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2172fa1848984cb8" Type="http://schemas.microsoft.com/office/2007/relationships/ui/extensibility" Target="NULL"/><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66925"/>
  <mc:AlternateContent xmlns:mc="http://schemas.openxmlformats.org/markup-compatibility/2006">
    <mc:Choice Requires="x15">
      <x15ac:absPath xmlns:x15ac="http://schemas.microsoft.com/office/spreadsheetml/2010/11/ac" url="c:\pwise\d1337413\"/>
    </mc:Choice>
  </mc:AlternateContent>
  <xr:revisionPtr revIDLastSave="0" documentId="13_ncr:1_{125581AC-2B44-4507-8D63-BDE5AB305C52}" xr6:coauthVersionLast="36" xr6:coauthVersionMax="36" xr10:uidLastSave="{00000000-0000-0000-0000-000000000000}"/>
  <bookViews>
    <workbookView xWindow="0" yWindow="0" windowWidth="25200" windowHeight="11025" tabRatio="845" firstSheet="2" activeTab="3" xr2:uid="{00000000-000D-0000-FFFF-FFFF00000000}"/>
  </bookViews>
  <sheets>
    <sheet name="Pay Items" sheetId="16" state="veryHidden" r:id="rId1"/>
    <sheet name="Pay Item List" sheetId="2" state="veryHidden" r:id="rId2"/>
    <sheet name="Category" sheetId="5" r:id="rId3"/>
    <sheet name="Plan Sheets" sheetId="6" r:id="rId4"/>
    <sheet name="Table | Drain" sheetId="8" r:id="rId5"/>
    <sheet name="Table | Driveway" sheetId="9" r:id="rId6"/>
    <sheet name="Project Qnty" sheetId="7" r:id="rId7"/>
    <sheet name="Pricing" sheetId="17" r:id="rId8"/>
    <sheet name="Summary | Qnty" sheetId="10" r:id="rId9"/>
    <sheet name="Summary | Est" sheetId="11" r:id="rId10"/>
    <sheet name="Qnty1" sheetId="18" r:id="rId11"/>
    <sheet name="Drain1" sheetId="20" r:id="rId12"/>
    <sheet name="DrWay1" sheetId="21" r:id="rId13"/>
  </sheets>
  <definedNames>
    <definedName name="_xlcn.WorksheetConnection_ProjectQuantitySheet.xlsmTable_Drain1" hidden="1">Table_Drain[]</definedName>
    <definedName name="_xlcn.WorksheetConnection_ProjectQuantitySheet.xlsmTable_Drain11" hidden="1">Table_Drain[]</definedName>
    <definedName name="_xlcn.WorksheetConnection_ProjectQuantitySheet.xlsmTable_Driveway1" hidden="1">Table_Driveway[]</definedName>
    <definedName name="_xlcn.WorksheetConnection_ProjectQuantitySheet.xlsmTable_Driveway11" hidden="1">Table_Driveway[]</definedName>
    <definedName name="_xlcn.WorksheetConnection_ProjectQuantitySheet.xlsmTable_Quantities1" hidden="1">Table_Quantities[]</definedName>
    <definedName name="_xlcn.WorksheetConnection_ProjectQuantitySheet.xlsmTable_Quantities11" hidden="1">Table_Quantities[]</definedName>
    <definedName name="_xlcn.WorksheetConnection_ProjectQuantitySheet.xlsmTable_Quantities21" hidden="1">Table_Quantities[]</definedName>
    <definedName name="ITEM_DESCRIPTION">'Pay Item List'!$D$3</definedName>
    <definedName name="ITEM_NO">'Pay Item List'!$B$3</definedName>
    <definedName name="ITEM_SSSP">'Pay Item List'!$E$3</definedName>
    <definedName name="ITEM_UNITS">'Pay Item List'!$C$3</definedName>
    <definedName name="List_Bridge_Number">Table_Funding[Bridge Number]</definedName>
    <definedName name="List_Description">Table_PayItems[Description]</definedName>
    <definedName name="List_DGNName">OFFSET('Plan Sheets'!$K$4,0,0,'Plan Sheets'!$N$3)</definedName>
    <definedName name="List_Drain">Table_Drain[Drainage Name]</definedName>
    <definedName name="List_Driveway">Table_Driveway[Driveway Name]</definedName>
    <definedName name="List_Source_FundingCode">OFFSET(Category!$B$4, 0, 0, COUNT(IF(Table_Funding[Funding Code]="", "", 1)), 1)</definedName>
    <definedName name="List_Source_JN">OFFSET(Category!$C$4, 0, 0, COUNT(IF(Table_Funding[Job No.2]="", "", 1)), 1)</definedName>
    <definedName name="ML">'Project Qnty'!$AD$2</definedName>
    <definedName name="Pay_Item_Search_List">OFFSET('Pay Item List'!$M$5,0,0,'Pay Item List'!$M$2,1)</definedName>
    <definedName name="Pay_Item_Search_List_2">OFFSET('Pay Item List'!$N$5,0,0,'Pay Item List'!$P$2,1)</definedName>
    <definedName name="Pay_Item_Search_Text">'Project Qnty'!$I$2</definedName>
    <definedName name="Pay_Item_Search_Text_2">'Pay Item List'!$R$2</definedName>
    <definedName name="PLANSHEETS_DESCRIPTION">'Plan Sheets'!$F$2</definedName>
    <definedName name="PLANSHEETS_SCALE">'Plan Sheets'!$D$2</definedName>
    <definedName name="PLANSHEETS_SHEETNO">'Plan Sheets'!$C$2</definedName>
    <definedName name="_xlnm.Print_Area" localSheetId="9">'Summary | Est'!$D$3:$I$11</definedName>
    <definedName name="Slicer_Item_Location">#N/A</definedName>
    <definedName name="Slicer_Item_Location1">#N/A</definedName>
    <definedName name="WorkType">OFFSET('Pay Items'!$C$6,0,0,COUNTA('Pay Items'!$C$6:$C$36),1)</definedName>
  </definedNames>
  <calcPr calcId="179021"/>
  <pivotCaches>
    <pivotCache cacheId="23" r:id="rId14"/>
    <pivotCache cacheId="28" r:id="rId15"/>
    <pivotCache cacheId="34" r:id="rId16"/>
    <pivotCache cacheId="37" r:id="rId17"/>
    <pivotCache cacheId="40" r:id="rId18"/>
    <pivotCache cacheId="43" r:id="rId19"/>
    <pivotCache cacheId="49" r:id="rId20"/>
  </pivotCaches>
  <extLst>
    <ext xmlns:x14="http://schemas.microsoft.com/office/spreadsheetml/2009/9/main" uri="{BBE1A952-AA13-448e-AADC-164F8A28A991}">
      <x14:slicerCaches>
        <x14:slicerCache r:id="rId21"/>
        <x14:slicerCache r:id="rId2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_Quantities-6c1732fd-91de-4eb1-8ee4-4c77445b3bc4" name="Table_Quantities 2" connection="WorksheetConnection_Project Quantity Sheet.xlsm!Table_Quantities2"/>
          <x15:modelTable id="Table_Quantities-0c6741f1-d481-4690-bfb0-ba02641ed660" name="Table_Quantities 1" connection="WorksheetConnection_Project Quantity Sheet.xlsm!Table_Quantities1"/>
          <x15:modelTable id="Table_Quantities" name="Table_Quantities" connection="WorksheetConnection_Project Quantity Sheet.xlsm!Table_Quantities"/>
          <x15:modelTable id="Table_Driveway-735745f5-bd2c-466e-ad9c-d82c129b5118" name="Table_Driveway 1" connection="WorksheetConnection_Project Quantity Sheet.xlsm!Table_Driveway1"/>
          <x15:modelTable id="Table_Driveway" name="Table_Driveway" connection="WorksheetConnection_Project Quantity Sheet.xlsm!Table_Driveway"/>
          <x15:modelTable id="Table_Drain-cf3c69a7-8f9c-457f-a679-6666f2a3f223" name="Table_Drain 1" connection="WorksheetConnection_Project Quantity Sheet.xlsm!Table_Drain1"/>
          <x15:modelTable id="Table_Drain" name="Table_Drain" connection="WorksheetConnection_Project Quantity Sheet.xlsm!Table_Drain"/>
        </x15:modelTables>
        <x15:modelRelationships>
          <x15:modelRelationship fromTable="Table_Quantities" fromColumn="Table - Name" toTable="Table_Drain" toColumn="Drainage Name"/>
          <x15:modelRelationship fromTable="Table_Quantities" fromColumn="Table - Name" toTable="Table_Driveway" toColumn="Driveway Name"/>
          <x15:modelRelationship fromTable="Table_Quantities 1" fromColumn="Table - Name" toTable="Table_Drain 1" toColumn="Drainage Name"/>
          <x15:modelRelationship fromTable="Table_Quantities 2" fromColumn="Table - Name" toTable="Table_Driveway 1" toColumn="Driveway Name"/>
        </x15:modelRelationship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6" i="7" l="1"/>
  <c r="N6" i="7" s="1"/>
  <c r="Q6" i="7"/>
  <c r="R6" i="7"/>
  <c r="W6" i="7"/>
  <c r="AB6" i="7" s="1"/>
  <c r="X6" i="7"/>
  <c r="Y6" i="7"/>
  <c r="AD6" i="7"/>
  <c r="AE6" i="7"/>
  <c r="AF6" i="7"/>
  <c r="AS6" i="7"/>
  <c r="L7" i="7"/>
  <c r="Q7" i="7"/>
  <c r="R7" i="7"/>
  <c r="W7" i="7"/>
  <c r="AB7" i="7" s="1"/>
  <c r="X7" i="7"/>
  <c r="Y7" i="7"/>
  <c r="AD7" i="7"/>
  <c r="AE7" i="7"/>
  <c r="AF7" i="7"/>
  <c r="AS7" i="7"/>
  <c r="L8" i="7"/>
  <c r="Q8" i="7"/>
  <c r="R8" i="7"/>
  <c r="W8" i="7"/>
  <c r="AB8" i="7" s="1"/>
  <c r="X8" i="7"/>
  <c r="Y8" i="7"/>
  <c r="Z8" i="7"/>
  <c r="O8" i="7" s="1"/>
  <c r="AD8" i="7"/>
  <c r="AE8" i="7"/>
  <c r="AF8" i="7"/>
  <c r="AS8" i="7"/>
  <c r="L9" i="7"/>
  <c r="Q9" i="7"/>
  <c r="R9" i="7"/>
  <c r="W9" i="7"/>
  <c r="X9" i="7"/>
  <c r="Y9" i="7"/>
  <c r="AB9" i="7"/>
  <c r="AM9" i="7" s="1"/>
  <c r="AD9" i="7"/>
  <c r="AE9" i="7"/>
  <c r="AF9" i="7"/>
  <c r="AG9" i="7"/>
  <c r="AS9" i="7"/>
  <c r="Z9" i="7" s="1"/>
  <c r="O9" i="7" s="1"/>
  <c r="L10" i="7"/>
  <c r="N10" i="7" s="1"/>
  <c r="Q10" i="7"/>
  <c r="R10" i="7"/>
  <c r="W10" i="7"/>
  <c r="AB10" i="7" s="1"/>
  <c r="X10" i="7"/>
  <c r="Y10" i="7"/>
  <c r="AD10" i="7"/>
  <c r="AE10" i="7"/>
  <c r="AF10" i="7"/>
  <c r="AS10" i="7"/>
  <c r="Z10" i="7" s="1"/>
  <c r="O10" i="7" s="1"/>
  <c r="L11" i="7"/>
  <c r="N11" i="7" s="1"/>
  <c r="Q11" i="7"/>
  <c r="R11" i="7"/>
  <c r="W11" i="7"/>
  <c r="AB11" i="7" s="1"/>
  <c r="X11" i="7"/>
  <c r="Y11" i="7"/>
  <c r="AD11" i="7"/>
  <c r="AE11" i="7"/>
  <c r="AF11" i="7"/>
  <c r="AG11" i="7"/>
  <c r="AS11" i="7"/>
  <c r="Z11" i="7" s="1"/>
  <c r="O11" i="7" s="1"/>
  <c r="L12" i="7"/>
  <c r="N12" i="7" s="1"/>
  <c r="Q12" i="7"/>
  <c r="R12" i="7"/>
  <c r="W12" i="7"/>
  <c r="AB12" i="7" s="1"/>
  <c r="X12" i="7"/>
  <c r="Y12" i="7"/>
  <c r="AD12" i="7"/>
  <c r="AE12" i="7"/>
  <c r="AF12" i="7"/>
  <c r="AS12" i="7"/>
  <c r="Z12" i="7" s="1"/>
  <c r="O12" i="7" s="1"/>
  <c r="L13" i="7"/>
  <c r="N13" i="7" s="1"/>
  <c r="Q13" i="7"/>
  <c r="R13" i="7"/>
  <c r="W13" i="7"/>
  <c r="AB13" i="7" s="1"/>
  <c r="X13" i="7"/>
  <c r="Y13" i="7"/>
  <c r="AD13" i="7"/>
  <c r="AE13" i="7"/>
  <c r="AF13" i="7"/>
  <c r="AS13" i="7"/>
  <c r="Z13" i="7" s="1"/>
  <c r="O13" i="7" s="1"/>
  <c r="L14" i="7"/>
  <c r="N14" i="7" s="1"/>
  <c r="Q14" i="7"/>
  <c r="R14" i="7"/>
  <c r="W14" i="7"/>
  <c r="AB14" i="7" s="1"/>
  <c r="X14" i="7"/>
  <c r="Y14" i="7"/>
  <c r="AD14" i="7"/>
  <c r="AE14" i="7"/>
  <c r="AF14" i="7"/>
  <c r="AS14" i="7"/>
  <c r="Z14" i="7" s="1"/>
  <c r="O14" i="7" s="1"/>
  <c r="L15" i="7"/>
  <c r="N15" i="7" s="1"/>
  <c r="Q15" i="7"/>
  <c r="R15" i="7"/>
  <c r="W15" i="7"/>
  <c r="AB15" i="7" s="1"/>
  <c r="X15" i="7"/>
  <c r="Y15" i="7"/>
  <c r="AD15" i="7"/>
  <c r="AE15" i="7"/>
  <c r="AF15" i="7"/>
  <c r="AS15" i="7"/>
  <c r="Z15" i="7" s="1"/>
  <c r="O15" i="7" s="1"/>
  <c r="L16" i="7"/>
  <c r="Q16" i="7"/>
  <c r="R16" i="7"/>
  <c r="W16" i="7"/>
  <c r="AB16" i="7" s="1"/>
  <c r="X16" i="7"/>
  <c r="Y16" i="7"/>
  <c r="AA16" i="7"/>
  <c r="AD16" i="7"/>
  <c r="AE16" i="7"/>
  <c r="AF16" i="7"/>
  <c r="AS16" i="7"/>
  <c r="Z16" i="7" s="1"/>
  <c r="O16" i="7" s="1"/>
  <c r="L17" i="7"/>
  <c r="Q17" i="7"/>
  <c r="R17" i="7"/>
  <c r="W17" i="7"/>
  <c r="AB17" i="7" s="1"/>
  <c r="X17" i="7"/>
  <c r="Y17" i="7"/>
  <c r="AD17" i="7"/>
  <c r="AE17" i="7"/>
  <c r="AF17" i="7"/>
  <c r="AS17" i="7"/>
  <c r="Z17" i="7" s="1"/>
  <c r="O17" i="7" s="1"/>
  <c r="L18" i="7"/>
  <c r="Q18" i="7"/>
  <c r="R18" i="7"/>
  <c r="N18" i="7"/>
  <c r="W18" i="7"/>
  <c r="AB18" i="7" s="1"/>
  <c r="X18" i="7"/>
  <c r="Y18" i="7"/>
  <c r="AA18" i="7"/>
  <c r="AD18" i="7"/>
  <c r="AE18" i="7"/>
  <c r="AF18" i="7"/>
  <c r="AS18" i="7"/>
  <c r="Z18" i="7" s="1"/>
  <c r="O18" i="7" s="1"/>
  <c r="L19" i="7"/>
  <c r="Q19" i="7"/>
  <c r="R19" i="7"/>
  <c r="W19" i="7"/>
  <c r="AB19" i="7" s="1"/>
  <c r="X19" i="7"/>
  <c r="Y19" i="7"/>
  <c r="AD19" i="7"/>
  <c r="AE19" i="7"/>
  <c r="AF19" i="7"/>
  <c r="AS19" i="7"/>
  <c r="Z19" i="7" s="1"/>
  <c r="O19" i="7" s="1"/>
  <c r="L20" i="7"/>
  <c r="N20" i="7" s="1"/>
  <c r="Q20" i="7"/>
  <c r="R20" i="7"/>
  <c r="W20" i="7"/>
  <c r="AB20" i="7" s="1"/>
  <c r="X20" i="7"/>
  <c r="Y20" i="7"/>
  <c r="AA20" i="7"/>
  <c r="AD20" i="7"/>
  <c r="AE20" i="7"/>
  <c r="AF20" i="7"/>
  <c r="AS20" i="7"/>
  <c r="Z20" i="7" s="1"/>
  <c r="O20" i="7" s="1"/>
  <c r="L21" i="7"/>
  <c r="Q21" i="7"/>
  <c r="R21" i="7"/>
  <c r="W21" i="7"/>
  <c r="AB21" i="7" s="1"/>
  <c r="X21" i="7"/>
  <c r="Y21" i="7"/>
  <c r="AD21" i="7"/>
  <c r="AE21" i="7"/>
  <c r="AF21" i="7"/>
  <c r="AS21" i="7"/>
  <c r="Z21" i="7" s="1"/>
  <c r="O21" i="7" s="1"/>
  <c r="L22" i="7"/>
  <c r="N22" i="7" s="1"/>
  <c r="Q22" i="7"/>
  <c r="R22" i="7"/>
  <c r="W22" i="7"/>
  <c r="AB22" i="7" s="1"/>
  <c r="X22" i="7"/>
  <c r="AT22" i="7" s="1"/>
  <c r="Y22" i="7"/>
  <c r="AD22" i="7"/>
  <c r="AE22" i="7"/>
  <c r="AF22" i="7"/>
  <c r="AG22" i="7"/>
  <c r="AS22" i="7"/>
  <c r="Z22" i="7" s="1"/>
  <c r="O22" i="7" s="1"/>
  <c r="L23" i="7"/>
  <c r="N23" i="7" s="1"/>
  <c r="Q23" i="7"/>
  <c r="R23" i="7"/>
  <c r="W23" i="7"/>
  <c r="AB23" i="7" s="1"/>
  <c r="X23" i="7"/>
  <c r="Y23" i="7"/>
  <c r="AA23" i="7"/>
  <c r="AD23" i="7"/>
  <c r="AE23" i="7"/>
  <c r="AF23" i="7"/>
  <c r="AG23" i="7"/>
  <c r="AM23" i="7"/>
  <c r="AS23" i="7"/>
  <c r="Z23" i="7" s="1"/>
  <c r="O23" i="7" s="1"/>
  <c r="L24" i="7"/>
  <c r="N24" i="7" s="1"/>
  <c r="Q24" i="7"/>
  <c r="R24" i="7"/>
  <c r="W24" i="7"/>
  <c r="AB24" i="7" s="1"/>
  <c r="X24" i="7"/>
  <c r="Y24" i="7"/>
  <c r="AD24" i="7"/>
  <c r="AE24" i="7"/>
  <c r="AF24" i="7"/>
  <c r="AS24" i="7"/>
  <c r="L25" i="7"/>
  <c r="N25" i="7"/>
  <c r="Q25" i="7"/>
  <c r="R25" i="7"/>
  <c r="W25" i="7"/>
  <c r="AB25" i="7" s="1"/>
  <c r="X25" i="7"/>
  <c r="Y25" i="7"/>
  <c r="AA25" i="7"/>
  <c r="AD25" i="7"/>
  <c r="AE25" i="7"/>
  <c r="AF25" i="7"/>
  <c r="AG25" i="7"/>
  <c r="AM25" i="7"/>
  <c r="AS25" i="7"/>
  <c r="Z25" i="7" s="1"/>
  <c r="O25" i="7" s="1"/>
  <c r="L26" i="7"/>
  <c r="Q26" i="7"/>
  <c r="R26" i="7"/>
  <c r="N26" i="7"/>
  <c r="W26" i="7"/>
  <c r="AB26" i="7" s="1"/>
  <c r="X26" i="7"/>
  <c r="Y26" i="7"/>
  <c r="AA26" i="7"/>
  <c r="AD26" i="7"/>
  <c r="AE26" i="7"/>
  <c r="AF26" i="7"/>
  <c r="AG26" i="7"/>
  <c r="AS26" i="7"/>
  <c r="Z26" i="7" s="1"/>
  <c r="O26" i="7" s="1"/>
  <c r="L27" i="7"/>
  <c r="AA30" i="7" s="1"/>
  <c r="Q27" i="7"/>
  <c r="R27" i="7"/>
  <c r="W27" i="7"/>
  <c r="AB27" i="7" s="1"/>
  <c r="X27" i="7"/>
  <c r="Y27" i="7"/>
  <c r="AD27" i="7"/>
  <c r="AE27" i="7"/>
  <c r="AF27" i="7"/>
  <c r="AG27" i="7"/>
  <c r="AS27" i="7"/>
  <c r="L28" i="7"/>
  <c r="N28" i="7" s="1"/>
  <c r="Q28" i="7"/>
  <c r="R28" i="7"/>
  <c r="W28" i="7"/>
  <c r="AB28" i="7" s="1"/>
  <c r="X28" i="7"/>
  <c r="Y28" i="7"/>
  <c r="AD28" i="7"/>
  <c r="AE28" i="7"/>
  <c r="AF28" i="7"/>
  <c r="AG28" i="7"/>
  <c r="AS28" i="7"/>
  <c r="L29" i="7"/>
  <c r="N29" i="7" s="1"/>
  <c r="Q29" i="7"/>
  <c r="R29" i="7"/>
  <c r="W29" i="7"/>
  <c r="AB29" i="7" s="1"/>
  <c r="X29" i="7"/>
  <c r="Y29" i="7"/>
  <c r="AD29" i="7"/>
  <c r="AE29" i="7"/>
  <c r="AF29" i="7"/>
  <c r="AG29" i="7"/>
  <c r="AM29" i="7"/>
  <c r="AS29" i="7"/>
  <c r="L30" i="7"/>
  <c r="N30" i="7" s="1"/>
  <c r="Q30" i="7"/>
  <c r="R30" i="7"/>
  <c r="W30" i="7"/>
  <c r="AB30" i="7" s="1"/>
  <c r="X30" i="7"/>
  <c r="Y30" i="7"/>
  <c r="AD30" i="7"/>
  <c r="AE30" i="7"/>
  <c r="AF30" i="7"/>
  <c r="AG30" i="7"/>
  <c r="AM30" i="7"/>
  <c r="AS30" i="7"/>
  <c r="L31" i="7"/>
  <c r="N31" i="7" s="1"/>
  <c r="Q31" i="7"/>
  <c r="R31" i="7"/>
  <c r="W31" i="7"/>
  <c r="AB31" i="7" s="1"/>
  <c r="AG31" i="7" s="1"/>
  <c r="AH31" i="7" s="1"/>
  <c r="X31" i="7"/>
  <c r="Y31" i="7"/>
  <c r="AD31" i="7"/>
  <c r="AE31" i="7"/>
  <c r="AF31" i="7"/>
  <c r="AS31" i="7"/>
  <c r="L32" i="7"/>
  <c r="Q32" i="7"/>
  <c r="R32" i="7"/>
  <c r="W32" i="7"/>
  <c r="AB32" i="7" s="1"/>
  <c r="X32" i="7"/>
  <c r="Y32" i="7"/>
  <c r="AD32" i="7"/>
  <c r="AE32" i="7"/>
  <c r="AF32" i="7"/>
  <c r="AS32" i="7"/>
  <c r="L33" i="7"/>
  <c r="N33" i="7" s="1"/>
  <c r="Q33" i="7"/>
  <c r="R33" i="7"/>
  <c r="W33" i="7"/>
  <c r="AB33" i="7" s="1"/>
  <c r="AG33" i="7" s="1"/>
  <c r="X33" i="7"/>
  <c r="Y33" i="7"/>
  <c r="AD33" i="7"/>
  <c r="AF33" i="7"/>
  <c r="AS33" i="7"/>
  <c r="L34" i="7"/>
  <c r="N34" i="7" s="1"/>
  <c r="Q34" i="7"/>
  <c r="R34" i="7"/>
  <c r="W34" i="7"/>
  <c r="AB34" i="7" s="1"/>
  <c r="X34" i="7"/>
  <c r="Y34" i="7"/>
  <c r="AD34" i="7"/>
  <c r="AF34" i="7"/>
  <c r="AS34" i="7"/>
  <c r="L35" i="7"/>
  <c r="N35" i="7"/>
  <c r="Q35" i="7"/>
  <c r="R35" i="7"/>
  <c r="W35" i="7"/>
  <c r="AB35" i="7" s="1"/>
  <c r="AG35" i="7" s="1"/>
  <c r="X35" i="7"/>
  <c r="Y35" i="7"/>
  <c r="AD35" i="7"/>
  <c r="AE35" i="7"/>
  <c r="AF35" i="7"/>
  <c r="AS35" i="7"/>
  <c r="L36" i="7"/>
  <c r="N36" i="7" s="1"/>
  <c r="Q36" i="7"/>
  <c r="R36" i="7"/>
  <c r="W36" i="7"/>
  <c r="X36" i="7"/>
  <c r="Y36" i="7"/>
  <c r="AB36" i="7"/>
  <c r="AI36" i="7" s="1"/>
  <c r="AD36" i="7"/>
  <c r="AF36" i="7"/>
  <c r="AG36" i="7"/>
  <c r="AH36" i="7"/>
  <c r="AO36" i="7" s="1"/>
  <c r="AN36" i="7"/>
  <c r="AS36" i="7"/>
  <c r="L37" i="7"/>
  <c r="N37" i="7"/>
  <c r="Q37" i="7"/>
  <c r="R37" i="7"/>
  <c r="W37" i="7"/>
  <c r="AB37" i="7" s="1"/>
  <c r="X37" i="7"/>
  <c r="Y37" i="7"/>
  <c r="AD37" i="7"/>
  <c r="AE37" i="7"/>
  <c r="AF37" i="7"/>
  <c r="AS37" i="7"/>
  <c r="L38" i="7"/>
  <c r="N38" i="7" s="1"/>
  <c r="Q38" i="7"/>
  <c r="R38" i="7"/>
  <c r="W38" i="7"/>
  <c r="X38" i="7"/>
  <c r="Y38" i="7"/>
  <c r="AB38" i="7"/>
  <c r="AD38" i="7"/>
  <c r="AE38" i="7" s="1"/>
  <c r="AF38" i="7"/>
  <c r="AS38" i="7"/>
  <c r="L39" i="7"/>
  <c r="Q39" i="7"/>
  <c r="R39" i="7"/>
  <c r="N39" i="7"/>
  <c r="W39" i="7"/>
  <c r="AB39" i="7" s="1"/>
  <c r="X39" i="7"/>
  <c r="Y39" i="7"/>
  <c r="AD39" i="7"/>
  <c r="AT39" i="7" s="1"/>
  <c r="AF39" i="7"/>
  <c r="AS39" i="7"/>
  <c r="L40" i="7"/>
  <c r="N40" i="7" s="1"/>
  <c r="Q40" i="7"/>
  <c r="R40" i="7"/>
  <c r="W40" i="7"/>
  <c r="X40" i="7"/>
  <c r="Y40" i="7"/>
  <c r="AB40" i="7"/>
  <c r="AD40" i="7"/>
  <c r="AE40" i="7"/>
  <c r="AF40" i="7"/>
  <c r="AG40" i="7"/>
  <c r="AH40" i="7" s="1"/>
  <c r="AN40" i="7" s="1"/>
  <c r="AS40" i="7"/>
  <c r="L41" i="7"/>
  <c r="AA41" i="7" s="1"/>
  <c r="N41" i="7"/>
  <c r="Q41" i="7"/>
  <c r="R41" i="7"/>
  <c r="W41" i="7"/>
  <c r="AB41" i="7" s="1"/>
  <c r="X41" i="7"/>
  <c r="Y41" i="7"/>
  <c r="AD41" i="7"/>
  <c r="AE41" i="7"/>
  <c r="AF41" i="7"/>
  <c r="AS41" i="7"/>
  <c r="L42" i="7"/>
  <c r="Q42" i="7"/>
  <c r="R42" i="7"/>
  <c r="W42" i="7"/>
  <c r="X42" i="7"/>
  <c r="Y42" i="7"/>
  <c r="AB42" i="7"/>
  <c r="AG42" i="7" s="1"/>
  <c r="AD42" i="7"/>
  <c r="AE42" i="7" s="1"/>
  <c r="AF42" i="7"/>
  <c r="AS42" i="7"/>
  <c r="L43" i="7"/>
  <c r="Q43" i="7"/>
  <c r="R43" i="7"/>
  <c r="N43" i="7"/>
  <c r="W43" i="7"/>
  <c r="AB43" i="7" s="1"/>
  <c r="X43" i="7"/>
  <c r="Y43" i="7"/>
  <c r="AA43" i="7"/>
  <c r="AD43" i="7"/>
  <c r="AE43" i="7" s="1"/>
  <c r="AF43" i="7"/>
  <c r="AS43" i="7"/>
  <c r="AT43" i="7"/>
  <c r="L44" i="7"/>
  <c r="Q44" i="7"/>
  <c r="R44" i="7"/>
  <c r="W44" i="7"/>
  <c r="AB44" i="7" s="1"/>
  <c r="X44" i="7"/>
  <c r="Y44" i="7"/>
  <c r="AD44" i="7"/>
  <c r="AE44" i="7"/>
  <c r="AF44" i="7"/>
  <c r="AS44" i="7"/>
  <c r="L45" i="7"/>
  <c r="N45" i="7"/>
  <c r="Q45" i="7"/>
  <c r="R45" i="7"/>
  <c r="W45" i="7"/>
  <c r="AB45" i="7" s="1"/>
  <c r="X45" i="7"/>
  <c r="Y45" i="7"/>
  <c r="AD45" i="7"/>
  <c r="AE45" i="7"/>
  <c r="AF45" i="7"/>
  <c r="AS45" i="7"/>
  <c r="L46" i="7"/>
  <c r="N46" i="7"/>
  <c r="Q46" i="7"/>
  <c r="R46" i="7"/>
  <c r="W46" i="7"/>
  <c r="X46" i="7"/>
  <c r="AT46" i="7" s="1"/>
  <c r="Y46" i="7"/>
  <c r="AA46" i="7"/>
  <c r="AB46" i="7"/>
  <c r="AD46" i="7"/>
  <c r="AE46" i="7"/>
  <c r="AF46" i="7"/>
  <c r="AG46" i="7"/>
  <c r="AS46" i="7"/>
  <c r="Z46" i="7" s="1"/>
  <c r="O46" i="7" s="1"/>
  <c r="L47" i="7"/>
  <c r="Q47" i="7"/>
  <c r="R47" i="7"/>
  <c r="N47" i="7"/>
  <c r="W47" i="7"/>
  <c r="AB47" i="7" s="1"/>
  <c r="X47" i="7"/>
  <c r="Y47" i="7"/>
  <c r="AD47" i="7"/>
  <c r="AE47" i="7"/>
  <c r="AF47" i="7"/>
  <c r="AS47" i="7"/>
  <c r="AT47" i="7"/>
  <c r="L48" i="7"/>
  <c r="N48" i="7" s="1"/>
  <c r="Q48" i="7"/>
  <c r="R48" i="7"/>
  <c r="W48" i="7"/>
  <c r="AB48" i="7" s="1"/>
  <c r="X48" i="7"/>
  <c r="Y48" i="7"/>
  <c r="AD48" i="7"/>
  <c r="AE48" i="7"/>
  <c r="AF48" i="7"/>
  <c r="AG48" i="7"/>
  <c r="AM48" i="7" s="1"/>
  <c r="AS48" i="7"/>
  <c r="L49" i="7"/>
  <c r="AA53" i="7" s="1"/>
  <c r="Q49" i="7"/>
  <c r="R49" i="7"/>
  <c r="W49" i="7"/>
  <c r="AB49" i="7" s="1"/>
  <c r="AH49" i="7" s="1"/>
  <c r="X49" i="7"/>
  <c r="Y49" i="7"/>
  <c r="AD49" i="7"/>
  <c r="AE49" i="7"/>
  <c r="AF49" i="7"/>
  <c r="AG49" i="7"/>
  <c r="AM49" i="7"/>
  <c r="AS49" i="7"/>
  <c r="L50" i="7"/>
  <c r="N50" i="7" s="1"/>
  <c r="Q50" i="7"/>
  <c r="R50" i="7"/>
  <c r="W50" i="7"/>
  <c r="X50" i="7"/>
  <c r="Y50" i="7"/>
  <c r="AB50" i="7"/>
  <c r="AD50" i="7"/>
  <c r="AE50" i="7"/>
  <c r="AF50" i="7"/>
  <c r="AS50" i="7"/>
  <c r="L51" i="7"/>
  <c r="Q51" i="7"/>
  <c r="R51" i="7"/>
  <c r="N51" i="7"/>
  <c r="W51" i="7"/>
  <c r="AB51" i="7" s="1"/>
  <c r="X51" i="7"/>
  <c r="Y51" i="7"/>
  <c r="AD51" i="7"/>
  <c r="AE51" i="7"/>
  <c r="AF51" i="7"/>
  <c r="AS51" i="7"/>
  <c r="AT51" i="7"/>
  <c r="L52" i="7"/>
  <c r="N52" i="7" s="1"/>
  <c r="Q52" i="7"/>
  <c r="R52" i="7"/>
  <c r="W52" i="7"/>
  <c r="AB52" i="7" s="1"/>
  <c r="X52" i="7"/>
  <c r="Y52" i="7"/>
  <c r="AD52" i="7"/>
  <c r="AE52" i="7"/>
  <c r="AF52" i="7"/>
  <c r="AG52" i="7"/>
  <c r="AM52" i="7" s="1"/>
  <c r="AS52" i="7"/>
  <c r="L53" i="7"/>
  <c r="N53" i="7"/>
  <c r="Q53" i="7"/>
  <c r="R53" i="7"/>
  <c r="W53" i="7"/>
  <c r="AB53" i="7" s="1"/>
  <c r="X53" i="7"/>
  <c r="Y53" i="7"/>
  <c r="AD53" i="7"/>
  <c r="AE53" i="7"/>
  <c r="AF53" i="7"/>
  <c r="AG53" i="7"/>
  <c r="AH53" i="7"/>
  <c r="AI53" i="7" s="1"/>
  <c r="AM53" i="7"/>
  <c r="AS53" i="7"/>
  <c r="L54" i="7"/>
  <c r="N54" i="7" s="1"/>
  <c r="Q54" i="7"/>
  <c r="R54" i="7"/>
  <c r="W54" i="7"/>
  <c r="X54" i="7"/>
  <c r="Y54" i="7"/>
  <c r="AB54" i="7"/>
  <c r="AD54" i="7"/>
  <c r="AE54" i="7"/>
  <c r="AF54" i="7"/>
  <c r="AS54" i="7"/>
  <c r="L55" i="7"/>
  <c r="N55" i="7"/>
  <c r="Q55" i="7"/>
  <c r="R55" i="7"/>
  <c r="W55" i="7"/>
  <c r="AB55" i="7" s="1"/>
  <c r="AG55" i="7" s="1"/>
  <c r="X55" i="7"/>
  <c r="Y55" i="7"/>
  <c r="AD55" i="7"/>
  <c r="AF55" i="7"/>
  <c r="AM55" i="7"/>
  <c r="AS55" i="7"/>
  <c r="L56" i="7"/>
  <c r="N56" i="7"/>
  <c r="Q56" i="7"/>
  <c r="R56" i="7"/>
  <c r="W56" i="7"/>
  <c r="X56" i="7"/>
  <c r="Y56" i="7"/>
  <c r="AB56" i="7"/>
  <c r="AM56" i="7" s="1"/>
  <c r="AD56" i="7"/>
  <c r="AE56" i="7"/>
  <c r="AF56" i="7"/>
  <c r="AG56" i="7"/>
  <c r="AH56" i="7"/>
  <c r="AI56" i="7"/>
  <c r="AS56" i="7"/>
  <c r="L57" i="7"/>
  <c r="Q57" i="7"/>
  <c r="R57" i="7"/>
  <c r="N57" i="7"/>
  <c r="W57" i="7"/>
  <c r="AB57" i="7" s="1"/>
  <c r="X57" i="7"/>
  <c r="Y57" i="7"/>
  <c r="AD57" i="7"/>
  <c r="AE57" i="7"/>
  <c r="AF57" i="7"/>
  <c r="AS57" i="7"/>
  <c r="L58" i="7"/>
  <c r="N58" i="7" s="1"/>
  <c r="Q58" i="7"/>
  <c r="R58" i="7"/>
  <c r="W58" i="7"/>
  <c r="AB58" i="7" s="1"/>
  <c r="X58" i="7"/>
  <c r="Y58" i="7"/>
  <c r="AD58" i="7"/>
  <c r="AE58" i="7" s="1"/>
  <c r="AF58" i="7"/>
  <c r="AG58" i="7"/>
  <c r="AS58" i="7"/>
  <c r="L59" i="7"/>
  <c r="N59" i="7" s="1"/>
  <c r="Q59" i="7"/>
  <c r="R59" i="7"/>
  <c r="W59" i="7"/>
  <c r="X59" i="7"/>
  <c r="Y59" i="7"/>
  <c r="AB59" i="7"/>
  <c r="AD59" i="7"/>
  <c r="AE59" i="7"/>
  <c r="AF59" i="7"/>
  <c r="AG59" i="7"/>
  <c r="AH59" i="7"/>
  <c r="AO59" i="7" s="1"/>
  <c r="AI59" i="7"/>
  <c r="AN59" i="7"/>
  <c r="AS59" i="7"/>
  <c r="L60" i="7"/>
  <c r="N60" i="7"/>
  <c r="Q60" i="7"/>
  <c r="R60" i="7"/>
  <c r="W60" i="7"/>
  <c r="AB60" i="7" s="1"/>
  <c r="X60" i="7"/>
  <c r="Y60" i="7"/>
  <c r="AD60" i="7"/>
  <c r="AE60" i="7"/>
  <c r="AF60" i="7"/>
  <c r="AS60" i="7"/>
  <c r="L61" i="7"/>
  <c r="N61" i="7" s="1"/>
  <c r="Q61" i="7"/>
  <c r="R61" i="7"/>
  <c r="W61" i="7"/>
  <c r="AB61" i="7" s="1"/>
  <c r="X61" i="7"/>
  <c r="Y61" i="7"/>
  <c r="AD61" i="7"/>
  <c r="AE61" i="7"/>
  <c r="AF61" i="7"/>
  <c r="AS61" i="7"/>
  <c r="L62" i="7"/>
  <c r="N62" i="7" s="1"/>
  <c r="Q62" i="7"/>
  <c r="R62" i="7"/>
  <c r="W62" i="7"/>
  <c r="AB62" i="7" s="1"/>
  <c r="X62" i="7"/>
  <c r="Y62" i="7"/>
  <c r="AD62" i="7"/>
  <c r="AE62" i="7" s="1"/>
  <c r="AF62" i="7"/>
  <c r="AS62" i="7"/>
  <c r="AT62" i="7"/>
  <c r="L63" i="7"/>
  <c r="N63" i="7"/>
  <c r="Q63" i="7"/>
  <c r="R63" i="7"/>
  <c r="W63" i="7"/>
  <c r="X63" i="7"/>
  <c r="Y63" i="7"/>
  <c r="AB63" i="7"/>
  <c r="AD63" i="7"/>
  <c r="AE63" i="7"/>
  <c r="AF63" i="7"/>
  <c r="AG63" i="7"/>
  <c r="AH63" i="7"/>
  <c r="AI63" i="7"/>
  <c r="AJ63" i="7" s="1"/>
  <c r="AK63" i="7"/>
  <c r="AN63" i="7"/>
  <c r="AP63" i="7"/>
  <c r="AS63" i="7"/>
  <c r="L64" i="7"/>
  <c r="N64" i="7"/>
  <c r="Q64" i="7"/>
  <c r="R64" i="7"/>
  <c r="W64" i="7"/>
  <c r="AB64" i="7" s="1"/>
  <c r="X64" i="7"/>
  <c r="Y64" i="7"/>
  <c r="AD64" i="7"/>
  <c r="AE64" i="7"/>
  <c r="AF64" i="7"/>
  <c r="AS64" i="7"/>
  <c r="L65" i="7"/>
  <c r="N65" i="7" s="1"/>
  <c r="Q65" i="7"/>
  <c r="R65" i="7"/>
  <c r="W65" i="7"/>
  <c r="AB65" i="7" s="1"/>
  <c r="X65" i="7"/>
  <c r="Y65" i="7"/>
  <c r="AD65" i="7"/>
  <c r="AF65" i="7"/>
  <c r="AS65" i="7"/>
  <c r="L66" i="7"/>
  <c r="Q66" i="7"/>
  <c r="R66" i="7"/>
  <c r="W66" i="7"/>
  <c r="AB66" i="7" s="1"/>
  <c r="X66" i="7"/>
  <c r="Y66" i="7"/>
  <c r="AD66" i="7"/>
  <c r="AE66" i="7" s="1"/>
  <c r="AF66" i="7"/>
  <c r="AS66" i="7"/>
  <c r="L67" i="7"/>
  <c r="N67" i="7"/>
  <c r="Q67" i="7"/>
  <c r="R67" i="7"/>
  <c r="W67" i="7"/>
  <c r="X67" i="7"/>
  <c r="Y67" i="7"/>
  <c r="AB67" i="7"/>
  <c r="AD67" i="7"/>
  <c r="AE67" i="7"/>
  <c r="AF67" i="7"/>
  <c r="AG67" i="7"/>
  <c r="AS67" i="7"/>
  <c r="L68" i="7"/>
  <c r="N68" i="7"/>
  <c r="Q68" i="7"/>
  <c r="R68" i="7"/>
  <c r="W68" i="7"/>
  <c r="AB68" i="7" s="1"/>
  <c r="X68" i="7"/>
  <c r="Y68" i="7"/>
  <c r="AD68" i="7"/>
  <c r="AE68" i="7"/>
  <c r="AF68" i="7"/>
  <c r="AS68" i="7"/>
  <c r="L69" i="7"/>
  <c r="Q69" i="7"/>
  <c r="R69" i="7"/>
  <c r="N69" i="7"/>
  <c r="W69" i="7"/>
  <c r="AB69" i="7" s="1"/>
  <c r="X69" i="7"/>
  <c r="Y69" i="7"/>
  <c r="AD69" i="7"/>
  <c r="AF69" i="7"/>
  <c r="AS69" i="7"/>
  <c r="L70" i="7"/>
  <c r="N70" i="7" s="1"/>
  <c r="Q70" i="7"/>
  <c r="R70" i="7"/>
  <c r="W70" i="7"/>
  <c r="AB70" i="7" s="1"/>
  <c r="AG70" i="7" s="1"/>
  <c r="X70" i="7"/>
  <c r="Y70" i="7"/>
  <c r="AD70" i="7"/>
  <c r="AE70" i="7" s="1"/>
  <c r="AF70" i="7"/>
  <c r="AS70" i="7"/>
  <c r="L71" i="7"/>
  <c r="N71" i="7" s="1"/>
  <c r="Q71" i="7"/>
  <c r="R71" i="7"/>
  <c r="W71" i="7"/>
  <c r="AB71" i="7" s="1"/>
  <c r="X71" i="7"/>
  <c r="Y71" i="7"/>
  <c r="AD71" i="7"/>
  <c r="AE71" i="7"/>
  <c r="AF71" i="7"/>
  <c r="AS71" i="7"/>
  <c r="L72" i="7"/>
  <c r="Q72" i="7"/>
  <c r="R72" i="7"/>
  <c r="N72" i="7"/>
  <c r="W72" i="7"/>
  <c r="X72" i="7"/>
  <c r="Y72" i="7"/>
  <c r="AB72" i="7"/>
  <c r="AD72" i="7"/>
  <c r="AF72" i="7"/>
  <c r="AG72" i="7"/>
  <c r="AS72" i="7"/>
  <c r="L73" i="7"/>
  <c r="N73" i="7" s="1"/>
  <c r="Q73" i="7"/>
  <c r="R73" i="7"/>
  <c r="W73" i="7"/>
  <c r="AB73" i="7" s="1"/>
  <c r="X73" i="7"/>
  <c r="Y73" i="7"/>
  <c r="AD73" i="7"/>
  <c r="AF73" i="7"/>
  <c r="AS73" i="7"/>
  <c r="L74" i="7"/>
  <c r="N74" i="7" s="1"/>
  <c r="Q74" i="7"/>
  <c r="R74" i="7"/>
  <c r="W74" i="7"/>
  <c r="AB74" i="7" s="1"/>
  <c r="X74" i="7"/>
  <c r="Y74" i="7"/>
  <c r="AD74" i="7"/>
  <c r="AF74" i="7"/>
  <c r="AS74" i="7"/>
  <c r="L75" i="7"/>
  <c r="N75" i="7"/>
  <c r="Q75" i="7"/>
  <c r="R75" i="7"/>
  <c r="W75" i="7"/>
  <c r="AB75" i="7" s="1"/>
  <c r="X75" i="7"/>
  <c r="Y75" i="7"/>
  <c r="AD75" i="7"/>
  <c r="AE75" i="7"/>
  <c r="AF75" i="7"/>
  <c r="AS75" i="7"/>
  <c r="L76" i="7"/>
  <c r="N76" i="7" s="1"/>
  <c r="Q76" i="7"/>
  <c r="R76" i="7"/>
  <c r="W76" i="7"/>
  <c r="X76" i="7"/>
  <c r="Y76" i="7"/>
  <c r="AB76" i="7"/>
  <c r="AD76" i="7"/>
  <c r="AE76" i="7"/>
  <c r="AF76" i="7"/>
  <c r="AG76" i="7"/>
  <c r="AS76" i="7"/>
  <c r="L77" i="7"/>
  <c r="N77" i="7" s="1"/>
  <c r="Q77" i="7"/>
  <c r="R77" i="7"/>
  <c r="W77" i="7"/>
  <c r="X77" i="7"/>
  <c r="Y77" i="7"/>
  <c r="AB77" i="7"/>
  <c r="AD77" i="7"/>
  <c r="AF77" i="7"/>
  <c r="AG77" i="7"/>
  <c r="AM77" i="7"/>
  <c r="AS77" i="7"/>
  <c r="L78" i="7"/>
  <c r="N78" i="7"/>
  <c r="Q78" i="7"/>
  <c r="R78" i="7"/>
  <c r="W78" i="7"/>
  <c r="AB78" i="7" s="1"/>
  <c r="X78" i="7"/>
  <c r="Y78" i="7"/>
  <c r="AD78" i="7"/>
  <c r="AF78" i="7"/>
  <c r="AS78" i="7"/>
  <c r="L79" i="7"/>
  <c r="N79" i="7" s="1"/>
  <c r="Q79" i="7"/>
  <c r="R79" i="7"/>
  <c r="W79" i="7"/>
  <c r="AB79" i="7" s="1"/>
  <c r="X79" i="7"/>
  <c r="Y79" i="7"/>
  <c r="AD79" i="7"/>
  <c r="AE79" i="7"/>
  <c r="AF79" i="7"/>
  <c r="AS79" i="7"/>
  <c r="L80" i="7"/>
  <c r="N80" i="7" s="1"/>
  <c r="Q80" i="7"/>
  <c r="R80" i="7"/>
  <c r="W80" i="7"/>
  <c r="AB80" i="7" s="1"/>
  <c r="X80" i="7"/>
  <c r="Y80" i="7"/>
  <c r="AD80" i="7"/>
  <c r="AE80" i="7"/>
  <c r="AF80" i="7"/>
  <c r="AS80" i="7"/>
  <c r="L81" i="7"/>
  <c r="N81" i="7" s="1"/>
  <c r="Q81" i="7"/>
  <c r="R81" i="7"/>
  <c r="W81" i="7"/>
  <c r="X81" i="7"/>
  <c r="Y81" i="7"/>
  <c r="AB81" i="7"/>
  <c r="AD81" i="7"/>
  <c r="AE81" i="7"/>
  <c r="AF81" i="7"/>
  <c r="AS81" i="7"/>
  <c r="L82" i="7"/>
  <c r="Q82" i="7"/>
  <c r="R82" i="7"/>
  <c r="N82" i="7"/>
  <c r="W82" i="7"/>
  <c r="AB82" i="7" s="1"/>
  <c r="X82" i="7"/>
  <c r="Y82" i="7"/>
  <c r="AD82" i="7"/>
  <c r="AE82" i="7" s="1"/>
  <c r="AF82" i="7"/>
  <c r="AS82" i="7"/>
  <c r="L83" i="7"/>
  <c r="N83" i="7" s="1"/>
  <c r="Q83" i="7"/>
  <c r="R83" i="7"/>
  <c r="W83" i="7"/>
  <c r="AB83" i="7" s="1"/>
  <c r="X83" i="7"/>
  <c r="Y83" i="7"/>
  <c r="AD83" i="7"/>
  <c r="AE83" i="7"/>
  <c r="AF83" i="7"/>
  <c r="AS83" i="7"/>
  <c r="L84" i="7"/>
  <c r="N84" i="7"/>
  <c r="Q84" i="7"/>
  <c r="R84" i="7"/>
  <c r="W84" i="7"/>
  <c r="AB84" i="7" s="1"/>
  <c r="X84" i="7"/>
  <c r="Y84" i="7"/>
  <c r="AD84" i="7"/>
  <c r="AE84" i="7"/>
  <c r="AF84" i="7"/>
  <c r="AS84" i="7"/>
  <c r="L85" i="7"/>
  <c r="N85" i="7" s="1"/>
  <c r="Q85" i="7"/>
  <c r="R85" i="7"/>
  <c r="W85" i="7"/>
  <c r="X85" i="7"/>
  <c r="Y85" i="7"/>
  <c r="AB85" i="7"/>
  <c r="AD85" i="7"/>
  <c r="AE85" i="7"/>
  <c r="AF85" i="7"/>
  <c r="AG85" i="7"/>
  <c r="AM85" i="7"/>
  <c r="AS85" i="7"/>
  <c r="L86" i="7"/>
  <c r="Q86" i="7"/>
  <c r="R86" i="7"/>
  <c r="W86" i="7"/>
  <c r="AB86" i="7" s="1"/>
  <c r="X86" i="7"/>
  <c r="Y86" i="7"/>
  <c r="AD86" i="7"/>
  <c r="AE86" i="7" s="1"/>
  <c r="AF86" i="7"/>
  <c r="AS86" i="7"/>
  <c r="L87" i="7"/>
  <c r="N87" i="7" s="1"/>
  <c r="Q87" i="7"/>
  <c r="R87" i="7"/>
  <c r="W87" i="7"/>
  <c r="AB87" i="7" s="1"/>
  <c r="X87" i="7"/>
  <c r="Y87" i="7"/>
  <c r="AD87" i="7"/>
  <c r="AE87" i="7"/>
  <c r="AF87" i="7"/>
  <c r="AS87" i="7"/>
  <c r="L88" i="7"/>
  <c r="N88" i="7"/>
  <c r="Q88" i="7"/>
  <c r="R88" i="7"/>
  <c r="W88" i="7"/>
  <c r="X88" i="7"/>
  <c r="Y88" i="7"/>
  <c r="AB88" i="7" s="1"/>
  <c r="AD88" i="7"/>
  <c r="AE88" i="7"/>
  <c r="AF88" i="7"/>
  <c r="AS88" i="7"/>
  <c r="L89" i="7"/>
  <c r="Q89" i="7"/>
  <c r="R89" i="7"/>
  <c r="N89" i="7"/>
  <c r="W89" i="7"/>
  <c r="X89" i="7"/>
  <c r="Y89" i="7"/>
  <c r="AB89" i="7" s="1"/>
  <c r="AD89" i="7"/>
  <c r="AE89" i="7"/>
  <c r="AF89" i="7"/>
  <c r="AS89" i="7"/>
  <c r="L90" i="7"/>
  <c r="Q90" i="7"/>
  <c r="R90" i="7"/>
  <c r="N90" i="7"/>
  <c r="W90" i="7"/>
  <c r="X90" i="7"/>
  <c r="Y90" i="7"/>
  <c r="AD90" i="7"/>
  <c r="AE90" i="7"/>
  <c r="AF90" i="7"/>
  <c r="AS90" i="7"/>
  <c r="L91" i="7"/>
  <c r="N91" i="7" s="1"/>
  <c r="Q91" i="7"/>
  <c r="R91" i="7"/>
  <c r="W91" i="7"/>
  <c r="AB91" i="7" s="1"/>
  <c r="X91" i="7"/>
  <c r="Y91" i="7"/>
  <c r="AD91" i="7"/>
  <c r="AE91" i="7"/>
  <c r="AF91" i="7"/>
  <c r="AS91" i="7"/>
  <c r="L92" i="7"/>
  <c r="N92" i="7" s="1"/>
  <c r="Q92" i="7"/>
  <c r="R92" i="7"/>
  <c r="W92" i="7"/>
  <c r="X92" i="7"/>
  <c r="Y92" i="7"/>
  <c r="AB92" i="7"/>
  <c r="AD92" i="7"/>
  <c r="AE92" i="7"/>
  <c r="AF92" i="7"/>
  <c r="AS92" i="7"/>
  <c r="L93" i="7"/>
  <c r="Q93" i="7"/>
  <c r="R93" i="7"/>
  <c r="W93" i="7"/>
  <c r="X93" i="7"/>
  <c r="Y93" i="7"/>
  <c r="AB93" i="7" s="1"/>
  <c r="AD93" i="7"/>
  <c r="AE93" i="7" s="1"/>
  <c r="AF93" i="7"/>
  <c r="AS93" i="7"/>
  <c r="L94" i="7"/>
  <c r="N94" i="7" s="1"/>
  <c r="Q94" i="7"/>
  <c r="R94" i="7"/>
  <c r="W94" i="7"/>
  <c r="X94" i="7"/>
  <c r="Y94" i="7"/>
  <c r="AD94" i="7"/>
  <c r="AE94" i="7" s="1"/>
  <c r="AF94" i="7"/>
  <c r="AS94" i="7"/>
  <c r="L95" i="7"/>
  <c r="N95" i="7" s="1"/>
  <c r="Q95" i="7"/>
  <c r="R95" i="7"/>
  <c r="W95" i="7"/>
  <c r="X95" i="7"/>
  <c r="Y95" i="7"/>
  <c r="AD95" i="7"/>
  <c r="AE95" i="7"/>
  <c r="AF95" i="7"/>
  <c r="AS95" i="7"/>
  <c r="L96" i="7"/>
  <c r="N96" i="7" s="1"/>
  <c r="Q96" i="7"/>
  <c r="R96" i="7"/>
  <c r="W96" i="7"/>
  <c r="X96" i="7"/>
  <c r="Y96" i="7"/>
  <c r="AB96" i="7" s="1"/>
  <c r="AD96" i="7"/>
  <c r="AE96" i="7"/>
  <c r="AF96" i="7"/>
  <c r="AS96" i="7"/>
  <c r="L97" i="7"/>
  <c r="N97" i="7" s="1"/>
  <c r="Q97" i="7"/>
  <c r="R97" i="7"/>
  <c r="W97" i="7"/>
  <c r="X97" i="7"/>
  <c r="Y97" i="7"/>
  <c r="AB97" i="7" s="1"/>
  <c r="AD97" i="7"/>
  <c r="AE97" i="7" s="1"/>
  <c r="AF97" i="7"/>
  <c r="AS97" i="7"/>
  <c r="L98" i="7"/>
  <c r="Q98" i="7"/>
  <c r="R98" i="7"/>
  <c r="N98" i="7"/>
  <c r="W98" i="7"/>
  <c r="X98" i="7"/>
  <c r="AB98" i="7" s="1"/>
  <c r="Y98" i="7"/>
  <c r="AD98" i="7"/>
  <c r="AE98" i="7"/>
  <c r="AF98" i="7"/>
  <c r="AS98" i="7"/>
  <c r="L99" i="7"/>
  <c r="N99" i="7" s="1"/>
  <c r="Q99" i="7"/>
  <c r="R99" i="7"/>
  <c r="W99" i="7"/>
  <c r="X99" i="7"/>
  <c r="AB99" i="7" s="1"/>
  <c r="Y99" i="7"/>
  <c r="AD99" i="7"/>
  <c r="AE99" i="7"/>
  <c r="AF99" i="7"/>
  <c r="AS99" i="7"/>
  <c r="L100" i="7"/>
  <c r="N100" i="7" s="1"/>
  <c r="Q100" i="7"/>
  <c r="R100" i="7"/>
  <c r="W100" i="7"/>
  <c r="X100" i="7"/>
  <c r="Y100" i="7"/>
  <c r="AB100" i="7"/>
  <c r="AD100" i="7"/>
  <c r="AE100" i="7"/>
  <c r="AF100" i="7"/>
  <c r="AS100" i="7"/>
  <c r="L101" i="7"/>
  <c r="Q101" i="7"/>
  <c r="R101" i="7"/>
  <c r="N101" i="7"/>
  <c r="W101" i="7"/>
  <c r="X101" i="7"/>
  <c r="Y101" i="7"/>
  <c r="AB101" i="7" s="1"/>
  <c r="AD101" i="7"/>
  <c r="AE101" i="7" s="1"/>
  <c r="AF101" i="7"/>
  <c r="AS101" i="7"/>
  <c r="L102" i="7"/>
  <c r="Q102" i="7"/>
  <c r="R102" i="7"/>
  <c r="N102" i="7"/>
  <c r="W102" i="7"/>
  <c r="X102" i="7"/>
  <c r="AB102" i="7" s="1"/>
  <c r="Y102" i="7"/>
  <c r="AD102" i="7"/>
  <c r="AE102" i="7"/>
  <c r="AF102" i="7"/>
  <c r="AS102" i="7"/>
  <c r="L103" i="7"/>
  <c r="N103" i="7"/>
  <c r="Q103" i="7"/>
  <c r="R103" i="7"/>
  <c r="W103" i="7"/>
  <c r="X103" i="7"/>
  <c r="AB103" i="7" s="1"/>
  <c r="Y103" i="7"/>
  <c r="AD103" i="7"/>
  <c r="AE103" i="7"/>
  <c r="AF103" i="7"/>
  <c r="AS103" i="7"/>
  <c r="L104" i="7"/>
  <c r="N104" i="7" s="1"/>
  <c r="Q104" i="7"/>
  <c r="R104" i="7"/>
  <c r="W104" i="7"/>
  <c r="X104" i="7"/>
  <c r="Y104" i="7"/>
  <c r="AB104" i="7"/>
  <c r="AD104" i="7"/>
  <c r="AE104" i="7"/>
  <c r="AF104" i="7"/>
  <c r="AS104" i="7"/>
  <c r="L105" i="7"/>
  <c r="Q105" i="7"/>
  <c r="R105" i="7"/>
  <c r="N105" i="7"/>
  <c r="W105" i="7"/>
  <c r="X105" i="7"/>
  <c r="Y105" i="7"/>
  <c r="AB105" i="7" s="1"/>
  <c r="AD105" i="7"/>
  <c r="AF105" i="7"/>
  <c r="AS105" i="7"/>
  <c r="AT105" i="7"/>
  <c r="L106" i="7"/>
  <c r="Q106" i="7"/>
  <c r="R106" i="7"/>
  <c r="N106" i="7"/>
  <c r="W106" i="7"/>
  <c r="X106" i="7"/>
  <c r="AB106" i="7" s="1"/>
  <c r="Y106" i="7"/>
  <c r="AD106" i="7"/>
  <c r="AE106" i="7" s="1"/>
  <c r="AF106" i="7"/>
  <c r="AS106" i="7"/>
  <c r="L107" i="7"/>
  <c r="N107" i="7" s="1"/>
  <c r="Q107" i="7"/>
  <c r="R107" i="7"/>
  <c r="W107" i="7"/>
  <c r="X107" i="7"/>
  <c r="Y107" i="7"/>
  <c r="AB107" i="7"/>
  <c r="AD107" i="7"/>
  <c r="AF107" i="7"/>
  <c r="AG107" i="7"/>
  <c r="AH107" i="7"/>
  <c r="AS107" i="7"/>
  <c r="AT107" i="7"/>
  <c r="L108" i="7"/>
  <c r="N108" i="7"/>
  <c r="Q108" i="7"/>
  <c r="R108" i="7"/>
  <c r="W108" i="7"/>
  <c r="X108" i="7"/>
  <c r="Y108" i="7"/>
  <c r="AB108" i="7"/>
  <c r="AD108" i="7"/>
  <c r="AE108" i="7"/>
  <c r="AF108" i="7"/>
  <c r="AS108" i="7"/>
  <c r="L109" i="7"/>
  <c r="Q109" i="7"/>
  <c r="R109" i="7"/>
  <c r="W109" i="7"/>
  <c r="X109" i="7"/>
  <c r="Y109" i="7"/>
  <c r="AB109" i="7" s="1"/>
  <c r="AD109" i="7"/>
  <c r="AF109" i="7"/>
  <c r="AG109" i="7"/>
  <c r="AS109" i="7"/>
  <c r="L110" i="7"/>
  <c r="Q110" i="7"/>
  <c r="R110" i="7"/>
  <c r="N110" i="7"/>
  <c r="W110" i="7"/>
  <c r="X110" i="7"/>
  <c r="AB110" i="7" s="1"/>
  <c r="Y110" i="7"/>
  <c r="AD110" i="7"/>
  <c r="AE110" i="7" s="1"/>
  <c r="AF110" i="7"/>
  <c r="AS110" i="7"/>
  <c r="L111" i="7"/>
  <c r="N111" i="7"/>
  <c r="Q111" i="7"/>
  <c r="R111" i="7"/>
  <c r="W111" i="7"/>
  <c r="X111" i="7"/>
  <c r="AB111" i="7" s="1"/>
  <c r="Y111" i="7"/>
  <c r="AD111" i="7"/>
  <c r="AF111" i="7"/>
  <c r="AS111" i="7"/>
  <c r="L112" i="7"/>
  <c r="N112" i="7"/>
  <c r="Q112" i="7"/>
  <c r="R112" i="7"/>
  <c r="W112" i="7"/>
  <c r="X112" i="7"/>
  <c r="Y112" i="7"/>
  <c r="AB112" i="7"/>
  <c r="AD112" i="7"/>
  <c r="AE112" i="7"/>
  <c r="AF112" i="7"/>
  <c r="AS112" i="7"/>
  <c r="L113" i="7"/>
  <c r="N113" i="7" s="1"/>
  <c r="Q113" i="7"/>
  <c r="R113" i="7"/>
  <c r="W113" i="7"/>
  <c r="X113" i="7"/>
  <c r="Y113" i="7"/>
  <c r="AB113" i="7" s="1"/>
  <c r="AD113" i="7"/>
  <c r="AF113" i="7"/>
  <c r="AG113" i="7"/>
  <c r="AS113" i="7"/>
  <c r="L114" i="7"/>
  <c r="Q114" i="7"/>
  <c r="R114" i="7"/>
  <c r="N114" i="7"/>
  <c r="W114" i="7"/>
  <c r="X114" i="7"/>
  <c r="AB114" i="7" s="1"/>
  <c r="Y114" i="7"/>
  <c r="AD114" i="7"/>
  <c r="AE114" i="7" s="1"/>
  <c r="AF114" i="7"/>
  <c r="AS114" i="7"/>
  <c r="L115" i="7"/>
  <c r="N115" i="7"/>
  <c r="Q115" i="7"/>
  <c r="R115" i="7"/>
  <c r="W115" i="7"/>
  <c r="X115" i="7"/>
  <c r="AB115" i="7" s="1"/>
  <c r="Y115" i="7"/>
  <c r="AD115" i="7"/>
  <c r="AF115" i="7"/>
  <c r="AS115" i="7"/>
  <c r="L116" i="7"/>
  <c r="N116" i="7"/>
  <c r="Q116" i="7"/>
  <c r="R116" i="7"/>
  <c r="W116" i="7"/>
  <c r="X116" i="7"/>
  <c r="Y116" i="7"/>
  <c r="AB116" i="7"/>
  <c r="AD116" i="7"/>
  <c r="AE116" i="7"/>
  <c r="AF116" i="7"/>
  <c r="AS116" i="7"/>
  <c r="L117" i="7"/>
  <c r="Q117" i="7"/>
  <c r="R117" i="7"/>
  <c r="N117" i="7"/>
  <c r="W117" i="7"/>
  <c r="X117" i="7"/>
  <c r="Y117" i="7"/>
  <c r="AB117" i="7" s="1"/>
  <c r="AD117" i="7"/>
  <c r="AF117" i="7"/>
  <c r="AS117" i="7"/>
  <c r="L118" i="7"/>
  <c r="Q118" i="7"/>
  <c r="R118" i="7"/>
  <c r="N118" i="7"/>
  <c r="W118" i="7"/>
  <c r="X118" i="7"/>
  <c r="AB118" i="7" s="1"/>
  <c r="Y118" i="7"/>
  <c r="AD118" i="7"/>
  <c r="AE118" i="7" s="1"/>
  <c r="AF118" i="7"/>
  <c r="AS118" i="7"/>
  <c r="L119" i="7"/>
  <c r="N119" i="7"/>
  <c r="Q119" i="7"/>
  <c r="R119" i="7"/>
  <c r="W119" i="7"/>
  <c r="X119" i="7"/>
  <c r="AB119" i="7" s="1"/>
  <c r="Y119" i="7"/>
  <c r="AD119" i="7"/>
  <c r="AF119" i="7"/>
  <c r="AS119" i="7"/>
  <c r="AT119" i="7"/>
  <c r="L120" i="7"/>
  <c r="N120" i="7"/>
  <c r="Q120" i="7"/>
  <c r="R120" i="7"/>
  <c r="W120" i="7"/>
  <c r="AB120" i="7" s="1"/>
  <c r="X120" i="7"/>
  <c r="Y120" i="7"/>
  <c r="AD120" i="7"/>
  <c r="AE120" i="7"/>
  <c r="AF120" i="7"/>
  <c r="AS120" i="7"/>
  <c r="L121" i="7"/>
  <c r="Q121" i="7"/>
  <c r="R121" i="7"/>
  <c r="N121" i="7"/>
  <c r="W121" i="7"/>
  <c r="X121" i="7"/>
  <c r="Y121" i="7"/>
  <c r="AB121" i="7"/>
  <c r="AD121" i="7"/>
  <c r="AF121" i="7"/>
  <c r="AG121" i="7"/>
  <c r="AS121" i="7"/>
  <c r="L122" i="7"/>
  <c r="Q122" i="7"/>
  <c r="R122" i="7"/>
  <c r="N122" i="7"/>
  <c r="W122" i="7"/>
  <c r="X122" i="7"/>
  <c r="Y122" i="7"/>
  <c r="AB122" i="7"/>
  <c r="AD122" i="7"/>
  <c r="AF122" i="7"/>
  <c r="AS122" i="7"/>
  <c r="L123" i="7"/>
  <c r="Q123" i="7"/>
  <c r="R123" i="7"/>
  <c r="N123" i="7"/>
  <c r="W123" i="7"/>
  <c r="X123" i="7"/>
  <c r="Y123" i="7"/>
  <c r="AB123" i="7"/>
  <c r="AD123" i="7"/>
  <c r="AF123" i="7"/>
  <c r="AS123" i="7"/>
  <c r="L124" i="7"/>
  <c r="Q124" i="7"/>
  <c r="R124" i="7"/>
  <c r="N124" i="7"/>
  <c r="W124" i="7"/>
  <c r="AB124" i="7" s="1"/>
  <c r="X124" i="7"/>
  <c r="Y124" i="7"/>
  <c r="AD124" i="7"/>
  <c r="AE124" i="7"/>
  <c r="AF124" i="7"/>
  <c r="AS124" i="7"/>
  <c r="L125" i="7"/>
  <c r="N125" i="7" s="1"/>
  <c r="Q125" i="7"/>
  <c r="R125" i="7"/>
  <c r="W125" i="7"/>
  <c r="X125" i="7"/>
  <c r="Y125" i="7"/>
  <c r="AB125" i="7"/>
  <c r="AD125" i="7"/>
  <c r="AT125" i="7" s="1"/>
  <c r="AF125" i="7"/>
  <c r="AS125" i="7"/>
  <c r="L126" i="7"/>
  <c r="N126" i="7"/>
  <c r="Q126" i="7"/>
  <c r="R126" i="7"/>
  <c r="W126" i="7"/>
  <c r="X126" i="7"/>
  <c r="Y126" i="7"/>
  <c r="AB126" i="7"/>
  <c r="AD126" i="7"/>
  <c r="AE126" i="7" s="1"/>
  <c r="AF126" i="7"/>
  <c r="AS126" i="7"/>
  <c r="AT126" i="7"/>
  <c r="L127" i="7"/>
  <c r="Q127" i="7"/>
  <c r="R127" i="7"/>
  <c r="N127" i="7"/>
  <c r="W127" i="7"/>
  <c r="AB127" i="7" s="1"/>
  <c r="X127" i="7"/>
  <c r="Y127" i="7"/>
  <c r="AD127" i="7"/>
  <c r="AE127" i="7"/>
  <c r="AF127" i="7"/>
  <c r="AS127" i="7"/>
  <c r="L128" i="7"/>
  <c r="Q128" i="7"/>
  <c r="R128" i="7"/>
  <c r="W128" i="7"/>
  <c r="AB128" i="7" s="1"/>
  <c r="X128" i="7"/>
  <c r="Y128" i="7"/>
  <c r="AD128" i="7"/>
  <c r="AF128" i="7"/>
  <c r="AS128" i="7"/>
  <c r="L129" i="7"/>
  <c r="N129" i="7" s="1"/>
  <c r="Q129" i="7"/>
  <c r="R129" i="7"/>
  <c r="W129" i="7"/>
  <c r="X129" i="7"/>
  <c r="Y129" i="7"/>
  <c r="AB129" i="7"/>
  <c r="AD129" i="7"/>
  <c r="AE129" i="7"/>
  <c r="AF129" i="7"/>
  <c r="AS129" i="7"/>
  <c r="L130" i="7"/>
  <c r="Q130" i="7"/>
  <c r="R130" i="7"/>
  <c r="N130" i="7"/>
  <c r="W130" i="7"/>
  <c r="X130" i="7"/>
  <c r="Y130" i="7"/>
  <c r="AB130" i="7"/>
  <c r="AD130" i="7"/>
  <c r="AE130" i="7" s="1"/>
  <c r="AF130" i="7"/>
  <c r="AG130" i="7"/>
  <c r="AS130" i="7"/>
  <c r="AT130" i="7"/>
  <c r="L131" i="7"/>
  <c r="N131" i="7" s="1"/>
  <c r="Q131" i="7"/>
  <c r="R131" i="7"/>
  <c r="W131" i="7"/>
  <c r="X131" i="7"/>
  <c r="Y131" i="7"/>
  <c r="AB131" i="7"/>
  <c r="AM131" i="7" s="1"/>
  <c r="AD131" i="7"/>
  <c r="AE131" i="7" s="1"/>
  <c r="AF131" i="7"/>
  <c r="AG131" i="7"/>
  <c r="AS131" i="7"/>
  <c r="AT131" i="7"/>
  <c r="L132" i="7"/>
  <c r="N132" i="7" s="1"/>
  <c r="Q132" i="7"/>
  <c r="R132" i="7"/>
  <c r="W132" i="7"/>
  <c r="AB132" i="7" s="1"/>
  <c r="X132" i="7"/>
  <c r="Y132" i="7"/>
  <c r="AD132" i="7"/>
  <c r="AE132" i="7"/>
  <c r="AF132" i="7"/>
  <c r="AS132" i="7"/>
  <c r="L133" i="7"/>
  <c r="N133" i="7" s="1"/>
  <c r="Q133" i="7"/>
  <c r="R133" i="7"/>
  <c r="W133" i="7"/>
  <c r="AB133" i="7" s="1"/>
  <c r="X133" i="7"/>
  <c r="Y133" i="7"/>
  <c r="AD133" i="7"/>
  <c r="AE133" i="7"/>
  <c r="AF133" i="7"/>
  <c r="AS133" i="7"/>
  <c r="L134" i="7"/>
  <c r="N134" i="7" s="1"/>
  <c r="Q134" i="7"/>
  <c r="R134" i="7"/>
  <c r="W134" i="7"/>
  <c r="X134" i="7"/>
  <c r="Y134" i="7"/>
  <c r="AB134" i="7"/>
  <c r="AD134" i="7"/>
  <c r="AE134" i="7"/>
  <c r="AF134" i="7"/>
  <c r="AS134" i="7"/>
  <c r="L135" i="7"/>
  <c r="Q135" i="7"/>
  <c r="R135" i="7"/>
  <c r="N135" i="7"/>
  <c r="W135" i="7"/>
  <c r="AB135" i="7" s="1"/>
  <c r="X135" i="7"/>
  <c r="Y135" i="7"/>
  <c r="AD135" i="7"/>
  <c r="AE135" i="7" s="1"/>
  <c r="AF135" i="7"/>
  <c r="AS135" i="7"/>
  <c r="L136" i="7"/>
  <c r="Q136" i="7"/>
  <c r="R136" i="7"/>
  <c r="W136" i="7"/>
  <c r="AB136" i="7" s="1"/>
  <c r="X136" i="7"/>
  <c r="Y136" i="7"/>
  <c r="AD136" i="7"/>
  <c r="AE136" i="7"/>
  <c r="AF136" i="7"/>
  <c r="AS136" i="7"/>
  <c r="L137" i="7"/>
  <c r="N137" i="7" s="1"/>
  <c r="Q137" i="7"/>
  <c r="R137" i="7"/>
  <c r="W137" i="7"/>
  <c r="AB137" i="7" s="1"/>
  <c r="X137" i="7"/>
  <c r="Y137" i="7"/>
  <c r="AD137" i="7"/>
  <c r="AE137" i="7"/>
  <c r="AF137" i="7"/>
  <c r="AS137" i="7"/>
  <c r="L138" i="7"/>
  <c r="N138" i="7" s="1"/>
  <c r="Q138" i="7"/>
  <c r="R138" i="7"/>
  <c r="W138" i="7"/>
  <c r="AB138" i="7" s="1"/>
  <c r="X138" i="7"/>
  <c r="Y138" i="7"/>
  <c r="AD138" i="7"/>
  <c r="AE138" i="7"/>
  <c r="AF138" i="7"/>
  <c r="AS138" i="7"/>
  <c r="L139" i="7"/>
  <c r="N139" i="7" s="1"/>
  <c r="Q139" i="7"/>
  <c r="R139" i="7"/>
  <c r="W139" i="7"/>
  <c r="AB139" i="7" s="1"/>
  <c r="X139" i="7"/>
  <c r="Y139" i="7"/>
  <c r="AD139" i="7"/>
  <c r="AE139" i="7"/>
  <c r="AF139" i="7"/>
  <c r="AS139" i="7"/>
  <c r="L140" i="7"/>
  <c r="N140" i="7" s="1"/>
  <c r="Q140" i="7"/>
  <c r="R140" i="7"/>
  <c r="W140" i="7"/>
  <c r="AB140" i="7" s="1"/>
  <c r="X140" i="7"/>
  <c r="Y140" i="7"/>
  <c r="AD140" i="7"/>
  <c r="AE140" i="7"/>
  <c r="AF140" i="7"/>
  <c r="AS140" i="7"/>
  <c r="L141" i="7"/>
  <c r="N141" i="7" s="1"/>
  <c r="Q141" i="7"/>
  <c r="R141" i="7"/>
  <c r="W141" i="7"/>
  <c r="AB141" i="7" s="1"/>
  <c r="X141" i="7"/>
  <c r="Y141" i="7"/>
  <c r="AD141" i="7"/>
  <c r="AE141" i="7"/>
  <c r="AF141" i="7"/>
  <c r="AG141" i="7"/>
  <c r="AS141" i="7"/>
  <c r="L142" i="7"/>
  <c r="N142" i="7" s="1"/>
  <c r="Q142" i="7"/>
  <c r="R142" i="7"/>
  <c r="W142" i="7"/>
  <c r="AB142" i="7" s="1"/>
  <c r="X142" i="7"/>
  <c r="Y142" i="7"/>
  <c r="AD142" i="7"/>
  <c r="AE142" i="7"/>
  <c r="AF142" i="7"/>
  <c r="AG142" i="7"/>
  <c r="AS142" i="7"/>
  <c r="L143" i="7"/>
  <c r="AA145" i="7" s="1"/>
  <c r="Q143" i="7"/>
  <c r="R143" i="7"/>
  <c r="W143" i="7"/>
  <c r="AB143" i="7" s="1"/>
  <c r="X143" i="7"/>
  <c r="Y143" i="7"/>
  <c r="AD143" i="7"/>
  <c r="AE143" i="7"/>
  <c r="AF143" i="7"/>
  <c r="AG143" i="7"/>
  <c r="AS143" i="7"/>
  <c r="L144" i="7"/>
  <c r="N144" i="7" s="1"/>
  <c r="Q144" i="7"/>
  <c r="R144" i="7"/>
  <c r="W144" i="7"/>
  <c r="AB144" i="7" s="1"/>
  <c r="X144" i="7"/>
  <c r="Y144" i="7"/>
  <c r="AD144" i="7"/>
  <c r="AE144" i="7"/>
  <c r="AF144" i="7"/>
  <c r="AG144" i="7"/>
  <c r="AS144" i="7"/>
  <c r="L145" i="7"/>
  <c r="N145" i="7"/>
  <c r="Q145" i="7"/>
  <c r="R145" i="7"/>
  <c r="W145" i="7"/>
  <c r="AB145" i="7" s="1"/>
  <c r="AG145" i="7" s="1"/>
  <c r="X145" i="7"/>
  <c r="Y145" i="7"/>
  <c r="AD145" i="7"/>
  <c r="AE145" i="7"/>
  <c r="AF145" i="7"/>
  <c r="AS145" i="7"/>
  <c r="L146" i="7"/>
  <c r="N146" i="7" s="1"/>
  <c r="Q146" i="7"/>
  <c r="R146" i="7"/>
  <c r="W146" i="7"/>
  <c r="X146" i="7"/>
  <c r="Y146" i="7"/>
  <c r="AB146" i="7"/>
  <c r="AD146" i="7"/>
  <c r="AE146" i="7"/>
  <c r="AF146" i="7"/>
  <c r="AS146" i="7"/>
  <c r="L147" i="7"/>
  <c r="Q147" i="7"/>
  <c r="R147" i="7"/>
  <c r="N147" i="7"/>
  <c r="W147" i="7"/>
  <c r="AB147" i="7" s="1"/>
  <c r="X147" i="7"/>
  <c r="Y147" i="7"/>
  <c r="AD147" i="7"/>
  <c r="AT147" i="7" s="1"/>
  <c r="AF147" i="7"/>
  <c r="AG147" i="7"/>
  <c r="AS147" i="7"/>
  <c r="L148" i="7"/>
  <c r="N148" i="7" s="1"/>
  <c r="Q148" i="7"/>
  <c r="R148" i="7"/>
  <c r="W148" i="7"/>
  <c r="AB148" i="7" s="1"/>
  <c r="X148" i="7"/>
  <c r="Y148" i="7"/>
  <c r="AD148" i="7"/>
  <c r="AE148" i="7"/>
  <c r="AF148" i="7"/>
  <c r="AS148" i="7"/>
  <c r="L149" i="7"/>
  <c r="N149" i="7" s="1"/>
  <c r="Q149" i="7"/>
  <c r="R149" i="7"/>
  <c r="W149" i="7"/>
  <c r="AB149" i="7" s="1"/>
  <c r="X149" i="7"/>
  <c r="Y149" i="7"/>
  <c r="AD149" i="7"/>
  <c r="AE149" i="7"/>
  <c r="AF149" i="7"/>
  <c r="AS149" i="7"/>
  <c r="L150" i="7"/>
  <c r="Q150" i="7"/>
  <c r="R150" i="7"/>
  <c r="N150" i="7"/>
  <c r="W150" i="7"/>
  <c r="X150" i="7"/>
  <c r="Y150" i="7"/>
  <c r="AB150" i="7"/>
  <c r="AD150" i="7"/>
  <c r="AF150" i="7"/>
  <c r="AG150" i="7"/>
  <c r="AM150" i="7"/>
  <c r="AS150" i="7"/>
  <c r="L151" i="7"/>
  <c r="N151" i="7" s="1"/>
  <c r="Q151" i="7"/>
  <c r="R151" i="7"/>
  <c r="W151" i="7"/>
  <c r="AB151" i="7" s="1"/>
  <c r="X151" i="7"/>
  <c r="Y151" i="7"/>
  <c r="AD151" i="7"/>
  <c r="AA153" i="7" s="1"/>
  <c r="AF151" i="7"/>
  <c r="AG151" i="7"/>
  <c r="AS151" i="7"/>
  <c r="L152" i="7"/>
  <c r="N152" i="7"/>
  <c r="Q152" i="7"/>
  <c r="R152" i="7"/>
  <c r="W152" i="7"/>
  <c r="AB152" i="7" s="1"/>
  <c r="X152" i="7"/>
  <c r="Y152" i="7"/>
  <c r="AD152" i="7"/>
  <c r="AF152" i="7"/>
  <c r="AG152" i="7"/>
  <c r="AH152" i="7" s="1"/>
  <c r="AM152" i="7"/>
  <c r="AS152" i="7"/>
  <c r="L153" i="7"/>
  <c r="N153" i="7"/>
  <c r="Q153" i="7"/>
  <c r="R153" i="7"/>
  <c r="W153" i="7"/>
  <c r="X153" i="7"/>
  <c r="Y153" i="7"/>
  <c r="AB153" i="7"/>
  <c r="AD153" i="7"/>
  <c r="AE153" i="7"/>
  <c r="AF153" i="7"/>
  <c r="AS153" i="7"/>
  <c r="L154" i="7"/>
  <c r="N154" i="7"/>
  <c r="Q154" i="7"/>
  <c r="R154" i="7"/>
  <c r="W154" i="7"/>
  <c r="AB154" i="7" s="1"/>
  <c r="X154" i="7"/>
  <c r="Y154" i="7"/>
  <c r="AD154" i="7"/>
  <c r="AE154" i="7"/>
  <c r="AF154" i="7"/>
  <c r="AS154" i="7"/>
  <c r="L155" i="7"/>
  <c r="Q155" i="7"/>
  <c r="R155" i="7"/>
  <c r="W155" i="7"/>
  <c r="X155" i="7"/>
  <c r="Y155" i="7"/>
  <c r="AB155" i="7"/>
  <c r="AD155" i="7"/>
  <c r="AE155" i="7"/>
  <c r="AF155" i="7"/>
  <c r="AS155" i="7"/>
  <c r="L156" i="7"/>
  <c r="N156" i="7" s="1"/>
  <c r="Q156" i="7"/>
  <c r="R156" i="7"/>
  <c r="W156" i="7"/>
  <c r="AB156" i="7" s="1"/>
  <c r="X156" i="7"/>
  <c r="Y156" i="7"/>
  <c r="AD156" i="7"/>
  <c r="AE156" i="7"/>
  <c r="AF156" i="7"/>
  <c r="AG156" i="7"/>
  <c r="AS156" i="7"/>
  <c r="L157" i="7"/>
  <c r="N157" i="7" s="1"/>
  <c r="Q157" i="7"/>
  <c r="R157" i="7"/>
  <c r="W157" i="7"/>
  <c r="AB157" i="7" s="1"/>
  <c r="X157" i="7"/>
  <c r="Y157" i="7"/>
  <c r="AD157" i="7"/>
  <c r="AE157" i="7"/>
  <c r="AF157" i="7"/>
  <c r="AS157" i="7"/>
  <c r="L158" i="7"/>
  <c r="N158" i="7"/>
  <c r="Q158" i="7"/>
  <c r="R158" i="7"/>
  <c r="W158" i="7"/>
  <c r="X158" i="7"/>
  <c r="Y158" i="7"/>
  <c r="AB158" i="7"/>
  <c r="AM158" i="7" s="1"/>
  <c r="AD158" i="7"/>
  <c r="AE158" i="7" s="1"/>
  <c r="AF158" i="7"/>
  <c r="AG158" i="7"/>
  <c r="AH158" i="7"/>
  <c r="AS158" i="7"/>
  <c r="AT158" i="7"/>
  <c r="L159" i="7"/>
  <c r="Q159" i="7"/>
  <c r="R159" i="7"/>
  <c r="N159" i="7"/>
  <c r="W159" i="7"/>
  <c r="X159" i="7"/>
  <c r="Y159" i="7"/>
  <c r="AB159" i="7"/>
  <c r="AD159" i="7"/>
  <c r="AE159" i="7"/>
  <c r="AF159" i="7"/>
  <c r="AS159" i="7"/>
  <c r="L160" i="7"/>
  <c r="Q160" i="7"/>
  <c r="R160" i="7"/>
  <c r="N160" i="7"/>
  <c r="W160" i="7"/>
  <c r="AB160" i="7" s="1"/>
  <c r="X160" i="7"/>
  <c r="Y160" i="7"/>
  <c r="AD160" i="7"/>
  <c r="AF160" i="7"/>
  <c r="AS160" i="7"/>
  <c r="L161" i="7"/>
  <c r="N161" i="7" s="1"/>
  <c r="Q161" i="7"/>
  <c r="R161" i="7"/>
  <c r="W161" i="7"/>
  <c r="AB161" i="7" s="1"/>
  <c r="X161" i="7"/>
  <c r="Y161" i="7"/>
  <c r="AD161" i="7"/>
  <c r="AE161" i="7"/>
  <c r="AF161" i="7"/>
  <c r="AS161" i="7"/>
  <c r="L162" i="7"/>
  <c r="N162" i="7" s="1"/>
  <c r="Q162" i="7"/>
  <c r="R162" i="7"/>
  <c r="W162" i="7"/>
  <c r="X162" i="7"/>
  <c r="Y162" i="7"/>
  <c r="AB162" i="7"/>
  <c r="AM162" i="7" s="1"/>
  <c r="AD162" i="7"/>
  <c r="AE162" i="7" s="1"/>
  <c r="AF162" i="7"/>
  <c r="AG162" i="7"/>
  <c r="AH162" i="7"/>
  <c r="AS162" i="7"/>
  <c r="AT162" i="7"/>
  <c r="L163" i="7"/>
  <c r="Q163" i="7"/>
  <c r="R163" i="7"/>
  <c r="N163" i="7"/>
  <c r="W163" i="7"/>
  <c r="X163" i="7"/>
  <c r="Y163" i="7"/>
  <c r="AB163" i="7"/>
  <c r="AD163" i="7"/>
  <c r="AE163" i="7"/>
  <c r="AF163" i="7"/>
  <c r="AS163" i="7"/>
  <c r="L164" i="7"/>
  <c r="Q164" i="7"/>
  <c r="R164" i="7"/>
  <c r="N164" i="7"/>
  <c r="W164" i="7"/>
  <c r="AB164" i="7" s="1"/>
  <c r="X164" i="7"/>
  <c r="Y164" i="7"/>
  <c r="AD164" i="7"/>
  <c r="AF164" i="7"/>
  <c r="AS164" i="7"/>
  <c r="L165" i="7"/>
  <c r="N165" i="7" s="1"/>
  <c r="Q165" i="7"/>
  <c r="R165" i="7"/>
  <c r="W165" i="7"/>
  <c r="AB165" i="7" s="1"/>
  <c r="X165" i="7"/>
  <c r="Y165" i="7"/>
  <c r="AD165" i="7"/>
  <c r="AE165" i="7"/>
  <c r="AF165" i="7"/>
  <c r="AS165" i="7"/>
  <c r="L166" i="7"/>
  <c r="N166" i="7" s="1"/>
  <c r="Q166" i="7"/>
  <c r="R166" i="7"/>
  <c r="W166" i="7"/>
  <c r="X166" i="7"/>
  <c r="Y166" i="7"/>
  <c r="AB166" i="7"/>
  <c r="AM166" i="7" s="1"/>
  <c r="AD166" i="7"/>
  <c r="AE166" i="7" s="1"/>
  <c r="AF166" i="7"/>
  <c r="AG166" i="7"/>
  <c r="AH166" i="7"/>
  <c r="AI166" i="7" s="1"/>
  <c r="AJ166" i="7" s="1"/>
  <c r="AS166" i="7"/>
  <c r="AT166" i="7"/>
  <c r="L167" i="7"/>
  <c r="Q167" i="7"/>
  <c r="R167" i="7"/>
  <c r="N167" i="7"/>
  <c r="W167" i="7"/>
  <c r="X167" i="7"/>
  <c r="Y167" i="7"/>
  <c r="AB167" i="7"/>
  <c r="AD167" i="7"/>
  <c r="AE167" i="7"/>
  <c r="AF167" i="7"/>
  <c r="AS167" i="7"/>
  <c r="L168" i="7"/>
  <c r="Q168" i="7"/>
  <c r="R168" i="7"/>
  <c r="N168" i="7"/>
  <c r="W168" i="7"/>
  <c r="AB168" i="7" s="1"/>
  <c r="AT168" i="7" s="1"/>
  <c r="X168" i="7"/>
  <c r="Y168" i="7"/>
  <c r="AD168" i="7"/>
  <c r="AF168" i="7"/>
  <c r="AS168" i="7"/>
  <c r="L169" i="7"/>
  <c r="N169" i="7" s="1"/>
  <c r="Q169" i="7"/>
  <c r="R169" i="7"/>
  <c r="W169" i="7"/>
  <c r="AB169" i="7" s="1"/>
  <c r="X169" i="7"/>
  <c r="Y169" i="7"/>
  <c r="AA169" i="7"/>
  <c r="AD169" i="7"/>
  <c r="AE169" i="7"/>
  <c r="AF169" i="7"/>
  <c r="AS169" i="7"/>
  <c r="L170" i="7"/>
  <c r="AA170" i="7" s="1"/>
  <c r="Q170" i="7"/>
  <c r="R170" i="7"/>
  <c r="W170" i="7"/>
  <c r="X170" i="7"/>
  <c r="Y170" i="7"/>
  <c r="AB170" i="7"/>
  <c r="AD170" i="7"/>
  <c r="AE170" i="7" s="1"/>
  <c r="AF170" i="7"/>
  <c r="AG170" i="7"/>
  <c r="AH170" i="7" s="1"/>
  <c r="AS170" i="7"/>
  <c r="L171" i="7"/>
  <c r="Q171" i="7"/>
  <c r="R171" i="7"/>
  <c r="N171" i="7"/>
  <c r="W171" i="7"/>
  <c r="X171" i="7"/>
  <c r="Y171" i="7"/>
  <c r="AB171" i="7"/>
  <c r="AD171" i="7"/>
  <c r="AE171" i="7"/>
  <c r="AF171" i="7"/>
  <c r="AS171" i="7"/>
  <c r="L172" i="7"/>
  <c r="Q172" i="7"/>
  <c r="R172" i="7"/>
  <c r="N172" i="7"/>
  <c r="W172" i="7"/>
  <c r="AB172" i="7" s="1"/>
  <c r="X172" i="7"/>
  <c r="Y172" i="7"/>
  <c r="AD172" i="7"/>
  <c r="AE172" i="7" s="1"/>
  <c r="AF172" i="7"/>
  <c r="AG172" i="7"/>
  <c r="AM172" i="7" s="1"/>
  <c r="AS172" i="7"/>
  <c r="L173" i="7"/>
  <c r="N173" i="7" s="1"/>
  <c r="Q173" i="7"/>
  <c r="R173" i="7"/>
  <c r="W173" i="7"/>
  <c r="AB173" i="7" s="1"/>
  <c r="X173" i="7"/>
  <c r="Y173" i="7"/>
  <c r="AA173" i="7"/>
  <c r="AD173" i="7"/>
  <c r="AE173" i="7"/>
  <c r="AF173" i="7"/>
  <c r="AG173" i="7"/>
  <c r="AS173" i="7"/>
  <c r="L174" i="7"/>
  <c r="Q174" i="7"/>
  <c r="R174" i="7"/>
  <c r="W174" i="7"/>
  <c r="X174" i="7"/>
  <c r="Y174" i="7"/>
  <c r="AB174" i="7"/>
  <c r="AD174" i="7"/>
  <c r="AE174" i="7" s="1"/>
  <c r="AF174" i="7"/>
  <c r="AG174" i="7"/>
  <c r="AH174" i="7" s="1"/>
  <c r="AS174" i="7"/>
  <c r="L175" i="7"/>
  <c r="Q175" i="7"/>
  <c r="R175" i="7"/>
  <c r="N175" i="7"/>
  <c r="W175" i="7"/>
  <c r="AB175" i="7" s="1"/>
  <c r="X175" i="7"/>
  <c r="Y175" i="7"/>
  <c r="AD175" i="7"/>
  <c r="AE175" i="7"/>
  <c r="AF175" i="7"/>
  <c r="AS175" i="7"/>
  <c r="L176" i="7"/>
  <c r="Q176" i="7"/>
  <c r="R176" i="7"/>
  <c r="N176" i="7"/>
  <c r="W176" i="7"/>
  <c r="AB176" i="7" s="1"/>
  <c r="X176" i="7"/>
  <c r="Y176" i="7"/>
  <c r="AD176" i="7"/>
  <c r="AE176" i="7" s="1"/>
  <c r="AF176" i="7"/>
  <c r="AG176" i="7"/>
  <c r="AM176" i="7" s="1"/>
  <c r="AS176" i="7"/>
  <c r="AT176" i="7"/>
  <c r="L177" i="7"/>
  <c r="N177" i="7" s="1"/>
  <c r="Q177" i="7"/>
  <c r="R177" i="7"/>
  <c r="W177" i="7"/>
  <c r="AB177" i="7" s="1"/>
  <c r="AH177" i="7" s="1"/>
  <c r="X177" i="7"/>
  <c r="Y177" i="7"/>
  <c r="AD177" i="7"/>
  <c r="AE177" i="7"/>
  <c r="AF177" i="7"/>
  <c r="AG177" i="7"/>
  <c r="AS177" i="7"/>
  <c r="L178" i="7"/>
  <c r="Q178" i="7"/>
  <c r="R178" i="7"/>
  <c r="W178" i="7"/>
  <c r="X178" i="7"/>
  <c r="Y178" i="7"/>
  <c r="AB178" i="7"/>
  <c r="AD178" i="7"/>
  <c r="AE178" i="7" s="1"/>
  <c r="AF178" i="7"/>
  <c r="AS178" i="7"/>
  <c r="AT178" i="7"/>
  <c r="L179" i="7"/>
  <c r="Q179" i="7"/>
  <c r="R179" i="7"/>
  <c r="N179" i="7"/>
  <c r="W179" i="7"/>
  <c r="AB179" i="7" s="1"/>
  <c r="X179" i="7"/>
  <c r="Y179" i="7"/>
  <c r="AD179" i="7"/>
  <c r="AE179" i="7"/>
  <c r="AF179" i="7"/>
  <c r="AS179" i="7"/>
  <c r="L180" i="7"/>
  <c r="N180" i="7" s="1"/>
  <c r="Q180" i="7"/>
  <c r="R180" i="7"/>
  <c r="W180" i="7"/>
  <c r="AB180" i="7" s="1"/>
  <c r="X180" i="7"/>
  <c r="Y180" i="7"/>
  <c r="AD180" i="7"/>
  <c r="AE180" i="7" s="1"/>
  <c r="AF180" i="7"/>
  <c r="AS180" i="7"/>
  <c r="L181" i="7"/>
  <c r="N181" i="7" s="1"/>
  <c r="Q181" i="7"/>
  <c r="R181" i="7"/>
  <c r="W181" i="7"/>
  <c r="AB181" i="7" s="1"/>
  <c r="X181" i="7"/>
  <c r="Y181" i="7"/>
  <c r="AD181" i="7"/>
  <c r="AE181" i="7"/>
  <c r="AF181" i="7"/>
  <c r="AS181" i="7"/>
  <c r="L182" i="7"/>
  <c r="Q182" i="7"/>
  <c r="R182" i="7"/>
  <c r="N182" i="7"/>
  <c r="W182" i="7"/>
  <c r="X182" i="7"/>
  <c r="Y182" i="7"/>
  <c r="AB182" i="7"/>
  <c r="AD182" i="7"/>
  <c r="AE182" i="7" s="1"/>
  <c r="AF182" i="7"/>
  <c r="AG182" i="7"/>
  <c r="AH182" i="7" s="1"/>
  <c r="AS182" i="7"/>
  <c r="L183" i="7"/>
  <c r="N183" i="7" s="1"/>
  <c r="Q183" i="7"/>
  <c r="R183" i="7"/>
  <c r="W183" i="7"/>
  <c r="AB183" i="7" s="1"/>
  <c r="X183" i="7"/>
  <c r="Y183" i="7"/>
  <c r="AD183" i="7"/>
  <c r="AT183" i="7" s="1"/>
  <c r="AF183" i="7"/>
  <c r="AS183" i="7"/>
  <c r="L184" i="7"/>
  <c r="Q184" i="7"/>
  <c r="R184" i="7"/>
  <c r="W184" i="7"/>
  <c r="AB184" i="7" s="1"/>
  <c r="X184" i="7"/>
  <c r="Y184" i="7"/>
  <c r="AD184" i="7"/>
  <c r="AE184" i="7"/>
  <c r="AF184" i="7"/>
  <c r="AS184" i="7"/>
  <c r="L185" i="7"/>
  <c r="N185" i="7" s="1"/>
  <c r="Q185" i="7"/>
  <c r="R185" i="7"/>
  <c r="W185" i="7"/>
  <c r="AB185" i="7" s="1"/>
  <c r="X185" i="7"/>
  <c r="Y185" i="7"/>
  <c r="AD185" i="7"/>
  <c r="AE185" i="7"/>
  <c r="AF185" i="7"/>
  <c r="AS185" i="7"/>
  <c r="L186" i="7"/>
  <c r="N186" i="7" s="1"/>
  <c r="Q186" i="7"/>
  <c r="R186" i="7"/>
  <c r="W186" i="7"/>
  <c r="X186" i="7"/>
  <c r="Y186" i="7"/>
  <c r="AB186" i="7"/>
  <c r="AH186" i="7" s="1"/>
  <c r="AD186" i="7"/>
  <c r="AE186" i="7" s="1"/>
  <c r="AF186" i="7"/>
  <c r="AG186" i="7"/>
  <c r="AS186" i="7"/>
  <c r="L187" i="7"/>
  <c r="Q187" i="7"/>
  <c r="R187" i="7"/>
  <c r="N187" i="7"/>
  <c r="W187" i="7"/>
  <c r="AB187" i="7" s="1"/>
  <c r="X187" i="7"/>
  <c r="Y187" i="7"/>
  <c r="AA187" i="7"/>
  <c r="AD187" i="7"/>
  <c r="AE187" i="7" s="1"/>
  <c r="AF187" i="7"/>
  <c r="AS187" i="7"/>
  <c r="L188" i="7"/>
  <c r="N188" i="7" s="1"/>
  <c r="Q188" i="7"/>
  <c r="R188" i="7"/>
  <c r="W188" i="7"/>
  <c r="AB188" i="7" s="1"/>
  <c r="X188" i="7"/>
  <c r="Y188" i="7"/>
  <c r="AD188" i="7"/>
  <c r="AE188" i="7"/>
  <c r="AF188" i="7"/>
  <c r="AS188" i="7"/>
  <c r="L189" i="7"/>
  <c r="N189" i="7" s="1"/>
  <c r="Q189" i="7"/>
  <c r="R189" i="7"/>
  <c r="W189" i="7"/>
  <c r="AB189" i="7" s="1"/>
  <c r="X189" i="7"/>
  <c r="Y189" i="7"/>
  <c r="AD189" i="7"/>
  <c r="AA189" i="7" s="1"/>
  <c r="AE189" i="7"/>
  <c r="AF189" i="7"/>
  <c r="AS189" i="7"/>
  <c r="L190" i="7"/>
  <c r="N190" i="7" s="1"/>
  <c r="Q190" i="7"/>
  <c r="R190" i="7"/>
  <c r="W190" i="7"/>
  <c r="X190" i="7"/>
  <c r="Y190" i="7"/>
  <c r="AB190" i="7"/>
  <c r="AH190" i="7" s="1"/>
  <c r="AD190" i="7"/>
  <c r="AE190" i="7" s="1"/>
  <c r="AF190" i="7"/>
  <c r="AG190" i="7"/>
  <c r="AS190" i="7"/>
  <c r="L191" i="7"/>
  <c r="Q191" i="7"/>
  <c r="R191" i="7"/>
  <c r="N191" i="7"/>
  <c r="W191" i="7"/>
  <c r="AB191" i="7" s="1"/>
  <c r="X191" i="7"/>
  <c r="Y191" i="7"/>
  <c r="AD191" i="7"/>
  <c r="AE191" i="7" s="1"/>
  <c r="AF191" i="7"/>
  <c r="AS191" i="7"/>
  <c r="L192" i="7"/>
  <c r="N192" i="7" s="1"/>
  <c r="Q192" i="7"/>
  <c r="R192" i="7"/>
  <c r="W192" i="7"/>
  <c r="AB192" i="7" s="1"/>
  <c r="X192" i="7"/>
  <c r="Y192" i="7"/>
  <c r="AD192" i="7"/>
  <c r="AE192" i="7"/>
  <c r="AF192" i="7"/>
  <c r="AS192" i="7"/>
  <c r="L193" i="7"/>
  <c r="N193" i="7" s="1"/>
  <c r="Q193" i="7"/>
  <c r="R193" i="7"/>
  <c r="W193" i="7"/>
  <c r="AB193" i="7" s="1"/>
  <c r="X193" i="7"/>
  <c r="Y193" i="7"/>
  <c r="AD193" i="7"/>
  <c r="AE193" i="7"/>
  <c r="AF193" i="7"/>
  <c r="AS193" i="7"/>
  <c r="L194" i="7"/>
  <c r="N194" i="7" s="1"/>
  <c r="Q194" i="7"/>
  <c r="R194" i="7"/>
  <c r="W194" i="7"/>
  <c r="X194" i="7"/>
  <c r="Y194" i="7"/>
  <c r="AB194" i="7"/>
  <c r="AH194" i="7" s="1"/>
  <c r="AD194" i="7"/>
  <c r="AE194" i="7" s="1"/>
  <c r="AF194" i="7"/>
  <c r="AG194" i="7"/>
  <c r="AS194" i="7"/>
  <c r="L195" i="7"/>
  <c r="Q195" i="7"/>
  <c r="R195" i="7"/>
  <c r="N195" i="7"/>
  <c r="W195" i="7"/>
  <c r="AB195" i="7" s="1"/>
  <c r="X195" i="7"/>
  <c r="Y195" i="7"/>
  <c r="AD195" i="7"/>
  <c r="AE195" i="7" s="1"/>
  <c r="AF195" i="7"/>
  <c r="AS195" i="7"/>
  <c r="L196" i="7"/>
  <c r="N196" i="7" s="1"/>
  <c r="Q196" i="7"/>
  <c r="R196" i="7"/>
  <c r="W196" i="7"/>
  <c r="AB196" i="7" s="1"/>
  <c r="X196" i="7"/>
  <c r="Y196" i="7"/>
  <c r="AD196" i="7"/>
  <c r="AE196" i="7"/>
  <c r="AF196" i="7"/>
  <c r="AS196" i="7"/>
  <c r="L197" i="7"/>
  <c r="N197" i="7" s="1"/>
  <c r="Q197" i="7"/>
  <c r="R197" i="7"/>
  <c r="W197" i="7"/>
  <c r="AB197" i="7" s="1"/>
  <c r="X197" i="7"/>
  <c r="Y197" i="7"/>
  <c r="AD197" i="7"/>
  <c r="AE197" i="7"/>
  <c r="AF197" i="7"/>
  <c r="AS197" i="7"/>
  <c r="L198" i="7"/>
  <c r="N198" i="7" s="1"/>
  <c r="Q198" i="7"/>
  <c r="R198" i="7"/>
  <c r="W198" i="7"/>
  <c r="X198" i="7"/>
  <c r="Y198" i="7"/>
  <c r="AB198" i="7"/>
  <c r="AH198" i="7" s="1"/>
  <c r="AD198" i="7"/>
  <c r="AE198" i="7" s="1"/>
  <c r="AF198" i="7"/>
  <c r="AG198" i="7"/>
  <c r="AS198" i="7"/>
  <c r="L199" i="7"/>
  <c r="Q199" i="7"/>
  <c r="R199" i="7"/>
  <c r="N199" i="7"/>
  <c r="W199" i="7"/>
  <c r="AB199" i="7" s="1"/>
  <c r="X199" i="7"/>
  <c r="Y199" i="7"/>
  <c r="AD199" i="7"/>
  <c r="AE199" i="7" s="1"/>
  <c r="AF199" i="7"/>
  <c r="AS199" i="7"/>
  <c r="L200" i="7"/>
  <c r="N200" i="7" s="1"/>
  <c r="Q200" i="7"/>
  <c r="R200" i="7"/>
  <c r="W200" i="7"/>
  <c r="AB200" i="7" s="1"/>
  <c r="X200" i="7"/>
  <c r="Y200" i="7"/>
  <c r="AD200" i="7"/>
  <c r="AE200" i="7"/>
  <c r="AF200" i="7"/>
  <c r="AS200" i="7"/>
  <c r="L201" i="7"/>
  <c r="N201" i="7" s="1"/>
  <c r="Q201" i="7"/>
  <c r="R201" i="7"/>
  <c r="W201" i="7"/>
  <c r="AB201" i="7" s="1"/>
  <c r="X201" i="7"/>
  <c r="Y201" i="7"/>
  <c r="AD201" i="7"/>
  <c r="AE201" i="7"/>
  <c r="AF201" i="7"/>
  <c r="AS201" i="7"/>
  <c r="L202" i="7"/>
  <c r="N202" i="7" s="1"/>
  <c r="Q202" i="7"/>
  <c r="R202" i="7"/>
  <c r="W202" i="7"/>
  <c r="X202" i="7"/>
  <c r="Y202" i="7"/>
  <c r="AB202" i="7"/>
  <c r="AH202" i="7" s="1"/>
  <c r="AD202" i="7"/>
  <c r="AE202" i="7" s="1"/>
  <c r="AF202" i="7"/>
  <c r="AG202" i="7"/>
  <c r="AS202" i="7"/>
  <c r="L203" i="7"/>
  <c r="Q203" i="7"/>
  <c r="R203" i="7"/>
  <c r="N203" i="7"/>
  <c r="W203" i="7"/>
  <c r="AB203" i="7" s="1"/>
  <c r="X203" i="7"/>
  <c r="Y203" i="7"/>
  <c r="AA203" i="7"/>
  <c r="AD203" i="7"/>
  <c r="AA171" i="7" s="1"/>
  <c r="AF203" i="7"/>
  <c r="AS203" i="7"/>
  <c r="L204" i="7"/>
  <c r="Q204" i="7"/>
  <c r="R204" i="7"/>
  <c r="W204" i="7"/>
  <c r="AB204" i="7" s="1"/>
  <c r="X204" i="7"/>
  <c r="Y204" i="7"/>
  <c r="AD204" i="7"/>
  <c r="AE204" i="7"/>
  <c r="AF204" i="7"/>
  <c r="AS204" i="7"/>
  <c r="L205" i="7"/>
  <c r="N205" i="7" s="1"/>
  <c r="Q205" i="7"/>
  <c r="R205" i="7"/>
  <c r="W205" i="7"/>
  <c r="AB205" i="7" s="1"/>
  <c r="X205" i="7"/>
  <c r="Y205" i="7"/>
  <c r="AD205" i="7"/>
  <c r="AE205" i="7"/>
  <c r="AF205" i="7"/>
  <c r="AS205" i="7"/>
  <c r="L206" i="7"/>
  <c r="N206" i="7" s="1"/>
  <c r="Q206" i="7"/>
  <c r="R206" i="7"/>
  <c r="W206" i="7"/>
  <c r="X206" i="7"/>
  <c r="Y206" i="7"/>
  <c r="AB206" i="7"/>
  <c r="AH206" i="7" s="1"/>
  <c r="AD206" i="7"/>
  <c r="AE206" i="7" s="1"/>
  <c r="AF206" i="7"/>
  <c r="AG206" i="7"/>
  <c r="AS206" i="7"/>
  <c r="L207" i="7"/>
  <c r="Q207" i="7"/>
  <c r="R207" i="7"/>
  <c r="N207" i="7"/>
  <c r="W207" i="7"/>
  <c r="AB207" i="7" s="1"/>
  <c r="X207" i="7"/>
  <c r="Y207" i="7"/>
  <c r="AA207" i="7"/>
  <c r="AD207" i="7"/>
  <c r="AE207" i="7"/>
  <c r="AF207" i="7"/>
  <c r="AS207" i="7"/>
  <c r="Z207" i="7" s="1"/>
  <c r="O207" i="7" s="1"/>
  <c r="AS5" i="7"/>
  <c r="AF5" i="7"/>
  <c r="AD5" i="7"/>
  <c r="AE5" i="7" s="1"/>
  <c r="Z5" i="7"/>
  <c r="O5" i="7" s="1"/>
  <c r="Y5" i="7"/>
  <c r="X5" i="7"/>
  <c r="W5" i="7"/>
  <c r="AB5" i="7" s="1"/>
  <c r="R5" i="7"/>
  <c r="Q5" i="7"/>
  <c r="N5" i="7"/>
  <c r="L5" i="7"/>
  <c r="AC20" i="7"/>
  <c r="AC18" i="7"/>
  <c r="AC49" i="7"/>
  <c r="AC9" i="7"/>
  <c r="AC25" i="7"/>
  <c r="AC61" i="7"/>
  <c r="AC44" i="7"/>
  <c r="AC73" i="7"/>
  <c r="AC89" i="7"/>
  <c r="AC72" i="7"/>
  <c r="AC124" i="7"/>
  <c r="AC83" i="7"/>
  <c r="AC118" i="7"/>
  <c r="AC101" i="7"/>
  <c r="AC95" i="7"/>
  <c r="AC137" i="7"/>
  <c r="AC111" i="7"/>
  <c r="AC141" i="7"/>
  <c r="AC169" i="7"/>
  <c r="AC151" i="7"/>
  <c r="AC167" i="7"/>
  <c r="AC185" i="7"/>
  <c r="AC202" i="7"/>
  <c r="AC103" i="7"/>
  <c r="AC146" i="7"/>
  <c r="AC7" i="7"/>
  <c r="AC22" i="7"/>
  <c r="AC24" i="7"/>
  <c r="AC31" i="7"/>
  <c r="AC30" i="7"/>
  <c r="AC65" i="7"/>
  <c r="AC46" i="7"/>
  <c r="AC78" i="7"/>
  <c r="AC64" i="7"/>
  <c r="AC77" i="7"/>
  <c r="AC128" i="7"/>
  <c r="AC90" i="7"/>
  <c r="AC122" i="7"/>
  <c r="AC105" i="7"/>
  <c r="AC130" i="7"/>
  <c r="AC132" i="7"/>
  <c r="AC115" i="7"/>
  <c r="AC156" i="7"/>
  <c r="AC173" i="7"/>
  <c r="AC152" i="7"/>
  <c r="AC171" i="7"/>
  <c r="AC188" i="7"/>
  <c r="AC176" i="7"/>
  <c r="AC206" i="7"/>
  <c r="AC197" i="7"/>
  <c r="AC40" i="7"/>
  <c r="AC67" i="7"/>
  <c r="AC94" i="7"/>
  <c r="AC162" i="7"/>
  <c r="AC168" i="7"/>
  <c r="AC11" i="7"/>
  <c r="AC17" i="7"/>
  <c r="AC33" i="7"/>
  <c r="AC34" i="7"/>
  <c r="AC38" i="7"/>
  <c r="AC55" i="7"/>
  <c r="AC52" i="7"/>
  <c r="AC82" i="7"/>
  <c r="AC74" i="7"/>
  <c r="AC100" i="7"/>
  <c r="AC75" i="7"/>
  <c r="AC91" i="7"/>
  <c r="AC70" i="7"/>
  <c r="AC109" i="7"/>
  <c r="AC134" i="7"/>
  <c r="AC136" i="7"/>
  <c r="AC119" i="7"/>
  <c r="AC140" i="7"/>
  <c r="AC177" i="7"/>
  <c r="AC157" i="7"/>
  <c r="AC170" i="7"/>
  <c r="AC143" i="7"/>
  <c r="AC178" i="7"/>
  <c r="AC174" i="7"/>
  <c r="AC201" i="7"/>
  <c r="AC41" i="7"/>
  <c r="AC81" i="7"/>
  <c r="AC125" i="7"/>
  <c r="AC161" i="7"/>
  <c r="AC204" i="7"/>
  <c r="AC15" i="7"/>
  <c r="AC35" i="7"/>
  <c r="AC21" i="7"/>
  <c r="AC39" i="7"/>
  <c r="AC42" i="7"/>
  <c r="AC53" i="7"/>
  <c r="AC58" i="7"/>
  <c r="AC59" i="7"/>
  <c r="AC80" i="7"/>
  <c r="AC104" i="7"/>
  <c r="AC87" i="7"/>
  <c r="AC98" i="7"/>
  <c r="AC92" i="7"/>
  <c r="AC113" i="7"/>
  <c r="AC138" i="7"/>
  <c r="AC107" i="7"/>
  <c r="AC153" i="7"/>
  <c r="AC142" i="7"/>
  <c r="AC181" i="7"/>
  <c r="AC160" i="7"/>
  <c r="AC175" i="7"/>
  <c r="AC183" i="7"/>
  <c r="AC180" i="7"/>
  <c r="AC179" i="7"/>
  <c r="AC205" i="7"/>
  <c r="AC10" i="7"/>
  <c r="AC27" i="7"/>
  <c r="AC110" i="7"/>
  <c r="AC159" i="7"/>
  <c r="AC19" i="7"/>
  <c r="AC28" i="7"/>
  <c r="AC26" i="7"/>
  <c r="AC43" i="7"/>
  <c r="AC48" i="7"/>
  <c r="AC56" i="7"/>
  <c r="AC62" i="7"/>
  <c r="AC71" i="7"/>
  <c r="AC84" i="7"/>
  <c r="AC108" i="7"/>
  <c r="AC96" i="7"/>
  <c r="AC102" i="7"/>
  <c r="AC88" i="7"/>
  <c r="AC117" i="7"/>
  <c r="AC126" i="7"/>
  <c r="AC123" i="7"/>
  <c r="AC144" i="7"/>
  <c r="AC147" i="7"/>
  <c r="AC149" i="7"/>
  <c r="AC145" i="7"/>
  <c r="AC191" i="7"/>
  <c r="AC187" i="7"/>
  <c r="AC186" i="7"/>
  <c r="AC184" i="7"/>
  <c r="AC164" i="7"/>
  <c r="AC54" i="7"/>
  <c r="AC116" i="7"/>
  <c r="AC129" i="7"/>
  <c r="AC199" i="7"/>
  <c r="AC8" i="7"/>
  <c r="AC6" i="7"/>
  <c r="AC37" i="7"/>
  <c r="AC36" i="7"/>
  <c r="AC47" i="7"/>
  <c r="AC50" i="7"/>
  <c r="AC51" i="7"/>
  <c r="AC66" i="7"/>
  <c r="AC76" i="7"/>
  <c r="AC60" i="7"/>
  <c r="AC112" i="7"/>
  <c r="AC99" i="7"/>
  <c r="AC106" i="7"/>
  <c r="AC93" i="7"/>
  <c r="AC121" i="7"/>
  <c r="AC127" i="7"/>
  <c r="AC131" i="7"/>
  <c r="AC158" i="7"/>
  <c r="AC148" i="7"/>
  <c r="AC154" i="7"/>
  <c r="AC155" i="7"/>
  <c r="AC195" i="7"/>
  <c r="AC203" i="7"/>
  <c r="AC190" i="7"/>
  <c r="AC196" i="7"/>
  <c r="AC182" i="7"/>
  <c r="AC13" i="7"/>
  <c r="AC63" i="7"/>
  <c r="AC135" i="7"/>
  <c r="AC192" i="7"/>
  <c r="AC12" i="7"/>
  <c r="AC16" i="7"/>
  <c r="AC14" i="7"/>
  <c r="AC45" i="7"/>
  <c r="AC29" i="7"/>
  <c r="AC23" i="7"/>
  <c r="AC57" i="7"/>
  <c r="AC32" i="7"/>
  <c r="AC68" i="7"/>
  <c r="AC85" i="7"/>
  <c r="AC69" i="7"/>
  <c r="AC120" i="7"/>
  <c r="AC86" i="7"/>
  <c r="AC114" i="7"/>
  <c r="AC97" i="7"/>
  <c r="AC79" i="7"/>
  <c r="AC133" i="7"/>
  <c r="AC139" i="7"/>
  <c r="AC166" i="7"/>
  <c r="AC165" i="7"/>
  <c r="AC150" i="7"/>
  <c r="AC163" i="7"/>
  <c r="AC207" i="7"/>
  <c r="AC200" i="7"/>
  <c r="AC198" i="7"/>
  <c r="AC189" i="7"/>
  <c r="AC5" i="7"/>
  <c r="AC172" i="7"/>
  <c r="AC193" i="7"/>
  <c r="AC194" i="7"/>
  <c r="AT199" i="7" l="1"/>
  <c r="AG199" i="7"/>
  <c r="AH199" i="7" s="1"/>
  <c r="AG183" i="7"/>
  <c r="AM183" i="7" s="1"/>
  <c r="AT181" i="7"/>
  <c r="AG181" i="7"/>
  <c r="AM181" i="7" s="1"/>
  <c r="AI174" i="7"/>
  <c r="AT187" i="7"/>
  <c r="AG187" i="7"/>
  <c r="AM187" i="7" s="1"/>
  <c r="AA201" i="7"/>
  <c r="AT196" i="7"/>
  <c r="AM196" i="7"/>
  <c r="AG196" i="7"/>
  <c r="AH196" i="7"/>
  <c r="AI196" i="7" s="1"/>
  <c r="AG193" i="7"/>
  <c r="AH193" i="7" s="1"/>
  <c r="AT193" i="7"/>
  <c r="N204" i="7"/>
  <c r="AA204" i="7"/>
  <c r="AT175" i="7"/>
  <c r="AG175" i="7"/>
  <c r="AN175" i="7" s="1"/>
  <c r="AH175" i="7"/>
  <c r="AI175" i="7" s="1"/>
  <c r="AM175" i="7"/>
  <c r="AA177" i="7"/>
  <c r="AI170" i="7"/>
  <c r="AO170" i="7"/>
  <c r="AT200" i="7"/>
  <c r="AG200" i="7"/>
  <c r="AM200" i="7" s="1"/>
  <c r="AH200" i="7"/>
  <c r="AI200" i="7" s="1"/>
  <c r="AG197" i="7"/>
  <c r="AM197" i="7" s="1"/>
  <c r="AH197" i="7"/>
  <c r="AI197" i="7" s="1"/>
  <c r="AT197" i="7"/>
  <c r="AG205" i="7"/>
  <c r="AO205" i="7"/>
  <c r="AH205" i="7"/>
  <c r="AN205" i="7" s="1"/>
  <c r="AI205" i="7"/>
  <c r="AJ205" i="7" s="1"/>
  <c r="AT205" i="7"/>
  <c r="AM205" i="7"/>
  <c r="AT195" i="7"/>
  <c r="AM195" i="7"/>
  <c r="AG195" i="7"/>
  <c r="AN195" i="7" s="1"/>
  <c r="AH195" i="7"/>
  <c r="AI195" i="7" s="1"/>
  <c r="AA197" i="7"/>
  <c r="AT192" i="7"/>
  <c r="AN192" i="7"/>
  <c r="AG192" i="7"/>
  <c r="AM192" i="7" s="1"/>
  <c r="AO192" i="7"/>
  <c r="AH192" i="7"/>
  <c r="AI192" i="7"/>
  <c r="AJ192" i="7" s="1"/>
  <c r="AG189" i="7"/>
  <c r="AT189" i="7"/>
  <c r="AG179" i="7"/>
  <c r="AM179" i="7" s="1"/>
  <c r="AT179" i="7"/>
  <c r="N178" i="7"/>
  <c r="AA183" i="7"/>
  <c r="AA191" i="7"/>
  <c r="AA195" i="7"/>
  <c r="AA199" i="7"/>
  <c r="N184" i="7"/>
  <c r="AA184" i="7"/>
  <c r="AT191" i="7"/>
  <c r="AG191" i="7"/>
  <c r="AM191" i="7" s="1"/>
  <c r="AH191" i="7"/>
  <c r="AI191" i="7" s="1"/>
  <c r="AN177" i="7"/>
  <c r="AI177" i="7"/>
  <c r="AT207" i="7"/>
  <c r="AM207" i="7"/>
  <c r="AN207" i="7"/>
  <c r="AG207" i="7"/>
  <c r="AH207" i="7"/>
  <c r="AI207" i="7" s="1"/>
  <c r="AA193" i="7"/>
  <c r="AT188" i="7"/>
  <c r="AM188" i="7"/>
  <c r="AG188" i="7"/>
  <c r="AH188" i="7"/>
  <c r="AN188" i="7" s="1"/>
  <c r="AT185" i="7"/>
  <c r="AM185" i="7"/>
  <c r="AG185" i="7"/>
  <c r="AH185" i="7" s="1"/>
  <c r="AI182" i="7"/>
  <c r="AO182" i="7" s="1"/>
  <c r="AT204" i="7"/>
  <c r="AG204" i="7"/>
  <c r="AH204" i="7" s="1"/>
  <c r="AN201" i="7"/>
  <c r="AG201" i="7"/>
  <c r="AM201" i="7" s="1"/>
  <c r="AH201" i="7"/>
  <c r="AT201" i="7"/>
  <c r="AA205" i="7"/>
  <c r="AT203" i="7"/>
  <c r="AM203" i="7"/>
  <c r="AN203" i="7"/>
  <c r="AG203" i="7"/>
  <c r="AH203" i="7"/>
  <c r="AI203" i="7" s="1"/>
  <c r="AK166" i="7"/>
  <c r="AQ166" i="7"/>
  <c r="AN202" i="7"/>
  <c r="AN194" i="7"/>
  <c r="AN186" i="7"/>
  <c r="AT182" i="7"/>
  <c r="AG178" i="7"/>
  <c r="AH178" i="7" s="1"/>
  <c r="AA168" i="7"/>
  <c r="AE168" i="7"/>
  <c r="AI158" i="7"/>
  <c r="AI152" i="7"/>
  <c r="AA164" i="7"/>
  <c r="AE164" i="7"/>
  <c r="AA160" i="7"/>
  <c r="AE160" i="7"/>
  <c r="AA154" i="7"/>
  <c r="AN206" i="7"/>
  <c r="AN198" i="7"/>
  <c r="AN190" i="7"/>
  <c r="AM206" i="7"/>
  <c r="AM202" i="7"/>
  <c r="AA200" i="7"/>
  <c r="AM198" i="7"/>
  <c r="AA196" i="7"/>
  <c r="AM194" i="7"/>
  <c r="AA192" i="7"/>
  <c r="AM190" i="7"/>
  <c r="AA188" i="7"/>
  <c r="AM186" i="7"/>
  <c r="AA185" i="7"/>
  <c r="AN182" i="7"/>
  <c r="AT172" i="7"/>
  <c r="AT167" i="7"/>
  <c r="AM167" i="7"/>
  <c r="AN167" i="7"/>
  <c r="AG167" i="7"/>
  <c r="AO167" i="7"/>
  <c r="AH167" i="7"/>
  <c r="AI167" i="7" s="1"/>
  <c r="AJ167" i="7" s="1"/>
  <c r="AK167" i="7" s="1"/>
  <c r="AP167" i="7"/>
  <c r="AO162" i="7"/>
  <c r="AI162" i="7"/>
  <c r="AH156" i="7"/>
  <c r="AA156" i="7"/>
  <c r="AA161" i="7"/>
  <c r="AA165" i="7"/>
  <c r="AT151" i="7"/>
  <c r="AA157" i="7"/>
  <c r="AA151" i="7"/>
  <c r="AA159" i="7"/>
  <c r="AA163" i="7"/>
  <c r="AE151" i="7"/>
  <c r="AA158" i="7"/>
  <c r="AA162" i="7"/>
  <c r="AA166" i="7"/>
  <c r="AT148" i="7"/>
  <c r="AM148" i="7"/>
  <c r="AG148" i="7"/>
  <c r="AH148" i="7" s="1"/>
  <c r="AA175" i="7"/>
  <c r="AT202" i="7"/>
  <c r="AT194" i="7"/>
  <c r="AT190" i="7"/>
  <c r="AT186" i="7"/>
  <c r="AA182" i="7"/>
  <c r="AA180" i="7"/>
  <c r="AT177" i="7"/>
  <c r="AA176" i="7"/>
  <c r="AM173" i="7"/>
  <c r="AA172" i="7"/>
  <c r="AA167" i="7"/>
  <c r="AT164" i="7"/>
  <c r="AG160" i="7"/>
  <c r="AH160" i="7"/>
  <c r="AN160" i="7" s="1"/>
  <c r="AM160" i="7"/>
  <c r="N155" i="7"/>
  <c r="AA155" i="7"/>
  <c r="AG180" i="7"/>
  <c r="AN180" i="7" s="1"/>
  <c r="AT206" i="7"/>
  <c r="AT198" i="7"/>
  <c r="AE203" i="7"/>
  <c r="AK198" i="7"/>
  <c r="AK190" i="7"/>
  <c r="AT184" i="7"/>
  <c r="AE183" i="7"/>
  <c r="AG164" i="7"/>
  <c r="AH164" i="7"/>
  <c r="AN164" i="7" s="1"/>
  <c r="AM164" i="7"/>
  <c r="AT160" i="7"/>
  <c r="AH155" i="7"/>
  <c r="AI155" i="7" s="1"/>
  <c r="AN155" i="7"/>
  <c r="AG155" i="7"/>
  <c r="AM155" i="7" s="1"/>
  <c r="AG154" i="7"/>
  <c r="AH154" i="7" s="1"/>
  <c r="AA181" i="7"/>
  <c r="AA179" i="7"/>
  <c r="AM178" i="7"/>
  <c r="AN178" i="7"/>
  <c r="AA174" i="7"/>
  <c r="N174" i="7"/>
  <c r="AH173" i="7"/>
  <c r="AN173" i="7" s="1"/>
  <c r="AT173" i="7"/>
  <c r="AT171" i="7"/>
  <c r="AG171" i="7"/>
  <c r="AM171" i="7" s="1"/>
  <c r="AT169" i="7"/>
  <c r="AG169" i="7"/>
  <c r="AM169" i="7" s="1"/>
  <c r="AM154" i="7"/>
  <c r="AA150" i="7"/>
  <c r="AT150" i="7"/>
  <c r="AE150" i="7"/>
  <c r="N143" i="7"/>
  <c r="AA148" i="7"/>
  <c r="AA149" i="7"/>
  <c r="AA146" i="7"/>
  <c r="AQ198" i="7"/>
  <c r="AI198" i="7"/>
  <c r="AJ198" i="7" s="1"/>
  <c r="AI194" i="7"/>
  <c r="AO194" i="7" s="1"/>
  <c r="AQ190" i="7"/>
  <c r="AI190" i="7"/>
  <c r="AJ190" i="7" s="1"/>
  <c r="AI186" i="7"/>
  <c r="AJ186" i="7" s="1"/>
  <c r="AK186" i="7" s="1"/>
  <c r="AA186" i="7"/>
  <c r="AP166" i="7"/>
  <c r="AH165" i="7"/>
  <c r="AI165" i="7" s="1"/>
  <c r="AT165" i="7"/>
  <c r="AG165" i="7"/>
  <c r="AT159" i="7"/>
  <c r="AM159" i="7"/>
  <c r="AG159" i="7"/>
  <c r="AH159" i="7" s="1"/>
  <c r="AT157" i="7"/>
  <c r="AG157" i="7"/>
  <c r="AH157" i="7" s="1"/>
  <c r="AT155" i="7"/>
  <c r="AA152" i="7"/>
  <c r="AT152" i="7"/>
  <c r="AE152" i="7"/>
  <c r="AT149" i="7"/>
  <c r="AG149" i="7"/>
  <c r="AH149" i="7" s="1"/>
  <c r="AJ194" i="7"/>
  <c r="AK194" i="7" s="1"/>
  <c r="AI206" i="7"/>
  <c r="AJ206" i="7" s="1"/>
  <c r="AK206" i="7" s="1"/>
  <c r="AA206" i="7"/>
  <c r="AI202" i="7"/>
  <c r="AJ202" i="7" s="1"/>
  <c r="AK202" i="7" s="1"/>
  <c r="AA202" i="7"/>
  <c r="AA198" i="7"/>
  <c r="AA194" i="7"/>
  <c r="AA190" i="7"/>
  <c r="AH184" i="7"/>
  <c r="AA178" i="7"/>
  <c r="AP202" i="7"/>
  <c r="AP198" i="7"/>
  <c r="AP194" i="7"/>
  <c r="AP190" i="7"/>
  <c r="AG184" i="7"/>
  <c r="AN184" i="7" s="1"/>
  <c r="AM182" i="7"/>
  <c r="AT180" i="7"/>
  <c r="AH180" i="7"/>
  <c r="AI180" i="7" s="1"/>
  <c r="AI178" i="7"/>
  <c r="AJ178" i="7" s="1"/>
  <c r="AK178" i="7" s="1"/>
  <c r="AM177" i="7"/>
  <c r="AH176" i="7"/>
  <c r="AN176" i="7" s="1"/>
  <c r="AH172" i="7"/>
  <c r="AI172" i="7" s="1"/>
  <c r="N170" i="7"/>
  <c r="AG168" i="7"/>
  <c r="AM168" i="7" s="1"/>
  <c r="AO166" i="7"/>
  <c r="AM165" i="7"/>
  <c r="AT163" i="7"/>
  <c r="AG163" i="7"/>
  <c r="AM163" i="7" s="1"/>
  <c r="AT161" i="7"/>
  <c r="AG161" i="7"/>
  <c r="AM157" i="7"/>
  <c r="AT153" i="7"/>
  <c r="AN152" i="7"/>
  <c r="AH147" i="7"/>
  <c r="AM145" i="7"/>
  <c r="AT142" i="7"/>
  <c r="AN142" i="7"/>
  <c r="AH142" i="7"/>
  <c r="AI141" i="7"/>
  <c r="AJ141" i="7" s="1"/>
  <c r="AT141" i="7"/>
  <c r="AH141" i="7"/>
  <c r="AN141" i="7" s="1"/>
  <c r="AG140" i="7"/>
  <c r="AM140" i="7" s="1"/>
  <c r="AT140" i="7"/>
  <c r="AG132" i="7"/>
  <c r="AT132" i="7"/>
  <c r="AM132" i="7"/>
  <c r="AT117" i="7"/>
  <c r="AG117" i="7"/>
  <c r="AM117" i="7" s="1"/>
  <c r="AT137" i="7"/>
  <c r="AG137" i="7"/>
  <c r="AH137" i="7" s="1"/>
  <c r="AA129" i="7"/>
  <c r="AG127" i="7"/>
  <c r="AJ156" i="7"/>
  <c r="AM151" i="7"/>
  <c r="AE147" i="7"/>
  <c r="AH144" i="7"/>
  <c r="AT144" i="7"/>
  <c r="AM143" i="7"/>
  <c r="AA143" i="7"/>
  <c r="AA133" i="7"/>
  <c r="AA137" i="7"/>
  <c r="AA141" i="7"/>
  <c r="N128" i="7"/>
  <c r="AA132" i="7"/>
  <c r="AA131" i="7"/>
  <c r="AA139" i="7"/>
  <c r="AA134" i="7"/>
  <c r="AA138" i="7"/>
  <c r="AN174" i="7"/>
  <c r="AN170" i="7"/>
  <c r="AN166" i="7"/>
  <c r="AN162" i="7"/>
  <c r="AN158" i="7"/>
  <c r="AN156" i="7"/>
  <c r="AT154" i="7"/>
  <c r="AG153" i="7"/>
  <c r="AN150" i="7"/>
  <c r="AH150" i="7"/>
  <c r="AN147" i="7"/>
  <c r="AT146" i="7"/>
  <c r="AH145" i="7"/>
  <c r="AI145" i="7" s="1"/>
  <c r="AG136" i="7"/>
  <c r="AH136" i="7"/>
  <c r="AT136" i="7"/>
  <c r="AM136" i="7"/>
  <c r="AM174" i="7"/>
  <c r="AM170" i="7"/>
  <c r="AM156" i="7"/>
  <c r="AM147" i="7"/>
  <c r="AG135" i="7"/>
  <c r="AT135" i="7"/>
  <c r="AA128" i="7"/>
  <c r="AT174" i="7"/>
  <c r="AT170" i="7"/>
  <c r="AL147" i="7"/>
  <c r="AA147" i="7"/>
  <c r="AJ145" i="7"/>
  <c r="AT145" i="7"/>
  <c r="AN145" i="7"/>
  <c r="AN143" i="7"/>
  <c r="AH143" i="7"/>
  <c r="AT143" i="7"/>
  <c r="AM142" i="7"/>
  <c r="AA142" i="7"/>
  <c r="AA140" i="7"/>
  <c r="AT139" i="7"/>
  <c r="AT133" i="7"/>
  <c r="AG133" i="7"/>
  <c r="AG124" i="7"/>
  <c r="AI124" i="7"/>
  <c r="AM124" i="7"/>
  <c r="AH124" i="7"/>
  <c r="AT124" i="7"/>
  <c r="AJ124" i="7"/>
  <c r="AK124" i="7" s="1"/>
  <c r="AT156" i="7"/>
  <c r="AH151" i="7"/>
  <c r="AN151" i="7" s="1"/>
  <c r="AK147" i="7"/>
  <c r="AG146" i="7"/>
  <c r="N136" i="7"/>
  <c r="AA136" i="7"/>
  <c r="AK120" i="7"/>
  <c r="AT120" i="7"/>
  <c r="AG120" i="7"/>
  <c r="AI120" i="7"/>
  <c r="AJ120" i="7" s="1"/>
  <c r="AP120" i="7" s="1"/>
  <c r="AM120" i="7"/>
  <c r="AN120" i="7"/>
  <c r="AH120" i="7"/>
  <c r="AO120" i="7" s="1"/>
  <c r="AI156" i="7"/>
  <c r="AJ152" i="7"/>
  <c r="AI147" i="7"/>
  <c r="AJ147" i="7" s="1"/>
  <c r="AO145" i="7"/>
  <c r="AM144" i="7"/>
  <c r="AA144" i="7"/>
  <c r="AI142" i="7"/>
  <c r="AM141" i="7"/>
  <c r="AG139" i="7"/>
  <c r="AH139" i="7" s="1"/>
  <c r="AT138" i="7"/>
  <c r="AG138" i="7"/>
  <c r="AG128" i="7"/>
  <c r="AO128" i="7"/>
  <c r="AH128" i="7"/>
  <c r="AI128" i="7" s="1"/>
  <c r="AT128" i="7"/>
  <c r="N109" i="7"/>
  <c r="AA110" i="7"/>
  <c r="AA114" i="7"/>
  <c r="AP129" i="7"/>
  <c r="AH129" i="7"/>
  <c r="AI129" i="7" s="1"/>
  <c r="AJ129" i="7" s="1"/>
  <c r="AA126" i="7"/>
  <c r="AA73" i="7"/>
  <c r="AE122" i="7"/>
  <c r="AE121" i="7"/>
  <c r="AA121" i="7"/>
  <c r="AE113" i="7"/>
  <c r="AA113" i="7"/>
  <c r="AT112" i="7"/>
  <c r="AG112" i="7"/>
  <c r="AN112" i="7" s="1"/>
  <c r="AH112" i="7"/>
  <c r="AI112" i="7"/>
  <c r="AO112" i="7" s="1"/>
  <c r="AE109" i="7"/>
  <c r="AA109" i="7"/>
  <c r="AT108" i="7"/>
  <c r="AG108" i="7"/>
  <c r="AH108" i="7" s="1"/>
  <c r="AI108" i="7" s="1"/>
  <c r="AO108" i="7"/>
  <c r="AG102" i="7"/>
  <c r="AM102" i="7" s="1"/>
  <c r="AT102" i="7"/>
  <c r="AA99" i="7"/>
  <c r="N86" i="7"/>
  <c r="AA86" i="7"/>
  <c r="AA67" i="7"/>
  <c r="AA130" i="7"/>
  <c r="AG129" i="7"/>
  <c r="AE128" i="7"/>
  <c r="AA123" i="7"/>
  <c r="AE123" i="7"/>
  <c r="AG122" i="7"/>
  <c r="AM122" i="7" s="1"/>
  <c r="AM121" i="7"/>
  <c r="AA107" i="7"/>
  <c r="AA103" i="7"/>
  <c r="AA106" i="7"/>
  <c r="AG101" i="7"/>
  <c r="AM101" i="7" s="1"/>
  <c r="AH101" i="7"/>
  <c r="AI101" i="7" s="1"/>
  <c r="AT101" i="7"/>
  <c r="AT96" i="7"/>
  <c r="AG96" i="7"/>
  <c r="AH96" i="7" s="1"/>
  <c r="AI96" i="7" s="1"/>
  <c r="AH130" i="7"/>
  <c r="AN129" i="7"/>
  <c r="AA122" i="7"/>
  <c r="AT118" i="7"/>
  <c r="AA118" i="7"/>
  <c r="AT113" i="7"/>
  <c r="AM113" i="7"/>
  <c r="AN113" i="7"/>
  <c r="AH113" i="7"/>
  <c r="AI113" i="7" s="1"/>
  <c r="AT109" i="7"/>
  <c r="AM109" i="7"/>
  <c r="AH109" i="7"/>
  <c r="AN109" i="7" s="1"/>
  <c r="AG106" i="7"/>
  <c r="AT106" i="7"/>
  <c r="N93" i="7"/>
  <c r="AA98" i="7"/>
  <c r="AG89" i="7"/>
  <c r="AH89" i="7" s="1"/>
  <c r="AT89" i="7"/>
  <c r="AM89" i="7"/>
  <c r="AA135" i="7"/>
  <c r="AG134" i="7"/>
  <c r="AH134" i="7" s="1"/>
  <c r="AM129" i="7"/>
  <c r="AH126" i="7"/>
  <c r="AI126" i="7" s="1"/>
  <c r="AM123" i="7"/>
  <c r="AG123" i="7"/>
  <c r="AM119" i="7"/>
  <c r="AG119" i="7"/>
  <c r="AH119" i="7" s="1"/>
  <c r="AI115" i="7"/>
  <c r="AJ115" i="7" s="1"/>
  <c r="AT115" i="7"/>
  <c r="AM115" i="7"/>
  <c r="AG115" i="7"/>
  <c r="AO115" i="7"/>
  <c r="AG114" i="7"/>
  <c r="AM114" i="7" s="1"/>
  <c r="AH114" i="7"/>
  <c r="AO114" i="7" s="1"/>
  <c r="AT114" i="7"/>
  <c r="AM112" i="7"/>
  <c r="AT111" i="7"/>
  <c r="AG111" i="7"/>
  <c r="AH111" i="7" s="1"/>
  <c r="AG110" i="7"/>
  <c r="AM110" i="7" s="1"/>
  <c r="AH110" i="7"/>
  <c r="AN110" i="7" s="1"/>
  <c r="AT110" i="7"/>
  <c r="AM108" i="7"/>
  <c r="AI107" i="7"/>
  <c r="AT99" i="7"/>
  <c r="AG99" i="7"/>
  <c r="AH99" i="7" s="1"/>
  <c r="AA82" i="7"/>
  <c r="AH131" i="7"/>
  <c r="AT129" i="7"/>
  <c r="AG125" i="7"/>
  <c r="AH125" i="7" s="1"/>
  <c r="AA124" i="7"/>
  <c r="AA120" i="7"/>
  <c r="AE117" i="7"/>
  <c r="AA117" i="7"/>
  <c r="AJ112" i="7"/>
  <c r="AK112" i="7" s="1"/>
  <c r="AJ108" i="7"/>
  <c r="AK108" i="7" s="1"/>
  <c r="AT104" i="7"/>
  <c r="AM104" i="7"/>
  <c r="AG104" i="7"/>
  <c r="AH104" i="7"/>
  <c r="AN104" i="7" s="1"/>
  <c r="AI103" i="7"/>
  <c r="AJ103" i="7" s="1"/>
  <c r="AT103" i="7"/>
  <c r="AN103" i="7"/>
  <c r="AG103" i="7"/>
  <c r="AH103" i="7" s="1"/>
  <c r="AO103" i="7" s="1"/>
  <c r="AH87" i="7"/>
  <c r="AI87" i="7" s="1"/>
  <c r="AJ87" i="7" s="1"/>
  <c r="AM134" i="7"/>
  <c r="AM130" i="7"/>
  <c r="AK129" i="7"/>
  <c r="AA127" i="7"/>
  <c r="AT122" i="7"/>
  <c r="AT121" i="7"/>
  <c r="AH121" i="7"/>
  <c r="AI121" i="7" s="1"/>
  <c r="AG118" i="7"/>
  <c r="AO118" i="7"/>
  <c r="AH118" i="7"/>
  <c r="AI118" i="7" s="1"/>
  <c r="AH115" i="7"/>
  <c r="AI114" i="7"/>
  <c r="AJ114" i="7" s="1"/>
  <c r="AE105" i="7"/>
  <c r="AA105" i="7"/>
  <c r="AG98" i="7"/>
  <c r="AH98" i="7" s="1"/>
  <c r="AT98" i="7"/>
  <c r="AM98" i="7"/>
  <c r="AG93" i="7"/>
  <c r="AH93" i="7" s="1"/>
  <c r="AM93" i="7"/>
  <c r="AT134" i="7"/>
  <c r="AE125" i="7"/>
  <c r="AA125" i="7"/>
  <c r="AA116" i="7"/>
  <c r="AN107" i="7"/>
  <c r="AO107" i="7"/>
  <c r="AG97" i="7"/>
  <c r="AM97" i="7" s="1"/>
  <c r="AT97" i="7"/>
  <c r="AI88" i="7"/>
  <c r="AT88" i="7"/>
  <c r="AP88" i="7"/>
  <c r="AG88" i="7"/>
  <c r="AM88" i="7" s="1"/>
  <c r="AH88" i="7"/>
  <c r="AO88" i="7" s="1"/>
  <c r="AJ88" i="7"/>
  <c r="AQ129" i="7"/>
  <c r="AT127" i="7"/>
  <c r="AG126" i="7"/>
  <c r="AM126" i="7"/>
  <c r="AT123" i="7"/>
  <c r="AA119" i="7"/>
  <c r="AE119" i="7"/>
  <c r="AT116" i="7"/>
  <c r="AN116" i="7"/>
  <c r="AG116" i="7"/>
  <c r="AH116" i="7" s="1"/>
  <c r="AO116" i="7" s="1"/>
  <c r="AI116" i="7"/>
  <c r="AA115" i="7"/>
  <c r="AA112" i="7"/>
  <c r="AA111" i="7"/>
  <c r="AM105" i="7"/>
  <c r="AG105" i="7"/>
  <c r="AH105" i="7"/>
  <c r="AI105" i="7" s="1"/>
  <c r="AT91" i="7"/>
  <c r="AM86" i="7"/>
  <c r="AH86" i="7"/>
  <c r="AI86" i="7" s="1"/>
  <c r="AG84" i="7"/>
  <c r="AM84" i="7" s="1"/>
  <c r="AT84" i="7"/>
  <c r="AH73" i="7"/>
  <c r="AN73" i="7" s="1"/>
  <c r="AM73" i="7"/>
  <c r="AG73" i="7"/>
  <c r="AE72" i="7"/>
  <c r="AA72" i="7"/>
  <c r="AT72" i="7"/>
  <c r="AT61" i="7"/>
  <c r="AG61" i="7"/>
  <c r="AH61" i="7" s="1"/>
  <c r="AM61" i="7"/>
  <c r="AA56" i="7"/>
  <c r="AA47" i="7"/>
  <c r="AA108" i="7"/>
  <c r="AA104" i="7"/>
  <c r="AA100" i="7"/>
  <c r="AA95" i="7"/>
  <c r="AT86" i="7"/>
  <c r="AG86" i="7"/>
  <c r="AH84" i="7"/>
  <c r="AN84" i="7" s="1"/>
  <c r="AA81" i="7"/>
  <c r="AA76" i="7"/>
  <c r="AA68" i="7"/>
  <c r="AA94" i="7"/>
  <c r="AA88" i="7"/>
  <c r="AT82" i="7"/>
  <c r="AH81" i="7"/>
  <c r="AI81" i="7" s="1"/>
  <c r="AT81" i="7"/>
  <c r="AN81" i="7"/>
  <c r="AT75" i="7"/>
  <c r="AM75" i="7"/>
  <c r="AN75" i="7"/>
  <c r="AG75" i="7"/>
  <c r="AH75" i="7"/>
  <c r="AI75" i="7" s="1"/>
  <c r="AA74" i="7"/>
  <c r="AT71" i="7"/>
  <c r="AG71" i="7"/>
  <c r="AH71" i="7" s="1"/>
  <c r="AI71" i="7" s="1"/>
  <c r="AH65" i="7"/>
  <c r="AI65" i="7" s="1"/>
  <c r="AG65" i="7"/>
  <c r="AN65" i="7" s="1"/>
  <c r="AE115" i="7"/>
  <c r="AE111" i="7"/>
  <c r="AM107" i="7"/>
  <c r="AE107" i="7"/>
  <c r="AA101" i="7"/>
  <c r="AG100" i="7"/>
  <c r="AH100" i="7" s="1"/>
  <c r="AA97" i="7"/>
  <c r="AT93" i="7"/>
  <c r="AA93" i="7"/>
  <c r="AT92" i="7"/>
  <c r="AT87" i="7"/>
  <c r="AG87" i="7"/>
  <c r="AT79" i="7"/>
  <c r="AM79" i="7"/>
  <c r="AG79" i="7"/>
  <c r="AH79" i="7"/>
  <c r="AI79" i="7" s="1"/>
  <c r="AE77" i="7"/>
  <c r="AA77" i="7"/>
  <c r="AT77" i="7"/>
  <c r="AN67" i="7"/>
  <c r="N66" i="7"/>
  <c r="AA71" i="7"/>
  <c r="AA85" i="7"/>
  <c r="AA66" i="7"/>
  <c r="AA80" i="7"/>
  <c r="AA84" i="7"/>
  <c r="AA75" i="7"/>
  <c r="AA79" i="7"/>
  <c r="AA83" i="7"/>
  <c r="AB95" i="7"/>
  <c r="AT94" i="7"/>
  <c r="AB94" i="7"/>
  <c r="AA92" i="7"/>
  <c r="AA91" i="7"/>
  <c r="AA90" i="7"/>
  <c r="AA89" i="7"/>
  <c r="AO86" i="7"/>
  <c r="AG82" i="7"/>
  <c r="AM82" i="7" s="1"/>
  <c r="AT73" i="7"/>
  <c r="AA69" i="7"/>
  <c r="AE69" i="7"/>
  <c r="AT69" i="7"/>
  <c r="AT68" i="7"/>
  <c r="AG68" i="7"/>
  <c r="AM68" i="7"/>
  <c r="AH68" i="7"/>
  <c r="AN68" i="7" s="1"/>
  <c r="AA102" i="7"/>
  <c r="AM100" i="7"/>
  <c r="AG80" i="7"/>
  <c r="AM80" i="7" s="1"/>
  <c r="AI80" i="7"/>
  <c r="AJ80" i="7" s="1"/>
  <c r="AT80" i="7"/>
  <c r="AA78" i="7"/>
  <c r="AE78" i="7"/>
  <c r="AG74" i="7"/>
  <c r="AM74" i="7" s="1"/>
  <c r="AI64" i="7"/>
  <c r="AJ64" i="7" s="1"/>
  <c r="AT64" i="7"/>
  <c r="AN64" i="7"/>
  <c r="AG64" i="7"/>
  <c r="AM64" i="7" s="1"/>
  <c r="AH64" i="7"/>
  <c r="AT100" i="7"/>
  <c r="AG92" i="7"/>
  <c r="AB90" i="7"/>
  <c r="AT83" i="7"/>
  <c r="AG83" i="7"/>
  <c r="AG81" i="7"/>
  <c r="AM81" i="7" s="1"/>
  <c r="AH80" i="7"/>
  <c r="AA96" i="7"/>
  <c r="AG91" i="7"/>
  <c r="AM91" i="7" s="1"/>
  <c r="AM87" i="7"/>
  <c r="AA87" i="7"/>
  <c r="AH85" i="7"/>
  <c r="AT85" i="7"/>
  <c r="AT78" i="7"/>
  <c r="AG69" i="7"/>
  <c r="AH69" i="7" s="1"/>
  <c r="AM66" i="7"/>
  <c r="AT66" i="7"/>
  <c r="AG66" i="7"/>
  <c r="AA65" i="7"/>
  <c r="AE65" i="7"/>
  <c r="AT65" i="7"/>
  <c r="AH78" i="7"/>
  <c r="AE74" i="7"/>
  <c r="AT70" i="7"/>
  <c r="AK70" i="7"/>
  <c r="AL70" i="7" s="1"/>
  <c r="AA70" i="7"/>
  <c r="AH67" i="7"/>
  <c r="AA61" i="7"/>
  <c r="AO56" i="7"/>
  <c r="AP56" i="7"/>
  <c r="AJ56" i="7"/>
  <c r="AG78" i="7"/>
  <c r="AM78" i="7" s="1"/>
  <c r="AH77" i="7"/>
  <c r="AM76" i="7"/>
  <c r="AI70" i="7"/>
  <c r="AL63" i="7"/>
  <c r="AR63" i="7" s="1"/>
  <c r="AT57" i="7"/>
  <c r="AG57" i="7"/>
  <c r="AH57" i="7" s="1"/>
  <c r="AH70" i="7"/>
  <c r="AA63" i="7"/>
  <c r="AM62" i="7"/>
  <c r="AI77" i="7"/>
  <c r="AT76" i="7"/>
  <c r="AT74" i="7"/>
  <c r="AE73" i="7"/>
  <c r="AH72" i="7"/>
  <c r="AO63" i="7"/>
  <c r="AG62" i="7"/>
  <c r="AM57" i="7"/>
  <c r="AA55" i="7"/>
  <c r="AT55" i="7"/>
  <c r="AA64" i="7"/>
  <c r="AE55" i="7"/>
  <c r="AN76" i="7"/>
  <c r="AJ70" i="7"/>
  <c r="AQ70" i="7" s="1"/>
  <c r="AI60" i="7"/>
  <c r="AJ60" i="7" s="1"/>
  <c r="AK60" i="7" s="1"/>
  <c r="AT60" i="7"/>
  <c r="AN60" i="7"/>
  <c r="AG60" i="7"/>
  <c r="AH60" i="7" s="1"/>
  <c r="AO60" i="7"/>
  <c r="AI76" i="7"/>
  <c r="AN70" i="7"/>
  <c r="AN77" i="7"/>
  <c r="AH76" i="7"/>
  <c r="AM72" i="7"/>
  <c r="AM70" i="7"/>
  <c r="AQ63" i="7"/>
  <c r="AA62" i="7"/>
  <c r="AP59" i="7"/>
  <c r="AJ59" i="7"/>
  <c r="AA59" i="7"/>
  <c r="AT58" i="7"/>
  <c r="AM58" i="7"/>
  <c r="AH58" i="7"/>
  <c r="AI58" i="7" s="1"/>
  <c r="AJ58" i="7" s="1"/>
  <c r="AA57" i="7"/>
  <c r="AM67" i="7"/>
  <c r="AM63" i="7"/>
  <c r="AM59" i="7"/>
  <c r="AN56" i="7"/>
  <c r="AH55" i="7"/>
  <c r="AA54" i="7"/>
  <c r="AA50" i="7"/>
  <c r="AP36" i="7"/>
  <c r="AJ36" i="7"/>
  <c r="AK36" i="7" s="1"/>
  <c r="AA34" i="7"/>
  <c r="AT34" i="7"/>
  <c r="AE34" i="7"/>
  <c r="AA37" i="7"/>
  <c r="AI31" i="7"/>
  <c r="AT67" i="7"/>
  <c r="AT63" i="7"/>
  <c r="AT59" i="7"/>
  <c r="AJ53" i="7"/>
  <c r="AT53" i="7"/>
  <c r="AN53" i="7"/>
  <c r="AH48" i="7"/>
  <c r="AT48" i="7"/>
  <c r="AN47" i="7"/>
  <c r="AG47" i="7"/>
  <c r="AM47" i="7" s="1"/>
  <c r="AH47" i="7"/>
  <c r="AI47" i="7" s="1"/>
  <c r="AJ47" i="7" s="1"/>
  <c r="AP47" i="7"/>
  <c r="AM46" i="7"/>
  <c r="AH46" i="7"/>
  <c r="AI46" i="7" s="1"/>
  <c r="AJ46" i="7" s="1"/>
  <c r="AA48" i="7"/>
  <c r="AA52" i="7"/>
  <c r="AA45" i="7"/>
  <c r="AG43" i="7"/>
  <c r="AA40" i="7"/>
  <c r="AG39" i="7"/>
  <c r="AN39" i="7" s="1"/>
  <c r="AH39" i="7"/>
  <c r="AI39" i="7" s="1"/>
  <c r="AJ39" i="7" s="1"/>
  <c r="AM39" i="7"/>
  <c r="AN31" i="7"/>
  <c r="AA6" i="7"/>
  <c r="AA58" i="7"/>
  <c r="AG54" i="7"/>
  <c r="AM54" i="7" s="1"/>
  <c r="AM51" i="7"/>
  <c r="AA51" i="7"/>
  <c r="AG50" i="7"/>
  <c r="AI40" i="7"/>
  <c r="AT7" i="7"/>
  <c r="AH7" i="7"/>
  <c r="AG7" i="7"/>
  <c r="AM7" i="7" s="1"/>
  <c r="AT56" i="7"/>
  <c r="AO53" i="7"/>
  <c r="AH52" i="7"/>
  <c r="AI52" i="7" s="1"/>
  <c r="AJ52" i="7" s="1"/>
  <c r="AT52" i="7"/>
  <c r="AA49" i="7"/>
  <c r="N49" i="7"/>
  <c r="AH44" i="7"/>
  <c r="AT44" i="7"/>
  <c r="AM44" i="7"/>
  <c r="AG44" i="7"/>
  <c r="AG34" i="7"/>
  <c r="AA33" i="7"/>
  <c r="N42" i="7"/>
  <c r="AA42" i="7"/>
  <c r="AT38" i="7"/>
  <c r="AM38" i="7"/>
  <c r="AN38" i="7"/>
  <c r="AG38" i="7"/>
  <c r="AH38" i="7"/>
  <c r="AI38" i="7" s="1"/>
  <c r="AT37" i="7"/>
  <c r="AG37" i="7"/>
  <c r="AM37" i="7" s="1"/>
  <c r="AT32" i="7"/>
  <c r="AG32" i="7"/>
  <c r="AN51" i="7"/>
  <c r="AG51" i="7"/>
  <c r="AH51" i="7"/>
  <c r="AI51" i="7" s="1"/>
  <c r="AJ51" i="7" s="1"/>
  <c r="AI49" i="7"/>
  <c r="AT45" i="7"/>
  <c r="AG45" i="7"/>
  <c r="AM45" i="7" s="1"/>
  <c r="AA39" i="7"/>
  <c r="AE39" i="7"/>
  <c r="AT24" i="7"/>
  <c r="AA60" i="7"/>
  <c r="AH45" i="7"/>
  <c r="AI45" i="7" s="1"/>
  <c r="AO45" i="7" s="1"/>
  <c r="N44" i="7"/>
  <c r="AA44" i="7"/>
  <c r="AT42" i="7"/>
  <c r="AM42" i="7"/>
  <c r="AH42" i="7"/>
  <c r="AI42" i="7" s="1"/>
  <c r="AO40" i="7"/>
  <c r="AT54" i="7"/>
  <c r="AH54" i="7"/>
  <c r="AI54" i="7" s="1"/>
  <c r="AT50" i="7"/>
  <c r="AM50" i="7"/>
  <c r="AT49" i="7"/>
  <c r="AN49" i="7"/>
  <c r="AT41" i="7"/>
  <c r="AG41" i="7"/>
  <c r="AA36" i="7"/>
  <c r="AN33" i="7"/>
  <c r="AT33" i="7"/>
  <c r="AM33" i="7"/>
  <c r="AH33" i="7"/>
  <c r="AI33" i="7" s="1"/>
  <c r="AA29" i="7"/>
  <c r="N27" i="7"/>
  <c r="AA27" i="7"/>
  <c r="AG24" i="7"/>
  <c r="AM24" i="7" s="1"/>
  <c r="AT19" i="7"/>
  <c r="AG19" i="7"/>
  <c r="AA11" i="7"/>
  <c r="AA15" i="7"/>
  <c r="N9" i="7"/>
  <c r="AA9" i="7"/>
  <c r="AA13" i="7"/>
  <c r="AT35" i="7"/>
  <c r="AA35" i="7"/>
  <c r="AH26" i="7"/>
  <c r="AN26" i="7" s="1"/>
  <c r="AT12" i="7"/>
  <c r="AG12" i="7"/>
  <c r="AM12" i="7" s="1"/>
  <c r="AG10" i="7"/>
  <c r="AM10" i="7" s="1"/>
  <c r="AH10" i="7"/>
  <c r="AT10" i="7"/>
  <c r="AN10" i="7"/>
  <c r="AA8" i="7"/>
  <c r="AA10" i="7"/>
  <c r="AA14" i="7"/>
  <c r="N8" i="7"/>
  <c r="AM40" i="7"/>
  <c r="AA38" i="7"/>
  <c r="AM36" i="7"/>
  <c r="AE36" i="7"/>
  <c r="AH35" i="7"/>
  <c r="AM31" i="7"/>
  <c r="AT28" i="7"/>
  <c r="AH28" i="7"/>
  <c r="AM27" i="7"/>
  <c r="AH22" i="7"/>
  <c r="AI22" i="7" s="1"/>
  <c r="AJ22" i="7" s="1"/>
  <c r="AP22" i="7"/>
  <c r="AN22" i="7"/>
  <c r="N21" i="7"/>
  <c r="AA21" i="7"/>
  <c r="AG17" i="7"/>
  <c r="AH17" i="7" s="1"/>
  <c r="AI17" i="7"/>
  <c r="AT17" i="7"/>
  <c r="AT40" i="7"/>
  <c r="AT36" i="7"/>
  <c r="AL36" i="7"/>
  <c r="AE33" i="7"/>
  <c r="AA32" i="7"/>
  <c r="N32" i="7"/>
  <c r="AA31" i="7"/>
  <c r="AM22" i="7"/>
  <c r="AT20" i="7"/>
  <c r="AA22" i="7"/>
  <c r="N16" i="7"/>
  <c r="AM13" i="7"/>
  <c r="AN13" i="7"/>
  <c r="AG13" i="7"/>
  <c r="AH13" i="7"/>
  <c r="AO13" i="7" s="1"/>
  <c r="AI13" i="7"/>
  <c r="AJ13" i="7" s="1"/>
  <c r="AT13" i="7"/>
  <c r="AH30" i="7"/>
  <c r="AN30" i="7" s="1"/>
  <c r="AT30" i="7"/>
  <c r="AH25" i="7"/>
  <c r="AI25" i="7" s="1"/>
  <c r="AT25" i="7"/>
  <c r="AT23" i="7"/>
  <c r="AH23" i="7"/>
  <c r="AM20" i="7"/>
  <c r="AG20" i="7"/>
  <c r="AH20" i="7"/>
  <c r="AA19" i="7"/>
  <c r="N19" i="7"/>
  <c r="AT15" i="7"/>
  <c r="AM15" i="7"/>
  <c r="AH15" i="7"/>
  <c r="AI15" i="7" s="1"/>
  <c r="AJ15" i="7" s="1"/>
  <c r="AT8" i="7"/>
  <c r="AM8" i="7"/>
  <c r="AG8" i="7"/>
  <c r="AH8" i="7"/>
  <c r="AA7" i="7"/>
  <c r="N7" i="7"/>
  <c r="AG6" i="7"/>
  <c r="AH6" i="7"/>
  <c r="AT6" i="7"/>
  <c r="AN35" i="7"/>
  <c r="AT27" i="7"/>
  <c r="AH27" i="7"/>
  <c r="AM26" i="7"/>
  <c r="AG18" i="7"/>
  <c r="AH18" i="7" s="1"/>
  <c r="AI18" i="7" s="1"/>
  <c r="AT18" i="7"/>
  <c r="N17" i="7"/>
  <c r="AA17" i="7"/>
  <c r="AA12" i="7"/>
  <c r="AT11" i="7"/>
  <c r="AM11" i="7"/>
  <c r="AH11" i="7"/>
  <c r="AQ36" i="7"/>
  <c r="AM35" i="7"/>
  <c r="AA24" i="7"/>
  <c r="AT16" i="7"/>
  <c r="AG15" i="7"/>
  <c r="AM6" i="7"/>
  <c r="AJ31" i="7"/>
  <c r="AT31" i="7"/>
  <c r="AH29" i="7"/>
  <c r="AI29" i="7" s="1"/>
  <c r="AJ29" i="7"/>
  <c r="AT29" i="7"/>
  <c r="AM28" i="7"/>
  <c r="AA28" i="7"/>
  <c r="AT26" i="7"/>
  <c r="AG21" i="7"/>
  <c r="AT21" i="7"/>
  <c r="AM16" i="7"/>
  <c r="AN16" i="7"/>
  <c r="AG16" i="7"/>
  <c r="AH16" i="7"/>
  <c r="AG14" i="7"/>
  <c r="AT14" i="7"/>
  <c r="AT9" i="7"/>
  <c r="AH9" i="7"/>
  <c r="AN9" i="7"/>
  <c r="AG5" i="7"/>
  <c r="AA5" i="7"/>
  <c r="AT5" i="7"/>
  <c r="AK15" i="7" l="1"/>
  <c r="AP15" i="7"/>
  <c r="AK39" i="7"/>
  <c r="AK52" i="7"/>
  <c r="AQ52" i="7" s="1"/>
  <c r="AP18" i="7"/>
  <c r="AJ18" i="7"/>
  <c r="AO18" i="7"/>
  <c r="AK64" i="7"/>
  <c r="AJ71" i="7"/>
  <c r="AO71" i="7"/>
  <c r="AN6" i="7"/>
  <c r="AK47" i="7"/>
  <c r="AQ60" i="7"/>
  <c r="AI125" i="7"/>
  <c r="AN89" i="7"/>
  <c r="AI89" i="7"/>
  <c r="AJ113" i="7"/>
  <c r="AO113" i="7"/>
  <c r="AI6" i="7"/>
  <c r="AO6" i="7" s="1"/>
  <c r="AK29" i="7"/>
  <c r="AQ29" i="7"/>
  <c r="AP29" i="7"/>
  <c r="AN23" i="7"/>
  <c r="AI23" i="7"/>
  <c r="AO33" i="7"/>
  <c r="AP33" i="7"/>
  <c r="AJ38" i="7"/>
  <c r="AH34" i="7"/>
  <c r="AN34" i="7" s="1"/>
  <c r="AM34" i="7"/>
  <c r="AJ42" i="7"/>
  <c r="AL60" i="7"/>
  <c r="AR60" i="7" s="1"/>
  <c r="AO64" i="7"/>
  <c r="AJ81" i="7"/>
  <c r="AP81" i="7"/>
  <c r="AO81" i="7"/>
  <c r="AK87" i="7"/>
  <c r="AQ87" i="7"/>
  <c r="AJ96" i="7"/>
  <c r="AP96" i="7" s="1"/>
  <c r="AO96" i="7"/>
  <c r="AI93" i="7"/>
  <c r="AN93" i="7"/>
  <c r="AM14" i="7"/>
  <c r="AH14" i="7"/>
  <c r="AN14" i="7" s="1"/>
  <c r="AP52" i="7"/>
  <c r="AJ75" i="7"/>
  <c r="AP75" i="7" s="1"/>
  <c r="AN61" i="7"/>
  <c r="AO61" i="7"/>
  <c r="AI61" i="7"/>
  <c r="AO98" i="7"/>
  <c r="AI98" i="7"/>
  <c r="AJ121" i="7"/>
  <c r="AM41" i="7"/>
  <c r="AN41" i="7"/>
  <c r="AH41" i="7"/>
  <c r="AO100" i="7"/>
  <c r="AN100" i="7"/>
  <c r="AI100" i="7"/>
  <c r="AN27" i="7"/>
  <c r="AI27" i="7"/>
  <c r="AH19" i="7"/>
  <c r="AM19" i="7"/>
  <c r="AI16" i="7"/>
  <c r="AO16" i="7"/>
  <c r="AM21" i="7"/>
  <c r="AH21" i="7"/>
  <c r="AI8" i="7"/>
  <c r="AN8" i="7"/>
  <c r="AK13" i="7"/>
  <c r="AQ13" i="7"/>
  <c r="AP13" i="7"/>
  <c r="AK22" i="7"/>
  <c r="AQ22" i="7"/>
  <c r="AN72" i="7"/>
  <c r="AI72" i="7"/>
  <c r="AO72" i="7"/>
  <c r="AM83" i="7"/>
  <c r="AH83" i="7"/>
  <c r="AQ80" i="7"/>
  <c r="AK80" i="7"/>
  <c r="AL112" i="7"/>
  <c r="AR112" i="7" s="1"/>
  <c r="AI111" i="7"/>
  <c r="AK51" i="7"/>
  <c r="AQ51" i="7"/>
  <c r="AP51" i="7"/>
  <c r="AK31" i="7"/>
  <c r="AI11" i="7"/>
  <c r="AO11" i="7" s="1"/>
  <c r="AN11" i="7"/>
  <c r="AJ33" i="7"/>
  <c r="AP39" i="7"/>
  <c r="AP46" i="7"/>
  <c r="AP58" i="7"/>
  <c r="AO99" i="7"/>
  <c r="AI99" i="7"/>
  <c r="AI134" i="7"/>
  <c r="AO134" i="7"/>
  <c r="AJ101" i="7"/>
  <c r="AO101" i="7"/>
  <c r="AP17" i="7"/>
  <c r="AJ17" i="7"/>
  <c r="AI28" i="7"/>
  <c r="AO28" i="7" s="1"/>
  <c r="AN28" i="7"/>
  <c r="AJ54" i="7"/>
  <c r="AJ45" i="7"/>
  <c r="AI44" i="7"/>
  <c r="AO44" i="7"/>
  <c r="AK46" i="7"/>
  <c r="AQ46" i="7" s="1"/>
  <c r="AK58" i="7"/>
  <c r="AI57" i="7"/>
  <c r="AO57" i="7"/>
  <c r="AP64" i="7"/>
  <c r="AJ79" i="7"/>
  <c r="AP79" i="7"/>
  <c r="AK114" i="7"/>
  <c r="AQ114" i="7" s="1"/>
  <c r="AK103" i="7"/>
  <c r="AP103" i="7"/>
  <c r="AK115" i="7"/>
  <c r="AP105" i="7"/>
  <c r="AJ105" i="7"/>
  <c r="AO105" i="7"/>
  <c r="AJ25" i="7"/>
  <c r="AN20" i="7"/>
  <c r="AI20" i="7"/>
  <c r="AO17" i="7"/>
  <c r="AJ49" i="7"/>
  <c r="AP49" i="7" s="1"/>
  <c r="AO49" i="7"/>
  <c r="AI78" i="7"/>
  <c r="AO78" i="7" s="1"/>
  <c r="AI69" i="7"/>
  <c r="AO69" i="7" s="1"/>
  <c r="AH92" i="7"/>
  <c r="AM92" i="7"/>
  <c r="AJ65" i="7"/>
  <c r="AP65" i="7" s="1"/>
  <c r="AO65" i="7"/>
  <c r="AO119" i="7"/>
  <c r="AI119" i="7"/>
  <c r="AN48" i="7"/>
  <c r="AO48" i="7"/>
  <c r="AK53" i="7"/>
  <c r="AQ53" i="7"/>
  <c r="AP31" i="7"/>
  <c r="AI55" i="7"/>
  <c r="AO55" i="7"/>
  <c r="AN52" i="7"/>
  <c r="AN131" i="7"/>
  <c r="AO131" i="7"/>
  <c r="AI131" i="7"/>
  <c r="AP114" i="7"/>
  <c r="AM135" i="7"/>
  <c r="AH135" i="7"/>
  <c r="AI137" i="7"/>
  <c r="AJ180" i="7"/>
  <c r="AP180" i="7"/>
  <c r="AR206" i="7"/>
  <c r="AL206" i="7"/>
  <c r="AN157" i="7"/>
  <c r="AI157" i="7"/>
  <c r="AO157" i="7" s="1"/>
  <c r="AN189" i="7"/>
  <c r="AJ195" i="7"/>
  <c r="AO9" i="7"/>
  <c r="AI9" i="7"/>
  <c r="AI26" i="7"/>
  <c r="AO39" i="7"/>
  <c r="AJ76" i="7"/>
  <c r="AP76" i="7"/>
  <c r="AN87" i="7"/>
  <c r="AO80" i="7"/>
  <c r="AO126" i="7"/>
  <c r="AN88" i="7"/>
  <c r="AN118" i="7"/>
  <c r="AM103" i="7"/>
  <c r="AN99" i="7"/>
  <c r="AN111" i="7"/>
  <c r="AM106" i="7"/>
  <c r="AN96" i="7"/>
  <c r="AP108" i="7"/>
  <c r="AP112" i="7"/>
  <c r="AM128" i="7"/>
  <c r="AN128" i="7"/>
  <c r="AO124" i="7"/>
  <c r="AL194" i="7"/>
  <c r="AR194" i="7" s="1"/>
  <c r="AQ194" i="7"/>
  <c r="AR167" i="7"/>
  <c r="AL167" i="7"/>
  <c r="AI204" i="7"/>
  <c r="AK192" i="7"/>
  <c r="AP192" i="7"/>
  <c r="AN25" i="7"/>
  <c r="AO54" i="7"/>
  <c r="AO15" i="7"/>
  <c r="AM17" i="7"/>
  <c r="AI35" i="7"/>
  <c r="AH50" i="7"/>
  <c r="AN42" i="7"/>
  <c r="AH24" i="7"/>
  <c r="AO51" i="7"/>
  <c r="AO38" i="7"/>
  <c r="AN7" i="7"/>
  <c r="AI7" i="7"/>
  <c r="AN57" i="7"/>
  <c r="AQ56" i="7"/>
  <c r="AK56" i="7"/>
  <c r="AN85" i="7"/>
  <c r="AG90" i="7"/>
  <c r="AM90" i="7" s="1"/>
  <c r="AH82" i="7"/>
  <c r="AH94" i="7"/>
  <c r="AG94" i="7"/>
  <c r="AN94" i="7" s="1"/>
  <c r="AM94" i="7"/>
  <c r="AO79" i="7"/>
  <c r="AO87" i="7"/>
  <c r="AN71" i="7"/>
  <c r="AN126" i="7"/>
  <c r="AH97" i="7"/>
  <c r="AM118" i="7"/>
  <c r="AI104" i="7"/>
  <c r="AN114" i="7"/>
  <c r="AN134" i="7"/>
  <c r="AM99" i="7"/>
  <c r="AM111" i="7"/>
  <c r="AH106" i="7"/>
  <c r="AN106" i="7" s="1"/>
  <c r="AI109" i="7"/>
  <c r="AM96" i="7"/>
  <c r="AN101" i="7"/>
  <c r="AN108" i="7"/>
  <c r="AI149" i="7"/>
  <c r="AO149" i="7" s="1"/>
  <c r="AI159" i="7"/>
  <c r="AO159" i="7" s="1"/>
  <c r="AL186" i="7"/>
  <c r="AR186" i="7" s="1"/>
  <c r="AI193" i="7"/>
  <c r="AN17" i="7"/>
  <c r="AN29" i="7"/>
  <c r="AI10" i="7"/>
  <c r="AH12" i="7"/>
  <c r="AH32" i="7"/>
  <c r="AN32" i="7" s="1"/>
  <c r="AN44" i="7"/>
  <c r="AN55" i="7"/>
  <c r="AJ40" i="7"/>
  <c r="AH43" i="7"/>
  <c r="AK59" i="7"/>
  <c r="AQ59" i="7"/>
  <c r="AO77" i="7"/>
  <c r="AP70" i="7"/>
  <c r="AH62" i="7"/>
  <c r="AJ77" i="7"/>
  <c r="AP77" i="7" s="1"/>
  <c r="AO76" i="7"/>
  <c r="AH66" i="7"/>
  <c r="AH91" i="7"/>
  <c r="AH74" i="7"/>
  <c r="AN80" i="7"/>
  <c r="AN79" i="7"/>
  <c r="AM71" i="7"/>
  <c r="AO75" i="7"/>
  <c r="AI73" i="7"/>
  <c r="AI84" i="7"/>
  <c r="AJ86" i="7"/>
  <c r="AN105" i="7"/>
  <c r="AN98" i="7"/>
  <c r="AO121" i="7"/>
  <c r="AN121" i="7"/>
  <c r="AJ107" i="7"/>
  <c r="AP107" i="7"/>
  <c r="AJ116" i="7"/>
  <c r="AO129" i="7"/>
  <c r="AM138" i="7"/>
  <c r="AH138" i="7"/>
  <c r="AQ147" i="7"/>
  <c r="AM146" i="7"/>
  <c r="AQ124" i="7"/>
  <c r="AK141" i="7"/>
  <c r="AP141" i="7"/>
  <c r="AP191" i="7"/>
  <c r="AJ191" i="7"/>
  <c r="AJ197" i="7"/>
  <c r="AJ196" i="7"/>
  <c r="AP196" i="7" s="1"/>
  <c r="AP87" i="7"/>
  <c r="AN125" i="7"/>
  <c r="AP80" i="7"/>
  <c r="AP115" i="7"/>
  <c r="AJ126" i="7"/>
  <c r="AP126" i="7"/>
  <c r="AN69" i="7"/>
  <c r="AH102" i="7"/>
  <c r="AN102" i="7" s="1"/>
  <c r="AL108" i="7"/>
  <c r="AR108" i="7" s="1"/>
  <c r="AQ120" i="7"/>
  <c r="AR147" i="7"/>
  <c r="AP124" i="7"/>
  <c r="AJ172" i="7"/>
  <c r="AP172" i="7"/>
  <c r="AI154" i="7"/>
  <c r="AO154" i="7" s="1"/>
  <c r="AN154" i="7"/>
  <c r="AI185" i="7"/>
  <c r="AO185" i="7"/>
  <c r="AJ207" i="7"/>
  <c r="AO207" i="7"/>
  <c r="AJ175" i="7"/>
  <c r="AP175" i="7"/>
  <c r="AG95" i="7"/>
  <c r="AM95" i="7" s="1"/>
  <c r="AH95" i="7"/>
  <c r="AI95" i="7" s="1"/>
  <c r="AT95" i="7"/>
  <c r="AM18" i="7"/>
  <c r="AN18" i="7"/>
  <c r="AO22" i="7"/>
  <c r="AN54" i="7"/>
  <c r="AO42" i="7"/>
  <c r="AO46" i="7"/>
  <c r="AO52" i="7"/>
  <c r="AO58" i="7"/>
  <c r="AP60" i="7"/>
  <c r="AP53" i="7"/>
  <c r="AM69" i="7"/>
  <c r="AN82" i="7"/>
  <c r="AM65" i="7"/>
  <c r="AN97" i="7"/>
  <c r="AI110" i="7"/>
  <c r="AJ118" i="7"/>
  <c r="AO109" i="7"/>
  <c r="AL129" i="7"/>
  <c r="AR129" i="7" s="1"/>
  <c r="AN115" i="7"/>
  <c r="AI130" i="7"/>
  <c r="AI139" i="7"/>
  <c r="AO139" i="7"/>
  <c r="AP200" i="7"/>
  <c r="AJ200" i="7"/>
  <c r="AO200" i="7"/>
  <c r="AN15" i="7"/>
  <c r="AN12" i="7"/>
  <c r="AI30" i="7"/>
  <c r="AN45" i="7"/>
  <c r="AM32" i="7"/>
  <c r="AN37" i="7"/>
  <c r="AM43" i="7"/>
  <c r="AN46" i="7"/>
  <c r="AO47" i="7"/>
  <c r="AI48" i="7"/>
  <c r="AR36" i="7"/>
  <c r="AN58" i="7"/>
  <c r="AR70" i="7"/>
  <c r="AM60" i="7"/>
  <c r="AO70" i="7"/>
  <c r="AI67" i="7"/>
  <c r="AI68" i="7"/>
  <c r="AN86" i="7"/>
  <c r="AO73" i="7"/>
  <c r="AT90" i="7"/>
  <c r="AN119" i="7"/>
  <c r="AM116" i="7"/>
  <c r="AH122" i="7"/>
  <c r="AN122" i="7"/>
  <c r="AH146" i="7"/>
  <c r="AN146" i="7" s="1"/>
  <c r="AM127" i="7"/>
  <c r="AN127" i="7"/>
  <c r="AH127" i="7"/>
  <c r="AL202" i="7"/>
  <c r="AR202" i="7" s="1"/>
  <c r="AQ202" i="7"/>
  <c r="AI148" i="7"/>
  <c r="AO148" i="7"/>
  <c r="AO201" i="7"/>
  <c r="AK205" i="7"/>
  <c r="AQ205" i="7" s="1"/>
  <c r="AP205" i="7"/>
  <c r="AN199" i="7"/>
  <c r="AI199" i="7"/>
  <c r="AO25" i="7"/>
  <c r="AH37" i="7"/>
  <c r="AO29" i="7"/>
  <c r="AO31" i="7"/>
  <c r="AN78" i="7"/>
  <c r="AI85" i="7"/>
  <c r="AM125" i="7"/>
  <c r="AK88" i="7"/>
  <c r="AQ88" i="7" s="1"/>
  <c r="AN130" i="7"/>
  <c r="AH123" i="7"/>
  <c r="AN123" i="7" s="1"/>
  <c r="AQ108" i="7"/>
  <c r="AQ112" i="7"/>
  <c r="AJ128" i="7"/>
  <c r="AP128" i="7" s="1"/>
  <c r="AJ142" i="7"/>
  <c r="AO142" i="7"/>
  <c r="AL120" i="7"/>
  <c r="AR120" i="7" s="1"/>
  <c r="AR124" i="7"/>
  <c r="AL124" i="7"/>
  <c r="AM133" i="7"/>
  <c r="AH133" i="7"/>
  <c r="AJ165" i="7"/>
  <c r="AP165" i="7" s="1"/>
  <c r="AJ155" i="7"/>
  <c r="AJ203" i="7"/>
  <c r="AN124" i="7"/>
  <c r="AN139" i="7"/>
  <c r="AQ145" i="7"/>
  <c r="AK145" i="7"/>
  <c r="AN137" i="7"/>
  <c r="AH132" i="7"/>
  <c r="AN132" i="7" s="1"/>
  <c r="AP147" i="7"/>
  <c r="AI176" i="7"/>
  <c r="AM149" i="7"/>
  <c r="AN149" i="7"/>
  <c r="AN165" i="7"/>
  <c r="AO155" i="7"/>
  <c r="AO178" i="7"/>
  <c r="AJ162" i="7"/>
  <c r="AO180" i="7"/>
  <c r="AO191" i="7"/>
  <c r="AM189" i="7"/>
  <c r="AO195" i="7"/>
  <c r="AO197" i="7"/>
  <c r="AO202" i="7"/>
  <c r="AN193" i="7"/>
  <c r="AO196" i="7"/>
  <c r="AJ174" i="7"/>
  <c r="AP174" i="7" s="1"/>
  <c r="AM199" i="7"/>
  <c r="AO141" i="7"/>
  <c r="AK156" i="7"/>
  <c r="AQ156" i="7" s="1"/>
  <c r="AM139" i="7"/>
  <c r="AP145" i="7"/>
  <c r="AI150" i="7"/>
  <c r="AO150" i="7"/>
  <c r="AO147" i="7"/>
  <c r="AM137" i="7"/>
  <c r="AH140" i="7"/>
  <c r="AH171" i="7"/>
  <c r="AR198" i="7"/>
  <c r="AO173" i="7"/>
  <c r="AO203" i="7"/>
  <c r="AI201" i="7"/>
  <c r="AN204" i="7"/>
  <c r="AI188" i="7"/>
  <c r="AH189" i="7"/>
  <c r="AH187" i="7"/>
  <c r="AH183" i="7"/>
  <c r="AO143" i="7"/>
  <c r="AN136" i="7"/>
  <c r="AI136" i="7"/>
  <c r="AO136" i="7" s="1"/>
  <c r="AH163" i="7"/>
  <c r="AO176" i="7"/>
  <c r="AP186" i="7"/>
  <c r="AN159" i="7"/>
  <c r="AI164" i="7"/>
  <c r="AM180" i="7"/>
  <c r="AI160" i="7"/>
  <c r="AN148" i="7"/>
  <c r="AM184" i="7"/>
  <c r="AI143" i="7"/>
  <c r="AL166" i="7"/>
  <c r="AR166" i="7" s="1"/>
  <c r="AM204" i="7"/>
  <c r="AN185" i="7"/>
  <c r="AI173" i="7"/>
  <c r="AN191" i="7"/>
  <c r="AN197" i="7"/>
  <c r="AJ170" i="7"/>
  <c r="AP170" i="7" s="1"/>
  <c r="AH181" i="7"/>
  <c r="AN181" i="7" s="1"/>
  <c r="AO186" i="7"/>
  <c r="AH117" i="7"/>
  <c r="AO172" i="7"/>
  <c r="AI151" i="7"/>
  <c r="AO151" i="7" s="1"/>
  <c r="AP152" i="7"/>
  <c r="AQ178" i="7"/>
  <c r="AO190" i="7"/>
  <c r="AJ177" i="7"/>
  <c r="AO206" i="7"/>
  <c r="AM193" i="7"/>
  <c r="AN196" i="7"/>
  <c r="AM153" i="7"/>
  <c r="AH153" i="7"/>
  <c r="AN117" i="7"/>
  <c r="AM161" i="7"/>
  <c r="AN172" i="7"/>
  <c r="AR178" i="7"/>
  <c r="AQ206" i="7"/>
  <c r="AH168" i="7"/>
  <c r="AN171" i="7"/>
  <c r="AQ167" i="7"/>
  <c r="AJ158" i="7"/>
  <c r="AO177" i="7"/>
  <c r="AN200" i="7"/>
  <c r="AO175" i="7"/>
  <c r="AN187" i="7"/>
  <c r="AN183" i="7"/>
  <c r="AK152" i="7"/>
  <c r="AH161" i="7"/>
  <c r="AN163" i="7"/>
  <c r="AQ186" i="7"/>
  <c r="AN168" i="7"/>
  <c r="AI184" i="7"/>
  <c r="AO164" i="7"/>
  <c r="AL198" i="7"/>
  <c r="AO160" i="7"/>
  <c r="AO158" i="7"/>
  <c r="AN169" i="7"/>
  <c r="AH179" i="7"/>
  <c r="AN179" i="7" s="1"/>
  <c r="AH169" i="7"/>
  <c r="AO152" i="7"/>
  <c r="AL178" i="7"/>
  <c r="AO198" i="7"/>
  <c r="AP156" i="7"/>
  <c r="AN144" i="7"/>
  <c r="AI144" i="7"/>
  <c r="AP206" i="7"/>
  <c r="AO165" i="7"/>
  <c r="AL190" i="7"/>
  <c r="AR190" i="7" s="1"/>
  <c r="AO156" i="7"/>
  <c r="AP178" i="7"/>
  <c r="AJ182" i="7"/>
  <c r="AP182" i="7" s="1"/>
  <c r="AO174" i="7"/>
  <c r="AM5" i="7"/>
  <c r="AH5" i="7"/>
  <c r="AJ95" i="7" l="1"/>
  <c r="AP95" i="7" s="1"/>
  <c r="AK158" i="7"/>
  <c r="AQ158" i="7"/>
  <c r="AK155" i="7"/>
  <c r="AQ155" i="7" s="1"/>
  <c r="AJ104" i="7"/>
  <c r="AJ137" i="7"/>
  <c r="AP137" i="7" s="1"/>
  <c r="AL31" i="7"/>
  <c r="AR31" i="7" s="1"/>
  <c r="AI19" i="7"/>
  <c r="AO19" i="7" s="1"/>
  <c r="AP125" i="7"/>
  <c r="AJ125" i="7"/>
  <c r="AI169" i="7"/>
  <c r="AO169" i="7" s="1"/>
  <c r="AJ184" i="7"/>
  <c r="AP184" i="7"/>
  <c r="AI153" i="7"/>
  <c r="AO153" i="7" s="1"/>
  <c r="AN153" i="7"/>
  <c r="AO184" i="7"/>
  <c r="AO183" i="7"/>
  <c r="AI183" i="7"/>
  <c r="AP155" i="7"/>
  <c r="AO127" i="7"/>
  <c r="AI127" i="7"/>
  <c r="AO104" i="7"/>
  <c r="AK175" i="7"/>
  <c r="AQ86" i="7"/>
  <c r="AK86" i="7"/>
  <c r="AI91" i="7"/>
  <c r="AN91" i="7"/>
  <c r="AO91" i="7"/>
  <c r="AL59" i="7"/>
  <c r="AR59" i="7" s="1"/>
  <c r="AI12" i="7"/>
  <c r="AO12" i="7"/>
  <c r="AJ109" i="7"/>
  <c r="AR56" i="7"/>
  <c r="AL56" i="7"/>
  <c r="AK76" i="7"/>
  <c r="AQ76" i="7" s="1"/>
  <c r="AO137" i="7"/>
  <c r="AO92" i="7"/>
  <c r="AI92" i="7"/>
  <c r="AK105" i="7"/>
  <c r="AR80" i="7"/>
  <c r="AL80" i="7"/>
  <c r="AP8" i="7"/>
  <c r="AJ8" i="7"/>
  <c r="AN19" i="7"/>
  <c r="AI41" i="7"/>
  <c r="AJ61" i="7"/>
  <c r="AP61" i="7" s="1"/>
  <c r="AO125" i="7"/>
  <c r="AO181" i="7"/>
  <c r="AI181" i="7"/>
  <c r="AI24" i="7"/>
  <c r="AO24" i="7" s="1"/>
  <c r="AK101" i="7"/>
  <c r="AQ101" i="7" s="1"/>
  <c r="AP6" i="7"/>
  <c r="AJ6" i="7"/>
  <c r="AI187" i="7"/>
  <c r="AI171" i="7"/>
  <c r="AO171" i="7" s="1"/>
  <c r="AL156" i="7"/>
  <c r="AR156" i="7"/>
  <c r="AL145" i="7"/>
  <c r="AR145" i="7" s="1"/>
  <c r="AO123" i="7"/>
  <c r="AI123" i="7"/>
  <c r="AI37" i="7"/>
  <c r="AO37" i="7" s="1"/>
  <c r="AK118" i="7"/>
  <c r="AK197" i="7"/>
  <c r="AK116" i="7"/>
  <c r="AO84" i="7"/>
  <c r="AJ84" i="7"/>
  <c r="AP84" i="7"/>
  <c r="AI66" i="7"/>
  <c r="AO66" i="7" s="1"/>
  <c r="AI43" i="7"/>
  <c r="AO43" i="7"/>
  <c r="AJ10" i="7"/>
  <c r="AP10" i="7"/>
  <c r="AI106" i="7"/>
  <c r="AO97" i="7"/>
  <c r="AI97" i="7"/>
  <c r="AI50" i="7"/>
  <c r="AJ157" i="7"/>
  <c r="AI135" i="7"/>
  <c r="AO135" i="7"/>
  <c r="AP119" i="7"/>
  <c r="AJ119" i="7"/>
  <c r="AL46" i="7"/>
  <c r="AR46" i="7" s="1"/>
  <c r="AK33" i="7"/>
  <c r="AI21" i="7"/>
  <c r="AP27" i="7"/>
  <c r="AJ27" i="7"/>
  <c r="AI14" i="7"/>
  <c r="AO14" i="7"/>
  <c r="AK42" i="7"/>
  <c r="AJ23" i="7"/>
  <c r="AQ71" i="7"/>
  <c r="AK71" i="7"/>
  <c r="AL52" i="7"/>
  <c r="AR52" i="7" s="1"/>
  <c r="AL141" i="7"/>
  <c r="AR141" i="7" s="1"/>
  <c r="AL58" i="7"/>
  <c r="AR58" i="7"/>
  <c r="AP144" i="7"/>
  <c r="AJ144" i="7"/>
  <c r="AI168" i="7"/>
  <c r="AO168" i="7" s="1"/>
  <c r="AI140" i="7"/>
  <c r="AO140" i="7" s="1"/>
  <c r="AN140" i="7"/>
  <c r="AK165" i="7"/>
  <c r="AQ165" i="7" s="1"/>
  <c r="AK142" i="7"/>
  <c r="AP30" i="7"/>
  <c r="AJ30" i="7"/>
  <c r="AP139" i="7"/>
  <c r="AJ139" i="7"/>
  <c r="AJ110" i="7"/>
  <c r="AP110" i="7" s="1"/>
  <c r="AO95" i="7"/>
  <c r="AK207" i="7"/>
  <c r="AQ207" i="7"/>
  <c r="AK172" i="7"/>
  <c r="AQ172" i="7"/>
  <c r="AK126" i="7"/>
  <c r="AP197" i="7"/>
  <c r="AJ73" i="7"/>
  <c r="AK40" i="7"/>
  <c r="AO30" i="7"/>
  <c r="AJ159" i="7"/>
  <c r="AI94" i="7"/>
  <c r="AI82" i="7"/>
  <c r="AP35" i="7"/>
  <c r="AJ35" i="7"/>
  <c r="AR192" i="7"/>
  <c r="AL192" i="7"/>
  <c r="AP116" i="7"/>
  <c r="AP26" i="7"/>
  <c r="AJ26" i="7"/>
  <c r="AJ69" i="7"/>
  <c r="AP69" i="7" s="1"/>
  <c r="AJ20" i="7"/>
  <c r="AL115" i="7"/>
  <c r="AR115" i="7" s="1"/>
  <c r="AK79" i="7"/>
  <c r="AQ79" i="7" s="1"/>
  <c r="AJ28" i="7"/>
  <c r="AP28" i="7" s="1"/>
  <c r="AJ134" i="7"/>
  <c r="AP134" i="7"/>
  <c r="AO10" i="7"/>
  <c r="AI83" i="7"/>
  <c r="AL22" i="7"/>
  <c r="AR22" i="7"/>
  <c r="AN21" i="7"/>
  <c r="AL87" i="7"/>
  <c r="AR87" i="7"/>
  <c r="AK113" i="7"/>
  <c r="AP71" i="7"/>
  <c r="AL39" i="7"/>
  <c r="AR39" i="7" s="1"/>
  <c r="AN74" i="7"/>
  <c r="AI74" i="7"/>
  <c r="AO74" i="7"/>
  <c r="AK49" i="7"/>
  <c r="AQ49" i="7"/>
  <c r="AQ170" i="7"/>
  <c r="AK170" i="7"/>
  <c r="AJ188" i="7"/>
  <c r="AP188" i="7"/>
  <c r="AI133" i="7"/>
  <c r="AO133" i="7"/>
  <c r="AP142" i="7"/>
  <c r="AL88" i="7"/>
  <c r="AR88" i="7"/>
  <c r="AJ199" i="7"/>
  <c r="AP199" i="7"/>
  <c r="AJ148" i="7"/>
  <c r="AO146" i="7"/>
  <c r="AI146" i="7"/>
  <c r="AJ68" i="7"/>
  <c r="AP68" i="7"/>
  <c r="AJ48" i="7"/>
  <c r="AJ130" i="7"/>
  <c r="AN95" i="7"/>
  <c r="AP207" i="7"/>
  <c r="AK191" i="7"/>
  <c r="AQ191" i="7" s="1"/>
  <c r="AK107" i="7"/>
  <c r="AQ107" i="7"/>
  <c r="AQ77" i="7"/>
  <c r="AK77" i="7"/>
  <c r="AP40" i="7"/>
  <c r="AJ7" i="7"/>
  <c r="AP7" i="7"/>
  <c r="AO35" i="7"/>
  <c r="AQ192" i="7"/>
  <c r="AN135" i="7"/>
  <c r="AJ9" i="7"/>
  <c r="AP55" i="7"/>
  <c r="AJ55" i="7"/>
  <c r="AO20" i="7"/>
  <c r="AQ115" i="7"/>
  <c r="AJ44" i="7"/>
  <c r="AK17" i="7"/>
  <c r="AJ99" i="7"/>
  <c r="AP99" i="7" s="1"/>
  <c r="AL51" i="7"/>
  <c r="AR51" i="7" s="1"/>
  <c r="AO27" i="7"/>
  <c r="AO23" i="7"/>
  <c r="AP113" i="7"/>
  <c r="AL47" i="7"/>
  <c r="AR47" i="7"/>
  <c r="AL64" i="7"/>
  <c r="AR64" i="7"/>
  <c r="AQ39" i="7"/>
  <c r="AK162" i="7"/>
  <c r="AQ162" i="7"/>
  <c r="AI102" i="7"/>
  <c r="AP143" i="7"/>
  <c r="AJ143" i="7"/>
  <c r="AO144" i="7"/>
  <c r="AI161" i="7"/>
  <c r="AO161" i="7" s="1"/>
  <c r="AN161" i="7"/>
  <c r="AP173" i="7"/>
  <c r="AJ173" i="7"/>
  <c r="AP160" i="7"/>
  <c r="AJ160" i="7"/>
  <c r="AN133" i="7"/>
  <c r="AO199" i="7"/>
  <c r="AJ67" i="7"/>
  <c r="AP67" i="7"/>
  <c r="AI62" i="7"/>
  <c r="AP149" i="7"/>
  <c r="AJ149" i="7"/>
  <c r="AH90" i="7"/>
  <c r="AP204" i="7"/>
  <c r="AJ204" i="7"/>
  <c r="AO130" i="7"/>
  <c r="AP78" i="7"/>
  <c r="AJ78" i="7"/>
  <c r="AQ45" i="7"/>
  <c r="AK45" i="7"/>
  <c r="AJ111" i="7"/>
  <c r="AN83" i="7"/>
  <c r="AP118" i="7"/>
  <c r="AK121" i="7"/>
  <c r="AK75" i="7"/>
  <c r="AQ75" i="7" s="1"/>
  <c r="AJ93" i="7"/>
  <c r="AP93" i="7"/>
  <c r="AI34" i="7"/>
  <c r="AP89" i="7"/>
  <c r="AJ89" i="7"/>
  <c r="AQ47" i="7"/>
  <c r="AQ64" i="7"/>
  <c r="AI132" i="7"/>
  <c r="AO132" i="7"/>
  <c r="AJ154" i="7"/>
  <c r="AK54" i="7"/>
  <c r="AQ182" i="7"/>
  <c r="AK182" i="7"/>
  <c r="AJ151" i="7"/>
  <c r="AP151" i="7" s="1"/>
  <c r="AO188" i="7"/>
  <c r="AK177" i="7"/>
  <c r="AQ177" i="7" s="1"/>
  <c r="AJ136" i="7"/>
  <c r="AP136" i="7"/>
  <c r="AK174" i="7"/>
  <c r="AQ174" i="7" s="1"/>
  <c r="AJ176" i="7"/>
  <c r="AP176" i="7" s="1"/>
  <c r="AK203" i="7"/>
  <c r="AQ203" i="7"/>
  <c r="AK128" i="7"/>
  <c r="AJ85" i="7"/>
  <c r="AP85" i="7" s="1"/>
  <c r="AO122" i="7"/>
  <c r="AI122" i="7"/>
  <c r="AO67" i="7"/>
  <c r="AO110" i="7"/>
  <c r="AJ185" i="7"/>
  <c r="AQ141" i="7"/>
  <c r="AI138" i="7"/>
  <c r="AO138" i="7"/>
  <c r="AJ193" i="7"/>
  <c r="AN90" i="7"/>
  <c r="AO204" i="7"/>
  <c r="AO85" i="7"/>
  <c r="AK195" i="7"/>
  <c r="AQ195" i="7" s="1"/>
  <c r="AK65" i="7"/>
  <c r="AQ65" i="7" s="1"/>
  <c r="AO7" i="7"/>
  <c r="AK25" i="7"/>
  <c r="AR103" i="7"/>
  <c r="AL103" i="7"/>
  <c r="AJ57" i="7"/>
  <c r="AP57" i="7"/>
  <c r="AP45" i="7"/>
  <c r="AP86" i="7"/>
  <c r="AJ11" i="7"/>
  <c r="AO111" i="7"/>
  <c r="AL13" i="7"/>
  <c r="AR13" i="7" s="1"/>
  <c r="AP16" i="7"/>
  <c r="AJ16" i="7"/>
  <c r="AJ100" i="7"/>
  <c r="AP100" i="7"/>
  <c r="AP121" i="7"/>
  <c r="AN66" i="7"/>
  <c r="AO93" i="7"/>
  <c r="AK81" i="7"/>
  <c r="AQ81" i="7" s="1"/>
  <c r="AK38" i="7"/>
  <c r="AO89" i="7"/>
  <c r="AN43" i="7"/>
  <c r="AR15" i="7"/>
  <c r="AL15" i="7"/>
  <c r="AL205" i="7"/>
  <c r="AR205" i="7" s="1"/>
  <c r="AK196" i="7"/>
  <c r="AQ196" i="7"/>
  <c r="AN24" i="7"/>
  <c r="AL114" i="7"/>
  <c r="AR114" i="7" s="1"/>
  <c r="AQ96" i="7"/>
  <c r="AK96" i="7"/>
  <c r="AO179" i="7"/>
  <c r="AI179" i="7"/>
  <c r="AI189" i="7"/>
  <c r="AO189" i="7"/>
  <c r="AI163" i="7"/>
  <c r="AL152" i="7"/>
  <c r="AR152" i="7" s="1"/>
  <c r="AO117" i="7"/>
  <c r="AI117" i="7"/>
  <c r="AJ201" i="7"/>
  <c r="AP201" i="7"/>
  <c r="AQ152" i="7"/>
  <c r="AP158" i="7"/>
  <c r="AP177" i="7"/>
  <c r="AJ164" i="7"/>
  <c r="AP164" i="7" s="1"/>
  <c r="AJ150" i="7"/>
  <c r="AP150" i="7"/>
  <c r="AP162" i="7"/>
  <c r="AP203" i="7"/>
  <c r="AK200" i="7"/>
  <c r="AO68" i="7"/>
  <c r="AN138" i="7"/>
  <c r="AI32" i="7"/>
  <c r="AO193" i="7"/>
  <c r="AO26" i="7"/>
  <c r="AN62" i="7"/>
  <c r="AP195" i="7"/>
  <c r="AK180" i="7"/>
  <c r="AQ180" i="7"/>
  <c r="AJ131" i="7"/>
  <c r="AP131" i="7"/>
  <c r="AR53" i="7"/>
  <c r="AL53" i="7"/>
  <c r="AN92" i="7"/>
  <c r="AP25" i="7"/>
  <c r="AQ103" i="7"/>
  <c r="AQ58" i="7"/>
  <c r="AP54" i="7"/>
  <c r="AP101" i="7"/>
  <c r="AQ31" i="7"/>
  <c r="AJ72" i="7"/>
  <c r="AO8" i="7"/>
  <c r="AJ98" i="7"/>
  <c r="AP98" i="7" s="1"/>
  <c r="AN50" i="7"/>
  <c r="AP38" i="7"/>
  <c r="AR29" i="7"/>
  <c r="AL29" i="7"/>
  <c r="AP42" i="7"/>
  <c r="AQ18" i="7"/>
  <c r="AK18" i="7"/>
  <c r="AQ15" i="7"/>
  <c r="AI5" i="7"/>
  <c r="AN5" i="7"/>
  <c r="AK148" i="7" l="1"/>
  <c r="AJ50" i="7"/>
  <c r="AL116" i="7"/>
  <c r="AR116" i="7" s="1"/>
  <c r="AK104" i="7"/>
  <c r="AQ104" i="7" s="1"/>
  <c r="AK201" i="7"/>
  <c r="AQ201" i="7"/>
  <c r="AK100" i="7"/>
  <c r="AQ100" i="7"/>
  <c r="AK193" i="7"/>
  <c r="AQ193" i="7" s="1"/>
  <c r="AL203" i="7"/>
  <c r="AR203" i="7" s="1"/>
  <c r="AK154" i="7"/>
  <c r="AJ34" i="7"/>
  <c r="AK44" i="7"/>
  <c r="AQ44" i="7" s="1"/>
  <c r="AK48" i="7"/>
  <c r="AQ48" i="7" s="1"/>
  <c r="AK188" i="7"/>
  <c r="AQ188" i="7"/>
  <c r="AJ82" i="7"/>
  <c r="AP82" i="7"/>
  <c r="AQ73" i="7"/>
  <c r="AK73" i="7"/>
  <c r="AL207" i="7"/>
  <c r="AR207" i="7" s="1"/>
  <c r="AL142" i="7"/>
  <c r="AR142" i="7" s="1"/>
  <c r="AJ14" i="7"/>
  <c r="AO50" i="7"/>
  <c r="AJ43" i="7"/>
  <c r="AL197" i="7"/>
  <c r="AR197" i="7" s="1"/>
  <c r="AK6" i="7"/>
  <c r="AQ6" i="7" s="1"/>
  <c r="AL177" i="7"/>
  <c r="AR177" i="7" s="1"/>
  <c r="AJ102" i="7"/>
  <c r="AP102" i="7"/>
  <c r="AJ187" i="7"/>
  <c r="AL76" i="7"/>
  <c r="AR76" i="7" s="1"/>
  <c r="AL175" i="7"/>
  <c r="AR175" i="7" s="1"/>
  <c r="AJ32" i="7"/>
  <c r="AP32" i="7"/>
  <c r="AJ189" i="7"/>
  <c r="AL38" i="7"/>
  <c r="AR38" i="7" s="1"/>
  <c r="AK131" i="7"/>
  <c r="AO32" i="7"/>
  <c r="AK150" i="7"/>
  <c r="AQ150" i="7" s="1"/>
  <c r="AJ117" i="7"/>
  <c r="AJ179" i="7"/>
  <c r="AL196" i="7"/>
  <c r="AR196" i="7" s="1"/>
  <c r="AQ38" i="7"/>
  <c r="AQ16" i="7"/>
  <c r="AK16" i="7"/>
  <c r="AP193" i="7"/>
  <c r="AJ122" i="7"/>
  <c r="AP154" i="7"/>
  <c r="AO34" i="7"/>
  <c r="AQ204" i="7"/>
  <c r="AK204" i="7"/>
  <c r="AK67" i="7"/>
  <c r="AQ67" i="7"/>
  <c r="AL162" i="7"/>
  <c r="AR162" i="7" s="1"/>
  <c r="AP44" i="7"/>
  <c r="AL107" i="7"/>
  <c r="AR107" i="7" s="1"/>
  <c r="AP48" i="7"/>
  <c r="AK199" i="7"/>
  <c r="AQ199" i="7"/>
  <c r="AL170" i="7"/>
  <c r="AR170" i="7" s="1"/>
  <c r="AQ26" i="7"/>
  <c r="AK26" i="7"/>
  <c r="AO82" i="7"/>
  <c r="AP73" i="7"/>
  <c r="AQ142" i="7"/>
  <c r="AK144" i="7"/>
  <c r="AQ144" i="7" s="1"/>
  <c r="AL71" i="7"/>
  <c r="AR71" i="7" s="1"/>
  <c r="AK27" i="7"/>
  <c r="AQ27" i="7"/>
  <c r="AK119" i="7"/>
  <c r="AJ97" i="7"/>
  <c r="AP97" i="7" s="1"/>
  <c r="AQ197" i="7"/>
  <c r="AJ127" i="7"/>
  <c r="AP127" i="7" s="1"/>
  <c r="AJ153" i="7"/>
  <c r="AP153" i="7" s="1"/>
  <c r="AJ19" i="7"/>
  <c r="AP19" i="7"/>
  <c r="AL155" i="7"/>
  <c r="AR155" i="7" s="1"/>
  <c r="AP62" i="7"/>
  <c r="AJ62" i="7"/>
  <c r="AK130" i="7"/>
  <c r="AQ130" i="7" s="1"/>
  <c r="AK69" i="7"/>
  <c r="AQ69" i="7"/>
  <c r="AK111" i="7"/>
  <c r="AJ83" i="7"/>
  <c r="AP83" i="7" s="1"/>
  <c r="AL118" i="7"/>
  <c r="AR118" i="7" s="1"/>
  <c r="AL105" i="7"/>
  <c r="AR105" i="7"/>
  <c r="AL18" i="7"/>
  <c r="AR18" i="7" s="1"/>
  <c r="AR180" i="7"/>
  <c r="AL180" i="7"/>
  <c r="AR96" i="7"/>
  <c r="AL96" i="7"/>
  <c r="AK57" i="7"/>
  <c r="AQ57" i="7"/>
  <c r="AJ138" i="7"/>
  <c r="AP138" i="7"/>
  <c r="AP132" i="7"/>
  <c r="AJ132" i="7"/>
  <c r="AQ93" i="7"/>
  <c r="AK93" i="7"/>
  <c r="AP111" i="7"/>
  <c r="AO90" i="7"/>
  <c r="AI90" i="7"/>
  <c r="AK68" i="7"/>
  <c r="AQ68" i="7"/>
  <c r="AL113" i="7"/>
  <c r="AR113" i="7"/>
  <c r="AO83" i="7"/>
  <c r="AK159" i="7"/>
  <c r="AL126" i="7"/>
  <c r="AR126" i="7"/>
  <c r="AK23" i="7"/>
  <c r="AQ23" i="7" s="1"/>
  <c r="AJ21" i="7"/>
  <c r="AP21" i="7" s="1"/>
  <c r="AJ106" i="7"/>
  <c r="AP106" i="7"/>
  <c r="AQ118" i="7"/>
  <c r="AJ41" i="7"/>
  <c r="AQ105" i="7"/>
  <c r="AK109" i="7"/>
  <c r="AQ109" i="7" s="1"/>
  <c r="AJ91" i="7"/>
  <c r="AK184" i="7"/>
  <c r="AQ184" i="7"/>
  <c r="AR158" i="7"/>
  <c r="AL158" i="7"/>
  <c r="AK11" i="7"/>
  <c r="AQ11" i="7" s="1"/>
  <c r="AL121" i="7"/>
  <c r="AR121" i="7"/>
  <c r="AK9" i="7"/>
  <c r="AP168" i="7"/>
  <c r="AJ168" i="7"/>
  <c r="AK164" i="7"/>
  <c r="AQ164" i="7" s="1"/>
  <c r="AL65" i="7"/>
  <c r="AR65" i="7" s="1"/>
  <c r="AJ94" i="7"/>
  <c r="AP66" i="7"/>
  <c r="AJ66" i="7"/>
  <c r="AL200" i="7"/>
  <c r="AR200" i="7" s="1"/>
  <c r="AL195" i="7"/>
  <c r="AR195" i="7" s="1"/>
  <c r="AK85" i="7"/>
  <c r="AR174" i="7"/>
  <c r="AL174" i="7"/>
  <c r="AR182" i="7"/>
  <c r="AL182" i="7"/>
  <c r="AL45" i="7"/>
  <c r="AR45" i="7"/>
  <c r="AK149" i="7"/>
  <c r="AK160" i="7"/>
  <c r="AQ160" i="7" s="1"/>
  <c r="AQ143" i="7"/>
  <c r="AK143" i="7"/>
  <c r="AK55" i="7"/>
  <c r="AQ55" i="7"/>
  <c r="AK7" i="7"/>
  <c r="AQ7" i="7"/>
  <c r="AP146" i="7"/>
  <c r="AJ146" i="7"/>
  <c r="AR49" i="7"/>
  <c r="AL49" i="7"/>
  <c r="AQ113" i="7"/>
  <c r="AP159" i="7"/>
  <c r="AQ126" i="7"/>
  <c r="AK139" i="7"/>
  <c r="AQ139" i="7"/>
  <c r="AP23" i="7"/>
  <c r="AO21" i="7"/>
  <c r="AJ135" i="7"/>
  <c r="AO106" i="7"/>
  <c r="AK84" i="7"/>
  <c r="AQ84" i="7"/>
  <c r="AO41" i="7"/>
  <c r="AJ92" i="7"/>
  <c r="AP92" i="7"/>
  <c r="AP109" i="7"/>
  <c r="AL86" i="7"/>
  <c r="AR86" i="7" s="1"/>
  <c r="AJ183" i="7"/>
  <c r="AP183" i="7"/>
  <c r="AO94" i="7"/>
  <c r="AL54" i="7"/>
  <c r="AR54" i="7" s="1"/>
  <c r="AQ28" i="7"/>
  <c r="AK28" i="7"/>
  <c r="AR81" i="7"/>
  <c r="AL81" i="7"/>
  <c r="AK176" i="7"/>
  <c r="AQ176" i="7" s="1"/>
  <c r="AL191" i="7"/>
  <c r="AR191" i="7"/>
  <c r="AK110" i="7"/>
  <c r="AQ110" i="7" s="1"/>
  <c r="AQ61" i="7"/>
  <c r="AK61" i="7"/>
  <c r="AJ163" i="7"/>
  <c r="AP163" i="7" s="1"/>
  <c r="AK185" i="7"/>
  <c r="AQ185" i="7" s="1"/>
  <c r="AL128" i="7"/>
  <c r="AR128" i="7" s="1"/>
  <c r="AL75" i="7"/>
  <c r="AR75" i="7" s="1"/>
  <c r="AK99" i="7"/>
  <c r="AQ99" i="7" s="1"/>
  <c r="AK20" i="7"/>
  <c r="AL42" i="7"/>
  <c r="AR42" i="7" s="1"/>
  <c r="AR33" i="7"/>
  <c r="AL33" i="7"/>
  <c r="AK157" i="7"/>
  <c r="AJ37" i="7"/>
  <c r="AJ171" i="7"/>
  <c r="AP24" i="7"/>
  <c r="AJ24" i="7"/>
  <c r="AJ169" i="7"/>
  <c r="AK137" i="7"/>
  <c r="AL25" i="7"/>
  <c r="AR25" i="7" s="1"/>
  <c r="AR17" i="7"/>
  <c r="AL17" i="7"/>
  <c r="AL40" i="7"/>
  <c r="AR40" i="7" s="1"/>
  <c r="AK98" i="7"/>
  <c r="AQ98" i="7"/>
  <c r="AQ151" i="7"/>
  <c r="AK151" i="7"/>
  <c r="AP161" i="7"/>
  <c r="AJ161" i="7"/>
  <c r="AL79" i="7"/>
  <c r="AR79" i="7"/>
  <c r="AL165" i="7"/>
  <c r="AR165" i="7" s="1"/>
  <c r="AR101" i="7"/>
  <c r="AL101" i="7"/>
  <c r="AQ72" i="7"/>
  <c r="AK72" i="7"/>
  <c r="AQ200" i="7"/>
  <c r="AP72" i="7"/>
  <c r="AO163" i="7"/>
  <c r="AP11" i="7"/>
  <c r="AQ25" i="7"/>
  <c r="AP185" i="7"/>
  <c r="AQ128" i="7"/>
  <c r="AK136" i="7"/>
  <c r="AQ136" i="7"/>
  <c r="AQ54" i="7"/>
  <c r="AK89" i="7"/>
  <c r="AQ89" i="7"/>
  <c r="AQ121" i="7"/>
  <c r="AK78" i="7"/>
  <c r="AO62" i="7"/>
  <c r="AK173" i="7"/>
  <c r="AO102" i="7"/>
  <c r="AQ17" i="7"/>
  <c r="AP9" i="7"/>
  <c r="AL77" i="7"/>
  <c r="AR77" i="7"/>
  <c r="AP130" i="7"/>
  <c r="AP148" i="7"/>
  <c r="AJ133" i="7"/>
  <c r="AJ74" i="7"/>
  <c r="AP74" i="7" s="1"/>
  <c r="AK134" i="7"/>
  <c r="AQ134" i="7"/>
  <c r="AP20" i="7"/>
  <c r="AK35" i="7"/>
  <c r="AQ35" i="7"/>
  <c r="AQ40" i="7"/>
  <c r="AL172" i="7"/>
  <c r="AR172" i="7" s="1"/>
  <c r="AK30" i="7"/>
  <c r="AJ140" i="7"/>
  <c r="AP140" i="7"/>
  <c r="AQ42" i="7"/>
  <c r="AQ33" i="7"/>
  <c r="AP157" i="7"/>
  <c r="AK10" i="7"/>
  <c r="AQ116" i="7"/>
  <c r="AJ123" i="7"/>
  <c r="AP123" i="7"/>
  <c r="AO187" i="7"/>
  <c r="AJ181" i="7"/>
  <c r="AP181" i="7" s="1"/>
  <c r="AK8" i="7"/>
  <c r="AQ8" i="7" s="1"/>
  <c r="AP12" i="7"/>
  <c r="AJ12" i="7"/>
  <c r="AQ175" i="7"/>
  <c r="AK125" i="7"/>
  <c r="AP104" i="7"/>
  <c r="AK95" i="7"/>
  <c r="AJ5" i="7"/>
  <c r="AP5" i="7" s="1"/>
  <c r="AO5" i="7"/>
  <c r="AL173" i="7" l="1"/>
  <c r="AR173" i="7" s="1"/>
  <c r="AL30" i="7"/>
  <c r="AR30" i="7" s="1"/>
  <c r="AL95" i="7"/>
  <c r="AR95" i="7" s="1"/>
  <c r="AQ95" i="7"/>
  <c r="AL10" i="7"/>
  <c r="AR10" i="7" s="1"/>
  <c r="AK171" i="7"/>
  <c r="AK135" i="7"/>
  <c r="AL143" i="7"/>
  <c r="AR143" i="7" s="1"/>
  <c r="AR93" i="7"/>
  <c r="AL93" i="7"/>
  <c r="AL119" i="7"/>
  <c r="AR119" i="7"/>
  <c r="AL204" i="7"/>
  <c r="AR204" i="7"/>
  <c r="AK189" i="7"/>
  <c r="AQ187" i="7"/>
  <c r="AK187" i="7"/>
  <c r="AL137" i="7"/>
  <c r="AR137" i="7" s="1"/>
  <c r="AK37" i="7"/>
  <c r="AQ37" i="7" s="1"/>
  <c r="AL20" i="7"/>
  <c r="AR20" i="7"/>
  <c r="AR164" i="7"/>
  <c r="AL164" i="7"/>
  <c r="AL11" i="7"/>
  <c r="AR11" i="7" s="1"/>
  <c r="AL109" i="7"/>
  <c r="AR109" i="7" s="1"/>
  <c r="AK21" i="7"/>
  <c r="AQ21" i="7"/>
  <c r="AL130" i="7"/>
  <c r="AR130" i="7" s="1"/>
  <c r="AK153" i="7"/>
  <c r="AL150" i="7"/>
  <c r="AR150" i="7" s="1"/>
  <c r="AK43" i="7"/>
  <c r="AR48" i="7"/>
  <c r="AL48" i="7"/>
  <c r="AL104" i="7"/>
  <c r="AR104" i="7" s="1"/>
  <c r="AK74" i="7"/>
  <c r="AK133" i="7"/>
  <c r="AQ133" i="7"/>
  <c r="AL89" i="7"/>
  <c r="AR89" i="7" s="1"/>
  <c r="AL98" i="7"/>
  <c r="AR98" i="7"/>
  <c r="AQ137" i="7"/>
  <c r="AP37" i="7"/>
  <c r="AQ20" i="7"/>
  <c r="AL185" i="7"/>
  <c r="AR185" i="7" s="1"/>
  <c r="AK92" i="7"/>
  <c r="AK146" i="7"/>
  <c r="AQ146" i="7" s="1"/>
  <c r="AK66" i="7"/>
  <c r="AQ66" i="7" s="1"/>
  <c r="AK168" i="7"/>
  <c r="AQ168" i="7" s="1"/>
  <c r="AK132" i="7"/>
  <c r="AQ62" i="7"/>
  <c r="AK62" i="7"/>
  <c r="AR27" i="7"/>
  <c r="AL27" i="7"/>
  <c r="AR26" i="7"/>
  <c r="AL26" i="7"/>
  <c r="AK32" i="7"/>
  <c r="AQ32" i="7"/>
  <c r="AQ102" i="7"/>
  <c r="AK102" i="7"/>
  <c r="AP43" i="7"/>
  <c r="AL73" i="7"/>
  <c r="AR73" i="7" s="1"/>
  <c r="AQ169" i="7"/>
  <c r="AK169" i="7"/>
  <c r="AL157" i="7"/>
  <c r="AR157" i="7"/>
  <c r="AL160" i="7"/>
  <c r="AR160" i="7"/>
  <c r="AK41" i="7"/>
  <c r="AQ41" i="7"/>
  <c r="AL23" i="7"/>
  <c r="AR23" i="7" s="1"/>
  <c r="AK83" i="7"/>
  <c r="AQ83" i="7"/>
  <c r="AK127" i="7"/>
  <c r="AL131" i="7"/>
  <c r="AR131" i="7" s="1"/>
  <c r="AR44" i="7"/>
  <c r="AL44" i="7"/>
  <c r="AL193" i="7"/>
  <c r="AR193" i="7" s="1"/>
  <c r="AL35" i="7"/>
  <c r="AR35" i="7"/>
  <c r="AQ173" i="7"/>
  <c r="AP169" i="7"/>
  <c r="AQ157" i="7"/>
  <c r="AK163" i="7"/>
  <c r="AL176" i="7"/>
  <c r="AR176" i="7" s="1"/>
  <c r="AL139" i="7"/>
  <c r="AR139" i="7" s="1"/>
  <c r="AR149" i="7"/>
  <c r="AL149" i="7"/>
  <c r="AL85" i="7"/>
  <c r="AR85" i="7" s="1"/>
  <c r="AQ94" i="7"/>
  <c r="AK94" i="7"/>
  <c r="AL9" i="7"/>
  <c r="AR9" i="7" s="1"/>
  <c r="AP41" i="7"/>
  <c r="AL68" i="7"/>
  <c r="AR68" i="7" s="1"/>
  <c r="AL111" i="7"/>
  <c r="AR111" i="7" s="1"/>
  <c r="AK122" i="7"/>
  <c r="AK179" i="7"/>
  <c r="AQ131" i="7"/>
  <c r="AK14" i="7"/>
  <c r="AK34" i="7"/>
  <c r="AQ34" i="7" s="1"/>
  <c r="AK50" i="7"/>
  <c r="AQ50" i="7" s="1"/>
  <c r="AL125" i="7"/>
  <c r="AR125" i="7" s="1"/>
  <c r="AP133" i="7"/>
  <c r="AL99" i="7"/>
  <c r="AR99" i="7" s="1"/>
  <c r="AK12" i="7"/>
  <c r="AK123" i="7"/>
  <c r="AQ123" i="7"/>
  <c r="AK140" i="7"/>
  <c r="AL136" i="7"/>
  <c r="AR136" i="7" s="1"/>
  <c r="AL72" i="7"/>
  <c r="AR72" i="7"/>
  <c r="AK161" i="7"/>
  <c r="AQ161" i="7"/>
  <c r="AK24" i="7"/>
  <c r="AL61" i="7"/>
  <c r="AR61" i="7"/>
  <c r="AK183" i="7"/>
  <c r="AQ183" i="7"/>
  <c r="AL84" i="7"/>
  <c r="AR84" i="7"/>
  <c r="AR7" i="7"/>
  <c r="AL7" i="7"/>
  <c r="AQ149" i="7"/>
  <c r="AQ85" i="7"/>
  <c r="AP94" i="7"/>
  <c r="AQ9" i="7"/>
  <c r="AL184" i="7"/>
  <c r="AR184" i="7"/>
  <c r="AJ90" i="7"/>
  <c r="AK138" i="7"/>
  <c r="AQ111" i="7"/>
  <c r="AP122" i="7"/>
  <c r="AP179" i="7"/>
  <c r="AP14" i="7"/>
  <c r="AQ82" i="7"/>
  <c r="AK82" i="7"/>
  <c r="AP34" i="7"/>
  <c r="AR100" i="7"/>
  <c r="AL100" i="7"/>
  <c r="AP50" i="7"/>
  <c r="AQ125" i="7"/>
  <c r="AL78" i="7"/>
  <c r="AR78" i="7" s="1"/>
  <c r="AK91" i="7"/>
  <c r="AQ91" i="7"/>
  <c r="AR159" i="7"/>
  <c r="AL159" i="7"/>
  <c r="AK97" i="7"/>
  <c r="AR144" i="7"/>
  <c r="AL144" i="7"/>
  <c r="AK117" i="7"/>
  <c r="AQ117" i="7"/>
  <c r="AR6" i="7"/>
  <c r="AL6" i="7"/>
  <c r="AL154" i="7"/>
  <c r="AR154" i="7" s="1"/>
  <c r="AR148" i="7"/>
  <c r="AL148" i="7"/>
  <c r="AK181" i="7"/>
  <c r="AQ181" i="7" s="1"/>
  <c r="AL8" i="7"/>
  <c r="AR8" i="7" s="1"/>
  <c r="AQ10" i="7"/>
  <c r="AQ30" i="7"/>
  <c r="AR134" i="7"/>
  <c r="AL134" i="7"/>
  <c r="AQ78" i="7"/>
  <c r="AL151" i="7"/>
  <c r="AR151" i="7" s="1"/>
  <c r="AP171" i="7"/>
  <c r="AL110" i="7"/>
  <c r="AR110" i="7"/>
  <c r="AL28" i="7"/>
  <c r="AR28" i="7" s="1"/>
  <c r="AP135" i="7"/>
  <c r="AL55" i="7"/>
  <c r="AR55" i="7"/>
  <c r="AP91" i="7"/>
  <c r="AK106" i="7"/>
  <c r="AQ159" i="7"/>
  <c r="AR57" i="7"/>
  <c r="AL57" i="7"/>
  <c r="AL69" i="7"/>
  <c r="AR69" i="7"/>
  <c r="AQ19" i="7"/>
  <c r="AK19" i="7"/>
  <c r="AQ119" i="7"/>
  <c r="AR199" i="7"/>
  <c r="AL199" i="7"/>
  <c r="AL67" i="7"/>
  <c r="AR67" i="7" s="1"/>
  <c r="AL16" i="7"/>
  <c r="AR16" i="7" s="1"/>
  <c r="AP117" i="7"/>
  <c r="AP189" i="7"/>
  <c r="AP187" i="7"/>
  <c r="AR188" i="7"/>
  <c r="AL188" i="7"/>
  <c r="AQ154" i="7"/>
  <c r="AL201" i="7"/>
  <c r="AR201" i="7" s="1"/>
  <c r="AQ148" i="7"/>
  <c r="AK5" i="7"/>
  <c r="AQ5" i="7" s="1"/>
  <c r="AK90" i="7" l="1"/>
  <c r="AL24" i="7"/>
  <c r="AR24" i="7" s="1"/>
  <c r="AL140" i="7"/>
  <c r="AR140" i="7" s="1"/>
  <c r="AL179" i="7"/>
  <c r="AR179" i="7" s="1"/>
  <c r="AL168" i="7"/>
  <c r="AR168" i="7" s="1"/>
  <c r="AL43" i="7"/>
  <c r="AR43" i="7" s="1"/>
  <c r="AL189" i="7"/>
  <c r="AR189" i="7" s="1"/>
  <c r="AR106" i="7"/>
  <c r="AL106" i="7"/>
  <c r="AL97" i="7"/>
  <c r="AR97" i="7" s="1"/>
  <c r="AL161" i="7"/>
  <c r="AR161" i="7" s="1"/>
  <c r="AL123" i="7"/>
  <c r="AR123" i="7" s="1"/>
  <c r="AQ179" i="7"/>
  <c r="AL41" i="7"/>
  <c r="AR41" i="7" s="1"/>
  <c r="AL133" i="7"/>
  <c r="AR133" i="7" s="1"/>
  <c r="AQ43" i="7"/>
  <c r="AL21" i="7"/>
  <c r="AR21" i="7" s="1"/>
  <c r="AQ189" i="7"/>
  <c r="AL19" i="7"/>
  <c r="AR19" i="7" s="1"/>
  <c r="AQ106" i="7"/>
  <c r="AQ97" i="7"/>
  <c r="AR12" i="7"/>
  <c r="AL12" i="7"/>
  <c r="AL50" i="7"/>
  <c r="AR50" i="7" s="1"/>
  <c r="AR122" i="7"/>
  <c r="AL122" i="7"/>
  <c r="AL127" i="7"/>
  <c r="AR127" i="7"/>
  <c r="AL66" i="7"/>
  <c r="AR66" i="7" s="1"/>
  <c r="AL74" i="7"/>
  <c r="AR74" i="7" s="1"/>
  <c r="AL135" i="7"/>
  <c r="AR135" i="7" s="1"/>
  <c r="AL183" i="7"/>
  <c r="AR183" i="7" s="1"/>
  <c r="AQ12" i="7"/>
  <c r="AQ122" i="7"/>
  <c r="AL94" i="7"/>
  <c r="AR94" i="7" s="1"/>
  <c r="AQ127" i="7"/>
  <c r="AL102" i="7"/>
  <c r="AR102" i="7"/>
  <c r="AL62" i="7"/>
  <c r="AR62" i="7" s="1"/>
  <c r="AQ74" i="7"/>
  <c r="AL37" i="7"/>
  <c r="AR37" i="7" s="1"/>
  <c r="AQ135" i="7"/>
  <c r="AL138" i="7"/>
  <c r="AR138" i="7" s="1"/>
  <c r="AL34" i="7"/>
  <c r="AR34" i="7" s="1"/>
  <c r="AL146" i="7"/>
  <c r="AR146" i="7"/>
  <c r="AR153" i="7"/>
  <c r="AL153" i="7"/>
  <c r="AL171" i="7"/>
  <c r="AR171" i="7" s="1"/>
  <c r="AQ138" i="7"/>
  <c r="AL14" i="7"/>
  <c r="AR14" i="7" s="1"/>
  <c r="AL163" i="7"/>
  <c r="AR163" i="7" s="1"/>
  <c r="AL83" i="7"/>
  <c r="AR83" i="7" s="1"/>
  <c r="AL132" i="7"/>
  <c r="AR132" i="7" s="1"/>
  <c r="AL92" i="7"/>
  <c r="AR92" i="7" s="1"/>
  <c r="AQ153" i="7"/>
  <c r="AQ171" i="7"/>
  <c r="AL181" i="7"/>
  <c r="AR181" i="7" s="1"/>
  <c r="AL117" i="7"/>
  <c r="AR117" i="7" s="1"/>
  <c r="AL91" i="7"/>
  <c r="AR91" i="7"/>
  <c r="AL82" i="7"/>
  <c r="AR82" i="7"/>
  <c r="AP90" i="7"/>
  <c r="AQ24" i="7"/>
  <c r="AQ140" i="7"/>
  <c r="AQ14" i="7"/>
  <c r="AQ163" i="7"/>
  <c r="AL169" i="7"/>
  <c r="AR169" i="7" s="1"/>
  <c r="AL32" i="7"/>
  <c r="AR32" i="7" s="1"/>
  <c r="AQ132" i="7"/>
  <c r="AQ92" i="7"/>
  <c r="AR187" i="7"/>
  <c r="AL187" i="7"/>
  <c r="AL5" i="7"/>
  <c r="AR5" i="7" s="1"/>
  <c r="AL90" i="7" l="1"/>
  <c r="AR90" i="7" s="1"/>
  <c r="AQ90" i="7"/>
  <c r="H24" i="7" l="1"/>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C102" i="21"/>
  <c r="C4" i="21"/>
  <c r="B9" i="9"/>
  <c r="S9" i="9"/>
  <c r="HT104" i="21"/>
  <c r="HL104" i="21"/>
  <c r="HM104" i="21"/>
  <c r="HF104" i="21"/>
  <c r="HE104" i="21"/>
  <c r="HD104" i="21"/>
  <c r="HT103" i="21"/>
  <c r="HR103" i="21"/>
  <c r="HS103" i="21"/>
  <c r="HM103" i="21"/>
  <c r="HL103" i="21"/>
  <c r="HF103" i="21"/>
  <c r="HE103" i="21"/>
  <c r="HD103" i="21"/>
  <c r="HT102" i="21"/>
  <c r="HS102" i="21"/>
  <c r="HR102" i="21"/>
  <c r="HM102" i="21"/>
  <c r="HL102" i="21"/>
  <c r="HK102" i="21"/>
  <c r="HF102" i="21"/>
  <c r="HE102" i="21"/>
  <c r="HD102" i="21"/>
  <c r="HR101" i="21"/>
  <c r="HT101" i="21"/>
  <c r="HM101" i="21"/>
  <c r="HL101" i="21"/>
  <c r="HK101" i="21"/>
  <c r="HF101" i="21"/>
  <c r="HE101" i="21"/>
  <c r="HD101" i="21"/>
  <c r="HT100" i="21"/>
  <c r="HR100" i="21"/>
  <c r="HS100" i="21"/>
  <c r="HM100" i="21"/>
  <c r="HL100" i="21"/>
  <c r="HK100" i="21"/>
  <c r="HF100" i="21"/>
  <c r="HE100" i="21"/>
  <c r="HD100" i="21"/>
  <c r="K124" i="7"/>
  <c r="K119" i="7"/>
  <c r="K118" i="7"/>
  <c r="K117" i="7"/>
  <c r="K116" i="7"/>
  <c r="K115" i="7"/>
  <c r="K114" i="7"/>
  <c r="K113" i="7"/>
  <c r="K112" i="7"/>
  <c r="K111" i="7"/>
  <c r="K110" i="7"/>
  <c r="K109" i="7"/>
  <c r="K108" i="7"/>
  <c r="K106" i="7"/>
  <c r="K105" i="7"/>
  <c r="K104" i="7"/>
  <c r="K103" i="7"/>
  <c r="K101" i="7"/>
  <c r="K100" i="7"/>
  <c r="K99" i="7"/>
  <c r="K98" i="7"/>
  <c r="K97" i="7"/>
  <c r="K95" i="7"/>
  <c r="K87" i="7"/>
  <c r="K86" i="7"/>
  <c r="H207" i="7"/>
  <c r="B5" i="9"/>
  <c r="B6" i="9"/>
  <c r="B7" i="9"/>
  <c r="B8" i="9"/>
  <c r="S5" i="9"/>
  <c r="S6" i="9"/>
  <c r="S7" i="9"/>
  <c r="S8" i="9"/>
  <c r="HT6" i="21"/>
  <c r="HL6" i="21"/>
  <c r="HF6" i="21"/>
  <c r="HE6" i="21"/>
  <c r="HD6" i="21"/>
  <c r="HR5" i="21"/>
  <c r="HL5" i="21"/>
  <c r="HF5" i="21"/>
  <c r="HE5" i="21"/>
  <c r="HD5" i="21"/>
  <c r="HR4" i="21"/>
  <c r="HM4" i="21"/>
  <c r="HL4" i="21"/>
  <c r="HK4" i="21"/>
  <c r="HF4" i="21"/>
  <c r="HE4" i="21"/>
  <c r="HD4" i="21"/>
  <c r="HT3" i="21"/>
  <c r="HM3" i="21"/>
  <c r="HL3" i="21"/>
  <c r="HK3" i="21"/>
  <c r="HF3" i="21"/>
  <c r="HE3" i="21"/>
  <c r="HD3" i="21"/>
  <c r="HR2" i="21"/>
  <c r="HM2" i="21"/>
  <c r="HL2" i="21"/>
  <c r="HK2" i="21"/>
  <c r="HF2" i="21"/>
  <c r="HE2" i="21"/>
  <c r="HD2" i="21"/>
  <c r="HK104" i="21" l="1"/>
  <c r="HS101" i="21"/>
  <c r="HR104" i="21"/>
  <c r="HK103" i="21"/>
  <c r="HS104" i="21"/>
  <c r="HM5" i="21"/>
  <c r="HS4" i="21"/>
  <c r="HT4" i="21"/>
  <c r="HS2" i="21"/>
  <c r="HS5" i="21"/>
  <c r="HM6" i="21"/>
  <c r="HT2" i="21"/>
  <c r="HR3" i="21"/>
  <c r="HT5" i="21"/>
  <c r="HK6" i="21"/>
  <c r="HS3" i="21"/>
  <c r="HR6" i="21"/>
  <c r="HK5" i="21"/>
  <c r="HS6" i="21"/>
  <c r="B7" i="8" l="1"/>
  <c r="M7" i="8"/>
  <c r="N7" i="8"/>
  <c r="B6" i="8"/>
  <c r="M6" i="8"/>
  <c r="N6" i="8"/>
  <c r="B5" i="8" l="1"/>
  <c r="M5" i="8"/>
  <c r="N5" i="8"/>
  <c r="B8" i="5"/>
  <c r="C8" i="5"/>
  <c r="K8" i="5"/>
  <c r="J4" i="6" l="1"/>
  <c r="J5" i="6"/>
  <c r="J6" i="6"/>
  <c r="J7" i="6"/>
  <c r="J8" i="6"/>
  <c r="J9" i="6"/>
  <c r="J10" i="6"/>
  <c r="J11" i="6"/>
  <c r="J12" i="6"/>
  <c r="J13" i="6"/>
  <c r="J14" i="6"/>
  <c r="J15" i="6"/>
  <c r="J16" i="6"/>
  <c r="J17" i="6"/>
  <c r="J18" i="6"/>
  <c r="J19" i="6"/>
  <c r="J20" i="6"/>
  <c r="J21" i="6"/>
  <c r="J22" i="6"/>
  <c r="J23" i="6"/>
  <c r="J24" i="6"/>
  <c r="J25" i="6"/>
  <c r="J26" i="6"/>
  <c r="J27" i="6"/>
  <c r="J28" i="6"/>
  <c r="J29" i="6"/>
  <c r="J30" i="6"/>
  <c r="J31" i="6"/>
  <c r="J32" i="6"/>
  <c r="J33" i="6"/>
  <c r="B6" i="5"/>
  <c r="B7" i="5"/>
  <c r="C6" i="5"/>
  <c r="C7" i="5"/>
  <c r="K6" i="5"/>
  <c r="K7" i="5"/>
  <c r="Z45" i="7" l="1"/>
  <c r="O45" i="7" s="1"/>
  <c r="Z41" i="7"/>
  <c r="O41" i="7" s="1"/>
  <c r="Z39" i="7"/>
  <c r="O39" i="7" s="1"/>
  <c r="Z43" i="7"/>
  <c r="O43" i="7" s="1"/>
  <c r="Z40" i="7"/>
  <c r="O40" i="7" s="1"/>
  <c r="Z42" i="7"/>
  <c r="O42" i="7" s="1"/>
  <c r="Z44" i="7"/>
  <c r="O44" i="7" s="1"/>
  <c r="Z31" i="7"/>
  <c r="O31" i="7" s="1"/>
  <c r="Z35" i="7"/>
  <c r="O35" i="7" s="1"/>
  <c r="Z32" i="7"/>
  <c r="O32" i="7" s="1"/>
  <c r="Z37" i="7"/>
  <c r="O37" i="7" s="1"/>
  <c r="Z33" i="7"/>
  <c r="O33" i="7" s="1"/>
  <c r="Z27" i="7"/>
  <c r="O27" i="7" s="1"/>
  <c r="Z36" i="7"/>
  <c r="O36" i="7" s="1"/>
  <c r="Z29" i="7"/>
  <c r="O29" i="7" s="1"/>
  <c r="Z34" i="7"/>
  <c r="O34" i="7" s="1"/>
  <c r="Z38" i="7"/>
  <c r="O38" i="7" s="1"/>
  <c r="Z30" i="7"/>
  <c r="O30" i="7" s="1"/>
  <c r="Z28" i="7"/>
  <c r="O28" i="7" s="1"/>
  <c r="Z81" i="7"/>
  <c r="O81" i="7" s="1"/>
  <c r="Z99" i="7"/>
  <c r="O99" i="7" s="1"/>
  <c r="Z104" i="7"/>
  <c r="O104" i="7" s="1"/>
  <c r="Z169" i="7"/>
  <c r="O169" i="7" s="1"/>
  <c r="Z205" i="7"/>
  <c r="O205" i="7" s="1"/>
  <c r="Z124" i="7"/>
  <c r="O124" i="7" s="1"/>
  <c r="Z78" i="7"/>
  <c r="O78" i="7" s="1"/>
  <c r="Z84" i="7"/>
  <c r="O84" i="7" s="1"/>
  <c r="Z92" i="7"/>
  <c r="O92" i="7" s="1"/>
  <c r="Z96" i="7"/>
  <c r="O96" i="7" s="1"/>
  <c r="Z106" i="7"/>
  <c r="O106" i="7" s="1"/>
  <c r="Z108" i="7"/>
  <c r="O108" i="7" s="1"/>
  <c r="Z110" i="7"/>
  <c r="O110" i="7" s="1"/>
  <c r="Z117" i="7"/>
  <c r="O117" i="7" s="1"/>
  <c r="Z91" i="7"/>
  <c r="O91" i="7" s="1"/>
  <c r="Z56" i="7"/>
  <c r="O56" i="7" s="1"/>
  <c r="Z64" i="7"/>
  <c r="O64" i="7" s="1"/>
  <c r="Z87" i="7"/>
  <c r="O87" i="7" s="1"/>
  <c r="Z120" i="7"/>
  <c r="O120" i="7" s="1"/>
  <c r="Z71" i="7"/>
  <c r="O71" i="7" s="1"/>
  <c r="Z100" i="7"/>
  <c r="O100" i="7" s="1"/>
  <c r="Z113" i="7"/>
  <c r="O113" i="7" s="1"/>
  <c r="Z122" i="7"/>
  <c r="O122" i="7" s="1"/>
  <c r="Z121" i="7"/>
  <c r="O121" i="7" s="1"/>
  <c r="Z58" i="7"/>
  <c r="O58" i="7" s="1"/>
  <c r="Z62" i="7"/>
  <c r="O62" i="7" s="1"/>
  <c r="Z111" i="7"/>
  <c r="O111" i="7" s="1"/>
  <c r="Z116" i="7"/>
  <c r="O116" i="7" s="1"/>
  <c r="Z118" i="7"/>
  <c r="O118" i="7" s="1"/>
  <c r="Z170" i="7"/>
  <c r="O170" i="7" s="1"/>
  <c r="Z66" i="7"/>
  <c r="O66" i="7" s="1"/>
  <c r="Z49" i="7"/>
  <c r="O49" i="7" s="1"/>
  <c r="Z53" i="7"/>
  <c r="O53" i="7" s="1"/>
  <c r="Z75" i="7"/>
  <c r="O75" i="7" s="1"/>
  <c r="Z80" i="7"/>
  <c r="O80" i="7" s="1"/>
  <c r="Z103" i="7"/>
  <c r="O103" i="7" s="1"/>
  <c r="Z105" i="7"/>
  <c r="O105" i="7" s="1"/>
  <c r="Z109" i="7"/>
  <c r="O109" i="7" s="1"/>
  <c r="Z125" i="7"/>
  <c r="O125" i="7" s="1"/>
  <c r="Z60" i="7"/>
  <c r="O60" i="7" s="1"/>
  <c r="Z112" i="7"/>
  <c r="O112" i="7" s="1"/>
  <c r="Z114" i="7"/>
  <c r="O114" i="7" s="1"/>
  <c r="Z173" i="7"/>
  <c r="O173" i="7" s="1"/>
  <c r="Z93" i="7"/>
  <c r="O93" i="7" s="1"/>
  <c r="Z102" i="7"/>
  <c r="O102" i="7" s="1"/>
  <c r="Z115" i="7"/>
  <c r="O115" i="7" s="1"/>
  <c r="Z69" i="7"/>
  <c r="O69" i="7" s="1"/>
  <c r="Z55" i="7"/>
  <c r="O55" i="7" s="1"/>
  <c r="Z77" i="7"/>
  <c r="O77" i="7" s="1"/>
  <c r="Z90" i="7"/>
  <c r="O90" i="7" s="1"/>
  <c r="Z76" i="7"/>
  <c r="O76" i="7" s="1"/>
  <c r="Z89" i="7"/>
  <c r="O89" i="7" s="1"/>
  <c r="Z155" i="7"/>
  <c r="O155" i="7" s="1"/>
  <c r="Z47" i="7"/>
  <c r="O47" i="7" s="1"/>
  <c r="Z68" i="7"/>
  <c r="O68" i="7" s="1"/>
  <c r="Z82" i="7"/>
  <c r="O82" i="7" s="1"/>
  <c r="Z74" i="7"/>
  <c r="O74" i="7" s="1"/>
  <c r="Z73" i="7"/>
  <c r="O73" i="7" s="1"/>
  <c r="Z187" i="7"/>
  <c r="O187" i="7" s="1"/>
  <c r="Z204" i="7"/>
  <c r="O204" i="7" s="1"/>
  <c r="Z51" i="7"/>
  <c r="O51" i="7" s="1"/>
  <c r="Z65" i="7"/>
  <c r="O65" i="7" s="1"/>
  <c r="Z61" i="7"/>
  <c r="O61" i="7" s="1"/>
  <c r="Z70" i="7"/>
  <c r="O70" i="7" s="1"/>
  <c r="Z123" i="7"/>
  <c r="O123" i="7" s="1"/>
  <c r="Z168" i="7"/>
  <c r="O168" i="7" s="1"/>
  <c r="Z172" i="7"/>
  <c r="O172" i="7" s="1"/>
  <c r="Z59" i="7"/>
  <c r="O59" i="7" s="1"/>
  <c r="Z57" i="7"/>
  <c r="O57" i="7" s="1"/>
  <c r="Z67" i="7"/>
  <c r="O67" i="7" s="1"/>
  <c r="Z101" i="7"/>
  <c r="O101" i="7" s="1"/>
  <c r="Z119" i="7"/>
  <c r="O119" i="7" s="1"/>
  <c r="Z136" i="7"/>
  <c r="O136" i="7" s="1"/>
  <c r="Z54" i="7"/>
  <c r="O54" i="7" s="1"/>
  <c r="Z52" i="7"/>
  <c r="O52" i="7" s="1"/>
  <c r="Z48" i="7"/>
  <c r="O48" i="7" s="1"/>
  <c r="Z95" i="7"/>
  <c r="O95" i="7" s="1"/>
  <c r="Z98" i="7"/>
  <c r="O98" i="7" s="1"/>
  <c r="Z107" i="7"/>
  <c r="O107" i="7" s="1"/>
  <c r="Z79" i="7"/>
  <c r="O79" i="7" s="1"/>
  <c r="Z97" i="7"/>
  <c r="O97" i="7" s="1"/>
  <c r="Z86" i="7"/>
  <c r="O86" i="7" s="1"/>
  <c r="Z85" i="7"/>
  <c r="O85" i="7" s="1"/>
  <c r="Z88" i="7"/>
  <c r="O88" i="7" s="1"/>
  <c r="Z94" i="7"/>
  <c r="O94" i="7" s="1"/>
  <c r="Z171" i="7"/>
  <c r="O171" i="7" s="1"/>
  <c r="Z50" i="7"/>
  <c r="O50" i="7" s="1"/>
  <c r="Z72" i="7"/>
  <c r="O72" i="7" s="1"/>
  <c r="Z63" i="7"/>
  <c r="O63" i="7" s="1"/>
  <c r="Z83" i="7"/>
  <c r="O83" i="7" s="1"/>
  <c r="Z129" i="7"/>
  <c r="O129" i="7" s="1"/>
  <c r="Z133" i="7"/>
  <c r="O133" i="7" s="1"/>
  <c r="Z145" i="7"/>
  <c r="O145" i="7" s="1"/>
  <c r="Z165" i="7"/>
  <c r="O165" i="7" s="1"/>
  <c r="Z181" i="7"/>
  <c r="O181" i="7" s="1"/>
  <c r="Z148" i="7"/>
  <c r="O148" i="7" s="1"/>
  <c r="Z157" i="7"/>
  <c r="O157" i="7" s="1"/>
  <c r="Z197" i="7"/>
  <c r="O197" i="7" s="1"/>
  <c r="Z153" i="7"/>
  <c r="O153" i="7" s="1"/>
  <c r="Z134" i="7"/>
  <c r="O134" i="7" s="1"/>
  <c r="Z166" i="7"/>
  <c r="O166" i="7" s="1"/>
  <c r="Z174" i="7"/>
  <c r="O174" i="7" s="1"/>
  <c r="Z130" i="7"/>
  <c r="O130" i="7" s="1"/>
  <c r="Z149" i="7"/>
  <c r="O149" i="7" s="1"/>
  <c r="Z162" i="7"/>
  <c r="O162" i="7" s="1"/>
  <c r="Z201" i="7"/>
  <c r="O201" i="7" s="1"/>
  <c r="Z132" i="7"/>
  <c r="O132" i="7" s="1"/>
  <c r="Z158" i="7"/>
  <c r="O158" i="7" s="1"/>
  <c r="Z182" i="7"/>
  <c r="O182" i="7" s="1"/>
  <c r="Z189" i="7"/>
  <c r="O189" i="7" s="1"/>
  <c r="Z154" i="7"/>
  <c r="O154" i="7" s="1"/>
  <c r="Z177" i="7"/>
  <c r="O177" i="7" s="1"/>
  <c r="Z193" i="7"/>
  <c r="O193" i="7" s="1"/>
  <c r="Z161" i="7"/>
  <c r="O161" i="7" s="1"/>
  <c r="Z203" i="7"/>
  <c r="O203" i="7" s="1"/>
  <c r="Z184" i="7"/>
  <c r="O184" i="7" s="1"/>
  <c r="Z202" i="7"/>
  <c r="O202" i="7" s="1"/>
  <c r="Z186" i="7"/>
  <c r="O186" i="7" s="1"/>
  <c r="Z7" i="7"/>
  <c r="O7" i="7" s="1"/>
  <c r="Z194" i="7"/>
  <c r="O194" i="7" s="1"/>
  <c r="Z127" i="7"/>
  <c r="O127" i="7" s="1"/>
  <c r="Z176" i="7"/>
  <c r="O176" i="7" s="1"/>
  <c r="Z178" i="7"/>
  <c r="O178" i="7" s="1"/>
  <c r="Z196" i="7"/>
  <c r="O196" i="7" s="1"/>
  <c r="Z180" i="7"/>
  <c r="O180" i="7" s="1"/>
  <c r="Z138" i="7"/>
  <c r="O138" i="7" s="1"/>
  <c r="Z191" i="7"/>
  <c r="O191" i="7" s="1"/>
  <c r="Z167" i="7"/>
  <c r="O167" i="7" s="1"/>
  <c r="Z150" i="7"/>
  <c r="O150" i="7" s="1"/>
  <c r="Z175" i="7"/>
  <c r="O175" i="7" s="1"/>
  <c r="Z160" i="7"/>
  <c r="O160" i="7" s="1"/>
  <c r="Z24" i="7"/>
  <c r="O24" i="7" s="1"/>
  <c r="Z188" i="7"/>
  <c r="O188" i="7" s="1"/>
  <c r="Z137" i="7"/>
  <c r="O137" i="7" s="1"/>
  <c r="Z143" i="7"/>
  <c r="O143" i="7" s="1"/>
  <c r="Z152" i="7"/>
  <c r="O152" i="7" s="1"/>
  <c r="Z156" i="7"/>
  <c r="O156" i="7" s="1"/>
  <c r="Z6" i="7"/>
  <c r="O6" i="7" s="1"/>
  <c r="Z185" i="7"/>
  <c r="O185" i="7" s="1"/>
  <c r="Z198" i="7"/>
  <c r="O198" i="7" s="1"/>
  <c r="Z131" i="7"/>
  <c r="O131" i="7" s="1"/>
  <c r="Z126" i="7"/>
  <c r="O126" i="7" s="1"/>
  <c r="Z147" i="7"/>
  <c r="O147" i="7" s="1"/>
  <c r="Z195" i="7"/>
  <c r="O195" i="7" s="1"/>
  <c r="Z163" i="7"/>
  <c r="O163" i="7" s="1"/>
  <c r="Z206" i="7"/>
  <c r="O206" i="7" s="1"/>
  <c r="Z192" i="7"/>
  <c r="O192" i="7" s="1"/>
  <c r="Z164" i="7"/>
  <c r="O164" i="7" s="1"/>
  <c r="Z142" i="7"/>
  <c r="O142" i="7" s="1"/>
  <c r="Z159" i="7"/>
  <c r="O159" i="7" s="1"/>
  <c r="Z151" i="7"/>
  <c r="O151" i="7" s="1"/>
  <c r="Z200" i="7"/>
  <c r="O200" i="7" s="1"/>
  <c r="Z140" i="7"/>
  <c r="O140" i="7" s="1"/>
  <c r="Z199" i="7"/>
  <c r="O199" i="7" s="1"/>
  <c r="Z139" i="7"/>
  <c r="O139" i="7" s="1"/>
  <c r="Z144" i="7"/>
  <c r="O144" i="7" s="1"/>
  <c r="Z146" i="7"/>
  <c r="O146" i="7" s="1"/>
  <c r="Z190" i="7"/>
  <c r="O190" i="7" s="1"/>
  <c r="Z179" i="7"/>
  <c r="O179" i="7" s="1"/>
  <c r="Z183" i="7"/>
  <c r="O183" i="7" s="1"/>
  <c r="Z135" i="7"/>
  <c r="O135" i="7" s="1"/>
  <c r="Z128" i="7"/>
  <c r="O128" i="7" s="1"/>
  <c r="Z141" i="7"/>
  <c r="O141" i="7" s="1"/>
  <c r="B4" i="9"/>
  <c r="S4" i="9"/>
  <c r="H318" i="2"/>
  <c r="H317" i="2"/>
  <c r="H316" i="2"/>
  <c r="H315" i="2"/>
  <c r="H314" i="2"/>
  <c r="H313" i="2"/>
  <c r="H312" i="2"/>
  <c r="H311" i="2"/>
  <c r="B12" i="6" l="1"/>
  <c r="B20" i="6"/>
  <c r="B27" i="6"/>
  <c r="B9" i="6"/>
  <c r="B10" i="6"/>
  <c r="B11" i="6"/>
  <c r="B13" i="6"/>
  <c r="B14" i="6"/>
  <c r="B15" i="6"/>
  <c r="B16" i="6"/>
  <c r="B17" i="6"/>
  <c r="B18" i="6"/>
  <c r="B19" i="6"/>
  <c r="B21" i="6"/>
  <c r="B22" i="6"/>
  <c r="B23" i="6"/>
  <c r="B24" i="6"/>
  <c r="B25" i="6"/>
  <c r="B26" i="6"/>
  <c r="B28" i="6"/>
  <c r="B29" i="6"/>
  <c r="B30" i="6"/>
  <c r="B31" i="6"/>
  <c r="B32" i="6"/>
  <c r="B33" i="6"/>
  <c r="B4" i="6"/>
  <c r="K5" i="5"/>
  <c r="K4" i="5"/>
  <c r="C5" i="5"/>
  <c r="C4" i="5"/>
  <c r="B5" i="5"/>
  <c r="B4" i="5"/>
  <c r="H18" i="7"/>
  <c r="B5" i="6" l="1"/>
  <c r="B6" i="6"/>
  <c r="B7" i="6"/>
  <c r="B8" i="6" s="1"/>
  <c r="K4" i="6" l="1"/>
  <c r="K6" i="6" l="1"/>
  <c r="K7" i="6"/>
  <c r="K5" i="6"/>
  <c r="K10" i="6"/>
  <c r="K23" i="6" l="1"/>
  <c r="K25" i="6"/>
  <c r="K22" i="6"/>
  <c r="K29" i="6"/>
  <c r="K27" i="6"/>
  <c r="K24" i="6"/>
  <c r="K13" i="6"/>
  <c r="K31" i="6"/>
  <c r="K9" i="6"/>
  <c r="K15" i="6"/>
  <c r="K33" i="6"/>
  <c r="K20" i="6"/>
  <c r="K12" i="6"/>
  <c r="K28" i="6"/>
  <c r="K11" i="6"/>
  <c r="K16" i="6"/>
  <c r="K18" i="6"/>
  <c r="K30" i="6"/>
  <c r="K19" i="6"/>
  <c r="K8" i="6"/>
  <c r="K14" i="6"/>
  <c r="K17" i="6"/>
  <c r="K26" i="6"/>
  <c r="K32" i="6"/>
  <c r="K21" i="6"/>
  <c r="R2" i="2"/>
  <c r="H1432" i="2" l="1"/>
  <c r="H1431" i="2"/>
  <c r="H1430" i="2"/>
  <c r="H1429" i="2"/>
  <c r="H1428" i="2"/>
  <c r="H1427" i="2"/>
  <c r="H1426" i="2"/>
  <c r="H1425" i="2"/>
  <c r="H1424" i="2"/>
  <c r="H1423" i="2"/>
  <c r="H1422" i="2"/>
  <c r="H1421" i="2"/>
  <c r="H1420" i="2"/>
  <c r="H1419" i="2"/>
  <c r="H1418" i="2"/>
  <c r="H1417" i="2"/>
  <c r="H1416" i="2"/>
  <c r="H1415" i="2"/>
  <c r="H1414" i="2"/>
  <c r="H1413" i="2"/>
  <c r="H1412" i="2"/>
  <c r="B4" i="8" l="1"/>
  <c r="H6391" i="2" l="1"/>
  <c r="H4603" i="2"/>
  <c r="H4025" i="2"/>
  <c r="H3993" i="2"/>
  <c r="H3551" i="2"/>
  <c r="H3546" i="2"/>
  <c r="H3541" i="2"/>
  <c r="H3536" i="2"/>
  <c r="H3531" i="2"/>
  <c r="H3521" i="2"/>
  <c r="H3516" i="2"/>
  <c r="H3511" i="2"/>
  <c r="H3672" i="2"/>
  <c r="H3667" i="2"/>
  <c r="N4" i="8" l="1"/>
  <c r="M4" i="8"/>
  <c r="H3662" i="2"/>
  <c r="H3652" i="2"/>
  <c r="H3647" i="2"/>
  <c r="H3642" i="2"/>
  <c r="H3637" i="2"/>
  <c r="H3610" i="2"/>
  <c r="H3605" i="2"/>
  <c r="H3600" i="2"/>
  <c r="H3594" i="2"/>
  <c r="H3573" i="2"/>
  <c r="H3568" i="2"/>
  <c r="H3563" i="2"/>
  <c r="H3556" i="2"/>
  <c r="H3526" i="2"/>
  <c r="H3424" i="2"/>
  <c r="H3657" i="2"/>
  <c r="H3619" i="2"/>
  <c r="H3550" i="2"/>
  <c r="H3545" i="2"/>
  <c r="H2588" i="2"/>
  <c r="H4213" i="2"/>
  <c r="H4207" i="2"/>
  <c r="H5975" i="2"/>
  <c r="H2466" i="2"/>
  <c r="H2300" i="2"/>
  <c r="H1115" i="2"/>
  <c r="H3430" i="2"/>
  <c r="H3442" i="2"/>
  <c r="H66" i="2"/>
  <c r="H6529" i="2"/>
  <c r="H1962" i="2"/>
  <c r="H1961" i="2"/>
  <c r="H6043" i="2"/>
  <c r="H5992" i="2"/>
  <c r="H4638" i="2"/>
  <c r="H2230" i="2"/>
  <c r="H462" i="2"/>
  <c r="H5061" i="2"/>
  <c r="H4659" i="2"/>
  <c r="H4738" i="2"/>
  <c r="H6031" i="2"/>
  <c r="H2837" i="2"/>
  <c r="H2839" i="2"/>
  <c r="H4512" i="2"/>
  <c r="H2589" i="2"/>
  <c r="H2840" i="2"/>
  <c r="O6468" i="2"/>
  <c r="H5112" i="2"/>
  <c r="O6467" i="2"/>
  <c r="H5207" i="2"/>
  <c r="O6466" i="2"/>
  <c r="H5122" i="2"/>
  <c r="O6465" i="2"/>
  <c r="H5117" i="2"/>
  <c r="O6464" i="2"/>
  <c r="H6400" i="2"/>
  <c r="O6463" i="2"/>
  <c r="H3534" i="2"/>
  <c r="O6462" i="2"/>
  <c r="H3549" i="2"/>
  <c r="O6461" i="2"/>
  <c r="H5195" i="2"/>
  <c r="O6460" i="2"/>
  <c r="H5191" i="2"/>
  <c r="O6459" i="2"/>
  <c r="H5203" i="2"/>
  <c r="O6458" i="2"/>
  <c r="H5199" i="2"/>
  <c r="O6457" i="2"/>
  <c r="H5171" i="2"/>
  <c r="O6456" i="2"/>
  <c r="H5132" i="2"/>
  <c r="O6455" i="2"/>
  <c r="H5156" i="2"/>
  <c r="O6454" i="2"/>
  <c r="H5175" i="2"/>
  <c r="O6453" i="2"/>
  <c r="H4707" i="2"/>
  <c r="O6452" i="2"/>
  <c r="H4661" i="2"/>
  <c r="O6451" i="2"/>
  <c r="H4752" i="2"/>
  <c r="O6450" i="2"/>
  <c r="H4632" i="2"/>
  <c r="O6449" i="2"/>
  <c r="H4722" i="2"/>
  <c r="O6448" i="2"/>
  <c r="H4732" i="2"/>
  <c r="O6447" i="2"/>
  <c r="H963" i="2"/>
  <c r="O6446" i="2"/>
  <c r="H3539" i="2"/>
  <c r="O6445" i="2"/>
  <c r="H736" i="2"/>
  <c r="O6444" i="2"/>
  <c r="H2331" i="2"/>
  <c r="O6443" i="2"/>
  <c r="H4156" i="2"/>
  <c r="O6442" i="2"/>
  <c r="H6376" i="2"/>
  <c r="O6441" i="2"/>
  <c r="H3561" i="2"/>
  <c r="O6440" i="2"/>
  <c r="H3094" i="2"/>
  <c r="O6439" i="2"/>
  <c r="H3212" i="2"/>
  <c r="O6438" i="2"/>
  <c r="H2526" i="2"/>
  <c r="O6437" i="2"/>
  <c r="H3079" i="2"/>
  <c r="O6436" i="2"/>
  <c r="H3044" i="2"/>
  <c r="O6435" i="2"/>
  <c r="H2930" i="2"/>
  <c r="O6434" i="2"/>
  <c r="H2920" i="2"/>
  <c r="O6433" i="2"/>
  <c r="H3121" i="2"/>
  <c r="O6432" i="2"/>
  <c r="H2813" i="2"/>
  <c r="O6431" i="2"/>
  <c r="H2910" i="2"/>
  <c r="O6430" i="2"/>
  <c r="H3059" i="2"/>
  <c r="O6429" i="2"/>
  <c r="H3034" i="2"/>
  <c r="O6428" i="2"/>
  <c r="H3120" i="2"/>
  <c r="O6427" i="2"/>
  <c r="H3031" i="2"/>
  <c r="O6426" i="2"/>
  <c r="H3041" i="2"/>
  <c r="O6425" i="2"/>
  <c r="H4810" i="2"/>
  <c r="O6424" i="2"/>
  <c r="H3089" i="2"/>
  <c r="O6423" i="2"/>
  <c r="H3125" i="2"/>
  <c r="O6422" i="2"/>
  <c r="H3069" i="2"/>
  <c r="O6421" i="2"/>
  <c r="H2782" i="2"/>
  <c r="O6420" i="2"/>
  <c r="H2927" i="2"/>
  <c r="O6419" i="2"/>
  <c r="H2822" i="2"/>
  <c r="O6418" i="2"/>
  <c r="H659" i="2"/>
  <c r="O6417" i="2"/>
  <c r="H626" i="2"/>
  <c r="O6416" i="2"/>
  <c r="H2479" i="2"/>
  <c r="O6415" i="2"/>
  <c r="H3008" i="2"/>
  <c r="O6414" i="2"/>
  <c r="H532" i="2"/>
  <c r="O6413" i="2"/>
  <c r="H2477" i="2"/>
  <c r="O6412" i="2"/>
  <c r="H546" i="2"/>
  <c r="O6411" i="2"/>
  <c r="H1572" i="2"/>
  <c r="O6410" i="2"/>
  <c r="H3483" i="2"/>
  <c r="O6409" i="2"/>
  <c r="H2091" i="2"/>
  <c r="O6408" i="2"/>
  <c r="H3482" i="2"/>
  <c r="O6407" i="2"/>
  <c r="H3484" i="2"/>
  <c r="O6406" i="2"/>
  <c r="H5529" i="2"/>
  <c r="O6405" i="2"/>
  <c r="H4758" i="2"/>
  <c r="O6404" i="2"/>
  <c r="H613" i="2"/>
  <c r="O6403" i="2"/>
  <c r="H4805" i="2"/>
  <c r="O6402" i="2"/>
  <c r="H4775" i="2"/>
  <c r="O6401" i="2"/>
  <c r="H4870" i="2"/>
  <c r="O6400" i="2"/>
  <c r="H6059" i="2"/>
  <c r="O6399" i="2"/>
  <c r="H5971" i="2"/>
  <c r="O6398" i="2"/>
  <c r="H1234" i="2"/>
  <c r="O6397" i="2"/>
  <c r="H466" i="2"/>
  <c r="O6396" i="2"/>
  <c r="H2225" i="2"/>
  <c r="O6395" i="2"/>
  <c r="H2215" i="2"/>
  <c r="O6394" i="2"/>
  <c r="H4755" i="2"/>
  <c r="O6393" i="2"/>
  <c r="H4794" i="2"/>
  <c r="O6392" i="2"/>
  <c r="H4799" i="2"/>
  <c r="O6391" i="2"/>
  <c r="H4819" i="2"/>
  <c r="O6390" i="2"/>
  <c r="H4779" i="2"/>
  <c r="O6389" i="2"/>
  <c r="H5036" i="2"/>
  <c r="O6388" i="2"/>
  <c r="H6158" i="2"/>
  <c r="O6387" i="2"/>
  <c r="H6157" i="2"/>
  <c r="O6386" i="2"/>
  <c r="H1497" i="2"/>
  <c r="O6385" i="2"/>
  <c r="H1496" i="2"/>
  <c r="O6384" i="2"/>
  <c r="H2174" i="2"/>
  <c r="O6383" i="2"/>
  <c r="H4629" i="2"/>
  <c r="O6382" i="2"/>
  <c r="H1512" i="2"/>
  <c r="O6381" i="2"/>
  <c r="H1511" i="2"/>
  <c r="O6380" i="2"/>
  <c r="H1523" i="2"/>
  <c r="O6379" i="2"/>
  <c r="H6106" i="2"/>
  <c r="O6378" i="2"/>
  <c r="H1490" i="2"/>
  <c r="O6377" i="2"/>
  <c r="H1489" i="2"/>
  <c r="O6376" i="2"/>
  <c r="H5954" i="2"/>
  <c r="O6375" i="2"/>
  <c r="H497" i="2"/>
  <c r="O6374" i="2"/>
  <c r="H4624" i="2"/>
  <c r="O6373" i="2"/>
  <c r="H821" i="2"/>
  <c r="O6372" i="2"/>
  <c r="H800" i="2"/>
  <c r="O6371" i="2"/>
  <c r="H3298" i="2"/>
  <c r="O6370" i="2"/>
  <c r="H1470" i="2"/>
  <c r="O6369" i="2"/>
  <c r="H1469" i="2"/>
  <c r="O6368" i="2"/>
  <c r="H687" i="2"/>
  <c r="O6367" i="2"/>
  <c r="H382" i="2"/>
  <c r="O6366" i="2"/>
  <c r="H3301" i="2"/>
  <c r="O6365" i="2"/>
  <c r="H3295" i="2"/>
  <c r="O6364" i="2"/>
  <c r="H535" i="2"/>
  <c r="O6363" i="2"/>
  <c r="H1516" i="2"/>
  <c r="O6362" i="2"/>
  <c r="H1522" i="2"/>
  <c r="O6361" i="2"/>
  <c r="H1072" i="2"/>
  <c r="O6360" i="2"/>
  <c r="H27" i="2"/>
  <c r="O6359" i="2"/>
  <c r="H2161" i="2"/>
  <c r="O6358" i="2"/>
  <c r="H3709" i="2"/>
  <c r="O6357" i="2"/>
  <c r="H28" i="2"/>
  <c r="O6356" i="2"/>
  <c r="H3499" i="2"/>
  <c r="O6355" i="2"/>
  <c r="H4645" i="2"/>
  <c r="O6354" i="2"/>
  <c r="H25" i="2"/>
  <c r="O6353" i="2"/>
  <c r="H26" i="2"/>
  <c r="O6352" i="2"/>
  <c r="H1076" i="2"/>
  <c r="O6351" i="2"/>
  <c r="H1073" i="2"/>
  <c r="O6350" i="2"/>
  <c r="H1128" i="2"/>
  <c r="O6349" i="2"/>
  <c r="H1116" i="2"/>
  <c r="O6348" i="2"/>
  <c r="H4676" i="2"/>
  <c r="O6347" i="2"/>
  <c r="H4736" i="2"/>
  <c r="O6346" i="2"/>
  <c r="H4646" i="2"/>
  <c r="O6345" i="2"/>
  <c r="H4741" i="2"/>
  <c r="O6344" i="2"/>
  <c r="H5021" i="2"/>
  <c r="O6343" i="2"/>
  <c r="H5896" i="2"/>
  <c r="O6342" i="2"/>
  <c r="H4641" i="2"/>
  <c r="O6341" i="2"/>
  <c r="H5389" i="2"/>
  <c r="O6340" i="2"/>
  <c r="H1077" i="2"/>
  <c r="O6339" i="2"/>
  <c r="H6290" i="2"/>
  <c r="O6338" i="2"/>
  <c r="H6340" i="2"/>
  <c r="O6337" i="2"/>
  <c r="H2248" i="2"/>
  <c r="O6336" i="2"/>
  <c r="H4773" i="2"/>
  <c r="O6335" i="2"/>
  <c r="H502" i="2"/>
  <c r="O6334" i="2"/>
  <c r="H301" i="2"/>
  <c r="O6333" i="2"/>
  <c r="H500" i="2"/>
  <c r="O6332" i="2"/>
  <c r="H501" i="2"/>
  <c r="O6331" i="2"/>
  <c r="H3297" i="2"/>
  <c r="O6330" i="2"/>
  <c r="H503" i="2"/>
  <c r="O6329" i="2"/>
  <c r="H299" i="2"/>
  <c r="O6328" i="2"/>
  <c r="H4644" i="2"/>
  <c r="O6327" i="2"/>
  <c r="H1733" i="2"/>
  <c r="O6326" i="2"/>
  <c r="H354" i="2"/>
  <c r="O6325" i="2"/>
  <c r="H4634" i="2"/>
  <c r="O6324" i="2"/>
  <c r="H300" i="2"/>
  <c r="O6323" i="2"/>
  <c r="H499" i="2"/>
  <c r="O6322" i="2"/>
  <c r="H4728" i="2"/>
  <c r="O6321" i="2"/>
  <c r="H4784" i="2"/>
  <c r="O6320" i="2"/>
  <c r="H813" i="2"/>
  <c r="O6319" i="2"/>
  <c r="H806" i="2"/>
  <c r="O6318" i="2"/>
  <c r="H6356" i="2"/>
  <c r="O6317" i="2"/>
  <c r="H6355" i="2"/>
  <c r="O6316" i="2"/>
  <c r="H3337" i="2"/>
  <c r="O6315" i="2"/>
  <c r="H3332" i="2"/>
  <c r="O6314" i="2"/>
  <c r="H4854" i="2"/>
  <c r="O6313" i="2"/>
  <c r="H5316" i="2"/>
  <c r="O6312" i="2"/>
  <c r="H4817" i="2"/>
  <c r="O6311" i="2"/>
  <c r="H4757" i="2"/>
  <c r="O6310" i="2"/>
  <c r="H4807" i="2"/>
  <c r="O6309" i="2"/>
  <c r="H4796" i="2"/>
  <c r="O6308" i="2"/>
  <c r="H4859" i="2"/>
  <c r="O6307" i="2"/>
  <c r="H4839" i="2"/>
  <c r="O6306" i="2"/>
  <c r="H4849" i="2"/>
  <c r="O6305" i="2"/>
  <c r="H4834" i="2"/>
  <c r="O6304" i="2"/>
  <c r="H4882" i="2"/>
  <c r="O6303" i="2"/>
  <c r="H4832" i="2"/>
  <c r="O6302" i="2"/>
  <c r="H4822" i="2"/>
  <c r="O6301" i="2"/>
  <c r="H622" i="2"/>
  <c r="O6300" i="2"/>
  <c r="H4771" i="2"/>
  <c r="O6299" i="2"/>
  <c r="H4762" i="2"/>
  <c r="O6298" i="2"/>
  <c r="H5688" i="2"/>
  <c r="O6297" i="2"/>
  <c r="H5686" i="2"/>
  <c r="O6296" i="2"/>
  <c r="H5684" i="2"/>
  <c r="O6295" i="2"/>
  <c r="H5693" i="2"/>
  <c r="O6294" i="2"/>
  <c r="H5692" i="2"/>
  <c r="O6293" i="2"/>
  <c r="H5690" i="2"/>
  <c r="O6292" i="2"/>
  <c r="H5699" i="2"/>
  <c r="O6291" i="2"/>
  <c r="H5697" i="2"/>
  <c r="O6290" i="2"/>
  <c r="H5695" i="2"/>
  <c r="O6289" i="2"/>
  <c r="H2337" i="2"/>
  <c r="O6288" i="2"/>
  <c r="H2333" i="2"/>
  <c r="O6287" i="2"/>
  <c r="H2324" i="2"/>
  <c r="O6286" i="2"/>
  <c r="H3248" i="2"/>
  <c r="O6285" i="2"/>
  <c r="H3260" i="2"/>
  <c r="O6284" i="2"/>
  <c r="H3241" i="2"/>
  <c r="O6283" i="2"/>
  <c r="H4471" i="2"/>
  <c r="O6282" i="2"/>
  <c r="H4467" i="2"/>
  <c r="O6281" i="2"/>
  <c r="H4463" i="2"/>
  <c r="O6280" i="2"/>
  <c r="H3233" i="2"/>
  <c r="O6279" i="2"/>
  <c r="H18" i="2"/>
  <c r="O6278" i="2"/>
  <c r="H3225" i="2"/>
  <c r="O6277" i="2"/>
  <c r="H5739" i="2"/>
  <c r="O6276" i="2"/>
  <c r="H1481" i="2"/>
  <c r="O6275" i="2"/>
  <c r="H152" i="2"/>
  <c r="O6274" i="2"/>
  <c r="H3224" i="2"/>
  <c r="O6273" i="2"/>
  <c r="H6141" i="2"/>
  <c r="O6272" i="2"/>
  <c r="H5462" i="2"/>
  <c r="O6271" i="2"/>
  <c r="H2162" i="2"/>
  <c r="O6270" i="2"/>
  <c r="H776" i="2"/>
  <c r="O6269" i="2"/>
  <c r="H5602" i="2"/>
  <c r="O6268" i="2"/>
  <c r="H5600" i="2"/>
  <c r="O6267" i="2"/>
  <c r="H5606" i="2"/>
  <c r="O6266" i="2"/>
  <c r="H5598" i="2"/>
  <c r="O6265" i="2"/>
  <c r="H297" i="2"/>
  <c r="O6264" i="2"/>
  <c r="H1899" i="2"/>
  <c r="O6263" i="2"/>
  <c r="H1762" i="2"/>
  <c r="O6262" i="2"/>
  <c r="H4191" i="2"/>
  <c r="O6261" i="2"/>
  <c r="H2993" i="2"/>
  <c r="O6260" i="2"/>
  <c r="H6509" i="2"/>
  <c r="O6259" i="2"/>
  <c r="H1538" i="2"/>
  <c r="O6258" i="2"/>
  <c r="H1597" i="2"/>
  <c r="O6257" i="2"/>
  <c r="H1599" i="2"/>
  <c r="O6256" i="2"/>
  <c r="H1558" i="2"/>
  <c r="O6255" i="2"/>
  <c r="H1560" i="2"/>
  <c r="O6254" i="2"/>
  <c r="H1595" i="2"/>
  <c r="O6253" i="2"/>
  <c r="H1218" i="2"/>
  <c r="O6252" i="2"/>
  <c r="H4662" i="2"/>
  <c r="O6251" i="2"/>
  <c r="H3116" i="2"/>
  <c r="O6250" i="2"/>
  <c r="H4681" i="2"/>
  <c r="O6249" i="2"/>
  <c r="H4691" i="2"/>
  <c r="O6248" i="2"/>
  <c r="H4753" i="2"/>
  <c r="O6247" i="2"/>
  <c r="H258" i="2"/>
  <c r="O6246" i="2"/>
  <c r="H255" i="2"/>
  <c r="O6245" i="2"/>
  <c r="H2419" i="2"/>
  <c r="O6244" i="2"/>
  <c r="H256" i="2"/>
  <c r="O6243" i="2"/>
  <c r="H252" i="2"/>
  <c r="O6242" i="2"/>
  <c r="H254" i="2"/>
  <c r="O6241" i="2"/>
  <c r="H249" i="2"/>
  <c r="O6240" i="2"/>
  <c r="H2226" i="2"/>
  <c r="O6239" i="2"/>
  <c r="H5884" i="2"/>
  <c r="O6238" i="2"/>
  <c r="H4294" i="2"/>
  <c r="O6237" i="2"/>
  <c r="H2056" i="2"/>
  <c r="O6236" i="2"/>
  <c r="H2053" i="2"/>
  <c r="O6235" i="2"/>
  <c r="H5552" i="2"/>
  <c r="O6234" i="2"/>
  <c r="H153" i="2"/>
  <c r="O6233" i="2"/>
  <c r="H5533" i="2"/>
  <c r="O6232" i="2"/>
  <c r="H1026" i="2"/>
  <c r="O6231" i="2"/>
  <c r="H2776" i="2"/>
  <c r="O6230" i="2"/>
  <c r="H2774" i="2"/>
  <c r="O6229" i="2"/>
  <c r="H653" i="2"/>
  <c r="O6228" i="2"/>
  <c r="H2740" i="2"/>
  <c r="O6227" i="2"/>
  <c r="H6418" i="2"/>
  <c r="O6226" i="2"/>
  <c r="H6415" i="2"/>
  <c r="O6225" i="2"/>
  <c r="H42" i="2"/>
  <c r="O6224" i="2"/>
  <c r="H446" i="2"/>
  <c r="O6223" i="2"/>
  <c r="H3802" i="2"/>
  <c r="O6222" i="2"/>
  <c r="H2088" i="2"/>
  <c r="O6221" i="2"/>
  <c r="H2087" i="2"/>
  <c r="O6220" i="2"/>
  <c r="H2086" i="2"/>
  <c r="O6219" i="2"/>
  <c r="H1491" i="2"/>
  <c r="O6218" i="2"/>
  <c r="H1493" i="2"/>
  <c r="O6217" i="2"/>
  <c r="H6142" i="2"/>
  <c r="O6216" i="2"/>
  <c r="H1495" i="2"/>
  <c r="O6215" i="2"/>
  <c r="H2163" i="2"/>
  <c r="O6214" i="2"/>
  <c r="H4503" i="2"/>
  <c r="O6213" i="2"/>
  <c r="H4843" i="2"/>
  <c r="O6212" i="2"/>
  <c r="H4652" i="2"/>
  <c r="O6211" i="2"/>
  <c r="H4402" i="2"/>
  <c r="O6210" i="2"/>
  <c r="H2961" i="2"/>
  <c r="O6209" i="2"/>
  <c r="H4696" i="2"/>
  <c r="O6208" i="2"/>
  <c r="H4406" i="2"/>
  <c r="O6207" i="2"/>
  <c r="H4521" i="2"/>
  <c r="O6206" i="2"/>
  <c r="H4701" i="2"/>
  <c r="O6205" i="2"/>
  <c r="H5881" i="2"/>
  <c r="O6204" i="2"/>
  <c r="H4432" i="2"/>
  <c r="O6203" i="2"/>
  <c r="H4427" i="2"/>
  <c r="O6202" i="2"/>
  <c r="H4410" i="2"/>
  <c r="O6201" i="2"/>
  <c r="H4545" i="2"/>
  <c r="O6200" i="2"/>
  <c r="H4541" i="2"/>
  <c r="O6199" i="2"/>
  <c r="H3175" i="2"/>
  <c r="O6198" i="2"/>
  <c r="H3185" i="2"/>
  <c r="O6197" i="2"/>
  <c r="H3974" i="2"/>
  <c r="O6196" i="2"/>
  <c r="H4803" i="2"/>
  <c r="O6195" i="2"/>
  <c r="H2967" i="2"/>
  <c r="O6194" i="2"/>
  <c r="H6206" i="2"/>
  <c r="O6193" i="2"/>
  <c r="H4585" i="2"/>
  <c r="O6192" i="2"/>
  <c r="H1367" i="2"/>
  <c r="O6191" i="2"/>
  <c r="H6515" i="2"/>
  <c r="O6190" i="2"/>
  <c r="H6233" i="2"/>
  <c r="O6189" i="2"/>
  <c r="H62" i="2"/>
  <c r="O6188" i="2"/>
  <c r="H61" i="2"/>
  <c r="O6187" i="2"/>
  <c r="H2265" i="2"/>
  <c r="O6186" i="2"/>
  <c r="H3971" i="2"/>
  <c r="O6185" i="2"/>
  <c r="H5423" i="2"/>
  <c r="O6184" i="2"/>
  <c r="H4998" i="2"/>
  <c r="O6183" i="2"/>
  <c r="H2311" i="2"/>
  <c r="O6182" i="2"/>
  <c r="H2456" i="2"/>
  <c r="O6181" i="2"/>
  <c r="H3961" i="2"/>
  <c r="O6180" i="2"/>
  <c r="H3972" i="2"/>
  <c r="O6179" i="2"/>
  <c r="H5335" i="2"/>
  <c r="O6178" i="2"/>
  <c r="H5339" i="2"/>
  <c r="O6177" i="2"/>
  <c r="H410" i="2"/>
  <c r="O6176" i="2"/>
  <c r="H6214" i="2"/>
  <c r="O6175" i="2"/>
  <c r="H1736" i="2"/>
  <c r="O6174" i="2"/>
  <c r="H990" i="2"/>
  <c r="O6173" i="2"/>
  <c r="H6329" i="2"/>
  <c r="O6172" i="2"/>
  <c r="H6175" i="2"/>
  <c r="O6171" i="2"/>
  <c r="H4587" i="2"/>
  <c r="O6170" i="2"/>
  <c r="H2317" i="2"/>
  <c r="O6169" i="2"/>
  <c r="H2315" i="2"/>
  <c r="O6168" i="2"/>
  <c r="H4780" i="2"/>
  <c r="O6167" i="2"/>
  <c r="H6272" i="2"/>
  <c r="O6166" i="2"/>
  <c r="H6497" i="2"/>
  <c r="O6165" i="2"/>
  <c r="H6183" i="2"/>
  <c r="O6164" i="2"/>
  <c r="H639" i="2"/>
  <c r="O6163" i="2"/>
  <c r="H4189" i="2"/>
  <c r="O6162" i="2"/>
  <c r="H6179" i="2"/>
  <c r="O6161" i="2"/>
  <c r="H5776" i="2"/>
  <c r="O6160" i="2"/>
  <c r="H6181" i="2"/>
  <c r="O6159" i="2"/>
  <c r="H6516" i="2"/>
  <c r="O6158" i="2"/>
  <c r="H3237" i="2"/>
  <c r="O6157" i="2"/>
  <c r="H6197" i="2"/>
  <c r="O6156" i="2"/>
  <c r="H416" i="2"/>
  <c r="O6155" i="2"/>
  <c r="H2320" i="2"/>
  <c r="O6154" i="2"/>
  <c r="H4183" i="2"/>
  <c r="O6153" i="2"/>
  <c r="H3205" i="2"/>
  <c r="O6152" i="2"/>
  <c r="H60" i="2"/>
  <c r="O6151" i="2"/>
  <c r="H128" i="2"/>
  <c r="O6150" i="2"/>
  <c r="H87" i="2"/>
  <c r="O6149" i="2"/>
  <c r="H3208" i="2"/>
  <c r="O6148" i="2"/>
  <c r="H3211" i="2"/>
  <c r="O6147" i="2"/>
  <c r="H4751" i="2"/>
  <c r="O6146" i="2"/>
  <c r="H4687" i="2"/>
  <c r="O6145" i="2"/>
  <c r="H913" i="2"/>
  <c r="O6144" i="2"/>
  <c r="H6224" i="2"/>
  <c r="O6143" i="2"/>
  <c r="H3056" i="2"/>
  <c r="O6142" i="2"/>
  <c r="H4584" i="2"/>
  <c r="O6141" i="2"/>
  <c r="H1366" i="2"/>
  <c r="O6140" i="2"/>
  <c r="H408" i="2"/>
  <c r="O6139" i="2"/>
  <c r="H6454" i="2"/>
  <c r="O6138" i="2"/>
  <c r="H2452" i="2"/>
  <c r="O6137" i="2"/>
  <c r="H2276" i="2"/>
  <c r="O6136" i="2"/>
  <c r="H6261" i="2"/>
  <c r="O6135" i="2"/>
  <c r="H6230" i="2"/>
  <c r="O6134" i="2"/>
  <c r="H3318" i="2"/>
  <c r="O6133" i="2"/>
  <c r="H3317" i="2"/>
  <c r="O6132" i="2"/>
  <c r="H5419" i="2"/>
  <c r="O6131" i="2"/>
  <c r="H2264" i="2"/>
  <c r="O6130" i="2"/>
  <c r="H4580" i="2"/>
  <c r="O6129" i="2"/>
  <c r="H6108" i="2"/>
  <c r="O6128" i="2"/>
  <c r="H5756" i="2"/>
  <c r="O6127" i="2"/>
  <c r="H2314" i="2"/>
  <c r="O6126" i="2"/>
  <c r="H2009" i="2"/>
  <c r="O6125" i="2"/>
  <c r="H6498" i="2"/>
  <c r="O6124" i="2"/>
  <c r="H641" i="2"/>
  <c r="O6123" i="2"/>
  <c r="H3960" i="2"/>
  <c r="O6122" i="2"/>
  <c r="H5411" i="2"/>
  <c r="O6121" i="2"/>
  <c r="H5416" i="2"/>
  <c r="O6120" i="2"/>
  <c r="H5427" i="2"/>
  <c r="O6119" i="2"/>
  <c r="H407" i="2"/>
  <c r="O6118" i="2"/>
  <c r="H415" i="2"/>
  <c r="O6117" i="2"/>
  <c r="H6446" i="2"/>
  <c r="O6116" i="2"/>
  <c r="H3497" i="2"/>
  <c r="O6115" i="2"/>
  <c r="H721" i="2"/>
  <c r="O6114" i="2"/>
  <c r="H2995" i="2"/>
  <c r="O6113" i="2"/>
  <c r="H6332" i="2"/>
  <c r="O6112" i="2"/>
  <c r="H6218" i="2"/>
  <c r="O6111" i="2"/>
  <c r="H6198" i="2"/>
  <c r="O6110" i="2"/>
  <c r="H6172" i="2"/>
  <c r="O6109" i="2"/>
  <c r="H409" i="2"/>
  <c r="O6108" i="2"/>
  <c r="H4586" i="2"/>
  <c r="O6107" i="2"/>
  <c r="H2322" i="2"/>
  <c r="O6106" i="2"/>
  <c r="H2313" i="2"/>
  <c r="O6105" i="2"/>
  <c r="H4765" i="2"/>
  <c r="O6104" i="2"/>
  <c r="H637" i="2"/>
  <c r="O6103" i="2"/>
  <c r="H6178" i="2"/>
  <c r="O6102" i="2"/>
  <c r="H1763" i="2"/>
  <c r="O6101" i="2"/>
  <c r="H914" i="2"/>
  <c r="O6100" i="2"/>
  <c r="H6258" i="2"/>
  <c r="O6099" i="2"/>
  <c r="H5775" i="2"/>
  <c r="O6098" i="2"/>
  <c r="H6280" i="2"/>
  <c r="O6097" i="2"/>
  <c r="H3542" i="2"/>
  <c r="O6096" i="2"/>
  <c r="H5880" i="2"/>
  <c r="O6095" i="2"/>
  <c r="H4516" i="2"/>
  <c r="O6094" i="2"/>
  <c r="H2266" i="2"/>
  <c r="O6093" i="2"/>
  <c r="H5008" i="2"/>
  <c r="O6092" i="2"/>
  <c r="H5352" i="2"/>
  <c r="O6091" i="2"/>
  <c r="H5344" i="2"/>
  <c r="O6090" i="2"/>
  <c r="H3496" i="2"/>
  <c r="O6089" i="2"/>
  <c r="H3873" i="2"/>
  <c r="O6088" i="2"/>
  <c r="H3234" i="2"/>
  <c r="O6087" i="2"/>
  <c r="H581" i="2"/>
  <c r="O6086" i="2"/>
  <c r="H753" i="2"/>
  <c r="O6085" i="2"/>
  <c r="H768" i="2"/>
  <c r="O6084" i="2"/>
  <c r="H734" i="2"/>
  <c r="O6083" i="2"/>
  <c r="H5639" i="2"/>
  <c r="O6082" i="2"/>
  <c r="H1536" i="2"/>
  <c r="O6081" i="2"/>
  <c r="H5614" i="2"/>
  <c r="O6080" i="2"/>
  <c r="H5619" i="2"/>
  <c r="O6079" i="2"/>
  <c r="H5612" i="2"/>
  <c r="O6078" i="2"/>
  <c r="H5617" i="2"/>
  <c r="O6077" i="2"/>
  <c r="H5610" i="2"/>
  <c r="O6076" i="2"/>
  <c r="H5608" i="2"/>
  <c r="O6075" i="2"/>
  <c r="H5594" i="2"/>
  <c r="O6074" i="2"/>
  <c r="H5592" i="2"/>
  <c r="O6073" i="2"/>
  <c r="H5604" i="2"/>
  <c r="O6072" i="2"/>
  <c r="H5596" i="2"/>
  <c r="O6071" i="2"/>
  <c r="H1833" i="2"/>
  <c r="O6070" i="2"/>
  <c r="H1860" i="2"/>
  <c r="O6069" i="2"/>
  <c r="H531" i="2"/>
  <c r="O6068" i="2"/>
  <c r="H517" i="2"/>
  <c r="O6067" i="2"/>
  <c r="H485" i="2"/>
  <c r="O6066" i="2"/>
  <c r="H2271" i="2"/>
  <c r="O6065" i="2"/>
  <c r="H3230" i="2"/>
  <c r="O6064" i="2"/>
  <c r="H2420" i="2"/>
  <c r="O6063" i="2"/>
  <c r="H5355" i="2"/>
  <c r="O6062" i="2"/>
  <c r="H5351" i="2"/>
  <c r="O6061" i="2"/>
  <c r="H5343" i="2"/>
  <c r="O6060" i="2"/>
  <c r="H5367" i="2"/>
  <c r="O6059" i="2"/>
  <c r="H3537" i="2"/>
  <c r="O6058" i="2"/>
  <c r="H5463" i="2"/>
  <c r="O6057" i="2"/>
  <c r="H5348" i="2"/>
  <c r="O6056" i="2"/>
  <c r="H5444" i="2"/>
  <c r="O6055" i="2"/>
  <c r="H5363" i="2"/>
  <c r="O6054" i="2"/>
  <c r="H5359" i="2"/>
  <c r="O6053" i="2"/>
  <c r="H5187" i="2"/>
  <c r="O6052" i="2"/>
  <c r="H2402" i="2"/>
  <c r="O6051" i="2"/>
  <c r="H2404" i="2"/>
  <c r="O6050" i="2"/>
  <c r="H5488" i="2"/>
  <c r="O6049" i="2"/>
  <c r="H2706" i="2"/>
  <c r="O6048" i="2"/>
  <c r="H347" i="2"/>
  <c r="O6047" i="2"/>
  <c r="H2396" i="2"/>
  <c r="O6046" i="2"/>
  <c r="H2955" i="2"/>
  <c r="O6045" i="2"/>
  <c r="H5459" i="2"/>
  <c r="O6044" i="2"/>
  <c r="H348" i="2"/>
  <c r="O6043" i="2"/>
  <c r="H349" i="2"/>
  <c r="O6042" i="2"/>
  <c r="H5421" i="2"/>
  <c r="O6041" i="2"/>
  <c r="H5413" i="2"/>
  <c r="O6040" i="2"/>
  <c r="H6211" i="2"/>
  <c r="O6039" i="2"/>
  <c r="H54" i="2"/>
  <c r="O6038" i="2"/>
  <c r="H4500" i="2"/>
  <c r="O6037" i="2"/>
  <c r="H2699" i="2"/>
  <c r="O6036" i="2"/>
  <c r="H1919" i="2"/>
  <c r="O6035" i="2"/>
  <c r="H4688" i="2"/>
  <c r="O6034" i="2"/>
  <c r="H4693" i="2"/>
  <c r="O6033" i="2"/>
  <c r="H4703" i="2"/>
  <c r="O6032" i="2"/>
  <c r="H4664" i="2"/>
  <c r="O6031" i="2"/>
  <c r="H4658" i="2"/>
  <c r="O6030" i="2"/>
  <c r="H4654" i="2"/>
  <c r="O6029" i="2"/>
  <c r="H103" i="2"/>
  <c r="O6028" i="2"/>
  <c r="H3479" i="2"/>
  <c r="O6027" i="2"/>
  <c r="H3474" i="2"/>
  <c r="O6026" i="2"/>
  <c r="H1108" i="2"/>
  <c r="O6025" i="2"/>
  <c r="H1110" i="2"/>
  <c r="O6024" i="2"/>
  <c r="H934" i="2"/>
  <c r="O6023" i="2"/>
  <c r="H3385" i="2"/>
  <c r="O6022" i="2"/>
  <c r="H2580" i="2"/>
  <c r="O6021" i="2"/>
  <c r="H2602" i="2"/>
  <c r="O6020" i="2"/>
  <c r="H6148" i="2"/>
  <c r="O6019" i="2"/>
  <c r="H6103" i="2"/>
  <c r="O6018" i="2"/>
  <c r="H248" i="2"/>
  <c r="O6017" i="2"/>
  <c r="H253" i="2"/>
  <c r="O6016" i="2"/>
  <c r="H5769" i="2"/>
  <c r="O6015" i="2"/>
  <c r="H191" i="2"/>
  <c r="O6014" i="2"/>
  <c r="H6375" i="2"/>
  <c r="O6013" i="2"/>
  <c r="H5762" i="2"/>
  <c r="O6012" i="2"/>
  <c r="H6085" i="2"/>
  <c r="O6011" i="2"/>
  <c r="H2825" i="2"/>
  <c r="O6010" i="2"/>
  <c r="H4204" i="2"/>
  <c r="O6009" i="2"/>
  <c r="H6078" i="2"/>
  <c r="O6008" i="2"/>
  <c r="H6081" i="2"/>
  <c r="O6007" i="2"/>
  <c r="H6087" i="2"/>
  <c r="O6006" i="2"/>
  <c r="H250" i="2"/>
  <c r="O6005" i="2"/>
  <c r="H774" i="2"/>
  <c r="O6004" i="2"/>
  <c r="H6083" i="2"/>
  <c r="O6003" i="2"/>
  <c r="H246" i="2"/>
  <c r="O6002" i="2"/>
  <c r="H5831" i="2"/>
  <c r="O6001" i="2"/>
  <c r="H245" i="2"/>
  <c r="O6000" i="2"/>
  <c r="H5830" i="2"/>
  <c r="O5999" i="2"/>
  <c r="H251" i="2"/>
  <c r="O5998" i="2"/>
  <c r="H247" i="2"/>
  <c r="O5997" i="2"/>
  <c r="H259" i="2"/>
  <c r="O5996" i="2"/>
  <c r="H257" i="2"/>
  <c r="O5995" i="2"/>
  <c r="H3581" i="2"/>
  <c r="O5994" i="2"/>
  <c r="H5828" i="2"/>
  <c r="O5993" i="2"/>
  <c r="H6492" i="2"/>
  <c r="O5992" i="2"/>
  <c r="H6080" i="2"/>
  <c r="O5991" i="2"/>
  <c r="H5126" i="2"/>
  <c r="O5990" i="2"/>
  <c r="H4331" i="2"/>
  <c r="O5989" i="2"/>
  <c r="H4829" i="2"/>
  <c r="O5988" i="2"/>
  <c r="H4884" i="2"/>
  <c r="O5987" i="2"/>
  <c r="H4759" i="2"/>
  <c r="O5986" i="2"/>
  <c r="H4824" i="2"/>
  <c r="O5985" i="2"/>
  <c r="H4804" i="2"/>
  <c r="O5984" i="2"/>
  <c r="H2224" i="2"/>
  <c r="O5983" i="2"/>
  <c r="H2214" i="2"/>
  <c r="O5982" i="2"/>
  <c r="H2209" i="2"/>
  <c r="O5981" i="2"/>
  <c r="H2233" i="2"/>
  <c r="O5980" i="2"/>
  <c r="H2600" i="2"/>
  <c r="O5979" i="2"/>
  <c r="H2621" i="2"/>
  <c r="O5978" i="2"/>
  <c r="H2624" i="2"/>
  <c r="O5977" i="2"/>
  <c r="H1023" i="2"/>
  <c r="O5976" i="2"/>
  <c r="H2217" i="2"/>
  <c r="O5975" i="2"/>
  <c r="H2826" i="2"/>
  <c r="O5974" i="2"/>
  <c r="H5763" i="2"/>
  <c r="O5973" i="2"/>
  <c r="H2227" i="2"/>
  <c r="O5972" i="2"/>
  <c r="H2221" i="2"/>
  <c r="O5971" i="2"/>
  <c r="H2211" i="2"/>
  <c r="O5970" i="2"/>
  <c r="H4494" i="2"/>
  <c r="O5969" i="2"/>
  <c r="H4498" i="2"/>
  <c r="O5968" i="2"/>
  <c r="H1859" i="2"/>
  <c r="O5967" i="2"/>
  <c r="H652" i="2"/>
  <c r="O5966" i="2"/>
  <c r="H5133" i="2"/>
  <c r="O5965" i="2"/>
  <c r="H5128" i="2"/>
  <c r="O5964" i="2"/>
  <c r="H5123" i="2"/>
  <c r="O5963" i="2"/>
  <c r="H5118" i="2"/>
  <c r="O5962" i="2"/>
  <c r="H5113" i="2"/>
  <c r="O5961" i="2"/>
  <c r="H5108" i="2"/>
  <c r="O5960" i="2"/>
  <c r="H5103" i="2"/>
  <c r="O5959" i="2"/>
  <c r="H5098" i="2"/>
  <c r="O5958" i="2"/>
  <c r="H5093" i="2"/>
  <c r="O5957" i="2"/>
  <c r="H5088" i="2"/>
  <c r="O5956" i="2"/>
  <c r="H5083" i="2"/>
  <c r="O5955" i="2"/>
  <c r="H5078" i="2"/>
  <c r="O5954" i="2"/>
  <c r="H5073" i="2"/>
  <c r="O5953" i="2"/>
  <c r="H5068" i="2"/>
  <c r="O5952" i="2"/>
  <c r="H5038" i="2"/>
  <c r="O5951" i="2"/>
  <c r="H4937" i="2"/>
  <c r="O5950" i="2"/>
  <c r="H4932" i="2"/>
  <c r="O5949" i="2"/>
  <c r="H4927" i="2"/>
  <c r="O5948" i="2"/>
  <c r="H4922" i="2"/>
  <c r="O5947" i="2"/>
  <c r="H4917" i="2"/>
  <c r="O5946" i="2"/>
  <c r="H4907" i="2"/>
  <c r="O5945" i="2"/>
  <c r="H4902" i="2"/>
  <c r="O5944" i="2"/>
  <c r="H4897" i="2"/>
  <c r="O5943" i="2"/>
  <c r="H3376" i="2"/>
  <c r="O5942" i="2"/>
  <c r="H2893" i="2"/>
  <c r="O5941" i="2"/>
  <c r="H2881" i="2"/>
  <c r="O5940" i="2"/>
  <c r="H2797" i="2"/>
  <c r="O5939" i="2"/>
  <c r="H4127" i="2"/>
  <c r="O5938" i="2"/>
  <c r="H4126" i="2"/>
  <c r="O5937" i="2"/>
  <c r="H2650" i="2"/>
  <c r="O5936" i="2"/>
  <c r="H5712" i="2"/>
  <c r="O5935" i="2"/>
  <c r="H5709" i="2"/>
  <c r="O5934" i="2"/>
  <c r="H3463" i="2"/>
  <c r="O5933" i="2"/>
  <c r="H3461" i="2"/>
  <c r="O5932" i="2"/>
  <c r="H3016" i="2"/>
  <c r="O5931" i="2"/>
  <c r="H3462" i="2"/>
  <c r="O5930" i="2"/>
  <c r="H6444" i="2"/>
  <c r="O5929" i="2"/>
  <c r="H6438" i="2"/>
  <c r="O5928" i="2"/>
  <c r="H6434" i="2"/>
  <c r="O5927" i="2"/>
  <c r="H6436" i="2"/>
  <c r="O5926" i="2"/>
  <c r="H6440" i="2"/>
  <c r="O5925" i="2"/>
  <c r="H6442" i="2"/>
  <c r="O5924" i="2"/>
  <c r="H6432" i="2"/>
  <c r="O5923" i="2"/>
  <c r="H6556" i="2"/>
  <c r="O5922" i="2"/>
  <c r="H6430" i="2"/>
  <c r="O5921" i="2"/>
  <c r="H6554" i="2"/>
  <c r="O5920" i="2"/>
  <c r="H2728" i="2"/>
  <c r="O5919" i="2"/>
  <c r="H2726" i="2"/>
  <c r="O5918" i="2"/>
  <c r="H2727" i="2"/>
  <c r="O5917" i="2"/>
  <c r="H2725" i="2"/>
  <c r="O5916" i="2"/>
  <c r="H2724" i="2"/>
  <c r="O5915" i="2"/>
  <c r="H6550" i="2"/>
  <c r="O5914" i="2"/>
  <c r="H6439" i="2"/>
  <c r="O5913" i="2"/>
  <c r="H6459" i="2"/>
  <c r="O5912" i="2"/>
  <c r="H6437" i="2"/>
  <c r="O5911" i="2"/>
  <c r="H6443" i="2"/>
  <c r="O5910" i="2"/>
  <c r="H6435" i="2"/>
  <c r="O5909" i="2"/>
  <c r="H6441" i="2"/>
  <c r="O5908" i="2"/>
  <c r="H6433" i="2"/>
  <c r="O5907" i="2"/>
  <c r="H6431" i="2"/>
  <c r="O5906" i="2"/>
  <c r="H2730" i="2"/>
  <c r="O5905" i="2"/>
  <c r="H5931" i="2"/>
  <c r="O5904" i="2"/>
  <c r="H6429" i="2"/>
  <c r="O5903" i="2"/>
  <c r="H2732" i="2"/>
  <c r="O5902" i="2"/>
  <c r="H280" i="2"/>
  <c r="O5901" i="2"/>
  <c r="H2731" i="2"/>
  <c r="O5900" i="2"/>
  <c r="H3498" i="2"/>
  <c r="O5899" i="2"/>
  <c r="H2729" i="2"/>
  <c r="O5898" i="2"/>
  <c r="H2719" i="2"/>
  <c r="O5897" i="2"/>
  <c r="H2718" i="2"/>
  <c r="O5896" i="2"/>
  <c r="H2717" i="2"/>
  <c r="O5895" i="2"/>
  <c r="H2716" i="2"/>
  <c r="O5894" i="2"/>
  <c r="H2722" i="2"/>
  <c r="O5893" i="2"/>
  <c r="H2721" i="2"/>
  <c r="O5892" i="2"/>
  <c r="H2720" i="2"/>
  <c r="O5891" i="2"/>
  <c r="H5432" i="2"/>
  <c r="O5890" i="2"/>
  <c r="H5453" i="2"/>
  <c r="O5889" i="2"/>
  <c r="H5431" i="2"/>
  <c r="O5888" i="2"/>
  <c r="H5448" i="2"/>
  <c r="O5887" i="2"/>
  <c r="H5449" i="2"/>
  <c r="O5886" i="2"/>
  <c r="H5530" i="2"/>
  <c r="O5885" i="2"/>
  <c r="H5491" i="2"/>
  <c r="O5884" i="2"/>
  <c r="H5440" i="2"/>
  <c r="O5883" i="2"/>
  <c r="H5506" i="2"/>
  <c r="O5882" i="2"/>
  <c r="H5435" i="2"/>
  <c r="O5881" i="2"/>
  <c r="H2467" i="2"/>
  <c r="O5880" i="2"/>
  <c r="H5436" i="2"/>
  <c r="O5879" i="2"/>
  <c r="H5496" i="2"/>
  <c r="O5878" i="2"/>
  <c r="H5452" i="2"/>
  <c r="O5877" i="2"/>
  <c r="H2842" i="2"/>
  <c r="O5876" i="2"/>
  <c r="H2700" i="2"/>
  <c r="O5875" i="2"/>
  <c r="H1566" i="2"/>
  <c r="O5874" i="2"/>
  <c r="H1561" i="2"/>
  <c r="O5873" i="2"/>
  <c r="H5731" i="2"/>
  <c r="O5872" i="2"/>
  <c r="H5738" i="2"/>
  <c r="O5871" i="2"/>
  <c r="H5737" i="2"/>
  <c r="O5870" i="2"/>
  <c r="H5730" i="2"/>
  <c r="O5869" i="2"/>
  <c r="H5727" i="2"/>
  <c r="O5868" i="2"/>
  <c r="H1565" i="2"/>
  <c r="O5867" i="2"/>
  <c r="H1912" i="2"/>
  <c r="O5866" i="2"/>
  <c r="H1583" i="2"/>
  <c r="O5865" i="2"/>
  <c r="H4800" i="2"/>
  <c r="O5864" i="2"/>
  <c r="H1923" i="2"/>
  <c r="O5863" i="2"/>
  <c r="H1584" i="2"/>
  <c r="O5862" i="2"/>
  <c r="H2778" i="2"/>
  <c r="O5861" i="2"/>
  <c r="H1563" i="2"/>
  <c r="O5860" i="2"/>
  <c r="H16" i="2"/>
  <c r="O5859" i="2"/>
  <c r="H4790" i="2"/>
  <c r="O5858" i="2"/>
  <c r="H767" i="2"/>
  <c r="O5857" i="2"/>
  <c r="H1562" i="2"/>
  <c r="O5856" i="2"/>
  <c r="H4643" i="2"/>
  <c r="O5855" i="2"/>
  <c r="H344" i="2"/>
  <c r="O5854" i="2"/>
  <c r="H2811" i="2"/>
  <c r="O5853" i="2"/>
  <c r="H2801" i="2"/>
  <c r="O5852" i="2"/>
  <c r="H3128" i="2"/>
  <c r="O5851" i="2"/>
  <c r="H3123" i="2"/>
  <c r="O5850" i="2"/>
  <c r="H3133" i="2"/>
  <c r="O5849" i="2"/>
  <c r="H15" i="2"/>
  <c r="O5848" i="2"/>
  <c r="H1391" i="2"/>
  <c r="O5847" i="2"/>
  <c r="H212" i="2"/>
  <c r="O5846" i="2"/>
  <c r="H5707" i="2"/>
  <c r="O5845" i="2"/>
  <c r="H2890" i="2"/>
  <c r="O5844" i="2"/>
  <c r="H4795" i="2"/>
  <c r="O5843" i="2"/>
  <c r="H4785" i="2"/>
  <c r="O5842" i="2"/>
  <c r="H2788" i="2"/>
  <c r="O5841" i="2"/>
  <c r="H2783" i="2"/>
  <c r="O5840" i="2"/>
  <c r="H681" i="2"/>
  <c r="O5839" i="2"/>
  <c r="H5955" i="2"/>
  <c r="O5838" i="2"/>
  <c r="H2991" i="2"/>
  <c r="O5837" i="2"/>
  <c r="H2986" i="2"/>
  <c r="O5836" i="2"/>
  <c r="H2034" i="2"/>
  <c r="O5835" i="2"/>
  <c r="H2146" i="2"/>
  <c r="O5834" i="2"/>
  <c r="H437" i="2"/>
  <c r="O5833" i="2"/>
  <c r="H2982" i="2"/>
  <c r="O5832" i="2"/>
  <c r="H2988" i="2"/>
  <c r="O5831" i="2"/>
  <c r="H2978" i="2"/>
  <c r="O5830" i="2"/>
  <c r="H2984" i="2"/>
  <c r="O5829" i="2"/>
  <c r="H1545" i="2"/>
  <c r="O5828" i="2"/>
  <c r="H1605" i="2"/>
  <c r="O5827" i="2"/>
  <c r="H1543" i="2"/>
  <c r="O5826" i="2"/>
  <c r="H1603" i="2"/>
  <c r="O5825" i="2"/>
  <c r="H1541" i="2"/>
  <c r="O5824" i="2"/>
  <c r="H1601" i="2"/>
  <c r="O5823" i="2"/>
  <c r="H6297" i="2"/>
  <c r="O5822" i="2"/>
  <c r="H6292" i="2"/>
  <c r="O5821" i="2"/>
  <c r="H2777" i="2"/>
  <c r="O5820" i="2"/>
  <c r="H2775" i="2"/>
  <c r="O5819" i="2"/>
  <c r="H2771" i="2"/>
  <c r="O5818" i="2"/>
  <c r="H6305" i="2"/>
  <c r="O5817" i="2"/>
  <c r="H6301" i="2"/>
  <c r="O5816" i="2"/>
  <c r="H5999" i="2"/>
  <c r="O5815" i="2"/>
  <c r="H6003" i="2"/>
  <c r="O5814" i="2"/>
  <c r="H6294" i="2"/>
  <c r="O5813" i="2"/>
  <c r="H1823" i="2"/>
  <c r="O5812" i="2"/>
  <c r="H1815" i="2"/>
  <c r="O5811" i="2"/>
  <c r="H1822" i="2"/>
  <c r="O5810" i="2"/>
  <c r="H1821" i="2"/>
  <c r="O5809" i="2"/>
  <c r="H1820" i="2"/>
  <c r="O5808" i="2"/>
  <c r="H1819" i="2"/>
  <c r="O5807" i="2"/>
  <c r="H1818" i="2"/>
  <c r="O5806" i="2"/>
  <c r="H1817" i="2"/>
  <c r="O5805" i="2"/>
  <c r="H1816" i="2"/>
  <c r="O5804" i="2"/>
  <c r="H1814" i="2"/>
  <c r="O5803" i="2"/>
  <c r="H1813" i="2"/>
  <c r="O5802" i="2"/>
  <c r="H1812" i="2"/>
  <c r="O5801" i="2"/>
  <c r="H1811" i="2"/>
  <c r="O5800" i="2"/>
  <c r="H1810" i="2"/>
  <c r="O5799" i="2"/>
  <c r="H1804" i="2"/>
  <c r="O5798" i="2"/>
  <c r="H1785" i="2"/>
  <c r="O5797" i="2"/>
  <c r="H5551" i="2"/>
  <c r="O5796" i="2"/>
  <c r="H2210" i="2"/>
  <c r="O5795" i="2"/>
  <c r="H2601" i="2"/>
  <c r="O5794" i="2"/>
  <c r="H755" i="2"/>
  <c r="O5793" i="2"/>
  <c r="H2625" i="2"/>
  <c r="O5792" i="2"/>
  <c r="H2882" i="2"/>
  <c r="O5791" i="2"/>
  <c r="H738" i="2"/>
  <c r="O5790" i="2"/>
  <c r="H2836" i="2"/>
  <c r="O5789" i="2"/>
  <c r="H2852" i="2"/>
  <c r="O5788" i="2"/>
  <c r="H2234" i="2"/>
  <c r="O5787" i="2"/>
  <c r="H2622" i="2"/>
  <c r="O5786" i="2"/>
  <c r="H772" i="2"/>
  <c r="O5785" i="2"/>
  <c r="H209" i="2"/>
  <c r="O5784" i="2"/>
  <c r="H2859" i="2"/>
  <c r="O5783" i="2"/>
  <c r="H2824" i="2"/>
  <c r="O5782" i="2"/>
  <c r="H198" i="2"/>
  <c r="O5781" i="2"/>
  <c r="H2854" i="2"/>
  <c r="O5780" i="2"/>
  <c r="H193" i="2"/>
  <c r="O5779" i="2"/>
  <c r="H2220" i="2"/>
  <c r="O5778" i="2"/>
  <c r="H2585" i="2"/>
  <c r="O5777" i="2"/>
  <c r="H2412" i="2"/>
  <c r="O5776" i="2"/>
  <c r="H5768" i="2"/>
  <c r="O5775" i="2"/>
  <c r="H749" i="2"/>
  <c r="O5774" i="2"/>
  <c r="H190" i="2"/>
  <c r="O5773" i="2"/>
  <c r="H5761" i="2"/>
  <c r="O5772" i="2"/>
  <c r="H5719" i="2"/>
  <c r="O5771" i="2"/>
  <c r="H208" i="2"/>
  <c r="O5770" i="2"/>
  <c r="H743" i="2"/>
  <c r="O5769" i="2"/>
  <c r="H2856" i="2"/>
  <c r="O5768" i="2"/>
  <c r="H4163" i="2"/>
  <c r="O5767" i="2"/>
  <c r="H197" i="2"/>
  <c r="O5766" i="2"/>
  <c r="H2841" i="2"/>
  <c r="O5765" i="2"/>
  <c r="H2828" i="2"/>
  <c r="O5764" i="2"/>
  <c r="H2411" i="2"/>
  <c r="O5763" i="2"/>
  <c r="H758" i="2"/>
  <c r="O5762" i="2"/>
  <c r="H781" i="2"/>
  <c r="O5761" i="2"/>
  <c r="H2849" i="2"/>
  <c r="O5760" i="2"/>
  <c r="H2862" i="2"/>
  <c r="O5759" i="2"/>
  <c r="H5921" i="2"/>
  <c r="O5758" i="2"/>
  <c r="H2834" i="2"/>
  <c r="O5757" i="2"/>
  <c r="H5767" i="2"/>
  <c r="O5756" i="2"/>
  <c r="H2652" i="2"/>
  <c r="O5755" i="2"/>
  <c r="H2219" i="2"/>
  <c r="O5754" i="2"/>
  <c r="H5760" i="2"/>
  <c r="O5753" i="2"/>
  <c r="H5718" i="2"/>
  <c r="O5752" i="2"/>
  <c r="H2232" i="2"/>
  <c r="O5751" i="2"/>
  <c r="H2213" i="2"/>
  <c r="O5750" i="2"/>
  <c r="H740" i="2"/>
  <c r="O5749" i="2"/>
  <c r="H2640" i="2"/>
  <c r="O5748" i="2"/>
  <c r="H4162" i="2"/>
  <c r="O5747" i="2"/>
  <c r="H766" i="2"/>
  <c r="O5746" i="2"/>
  <c r="H192" i="2"/>
  <c r="O5745" i="2"/>
  <c r="H2223" i="2"/>
  <c r="O5744" i="2"/>
  <c r="H2599" i="2"/>
  <c r="O5743" i="2"/>
  <c r="H2208" i="2"/>
  <c r="O5742" i="2"/>
  <c r="H741" i="2"/>
  <c r="O5741" i="2"/>
  <c r="H2623" i="2"/>
  <c r="O5740" i="2"/>
  <c r="H2860" i="2"/>
  <c r="O5739" i="2"/>
  <c r="H759" i="2"/>
  <c r="O5738" i="2"/>
  <c r="H2598" i="2"/>
  <c r="O5737" i="2"/>
  <c r="H2649" i="2"/>
  <c r="O5736" i="2"/>
  <c r="H742" i="2"/>
  <c r="O5735" i="2"/>
  <c r="H2848" i="2"/>
  <c r="O5734" i="2"/>
  <c r="H2843" i="2"/>
  <c r="O5733" i="2"/>
  <c r="H196" i="2"/>
  <c r="O5732" i="2"/>
  <c r="H2218" i="2"/>
  <c r="O5731" i="2"/>
  <c r="H582" i="2"/>
  <c r="O5730" i="2"/>
  <c r="H5766" i="2"/>
  <c r="O5729" i="2"/>
  <c r="H2302" i="2"/>
  <c r="O5728" i="2"/>
  <c r="H2212" i="2"/>
  <c r="O5727" i="2"/>
  <c r="H757" i="2"/>
  <c r="O5726" i="2"/>
  <c r="H2633" i="2"/>
  <c r="O5725" i="2"/>
  <c r="H764" i="2"/>
  <c r="O5724" i="2"/>
  <c r="H765" i="2"/>
  <c r="O5723" i="2"/>
  <c r="H2847" i="2"/>
  <c r="O5722" i="2"/>
  <c r="H2832" i="2"/>
  <c r="O5721" i="2"/>
  <c r="H5765" i="2"/>
  <c r="O5720" i="2"/>
  <c r="H2410" i="2"/>
  <c r="O5719" i="2"/>
  <c r="H2827" i="2"/>
  <c r="O5718" i="2"/>
  <c r="H2228" i="2"/>
  <c r="O5717" i="2"/>
  <c r="H2408" i="2"/>
  <c r="O5716" i="2"/>
  <c r="H2207" i="2"/>
  <c r="O5715" i="2"/>
  <c r="H2866" i="2"/>
  <c r="O5714" i="2"/>
  <c r="H2222" i="2"/>
  <c r="O5713" i="2"/>
  <c r="H2231" i="2"/>
  <c r="O5712" i="2"/>
  <c r="H2857" i="2"/>
  <c r="O5711" i="2"/>
  <c r="H2846" i="2"/>
  <c r="O5710" i="2"/>
  <c r="H2844" i="2"/>
  <c r="O5709" i="2"/>
  <c r="H2845" i="2"/>
  <c r="O5708" i="2"/>
  <c r="H5764" i="2"/>
  <c r="O5707" i="2"/>
  <c r="H195" i="2"/>
  <c r="O5706" i="2"/>
  <c r="H2653" i="2"/>
  <c r="O5705" i="2"/>
  <c r="H2409" i="2"/>
  <c r="O5704" i="2"/>
  <c r="H2304" i="2"/>
  <c r="O5703" i="2"/>
  <c r="H4362" i="2"/>
  <c r="O5702" i="2"/>
  <c r="H189" i="2"/>
  <c r="O5701" i="2"/>
  <c r="H2235" i="2"/>
  <c r="O5700" i="2"/>
  <c r="H2626" i="2"/>
  <c r="O5699" i="2"/>
  <c r="H2597" i="2"/>
  <c r="O5698" i="2"/>
  <c r="H2594" i="2"/>
  <c r="O5697" i="2"/>
  <c r="H763" i="2"/>
  <c r="O5696" i="2"/>
  <c r="H773" i="2"/>
  <c r="O5695" i="2"/>
  <c r="H762" i="2"/>
  <c r="O5694" i="2"/>
  <c r="H737" i="2"/>
  <c r="O5693" i="2"/>
  <c r="H2873" i="2"/>
  <c r="O5692" i="2"/>
  <c r="H2858" i="2"/>
  <c r="O5691" i="2"/>
  <c r="H2851" i="2"/>
  <c r="O5690" i="2"/>
  <c r="H2855" i="2"/>
  <c r="O5689" i="2"/>
  <c r="H194" i="2"/>
  <c r="O5688" i="2"/>
  <c r="H1022" i="2"/>
  <c r="O5687" i="2"/>
  <c r="H2838" i="2"/>
  <c r="O5686" i="2"/>
  <c r="H6552" i="2"/>
  <c r="O5685" i="2"/>
  <c r="H2723" i="2"/>
  <c r="O5684" i="2"/>
  <c r="H2670" i="2"/>
  <c r="O5683" i="2"/>
  <c r="H6062" i="2"/>
  <c r="O5682" i="2"/>
  <c r="H6282" i="2"/>
  <c r="O5681" i="2"/>
  <c r="H6057" i="2"/>
  <c r="O5680" i="2"/>
  <c r="H6052" i="2"/>
  <c r="O5679" i="2"/>
  <c r="H6042" i="2"/>
  <c r="O5678" i="2"/>
  <c r="H6047" i="2"/>
  <c r="O5677" i="2"/>
  <c r="H6038" i="2"/>
  <c r="O5676" i="2"/>
  <c r="H4774" i="2"/>
  <c r="O5675" i="2"/>
  <c r="H6397" i="2"/>
  <c r="O5674" i="2"/>
  <c r="H4754" i="2"/>
  <c r="O5673" i="2"/>
  <c r="H4827" i="2"/>
  <c r="O5672" i="2"/>
  <c r="H4798" i="2"/>
  <c r="O5671" i="2"/>
  <c r="H4844" i="2"/>
  <c r="O5670" i="2"/>
  <c r="H4869" i="2"/>
  <c r="O5669" i="2"/>
  <c r="H4814" i="2"/>
  <c r="O5668" i="2"/>
  <c r="H4809" i="2"/>
  <c r="O5667" i="2"/>
  <c r="H2046" i="2"/>
  <c r="O5666" i="2"/>
  <c r="H1879" i="2"/>
  <c r="O5665" i="2"/>
  <c r="H1880" i="2"/>
  <c r="O5664" i="2"/>
  <c r="H1894" i="2"/>
  <c r="O5663" i="2"/>
  <c r="H1893" i="2"/>
  <c r="O5662" i="2"/>
  <c r="H1891" i="2"/>
  <c r="O5661" i="2"/>
  <c r="H1892" i="2"/>
  <c r="O5660" i="2"/>
  <c r="H2023" i="2"/>
  <c r="O5659" i="2"/>
  <c r="H711" i="2"/>
  <c r="O5658" i="2"/>
  <c r="H710" i="2"/>
  <c r="O5657" i="2"/>
  <c r="H709" i="2"/>
  <c r="O5656" i="2"/>
  <c r="H708" i="2"/>
  <c r="O5655" i="2"/>
  <c r="H1494" i="2"/>
  <c r="O5654" i="2"/>
  <c r="H4915" i="2"/>
  <c r="O5653" i="2"/>
  <c r="H3015" i="2"/>
  <c r="O5652" i="2"/>
  <c r="H1726" i="2"/>
  <c r="O5651" i="2"/>
  <c r="H1691" i="2"/>
  <c r="O5650" i="2"/>
  <c r="H1690" i="2"/>
  <c r="O5649" i="2"/>
  <c r="H2958" i="2"/>
  <c r="O5648" i="2"/>
  <c r="H1684" i="2"/>
  <c r="O5647" i="2"/>
  <c r="H1665" i="2"/>
  <c r="O5646" i="2"/>
  <c r="H1664" i="2"/>
  <c r="O5645" i="2"/>
  <c r="H1692" i="2"/>
  <c r="O5644" i="2"/>
  <c r="H3633" i="2"/>
  <c r="O5643" i="2"/>
  <c r="H1695" i="2"/>
  <c r="O5642" i="2"/>
  <c r="H1693" i="2"/>
  <c r="O5641" i="2"/>
  <c r="H1510" i="2"/>
  <c r="O5640" i="2"/>
  <c r="H6458" i="2"/>
  <c r="O5639" i="2"/>
  <c r="H6482" i="2"/>
  <c r="O5638" i="2"/>
  <c r="H1703" i="2"/>
  <c r="O5637" i="2"/>
  <c r="H4372" i="2"/>
  <c r="O5636" i="2"/>
  <c r="H2870" i="2"/>
  <c r="O5635" i="2"/>
  <c r="H647" i="2"/>
  <c r="O5634" i="2"/>
  <c r="H1978" i="2"/>
  <c r="O5633" i="2"/>
  <c r="H3413" i="2"/>
  <c r="O5632" i="2"/>
  <c r="H6450" i="2"/>
  <c r="O5631" i="2"/>
  <c r="H6460" i="2"/>
  <c r="O5630" i="2"/>
  <c r="H1694" i="2"/>
  <c r="O5629" i="2"/>
  <c r="H712" i="2"/>
  <c r="O5628" i="2"/>
  <c r="H6291" i="2"/>
  <c r="O5627" i="2"/>
  <c r="H4692" i="2"/>
  <c r="O5626" i="2"/>
  <c r="H4672" i="2"/>
  <c r="O5625" i="2"/>
  <c r="H4682" i="2"/>
  <c r="O5624" i="2"/>
  <c r="H4737" i="2"/>
  <c r="O5623" i="2"/>
  <c r="H4642" i="2"/>
  <c r="O5622" i="2"/>
  <c r="H4656" i="2"/>
  <c r="O5621" i="2"/>
  <c r="H4666" i="2"/>
  <c r="O5620" i="2"/>
  <c r="H4627" i="2"/>
  <c r="O5619" i="2"/>
  <c r="H4637" i="2"/>
  <c r="O5618" i="2"/>
  <c r="H4727" i="2"/>
  <c r="O5617" i="2"/>
  <c r="H4777" i="2"/>
  <c r="O5616" i="2"/>
  <c r="H4812" i="2"/>
  <c r="O5615" i="2"/>
  <c r="H4801" i="2"/>
  <c r="O5614" i="2"/>
  <c r="H4872" i="2"/>
  <c r="O5613" i="2"/>
  <c r="H4786" i="2"/>
  <c r="O5612" i="2"/>
  <c r="H1969" i="2"/>
  <c r="O5611" i="2"/>
  <c r="H47" i="2"/>
  <c r="O5610" i="2"/>
  <c r="H45" i="2"/>
  <c r="O5609" i="2"/>
  <c r="H169" i="2"/>
  <c r="O5608" i="2"/>
  <c r="H2892" i="2"/>
  <c r="O5607" i="2"/>
  <c r="H203" i="2"/>
  <c r="O5606" i="2"/>
  <c r="H2229" i="2"/>
  <c r="O5605" i="2"/>
  <c r="H3691" i="2"/>
  <c r="O5604" i="2"/>
  <c r="H4581" i="2"/>
  <c r="O5603" i="2"/>
  <c r="H823" i="2"/>
  <c r="O5602" i="2"/>
  <c r="H804" i="2"/>
  <c r="O5601" i="2"/>
  <c r="H1231" i="2"/>
  <c r="O5600" i="2"/>
  <c r="H3232" i="2"/>
  <c r="O5599" i="2"/>
  <c r="H5708" i="2"/>
  <c r="O5598" i="2"/>
  <c r="H2888" i="2"/>
  <c r="O5597" i="2"/>
  <c r="H202" i="2"/>
  <c r="O5596" i="2"/>
  <c r="H2015" i="2"/>
  <c r="O5595" i="2"/>
  <c r="H1890" i="2"/>
  <c r="O5594" i="2"/>
  <c r="H5283" i="2"/>
  <c r="O5593" i="2"/>
  <c r="H5214" i="2"/>
  <c r="O5592" i="2"/>
  <c r="H5303" i="2"/>
  <c r="O5591" i="2"/>
  <c r="H5299" i="2"/>
  <c r="O5590" i="2"/>
  <c r="H5295" i="2"/>
  <c r="O5589" i="2"/>
  <c r="H5291" i="2"/>
  <c r="O5588" i="2"/>
  <c r="H1411" i="2"/>
  <c r="O5587" i="2"/>
  <c r="H5058" i="2"/>
  <c r="O5586" i="2"/>
  <c r="H5053" i="2"/>
  <c r="O5585" i="2"/>
  <c r="H5048" i="2"/>
  <c r="O5584" i="2"/>
  <c r="H5043" i="2"/>
  <c r="O5583" i="2"/>
  <c r="H5033" i="2"/>
  <c r="O5582" i="2"/>
  <c r="H5028" i="2"/>
  <c r="O5581" i="2"/>
  <c r="H5023" i="2"/>
  <c r="O5580" i="2"/>
  <c r="H5138" i="2"/>
  <c r="O5579" i="2"/>
  <c r="H4631" i="2"/>
  <c r="O5578" i="2"/>
  <c r="H4200" i="2"/>
  <c r="O5577" i="2"/>
  <c r="H4255" i="2"/>
  <c r="O5576" i="2"/>
  <c r="H4202" i="2"/>
  <c r="O5575" i="2"/>
  <c r="H4201" i="2"/>
  <c r="O5574" i="2"/>
  <c r="H4199" i="2"/>
  <c r="O5573" i="2"/>
  <c r="H3307" i="2"/>
  <c r="O5572" i="2"/>
  <c r="H2556" i="2"/>
  <c r="O5571" i="2"/>
  <c r="H2527" i="2"/>
  <c r="O5570" i="2"/>
  <c r="H2533" i="2"/>
  <c r="O5569" i="2"/>
  <c r="H2534" i="2"/>
  <c r="O5568" i="2"/>
  <c r="H1902" i="2"/>
  <c r="O5567" i="2"/>
  <c r="H1157" i="2"/>
  <c r="O5566" i="2"/>
  <c r="H5932" i="2"/>
  <c r="O5565" i="2"/>
  <c r="H1212" i="2"/>
  <c r="O5564" i="2"/>
  <c r="H1210" i="2"/>
  <c r="O5563" i="2"/>
  <c r="H1207" i="2"/>
  <c r="O5562" i="2"/>
  <c r="H4608" i="2"/>
  <c r="O5561" i="2"/>
  <c r="H1006" i="2"/>
  <c r="O5560" i="2"/>
  <c r="H1024" i="2"/>
  <c r="O5559" i="2"/>
  <c r="H5778" i="2"/>
  <c r="O5558" i="2"/>
  <c r="H3172" i="2"/>
  <c r="O5557" i="2"/>
  <c r="H3163" i="2"/>
  <c r="O5556" i="2"/>
  <c r="H1198" i="2"/>
  <c r="O5555" i="2"/>
  <c r="H1203" i="2"/>
  <c r="O5554" i="2"/>
  <c r="H1201" i="2"/>
  <c r="O5553" i="2"/>
  <c r="H1205" i="2"/>
  <c r="O5552" i="2"/>
  <c r="H1199" i="2"/>
  <c r="O5551" i="2"/>
  <c r="H1477" i="2"/>
  <c r="O5550" i="2"/>
  <c r="H3621" i="2"/>
  <c r="O5549" i="2"/>
  <c r="H35" i="2"/>
  <c r="O5548" i="2"/>
  <c r="H110" i="2"/>
  <c r="O5547" i="2"/>
  <c r="H109" i="2"/>
  <c r="O5546" i="2"/>
  <c r="H4422" i="2"/>
  <c r="O5545" i="2"/>
  <c r="H419" i="2"/>
  <c r="O5544" i="2"/>
  <c r="H3962" i="2"/>
  <c r="O5543" i="2"/>
  <c r="H3278" i="2"/>
  <c r="O5542" i="2"/>
  <c r="H36" i="2"/>
  <c r="O5541" i="2"/>
  <c r="H3622" i="2"/>
  <c r="O5540" i="2"/>
  <c r="H2279" i="2"/>
  <c r="O5539" i="2"/>
  <c r="H1372" i="2"/>
  <c r="O5538" i="2"/>
  <c r="H2301" i="2"/>
  <c r="O5537" i="2"/>
  <c r="H5826" i="2"/>
  <c r="O5536" i="2"/>
  <c r="H233" i="2"/>
  <c r="O5535" i="2"/>
  <c r="H4244" i="2"/>
  <c r="O5534" i="2"/>
  <c r="H140" i="2"/>
  <c r="O5533" i="2"/>
  <c r="H3422" i="2"/>
  <c r="O5532" i="2"/>
  <c r="H4263" i="2"/>
  <c r="O5531" i="2"/>
  <c r="H4197" i="2"/>
  <c r="O5530" i="2"/>
  <c r="H4250" i="2"/>
  <c r="O5529" i="2"/>
  <c r="H4245" i="2"/>
  <c r="O5528" i="2"/>
  <c r="H4246" i="2"/>
  <c r="O5527" i="2"/>
  <c r="H4247" i="2"/>
  <c r="O5526" i="2"/>
  <c r="H4248" i="2"/>
  <c r="O5525" i="2"/>
  <c r="H107" i="2"/>
  <c r="O5524" i="2"/>
  <c r="H108" i="2"/>
  <c r="O5523" i="2"/>
  <c r="H988" i="2"/>
  <c r="O5522" i="2"/>
  <c r="H3112" i="2"/>
  <c r="O5521" i="2"/>
  <c r="H3111" i="2"/>
  <c r="O5520" i="2"/>
  <c r="H3106" i="2"/>
  <c r="O5519" i="2"/>
  <c r="H3966" i="2"/>
  <c r="O5518" i="2"/>
  <c r="H3160" i="2"/>
  <c r="O5517" i="2"/>
  <c r="H2550" i="2"/>
  <c r="O5516" i="2"/>
  <c r="H2551" i="2"/>
  <c r="O5515" i="2"/>
  <c r="H2549" i="2"/>
  <c r="O5514" i="2"/>
  <c r="H3968" i="2"/>
  <c r="O5513" i="2"/>
  <c r="H3965" i="2"/>
  <c r="O5512" i="2"/>
  <c r="H3613" i="2"/>
  <c r="O5511" i="2"/>
  <c r="H2097" i="2"/>
  <c r="O5510" i="2"/>
  <c r="H2102" i="2"/>
  <c r="O5509" i="2"/>
  <c r="H2101" i="2"/>
  <c r="O5508" i="2"/>
  <c r="H2100" i="2"/>
  <c r="O5507" i="2"/>
  <c r="H4825" i="2"/>
  <c r="O5506" i="2"/>
  <c r="H4776" i="2"/>
  <c r="O5505" i="2"/>
  <c r="H4871" i="2"/>
  <c r="O5504" i="2"/>
  <c r="H5290" i="2"/>
  <c r="O5503" i="2"/>
  <c r="H5286" i="2"/>
  <c r="O5502" i="2"/>
  <c r="H5282" i="2"/>
  <c r="O5501" i="2"/>
  <c r="H6264" i="2"/>
  <c r="O5500" i="2"/>
  <c r="H2342" i="2"/>
  <c r="O5499" i="2"/>
  <c r="H2578" i="2"/>
  <c r="O5498" i="2"/>
  <c r="H2583" i="2"/>
  <c r="O5497" i="2"/>
  <c r="H417" i="2"/>
  <c r="O5496" i="2"/>
  <c r="H418" i="2"/>
  <c r="O5495" i="2"/>
  <c r="H2581" i="2"/>
  <c r="O5494" i="2"/>
  <c r="H2584" i="2"/>
  <c r="O5493" i="2"/>
  <c r="H2577" i="2"/>
  <c r="O5492" i="2"/>
  <c r="H2582" i="2"/>
  <c r="O5491" i="2"/>
  <c r="H2323" i="2"/>
  <c r="O5490" i="2"/>
  <c r="H769" i="2"/>
  <c r="O5489" i="2"/>
  <c r="H770" i="2"/>
  <c r="O5488" i="2"/>
  <c r="H748" i="2"/>
  <c r="O5487" i="2"/>
  <c r="H754" i="2"/>
  <c r="O5486" i="2"/>
  <c r="H6159" i="2"/>
  <c r="O5485" i="2"/>
  <c r="H4291" i="2"/>
  <c r="O5484" i="2"/>
  <c r="H643" i="2"/>
  <c r="O5483" i="2"/>
  <c r="H636" i="2"/>
  <c r="O5482" i="2"/>
  <c r="H523" i="2"/>
  <c r="O5481" i="2"/>
  <c r="H477" i="2"/>
  <c r="O5480" i="2"/>
  <c r="H475" i="2"/>
  <c r="O5479" i="2"/>
  <c r="H479" i="2"/>
  <c r="O5478" i="2"/>
  <c r="H527" i="2"/>
  <c r="O5477" i="2"/>
  <c r="H521" i="2"/>
  <c r="O5476" i="2"/>
  <c r="H3097" i="2"/>
  <c r="O5475" i="2"/>
  <c r="H3098" i="2"/>
  <c r="O5474" i="2"/>
  <c r="H4206" i="2"/>
  <c r="O5473" i="2"/>
  <c r="H2392" i="2"/>
  <c r="O5472" i="2"/>
  <c r="H2800" i="2"/>
  <c r="O5471" i="2"/>
  <c r="H3228" i="2"/>
  <c r="O5470" i="2"/>
  <c r="H2798" i="2"/>
  <c r="O5469" i="2"/>
  <c r="H3229" i="2"/>
  <c r="O5468" i="2"/>
  <c r="H3227" i="2"/>
  <c r="O5467" i="2"/>
  <c r="H3226" i="2"/>
  <c r="O5466" i="2"/>
  <c r="H3612" i="2"/>
  <c r="O5465" i="2"/>
  <c r="H2555" i="2"/>
  <c r="O5464" i="2"/>
  <c r="H2532" i="2"/>
  <c r="O5463" i="2"/>
  <c r="H2701" i="2"/>
  <c r="O5462" i="2"/>
  <c r="H2691" i="2"/>
  <c r="O5461" i="2"/>
  <c r="H3508" i="2"/>
  <c r="O5460" i="2"/>
  <c r="H3552" i="2"/>
  <c r="O5459" i="2"/>
  <c r="H3522" i="2"/>
  <c r="O5458" i="2"/>
  <c r="H3367" i="2"/>
  <c r="O5457" i="2"/>
  <c r="H3653" i="2"/>
  <c r="O5456" i="2"/>
  <c r="H3611" i="2"/>
  <c r="O5455" i="2"/>
  <c r="H5694" i="2"/>
  <c r="O5454" i="2"/>
  <c r="H2319" i="2"/>
  <c r="O5453" i="2"/>
  <c r="H3242" i="2"/>
  <c r="O5452" i="2"/>
  <c r="H3182" i="2"/>
  <c r="O5451" i="2"/>
  <c r="H3177" i="2"/>
  <c r="O5450" i="2"/>
  <c r="H3238" i="2"/>
  <c r="O5449" i="2"/>
  <c r="H5702" i="2"/>
  <c r="O5448" i="2"/>
  <c r="H3322" i="2"/>
  <c r="O5447" i="2"/>
  <c r="H2922" i="2"/>
  <c r="O5446" i="2"/>
  <c r="H75" i="2"/>
  <c r="O5445" i="2"/>
  <c r="H5698" i="2"/>
  <c r="O5444" i="2"/>
  <c r="H5704" i="2"/>
  <c r="O5443" i="2"/>
  <c r="H5696" i="2"/>
  <c r="O5442" i="2"/>
  <c r="H2318" i="2"/>
  <c r="O5441" i="2"/>
  <c r="H5700" i="2"/>
  <c r="O5440" i="2"/>
  <c r="H5703" i="2"/>
  <c r="O5439" i="2"/>
  <c r="H5701" i="2"/>
  <c r="O5438" i="2"/>
  <c r="H2308" i="2"/>
  <c r="O5437" i="2"/>
  <c r="H2309" i="2"/>
  <c r="O5436" i="2"/>
  <c r="H2312" i="2"/>
  <c r="O5435" i="2"/>
  <c r="H2310" i="2"/>
  <c r="O5434" i="2"/>
  <c r="H2325" i="2"/>
  <c r="O5433" i="2"/>
  <c r="H2321" i="2"/>
  <c r="O5432" i="2"/>
  <c r="H2316" i="2"/>
  <c r="O5431" i="2"/>
  <c r="H3171" i="2"/>
  <c r="O5430" i="2"/>
  <c r="H3157" i="2"/>
  <c r="O5429" i="2"/>
  <c r="H3151" i="2"/>
  <c r="O5428" i="2"/>
  <c r="H3146" i="2"/>
  <c r="O5427" i="2"/>
  <c r="H3365" i="2"/>
  <c r="O5426" i="2"/>
  <c r="H3360" i="2"/>
  <c r="O5425" i="2"/>
  <c r="H3355" i="2"/>
  <c r="O5424" i="2"/>
  <c r="H3258" i="2"/>
  <c r="O5423" i="2"/>
  <c r="H3162" i="2"/>
  <c r="O5422" i="2"/>
  <c r="H3323" i="2"/>
  <c r="O5421" i="2"/>
  <c r="H3239" i="2"/>
  <c r="O5420" i="2"/>
  <c r="H3173" i="2"/>
  <c r="O5419" i="2"/>
  <c r="H3168" i="2"/>
  <c r="O5418" i="2"/>
  <c r="H3153" i="2"/>
  <c r="O5417" i="2"/>
  <c r="H5403" i="2"/>
  <c r="O5416" i="2"/>
  <c r="H5407" i="2"/>
  <c r="O5415" i="2"/>
  <c r="H207" i="2"/>
  <c r="O5414" i="2"/>
  <c r="H3051" i="2"/>
  <c r="O5413" i="2"/>
  <c r="H1401" i="2"/>
  <c r="O5412" i="2"/>
  <c r="H1400" i="2"/>
  <c r="O5411" i="2"/>
  <c r="H68" i="2"/>
  <c r="O5410" i="2"/>
  <c r="H67" i="2"/>
  <c r="O5409" i="2"/>
  <c r="H65" i="2"/>
  <c r="O5408" i="2"/>
  <c r="H2768" i="2"/>
  <c r="O5407" i="2"/>
  <c r="H2767" i="2"/>
  <c r="O5406" i="2"/>
  <c r="H64" i="2"/>
  <c r="O5405" i="2"/>
  <c r="H6539" i="2"/>
  <c r="O5404" i="2"/>
  <c r="H6531" i="2"/>
  <c r="O5403" i="2"/>
  <c r="H6530" i="2"/>
  <c r="O5402" i="2"/>
  <c r="H1228" i="2"/>
  <c r="O5401" i="2"/>
  <c r="H5969" i="2"/>
  <c r="O5400" i="2"/>
  <c r="H464" i="2"/>
  <c r="O5399" i="2"/>
  <c r="H822" i="2"/>
  <c r="O5398" i="2"/>
  <c r="H4648" i="2"/>
  <c r="O5397" i="2"/>
  <c r="H4748" i="2"/>
  <c r="O5396" i="2"/>
  <c r="H4743" i="2"/>
  <c r="O5395" i="2"/>
  <c r="H4633" i="2"/>
  <c r="O5394" i="2"/>
  <c r="H4628" i="2"/>
  <c r="O5393" i="2"/>
  <c r="H4623" i="2"/>
  <c r="O5392" i="2"/>
  <c r="H3409" i="2"/>
  <c r="O5391" i="2"/>
  <c r="H796" i="2"/>
  <c r="O5390" i="2"/>
  <c r="H1204" i="2"/>
  <c r="O5389" i="2"/>
  <c r="H1233" i="2"/>
  <c r="O5388" i="2"/>
  <c r="H1227" i="2"/>
  <c r="O5387" i="2"/>
  <c r="H1229" i="2"/>
  <c r="O5386" i="2"/>
  <c r="H461" i="2"/>
  <c r="O5385" i="2"/>
  <c r="H55" i="2"/>
  <c r="O5384" i="2"/>
  <c r="H1225" i="2"/>
  <c r="O5383" i="2"/>
  <c r="H2484" i="2"/>
  <c r="O5382" i="2"/>
  <c r="H2483" i="2"/>
  <c r="O5381" i="2"/>
  <c r="H2712" i="2"/>
  <c r="O5380" i="2"/>
  <c r="H4222" i="2"/>
  <c r="O5379" i="2"/>
  <c r="H803" i="2"/>
  <c r="O5378" i="2"/>
  <c r="H2481" i="2"/>
  <c r="O5377" i="2"/>
  <c r="H2478" i="2"/>
  <c r="O5376" i="2"/>
  <c r="H2482" i="2"/>
  <c r="O5375" i="2"/>
  <c r="H529" i="2"/>
  <c r="O5374" i="2"/>
  <c r="H483" i="2"/>
  <c r="O5373" i="2"/>
  <c r="H525" i="2"/>
  <c r="O5372" i="2"/>
  <c r="H481" i="2"/>
  <c r="O5371" i="2"/>
  <c r="H5502" i="2"/>
  <c r="O5370" i="2"/>
  <c r="H5497" i="2"/>
  <c r="O5369" i="2"/>
  <c r="H6445" i="2"/>
  <c r="O5368" i="2"/>
  <c r="H2278" i="2"/>
  <c r="O5367" i="2"/>
  <c r="H6107" i="2"/>
  <c r="O5366" i="2"/>
  <c r="H5512" i="2"/>
  <c r="O5365" i="2"/>
  <c r="H5507" i="2"/>
  <c r="O5364" i="2"/>
  <c r="H5433" i="2"/>
  <c r="O5363" i="2"/>
  <c r="H5437" i="2"/>
  <c r="O5362" i="2"/>
  <c r="H4612" i="2"/>
  <c r="O5361" i="2"/>
  <c r="H714" i="2"/>
  <c r="O5360" i="2"/>
  <c r="H706" i="2"/>
  <c r="O5359" i="2"/>
  <c r="H4742" i="2"/>
  <c r="O5358" i="2"/>
  <c r="H4813" i="2"/>
  <c r="O5357" i="2"/>
  <c r="H185" i="2"/>
  <c r="O5356" i="2"/>
  <c r="H4513" i="2"/>
  <c r="O5355" i="2"/>
  <c r="H154" i="2"/>
  <c r="O5354" i="2"/>
  <c r="H661" i="2"/>
  <c r="O5353" i="2"/>
  <c r="H668" i="2"/>
  <c r="O5352" i="2"/>
  <c r="H676" i="2"/>
  <c r="O5351" i="2"/>
  <c r="H674" i="2"/>
  <c r="O5350" i="2"/>
  <c r="H666" i="2"/>
  <c r="O5349" i="2"/>
  <c r="H4390" i="2"/>
  <c r="O5348" i="2"/>
  <c r="H664" i="2"/>
  <c r="O5347" i="2"/>
  <c r="H680" i="2"/>
  <c r="O5346" i="2"/>
  <c r="H678" i="2"/>
  <c r="O5345" i="2"/>
  <c r="H672" i="2"/>
  <c r="O5344" i="2"/>
  <c r="H670" i="2"/>
  <c r="O5343" i="2"/>
  <c r="H679" i="2"/>
  <c r="O5342" i="2"/>
  <c r="H673" i="2"/>
  <c r="O5341" i="2"/>
  <c r="H671" i="2"/>
  <c r="O5340" i="2"/>
  <c r="H667" i="2"/>
  <c r="O5339" i="2"/>
  <c r="H669" i="2"/>
  <c r="O5338" i="2"/>
  <c r="H665" i="2"/>
  <c r="O5337" i="2"/>
  <c r="H662" i="2"/>
  <c r="O5336" i="2"/>
  <c r="H675" i="2"/>
  <c r="O5335" i="2"/>
  <c r="H649" i="2"/>
  <c r="O5334" i="2"/>
  <c r="H155" i="2"/>
  <c r="O5333" i="2"/>
  <c r="H677" i="2"/>
  <c r="O5332" i="2"/>
  <c r="H4596" i="2"/>
  <c r="O5331" i="2"/>
  <c r="H4595" i="2"/>
  <c r="O5330" i="2"/>
  <c r="H4594" i="2"/>
  <c r="O5329" i="2"/>
  <c r="H4593" i="2"/>
  <c r="O5328" i="2"/>
  <c r="H4591" i="2"/>
  <c r="O5327" i="2"/>
  <c r="H4609" i="2"/>
  <c r="O5326" i="2"/>
  <c r="H4601" i="2"/>
  <c r="O5325" i="2"/>
  <c r="H4606" i="2"/>
  <c r="O5324" i="2"/>
  <c r="H4605" i="2"/>
  <c r="O5323" i="2"/>
  <c r="H4602" i="2"/>
  <c r="O5322" i="2"/>
  <c r="H5575" i="2"/>
  <c r="O5321" i="2"/>
  <c r="H4600" i="2"/>
  <c r="O5320" i="2"/>
  <c r="H5578" i="2"/>
  <c r="O5319" i="2"/>
  <c r="H5508" i="2"/>
  <c r="O5318" i="2"/>
  <c r="H5503" i="2"/>
  <c r="O5317" i="2"/>
  <c r="H5572" i="2"/>
  <c r="O5316" i="2"/>
  <c r="H5569" i="2"/>
  <c r="O5315" i="2"/>
  <c r="H5566" i="2"/>
  <c r="O5314" i="2"/>
  <c r="H4611" i="2"/>
  <c r="O5313" i="2"/>
  <c r="H4607" i="2"/>
  <c r="O5312" i="2"/>
  <c r="H5547" i="2"/>
  <c r="O5311" i="2"/>
  <c r="H5498" i="2"/>
  <c r="O5310" i="2"/>
  <c r="H5493" i="2"/>
  <c r="O5309" i="2"/>
  <c r="H991" i="2"/>
  <c r="O5308" i="2"/>
  <c r="H865" i="2"/>
  <c r="O5307" i="2"/>
  <c r="H2258" i="2"/>
  <c r="O5306" i="2"/>
  <c r="H2261" i="2"/>
  <c r="O5305" i="2"/>
  <c r="H2259" i="2"/>
  <c r="O5304" i="2"/>
  <c r="H992" i="2"/>
  <c r="O5303" i="2"/>
  <c r="H854" i="2"/>
  <c r="O5302" i="2"/>
  <c r="H3530" i="2"/>
  <c r="O5301" i="2"/>
  <c r="H3515" i="2"/>
  <c r="O5300" i="2"/>
  <c r="H3510" i="2"/>
  <c r="O5299" i="2"/>
  <c r="H3671" i="2"/>
  <c r="O5298" i="2"/>
  <c r="H3666" i="2"/>
  <c r="O5297" i="2"/>
  <c r="H3661" i="2"/>
  <c r="O5296" i="2"/>
  <c r="H3651" i="2"/>
  <c r="O5295" i="2"/>
  <c r="H3646" i="2"/>
  <c r="O5294" i="2"/>
  <c r="H3641" i="2"/>
  <c r="O5293" i="2"/>
  <c r="H3632" i="2"/>
  <c r="O5292" i="2"/>
  <c r="H3609" i="2"/>
  <c r="O5291" i="2"/>
  <c r="H3604" i="2"/>
  <c r="O5290" i="2"/>
  <c r="H3599" i="2"/>
  <c r="O5289" i="2"/>
  <c r="H3593" i="2"/>
  <c r="O5288" i="2"/>
  <c r="H3572" i="2"/>
  <c r="O5287" i="2"/>
  <c r="H3567" i="2"/>
  <c r="O5286" i="2"/>
  <c r="H3562" i="2"/>
  <c r="O5285" i="2"/>
  <c r="H3555" i="2"/>
  <c r="O5284" i="2"/>
  <c r="H3525" i="2"/>
  <c r="O5283" i="2"/>
  <c r="H3544" i="2"/>
  <c r="O5282" i="2"/>
  <c r="H3423" i="2"/>
  <c r="O5281" i="2"/>
  <c r="H3656" i="2"/>
  <c r="O5280" i="2"/>
  <c r="H3618" i="2"/>
  <c r="O5279" i="2"/>
  <c r="H3529" i="2"/>
  <c r="O5278" i="2"/>
  <c r="H3519" i="2"/>
  <c r="O5277" i="2"/>
  <c r="H3514" i="2"/>
  <c r="O5276" i="2"/>
  <c r="H3427" i="2"/>
  <c r="O5275" i="2"/>
  <c r="H3670" i="2"/>
  <c r="O5274" i="2"/>
  <c r="H3665" i="2"/>
  <c r="O5273" i="2"/>
  <c r="H3660" i="2"/>
  <c r="O5272" i="2"/>
  <c r="H3650" i="2"/>
  <c r="O5271" i="2"/>
  <c r="H3645" i="2"/>
  <c r="O5270" i="2"/>
  <c r="H3640" i="2"/>
  <c r="O5269" i="2"/>
  <c r="H3631" i="2"/>
  <c r="O5268" i="2"/>
  <c r="H3608" i="2"/>
  <c r="O5267" i="2"/>
  <c r="H3603" i="2"/>
  <c r="O5266" i="2"/>
  <c r="H3598" i="2"/>
  <c r="O5265" i="2"/>
  <c r="H3576" i="2"/>
  <c r="O5264" i="2"/>
  <c r="H3571" i="2"/>
  <c r="O5263" i="2"/>
  <c r="H3566" i="2"/>
  <c r="O5262" i="2"/>
  <c r="H3559" i="2"/>
  <c r="O5261" i="2"/>
  <c r="H3554" i="2"/>
  <c r="O5260" i="2"/>
  <c r="H3524" i="2"/>
  <c r="O5259" i="2"/>
  <c r="H3369" i="2"/>
  <c r="O5258" i="2"/>
  <c r="H3655" i="2"/>
  <c r="O5257" i="2"/>
  <c r="H3617" i="2"/>
  <c r="O5256" i="2"/>
  <c r="H3548" i="2"/>
  <c r="O5255" i="2"/>
  <c r="H3543" i="2"/>
  <c r="O5254" i="2"/>
  <c r="H3538" i="2"/>
  <c r="O5253" i="2"/>
  <c r="H3533" i="2"/>
  <c r="O5252" i="2"/>
  <c r="H3528" i="2"/>
  <c r="O5251" i="2"/>
  <c r="H3518" i="2"/>
  <c r="O5250" i="2"/>
  <c r="H3513" i="2"/>
  <c r="O5249" i="2"/>
  <c r="H3664" i="2"/>
  <c r="O5248" i="2"/>
  <c r="H3426" i="2"/>
  <c r="O5247" i="2"/>
  <c r="H3669" i="2"/>
  <c r="O5246" i="2"/>
  <c r="H3649" i="2"/>
  <c r="O5245" i="2"/>
  <c r="H3659" i="2"/>
  <c r="O5244" i="2"/>
  <c r="H3644" i="2"/>
  <c r="O5243" i="2"/>
  <c r="H3639" i="2"/>
  <c r="O5242" i="2"/>
  <c r="H3630" i="2"/>
  <c r="O5241" i="2"/>
  <c r="H3607" i="2"/>
  <c r="O5240" i="2"/>
  <c r="H3602" i="2"/>
  <c r="O5239" i="2"/>
  <c r="H3597" i="2"/>
  <c r="O5238" i="2"/>
  <c r="H3575" i="2"/>
  <c r="O5237" i="2"/>
  <c r="H3570" i="2"/>
  <c r="O5236" i="2"/>
  <c r="H3565" i="2"/>
  <c r="O5235" i="2"/>
  <c r="H3558" i="2"/>
  <c r="O5234" i="2"/>
  <c r="H3523" i="2"/>
  <c r="O5233" i="2"/>
  <c r="H3368" i="2"/>
  <c r="O5232" i="2"/>
  <c r="H3654" i="2"/>
  <c r="O5231" i="2"/>
  <c r="H3616" i="2"/>
  <c r="O5230" i="2"/>
  <c r="H3547" i="2"/>
  <c r="O5229" i="2"/>
  <c r="H3601" i="2"/>
  <c r="O5228" i="2"/>
  <c r="H3595" i="2"/>
  <c r="O5227" i="2"/>
  <c r="H3663" i="2"/>
  <c r="O5226" i="2"/>
  <c r="H3658" i="2"/>
  <c r="O5225" i="2"/>
  <c r="H3648" i="2"/>
  <c r="O5224" i="2"/>
  <c r="H3643" i="2"/>
  <c r="O5223" i="2"/>
  <c r="H3638" i="2"/>
  <c r="O5222" i="2"/>
  <c r="H3620" i="2"/>
  <c r="O5221" i="2"/>
  <c r="H3574" i="2"/>
  <c r="O5220" i="2"/>
  <c r="H3569" i="2"/>
  <c r="O5219" i="2"/>
  <c r="H3564" i="2"/>
  <c r="O5218" i="2"/>
  <c r="H3210" i="2"/>
  <c r="O5217" i="2"/>
  <c r="H3207" i="2"/>
  <c r="O5216" i="2"/>
  <c r="H6150" i="2"/>
  <c r="O5215" i="2"/>
  <c r="H6354" i="2"/>
  <c r="O5214" i="2"/>
  <c r="H2379" i="2"/>
  <c r="O5213" i="2"/>
  <c r="H2378" i="2"/>
  <c r="O5212" i="2"/>
  <c r="H2377" i="2"/>
  <c r="O5211" i="2"/>
  <c r="H2376" i="2"/>
  <c r="O5210" i="2"/>
  <c r="H2375" i="2"/>
  <c r="O5209" i="2"/>
  <c r="H2374" i="2"/>
  <c r="O5208" i="2"/>
  <c r="H2390" i="2"/>
  <c r="O5207" i="2"/>
  <c r="H2385" i="2"/>
  <c r="O5206" i="2"/>
  <c r="H2381" i="2"/>
  <c r="O5205" i="2"/>
  <c r="H5682" i="2"/>
  <c r="O5204" i="2"/>
  <c r="H5680" i="2"/>
  <c r="O5203" i="2"/>
  <c r="H5676" i="2"/>
  <c r="O5202" i="2"/>
  <c r="H5678" i="2"/>
  <c r="O5201" i="2"/>
  <c r="H5674" i="2"/>
  <c r="O5200" i="2"/>
  <c r="H5672" i="2"/>
  <c r="O5199" i="2"/>
  <c r="H5670" i="2"/>
  <c r="O5198" i="2"/>
  <c r="H5668" i="2"/>
  <c r="O5197" i="2"/>
  <c r="H5691" i="2"/>
  <c r="O5196" i="2"/>
  <c r="H5689" i="2"/>
  <c r="O5195" i="2"/>
  <c r="H5687" i="2"/>
  <c r="O5194" i="2"/>
  <c r="H5685" i="2"/>
  <c r="O5193" i="2"/>
  <c r="H5683" i="2"/>
  <c r="O5192" i="2"/>
  <c r="H5681" i="2"/>
  <c r="O5191" i="2"/>
  <c r="H5679" i="2"/>
  <c r="O5190" i="2"/>
  <c r="H5677" i="2"/>
  <c r="O5189" i="2"/>
  <c r="H5675" i="2"/>
  <c r="O5188" i="2"/>
  <c r="H5673" i="2"/>
  <c r="O5187" i="2"/>
  <c r="H5671" i="2"/>
  <c r="O5186" i="2"/>
  <c r="H5669" i="2"/>
  <c r="O5185" i="2"/>
  <c r="H5667" i="2"/>
  <c r="O5184" i="2"/>
  <c r="H5665" i="2"/>
  <c r="O5183" i="2"/>
  <c r="H5663" i="2"/>
  <c r="O5182" i="2"/>
  <c r="H5661" i="2"/>
  <c r="O5181" i="2"/>
  <c r="H5659" i="2"/>
  <c r="O5180" i="2"/>
  <c r="H5647" i="2"/>
  <c r="O5179" i="2"/>
  <c r="H5645" i="2"/>
  <c r="O5178" i="2"/>
  <c r="H5643" i="2"/>
  <c r="O5177" i="2"/>
  <c r="H5641" i="2"/>
  <c r="O5176" i="2"/>
  <c r="H5640" i="2"/>
  <c r="O5175" i="2"/>
  <c r="H5638" i="2"/>
  <c r="O5174" i="2"/>
  <c r="H5636" i="2"/>
  <c r="O5173" i="2"/>
  <c r="H5634" i="2"/>
  <c r="O5172" i="2"/>
  <c r="H5632" i="2"/>
  <c r="O5171" i="2"/>
  <c r="H5630" i="2"/>
  <c r="O5170" i="2"/>
  <c r="H5628" i="2"/>
  <c r="O5169" i="2"/>
  <c r="H5626" i="2"/>
  <c r="O5168" i="2"/>
  <c r="H5624" i="2"/>
  <c r="O5167" i="2"/>
  <c r="H5622" i="2"/>
  <c r="O5166" i="2"/>
  <c r="H5509" i="2"/>
  <c r="O5165" i="2"/>
  <c r="H5504" i="2"/>
  <c r="O5164" i="2"/>
  <c r="H5500" i="2"/>
  <c r="O5163" i="2"/>
  <c r="H5495" i="2"/>
  <c r="O5162" i="2"/>
  <c r="H5490" i="2"/>
  <c r="O5161" i="2"/>
  <c r="H5485" i="2"/>
  <c r="O5160" i="2"/>
  <c r="H5480" i="2"/>
  <c r="O5159" i="2"/>
  <c r="H5476" i="2"/>
  <c r="O5158" i="2"/>
  <c r="H5242" i="2"/>
  <c r="O5157" i="2"/>
  <c r="H5334" i="2"/>
  <c r="O5156" i="2"/>
  <c r="H5330" i="2"/>
  <c r="O5155" i="2"/>
  <c r="H5326" i="2"/>
  <c r="O5154" i="2"/>
  <c r="H5310" i="2"/>
  <c r="O5153" i="2"/>
  <c r="H5399" i="2"/>
  <c r="O5152" i="2"/>
  <c r="H5318" i="2"/>
  <c r="O5151" i="2"/>
  <c r="H5314" i="2"/>
  <c r="O5150" i="2"/>
  <c r="H5395" i="2"/>
  <c r="O5149" i="2"/>
  <c r="H5391" i="2"/>
  <c r="O5148" i="2"/>
  <c r="H5387" i="2"/>
  <c r="O5147" i="2"/>
  <c r="H5383" i="2"/>
  <c r="O5146" i="2"/>
  <c r="H5265" i="2"/>
  <c r="O5145" i="2"/>
  <c r="H5261" i="2"/>
  <c r="O5144" i="2"/>
  <c r="H5257" i="2"/>
  <c r="O5143" i="2"/>
  <c r="H5249" i="2"/>
  <c r="O5142" i="2"/>
  <c r="H5321" i="2"/>
  <c r="O5141" i="2"/>
  <c r="H5244" i="2"/>
  <c r="O5140" i="2"/>
  <c r="H5240" i="2"/>
  <c r="O5139" i="2"/>
  <c r="H5332" i="2"/>
  <c r="O5138" i="2"/>
  <c r="H5183" i="2"/>
  <c r="O5137" i="2"/>
  <c r="H5179" i="2"/>
  <c r="O5136" i="2"/>
  <c r="H5155" i="2"/>
  <c r="O5135" i="2"/>
  <c r="H5067" i="2"/>
  <c r="O5134" i="2"/>
  <c r="H5062" i="2"/>
  <c r="O5133" i="2"/>
  <c r="H5057" i="2"/>
  <c r="O5132" i="2"/>
  <c r="H5052" i="2"/>
  <c r="O5131" i="2"/>
  <c r="H5047" i="2"/>
  <c r="O5130" i="2"/>
  <c r="H5037" i="2"/>
  <c r="O5129" i="2"/>
  <c r="H5127" i="2"/>
  <c r="O5128" i="2"/>
  <c r="H5031" i="2"/>
  <c r="O5127" i="2"/>
  <c r="H5026" i="2"/>
  <c r="O5126" i="2"/>
  <c r="H5056" i="2"/>
  <c r="O5125" i="2"/>
  <c r="H5051" i="2"/>
  <c r="O5124" i="2"/>
  <c r="H5046" i="2"/>
  <c r="O5123" i="2"/>
  <c r="H5101" i="2"/>
  <c r="O5122" i="2"/>
  <c r="H5096" i="2"/>
  <c r="O5121" i="2"/>
  <c r="H5030" i="2"/>
  <c r="O5120" i="2"/>
  <c r="H5025" i="2"/>
  <c r="O5119" i="2"/>
  <c r="H5140" i="2"/>
  <c r="O5118" i="2"/>
  <c r="H5135" i="2"/>
  <c r="O5117" i="2"/>
  <c r="H5130" i="2"/>
  <c r="O5116" i="2"/>
  <c r="H5120" i="2"/>
  <c r="O5115" i="2"/>
  <c r="H5115" i="2"/>
  <c r="O5114" i="2"/>
  <c r="H5110" i="2"/>
  <c r="O5113" i="2"/>
  <c r="H5106" i="2"/>
  <c r="O5112" i="2"/>
  <c r="H5070" i="2"/>
  <c r="O5111" i="2"/>
  <c r="H5040" i="2"/>
  <c r="O5110" i="2"/>
  <c r="H5064" i="2"/>
  <c r="O5109" i="2"/>
  <c r="H5059" i="2"/>
  <c r="O5108" i="2"/>
  <c r="H5075" i="2"/>
  <c r="O5107" i="2"/>
  <c r="H5054" i="2"/>
  <c r="O5106" i="2"/>
  <c r="H5049" i="2"/>
  <c r="O5105" i="2"/>
  <c r="H5044" i="2"/>
  <c r="O5104" i="2"/>
  <c r="H5034" i="2"/>
  <c r="O5103" i="2"/>
  <c r="H5124" i="2"/>
  <c r="O5102" i="2"/>
  <c r="H5079" i="2"/>
  <c r="O5101" i="2"/>
  <c r="H5099" i="2"/>
  <c r="O5100" i="2"/>
  <c r="H5094" i="2"/>
  <c r="O5099" i="2"/>
  <c r="H5104" i="2"/>
  <c r="O5098" i="2"/>
  <c r="H5089" i="2"/>
  <c r="O5097" i="2"/>
  <c r="H5084" i="2"/>
  <c r="O5096" i="2"/>
  <c r="H5074" i="2"/>
  <c r="O5095" i="2"/>
  <c r="H5069" i="2"/>
  <c r="O5094" i="2"/>
  <c r="H5039" i="2"/>
  <c r="O5093" i="2"/>
  <c r="H5063" i="2"/>
  <c r="O5092" i="2"/>
  <c r="H3970" i="2"/>
  <c r="O5091" i="2"/>
  <c r="H4802" i="2"/>
  <c r="O5090" i="2"/>
  <c r="H5003" i="2"/>
  <c r="O5089" i="2"/>
  <c r="H4797" i="2"/>
  <c r="O5088" i="2"/>
  <c r="H2307" i="2"/>
  <c r="O5087" i="2"/>
  <c r="H1625" i="2"/>
  <c r="O5086" i="2"/>
  <c r="H2204" i="2"/>
  <c r="O5085" i="2"/>
  <c r="H2203" i="2"/>
  <c r="O5084" i="2"/>
  <c r="H2202" i="2"/>
  <c r="O5083" i="2"/>
  <c r="H2201" i="2"/>
  <c r="O5082" i="2"/>
  <c r="H2205" i="2"/>
  <c r="O5081" i="2"/>
  <c r="H2200" i="2"/>
  <c r="O5080" i="2"/>
  <c r="H2349" i="2"/>
  <c r="O5079" i="2"/>
  <c r="H1458" i="2"/>
  <c r="O5078" i="2"/>
  <c r="H1624" i="2"/>
  <c r="O5077" i="2"/>
  <c r="H1623" i="2"/>
  <c r="O5076" i="2"/>
  <c r="H1622" i="2"/>
  <c r="O5075" i="2"/>
  <c r="H1620" i="2"/>
  <c r="O5074" i="2"/>
  <c r="H1627" i="2"/>
  <c r="O5073" i="2"/>
  <c r="H1483" i="2"/>
  <c r="O5072" i="2"/>
  <c r="H1482" i="2"/>
  <c r="O5071" i="2"/>
  <c r="H1756" i="2"/>
  <c r="O5070" i="2"/>
  <c r="H1737" i="2"/>
  <c r="O5069" i="2"/>
  <c r="H1765" i="2"/>
  <c r="O5068" i="2"/>
  <c r="H1621" i="2"/>
  <c r="O5067" i="2"/>
  <c r="H298" i="2"/>
  <c r="O5066" i="2"/>
  <c r="H617" i="2"/>
  <c r="O5065" i="2"/>
  <c r="H4811" i="2"/>
  <c r="O5064" i="2"/>
  <c r="H4821" i="2"/>
  <c r="O5063" i="2"/>
  <c r="H4886" i="2"/>
  <c r="O5062" i="2"/>
  <c r="H4876" i="2"/>
  <c r="O5061" i="2"/>
  <c r="H4851" i="2"/>
  <c r="O5060" i="2"/>
  <c r="H1764" i="2"/>
  <c r="O5059" i="2"/>
  <c r="H4861" i="2"/>
  <c r="O5058" i="2"/>
  <c r="H4816" i="2"/>
  <c r="O5057" i="2"/>
  <c r="H4850" i="2"/>
  <c r="O5056" i="2"/>
  <c r="H4836" i="2"/>
  <c r="O5055" i="2"/>
  <c r="H4806" i="2"/>
  <c r="O5054" i="2"/>
  <c r="H4826" i="2"/>
  <c r="O5053" i="2"/>
  <c r="H4835" i="2"/>
  <c r="O5052" i="2"/>
  <c r="H4885" i="2"/>
  <c r="O5051" i="2"/>
  <c r="H4865" i="2"/>
  <c r="O5050" i="2"/>
  <c r="H2109" i="2"/>
  <c r="O5049" i="2"/>
  <c r="H2108" i="2"/>
  <c r="O5048" i="2"/>
  <c r="H2107" i="2"/>
  <c r="O5047" i="2"/>
  <c r="H2106" i="2"/>
  <c r="O5046" i="2"/>
  <c r="H2105" i="2"/>
  <c r="O5045" i="2"/>
  <c r="H2104" i="2"/>
  <c r="O5044" i="2"/>
  <c r="H1663" i="2"/>
  <c r="O5043" i="2"/>
  <c r="H1662" i="2"/>
  <c r="O5042" i="2"/>
  <c r="H221" i="2"/>
  <c r="O5041" i="2"/>
  <c r="H1463" i="2"/>
  <c r="O5040" i="2"/>
  <c r="H1462" i="2"/>
  <c r="O5039" i="2"/>
  <c r="H1019" i="2"/>
  <c r="O5038" i="2"/>
  <c r="H1017" i="2"/>
  <c r="O5037" i="2"/>
  <c r="H1015" i="2"/>
  <c r="O5036" i="2"/>
  <c r="H3716" i="2"/>
  <c r="O5035" i="2"/>
  <c r="H1460" i="2"/>
  <c r="O5034" i="2"/>
  <c r="H1459" i="2"/>
  <c r="O5033" i="2"/>
  <c r="H1464" i="2"/>
  <c r="O5032" i="2"/>
  <c r="H1461" i="2"/>
  <c r="O5031" i="2"/>
  <c r="H6098" i="2"/>
  <c r="O5030" i="2"/>
  <c r="H223" i="2"/>
  <c r="O5029" i="2"/>
  <c r="H3726" i="2"/>
  <c r="O5028" i="2"/>
  <c r="H224" i="2"/>
  <c r="O5027" i="2"/>
  <c r="H3931" i="2"/>
  <c r="O5026" i="2"/>
  <c r="H3936" i="2"/>
  <c r="O5025" i="2"/>
  <c r="H3938" i="2"/>
  <c r="O5024" i="2"/>
  <c r="H3722" i="2"/>
  <c r="O5023" i="2"/>
  <c r="H3942" i="2"/>
  <c r="O5022" i="2"/>
  <c r="H3868" i="2"/>
  <c r="O5021" i="2"/>
  <c r="H3850" i="2"/>
  <c r="O5020" i="2"/>
  <c r="H3828" i="2"/>
  <c r="O5019" i="2"/>
  <c r="H3827" i="2"/>
  <c r="O5018" i="2"/>
  <c r="H3815" i="2"/>
  <c r="O5017" i="2"/>
  <c r="H210" i="2"/>
  <c r="O5016" i="2"/>
  <c r="H381" i="2"/>
  <c r="O5015" i="2"/>
  <c r="H2963" i="2"/>
  <c r="O5014" i="2"/>
  <c r="H4196" i="2"/>
  <c r="O5013" i="2"/>
  <c r="H4198" i="2"/>
  <c r="O5012" i="2"/>
  <c r="H4210" i="2"/>
  <c r="O5011" i="2"/>
  <c r="H4212" i="2"/>
  <c r="O5010" i="2"/>
  <c r="H4211" i="2"/>
  <c r="O5009" i="2"/>
  <c r="H1612" i="2"/>
  <c r="O5008" i="2"/>
  <c r="H2115" i="2"/>
  <c r="O5007" i="2"/>
  <c r="H2114" i="2"/>
  <c r="O5006" i="2"/>
  <c r="H4815" i="2"/>
  <c r="O5005" i="2"/>
  <c r="H614" i="2"/>
  <c r="O5004" i="2"/>
  <c r="H2165" i="2"/>
  <c r="O5003" i="2"/>
  <c r="H3113" i="2"/>
  <c r="O5002" i="2"/>
  <c r="H1071" i="2"/>
  <c r="O5001" i="2"/>
  <c r="H3107" i="2"/>
  <c r="O5000" i="2"/>
  <c r="H5757" i="2"/>
  <c r="O4999" i="2"/>
  <c r="H3110" i="2"/>
  <c r="O4998" i="2"/>
  <c r="H3104" i="2"/>
  <c r="O4997" i="2"/>
  <c r="H1084" i="2"/>
  <c r="O4996" i="2"/>
  <c r="H1121" i="2"/>
  <c r="O4995" i="2"/>
  <c r="H1088" i="2"/>
  <c r="O4994" i="2"/>
  <c r="H3099" i="2"/>
  <c r="O4993" i="2"/>
  <c r="H3704" i="2"/>
  <c r="O4992" i="2"/>
  <c r="H3109" i="2"/>
  <c r="O4991" i="2"/>
  <c r="H3102" i="2"/>
  <c r="O4990" i="2"/>
  <c r="H1123" i="2"/>
  <c r="O4989" i="2"/>
  <c r="H1091" i="2"/>
  <c r="O4988" i="2"/>
  <c r="H1096" i="2"/>
  <c r="O4987" i="2"/>
  <c r="H5758" i="2"/>
  <c r="O4986" i="2"/>
  <c r="H3114" i="2"/>
  <c r="O4985" i="2"/>
  <c r="H3108" i="2"/>
  <c r="O4984" i="2"/>
  <c r="H1082" i="2"/>
  <c r="O4983" i="2"/>
  <c r="H1120" i="2"/>
  <c r="O4982" i="2"/>
  <c r="H1086" i="2"/>
  <c r="O4981" i="2"/>
  <c r="H1151" i="2"/>
  <c r="O4980" i="2"/>
  <c r="H1098" i="2"/>
  <c r="O4979" i="2"/>
  <c r="H1095" i="2"/>
  <c r="O4978" i="2"/>
  <c r="H1074" i="2"/>
  <c r="O4977" i="2"/>
  <c r="H6514" i="2"/>
  <c r="O4976" i="2"/>
  <c r="H6511" i="2"/>
  <c r="O4975" i="2"/>
  <c r="H6239" i="2"/>
  <c r="O4974" i="2"/>
  <c r="H6246" i="2"/>
  <c r="O4973" i="2"/>
  <c r="H6234" i="2"/>
  <c r="O4972" i="2"/>
  <c r="H6267" i="2"/>
  <c r="O4971" i="2"/>
  <c r="H6242" i="2"/>
  <c r="O4970" i="2"/>
  <c r="H6229" i="2"/>
  <c r="O4969" i="2"/>
  <c r="H6245" i="2"/>
  <c r="O4968" i="2"/>
  <c r="H6209" i="2"/>
  <c r="O4967" i="2"/>
  <c r="H6212" i="2"/>
  <c r="O4966" i="2"/>
  <c r="H6253" i="2"/>
  <c r="O4965" i="2"/>
  <c r="H6263" i="2"/>
  <c r="O4964" i="2"/>
  <c r="H6204" i="2"/>
  <c r="O4963" i="2"/>
  <c r="H6191" i="2"/>
  <c r="O4962" i="2"/>
  <c r="H6281" i="2"/>
  <c r="O4961" i="2"/>
  <c r="H6278" i="2"/>
  <c r="O4960" i="2"/>
  <c r="H1830" i="2"/>
  <c r="O4959" i="2"/>
  <c r="H1831" i="2"/>
  <c r="O4958" i="2"/>
  <c r="H6447" i="2"/>
  <c r="O4957" i="2"/>
  <c r="H5851" i="2"/>
  <c r="O4956" i="2"/>
  <c r="H5912" i="2"/>
  <c r="O4955" i="2"/>
  <c r="H5852" i="2"/>
  <c r="O4954" i="2"/>
  <c r="H826" i="2"/>
  <c r="O4953" i="2"/>
  <c r="H4203" i="2"/>
  <c r="O4952" i="2"/>
  <c r="H808" i="2"/>
  <c r="O4951" i="2"/>
  <c r="H811" i="2"/>
  <c r="O4950" i="2"/>
  <c r="H807" i="2"/>
  <c r="O4949" i="2"/>
  <c r="H798" i="2"/>
  <c r="O4948" i="2"/>
  <c r="H794" i="2"/>
  <c r="O4947" i="2"/>
  <c r="H793" i="2"/>
  <c r="O4946" i="2"/>
  <c r="H3302" i="2"/>
  <c r="O4945" i="2"/>
  <c r="H3299" i="2"/>
  <c r="O4944" i="2"/>
  <c r="H2938" i="2"/>
  <c r="O4943" i="2"/>
  <c r="H2939" i="2"/>
  <c r="O4942" i="2"/>
  <c r="H785" i="2"/>
  <c r="O4941" i="2"/>
  <c r="H2667" i="2"/>
  <c r="O4940" i="2"/>
  <c r="H615" i="2"/>
  <c r="O4939" i="2"/>
  <c r="H4782" i="2"/>
  <c r="O4938" i="2"/>
  <c r="H4787" i="2"/>
  <c r="O4937" i="2"/>
  <c r="H449" i="2"/>
  <c r="O4936" i="2"/>
  <c r="H4887" i="2"/>
  <c r="O4935" i="2"/>
  <c r="H4772" i="2"/>
  <c r="O4934" i="2"/>
  <c r="H4847" i="2"/>
  <c r="O4933" i="2"/>
  <c r="H4766" i="2"/>
  <c r="O4932" i="2"/>
  <c r="H4781" i="2"/>
  <c r="O4931" i="2"/>
  <c r="H4791" i="2"/>
  <c r="O4930" i="2"/>
  <c r="H4761" i="2"/>
  <c r="O4929" i="2"/>
  <c r="H4881" i="2"/>
  <c r="O4928" i="2"/>
  <c r="H4856" i="2"/>
  <c r="O4927" i="2"/>
  <c r="H4866" i="2"/>
  <c r="O4926" i="2"/>
  <c r="H4831" i="2"/>
  <c r="O4925" i="2"/>
  <c r="H4841" i="2"/>
  <c r="O4924" i="2"/>
  <c r="H1492" i="2"/>
  <c r="O4923" i="2"/>
  <c r="H1473" i="2"/>
  <c r="O4922" i="2"/>
  <c r="H1472" i="2"/>
  <c r="O4921" i="2"/>
  <c r="H1471" i="2"/>
  <c r="O4920" i="2"/>
  <c r="H1467" i="2"/>
  <c r="O4919" i="2"/>
  <c r="H1487" i="2"/>
  <c r="O4918" i="2"/>
  <c r="H853" i="2"/>
  <c r="O4917" i="2"/>
  <c r="H1485" i="2"/>
  <c r="O4916" i="2"/>
  <c r="H1484" i="2"/>
  <c r="O4915" i="2"/>
  <c r="H3758" i="2"/>
  <c r="O4914" i="2"/>
  <c r="H3937" i="2"/>
  <c r="O4913" i="2"/>
  <c r="H6171" i="2"/>
  <c r="O4912" i="2"/>
  <c r="H59" i="2"/>
  <c r="O4911" i="2"/>
  <c r="H1066" i="2"/>
  <c r="O4910" i="2"/>
  <c r="H1099" i="2"/>
  <c r="O4909" i="2"/>
  <c r="H1101" i="2"/>
  <c r="O4908" i="2"/>
  <c r="H1097" i="2"/>
  <c r="O4907" i="2"/>
  <c r="H1067" i="2"/>
  <c r="O4906" i="2"/>
  <c r="H824" i="2"/>
  <c r="O4905" i="2"/>
  <c r="H825" i="2"/>
  <c r="O4904" i="2"/>
  <c r="H448" i="2"/>
  <c r="O4903" i="2"/>
  <c r="H457" i="2"/>
  <c r="O4902" i="2"/>
  <c r="H343" i="2"/>
  <c r="O4901" i="2"/>
  <c r="H342" i="2"/>
  <c r="O4900" i="2"/>
  <c r="H2423" i="2"/>
  <c r="O4899" i="2"/>
  <c r="H5961" i="2"/>
  <c r="O4898" i="2"/>
  <c r="H5960" i="2"/>
  <c r="O4897" i="2"/>
  <c r="H5959" i="2"/>
  <c r="O4896" i="2"/>
  <c r="H2257" i="2"/>
  <c r="O4895" i="2"/>
  <c r="H2458" i="2"/>
  <c r="O4894" i="2"/>
  <c r="H3164" i="2"/>
  <c r="O4893" i="2"/>
  <c r="H2548" i="2"/>
  <c r="O4892" i="2"/>
  <c r="H2546" i="2"/>
  <c r="O4891" i="2"/>
  <c r="H2545" i="2"/>
  <c r="O4890" i="2"/>
  <c r="H2544" i="2"/>
  <c r="O4889" i="2"/>
  <c r="H2547" i="2"/>
  <c r="O4888" i="2"/>
  <c r="H3756" i="2"/>
  <c r="O4887" i="2"/>
  <c r="H3757" i="2"/>
  <c r="O4886" i="2"/>
  <c r="H3746" i="2"/>
  <c r="O4885" i="2"/>
  <c r="H658" i="2"/>
  <c r="O4884" i="2"/>
  <c r="H656" i="2"/>
  <c r="O4883" i="2"/>
  <c r="H6152" i="2"/>
  <c r="O4882" i="2"/>
  <c r="H6151" i="2"/>
  <c r="O4881" i="2"/>
  <c r="H2819" i="2"/>
  <c r="O4880" i="2"/>
  <c r="H2507" i="2"/>
  <c r="O4879" i="2"/>
  <c r="H2506" i="2"/>
  <c r="O4878" i="2"/>
  <c r="H2504" i="2"/>
  <c r="O4877" i="2"/>
  <c r="H2503" i="2"/>
  <c r="O4876" i="2"/>
  <c r="H632" i="2"/>
  <c r="O4875" i="2"/>
  <c r="H631" i="2"/>
  <c r="O4874" i="2"/>
  <c r="H629" i="2"/>
  <c r="O4873" i="2"/>
  <c r="H630" i="2"/>
  <c r="O4872" i="2"/>
  <c r="H625" i="2"/>
  <c r="O4871" i="2"/>
  <c r="H627" i="2"/>
  <c r="O4870" i="2"/>
  <c r="H628" i="2"/>
  <c r="O4869" i="2"/>
  <c r="H5409" i="2"/>
  <c r="O4868" i="2"/>
  <c r="H5294" i="2"/>
  <c r="O4867" i="2"/>
  <c r="H1593" i="2"/>
  <c r="O4866" i="2"/>
  <c r="H1585" i="2"/>
  <c r="O4865" i="2"/>
  <c r="H184" i="2"/>
  <c r="O4864" i="2"/>
  <c r="H4626" i="2"/>
  <c r="O4863" i="2"/>
  <c r="H4636" i="2"/>
  <c r="O4862" i="2"/>
  <c r="H4702" i="2"/>
  <c r="O4861" i="2"/>
  <c r="H4686" i="2"/>
  <c r="O4860" i="2"/>
  <c r="H4621" i="2"/>
  <c r="O4859" i="2"/>
  <c r="H4671" i="2"/>
  <c r="O4858" i="2"/>
  <c r="H4660" i="2"/>
  <c r="O4857" i="2"/>
  <c r="H4711" i="2"/>
  <c r="O4856" i="2"/>
  <c r="H4853" i="2"/>
  <c r="O4855" i="2"/>
  <c r="H4848" i="2"/>
  <c r="O4854" i="2"/>
  <c r="H4731" i="2"/>
  <c r="O4853" i="2"/>
  <c r="H4746" i="2"/>
  <c r="O4852" i="2"/>
  <c r="H4721" i="2"/>
  <c r="O4851" i="2"/>
  <c r="H4726" i="2"/>
  <c r="O4850" i="2"/>
  <c r="H4706" i="2"/>
  <c r="O4849" i="2"/>
  <c r="H4716" i="2"/>
  <c r="O4848" i="2"/>
  <c r="H4677" i="2"/>
  <c r="O4847" i="2"/>
  <c r="H4712" i="2"/>
  <c r="O4846" i="2"/>
  <c r="H4705" i="2"/>
  <c r="O4845" i="2"/>
  <c r="H4625" i="2"/>
  <c r="O4844" i="2"/>
  <c r="H4667" i="2"/>
  <c r="O4843" i="2"/>
  <c r="H4657" i="2"/>
  <c r="O4842" i="2"/>
  <c r="H4647" i="2"/>
  <c r="O4841" i="2"/>
  <c r="H4747" i="2"/>
  <c r="O4840" i="2"/>
  <c r="H181" i="2"/>
  <c r="O4839" i="2"/>
  <c r="H4710" i="2"/>
  <c r="O4838" i="2"/>
  <c r="H24" i="2"/>
  <c r="O4837" i="2"/>
  <c r="H187" i="2"/>
  <c r="O4836" i="2"/>
  <c r="H5298" i="2"/>
  <c r="O4835" i="2"/>
  <c r="H3761" i="2"/>
  <c r="O4834" i="2"/>
  <c r="H1214" i="2"/>
  <c r="O4833" i="2"/>
  <c r="H533" i="2"/>
  <c r="O4832" i="2"/>
  <c r="H744" i="2"/>
  <c r="O4831" i="2"/>
  <c r="H5515" i="2"/>
  <c r="O4830" i="2"/>
  <c r="H5528" i="2"/>
  <c r="O4829" i="2"/>
  <c r="H5524" i="2"/>
  <c r="O4828" i="2"/>
  <c r="H5486" i="2"/>
  <c r="O4827" i="2"/>
  <c r="H5501" i="2"/>
  <c r="O4826" i="2"/>
  <c r="H5519" i="2"/>
  <c r="O4825" i="2"/>
  <c r="H5523" i="2"/>
  <c r="O4824" i="2"/>
  <c r="H5465" i="2"/>
  <c r="O4823" i="2"/>
  <c r="H5531" i="2"/>
  <c r="O4822" i="2"/>
  <c r="H5469" i="2"/>
  <c r="O4821" i="2"/>
  <c r="H5461" i="2"/>
  <c r="O4820" i="2"/>
  <c r="H5527" i="2"/>
  <c r="O4819" i="2"/>
  <c r="H5457" i="2"/>
  <c r="O4818" i="2"/>
  <c r="H5445" i="2"/>
  <c r="O4817" i="2"/>
  <c r="H5464" i="2"/>
  <c r="O4816" i="2"/>
  <c r="H5520" i="2"/>
  <c r="O4815" i="2"/>
  <c r="H5532" i="2"/>
  <c r="O4814" i="2"/>
  <c r="H5505" i="2"/>
  <c r="O4813" i="2"/>
  <c r="H5516" i="2"/>
  <c r="O4812" i="2"/>
  <c r="H5456" i="2"/>
  <c r="O4811" i="2"/>
  <c r="H5473" i="2"/>
  <c r="O4810" i="2"/>
  <c r="H5477" i="2"/>
  <c r="O4809" i="2"/>
  <c r="H5481" i="2"/>
  <c r="O4808" i="2"/>
  <c r="H5526" i="2"/>
  <c r="O4807" i="2"/>
  <c r="H5441" i="2"/>
  <c r="O4806" i="2"/>
  <c r="H542" i="2"/>
  <c r="O4805" i="2"/>
  <c r="H541" i="2"/>
  <c r="O4804" i="2"/>
  <c r="H540" i="2"/>
  <c r="O4803" i="2"/>
  <c r="H539" i="2"/>
  <c r="O4802" i="2"/>
  <c r="H538" i="2"/>
  <c r="O4801" i="2"/>
  <c r="H537" i="2"/>
  <c r="O4800" i="2"/>
  <c r="H536" i="2"/>
  <c r="O4799" i="2"/>
  <c r="H3006" i="2"/>
  <c r="O4798" i="2"/>
  <c r="H3012" i="2"/>
  <c r="O4797" i="2"/>
  <c r="H820" i="2"/>
  <c r="O4796" i="2"/>
  <c r="H815" i="2"/>
  <c r="O4795" i="2"/>
  <c r="H1725" i="2"/>
  <c r="O4794" i="2"/>
  <c r="H1720" i="2"/>
  <c r="O4793" i="2"/>
  <c r="H1723" i="2"/>
  <c r="O4792" i="2"/>
  <c r="H1844" i="2"/>
  <c r="O4791" i="2"/>
  <c r="H1166" i="2"/>
  <c r="O4790" i="2"/>
  <c r="H1722" i="2"/>
  <c r="O4789" i="2"/>
  <c r="H1721" i="2"/>
  <c r="O4788" i="2"/>
  <c r="H1718" i="2"/>
  <c r="O4787" i="2"/>
  <c r="H816" i="2"/>
  <c r="O4786" i="2"/>
  <c r="H1719" i="2"/>
  <c r="O4785" i="2"/>
  <c r="H1708" i="2"/>
  <c r="O4784" i="2"/>
  <c r="H1717" i="2"/>
  <c r="O4783" i="2"/>
  <c r="H1714" i="2"/>
  <c r="O4782" i="2"/>
  <c r="H1715" i="2"/>
  <c r="O4781" i="2"/>
  <c r="H2473" i="2"/>
  <c r="O4780" i="2"/>
  <c r="H2471" i="2"/>
  <c r="O4779" i="2"/>
  <c r="H1688" i="2"/>
  <c r="O4778" i="2"/>
  <c r="H1689" i="2"/>
  <c r="O4777" i="2"/>
  <c r="H2472" i="2"/>
  <c r="O4776" i="2"/>
  <c r="H2470" i="2"/>
  <c r="O4775" i="2"/>
  <c r="H1724" i="2"/>
  <c r="O4774" i="2"/>
  <c r="H2469" i="2"/>
  <c r="O4773" i="2"/>
  <c r="H2468" i="2"/>
  <c r="O4772" i="2"/>
  <c r="H2476" i="2"/>
  <c r="O4771" i="2"/>
  <c r="H2475" i="2"/>
  <c r="O4770" i="2"/>
  <c r="H4830" i="2"/>
  <c r="O4769" i="2"/>
  <c r="H4820" i="2"/>
  <c r="O4768" i="2"/>
  <c r="H4756" i="2"/>
  <c r="O4767" i="2"/>
  <c r="H4846" i="2"/>
  <c r="O4766" i="2"/>
  <c r="H4770" i="2"/>
  <c r="O4765" i="2"/>
  <c r="H4760" i="2"/>
  <c r="O4764" i="2"/>
  <c r="H4880" i="2"/>
  <c r="O4763" i="2"/>
  <c r="H4860" i="2"/>
  <c r="O4762" i="2"/>
  <c r="H1911" i="2"/>
  <c r="O4761" i="2"/>
  <c r="H2103" i="2"/>
  <c r="O4760" i="2"/>
  <c r="H2260" i="2"/>
  <c r="O4759" i="2"/>
  <c r="H5705" i="2"/>
  <c r="O4758" i="2"/>
  <c r="H5706" i="2"/>
  <c r="O4757" i="2"/>
  <c r="H2272" i="2"/>
  <c r="O4756" i="2"/>
  <c r="H3464" i="2"/>
  <c r="O4755" i="2"/>
  <c r="H2535" i="2"/>
  <c r="O4754" i="2"/>
  <c r="H2543" i="2"/>
  <c r="O4753" i="2"/>
  <c r="H2542" i="2"/>
  <c r="O4752" i="2"/>
  <c r="H2557" i="2"/>
  <c r="O4751" i="2"/>
  <c r="H1080" i="2"/>
  <c r="O4750" i="2"/>
  <c r="H5740" i="2"/>
  <c r="O4749" i="2"/>
  <c r="H1983" i="2"/>
  <c r="O4748" i="2"/>
  <c r="H1918" i="2"/>
  <c r="O4747" i="2"/>
  <c r="H1916" i="2"/>
  <c r="O4746" i="2"/>
  <c r="H5581" i="2"/>
  <c r="O4745" i="2"/>
  <c r="H1903" i="2"/>
  <c r="O4744" i="2"/>
  <c r="H1929" i="2"/>
  <c r="O4743" i="2"/>
  <c r="H1924" i="2"/>
  <c r="O4742" i="2"/>
  <c r="H1909" i="2"/>
  <c r="O4741" i="2"/>
  <c r="H1908" i="2"/>
  <c r="O4740" i="2"/>
  <c r="H1956" i="2"/>
  <c r="O4739" i="2"/>
  <c r="H1955" i="2"/>
  <c r="O4738" i="2"/>
  <c r="H1954" i="2"/>
  <c r="O4737" i="2"/>
  <c r="H1953" i="2"/>
  <c r="O4736" i="2"/>
  <c r="H1952" i="2"/>
  <c r="O4735" i="2"/>
  <c r="H1951" i="2"/>
  <c r="O4734" i="2"/>
  <c r="H1948" i="2"/>
  <c r="O4733" i="2"/>
  <c r="H1947" i="2"/>
  <c r="O4732" i="2"/>
  <c r="H1937" i="2"/>
  <c r="O4731" i="2"/>
  <c r="H1920" i="2"/>
  <c r="O4730" i="2"/>
  <c r="H1928" i="2"/>
  <c r="O4729" i="2"/>
  <c r="H1927" i="2"/>
  <c r="O4728" i="2"/>
  <c r="H1926" i="2"/>
  <c r="O4727" i="2"/>
  <c r="H1925" i="2"/>
  <c r="O4726" i="2"/>
  <c r="H1568" i="2"/>
  <c r="O4725" i="2"/>
  <c r="H5534" i="2"/>
  <c r="O4724" i="2"/>
  <c r="H5587" i="2"/>
  <c r="O4723" i="2"/>
  <c r="H5585" i="2"/>
  <c r="O4722" i="2"/>
  <c r="H5583" i="2"/>
  <c r="O4721" i="2"/>
  <c r="H5576" i="2"/>
  <c r="O4720" i="2"/>
  <c r="H5573" i="2"/>
  <c r="O4719" i="2"/>
  <c r="H5570" i="2"/>
  <c r="O4718" i="2"/>
  <c r="H5536" i="2"/>
  <c r="O4717" i="2"/>
  <c r="H3292" i="2"/>
  <c r="O4716" i="2"/>
  <c r="H2373" i="2"/>
  <c r="O4715" i="2"/>
  <c r="H2354" i="2"/>
  <c r="O4714" i="2"/>
  <c r="H6164" i="2"/>
  <c r="O4713" i="2"/>
  <c r="H6146" i="2"/>
  <c r="O4712" i="2"/>
  <c r="H6163" i="2"/>
  <c r="O4711" i="2"/>
  <c r="H6162" i="2"/>
  <c r="O4710" i="2"/>
  <c r="H6161" i="2"/>
  <c r="O4709" i="2"/>
  <c r="H6160" i="2"/>
  <c r="O4708" i="2"/>
  <c r="H1901" i="2"/>
  <c r="O4707" i="2"/>
  <c r="H1571" i="2"/>
  <c r="O4706" i="2"/>
  <c r="H2887" i="2"/>
  <c r="O4705" i="2"/>
  <c r="H2889" i="2"/>
  <c r="O4704" i="2"/>
  <c r="H2884" i="2"/>
  <c r="O4703" i="2"/>
  <c r="H2891" i="2"/>
  <c r="O4702" i="2"/>
  <c r="H1579" i="2"/>
  <c r="O4701" i="2"/>
  <c r="H1578" i="2"/>
  <c r="O4700" i="2"/>
  <c r="H1577" i="2"/>
  <c r="O4699" i="2"/>
  <c r="H1576" i="2"/>
  <c r="O4698" i="2"/>
  <c r="H1575" i="2"/>
  <c r="O4697" i="2"/>
  <c r="H2052" i="2"/>
  <c r="O4696" i="2"/>
  <c r="H2054" i="2"/>
  <c r="O4695" i="2"/>
  <c r="H2055" i="2"/>
  <c r="O4694" i="2"/>
  <c r="H2029" i="2"/>
  <c r="O4693" i="2"/>
  <c r="H2017" i="2"/>
  <c r="O4692" i="2"/>
  <c r="H760" i="2"/>
  <c r="O4691" i="2"/>
  <c r="H2886" i="2"/>
  <c r="O4690" i="2"/>
  <c r="H4889" i="2"/>
  <c r="O4689" i="2"/>
  <c r="H471" i="2"/>
  <c r="O4688" i="2"/>
  <c r="H470" i="2"/>
  <c r="O4687" i="2"/>
  <c r="H436" i="2"/>
  <c r="O4686" i="2"/>
  <c r="H1981" i="2"/>
  <c r="O4685" i="2"/>
  <c r="H5325" i="2"/>
  <c r="O4684" i="2"/>
  <c r="H1574" i="2"/>
  <c r="O4683" i="2"/>
  <c r="H1573" i="2"/>
  <c r="O4682" i="2"/>
  <c r="H1582" i="2"/>
  <c r="O4681" i="2"/>
  <c r="H1564" i="2"/>
  <c r="O4680" i="2"/>
  <c r="H2071" i="2"/>
  <c r="O4679" i="2"/>
  <c r="H829" i="2"/>
  <c r="O4678" i="2"/>
  <c r="H827" i="2"/>
  <c r="O4677" i="2"/>
  <c r="H4615" i="2"/>
  <c r="O4676" i="2"/>
  <c r="H2074" i="2"/>
  <c r="O4675" i="2"/>
  <c r="H493" i="2"/>
  <c r="O4674" i="2"/>
  <c r="H492" i="2"/>
  <c r="O4673" i="2"/>
  <c r="H491" i="2"/>
  <c r="O4672" i="2"/>
  <c r="H490" i="2"/>
  <c r="O4671" i="2"/>
  <c r="H489" i="2"/>
  <c r="O4670" i="2"/>
  <c r="H5853" i="2"/>
  <c r="O4669" i="2"/>
  <c r="H2116" i="2"/>
  <c r="O4668" i="2"/>
  <c r="H5381" i="2"/>
  <c r="O4667" i="2"/>
  <c r="H5385" i="2"/>
  <c r="O4666" i="2"/>
  <c r="H814" i="2"/>
  <c r="O4665" i="2"/>
  <c r="H119" i="2"/>
  <c r="O4664" i="2"/>
  <c r="H4588" i="2"/>
  <c r="O4663" i="2"/>
  <c r="H3441" i="2"/>
  <c r="O4662" i="2"/>
  <c r="H695" i="2"/>
  <c r="O4661" i="2"/>
  <c r="H2031" i="2"/>
  <c r="O4660" i="2"/>
  <c r="H5400" i="2"/>
  <c r="O4659" i="2"/>
  <c r="H5392" i="2"/>
  <c r="O4658" i="2"/>
  <c r="H5396" i="2"/>
  <c r="O4657" i="2"/>
  <c r="H5372" i="2"/>
  <c r="O4656" i="2"/>
  <c r="H5388" i="2"/>
  <c r="O4655" i="2"/>
  <c r="H5380" i="2"/>
  <c r="O4654" i="2"/>
  <c r="H5384" i="2"/>
  <c r="O4653" i="2"/>
  <c r="H5376" i="2"/>
  <c r="O4652" i="2"/>
  <c r="H5032" i="2"/>
  <c r="O4651" i="2"/>
  <c r="H5167" i="2"/>
  <c r="O4650" i="2"/>
  <c r="H1556" i="2"/>
  <c r="O4649" i="2"/>
  <c r="H1588" i="2"/>
  <c r="O4648" i="2"/>
  <c r="H1544" i="2"/>
  <c r="O4647" i="2"/>
  <c r="H1604" i="2"/>
  <c r="O4646" i="2"/>
  <c r="H1542" i="2"/>
  <c r="O4645" i="2"/>
  <c r="H1602" i="2"/>
  <c r="O4644" i="2"/>
  <c r="H1539" i="2"/>
  <c r="O4643" i="2"/>
  <c r="H1600" i="2"/>
  <c r="O4642" i="2"/>
  <c r="H1537" i="2"/>
  <c r="O4641" i="2"/>
  <c r="H1598" i="2"/>
  <c r="O4640" i="2"/>
  <c r="H1559" i="2"/>
  <c r="O4639" i="2"/>
  <c r="H1596" i="2"/>
  <c r="O4638" i="2"/>
  <c r="H1557" i="2"/>
  <c r="O4637" i="2"/>
  <c r="H1594" i="2"/>
  <c r="O4636" i="2"/>
  <c r="H1555" i="2"/>
  <c r="O4635" i="2"/>
  <c r="H1569" i="2"/>
  <c r="O4634" i="2"/>
  <c r="H1524" i="2"/>
  <c r="O4633" i="2"/>
  <c r="H1525" i="2"/>
  <c r="O4632" i="2"/>
  <c r="H1535" i="2"/>
  <c r="O4631" i="2"/>
  <c r="H1534" i="2"/>
  <c r="O4630" i="2"/>
  <c r="H1554" i="2"/>
  <c r="O4629" i="2"/>
  <c r="H1553" i="2"/>
  <c r="O4628" i="2"/>
  <c r="H1515" i="2"/>
  <c r="O4627" i="2"/>
  <c r="H1529" i="2"/>
  <c r="O4626" i="2"/>
  <c r="H1514" i="2"/>
  <c r="O4625" i="2"/>
  <c r="H1528" i="2"/>
  <c r="O4624" i="2"/>
  <c r="H1527" i="2"/>
  <c r="O4623" i="2"/>
  <c r="H1513" i="2"/>
  <c r="O4622" i="2"/>
  <c r="H1526" i="2"/>
  <c r="O4621" i="2"/>
  <c r="H6326" i="2"/>
  <c r="O4620" i="2"/>
  <c r="H2051" i="2"/>
  <c r="O4619" i="2"/>
  <c r="H2050" i="2"/>
  <c r="O4618" i="2"/>
  <c r="H2049" i="2"/>
  <c r="O4617" i="2"/>
  <c r="H2048" i="2"/>
  <c r="O4616" i="2"/>
  <c r="H2047" i="2"/>
  <c r="O4615" i="2"/>
  <c r="H2028" i="2"/>
  <c r="O4614" i="2"/>
  <c r="H2026" i="2"/>
  <c r="O4613" i="2"/>
  <c r="H2025" i="2"/>
  <c r="O4612" i="2"/>
  <c r="H2024" i="2"/>
  <c r="O4611" i="2"/>
  <c r="H2120" i="2"/>
  <c r="O4610" i="2"/>
  <c r="H2119" i="2"/>
  <c r="O4609" i="2"/>
  <c r="H2118" i="2"/>
  <c r="O4608" i="2"/>
  <c r="H2117" i="2"/>
  <c r="O4607" i="2"/>
  <c r="H1455" i="2"/>
  <c r="O4606" i="2"/>
  <c r="H1439" i="2"/>
  <c r="O4605" i="2"/>
  <c r="H1438" i="2"/>
  <c r="O4604" i="2"/>
  <c r="H1436" i="2"/>
  <c r="O4603" i="2"/>
  <c r="H1435" i="2"/>
  <c r="O4602" i="2"/>
  <c r="H1434" i="2"/>
  <c r="O4601" i="2"/>
  <c r="H1433" i="2"/>
  <c r="O4600" i="2"/>
  <c r="H3375" i="2"/>
  <c r="O4599" i="2"/>
  <c r="H1457" i="2"/>
  <c r="O4598" i="2"/>
  <c r="H1456" i="2"/>
  <c r="O4597" i="2"/>
  <c r="H2902" i="2"/>
  <c r="O4596" i="2"/>
  <c r="H650" i="2"/>
  <c r="O4595" i="2"/>
  <c r="H2460" i="2"/>
  <c r="O4594" i="2"/>
  <c r="H4610" i="2"/>
  <c r="O4593" i="2"/>
  <c r="H3243" i="2"/>
  <c r="O4592" i="2"/>
  <c r="H3161" i="2"/>
  <c r="O4591" i="2"/>
  <c r="H3138" i="2"/>
  <c r="O4590" i="2"/>
  <c r="H3347" i="2"/>
  <c r="O4589" i="2"/>
  <c r="H2898" i="2"/>
  <c r="O4588" i="2"/>
  <c r="H3132" i="2"/>
  <c r="O4587" i="2"/>
  <c r="H2780" i="2"/>
  <c r="O4586" i="2"/>
  <c r="H5397" i="2"/>
  <c r="O4585" i="2"/>
  <c r="H2815" i="2"/>
  <c r="O4584" i="2"/>
  <c r="H2805" i="2"/>
  <c r="O4583" i="2"/>
  <c r="H2792" i="2"/>
  <c r="O4582" i="2"/>
  <c r="H6105" i="2"/>
  <c r="O4581" i="2"/>
  <c r="H3209" i="2"/>
  <c r="O4580" i="2"/>
  <c r="H3206" i="2"/>
  <c r="O4579" i="2"/>
  <c r="H2885" i="2"/>
  <c r="O4578" i="2"/>
  <c r="H2883" i="2"/>
  <c r="O4577" i="2"/>
  <c r="H206" i="2"/>
  <c r="O4576" i="2"/>
  <c r="H6104" i="2"/>
  <c r="O4575" i="2"/>
  <c r="H12" i="2"/>
  <c r="O4574" i="2"/>
  <c r="H3061" i="2"/>
  <c r="O4573" i="2"/>
  <c r="H11" i="2"/>
  <c r="O4572" i="2"/>
  <c r="H6018" i="2"/>
  <c r="O4571" i="2"/>
  <c r="H3000" i="2"/>
  <c r="O4570" i="2"/>
  <c r="H2994" i="2"/>
  <c r="O4569" i="2"/>
  <c r="H1696" i="2"/>
  <c r="O4568" i="2"/>
  <c r="H1698" i="2"/>
  <c r="O4567" i="2"/>
  <c r="H1697" i="2"/>
  <c r="O4566" i="2"/>
  <c r="H1567" i="2"/>
  <c r="O4565" i="2"/>
  <c r="H6017" i="2"/>
  <c r="O4564" i="2"/>
  <c r="H964" i="2"/>
  <c r="O4563" i="2"/>
  <c r="H2160" i="2"/>
  <c r="O4562" i="2"/>
  <c r="H2164" i="2"/>
  <c r="O4561" i="2"/>
  <c r="H4942" i="2"/>
  <c r="O4560" i="2"/>
  <c r="H4912" i="2"/>
  <c r="O4559" i="2"/>
  <c r="H5007" i="2"/>
  <c r="O4558" i="2"/>
  <c r="H4649" i="2"/>
  <c r="O4557" i="2"/>
  <c r="H4718" i="2"/>
  <c r="O4556" i="2"/>
  <c r="H3075" i="2"/>
  <c r="O4555" i="2"/>
  <c r="H3080" i="2"/>
  <c r="O4554" i="2"/>
  <c r="H3055" i="2"/>
  <c r="O4553" i="2"/>
  <c r="H3070" i="2"/>
  <c r="O4552" i="2"/>
  <c r="H3035" i="2"/>
  <c r="O4551" i="2"/>
  <c r="H3045" i="2"/>
  <c r="O4550" i="2"/>
  <c r="H2809" i="2"/>
  <c r="O4549" i="2"/>
  <c r="H2931" i="2"/>
  <c r="O4548" i="2"/>
  <c r="H2916" i="2"/>
  <c r="O4547" i="2"/>
  <c r="H3066" i="2"/>
  <c r="O4546" i="2"/>
  <c r="H2791" i="2"/>
  <c r="O4545" i="2"/>
  <c r="H2814" i="2"/>
  <c r="O4544" i="2"/>
  <c r="H3071" i="2"/>
  <c r="O4543" i="2"/>
  <c r="H1777" i="2"/>
  <c r="O4542" i="2"/>
  <c r="H1797" i="2"/>
  <c r="O4541" i="2"/>
  <c r="H1791" i="2"/>
  <c r="O4540" i="2"/>
  <c r="H1787" i="2"/>
  <c r="O4539" i="2"/>
  <c r="H1768" i="2"/>
  <c r="O4538" i="2"/>
  <c r="H1759" i="2"/>
  <c r="O4537" i="2"/>
  <c r="H334" i="2"/>
  <c r="O4536" i="2"/>
  <c r="H1767" i="2"/>
  <c r="O4535" i="2"/>
  <c r="H2403" i="2"/>
  <c r="O4534" i="2"/>
  <c r="H1761" i="2"/>
  <c r="O4533" i="2"/>
  <c r="H335" i="2"/>
  <c r="O4532" i="2"/>
  <c r="H1771" i="2"/>
  <c r="O4531" i="2"/>
  <c r="H1770" i="2"/>
  <c r="O4530" i="2"/>
  <c r="H1757" i="2"/>
  <c r="O4529" i="2"/>
  <c r="H1779" i="2"/>
  <c r="O4528" i="2"/>
  <c r="H1758" i="2"/>
  <c r="O4527" i="2"/>
  <c r="H937" i="2"/>
  <c r="O4526" i="2"/>
  <c r="H1786" i="2"/>
  <c r="O4525" i="2"/>
  <c r="H1769" i="2"/>
  <c r="O4524" i="2"/>
  <c r="H1766" i="2"/>
  <c r="O4523" i="2"/>
  <c r="H1754" i="2"/>
  <c r="O4522" i="2"/>
  <c r="H41" i="2"/>
  <c r="O4521" i="2"/>
  <c r="H1793" i="2"/>
  <c r="O4520" i="2"/>
  <c r="H1755" i="2"/>
  <c r="O4519" i="2"/>
  <c r="H2772" i="2"/>
  <c r="O4518" i="2"/>
  <c r="H2741" i="2"/>
  <c r="O4517" i="2"/>
  <c r="H2739" i="2"/>
  <c r="O4516" i="2"/>
  <c r="H2738" i="2"/>
  <c r="O4515" i="2"/>
  <c r="H2736" i="2"/>
  <c r="O4514" i="2"/>
  <c r="H6283" i="2"/>
  <c r="O4513" i="2"/>
  <c r="H6387" i="2"/>
  <c r="O4512" i="2"/>
  <c r="H6054" i="2"/>
  <c r="O4511" i="2"/>
  <c r="H6049" i="2"/>
  <c r="O4510" i="2"/>
  <c r="H6389" i="2"/>
  <c r="O4509" i="2"/>
  <c r="H6428" i="2"/>
  <c r="O4508" i="2"/>
  <c r="H6385" i="2"/>
  <c r="O4507" i="2"/>
  <c r="H6316" i="2"/>
  <c r="O4506" i="2"/>
  <c r="H6411" i="2"/>
  <c r="O4505" i="2"/>
  <c r="H6408" i="2"/>
  <c r="O4504" i="2"/>
  <c r="H6426" i="2"/>
  <c r="O4503" i="2"/>
  <c r="H6424" i="2"/>
  <c r="O4502" i="2"/>
  <c r="H6422" i="2"/>
  <c r="O4501" i="2"/>
  <c r="H6420" i="2"/>
  <c r="O4500" i="2"/>
  <c r="H6417" i="2"/>
  <c r="O4499" i="2"/>
  <c r="H6414" i="2"/>
  <c r="O4498" i="2"/>
  <c r="H6383" i="2"/>
  <c r="O4497" i="2"/>
  <c r="H6379" i="2"/>
  <c r="O4496" i="2"/>
  <c r="H6318" i="2"/>
  <c r="O4495" i="2"/>
  <c r="H6381" i="2"/>
  <c r="O4494" i="2"/>
  <c r="H6405" i="2"/>
  <c r="O4493" i="2"/>
  <c r="H6402" i="2"/>
  <c r="O4492" i="2"/>
  <c r="H3472" i="2"/>
  <c r="O4491" i="2"/>
  <c r="H3475" i="2"/>
  <c r="O4490" i="2"/>
  <c r="H3473" i="2"/>
  <c r="O4489" i="2"/>
  <c r="H5900" i="2"/>
  <c r="O4488" i="2"/>
  <c r="H5899" i="2"/>
  <c r="O4487" i="2"/>
  <c r="H2080" i="2"/>
  <c r="O4486" i="2"/>
  <c r="H1839" i="2"/>
  <c r="O4485" i="2"/>
  <c r="H2084" i="2"/>
  <c r="O4484" i="2"/>
  <c r="H2083" i="2"/>
  <c r="O4483" i="2"/>
  <c r="H2082" i="2"/>
  <c r="O4482" i="2"/>
  <c r="H2081" i="2"/>
  <c r="O4481" i="2"/>
  <c r="H1805" i="2"/>
  <c r="O4480" i="2"/>
  <c r="H2562" i="2"/>
  <c r="O4479" i="2"/>
  <c r="H2612" i="2"/>
  <c r="O4478" i="2"/>
  <c r="H2615" i="2"/>
  <c r="O4477" i="2"/>
  <c r="H2610" i="2"/>
  <c r="O4476" i="2"/>
  <c r="H3403" i="2"/>
  <c r="O4475" i="2"/>
  <c r="H3388" i="2"/>
  <c r="O4474" i="2"/>
  <c r="H3393" i="2"/>
  <c r="O4473" i="2"/>
  <c r="H6156" i="2"/>
  <c r="O4472" i="2"/>
  <c r="H6138" i="2"/>
  <c r="O4471" i="2"/>
  <c r="H6113" i="2"/>
  <c r="O4470" i="2"/>
  <c r="H6130" i="2"/>
  <c r="O4469" i="2"/>
  <c r="H5818" i="2"/>
  <c r="O4468" i="2"/>
  <c r="H5813" i="2"/>
  <c r="O4467" i="2"/>
  <c r="H5807" i="2"/>
  <c r="O4466" i="2"/>
  <c r="H5800" i="2"/>
  <c r="O4465" i="2"/>
  <c r="H5795" i="2"/>
  <c r="O4464" i="2"/>
  <c r="H4164" i="2"/>
  <c r="O4463" i="2"/>
  <c r="H2268" i="2"/>
  <c r="O4462" i="2"/>
  <c r="H3636" i="2"/>
  <c r="O4461" i="2"/>
  <c r="H690" i="2"/>
  <c r="O4460" i="2"/>
  <c r="H2794" i="2"/>
  <c r="O4459" i="2"/>
  <c r="H2605" i="2"/>
  <c r="O4458" i="2"/>
  <c r="H3380" i="2"/>
  <c r="O4457" i="2"/>
  <c r="H6124" i="2"/>
  <c r="O4456" i="2"/>
  <c r="H3378" i="2"/>
  <c r="O4455" i="2"/>
  <c r="H2568" i="2"/>
  <c r="O4454" i="2"/>
  <c r="H2561" i="2"/>
  <c r="O4453" i="2"/>
  <c r="H2611" i="2"/>
  <c r="O4452" i="2"/>
  <c r="H2614" i="2"/>
  <c r="O4451" i="2"/>
  <c r="H2609" i="2"/>
  <c r="O4450" i="2"/>
  <c r="H3400" i="2"/>
  <c r="O4449" i="2"/>
  <c r="H3405" i="2"/>
  <c r="O4448" i="2"/>
  <c r="H3390" i="2"/>
  <c r="O4447" i="2"/>
  <c r="H6155" i="2"/>
  <c r="O4446" i="2"/>
  <c r="H6137" i="2"/>
  <c r="O4445" i="2"/>
  <c r="H6112" i="2"/>
  <c r="O4444" i="2"/>
  <c r="H6129" i="2"/>
  <c r="O4443" i="2"/>
  <c r="H5817" i="2"/>
  <c r="O4442" i="2"/>
  <c r="H5812" i="2"/>
  <c r="O4441" i="2"/>
  <c r="H5806" i="2"/>
  <c r="O4440" i="2"/>
  <c r="H5799" i="2"/>
  <c r="O4439" i="2"/>
  <c r="H5794" i="2"/>
  <c r="O4438" i="2"/>
  <c r="H4161" i="2"/>
  <c r="O4437" i="2"/>
  <c r="H4155" i="2"/>
  <c r="O4436" i="2"/>
  <c r="H3420" i="2"/>
  <c r="O4435" i="2"/>
  <c r="H689" i="2"/>
  <c r="O4434" i="2"/>
  <c r="H2596" i="2"/>
  <c r="O4433" i="2"/>
  <c r="H6154" i="2"/>
  <c r="O4432" i="2"/>
  <c r="H6123" i="2"/>
  <c r="O4431" i="2"/>
  <c r="H3086" i="2"/>
  <c r="O4430" i="2"/>
  <c r="H2793" i="2"/>
  <c r="O4429" i="2"/>
  <c r="H2572" i="2"/>
  <c r="O4428" i="2"/>
  <c r="H2567" i="2"/>
  <c r="O4427" i="2"/>
  <c r="H2560" i="2"/>
  <c r="O4426" i="2"/>
  <c r="H2618" i="2"/>
  <c r="O4425" i="2"/>
  <c r="H2613" i="2"/>
  <c r="O4424" i="2"/>
  <c r="H3402" i="2"/>
  <c r="O4423" i="2"/>
  <c r="H2608" i="2"/>
  <c r="O4422" i="2"/>
  <c r="H3397" i="2"/>
  <c r="O4421" i="2"/>
  <c r="H6145" i="2"/>
  <c r="O4420" i="2"/>
  <c r="H3387" i="2"/>
  <c r="O4419" i="2"/>
  <c r="H6136" i="2"/>
  <c r="O4418" i="2"/>
  <c r="H6133" i="2"/>
  <c r="O4417" i="2"/>
  <c r="H6128" i="2"/>
  <c r="O4416" i="2"/>
  <c r="H5816" i="2"/>
  <c r="O4415" i="2"/>
  <c r="H5811" i="2"/>
  <c r="O4414" i="2"/>
  <c r="H5805" i="2"/>
  <c r="O4413" i="2"/>
  <c r="H5798" i="2"/>
  <c r="O4412" i="2"/>
  <c r="H4167" i="2"/>
  <c r="O4411" i="2"/>
  <c r="H4160" i="2"/>
  <c r="O4410" i="2"/>
  <c r="H4154" i="2"/>
  <c r="O4409" i="2"/>
  <c r="H3419" i="2"/>
  <c r="O4408" i="2"/>
  <c r="H688" i="2"/>
  <c r="O4407" i="2"/>
  <c r="H2595" i="2"/>
  <c r="O4406" i="2"/>
  <c r="H6149" i="2"/>
  <c r="O4405" i="2"/>
  <c r="H6122" i="2"/>
  <c r="O4404" i="2"/>
  <c r="H3085" i="2"/>
  <c r="O4403" i="2"/>
  <c r="H2576" i="2"/>
  <c r="O4402" i="2"/>
  <c r="H2571" i="2"/>
  <c r="O4401" i="2"/>
  <c r="H2566" i="2"/>
  <c r="O4400" i="2"/>
  <c r="H692" i="2"/>
  <c r="O4399" i="2"/>
  <c r="H2617" i="2"/>
  <c r="O4398" i="2"/>
  <c r="H2604" i="2"/>
  <c r="O4397" i="2"/>
  <c r="H2607" i="2"/>
  <c r="O4396" i="2"/>
  <c r="H3394" i="2"/>
  <c r="O4395" i="2"/>
  <c r="H5815" i="2"/>
  <c r="O4394" i="2"/>
  <c r="H5809" i="2"/>
  <c r="O4393" i="2"/>
  <c r="H5802" i="2"/>
  <c r="O4392" i="2"/>
  <c r="H3399" i="2"/>
  <c r="O4391" i="2"/>
  <c r="H3382" i="2"/>
  <c r="O4390" i="2"/>
  <c r="H6144" i="2"/>
  <c r="O4389" i="2"/>
  <c r="H6135" i="2"/>
  <c r="O4388" i="2"/>
  <c r="H6132" i="2"/>
  <c r="O4387" i="2"/>
  <c r="H6127" i="2"/>
  <c r="O4386" i="2"/>
  <c r="H5797" i="2"/>
  <c r="O4385" i="2"/>
  <c r="H4166" i="2"/>
  <c r="O4384" i="2"/>
  <c r="H4159" i="2"/>
  <c r="O4383" i="2"/>
  <c r="H1021" i="2"/>
  <c r="O4382" i="2"/>
  <c r="H1020" i="2"/>
  <c r="O4381" i="2"/>
  <c r="H6259" i="2"/>
  <c r="O4380" i="2"/>
  <c r="H20" i="2"/>
  <c r="O4379" i="2"/>
  <c r="H1949" i="2"/>
  <c r="O4378" i="2"/>
  <c r="H1946" i="2"/>
  <c r="O4377" i="2"/>
  <c r="H1945" i="2"/>
  <c r="O4376" i="2"/>
  <c r="H1936" i="2"/>
  <c r="O4375" i="2"/>
  <c r="H1907" i="2"/>
  <c r="O4374" i="2"/>
  <c r="H1906" i="2"/>
  <c r="O4373" i="2"/>
  <c r="H1943" i="2"/>
  <c r="O4372" i="2"/>
  <c r="H1905" i="2"/>
  <c r="O4371" i="2"/>
  <c r="H1904" i="2"/>
  <c r="O4370" i="2"/>
  <c r="H1942" i="2"/>
  <c r="O4369" i="2"/>
  <c r="H1941" i="2"/>
  <c r="O4368" i="2"/>
  <c r="H1940" i="2"/>
  <c r="O4367" i="2"/>
  <c r="H1939" i="2"/>
  <c r="O4366" i="2"/>
  <c r="H1938" i="2"/>
  <c r="O4365" i="2"/>
  <c r="H1935" i="2"/>
  <c r="O4364" i="2"/>
  <c r="H1934" i="2"/>
  <c r="O4363" i="2"/>
  <c r="H84" i="2"/>
  <c r="O4362" i="2"/>
  <c r="H83" i="2"/>
  <c r="O4361" i="2"/>
  <c r="H6345" i="2"/>
  <c r="O4360" i="2"/>
  <c r="H6343" i="2"/>
  <c r="O4359" i="2"/>
  <c r="H6321" i="2"/>
  <c r="O4358" i="2"/>
  <c r="H6320" i="2"/>
  <c r="O4357" i="2"/>
  <c r="H6324" i="2"/>
  <c r="O4356" i="2"/>
  <c r="H6323" i="2"/>
  <c r="O4355" i="2"/>
  <c r="H6367" i="2"/>
  <c r="O4354" i="2"/>
  <c r="H6366" i="2"/>
  <c r="O4353" i="2"/>
  <c r="H6363" i="2"/>
  <c r="O4352" i="2"/>
  <c r="H6365" i="2"/>
  <c r="O4351" i="2"/>
  <c r="H6359" i="2"/>
  <c r="O4350" i="2"/>
  <c r="H6358" i="2"/>
  <c r="O4349" i="2"/>
  <c r="H6362" i="2"/>
  <c r="O4348" i="2"/>
  <c r="H6361" i="2"/>
  <c r="O4347" i="2"/>
  <c r="H6360" i="2"/>
  <c r="O4346" i="2"/>
  <c r="H6357" i="2"/>
  <c r="O4345" i="2"/>
  <c r="H6347" i="2"/>
  <c r="O4344" i="2"/>
  <c r="H6346" i="2"/>
  <c r="O4343" i="2"/>
  <c r="H6351" i="2"/>
  <c r="O4342" i="2"/>
  <c r="H6349" i="2"/>
  <c r="O4341" i="2"/>
  <c r="H6350" i="2"/>
  <c r="O4340" i="2"/>
  <c r="H17" i="2"/>
  <c r="O4339" i="2"/>
  <c r="H2515" i="2"/>
  <c r="O4338" i="2"/>
  <c r="H6373" i="2"/>
  <c r="O4337" i="2"/>
  <c r="H5829" i="2"/>
  <c r="O4336" i="2"/>
  <c r="H6495" i="2"/>
  <c r="O4335" i="2"/>
  <c r="H6089" i="2"/>
  <c r="O4334" i="2"/>
  <c r="H6079" i="2"/>
  <c r="O4333" i="2"/>
  <c r="H6088" i="2"/>
  <c r="O4332" i="2"/>
  <c r="H6086" i="2"/>
  <c r="O4331" i="2"/>
  <c r="H6084" i="2"/>
  <c r="O4330" i="2"/>
  <c r="H6082" i="2"/>
  <c r="O4329" i="2"/>
  <c r="H6077" i="2"/>
  <c r="O4328" i="2"/>
  <c r="H6068" i="2"/>
  <c r="O4327" i="2"/>
  <c r="H6066" i="2"/>
  <c r="O4326" i="2"/>
  <c r="H6073" i="2"/>
  <c r="O4325" i="2"/>
  <c r="H6075" i="2"/>
  <c r="O4324" i="2"/>
  <c r="H6071" i="2"/>
  <c r="O4323" i="2"/>
  <c r="H6069" i="2"/>
  <c r="O4322" i="2"/>
  <c r="H4578" i="2"/>
  <c r="O4321" i="2"/>
  <c r="H4576" i="2"/>
  <c r="O4320" i="2"/>
  <c r="H4574" i="2"/>
  <c r="O4319" i="2"/>
  <c r="H4572" i="2"/>
  <c r="O4318" i="2"/>
  <c r="H4570" i="2"/>
  <c r="O4317" i="2"/>
  <c r="H4568" i="2"/>
  <c r="O4316" i="2"/>
  <c r="H3585" i="2"/>
  <c r="O4315" i="2"/>
  <c r="H6067" i="2"/>
  <c r="O4314" i="2"/>
  <c r="H6076" i="2"/>
  <c r="O4313" i="2"/>
  <c r="H6074" i="2"/>
  <c r="O4312" i="2"/>
  <c r="H6072" i="2"/>
  <c r="O4311" i="2"/>
  <c r="H6070" i="2"/>
  <c r="O4310" i="2"/>
  <c r="H5832" i="2"/>
  <c r="O4309" i="2"/>
  <c r="H4577" i="2"/>
  <c r="O4308" i="2"/>
  <c r="H4575" i="2"/>
  <c r="O4307" i="2"/>
  <c r="H997" i="2"/>
  <c r="O4306" i="2"/>
  <c r="H244" i="2"/>
  <c r="O4305" i="2"/>
  <c r="H242" i="2"/>
  <c r="O4304" i="2"/>
  <c r="H240" i="2"/>
  <c r="O4303" i="2"/>
  <c r="H1004" i="2"/>
  <c r="O4302" i="2"/>
  <c r="H1002" i="2"/>
  <c r="O4301" i="2"/>
  <c r="H1000" i="2"/>
  <c r="O4300" i="2"/>
  <c r="H998" i="2"/>
  <c r="O4299" i="2"/>
  <c r="H993" i="2"/>
  <c r="O4298" i="2"/>
  <c r="H243" i="2"/>
  <c r="O4297" i="2"/>
  <c r="H241" i="2"/>
  <c r="O4296" i="2"/>
  <c r="H239" i="2"/>
  <c r="O4295" i="2"/>
  <c r="H237" i="2"/>
  <c r="O4294" i="2"/>
  <c r="H6557" i="2"/>
  <c r="O4293" i="2"/>
  <c r="H6555" i="2"/>
  <c r="O4292" i="2"/>
  <c r="H6553" i="2"/>
  <c r="O4291" i="2"/>
  <c r="H6551" i="2"/>
  <c r="O4290" i="2"/>
  <c r="H6549" i="2"/>
  <c r="O4289" i="2"/>
  <c r="H5876" i="2"/>
  <c r="O4288" i="2"/>
  <c r="H5870" i="2"/>
  <c r="O4287" i="2"/>
  <c r="H6295" i="2"/>
  <c r="O4286" i="2"/>
  <c r="H6288" i="2"/>
  <c r="O4285" i="2"/>
  <c r="H6284" i="2"/>
  <c r="O4284" i="2"/>
  <c r="H6060" i="2"/>
  <c r="O4283" i="2"/>
  <c r="H6055" i="2"/>
  <c r="O4282" i="2"/>
  <c r="H6050" i="2"/>
  <c r="O4281" i="2"/>
  <c r="H6036" i="2"/>
  <c r="O4280" i="2"/>
  <c r="H6032" i="2"/>
  <c r="O4279" i="2"/>
  <c r="H6028" i="2"/>
  <c r="O4278" i="2"/>
  <c r="H4561" i="2"/>
  <c r="O4277" i="2"/>
  <c r="H4557" i="2"/>
  <c r="O4276" i="2"/>
  <c r="H4553" i="2"/>
  <c r="O4275" i="2"/>
  <c r="H4529" i="2"/>
  <c r="O4274" i="2"/>
  <c r="H4444" i="2"/>
  <c r="O4273" i="2"/>
  <c r="H4440" i="2"/>
  <c r="O4272" i="2"/>
  <c r="H4436" i="2"/>
  <c r="O4271" i="2"/>
  <c r="H4507" i="2"/>
  <c r="O4270" i="2"/>
  <c r="H4431" i="2"/>
  <c r="O4269" i="2"/>
  <c r="H4426" i="2"/>
  <c r="O4268" i="2"/>
  <c r="H4409" i="2"/>
  <c r="O4267" i="2"/>
  <c r="H4405" i="2"/>
  <c r="O4266" i="2"/>
  <c r="H4401" i="2"/>
  <c r="O4265" i="2"/>
  <c r="H4502" i="2"/>
  <c r="O4264" i="2"/>
  <c r="H4497" i="2"/>
  <c r="O4263" i="2"/>
  <c r="H4493" i="2"/>
  <c r="O4262" i="2"/>
  <c r="H4490" i="2"/>
  <c r="O4261" i="2"/>
  <c r="H4486" i="2"/>
  <c r="O4260" i="2"/>
  <c r="H4482" i="2"/>
  <c r="O4259" i="2"/>
  <c r="H4478" i="2"/>
  <c r="O4258" i="2"/>
  <c r="H4472" i="2"/>
  <c r="O4257" i="2"/>
  <c r="H4413" i="2"/>
  <c r="O4256" i="2"/>
  <c r="H4442" i="2"/>
  <c r="O4255" i="2"/>
  <c r="H4438" i="2"/>
  <c r="O4254" i="2"/>
  <c r="H4434" i="2"/>
  <c r="O4253" i="2"/>
  <c r="H4505" i="2"/>
  <c r="O4252" i="2"/>
  <c r="H4428" i="2"/>
  <c r="O4251" i="2"/>
  <c r="H4415" i="2"/>
  <c r="O4250" i="2"/>
  <c r="H4407" i="2"/>
  <c r="O4249" i="2"/>
  <c r="H4403" i="2"/>
  <c r="O4248" i="2"/>
  <c r="H4399" i="2"/>
  <c r="O4247" i="2"/>
  <c r="H4499" i="2"/>
  <c r="O4246" i="2"/>
  <c r="H4495" i="2"/>
  <c r="O4245" i="2"/>
  <c r="H4491" i="2"/>
  <c r="O4244" i="2"/>
  <c r="H4488" i="2"/>
  <c r="O4243" i="2"/>
  <c r="H4484" i="2"/>
  <c r="O4242" i="2"/>
  <c r="H4480" i="2"/>
  <c r="O4241" i="2"/>
  <c r="H4474" i="2"/>
  <c r="O4240" i="2"/>
  <c r="H4470" i="2"/>
  <c r="O4239" i="2"/>
  <c r="H4466" i="2"/>
  <c r="O4238" i="2"/>
  <c r="H4462" i="2"/>
  <c r="O4237" i="2"/>
  <c r="H4458" i="2"/>
  <c r="O4236" i="2"/>
  <c r="H4454" i="2"/>
  <c r="O4235" i="2"/>
  <c r="H4450" i="2"/>
  <c r="O4234" i="2"/>
  <c r="H4446" i="2"/>
  <c r="O4233" i="2"/>
  <c r="H4412" i="2"/>
  <c r="O4232" i="2"/>
  <c r="H4441" i="2"/>
  <c r="O4231" i="2"/>
  <c r="H4437" i="2"/>
  <c r="O4230" i="2"/>
  <c r="H4433" i="2"/>
  <c r="O4229" i="2"/>
  <c r="H4504" i="2"/>
  <c r="O4228" i="2"/>
  <c r="H4272" i="2"/>
  <c r="O4227" i="2"/>
  <c r="H4177" i="2"/>
  <c r="O4226" i="2"/>
  <c r="H4169" i="2"/>
  <c r="O4225" i="2"/>
  <c r="H4148" i="2"/>
  <c r="O4224" i="2"/>
  <c r="H4144" i="2"/>
  <c r="O4223" i="2"/>
  <c r="H4394" i="2"/>
  <c r="O4222" i="2"/>
  <c r="H4348" i="2"/>
  <c r="O4221" i="2"/>
  <c r="H4344" i="2"/>
  <c r="O4220" i="2"/>
  <c r="H4487" i="2"/>
  <c r="O4219" i="2"/>
  <c r="H4483" i="2"/>
  <c r="O4218" i="2"/>
  <c r="H4469" i="2"/>
  <c r="O4217" i="2"/>
  <c r="H4465" i="2"/>
  <c r="O4216" i="2"/>
  <c r="H4461" i="2"/>
  <c r="O4215" i="2"/>
  <c r="H4457" i="2"/>
  <c r="O4214" i="2"/>
  <c r="H4453" i="2"/>
  <c r="O4213" i="2"/>
  <c r="H4411" i="2"/>
  <c r="O4212" i="2"/>
  <c r="H4286" i="2"/>
  <c r="O4211" i="2"/>
  <c r="H4280" i="2"/>
  <c r="O4210" i="2"/>
  <c r="H4276" i="2"/>
  <c r="O4209" i="2"/>
  <c r="H4398" i="2"/>
  <c r="O4208" i="2"/>
  <c r="H4271" i="2"/>
  <c r="O4207" i="2"/>
  <c r="H4449" i="2"/>
  <c r="O4206" i="2"/>
  <c r="H4445" i="2"/>
  <c r="O4205" i="2"/>
  <c r="H4176" i="2"/>
  <c r="O4204" i="2"/>
  <c r="H4168" i="2"/>
  <c r="O4203" i="2"/>
  <c r="H4136" i="2"/>
  <c r="O4202" i="2"/>
  <c r="H4143" i="2"/>
  <c r="O4201" i="2"/>
  <c r="H4327" i="2"/>
  <c r="O4200" i="2"/>
  <c r="H4323" i="2"/>
  <c r="O4199" i="2"/>
  <c r="H4319" i="2"/>
  <c r="O4198" i="2"/>
  <c r="H4315" i="2"/>
  <c r="O4197" i="2"/>
  <c r="H4311" i="2"/>
  <c r="O4196" i="2"/>
  <c r="H4307" i="2"/>
  <c r="O4195" i="2"/>
  <c r="H4303" i="2"/>
  <c r="O4194" i="2"/>
  <c r="H4287" i="2"/>
  <c r="O4193" i="2"/>
  <c r="H4172" i="2"/>
  <c r="O4192" i="2"/>
  <c r="H4282" i="2"/>
  <c r="O4191" i="2"/>
  <c r="H4278" i="2"/>
  <c r="O4190" i="2"/>
  <c r="H4274" i="2"/>
  <c r="O4189" i="2"/>
  <c r="H4396" i="2"/>
  <c r="O4188" i="2"/>
  <c r="H4178" i="2"/>
  <c r="O4187" i="2"/>
  <c r="H4174" i="2"/>
  <c r="O4186" i="2"/>
  <c r="H4149" i="2"/>
  <c r="O4185" i="2"/>
  <c r="H3992" i="2"/>
  <c r="O4184" i="2"/>
  <c r="H3683" i="2"/>
  <c r="O4183" i="2"/>
  <c r="H3677" i="2"/>
  <c r="O4182" i="2"/>
  <c r="H4105" i="2"/>
  <c r="O4181" i="2"/>
  <c r="H4101" i="2"/>
  <c r="O4180" i="2"/>
  <c r="H4095" i="2"/>
  <c r="O4179" i="2"/>
  <c r="H4337" i="2"/>
  <c r="O4178" i="2"/>
  <c r="H4333" i="2"/>
  <c r="O4177" i="2"/>
  <c r="H4329" i="2"/>
  <c r="O4176" i="2"/>
  <c r="H4325" i="2"/>
  <c r="O4175" i="2"/>
  <c r="H4321" i="2"/>
  <c r="O4174" i="2"/>
  <c r="H4317" i="2"/>
  <c r="O4173" i="2"/>
  <c r="H4313" i="2"/>
  <c r="O4172" i="2"/>
  <c r="H4309" i="2"/>
  <c r="O4171" i="2"/>
  <c r="H4305" i="2"/>
  <c r="O4170" i="2"/>
  <c r="H4289" i="2"/>
  <c r="O4169" i="2"/>
  <c r="H4283" i="2"/>
  <c r="O4168" i="2"/>
  <c r="H3676" i="2"/>
  <c r="O4167" i="2"/>
  <c r="H4104" i="2"/>
  <c r="O4166" i="2"/>
  <c r="H4100" i="2"/>
  <c r="O4165" i="2"/>
  <c r="H4094" i="2"/>
  <c r="O4164" i="2"/>
  <c r="H4091" i="2"/>
  <c r="O4163" i="2"/>
  <c r="H4073" i="2"/>
  <c r="O4162" i="2"/>
  <c r="H4068" i="2"/>
  <c r="O4161" i="2"/>
  <c r="H4064" i="2"/>
  <c r="O4160" i="2"/>
  <c r="H4059" i="2"/>
  <c r="O4159" i="2"/>
  <c r="H4053" i="2"/>
  <c r="O4158" i="2"/>
  <c r="H4048" i="2"/>
  <c r="O4157" i="2"/>
  <c r="H4043" i="2"/>
  <c r="O4156" i="2"/>
  <c r="H4039" i="2"/>
  <c r="O4155" i="2"/>
  <c r="H4034" i="2"/>
  <c r="O4154" i="2"/>
  <c r="H4029" i="2"/>
  <c r="O4153" i="2"/>
  <c r="H3997" i="2"/>
  <c r="O4152" i="2"/>
  <c r="H4023" i="2"/>
  <c r="O4151" i="2"/>
  <c r="H4018" i="2"/>
  <c r="O4150" i="2"/>
  <c r="H4013" i="2"/>
  <c r="O4149" i="2"/>
  <c r="H4139" i="2"/>
  <c r="O4148" i="2"/>
  <c r="H4005" i="2"/>
  <c r="O4147" i="2"/>
  <c r="H4000" i="2"/>
  <c r="O4146" i="2"/>
  <c r="H3686" i="2"/>
  <c r="O4145" i="2"/>
  <c r="H3681" i="2"/>
  <c r="O4144" i="2"/>
  <c r="H3675" i="2"/>
  <c r="O4143" i="2"/>
  <c r="H4103" i="2"/>
  <c r="O4142" i="2"/>
  <c r="H4099" i="2"/>
  <c r="O4141" i="2"/>
  <c r="H4098" i="2"/>
  <c r="O4140" i="2"/>
  <c r="H4090" i="2"/>
  <c r="O4139" i="2"/>
  <c r="H4072" i="2"/>
  <c r="O4138" i="2"/>
  <c r="H4067" i="2"/>
  <c r="O4137" i="2"/>
  <c r="H4063" i="2"/>
  <c r="O4136" i="2"/>
  <c r="H4057" i="2"/>
  <c r="O4135" i="2"/>
  <c r="H4052" i="2"/>
  <c r="O4134" i="2"/>
  <c r="H4047" i="2"/>
  <c r="O4133" i="2"/>
  <c r="H4050" i="2"/>
  <c r="O4132" i="2"/>
  <c r="H4038" i="2"/>
  <c r="O4131" i="2"/>
  <c r="H4033" i="2"/>
  <c r="O4130" i="2"/>
  <c r="H4028" i="2"/>
  <c r="O4129" i="2"/>
  <c r="H3996" i="2"/>
  <c r="O4128" i="2"/>
  <c r="H4022" i="2"/>
  <c r="O4127" i="2"/>
  <c r="H4017" i="2"/>
  <c r="O4126" i="2"/>
  <c r="H4012" i="2"/>
  <c r="O4125" i="2"/>
  <c r="H4138" i="2"/>
  <c r="O4124" i="2"/>
  <c r="H4004" i="2"/>
  <c r="O4123" i="2"/>
  <c r="H3999" i="2"/>
  <c r="O4122" i="2"/>
  <c r="H3685" i="2"/>
  <c r="O4121" i="2"/>
  <c r="H3679" i="2"/>
  <c r="O4120" i="2"/>
  <c r="H3674" i="2"/>
  <c r="O4119" i="2"/>
  <c r="H4107" i="2"/>
  <c r="O4118" i="2"/>
  <c r="H4097" i="2"/>
  <c r="O4117" i="2"/>
  <c r="H4093" i="2"/>
  <c r="O4116" i="2"/>
  <c r="H4089" i="2"/>
  <c r="O4115" i="2"/>
  <c r="H4071" i="2"/>
  <c r="O4114" i="2"/>
  <c r="H4066" i="2"/>
  <c r="O4113" i="2"/>
  <c r="H4062" i="2"/>
  <c r="O4112" i="2"/>
  <c r="H4056" i="2"/>
  <c r="O4111" i="2"/>
  <c r="H4051" i="2"/>
  <c r="O4110" i="2"/>
  <c r="H4046" i="2"/>
  <c r="O4109" i="2"/>
  <c r="H4042" i="2"/>
  <c r="O4108" i="2"/>
  <c r="H4037" i="2"/>
  <c r="O4107" i="2"/>
  <c r="H4032" i="2"/>
  <c r="O4106" i="2"/>
  <c r="H4027" i="2"/>
  <c r="O4105" i="2"/>
  <c r="H3995" i="2"/>
  <c r="O4104" i="2"/>
  <c r="H4021" i="2"/>
  <c r="O4103" i="2"/>
  <c r="H4016" i="2"/>
  <c r="O4102" i="2"/>
  <c r="H4011" i="2"/>
  <c r="O4101" i="2"/>
  <c r="H4137" i="2"/>
  <c r="O4100" i="2"/>
  <c r="H4003" i="2"/>
  <c r="O4099" i="2"/>
  <c r="H3998" i="2"/>
  <c r="O4098" i="2"/>
  <c r="H3684" i="2"/>
  <c r="O4097" i="2"/>
  <c r="H3678" i="2"/>
  <c r="O4096" i="2"/>
  <c r="H3673" i="2"/>
  <c r="O4095" i="2"/>
  <c r="H4102" i="2"/>
  <c r="O4094" i="2"/>
  <c r="H4096" i="2"/>
  <c r="O4093" i="2"/>
  <c r="H4092" i="2"/>
  <c r="O4092" i="2"/>
  <c r="H4088" i="2"/>
  <c r="O4091" i="2"/>
  <c r="H4070" i="2"/>
  <c r="O4090" i="2"/>
  <c r="H4065" i="2"/>
  <c r="O4089" i="2"/>
  <c r="H4061" i="2"/>
  <c r="O4088" i="2"/>
  <c r="H4055" i="2"/>
  <c r="O4087" i="2"/>
  <c r="H4058" i="2"/>
  <c r="O4086" i="2"/>
  <c r="H4045" i="2"/>
  <c r="O4085" i="2"/>
  <c r="H4041" i="2"/>
  <c r="O4084" i="2"/>
  <c r="H4036" i="2"/>
  <c r="O4083" i="2"/>
  <c r="H4031" i="2"/>
  <c r="O4082" i="2"/>
  <c r="H4026" i="2"/>
  <c r="O4081" i="2"/>
  <c r="H3994" i="2"/>
  <c r="O4080" i="2"/>
  <c r="H4020" i="2"/>
  <c r="O4079" i="2"/>
  <c r="H4015" i="2"/>
  <c r="O4078" i="2"/>
  <c r="H4010" i="2"/>
  <c r="O4077" i="2"/>
  <c r="H4087" i="2"/>
  <c r="O4076" i="2"/>
  <c r="H4106" i="2"/>
  <c r="O4075" i="2"/>
  <c r="H4049" i="2"/>
  <c r="O4074" i="2"/>
  <c r="H4074" i="2"/>
  <c r="O4073" i="2"/>
  <c r="H4069" i="2"/>
  <c r="O4072" i="2"/>
  <c r="H4060" i="2"/>
  <c r="O4071" i="2"/>
  <c r="H4054" i="2"/>
  <c r="O4070" i="2"/>
  <c r="H4044" i="2"/>
  <c r="O4069" i="2"/>
  <c r="H4040" i="2"/>
  <c r="O4068" i="2"/>
  <c r="H4035" i="2"/>
  <c r="O4067" i="2"/>
  <c r="H4030" i="2"/>
  <c r="O4066" i="2"/>
  <c r="H4613" i="2"/>
  <c r="O4065" i="2"/>
  <c r="H4905" i="2"/>
  <c r="O4064" i="2"/>
  <c r="H703" i="2"/>
  <c r="O4063" i="2"/>
  <c r="H2098" i="2"/>
  <c r="O4062" i="2"/>
  <c r="H5287" i="2"/>
  <c r="O4061" i="2"/>
  <c r="H5222" i="2"/>
  <c r="O4060" i="2"/>
  <c r="H3887" i="2"/>
  <c r="O4059" i="2"/>
  <c r="H3731" i="2"/>
  <c r="O4058" i="2"/>
  <c r="H96" i="2"/>
  <c r="O4057" i="2"/>
  <c r="H94" i="2"/>
  <c r="O4056" i="2"/>
  <c r="H5218" i="2"/>
  <c r="O4055" i="2"/>
  <c r="H5279" i="2"/>
  <c r="O4054" i="2"/>
  <c r="H5226" i="2"/>
  <c r="O4053" i="2"/>
  <c r="H5178" i="2"/>
  <c r="O4052" i="2"/>
  <c r="H707" i="2"/>
  <c r="O4051" i="2"/>
  <c r="H705" i="2"/>
  <c r="O4050" i="2"/>
  <c r="H704" i="2"/>
  <c r="O4049" i="2"/>
  <c r="H3532" i="2"/>
  <c r="O4048" i="2"/>
  <c r="H3527" i="2"/>
  <c r="O4047" i="2"/>
  <c r="H3517" i="2"/>
  <c r="O4046" i="2"/>
  <c r="H3512" i="2"/>
  <c r="O4045" i="2"/>
  <c r="H3425" i="2"/>
  <c r="O4044" i="2"/>
  <c r="H3668" i="2"/>
  <c r="O4043" i="2"/>
  <c r="H3606" i="2"/>
  <c r="O4042" i="2"/>
  <c r="H6344" i="2"/>
  <c r="O4041" i="2"/>
  <c r="H5065" i="2"/>
  <c r="O4040" i="2"/>
  <c r="H5174" i="2"/>
  <c r="O4039" i="2"/>
  <c r="H5170" i="2"/>
  <c r="O4038" i="2"/>
  <c r="H5166" i="2"/>
  <c r="O4037" i="2"/>
  <c r="H5162" i="2"/>
  <c r="O4036" i="2"/>
  <c r="H5154" i="2"/>
  <c r="O4035" i="2"/>
  <c r="H5275" i="2"/>
  <c r="O4034" i="2"/>
  <c r="H5042" i="2"/>
  <c r="O4033" i="2"/>
  <c r="H5066" i="2"/>
  <c r="O4032" i="2"/>
  <c r="H4583" i="2"/>
  <c r="O4031" i="2"/>
  <c r="H660" i="2"/>
  <c r="O4030" i="2"/>
  <c r="H4234" i="2"/>
  <c r="O4029" i="2"/>
  <c r="H3764" i="2"/>
  <c r="O4028" i="2"/>
  <c r="H1208" i="2"/>
  <c r="O4027" i="2"/>
  <c r="H752" i="2"/>
  <c r="O4026" i="2"/>
  <c r="H3345" i="2"/>
  <c r="O4025" i="2"/>
  <c r="H3335" i="2"/>
  <c r="O4024" i="2"/>
  <c r="H3288" i="2"/>
  <c r="O4023" i="2"/>
  <c r="H3320" i="2"/>
  <c r="O4022" i="2"/>
  <c r="H3253" i="2"/>
  <c r="O4021" i="2"/>
  <c r="H3265" i="2"/>
  <c r="O4020" i="2"/>
  <c r="H3330" i="2"/>
  <c r="O4019" i="2"/>
  <c r="H3283" i="2"/>
  <c r="O4018" i="2"/>
  <c r="H3141" i="2"/>
  <c r="O4017" i="2"/>
  <c r="H3340" i="2"/>
  <c r="O4016" i="2"/>
  <c r="H3325" i="2"/>
  <c r="O4015" i="2"/>
  <c r="H3312" i="2"/>
  <c r="O4014" i="2"/>
  <c r="H3145" i="2"/>
  <c r="O4013" i="2"/>
  <c r="H3156" i="2"/>
  <c r="O4012" i="2"/>
  <c r="H2336" i="2"/>
  <c r="O4011" i="2"/>
  <c r="H2335" i="2"/>
  <c r="O4010" i="2"/>
  <c r="H2330" i="2"/>
  <c r="O4009" i="2"/>
  <c r="H2329" i="2"/>
  <c r="O4008" i="2"/>
  <c r="H2328" i="2"/>
  <c r="O4007" i="2"/>
  <c r="H2327" i="2"/>
  <c r="O4006" i="2"/>
  <c r="H5415" i="2"/>
  <c r="O4005" i="2"/>
  <c r="H5246" i="2"/>
  <c r="O4004" i="2"/>
  <c r="H1016" i="2"/>
  <c r="O4003" i="2"/>
  <c r="H5086" i="2"/>
  <c r="O4002" i="2"/>
  <c r="H5081" i="2"/>
  <c r="O4001" i="2"/>
  <c r="H1685" i="2"/>
  <c r="O4000" i="2"/>
  <c r="H1682" i="2"/>
  <c r="O3999" i="2"/>
  <c r="H498" i="2"/>
  <c r="O3998" i="2"/>
  <c r="H3874" i="2"/>
  <c r="O3997" i="2"/>
  <c r="H5071" i="2"/>
  <c r="O3996" i="2"/>
  <c r="H5041" i="2"/>
  <c r="O3995" i="2"/>
  <c r="H5091" i="2"/>
  <c r="O3994" i="2"/>
  <c r="H5076" i="2"/>
  <c r="O3993" i="2"/>
  <c r="H1683" i="2"/>
  <c r="O3992" i="2"/>
  <c r="H1681" i="2"/>
  <c r="O3991" i="2"/>
  <c r="H3773" i="2"/>
  <c r="O3990" i="2"/>
  <c r="H3797" i="2"/>
  <c r="O3989" i="2"/>
  <c r="H2111" i="2"/>
  <c r="O3988" i="2"/>
  <c r="H3940" i="2"/>
  <c r="O3987" i="2"/>
  <c r="H1053" i="2"/>
  <c r="O3986" i="2"/>
  <c r="H3954" i="2"/>
  <c r="O3985" i="2"/>
  <c r="H932" i="2"/>
  <c r="O3984" i="2"/>
  <c r="H1056" i="2"/>
  <c r="O3983" i="2"/>
  <c r="H3927" i="2"/>
  <c r="O3982" i="2"/>
  <c r="H3861" i="2"/>
  <c r="O3981" i="2"/>
  <c r="H3856" i="2"/>
  <c r="O3980" i="2"/>
  <c r="H3732" i="2"/>
  <c r="O3979" i="2"/>
  <c r="H3808" i="2"/>
  <c r="O3978" i="2"/>
  <c r="H3809" i="2"/>
  <c r="O3977" i="2"/>
  <c r="H1105" i="2"/>
  <c r="O3976" i="2"/>
  <c r="H1465" i="2"/>
  <c r="O3975" i="2"/>
  <c r="H3314" i="2"/>
  <c r="O3974" i="2"/>
  <c r="H2698" i="2"/>
  <c r="O3973" i="2"/>
  <c r="H548" i="2"/>
  <c r="O3972" i="2"/>
  <c r="H547" i="2"/>
  <c r="O3971" i="2"/>
  <c r="H545" i="2"/>
  <c r="O3970" i="2"/>
  <c r="H544" i="2"/>
  <c r="O3969" i="2"/>
  <c r="H552" i="2"/>
  <c r="O3968" i="2"/>
  <c r="H554" i="2"/>
  <c r="O3967" i="2"/>
  <c r="H553" i="2"/>
  <c r="O3966" i="2"/>
  <c r="H551" i="2"/>
  <c r="O3965" i="2"/>
  <c r="H550" i="2"/>
  <c r="O3964" i="2"/>
  <c r="H4511" i="2"/>
  <c r="O3963" i="2"/>
  <c r="H5893" i="2"/>
  <c r="O3962" i="2"/>
  <c r="H6399" i="2"/>
  <c r="O3961" i="2"/>
  <c r="H2454" i="2"/>
  <c r="O3960" i="2"/>
  <c r="H2486" i="2"/>
  <c r="O3959" i="2"/>
  <c r="H1453" i="2"/>
  <c r="O3958" i="2"/>
  <c r="H1454" i="2"/>
  <c r="O3957" i="2"/>
  <c r="H1452" i="2"/>
  <c r="O3956" i="2"/>
  <c r="H4653" i="2"/>
  <c r="O3955" i="2"/>
  <c r="H4723" i="2"/>
  <c r="O3954" i="2"/>
  <c r="H2298" i="2"/>
  <c r="O3953" i="2"/>
  <c r="H5951" i="2"/>
  <c r="O3952" i="2"/>
  <c r="H134" i="2"/>
  <c r="O3951" i="2"/>
  <c r="H3412" i="2"/>
  <c r="O3950" i="2"/>
  <c r="H4122" i="2"/>
  <c r="O3949" i="2"/>
  <c r="H6011" i="2"/>
  <c r="O3948" i="2"/>
  <c r="H3692" i="2"/>
  <c r="O3947" i="2"/>
  <c r="H4226" i="2"/>
  <c r="O3946" i="2"/>
  <c r="H4195" i="2"/>
  <c r="O3945" i="2"/>
  <c r="H3418" i="2"/>
  <c r="O3944" i="2"/>
  <c r="H5964" i="2"/>
  <c r="O3943" i="2"/>
  <c r="H5974" i="2"/>
  <c r="O3942" i="2"/>
  <c r="H5938" i="2"/>
  <c r="O3941" i="2"/>
  <c r="H2906" i="2"/>
  <c r="O3940" i="2"/>
  <c r="H157" i="2"/>
  <c r="O3939" i="2"/>
  <c r="H2714" i="2"/>
  <c r="O3938" i="2"/>
  <c r="H651" i="2"/>
  <c r="O3937" i="2"/>
  <c r="H144" i="2"/>
  <c r="O3936" i="2"/>
  <c r="H4241" i="2"/>
  <c r="O3935" i="2"/>
  <c r="H4221" i="2"/>
  <c r="O3934" i="2"/>
  <c r="H4231" i="2"/>
  <c r="O3933" i="2"/>
  <c r="H4224" i="2"/>
  <c r="O3932" i="2"/>
  <c r="H4215" i="2"/>
  <c r="O3931" i="2"/>
  <c r="H4121" i="2"/>
  <c r="O3930" i="2"/>
  <c r="H1932" i="2"/>
  <c r="O3929" i="2"/>
  <c r="H85" i="2"/>
  <c r="O3928" i="2"/>
  <c r="H6322" i="2"/>
  <c r="O3927" i="2"/>
  <c r="H6364" i="2"/>
  <c r="O3926" i="2"/>
  <c r="H4208" i="2"/>
  <c r="O3925" i="2"/>
  <c r="H56" i="2"/>
  <c r="O3924" i="2"/>
  <c r="H4496" i="2"/>
  <c r="O3923" i="2"/>
  <c r="H4492" i="2"/>
  <c r="O3922" i="2"/>
  <c r="H4489" i="2"/>
  <c r="O3921" i="2"/>
  <c r="H4485" i="2"/>
  <c r="O3920" i="2"/>
  <c r="H735" i="2"/>
  <c r="O3919" i="2"/>
  <c r="H5251" i="2"/>
  <c r="O3918" i="2"/>
  <c r="H5149" i="2"/>
  <c r="O3917" i="2"/>
  <c r="H5233" i="2"/>
  <c r="O3916" i="2"/>
  <c r="H5229" i="2"/>
  <c r="O3915" i="2"/>
  <c r="H5324" i="2"/>
  <c r="O3914" i="2"/>
  <c r="H3893" i="2"/>
  <c r="O3913" i="2"/>
  <c r="H3816" i="2"/>
  <c r="O3912" i="2"/>
  <c r="H3812" i="2"/>
  <c r="O3911" i="2"/>
  <c r="H3857" i="2"/>
  <c r="O3910" i="2"/>
  <c r="H3891" i="2"/>
  <c r="O3909" i="2"/>
  <c r="H3814" i="2"/>
  <c r="O3908" i="2"/>
  <c r="H3811" i="2"/>
  <c r="O3907" i="2"/>
  <c r="H3829" i="2"/>
  <c r="O3906" i="2"/>
  <c r="H3839" i="2"/>
  <c r="O3905" i="2"/>
  <c r="H3860" i="2"/>
  <c r="O3904" i="2"/>
  <c r="H3805" i="2"/>
  <c r="O3903" i="2"/>
  <c r="H3859" i="2"/>
  <c r="O3902" i="2"/>
  <c r="H3907" i="2"/>
  <c r="O3901" i="2"/>
  <c r="H3903" i="2"/>
  <c r="O3900" i="2"/>
  <c r="H4384" i="2"/>
  <c r="O3899" i="2"/>
  <c r="H5309" i="2"/>
  <c r="O3898" i="2"/>
  <c r="H2350" i="2"/>
  <c r="O3897" i="2"/>
  <c r="H2352" i="2"/>
  <c r="O3896" i="2"/>
  <c r="H2867" i="2"/>
  <c r="O3895" i="2"/>
  <c r="H5306" i="2"/>
  <c r="O3894" i="2"/>
  <c r="H2367" i="2"/>
  <c r="O3893" i="2"/>
  <c r="H2868" i="2"/>
  <c r="O3892" i="2"/>
  <c r="H5313" i="2"/>
  <c r="O3891" i="2"/>
  <c r="H5850" i="2"/>
  <c r="O3890" i="2"/>
  <c r="H3836" i="2"/>
  <c r="O3889" i="2"/>
  <c r="H3835" i="2"/>
  <c r="O3888" i="2"/>
  <c r="H3848" i="2"/>
  <c r="O3887" i="2"/>
  <c r="H3875" i="2"/>
  <c r="O3886" i="2"/>
  <c r="H3869" i="2"/>
  <c r="O3885" i="2"/>
  <c r="H3787" i="2"/>
  <c r="O3884" i="2"/>
  <c r="H3838" i="2"/>
  <c r="O3883" i="2"/>
  <c r="H3831" i="2"/>
  <c r="O3882" i="2"/>
  <c r="H3851" i="2"/>
  <c r="O3881" i="2"/>
  <c r="H3834" i="2"/>
  <c r="O3880" i="2"/>
  <c r="H3849" i="2"/>
  <c r="O3879" i="2"/>
  <c r="H3837" i="2"/>
  <c r="O3878" i="2"/>
  <c r="H3833" i="2"/>
  <c r="O3877" i="2"/>
  <c r="H3867" i="2"/>
  <c r="O3876" i="2"/>
  <c r="H3832" i="2"/>
  <c r="O3875" i="2"/>
  <c r="H1640" i="2"/>
  <c r="O3874" i="2"/>
  <c r="H5302" i="2"/>
  <c r="O3873" i="2"/>
  <c r="H1626" i="2"/>
  <c r="O3872" i="2"/>
  <c r="H1592" i="2"/>
  <c r="O3871" i="2"/>
  <c r="H3804" i="2"/>
  <c r="O3870" i="2"/>
  <c r="H3872" i="2"/>
  <c r="O3869" i="2"/>
  <c r="H1618" i="2"/>
  <c r="O3868" i="2"/>
  <c r="H1591" i="2"/>
  <c r="O3867" i="2"/>
  <c r="H2806" i="2"/>
  <c r="O3866" i="2"/>
  <c r="H3042" i="2"/>
  <c r="O3865" i="2"/>
  <c r="H3032" i="2"/>
  <c r="O3864" i="2"/>
  <c r="H2928" i="2"/>
  <c r="O3863" i="2"/>
  <c r="H2351" i="2"/>
  <c r="O3862" i="2"/>
  <c r="H3037" i="2"/>
  <c r="O3861" i="2"/>
  <c r="H3027" i="2"/>
  <c r="O3860" i="2"/>
  <c r="H2923" i="2"/>
  <c r="O3859" i="2"/>
  <c r="H933" i="2"/>
  <c r="O3858" i="2"/>
  <c r="H2340" i="2"/>
  <c r="O3857" i="2"/>
  <c r="H2339" i="2"/>
  <c r="O3856" i="2"/>
  <c r="H2338" i="2"/>
  <c r="O3855" i="2"/>
  <c r="H2112" i="2"/>
  <c r="O3854" i="2"/>
  <c r="H2176" i="2"/>
  <c r="O3853" i="2"/>
  <c r="H4678" i="2"/>
  <c r="O3852" i="2"/>
  <c r="H2175" i="2"/>
  <c r="O3851" i="2"/>
  <c r="H2110" i="2"/>
  <c r="O3850" i="2"/>
  <c r="H2177" i="2"/>
  <c r="O3849" i="2"/>
  <c r="H4668" i="2"/>
  <c r="O3848" i="2"/>
  <c r="H3894" i="2"/>
  <c r="O3847" i="2"/>
  <c r="H1014" i="2"/>
  <c r="O3846" i="2"/>
  <c r="H3953" i="2"/>
  <c r="O3845" i="2"/>
  <c r="H1010" i="2"/>
  <c r="O3844" i="2"/>
  <c r="H1008" i="2"/>
  <c r="O3843" i="2"/>
  <c r="H1011" i="2"/>
  <c r="O3842" i="2"/>
  <c r="H1009" i="2"/>
  <c r="O3841" i="2"/>
  <c r="H1007" i="2"/>
  <c r="O3840" i="2"/>
  <c r="H2263" i="2"/>
  <c r="O3839" i="2"/>
  <c r="H1028" i="2"/>
  <c r="O3838" i="2"/>
  <c r="H2262" i="2"/>
  <c r="O3837" i="2"/>
  <c r="H586" i="2"/>
  <c r="O3836" i="2"/>
  <c r="H950" i="2"/>
  <c r="O3835" i="2"/>
  <c r="H3988" i="2"/>
  <c r="O3834" i="2"/>
  <c r="H949" i="2"/>
  <c r="O3833" i="2"/>
  <c r="H1012" i="2"/>
  <c r="O3832" i="2"/>
  <c r="H3820" i="2"/>
  <c r="O3831" i="2"/>
  <c r="H948" i="2"/>
  <c r="O3830" i="2"/>
  <c r="H585" i="2"/>
  <c r="O3829" i="2"/>
  <c r="H3810" i="2"/>
  <c r="O3828" i="2"/>
  <c r="H3741" i="2"/>
  <c r="O3827" i="2"/>
  <c r="H3955" i="2"/>
  <c r="O3826" i="2"/>
  <c r="H3749" i="2"/>
  <c r="O3825" i="2"/>
  <c r="H3883" i="2"/>
  <c r="O3824" i="2"/>
  <c r="H3946" i="2"/>
  <c r="O3823" i="2"/>
  <c r="H4371" i="2"/>
  <c r="O3822" i="2"/>
  <c r="H3823" i="2"/>
  <c r="O3821" i="2"/>
  <c r="H3881" i="2"/>
  <c r="O3820" i="2"/>
  <c r="H3878" i="2"/>
  <c r="O3819" i="2"/>
  <c r="H4370" i="2"/>
  <c r="O3818" i="2"/>
  <c r="H2236" i="2"/>
  <c r="O3817" i="2"/>
  <c r="H2364" i="2"/>
  <c r="O3816" i="2"/>
  <c r="H2363" i="2"/>
  <c r="O3815" i="2"/>
  <c r="H2362" i="2"/>
  <c r="O3814" i="2"/>
  <c r="H2370" i="2"/>
  <c r="O3813" i="2"/>
  <c r="H2359" i="2"/>
  <c r="O3812" i="2"/>
  <c r="H2356" i="2"/>
  <c r="O3811" i="2"/>
  <c r="H2355" i="2"/>
  <c r="O3810" i="2"/>
  <c r="H2346" i="2"/>
  <c r="O3809" i="2"/>
  <c r="H1027" i="2"/>
  <c r="O3808" i="2"/>
  <c r="H1013" i="2"/>
  <c r="O3807" i="2"/>
  <c r="H3776" i="2"/>
  <c r="O3806" i="2"/>
  <c r="H3794" i="2"/>
  <c r="O3805" i="2"/>
  <c r="H2178" i="2"/>
  <c r="O3804" i="2"/>
  <c r="H3775" i="2"/>
  <c r="O3803" i="2"/>
  <c r="H3790" i="2"/>
  <c r="O3802" i="2"/>
  <c r="H505" i="2"/>
  <c r="O3801" i="2"/>
  <c r="H496" i="2"/>
  <c r="O3800" i="2"/>
  <c r="H3778" i="2"/>
  <c r="O3799" i="2"/>
  <c r="H3747" i="2"/>
  <c r="O3798" i="2"/>
  <c r="H504" i="2"/>
  <c r="O3797" i="2"/>
  <c r="H559" i="2"/>
  <c r="O3796" i="2"/>
  <c r="H4683" i="2"/>
  <c r="O3795" i="2"/>
  <c r="H4673" i="2"/>
  <c r="O3794" i="2"/>
  <c r="H1018" i="2"/>
  <c r="O3793" i="2"/>
  <c r="H3772" i="2"/>
  <c r="O3792" i="2"/>
  <c r="H3777" i="2"/>
  <c r="O3791" i="2"/>
  <c r="H3789" i="2"/>
  <c r="O3790" i="2"/>
  <c r="H3774" i="2"/>
  <c r="O3789" i="2"/>
  <c r="H3762" i="2"/>
  <c r="O3788" i="2"/>
  <c r="H3793" i="2"/>
  <c r="O3787" i="2"/>
  <c r="H3739" i="2"/>
  <c r="O3786" i="2"/>
  <c r="H3740" i="2"/>
  <c r="O3785" i="2"/>
  <c r="H4383" i="2"/>
  <c r="O3784" i="2"/>
  <c r="H4380" i="2"/>
  <c r="O3783" i="2"/>
  <c r="H3932" i="2"/>
  <c r="O3782" i="2"/>
  <c r="H3944" i="2"/>
  <c r="O3781" i="2"/>
  <c r="H3950" i="2"/>
  <c r="O3780" i="2"/>
  <c r="H3948" i="2"/>
  <c r="O3779" i="2"/>
  <c r="H3943" i="2"/>
  <c r="O3778" i="2"/>
  <c r="H3947" i="2"/>
  <c r="O3777" i="2"/>
  <c r="H3945" i="2"/>
  <c r="O3776" i="2"/>
  <c r="H4269" i="2"/>
  <c r="O3775" i="2"/>
  <c r="H931" i="2"/>
  <c r="O3774" i="2"/>
  <c r="H951" i="2"/>
  <c r="O3773" i="2"/>
  <c r="H4369" i="2"/>
  <c r="O3772" i="2"/>
  <c r="H3922" i="2"/>
  <c r="O3771" i="2"/>
  <c r="H3919" i="2"/>
  <c r="O3770" i="2"/>
  <c r="H3923" i="2"/>
  <c r="O3769" i="2"/>
  <c r="H3921" i="2"/>
  <c r="O3768" i="2"/>
  <c r="H3864" i="2"/>
  <c r="O3767" i="2"/>
  <c r="H3752" i="2"/>
  <c r="O3766" i="2"/>
  <c r="H3791" i="2"/>
  <c r="O3765" i="2"/>
  <c r="H3796" i="2"/>
  <c r="O3764" i="2"/>
  <c r="H3885" i="2"/>
  <c r="O3763" i="2"/>
  <c r="H3925" i="2"/>
  <c r="O3762" i="2"/>
  <c r="H3901" i="2"/>
  <c r="O3761" i="2"/>
  <c r="H3855" i="2"/>
  <c r="O3760" i="2"/>
  <c r="H3900" i="2"/>
  <c r="O3759" i="2"/>
  <c r="H3788" i="2"/>
  <c r="O3758" i="2"/>
  <c r="H2153" i="2"/>
  <c r="O3757" i="2"/>
  <c r="H2152" i="2"/>
  <c r="O3756" i="2"/>
  <c r="H413" i="2"/>
  <c r="O3755" i="2"/>
  <c r="H2158" i="2"/>
  <c r="O3754" i="2"/>
  <c r="H2157" i="2"/>
  <c r="O3753" i="2"/>
  <c r="H2156" i="2"/>
  <c r="O3752" i="2"/>
  <c r="H2121" i="2"/>
  <c r="O3751" i="2"/>
  <c r="H2154" i="2"/>
  <c r="O3750" i="2"/>
  <c r="H2122" i="2"/>
  <c r="O3749" i="2"/>
  <c r="H222" i="2"/>
  <c r="O3748" i="2"/>
  <c r="H3886" i="2"/>
  <c r="O3747" i="2"/>
  <c r="H3862" i="2"/>
  <c r="O3746" i="2"/>
  <c r="H3847" i="2"/>
  <c r="O3745" i="2"/>
  <c r="H3909" i="2"/>
  <c r="O3744" i="2"/>
  <c r="H3905" i="2"/>
  <c r="O3743" i="2"/>
  <c r="H3902" i="2"/>
  <c r="O3742" i="2"/>
  <c r="H1055" i="2"/>
  <c r="O3741" i="2"/>
  <c r="H3801" i="2"/>
  <c r="O3740" i="2"/>
  <c r="H4387" i="2"/>
  <c r="O3739" i="2"/>
  <c r="H3897" i="2"/>
  <c r="O3738" i="2"/>
  <c r="H3800" i="2"/>
  <c r="O3737" i="2"/>
  <c r="H3786" i="2"/>
  <c r="O3736" i="2"/>
  <c r="H3803" i="2"/>
  <c r="O3735" i="2"/>
  <c r="H3826" i="2"/>
  <c r="O3734" i="2"/>
  <c r="H583" i="2"/>
  <c r="O3733" i="2"/>
  <c r="H3818" i="2"/>
  <c r="O3732" i="2"/>
  <c r="H4381" i="2"/>
  <c r="O3731" i="2"/>
  <c r="H3908" i="2"/>
  <c r="O3730" i="2"/>
  <c r="H584" i="2"/>
  <c r="O3729" i="2"/>
  <c r="H2206" i="2"/>
  <c r="O3728" i="2"/>
  <c r="H3989" i="2"/>
  <c r="O3727" i="2"/>
  <c r="H3889" i="2"/>
  <c r="O3726" i="2"/>
  <c r="H1054" i="2"/>
  <c r="O3725" i="2"/>
  <c r="H3888" i="2"/>
  <c r="O3724" i="2"/>
  <c r="H3896" i="2"/>
  <c r="O3723" i="2"/>
  <c r="H3895" i="2"/>
  <c r="O3722" i="2"/>
  <c r="H3892" i="2"/>
  <c r="O3721" i="2"/>
  <c r="H6518" i="2"/>
  <c r="O3720" i="2"/>
  <c r="H4386" i="2"/>
  <c r="O3719" i="2"/>
  <c r="H4385" i="2"/>
  <c r="O3718" i="2"/>
  <c r="H4382" i="2"/>
  <c r="O3717" i="2"/>
  <c r="H3782" i="2"/>
  <c r="O3716" i="2"/>
  <c r="H3934" i="2"/>
  <c r="O3715" i="2"/>
  <c r="H954" i="2"/>
  <c r="O3714" i="2"/>
  <c r="H3906" i="2"/>
  <c r="O3713" i="2"/>
  <c r="H3924" i="2"/>
  <c r="O3712" i="2"/>
  <c r="H3882" i="2"/>
  <c r="O3711" i="2"/>
  <c r="H952" i="2"/>
  <c r="O3710" i="2"/>
  <c r="H3717" i="2"/>
  <c r="O3709" i="2"/>
  <c r="H955" i="2"/>
  <c r="O3708" i="2"/>
  <c r="H945" i="2"/>
  <c r="O3707" i="2"/>
  <c r="H953" i="2"/>
  <c r="O3706" i="2"/>
  <c r="H946" i="2"/>
  <c r="O3705" i="2"/>
  <c r="H3714" i="2"/>
  <c r="O3704" i="2"/>
  <c r="H3928" i="2"/>
  <c r="O3703" i="2"/>
  <c r="H3843" i="2"/>
  <c r="O3702" i="2"/>
  <c r="H3819" i="2"/>
  <c r="O3701" i="2"/>
  <c r="H2707" i="2"/>
  <c r="O3700" i="2"/>
  <c r="H956" i="2"/>
  <c r="O3699" i="2"/>
  <c r="H3930" i="2"/>
  <c r="O3698" i="2"/>
  <c r="H3807" i="2"/>
  <c r="O3697" i="2"/>
  <c r="H3824" i="2"/>
  <c r="O3696" i="2"/>
  <c r="H3822" i="2"/>
  <c r="O3695" i="2"/>
  <c r="H3821" i="2"/>
  <c r="O3694" i="2"/>
  <c r="H3737" i="2"/>
  <c r="O3693" i="2"/>
  <c r="H3884" i="2"/>
  <c r="O3692" i="2"/>
  <c r="H3880" i="2"/>
  <c r="O3691" i="2"/>
  <c r="H3720" i="2"/>
  <c r="O3690" i="2"/>
  <c r="H957" i="2"/>
  <c r="O3689" i="2"/>
  <c r="H3825" i="2"/>
  <c r="O3688" i="2"/>
  <c r="H3844" i="2"/>
  <c r="O3687" i="2"/>
  <c r="H3840" i="2"/>
  <c r="O3686" i="2"/>
  <c r="H3813" i="2"/>
  <c r="O3685" i="2"/>
  <c r="H3745" i="2"/>
  <c r="O3684" i="2"/>
  <c r="H3858" i="2"/>
  <c r="O3683" i="2"/>
  <c r="H3904" i="2"/>
  <c r="O3682" i="2"/>
  <c r="H3863" i="2"/>
  <c r="O3681" i="2"/>
  <c r="H3730" i="2"/>
  <c r="O3680" i="2"/>
  <c r="H3753" i="2"/>
  <c r="O3679" i="2"/>
  <c r="H3817" i="2"/>
  <c r="O3678" i="2"/>
  <c r="H3949" i="2"/>
  <c r="O3677" i="2"/>
  <c r="H3879" i="2"/>
  <c r="O3676" i="2"/>
  <c r="H3920" i="2"/>
  <c r="O3675" i="2"/>
  <c r="H3926" i="2"/>
  <c r="O3674" i="2"/>
  <c r="H3951" i="2"/>
  <c r="O3673" i="2"/>
  <c r="H3957" i="2"/>
  <c r="O3672" i="2"/>
  <c r="H3870" i="2"/>
  <c r="O3671" i="2"/>
  <c r="H1005" i="2"/>
  <c r="O3670" i="2"/>
  <c r="H995" i="2"/>
  <c r="O3669" i="2"/>
  <c r="H5221" i="2"/>
  <c r="O3668" i="2"/>
  <c r="H5217" i="2"/>
  <c r="O3667" i="2"/>
  <c r="H5213" i="2"/>
  <c r="O3666" i="2"/>
  <c r="H5210" i="2"/>
  <c r="O3665" i="2"/>
  <c r="H5145" i="2"/>
  <c r="O3664" i="2"/>
  <c r="H2344" i="2"/>
  <c r="O3663" i="2"/>
  <c r="H2343" i="2"/>
  <c r="O3662" i="2"/>
  <c r="H3344" i="2"/>
  <c r="O3661" i="2"/>
  <c r="H616" i="2"/>
  <c r="O3660" i="2"/>
  <c r="H2372" i="2"/>
  <c r="O3659" i="2"/>
  <c r="H4670" i="2"/>
  <c r="O3658" i="2"/>
  <c r="H4007" i="2"/>
  <c r="O3657" i="2"/>
  <c r="H2188" i="2"/>
  <c r="O3656" i="2"/>
  <c r="H177" i="2"/>
  <c r="O3655" i="2"/>
  <c r="H4695" i="2"/>
  <c r="O3654" i="2"/>
  <c r="H4635" i="2"/>
  <c r="O3653" i="2"/>
  <c r="H4745" i="2"/>
  <c r="O3652" i="2"/>
  <c r="H4655" i="2"/>
  <c r="O3651" i="2"/>
  <c r="H4620" i="2"/>
  <c r="O3650" i="2"/>
  <c r="H4675" i="2"/>
  <c r="O3649" i="2"/>
  <c r="H4720" i="2"/>
  <c r="O3648" i="2"/>
  <c r="H4700" i="2"/>
  <c r="O3647" i="2"/>
  <c r="H4750" i="2"/>
  <c r="O3646" i="2"/>
  <c r="H4725" i="2"/>
  <c r="O3645" i="2"/>
  <c r="H4868" i="2"/>
  <c r="O3644" i="2"/>
  <c r="H4685" i="2"/>
  <c r="O3643" i="2"/>
  <c r="H4680" i="2"/>
  <c r="O3642" i="2"/>
  <c r="H4715" i="2"/>
  <c r="O3641" i="2"/>
  <c r="H4630" i="2"/>
  <c r="O3640" i="2"/>
  <c r="H4740" i="2"/>
  <c r="O3639" i="2"/>
  <c r="H4730" i="2"/>
  <c r="O3638" i="2"/>
  <c r="H4735" i="2"/>
  <c r="O3637" i="2"/>
  <c r="H4690" i="2"/>
  <c r="O3636" i="2"/>
  <c r="H4640" i="2"/>
  <c r="O3635" i="2"/>
  <c r="H2433" i="2"/>
  <c r="O3634" i="2"/>
  <c r="H5962" i="2"/>
  <c r="O3633" i="2"/>
  <c r="H2189" i="2"/>
  <c r="O3632" i="2"/>
  <c r="H6255" i="2"/>
  <c r="O3631" i="2"/>
  <c r="H6457" i="2"/>
  <c r="O3630" i="2"/>
  <c r="H2453" i="2"/>
  <c r="O3629" i="2"/>
  <c r="H4192" i="2"/>
  <c r="O3628" i="2"/>
  <c r="H4190" i="2"/>
  <c r="O3627" i="2"/>
  <c r="H6220" i="2"/>
  <c r="O3626" i="2"/>
  <c r="H2277" i="2"/>
  <c r="O3625" i="2"/>
  <c r="H6276" i="2"/>
  <c r="O3624" i="2"/>
  <c r="H6213" i="2"/>
  <c r="O3623" i="2"/>
  <c r="H1734" i="2"/>
  <c r="O3622" i="2"/>
  <c r="H6513" i="2"/>
  <c r="O3621" i="2"/>
  <c r="H911" i="2"/>
  <c r="O3620" i="2"/>
  <c r="H6275" i="2"/>
  <c r="O3619" i="2"/>
  <c r="H1142" i="2"/>
  <c r="O3618" i="2"/>
  <c r="H6499" i="2"/>
  <c r="O3617" i="2"/>
  <c r="H2871" i="2"/>
  <c r="O3616" i="2"/>
  <c r="H2872" i="2"/>
  <c r="O3615" i="2"/>
  <c r="H638" i="2"/>
  <c r="O3614" i="2"/>
  <c r="H1230" i="2"/>
  <c r="O3613" i="2"/>
  <c r="H6271" i="2"/>
  <c r="O3612" i="2"/>
  <c r="H6254" i="2"/>
  <c r="O3611" i="2"/>
  <c r="H3236" i="2"/>
  <c r="O3610" i="2"/>
  <c r="H1735" i="2"/>
  <c r="O3609" i="2"/>
  <c r="H6517" i="2"/>
  <c r="O3608" i="2"/>
  <c r="H2684" i="2"/>
  <c r="O3607" i="2"/>
  <c r="H6510" i="2"/>
  <c r="O3606" i="2"/>
  <c r="H6257" i="2"/>
  <c r="O3605" i="2"/>
  <c r="H6270" i="2"/>
  <c r="O3604" i="2"/>
  <c r="H640" i="2"/>
  <c r="O3603" i="2"/>
  <c r="H2455" i="2"/>
  <c r="O3602" i="2"/>
  <c r="H6186" i="2"/>
  <c r="O3601" i="2"/>
  <c r="H6177" i="2"/>
  <c r="O3600" i="2"/>
  <c r="H3871" i="2"/>
  <c r="O3599" i="2"/>
  <c r="H2291" i="2"/>
  <c r="O3598" i="2"/>
  <c r="H281" i="2"/>
  <c r="O3597" i="2"/>
  <c r="H2997" i="2"/>
  <c r="O3596" i="2"/>
  <c r="H3495" i="2"/>
  <c r="O3595" i="2"/>
  <c r="H6210" i="2"/>
  <c r="O3594" i="2"/>
  <c r="H6265" i="2"/>
  <c r="O3593" i="2"/>
  <c r="H6279" i="2"/>
  <c r="O3592" i="2"/>
  <c r="H6512" i="2"/>
  <c r="O3591" i="2"/>
  <c r="H6238" i="2"/>
  <c r="O3590" i="2"/>
  <c r="H6241" i="2"/>
  <c r="O3589" i="2"/>
  <c r="H6200" i="2"/>
  <c r="O3588" i="2"/>
  <c r="H6216" i="2"/>
  <c r="O3587" i="2"/>
  <c r="H5889" i="2"/>
  <c r="O3586" i="2"/>
  <c r="H5514" i="2"/>
  <c r="O3585" i="2"/>
  <c r="H5522" i="2"/>
  <c r="O3584" i="2"/>
  <c r="H1224" i="2"/>
  <c r="O3583" i="2"/>
  <c r="H6449" i="2"/>
  <c r="O3582" i="2"/>
  <c r="H6182" i="2"/>
  <c r="O3581" i="2"/>
  <c r="H2487" i="2"/>
  <c r="O3580" i="2"/>
  <c r="H3507" i="2"/>
  <c r="O3579" i="2"/>
  <c r="H4259" i="2"/>
  <c r="O3578" i="2"/>
  <c r="H406" i="2"/>
  <c r="O3577" i="2"/>
  <c r="H702" i="2"/>
  <c r="O3576" i="2"/>
  <c r="H701" i="2"/>
  <c r="O3575" i="2"/>
  <c r="H700" i="2"/>
  <c r="O3574" i="2"/>
  <c r="H1641" i="2"/>
  <c r="O3573" i="2"/>
  <c r="H1982" i="2"/>
  <c r="O3572" i="2"/>
  <c r="H699" i="2"/>
  <c r="O3571" i="2"/>
  <c r="H751" i="2"/>
  <c r="O3570" i="2"/>
  <c r="H3147" i="2"/>
  <c r="O3569" i="2"/>
  <c r="H3152" i="2"/>
  <c r="O3568" i="2"/>
  <c r="H3366" i="2"/>
  <c r="O3567" i="2"/>
  <c r="H3341" i="2"/>
  <c r="O3566" i="2"/>
  <c r="H3356" i="2"/>
  <c r="O3565" i="2"/>
  <c r="H3313" i="2"/>
  <c r="O3564" i="2"/>
  <c r="H3331" i="2"/>
  <c r="O3563" i="2"/>
  <c r="H3261" i="2"/>
  <c r="O3562" i="2"/>
  <c r="H3284" i="2"/>
  <c r="O3561" i="2"/>
  <c r="H3361" i="2"/>
  <c r="O3560" i="2"/>
  <c r="H3336" i="2"/>
  <c r="O3559" i="2"/>
  <c r="H3346" i="2"/>
  <c r="O3558" i="2"/>
  <c r="H3289" i="2"/>
  <c r="O3557" i="2"/>
  <c r="H3321" i="2"/>
  <c r="O3556" i="2"/>
  <c r="H3254" i="2"/>
  <c r="O3555" i="2"/>
  <c r="H3266" i="2"/>
  <c r="O3554" i="2"/>
  <c r="H3249" i="2"/>
  <c r="O3553" i="2"/>
  <c r="H3167" i="2"/>
  <c r="O3552" i="2"/>
  <c r="H3351" i="2"/>
  <c r="O3551" i="2"/>
  <c r="H3142" i="2"/>
  <c r="O3550" i="2"/>
  <c r="H3245" i="2"/>
  <c r="O3549" i="2"/>
  <c r="H3326" i="2"/>
  <c r="O3548" i="2"/>
  <c r="H3181" i="2"/>
  <c r="O3547" i="2"/>
  <c r="H3186" i="2"/>
  <c r="O3546" i="2"/>
  <c r="H3176" i="2"/>
  <c r="O3545" i="2"/>
  <c r="H5141" i="2"/>
  <c r="O3544" i="2"/>
  <c r="H5136" i="2"/>
  <c r="O3543" i="2"/>
  <c r="H5131" i="2"/>
  <c r="O3542" i="2"/>
  <c r="H5121" i="2"/>
  <c r="O3541" i="2"/>
  <c r="H5107" i="2"/>
  <c r="O3540" i="2"/>
  <c r="H5102" i="2"/>
  <c r="O3539" i="2"/>
  <c r="H5097" i="2"/>
  <c r="O3538" i="2"/>
  <c r="H5087" i="2"/>
  <c r="O3537" i="2"/>
  <c r="H1803" i="2"/>
  <c r="O3536" i="2"/>
  <c r="H5077" i="2"/>
  <c r="O3535" i="2"/>
  <c r="H5072" i="2"/>
  <c r="O3534" i="2"/>
  <c r="H6139" i="2"/>
  <c r="O3533" i="2"/>
  <c r="H3929" i="2"/>
  <c r="O3532" i="2"/>
  <c r="H2485" i="2"/>
  <c r="O3531" i="2"/>
  <c r="H2879" i="2"/>
  <c r="O3530" i="2"/>
  <c r="H587" i="2"/>
  <c r="O3529" i="2"/>
  <c r="H2422" i="2"/>
  <c r="O3528" i="2"/>
  <c r="H2421" i="2"/>
  <c r="O3527" i="2"/>
  <c r="H644" i="2"/>
  <c r="O3526" i="2"/>
  <c r="H2187" i="2"/>
  <c r="O3525" i="2"/>
  <c r="H4592" i="2"/>
  <c r="O3524" i="2"/>
  <c r="H1570" i="2"/>
  <c r="O3523" i="2"/>
  <c r="H2033" i="2"/>
  <c r="O3522" i="2"/>
  <c r="H2036" i="2"/>
  <c r="O3521" i="2"/>
  <c r="H1444" i="2"/>
  <c r="O3520" i="2"/>
  <c r="H1440" i="2"/>
  <c r="O3519" i="2"/>
  <c r="H4977" i="2"/>
  <c r="O3518" i="2"/>
  <c r="H4992" i="2"/>
  <c r="O3517" i="2"/>
  <c r="H6090" i="2"/>
  <c r="O3516" i="2"/>
  <c r="H6093" i="2"/>
  <c r="O3515" i="2"/>
  <c r="H832" i="2"/>
  <c r="O3514" i="2"/>
  <c r="H1549" i="2"/>
  <c r="O3513" i="2"/>
  <c r="H1550" i="2"/>
  <c r="O3512" i="2"/>
  <c r="H1547" i="2"/>
  <c r="O3511" i="2"/>
  <c r="H2962" i="2"/>
  <c r="O3510" i="2"/>
  <c r="H2960" i="2"/>
  <c r="O3509" i="2"/>
  <c r="H102" i="2"/>
  <c r="O3508" i="2"/>
  <c r="H3635" i="2"/>
  <c r="O3507" i="2"/>
  <c r="H3830" i="2"/>
  <c r="O3506" i="2"/>
  <c r="H3842" i="2"/>
  <c r="O3505" i="2"/>
  <c r="H3845" i="2"/>
  <c r="O3504" i="2"/>
  <c r="H4823" i="2"/>
  <c r="O3503" i="2"/>
  <c r="H1165" i="2"/>
  <c r="O3502" i="2"/>
  <c r="H4818" i="2"/>
  <c r="O3501" i="2"/>
  <c r="H6187" i="2"/>
  <c r="O3500" i="2"/>
  <c r="H6184" i="2"/>
  <c r="O3499" i="2"/>
  <c r="H602" i="2"/>
  <c r="O3498" i="2"/>
  <c r="H2996" i="2"/>
  <c r="O3497" i="2"/>
  <c r="H2998" i="2"/>
  <c r="O3496" i="2"/>
  <c r="H2992" i="2"/>
  <c r="O3495" i="2"/>
  <c r="H2989" i="2"/>
  <c r="O3494" i="2"/>
  <c r="H1540" i="2"/>
  <c r="O3493" i="2"/>
  <c r="H4883" i="2"/>
  <c r="O3492" i="2"/>
  <c r="H4833" i="2"/>
  <c r="O3491" i="2"/>
  <c r="H1521" i="2"/>
  <c r="O3490" i="2"/>
  <c r="H1772" i="2"/>
  <c r="O3489" i="2"/>
  <c r="H2439" i="2"/>
  <c r="O3488" i="2"/>
  <c r="H3841" i="2"/>
  <c r="O3487" i="2"/>
  <c r="H3703" i="2"/>
  <c r="O3486" i="2"/>
  <c r="H771" i="2"/>
  <c r="O3485" i="2"/>
  <c r="H686" i="2"/>
  <c r="O3484" i="2"/>
  <c r="H589" i="2"/>
  <c r="O3483" i="2"/>
  <c r="H3729" i="2"/>
  <c r="O3482" i="2"/>
  <c r="H590" i="2"/>
  <c r="O3481" i="2"/>
  <c r="H3760" i="2"/>
  <c r="O3480" i="2"/>
  <c r="H592" i="2"/>
  <c r="O3479" i="2"/>
  <c r="H4218" i="2"/>
  <c r="O3478" i="2"/>
  <c r="H1520" i="2"/>
  <c r="O3477" i="2"/>
  <c r="H4232" i="2"/>
  <c r="O3476" i="2"/>
  <c r="H1164" i="2"/>
  <c r="O3475" i="2"/>
  <c r="H43" i="2"/>
  <c r="O3474" i="2"/>
  <c r="H1780" i="2"/>
  <c r="O3473" i="2"/>
  <c r="H1778" i="2"/>
  <c r="O3472" i="2"/>
  <c r="H1794" i="2"/>
  <c r="O3471" i="2"/>
  <c r="H1792" i="2"/>
  <c r="O3470" i="2"/>
  <c r="H1838" i="2"/>
  <c r="O3469" i="2"/>
  <c r="H1837" i="2"/>
  <c r="O3468" i="2"/>
  <c r="H1809" i="2"/>
  <c r="O3467" i="2"/>
  <c r="H1808" i="2"/>
  <c r="O3466" i="2"/>
  <c r="H1806" i="2"/>
  <c r="O3465" i="2"/>
  <c r="H1836" i="2"/>
  <c r="O3464" i="2"/>
  <c r="H1835" i="2"/>
  <c r="O3463" i="2"/>
  <c r="H1834" i="2"/>
  <c r="O3462" i="2"/>
  <c r="H1828" i="2"/>
  <c r="O3461" i="2"/>
  <c r="H1807" i="2"/>
  <c r="O3460" i="2"/>
  <c r="H1784" i="2"/>
  <c r="O3459" i="2"/>
  <c r="H1782" i="2"/>
  <c r="O3458" i="2"/>
  <c r="H1802" i="2"/>
  <c r="O3457" i="2"/>
  <c r="H1783" i="2"/>
  <c r="O3456" i="2"/>
  <c r="H201" i="2"/>
  <c r="O3455" i="2"/>
  <c r="H200" i="2"/>
  <c r="O3454" i="2"/>
  <c r="H4573" i="2"/>
  <c r="O3453" i="2"/>
  <c r="H4571" i="2"/>
  <c r="O3452" i="2"/>
  <c r="H4569" i="2"/>
  <c r="O3451" i="2"/>
  <c r="H3586" i="2"/>
  <c r="O3450" i="2"/>
  <c r="H3584" i="2"/>
  <c r="O3449" i="2"/>
  <c r="H3583" i="2"/>
  <c r="O3448" i="2"/>
  <c r="H2657" i="2"/>
  <c r="O3447" i="2"/>
  <c r="H2655" i="2"/>
  <c r="O3446" i="2"/>
  <c r="H996" i="2"/>
  <c r="O3445" i="2"/>
  <c r="H994" i="2"/>
  <c r="O3444" i="2"/>
  <c r="H1003" i="2"/>
  <c r="O3443" i="2"/>
  <c r="H1001" i="2"/>
  <c r="O3442" i="2"/>
  <c r="H999" i="2"/>
  <c r="O3441" i="2"/>
  <c r="H5994" i="2"/>
  <c r="O3440" i="2"/>
  <c r="H4552" i="2"/>
  <c r="O3439" i="2"/>
  <c r="H4548" i="2"/>
  <c r="O3438" i="2"/>
  <c r="H4544" i="2"/>
  <c r="O3437" i="2"/>
  <c r="H5980" i="2"/>
  <c r="O3436" i="2"/>
  <c r="H4539" i="2"/>
  <c r="O3435" i="2"/>
  <c r="H4535" i="2"/>
  <c r="O3434" i="2"/>
  <c r="H4527" i="2"/>
  <c r="O3433" i="2"/>
  <c r="H4523" i="2"/>
  <c r="O3432" i="2"/>
  <c r="H4515" i="2"/>
  <c r="O3431" i="2"/>
  <c r="H5879" i="2"/>
  <c r="O3430" i="2"/>
  <c r="H5875" i="2"/>
  <c r="O3429" i="2"/>
  <c r="H5869" i="2"/>
  <c r="O3428" i="2"/>
  <c r="H5866" i="2"/>
  <c r="O3427" i="2"/>
  <c r="H5862" i="2"/>
  <c r="O3426" i="2"/>
  <c r="H5858" i="2"/>
  <c r="O3425" i="2"/>
  <c r="H5854" i="2"/>
  <c r="O3424" i="2"/>
  <c r="H5846" i="2"/>
  <c r="O3423" i="2"/>
  <c r="H5842" i="2"/>
  <c r="O3422" i="2"/>
  <c r="H5838" i="2"/>
  <c r="O3421" i="2"/>
  <c r="H5834" i="2"/>
  <c r="O3420" i="2"/>
  <c r="H4564" i="2"/>
  <c r="O3419" i="2"/>
  <c r="H4560" i="2"/>
  <c r="O3418" i="2"/>
  <c r="H4556" i="2"/>
  <c r="O3417" i="2"/>
  <c r="H4532" i="2"/>
  <c r="O3416" i="2"/>
  <c r="H4551" i="2"/>
  <c r="O3415" i="2"/>
  <c r="H4547" i="2"/>
  <c r="O3414" i="2"/>
  <c r="H4543" i="2"/>
  <c r="O3413" i="2"/>
  <c r="H5979" i="2"/>
  <c r="O3412" i="2"/>
  <c r="H4538" i="2"/>
  <c r="O3411" i="2"/>
  <c r="H4534" i="2"/>
  <c r="O3410" i="2"/>
  <c r="H4526" i="2"/>
  <c r="O3409" i="2"/>
  <c r="H4518" i="2"/>
  <c r="O3408" i="2"/>
  <c r="H4514" i="2"/>
  <c r="O3407" i="2"/>
  <c r="H5878" i="2"/>
  <c r="O3406" i="2"/>
  <c r="H5874" i="2"/>
  <c r="O3405" i="2"/>
  <c r="H4475" i="2"/>
  <c r="O3404" i="2"/>
  <c r="H5237" i="2"/>
  <c r="O3403" i="2"/>
  <c r="H5206" i="2"/>
  <c r="O3402" i="2"/>
  <c r="H1964" i="2"/>
  <c r="O3401" i="2"/>
  <c r="H1968" i="2"/>
  <c r="O3400" i="2"/>
  <c r="H1967" i="2"/>
  <c r="O3399" i="2"/>
  <c r="H46" i="2"/>
  <c r="O3398" i="2"/>
  <c r="H1686" i="2"/>
  <c r="O3397" i="2"/>
  <c r="H1656" i="2"/>
  <c r="O3396" i="2"/>
  <c r="H958" i="2"/>
  <c r="O3395" i="2"/>
  <c r="H3040" i="2"/>
  <c r="O3394" i="2"/>
  <c r="H3030" i="2"/>
  <c r="O3393" i="2"/>
  <c r="H1957" i="2"/>
  <c r="O3392" i="2"/>
  <c r="H1971" i="2"/>
  <c r="O3391" i="2"/>
  <c r="H1963" i="2"/>
  <c r="O3390" i="2"/>
  <c r="H3470" i="2"/>
  <c r="O3389" i="2"/>
  <c r="H1922" i="2"/>
  <c r="O3388" i="2"/>
  <c r="H1959" i="2"/>
  <c r="O3387" i="2"/>
  <c r="H1958" i="2"/>
  <c r="O3386" i="2"/>
  <c r="H3469" i="2"/>
  <c r="O3385" i="2"/>
  <c r="H6353" i="2"/>
  <c r="O3384" i="2"/>
  <c r="H3129" i="2"/>
  <c r="O3383" i="2"/>
  <c r="H3134" i="2"/>
  <c r="O3382" i="2"/>
  <c r="H3088" i="2"/>
  <c r="O3381" i="2"/>
  <c r="H3124" i="2"/>
  <c r="O3380" i="2"/>
  <c r="H2919" i="2"/>
  <c r="O3379" i="2"/>
  <c r="H3064" i="2"/>
  <c r="O3378" i="2"/>
  <c r="H2914" i="2"/>
  <c r="O3377" i="2"/>
  <c r="H2812" i="2"/>
  <c r="O3376" i="2"/>
  <c r="H2896" i="2"/>
  <c r="O3375" i="2"/>
  <c r="H2789" i="2"/>
  <c r="O3374" i="2"/>
  <c r="H2802" i="2"/>
  <c r="O3373" i="2"/>
  <c r="H2808" i="2"/>
  <c r="O3372" i="2"/>
  <c r="H3053" i="2"/>
  <c r="O3371" i="2"/>
  <c r="H3033" i="2"/>
  <c r="O3370" i="2"/>
  <c r="H3028" i="2"/>
  <c r="O3369" i="2"/>
  <c r="H3073" i="2"/>
  <c r="O3368" i="2"/>
  <c r="H3078" i="2"/>
  <c r="O3367" i="2"/>
  <c r="H3058" i="2"/>
  <c r="O3366" i="2"/>
  <c r="H3068" i="2"/>
  <c r="O3365" i="2"/>
  <c r="H3043" i="2"/>
  <c r="O3364" i="2"/>
  <c r="H2360" i="2"/>
  <c r="O3363" i="2"/>
  <c r="H4987" i="2"/>
  <c r="O3362" i="2"/>
  <c r="H3596" i="2"/>
  <c r="O3361" i="2"/>
  <c r="H38" i="2"/>
  <c r="O3360" i="2"/>
  <c r="H4997" i="2"/>
  <c r="O3359" i="2"/>
  <c r="H6091" i="2"/>
  <c r="O3358" i="2"/>
  <c r="H2357" i="2"/>
  <c r="O3357" i="2"/>
  <c r="H2347" i="2"/>
  <c r="O3356" i="2"/>
  <c r="H3131" i="2"/>
  <c r="O3355" i="2"/>
  <c r="H3136" i="2"/>
  <c r="O3354" i="2"/>
  <c r="H2781" i="2"/>
  <c r="O3353" i="2"/>
  <c r="H2926" i="2"/>
  <c r="O3352" i="2"/>
  <c r="H2912" i="2"/>
  <c r="O3351" i="2"/>
  <c r="H2921" i="2"/>
  <c r="O3350" i="2"/>
  <c r="H2786" i="2"/>
  <c r="O3349" i="2"/>
  <c r="H2804" i="2"/>
  <c r="O3348" i="2"/>
  <c r="H3029" i="2"/>
  <c r="O3347" i="2"/>
  <c r="H2915" i="2"/>
  <c r="O3346" i="2"/>
  <c r="H3090" i="2"/>
  <c r="O3345" i="2"/>
  <c r="H3126" i="2"/>
  <c r="O3344" i="2"/>
  <c r="H3074" i="2"/>
  <c r="O3343" i="2"/>
  <c r="H3039" i="2"/>
  <c r="O3342" i="2"/>
  <c r="H3054" i="2"/>
  <c r="O3341" i="2"/>
  <c r="H2925" i="2"/>
  <c r="O3340" i="2"/>
  <c r="H3135" i="2"/>
  <c r="O3339" i="2"/>
  <c r="H2787" i="2"/>
  <c r="O3338" i="2"/>
  <c r="H3065" i="2"/>
  <c r="O3337" i="2"/>
  <c r="H2803" i="2"/>
  <c r="O3336" i="2"/>
  <c r="H2897" i="2"/>
  <c r="O3335" i="2"/>
  <c r="H2785" i="2"/>
  <c r="O3334" i="2"/>
  <c r="H2790" i="2"/>
  <c r="O3333" i="2"/>
  <c r="H3130" i="2"/>
  <c r="O3332" i="2"/>
  <c r="H2899" i="2"/>
  <c r="O3331" i="2"/>
  <c r="H3060" i="2"/>
  <c r="O3330" i="2"/>
  <c r="H2784" i="2"/>
  <c r="O3329" i="2"/>
  <c r="H2900" i="2"/>
  <c r="O3328" i="2"/>
  <c r="H3036" i="2"/>
  <c r="O3327" i="2"/>
  <c r="H3026" i="2"/>
  <c r="O3326" i="2"/>
  <c r="H2810" i="2"/>
  <c r="O3325" i="2"/>
  <c r="H3122" i="2"/>
  <c r="O3324" i="2"/>
  <c r="H1966" i="2"/>
  <c r="O3323" i="2"/>
  <c r="H3137" i="2"/>
  <c r="O3322" i="2"/>
  <c r="H3038" i="2"/>
  <c r="O3321" i="2"/>
  <c r="H3798" i="2"/>
  <c r="O3320" i="2"/>
  <c r="H4481" i="2"/>
  <c r="O3319" i="2"/>
  <c r="H4855" i="2"/>
  <c r="O3318" i="2"/>
  <c r="H4875" i="2"/>
  <c r="O3317" i="2"/>
  <c r="H1655" i="2"/>
  <c r="O3316" i="2"/>
  <c r="H1866" i="2"/>
  <c r="O3315" i="2"/>
  <c r="H6307" i="2"/>
  <c r="O3314" i="2"/>
  <c r="H5987" i="2"/>
  <c r="O3313" i="2"/>
  <c r="H5982" i="2"/>
  <c r="O3312" i="2"/>
  <c r="H6061" i="2"/>
  <c r="O3311" i="2"/>
  <c r="H6296" i="2"/>
  <c r="O3310" i="2"/>
  <c r="H6311" i="2"/>
  <c r="O3309" i="2"/>
  <c r="H5981" i="2"/>
  <c r="O3308" i="2"/>
  <c r="H6034" i="2"/>
  <c r="O3307" i="2"/>
  <c r="H5990" i="2"/>
  <c r="O3306" i="2"/>
  <c r="H6041" i="2"/>
  <c r="O3305" i="2"/>
  <c r="H6030" i="2"/>
  <c r="O3304" i="2"/>
  <c r="H5985" i="2"/>
  <c r="O3303" i="2"/>
  <c r="H5996" i="2"/>
  <c r="O3302" i="2"/>
  <c r="H6037" i="2"/>
  <c r="O3301" i="2"/>
  <c r="H6033" i="2"/>
  <c r="O3300" i="2"/>
  <c r="H6312" i="2"/>
  <c r="O3299" i="2"/>
  <c r="H5991" i="2"/>
  <c r="O3298" i="2"/>
  <c r="H6299" i="2"/>
  <c r="O3297" i="2"/>
  <c r="H6304" i="2"/>
  <c r="O3296" i="2"/>
  <c r="H6303" i="2"/>
  <c r="O3295" i="2"/>
  <c r="H6308" i="2"/>
  <c r="O3294" i="2"/>
  <c r="H5995" i="2"/>
  <c r="O3293" i="2"/>
  <c r="H6029" i="2"/>
  <c r="O3292" i="2"/>
  <c r="H6046" i="2"/>
  <c r="O3291" i="2"/>
  <c r="H6051" i="2"/>
  <c r="O3290" i="2"/>
  <c r="H6056" i="2"/>
  <c r="O3289" i="2"/>
  <c r="H6007" i="2"/>
  <c r="O3288" i="2"/>
  <c r="H4524" i="2"/>
  <c r="O3287" i="2"/>
  <c r="H5998" i="2"/>
  <c r="O3286" i="2"/>
  <c r="H6025" i="2"/>
  <c r="O3285" i="2"/>
  <c r="H4536" i="2"/>
  <c r="O3284" i="2"/>
  <c r="H6020" i="2"/>
  <c r="O3283" i="2"/>
  <c r="H6021" i="2"/>
  <c r="O3282" i="2"/>
  <c r="H4528" i="2"/>
  <c r="O3281" i="2"/>
  <c r="H6006" i="2"/>
  <c r="O3280" i="2"/>
  <c r="H6002" i="2"/>
  <c r="O3279" i="2"/>
  <c r="H6285" i="2"/>
  <c r="O3278" i="2"/>
  <c r="H6300" i="2"/>
  <c r="O3277" i="2"/>
  <c r="H6289" i="2"/>
  <c r="O3276" i="2"/>
  <c r="H4540" i="2"/>
  <c r="O3275" i="2"/>
  <c r="H6024" i="2"/>
  <c r="O3274" i="2"/>
  <c r="H2977" i="2"/>
  <c r="O3273" i="2"/>
  <c r="H2969" i="2"/>
  <c r="O3272" i="2"/>
  <c r="H598" i="2"/>
  <c r="O3271" i="2"/>
  <c r="H1130" i="2"/>
  <c r="O3270" i="2"/>
  <c r="H1125" i="2"/>
  <c r="O3269" i="2"/>
  <c r="H1132" i="2"/>
  <c r="O3268" i="2"/>
  <c r="H1643" i="2"/>
  <c r="O3267" i="2"/>
  <c r="H1642" i="2"/>
  <c r="O3266" i="2"/>
  <c r="H1649" i="2"/>
  <c r="O3265" i="2"/>
  <c r="H1648" i="2"/>
  <c r="O3264" i="2"/>
  <c r="H1636" i="2"/>
  <c r="O3263" i="2"/>
  <c r="H1617" i="2"/>
  <c r="O3262" i="2"/>
  <c r="H1616" i="2"/>
  <c r="O3261" i="2"/>
  <c r="H494" i="2"/>
  <c r="O3260" i="2"/>
  <c r="H422" i="2"/>
  <c r="O3259" i="2"/>
  <c r="H426" i="2"/>
  <c r="O3258" i="2"/>
  <c r="H5710" i="2"/>
  <c r="O3257" i="2"/>
  <c r="H5092" i="2"/>
  <c r="O3256" i="2"/>
  <c r="H5116" i="2"/>
  <c r="O3255" i="2"/>
  <c r="H5111" i="2"/>
  <c r="O3254" i="2"/>
  <c r="H421" i="2"/>
  <c r="O3253" i="2"/>
  <c r="H1615" i="2"/>
  <c r="O3252" i="2"/>
  <c r="H1652" i="2"/>
  <c r="O3251" i="2"/>
  <c r="H425" i="2"/>
  <c r="O3250" i="2"/>
  <c r="H5711" i="2"/>
  <c r="O3249" i="2"/>
  <c r="H2019" i="2"/>
  <c r="O3248" i="2"/>
  <c r="H205" i="2"/>
  <c r="O3247" i="2"/>
  <c r="H204" i="2"/>
  <c r="O3246" i="2"/>
  <c r="H2018" i="2"/>
  <c r="O3245" i="2"/>
  <c r="H2021" i="2"/>
  <c r="O3244" i="2"/>
  <c r="H5472" i="2"/>
  <c r="O3243" i="2"/>
  <c r="H5347" i="2"/>
  <c r="O3242" i="2"/>
  <c r="H5274" i="2"/>
  <c r="O3241" i="2"/>
  <c r="H5732" i="2"/>
  <c r="O3240" i="2"/>
  <c r="H2020" i="2"/>
  <c r="O3239" i="2"/>
  <c r="H5379" i="2"/>
  <c r="O3238" i="2"/>
  <c r="H5270" i="2"/>
  <c r="O3237" i="2"/>
  <c r="H5371" i="2"/>
  <c r="O3236" i="2"/>
  <c r="H2016" i="2"/>
  <c r="O3235" i="2"/>
  <c r="H2022" i="2"/>
  <c r="O3234" i="2"/>
  <c r="H5262" i="2"/>
  <c r="O3233" i="2"/>
  <c r="H5258" i="2"/>
  <c r="O3232" i="2"/>
  <c r="H5266" i="2"/>
  <c r="O3231" i="2"/>
  <c r="H5250" i="2"/>
  <c r="O3230" i="2"/>
  <c r="H5333" i="2"/>
  <c r="O3229" i="2"/>
  <c r="H5375" i="2"/>
  <c r="O3228" i="2"/>
  <c r="H2973" i="2"/>
  <c r="O3227" i="2"/>
  <c r="H2970" i="2"/>
  <c r="O3226" i="2"/>
  <c r="H5241" i="2"/>
  <c r="O3225" i="2"/>
  <c r="H5329" i="2"/>
  <c r="O3224" i="2"/>
  <c r="H5245" i="2"/>
  <c r="O3223" i="2"/>
  <c r="H5322" i="2"/>
  <c r="O3222" i="2"/>
  <c r="H2971" i="2"/>
  <c r="O3221" i="2"/>
  <c r="H2976" i="2"/>
  <c r="O3220" i="2"/>
  <c r="H2968" i="2"/>
  <c r="O3219" i="2"/>
  <c r="H2990" i="2"/>
  <c r="O3218" i="2"/>
  <c r="H2975" i="2"/>
  <c r="O3217" i="2"/>
  <c r="H2974" i="2"/>
  <c r="O3216" i="2"/>
  <c r="H2972" i="2"/>
  <c r="O3215" i="2"/>
  <c r="H1606" i="2"/>
  <c r="O3214" i="2"/>
  <c r="H1607" i="2"/>
  <c r="O3213" i="2"/>
  <c r="H2980" i="2"/>
  <c r="O3212" i="2"/>
  <c r="H1633" i="2"/>
  <c r="O3211" i="2"/>
  <c r="H1635" i="2"/>
  <c r="O3210" i="2"/>
  <c r="H1634" i="2"/>
  <c r="O3209" i="2"/>
  <c r="H1654" i="2"/>
  <c r="O3208" i="2"/>
  <c r="H1653" i="2"/>
  <c r="O3207" i="2"/>
  <c r="H1646" i="2"/>
  <c r="O3206" i="2"/>
  <c r="H1650" i="2"/>
  <c r="O3205" i="2"/>
  <c r="H1647" i="2"/>
  <c r="O3204" i="2"/>
  <c r="H1645" i="2"/>
  <c r="O3203" i="2"/>
  <c r="H1644" i="2"/>
  <c r="O3202" i="2"/>
  <c r="H1867" i="2"/>
  <c r="O3201" i="2"/>
  <c r="H5209" i="2"/>
  <c r="O3200" i="2"/>
  <c r="H5205" i="2"/>
  <c r="O3199" i="2"/>
  <c r="H5220" i="2"/>
  <c r="O3198" i="2"/>
  <c r="H3285" i="2"/>
  <c r="O3197" i="2"/>
  <c r="H3267" i="2"/>
  <c r="O3196" i="2"/>
  <c r="H3250" i="2"/>
  <c r="O3195" i="2"/>
  <c r="H3257" i="2"/>
  <c r="O3194" i="2"/>
  <c r="H3262" i="2"/>
  <c r="O3193" i="2"/>
  <c r="H5216" i="2"/>
  <c r="O3192" i="2"/>
  <c r="H5588" i="2"/>
  <c r="O3191" i="2"/>
  <c r="H5586" i="2"/>
  <c r="O3190" i="2"/>
  <c r="H5212" i="2"/>
  <c r="O3189" i="2"/>
  <c r="H5201" i="2"/>
  <c r="O3188" i="2"/>
  <c r="H5197" i="2"/>
  <c r="O3187" i="2"/>
  <c r="H9" i="2"/>
  <c r="O3186" i="2"/>
  <c r="H4078" i="2"/>
  <c r="O3185" i="2"/>
  <c r="H3350" i="2"/>
  <c r="O3184" i="2"/>
  <c r="H3166" i="2"/>
  <c r="O3183" i="2"/>
  <c r="H345" i="2"/>
  <c r="O3182" i="2"/>
  <c r="H1451" i="2"/>
  <c r="O3181" i="2"/>
  <c r="H1437" i="2"/>
  <c r="O3180" i="2"/>
  <c r="H4376" i="2"/>
  <c r="O3179" i="2"/>
  <c r="H4116" i="2"/>
  <c r="O3178" i="2"/>
  <c r="H171" i="2"/>
  <c r="O3177" i="2"/>
  <c r="H4270" i="2"/>
  <c r="O3176" i="2"/>
  <c r="H4114" i="2"/>
  <c r="O3175" i="2"/>
  <c r="H4080" i="2"/>
  <c r="O3174" i="2"/>
  <c r="H2256" i="2"/>
  <c r="O3173" i="2"/>
  <c r="H8" i="2"/>
  <c r="O3172" i="2"/>
  <c r="H4901" i="2"/>
  <c r="O3171" i="2"/>
  <c r="H1127" i="2"/>
  <c r="O3170" i="2"/>
  <c r="H4828" i="2"/>
  <c r="O3169" i="2"/>
  <c r="H778" i="2"/>
  <c r="O3168" i="2"/>
  <c r="H5595" i="2"/>
  <c r="O3167" i="2"/>
  <c r="H3364" i="2"/>
  <c r="O3166" i="2"/>
  <c r="H3150" i="2"/>
  <c r="O3165" i="2"/>
  <c r="H3319" i="2"/>
  <c r="O3164" i="2"/>
  <c r="H3334" i="2"/>
  <c r="O3163" i="2"/>
  <c r="H3180" i="2"/>
  <c r="O3162" i="2"/>
  <c r="H3170" i="2"/>
  <c r="O3161" i="2"/>
  <c r="H3339" i="2"/>
  <c r="O3160" i="2"/>
  <c r="H3354" i="2"/>
  <c r="O3159" i="2"/>
  <c r="H3311" i="2"/>
  <c r="O3158" i="2"/>
  <c r="H3329" i="2"/>
  <c r="O3157" i="2"/>
  <c r="H5584" i="2"/>
  <c r="O3156" i="2"/>
  <c r="H2326" i="2"/>
  <c r="O3155" i="2"/>
  <c r="H2085" i="2"/>
  <c r="O3154" i="2"/>
  <c r="H775" i="2"/>
  <c r="O3153" i="2"/>
  <c r="H777" i="2"/>
  <c r="O3152" i="2"/>
  <c r="H4892" i="2"/>
  <c r="O3151" i="2"/>
  <c r="H2480" i="2"/>
  <c r="O3150" i="2"/>
  <c r="H3466" i="2"/>
  <c r="O3149" i="2"/>
  <c r="H3023" i="2"/>
  <c r="O3148" i="2"/>
  <c r="H3634" i="2"/>
  <c r="O3147" i="2"/>
  <c r="H3485" i="2"/>
  <c r="O3146" i="2"/>
  <c r="H2833" i="2"/>
  <c r="O3145" i="2"/>
  <c r="H3362" i="2"/>
  <c r="O3144" i="2"/>
  <c r="H3352" i="2"/>
  <c r="O3143" i="2"/>
  <c r="H3342" i="2"/>
  <c r="O3142" i="2"/>
  <c r="H6314" i="2"/>
  <c r="O3141" i="2"/>
  <c r="H5580" i="2"/>
  <c r="O3140" i="2"/>
  <c r="H5574" i="2"/>
  <c r="O3139" i="2"/>
  <c r="H5571" i="2"/>
  <c r="O3138" i="2"/>
  <c r="H5568" i="2"/>
  <c r="O3137" i="2"/>
  <c r="H5565" i="2"/>
  <c r="O3136" i="2"/>
  <c r="H5562" i="2"/>
  <c r="O3135" i="2"/>
  <c r="H5434" i="2"/>
  <c r="O3134" i="2"/>
  <c r="H5535" i="2"/>
  <c r="O3133" i="2"/>
  <c r="H5582" i="2"/>
  <c r="O3132" i="2"/>
  <c r="H5557" i="2"/>
  <c r="O3131" i="2"/>
  <c r="H5555" i="2"/>
  <c r="O3130" i="2"/>
  <c r="H5546" i="2"/>
  <c r="O3129" i="2"/>
  <c r="H5544" i="2"/>
  <c r="O3128" i="2"/>
  <c r="H5542" i="2"/>
  <c r="O3127" i="2"/>
  <c r="H5538" i="2"/>
  <c r="O3126" i="2"/>
  <c r="H5022" i="2"/>
  <c r="O3125" i="2"/>
  <c r="H2448" i="2"/>
  <c r="O3124" i="2"/>
  <c r="H23" i="2"/>
  <c r="O3123" i="2"/>
  <c r="H265" i="2"/>
  <c r="O3122" i="2"/>
  <c r="H2749" i="2"/>
  <c r="O3121" i="2"/>
  <c r="H5438" i="2"/>
  <c r="O3120" i="2"/>
  <c r="H5545" i="2"/>
  <c r="O3119" i="2"/>
  <c r="H5543" i="2"/>
  <c r="O3118" i="2"/>
  <c r="H5539" i="2"/>
  <c r="O3117" i="2"/>
  <c r="H5537" i="2"/>
  <c r="O3116" i="2"/>
  <c r="H5232" i="2"/>
  <c r="O3115" i="2"/>
  <c r="H6001" i="2"/>
  <c r="O3114" i="2"/>
  <c r="H5993" i="2"/>
  <c r="O3113" i="2"/>
  <c r="H5989" i="2"/>
  <c r="O3112" i="2"/>
  <c r="H5984" i="2"/>
  <c r="O3111" i="2"/>
  <c r="H6306" i="2"/>
  <c r="O3110" i="2"/>
  <c r="H6302" i="2"/>
  <c r="O3109" i="2"/>
  <c r="H6298" i="2"/>
  <c r="O3108" i="2"/>
  <c r="H6005" i="2"/>
  <c r="O3107" i="2"/>
  <c r="H3465" i="2"/>
  <c r="O3106" i="2"/>
  <c r="H1910" i="2"/>
  <c r="O3105" i="2"/>
  <c r="H1944" i="2"/>
  <c r="O3104" i="2"/>
  <c r="H6223" i="2"/>
  <c r="O3103" i="2"/>
  <c r="H6225" i="2"/>
  <c r="O3102" i="2"/>
  <c r="H6221" i="2"/>
  <c r="O3101" i="2"/>
  <c r="H6219" i="2"/>
  <c r="O3100" i="2"/>
  <c r="H2894" i="2"/>
  <c r="O3099" i="2"/>
  <c r="H5936" i="2"/>
  <c r="O3098" i="2"/>
  <c r="H5525" i="2"/>
  <c r="O3097" i="2"/>
  <c r="H5517" i="2"/>
  <c r="O3096" i="2"/>
  <c r="H1193" i="2"/>
  <c r="O3095" i="2"/>
  <c r="H3933" i="2"/>
  <c r="O3094" i="2"/>
  <c r="H756" i="2"/>
  <c r="O3093" i="2"/>
  <c r="H6310" i="2"/>
  <c r="O3092" i="2"/>
  <c r="H6039" i="2"/>
  <c r="O3091" i="2"/>
  <c r="H6035" i="2"/>
  <c r="O3090" i="2"/>
  <c r="H6293" i="2"/>
  <c r="O3089" i="2"/>
  <c r="H6286" i="2"/>
  <c r="O3088" i="2"/>
  <c r="H6063" i="2"/>
  <c r="O3087" i="2"/>
  <c r="H6058" i="2"/>
  <c r="O3086" i="2"/>
  <c r="H6053" i="2"/>
  <c r="O3085" i="2"/>
  <c r="H6048" i="2"/>
  <c r="O3084" i="2"/>
  <c r="H5521" i="2"/>
  <c r="O3083" i="2"/>
  <c r="H5657" i="2"/>
  <c r="O3082" i="2"/>
  <c r="H3255" i="2"/>
  <c r="O3081" i="2"/>
  <c r="H1801" i="2"/>
  <c r="O3080" i="2"/>
  <c r="H1824" i="2"/>
  <c r="O3079" i="2"/>
  <c r="H6022" i="2"/>
  <c r="O3078" i="2"/>
  <c r="H5997" i="2"/>
  <c r="O3077" i="2"/>
  <c r="H6026" i="2"/>
  <c r="O3076" i="2"/>
  <c r="H5189" i="2"/>
  <c r="O3075" i="2"/>
  <c r="H1025" i="2"/>
  <c r="O3074" i="2"/>
  <c r="H3437" i="2"/>
  <c r="O3073" i="2"/>
  <c r="H5185" i="2"/>
  <c r="O3072" i="2"/>
  <c r="H5152" i="2"/>
  <c r="O3071" i="2"/>
  <c r="H5224" i="2"/>
  <c r="O3070" i="2"/>
  <c r="H5591" i="2"/>
  <c r="O3069" i="2"/>
  <c r="H5601" i="2"/>
  <c r="O3068" i="2"/>
  <c r="H5593" i="2"/>
  <c r="O3067" i="2"/>
  <c r="H5603" i="2"/>
  <c r="O3066" i="2"/>
  <c r="H5328" i="2"/>
  <c r="O3065" i="2"/>
  <c r="H2737" i="2"/>
  <c r="O3064" i="2"/>
  <c r="H5147" i="2"/>
  <c r="O3063" i="2"/>
  <c r="H5635" i="2"/>
  <c r="O3062" i="2"/>
  <c r="H5637" i="2"/>
  <c r="O3061" i="2"/>
  <c r="H5181" i="2"/>
  <c r="O3060" i="2"/>
  <c r="H5157" i="2"/>
  <c r="O3059" i="2"/>
  <c r="H5176" i="2"/>
  <c r="O3058" i="2"/>
  <c r="H5172" i="2"/>
  <c r="O3057" i="2"/>
  <c r="H5168" i="2"/>
  <c r="O3056" i="2"/>
  <c r="H3222" i="2"/>
  <c r="O3055" i="2"/>
  <c r="H3204" i="2"/>
  <c r="O3054" i="2"/>
  <c r="H377" i="2"/>
  <c r="O3053" i="2"/>
  <c r="H5631" i="2"/>
  <c r="O3052" i="2"/>
  <c r="H5611" i="2"/>
  <c r="O3051" i="2"/>
  <c r="H5615" i="2"/>
  <c r="O3050" i="2"/>
  <c r="H5597" i="2"/>
  <c r="O3049" i="2"/>
  <c r="H3553" i="2"/>
  <c r="O3048" i="2"/>
  <c r="H1533" i="2"/>
  <c r="O3047" i="2"/>
  <c r="H1532" i="2"/>
  <c r="O3046" i="2"/>
  <c r="H1519" i="2"/>
  <c r="O3045" i="2"/>
  <c r="H5549" i="2"/>
  <c r="O3044" i="2"/>
  <c r="H4400" i="2"/>
  <c r="O3043" i="2"/>
  <c r="H5164" i="2"/>
  <c r="O3042" i="2"/>
  <c r="H5160" i="2"/>
  <c r="O3041" i="2"/>
  <c r="H5193" i="2"/>
  <c r="O3040" i="2"/>
  <c r="H5143" i="2"/>
  <c r="O3039" i="2"/>
  <c r="H5653" i="2"/>
  <c r="O3038" i="2"/>
  <c r="H2043" i="2"/>
  <c r="O3037" i="2"/>
  <c r="H2039" i="2"/>
  <c r="O3036" i="2"/>
  <c r="H6406" i="2"/>
  <c r="O3035" i="2"/>
  <c r="H3898" i="2"/>
  <c r="O3034" i="2"/>
  <c r="H3792" i="2"/>
  <c r="O3033" i="2"/>
  <c r="H5651" i="2"/>
  <c r="O3032" i="2"/>
  <c r="H5649" i="2"/>
  <c r="O3031" i="2"/>
  <c r="H1590" i="2"/>
  <c r="O3030" i="2"/>
  <c r="H1589" i="2"/>
  <c r="O3029" i="2"/>
  <c r="H488" i="2"/>
  <c r="O3028" i="2"/>
  <c r="H5621" i="2"/>
  <c r="O3027" i="2"/>
  <c r="H4698" i="2"/>
  <c r="O3026" i="2"/>
  <c r="H5848" i="2"/>
  <c r="O3025" i="2"/>
  <c r="H4717" i="2"/>
  <c r="O3024" i="2"/>
  <c r="H6227" i="2"/>
  <c r="O3023" i="2"/>
  <c r="H2345" i="2"/>
  <c r="O3022" i="2"/>
  <c r="H5840" i="2"/>
  <c r="O3021" i="2"/>
  <c r="H5844" i="2"/>
  <c r="O3020" i="2"/>
  <c r="H2125" i="2"/>
  <c r="O3019" i="2"/>
  <c r="H739" i="2"/>
  <c r="O3018" i="2"/>
  <c r="H2733" i="2"/>
  <c r="O3017" i="2"/>
  <c r="H5736" i="2"/>
  <c r="O3016" i="2"/>
  <c r="H1781" i="2"/>
  <c r="O3015" i="2"/>
  <c r="H5633" i="2"/>
  <c r="O3014" i="2"/>
  <c r="H5863" i="2"/>
  <c r="O3013" i="2"/>
  <c r="H5855" i="2"/>
  <c r="O3012" i="2"/>
  <c r="H5859" i="2"/>
  <c r="O3011" i="2"/>
  <c r="H4565" i="2"/>
  <c r="O3010" i="2"/>
  <c r="H5847" i="2"/>
  <c r="O3009" i="2"/>
  <c r="H5839" i="2"/>
  <c r="O3008" i="2"/>
  <c r="H5843" i="2"/>
  <c r="O3007" i="2"/>
  <c r="H5835" i="2"/>
  <c r="O3006" i="2"/>
  <c r="H4008" i="2"/>
  <c r="O3005" i="2"/>
  <c r="H4170" i="2"/>
  <c r="O3004" i="2"/>
  <c r="H4014" i="2"/>
  <c r="O3003" i="2"/>
  <c r="H4024" i="2"/>
  <c r="O3002" i="2"/>
  <c r="H4140" i="2"/>
  <c r="O3001" i="2"/>
  <c r="H4019" i="2"/>
  <c r="O3000" i="2"/>
  <c r="H3682" i="2"/>
  <c r="O2999" i="2"/>
  <c r="H4001" i="2"/>
  <c r="O2998" i="2"/>
  <c r="H3991" i="2"/>
  <c r="O2997" i="2"/>
  <c r="H3410" i="2"/>
  <c r="O2996" i="2"/>
  <c r="H5836" i="2"/>
  <c r="O2995" i="2"/>
  <c r="H5919" i="2"/>
  <c r="O2994" i="2"/>
  <c r="H2735" i="2"/>
  <c r="O2993" i="2"/>
  <c r="H2734" i="2"/>
  <c r="O2992" i="2"/>
  <c r="H1586" i="2"/>
  <c r="O2991" i="2"/>
  <c r="H3748" i="2"/>
  <c r="O2990" i="2"/>
  <c r="H3899" i="2"/>
  <c r="O2989" i="2"/>
  <c r="H1587" i="2"/>
  <c r="O2988" i="2"/>
  <c r="H1530" i="2"/>
  <c r="O2987" i="2"/>
  <c r="H1517" i="2"/>
  <c r="O2986" i="2"/>
  <c r="H1518" i="2"/>
  <c r="O2985" i="2"/>
  <c r="H2554" i="2"/>
  <c r="O2984" i="2"/>
  <c r="H5655" i="2"/>
  <c r="O2983" i="2"/>
  <c r="H1637" i="2"/>
  <c r="O2982" i="2"/>
  <c r="H4533" i="2"/>
  <c r="O2981" i="2"/>
  <c r="H4517" i="2"/>
  <c r="O2980" i="2"/>
  <c r="H5865" i="2"/>
  <c r="O2979" i="2"/>
  <c r="H5845" i="2"/>
  <c r="O2978" i="2"/>
  <c r="H4563" i="2"/>
  <c r="O2977" i="2"/>
  <c r="H4550" i="2"/>
  <c r="O2976" i="2"/>
  <c r="H5857" i="2"/>
  <c r="O2975" i="2"/>
  <c r="H5837" i="2"/>
  <c r="O2974" i="2"/>
  <c r="H4555" i="2"/>
  <c r="O2973" i="2"/>
  <c r="H4542" i="2"/>
  <c r="O2972" i="2"/>
  <c r="H5861" i="2"/>
  <c r="O2971" i="2"/>
  <c r="H5849" i="2"/>
  <c r="O2970" i="2"/>
  <c r="H5841" i="2"/>
  <c r="O2969" i="2"/>
  <c r="H4567" i="2"/>
  <c r="O2968" i="2"/>
  <c r="H4559" i="2"/>
  <c r="O2967" i="2"/>
  <c r="H4531" i="2"/>
  <c r="O2966" i="2"/>
  <c r="H4546" i="2"/>
  <c r="O2965" i="2"/>
  <c r="H5882" i="2"/>
  <c r="O2964" i="2"/>
  <c r="H4525" i="2"/>
  <c r="O2963" i="2"/>
  <c r="H4508" i="2"/>
  <c r="O2962" i="2"/>
  <c r="H4566" i="2"/>
  <c r="O2961" i="2"/>
  <c r="H4554" i="2"/>
  <c r="O2960" i="2"/>
  <c r="H5085" i="2"/>
  <c r="O2959" i="2"/>
  <c r="H5080" i="2"/>
  <c r="O2958" i="2"/>
  <c r="H4562" i="2"/>
  <c r="O2957" i="2"/>
  <c r="H4530" i="2"/>
  <c r="O2956" i="2"/>
  <c r="H5873" i="2"/>
  <c r="O2955" i="2"/>
  <c r="H5867" i="2"/>
  <c r="O2954" i="2"/>
  <c r="H5864" i="2"/>
  <c r="O2953" i="2"/>
  <c r="H5868" i="2"/>
  <c r="O2952" i="2"/>
  <c r="H5877" i="2"/>
  <c r="O2951" i="2"/>
  <c r="H4537" i="2"/>
  <c r="O2950" i="2"/>
  <c r="H2341" i="2"/>
  <c r="O2949" i="2"/>
  <c r="H4558" i="2"/>
  <c r="O2948" i="2"/>
  <c r="H4549" i="2"/>
  <c r="O2947" i="2"/>
  <c r="H7" i="2"/>
  <c r="O2946" i="2"/>
  <c r="H2297" i="2"/>
  <c r="O2945" i="2"/>
  <c r="H4933" i="2"/>
  <c r="O2944" i="2"/>
  <c r="H828" i="2"/>
  <c r="O2943" i="2"/>
  <c r="H2751" i="2"/>
  <c r="O2942" i="2"/>
  <c r="H4209" i="2"/>
  <c r="O2941" i="2"/>
  <c r="H3327" i="2"/>
  <c r="O2940" i="2"/>
  <c r="H3315" i="2"/>
  <c r="O2939" i="2"/>
  <c r="H5973" i="2"/>
  <c r="O2938" i="2"/>
  <c r="H5922" i="2"/>
  <c r="O2937" i="2"/>
  <c r="H168" i="2"/>
  <c r="O2936" i="2"/>
  <c r="H178" i="2"/>
  <c r="O2935" i="2"/>
  <c r="H1581" i="2"/>
  <c r="O2934" i="2"/>
  <c r="H5454" i="2"/>
  <c r="O2933" i="2"/>
  <c r="H3213" i="2"/>
  <c r="O2932" i="2"/>
  <c r="H830" i="2"/>
  <c r="O2931" i="2"/>
  <c r="H3763" i="2"/>
  <c r="O2930" i="2"/>
  <c r="H2880" i="2"/>
  <c r="O2929" i="2"/>
  <c r="H2823" i="2"/>
  <c r="O2928" i="2"/>
  <c r="H6277" i="2"/>
  <c r="O2927" i="2"/>
  <c r="H5629" i="2"/>
  <c r="O2926" i="2"/>
  <c r="H1552" i="2"/>
  <c r="O2925" i="2"/>
  <c r="H2401" i="2"/>
  <c r="O2924" i="2"/>
  <c r="H4109" i="2"/>
  <c r="O2923" i="2"/>
  <c r="H2001" i="2"/>
  <c r="O2922" i="2"/>
  <c r="H5150" i="2"/>
  <c r="O2921" i="2"/>
  <c r="H5311" i="2"/>
  <c r="O2920" i="2"/>
  <c r="H5267" i="2"/>
  <c r="O2919" i="2"/>
  <c r="H5304" i="2"/>
  <c r="O2918" i="2"/>
  <c r="H5238" i="2"/>
  <c r="O2917" i="2"/>
  <c r="H5288" i="2"/>
  <c r="O2916" i="2"/>
  <c r="H5230" i="2"/>
  <c r="O2915" i="2"/>
  <c r="H5280" i="2"/>
  <c r="O2914" i="2"/>
  <c r="H5194" i="2"/>
  <c r="O2913" i="2"/>
  <c r="H5252" i="2"/>
  <c r="O2912" i="2"/>
  <c r="H5186" i="2"/>
  <c r="O2911" i="2"/>
  <c r="H5259" i="2"/>
  <c r="O2910" i="2"/>
  <c r="H5158" i="2"/>
  <c r="O2909" i="2"/>
  <c r="H5247" i="2"/>
  <c r="O2908" i="2"/>
  <c r="H5271" i="2"/>
  <c r="O2907" i="2"/>
  <c r="H5307" i="2"/>
  <c r="O2906" i="2"/>
  <c r="H5146" i="2"/>
  <c r="O2905" i="2"/>
  <c r="H5300" i="2"/>
  <c r="O2904" i="2"/>
  <c r="H5234" i="2"/>
  <c r="O2903" i="2"/>
  <c r="H5284" i="2"/>
  <c r="O2902" i="2"/>
  <c r="H5198" i="2"/>
  <c r="O2901" i="2"/>
  <c r="H5276" i="2"/>
  <c r="O2900" i="2"/>
  <c r="H5190" i="2"/>
  <c r="O2899" i="2"/>
  <c r="H5263" i="2"/>
  <c r="O2898" i="2"/>
  <c r="H5182" i="2"/>
  <c r="O2897" i="2"/>
  <c r="H5255" i="2"/>
  <c r="O2896" i="2"/>
  <c r="H5177" i="2"/>
  <c r="O2895" i="2"/>
  <c r="H5319" i="2"/>
  <c r="O2894" i="2"/>
  <c r="H5184" i="2"/>
  <c r="O2893" i="2"/>
  <c r="H5188" i="2"/>
  <c r="O2892" i="2"/>
  <c r="H5231" i="2"/>
  <c r="O2891" i="2"/>
  <c r="H5173" i="2"/>
  <c r="O2890" i="2"/>
  <c r="H5227" i="2"/>
  <c r="O2889" i="2"/>
  <c r="H5169" i="2"/>
  <c r="O2888" i="2"/>
  <c r="H5219" i="2"/>
  <c r="O2887" i="2"/>
  <c r="H5165" i="2"/>
  <c r="O2886" i="2"/>
  <c r="H5215" i="2"/>
  <c r="O2885" i="2"/>
  <c r="H5161" i="2"/>
  <c r="O2884" i="2"/>
  <c r="H5211" i="2"/>
  <c r="O2883" i="2"/>
  <c r="H5153" i="2"/>
  <c r="O2882" i="2"/>
  <c r="H5208" i="2"/>
  <c r="O2881" i="2"/>
  <c r="H5225" i="2"/>
  <c r="O2880" i="2"/>
  <c r="H5204" i="2"/>
  <c r="O2879" i="2"/>
  <c r="H5148" i="2"/>
  <c r="O2878" i="2"/>
  <c r="H5200" i="2"/>
  <c r="O2877" i="2"/>
  <c r="H5144" i="2"/>
  <c r="O2876" i="2"/>
  <c r="H5196" i="2"/>
  <c r="O2875" i="2"/>
  <c r="H5236" i="2"/>
  <c r="O2874" i="2"/>
  <c r="H5192" i="2"/>
  <c r="O2873" i="2"/>
  <c r="H5235" i="2"/>
  <c r="O2872" i="2"/>
  <c r="H5281" i="2"/>
  <c r="O2871" i="2"/>
  <c r="H5305" i="2"/>
  <c r="O2870" i="2"/>
  <c r="H5277" i="2"/>
  <c r="O2869" i="2"/>
  <c r="H5301" i="2"/>
  <c r="O2868" i="2"/>
  <c r="H5253" i="2"/>
  <c r="O2867" i="2"/>
  <c r="H5297" i="2"/>
  <c r="O2866" i="2"/>
  <c r="H5272" i="2"/>
  <c r="O2865" i="2"/>
  <c r="H5293" i="2"/>
  <c r="O2864" i="2"/>
  <c r="H5268" i="2"/>
  <c r="O2863" i="2"/>
  <c r="H5289" i="2"/>
  <c r="O2862" i="2"/>
  <c r="H5264" i="2"/>
  <c r="O2861" i="2"/>
  <c r="H5285" i="2"/>
  <c r="O2860" i="2"/>
  <c r="H5082" i="2"/>
  <c r="O2859" i="2"/>
  <c r="H5260" i="2"/>
  <c r="O2858" i="2"/>
  <c r="H5256" i="2"/>
  <c r="O2857" i="2"/>
  <c r="H5248" i="2"/>
  <c r="O2856" i="2"/>
  <c r="H5320" i="2"/>
  <c r="O2855" i="2"/>
  <c r="H5243" i="2"/>
  <c r="O2854" i="2"/>
  <c r="H5239" i="2"/>
  <c r="O2853" i="2"/>
  <c r="H5331" i="2"/>
  <c r="O2852" i="2"/>
  <c r="H5327" i="2"/>
  <c r="O2851" i="2"/>
  <c r="H5323" i="2"/>
  <c r="O2850" i="2"/>
  <c r="H5315" i="2"/>
  <c r="O2849" i="2"/>
  <c r="H3759" i="2"/>
  <c r="O2848" i="2"/>
  <c r="H648" i="2"/>
  <c r="O2847" i="2"/>
  <c r="H646" i="2"/>
  <c r="O2846" i="2"/>
  <c r="H1843" i="2"/>
  <c r="O2845" i="2"/>
  <c r="H2281" i="2"/>
  <c r="O2844" i="2"/>
  <c r="H183" i="2"/>
  <c r="O2843" i="2"/>
  <c r="H4266" i="2"/>
  <c r="O2842" i="2"/>
  <c r="H3733" i="2"/>
  <c r="O2841" i="2"/>
  <c r="H4216" i="2"/>
  <c r="O2840" i="2"/>
  <c r="H1850" i="2"/>
  <c r="O2839" i="2"/>
  <c r="H1862" i="2"/>
  <c r="O2838" i="2"/>
  <c r="H1872" i="2"/>
  <c r="O2837" i="2"/>
  <c r="H1875" i="2"/>
  <c r="O2836" i="2"/>
  <c r="H5627" i="2"/>
  <c r="O2835" i="2"/>
  <c r="H5590" i="2"/>
  <c r="O2834" i="2"/>
  <c r="H5613" i="2"/>
  <c r="O2833" i="2"/>
  <c r="H5609" i="2"/>
  <c r="O2832" i="2"/>
  <c r="H5607" i="2"/>
  <c r="O2831" i="2"/>
  <c r="H5623" i="2"/>
  <c r="O2830" i="2"/>
  <c r="H3310" i="2"/>
  <c r="O2829" i="2"/>
  <c r="H6045" i="2"/>
  <c r="O2828" i="2"/>
  <c r="H4468" i="2"/>
  <c r="O2827" i="2"/>
  <c r="H4456" i="2"/>
  <c r="O2826" i="2"/>
  <c r="H4448" i="2"/>
  <c r="O2825" i="2"/>
  <c r="H4452" i="2"/>
  <c r="O2824" i="2"/>
  <c r="H4460" i="2"/>
  <c r="O2823" i="2"/>
  <c r="H4443" i="2"/>
  <c r="O2822" i="2"/>
  <c r="H4435" i="2"/>
  <c r="O2821" i="2"/>
  <c r="H4439" i="2"/>
  <c r="O2820" i="2"/>
  <c r="H4414" i="2"/>
  <c r="O2819" i="2"/>
  <c r="H4425" i="2"/>
  <c r="O2818" i="2"/>
  <c r="H4404" i="2"/>
  <c r="O2817" i="2"/>
  <c r="H4408" i="2"/>
  <c r="O2816" i="2"/>
  <c r="H4429" i="2"/>
  <c r="O2815" i="2"/>
  <c r="H4464" i="2"/>
  <c r="O2814" i="2"/>
  <c r="H4506" i="2"/>
  <c r="O2813" i="2"/>
  <c r="H5898" i="2"/>
  <c r="O2812" i="2"/>
  <c r="H5897" i="2"/>
  <c r="O2811" i="2"/>
  <c r="H3231" i="2"/>
  <c r="O2810" i="2"/>
  <c r="H4108" i="2"/>
  <c r="O2809" i="2"/>
  <c r="H2450" i="2"/>
  <c r="O2808" i="2"/>
  <c r="H2449" i="2"/>
  <c r="O2807" i="2"/>
  <c r="H4599" i="2"/>
  <c r="O2806" i="2"/>
  <c r="H4598" i="2"/>
  <c r="O2805" i="2"/>
  <c r="H2474" i="2"/>
  <c r="O2804" i="2"/>
  <c r="H6009" i="2"/>
  <c r="O2803" i="2"/>
  <c r="H2407" i="2"/>
  <c r="O2802" i="2"/>
  <c r="H3623" i="2"/>
  <c r="O2801" i="2"/>
  <c r="H4651" i="2"/>
  <c r="O2800" i="2"/>
  <c r="H4622" i="2"/>
  <c r="O2799" i="2"/>
  <c r="H534" i="2"/>
  <c r="O2798" i="2"/>
  <c r="H4388" i="2"/>
  <c r="O2797" i="2"/>
  <c r="H180" i="2"/>
  <c r="O2796" i="2"/>
  <c r="H186" i="2"/>
  <c r="O2795" i="2"/>
  <c r="H1075" i="2"/>
  <c r="O2794" i="2"/>
  <c r="H4665" i="2"/>
  <c r="O2793" i="2"/>
  <c r="H3223" i="2"/>
  <c r="O2792" i="2"/>
  <c r="H112" i="2"/>
  <c r="O2791" i="2"/>
  <c r="H1960" i="2"/>
  <c r="O2790" i="2"/>
  <c r="H111" i="2"/>
  <c r="O2789" i="2"/>
  <c r="H2759" i="2"/>
  <c r="O2788" i="2"/>
  <c r="H2761" i="2"/>
  <c r="O2787" i="2"/>
  <c r="H2750" i="2"/>
  <c r="O2786" i="2"/>
  <c r="H2760" i="2"/>
  <c r="O2785" i="2"/>
  <c r="H412" i="2"/>
  <c r="O2784" i="2"/>
  <c r="H2369" i="2"/>
  <c r="O2783" i="2"/>
  <c r="H2353" i="2"/>
  <c r="O2782" i="2"/>
  <c r="H2368" i="2"/>
  <c r="O2781" i="2"/>
  <c r="H2348" i="2"/>
  <c r="O2780" i="2"/>
  <c r="H5050" i="2"/>
  <c r="O2779" i="2"/>
  <c r="H5045" i="2"/>
  <c r="O2778" i="2"/>
  <c r="H5035" i="2"/>
  <c r="O2777" i="2"/>
  <c r="H5125" i="2"/>
  <c r="O2776" i="2"/>
  <c r="H5029" i="2"/>
  <c r="O2775" i="2"/>
  <c r="H5024" i="2"/>
  <c r="O2774" i="2"/>
  <c r="H5139" i="2"/>
  <c r="O2773" i="2"/>
  <c r="H5134" i="2"/>
  <c r="O2772" i="2"/>
  <c r="H5129" i="2"/>
  <c r="O2771" i="2"/>
  <c r="H5119" i="2"/>
  <c r="O2770" i="2"/>
  <c r="H5114" i="2"/>
  <c r="O2769" i="2"/>
  <c r="H5109" i="2"/>
  <c r="O2768" i="2"/>
  <c r="H5105" i="2"/>
  <c r="O2767" i="2"/>
  <c r="H5100" i="2"/>
  <c r="O2766" i="2"/>
  <c r="H5095" i="2"/>
  <c r="O2765" i="2"/>
  <c r="H5090" i="2"/>
  <c r="O2764" i="2"/>
  <c r="H5060" i="2"/>
  <c r="O2763" i="2"/>
  <c r="H5055" i="2"/>
  <c r="O2762" i="2"/>
  <c r="H1800" i="2"/>
  <c r="O2761" i="2"/>
  <c r="H1760" i="2"/>
  <c r="O2760" i="2"/>
  <c r="H1798" i="2"/>
  <c r="O2759" i="2"/>
  <c r="H6287" i="2"/>
  <c r="O2758" i="2"/>
  <c r="H5770" i="2"/>
  <c r="O2757" i="2"/>
  <c r="H2216" i="2"/>
  <c r="O2756" i="2"/>
  <c r="H2416" i="2"/>
  <c r="O2755" i="2"/>
  <c r="H2654" i="2"/>
  <c r="O2754" i="2"/>
  <c r="H3417" i="2"/>
  <c r="O2753" i="2"/>
  <c r="H5963" i="2"/>
  <c r="O2752" i="2"/>
  <c r="H4120" i="2"/>
  <c r="O2751" i="2"/>
  <c r="H4112" i="2"/>
  <c r="O2750" i="2"/>
  <c r="H2255" i="2"/>
  <c r="O2749" i="2"/>
  <c r="H4079" i="2"/>
  <c r="O2748" i="2"/>
  <c r="H5860" i="2"/>
  <c r="O2747" i="2"/>
  <c r="H5856" i="2"/>
  <c r="O2746" i="2"/>
  <c r="H4597" i="2"/>
  <c r="O2745" i="2"/>
  <c r="H2540" i="2"/>
  <c r="O2744" i="2"/>
  <c r="H4988" i="2"/>
  <c r="O2743" i="2"/>
  <c r="H831" i="2"/>
  <c r="O2742" i="2"/>
  <c r="H810" i="2"/>
  <c r="O2741" i="2"/>
  <c r="H1613" i="2"/>
  <c r="O2740" i="2"/>
  <c r="H3784" i="2"/>
  <c r="O2739" i="2"/>
  <c r="H1476" i="2"/>
  <c r="O2738" i="2"/>
  <c r="H1630" i="2"/>
  <c r="O2737" i="2"/>
  <c r="H5202" i="2"/>
  <c r="O2736" i="2"/>
  <c r="H1614" i="2"/>
  <c r="O2735" i="2"/>
  <c r="H1197" i="2"/>
  <c r="O2734" i="2"/>
  <c r="H3785" i="2"/>
  <c r="O2733" i="2"/>
  <c r="H1628" i="2"/>
  <c r="O2732" i="2"/>
  <c r="H1219" i="2"/>
  <c r="O2731" i="2"/>
  <c r="H2541" i="2"/>
  <c r="O2730" i="2"/>
  <c r="H1217" i="2"/>
  <c r="O2729" i="2"/>
  <c r="H2539" i="2"/>
  <c r="O2728" i="2"/>
  <c r="H76" i="2"/>
  <c r="O2727" i="2"/>
  <c r="H4792" i="2"/>
  <c r="O2726" i="2"/>
  <c r="H3969" i="2"/>
  <c r="O2725" i="2"/>
  <c r="H1619" i="2"/>
  <c r="O2724" i="2"/>
  <c r="H5180" i="2"/>
  <c r="O2723" i="2"/>
  <c r="H5930" i="2"/>
  <c r="O2722" i="2"/>
  <c r="H6215" i="2"/>
  <c r="O2721" i="2"/>
  <c r="H6222" i="2"/>
  <c r="O2720" i="2"/>
  <c r="H5923" i="2"/>
  <c r="O2719" i="2"/>
  <c r="H2796" i="2"/>
  <c r="O2718" i="2"/>
  <c r="H2795" i="2"/>
  <c r="O2717" i="2"/>
  <c r="H5599" i="2"/>
  <c r="O2716" i="2"/>
  <c r="H1861" i="2"/>
  <c r="O2715" i="2"/>
  <c r="H1885" i="2"/>
  <c r="O2714" i="2"/>
  <c r="H5926" i="2"/>
  <c r="O2713" i="2"/>
  <c r="H2294" i="2"/>
  <c r="O2712" i="2"/>
  <c r="H3690" i="2"/>
  <c r="O2711" i="2"/>
  <c r="H2293" i="2"/>
  <c r="O2710" i="2"/>
  <c r="H264" i="2"/>
  <c r="O2709" i="2"/>
  <c r="H3687" i="2"/>
  <c r="O2708" i="2"/>
  <c r="H2904" i="2"/>
  <c r="O2707" i="2"/>
  <c r="H5269" i="2"/>
  <c r="O2706" i="2"/>
  <c r="H5254" i="2"/>
  <c r="O2705" i="2"/>
  <c r="H5273" i="2"/>
  <c r="O2704" i="2"/>
  <c r="H5228" i="2"/>
  <c r="O2703" i="2"/>
  <c r="H263" i="2"/>
  <c r="O2702" i="2"/>
  <c r="H2191" i="2"/>
  <c r="O2701" i="2"/>
  <c r="H2366" i="2"/>
  <c r="O2700" i="2"/>
  <c r="H2371" i="2"/>
  <c r="O2699" i="2"/>
  <c r="H2531" i="2"/>
  <c r="O2698" i="2"/>
  <c r="H2553" i="2"/>
  <c r="O2697" i="2"/>
  <c r="H2529" i="2"/>
  <c r="O2696" i="2"/>
  <c r="H2918" i="2"/>
  <c r="O2695" i="2"/>
  <c r="H3082" i="2"/>
  <c r="O2694" i="2"/>
  <c r="H3077" i="2"/>
  <c r="O2693" i="2"/>
  <c r="H3067" i="2"/>
  <c r="O2692" i="2"/>
  <c r="H3072" i="2"/>
  <c r="O2691" i="2"/>
  <c r="H3052" i="2"/>
  <c r="O2690" i="2"/>
  <c r="H3057" i="2"/>
  <c r="O2689" i="2"/>
  <c r="H2807" i="2"/>
  <c r="O2688" i="2"/>
  <c r="H2913" i="2"/>
  <c r="O2687" i="2"/>
  <c r="H3063" i="2"/>
  <c r="O2686" i="2"/>
  <c r="H2779" i="2"/>
  <c r="O2685" i="2"/>
  <c r="H2924" i="2"/>
  <c r="O2684" i="2"/>
  <c r="H2929" i="2"/>
  <c r="O2683" i="2"/>
  <c r="H2895" i="2"/>
  <c r="O2682" i="2"/>
  <c r="H2901" i="2"/>
  <c r="O2681" i="2"/>
  <c r="H809" i="2"/>
  <c r="O2680" i="2"/>
  <c r="H1915" i="2"/>
  <c r="O2679" i="2"/>
  <c r="H3939" i="2"/>
  <c r="O2678" i="2"/>
  <c r="H5466" i="2"/>
  <c r="O2677" i="2"/>
  <c r="H5567" i="2"/>
  <c r="O2676" i="2"/>
  <c r="H5554" i="2"/>
  <c r="O2675" i="2"/>
  <c r="H1488" i="2"/>
  <c r="O2674" i="2"/>
  <c r="H2090" i="2"/>
  <c r="O2673" i="2"/>
  <c r="H3203" i="2"/>
  <c r="O2672" i="2"/>
  <c r="H2573" i="2"/>
  <c r="O2671" i="2"/>
  <c r="H6348" i="2"/>
  <c r="O2670" i="2"/>
  <c r="H2190" i="2"/>
  <c r="O2669" i="2"/>
  <c r="H2400" i="2"/>
  <c r="O2668" i="2"/>
  <c r="H5804" i="2"/>
  <c r="O2667" i="2"/>
  <c r="H2758" i="2"/>
  <c r="O2666" i="2"/>
  <c r="H5952" i="2"/>
  <c r="O2665" i="2"/>
  <c r="H4235" i="2"/>
  <c r="O2664" i="2"/>
  <c r="H4076" i="2"/>
  <c r="O2663" i="2"/>
  <c r="H143" i="2"/>
  <c r="O2662" i="2"/>
  <c r="H4194" i="2"/>
  <c r="O2661" i="2"/>
  <c r="H3363" i="2"/>
  <c r="O2660" i="2"/>
  <c r="H166" i="2"/>
  <c r="O2659" i="2"/>
  <c r="H5920" i="2"/>
  <c r="O2658" i="2"/>
  <c r="H164" i="2"/>
  <c r="O2657" i="2"/>
  <c r="H5946" i="2"/>
  <c r="O2656" i="2"/>
  <c r="H3049" i="2"/>
  <c r="O2655" i="2"/>
  <c r="H6065" i="2"/>
  <c r="O2654" i="2"/>
  <c r="H4240" i="2"/>
  <c r="O2653" i="2"/>
  <c r="H4223" i="2"/>
  <c r="O2652" i="2"/>
  <c r="H136" i="2"/>
  <c r="O2651" i="2"/>
  <c r="H170" i="2"/>
  <c r="O2650" i="2"/>
  <c r="H4378" i="2"/>
  <c r="O2649" i="2"/>
  <c r="H3416" i="2"/>
  <c r="O2648" i="2"/>
  <c r="H4430" i="2"/>
  <c r="O2647" i="2"/>
  <c r="H5972" i="2"/>
  <c r="O2646" i="2"/>
  <c r="H3377" i="2"/>
  <c r="O2645" i="2"/>
  <c r="H588" i="2"/>
  <c r="O2644" i="2"/>
  <c r="H4239" i="2"/>
  <c r="O2643" i="2"/>
  <c r="H3050" i="2"/>
  <c r="O2642" i="2"/>
  <c r="H4124" i="2"/>
  <c r="O2641" i="2"/>
  <c r="H4242" i="2"/>
  <c r="O2640" i="2"/>
  <c r="H132" i="2"/>
  <c r="O2639" i="2"/>
  <c r="H2451" i="2"/>
  <c r="O2638" i="2"/>
  <c r="H4111" i="2"/>
  <c r="O2637" i="2"/>
  <c r="H4379" i="2"/>
  <c r="O2636" i="2"/>
  <c r="H2237" i="2"/>
  <c r="O2635" i="2"/>
  <c r="H5540" i="2"/>
  <c r="O2634" i="2"/>
  <c r="H5556" i="2"/>
  <c r="O2633" i="2"/>
  <c r="H5458" i="2"/>
  <c r="O2632" i="2"/>
  <c r="H3353" i="2"/>
  <c r="O2631" i="2"/>
  <c r="H3338" i="2"/>
  <c r="O2630" i="2"/>
  <c r="H3866" i="2"/>
  <c r="O2629" i="2"/>
  <c r="H6217" i="2"/>
  <c r="O2628" i="2"/>
  <c r="H5579" i="2"/>
  <c r="O2627" i="2"/>
  <c r="H5564" i="2"/>
  <c r="O2626" i="2"/>
  <c r="H5561" i="2"/>
  <c r="O2625" i="2"/>
  <c r="H5558" i="2"/>
  <c r="O2624" i="2"/>
  <c r="H2073" i="2"/>
  <c r="O2623" i="2"/>
  <c r="H716" i="2"/>
  <c r="O2622" i="2"/>
  <c r="H715" i="2"/>
  <c r="O2621" i="2"/>
  <c r="H5450" i="2"/>
  <c r="O2620" i="2"/>
  <c r="H19" i="2"/>
  <c r="O2619" i="2"/>
  <c r="H1900" i="2"/>
  <c r="O2618" i="2"/>
  <c r="H6013" i="2"/>
  <c r="O2617" i="2"/>
  <c r="H172" i="2"/>
  <c r="O2616" i="2"/>
  <c r="H2306" i="2"/>
  <c r="O2615" i="2"/>
  <c r="H165" i="2"/>
  <c r="O2614" i="2"/>
  <c r="H5918" i="2"/>
  <c r="O2613" i="2"/>
  <c r="H135" i="2"/>
  <c r="O2612" i="2"/>
  <c r="H3693" i="2"/>
  <c r="O2611" i="2"/>
  <c r="H3415" i="2"/>
  <c r="O2610" i="2"/>
  <c r="H3244" i="2"/>
  <c r="O2609" i="2"/>
  <c r="H4377" i="2"/>
  <c r="O2608" i="2"/>
  <c r="H5966" i="2"/>
  <c r="O2607" i="2"/>
  <c r="H4115" i="2"/>
  <c r="O2606" i="2"/>
  <c r="H4117" i="2"/>
  <c r="O2605" i="2"/>
  <c r="H4123" i="2"/>
  <c r="O2604" i="2"/>
  <c r="H4225" i="2"/>
  <c r="O2603" i="2"/>
  <c r="H4228" i="2"/>
  <c r="O2602" i="2"/>
  <c r="H4125" i="2"/>
  <c r="O2601" i="2"/>
  <c r="H2457" i="2"/>
  <c r="O2600" i="2"/>
  <c r="H3414" i="2"/>
  <c r="O2599" i="2"/>
  <c r="H3689" i="2"/>
  <c r="O2598" i="2"/>
  <c r="H4219" i="2"/>
  <c r="O2597" i="2"/>
  <c r="H4229" i="2"/>
  <c r="O2596" i="2"/>
  <c r="H6012" i="2"/>
  <c r="O2595" i="2"/>
  <c r="H4230" i="2"/>
  <c r="O2594" i="2"/>
  <c r="H3411" i="2"/>
  <c r="O2593" i="2"/>
  <c r="H4214" i="2"/>
  <c r="O2592" i="2"/>
  <c r="H6014" i="2"/>
  <c r="O2591" i="2"/>
  <c r="H4119" i="2"/>
  <c r="O2590" i="2"/>
  <c r="H2702" i="2"/>
  <c r="O2589" i="2"/>
  <c r="H176" i="2"/>
  <c r="O2588" i="2"/>
  <c r="H167" i="2"/>
  <c r="O2587" i="2"/>
  <c r="H5917" i="2"/>
  <c r="O2586" i="2"/>
  <c r="H2909" i="2"/>
  <c r="O2585" i="2"/>
  <c r="H4243" i="2"/>
  <c r="O2584" i="2"/>
  <c r="H2703" i="2"/>
  <c r="O2583" i="2"/>
  <c r="H4205" i="2"/>
  <c r="O2582" i="2"/>
  <c r="H4233" i="2"/>
  <c r="O2581" i="2"/>
  <c r="H131" i="2"/>
  <c r="O2580" i="2"/>
  <c r="H3694" i="2"/>
  <c r="O2579" i="2"/>
  <c r="H4118" i="2"/>
  <c r="O2578" i="2"/>
  <c r="H5967" i="2"/>
  <c r="O2577" i="2"/>
  <c r="H4082" i="2"/>
  <c r="O2576" i="2"/>
  <c r="H4110" i="2"/>
  <c r="O2575" i="2"/>
  <c r="H173" i="2"/>
  <c r="O2574" i="2"/>
  <c r="H175" i="2"/>
  <c r="O2573" i="2"/>
  <c r="H4113" i="2"/>
  <c r="O2572" i="2"/>
  <c r="H2415" i="2"/>
  <c r="O2571" i="2"/>
  <c r="H4217" i="2"/>
  <c r="O2570" i="2"/>
  <c r="H2907" i="2"/>
  <c r="O2569" i="2"/>
  <c r="H5943" i="2"/>
  <c r="O2568" i="2"/>
  <c r="H5937" i="2"/>
  <c r="O2567" i="2"/>
  <c r="H158" i="2"/>
  <c r="O2566" i="2"/>
  <c r="H145" i="2"/>
  <c r="O2565" i="2"/>
  <c r="H4375" i="2"/>
  <c r="O2564" i="2"/>
  <c r="H4237" i="2"/>
  <c r="O2563" i="2"/>
  <c r="H4227" i="2"/>
  <c r="O2562" i="2"/>
  <c r="H6125" i="2"/>
  <c r="O2561" i="2"/>
  <c r="H459" i="2"/>
  <c r="O2560" i="2"/>
  <c r="H5563" i="2"/>
  <c r="O2559" i="2"/>
  <c r="H2045" i="2"/>
  <c r="O2558" i="2"/>
  <c r="H1930" i="2"/>
  <c r="O2557" i="2"/>
  <c r="H1399" i="2"/>
  <c r="O2556" i="2"/>
  <c r="H86" i="2"/>
  <c r="O2555" i="2"/>
  <c r="H5513" i="2"/>
  <c r="O2554" i="2"/>
  <c r="H4616" i="2"/>
  <c r="O2553" i="2"/>
  <c r="H5560" i="2"/>
  <c r="O2552" i="2"/>
  <c r="H2041" i="2"/>
  <c r="O2551" i="2"/>
  <c r="H2044" i="2"/>
  <c r="O2550" i="2"/>
  <c r="H2040" i="2"/>
  <c r="O2549" i="2"/>
  <c r="H5223" i="2"/>
  <c r="O2548" i="2"/>
  <c r="H5151" i="2"/>
  <c r="O2547" i="2"/>
  <c r="H5163" i="2"/>
  <c r="O2546" i="2"/>
  <c r="H2821" i="2"/>
  <c r="O2545" i="2"/>
  <c r="H2820" i="2"/>
  <c r="O2544" i="2"/>
  <c r="H427" i="2"/>
  <c r="O2543" i="2"/>
  <c r="H5948" i="2"/>
  <c r="O2542" i="2"/>
  <c r="H429" i="2"/>
  <c r="O2541" i="2"/>
  <c r="H6226" i="2"/>
  <c r="O2540" i="2"/>
  <c r="H3854" i="2"/>
  <c r="O2539" i="2"/>
  <c r="H3852" i="2"/>
  <c r="O2538" i="2"/>
  <c r="H3853" i="2"/>
  <c r="O2537" i="2"/>
  <c r="H3890" i="2"/>
  <c r="O2536" i="2"/>
  <c r="H1870" i="2"/>
  <c r="O2535" i="2"/>
  <c r="H214" i="2"/>
  <c r="O2534" i="2"/>
  <c r="H683" i="2"/>
  <c r="O2533" i="2"/>
  <c r="H682" i="2"/>
  <c r="O2532" i="2"/>
  <c r="H5159" i="2"/>
  <c r="O2531" i="2"/>
  <c r="H2869" i="2"/>
  <c r="O2530" i="2"/>
  <c r="H5733" i="2"/>
  <c r="O2529" i="2"/>
  <c r="H5734" i="2"/>
  <c r="O2528" i="2"/>
  <c r="H3081" i="2"/>
  <c r="O2527" i="2"/>
  <c r="H2275" i="2"/>
  <c r="O2526" i="2"/>
  <c r="H6185" i="2"/>
  <c r="O2525" i="2"/>
  <c r="H213" i="2"/>
  <c r="O2524" i="2"/>
  <c r="H2903" i="2"/>
  <c r="O2523" i="2"/>
  <c r="H3695" i="2"/>
  <c r="O2522" i="2"/>
  <c r="H156" i="2"/>
  <c r="O2521" i="2"/>
  <c r="H663" i="2"/>
  <c r="O2520" i="2"/>
  <c r="H5137" i="2"/>
  <c r="O2519" i="2"/>
  <c r="H5142" i="2"/>
  <c r="O2518" i="2"/>
  <c r="H5377" i="2"/>
  <c r="O2517" i="2"/>
  <c r="H5027" i="2"/>
  <c r="O2516" i="2"/>
  <c r="H2911" i="2"/>
  <c r="O2515" i="2"/>
  <c r="H3127" i="2"/>
  <c r="O2514" i="2"/>
  <c r="H4590" i="2"/>
  <c r="O2513" i="2"/>
  <c r="H3091" i="2"/>
  <c r="O2512" i="2"/>
  <c r="H4589" i="2"/>
  <c r="O2511" i="2"/>
  <c r="H3783" i="2"/>
  <c r="O2510" i="2"/>
  <c r="H434" i="2"/>
  <c r="O2509" i="2"/>
  <c r="H939" i="2"/>
  <c r="O2508" i="2"/>
  <c r="H4947" i="2"/>
  <c r="O2507" i="2"/>
  <c r="H556" i="2"/>
  <c r="O2506" i="2"/>
  <c r="H5424" i="2"/>
  <c r="O2505" i="2"/>
  <c r="H5386" i="2"/>
  <c r="O2504" i="2"/>
  <c r="H5378" i="2"/>
  <c r="O2503" i="2"/>
  <c r="H5357" i="2"/>
  <c r="O2502" i="2"/>
  <c r="H5345" i="2"/>
  <c r="O2501" i="2"/>
  <c r="H5390" i="2"/>
  <c r="O2500" i="2"/>
  <c r="H5369" i="2"/>
  <c r="O2499" i="2"/>
  <c r="H5353" i="2"/>
  <c r="O2498" i="2"/>
  <c r="H5373" i="2"/>
  <c r="O2497" i="2"/>
  <c r="H5428" i="2"/>
  <c r="O2496" i="2"/>
  <c r="H3374" i="2"/>
  <c r="O2495" i="2"/>
  <c r="H5349" i="2"/>
  <c r="O2494" i="2"/>
  <c r="H487" i="2"/>
  <c r="O2493" i="2"/>
  <c r="H938" i="2"/>
  <c r="O2492" i="2"/>
  <c r="H2075" i="2"/>
  <c r="O2491" i="2"/>
  <c r="H435" i="2"/>
  <c r="O2490" i="2"/>
  <c r="H445" i="2"/>
  <c r="O2489" i="2"/>
  <c r="H2072" i="2"/>
  <c r="O2488" i="2"/>
  <c r="H5336" i="2"/>
  <c r="O2487" i="2"/>
  <c r="H5402" i="2"/>
  <c r="O2486" i="2"/>
  <c r="H5350" i="2"/>
  <c r="O2485" i="2"/>
  <c r="H5365" i="2"/>
  <c r="O2484" i="2"/>
  <c r="H5394" i="2"/>
  <c r="O2483" i="2"/>
  <c r="H5398" i="2"/>
  <c r="O2482" i="2"/>
  <c r="H5382" i="2"/>
  <c r="O2481" i="2"/>
  <c r="H5361" i="2"/>
  <c r="O2480" i="2"/>
  <c r="H5417" i="2"/>
  <c r="O2479" i="2"/>
  <c r="H5364" i="2"/>
  <c r="O2478" i="2"/>
  <c r="H5420" i="2"/>
  <c r="O2477" i="2"/>
  <c r="H2238" i="2"/>
  <c r="O2476" i="2"/>
  <c r="H5360" i="2"/>
  <c r="O2475" i="2"/>
  <c r="H5401" i="2"/>
  <c r="O2474" i="2"/>
  <c r="H5405" i="2"/>
  <c r="O2473" i="2"/>
  <c r="H5340" i="2"/>
  <c r="O2472" i="2"/>
  <c r="H5412" i="2"/>
  <c r="O2471" i="2"/>
  <c r="H2113" i="2"/>
  <c r="O2470" i="2"/>
  <c r="H5368" i="2"/>
  <c r="O2469" i="2"/>
  <c r="H5404" i="2"/>
  <c r="O2468" i="2"/>
  <c r="H14" i="2"/>
  <c r="O2467" i="2"/>
  <c r="H5374" i="2"/>
  <c r="O2466" i="2"/>
  <c r="H5408" i="2"/>
  <c r="O2465" i="2"/>
  <c r="H5356" i="2"/>
  <c r="O2464" i="2"/>
  <c r="H1531" i="2"/>
  <c r="O2463" i="2"/>
  <c r="H3806" i="2"/>
  <c r="O2462" i="2"/>
  <c r="H3846" i="2"/>
  <c r="O2461" i="2"/>
  <c r="H3296" i="2"/>
  <c r="O2460" i="2"/>
  <c r="H3010" i="2"/>
  <c r="O2459" i="2"/>
  <c r="H188" i="2"/>
  <c r="O2458" i="2"/>
  <c r="H6044" i="2"/>
  <c r="O2457" i="2"/>
  <c r="H3865" i="2"/>
  <c r="O2456" i="2"/>
  <c r="H1299" i="2"/>
  <c r="O2455" i="2"/>
  <c r="H2027" i="2"/>
  <c r="O2454" i="2"/>
  <c r="H13" i="2"/>
  <c r="O2453" i="2"/>
  <c r="H6040" i="2"/>
  <c r="O2452" i="2"/>
  <c r="H199" i="2"/>
  <c r="O2451" i="2"/>
  <c r="H5777" i="2"/>
  <c r="O2450" i="2"/>
  <c r="H3119" i="2"/>
  <c r="O2449" i="2"/>
  <c r="H5956" i="2"/>
  <c r="O2448" i="2"/>
  <c r="H4614" i="2"/>
  <c r="O2447" i="2"/>
  <c r="H4582" i="2"/>
  <c r="O2446" i="2"/>
  <c r="H4193" i="2"/>
  <c r="O2445" i="2"/>
  <c r="H126" i="2"/>
  <c r="O2444" i="2"/>
  <c r="H124" i="2"/>
  <c r="O2443" i="2"/>
  <c r="H123" i="2"/>
  <c r="O2442" i="2"/>
  <c r="H987" i="2"/>
  <c r="O2441" i="2"/>
  <c r="H5916" i="2"/>
  <c r="O2440" i="2"/>
  <c r="H5915" i="2"/>
  <c r="O2439" i="2"/>
  <c r="H122" i="2"/>
  <c r="O2438" i="2"/>
  <c r="H121" i="2"/>
  <c r="O2437" i="2"/>
  <c r="H1143" i="2"/>
  <c r="O2436" i="2"/>
  <c r="H1079" i="2"/>
  <c r="O2435" i="2"/>
  <c r="H5914" i="2"/>
  <c r="O2434" i="2"/>
  <c r="H986" i="2"/>
  <c r="O2433" i="2"/>
  <c r="H6477" i="2"/>
  <c r="O2432" i="2"/>
  <c r="H6474" i="2"/>
  <c r="O2431" i="2"/>
  <c r="H4085" i="2"/>
  <c r="O2430" i="2"/>
  <c r="H125" i="2"/>
  <c r="O2429" i="2"/>
  <c r="H6466" i="2"/>
  <c r="O2428" i="2"/>
  <c r="H6463" i="2"/>
  <c r="O2427" i="2"/>
  <c r="H6471" i="2"/>
  <c r="O2426" i="2"/>
  <c r="H6480" i="2"/>
  <c r="O2425" i="2"/>
  <c r="H902" i="2"/>
  <c r="O2424" i="2"/>
  <c r="H6467" i="2"/>
  <c r="O2423" i="2"/>
  <c r="H2287" i="2"/>
  <c r="O2422" i="2"/>
  <c r="H1297" i="2"/>
  <c r="O2421" i="2"/>
  <c r="H919" i="2"/>
  <c r="O2420" i="2"/>
  <c r="H6504" i="2"/>
  <c r="O2419" i="2"/>
  <c r="H903" i="2"/>
  <c r="O2418" i="2"/>
  <c r="H896" i="2"/>
  <c r="O2417" i="2"/>
  <c r="H923" i="2"/>
  <c r="O2416" i="2"/>
  <c r="H6507" i="2"/>
  <c r="O2415" i="2"/>
  <c r="H6506" i="2"/>
  <c r="O2414" i="2"/>
  <c r="H3277" i="2"/>
  <c r="O2413" i="2"/>
  <c r="H924" i="2"/>
  <c r="O2412" i="2"/>
  <c r="H5929" i="2"/>
  <c r="O2411" i="2"/>
  <c r="H6165" i="2"/>
  <c r="O2410" i="2"/>
  <c r="H3118" i="2"/>
  <c r="O2409" i="2"/>
  <c r="H6167" i="2"/>
  <c r="O2408" i="2"/>
  <c r="H6470" i="2"/>
  <c r="O2407" i="2"/>
  <c r="H6479" i="2"/>
  <c r="O2406" i="2"/>
  <c r="H3275" i="2"/>
  <c r="O2405" i="2"/>
  <c r="H3272" i="2"/>
  <c r="O2404" i="2"/>
  <c r="H3274" i="2"/>
  <c r="O2403" i="2"/>
  <c r="H6485" i="2"/>
  <c r="O2402" i="2"/>
  <c r="H6476" i="2"/>
  <c r="O2401" i="2"/>
  <c r="H6473" i="2"/>
  <c r="O2400" i="2"/>
  <c r="H5927" i="2"/>
  <c r="O2399" i="2"/>
  <c r="H6465" i="2"/>
  <c r="O2398" i="2"/>
  <c r="H6469" i="2"/>
  <c r="O2397" i="2"/>
  <c r="H3047" i="2"/>
  <c r="O2396" i="2"/>
  <c r="H3048" i="2"/>
  <c r="O2395" i="2"/>
  <c r="H6169" i="2"/>
  <c r="O2394" i="2"/>
  <c r="H6505" i="2"/>
  <c r="O2393" i="2"/>
  <c r="H6451" i="2"/>
  <c r="O2392" i="2"/>
  <c r="H917" i="2"/>
  <c r="O2391" i="2"/>
  <c r="H2708" i="2"/>
  <c r="O2390" i="2"/>
  <c r="H6540" i="2"/>
  <c r="O2389" i="2"/>
  <c r="H6535" i="2"/>
  <c r="O2388" i="2"/>
  <c r="H3198" i="2"/>
  <c r="O2387" i="2"/>
  <c r="H3192" i="2"/>
  <c r="O2386" i="2"/>
  <c r="H3196" i="2"/>
  <c r="O2385" i="2"/>
  <c r="H2934" i="2"/>
  <c r="O2384" i="2"/>
  <c r="H2932" i="2"/>
  <c r="O2383" i="2"/>
  <c r="H905" i="2"/>
  <c r="O2382" i="2"/>
  <c r="H1256" i="2"/>
  <c r="O2381" i="2"/>
  <c r="H2818" i="2"/>
  <c r="O2380" i="2"/>
  <c r="H1296" i="2"/>
  <c r="O2379" i="2"/>
  <c r="H1293" i="2"/>
  <c r="O2378" i="2"/>
  <c r="H1159" i="2"/>
  <c r="O2377" i="2"/>
  <c r="H899" i="2"/>
  <c r="O2376" i="2"/>
  <c r="H909" i="2"/>
  <c r="O2375" i="2"/>
  <c r="H921" i="2"/>
  <c r="O2374" i="2"/>
  <c r="H3195" i="2"/>
  <c r="O2373" i="2"/>
  <c r="H1185" i="2"/>
  <c r="O2372" i="2"/>
  <c r="H3202" i="2"/>
  <c r="O2371" i="2"/>
  <c r="H634" i="2"/>
  <c r="O2370" i="2"/>
  <c r="H6547" i="2"/>
  <c r="O2369" i="2"/>
  <c r="H6543" i="2"/>
  <c r="O2368" i="2"/>
  <c r="H6538" i="2"/>
  <c r="O2367" i="2"/>
  <c r="H6534" i="2"/>
  <c r="O2366" i="2"/>
  <c r="H6508" i="2"/>
  <c r="O2365" i="2"/>
  <c r="H6503" i="2"/>
  <c r="O2364" i="2"/>
  <c r="H6501" i="2"/>
  <c r="O2363" i="2"/>
  <c r="H5924" i="2"/>
  <c r="O2362" i="2"/>
  <c r="H5928" i="2"/>
  <c r="O2361" i="2"/>
  <c r="H3117" i="2"/>
  <c r="O2360" i="2"/>
  <c r="H6168" i="2"/>
  <c r="O2359" i="2"/>
  <c r="H2937" i="2"/>
  <c r="O2358" i="2"/>
  <c r="H3276" i="2"/>
  <c r="O2357" i="2"/>
  <c r="H3273" i="2"/>
  <c r="O2356" i="2"/>
  <c r="H3271" i="2"/>
  <c r="O2355" i="2"/>
  <c r="H6484" i="2"/>
  <c r="O2354" i="2"/>
  <c r="H6483" i="2"/>
  <c r="O2353" i="2"/>
  <c r="H6475" i="2"/>
  <c r="O2352" i="2"/>
  <c r="H6472" i="2"/>
  <c r="O2351" i="2"/>
  <c r="H6481" i="2"/>
  <c r="O2350" i="2"/>
  <c r="H6478" i="2"/>
  <c r="O2349" i="2"/>
  <c r="H6464" i="2"/>
  <c r="O2348" i="2"/>
  <c r="H6468" i="2"/>
  <c r="O2347" i="2"/>
  <c r="H3046" i="2"/>
  <c r="O2346" i="2"/>
  <c r="H2766" i="2"/>
  <c r="O2345" i="2"/>
  <c r="H928" i="2"/>
  <c r="O2344" i="2"/>
  <c r="H6502" i="2"/>
  <c r="O2343" i="2"/>
  <c r="H6166" i="2"/>
  <c r="O2342" i="2"/>
  <c r="H633" i="2"/>
  <c r="O2341" i="2"/>
  <c r="H6548" i="2"/>
  <c r="O2340" i="2"/>
  <c r="H6544" i="2"/>
  <c r="O2339" i="2"/>
  <c r="H2574" i="2"/>
  <c r="O2338" i="2"/>
  <c r="H4617" i="2"/>
  <c r="O2337" i="2"/>
  <c r="H2538" i="2"/>
  <c r="O2336" i="2"/>
  <c r="H5278" i="2"/>
  <c r="O2335" i="2"/>
  <c r="H120" i="2"/>
  <c r="O2334" i="2"/>
  <c r="H2332" i="2"/>
  <c r="O2333" i="2"/>
  <c r="H5822" i="2"/>
  <c r="O2332" i="2"/>
  <c r="H5735" i="2"/>
  <c r="O2331" i="2"/>
  <c r="H2094" i="2"/>
  <c r="O2330" i="2"/>
  <c r="H2099" i="2"/>
  <c r="O2329" i="2"/>
  <c r="H2078" i="2"/>
  <c r="O2328" i="2"/>
  <c r="H2096" i="2"/>
  <c r="O2327" i="2"/>
  <c r="H2095" i="2"/>
  <c r="O2326" i="2"/>
  <c r="H234" i="2"/>
  <c r="O2325" i="2"/>
  <c r="H1262" i="2"/>
  <c r="O2324" i="2"/>
  <c r="H1775" i="2"/>
  <c r="O2323" i="2"/>
  <c r="H5833" i="2"/>
  <c r="O2322" i="2"/>
  <c r="H37" i="2"/>
  <c r="O2321" i="2"/>
  <c r="H2299" i="2"/>
  <c r="O2320" i="2"/>
  <c r="H260" i="2"/>
  <c r="O2319" i="2"/>
  <c r="H232" i="2"/>
  <c r="O2318" i="2"/>
  <c r="H5825" i="2"/>
  <c r="O2317" i="2"/>
  <c r="H261" i="2"/>
  <c r="O2316" i="2"/>
  <c r="H5827" i="2"/>
  <c r="O2315" i="2"/>
  <c r="H262" i="2"/>
  <c r="O2314" i="2"/>
  <c r="H3698" i="2"/>
  <c r="O2313" i="2"/>
  <c r="H6248" i="2"/>
  <c r="O2312" i="2"/>
  <c r="H6236" i="2"/>
  <c r="O2311" i="2"/>
  <c r="H2334" i="2"/>
  <c r="O2310" i="2"/>
  <c r="H1260" i="2"/>
  <c r="O2309" i="2"/>
  <c r="H6140" i="2"/>
  <c r="O2308" i="2"/>
  <c r="H1221" i="2"/>
  <c r="O2307" i="2"/>
  <c r="H3697" i="2"/>
  <c r="O2306" i="2"/>
  <c r="H1261" i="2"/>
  <c r="O2305" i="2"/>
  <c r="H231" i="2"/>
  <c r="O2304" i="2"/>
  <c r="H1266" i="2"/>
  <c r="O2303" i="2"/>
  <c r="H1267" i="2"/>
  <c r="O2302" i="2"/>
  <c r="H1215" i="2"/>
  <c r="O2301" i="2"/>
  <c r="H1639" i="2"/>
  <c r="O2300" i="2"/>
  <c r="H1269" i="2"/>
  <c r="O2299" i="2"/>
  <c r="H1264" i="2"/>
  <c r="O2298" i="2"/>
  <c r="H1213" i="2"/>
  <c r="O2297" i="2"/>
  <c r="H1211" i="2"/>
  <c r="O2296" i="2"/>
  <c r="H1280" i="2"/>
  <c r="O2295" i="2"/>
  <c r="H1282" i="2"/>
  <c r="O2294" i="2"/>
  <c r="H1209" i="2"/>
  <c r="O2293" i="2"/>
  <c r="H1206" i="2"/>
  <c r="O2292" i="2"/>
  <c r="H1284" i="2"/>
  <c r="O2291" i="2"/>
  <c r="H2093" i="2"/>
  <c r="O2290" i="2"/>
  <c r="H2079" i="2"/>
  <c r="O2289" i="2"/>
  <c r="H1273" i="2"/>
  <c r="O2288" i="2"/>
  <c r="H1275" i="2"/>
  <c r="O2287" i="2"/>
  <c r="H1286" i="2"/>
  <c r="O2286" i="2"/>
  <c r="H557" i="2"/>
  <c r="O2285" i="2"/>
  <c r="H2756" i="2"/>
  <c r="O2284" i="2"/>
  <c r="H5017" i="2"/>
  <c r="O2283" i="2"/>
  <c r="H2850" i="2"/>
  <c r="O2282" i="2"/>
  <c r="H863" i="2"/>
  <c r="O2281" i="2"/>
  <c r="H858" i="2"/>
  <c r="O2280" i="2"/>
  <c r="H428" i="2"/>
  <c r="O2279" i="2"/>
  <c r="H645" i="2"/>
  <c r="O2278" i="2"/>
  <c r="H423" i="2"/>
  <c r="O2277" i="2"/>
  <c r="H657" i="2"/>
  <c r="O2276" i="2"/>
  <c r="H1156" i="2"/>
  <c r="O2275" i="2"/>
  <c r="H1148" i="2"/>
  <c r="O2274" i="2"/>
  <c r="H2459" i="2"/>
  <c r="O2273" i="2"/>
  <c r="H3688" i="2"/>
  <c r="O2272" i="2"/>
  <c r="H3696" i="2"/>
  <c r="O2271" i="2"/>
  <c r="H864" i="2"/>
  <c r="O2270" i="2"/>
  <c r="H697" i="2"/>
  <c r="O2269" i="2"/>
  <c r="H3217" i="2"/>
  <c r="O2268" i="2"/>
  <c r="H857" i="2"/>
  <c r="O2267" i="2"/>
  <c r="H855" i="2"/>
  <c r="O2266" i="2"/>
  <c r="H862" i="2"/>
  <c r="O2265" i="2"/>
  <c r="H861" i="2"/>
  <c r="O2264" i="2"/>
  <c r="H860" i="2"/>
  <c r="O2263" i="2"/>
  <c r="H859" i="2"/>
  <c r="O2262" i="2"/>
  <c r="H856" i="2"/>
  <c r="O2261" i="2"/>
  <c r="H698" i="2"/>
  <c r="O2260" i="2"/>
  <c r="H696" i="2"/>
  <c r="O2259" i="2"/>
  <c r="H717" i="2"/>
  <c r="O2258" i="2"/>
  <c r="H5648" i="2"/>
  <c r="O2257" i="2"/>
  <c r="H5646" i="2"/>
  <c r="O2256" i="2"/>
  <c r="H3216" i="2"/>
  <c r="O2255" i="2"/>
  <c r="H5666" i="2"/>
  <c r="O2254" i="2"/>
  <c r="H5664" i="2"/>
  <c r="O2253" i="2"/>
  <c r="H5662" i="2"/>
  <c r="O2252" i="2"/>
  <c r="H5660" i="2"/>
  <c r="O2251" i="2"/>
  <c r="H5658" i="2"/>
  <c r="O2250" i="2"/>
  <c r="H5656" i="2"/>
  <c r="O2249" i="2"/>
  <c r="H5654" i="2"/>
  <c r="O2248" i="2"/>
  <c r="H5652" i="2"/>
  <c r="O2247" i="2"/>
  <c r="H5650" i="2"/>
  <c r="O2246" i="2"/>
  <c r="H5426" i="2"/>
  <c r="O2245" i="2"/>
  <c r="H5422" i="2"/>
  <c r="O2244" i="2"/>
  <c r="H5644" i="2"/>
  <c r="O2243" i="2"/>
  <c r="H5642" i="2"/>
  <c r="O2242" i="2"/>
  <c r="H5455" i="2"/>
  <c r="O2241" i="2"/>
  <c r="H5451" i="2"/>
  <c r="O2240" i="2"/>
  <c r="H5447" i="2"/>
  <c r="O2239" i="2"/>
  <c r="H5439" i="2"/>
  <c r="O2238" i="2"/>
  <c r="H5518" i="2"/>
  <c r="O2237" i="2"/>
  <c r="H5342" i="2"/>
  <c r="O2236" i="2"/>
  <c r="H5338" i="2"/>
  <c r="O2235" i="2"/>
  <c r="H5430" i="2"/>
  <c r="O2234" i="2"/>
  <c r="H5414" i="2"/>
  <c r="O2233" i="2"/>
  <c r="H5341" i="2"/>
  <c r="O2232" i="2"/>
  <c r="H5337" i="2"/>
  <c r="O2231" i="2"/>
  <c r="H5429" i="2"/>
  <c r="O2230" i="2"/>
  <c r="H5425" i="2"/>
  <c r="O2229" i="2"/>
  <c r="H5410" i="2"/>
  <c r="O2228" i="2"/>
  <c r="H5406" i="2"/>
  <c r="O2227" i="2"/>
  <c r="H5499" i="2"/>
  <c r="O2226" i="2"/>
  <c r="H5494" i="2"/>
  <c r="O2225" i="2"/>
  <c r="H5489" i="2"/>
  <c r="O2224" i="2"/>
  <c r="H5484" i="2"/>
  <c r="O2223" i="2"/>
  <c r="H5479" i="2"/>
  <c r="O2222" i="2"/>
  <c r="H5475" i="2"/>
  <c r="O2221" i="2"/>
  <c r="H5471" i="2"/>
  <c r="O2220" i="2"/>
  <c r="H5467" i="2"/>
  <c r="O2219" i="2"/>
  <c r="H5443" i="2"/>
  <c r="O2218" i="2"/>
  <c r="H5370" i="2"/>
  <c r="O2217" i="2"/>
  <c r="H5366" i="2"/>
  <c r="O2216" i="2"/>
  <c r="H5362" i="2"/>
  <c r="O2215" i="2"/>
  <c r="H5358" i="2"/>
  <c r="O2214" i="2"/>
  <c r="H5354" i="2"/>
  <c r="O2213" i="2"/>
  <c r="H5346" i="2"/>
  <c r="O2212" i="2"/>
  <c r="H5418" i="2"/>
  <c r="O2211" i="2"/>
  <c r="H6395" i="2"/>
  <c r="O2210" i="2"/>
  <c r="H6393" i="2"/>
  <c r="O2209" i="2"/>
  <c r="H6008" i="2"/>
  <c r="O2208" i="2"/>
  <c r="H6004" i="2"/>
  <c r="O2207" i="2"/>
  <c r="H6390" i="2"/>
  <c r="O2206" i="2"/>
  <c r="H6388" i="2"/>
  <c r="O2205" i="2"/>
  <c r="H6386" i="2"/>
  <c r="O2204" i="2"/>
  <c r="H6384" i="2"/>
  <c r="O2203" i="2"/>
  <c r="H6378" i="2"/>
  <c r="O2202" i="2"/>
  <c r="H6317" i="2"/>
  <c r="O2201" i="2"/>
  <c r="H6315" i="2"/>
  <c r="O2200" i="2"/>
  <c r="H6425" i="2"/>
  <c r="O2199" i="2"/>
  <c r="H6423" i="2"/>
  <c r="O2198" i="2"/>
  <c r="H6421" i="2"/>
  <c r="O2197" i="2"/>
  <c r="H6419" i="2"/>
  <c r="O2196" i="2"/>
  <c r="H6416" i="2"/>
  <c r="O2195" i="2"/>
  <c r="H6413" i="2"/>
  <c r="O2194" i="2"/>
  <c r="H6410" i="2"/>
  <c r="O2193" i="2"/>
  <c r="H6000" i="2"/>
  <c r="O2192" i="2"/>
  <c r="H6382" i="2"/>
  <c r="O2191" i="2"/>
  <c r="H6427" i="2"/>
  <c r="O2190" i="2"/>
  <c r="H6404" i="2"/>
  <c r="O2189" i="2"/>
  <c r="H6401" i="2"/>
  <c r="O2188" i="2"/>
  <c r="H6380" i="2"/>
  <c r="O2187" i="2"/>
  <c r="H6027" i="2"/>
  <c r="O2186" i="2"/>
  <c r="H6023" i="2"/>
  <c r="O2185" i="2"/>
  <c r="H6019" i="2"/>
  <c r="O2184" i="2"/>
  <c r="H3540" i="2"/>
  <c r="O2183" i="2"/>
  <c r="H88" i="2"/>
  <c r="O2182" i="2"/>
  <c r="H2715" i="2"/>
  <c r="O2181" i="2"/>
  <c r="H886" i="2"/>
  <c r="O2180" i="2"/>
  <c r="H1168" i="2"/>
  <c r="O2179" i="2"/>
  <c r="H6336" i="2"/>
  <c r="O2178" i="2"/>
  <c r="H1699" i="2"/>
  <c r="O2177" i="2"/>
  <c r="H885" i="2"/>
  <c r="O2176" i="2"/>
  <c r="H890" i="2"/>
  <c r="O2175" i="2"/>
  <c r="H1167" i="2"/>
  <c r="O2174" i="2"/>
  <c r="H6398" i="2"/>
  <c r="O2173" i="2"/>
  <c r="H6396" i="2"/>
  <c r="O2172" i="2"/>
  <c r="H792" i="2"/>
  <c r="O2171" i="2"/>
  <c r="H6394" i="2"/>
  <c r="O2170" i="2"/>
  <c r="H6392" i="2"/>
  <c r="O2169" i="2"/>
  <c r="H4182" i="2"/>
  <c r="O2168" i="2"/>
  <c r="H4477" i="2"/>
  <c r="O2167" i="2"/>
  <c r="H4184" i="2"/>
  <c r="O2166" i="2"/>
  <c r="H558" i="2"/>
  <c r="O2165" i="2"/>
  <c r="H5821" i="2"/>
  <c r="O2164" i="2"/>
  <c r="H5750" i="2"/>
  <c r="O2163" i="2"/>
  <c r="H5749" i="2"/>
  <c r="O2162" i="2"/>
  <c r="H5746" i="2"/>
  <c r="O2161" i="2"/>
  <c r="H5819" i="2"/>
  <c r="O2160" i="2"/>
  <c r="H5820" i="2"/>
  <c r="O2159" i="2"/>
  <c r="H5745" i="2"/>
  <c r="O2158" i="2"/>
  <c r="H5744" i="2"/>
  <c r="O2157" i="2"/>
  <c r="H884" i="2"/>
  <c r="O2156" i="2"/>
  <c r="H882" i="2"/>
  <c r="O2155" i="2"/>
  <c r="H887" i="2"/>
  <c r="O2154" i="2"/>
  <c r="H6119" i="2"/>
  <c r="O2153" i="2"/>
  <c r="H883" i="2"/>
  <c r="O2152" i="2"/>
  <c r="H6117" i="2"/>
  <c r="O2151" i="2"/>
  <c r="H6116" i="2"/>
  <c r="O2150" i="2"/>
  <c r="H6121" i="2"/>
  <c r="O2149" i="2"/>
  <c r="H892" i="2"/>
  <c r="O2148" i="2"/>
  <c r="H891" i="2"/>
  <c r="O2147" i="2"/>
  <c r="H3087" i="2"/>
  <c r="O2146" i="2"/>
  <c r="H6118" i="2"/>
  <c r="O2145" i="2"/>
  <c r="H6120" i="2"/>
  <c r="O2144" i="2"/>
  <c r="H888" i="2"/>
  <c r="O2143" i="2"/>
  <c r="H893" i="2"/>
  <c r="O2142" i="2"/>
  <c r="H889" i="2"/>
  <c r="O2141" i="2"/>
  <c r="H1238" i="2"/>
  <c r="O2140" i="2"/>
  <c r="H1236" i="2"/>
  <c r="O2139" i="2"/>
  <c r="H1232" i="2"/>
  <c r="O2138" i="2"/>
  <c r="H6189" i="2"/>
  <c r="O2137" i="2"/>
  <c r="H2155" i="2"/>
  <c r="O2136" i="2"/>
  <c r="H1702" i="2"/>
  <c r="O2135" i="2"/>
  <c r="H1701" i="2"/>
  <c r="O2134" i="2"/>
  <c r="H1700" i="2"/>
  <c r="O2133" i="2"/>
  <c r="H4188" i="2"/>
  <c r="O2132" i="2"/>
  <c r="H2446" i="2"/>
  <c r="O2131" i="2"/>
  <c r="H4476" i="2"/>
  <c r="O2130" i="2"/>
  <c r="H4181" i="2"/>
  <c r="O2129" i="2"/>
  <c r="H4187" i="2"/>
  <c r="O2128" i="2"/>
  <c r="H6374" i="2"/>
  <c r="O2127" i="2"/>
  <c r="H4267" i="2"/>
  <c r="O2126" i="2"/>
  <c r="H2853" i="2"/>
  <c r="O2125" i="2"/>
  <c r="H2296" i="2"/>
  <c r="O2124" i="2"/>
  <c r="H424" i="2"/>
  <c r="O2123" i="2"/>
  <c r="H4389" i="2"/>
  <c r="O2122" i="2"/>
  <c r="H5487" i="2"/>
  <c r="O2121" i="2"/>
  <c r="H5482" i="2"/>
  <c r="O2120" i="2"/>
  <c r="H5470" i="2"/>
  <c r="O2119" i="2"/>
  <c r="H5446" i="2"/>
  <c r="O2118" i="2"/>
  <c r="H5483" i="2"/>
  <c r="O2117" i="2"/>
  <c r="H1268" i="2"/>
  <c r="O2116" i="2"/>
  <c r="H5492" i="2"/>
  <c r="O2115" i="2"/>
  <c r="H5478" i="2"/>
  <c r="O2114" i="2"/>
  <c r="H5474" i="2"/>
  <c r="O2113" i="2"/>
  <c r="H1194" i="2"/>
  <c r="O2112" i="2"/>
  <c r="H1190" i="2"/>
  <c r="O2111" i="2"/>
  <c r="H1191" i="2"/>
  <c r="O2110" i="2"/>
  <c r="H1187" i="2"/>
  <c r="O2109" i="2"/>
  <c r="H1196" i="2"/>
  <c r="O2108" i="2"/>
  <c r="H1183" i="2"/>
  <c r="O2107" i="2"/>
  <c r="H1176" i="2"/>
  <c r="O2106" i="2"/>
  <c r="H1175" i="2"/>
  <c r="O2105" i="2"/>
  <c r="H1173" i="2"/>
  <c r="O2104" i="2"/>
  <c r="H4953" i="2"/>
  <c r="O2103" i="2"/>
  <c r="H4908" i="2"/>
  <c r="O2102" i="2"/>
  <c r="H3967" i="2"/>
  <c r="O2101" i="2"/>
  <c r="H694" i="2"/>
  <c r="O2100" i="2"/>
  <c r="H115" i="2"/>
  <c r="O2099" i="2"/>
  <c r="H693" i="2"/>
  <c r="O2098" i="2"/>
  <c r="H3189" i="2"/>
  <c r="O2097" i="2"/>
  <c r="H1188" i="2"/>
  <c r="O2096" i="2"/>
  <c r="H1195" i="2"/>
  <c r="O2095" i="2"/>
  <c r="H1179" i="2"/>
  <c r="O2094" i="2"/>
  <c r="H1177" i="2"/>
  <c r="O2093" i="2"/>
  <c r="H1174" i="2"/>
  <c r="O2092" i="2"/>
  <c r="H1184" i="2"/>
  <c r="O2091" i="2"/>
  <c r="H4963" i="2"/>
  <c r="O2090" i="2"/>
  <c r="H4943" i="2"/>
  <c r="O2089" i="2"/>
  <c r="H3959" i="2"/>
  <c r="O2088" i="2"/>
  <c r="H118" i="2"/>
  <c r="O2087" i="2"/>
  <c r="H113" i="2"/>
  <c r="O2086" i="2"/>
  <c r="H6203" i="2"/>
  <c r="O2085" i="2"/>
  <c r="H3188" i="2"/>
  <c r="O2084" i="2"/>
  <c r="H746" i="2"/>
  <c r="O2083" i="2"/>
  <c r="H117" i="2"/>
  <c r="O2082" i="2"/>
  <c r="H114" i="2"/>
  <c r="O2081" i="2"/>
  <c r="H4913" i="2"/>
  <c r="O2080" i="2"/>
  <c r="H4522" i="2"/>
  <c r="O2079" i="2"/>
  <c r="H6327" i="2"/>
  <c r="O2078" i="2"/>
  <c r="H138" i="2"/>
  <c r="O2077" i="2"/>
  <c r="H4928" i="2"/>
  <c r="O2076" i="2"/>
  <c r="H4973" i="2"/>
  <c r="O2075" i="2"/>
  <c r="H2983" i="2"/>
  <c r="O2074" i="2"/>
  <c r="H2981" i="2"/>
  <c r="O2073" i="2"/>
  <c r="H2704" i="2"/>
  <c r="O2072" i="2"/>
  <c r="H3013" i="2"/>
  <c r="O2071" i="2"/>
  <c r="H5720" i="2"/>
  <c r="O2070" i="2"/>
  <c r="H116" i="2"/>
  <c r="O2069" i="2"/>
  <c r="H4918" i="2"/>
  <c r="O2068" i="2"/>
  <c r="H4903" i="2"/>
  <c r="O2067" i="2"/>
  <c r="H6328" i="2"/>
  <c r="O2066" i="2"/>
  <c r="H593" i="2"/>
  <c r="O2065" i="2"/>
  <c r="H137" i="2"/>
  <c r="O2064" i="2"/>
  <c r="H4923" i="2"/>
  <c r="O2063" i="2"/>
  <c r="H2987" i="2"/>
  <c r="O2062" i="2"/>
  <c r="H2985" i="2"/>
  <c r="O2061" i="2"/>
  <c r="H2979" i="2"/>
  <c r="O2060" i="2"/>
  <c r="H2957" i="2"/>
  <c r="O2059" i="2"/>
  <c r="H3011" i="2"/>
  <c r="O2058" i="2"/>
  <c r="H3007" i="2"/>
  <c r="O2057" i="2"/>
  <c r="H1276" i="2"/>
  <c r="O2056" i="2"/>
  <c r="H1274" i="2"/>
  <c r="O2055" i="2"/>
  <c r="H1270" i="2"/>
  <c r="O2054" i="2"/>
  <c r="H2405" i="2"/>
  <c r="O2053" i="2"/>
  <c r="H3092" i="2"/>
  <c r="O2052" i="2"/>
  <c r="H3221" i="2"/>
  <c r="O2051" i="2"/>
  <c r="H3062" i="2"/>
  <c r="O2050" i="2"/>
  <c r="H5950" i="2"/>
  <c r="O2049" i="2"/>
  <c r="H5771" i="2"/>
  <c r="O2048" i="2"/>
  <c r="H3294" i="2"/>
  <c r="O2047" i="2"/>
  <c r="H3218" i="2"/>
  <c r="O2046" i="2"/>
  <c r="H1172" i="2"/>
  <c r="O2045" i="2"/>
  <c r="H3009" i="2"/>
  <c r="O2044" i="2"/>
  <c r="H1272" i="2"/>
  <c r="O2043" i="2"/>
  <c r="H1271" i="2"/>
  <c r="O2042" i="2"/>
  <c r="H179" i="2"/>
  <c r="O2041" i="2"/>
  <c r="H1216" i="2"/>
  <c r="O2040" i="2"/>
  <c r="H3220" i="2"/>
  <c r="O2039" i="2"/>
  <c r="H3219" i="2"/>
  <c r="O2038" i="2"/>
  <c r="H6097" i="2"/>
  <c r="O2037" i="2"/>
  <c r="H5949" i="2"/>
  <c r="O2036" i="2"/>
  <c r="H3975" i="2"/>
  <c r="O2035" i="2"/>
  <c r="H3293" i="2"/>
  <c r="O2034" i="2"/>
  <c r="H1178" i="2"/>
  <c r="O2033" i="2"/>
  <c r="H1629" i="2"/>
  <c r="O2032" i="2"/>
  <c r="H1611" i="2"/>
  <c r="O2031" i="2"/>
  <c r="H1609" i="2"/>
  <c r="O2030" i="2"/>
  <c r="H1631" i="2"/>
  <c r="O2029" i="2"/>
  <c r="H1409" i="2"/>
  <c r="O2028" i="2"/>
  <c r="H1407" i="2"/>
  <c r="O2027" i="2"/>
  <c r="H1405" i="2"/>
  <c r="O2026" i="2"/>
  <c r="H1403" i="2"/>
  <c r="O2025" i="2"/>
  <c r="H63" i="2"/>
  <c r="O2024" i="2"/>
  <c r="H5753" i="2"/>
  <c r="O2023" i="2"/>
  <c r="H5751" i="2"/>
  <c r="O2022" i="2"/>
  <c r="H6015" i="2"/>
  <c r="O2021" i="2"/>
  <c r="H6096" i="2"/>
  <c r="O2020" i="2"/>
  <c r="H127" i="2"/>
  <c r="O2019" i="2"/>
  <c r="H1610" i="2"/>
  <c r="O2018" i="2"/>
  <c r="H1632" i="2"/>
  <c r="O2017" i="2"/>
  <c r="H1410" i="2"/>
  <c r="O2016" i="2"/>
  <c r="H1408" i="2"/>
  <c r="O2015" i="2"/>
  <c r="H1406" i="2"/>
  <c r="O2014" i="2"/>
  <c r="H1404" i="2"/>
  <c r="O2013" i="2"/>
  <c r="H1402" i="2"/>
  <c r="O2012" i="2"/>
  <c r="H5754" i="2"/>
  <c r="O2011" i="2"/>
  <c r="H5752" i="2"/>
  <c r="O2010" i="2"/>
  <c r="H373" i="2"/>
  <c r="O2009" i="2"/>
  <c r="H4083" i="2"/>
  <c r="O2008" i="2"/>
  <c r="H2693" i="2"/>
  <c r="O2007" i="2"/>
  <c r="H4084" i="2"/>
  <c r="O2006" i="2"/>
  <c r="H104" i="2"/>
  <c r="O2005" i="2"/>
  <c r="H2089" i="2"/>
  <c r="O2004" i="2"/>
  <c r="H2030" i="2"/>
  <c r="O2003" i="2"/>
  <c r="H3300" i="2"/>
  <c r="O2002" i="2"/>
  <c r="H34" i="2"/>
  <c r="O2001" i="2"/>
  <c r="H33" i="2"/>
  <c r="O2000" i="2"/>
  <c r="H4808" i="2"/>
  <c r="O1999" i="2"/>
  <c r="H32" i="2"/>
  <c r="O1998" i="2"/>
  <c r="H31" i="2"/>
  <c r="O1997" i="2"/>
  <c r="H2508" i="2"/>
  <c r="O1996" i="2"/>
  <c r="H2505" i="2"/>
  <c r="O1995" i="2"/>
  <c r="H574" i="2"/>
  <c r="O1994" i="2"/>
  <c r="H576" i="2"/>
  <c r="O1993" i="2"/>
  <c r="H575" i="2"/>
  <c r="O1992" i="2"/>
  <c r="H468" i="2"/>
  <c r="O1991" i="2"/>
  <c r="H30" i="2"/>
  <c r="O1990" i="2"/>
  <c r="H29" i="2"/>
  <c r="O1989" i="2"/>
  <c r="H959" i="2"/>
  <c r="O1988" i="2"/>
  <c r="H965" i="2"/>
  <c r="O1987" i="2"/>
  <c r="H2280" i="2"/>
  <c r="O1986" i="2"/>
  <c r="H2273" i="2"/>
  <c r="O1985" i="2"/>
  <c r="H3002" i="2"/>
  <c r="O1984" i="2"/>
  <c r="H4793" i="2"/>
  <c r="O1983" i="2"/>
  <c r="H4788" i="2"/>
  <c r="O1982" i="2"/>
  <c r="H4783" i="2"/>
  <c r="O1981" i="2"/>
  <c r="H4778" i="2"/>
  <c r="O1980" i="2"/>
  <c r="H4873" i="2"/>
  <c r="O1979" i="2"/>
  <c r="H4650" i="2"/>
  <c r="O1978" i="2"/>
  <c r="H1753" i="2"/>
  <c r="O1977" i="2"/>
  <c r="H4863" i="2"/>
  <c r="O1976" i="2"/>
  <c r="H4858" i="2"/>
  <c r="O1975" i="2"/>
  <c r="H4838" i="2"/>
  <c r="O1974" i="2"/>
  <c r="H5895" i="2"/>
  <c r="O1973" i="2"/>
  <c r="H5894" i="2"/>
  <c r="O1972" i="2"/>
  <c r="H3304" i="2"/>
  <c r="O1971" i="2"/>
  <c r="H3303" i="2"/>
  <c r="O1970" i="2"/>
  <c r="H2007" i="2"/>
  <c r="O1969" i="2"/>
  <c r="H4878" i="2"/>
  <c r="O1968" i="2"/>
  <c r="H1776" i="2"/>
  <c r="O1967" i="2"/>
  <c r="H2861" i="2"/>
  <c r="O1966" i="2"/>
  <c r="H2877" i="2"/>
  <c r="O1965" i="2"/>
  <c r="H2865" i="2"/>
  <c r="O1964" i="2"/>
  <c r="H2689" i="2"/>
  <c r="O1963" i="2"/>
  <c r="H2676" i="2"/>
  <c r="O1962" i="2"/>
  <c r="H2672" i="2"/>
  <c r="O1961" i="2"/>
  <c r="H2675" i="2"/>
  <c r="O1960" i="2"/>
  <c r="H2292" i="2"/>
  <c r="O1959" i="2"/>
  <c r="H2140" i="2"/>
  <c r="O1958" i="2"/>
  <c r="H6368" i="2"/>
  <c r="O1957" i="2"/>
  <c r="H4186" i="2"/>
  <c r="O1956" i="2"/>
  <c r="H2129" i="2"/>
  <c r="O1955" i="2"/>
  <c r="H2130" i="2"/>
  <c r="O1954" i="2"/>
  <c r="H2123" i="2"/>
  <c r="O1953" i="2"/>
  <c r="H2686" i="2"/>
  <c r="O1952" i="2"/>
  <c r="H2685" i="2"/>
  <c r="O1951" i="2"/>
  <c r="H160" i="2"/>
  <c r="O1950" i="2"/>
  <c r="H161" i="2"/>
  <c r="O1949" i="2"/>
  <c r="H2510" i="2"/>
  <c r="O1948" i="2"/>
  <c r="H1152" i="2"/>
  <c r="O1947" i="2"/>
  <c r="H1161" i="2"/>
  <c r="O1946" i="2"/>
  <c r="H654" i="2"/>
  <c r="O1945" i="2"/>
  <c r="H3372" i="2"/>
  <c r="O1944" i="2"/>
  <c r="H4077" i="2"/>
  <c r="O1943" i="2"/>
  <c r="H2692" i="2"/>
  <c r="O1942" i="2"/>
  <c r="H2509" i="2"/>
  <c r="O1941" i="2"/>
  <c r="H1163" i="2"/>
  <c r="O1940" i="2"/>
  <c r="H4158" i="2"/>
  <c r="O1939" i="2"/>
  <c r="H2876" i="2"/>
  <c r="O1938" i="2"/>
  <c r="H2864" i="2"/>
  <c r="O1937" i="2"/>
  <c r="H2697" i="2"/>
  <c r="O1936" i="2"/>
  <c r="H2674" i="2"/>
  <c r="O1935" i="2"/>
  <c r="H2671" i="2"/>
  <c r="O1934" i="2"/>
  <c r="H2688" i="2"/>
  <c r="O1933" i="2"/>
  <c r="H2696" i="2"/>
  <c r="O1932" i="2"/>
  <c r="H2678" i="2"/>
  <c r="O1931" i="2"/>
  <c r="H2681" i="2"/>
  <c r="O1930" i="2"/>
  <c r="H1154" i="2"/>
  <c r="O1929" i="2"/>
  <c r="H2687" i="2"/>
  <c r="O1928" i="2"/>
  <c r="H2683" i="2"/>
  <c r="O1927" i="2"/>
  <c r="H159" i="2"/>
  <c r="O1926" i="2"/>
  <c r="H2525" i="2"/>
  <c r="O1925" i="2"/>
  <c r="H1155" i="2"/>
  <c r="O1924" i="2"/>
  <c r="H1162" i="2"/>
  <c r="O1923" i="2"/>
  <c r="H1160" i="2"/>
  <c r="O1922" i="2"/>
  <c r="H130" i="2"/>
  <c r="O1921" i="2"/>
  <c r="H3371" i="2"/>
  <c r="O1920" i="2"/>
  <c r="H4081" i="2"/>
  <c r="O1919" i="2"/>
  <c r="H2694" i="2"/>
  <c r="O1918" i="2"/>
  <c r="H2444" i="2"/>
  <c r="O1917" i="2"/>
  <c r="H2863" i="2"/>
  <c r="O1916" i="2"/>
  <c r="H2878" i="2"/>
  <c r="O1915" i="2"/>
  <c r="H2874" i="2"/>
  <c r="O1914" i="2"/>
  <c r="H2875" i="2"/>
  <c r="O1913" i="2"/>
  <c r="H2690" i="2"/>
  <c r="O1912" i="2"/>
  <c r="H2673" i="2"/>
  <c r="O1911" i="2"/>
  <c r="H2677" i="2"/>
  <c r="O1910" i="2"/>
  <c r="H2695" i="2"/>
  <c r="O1909" i="2"/>
  <c r="H2679" i="2"/>
  <c r="O1908" i="2"/>
  <c r="H2682" i="2"/>
  <c r="O1907" i="2"/>
  <c r="H2680" i="2"/>
  <c r="O1906" i="2"/>
  <c r="H1153" i="2"/>
  <c r="O1905" i="2"/>
  <c r="H5747" i="2"/>
  <c r="O1904" i="2"/>
  <c r="H4857" i="2"/>
  <c r="O1903" i="2"/>
  <c r="H4845" i="2"/>
  <c r="O1902" i="2"/>
  <c r="H4879" i="2"/>
  <c r="O1901" i="2"/>
  <c r="H294" i="2"/>
  <c r="O1900" i="2"/>
  <c r="H286" i="2"/>
  <c r="O1899" i="2"/>
  <c r="H282" i="2"/>
  <c r="O1898" i="2"/>
  <c r="H5976" i="2"/>
  <c r="O1897" i="2"/>
  <c r="H129" i="2"/>
  <c r="O1896" i="2"/>
  <c r="H2414" i="2"/>
  <c r="O1895" i="2"/>
  <c r="H6461" i="2"/>
  <c r="O1894" i="2"/>
  <c r="H5947" i="2"/>
  <c r="O1893" i="2"/>
  <c r="H3235" i="2"/>
  <c r="O1892" i="2"/>
  <c r="H2149" i="2"/>
  <c r="O1891" i="2"/>
  <c r="H2141" i="2"/>
  <c r="O1890" i="2"/>
  <c r="H6369" i="2"/>
  <c r="O1889" i="2"/>
  <c r="H4898" i="2"/>
  <c r="O1888" i="2"/>
  <c r="H4768" i="2"/>
  <c r="O1887" i="2"/>
  <c r="H2126" i="2"/>
  <c r="O1886" i="2"/>
  <c r="H2136" i="2"/>
  <c r="O1885" i="2"/>
  <c r="H2150" i="2"/>
  <c r="O1884" i="2"/>
  <c r="H2133" i="2"/>
  <c r="O1883" i="2"/>
  <c r="H5743" i="2"/>
  <c r="O1882" i="2"/>
  <c r="H290" i="2"/>
  <c r="O1881" i="2"/>
  <c r="H4877" i="2"/>
  <c r="O1880" i="2"/>
  <c r="H4852" i="2"/>
  <c r="O1879" i="2"/>
  <c r="H4789" i="2"/>
  <c r="O1878" i="2"/>
  <c r="H4874" i="2"/>
  <c r="O1877" i="2"/>
  <c r="H293" i="2"/>
  <c r="O1876" i="2"/>
  <c r="H285" i="2"/>
  <c r="O1875" i="2"/>
  <c r="H5986" i="2"/>
  <c r="O1874" i="2"/>
  <c r="H2398" i="2"/>
  <c r="O1873" i="2"/>
  <c r="H805" i="2"/>
  <c r="O1872" i="2"/>
  <c r="H3987" i="2"/>
  <c r="O1871" i="2"/>
  <c r="H148" i="2"/>
  <c r="O1870" i="2"/>
  <c r="H146" i="2"/>
  <c r="O1869" i="2"/>
  <c r="H2765" i="2"/>
  <c r="O1868" i="2"/>
  <c r="H2147" i="2"/>
  <c r="O1867" i="2"/>
  <c r="H2138" i="2"/>
  <c r="O1866" i="2"/>
  <c r="H989" i="2"/>
  <c r="O1865" i="2"/>
  <c r="H5018" i="2"/>
  <c r="O1864" i="2"/>
  <c r="H4763" i="2"/>
  <c r="O1863" i="2"/>
  <c r="H2145" i="2"/>
  <c r="O1862" i="2"/>
  <c r="H2135" i="2"/>
  <c r="O1861" i="2"/>
  <c r="H2148" i="2"/>
  <c r="O1860" i="2"/>
  <c r="H2132" i="2"/>
  <c r="O1859" i="2"/>
  <c r="H5742" i="2"/>
  <c r="O1858" i="2"/>
  <c r="H289" i="2"/>
  <c r="O1857" i="2"/>
  <c r="H4867" i="2"/>
  <c r="O1856" i="2"/>
  <c r="H4842" i="2"/>
  <c r="O1855" i="2"/>
  <c r="H4769" i="2"/>
  <c r="O1854" i="2"/>
  <c r="H296" i="2"/>
  <c r="O1853" i="2"/>
  <c r="H292" i="2"/>
  <c r="O1852" i="2"/>
  <c r="H284" i="2"/>
  <c r="O1851" i="2"/>
  <c r="H5978" i="2"/>
  <c r="O1850" i="2"/>
  <c r="H2397" i="2"/>
  <c r="O1849" i="2"/>
  <c r="H795" i="2"/>
  <c r="O1848" i="2"/>
  <c r="H3986" i="2"/>
  <c r="O1847" i="2"/>
  <c r="H6064" i="2"/>
  <c r="O1846" i="2"/>
  <c r="H2908" i="2"/>
  <c r="O1845" i="2"/>
  <c r="H3093" i="2"/>
  <c r="O1844" i="2"/>
  <c r="H2144" i="2"/>
  <c r="O1843" i="2"/>
  <c r="H6370" i="2"/>
  <c r="O1842" i="2"/>
  <c r="H4185" i="2"/>
  <c r="O1841" i="2"/>
  <c r="H5013" i="2"/>
  <c r="O1840" i="2"/>
  <c r="H2131" i="2"/>
  <c r="O1839" i="2"/>
  <c r="H2128" i="2"/>
  <c r="O1838" i="2"/>
  <c r="H2139" i="2"/>
  <c r="O1837" i="2"/>
  <c r="H2143" i="2"/>
  <c r="O1836" i="2"/>
  <c r="H372" i="2"/>
  <c r="O1835" i="2"/>
  <c r="H5741" i="2"/>
  <c r="O1834" i="2"/>
  <c r="H288" i="2"/>
  <c r="O1833" i="2"/>
  <c r="H4862" i="2"/>
  <c r="O1832" i="2"/>
  <c r="H4837" i="2"/>
  <c r="O1831" i="2"/>
  <c r="H4764" i="2"/>
  <c r="O1830" i="2"/>
  <c r="H295" i="2"/>
  <c r="O1829" i="2"/>
  <c r="H291" i="2"/>
  <c r="O1828" i="2"/>
  <c r="H283" i="2"/>
  <c r="O1827" i="2"/>
  <c r="H5977" i="2"/>
  <c r="O1826" i="2"/>
  <c r="H5885" i="2"/>
  <c r="O1825" i="2"/>
  <c r="H2413" i="2"/>
  <c r="O1824" i="2"/>
  <c r="H6462" i="2"/>
  <c r="O1823" i="2"/>
  <c r="H147" i="2"/>
  <c r="O1822" i="2"/>
  <c r="H2289" i="2"/>
  <c r="O1821" i="2"/>
  <c r="H2290" i="2"/>
  <c r="O1820" i="2"/>
  <c r="H2142" i="2"/>
  <c r="O1819" i="2"/>
  <c r="H6372" i="2"/>
  <c r="O1818" i="2"/>
  <c r="H6371" i="2"/>
  <c r="O1817" i="2"/>
  <c r="H4893" i="2"/>
  <c r="O1816" i="2"/>
  <c r="H2127" i="2"/>
  <c r="O1815" i="2"/>
  <c r="H2124" i="2"/>
  <c r="O1814" i="2"/>
  <c r="H2137" i="2"/>
  <c r="O1813" i="2"/>
  <c r="H2134" i="2"/>
  <c r="O1812" i="2"/>
  <c r="H1608" i="2"/>
  <c r="O1811" i="2"/>
  <c r="H5748" i="2"/>
  <c r="O1810" i="2"/>
  <c r="H287" i="2"/>
  <c r="O1809" i="2"/>
  <c r="H2005" i="2"/>
  <c r="O1808" i="2"/>
  <c r="H1999" i="2"/>
  <c r="O1807" i="2"/>
  <c r="H1996" i="2"/>
  <c r="O1806" i="2"/>
  <c r="H1991" i="2"/>
  <c r="O1805" i="2"/>
  <c r="H1995" i="2"/>
  <c r="O1804" i="2"/>
  <c r="H79" i="2"/>
  <c r="O1803" i="2"/>
  <c r="H3493" i="2"/>
  <c r="O1802" i="2"/>
  <c r="H3477" i="2"/>
  <c r="O1801" i="2"/>
  <c r="H5883" i="2"/>
  <c r="O1800" i="2"/>
  <c r="H4293" i="2"/>
  <c r="O1799" i="2"/>
  <c r="H3990" i="2"/>
  <c r="O1798" i="2"/>
  <c r="H151" i="2"/>
  <c r="O1797" i="2"/>
  <c r="H3421" i="2"/>
  <c r="O1796" i="2"/>
  <c r="H1897" i="2"/>
  <c r="O1795" i="2"/>
  <c r="H2011" i="2"/>
  <c r="O1794" i="2"/>
  <c r="H2008" i="2"/>
  <c r="O1793" i="2"/>
  <c r="H3454" i="2"/>
  <c r="O1792" i="2"/>
  <c r="H3457" i="2"/>
  <c r="O1791" i="2"/>
  <c r="H3433" i="2"/>
  <c r="O1790" i="2"/>
  <c r="H4958" i="2"/>
  <c r="O1789" i="2"/>
  <c r="H4978" i="2"/>
  <c r="O1788" i="2"/>
  <c r="H3001" i="2"/>
  <c r="O1787" i="2"/>
  <c r="H3279" i="2"/>
  <c r="O1786" i="2"/>
  <c r="H1985" i="2"/>
  <c r="O1785" i="2"/>
  <c r="H2004" i="2"/>
  <c r="O1784" i="2"/>
  <c r="H1998" i="2"/>
  <c r="O1783" i="2"/>
  <c r="H1990" i="2"/>
  <c r="O1782" i="2"/>
  <c r="H1984" i="2"/>
  <c r="O1781" i="2"/>
  <c r="H1994" i="2"/>
  <c r="O1780" i="2"/>
  <c r="H3490" i="2"/>
  <c r="O1779" i="2"/>
  <c r="H3492" i="2"/>
  <c r="O1778" i="2"/>
  <c r="H5012" i="2"/>
  <c r="O1777" i="2"/>
  <c r="H4151" i="2"/>
  <c r="O1776" i="2"/>
  <c r="H4298" i="2"/>
  <c r="O1775" i="2"/>
  <c r="H5965" i="2"/>
  <c r="O1774" i="2"/>
  <c r="H1146" i="2"/>
  <c r="O1773" i="2"/>
  <c r="H3096" i="2"/>
  <c r="O1772" i="2"/>
  <c r="H2014" i="2"/>
  <c r="O1771" i="2"/>
  <c r="H2010" i="2"/>
  <c r="O1770" i="2"/>
  <c r="H3468" i="2"/>
  <c r="O1769" i="2"/>
  <c r="H3453" i="2"/>
  <c r="O1768" i="2"/>
  <c r="H3456" i="2"/>
  <c r="O1767" i="2"/>
  <c r="H3432" i="2"/>
  <c r="O1766" i="2"/>
  <c r="H4968" i="2"/>
  <c r="O1765" i="2"/>
  <c r="H4888" i="2"/>
  <c r="O1764" i="2"/>
  <c r="H2999" i="2"/>
  <c r="O1763" i="2"/>
  <c r="H3280" i="2"/>
  <c r="O1762" i="2"/>
  <c r="H82" i="2"/>
  <c r="O1761" i="2"/>
  <c r="H2003" i="2"/>
  <c r="O1760" i="2"/>
  <c r="H1993" i="2"/>
  <c r="O1759" i="2"/>
  <c r="H1989" i="2"/>
  <c r="O1758" i="2"/>
  <c r="H1988" i="2"/>
  <c r="O1757" i="2"/>
  <c r="H1987" i="2"/>
  <c r="O1756" i="2"/>
  <c r="H3489" i="2"/>
  <c r="O1755" i="2"/>
  <c r="H3491" i="2"/>
  <c r="O1754" i="2"/>
  <c r="H5002" i="2"/>
  <c r="O1753" i="2"/>
  <c r="H4579" i="2"/>
  <c r="O1752" i="2"/>
  <c r="H4423" i="2"/>
  <c r="O1751" i="2"/>
  <c r="H5715" i="2"/>
  <c r="O1750" i="2"/>
  <c r="H1145" i="2"/>
  <c r="O1749" i="2"/>
  <c r="H149" i="2"/>
  <c r="O1748" i="2"/>
  <c r="H2013" i="2"/>
  <c r="O1747" i="2"/>
  <c r="H1895" i="2"/>
  <c r="O1746" i="2"/>
  <c r="H3460" i="2"/>
  <c r="O1745" i="2"/>
  <c r="H3459" i="2"/>
  <c r="O1744" i="2"/>
  <c r="H3455" i="2"/>
  <c r="O1743" i="2"/>
  <c r="H4993" i="2"/>
  <c r="O1742" i="2"/>
  <c r="H4938" i="2"/>
  <c r="O1741" i="2"/>
  <c r="H3005" i="2"/>
  <c r="O1740" i="2"/>
  <c r="H3706" i="2"/>
  <c r="O1739" i="2"/>
  <c r="H3095" i="2"/>
  <c r="O1738" i="2"/>
  <c r="H81" i="2"/>
  <c r="O1737" i="2"/>
  <c r="H2000" i="2"/>
  <c r="O1736" i="2"/>
  <c r="H1997" i="2"/>
  <c r="O1735" i="2"/>
  <c r="H1992" i="2"/>
  <c r="O1734" i="2"/>
  <c r="H2002" i="2"/>
  <c r="O1733" i="2"/>
  <c r="H1986" i="2"/>
  <c r="O1732" i="2"/>
  <c r="H3500" i="2"/>
  <c r="O1731" i="2"/>
  <c r="H3478" i="2"/>
  <c r="O1730" i="2"/>
  <c r="H4972" i="2"/>
  <c r="O1729" i="2"/>
  <c r="H4295" i="2"/>
  <c r="O1728" i="2"/>
  <c r="H150" i="2"/>
  <c r="O1727" i="2"/>
  <c r="H5714" i="2"/>
  <c r="O1726" i="2"/>
  <c r="H1147" i="2"/>
  <c r="O1725" i="2"/>
  <c r="H1898" i="2"/>
  <c r="O1724" i="2"/>
  <c r="H2012" i="2"/>
  <c r="O1723" i="2"/>
  <c r="H1896" i="2"/>
  <c r="O1722" i="2"/>
  <c r="H3467" i="2"/>
  <c r="O1721" i="2"/>
  <c r="H3458" i="2"/>
  <c r="O1720" i="2"/>
  <c r="H3452" i="2"/>
  <c r="O1719" i="2"/>
  <c r="H4983" i="2"/>
  <c r="O1718" i="2"/>
  <c r="H4948" i="2"/>
  <c r="O1717" i="2"/>
  <c r="H3003" i="2"/>
  <c r="O1716" i="2"/>
  <c r="H3705" i="2"/>
  <c r="O1715" i="2"/>
  <c r="H2006" i="2"/>
  <c r="O1714" i="2"/>
  <c r="H80" i="2"/>
  <c r="O1713" i="2"/>
  <c r="H4904" i="2"/>
  <c r="O1712" i="2"/>
  <c r="H5014" i="2"/>
  <c r="O1711" i="2"/>
  <c r="H4989" i="2"/>
  <c r="O1710" i="2"/>
  <c r="H4909" i="2"/>
  <c r="O1709" i="2"/>
  <c r="H4959" i="2"/>
  <c r="O1708" i="2"/>
  <c r="H2199" i="2"/>
  <c r="O1707" i="2"/>
  <c r="H2195" i="2"/>
  <c r="O1706" i="2"/>
  <c r="H2186" i="2"/>
  <c r="O1705" i="2"/>
  <c r="H4967" i="2"/>
  <c r="O1704" i="2"/>
  <c r="H4982" i="2"/>
  <c r="O1703" i="2"/>
  <c r="H4896" i="2"/>
  <c r="O1702" i="2"/>
  <c r="H5016" i="2"/>
  <c r="O1701" i="2"/>
  <c r="H4991" i="2"/>
  <c r="O1700" i="2"/>
  <c r="H4966" i="2"/>
  <c r="O1699" i="2"/>
  <c r="H4946" i="2"/>
  <c r="O1698" i="2"/>
  <c r="H5006" i="2"/>
  <c r="O1697" i="2"/>
  <c r="H4925" i="2"/>
  <c r="O1696" i="2"/>
  <c r="H5020" i="2"/>
  <c r="O1695" i="2"/>
  <c r="H4995" i="2"/>
  <c r="O1694" i="2"/>
  <c r="H4965" i="2"/>
  <c r="O1693" i="2"/>
  <c r="H4950" i="2"/>
  <c r="O1692" i="2"/>
  <c r="H4890" i="2"/>
  <c r="O1691" i="2"/>
  <c r="H4929" i="2"/>
  <c r="O1690" i="2"/>
  <c r="H4979" i="2"/>
  <c r="O1689" i="2"/>
  <c r="H4899" i="2"/>
  <c r="O1688" i="2"/>
  <c r="H5009" i="2"/>
  <c r="O1687" i="2"/>
  <c r="H4984" i="2"/>
  <c r="O1686" i="2"/>
  <c r="H4974" i="2"/>
  <c r="O1685" i="2"/>
  <c r="H4954" i="2"/>
  <c r="O1684" i="2"/>
  <c r="H2198" i="2"/>
  <c r="O1683" i="2"/>
  <c r="H2194" i="2"/>
  <c r="O1682" i="2"/>
  <c r="H2185" i="2"/>
  <c r="O1681" i="2"/>
  <c r="H4962" i="2"/>
  <c r="O1680" i="2"/>
  <c r="H4936" i="2"/>
  <c r="O1679" i="2"/>
  <c r="H4921" i="2"/>
  <c r="O1678" i="2"/>
  <c r="H5011" i="2"/>
  <c r="O1677" i="2"/>
  <c r="H4986" i="2"/>
  <c r="O1676" i="2"/>
  <c r="H4961" i="2"/>
  <c r="O1675" i="2"/>
  <c r="H4941" i="2"/>
  <c r="O1674" i="2"/>
  <c r="H4981" i="2"/>
  <c r="O1673" i="2"/>
  <c r="H4920" i="2"/>
  <c r="O1672" i="2"/>
  <c r="H5015" i="2"/>
  <c r="O1671" i="2"/>
  <c r="H4975" i="2"/>
  <c r="O1670" i="2"/>
  <c r="H4970" i="2"/>
  <c r="O1669" i="2"/>
  <c r="H4945" i="2"/>
  <c r="O1668" i="2"/>
  <c r="H5005" i="2"/>
  <c r="O1667" i="2"/>
  <c r="H4924" i="2"/>
  <c r="O1666" i="2"/>
  <c r="H5892" i="2"/>
  <c r="O1665" i="2"/>
  <c r="H4894" i="2"/>
  <c r="O1664" i="2"/>
  <c r="H4999" i="2"/>
  <c r="O1663" i="2"/>
  <c r="H4944" i="2"/>
  <c r="O1662" i="2"/>
  <c r="H4969" i="2"/>
  <c r="O1661" i="2"/>
  <c r="H4949" i="2"/>
  <c r="O1660" i="2"/>
  <c r="H2197" i="2"/>
  <c r="O1659" i="2"/>
  <c r="H2193" i="2"/>
  <c r="O1658" i="2"/>
  <c r="H2184" i="2"/>
  <c r="O1657" i="2"/>
  <c r="H4957" i="2"/>
  <c r="O1656" i="2"/>
  <c r="H4931" i="2"/>
  <c r="O1655" i="2"/>
  <c r="H4916" i="2"/>
  <c r="O1654" i="2"/>
  <c r="H5001" i="2"/>
  <c r="O1653" i="2"/>
  <c r="H4976" i="2"/>
  <c r="O1652" i="2"/>
  <c r="H4956" i="2"/>
  <c r="O1651" i="2"/>
  <c r="H4911" i="2"/>
  <c r="O1650" i="2"/>
  <c r="H4935" i="2"/>
  <c r="O1649" i="2"/>
  <c r="H4900" i="2"/>
  <c r="O1648" i="2"/>
  <c r="H5010" i="2"/>
  <c r="O1647" i="2"/>
  <c r="H4990" i="2"/>
  <c r="O1646" i="2"/>
  <c r="H4960" i="2"/>
  <c r="O1645" i="2"/>
  <c r="H4940" i="2"/>
  <c r="O1644" i="2"/>
  <c r="H4980" i="2"/>
  <c r="O1643" i="2"/>
  <c r="H4919" i="2"/>
  <c r="O1642" i="2"/>
  <c r="H5891" i="2"/>
  <c r="O1641" i="2"/>
  <c r="H5019" i="2"/>
  <c r="O1640" i="2"/>
  <c r="H4994" i="2"/>
  <c r="O1639" i="2"/>
  <c r="H4939" i="2"/>
  <c r="O1638" i="2"/>
  <c r="H4964" i="2"/>
  <c r="O1637" i="2"/>
  <c r="H5004" i="2"/>
  <c r="O1636" i="2"/>
  <c r="H2196" i="2"/>
  <c r="O1635" i="2"/>
  <c r="H2192" i="2"/>
  <c r="O1634" i="2"/>
  <c r="H2183" i="2"/>
  <c r="O1633" i="2"/>
  <c r="H4952" i="2"/>
  <c r="O1632" i="2"/>
  <c r="H4926" i="2"/>
  <c r="O1631" i="2"/>
  <c r="H4906" i="2"/>
  <c r="O1630" i="2"/>
  <c r="H4996" i="2"/>
  <c r="O1629" i="2"/>
  <c r="H4971" i="2"/>
  <c r="O1628" i="2"/>
  <c r="H4951" i="2"/>
  <c r="O1627" i="2"/>
  <c r="H4891" i="2"/>
  <c r="O1626" i="2"/>
  <c r="H4930" i="2"/>
  <c r="O1625" i="2"/>
  <c r="H4895" i="2"/>
  <c r="O1624" i="2"/>
  <c r="H5000" i="2"/>
  <c r="O1623" i="2"/>
  <c r="H4985" i="2"/>
  <c r="O1622" i="2"/>
  <c r="H4955" i="2"/>
  <c r="O1621" i="2"/>
  <c r="H4910" i="2"/>
  <c r="O1620" i="2"/>
  <c r="H4934" i="2"/>
  <c r="O1619" i="2"/>
  <c r="H4914" i="2"/>
  <c r="O1618" i="2"/>
  <c r="H5890" i="2"/>
  <c r="O1617" i="2"/>
  <c r="H1659" i="2"/>
  <c r="O1616" i="2"/>
  <c r="H1677" i="2"/>
  <c r="O1615" i="2"/>
  <c r="H1675" i="2"/>
  <c r="O1614" i="2"/>
  <c r="H1671" i="2"/>
  <c r="O1613" i="2"/>
  <c r="H1667" i="2"/>
  <c r="O1612" i="2"/>
  <c r="H1504" i="2"/>
  <c r="O1611" i="2"/>
  <c r="H1500" i="2"/>
  <c r="O1610" i="2"/>
  <c r="H1479" i="2"/>
  <c r="O1609" i="2"/>
  <c r="H2182" i="2"/>
  <c r="O1608" i="2"/>
  <c r="H2173" i="2"/>
  <c r="O1607" i="2"/>
  <c r="H2169" i="2"/>
  <c r="O1606" i="2"/>
  <c r="H2077" i="2"/>
  <c r="O1605" i="2"/>
  <c r="H2068" i="2"/>
  <c r="O1604" i="2"/>
  <c r="H2064" i="2"/>
  <c r="O1603" i="2"/>
  <c r="H2060" i="2"/>
  <c r="O1602" i="2"/>
  <c r="H1829" i="2"/>
  <c r="O1601" i="2"/>
  <c r="H1848" i="2"/>
  <c r="O1600" i="2"/>
  <c r="H1842" i="2"/>
  <c r="O1599" i="2"/>
  <c r="H1745" i="2"/>
  <c r="O1598" i="2"/>
  <c r="H1741" i="2"/>
  <c r="O1597" i="2"/>
  <c r="H1732" i="2"/>
  <c r="O1596" i="2"/>
  <c r="H1710" i="2"/>
  <c r="O1595" i="2"/>
  <c r="H1705" i="2"/>
  <c r="O1594" i="2"/>
  <c r="H1508" i="2"/>
  <c r="O1593" i="2"/>
  <c r="H1658" i="2"/>
  <c r="O1592" i="2"/>
  <c r="H1680" i="2"/>
  <c r="O1591" i="2"/>
  <c r="H1674" i="2"/>
  <c r="O1590" i="2"/>
  <c r="H1670" i="2"/>
  <c r="O1589" i="2"/>
  <c r="H1666" i="2"/>
  <c r="O1588" i="2"/>
  <c r="H1503" i="2"/>
  <c r="O1587" i="2"/>
  <c r="H1499" i="2"/>
  <c r="O1586" i="2"/>
  <c r="H1478" i="2"/>
  <c r="O1585" i="2"/>
  <c r="H2181" i="2"/>
  <c r="O1584" i="2"/>
  <c r="H2172" i="2"/>
  <c r="O1583" i="2"/>
  <c r="H2168" i="2"/>
  <c r="O1582" i="2"/>
  <c r="H2076" i="2"/>
  <c r="O1581" i="2"/>
  <c r="H2067" i="2"/>
  <c r="O1580" i="2"/>
  <c r="H2063" i="2"/>
  <c r="O1579" i="2"/>
  <c r="H2059" i="2"/>
  <c r="O1578" i="2"/>
  <c r="H1827" i="2"/>
  <c r="O1577" i="2"/>
  <c r="H1847" i="2"/>
  <c r="O1576" i="2"/>
  <c r="H1841" i="2"/>
  <c r="O1575" i="2"/>
  <c r="H1744" i="2"/>
  <c r="O1574" i="2"/>
  <c r="H1740" i="2"/>
  <c r="O1573" i="2"/>
  <c r="H1713" i="2"/>
  <c r="O1572" i="2"/>
  <c r="H1709" i="2"/>
  <c r="O1571" i="2"/>
  <c r="H1728" i="2"/>
  <c r="O1570" i="2"/>
  <c r="H1507" i="2"/>
  <c r="O1569" i="2"/>
  <c r="H1657" i="2"/>
  <c r="O1568" i="2"/>
  <c r="H1679" i="2"/>
  <c r="O1567" i="2"/>
  <c r="H1673" i="2"/>
  <c r="O1566" i="2"/>
  <c r="H1669" i="2"/>
  <c r="O1565" i="2"/>
  <c r="H1660" i="2"/>
  <c r="O1564" i="2"/>
  <c r="H1502" i="2"/>
  <c r="O1563" i="2"/>
  <c r="H1498" i="2"/>
  <c r="O1562" i="2"/>
  <c r="H1442" i="2"/>
  <c r="O1561" i="2"/>
  <c r="H2180" i="2"/>
  <c r="O1560" i="2"/>
  <c r="H2171" i="2"/>
  <c r="O1559" i="2"/>
  <c r="H2167" i="2"/>
  <c r="O1558" i="2"/>
  <c r="H2070" i="2"/>
  <c r="O1557" i="2"/>
  <c r="H2066" i="2"/>
  <c r="O1556" i="2"/>
  <c r="H2062" i="2"/>
  <c r="O1555" i="2"/>
  <c r="H2058" i="2"/>
  <c r="O1554" i="2"/>
  <c r="H1826" i="2"/>
  <c r="O1553" i="2"/>
  <c r="H1846" i="2"/>
  <c r="O1552" i="2"/>
  <c r="H1840" i="2"/>
  <c r="O1551" i="2"/>
  <c r="H1743" i="2"/>
  <c r="O1550" i="2"/>
  <c r="H1739" i="2"/>
  <c r="O1549" i="2"/>
  <c r="H1712" i="2"/>
  <c r="O1548" i="2"/>
  <c r="H1707" i="2"/>
  <c r="O1547" i="2"/>
  <c r="H1727" i="2"/>
  <c r="O1546" i="2"/>
  <c r="H1506" i="2"/>
  <c r="O1545" i="2"/>
  <c r="H1678" i="2"/>
  <c r="O1544" i="2"/>
  <c r="H1676" i="2"/>
  <c r="O1543" i="2"/>
  <c r="H1672" i="2"/>
  <c r="O1542" i="2"/>
  <c r="H1668" i="2"/>
  <c r="O1541" i="2"/>
  <c r="H1509" i="2"/>
  <c r="O1540" i="2"/>
  <c r="H1501" i="2"/>
  <c r="O1539" i="2"/>
  <c r="H1480" i="2"/>
  <c r="O1538" i="2"/>
  <c r="H1441" i="2"/>
  <c r="O1537" i="2"/>
  <c r="H2179" i="2"/>
  <c r="O1536" i="2"/>
  <c r="H2170" i="2"/>
  <c r="O1535" i="2"/>
  <c r="H2166" i="2"/>
  <c r="O1534" i="2"/>
  <c r="H2069" i="2"/>
  <c r="O1533" i="2"/>
  <c r="H2065" i="2"/>
  <c r="O1532" i="2"/>
  <c r="H2061" i="2"/>
  <c r="O1531" i="2"/>
  <c r="H2057" i="2"/>
  <c r="O1530" i="2"/>
  <c r="H1825" i="2"/>
  <c r="O1529" i="2"/>
  <c r="H1845" i="2"/>
  <c r="O1528" i="2"/>
  <c r="H1746" i="2"/>
  <c r="O1527" i="2"/>
  <c r="H1742" i="2"/>
  <c r="O1526" i="2"/>
  <c r="H1738" i="2"/>
  <c r="O1525" i="2"/>
  <c r="H1711" i="2"/>
  <c r="O1524" i="2"/>
  <c r="H1706" i="2"/>
  <c r="O1523" i="2"/>
  <c r="H1661" i="2"/>
  <c r="O1522" i="2"/>
  <c r="H1505" i="2"/>
  <c r="O1521" i="2"/>
  <c r="H926" i="2"/>
  <c r="O1520" i="2"/>
  <c r="H3713" i="2"/>
  <c r="O1519" i="2"/>
  <c r="H3715" i="2"/>
  <c r="O1518" i="2"/>
  <c r="H357" i="2"/>
  <c r="O1517" i="2"/>
  <c r="H3935" i="2"/>
  <c r="O1516" i="2"/>
  <c r="H3744" i="2"/>
  <c r="O1515" i="2"/>
  <c r="H2830" i="2"/>
  <c r="O1514" i="2"/>
  <c r="H2629" i="2"/>
  <c r="O1513" i="2"/>
  <c r="H1475" i="2"/>
  <c r="O1512" i="2"/>
  <c r="H1447" i="2"/>
  <c r="O1511" i="2"/>
  <c r="H509" i="2"/>
  <c r="O1510" i="2"/>
  <c r="H6337" i="2"/>
  <c r="O1509" i="2"/>
  <c r="H2240" i="2"/>
  <c r="O1508" i="2"/>
  <c r="H1304" i="2"/>
  <c r="O1507" i="2"/>
  <c r="H4729" i="2"/>
  <c r="O1506" i="2"/>
  <c r="H4719" i="2"/>
  <c r="O1505" i="2"/>
  <c r="H4694" i="2"/>
  <c r="O1504" i="2"/>
  <c r="H4669" i="2"/>
  <c r="O1503" i="2"/>
  <c r="H378" i="2"/>
  <c r="O1502" i="2"/>
  <c r="H1259" i="2"/>
  <c r="O1501" i="2"/>
  <c r="H1254" i="2"/>
  <c r="O1500" i="2"/>
  <c r="H1241" i="2"/>
  <c r="O1499" i="2"/>
  <c r="H1226" i="2"/>
  <c r="O1498" i="2"/>
  <c r="H3771" i="2"/>
  <c r="O1497" i="2"/>
  <c r="H925" i="2"/>
  <c r="O1496" i="2"/>
  <c r="H359" i="2"/>
  <c r="O1495" i="2"/>
  <c r="H3725" i="2"/>
  <c r="O1494" i="2"/>
  <c r="H3723" i="2"/>
  <c r="O1493" i="2"/>
  <c r="H3941" i="2"/>
  <c r="O1492" i="2"/>
  <c r="H5803" i="2"/>
  <c r="O1491" i="2"/>
  <c r="H2829" i="2"/>
  <c r="O1490" i="2"/>
  <c r="H211" i="2"/>
  <c r="O1489" i="2"/>
  <c r="H1474" i="2"/>
  <c r="O1488" i="2"/>
  <c r="H1446" i="2"/>
  <c r="O1487" i="2"/>
  <c r="H3779" i="2"/>
  <c r="O1486" i="2"/>
  <c r="H508" i="2"/>
  <c r="O1485" i="2"/>
  <c r="H2239" i="2"/>
  <c r="O1484" i="2"/>
  <c r="H1303" i="2"/>
  <c r="O1483" i="2"/>
  <c r="H4744" i="2"/>
  <c r="O1482" i="2"/>
  <c r="H4714" i="2"/>
  <c r="O1481" i="2"/>
  <c r="H4689" i="2"/>
  <c r="O1480" i="2"/>
  <c r="H4663" i="2"/>
  <c r="O1479" i="2"/>
  <c r="H6496" i="2"/>
  <c r="O1478" i="2"/>
  <c r="H5913" i="2"/>
  <c r="O1477" i="2"/>
  <c r="H635" i="2"/>
  <c r="O1476" i="2"/>
  <c r="H1244" i="2"/>
  <c r="O1475" i="2"/>
  <c r="H1237" i="2"/>
  <c r="O1474" i="2"/>
  <c r="H3770" i="2"/>
  <c r="O1473" i="2"/>
  <c r="H895" i="2"/>
  <c r="O1472" i="2"/>
  <c r="H358" i="2"/>
  <c r="O1471" i="2"/>
  <c r="H356" i="2"/>
  <c r="O1470" i="2"/>
  <c r="H3718" i="2"/>
  <c r="O1469" i="2"/>
  <c r="H3952" i="2"/>
  <c r="O1468" i="2"/>
  <c r="H2552" i="2"/>
  <c r="O1467" i="2"/>
  <c r="H1235" i="2"/>
  <c r="O1466" i="2"/>
  <c r="H2591" i="2"/>
  <c r="O1465" i="2"/>
  <c r="H1468" i="2"/>
  <c r="O1464" i="2"/>
  <c r="H1445" i="2"/>
  <c r="O1463" i="2"/>
  <c r="H3738" i="2"/>
  <c r="O1462" i="2"/>
  <c r="H515" i="2"/>
  <c r="O1461" i="2"/>
  <c r="H514" i="2"/>
  <c r="O1460" i="2"/>
  <c r="H1311" i="2"/>
  <c r="O1459" i="2"/>
  <c r="H4739" i="2"/>
  <c r="O1458" i="2"/>
  <c r="H4699" i="2"/>
  <c r="O1457" i="2"/>
  <c r="H4679" i="2"/>
  <c r="O1456" i="2"/>
  <c r="H4734" i="2"/>
  <c r="O1455" i="2"/>
  <c r="H6500" i="2"/>
  <c r="O1454" i="2"/>
  <c r="H1247" i="2"/>
  <c r="O1453" i="2"/>
  <c r="H1252" i="2"/>
  <c r="O1452" i="2"/>
  <c r="H1246" i="2"/>
  <c r="O1451" i="2"/>
  <c r="H930" i="2"/>
  <c r="O1450" i="2"/>
  <c r="H3769" i="2"/>
  <c r="O1449" i="2"/>
  <c r="H612" i="2"/>
  <c r="O1448" i="2"/>
  <c r="H3724" i="2"/>
  <c r="O1447" i="2"/>
  <c r="H355" i="2"/>
  <c r="O1446" i="2"/>
  <c r="H3721" i="2"/>
  <c r="O1445" i="2"/>
  <c r="H3956" i="2"/>
  <c r="O1444" i="2"/>
  <c r="H747" i="2"/>
  <c r="O1443" i="2"/>
  <c r="H5933" i="2"/>
  <c r="O1442" i="2"/>
  <c r="H2648" i="2"/>
  <c r="O1441" i="2"/>
  <c r="H1449" i="2"/>
  <c r="O1440" i="2"/>
  <c r="H1443" i="2"/>
  <c r="O1439" i="2"/>
  <c r="H578" i="2"/>
  <c r="O1438" i="2"/>
  <c r="H506" i="2"/>
  <c r="O1437" i="2"/>
  <c r="H1312" i="2"/>
  <c r="O1436" i="2"/>
  <c r="H1310" i="2"/>
  <c r="O1435" i="2"/>
  <c r="H4724" i="2"/>
  <c r="O1434" i="2"/>
  <c r="H4684" i="2"/>
  <c r="O1433" i="2"/>
  <c r="H4639" i="2"/>
  <c r="O1432" i="2"/>
  <c r="H4709" i="2"/>
  <c r="O1431" i="2"/>
  <c r="H4619" i="2"/>
  <c r="O1430" i="2"/>
  <c r="H1240" i="2"/>
  <c r="O1429" i="2"/>
  <c r="H1248" i="2"/>
  <c r="O1428" i="2"/>
  <c r="H1250" i="2"/>
  <c r="O1427" i="2"/>
  <c r="H929" i="2"/>
  <c r="O1426" i="2"/>
  <c r="H3768" i="2"/>
  <c r="O1425" i="2"/>
  <c r="H611" i="2"/>
  <c r="O1424" i="2"/>
  <c r="H3719" i="2"/>
  <c r="O1423" i="2"/>
  <c r="H360" i="2"/>
  <c r="O1422" i="2"/>
  <c r="H3712" i="2"/>
  <c r="O1421" i="2"/>
  <c r="H3958" i="2"/>
  <c r="O1420" i="2"/>
  <c r="H2831" i="2"/>
  <c r="O1419" i="2"/>
  <c r="H966" i="2"/>
  <c r="O1418" i="2"/>
  <c r="H2646" i="2"/>
  <c r="O1417" i="2"/>
  <c r="H1448" i="2"/>
  <c r="O1416" i="2"/>
  <c r="H510" i="2"/>
  <c r="O1415" i="2"/>
  <c r="H6341" i="2"/>
  <c r="O1414" i="2"/>
  <c r="H2241" i="2"/>
  <c r="O1413" i="2"/>
  <c r="H1305" i="2"/>
  <c r="O1412" i="2"/>
  <c r="H1309" i="2"/>
  <c r="O1411" i="2"/>
  <c r="H4749" i="2"/>
  <c r="O1410" i="2"/>
  <c r="H4704" i="2"/>
  <c r="O1409" i="2"/>
  <c r="H4674" i="2"/>
  <c r="O1408" i="2"/>
  <c r="H379" i="2"/>
  <c r="O1407" i="2"/>
  <c r="H6455" i="2"/>
  <c r="O1406" i="2"/>
  <c r="H1242" i="2"/>
  <c r="O1405" i="2"/>
  <c r="H1239" i="2"/>
  <c r="O1404" i="2"/>
  <c r="H1243" i="2"/>
  <c r="O1403" i="2"/>
  <c r="H927" i="2"/>
  <c r="O1402" i="2"/>
  <c r="H3766" i="2"/>
  <c r="O1401" i="2"/>
  <c r="H6153" i="2"/>
  <c r="O1400" i="2"/>
  <c r="H2587" i="2"/>
  <c r="O1399" i="2"/>
  <c r="H985" i="2"/>
  <c r="O1398" i="2"/>
  <c r="H1064" i="2"/>
  <c r="O1397" i="2"/>
  <c r="H1061" i="2"/>
  <c r="O1396" i="2"/>
  <c r="H3505" i="2"/>
  <c r="O1395" i="2"/>
  <c r="H101" i="2"/>
  <c r="O1394" i="2"/>
  <c r="H100" i="2"/>
  <c r="O1393" i="2"/>
  <c r="H2643" i="2"/>
  <c r="O1392" i="2"/>
  <c r="H2651" i="2"/>
  <c r="O1391" i="2"/>
  <c r="H2631" i="2"/>
  <c r="O1390" i="2"/>
  <c r="H2592" i="2"/>
  <c r="O1389" i="2"/>
  <c r="H6260" i="2"/>
  <c r="O1388" i="2"/>
  <c r="H6237" i="2"/>
  <c r="O1387" i="2"/>
  <c r="H6268" i="2"/>
  <c r="O1386" i="2"/>
  <c r="H731" i="2"/>
  <c r="O1385" i="2"/>
  <c r="H6170" i="2"/>
  <c r="O1384" i="2"/>
  <c r="H6099" i="2"/>
  <c r="O1383" i="2"/>
  <c r="H1285" i="2"/>
  <c r="O1382" i="2"/>
  <c r="H1278" i="2"/>
  <c r="O1381" i="2"/>
  <c r="H1253" i="2"/>
  <c r="O1380" i="2"/>
  <c r="H392" i="2"/>
  <c r="O1379" i="2"/>
  <c r="H385" i="2"/>
  <c r="O1378" i="2"/>
  <c r="H962" i="2"/>
  <c r="O1377" i="2"/>
  <c r="H3022" i="2"/>
  <c r="O1376" i="2"/>
  <c r="H2637" i="2"/>
  <c r="O1375" i="2"/>
  <c r="H6173" i="2"/>
  <c r="O1374" i="2"/>
  <c r="H685" i="2"/>
  <c r="O1373" i="2"/>
  <c r="H2590" i="2"/>
  <c r="O1372" i="2"/>
  <c r="H5970" i="2"/>
  <c r="O1371" i="2"/>
  <c r="H1065" i="2"/>
  <c r="O1370" i="2"/>
  <c r="H1058" i="2"/>
  <c r="O1369" i="2"/>
  <c r="H3503" i="2"/>
  <c r="O1368" i="2"/>
  <c r="H3702" i="2"/>
  <c r="O1367" i="2"/>
  <c r="H99" i="2"/>
  <c r="O1366" i="2"/>
  <c r="H2639" i="2"/>
  <c r="O1365" i="2"/>
  <c r="H2645" i="2"/>
  <c r="O1364" i="2"/>
  <c r="H2620" i="2"/>
  <c r="O1363" i="2"/>
  <c r="H6240" i="2"/>
  <c r="O1362" i="2"/>
  <c r="H6199" i="2"/>
  <c r="O1361" i="2"/>
  <c r="H6247" i="2"/>
  <c r="O1360" i="2"/>
  <c r="H6266" i="2"/>
  <c r="O1359" i="2"/>
  <c r="H4424" i="2"/>
  <c r="O1358" i="2"/>
  <c r="H6180" i="2"/>
  <c r="O1357" i="2"/>
  <c r="H5953" i="2"/>
  <c r="O1356" i="2"/>
  <c r="H1281" i="2"/>
  <c r="O1355" i="2"/>
  <c r="H1279" i="2"/>
  <c r="O1354" i="2"/>
  <c r="H1249" i="2"/>
  <c r="O1353" i="2"/>
  <c r="H391" i="2"/>
  <c r="O1352" i="2"/>
  <c r="H383" i="2"/>
  <c r="O1351" i="2"/>
  <c r="H961" i="2"/>
  <c r="O1350" i="2"/>
  <c r="H4519" i="2"/>
  <c r="O1349" i="2"/>
  <c r="H2634" i="2"/>
  <c r="O1348" i="2"/>
  <c r="H6256" i="2"/>
  <c r="O1347" i="2"/>
  <c r="H684" i="2"/>
  <c r="O1346" i="2"/>
  <c r="H2395" i="2"/>
  <c r="O1345" i="2"/>
  <c r="H5968" i="2"/>
  <c r="O1344" i="2"/>
  <c r="H1062" i="2"/>
  <c r="O1343" i="2"/>
  <c r="H1059" i="2"/>
  <c r="O1342" i="2"/>
  <c r="H3502" i="2"/>
  <c r="O1341" i="2"/>
  <c r="H3700" i="2"/>
  <c r="O1340" i="2"/>
  <c r="H98" i="2"/>
  <c r="O1339" i="2"/>
  <c r="H2636" i="2"/>
  <c r="O1338" i="2"/>
  <c r="H2642" i="2"/>
  <c r="O1337" i="2"/>
  <c r="H2647" i="2"/>
  <c r="O1336" i="2"/>
  <c r="H6231" i="2"/>
  <c r="O1335" i="2"/>
  <c r="H6196" i="2"/>
  <c r="O1334" i="2"/>
  <c r="H6244" i="2"/>
  <c r="O1333" i="2"/>
  <c r="H6207" i="2"/>
  <c r="O1332" i="2"/>
  <c r="H732" i="2"/>
  <c r="O1331" i="2"/>
  <c r="H3290" i="2"/>
  <c r="O1330" i="2"/>
  <c r="H5935" i="2"/>
  <c r="O1329" i="2"/>
  <c r="H2393" i="2"/>
  <c r="O1328" i="2"/>
  <c r="H1265" i="2"/>
  <c r="O1327" i="2"/>
  <c r="H1251" i="2"/>
  <c r="O1326" i="2"/>
  <c r="H390" i="2"/>
  <c r="O1325" i="2"/>
  <c r="H380" i="2"/>
  <c r="O1324" i="2"/>
  <c r="H960" i="2"/>
  <c r="O1323" i="2"/>
  <c r="H495" i="2"/>
  <c r="O1322" i="2"/>
  <c r="H2630" i="2"/>
  <c r="O1321" i="2"/>
  <c r="H6273" i="2"/>
  <c r="O1320" i="2"/>
  <c r="H2628" i="2"/>
  <c r="O1319" i="2"/>
  <c r="H2394" i="2"/>
  <c r="O1318" i="2"/>
  <c r="H1150" i="2"/>
  <c r="O1317" i="2"/>
  <c r="H1063" i="2"/>
  <c r="O1316" i="2"/>
  <c r="H106" i="2"/>
  <c r="O1315" i="2"/>
  <c r="H3501" i="2"/>
  <c r="O1314" i="2"/>
  <c r="H3701" i="2"/>
  <c r="O1313" i="2"/>
  <c r="H97" i="2"/>
  <c r="O1312" i="2"/>
  <c r="H2632" i="2"/>
  <c r="O1311" i="2"/>
  <c r="H2638" i="2"/>
  <c r="O1310" i="2"/>
  <c r="H2644" i="2"/>
  <c r="O1309" i="2"/>
  <c r="H6228" i="2"/>
  <c r="O1308" i="2"/>
  <c r="H6176" i="2"/>
  <c r="O1307" i="2"/>
  <c r="H6235" i="2"/>
  <c r="O1306" i="2"/>
  <c r="H6205" i="2"/>
  <c r="O1305" i="2"/>
  <c r="H733" i="2"/>
  <c r="O1304" i="2"/>
  <c r="H6100" i="2"/>
  <c r="O1303" i="2"/>
  <c r="H5934" i="2"/>
  <c r="O1302" i="2"/>
  <c r="H1277" i="2"/>
  <c r="O1301" i="2"/>
  <c r="H1263" i="2"/>
  <c r="O1300" i="2"/>
  <c r="H1245" i="2"/>
  <c r="O1299" i="2"/>
  <c r="H387" i="2"/>
  <c r="O1298" i="2"/>
  <c r="H105" i="2"/>
  <c r="O1297" i="2"/>
  <c r="H3025" i="2"/>
  <c r="O1296" i="2"/>
  <c r="H4509" i="2"/>
  <c r="O1295" i="2"/>
  <c r="H2586" i="2"/>
  <c r="O1294" i="2"/>
  <c r="H6269" i="2"/>
  <c r="O1293" i="2"/>
  <c r="H2627" i="2"/>
  <c r="O1292" i="2"/>
  <c r="H174" i="2"/>
  <c r="O1291" i="2"/>
  <c r="H1057" i="2"/>
  <c r="O1290" i="2"/>
  <c r="H1060" i="2"/>
  <c r="O1289" i="2"/>
  <c r="H2954" i="2"/>
  <c r="O1288" i="2"/>
  <c r="H3504" i="2"/>
  <c r="O1287" i="2"/>
  <c r="H3699" i="2"/>
  <c r="O1286" i="2"/>
  <c r="H4520" i="2"/>
  <c r="O1285" i="2"/>
  <c r="H2619" i="2"/>
  <c r="O1284" i="2"/>
  <c r="H2635" i="2"/>
  <c r="O1283" i="2"/>
  <c r="H2641" i="2"/>
  <c r="O1282" i="2"/>
  <c r="H6262" i="2"/>
  <c r="O1281" i="2"/>
  <c r="H6174" i="2"/>
  <c r="O1280" i="2"/>
  <c r="H6232" i="2"/>
  <c r="O1279" i="2"/>
  <c r="H6243" i="2"/>
  <c r="O1278" i="2"/>
  <c r="H6195" i="2"/>
  <c r="O1277" i="2"/>
  <c r="H6101" i="2"/>
  <c r="O1276" i="2"/>
  <c r="H1287" i="2"/>
  <c r="O1275" i="2"/>
  <c r="H5925" i="2"/>
  <c r="O1274" i="2"/>
  <c r="H1255" i="2"/>
  <c r="O1273" i="2"/>
  <c r="H393" i="2"/>
  <c r="O1272" i="2"/>
  <c r="H386" i="2"/>
  <c r="O1271" i="2"/>
  <c r="H3912" i="2"/>
  <c r="O1270" i="2"/>
  <c r="H3024" i="2"/>
  <c r="O1269" i="2"/>
  <c r="H3973" i="2"/>
  <c r="O1268" i="2"/>
  <c r="H2593" i="2"/>
  <c r="O1267" i="2"/>
  <c r="H6208" i="2"/>
  <c r="O1266" i="2"/>
  <c r="H5941" i="2"/>
  <c r="O1265" i="2"/>
  <c r="H4261" i="2"/>
  <c r="O1264" i="2"/>
  <c r="H4256" i="2"/>
  <c r="O1263" i="2"/>
  <c r="H1220" i="2"/>
  <c r="O1262" i="2"/>
  <c r="H53" i="2"/>
  <c r="O1261" i="2"/>
  <c r="H1169" i="2"/>
  <c r="O1260" i="2"/>
  <c r="H3440" i="2"/>
  <c r="O1259" i="2"/>
  <c r="H2389" i="2"/>
  <c r="O1258" i="2"/>
  <c r="H3964" i="2"/>
  <c r="O1257" i="2"/>
  <c r="H1135" i="2"/>
  <c r="O1256" i="2"/>
  <c r="H1113" i="2"/>
  <c r="O1255" i="2"/>
  <c r="H3100" i="2"/>
  <c r="O1254" i="2"/>
  <c r="H1103" i="2"/>
  <c r="O1253" i="2"/>
  <c r="H58" i="2"/>
  <c r="O1252" i="2"/>
  <c r="H1871" i="2"/>
  <c r="O1251" i="2"/>
  <c r="H1882" i="2"/>
  <c r="O1250" i="2"/>
  <c r="H1876" i="2"/>
  <c r="O1249" i="2"/>
  <c r="H1884" i="2"/>
  <c r="O1248" i="2"/>
  <c r="H4265" i="2"/>
  <c r="O1247" i="2"/>
  <c r="H4252" i="2"/>
  <c r="O1246" i="2"/>
  <c r="H5909" i="2"/>
  <c r="O1245" i="2"/>
  <c r="H5907" i="2"/>
  <c r="O1244" i="2"/>
  <c r="H5905" i="2"/>
  <c r="O1243" i="2"/>
  <c r="H6342" i="2"/>
  <c r="O1242" i="2"/>
  <c r="H2383" i="2"/>
  <c r="O1241" i="2"/>
  <c r="H1070" i="2"/>
  <c r="O1240" i="2"/>
  <c r="H1857" i="2"/>
  <c r="O1239" i="2"/>
  <c r="H5906" i="2"/>
  <c r="O1238" i="2"/>
  <c r="H600" i="2"/>
  <c r="O1237" i="2"/>
  <c r="H1223" i="2"/>
  <c r="O1236" i="2"/>
  <c r="H3444" i="2"/>
  <c r="O1235" i="2"/>
  <c r="H52" i="2"/>
  <c r="O1234" i="2"/>
  <c r="H1965" i="2"/>
  <c r="O1233" i="2"/>
  <c r="H3434" i="2"/>
  <c r="O1232" i="2"/>
  <c r="H2388" i="2"/>
  <c r="O1231" i="2"/>
  <c r="H3963" i="2"/>
  <c r="O1230" i="2"/>
  <c r="H1133" i="2"/>
  <c r="O1229" i="2"/>
  <c r="H1107" i="2"/>
  <c r="O1228" i="2"/>
  <c r="H3103" i="2"/>
  <c r="O1227" i="2"/>
  <c r="H1118" i="2"/>
  <c r="O1226" i="2"/>
  <c r="H57" i="2"/>
  <c r="O1225" i="2"/>
  <c r="H1874" i="2"/>
  <c r="O1224" i="2"/>
  <c r="H1865" i="2"/>
  <c r="O1223" i="2"/>
  <c r="H1852" i="2"/>
  <c r="O1222" i="2"/>
  <c r="H1832" i="2"/>
  <c r="O1221" i="2"/>
  <c r="H4258" i="2"/>
  <c r="O1220" i="2"/>
  <c r="H4251" i="2"/>
  <c r="O1219" i="2"/>
  <c r="H2513" i="2"/>
  <c r="O1218" i="2"/>
  <c r="H142" i="2"/>
  <c r="O1217" i="2"/>
  <c r="H5940" i="2"/>
  <c r="O1216" i="2"/>
  <c r="H6339" i="2"/>
  <c r="O1215" i="2"/>
  <c r="H2382" i="2"/>
  <c r="O1214" i="2"/>
  <c r="H1068" i="2"/>
  <c r="O1213" i="2"/>
  <c r="H1883" i="2"/>
  <c r="O1212" i="2"/>
  <c r="H5939" i="2"/>
  <c r="O1211" i="2"/>
  <c r="H4254" i="2"/>
  <c r="O1210" i="2"/>
  <c r="H1202" i="2"/>
  <c r="O1209" i="2"/>
  <c r="H894" i="2"/>
  <c r="O1208" i="2"/>
  <c r="H2940" i="2"/>
  <c r="O1207" i="2"/>
  <c r="H3443" i="2"/>
  <c r="O1206" i="2"/>
  <c r="H2418" i="2"/>
  <c r="O1205" i="2"/>
  <c r="H2387" i="2"/>
  <c r="O1204" i="2"/>
  <c r="H1081" i="2"/>
  <c r="O1203" i="2"/>
  <c r="H1124" i="2"/>
  <c r="O1202" i="2"/>
  <c r="H1109" i="2"/>
  <c r="O1201" i="2"/>
  <c r="H3105" i="2"/>
  <c r="O1200" i="2"/>
  <c r="H1704" i="2"/>
  <c r="O1199" i="2"/>
  <c r="H1853" i="2"/>
  <c r="O1198" i="2"/>
  <c r="H1854" i="2"/>
  <c r="O1197" i="2"/>
  <c r="H1878" i="2"/>
  <c r="O1196" i="2"/>
  <c r="H1877" i="2"/>
  <c r="O1195" i="2"/>
  <c r="H1858" i="2"/>
  <c r="O1194" i="2"/>
  <c r="H4264" i="2"/>
  <c r="O1193" i="2"/>
  <c r="H4249" i="2"/>
  <c r="O1192" i="2"/>
  <c r="H139" i="2"/>
  <c r="O1191" i="2"/>
  <c r="H141" i="2"/>
  <c r="O1190" i="2"/>
  <c r="H5713" i="2"/>
  <c r="O1189" i="2"/>
  <c r="H2757" i="2"/>
  <c r="O1188" i="2"/>
  <c r="H3451" i="2"/>
  <c r="O1187" i="2"/>
  <c r="H1144" i="2"/>
  <c r="O1186" i="2"/>
  <c r="H1888" i="2"/>
  <c r="O1185" i="2"/>
  <c r="H722" i="2"/>
  <c r="O1184" i="2"/>
  <c r="H4260" i="2"/>
  <c r="O1183" i="2"/>
  <c r="H1200" i="2"/>
  <c r="O1182" i="2"/>
  <c r="H3494" i="2"/>
  <c r="O1181" i="2"/>
  <c r="H6352" i="2"/>
  <c r="O1180" i="2"/>
  <c r="H3439" i="2"/>
  <c r="O1179" i="2"/>
  <c r="H2417" i="2"/>
  <c r="O1178" i="2"/>
  <c r="H2386" i="2"/>
  <c r="O1177" i="2"/>
  <c r="H1139" i="2"/>
  <c r="O1176" i="2"/>
  <c r="H1126" i="2"/>
  <c r="O1175" i="2"/>
  <c r="H1129" i="2"/>
  <c r="O1174" i="2"/>
  <c r="H1117" i="2"/>
  <c r="O1173" i="2"/>
  <c r="H1102" i="2"/>
  <c r="O1172" i="2"/>
  <c r="H1864" i="2"/>
  <c r="O1171" i="2"/>
  <c r="H1855" i="2"/>
  <c r="O1170" i="2"/>
  <c r="H1881" i="2"/>
  <c r="O1169" i="2"/>
  <c r="H1868" i="2"/>
  <c r="O1168" i="2"/>
  <c r="H1849" i="2"/>
  <c r="O1167" i="2"/>
  <c r="H4257" i="2"/>
  <c r="O1166" i="2"/>
  <c r="H384" i="2"/>
  <c r="O1165" i="2"/>
  <c r="H2511" i="2"/>
  <c r="O1164" i="2"/>
  <c r="H5910" i="2"/>
  <c r="O1163" i="2"/>
  <c r="H603" i="2"/>
  <c r="O1162" i="2"/>
  <c r="H1171" i="2"/>
  <c r="O1161" i="2"/>
  <c r="H3450" i="2"/>
  <c r="O1160" i="2"/>
  <c r="H3115" i="2"/>
  <c r="O1159" i="2"/>
  <c r="H1856" i="2"/>
  <c r="O1158" i="2"/>
  <c r="H599" i="2"/>
  <c r="O1157" i="2"/>
  <c r="H4262" i="2"/>
  <c r="O1156" i="2"/>
  <c r="H1222" i="2"/>
  <c r="O1155" i="2"/>
  <c r="H2959" i="2"/>
  <c r="O1154" i="2"/>
  <c r="H6338" i="2"/>
  <c r="O1153" i="2"/>
  <c r="H3438" i="2"/>
  <c r="O1152" i="2"/>
  <c r="H2391" i="2"/>
  <c r="O1151" i="2"/>
  <c r="H2384" i="2"/>
  <c r="O1150" i="2"/>
  <c r="H1137" i="2"/>
  <c r="O1149" i="2"/>
  <c r="H1111" i="2"/>
  <c r="O1148" i="2"/>
  <c r="H1131" i="2"/>
  <c r="O1147" i="2"/>
  <c r="H1122" i="2"/>
  <c r="O1146" i="2"/>
  <c r="H1100" i="2"/>
  <c r="O1145" i="2"/>
  <c r="H1863" i="2"/>
  <c r="O1144" i="2"/>
  <c r="H1889" i="2"/>
  <c r="O1143" i="2"/>
  <c r="H1851" i="2"/>
  <c r="O1142" i="2"/>
  <c r="H1869" i="2"/>
  <c r="O1141" i="2"/>
  <c r="H1886" i="2"/>
  <c r="O1140" i="2"/>
  <c r="H4253" i="2"/>
  <c r="O1139" i="2"/>
  <c r="H2514" i="2"/>
  <c r="O1138" i="2"/>
  <c r="H2512" i="2"/>
  <c r="O1137" i="2"/>
  <c r="H5945" i="2"/>
  <c r="O1136" i="2"/>
  <c r="H5942" i="2"/>
  <c r="O1135" i="2"/>
  <c r="H1170" i="2"/>
  <c r="O1134" i="2"/>
  <c r="H3449" i="2"/>
  <c r="O1133" i="2"/>
  <c r="H3101" i="2"/>
  <c r="O1132" i="2"/>
  <c r="H1887" i="2"/>
  <c r="O1131" i="2"/>
  <c r="H528" i="2"/>
  <c r="O1130" i="2"/>
  <c r="H478" i="2"/>
  <c r="O1129" i="2"/>
  <c r="H518" i="2"/>
  <c r="O1128" i="2"/>
  <c r="H472" i="2"/>
  <c r="O1127" i="2"/>
  <c r="H432" i="2"/>
  <c r="O1126" i="2"/>
  <c r="H6520" i="2"/>
  <c r="O1125" i="2"/>
  <c r="H943" i="2"/>
  <c r="O1124" i="2"/>
  <c r="H341" i="2"/>
  <c r="O1123" i="2"/>
  <c r="H3448" i="2"/>
  <c r="O1122" i="2"/>
  <c r="H1974" i="2"/>
  <c r="O1121" i="2"/>
  <c r="H1977" i="2"/>
  <c r="O1120" i="2"/>
  <c r="H3625" i="2"/>
  <c r="O1119" i="2"/>
  <c r="H3308" i="2"/>
  <c r="O1118" i="2"/>
  <c r="H455" i="2"/>
  <c r="O1117" i="2"/>
  <c r="H801" i="2"/>
  <c r="O1116" i="2"/>
  <c r="H453" i="2"/>
  <c r="O1115" i="2"/>
  <c r="H44" i="2"/>
  <c r="O1114" i="2"/>
  <c r="H3780" i="2"/>
  <c r="O1113" i="2"/>
  <c r="H3154" i="2"/>
  <c r="O1112" i="2"/>
  <c r="H162" i="2"/>
  <c r="O1111" i="2"/>
  <c r="H1730" i="2"/>
  <c r="O1110" i="2"/>
  <c r="H1749" i="2"/>
  <c r="O1109" i="2"/>
  <c r="H1548" i="2"/>
  <c r="O1108" i="2"/>
  <c r="H6528" i="2"/>
  <c r="O1107" i="2"/>
  <c r="H336" i="2"/>
  <c r="O1106" i="2"/>
  <c r="H49" i="2"/>
  <c r="O1105" i="2"/>
  <c r="H4238" i="2"/>
  <c r="O1104" i="2"/>
  <c r="H482" i="2"/>
  <c r="O1103" i="2"/>
  <c r="H520" i="2"/>
  <c r="O1102" i="2"/>
  <c r="H420" i="2"/>
  <c r="O1101" i="2"/>
  <c r="H439" i="2"/>
  <c r="O1100" i="2"/>
  <c r="H443" i="2"/>
  <c r="O1099" i="2"/>
  <c r="H6519" i="2"/>
  <c r="O1098" i="2"/>
  <c r="H942" i="2"/>
  <c r="O1097" i="2"/>
  <c r="H340" i="2"/>
  <c r="O1096" i="2"/>
  <c r="H3447" i="2"/>
  <c r="O1095" i="2"/>
  <c r="H1973" i="2"/>
  <c r="O1094" i="2"/>
  <c r="H4510" i="2"/>
  <c r="O1093" i="2"/>
  <c r="H3624" i="2"/>
  <c r="O1092" i="2"/>
  <c r="H3306" i="2"/>
  <c r="O1091" i="2"/>
  <c r="H454" i="2"/>
  <c r="O1090" i="2"/>
  <c r="H817" i="2"/>
  <c r="O1089" i="2"/>
  <c r="H452" i="2"/>
  <c r="O1088" i="2"/>
  <c r="H5958" i="2"/>
  <c r="O1087" i="2"/>
  <c r="H3767" i="2"/>
  <c r="O1086" i="2"/>
  <c r="H940" i="2"/>
  <c r="O1085" i="2"/>
  <c r="H2966" i="2"/>
  <c r="O1084" i="2"/>
  <c r="H1752" i="2"/>
  <c r="O1083" i="2"/>
  <c r="H1750" i="2"/>
  <c r="O1082" i="2"/>
  <c r="H519" i="2"/>
  <c r="O1081" i="2"/>
  <c r="H6524" i="2"/>
  <c r="O1080" i="2"/>
  <c r="H353" i="2"/>
  <c r="O1079" i="2"/>
  <c r="H3628" i="2"/>
  <c r="O1078" i="2"/>
  <c r="H4236" i="2"/>
  <c r="O1077" i="2"/>
  <c r="H524" i="2"/>
  <c r="O1076" i="2"/>
  <c r="H476" i="2"/>
  <c r="O1075" i="2"/>
  <c r="H430" i="2"/>
  <c r="O1074" i="2"/>
  <c r="H438" i="2"/>
  <c r="O1073" i="2"/>
  <c r="H442" i="2"/>
  <c r="O1072" i="2"/>
  <c r="H6094" i="2"/>
  <c r="O1071" i="2"/>
  <c r="H941" i="2"/>
  <c r="O1070" i="2"/>
  <c r="H339" i="2"/>
  <c r="O1069" i="2"/>
  <c r="H51" i="2"/>
  <c r="O1068" i="2"/>
  <c r="H1980" i="2"/>
  <c r="O1067" i="2"/>
  <c r="H469" i="2"/>
  <c r="O1066" i="2"/>
  <c r="H48" i="2"/>
  <c r="O1065" i="2"/>
  <c r="H560" i="2"/>
  <c r="O1064" i="2"/>
  <c r="H6527" i="2"/>
  <c r="O1063" i="2"/>
  <c r="H818" i="2"/>
  <c r="O1062" i="2"/>
  <c r="H451" i="2"/>
  <c r="O1061" i="2"/>
  <c r="H5957" i="2"/>
  <c r="O1060" i="2"/>
  <c r="H3736" i="2"/>
  <c r="O1059" i="2"/>
  <c r="H1773" i="2"/>
  <c r="O1058" i="2"/>
  <c r="H2274" i="2"/>
  <c r="O1057" i="2"/>
  <c r="H1729" i="2"/>
  <c r="O1056" i="2"/>
  <c r="H1748" i="2"/>
  <c r="O1055" i="2"/>
  <c r="H516" i="2"/>
  <c r="O1054" i="2"/>
  <c r="H6522" i="2"/>
  <c r="O1053" i="2"/>
  <c r="H352" i="2"/>
  <c r="O1052" i="2"/>
  <c r="H3629" i="2"/>
  <c r="O1051" i="2"/>
  <c r="H4220" i="2"/>
  <c r="O1050" i="2"/>
  <c r="H480" i="2"/>
  <c r="O1049" i="2"/>
  <c r="H526" i="2"/>
  <c r="O1048" i="2"/>
  <c r="H440" i="2"/>
  <c r="O1047" i="2"/>
  <c r="H433" i="2"/>
  <c r="O1046" i="2"/>
  <c r="H431" i="2"/>
  <c r="O1045" i="2"/>
  <c r="H6092" i="2"/>
  <c r="O1044" i="2"/>
  <c r="H351" i="2"/>
  <c r="O1043" i="2"/>
  <c r="H338" i="2"/>
  <c r="O1042" i="2"/>
  <c r="H1976" i="2"/>
  <c r="O1041" i="2"/>
  <c r="H1979" i="2"/>
  <c r="O1040" i="2"/>
  <c r="H3976" i="2"/>
  <c r="O1039" i="2"/>
  <c r="H1258" i="2"/>
  <c r="O1038" i="2"/>
  <c r="H2964" i="2"/>
  <c r="O1037" i="2"/>
  <c r="H6526" i="2"/>
  <c r="O1036" i="2"/>
  <c r="H797" i="2"/>
  <c r="O1035" i="2"/>
  <c r="H460" i="2"/>
  <c r="O1034" i="2"/>
  <c r="H2965" i="2"/>
  <c r="O1033" i="2"/>
  <c r="H3735" i="2"/>
  <c r="O1032" i="2"/>
  <c r="H1774" i="2"/>
  <c r="O1031" i="2"/>
  <c r="H3471" i="2"/>
  <c r="O1030" i="2"/>
  <c r="H1747" i="2"/>
  <c r="O1029" i="2"/>
  <c r="H1546" i="2"/>
  <c r="O1028" i="2"/>
  <c r="H530" i="2"/>
  <c r="O1027" i="2"/>
  <c r="H6523" i="2"/>
  <c r="O1026" i="2"/>
  <c r="H92" i="2"/>
  <c r="O1025" i="2"/>
  <c r="H3627" i="2"/>
  <c r="O1024" i="2"/>
  <c r="H3431" i="2"/>
  <c r="O1023" i="2"/>
  <c r="H522" i="2"/>
  <c r="O1022" i="2"/>
  <c r="H474" i="2"/>
  <c r="O1021" i="2"/>
  <c r="H473" i="2"/>
  <c r="O1020" i="2"/>
  <c r="H444" i="2"/>
  <c r="O1019" i="2"/>
  <c r="H441" i="2"/>
  <c r="O1018" i="2"/>
  <c r="H944" i="2"/>
  <c r="O1017" i="2"/>
  <c r="H350" i="2"/>
  <c r="O1016" i="2"/>
  <c r="H337" i="2"/>
  <c r="O1015" i="2"/>
  <c r="H1975" i="2"/>
  <c r="O1014" i="2"/>
  <c r="H1972" i="2"/>
  <c r="O1013" i="2"/>
  <c r="H50" i="2"/>
  <c r="O1012" i="2"/>
  <c r="H3305" i="2"/>
  <c r="O1011" i="2"/>
  <c r="H456" i="2"/>
  <c r="O1010" i="2"/>
  <c r="H6525" i="2"/>
  <c r="O1009" i="2"/>
  <c r="H1320" i="2"/>
  <c r="O1008" i="2"/>
  <c r="H447" i="2"/>
  <c r="O1007" i="2"/>
  <c r="H3781" i="2"/>
  <c r="O1006" i="2"/>
  <c r="H3734" i="2"/>
  <c r="O1005" i="2"/>
  <c r="H163" i="2"/>
  <c r="O1004" i="2"/>
  <c r="H802" i="2"/>
  <c r="O1003" i="2"/>
  <c r="H1751" i="2"/>
  <c r="O1002" i="2"/>
  <c r="H1551" i="2"/>
  <c r="O1001" i="2"/>
  <c r="H484" i="2"/>
  <c r="O1000" i="2"/>
  <c r="H6521" i="2"/>
  <c r="O999" i="2"/>
  <c r="H3004" i="2"/>
  <c r="O998" i="2"/>
  <c r="H3626" i="2"/>
  <c r="O997" i="2"/>
  <c r="H1687" i="2"/>
  <c r="O996" i="2"/>
  <c r="H3710" i="2"/>
  <c r="O995" i="2"/>
  <c r="H2032" i="2"/>
  <c r="O994" i="2"/>
  <c r="H2035" i="2"/>
  <c r="O993" i="2"/>
  <c r="H4840" i="2"/>
  <c r="O992" i="2"/>
  <c r="H3476" i="2"/>
  <c r="O991" i="2"/>
  <c r="H596" i="2"/>
  <c r="O990" i="2"/>
  <c r="H595" i="2"/>
  <c r="O989" i="2"/>
  <c r="H1873" i="2"/>
  <c r="O988" i="2"/>
  <c r="H601" i="2"/>
  <c r="O987" i="2"/>
  <c r="H594" i="2"/>
  <c r="O986" i="2"/>
  <c r="H597" i="2"/>
  <c r="O985" i="2"/>
  <c r="H591" i="2"/>
  <c r="O984" i="2"/>
  <c r="H791" i="2"/>
  <c r="O983" i="2"/>
  <c r="H799" i="2"/>
  <c r="O982" i="2"/>
  <c r="H779" i="2"/>
  <c r="O981" i="2"/>
  <c r="H780" i="2"/>
  <c r="O980" i="2"/>
  <c r="H463" i="2"/>
  <c r="O979" i="2"/>
  <c r="H3446" i="2"/>
  <c r="O978" i="2"/>
  <c r="H3445" i="2"/>
  <c r="O977" i="2"/>
  <c r="H467" i="2"/>
  <c r="O976" i="2"/>
  <c r="H465" i="2"/>
  <c r="O975" i="2"/>
  <c r="H1314" i="2"/>
  <c r="O974" i="2"/>
  <c r="H1398" i="2"/>
  <c r="O973" i="2"/>
  <c r="H577" i="2"/>
  <c r="O972" i="2"/>
  <c r="H6456" i="2"/>
  <c r="O971" i="2"/>
  <c r="H6448" i="2"/>
  <c r="O970" i="2"/>
  <c r="H2748" i="2"/>
  <c r="O969" i="2"/>
  <c r="H5553" i="2"/>
  <c r="O968" i="2"/>
  <c r="H5541" i="2"/>
  <c r="O967" i="2"/>
  <c r="H579" i="2"/>
  <c r="O966" i="2"/>
  <c r="H5550" i="2"/>
  <c r="O965" i="2"/>
  <c r="H5548" i="2"/>
  <c r="O964" i="2"/>
  <c r="H5781" i="2"/>
  <c r="O963" i="2"/>
  <c r="H5780" i="2"/>
  <c r="O962" i="2"/>
  <c r="H5779" i="2"/>
  <c r="O961" i="2"/>
  <c r="H2753" i="2"/>
  <c r="O960" i="2"/>
  <c r="H2752" i="2"/>
  <c r="O959" i="2"/>
  <c r="H2754" i="2"/>
  <c r="O958" i="2"/>
  <c r="H3614" i="2"/>
  <c r="O957" i="2"/>
  <c r="H936" i="2"/>
  <c r="O956" i="2"/>
  <c r="H270" i="2"/>
  <c r="O955" i="2"/>
  <c r="H3615" i="2"/>
  <c r="O954" i="2"/>
  <c r="H935" i="2"/>
  <c r="O953" i="2"/>
  <c r="H5717" i="2"/>
  <c r="O952" i="2"/>
  <c r="H268" i="2"/>
  <c r="O951" i="2"/>
  <c r="H267" i="2"/>
  <c r="O950" i="2"/>
  <c r="H266" i="2"/>
  <c r="O949" i="2"/>
  <c r="H3578" i="2"/>
  <c r="O948" i="2"/>
  <c r="H3577" i="2"/>
  <c r="O947" i="2"/>
  <c r="H269" i="2"/>
  <c r="O946" i="2"/>
  <c r="H4268" i="2"/>
  <c r="O945" i="2"/>
  <c r="H3580" i="2"/>
  <c r="O944" i="2"/>
  <c r="H3592" i="2"/>
  <c r="O943" i="2"/>
  <c r="H3591" i="2"/>
  <c r="O942" i="2"/>
  <c r="H2705" i="2"/>
  <c r="O941" i="2"/>
  <c r="H5716" i="2"/>
  <c r="O940" i="2"/>
  <c r="H3579" i="2"/>
  <c r="O939" i="2"/>
  <c r="H3588" i="2"/>
  <c r="O938" i="2"/>
  <c r="H3587" i="2"/>
  <c r="O937" i="2"/>
  <c r="H3589" i="2"/>
  <c r="O936" i="2"/>
  <c r="H3590" i="2"/>
  <c r="O935" i="2"/>
  <c r="H4352" i="2"/>
  <c r="O934" i="2"/>
  <c r="H4351" i="2"/>
  <c r="O933" i="2"/>
  <c r="H4353" i="2"/>
  <c r="O932" i="2"/>
  <c r="H4358" i="2"/>
  <c r="O931" i="2"/>
  <c r="H4350" i="2"/>
  <c r="O930" i="2"/>
  <c r="H4355" i="2"/>
  <c r="O929" i="2"/>
  <c r="H4354" i="2"/>
  <c r="O928" i="2"/>
  <c r="H4360" i="2"/>
  <c r="O927" i="2"/>
  <c r="H4359" i="2"/>
  <c r="O926" i="2"/>
  <c r="H4357" i="2"/>
  <c r="O925" i="2"/>
  <c r="H4356" i="2"/>
  <c r="O924" i="2"/>
  <c r="H4361" i="2"/>
  <c r="O923" i="2"/>
  <c r="H21" i="2"/>
  <c r="O922" i="2"/>
  <c r="H22" i="2"/>
  <c r="O921" i="2"/>
  <c r="H3256" i="2"/>
  <c r="O920" i="2"/>
  <c r="H10" i="2"/>
  <c r="O919" i="2"/>
  <c r="H3014" i="2"/>
  <c r="O918" i="2"/>
  <c r="H2755" i="2"/>
  <c r="O917" i="2"/>
  <c r="H5723" i="2"/>
  <c r="O916" i="2"/>
  <c r="H2244" i="2"/>
  <c r="O915" i="2"/>
  <c r="H2242" i="2"/>
  <c r="O914" i="2"/>
  <c r="H3373" i="2"/>
  <c r="O913" i="2"/>
  <c r="H3982" i="2"/>
  <c r="O912" i="2"/>
  <c r="H3981" i="2"/>
  <c r="O911" i="2"/>
  <c r="H2245" i="2"/>
  <c r="O910" i="2"/>
  <c r="H2243" i="2"/>
  <c r="O909" i="2"/>
  <c r="H3370" i="2"/>
  <c r="O908" i="2"/>
  <c r="H4301" i="2"/>
  <c r="O907" i="2"/>
  <c r="H3978" i="2"/>
  <c r="O906" i="2"/>
  <c r="H4299" i="2"/>
  <c r="O905" i="2"/>
  <c r="H4302" i="2"/>
  <c r="O904" i="2"/>
  <c r="H4296" i="2"/>
  <c r="O903" i="2"/>
  <c r="H3984" i="2"/>
  <c r="O902" i="2"/>
  <c r="H3983" i="2"/>
  <c r="O901" i="2"/>
  <c r="H5872" i="2"/>
  <c r="O900" i="2"/>
  <c r="H3291" i="2"/>
  <c r="O899" i="2"/>
  <c r="H3980" i="2"/>
  <c r="O898" i="2"/>
  <c r="H3429" i="2"/>
  <c r="O897" i="2"/>
  <c r="H6194" i="2"/>
  <c r="O896" i="2"/>
  <c r="H6193" i="2"/>
  <c r="O895" i="2"/>
  <c r="H2666" i="2"/>
  <c r="O894" i="2"/>
  <c r="H2664" i="2"/>
  <c r="O893" i="2"/>
  <c r="H2662" i="2"/>
  <c r="O892" i="2"/>
  <c r="H4297" i="2"/>
  <c r="O891" i="2"/>
  <c r="H4180" i="2"/>
  <c r="O890" i="2"/>
  <c r="H3985" i="2"/>
  <c r="O889" i="2"/>
  <c r="H3977" i="2"/>
  <c r="O888" i="2"/>
  <c r="H5871" i="2"/>
  <c r="O887" i="2"/>
  <c r="H4300" i="2"/>
  <c r="O886" i="2"/>
  <c r="H3979" i="2"/>
  <c r="O885" i="2"/>
  <c r="H3428" i="2"/>
  <c r="O884" i="2"/>
  <c r="H6192" i="2"/>
  <c r="O883" i="2"/>
  <c r="H2247" i="2"/>
  <c r="O882" i="2"/>
  <c r="H2665" i="2"/>
  <c r="O881" i="2"/>
  <c r="H2663" i="2"/>
  <c r="O880" i="2"/>
  <c r="H2661" i="2"/>
  <c r="O879" i="2"/>
  <c r="H2660" i="2"/>
  <c r="O878" i="2"/>
  <c r="H2658" i="2"/>
  <c r="O877" i="2"/>
  <c r="H2523" i="2"/>
  <c r="O876" i="2"/>
  <c r="H6114" i="2"/>
  <c r="O875" i="2"/>
  <c r="H6110" i="2"/>
  <c r="O874" i="2"/>
  <c r="H1085" i="2"/>
  <c r="O873" i="2"/>
  <c r="H1106" i="2"/>
  <c r="O872" i="2"/>
  <c r="H5904" i="2"/>
  <c r="O871" i="2"/>
  <c r="H5902" i="2"/>
  <c r="O870" i="2"/>
  <c r="H4708" i="2"/>
  <c r="O869" i="2"/>
  <c r="H73" i="2"/>
  <c r="O868" i="2"/>
  <c r="H71" i="2"/>
  <c r="O867" i="2"/>
  <c r="H69" i="2"/>
  <c r="O866" i="2"/>
  <c r="H2659" i="2"/>
  <c r="O865" i="2"/>
  <c r="H2524" i="2"/>
  <c r="O864" i="2"/>
  <c r="H6115" i="2"/>
  <c r="O863" i="2"/>
  <c r="H6111" i="2"/>
  <c r="O862" i="2"/>
  <c r="H5823" i="2"/>
  <c r="O861" i="2"/>
  <c r="H1104" i="2"/>
  <c r="O860" i="2"/>
  <c r="H4618" i="2"/>
  <c r="O859" i="2"/>
  <c r="H5903" i="2"/>
  <c r="O858" i="2"/>
  <c r="H4733" i="2"/>
  <c r="O857" i="2"/>
  <c r="H74" i="2"/>
  <c r="O856" i="2"/>
  <c r="H72" i="2"/>
  <c r="O855" i="2"/>
  <c r="H70" i="2"/>
  <c r="O854" i="2"/>
  <c r="H5901" i="2"/>
  <c r="O853" i="2"/>
  <c r="H5722" i="2"/>
  <c r="O852" i="2"/>
  <c r="H5728" i="2"/>
  <c r="O851" i="2"/>
  <c r="H507" i="2"/>
  <c r="O850" i="2"/>
  <c r="H512" i="2"/>
  <c r="O849" i="2"/>
  <c r="H310" i="2"/>
  <c r="O848" i="2"/>
  <c r="H308" i="2"/>
  <c r="O847" i="2"/>
  <c r="H306" i="2"/>
  <c r="O846" i="2"/>
  <c r="H304" i="2"/>
  <c r="O845" i="2"/>
  <c r="H302" i="2"/>
  <c r="O844" i="2"/>
  <c r="H279" i="2"/>
  <c r="O843" i="2"/>
  <c r="H277" i="2"/>
  <c r="O842" i="2"/>
  <c r="H2447" i="2"/>
  <c r="O841" i="2"/>
  <c r="H513" i="2"/>
  <c r="O840" i="2"/>
  <c r="H511" i="2"/>
  <c r="O839" i="2"/>
  <c r="H309" i="2"/>
  <c r="O838" i="2"/>
  <c r="H307" i="2"/>
  <c r="O837" i="2"/>
  <c r="H305" i="2"/>
  <c r="O836" i="2"/>
  <c r="H303" i="2"/>
  <c r="O835" i="2"/>
  <c r="H3506" i="2"/>
  <c r="O834" i="2"/>
  <c r="H278" i="2"/>
  <c r="O833" i="2"/>
  <c r="H276" i="2"/>
  <c r="O832" i="2"/>
  <c r="H5887" i="2"/>
  <c r="O831" i="2"/>
  <c r="H5886" i="2"/>
  <c r="O830" i="2"/>
  <c r="H1289" i="2"/>
  <c r="O829" i="2"/>
  <c r="H275" i="2"/>
  <c r="O828" i="2"/>
  <c r="H273" i="2"/>
  <c r="O827" i="2"/>
  <c r="H271" i="2"/>
  <c r="O826" i="2"/>
  <c r="H2743" i="2"/>
  <c r="O825" i="2"/>
  <c r="H6487" i="2"/>
  <c r="O824" i="2"/>
  <c r="H2747" i="2"/>
  <c r="O823" i="2"/>
  <c r="H6491" i="2"/>
  <c r="O822" i="2"/>
  <c r="H2745" i="2"/>
  <c r="O821" i="2"/>
  <c r="H6489" i="2"/>
  <c r="O820" i="2"/>
  <c r="H2764" i="2"/>
  <c r="O819" i="2"/>
  <c r="H2762" i="2"/>
  <c r="O818" i="2"/>
  <c r="H3269" i="2"/>
  <c r="O817" i="2"/>
  <c r="H1288" i="2"/>
  <c r="O816" i="2"/>
  <c r="H274" i="2"/>
  <c r="O815" i="2"/>
  <c r="H272" i="2"/>
  <c r="O814" i="2"/>
  <c r="H4147" i="2"/>
  <c r="O813" i="2"/>
  <c r="H2742" i="2"/>
  <c r="O812" i="2"/>
  <c r="H6486" i="2"/>
  <c r="O811" i="2"/>
  <c r="H2746" i="2"/>
  <c r="O810" i="2"/>
  <c r="H6490" i="2"/>
  <c r="O809" i="2"/>
  <c r="H2744" i="2"/>
  <c r="O808" i="2"/>
  <c r="H6488" i="2"/>
  <c r="O807" i="2"/>
  <c r="H2763" i="2"/>
  <c r="O806" i="2"/>
  <c r="H3270" i="2"/>
  <c r="O805" i="2"/>
  <c r="H3268" i="2"/>
  <c r="O804" i="2"/>
  <c r="H5755" i="2"/>
  <c r="O803" i="2"/>
  <c r="H2267" i="2"/>
  <c r="O802" i="2"/>
  <c r="H618" i="2"/>
  <c r="O801" i="2"/>
  <c r="H1138" i="2"/>
  <c r="O800" i="2"/>
  <c r="H1134" i="2"/>
  <c r="O799" i="2"/>
  <c r="H1140" i="2"/>
  <c r="O798" i="2"/>
  <c r="H1136" i="2"/>
  <c r="O797" i="2"/>
  <c r="H5759" i="2"/>
  <c r="O796" i="2"/>
  <c r="H1093" i="2"/>
  <c r="O795" i="2"/>
  <c r="H1094" i="2"/>
  <c r="O794" i="2"/>
  <c r="H1090" i="2"/>
  <c r="O793" i="2"/>
  <c r="H1092" i="2"/>
  <c r="O792" i="2"/>
  <c r="H1087" i="2"/>
  <c r="O791" i="2"/>
  <c r="H1089" i="2"/>
  <c r="O790" i="2"/>
  <c r="H1083" i="2"/>
  <c r="O789" i="2"/>
  <c r="H91" i="2"/>
  <c r="O788" i="2"/>
  <c r="H3021" i="2"/>
  <c r="O787" i="2"/>
  <c r="H3019" i="2"/>
  <c r="O786" i="2"/>
  <c r="H3017" i="2"/>
  <c r="O785" i="2"/>
  <c r="H3020" i="2"/>
  <c r="O784" i="2"/>
  <c r="H3018" i="2"/>
  <c r="O783" i="2"/>
  <c r="H6016" i="2"/>
  <c r="O782" i="2"/>
  <c r="H4086" i="2"/>
  <c r="O781" i="2"/>
  <c r="H4075" i="2"/>
  <c r="O780" i="2"/>
  <c r="H915" i="2"/>
  <c r="O779" i="2"/>
  <c r="H2711" i="2"/>
  <c r="O778" i="2"/>
  <c r="H2709" i="2"/>
  <c r="O777" i="2"/>
  <c r="H2817" i="2"/>
  <c r="O776" i="2"/>
  <c r="H6537" i="2"/>
  <c r="O775" i="2"/>
  <c r="H6533" i="2"/>
  <c r="O774" i="2"/>
  <c r="H3194" i="2"/>
  <c r="O773" i="2"/>
  <c r="H1295" i="2"/>
  <c r="O772" i="2"/>
  <c r="H1291" i="2"/>
  <c r="O771" i="2"/>
  <c r="H1158" i="2"/>
  <c r="O770" i="2"/>
  <c r="H918" i="2"/>
  <c r="O769" i="2"/>
  <c r="H908" i="2"/>
  <c r="O768" i="2"/>
  <c r="H916" i="2"/>
  <c r="O767" i="2"/>
  <c r="H4146" i="2"/>
  <c r="O766" i="2"/>
  <c r="H1192" i="2"/>
  <c r="O765" i="2"/>
  <c r="H1182" i="2"/>
  <c r="O764" i="2"/>
  <c r="H3201" i="2"/>
  <c r="O763" i="2"/>
  <c r="H5911" i="2"/>
  <c r="O762" i="2"/>
  <c r="H6546" i="2"/>
  <c r="O761" i="2"/>
  <c r="H6542" i="2"/>
  <c r="O760" i="2"/>
  <c r="H907" i="2"/>
  <c r="O759" i="2"/>
  <c r="H486" i="2"/>
  <c r="O758" i="2"/>
  <c r="H1189" i="2"/>
  <c r="O757" i="2"/>
  <c r="H3187" i="2"/>
  <c r="O756" i="2"/>
  <c r="H2953" i="2"/>
  <c r="O755" i="2"/>
  <c r="H2933" i="2"/>
  <c r="O754" i="2"/>
  <c r="H6453" i="2"/>
  <c r="O753" i="2"/>
  <c r="H922" i="2"/>
  <c r="O752" i="2"/>
  <c r="H2713" i="2"/>
  <c r="O751" i="2"/>
  <c r="H2564" i="2"/>
  <c r="O750" i="2"/>
  <c r="H2816" i="2"/>
  <c r="O749" i="2"/>
  <c r="H1294" i="2"/>
  <c r="O748" i="2"/>
  <c r="H1290" i="2"/>
  <c r="O747" i="2"/>
  <c r="H904" i="2"/>
  <c r="O746" i="2"/>
  <c r="H901" i="2"/>
  <c r="O745" i="2"/>
  <c r="H912" i="2"/>
  <c r="O744" i="2"/>
  <c r="H1181" i="2"/>
  <c r="O743" i="2"/>
  <c r="H3200" i="2"/>
  <c r="O742" i="2"/>
  <c r="H1141" i="2"/>
  <c r="O741" i="2"/>
  <c r="H6545" i="2"/>
  <c r="O740" i="2"/>
  <c r="H6541" i="2"/>
  <c r="O739" i="2"/>
  <c r="H6536" i="2"/>
  <c r="O738" i="2"/>
  <c r="H6532" i="2"/>
  <c r="O737" i="2"/>
  <c r="H3193" i="2"/>
  <c r="O736" i="2"/>
  <c r="H3197" i="2"/>
  <c r="O735" i="2"/>
  <c r="H2952" i="2"/>
  <c r="O734" i="2"/>
  <c r="H2935" i="2"/>
  <c r="O733" i="2"/>
  <c r="H6452" i="2"/>
  <c r="O732" i="2"/>
  <c r="H920" i="2"/>
  <c r="O731" i="2"/>
  <c r="H2710" i="2"/>
  <c r="O730" i="2"/>
  <c r="H2286" i="2"/>
  <c r="O729" i="2"/>
  <c r="H2282" i="2"/>
  <c r="O728" i="2"/>
  <c r="H1392" i="2"/>
  <c r="O727" i="2"/>
  <c r="H1387" i="2"/>
  <c r="O726" i="2"/>
  <c r="H1383" i="2"/>
  <c r="O725" i="2"/>
  <c r="H2946" i="2"/>
  <c r="O724" i="2"/>
  <c r="H2943" i="2"/>
  <c r="O723" i="2"/>
  <c r="H790" i="2"/>
  <c r="O722" i="2"/>
  <c r="H2288" i="2"/>
  <c r="O721" i="2"/>
  <c r="H1298" i="2"/>
  <c r="O720" i="2"/>
  <c r="H898" i="2"/>
  <c r="O719" i="2"/>
  <c r="H1292" i="2"/>
  <c r="O718" i="2"/>
  <c r="H900" i="2"/>
  <c r="O717" i="2"/>
  <c r="H897" i="2"/>
  <c r="O716" i="2"/>
  <c r="H910" i="2"/>
  <c r="O715" i="2"/>
  <c r="H906" i="2"/>
  <c r="O714" i="2"/>
  <c r="H1257" i="2"/>
  <c r="O713" i="2"/>
  <c r="H1186" i="2"/>
  <c r="O712" i="2"/>
  <c r="H1180" i="2"/>
  <c r="O711" i="2"/>
  <c r="H3199" i="2"/>
  <c r="O710" i="2"/>
  <c r="H2436" i="2"/>
  <c r="O709" i="2"/>
  <c r="H2429" i="2"/>
  <c r="O708" i="2"/>
  <c r="H2425" i="2"/>
  <c r="O707" i="2"/>
  <c r="H2950" i="2"/>
  <c r="O706" i="2"/>
  <c r="H2285" i="2"/>
  <c r="O705" i="2"/>
  <c r="H2270" i="2"/>
  <c r="O704" i="2"/>
  <c r="H1390" i="2"/>
  <c r="O703" i="2"/>
  <c r="H1386" i="2"/>
  <c r="O702" i="2"/>
  <c r="H1382" i="2"/>
  <c r="O701" i="2"/>
  <c r="H2951" i="2"/>
  <c r="O700" i="2"/>
  <c r="H2942" i="2"/>
  <c r="O699" i="2"/>
  <c r="H789" i="2"/>
  <c r="O698" i="2"/>
  <c r="H786" i="2"/>
  <c r="O697" i="2"/>
  <c r="H2254" i="2"/>
  <c r="O696" i="2"/>
  <c r="H2251" i="2"/>
  <c r="O695" i="2"/>
  <c r="H2521" i="2"/>
  <c r="O694" i="2"/>
  <c r="H2517" i="2"/>
  <c r="O693" i="2"/>
  <c r="H2500" i="2"/>
  <c r="O692" i="2"/>
  <c r="H2496" i="2"/>
  <c r="O691" i="2"/>
  <c r="H2492" i="2"/>
  <c r="O690" i="2"/>
  <c r="H2488" i="2"/>
  <c r="O689" i="2"/>
  <c r="H2462" i="2"/>
  <c r="O688" i="2"/>
  <c r="H2441" i="2"/>
  <c r="O687" i="2"/>
  <c r="H1396" i="2"/>
  <c r="O686" i="2"/>
  <c r="H2432" i="2"/>
  <c r="O685" i="2"/>
  <c r="H2428" i="2"/>
  <c r="O684" i="2"/>
  <c r="H2424" i="2"/>
  <c r="O683" i="2"/>
  <c r="H2948" i="2"/>
  <c r="O682" i="2"/>
  <c r="H2284" i="2"/>
  <c r="O681" i="2"/>
  <c r="H2269" i="2"/>
  <c r="O680" i="2"/>
  <c r="H1389" i="2"/>
  <c r="O679" i="2"/>
  <c r="H1385" i="2"/>
  <c r="O678" i="2"/>
  <c r="H1381" i="2"/>
  <c r="O677" i="2"/>
  <c r="H2945" i="2"/>
  <c r="O676" i="2"/>
  <c r="H2941" i="2"/>
  <c r="O675" i="2"/>
  <c r="H788" i="2"/>
  <c r="O674" i="2"/>
  <c r="H782" i="2"/>
  <c r="O673" i="2"/>
  <c r="H2246" i="2"/>
  <c r="O672" i="2"/>
  <c r="H2250" i="2"/>
  <c r="O671" i="2"/>
  <c r="H2520" i="2"/>
  <c r="O670" i="2"/>
  <c r="H2516" i="2"/>
  <c r="O669" i="2"/>
  <c r="H2499" i="2"/>
  <c r="O668" i="2"/>
  <c r="H2495" i="2"/>
  <c r="O667" i="2"/>
  <c r="H2491" i="2"/>
  <c r="O666" i="2"/>
  <c r="H2465" i="2"/>
  <c r="O665" i="2"/>
  <c r="H2461" i="2"/>
  <c r="O664" i="2"/>
  <c r="H2440" i="2"/>
  <c r="O663" i="2"/>
  <c r="H1395" i="2"/>
  <c r="O662" i="2"/>
  <c r="H2431" i="2"/>
  <c r="O661" i="2"/>
  <c r="H2427" i="2"/>
  <c r="O660" i="2"/>
  <c r="H2435" i="2"/>
  <c r="O659" i="2"/>
  <c r="H2949" i="2"/>
  <c r="O658" i="2"/>
  <c r="H2283" i="2"/>
  <c r="O657" i="2"/>
  <c r="H1397" i="2"/>
  <c r="O656" i="2"/>
  <c r="H1388" i="2"/>
  <c r="O655" i="2"/>
  <c r="H1384" i="2"/>
  <c r="O654" i="2"/>
  <c r="H1380" i="2"/>
  <c r="O653" i="2"/>
  <c r="H2944" i="2"/>
  <c r="O652" i="2"/>
  <c r="H784" i="2"/>
  <c r="O651" i="2"/>
  <c r="H787" i="2"/>
  <c r="O650" i="2"/>
  <c r="H783" i="2"/>
  <c r="O649" i="2"/>
  <c r="H2253" i="2"/>
  <c r="O648" i="2"/>
  <c r="H2249" i="2"/>
  <c r="O647" i="2"/>
  <c r="H2519" i="2"/>
  <c r="O646" i="2"/>
  <c r="H2502" i="2"/>
  <c r="O645" i="2"/>
  <c r="H2498" i="2"/>
  <c r="O644" i="2"/>
  <c r="H2494" i="2"/>
  <c r="O643" i="2"/>
  <c r="H2490" i="2"/>
  <c r="O642" i="2"/>
  <c r="H2464" i="2"/>
  <c r="O641" i="2"/>
  <c r="H2443" i="2"/>
  <c r="O640" i="2"/>
  <c r="H2438" i="2"/>
  <c r="O639" i="2"/>
  <c r="H1394" i="2"/>
  <c r="O638" i="2"/>
  <c r="H2430" i="2"/>
  <c r="O637" i="2"/>
  <c r="H2426" i="2"/>
  <c r="O636" i="2"/>
  <c r="H2434" i="2"/>
  <c r="O635" i="2"/>
  <c r="H2947" i="2"/>
  <c r="O634" i="2"/>
  <c r="H979" i="2"/>
  <c r="O633" i="2"/>
  <c r="H975" i="2"/>
  <c r="O632" i="2"/>
  <c r="H967" i="2"/>
  <c r="O631" i="2"/>
  <c r="H878" i="2"/>
  <c r="O630" i="2"/>
  <c r="H874" i="2"/>
  <c r="O629" i="2"/>
  <c r="H1376" i="2"/>
  <c r="O628" i="2"/>
  <c r="H1370" i="2"/>
  <c r="O627" i="2"/>
  <c r="H1364" i="2"/>
  <c r="O626" i="2"/>
  <c r="H2445" i="2"/>
  <c r="O625" i="2"/>
  <c r="H2252" i="2"/>
  <c r="O624" i="2"/>
  <c r="H2522" i="2"/>
  <c r="O623" i="2"/>
  <c r="H2518" i="2"/>
  <c r="O622" i="2"/>
  <c r="H2501" i="2"/>
  <c r="O621" i="2"/>
  <c r="H2497" i="2"/>
  <c r="O620" i="2"/>
  <c r="H2493" i="2"/>
  <c r="O619" i="2"/>
  <c r="H2489" i="2"/>
  <c r="O618" i="2"/>
  <c r="H2463" i="2"/>
  <c r="O617" i="2"/>
  <c r="H2442" i="2"/>
  <c r="O616" i="2"/>
  <c r="H2437" i="2"/>
  <c r="O615" i="2"/>
  <c r="H1393" i="2"/>
  <c r="O614" i="2"/>
  <c r="H1315" i="2"/>
  <c r="O613" i="2"/>
  <c r="H1302" i="2"/>
  <c r="O612" i="2"/>
  <c r="H983" i="2"/>
  <c r="O611" i="2"/>
  <c r="H1379" i="2"/>
  <c r="O610" i="2"/>
  <c r="H978" i="2"/>
  <c r="O609" i="2"/>
  <c r="H974" i="2"/>
  <c r="O608" i="2"/>
  <c r="H881" i="2"/>
  <c r="O607" i="2"/>
  <c r="H877" i="2"/>
  <c r="O606" i="2"/>
  <c r="H873" i="2"/>
  <c r="O605" i="2"/>
  <c r="H1375" i="2"/>
  <c r="O604" i="2"/>
  <c r="H1369" i="2"/>
  <c r="O603" i="2"/>
  <c r="H1363" i="2"/>
  <c r="O602" i="2"/>
  <c r="H1360" i="2"/>
  <c r="O601" i="2"/>
  <c r="H1356" i="2"/>
  <c r="O600" i="2"/>
  <c r="H1352" i="2"/>
  <c r="O599" i="2"/>
  <c r="H1348" i="2"/>
  <c r="O598" i="2"/>
  <c r="H1344" i="2"/>
  <c r="O597" i="2"/>
  <c r="H1338" i="2"/>
  <c r="O596" i="2"/>
  <c r="H1337" i="2"/>
  <c r="O595" i="2"/>
  <c r="H1332" i="2"/>
  <c r="O594" i="2"/>
  <c r="H1328" i="2"/>
  <c r="O593" i="2"/>
  <c r="H1324" i="2"/>
  <c r="O592" i="2"/>
  <c r="H1319" i="2"/>
  <c r="O591" i="2"/>
  <c r="H971" i="2"/>
  <c r="O590" i="2"/>
  <c r="H1308" i="2"/>
  <c r="O589" i="2"/>
  <c r="H1301" i="2"/>
  <c r="O588" i="2"/>
  <c r="H982" i="2"/>
  <c r="O587" i="2"/>
  <c r="H1378" i="2"/>
  <c r="O586" i="2"/>
  <c r="H977" i="2"/>
  <c r="O585" i="2"/>
  <c r="H973" i="2"/>
  <c r="O584" i="2"/>
  <c r="H880" i="2"/>
  <c r="O583" i="2"/>
  <c r="H876" i="2"/>
  <c r="O582" i="2"/>
  <c r="H872" i="2"/>
  <c r="O581" i="2"/>
  <c r="H1374" i="2"/>
  <c r="O580" i="2"/>
  <c r="H1368" i="2"/>
  <c r="O579" i="2"/>
  <c r="H1362" i="2"/>
  <c r="O578" i="2"/>
  <c r="H1359" i="2"/>
  <c r="O577" i="2"/>
  <c r="H1355" i="2"/>
  <c r="O576" i="2"/>
  <c r="H1351" i="2"/>
  <c r="O575" i="2"/>
  <c r="H1347" i="2"/>
  <c r="O574" i="2"/>
  <c r="H1343" i="2"/>
  <c r="O573" i="2"/>
  <c r="H1340" i="2"/>
  <c r="O572" i="2"/>
  <c r="H1335" i="2"/>
  <c r="O571" i="2"/>
  <c r="H1331" i="2"/>
  <c r="O570" i="2"/>
  <c r="H1327" i="2"/>
  <c r="O569" i="2"/>
  <c r="H1323" i="2"/>
  <c r="O568" i="2"/>
  <c r="H1318" i="2"/>
  <c r="O567" i="2"/>
  <c r="H970" i="2"/>
  <c r="O566" i="2"/>
  <c r="H1307" i="2"/>
  <c r="O565" i="2"/>
  <c r="H1300" i="2"/>
  <c r="O564" i="2"/>
  <c r="H981" i="2"/>
  <c r="O563" i="2"/>
  <c r="H1373" i="2"/>
  <c r="O562" i="2"/>
  <c r="H976" i="2"/>
  <c r="O561" i="2"/>
  <c r="H972" i="2"/>
  <c r="O560" i="2"/>
  <c r="H879" i="2"/>
  <c r="O559" i="2"/>
  <c r="H875" i="2"/>
  <c r="O558" i="2"/>
  <c r="H871" i="2"/>
  <c r="O557" i="2"/>
  <c r="H1371" i="2"/>
  <c r="O556" i="2"/>
  <c r="H1365" i="2"/>
  <c r="O555" i="2"/>
  <c r="H1361" i="2"/>
  <c r="O554" i="2"/>
  <c r="H1358" i="2"/>
  <c r="O553" i="2"/>
  <c r="H1354" i="2"/>
  <c r="O552" i="2"/>
  <c r="H1350" i="2"/>
  <c r="O551" i="2"/>
  <c r="H1346" i="2"/>
  <c r="O550" i="2"/>
  <c r="H1342" i="2"/>
  <c r="O549" i="2"/>
  <c r="H1339" i="2"/>
  <c r="O548" i="2"/>
  <c r="H1334" i="2"/>
  <c r="O547" i="2"/>
  <c r="H1330" i="2"/>
  <c r="O546" i="2"/>
  <c r="H1326" i="2"/>
  <c r="O545" i="2"/>
  <c r="H1322" i="2"/>
  <c r="O544" i="2"/>
  <c r="H1317" i="2"/>
  <c r="O543" i="2"/>
  <c r="H969" i="2"/>
  <c r="O542" i="2"/>
  <c r="H1306" i="2"/>
  <c r="O541" i="2"/>
  <c r="H984" i="2"/>
  <c r="O540" i="2"/>
  <c r="H980" i="2"/>
  <c r="O539" i="2"/>
  <c r="H1377" i="2"/>
  <c r="O538" i="2"/>
  <c r="H361" i="2"/>
  <c r="O537" i="2"/>
  <c r="H368" i="2"/>
  <c r="O536" i="2"/>
  <c r="H330" i="2"/>
  <c r="O535" i="2"/>
  <c r="H323" i="2"/>
  <c r="O534" i="2"/>
  <c r="H322" i="2"/>
  <c r="O533" i="2"/>
  <c r="H866" i="2"/>
  <c r="O532" i="2"/>
  <c r="H849" i="2"/>
  <c r="O531" i="2"/>
  <c r="H843" i="2"/>
  <c r="O530" i="2"/>
  <c r="H1357" i="2"/>
  <c r="O529" i="2"/>
  <c r="H1353" i="2"/>
  <c r="O528" i="2"/>
  <c r="H1349" i="2"/>
  <c r="O527" i="2"/>
  <c r="H1345" i="2"/>
  <c r="O526" i="2"/>
  <c r="H1341" i="2"/>
  <c r="O525" i="2"/>
  <c r="H1336" i="2"/>
  <c r="O524" i="2"/>
  <c r="H1333" i="2"/>
  <c r="O523" i="2"/>
  <c r="H1329" i="2"/>
  <c r="O522" i="2"/>
  <c r="H1325" i="2"/>
  <c r="O521" i="2"/>
  <c r="H1321" i="2"/>
  <c r="O520" i="2"/>
  <c r="H1316" i="2"/>
  <c r="O519" i="2"/>
  <c r="H968" i="2"/>
  <c r="O518" i="2"/>
  <c r="H401" i="2"/>
  <c r="O517" i="2"/>
  <c r="H397" i="2"/>
  <c r="O516" i="2"/>
  <c r="H376" i="2"/>
  <c r="O515" i="2"/>
  <c r="H870" i="2"/>
  <c r="O514" i="2"/>
  <c r="H371" i="2"/>
  <c r="O513" i="2"/>
  <c r="H367" i="2"/>
  <c r="O512" i="2"/>
  <c r="H328" i="2"/>
  <c r="O511" i="2"/>
  <c r="H327" i="2"/>
  <c r="O510" i="2"/>
  <c r="H321" i="2"/>
  <c r="O509" i="2"/>
  <c r="H852" i="2"/>
  <c r="O508" i="2"/>
  <c r="H846" i="2"/>
  <c r="O507" i="2"/>
  <c r="H842" i="2"/>
  <c r="O506" i="2"/>
  <c r="H839" i="2"/>
  <c r="O505" i="2"/>
  <c r="H835" i="2"/>
  <c r="O504" i="2"/>
  <c r="H729" i="2"/>
  <c r="O503" i="2"/>
  <c r="H725" i="2"/>
  <c r="O502" i="2"/>
  <c r="H719" i="2"/>
  <c r="O501" i="2"/>
  <c r="H610" i="2"/>
  <c r="O500" i="2"/>
  <c r="H604" i="2"/>
  <c r="O499" i="2"/>
  <c r="H572" i="2"/>
  <c r="O498" i="2"/>
  <c r="H568" i="2"/>
  <c r="O497" i="2"/>
  <c r="H564" i="2"/>
  <c r="O496" i="2"/>
  <c r="H405" i="2"/>
  <c r="O495" i="2"/>
  <c r="H364" i="2"/>
  <c r="O494" i="2"/>
  <c r="H400" i="2"/>
  <c r="O493" i="2"/>
  <c r="H396" i="2"/>
  <c r="O492" i="2"/>
  <c r="H375" i="2"/>
  <c r="O491" i="2"/>
  <c r="H869" i="2"/>
  <c r="O490" i="2"/>
  <c r="H370" i="2"/>
  <c r="O489" i="2"/>
  <c r="H366" i="2"/>
  <c r="O488" i="2"/>
  <c r="H333" i="2"/>
  <c r="O487" i="2"/>
  <c r="H326" i="2"/>
  <c r="O486" i="2"/>
  <c r="H320" i="2"/>
  <c r="O485" i="2"/>
  <c r="H851" i="2"/>
  <c r="O484" i="2"/>
  <c r="H845" i="2"/>
  <c r="O483" i="2"/>
  <c r="H841" i="2"/>
  <c r="O482" i="2"/>
  <c r="H838" i="2"/>
  <c r="O481" i="2"/>
  <c r="H834" i="2"/>
  <c r="O480" i="2"/>
  <c r="H728" i="2"/>
  <c r="O479" i="2"/>
  <c r="H724" i="2"/>
  <c r="O478" i="2"/>
  <c r="H718" i="2"/>
  <c r="O477" i="2"/>
  <c r="H609" i="2"/>
  <c r="O476" i="2"/>
  <c r="H573" i="2"/>
  <c r="O475" i="2"/>
  <c r="H571" i="2"/>
  <c r="O474" i="2"/>
  <c r="H567" i="2"/>
  <c r="O473" i="2"/>
  <c r="H563" i="2"/>
  <c r="O472" i="2"/>
  <c r="H404" i="2"/>
  <c r="O471" i="2"/>
  <c r="H363" i="2"/>
  <c r="O470" i="2"/>
  <c r="H399" i="2"/>
  <c r="O469" i="2"/>
  <c r="H395" i="2"/>
  <c r="O468" i="2"/>
  <c r="H374" i="2"/>
  <c r="O467" i="2"/>
  <c r="H868" i="2"/>
  <c r="O466" i="2"/>
  <c r="H369" i="2"/>
  <c r="O465" i="2"/>
  <c r="H365" i="2"/>
  <c r="O464" i="2"/>
  <c r="H329" i="2"/>
  <c r="O463" i="2"/>
  <c r="H324" i="2"/>
  <c r="O462" i="2"/>
  <c r="H325" i="2"/>
  <c r="O461" i="2"/>
  <c r="H850" i="2"/>
  <c r="O460" i="2"/>
  <c r="H844" i="2"/>
  <c r="O459" i="2"/>
  <c r="H840" i="2"/>
  <c r="O458" i="2"/>
  <c r="H837" i="2"/>
  <c r="O457" i="2"/>
  <c r="H833" i="2"/>
  <c r="O456" i="2"/>
  <c r="H727" i="2"/>
  <c r="O455" i="2"/>
  <c r="H723" i="2"/>
  <c r="O454" i="2"/>
  <c r="H624" i="2"/>
  <c r="O453" i="2"/>
  <c r="H608" i="2"/>
  <c r="O452" i="2"/>
  <c r="H606" i="2"/>
  <c r="O451" i="2"/>
  <c r="H570" i="2"/>
  <c r="O450" i="2"/>
  <c r="H566" i="2"/>
  <c r="O449" i="2"/>
  <c r="H562" i="2"/>
  <c r="O448" i="2"/>
  <c r="H403" i="2"/>
  <c r="O447" i="2"/>
  <c r="H332" i="2"/>
  <c r="O446" i="2"/>
  <c r="H398" i="2"/>
  <c r="O445" i="2"/>
  <c r="H394" i="2"/>
  <c r="O444" i="2"/>
  <c r="H362" i="2"/>
  <c r="O443" i="2"/>
  <c r="H867" i="2"/>
  <c r="O442" i="2"/>
  <c r="H3727" i="2"/>
  <c r="O441" i="2"/>
  <c r="H3743" i="2"/>
  <c r="O440" i="2"/>
  <c r="H4374" i="2"/>
  <c r="O439" i="2"/>
  <c r="H3386" i="2"/>
  <c r="O438" i="2"/>
  <c r="H3401" i="2"/>
  <c r="O437" i="2"/>
  <c r="H236" i="2"/>
  <c r="O436" i="2"/>
  <c r="H4417" i="2"/>
  <c r="O435" i="2"/>
  <c r="H229" i="2"/>
  <c r="O434" i="2"/>
  <c r="H836" i="2"/>
  <c r="O433" i="2"/>
  <c r="H730" i="2"/>
  <c r="O432" i="2"/>
  <c r="H726" i="2"/>
  <c r="O431" i="2"/>
  <c r="H720" i="2"/>
  <c r="O430" i="2"/>
  <c r="H623" i="2"/>
  <c r="O429" i="2"/>
  <c r="H607" i="2"/>
  <c r="O428" i="2"/>
  <c r="H605" i="2"/>
  <c r="O427" i="2"/>
  <c r="H569" i="2"/>
  <c r="O426" i="2"/>
  <c r="H565" i="2"/>
  <c r="O425" i="2"/>
  <c r="H561" i="2"/>
  <c r="O424" i="2"/>
  <c r="H402" i="2"/>
  <c r="O423" i="2"/>
  <c r="H331" i="2"/>
  <c r="O422" i="2"/>
  <c r="H4132" i="2"/>
  <c r="O421" i="2"/>
  <c r="H4130" i="2"/>
  <c r="O420" i="2"/>
  <c r="H3913" i="2"/>
  <c r="O419" i="2"/>
  <c r="H319" i="2"/>
  <c r="O418" i="2"/>
  <c r="H3755" i="2"/>
  <c r="O417" i="2"/>
  <c r="H3742" i="2"/>
  <c r="O416" i="2"/>
  <c r="H4373" i="2"/>
  <c r="O415" i="2"/>
  <c r="H3408" i="2"/>
  <c r="O414" i="2"/>
  <c r="H3398" i="2"/>
  <c r="O413" i="2"/>
  <c r="H235" i="2"/>
  <c r="O412" i="2"/>
  <c r="H4421" i="2"/>
  <c r="O411" i="2"/>
  <c r="H4416" i="2"/>
  <c r="O410" i="2"/>
  <c r="H225" i="2"/>
  <c r="O409" i="2"/>
  <c r="H1045" i="2"/>
  <c r="O408" i="2"/>
  <c r="H1051" i="2"/>
  <c r="O407" i="2"/>
  <c r="H1038" i="2"/>
  <c r="O406" i="2"/>
  <c r="H1034" i="2"/>
  <c r="O405" i="2"/>
  <c r="H4153" i="2"/>
  <c r="O404" i="2"/>
  <c r="H6249" i="2"/>
  <c r="O403" i="2"/>
  <c r="H5791" i="2"/>
  <c r="O402" i="2"/>
  <c r="H5783" i="2"/>
  <c r="O401" i="2"/>
  <c r="H5774" i="2"/>
  <c r="O400" i="2"/>
  <c r="H4365" i="2"/>
  <c r="O399" i="2"/>
  <c r="H219" i="2"/>
  <c r="O398" i="2"/>
  <c r="H3918" i="2"/>
  <c r="O397" i="2"/>
  <c r="H4129" i="2"/>
  <c r="O396" i="2"/>
  <c r="H3911" i="2"/>
  <c r="O395" i="2"/>
  <c r="H6494" i="2"/>
  <c r="O394" i="2"/>
  <c r="H3754" i="2"/>
  <c r="O393" i="2"/>
  <c r="H848" i="2"/>
  <c r="O392" i="2"/>
  <c r="H5772" i="2"/>
  <c r="O391" i="2"/>
  <c r="H3379" i="2"/>
  <c r="O390" i="2"/>
  <c r="H3395" i="2"/>
  <c r="O389" i="2"/>
  <c r="H4420" i="2"/>
  <c r="O388" i="2"/>
  <c r="H947" i="2"/>
  <c r="O387" i="2"/>
  <c r="H228" i="2"/>
  <c r="O386" i="2"/>
  <c r="H1052" i="2"/>
  <c r="O385" i="2"/>
  <c r="H1047" i="2"/>
  <c r="O384" i="2"/>
  <c r="H1042" i="2"/>
  <c r="O383" i="2"/>
  <c r="H1036" i="2"/>
  <c r="O382" i="2"/>
  <c r="H1032" i="2"/>
  <c r="O381" i="2"/>
  <c r="H4152" i="2"/>
  <c r="O380" i="2"/>
  <c r="H6010" i="2"/>
  <c r="O379" i="2"/>
  <c r="H5790" i="2"/>
  <c r="O378" i="2"/>
  <c r="H5786" i="2"/>
  <c r="O377" i="2"/>
  <c r="H5773" i="2"/>
  <c r="O376" i="2"/>
  <c r="H4364" i="2"/>
  <c r="O375" i="2"/>
  <c r="H218" i="2"/>
  <c r="O374" i="2"/>
  <c r="H3917" i="2"/>
  <c r="O373" i="2"/>
  <c r="H4134" i="2"/>
  <c r="O372" i="2"/>
  <c r="H3910" i="2"/>
  <c r="O371" i="2"/>
  <c r="H6493" i="2"/>
  <c r="O370" i="2"/>
  <c r="H3751" i="2"/>
  <c r="O369" i="2"/>
  <c r="H847" i="2"/>
  <c r="O368" i="2"/>
  <c r="H6109" i="2"/>
  <c r="O367" i="2"/>
  <c r="H3407" i="2"/>
  <c r="O366" i="2"/>
  <c r="H3392" i="2"/>
  <c r="O365" i="2"/>
  <c r="H4419" i="2"/>
  <c r="O364" i="2"/>
  <c r="H4128" i="2"/>
  <c r="O363" i="2"/>
  <c r="H227" i="2"/>
  <c r="O362" i="2"/>
  <c r="H1049" i="2"/>
  <c r="O361" i="2"/>
  <c r="H1046" i="2"/>
  <c r="O360" i="2"/>
  <c r="H1040" i="2"/>
  <c r="O359" i="2"/>
  <c r="H1033" i="2"/>
  <c r="O358" i="2"/>
  <c r="H1029" i="2"/>
  <c r="O357" i="2"/>
  <c r="H6252" i="2"/>
  <c r="O356" i="2"/>
  <c r="H6102" i="2"/>
  <c r="O355" i="2"/>
  <c r="H5789" i="2"/>
  <c r="O354" i="2"/>
  <c r="H5785" i="2"/>
  <c r="O353" i="2"/>
  <c r="H4368" i="2"/>
  <c r="O352" i="2"/>
  <c r="H4363" i="2"/>
  <c r="O351" i="2"/>
  <c r="H217" i="2"/>
  <c r="O350" i="2"/>
  <c r="H3916" i="2"/>
  <c r="O349" i="2"/>
  <c r="H4131" i="2"/>
  <c r="O348" i="2"/>
  <c r="H3877" i="2"/>
  <c r="O347" i="2"/>
  <c r="H5824" i="2"/>
  <c r="O346" i="2"/>
  <c r="H3750" i="2"/>
  <c r="O345" i="2"/>
  <c r="H220" i="2"/>
  <c r="O344" i="2"/>
  <c r="H4391" i="2"/>
  <c r="O343" i="2"/>
  <c r="H3404" i="2"/>
  <c r="O342" i="2"/>
  <c r="H3389" i="2"/>
  <c r="O341" i="2"/>
  <c r="H4418" i="2"/>
  <c r="O340" i="2"/>
  <c r="H230" i="2"/>
  <c r="O339" i="2"/>
  <c r="H226" i="2"/>
  <c r="O338" i="2"/>
  <c r="H1050" i="2"/>
  <c r="O337" i="2"/>
  <c r="H1044" i="2"/>
  <c r="O336" i="2"/>
  <c r="H1037" i="2"/>
  <c r="O335" i="2"/>
  <c r="H1043" i="2"/>
  <c r="O334" i="2"/>
  <c r="H1031" i="2"/>
  <c r="O333" i="2"/>
  <c r="H6251" i="2"/>
  <c r="O332" i="2"/>
  <c r="H5793" i="2"/>
  <c r="O331" i="2"/>
  <c r="H5788" i="2"/>
  <c r="O330" i="2"/>
  <c r="H5787" i="2"/>
  <c r="O329" i="2"/>
  <c r="H4367" i="2"/>
  <c r="O328" i="2"/>
  <c r="H4292" i="2"/>
  <c r="O327" i="2"/>
  <c r="H216" i="2"/>
  <c r="O326" i="2"/>
  <c r="H3915" i="2"/>
  <c r="O325" i="2"/>
  <c r="H3914" i="2"/>
  <c r="O324" i="2"/>
  <c r="H3728" i="2"/>
  <c r="O323" i="2"/>
  <c r="H6319" i="2"/>
  <c r="O322" i="2"/>
  <c r="H1048" i="2"/>
  <c r="O321" i="2"/>
  <c r="H1041" i="2"/>
  <c r="O320" i="2"/>
  <c r="H1039" i="2"/>
  <c r="O319" i="2"/>
  <c r="H1035" i="2"/>
  <c r="O318" i="2"/>
  <c r="H1030" i="2"/>
  <c r="O317" i="2"/>
  <c r="H6250" i="2"/>
  <c r="O316" i="2"/>
  <c r="H5792" i="2"/>
  <c r="O315" i="2"/>
  <c r="H5784" i="2"/>
  <c r="O314" i="2"/>
  <c r="H5782" i="2"/>
  <c r="O313" i="2"/>
  <c r="H4366" i="2"/>
  <c r="O312" i="2"/>
  <c r="H4133" i="2"/>
  <c r="O311" i="2"/>
  <c r="H215" i="2"/>
  <c r="O310" i="2"/>
  <c r="H3384" i="2"/>
  <c r="O309" i="2"/>
  <c r="H3084" i="2"/>
  <c r="O308" i="2"/>
  <c r="H2575" i="2"/>
  <c r="O307" i="2"/>
  <c r="H2570" i="2"/>
  <c r="O306" i="2"/>
  <c r="H2565" i="2"/>
  <c r="O305" i="2"/>
  <c r="H2579" i="2"/>
  <c r="O304" i="2"/>
  <c r="H2616" i="2"/>
  <c r="O303" i="2"/>
  <c r="H2603" i="2"/>
  <c r="O302" i="2"/>
  <c r="H3406" i="2"/>
  <c r="O301" i="2"/>
  <c r="H3391" i="2"/>
  <c r="O300" i="2"/>
  <c r="H3396" i="2"/>
  <c r="O299" i="2"/>
  <c r="H6147" i="2"/>
  <c r="O298" i="2"/>
  <c r="H6143" i="2"/>
  <c r="O297" i="2"/>
  <c r="H6134" i="2"/>
  <c r="O296" i="2"/>
  <c r="H6131" i="2"/>
  <c r="O295" i="2"/>
  <c r="H5810" i="2"/>
  <c r="O294" i="2"/>
  <c r="H5814" i="2"/>
  <c r="O293" i="2"/>
  <c r="H5808" i="2"/>
  <c r="O292" i="2"/>
  <c r="H5801" i="2"/>
  <c r="O291" i="2"/>
  <c r="H5796" i="2"/>
  <c r="O290" i="2"/>
  <c r="H4165" i="2"/>
  <c r="O289" i="2"/>
  <c r="H4157" i="2"/>
  <c r="O288" i="2"/>
  <c r="H4006" i="2"/>
  <c r="O287" i="2"/>
  <c r="H691" i="2"/>
  <c r="O286" i="2"/>
  <c r="H2606" i="2"/>
  <c r="O285" i="2"/>
  <c r="H3381" i="2"/>
  <c r="O284" i="2"/>
  <c r="H6126" i="2"/>
  <c r="O283" i="2"/>
  <c r="H3383" i="2"/>
  <c r="O282" i="2"/>
  <c r="H3083" i="2"/>
  <c r="O281" i="2"/>
  <c r="H1078" i="2"/>
  <c r="O280" i="2"/>
  <c r="H555" i="2"/>
  <c r="O279" i="2"/>
  <c r="H543" i="2"/>
  <c r="O278" i="2"/>
  <c r="H346" i="2"/>
  <c r="O277" i="2"/>
  <c r="H5393" i="2"/>
  <c r="O276" i="2"/>
  <c r="H2905" i="2"/>
  <c r="O275" i="2"/>
  <c r="H182" i="2"/>
  <c r="O274" i="2"/>
  <c r="H1921" i="2"/>
  <c r="O273" i="2"/>
  <c r="H1917" i="2"/>
  <c r="O272" i="2"/>
  <c r="H5988" i="2"/>
  <c r="O271" i="2"/>
  <c r="H2917" i="2"/>
  <c r="O270" i="2"/>
  <c r="H3711" i="2"/>
  <c r="O269" i="2"/>
  <c r="H3287" i="2"/>
  <c r="O268" i="2"/>
  <c r="H3264" i="2"/>
  <c r="O267" i="2"/>
  <c r="H3252" i="2"/>
  <c r="O266" i="2"/>
  <c r="H3165" i="2"/>
  <c r="O265" i="2"/>
  <c r="H3349" i="2"/>
  <c r="O264" i="2"/>
  <c r="H3240" i="2"/>
  <c r="O263" i="2"/>
  <c r="H3184" i="2"/>
  <c r="O262" i="2"/>
  <c r="H3179" i="2"/>
  <c r="O261" i="2"/>
  <c r="H3155" i="2"/>
  <c r="O260" i="2"/>
  <c r="H3343" i="2"/>
  <c r="O259" i="2"/>
  <c r="H3333" i="2"/>
  <c r="O258" i="2"/>
  <c r="H3282" i="2"/>
  <c r="O257" i="2"/>
  <c r="H3259" i="2"/>
  <c r="O256" i="2"/>
  <c r="H3247" i="2"/>
  <c r="O255" i="2"/>
  <c r="H3140" i="2"/>
  <c r="O254" i="2"/>
  <c r="H3328" i="2"/>
  <c r="O253" i="2"/>
  <c r="H3358" i="2"/>
  <c r="O252" i="2"/>
  <c r="H3324" i="2"/>
  <c r="O251" i="2"/>
  <c r="H3316" i="2"/>
  <c r="O250" i="2"/>
  <c r="H3169" i="2"/>
  <c r="O249" i="2"/>
  <c r="H3144" i="2"/>
  <c r="O248" i="2"/>
  <c r="H3309" i="2"/>
  <c r="O247" i="2"/>
  <c r="H3286" i="2"/>
  <c r="O246" i="2"/>
  <c r="H3263" i="2"/>
  <c r="O245" i="2"/>
  <c r="H3174" i="2"/>
  <c r="O244" i="2"/>
  <c r="H3149" i="2"/>
  <c r="O243" i="2"/>
  <c r="H3281" i="2"/>
  <c r="O242" i="2"/>
  <c r="H3348" i="2"/>
  <c r="O241" i="2"/>
  <c r="H3139" i="2"/>
  <c r="O240" i="2"/>
  <c r="H3178" i="2"/>
  <c r="O239" i="2"/>
  <c r="H3183" i="2"/>
  <c r="O238" i="2"/>
  <c r="H3143" i="2"/>
  <c r="O237" i="2"/>
  <c r="H3148" i="2"/>
  <c r="O236" i="2"/>
  <c r="H3246" i="2"/>
  <c r="O235" i="2"/>
  <c r="H3251" i="2"/>
  <c r="O234" i="2"/>
  <c r="H3357" i="2"/>
  <c r="O233" i="2"/>
  <c r="H4320" i="2"/>
  <c r="O232" i="2"/>
  <c r="H4343" i="2"/>
  <c r="O231" i="2"/>
  <c r="H4340" i="2"/>
  <c r="O230" i="2"/>
  <c r="H4336" i="2"/>
  <c r="O229" i="2"/>
  <c r="H4332" i="2"/>
  <c r="O228" i="2"/>
  <c r="H4328" i="2"/>
  <c r="O227" i="2"/>
  <c r="H4324" i="2"/>
  <c r="O226" i="2"/>
  <c r="H4393" i="2"/>
  <c r="O225" i="2"/>
  <c r="H4347" i="2"/>
  <c r="O224" i="2"/>
  <c r="H4316" i="2"/>
  <c r="O223" i="2"/>
  <c r="H4397" i="2"/>
  <c r="O222" i="2"/>
  <c r="H4304" i="2"/>
  <c r="O221" i="2"/>
  <c r="H4288" i="2"/>
  <c r="O220" i="2"/>
  <c r="H4173" i="2"/>
  <c r="O219" i="2"/>
  <c r="H4285" i="2"/>
  <c r="O218" i="2"/>
  <c r="H4279" i="2"/>
  <c r="O217" i="2"/>
  <c r="H4275" i="2"/>
  <c r="O216" i="2"/>
  <c r="H4312" i="2"/>
  <c r="O215" i="2"/>
  <c r="H4308" i="2"/>
  <c r="O214" i="2"/>
  <c r="H4179" i="2"/>
  <c r="O213" i="2"/>
  <c r="H4135" i="2"/>
  <c r="O212" i="2"/>
  <c r="H4142" i="2"/>
  <c r="O211" i="2"/>
  <c r="H4392" i="2"/>
  <c r="O210" i="2"/>
  <c r="H4346" i="2"/>
  <c r="O209" i="2"/>
  <c r="H4342" i="2"/>
  <c r="O208" i="2"/>
  <c r="H4339" i="2"/>
  <c r="O207" i="2"/>
  <c r="H4175" i="2"/>
  <c r="O206" i="2"/>
  <c r="H4150" i="2"/>
  <c r="O205" i="2"/>
  <c r="H4335" i="2"/>
  <c r="O204" i="2"/>
  <c r="H5317" i="2"/>
  <c r="O203" i="2"/>
  <c r="H5296" i="2"/>
  <c r="O202" i="2"/>
  <c r="H2159" i="2"/>
  <c r="O201" i="2"/>
  <c r="H5292" i="2"/>
  <c r="O200" i="2"/>
  <c r="H5511" i="2"/>
  <c r="O199" i="2"/>
  <c r="H5510" i="2"/>
  <c r="O198" i="2"/>
  <c r="H4338" i="2"/>
  <c r="O197" i="2"/>
  <c r="H4334" i="2"/>
  <c r="O196" i="2"/>
  <c r="H4349" i="2"/>
  <c r="O195" i="2"/>
  <c r="H4345" i="2"/>
  <c r="O194" i="2"/>
  <c r="H4341" i="2"/>
  <c r="O193" i="2"/>
  <c r="H4330" i="2"/>
  <c r="O192" i="2"/>
  <c r="H4326" i="2"/>
  <c r="O191" i="2"/>
  <c r="H2295" i="2"/>
  <c r="O190" i="2"/>
  <c r="H6" i="2"/>
  <c r="O189" i="2"/>
  <c r="H3520" i="2"/>
  <c r="O188" i="2"/>
  <c r="H2406" i="2"/>
  <c r="O187" i="2"/>
  <c r="H3076" i="2"/>
  <c r="O186" i="2"/>
  <c r="H5726" i="2"/>
  <c r="O185" i="2"/>
  <c r="H5724" i="2"/>
  <c r="O184" i="2"/>
  <c r="H5725" i="2"/>
  <c r="O183" i="2"/>
  <c r="H2530" i="2"/>
  <c r="O182" i="2"/>
  <c r="H4145" i="2"/>
  <c r="O181" i="2"/>
  <c r="H2956" i="2"/>
  <c r="O180" i="2"/>
  <c r="H5559" i="2"/>
  <c r="O179" i="2"/>
  <c r="H580" i="2"/>
  <c r="O178" i="2"/>
  <c r="H6201" i="2"/>
  <c r="O177" i="2"/>
  <c r="H642" i="2"/>
  <c r="O176" i="2"/>
  <c r="H6190" i="2"/>
  <c r="O175" i="2"/>
  <c r="H6202" i="2"/>
  <c r="O174" i="2"/>
  <c r="H6188" i="2"/>
  <c r="O173" i="2"/>
  <c r="H6274" i="2"/>
  <c r="O172" i="2"/>
  <c r="H5983" i="2"/>
  <c r="O171" i="2"/>
  <c r="H6309" i="2"/>
  <c r="O170" i="2"/>
  <c r="H6313" i="2"/>
  <c r="O169" i="2"/>
  <c r="H238" i="2"/>
  <c r="O168" i="2"/>
  <c r="H4318" i="2"/>
  <c r="O167" i="2"/>
  <c r="H4314" i="2"/>
  <c r="O166" i="2"/>
  <c r="H4273" i="2"/>
  <c r="O165" i="2"/>
  <c r="H4395" i="2"/>
  <c r="O164" i="2"/>
  <c r="H4009" i="2"/>
  <c r="O163" i="2"/>
  <c r="H4310" i="2"/>
  <c r="O162" i="2"/>
  <c r="H4306" i="2"/>
  <c r="O161" i="2"/>
  <c r="H4290" i="2"/>
  <c r="O160" i="2"/>
  <c r="H4284" i="2"/>
  <c r="O159" i="2"/>
  <c r="H4171" i="2"/>
  <c r="O158" i="2"/>
  <c r="H4281" i="2"/>
  <c r="H4277" i="2"/>
  <c r="O156" i="2"/>
  <c r="H4322" i="2"/>
  <c r="O155" i="2"/>
  <c r="H4002" i="2"/>
  <c r="O154" i="2"/>
  <c r="H2656" i="2"/>
  <c r="O153" i="2"/>
  <c r="H620" i="2"/>
  <c r="O152" i="2"/>
  <c r="H3707" i="2"/>
  <c r="O151" i="2"/>
  <c r="H3582" i="2"/>
  <c r="O150" i="2"/>
  <c r="H5308" i="2"/>
  <c r="O149" i="2"/>
  <c r="H5" i="2"/>
  <c r="O148" i="2"/>
  <c r="H6335" i="2"/>
  <c r="O147" i="2"/>
  <c r="H3557" i="2"/>
  <c r="O146" i="2"/>
  <c r="H2042" i="2"/>
  <c r="O145" i="2"/>
  <c r="H2038" i="2"/>
  <c r="O144" i="2"/>
  <c r="H3799" i="2"/>
  <c r="O143" i="2"/>
  <c r="H388" i="2"/>
  <c r="O142" i="2"/>
  <c r="H389" i="2"/>
  <c r="O141" i="2"/>
  <c r="H458" i="2"/>
  <c r="O140" i="2"/>
  <c r="H39" i="2"/>
  <c r="O139" i="2"/>
  <c r="H4604" i="2"/>
  <c r="O138" i="2"/>
  <c r="H3795" i="2"/>
  <c r="O137" i="2"/>
  <c r="H3876" i="2"/>
  <c r="O136" i="2"/>
  <c r="H40" i="2"/>
  <c r="O135" i="2"/>
  <c r="H5468" i="2"/>
  <c r="O134" i="2"/>
  <c r="H3215" i="2"/>
  <c r="O133" i="2"/>
  <c r="H3214" i="2"/>
  <c r="O132" i="2"/>
  <c r="H2380" i="2"/>
  <c r="O131" i="2"/>
  <c r="H6095" i="2"/>
  <c r="O130" i="2"/>
  <c r="H90" i="2"/>
  <c r="O129" i="2"/>
  <c r="H89" i="2"/>
  <c r="O128" i="2"/>
  <c r="H2770" i="2"/>
  <c r="O127" i="2"/>
  <c r="H2769" i="2"/>
  <c r="O126" i="2"/>
  <c r="H2773" i="2"/>
  <c r="O125" i="2"/>
  <c r="H95" i="2"/>
  <c r="O124" i="2"/>
  <c r="H713" i="2"/>
  <c r="O123" i="2"/>
  <c r="H2037" i="2"/>
  <c r="O122" i="2"/>
  <c r="H1313" i="2"/>
  <c r="O121" i="2"/>
  <c r="H2669" i="2"/>
  <c r="O120" i="2"/>
  <c r="H2668" i="2"/>
  <c r="O119" i="2"/>
  <c r="H621" i="2"/>
  <c r="O118" i="2"/>
  <c r="H619" i="2"/>
  <c r="O117" i="2"/>
  <c r="H6334" i="2"/>
  <c r="O116" i="2"/>
  <c r="H6333" i="2"/>
  <c r="O115" i="2"/>
  <c r="H4864" i="2"/>
  <c r="O114" i="2"/>
  <c r="H1790" i="2"/>
  <c r="O113" i="2"/>
  <c r="H1799" i="2"/>
  <c r="O112" i="2"/>
  <c r="H4447" i="2"/>
  <c r="O111" i="2"/>
  <c r="H4455" i="2"/>
  <c r="O110" i="2"/>
  <c r="H4451" i="2"/>
  <c r="O109" i="2"/>
  <c r="H4141" i="2"/>
  <c r="O108" i="2"/>
  <c r="H1731" i="2"/>
  <c r="O107" i="2"/>
  <c r="H2361" i="2"/>
  <c r="O106" i="2"/>
  <c r="H2358" i="2"/>
  <c r="O105" i="2"/>
  <c r="H450" i="2"/>
  <c r="O104" i="2"/>
  <c r="H3488" i="2"/>
  <c r="O103" i="2"/>
  <c r="H1149" i="2"/>
  <c r="O102" i="2"/>
  <c r="H1283" i="2"/>
  <c r="O101" i="2"/>
  <c r="H411" i="2"/>
  <c r="O100" i="2"/>
  <c r="H414" i="2"/>
  <c r="O99" i="2"/>
  <c r="H3560" i="2"/>
  <c r="O98" i="2"/>
  <c r="H3708" i="2"/>
  <c r="O97" i="2"/>
  <c r="H812" i="2"/>
  <c r="O96" i="2"/>
  <c r="H5460" i="2"/>
  <c r="O95" i="2"/>
  <c r="H1119" i="2"/>
  <c r="O94" i="2"/>
  <c r="H1114" i="2"/>
  <c r="O93" i="2"/>
  <c r="H1069" i="2"/>
  <c r="O92" i="2"/>
  <c r="H1112" i="2"/>
  <c r="O91" i="2"/>
  <c r="H1788" i="2"/>
  <c r="O90" i="2"/>
  <c r="H1796" i="2"/>
  <c r="O89" i="2"/>
  <c r="H1795" i="2"/>
  <c r="O88" i="2"/>
  <c r="H1789" i="2"/>
  <c r="O87" i="2"/>
  <c r="H6403" i="2"/>
  <c r="O86" i="2"/>
  <c r="H6412" i="2"/>
  <c r="O85" i="2"/>
  <c r="H6409" i="2"/>
  <c r="O84" i="2"/>
  <c r="H93" i="2"/>
  <c r="O83" i="2"/>
  <c r="H4459" i="2"/>
  <c r="O82" i="2"/>
  <c r="H2799" i="2"/>
  <c r="O81" i="2"/>
  <c r="H1638" i="2"/>
  <c r="O80" i="2"/>
  <c r="H655" i="2"/>
  <c r="O79" i="2"/>
  <c r="H3535" i="2"/>
  <c r="O78" i="2"/>
  <c r="H5908" i="2"/>
  <c r="O77" i="2"/>
  <c r="H5944" i="2"/>
  <c r="O76" i="2"/>
  <c r="H6331" i="2"/>
  <c r="O75" i="2"/>
  <c r="H3765" i="2"/>
  <c r="O74" i="2"/>
  <c r="H6325" i="2"/>
  <c r="O73" i="2"/>
  <c r="H745" i="2"/>
  <c r="O72" i="2"/>
  <c r="H5616" i="2"/>
  <c r="O71" i="2"/>
  <c r="H5618" i="2"/>
  <c r="O70" i="2"/>
  <c r="H3359" i="2"/>
  <c r="O69" i="2"/>
  <c r="H1950" i="2"/>
  <c r="O68" i="2"/>
  <c r="H4697" i="2"/>
  <c r="O67" i="2"/>
  <c r="H1651" i="2"/>
  <c r="O66" i="2"/>
  <c r="H1486" i="2"/>
  <c r="O65" i="2"/>
  <c r="H1450" i="2"/>
  <c r="O64" i="2"/>
  <c r="H1970" i="2"/>
  <c r="O63" i="2"/>
  <c r="H5442" i="2"/>
  <c r="O62" i="2"/>
  <c r="H5577" i="2"/>
  <c r="O61" i="2"/>
  <c r="H3190" i="2"/>
  <c r="O60" i="2"/>
  <c r="H133" i="2"/>
  <c r="O59" i="2"/>
  <c r="H4501" i="2"/>
  <c r="O58" i="2"/>
  <c r="H4479" i="2"/>
  <c r="O57" i="2"/>
  <c r="H2365" i="2"/>
  <c r="O56" i="2"/>
  <c r="H4473" i="2"/>
  <c r="O55" i="2"/>
  <c r="H6330" i="2"/>
  <c r="O54" i="2"/>
  <c r="H3159" i="2"/>
  <c r="O53" i="2"/>
  <c r="H5625" i="2"/>
  <c r="O52" i="2"/>
  <c r="H5589" i="2"/>
  <c r="O51" i="2"/>
  <c r="H5605" i="2"/>
  <c r="O50" i="2"/>
  <c r="H6407" i="2"/>
  <c r="O49" i="2"/>
  <c r="H2151" i="2"/>
  <c r="O48" i="2"/>
  <c r="H3191" i="2"/>
  <c r="O47" i="2"/>
  <c r="H6377" i="2"/>
  <c r="O46" i="2"/>
  <c r="H2936" i="2"/>
  <c r="O45" i="2"/>
  <c r="H5888" i="2"/>
  <c r="O44" i="2"/>
  <c r="H5721" i="2"/>
  <c r="O43" i="2"/>
  <c r="H5729" i="2"/>
  <c r="O42" i="2"/>
  <c r="H3158" i="2"/>
  <c r="O41" i="2"/>
  <c r="H2537" i="2"/>
  <c r="O40" i="2"/>
  <c r="H2563" i="2"/>
  <c r="O39" i="2"/>
  <c r="H3680" i="2"/>
  <c r="O38" i="2"/>
  <c r="H3509" i="2"/>
  <c r="O37" i="2"/>
  <c r="H5620" i="2"/>
  <c r="O36" i="2"/>
  <c r="H549" i="2"/>
  <c r="O35" i="2"/>
  <c r="H761" i="2"/>
  <c r="O34" i="2"/>
  <c r="H750" i="2"/>
  <c r="O33" i="2"/>
  <c r="H2558" i="2"/>
  <c r="O32" i="2"/>
  <c r="H2528" i="2"/>
  <c r="O31" i="2"/>
  <c r="H78" i="2"/>
  <c r="O30" i="2"/>
  <c r="H77" i="2"/>
  <c r="O29" i="2"/>
  <c r="H1933" i="2"/>
  <c r="O28" i="2"/>
  <c r="H1931" i="2"/>
  <c r="O27" i="2"/>
  <c r="H1580" i="2"/>
  <c r="O26" i="2"/>
  <c r="H1466" i="2"/>
  <c r="O25" i="2"/>
  <c r="H2835" i="2"/>
  <c r="O24" i="2"/>
  <c r="H4767" i="2"/>
  <c r="O23" i="2"/>
  <c r="H4713" i="2"/>
  <c r="O22" i="2"/>
  <c r="H5312" i="2"/>
  <c r="O21" i="2"/>
  <c r="H2399" i="2"/>
  <c r="O20" i="2"/>
  <c r="H2569" i="2"/>
  <c r="O19" i="2"/>
  <c r="H1716" i="2"/>
  <c r="O18" i="2"/>
  <c r="H819" i="2"/>
  <c r="O17" i="2"/>
  <c r="H2559" i="2"/>
  <c r="O16" i="2"/>
  <c r="H2536" i="2"/>
  <c r="O15" i="2"/>
  <c r="H2305" i="2"/>
  <c r="O14" i="2"/>
  <c r="H2303" i="2"/>
  <c r="O13" i="2"/>
  <c r="H3487" i="2"/>
  <c r="O12" i="2"/>
  <c r="H3480" i="2"/>
  <c r="O11" i="2"/>
  <c r="H2092" i="2"/>
  <c r="O10" i="2"/>
  <c r="H3486" i="2"/>
  <c r="O9" i="2"/>
  <c r="H3481" i="2"/>
  <c r="O8" i="2"/>
  <c r="H3436" i="2"/>
  <c r="O7" i="2"/>
  <c r="H3435" i="2"/>
  <c r="O6" i="2"/>
  <c r="H1914" i="2"/>
  <c r="O5" i="2"/>
  <c r="H1913" i="2"/>
  <c r="L7006" i="2"/>
  <c r="H6" i="7" l="1"/>
  <c r="H14" i="7"/>
  <c r="H22" i="7"/>
  <c r="H7" i="7"/>
  <c r="H15" i="7"/>
  <c r="H23" i="7"/>
  <c r="H8" i="7"/>
  <c r="H20" i="7"/>
  <c r="H9" i="7"/>
  <c r="H17" i="7"/>
  <c r="H10" i="7"/>
  <c r="H12" i="7"/>
  <c r="H11" i="7"/>
  <c r="H19" i="7"/>
  <c r="H5" i="7"/>
  <c r="H13" i="7"/>
  <c r="H21" i="7"/>
  <c r="H16" i="7"/>
  <c r="L6631" i="2"/>
  <c r="L6639" i="2"/>
  <c r="L6647" i="2"/>
  <c r="L6655" i="2"/>
  <c r="L6663" i="2"/>
  <c r="L6671" i="2"/>
  <c r="L6679" i="2"/>
  <c r="L6687" i="2"/>
  <c r="L6695" i="2"/>
  <c r="L6703" i="2"/>
  <c r="L6711" i="2"/>
  <c r="L6719" i="2"/>
  <c r="L6727" i="2"/>
  <c r="L6735" i="2"/>
  <c r="L6743" i="2"/>
  <c r="L6751" i="2"/>
  <c r="L6759" i="2"/>
  <c r="L6767" i="2"/>
  <c r="L6775" i="2"/>
  <c r="L6783" i="2"/>
  <c r="L6791" i="2"/>
  <c r="L6799" i="2"/>
  <c r="L6807" i="2"/>
  <c r="L6815" i="2"/>
  <c r="L6823" i="2"/>
  <c r="L6831" i="2"/>
  <c r="L6839" i="2"/>
  <c r="L6847" i="2"/>
  <c r="L6855" i="2"/>
  <c r="L6863" i="2"/>
  <c r="L6871" i="2"/>
  <c r="L6879" i="2"/>
  <c r="L6887" i="2"/>
  <c r="L6895" i="2"/>
  <c r="L6903" i="2"/>
  <c r="L6911" i="2"/>
  <c r="L6919" i="2"/>
  <c r="L6927" i="2"/>
  <c r="L6935" i="2"/>
  <c r="L6943" i="2"/>
  <c r="L6951" i="2"/>
  <c r="L6959" i="2"/>
  <c r="L6967" i="2"/>
  <c r="L6975" i="2"/>
  <c r="L6983" i="2"/>
  <c r="L6991" i="2"/>
  <c r="L6999" i="2"/>
  <c r="L7007" i="2"/>
  <c r="L6624" i="2"/>
  <c r="L6632" i="2"/>
  <c r="L6640" i="2"/>
  <c r="L6648" i="2"/>
  <c r="L6656" i="2"/>
  <c r="L6664" i="2"/>
  <c r="L6672" i="2"/>
  <c r="L6680" i="2"/>
  <c r="L6688" i="2"/>
  <c r="L6696" i="2"/>
  <c r="L6704" i="2"/>
  <c r="L6712" i="2"/>
  <c r="L6720" i="2"/>
  <c r="L6728" i="2"/>
  <c r="L6736" i="2"/>
  <c r="L6744" i="2"/>
  <c r="L6752" i="2"/>
  <c r="L6760" i="2"/>
  <c r="L6768" i="2"/>
  <c r="L6776" i="2"/>
  <c r="L6784" i="2"/>
  <c r="L6792" i="2"/>
  <c r="L6800" i="2"/>
  <c r="L6808" i="2"/>
  <c r="L6816" i="2"/>
  <c r="L6824" i="2"/>
  <c r="L6832" i="2"/>
  <c r="L6840" i="2"/>
  <c r="L6848" i="2"/>
  <c r="L6856" i="2"/>
  <c r="L6864" i="2"/>
  <c r="L6872" i="2"/>
  <c r="L6880" i="2"/>
  <c r="L6888" i="2"/>
  <c r="L6896" i="2"/>
  <c r="L6904" i="2"/>
  <c r="L6912" i="2"/>
  <c r="L6920" i="2"/>
  <c r="L6928" i="2"/>
  <c r="L6936" i="2"/>
  <c r="L6944" i="2"/>
  <c r="L6952" i="2"/>
  <c r="L6960" i="2"/>
  <c r="L6968" i="2"/>
  <c r="L6976" i="2"/>
  <c r="L6984" i="2"/>
  <c r="L6992" i="2"/>
  <c r="L7000" i="2"/>
  <c r="L7008" i="2"/>
  <c r="L6625" i="2"/>
  <c r="L6633" i="2"/>
  <c r="L6641" i="2"/>
  <c r="L6649" i="2"/>
  <c r="L6657" i="2"/>
  <c r="L6665" i="2"/>
  <c r="L6673" i="2"/>
  <c r="L6681" i="2"/>
  <c r="L6689" i="2"/>
  <c r="L6697" i="2"/>
  <c r="L6705" i="2"/>
  <c r="L6713" i="2"/>
  <c r="L6721" i="2"/>
  <c r="L6729" i="2"/>
  <c r="L6737" i="2"/>
  <c r="L6745" i="2"/>
  <c r="L6753" i="2"/>
  <c r="L6761" i="2"/>
  <c r="L6769" i="2"/>
  <c r="L6777" i="2"/>
  <c r="L6785" i="2"/>
  <c r="L6793" i="2"/>
  <c r="L6801" i="2"/>
  <c r="L6809" i="2"/>
  <c r="L6817" i="2"/>
  <c r="L6825" i="2"/>
  <c r="L6833" i="2"/>
  <c r="L6841" i="2"/>
  <c r="L6849" i="2"/>
  <c r="L6857" i="2"/>
  <c r="L6865" i="2"/>
  <c r="L6873" i="2"/>
  <c r="L6881" i="2"/>
  <c r="L6889" i="2"/>
  <c r="L6897" i="2"/>
  <c r="L6905" i="2"/>
  <c r="L6913" i="2"/>
  <c r="L6921" i="2"/>
  <c r="L6929" i="2"/>
  <c r="L6937" i="2"/>
  <c r="L6945" i="2"/>
  <c r="L6953" i="2"/>
  <c r="L6961" i="2"/>
  <c r="L6969" i="2"/>
  <c r="L6977" i="2"/>
  <c r="L6985" i="2"/>
  <c r="L6993" i="2"/>
  <c r="L7001" i="2"/>
  <c r="L6626" i="2"/>
  <c r="L6634" i="2"/>
  <c r="L6642" i="2"/>
  <c r="L6650" i="2"/>
  <c r="L6658" i="2"/>
  <c r="L6666" i="2"/>
  <c r="L6674" i="2"/>
  <c r="L6682" i="2"/>
  <c r="L6690" i="2"/>
  <c r="L6698" i="2"/>
  <c r="L6706" i="2"/>
  <c r="L6714" i="2"/>
  <c r="L6722" i="2"/>
  <c r="L6730" i="2"/>
  <c r="L6738" i="2"/>
  <c r="L6746" i="2"/>
  <c r="L6754" i="2"/>
  <c r="L6762" i="2"/>
  <c r="L6770" i="2"/>
  <c r="L6778" i="2"/>
  <c r="L6786" i="2"/>
  <c r="L6794" i="2"/>
  <c r="L6802" i="2"/>
  <c r="L6810" i="2"/>
  <c r="L6818" i="2"/>
  <c r="L6826" i="2"/>
  <c r="L6834" i="2"/>
  <c r="L6842" i="2"/>
  <c r="L6850" i="2"/>
  <c r="L6858" i="2"/>
  <c r="L6866" i="2"/>
  <c r="L6874" i="2"/>
  <c r="L6882" i="2"/>
  <c r="L6890" i="2"/>
  <c r="L6898" i="2"/>
  <c r="L6906" i="2"/>
  <c r="L6914" i="2"/>
  <c r="L6922" i="2"/>
  <c r="L6930" i="2"/>
  <c r="L6938" i="2"/>
  <c r="L6946" i="2"/>
  <c r="L6954" i="2"/>
  <c r="L6962" i="2"/>
  <c r="L6970" i="2"/>
  <c r="L6978" i="2"/>
  <c r="L6986" i="2"/>
  <c r="L6994" i="2"/>
  <c r="L7002" i="2"/>
  <c r="L6627" i="2"/>
  <c r="L6635" i="2"/>
  <c r="L6643" i="2"/>
  <c r="L6651" i="2"/>
  <c r="L6659" i="2"/>
  <c r="L6667" i="2"/>
  <c r="L6675" i="2"/>
  <c r="L6683" i="2"/>
  <c r="L6691" i="2"/>
  <c r="L6699" i="2"/>
  <c r="L6707" i="2"/>
  <c r="L6715" i="2"/>
  <c r="L6723" i="2"/>
  <c r="L6731" i="2"/>
  <c r="L6739" i="2"/>
  <c r="L6747" i="2"/>
  <c r="L6755" i="2"/>
  <c r="L6763" i="2"/>
  <c r="L6771" i="2"/>
  <c r="L6779" i="2"/>
  <c r="L6787" i="2"/>
  <c r="L6795" i="2"/>
  <c r="L6803" i="2"/>
  <c r="L6811" i="2"/>
  <c r="L6819" i="2"/>
  <c r="L6827" i="2"/>
  <c r="L6835" i="2"/>
  <c r="L6843" i="2"/>
  <c r="L6851" i="2"/>
  <c r="L6859" i="2"/>
  <c r="L6867" i="2"/>
  <c r="L6875" i="2"/>
  <c r="L6883" i="2"/>
  <c r="L6891" i="2"/>
  <c r="L6899" i="2"/>
  <c r="L6907" i="2"/>
  <c r="L6915" i="2"/>
  <c r="L6923" i="2"/>
  <c r="L6931" i="2"/>
  <c r="L6939" i="2"/>
  <c r="L6947" i="2"/>
  <c r="L6955" i="2"/>
  <c r="L6963" i="2"/>
  <c r="L6971" i="2"/>
  <c r="L6979" i="2"/>
  <c r="L6987" i="2"/>
  <c r="L6995" i="2"/>
  <c r="L7003" i="2"/>
  <c r="L6628" i="2"/>
  <c r="L6636" i="2"/>
  <c r="L6644" i="2"/>
  <c r="L6652" i="2"/>
  <c r="L6660" i="2"/>
  <c r="L6668" i="2"/>
  <c r="L6676" i="2"/>
  <c r="L6684" i="2"/>
  <c r="L6692" i="2"/>
  <c r="L6700" i="2"/>
  <c r="L6708" i="2"/>
  <c r="L6716" i="2"/>
  <c r="L6724" i="2"/>
  <c r="L6732" i="2"/>
  <c r="L6740" i="2"/>
  <c r="L6748" i="2"/>
  <c r="L6756" i="2"/>
  <c r="L6764" i="2"/>
  <c r="L6772" i="2"/>
  <c r="L6780" i="2"/>
  <c r="L6788" i="2"/>
  <c r="L6796" i="2"/>
  <c r="L6804" i="2"/>
  <c r="L6812" i="2"/>
  <c r="L6820" i="2"/>
  <c r="L6828" i="2"/>
  <c r="L6836" i="2"/>
  <c r="L6844" i="2"/>
  <c r="L6852" i="2"/>
  <c r="L6860" i="2"/>
  <c r="L6868" i="2"/>
  <c r="L6876" i="2"/>
  <c r="L6884" i="2"/>
  <c r="L6892" i="2"/>
  <c r="L6900" i="2"/>
  <c r="L6908" i="2"/>
  <c r="L6916" i="2"/>
  <c r="L6924" i="2"/>
  <c r="L6932" i="2"/>
  <c r="L6940" i="2"/>
  <c r="L6948" i="2"/>
  <c r="L6956" i="2"/>
  <c r="L6964" i="2"/>
  <c r="L6972" i="2"/>
  <c r="L6980" i="2"/>
  <c r="L6988" i="2"/>
  <c r="L6996" i="2"/>
  <c r="L7004" i="2"/>
  <c r="L6629" i="2"/>
  <c r="L6637" i="2"/>
  <c r="L6645" i="2"/>
  <c r="L6653" i="2"/>
  <c r="L6661" i="2"/>
  <c r="L6669" i="2"/>
  <c r="L6677" i="2"/>
  <c r="L6685" i="2"/>
  <c r="L6693" i="2"/>
  <c r="L6701" i="2"/>
  <c r="L6709" i="2"/>
  <c r="L6717" i="2"/>
  <c r="L6725" i="2"/>
  <c r="L6733" i="2"/>
  <c r="L6741" i="2"/>
  <c r="L6749" i="2"/>
  <c r="L6757" i="2"/>
  <c r="L6765" i="2"/>
  <c r="L6773" i="2"/>
  <c r="L6781" i="2"/>
  <c r="L6789" i="2"/>
  <c r="L6797" i="2"/>
  <c r="L6805" i="2"/>
  <c r="L6813" i="2"/>
  <c r="L6821" i="2"/>
  <c r="L6829" i="2"/>
  <c r="L6837" i="2"/>
  <c r="L6845" i="2"/>
  <c r="L6853" i="2"/>
  <c r="L6861" i="2"/>
  <c r="L6869" i="2"/>
  <c r="L6877" i="2"/>
  <c r="L6885" i="2"/>
  <c r="L6893" i="2"/>
  <c r="L6901" i="2"/>
  <c r="L6909" i="2"/>
  <c r="L6917" i="2"/>
  <c r="L6925" i="2"/>
  <c r="L6933" i="2"/>
  <c r="L6941" i="2"/>
  <c r="L6949" i="2"/>
  <c r="L6957" i="2"/>
  <c r="L6965" i="2"/>
  <c r="L6973" i="2"/>
  <c r="L6981" i="2"/>
  <c r="L6989" i="2"/>
  <c r="L6997" i="2"/>
  <c r="L7005" i="2"/>
  <c r="L6630" i="2"/>
  <c r="L6638" i="2"/>
  <c r="L6646" i="2"/>
  <c r="L6654" i="2"/>
  <c r="L6662" i="2"/>
  <c r="L6670" i="2"/>
  <c r="L6678" i="2"/>
  <c r="L6686" i="2"/>
  <c r="L6694" i="2"/>
  <c r="L6702" i="2"/>
  <c r="L6710" i="2"/>
  <c r="L6718" i="2"/>
  <c r="L6726" i="2"/>
  <c r="L6734" i="2"/>
  <c r="L6742" i="2"/>
  <c r="L6750" i="2"/>
  <c r="L6758" i="2"/>
  <c r="L6766" i="2"/>
  <c r="L6774" i="2"/>
  <c r="L6782" i="2"/>
  <c r="L6790" i="2"/>
  <c r="L6798" i="2"/>
  <c r="L6806" i="2"/>
  <c r="L6814" i="2"/>
  <c r="L6822" i="2"/>
  <c r="L6830" i="2"/>
  <c r="L6838" i="2"/>
  <c r="L6846" i="2"/>
  <c r="L6854" i="2"/>
  <c r="L6862" i="2"/>
  <c r="L6870" i="2"/>
  <c r="L6878" i="2"/>
  <c r="L6886" i="2"/>
  <c r="L6894" i="2"/>
  <c r="L6902" i="2"/>
  <c r="L6910" i="2"/>
  <c r="L6918" i="2"/>
  <c r="L6926" i="2"/>
  <c r="L6934" i="2"/>
  <c r="L6942" i="2"/>
  <c r="L6950" i="2"/>
  <c r="L6958" i="2"/>
  <c r="L6966" i="2"/>
  <c r="L6974" i="2"/>
  <c r="L6982" i="2"/>
  <c r="L6990" i="2"/>
  <c r="L6998" i="2"/>
  <c r="G5" i="2" l="1"/>
  <c r="G6" i="2" l="1"/>
  <c r="G7" i="2" l="1"/>
  <c r="G8" i="2" l="1"/>
  <c r="G9" i="2" s="1"/>
  <c r="G10" i="2" s="1"/>
  <c r="M5" i="2" l="1"/>
  <c r="L5" i="2" s="1"/>
  <c r="I10" i="2"/>
  <c r="I8" i="2"/>
  <c r="I9" i="2"/>
  <c r="I7" i="2"/>
  <c r="M6" i="2"/>
  <c r="I5" i="2"/>
  <c r="I6" i="2"/>
  <c r="M8" i="2"/>
  <c r="M9" i="2"/>
  <c r="M7" i="2"/>
  <c r="M10" i="2"/>
  <c r="L6" i="2" l="1"/>
  <c r="L7" i="2" l="1"/>
  <c r="L8" i="2" s="1"/>
  <c r="L9" i="2" l="1"/>
  <c r="L10" i="2" l="1"/>
  <c r="N5" i="2" l="1"/>
  <c r="N7" i="2"/>
  <c r="N8" i="2"/>
  <c r="N6" i="2"/>
  <c r="N9" i="2"/>
  <c r="N10" i="2"/>
  <c r="G11" i="2"/>
  <c r="M11" i="2" s="1"/>
  <c r="L11" i="2" s="1"/>
  <c r="N11" i="2" s="1"/>
  <c r="I11" i="2" l="1"/>
  <c r="G12" i="2"/>
  <c r="G13" i="2" l="1"/>
  <c r="M13" i="2" s="1"/>
  <c r="I12" i="2"/>
  <c r="M12" i="2"/>
  <c r="L12" i="2" s="1"/>
  <c r="G14" i="2" l="1"/>
  <c r="G15" i="2" s="1"/>
  <c r="I13" i="2"/>
  <c r="N12" i="2"/>
  <c r="L13" i="2"/>
  <c r="M14" i="2" l="1"/>
  <c r="L14" i="2" s="1"/>
  <c r="N14" i="2" s="1"/>
  <c r="M15" i="2"/>
  <c r="G16" i="2"/>
  <c r="G17" i="2" s="1"/>
  <c r="M17" i="2" s="1"/>
  <c r="I15" i="2"/>
  <c r="I14" i="2"/>
  <c r="G18" i="2"/>
  <c r="I18" i="2" s="1"/>
  <c r="M16" i="2"/>
  <c r="N13" i="2"/>
  <c r="I16" i="2" l="1"/>
  <c r="I17" i="2"/>
  <c r="L15" i="2"/>
  <c r="L16" i="2" s="1"/>
  <c r="L17" i="2" s="1"/>
  <c r="G19" i="2"/>
  <c r="M19" i="2" s="1"/>
  <c r="M18" i="2"/>
  <c r="N15" i="2" l="1"/>
  <c r="L18" i="2"/>
  <c r="G20" i="2"/>
  <c r="I20" i="2" s="1"/>
  <c r="I19" i="2"/>
  <c r="N16" i="2"/>
  <c r="N17" i="2"/>
  <c r="L19" i="2" l="1"/>
  <c r="N19" i="2" s="1"/>
  <c r="N18" i="2"/>
  <c r="M20" i="2"/>
  <c r="L20" i="2" s="1"/>
  <c r="G21" i="2"/>
  <c r="G22" i="2" s="1"/>
  <c r="G23" i="2" s="1"/>
  <c r="M21" i="2" l="1"/>
  <c r="L21" i="2" s="1"/>
  <c r="N21" i="2" s="1"/>
  <c r="I21" i="2"/>
  <c r="I22" i="2"/>
  <c r="I23" i="2"/>
  <c r="N20" i="2"/>
  <c r="G24" i="2"/>
  <c r="G25" i="2" l="1"/>
  <c r="G26" i="2" s="1"/>
  <c r="G27" i="2" s="1"/>
  <c r="G28" i="2" s="1"/>
  <c r="G29" i="2" s="1"/>
  <c r="G30" i="2" s="1"/>
  <c r="G31" i="2" s="1"/>
  <c r="G32" i="2" s="1"/>
  <c r="G33" i="2" s="1"/>
  <c r="G34" i="2" s="1"/>
  <c r="G35" i="2" s="1"/>
  <c r="G36" i="2" s="1"/>
  <c r="G37" i="2" s="1"/>
  <c r="G38" i="2" s="1"/>
  <c r="G39" i="2" s="1"/>
  <c r="G40" i="2" s="1"/>
  <c r="G41" i="2" s="1"/>
  <c r="G42" i="2" s="1"/>
  <c r="G43" i="2" s="1"/>
  <c r="G44" i="2" s="1"/>
  <c r="G45" i="2" s="1"/>
  <c r="G46" i="2" s="1"/>
  <c r="G47" i="2" s="1"/>
  <c r="G48" i="2" s="1"/>
  <c r="G49" i="2" s="1"/>
  <c r="G50" i="2" s="1"/>
  <c r="G51" i="2" s="1"/>
  <c r="G52" i="2" s="1"/>
  <c r="G53" i="2" s="1"/>
  <c r="G54" i="2" s="1"/>
  <c r="G55" i="2" s="1"/>
  <c r="G56" i="2" s="1"/>
  <c r="G57" i="2" s="1"/>
  <c r="G58" i="2" s="1"/>
  <c r="G59" i="2" s="1"/>
  <c r="G60" i="2" s="1"/>
  <c r="G61" i="2" s="1"/>
  <c r="G62" i="2" s="1"/>
  <c r="G63" i="2" s="1"/>
  <c r="G64" i="2" s="1"/>
  <c r="G65" i="2" s="1"/>
  <c r="G66" i="2" s="1"/>
  <c r="G67" i="2" s="1"/>
  <c r="G68" i="2" s="1"/>
  <c r="G69" i="2" s="1"/>
  <c r="G70" i="2" s="1"/>
  <c r="G71" i="2" s="1"/>
  <c r="G72" i="2" s="1"/>
  <c r="G73" i="2" s="1"/>
  <c r="G74" i="2" s="1"/>
  <c r="G75" i="2" s="1"/>
  <c r="G76" i="2" s="1"/>
  <c r="G77" i="2" s="1"/>
  <c r="G78" i="2" s="1"/>
  <c r="G79" i="2" s="1"/>
  <c r="G80" i="2" s="1"/>
  <c r="G81" i="2" s="1"/>
  <c r="G82" i="2" s="1"/>
  <c r="G83" i="2" s="1"/>
  <c r="G84" i="2" s="1"/>
  <c r="G85" i="2" s="1"/>
  <c r="G86" i="2" s="1"/>
  <c r="G87" i="2" s="1"/>
  <c r="G88" i="2" s="1"/>
  <c r="G89" i="2" s="1"/>
  <c r="G90" i="2" s="1"/>
  <c r="G91" i="2" s="1"/>
  <c r="G92" i="2" s="1"/>
  <c r="G93" i="2" s="1"/>
  <c r="G94" i="2" s="1"/>
  <c r="G95" i="2" s="1"/>
  <c r="G96" i="2" s="1"/>
  <c r="G97" i="2" s="1"/>
  <c r="G98" i="2" s="1"/>
  <c r="G99" i="2" s="1"/>
  <c r="G100" i="2" s="1"/>
  <c r="G101" i="2" s="1"/>
  <c r="G102" i="2" s="1"/>
  <c r="G103" i="2" s="1"/>
  <c r="G104" i="2" s="1"/>
  <c r="G105" i="2" s="1"/>
  <c r="G106" i="2" s="1"/>
  <c r="G107" i="2" s="1"/>
  <c r="G108" i="2" s="1"/>
  <c r="G109" i="2" s="1"/>
  <c r="G110" i="2" s="1"/>
  <c r="G111" i="2" s="1"/>
  <c r="G112" i="2" s="1"/>
  <c r="G113" i="2" s="1"/>
  <c r="G114" i="2" s="1"/>
  <c r="G115" i="2" s="1"/>
  <c r="G116" i="2" s="1"/>
  <c r="G117" i="2" s="1"/>
  <c r="G118" i="2" s="1"/>
  <c r="G119" i="2" s="1"/>
  <c r="G120" i="2" s="1"/>
  <c r="G121" i="2" s="1"/>
  <c r="G122" i="2" s="1"/>
  <c r="G123" i="2" s="1"/>
  <c r="G124" i="2" s="1"/>
  <c r="G125" i="2" s="1"/>
  <c r="G126" i="2" s="1"/>
  <c r="G127" i="2" s="1"/>
  <c r="G128" i="2" s="1"/>
  <c r="G129" i="2" s="1"/>
  <c r="G130" i="2" s="1"/>
  <c r="G131" i="2" s="1"/>
  <c r="G132" i="2" s="1"/>
  <c r="G133" i="2" s="1"/>
  <c r="G134" i="2" s="1"/>
  <c r="G135" i="2" s="1"/>
  <c r="G136" i="2" s="1"/>
  <c r="G137" i="2" s="1"/>
  <c r="G138" i="2" s="1"/>
  <c r="G139" i="2" s="1"/>
  <c r="G140" i="2" s="1"/>
  <c r="G141" i="2" s="1"/>
  <c r="G142" i="2" s="1"/>
  <c r="G143" i="2" s="1"/>
  <c r="G144" i="2" s="1"/>
  <c r="G145" i="2" s="1"/>
  <c r="G146" i="2" s="1"/>
  <c r="G147" i="2" s="1"/>
  <c r="G148" i="2" s="1"/>
  <c r="G149" i="2" s="1"/>
  <c r="G150" i="2" s="1"/>
  <c r="G151" i="2" s="1"/>
  <c r="G152" i="2" s="1"/>
  <c r="G153" i="2" s="1"/>
  <c r="G154" i="2" s="1"/>
  <c r="G155" i="2" s="1"/>
  <c r="G156" i="2" s="1"/>
  <c r="G157" i="2" s="1"/>
  <c r="G158" i="2" s="1"/>
  <c r="G159" i="2" s="1"/>
  <c r="G160" i="2" s="1"/>
  <c r="G161" i="2" s="1"/>
  <c r="G162" i="2" s="1"/>
  <c r="G163" i="2" s="1"/>
  <c r="G164" i="2" s="1"/>
  <c r="G165" i="2" s="1"/>
  <c r="G166" i="2" s="1"/>
  <c r="G167" i="2" s="1"/>
  <c r="G168" i="2" s="1"/>
  <c r="G169" i="2" s="1"/>
  <c r="G170" i="2" s="1"/>
  <c r="G171" i="2" s="1"/>
  <c r="G172" i="2" s="1"/>
  <c r="G173" i="2" s="1"/>
  <c r="G174" i="2" s="1"/>
  <c r="G175" i="2" s="1"/>
  <c r="G176" i="2" s="1"/>
  <c r="G177" i="2" s="1"/>
  <c r="G178" i="2" s="1"/>
  <c r="G179" i="2" s="1"/>
  <c r="G180" i="2" s="1"/>
  <c r="G181" i="2" s="1"/>
  <c r="G182" i="2" s="1"/>
  <c r="G183" i="2" s="1"/>
  <c r="G184" i="2" s="1"/>
  <c r="G185" i="2" s="1"/>
  <c r="G186" i="2" s="1"/>
  <c r="G187" i="2" s="1"/>
  <c r="G188" i="2" s="1"/>
  <c r="G189" i="2" s="1"/>
  <c r="G190" i="2" s="1"/>
  <c r="G191" i="2" s="1"/>
  <c r="G192" i="2" s="1"/>
  <c r="G193" i="2" s="1"/>
  <c r="G194" i="2" s="1"/>
  <c r="G195" i="2" s="1"/>
  <c r="G196" i="2" s="1"/>
  <c r="G197" i="2" s="1"/>
  <c r="G198" i="2" s="1"/>
  <c r="G199" i="2" s="1"/>
  <c r="G200" i="2" s="1"/>
  <c r="G201" i="2" s="1"/>
  <c r="G202" i="2" s="1"/>
  <c r="G203" i="2" s="1"/>
  <c r="G204" i="2" s="1"/>
  <c r="G205" i="2" s="1"/>
  <c r="G206" i="2" s="1"/>
  <c r="G207" i="2" s="1"/>
  <c r="G208" i="2" s="1"/>
  <c r="G209" i="2" s="1"/>
  <c r="G210" i="2" s="1"/>
  <c r="G211" i="2" s="1"/>
  <c r="G212" i="2" s="1"/>
  <c r="G213" i="2" s="1"/>
  <c r="G214" i="2" s="1"/>
  <c r="G215" i="2" s="1"/>
  <c r="G216" i="2" s="1"/>
  <c r="G217" i="2" s="1"/>
  <c r="G218" i="2" s="1"/>
  <c r="G219" i="2" s="1"/>
  <c r="G220" i="2" s="1"/>
  <c r="G221" i="2" s="1"/>
  <c r="G222" i="2" s="1"/>
  <c r="G223" i="2" s="1"/>
  <c r="G224" i="2" s="1"/>
  <c r="G225" i="2" s="1"/>
  <c r="G226" i="2" s="1"/>
  <c r="G227" i="2" s="1"/>
  <c r="G228" i="2" s="1"/>
  <c r="G229" i="2" s="1"/>
  <c r="G230" i="2" s="1"/>
  <c r="G231" i="2" s="1"/>
  <c r="G232" i="2" s="1"/>
  <c r="G233" i="2" s="1"/>
  <c r="G234" i="2" s="1"/>
  <c r="G235" i="2" s="1"/>
  <c r="G236" i="2" s="1"/>
  <c r="G237" i="2" s="1"/>
  <c r="G238" i="2" s="1"/>
  <c r="G239" i="2" s="1"/>
  <c r="G240" i="2" s="1"/>
  <c r="G241" i="2" s="1"/>
  <c r="G242" i="2" s="1"/>
  <c r="G243" i="2" s="1"/>
  <c r="G244" i="2" s="1"/>
  <c r="G245" i="2" s="1"/>
  <c r="G246" i="2" s="1"/>
  <c r="G247" i="2" s="1"/>
  <c r="G248" i="2" s="1"/>
  <c r="G249" i="2" s="1"/>
  <c r="G250" i="2" s="1"/>
  <c r="G251" i="2" s="1"/>
  <c r="G252" i="2" s="1"/>
  <c r="G253" i="2" s="1"/>
  <c r="G254" i="2" s="1"/>
  <c r="G255" i="2" s="1"/>
  <c r="G256" i="2" s="1"/>
  <c r="G257" i="2" s="1"/>
  <c r="G258" i="2" s="1"/>
  <c r="G259" i="2" s="1"/>
  <c r="G260" i="2" s="1"/>
  <c r="G261" i="2" s="1"/>
  <c r="G262" i="2" s="1"/>
  <c r="G263" i="2" s="1"/>
  <c r="G264" i="2" s="1"/>
  <c r="G265" i="2" s="1"/>
  <c r="G266" i="2" s="1"/>
  <c r="G267" i="2" s="1"/>
  <c r="G268" i="2" s="1"/>
  <c r="G269" i="2" s="1"/>
  <c r="G270" i="2" s="1"/>
  <c r="G271" i="2" s="1"/>
  <c r="G272" i="2" s="1"/>
  <c r="G273" i="2" s="1"/>
  <c r="G274" i="2" s="1"/>
  <c r="G275" i="2" s="1"/>
  <c r="G276" i="2" s="1"/>
  <c r="G277" i="2" s="1"/>
  <c r="G278" i="2" s="1"/>
  <c r="G279" i="2" s="1"/>
  <c r="G280" i="2" s="1"/>
  <c r="G281" i="2" s="1"/>
  <c r="G282" i="2" s="1"/>
  <c r="G283" i="2" s="1"/>
  <c r="G284" i="2" s="1"/>
  <c r="G285" i="2" s="1"/>
  <c r="G286" i="2" s="1"/>
  <c r="G287" i="2" s="1"/>
  <c r="G288" i="2" s="1"/>
  <c r="G289" i="2" s="1"/>
  <c r="G290" i="2" s="1"/>
  <c r="G291" i="2" s="1"/>
  <c r="G292" i="2" s="1"/>
  <c r="G293" i="2" s="1"/>
  <c r="G294" i="2" s="1"/>
  <c r="G295" i="2" s="1"/>
  <c r="G296" i="2" s="1"/>
  <c r="G297" i="2" s="1"/>
  <c r="G298" i="2" s="1"/>
  <c r="G299" i="2" s="1"/>
  <c r="G300" i="2" s="1"/>
  <c r="G301" i="2" s="1"/>
  <c r="G302" i="2" s="1"/>
  <c r="G303" i="2" s="1"/>
  <c r="G304" i="2" s="1"/>
  <c r="G305" i="2" s="1"/>
  <c r="G306" i="2" s="1"/>
  <c r="G307" i="2" s="1"/>
  <c r="G308" i="2" s="1"/>
  <c r="G309" i="2" s="1"/>
  <c r="G310" i="2" s="1"/>
  <c r="G311" i="2" s="1"/>
  <c r="G312" i="2" s="1"/>
  <c r="G313" i="2" s="1"/>
  <c r="G314" i="2" s="1"/>
  <c r="G315" i="2" s="1"/>
  <c r="G316" i="2" s="1"/>
  <c r="G317" i="2" s="1"/>
  <c r="G318" i="2" s="1"/>
  <c r="G319" i="2" s="1"/>
  <c r="G320" i="2" s="1"/>
  <c r="G321" i="2" s="1"/>
  <c r="G322" i="2" s="1"/>
  <c r="G323" i="2" s="1"/>
  <c r="G324" i="2" s="1"/>
  <c r="G325" i="2" s="1"/>
  <c r="G326" i="2" s="1"/>
  <c r="G327" i="2" s="1"/>
  <c r="G328" i="2" s="1"/>
  <c r="G329" i="2" s="1"/>
  <c r="G330" i="2" s="1"/>
  <c r="G331" i="2" s="1"/>
  <c r="G332" i="2" s="1"/>
  <c r="G333" i="2" s="1"/>
  <c r="G334" i="2" s="1"/>
  <c r="G335" i="2" s="1"/>
  <c r="G336" i="2" s="1"/>
  <c r="G337" i="2" s="1"/>
  <c r="G338" i="2" s="1"/>
  <c r="G339" i="2" s="1"/>
  <c r="G340" i="2" s="1"/>
  <c r="G341" i="2" s="1"/>
  <c r="G342" i="2" s="1"/>
  <c r="G343" i="2" s="1"/>
  <c r="G344" i="2" s="1"/>
  <c r="G345" i="2" s="1"/>
  <c r="G346" i="2" s="1"/>
  <c r="G347" i="2" s="1"/>
  <c r="G348" i="2" s="1"/>
  <c r="G349" i="2" s="1"/>
  <c r="G350" i="2" s="1"/>
  <c r="G351" i="2" s="1"/>
  <c r="G352" i="2" s="1"/>
  <c r="G353" i="2" s="1"/>
  <c r="G354" i="2" s="1"/>
  <c r="G355" i="2" s="1"/>
  <c r="G356" i="2" s="1"/>
  <c r="G357" i="2" s="1"/>
  <c r="G358" i="2" s="1"/>
  <c r="G359" i="2" s="1"/>
  <c r="G360" i="2" s="1"/>
  <c r="G361" i="2" s="1"/>
  <c r="G362" i="2" s="1"/>
  <c r="G363" i="2" s="1"/>
  <c r="G364" i="2" s="1"/>
  <c r="G365" i="2" s="1"/>
  <c r="G366" i="2" s="1"/>
  <c r="G367" i="2" s="1"/>
  <c r="G368" i="2" s="1"/>
  <c r="G369" i="2" s="1"/>
  <c r="G370" i="2" s="1"/>
  <c r="G371" i="2" s="1"/>
  <c r="G372" i="2" s="1"/>
  <c r="G373" i="2" s="1"/>
  <c r="G374" i="2" s="1"/>
  <c r="G375" i="2" s="1"/>
  <c r="G376" i="2" s="1"/>
  <c r="G377" i="2" s="1"/>
  <c r="G378" i="2" s="1"/>
  <c r="G379" i="2" s="1"/>
  <c r="G380" i="2" s="1"/>
  <c r="G381" i="2" s="1"/>
  <c r="G382" i="2" s="1"/>
  <c r="G383" i="2" s="1"/>
  <c r="G384" i="2" s="1"/>
  <c r="G385" i="2" s="1"/>
  <c r="G386" i="2" s="1"/>
  <c r="G387" i="2" s="1"/>
  <c r="G388" i="2" s="1"/>
  <c r="G389" i="2" s="1"/>
  <c r="G390" i="2" s="1"/>
  <c r="G391" i="2" s="1"/>
  <c r="G392" i="2" s="1"/>
  <c r="G393" i="2" s="1"/>
  <c r="G394" i="2" s="1"/>
  <c r="G395" i="2" s="1"/>
  <c r="G396" i="2" s="1"/>
  <c r="G397" i="2" s="1"/>
  <c r="G398" i="2" s="1"/>
  <c r="G399" i="2" s="1"/>
  <c r="G400" i="2" s="1"/>
  <c r="G401" i="2" s="1"/>
  <c r="G402" i="2" s="1"/>
  <c r="G403" i="2" s="1"/>
  <c r="G404" i="2" s="1"/>
  <c r="G405" i="2" s="1"/>
  <c r="G406" i="2" s="1"/>
  <c r="G407" i="2" s="1"/>
  <c r="G408" i="2" s="1"/>
  <c r="G409" i="2" s="1"/>
  <c r="G410" i="2" s="1"/>
  <c r="G411" i="2" s="1"/>
  <c r="G412" i="2" s="1"/>
  <c r="G413" i="2" s="1"/>
  <c r="G414" i="2" s="1"/>
  <c r="G415" i="2" s="1"/>
  <c r="G416" i="2" s="1"/>
  <c r="G417" i="2" s="1"/>
  <c r="G418" i="2" s="1"/>
  <c r="G419" i="2" s="1"/>
  <c r="G420" i="2" s="1"/>
  <c r="G421" i="2" s="1"/>
  <c r="G422" i="2" s="1"/>
  <c r="G423" i="2" s="1"/>
  <c r="G424" i="2" s="1"/>
  <c r="G425" i="2" s="1"/>
  <c r="G426" i="2" s="1"/>
  <c r="G427" i="2" s="1"/>
  <c r="G428" i="2" s="1"/>
  <c r="G429" i="2" s="1"/>
  <c r="G430" i="2" s="1"/>
  <c r="G431" i="2" s="1"/>
  <c r="G432" i="2" s="1"/>
  <c r="G433" i="2" s="1"/>
  <c r="G434" i="2" s="1"/>
  <c r="G435" i="2" s="1"/>
  <c r="G436" i="2" s="1"/>
  <c r="G437" i="2" s="1"/>
  <c r="G438" i="2" s="1"/>
  <c r="G439" i="2" s="1"/>
  <c r="G440" i="2" s="1"/>
  <c r="G441" i="2" s="1"/>
  <c r="G442" i="2" s="1"/>
  <c r="G443" i="2" s="1"/>
  <c r="G444" i="2" s="1"/>
  <c r="G445" i="2" s="1"/>
  <c r="G446" i="2" s="1"/>
  <c r="G447" i="2" s="1"/>
  <c r="G448" i="2" s="1"/>
  <c r="G449" i="2" s="1"/>
  <c r="G450" i="2" s="1"/>
  <c r="G451" i="2" s="1"/>
  <c r="G452" i="2" s="1"/>
  <c r="G453" i="2" s="1"/>
  <c r="G454" i="2" s="1"/>
  <c r="G455" i="2" s="1"/>
  <c r="G456" i="2" s="1"/>
  <c r="G457" i="2" s="1"/>
  <c r="G458" i="2" s="1"/>
  <c r="G459" i="2" s="1"/>
  <c r="G460" i="2" s="1"/>
  <c r="G461" i="2" s="1"/>
  <c r="G462" i="2" s="1"/>
  <c r="G463" i="2" s="1"/>
  <c r="G464" i="2" s="1"/>
  <c r="G465" i="2" s="1"/>
  <c r="G466" i="2" s="1"/>
  <c r="G467" i="2" s="1"/>
  <c r="G468" i="2" s="1"/>
  <c r="G469" i="2" s="1"/>
  <c r="G470" i="2" s="1"/>
  <c r="G471" i="2" s="1"/>
  <c r="G472" i="2" s="1"/>
  <c r="G473" i="2" s="1"/>
  <c r="G474" i="2" s="1"/>
  <c r="G475" i="2" s="1"/>
  <c r="G476" i="2" s="1"/>
  <c r="G477" i="2" s="1"/>
  <c r="G478" i="2" s="1"/>
  <c r="G479" i="2" s="1"/>
  <c r="G480" i="2" s="1"/>
  <c r="G481" i="2" s="1"/>
  <c r="G482" i="2" s="1"/>
  <c r="G483" i="2" s="1"/>
  <c r="G484" i="2" s="1"/>
  <c r="G485" i="2" s="1"/>
  <c r="G486" i="2" s="1"/>
  <c r="G487" i="2" s="1"/>
  <c r="G488" i="2" s="1"/>
  <c r="G489" i="2" s="1"/>
  <c r="G490" i="2" s="1"/>
  <c r="G491" i="2" s="1"/>
  <c r="G492" i="2" s="1"/>
  <c r="G493" i="2" s="1"/>
  <c r="G494" i="2" s="1"/>
  <c r="G495" i="2" s="1"/>
  <c r="G496" i="2" s="1"/>
  <c r="G497" i="2" s="1"/>
  <c r="G498" i="2" s="1"/>
  <c r="G499" i="2" s="1"/>
  <c r="G500" i="2" s="1"/>
  <c r="G501" i="2" s="1"/>
  <c r="G502" i="2" s="1"/>
  <c r="G503" i="2" s="1"/>
  <c r="G504" i="2" s="1"/>
  <c r="G505" i="2" s="1"/>
  <c r="G506" i="2" s="1"/>
  <c r="G507" i="2" s="1"/>
  <c r="G508" i="2" s="1"/>
  <c r="G509" i="2" s="1"/>
  <c r="G510" i="2" s="1"/>
  <c r="G511" i="2" s="1"/>
  <c r="G512" i="2" s="1"/>
  <c r="G513" i="2" s="1"/>
  <c r="G514" i="2" s="1"/>
  <c r="G515" i="2" s="1"/>
  <c r="G516" i="2" s="1"/>
  <c r="G517" i="2" s="1"/>
  <c r="G518" i="2" s="1"/>
  <c r="G519" i="2" s="1"/>
  <c r="G520" i="2" s="1"/>
  <c r="G521" i="2" s="1"/>
  <c r="G522" i="2" s="1"/>
  <c r="G523" i="2" s="1"/>
  <c r="G524" i="2" s="1"/>
  <c r="G525" i="2" s="1"/>
  <c r="G526" i="2" s="1"/>
  <c r="G527" i="2" s="1"/>
  <c r="G528" i="2" s="1"/>
  <c r="G529" i="2" s="1"/>
  <c r="G530" i="2" s="1"/>
  <c r="G531" i="2" s="1"/>
  <c r="G532" i="2" s="1"/>
  <c r="G533" i="2" s="1"/>
  <c r="G534" i="2" s="1"/>
  <c r="G535" i="2" s="1"/>
  <c r="G536" i="2" s="1"/>
  <c r="G537" i="2" s="1"/>
  <c r="G538" i="2" s="1"/>
  <c r="G539" i="2" s="1"/>
  <c r="G540" i="2" s="1"/>
  <c r="G541" i="2" s="1"/>
  <c r="G542" i="2" s="1"/>
  <c r="G543" i="2" s="1"/>
  <c r="G544" i="2" s="1"/>
  <c r="G545" i="2" s="1"/>
  <c r="G546" i="2" s="1"/>
  <c r="G547" i="2" s="1"/>
  <c r="G548" i="2" s="1"/>
  <c r="G549" i="2" s="1"/>
  <c r="G550" i="2" s="1"/>
  <c r="G551" i="2" s="1"/>
  <c r="G552" i="2" s="1"/>
  <c r="G553" i="2" s="1"/>
  <c r="G554" i="2" s="1"/>
  <c r="G555" i="2" s="1"/>
  <c r="G556" i="2" s="1"/>
  <c r="G557" i="2" s="1"/>
  <c r="G558" i="2" s="1"/>
  <c r="G559" i="2" s="1"/>
  <c r="G560" i="2" s="1"/>
  <c r="G561" i="2" s="1"/>
  <c r="G562" i="2" s="1"/>
  <c r="G563" i="2" s="1"/>
  <c r="G564" i="2" s="1"/>
  <c r="G565" i="2" s="1"/>
  <c r="G566" i="2" s="1"/>
  <c r="G567" i="2" s="1"/>
  <c r="G568" i="2" s="1"/>
  <c r="G569" i="2" s="1"/>
  <c r="G570" i="2" s="1"/>
  <c r="G571" i="2" s="1"/>
  <c r="G572" i="2" s="1"/>
  <c r="G573" i="2" s="1"/>
  <c r="G574" i="2" s="1"/>
  <c r="G575" i="2" s="1"/>
  <c r="G576" i="2" s="1"/>
  <c r="G577" i="2" s="1"/>
  <c r="G578" i="2" s="1"/>
  <c r="G579" i="2" s="1"/>
  <c r="G580" i="2" s="1"/>
  <c r="G581" i="2" s="1"/>
  <c r="G582" i="2" s="1"/>
  <c r="G583" i="2" s="1"/>
  <c r="G584" i="2" s="1"/>
  <c r="G585" i="2" s="1"/>
  <c r="G586" i="2" s="1"/>
  <c r="G587" i="2" s="1"/>
  <c r="G588" i="2" s="1"/>
  <c r="G589" i="2" s="1"/>
  <c r="G590" i="2" s="1"/>
  <c r="G591" i="2" s="1"/>
  <c r="G592" i="2" s="1"/>
  <c r="G593" i="2" s="1"/>
  <c r="G594" i="2" s="1"/>
  <c r="G595" i="2" s="1"/>
  <c r="G596" i="2" s="1"/>
  <c r="G597" i="2" s="1"/>
  <c r="G598" i="2" s="1"/>
  <c r="G599" i="2" s="1"/>
  <c r="G600" i="2" s="1"/>
  <c r="G601" i="2" s="1"/>
  <c r="G602" i="2" s="1"/>
  <c r="G603" i="2" s="1"/>
  <c r="G604" i="2" s="1"/>
  <c r="G605" i="2" s="1"/>
  <c r="G606" i="2" s="1"/>
  <c r="G607" i="2" s="1"/>
  <c r="G608" i="2" s="1"/>
  <c r="G609" i="2" s="1"/>
  <c r="G610" i="2" s="1"/>
  <c r="G611" i="2" s="1"/>
  <c r="G612" i="2" s="1"/>
  <c r="G613" i="2" s="1"/>
  <c r="G614" i="2" s="1"/>
  <c r="G615" i="2" s="1"/>
  <c r="G616" i="2" s="1"/>
  <c r="G617" i="2" s="1"/>
  <c r="G618" i="2" s="1"/>
  <c r="G619" i="2" s="1"/>
  <c r="G620" i="2" s="1"/>
  <c r="G621" i="2" s="1"/>
  <c r="G622" i="2" s="1"/>
  <c r="G623" i="2" s="1"/>
  <c r="G624" i="2" s="1"/>
  <c r="G625" i="2" s="1"/>
  <c r="G626" i="2" s="1"/>
  <c r="G627" i="2" s="1"/>
  <c r="G628" i="2" s="1"/>
  <c r="G629" i="2" s="1"/>
  <c r="G630" i="2" s="1"/>
  <c r="G631" i="2" s="1"/>
  <c r="G632" i="2" s="1"/>
  <c r="G633" i="2" s="1"/>
  <c r="G634" i="2" s="1"/>
  <c r="G635" i="2" s="1"/>
  <c r="G636" i="2" s="1"/>
  <c r="G637" i="2" s="1"/>
  <c r="G638" i="2" s="1"/>
  <c r="G639" i="2" s="1"/>
  <c r="G640" i="2" s="1"/>
  <c r="G641" i="2" s="1"/>
  <c r="G642" i="2" s="1"/>
  <c r="G643" i="2" s="1"/>
  <c r="G644" i="2" s="1"/>
  <c r="G645" i="2" s="1"/>
  <c r="G646" i="2" s="1"/>
  <c r="G647" i="2" s="1"/>
  <c r="G648" i="2" s="1"/>
  <c r="G649" i="2" s="1"/>
  <c r="G650" i="2" s="1"/>
  <c r="G651" i="2" s="1"/>
  <c r="G652" i="2" s="1"/>
  <c r="G653" i="2" s="1"/>
  <c r="G654" i="2" s="1"/>
  <c r="G655" i="2" s="1"/>
  <c r="G656" i="2" s="1"/>
  <c r="G657" i="2" s="1"/>
  <c r="G658" i="2" s="1"/>
  <c r="G659" i="2" s="1"/>
  <c r="G660" i="2" s="1"/>
  <c r="G661" i="2" s="1"/>
  <c r="G662" i="2" s="1"/>
  <c r="G663" i="2" s="1"/>
  <c r="G664" i="2" s="1"/>
  <c r="G665" i="2" s="1"/>
  <c r="G666" i="2" s="1"/>
  <c r="G667" i="2" s="1"/>
  <c r="G668" i="2" s="1"/>
  <c r="G669" i="2" s="1"/>
  <c r="G670" i="2" s="1"/>
  <c r="G671" i="2" s="1"/>
  <c r="G672" i="2" s="1"/>
  <c r="G673" i="2" s="1"/>
  <c r="G674" i="2" s="1"/>
  <c r="G675" i="2" s="1"/>
  <c r="G676" i="2" s="1"/>
  <c r="G677" i="2" s="1"/>
  <c r="G678" i="2" s="1"/>
  <c r="G679" i="2" s="1"/>
  <c r="G680" i="2" s="1"/>
  <c r="G681" i="2" s="1"/>
  <c r="G682" i="2" s="1"/>
  <c r="G683" i="2" s="1"/>
  <c r="G684" i="2" s="1"/>
  <c r="G685" i="2" s="1"/>
  <c r="G686" i="2" s="1"/>
  <c r="G687" i="2" s="1"/>
  <c r="G688" i="2" s="1"/>
  <c r="G689" i="2" s="1"/>
  <c r="G690" i="2" s="1"/>
  <c r="G691" i="2" s="1"/>
  <c r="G692" i="2" s="1"/>
  <c r="G693" i="2" s="1"/>
  <c r="G694" i="2" s="1"/>
  <c r="G695" i="2" s="1"/>
  <c r="G696" i="2" s="1"/>
  <c r="G697" i="2" s="1"/>
  <c r="G698" i="2" s="1"/>
  <c r="G699" i="2" s="1"/>
  <c r="G700" i="2" s="1"/>
  <c r="G701" i="2" s="1"/>
  <c r="G702" i="2" s="1"/>
  <c r="G703" i="2" s="1"/>
  <c r="G704" i="2" s="1"/>
  <c r="G705" i="2" s="1"/>
  <c r="G706" i="2" s="1"/>
  <c r="G707" i="2" s="1"/>
  <c r="G708" i="2" s="1"/>
  <c r="G709" i="2" s="1"/>
  <c r="G710" i="2" s="1"/>
  <c r="G711" i="2" s="1"/>
  <c r="G712" i="2" s="1"/>
  <c r="G713" i="2" s="1"/>
  <c r="G714" i="2" s="1"/>
  <c r="G715" i="2" s="1"/>
  <c r="G716" i="2" s="1"/>
  <c r="G717" i="2" s="1"/>
  <c r="G718" i="2" s="1"/>
  <c r="G719" i="2" s="1"/>
  <c r="G720" i="2" s="1"/>
  <c r="G721" i="2" s="1"/>
  <c r="G722" i="2" s="1"/>
  <c r="G723" i="2" s="1"/>
  <c r="G724" i="2" s="1"/>
  <c r="G725" i="2" s="1"/>
  <c r="G726" i="2" s="1"/>
  <c r="G727" i="2" s="1"/>
  <c r="G728" i="2" s="1"/>
  <c r="G729" i="2" s="1"/>
  <c r="G730" i="2" s="1"/>
  <c r="G731" i="2" s="1"/>
  <c r="G732" i="2" s="1"/>
  <c r="G733" i="2" s="1"/>
  <c r="G734" i="2" s="1"/>
  <c r="G735" i="2" s="1"/>
  <c r="G736" i="2" s="1"/>
  <c r="G737" i="2" s="1"/>
  <c r="G738" i="2" s="1"/>
  <c r="G739" i="2" s="1"/>
  <c r="G740" i="2" s="1"/>
  <c r="G741" i="2" s="1"/>
  <c r="G742" i="2" s="1"/>
  <c r="G743" i="2" s="1"/>
  <c r="G744" i="2" s="1"/>
  <c r="G745" i="2" s="1"/>
  <c r="G746" i="2" s="1"/>
  <c r="G747" i="2" s="1"/>
  <c r="G748" i="2" s="1"/>
  <c r="G749" i="2" s="1"/>
  <c r="G750" i="2" s="1"/>
  <c r="G751" i="2" s="1"/>
  <c r="G752" i="2" s="1"/>
  <c r="G753" i="2" s="1"/>
  <c r="G754" i="2" s="1"/>
  <c r="G755" i="2" s="1"/>
  <c r="G756" i="2" s="1"/>
  <c r="G757" i="2" s="1"/>
  <c r="G758" i="2" s="1"/>
  <c r="G759" i="2" s="1"/>
  <c r="G760" i="2" s="1"/>
  <c r="G761" i="2" s="1"/>
  <c r="G762" i="2" s="1"/>
  <c r="G763" i="2" s="1"/>
  <c r="G764" i="2" s="1"/>
  <c r="G765" i="2" s="1"/>
  <c r="G766" i="2" s="1"/>
  <c r="G767" i="2" s="1"/>
  <c r="G768" i="2" s="1"/>
  <c r="G769" i="2" s="1"/>
  <c r="G770" i="2" s="1"/>
  <c r="G771" i="2" s="1"/>
  <c r="G772" i="2" s="1"/>
  <c r="G773" i="2" s="1"/>
  <c r="G774" i="2" s="1"/>
  <c r="G775" i="2" s="1"/>
  <c r="G776" i="2" s="1"/>
  <c r="G777" i="2" s="1"/>
  <c r="G778" i="2" s="1"/>
  <c r="G779" i="2" s="1"/>
  <c r="G780" i="2" s="1"/>
  <c r="G781" i="2" s="1"/>
  <c r="G782" i="2" s="1"/>
  <c r="G783" i="2" s="1"/>
  <c r="G784" i="2" s="1"/>
  <c r="G785" i="2" s="1"/>
  <c r="G786" i="2" s="1"/>
  <c r="G787" i="2" s="1"/>
  <c r="G788" i="2" s="1"/>
  <c r="G789" i="2" s="1"/>
  <c r="G790" i="2" s="1"/>
  <c r="G791" i="2" s="1"/>
  <c r="G792" i="2" s="1"/>
  <c r="G793" i="2" s="1"/>
  <c r="G794" i="2" s="1"/>
  <c r="G795" i="2" s="1"/>
  <c r="G796" i="2" s="1"/>
  <c r="G797" i="2" s="1"/>
  <c r="G798" i="2" s="1"/>
  <c r="G799" i="2" s="1"/>
  <c r="G800" i="2" s="1"/>
  <c r="G801" i="2" s="1"/>
  <c r="G802" i="2" s="1"/>
  <c r="G803" i="2" s="1"/>
  <c r="G804" i="2" s="1"/>
  <c r="G805" i="2" s="1"/>
  <c r="G806" i="2" s="1"/>
  <c r="G807" i="2" s="1"/>
  <c r="G808" i="2" s="1"/>
  <c r="G809" i="2" s="1"/>
  <c r="G810" i="2" s="1"/>
  <c r="G811" i="2" s="1"/>
  <c r="G812" i="2" s="1"/>
  <c r="G813" i="2" s="1"/>
  <c r="G814" i="2" s="1"/>
  <c r="G815" i="2" s="1"/>
  <c r="G816" i="2" s="1"/>
  <c r="G817" i="2" s="1"/>
  <c r="G818" i="2" s="1"/>
  <c r="G819" i="2" s="1"/>
  <c r="G820" i="2" s="1"/>
  <c r="G821" i="2" s="1"/>
  <c r="G822" i="2" s="1"/>
  <c r="G823" i="2" s="1"/>
  <c r="G824" i="2" s="1"/>
  <c r="G825" i="2" s="1"/>
  <c r="G826" i="2" s="1"/>
  <c r="G827" i="2" s="1"/>
  <c r="G828" i="2" s="1"/>
  <c r="G829" i="2" s="1"/>
  <c r="G830" i="2" s="1"/>
  <c r="G831" i="2" s="1"/>
  <c r="G832" i="2" s="1"/>
  <c r="G833" i="2" s="1"/>
  <c r="G834" i="2" s="1"/>
  <c r="G835" i="2" s="1"/>
  <c r="G836" i="2" s="1"/>
  <c r="G837" i="2" s="1"/>
  <c r="G838" i="2" s="1"/>
  <c r="G839" i="2" s="1"/>
  <c r="G840" i="2" s="1"/>
  <c r="G841" i="2" s="1"/>
  <c r="G842" i="2" s="1"/>
  <c r="G843" i="2" s="1"/>
  <c r="G844" i="2" s="1"/>
  <c r="G845" i="2" s="1"/>
  <c r="G846" i="2" s="1"/>
  <c r="G847" i="2" s="1"/>
  <c r="G848" i="2" s="1"/>
  <c r="G849" i="2" s="1"/>
  <c r="G850" i="2" s="1"/>
  <c r="G851" i="2" s="1"/>
  <c r="G852" i="2" s="1"/>
  <c r="G853" i="2" s="1"/>
  <c r="G854" i="2" s="1"/>
  <c r="G855" i="2" s="1"/>
  <c r="G856" i="2" s="1"/>
  <c r="G857" i="2" s="1"/>
  <c r="G858" i="2" s="1"/>
  <c r="G859" i="2" s="1"/>
  <c r="G860" i="2" s="1"/>
  <c r="G861" i="2" s="1"/>
  <c r="G862" i="2" s="1"/>
  <c r="G863" i="2" s="1"/>
  <c r="G864" i="2" s="1"/>
  <c r="G865" i="2" s="1"/>
  <c r="G866" i="2" s="1"/>
  <c r="G867" i="2" s="1"/>
  <c r="G868" i="2" s="1"/>
  <c r="G869" i="2" s="1"/>
  <c r="G870" i="2" s="1"/>
  <c r="G871" i="2" s="1"/>
  <c r="G872" i="2" s="1"/>
  <c r="G873" i="2" s="1"/>
  <c r="G874" i="2" s="1"/>
  <c r="G875" i="2" s="1"/>
  <c r="G876" i="2" s="1"/>
  <c r="G877" i="2" s="1"/>
  <c r="G878" i="2" s="1"/>
  <c r="G879" i="2" s="1"/>
  <c r="G880" i="2" s="1"/>
  <c r="G881" i="2" s="1"/>
  <c r="G882" i="2" s="1"/>
  <c r="G883" i="2" s="1"/>
  <c r="G884" i="2" s="1"/>
  <c r="G885" i="2" s="1"/>
  <c r="G886" i="2" s="1"/>
  <c r="G887" i="2" s="1"/>
  <c r="G888" i="2" s="1"/>
  <c r="G889" i="2" s="1"/>
  <c r="G890" i="2" s="1"/>
  <c r="G891" i="2" s="1"/>
  <c r="G892" i="2" s="1"/>
  <c r="G893" i="2" s="1"/>
  <c r="G894" i="2" s="1"/>
  <c r="G895" i="2" s="1"/>
  <c r="G896" i="2" s="1"/>
  <c r="G897" i="2" s="1"/>
  <c r="G898" i="2" s="1"/>
  <c r="G899" i="2" s="1"/>
  <c r="G900" i="2" s="1"/>
  <c r="G901" i="2" s="1"/>
  <c r="G902" i="2" s="1"/>
  <c r="G903" i="2" s="1"/>
  <c r="G904" i="2" s="1"/>
  <c r="G905" i="2" s="1"/>
  <c r="G906" i="2" s="1"/>
  <c r="G907" i="2" s="1"/>
  <c r="G908" i="2" s="1"/>
  <c r="G909" i="2" s="1"/>
  <c r="G910" i="2" s="1"/>
  <c r="G911" i="2" s="1"/>
  <c r="G912" i="2" s="1"/>
  <c r="G913" i="2" s="1"/>
  <c r="G914" i="2" s="1"/>
  <c r="G915" i="2" s="1"/>
  <c r="G916" i="2" s="1"/>
  <c r="G917" i="2" s="1"/>
  <c r="G918" i="2" s="1"/>
  <c r="G919" i="2" s="1"/>
  <c r="G920" i="2" s="1"/>
  <c r="G921" i="2" s="1"/>
  <c r="G922" i="2" s="1"/>
  <c r="G923" i="2" s="1"/>
  <c r="G924" i="2" s="1"/>
  <c r="G925" i="2" s="1"/>
  <c r="G926" i="2" s="1"/>
  <c r="G927" i="2" s="1"/>
  <c r="G928" i="2" s="1"/>
  <c r="G929" i="2" s="1"/>
  <c r="G930" i="2" s="1"/>
  <c r="G931" i="2" s="1"/>
  <c r="G932" i="2" s="1"/>
  <c r="G933" i="2" s="1"/>
  <c r="G934" i="2" s="1"/>
  <c r="G935" i="2" s="1"/>
  <c r="G936" i="2" s="1"/>
  <c r="G937" i="2" s="1"/>
  <c r="G938" i="2" s="1"/>
  <c r="G939" i="2" s="1"/>
  <c r="G940" i="2" s="1"/>
  <c r="G941" i="2" s="1"/>
  <c r="G942" i="2" s="1"/>
  <c r="G943" i="2" s="1"/>
  <c r="G944" i="2" s="1"/>
  <c r="G945" i="2" s="1"/>
  <c r="G946" i="2" s="1"/>
  <c r="G947" i="2" s="1"/>
  <c r="G948" i="2" s="1"/>
  <c r="G949" i="2" s="1"/>
  <c r="G950" i="2" s="1"/>
  <c r="G951" i="2" s="1"/>
  <c r="G952" i="2" s="1"/>
  <c r="G953" i="2" s="1"/>
  <c r="G954" i="2" s="1"/>
  <c r="G955" i="2" s="1"/>
  <c r="G956" i="2" s="1"/>
  <c r="G957" i="2" s="1"/>
  <c r="G958" i="2" s="1"/>
  <c r="G959" i="2" s="1"/>
  <c r="G960" i="2" s="1"/>
  <c r="G961" i="2" s="1"/>
  <c r="G962" i="2" s="1"/>
  <c r="G963" i="2" s="1"/>
  <c r="G964" i="2" s="1"/>
  <c r="G965" i="2" s="1"/>
  <c r="G966" i="2" s="1"/>
  <c r="G967" i="2" s="1"/>
  <c r="G968" i="2" s="1"/>
  <c r="G969" i="2" s="1"/>
  <c r="G970" i="2" s="1"/>
  <c r="G971" i="2" s="1"/>
  <c r="G972" i="2" s="1"/>
  <c r="G973" i="2" s="1"/>
  <c r="G974" i="2" s="1"/>
  <c r="G975" i="2" s="1"/>
  <c r="G976" i="2" s="1"/>
  <c r="G977" i="2" s="1"/>
  <c r="G978" i="2" s="1"/>
  <c r="G979" i="2" s="1"/>
  <c r="G980" i="2" s="1"/>
  <c r="G981" i="2" s="1"/>
  <c r="G982" i="2" s="1"/>
  <c r="G983" i="2" s="1"/>
  <c r="G984" i="2" s="1"/>
  <c r="G985" i="2" s="1"/>
  <c r="G986" i="2" s="1"/>
  <c r="G987" i="2" s="1"/>
  <c r="G988" i="2" s="1"/>
  <c r="G989" i="2" s="1"/>
  <c r="G990" i="2" s="1"/>
  <c r="G991" i="2" s="1"/>
  <c r="G992" i="2" s="1"/>
  <c r="G993" i="2" s="1"/>
  <c r="G994" i="2" s="1"/>
  <c r="G995" i="2" s="1"/>
  <c r="G996" i="2" s="1"/>
  <c r="G997" i="2" s="1"/>
  <c r="G998" i="2" s="1"/>
  <c r="G999" i="2" s="1"/>
  <c r="G1000" i="2" s="1"/>
  <c r="G1001" i="2" s="1"/>
  <c r="G1002" i="2" s="1"/>
  <c r="G1003" i="2" s="1"/>
  <c r="G1004" i="2" s="1"/>
  <c r="G1005" i="2" s="1"/>
  <c r="G1006" i="2" s="1"/>
  <c r="G1007" i="2" s="1"/>
  <c r="G1008" i="2" s="1"/>
  <c r="G1009" i="2" s="1"/>
  <c r="G1010" i="2" s="1"/>
  <c r="G1011" i="2" s="1"/>
  <c r="G1012" i="2" s="1"/>
  <c r="G1013" i="2" s="1"/>
  <c r="G1014" i="2" s="1"/>
  <c r="G1015" i="2" s="1"/>
  <c r="G1016" i="2" s="1"/>
  <c r="G1017" i="2" s="1"/>
  <c r="G1018" i="2" s="1"/>
  <c r="G1019" i="2" s="1"/>
  <c r="G1020" i="2" s="1"/>
  <c r="G1021" i="2" s="1"/>
  <c r="G1022" i="2" s="1"/>
  <c r="G1023" i="2" s="1"/>
  <c r="G1024" i="2" s="1"/>
  <c r="G1025" i="2" s="1"/>
  <c r="G1026" i="2" s="1"/>
  <c r="G1027" i="2" s="1"/>
  <c r="G1028" i="2" s="1"/>
  <c r="G1029" i="2" s="1"/>
  <c r="G1030" i="2" s="1"/>
  <c r="G1031" i="2" s="1"/>
  <c r="G1032" i="2" s="1"/>
  <c r="G1033" i="2" s="1"/>
  <c r="G1034" i="2" s="1"/>
  <c r="G1035" i="2" s="1"/>
  <c r="G1036" i="2" s="1"/>
  <c r="G1037" i="2" s="1"/>
  <c r="G1038" i="2" s="1"/>
  <c r="G1039" i="2" s="1"/>
  <c r="G1040" i="2" s="1"/>
  <c r="G1041" i="2" s="1"/>
  <c r="G1042" i="2" s="1"/>
  <c r="G1043" i="2" s="1"/>
  <c r="G1044" i="2" s="1"/>
  <c r="G1045" i="2" s="1"/>
  <c r="G1046" i="2" s="1"/>
  <c r="G1047" i="2" s="1"/>
  <c r="G1048" i="2" s="1"/>
  <c r="G1049" i="2" s="1"/>
  <c r="G1050" i="2" s="1"/>
  <c r="G1051" i="2" s="1"/>
  <c r="G1052" i="2" s="1"/>
  <c r="G1053" i="2" s="1"/>
  <c r="G1054" i="2" s="1"/>
  <c r="G1055" i="2" s="1"/>
  <c r="G1056" i="2" s="1"/>
  <c r="G1057" i="2" s="1"/>
  <c r="G1058" i="2" s="1"/>
  <c r="G1059" i="2" s="1"/>
  <c r="G1060" i="2" s="1"/>
  <c r="G1061" i="2" s="1"/>
  <c r="G1062" i="2" s="1"/>
  <c r="G1063" i="2" s="1"/>
  <c r="G1064" i="2" s="1"/>
  <c r="G1065" i="2" s="1"/>
  <c r="G1066" i="2" s="1"/>
  <c r="G1067" i="2" s="1"/>
  <c r="G1068" i="2" s="1"/>
  <c r="G1069" i="2" s="1"/>
  <c r="G1070" i="2" s="1"/>
  <c r="G1071" i="2" s="1"/>
  <c r="G1072" i="2" s="1"/>
  <c r="G1073" i="2" s="1"/>
  <c r="G1074" i="2" s="1"/>
  <c r="G1075" i="2" s="1"/>
  <c r="G1076" i="2" s="1"/>
  <c r="G1077" i="2" s="1"/>
  <c r="G1078" i="2" s="1"/>
  <c r="G1079" i="2" s="1"/>
  <c r="G1080" i="2" s="1"/>
  <c r="G1081" i="2" s="1"/>
  <c r="G1082" i="2" s="1"/>
  <c r="G1083" i="2" s="1"/>
  <c r="G1084" i="2" s="1"/>
  <c r="G1085" i="2" s="1"/>
  <c r="G1086" i="2" s="1"/>
  <c r="G1087" i="2" s="1"/>
  <c r="G1088" i="2" s="1"/>
  <c r="G1089" i="2" s="1"/>
  <c r="G1090" i="2" s="1"/>
  <c r="G1091" i="2" s="1"/>
  <c r="G1092" i="2" s="1"/>
  <c r="G1093" i="2" s="1"/>
  <c r="G1094" i="2" s="1"/>
  <c r="G1095" i="2" s="1"/>
  <c r="G1096" i="2" s="1"/>
  <c r="G1097" i="2" s="1"/>
  <c r="G1098" i="2" s="1"/>
  <c r="G1099" i="2" s="1"/>
  <c r="G1100" i="2" s="1"/>
  <c r="G1101" i="2" s="1"/>
  <c r="G1102" i="2" s="1"/>
  <c r="G1103" i="2" s="1"/>
  <c r="G1104" i="2" s="1"/>
  <c r="G1105" i="2" s="1"/>
  <c r="G1106" i="2" s="1"/>
  <c r="G1107" i="2" s="1"/>
  <c r="G1108" i="2" s="1"/>
  <c r="G1109" i="2" s="1"/>
  <c r="G1110" i="2" s="1"/>
  <c r="G1111" i="2" s="1"/>
  <c r="G1112" i="2" s="1"/>
  <c r="G1113" i="2" s="1"/>
  <c r="G1114" i="2" s="1"/>
  <c r="G1115" i="2" s="1"/>
  <c r="G1116" i="2" s="1"/>
  <c r="G1117" i="2" s="1"/>
  <c r="G1118" i="2" s="1"/>
  <c r="G1119" i="2" s="1"/>
  <c r="G1120" i="2" s="1"/>
  <c r="G1121" i="2" s="1"/>
  <c r="G1122" i="2" s="1"/>
  <c r="G1123" i="2" s="1"/>
  <c r="G1124" i="2" s="1"/>
  <c r="G1125" i="2" s="1"/>
  <c r="G1126" i="2" s="1"/>
  <c r="G1127" i="2" s="1"/>
  <c r="G1128" i="2" s="1"/>
  <c r="G1129" i="2" s="1"/>
  <c r="G1130" i="2" s="1"/>
  <c r="G1131" i="2" s="1"/>
  <c r="G1132" i="2" s="1"/>
  <c r="G1133" i="2" s="1"/>
  <c r="G1134" i="2" s="1"/>
  <c r="G1135" i="2" s="1"/>
  <c r="G1136" i="2" s="1"/>
  <c r="G1137" i="2" s="1"/>
  <c r="G1138" i="2" s="1"/>
  <c r="G1139" i="2" s="1"/>
  <c r="G1140" i="2" s="1"/>
  <c r="G1141" i="2" s="1"/>
  <c r="G1142" i="2" s="1"/>
  <c r="G1143" i="2" s="1"/>
  <c r="G1144" i="2" s="1"/>
  <c r="G1145" i="2" s="1"/>
  <c r="G1146" i="2" s="1"/>
  <c r="G1147" i="2" s="1"/>
  <c r="G1148" i="2" s="1"/>
  <c r="G1149" i="2" s="1"/>
  <c r="G1150" i="2" s="1"/>
  <c r="G1151" i="2" s="1"/>
  <c r="G1152" i="2" s="1"/>
  <c r="G1153" i="2" s="1"/>
  <c r="G1154" i="2" s="1"/>
  <c r="G1155" i="2" s="1"/>
  <c r="G1156" i="2" s="1"/>
  <c r="G1157" i="2" s="1"/>
  <c r="G1158" i="2" s="1"/>
  <c r="G1159" i="2" s="1"/>
  <c r="G1160" i="2" s="1"/>
  <c r="G1161" i="2" s="1"/>
  <c r="G1162" i="2" s="1"/>
  <c r="G1163" i="2" s="1"/>
  <c r="G1164" i="2" s="1"/>
  <c r="G1165" i="2" s="1"/>
  <c r="G1166" i="2" s="1"/>
  <c r="G1167" i="2" s="1"/>
  <c r="G1168" i="2" s="1"/>
  <c r="G1169" i="2" s="1"/>
  <c r="G1170" i="2" s="1"/>
  <c r="G1171" i="2" s="1"/>
  <c r="G1172" i="2" s="1"/>
  <c r="G1173" i="2" s="1"/>
  <c r="G1174" i="2" s="1"/>
  <c r="G1175" i="2" s="1"/>
  <c r="G1176" i="2" s="1"/>
  <c r="G1177" i="2" s="1"/>
  <c r="G1178" i="2" s="1"/>
  <c r="G1179" i="2" s="1"/>
  <c r="G1180" i="2" s="1"/>
  <c r="G1181" i="2" s="1"/>
  <c r="G1182" i="2" s="1"/>
  <c r="G1183" i="2" s="1"/>
  <c r="G1184" i="2" s="1"/>
  <c r="G1185" i="2" s="1"/>
  <c r="G1186" i="2" s="1"/>
  <c r="G1187" i="2" s="1"/>
  <c r="G1188" i="2" s="1"/>
  <c r="G1189" i="2" s="1"/>
  <c r="G1190" i="2" s="1"/>
  <c r="G1191" i="2" s="1"/>
  <c r="G1192" i="2" s="1"/>
  <c r="G1193" i="2" s="1"/>
  <c r="G1194" i="2" s="1"/>
  <c r="G1195" i="2" s="1"/>
  <c r="G1196" i="2" s="1"/>
  <c r="G1197" i="2" s="1"/>
  <c r="G1198" i="2" s="1"/>
  <c r="G1199" i="2" s="1"/>
  <c r="G1200" i="2" s="1"/>
  <c r="G1201" i="2" s="1"/>
  <c r="G1202" i="2" s="1"/>
  <c r="G1203" i="2" s="1"/>
  <c r="G1204" i="2" s="1"/>
  <c r="G1205" i="2" s="1"/>
  <c r="G1206" i="2" s="1"/>
  <c r="G1207" i="2" s="1"/>
  <c r="G1208" i="2" s="1"/>
  <c r="G1209" i="2" s="1"/>
  <c r="G1210" i="2" s="1"/>
  <c r="G1211" i="2" s="1"/>
  <c r="G1212" i="2" s="1"/>
  <c r="G1213" i="2" s="1"/>
  <c r="G1214" i="2" s="1"/>
  <c r="G1215" i="2" s="1"/>
  <c r="G1216" i="2" s="1"/>
  <c r="G1217" i="2" s="1"/>
  <c r="G1218" i="2" s="1"/>
  <c r="G1219" i="2" s="1"/>
  <c r="G1220" i="2" s="1"/>
  <c r="G1221" i="2" s="1"/>
  <c r="G1222" i="2" s="1"/>
  <c r="G1223" i="2" s="1"/>
  <c r="G1224" i="2" s="1"/>
  <c r="G1225" i="2" s="1"/>
  <c r="G1226" i="2" s="1"/>
  <c r="G1227" i="2" s="1"/>
  <c r="G1228" i="2" s="1"/>
  <c r="G1229" i="2" s="1"/>
  <c r="G1230" i="2" s="1"/>
  <c r="G1231" i="2" s="1"/>
  <c r="G1232" i="2" s="1"/>
  <c r="G1233" i="2" s="1"/>
  <c r="G1234" i="2" s="1"/>
  <c r="G1235" i="2" s="1"/>
  <c r="G1236" i="2" s="1"/>
  <c r="G1237" i="2" s="1"/>
  <c r="G1238" i="2" s="1"/>
  <c r="G1239" i="2" s="1"/>
  <c r="G1240" i="2" s="1"/>
  <c r="G1241" i="2" s="1"/>
  <c r="G1242" i="2" s="1"/>
  <c r="G1243" i="2" s="1"/>
  <c r="G1244" i="2" s="1"/>
  <c r="G1245" i="2" s="1"/>
  <c r="G1246" i="2" s="1"/>
  <c r="G1247" i="2" s="1"/>
  <c r="G1248" i="2" s="1"/>
  <c r="G1249" i="2" s="1"/>
  <c r="G1250" i="2" s="1"/>
  <c r="G1251" i="2" s="1"/>
  <c r="G1252" i="2" s="1"/>
  <c r="G1253" i="2" s="1"/>
  <c r="G1254" i="2" s="1"/>
  <c r="G1255" i="2" s="1"/>
  <c r="G1256" i="2" s="1"/>
  <c r="G1257" i="2" s="1"/>
  <c r="G1258" i="2" s="1"/>
  <c r="G1259" i="2" s="1"/>
  <c r="G1260" i="2" s="1"/>
  <c r="G1261" i="2" s="1"/>
  <c r="G1262" i="2" s="1"/>
  <c r="G1263" i="2" s="1"/>
  <c r="G1264" i="2" s="1"/>
  <c r="G1265" i="2" s="1"/>
  <c r="G1266" i="2" s="1"/>
  <c r="G1267" i="2" s="1"/>
  <c r="G1268" i="2" s="1"/>
  <c r="G1269" i="2" s="1"/>
  <c r="G1270" i="2" s="1"/>
  <c r="G1271" i="2" s="1"/>
  <c r="G1272" i="2" s="1"/>
  <c r="G1273" i="2" s="1"/>
  <c r="G1274" i="2" s="1"/>
  <c r="G1275" i="2" s="1"/>
  <c r="G1276" i="2" s="1"/>
  <c r="G1277" i="2" s="1"/>
  <c r="G1278" i="2" s="1"/>
  <c r="G1279" i="2" s="1"/>
  <c r="G1280" i="2" s="1"/>
  <c r="G1281" i="2" s="1"/>
  <c r="G1282" i="2" s="1"/>
  <c r="G1283" i="2" s="1"/>
  <c r="G1284" i="2" s="1"/>
  <c r="G1285" i="2" s="1"/>
  <c r="G1286" i="2" s="1"/>
  <c r="G1287" i="2" s="1"/>
  <c r="G1288" i="2" s="1"/>
  <c r="G1289" i="2" s="1"/>
  <c r="G1290" i="2" s="1"/>
  <c r="G1291" i="2" s="1"/>
  <c r="G1292" i="2" s="1"/>
  <c r="G1293" i="2" s="1"/>
  <c r="G1294" i="2" s="1"/>
  <c r="G1295" i="2" s="1"/>
  <c r="G1296" i="2" s="1"/>
  <c r="G1297" i="2" s="1"/>
  <c r="G1298" i="2" s="1"/>
  <c r="G1299" i="2" s="1"/>
  <c r="G1300" i="2" s="1"/>
  <c r="G1301" i="2" s="1"/>
  <c r="G1302" i="2" s="1"/>
  <c r="G1303" i="2" s="1"/>
  <c r="G1304" i="2" s="1"/>
  <c r="G1305" i="2" s="1"/>
  <c r="G1306" i="2" s="1"/>
  <c r="G1307" i="2" s="1"/>
  <c r="G1308" i="2" s="1"/>
  <c r="G1309" i="2" s="1"/>
  <c r="G1310" i="2" s="1"/>
  <c r="G1311" i="2" s="1"/>
  <c r="G1312" i="2" s="1"/>
  <c r="G1313" i="2" s="1"/>
  <c r="G1314" i="2" s="1"/>
  <c r="G1315" i="2" s="1"/>
  <c r="G1316" i="2" s="1"/>
  <c r="G1317" i="2" s="1"/>
  <c r="G1318" i="2" s="1"/>
  <c r="G1319" i="2" s="1"/>
  <c r="G1320" i="2" s="1"/>
  <c r="G1321" i="2" s="1"/>
  <c r="G1322" i="2" s="1"/>
  <c r="G1323" i="2" s="1"/>
  <c r="G1324" i="2" s="1"/>
  <c r="G1325" i="2" s="1"/>
  <c r="G1326" i="2" s="1"/>
  <c r="G1327" i="2" s="1"/>
  <c r="G1328" i="2" s="1"/>
  <c r="G1329" i="2" s="1"/>
  <c r="G1330" i="2" s="1"/>
  <c r="G1331" i="2" s="1"/>
  <c r="G1332" i="2" s="1"/>
  <c r="G1333" i="2" s="1"/>
  <c r="G1334" i="2" s="1"/>
  <c r="G1335" i="2" s="1"/>
  <c r="G1336" i="2" s="1"/>
  <c r="G1337" i="2" s="1"/>
  <c r="G1338" i="2" s="1"/>
  <c r="G1339" i="2" s="1"/>
  <c r="G1340" i="2" s="1"/>
  <c r="G1341" i="2" s="1"/>
  <c r="G1342" i="2" s="1"/>
  <c r="G1343" i="2" s="1"/>
  <c r="G1344" i="2" s="1"/>
  <c r="G1345" i="2" s="1"/>
  <c r="G1346" i="2" s="1"/>
  <c r="G1347" i="2" s="1"/>
  <c r="G1348" i="2" s="1"/>
  <c r="G1349" i="2" s="1"/>
  <c r="G1350" i="2" s="1"/>
  <c r="G1351" i="2" s="1"/>
  <c r="G1352" i="2" s="1"/>
  <c r="G1353" i="2" s="1"/>
  <c r="G1354" i="2" s="1"/>
  <c r="G1355" i="2" s="1"/>
  <c r="G1356" i="2" s="1"/>
  <c r="G1357" i="2" s="1"/>
  <c r="G1358" i="2" s="1"/>
  <c r="G1359" i="2" s="1"/>
  <c r="G1360" i="2" s="1"/>
  <c r="G1361" i="2" s="1"/>
  <c r="G1362" i="2" s="1"/>
  <c r="G1363" i="2" s="1"/>
  <c r="G1364" i="2" s="1"/>
  <c r="G1365" i="2" s="1"/>
  <c r="G1366" i="2" s="1"/>
  <c r="G1367" i="2" s="1"/>
  <c r="G1368" i="2" s="1"/>
  <c r="G1369" i="2" s="1"/>
  <c r="G1370" i="2" s="1"/>
  <c r="G1371" i="2" s="1"/>
  <c r="G1372" i="2" s="1"/>
  <c r="G1373" i="2" s="1"/>
  <c r="G1374" i="2" s="1"/>
  <c r="G1375" i="2" s="1"/>
  <c r="G1376" i="2" s="1"/>
  <c r="G1377" i="2" s="1"/>
  <c r="G1378" i="2" s="1"/>
  <c r="G1379" i="2" s="1"/>
  <c r="G1380" i="2" s="1"/>
  <c r="G1381" i="2" s="1"/>
  <c r="G1382" i="2" s="1"/>
  <c r="G1383" i="2" s="1"/>
  <c r="G1384" i="2" s="1"/>
  <c r="G1385" i="2" s="1"/>
  <c r="G1386" i="2" s="1"/>
  <c r="G1387" i="2" s="1"/>
  <c r="G1388" i="2" s="1"/>
  <c r="G1389" i="2" s="1"/>
  <c r="G1390" i="2" s="1"/>
  <c r="G1391" i="2" s="1"/>
  <c r="G1392" i="2" s="1"/>
  <c r="G1393" i="2" s="1"/>
  <c r="G1394" i="2" s="1"/>
  <c r="G1395" i="2" s="1"/>
  <c r="G1396" i="2" s="1"/>
  <c r="G1397" i="2" s="1"/>
  <c r="G1398" i="2" s="1"/>
  <c r="G1399" i="2" s="1"/>
  <c r="G1400" i="2" s="1"/>
  <c r="G1401" i="2" s="1"/>
  <c r="G1402" i="2" s="1"/>
  <c r="G1403" i="2" s="1"/>
  <c r="G1404" i="2" s="1"/>
  <c r="G1405" i="2" s="1"/>
  <c r="G1406" i="2" s="1"/>
  <c r="G1407" i="2" s="1"/>
  <c r="G1408" i="2" s="1"/>
  <c r="G1409" i="2" s="1"/>
  <c r="G1410" i="2" s="1"/>
  <c r="G1411" i="2" s="1"/>
  <c r="G1412" i="2" s="1"/>
  <c r="G1413" i="2" s="1"/>
  <c r="G1414" i="2" s="1"/>
  <c r="G1415" i="2" s="1"/>
  <c r="G1416" i="2" s="1"/>
  <c r="G1417" i="2" s="1"/>
  <c r="G1418" i="2" s="1"/>
  <c r="G1419" i="2" s="1"/>
  <c r="G1420" i="2" s="1"/>
  <c r="G1421" i="2" s="1"/>
  <c r="G1422" i="2" s="1"/>
  <c r="G1423" i="2" s="1"/>
  <c r="G1424" i="2" s="1"/>
  <c r="G1425" i="2" s="1"/>
  <c r="G1426" i="2" s="1"/>
  <c r="G1427" i="2" s="1"/>
  <c r="G1428" i="2" s="1"/>
  <c r="G1429" i="2" s="1"/>
  <c r="G1430" i="2" s="1"/>
  <c r="G1431" i="2" s="1"/>
  <c r="G1432" i="2" s="1"/>
  <c r="G1433" i="2" s="1"/>
  <c r="G1434" i="2" s="1"/>
  <c r="G1435" i="2" s="1"/>
  <c r="G1436" i="2" s="1"/>
  <c r="G1437" i="2" s="1"/>
  <c r="G1438" i="2" s="1"/>
  <c r="G1439" i="2" s="1"/>
  <c r="G1440" i="2" s="1"/>
  <c r="G1441" i="2" s="1"/>
  <c r="G1442" i="2" s="1"/>
  <c r="G1443" i="2" s="1"/>
  <c r="G1444" i="2" s="1"/>
  <c r="G1445" i="2" s="1"/>
  <c r="G1446" i="2" s="1"/>
  <c r="G1447" i="2" s="1"/>
  <c r="G1448" i="2" s="1"/>
  <c r="G1449" i="2" s="1"/>
  <c r="G1450" i="2" s="1"/>
  <c r="G1451" i="2" s="1"/>
  <c r="G1452" i="2" s="1"/>
  <c r="G1453" i="2" s="1"/>
  <c r="G1454" i="2" s="1"/>
  <c r="G1455" i="2" s="1"/>
  <c r="G1456" i="2" s="1"/>
  <c r="G1457" i="2" s="1"/>
  <c r="G1458" i="2" s="1"/>
  <c r="G1459" i="2" s="1"/>
  <c r="G1460" i="2" s="1"/>
  <c r="G1461" i="2" s="1"/>
  <c r="G1462" i="2" s="1"/>
  <c r="G1463" i="2" s="1"/>
  <c r="G1464" i="2" s="1"/>
  <c r="G1465" i="2" s="1"/>
  <c r="G1466" i="2" s="1"/>
  <c r="G1467" i="2" s="1"/>
  <c r="G1468" i="2" s="1"/>
  <c r="G1469" i="2" s="1"/>
  <c r="G1470" i="2" s="1"/>
  <c r="G1471" i="2" s="1"/>
  <c r="G1472" i="2" s="1"/>
  <c r="G1473" i="2" s="1"/>
  <c r="G1474" i="2" s="1"/>
  <c r="G1475" i="2" s="1"/>
  <c r="G1476" i="2" s="1"/>
  <c r="G1477" i="2" s="1"/>
  <c r="G1478" i="2" s="1"/>
  <c r="G1479" i="2" s="1"/>
  <c r="G1480" i="2" s="1"/>
  <c r="G1481" i="2" s="1"/>
  <c r="G1482" i="2" s="1"/>
  <c r="G1483" i="2" s="1"/>
  <c r="G1484" i="2" s="1"/>
  <c r="G1485" i="2" s="1"/>
  <c r="G1486" i="2" s="1"/>
  <c r="G1487" i="2" s="1"/>
  <c r="G1488" i="2" s="1"/>
  <c r="G1489" i="2" s="1"/>
  <c r="G1490" i="2" s="1"/>
  <c r="G1491" i="2" s="1"/>
  <c r="G1492" i="2" s="1"/>
  <c r="G1493" i="2" s="1"/>
  <c r="G1494" i="2" s="1"/>
  <c r="G1495" i="2" s="1"/>
  <c r="G1496" i="2" s="1"/>
  <c r="G1497" i="2" s="1"/>
  <c r="G1498" i="2" s="1"/>
  <c r="G1499" i="2" s="1"/>
  <c r="G1500" i="2" s="1"/>
  <c r="G1501" i="2" s="1"/>
  <c r="G1502" i="2" s="1"/>
  <c r="G1503" i="2" s="1"/>
  <c r="G1504" i="2" s="1"/>
  <c r="G1505" i="2" s="1"/>
  <c r="G1506" i="2" s="1"/>
  <c r="G1507" i="2" s="1"/>
  <c r="G1508" i="2" s="1"/>
  <c r="G1509" i="2" s="1"/>
  <c r="G1510" i="2" s="1"/>
  <c r="G1511" i="2" s="1"/>
  <c r="G1512" i="2" s="1"/>
  <c r="G1513" i="2" s="1"/>
  <c r="G1514" i="2" s="1"/>
  <c r="G1515" i="2" s="1"/>
  <c r="G1516" i="2" s="1"/>
  <c r="G1517" i="2" s="1"/>
  <c r="G1518" i="2" s="1"/>
  <c r="G1519" i="2" s="1"/>
  <c r="G1520" i="2" s="1"/>
  <c r="G1521" i="2" s="1"/>
  <c r="G1522" i="2" s="1"/>
  <c r="G1523" i="2" s="1"/>
  <c r="G1524" i="2" s="1"/>
  <c r="G1525" i="2" s="1"/>
  <c r="G1526" i="2" s="1"/>
  <c r="G1527" i="2" s="1"/>
  <c r="G1528" i="2" s="1"/>
  <c r="G1529" i="2" s="1"/>
  <c r="G1530" i="2" s="1"/>
  <c r="G1531" i="2" s="1"/>
  <c r="G1532" i="2" s="1"/>
  <c r="G1533" i="2" s="1"/>
  <c r="G1534" i="2" s="1"/>
  <c r="G1535" i="2" s="1"/>
  <c r="G1536" i="2" s="1"/>
  <c r="G1537" i="2" s="1"/>
  <c r="G1538" i="2" s="1"/>
  <c r="G1539" i="2" s="1"/>
  <c r="G1540" i="2" s="1"/>
  <c r="G1541" i="2" s="1"/>
  <c r="G1542" i="2" s="1"/>
  <c r="G1543" i="2" s="1"/>
  <c r="G1544" i="2" s="1"/>
  <c r="G1545" i="2" s="1"/>
  <c r="G1546" i="2" s="1"/>
  <c r="G1547" i="2" s="1"/>
  <c r="G1548" i="2" s="1"/>
  <c r="G1549" i="2" s="1"/>
  <c r="G1550" i="2" s="1"/>
  <c r="G1551" i="2" s="1"/>
  <c r="G1552" i="2" s="1"/>
  <c r="G1553" i="2" s="1"/>
  <c r="G1554" i="2" s="1"/>
  <c r="G1555" i="2" s="1"/>
  <c r="G1556" i="2" s="1"/>
  <c r="G1557" i="2" s="1"/>
  <c r="G1558" i="2" s="1"/>
  <c r="G1559" i="2" s="1"/>
  <c r="G1560" i="2" s="1"/>
  <c r="G1561" i="2" s="1"/>
  <c r="G1562" i="2" s="1"/>
  <c r="G1563" i="2" s="1"/>
  <c r="G1564" i="2" s="1"/>
  <c r="G1565" i="2" s="1"/>
  <c r="G1566" i="2" s="1"/>
  <c r="G1567" i="2" s="1"/>
  <c r="G1568" i="2" s="1"/>
  <c r="G1569" i="2" s="1"/>
  <c r="G1570" i="2" s="1"/>
  <c r="G1571" i="2" s="1"/>
  <c r="G1572" i="2" s="1"/>
  <c r="G1573" i="2" s="1"/>
  <c r="G1574" i="2" s="1"/>
  <c r="G1575" i="2" s="1"/>
  <c r="G1576" i="2" s="1"/>
  <c r="G1577" i="2" s="1"/>
  <c r="G1578" i="2" s="1"/>
  <c r="G1579" i="2" s="1"/>
  <c r="G1580" i="2" s="1"/>
  <c r="G1581" i="2" s="1"/>
  <c r="G1582" i="2" s="1"/>
  <c r="G1583" i="2" s="1"/>
  <c r="G1584" i="2" s="1"/>
  <c r="G1585" i="2" s="1"/>
  <c r="G1586" i="2" s="1"/>
  <c r="G1587" i="2" s="1"/>
  <c r="G1588" i="2" s="1"/>
  <c r="G1589" i="2" s="1"/>
  <c r="G1590" i="2" s="1"/>
  <c r="G1591" i="2" s="1"/>
  <c r="G1592" i="2" s="1"/>
  <c r="G1593" i="2" s="1"/>
  <c r="G1594" i="2" s="1"/>
  <c r="G1595" i="2" s="1"/>
  <c r="G1596" i="2" s="1"/>
  <c r="G1597" i="2" s="1"/>
  <c r="G1598" i="2" s="1"/>
  <c r="G1599" i="2" s="1"/>
  <c r="G1600" i="2" s="1"/>
  <c r="G1601" i="2" s="1"/>
  <c r="G1602" i="2" s="1"/>
  <c r="G1603" i="2" s="1"/>
  <c r="G1604" i="2" s="1"/>
  <c r="G1605" i="2" s="1"/>
  <c r="G1606" i="2" s="1"/>
  <c r="G1607" i="2" s="1"/>
  <c r="G1608" i="2" s="1"/>
  <c r="G1609" i="2" s="1"/>
  <c r="G1610" i="2" s="1"/>
  <c r="G1611" i="2" s="1"/>
  <c r="G1612" i="2" s="1"/>
  <c r="G1613" i="2" s="1"/>
  <c r="G1614" i="2" s="1"/>
  <c r="G1615" i="2" s="1"/>
  <c r="G1616" i="2" s="1"/>
  <c r="G1617" i="2" s="1"/>
  <c r="G1618" i="2" s="1"/>
  <c r="G1619" i="2" s="1"/>
  <c r="G1620" i="2" s="1"/>
  <c r="G1621" i="2" s="1"/>
  <c r="G1622" i="2" s="1"/>
  <c r="G1623" i="2" s="1"/>
  <c r="G1624" i="2" s="1"/>
  <c r="G1625" i="2" s="1"/>
  <c r="G1626" i="2" s="1"/>
  <c r="G1627" i="2" s="1"/>
  <c r="G1628" i="2" s="1"/>
  <c r="G1629" i="2" s="1"/>
  <c r="G1630" i="2" s="1"/>
  <c r="G1631" i="2" s="1"/>
  <c r="G1632" i="2" s="1"/>
  <c r="G1633" i="2" s="1"/>
  <c r="G1634" i="2" s="1"/>
  <c r="G1635" i="2" s="1"/>
  <c r="G1636" i="2" s="1"/>
  <c r="G1637" i="2" s="1"/>
  <c r="G1638" i="2" s="1"/>
  <c r="G1639" i="2" s="1"/>
  <c r="G1640" i="2" s="1"/>
  <c r="G1641" i="2" s="1"/>
  <c r="G1642" i="2" s="1"/>
  <c r="G1643" i="2" s="1"/>
  <c r="G1644" i="2" s="1"/>
  <c r="G1645" i="2" s="1"/>
  <c r="G1646" i="2" s="1"/>
  <c r="G1647" i="2" s="1"/>
  <c r="G1648" i="2" s="1"/>
  <c r="G1649" i="2" s="1"/>
  <c r="G1650" i="2" s="1"/>
  <c r="G1651" i="2" s="1"/>
  <c r="G1652" i="2" s="1"/>
  <c r="G1653" i="2" s="1"/>
  <c r="G1654" i="2" s="1"/>
  <c r="G1655" i="2" s="1"/>
  <c r="G1656" i="2" s="1"/>
  <c r="G1657" i="2" s="1"/>
  <c r="G1658" i="2" s="1"/>
  <c r="G1659" i="2" s="1"/>
  <c r="G1660" i="2" s="1"/>
  <c r="G1661" i="2" s="1"/>
  <c r="G1662" i="2" s="1"/>
  <c r="G1663" i="2" s="1"/>
  <c r="G1664" i="2" s="1"/>
  <c r="G1665" i="2" s="1"/>
  <c r="G1666" i="2" s="1"/>
  <c r="G1667" i="2" s="1"/>
  <c r="G1668" i="2" s="1"/>
  <c r="G1669" i="2" s="1"/>
  <c r="G1670" i="2" s="1"/>
  <c r="G1671" i="2" s="1"/>
  <c r="G1672" i="2" s="1"/>
  <c r="G1673" i="2" s="1"/>
  <c r="G1674" i="2" s="1"/>
  <c r="G1675" i="2" s="1"/>
  <c r="G1676" i="2" s="1"/>
  <c r="G1677" i="2" s="1"/>
  <c r="G1678" i="2" s="1"/>
  <c r="G1679" i="2" s="1"/>
  <c r="G1680" i="2" s="1"/>
  <c r="G1681" i="2" s="1"/>
  <c r="G1682" i="2" s="1"/>
  <c r="G1683" i="2" s="1"/>
  <c r="G1684" i="2" s="1"/>
  <c r="G1685" i="2" s="1"/>
  <c r="G1686" i="2" s="1"/>
  <c r="G1687" i="2" s="1"/>
  <c r="G1688" i="2" s="1"/>
  <c r="G1689" i="2" s="1"/>
  <c r="G1690" i="2" s="1"/>
  <c r="G1691" i="2" s="1"/>
  <c r="G1692" i="2" s="1"/>
  <c r="G1693" i="2" s="1"/>
  <c r="G1694" i="2" s="1"/>
  <c r="G1695" i="2" s="1"/>
  <c r="G1696" i="2" s="1"/>
  <c r="G1697" i="2" s="1"/>
  <c r="G1698" i="2" s="1"/>
  <c r="G1699" i="2" s="1"/>
  <c r="G1700" i="2" s="1"/>
  <c r="G1701" i="2" s="1"/>
  <c r="G1702" i="2" s="1"/>
  <c r="G1703" i="2" s="1"/>
  <c r="G1704" i="2" s="1"/>
  <c r="G1705" i="2" s="1"/>
  <c r="G1706" i="2" s="1"/>
  <c r="G1707" i="2" s="1"/>
  <c r="G1708" i="2" s="1"/>
  <c r="G1709" i="2" s="1"/>
  <c r="G1710" i="2" s="1"/>
  <c r="G1711" i="2" s="1"/>
  <c r="G1712" i="2" s="1"/>
  <c r="G1713" i="2" s="1"/>
  <c r="G1714" i="2" s="1"/>
  <c r="G1715" i="2" s="1"/>
  <c r="G1716" i="2" s="1"/>
  <c r="G1717" i="2" s="1"/>
  <c r="G1718" i="2" s="1"/>
  <c r="G1719" i="2" s="1"/>
  <c r="G1720" i="2" s="1"/>
  <c r="G1721" i="2" s="1"/>
  <c r="G1722" i="2" s="1"/>
  <c r="G1723" i="2" s="1"/>
  <c r="G1724" i="2" s="1"/>
  <c r="G1725" i="2" s="1"/>
  <c r="G1726" i="2" s="1"/>
  <c r="G1727" i="2" s="1"/>
  <c r="G1728" i="2" s="1"/>
  <c r="G1729" i="2" s="1"/>
  <c r="G1730" i="2" s="1"/>
  <c r="G1731" i="2" s="1"/>
  <c r="G1732" i="2" s="1"/>
  <c r="G1733" i="2" s="1"/>
  <c r="G1734" i="2" s="1"/>
  <c r="G1735" i="2" s="1"/>
  <c r="G1736" i="2" s="1"/>
  <c r="G1737" i="2" s="1"/>
  <c r="G1738" i="2" s="1"/>
  <c r="G1739" i="2" s="1"/>
  <c r="G1740" i="2" s="1"/>
  <c r="G1741" i="2" s="1"/>
  <c r="G1742" i="2" s="1"/>
  <c r="G1743" i="2" s="1"/>
  <c r="G1744" i="2" s="1"/>
  <c r="G1745" i="2" s="1"/>
  <c r="G1746" i="2" s="1"/>
  <c r="G1747" i="2" s="1"/>
  <c r="G1748" i="2" s="1"/>
  <c r="G1749" i="2" s="1"/>
  <c r="G1750" i="2" s="1"/>
  <c r="G1751" i="2" s="1"/>
  <c r="G1752" i="2" s="1"/>
  <c r="G1753" i="2" s="1"/>
  <c r="G1754" i="2" s="1"/>
  <c r="G1755" i="2" s="1"/>
  <c r="G1756" i="2" s="1"/>
  <c r="G1757" i="2" s="1"/>
  <c r="G1758" i="2" s="1"/>
  <c r="G1759" i="2" s="1"/>
  <c r="G1760" i="2" s="1"/>
  <c r="G1761" i="2" s="1"/>
  <c r="G1762" i="2" s="1"/>
  <c r="G1763" i="2" s="1"/>
  <c r="G1764" i="2" s="1"/>
  <c r="G1765" i="2" s="1"/>
  <c r="G1766" i="2" s="1"/>
  <c r="G1767" i="2" s="1"/>
  <c r="G1768" i="2" s="1"/>
  <c r="G1769" i="2" s="1"/>
  <c r="G1770" i="2" s="1"/>
  <c r="G1771" i="2" s="1"/>
  <c r="G1772" i="2" s="1"/>
  <c r="G1773" i="2" s="1"/>
  <c r="G1774" i="2" s="1"/>
  <c r="G1775" i="2" s="1"/>
  <c r="G1776" i="2" s="1"/>
  <c r="G1777" i="2" s="1"/>
  <c r="G1778" i="2" s="1"/>
  <c r="G1779" i="2" s="1"/>
  <c r="G1780" i="2" s="1"/>
  <c r="G1781" i="2" s="1"/>
  <c r="G1782" i="2" s="1"/>
  <c r="G1783" i="2" s="1"/>
  <c r="G1784" i="2" s="1"/>
  <c r="G1785" i="2" s="1"/>
  <c r="G1786" i="2" s="1"/>
  <c r="G1787" i="2" s="1"/>
  <c r="G1788" i="2" s="1"/>
  <c r="G1789" i="2" s="1"/>
  <c r="G1790" i="2" s="1"/>
  <c r="G1791" i="2" s="1"/>
  <c r="G1792" i="2" s="1"/>
  <c r="G1793" i="2" s="1"/>
  <c r="G1794" i="2" s="1"/>
  <c r="G1795" i="2" s="1"/>
  <c r="G1796" i="2" s="1"/>
  <c r="G1797" i="2" s="1"/>
  <c r="G1798" i="2" s="1"/>
  <c r="G1799" i="2" s="1"/>
  <c r="G1800" i="2" s="1"/>
  <c r="G1801" i="2" s="1"/>
  <c r="G1802" i="2" s="1"/>
  <c r="G1803" i="2" s="1"/>
  <c r="G1804" i="2" s="1"/>
  <c r="G1805" i="2" s="1"/>
  <c r="G1806" i="2" s="1"/>
  <c r="G1807" i="2" s="1"/>
  <c r="G1808" i="2" s="1"/>
  <c r="G1809" i="2" s="1"/>
  <c r="G1810" i="2" s="1"/>
  <c r="G1811" i="2" s="1"/>
  <c r="G1812" i="2" s="1"/>
  <c r="G1813" i="2" s="1"/>
  <c r="G1814" i="2" s="1"/>
  <c r="G1815" i="2" s="1"/>
  <c r="G1816" i="2" s="1"/>
  <c r="G1817" i="2" s="1"/>
  <c r="G1818" i="2" s="1"/>
  <c r="G1819" i="2" s="1"/>
  <c r="G1820" i="2" s="1"/>
  <c r="G1821" i="2" s="1"/>
  <c r="G1822" i="2" s="1"/>
  <c r="G1823" i="2" s="1"/>
  <c r="G1824" i="2" s="1"/>
  <c r="G1825" i="2" s="1"/>
  <c r="G1826" i="2" s="1"/>
  <c r="G1827" i="2" s="1"/>
  <c r="G1828" i="2" s="1"/>
  <c r="G1829" i="2" s="1"/>
  <c r="G1830" i="2" s="1"/>
  <c r="G1831" i="2" s="1"/>
  <c r="G1832" i="2" s="1"/>
  <c r="G1833" i="2" s="1"/>
  <c r="G1834" i="2" s="1"/>
  <c r="G1835" i="2" s="1"/>
  <c r="G1836" i="2" s="1"/>
  <c r="G1837" i="2" s="1"/>
  <c r="G1838" i="2" s="1"/>
  <c r="G1839" i="2" s="1"/>
  <c r="G1840" i="2" s="1"/>
  <c r="G1841" i="2" s="1"/>
  <c r="G1842" i="2" s="1"/>
  <c r="G1843" i="2" s="1"/>
  <c r="G1844" i="2" s="1"/>
  <c r="G1845" i="2" s="1"/>
  <c r="G1846" i="2" s="1"/>
  <c r="G1847" i="2" s="1"/>
  <c r="G1848" i="2" s="1"/>
  <c r="G1849" i="2" s="1"/>
  <c r="G1850" i="2" s="1"/>
  <c r="G1851" i="2" s="1"/>
  <c r="G1852" i="2" s="1"/>
  <c r="G1853" i="2" s="1"/>
  <c r="G1854" i="2" s="1"/>
  <c r="G1855" i="2" s="1"/>
  <c r="G1856" i="2" s="1"/>
  <c r="G1857" i="2" s="1"/>
  <c r="G1858" i="2" s="1"/>
  <c r="G1859" i="2" s="1"/>
  <c r="G1860" i="2" s="1"/>
  <c r="G1861" i="2" s="1"/>
  <c r="G1862" i="2" s="1"/>
  <c r="G1863" i="2" s="1"/>
  <c r="G1864" i="2" s="1"/>
  <c r="G1865" i="2" s="1"/>
  <c r="G1866" i="2" s="1"/>
  <c r="G1867" i="2" s="1"/>
  <c r="G1868" i="2" s="1"/>
  <c r="G1869" i="2" s="1"/>
  <c r="G1870" i="2" s="1"/>
  <c r="G1871" i="2" s="1"/>
  <c r="G1872" i="2" s="1"/>
  <c r="G1873" i="2" s="1"/>
  <c r="G1874" i="2" s="1"/>
  <c r="G1875" i="2" s="1"/>
  <c r="G1876" i="2" s="1"/>
  <c r="G1877" i="2" s="1"/>
  <c r="G1878" i="2" s="1"/>
  <c r="G1879" i="2" s="1"/>
  <c r="G1880" i="2" s="1"/>
  <c r="G1881" i="2" s="1"/>
  <c r="G1882" i="2" s="1"/>
  <c r="G1883" i="2" s="1"/>
  <c r="G1884" i="2" s="1"/>
  <c r="G1885" i="2" s="1"/>
  <c r="G1886" i="2" s="1"/>
  <c r="G1887" i="2" s="1"/>
  <c r="G1888" i="2" s="1"/>
  <c r="G1889" i="2" s="1"/>
  <c r="G1890" i="2" s="1"/>
  <c r="G1891" i="2" s="1"/>
  <c r="G1892" i="2" s="1"/>
  <c r="G1893" i="2" s="1"/>
  <c r="G1894" i="2" s="1"/>
  <c r="G1895" i="2" s="1"/>
  <c r="G1896" i="2" s="1"/>
  <c r="G1897" i="2" s="1"/>
  <c r="G1898" i="2" s="1"/>
  <c r="G1899" i="2" s="1"/>
  <c r="G1900" i="2" s="1"/>
  <c r="G1901" i="2" s="1"/>
  <c r="G1902" i="2" s="1"/>
  <c r="G1903" i="2" s="1"/>
  <c r="G1904" i="2" s="1"/>
  <c r="G1905" i="2" s="1"/>
  <c r="G1906" i="2" s="1"/>
  <c r="G1907" i="2" s="1"/>
  <c r="G1908" i="2" s="1"/>
  <c r="G1909" i="2" s="1"/>
  <c r="G1910" i="2" s="1"/>
  <c r="G1911" i="2" s="1"/>
  <c r="G1912" i="2" s="1"/>
  <c r="G1913" i="2" s="1"/>
  <c r="G1914" i="2" s="1"/>
  <c r="G1915" i="2" s="1"/>
  <c r="G1916" i="2" s="1"/>
  <c r="G1917" i="2" s="1"/>
  <c r="G1918" i="2" s="1"/>
  <c r="G1919" i="2" s="1"/>
  <c r="G1920" i="2" s="1"/>
  <c r="G1921" i="2" s="1"/>
  <c r="G1922" i="2" s="1"/>
  <c r="G1923" i="2" s="1"/>
  <c r="G1924" i="2" s="1"/>
  <c r="G1925" i="2" s="1"/>
  <c r="G1926" i="2" s="1"/>
  <c r="G1927" i="2" s="1"/>
  <c r="G1928" i="2" s="1"/>
  <c r="G1929" i="2" s="1"/>
  <c r="G1930" i="2" s="1"/>
  <c r="G1931" i="2" s="1"/>
  <c r="G1932" i="2" s="1"/>
  <c r="G1933" i="2" s="1"/>
  <c r="G1934" i="2" s="1"/>
  <c r="G1935" i="2" s="1"/>
  <c r="G1936" i="2" s="1"/>
  <c r="G1937" i="2" s="1"/>
  <c r="G1938" i="2" s="1"/>
  <c r="G1939" i="2" s="1"/>
  <c r="G1940" i="2" s="1"/>
  <c r="G1941" i="2" s="1"/>
  <c r="G1942" i="2" s="1"/>
  <c r="G1943" i="2" s="1"/>
  <c r="G1944" i="2" s="1"/>
  <c r="G1945" i="2" s="1"/>
  <c r="G1946" i="2" s="1"/>
  <c r="G1947" i="2" s="1"/>
  <c r="G1948" i="2" s="1"/>
  <c r="G1949" i="2" s="1"/>
  <c r="G1950" i="2" s="1"/>
  <c r="G1951" i="2" s="1"/>
  <c r="G1952" i="2" s="1"/>
  <c r="G1953" i="2" s="1"/>
  <c r="G1954" i="2" s="1"/>
  <c r="G1955" i="2" s="1"/>
  <c r="G1956" i="2" s="1"/>
  <c r="G1957" i="2" s="1"/>
  <c r="G1958" i="2" s="1"/>
  <c r="G1959" i="2" s="1"/>
  <c r="G1960" i="2" s="1"/>
  <c r="G1961" i="2" s="1"/>
  <c r="G1962" i="2" s="1"/>
  <c r="G1963" i="2" s="1"/>
  <c r="G1964" i="2" s="1"/>
  <c r="G1965" i="2" s="1"/>
  <c r="G1966" i="2" s="1"/>
  <c r="G1967" i="2" s="1"/>
  <c r="G1968" i="2" s="1"/>
  <c r="G1969" i="2" s="1"/>
  <c r="G1970" i="2" s="1"/>
  <c r="G1971" i="2" s="1"/>
  <c r="G1972" i="2" s="1"/>
  <c r="G1973" i="2" s="1"/>
  <c r="G1974" i="2" s="1"/>
  <c r="G1975" i="2" s="1"/>
  <c r="G1976" i="2" s="1"/>
  <c r="G1977" i="2" s="1"/>
  <c r="G1978" i="2" s="1"/>
  <c r="G1979" i="2" s="1"/>
  <c r="G1980" i="2" s="1"/>
  <c r="G1981" i="2" s="1"/>
  <c r="G1982" i="2" s="1"/>
  <c r="G1983" i="2" s="1"/>
  <c r="G1984" i="2" s="1"/>
  <c r="G1985" i="2" s="1"/>
  <c r="G1986" i="2" s="1"/>
  <c r="G1987" i="2" s="1"/>
  <c r="G1988" i="2" s="1"/>
  <c r="G1989" i="2" s="1"/>
  <c r="G1990" i="2" s="1"/>
  <c r="G1991" i="2" s="1"/>
  <c r="G1992" i="2" s="1"/>
  <c r="G1993" i="2" s="1"/>
  <c r="G1994" i="2" s="1"/>
  <c r="G1995" i="2" s="1"/>
  <c r="G1996" i="2" s="1"/>
  <c r="G1997" i="2" s="1"/>
  <c r="G1998" i="2" s="1"/>
  <c r="G1999" i="2" s="1"/>
  <c r="G2000" i="2" s="1"/>
  <c r="G2001" i="2" s="1"/>
  <c r="G2002" i="2" s="1"/>
  <c r="G2003" i="2" s="1"/>
  <c r="G2004" i="2" s="1"/>
  <c r="G2005" i="2" s="1"/>
  <c r="G2006" i="2" s="1"/>
  <c r="G2007" i="2" s="1"/>
  <c r="G2008" i="2" s="1"/>
  <c r="G2009" i="2" s="1"/>
  <c r="G2010" i="2" s="1"/>
  <c r="G2011" i="2" s="1"/>
  <c r="G2012" i="2" s="1"/>
  <c r="G2013" i="2" s="1"/>
  <c r="G2014" i="2" s="1"/>
  <c r="G2015" i="2" s="1"/>
  <c r="G2016" i="2" s="1"/>
  <c r="G2017" i="2" s="1"/>
  <c r="G2018" i="2" s="1"/>
  <c r="G2019" i="2" s="1"/>
  <c r="G2020" i="2" s="1"/>
  <c r="G2021" i="2" s="1"/>
  <c r="G2022" i="2" s="1"/>
  <c r="G2023" i="2" s="1"/>
  <c r="G2024" i="2" s="1"/>
  <c r="G2025" i="2" s="1"/>
  <c r="G2026" i="2" s="1"/>
  <c r="G2027" i="2" s="1"/>
  <c r="G2028" i="2" s="1"/>
  <c r="G2029" i="2" s="1"/>
  <c r="G2030" i="2" s="1"/>
  <c r="G2031" i="2" s="1"/>
  <c r="G2032" i="2" s="1"/>
  <c r="G2033" i="2" s="1"/>
  <c r="G2034" i="2" s="1"/>
  <c r="G2035" i="2" s="1"/>
  <c r="G2036" i="2" s="1"/>
  <c r="G2037" i="2" s="1"/>
  <c r="G2038" i="2" s="1"/>
  <c r="G2039" i="2" s="1"/>
  <c r="G2040" i="2" s="1"/>
  <c r="G2041" i="2" s="1"/>
  <c r="G2042" i="2" s="1"/>
  <c r="G2043" i="2" s="1"/>
  <c r="G2044" i="2" s="1"/>
  <c r="G2045" i="2" s="1"/>
  <c r="G2046" i="2" s="1"/>
  <c r="G2047" i="2" s="1"/>
  <c r="G2048" i="2" s="1"/>
  <c r="G2049" i="2" s="1"/>
  <c r="G2050" i="2" s="1"/>
  <c r="G2051" i="2" s="1"/>
  <c r="G2052" i="2" s="1"/>
  <c r="G2053" i="2" s="1"/>
  <c r="G2054" i="2" s="1"/>
  <c r="G2055" i="2" s="1"/>
  <c r="G2056" i="2" s="1"/>
  <c r="G2057" i="2" s="1"/>
  <c r="G2058" i="2" s="1"/>
  <c r="G2059" i="2" s="1"/>
  <c r="G2060" i="2" s="1"/>
  <c r="G2061" i="2" s="1"/>
  <c r="G2062" i="2" s="1"/>
  <c r="G2063" i="2" s="1"/>
  <c r="G2064" i="2" s="1"/>
  <c r="G2065" i="2" s="1"/>
  <c r="G2066" i="2" s="1"/>
  <c r="G2067" i="2" s="1"/>
  <c r="G2068" i="2" s="1"/>
  <c r="G2069" i="2" s="1"/>
  <c r="G2070" i="2" s="1"/>
  <c r="G2071" i="2" s="1"/>
  <c r="G2072" i="2" s="1"/>
  <c r="G2073" i="2" s="1"/>
  <c r="G2074" i="2" s="1"/>
  <c r="G2075" i="2" s="1"/>
  <c r="G2076" i="2" s="1"/>
  <c r="G2077" i="2" s="1"/>
  <c r="G2078" i="2" s="1"/>
  <c r="G2079" i="2" s="1"/>
  <c r="G2080" i="2" s="1"/>
  <c r="G2081" i="2" s="1"/>
  <c r="G2082" i="2" s="1"/>
  <c r="G2083" i="2" s="1"/>
  <c r="G2084" i="2" s="1"/>
  <c r="G2085" i="2" s="1"/>
  <c r="G2086" i="2" s="1"/>
  <c r="G2087" i="2" s="1"/>
  <c r="G2088" i="2" s="1"/>
  <c r="G2089" i="2" s="1"/>
  <c r="G2090" i="2" s="1"/>
  <c r="G2091" i="2" s="1"/>
  <c r="G2092" i="2" s="1"/>
  <c r="G2093" i="2" s="1"/>
  <c r="G2094" i="2" s="1"/>
  <c r="G2095" i="2" s="1"/>
  <c r="G2096" i="2" s="1"/>
  <c r="G2097" i="2" s="1"/>
  <c r="G2098" i="2" s="1"/>
  <c r="G2099" i="2" s="1"/>
  <c r="G2100" i="2" s="1"/>
  <c r="G2101" i="2" s="1"/>
  <c r="G2102" i="2" s="1"/>
  <c r="G2103" i="2" s="1"/>
  <c r="G2104" i="2" s="1"/>
  <c r="G2105" i="2" s="1"/>
  <c r="G2106" i="2" s="1"/>
  <c r="G2107" i="2" s="1"/>
  <c r="G2108" i="2" s="1"/>
  <c r="G2109" i="2" s="1"/>
  <c r="G2110" i="2" s="1"/>
  <c r="G2111" i="2" s="1"/>
  <c r="G2112" i="2" s="1"/>
  <c r="G2113" i="2" s="1"/>
  <c r="G2114" i="2" s="1"/>
  <c r="G2115" i="2" s="1"/>
  <c r="G2116" i="2" s="1"/>
  <c r="G2117" i="2" s="1"/>
  <c r="G2118" i="2" s="1"/>
  <c r="G2119" i="2" s="1"/>
  <c r="G2120" i="2" s="1"/>
  <c r="G2121" i="2" s="1"/>
  <c r="G2122" i="2" s="1"/>
  <c r="G2123" i="2" s="1"/>
  <c r="G2124" i="2" s="1"/>
  <c r="G2125" i="2" s="1"/>
  <c r="G2126" i="2" s="1"/>
  <c r="G2127" i="2" s="1"/>
  <c r="G2128" i="2" s="1"/>
  <c r="G2129" i="2" s="1"/>
  <c r="G2130" i="2" s="1"/>
  <c r="G2131" i="2" s="1"/>
  <c r="G2132" i="2" s="1"/>
  <c r="G2133" i="2" s="1"/>
  <c r="G2134" i="2" s="1"/>
  <c r="G2135" i="2" s="1"/>
  <c r="G2136" i="2" s="1"/>
  <c r="G2137" i="2" s="1"/>
  <c r="G2138" i="2" s="1"/>
  <c r="G2139" i="2" s="1"/>
  <c r="G2140" i="2" s="1"/>
  <c r="G2141" i="2" s="1"/>
  <c r="G2142" i="2" s="1"/>
  <c r="G2143" i="2" s="1"/>
  <c r="G2144" i="2" s="1"/>
  <c r="G2145" i="2" s="1"/>
  <c r="G2146" i="2" s="1"/>
  <c r="G2147" i="2" s="1"/>
  <c r="G2148" i="2" s="1"/>
  <c r="G2149" i="2" s="1"/>
  <c r="G2150" i="2" s="1"/>
  <c r="G2151" i="2" s="1"/>
  <c r="G2152" i="2" s="1"/>
  <c r="G2153" i="2" s="1"/>
  <c r="G2154" i="2" s="1"/>
  <c r="G2155" i="2" s="1"/>
  <c r="G2156" i="2" s="1"/>
  <c r="G2157" i="2" s="1"/>
  <c r="G2158" i="2" s="1"/>
  <c r="G2159" i="2" s="1"/>
  <c r="G2160" i="2" s="1"/>
  <c r="G2161" i="2" s="1"/>
  <c r="G2162" i="2" s="1"/>
  <c r="G2163" i="2" s="1"/>
  <c r="G2164" i="2" s="1"/>
  <c r="G2165" i="2" s="1"/>
  <c r="G2166" i="2" s="1"/>
  <c r="G2167" i="2" s="1"/>
  <c r="G2168" i="2" s="1"/>
  <c r="G2169" i="2" s="1"/>
  <c r="G2170" i="2" s="1"/>
  <c r="G2171" i="2" s="1"/>
  <c r="G2172" i="2" s="1"/>
  <c r="G2173" i="2" s="1"/>
  <c r="G2174" i="2" s="1"/>
  <c r="G2175" i="2" s="1"/>
  <c r="G2176" i="2" s="1"/>
  <c r="G2177" i="2" s="1"/>
  <c r="G2178" i="2" s="1"/>
  <c r="G2179" i="2" s="1"/>
  <c r="G2180" i="2" s="1"/>
  <c r="G2181" i="2" s="1"/>
  <c r="G2182" i="2" s="1"/>
  <c r="G2183" i="2" s="1"/>
  <c r="G2184" i="2" s="1"/>
  <c r="G2185" i="2" s="1"/>
  <c r="G2186" i="2" s="1"/>
  <c r="G2187" i="2" s="1"/>
  <c r="G2188" i="2" s="1"/>
  <c r="G2189" i="2" s="1"/>
  <c r="G2190" i="2" s="1"/>
  <c r="G2191" i="2" s="1"/>
  <c r="G2192" i="2" s="1"/>
  <c r="G2193" i="2" s="1"/>
  <c r="G2194" i="2" s="1"/>
  <c r="G2195" i="2" s="1"/>
  <c r="G2196" i="2" s="1"/>
  <c r="G2197" i="2" s="1"/>
  <c r="G2198" i="2" s="1"/>
  <c r="G2199" i="2" s="1"/>
  <c r="G2200" i="2" s="1"/>
  <c r="G2201" i="2" s="1"/>
  <c r="G2202" i="2" s="1"/>
  <c r="G2203" i="2" s="1"/>
  <c r="G2204" i="2" s="1"/>
  <c r="G2205" i="2" s="1"/>
  <c r="G2206" i="2" s="1"/>
  <c r="G2207" i="2" s="1"/>
  <c r="G2208" i="2" s="1"/>
  <c r="G2209" i="2" s="1"/>
  <c r="G2210" i="2" s="1"/>
  <c r="G2211" i="2" s="1"/>
  <c r="G2212" i="2" s="1"/>
  <c r="G2213" i="2" s="1"/>
  <c r="G2214" i="2" s="1"/>
  <c r="G2215" i="2" s="1"/>
  <c r="G2216" i="2" s="1"/>
  <c r="G2217" i="2" s="1"/>
  <c r="G2218" i="2" s="1"/>
  <c r="G2219" i="2" s="1"/>
  <c r="G2220" i="2" s="1"/>
  <c r="G2221" i="2" s="1"/>
  <c r="G2222" i="2" s="1"/>
  <c r="G2223" i="2" s="1"/>
  <c r="G2224" i="2" s="1"/>
  <c r="G2225" i="2" s="1"/>
  <c r="G2226" i="2" s="1"/>
  <c r="G2227" i="2" s="1"/>
  <c r="G2228" i="2" s="1"/>
  <c r="G2229" i="2" s="1"/>
  <c r="G2230" i="2" s="1"/>
  <c r="G2231" i="2" s="1"/>
  <c r="G2232" i="2" s="1"/>
  <c r="G2233" i="2" s="1"/>
  <c r="G2234" i="2" s="1"/>
  <c r="G2235" i="2" s="1"/>
  <c r="G2236" i="2" s="1"/>
  <c r="G2237" i="2" s="1"/>
  <c r="G2238" i="2" s="1"/>
  <c r="G2239" i="2" s="1"/>
  <c r="G2240" i="2" s="1"/>
  <c r="G2241" i="2" s="1"/>
  <c r="G2242" i="2" s="1"/>
  <c r="G2243" i="2" s="1"/>
  <c r="G2244" i="2" s="1"/>
  <c r="G2245" i="2" s="1"/>
  <c r="G2246" i="2" s="1"/>
  <c r="G2247" i="2" s="1"/>
  <c r="G2248" i="2" s="1"/>
  <c r="G2249" i="2" s="1"/>
  <c r="G2250" i="2" s="1"/>
  <c r="G2251" i="2" s="1"/>
  <c r="G2252" i="2" s="1"/>
  <c r="G2253" i="2" s="1"/>
  <c r="G2254" i="2" s="1"/>
  <c r="G2255" i="2" s="1"/>
  <c r="G2256" i="2" s="1"/>
  <c r="G2257" i="2" s="1"/>
  <c r="G2258" i="2" s="1"/>
  <c r="G2259" i="2" s="1"/>
  <c r="G2260" i="2" s="1"/>
  <c r="G2261" i="2" s="1"/>
  <c r="G2262" i="2" s="1"/>
  <c r="G2263" i="2" s="1"/>
  <c r="G2264" i="2" s="1"/>
  <c r="G2265" i="2" s="1"/>
  <c r="G2266" i="2" s="1"/>
  <c r="G2267" i="2" s="1"/>
  <c r="G2268" i="2" s="1"/>
  <c r="G2269" i="2" s="1"/>
  <c r="G2270" i="2" s="1"/>
  <c r="G2271" i="2" s="1"/>
  <c r="G2272" i="2" s="1"/>
  <c r="G2273" i="2" s="1"/>
  <c r="G2274" i="2" s="1"/>
  <c r="G2275" i="2" s="1"/>
  <c r="G2276" i="2" s="1"/>
  <c r="G2277" i="2" s="1"/>
  <c r="G2278" i="2" s="1"/>
  <c r="G2279" i="2" s="1"/>
  <c r="G2280" i="2" s="1"/>
  <c r="G2281" i="2" s="1"/>
  <c r="G2282" i="2" s="1"/>
  <c r="G2283" i="2" s="1"/>
  <c r="G2284" i="2" s="1"/>
  <c r="G2285" i="2" s="1"/>
  <c r="G2286" i="2" s="1"/>
  <c r="G2287" i="2" s="1"/>
  <c r="G2288" i="2" s="1"/>
  <c r="G2289" i="2" s="1"/>
  <c r="G2290" i="2" s="1"/>
  <c r="G2291" i="2" s="1"/>
  <c r="G2292" i="2" s="1"/>
  <c r="G2293" i="2" s="1"/>
  <c r="G2294" i="2" s="1"/>
  <c r="G2295" i="2" s="1"/>
  <c r="G2296" i="2" s="1"/>
  <c r="G2297" i="2" s="1"/>
  <c r="G2298" i="2" s="1"/>
  <c r="G2299" i="2" s="1"/>
  <c r="G2300" i="2" s="1"/>
  <c r="G2301" i="2" s="1"/>
  <c r="G2302" i="2" s="1"/>
  <c r="G2303" i="2" s="1"/>
  <c r="G2304" i="2" s="1"/>
  <c r="G2305" i="2" s="1"/>
  <c r="G2306" i="2" s="1"/>
  <c r="G2307" i="2" s="1"/>
  <c r="G2308" i="2" s="1"/>
  <c r="G2309" i="2" s="1"/>
  <c r="G2310" i="2" s="1"/>
  <c r="G2311" i="2" s="1"/>
  <c r="G2312" i="2" s="1"/>
  <c r="G2313" i="2" s="1"/>
  <c r="G2314" i="2" s="1"/>
  <c r="G2315" i="2" s="1"/>
  <c r="G2316" i="2" s="1"/>
  <c r="G2317" i="2" s="1"/>
  <c r="G2318" i="2" s="1"/>
  <c r="G2319" i="2" s="1"/>
  <c r="G2320" i="2" s="1"/>
  <c r="G2321" i="2" s="1"/>
  <c r="G2322" i="2" s="1"/>
  <c r="G2323" i="2" s="1"/>
  <c r="G2324" i="2" s="1"/>
  <c r="G2325" i="2" s="1"/>
  <c r="G2326" i="2" s="1"/>
  <c r="G2327" i="2" s="1"/>
  <c r="G2328" i="2" s="1"/>
  <c r="G2329" i="2" s="1"/>
  <c r="G2330" i="2" s="1"/>
  <c r="G2331" i="2" s="1"/>
  <c r="G2332" i="2" s="1"/>
  <c r="G2333" i="2" s="1"/>
  <c r="G2334" i="2" s="1"/>
  <c r="G2335" i="2" s="1"/>
  <c r="G2336" i="2" s="1"/>
  <c r="G2337" i="2" s="1"/>
  <c r="G2338" i="2" s="1"/>
  <c r="G2339" i="2" s="1"/>
  <c r="G2340" i="2" s="1"/>
  <c r="G2341" i="2" s="1"/>
  <c r="G2342" i="2" s="1"/>
  <c r="G2343" i="2" s="1"/>
  <c r="G2344" i="2" s="1"/>
  <c r="G2345" i="2" s="1"/>
  <c r="G2346" i="2" s="1"/>
  <c r="G2347" i="2" s="1"/>
  <c r="G2348" i="2" s="1"/>
  <c r="G2349" i="2" s="1"/>
  <c r="G2350" i="2" s="1"/>
  <c r="G2351" i="2" s="1"/>
  <c r="G2352" i="2" s="1"/>
  <c r="G2353" i="2" s="1"/>
  <c r="G2354" i="2" s="1"/>
  <c r="G2355" i="2" s="1"/>
  <c r="G2356" i="2" s="1"/>
  <c r="G2357" i="2" s="1"/>
  <c r="G2358" i="2" s="1"/>
  <c r="G2359" i="2" s="1"/>
  <c r="G2360" i="2" s="1"/>
  <c r="G2361" i="2" s="1"/>
  <c r="G2362" i="2" s="1"/>
  <c r="G2363" i="2" s="1"/>
  <c r="G2364" i="2" s="1"/>
  <c r="G2365" i="2" s="1"/>
  <c r="G2366" i="2" s="1"/>
  <c r="G2367" i="2" s="1"/>
  <c r="G2368" i="2" s="1"/>
  <c r="G2369" i="2" s="1"/>
  <c r="G2370" i="2" s="1"/>
  <c r="G2371" i="2" s="1"/>
  <c r="G2372" i="2" s="1"/>
  <c r="G2373" i="2" s="1"/>
  <c r="G2374" i="2" s="1"/>
  <c r="G2375" i="2" s="1"/>
  <c r="G2376" i="2" s="1"/>
  <c r="G2377" i="2" s="1"/>
  <c r="G2378" i="2" s="1"/>
  <c r="G2379" i="2" s="1"/>
  <c r="G2380" i="2" s="1"/>
  <c r="G2381" i="2" s="1"/>
  <c r="G2382" i="2" s="1"/>
  <c r="G2383" i="2" s="1"/>
  <c r="G2384" i="2" s="1"/>
  <c r="G2385" i="2" s="1"/>
  <c r="G2386" i="2" s="1"/>
  <c r="G2387" i="2" s="1"/>
  <c r="G2388" i="2" s="1"/>
  <c r="G2389" i="2" s="1"/>
  <c r="G2390" i="2" s="1"/>
  <c r="G2391" i="2" s="1"/>
  <c r="G2392" i="2" s="1"/>
  <c r="G2393" i="2" s="1"/>
  <c r="G2394" i="2" s="1"/>
  <c r="G2395" i="2" s="1"/>
  <c r="G2396" i="2" s="1"/>
  <c r="G2397" i="2" s="1"/>
  <c r="G2398" i="2" s="1"/>
  <c r="G2399" i="2" s="1"/>
  <c r="G2400" i="2" s="1"/>
  <c r="G2401" i="2" s="1"/>
  <c r="G2402" i="2" s="1"/>
  <c r="G2403" i="2" s="1"/>
  <c r="G2404" i="2" s="1"/>
  <c r="G2405" i="2" s="1"/>
  <c r="G2406" i="2" s="1"/>
  <c r="G2407" i="2" s="1"/>
  <c r="G2408" i="2" s="1"/>
  <c r="G2409" i="2" s="1"/>
  <c r="G2410" i="2" s="1"/>
  <c r="G2411" i="2" s="1"/>
  <c r="G2412" i="2" s="1"/>
  <c r="G2413" i="2" s="1"/>
  <c r="G2414" i="2" s="1"/>
  <c r="G2415" i="2" s="1"/>
  <c r="G2416" i="2" s="1"/>
  <c r="G2417" i="2" s="1"/>
  <c r="G2418" i="2" s="1"/>
  <c r="G2419" i="2" s="1"/>
  <c r="G2420" i="2" s="1"/>
  <c r="G2421" i="2" s="1"/>
  <c r="G2422" i="2" s="1"/>
  <c r="G2423" i="2" s="1"/>
  <c r="G2424" i="2" s="1"/>
  <c r="G2425" i="2" s="1"/>
  <c r="G2426" i="2" s="1"/>
  <c r="G2427" i="2" s="1"/>
  <c r="G2428" i="2" s="1"/>
  <c r="G2429" i="2" s="1"/>
  <c r="G2430" i="2" s="1"/>
  <c r="G2431" i="2" s="1"/>
  <c r="G2432" i="2" s="1"/>
  <c r="G2433" i="2" s="1"/>
  <c r="G2434" i="2" s="1"/>
  <c r="G2435" i="2" s="1"/>
  <c r="G2436" i="2" s="1"/>
  <c r="G2437" i="2" s="1"/>
  <c r="G2438" i="2" s="1"/>
  <c r="G2439" i="2" s="1"/>
  <c r="G2440" i="2" s="1"/>
  <c r="G2441" i="2" s="1"/>
  <c r="G2442" i="2" s="1"/>
  <c r="G2443" i="2" s="1"/>
  <c r="G2444" i="2" s="1"/>
  <c r="G2445" i="2" s="1"/>
  <c r="G2446" i="2" s="1"/>
  <c r="G2447" i="2" s="1"/>
  <c r="G2448" i="2" s="1"/>
  <c r="G2449" i="2" s="1"/>
  <c r="G2450" i="2" s="1"/>
  <c r="G2451" i="2" s="1"/>
  <c r="G2452" i="2" s="1"/>
  <c r="G2453" i="2" s="1"/>
  <c r="G2454" i="2" s="1"/>
  <c r="G2455" i="2" s="1"/>
  <c r="G2456" i="2" s="1"/>
  <c r="G2457" i="2" s="1"/>
  <c r="G2458" i="2" s="1"/>
  <c r="G2459" i="2" s="1"/>
  <c r="G2460" i="2" s="1"/>
  <c r="G2461" i="2" s="1"/>
  <c r="G2462" i="2" s="1"/>
  <c r="G2463" i="2" s="1"/>
  <c r="G2464" i="2" s="1"/>
  <c r="G2465" i="2" s="1"/>
  <c r="G2466" i="2" s="1"/>
  <c r="G2467" i="2" s="1"/>
  <c r="G2468" i="2" s="1"/>
  <c r="G2469" i="2" s="1"/>
  <c r="G2470" i="2" s="1"/>
  <c r="G2471" i="2" s="1"/>
  <c r="G2472" i="2" s="1"/>
  <c r="G2473" i="2" s="1"/>
  <c r="G2474" i="2" s="1"/>
  <c r="G2475" i="2" s="1"/>
  <c r="G2476" i="2" s="1"/>
  <c r="G2477" i="2" s="1"/>
  <c r="G2478" i="2" s="1"/>
  <c r="G2479" i="2" s="1"/>
  <c r="G2480" i="2" s="1"/>
  <c r="G2481" i="2" s="1"/>
  <c r="G2482" i="2" s="1"/>
  <c r="G2483" i="2" s="1"/>
  <c r="G2484" i="2" s="1"/>
  <c r="G2485" i="2" s="1"/>
  <c r="G2486" i="2" s="1"/>
  <c r="G2487" i="2" s="1"/>
  <c r="G2488" i="2" s="1"/>
  <c r="G2489" i="2" s="1"/>
  <c r="G2490" i="2" s="1"/>
  <c r="G2491" i="2" s="1"/>
  <c r="G2492" i="2" s="1"/>
  <c r="G2493" i="2" s="1"/>
  <c r="G2494" i="2" s="1"/>
  <c r="G2495" i="2" s="1"/>
  <c r="G2496" i="2" s="1"/>
  <c r="G2497" i="2" s="1"/>
  <c r="G2498" i="2" s="1"/>
  <c r="G2499" i="2" s="1"/>
  <c r="G2500" i="2" s="1"/>
  <c r="G2501" i="2" s="1"/>
  <c r="G2502" i="2" s="1"/>
  <c r="G2503" i="2" s="1"/>
  <c r="G2504" i="2" s="1"/>
  <c r="G2505" i="2" s="1"/>
  <c r="G2506" i="2" s="1"/>
  <c r="G2507" i="2" s="1"/>
  <c r="G2508" i="2" s="1"/>
  <c r="G2509" i="2" s="1"/>
  <c r="G2510" i="2" s="1"/>
  <c r="G2511" i="2" s="1"/>
  <c r="G2512" i="2" s="1"/>
  <c r="G2513" i="2" s="1"/>
  <c r="G2514" i="2" s="1"/>
  <c r="G2515" i="2" s="1"/>
  <c r="G2516" i="2" s="1"/>
  <c r="G2517" i="2" s="1"/>
  <c r="G2518" i="2" s="1"/>
  <c r="G2519" i="2" s="1"/>
  <c r="G2520" i="2" s="1"/>
  <c r="G2521" i="2" s="1"/>
  <c r="G2522" i="2" s="1"/>
  <c r="G2523" i="2" s="1"/>
  <c r="G2524" i="2" s="1"/>
  <c r="G2525" i="2" s="1"/>
  <c r="G2526" i="2" s="1"/>
  <c r="G2527" i="2" s="1"/>
  <c r="G2528" i="2" s="1"/>
  <c r="G2529" i="2" s="1"/>
  <c r="G2530" i="2" s="1"/>
  <c r="G2531" i="2" s="1"/>
  <c r="G2532" i="2" s="1"/>
  <c r="G2533" i="2" s="1"/>
  <c r="G2534" i="2" s="1"/>
  <c r="G2535" i="2" s="1"/>
  <c r="G2536" i="2" s="1"/>
  <c r="G2537" i="2" s="1"/>
  <c r="G2538" i="2" s="1"/>
  <c r="G2539" i="2" s="1"/>
  <c r="G2540" i="2" s="1"/>
  <c r="G2541" i="2" s="1"/>
  <c r="G2542" i="2" s="1"/>
  <c r="G2543" i="2" s="1"/>
  <c r="G2544" i="2" s="1"/>
  <c r="G2545" i="2" s="1"/>
  <c r="G2546" i="2" s="1"/>
  <c r="G2547" i="2" s="1"/>
  <c r="G2548" i="2" s="1"/>
  <c r="G2549" i="2" s="1"/>
  <c r="G2550" i="2" s="1"/>
  <c r="G2551" i="2" s="1"/>
  <c r="G2552" i="2" s="1"/>
  <c r="G2553" i="2" s="1"/>
  <c r="G2554" i="2" s="1"/>
  <c r="G2555" i="2" s="1"/>
  <c r="G2556" i="2" s="1"/>
  <c r="G2557" i="2" s="1"/>
  <c r="G2558" i="2" s="1"/>
  <c r="G2559" i="2" s="1"/>
  <c r="G2560" i="2" s="1"/>
  <c r="G2561" i="2" s="1"/>
  <c r="G2562" i="2" s="1"/>
  <c r="G2563" i="2" s="1"/>
  <c r="G2564" i="2" s="1"/>
  <c r="G2565" i="2" s="1"/>
  <c r="G2566" i="2" s="1"/>
  <c r="G2567" i="2" s="1"/>
  <c r="G2568" i="2" s="1"/>
  <c r="G2569" i="2" s="1"/>
  <c r="G2570" i="2" s="1"/>
  <c r="G2571" i="2" s="1"/>
  <c r="G2572" i="2" s="1"/>
  <c r="G2573" i="2" s="1"/>
  <c r="G2574" i="2" s="1"/>
  <c r="G2575" i="2" s="1"/>
  <c r="G2576" i="2" s="1"/>
  <c r="G2577" i="2" s="1"/>
  <c r="G2578" i="2" s="1"/>
  <c r="G2579" i="2" s="1"/>
  <c r="G2580" i="2" s="1"/>
  <c r="G2581" i="2" s="1"/>
  <c r="G2582" i="2" s="1"/>
  <c r="G2583" i="2" s="1"/>
  <c r="G2584" i="2" s="1"/>
  <c r="G2585" i="2" s="1"/>
  <c r="G2586" i="2" s="1"/>
  <c r="G2587" i="2" s="1"/>
  <c r="G2588" i="2" s="1"/>
  <c r="G2589" i="2" s="1"/>
  <c r="G2590" i="2" s="1"/>
  <c r="G2591" i="2" s="1"/>
  <c r="G2592" i="2" s="1"/>
  <c r="G2593" i="2" s="1"/>
  <c r="G2594" i="2" s="1"/>
  <c r="G2595" i="2" s="1"/>
  <c r="G2596" i="2" s="1"/>
  <c r="G2597" i="2" s="1"/>
  <c r="G2598" i="2" s="1"/>
  <c r="G2599" i="2" s="1"/>
  <c r="G2600" i="2" s="1"/>
  <c r="G2601" i="2" s="1"/>
  <c r="G2602" i="2" s="1"/>
  <c r="G2603" i="2" s="1"/>
  <c r="G2604" i="2" s="1"/>
  <c r="G2605" i="2" s="1"/>
  <c r="G2606" i="2" s="1"/>
  <c r="G2607" i="2" s="1"/>
  <c r="G2608" i="2" s="1"/>
  <c r="G2609" i="2" s="1"/>
  <c r="G2610" i="2" s="1"/>
  <c r="G2611" i="2" s="1"/>
  <c r="G2612" i="2" s="1"/>
  <c r="G2613" i="2" s="1"/>
  <c r="G2614" i="2" s="1"/>
  <c r="G2615" i="2" s="1"/>
  <c r="G2616" i="2" s="1"/>
  <c r="G2617" i="2" s="1"/>
  <c r="G2618" i="2" s="1"/>
  <c r="G2619" i="2" s="1"/>
  <c r="G2620" i="2" s="1"/>
  <c r="G2621" i="2" s="1"/>
  <c r="G2622" i="2" s="1"/>
  <c r="G2623" i="2" s="1"/>
  <c r="G2624" i="2" s="1"/>
  <c r="G2625" i="2" s="1"/>
  <c r="G2626" i="2" s="1"/>
  <c r="G2627" i="2" s="1"/>
  <c r="G2628" i="2" s="1"/>
  <c r="G2629" i="2" s="1"/>
  <c r="G2630" i="2" s="1"/>
  <c r="G2631" i="2" s="1"/>
  <c r="G2632" i="2" s="1"/>
  <c r="G2633" i="2" s="1"/>
  <c r="G2634" i="2" s="1"/>
  <c r="G2635" i="2" s="1"/>
  <c r="G2636" i="2" s="1"/>
  <c r="G2637" i="2" s="1"/>
  <c r="G2638" i="2" s="1"/>
  <c r="G2639" i="2" s="1"/>
  <c r="G2640" i="2" s="1"/>
  <c r="G2641" i="2" s="1"/>
  <c r="G2642" i="2" s="1"/>
  <c r="G2643" i="2" s="1"/>
  <c r="G2644" i="2" s="1"/>
  <c r="G2645" i="2" s="1"/>
  <c r="G2646" i="2" s="1"/>
  <c r="G2647" i="2" s="1"/>
  <c r="G2648" i="2" s="1"/>
  <c r="G2649" i="2" s="1"/>
  <c r="G2650" i="2" s="1"/>
  <c r="G2651" i="2" s="1"/>
  <c r="G2652" i="2" s="1"/>
  <c r="G2653" i="2" s="1"/>
  <c r="G2654" i="2" s="1"/>
  <c r="G2655" i="2" s="1"/>
  <c r="G2656" i="2" s="1"/>
  <c r="G2657" i="2" s="1"/>
  <c r="G2658" i="2" s="1"/>
  <c r="G2659" i="2" s="1"/>
  <c r="G2660" i="2" s="1"/>
  <c r="G2661" i="2" s="1"/>
  <c r="G2662" i="2" s="1"/>
  <c r="G2663" i="2" s="1"/>
  <c r="G2664" i="2" s="1"/>
  <c r="G2665" i="2" s="1"/>
  <c r="G2666" i="2" s="1"/>
  <c r="G2667" i="2" s="1"/>
  <c r="G2668" i="2" s="1"/>
  <c r="G2669" i="2" s="1"/>
  <c r="G2670" i="2" s="1"/>
  <c r="G2671" i="2" s="1"/>
  <c r="G2672" i="2" s="1"/>
  <c r="G2673" i="2" s="1"/>
  <c r="G2674" i="2" s="1"/>
  <c r="G2675" i="2" s="1"/>
  <c r="G2676" i="2" s="1"/>
  <c r="G2677" i="2" s="1"/>
  <c r="G2678" i="2" s="1"/>
  <c r="G2679" i="2" s="1"/>
  <c r="G2680" i="2" s="1"/>
  <c r="G2681" i="2" s="1"/>
  <c r="G2682" i="2" s="1"/>
  <c r="G2683" i="2" s="1"/>
  <c r="G2684" i="2" s="1"/>
  <c r="G2685" i="2" s="1"/>
  <c r="G2686" i="2" s="1"/>
  <c r="G2687" i="2" s="1"/>
  <c r="G2688" i="2" s="1"/>
  <c r="G2689" i="2" s="1"/>
  <c r="G2690" i="2" s="1"/>
  <c r="G2691" i="2" s="1"/>
  <c r="G2692" i="2" s="1"/>
  <c r="G2693" i="2" s="1"/>
  <c r="G2694" i="2" s="1"/>
  <c r="G2695" i="2" s="1"/>
  <c r="G2696" i="2" s="1"/>
  <c r="G2697" i="2" s="1"/>
  <c r="G2698" i="2" s="1"/>
  <c r="G2699" i="2" s="1"/>
  <c r="G2700" i="2" s="1"/>
  <c r="G2701" i="2" s="1"/>
  <c r="G2702" i="2" s="1"/>
  <c r="G2703" i="2" s="1"/>
  <c r="G2704" i="2" s="1"/>
  <c r="G2705" i="2" s="1"/>
  <c r="G2706" i="2" s="1"/>
  <c r="G2707" i="2" s="1"/>
  <c r="G2708" i="2" s="1"/>
  <c r="G2709" i="2" s="1"/>
  <c r="G2710" i="2" s="1"/>
  <c r="G2711" i="2" s="1"/>
  <c r="G2712" i="2" s="1"/>
  <c r="G2713" i="2" s="1"/>
  <c r="G2714" i="2" s="1"/>
  <c r="G2715" i="2" s="1"/>
  <c r="G2716" i="2" s="1"/>
  <c r="G2717" i="2" s="1"/>
  <c r="G2718" i="2" s="1"/>
  <c r="G2719" i="2" s="1"/>
  <c r="G2720" i="2" s="1"/>
  <c r="G2721" i="2" s="1"/>
  <c r="G2722" i="2" s="1"/>
  <c r="G2723" i="2" s="1"/>
  <c r="G2724" i="2" s="1"/>
  <c r="G2725" i="2" s="1"/>
  <c r="G2726" i="2" s="1"/>
  <c r="G2727" i="2" s="1"/>
  <c r="G2728" i="2" s="1"/>
  <c r="G2729" i="2" s="1"/>
  <c r="G2730" i="2" s="1"/>
  <c r="G2731" i="2" s="1"/>
  <c r="G2732" i="2" s="1"/>
  <c r="G2733" i="2" s="1"/>
  <c r="G2734" i="2" s="1"/>
  <c r="G2735" i="2" s="1"/>
  <c r="G2736" i="2" s="1"/>
  <c r="G2737" i="2" s="1"/>
  <c r="G2738" i="2" s="1"/>
  <c r="G2739" i="2" s="1"/>
  <c r="G2740" i="2" s="1"/>
  <c r="G2741" i="2" s="1"/>
  <c r="G2742" i="2" s="1"/>
  <c r="G2743" i="2" s="1"/>
  <c r="G2744" i="2" s="1"/>
  <c r="G2745" i="2" s="1"/>
  <c r="G2746" i="2" s="1"/>
  <c r="G2747" i="2" s="1"/>
  <c r="G2748" i="2" s="1"/>
  <c r="G2749" i="2" s="1"/>
  <c r="G2750" i="2" s="1"/>
  <c r="G2751" i="2" s="1"/>
  <c r="G2752" i="2" s="1"/>
  <c r="G2753" i="2" s="1"/>
  <c r="G2754" i="2" s="1"/>
  <c r="G2755" i="2" s="1"/>
  <c r="G2756" i="2" s="1"/>
  <c r="G2757" i="2" s="1"/>
  <c r="G2758" i="2" s="1"/>
  <c r="G2759" i="2" s="1"/>
  <c r="G2760" i="2" s="1"/>
  <c r="G2761" i="2" s="1"/>
  <c r="G2762" i="2" s="1"/>
  <c r="G2763" i="2" s="1"/>
  <c r="G2764" i="2" s="1"/>
  <c r="G2765" i="2" s="1"/>
  <c r="G2766" i="2" s="1"/>
  <c r="G2767" i="2" s="1"/>
  <c r="G2768" i="2" s="1"/>
  <c r="G2769" i="2" s="1"/>
  <c r="G2770" i="2" s="1"/>
  <c r="G2771" i="2" s="1"/>
  <c r="G2772" i="2" s="1"/>
  <c r="G2773" i="2" s="1"/>
  <c r="G2774" i="2" s="1"/>
  <c r="G2775" i="2" s="1"/>
  <c r="G2776" i="2" s="1"/>
  <c r="G2777" i="2" s="1"/>
  <c r="G2778" i="2" s="1"/>
  <c r="G2779" i="2" s="1"/>
  <c r="G2780" i="2" s="1"/>
  <c r="G2781" i="2" s="1"/>
  <c r="G2782" i="2" s="1"/>
  <c r="G2783" i="2" s="1"/>
  <c r="G2784" i="2" s="1"/>
  <c r="G2785" i="2" s="1"/>
  <c r="G2786" i="2" s="1"/>
  <c r="G2787" i="2" s="1"/>
  <c r="G2788" i="2" s="1"/>
  <c r="G2789" i="2" s="1"/>
  <c r="G2790" i="2" s="1"/>
  <c r="G2791" i="2" s="1"/>
  <c r="G2792" i="2" s="1"/>
  <c r="G2793" i="2" s="1"/>
  <c r="G2794" i="2" s="1"/>
  <c r="G2795" i="2" s="1"/>
  <c r="G2796" i="2" s="1"/>
  <c r="G2797" i="2" s="1"/>
  <c r="G2798" i="2" s="1"/>
  <c r="G2799" i="2" s="1"/>
  <c r="G2800" i="2" s="1"/>
  <c r="G2801" i="2" s="1"/>
  <c r="G2802" i="2" s="1"/>
  <c r="G2803" i="2" s="1"/>
  <c r="G2804" i="2" s="1"/>
  <c r="G2805" i="2" s="1"/>
  <c r="G2806" i="2" s="1"/>
  <c r="G2807" i="2" s="1"/>
  <c r="G2808" i="2" s="1"/>
  <c r="G2809" i="2" s="1"/>
  <c r="G2810" i="2" s="1"/>
  <c r="G2811" i="2" s="1"/>
  <c r="G2812" i="2" s="1"/>
  <c r="G2813" i="2" s="1"/>
  <c r="G2814" i="2" s="1"/>
  <c r="G2815" i="2" s="1"/>
  <c r="G2816" i="2" s="1"/>
  <c r="G2817" i="2" s="1"/>
  <c r="G2818" i="2" s="1"/>
  <c r="G2819" i="2" s="1"/>
  <c r="G2820" i="2" s="1"/>
  <c r="G2821" i="2" s="1"/>
  <c r="G2822" i="2" s="1"/>
  <c r="G2823" i="2" s="1"/>
  <c r="G2824" i="2" s="1"/>
  <c r="G2825" i="2" s="1"/>
  <c r="G2826" i="2" s="1"/>
  <c r="G2827" i="2" s="1"/>
  <c r="G2828" i="2" s="1"/>
  <c r="G2829" i="2" s="1"/>
  <c r="G2830" i="2" s="1"/>
  <c r="G2831" i="2" s="1"/>
  <c r="G2832" i="2" s="1"/>
  <c r="G2833" i="2" s="1"/>
  <c r="G2834" i="2" s="1"/>
  <c r="G2835" i="2" s="1"/>
  <c r="G2836" i="2" s="1"/>
  <c r="G2837" i="2" s="1"/>
  <c r="G2838" i="2" s="1"/>
  <c r="G2839" i="2" s="1"/>
  <c r="G2840" i="2" s="1"/>
  <c r="G2841" i="2" s="1"/>
  <c r="G2842" i="2" s="1"/>
  <c r="G2843" i="2" s="1"/>
  <c r="G2844" i="2" s="1"/>
  <c r="G2845" i="2" s="1"/>
  <c r="G2846" i="2" s="1"/>
  <c r="G2847" i="2" s="1"/>
  <c r="G2848" i="2" s="1"/>
  <c r="G2849" i="2" s="1"/>
  <c r="G2850" i="2" s="1"/>
  <c r="G2851" i="2" s="1"/>
  <c r="G2852" i="2" s="1"/>
  <c r="G2853" i="2" s="1"/>
  <c r="G2854" i="2" s="1"/>
  <c r="G2855" i="2" s="1"/>
  <c r="G2856" i="2" s="1"/>
  <c r="G2857" i="2" s="1"/>
  <c r="G2858" i="2" s="1"/>
  <c r="G2859" i="2" s="1"/>
  <c r="G2860" i="2" s="1"/>
  <c r="G2861" i="2" s="1"/>
  <c r="G2862" i="2" s="1"/>
  <c r="G2863" i="2" s="1"/>
  <c r="G2864" i="2" s="1"/>
  <c r="G2865" i="2" s="1"/>
  <c r="G2866" i="2" s="1"/>
  <c r="G2867" i="2" s="1"/>
  <c r="G2868" i="2" s="1"/>
  <c r="G2869" i="2" s="1"/>
  <c r="G2870" i="2" s="1"/>
  <c r="G2871" i="2" s="1"/>
  <c r="G2872" i="2" s="1"/>
  <c r="G2873" i="2" s="1"/>
  <c r="G2874" i="2" s="1"/>
  <c r="G2875" i="2" s="1"/>
  <c r="G2876" i="2" s="1"/>
  <c r="G2877" i="2" s="1"/>
  <c r="G2878" i="2" s="1"/>
  <c r="G2879" i="2" s="1"/>
  <c r="G2880" i="2" s="1"/>
  <c r="G2881" i="2" s="1"/>
  <c r="G2882" i="2" s="1"/>
  <c r="G2883" i="2" s="1"/>
  <c r="G2884" i="2" s="1"/>
  <c r="G2885" i="2" s="1"/>
  <c r="G2886" i="2" s="1"/>
  <c r="G2887" i="2" s="1"/>
  <c r="G2888" i="2" s="1"/>
  <c r="G2889" i="2" s="1"/>
  <c r="G2890" i="2" s="1"/>
  <c r="G2891" i="2" s="1"/>
  <c r="G2892" i="2" s="1"/>
  <c r="G2893" i="2" s="1"/>
  <c r="G2894" i="2" s="1"/>
  <c r="G2895" i="2" s="1"/>
  <c r="G2896" i="2" s="1"/>
  <c r="G2897" i="2" s="1"/>
  <c r="G2898" i="2" s="1"/>
  <c r="G2899" i="2" s="1"/>
  <c r="G2900" i="2" s="1"/>
  <c r="G2901" i="2" s="1"/>
  <c r="G2902" i="2" s="1"/>
  <c r="G2903" i="2" s="1"/>
  <c r="G2904" i="2" s="1"/>
  <c r="G2905" i="2" s="1"/>
  <c r="G2906" i="2" s="1"/>
  <c r="G2907" i="2" s="1"/>
  <c r="G2908" i="2" s="1"/>
  <c r="G2909" i="2" s="1"/>
  <c r="G2910" i="2" s="1"/>
  <c r="G2911" i="2" s="1"/>
  <c r="G2912" i="2" s="1"/>
  <c r="G2913" i="2" s="1"/>
  <c r="G2914" i="2" s="1"/>
  <c r="G2915" i="2" s="1"/>
  <c r="G2916" i="2" s="1"/>
  <c r="G2917" i="2" s="1"/>
  <c r="G2918" i="2" s="1"/>
  <c r="G2919" i="2" s="1"/>
  <c r="G2920" i="2" s="1"/>
  <c r="G2921" i="2" s="1"/>
  <c r="G2922" i="2" s="1"/>
  <c r="G2923" i="2" s="1"/>
  <c r="G2924" i="2" s="1"/>
  <c r="G2925" i="2" s="1"/>
  <c r="G2926" i="2" s="1"/>
  <c r="G2927" i="2" s="1"/>
  <c r="G2928" i="2" s="1"/>
  <c r="G2929" i="2" s="1"/>
  <c r="G2930" i="2" s="1"/>
  <c r="G2931" i="2" s="1"/>
  <c r="G2932" i="2" s="1"/>
  <c r="G2933" i="2" s="1"/>
  <c r="G2934" i="2" s="1"/>
  <c r="G2935" i="2" s="1"/>
  <c r="G2936" i="2" s="1"/>
  <c r="G2937" i="2" s="1"/>
  <c r="G2938" i="2" s="1"/>
  <c r="G2939" i="2" s="1"/>
  <c r="G2940" i="2" s="1"/>
  <c r="G2941" i="2" s="1"/>
  <c r="G2942" i="2" s="1"/>
  <c r="G2943" i="2" s="1"/>
  <c r="G2944" i="2" s="1"/>
  <c r="G2945" i="2" s="1"/>
  <c r="G2946" i="2" s="1"/>
  <c r="G2947" i="2" s="1"/>
  <c r="G2948" i="2" s="1"/>
  <c r="G2949" i="2" s="1"/>
  <c r="G2950" i="2" s="1"/>
  <c r="G2951" i="2" s="1"/>
  <c r="G2952" i="2" s="1"/>
  <c r="G2953" i="2" s="1"/>
  <c r="G2954" i="2" s="1"/>
  <c r="G2955" i="2" s="1"/>
  <c r="G2956" i="2" s="1"/>
  <c r="G2957" i="2" s="1"/>
  <c r="G2958" i="2" s="1"/>
  <c r="G2959" i="2" s="1"/>
  <c r="G2960" i="2" s="1"/>
  <c r="G2961" i="2" s="1"/>
  <c r="G2962" i="2" s="1"/>
  <c r="G2963" i="2" s="1"/>
  <c r="G2964" i="2" s="1"/>
  <c r="G2965" i="2" s="1"/>
  <c r="G2966" i="2" s="1"/>
  <c r="G2967" i="2" s="1"/>
  <c r="G2968" i="2" s="1"/>
  <c r="G2969" i="2" s="1"/>
  <c r="G2970" i="2" s="1"/>
  <c r="G2971" i="2" s="1"/>
  <c r="G2972" i="2" s="1"/>
  <c r="G2973" i="2" s="1"/>
  <c r="G2974" i="2" s="1"/>
  <c r="G2975" i="2" s="1"/>
  <c r="G2976" i="2" s="1"/>
  <c r="G2977" i="2" s="1"/>
  <c r="G2978" i="2" s="1"/>
  <c r="G2979" i="2" s="1"/>
  <c r="G2980" i="2" s="1"/>
  <c r="G2981" i="2" s="1"/>
  <c r="G2982" i="2" s="1"/>
  <c r="G2983" i="2" s="1"/>
  <c r="G2984" i="2" s="1"/>
  <c r="G2985" i="2" s="1"/>
  <c r="G2986" i="2" s="1"/>
  <c r="G2987" i="2" s="1"/>
  <c r="G2988" i="2" s="1"/>
  <c r="G2989" i="2" s="1"/>
  <c r="G2990" i="2" s="1"/>
  <c r="G2991" i="2" s="1"/>
  <c r="G2992" i="2" s="1"/>
  <c r="G2993" i="2" s="1"/>
  <c r="G2994" i="2" s="1"/>
  <c r="G2995" i="2" s="1"/>
  <c r="G2996" i="2" s="1"/>
  <c r="G2997" i="2" s="1"/>
  <c r="G2998" i="2" s="1"/>
  <c r="G2999" i="2" s="1"/>
  <c r="G3000" i="2" s="1"/>
  <c r="G3001" i="2" s="1"/>
  <c r="G3002" i="2" s="1"/>
  <c r="G3003" i="2" s="1"/>
  <c r="G3004" i="2" s="1"/>
  <c r="G3005" i="2" s="1"/>
  <c r="G3006" i="2" s="1"/>
  <c r="G3007" i="2" s="1"/>
  <c r="G3008" i="2" s="1"/>
  <c r="G3009" i="2" s="1"/>
  <c r="G3010" i="2" s="1"/>
  <c r="G3011" i="2" s="1"/>
  <c r="G3012" i="2" s="1"/>
  <c r="G3013" i="2" s="1"/>
  <c r="G3014" i="2" s="1"/>
  <c r="G3015" i="2" s="1"/>
  <c r="G3016" i="2" s="1"/>
  <c r="G3017" i="2" s="1"/>
  <c r="G3018" i="2" s="1"/>
  <c r="G3019" i="2" s="1"/>
  <c r="G3020" i="2" s="1"/>
  <c r="G3021" i="2" s="1"/>
  <c r="G3022" i="2" s="1"/>
  <c r="G3023" i="2" s="1"/>
  <c r="G3024" i="2" s="1"/>
  <c r="G3025" i="2" s="1"/>
  <c r="G3026" i="2" s="1"/>
  <c r="G3027" i="2" s="1"/>
  <c r="G3028" i="2" s="1"/>
  <c r="G3029" i="2" s="1"/>
  <c r="G3030" i="2" s="1"/>
  <c r="G3031" i="2" s="1"/>
  <c r="G3032" i="2" s="1"/>
  <c r="G3033" i="2" s="1"/>
  <c r="G3034" i="2" s="1"/>
  <c r="G3035" i="2" s="1"/>
  <c r="G3036" i="2" s="1"/>
  <c r="G3037" i="2" s="1"/>
  <c r="G3038" i="2" s="1"/>
  <c r="G3039" i="2" s="1"/>
  <c r="G3040" i="2" s="1"/>
  <c r="G3041" i="2" s="1"/>
  <c r="G3042" i="2" s="1"/>
  <c r="G3043" i="2" s="1"/>
  <c r="G3044" i="2" s="1"/>
  <c r="G3045" i="2" s="1"/>
  <c r="G3046" i="2" s="1"/>
  <c r="G3047" i="2" s="1"/>
  <c r="G3048" i="2" s="1"/>
  <c r="G3049" i="2" s="1"/>
  <c r="G3050" i="2" s="1"/>
  <c r="G3051" i="2" s="1"/>
  <c r="G3052" i="2" s="1"/>
  <c r="G3053" i="2" s="1"/>
  <c r="G3054" i="2" s="1"/>
  <c r="G3055" i="2" s="1"/>
  <c r="G3056" i="2" s="1"/>
  <c r="G3057" i="2" s="1"/>
  <c r="G3058" i="2" s="1"/>
  <c r="G3059" i="2" s="1"/>
  <c r="G3060" i="2" s="1"/>
  <c r="G3061" i="2" s="1"/>
  <c r="G3062" i="2" s="1"/>
  <c r="G3063" i="2" s="1"/>
  <c r="G3064" i="2" s="1"/>
  <c r="G3065" i="2" s="1"/>
  <c r="G3066" i="2" s="1"/>
  <c r="G3067" i="2" s="1"/>
  <c r="G3068" i="2" s="1"/>
  <c r="G3069" i="2" s="1"/>
  <c r="G3070" i="2" s="1"/>
  <c r="G3071" i="2" s="1"/>
  <c r="G3072" i="2" s="1"/>
  <c r="G3073" i="2" s="1"/>
  <c r="G3074" i="2" s="1"/>
  <c r="G3075" i="2" s="1"/>
  <c r="G3076" i="2" s="1"/>
  <c r="G3077" i="2" s="1"/>
  <c r="G3078" i="2" s="1"/>
  <c r="G3079" i="2" s="1"/>
  <c r="G3080" i="2" s="1"/>
  <c r="G3081" i="2" s="1"/>
  <c r="G3082" i="2" s="1"/>
  <c r="G3083" i="2" s="1"/>
  <c r="G3084" i="2" s="1"/>
  <c r="G3085" i="2" s="1"/>
  <c r="G3086" i="2" s="1"/>
  <c r="G3087" i="2" s="1"/>
  <c r="G3088" i="2" s="1"/>
  <c r="G3089" i="2" s="1"/>
  <c r="G3090" i="2" s="1"/>
  <c r="G3091" i="2" s="1"/>
  <c r="G3092" i="2" s="1"/>
  <c r="G3093" i="2" s="1"/>
  <c r="G3094" i="2" s="1"/>
  <c r="G3095" i="2" s="1"/>
  <c r="G3096" i="2" s="1"/>
  <c r="G3097" i="2" s="1"/>
  <c r="G3098" i="2" s="1"/>
  <c r="G3099" i="2" s="1"/>
  <c r="G3100" i="2" s="1"/>
  <c r="G3101" i="2" s="1"/>
  <c r="G3102" i="2" s="1"/>
  <c r="G3103" i="2" s="1"/>
  <c r="G3104" i="2" s="1"/>
  <c r="G3105" i="2" s="1"/>
  <c r="G3106" i="2" s="1"/>
  <c r="G3107" i="2" s="1"/>
  <c r="G3108" i="2" s="1"/>
  <c r="G3109" i="2" s="1"/>
  <c r="G3110" i="2" s="1"/>
  <c r="G3111" i="2" s="1"/>
  <c r="G3112" i="2" s="1"/>
  <c r="G3113" i="2" s="1"/>
  <c r="G3114" i="2" s="1"/>
  <c r="G3115" i="2" s="1"/>
  <c r="G3116" i="2" s="1"/>
  <c r="G3117" i="2" s="1"/>
  <c r="G3118" i="2" s="1"/>
  <c r="G3119" i="2" s="1"/>
  <c r="G3120" i="2" s="1"/>
  <c r="G3121" i="2" s="1"/>
  <c r="G3122" i="2" s="1"/>
  <c r="G3123" i="2" s="1"/>
  <c r="G3124" i="2" s="1"/>
  <c r="G3125" i="2" s="1"/>
  <c r="G3126" i="2" s="1"/>
  <c r="G3127" i="2" s="1"/>
  <c r="G3128" i="2" s="1"/>
  <c r="G3129" i="2" s="1"/>
  <c r="G3130" i="2" s="1"/>
  <c r="G3131" i="2" s="1"/>
  <c r="G3132" i="2" s="1"/>
  <c r="G3133" i="2" s="1"/>
  <c r="G3134" i="2" s="1"/>
  <c r="G3135" i="2" s="1"/>
  <c r="G3136" i="2" s="1"/>
  <c r="G3137" i="2" s="1"/>
  <c r="G3138" i="2" s="1"/>
  <c r="G3139" i="2" s="1"/>
  <c r="G3140" i="2" s="1"/>
  <c r="G3141" i="2" s="1"/>
  <c r="G3142" i="2" s="1"/>
  <c r="G3143" i="2" s="1"/>
  <c r="G3144" i="2" s="1"/>
  <c r="G3145" i="2" s="1"/>
  <c r="G3146" i="2" s="1"/>
  <c r="G3147" i="2" s="1"/>
  <c r="G3148" i="2" s="1"/>
  <c r="G3149" i="2" s="1"/>
  <c r="G3150" i="2" s="1"/>
  <c r="G3151" i="2" s="1"/>
  <c r="G3152" i="2" s="1"/>
  <c r="G3153" i="2" s="1"/>
  <c r="G3154" i="2" s="1"/>
  <c r="G3155" i="2" s="1"/>
  <c r="G3156" i="2" s="1"/>
  <c r="G3157" i="2" s="1"/>
  <c r="G3158" i="2" s="1"/>
  <c r="G3159" i="2" s="1"/>
  <c r="G3160" i="2" s="1"/>
  <c r="G3161" i="2" s="1"/>
  <c r="G3162" i="2" s="1"/>
  <c r="G3163" i="2" s="1"/>
  <c r="G3164" i="2" s="1"/>
  <c r="G3165" i="2" s="1"/>
  <c r="G3166" i="2" s="1"/>
  <c r="G3167" i="2" s="1"/>
  <c r="G3168" i="2" s="1"/>
  <c r="G3169" i="2" s="1"/>
  <c r="G3170" i="2" s="1"/>
  <c r="G3171" i="2" s="1"/>
  <c r="G3172" i="2" s="1"/>
  <c r="G3173" i="2" s="1"/>
  <c r="G3174" i="2" s="1"/>
  <c r="G3175" i="2" s="1"/>
  <c r="G3176" i="2" s="1"/>
  <c r="G3177" i="2" s="1"/>
  <c r="G3178" i="2" s="1"/>
  <c r="G3179" i="2" s="1"/>
  <c r="G3180" i="2" s="1"/>
  <c r="G3181" i="2" s="1"/>
  <c r="G3182" i="2" s="1"/>
  <c r="G3183" i="2" s="1"/>
  <c r="G3184" i="2" s="1"/>
  <c r="G3185" i="2" s="1"/>
  <c r="G3186" i="2" s="1"/>
  <c r="G3187" i="2" s="1"/>
  <c r="G3188" i="2" s="1"/>
  <c r="G3189" i="2" s="1"/>
  <c r="G3190" i="2" s="1"/>
  <c r="G3191" i="2" s="1"/>
  <c r="G3192" i="2" s="1"/>
  <c r="G3193" i="2" s="1"/>
  <c r="G3194" i="2" s="1"/>
  <c r="G3195" i="2" s="1"/>
  <c r="G3196" i="2" s="1"/>
  <c r="G3197" i="2" s="1"/>
  <c r="G3198" i="2" s="1"/>
  <c r="G3199" i="2" s="1"/>
  <c r="G3200" i="2" s="1"/>
  <c r="G3201" i="2" s="1"/>
  <c r="G3202" i="2" s="1"/>
  <c r="G3203" i="2" s="1"/>
  <c r="G3204" i="2" s="1"/>
  <c r="G3205" i="2" s="1"/>
  <c r="G3206" i="2" s="1"/>
  <c r="G3207" i="2" s="1"/>
  <c r="G3208" i="2" s="1"/>
  <c r="G3209" i="2" s="1"/>
  <c r="G3210" i="2" s="1"/>
  <c r="G3211" i="2" s="1"/>
  <c r="G3212" i="2" s="1"/>
  <c r="G3213" i="2" s="1"/>
  <c r="G3214" i="2" s="1"/>
  <c r="G3215" i="2" s="1"/>
  <c r="G3216" i="2" s="1"/>
  <c r="G3217" i="2" s="1"/>
  <c r="G3218" i="2" s="1"/>
  <c r="G3219" i="2" s="1"/>
  <c r="G3220" i="2" s="1"/>
  <c r="G3221" i="2" s="1"/>
  <c r="G3222" i="2" s="1"/>
  <c r="G3223" i="2" s="1"/>
  <c r="G3224" i="2" s="1"/>
  <c r="G3225" i="2" s="1"/>
  <c r="G3226" i="2" s="1"/>
  <c r="G3227" i="2" s="1"/>
  <c r="G3228" i="2" s="1"/>
  <c r="G3229" i="2" s="1"/>
  <c r="G3230" i="2" s="1"/>
  <c r="G3231" i="2" s="1"/>
  <c r="G3232" i="2" s="1"/>
  <c r="G3233" i="2" s="1"/>
  <c r="G3234" i="2" s="1"/>
  <c r="G3235" i="2" s="1"/>
  <c r="G3236" i="2" s="1"/>
  <c r="G3237" i="2" s="1"/>
  <c r="G3238" i="2" s="1"/>
  <c r="G3239" i="2" s="1"/>
  <c r="G3240" i="2" s="1"/>
  <c r="G3241" i="2" s="1"/>
  <c r="G3242" i="2" s="1"/>
  <c r="G3243" i="2" s="1"/>
  <c r="G3244" i="2" s="1"/>
  <c r="G3245" i="2" s="1"/>
  <c r="G3246" i="2" s="1"/>
  <c r="G3247" i="2" s="1"/>
  <c r="G3248" i="2" s="1"/>
  <c r="G3249" i="2" s="1"/>
  <c r="G3250" i="2" s="1"/>
  <c r="G3251" i="2" s="1"/>
  <c r="G3252" i="2" s="1"/>
  <c r="G3253" i="2" s="1"/>
  <c r="G3254" i="2" s="1"/>
  <c r="G3255" i="2" s="1"/>
  <c r="G3256" i="2" s="1"/>
  <c r="G3257" i="2" s="1"/>
  <c r="G3258" i="2" s="1"/>
  <c r="G3259" i="2" s="1"/>
  <c r="G3260" i="2" s="1"/>
  <c r="G3261" i="2" s="1"/>
  <c r="G3262" i="2" s="1"/>
  <c r="G3263" i="2" s="1"/>
  <c r="G3264" i="2" s="1"/>
  <c r="G3265" i="2" s="1"/>
  <c r="G3266" i="2" s="1"/>
  <c r="G3267" i="2" s="1"/>
  <c r="G3268" i="2" s="1"/>
  <c r="G3269" i="2" s="1"/>
  <c r="G3270" i="2" s="1"/>
  <c r="G3271" i="2" s="1"/>
  <c r="G3272" i="2" s="1"/>
  <c r="G3273" i="2" s="1"/>
  <c r="G3274" i="2" s="1"/>
  <c r="G3275" i="2" s="1"/>
  <c r="G3276" i="2" s="1"/>
  <c r="G3277" i="2" s="1"/>
  <c r="G3278" i="2" s="1"/>
  <c r="G3279" i="2" s="1"/>
  <c r="G3280" i="2" s="1"/>
  <c r="G3281" i="2" s="1"/>
  <c r="G3282" i="2" s="1"/>
  <c r="G3283" i="2" s="1"/>
  <c r="G3284" i="2" s="1"/>
  <c r="G3285" i="2" s="1"/>
  <c r="G3286" i="2" s="1"/>
  <c r="G3287" i="2" s="1"/>
  <c r="G3288" i="2" s="1"/>
  <c r="G3289" i="2" s="1"/>
  <c r="G3290" i="2" s="1"/>
  <c r="G3291" i="2" s="1"/>
  <c r="G3292" i="2" s="1"/>
  <c r="G3293" i="2" s="1"/>
  <c r="G3294" i="2" s="1"/>
  <c r="G3295" i="2" s="1"/>
  <c r="G3296" i="2" s="1"/>
  <c r="G3297" i="2" s="1"/>
  <c r="G3298" i="2" s="1"/>
  <c r="G3299" i="2" s="1"/>
  <c r="G3300" i="2" s="1"/>
  <c r="G3301" i="2" s="1"/>
  <c r="G3302" i="2" s="1"/>
  <c r="G3303" i="2" s="1"/>
  <c r="G3304" i="2" s="1"/>
  <c r="G3305" i="2" s="1"/>
  <c r="G3306" i="2" s="1"/>
  <c r="G3307" i="2" s="1"/>
  <c r="G3308" i="2" s="1"/>
  <c r="G3309" i="2" s="1"/>
  <c r="G3310" i="2" s="1"/>
  <c r="G3311" i="2" s="1"/>
  <c r="G3312" i="2" s="1"/>
  <c r="G3313" i="2" s="1"/>
  <c r="G3314" i="2" s="1"/>
  <c r="G3315" i="2" s="1"/>
  <c r="G3316" i="2" s="1"/>
  <c r="G3317" i="2" s="1"/>
  <c r="G3318" i="2" s="1"/>
  <c r="G3319" i="2" s="1"/>
  <c r="G3320" i="2" s="1"/>
  <c r="G3321" i="2" s="1"/>
  <c r="G3322" i="2" s="1"/>
  <c r="G3323" i="2" s="1"/>
  <c r="G3324" i="2" s="1"/>
  <c r="G3325" i="2" s="1"/>
  <c r="G3326" i="2" s="1"/>
  <c r="G3327" i="2" s="1"/>
  <c r="G3328" i="2" s="1"/>
  <c r="G3329" i="2" s="1"/>
  <c r="G3330" i="2" s="1"/>
  <c r="G3331" i="2" s="1"/>
  <c r="G3332" i="2" s="1"/>
  <c r="G3333" i="2" s="1"/>
  <c r="G3334" i="2" s="1"/>
  <c r="G3335" i="2" s="1"/>
  <c r="G3336" i="2" s="1"/>
  <c r="G3337" i="2" s="1"/>
  <c r="G3338" i="2" s="1"/>
  <c r="G3339" i="2" s="1"/>
  <c r="G3340" i="2" s="1"/>
  <c r="G3341" i="2" s="1"/>
  <c r="G3342" i="2" s="1"/>
  <c r="G3343" i="2" s="1"/>
  <c r="G3344" i="2" s="1"/>
  <c r="G3345" i="2" s="1"/>
  <c r="G3346" i="2" s="1"/>
  <c r="G3347" i="2" s="1"/>
  <c r="G3348" i="2" s="1"/>
  <c r="G3349" i="2" s="1"/>
  <c r="G3350" i="2" s="1"/>
  <c r="G3351" i="2" s="1"/>
  <c r="G3352" i="2" s="1"/>
  <c r="G3353" i="2" s="1"/>
  <c r="G3354" i="2" s="1"/>
  <c r="G3355" i="2" s="1"/>
  <c r="G3356" i="2" s="1"/>
  <c r="G3357" i="2" s="1"/>
  <c r="G3358" i="2" s="1"/>
  <c r="G3359" i="2" s="1"/>
  <c r="G3360" i="2" s="1"/>
  <c r="G3361" i="2" s="1"/>
  <c r="G3362" i="2" s="1"/>
  <c r="G3363" i="2" s="1"/>
  <c r="G3364" i="2" s="1"/>
  <c r="G3365" i="2" s="1"/>
  <c r="G3366" i="2" s="1"/>
  <c r="G3367" i="2" s="1"/>
  <c r="G3368" i="2" s="1"/>
  <c r="G3369" i="2" s="1"/>
  <c r="G3370" i="2" s="1"/>
  <c r="G3371" i="2" s="1"/>
  <c r="G3372" i="2" s="1"/>
  <c r="G3373" i="2" s="1"/>
  <c r="G3374" i="2" s="1"/>
  <c r="G3375" i="2" s="1"/>
  <c r="G3376" i="2" s="1"/>
  <c r="G3377" i="2" s="1"/>
  <c r="G3378" i="2" s="1"/>
  <c r="G3379" i="2" s="1"/>
  <c r="G3380" i="2" s="1"/>
  <c r="G3381" i="2" s="1"/>
  <c r="G3382" i="2" s="1"/>
  <c r="G3383" i="2" s="1"/>
  <c r="G3384" i="2" s="1"/>
  <c r="G3385" i="2" s="1"/>
  <c r="G3386" i="2" s="1"/>
  <c r="G3387" i="2" s="1"/>
  <c r="G3388" i="2" s="1"/>
  <c r="G3389" i="2" s="1"/>
  <c r="G3390" i="2" s="1"/>
  <c r="G3391" i="2" s="1"/>
  <c r="G3392" i="2" s="1"/>
  <c r="G3393" i="2" s="1"/>
  <c r="G3394" i="2" s="1"/>
  <c r="G3395" i="2" s="1"/>
  <c r="G3396" i="2" s="1"/>
  <c r="G3397" i="2" s="1"/>
  <c r="G3398" i="2" s="1"/>
  <c r="G3399" i="2" s="1"/>
  <c r="G3400" i="2" s="1"/>
  <c r="G3401" i="2" s="1"/>
  <c r="G3402" i="2" s="1"/>
  <c r="G3403" i="2" s="1"/>
  <c r="G3404" i="2" s="1"/>
  <c r="G3405" i="2" s="1"/>
  <c r="G3406" i="2" s="1"/>
  <c r="G3407" i="2" s="1"/>
  <c r="G3408" i="2" s="1"/>
  <c r="G3409" i="2" s="1"/>
  <c r="G3410" i="2" s="1"/>
  <c r="G3411" i="2" s="1"/>
  <c r="G3412" i="2" s="1"/>
  <c r="G3413" i="2" s="1"/>
  <c r="G3414" i="2" s="1"/>
  <c r="G3415" i="2" s="1"/>
  <c r="G3416" i="2" s="1"/>
  <c r="G3417" i="2" s="1"/>
  <c r="G3418" i="2" s="1"/>
  <c r="G3419" i="2" s="1"/>
  <c r="G3420" i="2" s="1"/>
  <c r="G3421" i="2" s="1"/>
  <c r="G3422" i="2" s="1"/>
  <c r="G3423" i="2" s="1"/>
  <c r="G3424" i="2" s="1"/>
  <c r="G3425" i="2" s="1"/>
  <c r="G3426" i="2" s="1"/>
  <c r="G3427" i="2" s="1"/>
  <c r="G3428" i="2" s="1"/>
  <c r="G3429" i="2" s="1"/>
  <c r="G3430" i="2" s="1"/>
  <c r="G3431" i="2" s="1"/>
  <c r="G3432" i="2" s="1"/>
  <c r="G3433" i="2" s="1"/>
  <c r="G3434" i="2" s="1"/>
  <c r="G3435" i="2" s="1"/>
  <c r="G3436" i="2" s="1"/>
  <c r="G3437" i="2" s="1"/>
  <c r="G3438" i="2" s="1"/>
  <c r="G3439" i="2" s="1"/>
  <c r="G3440" i="2" s="1"/>
  <c r="G3441" i="2" s="1"/>
  <c r="G3442" i="2" s="1"/>
  <c r="G3443" i="2" s="1"/>
  <c r="G3444" i="2" s="1"/>
  <c r="G3445" i="2" s="1"/>
  <c r="G3446" i="2" s="1"/>
  <c r="G3447" i="2" s="1"/>
  <c r="G3448" i="2" s="1"/>
  <c r="G3449" i="2" s="1"/>
  <c r="G3450" i="2" s="1"/>
  <c r="G3451" i="2" s="1"/>
  <c r="G3452" i="2" s="1"/>
  <c r="G3453" i="2" s="1"/>
  <c r="G3454" i="2" s="1"/>
  <c r="G3455" i="2" s="1"/>
  <c r="G3456" i="2" s="1"/>
  <c r="G3457" i="2" s="1"/>
  <c r="G3458" i="2" s="1"/>
  <c r="G3459" i="2" s="1"/>
  <c r="G3460" i="2" s="1"/>
  <c r="G3461" i="2" s="1"/>
  <c r="G3462" i="2" s="1"/>
  <c r="G3463" i="2" s="1"/>
  <c r="G3464" i="2" s="1"/>
  <c r="G3465" i="2" s="1"/>
  <c r="G3466" i="2" s="1"/>
  <c r="G3467" i="2" s="1"/>
  <c r="G3468" i="2" s="1"/>
  <c r="G3469" i="2" s="1"/>
  <c r="G3470" i="2" s="1"/>
  <c r="G3471" i="2" s="1"/>
  <c r="G3472" i="2" s="1"/>
  <c r="G3473" i="2" s="1"/>
  <c r="G3474" i="2" s="1"/>
  <c r="G3475" i="2" s="1"/>
  <c r="G3476" i="2" s="1"/>
  <c r="G3477" i="2" s="1"/>
  <c r="G3478" i="2" s="1"/>
  <c r="G3479" i="2" s="1"/>
  <c r="G3480" i="2" s="1"/>
  <c r="G3481" i="2" s="1"/>
  <c r="G3482" i="2" s="1"/>
  <c r="G3483" i="2" s="1"/>
  <c r="G3484" i="2" s="1"/>
  <c r="G3485" i="2" s="1"/>
  <c r="G3486" i="2" s="1"/>
  <c r="G3487" i="2" s="1"/>
  <c r="G3488" i="2" s="1"/>
  <c r="G3489" i="2" s="1"/>
  <c r="G3490" i="2" s="1"/>
  <c r="G3491" i="2" s="1"/>
  <c r="G3492" i="2" s="1"/>
  <c r="G3493" i="2" s="1"/>
  <c r="G3494" i="2" s="1"/>
  <c r="G3495" i="2" s="1"/>
  <c r="G3496" i="2" s="1"/>
  <c r="G3497" i="2" s="1"/>
  <c r="G3498" i="2" s="1"/>
  <c r="G3499" i="2" s="1"/>
  <c r="G3500" i="2" s="1"/>
  <c r="G3501" i="2" s="1"/>
  <c r="G3502" i="2" s="1"/>
  <c r="G3503" i="2" s="1"/>
  <c r="G3504" i="2" s="1"/>
  <c r="G3505" i="2" s="1"/>
  <c r="G3506" i="2" s="1"/>
  <c r="G3507" i="2" s="1"/>
  <c r="G3508" i="2" s="1"/>
  <c r="G3509" i="2" s="1"/>
  <c r="G3510" i="2" s="1"/>
  <c r="G3511" i="2" s="1"/>
  <c r="G3512" i="2" s="1"/>
  <c r="G3513" i="2" s="1"/>
  <c r="G3514" i="2" s="1"/>
  <c r="G3515" i="2" s="1"/>
  <c r="G3516" i="2" s="1"/>
  <c r="G3517" i="2" s="1"/>
  <c r="G3518" i="2" s="1"/>
  <c r="G3519" i="2" s="1"/>
  <c r="G3520" i="2" s="1"/>
  <c r="G3521" i="2" s="1"/>
  <c r="G3522" i="2" s="1"/>
  <c r="G3523" i="2" s="1"/>
  <c r="G3524" i="2" s="1"/>
  <c r="G3525" i="2" s="1"/>
  <c r="G3526" i="2" s="1"/>
  <c r="G3527" i="2" s="1"/>
  <c r="G3528" i="2" s="1"/>
  <c r="G3529" i="2" s="1"/>
  <c r="G3530" i="2" s="1"/>
  <c r="G3531" i="2" s="1"/>
  <c r="G3532" i="2" s="1"/>
  <c r="G3533" i="2" s="1"/>
  <c r="G3534" i="2" s="1"/>
  <c r="G3535" i="2" s="1"/>
  <c r="G3536" i="2" s="1"/>
  <c r="G3537" i="2" s="1"/>
  <c r="G3538" i="2" s="1"/>
  <c r="G3539" i="2" s="1"/>
  <c r="G3540" i="2" s="1"/>
  <c r="G3541" i="2" s="1"/>
  <c r="G3542" i="2" s="1"/>
  <c r="G3543" i="2" s="1"/>
  <c r="G3544" i="2" s="1"/>
  <c r="G3545" i="2" s="1"/>
  <c r="G3546" i="2" s="1"/>
  <c r="G3547" i="2" s="1"/>
  <c r="G3548" i="2" s="1"/>
  <c r="G3549" i="2" s="1"/>
  <c r="G3550" i="2" s="1"/>
  <c r="G3551" i="2" s="1"/>
  <c r="G3552" i="2" s="1"/>
  <c r="G3553" i="2" s="1"/>
  <c r="G3554" i="2" s="1"/>
  <c r="G3555" i="2" s="1"/>
  <c r="G3556" i="2" s="1"/>
  <c r="G3557" i="2" s="1"/>
  <c r="G3558" i="2" s="1"/>
  <c r="G3559" i="2" s="1"/>
  <c r="G3560" i="2" s="1"/>
  <c r="G3561" i="2" s="1"/>
  <c r="G3562" i="2" s="1"/>
  <c r="G3563" i="2" s="1"/>
  <c r="G3564" i="2" s="1"/>
  <c r="G3565" i="2" s="1"/>
  <c r="G3566" i="2" s="1"/>
  <c r="G3567" i="2" s="1"/>
  <c r="G3568" i="2" s="1"/>
  <c r="G3569" i="2" s="1"/>
  <c r="G3570" i="2" s="1"/>
  <c r="G3571" i="2" s="1"/>
  <c r="G3572" i="2" s="1"/>
  <c r="G3573" i="2" s="1"/>
  <c r="G3574" i="2" s="1"/>
  <c r="G3575" i="2" s="1"/>
  <c r="G3576" i="2" s="1"/>
  <c r="G3577" i="2" s="1"/>
  <c r="G3578" i="2" s="1"/>
  <c r="G3579" i="2" s="1"/>
  <c r="G3580" i="2" s="1"/>
  <c r="G3581" i="2" s="1"/>
  <c r="G3582" i="2" s="1"/>
  <c r="G3583" i="2" s="1"/>
  <c r="G3584" i="2" s="1"/>
  <c r="G3585" i="2" s="1"/>
  <c r="G3586" i="2" s="1"/>
  <c r="G3587" i="2" s="1"/>
  <c r="G3588" i="2" s="1"/>
  <c r="G3589" i="2" s="1"/>
  <c r="G3590" i="2" s="1"/>
  <c r="G3591" i="2" s="1"/>
  <c r="G3592" i="2" s="1"/>
  <c r="G3593" i="2" s="1"/>
  <c r="G3594" i="2" s="1"/>
  <c r="G3595" i="2" s="1"/>
  <c r="G3596" i="2" s="1"/>
  <c r="G3597" i="2" s="1"/>
  <c r="G3598" i="2" s="1"/>
  <c r="G3599" i="2" s="1"/>
  <c r="G3600" i="2" s="1"/>
  <c r="G3601" i="2" s="1"/>
  <c r="G3602" i="2" s="1"/>
  <c r="G3603" i="2" s="1"/>
  <c r="G3604" i="2" s="1"/>
  <c r="G3605" i="2" s="1"/>
  <c r="G3606" i="2" s="1"/>
  <c r="G3607" i="2" s="1"/>
  <c r="G3608" i="2" s="1"/>
  <c r="G3609" i="2" s="1"/>
  <c r="G3610" i="2" s="1"/>
  <c r="G3611" i="2" s="1"/>
  <c r="G3612" i="2" s="1"/>
  <c r="G3613" i="2" s="1"/>
  <c r="G3614" i="2" s="1"/>
  <c r="G3615" i="2" s="1"/>
  <c r="G3616" i="2" s="1"/>
  <c r="G3617" i="2" s="1"/>
  <c r="G3618" i="2" s="1"/>
  <c r="G3619" i="2" s="1"/>
  <c r="G3620" i="2" s="1"/>
  <c r="G3621" i="2" s="1"/>
  <c r="G3622" i="2" s="1"/>
  <c r="G3623" i="2" s="1"/>
  <c r="G3624" i="2" s="1"/>
  <c r="G3625" i="2" s="1"/>
  <c r="G3626" i="2" s="1"/>
  <c r="G3627" i="2" s="1"/>
  <c r="G3628" i="2" s="1"/>
  <c r="G3629" i="2" s="1"/>
  <c r="G3630" i="2" s="1"/>
  <c r="G3631" i="2" s="1"/>
  <c r="G3632" i="2" s="1"/>
  <c r="G3633" i="2" s="1"/>
  <c r="G3634" i="2" s="1"/>
  <c r="G3635" i="2" s="1"/>
  <c r="G3636" i="2" s="1"/>
  <c r="G3637" i="2" s="1"/>
  <c r="G3638" i="2" s="1"/>
  <c r="G3639" i="2" s="1"/>
  <c r="G3640" i="2" s="1"/>
  <c r="G3641" i="2" s="1"/>
  <c r="G3642" i="2" s="1"/>
  <c r="G3643" i="2" s="1"/>
  <c r="G3644" i="2" s="1"/>
  <c r="G3645" i="2" s="1"/>
  <c r="G3646" i="2" s="1"/>
  <c r="G3647" i="2" s="1"/>
  <c r="G3648" i="2" s="1"/>
  <c r="G3649" i="2" s="1"/>
  <c r="G3650" i="2" s="1"/>
  <c r="G3651" i="2" s="1"/>
  <c r="G3652" i="2" s="1"/>
  <c r="G3653" i="2" s="1"/>
  <c r="G3654" i="2" s="1"/>
  <c r="G3655" i="2" s="1"/>
  <c r="G3656" i="2" s="1"/>
  <c r="G3657" i="2" s="1"/>
  <c r="G3658" i="2" s="1"/>
  <c r="G3659" i="2" s="1"/>
  <c r="G3660" i="2" s="1"/>
  <c r="G3661" i="2" s="1"/>
  <c r="G3662" i="2" s="1"/>
  <c r="G3663" i="2" s="1"/>
  <c r="G3664" i="2" s="1"/>
  <c r="G3665" i="2" s="1"/>
  <c r="G3666" i="2" s="1"/>
  <c r="G3667" i="2" s="1"/>
  <c r="G3668" i="2" s="1"/>
  <c r="G3669" i="2" s="1"/>
  <c r="G3670" i="2" s="1"/>
  <c r="G3671" i="2" s="1"/>
  <c r="G3672" i="2" s="1"/>
  <c r="G3673" i="2" s="1"/>
  <c r="G3674" i="2" s="1"/>
  <c r="G3675" i="2" s="1"/>
  <c r="G3676" i="2" s="1"/>
  <c r="G3677" i="2" s="1"/>
  <c r="G3678" i="2" s="1"/>
  <c r="G3679" i="2" s="1"/>
  <c r="G3680" i="2" s="1"/>
  <c r="G3681" i="2" s="1"/>
  <c r="G3682" i="2" s="1"/>
  <c r="G3683" i="2" s="1"/>
  <c r="G3684" i="2" s="1"/>
  <c r="G3685" i="2" s="1"/>
  <c r="G3686" i="2" s="1"/>
  <c r="G3687" i="2" s="1"/>
  <c r="G3688" i="2" s="1"/>
  <c r="G3689" i="2" s="1"/>
  <c r="G3690" i="2" s="1"/>
  <c r="G3691" i="2" s="1"/>
  <c r="G3692" i="2" s="1"/>
  <c r="G3693" i="2" s="1"/>
  <c r="G3694" i="2" s="1"/>
  <c r="G3695" i="2" s="1"/>
  <c r="G3696" i="2" s="1"/>
  <c r="G3697" i="2" s="1"/>
  <c r="G3698" i="2" s="1"/>
  <c r="G3699" i="2" s="1"/>
  <c r="G3700" i="2" s="1"/>
  <c r="G3701" i="2" s="1"/>
  <c r="G3702" i="2" s="1"/>
  <c r="G3703" i="2" s="1"/>
  <c r="G3704" i="2" s="1"/>
  <c r="G3705" i="2" s="1"/>
  <c r="G3706" i="2" s="1"/>
  <c r="G3707" i="2" s="1"/>
  <c r="G3708" i="2" s="1"/>
  <c r="G3709" i="2" s="1"/>
  <c r="G3710" i="2" s="1"/>
  <c r="G3711" i="2" s="1"/>
  <c r="G3712" i="2" s="1"/>
  <c r="G3713" i="2" s="1"/>
  <c r="G3714" i="2" s="1"/>
  <c r="G3715" i="2" s="1"/>
  <c r="G3716" i="2" s="1"/>
  <c r="G3717" i="2" s="1"/>
  <c r="G3718" i="2" s="1"/>
  <c r="G3719" i="2" s="1"/>
  <c r="G3720" i="2" s="1"/>
  <c r="G3721" i="2" s="1"/>
  <c r="G3722" i="2" s="1"/>
  <c r="G3723" i="2" s="1"/>
  <c r="G3724" i="2" s="1"/>
  <c r="G3725" i="2" s="1"/>
  <c r="G3726" i="2" s="1"/>
  <c r="G3727" i="2" s="1"/>
  <c r="G3728" i="2" s="1"/>
  <c r="G3729" i="2" s="1"/>
  <c r="G3730" i="2" s="1"/>
  <c r="G3731" i="2" s="1"/>
  <c r="G3732" i="2" s="1"/>
  <c r="G3733" i="2" s="1"/>
  <c r="G3734" i="2" s="1"/>
  <c r="G3735" i="2" s="1"/>
  <c r="G3736" i="2" s="1"/>
  <c r="G3737" i="2" s="1"/>
  <c r="G3738" i="2" s="1"/>
  <c r="G3739" i="2" s="1"/>
  <c r="G3740" i="2" s="1"/>
  <c r="G3741" i="2" s="1"/>
  <c r="G3742" i="2" s="1"/>
  <c r="G3743" i="2" s="1"/>
  <c r="G3744" i="2" s="1"/>
  <c r="G3745" i="2" s="1"/>
  <c r="G3746" i="2" s="1"/>
  <c r="G3747" i="2" s="1"/>
  <c r="G3748" i="2" s="1"/>
  <c r="G3749" i="2" s="1"/>
  <c r="G3750" i="2" s="1"/>
  <c r="G3751" i="2" s="1"/>
  <c r="G3752" i="2" s="1"/>
  <c r="G3753" i="2" s="1"/>
  <c r="G3754" i="2" s="1"/>
  <c r="G3755" i="2" s="1"/>
  <c r="G3756" i="2" s="1"/>
  <c r="G3757" i="2" s="1"/>
  <c r="G3758" i="2" s="1"/>
  <c r="G3759" i="2" s="1"/>
  <c r="G3760" i="2" s="1"/>
  <c r="G3761" i="2" s="1"/>
  <c r="G3762" i="2" s="1"/>
  <c r="G3763" i="2" s="1"/>
  <c r="G3764" i="2" s="1"/>
  <c r="G3765" i="2" s="1"/>
  <c r="G3766" i="2" s="1"/>
  <c r="G3767" i="2" s="1"/>
  <c r="G3768" i="2" s="1"/>
  <c r="G3769" i="2" s="1"/>
  <c r="G3770" i="2" s="1"/>
  <c r="G3771" i="2" s="1"/>
  <c r="G3772" i="2" s="1"/>
  <c r="G3773" i="2" s="1"/>
  <c r="G3774" i="2" s="1"/>
  <c r="G3775" i="2" s="1"/>
  <c r="G3776" i="2" s="1"/>
  <c r="G3777" i="2" s="1"/>
  <c r="G3778" i="2" s="1"/>
  <c r="G3779" i="2" s="1"/>
  <c r="G3780" i="2" s="1"/>
  <c r="G3781" i="2" s="1"/>
  <c r="G3782" i="2" s="1"/>
  <c r="G3783" i="2" s="1"/>
  <c r="G3784" i="2" s="1"/>
  <c r="G3785" i="2" s="1"/>
  <c r="G3786" i="2" s="1"/>
  <c r="G3787" i="2" s="1"/>
  <c r="G3788" i="2" s="1"/>
  <c r="G3789" i="2" s="1"/>
  <c r="G3790" i="2" s="1"/>
  <c r="G3791" i="2" s="1"/>
  <c r="G3792" i="2" s="1"/>
  <c r="G3793" i="2" s="1"/>
  <c r="G3794" i="2" s="1"/>
  <c r="G3795" i="2" s="1"/>
  <c r="G3796" i="2" s="1"/>
  <c r="G3797" i="2" s="1"/>
  <c r="G3798" i="2" s="1"/>
  <c r="G3799" i="2" s="1"/>
  <c r="G3800" i="2" s="1"/>
  <c r="G3801" i="2" s="1"/>
  <c r="G3802" i="2" s="1"/>
  <c r="G3803" i="2" s="1"/>
  <c r="G3804" i="2" s="1"/>
  <c r="G3805" i="2" s="1"/>
  <c r="G3806" i="2" s="1"/>
  <c r="G3807" i="2" s="1"/>
  <c r="G3808" i="2" s="1"/>
  <c r="G3809" i="2" s="1"/>
  <c r="G3810" i="2" s="1"/>
  <c r="G3811" i="2" s="1"/>
  <c r="G3812" i="2" s="1"/>
  <c r="G3813" i="2" s="1"/>
  <c r="G3814" i="2" s="1"/>
  <c r="G3815" i="2" s="1"/>
  <c r="G3816" i="2" s="1"/>
  <c r="G3817" i="2" s="1"/>
  <c r="G3818" i="2" s="1"/>
  <c r="G3819" i="2" s="1"/>
  <c r="G3820" i="2" s="1"/>
  <c r="G3821" i="2" s="1"/>
  <c r="G3822" i="2" s="1"/>
  <c r="G3823" i="2" s="1"/>
  <c r="G3824" i="2" s="1"/>
  <c r="G3825" i="2" s="1"/>
  <c r="G3826" i="2" s="1"/>
  <c r="G3827" i="2" s="1"/>
  <c r="G3828" i="2" s="1"/>
  <c r="G3829" i="2" s="1"/>
  <c r="G3830" i="2" s="1"/>
  <c r="G3831" i="2" s="1"/>
  <c r="G3832" i="2" s="1"/>
  <c r="G3833" i="2" s="1"/>
  <c r="G3834" i="2" s="1"/>
  <c r="G3835" i="2" s="1"/>
  <c r="G3836" i="2" s="1"/>
  <c r="G3837" i="2" s="1"/>
  <c r="G3838" i="2" s="1"/>
  <c r="G3839" i="2" s="1"/>
  <c r="G3840" i="2" s="1"/>
  <c r="G3841" i="2" s="1"/>
  <c r="G3842" i="2" s="1"/>
  <c r="G3843" i="2" s="1"/>
  <c r="G3844" i="2" s="1"/>
  <c r="G3845" i="2" s="1"/>
  <c r="G3846" i="2" s="1"/>
  <c r="G3847" i="2" s="1"/>
  <c r="G3848" i="2" s="1"/>
  <c r="G3849" i="2" s="1"/>
  <c r="G3850" i="2" s="1"/>
  <c r="G3851" i="2" s="1"/>
  <c r="G3852" i="2" s="1"/>
  <c r="G3853" i="2" s="1"/>
  <c r="G3854" i="2" s="1"/>
  <c r="G3855" i="2" s="1"/>
  <c r="G3856" i="2" s="1"/>
  <c r="G3857" i="2" s="1"/>
  <c r="G3858" i="2" s="1"/>
  <c r="G3859" i="2" s="1"/>
  <c r="G3860" i="2" s="1"/>
  <c r="G3861" i="2" s="1"/>
  <c r="G3862" i="2" s="1"/>
  <c r="G3863" i="2" s="1"/>
  <c r="G3864" i="2" s="1"/>
  <c r="G3865" i="2" s="1"/>
  <c r="G3866" i="2" s="1"/>
  <c r="G3867" i="2" s="1"/>
  <c r="G3868" i="2" s="1"/>
  <c r="G3869" i="2" s="1"/>
  <c r="G3870" i="2" s="1"/>
  <c r="G3871" i="2" s="1"/>
  <c r="G3872" i="2" s="1"/>
  <c r="G3873" i="2" s="1"/>
  <c r="G3874" i="2" s="1"/>
  <c r="G3875" i="2" s="1"/>
  <c r="G3876" i="2" s="1"/>
  <c r="G3877" i="2" s="1"/>
  <c r="G3878" i="2" s="1"/>
  <c r="G3879" i="2" s="1"/>
  <c r="G3880" i="2" s="1"/>
  <c r="G3881" i="2" s="1"/>
  <c r="G3882" i="2" s="1"/>
  <c r="G3883" i="2" s="1"/>
  <c r="G3884" i="2" s="1"/>
  <c r="G3885" i="2" s="1"/>
  <c r="G3886" i="2" s="1"/>
  <c r="G3887" i="2" s="1"/>
  <c r="G3888" i="2" s="1"/>
  <c r="G3889" i="2" s="1"/>
  <c r="G3890" i="2" s="1"/>
  <c r="G3891" i="2" s="1"/>
  <c r="G3892" i="2" s="1"/>
  <c r="G3893" i="2" s="1"/>
  <c r="G3894" i="2" s="1"/>
  <c r="G3895" i="2" s="1"/>
  <c r="G3896" i="2" s="1"/>
  <c r="G3897" i="2" s="1"/>
  <c r="G3898" i="2" s="1"/>
  <c r="G3899" i="2" s="1"/>
  <c r="G3900" i="2" s="1"/>
  <c r="G3901" i="2" s="1"/>
  <c r="G3902" i="2" s="1"/>
  <c r="G3903" i="2" s="1"/>
  <c r="G3904" i="2" s="1"/>
  <c r="G3905" i="2" s="1"/>
  <c r="G3906" i="2" s="1"/>
  <c r="G3907" i="2" s="1"/>
  <c r="G3908" i="2" s="1"/>
  <c r="G3909" i="2" s="1"/>
  <c r="G3910" i="2" s="1"/>
  <c r="G3911" i="2" s="1"/>
  <c r="G3912" i="2" s="1"/>
  <c r="G3913" i="2" s="1"/>
  <c r="G3914" i="2" s="1"/>
  <c r="G3915" i="2" s="1"/>
  <c r="G3916" i="2" s="1"/>
  <c r="G3917" i="2" s="1"/>
  <c r="G3918" i="2" s="1"/>
  <c r="G3919" i="2" s="1"/>
  <c r="G3920" i="2" s="1"/>
  <c r="G3921" i="2" s="1"/>
  <c r="G3922" i="2" s="1"/>
  <c r="G3923" i="2" s="1"/>
  <c r="G3924" i="2" s="1"/>
  <c r="G3925" i="2" s="1"/>
  <c r="G3926" i="2" s="1"/>
  <c r="G3927" i="2" s="1"/>
  <c r="G3928" i="2" s="1"/>
  <c r="G3929" i="2" s="1"/>
  <c r="G3930" i="2" s="1"/>
  <c r="G3931" i="2" s="1"/>
  <c r="G3932" i="2" s="1"/>
  <c r="G3933" i="2" s="1"/>
  <c r="G3934" i="2" s="1"/>
  <c r="G3935" i="2" s="1"/>
  <c r="G3936" i="2" s="1"/>
  <c r="G3937" i="2" s="1"/>
  <c r="G3938" i="2" s="1"/>
  <c r="G3939" i="2" s="1"/>
  <c r="G3940" i="2" s="1"/>
  <c r="G3941" i="2" s="1"/>
  <c r="G3942" i="2" s="1"/>
  <c r="G3943" i="2" s="1"/>
  <c r="G3944" i="2" s="1"/>
  <c r="G3945" i="2" s="1"/>
  <c r="G3946" i="2" s="1"/>
  <c r="G3947" i="2" s="1"/>
  <c r="G3948" i="2" s="1"/>
  <c r="G3949" i="2" s="1"/>
  <c r="G3950" i="2" s="1"/>
  <c r="G3951" i="2" s="1"/>
  <c r="G3952" i="2" s="1"/>
  <c r="G3953" i="2" s="1"/>
  <c r="G3954" i="2" s="1"/>
  <c r="G3955" i="2" s="1"/>
  <c r="G3956" i="2" s="1"/>
  <c r="G3957" i="2" s="1"/>
  <c r="G3958" i="2" s="1"/>
  <c r="G3959" i="2" s="1"/>
  <c r="G3960" i="2" s="1"/>
  <c r="G3961" i="2" s="1"/>
  <c r="G3962" i="2" s="1"/>
  <c r="G3963" i="2" s="1"/>
  <c r="G3964" i="2" s="1"/>
  <c r="G3965" i="2" s="1"/>
  <c r="G3966" i="2" s="1"/>
  <c r="G3967" i="2" s="1"/>
  <c r="G3968" i="2" s="1"/>
  <c r="G3969" i="2" s="1"/>
  <c r="G3970" i="2" s="1"/>
  <c r="G3971" i="2" s="1"/>
  <c r="G3972" i="2" s="1"/>
  <c r="G3973" i="2" s="1"/>
  <c r="G3974" i="2" s="1"/>
  <c r="G3975" i="2" s="1"/>
  <c r="G3976" i="2" s="1"/>
  <c r="G3977" i="2" s="1"/>
  <c r="G3978" i="2" s="1"/>
  <c r="G3979" i="2" s="1"/>
  <c r="G3980" i="2" s="1"/>
  <c r="G3981" i="2" s="1"/>
  <c r="G3982" i="2" s="1"/>
  <c r="G3983" i="2" s="1"/>
  <c r="G3984" i="2" s="1"/>
  <c r="G3985" i="2" s="1"/>
  <c r="G3986" i="2" s="1"/>
  <c r="G3987" i="2" s="1"/>
  <c r="G3988" i="2" s="1"/>
  <c r="G3989" i="2" s="1"/>
  <c r="G3990" i="2" s="1"/>
  <c r="G3991" i="2" s="1"/>
  <c r="G3992" i="2" s="1"/>
  <c r="G3993" i="2" s="1"/>
  <c r="G3994" i="2" s="1"/>
  <c r="G3995" i="2" s="1"/>
  <c r="G3996" i="2" s="1"/>
  <c r="G3997" i="2" s="1"/>
  <c r="G3998" i="2" s="1"/>
  <c r="G3999" i="2" s="1"/>
  <c r="G4000" i="2" s="1"/>
  <c r="G4001" i="2" s="1"/>
  <c r="G4002" i="2" s="1"/>
  <c r="G4003" i="2" s="1"/>
  <c r="G4004" i="2" s="1"/>
  <c r="G4005" i="2" s="1"/>
  <c r="G4006" i="2" s="1"/>
  <c r="G4007" i="2" s="1"/>
  <c r="G4008" i="2" s="1"/>
  <c r="G4009" i="2" s="1"/>
  <c r="G4010" i="2" s="1"/>
  <c r="G4011" i="2" s="1"/>
  <c r="G4012" i="2" s="1"/>
  <c r="G4013" i="2" s="1"/>
  <c r="G4014" i="2" s="1"/>
  <c r="G4015" i="2" s="1"/>
  <c r="G4016" i="2" s="1"/>
  <c r="G4017" i="2" s="1"/>
  <c r="G4018" i="2" s="1"/>
  <c r="G4019" i="2" s="1"/>
  <c r="G4020" i="2" s="1"/>
  <c r="G4021" i="2" s="1"/>
  <c r="G4022" i="2" s="1"/>
  <c r="G4023" i="2" s="1"/>
  <c r="G4024" i="2" s="1"/>
  <c r="G4025" i="2" s="1"/>
  <c r="G4026" i="2" s="1"/>
  <c r="G4027" i="2" s="1"/>
  <c r="G4028" i="2" s="1"/>
  <c r="G4029" i="2" s="1"/>
  <c r="G4030" i="2" s="1"/>
  <c r="G4031" i="2" s="1"/>
  <c r="G4032" i="2" s="1"/>
  <c r="G4033" i="2" s="1"/>
  <c r="G4034" i="2" s="1"/>
  <c r="G4035" i="2" s="1"/>
  <c r="G4036" i="2" s="1"/>
  <c r="G4037" i="2" s="1"/>
  <c r="G4038" i="2" s="1"/>
  <c r="G4039" i="2" s="1"/>
  <c r="G4040" i="2" s="1"/>
  <c r="G4041" i="2" s="1"/>
  <c r="G4042" i="2" s="1"/>
  <c r="G4043" i="2" s="1"/>
  <c r="G4044" i="2" s="1"/>
  <c r="G4045" i="2" s="1"/>
  <c r="G4046" i="2" s="1"/>
  <c r="G4047" i="2" s="1"/>
  <c r="G4048" i="2" s="1"/>
  <c r="G4049" i="2" s="1"/>
  <c r="G4050" i="2" s="1"/>
  <c r="G4051" i="2" s="1"/>
  <c r="G4052" i="2" s="1"/>
  <c r="G4053" i="2" s="1"/>
  <c r="G4054" i="2" s="1"/>
  <c r="G4055" i="2" s="1"/>
  <c r="G4056" i="2" s="1"/>
  <c r="G4057" i="2" s="1"/>
  <c r="G4058" i="2" s="1"/>
  <c r="G4059" i="2" s="1"/>
  <c r="G4060" i="2" s="1"/>
  <c r="G4061" i="2" s="1"/>
  <c r="G4062" i="2" s="1"/>
  <c r="G4063" i="2" s="1"/>
  <c r="G4064" i="2" s="1"/>
  <c r="G4065" i="2" s="1"/>
  <c r="G4066" i="2" s="1"/>
  <c r="G4067" i="2" s="1"/>
  <c r="G4068" i="2" s="1"/>
  <c r="G4069" i="2" s="1"/>
  <c r="G4070" i="2" s="1"/>
  <c r="G4071" i="2" s="1"/>
  <c r="G4072" i="2" s="1"/>
  <c r="G4073" i="2" s="1"/>
  <c r="G4074" i="2" s="1"/>
  <c r="G4075" i="2" s="1"/>
  <c r="G4076" i="2" s="1"/>
  <c r="G4077" i="2" s="1"/>
  <c r="G4078" i="2" s="1"/>
  <c r="G4079" i="2" s="1"/>
  <c r="G4080" i="2" s="1"/>
  <c r="G4081" i="2" s="1"/>
  <c r="G4082" i="2" s="1"/>
  <c r="G4083" i="2" s="1"/>
  <c r="G4084" i="2" s="1"/>
  <c r="G4085" i="2" s="1"/>
  <c r="G4086" i="2" s="1"/>
  <c r="G4087" i="2" s="1"/>
  <c r="G4088" i="2" s="1"/>
  <c r="G4089" i="2" s="1"/>
  <c r="G4090" i="2" s="1"/>
  <c r="G4091" i="2" s="1"/>
  <c r="G4092" i="2" s="1"/>
  <c r="G4093" i="2" s="1"/>
  <c r="G4094" i="2" s="1"/>
  <c r="G4095" i="2" s="1"/>
  <c r="G4096" i="2" s="1"/>
  <c r="G4097" i="2" s="1"/>
  <c r="G4098" i="2" s="1"/>
  <c r="G4099" i="2" s="1"/>
  <c r="G4100" i="2" s="1"/>
  <c r="G4101" i="2" s="1"/>
  <c r="G4102" i="2" s="1"/>
  <c r="G4103" i="2" s="1"/>
  <c r="G4104" i="2" s="1"/>
  <c r="G4105" i="2" s="1"/>
  <c r="G4106" i="2" s="1"/>
  <c r="G4107" i="2" s="1"/>
  <c r="G4108" i="2" s="1"/>
  <c r="G4109" i="2" s="1"/>
  <c r="G4110" i="2" s="1"/>
  <c r="G4111" i="2" s="1"/>
  <c r="G4112" i="2" s="1"/>
  <c r="G4113" i="2" s="1"/>
  <c r="G4114" i="2" s="1"/>
  <c r="G4115" i="2" s="1"/>
  <c r="G4116" i="2" s="1"/>
  <c r="G4117" i="2" s="1"/>
  <c r="G4118" i="2" s="1"/>
  <c r="G4119" i="2" s="1"/>
  <c r="G4120" i="2" s="1"/>
  <c r="G4121" i="2" s="1"/>
  <c r="G4122" i="2" s="1"/>
  <c r="G4123" i="2" s="1"/>
  <c r="G4124" i="2" s="1"/>
  <c r="G4125" i="2" s="1"/>
  <c r="G4126" i="2" s="1"/>
  <c r="G4127" i="2" s="1"/>
  <c r="G4128" i="2" s="1"/>
  <c r="G4129" i="2" s="1"/>
  <c r="G4130" i="2" s="1"/>
  <c r="G4131" i="2" s="1"/>
  <c r="G4132" i="2" s="1"/>
  <c r="G4133" i="2" s="1"/>
  <c r="G4134" i="2" s="1"/>
  <c r="G4135" i="2" s="1"/>
  <c r="G4136" i="2" s="1"/>
  <c r="G4137" i="2" s="1"/>
  <c r="G4138" i="2" s="1"/>
  <c r="G4139" i="2" s="1"/>
  <c r="G4140" i="2" s="1"/>
  <c r="G4141" i="2" s="1"/>
  <c r="G4142" i="2" s="1"/>
  <c r="G4143" i="2" s="1"/>
  <c r="G4144" i="2" s="1"/>
  <c r="G4145" i="2" s="1"/>
  <c r="G4146" i="2" s="1"/>
  <c r="G4147" i="2" s="1"/>
  <c r="G4148" i="2" s="1"/>
  <c r="G4149" i="2" s="1"/>
  <c r="G4150" i="2" s="1"/>
  <c r="G4151" i="2" s="1"/>
  <c r="G4152" i="2" s="1"/>
  <c r="G4153" i="2" s="1"/>
  <c r="G4154" i="2" s="1"/>
  <c r="G4155" i="2" s="1"/>
  <c r="G4156" i="2" s="1"/>
  <c r="G4157" i="2" s="1"/>
  <c r="G4158" i="2" s="1"/>
  <c r="G4159" i="2" s="1"/>
  <c r="G4160" i="2" s="1"/>
  <c r="G4161" i="2" s="1"/>
  <c r="G4162" i="2" s="1"/>
  <c r="G4163" i="2" s="1"/>
  <c r="G4164" i="2" s="1"/>
  <c r="G4165" i="2" s="1"/>
  <c r="G4166" i="2" s="1"/>
  <c r="G4167" i="2" s="1"/>
  <c r="G4168" i="2" s="1"/>
  <c r="G4169" i="2" s="1"/>
  <c r="G4170" i="2" s="1"/>
  <c r="G4171" i="2" s="1"/>
  <c r="G4172" i="2" s="1"/>
  <c r="G4173" i="2" s="1"/>
  <c r="G4174" i="2" s="1"/>
  <c r="G4175" i="2" s="1"/>
  <c r="G4176" i="2" s="1"/>
  <c r="G4177" i="2" s="1"/>
  <c r="G4178" i="2" s="1"/>
  <c r="G4179" i="2" s="1"/>
  <c r="G4180" i="2" s="1"/>
  <c r="G4181" i="2" s="1"/>
  <c r="G4182" i="2" s="1"/>
  <c r="G4183" i="2" s="1"/>
  <c r="G4184" i="2" s="1"/>
  <c r="G4185" i="2" s="1"/>
  <c r="G4186" i="2" s="1"/>
  <c r="G4187" i="2" s="1"/>
  <c r="G4188" i="2" s="1"/>
  <c r="G4189" i="2" s="1"/>
  <c r="G4190" i="2" s="1"/>
  <c r="G4191" i="2" s="1"/>
  <c r="G4192" i="2" s="1"/>
  <c r="G4193" i="2" s="1"/>
  <c r="G4194" i="2" s="1"/>
  <c r="G4195" i="2" s="1"/>
  <c r="G4196" i="2" s="1"/>
  <c r="G4197" i="2" s="1"/>
  <c r="G4198" i="2" s="1"/>
  <c r="G4199" i="2" s="1"/>
  <c r="G4200" i="2" s="1"/>
  <c r="G4201" i="2" s="1"/>
  <c r="G4202" i="2" s="1"/>
  <c r="G4203" i="2" s="1"/>
  <c r="G4204" i="2" s="1"/>
  <c r="G4205" i="2" s="1"/>
  <c r="G4206" i="2" s="1"/>
  <c r="G4207" i="2" s="1"/>
  <c r="G4208" i="2" s="1"/>
  <c r="G4209" i="2" s="1"/>
  <c r="G4210" i="2" s="1"/>
  <c r="G4211" i="2" s="1"/>
  <c r="G4212" i="2" s="1"/>
  <c r="G4213" i="2" s="1"/>
  <c r="G4214" i="2" s="1"/>
  <c r="G4215" i="2" s="1"/>
  <c r="G4216" i="2" s="1"/>
  <c r="G4217" i="2" s="1"/>
  <c r="G4218" i="2" s="1"/>
  <c r="G4219" i="2" s="1"/>
  <c r="G4220" i="2" s="1"/>
  <c r="G4221" i="2" s="1"/>
  <c r="G4222" i="2" s="1"/>
  <c r="G4223" i="2" s="1"/>
  <c r="G4224" i="2" s="1"/>
  <c r="G4225" i="2" s="1"/>
  <c r="G4226" i="2" s="1"/>
  <c r="G4227" i="2" s="1"/>
  <c r="G4228" i="2" s="1"/>
  <c r="G4229" i="2" s="1"/>
  <c r="G4230" i="2" s="1"/>
  <c r="G4231" i="2" s="1"/>
  <c r="G4232" i="2" s="1"/>
  <c r="G4233" i="2" s="1"/>
  <c r="G4234" i="2" s="1"/>
  <c r="G4235" i="2" s="1"/>
  <c r="G4236" i="2" s="1"/>
  <c r="G4237" i="2" s="1"/>
  <c r="G4238" i="2" s="1"/>
  <c r="G4239" i="2" s="1"/>
  <c r="G4240" i="2" s="1"/>
  <c r="G4241" i="2" s="1"/>
  <c r="G4242" i="2" s="1"/>
  <c r="G4243" i="2" s="1"/>
  <c r="G4244" i="2" s="1"/>
  <c r="G4245" i="2" s="1"/>
  <c r="G4246" i="2" s="1"/>
  <c r="G4247" i="2" s="1"/>
  <c r="G4248" i="2" s="1"/>
  <c r="G4249" i="2" s="1"/>
  <c r="G4250" i="2" s="1"/>
  <c r="G4251" i="2" s="1"/>
  <c r="G4252" i="2" s="1"/>
  <c r="G4253" i="2" s="1"/>
  <c r="G4254" i="2" s="1"/>
  <c r="G4255" i="2" s="1"/>
  <c r="G4256" i="2" s="1"/>
  <c r="G4257" i="2" s="1"/>
  <c r="G4258" i="2" s="1"/>
  <c r="G4259" i="2" s="1"/>
  <c r="G4260" i="2" s="1"/>
  <c r="G4261" i="2" s="1"/>
  <c r="G4262" i="2" s="1"/>
  <c r="G4263" i="2" s="1"/>
  <c r="G4264" i="2" s="1"/>
  <c r="G4265" i="2" s="1"/>
  <c r="G4266" i="2" s="1"/>
  <c r="G4267" i="2" s="1"/>
  <c r="G4268" i="2" s="1"/>
  <c r="G4269" i="2" s="1"/>
  <c r="G4270" i="2" s="1"/>
  <c r="G4271" i="2" s="1"/>
  <c r="G4272" i="2" s="1"/>
  <c r="G4273" i="2" s="1"/>
  <c r="G4274" i="2" s="1"/>
  <c r="G4275" i="2" s="1"/>
  <c r="G4276" i="2" s="1"/>
  <c r="G4277" i="2" s="1"/>
  <c r="G4278" i="2" s="1"/>
  <c r="G4279" i="2" s="1"/>
  <c r="G4280" i="2" s="1"/>
  <c r="G4281" i="2" s="1"/>
  <c r="G4282" i="2" s="1"/>
  <c r="G4283" i="2" s="1"/>
  <c r="G4284" i="2" s="1"/>
  <c r="G4285" i="2" s="1"/>
  <c r="G4286" i="2" s="1"/>
  <c r="G4287" i="2" s="1"/>
  <c r="G4288" i="2" s="1"/>
  <c r="G4289" i="2" s="1"/>
  <c r="G4290" i="2" s="1"/>
  <c r="G4291" i="2" s="1"/>
  <c r="G4292" i="2" s="1"/>
  <c r="G4293" i="2" s="1"/>
  <c r="G4294" i="2" s="1"/>
  <c r="G4295" i="2" s="1"/>
  <c r="G4296" i="2" s="1"/>
  <c r="G4297" i="2" s="1"/>
  <c r="G4298" i="2" s="1"/>
  <c r="G4299" i="2" s="1"/>
  <c r="G4300" i="2" s="1"/>
  <c r="G4301" i="2" s="1"/>
  <c r="G4302" i="2" s="1"/>
  <c r="G4303" i="2" s="1"/>
  <c r="G4304" i="2" s="1"/>
  <c r="G4305" i="2" s="1"/>
  <c r="G4306" i="2" s="1"/>
  <c r="G4307" i="2" s="1"/>
  <c r="G4308" i="2" s="1"/>
  <c r="G4309" i="2" s="1"/>
  <c r="G4310" i="2" s="1"/>
  <c r="G4311" i="2" s="1"/>
  <c r="G4312" i="2" s="1"/>
  <c r="G4313" i="2" s="1"/>
  <c r="G4314" i="2" s="1"/>
  <c r="G4315" i="2" s="1"/>
  <c r="G4316" i="2" s="1"/>
  <c r="G4317" i="2" s="1"/>
  <c r="G4318" i="2" s="1"/>
  <c r="G4319" i="2" s="1"/>
  <c r="G4320" i="2" s="1"/>
  <c r="G4321" i="2" s="1"/>
  <c r="G4322" i="2" s="1"/>
  <c r="G4323" i="2" s="1"/>
  <c r="G4324" i="2" s="1"/>
  <c r="G4325" i="2" s="1"/>
  <c r="G4326" i="2" s="1"/>
  <c r="G4327" i="2" s="1"/>
  <c r="G4328" i="2" s="1"/>
  <c r="G4329" i="2" s="1"/>
  <c r="G4330" i="2" s="1"/>
  <c r="G4331" i="2" s="1"/>
  <c r="G4332" i="2" s="1"/>
  <c r="G4333" i="2" s="1"/>
  <c r="G4334" i="2" s="1"/>
  <c r="G4335" i="2" s="1"/>
  <c r="G4336" i="2" s="1"/>
  <c r="G4337" i="2" s="1"/>
  <c r="G4338" i="2" s="1"/>
  <c r="G4339" i="2" s="1"/>
  <c r="G4340" i="2" s="1"/>
  <c r="G4341" i="2" s="1"/>
  <c r="G4342" i="2" s="1"/>
  <c r="G4343" i="2" s="1"/>
  <c r="G4344" i="2" s="1"/>
  <c r="G4345" i="2" s="1"/>
  <c r="G4346" i="2" s="1"/>
  <c r="G4347" i="2" s="1"/>
  <c r="G4348" i="2" s="1"/>
  <c r="G4349" i="2" s="1"/>
  <c r="G4350" i="2" s="1"/>
  <c r="G4351" i="2" s="1"/>
  <c r="G4352" i="2" s="1"/>
  <c r="G4353" i="2" s="1"/>
  <c r="G4354" i="2" s="1"/>
  <c r="G4355" i="2" s="1"/>
  <c r="G4356" i="2" s="1"/>
  <c r="G4357" i="2" s="1"/>
  <c r="G4358" i="2" s="1"/>
  <c r="G4359" i="2" s="1"/>
  <c r="G4360" i="2" s="1"/>
  <c r="G4361" i="2" s="1"/>
  <c r="G4362" i="2" s="1"/>
  <c r="G4363" i="2" s="1"/>
  <c r="G4364" i="2" s="1"/>
  <c r="G4365" i="2" s="1"/>
  <c r="G4366" i="2" s="1"/>
  <c r="G4367" i="2" s="1"/>
  <c r="G4368" i="2" s="1"/>
  <c r="G4369" i="2" s="1"/>
  <c r="G4370" i="2" s="1"/>
  <c r="G4371" i="2" s="1"/>
  <c r="G4372" i="2" s="1"/>
  <c r="G4373" i="2" s="1"/>
  <c r="G4374" i="2" s="1"/>
  <c r="G4375" i="2" s="1"/>
  <c r="G4376" i="2" s="1"/>
  <c r="G4377" i="2" s="1"/>
  <c r="G4378" i="2" s="1"/>
  <c r="G4379" i="2" s="1"/>
  <c r="G4380" i="2" s="1"/>
  <c r="G4381" i="2" s="1"/>
  <c r="G4382" i="2" s="1"/>
  <c r="G4383" i="2" s="1"/>
  <c r="G4384" i="2" s="1"/>
  <c r="G4385" i="2" s="1"/>
  <c r="G4386" i="2" s="1"/>
  <c r="G4387" i="2" s="1"/>
  <c r="G4388" i="2" s="1"/>
  <c r="G4389" i="2" s="1"/>
  <c r="G4390" i="2" s="1"/>
  <c r="G4391" i="2" s="1"/>
  <c r="G4392" i="2" s="1"/>
  <c r="G4393" i="2" s="1"/>
  <c r="G4394" i="2" s="1"/>
  <c r="G4395" i="2" s="1"/>
  <c r="G4396" i="2" s="1"/>
  <c r="G4397" i="2" s="1"/>
  <c r="G4398" i="2" s="1"/>
  <c r="G4399" i="2" s="1"/>
  <c r="G4400" i="2" s="1"/>
  <c r="G4401" i="2" s="1"/>
  <c r="G4402" i="2" s="1"/>
  <c r="G4403" i="2" s="1"/>
  <c r="G4404" i="2" s="1"/>
  <c r="G4405" i="2" s="1"/>
  <c r="G4406" i="2" s="1"/>
  <c r="G4407" i="2" s="1"/>
  <c r="G4408" i="2" s="1"/>
  <c r="G4409" i="2" s="1"/>
  <c r="G4410" i="2" s="1"/>
  <c r="G4411" i="2" s="1"/>
  <c r="G4412" i="2" s="1"/>
  <c r="G4413" i="2" s="1"/>
  <c r="G4414" i="2" s="1"/>
  <c r="G4415" i="2" s="1"/>
  <c r="G4416" i="2" s="1"/>
  <c r="G4417" i="2" s="1"/>
  <c r="G4418" i="2" s="1"/>
  <c r="G4419" i="2" s="1"/>
  <c r="G4420" i="2" s="1"/>
  <c r="G4421" i="2" s="1"/>
  <c r="G4422" i="2" s="1"/>
  <c r="G4423" i="2" s="1"/>
  <c r="G4424" i="2" s="1"/>
  <c r="G4425" i="2" s="1"/>
  <c r="G4426" i="2" s="1"/>
  <c r="G4427" i="2" s="1"/>
  <c r="G4428" i="2" s="1"/>
  <c r="G4429" i="2" s="1"/>
  <c r="G4430" i="2" s="1"/>
  <c r="G4431" i="2" s="1"/>
  <c r="G4432" i="2" s="1"/>
  <c r="G4433" i="2" s="1"/>
  <c r="G4434" i="2" s="1"/>
  <c r="G4435" i="2" s="1"/>
  <c r="G4436" i="2" s="1"/>
  <c r="G4437" i="2" s="1"/>
  <c r="G4438" i="2" s="1"/>
  <c r="G4439" i="2" s="1"/>
  <c r="G4440" i="2" s="1"/>
  <c r="G4441" i="2" s="1"/>
  <c r="G4442" i="2" s="1"/>
  <c r="G4443" i="2" s="1"/>
  <c r="G4444" i="2" s="1"/>
  <c r="G4445" i="2" s="1"/>
  <c r="G4446" i="2" s="1"/>
  <c r="G4447" i="2" s="1"/>
  <c r="G4448" i="2" s="1"/>
  <c r="G4449" i="2" s="1"/>
  <c r="G4450" i="2" s="1"/>
  <c r="G4451" i="2" s="1"/>
  <c r="G4452" i="2" s="1"/>
  <c r="G4453" i="2" s="1"/>
  <c r="G4454" i="2" s="1"/>
  <c r="G4455" i="2" s="1"/>
  <c r="G4456" i="2" s="1"/>
  <c r="G4457" i="2" s="1"/>
  <c r="G4458" i="2" s="1"/>
  <c r="G4459" i="2" s="1"/>
  <c r="G4460" i="2" s="1"/>
  <c r="G4461" i="2" s="1"/>
  <c r="G4462" i="2" s="1"/>
  <c r="G4463" i="2" s="1"/>
  <c r="G4464" i="2" s="1"/>
  <c r="G4465" i="2" s="1"/>
  <c r="G4466" i="2" s="1"/>
  <c r="G4467" i="2" s="1"/>
  <c r="G4468" i="2" s="1"/>
  <c r="G4469" i="2" s="1"/>
  <c r="G4470" i="2" s="1"/>
  <c r="G4471" i="2" s="1"/>
  <c r="G4472" i="2" s="1"/>
  <c r="G4473" i="2" s="1"/>
  <c r="G4474" i="2" s="1"/>
  <c r="G4475" i="2" s="1"/>
  <c r="G4476" i="2" s="1"/>
  <c r="G4477" i="2" s="1"/>
  <c r="G4478" i="2" s="1"/>
  <c r="G4479" i="2" s="1"/>
  <c r="G4480" i="2" s="1"/>
  <c r="G4481" i="2" s="1"/>
  <c r="G4482" i="2" s="1"/>
  <c r="G4483" i="2" s="1"/>
  <c r="G4484" i="2" s="1"/>
  <c r="G4485" i="2" s="1"/>
  <c r="G4486" i="2" s="1"/>
  <c r="G4487" i="2" s="1"/>
  <c r="G4488" i="2" s="1"/>
  <c r="G4489" i="2" s="1"/>
  <c r="G4490" i="2" s="1"/>
  <c r="G4491" i="2" s="1"/>
  <c r="G4492" i="2" s="1"/>
  <c r="G4493" i="2" s="1"/>
  <c r="G4494" i="2" s="1"/>
  <c r="G4495" i="2" s="1"/>
  <c r="G4496" i="2" s="1"/>
  <c r="G4497" i="2" s="1"/>
  <c r="G4498" i="2" s="1"/>
  <c r="G4499" i="2" s="1"/>
  <c r="G4500" i="2" s="1"/>
  <c r="G4501" i="2" s="1"/>
  <c r="G4502" i="2" s="1"/>
  <c r="G4503" i="2" s="1"/>
  <c r="G4504" i="2" s="1"/>
  <c r="G4505" i="2" s="1"/>
  <c r="G4506" i="2" s="1"/>
  <c r="G4507" i="2" s="1"/>
  <c r="G4508" i="2" s="1"/>
  <c r="G4509" i="2" s="1"/>
  <c r="G4510" i="2" s="1"/>
  <c r="G4511" i="2" s="1"/>
  <c r="G4512" i="2" s="1"/>
  <c r="G4513" i="2" s="1"/>
  <c r="G4514" i="2" s="1"/>
  <c r="G4515" i="2" s="1"/>
  <c r="G4516" i="2" s="1"/>
  <c r="G4517" i="2" s="1"/>
  <c r="G4518" i="2" s="1"/>
  <c r="G4519" i="2" s="1"/>
  <c r="G4520" i="2" s="1"/>
  <c r="G4521" i="2" s="1"/>
  <c r="G4522" i="2" s="1"/>
  <c r="G4523" i="2" s="1"/>
  <c r="G4524" i="2" s="1"/>
  <c r="G4525" i="2" s="1"/>
  <c r="G4526" i="2" s="1"/>
  <c r="G4527" i="2" s="1"/>
  <c r="G4528" i="2" s="1"/>
  <c r="G4529" i="2" s="1"/>
  <c r="G4530" i="2" s="1"/>
  <c r="G4531" i="2" s="1"/>
  <c r="G4532" i="2" s="1"/>
  <c r="G4533" i="2" s="1"/>
  <c r="G4534" i="2" s="1"/>
  <c r="G4535" i="2" s="1"/>
  <c r="G4536" i="2" s="1"/>
  <c r="G4537" i="2" s="1"/>
  <c r="G4538" i="2" s="1"/>
  <c r="G4539" i="2" s="1"/>
  <c r="G4540" i="2" s="1"/>
  <c r="G4541" i="2" s="1"/>
  <c r="G4542" i="2" s="1"/>
  <c r="G4543" i="2" s="1"/>
  <c r="G4544" i="2" s="1"/>
  <c r="G4545" i="2" s="1"/>
  <c r="G4546" i="2" s="1"/>
  <c r="G4547" i="2" s="1"/>
  <c r="G4548" i="2" s="1"/>
  <c r="G4549" i="2" s="1"/>
  <c r="G4550" i="2" s="1"/>
  <c r="G4551" i="2" s="1"/>
  <c r="G4552" i="2" s="1"/>
  <c r="G4553" i="2" s="1"/>
  <c r="G4554" i="2" s="1"/>
  <c r="G4555" i="2" s="1"/>
  <c r="G4556" i="2" s="1"/>
  <c r="G4557" i="2" s="1"/>
  <c r="G4558" i="2" s="1"/>
  <c r="G4559" i="2" s="1"/>
  <c r="G4560" i="2" s="1"/>
  <c r="G4561" i="2" s="1"/>
  <c r="G4562" i="2" s="1"/>
  <c r="G4563" i="2" s="1"/>
  <c r="G4564" i="2" s="1"/>
  <c r="G4565" i="2" s="1"/>
  <c r="G4566" i="2" s="1"/>
  <c r="G4567" i="2" s="1"/>
  <c r="G4568" i="2" s="1"/>
  <c r="G4569" i="2" s="1"/>
  <c r="G4570" i="2" s="1"/>
  <c r="G4571" i="2" s="1"/>
  <c r="G4572" i="2" s="1"/>
  <c r="G4573" i="2" s="1"/>
  <c r="G4574" i="2" s="1"/>
  <c r="G4575" i="2" s="1"/>
  <c r="G4576" i="2" s="1"/>
  <c r="G4577" i="2" s="1"/>
  <c r="G4578" i="2" s="1"/>
  <c r="G4579" i="2" s="1"/>
  <c r="G4580" i="2" s="1"/>
  <c r="G4581" i="2" s="1"/>
  <c r="G4582" i="2" s="1"/>
  <c r="G4583" i="2" s="1"/>
  <c r="G4584" i="2" s="1"/>
  <c r="G4585" i="2" s="1"/>
  <c r="G4586" i="2" s="1"/>
  <c r="G4587" i="2" s="1"/>
  <c r="G4588" i="2" s="1"/>
  <c r="G4589" i="2" s="1"/>
  <c r="G4590" i="2" s="1"/>
  <c r="G4591" i="2" s="1"/>
  <c r="G4592" i="2" s="1"/>
  <c r="G4593" i="2" s="1"/>
  <c r="G4594" i="2" s="1"/>
  <c r="G4595" i="2" s="1"/>
  <c r="G4596" i="2" s="1"/>
  <c r="G4597" i="2" s="1"/>
  <c r="G4598" i="2" s="1"/>
  <c r="G4599" i="2" s="1"/>
  <c r="G4600" i="2" s="1"/>
  <c r="G4601" i="2" s="1"/>
  <c r="G4602" i="2" s="1"/>
  <c r="G4603" i="2" s="1"/>
  <c r="G4604" i="2" s="1"/>
  <c r="G4605" i="2" s="1"/>
  <c r="G4606" i="2" s="1"/>
  <c r="G4607" i="2" s="1"/>
  <c r="G4608" i="2" s="1"/>
  <c r="G4609" i="2" s="1"/>
  <c r="G4610" i="2" s="1"/>
  <c r="G4611" i="2" s="1"/>
  <c r="G4612" i="2" s="1"/>
  <c r="G4613" i="2" s="1"/>
  <c r="G4614" i="2" s="1"/>
  <c r="G4615" i="2" s="1"/>
  <c r="G4616" i="2" s="1"/>
  <c r="G4617" i="2" s="1"/>
  <c r="G4618" i="2" s="1"/>
  <c r="G4619" i="2" s="1"/>
  <c r="G4620" i="2" s="1"/>
  <c r="G4621" i="2" s="1"/>
  <c r="G4622" i="2" s="1"/>
  <c r="G4623" i="2" s="1"/>
  <c r="G4624" i="2" s="1"/>
  <c r="G4625" i="2" s="1"/>
  <c r="G4626" i="2" s="1"/>
  <c r="G4627" i="2" s="1"/>
  <c r="G4628" i="2" s="1"/>
  <c r="G4629" i="2" s="1"/>
  <c r="G4630" i="2" s="1"/>
  <c r="G4631" i="2" s="1"/>
  <c r="G4632" i="2" s="1"/>
  <c r="G4633" i="2" s="1"/>
  <c r="G4634" i="2" s="1"/>
  <c r="G4635" i="2" s="1"/>
  <c r="G4636" i="2" s="1"/>
  <c r="G4637" i="2" s="1"/>
  <c r="G4638" i="2" s="1"/>
  <c r="G4639" i="2" s="1"/>
  <c r="G4640" i="2" s="1"/>
  <c r="G4641" i="2" s="1"/>
  <c r="G4642" i="2" s="1"/>
  <c r="G4643" i="2" s="1"/>
  <c r="G4644" i="2" s="1"/>
  <c r="G4645" i="2" s="1"/>
  <c r="G4646" i="2" s="1"/>
  <c r="G4647" i="2" s="1"/>
  <c r="G4648" i="2" s="1"/>
  <c r="G4649" i="2" s="1"/>
  <c r="G4650" i="2" s="1"/>
  <c r="G4651" i="2" s="1"/>
  <c r="G4652" i="2" s="1"/>
  <c r="G4653" i="2" s="1"/>
  <c r="G4654" i="2" s="1"/>
  <c r="G4655" i="2" s="1"/>
  <c r="G4656" i="2" s="1"/>
  <c r="G4657" i="2" s="1"/>
  <c r="G4658" i="2" s="1"/>
  <c r="G4659" i="2" s="1"/>
  <c r="G4660" i="2" s="1"/>
  <c r="G4661" i="2" s="1"/>
  <c r="G4662" i="2" s="1"/>
  <c r="G4663" i="2" s="1"/>
  <c r="G4664" i="2" s="1"/>
  <c r="G4665" i="2" s="1"/>
  <c r="G4666" i="2" s="1"/>
  <c r="G4667" i="2" s="1"/>
  <c r="G4668" i="2" s="1"/>
  <c r="G4669" i="2" s="1"/>
  <c r="G4670" i="2" s="1"/>
  <c r="G4671" i="2" s="1"/>
  <c r="G4672" i="2" s="1"/>
  <c r="G4673" i="2" s="1"/>
  <c r="G4674" i="2" s="1"/>
  <c r="G4675" i="2" s="1"/>
  <c r="G4676" i="2" s="1"/>
  <c r="G4677" i="2" s="1"/>
  <c r="G4678" i="2" s="1"/>
  <c r="G4679" i="2" s="1"/>
  <c r="G4680" i="2" s="1"/>
  <c r="G4681" i="2" s="1"/>
  <c r="G4682" i="2" s="1"/>
  <c r="G4683" i="2" s="1"/>
  <c r="G4684" i="2" s="1"/>
  <c r="G4685" i="2" s="1"/>
  <c r="G4686" i="2" s="1"/>
  <c r="G4687" i="2" s="1"/>
  <c r="G4688" i="2" s="1"/>
  <c r="G4689" i="2" s="1"/>
  <c r="G4690" i="2" s="1"/>
  <c r="G4691" i="2" s="1"/>
  <c r="G4692" i="2" s="1"/>
  <c r="G4693" i="2" s="1"/>
  <c r="G4694" i="2" s="1"/>
  <c r="G4695" i="2" s="1"/>
  <c r="G4696" i="2" s="1"/>
  <c r="G4697" i="2" s="1"/>
  <c r="G4698" i="2" s="1"/>
  <c r="G4699" i="2" s="1"/>
  <c r="G4700" i="2" s="1"/>
  <c r="G4701" i="2" s="1"/>
  <c r="G4702" i="2" s="1"/>
  <c r="G4703" i="2" s="1"/>
  <c r="G4704" i="2" s="1"/>
  <c r="G4705" i="2" s="1"/>
  <c r="G4706" i="2" s="1"/>
  <c r="G4707" i="2" s="1"/>
  <c r="G4708" i="2" s="1"/>
  <c r="G4709" i="2" s="1"/>
  <c r="G4710" i="2" s="1"/>
  <c r="G4711" i="2" s="1"/>
  <c r="G4712" i="2" s="1"/>
  <c r="G4713" i="2" s="1"/>
  <c r="G4714" i="2" s="1"/>
  <c r="G4715" i="2" s="1"/>
  <c r="G4716" i="2" s="1"/>
  <c r="G4717" i="2" s="1"/>
  <c r="G4718" i="2" s="1"/>
  <c r="G4719" i="2" s="1"/>
  <c r="G4720" i="2" s="1"/>
  <c r="G4721" i="2" s="1"/>
  <c r="G4722" i="2" s="1"/>
  <c r="G4723" i="2" s="1"/>
  <c r="G4724" i="2" s="1"/>
  <c r="G4725" i="2" s="1"/>
  <c r="G4726" i="2" s="1"/>
  <c r="G4727" i="2" s="1"/>
  <c r="G4728" i="2" s="1"/>
  <c r="G4729" i="2" s="1"/>
  <c r="G4730" i="2" s="1"/>
  <c r="G4731" i="2" s="1"/>
  <c r="G4732" i="2" s="1"/>
  <c r="G4733" i="2" s="1"/>
  <c r="G4734" i="2" s="1"/>
  <c r="G4735" i="2" s="1"/>
  <c r="G4736" i="2" s="1"/>
  <c r="G4737" i="2" s="1"/>
  <c r="G4738" i="2" s="1"/>
  <c r="G4739" i="2" s="1"/>
  <c r="G4740" i="2" s="1"/>
  <c r="G4741" i="2" s="1"/>
  <c r="G4742" i="2" s="1"/>
  <c r="G4743" i="2" s="1"/>
  <c r="G4744" i="2" s="1"/>
  <c r="G4745" i="2" s="1"/>
  <c r="G4746" i="2" s="1"/>
  <c r="G4747" i="2" s="1"/>
  <c r="G4748" i="2" s="1"/>
  <c r="G4749" i="2" s="1"/>
  <c r="G4750" i="2" s="1"/>
  <c r="G4751" i="2" s="1"/>
  <c r="G4752" i="2" s="1"/>
  <c r="G4753" i="2" s="1"/>
  <c r="G4754" i="2" s="1"/>
  <c r="G4755" i="2" s="1"/>
  <c r="G4756" i="2" s="1"/>
  <c r="G4757" i="2" s="1"/>
  <c r="G4758" i="2" s="1"/>
  <c r="G4759" i="2" s="1"/>
  <c r="G4760" i="2" s="1"/>
  <c r="G4761" i="2" s="1"/>
  <c r="G4762" i="2" s="1"/>
  <c r="G4763" i="2" s="1"/>
  <c r="G4764" i="2" s="1"/>
  <c r="G4765" i="2" s="1"/>
  <c r="G4766" i="2" s="1"/>
  <c r="G4767" i="2" s="1"/>
  <c r="G4768" i="2" s="1"/>
  <c r="G4769" i="2" s="1"/>
  <c r="G4770" i="2" s="1"/>
  <c r="G4771" i="2" s="1"/>
  <c r="G4772" i="2" s="1"/>
  <c r="G4773" i="2" s="1"/>
  <c r="G4774" i="2" s="1"/>
  <c r="G4775" i="2" s="1"/>
  <c r="G4776" i="2" s="1"/>
  <c r="G4777" i="2" s="1"/>
  <c r="G4778" i="2" s="1"/>
  <c r="G4779" i="2" s="1"/>
  <c r="G4780" i="2" s="1"/>
  <c r="G4781" i="2" s="1"/>
  <c r="G4782" i="2" s="1"/>
  <c r="G4783" i="2" s="1"/>
  <c r="G4784" i="2" s="1"/>
  <c r="G4785" i="2" s="1"/>
  <c r="G4786" i="2" s="1"/>
  <c r="G4787" i="2" s="1"/>
  <c r="G4788" i="2" s="1"/>
  <c r="G4789" i="2" s="1"/>
  <c r="G4790" i="2" s="1"/>
  <c r="G4791" i="2" s="1"/>
  <c r="G4792" i="2" s="1"/>
  <c r="G4793" i="2" s="1"/>
  <c r="G4794" i="2" s="1"/>
  <c r="G4795" i="2" s="1"/>
  <c r="G4796" i="2" s="1"/>
  <c r="G4797" i="2" s="1"/>
  <c r="G4798" i="2" s="1"/>
  <c r="G4799" i="2" s="1"/>
  <c r="G4800" i="2" s="1"/>
  <c r="G4801" i="2" s="1"/>
  <c r="G4802" i="2" s="1"/>
  <c r="G4803" i="2" s="1"/>
  <c r="G4804" i="2" s="1"/>
  <c r="G4805" i="2" s="1"/>
  <c r="G4806" i="2" s="1"/>
  <c r="G4807" i="2" s="1"/>
  <c r="G4808" i="2" s="1"/>
  <c r="G4809" i="2" s="1"/>
  <c r="G4810" i="2" s="1"/>
  <c r="G4811" i="2" s="1"/>
  <c r="G4812" i="2" s="1"/>
  <c r="G4813" i="2" s="1"/>
  <c r="G4814" i="2" s="1"/>
  <c r="G4815" i="2" s="1"/>
  <c r="G4816" i="2" s="1"/>
  <c r="G4817" i="2" s="1"/>
  <c r="G4818" i="2" s="1"/>
  <c r="G4819" i="2" s="1"/>
  <c r="G4820" i="2" s="1"/>
  <c r="G4821" i="2" s="1"/>
  <c r="G4822" i="2" s="1"/>
  <c r="G4823" i="2" s="1"/>
  <c r="G4824" i="2" s="1"/>
  <c r="G4825" i="2" s="1"/>
  <c r="G4826" i="2" s="1"/>
  <c r="G4827" i="2" s="1"/>
  <c r="G4828" i="2" s="1"/>
  <c r="G4829" i="2" s="1"/>
  <c r="G4830" i="2" s="1"/>
  <c r="G4831" i="2" s="1"/>
  <c r="G4832" i="2" s="1"/>
  <c r="G4833" i="2" s="1"/>
  <c r="G4834" i="2" s="1"/>
  <c r="G4835" i="2" s="1"/>
  <c r="G4836" i="2" s="1"/>
  <c r="G4837" i="2" s="1"/>
  <c r="G4838" i="2" s="1"/>
  <c r="G4839" i="2" s="1"/>
  <c r="G4840" i="2" s="1"/>
  <c r="G4841" i="2" s="1"/>
  <c r="G4842" i="2" s="1"/>
  <c r="G4843" i="2" s="1"/>
  <c r="G4844" i="2" s="1"/>
  <c r="G4845" i="2" s="1"/>
  <c r="G4846" i="2" s="1"/>
  <c r="G4847" i="2" s="1"/>
  <c r="G4848" i="2" s="1"/>
  <c r="G4849" i="2" s="1"/>
  <c r="G4850" i="2" s="1"/>
  <c r="G4851" i="2" s="1"/>
  <c r="G4852" i="2" s="1"/>
  <c r="G4853" i="2" s="1"/>
  <c r="G4854" i="2" s="1"/>
  <c r="G4855" i="2" s="1"/>
  <c r="G4856" i="2" s="1"/>
  <c r="G4857" i="2" s="1"/>
  <c r="G4858" i="2" s="1"/>
  <c r="G4859" i="2" s="1"/>
  <c r="G4860" i="2" s="1"/>
  <c r="G4861" i="2" s="1"/>
  <c r="G4862" i="2" s="1"/>
  <c r="G4863" i="2" s="1"/>
  <c r="G4864" i="2" s="1"/>
  <c r="G4865" i="2" s="1"/>
  <c r="G4866" i="2" s="1"/>
  <c r="G4867" i="2" s="1"/>
  <c r="G4868" i="2" s="1"/>
  <c r="G4869" i="2" s="1"/>
  <c r="G4870" i="2" s="1"/>
  <c r="G4871" i="2" s="1"/>
  <c r="G4872" i="2" s="1"/>
  <c r="G4873" i="2" s="1"/>
  <c r="G4874" i="2" s="1"/>
  <c r="G4875" i="2" s="1"/>
  <c r="G4876" i="2" s="1"/>
  <c r="G4877" i="2" s="1"/>
  <c r="G4878" i="2" s="1"/>
  <c r="G4879" i="2" s="1"/>
  <c r="G4880" i="2" s="1"/>
  <c r="G4881" i="2" s="1"/>
  <c r="G4882" i="2" s="1"/>
  <c r="G4883" i="2" s="1"/>
  <c r="G4884" i="2" s="1"/>
  <c r="G4885" i="2" s="1"/>
  <c r="G4886" i="2" s="1"/>
  <c r="G4887" i="2" s="1"/>
  <c r="G4888" i="2" s="1"/>
  <c r="G4889" i="2" s="1"/>
  <c r="G4890" i="2" s="1"/>
  <c r="G4891" i="2" s="1"/>
  <c r="G4892" i="2" s="1"/>
  <c r="G4893" i="2" s="1"/>
  <c r="G4894" i="2" s="1"/>
  <c r="G4895" i="2" s="1"/>
  <c r="G4896" i="2" s="1"/>
  <c r="G4897" i="2" s="1"/>
  <c r="G4898" i="2" s="1"/>
  <c r="G4899" i="2" s="1"/>
  <c r="G4900" i="2" s="1"/>
  <c r="G4901" i="2" s="1"/>
  <c r="G4902" i="2" s="1"/>
  <c r="G4903" i="2" s="1"/>
  <c r="G4904" i="2" s="1"/>
  <c r="G4905" i="2" s="1"/>
  <c r="G4906" i="2" s="1"/>
  <c r="G4907" i="2" s="1"/>
  <c r="G4908" i="2" s="1"/>
  <c r="G4909" i="2" s="1"/>
  <c r="G4910" i="2" s="1"/>
  <c r="G4911" i="2" s="1"/>
  <c r="G4912" i="2" s="1"/>
  <c r="G4913" i="2" s="1"/>
  <c r="G4914" i="2" s="1"/>
  <c r="G4915" i="2" s="1"/>
  <c r="G4916" i="2" s="1"/>
  <c r="G4917" i="2" s="1"/>
  <c r="G4918" i="2" s="1"/>
  <c r="G4919" i="2" s="1"/>
  <c r="G4920" i="2" s="1"/>
  <c r="G4921" i="2" s="1"/>
  <c r="G4922" i="2" s="1"/>
  <c r="G4923" i="2" s="1"/>
  <c r="G4924" i="2" s="1"/>
  <c r="G4925" i="2" s="1"/>
  <c r="G4926" i="2" s="1"/>
  <c r="G4927" i="2" s="1"/>
  <c r="G4928" i="2" s="1"/>
  <c r="G4929" i="2" s="1"/>
  <c r="G4930" i="2" s="1"/>
  <c r="G4931" i="2" s="1"/>
  <c r="G4932" i="2" s="1"/>
  <c r="G4933" i="2" s="1"/>
  <c r="G4934" i="2" s="1"/>
  <c r="G4935" i="2" s="1"/>
  <c r="G4936" i="2" s="1"/>
  <c r="G4937" i="2" s="1"/>
  <c r="G4938" i="2" s="1"/>
  <c r="G4939" i="2" s="1"/>
  <c r="G4940" i="2" s="1"/>
  <c r="G4941" i="2" s="1"/>
  <c r="G4942" i="2" s="1"/>
  <c r="G4943" i="2" s="1"/>
  <c r="G4944" i="2" s="1"/>
  <c r="G4945" i="2" s="1"/>
  <c r="G4946" i="2" s="1"/>
  <c r="G4947" i="2" s="1"/>
  <c r="G4948" i="2" s="1"/>
  <c r="G4949" i="2" s="1"/>
  <c r="G4950" i="2" s="1"/>
  <c r="G4951" i="2" s="1"/>
  <c r="G4952" i="2" s="1"/>
  <c r="G4953" i="2" s="1"/>
  <c r="G4954" i="2" s="1"/>
  <c r="G4955" i="2" s="1"/>
  <c r="G4956" i="2" s="1"/>
  <c r="G4957" i="2" s="1"/>
  <c r="G4958" i="2" s="1"/>
  <c r="G4959" i="2" s="1"/>
  <c r="G4960" i="2" s="1"/>
  <c r="G4961" i="2" s="1"/>
  <c r="G4962" i="2" s="1"/>
  <c r="G4963" i="2" s="1"/>
  <c r="G4964" i="2" s="1"/>
  <c r="G4965" i="2" s="1"/>
  <c r="G4966" i="2" s="1"/>
  <c r="G4967" i="2" s="1"/>
  <c r="G4968" i="2" s="1"/>
  <c r="G4969" i="2" s="1"/>
  <c r="G4970" i="2" s="1"/>
  <c r="G4971" i="2" s="1"/>
  <c r="G4972" i="2" s="1"/>
  <c r="G4973" i="2" s="1"/>
  <c r="G4974" i="2" s="1"/>
  <c r="G4975" i="2" s="1"/>
  <c r="G4976" i="2" s="1"/>
  <c r="G4977" i="2" s="1"/>
  <c r="G4978" i="2" s="1"/>
  <c r="G4979" i="2" s="1"/>
  <c r="G4980" i="2" s="1"/>
  <c r="G4981" i="2" s="1"/>
  <c r="G4982" i="2" s="1"/>
  <c r="G4983" i="2" s="1"/>
  <c r="G4984" i="2" s="1"/>
  <c r="G4985" i="2" s="1"/>
  <c r="G4986" i="2" s="1"/>
  <c r="G4987" i="2" s="1"/>
  <c r="G4988" i="2" s="1"/>
  <c r="G4989" i="2" s="1"/>
  <c r="G4990" i="2" s="1"/>
  <c r="G4991" i="2" s="1"/>
  <c r="G4992" i="2" s="1"/>
  <c r="G4993" i="2" s="1"/>
  <c r="G4994" i="2" s="1"/>
  <c r="G4995" i="2" s="1"/>
  <c r="G4996" i="2" s="1"/>
  <c r="G4997" i="2" s="1"/>
  <c r="G4998" i="2" s="1"/>
  <c r="G4999" i="2" s="1"/>
  <c r="G5000" i="2" s="1"/>
  <c r="G5001" i="2" s="1"/>
  <c r="G5002" i="2" s="1"/>
  <c r="G5003" i="2" s="1"/>
  <c r="G5004" i="2" s="1"/>
  <c r="G5005" i="2" s="1"/>
  <c r="G5006" i="2" s="1"/>
  <c r="G5007" i="2" s="1"/>
  <c r="G5008" i="2" s="1"/>
  <c r="G5009" i="2" s="1"/>
  <c r="G5010" i="2" s="1"/>
  <c r="G5011" i="2" s="1"/>
  <c r="G5012" i="2" s="1"/>
  <c r="G5013" i="2" s="1"/>
  <c r="G5014" i="2" s="1"/>
  <c r="G5015" i="2" s="1"/>
  <c r="G5016" i="2" s="1"/>
  <c r="G5017" i="2" s="1"/>
  <c r="G5018" i="2" s="1"/>
  <c r="G5019" i="2" s="1"/>
  <c r="G5020" i="2" s="1"/>
  <c r="G5021" i="2" s="1"/>
  <c r="G5022" i="2" s="1"/>
  <c r="G5023" i="2" s="1"/>
  <c r="G5024" i="2" s="1"/>
  <c r="G5025" i="2" s="1"/>
  <c r="G5026" i="2" s="1"/>
  <c r="G5027" i="2" s="1"/>
  <c r="G5028" i="2" s="1"/>
  <c r="G5029" i="2" s="1"/>
  <c r="G5030" i="2" s="1"/>
  <c r="G5031" i="2" s="1"/>
  <c r="G5032" i="2" s="1"/>
  <c r="G5033" i="2" s="1"/>
  <c r="G5034" i="2" s="1"/>
  <c r="G5035" i="2" s="1"/>
  <c r="G5036" i="2" s="1"/>
  <c r="G5037" i="2" s="1"/>
  <c r="G5038" i="2" s="1"/>
  <c r="G5039" i="2" s="1"/>
  <c r="G5040" i="2" s="1"/>
  <c r="G5041" i="2" s="1"/>
  <c r="G5042" i="2" s="1"/>
  <c r="G5043" i="2" s="1"/>
  <c r="G5044" i="2" s="1"/>
  <c r="G5045" i="2" s="1"/>
  <c r="G5046" i="2" s="1"/>
  <c r="G5047" i="2" s="1"/>
  <c r="G5048" i="2" s="1"/>
  <c r="G5049" i="2" s="1"/>
  <c r="G5050" i="2" s="1"/>
  <c r="G5051" i="2" s="1"/>
  <c r="G5052" i="2" s="1"/>
  <c r="G5053" i="2" s="1"/>
  <c r="G5054" i="2" s="1"/>
  <c r="G5055" i="2" s="1"/>
  <c r="G5056" i="2" s="1"/>
  <c r="G5057" i="2" s="1"/>
  <c r="G5058" i="2" s="1"/>
  <c r="G5059" i="2" s="1"/>
  <c r="G5060" i="2" s="1"/>
  <c r="G5061" i="2" s="1"/>
  <c r="G5062" i="2" s="1"/>
  <c r="G5063" i="2" s="1"/>
  <c r="G5064" i="2" s="1"/>
  <c r="G5065" i="2" s="1"/>
  <c r="G5066" i="2" s="1"/>
  <c r="G5067" i="2" s="1"/>
  <c r="G5068" i="2" s="1"/>
  <c r="G5069" i="2" s="1"/>
  <c r="G5070" i="2" s="1"/>
  <c r="G5071" i="2" s="1"/>
  <c r="G5072" i="2" s="1"/>
  <c r="G5073" i="2" s="1"/>
  <c r="G5074" i="2" s="1"/>
  <c r="G5075" i="2" s="1"/>
  <c r="G5076" i="2" s="1"/>
  <c r="G5077" i="2" s="1"/>
  <c r="G5078" i="2" s="1"/>
  <c r="G5079" i="2" s="1"/>
  <c r="G5080" i="2" s="1"/>
  <c r="G5081" i="2" s="1"/>
  <c r="G5082" i="2" s="1"/>
  <c r="G5083" i="2" s="1"/>
  <c r="G5084" i="2" s="1"/>
  <c r="G5085" i="2" s="1"/>
  <c r="G5086" i="2" s="1"/>
  <c r="G5087" i="2" s="1"/>
  <c r="G5088" i="2" s="1"/>
  <c r="G5089" i="2" s="1"/>
  <c r="G5090" i="2" s="1"/>
  <c r="G5091" i="2" s="1"/>
  <c r="G5092" i="2" s="1"/>
  <c r="G5093" i="2" s="1"/>
  <c r="G5094" i="2" s="1"/>
  <c r="G5095" i="2" s="1"/>
  <c r="G5096" i="2" s="1"/>
  <c r="G5097" i="2" s="1"/>
  <c r="G5098" i="2" s="1"/>
  <c r="G5099" i="2" s="1"/>
  <c r="G5100" i="2" s="1"/>
  <c r="G5101" i="2" s="1"/>
  <c r="G5102" i="2" s="1"/>
  <c r="G5103" i="2" s="1"/>
  <c r="G5104" i="2" s="1"/>
  <c r="G5105" i="2" s="1"/>
  <c r="G5106" i="2" s="1"/>
  <c r="G5107" i="2" s="1"/>
  <c r="G5108" i="2" s="1"/>
  <c r="G5109" i="2" s="1"/>
  <c r="G5110" i="2" s="1"/>
  <c r="G5111" i="2" s="1"/>
  <c r="G5112" i="2" s="1"/>
  <c r="G5113" i="2" s="1"/>
  <c r="G5114" i="2" s="1"/>
  <c r="G5115" i="2" s="1"/>
  <c r="G5116" i="2" s="1"/>
  <c r="G5117" i="2" s="1"/>
  <c r="G5118" i="2" s="1"/>
  <c r="G5119" i="2" s="1"/>
  <c r="G5120" i="2" s="1"/>
  <c r="G5121" i="2" s="1"/>
  <c r="G5122" i="2" s="1"/>
  <c r="G5123" i="2" s="1"/>
  <c r="G5124" i="2" s="1"/>
  <c r="G5125" i="2" s="1"/>
  <c r="G5126" i="2" s="1"/>
  <c r="G5127" i="2" s="1"/>
  <c r="G5128" i="2" s="1"/>
  <c r="G5129" i="2" s="1"/>
  <c r="G5130" i="2" s="1"/>
  <c r="G5131" i="2" s="1"/>
  <c r="G5132" i="2" s="1"/>
  <c r="G5133" i="2" s="1"/>
  <c r="G5134" i="2" s="1"/>
  <c r="G5135" i="2" s="1"/>
  <c r="G5136" i="2" s="1"/>
  <c r="G5137" i="2" s="1"/>
  <c r="G5138" i="2" s="1"/>
  <c r="G5139" i="2" s="1"/>
  <c r="G5140" i="2" s="1"/>
  <c r="G5141" i="2" s="1"/>
  <c r="G5142" i="2" s="1"/>
  <c r="G5143" i="2" s="1"/>
  <c r="G5144" i="2" s="1"/>
  <c r="G5145" i="2" s="1"/>
  <c r="G5146" i="2" s="1"/>
  <c r="G5147" i="2" s="1"/>
  <c r="G5148" i="2" s="1"/>
  <c r="G5149" i="2" s="1"/>
  <c r="G5150" i="2" s="1"/>
  <c r="G5151" i="2" s="1"/>
  <c r="G5152" i="2" s="1"/>
  <c r="G5153" i="2" s="1"/>
  <c r="G5154" i="2" s="1"/>
  <c r="G5155" i="2" s="1"/>
  <c r="G5156" i="2" s="1"/>
  <c r="G5157" i="2" s="1"/>
  <c r="G5158" i="2" s="1"/>
  <c r="G5159" i="2" s="1"/>
  <c r="G5160" i="2" s="1"/>
  <c r="G5161" i="2" s="1"/>
  <c r="G5162" i="2" s="1"/>
  <c r="G5163" i="2" s="1"/>
  <c r="G5164" i="2" s="1"/>
  <c r="G5165" i="2" s="1"/>
  <c r="G5166" i="2" s="1"/>
  <c r="G5167" i="2" s="1"/>
  <c r="G5168" i="2" s="1"/>
  <c r="G5169" i="2" s="1"/>
  <c r="G5170" i="2" s="1"/>
  <c r="G5171" i="2" s="1"/>
  <c r="G5172" i="2" s="1"/>
  <c r="G5173" i="2" s="1"/>
  <c r="G5174" i="2" s="1"/>
  <c r="G5175" i="2" s="1"/>
  <c r="G5176" i="2" s="1"/>
  <c r="G5177" i="2" s="1"/>
  <c r="G5178" i="2" s="1"/>
  <c r="G5179" i="2" s="1"/>
  <c r="G5180" i="2" s="1"/>
  <c r="G5181" i="2" s="1"/>
  <c r="G5182" i="2" s="1"/>
  <c r="G5183" i="2" s="1"/>
  <c r="G5184" i="2" s="1"/>
  <c r="G5185" i="2" s="1"/>
  <c r="G5186" i="2" s="1"/>
  <c r="G5187" i="2" s="1"/>
  <c r="G5188" i="2" s="1"/>
  <c r="G5189" i="2" s="1"/>
  <c r="G5190" i="2" s="1"/>
  <c r="G5191" i="2" s="1"/>
  <c r="G5192" i="2" s="1"/>
  <c r="G5193" i="2" s="1"/>
  <c r="G5194" i="2" s="1"/>
  <c r="G5195" i="2" s="1"/>
  <c r="G5196" i="2" s="1"/>
  <c r="G5197" i="2" s="1"/>
  <c r="G5198" i="2" s="1"/>
  <c r="G5199" i="2" s="1"/>
  <c r="G5200" i="2" s="1"/>
  <c r="G5201" i="2" s="1"/>
  <c r="G5202" i="2" s="1"/>
  <c r="G5203" i="2" s="1"/>
  <c r="G5204" i="2" s="1"/>
  <c r="G5205" i="2" s="1"/>
  <c r="G5206" i="2" s="1"/>
  <c r="G5207" i="2" s="1"/>
  <c r="G5208" i="2" s="1"/>
  <c r="G5209" i="2" s="1"/>
  <c r="G5210" i="2" s="1"/>
  <c r="G5211" i="2" s="1"/>
  <c r="G5212" i="2" s="1"/>
  <c r="G5213" i="2" s="1"/>
  <c r="G5214" i="2" s="1"/>
  <c r="G5215" i="2" s="1"/>
  <c r="G5216" i="2" s="1"/>
  <c r="G5217" i="2" s="1"/>
  <c r="G5218" i="2" s="1"/>
  <c r="G5219" i="2" s="1"/>
  <c r="G5220" i="2" s="1"/>
  <c r="G5221" i="2" s="1"/>
  <c r="G5222" i="2" s="1"/>
  <c r="G5223" i="2" s="1"/>
  <c r="G5224" i="2" s="1"/>
  <c r="G5225" i="2" s="1"/>
  <c r="G5226" i="2" s="1"/>
  <c r="G5227" i="2" s="1"/>
  <c r="G5228" i="2" s="1"/>
  <c r="G5229" i="2" s="1"/>
  <c r="G5230" i="2" s="1"/>
  <c r="G5231" i="2" s="1"/>
  <c r="G5232" i="2" s="1"/>
  <c r="G5233" i="2" s="1"/>
  <c r="G5234" i="2" s="1"/>
  <c r="G5235" i="2" s="1"/>
  <c r="G5236" i="2" s="1"/>
  <c r="G5237" i="2" s="1"/>
  <c r="G5238" i="2" s="1"/>
  <c r="G5239" i="2" s="1"/>
  <c r="G5240" i="2" s="1"/>
  <c r="G5241" i="2" s="1"/>
  <c r="G5242" i="2" s="1"/>
  <c r="G5243" i="2" s="1"/>
  <c r="G5244" i="2" s="1"/>
  <c r="G5245" i="2" s="1"/>
  <c r="G5246" i="2" s="1"/>
  <c r="G5247" i="2" s="1"/>
  <c r="G5248" i="2" s="1"/>
  <c r="G5249" i="2" s="1"/>
  <c r="G5250" i="2" s="1"/>
  <c r="G5251" i="2" s="1"/>
  <c r="G5252" i="2" s="1"/>
  <c r="G5253" i="2" s="1"/>
  <c r="G5254" i="2" s="1"/>
  <c r="G5255" i="2" s="1"/>
  <c r="G5256" i="2" s="1"/>
  <c r="G5257" i="2" s="1"/>
  <c r="G5258" i="2" s="1"/>
  <c r="G5259" i="2" s="1"/>
  <c r="G5260" i="2" s="1"/>
  <c r="G5261" i="2" s="1"/>
  <c r="G5262" i="2" s="1"/>
  <c r="G5263" i="2" s="1"/>
  <c r="G5264" i="2" s="1"/>
  <c r="G5265" i="2" s="1"/>
  <c r="G5266" i="2" s="1"/>
  <c r="G5267" i="2" s="1"/>
  <c r="G5268" i="2" s="1"/>
  <c r="G5269" i="2" s="1"/>
  <c r="G5270" i="2" s="1"/>
  <c r="G5271" i="2" s="1"/>
  <c r="G5272" i="2" s="1"/>
  <c r="G5273" i="2" s="1"/>
  <c r="G5274" i="2" s="1"/>
  <c r="G5275" i="2" s="1"/>
  <c r="G5276" i="2" s="1"/>
  <c r="G5277" i="2" s="1"/>
  <c r="G5278" i="2" s="1"/>
  <c r="G5279" i="2" s="1"/>
  <c r="G5280" i="2" s="1"/>
  <c r="G5281" i="2" s="1"/>
  <c r="G5282" i="2" s="1"/>
  <c r="G5283" i="2" s="1"/>
  <c r="G5284" i="2" s="1"/>
  <c r="G5285" i="2" s="1"/>
  <c r="G5286" i="2" s="1"/>
  <c r="G5287" i="2" s="1"/>
  <c r="G5288" i="2" s="1"/>
  <c r="G5289" i="2" s="1"/>
  <c r="G5290" i="2" s="1"/>
  <c r="G5291" i="2" s="1"/>
  <c r="G5292" i="2" s="1"/>
  <c r="G5293" i="2" s="1"/>
  <c r="G5294" i="2" s="1"/>
  <c r="G5295" i="2" s="1"/>
  <c r="G5296" i="2" s="1"/>
  <c r="G5297" i="2" s="1"/>
  <c r="G5298" i="2" s="1"/>
  <c r="G5299" i="2" s="1"/>
  <c r="G5300" i="2" s="1"/>
  <c r="G5301" i="2" s="1"/>
  <c r="G5302" i="2" s="1"/>
  <c r="G5303" i="2" s="1"/>
  <c r="G5304" i="2" s="1"/>
  <c r="G5305" i="2" s="1"/>
  <c r="G5306" i="2" s="1"/>
  <c r="G5307" i="2" s="1"/>
  <c r="G5308" i="2" s="1"/>
  <c r="G5309" i="2" s="1"/>
  <c r="G5310" i="2" s="1"/>
  <c r="G5311" i="2" s="1"/>
  <c r="G5312" i="2" s="1"/>
  <c r="G5313" i="2" s="1"/>
  <c r="G5314" i="2" s="1"/>
  <c r="G5315" i="2" s="1"/>
  <c r="G5316" i="2" s="1"/>
  <c r="G5317" i="2" s="1"/>
  <c r="G5318" i="2" s="1"/>
  <c r="G5319" i="2" s="1"/>
  <c r="G5320" i="2" s="1"/>
  <c r="G5321" i="2" s="1"/>
  <c r="G5322" i="2" s="1"/>
  <c r="G5323" i="2" s="1"/>
  <c r="G5324" i="2" s="1"/>
  <c r="G5325" i="2" s="1"/>
  <c r="G5326" i="2" s="1"/>
  <c r="G5327" i="2" s="1"/>
  <c r="G5328" i="2" s="1"/>
  <c r="G5329" i="2" s="1"/>
  <c r="G5330" i="2" s="1"/>
  <c r="G5331" i="2" s="1"/>
  <c r="G5332" i="2" s="1"/>
  <c r="G5333" i="2" s="1"/>
  <c r="G5334" i="2" s="1"/>
  <c r="G5335" i="2" s="1"/>
  <c r="G5336" i="2" s="1"/>
  <c r="G5337" i="2" s="1"/>
  <c r="G5338" i="2" s="1"/>
  <c r="G5339" i="2" s="1"/>
  <c r="G5340" i="2" s="1"/>
  <c r="G5341" i="2" s="1"/>
  <c r="G5342" i="2" s="1"/>
  <c r="G5343" i="2" s="1"/>
  <c r="G5344" i="2" s="1"/>
  <c r="G5345" i="2" s="1"/>
  <c r="G5346" i="2" s="1"/>
  <c r="G5347" i="2" s="1"/>
  <c r="G5348" i="2" s="1"/>
  <c r="G5349" i="2" s="1"/>
  <c r="G5350" i="2" s="1"/>
  <c r="G5351" i="2" s="1"/>
  <c r="G5352" i="2" s="1"/>
  <c r="G5353" i="2" s="1"/>
  <c r="G5354" i="2" s="1"/>
  <c r="G5355" i="2" s="1"/>
  <c r="G5356" i="2" s="1"/>
  <c r="G5357" i="2" s="1"/>
  <c r="G5358" i="2" s="1"/>
  <c r="G5359" i="2" s="1"/>
  <c r="G5360" i="2" s="1"/>
  <c r="G5361" i="2" s="1"/>
  <c r="G5362" i="2" s="1"/>
  <c r="G5363" i="2" s="1"/>
  <c r="G5364" i="2" s="1"/>
  <c r="G5365" i="2" s="1"/>
  <c r="G5366" i="2" s="1"/>
  <c r="G5367" i="2" s="1"/>
  <c r="G5368" i="2" s="1"/>
  <c r="G5369" i="2" s="1"/>
  <c r="G5370" i="2" s="1"/>
  <c r="G5371" i="2" s="1"/>
  <c r="G5372" i="2" s="1"/>
  <c r="G5373" i="2" s="1"/>
  <c r="G5374" i="2" s="1"/>
  <c r="G5375" i="2" s="1"/>
  <c r="G5376" i="2" s="1"/>
  <c r="G5377" i="2" s="1"/>
  <c r="G5378" i="2" s="1"/>
  <c r="G5379" i="2" s="1"/>
  <c r="G5380" i="2" s="1"/>
  <c r="G5381" i="2" s="1"/>
  <c r="G5382" i="2" s="1"/>
  <c r="G5383" i="2" s="1"/>
  <c r="G5384" i="2" s="1"/>
  <c r="G5385" i="2" s="1"/>
  <c r="G5386" i="2" s="1"/>
  <c r="G5387" i="2" s="1"/>
  <c r="G5388" i="2" s="1"/>
  <c r="G5389" i="2" s="1"/>
  <c r="G5390" i="2" s="1"/>
  <c r="G5391" i="2" s="1"/>
  <c r="G5392" i="2" s="1"/>
  <c r="G5393" i="2" s="1"/>
  <c r="G5394" i="2" s="1"/>
  <c r="G5395" i="2" s="1"/>
  <c r="G5396" i="2" s="1"/>
  <c r="G5397" i="2" s="1"/>
  <c r="G5398" i="2" s="1"/>
  <c r="G5399" i="2" s="1"/>
  <c r="G5400" i="2" s="1"/>
  <c r="G5401" i="2" s="1"/>
  <c r="G5402" i="2" s="1"/>
  <c r="G5403" i="2" s="1"/>
  <c r="G5404" i="2" s="1"/>
  <c r="G5405" i="2" s="1"/>
  <c r="G5406" i="2" s="1"/>
  <c r="G5407" i="2" s="1"/>
  <c r="G5408" i="2" s="1"/>
  <c r="G5409" i="2" s="1"/>
  <c r="G5410" i="2" s="1"/>
  <c r="G5411" i="2" s="1"/>
  <c r="G5412" i="2" s="1"/>
  <c r="G5413" i="2" s="1"/>
  <c r="G5414" i="2" s="1"/>
  <c r="G5415" i="2" s="1"/>
  <c r="G5416" i="2" s="1"/>
  <c r="G5417" i="2" s="1"/>
  <c r="G5418" i="2" s="1"/>
  <c r="G5419" i="2" s="1"/>
  <c r="G5420" i="2" s="1"/>
  <c r="G5421" i="2" s="1"/>
  <c r="G5422" i="2" s="1"/>
  <c r="G5423" i="2" s="1"/>
  <c r="G5424" i="2" s="1"/>
  <c r="G5425" i="2" s="1"/>
  <c r="G5426" i="2" s="1"/>
  <c r="G5427" i="2" s="1"/>
  <c r="G5428" i="2" s="1"/>
  <c r="G5429" i="2" s="1"/>
  <c r="G5430" i="2" s="1"/>
  <c r="G5431" i="2" s="1"/>
  <c r="G5432" i="2" s="1"/>
  <c r="G5433" i="2" s="1"/>
  <c r="G5434" i="2" s="1"/>
  <c r="G5435" i="2" s="1"/>
  <c r="G5436" i="2" s="1"/>
  <c r="G5437" i="2" s="1"/>
  <c r="G5438" i="2" s="1"/>
  <c r="G5439" i="2" s="1"/>
  <c r="G5440" i="2" s="1"/>
  <c r="G5441" i="2" s="1"/>
  <c r="G5442" i="2" s="1"/>
  <c r="G5443" i="2" s="1"/>
  <c r="G5444" i="2" s="1"/>
  <c r="G5445" i="2" s="1"/>
  <c r="G5446" i="2" s="1"/>
  <c r="G5447" i="2" s="1"/>
  <c r="G5448" i="2" s="1"/>
  <c r="G5449" i="2" s="1"/>
  <c r="G5450" i="2" s="1"/>
  <c r="G5451" i="2" s="1"/>
  <c r="G5452" i="2" s="1"/>
  <c r="G5453" i="2" s="1"/>
  <c r="G5454" i="2" s="1"/>
  <c r="G5455" i="2" s="1"/>
  <c r="G5456" i="2" s="1"/>
  <c r="G5457" i="2" s="1"/>
  <c r="G5458" i="2" s="1"/>
  <c r="G5459" i="2" s="1"/>
  <c r="G5460" i="2" s="1"/>
  <c r="G5461" i="2" s="1"/>
  <c r="G5462" i="2" s="1"/>
  <c r="G5463" i="2" s="1"/>
  <c r="G5464" i="2" s="1"/>
  <c r="G5465" i="2" s="1"/>
  <c r="G5466" i="2" s="1"/>
  <c r="G5467" i="2" s="1"/>
  <c r="G5468" i="2" s="1"/>
  <c r="G5469" i="2" s="1"/>
  <c r="G5470" i="2" s="1"/>
  <c r="G5471" i="2" s="1"/>
  <c r="G5472" i="2" s="1"/>
  <c r="G5473" i="2" s="1"/>
  <c r="G5474" i="2" s="1"/>
  <c r="G5475" i="2" s="1"/>
  <c r="G5476" i="2" s="1"/>
  <c r="G5477" i="2" s="1"/>
  <c r="G5478" i="2" s="1"/>
  <c r="G5479" i="2" s="1"/>
  <c r="G5480" i="2" s="1"/>
  <c r="G5481" i="2" s="1"/>
  <c r="G5482" i="2" s="1"/>
  <c r="G5483" i="2" s="1"/>
  <c r="G5484" i="2" s="1"/>
  <c r="G5485" i="2" s="1"/>
  <c r="G5486" i="2" s="1"/>
  <c r="G5487" i="2" s="1"/>
  <c r="G5488" i="2" s="1"/>
  <c r="G5489" i="2" s="1"/>
  <c r="G5490" i="2" s="1"/>
  <c r="G5491" i="2" s="1"/>
  <c r="G5492" i="2" s="1"/>
  <c r="G5493" i="2" s="1"/>
  <c r="G5494" i="2" s="1"/>
  <c r="G5495" i="2" s="1"/>
  <c r="G5496" i="2" s="1"/>
  <c r="G5497" i="2" s="1"/>
  <c r="G5498" i="2" s="1"/>
  <c r="G5499" i="2" s="1"/>
  <c r="G5500" i="2" s="1"/>
  <c r="G5501" i="2" s="1"/>
  <c r="G5502" i="2" s="1"/>
  <c r="G5503" i="2" s="1"/>
  <c r="G5504" i="2" s="1"/>
  <c r="G5505" i="2" s="1"/>
  <c r="G5506" i="2" s="1"/>
  <c r="G5507" i="2" s="1"/>
  <c r="G5508" i="2" s="1"/>
  <c r="G5509" i="2" s="1"/>
  <c r="G5510" i="2" s="1"/>
  <c r="G5511" i="2" s="1"/>
  <c r="G5512" i="2" s="1"/>
  <c r="G5513" i="2" s="1"/>
  <c r="G5514" i="2" s="1"/>
  <c r="G5515" i="2" s="1"/>
  <c r="G5516" i="2" s="1"/>
  <c r="G5517" i="2" s="1"/>
  <c r="G5518" i="2" s="1"/>
  <c r="G5519" i="2" s="1"/>
  <c r="G5520" i="2" s="1"/>
  <c r="G5521" i="2" s="1"/>
  <c r="G5522" i="2" s="1"/>
  <c r="G5523" i="2" s="1"/>
  <c r="G5524" i="2" s="1"/>
  <c r="G5525" i="2" s="1"/>
  <c r="G5526" i="2" s="1"/>
  <c r="G5527" i="2" s="1"/>
  <c r="G5528" i="2" s="1"/>
  <c r="G5529" i="2" s="1"/>
  <c r="G5530" i="2" s="1"/>
  <c r="G5531" i="2" s="1"/>
  <c r="G5532" i="2" s="1"/>
  <c r="G5533" i="2" s="1"/>
  <c r="G5534" i="2" s="1"/>
  <c r="G5535" i="2" s="1"/>
  <c r="G5536" i="2" s="1"/>
  <c r="G5537" i="2" s="1"/>
  <c r="G5538" i="2" s="1"/>
  <c r="G5539" i="2" s="1"/>
  <c r="G5540" i="2" s="1"/>
  <c r="G5541" i="2" s="1"/>
  <c r="G5542" i="2" s="1"/>
  <c r="G5543" i="2" s="1"/>
  <c r="G5544" i="2" s="1"/>
  <c r="G5545" i="2" s="1"/>
  <c r="G5546" i="2" s="1"/>
  <c r="G5547" i="2" s="1"/>
  <c r="G5548" i="2" s="1"/>
  <c r="G5549" i="2" s="1"/>
  <c r="G5550" i="2" s="1"/>
  <c r="G5551" i="2" s="1"/>
  <c r="G5552" i="2" s="1"/>
  <c r="G5553" i="2" s="1"/>
  <c r="G5554" i="2" s="1"/>
  <c r="G5555" i="2" s="1"/>
  <c r="G5556" i="2" s="1"/>
  <c r="G5557" i="2" s="1"/>
  <c r="G5558" i="2" s="1"/>
  <c r="G5559" i="2" s="1"/>
  <c r="G5560" i="2" s="1"/>
  <c r="G5561" i="2" s="1"/>
  <c r="G5562" i="2" s="1"/>
  <c r="G5563" i="2" s="1"/>
  <c r="G5564" i="2" s="1"/>
  <c r="G5565" i="2" s="1"/>
  <c r="G5566" i="2" s="1"/>
  <c r="G5567" i="2" s="1"/>
  <c r="G5568" i="2" s="1"/>
  <c r="G5569" i="2" s="1"/>
  <c r="G5570" i="2" s="1"/>
  <c r="G5571" i="2" s="1"/>
  <c r="G5572" i="2" s="1"/>
  <c r="G5573" i="2" s="1"/>
  <c r="G5574" i="2" s="1"/>
  <c r="G5575" i="2" s="1"/>
  <c r="G5576" i="2" s="1"/>
  <c r="G5577" i="2" s="1"/>
  <c r="G5578" i="2" s="1"/>
  <c r="G5579" i="2" s="1"/>
  <c r="G5580" i="2" s="1"/>
  <c r="G5581" i="2" s="1"/>
  <c r="G5582" i="2" s="1"/>
  <c r="G5583" i="2" s="1"/>
  <c r="G5584" i="2" s="1"/>
  <c r="G5585" i="2" s="1"/>
  <c r="G5586" i="2" s="1"/>
  <c r="G5587" i="2" s="1"/>
  <c r="G5588" i="2" s="1"/>
  <c r="G5589" i="2" s="1"/>
  <c r="G5590" i="2" s="1"/>
  <c r="G5591" i="2" s="1"/>
  <c r="G5592" i="2" s="1"/>
  <c r="G5593" i="2" s="1"/>
  <c r="G5594" i="2" s="1"/>
  <c r="G5595" i="2" s="1"/>
  <c r="G5596" i="2" s="1"/>
  <c r="G5597" i="2" s="1"/>
  <c r="G5598" i="2" s="1"/>
  <c r="G5599" i="2" s="1"/>
  <c r="G5600" i="2" s="1"/>
  <c r="G5601" i="2" s="1"/>
  <c r="G5602" i="2" s="1"/>
  <c r="G5603" i="2" s="1"/>
  <c r="G5604" i="2" s="1"/>
  <c r="G5605" i="2" s="1"/>
  <c r="G5606" i="2" s="1"/>
  <c r="G5607" i="2" s="1"/>
  <c r="G5608" i="2" s="1"/>
  <c r="G5609" i="2" s="1"/>
  <c r="G5610" i="2" s="1"/>
  <c r="G5611" i="2" s="1"/>
  <c r="G5612" i="2" s="1"/>
  <c r="G5613" i="2" s="1"/>
  <c r="G5614" i="2" s="1"/>
  <c r="G5615" i="2" s="1"/>
  <c r="G5616" i="2" s="1"/>
  <c r="G5617" i="2" s="1"/>
  <c r="G5618" i="2" s="1"/>
  <c r="G5619" i="2" s="1"/>
  <c r="G5620" i="2" s="1"/>
  <c r="G5621" i="2" s="1"/>
  <c r="G5622" i="2" s="1"/>
  <c r="G5623" i="2" s="1"/>
  <c r="G5624" i="2" s="1"/>
  <c r="G5625" i="2" s="1"/>
  <c r="G5626" i="2" s="1"/>
  <c r="G5627" i="2" s="1"/>
  <c r="G5628" i="2" s="1"/>
  <c r="G5629" i="2" s="1"/>
  <c r="G5630" i="2" s="1"/>
  <c r="G5631" i="2" s="1"/>
  <c r="G5632" i="2" s="1"/>
  <c r="G5633" i="2" s="1"/>
  <c r="G5634" i="2" s="1"/>
  <c r="G5635" i="2" s="1"/>
  <c r="G5636" i="2" s="1"/>
  <c r="G5637" i="2" s="1"/>
  <c r="G5638" i="2" s="1"/>
  <c r="G5639" i="2" s="1"/>
  <c r="G5640" i="2" s="1"/>
  <c r="G5641" i="2" s="1"/>
  <c r="G5642" i="2" s="1"/>
  <c r="G5643" i="2" s="1"/>
  <c r="G5644" i="2" s="1"/>
  <c r="G5645" i="2" s="1"/>
  <c r="G5646" i="2" s="1"/>
  <c r="G5647" i="2" s="1"/>
  <c r="G5648" i="2" s="1"/>
  <c r="G5649" i="2" s="1"/>
  <c r="G5650" i="2" s="1"/>
  <c r="G5651" i="2" s="1"/>
  <c r="G5652" i="2" s="1"/>
  <c r="G5653" i="2" s="1"/>
  <c r="G5654" i="2" s="1"/>
  <c r="G5655" i="2" s="1"/>
  <c r="G5656" i="2" s="1"/>
  <c r="G5657" i="2" s="1"/>
  <c r="G5658" i="2" s="1"/>
  <c r="G5659" i="2" s="1"/>
  <c r="G5660" i="2" s="1"/>
  <c r="G5661" i="2" s="1"/>
  <c r="G5662" i="2" s="1"/>
  <c r="G5663" i="2" s="1"/>
  <c r="G5664" i="2" s="1"/>
  <c r="G5665" i="2" s="1"/>
  <c r="G5666" i="2" s="1"/>
  <c r="G5667" i="2" s="1"/>
  <c r="G5668" i="2" s="1"/>
  <c r="G5669" i="2" s="1"/>
  <c r="G5670" i="2" s="1"/>
  <c r="G5671" i="2" s="1"/>
  <c r="G5672" i="2" s="1"/>
  <c r="G5673" i="2" s="1"/>
  <c r="G5674" i="2" s="1"/>
  <c r="G5675" i="2" s="1"/>
  <c r="G5676" i="2" s="1"/>
  <c r="G5677" i="2" s="1"/>
  <c r="G5678" i="2" s="1"/>
  <c r="G5679" i="2" s="1"/>
  <c r="G5680" i="2" s="1"/>
  <c r="G5681" i="2" s="1"/>
  <c r="G5682" i="2" s="1"/>
  <c r="G5683" i="2" s="1"/>
  <c r="G5684" i="2" s="1"/>
  <c r="G5685" i="2" s="1"/>
  <c r="G5686" i="2" s="1"/>
  <c r="G5687" i="2" s="1"/>
  <c r="G5688" i="2" s="1"/>
  <c r="G5689" i="2" s="1"/>
  <c r="G5690" i="2" s="1"/>
  <c r="G5691" i="2" s="1"/>
  <c r="G5692" i="2" s="1"/>
  <c r="G5693" i="2" s="1"/>
  <c r="G5694" i="2" s="1"/>
  <c r="G5695" i="2" s="1"/>
  <c r="G5696" i="2" s="1"/>
  <c r="G5697" i="2" s="1"/>
  <c r="G5698" i="2" s="1"/>
  <c r="G5699" i="2" s="1"/>
  <c r="G5700" i="2" s="1"/>
  <c r="G5701" i="2" s="1"/>
  <c r="G5702" i="2" s="1"/>
  <c r="G5703" i="2" s="1"/>
  <c r="G5704" i="2" s="1"/>
  <c r="G5705" i="2" s="1"/>
  <c r="G5706" i="2" s="1"/>
  <c r="G5707" i="2" s="1"/>
  <c r="G5708" i="2" s="1"/>
  <c r="G5709" i="2" s="1"/>
  <c r="G5710" i="2" s="1"/>
  <c r="G5711" i="2" s="1"/>
  <c r="G5712" i="2" s="1"/>
  <c r="G5713" i="2" s="1"/>
  <c r="G5714" i="2" s="1"/>
  <c r="G5715" i="2" s="1"/>
  <c r="G5716" i="2" s="1"/>
  <c r="G5717" i="2" s="1"/>
  <c r="G5718" i="2" s="1"/>
  <c r="G5719" i="2" s="1"/>
  <c r="G5720" i="2" s="1"/>
  <c r="G5721" i="2" s="1"/>
  <c r="G5722" i="2" s="1"/>
  <c r="G5723" i="2" s="1"/>
  <c r="G5724" i="2" s="1"/>
  <c r="G5725" i="2" s="1"/>
  <c r="G5726" i="2" s="1"/>
  <c r="G5727" i="2" s="1"/>
  <c r="G5728" i="2" s="1"/>
  <c r="G5729" i="2" s="1"/>
  <c r="G5730" i="2" s="1"/>
  <c r="G5731" i="2" s="1"/>
  <c r="G5732" i="2" s="1"/>
  <c r="G5733" i="2" s="1"/>
  <c r="G5734" i="2" s="1"/>
  <c r="G5735" i="2" s="1"/>
  <c r="G5736" i="2" s="1"/>
  <c r="G5737" i="2" s="1"/>
  <c r="G5738" i="2" s="1"/>
  <c r="G5739" i="2" s="1"/>
  <c r="G5740" i="2" s="1"/>
  <c r="G5741" i="2" s="1"/>
  <c r="G5742" i="2" s="1"/>
  <c r="G5743" i="2" s="1"/>
  <c r="G5744" i="2" s="1"/>
  <c r="G5745" i="2" s="1"/>
  <c r="G5746" i="2" s="1"/>
  <c r="G5747" i="2" s="1"/>
  <c r="G5748" i="2" s="1"/>
  <c r="G5749" i="2" s="1"/>
  <c r="G5750" i="2" s="1"/>
  <c r="G5751" i="2" s="1"/>
  <c r="G5752" i="2" s="1"/>
  <c r="G5753" i="2" s="1"/>
  <c r="G5754" i="2" s="1"/>
  <c r="G5755" i="2" s="1"/>
  <c r="G5756" i="2" s="1"/>
  <c r="G5757" i="2" s="1"/>
  <c r="G5758" i="2" s="1"/>
  <c r="G5759" i="2" s="1"/>
  <c r="G5760" i="2" s="1"/>
  <c r="G5761" i="2" s="1"/>
  <c r="G5762" i="2" s="1"/>
  <c r="G5763" i="2" s="1"/>
  <c r="G5764" i="2" s="1"/>
  <c r="G5765" i="2" s="1"/>
  <c r="G5766" i="2" s="1"/>
  <c r="G5767" i="2" s="1"/>
  <c r="G5768" i="2" s="1"/>
  <c r="G5769" i="2" s="1"/>
  <c r="G5770" i="2" s="1"/>
  <c r="G5771" i="2" s="1"/>
  <c r="G5772" i="2" s="1"/>
  <c r="G5773" i="2" s="1"/>
  <c r="G5774" i="2" s="1"/>
  <c r="G5775" i="2" s="1"/>
  <c r="G5776" i="2" s="1"/>
  <c r="G5777" i="2" s="1"/>
  <c r="G5778" i="2" s="1"/>
  <c r="G5779" i="2" s="1"/>
  <c r="G5780" i="2" s="1"/>
  <c r="G5781" i="2" s="1"/>
  <c r="G5782" i="2" s="1"/>
  <c r="G5783" i="2" s="1"/>
  <c r="G5784" i="2" s="1"/>
  <c r="G5785" i="2" s="1"/>
  <c r="G5786" i="2" s="1"/>
  <c r="G5787" i="2" s="1"/>
  <c r="G5788" i="2" s="1"/>
  <c r="G5789" i="2" s="1"/>
  <c r="G5790" i="2" s="1"/>
  <c r="G5791" i="2" s="1"/>
  <c r="G5792" i="2" s="1"/>
  <c r="G5793" i="2" s="1"/>
  <c r="G5794" i="2" s="1"/>
  <c r="G5795" i="2" s="1"/>
  <c r="G5796" i="2" s="1"/>
  <c r="G5797" i="2" s="1"/>
  <c r="G5798" i="2" s="1"/>
  <c r="G5799" i="2" s="1"/>
  <c r="G5800" i="2" s="1"/>
  <c r="G5801" i="2" s="1"/>
  <c r="G5802" i="2" s="1"/>
  <c r="G5803" i="2" s="1"/>
  <c r="G5804" i="2" s="1"/>
  <c r="G5805" i="2" s="1"/>
  <c r="G5806" i="2" s="1"/>
  <c r="G5807" i="2" s="1"/>
  <c r="G5808" i="2" s="1"/>
  <c r="G5809" i="2" s="1"/>
  <c r="G5810" i="2" s="1"/>
  <c r="G5811" i="2" s="1"/>
  <c r="G5812" i="2" s="1"/>
  <c r="G5813" i="2" s="1"/>
  <c r="G5814" i="2" s="1"/>
  <c r="G5815" i="2" s="1"/>
  <c r="G5816" i="2" s="1"/>
  <c r="G5817" i="2" s="1"/>
  <c r="G5818" i="2" s="1"/>
  <c r="G5819" i="2" s="1"/>
  <c r="G5820" i="2" s="1"/>
  <c r="G5821" i="2" s="1"/>
  <c r="G5822" i="2" s="1"/>
  <c r="G5823" i="2" s="1"/>
  <c r="G5824" i="2" s="1"/>
  <c r="G5825" i="2" s="1"/>
  <c r="G5826" i="2" s="1"/>
  <c r="G5827" i="2" s="1"/>
  <c r="G5828" i="2" s="1"/>
  <c r="G5829" i="2" s="1"/>
  <c r="G5830" i="2" s="1"/>
  <c r="G5831" i="2" s="1"/>
  <c r="G5832" i="2" s="1"/>
  <c r="G5833" i="2" s="1"/>
  <c r="G5834" i="2" s="1"/>
  <c r="G5835" i="2" s="1"/>
  <c r="G5836" i="2" s="1"/>
  <c r="G5837" i="2" s="1"/>
  <c r="G5838" i="2" s="1"/>
  <c r="G5839" i="2" s="1"/>
  <c r="G5840" i="2" s="1"/>
  <c r="G5841" i="2" s="1"/>
  <c r="G5842" i="2" s="1"/>
  <c r="G5843" i="2" s="1"/>
  <c r="G5844" i="2" s="1"/>
  <c r="G5845" i="2" s="1"/>
  <c r="G5846" i="2" s="1"/>
  <c r="G5847" i="2" s="1"/>
  <c r="G5848" i="2" s="1"/>
  <c r="G5849" i="2" s="1"/>
  <c r="G5850" i="2" s="1"/>
  <c r="G5851" i="2" s="1"/>
  <c r="G5852" i="2" s="1"/>
  <c r="G5853" i="2" s="1"/>
  <c r="G5854" i="2" s="1"/>
  <c r="G5855" i="2" s="1"/>
  <c r="G5856" i="2" s="1"/>
  <c r="G5857" i="2" s="1"/>
  <c r="G5858" i="2" s="1"/>
  <c r="G5859" i="2" s="1"/>
  <c r="G5860" i="2" s="1"/>
  <c r="G5861" i="2" s="1"/>
  <c r="G5862" i="2" s="1"/>
  <c r="G5863" i="2" s="1"/>
  <c r="G5864" i="2" s="1"/>
  <c r="G5865" i="2" s="1"/>
  <c r="G5866" i="2" s="1"/>
  <c r="G5867" i="2" s="1"/>
  <c r="G5868" i="2" s="1"/>
  <c r="G5869" i="2" s="1"/>
  <c r="G5870" i="2" s="1"/>
  <c r="G5871" i="2" s="1"/>
  <c r="G5872" i="2" s="1"/>
  <c r="G5873" i="2" s="1"/>
  <c r="G5874" i="2" s="1"/>
  <c r="G5875" i="2" s="1"/>
  <c r="G5876" i="2" s="1"/>
  <c r="G5877" i="2" s="1"/>
  <c r="G5878" i="2" s="1"/>
  <c r="G5879" i="2" s="1"/>
  <c r="G5880" i="2" s="1"/>
  <c r="G5881" i="2" s="1"/>
  <c r="G5882" i="2" s="1"/>
  <c r="G5883" i="2" s="1"/>
  <c r="G5884" i="2" s="1"/>
  <c r="G5885" i="2" s="1"/>
  <c r="G5886" i="2" s="1"/>
  <c r="G5887" i="2" s="1"/>
  <c r="G5888" i="2" s="1"/>
  <c r="G5889" i="2" s="1"/>
  <c r="G5890" i="2" s="1"/>
  <c r="G5891" i="2" s="1"/>
  <c r="G5892" i="2" s="1"/>
  <c r="G5893" i="2" s="1"/>
  <c r="G5894" i="2" s="1"/>
  <c r="G5895" i="2" s="1"/>
  <c r="G5896" i="2" s="1"/>
  <c r="G5897" i="2" s="1"/>
  <c r="G5898" i="2" s="1"/>
  <c r="G5899" i="2" s="1"/>
  <c r="G5900" i="2" s="1"/>
  <c r="G5901" i="2" s="1"/>
  <c r="G5902" i="2" s="1"/>
  <c r="G5903" i="2" s="1"/>
  <c r="G5904" i="2" s="1"/>
  <c r="G5905" i="2" s="1"/>
  <c r="G5906" i="2" s="1"/>
  <c r="G5907" i="2" s="1"/>
  <c r="G5908" i="2" s="1"/>
  <c r="G5909" i="2" s="1"/>
  <c r="G5910" i="2" s="1"/>
  <c r="G5911" i="2" s="1"/>
  <c r="G5912" i="2" s="1"/>
  <c r="G5913" i="2" s="1"/>
  <c r="G5914" i="2" s="1"/>
  <c r="G5915" i="2" s="1"/>
  <c r="G5916" i="2" s="1"/>
  <c r="G5917" i="2" s="1"/>
  <c r="G5918" i="2" s="1"/>
  <c r="G5919" i="2" s="1"/>
  <c r="G5920" i="2" s="1"/>
  <c r="G5921" i="2" s="1"/>
  <c r="G5922" i="2" s="1"/>
  <c r="G5923" i="2" s="1"/>
  <c r="G5924" i="2" s="1"/>
  <c r="G5925" i="2" s="1"/>
  <c r="G5926" i="2" s="1"/>
  <c r="G5927" i="2" s="1"/>
  <c r="G5928" i="2" s="1"/>
  <c r="G5929" i="2" s="1"/>
  <c r="G5930" i="2" s="1"/>
  <c r="G5931" i="2" s="1"/>
  <c r="G5932" i="2" s="1"/>
  <c r="G5933" i="2" s="1"/>
  <c r="G5934" i="2" s="1"/>
  <c r="G5935" i="2" s="1"/>
  <c r="G5936" i="2" s="1"/>
  <c r="G5937" i="2" s="1"/>
  <c r="G5938" i="2" s="1"/>
  <c r="G5939" i="2" s="1"/>
  <c r="G5940" i="2" s="1"/>
  <c r="G5941" i="2" s="1"/>
  <c r="G5942" i="2" s="1"/>
  <c r="G5943" i="2" s="1"/>
  <c r="G5944" i="2" s="1"/>
  <c r="G5945" i="2" s="1"/>
  <c r="G5946" i="2" s="1"/>
  <c r="G5947" i="2" s="1"/>
  <c r="G5948" i="2" s="1"/>
  <c r="G5949" i="2" s="1"/>
  <c r="G5950" i="2" s="1"/>
  <c r="G5951" i="2" s="1"/>
  <c r="G5952" i="2" s="1"/>
  <c r="G5953" i="2" s="1"/>
  <c r="G5954" i="2" s="1"/>
  <c r="G5955" i="2" s="1"/>
  <c r="G5956" i="2" s="1"/>
  <c r="G5957" i="2" s="1"/>
  <c r="G5958" i="2" s="1"/>
  <c r="G5959" i="2" s="1"/>
  <c r="G5960" i="2" s="1"/>
  <c r="G5961" i="2" s="1"/>
  <c r="G5962" i="2" s="1"/>
  <c r="G5963" i="2" s="1"/>
  <c r="G5964" i="2" s="1"/>
  <c r="G5965" i="2" s="1"/>
  <c r="G5966" i="2" s="1"/>
  <c r="G5967" i="2" s="1"/>
  <c r="G5968" i="2" s="1"/>
  <c r="G5969" i="2" s="1"/>
  <c r="G5970" i="2" s="1"/>
  <c r="G5971" i="2" s="1"/>
  <c r="G5972" i="2" s="1"/>
  <c r="G5973" i="2" s="1"/>
  <c r="G5974" i="2" s="1"/>
  <c r="G5975" i="2" s="1"/>
  <c r="G5976" i="2" s="1"/>
  <c r="G5977" i="2" s="1"/>
  <c r="G5978" i="2" s="1"/>
  <c r="G5979" i="2" s="1"/>
  <c r="G5980" i="2" s="1"/>
  <c r="G5981" i="2" s="1"/>
  <c r="G5982" i="2" s="1"/>
  <c r="G5983" i="2" s="1"/>
  <c r="G5984" i="2" s="1"/>
  <c r="G5985" i="2" s="1"/>
  <c r="G5986" i="2" s="1"/>
  <c r="G5987" i="2" s="1"/>
  <c r="G5988" i="2" s="1"/>
  <c r="G5989" i="2" s="1"/>
  <c r="G5990" i="2" s="1"/>
  <c r="G5991" i="2" s="1"/>
  <c r="G5992" i="2" s="1"/>
  <c r="G5993" i="2" s="1"/>
  <c r="G5994" i="2" s="1"/>
  <c r="G5995" i="2" s="1"/>
  <c r="G5996" i="2" s="1"/>
  <c r="G5997" i="2" s="1"/>
  <c r="G5998" i="2" s="1"/>
  <c r="G5999" i="2" s="1"/>
  <c r="G6000" i="2" s="1"/>
  <c r="G6001" i="2" s="1"/>
  <c r="G6002" i="2" s="1"/>
  <c r="G6003" i="2" s="1"/>
  <c r="G6004" i="2" s="1"/>
  <c r="G6005" i="2" s="1"/>
  <c r="G6006" i="2" s="1"/>
  <c r="G6007" i="2" s="1"/>
  <c r="G6008" i="2" s="1"/>
  <c r="G6009" i="2" s="1"/>
  <c r="G6010" i="2" s="1"/>
  <c r="G6011" i="2" s="1"/>
  <c r="G6012" i="2" s="1"/>
  <c r="G6013" i="2" s="1"/>
  <c r="G6014" i="2" s="1"/>
  <c r="G6015" i="2" s="1"/>
  <c r="G6016" i="2" s="1"/>
  <c r="G6017" i="2" s="1"/>
  <c r="G6018" i="2" s="1"/>
  <c r="G6019" i="2" s="1"/>
  <c r="G6020" i="2" s="1"/>
  <c r="G6021" i="2" s="1"/>
  <c r="G6022" i="2" s="1"/>
  <c r="G6023" i="2" s="1"/>
  <c r="G6024" i="2" s="1"/>
  <c r="G6025" i="2" s="1"/>
  <c r="G6026" i="2" s="1"/>
  <c r="G6027" i="2" s="1"/>
  <c r="G6028" i="2" s="1"/>
  <c r="G6029" i="2" s="1"/>
  <c r="G6030" i="2" s="1"/>
  <c r="G6031" i="2" s="1"/>
  <c r="G6032" i="2" s="1"/>
  <c r="G6033" i="2" s="1"/>
  <c r="G6034" i="2" s="1"/>
  <c r="G6035" i="2" s="1"/>
  <c r="G6036" i="2" s="1"/>
  <c r="G6037" i="2" s="1"/>
  <c r="G6038" i="2" s="1"/>
  <c r="G6039" i="2" s="1"/>
  <c r="G6040" i="2" s="1"/>
  <c r="G6041" i="2" s="1"/>
  <c r="G6042" i="2" s="1"/>
  <c r="G6043" i="2" s="1"/>
  <c r="G6044" i="2" s="1"/>
  <c r="G6045" i="2" s="1"/>
  <c r="G6046" i="2" s="1"/>
  <c r="G6047" i="2" s="1"/>
  <c r="G6048" i="2" s="1"/>
  <c r="G6049" i="2" s="1"/>
  <c r="G6050" i="2" s="1"/>
  <c r="G6051" i="2" s="1"/>
  <c r="G6052" i="2" s="1"/>
  <c r="G6053" i="2" s="1"/>
  <c r="G6054" i="2" s="1"/>
  <c r="G6055" i="2" s="1"/>
  <c r="G6056" i="2" s="1"/>
  <c r="G6057" i="2" s="1"/>
  <c r="G6058" i="2" s="1"/>
  <c r="G6059" i="2" s="1"/>
  <c r="G6060" i="2" s="1"/>
  <c r="G6061" i="2" s="1"/>
  <c r="G6062" i="2" s="1"/>
  <c r="G6063" i="2" s="1"/>
  <c r="G6064" i="2" s="1"/>
  <c r="G6065" i="2" s="1"/>
  <c r="G6066" i="2" s="1"/>
  <c r="G6067" i="2" s="1"/>
  <c r="G6068" i="2" s="1"/>
  <c r="G6069" i="2" s="1"/>
  <c r="G6070" i="2" s="1"/>
  <c r="G6071" i="2" s="1"/>
  <c r="G6072" i="2" s="1"/>
  <c r="G6073" i="2" s="1"/>
  <c r="G6074" i="2" s="1"/>
  <c r="G6075" i="2" s="1"/>
  <c r="G6076" i="2" s="1"/>
  <c r="G6077" i="2" s="1"/>
  <c r="G6078" i="2" s="1"/>
  <c r="G6079" i="2" s="1"/>
  <c r="G6080" i="2" s="1"/>
  <c r="G6081" i="2" s="1"/>
  <c r="G6082" i="2" s="1"/>
  <c r="G6083" i="2" s="1"/>
  <c r="G6084" i="2" s="1"/>
  <c r="G6085" i="2" s="1"/>
  <c r="G6086" i="2" s="1"/>
  <c r="G6087" i="2" s="1"/>
  <c r="G6088" i="2" s="1"/>
  <c r="G6089" i="2" s="1"/>
  <c r="G6090" i="2" s="1"/>
  <c r="G6091" i="2" s="1"/>
  <c r="G6092" i="2" s="1"/>
  <c r="G6093" i="2" s="1"/>
  <c r="G6094" i="2" s="1"/>
  <c r="G6095" i="2" s="1"/>
  <c r="G6096" i="2" s="1"/>
  <c r="G6097" i="2" s="1"/>
  <c r="G6098" i="2" s="1"/>
  <c r="G6099" i="2" s="1"/>
  <c r="G6100" i="2" s="1"/>
  <c r="G6101" i="2" s="1"/>
  <c r="G6102" i="2" s="1"/>
  <c r="G6103" i="2" s="1"/>
  <c r="G6104" i="2" s="1"/>
  <c r="G6105" i="2" s="1"/>
  <c r="G6106" i="2" s="1"/>
  <c r="G6107" i="2" s="1"/>
  <c r="G6108" i="2" s="1"/>
  <c r="G6109" i="2" s="1"/>
  <c r="G6110" i="2" s="1"/>
  <c r="G6111" i="2" s="1"/>
  <c r="G6112" i="2" s="1"/>
  <c r="G6113" i="2" s="1"/>
  <c r="G6114" i="2" s="1"/>
  <c r="G6115" i="2" s="1"/>
  <c r="G6116" i="2" s="1"/>
  <c r="G6117" i="2" s="1"/>
  <c r="G6118" i="2" s="1"/>
  <c r="G6119" i="2" s="1"/>
  <c r="G6120" i="2" s="1"/>
  <c r="G6121" i="2" s="1"/>
  <c r="G6122" i="2" s="1"/>
  <c r="G6123" i="2" s="1"/>
  <c r="G6124" i="2" s="1"/>
  <c r="G6125" i="2" s="1"/>
  <c r="G6126" i="2" s="1"/>
  <c r="G6127" i="2" s="1"/>
  <c r="G6128" i="2" s="1"/>
  <c r="G6129" i="2" s="1"/>
  <c r="G6130" i="2" s="1"/>
  <c r="G6131" i="2" s="1"/>
  <c r="G6132" i="2" s="1"/>
  <c r="G6133" i="2" s="1"/>
  <c r="G6134" i="2" s="1"/>
  <c r="G6135" i="2" s="1"/>
  <c r="G6136" i="2" s="1"/>
  <c r="G6137" i="2" s="1"/>
  <c r="G6138" i="2" s="1"/>
  <c r="G6139" i="2" s="1"/>
  <c r="G6140" i="2" s="1"/>
  <c r="G6141" i="2" s="1"/>
  <c r="G6142" i="2" s="1"/>
  <c r="G6143" i="2" s="1"/>
  <c r="G6144" i="2" s="1"/>
  <c r="G6145" i="2" s="1"/>
  <c r="G6146" i="2" s="1"/>
  <c r="G6147" i="2" s="1"/>
  <c r="G6148" i="2" s="1"/>
  <c r="G6149" i="2" s="1"/>
  <c r="G6150" i="2" s="1"/>
  <c r="G6151" i="2" s="1"/>
  <c r="G6152" i="2" s="1"/>
  <c r="G6153" i="2" s="1"/>
  <c r="G6154" i="2" s="1"/>
  <c r="G6155" i="2" s="1"/>
  <c r="G6156" i="2" s="1"/>
  <c r="G6157" i="2" s="1"/>
  <c r="G6158" i="2" s="1"/>
  <c r="G6159" i="2" s="1"/>
  <c r="G6160" i="2" s="1"/>
  <c r="G6161" i="2" s="1"/>
  <c r="G6162" i="2" s="1"/>
  <c r="G6163" i="2" s="1"/>
  <c r="G6164" i="2" s="1"/>
  <c r="G6165" i="2" s="1"/>
  <c r="G6166" i="2" s="1"/>
  <c r="G6167" i="2" s="1"/>
  <c r="G6168" i="2" s="1"/>
  <c r="G6169" i="2" s="1"/>
  <c r="G6170" i="2" s="1"/>
  <c r="G6171" i="2" s="1"/>
  <c r="G6172" i="2" s="1"/>
  <c r="G6173" i="2" s="1"/>
  <c r="G6174" i="2" s="1"/>
  <c r="G6175" i="2" s="1"/>
  <c r="G6176" i="2" s="1"/>
  <c r="G6177" i="2" s="1"/>
  <c r="G6178" i="2" s="1"/>
  <c r="G6179" i="2" s="1"/>
  <c r="G6180" i="2" s="1"/>
  <c r="G6181" i="2" s="1"/>
  <c r="G6182" i="2" s="1"/>
  <c r="G6183" i="2" s="1"/>
  <c r="G6184" i="2" s="1"/>
  <c r="G6185" i="2" s="1"/>
  <c r="G6186" i="2" s="1"/>
  <c r="G6187" i="2" s="1"/>
  <c r="G6188" i="2" s="1"/>
  <c r="G6189" i="2" s="1"/>
  <c r="G6190" i="2" s="1"/>
  <c r="G6191" i="2" s="1"/>
  <c r="G6192" i="2" s="1"/>
  <c r="G6193" i="2" s="1"/>
  <c r="G6194" i="2" s="1"/>
  <c r="G6195" i="2" s="1"/>
  <c r="G6196" i="2" s="1"/>
  <c r="G6197" i="2" s="1"/>
  <c r="G6198" i="2" s="1"/>
  <c r="G6199" i="2" s="1"/>
  <c r="G6200" i="2" s="1"/>
  <c r="G6201" i="2" s="1"/>
  <c r="G6202" i="2" s="1"/>
  <c r="G6203" i="2" s="1"/>
  <c r="G6204" i="2" s="1"/>
  <c r="G6205" i="2" s="1"/>
  <c r="G6206" i="2" s="1"/>
  <c r="G6207" i="2" s="1"/>
  <c r="G6208" i="2" s="1"/>
  <c r="G6209" i="2" s="1"/>
  <c r="G6210" i="2" s="1"/>
  <c r="G6211" i="2" s="1"/>
  <c r="G6212" i="2" s="1"/>
  <c r="G6213" i="2" s="1"/>
  <c r="G6214" i="2" s="1"/>
  <c r="G6215" i="2" s="1"/>
  <c r="G6216" i="2" s="1"/>
  <c r="G6217" i="2" s="1"/>
  <c r="G6218" i="2" s="1"/>
  <c r="G6219" i="2" s="1"/>
  <c r="G6220" i="2" s="1"/>
  <c r="G6221" i="2" s="1"/>
  <c r="G6222" i="2" s="1"/>
  <c r="G6223" i="2" s="1"/>
  <c r="G6224" i="2" s="1"/>
  <c r="G6225" i="2" s="1"/>
  <c r="G6226" i="2" s="1"/>
  <c r="G6227" i="2" s="1"/>
  <c r="G6228" i="2" s="1"/>
  <c r="G6229" i="2" s="1"/>
  <c r="G6230" i="2" s="1"/>
  <c r="G6231" i="2" s="1"/>
  <c r="G6232" i="2" s="1"/>
  <c r="G6233" i="2" s="1"/>
  <c r="G6234" i="2" s="1"/>
  <c r="G6235" i="2" s="1"/>
  <c r="G6236" i="2" s="1"/>
  <c r="G6237" i="2" s="1"/>
  <c r="G6238" i="2" s="1"/>
  <c r="G6239" i="2" s="1"/>
  <c r="G6240" i="2" s="1"/>
  <c r="G6241" i="2" s="1"/>
  <c r="G6242" i="2" s="1"/>
  <c r="G6243" i="2" s="1"/>
  <c r="G6244" i="2" s="1"/>
  <c r="G6245" i="2" s="1"/>
  <c r="G6246" i="2" s="1"/>
  <c r="G6247" i="2" s="1"/>
  <c r="G6248" i="2" s="1"/>
  <c r="G6249" i="2" s="1"/>
  <c r="G6250" i="2" s="1"/>
  <c r="G6251" i="2" s="1"/>
  <c r="G6252" i="2" s="1"/>
  <c r="G6253" i="2" s="1"/>
  <c r="G6254" i="2" s="1"/>
  <c r="G6255" i="2" s="1"/>
  <c r="G6256" i="2" s="1"/>
  <c r="G6257" i="2" s="1"/>
  <c r="G6258" i="2" s="1"/>
  <c r="G6259" i="2" s="1"/>
  <c r="G6260" i="2" s="1"/>
  <c r="G6261" i="2" s="1"/>
  <c r="G6262" i="2" s="1"/>
  <c r="G6263" i="2" s="1"/>
  <c r="G6264" i="2" s="1"/>
  <c r="G6265" i="2" s="1"/>
  <c r="G6266" i="2" s="1"/>
  <c r="G6267" i="2" s="1"/>
  <c r="G6268" i="2" s="1"/>
  <c r="G6269" i="2" s="1"/>
  <c r="G6270" i="2" s="1"/>
  <c r="G6271" i="2" s="1"/>
  <c r="G6272" i="2" s="1"/>
  <c r="G6273" i="2" s="1"/>
  <c r="G6274" i="2" s="1"/>
  <c r="G6275" i="2" s="1"/>
  <c r="G6276" i="2" s="1"/>
  <c r="G6277" i="2" s="1"/>
  <c r="G6278" i="2" s="1"/>
  <c r="G6279" i="2" s="1"/>
  <c r="G6280" i="2" s="1"/>
  <c r="G6281" i="2" s="1"/>
  <c r="G6282" i="2" s="1"/>
  <c r="G6283" i="2" s="1"/>
  <c r="G6284" i="2" s="1"/>
  <c r="G6285" i="2" s="1"/>
  <c r="G6286" i="2" s="1"/>
  <c r="G6287" i="2" s="1"/>
  <c r="G6288" i="2" s="1"/>
  <c r="G6289" i="2" s="1"/>
  <c r="G6290" i="2" s="1"/>
  <c r="G6291" i="2" s="1"/>
  <c r="G6292" i="2" s="1"/>
  <c r="G6293" i="2" s="1"/>
  <c r="G6294" i="2" s="1"/>
  <c r="G6295" i="2" s="1"/>
  <c r="G6296" i="2" s="1"/>
  <c r="G6297" i="2" s="1"/>
  <c r="G6298" i="2" s="1"/>
  <c r="G6299" i="2" s="1"/>
  <c r="G6300" i="2" s="1"/>
  <c r="G6301" i="2" s="1"/>
  <c r="G6302" i="2" s="1"/>
  <c r="G6303" i="2" s="1"/>
  <c r="G6304" i="2" s="1"/>
  <c r="G6305" i="2" s="1"/>
  <c r="G6306" i="2" s="1"/>
  <c r="G6307" i="2" s="1"/>
  <c r="G6308" i="2" s="1"/>
  <c r="G6309" i="2" s="1"/>
  <c r="G6310" i="2" s="1"/>
  <c r="G6311" i="2" s="1"/>
  <c r="G6312" i="2" s="1"/>
  <c r="G6313" i="2" s="1"/>
  <c r="G6314" i="2" s="1"/>
  <c r="G6315" i="2" s="1"/>
  <c r="G6316" i="2" s="1"/>
  <c r="G6317" i="2" s="1"/>
  <c r="G6318" i="2" s="1"/>
  <c r="G6319" i="2" s="1"/>
  <c r="G6320" i="2" s="1"/>
  <c r="G6321" i="2" s="1"/>
  <c r="G6322" i="2" s="1"/>
  <c r="G6323" i="2" s="1"/>
  <c r="G6324" i="2" s="1"/>
  <c r="G6325" i="2" s="1"/>
  <c r="G6326" i="2" s="1"/>
  <c r="G6327" i="2" s="1"/>
  <c r="G6328" i="2" s="1"/>
  <c r="G6329" i="2" s="1"/>
  <c r="G6330" i="2" s="1"/>
  <c r="G6331" i="2" s="1"/>
  <c r="G6332" i="2" s="1"/>
  <c r="G6333" i="2" s="1"/>
  <c r="G6334" i="2" s="1"/>
  <c r="G6335" i="2" s="1"/>
  <c r="G6336" i="2" s="1"/>
  <c r="G6337" i="2" s="1"/>
  <c r="G6338" i="2" s="1"/>
  <c r="G6339" i="2" s="1"/>
  <c r="G6340" i="2" s="1"/>
  <c r="G6341" i="2" s="1"/>
  <c r="G6342" i="2" s="1"/>
  <c r="G6343" i="2" s="1"/>
  <c r="G6344" i="2" s="1"/>
  <c r="G6345" i="2" s="1"/>
  <c r="G6346" i="2" s="1"/>
  <c r="G6347" i="2" s="1"/>
  <c r="G6348" i="2" s="1"/>
  <c r="G6349" i="2" s="1"/>
  <c r="G6350" i="2" s="1"/>
  <c r="G6351" i="2" s="1"/>
  <c r="G6352" i="2" s="1"/>
  <c r="G6353" i="2" s="1"/>
  <c r="G6354" i="2" s="1"/>
  <c r="G6355" i="2" s="1"/>
  <c r="G6356" i="2" s="1"/>
  <c r="G6357" i="2" s="1"/>
  <c r="G6358" i="2" s="1"/>
  <c r="G6359" i="2" s="1"/>
  <c r="G6360" i="2" s="1"/>
  <c r="G6361" i="2" s="1"/>
  <c r="G6362" i="2" s="1"/>
  <c r="G6363" i="2" s="1"/>
  <c r="G6364" i="2" s="1"/>
  <c r="G6365" i="2" s="1"/>
  <c r="G6366" i="2" s="1"/>
  <c r="G6367" i="2" s="1"/>
  <c r="G6368" i="2" s="1"/>
  <c r="G6369" i="2" s="1"/>
  <c r="G6370" i="2" s="1"/>
  <c r="G6371" i="2" s="1"/>
  <c r="G6372" i="2" s="1"/>
  <c r="G6373" i="2" s="1"/>
  <c r="G6374" i="2" s="1"/>
  <c r="G6375" i="2" s="1"/>
  <c r="G6376" i="2" s="1"/>
  <c r="G6377" i="2" s="1"/>
  <c r="G6378" i="2" s="1"/>
  <c r="G6379" i="2" s="1"/>
  <c r="G6380" i="2" s="1"/>
  <c r="G6381" i="2" s="1"/>
  <c r="G6382" i="2" s="1"/>
  <c r="G6383" i="2" s="1"/>
  <c r="G6384" i="2" s="1"/>
  <c r="G6385" i="2" s="1"/>
  <c r="G6386" i="2" s="1"/>
  <c r="G6387" i="2" s="1"/>
  <c r="G6388" i="2" s="1"/>
  <c r="G6389" i="2" s="1"/>
  <c r="G6390" i="2" s="1"/>
  <c r="G6391" i="2" s="1"/>
  <c r="G6392" i="2" s="1"/>
  <c r="G6393" i="2" s="1"/>
  <c r="G6394" i="2" s="1"/>
  <c r="G6395" i="2" s="1"/>
  <c r="G6396" i="2" s="1"/>
  <c r="G6397" i="2" s="1"/>
  <c r="G6398" i="2" s="1"/>
  <c r="G6399" i="2" s="1"/>
  <c r="G6400" i="2" s="1"/>
  <c r="G6401" i="2" s="1"/>
  <c r="G6402" i="2" s="1"/>
  <c r="G6403" i="2" s="1"/>
  <c r="G6404" i="2" s="1"/>
  <c r="G6405" i="2" s="1"/>
  <c r="G6406" i="2" s="1"/>
  <c r="G6407" i="2" s="1"/>
  <c r="G6408" i="2" s="1"/>
  <c r="G6409" i="2" s="1"/>
  <c r="G6410" i="2" s="1"/>
  <c r="G6411" i="2" s="1"/>
  <c r="G6412" i="2" s="1"/>
  <c r="G6413" i="2" s="1"/>
  <c r="G6414" i="2" s="1"/>
  <c r="G6415" i="2" s="1"/>
  <c r="G6416" i="2" s="1"/>
  <c r="G6417" i="2" s="1"/>
  <c r="G6418" i="2" s="1"/>
  <c r="G6419" i="2" s="1"/>
  <c r="G6420" i="2" s="1"/>
  <c r="G6421" i="2" s="1"/>
  <c r="G6422" i="2" s="1"/>
  <c r="G6423" i="2" s="1"/>
  <c r="G6424" i="2" s="1"/>
  <c r="G6425" i="2" s="1"/>
  <c r="G6426" i="2" s="1"/>
  <c r="G6427" i="2" s="1"/>
  <c r="G6428" i="2" s="1"/>
  <c r="G6429" i="2" s="1"/>
  <c r="G6430" i="2" s="1"/>
  <c r="G6431" i="2" s="1"/>
  <c r="G6432" i="2" s="1"/>
  <c r="G6433" i="2" s="1"/>
  <c r="G6434" i="2" s="1"/>
  <c r="G6435" i="2" s="1"/>
  <c r="G6436" i="2" s="1"/>
  <c r="G6437" i="2" s="1"/>
  <c r="G6438" i="2" s="1"/>
  <c r="G6439" i="2" s="1"/>
  <c r="G6440" i="2" s="1"/>
  <c r="G6441" i="2" s="1"/>
  <c r="G6442" i="2" s="1"/>
  <c r="G6443" i="2" s="1"/>
  <c r="G6444" i="2" s="1"/>
  <c r="G6445" i="2" s="1"/>
  <c r="G6446" i="2" s="1"/>
  <c r="G6447" i="2" s="1"/>
  <c r="G6448" i="2" s="1"/>
  <c r="G6449" i="2" s="1"/>
  <c r="G6450" i="2" s="1"/>
  <c r="G6451" i="2" s="1"/>
  <c r="G6452" i="2" s="1"/>
  <c r="G6453" i="2" s="1"/>
  <c r="G6454" i="2" s="1"/>
  <c r="G6455" i="2" s="1"/>
  <c r="G6456" i="2" s="1"/>
  <c r="G6457" i="2" s="1"/>
  <c r="G6458" i="2" s="1"/>
  <c r="G6459" i="2" s="1"/>
  <c r="G6460" i="2" s="1"/>
  <c r="G6461" i="2" s="1"/>
  <c r="G6462" i="2" s="1"/>
  <c r="G6463" i="2" s="1"/>
  <c r="G6464" i="2" s="1"/>
  <c r="G6465" i="2" s="1"/>
  <c r="G6466" i="2" s="1"/>
  <c r="G6467" i="2" s="1"/>
  <c r="G6468" i="2" s="1"/>
  <c r="G6469" i="2" s="1"/>
  <c r="G6470" i="2" s="1"/>
  <c r="G6471" i="2" s="1"/>
  <c r="G6472" i="2" s="1"/>
  <c r="G6473" i="2" s="1"/>
  <c r="G6474" i="2" s="1"/>
  <c r="G6475" i="2" s="1"/>
  <c r="G6476" i="2" s="1"/>
  <c r="G6477" i="2" s="1"/>
  <c r="G6478" i="2" s="1"/>
  <c r="G6479" i="2" s="1"/>
  <c r="G6480" i="2" s="1"/>
  <c r="G6481" i="2" s="1"/>
  <c r="G6482" i="2" s="1"/>
  <c r="G6483" i="2" s="1"/>
  <c r="G6484" i="2" s="1"/>
  <c r="G6485" i="2" s="1"/>
  <c r="G6486" i="2" s="1"/>
  <c r="G6487" i="2" s="1"/>
  <c r="G6488" i="2" s="1"/>
  <c r="G6489" i="2" s="1"/>
  <c r="G6490" i="2" s="1"/>
  <c r="G6491" i="2" s="1"/>
  <c r="G6492" i="2" s="1"/>
  <c r="G6493" i="2" s="1"/>
  <c r="G6494" i="2" s="1"/>
  <c r="G6495" i="2" s="1"/>
  <c r="G6496" i="2" s="1"/>
  <c r="G6497" i="2" s="1"/>
  <c r="G6498" i="2" s="1"/>
  <c r="G6499" i="2" s="1"/>
  <c r="G6500" i="2" s="1"/>
  <c r="G6501" i="2" s="1"/>
  <c r="G6502" i="2" s="1"/>
  <c r="G6503" i="2" s="1"/>
  <c r="G6504" i="2" s="1"/>
  <c r="G6505" i="2" s="1"/>
  <c r="G6506" i="2" s="1"/>
  <c r="G6507" i="2" s="1"/>
  <c r="G6508" i="2" s="1"/>
  <c r="G6509" i="2" s="1"/>
  <c r="G6510" i="2" s="1"/>
  <c r="G6511" i="2" s="1"/>
  <c r="G6512" i="2" s="1"/>
  <c r="G6513" i="2" s="1"/>
  <c r="G6514" i="2" s="1"/>
  <c r="G6515" i="2" s="1"/>
  <c r="G6516" i="2" s="1"/>
  <c r="G6517" i="2" s="1"/>
  <c r="G6518" i="2" s="1"/>
  <c r="G6519" i="2" s="1"/>
  <c r="G6520" i="2" s="1"/>
  <c r="G6521" i="2" s="1"/>
  <c r="G6522" i="2" s="1"/>
  <c r="G6523" i="2" s="1"/>
  <c r="G6524" i="2" s="1"/>
  <c r="G6525" i="2" s="1"/>
  <c r="G6526" i="2" s="1"/>
  <c r="G6527" i="2" s="1"/>
  <c r="G6528" i="2" s="1"/>
  <c r="G6529" i="2" s="1"/>
  <c r="G6530" i="2" s="1"/>
  <c r="G6531" i="2" s="1"/>
  <c r="G6532" i="2" s="1"/>
  <c r="G6533" i="2" s="1"/>
  <c r="G6534" i="2" s="1"/>
  <c r="G6535" i="2" s="1"/>
  <c r="G6536" i="2" s="1"/>
  <c r="G6537" i="2" s="1"/>
  <c r="G6538" i="2" s="1"/>
  <c r="G6539" i="2" s="1"/>
  <c r="G6540" i="2" s="1"/>
  <c r="G6541" i="2" s="1"/>
  <c r="G6542" i="2" s="1"/>
  <c r="G6543" i="2" s="1"/>
  <c r="G6544" i="2" s="1"/>
  <c r="G6545" i="2" s="1"/>
  <c r="G6546" i="2" s="1"/>
  <c r="G6547" i="2" s="1"/>
  <c r="G6548" i="2" s="1"/>
  <c r="G6549" i="2" s="1"/>
  <c r="G6550" i="2" s="1"/>
  <c r="G6551" i="2" s="1"/>
  <c r="G6552" i="2" s="1"/>
  <c r="G6553" i="2" s="1"/>
  <c r="G6554" i="2" s="1"/>
  <c r="G6555" i="2" s="1"/>
  <c r="G6556" i="2" s="1"/>
  <c r="G6557" i="2" s="1"/>
  <c r="M36" i="2" l="1"/>
  <c r="I4099" i="2"/>
  <c r="I3755" i="2"/>
  <c r="I4210" i="2"/>
  <c r="M199" i="2"/>
  <c r="M136" i="2"/>
  <c r="M76" i="2"/>
  <c r="M156" i="2"/>
  <c r="I5091" i="2"/>
  <c r="M25" i="2"/>
  <c r="M223" i="2"/>
  <c r="M81" i="2"/>
  <c r="M72" i="2"/>
  <c r="M237" i="2"/>
  <c r="I3095" i="2"/>
  <c r="I4269" i="2"/>
  <c r="I5744" i="2"/>
  <c r="M175" i="2"/>
  <c r="M129" i="2"/>
  <c r="M70" i="2"/>
  <c r="M140" i="2"/>
  <c r="M152" i="2"/>
  <c r="M122" i="2"/>
  <c r="I1959" i="2"/>
  <c r="M189" i="2"/>
  <c r="I4674" i="2"/>
  <c r="I4318" i="2"/>
  <c r="I3733" i="2"/>
  <c r="M945" i="2"/>
  <c r="L945" i="2" s="1"/>
  <c r="M1953" i="2"/>
  <c r="L1953" i="2" s="1"/>
  <c r="M2408" i="2"/>
  <c r="L2408" i="2" s="1"/>
  <c r="M3245" i="2"/>
  <c r="L3245" i="2" s="1"/>
  <c r="M763" i="2"/>
  <c r="L763" i="2" s="1"/>
  <c r="I286" i="2"/>
  <c r="I4381" i="2"/>
  <c r="M635" i="2"/>
  <c r="L635" i="2" s="1"/>
  <c r="I4004" i="2"/>
  <c r="I3368" i="2"/>
  <c r="I2959" i="2"/>
  <c r="M1468" i="2"/>
  <c r="L1468" i="2" s="1"/>
  <c r="M742" i="2"/>
  <c r="L742" i="2" s="1"/>
  <c r="I5450" i="2"/>
  <c r="I4962" i="2"/>
  <c r="I6505" i="2"/>
  <c r="M762" i="2"/>
  <c r="L762" i="2" s="1"/>
  <c r="M427" i="2"/>
  <c r="L427" i="2" s="1"/>
  <c r="I4816" i="2"/>
  <c r="I3380" i="2"/>
  <c r="I2506" i="2"/>
  <c r="M498" i="2"/>
  <c r="L498" i="2" s="1"/>
  <c r="M2590" i="2"/>
  <c r="M2055" i="2"/>
  <c r="M2110" i="2"/>
  <c r="L2110" i="2" s="1"/>
  <c r="M2944" i="2"/>
  <c r="L2944" i="2" s="1"/>
  <c r="M566" i="2"/>
  <c r="L566" i="2" s="1"/>
  <c r="I4130" i="2"/>
  <c r="I5658" i="2"/>
  <c r="I2672" i="2"/>
  <c r="M1358" i="2"/>
  <c r="L1358" i="2" s="1"/>
  <c r="M965" i="2"/>
  <c r="L965" i="2" s="1"/>
  <c r="I2194" i="2"/>
  <c r="I2982" i="2"/>
  <c r="I3614" i="2"/>
  <c r="M1168" i="2"/>
  <c r="L1168" i="2" s="1"/>
  <c r="I2417" i="2"/>
  <c r="M2542" i="2"/>
  <c r="L2542" i="2" s="1"/>
  <c r="M3921" i="2"/>
  <c r="L3921" i="2" s="1"/>
  <c r="I6422" i="2"/>
  <c r="I4414" i="2"/>
  <c r="I1352" i="2"/>
  <c r="I1459" i="2"/>
  <c r="I4068" i="2"/>
  <c r="M547" i="2"/>
  <c r="L547" i="2" s="1"/>
  <c r="M2302" i="2"/>
  <c r="L2302" i="2" s="1"/>
  <c r="M2770" i="2"/>
  <c r="L2770" i="2" s="1"/>
  <c r="M3647" i="2"/>
  <c r="L3647" i="2" s="1"/>
  <c r="M575" i="2"/>
  <c r="L575" i="2" s="1"/>
  <c r="M1191" i="2"/>
  <c r="L1191" i="2" s="1"/>
  <c r="M1155" i="2"/>
  <c r="L1155" i="2" s="1"/>
  <c r="I4494" i="2"/>
  <c r="I5839" i="2"/>
  <c r="M1014" i="2"/>
  <c r="L1014" i="2" s="1"/>
  <c r="M933" i="2"/>
  <c r="L933" i="2" s="1"/>
  <c r="I5933" i="2"/>
  <c r="I4504" i="2"/>
  <c r="I2176" i="2"/>
  <c r="M2973" i="2"/>
  <c r="L2973" i="2" s="1"/>
  <c r="I2367" i="2"/>
  <c r="I2742" i="2"/>
  <c r="M163" i="2"/>
  <c r="I3946" i="2"/>
  <c r="I6226" i="2"/>
  <c r="I4223" i="2"/>
  <c r="M1063" i="2"/>
  <c r="L1063" i="2" s="1"/>
  <c r="I2476" i="2"/>
  <c r="I2521" i="2"/>
  <c r="M3798" i="2"/>
  <c r="L3798" i="2" s="1"/>
  <c r="M1656" i="2"/>
  <c r="L1656" i="2" s="1"/>
  <c r="M2522" i="2"/>
  <c r="L2522" i="2" s="1"/>
  <c r="M1341" i="2"/>
  <c r="L1341" i="2" s="1"/>
  <c r="I5879" i="2"/>
  <c r="I731" i="2"/>
  <c r="I5075" i="2"/>
  <c r="M1075" i="2"/>
  <c r="L1075" i="2" s="1"/>
  <c r="M1079" i="2"/>
  <c r="L1079" i="2" s="1"/>
  <c r="I5059" i="2"/>
  <c r="I2630" i="2"/>
  <c r="M1849" i="2"/>
  <c r="L1849" i="2" s="1"/>
  <c r="M3333" i="2"/>
  <c r="L3333" i="2" s="1"/>
  <c r="M861" i="2"/>
  <c r="L861" i="2" s="1"/>
  <c r="I2883" i="2"/>
  <c r="I889" i="2"/>
  <c r="I215" i="2"/>
  <c r="I1542" i="2"/>
  <c r="I3183" i="2"/>
  <c r="I2237" i="2"/>
  <c r="I995" i="2"/>
  <c r="M302" i="2"/>
  <c r="M39" i="2"/>
  <c r="M1724" i="2"/>
  <c r="L1724" i="2" s="1"/>
  <c r="M3812" i="2"/>
  <c r="L3812" i="2" s="1"/>
  <c r="M2210" i="2"/>
  <c r="L2210" i="2" s="1"/>
  <c r="M1239" i="2"/>
  <c r="L1239" i="2" s="1"/>
  <c r="I5515" i="2"/>
  <c r="I4609" i="2"/>
  <c r="I3360" i="2"/>
  <c r="M376" i="2"/>
  <c r="L376" i="2" s="1"/>
  <c r="I5973" i="2"/>
  <c r="I4277" i="2"/>
  <c r="I5723" i="2"/>
  <c r="M1708" i="2"/>
  <c r="L1708" i="2" s="1"/>
  <c r="M1300" i="2"/>
  <c r="L1300" i="2" s="1"/>
  <c r="I2565" i="2"/>
  <c r="I5544" i="2"/>
  <c r="I5997" i="2"/>
  <c r="I2645" i="2"/>
  <c r="I4140" i="2"/>
  <c r="I5664" i="2"/>
  <c r="M3016" i="2"/>
  <c r="M1784" i="2"/>
  <c r="L1784" i="2" s="1"/>
  <c r="M2876" i="2"/>
  <c r="L2876" i="2" s="1"/>
  <c r="M1203" i="2"/>
  <c r="L1203" i="2" s="1"/>
  <c r="M553" i="2"/>
  <c r="L553" i="2" s="1"/>
  <c r="I6176" i="2"/>
  <c r="I2651" i="2"/>
  <c r="I4885" i="2"/>
  <c r="I2482" i="2"/>
  <c r="I6420" i="2"/>
  <c r="I4986" i="2"/>
  <c r="I617" i="2"/>
  <c r="M3633" i="2"/>
  <c r="L3633" i="2" s="1"/>
  <c r="I664" i="2"/>
  <c r="I2188" i="2"/>
  <c r="I1400" i="2"/>
  <c r="I2044" i="2"/>
  <c r="I4164" i="2"/>
  <c r="I1028" i="2"/>
  <c r="M3744" i="2"/>
  <c r="L3744" i="2" s="1"/>
  <c r="M2681" i="2"/>
  <c r="L2681" i="2" s="1"/>
  <c r="M3155" i="2"/>
  <c r="L3155" i="2" s="1"/>
  <c r="M1388" i="2"/>
  <c r="L1388" i="2" s="1"/>
  <c r="I1457" i="2"/>
  <c r="I4166" i="2"/>
  <c r="I6018" i="2"/>
  <c r="I2601" i="2"/>
  <c r="I3423" i="2"/>
  <c r="I430" i="2"/>
  <c r="I972" i="2"/>
  <c r="M1013" i="2"/>
  <c r="L1013" i="2" s="1"/>
  <c r="M74" i="2"/>
  <c r="M2610" i="2"/>
  <c r="L2610" i="2" s="1"/>
  <c r="M1651" i="2"/>
  <c r="L1651" i="2" s="1"/>
  <c r="M2098" i="2"/>
  <c r="L2098" i="2" s="1"/>
  <c r="M304" i="2"/>
  <c r="I4400" i="2"/>
  <c r="I5829" i="2"/>
  <c r="I4367" i="2"/>
  <c r="M621" i="2"/>
  <c r="L621" i="2" s="1"/>
  <c r="I1788" i="2"/>
  <c r="I3922" i="2"/>
  <c r="I174" i="2"/>
  <c r="M993" i="2"/>
  <c r="L993" i="2" s="1"/>
  <c r="I2162" i="2"/>
  <c r="M2838" i="2"/>
  <c r="L2838" i="2" s="1"/>
  <c r="I5086" i="2"/>
  <c r="I1115" i="2"/>
  <c r="I2625" i="2"/>
  <c r="I620" i="2"/>
  <c r="I4750" i="2"/>
  <c r="I140" i="2"/>
  <c r="M1245" i="2"/>
  <c r="L1245" i="2" s="1"/>
  <c r="I1627" i="2"/>
  <c r="M3024" i="2"/>
  <c r="L3024" i="2" s="1"/>
  <c r="M362" i="2"/>
  <c r="L362" i="2" s="1"/>
  <c r="I3159" i="2"/>
  <c r="I1180" i="2"/>
  <c r="I4904" i="2"/>
  <c r="I4363" i="2"/>
  <c r="M867" i="2"/>
  <c r="L867" i="2" s="1"/>
  <c r="I5693" i="2"/>
  <c r="I2243" i="2"/>
  <c r="I5150" i="2"/>
  <c r="M3502" i="2"/>
  <c r="L3502" i="2" s="1"/>
  <c r="I6552" i="2"/>
  <c r="I2690" i="2"/>
  <c r="I1608" i="2"/>
  <c r="M996" i="2"/>
  <c r="L996" i="2" s="1"/>
  <c r="I448" i="2"/>
  <c r="I4806" i="2"/>
  <c r="I541" i="2"/>
  <c r="M191" i="2"/>
  <c r="M694" i="2"/>
  <c r="L694" i="2" s="1"/>
  <c r="M2735" i="2"/>
  <c r="L2735" i="2" s="1"/>
  <c r="M3715" i="2"/>
  <c r="L3715" i="2" s="1"/>
  <c r="I4795" i="2"/>
  <c r="I1808" i="2"/>
  <c r="I2272" i="2"/>
  <c r="M1229" i="2"/>
  <c r="L1229" i="2" s="1"/>
  <c r="I1831" i="2"/>
  <c r="I4808" i="2"/>
  <c r="I2674" i="2"/>
  <c r="M172" i="2"/>
  <c r="M1467" i="2"/>
  <c r="L1467" i="2" s="1"/>
  <c r="M3714" i="2"/>
  <c r="L3714" i="2" s="1"/>
  <c r="M1991" i="2"/>
  <c r="L1991" i="2" s="1"/>
  <c r="I3153" i="2"/>
  <c r="I5739" i="2"/>
  <c r="I608" i="2"/>
  <c r="M640" i="2"/>
  <c r="L640" i="2" s="1"/>
  <c r="I6479" i="2"/>
  <c r="I3825" i="2"/>
  <c r="I5371" i="2"/>
  <c r="M3128" i="2"/>
  <c r="L3128" i="2" s="1"/>
  <c r="M406" i="2"/>
  <c r="L406" i="2" s="1"/>
  <c r="I6391" i="2"/>
  <c r="I4537" i="2"/>
  <c r="I1640" i="2"/>
  <c r="I1873" i="2"/>
  <c r="I1954" i="2"/>
  <c r="I4565" i="2"/>
  <c r="I721" i="2"/>
  <c r="M884" i="2"/>
  <c r="L884" i="2" s="1"/>
  <c r="M1698" i="2"/>
  <c r="I4486" i="2"/>
  <c r="I1163" i="2"/>
  <c r="I5775" i="2"/>
  <c r="M230" i="2"/>
  <c r="M908" i="2"/>
  <c r="I4757" i="2"/>
  <c r="I3315" i="2"/>
  <c r="I325" i="2"/>
  <c r="I4527" i="2"/>
  <c r="M2558" i="2"/>
  <c r="M3026" i="2"/>
  <c r="L3026" i="2" s="1"/>
  <c r="M3903" i="2"/>
  <c r="L3903" i="2" s="1"/>
  <c r="M602" i="2"/>
  <c r="L602" i="2" s="1"/>
  <c r="M1182" i="2"/>
  <c r="L1182" i="2" s="1"/>
  <c r="I2264" i="2"/>
  <c r="I4604" i="2"/>
  <c r="I6469" i="2"/>
  <c r="I4087" i="2"/>
  <c r="I6215" i="2"/>
  <c r="M1781" i="2"/>
  <c r="M1956" i="2"/>
  <c r="L1956" i="2" s="1"/>
  <c r="M768" i="2"/>
  <c r="L768" i="2" s="1"/>
  <c r="M1205" i="2"/>
  <c r="L1205" i="2" s="1"/>
  <c r="I810" i="2"/>
  <c r="I1955" i="2"/>
  <c r="I2082" i="2"/>
  <c r="M1185" i="2"/>
  <c r="L1185" i="2" s="1"/>
  <c r="M876" i="2"/>
  <c r="L876" i="2" s="1"/>
  <c r="I2578" i="2"/>
  <c r="I4643" i="2"/>
  <c r="I2278" i="2"/>
  <c r="M3462" i="2"/>
  <c r="L3462" i="2" s="1"/>
  <c r="M1624" i="2"/>
  <c r="L1624" i="2" s="1"/>
  <c r="I5847" i="2"/>
  <c r="I1306" i="2"/>
  <c r="M2" i="2"/>
  <c r="I3655" i="2"/>
  <c r="M1077" i="2"/>
  <c r="L1077" i="2" s="1"/>
  <c r="I5044" i="2"/>
  <c r="I217" i="2"/>
  <c r="I1532" i="2"/>
  <c r="M398" i="2"/>
  <c r="L398" i="2" s="1"/>
  <c r="M341" i="2"/>
  <c r="L341" i="2" s="1"/>
  <c r="I5568" i="2"/>
  <c r="I446" i="2"/>
  <c r="I2655" i="2"/>
  <c r="M46" i="2"/>
  <c r="M2994" i="2"/>
  <c r="L2994" i="2" s="1"/>
  <c r="I6509" i="2"/>
  <c r="I4879" i="2"/>
  <c r="M1309" i="2"/>
  <c r="L1309" i="2" s="1"/>
  <c r="I3875" i="2"/>
  <c r="I3227" i="2"/>
  <c r="I225" i="2"/>
  <c r="M887" i="2"/>
  <c r="L887" i="2" s="1"/>
  <c r="M1037" i="2"/>
  <c r="L1037" i="2" s="1"/>
  <c r="I2184" i="2"/>
  <c r="I1315" i="2"/>
  <c r="M1627" i="2"/>
  <c r="L1627" i="2" s="1"/>
  <c r="M2854" i="2"/>
  <c r="L2854" i="2" s="1"/>
  <c r="M3328" i="2"/>
  <c r="L3328" i="2" s="1"/>
  <c r="I2398" i="2"/>
  <c r="M1259" i="2"/>
  <c r="L1259" i="2" s="1"/>
  <c r="M1406" i="2"/>
  <c r="L1406" i="2" s="1"/>
  <c r="I1256" i="2"/>
  <c r="I2976" i="2"/>
  <c r="I6092" i="2"/>
  <c r="I963" i="2"/>
  <c r="I3839" i="2"/>
  <c r="I4543" i="2"/>
  <c r="M1444" i="2"/>
  <c r="L1444" i="2" s="1"/>
  <c r="M2246" i="2"/>
  <c r="M1047" i="2"/>
  <c r="L1047" i="2" s="1"/>
  <c r="I406" i="2"/>
  <c r="I4410" i="2"/>
  <c r="I6446" i="2"/>
  <c r="M1273" i="2"/>
  <c r="I598" i="2"/>
  <c r="I904" i="2"/>
  <c r="I625" i="2"/>
  <c r="M480" i="2"/>
  <c r="L480" i="2" s="1"/>
  <c r="M2053" i="2"/>
  <c r="L2053" i="2" s="1"/>
  <c r="M1428" i="2"/>
  <c r="L1428" i="2" s="1"/>
  <c r="M767" i="2"/>
  <c r="L767" i="2" s="1"/>
  <c r="I1045" i="2"/>
  <c r="I402" i="2"/>
  <c r="I4705" i="2"/>
  <c r="I5834" i="2"/>
  <c r="I1433" i="2"/>
  <c r="M1333" i="2"/>
  <c r="L1333" i="2" s="1"/>
  <c r="I5555" i="2"/>
  <c r="I2568" i="2"/>
  <c r="I5027" i="2"/>
  <c r="M385" i="2"/>
  <c r="L385" i="2" s="1"/>
  <c r="M521" i="2"/>
  <c r="L521" i="2" s="1"/>
  <c r="I6031" i="2"/>
  <c r="I2458" i="2"/>
  <c r="I380" i="2"/>
  <c r="M1212" i="2"/>
  <c r="L1212" i="2" s="1"/>
  <c r="I5717" i="2"/>
  <c r="I100" i="2"/>
  <c r="I296" i="2"/>
  <c r="M2283" i="2"/>
  <c r="L2283" i="2" s="1"/>
  <c r="M1771" i="2"/>
  <c r="L1771" i="2" s="1"/>
  <c r="M2242" i="2"/>
  <c r="I576" i="2"/>
  <c r="I983" i="2"/>
  <c r="M654" i="2"/>
  <c r="L654" i="2" s="1"/>
  <c r="I6436" i="2"/>
  <c r="I103" i="2"/>
  <c r="M257" i="2"/>
  <c r="M519" i="2"/>
  <c r="L519" i="2" s="1"/>
  <c r="I3422" i="2"/>
  <c r="I6442" i="2"/>
  <c r="M891" i="2"/>
  <c r="L891" i="2" s="1"/>
  <c r="M1725" i="2"/>
  <c r="L1725" i="2" s="1"/>
  <c r="M915" i="2"/>
  <c r="L915" i="2" s="1"/>
  <c r="M4102" i="2"/>
  <c r="L4102" i="2" s="1"/>
  <c r="M296" i="2"/>
  <c r="I3957" i="2"/>
  <c r="I2807" i="2"/>
  <c r="I828" i="2"/>
  <c r="M1424" i="2"/>
  <c r="L1424" i="2" s="1"/>
  <c r="I5548" i="2"/>
  <c r="I5079" i="2"/>
  <c r="I1346" i="2"/>
  <c r="M2502" i="2"/>
  <c r="L2502" i="2" s="1"/>
  <c r="M1049" i="2"/>
  <c r="L1049" i="2" s="1"/>
  <c r="M401" i="2"/>
  <c r="L401" i="2" s="1"/>
  <c r="I1137" i="2"/>
  <c r="I3568" i="2"/>
  <c r="I2997" i="2"/>
  <c r="I4455" i="2"/>
  <c r="I5536" i="2"/>
  <c r="I4892" i="2"/>
  <c r="M2369" i="2"/>
  <c r="L2369" i="2" s="1"/>
  <c r="I4281" i="2"/>
  <c r="I1176" i="2"/>
  <c r="I2542" i="2"/>
  <c r="I4424" i="2"/>
  <c r="I5272" i="2"/>
  <c r="I5733" i="2"/>
  <c r="I182" i="2"/>
  <c r="M2075" i="2"/>
  <c r="L2075" i="2" s="1"/>
  <c r="M2546" i="2"/>
  <c r="L2546" i="2" s="1"/>
  <c r="M1290" i="2"/>
  <c r="L1290" i="2" s="1"/>
  <c r="M747" i="2"/>
  <c r="L747" i="2" s="1"/>
  <c r="I4036" i="2"/>
  <c r="I3070" i="2"/>
  <c r="M555" i="2"/>
  <c r="L555" i="2" s="1"/>
  <c r="M308" i="2"/>
  <c r="I5661" i="2"/>
  <c r="I5321" i="2"/>
  <c r="I2598" i="2"/>
  <c r="M2029" i="2"/>
  <c r="M1293" i="2"/>
  <c r="L1293" i="2" s="1"/>
  <c r="M1299" i="2"/>
  <c r="L1299" i="2" s="1"/>
  <c r="I3770" i="2"/>
  <c r="I1711" i="2"/>
  <c r="I3870" i="2"/>
  <c r="I2466" i="2"/>
  <c r="I4560" i="2"/>
  <c r="I5263" i="2"/>
  <c r="M3751" i="2"/>
  <c r="L3751" i="2" s="1"/>
  <c r="M3226" i="2"/>
  <c r="L3226" i="2" s="1"/>
  <c r="M2960" i="2"/>
  <c r="L2960" i="2" s="1"/>
  <c r="M3682" i="2"/>
  <c r="L3682" i="2" s="1"/>
  <c r="I1232" i="2"/>
  <c r="M795" i="2"/>
  <c r="I4735" i="2"/>
  <c r="I4387" i="2"/>
  <c r="I595" i="2"/>
  <c r="M613" i="2"/>
  <c r="L613" i="2" s="1"/>
  <c r="I5043" i="2"/>
  <c r="I526" i="2"/>
  <c r="I602" i="2"/>
  <c r="M55" i="2"/>
  <c r="I1651" i="2"/>
  <c r="M161" i="2"/>
  <c r="I5213" i="2"/>
  <c r="M31" i="2"/>
  <c r="I2680" i="2"/>
  <c r="M26" i="2"/>
  <c r="M210" i="2"/>
  <c r="M98" i="2"/>
  <c r="M183" i="2"/>
  <c r="I3894" i="2"/>
  <c r="M59" i="2"/>
  <c r="M204" i="2"/>
  <c r="M66" i="2"/>
  <c r="M209" i="2"/>
  <c r="I4534" i="2"/>
  <c r="I852" i="2"/>
  <c r="I3328" i="2"/>
  <c r="I3354" i="2"/>
  <c r="I5460" i="2"/>
  <c r="M232" i="2"/>
  <c r="M169" i="2"/>
  <c r="I1918" i="2"/>
  <c r="I2020" i="2"/>
  <c r="I3156" i="2"/>
  <c r="M3722" i="2"/>
  <c r="L3722" i="2" s="1"/>
  <c r="M2022" i="2"/>
  <c r="I2849" i="2"/>
  <c r="I1089" i="2"/>
  <c r="I1540" i="2"/>
  <c r="M794" i="2"/>
  <c r="I6326" i="2"/>
  <c r="I3948" i="2"/>
  <c r="M512" i="2"/>
  <c r="L512" i="2" s="1"/>
  <c r="M279" i="2"/>
  <c r="I193" i="2"/>
  <c r="M714" i="2"/>
  <c r="L714" i="2" s="1"/>
  <c r="I4182" i="2"/>
  <c r="I809" i="2"/>
  <c r="I505" i="2"/>
  <c r="M701" i="2"/>
  <c r="L701" i="2" s="1"/>
  <c r="I3941" i="2"/>
  <c r="I6366" i="2"/>
  <c r="I5048" i="2"/>
  <c r="I4746" i="2"/>
  <c r="M788" i="2"/>
  <c r="L788" i="2" s="1"/>
  <c r="M408" i="2"/>
  <c r="L408" i="2" s="1"/>
  <c r="I1322" i="2"/>
  <c r="M841" i="2"/>
  <c r="L841" i="2" s="1"/>
  <c r="M504" i="2"/>
  <c r="L504" i="2" s="1"/>
  <c r="M1789" i="2"/>
  <c r="M2387" i="2"/>
  <c r="L2387" i="2" s="1"/>
  <c r="I6480" i="2"/>
  <c r="M611" i="2"/>
  <c r="L611" i="2" s="1"/>
  <c r="M1632" i="2"/>
  <c r="L1632" i="2" s="1"/>
  <c r="M744" i="2"/>
  <c r="L744" i="2" s="1"/>
  <c r="I5313" i="2"/>
  <c r="I6126" i="2"/>
  <c r="M294" i="2"/>
  <c r="M897" i="2"/>
  <c r="M1042" i="2"/>
  <c r="L1042" i="2" s="1"/>
  <c r="M1188" i="2"/>
  <c r="L1188" i="2" s="1"/>
  <c r="M3887" i="2"/>
  <c r="L3887" i="2" s="1"/>
  <c r="I3310" i="2"/>
  <c r="I5687" i="2"/>
  <c r="M1283" i="2"/>
  <c r="I837" i="2"/>
  <c r="M1427" i="2"/>
  <c r="L1427" i="2" s="1"/>
  <c r="I6293" i="2"/>
  <c r="I4492" i="2"/>
  <c r="I2744" i="2"/>
  <c r="I2089" i="2"/>
  <c r="M3760" i="2"/>
  <c r="L3760" i="2" s="1"/>
  <c r="M3171" i="2"/>
  <c r="L3171" i="2" s="1"/>
  <c r="M2897" i="2"/>
  <c r="L2897" i="2" s="1"/>
  <c r="I2814" i="2"/>
  <c r="I4624" i="2"/>
  <c r="I2706" i="2"/>
  <c r="I2662" i="2"/>
  <c r="I4779" i="2"/>
  <c r="I4418" i="2"/>
  <c r="I2180" i="2"/>
  <c r="M2601" i="2"/>
  <c r="L2601" i="2" s="1"/>
  <c r="M4414" i="2"/>
  <c r="L4414" i="2" s="1"/>
  <c r="M1582" i="2"/>
  <c r="L1582" i="2" s="1"/>
  <c r="M258" i="2"/>
  <c r="I3407" i="2"/>
  <c r="I3598" i="2"/>
  <c r="M845" i="2"/>
  <c r="L845" i="2" s="1"/>
  <c r="M984" i="2"/>
  <c r="L984" i="2" s="1"/>
  <c r="I3133" i="2"/>
  <c r="I4607" i="2"/>
  <c r="I6213" i="2"/>
  <c r="M2018" i="2"/>
  <c r="L2018" i="2" s="1"/>
  <c r="I769" i="2"/>
  <c r="I44" i="2"/>
  <c r="I306" i="2"/>
  <c r="I5993" i="2"/>
  <c r="I5473" i="2"/>
  <c r="I2926" i="2"/>
  <c r="I4631" i="2"/>
  <c r="M3040" i="2"/>
  <c r="L3040" i="2" s="1"/>
  <c r="M1808" i="2"/>
  <c r="L1808" i="2" s="1"/>
  <c r="I115" i="2"/>
  <c r="I2204" i="2"/>
  <c r="M259" i="2"/>
  <c r="I5713" i="2"/>
  <c r="I6445" i="2"/>
  <c r="I3228" i="2"/>
  <c r="M1472" i="2"/>
  <c r="L1472" i="2" s="1"/>
  <c r="I4208" i="2"/>
  <c r="I4470" i="2"/>
  <c r="M1538" i="2"/>
  <c r="M1539" i="2"/>
  <c r="L1539" i="2" s="1"/>
  <c r="M3234" i="2"/>
  <c r="L3234" i="2" s="1"/>
  <c r="I102" i="2"/>
  <c r="M318" i="2"/>
  <c r="I5191" i="2"/>
  <c r="I270" i="2"/>
  <c r="I6518" i="2"/>
  <c r="I5357" i="2"/>
  <c r="I4356" i="2"/>
  <c r="I5592" i="2"/>
  <c r="M3281" i="2"/>
  <c r="L3281" i="2" s="1"/>
  <c r="M856" i="2"/>
  <c r="L856" i="2" s="1"/>
  <c r="I2707" i="2"/>
  <c r="I1219" i="2"/>
  <c r="I1752" i="2"/>
  <c r="I2280" i="2"/>
  <c r="M1294" i="2"/>
  <c r="L1294" i="2" s="1"/>
  <c r="M528" i="2"/>
  <c r="L528" i="2" s="1"/>
  <c r="I478" i="2"/>
  <c r="I1011" i="2"/>
  <c r="M2122" i="2"/>
  <c r="M2177" i="2"/>
  <c r="L2177" i="2" s="1"/>
  <c r="M2995" i="2"/>
  <c r="I6179" i="2"/>
  <c r="I1638" i="2"/>
  <c r="I4709" i="2"/>
  <c r="I1182" i="2"/>
  <c r="I3264" i="2"/>
  <c r="M3119" i="2"/>
  <c r="L3119" i="2" s="1"/>
  <c r="M558" i="2"/>
  <c r="L558" i="2" s="1"/>
  <c r="I5297" i="2"/>
  <c r="I2388" i="2"/>
  <c r="I373" i="2"/>
  <c r="M271" i="2"/>
  <c r="M331" i="2"/>
  <c r="L331" i="2" s="1"/>
  <c r="I1657" i="2"/>
  <c r="I2328" i="2"/>
  <c r="I3297" i="2"/>
  <c r="M381" i="2"/>
  <c r="L381" i="2" s="1"/>
  <c r="M2354" i="2"/>
  <c r="L2354" i="2" s="1"/>
  <c r="M1842" i="2"/>
  <c r="M245" i="2"/>
  <c r="I229" i="2"/>
  <c r="I5153" i="2"/>
  <c r="I2582" i="2"/>
  <c r="M1215" i="2"/>
  <c r="L1215" i="2" s="1"/>
  <c r="M586" i="2"/>
  <c r="L586" i="2" s="1"/>
  <c r="I141" i="2"/>
  <c r="I4390" i="2"/>
  <c r="I4133" i="2"/>
  <c r="I3514" i="2"/>
  <c r="M2306" i="2"/>
  <c r="L2306" i="2" s="1"/>
  <c r="M4138" i="2"/>
  <c r="L4138" i="2" s="1"/>
  <c r="M4126" i="2"/>
  <c r="L4126" i="2" s="1"/>
  <c r="I4368" i="2"/>
  <c r="M625" i="2"/>
  <c r="L625" i="2" s="1"/>
  <c r="M1029" i="2"/>
  <c r="L1029" i="2" s="1"/>
  <c r="I6312" i="2"/>
  <c r="I198" i="2"/>
  <c r="I1442" i="2"/>
  <c r="I5216" i="2"/>
  <c r="I1168" i="2"/>
  <c r="M2519" i="2"/>
  <c r="L2519" i="2" s="1"/>
  <c r="M2526" i="2"/>
  <c r="L2526" i="2" s="1"/>
  <c r="M3379" i="2"/>
  <c r="L3379" i="2" s="1"/>
  <c r="M270" i="2"/>
  <c r="M913" i="2"/>
  <c r="L913" i="2" s="1"/>
  <c r="I2058" i="2"/>
  <c r="I2318" i="2"/>
  <c r="M632" i="2"/>
  <c r="L632" i="2" s="1"/>
  <c r="M554" i="2"/>
  <c r="L554" i="2" s="1"/>
  <c r="I143" i="2"/>
  <c r="I112" i="2"/>
  <c r="I4209" i="2"/>
  <c r="M1973" i="2"/>
  <c r="L1973" i="2" s="1"/>
  <c r="M2612" i="2"/>
  <c r="I1592" i="2"/>
  <c r="I6169" i="2"/>
  <c r="M1066" i="2"/>
  <c r="I4048" i="2"/>
  <c r="I3588" i="2"/>
  <c r="I5131" i="2"/>
  <c r="I6297" i="2"/>
  <c r="I6430" i="2"/>
  <c r="M1822" i="2"/>
  <c r="L1822" i="2" s="1"/>
  <c r="M922" i="2"/>
  <c r="L922" i="2" s="1"/>
  <c r="I3438" i="2"/>
  <c r="I456" i="2"/>
  <c r="I1780" i="2"/>
  <c r="I6125" i="2"/>
  <c r="I3757" i="2"/>
  <c r="I2452" i="2"/>
  <c r="M3380" i="2"/>
  <c r="L3380" i="2" s="1"/>
  <c r="M3083" i="2"/>
  <c r="L3083" i="2" s="1"/>
  <c r="M482" i="2"/>
  <c r="L482" i="2" s="1"/>
  <c r="I5938" i="2"/>
  <c r="I4781" i="2"/>
  <c r="I2570" i="2"/>
  <c r="I4949" i="2"/>
  <c r="I4512" i="2"/>
  <c r="I459" i="2"/>
  <c r="I1812" i="2"/>
  <c r="M1094" i="2"/>
  <c r="L1094" i="2" s="1"/>
  <c r="M105" i="2"/>
  <c r="M1963" i="2"/>
  <c r="L1963" i="2" s="1"/>
  <c r="I2384" i="2"/>
  <c r="I59" i="2"/>
  <c r="I1293" i="2"/>
  <c r="M1118" i="2"/>
  <c r="L1118" i="2" s="1"/>
  <c r="I3749" i="2"/>
  <c r="I3874" i="2"/>
  <c r="I5057" i="2"/>
  <c r="M2802" i="2"/>
  <c r="L2802" i="2" s="1"/>
  <c r="M981" i="2"/>
  <c r="L981" i="2" s="1"/>
  <c r="M1369" i="2"/>
  <c r="L1369" i="2" s="1"/>
  <c r="I1934" i="2"/>
  <c r="I3832" i="2"/>
  <c r="I2775" i="2"/>
  <c r="I742" i="2"/>
  <c r="I2824" i="2"/>
  <c r="I6526" i="2"/>
  <c r="M1660" i="2"/>
  <c r="L1660" i="2" s="1"/>
  <c r="M2187" i="2"/>
  <c r="L2187" i="2" s="1"/>
  <c r="M961" i="2"/>
  <c r="L961" i="2" s="1"/>
  <c r="I3508" i="2"/>
  <c r="I872" i="2"/>
  <c r="I561" i="2"/>
  <c r="I4200" i="2"/>
  <c r="I4909" i="2"/>
  <c r="I5617" i="2"/>
  <c r="M3238" i="2"/>
  <c r="L3238" i="2" s="1"/>
  <c r="I4822" i="2"/>
  <c r="M596" i="2"/>
  <c r="L596" i="2" s="1"/>
  <c r="I5276" i="2"/>
  <c r="I5058" i="2"/>
  <c r="I739" i="2"/>
  <c r="I1700" i="2"/>
  <c r="I1860" i="2"/>
  <c r="M160" i="2"/>
  <c r="M2404" i="2"/>
  <c r="L2404" i="2" s="1"/>
  <c r="M4209" i="2"/>
  <c r="L4209" i="2" s="1"/>
  <c r="M1609" i="2"/>
  <c r="I3056" i="2"/>
  <c r="I3660" i="2"/>
  <c r="M921" i="2"/>
  <c r="M781" i="2"/>
  <c r="I3467" i="2"/>
  <c r="I4841" i="2"/>
  <c r="I1099" i="2"/>
  <c r="M466" i="2"/>
  <c r="L466" i="2" s="1"/>
  <c r="M2617" i="2"/>
  <c r="L2617" i="2" s="1"/>
  <c r="M661" i="2"/>
  <c r="L661" i="2" s="1"/>
  <c r="M1171" i="2"/>
  <c r="L1171" i="2" s="1"/>
  <c r="M1234" i="2"/>
  <c r="L1234" i="2" s="1"/>
  <c r="I2758" i="2"/>
  <c r="I596" i="2"/>
  <c r="M946" i="2"/>
  <c r="L946" i="2" s="1"/>
  <c r="I2248" i="2"/>
  <c r="I4685" i="2"/>
  <c r="I1311" i="2"/>
  <c r="M534" i="2"/>
  <c r="L534" i="2" s="1"/>
  <c r="M1823" i="2"/>
  <c r="M4390" i="2"/>
  <c r="L4390" i="2" s="1"/>
  <c r="I3666" i="2"/>
  <c r="I2172" i="2"/>
  <c r="I3998" i="2"/>
  <c r="I4722" i="2"/>
  <c r="I81" i="2"/>
  <c r="I820" i="2"/>
  <c r="M431" i="2"/>
  <c r="L431" i="2" s="1"/>
  <c r="M1775" i="2"/>
  <c r="M1762" i="2"/>
  <c r="L1762" i="2" s="1"/>
  <c r="M3490" i="2"/>
  <c r="I3617" i="2"/>
  <c r="M357" i="2"/>
  <c r="L357" i="2" s="1"/>
  <c r="I3928" i="2"/>
  <c r="I1795" i="2"/>
  <c r="I1927" i="2"/>
  <c r="I6431" i="2"/>
  <c r="I458" i="2"/>
  <c r="I2515" i="2"/>
  <c r="M1554" i="2"/>
  <c r="M2043" i="2"/>
  <c r="L2043" i="2" s="1"/>
  <c r="M2869" i="2"/>
  <c r="L2869" i="2" s="1"/>
  <c r="M297" i="2"/>
  <c r="M568" i="2"/>
  <c r="L568" i="2" s="1"/>
  <c r="I5309" i="2"/>
  <c r="I5705" i="2"/>
  <c r="M1218" i="2"/>
  <c r="L1218" i="2" s="1"/>
  <c r="I5162" i="2"/>
  <c r="I3174" i="2"/>
  <c r="I1668" i="2"/>
  <c r="M1288" i="2"/>
  <c r="L1288" i="2" s="1"/>
  <c r="M2145" i="2"/>
  <c r="L2145" i="2" s="1"/>
  <c r="I4295" i="2"/>
  <c r="I3555" i="2"/>
  <c r="M453" i="2"/>
  <c r="L453" i="2" s="1"/>
  <c r="I4034" i="2"/>
  <c r="I1215" i="2"/>
  <c r="I1365" i="2"/>
  <c r="M630" i="2"/>
  <c r="L630" i="2" s="1"/>
  <c r="I3989" i="2"/>
  <c r="I6494" i="2"/>
  <c r="I4569" i="2"/>
  <c r="M551" i="2"/>
  <c r="L551" i="2" s="1"/>
  <c r="I6180" i="2"/>
  <c r="I4019" i="2"/>
  <c r="I5726" i="2"/>
  <c r="M139" i="2"/>
  <c r="M1181" i="2"/>
  <c r="L1181" i="2" s="1"/>
  <c r="I3499" i="2"/>
  <c r="I1393" i="2"/>
  <c r="I2636" i="2"/>
  <c r="I5684" i="2"/>
  <c r="M1386" i="2"/>
  <c r="L1386" i="2" s="1"/>
  <c r="M241" i="2"/>
  <c r="I5598" i="2"/>
  <c r="I6048" i="2"/>
  <c r="M2112" i="2"/>
  <c r="L2112" i="2" s="1"/>
  <c r="M1693" i="2"/>
  <c r="M883" i="2"/>
  <c r="M2011" i="2"/>
  <c r="I1568" i="2"/>
  <c r="I5820" i="2"/>
  <c r="M526" i="2"/>
  <c r="L526" i="2" s="1"/>
  <c r="I4429" i="2"/>
  <c r="I6327" i="2"/>
  <c r="I4868" i="2"/>
  <c r="M1395" i="2"/>
  <c r="L1395" i="2" s="1"/>
  <c r="M276" i="2"/>
  <c r="I2845" i="2"/>
  <c r="I4739" i="2"/>
  <c r="M752" i="2"/>
  <c r="L752" i="2" s="1"/>
  <c r="M1878" i="2"/>
  <c r="L1878" i="2" s="1"/>
  <c r="M2349" i="2"/>
  <c r="L2349" i="2" s="1"/>
  <c r="M3178" i="2"/>
  <c r="L3178" i="2" s="1"/>
  <c r="I6275" i="2"/>
  <c r="I4727" i="2"/>
  <c r="M582" i="2"/>
  <c r="L582" i="2" s="1"/>
  <c r="I2587" i="2"/>
  <c r="I1169" i="2"/>
  <c r="I2929" i="2"/>
  <c r="M2342" i="2"/>
  <c r="L2342" i="2" s="1"/>
  <c r="M1830" i="2"/>
  <c r="L1830" i="2" s="1"/>
  <c r="M2301" i="2"/>
  <c r="L2301" i="2" s="1"/>
  <c r="M3162" i="2"/>
  <c r="L3162" i="2" s="1"/>
  <c r="I1125" i="2"/>
  <c r="I5088" i="2"/>
  <c r="M830" i="2"/>
  <c r="L830" i="2" s="1"/>
  <c r="I5418" i="2"/>
  <c r="I1689" i="2"/>
  <c r="M327" i="2"/>
  <c r="L327" i="2" s="1"/>
  <c r="M581" i="2"/>
  <c r="L581" i="2" s="1"/>
  <c r="I3367" i="2"/>
  <c r="I4426" i="2"/>
  <c r="M3845" i="2"/>
  <c r="L3845" i="2" s="1"/>
  <c r="M1385" i="2"/>
  <c r="L1385" i="2" s="1"/>
  <c r="I6229" i="2"/>
  <c r="I3016" i="2"/>
  <c r="M960" i="2"/>
  <c r="L960" i="2" s="1"/>
  <c r="I2894" i="2"/>
  <c r="I6214" i="2"/>
  <c r="M550" i="2"/>
  <c r="L550" i="2" s="1"/>
  <c r="M707" i="2"/>
  <c r="L707" i="2" s="1"/>
  <c r="I1050" i="2"/>
  <c r="I4308" i="2"/>
  <c r="M3890" i="2"/>
  <c r="L3890" i="2" s="1"/>
  <c r="I5984" i="2"/>
  <c r="I4878" i="2"/>
  <c r="I3737" i="2"/>
  <c r="I1166" i="2"/>
  <c r="I50" i="2"/>
  <c r="I3210" i="2"/>
  <c r="M923" i="2"/>
  <c r="L923" i="2" s="1"/>
  <c r="M617" i="2"/>
  <c r="L617" i="2" s="1"/>
  <c r="I525" i="2"/>
  <c r="I1936" i="2"/>
  <c r="M1937" i="2"/>
  <c r="L1937" i="2" s="1"/>
  <c r="M3739" i="2"/>
  <c r="L3739" i="2" s="1"/>
  <c r="M2008" i="2"/>
  <c r="L2008" i="2" s="1"/>
  <c r="I6144" i="2"/>
  <c r="M570" i="2"/>
  <c r="L570" i="2" s="1"/>
  <c r="I251" i="2"/>
  <c r="I3562" i="2"/>
  <c r="M576" i="2"/>
  <c r="L576" i="2" s="1"/>
  <c r="M343" i="2"/>
  <c r="L343" i="2" s="1"/>
  <c r="I1605" i="2"/>
  <c r="I428" i="2"/>
  <c r="I4573" i="2"/>
  <c r="M2134" i="2"/>
  <c r="L2134" i="2" s="1"/>
  <c r="M2605" i="2"/>
  <c r="L2605" i="2" s="1"/>
  <c r="M3434" i="2"/>
  <c r="L3434" i="2" s="1"/>
  <c r="M736" i="2"/>
  <c r="L736" i="2" s="1"/>
  <c r="M660" i="2"/>
  <c r="L660" i="2" s="1"/>
  <c r="I3005" i="2"/>
  <c r="I834" i="2"/>
  <c r="M298" i="2"/>
  <c r="I2914" i="2"/>
  <c r="I3068" i="2"/>
  <c r="I294" i="2"/>
  <c r="M4417" i="2"/>
  <c r="L4417" i="2" s="1"/>
  <c r="M3953" i="2"/>
  <c r="L3953" i="2" s="1"/>
  <c r="M3309" i="2"/>
  <c r="M3332" i="2"/>
  <c r="L3332" i="2" s="1"/>
  <c r="M464" i="2"/>
  <c r="L464" i="2" s="1"/>
  <c r="I4958" i="2"/>
  <c r="I1792" i="2"/>
  <c r="I5772" i="2"/>
  <c r="I1473" i="2"/>
  <c r="M684" i="2"/>
  <c r="L684" i="2" s="1"/>
  <c r="I6075" i="2"/>
  <c r="I5539" i="2"/>
  <c r="I994" i="2"/>
  <c r="I1928" i="2"/>
  <c r="M3293" i="2"/>
  <c r="L3293" i="2" s="1"/>
  <c r="M3019" i="2"/>
  <c r="L3019" i="2" s="1"/>
  <c r="M3741" i="2"/>
  <c r="L3741" i="2" s="1"/>
  <c r="I3006" i="2"/>
  <c r="M1097" i="2"/>
  <c r="L1097" i="2" s="1"/>
  <c r="I5475" i="2"/>
  <c r="I1940" i="2"/>
  <c r="I4278" i="2"/>
  <c r="I6165" i="2"/>
  <c r="I4275" i="2"/>
  <c r="I6041" i="2"/>
  <c r="M2286" i="2"/>
  <c r="L2286" i="2" s="1"/>
  <c r="M3665" i="2"/>
  <c r="L3665" i="2" s="1"/>
  <c r="I1198" i="2"/>
  <c r="I4923" i="2"/>
  <c r="M652" i="2"/>
  <c r="L652" i="2" s="1"/>
  <c r="I5562" i="2"/>
  <c r="I3127" i="2"/>
  <c r="I6219" i="2"/>
  <c r="M515" i="2"/>
  <c r="L515" i="2" s="1"/>
  <c r="M1577" i="2"/>
  <c r="L1577" i="2" s="1"/>
  <c r="I4490" i="2"/>
  <c r="I581" i="2"/>
  <c r="I4456" i="2"/>
  <c r="I1398" i="2"/>
  <c r="I4398" i="2"/>
  <c r="M1115" i="2"/>
  <c r="L1115" i="2" s="1"/>
  <c r="I2509" i="2"/>
  <c r="I3919" i="2"/>
  <c r="I4894" i="2"/>
  <c r="I476" i="2"/>
  <c r="M213" i="2"/>
  <c r="M130" i="2"/>
  <c r="I249" i="2"/>
  <c r="M107" i="2"/>
  <c r="M121" i="2"/>
  <c r="M77" i="2"/>
  <c r="M119" i="2"/>
  <c r="M108" i="2"/>
  <c r="I1754" i="2"/>
  <c r="M96" i="2"/>
  <c r="M111" i="2"/>
  <c r="I5113" i="2"/>
  <c r="I5410" i="2"/>
  <c r="M141" i="2"/>
  <c r="I3962" i="2"/>
  <c r="I6409" i="2"/>
  <c r="M134" i="2"/>
  <c r="M2166" i="2"/>
  <c r="L2166" i="2" s="1"/>
  <c r="M4217" i="2"/>
  <c r="L4217" i="2" s="1"/>
  <c r="M1617" i="2"/>
  <c r="L1617" i="2" s="1"/>
  <c r="M1306" i="2"/>
  <c r="L1306" i="2" s="1"/>
  <c r="I3060" i="2"/>
  <c r="I4747" i="2"/>
  <c r="I3644" i="2"/>
  <c r="I1875" i="2"/>
  <c r="I2547" i="2"/>
  <c r="I5376" i="2"/>
  <c r="M71" i="2"/>
  <c r="M2625" i="2"/>
  <c r="M1349" i="2"/>
  <c r="L1349" i="2" s="1"/>
  <c r="I1119" i="2"/>
  <c r="I1520" i="2"/>
  <c r="I1677" i="2"/>
  <c r="I1976" i="2"/>
  <c r="I4925" i="2"/>
  <c r="I309" i="2"/>
  <c r="M806" i="2"/>
  <c r="I593" i="2"/>
  <c r="M1831" i="2"/>
  <c r="L1831" i="2" s="1"/>
  <c r="M1534" i="2"/>
  <c r="L1534" i="2" s="1"/>
  <c r="M1941" i="2"/>
  <c r="L1941" i="2" s="1"/>
  <c r="I2817" i="2"/>
  <c r="I657" i="2"/>
  <c r="M1160" i="2"/>
  <c r="L1160" i="2" s="1"/>
  <c r="M1228" i="2"/>
  <c r="L1228" i="2" s="1"/>
  <c r="I5951" i="2"/>
  <c r="I1594" i="2"/>
  <c r="I2346" i="2"/>
  <c r="I4590" i="2"/>
  <c r="M3697" i="2"/>
  <c r="L3697" i="2" s="1"/>
  <c r="M3498" i="2"/>
  <c r="L3498" i="2" s="1"/>
  <c r="M247" i="2"/>
  <c r="I3087" i="2"/>
  <c r="I4391" i="2"/>
  <c r="I5504" i="2"/>
  <c r="I3057" i="2"/>
  <c r="M649" i="2"/>
  <c r="L649" i="2" s="1"/>
  <c r="I3716" i="2"/>
  <c r="I1041" i="2"/>
  <c r="I2936" i="2"/>
  <c r="M2531" i="2"/>
  <c r="M1562" i="2"/>
  <c r="M2051" i="2"/>
  <c r="L2051" i="2" s="1"/>
  <c r="M2877" i="2"/>
  <c r="L2877" i="2" s="1"/>
  <c r="I5429" i="2"/>
  <c r="I173" i="2"/>
  <c r="I5326" i="2"/>
  <c r="I6130" i="2"/>
  <c r="I1292" i="2"/>
  <c r="I3410" i="2"/>
  <c r="M1255" i="2"/>
  <c r="L1255" i="2" s="1"/>
  <c r="I5437" i="2"/>
  <c r="M3805" i="2"/>
  <c r="L3805" i="2" s="1"/>
  <c r="M2153" i="2"/>
  <c r="L2153" i="2" s="1"/>
  <c r="M1098" i="2"/>
  <c r="L1098" i="2" s="1"/>
  <c r="I1199" i="2"/>
  <c r="I1845" i="2"/>
  <c r="I3085" i="2"/>
  <c r="I4071" i="2"/>
  <c r="I3046" i="2"/>
  <c r="I337" i="2"/>
  <c r="I68" i="2"/>
  <c r="I6138" i="2"/>
  <c r="I2153" i="2"/>
  <c r="I1123" i="2"/>
  <c r="M2087" i="2"/>
  <c r="L2087" i="2" s="1"/>
  <c r="M3728" i="2"/>
  <c r="L3728" i="2" s="1"/>
  <c r="M1561" i="2"/>
  <c r="M1736" i="2"/>
  <c r="L1736" i="2" s="1"/>
  <c r="I3387" i="2"/>
  <c r="I2382" i="2"/>
  <c r="M1227" i="2"/>
  <c r="L1227" i="2" s="1"/>
  <c r="I2036" i="2"/>
  <c r="I1773" i="2"/>
  <c r="I5819" i="2"/>
  <c r="M1105" i="2"/>
  <c r="L1105" i="2" s="1"/>
  <c r="I2644" i="2"/>
  <c r="M2843" i="2"/>
  <c r="L2843" i="2" s="1"/>
  <c r="M2064" i="2"/>
  <c r="L2064" i="2" s="1"/>
  <c r="I2178" i="2"/>
  <c r="I6221" i="2"/>
  <c r="I3260" i="2"/>
  <c r="I4917" i="2"/>
  <c r="I817" i="2"/>
  <c r="M1024" i="2"/>
  <c r="L1024" i="2" s="1"/>
  <c r="I3665" i="2"/>
  <c r="I4926" i="2"/>
  <c r="M3109" i="2"/>
  <c r="L3109" i="2" s="1"/>
  <c r="M1700" i="2"/>
  <c r="L1700" i="2" s="1"/>
  <c r="M2048" i="2"/>
  <c r="M780" i="2"/>
  <c r="L780" i="2" s="1"/>
  <c r="I271" i="2"/>
  <c r="I6167" i="2"/>
  <c r="I656" i="2"/>
  <c r="I293" i="2"/>
  <c r="I3243" i="2"/>
  <c r="I4401" i="2"/>
  <c r="M1257" i="2"/>
  <c r="L1257" i="2" s="1"/>
  <c r="I6074" i="2"/>
  <c r="M3008" i="2"/>
  <c r="M3474" i="2"/>
  <c r="L3474" i="2" s="1"/>
  <c r="I2917" i="2"/>
  <c r="I54" i="2"/>
  <c r="M353" i="2"/>
  <c r="L353" i="2" s="1"/>
  <c r="I3559" i="2"/>
  <c r="I4003" i="2"/>
  <c r="I2271" i="2"/>
  <c r="M283" i="2"/>
  <c r="I1243" i="2"/>
  <c r="M2271" i="2"/>
  <c r="L2271" i="2" s="1"/>
  <c r="M2278" i="2"/>
  <c r="L2278" i="2" s="1"/>
  <c r="M3131" i="2"/>
  <c r="L3131" i="2" s="1"/>
  <c r="M971" i="2"/>
  <c r="L971" i="2" s="1"/>
  <c r="I1856" i="2"/>
  <c r="I5822" i="2"/>
  <c r="I1252" i="2"/>
  <c r="M541" i="2"/>
  <c r="L541" i="2" s="1"/>
  <c r="I3144" i="2"/>
  <c r="I4093" i="2"/>
  <c r="I5157" i="2"/>
  <c r="M268" i="2"/>
  <c r="I2302" i="2"/>
  <c r="I2049" i="2"/>
  <c r="M351" i="2"/>
  <c r="L351" i="2" s="1"/>
  <c r="I4970" i="2"/>
  <c r="M1250" i="2"/>
  <c r="L1250" i="2" s="1"/>
  <c r="I191" i="2"/>
  <c r="I891" i="2"/>
  <c r="I3615" i="2"/>
  <c r="I4995" i="2"/>
  <c r="I421" i="2"/>
  <c r="I2146" i="2"/>
  <c r="I4094" i="2"/>
  <c r="M1281" i="2"/>
  <c r="M3588" i="2"/>
  <c r="L3588" i="2" s="1"/>
  <c r="M826" i="2"/>
  <c r="I5939" i="2"/>
  <c r="M1040" i="2"/>
  <c r="L1040" i="2" s="1"/>
  <c r="M3190" i="2"/>
  <c r="L3190" i="2" s="1"/>
  <c r="I5498" i="2"/>
  <c r="I5678" i="2"/>
  <c r="I2360" i="2"/>
  <c r="I784" i="2"/>
  <c r="M560" i="2"/>
  <c r="L560" i="2" s="1"/>
  <c r="I588" i="2"/>
  <c r="I4770" i="2"/>
  <c r="I3346" i="2"/>
  <c r="M1983" i="2"/>
  <c r="I3259" i="2"/>
  <c r="I4549" i="2"/>
  <c r="M264" i="2"/>
  <c r="I2639" i="2"/>
  <c r="I6477" i="2"/>
  <c r="I1477" i="2"/>
  <c r="M1090" i="2"/>
  <c r="L1090" i="2" s="1"/>
  <c r="M1278" i="2"/>
  <c r="I4934" i="2"/>
  <c r="I4845" i="2"/>
  <c r="M2646" i="2"/>
  <c r="L2646" i="2" s="1"/>
  <c r="I6487" i="2"/>
  <c r="I1813" i="2"/>
  <c r="M369" i="2"/>
  <c r="L369" i="2" s="1"/>
  <c r="I4842" i="2"/>
  <c r="I2837" i="2"/>
  <c r="I1304" i="2"/>
  <c r="M1070" i="2"/>
  <c r="L1070" i="2" s="1"/>
  <c r="M203" i="2"/>
  <c r="I391" i="2"/>
  <c r="I4473" i="2"/>
  <c r="M1671" i="2"/>
  <c r="L1671" i="2" s="1"/>
  <c r="M1319" i="2"/>
  <c r="L1319" i="2" s="1"/>
  <c r="M1101" i="2"/>
  <c r="L1101" i="2" s="1"/>
  <c r="M531" i="2"/>
  <c r="L531" i="2" s="1"/>
  <c r="I130" i="2"/>
  <c r="I223" i="2"/>
  <c r="I4693" i="2"/>
  <c r="M220" i="2"/>
  <c r="I1331" i="2"/>
  <c r="I2114" i="2"/>
  <c r="I6295" i="2"/>
  <c r="M1451" i="2"/>
  <c r="L1451" i="2" s="1"/>
  <c r="M1438" i="2"/>
  <c r="L1438" i="2" s="1"/>
  <c r="M692" i="2"/>
  <c r="L692" i="2" s="1"/>
  <c r="M3895" i="2"/>
  <c r="L3895" i="2" s="1"/>
  <c r="I3694" i="2"/>
  <c r="I4432" i="2"/>
  <c r="M810" i="2"/>
  <c r="I931" i="2"/>
  <c r="I729" i="2"/>
  <c r="M288" i="2"/>
  <c r="I1704" i="2"/>
  <c r="I6383" i="2"/>
  <c r="M1676" i="2"/>
  <c r="L1676" i="2" s="1"/>
  <c r="M1948" i="2"/>
  <c r="L1948" i="2" s="1"/>
  <c r="I4406" i="2"/>
  <c r="I192" i="2"/>
  <c r="I3330" i="2"/>
  <c r="I2752" i="2"/>
  <c r="I1965" i="2"/>
  <c r="M425" i="2"/>
  <c r="L425" i="2" s="1"/>
  <c r="M468" i="2"/>
  <c r="L468" i="2" s="1"/>
  <c r="I2699" i="2"/>
  <c r="I3425" i="2"/>
  <c r="M3254" i="2"/>
  <c r="L3254" i="2" s="1"/>
  <c r="M1616" i="2"/>
  <c r="L1616" i="2" s="1"/>
  <c r="I1063" i="2"/>
  <c r="I4966" i="2"/>
  <c r="I5026" i="2"/>
  <c r="I879" i="2"/>
  <c r="I1509" i="2"/>
  <c r="M737" i="2"/>
  <c r="L737" i="2" s="1"/>
  <c r="I3844" i="2"/>
  <c r="M2921" i="2"/>
  <c r="L2921" i="2" s="1"/>
  <c r="M2637" i="2"/>
  <c r="L2637" i="2" s="1"/>
  <c r="M3740" i="2"/>
  <c r="L3740" i="2" s="1"/>
  <c r="I31" i="2"/>
  <c r="I3793" i="2"/>
  <c r="I2134" i="2"/>
  <c r="I3069" i="2"/>
  <c r="M524" i="2"/>
  <c r="L524" i="2" s="1"/>
  <c r="I297" i="2"/>
  <c r="I568" i="2"/>
  <c r="I3348" i="2"/>
  <c r="M2365" i="2"/>
  <c r="L2365" i="2" s="1"/>
  <c r="M3712" i="2"/>
  <c r="L3712" i="2" s="1"/>
  <c r="M4177" i="2"/>
  <c r="L4177" i="2" s="1"/>
  <c r="M307" i="2"/>
  <c r="M711" i="2"/>
  <c r="L711" i="2" s="1"/>
  <c r="M934" i="2"/>
  <c r="L934" i="2" s="1"/>
  <c r="I6217" i="2"/>
  <c r="I2789" i="2"/>
  <c r="M850" i="2"/>
  <c r="L850" i="2" s="1"/>
  <c r="I660" i="2"/>
  <c r="I5564" i="2"/>
  <c r="I4246" i="2"/>
  <c r="M3124" i="2"/>
  <c r="L3124" i="2" s="1"/>
  <c r="M2827" i="2"/>
  <c r="L2827" i="2" s="1"/>
  <c r="M455" i="2"/>
  <c r="L455" i="2" s="1"/>
  <c r="I2839" i="2"/>
  <c r="I5356" i="2"/>
  <c r="I1907" i="2"/>
  <c r="I5053" i="2"/>
  <c r="M894" i="2"/>
  <c r="L894" i="2" s="1"/>
  <c r="I2953" i="2"/>
  <c r="I2446" i="2"/>
  <c r="I933" i="2"/>
  <c r="M1067" i="2"/>
  <c r="M22" i="2"/>
  <c r="L22" i="2" s="1"/>
  <c r="M1684" i="2"/>
  <c r="L1684" i="2" s="1"/>
  <c r="M2032" i="2"/>
  <c r="L2032" i="2" s="1"/>
  <c r="M2671" i="2"/>
  <c r="L2671" i="2" s="1"/>
  <c r="I233" i="2"/>
  <c r="I4726" i="2"/>
  <c r="I1661" i="2"/>
  <c r="I6115" i="2"/>
  <c r="I4320" i="2"/>
  <c r="I1060" i="2"/>
  <c r="I331" i="2"/>
  <c r="M1359" i="2"/>
  <c r="L1359" i="2" s="1"/>
  <c r="M2992" i="2"/>
  <c r="M3458" i="2"/>
  <c r="I418" i="2"/>
  <c r="M1046" i="2"/>
  <c r="L1046" i="2" s="1"/>
  <c r="I4768" i="2"/>
  <c r="I4784" i="2"/>
  <c r="I4797" i="2"/>
  <c r="M862" i="2"/>
  <c r="L862" i="2" s="1"/>
  <c r="I2937" i="2"/>
  <c r="I2319" i="2"/>
  <c r="I2525" i="2"/>
  <c r="M2943" i="2"/>
  <c r="L2943" i="2" s="1"/>
  <c r="M1196" i="2"/>
  <c r="L1196" i="2" s="1"/>
  <c r="M3115" i="2"/>
  <c r="L3115" i="2" s="1"/>
  <c r="I3233" i="2"/>
  <c r="I6001" i="2"/>
  <c r="M411" i="2"/>
  <c r="M249" i="2"/>
  <c r="I1933" i="2"/>
  <c r="I2607" i="2"/>
  <c r="M1151" i="2"/>
  <c r="L1151" i="2" s="1"/>
  <c r="M1496" i="2"/>
  <c r="L1496" i="2" s="1"/>
  <c r="I4471" i="2"/>
  <c r="I2197" i="2"/>
  <c r="M4966" i="2"/>
  <c r="L4966" i="2" s="1"/>
  <c r="M1614" i="2"/>
  <c r="L1614" i="2" s="1"/>
  <c r="M219" i="2"/>
  <c r="I4632" i="2"/>
  <c r="I236" i="2"/>
  <c r="M1163" i="2"/>
  <c r="L1163" i="2" s="1"/>
  <c r="M1080" i="2"/>
  <c r="L1080" i="2" s="1"/>
  <c r="I2081" i="2"/>
  <c r="I2186" i="2"/>
  <c r="I2557" i="2"/>
  <c r="M1453" i="2"/>
  <c r="M3343" i="2"/>
  <c r="L3343" i="2" s="1"/>
  <c r="M3865" i="2"/>
  <c r="L3865" i="2" s="1"/>
  <c r="M886" i="2"/>
  <c r="L886" i="2" s="1"/>
  <c r="I82" i="2"/>
  <c r="I944" i="2"/>
  <c r="I4214" i="2"/>
  <c r="M1365" i="2"/>
  <c r="L1365" i="2" s="1"/>
  <c r="I6351" i="2"/>
  <c r="I4711" i="2"/>
  <c r="I5493" i="2"/>
  <c r="M2107" i="2"/>
  <c r="M4166" i="2"/>
  <c r="L4166" i="2" s="1"/>
  <c r="M1619" i="2"/>
  <c r="L1619" i="2" s="1"/>
  <c r="I2643" i="2"/>
  <c r="I1672" i="2"/>
  <c r="I4134" i="2"/>
  <c r="I4644" i="2"/>
  <c r="I5110" i="2"/>
  <c r="I4323" i="2"/>
  <c r="M2059" i="2"/>
  <c r="L2059" i="2" s="1"/>
  <c r="I1496" i="2"/>
  <c r="I2019" i="2"/>
  <c r="I3415" i="2"/>
  <c r="M289" i="2"/>
  <c r="M419" i="2"/>
  <c r="L419" i="2" s="1"/>
  <c r="I1580" i="2"/>
  <c r="I3270" i="2"/>
  <c r="I6080" i="2"/>
  <c r="M1819" i="2"/>
  <c r="L1819" i="2" s="1"/>
  <c r="M2290" i="2"/>
  <c r="L2290" i="2" s="1"/>
  <c r="M1062" i="2"/>
  <c r="L1062" i="2" s="1"/>
  <c r="M720" i="2"/>
  <c r="L720" i="2" s="1"/>
  <c r="I4888" i="2"/>
  <c r="I1909" i="2"/>
  <c r="I5977" i="2"/>
  <c r="I1628" i="2"/>
  <c r="I1070" i="2"/>
  <c r="M1997" i="2"/>
  <c r="L1997" i="2" s="1"/>
  <c r="M2376" i="2"/>
  <c r="L2376" i="2" s="1"/>
  <c r="I2084" i="2"/>
  <c r="J6489" i="2"/>
  <c r="M853" i="2"/>
  <c r="L853" i="2" s="1"/>
  <c r="I948" i="2"/>
  <c r="I1463" i="2"/>
  <c r="I6024" i="2"/>
  <c r="M447" i="2"/>
  <c r="L447" i="2" s="1"/>
  <c r="M814" i="2"/>
  <c r="I5221" i="2"/>
  <c r="I3991" i="2"/>
  <c r="I3788" i="2"/>
  <c r="M221" i="2"/>
  <c r="M2902" i="2"/>
  <c r="L2902" i="2" s="1"/>
  <c r="I3265" i="2"/>
  <c r="I5018" i="2"/>
  <c r="I3274" i="2"/>
  <c r="I1247" i="2"/>
  <c r="I4039" i="2"/>
  <c r="M1298" i="2"/>
  <c r="L1298" i="2" s="1"/>
  <c r="I1760" i="2"/>
  <c r="I6378" i="2"/>
  <c r="M1850" i="2"/>
  <c r="L1850" i="2" s="1"/>
  <c r="M2277" i="2"/>
  <c r="L2277" i="2" s="1"/>
  <c r="M3104" i="2"/>
  <c r="L3104" i="2" s="1"/>
  <c r="M1628" i="2"/>
  <c r="L1628" i="2" s="1"/>
  <c r="I2563" i="2"/>
  <c r="M238" i="2"/>
  <c r="I213" i="2"/>
  <c r="I5197" i="2"/>
  <c r="I4965" i="2"/>
  <c r="I6360" i="2"/>
  <c r="I941" i="2"/>
  <c r="I5025" i="2"/>
  <c r="M3075" i="2"/>
  <c r="L3075" i="2" s="1"/>
  <c r="M1655" i="2"/>
  <c r="M2935" i="2"/>
  <c r="L2935" i="2" s="1"/>
  <c r="M1194" i="2"/>
  <c r="L1194" i="2" s="1"/>
  <c r="M346" i="2"/>
  <c r="L346" i="2" s="1"/>
  <c r="I3671" i="2"/>
  <c r="I663" i="2"/>
  <c r="I6273" i="2"/>
  <c r="I5478" i="2"/>
  <c r="I3374" i="2"/>
  <c r="I2286" i="2"/>
  <c r="M2867" i="2"/>
  <c r="L2867" i="2" s="1"/>
  <c r="M1639" i="2"/>
  <c r="L1639" i="2" s="1"/>
  <c r="M1404" i="2"/>
  <c r="L1404" i="2" s="1"/>
  <c r="M2199" i="2"/>
  <c r="L2199" i="2" s="1"/>
  <c r="I3970" i="2"/>
  <c r="I3574" i="2"/>
  <c r="M733" i="2"/>
  <c r="L733" i="2" s="1"/>
  <c r="I6462" i="2"/>
  <c r="I6538" i="2"/>
  <c r="I1458" i="2"/>
  <c r="M239" i="2"/>
  <c r="M495" i="2"/>
  <c r="L495" i="2" s="1"/>
  <c r="I2266" i="2"/>
  <c r="I3272" i="2"/>
  <c r="M3286" i="2"/>
  <c r="L3286" i="2" s="1"/>
  <c r="M2787" i="2"/>
  <c r="L2787" i="2" s="1"/>
  <c r="M3177" i="2"/>
  <c r="L3177" i="2" s="1"/>
  <c r="I3753" i="2"/>
  <c r="M713" i="2"/>
  <c r="L713" i="2" s="1"/>
  <c r="I6222" i="2"/>
  <c r="I2449" i="2"/>
  <c r="I195" i="2"/>
  <c r="I4749" i="2"/>
  <c r="I3797" i="2"/>
  <c r="I1529" i="2"/>
  <c r="M2972" i="2"/>
  <c r="M2471" i="2"/>
  <c r="L2471" i="2" s="1"/>
  <c r="M2478" i="2"/>
  <c r="L2478" i="2" s="1"/>
  <c r="M3363" i="2"/>
  <c r="L3363" i="2" s="1"/>
  <c r="I1691" i="2"/>
  <c r="I3768" i="2"/>
  <c r="I3701" i="2"/>
  <c r="I6329" i="2"/>
  <c r="M687" i="2"/>
  <c r="L687" i="2" s="1"/>
  <c r="I3944" i="2"/>
  <c r="I3802" i="2"/>
  <c r="I2771" i="2"/>
  <c r="M955" i="2"/>
  <c r="L955" i="2" s="1"/>
  <c r="I1116" i="2"/>
  <c r="I1997" i="2"/>
  <c r="M60" i="2"/>
  <c r="M3993" i="2"/>
  <c r="L3993" i="2" s="1"/>
  <c r="M3376" i="2"/>
  <c r="L3376" i="2" s="1"/>
  <c r="M1372" i="2"/>
  <c r="L1372" i="2" s="1"/>
  <c r="I3450" i="2"/>
  <c r="I283" i="2"/>
  <c r="I763" i="2"/>
  <c r="I6456" i="2"/>
  <c r="I4168" i="2"/>
  <c r="I3587" i="2"/>
  <c r="M2401" i="2"/>
  <c r="L2401" i="2" s="1"/>
  <c r="M1905" i="2"/>
  <c r="M2360" i="2"/>
  <c r="L2360" i="2" s="1"/>
  <c r="M3229" i="2"/>
  <c r="L3229" i="2" s="1"/>
  <c r="I2159" i="2"/>
  <c r="I287" i="2"/>
  <c r="M679" i="2"/>
  <c r="L679" i="2" s="1"/>
  <c r="M997" i="2"/>
  <c r="L997" i="2" s="1"/>
  <c r="I529" i="2"/>
  <c r="I2946" i="2"/>
  <c r="I3547" i="2"/>
  <c r="I4313" i="2"/>
  <c r="M3096" i="2"/>
  <c r="L3096" i="2" s="1"/>
  <c r="M2822" i="2"/>
  <c r="L2822" i="2" s="1"/>
  <c r="I5580" i="2"/>
  <c r="M1164" i="2"/>
  <c r="L1164" i="2" s="1"/>
  <c r="I2539" i="2"/>
  <c r="I234" i="2"/>
  <c r="I822" i="2"/>
  <c r="I2738" i="2"/>
  <c r="I4906" i="2"/>
  <c r="I2361" i="2"/>
  <c r="M3274" i="2"/>
  <c r="L3274" i="2" s="1"/>
  <c r="M290" i="2"/>
  <c r="I1629" i="2"/>
  <c r="I5196" i="2"/>
  <c r="I6265" i="2"/>
  <c r="I3963" i="2"/>
  <c r="I4688" i="2"/>
  <c r="I1015" i="2"/>
  <c r="I3604" i="2"/>
  <c r="I5215" i="2"/>
  <c r="I5520" i="2"/>
  <c r="M1247" i="2"/>
  <c r="L1247" i="2" s="1"/>
  <c r="M1211" i="2"/>
  <c r="L1211" i="2" s="1"/>
  <c r="I3955" i="2"/>
  <c r="I5501" i="2"/>
  <c r="I4698" i="2"/>
  <c r="M1121" i="2"/>
  <c r="L1121" i="2" s="1"/>
  <c r="M1009" i="2"/>
  <c r="L1009" i="2" s="1"/>
  <c r="I5334" i="2"/>
  <c r="M3581" i="2"/>
  <c r="L3581" i="2" s="1"/>
  <c r="M497" i="2"/>
  <c r="I4086" i="2"/>
  <c r="I992" i="2"/>
  <c r="I6387" i="2"/>
  <c r="M928" i="2"/>
  <c r="L928" i="2" s="1"/>
  <c r="I5417" i="2"/>
  <c r="I3496" i="2"/>
  <c r="I4377" i="2"/>
  <c r="M1162" i="2"/>
  <c r="L1162" i="2" s="1"/>
  <c r="I4477" i="2"/>
  <c r="I1389" i="2"/>
  <c r="I5346" i="2"/>
  <c r="M1701" i="2"/>
  <c r="L1701" i="2" s="1"/>
  <c r="M2297" i="2"/>
  <c r="L2297" i="2" s="1"/>
  <c r="I4612" i="2"/>
  <c r="I5126" i="2"/>
  <c r="M890" i="2"/>
  <c r="L890" i="2" s="1"/>
  <c r="I2211" i="2"/>
  <c r="I3992" i="2"/>
  <c r="I401" i="2"/>
  <c r="M1035" i="2"/>
  <c r="L1035" i="2" s="1"/>
  <c r="I29" i="2"/>
  <c r="I3284" i="2"/>
  <c r="M3352" i="2"/>
  <c r="L3352" i="2" s="1"/>
  <c r="M2641" i="2"/>
  <c r="L2641" i="2" s="1"/>
  <c r="I5641" i="2"/>
  <c r="M1017" i="2"/>
  <c r="L1017" i="2" s="1"/>
  <c r="M1263" i="2"/>
  <c r="L1263" i="2" s="1"/>
  <c r="I557" i="2"/>
  <c r="I2853" i="2"/>
  <c r="I1865" i="2"/>
  <c r="I4581" i="2"/>
  <c r="I1655" i="2"/>
  <c r="I1124" i="2"/>
  <c r="M1840" i="2"/>
  <c r="L1840" i="2" s="1"/>
  <c r="M2463" i="2"/>
  <c r="L2463" i="2" s="1"/>
  <c r="M673" i="2"/>
  <c r="L673" i="2" s="1"/>
  <c r="I5468" i="2"/>
  <c r="I5226" i="2"/>
  <c r="I5408" i="2"/>
  <c r="I3279" i="2"/>
  <c r="I4241" i="2"/>
  <c r="I1570" i="2"/>
  <c r="M540" i="2"/>
  <c r="L540" i="2" s="1"/>
  <c r="M973" i="2"/>
  <c r="L973" i="2" s="1"/>
  <c r="I3175" i="2"/>
  <c r="I1619" i="2"/>
  <c r="M1337" i="2"/>
  <c r="L1337" i="2" s="1"/>
  <c r="I4029" i="2"/>
  <c r="I2631" i="2"/>
  <c r="I5405" i="2"/>
  <c r="M914" i="2"/>
  <c r="L914" i="2" s="1"/>
  <c r="M1370" i="2"/>
  <c r="L1370" i="2" s="1"/>
  <c r="I6460" i="2"/>
  <c r="I4407" i="2"/>
  <c r="M2784" i="2"/>
  <c r="L2784" i="2" s="1"/>
  <c r="M2005" i="2"/>
  <c r="L2005" i="2" s="1"/>
  <c r="I1544" i="2"/>
  <c r="I3537" i="2"/>
  <c r="M228" i="2"/>
  <c r="I4348" i="2"/>
  <c r="I1142" i="2"/>
  <c r="I2573" i="2"/>
  <c r="M1413" i="2"/>
  <c r="L1413" i="2" s="1"/>
  <c r="I3572" i="2"/>
  <c r="I4657" i="2"/>
  <c r="M2052" i="2"/>
  <c r="L2052" i="2" s="1"/>
  <c r="M1506" i="2"/>
  <c r="M1995" i="2"/>
  <c r="L1995" i="2" s="1"/>
  <c r="M2853" i="2"/>
  <c r="L2853" i="2" s="1"/>
  <c r="I4649" i="2"/>
  <c r="I4578" i="2"/>
  <c r="M470" i="2"/>
  <c r="L470" i="2" s="1"/>
  <c r="I585" i="2"/>
  <c r="I2157" i="2"/>
  <c r="I4865" i="2"/>
  <c r="I4162" i="2"/>
  <c r="I653" i="2"/>
  <c r="M216" i="2"/>
  <c r="M196" i="2"/>
  <c r="I1422" i="2"/>
  <c r="I831" i="2"/>
  <c r="M87" i="2"/>
  <c r="I2037" i="2"/>
  <c r="M24" i="2"/>
  <c r="M166" i="2"/>
  <c r="M205" i="2"/>
  <c r="M128" i="2"/>
  <c r="M103" i="2"/>
  <c r="I1054" i="2"/>
  <c r="I4554" i="2"/>
  <c r="M93" i="2"/>
  <c r="I2756" i="2"/>
  <c r="M197" i="2"/>
  <c r="M177" i="2"/>
  <c r="I5561" i="2"/>
  <c r="M73" i="2"/>
  <c r="M200" i="2"/>
  <c r="I2395" i="2"/>
  <c r="M3384" i="2"/>
  <c r="L3384" i="2" s="1"/>
  <c r="I235" i="2"/>
  <c r="I184" i="2"/>
  <c r="I1900" i="2"/>
  <c r="I5611" i="2"/>
  <c r="M646" i="2"/>
  <c r="L646" i="2" s="1"/>
  <c r="I5730" i="2"/>
  <c r="I3024" i="2"/>
  <c r="I1652" i="2"/>
  <c r="M911" i="2"/>
  <c r="M4673" i="2"/>
  <c r="L4673" i="2" s="1"/>
  <c r="M4190" i="2"/>
  <c r="M3112" i="2"/>
  <c r="L3112" i="2" s="1"/>
  <c r="M1636" i="2"/>
  <c r="L1636" i="2" s="1"/>
  <c r="I3820" i="2"/>
  <c r="I4677" i="2"/>
  <c r="I968" i="2"/>
  <c r="I2457" i="2"/>
  <c r="I3027" i="2"/>
  <c r="I4553" i="2"/>
  <c r="I5294" i="2"/>
  <c r="M181" i="2"/>
  <c r="M1663" i="2"/>
  <c r="L1663" i="2" s="1"/>
  <c r="M1129" i="2"/>
  <c r="L1129" i="2" s="1"/>
  <c r="I4978" i="2"/>
  <c r="I6279" i="2"/>
  <c r="I1495" i="2"/>
  <c r="M396" i="2"/>
  <c r="L396" i="2" s="1"/>
  <c r="I536" i="2"/>
  <c r="I2730" i="2"/>
  <c r="I957" i="2"/>
  <c r="I1958" i="2"/>
  <c r="M2037" i="2"/>
  <c r="M1412" i="2"/>
  <c r="M2207" i="2"/>
  <c r="L2207" i="2" s="1"/>
  <c r="M1032" i="2"/>
  <c r="L1032" i="2" s="1"/>
  <c r="I3390" i="2"/>
  <c r="I5609" i="2"/>
  <c r="I462" i="2"/>
  <c r="M1095" i="2"/>
  <c r="L1095" i="2" s="1"/>
  <c r="M903" i="2"/>
  <c r="I1847" i="2"/>
  <c r="I6232" i="2"/>
  <c r="I3905" i="2"/>
  <c r="M3185" i="2"/>
  <c r="L3185" i="2" s="1"/>
  <c r="M774" i="2"/>
  <c r="L774" i="2" s="1"/>
  <c r="I1281" i="2"/>
  <c r="I4222" i="2"/>
  <c r="I4137" i="2"/>
  <c r="I5604" i="2"/>
  <c r="I4834" i="2"/>
  <c r="J6481" i="2"/>
  <c r="M91" i="2"/>
  <c r="M706" i="2"/>
  <c r="L706" i="2" s="1"/>
  <c r="M1787" i="2"/>
  <c r="L1787" i="2" s="1"/>
  <c r="I3047" i="2"/>
  <c r="M1402" i="2"/>
  <c r="L1402" i="2" s="1"/>
  <c r="I6008" i="2"/>
  <c r="M303" i="2"/>
  <c r="I1899" i="2"/>
  <c r="I4975" i="2"/>
  <c r="M1405" i="2"/>
  <c r="I218" i="2"/>
  <c r="I2947" i="2"/>
  <c r="I5311" i="2"/>
  <c r="M256" i="2"/>
  <c r="I5901" i="2"/>
  <c r="I2440" i="2"/>
  <c r="I3560" i="2"/>
  <c r="I2275" i="2"/>
  <c r="M1073" i="2"/>
  <c r="L1073" i="2" s="1"/>
  <c r="I2144" i="2"/>
  <c r="I1769" i="2"/>
  <c r="M769" i="2"/>
  <c r="L769" i="2" s="1"/>
  <c r="I1455" i="2"/>
  <c r="I1161" i="2"/>
  <c r="I4898" i="2"/>
  <c r="M2421" i="2"/>
  <c r="L2421" i="2" s="1"/>
  <c r="M1932" i="2"/>
  <c r="L1932" i="2" s="1"/>
  <c r="M2782" i="2"/>
  <c r="L2782" i="2" s="1"/>
  <c r="I3413" i="2"/>
  <c r="I3164" i="2"/>
  <c r="M538" i="2"/>
  <c r="L538" i="2" s="1"/>
  <c r="I5963" i="2"/>
  <c r="I5958" i="2"/>
  <c r="M627" i="2"/>
  <c r="L627" i="2" s="1"/>
  <c r="I3924" i="2"/>
  <c r="I2762" i="2"/>
  <c r="M3844" i="2"/>
  <c r="L3844" i="2" s="1"/>
  <c r="M3327" i="2"/>
  <c r="L3327" i="2" s="1"/>
  <c r="M741" i="2"/>
  <c r="L741" i="2" s="1"/>
  <c r="M1016" i="2"/>
  <c r="L1016" i="2" s="1"/>
  <c r="I2562" i="2"/>
  <c r="I2794" i="2"/>
  <c r="M704" i="2"/>
  <c r="L704" i="2" s="1"/>
  <c r="M715" i="2"/>
  <c r="L715" i="2" s="1"/>
  <c r="I5262" i="2"/>
  <c r="I929" i="2"/>
  <c r="M366" i="2"/>
  <c r="L366" i="2" s="1"/>
  <c r="I5668" i="2"/>
  <c r="I3028" i="2"/>
  <c r="M2562" i="2"/>
  <c r="L2562" i="2" s="1"/>
  <c r="M4394" i="2"/>
  <c r="L4394" i="2" s="1"/>
  <c r="M4382" i="2"/>
  <c r="L4382" i="2" s="1"/>
  <c r="M907" i="2"/>
  <c r="L907" i="2" s="1"/>
  <c r="I97" i="2"/>
  <c r="I3445" i="2"/>
  <c r="I6277" i="2"/>
  <c r="I6502" i="2"/>
  <c r="I2042" i="2"/>
  <c r="M2386" i="2"/>
  <c r="M1415" i="2"/>
  <c r="L1415" i="2" s="1"/>
  <c r="I867" i="2"/>
  <c r="I5645" i="2"/>
  <c r="M1028" i="2"/>
  <c r="L1028" i="2" s="1"/>
  <c r="I5310" i="2"/>
  <c r="I3326" i="2"/>
  <c r="I2711" i="2"/>
  <c r="I2666" i="2"/>
  <c r="M2775" i="2"/>
  <c r="L2775" i="2" s="1"/>
  <c r="M2274" i="2"/>
  <c r="L2274" i="2" s="1"/>
  <c r="M2281" i="2"/>
  <c r="L2281" i="2" s="1"/>
  <c r="M3166" i="2"/>
  <c r="L3166" i="2" s="1"/>
  <c r="M2861" i="2"/>
  <c r="L2861" i="2" s="1"/>
  <c r="J6486" i="2"/>
  <c r="I6122" i="2"/>
  <c r="I1366" i="2"/>
  <c r="I6209" i="2"/>
  <c r="M925" i="2"/>
  <c r="L925" i="2" s="1"/>
  <c r="I1189" i="2"/>
  <c r="I919" i="2"/>
  <c r="M2820" i="2"/>
  <c r="L2820" i="2" s="1"/>
  <c r="M326" i="2"/>
  <c r="L326" i="2" s="1"/>
  <c r="I5626" i="2"/>
  <c r="I6117" i="2"/>
  <c r="I6298" i="2"/>
  <c r="M1362" i="2"/>
  <c r="L1362" i="2" s="1"/>
  <c r="I3761" i="2"/>
  <c r="I4700" i="2"/>
  <c r="M927" i="2"/>
  <c r="L927" i="2" s="1"/>
  <c r="I5990" i="2"/>
  <c r="M3698" i="2"/>
  <c r="L3698" i="2" s="1"/>
  <c r="M358" i="2"/>
  <c r="L358" i="2" s="1"/>
  <c r="I1669" i="2"/>
  <c r="I1390" i="2"/>
  <c r="M1166" i="2"/>
  <c r="L1166" i="2" s="1"/>
  <c r="M1378" i="2"/>
  <c r="L1378" i="2" s="1"/>
  <c r="I3687" i="2"/>
  <c r="I5842" i="2"/>
  <c r="M1135" i="2"/>
  <c r="L1135" i="2" s="1"/>
  <c r="I587" i="2"/>
  <c r="I2719" i="2"/>
  <c r="M2738" i="2"/>
  <c r="L2738" i="2" s="1"/>
  <c r="I5200" i="2"/>
  <c r="I3480" i="2"/>
  <c r="I4337" i="2"/>
  <c r="I1555" i="2"/>
  <c r="I3432" i="2"/>
  <c r="M860" i="2"/>
  <c r="L860" i="2" s="1"/>
  <c r="M1170" i="2"/>
  <c r="L1170" i="2" s="1"/>
  <c r="I5029" i="2"/>
  <c r="I4065" i="2"/>
  <c r="M1460" i="2"/>
  <c r="L1460" i="2" s="1"/>
  <c r="M799" i="2"/>
  <c r="L799" i="2" s="1"/>
  <c r="M3058" i="2"/>
  <c r="L3058" i="2" s="1"/>
  <c r="M3087" i="2"/>
  <c r="L3087" i="2" s="1"/>
  <c r="M3609" i="2"/>
  <c r="L3609" i="2" s="1"/>
  <c r="M859" i="2"/>
  <c r="L859" i="2" s="1"/>
  <c r="M192" i="2"/>
  <c r="I257" i="2"/>
  <c r="I3964" i="2"/>
  <c r="I161" i="2"/>
  <c r="I3180" i="2"/>
  <c r="I649" i="2"/>
  <c r="I4115" i="2"/>
  <c r="M3010" i="2"/>
  <c r="L3010" i="2" s="1"/>
  <c r="M436" i="2"/>
  <c r="L436" i="2" s="1"/>
  <c r="M3174" i="2"/>
  <c r="L3174" i="2" s="1"/>
  <c r="I4820" i="2"/>
  <c r="I5285" i="2"/>
  <c r="M319" i="2"/>
  <c r="L319" i="2" s="1"/>
  <c r="I1065" i="2"/>
  <c r="I6304" i="2"/>
  <c r="M1064" i="2"/>
  <c r="L1064" i="2" s="1"/>
  <c r="I1421" i="2"/>
  <c r="I1375" i="2"/>
  <c r="M1797" i="2"/>
  <c r="L1797" i="2" s="1"/>
  <c r="I1620" i="2"/>
  <c r="I1791" i="2"/>
  <c r="M428" i="2"/>
  <c r="L428" i="2" s="1"/>
  <c r="I5181" i="2"/>
  <c r="I5413" i="2"/>
  <c r="I5863" i="2"/>
  <c r="M368" i="2"/>
  <c r="L368" i="2" s="1"/>
  <c r="I365" i="2"/>
  <c r="I5265" i="2"/>
  <c r="M3478" i="2"/>
  <c r="I375" i="2"/>
  <c r="I2848" i="2"/>
  <c r="I4520" i="2"/>
  <c r="I4022" i="2"/>
  <c r="I4448" i="2"/>
  <c r="M545" i="2"/>
  <c r="L545" i="2" s="1"/>
  <c r="M206" i="2"/>
  <c r="I2203" i="2"/>
  <c r="M3152" i="2"/>
  <c r="L3152" i="2" s="1"/>
  <c r="M2661" i="2"/>
  <c r="L2661" i="2" s="1"/>
  <c r="I5937" i="2"/>
  <c r="M674" i="2"/>
  <c r="L674" i="2" s="1"/>
  <c r="I3418" i="2"/>
  <c r="I4541" i="2"/>
  <c r="I4570" i="2"/>
  <c r="M424" i="2"/>
  <c r="L424" i="2" s="1"/>
  <c r="I735" i="2"/>
  <c r="I2842" i="2"/>
  <c r="J6480" i="2"/>
  <c r="M2118" i="2"/>
  <c r="L2118" i="2" s="1"/>
  <c r="M3905" i="2"/>
  <c r="L3905" i="2" s="1"/>
  <c r="M3356" i="2"/>
  <c r="L3356" i="2" s="1"/>
  <c r="M3936" i="2"/>
  <c r="L3936" i="2" s="1"/>
  <c r="M1752" i="2"/>
  <c r="L1752" i="2" s="1"/>
  <c r="I4111" i="2"/>
  <c r="M543" i="2"/>
  <c r="L543" i="2" s="1"/>
  <c r="M709" i="2"/>
  <c r="L709" i="2" s="1"/>
  <c r="I2344" i="2"/>
  <c r="I467" i="2"/>
  <c r="M359" i="2"/>
  <c r="L359" i="2" s="1"/>
  <c r="I5550" i="2"/>
  <c r="I5482" i="2"/>
  <c r="I2748" i="2"/>
  <c r="M3325" i="2"/>
  <c r="L3325" i="2" s="1"/>
  <c r="M2072" i="2"/>
  <c r="L2072" i="2" s="1"/>
  <c r="I5732" i="2"/>
  <c r="I1055" i="2"/>
  <c r="I3199" i="2"/>
  <c r="I6204" i="2"/>
  <c r="M669" i="2"/>
  <c r="L669" i="2" s="1"/>
  <c r="I1118" i="2"/>
  <c r="I28" i="2"/>
  <c r="I2718" i="2"/>
  <c r="I6406" i="2"/>
  <c r="M2056" i="2"/>
  <c r="L2056" i="2" s="1"/>
  <c r="M1615" i="2"/>
  <c r="L1615" i="2" s="1"/>
  <c r="M2435" i="2"/>
  <c r="L2435" i="2" s="1"/>
  <c r="I2725" i="2"/>
  <c r="I6233" i="2"/>
  <c r="M958" i="2"/>
  <c r="L958" i="2" s="1"/>
  <c r="I1301" i="2"/>
  <c r="I1561" i="2"/>
  <c r="I5892" i="2"/>
  <c r="M730" i="2"/>
  <c r="L730" i="2" s="1"/>
  <c r="M663" i="2"/>
  <c r="L663" i="2" s="1"/>
  <c r="I2488" i="2"/>
  <c r="I3771" i="2"/>
  <c r="M3482" i="2"/>
  <c r="M2763" i="2"/>
  <c r="M3938" i="2"/>
  <c r="L3938" i="2" s="1"/>
  <c r="I5583" i="2"/>
  <c r="M821" i="2"/>
  <c r="I381" i="2"/>
  <c r="I3736" i="2"/>
  <c r="I83" i="2"/>
  <c r="M637" i="2"/>
  <c r="L637" i="2" s="1"/>
  <c r="I2988" i="2"/>
  <c r="I5560" i="2"/>
  <c r="I4619" i="2"/>
  <c r="M2254" i="2"/>
  <c r="L2254" i="2" s="1"/>
  <c r="M2722" i="2"/>
  <c r="L2722" i="2" s="1"/>
  <c r="M3631" i="2"/>
  <c r="L3631" i="2" s="1"/>
  <c r="M2865" i="2"/>
  <c r="L2865" i="2" s="1"/>
  <c r="I5390" i="2"/>
  <c r="I2439" i="2"/>
  <c r="I5522" i="2"/>
  <c r="I5830" i="2"/>
  <c r="I1156" i="2"/>
  <c r="I5438" i="2"/>
  <c r="I24" i="2"/>
  <c r="M966" i="2"/>
  <c r="L966" i="2" s="1"/>
  <c r="M1120" i="2"/>
  <c r="L1120" i="2" s="1"/>
  <c r="I1471" i="2"/>
  <c r="I1602" i="2"/>
  <c r="M731" i="2"/>
  <c r="L731" i="2" s="1"/>
  <c r="I4082" i="2"/>
  <c r="I5631" i="2"/>
  <c r="I4516" i="2"/>
  <c r="I6258" i="2"/>
  <c r="M1125" i="2"/>
  <c r="L1125" i="2" s="1"/>
  <c r="M1669" i="2"/>
  <c r="M2258" i="2"/>
  <c r="L2258" i="2" s="1"/>
  <c r="I4143" i="2"/>
  <c r="I4119" i="2"/>
  <c r="M710" i="2"/>
  <c r="L710" i="2" s="1"/>
  <c r="I4415" i="2"/>
  <c r="I1935" i="2"/>
  <c r="I4977" i="2"/>
  <c r="M557" i="2"/>
  <c r="L557" i="2" s="1"/>
  <c r="I4061" i="2"/>
  <c r="I5557" i="2"/>
  <c r="M3788" i="2"/>
  <c r="L3788" i="2" s="1"/>
  <c r="M1242" i="2"/>
  <c r="L1242" i="2" s="1"/>
  <c r="M2578" i="2"/>
  <c r="M2585" i="2"/>
  <c r="L2585" i="2" s="1"/>
  <c r="M3438" i="2"/>
  <c r="M356" i="2"/>
  <c r="L356" i="2" s="1"/>
  <c r="M999" i="2"/>
  <c r="L999" i="2" s="1"/>
  <c r="I5451" i="2"/>
  <c r="I6223" i="2"/>
  <c r="M766" i="2"/>
  <c r="L766" i="2" s="1"/>
  <c r="I4266" i="2"/>
  <c r="I2710" i="2"/>
  <c r="I564" i="2"/>
  <c r="M3612" i="2"/>
  <c r="L3612" i="2" s="1"/>
  <c r="M3031" i="2"/>
  <c r="L3031" i="2" s="1"/>
  <c r="M2530" i="2"/>
  <c r="L2530" i="2" s="1"/>
  <c r="M2537" i="2"/>
  <c r="L2537" i="2" s="1"/>
  <c r="M3422" i="2"/>
  <c r="L3422" i="2" s="1"/>
  <c r="M2672" i="2"/>
  <c r="L2672" i="2" s="1"/>
  <c r="I3841" i="2"/>
  <c r="I4945" i="2"/>
  <c r="I3040" i="2"/>
  <c r="I4642" i="2"/>
  <c r="M818" i="2"/>
  <c r="I6511" i="2"/>
  <c r="I2960" i="2"/>
  <c r="M1286" i="2"/>
  <c r="M508" i="2"/>
  <c r="L508" i="2" s="1"/>
  <c r="M4212" i="2"/>
  <c r="L4212" i="2" s="1"/>
  <c r="I1552" i="2"/>
  <c r="I1194" i="2"/>
  <c r="M1159" i="2"/>
  <c r="L1159" i="2" s="1"/>
  <c r="I6100" i="2"/>
  <c r="I3424" i="2"/>
  <c r="M734" i="2"/>
  <c r="L734" i="2" s="1"/>
  <c r="M932" i="2"/>
  <c r="L932" i="2" s="1"/>
  <c r="I3702" i="2"/>
  <c r="I5022" i="2"/>
  <c r="M3475" i="2"/>
  <c r="M2976" i="2"/>
  <c r="L2976" i="2" s="1"/>
  <c r="I5671" i="2"/>
  <c r="I2470" i="2"/>
  <c r="I3135" i="2"/>
  <c r="M1336" i="2"/>
  <c r="I4835" i="2"/>
  <c r="I5792" i="2"/>
  <c r="I2400" i="2"/>
  <c r="M1165" i="2"/>
  <c r="L1165" i="2" s="1"/>
  <c r="I4202" i="2"/>
  <c r="I1717" i="2"/>
  <c r="I937" i="2"/>
  <c r="M333" i="2"/>
  <c r="L333" i="2" s="1"/>
  <c r="I2648" i="2"/>
  <c r="I3427" i="2"/>
  <c r="M3806" i="2"/>
  <c r="L3806" i="2" s="1"/>
  <c r="M1664" i="2"/>
  <c r="L1664" i="2" s="1"/>
  <c r="M2505" i="2"/>
  <c r="L2505" i="2" s="1"/>
  <c r="I2296" i="2"/>
  <c r="I3208" i="2"/>
  <c r="I2096" i="2"/>
  <c r="M530" i="2"/>
  <c r="L530" i="2" s="1"/>
  <c r="I1102" i="2"/>
  <c r="I2224" i="2"/>
  <c r="M857" i="2"/>
  <c r="L857" i="2" s="1"/>
  <c r="I486" i="2"/>
  <c r="M3341" i="2"/>
  <c r="L3341" i="2" s="1"/>
  <c r="M437" i="2"/>
  <c r="L437" i="2" s="1"/>
  <c r="I1351" i="2"/>
  <c r="I4201" i="2"/>
  <c r="I2606" i="2"/>
  <c r="I622" i="2"/>
  <c r="I4055" i="2"/>
  <c r="I4440" i="2"/>
  <c r="M882" i="2"/>
  <c r="L882" i="2" s="1"/>
  <c r="M835" i="2"/>
  <c r="L835" i="2" s="1"/>
  <c r="I2608" i="2"/>
  <c r="M1732" i="2"/>
  <c r="L1732" i="2" s="1"/>
  <c r="M422" i="2"/>
  <c r="L422" i="2" s="1"/>
  <c r="I3977" i="2"/>
  <c r="I4551" i="2"/>
  <c r="I1407" i="2"/>
  <c r="I3007" i="2"/>
  <c r="I6113" i="2"/>
  <c r="I6123" i="2"/>
  <c r="I5389" i="2"/>
  <c r="M1872" i="2"/>
  <c r="L1872" i="2" s="1"/>
  <c r="I3951" i="2"/>
  <c r="I6230" i="2"/>
  <c r="I4572" i="2"/>
  <c r="M379" i="2"/>
  <c r="L379" i="2" s="1"/>
  <c r="I2064" i="2"/>
  <c r="I646" i="2"/>
  <c r="I2875" i="2"/>
  <c r="I3549" i="2"/>
  <c r="M1792" i="2"/>
  <c r="L1792" i="2" s="1"/>
  <c r="I5480" i="2"/>
  <c r="I4195" i="2"/>
  <c r="I1327" i="2"/>
  <c r="M310" i="2"/>
  <c r="I2010" i="2"/>
  <c r="I106" i="2"/>
  <c r="I1861" i="2"/>
  <c r="I5949" i="2"/>
  <c r="M3641" i="2"/>
  <c r="L3641" i="2" s="1"/>
  <c r="I1307" i="2"/>
  <c r="I1868" i="2"/>
  <c r="I873" i="2"/>
  <c r="M473" i="2"/>
  <c r="L473" i="2" s="1"/>
  <c r="M1179" i="2"/>
  <c r="L1179" i="2" s="1"/>
  <c r="I5633" i="2"/>
  <c r="I3209" i="2"/>
  <c r="I1744" i="2"/>
  <c r="M61" i="2"/>
  <c r="I1138" i="2"/>
  <c r="I2326" i="2"/>
  <c r="M3159" i="2"/>
  <c r="L3159" i="2" s="1"/>
  <c r="M2628" i="2"/>
  <c r="L2628" i="2" s="1"/>
  <c r="M1971" i="2"/>
  <c r="L1971" i="2" s="1"/>
  <c r="M3237" i="2"/>
  <c r="L3237" i="2" s="1"/>
  <c r="I4580" i="2"/>
  <c r="I4167" i="2"/>
  <c r="I4676" i="2"/>
  <c r="I4960" i="2"/>
  <c r="M975" i="2"/>
  <c r="L975" i="2" s="1"/>
  <c r="I178" i="2"/>
  <c r="I113" i="2"/>
  <c r="M1695" i="2"/>
  <c r="L1695" i="2" s="1"/>
  <c r="M3750" i="2"/>
  <c r="L3750" i="2" s="1"/>
  <c r="M533" i="2"/>
  <c r="L533" i="2" s="1"/>
  <c r="M878" i="2"/>
  <c r="L878" i="2" s="1"/>
  <c r="M1746" i="2"/>
  <c r="I2321" i="2"/>
  <c r="I2208" i="2"/>
  <c r="I2549" i="2"/>
  <c r="I3226" i="2"/>
  <c r="I4142" i="2"/>
  <c r="M1056" i="2"/>
  <c r="L1056" i="2" s="1"/>
  <c r="I5507" i="2"/>
  <c r="I6239" i="2"/>
  <c r="M2047" i="2"/>
  <c r="L2047" i="2" s="1"/>
  <c r="M2102" i="2"/>
  <c r="L2102" i="2" s="1"/>
  <c r="M2936" i="2"/>
  <c r="L2936" i="2" s="1"/>
  <c r="M367" i="2"/>
  <c r="L367" i="2" s="1"/>
  <c r="M426" i="2"/>
  <c r="L426" i="2" s="1"/>
  <c r="I2251" i="2"/>
  <c r="I2012" i="2"/>
  <c r="M261" i="2"/>
  <c r="M1310" i="2"/>
  <c r="L1310" i="2" s="1"/>
  <c r="I1837" i="2"/>
  <c r="I4378" i="2"/>
  <c r="I3340" i="2"/>
  <c r="M2559" i="2"/>
  <c r="L2559" i="2" s="1"/>
  <c r="M1999" i="2"/>
  <c r="L1999" i="2" s="1"/>
  <c r="M2054" i="2"/>
  <c r="L2054" i="2" s="1"/>
  <c r="M2920" i="2"/>
  <c r="L2920" i="2" s="1"/>
  <c r="I688" i="2"/>
  <c r="I1957" i="2"/>
  <c r="M274" i="2"/>
  <c r="M564" i="2"/>
  <c r="L564" i="2" s="1"/>
  <c r="I2781" i="2"/>
  <c r="I5688" i="2"/>
  <c r="I1483" i="2"/>
  <c r="M300" i="2"/>
  <c r="I3851" i="2"/>
  <c r="I6370" i="2"/>
  <c r="M3078" i="2"/>
  <c r="L3078" i="2" s="1"/>
  <c r="M3639" i="2"/>
  <c r="L3639" i="2" s="1"/>
  <c r="I2403" i="2"/>
  <c r="I3214" i="2"/>
  <c r="I5876" i="2"/>
  <c r="I3899" i="2"/>
  <c r="M222" i="2"/>
  <c r="I5786" i="2"/>
  <c r="I1362" i="2"/>
  <c r="M2965" i="2"/>
  <c r="L2965" i="2" s="1"/>
  <c r="M3129" i="2"/>
  <c r="L3129" i="2" s="1"/>
  <c r="I6255" i="2"/>
  <c r="I2218" i="2"/>
  <c r="I890" i="2"/>
  <c r="I5343" i="2"/>
  <c r="I4329" i="2"/>
  <c r="I3052" i="2"/>
  <c r="M463" i="2"/>
  <c r="I1117" i="2"/>
  <c r="I5250" i="2"/>
  <c r="M133" i="2"/>
  <c r="I1233" i="2"/>
  <c r="M29" i="2"/>
  <c r="M215" i="2"/>
  <c r="M65" i="2"/>
  <c r="M202" i="2"/>
  <c r="I6402" i="2"/>
  <c r="M23" i="2"/>
  <c r="L23" i="2" s="1"/>
  <c r="M53" i="2"/>
  <c r="M58" i="2"/>
  <c r="I6424" i="2"/>
  <c r="M94" i="2"/>
  <c r="M28" i="2"/>
  <c r="M83" i="2"/>
  <c r="I3334" i="2"/>
  <c r="I1804" i="2"/>
  <c r="I6376" i="2"/>
  <c r="I1300" i="2"/>
  <c r="M27" i="2"/>
  <c r="M173" i="2"/>
  <c r="M185" i="2"/>
  <c r="I2996" i="2"/>
  <c r="M162" i="2"/>
  <c r="M97" i="2"/>
  <c r="M233" i="2"/>
  <c r="M3782" i="2"/>
  <c r="L3782" i="2" s="1"/>
  <c r="M597" i="2"/>
  <c r="L597" i="2" s="1"/>
  <c r="M2420" i="2"/>
  <c r="L2420" i="2" s="1"/>
  <c r="M1198" i="2"/>
  <c r="L1198" i="2" s="1"/>
  <c r="I3151" i="2"/>
  <c r="I4232" i="2"/>
  <c r="I1526" i="2"/>
  <c r="I3186" i="2"/>
  <c r="I3504" i="2"/>
  <c r="M2096" i="2"/>
  <c r="L2096" i="2" s="1"/>
  <c r="M3542" i="2"/>
  <c r="L3542" i="2" s="1"/>
  <c r="M1677" i="2"/>
  <c r="L1677" i="2" s="1"/>
  <c r="M2266" i="2"/>
  <c r="L2266" i="2" s="1"/>
  <c r="M708" i="2"/>
  <c r="L708" i="2" s="1"/>
  <c r="I1088" i="2"/>
  <c r="I5676" i="2"/>
  <c r="I3953" i="2"/>
  <c r="M1169" i="2"/>
  <c r="L1169" i="2" s="1"/>
  <c r="I4967" i="2"/>
  <c r="I6243" i="2"/>
  <c r="I4595" i="2"/>
  <c r="M42" i="2"/>
  <c r="M2586" i="2"/>
  <c r="M2593" i="2"/>
  <c r="L2593" i="2" s="1"/>
  <c r="M3446" i="2"/>
  <c r="L3446" i="2" s="1"/>
  <c r="I5132" i="2"/>
  <c r="I4932" i="2"/>
  <c r="I2066" i="2"/>
  <c r="I243" i="2"/>
  <c r="I1132" i="2"/>
  <c r="I1355" i="2"/>
  <c r="M595" i="2"/>
  <c r="L595" i="2" s="1"/>
  <c r="I1882" i="2"/>
  <c r="M1791" i="2"/>
  <c r="L1791" i="2" s="1"/>
  <c r="M1846" i="2"/>
  <c r="L1846" i="2" s="1"/>
  <c r="M2680" i="2"/>
  <c r="L2680" i="2" s="1"/>
  <c r="M879" i="2"/>
  <c r="L879" i="2" s="1"/>
  <c r="I4112" i="2"/>
  <c r="I1797" i="2"/>
  <c r="M1326" i="2"/>
  <c r="L1326" i="2" s="1"/>
  <c r="I6535" i="2"/>
  <c r="I276" i="2"/>
  <c r="I32" i="2"/>
  <c r="M874" i="2"/>
  <c r="L874" i="2" s="1"/>
  <c r="M1240" i="2"/>
  <c r="L1240" i="2" s="1"/>
  <c r="I5486" i="2"/>
  <c r="I1430" i="2"/>
  <c r="I1572" i="2"/>
  <c r="M347" i="2"/>
  <c r="L347" i="2" s="1"/>
  <c r="I1527" i="2"/>
  <c r="I3152" i="2"/>
  <c r="I3942" i="2"/>
  <c r="M3483" i="2"/>
  <c r="L3483" i="2" s="1"/>
  <c r="M2984" i="2"/>
  <c r="L2984" i="2" s="1"/>
  <c r="I410" i="2"/>
  <c r="I946" i="2"/>
  <c r="I1876" i="2"/>
  <c r="I1750" i="2"/>
  <c r="M332" i="2"/>
  <c r="L332" i="2" s="1"/>
  <c r="I4725" i="2"/>
  <c r="I5831" i="2"/>
  <c r="I594" i="2"/>
  <c r="M1342" i="2"/>
  <c r="L1342" i="2" s="1"/>
  <c r="I2614" i="2"/>
  <c r="I1208" i="2"/>
  <c r="I4675" i="2"/>
  <c r="M137" i="2"/>
  <c r="M2389" i="2"/>
  <c r="L2389" i="2" s="1"/>
  <c r="M2396" i="2"/>
  <c r="L2396" i="2" s="1"/>
  <c r="M930" i="2"/>
  <c r="L930" i="2" s="1"/>
  <c r="I3642" i="2"/>
  <c r="I4324" i="2"/>
  <c r="I899" i="2"/>
  <c r="M798" i="2"/>
  <c r="I4647" i="2"/>
  <c r="I2555" i="2"/>
  <c r="I924" i="2"/>
  <c r="M622" i="2"/>
  <c r="L622" i="2" s="1"/>
  <c r="I2407" i="2"/>
  <c r="M3116" i="2"/>
  <c r="L3116" i="2" s="1"/>
  <c r="M3696" i="2"/>
  <c r="L3696" i="2" s="1"/>
  <c r="I1818" i="2"/>
  <c r="I3250" i="2"/>
  <c r="M1055" i="2"/>
  <c r="L1055" i="2" s="1"/>
  <c r="I1943" i="2"/>
  <c r="I3602" i="2"/>
  <c r="I6058" i="2"/>
  <c r="M849" i="2"/>
  <c r="L849" i="2" s="1"/>
  <c r="M721" i="2"/>
  <c r="L721" i="2" s="1"/>
  <c r="I1525" i="2"/>
  <c r="M2803" i="2"/>
  <c r="L2803" i="2" s="1"/>
  <c r="M3277" i="2"/>
  <c r="L3277" i="2" s="1"/>
  <c r="M1373" i="2"/>
  <c r="L1373" i="2" s="1"/>
  <c r="I2759" i="2"/>
  <c r="I554" i="2"/>
  <c r="I2904" i="2"/>
  <c r="I2757" i="2"/>
  <c r="M457" i="2"/>
  <c r="L457" i="2" s="1"/>
  <c r="I5163" i="2"/>
  <c r="I1419" i="2"/>
  <c r="I1685" i="2"/>
  <c r="M1414" i="2"/>
  <c r="L1414" i="2" s="1"/>
  <c r="M2295" i="2"/>
  <c r="L2295" i="2" s="1"/>
  <c r="M1383" i="2"/>
  <c r="L1383" i="2" s="1"/>
  <c r="M1767" i="2"/>
  <c r="L1767" i="2" s="1"/>
  <c r="I5024" i="2"/>
  <c r="I6098" i="2"/>
  <c r="I4483" i="2"/>
  <c r="M1033" i="2"/>
  <c r="L1033" i="2" s="1"/>
  <c r="M532" i="2"/>
  <c r="L532" i="2" s="1"/>
  <c r="I1600" i="2"/>
  <c r="I2231" i="2"/>
  <c r="I1328" i="2"/>
  <c r="I138" i="2"/>
  <c r="M3497" i="2"/>
  <c r="L3497" i="2" s="1"/>
  <c r="M399" i="2"/>
  <c r="L399" i="2" s="1"/>
  <c r="I2300" i="2"/>
  <c r="I5525" i="2"/>
  <c r="I5934" i="2"/>
  <c r="M801" i="2"/>
  <c r="L801" i="2" s="1"/>
  <c r="I5444" i="2"/>
  <c r="I5347" i="2"/>
  <c r="I1432" i="2"/>
  <c r="I6411" i="2"/>
  <c r="M989" i="2"/>
  <c r="L989" i="2" s="1"/>
  <c r="I3010" i="2"/>
  <c r="M1522" i="2"/>
  <c r="L1522" i="2" s="1"/>
  <c r="M1344" i="2"/>
  <c r="L1344" i="2" s="1"/>
  <c r="I6537" i="2"/>
  <c r="I1236" i="2"/>
  <c r="I6212" i="2"/>
  <c r="I3021" i="2"/>
  <c r="I3436" i="2"/>
  <c r="I915" i="2"/>
  <c r="I1498" i="2"/>
  <c r="I5648" i="2"/>
  <c r="I2093" i="2"/>
  <c r="I1105" i="2"/>
  <c r="I2418" i="2"/>
  <c r="M2345" i="2"/>
  <c r="L2345" i="2" s="1"/>
  <c r="M569" i="2"/>
  <c r="L569" i="2" s="1"/>
  <c r="M1000" i="2"/>
  <c r="L1000" i="2" s="1"/>
  <c r="M1594" i="2"/>
  <c r="L1594" i="2" s="1"/>
  <c r="I3984" i="2"/>
  <c r="I2934" i="2"/>
  <c r="M1989" i="2"/>
  <c r="I1465" i="2"/>
  <c r="I3882" i="2"/>
  <c r="I5771" i="2"/>
  <c r="I2365" i="2"/>
  <c r="I3456" i="2"/>
  <c r="I2385" i="2"/>
  <c r="I2086" i="2"/>
  <c r="I1037" i="2"/>
  <c r="M2894" i="2"/>
  <c r="L2894" i="2" s="1"/>
  <c r="M3530" i="2"/>
  <c r="L3530" i="2" s="1"/>
  <c r="I980" i="2"/>
  <c r="I6151" i="2"/>
  <c r="I1521" i="2"/>
  <c r="I4663" i="2"/>
  <c r="I1379" i="2"/>
  <c r="I4054" i="2"/>
  <c r="I2139" i="2"/>
  <c r="M3372" i="2"/>
  <c r="L3372" i="2" s="1"/>
  <c r="M3952" i="2"/>
  <c r="L3952" i="2" s="1"/>
  <c r="M1620" i="2"/>
  <c r="L1620" i="2" s="1"/>
  <c r="I3767" i="2"/>
  <c r="I965" i="2"/>
  <c r="M985" i="2"/>
  <c r="L985" i="2" s="1"/>
  <c r="M1065" i="2"/>
  <c r="L1065" i="2" s="1"/>
  <c r="I4031" i="2"/>
  <c r="I3912" i="2"/>
  <c r="I6105" i="2"/>
  <c r="M756" i="2"/>
  <c r="L756" i="2" s="1"/>
  <c r="I6166" i="2"/>
  <c r="M1647" i="2"/>
  <c r="L1647" i="2" s="1"/>
  <c r="M2927" i="2"/>
  <c r="L2927" i="2" s="1"/>
  <c r="I4371" i="2"/>
  <c r="I880" i="2"/>
  <c r="I2351" i="2"/>
  <c r="I6394" i="2"/>
  <c r="I5003" i="2"/>
  <c r="I799" i="2"/>
  <c r="I2255" i="2"/>
  <c r="M2859" i="2"/>
  <c r="L2859" i="2" s="1"/>
  <c r="M1329" i="2"/>
  <c r="L1329" i="2" s="1"/>
  <c r="M1631" i="2"/>
  <c r="M2879" i="2"/>
  <c r="L2879" i="2" s="1"/>
  <c r="M412" i="2"/>
  <c r="L412" i="2" s="1"/>
  <c r="I2106" i="2"/>
  <c r="I6336" i="2"/>
  <c r="I1694" i="2"/>
  <c r="I1225" i="2"/>
  <c r="I5840" i="2"/>
  <c r="I353" i="2"/>
  <c r="M1119" i="2"/>
  <c r="L1119" i="2" s="1"/>
  <c r="M1193" i="2"/>
  <c r="L1193" i="2" s="1"/>
  <c r="I3769" i="2"/>
  <c r="M3278" i="2"/>
  <c r="L3278" i="2" s="1"/>
  <c r="M2779" i="2"/>
  <c r="L2779" i="2" s="1"/>
  <c r="I4310" i="2"/>
  <c r="I27" i="2"/>
  <c r="I1066" i="2"/>
  <c r="M1339" i="2"/>
  <c r="L1339" i="2" s="1"/>
  <c r="I6059" i="2"/>
  <c r="I1079" i="2"/>
  <c r="I905" i="2"/>
  <c r="I1727" i="2"/>
  <c r="M2964" i="2"/>
  <c r="L2964" i="2" s="1"/>
  <c r="M2495" i="2"/>
  <c r="L2495" i="2" s="1"/>
  <c r="M2881" i="2"/>
  <c r="L2881" i="2" s="1"/>
  <c r="I4829" i="2"/>
  <c r="I6410" i="2"/>
  <c r="I4640" i="2"/>
  <c r="M260" i="2"/>
  <c r="I4033" i="2"/>
  <c r="I4869" i="2"/>
  <c r="I3679" i="2"/>
  <c r="I5312" i="2"/>
  <c r="M1593" i="2"/>
  <c r="L1593" i="2" s="1"/>
  <c r="I4301" i="2"/>
  <c r="I6340" i="2"/>
  <c r="M372" i="2"/>
  <c r="L372" i="2" s="1"/>
  <c r="I2373" i="2"/>
  <c r="I2826" i="2"/>
  <c r="I1558" i="2"/>
  <c r="I4332" i="2"/>
  <c r="I2676" i="2"/>
  <c r="M939" i="2"/>
  <c r="L939" i="2" s="1"/>
  <c r="I2261" i="2"/>
  <c r="I219" i="2"/>
  <c r="M552" i="2"/>
  <c r="L552" i="2" s="1"/>
  <c r="I4453" i="2"/>
  <c r="I3578" i="2"/>
  <c r="M1158" i="2"/>
  <c r="L1158" i="2" s="1"/>
  <c r="M387" i="2"/>
  <c r="L387" i="2" s="1"/>
  <c r="I6202" i="2"/>
  <c r="I1146" i="2"/>
  <c r="M1862" i="2"/>
  <c r="L1862" i="2" s="1"/>
  <c r="M3662" i="2"/>
  <c r="L3662" i="2" s="1"/>
  <c r="M3100" i="2"/>
  <c r="L3100" i="2" s="1"/>
  <c r="M3680" i="2"/>
  <c r="L3680" i="2" s="1"/>
  <c r="M1949" i="2"/>
  <c r="L1949" i="2" s="1"/>
  <c r="I1952" i="2"/>
  <c r="M516" i="2"/>
  <c r="L516" i="2" s="1"/>
  <c r="I3443" i="2"/>
  <c r="I6183" i="2"/>
  <c r="M273" i="2"/>
  <c r="I1267" i="2"/>
  <c r="I5801" i="2"/>
  <c r="I4386" i="2"/>
  <c r="M2139" i="2"/>
  <c r="L2139" i="2" s="1"/>
  <c r="M3705" i="2"/>
  <c r="L3705" i="2" s="1"/>
  <c r="M3506" i="2"/>
  <c r="L3506" i="2" s="1"/>
  <c r="M3084" i="2"/>
  <c r="L3084" i="2" s="1"/>
  <c r="M1933" i="2"/>
  <c r="L1933" i="2" s="1"/>
  <c r="I641" i="2"/>
  <c r="I3873" i="2"/>
  <c r="M658" i="2"/>
  <c r="L658" i="2" s="1"/>
  <c r="I2459" i="2"/>
  <c r="I2962" i="2"/>
  <c r="I26" i="2"/>
  <c r="M282" i="2"/>
  <c r="I5815" i="2"/>
  <c r="M2539" i="2"/>
  <c r="L2539" i="2" s="1"/>
  <c r="M2027" i="2"/>
  <c r="L2027" i="2" s="1"/>
  <c r="M2498" i="2"/>
  <c r="L2498" i="2" s="1"/>
  <c r="I6012" i="2"/>
  <c r="I3242" i="2"/>
  <c r="I3217" i="2"/>
  <c r="I5103" i="2"/>
  <c r="M546" i="2"/>
  <c r="L546" i="2" s="1"/>
  <c r="I1613" i="2"/>
  <c r="I570" i="2"/>
  <c r="M3813" i="2"/>
  <c r="L3813" i="2" s="1"/>
  <c r="M2584" i="2"/>
  <c r="L2584" i="2" s="1"/>
  <c r="M1244" i="2"/>
  <c r="L1244" i="2" s="1"/>
  <c r="I1321" i="2"/>
  <c r="I1571" i="2"/>
  <c r="I3145" i="2"/>
  <c r="M951" i="2"/>
  <c r="L951" i="2" s="1"/>
  <c r="I4540" i="2"/>
  <c r="I1410" i="2"/>
  <c r="M825" i="2"/>
  <c r="I5500" i="2"/>
  <c r="M3582" i="2"/>
  <c r="L3582" i="2" s="1"/>
  <c r="M1137" i="2"/>
  <c r="L1137" i="2" s="1"/>
  <c r="M4094" i="2"/>
  <c r="L4094" i="2" s="1"/>
  <c r="I2054" i="2"/>
  <c r="I2494" i="2"/>
  <c r="M956" i="2"/>
  <c r="L956" i="2" s="1"/>
  <c r="M967" i="2"/>
  <c r="L967" i="2" s="1"/>
  <c r="I1287" i="2"/>
  <c r="I2127" i="2"/>
  <c r="M477" i="2"/>
  <c r="L477" i="2" s="1"/>
  <c r="I5271" i="2"/>
  <c r="I3030" i="2"/>
  <c r="M2494" i="2"/>
  <c r="L2494" i="2" s="1"/>
  <c r="I5893" i="2"/>
  <c r="I6287" i="2"/>
  <c r="I5385" i="2"/>
  <c r="I2816" i="2"/>
  <c r="I3950" i="2"/>
  <c r="M633" i="2"/>
  <c r="L633" i="2" s="1"/>
  <c r="I5666" i="2"/>
  <c r="I4721" i="2"/>
  <c r="M572" i="2"/>
  <c r="L572" i="2" s="1"/>
  <c r="M2361" i="2"/>
  <c r="L2361" i="2" s="1"/>
  <c r="M608" i="2"/>
  <c r="L608" i="2" s="1"/>
  <c r="M1104" i="2"/>
  <c r="L1104" i="2" s="1"/>
  <c r="M1410" i="2"/>
  <c r="L1410" i="2" s="1"/>
  <c r="I6244" i="2"/>
  <c r="I4517" i="2"/>
  <c r="I1420" i="2"/>
  <c r="I6108" i="2"/>
  <c r="I2749" i="2"/>
  <c r="M2313" i="2"/>
  <c r="L2313" i="2" s="1"/>
  <c r="I2813" i="2"/>
  <c r="I4652" i="2"/>
  <c r="M1312" i="2"/>
  <c r="L1312" i="2" s="1"/>
  <c r="I1007" i="2"/>
  <c r="I2380" i="2"/>
  <c r="I342" i="2"/>
  <c r="I3908" i="2"/>
  <c r="M606" i="2"/>
  <c r="L606" i="2" s="1"/>
  <c r="M735" i="2"/>
  <c r="L735" i="2" s="1"/>
  <c r="I5811" i="2"/>
  <c r="I3273" i="2"/>
  <c r="M1302" i="2"/>
  <c r="L1302" i="2" s="1"/>
  <c r="I599" i="2"/>
  <c r="I2992" i="2"/>
  <c r="I3464" i="2"/>
  <c r="M1142" i="2"/>
  <c r="L1142" i="2" s="1"/>
  <c r="I839" i="2"/>
  <c r="I1184" i="2"/>
  <c r="M3743" i="2"/>
  <c r="L3743" i="2" s="1"/>
  <c r="M2752" i="2"/>
  <c r="L2752" i="2" s="1"/>
  <c r="M3218" i="2"/>
  <c r="I2479" i="2"/>
  <c r="I3907" i="2"/>
  <c r="M407" i="2"/>
  <c r="L407" i="2" s="1"/>
  <c r="I1438" i="2"/>
  <c r="I2761" i="2"/>
  <c r="I258" i="2"/>
  <c r="M1440" i="2"/>
  <c r="I1662" i="2"/>
  <c r="I3476" i="2"/>
  <c r="M1683" i="2"/>
  <c r="L1683" i="2" s="1"/>
  <c r="M3755" i="2"/>
  <c r="L3755" i="2" s="1"/>
  <c r="M1583" i="2"/>
  <c r="I2569" i="2"/>
  <c r="I3501" i="2"/>
  <c r="M1044" i="2"/>
  <c r="L1044" i="2" s="1"/>
  <c r="M1132" i="2"/>
  <c r="L1132" i="2" s="1"/>
  <c r="I5136" i="2"/>
  <c r="I5456" i="2"/>
  <c r="I4950" i="2"/>
  <c r="I1606" i="2"/>
  <c r="M2589" i="2"/>
  <c r="L2589" i="2" s="1"/>
  <c r="M2596" i="2"/>
  <c r="M2731" i="2"/>
  <c r="L2731" i="2" s="1"/>
  <c r="I4184" i="2"/>
  <c r="I871" i="2"/>
  <c r="I4704" i="2"/>
  <c r="I3707" i="2"/>
  <c r="M723" i="2"/>
  <c r="L723" i="2" s="1"/>
  <c r="I5097" i="2"/>
  <c r="I3913" i="2"/>
  <c r="M3348" i="2"/>
  <c r="L3348" i="2" s="1"/>
  <c r="M3051" i="2"/>
  <c r="L3051" i="2" s="1"/>
  <c r="M3525" i="2"/>
  <c r="L3525" i="2" s="1"/>
  <c r="I361" i="2"/>
  <c r="M1192" i="2"/>
  <c r="L1192" i="2" s="1"/>
  <c r="I492" i="2"/>
  <c r="I886" i="2"/>
  <c r="I1085" i="2"/>
  <c r="I3184" i="2"/>
  <c r="I3011" i="2"/>
  <c r="I6196" i="2"/>
  <c r="M3077" i="2"/>
  <c r="L3077" i="2" s="1"/>
  <c r="M3035" i="2"/>
  <c r="L3035" i="2" s="1"/>
  <c r="M854" i="2"/>
  <c r="L854" i="2" s="1"/>
  <c r="I3285" i="2"/>
  <c r="I1174" i="2"/>
  <c r="I1424" i="2"/>
  <c r="M131" i="2"/>
  <c r="I3288" i="2"/>
  <c r="I2276" i="2"/>
  <c r="I4641" i="2"/>
  <c r="M1138" i="2"/>
  <c r="L1138" i="2" s="1"/>
  <c r="I1018" i="2"/>
  <c r="M1967" i="2"/>
  <c r="L1967" i="2" s="1"/>
  <c r="I2185" i="2"/>
  <c r="I5046" i="2"/>
  <c r="M405" i="2"/>
  <c r="L405" i="2" s="1"/>
  <c r="I1904" i="2"/>
  <c r="I3672" i="2"/>
  <c r="I5563" i="2"/>
  <c r="I4342" i="2"/>
  <c r="I1531" i="2"/>
  <c r="M689" i="2"/>
  <c r="L689" i="2" s="1"/>
  <c r="I552" i="2"/>
  <c r="I4661" i="2"/>
  <c r="I3385" i="2"/>
  <c r="I3766" i="2"/>
  <c r="I671" i="2"/>
  <c r="I6174" i="2"/>
  <c r="I6011" i="2"/>
  <c r="I5442" i="2"/>
  <c r="M598" i="2"/>
  <c r="L598" i="2" s="1"/>
  <c r="I6186" i="2"/>
  <c r="I6110" i="2"/>
  <c r="M2196" i="2"/>
  <c r="L2196" i="2" s="1"/>
  <c r="M2130" i="2"/>
  <c r="L2130" i="2" s="1"/>
  <c r="M2185" i="2"/>
  <c r="L2185" i="2" s="1"/>
  <c r="M3003" i="2"/>
  <c r="M421" i="2"/>
  <c r="L421" i="2" s="1"/>
  <c r="I1484" i="2"/>
  <c r="I4338" i="2"/>
  <c r="I6451" i="2"/>
  <c r="M352" i="2"/>
  <c r="L352" i="2" s="1"/>
  <c r="M870" i="2"/>
  <c r="L870" i="2" s="1"/>
  <c r="I2657" i="2"/>
  <c r="I221" i="2"/>
  <c r="I2478" i="2"/>
  <c r="M1262" i="2"/>
  <c r="L1262" i="2" s="1"/>
  <c r="I4708" i="2"/>
  <c r="M3127" i="2"/>
  <c r="L3127" i="2" s="1"/>
  <c r="M1935" i="2"/>
  <c r="L1935" i="2" s="1"/>
  <c r="M650" i="2"/>
  <c r="L650" i="2" s="1"/>
  <c r="I6364" i="2"/>
  <c r="I2414" i="2"/>
  <c r="I2850" i="2"/>
  <c r="M935" i="2"/>
  <c r="L935" i="2" s="1"/>
  <c r="I4050" i="2"/>
  <c r="I2746" i="2"/>
  <c r="I3590" i="2"/>
  <c r="I4467" i="2"/>
  <c r="M2362" i="2"/>
  <c r="L2362" i="2" s="1"/>
  <c r="M1818" i="2"/>
  <c r="M1873" i="2"/>
  <c r="L1873" i="2" s="1"/>
  <c r="M2723" i="2"/>
  <c r="L2723" i="2" s="1"/>
  <c r="I3479" i="2"/>
  <c r="I4871" i="2"/>
  <c r="M484" i="2"/>
  <c r="L484" i="2" s="1"/>
  <c r="M591" i="2"/>
  <c r="L591" i="2" s="1"/>
  <c r="I4849" i="2"/>
  <c r="I3258" i="2"/>
  <c r="I5315" i="2"/>
  <c r="I3886" i="2"/>
  <c r="I1506" i="2"/>
  <c r="M1586" i="2"/>
  <c r="M4134" i="2"/>
  <c r="L4134" i="2" s="1"/>
  <c r="I3293" i="2"/>
  <c r="I960" i="2"/>
  <c r="I137" i="2"/>
  <c r="M1434" i="2"/>
  <c r="I4270" i="2"/>
  <c r="I3487" i="2"/>
  <c r="I3234" i="2"/>
  <c r="M123" i="2"/>
  <c r="M2527" i="2"/>
  <c r="L2527" i="2" s="1"/>
  <c r="M2534" i="2"/>
  <c r="L2534" i="2" s="1"/>
  <c r="M3387" i="2"/>
  <c r="M998" i="2"/>
  <c r="L998" i="2" s="1"/>
  <c r="I5931" i="2"/>
  <c r="I2100" i="2"/>
  <c r="I1401" i="2"/>
  <c r="M1280" i="2"/>
  <c r="I1158" i="2"/>
  <c r="I5603" i="2"/>
  <c r="I4509" i="2"/>
  <c r="I5724" i="2"/>
  <c r="M1981" i="2"/>
  <c r="M2620" i="2"/>
  <c r="L2620" i="2" s="1"/>
  <c r="M1136" i="2"/>
  <c r="L1136" i="2" s="1"/>
  <c r="I207" i="2"/>
  <c r="I6328" i="2"/>
  <c r="I3906" i="2"/>
  <c r="M278" i="2"/>
  <c r="I896" i="2"/>
  <c r="I2189" i="2"/>
  <c r="I4254" i="2"/>
  <c r="I3711" i="2"/>
  <c r="I511" i="2"/>
  <c r="M90" i="2"/>
  <c r="M3752" i="2"/>
  <c r="L3752" i="2" s="1"/>
  <c r="M2689" i="2"/>
  <c r="L2689" i="2" s="1"/>
  <c r="M3163" i="2"/>
  <c r="L3163" i="2" s="1"/>
  <c r="I1086" i="2"/>
  <c r="I5333" i="2"/>
  <c r="I3538" i="2"/>
  <c r="I6481" i="2"/>
  <c r="I3603" i="2"/>
  <c r="M330" i="2"/>
  <c r="L330" i="2" s="1"/>
  <c r="I6492" i="2"/>
  <c r="M2618" i="2"/>
  <c r="L2618" i="2" s="1"/>
  <c r="M2074" i="2"/>
  <c r="L2074" i="2" s="1"/>
  <c r="M2129" i="2"/>
  <c r="L2129" i="2" s="1"/>
  <c r="M2979" i="2"/>
  <c r="I5403" i="2"/>
  <c r="I3373" i="2"/>
  <c r="M511" i="2"/>
  <c r="L511" i="2" s="1"/>
  <c r="M618" i="2"/>
  <c r="L618" i="2" s="1"/>
  <c r="J6475" i="2"/>
  <c r="I504" i="2"/>
  <c r="I6038" i="2"/>
  <c r="I5616" i="2"/>
  <c r="I5851" i="2"/>
  <c r="M2846" i="2"/>
  <c r="L2846" i="2" s="1"/>
  <c r="I4583" i="2"/>
  <c r="I6386" i="2"/>
  <c r="I5159" i="2"/>
  <c r="I3396" i="2"/>
  <c r="M378" i="2"/>
  <c r="L378" i="2" s="1"/>
  <c r="I4001" i="2"/>
  <c r="I4044" i="2"/>
  <c r="I5797" i="2"/>
  <c r="M3032" i="2"/>
  <c r="L3032" i="2" s="1"/>
  <c r="I6457" i="2"/>
  <c r="I1776" i="2"/>
  <c r="I111" i="2"/>
  <c r="M1021" i="2"/>
  <c r="L1021" i="2" s="1"/>
  <c r="I451" i="2"/>
  <c r="I2331" i="2"/>
  <c r="I2859" i="2"/>
  <c r="M525" i="2"/>
  <c r="L525" i="2" s="1"/>
  <c r="I2599" i="2"/>
  <c r="M3510" i="2"/>
  <c r="L3510" i="2" s="1"/>
  <c r="I5296" i="2"/>
  <c r="I1504" i="2"/>
  <c r="M969" i="2"/>
  <c r="L969" i="2" s="1"/>
  <c r="I4907" i="2"/>
  <c r="I928" i="2"/>
  <c r="I6158" i="2"/>
  <c r="M772" i="2"/>
  <c r="L772" i="2" s="1"/>
  <c r="M816" i="2"/>
  <c r="I4215" i="2"/>
  <c r="M3273" i="2"/>
  <c r="L3273" i="2" s="1"/>
  <c r="M2743" i="2"/>
  <c r="L2743" i="2" s="1"/>
  <c r="M3723" i="2"/>
  <c r="L3723" i="2" s="1"/>
  <c r="I3982" i="2"/>
  <c r="I4654" i="2"/>
  <c r="I5089" i="2"/>
  <c r="M1154" i="2"/>
  <c r="L1154" i="2" s="1"/>
  <c r="I4522" i="2"/>
  <c r="I1503" i="2"/>
  <c r="I6225" i="2"/>
  <c r="I481" i="2"/>
  <c r="M45" i="2"/>
  <c r="I3622" i="2"/>
  <c r="I2869" i="2"/>
  <c r="I2077" i="2"/>
  <c r="M69" i="2"/>
  <c r="I5145" i="2"/>
  <c r="M229" i="2"/>
  <c r="M184" i="2"/>
  <c r="M89" i="2"/>
  <c r="M75" i="2"/>
  <c r="I938" i="2"/>
  <c r="I461" i="2"/>
  <c r="M41" i="2"/>
  <c r="M217" i="2"/>
  <c r="I299" i="2"/>
  <c r="M150" i="2"/>
  <c r="I4502" i="2"/>
  <c r="M126" i="2"/>
  <c r="M80" i="2"/>
  <c r="M207" i="2"/>
  <c r="I2454" i="2"/>
  <c r="M43" i="2"/>
  <c r="I3796" i="2"/>
  <c r="M2106" i="2"/>
  <c r="M2513" i="2"/>
  <c r="L2513" i="2" s="1"/>
  <c r="M3360" i="2"/>
  <c r="L3360" i="2" s="1"/>
  <c r="M1591" i="2"/>
  <c r="L1591" i="2" s="1"/>
  <c r="I248" i="2"/>
  <c r="M475" i="2"/>
  <c r="L475" i="2" s="1"/>
  <c r="I1519" i="2"/>
  <c r="I4468" i="2"/>
  <c r="I3301" i="2"/>
  <c r="M1272" i="2"/>
  <c r="I821" i="2"/>
  <c r="I4650" i="2"/>
  <c r="I2860" i="2"/>
  <c r="M3103" i="2"/>
  <c r="L3103" i="2" s="1"/>
  <c r="M507" i="2"/>
  <c r="M1866" i="2"/>
  <c r="L1866" i="2" s="1"/>
  <c r="M1921" i="2"/>
  <c r="L1921" i="2" s="1"/>
  <c r="M2739" i="2"/>
  <c r="L2739" i="2" s="1"/>
  <c r="M1145" i="2"/>
  <c r="L1145" i="2" s="1"/>
  <c r="M584" i="2"/>
  <c r="L584" i="2" s="1"/>
  <c r="I2720" i="2"/>
  <c r="I3252" i="2"/>
  <c r="M320" i="2"/>
  <c r="L320" i="2" s="1"/>
  <c r="M1345" i="2"/>
  <c r="L1345" i="2" s="1"/>
  <c r="I1363" i="2"/>
  <c r="I2531" i="2"/>
  <c r="I4921" i="2"/>
  <c r="M4170" i="2"/>
  <c r="L4170" i="2" s="1"/>
  <c r="M3059" i="2"/>
  <c r="L3059" i="2" s="1"/>
  <c r="M3533" i="2"/>
  <c r="L3533" i="2" s="1"/>
  <c r="M1432" i="2"/>
  <c r="L1432" i="2" s="1"/>
  <c r="I4942" i="2"/>
  <c r="I2301" i="2"/>
  <c r="I1660" i="2"/>
  <c r="I6474" i="2"/>
  <c r="I3680" i="2"/>
  <c r="I4881" i="2"/>
  <c r="I4290" i="2"/>
  <c r="I5861" i="2"/>
  <c r="M3043" i="2"/>
  <c r="L3043" i="2" s="1"/>
  <c r="M3433" i="2"/>
  <c r="I5281" i="2"/>
  <c r="M690" i="2"/>
  <c r="L690" i="2" s="1"/>
  <c r="M748" i="2"/>
  <c r="L748" i="2" s="1"/>
  <c r="I4919" i="2"/>
  <c r="I457" i="2"/>
  <c r="I4276" i="2"/>
  <c r="I4914" i="2"/>
  <c r="I5234" i="2"/>
  <c r="I416" i="2"/>
  <c r="M2503" i="2"/>
  <c r="L2503" i="2" s="1"/>
  <c r="M3889" i="2"/>
  <c r="L3889" i="2" s="1"/>
  <c r="I479" i="2"/>
  <c r="M791" i="2"/>
  <c r="L791" i="2" s="1"/>
  <c r="I2244" i="2"/>
  <c r="I4646" i="2"/>
  <c r="I5961" i="2"/>
  <c r="I5777" i="2"/>
  <c r="I680" i="2"/>
  <c r="M574" i="2"/>
  <c r="L574" i="2" s="1"/>
  <c r="M4401" i="2"/>
  <c r="L4401" i="2" s="1"/>
  <c r="I1332" i="2"/>
  <c r="I5644" i="2"/>
  <c r="M1060" i="2"/>
  <c r="L1060" i="2" s="1"/>
  <c r="M1143" i="2"/>
  <c r="L1143" i="2" s="1"/>
  <c r="I1395" i="2"/>
  <c r="I2148" i="2"/>
  <c r="M873" i="2"/>
  <c r="L873" i="2" s="1"/>
  <c r="I815" i="2"/>
  <c r="I5579" i="2"/>
  <c r="I2068" i="2"/>
  <c r="M462" i="2"/>
  <c r="L462" i="2" s="1"/>
  <c r="I4890" i="2"/>
  <c r="I2935" i="2"/>
  <c r="I546" i="2"/>
  <c r="M3957" i="2"/>
  <c r="L3957" i="2" s="1"/>
  <c r="M2862" i="2"/>
  <c r="L2862" i="2" s="1"/>
  <c r="M3336" i="2"/>
  <c r="L3336" i="2" s="1"/>
  <c r="M1422" i="2"/>
  <c r="L1422" i="2" s="1"/>
  <c r="M1210" i="2"/>
  <c r="L1210" i="2" s="1"/>
  <c r="I3600" i="2"/>
  <c r="I2918" i="2"/>
  <c r="I628" i="2"/>
  <c r="I4192" i="2"/>
  <c r="I5489" i="2"/>
  <c r="I3105" i="2"/>
  <c r="I6413" i="2"/>
  <c r="M775" i="2"/>
  <c r="L775" i="2" s="1"/>
  <c r="I4983" i="2"/>
  <c r="M1452" i="2"/>
  <c r="L1452" i="2" s="1"/>
  <c r="M2690" i="2"/>
  <c r="L2690" i="2" s="1"/>
  <c r="I5700" i="2"/>
  <c r="I4533" i="2"/>
  <c r="I4999" i="2"/>
  <c r="M1270" i="2"/>
  <c r="I3593" i="2"/>
  <c r="I1499" i="2"/>
  <c r="I2447" i="2"/>
  <c r="M1103" i="2"/>
  <c r="L1103" i="2" s="1"/>
  <c r="I1779" i="2"/>
  <c r="M3548" i="2"/>
  <c r="L3548" i="2" s="1"/>
  <c r="M990" i="2"/>
  <c r="L990" i="2" s="1"/>
  <c r="I1623" i="2"/>
  <c r="I1589" i="2"/>
  <c r="I1413" i="2"/>
  <c r="I1858" i="2"/>
  <c r="I2502" i="2"/>
  <c r="I3697" i="2"/>
  <c r="M3518" i="2"/>
  <c r="L3518" i="2" s="1"/>
  <c r="M2768" i="2"/>
  <c r="L2768" i="2" s="1"/>
  <c r="M590" i="2"/>
  <c r="L590" i="2" s="1"/>
  <c r="I4460" i="2"/>
  <c r="I3524" i="2"/>
  <c r="I4728" i="2"/>
  <c r="I1090" i="2"/>
  <c r="I4438" i="2"/>
  <c r="M194" i="2"/>
  <c r="I4702" i="2"/>
  <c r="M991" i="2"/>
  <c r="L991" i="2" s="1"/>
  <c r="I3163" i="2"/>
  <c r="I1485" i="2"/>
  <c r="I5125" i="2"/>
  <c r="I4428" i="2"/>
  <c r="I3461" i="2"/>
  <c r="I3608" i="2"/>
  <c r="I5092" i="2"/>
  <c r="I3535" i="2"/>
  <c r="I252" i="2"/>
  <c r="M3470" i="2"/>
  <c r="I4080" i="2"/>
  <c r="I4846" i="2"/>
  <c r="I5120" i="2"/>
  <c r="I574" i="2"/>
  <c r="I3478" i="2"/>
  <c r="M1611" i="2"/>
  <c r="L1611" i="2" s="1"/>
  <c r="I6171" i="2"/>
  <c r="M2622" i="2"/>
  <c r="I1880" i="2"/>
  <c r="M2978" i="2"/>
  <c r="I5776" i="2"/>
  <c r="M631" i="2"/>
  <c r="L631" i="2" s="1"/>
  <c r="I2428" i="2"/>
  <c r="I4752" i="2"/>
  <c r="M2330" i="2"/>
  <c r="L2330" i="2" s="1"/>
  <c r="I3790" i="2"/>
  <c r="I3041" i="2"/>
  <c r="I6234" i="2"/>
  <c r="I1217" i="2"/>
  <c r="M2744" i="2"/>
  <c r="L2744" i="2" s="1"/>
  <c r="I806" i="2"/>
  <c r="I3231" i="2"/>
  <c r="I681" i="2"/>
  <c r="M377" i="2"/>
  <c r="L377" i="2" s="1"/>
  <c r="I1282" i="2"/>
  <c r="M1531" i="2"/>
  <c r="L1531" i="2" s="1"/>
  <c r="M415" i="2"/>
  <c r="L415" i="2" s="1"/>
  <c r="I5656" i="2"/>
  <c r="I6093" i="2"/>
  <c r="I6159" i="2"/>
  <c r="M1397" i="2"/>
  <c r="L1397" i="2" s="1"/>
  <c r="M817" i="2"/>
  <c r="I1762" i="2"/>
  <c r="I3304" i="2"/>
  <c r="I5099" i="2"/>
  <c r="M986" i="2"/>
  <c r="L986" i="2" s="1"/>
  <c r="I2336" i="2"/>
  <c r="M2946" i="2"/>
  <c r="L2946" i="2" s="1"/>
  <c r="M483" i="2"/>
  <c r="L483" i="2" s="1"/>
  <c r="I1562" i="2"/>
  <c r="I393" i="2"/>
  <c r="I6392" i="2"/>
  <c r="M1305" i="2"/>
  <c r="L1305" i="2" s="1"/>
  <c r="I5908" i="2"/>
  <c r="I6175" i="2"/>
  <c r="I4810" i="2"/>
  <c r="I3585" i="2"/>
  <c r="M3295" i="2"/>
  <c r="M3430" i="2"/>
  <c r="I3350" i="2"/>
  <c r="I3437" i="2"/>
  <c r="M335" i="2"/>
  <c r="L335" i="2" s="1"/>
  <c r="M536" i="2"/>
  <c r="L536" i="2" s="1"/>
  <c r="I4154" i="2"/>
  <c r="I2468" i="2"/>
  <c r="M1131" i="2"/>
  <c r="L1131" i="2" s="1"/>
  <c r="I6489" i="2"/>
  <c r="I6005" i="2"/>
  <c r="M831" i="2"/>
  <c r="L831" i="2" s="1"/>
  <c r="M3023" i="2"/>
  <c r="L3023" i="2" s="1"/>
  <c r="M2083" i="2"/>
  <c r="L2083" i="2" s="1"/>
  <c r="M2554" i="2"/>
  <c r="I3533" i="2"/>
  <c r="I1494" i="2"/>
  <c r="I3051" i="2"/>
  <c r="I3384" i="2"/>
  <c r="I3561" i="2"/>
  <c r="I1021" i="2"/>
  <c r="M1433" i="2"/>
  <c r="L1433" i="2" s="1"/>
  <c r="I6017" i="2"/>
  <c r="M724" i="2"/>
  <c r="L724" i="2" s="1"/>
  <c r="I1737" i="2"/>
  <c r="I2364" i="2"/>
  <c r="I4249" i="2"/>
  <c r="I3637" i="2"/>
  <c r="I3858" i="2"/>
  <c r="M371" i="2"/>
  <c r="L371" i="2" s="1"/>
  <c r="I5765" i="2"/>
  <c r="M3467" i="2"/>
  <c r="L3467" i="2" s="1"/>
  <c r="M2968" i="2"/>
  <c r="L2968" i="2" s="1"/>
  <c r="M3690" i="2"/>
  <c r="L3690" i="2" s="1"/>
  <c r="I1770" i="2"/>
  <c r="I4740" i="2"/>
  <c r="I1681" i="2"/>
  <c r="I3947" i="2"/>
  <c r="M1307" i="2"/>
  <c r="L1307" i="2" s="1"/>
  <c r="I1372" i="2"/>
  <c r="I4973" i="2"/>
  <c r="I3435" i="2"/>
  <c r="M459" i="2"/>
  <c r="L459" i="2" s="1"/>
  <c r="M753" i="2"/>
  <c r="L753" i="2" s="1"/>
  <c r="I3332" i="2"/>
  <c r="I3892" i="2"/>
  <c r="I2949" i="2"/>
  <c r="J6483" i="2"/>
  <c r="I261" i="2"/>
  <c r="I5571" i="2"/>
  <c r="M612" i="2"/>
  <c r="L612" i="2" s="1"/>
  <c r="M571" i="2"/>
  <c r="L571" i="2" s="1"/>
  <c r="I1848" i="2"/>
  <c r="M4198" i="2"/>
  <c r="L4198" i="2" s="1"/>
  <c r="M3120" i="2"/>
  <c r="L3120" i="2" s="1"/>
  <c r="M1992" i="2"/>
  <c r="L1992" i="2" s="1"/>
  <c r="I3320" i="2"/>
  <c r="I1165" i="2"/>
  <c r="M792" i="2"/>
  <c r="M716" i="2"/>
  <c r="L716" i="2" s="1"/>
  <c r="I966" i="2"/>
  <c r="I3266" i="2"/>
  <c r="I3794" i="2"/>
  <c r="M698" i="2"/>
  <c r="L698" i="2" s="1"/>
  <c r="I1902" i="2"/>
  <c r="M1436" i="2"/>
  <c r="L1436" i="2" s="1"/>
  <c r="M2238" i="2"/>
  <c r="I3823" i="2"/>
  <c r="I2893" i="2"/>
  <c r="I5869" i="2"/>
  <c r="I6419" i="2"/>
  <c r="I6532" i="2"/>
  <c r="M901" i="2"/>
  <c r="L901" i="2" s="1"/>
  <c r="I2777" i="2"/>
  <c r="I4170" i="2"/>
  <c r="M2045" i="2"/>
  <c r="L2045" i="2" s="1"/>
  <c r="M1420" i="2"/>
  <c r="L1420" i="2" s="1"/>
  <c r="M2190" i="2"/>
  <c r="L2190" i="2" s="1"/>
  <c r="I6512" i="2"/>
  <c r="I2230" i="2"/>
  <c r="I5275" i="2"/>
  <c r="M1217" i="2"/>
  <c r="L1217" i="2" s="1"/>
  <c r="M227" i="2"/>
  <c r="I93" i="2"/>
  <c r="I1392" i="2"/>
  <c r="M844" i="2"/>
  <c r="L844" i="2" s="1"/>
  <c r="I6374" i="2"/>
  <c r="M3693" i="2"/>
  <c r="L3693" i="2" s="1"/>
  <c r="I2647" i="2"/>
  <c r="I3917" i="2"/>
  <c r="I849" i="2"/>
  <c r="I5527" i="2"/>
  <c r="I222" i="2"/>
  <c r="I6170" i="2"/>
  <c r="M950" i="2"/>
  <c r="L950" i="2" s="1"/>
  <c r="M869" i="2"/>
  <c r="L869" i="2" s="1"/>
  <c r="I2225" i="2"/>
  <c r="M2275" i="2"/>
  <c r="L2275" i="2" s="1"/>
  <c r="M1795" i="2"/>
  <c r="L1795" i="2" s="1"/>
  <c r="I390" i="2"/>
  <c r="I758" i="2"/>
  <c r="I6072" i="2"/>
  <c r="M1450" i="2"/>
  <c r="L1450" i="2" s="1"/>
  <c r="I1753" i="2"/>
  <c r="I1641" i="2"/>
  <c r="I752" i="2"/>
  <c r="M1156" i="2"/>
  <c r="L1156" i="2" s="1"/>
  <c r="I5201" i="2"/>
  <c r="M1906" i="2"/>
  <c r="M3984" i="2"/>
  <c r="L3984" i="2" s="1"/>
  <c r="M2000" i="2"/>
  <c r="L2000" i="2" s="1"/>
  <c r="I4788" i="2"/>
  <c r="I5575" i="2"/>
  <c r="M1254" i="2"/>
  <c r="L1254" i="2" s="1"/>
  <c r="I6269" i="2"/>
  <c r="I3362" i="2"/>
  <c r="I1489" i="2"/>
  <c r="M1200" i="2"/>
  <c r="M1172" i="2"/>
  <c r="L1172" i="2" s="1"/>
  <c r="I3975" i="2"/>
  <c r="M2372" i="2"/>
  <c r="L2372" i="2" s="1"/>
  <c r="M1706" i="2"/>
  <c r="M3426" i="2"/>
  <c r="L3426" i="2" s="1"/>
  <c r="I4548" i="2"/>
  <c r="I2705" i="2"/>
  <c r="M1488" i="2"/>
  <c r="L1488" i="2" s="1"/>
  <c r="I2191" i="2"/>
  <c r="I4662" i="2"/>
  <c r="M948" i="2"/>
  <c r="L948" i="2" s="1"/>
  <c r="I5601" i="2"/>
  <c r="I5864" i="2"/>
  <c r="M2031" i="2"/>
  <c r="L2031" i="2" s="1"/>
  <c r="M2030" i="2"/>
  <c r="L2030" i="2" s="1"/>
  <c r="M3301" i="2"/>
  <c r="M3324" i="2"/>
  <c r="L3324" i="2" s="1"/>
  <c r="I1500" i="2"/>
  <c r="M416" i="2"/>
  <c r="L416" i="2" s="1"/>
  <c r="M404" i="2"/>
  <c r="L404" i="2" s="1"/>
  <c r="I6127" i="2"/>
  <c r="I1222" i="2"/>
  <c r="I156" i="2"/>
  <c r="I3623" i="2"/>
  <c r="I865" i="2"/>
  <c r="I5669" i="2"/>
  <c r="M1855" i="2"/>
  <c r="L1855" i="2" s="1"/>
  <c r="M2811" i="2"/>
  <c r="L2811" i="2" s="1"/>
  <c r="M3285" i="2"/>
  <c r="L3285" i="2" s="1"/>
  <c r="I6148" i="2"/>
  <c r="I5317" i="2"/>
  <c r="I5974" i="2"/>
  <c r="I256" i="2"/>
  <c r="I3731" i="2"/>
  <c r="M171" i="2"/>
  <c r="I2863" i="2"/>
  <c r="M2303" i="2"/>
  <c r="L2303" i="2" s="1"/>
  <c r="M1798" i="2"/>
  <c r="L1798" i="2" s="1"/>
  <c r="M2664" i="2"/>
  <c r="L2664" i="2" s="1"/>
  <c r="I5625" i="2"/>
  <c r="I1951" i="2"/>
  <c r="M619" i="2"/>
  <c r="L619" i="2" s="1"/>
  <c r="I201" i="2"/>
  <c r="I2006" i="2"/>
  <c r="I1095" i="2"/>
  <c r="I2867" i="2"/>
  <c r="I5433" i="2"/>
  <c r="M3505" i="2"/>
  <c r="L3505" i="2" s="1"/>
  <c r="M1900" i="2"/>
  <c r="L1900" i="2" s="1"/>
  <c r="M797" i="2"/>
  <c r="I1706" i="2"/>
  <c r="I1536" i="2"/>
  <c r="I6478" i="2"/>
  <c r="M1289" i="2"/>
  <c r="L1289" i="2" s="1"/>
  <c r="I2532" i="2"/>
  <c r="I4011" i="2"/>
  <c r="M446" i="2"/>
  <c r="L446" i="2" s="1"/>
  <c r="I1260" i="2"/>
  <c r="I4481" i="2"/>
  <c r="M1717" i="2"/>
  <c r="M510" i="2"/>
  <c r="L510" i="2" s="1"/>
  <c r="I6140" i="2"/>
  <c r="I1796" i="2"/>
  <c r="I4545" i="2"/>
  <c r="I6448" i="2"/>
  <c r="I2002" i="2"/>
  <c r="I633" i="2"/>
  <c r="M1099" i="2"/>
  <c r="L1099" i="2" s="1"/>
  <c r="I4176" i="2"/>
  <c r="M3140" i="2"/>
  <c r="L3140" i="2" s="1"/>
  <c r="M2657" i="2"/>
  <c r="L2657" i="2" s="1"/>
  <c r="M703" i="2"/>
  <c r="L703" i="2" s="1"/>
  <c r="I6495" i="2"/>
  <c r="I2769" i="2"/>
  <c r="I6525" i="2"/>
  <c r="M218" i="2"/>
  <c r="I2919" i="2"/>
  <c r="I5017" i="2"/>
  <c r="I6403" i="2"/>
  <c r="M1301" i="2"/>
  <c r="L1301" i="2" s="1"/>
  <c r="I4761" i="2"/>
  <c r="M1856" i="2"/>
  <c r="L1856" i="2" s="1"/>
  <c r="M1005" i="2"/>
  <c r="L1005" i="2" s="1"/>
  <c r="M1093" i="2"/>
  <c r="L1093" i="2" s="1"/>
  <c r="M1755" i="2"/>
  <c r="L1755" i="2" s="1"/>
  <c r="I85" i="2"/>
  <c r="I2246" i="2"/>
  <c r="M499" i="2"/>
  <c r="L499" i="2" s="1"/>
  <c r="I1665" i="2"/>
  <c r="I2377" i="2"/>
  <c r="I726" i="2"/>
  <c r="M1392" i="2"/>
  <c r="L1392" i="2" s="1"/>
  <c r="I1648" i="2"/>
  <c r="I3392" i="2"/>
  <c r="M3780" i="2"/>
  <c r="L3780" i="2" s="1"/>
  <c r="I3303" i="2"/>
  <c r="I6423" i="2"/>
  <c r="I6056" i="2"/>
  <c r="M1091" i="2"/>
  <c r="L1091" i="2" s="1"/>
  <c r="I1643" i="2"/>
  <c r="I3785" i="2"/>
  <c r="M355" i="2"/>
  <c r="L355" i="2" s="1"/>
  <c r="I619" i="2"/>
  <c r="M2021" i="2"/>
  <c r="L2021" i="2" s="1"/>
  <c r="I6034" i="2"/>
  <c r="I6009" i="2"/>
  <c r="I2581" i="2"/>
  <c r="M615" i="2"/>
  <c r="L615" i="2" s="1"/>
  <c r="I5821" i="2"/>
  <c r="I2884" i="2"/>
  <c r="I2048" i="2"/>
  <c r="M414" i="2"/>
  <c r="L414" i="2" s="1"/>
  <c r="I4423" i="2"/>
  <c r="M1351" i="2"/>
  <c r="L1351" i="2" s="1"/>
  <c r="M1071" i="2"/>
  <c r="L1071" i="2" s="1"/>
  <c r="I3305" i="2"/>
  <c r="I6467" i="2"/>
  <c r="I2094" i="2"/>
  <c r="M665" i="2"/>
  <c r="L665" i="2" s="1"/>
  <c r="M373" i="2"/>
  <c r="L373" i="2" s="1"/>
  <c r="I3652" i="2"/>
  <c r="I757" i="2"/>
  <c r="I1152" i="2"/>
  <c r="M62" i="2"/>
  <c r="I5576" i="2"/>
  <c r="I5039" i="2"/>
  <c r="I154" i="2"/>
  <c r="M655" i="2"/>
  <c r="L655" i="2" s="1"/>
  <c r="I3162" i="2"/>
  <c r="M2533" i="2"/>
  <c r="L2533" i="2" s="1"/>
  <c r="M3136" i="2"/>
  <c r="L3136" i="2" s="1"/>
  <c r="M2645" i="2"/>
  <c r="L2645" i="2" s="1"/>
  <c r="M3748" i="2"/>
  <c r="L3748" i="2" s="1"/>
  <c r="I5112" i="2"/>
  <c r="I6522" i="2"/>
  <c r="I4495" i="2"/>
  <c r="I4928" i="2"/>
  <c r="I2490" i="2"/>
  <c r="I6101" i="2"/>
  <c r="I2207" i="2"/>
  <c r="M718" i="2"/>
  <c r="L718" i="2" s="1"/>
  <c r="M2079" i="2"/>
  <c r="L2079" i="2" s="1"/>
  <c r="M3720" i="2"/>
  <c r="L3720" i="2" s="1"/>
  <c r="M4185" i="2"/>
  <c r="M868" i="2"/>
  <c r="L868" i="2" s="1"/>
  <c r="I1241" i="2"/>
  <c r="I4514" i="2"/>
  <c r="I3717" i="2"/>
  <c r="I5852" i="2"/>
  <c r="I1309" i="2"/>
  <c r="I3253" i="2"/>
  <c r="M2835" i="2"/>
  <c r="L2835" i="2" s="1"/>
  <c r="I4488" i="2"/>
  <c r="I1024" i="2"/>
  <c r="I5849" i="2"/>
  <c r="M899" i="2"/>
  <c r="L899" i="2" s="1"/>
  <c r="I364" i="2"/>
  <c r="I4102" i="2"/>
  <c r="I3092" i="2"/>
  <c r="M702" i="2"/>
  <c r="L702" i="2" s="1"/>
  <c r="I4153" i="2"/>
  <c r="M2819" i="2"/>
  <c r="L2819" i="2" s="1"/>
  <c r="M1692" i="2"/>
  <c r="L1692" i="2" s="1"/>
  <c r="M2040" i="2"/>
  <c r="L2040" i="2" s="1"/>
  <c r="M2679" i="2"/>
  <c r="L2679" i="2" s="1"/>
  <c r="M1230" i="2"/>
  <c r="L1230" i="2" s="1"/>
  <c r="I1910" i="2"/>
  <c r="I3595" i="2"/>
  <c r="I709" i="2"/>
  <c r="M364" i="2"/>
  <c r="L364" i="2" s="1"/>
  <c r="I5942" i="2"/>
  <c r="I5128" i="2"/>
  <c r="I5377" i="2"/>
  <c r="M754" i="2"/>
  <c r="L754" i="2" s="1"/>
  <c r="M3000" i="2"/>
  <c r="M3466" i="2"/>
  <c r="I3213" i="2"/>
  <c r="I4625" i="2"/>
  <c r="I2330" i="2"/>
  <c r="I997" i="2"/>
  <c r="I3474" i="2"/>
  <c r="I3022" i="2"/>
  <c r="I4291" i="2"/>
  <c r="M670" i="2"/>
  <c r="L670" i="2" s="1"/>
  <c r="I6491" i="2"/>
  <c r="M1282" i="2"/>
  <c r="M2263" i="2"/>
  <c r="L2263" i="2" s="1"/>
  <c r="M2270" i="2"/>
  <c r="L2270" i="2" s="1"/>
  <c r="M3123" i="2"/>
  <c r="L3123" i="2" s="1"/>
  <c r="M448" i="2"/>
  <c r="M813" i="2"/>
  <c r="I6205" i="2"/>
  <c r="I1616" i="2"/>
  <c r="M527" i="2"/>
  <c r="L527" i="2" s="1"/>
  <c r="I2408" i="2"/>
  <c r="I3063" i="2"/>
  <c r="I1114" i="2"/>
  <c r="M1030" i="2"/>
  <c r="L1030" i="2" s="1"/>
  <c r="I5871" i="2"/>
  <c r="I3179" i="2"/>
  <c r="M2269" i="2"/>
  <c r="L2269" i="2" s="1"/>
  <c r="M1152" i="2"/>
  <c r="L1152" i="2" s="1"/>
  <c r="I1931" i="2"/>
  <c r="I3827" i="2"/>
  <c r="I2902" i="2"/>
  <c r="I2129" i="2"/>
  <c r="I164" i="2"/>
  <c r="M664" i="2"/>
  <c r="L664" i="2" s="1"/>
  <c r="M770" i="2"/>
  <c r="L770" i="2" s="1"/>
  <c r="I1341" i="2"/>
  <c r="M2638" i="2"/>
  <c r="L2638" i="2" s="1"/>
  <c r="M3692" i="2"/>
  <c r="L3692" i="2" s="1"/>
  <c r="M1353" i="2"/>
  <c r="L1353" i="2" s="1"/>
  <c r="I2422" i="2"/>
  <c r="I6381" i="2"/>
  <c r="I200" i="2"/>
  <c r="M926" i="2"/>
  <c r="L926" i="2" s="1"/>
  <c r="I4809" i="2"/>
  <c r="I4124" i="2"/>
  <c r="I5794" i="2"/>
  <c r="I3575" i="2"/>
  <c r="M285" i="2"/>
  <c r="M501" i="2"/>
  <c r="L501" i="2" s="1"/>
  <c r="M1311" i="2"/>
  <c r="L1311" i="2" s="1"/>
  <c r="I3338" i="2"/>
  <c r="I436" i="2"/>
  <c r="M1072" i="2"/>
  <c r="L1072" i="2" s="1"/>
  <c r="M1123" i="2"/>
  <c r="L1123" i="2" s="1"/>
  <c r="I2533" i="2"/>
  <c r="I238" i="2"/>
  <c r="I5172" i="2"/>
  <c r="I1167" i="2"/>
  <c r="M1748" i="2"/>
  <c r="L1748" i="2" s="1"/>
  <c r="M2810" i="2"/>
  <c r="L2810" i="2" s="1"/>
  <c r="I274" i="2"/>
  <c r="I662" i="2"/>
  <c r="I1541" i="2"/>
  <c r="M656" i="2"/>
  <c r="L656" i="2" s="1"/>
  <c r="I1271" i="2"/>
  <c r="I6156" i="2"/>
  <c r="I6405" i="2"/>
  <c r="I1391" i="2"/>
  <c r="M1668" i="2"/>
  <c r="L1668" i="2" s="1"/>
  <c r="M3076" i="2"/>
  <c r="L3076" i="2" s="1"/>
  <c r="I1879" i="2"/>
  <c r="I5850" i="2"/>
  <c r="I4393" i="2"/>
  <c r="I5832" i="2"/>
  <c r="I1892" i="2"/>
  <c r="M1209" i="2"/>
  <c r="L1209" i="2" s="1"/>
  <c r="I1294" i="2"/>
  <c r="M1252" i="2"/>
  <c r="L1252" i="2" s="1"/>
  <c r="M3246" i="2"/>
  <c r="L3246" i="2" s="1"/>
  <c r="I2009" i="2"/>
  <c r="I2110" i="2"/>
  <c r="I6107" i="2"/>
  <c r="M937" i="2"/>
  <c r="L937" i="2" s="1"/>
  <c r="I762" i="2"/>
  <c r="I2015" i="2"/>
  <c r="I2435" i="2"/>
  <c r="I6111" i="2"/>
  <c r="M50" i="2"/>
  <c r="M86" i="2"/>
  <c r="M115" i="2"/>
  <c r="I6227" i="2"/>
  <c r="M113" i="2"/>
  <c r="I5928" i="2"/>
  <c r="M231" i="2"/>
  <c r="M180" i="2"/>
  <c r="I3631" i="2"/>
  <c r="I2712" i="2"/>
  <c r="M188" i="2"/>
  <c r="I2412" i="2"/>
  <c r="M168" i="2"/>
  <c r="I4789" i="2"/>
  <c r="I1350" i="2"/>
  <c r="M101" i="2"/>
  <c r="M100" i="2"/>
  <c r="M146" i="2"/>
  <c r="M32" i="2"/>
  <c r="M95" i="2"/>
  <c r="I1961" i="2"/>
  <c r="I1280" i="2"/>
  <c r="M182" i="2"/>
  <c r="M167" i="2"/>
  <c r="I6371" i="2"/>
  <c r="M1648" i="2"/>
  <c r="L1648" i="2" s="1"/>
  <c r="M2514" i="2"/>
  <c r="L2514" i="2" s="1"/>
  <c r="I4824" i="2"/>
  <c r="I6358" i="2"/>
  <c r="I5208" i="2"/>
  <c r="I5582" i="2"/>
  <c r="I180" i="2"/>
  <c r="I2079" i="2"/>
  <c r="I4496" i="2"/>
  <c r="M3148" i="2"/>
  <c r="L3148" i="2" s="1"/>
  <c r="M2665" i="2"/>
  <c r="L2665" i="2" s="1"/>
  <c r="I3860" i="2"/>
  <c r="M824" i="2"/>
  <c r="I5028" i="2"/>
  <c r="I4510" i="2"/>
  <c r="I3245" i="2"/>
  <c r="I4125" i="2"/>
  <c r="I6045" i="2"/>
  <c r="I2419" i="2"/>
  <c r="M1716" i="2"/>
  <c r="L1716" i="2" s="1"/>
  <c r="M3804" i="2"/>
  <c r="L3804" i="2" s="1"/>
  <c r="M1763" i="2"/>
  <c r="L1763" i="2" s="1"/>
  <c r="M481" i="2"/>
  <c r="L481" i="2" s="1"/>
  <c r="I4304" i="2"/>
  <c r="I4774" i="2"/>
  <c r="I37" i="2"/>
  <c r="M912" i="2"/>
  <c r="M785" i="2"/>
  <c r="L785" i="2" s="1"/>
  <c r="I4185" i="2"/>
  <c r="I4482" i="2"/>
  <c r="I5992" i="2"/>
  <c r="M3756" i="2"/>
  <c r="L3756" i="2" s="1"/>
  <c r="M1449" i="2"/>
  <c r="L1449" i="2" s="1"/>
  <c r="M599" i="2"/>
  <c r="L599" i="2" s="1"/>
  <c r="M1292" i="2"/>
  <c r="L1292" i="2" s="1"/>
  <c r="I4296" i="2"/>
  <c r="I5363" i="2"/>
  <c r="I329" i="2"/>
  <c r="I3206" i="2"/>
  <c r="M959" i="2"/>
  <c r="L959" i="2" s="1"/>
  <c r="I5529" i="2"/>
  <c r="I304" i="2"/>
  <c r="M1776" i="2"/>
  <c r="L1776" i="2" s="1"/>
  <c r="M2868" i="2"/>
  <c r="L2868" i="2" s="1"/>
  <c r="I4660" i="2"/>
  <c r="I4955" i="2"/>
  <c r="M1173" i="2"/>
  <c r="L1173" i="2" s="1"/>
  <c r="I2874" i="2"/>
  <c r="I5916" i="2"/>
  <c r="I3386" i="2"/>
  <c r="M880" i="2"/>
  <c r="L880" i="2" s="1"/>
  <c r="M994" i="2"/>
  <c r="I5420" i="2"/>
  <c r="I1996" i="2"/>
  <c r="M1327" i="2"/>
  <c r="L1327" i="2" s="1"/>
  <c r="M1730" i="2"/>
  <c r="I733" i="2"/>
  <c r="I3318" i="2"/>
  <c r="I3344" i="2"/>
  <c r="I4360" i="2"/>
  <c r="I2980" i="2"/>
  <c r="I1653" i="2"/>
  <c r="I5340" i="2"/>
  <c r="I88" i="2"/>
  <c r="I246" i="2"/>
  <c r="I4217" i="2"/>
  <c r="I1974" i="2"/>
  <c r="M1679" i="2"/>
  <c r="M3766" i="2"/>
  <c r="L3766" i="2" s="1"/>
  <c r="M2019" i="2"/>
  <c r="L2019" i="2" s="1"/>
  <c r="I4666" i="2"/>
  <c r="I460" i="2"/>
  <c r="I61" i="2"/>
  <c r="M820" i="2"/>
  <c r="I6155" i="2"/>
  <c r="I4160" i="2"/>
  <c r="I386" i="2"/>
  <c r="M2834" i="2"/>
  <c r="L2834" i="2" s="1"/>
  <c r="M1886" i="2"/>
  <c r="L1886" i="2" s="1"/>
  <c r="M2357" i="2"/>
  <c r="M3186" i="2"/>
  <c r="L3186" i="2" s="1"/>
  <c r="M750" i="2"/>
  <c r="L750" i="2" s="1"/>
  <c r="I1765" i="2"/>
  <c r="I5278" i="2"/>
  <c r="I1073" i="2"/>
  <c r="M587" i="2"/>
  <c r="L587" i="2" s="1"/>
  <c r="I1733" i="2"/>
  <c r="I6516" i="2"/>
  <c r="I716" i="2"/>
  <c r="I3015" i="2"/>
  <c r="M2786" i="2"/>
  <c r="L2786" i="2" s="1"/>
  <c r="M4605" i="2"/>
  <c r="M2015" i="2"/>
  <c r="L2015" i="2" s="1"/>
  <c r="I5255" i="2"/>
  <c r="I465" i="2"/>
  <c r="M1183" i="2"/>
  <c r="L1183" i="2" s="1"/>
  <c r="M1068" i="2"/>
  <c r="L1068" i="2" s="1"/>
  <c r="I3808" i="2"/>
  <c r="I5021" i="2"/>
  <c r="I1612" i="2"/>
  <c r="M2991" i="2"/>
  <c r="M743" i="2"/>
  <c r="L743" i="2" s="1"/>
  <c r="M1334" i="2"/>
  <c r="L1334" i="2" s="1"/>
  <c r="I4064" i="2"/>
  <c r="I1344" i="2"/>
  <c r="I107" i="2"/>
  <c r="I1077" i="2"/>
  <c r="I3107" i="2"/>
  <c r="M940" i="2"/>
  <c r="L940" i="2" s="1"/>
  <c r="I2984" i="2"/>
  <c r="I4466" i="2"/>
  <c r="I5919" i="2"/>
  <c r="I5342" i="2"/>
  <c r="M827" i="2"/>
  <c r="L827" i="2" s="1"/>
  <c r="I795" i="2"/>
  <c r="I2107" i="2"/>
  <c r="M688" i="2"/>
  <c r="L688" i="2" s="1"/>
  <c r="M2337" i="2"/>
  <c r="L2337" i="2" s="1"/>
  <c r="I2104" i="2"/>
  <c r="M833" i="2"/>
  <c r="L833" i="2" s="1"/>
  <c r="M3210" i="2"/>
  <c r="M592" i="2"/>
  <c r="L592" i="2" s="1"/>
  <c r="I851" i="2"/>
  <c r="I3520" i="2"/>
  <c r="M691" i="2"/>
  <c r="L691" i="2" s="1"/>
  <c r="M648" i="2"/>
  <c r="L648" i="2" s="1"/>
  <c r="I3116" i="2"/>
  <c r="M1675" i="2"/>
  <c r="L1675" i="2" s="1"/>
  <c r="M3747" i="2"/>
  <c r="L3747" i="2" s="1"/>
  <c r="M2016" i="2"/>
  <c r="I4173" i="2"/>
  <c r="I4023" i="2"/>
  <c r="I6281" i="2"/>
  <c r="M391" i="2"/>
  <c r="L391" i="2" s="1"/>
  <c r="M1199" i="2"/>
  <c r="I2660" i="2"/>
  <c r="I2595" i="2"/>
  <c r="I3853" i="2"/>
  <c r="I1801" i="2"/>
  <c r="M2142" i="2"/>
  <c r="L2142" i="2" s="1"/>
  <c r="M2613" i="2"/>
  <c r="L2613" i="2" s="1"/>
  <c r="M3442" i="2"/>
  <c r="L3442" i="2" s="1"/>
  <c r="I6490" i="2"/>
  <c r="I3685" i="2"/>
  <c r="I736" i="2"/>
  <c r="M614" i="2"/>
  <c r="L614" i="2" s="1"/>
  <c r="M1085" i="2"/>
  <c r="I183" i="2"/>
  <c r="I5759" i="2"/>
  <c r="I2903" i="2"/>
  <c r="M301" i="2"/>
  <c r="I1285" i="2"/>
  <c r="M3961" i="2"/>
  <c r="L3961" i="2" s="1"/>
  <c r="M3317" i="2"/>
  <c r="L3317" i="2" s="1"/>
  <c r="M3340" i="2"/>
  <c r="L3340" i="2" s="1"/>
  <c r="M1704" i="2"/>
  <c r="L1704" i="2" s="1"/>
  <c r="I2628" i="2"/>
  <c r="I858" i="2"/>
  <c r="M681" i="2"/>
  <c r="L681" i="2" s="1"/>
  <c r="I4682" i="2"/>
  <c r="I425" i="2"/>
  <c r="I1903" i="2"/>
  <c r="M444" i="2"/>
  <c r="L444" i="2" s="1"/>
  <c r="M529" i="2"/>
  <c r="L529" i="2" s="1"/>
  <c r="I1866" i="2"/>
  <c r="M3526" i="2"/>
  <c r="L3526" i="2" s="1"/>
  <c r="M3027" i="2"/>
  <c r="L3027" i="2" s="1"/>
  <c r="M3749" i="2"/>
  <c r="L3749" i="2" s="1"/>
  <c r="M954" i="2"/>
  <c r="L954" i="2" s="1"/>
  <c r="I803" i="2"/>
  <c r="I792" i="2"/>
  <c r="I1276" i="2"/>
  <c r="I2356" i="2"/>
  <c r="I6506" i="2"/>
  <c r="I6330" i="2"/>
  <c r="I1554" i="2"/>
  <c r="M410" i="2"/>
  <c r="L410" i="2" s="1"/>
  <c r="M3673" i="2"/>
  <c r="L3673" i="2" s="1"/>
  <c r="I53" i="2"/>
  <c r="I2558" i="2"/>
  <c r="I5328" i="2"/>
  <c r="M700" i="2"/>
  <c r="L700" i="2" s="1"/>
  <c r="M432" i="2"/>
  <c r="L432" i="2" s="1"/>
  <c r="I5647" i="2"/>
  <c r="I825" i="2"/>
  <c r="I2566" i="2"/>
  <c r="M242" i="2"/>
  <c r="M116" i="2"/>
  <c r="M1585" i="2"/>
  <c r="M1296" i="2"/>
  <c r="L1296" i="2" s="1"/>
  <c r="M485" i="2"/>
  <c r="L485" i="2" s="1"/>
  <c r="I2925" i="2"/>
  <c r="I783" i="2"/>
  <c r="I3169" i="2"/>
  <c r="M472" i="2"/>
  <c r="L472" i="2" s="1"/>
  <c r="I2898" i="2"/>
  <c r="I5414" i="2"/>
  <c r="I3719" i="2"/>
  <c r="M2428" i="2"/>
  <c r="L2428" i="2" s="1"/>
  <c r="M1408" i="2"/>
  <c r="L1408" i="2" s="1"/>
  <c r="I4081" i="2"/>
  <c r="I6030" i="2"/>
  <c r="I2164" i="2"/>
  <c r="M978" i="2"/>
  <c r="L978" i="2" s="1"/>
  <c r="I120" i="2"/>
  <c r="I1695" i="2"/>
  <c r="I5591" i="2"/>
  <c r="I2451" i="2"/>
  <c r="M2104" i="2"/>
  <c r="L2104" i="2" s="1"/>
  <c r="M3550" i="2"/>
  <c r="L3550" i="2" s="1"/>
  <c r="M1685" i="2"/>
  <c r="M2249" i="2"/>
  <c r="M1417" i="2"/>
  <c r="I1524" i="2"/>
  <c r="I5503" i="2"/>
  <c r="I3990" i="2"/>
  <c r="M503" i="2"/>
  <c r="L503" i="2" s="1"/>
  <c r="J6485" i="2"/>
  <c r="I2063" i="2"/>
  <c r="M920" i="2"/>
  <c r="I5002" i="2"/>
  <c r="M2569" i="2"/>
  <c r="M3170" i="2"/>
  <c r="L3170" i="2" s="1"/>
  <c r="I4687" i="2"/>
  <c r="I2901" i="2"/>
  <c r="M1429" i="2"/>
  <c r="M1315" i="2"/>
  <c r="L1315" i="2" s="1"/>
  <c r="I1006" i="2"/>
  <c r="I6377" i="2"/>
  <c r="M889" i="2"/>
  <c r="L889" i="2" s="1"/>
  <c r="I5642" i="2"/>
  <c r="I4105" i="2"/>
  <c r="M636" i="2"/>
  <c r="L636" i="2" s="1"/>
  <c r="M2334" i="2"/>
  <c r="L2334" i="2" s="1"/>
  <c r="M1799" i="2"/>
  <c r="M1854" i="2"/>
  <c r="L1854" i="2" s="1"/>
  <c r="M2688" i="2"/>
  <c r="L2688" i="2" s="1"/>
  <c r="M539" i="2"/>
  <c r="L539" i="2" s="1"/>
  <c r="I3256" i="2"/>
  <c r="I4952" i="2"/>
  <c r="I4322" i="2"/>
  <c r="M727" i="2"/>
  <c r="L727" i="2" s="1"/>
  <c r="I5510" i="2"/>
  <c r="I5161" i="2"/>
  <c r="I2056" i="2"/>
  <c r="I483" i="2"/>
  <c r="M3837" i="2"/>
  <c r="L3837" i="2" s="1"/>
  <c r="M1466" i="2"/>
  <c r="I5435" i="2"/>
  <c r="I3053" i="2"/>
  <c r="I6373" i="2"/>
  <c r="I4479" i="2"/>
  <c r="I5728" i="2"/>
  <c r="I4405" i="2"/>
  <c r="M1022" i="2"/>
  <c r="L1022" i="2" s="1"/>
  <c r="I1263" i="2"/>
  <c r="I2855" i="2"/>
  <c r="I3674" i="2"/>
  <c r="I4354" i="2"/>
  <c r="I2155" i="2"/>
  <c r="I575" i="2"/>
  <c r="I2862" i="2"/>
  <c r="I1035" i="2"/>
  <c r="M154" i="2"/>
  <c r="I3932" i="2"/>
  <c r="I5995" i="2"/>
  <c r="I4469" i="2"/>
  <c r="M467" i="2"/>
  <c r="L467" i="2" s="1"/>
  <c r="I2168" i="2"/>
  <c r="I2615" i="2"/>
  <c r="I3675" i="2"/>
  <c r="I6408" i="2"/>
  <c r="M2870" i="2"/>
  <c r="L2870" i="2" s="1"/>
  <c r="M3344" i="2"/>
  <c r="L3344" i="2" s="1"/>
  <c r="M1575" i="2"/>
  <c r="L1575" i="2" s="1"/>
  <c r="I2069" i="2"/>
  <c r="I6109" i="2"/>
  <c r="I2524" i="2"/>
  <c r="I2075" i="2"/>
  <c r="I5062" i="2"/>
  <c r="M267" i="2"/>
  <c r="I4833" i="2"/>
  <c r="M2455" i="2"/>
  <c r="L2455" i="2" s="1"/>
  <c r="I730" i="2"/>
  <c r="I6375" i="2"/>
  <c r="I4542" i="2"/>
  <c r="I3920" i="2"/>
  <c r="I1786" i="2"/>
  <c r="M456" i="2"/>
  <c r="L456" i="2" s="1"/>
  <c r="M522" i="2"/>
  <c r="L522" i="2" s="1"/>
  <c r="I6354" i="2"/>
  <c r="I4648" i="2"/>
  <c r="M3556" i="2"/>
  <c r="L3556" i="2" s="1"/>
  <c r="M2407" i="2"/>
  <c r="L2407" i="2" s="1"/>
  <c r="M1140" i="2"/>
  <c r="L1140" i="2" s="1"/>
  <c r="I3103" i="2"/>
  <c r="I5348" i="2"/>
  <c r="I1207" i="2"/>
  <c r="M317" i="2"/>
  <c r="I3812" i="2"/>
  <c r="I2262" i="2"/>
  <c r="I5635" i="2"/>
  <c r="M2776" i="2"/>
  <c r="L2776" i="2" s="1"/>
  <c r="M3385" i="2"/>
  <c r="L3385" i="2" s="1"/>
  <c r="M1086" i="2"/>
  <c r="L1086" i="2" s="1"/>
  <c r="I5198" i="2"/>
  <c r="I5365" i="2"/>
  <c r="I5483" i="2"/>
  <c r="M783" i="2"/>
  <c r="I2624" i="2"/>
  <c r="I940" i="2"/>
  <c r="I5734" i="2"/>
  <c r="M725" i="2"/>
  <c r="L725" i="2" s="1"/>
  <c r="M490" i="2"/>
  <c r="L490" i="2" s="1"/>
  <c r="I181" i="2"/>
  <c r="M2044" i="2"/>
  <c r="L2044" i="2" s="1"/>
  <c r="M1530" i="2"/>
  <c r="I2174" i="2"/>
  <c r="I5567" i="2"/>
  <c r="I4615" i="2"/>
  <c r="M1039" i="2"/>
  <c r="L1039" i="2" s="1"/>
  <c r="I3490" i="2"/>
  <c r="I1565" i="2"/>
  <c r="I2032" i="2"/>
  <c r="I2912" i="2"/>
  <c r="I1387" i="2"/>
  <c r="I4498" i="2"/>
  <c r="M1961" i="2"/>
  <c r="L1961" i="2" s="1"/>
  <c r="M2416" i="2"/>
  <c r="L2416" i="2" s="1"/>
  <c r="M3253" i="2"/>
  <c r="L3253" i="2" s="1"/>
  <c r="I4389" i="2"/>
  <c r="I6433" i="2"/>
  <c r="I2150" i="2"/>
  <c r="M452" i="2"/>
  <c r="L452" i="2" s="1"/>
  <c r="I2021" i="2"/>
  <c r="I4753" i="2"/>
  <c r="I5202" i="2"/>
  <c r="M360" i="2"/>
  <c r="L360" i="2" s="1"/>
  <c r="I549" i="2"/>
  <c r="M1476" i="2"/>
  <c r="L1476" i="2" s="1"/>
  <c r="M1766" i="2"/>
  <c r="L1766" i="2" s="1"/>
  <c r="I1251" i="2"/>
  <c r="I6345" i="2"/>
  <c r="I2950" i="2"/>
  <c r="M1346" i="2"/>
  <c r="L1346" i="2" s="1"/>
  <c r="I6242" i="2"/>
  <c r="J6488" i="2"/>
  <c r="M295" i="2"/>
  <c r="I4825" i="2"/>
  <c r="M2598" i="2"/>
  <c r="L2598" i="2" s="1"/>
  <c r="M2086" i="2"/>
  <c r="L2086" i="2" s="1"/>
  <c r="M2557" i="2"/>
  <c r="L2557" i="2" s="1"/>
  <c r="M3418" i="2"/>
  <c r="L3418" i="2" s="1"/>
  <c r="I6325" i="2"/>
  <c r="I6350" i="2"/>
  <c r="M759" i="2"/>
  <c r="L759" i="2" s="1"/>
  <c r="I3772" i="2"/>
  <c r="I2484" i="2"/>
  <c r="M544" i="2"/>
  <c r="L544" i="2" s="1"/>
  <c r="I563" i="2"/>
  <c r="I4697" i="2"/>
  <c r="M848" i="2"/>
  <c r="L848" i="2" s="1"/>
  <c r="M1851" i="2"/>
  <c r="L1851" i="2" s="1"/>
  <c r="M3929" i="2"/>
  <c r="L3929" i="2" s="1"/>
  <c r="I2990" i="2"/>
  <c r="I601" i="2"/>
  <c r="I2213" i="2"/>
  <c r="M254" i="2"/>
  <c r="I2927" i="2"/>
  <c r="I5543" i="2"/>
  <c r="I744" i="2"/>
  <c r="M666" i="2"/>
  <c r="L666" i="2" s="1"/>
  <c r="M2310" i="2"/>
  <c r="L2310" i="2" s="1"/>
  <c r="M2778" i="2"/>
  <c r="L2778" i="2" s="1"/>
  <c r="M3655" i="2"/>
  <c r="L3655" i="2" s="1"/>
  <c r="M1048" i="2"/>
  <c r="L1048" i="2" s="1"/>
  <c r="I4203" i="2"/>
  <c r="I1140" i="2"/>
  <c r="I3613" i="2"/>
  <c r="M1019" i="2"/>
  <c r="L1019" i="2" s="1"/>
  <c r="M287" i="2"/>
  <c r="I4535" i="2"/>
  <c r="I4121" i="2"/>
  <c r="I652" i="2"/>
  <c r="I2467" i="2"/>
  <c r="M1757" i="2"/>
  <c r="M224" i="2"/>
  <c r="I4233" i="2"/>
  <c r="I767" i="2"/>
  <c r="I3519" i="2"/>
  <c r="I636" i="2"/>
  <c r="M583" i="2"/>
  <c r="L583" i="2" s="1"/>
  <c r="I1821" i="2"/>
  <c r="I4078" i="2"/>
  <c r="I2783" i="2"/>
  <c r="M779" i="2"/>
  <c r="L779" i="2" s="1"/>
  <c r="I6316" i="2"/>
  <c r="I2024" i="2"/>
  <c r="I2890" i="2"/>
  <c r="M1133" i="2"/>
  <c r="L1133" i="2" s="1"/>
  <c r="I3792" i="2"/>
  <c r="M1157" i="2"/>
  <c r="L1157" i="2" s="1"/>
  <c r="M3375" i="2"/>
  <c r="L3375" i="2" s="1"/>
  <c r="I1474" i="2"/>
  <c r="I2650" i="2"/>
  <c r="I204" i="2"/>
  <c r="M488" i="2"/>
  <c r="L488" i="2" s="1"/>
  <c r="I1844" i="2"/>
  <c r="I298" i="2"/>
  <c r="I5223" i="2"/>
  <c r="M2878" i="2"/>
  <c r="L2878" i="2" s="1"/>
  <c r="M2746" i="2"/>
  <c r="L2746" i="2" s="1"/>
  <c r="I2499" i="2"/>
  <c r="I2109" i="2"/>
  <c r="I6400" i="2"/>
  <c r="I6415" i="2"/>
  <c r="M418" i="2"/>
  <c r="L418" i="2" s="1"/>
  <c r="I4775" i="2"/>
  <c r="I2981" i="2"/>
  <c r="I6081" i="2"/>
  <c r="M659" i="2"/>
  <c r="L659" i="2" s="1"/>
  <c r="I3750" i="2"/>
  <c r="M3580" i="2"/>
  <c r="L3580" i="2" s="1"/>
  <c r="M3066" i="2"/>
  <c r="L3066" i="2" s="1"/>
  <c r="M3095" i="2"/>
  <c r="L3095" i="2" s="1"/>
  <c r="M345" i="2"/>
  <c r="L345" i="2" s="1"/>
  <c r="I512" i="2"/>
  <c r="I1313" i="2"/>
  <c r="I3692" i="2"/>
  <c r="M683" i="2"/>
  <c r="L683" i="2" s="1"/>
  <c r="I6000" i="2"/>
  <c r="I2481" i="2"/>
  <c r="I2043" i="2"/>
  <c r="I1434" i="2"/>
  <c r="M3528" i="2"/>
  <c r="L3528" i="2" s="1"/>
  <c r="M1350" i="2"/>
  <c r="L1350" i="2" s="1"/>
  <c r="M2322" i="2"/>
  <c r="L2322" i="2" s="1"/>
  <c r="M2329" i="2"/>
  <c r="L2329" i="2" s="1"/>
  <c r="M3182" i="2"/>
  <c r="L3182" i="2" s="1"/>
  <c r="M1008" i="2"/>
  <c r="L1008" i="2" s="1"/>
  <c r="M972" i="2"/>
  <c r="L972" i="2" s="1"/>
  <c r="I2768" i="2"/>
  <c r="I5279" i="2"/>
  <c r="M589" i="2"/>
  <c r="L589" i="2" s="1"/>
  <c r="I1367" i="2"/>
  <c r="I4899" i="2"/>
  <c r="I5778" i="2"/>
  <c r="M963" i="2"/>
  <c r="L963" i="2" s="1"/>
  <c r="I3261" i="2"/>
  <c r="I3383" i="2"/>
  <c r="I4561" i="2"/>
  <c r="M836" i="2"/>
  <c r="L836" i="2" s="1"/>
  <c r="M651" i="2"/>
  <c r="L651" i="2" s="1"/>
  <c r="I2352" i="2"/>
  <c r="I1075" i="2"/>
  <c r="I920" i="2"/>
  <c r="M1356" i="2"/>
  <c r="L1356" i="2" s="1"/>
  <c r="M3486" i="2"/>
  <c r="L3486" i="2" s="1"/>
  <c r="M2736" i="2"/>
  <c r="L2736" i="2" s="1"/>
  <c r="M3202" i="2"/>
  <c r="L3202" i="2" s="1"/>
  <c r="I998" i="2"/>
  <c r="M1180" i="2"/>
  <c r="L1180" i="2" s="1"/>
  <c r="I674" i="2"/>
  <c r="I282" i="2"/>
  <c r="I227" i="2"/>
  <c r="I2177" i="2"/>
  <c r="I2061" i="2"/>
  <c r="I35" i="2"/>
  <c r="M277" i="2"/>
  <c r="I591" i="2"/>
  <c r="M2413" i="2"/>
  <c r="L2413" i="2" s="1"/>
  <c r="M1622" i="2"/>
  <c r="L1622" i="2" s="1"/>
  <c r="I3009" i="2"/>
  <c r="I4737" i="2"/>
  <c r="I3122" i="2"/>
  <c r="M1128" i="2"/>
  <c r="L1128" i="2" s="1"/>
  <c r="M645" i="2"/>
  <c r="L645" i="2" s="1"/>
  <c r="I3018" i="2"/>
  <c r="I2017" i="2"/>
  <c r="I3205" i="2"/>
  <c r="M1052" i="2"/>
  <c r="L1052" i="2" s="1"/>
  <c r="M3836" i="2"/>
  <c r="L3836" i="2" s="1"/>
  <c r="M3351" i="2"/>
  <c r="L3351" i="2" s="1"/>
  <c r="I1423" i="2"/>
  <c r="I3287" i="2"/>
  <c r="I6271" i="2"/>
  <c r="I5873" i="2"/>
  <c r="I2633" i="2"/>
  <c r="I5694" i="2"/>
  <c r="I4193" i="2"/>
  <c r="M2115" i="2"/>
  <c r="L2115" i="2" s="1"/>
  <c r="M1595" i="2"/>
  <c r="L1595" i="2" s="1"/>
  <c r="M2042" i="2"/>
  <c r="M1750" i="2"/>
  <c r="L1750" i="2" s="1"/>
  <c r="I4341" i="2"/>
  <c r="I2072" i="2"/>
  <c r="M384" i="2"/>
  <c r="L384" i="2" s="1"/>
  <c r="M286" i="2"/>
  <c r="I3441" i="2"/>
  <c r="I4916" i="2"/>
  <c r="I1205" i="2"/>
  <c r="M1430" i="2"/>
  <c r="L1430" i="2" s="1"/>
  <c r="I6507" i="2"/>
  <c r="I4271" i="2"/>
  <c r="M1407" i="2"/>
  <c r="L1407" i="2" s="1"/>
  <c r="M738" i="2"/>
  <c r="L738" i="2" s="1"/>
  <c r="I5218" i="2"/>
  <c r="I5378" i="2"/>
  <c r="I443" i="2"/>
  <c r="M1023" i="2"/>
  <c r="L1023" i="2" s="1"/>
  <c r="I5837" i="2"/>
  <c r="I4616" i="2"/>
  <c r="I5788" i="2"/>
  <c r="M1269" i="2"/>
  <c r="M2767" i="2"/>
  <c r="L2767" i="2" s="1"/>
  <c r="M1827" i="2"/>
  <c r="L1827" i="2" s="1"/>
  <c r="M2298" i="2"/>
  <c r="L2298" i="2" s="1"/>
  <c r="M773" i="2"/>
  <c r="L773" i="2" s="1"/>
  <c r="I6026" i="2"/>
  <c r="I611" i="2"/>
  <c r="I6208" i="2"/>
  <c r="M1058" i="2"/>
  <c r="L1058" i="2" s="1"/>
  <c r="I556" i="2"/>
  <c r="I4605" i="2"/>
  <c r="I289" i="2"/>
  <c r="M1398" i="2"/>
  <c r="L1398" i="2" s="1"/>
  <c r="I5682" i="2"/>
  <c r="M2384" i="2"/>
  <c r="L2384" i="2" s="1"/>
  <c r="M195" i="2"/>
  <c r="I4379" i="2"/>
  <c r="I707" i="2"/>
  <c r="I3345" i="2"/>
  <c r="I5769" i="2"/>
  <c r="I5988" i="2"/>
  <c r="I5943" i="2"/>
  <c r="M127" i="2"/>
  <c r="M157" i="2"/>
  <c r="I959" i="2"/>
  <c r="M82" i="2"/>
  <c r="M117" i="2"/>
  <c r="I4566" i="2"/>
  <c r="I1985" i="2"/>
  <c r="M52" i="2"/>
  <c r="M153" i="2"/>
  <c r="M178" i="2"/>
  <c r="M159" i="2"/>
  <c r="I1036" i="2"/>
  <c r="M40" i="2"/>
  <c r="M63" i="2"/>
  <c r="M47" i="2"/>
  <c r="M148" i="2"/>
  <c r="I5662" i="2"/>
  <c r="M138" i="2"/>
  <c r="M85" i="2"/>
  <c r="M179" i="2"/>
  <c r="M174" i="2"/>
  <c r="M44" i="2"/>
  <c r="M143" i="2"/>
  <c r="I2878" i="2"/>
  <c r="M57" i="2"/>
  <c r="M2392" i="2"/>
  <c r="L2392" i="2" s="1"/>
  <c r="M2852" i="2"/>
  <c r="L2852" i="2" s="1"/>
  <c r="M3284" i="2"/>
  <c r="L3284" i="2" s="1"/>
  <c r="M2987" i="2"/>
  <c r="I6088" i="2"/>
  <c r="I4465" i="2"/>
  <c r="M1117" i="2"/>
  <c r="L1117" i="2" s="1"/>
  <c r="I5283" i="2"/>
  <c r="I2520" i="2"/>
  <c r="I2013" i="2"/>
  <c r="I2983" i="2"/>
  <c r="M1484" i="2"/>
  <c r="L1484" i="2" s="1"/>
  <c r="M440" i="2"/>
  <c r="L440" i="2" s="1"/>
  <c r="I4403" i="2"/>
  <c r="I2298" i="2"/>
  <c r="M1139" i="2"/>
  <c r="L1139" i="2" s="1"/>
  <c r="M1150" i="2"/>
  <c r="L1150" i="2" s="1"/>
  <c r="I1981" i="2"/>
  <c r="I6161" i="2"/>
  <c r="M839" i="2"/>
  <c r="L839" i="2" s="1"/>
  <c r="M1225" i="2"/>
  <c r="L1225" i="2" s="1"/>
  <c r="I3669" i="2"/>
  <c r="I4636" i="2"/>
  <c r="M3042" i="2"/>
  <c r="L3042" i="2" s="1"/>
  <c r="M4861" i="2"/>
  <c r="L4861" i="2" s="1"/>
  <c r="M1834" i="2"/>
  <c r="L1834" i="2" s="1"/>
  <c r="M761" i="2"/>
  <c r="L761" i="2" s="1"/>
  <c r="I2429" i="2"/>
  <c r="I5011" i="2"/>
  <c r="M1167" i="2"/>
  <c r="L1167" i="2" s="1"/>
  <c r="I5019" i="2"/>
  <c r="I1171" i="2"/>
  <c r="I5463" i="2"/>
  <c r="M2866" i="2"/>
  <c r="L2866" i="2" s="1"/>
  <c r="M1859" i="2"/>
  <c r="L1859" i="2" s="1"/>
  <c r="M1786" i="2"/>
  <c r="L1786" i="2" s="1"/>
  <c r="I6197" i="2"/>
  <c r="I3448" i="2"/>
  <c r="M325" i="2"/>
  <c r="L325" i="2" s="1"/>
  <c r="I560" i="2"/>
  <c r="I6412" i="2"/>
  <c r="I3752" i="2"/>
  <c r="I4765" i="2"/>
  <c r="I3741" i="2"/>
  <c r="M2754" i="2"/>
  <c r="L2754" i="2" s="1"/>
  <c r="M3371" i="2"/>
  <c r="L3371" i="2" s="1"/>
  <c r="I2564" i="2"/>
  <c r="I874" i="2"/>
  <c r="M265" i="2"/>
  <c r="I5374" i="2"/>
  <c r="I5211" i="2"/>
  <c r="M35" i="2"/>
  <c r="I1545" i="2"/>
  <c r="I3775" i="2"/>
  <c r="M1765" i="2"/>
  <c r="M1074" i="2"/>
  <c r="L1074" i="2" s="1"/>
  <c r="I4539" i="2"/>
  <c r="I1472" i="2"/>
  <c r="I2810" i="2"/>
  <c r="M588" i="2"/>
  <c r="L588" i="2" s="1"/>
  <c r="I2576" i="2"/>
  <c r="I5373" i="2"/>
  <c r="I2550" i="2"/>
  <c r="M420" i="2"/>
  <c r="L420" i="2" s="1"/>
  <c r="I3099" i="2"/>
  <c r="I117" i="2"/>
  <c r="I1577" i="2"/>
  <c r="M1050" i="2"/>
  <c r="L1050" i="2" s="1"/>
  <c r="I3039" i="2"/>
  <c r="I2560" i="2"/>
  <c r="I2284" i="2"/>
  <c r="M4659" i="2"/>
  <c r="L4659" i="2" s="1"/>
  <c r="M1643" i="2"/>
  <c r="L1643" i="2" s="1"/>
  <c r="M2090" i="2"/>
  <c r="L2090" i="2" s="1"/>
  <c r="M796" i="2"/>
  <c r="M1256" i="2"/>
  <c r="L1256" i="2" s="1"/>
  <c r="I6429" i="2"/>
  <c r="I6390" i="2"/>
  <c r="M1096" i="2"/>
  <c r="L1096" i="2" s="1"/>
  <c r="M1041" i="2"/>
  <c r="L1041" i="2" s="1"/>
  <c r="I975" i="2"/>
  <c r="I4174" i="2"/>
  <c r="I669" i="2"/>
  <c r="M2830" i="2"/>
  <c r="L2830" i="2" s="1"/>
  <c r="I432" i="2"/>
  <c r="I4623" i="2"/>
  <c r="I5302" i="2"/>
  <c r="I5388" i="2"/>
  <c r="I1408" i="2"/>
  <c r="I1756" i="2"/>
  <c r="I40" i="2"/>
  <c r="M580" i="2"/>
  <c r="L580" i="2" s="1"/>
  <c r="M3282" i="2"/>
  <c r="L3282" i="2" s="1"/>
  <c r="I2199" i="2"/>
  <c r="I2363" i="2"/>
  <c r="I5600" i="2"/>
  <c r="I832" i="2"/>
  <c r="I1730" i="2"/>
  <c r="I2778" i="2"/>
  <c r="I2485" i="2"/>
  <c r="M1803" i="2"/>
  <c r="L1803" i="2" s="1"/>
  <c r="M3494" i="2"/>
  <c r="I2057" i="2"/>
  <c r="M314" i="2"/>
  <c r="M623" i="2"/>
  <c r="L623" i="2" s="1"/>
  <c r="I5291" i="2"/>
  <c r="I3181" i="2"/>
  <c r="M234" i="2"/>
  <c r="I5787" i="2"/>
  <c r="I5981" i="2"/>
  <c r="I4480" i="2"/>
  <c r="M3589" i="2"/>
  <c r="L3589" i="2" s="1"/>
  <c r="M429" i="2"/>
  <c r="L429" i="2" s="1"/>
  <c r="M3707" i="2"/>
  <c r="L3707" i="2" s="1"/>
  <c r="I6468" i="2"/>
  <c r="I6211" i="2"/>
  <c r="I776" i="2"/>
  <c r="I6083" i="2"/>
  <c r="M523" i="2"/>
  <c r="L523" i="2" s="1"/>
  <c r="M680" i="2"/>
  <c r="L680" i="2" s="1"/>
  <c r="I1003" i="2"/>
  <c r="I1326" i="2"/>
  <c r="I1922" i="2"/>
  <c r="I1825" i="2"/>
  <c r="M3911" i="2"/>
  <c r="L3911" i="2" s="1"/>
  <c r="I5584" i="2"/>
  <c r="M809" i="2"/>
  <c r="I4671" i="2"/>
  <c r="I2877" i="2"/>
  <c r="I755" i="2"/>
  <c r="M438" i="2"/>
  <c r="L438" i="2" s="1"/>
  <c r="M4158" i="2"/>
  <c r="L4158" i="2" s="1"/>
  <c r="I6536" i="2"/>
  <c r="I699" i="2"/>
  <c r="M1563" i="2"/>
  <c r="L1563" i="2" s="1"/>
  <c r="M2510" i="2"/>
  <c r="L2510" i="2" s="1"/>
  <c r="I2216" i="2"/>
  <c r="M968" i="2"/>
  <c r="L968" i="2" s="1"/>
  <c r="I723" i="2"/>
  <c r="I5144" i="2"/>
  <c r="I1941" i="2"/>
  <c r="M2156" i="2"/>
  <c r="L2156" i="2" s="1"/>
  <c r="I1815" i="2"/>
  <c r="I1014" i="2"/>
  <c r="I3494" i="2"/>
  <c r="I4707" i="2"/>
  <c r="M1709" i="2"/>
  <c r="M2305" i="2"/>
  <c r="L2305" i="2" s="1"/>
  <c r="M1124" i="2"/>
  <c r="L1124" i="2" s="1"/>
  <c r="I1911" i="2"/>
  <c r="I2498" i="2"/>
  <c r="I6149" i="2"/>
  <c r="I4095" i="2"/>
  <c r="I746" i="2"/>
  <c r="I5361" i="2"/>
  <c r="M3132" i="2"/>
  <c r="L3132" i="2" s="1"/>
  <c r="M2649" i="2"/>
  <c r="L2649" i="2" s="1"/>
  <c r="I3271" i="2"/>
  <c r="I6046" i="2"/>
  <c r="I5969" i="2"/>
  <c r="I5169" i="2"/>
  <c r="I1986" i="2"/>
  <c r="I1551" i="2"/>
  <c r="I5573" i="2"/>
  <c r="M607" i="2"/>
  <c r="L607" i="2" s="1"/>
  <c r="M1848" i="2"/>
  <c r="L1848" i="2" s="1"/>
  <c r="M2446" i="2"/>
  <c r="L2446" i="2" s="1"/>
  <c r="M1382" i="2"/>
  <c r="L1382" i="2" s="1"/>
  <c r="I1745" i="2"/>
  <c r="I4286" i="2"/>
  <c r="I3268" i="2"/>
  <c r="M1127" i="2"/>
  <c r="L1127" i="2" s="1"/>
  <c r="M476" i="2"/>
  <c r="L476" i="2" s="1"/>
  <c r="I5038" i="2"/>
  <c r="I4501" i="2"/>
  <c r="M936" i="2"/>
  <c r="L936" i="2" s="1"/>
  <c r="I5971" i="2"/>
  <c r="M1832" i="2"/>
  <c r="L1832" i="2" s="1"/>
  <c r="M1352" i="2"/>
  <c r="L1352" i="2" s="1"/>
  <c r="M3772" i="2"/>
  <c r="L3772" i="2" s="1"/>
  <c r="M765" i="2"/>
  <c r="L765" i="2" s="1"/>
  <c r="I4929" i="2"/>
  <c r="I6068" i="2"/>
  <c r="I3141" i="2"/>
  <c r="I3971" i="2"/>
  <c r="I3698" i="2"/>
  <c r="I1009" i="2"/>
  <c r="M3258" i="2"/>
  <c r="L3258" i="2" s="1"/>
  <c r="M2013" i="2"/>
  <c r="L2013" i="2" s="1"/>
  <c r="M269" i="2"/>
  <c r="I2750" i="2"/>
  <c r="I2229" i="2"/>
  <c r="I1192" i="2"/>
  <c r="I2846" i="2"/>
  <c r="M610" i="2"/>
  <c r="L610" i="2" s="1"/>
  <c r="I724" i="2"/>
  <c r="I2128" i="2"/>
  <c r="I1448" i="2"/>
  <c r="M904" i="2"/>
  <c r="L904" i="2" s="1"/>
  <c r="I573" i="2"/>
  <c r="M1343" i="2"/>
  <c r="L1343" i="2" s="1"/>
  <c r="I630" i="2"/>
  <c r="I3048" i="2"/>
  <c r="M668" i="2"/>
  <c r="L668" i="2" s="1"/>
  <c r="I5896" i="2"/>
  <c r="I5379" i="2"/>
  <c r="I3497" i="2"/>
  <c r="M3985" i="2"/>
  <c r="L3985" i="2" s="1"/>
  <c r="M3368" i="2"/>
  <c r="L3368" i="2" s="1"/>
  <c r="M1599" i="2"/>
  <c r="L1599" i="2" s="1"/>
  <c r="I1429" i="2"/>
  <c r="I3678" i="2"/>
  <c r="I922" i="2"/>
  <c r="I5495" i="2"/>
  <c r="I6128" i="2"/>
  <c r="I4630" i="2"/>
  <c r="I2376" i="2"/>
  <c r="M2393" i="2"/>
  <c r="L2393" i="2" s="1"/>
  <c r="M1874" i="2"/>
  <c r="L1874" i="2" s="1"/>
  <c r="M1929" i="2"/>
  <c r="L1929" i="2" s="1"/>
  <c r="M2747" i="2"/>
  <c r="L2747" i="2" s="1"/>
  <c r="I4793" i="2"/>
  <c r="I2575" i="2"/>
  <c r="I4556" i="2"/>
  <c r="M293" i="2"/>
  <c r="I6044" i="2"/>
  <c r="I647" i="2"/>
  <c r="I5300" i="2"/>
  <c r="M1235" i="2"/>
  <c r="L1235" i="2" s="1"/>
  <c r="I2788" i="2"/>
  <c r="M3067" i="2"/>
  <c r="L3067" i="2" s="1"/>
  <c r="M3088" i="2"/>
  <c r="L3088" i="2" s="1"/>
  <c r="M1612" i="2"/>
  <c r="L1612" i="2" s="1"/>
  <c r="M1034" i="2"/>
  <c r="L1034" i="2" s="1"/>
  <c r="I3307" i="2"/>
  <c r="I42" i="2"/>
  <c r="M423" i="2"/>
  <c r="L423" i="2" s="1"/>
  <c r="M489" i="2"/>
  <c r="L489" i="2" s="1"/>
  <c r="I4519" i="2"/>
  <c r="I4606" i="2"/>
  <c r="I4070" i="2"/>
  <c r="M393" i="2"/>
  <c r="L393" i="2" s="1"/>
  <c r="I2721" i="2"/>
  <c r="M1510" i="2"/>
  <c r="L1510" i="2" s="1"/>
  <c r="M3266" i="2"/>
  <c r="L3266" i="2" s="1"/>
  <c r="M3441" i="2"/>
  <c r="L3441" i="2" s="1"/>
  <c r="I6203" i="2"/>
  <c r="I4179" i="2"/>
  <c r="I6466" i="2"/>
  <c r="I1179" i="2"/>
  <c r="M1109" i="2"/>
  <c r="I6499" i="2"/>
  <c r="I2222" i="2"/>
  <c r="I3683" i="2"/>
  <c r="M190" i="2"/>
  <c r="M1208" i="2"/>
  <c r="L1208" i="2" s="1"/>
  <c r="M3897" i="2"/>
  <c r="L3897" i="2" s="1"/>
  <c r="M888" i="2"/>
  <c r="L888" i="2" s="1"/>
  <c r="I5577" i="2"/>
  <c r="I3703" i="2"/>
  <c r="I3249" i="2"/>
  <c r="M1206" i="2"/>
  <c r="L1206" i="2" s="1"/>
  <c r="I1016" i="2"/>
  <c r="I1025" i="2"/>
  <c r="I4251" i="2"/>
  <c r="M361" i="2"/>
  <c r="L361" i="2" s="1"/>
  <c r="M4409" i="2"/>
  <c r="L4409" i="2" s="1"/>
  <c r="I5421" i="2"/>
  <c r="I5558" i="2"/>
  <c r="I1884" i="2"/>
  <c r="M1220" i="2"/>
  <c r="L1220" i="2" s="1"/>
  <c r="I266" i="2"/>
  <c r="I1203" i="2"/>
  <c r="I3997" i="2"/>
  <c r="M3151" i="2"/>
  <c r="L3151" i="2" s="1"/>
  <c r="M2192" i="2"/>
  <c r="L2192" i="2" s="1"/>
  <c r="M2652" i="2"/>
  <c r="L2652" i="2" s="1"/>
  <c r="I2835" i="2"/>
  <c r="I2840" i="2"/>
  <c r="I1468" i="2"/>
  <c r="I4859" i="2"/>
  <c r="I854" i="2"/>
  <c r="I366" i="2"/>
  <c r="M460" i="2"/>
  <c r="L460" i="2" s="1"/>
  <c r="I2323" i="2"/>
  <c r="M1687" i="2"/>
  <c r="L1687" i="2" s="1"/>
  <c r="M3774" i="2"/>
  <c r="L3774" i="2" s="1"/>
  <c r="M2466" i="2"/>
  <c r="L2466" i="2" s="1"/>
  <c r="I4852" i="2"/>
  <c r="I4330" i="2"/>
  <c r="I2025" i="2"/>
  <c r="M944" i="2"/>
  <c r="L944" i="2" s="1"/>
  <c r="I3952" i="2"/>
  <c r="I5143" i="2"/>
  <c r="M786" i="2"/>
  <c r="L786" i="2" s="1"/>
  <c r="I292" i="2"/>
  <c r="M2842" i="2"/>
  <c r="L2842" i="2" s="1"/>
  <c r="M2333" i="2"/>
  <c r="L2333" i="2" s="1"/>
  <c r="M2340" i="2"/>
  <c r="L2340" i="2" s="1"/>
  <c r="M2928" i="2"/>
  <c r="L2928" i="2" s="1"/>
  <c r="I5175" i="2"/>
  <c r="I5697" i="2"/>
  <c r="M1010" i="2"/>
  <c r="L1010" i="2" s="1"/>
  <c r="I5702" i="2"/>
  <c r="I1734" i="2"/>
  <c r="M696" i="2"/>
  <c r="L696" i="2" s="1"/>
  <c r="M1059" i="2"/>
  <c r="L1059" i="2" s="1"/>
  <c r="I4267" i="2"/>
  <c r="I4372" i="2"/>
  <c r="M2551" i="2"/>
  <c r="L2551" i="2" s="1"/>
  <c r="M2023" i="2"/>
  <c r="L2023" i="2" s="1"/>
  <c r="I507" i="2"/>
  <c r="I267" i="2"/>
  <c r="I1452" i="2"/>
  <c r="M1116" i="2"/>
  <c r="L1116" i="2" s="1"/>
  <c r="M559" i="2"/>
  <c r="L559" i="2" s="1"/>
  <c r="I1031" i="2"/>
  <c r="I5352" i="2"/>
  <c r="I6288" i="2"/>
  <c r="I4268" i="2"/>
  <c r="M3529" i="2"/>
  <c r="L3529" i="2" s="1"/>
  <c r="M2999" i="2"/>
  <c r="I464" i="2"/>
  <c r="I2492" i="2"/>
  <c r="I2173" i="2"/>
  <c r="M1261" i="2"/>
  <c r="L1261" i="2" s="1"/>
  <c r="M778" i="2"/>
  <c r="L778" i="2" s="1"/>
  <c r="I4250" i="2"/>
  <c r="I2561" i="2"/>
  <c r="I3170" i="2"/>
  <c r="M1027" i="2"/>
  <c r="L1027" i="2" s="1"/>
  <c r="I5324" i="2"/>
  <c r="M2957" i="2"/>
  <c r="L2957" i="2" s="1"/>
  <c r="M563" i="2"/>
  <c r="L563" i="2" s="1"/>
  <c r="I2618" i="2"/>
  <c r="I3890" i="2"/>
  <c r="I984" i="2"/>
  <c r="I2823" i="2"/>
  <c r="M751" i="2"/>
  <c r="L751" i="2" s="1"/>
  <c r="I1239" i="2"/>
  <c r="I5465" i="2"/>
  <c r="I6508" i="2"/>
  <c r="M1087" i="2"/>
  <c r="L1087" i="2" s="1"/>
  <c r="I6335" i="2"/>
  <c r="M3388" i="2"/>
  <c r="M2905" i="2"/>
  <c r="L2905" i="2" s="1"/>
  <c r="M1130" i="2"/>
  <c r="L1130" i="2" s="1"/>
  <c r="I4901" i="2"/>
  <c r="I2785" i="2"/>
  <c r="I1411" i="2"/>
  <c r="I5620" i="2"/>
  <c r="M305" i="2"/>
  <c r="I5177" i="2"/>
  <c r="I2074" i="2"/>
  <c r="I122" i="2"/>
  <c r="M634" i="2"/>
  <c r="L634" i="2" s="1"/>
  <c r="M1910" i="2"/>
  <c r="M1590" i="2"/>
  <c r="L1590" i="2" s="1"/>
  <c r="M1078" i="2"/>
  <c r="L1078" i="2" s="1"/>
  <c r="I1451" i="2"/>
  <c r="I5809" i="2"/>
  <c r="I4213" i="2"/>
  <c r="M843" i="2"/>
  <c r="L843" i="2" s="1"/>
  <c r="M340" i="2"/>
  <c r="I3488" i="2"/>
  <c r="I4672" i="2"/>
  <c r="I6545" i="2"/>
  <c r="M800" i="2"/>
  <c r="L800" i="2" s="1"/>
  <c r="M104" i="2"/>
  <c r="M3085" i="2"/>
  <c r="L3085" i="2" s="1"/>
  <c r="M542" i="2"/>
  <c r="L542" i="2" s="1"/>
  <c r="I3058" i="2"/>
  <c r="I6384" i="2"/>
  <c r="I6116" i="2"/>
  <c r="M1141" i="2"/>
  <c r="L1141" i="2" s="1"/>
  <c r="I4382" i="2"/>
  <c r="I6187" i="2"/>
  <c r="I426" i="2"/>
  <c r="M852" i="2"/>
  <c r="L852" i="2" s="1"/>
  <c r="M1003" i="2"/>
  <c r="L1003" i="2" s="1"/>
  <c r="I4002" i="2"/>
  <c r="M3514" i="2"/>
  <c r="L3514" i="2" s="1"/>
  <c r="M1816" i="2"/>
  <c r="L1816" i="2" s="1"/>
  <c r="M328" i="2"/>
  <c r="I5618" i="2"/>
  <c r="I134" i="2"/>
  <c r="I5804" i="2"/>
  <c r="I395" i="2"/>
  <c r="I2833" i="2"/>
  <c r="I5627" i="2"/>
  <c r="I5349" i="2"/>
  <c r="M3242" i="2"/>
  <c r="L3242" i="2" s="1"/>
  <c r="M433" i="2"/>
  <c r="L433" i="2" s="1"/>
  <c r="I2483" i="2"/>
  <c r="I3548" i="2"/>
  <c r="I1785" i="2"/>
  <c r="I3762" i="2"/>
  <c r="M771" i="2"/>
  <c r="L771" i="2" s="1"/>
  <c r="I4369" i="2"/>
  <c r="I2586" i="2"/>
  <c r="I5915" i="2"/>
  <c r="I559" i="2"/>
  <c r="M2499" i="2"/>
  <c r="L2499" i="2" s="1"/>
  <c r="M2959" i="2"/>
  <c r="L2959" i="2" s="1"/>
  <c r="M548" i="2"/>
  <c r="L548" i="2" s="1"/>
  <c r="M1092" i="2"/>
  <c r="L1092" i="2" s="1"/>
  <c r="M1088" i="2"/>
  <c r="L1088" i="2" s="1"/>
  <c r="I3777" i="2"/>
  <c r="I2537" i="2"/>
  <c r="M987" i="2"/>
  <c r="L987" i="2" s="1"/>
  <c r="M695" i="2"/>
  <c r="L695" i="2" s="1"/>
  <c r="I3959" i="2"/>
  <c r="I2726" i="2"/>
  <c r="I3682" i="2"/>
  <c r="M1102" i="2"/>
  <c r="L1102" i="2" s="1"/>
  <c r="I1136" i="2"/>
  <c r="I1916" i="2"/>
  <c r="M2621" i="2"/>
  <c r="M3968" i="2"/>
  <c r="L3968" i="2" s="1"/>
  <c r="M3988" i="2"/>
  <c r="L3988" i="2" s="1"/>
  <c r="M949" i="2"/>
  <c r="L949" i="2" s="1"/>
  <c r="I1945" i="2"/>
  <c r="I3868" i="2"/>
  <c r="M728" i="2"/>
  <c r="L728" i="2" s="1"/>
  <c r="M834" i="2"/>
  <c r="L834" i="2" s="1"/>
  <c r="I4127" i="2"/>
  <c r="I6313" i="2"/>
  <c r="I4920" i="2"/>
  <c r="M349" i="2"/>
  <c r="L349" i="2" s="1"/>
  <c r="M2381" i="2"/>
  <c r="L2381" i="2" s="1"/>
  <c r="M2388" i="2"/>
  <c r="L2388" i="2" s="1"/>
  <c r="M929" i="2"/>
  <c r="L929" i="2" s="1"/>
  <c r="I887" i="2"/>
  <c r="I3529" i="2"/>
  <c r="I1488" i="2"/>
  <c r="I1846" i="2"/>
  <c r="I3395" i="2"/>
  <c r="M4637" i="2"/>
  <c r="L4637" i="2" s="1"/>
  <c r="M3108" i="2"/>
  <c r="L3108" i="2" s="1"/>
  <c r="M3688" i="2"/>
  <c r="L3688" i="2" s="1"/>
  <c r="M1957" i="2"/>
  <c r="I5446" i="2"/>
  <c r="I696" i="2"/>
  <c r="I5204" i="2"/>
  <c r="M321" i="2"/>
  <c r="L321" i="2" s="1"/>
  <c r="I4738" i="2"/>
  <c r="I1583" i="2"/>
  <c r="I5754" i="2"/>
  <c r="M1328" i="2"/>
  <c r="L1328" i="2" s="1"/>
  <c r="M56" i="2"/>
  <c r="M3092" i="2"/>
  <c r="L3092" i="2" s="1"/>
  <c r="M2795" i="2"/>
  <c r="L2795" i="2" s="1"/>
  <c r="M3269" i="2"/>
  <c r="L3269" i="2" s="1"/>
  <c r="I1098" i="2"/>
  <c r="I4317" i="2"/>
  <c r="I2309" i="2"/>
  <c r="I2594" i="2"/>
  <c r="I5214" i="2"/>
  <c r="I827" i="2"/>
  <c r="I644" i="2"/>
  <c r="M2975" i="2"/>
  <c r="M1375" i="2"/>
  <c r="L1375" i="2" s="1"/>
  <c r="M1759" i="2"/>
  <c r="L1759" i="2" s="1"/>
  <c r="M601" i="2"/>
  <c r="L601" i="2" s="1"/>
  <c r="M1347" i="2"/>
  <c r="L1347" i="2" s="1"/>
  <c r="I5394" i="2"/>
  <c r="I1920" i="2"/>
  <c r="M1084" i="2"/>
  <c r="I1604" i="2"/>
  <c r="I4891" i="2"/>
  <c r="I6465" i="2"/>
  <c r="I3469" i="2"/>
  <c r="I1746" i="2"/>
  <c r="I6303" i="2"/>
  <c r="I2495" i="2"/>
  <c r="I2235" i="2"/>
  <c r="M309" i="2"/>
  <c r="I1469" i="2"/>
  <c r="I2295" i="2"/>
  <c r="M487" i="2"/>
  <c r="L487" i="2" s="1"/>
  <c r="I2062" i="2"/>
  <c r="M2886" i="2"/>
  <c r="L2886" i="2" s="1"/>
  <c r="M517" i="2"/>
  <c r="L517" i="2" s="1"/>
  <c r="I5130" i="2"/>
  <c r="I4513" i="2"/>
  <c r="I5032" i="2"/>
  <c r="I2986" i="2"/>
  <c r="I4485" i="2"/>
  <c r="I69" i="2"/>
  <c r="I2469" i="2"/>
  <c r="M1322" i="2"/>
  <c r="L1322" i="2" s="1"/>
  <c r="M4435" i="2"/>
  <c r="L4435" i="2" s="1"/>
  <c r="M3364" i="2"/>
  <c r="L3364" i="2" s="1"/>
  <c r="M3944" i="2"/>
  <c r="L3944" i="2" s="1"/>
  <c r="M1760" i="2"/>
  <c r="L1760" i="2" s="1"/>
  <c r="M643" i="2"/>
  <c r="L643" i="2" s="1"/>
  <c r="I231" i="2"/>
  <c r="I5487" i="2"/>
  <c r="I2574" i="2"/>
  <c r="M1100" i="2"/>
  <c r="L1100" i="2" s="1"/>
  <c r="I4216" i="2"/>
  <c r="I4656" i="2"/>
  <c r="I6016" i="2"/>
  <c r="M1331" i="2"/>
  <c r="L1331" i="2" s="1"/>
  <c r="M54" i="2"/>
  <c r="M2080" i="2"/>
  <c r="L2080" i="2" s="1"/>
  <c r="M561" i="2"/>
  <c r="L561" i="2" s="1"/>
  <c r="I2023" i="2"/>
  <c r="I3782" i="2"/>
  <c r="I3783" i="2"/>
  <c r="I4564" i="2"/>
  <c r="I3185" i="2"/>
  <c r="I632" i="2"/>
  <c r="M518" i="2"/>
  <c r="L518" i="2" s="1"/>
  <c r="I1596" i="2"/>
  <c r="M1623" i="2"/>
  <c r="L1623" i="2" s="1"/>
  <c r="M2443" i="2"/>
  <c r="L2443" i="2" s="1"/>
  <c r="M1020" i="2"/>
  <c r="L1020" i="2" s="1"/>
  <c r="M291" i="2"/>
  <c r="I3230" i="2"/>
  <c r="I1210" i="2"/>
  <c r="I4589" i="2"/>
  <c r="I5436" i="2"/>
  <c r="I1202" i="2"/>
  <c r="I2161" i="2"/>
  <c r="M263" i="2"/>
  <c r="M3270" i="2"/>
  <c r="L3270" i="2" s="1"/>
  <c r="M2771" i="2"/>
  <c r="L2771" i="2" s="1"/>
  <c r="M3946" i="2"/>
  <c r="L3946" i="2" s="1"/>
  <c r="I1573" i="2"/>
  <c r="I6022" i="2"/>
  <c r="I1705" i="2"/>
  <c r="I4315" i="2"/>
  <c r="M99" i="2"/>
  <c r="I4072" i="2"/>
  <c r="I3094" i="2"/>
  <c r="I5680" i="2"/>
  <c r="M486" i="2"/>
  <c r="L486" i="2" s="1"/>
  <c r="M2487" i="2"/>
  <c r="L2487" i="2" s="1"/>
  <c r="M2873" i="2"/>
  <c r="L2873" i="2" s="1"/>
  <c r="M1224" i="2"/>
  <c r="L1224" i="2" s="1"/>
  <c r="M842" i="2"/>
  <c r="L842" i="2" s="1"/>
  <c r="I2133" i="2"/>
  <c r="I5104" i="2"/>
  <c r="I3224" i="2"/>
  <c r="I6309" i="2"/>
  <c r="I5968" i="2"/>
  <c r="I6137" i="2"/>
  <c r="I1012" i="2"/>
  <c r="M30" i="2"/>
  <c r="I3286" i="2"/>
  <c r="I5889" i="2"/>
  <c r="M92" i="2"/>
  <c r="M155" i="2"/>
  <c r="I3931" i="2"/>
  <c r="M79" i="2"/>
  <c r="I1141" i="2"/>
  <c r="M38" i="2"/>
  <c r="M147" i="2"/>
  <c r="I5140" i="2"/>
  <c r="M49" i="2"/>
  <c r="I4924" i="2"/>
  <c r="I5844" i="2"/>
  <c r="M132" i="2"/>
  <c r="I6332" i="2"/>
  <c r="M114" i="2"/>
  <c r="I3981" i="2"/>
  <c r="I343" i="2"/>
  <c r="I1231" i="2"/>
  <c r="I3414" i="2"/>
  <c r="M3396" i="2"/>
  <c r="L3396" i="2" s="1"/>
  <c r="M2913" i="2"/>
  <c r="L2913" i="2" s="1"/>
  <c r="M941" i="2"/>
  <c r="L941" i="2" s="1"/>
  <c r="I1129" i="2"/>
  <c r="I2372" i="2"/>
  <c r="I1093" i="2"/>
  <c r="I87" i="2"/>
  <c r="I3857" i="2"/>
  <c r="I2242" i="2"/>
  <c r="M1360" i="2"/>
  <c r="L1360" i="2" s="1"/>
  <c r="I2076" i="2"/>
  <c r="M1918" i="2"/>
  <c r="L1918" i="2" s="1"/>
  <c r="M1566" i="2"/>
  <c r="L1566" i="2" s="1"/>
  <c r="I1376" i="2"/>
  <c r="I5751" i="2"/>
  <c r="I5991" i="2"/>
  <c r="I6028" i="2"/>
  <c r="I1062" i="2"/>
  <c r="M1465" i="2"/>
  <c r="I1666" i="2"/>
  <c r="I5404" i="2"/>
  <c r="M3093" i="2"/>
  <c r="L3093" i="2" s="1"/>
  <c r="I6153" i="2"/>
  <c r="M266" i="2"/>
  <c r="I1811" i="2"/>
  <c r="I1195" i="2"/>
  <c r="I760" i="2"/>
  <c r="I5370" i="2"/>
  <c r="I321" i="2"/>
  <c r="I4778" i="2"/>
  <c r="M1824" i="2"/>
  <c r="L1824" i="2" s="1"/>
  <c r="I1548" i="2"/>
  <c r="I4116" i="2"/>
  <c r="I1930" i="2"/>
  <c r="I3449" i="2"/>
  <c r="I535" i="2"/>
  <c r="I1615" i="2"/>
  <c r="M491" i="2"/>
  <c r="L491" i="2" s="1"/>
  <c r="M244" i="2"/>
  <c r="I793" i="2"/>
  <c r="M3250" i="2"/>
  <c r="L3250" i="2" s="1"/>
  <c r="I3431" i="2"/>
  <c r="I5900" i="2"/>
  <c r="M776" i="2"/>
  <c r="L776" i="2" s="1"/>
  <c r="I4524" i="2"/>
  <c r="I2423" i="2"/>
  <c r="I3077" i="2"/>
  <c r="I3980" i="2"/>
  <c r="M2507" i="2"/>
  <c r="L2507" i="2" s="1"/>
  <c r="M2967" i="2"/>
  <c r="L2967" i="2" s="1"/>
  <c r="M1213" i="2"/>
  <c r="L1213" i="2" s="1"/>
  <c r="I3420" i="2"/>
  <c r="I3472" i="2"/>
  <c r="I4673" i="2"/>
  <c r="I5366" i="2"/>
  <c r="I5985" i="2"/>
  <c r="I5890" i="2"/>
  <c r="M549" i="2"/>
  <c r="L549" i="2" s="1"/>
  <c r="I2715" i="2"/>
  <c r="I1889" i="2"/>
  <c r="I6347" i="2"/>
  <c r="I4282" i="2"/>
  <c r="I3612" i="2"/>
  <c r="M3349" i="2"/>
  <c r="L3349" i="2" s="1"/>
  <c r="I695" i="2"/>
  <c r="M306" i="2"/>
  <c r="I6114" i="2"/>
  <c r="I5630" i="2"/>
  <c r="I2812" i="2"/>
  <c r="M365" i="2"/>
  <c r="L365" i="2" s="1"/>
  <c r="I4117" i="2"/>
  <c r="I480" i="2"/>
  <c r="I513" i="2"/>
  <c r="M2088" i="2"/>
  <c r="L2088" i="2" s="1"/>
  <c r="M1498" i="2"/>
  <c r="L1498" i="2" s="1"/>
  <c r="I3124" i="2"/>
  <c r="I442" i="2"/>
  <c r="I5319" i="2"/>
  <c r="M593" i="2"/>
  <c r="L593" i="2" s="1"/>
  <c r="I4976" i="2"/>
  <c r="I2126" i="2"/>
  <c r="I6097" i="2"/>
  <c r="M1880" i="2"/>
  <c r="L1880" i="2" s="1"/>
  <c r="M253" i="2"/>
  <c r="I4732" i="2"/>
  <c r="I5848" i="2"/>
  <c r="M976" i="2"/>
  <c r="L976" i="2" s="1"/>
  <c r="I1588" i="2"/>
  <c r="I1836" i="2"/>
  <c r="I693" i="2"/>
  <c r="I1938" i="2"/>
  <c r="M1800" i="2"/>
  <c r="L1800" i="2" s="1"/>
  <c r="M1320" i="2"/>
  <c r="L1320" i="2" s="1"/>
  <c r="M1652" i="2"/>
  <c r="L1652" i="2" s="1"/>
  <c r="I1735" i="2"/>
  <c r="I4956" i="2"/>
  <c r="M931" i="2"/>
  <c r="L931" i="2" s="1"/>
  <c r="I394" i="2"/>
  <c r="I5135" i="2"/>
  <c r="I4764" i="2"/>
  <c r="I6237" i="2"/>
  <c r="I5077" i="2"/>
  <c r="I5382" i="2"/>
  <c r="I3312" i="2"/>
  <c r="M1148" i="2"/>
  <c r="L1148" i="2" s="1"/>
  <c r="M1144" i="2"/>
  <c r="L1144" i="2" s="1"/>
  <c r="I155" i="2"/>
  <c r="I5532" i="2"/>
  <c r="I2584" i="2"/>
  <c r="I2394" i="2"/>
  <c r="M3601" i="2"/>
  <c r="L3601" i="2" s="1"/>
  <c r="M881" i="2"/>
  <c r="L881" i="2" s="1"/>
  <c r="I5455" i="2"/>
  <c r="I5918" i="2"/>
  <c r="I5188" i="2"/>
  <c r="M2566" i="2"/>
  <c r="L2566" i="2" s="1"/>
  <c r="M3034" i="2"/>
  <c r="L3034" i="2" s="1"/>
  <c r="I2004" i="2"/>
  <c r="I6556" i="2"/>
  <c r="I4229" i="2"/>
  <c r="I5323" i="2"/>
  <c r="I2702" i="2"/>
  <c r="I2115" i="2"/>
  <c r="I3743" i="2"/>
  <c r="I4446" i="2"/>
  <c r="I2123" i="2"/>
  <c r="M3857" i="2"/>
  <c r="L3857" i="2" s="1"/>
  <c r="I3212" i="2"/>
  <c r="M4641" i="2"/>
  <c r="L4641" i="2" s="1"/>
  <c r="M1149" i="2"/>
  <c r="L1149" i="2" s="1"/>
  <c r="I711" i="2"/>
  <c r="M1238" i="2"/>
  <c r="L1238" i="2" s="1"/>
  <c r="I4359" i="2"/>
  <c r="I5154" i="2"/>
  <c r="I6198" i="2"/>
  <c r="I967" i="2"/>
  <c r="M1338" i="2"/>
  <c r="I434" i="2"/>
  <c r="M1483" i="2"/>
  <c r="L1483" i="2" s="1"/>
  <c r="I1436" i="2"/>
  <c r="M3735" i="2"/>
  <c r="L3735" i="2" s="1"/>
  <c r="I3244" i="2"/>
  <c r="I5383" i="2"/>
  <c r="M149" i="2"/>
  <c r="I3596" i="2"/>
  <c r="I1990" i="2"/>
  <c r="I3758" i="2"/>
  <c r="I2175" i="2"/>
  <c r="M3002" i="2"/>
  <c r="M2697" i="2"/>
  <c r="L2697" i="2" s="1"/>
  <c r="I4864" i="2"/>
  <c r="M916" i="2"/>
  <c r="L916" i="2" s="1"/>
  <c r="I3814" i="2"/>
  <c r="I3331" i="2"/>
  <c r="M565" i="2"/>
  <c r="L565" i="2" s="1"/>
  <c r="M1107" i="2"/>
  <c r="I6106" i="2"/>
  <c r="I1783" i="2"/>
  <c r="I2728" i="2"/>
  <c r="I5179" i="2"/>
  <c r="I1044" i="2"/>
  <c r="I4234" i="2"/>
  <c r="M1174" i="2"/>
  <c r="L1174" i="2" s="1"/>
  <c r="M1418" i="2"/>
  <c r="L1418" i="2" s="1"/>
  <c r="I6052" i="2"/>
  <c r="I3143" i="2"/>
  <c r="M5478" i="2"/>
  <c r="L5478" i="2" s="1"/>
  <c r="M2308" i="2"/>
  <c r="L2308" i="2" s="1"/>
  <c r="M2147" i="2"/>
  <c r="M4272" i="2"/>
  <c r="L4272" i="2" s="1"/>
  <c r="M4018" i="2"/>
  <c r="L4018" i="2" s="1"/>
  <c r="M3608" i="2"/>
  <c r="L3608" i="2" s="1"/>
  <c r="M5821" i="2"/>
  <c r="L5821" i="2" s="1"/>
  <c r="M4159" i="2"/>
  <c r="L4159" i="2" s="1"/>
  <c r="I5193" i="2"/>
  <c r="I2141" i="2"/>
  <c r="M6455" i="2"/>
  <c r="L6455" i="2" s="1"/>
  <c r="M2603" i="2"/>
  <c r="M3113" i="2"/>
  <c r="L3113" i="2" s="1"/>
  <c r="M1909" i="2"/>
  <c r="I1919" i="2"/>
  <c r="M5128" i="2"/>
  <c r="L5128" i="2" s="1"/>
  <c r="M5944" i="2"/>
  <c r="L5944" i="2" s="1"/>
  <c r="M3736" i="2"/>
  <c r="L3736" i="2" s="1"/>
  <c r="M4005" i="2"/>
  <c r="L4005" i="2" s="1"/>
  <c r="I3799" i="2"/>
  <c r="M5507" i="2"/>
  <c r="I4576" i="2"/>
  <c r="I2610" i="2"/>
  <c r="I5106" i="2"/>
  <c r="M236" i="2"/>
  <c r="I5756" i="2"/>
  <c r="I558" i="2"/>
  <c r="M616" i="2"/>
  <c r="L616" i="2" s="1"/>
  <c r="I2018" i="2"/>
  <c r="I4427" i="2"/>
  <c r="I431" i="2"/>
  <c r="I2183" i="2"/>
  <c r="I509" i="2"/>
  <c r="I1741" i="2"/>
  <c r="I437" i="2"/>
  <c r="I2755" i="2"/>
  <c r="I3357" i="2"/>
  <c r="M386" i="2"/>
  <c r="L386" i="2" s="1"/>
  <c r="M3935" i="2"/>
  <c r="L3935" i="2" s="1"/>
  <c r="M3443" i="2"/>
  <c r="L3443" i="2" s="1"/>
  <c r="M4052" i="2"/>
  <c r="L4052" i="2" s="1"/>
  <c r="M3195" i="2"/>
  <c r="M3807" i="2"/>
  <c r="L3807" i="2" s="1"/>
  <c r="M3997" i="2"/>
  <c r="L3997" i="2" s="1"/>
  <c r="M4764" i="2"/>
  <c r="I1206" i="2"/>
  <c r="I5007" i="2"/>
  <c r="M2341" i="2"/>
  <c r="L2341" i="2" s="1"/>
  <c r="I398" i="2"/>
  <c r="I728" i="2"/>
  <c r="M4068" i="2"/>
  <c r="L4068" i="2" s="1"/>
  <c r="I1908" i="2"/>
  <c r="I1726" i="2"/>
  <c r="M4705" i="2"/>
  <c r="L4705" i="2" s="1"/>
  <c r="M1602" i="2"/>
  <c r="M2576" i="2"/>
  <c r="L2576" i="2" s="1"/>
  <c r="M6365" i="2"/>
  <c r="L6365" i="2" s="1"/>
  <c r="I127" i="2"/>
  <c r="I3376" i="2"/>
  <c r="M3973" i="2"/>
  <c r="L3973" i="2" s="1"/>
  <c r="M5885" i="2"/>
  <c r="L5885" i="2" s="1"/>
  <c r="I3930" i="2"/>
  <c r="I5082" i="2"/>
  <c r="M2917" i="2"/>
  <c r="L2917" i="2" s="1"/>
  <c r="M2138" i="2"/>
  <c r="L2138" i="2" s="1"/>
  <c r="M1481" i="2"/>
  <c r="L1481" i="2" s="1"/>
  <c r="M2371" i="2"/>
  <c r="L2371" i="2" s="1"/>
  <c r="M671" i="2"/>
  <c r="L671" i="2" s="1"/>
  <c r="M6224" i="2"/>
  <c r="L6224" i="2" s="1"/>
  <c r="M1335" i="2"/>
  <c r="L1335" i="2" s="1"/>
  <c r="I550" i="2"/>
  <c r="I3400" i="2"/>
  <c r="I404" i="2"/>
  <c r="I4733" i="2"/>
  <c r="M246" i="2"/>
  <c r="I4627" i="2"/>
  <c r="I5447" i="2"/>
  <c r="I6286" i="2"/>
  <c r="M537" i="2"/>
  <c r="L537" i="2" s="1"/>
  <c r="I5078" i="2"/>
  <c r="I3545" i="2"/>
  <c r="I1647" i="2"/>
  <c r="I4769" i="2"/>
  <c r="I4575" i="2"/>
  <c r="I273" i="2"/>
  <c r="I2034" i="2"/>
  <c r="M1529" i="2"/>
  <c r="L1529" i="2" s="1"/>
  <c r="M3778" i="2"/>
  <c r="L3778" i="2" s="1"/>
  <c r="M3820" i="2"/>
  <c r="L3820" i="2" s="1"/>
  <c r="M1560" i="2"/>
  <c r="L1560" i="2" s="1"/>
  <c r="M3130" i="2"/>
  <c r="L3130" i="2" s="1"/>
  <c r="M4752" i="2"/>
  <c r="L4752" i="2" s="1"/>
  <c r="M3681" i="2"/>
  <c r="L3681" i="2" s="1"/>
  <c r="I2640" i="2"/>
  <c r="M4818" i="2"/>
  <c r="I5838" i="2"/>
  <c r="I3713" i="2"/>
  <c r="M5393" i="2"/>
  <c r="L5393" i="2" s="1"/>
  <c r="I5425" i="2"/>
  <c r="M3146" i="2"/>
  <c r="L3146" i="2" s="1"/>
  <c r="M5070" i="2"/>
  <c r="L5070" i="2" s="1"/>
  <c r="M5957" i="2"/>
  <c r="L5957" i="2" s="1"/>
  <c r="I3470" i="2"/>
  <c r="M5157" i="2"/>
  <c r="L5157" i="2" s="1"/>
  <c r="M5806" i="2"/>
  <c r="L5806" i="2" s="1"/>
  <c r="I3862" i="2"/>
  <c r="I3150" i="2"/>
  <c r="M6602" i="2"/>
  <c r="L6602" i="2" s="1"/>
  <c r="I1403" i="2"/>
  <c r="I985" i="2"/>
  <c r="M2483" i="2"/>
  <c r="L2483" i="2" s="1"/>
  <c r="M1478" i="2"/>
  <c r="L1478" i="2" s="1"/>
  <c r="M3394" i="2"/>
  <c r="M5848" i="2"/>
  <c r="L5848" i="2" s="1"/>
  <c r="M4868" i="2"/>
  <c r="L4868" i="2" s="1"/>
  <c r="I4772" i="2"/>
  <c r="I2616" i="2"/>
  <c r="M5533" i="2"/>
  <c r="L5533" i="2" s="1"/>
  <c r="M2267" i="2"/>
  <c r="L2267" i="2" s="1"/>
  <c r="I3498" i="2"/>
  <c r="M292" i="2"/>
  <c r="I1394" i="2"/>
  <c r="I2067" i="2"/>
  <c r="M828" i="2"/>
  <c r="L828" i="2" s="1"/>
  <c r="I340" i="2"/>
  <c r="I796" i="2"/>
  <c r="I3429" i="2"/>
  <c r="M556" i="2"/>
  <c r="L556" i="2" s="1"/>
  <c r="I5386" i="2"/>
  <c r="I4040" i="2"/>
  <c r="I4744" i="2"/>
  <c r="I1317" i="2"/>
  <c r="M1401" i="2"/>
  <c r="L1401" i="2" s="1"/>
  <c r="M2801" i="2"/>
  <c r="L2801" i="2" s="1"/>
  <c r="M3567" i="2"/>
  <c r="L3567" i="2" s="1"/>
  <c r="M4037" i="2"/>
  <c r="L4037" i="2" s="1"/>
  <c r="M5349" i="2"/>
  <c r="L5349" i="2" s="1"/>
  <c r="M5062" i="2"/>
  <c r="L5062" i="2" s="1"/>
  <c r="M5096" i="2"/>
  <c r="L5096" i="2" s="1"/>
  <c r="M6319" i="2"/>
  <c r="L6319" i="2" s="1"/>
  <c r="I4314" i="2"/>
  <c r="M2910" i="2"/>
  <c r="L2910" i="2" s="1"/>
  <c r="M3583" i="2"/>
  <c r="L3583" i="2" s="1"/>
  <c r="I4293" i="2"/>
  <c r="M5767" i="2"/>
  <c r="L5767" i="2" s="1"/>
  <c r="M6615" i="2"/>
  <c r="L6615" i="2" s="1"/>
  <c r="I212" i="2"/>
  <c r="M4055" i="2"/>
  <c r="L4055" i="2" s="1"/>
  <c r="I3393" i="2"/>
  <c r="I725" i="2"/>
  <c r="I3019" i="2"/>
  <c r="I1039" i="2"/>
  <c r="I3507" i="2"/>
  <c r="M3746" i="2"/>
  <c r="L3746" i="2" s="1"/>
  <c r="M3831" i="2"/>
  <c r="L3831" i="2" s="1"/>
  <c r="M2217" i="2"/>
  <c r="L2217" i="2" s="1"/>
  <c r="M4589" i="2"/>
  <c r="L4589" i="2" s="1"/>
  <c r="M6468" i="2"/>
  <c r="L6468" i="2" s="1"/>
  <c r="M4478" i="2"/>
  <c r="L4478" i="2" s="1"/>
  <c r="M4141" i="2"/>
  <c r="L4141" i="2" s="1"/>
  <c r="I2686" i="2"/>
  <c r="I494" i="2"/>
  <c r="I3336" i="2"/>
  <c r="M1456" i="2"/>
  <c r="L1456" i="2" s="1"/>
  <c r="I2834" i="2"/>
  <c r="I701" i="2"/>
  <c r="I1667" i="2"/>
  <c r="I359" i="2"/>
  <c r="I3148" i="2"/>
  <c r="I2050" i="2"/>
  <c r="M67" i="2"/>
  <c r="I2924" i="2"/>
  <c r="I4079" i="2"/>
  <c r="I3566" i="2"/>
  <c r="M3927" i="2"/>
  <c r="L3927" i="2" s="1"/>
  <c r="M3435" i="2"/>
  <c r="L3435" i="2" s="1"/>
  <c r="M3799" i="2"/>
  <c r="L3799" i="2" s="1"/>
  <c r="M2520" i="2"/>
  <c r="L2520" i="2" s="1"/>
  <c r="M4813" i="2"/>
  <c r="L4813" i="2" s="1"/>
  <c r="M4586" i="2"/>
  <c r="L4586" i="2" s="1"/>
  <c r="I77" i="2"/>
  <c r="I3129" i="2"/>
  <c r="M4863" i="2"/>
  <c r="L4863" i="2" s="1"/>
  <c r="M3963" i="2"/>
  <c r="L3963" i="2" s="1"/>
  <c r="I1342" i="2"/>
  <c r="M5012" i="2"/>
  <c r="L5012" i="2" s="1"/>
  <c r="M4713" i="2"/>
  <c r="M6211" i="2"/>
  <c r="L6211" i="2" s="1"/>
  <c r="M5058" i="2"/>
  <c r="L5058" i="2" s="1"/>
  <c r="M1882" i="2"/>
  <c r="L1882" i="2" s="1"/>
  <c r="M2568" i="2"/>
  <c r="L2568" i="2" s="1"/>
  <c r="M1355" i="2"/>
  <c r="L1355" i="2" s="1"/>
  <c r="M6485" i="2"/>
  <c r="L6485" i="2" s="1"/>
  <c r="I4840" i="2"/>
  <c r="I226" i="2"/>
  <c r="I3714" i="2"/>
  <c r="I4228" i="2"/>
  <c r="M5307" i="2"/>
  <c r="I4272" i="2"/>
  <c r="M1715" i="2"/>
  <c r="L1715" i="2" s="1"/>
  <c r="M1474" i="2"/>
  <c r="L1474" i="2" s="1"/>
  <c r="M2223" i="2"/>
  <c r="L2223" i="2" s="1"/>
  <c r="I4073" i="2"/>
  <c r="I5755" i="2"/>
  <c r="M2163" i="2"/>
  <c r="L2163" i="2" s="1"/>
  <c r="M5454" i="2"/>
  <c r="L5454" i="2" s="1"/>
  <c r="M5760" i="2"/>
  <c r="L5760" i="2" s="1"/>
  <c r="M145" i="2"/>
  <c r="I1246" i="2"/>
  <c r="I2430" i="2"/>
  <c r="I5453" i="2"/>
  <c r="M846" i="2"/>
  <c r="L846" i="2" s="1"/>
  <c r="I169" i="2"/>
  <c r="I6428" i="2"/>
  <c r="M1175" i="2"/>
  <c r="L1175" i="2" s="1"/>
  <c r="M1015" i="2"/>
  <c r="L1015" i="2" s="1"/>
  <c r="I2314" i="2"/>
  <c r="I969" i="2"/>
  <c r="I2841" i="2"/>
  <c r="I1305" i="2"/>
  <c r="M642" i="2"/>
  <c r="L642" i="2" s="1"/>
  <c r="I4177" i="2"/>
  <c r="I5292" i="2"/>
  <c r="M3222" i="2"/>
  <c r="L3222" i="2" s="1"/>
  <c r="M3811" i="2"/>
  <c r="L3811" i="2" s="1"/>
  <c r="M1485" i="2"/>
  <c r="L1485" i="2" s="1"/>
  <c r="M3094" i="2"/>
  <c r="L3094" i="2" s="1"/>
  <c r="M1521" i="2"/>
  <c r="L1521" i="2" s="1"/>
  <c r="M2639" i="2"/>
  <c r="L2639" i="2" s="1"/>
  <c r="M5838" i="2"/>
  <c r="L5838" i="2" s="1"/>
  <c r="M6578" i="2"/>
  <c r="L6578" i="2" s="1"/>
  <c r="M4540" i="2"/>
  <c r="L4540" i="2" s="1"/>
  <c r="I6439" i="2"/>
  <c r="I1560" i="2"/>
  <c r="M5017" i="2"/>
  <c r="I1216" i="2"/>
  <c r="I4526" i="2"/>
  <c r="I843" i="2"/>
  <c r="M2323" i="2"/>
  <c r="L2323" i="2" s="1"/>
  <c r="M4611" i="2"/>
  <c r="L4611" i="2" s="1"/>
  <c r="M4842" i="2"/>
  <c r="L4842" i="2" s="1"/>
  <c r="I4059" i="2"/>
  <c r="I3576" i="2"/>
  <c r="M4666" i="2"/>
  <c r="L4666" i="2" s="1"/>
  <c r="M5011" i="2"/>
  <c r="L5011" i="2" s="1"/>
  <c r="I3017" i="2"/>
  <c r="M5268" i="2"/>
  <c r="L5268" i="2" s="1"/>
  <c r="M5905" i="2"/>
  <c r="L5905" i="2" s="1"/>
  <c r="M6467" i="2"/>
  <c r="L6467" i="2" s="1"/>
  <c r="M5314" i="2"/>
  <c r="L5314" i="2" s="1"/>
  <c r="I1103" i="2"/>
  <c r="M6533" i="2"/>
  <c r="L6533" i="2" s="1"/>
  <c r="M5327" i="2"/>
  <c r="M2148" i="2"/>
  <c r="L2148" i="2" s="1"/>
  <c r="M6521" i="2"/>
  <c r="I3855" i="2"/>
  <c r="I3706" i="2"/>
  <c r="M1718" i="2"/>
  <c r="L1718" i="2" s="1"/>
  <c r="I3517" i="2"/>
  <c r="I1456" i="2"/>
  <c r="M577" i="2"/>
  <c r="L577" i="2" s="1"/>
  <c r="I6528" i="2"/>
  <c r="I2764" i="2"/>
  <c r="I4635" i="2"/>
  <c r="I3897" i="2"/>
  <c r="I339" i="2"/>
  <c r="I1968" i="2"/>
  <c r="I473" i="2"/>
  <c r="I427" i="2"/>
  <c r="I2140" i="2"/>
  <c r="I2285" i="2"/>
  <c r="M493" i="2"/>
  <c r="L493" i="2" s="1"/>
  <c r="M3062" i="2"/>
  <c r="L3062" i="2" s="1"/>
  <c r="M2239" i="2"/>
  <c r="M2708" i="2"/>
  <c r="L2708" i="2" s="1"/>
  <c r="M726" i="2"/>
  <c r="L726" i="2" s="1"/>
  <c r="M3392" i="2"/>
  <c r="L3392" i="2" s="1"/>
  <c r="M2377" i="2"/>
  <c r="L2377" i="2" s="1"/>
  <c r="M2116" i="2"/>
  <c r="M3503" i="2"/>
  <c r="L3503" i="2" s="1"/>
  <c r="I1557" i="2"/>
  <c r="M5203" i="2"/>
  <c r="L5203" i="2" s="1"/>
  <c r="M2442" i="2"/>
  <c r="L2442" i="2" s="1"/>
  <c r="M1635" i="2"/>
  <c r="L1635" i="2" s="1"/>
  <c r="M6587" i="2"/>
  <c r="L6587" i="2" s="1"/>
  <c r="M3928" i="2"/>
  <c r="L3928" i="2" s="1"/>
  <c r="I208" i="2"/>
  <c r="M1707" i="2"/>
  <c r="L1707" i="2" s="1"/>
  <c r="M3882" i="2"/>
  <c r="L3882" i="2" s="1"/>
  <c r="M2892" i="2"/>
  <c r="L2892" i="2" s="1"/>
  <c r="I1343" i="2"/>
  <c r="M5962" i="2"/>
  <c r="L5962" i="2" s="1"/>
  <c r="M4569" i="2"/>
  <c r="L4569" i="2" s="1"/>
  <c r="M2314" i="2"/>
  <c r="L2314" i="2" s="1"/>
  <c r="I2857" i="2"/>
  <c r="M2245" i="2"/>
  <c r="M4127" i="2"/>
  <c r="L4127" i="2" s="1"/>
  <c r="I2795" i="2"/>
  <c r="I4961" i="2"/>
  <c r="I1724" i="2"/>
  <c r="I319" i="2"/>
  <c r="I3967" i="2"/>
  <c r="I5466" i="2"/>
  <c r="M3391" i="2"/>
  <c r="L3391" i="2" s="1"/>
  <c r="M2650" i="2"/>
  <c r="L2650" i="2" s="1"/>
  <c r="M3677" i="2"/>
  <c r="L3677" i="2" s="1"/>
  <c r="M284" i="2"/>
  <c r="M865" i="2"/>
  <c r="L865" i="2" s="1"/>
  <c r="I6086" i="2"/>
  <c r="I859" i="2"/>
  <c r="I4412" i="2"/>
  <c r="I3343" i="2"/>
  <c r="I3008" i="2"/>
  <c r="I158" i="2"/>
  <c r="M964" i="2"/>
  <c r="L964" i="2" s="1"/>
  <c r="M1007" i="2"/>
  <c r="L1007" i="2" s="1"/>
  <c r="I5073" i="2"/>
  <c r="I1368" i="2"/>
  <c r="M1285" i="2"/>
  <c r="M722" i="2"/>
  <c r="L722" i="2" s="1"/>
  <c r="M1390" i="2"/>
  <c r="L1390" i="2" s="1"/>
  <c r="M2916" i="2"/>
  <c r="L2916" i="2" s="1"/>
  <c r="M2806" i="2"/>
  <c r="L2806" i="2" s="1"/>
  <c r="M1863" i="2"/>
  <c r="L1863" i="2" s="1"/>
  <c r="M3605" i="2"/>
  <c r="L3605" i="2" s="1"/>
  <c r="I4736" i="2"/>
  <c r="I6192" i="2"/>
  <c r="M3636" i="2"/>
  <c r="L3636" i="2" s="1"/>
  <c r="M2039" i="2"/>
  <c r="L2039" i="2" s="1"/>
  <c r="M6057" i="2"/>
  <c r="L6057" i="2" s="1"/>
  <c r="I4528" i="2"/>
  <c r="M2174" i="2"/>
  <c r="L2174" i="2" s="1"/>
  <c r="M2367" i="2"/>
  <c r="L2367" i="2" s="1"/>
  <c r="I534" i="2"/>
  <c r="M4257" i="2"/>
  <c r="L4257" i="2" s="1"/>
  <c r="M5459" i="2"/>
  <c r="L5459" i="2" s="1"/>
  <c r="M5064" i="2"/>
  <c r="L5064" i="2" s="1"/>
  <c r="M2225" i="2"/>
  <c r="L2225" i="2" s="1"/>
  <c r="M1858" i="2"/>
  <c r="L1858" i="2" s="1"/>
  <c r="M6579" i="2"/>
  <c r="L6579" i="2" s="1"/>
  <c r="M3822" i="2"/>
  <c r="L3822" i="2" s="1"/>
  <c r="I6365" i="2"/>
  <c r="M2453" i="2"/>
  <c r="L2453" i="2" s="1"/>
  <c r="M2615" i="2"/>
  <c r="M3885" i="2"/>
  <c r="L3885" i="2" s="1"/>
  <c r="M2181" i="2"/>
  <c r="M4570" i="2"/>
  <c r="L4570" i="2" s="1"/>
  <c r="M4777" i="2"/>
  <c r="L4777" i="2" s="1"/>
  <c r="M5713" i="2"/>
  <c r="L5713" i="2" s="1"/>
  <c r="M4601" i="2"/>
  <c r="L4601" i="2" s="1"/>
  <c r="M4181" i="2"/>
  <c r="I1083" i="2"/>
  <c r="I36" i="2"/>
  <c r="M4539" i="2"/>
  <c r="L4539" i="2" s="1"/>
  <c r="M4420" i="2"/>
  <c r="L4420" i="2" s="1"/>
  <c r="M1887" i="2"/>
  <c r="L1887" i="2" s="1"/>
  <c r="M4359" i="2"/>
  <c r="L4359" i="2" s="1"/>
  <c r="M4246" i="2"/>
  <c r="L4246" i="2" s="1"/>
  <c r="M2353" i="2"/>
  <c r="L2353" i="2" s="1"/>
  <c r="M6604" i="2"/>
  <c r="L6604" i="2" s="1"/>
  <c r="I1516" i="2"/>
  <c r="M6153" i="2"/>
  <c r="L6153" i="2" s="1"/>
  <c r="I979" i="2"/>
  <c r="M6270" i="2"/>
  <c r="L6270" i="2" s="1"/>
  <c r="I2322" i="2"/>
  <c r="M1114" i="2"/>
  <c r="L1114" i="2" s="1"/>
  <c r="M3268" i="2"/>
  <c r="L3268" i="2" s="1"/>
  <c r="M2924" i="2"/>
  <c r="L2924" i="2" s="1"/>
  <c r="I5178" i="2"/>
  <c r="M4742" i="2"/>
  <c r="L4742" i="2" s="1"/>
  <c r="M5820" i="2"/>
  <c r="L5820" i="2" s="1"/>
  <c r="M5591" i="2"/>
  <c r="M6220" i="2"/>
  <c r="L6220" i="2" s="1"/>
  <c r="I281" i="2"/>
  <c r="M5785" i="2"/>
  <c r="L5785" i="2" s="1"/>
  <c r="M3313" i="2"/>
  <c r="L3313" i="2" s="1"/>
  <c r="M1519" i="2"/>
  <c r="L1519" i="2" s="1"/>
  <c r="M3030" i="2"/>
  <c r="L3030" i="2" s="1"/>
  <c r="M4085" i="2"/>
  <c r="L4085" i="2" s="1"/>
  <c r="I124" i="2"/>
  <c r="I551" i="2"/>
  <c r="M5101" i="2"/>
  <c r="L5101" i="2" s="1"/>
  <c r="I5101" i="2"/>
  <c r="M4519" i="2"/>
  <c r="L4519" i="2" s="1"/>
  <c r="M5750" i="2"/>
  <c r="L5750" i="2" s="1"/>
  <c r="I4895" i="2"/>
  <c r="M6080" i="2"/>
  <c r="L6080" i="2" s="1"/>
  <c r="M628" i="2"/>
  <c r="L628" i="2" s="1"/>
  <c r="M3199" i="2"/>
  <c r="L3199" i="2" s="1"/>
  <c r="M3966" i="2"/>
  <c r="L3966" i="2" s="1"/>
  <c r="I2163" i="2"/>
  <c r="I2535" i="2"/>
  <c r="M4624" i="2"/>
  <c r="M6550" i="2"/>
  <c r="L6550" i="2" s="1"/>
  <c r="I5945" i="2"/>
  <c r="M6396" i="2"/>
  <c r="L6396" i="2" s="1"/>
  <c r="I4755" i="2"/>
  <c r="I279" i="2"/>
  <c r="M3420" i="2"/>
  <c r="L3420" i="2" s="1"/>
  <c r="M2291" i="2"/>
  <c r="L2291" i="2" s="1"/>
  <c r="M3255" i="2"/>
  <c r="L3255" i="2" s="1"/>
  <c r="I4181" i="2"/>
  <c r="M6033" i="2"/>
  <c r="L6033" i="2" s="1"/>
  <c r="M5883" i="2"/>
  <c r="L5883" i="2" s="1"/>
  <c r="I4443" i="2"/>
  <c r="M6591" i="2"/>
  <c r="L6591" i="2" s="1"/>
  <c r="I278" i="2"/>
  <c r="I5729" i="2"/>
  <c r="I5959" i="2"/>
  <c r="I1824" i="2"/>
  <c r="M5607" i="2"/>
  <c r="L5607" i="2" s="1"/>
  <c r="I6493" i="2"/>
  <c r="I6185" i="2"/>
  <c r="I5274" i="2"/>
  <c r="I4695" i="2"/>
  <c r="M4208" i="2"/>
  <c r="L4208" i="2" s="1"/>
  <c r="J6484" i="2"/>
  <c r="I2760" i="2"/>
  <c r="I4038" i="2"/>
  <c r="I1915" i="2"/>
  <c r="I6337" i="2"/>
  <c r="I6154" i="2"/>
  <c r="M5721" i="2"/>
  <c r="L5721" i="2" s="1"/>
  <c r="I1829" i="2"/>
  <c r="I1113" i="2"/>
  <c r="I1586" i="2"/>
  <c r="I833" i="2"/>
  <c r="M1184" i="2"/>
  <c r="L1184" i="2" s="1"/>
  <c r="M4961" i="2"/>
  <c r="L4961" i="2" s="1"/>
  <c r="M2025" i="2"/>
  <c r="L2025" i="2" s="1"/>
  <c r="M2171" i="2"/>
  <c r="L2171" i="2" s="1"/>
  <c r="M1567" i="2"/>
  <c r="L1567" i="2" s="1"/>
  <c r="M4606" i="2"/>
  <c r="L4606" i="2" s="1"/>
  <c r="M6198" i="2"/>
  <c r="L6198" i="2" s="1"/>
  <c r="M4021" i="2"/>
  <c r="L4021" i="2" s="1"/>
  <c r="I1998" i="2"/>
  <c r="I3730" i="2"/>
  <c r="M6253" i="2"/>
  <c r="L6253" i="2" s="1"/>
  <c r="I789" i="2"/>
  <c r="I910" i="2"/>
  <c r="M6327" i="2"/>
  <c r="L6327" i="2" s="1"/>
  <c r="M2212" i="2"/>
  <c r="L2212" i="2" s="1"/>
  <c r="I3589" i="2"/>
  <c r="M5131" i="2"/>
  <c r="L5131" i="2" s="1"/>
  <c r="M4297" i="2"/>
  <c r="L4297" i="2" s="1"/>
  <c r="M4549" i="2"/>
  <c r="L4549" i="2" s="1"/>
  <c r="I2938" i="2"/>
  <c r="M4427" i="2"/>
  <c r="L4427" i="2" s="1"/>
  <c r="I1461" i="2"/>
  <c r="I592" i="2"/>
  <c r="M1739" i="2"/>
  <c r="L1739" i="2" s="1"/>
  <c r="M3710" i="2"/>
  <c r="L3710" i="2" s="1"/>
  <c r="I372" i="2"/>
  <c r="I715" i="2"/>
  <c r="M2890" i="2"/>
  <c r="L2890" i="2" s="1"/>
  <c r="M6075" i="2"/>
  <c r="L6075" i="2" s="1"/>
  <c r="M4194" i="2"/>
  <c r="M2668" i="2"/>
  <c r="L2668" i="2" s="1"/>
  <c r="I387" i="2"/>
  <c r="M5652" i="2"/>
  <c r="L5652" i="2" s="1"/>
  <c r="I606" i="2"/>
  <c r="I2617" i="2"/>
  <c r="M977" i="2"/>
  <c r="L977" i="2" s="1"/>
  <c r="M3017" i="2"/>
  <c r="L3017" i="2" s="1"/>
  <c r="M3600" i="2"/>
  <c r="L3600" i="2" s="1"/>
  <c r="M2121" i="2"/>
  <c r="L2121" i="2" s="1"/>
  <c r="I4754" i="2"/>
  <c r="I847" i="2"/>
  <c r="I3726" i="2"/>
  <c r="M5890" i="2"/>
  <c r="L5890" i="2" s="1"/>
  <c r="M5370" i="2"/>
  <c r="L5370" i="2" s="1"/>
  <c r="I6040" i="2"/>
  <c r="M3041" i="2"/>
  <c r="L3041" i="2" s="1"/>
  <c r="M4089" i="2"/>
  <c r="L4089" i="2" s="1"/>
  <c r="M2600" i="2"/>
  <c r="L2600" i="2" s="1"/>
  <c r="M4365" i="2"/>
  <c r="L4365" i="2" s="1"/>
  <c r="M5426" i="2"/>
  <c r="M6207" i="2"/>
  <c r="L6207" i="2" s="1"/>
  <c r="I1618" i="2"/>
  <c r="I5725" i="2"/>
  <c r="M4381" i="2"/>
  <c r="L4381" i="2" s="1"/>
  <c r="M4490" i="2"/>
  <c r="L4490" i="2" s="1"/>
  <c r="I6306" i="2"/>
  <c r="I344" i="2"/>
  <c r="I4225" i="2"/>
  <c r="I3881" i="2"/>
  <c r="I2597" i="2"/>
  <c r="I4941" i="2"/>
  <c r="I781" i="2"/>
  <c r="I4837" i="2"/>
  <c r="I5883" i="2"/>
  <c r="I2626" i="2"/>
  <c r="I1185" i="2"/>
  <c r="I888" i="2"/>
  <c r="I2891" i="2"/>
  <c r="M6027" i="2"/>
  <c r="L6027" i="2" s="1"/>
  <c r="I1443" i="2"/>
  <c r="I5287" i="2"/>
  <c r="I5660" i="2"/>
  <c r="I970" i="2"/>
  <c r="I62" i="2"/>
  <c r="M6526" i="2"/>
  <c r="L6526" i="2" s="1"/>
  <c r="I2091" i="2"/>
  <c r="I791" i="2"/>
  <c r="M5904" i="2"/>
  <c r="L5904" i="2" s="1"/>
  <c r="I1409" i="2"/>
  <c r="I1528" i="2"/>
  <c r="I5781" i="2"/>
  <c r="M5491" i="2"/>
  <c r="L5491" i="2" s="1"/>
  <c r="M5259" i="2"/>
  <c r="L5259" i="2" s="1"/>
  <c r="M2745" i="2"/>
  <c r="L2745" i="2" s="1"/>
  <c r="M2891" i="2"/>
  <c r="L2891" i="2" s="1"/>
  <c r="M3188" i="2"/>
  <c r="L3188" i="2" s="1"/>
  <c r="M1634" i="2"/>
  <c r="M2273" i="2"/>
  <c r="L2273" i="2" s="1"/>
  <c r="M4329" i="2"/>
  <c r="L4329" i="2" s="1"/>
  <c r="M6141" i="2"/>
  <c r="L6141" i="2" s="1"/>
  <c r="M6495" i="2"/>
  <c r="L6495" i="2" s="1"/>
  <c r="M3699" i="2"/>
  <c r="L3699" i="2" s="1"/>
  <c r="I5877" i="2"/>
  <c r="I3262" i="2"/>
  <c r="M4011" i="2"/>
  <c r="L4011" i="2" s="1"/>
  <c r="I1224" i="2"/>
  <c r="M5924" i="2"/>
  <c r="L5924" i="2" s="1"/>
  <c r="J6478" i="2"/>
  <c r="M5878" i="2"/>
  <c r="L5878" i="2" s="1"/>
  <c r="I5008" i="2"/>
  <c r="M1325" i="2"/>
  <c r="L1325" i="2" s="1"/>
  <c r="M3759" i="2"/>
  <c r="L3759" i="2" s="1"/>
  <c r="M3413" i="2"/>
  <c r="L3413" i="2" s="1"/>
  <c r="M2521" i="2"/>
  <c r="L2521" i="2" s="1"/>
  <c r="M6517" i="2"/>
  <c r="L6517" i="2" s="1"/>
  <c r="M2496" i="2"/>
  <c r="L2496" i="2" s="1"/>
  <c r="M4430" i="2"/>
  <c r="L4430" i="2" s="1"/>
  <c r="I1336" i="2"/>
  <c r="I4971" i="2"/>
  <c r="M4766" i="2"/>
  <c r="M5252" i="2"/>
  <c r="L5252" i="2" s="1"/>
  <c r="I3278" i="2"/>
  <c r="M5007" i="2"/>
  <c r="L5007" i="2" s="1"/>
  <c r="I4139" i="2"/>
  <c r="M784" i="2"/>
  <c r="M2761" i="2"/>
  <c r="L2761" i="2" s="1"/>
  <c r="M1865" i="2"/>
  <c r="L1865" i="2" s="1"/>
  <c r="M6055" i="2"/>
  <c r="L6055" i="2" s="1"/>
  <c r="M4682" i="2"/>
  <c r="L4682" i="2" s="1"/>
  <c r="I2695" i="2"/>
  <c r="M6451" i="2"/>
  <c r="L6451" i="2" s="1"/>
  <c r="M3604" i="2"/>
  <c r="L3604" i="2" s="1"/>
  <c r="I3744" i="2"/>
  <c r="I1939" i="2"/>
  <c r="I6272" i="2"/>
  <c r="I6368" i="2"/>
  <c r="I316" i="2"/>
  <c r="M717" i="2"/>
  <c r="L717" i="2" s="1"/>
  <c r="M2841" i="2"/>
  <c r="L2841" i="2" s="1"/>
  <c r="M4709" i="2"/>
  <c r="L4709" i="2" s="1"/>
  <c r="M5714" i="2"/>
  <c r="L5714" i="2" s="1"/>
  <c r="I5516" i="2"/>
  <c r="M4754" i="2"/>
  <c r="I1297" i="2"/>
  <c r="M5298" i="2"/>
  <c r="L5298" i="2" s="1"/>
  <c r="M4802" i="2"/>
  <c r="L4802" i="2" s="1"/>
  <c r="M5356" i="2"/>
  <c r="L5356" i="2" s="1"/>
  <c r="M1640" i="2"/>
  <c r="L1640" i="2" s="1"/>
  <c r="I6160" i="2"/>
  <c r="I2999" i="2"/>
  <c r="J6477" i="2"/>
  <c r="M5084" i="2"/>
  <c r="M1740" i="2"/>
  <c r="L1740" i="2" s="1"/>
  <c r="M3339" i="2"/>
  <c r="L3339" i="2" s="1"/>
  <c r="M4179" i="2"/>
  <c r="L4179" i="2" s="1"/>
  <c r="I3239" i="2"/>
  <c r="I5494" i="2"/>
  <c r="M5830" i="2"/>
  <c r="L5830" i="2" s="1"/>
  <c r="M3962" i="2"/>
  <c r="L3962" i="2" s="1"/>
  <c r="M5389" i="2"/>
  <c r="L5389" i="2" s="1"/>
  <c r="M4779" i="2"/>
  <c r="I3115" i="2"/>
  <c r="I5802" i="2"/>
  <c r="M5493" i="2"/>
  <c r="L5493" i="2" s="1"/>
  <c r="I5929" i="2"/>
  <c r="I2632" i="2"/>
  <c r="M4928" i="2"/>
  <c r="L4928" i="2" s="1"/>
  <c r="I3317" i="2"/>
  <c r="I4759" i="2"/>
  <c r="M5121" i="2"/>
  <c r="L5121" i="2" s="1"/>
  <c r="I5594" i="2"/>
  <c r="I5014" i="2"/>
  <c r="I445" i="2"/>
  <c r="I6344" i="2"/>
  <c r="I6504" i="2"/>
  <c r="I6359" i="2"/>
  <c r="M6300" i="2"/>
  <c r="L6300" i="2" s="1"/>
  <c r="I5799" i="2"/>
  <c r="M5696" i="2"/>
  <c r="I5305" i="2"/>
  <c r="I6434" i="2"/>
  <c r="I3404" i="2"/>
  <c r="I98" i="2"/>
  <c r="I5049" i="2"/>
  <c r="I5872" i="2"/>
  <c r="M5708" i="2"/>
  <c r="L5708" i="2" s="1"/>
  <c r="I5237" i="2"/>
  <c r="I4679" i="2"/>
  <c r="I2658" i="2"/>
  <c r="M1735" i="2"/>
  <c r="L1735" i="2" s="1"/>
  <c r="M2235" i="2"/>
  <c r="L2235" i="2" s="1"/>
  <c r="I1699" i="2"/>
  <c r="M4486" i="2"/>
  <c r="L4486" i="2" s="1"/>
  <c r="M5516" i="2"/>
  <c r="L5516" i="2" s="1"/>
  <c r="M3261" i="2"/>
  <c r="L3261" i="2" s="1"/>
  <c r="M4976" i="2"/>
  <c r="L4976" i="2" s="1"/>
  <c r="M5335" i="2"/>
  <c r="I382" i="2"/>
  <c r="I6307" i="2"/>
  <c r="I5731" i="2"/>
  <c r="M3789" i="2"/>
  <c r="L3789" i="2" s="1"/>
  <c r="M2183" i="2"/>
  <c r="L2183" i="2" s="1"/>
  <c r="M3260" i="2"/>
  <c r="L3260" i="2" s="1"/>
  <c r="M3649" i="2"/>
  <c r="L3649" i="2" s="1"/>
  <c r="M4564" i="2"/>
  <c r="L4564" i="2" s="1"/>
  <c r="I1316" i="2"/>
  <c r="I3834" i="2"/>
  <c r="M5940" i="2"/>
  <c r="L5940" i="2" s="1"/>
  <c r="M4100" i="2"/>
  <c r="L4100" i="2" s="1"/>
  <c r="M6340" i="2"/>
  <c r="L6340" i="2" s="1"/>
  <c r="I3106" i="2"/>
  <c r="I3241" i="2"/>
  <c r="M3055" i="2"/>
  <c r="L3055" i="2" s="1"/>
  <c r="M3846" i="2"/>
  <c r="L3846" i="2" s="1"/>
  <c r="M1952" i="2"/>
  <c r="L1952" i="2" s="1"/>
  <c r="M3022" i="2"/>
  <c r="L3022" i="2" s="1"/>
  <c r="M4453" i="2"/>
  <c r="L4453" i="2" s="1"/>
  <c r="I3983" i="2"/>
  <c r="M3827" i="2"/>
  <c r="L3827" i="2" s="1"/>
  <c r="M4498" i="2"/>
  <c r="L4498" i="2" s="1"/>
  <c r="I626" i="2"/>
  <c r="M5042" i="2"/>
  <c r="L5042" i="2" s="1"/>
  <c r="M4546" i="2"/>
  <c r="L4546" i="2" s="1"/>
  <c r="M5100" i="2"/>
  <c r="L5100" i="2" s="1"/>
  <c r="M3974" i="2"/>
  <c r="L3974" i="2" s="1"/>
  <c r="I1470" i="2"/>
  <c r="I2130" i="2"/>
  <c r="M6541" i="2"/>
  <c r="L6541" i="2" s="1"/>
  <c r="I6070" i="2"/>
  <c r="I4805" i="2"/>
  <c r="M1804" i="2"/>
  <c r="L1804" i="2" s="1"/>
  <c r="M3958" i="2"/>
  <c r="L3958" i="2" s="1"/>
  <c r="M4590" i="2"/>
  <c r="L4590" i="2" s="1"/>
  <c r="I4027" i="2"/>
  <c r="I6142" i="2"/>
  <c r="M6337" i="2"/>
  <c r="L6337" i="2" s="1"/>
  <c r="I2324" i="2"/>
  <c r="M2705" i="2"/>
  <c r="L2705" i="2" s="1"/>
  <c r="M2574" i="2"/>
  <c r="L2574" i="2" s="1"/>
  <c r="M1860" i="2"/>
  <c r="M3247" i="2"/>
  <c r="L3247" i="2" s="1"/>
  <c r="I982" i="2"/>
  <c r="M3625" i="2"/>
  <c r="L3625" i="2" s="1"/>
  <c r="M4947" i="2"/>
  <c r="L4947" i="2" s="1"/>
  <c r="M1728" i="2"/>
  <c r="L1728" i="2" s="1"/>
  <c r="M4464" i="2"/>
  <c r="L4464" i="2" s="1"/>
  <c r="M6099" i="2"/>
  <c r="L6099" i="2" s="1"/>
  <c r="M3610" i="2"/>
  <c r="L3610" i="2" s="1"/>
  <c r="I6531" i="2"/>
  <c r="M6177" i="2"/>
  <c r="L6177" i="2" s="1"/>
  <c r="I5235" i="2"/>
  <c r="I2234" i="2"/>
  <c r="M6096" i="2"/>
  <c r="L6096" i="2" s="1"/>
  <c r="I4828" i="2"/>
  <c r="I3506" i="2"/>
  <c r="I6519" i="2"/>
  <c r="I6496" i="2"/>
  <c r="I1371" i="2"/>
  <c r="I5882" i="2"/>
  <c r="I1440" i="2"/>
  <c r="M6408" i="2"/>
  <c r="L6408" i="2" s="1"/>
  <c r="I4252" i="2"/>
  <c r="I1673" i="2"/>
  <c r="I6247" i="2"/>
  <c r="I370" i="2"/>
  <c r="I5652" i="2"/>
  <c r="M6598" i="2"/>
  <c r="L6598" i="2" s="1"/>
  <c r="I2754" i="2"/>
  <c r="I3139" i="2"/>
  <c r="M6524" i="2"/>
  <c r="L6524" i="2" s="1"/>
  <c r="I1626" i="2"/>
  <c r="M3011" i="2"/>
  <c r="M5752" i="2"/>
  <c r="L5752" i="2" s="1"/>
  <c r="M2599" i="2"/>
  <c r="I5743" i="2"/>
  <c r="I3693" i="2"/>
  <c r="I4559" i="2"/>
  <c r="M5107" i="2"/>
  <c r="L5107" i="2" s="1"/>
  <c r="M6346" i="2"/>
  <c r="L6346" i="2" s="1"/>
  <c r="M6246" i="2"/>
  <c r="L6246" i="2" s="1"/>
  <c r="M6420" i="2"/>
  <c r="L6420" i="2" s="1"/>
  <c r="I4397" i="2"/>
  <c r="M4036" i="2"/>
  <c r="L4036" i="2" s="1"/>
  <c r="M3568" i="2"/>
  <c r="L3568" i="2" s="1"/>
  <c r="M1955" i="2"/>
  <c r="L1955" i="2" s="1"/>
  <c r="I5750" i="2"/>
  <c r="M4285" i="2"/>
  <c r="L4285" i="2" s="1"/>
  <c r="M4921" i="2"/>
  <c r="L4921" i="2" s="1"/>
  <c r="I3377" i="2"/>
  <c r="M5257" i="2"/>
  <c r="M4004" i="2"/>
  <c r="L4004" i="2" s="1"/>
  <c r="M5704" i="2"/>
  <c r="L5704" i="2" s="1"/>
  <c r="M5761" i="2"/>
  <c r="L5761" i="2" s="1"/>
  <c r="I6029" i="2"/>
  <c r="M2950" i="2"/>
  <c r="L2950" i="2" s="1"/>
  <c r="M2127" i="2"/>
  <c r="L2127" i="2" s="1"/>
  <c r="M2332" i="2"/>
  <c r="L2332" i="2" s="1"/>
  <c r="M6136" i="2"/>
  <c r="M6490" i="2"/>
  <c r="L6490" i="2" s="1"/>
  <c r="M2007" i="2"/>
  <c r="L2007" i="2" s="1"/>
  <c r="I5354" i="2"/>
  <c r="I3313" i="2"/>
  <c r="M4542" i="2"/>
  <c r="L4542" i="2" s="1"/>
  <c r="I2649" i="2"/>
  <c r="M6007" i="2"/>
  <c r="L6007" i="2" s="1"/>
  <c r="I2723" i="2"/>
  <c r="M6123" i="2"/>
  <c r="I4996" i="2"/>
  <c r="I3528" i="2"/>
  <c r="M2146" i="2"/>
  <c r="M5743" i="2"/>
  <c r="L5743" i="2" s="1"/>
  <c r="M5194" i="2"/>
  <c r="M4140" i="2"/>
  <c r="L4140" i="2" s="1"/>
  <c r="M5669" i="2"/>
  <c r="I5623" i="2"/>
  <c r="I242" i="2"/>
  <c r="I2659" i="2"/>
  <c r="M3931" i="2"/>
  <c r="L3931" i="2" s="1"/>
  <c r="I1905" i="2"/>
  <c r="M2405" i="2"/>
  <c r="M4922" i="2"/>
  <c r="L4922" i="2" s="1"/>
  <c r="M5884" i="2"/>
  <c r="L5884" i="2" s="1"/>
  <c r="M6138" i="2"/>
  <c r="M5288" i="2"/>
  <c r="I2922" i="2"/>
  <c r="I1068" i="2"/>
  <c r="I1211" i="2"/>
  <c r="M5925" i="2"/>
  <c r="L5925" i="2" s="1"/>
  <c r="I1380" i="2"/>
  <c r="I6224" i="2"/>
  <c r="I38" i="2"/>
  <c r="M5963" i="2"/>
  <c r="L5963" i="2" s="1"/>
  <c r="I3125" i="2"/>
  <c r="M4895" i="2"/>
  <c r="I3246" i="2"/>
  <c r="I5422" i="2"/>
  <c r="I2957" i="2"/>
  <c r="I1881" i="2"/>
  <c r="I3763" i="2"/>
  <c r="I844" i="2"/>
  <c r="I2041" i="2"/>
  <c r="I1357" i="2"/>
  <c r="I3123" i="2"/>
  <c r="I6019" i="2"/>
  <c r="I976" i="2"/>
  <c r="I3402" i="2"/>
  <c r="I5095" i="2"/>
  <c r="I2951" i="2"/>
  <c r="I3705" i="2"/>
  <c r="I3372" i="2"/>
  <c r="I1887" i="2"/>
  <c r="I1719" i="2"/>
  <c r="M6545" i="2"/>
  <c r="L6545" i="2" s="1"/>
  <c r="M2880" i="2"/>
  <c r="L2880" i="2" s="1"/>
  <c r="M4070" i="2"/>
  <c r="L4070" i="2" s="1"/>
  <c r="M4309" i="2"/>
  <c r="L4309" i="2" s="1"/>
  <c r="I6168" i="2"/>
  <c r="M4977" i="2"/>
  <c r="L4977" i="2" s="1"/>
  <c r="M6380" i="2"/>
  <c r="L6380" i="2" s="1"/>
  <c r="M4785" i="2"/>
  <c r="L4785" i="2" s="1"/>
  <c r="M6589" i="2"/>
  <c r="L6589" i="2" s="1"/>
  <c r="I4242" i="2"/>
  <c r="M5818" i="2"/>
  <c r="L5818" i="2" s="1"/>
  <c r="I2117" i="2"/>
  <c r="I346" i="2"/>
  <c r="M1694" i="2"/>
  <c r="L1694" i="2" s="1"/>
  <c r="M2675" i="2"/>
  <c r="L2675" i="2" s="1"/>
  <c r="M4318" i="2"/>
  <c r="L4318" i="2" s="1"/>
  <c r="M4801" i="2"/>
  <c r="L4801" i="2" s="1"/>
  <c r="I4821" i="2"/>
  <c r="M1644" i="2"/>
  <c r="L1644" i="2" s="1"/>
  <c r="M6303" i="2"/>
  <c r="L6303" i="2" s="1"/>
  <c r="M6457" i="2"/>
  <c r="L6457" i="2" s="1"/>
  <c r="I4830" i="2"/>
  <c r="M6440" i="2"/>
  <c r="L6440" i="2" s="1"/>
  <c r="I4245" i="2"/>
  <c r="I6055" i="2"/>
  <c r="M158" i="2"/>
  <c r="I5823" i="2"/>
  <c r="I5316" i="2"/>
  <c r="I885" i="2"/>
  <c r="M895" i="2"/>
  <c r="L895" i="2" s="1"/>
  <c r="M3996" i="2"/>
  <c r="L3996" i="2" s="1"/>
  <c r="M3976" i="2"/>
  <c r="L3976" i="2" s="1"/>
  <c r="M1898" i="2"/>
  <c r="L1898" i="2" s="1"/>
  <c r="M88" i="2"/>
  <c r="I6132" i="2"/>
  <c r="M370" i="2"/>
  <c r="L370" i="2" s="1"/>
  <c r="M832" i="2"/>
  <c r="L832" i="2" s="1"/>
  <c r="I5492" i="2"/>
  <c r="I4331" i="2"/>
  <c r="I3324" i="2"/>
  <c r="M697" i="2"/>
  <c r="L697" i="2" s="1"/>
  <c r="I5899" i="2"/>
  <c r="I978" i="2"/>
  <c r="I989" i="2"/>
  <c r="I6191" i="2"/>
  <c r="I1789" i="2"/>
  <c r="M919" i="2"/>
  <c r="L919" i="2" s="1"/>
  <c r="I5430" i="2"/>
  <c r="I1020" i="2"/>
  <c r="I5667" i="2"/>
  <c r="M1897" i="2"/>
  <c r="L1897" i="2" s="1"/>
  <c r="M3549" i="2"/>
  <c r="L3549" i="2" s="1"/>
  <c r="M2789" i="2"/>
  <c r="L2789" i="2" s="1"/>
  <c r="M3879" i="2"/>
  <c r="L3879" i="2" s="1"/>
  <c r="M5598" i="2"/>
  <c r="L5598" i="2" s="1"/>
  <c r="I3076" i="2"/>
  <c r="I2722" i="2"/>
  <c r="M4721" i="2"/>
  <c r="L4721" i="2" s="1"/>
  <c r="M5586" i="2"/>
  <c r="M5226" i="2"/>
  <c r="L5226" i="2" s="1"/>
  <c r="M4525" i="2"/>
  <c r="L4525" i="2" s="1"/>
  <c r="M5255" i="2"/>
  <c r="I2694" i="2"/>
  <c r="M2693" i="2"/>
  <c r="L2693" i="2" s="1"/>
  <c r="M1861" i="2"/>
  <c r="L1861" i="2" s="1"/>
  <c r="M2805" i="2"/>
  <c r="L2805" i="2" s="1"/>
  <c r="M3569" i="2"/>
  <c r="L3569" i="2" s="1"/>
  <c r="I6321" i="2"/>
  <c r="M5201" i="2"/>
  <c r="L5201" i="2" s="1"/>
  <c r="M5381" i="2"/>
  <c r="L5381" i="2" s="1"/>
  <c r="M6513" i="2"/>
  <c r="L6513" i="2" s="1"/>
  <c r="M4753" i="2"/>
  <c r="M5807" i="2"/>
  <c r="L5807" i="2" s="1"/>
  <c r="M6197" i="2"/>
  <c r="L6197" i="2" s="1"/>
  <c r="I2461" i="2"/>
  <c r="I3927" i="2"/>
  <c r="I5574" i="2"/>
  <c r="I2602" i="2"/>
  <c r="I1553" i="2"/>
  <c r="M299" i="2"/>
  <c r="I4362" i="2"/>
  <c r="I527" i="2"/>
  <c r="I1559" i="2"/>
  <c r="M439" i="2"/>
  <c r="L439" i="2" s="1"/>
  <c r="I4292" i="2"/>
  <c r="M893" i="2"/>
  <c r="L893" i="2" s="1"/>
  <c r="I1970" i="2"/>
  <c r="I584" i="2"/>
  <c r="I6184" i="2"/>
  <c r="I4819" i="2"/>
  <c r="I4257" i="2"/>
  <c r="I3634" i="2"/>
  <c r="M1236" i="2"/>
  <c r="L1236" i="2" s="1"/>
  <c r="M3920" i="2"/>
  <c r="L3920" i="2" s="1"/>
  <c r="M2940" i="2"/>
  <c r="L2940" i="2" s="1"/>
  <c r="M1479" i="2"/>
  <c r="L1479" i="2" s="1"/>
  <c r="M4249" i="2"/>
  <c r="L4249" i="2" s="1"/>
  <c r="M3926" i="2"/>
  <c r="L3926" i="2" s="1"/>
  <c r="M2888" i="2"/>
  <c r="L2888" i="2" s="1"/>
  <c r="M4827" i="2"/>
  <c r="L4827" i="2" s="1"/>
  <c r="M2511" i="2"/>
  <c r="L2511" i="2" s="1"/>
  <c r="M4598" i="2"/>
  <c r="I3065" i="2"/>
  <c r="I145" i="2"/>
  <c r="I3207" i="2"/>
  <c r="M5744" i="2"/>
  <c r="L5744" i="2" s="1"/>
  <c r="M2228" i="2"/>
  <c r="L2228" i="2" s="1"/>
  <c r="M250" i="2"/>
  <c r="M2904" i="2"/>
  <c r="L2904" i="2" s="1"/>
  <c r="I2682" i="2"/>
  <c r="I4586" i="2"/>
  <c r="M4616" i="2"/>
  <c r="L4616" i="2" s="1"/>
  <c r="M4436" i="2"/>
  <c r="L4436" i="2" s="1"/>
  <c r="I878" i="2"/>
  <c r="M5650" i="2"/>
  <c r="L5650" i="2" s="1"/>
  <c r="I2166" i="2"/>
  <c r="I4384" i="2"/>
  <c r="M6487" i="2"/>
  <c r="L6487" i="2" s="1"/>
  <c r="I5391" i="2"/>
  <c r="I5068" i="2"/>
  <c r="M3408" i="2"/>
  <c r="L3408" i="2" s="1"/>
  <c r="M3814" i="2"/>
  <c r="L3814" i="2" s="1"/>
  <c r="M2699" i="2"/>
  <c r="L2699" i="2" s="1"/>
  <c r="M3731" i="2"/>
  <c r="L3731" i="2" s="1"/>
  <c r="M4168" i="2"/>
  <c r="L4168" i="2" s="1"/>
  <c r="I5597" i="2"/>
  <c r="I2832" i="2"/>
  <c r="I1487" i="2"/>
  <c r="I3419" i="2"/>
  <c r="M1147" i="2"/>
  <c r="L1147" i="2" s="1"/>
  <c r="M1190" i="2"/>
  <c r="L1190" i="2" s="1"/>
  <c r="I5701" i="2"/>
  <c r="I1264" i="2"/>
  <c r="M281" i="2"/>
  <c r="I2966" i="2"/>
  <c r="I4366" i="2"/>
  <c r="I2111" i="2"/>
  <c r="I6162" i="2"/>
  <c r="M858" i="2"/>
  <c r="L858" i="2" s="1"/>
  <c r="I4951" i="2"/>
  <c r="I3002" i="2"/>
  <c r="I3985" i="2"/>
  <c r="M262" i="2"/>
  <c r="M3634" i="2"/>
  <c r="L3634" i="2" s="1"/>
  <c r="M2969" i="2"/>
  <c r="L2969" i="2" s="1"/>
  <c r="M2654" i="2"/>
  <c r="L2654" i="2" s="1"/>
  <c r="M2919" i="2"/>
  <c r="L2919" i="2" s="1"/>
  <c r="I686" i="2"/>
  <c r="M6100" i="2"/>
  <c r="L6100" i="2" s="1"/>
  <c r="M6361" i="2"/>
  <c r="L6361" i="2" s="1"/>
  <c r="I4227" i="2"/>
  <c r="M3047" i="2"/>
  <c r="L3047" i="2" s="1"/>
  <c r="M6618" i="2"/>
  <c r="L6618" i="2" s="1"/>
  <c r="I4433" i="2"/>
  <c r="I4148" i="2"/>
  <c r="I2899" i="2"/>
  <c r="M2670" i="2"/>
  <c r="L2670" i="2" s="1"/>
  <c r="M2832" i="2"/>
  <c r="L2832" i="2" s="1"/>
  <c r="M2214" i="2"/>
  <c r="L2214" i="2" s="1"/>
  <c r="M3777" i="2"/>
  <c r="L3777" i="2" s="1"/>
  <c r="M2624" i="2"/>
  <c r="L2624" i="2" s="1"/>
  <c r="M6600" i="2"/>
  <c r="L6600" i="2" s="1"/>
  <c r="M6436" i="2"/>
  <c r="L6436" i="2" s="1"/>
  <c r="M3297" i="2"/>
  <c r="M5188" i="2"/>
  <c r="L5188" i="2" s="1"/>
  <c r="I3473" i="2"/>
  <c r="I2700" i="2"/>
  <c r="M4413" i="2"/>
  <c r="L4413" i="2" s="1"/>
  <c r="M2400" i="2"/>
  <c r="I3329" i="2"/>
  <c r="I654" i="2"/>
  <c r="M4560" i="2"/>
  <c r="L4560" i="2" s="1"/>
  <c r="I2047" i="2"/>
  <c r="M3346" i="2"/>
  <c r="L3346" i="2" s="1"/>
  <c r="M1425" i="2"/>
  <c r="L1425" i="2" s="1"/>
  <c r="M2462" i="2"/>
  <c r="L2462" i="2" s="1"/>
  <c r="M3161" i="2"/>
  <c r="M5285" i="2"/>
  <c r="L5285" i="2" s="1"/>
  <c r="M6458" i="2"/>
  <c r="L6458" i="2" s="1"/>
  <c r="M4256" i="2"/>
  <c r="L4256" i="2" s="1"/>
  <c r="I6139" i="2"/>
  <c r="I4608" i="2"/>
  <c r="M4235" i="2"/>
  <c r="L4235" i="2" s="1"/>
  <c r="I2590" i="2"/>
  <c r="M1394" i="2"/>
  <c r="L1394" i="2" s="1"/>
  <c r="I720" i="2"/>
  <c r="I607" i="2"/>
  <c r="I2940" i="2"/>
  <c r="I5638" i="2"/>
  <c r="I624" i="2"/>
  <c r="I3616" i="2"/>
  <c r="I333" i="2"/>
  <c r="M1161" i="2"/>
  <c r="L1161" i="2" s="1"/>
  <c r="M1348" i="2"/>
  <c r="L1348" i="2" s="1"/>
  <c r="M2063" i="2"/>
  <c r="M2312" i="2"/>
  <c r="L2312" i="2" s="1"/>
  <c r="M822" i="2"/>
  <c r="L822" i="2" s="1"/>
  <c r="M6229" i="2"/>
  <c r="L6229" i="2" s="1"/>
  <c r="M5380" i="2"/>
  <c r="L5380" i="2" s="1"/>
  <c r="I838" i="2"/>
  <c r="I1360" i="2"/>
  <c r="I5472" i="2"/>
  <c r="I2886" i="2"/>
  <c r="M3168" i="2"/>
  <c r="L3168" i="2" s="1"/>
  <c r="M1569" i="2"/>
  <c r="L1569" i="2" s="1"/>
  <c r="M2567" i="2"/>
  <c r="L2567" i="2" s="1"/>
  <c r="M4444" i="2"/>
  <c r="L4444" i="2" s="1"/>
  <c r="I3571" i="2"/>
  <c r="M4871" i="2"/>
  <c r="L4871" i="2" s="1"/>
  <c r="M1907" i="2"/>
  <c r="M5235" i="2"/>
  <c r="L5235" i="2" s="1"/>
  <c r="M4443" i="2"/>
  <c r="L4443" i="2" s="1"/>
  <c r="M5906" i="2"/>
  <c r="L5906" i="2" s="1"/>
  <c r="I255" i="2"/>
  <c r="M5879" i="2"/>
  <c r="L5879" i="2" s="1"/>
  <c r="M2200" i="2"/>
  <c r="M1923" i="2"/>
  <c r="L1923" i="2" s="1"/>
  <c r="M1419" i="2"/>
  <c r="L1419" i="2" s="1"/>
  <c r="M1960" i="2"/>
  <c r="L1960" i="2" s="1"/>
  <c r="I3937" i="2"/>
  <c r="M5707" i="2"/>
  <c r="L5707" i="2" s="1"/>
  <c r="M5230" i="2"/>
  <c r="L5230" i="2" s="1"/>
  <c r="M782" i="2"/>
  <c r="L782" i="2" s="1"/>
  <c r="M807" i="2"/>
  <c r="I1183" i="2"/>
  <c r="I5735" i="2"/>
  <c r="I4311" i="2"/>
  <c r="I1043" i="2"/>
  <c r="I741" i="2"/>
  <c r="I4474" i="2"/>
  <c r="I5335" i="2"/>
  <c r="I6331" i="2"/>
  <c r="I5449" i="2"/>
  <c r="M1026" i="2"/>
  <c r="L1026" i="2" s="1"/>
  <c r="M1122" i="2"/>
  <c r="L1122" i="2" s="1"/>
  <c r="I2654" i="2"/>
  <c r="I3248" i="2"/>
  <c r="I3727" i="2"/>
  <c r="M1266" i="2"/>
  <c r="M3912" i="2"/>
  <c r="L3912" i="2" s="1"/>
  <c r="M2932" i="2"/>
  <c r="L2932" i="2" s="1"/>
  <c r="M2422" i="2"/>
  <c r="L2422" i="2" s="1"/>
  <c r="M5313" i="2"/>
  <c r="L5313" i="2" s="1"/>
  <c r="I790" i="2"/>
  <c r="I4161" i="2"/>
  <c r="M4367" i="2"/>
  <c r="L4367" i="2" s="1"/>
  <c r="M1578" i="2"/>
  <c r="M5223" i="2"/>
  <c r="L5223" i="2" s="1"/>
  <c r="I5599" i="2"/>
  <c r="M2721" i="2"/>
  <c r="L2721" i="2" s="1"/>
  <c r="M3558" i="2"/>
  <c r="L3558" i="2" s="1"/>
  <c r="M2896" i="2"/>
  <c r="L2896" i="2" s="1"/>
  <c r="M4373" i="2"/>
  <c r="L4373" i="2" s="1"/>
  <c r="I84" i="2"/>
  <c r="I1029" i="2"/>
  <c r="M5015" i="2"/>
  <c r="M5345" i="2"/>
  <c r="L5345" i="2" s="1"/>
  <c r="I1743" i="2"/>
  <c r="I3073" i="2"/>
  <c r="M4924" i="2"/>
  <c r="L4924" i="2" s="1"/>
  <c r="M6182" i="2"/>
  <c r="L6182" i="2" s="1"/>
  <c r="M6356" i="2"/>
  <c r="L6356" i="2" s="1"/>
  <c r="I5445" i="2"/>
  <c r="M3411" i="2"/>
  <c r="L3411" i="2" s="1"/>
  <c r="M3410" i="2"/>
  <c r="L3410" i="2" s="1"/>
  <c r="M4470" i="2"/>
  <c r="L4470" i="2" s="1"/>
  <c r="I1839" i="2"/>
  <c r="I3686" i="2"/>
  <c r="M3987" i="2"/>
  <c r="L3987" i="2" s="1"/>
  <c r="M4161" i="2"/>
  <c r="L4161" i="2" s="1"/>
  <c r="J6479" i="2"/>
  <c r="M793" i="2"/>
  <c r="I356" i="2"/>
  <c r="I3518" i="2"/>
  <c r="I949" i="2"/>
  <c r="I1428" i="2"/>
  <c r="I2362" i="2"/>
  <c r="I2503" i="2"/>
  <c r="I5720" i="2"/>
  <c r="I1396" i="2"/>
  <c r="I2767" i="2"/>
  <c r="M1045" i="2"/>
  <c r="L1045" i="2" s="1"/>
  <c r="I4302" i="2"/>
  <c r="I1701" i="2"/>
  <c r="M395" i="2"/>
  <c r="L395" i="2" s="1"/>
  <c r="I5147" i="2"/>
  <c r="I2059" i="2"/>
  <c r="M3296" i="2"/>
  <c r="M2687" i="2"/>
  <c r="L2687" i="2" s="1"/>
  <c r="M840" i="2"/>
  <c r="L840" i="2" s="1"/>
  <c r="M3626" i="2"/>
  <c r="L3626" i="2" s="1"/>
  <c r="M2203" i="2"/>
  <c r="L2203" i="2" s="1"/>
  <c r="I1133" i="2"/>
  <c r="M5705" i="2"/>
  <c r="L5705" i="2" s="1"/>
  <c r="M2067" i="2"/>
  <c r="L2067" i="2" s="1"/>
  <c r="I4436" i="2"/>
  <c r="M1998" i="2"/>
  <c r="M4316" i="2"/>
  <c r="L4316" i="2" s="1"/>
  <c r="I2696" i="2"/>
  <c r="I1863" i="2"/>
  <c r="I1728" i="2"/>
  <c r="I2040" i="2"/>
  <c r="M3329" i="2"/>
  <c r="L3329" i="2" s="1"/>
  <c r="M2666" i="2"/>
  <c r="L2666" i="2" s="1"/>
  <c r="M5569" i="2"/>
  <c r="L5569" i="2" s="1"/>
  <c r="I2895" i="2"/>
  <c r="I4927" i="2"/>
  <c r="M1843" i="2"/>
  <c r="L1843" i="2" s="1"/>
  <c r="M5479" i="2"/>
  <c r="I892" i="2"/>
  <c r="I3829" i="2"/>
  <c r="I6530" i="2"/>
  <c r="M2189" i="2"/>
  <c r="M1446" i="2"/>
  <c r="L1446" i="2" s="1"/>
  <c r="M3596" i="2"/>
  <c r="L3596" i="2" s="1"/>
  <c r="M5139" i="2"/>
  <c r="L5139" i="2" s="1"/>
  <c r="M4405" i="2"/>
  <c r="L4405" i="2" s="1"/>
  <c r="I327" i="2"/>
  <c r="I3503" i="2"/>
  <c r="I2112" i="2"/>
  <c r="I1649" i="2"/>
  <c r="M1275" i="2"/>
  <c r="I6500" i="2"/>
  <c r="I2196" i="2"/>
  <c r="I3695" i="2"/>
  <c r="M502" i="2"/>
  <c r="L502" i="2" s="1"/>
  <c r="M324" i="2"/>
  <c r="L324" i="2" s="1"/>
  <c r="I290" i="2"/>
  <c r="M900" i="2"/>
  <c r="M943" i="2"/>
  <c r="L943" i="2" s="1"/>
  <c r="I4882" i="2"/>
  <c r="I6427" i="2"/>
  <c r="M1134" i="2"/>
  <c r="L1134" i="2" s="1"/>
  <c r="I1782" i="2"/>
  <c r="I3433" i="2"/>
  <c r="I954" i="2"/>
  <c r="M2564" i="2"/>
  <c r="L2564" i="2" s="1"/>
  <c r="M2989" i="2"/>
  <c r="M2120" i="2"/>
  <c r="L2120" i="2" s="1"/>
  <c r="M3863" i="2"/>
  <c r="L3863" i="2" s="1"/>
  <c r="M4674" i="2"/>
  <c r="L4674" i="2" s="1"/>
  <c r="M4972" i="2"/>
  <c r="L4972" i="2" s="1"/>
  <c r="I706" i="2"/>
  <c r="M4250" i="2"/>
  <c r="L4250" i="2" s="1"/>
  <c r="M5951" i="2"/>
  <c r="L5951" i="2" s="1"/>
  <c r="I3044" i="2"/>
  <c r="M329" i="2"/>
  <c r="L329" i="2" s="1"/>
  <c r="M1500" i="2"/>
  <c r="L1500" i="2" s="1"/>
  <c r="M1845" i="2"/>
  <c r="L1845" i="2" s="1"/>
  <c r="M3073" i="2"/>
  <c r="L3073" i="2" s="1"/>
  <c r="M1287" i="2"/>
  <c r="I1087" i="2"/>
  <c r="M5202" i="2"/>
  <c r="L5202" i="2" s="1"/>
  <c r="M5495" i="2"/>
  <c r="L5495" i="2" s="1"/>
  <c r="M3732" i="2"/>
  <c r="L3732" i="2" s="1"/>
  <c r="M6493" i="2"/>
  <c r="L6493" i="2" s="1"/>
  <c r="M4493" i="2"/>
  <c r="L4493" i="2" s="1"/>
  <c r="M3983" i="2"/>
  <c r="L3983" i="2" s="1"/>
  <c r="I869" i="2"/>
  <c r="I5605" i="2"/>
  <c r="M5795" i="2"/>
  <c r="L5795" i="2" s="1"/>
  <c r="I5681" i="2"/>
  <c r="I5972" i="2"/>
  <c r="M5933" i="2"/>
  <c r="L5933" i="2" s="1"/>
  <c r="M3271" i="2"/>
  <c r="L3271" i="2" s="1"/>
  <c r="M4509" i="2"/>
  <c r="L4509" i="2" s="1"/>
  <c r="I1097" i="2"/>
  <c r="M505" i="2"/>
  <c r="L505" i="2" s="1"/>
  <c r="I5367" i="2"/>
  <c r="I4447" i="2"/>
  <c r="I5230" i="2"/>
  <c r="I5653" i="2"/>
  <c r="I3059" i="2"/>
  <c r="M746" i="2"/>
  <c r="L746" i="2" s="1"/>
  <c r="I5967" i="2"/>
  <c r="I5308" i="2"/>
  <c r="I5911" i="2"/>
  <c r="M847" i="2"/>
  <c r="L847" i="2" s="1"/>
  <c r="M2066" i="2"/>
  <c r="L2066" i="2" s="1"/>
  <c r="M3773" i="2"/>
  <c r="L3773" i="2" s="1"/>
  <c r="M3241" i="2"/>
  <c r="L3241" i="2" s="1"/>
  <c r="M1475" i="2"/>
  <c r="L1475" i="2" s="1"/>
  <c r="M1988" i="2"/>
  <c r="L1988" i="2" s="1"/>
  <c r="M3645" i="2"/>
  <c r="L3645" i="2" s="1"/>
  <c r="M3158" i="2"/>
  <c r="L3158" i="2" s="1"/>
  <c r="M4631" i="2"/>
  <c r="I3101" i="2"/>
  <c r="I447" i="2"/>
  <c r="M4628" i="2"/>
  <c r="M5764" i="2"/>
  <c r="L5764" i="2" s="1"/>
  <c r="I3564" i="2"/>
  <c r="M5105" i="2"/>
  <c r="L5105" i="2" s="1"/>
  <c r="M5700" i="2"/>
  <c r="L5700" i="2" s="1"/>
  <c r="M6398" i="2"/>
  <c r="L6398" i="2" s="1"/>
  <c r="M5027" i="2"/>
  <c r="M5228" i="2"/>
  <c r="L5228" i="2" s="1"/>
  <c r="I3751" i="2"/>
  <c r="M5151" i="2"/>
  <c r="L5151" i="2" s="1"/>
  <c r="M5472" i="2"/>
  <c r="L5472" i="2" s="1"/>
  <c r="I2552" i="2"/>
  <c r="I2518" i="2"/>
  <c r="M5900" i="2"/>
  <c r="L5900" i="2" s="1"/>
  <c r="I4915" i="2"/>
  <c r="M1532" i="2"/>
  <c r="L1532" i="2" s="1"/>
  <c r="M3098" i="2"/>
  <c r="L3098" i="2" s="1"/>
  <c r="M1471" i="2"/>
  <c r="L1471" i="2" s="1"/>
  <c r="M2796" i="2"/>
  <c r="L2796" i="2" s="1"/>
  <c r="M2071" i="2"/>
  <c r="L2071" i="2" s="1"/>
  <c r="M5287" i="2"/>
  <c r="I1992" i="2"/>
  <c r="M5527" i="2"/>
  <c r="M5046" i="2"/>
  <c r="M1579" i="2"/>
  <c r="L1579" i="2" s="1"/>
  <c r="M2236" i="2"/>
  <c r="L2236" i="2" s="1"/>
  <c r="M6023" i="2"/>
  <c r="L6023" i="2" s="1"/>
  <c r="M5303" i="2"/>
  <c r="L5303" i="2" s="1"/>
  <c r="M2893" i="2"/>
  <c r="L2893" i="2" s="1"/>
  <c r="M3870" i="2"/>
  <c r="L3870" i="2" s="1"/>
  <c r="M4725" i="2"/>
  <c r="L4725" i="2" s="1"/>
  <c r="I5691" i="2"/>
  <c r="I244" i="2"/>
  <c r="M4482" i="2"/>
  <c r="L4482" i="2" s="1"/>
  <c r="M5943" i="2"/>
  <c r="L5943" i="2" s="1"/>
  <c r="M5215" i="2"/>
  <c r="L5215" i="2" s="1"/>
  <c r="I6181" i="2"/>
  <c r="I2693" i="2"/>
  <c r="M1802" i="2"/>
  <c r="M3251" i="2"/>
  <c r="L3251" i="2" s="1"/>
  <c r="M3397" i="2"/>
  <c r="L3397" i="2" s="1"/>
  <c r="M1908" i="2"/>
  <c r="M2155" i="2"/>
  <c r="L2155" i="2" s="1"/>
  <c r="I3846" i="2"/>
  <c r="M4061" i="2"/>
  <c r="L4061" i="2" s="1"/>
  <c r="M3764" i="2"/>
  <c r="L3764" i="2" s="1"/>
  <c r="I3933" i="2"/>
  <c r="I5519" i="2"/>
  <c r="M5363" i="2"/>
  <c r="L5363" i="2" s="1"/>
  <c r="M6149" i="2"/>
  <c r="L6149" i="2" s="1"/>
  <c r="M3005" i="2"/>
  <c r="L3005" i="2" s="1"/>
  <c r="M4266" i="2"/>
  <c r="L4266" i="2" s="1"/>
  <c r="M2532" i="2"/>
  <c r="L2532" i="2" s="1"/>
  <c r="M4913" i="2"/>
  <c r="M4950" i="2"/>
  <c r="L4950" i="2" s="1"/>
  <c r="M6266" i="2"/>
  <c r="L6266" i="2" s="1"/>
  <c r="M4219" i="2"/>
  <c r="L4219" i="2" s="1"/>
  <c r="I6236" i="2"/>
  <c r="I4307" i="2"/>
  <c r="I5337" i="2"/>
  <c r="M4867" i="2"/>
  <c r="L4867" i="2" s="1"/>
  <c r="I1898" i="2"/>
  <c r="I936" i="2"/>
  <c r="M5822" i="2"/>
  <c r="L5822" i="2" s="1"/>
  <c r="M3877" i="2"/>
  <c r="L3877" i="2" s="1"/>
  <c r="M3586" i="2"/>
  <c r="L3586" i="2" s="1"/>
  <c r="M3099" i="2"/>
  <c r="L3099" i="2" s="1"/>
  <c r="M4580" i="2"/>
  <c r="L4580" i="2" s="1"/>
  <c r="I3923" i="2"/>
  <c r="I643" i="2"/>
  <c r="M3941" i="2"/>
  <c r="L3941" i="2" s="1"/>
  <c r="I3451" i="2"/>
  <c r="I909" i="2"/>
  <c r="I47" i="2"/>
  <c r="M5825" i="2"/>
  <c r="L5825" i="2" s="1"/>
  <c r="I2652" i="2"/>
  <c r="I3203" i="2"/>
  <c r="I424" i="2"/>
  <c r="M3615" i="2"/>
  <c r="L3615" i="2" s="1"/>
  <c r="M3233" i="2"/>
  <c r="L3233" i="2" s="1"/>
  <c r="I2713" i="2"/>
  <c r="M4596" i="2"/>
  <c r="L4596" i="2" s="1"/>
  <c r="M1977" i="2"/>
  <c r="L1977" i="2" s="1"/>
  <c r="M5999" i="2"/>
  <c r="L5999" i="2" s="1"/>
  <c r="M5450" i="2"/>
  <c r="M3956" i="2"/>
  <c r="L3956" i="2" s="1"/>
  <c r="M4541" i="2"/>
  <c r="L4541" i="2" s="1"/>
  <c r="I2022" i="2"/>
  <c r="M5243" i="2"/>
  <c r="I1679" i="2"/>
  <c r="I1186" i="2"/>
  <c r="M6275" i="2"/>
  <c r="L6275" i="2" s="1"/>
  <c r="I2315" i="2"/>
  <c r="I4686" i="2"/>
  <c r="M3817" i="2"/>
  <c r="L3817" i="2" s="1"/>
  <c r="I5133" i="2"/>
  <c r="I1593" i="2"/>
  <c r="M6345" i="2"/>
  <c r="L6345" i="2" s="1"/>
  <c r="I5534" i="2"/>
  <c r="I2954" i="2"/>
  <c r="M2636" i="2"/>
  <c r="L2636" i="2" s="1"/>
  <c r="M6277" i="2"/>
  <c r="L6277" i="2" s="1"/>
  <c r="I2671" i="2"/>
  <c r="I5083" i="2"/>
  <c r="I1642" i="2"/>
  <c r="I2425" i="2"/>
  <c r="I5236" i="2"/>
  <c r="M4640" i="2"/>
  <c r="L4640" i="2" s="1"/>
  <c r="I5401" i="2"/>
  <c r="I3728" i="2"/>
  <c r="I5137" i="2"/>
  <c r="I2357" i="2"/>
  <c r="I3798" i="2"/>
  <c r="I4122" i="2"/>
  <c r="I4221" i="2"/>
  <c r="I4974" i="2"/>
  <c r="I4717" i="2"/>
  <c r="M6352" i="2"/>
  <c r="L6352" i="2" s="1"/>
  <c r="M1980" i="2"/>
  <c r="M1504" i="2"/>
  <c r="L1504" i="2" s="1"/>
  <c r="M1202" i="2"/>
  <c r="L1202" i="2" s="1"/>
  <c r="M2659" i="2"/>
  <c r="L2659" i="2" s="1"/>
  <c r="M5217" i="2"/>
  <c r="L5217" i="2" s="1"/>
  <c r="I5906" i="2"/>
  <c r="I4349" i="2"/>
  <c r="M5445" i="2"/>
  <c r="L5445" i="2" s="1"/>
  <c r="M5085" i="2"/>
  <c r="M4886" i="2"/>
  <c r="L4886" i="2" s="1"/>
  <c r="M5165" i="2"/>
  <c r="L5165" i="2" s="1"/>
  <c r="I1047" i="2"/>
  <c r="M4744" i="2"/>
  <c r="I4563" i="2"/>
  <c r="I1874" i="2"/>
  <c r="M3869" i="2"/>
  <c r="L3869" i="2" s="1"/>
  <c r="M3624" i="2"/>
  <c r="L3624" i="2" s="1"/>
  <c r="M6326" i="2"/>
  <c r="L6326" i="2" s="1"/>
  <c r="I34" i="2"/>
  <c r="M6328" i="2"/>
  <c r="L6328" i="2" s="1"/>
  <c r="I845" i="2"/>
  <c r="M6074" i="2"/>
  <c r="L6074" i="2" s="1"/>
  <c r="M3621" i="2"/>
  <c r="L3621" i="2" s="1"/>
  <c r="M1936" i="2"/>
  <c r="L1936" i="2" s="1"/>
  <c r="M3280" i="2"/>
  <c r="L3280" i="2" s="1"/>
  <c r="I4525" i="2"/>
  <c r="I196" i="2"/>
  <c r="M4774" i="2"/>
  <c r="L4774" i="2" s="1"/>
  <c r="I1048" i="2"/>
  <c r="M3964" i="2"/>
  <c r="L3964" i="2" s="1"/>
  <c r="M6039" i="2"/>
  <c r="L6039" i="2" s="1"/>
  <c r="I1135" i="2"/>
  <c r="M1841" i="2"/>
  <c r="L1841" i="2" s="1"/>
  <c r="M864" i="2"/>
  <c r="L864" i="2" s="1"/>
  <c r="M1600" i="2"/>
  <c r="L1600" i="2" s="1"/>
  <c r="M4221" i="2"/>
  <c r="L4221" i="2" s="1"/>
  <c r="M5834" i="2"/>
  <c r="L5834" i="2" s="1"/>
  <c r="M4697" i="2"/>
  <c r="L4697" i="2" s="1"/>
  <c r="I4984" i="2"/>
  <c r="I635" i="2"/>
  <c r="M6504" i="2"/>
  <c r="L6504" i="2" s="1"/>
  <c r="J6473" i="2"/>
  <c r="I1675" i="2"/>
  <c r="M3835" i="2"/>
  <c r="L3835" i="2" s="1"/>
  <c r="M4340" i="2"/>
  <c r="L4340" i="2" s="1"/>
  <c r="M2980" i="2"/>
  <c r="L2980" i="2" s="1"/>
  <c r="M5337" i="2"/>
  <c r="I6444" i="2"/>
  <c r="M4910" i="2"/>
  <c r="L4910" i="2" s="1"/>
  <c r="M5797" i="2"/>
  <c r="L5797" i="2" s="1"/>
  <c r="I1289" i="2"/>
  <c r="M5246" i="2"/>
  <c r="I5780" i="2"/>
  <c r="I676" i="2"/>
  <c r="M6176" i="2"/>
  <c r="L6176" i="2" s="1"/>
  <c r="M5487" i="2"/>
  <c r="L5487" i="2" s="1"/>
  <c r="I6220" i="2"/>
  <c r="M6250" i="2"/>
  <c r="L6250" i="2" s="1"/>
  <c r="I4076" i="2"/>
  <c r="I4839" i="2"/>
  <c r="I5715" i="2"/>
  <c r="M6388" i="2"/>
  <c r="L6388" i="2" s="1"/>
  <c r="I2156" i="2"/>
  <c r="I1481" i="2"/>
  <c r="M4880" i="2"/>
  <c r="I4645" i="2"/>
  <c r="M5534" i="2"/>
  <c r="M5072" i="2"/>
  <c r="L5072" i="2" s="1"/>
  <c r="I415" i="2"/>
  <c r="I4247" i="2"/>
  <c r="M6425" i="2"/>
  <c r="L6425" i="2" s="1"/>
  <c r="M6238" i="2"/>
  <c r="L6238" i="2" s="1"/>
  <c r="M6497" i="2"/>
  <c r="L6497" i="2" s="1"/>
  <c r="I2083" i="2"/>
  <c r="M5468" i="2"/>
  <c r="L5468" i="2" s="1"/>
  <c r="I1514" i="2"/>
  <c r="I166" i="2"/>
  <c r="I506" i="2"/>
  <c r="I3081" i="2"/>
  <c r="J6474" i="2"/>
  <c r="I677" i="2"/>
  <c r="M3193" i="2"/>
  <c r="M2256" i="2"/>
  <c r="L2256" i="2" s="1"/>
  <c r="M2418" i="2"/>
  <c r="L2418" i="2" s="1"/>
  <c r="M445" i="2"/>
  <c r="L445" i="2" s="1"/>
  <c r="M1984" i="2"/>
  <c r="M4826" i="2"/>
  <c r="L4826" i="2" s="1"/>
  <c r="M5969" i="2"/>
  <c r="L5969" i="2" s="1"/>
  <c r="M4857" i="2"/>
  <c r="L4857" i="2" s="1"/>
  <c r="I5506" i="2"/>
  <c r="M6596" i="2"/>
  <c r="L6596" i="2" s="1"/>
  <c r="I5239" i="2"/>
  <c r="M4999" i="2"/>
  <c r="L4999" i="2" s="1"/>
  <c r="I4300" i="2"/>
  <c r="I5121" i="2"/>
  <c r="I3732" i="2"/>
  <c r="M6443" i="2"/>
  <c r="L6443" i="2" s="1"/>
  <c r="M4273" i="2"/>
  <c r="L4273" i="2" s="1"/>
  <c r="M4269" i="2"/>
  <c r="L4269" i="2" s="1"/>
  <c r="M1387" i="2"/>
  <c r="L1387" i="2" s="1"/>
  <c r="I4944" i="2"/>
  <c r="M6043" i="2"/>
  <c r="L6043" i="2" s="1"/>
  <c r="I1008" i="2"/>
  <c r="M4592" i="2"/>
  <c r="L4592" i="2" s="1"/>
  <c r="M3989" i="2"/>
  <c r="L3989" i="2" s="1"/>
  <c r="I3434" i="2"/>
  <c r="I253" i="2"/>
  <c r="I5119" i="2"/>
  <c r="I4588" i="2"/>
  <c r="M2010" i="2"/>
  <c r="L2010" i="2" s="1"/>
  <c r="M1962" i="2"/>
  <c r="L1962" i="2" s="1"/>
  <c r="M1621" i="2"/>
  <c r="M4132" i="2"/>
  <c r="L4132" i="2" s="1"/>
  <c r="M4441" i="2"/>
  <c r="L4441" i="2" s="1"/>
  <c r="M6294" i="2"/>
  <c r="L6294" i="2" s="1"/>
  <c r="I312" i="2"/>
  <c r="M6140" i="2"/>
  <c r="L6140" i="2" s="1"/>
  <c r="I3745" i="2"/>
  <c r="I2956" i="2"/>
  <c r="M2997" i="2"/>
  <c r="L2997" i="2" s="1"/>
  <c r="M3267" i="2"/>
  <c r="L3267" i="2" s="1"/>
  <c r="M1723" i="2"/>
  <c r="L1723" i="2" s="1"/>
  <c r="M2352" i="2"/>
  <c r="L2352" i="2" s="1"/>
  <c r="M3572" i="2"/>
  <c r="L3572" i="2" s="1"/>
  <c r="M6284" i="2"/>
  <c r="L6284" i="2" s="1"/>
  <c r="M6193" i="2"/>
  <c r="L6193" i="2" s="1"/>
  <c r="M2988" i="2"/>
  <c r="M5209" i="2"/>
  <c r="L5209" i="2" s="1"/>
  <c r="I704" i="2"/>
  <c r="I3223" i="2"/>
  <c r="M1601" i="2"/>
  <c r="L1601" i="2" s="1"/>
  <c r="I1798" i="2"/>
  <c r="I996" i="2"/>
  <c r="M5732" i="2"/>
  <c r="L5732" i="2" s="1"/>
  <c r="I4758" i="2"/>
  <c r="M1509" i="2"/>
  <c r="L1509" i="2" s="1"/>
  <c r="M1537" i="2"/>
  <c r="M3291" i="2"/>
  <c r="L3291" i="2" s="1"/>
  <c r="M1493" i="2"/>
  <c r="M2836" i="2"/>
  <c r="L2836" i="2" s="1"/>
  <c r="M5056" i="2"/>
  <c r="L5056" i="2" s="1"/>
  <c r="M6323" i="2"/>
  <c r="L6323" i="2" s="1"/>
  <c r="I2589" i="2"/>
  <c r="I3086" i="2"/>
  <c r="M4620" i="2"/>
  <c r="I2786" i="2"/>
  <c r="I2379" i="2"/>
  <c r="I6245" i="2"/>
  <c r="M6093" i="2"/>
  <c r="I4043" i="2"/>
  <c r="I712" i="2"/>
  <c r="I1722" i="2"/>
  <c r="I2977" i="2"/>
  <c r="M5443" i="2"/>
  <c r="L5443" i="2" s="1"/>
  <c r="I5805" i="2"/>
  <c r="I6094" i="2"/>
  <c r="I2297" i="2"/>
  <c r="I986" i="2"/>
  <c r="M5485" i="2"/>
  <c r="L5485" i="2" s="1"/>
  <c r="I5649" i="2"/>
  <c r="M5644" i="2"/>
  <c r="I4421" i="2"/>
  <c r="I798" i="2"/>
  <c r="I2944" i="2"/>
  <c r="M5729" i="2"/>
  <c r="L5729" i="2" s="1"/>
  <c r="I5964" i="2"/>
  <c r="I2743" i="2"/>
  <c r="I3718" i="2"/>
  <c r="I206" i="2"/>
  <c r="I2345" i="2"/>
  <c r="I2592" i="2"/>
  <c r="M5996" i="2"/>
  <c r="L5996" i="2" s="1"/>
  <c r="I1377" i="2"/>
  <c r="I6385" i="2"/>
  <c r="I3147" i="2"/>
  <c r="I3804" i="2"/>
  <c r="I903" i="2"/>
  <c r="M3432" i="2"/>
  <c r="M3141" i="2"/>
  <c r="L3141" i="2" s="1"/>
  <c r="M1899" i="2"/>
  <c r="L1899" i="2" s="1"/>
  <c r="M2970" i="2"/>
  <c r="I6482" i="2"/>
  <c r="M6610" i="2"/>
  <c r="L6610" i="2" s="1"/>
  <c r="J6476" i="2"/>
  <c r="I4285" i="2"/>
  <c r="M4703" i="2"/>
  <c r="L4703" i="2" s="1"/>
  <c r="M4044" i="2"/>
  <c r="L4044" i="2" s="1"/>
  <c r="I953" i="2"/>
  <c r="I950" i="2"/>
  <c r="M1711" i="2"/>
  <c r="L1711" i="2" s="1"/>
  <c r="M3212" i="2"/>
  <c r="M1690" i="2"/>
  <c r="L1690" i="2" s="1"/>
  <c r="M3395" i="2"/>
  <c r="M5677" i="2"/>
  <c r="L5677" i="2" s="1"/>
  <c r="I4450" i="2"/>
  <c r="M4110" i="2"/>
  <c r="M4650" i="2"/>
  <c r="L4650" i="2" s="1"/>
  <c r="I2629" i="2"/>
  <c r="I1284" i="2"/>
  <c r="I4940" i="2"/>
  <c r="M5579" i="2"/>
  <c r="L5579" i="2" s="1"/>
  <c r="I5753" i="2"/>
  <c r="M469" i="2"/>
  <c r="L469" i="2" s="1"/>
  <c r="M2741" i="2"/>
  <c r="L2741" i="2" s="1"/>
  <c r="M3448" i="2"/>
  <c r="M1455" i="2"/>
  <c r="L1455" i="2" s="1"/>
  <c r="M2549" i="2"/>
  <c r="L2549" i="2" s="1"/>
  <c r="M6553" i="2"/>
  <c r="L6553" i="2" s="1"/>
  <c r="M2299" i="2"/>
  <c r="L2299" i="2" s="1"/>
  <c r="M4953" i="2"/>
  <c r="I6315" i="2"/>
  <c r="I5858" i="2"/>
  <c r="M4295" i="2"/>
  <c r="L4295" i="2" s="1"/>
  <c r="I1197" i="2"/>
  <c r="I6501" i="2"/>
  <c r="M5703" i="2"/>
  <c r="L5703" i="2" s="1"/>
  <c r="I1190" i="2"/>
  <c r="M3439" i="2"/>
  <c r="M1006" i="2"/>
  <c r="L1006" i="2" s="1"/>
  <c r="M3091" i="2"/>
  <c r="L3091" i="2" s="1"/>
  <c r="I471" i="2"/>
  <c r="M4101" i="2"/>
  <c r="L4101" i="2" s="1"/>
  <c r="M5025" i="2"/>
  <c r="M2024" i="2"/>
  <c r="M5073" i="2"/>
  <c r="L5073" i="2" s="1"/>
  <c r="M5916" i="2"/>
  <c r="L5916" i="2" s="1"/>
  <c r="I4655" i="2"/>
  <c r="M4987" i="2"/>
  <c r="I3173" i="2"/>
  <c r="I771" i="2"/>
  <c r="M1864" i="2"/>
  <c r="L1864" i="2" s="1"/>
  <c r="M3607" i="2"/>
  <c r="L3607" i="2" s="1"/>
  <c r="M4164" i="2"/>
  <c r="L4164" i="2" s="1"/>
  <c r="M4418" i="2"/>
  <c r="L4418" i="2" s="1"/>
  <c r="M5505" i="2"/>
  <c r="I4243" i="2"/>
  <c r="M6119" i="2"/>
  <c r="M3994" i="2"/>
  <c r="L3994" i="2" s="1"/>
  <c r="M1661" i="2"/>
  <c r="M5352" i="2"/>
  <c r="I5538" i="2"/>
  <c r="I2527" i="2"/>
  <c r="I579" i="2"/>
  <c r="I1067" i="2"/>
  <c r="M6295" i="2"/>
  <c r="L6295" i="2" s="1"/>
  <c r="M6354" i="2"/>
  <c r="L6354" i="2" s="1"/>
  <c r="I521" i="2"/>
  <c r="I2217" i="2"/>
  <c r="M5028" i="2"/>
  <c r="M6223" i="2"/>
  <c r="L6223" i="2" s="1"/>
  <c r="J6469" i="2"/>
  <c r="I4731" i="2"/>
  <c r="I4668" i="2"/>
  <c r="M6538" i="2"/>
  <c r="L6538" i="2" s="1"/>
  <c r="I1942" i="2"/>
  <c r="M5040" i="2"/>
  <c r="L5040" i="2" s="1"/>
  <c r="I5659" i="2"/>
  <c r="M6018" i="2"/>
  <c r="L6018" i="2" s="1"/>
  <c r="I751" i="2"/>
  <c r="I4041" i="2"/>
  <c r="I3541" i="2"/>
  <c r="I1005" i="2"/>
  <c r="I6112" i="2"/>
  <c r="M5525" i="2"/>
  <c r="L5525" i="2" s="1"/>
  <c r="I3117" i="2"/>
  <c r="M6606" i="2"/>
  <c r="L6606" i="2" s="1"/>
  <c r="I3650" i="2"/>
  <c r="M4748" i="2"/>
  <c r="L4748" i="2" s="1"/>
  <c r="M4130" i="2"/>
  <c r="L4130" i="2" s="1"/>
  <c r="M2325" i="2"/>
  <c r="L2325" i="2" s="1"/>
  <c r="M2898" i="2"/>
  <c r="M970" i="2"/>
  <c r="L970" i="2" s="1"/>
  <c r="M1548" i="2"/>
  <c r="L1548" i="2" s="1"/>
  <c r="I2678" i="2"/>
  <c r="I2118" i="2"/>
  <c r="M3977" i="2"/>
  <c r="L3977" i="2" s="1"/>
  <c r="M4876" i="2"/>
  <c r="L4876" i="2" s="1"/>
  <c r="I4802" i="2"/>
  <c r="M5753" i="2"/>
  <c r="L5753" i="2" s="1"/>
  <c r="I5362" i="2"/>
  <c r="I6476" i="2"/>
  <c r="M5595" i="2"/>
  <c r="L5595" i="2" s="1"/>
  <c r="I5902" i="2"/>
  <c r="M1942" i="2"/>
  <c r="L1942" i="2" s="1"/>
  <c r="M1291" i="2"/>
  <c r="L1291" i="2" s="1"/>
  <c r="M5150" i="2"/>
  <c r="M4220" i="2"/>
  <c r="L4220" i="2" s="1"/>
  <c r="I285" i="2"/>
  <c r="I1255" i="2"/>
  <c r="M4268" i="2"/>
  <c r="L4268" i="2" s="1"/>
  <c r="I3306" i="2"/>
  <c r="M5279" i="2"/>
  <c r="L5279" i="2" s="1"/>
  <c r="I5607" i="2"/>
  <c r="I5080" i="2"/>
  <c r="M3288" i="2"/>
  <c r="L3288" i="2" s="1"/>
  <c r="M2315" i="2"/>
  <c r="L2315" i="2" s="1"/>
  <c r="M2477" i="2"/>
  <c r="L2477" i="2" s="1"/>
  <c r="M471" i="2"/>
  <c r="L471" i="2" s="1"/>
  <c r="M5961" i="2"/>
  <c r="L5961" i="2" s="1"/>
  <c r="M4035" i="2"/>
  <c r="L4035" i="2" s="1"/>
  <c r="I3898" i="2"/>
  <c r="M4772" i="2"/>
  <c r="L4772" i="2" s="1"/>
  <c r="I2921" i="2"/>
  <c r="I2909" i="2"/>
  <c r="I1157" i="2"/>
  <c r="M2317" i="2"/>
  <c r="L2317" i="2" s="1"/>
  <c r="M3310" i="2"/>
  <c r="L3310" i="2" s="1"/>
  <c r="M3456" i="2"/>
  <c r="L3456" i="2" s="1"/>
  <c r="M2828" i="2"/>
  <c r="L2828" i="2" s="1"/>
  <c r="M1777" i="2"/>
  <c r="M4192" i="2"/>
  <c r="I6425" i="2"/>
  <c r="I2998" i="2"/>
  <c r="M4112" i="2"/>
  <c r="L4112" i="2" s="1"/>
  <c r="M3598" i="2"/>
  <c r="L3598" i="2" s="1"/>
  <c r="I5827" i="2"/>
  <c r="M6144" i="2"/>
  <c r="L6144" i="2" s="1"/>
  <c r="M5455" i="2"/>
  <c r="L5455" i="2" s="1"/>
  <c r="I2051" i="2"/>
  <c r="M6218" i="2"/>
  <c r="L6218" i="2" s="1"/>
  <c r="I55" i="2"/>
  <c r="M1833" i="2"/>
  <c r="L1833" i="2" s="1"/>
  <c r="M4627" i="2"/>
  <c r="I3137" i="2"/>
  <c r="M4139" i="2"/>
  <c r="L4139" i="2" s="1"/>
  <c r="M4900" i="2"/>
  <c r="I396" i="2"/>
  <c r="M5236" i="2"/>
  <c r="L5236" i="2" s="1"/>
  <c r="I322" i="2"/>
  <c r="M5336" i="2"/>
  <c r="M5219" i="2"/>
  <c r="L5219" i="2" s="1"/>
  <c r="I1078" i="2"/>
  <c r="I147" i="2"/>
  <c r="I5094" i="2"/>
  <c r="I3102" i="2"/>
  <c r="M5936" i="2"/>
  <c r="L5936" i="2" s="1"/>
  <c r="I1799" i="2"/>
  <c r="I3607" i="2"/>
  <c r="I2341" i="2"/>
  <c r="I284" i="2"/>
  <c r="I3481" i="2"/>
  <c r="I3104" i="2"/>
  <c r="I5760" i="2"/>
  <c r="M5519" i="2"/>
  <c r="L5519" i="2" s="1"/>
  <c r="I2510" i="2"/>
  <c r="I5304" i="2"/>
  <c r="M5942" i="2"/>
  <c r="L5942" i="2" s="1"/>
  <c r="I4006" i="2"/>
  <c r="M4896" i="2"/>
  <c r="I2252" i="2"/>
  <c r="I1849" i="2"/>
  <c r="M6333" i="2"/>
  <c r="L6333" i="2" s="1"/>
  <c r="M6359" i="2"/>
  <c r="L6359" i="2" s="1"/>
  <c r="I5284" i="2"/>
  <c r="M6231" i="2"/>
  <c r="L6231" i="2" s="1"/>
  <c r="I6064" i="2"/>
  <c r="I2889" i="2"/>
  <c r="I2828" i="2"/>
  <c r="M3587" i="2"/>
  <c r="L3587" i="2" s="1"/>
  <c r="M4234" i="2"/>
  <c r="L4234" i="2" s="1"/>
  <c r="M2382" i="2"/>
  <c r="L2382" i="2" s="1"/>
  <c r="M5174" i="2"/>
  <c r="L5174" i="2" s="1"/>
  <c r="I4791" i="2"/>
  <c r="I811" i="2"/>
  <c r="M5523" i="2"/>
  <c r="L5523" i="2" s="1"/>
  <c r="I6367" i="2"/>
  <c r="M4917" i="2"/>
  <c r="I5655" i="2"/>
  <c r="M6528" i="2"/>
  <c r="L6528" i="2" s="1"/>
  <c r="M4930" i="2"/>
  <c r="L4930" i="2" s="1"/>
  <c r="M1691" i="2"/>
  <c r="L1691" i="2" s="1"/>
  <c r="M2202" i="2"/>
  <c r="L2202" i="2" s="1"/>
  <c r="M6508" i="2"/>
  <c r="L6508" i="2" s="1"/>
  <c r="I6361" i="2"/>
  <c r="M4524" i="2"/>
  <c r="L4524" i="2" s="1"/>
  <c r="M1745" i="2"/>
  <c r="L1745" i="2" s="1"/>
  <c r="I4767" i="2"/>
  <c r="M1785" i="2"/>
  <c r="L1785" i="2" s="1"/>
  <c r="M5075" i="2"/>
  <c r="L5075" i="2" s="1"/>
  <c r="M6050" i="2"/>
  <c r="L6050" i="2" s="1"/>
  <c r="M5690" i="2"/>
  <c r="L5690" i="2" s="1"/>
  <c r="M2070" i="2"/>
  <c r="L2070" i="2" s="1"/>
  <c r="M3507" i="2"/>
  <c r="L3507" i="2" s="1"/>
  <c r="M3200" i="2"/>
  <c r="L3200" i="2" s="1"/>
  <c r="M2592" i="2"/>
  <c r="L2592" i="2" s="1"/>
  <c r="M1958" i="2"/>
  <c r="L1958" i="2" s="1"/>
  <c r="M4301" i="2"/>
  <c r="L4301" i="2" s="1"/>
  <c r="I5381" i="2"/>
  <c r="I313" i="2"/>
  <c r="M4317" i="2"/>
  <c r="L4317" i="2" s="1"/>
  <c r="M112" i="2"/>
  <c r="I2673" i="2"/>
  <c r="I4024" i="2"/>
  <c r="I908" i="2"/>
  <c r="M1754" i="2"/>
  <c r="M3383" i="2"/>
  <c r="L3383" i="2" s="1"/>
  <c r="M3574" i="2"/>
  <c r="L3574" i="2" s="1"/>
  <c r="M165" i="2"/>
  <c r="I2923" i="2"/>
  <c r="I6418" i="2"/>
  <c r="I3721" i="2"/>
  <c r="I5587" i="2"/>
  <c r="I3661" i="2"/>
  <c r="I703" i="2"/>
  <c r="M918" i="2"/>
  <c r="L918" i="2" s="1"/>
  <c r="I4141" i="2"/>
  <c r="I3618" i="2"/>
  <c r="I1460" i="2"/>
  <c r="I1591" i="2"/>
  <c r="I2343" i="2"/>
  <c r="I2165" i="2"/>
  <c r="I4594" i="2"/>
  <c r="M323" i="2"/>
  <c r="M1653" i="2"/>
  <c r="L1653" i="2" s="1"/>
  <c r="M3214" i="2"/>
  <c r="L3214" i="2" s="1"/>
  <c r="M3803" i="2"/>
  <c r="L3803" i="2" s="1"/>
  <c r="M3086" i="2"/>
  <c r="L3086" i="2" s="1"/>
  <c r="M1513" i="2"/>
  <c r="M5958" i="2"/>
  <c r="L5958" i="2" s="1"/>
  <c r="M4333" i="2"/>
  <c r="L4333" i="2" s="1"/>
  <c r="I1238" i="2"/>
  <c r="I621" i="2"/>
  <c r="M5497" i="2"/>
  <c r="L5497" i="2" s="1"/>
  <c r="I1033" i="2"/>
  <c r="I4787" i="2"/>
  <c r="I4827" i="2"/>
  <c r="M6162" i="2"/>
  <c r="L6162" i="2" s="1"/>
  <c r="I4713" i="2"/>
  <c r="M1423" i="2"/>
  <c r="L1423" i="2" s="1"/>
  <c r="M1892" i="2"/>
  <c r="L1892" i="2" s="1"/>
  <c r="M5606" i="2"/>
  <c r="L5606" i="2" s="1"/>
  <c r="M6265" i="2"/>
  <c r="L6265" i="2" s="1"/>
  <c r="I6235" i="2"/>
  <c r="M4670" i="2"/>
  <c r="L4670" i="2" s="1"/>
  <c r="M5412" i="2"/>
  <c r="L5412" i="2" s="1"/>
  <c r="I4858" i="2"/>
  <c r="M5227" i="2"/>
  <c r="L5227" i="2" s="1"/>
  <c r="M5500" i="2"/>
  <c r="L5500" i="2" s="1"/>
  <c r="M6121" i="2"/>
  <c r="L6121" i="2" s="1"/>
  <c r="I5148" i="2"/>
  <c r="M6206" i="2"/>
  <c r="L6206" i="2" s="1"/>
  <c r="I2664" i="2"/>
  <c r="I3399" i="2"/>
  <c r="I6231" i="2"/>
  <c r="I1678" i="2"/>
  <c r="M905" i="2"/>
  <c r="L905" i="2" s="1"/>
  <c r="M980" i="2"/>
  <c r="L980" i="2" s="1"/>
  <c r="I5301" i="2"/>
  <c r="I6267" i="2"/>
  <c r="M1226" i="2"/>
  <c r="L1226" i="2" s="1"/>
  <c r="M1069" i="2"/>
  <c r="L1069" i="2" s="1"/>
  <c r="I172" i="2"/>
  <c r="M434" i="2"/>
  <c r="L434" i="2" s="1"/>
  <c r="I3816" i="2"/>
  <c r="I6091" i="2"/>
  <c r="I5102" i="2"/>
  <c r="I1692" i="2"/>
  <c r="I6133" i="2"/>
  <c r="I4032" i="2"/>
  <c r="M2709" i="2"/>
  <c r="L2709" i="2" s="1"/>
  <c r="M3767" i="2"/>
  <c r="L3767" i="2" s="1"/>
  <c r="M3496" i="2"/>
  <c r="L3496" i="2" s="1"/>
  <c r="M5638" i="2"/>
  <c r="L5638" i="2" s="1"/>
  <c r="I5634" i="2"/>
  <c r="M4330" i="2"/>
  <c r="L4330" i="2" s="1"/>
  <c r="I655" i="2"/>
  <c r="M2506" i="2"/>
  <c r="L2506" i="2" s="1"/>
  <c r="M6503" i="2"/>
  <c r="L6503" i="2" s="1"/>
  <c r="I3657" i="2"/>
  <c r="I3939" i="2"/>
  <c r="M3322" i="2"/>
  <c r="L3322" i="2" s="1"/>
  <c r="M2431" i="2"/>
  <c r="L2431" i="2" s="1"/>
  <c r="M2346" i="2"/>
  <c r="M4701" i="2"/>
  <c r="L4701" i="2" s="1"/>
  <c r="M4904" i="2"/>
  <c r="L4904" i="2" s="1"/>
  <c r="M1297" i="2"/>
  <c r="L1297" i="2" s="1"/>
  <c r="M4736" i="2"/>
  <c r="L4736" i="2" s="1"/>
  <c r="I3118" i="2"/>
  <c r="I582" i="2"/>
  <c r="M3981" i="2"/>
  <c r="L3981" i="2" s="1"/>
  <c r="M5561" i="2"/>
  <c r="L5561" i="2" s="1"/>
  <c r="I1213" i="2"/>
  <c r="M5351" i="2"/>
  <c r="I1670" i="2"/>
  <c r="I6256" i="2"/>
  <c r="I1295" i="2"/>
  <c r="M3416" i="2"/>
  <c r="L3416" i="2" s="1"/>
  <c r="M2651" i="2"/>
  <c r="L2651" i="2" s="1"/>
  <c r="M2226" i="2"/>
  <c r="L2226" i="2" s="1"/>
  <c r="M3991" i="2"/>
  <c r="L3991" i="2" s="1"/>
  <c r="M5031" i="2"/>
  <c r="M5494" i="2"/>
  <c r="L5494" i="2" s="1"/>
  <c r="M6456" i="2"/>
  <c r="L6456" i="2" s="1"/>
  <c r="I5846" i="2"/>
  <c r="I4463" i="2"/>
  <c r="M896" i="2"/>
  <c r="M892" i="2"/>
  <c r="L892" i="2" s="1"/>
  <c r="I6447" i="2"/>
  <c r="I3408" i="2"/>
  <c r="I4063" i="2"/>
  <c r="I6188" i="2"/>
  <c r="I6399" i="2"/>
  <c r="M492" i="2"/>
  <c r="L492" i="2" s="1"/>
  <c r="M403" i="2"/>
  <c r="L403" i="2" s="1"/>
  <c r="I4435" i="2"/>
  <c r="I5288" i="2"/>
  <c r="I1144" i="2"/>
  <c r="I4298" i="2"/>
  <c r="M2857" i="2"/>
  <c r="L2857" i="2" s="1"/>
  <c r="M2439" i="2"/>
  <c r="L2439" i="2" s="1"/>
  <c r="M2480" i="2"/>
  <c r="L2480" i="2" s="1"/>
  <c r="M3365" i="2"/>
  <c r="L3365" i="2" s="1"/>
  <c r="M2311" i="2"/>
  <c r="L2311" i="2" s="1"/>
  <c r="I1314" i="2"/>
  <c r="M1642" i="2"/>
  <c r="L1642" i="2" s="1"/>
  <c r="M4979" i="2"/>
  <c r="L4979" i="2" s="1"/>
  <c r="M4645" i="2"/>
  <c r="M5580" i="2"/>
  <c r="L5580" i="2" s="1"/>
  <c r="M5528" i="2"/>
  <c r="M2197" i="2"/>
  <c r="L2197" i="2" s="1"/>
  <c r="M2359" i="2"/>
  <c r="L2359" i="2" s="1"/>
  <c r="M3629" i="2"/>
  <c r="L3629" i="2" s="1"/>
  <c r="M1925" i="2"/>
  <c r="L1925" i="2" s="1"/>
  <c r="M4767" i="2"/>
  <c r="M4521" i="2"/>
  <c r="L4521" i="2" s="1"/>
  <c r="M5675" i="2"/>
  <c r="L5675" i="2" s="1"/>
  <c r="I4053" i="2"/>
  <c r="M5278" i="2"/>
  <c r="L5278" i="2" s="1"/>
  <c r="M4662" i="2"/>
  <c r="L4662" i="2" s="1"/>
  <c r="I3954" i="2"/>
  <c r="I444" i="2"/>
  <c r="I3263" i="2"/>
  <c r="I4171" i="2"/>
  <c r="M6376" i="2"/>
  <c r="L6376" i="2" s="1"/>
  <c r="M4222" i="2"/>
  <c r="L4222" i="2" s="1"/>
  <c r="M2850" i="2"/>
  <c r="L2850" i="2" s="1"/>
  <c r="M3377" i="2"/>
  <c r="L3377" i="2" s="1"/>
  <c r="M2173" i="2"/>
  <c r="L2173" i="2" s="1"/>
  <c r="M5316" i="2"/>
  <c r="L5316" i="2" s="1"/>
  <c r="I6510" i="2"/>
  <c r="M5929" i="2"/>
  <c r="M5678" i="2"/>
  <c r="L5678" i="2" s="1"/>
  <c r="M5984" i="2"/>
  <c r="L5984" i="2" s="1"/>
  <c r="I5416" i="2"/>
  <c r="I6189" i="2"/>
  <c r="I5895" i="2"/>
  <c r="M729" i="2"/>
  <c r="L729" i="2" s="1"/>
  <c r="I5533" i="2"/>
  <c r="I5351" i="2"/>
  <c r="I4434" i="2"/>
  <c r="M1111" i="2"/>
  <c r="L1111" i="2" s="1"/>
  <c r="I5439" i="2"/>
  <c r="I4610" i="2"/>
  <c r="I4404" i="2"/>
  <c r="M3473" i="2"/>
  <c r="L3473" i="2" s="1"/>
  <c r="M3345" i="2"/>
  <c r="L3345" i="2" s="1"/>
  <c r="M2640" i="2"/>
  <c r="L2640" i="2" s="1"/>
  <c r="M3390" i="2"/>
  <c r="L3390" i="2" s="1"/>
  <c r="M3361" i="2"/>
  <c r="L3361" i="2" s="1"/>
  <c r="M4117" i="2"/>
  <c r="L4117" i="2" s="1"/>
  <c r="I530" i="2"/>
  <c r="I1329" i="2"/>
  <c r="M5089" i="2"/>
  <c r="L5089" i="2" s="1"/>
  <c r="I5441" i="2"/>
  <c r="I6118" i="2"/>
  <c r="M5514" i="2"/>
  <c r="L5514" i="2" s="1"/>
  <c r="I6539" i="2"/>
  <c r="M6623" i="2"/>
  <c r="M938" i="2"/>
  <c r="L938" i="2" s="1"/>
  <c r="M1516" i="2"/>
  <c r="L1516" i="2" s="1"/>
  <c r="M3406" i="2"/>
  <c r="I5779" i="2"/>
  <c r="M4408" i="2"/>
  <c r="L4408" i="2" s="1"/>
  <c r="M5004" i="2"/>
  <c r="L5004" i="2" s="1"/>
  <c r="M5576" i="2"/>
  <c r="L5576" i="2" s="1"/>
  <c r="M3637" i="2"/>
  <c r="L3637" i="2" s="1"/>
  <c r="M4398" i="2"/>
  <c r="L4398" i="2" s="1"/>
  <c r="M6095" i="2"/>
  <c r="L6095" i="2" s="1"/>
  <c r="I2621" i="2"/>
  <c r="I2611" i="2"/>
  <c r="I3651" i="2"/>
  <c r="M3481" i="2"/>
  <c r="L3481" i="2" s="1"/>
  <c r="M3701" i="2"/>
  <c r="L3701" i="2" s="1"/>
  <c r="I3198" i="2"/>
  <c r="I5888" i="2"/>
  <c r="M4182" i="2"/>
  <c r="I4355" i="2"/>
  <c r="M338" i="2"/>
  <c r="L338" i="2" s="1"/>
  <c r="I303" i="2"/>
  <c r="I1397" i="2"/>
  <c r="M677" i="2"/>
  <c r="L677" i="2" s="1"/>
  <c r="M573" i="2"/>
  <c r="L573" i="2" s="1"/>
  <c r="I2665" i="2"/>
  <c r="I3708" i="2"/>
  <c r="M1177" i="2"/>
  <c r="L1177" i="2" s="1"/>
  <c r="I3648" i="2"/>
  <c r="I1482" i="2"/>
  <c r="I3033" i="2"/>
  <c r="I5332" i="2"/>
  <c r="I773" i="2"/>
  <c r="I4989" i="2"/>
  <c r="I4364" i="2"/>
  <c r="M3319" i="2"/>
  <c r="L3319" i="2" s="1"/>
  <c r="M2701" i="2"/>
  <c r="L2701" i="2" s="1"/>
  <c r="M3459" i="2"/>
  <c r="L3459" i="2" s="1"/>
  <c r="M3771" i="2"/>
  <c r="L3771" i="2" s="1"/>
  <c r="M3488" i="2"/>
  <c r="L3488" i="2" s="1"/>
  <c r="M2631" i="2"/>
  <c r="L2631" i="2" s="1"/>
  <c r="M2375" i="2"/>
  <c r="L2375" i="2" s="1"/>
  <c r="M2952" i="2"/>
  <c r="L2952" i="2" s="1"/>
  <c r="M6466" i="2"/>
  <c r="L6466" i="2" s="1"/>
  <c r="M6008" i="2"/>
  <c r="L6008" i="2" s="1"/>
  <c r="M6435" i="2"/>
  <c r="L6435" i="2" s="1"/>
  <c r="M5282" i="2"/>
  <c r="L5282" i="2" s="1"/>
  <c r="I1581" i="2"/>
  <c r="M3160" i="2"/>
  <c r="L3160" i="2" s="1"/>
  <c r="M2848" i="2"/>
  <c r="L2848" i="2" s="1"/>
  <c r="M3907" i="2"/>
  <c r="L3907" i="2" s="1"/>
  <c r="M2423" i="2"/>
  <c r="L2423" i="2" s="1"/>
  <c r="M5340" i="2"/>
  <c r="M5648" i="2"/>
  <c r="L5648" i="2" s="1"/>
  <c r="M5238" i="2"/>
  <c r="L5238" i="2" s="1"/>
  <c r="M3704" i="2"/>
  <c r="L3704" i="2" s="1"/>
  <c r="M6200" i="2"/>
  <c r="L6200" i="2" s="1"/>
  <c r="I79" i="2"/>
  <c r="M4782" i="2"/>
  <c r="I1128" i="2"/>
  <c r="I1310" i="2"/>
  <c r="I5067" i="2"/>
  <c r="I3580" i="2"/>
  <c r="M5531" i="2"/>
  <c r="L5531" i="2" s="1"/>
  <c r="I3591" i="2"/>
  <c r="I590" i="2"/>
  <c r="M2937" i="2"/>
  <c r="L2937" i="2" s="1"/>
  <c r="M2934" i="2"/>
  <c r="L2934" i="2" s="1"/>
  <c r="M2643" i="2"/>
  <c r="L2643" i="2" s="1"/>
  <c r="M2914" i="2"/>
  <c r="L2914" i="2" s="1"/>
  <c r="M5175" i="2"/>
  <c r="L5175" i="2" s="1"/>
  <c r="M1975" i="2"/>
  <c r="L1975" i="2" s="1"/>
  <c r="M6104" i="2"/>
  <c r="L6104" i="2" s="1"/>
  <c r="M6120" i="2"/>
  <c r="L6120" i="2" s="1"/>
  <c r="M4698" i="2"/>
  <c r="L4698" i="2" s="1"/>
  <c r="M4604" i="2"/>
  <c r="L4604" i="2" s="1"/>
  <c r="M106" i="2"/>
  <c r="M513" i="2"/>
  <c r="L513" i="2" s="1"/>
  <c r="I4938" i="2"/>
  <c r="I3723" i="2"/>
  <c r="I1723" i="2"/>
  <c r="M1377" i="2"/>
  <c r="L1377" i="2" s="1"/>
  <c r="M760" i="2"/>
  <c r="L760" i="2" s="1"/>
  <c r="I176" i="2"/>
  <c r="I6334" i="2"/>
  <c r="I3725" i="2"/>
  <c r="I1151" i="2"/>
  <c r="I4715" i="2"/>
  <c r="M804" i="2"/>
  <c r="L804" i="2" s="1"/>
  <c r="I3187" i="2"/>
  <c r="I170" i="2"/>
  <c r="I1707" i="2"/>
  <c r="I2241" i="2"/>
  <c r="I89" i="2"/>
  <c r="M2356" i="2"/>
  <c r="M2817" i="2"/>
  <c r="L2817" i="2" s="1"/>
  <c r="M4694" i="2"/>
  <c r="L4694" i="2" s="1"/>
  <c r="I2928" i="2"/>
  <c r="M4946" i="2"/>
  <c r="L4946" i="2" s="1"/>
  <c r="M5239" i="2"/>
  <c r="M6237" i="2"/>
  <c r="L6237" i="2" s="1"/>
  <c r="M5024" i="2"/>
  <c r="M4087" i="2"/>
  <c r="L4087" i="2" s="1"/>
  <c r="I1993" i="2"/>
  <c r="M5992" i="2"/>
  <c r="L5992" i="2" s="1"/>
  <c r="M4020" i="2"/>
  <c r="L4020" i="2" s="1"/>
  <c r="M2178" i="2"/>
  <c r="L2178" i="2" s="1"/>
  <c r="M3307" i="2"/>
  <c r="L3307" i="2" s="1"/>
  <c r="M4532" i="2"/>
  <c r="L4532" i="2" s="1"/>
  <c r="M3194" i="2"/>
  <c r="L3194" i="2" s="1"/>
  <c r="M6269" i="2"/>
  <c r="L6269" i="2" s="1"/>
  <c r="M6362" i="2"/>
  <c r="L6362" i="2" s="1"/>
  <c r="M4240" i="2"/>
  <c r="L4240" i="2" s="1"/>
  <c r="M5538" i="2"/>
  <c r="L5538" i="2" s="1"/>
  <c r="I4637" i="2"/>
  <c r="M6240" i="2"/>
  <c r="L6240" i="2" s="1"/>
  <c r="M5551" i="2"/>
  <c r="L5551" i="2" s="1"/>
  <c r="M2883" i="2"/>
  <c r="L2883" i="2" s="1"/>
  <c r="M3847" i="2"/>
  <c r="L3847" i="2" s="1"/>
  <c r="M1987" i="2"/>
  <c r="L1987" i="2" s="1"/>
  <c r="M4908" i="2"/>
  <c r="L4908" i="2" s="1"/>
  <c r="M3829" i="2"/>
  <c r="L3829" i="2" s="1"/>
  <c r="M5903" i="2"/>
  <c r="L5903" i="2" s="1"/>
  <c r="M5876" i="2"/>
  <c r="L5876" i="2" s="1"/>
  <c r="M5270" i="2"/>
  <c r="L5270" i="2" s="1"/>
  <c r="M4828" i="2"/>
  <c r="L4828" i="2" s="1"/>
  <c r="M3404" i="2"/>
  <c r="L3404" i="2" s="1"/>
  <c r="I5123" i="2"/>
  <c r="I855" i="2"/>
  <c r="I3364" i="2"/>
  <c r="I2780" i="2"/>
  <c r="I1348" i="2"/>
  <c r="I4128" i="2"/>
  <c r="M1318" i="2"/>
  <c r="L1318" i="2" s="1"/>
  <c r="M1426" i="2"/>
  <c r="L1426" i="2" s="1"/>
  <c r="I4199" i="2"/>
  <c r="M682" i="2"/>
  <c r="L682" i="2" s="1"/>
  <c r="I2399" i="2"/>
  <c r="I6201" i="2"/>
  <c r="I4309" i="2"/>
  <c r="M732" i="2"/>
  <c r="L732" i="2" s="1"/>
  <c r="I5703" i="2"/>
  <c r="I1563" i="2"/>
  <c r="M1637" i="2"/>
  <c r="M3451" i="2"/>
  <c r="L3451" i="2" s="1"/>
  <c r="M4060" i="2"/>
  <c r="L4060" i="2" s="1"/>
  <c r="M2076" i="2"/>
  <c r="L2076" i="2" s="1"/>
  <c r="M1813" i="2"/>
  <c r="M3815" i="2"/>
  <c r="L3815" i="2" s="1"/>
  <c r="M4009" i="2"/>
  <c r="L4009" i="2" s="1"/>
  <c r="M4803" i="2"/>
  <c r="L4803" i="2" s="1"/>
  <c r="I4385" i="2"/>
  <c r="M4167" i="2"/>
  <c r="L4167" i="2" s="1"/>
  <c r="M4480" i="2"/>
  <c r="L4480" i="2" s="1"/>
  <c r="I5952" i="2"/>
  <c r="M2082" i="2"/>
  <c r="L2082" i="2" s="1"/>
  <c r="I3722" i="2"/>
  <c r="I745" i="2"/>
  <c r="M1810" i="2"/>
  <c r="L1810" i="2" s="1"/>
  <c r="M4230" i="2"/>
  <c r="L4230" i="2" s="1"/>
  <c r="M3012" i="2"/>
  <c r="M5113" i="2"/>
  <c r="L5113" i="2" s="1"/>
  <c r="I2441" i="2"/>
  <c r="I894" i="2"/>
  <c r="M4937" i="2"/>
  <c r="L4937" i="2" s="1"/>
  <c r="M4731" i="2"/>
  <c r="L4731" i="2" s="1"/>
  <c r="I4922" i="2"/>
  <c r="I4374" i="2"/>
  <c r="I3864" i="2"/>
  <c r="M5557" i="2"/>
  <c r="L5557" i="2" s="1"/>
  <c r="M1839" i="2"/>
  <c r="L1839" i="2" s="1"/>
  <c r="M2379" i="2"/>
  <c r="I4399" i="2"/>
  <c r="I947" i="2"/>
  <c r="I779" i="2"/>
  <c r="M693" i="2"/>
  <c r="L693" i="2" s="1"/>
  <c r="I3552" i="2"/>
  <c r="I524" i="2"/>
  <c r="I5535" i="2"/>
  <c r="M375" i="2"/>
  <c r="L375" i="2" s="1"/>
  <c r="I4538" i="2"/>
  <c r="I2170" i="2"/>
  <c r="I3966" i="2"/>
  <c r="I1944" i="2"/>
  <c r="M3742" i="2"/>
  <c r="L3742" i="2" s="1"/>
  <c r="M2933" i="2"/>
  <c r="L2933" i="2" s="1"/>
  <c r="M3125" i="2"/>
  <c r="L3125" i="2" s="1"/>
  <c r="M4337" i="2"/>
  <c r="L4337" i="2" s="1"/>
  <c r="M745" i="2"/>
  <c r="L745" i="2" s="1"/>
  <c r="M4893" i="2"/>
  <c r="M2009" i="2"/>
  <c r="L2009" i="2" s="1"/>
  <c r="M3576" i="2"/>
  <c r="L3576" i="2" s="1"/>
  <c r="M6168" i="2"/>
  <c r="L6168" i="2" s="1"/>
  <c r="I770" i="2"/>
  <c r="I6533" i="2"/>
  <c r="I3525" i="2"/>
  <c r="M5300" i="2"/>
  <c r="L5300" i="2" s="1"/>
  <c r="I2501" i="2"/>
  <c r="I3815" i="2"/>
  <c r="M2069" i="2"/>
  <c r="L2069" i="2" s="1"/>
  <c r="I1302" i="2"/>
  <c r="M3949" i="2"/>
  <c r="L3949" i="2" s="1"/>
  <c r="I150" i="2"/>
  <c r="M1913" i="2"/>
  <c r="L1913" i="2" s="1"/>
  <c r="I1250" i="2"/>
  <c r="I4571" i="2"/>
  <c r="M6612" i="2"/>
  <c r="L6612" i="2" s="1"/>
  <c r="I679" i="2"/>
  <c r="M1323" i="2"/>
  <c r="L1323" i="2" s="1"/>
  <c r="M3792" i="2"/>
  <c r="L3792" i="2" s="1"/>
  <c r="M1321" i="2"/>
  <c r="L1321" i="2" s="1"/>
  <c r="M3660" i="2"/>
  <c r="L3660" i="2" s="1"/>
  <c r="M4048" i="2"/>
  <c r="L4048" i="2" s="1"/>
  <c r="M4815" i="2"/>
  <c r="L4815" i="2" s="1"/>
  <c r="I4340" i="2"/>
  <c r="I4703" i="2"/>
  <c r="M624" i="2"/>
  <c r="L624" i="2" s="1"/>
  <c r="M2398" i="2"/>
  <c r="L2398" i="2" s="1"/>
  <c r="M6002" i="2"/>
  <c r="L6002" i="2" s="1"/>
  <c r="I2971" i="2"/>
  <c r="M3440" i="2"/>
  <c r="L3440" i="2" s="1"/>
  <c r="M3149" i="2"/>
  <c r="L3149" i="2" s="1"/>
  <c r="M350" i="2"/>
  <c r="L350" i="2" s="1"/>
  <c r="M4712" i="2"/>
  <c r="L4712" i="2" s="1"/>
  <c r="M6491" i="2"/>
  <c r="L6491" i="2" s="1"/>
  <c r="I3220" i="2"/>
  <c r="M5225" i="2"/>
  <c r="L5225" i="2" s="1"/>
  <c r="I259" i="2"/>
  <c r="I5862" i="2"/>
  <c r="M1729" i="2"/>
  <c r="I3042" i="2"/>
  <c r="M6377" i="2"/>
  <c r="L6377" i="2" s="1"/>
  <c r="I1850" i="2"/>
  <c r="M6494" i="2"/>
  <c r="L6494" i="2" s="1"/>
  <c r="M5123" i="2"/>
  <c r="L5123" i="2" s="1"/>
  <c r="M2748" i="2"/>
  <c r="M2457" i="2"/>
  <c r="L2457" i="2" s="1"/>
  <c r="M639" i="2"/>
  <c r="L639" i="2" s="1"/>
  <c r="M1268" i="2"/>
  <c r="M5353" i="2"/>
  <c r="M5102" i="2"/>
  <c r="L5102" i="2" s="1"/>
  <c r="M5989" i="2"/>
  <c r="L5989" i="2" s="1"/>
  <c r="M5994" i="2"/>
  <c r="M4926" i="2"/>
  <c r="L4926" i="2" s="1"/>
  <c r="M4471" i="2"/>
  <c r="L4471" i="2" s="1"/>
  <c r="I1148" i="2"/>
  <c r="I1273" i="2"/>
  <c r="M5132" i="2"/>
  <c r="L5132" i="2" s="1"/>
  <c r="I4145" i="2"/>
  <c r="M6009" i="2"/>
  <c r="L6009" i="2" s="1"/>
  <c r="I2970" i="2"/>
  <c r="M2515" i="2"/>
  <c r="L2515" i="2" s="1"/>
  <c r="M1801" i="2"/>
  <c r="M1605" i="2"/>
  <c r="L1605" i="2" s="1"/>
  <c r="I3681" i="2"/>
  <c r="M3669" i="2"/>
  <c r="L3669" i="2" s="1"/>
  <c r="M5737" i="2"/>
  <c r="L5737" i="2" s="1"/>
  <c r="M5851" i="2"/>
  <c r="L5851" i="2" s="1"/>
  <c r="M3495" i="2"/>
  <c r="L3495" i="2" s="1"/>
  <c r="M5063" i="2"/>
  <c r="L5063" i="2" s="1"/>
  <c r="I1975" i="2"/>
  <c r="I6395" i="2"/>
  <c r="M4028" i="2"/>
  <c r="L4028" i="2" s="1"/>
  <c r="M2777" i="2"/>
  <c r="L2777" i="2" s="1"/>
  <c r="M4286" i="2"/>
  <c r="L4286" i="2" s="1"/>
  <c r="M4769" i="2"/>
  <c r="L4769" i="2" s="1"/>
  <c r="M5290" i="2"/>
  <c r="M1670" i="2"/>
  <c r="L1670" i="2" s="1"/>
  <c r="M3303" i="2"/>
  <c r="M6173" i="2"/>
  <c r="L6173" i="2" s="1"/>
  <c r="I2421" i="2"/>
  <c r="M4714" i="2"/>
  <c r="I5270" i="2"/>
  <c r="I5186" i="2"/>
  <c r="M5577" i="2"/>
  <c r="L5577" i="2" s="1"/>
  <c r="I510" i="2"/>
  <c r="M6167" i="2"/>
  <c r="L6167" i="2" s="1"/>
  <c r="I3895" i="2"/>
  <c r="I2546" i="2"/>
  <c r="M6249" i="2"/>
  <c r="L6249" i="2" s="1"/>
  <c r="M2553" i="2"/>
  <c r="L2553" i="2" s="1"/>
  <c r="M3275" i="2"/>
  <c r="L3275" i="2" s="1"/>
  <c r="M2033" i="2"/>
  <c r="L2033" i="2" s="1"/>
  <c r="M4059" i="2"/>
  <c r="L4059" i="2" s="1"/>
  <c r="I999" i="2"/>
  <c r="I2223" i="2"/>
  <c r="M4368" i="2"/>
  <c r="L4368" i="2" s="1"/>
  <c r="M3841" i="2"/>
  <c r="L3841" i="2" s="1"/>
  <c r="M5087" i="2"/>
  <c r="I2014" i="2"/>
  <c r="M4210" i="2"/>
  <c r="L4210" i="2" s="1"/>
  <c r="M6292" i="2"/>
  <c r="L6292" i="2" s="1"/>
  <c r="I1258" i="2"/>
  <c r="I6484" i="2"/>
  <c r="I5189" i="2"/>
  <c r="I3968" i="2"/>
  <c r="I5037" i="2"/>
  <c r="M6063" i="2"/>
  <c r="L6063" i="2" s="1"/>
  <c r="I3735" i="2"/>
  <c r="I6555" i="2"/>
  <c r="I3581" i="2"/>
  <c r="M5627" i="2"/>
  <c r="I4103" i="2"/>
  <c r="I4507" i="2"/>
  <c r="M6411" i="2"/>
  <c r="L6411" i="2" s="1"/>
  <c r="M6152" i="2"/>
  <c r="I95" i="2"/>
  <c r="I3325" i="2"/>
  <c r="I4930" i="2"/>
  <c r="I4098" i="2"/>
  <c r="M5409" i="2"/>
  <c r="L5409" i="2" s="1"/>
  <c r="I4420" i="2"/>
  <c r="I942" i="2"/>
  <c r="I4413" i="2"/>
  <c r="I495" i="2"/>
  <c r="I5927" i="2"/>
  <c r="I5932" i="2"/>
  <c r="M4749" i="2"/>
  <c r="L4749" i="2" s="1"/>
  <c r="I3204" i="2"/>
  <c r="I2591" i="2"/>
  <c r="I5685" i="2"/>
  <c r="M2109" i="2"/>
  <c r="L2109" i="2" s="1"/>
  <c r="I5513" i="2"/>
  <c r="M5183" i="2"/>
  <c r="L5183" i="2" s="1"/>
  <c r="M657" i="2"/>
  <c r="L657" i="2" s="1"/>
  <c r="M4912" i="2"/>
  <c r="L4912" i="2" s="1"/>
  <c r="M4379" i="2"/>
  <c r="L4379" i="2" s="1"/>
  <c r="I5814" i="2"/>
  <c r="I1200" i="2"/>
  <c r="M1966" i="2"/>
  <c r="L1966" i="2" s="1"/>
  <c r="M5476" i="2"/>
  <c r="L5476" i="2" s="1"/>
  <c r="I4720" i="2"/>
  <c r="I2526" i="2"/>
  <c r="M3834" i="2"/>
  <c r="L3834" i="2" s="1"/>
  <c r="I4515" i="2"/>
  <c r="M6477" i="2"/>
  <c r="L6477" i="2" s="1"/>
  <c r="I5541" i="2"/>
  <c r="I272" i="2"/>
  <c r="M6551" i="2"/>
  <c r="L6551" i="2" s="1"/>
  <c r="M3196" i="2"/>
  <c r="L3196" i="2" s="1"/>
  <c r="M3918" i="2"/>
  <c r="L3918" i="2" s="1"/>
  <c r="M2402" i="2"/>
  <c r="L2402" i="2" s="1"/>
  <c r="M4476" i="2"/>
  <c r="L4476" i="2" s="1"/>
  <c r="I1312" i="2"/>
  <c r="I5298" i="2"/>
  <c r="I3388" i="2"/>
  <c r="I4395" i="2"/>
  <c r="M5173" i="2"/>
  <c r="L5173" i="2" s="1"/>
  <c r="M3779" i="2"/>
  <c r="L3779" i="2" s="1"/>
  <c r="M2958" i="2"/>
  <c r="L2958" i="2" s="1"/>
  <c r="M4030" i="2"/>
  <c r="L4030" i="2" s="1"/>
  <c r="M4513" i="2"/>
  <c r="L4513" i="2" s="1"/>
  <c r="M5034" i="2"/>
  <c r="L5034" i="2" s="1"/>
  <c r="M2986" i="2"/>
  <c r="M6370" i="2"/>
  <c r="L6370" i="2" s="1"/>
  <c r="M4458" i="2"/>
  <c r="L4458" i="2" s="1"/>
  <c r="I501" i="2"/>
  <c r="I5763" i="2"/>
  <c r="M5321" i="2"/>
  <c r="L5321" i="2" s="1"/>
  <c r="I870" i="2"/>
  <c r="I6543" i="2"/>
  <c r="I167" i="2"/>
  <c r="M6111" i="2"/>
  <c r="L6111" i="2" s="1"/>
  <c r="M3978" i="2"/>
  <c r="L3978" i="2" s="1"/>
  <c r="M3894" i="2"/>
  <c r="L3894" i="2" s="1"/>
  <c r="M5086" i="2"/>
  <c r="I5556" i="2"/>
  <c r="I5569" i="2"/>
  <c r="M5074" i="2"/>
  <c r="L5074" i="2" s="1"/>
  <c r="M5623" i="2"/>
  <c r="L5623" i="2" s="1"/>
  <c r="I2305" i="2"/>
  <c r="M5112" i="2"/>
  <c r="M4909" i="2"/>
  <c r="L4909" i="2" s="1"/>
  <c r="I1229" i="2"/>
  <c r="I4908" i="2"/>
  <c r="M3606" i="2"/>
  <c r="L3606" i="2" s="1"/>
  <c r="M3939" i="2"/>
  <c r="L3939" i="2" s="1"/>
  <c r="M4191" i="2"/>
  <c r="I3778" i="2"/>
  <c r="I2740" i="2"/>
  <c r="M3790" i="2"/>
  <c r="L3790" i="2" s="1"/>
  <c r="M4934" i="2"/>
  <c r="L4934" i="2" s="1"/>
  <c r="M5248" i="2"/>
  <c r="L5248" i="2" s="1"/>
  <c r="M2309" i="2"/>
  <c r="L2309" i="2" s="1"/>
  <c r="M6535" i="2"/>
  <c r="L6535" i="2" s="1"/>
  <c r="I4714" i="2"/>
  <c r="I955" i="2"/>
  <c r="I4855" i="2"/>
  <c r="M5609" i="2"/>
  <c r="L5609" i="2" s="1"/>
  <c r="I3460" i="2"/>
  <c r="M4704" i="2"/>
  <c r="L4704" i="2" s="1"/>
  <c r="I914" i="2"/>
  <c r="M3990" i="2"/>
  <c r="L3990" i="2" s="1"/>
  <c r="M6514" i="2"/>
  <c r="L6514" i="2" s="1"/>
  <c r="I717" i="2"/>
  <c r="I4067" i="2"/>
  <c r="I5426" i="2"/>
  <c r="I5427" i="2"/>
  <c r="I3142" i="2"/>
  <c r="I5138" i="2"/>
  <c r="I2473" i="2"/>
  <c r="I477" i="2"/>
  <c r="M5147" i="2"/>
  <c r="M6438" i="2"/>
  <c r="L6438" i="2" s="1"/>
  <c r="I5069" i="2"/>
  <c r="I3611" i="2"/>
  <c r="M4792" i="2"/>
  <c r="L4792" i="2" s="1"/>
  <c r="M5974" i="2"/>
  <c r="L5974" i="2" s="1"/>
  <c r="I4056" i="2"/>
  <c r="M1630" i="2"/>
  <c r="L1630" i="2" s="1"/>
  <c r="I5978" i="2"/>
  <c r="M1491" i="2"/>
  <c r="L1491" i="2" s="1"/>
  <c r="M3354" i="2"/>
  <c r="L3354" i="2" s="1"/>
  <c r="M1499" i="2"/>
  <c r="L1499" i="2" s="1"/>
  <c r="M1902" i="2"/>
  <c r="L1902" i="2" s="1"/>
  <c r="M5543" i="2"/>
  <c r="I4306" i="2"/>
  <c r="M4874" i="2"/>
  <c r="L4874" i="2" s="1"/>
  <c r="M5302" i="2"/>
  <c r="L5302" i="2" s="1"/>
  <c r="M2814" i="2"/>
  <c r="L2814" i="2" s="1"/>
  <c r="I4147" i="2"/>
  <c r="M5835" i="2"/>
  <c r="L5835" i="2" s="1"/>
  <c r="I3557" i="2"/>
  <c r="M1232" i="2"/>
  <c r="L1232" i="2" s="1"/>
  <c r="M1743" i="2"/>
  <c r="L1743" i="2" s="1"/>
  <c r="M2683" i="2"/>
  <c r="L2683" i="2" s="1"/>
  <c r="M4326" i="2"/>
  <c r="L4326" i="2" s="1"/>
  <c r="M4104" i="2"/>
  <c r="L4104" i="2" s="1"/>
  <c r="I4813" i="2"/>
  <c r="M5233" i="2"/>
  <c r="M2050" i="2"/>
  <c r="M6183" i="2"/>
  <c r="L6183" i="2" s="1"/>
  <c r="M5716" i="2"/>
  <c r="L5716" i="2" s="1"/>
  <c r="M4795" i="2"/>
  <c r="L4795" i="2" s="1"/>
  <c r="M4096" i="2"/>
  <c r="L4096" i="2" s="1"/>
  <c r="I3787" i="2"/>
  <c r="I3292" i="2"/>
  <c r="M3217" i="2"/>
  <c r="L3217" i="2" s="1"/>
  <c r="M3638" i="2"/>
  <c r="L3638" i="2" s="1"/>
  <c r="M3532" i="2"/>
  <c r="L3532" i="2" s="1"/>
  <c r="I3840" i="2"/>
  <c r="I710" i="2"/>
  <c r="M5367" i="2"/>
  <c r="L5367" i="2" s="1"/>
  <c r="I1178" i="2"/>
  <c r="I5249" i="2"/>
  <c r="M5016" i="2"/>
  <c r="I2101" i="2"/>
  <c r="I2158" i="2"/>
  <c r="M1629" i="2"/>
  <c r="L1629" i="2" s="1"/>
  <c r="M2335" i="2"/>
  <c r="L2335" i="2" s="1"/>
  <c r="M2049" i="2"/>
  <c r="L2049" i="2" s="1"/>
  <c r="M280" i="2"/>
  <c r="M4460" i="2"/>
  <c r="L4460" i="2" s="1"/>
  <c r="M5427" i="2"/>
  <c r="L5427" i="2" s="1"/>
  <c r="M4907" i="2"/>
  <c r="L4907" i="2" s="1"/>
  <c r="M4063" i="2"/>
  <c r="L4063" i="2" s="1"/>
  <c r="I6268" i="2"/>
  <c r="M4459" i="2"/>
  <c r="L4459" i="2" s="1"/>
  <c r="M4328" i="2"/>
  <c r="L4328" i="2" s="1"/>
  <c r="I5512" i="2"/>
  <c r="I1852" i="2"/>
  <c r="I6524" i="2"/>
  <c r="I2358" i="2"/>
  <c r="M1439" i="2"/>
  <c r="M4123" i="2"/>
  <c r="L4123" i="2" s="1"/>
  <c r="M1972" i="2"/>
  <c r="I5295" i="2"/>
  <c r="M1783" i="2"/>
  <c r="L1783" i="2" s="1"/>
  <c r="I2313" i="2"/>
  <c r="M2167" i="2"/>
  <c r="L2167" i="2" s="1"/>
  <c r="M6518" i="2"/>
  <c r="I4156" i="2"/>
  <c r="I1257" i="2"/>
  <c r="I5406" i="2"/>
  <c r="I5881" i="2"/>
  <c r="I1058" i="2"/>
  <c r="I658" i="2"/>
  <c r="I605" i="2"/>
  <c r="I2039" i="2"/>
  <c r="I2603" i="2"/>
  <c r="I2806" i="2"/>
  <c r="I3309" i="2"/>
  <c r="M4997" i="2"/>
  <c r="L4997" i="2" s="1"/>
  <c r="M5932" i="2"/>
  <c r="L5932" i="2" s="1"/>
  <c r="M6313" i="2"/>
  <c r="L6313" i="2" s="1"/>
  <c r="M5894" i="2"/>
  <c r="L5894" i="2" s="1"/>
  <c r="I4546" i="2"/>
  <c r="I5415" i="2"/>
  <c r="I1453" i="2"/>
  <c r="I5957" i="2"/>
  <c r="I1414" i="2"/>
  <c r="M5043" i="2"/>
  <c r="I3459" i="2"/>
  <c r="M6597" i="2"/>
  <c r="L6597" i="2" s="1"/>
  <c r="I2475" i="2"/>
  <c r="I1330" i="2"/>
  <c r="I4990" i="2"/>
  <c r="I3083" i="2"/>
  <c r="I1234" i="2"/>
  <c r="I1835" i="2"/>
  <c r="I2460" i="2"/>
  <c r="M3838" i="2"/>
  <c r="L3838" i="2" s="1"/>
  <c r="M2135" i="2"/>
  <c r="L2135" i="2" s="1"/>
  <c r="M2798" i="2"/>
  <c r="L2798" i="2" s="1"/>
  <c r="M2492" i="2"/>
  <c r="L2492" i="2" s="1"/>
  <c r="M2201" i="2"/>
  <c r="M3965" i="2"/>
  <c r="L3965" i="2" s="1"/>
  <c r="M5097" i="2"/>
  <c r="L5097" i="2" s="1"/>
  <c r="M4763" i="2"/>
  <c r="M5733" i="2"/>
  <c r="L5733" i="2" s="1"/>
  <c r="M5738" i="2"/>
  <c r="L5738" i="2" s="1"/>
  <c r="M4619" i="2"/>
  <c r="M4676" i="2"/>
  <c r="L4676" i="2" s="1"/>
  <c r="I2534" i="2"/>
  <c r="M6190" i="2"/>
  <c r="L6190" i="2" s="1"/>
  <c r="M2501" i="2"/>
  <c r="L2501" i="2" s="1"/>
  <c r="I351" i="2"/>
  <c r="I179" i="2"/>
  <c r="I4183" i="2"/>
  <c r="I1221" i="2"/>
  <c r="M3167" i="2"/>
  <c r="L3167" i="2" s="1"/>
  <c r="M3201" i="2"/>
  <c r="L3201" i="2" s="1"/>
  <c r="I3477" i="2"/>
  <c r="M5392" i="2"/>
  <c r="L5392" i="2" s="1"/>
  <c r="M6032" i="2"/>
  <c r="L6032" i="2" s="1"/>
  <c r="I675" i="2"/>
  <c r="I2736" i="2"/>
  <c r="I1597" i="2"/>
  <c r="I3349" i="2"/>
  <c r="I3020" i="2"/>
  <c r="M3686" i="2"/>
  <c r="L3686" i="2" s="1"/>
  <c r="M2084" i="2"/>
  <c r="M1793" i="2"/>
  <c r="L1793" i="2" s="1"/>
  <c r="M3884" i="2"/>
  <c r="L3884" i="2" s="1"/>
  <c r="M5171" i="2"/>
  <c r="L5171" i="2" s="1"/>
  <c r="M4252" i="2"/>
  <c r="L4252" i="2" s="1"/>
  <c r="I209" i="2"/>
  <c r="M6067" i="2"/>
  <c r="L6067" i="2" s="1"/>
  <c r="M4661" i="2"/>
  <c r="L4661" i="2" s="1"/>
  <c r="M4072" i="2"/>
  <c r="L4072" i="2" s="1"/>
  <c r="I1646" i="2"/>
  <c r="I4602" i="2"/>
  <c r="M6248" i="2"/>
  <c r="L6248" i="2" s="1"/>
  <c r="I4792" i="2"/>
  <c r="I2411" i="2"/>
  <c r="M2790" i="2"/>
  <c r="L2790" i="2" s="1"/>
  <c r="M2769" i="2"/>
  <c r="L2769" i="2" s="1"/>
  <c r="M3535" i="2"/>
  <c r="L3535" i="2" s="1"/>
  <c r="M1946" i="2"/>
  <c r="L1946" i="2" s="1"/>
  <c r="M2588" i="2"/>
  <c r="L2588" i="2" s="1"/>
  <c r="M6392" i="2"/>
  <c r="L6392" i="2" s="1"/>
  <c r="M6293" i="2"/>
  <c r="L6293" i="2" s="1"/>
  <c r="M1838" i="2"/>
  <c r="L1838" i="2" s="1"/>
  <c r="I3945" i="2"/>
  <c r="I3411" i="2"/>
  <c r="M4798" i="2"/>
  <c r="L4798" i="2" s="1"/>
  <c r="M3706" i="2"/>
  <c r="L3706" i="2" s="1"/>
  <c r="M6559" i="2"/>
  <c r="L6559" i="2" s="1"/>
  <c r="I3417" i="2"/>
  <c r="M5680" i="2"/>
  <c r="I1794" i="2"/>
  <c r="M3642" i="2"/>
  <c r="L3642" i="2" s="1"/>
  <c r="M3559" i="2"/>
  <c r="L3559" i="2" s="1"/>
  <c r="M2002" i="2"/>
  <c r="L2002" i="2" s="1"/>
  <c r="M3700" i="2"/>
  <c r="L3700" i="2" s="1"/>
  <c r="M5871" i="2"/>
  <c r="L5871" i="2" s="1"/>
  <c r="J6471" i="2"/>
  <c r="M4356" i="2"/>
  <c r="L4356" i="2" s="1"/>
  <c r="I241" i="2"/>
  <c r="M1574" i="2"/>
  <c r="L1574" i="2" s="1"/>
  <c r="I2993" i="2"/>
  <c r="I1034" i="2"/>
  <c r="M4488" i="2"/>
  <c r="L4488" i="2" s="1"/>
  <c r="I3339" i="2"/>
  <c r="I3662" i="2"/>
  <c r="I2791" i="2"/>
  <c r="M5000" i="2"/>
  <c r="L5000" i="2" s="1"/>
  <c r="I1755" i="2"/>
  <c r="M4954" i="2"/>
  <c r="I4638" i="2"/>
  <c r="I5622" i="2"/>
  <c r="M6344" i="2"/>
  <c r="L6344" i="2" s="1"/>
  <c r="M6413" i="2"/>
  <c r="L6413" i="2" s="1"/>
  <c r="I2486" i="2"/>
  <c r="I2511" i="2"/>
  <c r="M5945" i="2"/>
  <c r="L5945" i="2" s="1"/>
  <c r="I2987" i="2"/>
  <c r="I6314" i="2"/>
  <c r="I1972" i="2"/>
  <c r="I2233" i="2"/>
  <c r="I2588" i="2"/>
  <c r="M5634" i="2"/>
  <c r="L5634" i="2" s="1"/>
  <c r="I1946" i="2"/>
  <c r="I2663" i="2"/>
  <c r="I5209" i="2"/>
  <c r="I6285" i="2"/>
  <c r="M4931" i="2"/>
  <c r="L4931" i="2" s="1"/>
  <c r="I2843" i="2"/>
  <c r="I4680" i="2"/>
  <c r="I4037" i="2"/>
  <c r="I3884" i="2"/>
  <c r="M2729" i="2"/>
  <c r="L2729" i="2" s="1"/>
  <c r="I1359" i="2"/>
  <c r="M5483" i="2"/>
  <c r="L5483" i="2" s="1"/>
  <c r="M3106" i="2"/>
  <c r="L3106" i="2" s="1"/>
  <c r="M1990" i="2"/>
  <c r="L1990" i="2" s="1"/>
  <c r="M4344" i="2"/>
  <c r="L4344" i="2" s="1"/>
  <c r="M4378" i="2"/>
  <c r="L4378" i="2" s="1"/>
  <c r="M5908" i="2"/>
  <c r="L5908" i="2" s="1"/>
  <c r="M6156" i="2"/>
  <c r="L6156" i="2" s="1"/>
  <c r="M6321" i="2"/>
  <c r="L6321" i="2" s="1"/>
  <c r="M4071" i="2"/>
  <c r="L4071" i="2" s="1"/>
  <c r="M4424" i="2"/>
  <c r="L4424" i="2" s="1"/>
  <c r="M6470" i="2"/>
  <c r="M6191" i="2"/>
  <c r="L6191" i="2" s="1"/>
  <c r="I2026" i="2"/>
  <c r="M777" i="2"/>
  <c r="L777" i="2" s="1"/>
  <c r="M1778" i="2"/>
  <c r="M4771" i="2"/>
  <c r="L4771" i="2" s="1"/>
  <c r="M4187" i="2"/>
  <c r="I6270" i="2"/>
  <c r="M6532" i="2"/>
  <c r="L6532" i="2" s="1"/>
  <c r="I3969" i="2"/>
  <c r="I1774" i="2"/>
  <c r="I90" i="2"/>
  <c r="M2419" i="2"/>
  <c r="L2419" i="2" s="1"/>
  <c r="M3421" i="2"/>
  <c r="L3421" i="2" s="1"/>
  <c r="M1497" i="2"/>
  <c r="L1497" i="2" s="1"/>
  <c r="M3105" i="2"/>
  <c r="L3105" i="2" s="1"/>
  <c r="M2385" i="2"/>
  <c r="L2385" i="2" s="1"/>
  <c r="M5146" i="2"/>
  <c r="I1177" i="2"/>
  <c r="M5386" i="2"/>
  <c r="M3316" i="2"/>
  <c r="L3316" i="2" s="1"/>
  <c r="M5852" i="2"/>
  <c r="L5852" i="2" s="1"/>
  <c r="M2103" i="2"/>
  <c r="L2103" i="2" s="1"/>
  <c r="I2609" i="2"/>
  <c r="M5693" i="2"/>
  <c r="L5693" i="2" s="1"/>
  <c r="I2519" i="2"/>
  <c r="M2807" i="2"/>
  <c r="L2807" i="2" s="1"/>
  <c r="M2516" i="2"/>
  <c r="L2516" i="2" s="1"/>
  <c r="M1565" i="2"/>
  <c r="M5076" i="2"/>
  <c r="L5076" i="2" s="1"/>
  <c r="M5614" i="2"/>
  <c r="M5920" i="2"/>
  <c r="L5920" i="2" s="1"/>
  <c r="M5981" i="2"/>
  <c r="L5981" i="2" s="1"/>
  <c r="M5438" i="2"/>
  <c r="M4530" i="2"/>
  <c r="L4530" i="2" s="1"/>
  <c r="I4783" i="2"/>
  <c r="I338" i="2"/>
  <c r="M3239" i="2"/>
  <c r="L3239" i="2" s="1"/>
  <c r="I378" i="2"/>
  <c r="I2787" i="2"/>
  <c r="M5464" i="2"/>
  <c r="L5464" i="2" s="1"/>
  <c r="I1777" i="2"/>
  <c r="M1820" i="2"/>
  <c r="L1820" i="2" s="1"/>
  <c r="M1187" i="2"/>
  <c r="L1187" i="2" s="1"/>
  <c r="M3289" i="2"/>
  <c r="L3289" i="2" s="1"/>
  <c r="M1589" i="2"/>
  <c r="I360" i="2"/>
  <c r="I2424" i="2"/>
  <c r="M4535" i="2"/>
  <c r="L4535" i="2" s="1"/>
  <c r="I2391" i="2"/>
  <c r="I4847" i="2"/>
  <c r="I3375" i="2"/>
  <c r="I5677" i="2"/>
  <c r="I777" i="2"/>
  <c r="I475" i="2"/>
  <c r="M5726" i="2"/>
  <c r="L5726" i="2" s="1"/>
  <c r="M5186" i="2"/>
  <c r="L5186" i="2" s="1"/>
  <c r="I939" i="2"/>
  <c r="I5706" i="2"/>
  <c r="M5563" i="2"/>
  <c r="L5563" i="2" s="1"/>
  <c r="I6342" i="2"/>
  <c r="I2202" i="2"/>
  <c r="I1022" i="2"/>
  <c r="I4015" i="2"/>
  <c r="I6278" i="2"/>
  <c r="M5709" i="2"/>
  <c r="L5709" i="2" s="1"/>
  <c r="I5210" i="2"/>
  <c r="I5898" i="2"/>
  <c r="I237" i="2"/>
  <c r="I4255" i="2"/>
  <c r="I146" i="2"/>
  <c r="I4146" i="2"/>
  <c r="I3540" i="2"/>
  <c r="M5588" i="2"/>
  <c r="L5588" i="2" s="1"/>
  <c r="I2872" i="2"/>
  <c r="I3781" i="2"/>
  <c r="I1853" i="2"/>
  <c r="I358" i="2"/>
  <c r="M3424" i="2"/>
  <c r="L3424" i="2" s="1"/>
  <c r="M3664" i="2"/>
  <c r="L3664" i="2" s="1"/>
  <c r="M3447" i="2"/>
  <c r="L3447" i="2" s="1"/>
  <c r="M1389" i="2"/>
  <c r="L1389" i="2" s="1"/>
  <c r="M2125" i="2"/>
  <c r="L2125" i="2" s="1"/>
  <c r="M5292" i="2"/>
  <c r="L5292" i="2" s="1"/>
  <c r="I4439" i="2"/>
  <c r="I1245" i="2"/>
  <c r="M4229" i="2"/>
  <c r="L4229" i="2" s="1"/>
  <c r="M2326" i="2"/>
  <c r="M5082" i="2"/>
  <c r="L5082" i="2" s="1"/>
  <c r="M6042" i="2"/>
  <c r="L6042" i="2" s="1"/>
  <c r="I4409" i="2"/>
  <c r="I3482" i="2"/>
  <c r="I5761" i="2"/>
  <c r="M2248" i="2"/>
  <c r="M413" i="2"/>
  <c r="L413" i="2" s="1"/>
  <c r="M1572" i="2"/>
  <c r="L1572" i="2" s="1"/>
  <c r="M5651" i="2"/>
  <c r="L5651" i="2" s="1"/>
  <c r="I3872" i="2"/>
  <c r="I841" i="2"/>
  <c r="I2193" i="2"/>
  <c r="M567" i="2"/>
  <c r="L567" i="2" s="1"/>
  <c r="M2653" i="2"/>
  <c r="L2653" i="2" s="1"/>
  <c r="M3144" i="2"/>
  <c r="L3144" i="2" s="1"/>
  <c r="I1584" i="2"/>
  <c r="I3486" i="2"/>
  <c r="I2474" i="2"/>
  <c r="I902" i="2"/>
  <c r="I1354" i="2"/>
  <c r="M1368" i="2"/>
  <c r="L1368" i="2" s="1"/>
  <c r="I6051" i="2"/>
  <c r="I2274" i="2"/>
  <c r="M514" i="2"/>
  <c r="L514" i="2" s="1"/>
  <c r="I6471" i="2"/>
  <c r="I1191" i="2"/>
  <c r="I1978" i="2"/>
  <c r="M885" i="2"/>
  <c r="L885" i="2" s="1"/>
  <c r="I3485" i="2"/>
  <c r="I4826" i="2"/>
  <c r="I6089" i="2"/>
  <c r="M1106" i="2"/>
  <c r="L1106" i="2" s="1"/>
  <c r="M2711" i="2"/>
  <c r="L2711" i="2" s="1"/>
  <c r="M2251" i="2"/>
  <c r="M3036" i="2"/>
  <c r="L3036" i="2" s="1"/>
  <c r="M3618" i="2"/>
  <c r="L3618" i="2" s="1"/>
  <c r="I2500" i="2"/>
  <c r="M5390" i="2"/>
  <c r="L5390" i="2" s="1"/>
  <c r="M4165" i="2"/>
  <c r="L4165" i="2" s="1"/>
  <c r="M4351" i="2"/>
  <c r="L4351" i="2" s="1"/>
  <c r="I1112" i="2"/>
  <c r="I5748" i="2"/>
  <c r="I5111" i="2"/>
  <c r="I3232" i="2"/>
  <c r="M2583" i="2"/>
  <c r="L2583" i="2" s="1"/>
  <c r="M4883" i="2"/>
  <c r="L4883" i="2" s="1"/>
  <c r="M4149" i="2"/>
  <c r="L4149" i="2" s="1"/>
  <c r="I1614" i="2"/>
  <c r="I971" i="2"/>
  <c r="M4197" i="2"/>
  <c r="L4197" i="2" s="1"/>
  <c r="M4594" i="2"/>
  <c r="L4594" i="2" s="1"/>
  <c r="I6317" i="2"/>
  <c r="I197" i="2"/>
  <c r="I4574" i="2"/>
  <c r="I4587" i="2"/>
  <c r="M78" i="2"/>
  <c r="I1906" i="2"/>
  <c r="I110" i="2"/>
  <c r="I128" i="2"/>
  <c r="M667" i="2"/>
  <c r="L667" i="2" s="1"/>
  <c r="I3532" i="2"/>
  <c r="I1383" i="2"/>
  <c r="I5170" i="2"/>
  <c r="I5970" i="2"/>
  <c r="I702" i="2"/>
  <c r="M392" i="2"/>
  <c r="L392" i="2" s="1"/>
  <c r="I1049" i="2"/>
  <c r="I5227" i="2"/>
  <c r="I2995" i="2"/>
  <c r="M435" i="2"/>
  <c r="L435" i="2" s="1"/>
  <c r="I3176" i="2"/>
  <c r="I797" i="2"/>
  <c r="M1796" i="2"/>
  <c r="L1796" i="2" s="1"/>
  <c r="M2800" i="2"/>
  <c r="L2800" i="2" s="1"/>
  <c r="M4669" i="2"/>
  <c r="L4669" i="2" s="1"/>
  <c r="M2556" i="2"/>
  <c r="L2556" i="2" s="1"/>
  <c r="M3709" i="2"/>
  <c r="L3709" i="2" s="1"/>
  <c r="I2815" i="2"/>
  <c r="I3192" i="2"/>
  <c r="M4905" i="2"/>
  <c r="L4905" i="2" s="1"/>
  <c r="M4321" i="2"/>
  <c r="L4321" i="2" s="1"/>
  <c r="M6045" i="2"/>
  <c r="L6045" i="2" s="1"/>
  <c r="M4425" i="2"/>
  <c r="L4425" i="2" s="1"/>
  <c r="M6611" i="2"/>
  <c r="L6611" i="2" s="1"/>
  <c r="M5968" i="2"/>
  <c r="L5968" i="2" s="1"/>
  <c r="M5782" i="2"/>
  <c r="L5782" i="2" s="1"/>
  <c r="M1950" i="2"/>
  <c r="L1950" i="2" s="1"/>
  <c r="M1251" i="2"/>
  <c r="L1251" i="2" s="1"/>
  <c r="M3321" i="2"/>
  <c r="L3321" i="2" s="1"/>
  <c r="M4075" i="2"/>
  <c r="L4075" i="2" s="1"/>
  <c r="M4274" i="2"/>
  <c r="L4274" i="2" s="1"/>
  <c r="M4098" i="2"/>
  <c r="L4098" i="2" s="1"/>
  <c r="M6077" i="2"/>
  <c r="L6077" i="2" s="1"/>
  <c r="M4415" i="2"/>
  <c r="L4415" i="2" s="1"/>
  <c r="I5921" i="2"/>
  <c r="I4107" i="2"/>
  <c r="M6194" i="2"/>
  <c r="L6194" i="2" s="1"/>
  <c r="I1761" i="2"/>
  <c r="I2375" i="2"/>
  <c r="M6268" i="2"/>
  <c r="L6268" i="2" s="1"/>
  <c r="M3960" i="2"/>
  <c r="M2606" i="2"/>
  <c r="L2606" i="2" s="1"/>
  <c r="M1596" i="2"/>
  <c r="L1596" i="2" s="1"/>
  <c r="I136" i="2"/>
  <c r="M3713" i="2"/>
  <c r="L3713" i="2" s="1"/>
  <c r="M5384" i="2"/>
  <c r="I1501" i="2"/>
  <c r="I2797" i="2"/>
  <c r="I5252" i="2"/>
  <c r="I2167" i="2"/>
  <c r="I3036" i="2"/>
  <c r="I3935" i="2"/>
  <c r="I3225" i="2"/>
  <c r="I4552" i="2"/>
  <c r="I2294" i="2"/>
  <c r="I5689" i="2"/>
  <c r="I6082" i="2"/>
  <c r="I5897" i="2"/>
  <c r="M342" i="2"/>
  <c r="L342" i="2" s="1"/>
  <c r="I4550" i="2"/>
  <c r="I3565" i="2"/>
  <c r="M2058" i="2"/>
  <c r="L2058" i="2" s="1"/>
  <c r="M662" i="2"/>
  <c r="L662" i="2" s="1"/>
  <c r="M3150" i="2"/>
  <c r="L3150" i="2" s="1"/>
  <c r="I4981" i="2"/>
  <c r="M4152" i="2"/>
  <c r="L4152" i="2" s="1"/>
  <c r="M5537" i="2"/>
  <c r="M5966" i="2"/>
  <c r="L5966" i="2" s="1"/>
  <c r="M5585" i="2"/>
  <c r="M3521" i="2"/>
  <c r="L3521" i="2" s="1"/>
  <c r="M5839" i="2"/>
  <c r="L5839" i="2" s="1"/>
  <c r="I2396" i="2"/>
  <c r="M1258" i="2"/>
  <c r="L1258" i="2" s="1"/>
  <c r="M1727" i="2"/>
  <c r="M2560" i="2"/>
  <c r="L2560" i="2" s="1"/>
  <c r="M4991" i="2"/>
  <c r="L4991" i="2" s="1"/>
  <c r="I553" i="2"/>
  <c r="M5271" i="2"/>
  <c r="L5271" i="2" s="1"/>
  <c r="M4739" i="2"/>
  <c r="L4739" i="2" s="1"/>
  <c r="M5998" i="2"/>
  <c r="L5998" i="2" s="1"/>
  <c r="M5504" i="2"/>
  <c r="I4903" i="2"/>
  <c r="M5776" i="2"/>
  <c r="L5776" i="2" s="1"/>
  <c r="I332" i="2"/>
  <c r="M872" i="2"/>
  <c r="L872" i="2" s="1"/>
  <c r="M1524" i="2"/>
  <c r="L1524" i="2" s="1"/>
  <c r="M3069" i="2"/>
  <c r="L3069" i="2" s="1"/>
  <c r="M3833" i="2"/>
  <c r="L3833" i="2" s="1"/>
  <c r="M4053" i="2"/>
  <c r="L4053" i="2" s="1"/>
  <c r="I5264" i="2"/>
  <c r="I3633" i="2"/>
  <c r="M4012" i="2"/>
  <c r="L4012" i="2" s="1"/>
  <c r="M6114" i="2"/>
  <c r="I3684" i="2"/>
  <c r="I5045" i="2"/>
  <c r="M449" i="2"/>
  <c r="L449" i="2" s="1"/>
  <c r="I3229" i="2"/>
  <c r="M962" i="2"/>
  <c r="L962" i="2" s="1"/>
  <c r="I1747" i="2"/>
  <c r="I2097" i="2"/>
  <c r="I1948" i="2"/>
  <c r="M1277" i="2"/>
  <c r="I3100" i="2"/>
  <c r="I5490" i="2"/>
  <c r="I4706" i="2"/>
  <c r="M3942" i="2"/>
  <c r="L3942" i="2" s="1"/>
  <c r="M2720" i="2"/>
  <c r="L2720" i="2" s="1"/>
  <c r="M3219" i="2"/>
  <c r="L3219" i="2" s="1"/>
  <c r="M3357" i="2"/>
  <c r="L3357" i="2" s="1"/>
  <c r="M3037" i="2"/>
  <c r="L3037" i="2" s="1"/>
  <c r="M3651" i="2"/>
  <c r="L3651" i="2" s="1"/>
  <c r="M2172" i="2"/>
  <c r="L2172" i="2" s="1"/>
  <c r="I1828" i="2"/>
  <c r="M4982" i="2"/>
  <c r="L4982" i="2" s="1"/>
  <c r="M6461" i="2"/>
  <c r="L6461" i="2" s="1"/>
  <c r="I6333" i="2"/>
  <c r="M4526" i="2"/>
  <c r="L4526" i="2" s="1"/>
  <c r="I6257" i="2"/>
  <c r="I357" i="2"/>
  <c r="I2679" i="2"/>
  <c r="I5005" i="2"/>
  <c r="M3648" i="2"/>
  <c r="L3648" i="2" s="1"/>
  <c r="M3373" i="2"/>
  <c r="L3373" i="2" s="1"/>
  <c r="M2903" i="2"/>
  <c r="L2903" i="2" s="1"/>
  <c r="M4276" i="2"/>
  <c r="L4276" i="2" s="1"/>
  <c r="M6544" i="2"/>
  <c r="L6544" i="2" s="1"/>
  <c r="M4199" i="2"/>
  <c r="L4199" i="2" s="1"/>
  <c r="M3018" i="2"/>
  <c r="I3075" i="2"/>
  <c r="I4584" i="2"/>
  <c r="M4652" i="2"/>
  <c r="L4652" i="2" s="1"/>
  <c r="M4078" i="2"/>
  <c r="L4078" i="2" s="1"/>
  <c r="M5685" i="2"/>
  <c r="L5685" i="2" s="1"/>
  <c r="I1431" i="2"/>
  <c r="M5152" i="2"/>
  <c r="L5152" i="2" s="1"/>
  <c r="I3869" i="2"/>
  <c r="M2336" i="2"/>
  <c r="L2336" i="2" s="1"/>
  <c r="M2706" i="2"/>
  <c r="L2706" i="2" s="1"/>
  <c r="M2885" i="2"/>
  <c r="L2885" i="2" s="1"/>
  <c r="I6472" i="2"/>
  <c r="M3571" i="2"/>
  <c r="L3571" i="2" s="1"/>
  <c r="M4591" i="2"/>
  <c r="L4591" i="2" s="1"/>
  <c r="I523" i="2"/>
  <c r="I3121" i="2"/>
  <c r="M4474" i="2"/>
  <c r="L4474" i="2" s="1"/>
  <c r="I4380" i="2"/>
  <c r="M1313" i="2"/>
  <c r="L1313" i="2" s="1"/>
  <c r="M1197" i="2"/>
  <c r="L1197" i="2" s="1"/>
  <c r="I5874" i="2"/>
  <c r="I288" i="2"/>
  <c r="I3690" i="2"/>
  <c r="I4567" i="2"/>
  <c r="M740" i="2"/>
  <c r="L740" i="2" s="1"/>
  <c r="I4536" i="2"/>
  <c r="I4437" i="2"/>
  <c r="I1121" i="2"/>
  <c r="M430" i="2"/>
  <c r="L430" i="2" s="1"/>
  <c r="M1012" i="2"/>
  <c r="L1012" i="2" s="1"/>
  <c r="I1870" i="2"/>
  <c r="I788" i="2"/>
  <c r="I875" i="2"/>
  <c r="M1788" i="2"/>
  <c r="L1788" i="2" s="1"/>
  <c r="M1314" i="2"/>
  <c r="L1314" i="2" s="1"/>
  <c r="M1894" i="2"/>
  <c r="L1894" i="2" s="1"/>
  <c r="M2548" i="2"/>
  <c r="L2548" i="2" s="1"/>
  <c r="I6131" i="2"/>
  <c r="M4787" i="2"/>
  <c r="L4787" i="2" s="1"/>
  <c r="I205" i="2"/>
  <c r="M5841" i="2"/>
  <c r="L5841" i="2" s="1"/>
  <c r="M5080" i="2"/>
  <c r="L5080" i="2" s="1"/>
  <c r="M5310" i="2"/>
  <c r="I5399" i="2"/>
  <c r="I1714" i="2"/>
  <c r="M3674" i="2"/>
  <c r="L3674" i="2" s="1"/>
  <c r="M2350" i="2"/>
  <c r="I2888" i="2"/>
  <c r="M4720" i="2"/>
  <c r="L4720" i="2" s="1"/>
  <c r="I4020" i="2"/>
  <c r="M6406" i="2"/>
  <c r="L6406" i="2" s="1"/>
  <c r="I4280" i="2"/>
  <c r="M6209" i="2"/>
  <c r="L6209" i="2" s="1"/>
  <c r="M3547" i="2"/>
  <c r="L3547" i="2" s="1"/>
  <c r="M2436" i="2"/>
  <c r="L2436" i="2" s="1"/>
  <c r="M2623" i="2"/>
  <c r="L2623" i="2" s="1"/>
  <c r="M1588" i="2"/>
  <c r="L1588" i="2" s="1"/>
  <c r="I5116" i="2"/>
  <c r="M2922" i="2"/>
  <c r="L2922" i="2" s="1"/>
  <c r="M2126" i="2"/>
  <c r="L2126" i="2" s="1"/>
  <c r="I4394" i="2"/>
  <c r="M1464" i="2"/>
  <c r="L1464" i="2" s="1"/>
  <c r="I5055" i="2"/>
  <c r="I5063" i="2"/>
  <c r="I5930" i="2"/>
  <c r="M1201" i="2"/>
  <c r="L1201" i="2" s="1"/>
  <c r="M520" i="2"/>
  <c r="L520" i="2" s="1"/>
  <c r="I2540" i="2"/>
  <c r="I33" i="2"/>
  <c r="I1361" i="2"/>
  <c r="I3605" i="2"/>
  <c r="I1109" i="2"/>
  <c r="I5254" i="2"/>
  <c r="M442" i="2"/>
  <c r="L442" i="2" s="1"/>
  <c r="I5282" i="2"/>
  <c r="I912" i="2"/>
  <c r="M609" i="2"/>
  <c r="L609" i="2" s="1"/>
  <c r="I5980" i="2"/>
  <c r="M3703" i="2"/>
  <c r="L3703" i="2" s="1"/>
  <c r="M1996" i="2"/>
  <c r="L1996" i="2" s="1"/>
  <c r="M1587" i="2"/>
  <c r="L1587" i="2" s="1"/>
  <c r="M3959" i="2"/>
  <c r="M2756" i="2"/>
  <c r="L2756" i="2" s="1"/>
  <c r="M3409" i="2"/>
  <c r="L3409" i="2" s="1"/>
  <c r="I4449" i="2"/>
  <c r="I6440" i="2"/>
  <c r="M6065" i="2"/>
  <c r="L6065" i="2" s="1"/>
  <c r="M2508" i="2"/>
  <c r="L2508" i="2" s="1"/>
  <c r="M4475" i="2"/>
  <c r="L4475" i="2" s="1"/>
  <c r="M5938" i="2"/>
  <c r="L5938" i="2" s="1"/>
  <c r="I6458" i="2"/>
  <c r="M2150" i="2"/>
  <c r="L2150" i="2" s="1"/>
  <c r="M2804" i="2"/>
  <c r="L2804" i="2" s="1"/>
  <c r="M1002" i="2"/>
  <c r="L1002" i="2" s="1"/>
  <c r="M1580" i="2"/>
  <c r="L1580" i="2" s="1"/>
  <c r="I2961" i="2"/>
  <c r="M5108" i="2"/>
  <c r="I2113" i="2"/>
  <c r="M6097" i="2"/>
  <c r="L6097" i="2" s="1"/>
  <c r="M5833" i="2"/>
  <c r="L5833" i="2" s="1"/>
  <c r="M5566" i="2"/>
  <c r="L5566" i="2" s="1"/>
  <c r="M5754" i="2"/>
  <c r="L5754" i="2" s="1"/>
  <c r="I4191" i="2"/>
  <c r="I3200" i="2"/>
  <c r="I60" i="2"/>
  <c r="M3308" i="2"/>
  <c r="L3308" i="2" s="1"/>
  <c r="M1938" i="2"/>
  <c r="L1938" i="2" s="1"/>
  <c r="M1650" i="2"/>
  <c r="M409" i="2"/>
  <c r="L409" i="2" s="1"/>
  <c r="M4103" i="2"/>
  <c r="L4103" i="2" s="1"/>
  <c r="M3585" i="2"/>
  <c r="L3585" i="2" s="1"/>
  <c r="M4935" i="2"/>
  <c r="L4935" i="2" s="1"/>
  <c r="I4964" i="2"/>
  <c r="M2570" i="2"/>
  <c r="M3359" i="2"/>
  <c r="L3359" i="2" s="1"/>
  <c r="I4402" i="2"/>
  <c r="I2029" i="2"/>
  <c r="I6389" i="2"/>
  <c r="I2504" i="2"/>
  <c r="I542" i="2"/>
  <c r="I334" i="2"/>
  <c r="I659" i="2"/>
  <c r="I2852" i="2"/>
  <c r="J6491" i="2"/>
  <c r="I5013" i="2"/>
  <c r="M311" i="2"/>
  <c r="I2517" i="2"/>
  <c r="I328" i="2"/>
  <c r="I5885" i="2"/>
  <c r="I3114" i="2"/>
  <c r="M383" i="2"/>
  <c r="L383" i="2" s="1"/>
  <c r="M313" i="2"/>
  <c r="M3934" i="2"/>
  <c r="L3934" i="2" s="1"/>
  <c r="M4533" i="2"/>
  <c r="L4533" i="2" s="1"/>
  <c r="M3955" i="2"/>
  <c r="L3955" i="2" s="1"/>
  <c r="I4511" i="2"/>
  <c r="M4099" i="2"/>
  <c r="L4099" i="2" s="1"/>
  <c r="I5578" i="2"/>
  <c r="I4335" i="2"/>
  <c r="I1690" i="2"/>
  <c r="I6228" i="2"/>
  <c r="M3970" i="2"/>
  <c r="L3970" i="2" s="1"/>
  <c r="M2912" i="2"/>
  <c r="L2912" i="2" s="1"/>
  <c r="M4412" i="2"/>
  <c r="L4412" i="2" s="1"/>
  <c r="I2245" i="2"/>
  <c r="M6350" i="2"/>
  <c r="L6350" i="2" s="1"/>
  <c r="M2464" i="2"/>
  <c r="L2464" i="2" s="1"/>
  <c r="M4986" i="2"/>
  <c r="I1511" i="2"/>
  <c r="M4870" i="2"/>
  <c r="L4870" i="2" s="1"/>
  <c r="M3883" i="2"/>
  <c r="L3883" i="2" s="1"/>
  <c r="M6019" i="2"/>
  <c r="L6019" i="2" s="1"/>
  <c r="I1680" i="2"/>
  <c r="I6043" i="2"/>
  <c r="M5008" i="2"/>
  <c r="L5008" i="2" s="1"/>
  <c r="I3358" i="2"/>
  <c r="M2484" i="2"/>
  <c r="L2484" i="2" s="1"/>
  <c r="M2707" i="2"/>
  <c r="L2707" i="2" s="1"/>
  <c r="I1822" i="2"/>
  <c r="I5407" i="2"/>
  <c r="I5402" i="2"/>
  <c r="I4591" i="2"/>
  <c r="M235" i="2"/>
  <c r="I1772" i="2"/>
  <c r="I2804" i="2"/>
  <c r="I520" i="2"/>
  <c r="M506" i="2"/>
  <c r="L506" i="2" s="1"/>
  <c r="I2838" i="2"/>
  <c r="I1800" i="2"/>
  <c r="I5220" i="2"/>
  <c r="M3312" i="2"/>
  <c r="L3312" i="2" s="1"/>
  <c r="M2475" i="2"/>
  <c r="L2475" i="2" s="1"/>
  <c r="M2020" i="2"/>
  <c r="L2020" i="2" s="1"/>
  <c r="M2452" i="2"/>
  <c r="L2452" i="2" s="1"/>
  <c r="M3074" i="2"/>
  <c r="L3074" i="2" s="1"/>
  <c r="M2347" i="2"/>
  <c r="I819" i="2"/>
  <c r="M3809" i="2"/>
  <c r="L3809" i="2" s="1"/>
  <c r="I3037" i="2"/>
  <c r="M5251" i="2"/>
  <c r="L5251" i="2" s="1"/>
  <c r="I3509" i="2"/>
  <c r="M4193" i="2"/>
  <c r="L4193" i="2" s="1"/>
  <c r="M4789" i="2"/>
  <c r="L4789" i="2" s="1"/>
  <c r="I1446" i="2"/>
  <c r="M4355" i="2"/>
  <c r="L4355" i="2" s="1"/>
  <c r="I1718" i="2"/>
  <c r="I1076" i="2"/>
  <c r="I2765" i="2"/>
  <c r="I2477" i="2"/>
  <c r="M6124" i="2"/>
  <c r="L6124" i="2" s="1"/>
  <c r="I1405" i="2"/>
  <c r="I2099" i="2"/>
  <c r="M2162" i="2"/>
  <c r="L2162" i="2" s="1"/>
  <c r="M2947" i="2"/>
  <c r="L2947" i="2" s="1"/>
  <c r="M5374" i="2"/>
  <c r="L5374" i="2" s="1"/>
  <c r="M2983" i="2"/>
  <c r="M6382" i="2"/>
  <c r="L6382" i="2" s="1"/>
  <c r="M4455" i="2"/>
  <c r="L4455" i="2" s="1"/>
  <c r="M252" i="2"/>
  <c r="M790" i="2"/>
  <c r="L790" i="2" s="1"/>
  <c r="M2209" i="2"/>
  <c r="L2209" i="2" s="1"/>
  <c r="M1968" i="2"/>
  <c r="L1968" i="2" s="1"/>
  <c r="I1040" i="2"/>
  <c r="M4517" i="2"/>
  <c r="L4517" i="2" s="1"/>
  <c r="M6003" i="2"/>
  <c r="L6003" i="2" s="1"/>
  <c r="M4236" i="2"/>
  <c r="L4236" i="2" s="1"/>
  <c r="M3937" i="2"/>
  <c r="L3937" i="2" s="1"/>
  <c r="M4056" i="2"/>
  <c r="L4056" i="2" s="1"/>
  <c r="I4876" i="2"/>
  <c r="I6147" i="2"/>
  <c r="I3502" i="2"/>
  <c r="M2168" i="2"/>
  <c r="M2667" i="2"/>
  <c r="L2667" i="2" s="1"/>
  <c r="M1978" i="2"/>
  <c r="M4364" i="2"/>
  <c r="L4364" i="2" s="1"/>
  <c r="M5234" i="2"/>
  <c r="M4833" i="2"/>
  <c r="L4833" i="2" s="1"/>
  <c r="M6412" i="2"/>
  <c r="L6412" i="2" s="1"/>
  <c r="M6575" i="2"/>
  <c r="L6575" i="2" s="1"/>
  <c r="M4327" i="2"/>
  <c r="L4327" i="2" s="1"/>
  <c r="M6373" i="2"/>
  <c r="L6373" i="2" s="1"/>
  <c r="M5167" i="2"/>
  <c r="L5167" i="2" s="1"/>
  <c r="I4681" i="2"/>
  <c r="M1805" i="2"/>
  <c r="M1557" i="2"/>
  <c r="L1557" i="2" s="1"/>
  <c r="M3516" i="2"/>
  <c r="L3516" i="2" s="1"/>
  <c r="M4310" i="2"/>
  <c r="L4310" i="2" s="1"/>
  <c r="M4820" i="2"/>
  <c r="M4993" i="2"/>
  <c r="L4993" i="2" s="1"/>
  <c r="I4785" i="2"/>
  <c r="I3500" i="2"/>
  <c r="M5477" i="2"/>
  <c r="L5477" i="2" s="1"/>
  <c r="M5772" i="2"/>
  <c r="L5772" i="2" s="1"/>
  <c r="I65" i="2"/>
  <c r="I5709" i="2"/>
  <c r="M6046" i="2"/>
  <c r="L6046" i="2" s="1"/>
  <c r="I5380" i="2"/>
  <c r="M1985" i="2"/>
  <c r="L1985" i="2" s="1"/>
  <c r="M3007" i="2"/>
  <c r="M2288" i="2"/>
  <c r="L2288" i="2" s="1"/>
  <c r="I6372" i="2"/>
  <c r="M4290" i="2"/>
  <c r="L4290" i="2" s="1"/>
  <c r="M6001" i="2"/>
  <c r="L6001" i="2" s="1"/>
  <c r="M5757" i="2"/>
  <c r="L5757" i="2" s="1"/>
  <c r="M3544" i="2"/>
  <c r="L3544" i="2" s="1"/>
  <c r="M3111" i="2"/>
  <c r="L3111" i="2" s="1"/>
  <c r="M4143" i="2"/>
  <c r="L4143" i="2" s="1"/>
  <c r="I2622" i="2"/>
  <c r="M6049" i="2"/>
  <c r="L6049" i="2" s="1"/>
  <c r="I1493" i="2"/>
  <c r="I1187" i="2"/>
  <c r="M3063" i="2"/>
  <c r="L3063" i="2" s="1"/>
  <c r="M2772" i="2"/>
  <c r="L2772" i="2" s="1"/>
  <c r="M1011" i="2"/>
  <c r="L1011" i="2" s="1"/>
  <c r="M1544" i="2"/>
  <c r="L1544" i="2" s="1"/>
  <c r="M5332" i="2"/>
  <c r="L5332" i="2" s="1"/>
  <c r="M5723" i="2"/>
  <c r="L5723" i="2" s="1"/>
  <c r="M5694" i="2"/>
  <c r="L5694" i="2" s="1"/>
  <c r="M4786" i="2"/>
  <c r="L4786" i="2" s="1"/>
  <c r="I3530" i="2"/>
  <c r="I5327" i="2"/>
  <c r="I3901" i="2"/>
  <c r="M5467" i="2"/>
  <c r="L5467" i="2" s="1"/>
  <c r="I4118" i="2"/>
  <c r="I5187" i="2"/>
  <c r="I1052" i="2"/>
  <c r="I531" i="2"/>
  <c r="I1556" i="2"/>
  <c r="I355" i="2"/>
  <c r="M6453" i="2"/>
  <c r="L6453" i="2" s="1"/>
  <c r="I5843" i="2"/>
  <c r="M5886" i="2"/>
  <c r="L5886" i="2" s="1"/>
  <c r="I4114" i="2"/>
  <c r="I2053" i="2"/>
  <c r="I3166" i="2"/>
  <c r="I1175" i="2"/>
  <c r="M5114" i="2"/>
  <c r="L5114" i="2" s="1"/>
  <c r="I5459" i="2"/>
  <c r="M5762" i="2"/>
  <c r="L5762" i="2" s="1"/>
  <c r="I3370" i="2"/>
  <c r="I5549" i="2"/>
  <c r="I4873" i="2"/>
  <c r="I3641" i="2"/>
  <c r="I5857" i="2"/>
  <c r="I4077" i="2"/>
  <c r="I4626" i="2"/>
  <c r="M6185" i="2"/>
  <c r="L6185" i="2" s="1"/>
  <c r="I4129" i="2"/>
  <c r="I2258" i="2"/>
  <c r="I4258" i="2"/>
  <c r="I5184" i="2"/>
  <c r="M3053" i="2"/>
  <c r="L3053" i="2" s="1"/>
  <c r="M4241" i="2"/>
  <c r="L4241" i="2" s="1"/>
  <c r="M2906" i="2"/>
  <c r="L2906" i="2" s="1"/>
  <c r="M3933" i="2"/>
  <c r="L3933" i="2" s="1"/>
  <c r="I2724" i="2"/>
  <c r="M6011" i="2"/>
  <c r="L6011" i="2" s="1"/>
  <c r="M4019" i="2"/>
  <c r="L4019" i="2" s="1"/>
  <c r="M4213" i="2"/>
  <c r="L4213" i="2" s="1"/>
  <c r="I2948" i="2"/>
  <c r="I455" i="2"/>
  <c r="M4756" i="2"/>
  <c r="I187" i="2"/>
  <c r="M5511" i="2"/>
  <c r="L5511" i="2" s="1"/>
  <c r="I4957" i="2"/>
  <c r="M1511" i="2"/>
  <c r="M2100" i="2"/>
  <c r="L2100" i="2" s="1"/>
  <c r="I616" i="2"/>
  <c r="I74" i="2"/>
  <c r="M4024" i="2"/>
  <c r="L4024" i="2" s="1"/>
  <c r="M3015" i="2"/>
  <c r="L3015" i="2" s="1"/>
  <c r="M5338" i="2"/>
  <c r="M5773" i="2"/>
  <c r="L5773" i="2" s="1"/>
  <c r="I6380" i="2"/>
  <c r="M2154" i="2"/>
  <c r="L2154" i="2" s="1"/>
  <c r="M2751" i="2"/>
  <c r="L2751" i="2" s="1"/>
  <c r="M2485" i="2"/>
  <c r="L2485" i="2" s="1"/>
  <c r="I6007" i="2"/>
  <c r="M4034" i="2"/>
  <c r="L4034" i="2" s="1"/>
  <c r="M4809" i="2"/>
  <c r="L4809" i="2" s="1"/>
  <c r="M5745" i="2"/>
  <c r="L5745" i="2" s="1"/>
  <c r="M6026" i="2"/>
  <c r="L6026" i="2" s="1"/>
  <c r="M3668" i="2"/>
  <c r="L3668" i="2" s="1"/>
  <c r="M4332" i="2"/>
  <c r="L4332" i="2" s="1"/>
  <c r="I3365" i="2"/>
  <c r="M3318" i="2"/>
  <c r="L3318" i="2" s="1"/>
  <c r="M3464" i="2"/>
  <c r="L3464" i="2" s="1"/>
  <c r="M1515" i="2"/>
  <c r="L1515" i="2" s="1"/>
  <c r="M3546" i="2"/>
  <c r="L3546" i="2" s="1"/>
  <c r="I1288" i="2"/>
  <c r="I3883" i="2"/>
  <c r="M5204" i="2"/>
  <c r="L5204" i="2" s="1"/>
  <c r="M4985" i="2"/>
  <c r="I2605" i="2"/>
  <c r="I2667" i="2"/>
  <c r="M2528" i="2"/>
  <c r="L2528" i="2" s="1"/>
  <c r="I2254" i="2"/>
  <c r="M6283" i="2"/>
  <c r="L6283" i="2" s="1"/>
  <c r="I2646" i="2"/>
  <c r="I3867" i="2"/>
  <c r="M6349" i="2"/>
  <c r="L6349" i="2" s="1"/>
  <c r="M3543" i="2"/>
  <c r="L3543" i="2" s="1"/>
  <c r="M4076" i="2"/>
  <c r="L4076" i="2" s="1"/>
  <c r="M2264" i="2"/>
  <c r="L2264" i="2" s="1"/>
  <c r="M4557" i="2"/>
  <c r="L4557" i="2" s="1"/>
  <c r="M4783" i="2"/>
  <c r="L4783" i="2" s="1"/>
  <c r="I2028" i="2"/>
  <c r="I2989" i="2"/>
  <c r="M4607" i="2"/>
  <c r="L4607" i="2" s="1"/>
  <c r="I5152" i="2"/>
  <c r="M5545" i="2"/>
  <c r="L5545" i="2" s="1"/>
  <c r="M4457" i="2"/>
  <c r="L4457" i="2" s="1"/>
  <c r="M6400" i="2"/>
  <c r="L6400" i="2" s="1"/>
  <c r="I4532" i="2"/>
  <c r="M6474" i="2"/>
  <c r="L6474" i="2" s="1"/>
  <c r="I911" i="2"/>
  <c r="I4861" i="2"/>
  <c r="I4601" i="2"/>
  <c r="I4352" i="2"/>
  <c r="I5686" i="2"/>
  <c r="I1645" i="2"/>
  <c r="I627" i="2"/>
  <c r="I6035" i="2"/>
  <c r="I1272" i="2"/>
  <c r="I1149" i="2"/>
  <c r="I1637" i="2"/>
  <c r="I1147" i="2"/>
  <c r="I1851" i="2"/>
  <c r="M4260" i="2"/>
  <c r="L4260" i="2" s="1"/>
  <c r="I160" i="2"/>
  <c r="I857" i="2"/>
  <c r="M6159" i="2"/>
  <c r="I3165" i="2"/>
  <c r="I1721" i="2"/>
  <c r="M3463" i="2"/>
  <c r="M5889" i="2"/>
  <c r="L5889" i="2" s="1"/>
  <c r="I4900" i="2"/>
  <c r="I4294" i="2"/>
  <c r="M3769" i="2"/>
  <c r="L3769" i="2" s="1"/>
  <c r="M5517" i="2"/>
  <c r="L5517" i="2" s="1"/>
  <c r="M3187" i="2"/>
  <c r="M3595" i="2"/>
  <c r="L3595" i="2" s="1"/>
  <c r="M3916" i="2"/>
  <c r="L3916" i="2" s="1"/>
  <c r="M4304" i="2"/>
  <c r="L4304" i="2" s="1"/>
  <c r="M4618" i="2"/>
  <c r="I1578" i="2"/>
  <c r="I2543" i="2"/>
  <c r="I1110" i="2"/>
  <c r="I5925" i="2"/>
  <c r="I4240" i="2"/>
  <c r="I1550" i="2"/>
  <c r="I734" i="2"/>
  <c r="M3501" i="2"/>
  <c r="L3501" i="2" s="1"/>
  <c r="M3843" i="2"/>
  <c r="L3843" i="2" s="1"/>
  <c r="M3552" i="2"/>
  <c r="L3552" i="2" s="1"/>
  <c r="M2184" i="2"/>
  <c r="L2184" i="2" s="1"/>
  <c r="M5430" i="2"/>
  <c r="L5430" i="2" s="1"/>
  <c r="I4464" i="2"/>
  <c r="I5052" i="2"/>
  <c r="M3578" i="2"/>
  <c r="L3578" i="2" s="1"/>
  <c r="M5550" i="2"/>
  <c r="L5550" i="2" s="1"/>
  <c r="M5856" i="2"/>
  <c r="L5856" i="2" s="1"/>
  <c r="I6437" i="2"/>
  <c r="M5616" i="2"/>
  <c r="L5616" i="2" s="1"/>
  <c r="M3515" i="2"/>
  <c r="L3515" i="2" s="1"/>
  <c r="M3208" i="2"/>
  <c r="M823" i="2"/>
  <c r="L823" i="2" s="1"/>
  <c r="M3487" i="2"/>
  <c r="M4215" i="2"/>
  <c r="I4346" i="2"/>
  <c r="M4948" i="2"/>
  <c r="L4948" i="2" s="1"/>
  <c r="I6514" i="2"/>
  <c r="I5330" i="2"/>
  <c r="M1844" i="2"/>
  <c r="L1844" i="2" s="1"/>
  <c r="I6085" i="2"/>
  <c r="M6364" i="2"/>
  <c r="L6364" i="2" s="1"/>
  <c r="I4988" i="2"/>
  <c r="I4204" i="2"/>
  <c r="M1528" i="2"/>
  <c r="L1528" i="2" s="1"/>
  <c r="M2974" i="2"/>
  <c r="M3691" i="2"/>
  <c r="L3691" i="2" s="1"/>
  <c r="M5196" i="2"/>
  <c r="L5196" i="2" s="1"/>
  <c r="I1587" i="2"/>
  <c r="I5219" i="2"/>
  <c r="M5521" i="2"/>
  <c r="L5521" i="2" s="1"/>
  <c r="M4429" i="2"/>
  <c r="L4429" i="2" s="1"/>
  <c r="M5654" i="2"/>
  <c r="I5081" i="2"/>
  <c r="M6571" i="2"/>
  <c r="L6571" i="2" s="1"/>
  <c r="M6052" i="2"/>
  <c r="L6052" i="2" s="1"/>
  <c r="I678" i="2"/>
  <c r="M2998" i="2"/>
  <c r="L2998" i="2" s="1"/>
  <c r="M4188" i="2"/>
  <c r="M4438" i="2"/>
  <c r="L4438" i="2" s="1"/>
  <c r="I1507" i="2"/>
  <c r="M5599" i="2"/>
  <c r="L5599" i="2" s="1"/>
  <c r="M4911" i="2"/>
  <c r="L4911" i="2" s="1"/>
  <c r="M6434" i="2"/>
  <c r="L6434" i="2" s="1"/>
  <c r="M5895" i="2"/>
  <c r="L5895" i="2" s="1"/>
  <c r="I6157" i="2"/>
  <c r="M5736" i="2"/>
  <c r="L5736" i="2" s="1"/>
  <c r="I4742" i="2"/>
  <c r="I3849" i="2"/>
  <c r="M5946" i="2"/>
  <c r="L5946" i="2" s="1"/>
  <c r="M5275" i="2"/>
  <c r="L5275" i="2" s="1"/>
  <c r="M5667" i="2"/>
  <c r="L5667" i="2" s="1"/>
  <c r="I2035" i="2"/>
  <c r="M4850" i="2"/>
  <c r="I1464" i="2"/>
  <c r="I186" i="2"/>
  <c r="I805" i="2"/>
  <c r="I1126" i="2"/>
  <c r="I4998" i="2"/>
  <c r="I3689" i="2"/>
  <c r="I1960" i="2"/>
  <c r="I5185" i="2"/>
  <c r="M5953" i="2"/>
  <c r="L5953" i="2" s="1"/>
  <c r="I2766" i="2"/>
  <c r="I5462" i="2"/>
  <c r="I2866" i="2"/>
  <c r="I5722" i="2"/>
  <c r="I2455" i="2"/>
  <c r="I6178" i="2"/>
  <c r="I4454" i="2"/>
  <c r="I3251" i="2"/>
  <c r="I597" i="2"/>
  <c r="M3679" i="2"/>
  <c r="L3679" i="2" s="1"/>
  <c r="M1912" i="2"/>
  <c r="L1912" i="2" s="1"/>
  <c r="M2864" i="2"/>
  <c r="L2864" i="2" s="1"/>
  <c r="M2159" i="2"/>
  <c r="L2159" i="2" s="1"/>
  <c r="M4978" i="2"/>
  <c r="L4978" i="2" s="1"/>
  <c r="M5684" i="2"/>
  <c r="L5684" i="2" s="1"/>
  <c r="I291" i="2"/>
  <c r="I6318" i="2"/>
  <c r="M1223" i="2"/>
  <c r="L1223" i="2" s="1"/>
  <c r="M2160" i="2"/>
  <c r="L2160" i="2" s="1"/>
  <c r="M3378" i="2"/>
  <c r="L3378" i="2" s="1"/>
  <c r="M1555" i="2"/>
  <c r="L1555" i="2" s="1"/>
  <c r="M4804" i="2"/>
  <c r="L4804" i="2" s="1"/>
  <c r="I4603" i="2"/>
  <c r="M5061" i="2"/>
  <c r="L5061" i="2" s="1"/>
  <c r="M5354" i="2"/>
  <c r="M6299" i="2"/>
  <c r="L6299" i="2" s="1"/>
  <c r="M4463" i="2"/>
  <c r="L4463" i="2" s="1"/>
  <c r="I1932" i="2"/>
  <c r="I2236" i="2"/>
  <c r="M2909" i="2"/>
  <c r="L2909" i="2" s="1"/>
  <c r="M1549" i="2"/>
  <c r="M2718" i="2"/>
  <c r="L2718" i="2" s="1"/>
  <c r="M3888" i="2"/>
  <c r="L3888" i="2" s="1"/>
  <c r="M4940" i="2"/>
  <c r="L4940" i="2" s="1"/>
  <c r="I6069" i="2"/>
  <c r="I4592" i="2"/>
  <c r="M5265" i="2"/>
  <c r="L5265" i="2" s="1"/>
  <c r="M5597" i="2"/>
  <c r="L5597" i="2" s="1"/>
  <c r="M5398" i="2"/>
  <c r="L5398" i="2" s="1"/>
  <c r="I3319" i="2"/>
  <c r="M5858" i="2"/>
  <c r="L5858" i="2" s="1"/>
  <c r="M5306" i="2"/>
  <c r="L5306" i="2" s="1"/>
  <c r="I2541" i="2"/>
  <c r="M2571" i="2"/>
  <c r="L2571" i="2" s="1"/>
  <c r="M2280" i="2"/>
  <c r="L2280" i="2" s="1"/>
  <c r="M594" i="2"/>
  <c r="L594" i="2" s="1"/>
  <c r="M3622" i="2"/>
  <c r="L3622" i="2" s="1"/>
  <c r="M4872" i="2"/>
  <c r="L4872" i="2" s="1"/>
  <c r="M4291" i="2"/>
  <c r="L4291" i="2" s="1"/>
  <c r="I615" i="2"/>
  <c r="M4567" i="2"/>
  <c r="L4567" i="2" s="1"/>
  <c r="I572" i="2"/>
  <c r="M5211" i="2"/>
  <c r="I740" i="2"/>
  <c r="I3082" i="2"/>
  <c r="I4260" i="2"/>
  <c r="M1930" i="2"/>
  <c r="L1930" i="2" s="1"/>
  <c r="M1317" i="2"/>
  <c r="L1317" i="2" s="1"/>
  <c r="M3678" i="2"/>
  <c r="L3678" i="2" s="1"/>
  <c r="M4879" i="2"/>
  <c r="M5939" i="2"/>
  <c r="L5939" i="2" s="1"/>
  <c r="I3668" i="2"/>
  <c r="M3672" i="2"/>
  <c r="L3672" i="2" s="1"/>
  <c r="M4296" i="2"/>
  <c r="L4296" i="2" s="1"/>
  <c r="I3921" i="2"/>
  <c r="I2289" i="2"/>
  <c r="I5595" i="2"/>
  <c r="I5866" i="2"/>
  <c r="M5360" i="2"/>
  <c r="L5360" i="2" s="1"/>
  <c r="I2437" i="2"/>
  <c r="I153" i="2"/>
  <c r="M6051" i="2"/>
  <c r="L6051" i="2" s="1"/>
  <c r="I958" i="2"/>
  <c r="I5238" i="2"/>
  <c r="I108" i="2"/>
  <c r="I6013" i="2"/>
  <c r="I813" i="2"/>
  <c r="I3993" i="2"/>
  <c r="I2844" i="2"/>
  <c r="I2347" i="2"/>
  <c r="M5103" i="2"/>
  <c r="L5103" i="2" s="1"/>
  <c r="I220" i="2"/>
  <c r="M5717" i="2"/>
  <c r="L5717" i="2" s="1"/>
  <c r="I362" i="2"/>
  <c r="I1621" i="2"/>
  <c r="I5056" i="2"/>
  <c r="I4997" i="2"/>
  <c r="M6383" i="2"/>
  <c r="L6383" i="2" s="1"/>
  <c r="M6302" i="2"/>
  <c r="L6302" i="2" s="1"/>
  <c r="I4051" i="2"/>
  <c r="I4860" i="2"/>
  <c r="I5040" i="2"/>
  <c r="M6484" i="2"/>
  <c r="L6484" i="2" s="1"/>
  <c r="I1964" i="2"/>
  <c r="I5246" i="2"/>
  <c r="M2627" i="2"/>
  <c r="L2627" i="2" s="1"/>
  <c r="M909" i="2"/>
  <c r="M6480" i="2"/>
  <c r="L6480" i="2" s="1"/>
  <c r="M1514" i="2"/>
  <c r="I2747" i="2"/>
  <c r="I411" i="2"/>
  <c r="M4633" i="2"/>
  <c r="L4633" i="2" s="1"/>
  <c r="M5299" i="2"/>
  <c r="L5299" i="2" s="1"/>
  <c r="M5035" i="2"/>
  <c r="L5035" i="2" s="1"/>
  <c r="M4437" i="2"/>
  <c r="L4437" i="2" s="1"/>
  <c r="M5977" i="2"/>
  <c r="L5977" i="2" s="1"/>
  <c r="I1505" i="2"/>
  <c r="I787" i="2"/>
  <c r="M5601" i="2"/>
  <c r="I5796" i="2"/>
  <c r="M1713" i="2"/>
  <c r="L1713" i="2" s="1"/>
  <c r="M1482" i="2"/>
  <c r="M1274" i="2"/>
  <c r="M3768" i="2"/>
  <c r="L3768" i="2" s="1"/>
  <c r="M2695" i="2"/>
  <c r="L2695" i="2" s="1"/>
  <c r="I3282" i="2"/>
  <c r="I1871" i="2"/>
  <c r="M2193" i="2"/>
  <c r="L2193" i="2" s="1"/>
  <c r="M5819" i="2"/>
  <c r="L5819" i="2" s="1"/>
  <c r="M4086" i="2"/>
  <c r="L4086" i="2" s="1"/>
  <c r="M6558" i="2"/>
  <c r="L6558" i="2" s="1"/>
  <c r="I114" i="2"/>
  <c r="M6409" i="2"/>
  <c r="L6409" i="2" s="1"/>
  <c r="M1964" i="2"/>
  <c r="M3816" i="2"/>
  <c r="L3816" i="2" s="1"/>
  <c r="M1749" i="2"/>
  <c r="L1749" i="2" s="1"/>
  <c r="M3602" i="2"/>
  <c r="L3602" i="2" s="1"/>
  <c r="M4363" i="2"/>
  <c r="L4363" i="2" s="1"/>
  <c r="I5118" i="2"/>
  <c r="I4101" i="2"/>
  <c r="M4041" i="2"/>
  <c r="L4041" i="2" s="1"/>
  <c r="I1320" i="2"/>
  <c r="I5803" i="2"/>
  <c r="I2604" i="2"/>
  <c r="I2143" i="2"/>
  <c r="I4062" i="2"/>
  <c r="M2726" i="2"/>
  <c r="L2726" i="2" s="1"/>
  <c r="M3476" i="2"/>
  <c r="L3476" i="2" s="1"/>
  <c r="M3967" i="2"/>
  <c r="L3967" i="2" s="1"/>
  <c r="M4728" i="2"/>
  <c r="L4728" i="2" s="1"/>
  <c r="M5798" i="2"/>
  <c r="L5798" i="2" s="1"/>
  <c r="M2555" i="2"/>
  <c r="L2555" i="2" s="1"/>
  <c r="M4445" i="2"/>
  <c r="L4445" i="2" s="1"/>
  <c r="M3630" i="2"/>
  <c r="L3630" i="2" s="1"/>
  <c r="M6368" i="2"/>
  <c r="L6368" i="2" s="1"/>
  <c r="M5679" i="2"/>
  <c r="I5164" i="2"/>
  <c r="M6442" i="2"/>
  <c r="L6442" i="2" s="1"/>
  <c r="M5308" i="2"/>
  <c r="M382" i="2"/>
  <c r="L382" i="2" s="1"/>
  <c r="M3013" i="2"/>
  <c r="M3500" i="2"/>
  <c r="L3500" i="2" s="1"/>
  <c r="M4929" i="2"/>
  <c r="L4929" i="2" s="1"/>
  <c r="M3198" i="2"/>
  <c r="L3198" i="2" s="1"/>
  <c r="M5724" i="2"/>
  <c r="L5724" i="2" s="1"/>
  <c r="M5692" i="2"/>
  <c r="M4451" i="2"/>
  <c r="L4451" i="2" s="1"/>
  <c r="I1832" i="2"/>
  <c r="M6330" i="2"/>
  <c r="M2131" i="2"/>
  <c r="L2131" i="2" s="1"/>
  <c r="M4778" i="2"/>
  <c r="I30" i="2"/>
  <c r="I5784" i="2"/>
  <c r="I2200" i="2"/>
  <c r="I4263" i="2"/>
  <c r="I642" i="2"/>
  <c r="I3848" i="2"/>
  <c r="I1982" i="2"/>
  <c r="M5037" i="2"/>
  <c r="L5037" i="2" s="1"/>
  <c r="M5995" i="2"/>
  <c r="L5995" i="2" s="1"/>
  <c r="M5333" i="2"/>
  <c r="L5333" i="2" s="1"/>
  <c r="I5672" i="2"/>
  <c r="I4745" i="2"/>
  <c r="I614" i="2"/>
  <c r="I2402" i="2"/>
  <c r="I4284" i="2"/>
  <c r="I6195" i="2"/>
  <c r="I1425" i="2"/>
  <c r="I189" i="2"/>
  <c r="M6117" i="2"/>
  <c r="L6117" i="2" s="1"/>
  <c r="I1988" i="2"/>
  <c r="M6147" i="2"/>
  <c r="I6206" i="2"/>
  <c r="M5320" i="2"/>
  <c r="L5320" i="2" s="1"/>
  <c r="M3366" i="2"/>
  <c r="L3366" i="2" s="1"/>
  <c r="M3393" i="2"/>
  <c r="M2237" i="2"/>
  <c r="L2237" i="2" s="1"/>
  <c r="M4583" i="2"/>
  <c r="L4583" i="2" s="1"/>
  <c r="M4625" i="2"/>
  <c r="M6012" i="2"/>
  <c r="L6012" i="2" s="1"/>
  <c r="M5653" i="2"/>
  <c r="M3635" i="2"/>
  <c r="L3635" i="2" s="1"/>
  <c r="M6264" i="2"/>
  <c r="L6264" i="2" s="1"/>
  <c r="M6421" i="2"/>
  <c r="L6421" i="2" s="1"/>
  <c r="M4299" i="2"/>
  <c r="L4299" i="2" s="1"/>
  <c r="I2463" i="2"/>
  <c r="M5141" i="2"/>
  <c r="L5141" i="2" s="1"/>
  <c r="I4689" i="2"/>
  <c r="M6307" i="2"/>
  <c r="L6307" i="2" s="1"/>
  <c r="M5154" i="2"/>
  <c r="L5154" i="2" s="1"/>
  <c r="M2942" i="2"/>
  <c r="L2942" i="2" s="1"/>
  <c r="M2046" i="2"/>
  <c r="L2046" i="2" s="1"/>
  <c r="M5420" i="2"/>
  <c r="L5420" i="2" s="1"/>
  <c r="M4074" i="2"/>
  <c r="L4074" i="2" s="1"/>
  <c r="M5799" i="2"/>
  <c r="L5799" i="2" s="1"/>
  <c r="M4426" i="2"/>
  <c r="L4426" i="2" s="1"/>
  <c r="I6497" i="2"/>
  <c r="M6195" i="2"/>
  <c r="L6195" i="2" s="1"/>
  <c r="M4039" i="2"/>
  <c r="L4039" i="2" s="1"/>
  <c r="I2209" i="2"/>
  <c r="M5229" i="2"/>
  <c r="L5229" i="2" s="1"/>
  <c r="I5090" i="2"/>
  <c r="M2923" i="2"/>
  <c r="L2923" i="2" s="1"/>
  <c r="M3220" i="2"/>
  <c r="L3220" i="2" s="1"/>
  <c r="M4175" i="2"/>
  <c r="L4175" i="2" s="1"/>
  <c r="M4033" i="2"/>
  <c r="L4033" i="2" s="1"/>
  <c r="M5490" i="2"/>
  <c r="L5490" i="2" s="1"/>
  <c r="M2319" i="2"/>
  <c r="L2319" i="2" s="1"/>
  <c r="M187" i="2"/>
  <c r="M875" i="2"/>
  <c r="L875" i="2" s="1"/>
  <c r="M917" i="2"/>
  <c r="I2359" i="2"/>
  <c r="I1279" i="2"/>
  <c r="M3485" i="2"/>
  <c r="L3485" i="2" s="1"/>
  <c r="M2616" i="2"/>
  <c r="L2616" i="2" s="1"/>
  <c r="M2161" i="2"/>
  <c r="L2161" i="2" s="1"/>
  <c r="M2204" i="2"/>
  <c r="L2204" i="2" s="1"/>
  <c r="I6488" i="2"/>
  <c r="I228" i="2"/>
  <c r="I2116" i="2"/>
  <c r="I1923" i="2"/>
  <c r="M712" i="2"/>
  <c r="L712" i="2" s="1"/>
  <c r="M755" i="2"/>
  <c r="L755" i="2" s="1"/>
  <c r="I2763" i="2"/>
  <c r="I4211" i="2"/>
  <c r="I3900" i="2"/>
  <c r="M336" i="2"/>
  <c r="L336" i="2" s="1"/>
  <c r="I5004" i="2"/>
  <c r="I2821" i="2"/>
  <c r="I2119" i="2"/>
  <c r="I3746" i="2"/>
  <c r="I1807" i="2"/>
  <c r="I6292" i="2"/>
  <c r="M3519" i="2"/>
  <c r="L3519" i="2" s="1"/>
  <c r="M3499" i="2"/>
  <c r="M2809" i="2"/>
  <c r="L2809" i="2" s="1"/>
  <c r="I3112" i="2"/>
  <c r="M5066" i="2"/>
  <c r="L5066" i="2" s="1"/>
  <c r="M4073" i="2"/>
  <c r="L4073" i="2" s="1"/>
  <c r="M6357" i="2"/>
  <c r="L6357" i="2" s="1"/>
  <c r="M4717" i="2"/>
  <c r="M4477" i="2"/>
  <c r="L4477" i="2" s="1"/>
  <c r="M6386" i="2"/>
  <c r="L6386" i="2" s="1"/>
  <c r="I1748" i="2"/>
  <c r="M787" i="2"/>
  <c r="L787" i="2" s="1"/>
  <c r="M3080" i="2"/>
  <c r="L3080" i="2" s="1"/>
  <c r="M3591" i="2"/>
  <c r="L3591" i="2" s="1"/>
  <c r="M5441" i="2"/>
  <c r="L5441" i="2" s="1"/>
  <c r="M2698" i="2"/>
  <c r="L2698" i="2" s="1"/>
  <c r="M5568" i="2"/>
  <c r="L5568" i="2" s="1"/>
  <c r="M5424" i="2"/>
  <c r="M5014" i="2"/>
  <c r="M4572" i="2"/>
  <c r="L4572" i="2" s="1"/>
  <c r="I2593" i="2"/>
  <c r="M6389" i="2"/>
  <c r="L6389" i="2" s="1"/>
  <c r="M2614" i="2"/>
  <c r="L2614" i="2" s="1"/>
  <c r="I129" i="2"/>
  <c r="I116" i="2"/>
  <c r="M6430" i="2"/>
  <c r="L6430" i="2" s="1"/>
  <c r="M5059" i="2"/>
  <c r="L5059" i="2" s="1"/>
  <c r="I2973" i="2"/>
  <c r="I3654" i="2"/>
  <c r="I2731" i="2"/>
  <c r="I1056" i="2"/>
  <c r="I350" i="2"/>
  <c r="I347" i="2"/>
  <c r="I737" i="2"/>
  <c r="I3554" i="2"/>
  <c r="I3079" i="2"/>
  <c r="M982" i="2"/>
  <c r="L982" i="2" s="1"/>
  <c r="I230" i="2"/>
  <c r="I5795" i="2"/>
  <c r="I3573" i="2"/>
  <c r="I5791" i="2"/>
  <c r="I2238" i="2"/>
  <c r="M1550" i="2"/>
  <c r="L1550" i="2" s="1"/>
  <c r="M3757" i="2"/>
  <c r="L3757" i="2" s="1"/>
  <c r="M758" i="2"/>
  <c r="L758" i="2" s="1"/>
  <c r="I3489" i="2"/>
  <c r="I1574" i="2"/>
  <c r="M4901" i="2"/>
  <c r="M4432" i="2"/>
  <c r="L4432" i="2" s="1"/>
  <c r="I6037" i="2"/>
  <c r="I5320" i="2"/>
  <c r="M1248" i="2"/>
  <c r="L1248" i="2" s="1"/>
  <c r="M3045" i="2"/>
  <c r="L3045" i="2" s="1"/>
  <c r="I6079" i="2"/>
  <c r="I2969" i="2"/>
  <c r="M4933" i="2"/>
  <c r="L4933" i="2" s="1"/>
  <c r="M5482" i="2"/>
  <c r="M4781" i="2"/>
  <c r="M5050" i="2"/>
  <c r="L5050" i="2" s="1"/>
  <c r="I5359" i="2"/>
  <c r="I211" i="2"/>
  <c r="I5870" i="2"/>
  <c r="I454" i="2"/>
  <c r="M3554" i="2"/>
  <c r="L3554" i="2" s="1"/>
  <c r="M1416" i="2"/>
  <c r="L1416" i="2" s="1"/>
  <c r="M1896" i="2"/>
  <c r="L1896" i="2" s="1"/>
  <c r="M3950" i="2"/>
  <c r="L3950" i="2" s="1"/>
  <c r="I2046" i="2"/>
  <c r="M4450" i="2"/>
  <c r="L4450" i="2" s="1"/>
  <c r="I2393" i="2"/>
  <c r="I6120" i="2"/>
  <c r="I3647" i="2"/>
  <c r="M363" i="2"/>
  <c r="L363" i="2" s="1"/>
  <c r="M647" i="2"/>
  <c r="L647" i="2" s="1"/>
  <c r="I748" i="2"/>
  <c r="I738" i="2"/>
  <c r="I4557" i="2"/>
  <c r="I1658" i="2"/>
  <c r="I2453" i="2"/>
  <c r="I4046" i="2"/>
  <c r="M957" i="2"/>
  <c r="L957" i="2" s="1"/>
  <c r="I5443" i="2"/>
  <c r="I1633" i="2"/>
  <c r="I5999" i="2"/>
  <c r="M1243" i="2"/>
  <c r="L1243" i="2" s="1"/>
  <c r="M1113" i="2"/>
  <c r="L1113" i="2" s="1"/>
  <c r="I3584" i="2"/>
  <c r="M3734" i="2"/>
  <c r="L3734" i="2" s="1"/>
  <c r="M2925" i="2"/>
  <c r="L2925" i="2" s="1"/>
  <c r="M3230" i="2"/>
  <c r="L3230" i="2" s="1"/>
  <c r="M3292" i="2"/>
  <c r="L3292" i="2" s="1"/>
  <c r="M3117" i="2"/>
  <c r="L3117" i="2" s="1"/>
  <c r="M2647" i="2"/>
  <c r="L2647" i="2" s="1"/>
  <c r="M4346" i="2"/>
  <c r="L4346" i="2" s="1"/>
  <c r="M6459" i="2"/>
  <c r="L6459" i="2" s="1"/>
  <c r="M6288" i="2"/>
  <c r="L6288" i="2" s="1"/>
  <c r="M4388" i="2"/>
  <c r="L4388" i="2" s="1"/>
  <c r="M2321" i="2"/>
  <c r="L2321" i="2" s="1"/>
  <c r="I853" i="2"/>
  <c r="I2269" i="2"/>
  <c r="M3854" i="2"/>
  <c r="L3854" i="2" s="1"/>
  <c r="M4680" i="2"/>
  <c r="L4680" i="2" s="1"/>
  <c r="I1188" i="2"/>
  <c r="M3536" i="2"/>
  <c r="L3536" i="2" s="1"/>
  <c r="M4253" i="2"/>
  <c r="M4559" i="2"/>
  <c r="L4559" i="2" s="1"/>
  <c r="I2580" i="2"/>
  <c r="I6057" i="2"/>
  <c r="M3892" i="2"/>
  <c r="L3892" i="2" s="1"/>
  <c r="M2577" i="2"/>
  <c r="I326" i="2"/>
  <c r="I5962" i="2"/>
  <c r="I4857" i="2"/>
  <c r="I5325" i="2"/>
  <c r="M6155" i="2"/>
  <c r="M3784" i="2"/>
  <c r="L3784" i="2" s="1"/>
  <c r="M2579" i="2"/>
  <c r="L2579" i="2" s="1"/>
  <c r="M4918" i="2"/>
  <c r="L4918" i="2" s="1"/>
  <c r="I2465" i="2"/>
  <c r="I63" i="2"/>
  <c r="M5267" i="2"/>
  <c r="L5267" i="2" s="1"/>
  <c r="I2304" i="2"/>
  <c r="I4848" i="2"/>
  <c r="I4244" i="2"/>
  <c r="I1230" i="2"/>
  <c r="M1400" i="2"/>
  <c r="L1400" i="2" s="1"/>
  <c r="I5253" i="2"/>
  <c r="I2152" i="2"/>
  <c r="I3191" i="2"/>
  <c r="I4853" i="2"/>
  <c r="M1051" i="2"/>
  <c r="L1051" i="2" s="1"/>
  <c r="I6320" i="2"/>
  <c r="I1713" i="2"/>
  <c r="M3107" i="2"/>
  <c r="L3107" i="2" s="1"/>
  <c r="M2222" i="2"/>
  <c r="L2222" i="2" s="1"/>
  <c r="M2215" i="2"/>
  <c r="L2215" i="2" s="1"/>
  <c r="M2716" i="2"/>
  <c r="L2716" i="2" s="1"/>
  <c r="M3305" i="2"/>
  <c r="L3305" i="2" s="1"/>
  <c r="M2547" i="2"/>
  <c r="L2547" i="2" s="1"/>
  <c r="M3511" i="2"/>
  <c r="L3511" i="2" s="1"/>
  <c r="I3034" i="2"/>
  <c r="M3797" i="2"/>
  <c r="L3797" i="2" s="1"/>
  <c r="I1599" i="2"/>
  <c r="M6150" i="2"/>
  <c r="M6324" i="2"/>
  <c r="L6324" i="2" s="1"/>
  <c r="M1214" i="2"/>
  <c r="L1214" i="2" s="1"/>
  <c r="M2433" i="2"/>
  <c r="L2433" i="2" s="1"/>
  <c r="M2595" i="2"/>
  <c r="M4741" i="2"/>
  <c r="L4741" i="2" s="1"/>
  <c r="M5746" i="2"/>
  <c r="L5746" i="2" s="1"/>
  <c r="M4565" i="2"/>
  <c r="L4565" i="2" s="1"/>
  <c r="I3885" i="2"/>
  <c r="M1986" i="2"/>
  <c r="L1986" i="2" s="1"/>
  <c r="I4558" i="2"/>
  <c r="I1218" i="2"/>
  <c r="I3583" i="2"/>
  <c r="I3556" i="2"/>
  <c r="M1678" i="2"/>
  <c r="L1678" i="2" s="1"/>
  <c r="M3685" i="2"/>
  <c r="L3685" i="2" s="1"/>
  <c r="I3914" i="2"/>
  <c r="M4825" i="2"/>
  <c r="L4825" i="2" s="1"/>
  <c r="M2550" i="2"/>
  <c r="L2550" i="2" s="1"/>
  <c r="M6572" i="2"/>
  <c r="L6572" i="2" s="1"/>
  <c r="I368" i="2"/>
  <c r="M2481" i="2"/>
  <c r="L2481" i="2" s="1"/>
  <c r="I3196" i="2"/>
  <c r="I4100" i="2"/>
  <c r="M719" i="2"/>
  <c r="L719" i="2" s="1"/>
  <c r="I917" i="2"/>
  <c r="I804" i="2"/>
  <c r="I1286" i="2"/>
  <c r="M1176" i="2"/>
  <c r="L1176" i="2" s="1"/>
  <c r="I3558" i="2"/>
  <c r="I163" i="2"/>
  <c r="I5783" i="2"/>
  <c r="M1241" i="2"/>
  <c r="L1241" i="2" s="1"/>
  <c r="M699" i="2"/>
  <c r="L699" i="2" s="1"/>
  <c r="I5581" i="2"/>
  <c r="I1478" i="2"/>
  <c r="I6060" i="2"/>
  <c r="M1036" i="2"/>
  <c r="L1036" i="2" s="1"/>
  <c r="M2097" i="2"/>
  <c r="L2097" i="2" s="1"/>
  <c r="M3781" i="2"/>
  <c r="L3781" i="2" s="1"/>
  <c r="M3249" i="2"/>
  <c r="L3249" i="2" s="1"/>
  <c r="M2247" i="2"/>
  <c r="M1492" i="2"/>
  <c r="L1492" i="2" s="1"/>
  <c r="M3653" i="2"/>
  <c r="L3653" i="2" s="1"/>
  <c r="M5917" i="2"/>
  <c r="L5917" i="2" s="1"/>
  <c r="M4207" i="2"/>
  <c r="L4207" i="2" s="1"/>
  <c r="I1983" i="2"/>
  <c r="I2281" i="2"/>
  <c r="M5021" i="2"/>
  <c r="L5021" i="2" s="1"/>
  <c r="M5415" i="2"/>
  <c r="L5415" i="2" s="1"/>
  <c r="I1486" i="2"/>
  <c r="M5506" i="2"/>
  <c r="I4144" i="2"/>
  <c r="I4303" i="2"/>
  <c r="M1357" i="2"/>
  <c r="L1357" i="2" s="1"/>
  <c r="M2093" i="2"/>
  <c r="L2093" i="2" s="1"/>
  <c r="M3667" i="2"/>
  <c r="L3667" i="2" s="1"/>
  <c r="I4030" i="2"/>
  <c r="M4647" i="2"/>
  <c r="M2444" i="2"/>
  <c r="L2444" i="2" s="1"/>
  <c r="M4362" i="2"/>
  <c r="L4362" i="2" s="1"/>
  <c r="M5053" i="2"/>
  <c r="L5053" i="2" s="1"/>
  <c r="M4026" i="2"/>
  <c r="L4026" i="2" s="1"/>
  <c r="M5158" i="2"/>
  <c r="L5158" i="2" s="1"/>
  <c r="I5950" i="2"/>
  <c r="I951" i="2"/>
  <c r="I1547" i="2"/>
  <c r="M4816" i="2"/>
  <c r="L4816" i="2" s="1"/>
  <c r="M1773" i="2"/>
  <c r="L1773" i="2" s="1"/>
  <c r="M1540" i="2"/>
  <c r="L1540" i="2" s="1"/>
  <c r="M4042" i="2"/>
  <c r="L4042" i="2" s="1"/>
  <c r="M5484" i="2"/>
  <c r="L5484" i="2" s="1"/>
  <c r="I109" i="2"/>
  <c r="M5407" i="2"/>
  <c r="L5407" i="2" s="1"/>
  <c r="I1479" i="2"/>
  <c r="I4279" i="2"/>
  <c r="I397" i="2"/>
  <c r="I6459" i="2"/>
  <c r="I683" i="2"/>
  <c r="I5266" i="2"/>
  <c r="I2273" i="2"/>
  <c r="I4667" i="2"/>
  <c r="I1886" i="2"/>
  <c r="I1153" i="2"/>
  <c r="I94" i="2"/>
  <c r="I5745" i="2"/>
  <c r="I1074" i="2"/>
  <c r="M374" i="2"/>
  <c r="L374" i="2" s="1"/>
  <c r="M4153" i="2"/>
  <c r="L4153" i="2" s="1"/>
  <c r="M3209" i="2"/>
  <c r="M1552" i="2"/>
  <c r="L1552" i="2" s="1"/>
  <c r="M2656" i="2"/>
  <c r="L2656" i="2" s="1"/>
  <c r="I383" i="2"/>
  <c r="M6614" i="2"/>
  <c r="L6614" i="2" s="1"/>
  <c r="M1780" i="2"/>
  <c r="L1780" i="2" s="1"/>
  <c r="M5639" i="2"/>
  <c r="I5953" i="2"/>
  <c r="M4614" i="2"/>
  <c r="L4614" i="2" s="1"/>
  <c r="M3765" i="2"/>
  <c r="L3765" i="2" s="1"/>
  <c r="M5453" i="2"/>
  <c r="L5453" i="2" s="1"/>
  <c r="M5763" i="2"/>
  <c r="L5763" i="2" s="1"/>
  <c r="I6136" i="2"/>
  <c r="M2424" i="2"/>
  <c r="L2424" i="2" s="1"/>
  <c r="M1501" i="2"/>
  <c r="M3909" i="2"/>
  <c r="L3909" i="2" s="1"/>
  <c r="M3138" i="2"/>
  <c r="L3138" i="2" s="1"/>
  <c r="M1271" i="2"/>
  <c r="M5136" i="2"/>
  <c r="M4612" i="2"/>
  <c r="I4113" i="2"/>
  <c r="I2670" i="2"/>
  <c r="M5277" i="2"/>
  <c r="L5277" i="2" s="1"/>
  <c r="M2036" i="2"/>
  <c r="L2036" i="2" s="1"/>
  <c r="M5671" i="2"/>
  <c r="L5671" i="2" s="1"/>
  <c r="I1683" i="2"/>
  <c r="M5926" i="2"/>
  <c r="L5926" i="2" s="1"/>
  <c r="I2583" i="2"/>
  <c r="M6464" i="2"/>
  <c r="L6464" i="2" s="1"/>
  <c r="M4843" i="2"/>
  <c r="L4843" i="2" s="1"/>
  <c r="I385" i="2"/>
  <c r="M2908" i="2"/>
  <c r="L2908" i="2" s="1"/>
  <c r="M3614" i="2"/>
  <c r="L3614" i="2" s="1"/>
  <c r="M4469" i="2"/>
  <c r="L4469" i="2" s="1"/>
  <c r="M4690" i="2"/>
  <c r="L4690" i="2" s="1"/>
  <c r="I3866" i="2"/>
  <c r="I3140" i="2"/>
  <c r="M4679" i="2"/>
  <c r="L4679" i="2" s="1"/>
  <c r="M705" i="2"/>
  <c r="L705" i="2" s="1"/>
  <c r="I1686" i="2"/>
  <c r="I6353" i="2"/>
  <c r="I3531" i="2"/>
  <c r="M953" i="2"/>
  <c r="L953" i="2" s="1"/>
  <c r="I2480" i="2"/>
  <c r="I2881" i="2"/>
  <c r="I3976" i="2"/>
  <c r="I5074" i="2"/>
  <c r="I6276" i="2"/>
  <c r="M1153" i="2"/>
  <c r="L1153" i="2" s="1"/>
  <c r="I6546" i="2"/>
  <c r="I6164" i="2"/>
  <c r="I4776" i="2"/>
  <c r="M1371" i="2"/>
  <c r="L1371" i="2" s="1"/>
  <c r="I5996" i="2"/>
  <c r="I1764" i="2"/>
  <c r="M2717" i="2"/>
  <c r="L2717" i="2" s="1"/>
  <c r="M995" i="2"/>
  <c r="L995" i="2" s="1"/>
  <c r="M2136" i="2"/>
  <c r="L2136" i="2" s="1"/>
  <c r="M3504" i="2"/>
  <c r="L3504" i="2" s="1"/>
  <c r="M5469" i="2"/>
  <c r="L5469" i="2" s="1"/>
  <c r="I4457" i="2"/>
  <c r="M4814" i="2"/>
  <c r="L4814" i="2" s="1"/>
  <c r="I2613" i="2"/>
  <c r="I4253" i="2"/>
  <c r="M6580" i="2"/>
  <c r="L6580" i="2" s="1"/>
  <c r="M3575" i="2"/>
  <c r="L3575" i="2" s="1"/>
  <c r="M2414" i="2"/>
  <c r="L2414" i="2" s="1"/>
  <c r="M6212" i="2"/>
  <c r="L6212" i="2" s="1"/>
  <c r="M4203" i="2"/>
  <c r="L4203" i="2" s="1"/>
  <c r="I5339" i="2"/>
  <c r="M4479" i="2"/>
  <c r="L4479" i="2" s="1"/>
  <c r="I3457" i="2"/>
  <c r="I4131" i="2"/>
  <c r="I956" i="2"/>
  <c r="M461" i="2"/>
  <c r="L461" i="2" s="1"/>
  <c r="M3133" i="2"/>
  <c r="L3133" i="2" s="1"/>
  <c r="M2234" i="2"/>
  <c r="L2234" i="2" s="1"/>
  <c r="M2582" i="2"/>
  <c r="L2582" i="2" s="1"/>
  <c r="I768" i="2"/>
  <c r="I548" i="2"/>
  <c r="M686" i="2"/>
  <c r="L686" i="2" s="1"/>
  <c r="M605" i="2"/>
  <c r="L605" i="2" s="1"/>
  <c r="I1708" i="2"/>
  <c r="M1110" i="2"/>
  <c r="M1354" i="2"/>
  <c r="L1354" i="2" s="1"/>
  <c r="I4370" i="2"/>
  <c r="I348" i="2"/>
  <c r="I2132" i="2"/>
  <c r="I1094" i="2"/>
  <c r="I4256" i="2"/>
  <c r="I4361" i="2"/>
  <c r="M604" i="2"/>
  <c r="L604" i="2" s="1"/>
  <c r="I4150" i="2"/>
  <c r="M4945" i="2"/>
  <c r="L4945" i="2" s="1"/>
  <c r="M2188" i="2"/>
  <c r="M5125" i="2"/>
  <c r="L5125" i="2" s="1"/>
  <c r="M6257" i="2"/>
  <c r="L6257" i="2" s="1"/>
  <c r="M4497" i="2"/>
  <c r="L4497" i="2" s="1"/>
  <c r="M2474" i="2"/>
  <c r="L2474" i="2" s="1"/>
  <c r="M6394" i="2"/>
  <c r="L6394" i="2" s="1"/>
  <c r="I6021" i="2"/>
  <c r="M1237" i="2"/>
  <c r="L1237" i="2" s="1"/>
  <c r="M3323" i="2"/>
  <c r="L3323" i="2" s="1"/>
  <c r="M1458" i="2"/>
  <c r="M4077" i="2"/>
  <c r="L4077" i="2" s="1"/>
  <c r="I1030" i="2"/>
  <c r="M6289" i="2"/>
  <c r="L6289" i="2" s="1"/>
  <c r="I1382" i="2"/>
  <c r="I1962" i="2"/>
  <c r="I6032" i="2"/>
  <c r="M4998" i="2"/>
  <c r="L4998" i="2" s="1"/>
  <c r="M3118" i="2"/>
  <c r="L3118" i="2" s="1"/>
  <c r="M1714" i="2"/>
  <c r="L1714" i="2" s="1"/>
  <c r="I5509" i="2"/>
  <c r="M5734" i="2"/>
  <c r="L5734" i="2" s="1"/>
  <c r="M4577" i="2"/>
  <c r="L4577" i="2" s="1"/>
  <c r="I4933" i="2"/>
  <c r="M3954" i="2"/>
  <c r="L3954" i="2" s="1"/>
  <c r="M1920" i="2"/>
  <c r="M2872" i="2"/>
  <c r="L2872" i="2" s="1"/>
  <c r="M4062" i="2"/>
  <c r="L4062" i="2" s="1"/>
  <c r="M4545" i="2"/>
  <c r="L4545" i="2" s="1"/>
  <c r="I3493" i="2"/>
  <c r="M5116" i="2"/>
  <c r="L5116" i="2" s="1"/>
  <c r="M6500" i="2"/>
  <c r="L6500" i="2" s="1"/>
  <c r="M6192" i="2"/>
  <c r="L6192" i="2" s="1"/>
  <c r="M6599" i="2"/>
  <c r="L6599" i="2" s="1"/>
  <c r="I6004" i="2"/>
  <c r="I2292" i="2"/>
  <c r="M5347" i="2"/>
  <c r="L5347" i="2" s="1"/>
  <c r="I5935" i="2"/>
  <c r="M4262" i="2"/>
  <c r="L4262" i="2" s="1"/>
  <c r="M2194" i="2"/>
  <c r="L2194" i="2" s="1"/>
  <c r="M626" i="2"/>
  <c r="L626" i="2" s="1"/>
  <c r="M3654" i="2"/>
  <c r="L3654" i="2" s="1"/>
  <c r="M6175" i="2"/>
  <c r="L6175" i="2" s="1"/>
  <c r="M4799" i="2"/>
  <c r="L4799" i="2" s="1"/>
  <c r="M5145" i="2"/>
  <c r="I3567" i="2"/>
  <c r="I472" i="2"/>
  <c r="M5555" i="2"/>
  <c r="L5555" i="2" s="1"/>
  <c r="M5291" i="2"/>
  <c r="L5291" i="2" s="1"/>
  <c r="M4693" i="2"/>
  <c r="L4693" i="2" s="1"/>
  <c r="M5556" i="2"/>
  <c r="L5556" i="2" s="1"/>
  <c r="I1023" i="2"/>
  <c r="I5206" i="2"/>
  <c r="M3527" i="2"/>
  <c r="L3527" i="2" s="1"/>
  <c r="M3468" i="2"/>
  <c r="L3468" i="2" s="1"/>
  <c r="M1927" i="2"/>
  <c r="L1927" i="2" s="1"/>
  <c r="M3663" i="2"/>
  <c r="L3663" i="2" s="1"/>
  <c r="M5948" i="2"/>
  <c r="L5948" i="2" s="1"/>
  <c r="I1467" i="2"/>
  <c r="I80" i="2"/>
  <c r="M5508" i="2"/>
  <c r="L5508" i="2" s="1"/>
  <c r="I6417" i="2"/>
  <c r="I808" i="2"/>
  <c r="M6563" i="2"/>
  <c r="L6563" i="2" s="1"/>
  <c r="I4600" i="2"/>
  <c r="I1630" i="2"/>
  <c r="M3675" i="2"/>
  <c r="I5076" i="2"/>
  <c r="M2158" i="2"/>
  <c r="L2158" i="2" s="1"/>
  <c r="M5575" i="2"/>
  <c r="L5575" i="2" s="1"/>
  <c r="M5522" i="2"/>
  <c r="L5522" i="2" s="1"/>
  <c r="M3320" i="2"/>
  <c r="L3320" i="2" s="1"/>
  <c r="M5488" i="2"/>
  <c r="L5488" i="2" s="1"/>
  <c r="M6399" i="2"/>
  <c r="L6399" i="2" s="1"/>
  <c r="M6391" i="2"/>
  <c r="L6391" i="2" s="1"/>
  <c r="I2491" i="2"/>
  <c r="I5835" i="2"/>
  <c r="M6473" i="2"/>
  <c r="L6473" i="2" s="1"/>
  <c r="I502" i="2"/>
  <c r="M1680" i="2"/>
  <c r="L1680" i="2" s="1"/>
  <c r="M2982" i="2"/>
  <c r="M5093" i="2"/>
  <c r="L5093" i="2" s="1"/>
  <c r="M6054" i="2"/>
  <c r="L6054" i="2" s="1"/>
  <c r="M2791" i="2"/>
  <c r="L2791" i="2" s="1"/>
  <c r="M4499" i="2"/>
  <c r="L4499" i="2" s="1"/>
  <c r="M5664" i="2"/>
  <c r="L5664" i="2" s="1"/>
  <c r="M3873" i="2"/>
  <c r="L3873" i="2" s="1"/>
  <c r="M6516" i="2"/>
  <c r="L6516" i="2" s="1"/>
  <c r="I1913" i="2"/>
  <c r="M6145" i="2"/>
  <c r="L6145" i="2" s="1"/>
  <c r="I139" i="2"/>
  <c r="M5790" i="2"/>
  <c r="L5790" i="2" s="1"/>
  <c r="I2472" i="2"/>
  <c r="I4832" i="2"/>
  <c r="I1339" i="2"/>
  <c r="I5387" i="2"/>
  <c r="I1418" i="2"/>
  <c r="I105" i="2"/>
  <c r="I1447" i="2"/>
  <c r="I6308" i="2"/>
  <c r="I532" i="2"/>
  <c r="I1412" i="2"/>
  <c r="I3893" i="2"/>
  <c r="I4831" i="2"/>
  <c r="I1896" i="2"/>
  <c r="I4197" i="2"/>
  <c r="I3091" i="2"/>
  <c r="I5692" i="2"/>
  <c r="I4684" i="2"/>
  <c r="I2265" i="2"/>
  <c r="I4261" i="2"/>
  <c r="M6236" i="2"/>
  <c r="L6236" i="2" s="1"/>
  <c r="M6616" i="2"/>
  <c r="L6616" i="2" s="1"/>
  <c r="I2198" i="2"/>
  <c r="M3358" i="2"/>
  <c r="L3358" i="2" s="1"/>
  <c r="I2958" i="2"/>
  <c r="M5220" i="2"/>
  <c r="L5220" i="2" s="1"/>
  <c r="M2953" i="2"/>
  <c r="L2953" i="2" s="1"/>
  <c r="M3114" i="2"/>
  <c r="L3114" i="2" s="1"/>
  <c r="M4765" i="2"/>
  <c r="I6049" i="2"/>
  <c r="M4925" i="2"/>
  <c r="L4925" i="2" s="1"/>
  <c r="M5788" i="2"/>
  <c r="L5788" i="2" s="1"/>
  <c r="M6163" i="2"/>
  <c r="M5078" i="2"/>
  <c r="L5078" i="2" s="1"/>
  <c r="M5510" i="2"/>
  <c r="L5510" i="2" s="1"/>
  <c r="M6201" i="2"/>
  <c r="L6201" i="2" s="1"/>
  <c r="I826" i="2"/>
  <c r="M6184" i="2"/>
  <c r="L6184" i="2" s="1"/>
  <c r="I3054" i="2"/>
  <c r="I1318" i="2"/>
  <c r="M6258" i="2"/>
  <c r="L6258" i="2" s="1"/>
  <c r="I1732" i="2"/>
  <c r="M2669" i="2"/>
  <c r="L2669" i="2" s="1"/>
  <c r="M3362" i="2"/>
  <c r="L3362" i="2" s="1"/>
  <c r="M1473" i="2"/>
  <c r="L1473" i="2" s="1"/>
  <c r="M1809" i="2"/>
  <c r="L1809" i="2" s="1"/>
  <c r="M4147" i="2"/>
  <c r="L4147" i="2" s="1"/>
  <c r="M1965" i="2"/>
  <c r="L1965" i="2" s="1"/>
  <c r="M1571" i="2"/>
  <c r="L1571" i="2" s="1"/>
  <c r="M6520" i="2"/>
  <c r="L6520" i="2" s="1"/>
  <c r="M6160" i="2"/>
  <c r="L6160" i="2" s="1"/>
  <c r="M4574" i="2"/>
  <c r="L4574" i="2" s="1"/>
  <c r="I4180" i="2"/>
  <c r="M5397" i="2"/>
  <c r="L5397" i="2" s="1"/>
  <c r="I6250" i="2"/>
  <c r="M3872" i="2"/>
  <c r="L3872" i="2" s="1"/>
  <c r="I544" i="2"/>
  <c r="M1890" i="2"/>
  <c r="L1890" i="2" s="1"/>
  <c r="M5319" i="2"/>
  <c r="L5319" i="2" s="1"/>
  <c r="M5266" i="2"/>
  <c r="L5266" i="2" s="1"/>
  <c r="M2633" i="2"/>
  <c r="L2633" i="2" s="1"/>
  <c r="M6143" i="2"/>
  <c r="I1013" i="2"/>
  <c r="I3276" i="2"/>
  <c r="I2939" i="2"/>
  <c r="M1445" i="2"/>
  <c r="M2524" i="2"/>
  <c r="L2524" i="2" s="1"/>
  <c r="M3932" i="2"/>
  <c r="L3932" i="2" s="1"/>
  <c r="I3630" i="2"/>
  <c r="M4537" i="2"/>
  <c r="L4537" i="2" s="1"/>
  <c r="M4878" i="2"/>
  <c r="M5765" i="2"/>
  <c r="L5765" i="2" s="1"/>
  <c r="M4284" i="2"/>
  <c r="L4284" i="2" s="1"/>
  <c r="I2368" i="2"/>
  <c r="M6478" i="2"/>
  <c r="L6478" i="2" s="1"/>
  <c r="M4371" i="2"/>
  <c r="L4371" i="2" s="1"/>
  <c r="I4333" i="2"/>
  <c r="M5813" i="2"/>
  <c r="L5813" i="2" s="1"/>
  <c r="M5325" i="2"/>
  <c r="L5325" i="2" s="1"/>
  <c r="I1636" i="2"/>
  <c r="M1253" i="2"/>
  <c r="L1253" i="2" s="1"/>
  <c r="M2727" i="2"/>
  <c r="L2727" i="2" s="1"/>
  <c r="M2186" i="2"/>
  <c r="L2186" i="2" s="1"/>
  <c r="M5057" i="2"/>
  <c r="L5057" i="2" s="1"/>
  <c r="I3577" i="2"/>
  <c r="I1337" i="2"/>
  <c r="M4111" i="2"/>
  <c r="M1399" i="2"/>
  <c r="L1399" i="2" s="1"/>
  <c r="M4887" i="2"/>
  <c r="L4887" i="2" s="1"/>
  <c r="M5192" i="2"/>
  <c r="I589" i="2"/>
  <c r="I4497" i="2"/>
  <c r="M5881" i="2"/>
  <c r="L5881" i="2" s="1"/>
  <c r="I2704" i="2"/>
  <c r="M6401" i="2"/>
  <c r="L6401" i="2" s="1"/>
  <c r="I4529" i="2"/>
  <c r="I453" i="2"/>
  <c r="I4016" i="2"/>
  <c r="M5216" i="2"/>
  <c r="L5216" i="2" s="1"/>
  <c r="I5632" i="2"/>
  <c r="I3171" i="2"/>
  <c r="I1130" i="2"/>
  <c r="I2620" i="2"/>
  <c r="I4800" i="2"/>
  <c r="M6496" i="2"/>
  <c r="L6496" i="2" s="1"/>
  <c r="I6339" i="2"/>
  <c r="I324" i="2"/>
  <c r="M4848" i="2"/>
  <c r="I1534" i="2"/>
  <c r="I2179" i="2"/>
  <c r="I1537" i="2"/>
  <c r="I2256" i="2"/>
  <c r="I99" i="2"/>
  <c r="M5038" i="2"/>
  <c r="L5038" i="2" s="1"/>
  <c r="I5651" i="2"/>
  <c r="I1445" i="2"/>
  <c r="I1842" i="2"/>
  <c r="M2140" i="2"/>
  <c r="L2140" i="2" s="1"/>
  <c r="M2607" i="2"/>
  <c r="I2381" i="2"/>
  <c r="M2750" i="2"/>
  <c r="L2750" i="2" s="1"/>
  <c r="M5630" i="2"/>
  <c r="L5630" i="2" s="1"/>
  <c r="I5553" i="2"/>
  <c r="M4711" i="2"/>
  <c r="L4711" i="2" s="1"/>
  <c r="M4452" i="2"/>
  <c r="L4452" i="2" s="1"/>
  <c r="I2415" i="2"/>
  <c r="I4568" i="2"/>
  <c r="I4651" i="2"/>
  <c r="M6059" i="2"/>
  <c r="L6059" i="2" s="1"/>
  <c r="I1582" i="2"/>
  <c r="M5328" i="2"/>
  <c r="M2211" i="2"/>
  <c r="L2211" i="2" s="1"/>
  <c r="M1448" i="2"/>
  <c r="L1448" i="2" s="1"/>
  <c r="M1928" i="2"/>
  <c r="L1928" i="2" s="1"/>
  <c r="M3982" i="2"/>
  <c r="L3982" i="2" s="1"/>
  <c r="M3787" i="2"/>
  <c r="L3787" i="2" s="1"/>
  <c r="I6099" i="2"/>
  <c r="M4724" i="2"/>
  <c r="L4724" i="2" s="1"/>
  <c r="M4289" i="2"/>
  <c r="L4289" i="2" s="1"/>
  <c r="M3830" i="2"/>
  <c r="L3830" i="2" s="1"/>
  <c r="M2268" i="2"/>
  <c r="L2268" i="2" s="1"/>
  <c r="M3676" i="2"/>
  <c r="L3676" i="2" s="1"/>
  <c r="I3811" i="2"/>
  <c r="M4571" i="2"/>
  <c r="L4571" i="2" s="1"/>
  <c r="M6034" i="2"/>
  <c r="L6034" i="2" s="1"/>
  <c r="M4303" i="2"/>
  <c r="L4303" i="2" s="1"/>
  <c r="M6486" i="2"/>
  <c r="L6486" i="2" s="1"/>
  <c r="M6222" i="2"/>
  <c r="L6222" i="2" s="1"/>
  <c r="M4115" i="2"/>
  <c r="L4115" i="2" s="1"/>
  <c r="I5711" i="2"/>
  <c r="M5793" i="2"/>
  <c r="L5793" i="2" s="1"/>
  <c r="I1082" i="2"/>
  <c r="I540" i="2"/>
  <c r="M5635" i="2"/>
  <c r="L5635" i="2" s="1"/>
  <c r="M2685" i="2"/>
  <c r="M3097" i="2"/>
  <c r="L3097" i="2" s="1"/>
  <c r="M5735" i="2"/>
  <c r="L5735" i="2" s="1"/>
  <c r="M4391" i="2"/>
  <c r="L4391" i="2" s="1"/>
  <c r="I2669" i="2"/>
  <c r="I5329" i="2"/>
  <c r="M1826" i="2"/>
  <c r="I2508" i="2"/>
  <c r="I5806" i="2"/>
  <c r="M4118" i="2"/>
  <c r="I1415" i="2"/>
  <c r="I6050" i="2"/>
  <c r="I302" i="2"/>
  <c r="M4358" i="2"/>
  <c r="L4358" i="2" s="1"/>
  <c r="M3737" i="2"/>
  <c r="L3737" i="2" s="1"/>
  <c r="M3867" i="2"/>
  <c r="L3867" i="2" s="1"/>
  <c r="M2500" i="2"/>
  <c r="L2500" i="2" s="1"/>
  <c r="M3153" i="2"/>
  <c r="L3153" i="2" s="1"/>
  <c r="I2774" i="2"/>
  <c r="I2102" i="2"/>
  <c r="M4403" i="2"/>
  <c r="L4403" i="2" s="1"/>
  <c r="M5809" i="2"/>
  <c r="L5809" i="2" s="1"/>
  <c r="M5071" i="2"/>
  <c r="L5071" i="2" s="1"/>
  <c r="M2272" i="2"/>
  <c r="L2272" i="2" s="1"/>
  <c r="M4677" i="2"/>
  <c r="L4677" i="2" s="1"/>
  <c r="M5657" i="2"/>
  <c r="L5657" i="2" s="1"/>
  <c r="I4325" i="2"/>
  <c r="I3926" i="2"/>
  <c r="I4730" i="2"/>
  <c r="M5045" i="2"/>
  <c r="I3447" i="2"/>
  <c r="I4794" i="2"/>
  <c r="I613" i="2"/>
  <c r="I1347" i="2"/>
  <c r="I2201" i="2"/>
  <c r="I991" i="2"/>
  <c r="I3800" i="2"/>
  <c r="I4897" i="2"/>
  <c r="M5562" i="2"/>
  <c r="L5562" i="2" s="1"/>
  <c r="I2930" i="2"/>
  <c r="I1793" i="2"/>
  <c r="M5867" i="2"/>
  <c r="L5867" i="2" s="1"/>
  <c r="I840" i="2"/>
  <c r="I420" i="2"/>
  <c r="M5615" i="2"/>
  <c r="L5615" i="2" s="1"/>
  <c r="I5825" i="2"/>
  <c r="I5547" i="2"/>
  <c r="I5810" i="2"/>
  <c r="I1994" i="2"/>
  <c r="M4091" i="2"/>
  <c r="L4091" i="2" s="1"/>
  <c r="M2684" i="2"/>
  <c r="L2684" i="2" s="1"/>
  <c r="M1657" i="2"/>
  <c r="M4006" i="2"/>
  <c r="L4006" i="2" s="1"/>
  <c r="M2391" i="2"/>
  <c r="L2391" i="2" s="1"/>
  <c r="M535" i="2"/>
  <c r="L535" i="2" s="1"/>
  <c r="M6372" i="2"/>
  <c r="L6372" i="2" s="1"/>
  <c r="M4543" i="2"/>
  <c r="L4543" i="2" s="1"/>
  <c r="M4889" i="2"/>
  <c r="I6246" i="2"/>
  <c r="I4521" i="2"/>
  <c r="M4386" i="2"/>
  <c r="L4386" i="2" s="1"/>
  <c r="I468" i="2"/>
  <c r="I5392" i="2"/>
  <c r="I3824" i="2"/>
  <c r="M2561" i="2"/>
  <c r="L2561" i="2" s="1"/>
  <c r="M4092" i="2"/>
  <c r="L4092" i="2" s="1"/>
  <c r="M4254" i="2"/>
  <c r="L4254" i="2" s="1"/>
  <c r="M4737" i="2"/>
  <c r="L4737" i="2" s="1"/>
  <c r="M2882" i="2"/>
  <c r="L2882" i="2" s="1"/>
  <c r="M1922" i="2"/>
  <c r="L1922" i="2" s="1"/>
  <c r="M5092" i="2"/>
  <c r="L5092" i="2" s="1"/>
  <c r="I5160" i="2"/>
  <c r="I6104" i="2"/>
  <c r="M4916" i="2"/>
  <c r="M2432" i="2"/>
  <c r="L2432" i="2" s="1"/>
  <c r="I4178" i="2"/>
  <c r="M3783" i="2"/>
  <c r="L3783" i="2" s="1"/>
  <c r="M3460" i="2"/>
  <c r="L3460" i="2" s="1"/>
  <c r="M1919" i="2"/>
  <c r="L1919" i="2" s="1"/>
  <c r="M1031" i="2"/>
  <c r="L1031" i="2" s="1"/>
  <c r="M6068" i="2"/>
  <c r="L6068" i="2" s="1"/>
  <c r="M4135" i="2"/>
  <c r="L4135" i="2" s="1"/>
  <c r="I1402" i="2"/>
  <c r="I4430" i="2"/>
  <c r="M2449" i="2"/>
  <c r="L2449" i="2" s="1"/>
  <c r="M1603" i="2"/>
  <c r="L1603" i="2" s="1"/>
  <c r="I5657" i="2"/>
  <c r="I2090" i="2"/>
  <c r="I5511" i="2"/>
  <c r="M6472" i="2"/>
  <c r="L6472" i="2" s="1"/>
  <c r="I5231" i="2"/>
  <c r="I1462" i="2"/>
  <c r="M6546" i="2"/>
  <c r="L6546" i="2" s="1"/>
  <c r="M2655" i="2"/>
  <c r="L2655" i="2" s="1"/>
  <c r="M1829" i="2"/>
  <c r="M3224" i="2"/>
  <c r="L3224" i="2" s="1"/>
  <c r="M1469" i="2"/>
  <c r="M3866" i="2"/>
  <c r="L3866" i="2" s="1"/>
  <c r="M5402" i="2"/>
  <c r="L5402" i="2" s="1"/>
  <c r="M5642" i="2"/>
  <c r="L5642" i="2" s="1"/>
  <c r="M1774" i="2"/>
  <c r="L1774" i="2" s="1"/>
  <c r="M6108" i="2"/>
  <c r="L6108" i="2" s="1"/>
  <c r="M5748" i="2"/>
  <c r="L5748" i="2" s="1"/>
  <c r="M1934" i="2"/>
  <c r="L1934" i="2" s="1"/>
  <c r="M6260" i="2"/>
  <c r="L6260" i="2" s="1"/>
  <c r="I3161" i="2"/>
  <c r="I1767" i="2"/>
  <c r="M2077" i="2"/>
  <c r="L2077" i="2" s="1"/>
  <c r="M3248" i="2"/>
  <c r="L3248" i="2" s="1"/>
  <c r="M4658" i="2"/>
  <c r="L4658" i="2" s="1"/>
  <c r="M5213" i="2"/>
  <c r="M4689" i="2"/>
  <c r="L4689" i="2" s="1"/>
  <c r="M4311" i="2"/>
  <c r="L4311" i="2" s="1"/>
  <c r="M5622" i="2"/>
  <c r="L5622" i="2" s="1"/>
  <c r="M4558" i="2"/>
  <c r="L4558" i="2" s="1"/>
  <c r="I4493" i="2"/>
  <c r="I5586" i="2"/>
  <c r="I6463" i="2"/>
  <c r="I1262" i="2"/>
  <c r="M2858" i="2"/>
  <c r="L2858" i="2" s="1"/>
  <c r="I6103" i="2"/>
  <c r="I1515" i="2"/>
  <c r="I314" i="2"/>
  <c r="I5166" i="2"/>
  <c r="I5767" i="2"/>
  <c r="I2249" i="2"/>
  <c r="M5941" i="2"/>
  <c r="L5941" i="2" s="1"/>
  <c r="I5477" i="2"/>
  <c r="I5207" i="2"/>
  <c r="I4734" i="2"/>
  <c r="I5139" i="2"/>
  <c r="M5117" i="2"/>
  <c r="L5117" i="2" s="1"/>
  <c r="I2268" i="2"/>
  <c r="M5155" i="2"/>
  <c r="L5155" i="2" s="1"/>
  <c r="I5989" i="2"/>
  <c r="I318" i="2"/>
  <c r="I1830" i="2"/>
  <c r="M5659" i="2"/>
  <c r="L5659" i="2" s="1"/>
  <c r="I5034" i="2"/>
  <c r="M3839" i="2"/>
  <c r="L3839" i="2" s="1"/>
  <c r="M4211" i="2"/>
  <c r="L4211" i="2" s="1"/>
  <c r="M1993" i="2"/>
  <c r="M3652" i="2"/>
  <c r="L3652" i="2" s="1"/>
  <c r="M1885" i="2"/>
  <c r="M2955" i="2"/>
  <c r="L2955" i="2" s="1"/>
  <c r="M3252" i="2"/>
  <c r="L3252" i="2" s="1"/>
  <c r="M3553" i="2"/>
  <c r="L3553" i="2" s="1"/>
  <c r="I3430" i="2"/>
  <c r="I6240" i="2"/>
  <c r="M5559" i="2"/>
  <c r="M5068" i="2"/>
  <c r="L5068" i="2" s="1"/>
  <c r="I4110" i="2"/>
  <c r="I1833" i="2"/>
  <c r="M5373" i="2"/>
  <c r="L5373" i="2" s="1"/>
  <c r="M5135" i="2"/>
  <c r="I3341" i="2"/>
  <c r="M6415" i="2"/>
  <c r="L6415" i="2" s="1"/>
  <c r="I5105" i="2"/>
  <c r="M3818" i="2"/>
  <c r="L3818" i="2" s="1"/>
  <c r="M3900" i="2"/>
  <c r="L3900" i="2" s="1"/>
  <c r="M2133" i="2"/>
  <c r="L2133" i="2" s="1"/>
  <c r="M3477" i="2"/>
  <c r="M4761" i="2"/>
  <c r="I4442" i="2"/>
  <c r="I6551" i="2"/>
  <c r="M4518" i="2"/>
  <c r="L4518" i="2" s="1"/>
  <c r="M5910" i="2"/>
  <c r="L5910" i="2" s="1"/>
  <c r="M5471" i="2"/>
  <c r="L5471" i="2" s="1"/>
  <c r="M5111" i="2"/>
  <c r="I265" i="2"/>
  <c r="I2792" i="2"/>
  <c r="M2460" i="2"/>
  <c r="L2460" i="2" s="1"/>
  <c r="M3513" i="2"/>
  <c r="L3513" i="2" s="1"/>
  <c r="M3223" i="2"/>
  <c r="L3223" i="2" s="1"/>
  <c r="M2825" i="2"/>
  <c r="L2825" i="2" s="1"/>
  <c r="M6593" i="2"/>
  <c r="L6593" i="2" s="1"/>
  <c r="I5614" i="2"/>
  <c r="M4770" i="2"/>
  <c r="L4770" i="2" s="1"/>
  <c r="M4503" i="2"/>
  <c r="L4503" i="2" s="1"/>
  <c r="I3412" i="2"/>
  <c r="I2426" i="2"/>
  <c r="I1631" i="2"/>
  <c r="M5988" i="2"/>
  <c r="L5988" i="2" s="1"/>
  <c r="I39" i="2"/>
  <c r="M1570" i="2"/>
  <c r="L1570" i="2" s="1"/>
  <c r="M4313" i="2"/>
  <c r="L4313" i="2" s="1"/>
  <c r="M2253" i="2"/>
  <c r="M600" i="2"/>
  <c r="L600" i="2" s="1"/>
  <c r="M6170" i="2"/>
  <c r="L6170" i="2" s="1"/>
  <c r="M4858" i="2"/>
  <c r="L4858" i="2" s="1"/>
  <c r="M4851" i="2"/>
  <c r="I3830" i="2"/>
  <c r="I2098" i="2"/>
  <c r="M4146" i="2"/>
  <c r="L4146" i="2" s="1"/>
  <c r="M4760" i="2"/>
  <c r="M4936" i="2"/>
  <c r="L4936" i="2" s="1"/>
  <c r="I5155" i="2"/>
  <c r="I925" i="2"/>
  <c r="M5849" i="2"/>
  <c r="L5849" i="2" s="1"/>
  <c r="I463" i="2"/>
  <c r="M1626" i="2"/>
  <c r="M1737" i="2"/>
  <c r="L1737" i="2" s="1"/>
  <c r="M3455" i="2"/>
  <c r="L3455" i="2" s="1"/>
  <c r="M3457" i="2"/>
  <c r="L3457" i="2" s="1"/>
  <c r="I6200" i="2"/>
  <c r="I5940" i="2"/>
  <c r="M5801" i="2"/>
  <c r="L5801" i="2" s="1"/>
  <c r="I1042" i="2"/>
  <c r="I5167" i="2"/>
  <c r="I5165" i="2"/>
  <c r="I3670" i="2"/>
  <c r="I2350" i="2"/>
  <c r="I2317" i="2"/>
  <c r="M3539" i="2"/>
  <c r="L3539" i="2" s="1"/>
  <c r="I188" i="2"/>
  <c r="I4462" i="2"/>
  <c r="I5612" i="2"/>
  <c r="M5301" i="2"/>
  <c r="L5301" i="2" s="1"/>
  <c r="I498" i="2"/>
  <c r="I4856" i="2"/>
  <c r="I4239" i="2"/>
  <c r="I2880" i="2"/>
  <c r="I766" i="2"/>
  <c r="I4045" i="2"/>
  <c r="I1450" i="2"/>
  <c r="I2991" i="2"/>
  <c r="I4350" i="2"/>
  <c r="I577" i="2"/>
  <c r="M5740" i="2"/>
  <c r="L5740" i="2" s="1"/>
  <c r="I2410" i="2"/>
  <c r="M5768" i="2"/>
  <c r="L5768" i="2" s="1"/>
  <c r="I1308" i="2"/>
  <c r="M5853" i="2"/>
  <c r="L5853" i="2" s="1"/>
  <c r="I4963" i="2"/>
  <c r="I5259" i="2"/>
  <c r="M2370" i="2"/>
  <c r="L2370" i="2" s="1"/>
  <c r="I4937" i="2"/>
  <c r="M1772" i="2"/>
  <c r="L1772" i="2" s="1"/>
  <c r="M1895" i="2"/>
  <c r="L1895" i="2" s="1"/>
  <c r="M2863" i="2"/>
  <c r="L2863" i="2" s="1"/>
  <c r="I4499" i="2"/>
  <c r="M3733" i="2"/>
  <c r="L3733" i="2" s="1"/>
  <c r="I2444" i="2"/>
  <c r="M4853" i="2"/>
  <c r="L4853" i="2" s="1"/>
  <c r="M5741" i="2"/>
  <c r="L5741" i="2" s="1"/>
  <c r="I2003" i="2"/>
  <c r="I1127" i="2"/>
  <c r="I1859" i="2"/>
  <c r="M1502" i="2"/>
  <c r="L1502" i="2" s="1"/>
  <c r="M2143" i="2"/>
  <c r="L2143" i="2" s="1"/>
  <c r="M4233" i="2"/>
  <c r="L4233" i="2" s="1"/>
  <c r="M4919" i="2"/>
  <c r="L4919" i="2" s="1"/>
  <c r="M4001" i="2"/>
  <c r="L4001" i="2" s="1"/>
  <c r="M3050" i="2"/>
  <c r="L3050" i="2" s="1"/>
  <c r="M5811" i="2"/>
  <c r="L5811" i="2" s="1"/>
  <c r="M4277" i="2"/>
  <c r="L4277" i="2" s="1"/>
  <c r="I860" i="2"/>
  <c r="I5384" i="2"/>
  <c r="M6509" i="2"/>
  <c r="L6509" i="2" s="1"/>
  <c r="M4057" i="2"/>
  <c r="L4057" i="2" s="1"/>
  <c r="M2450" i="2"/>
  <c r="L2450" i="2" s="1"/>
  <c r="M3910" i="2"/>
  <c r="L3910" i="2" s="1"/>
  <c r="M6431" i="2"/>
  <c r="L6431" i="2" s="1"/>
  <c r="M4602" i="2"/>
  <c r="L4602" i="2" s="1"/>
  <c r="M5401" i="2"/>
  <c r="L5401" i="2" s="1"/>
  <c r="I2779" i="2"/>
  <c r="I884" i="2"/>
  <c r="M4729" i="2"/>
  <c r="L4729" i="2" s="1"/>
  <c r="M5179" i="2"/>
  <c r="L5179" i="2" s="1"/>
  <c r="I2627" i="2"/>
  <c r="I4375" i="2"/>
  <c r="I6426" i="2"/>
  <c r="M3179" i="2"/>
  <c r="L3179" i="2" s="1"/>
  <c r="M3429" i="2"/>
  <c r="L3429" i="2" s="1"/>
  <c r="M2164" i="2"/>
  <c r="L2164" i="2" s="1"/>
  <c r="M1868" i="2"/>
  <c r="L1868" i="2" s="1"/>
  <c r="M4678" i="2"/>
  <c r="L4678" i="2" s="1"/>
  <c r="M5902" i="2"/>
  <c r="L5902" i="2" s="1"/>
  <c r="M6087" i="2"/>
  <c r="L6087" i="2" s="1"/>
  <c r="M4278" i="2"/>
  <c r="L4278" i="2" s="1"/>
  <c r="M2250" i="2"/>
  <c r="M6471" i="2"/>
  <c r="M6048" i="2"/>
  <c r="L6048" i="2" s="1"/>
  <c r="I609" i="2"/>
  <c r="I3351" i="2"/>
  <c r="M5013" i="2"/>
  <c r="M1219" i="2"/>
  <c r="L1219" i="2" s="1"/>
  <c r="M3856" i="2"/>
  <c r="L3856" i="2" s="1"/>
  <c r="M170" i="2"/>
  <c r="I6349" i="2"/>
  <c r="I4599" i="2"/>
  <c r="I864" i="2"/>
  <c r="M1814" i="2"/>
  <c r="L1814" i="2" s="1"/>
  <c r="M910" i="2"/>
  <c r="L910" i="2" s="1"/>
  <c r="M1672" i="2"/>
  <c r="L1672" i="2" s="1"/>
  <c r="M64" i="2"/>
  <c r="I764" i="2"/>
  <c r="I1193" i="2"/>
  <c r="I2887" i="2"/>
  <c r="M441" i="2"/>
  <c r="L441" i="2" s="1"/>
  <c r="I1738" i="2"/>
  <c r="I1890" i="2"/>
  <c r="I6145" i="2"/>
  <c r="I6163" i="2"/>
  <c r="M1265" i="2"/>
  <c r="I1296" i="2"/>
  <c r="I4120" i="2"/>
  <c r="I3032" i="2"/>
  <c r="M1409" i="2"/>
  <c r="L1409" i="2" s="1"/>
  <c r="I152" i="2"/>
  <c r="I2799" i="2"/>
  <c r="M1470" i="2"/>
  <c r="L1470" i="2" s="1"/>
  <c r="M1316" i="2"/>
  <c r="L1316" i="2" s="1"/>
  <c r="M2996" i="2"/>
  <c r="M4449" i="2"/>
  <c r="L4449" i="2" s="1"/>
  <c r="M2320" i="2"/>
  <c r="L2320" i="2" s="1"/>
  <c r="M3401" i="2"/>
  <c r="I4577" i="2"/>
  <c r="M4634" i="2"/>
  <c r="L4634" i="2" s="1"/>
  <c r="M2762" i="2"/>
  <c r="L2762" i="2" s="1"/>
  <c r="I5180" i="2"/>
  <c r="M3207" i="2"/>
  <c r="M4178" i="2"/>
  <c r="L4178" i="2" s="1"/>
  <c r="M5432" i="2"/>
  <c r="M5256" i="2"/>
  <c r="I537" i="2"/>
  <c r="M3509" i="2"/>
  <c r="L3509" i="2" s="1"/>
  <c r="M2119" i="2"/>
  <c r="L2119" i="2" s="1"/>
  <c r="M1376" i="2"/>
  <c r="L1376" i="2" s="1"/>
  <c r="M4292" i="2"/>
  <c r="L4292" i="2" s="1"/>
  <c r="I5071" i="2"/>
  <c r="M3925" i="2"/>
  <c r="L3925" i="2" s="1"/>
  <c r="M1870" i="2"/>
  <c r="L1870" i="2" s="1"/>
  <c r="M3738" i="2"/>
  <c r="L3738" i="2" s="1"/>
  <c r="I5424" i="2"/>
  <c r="M5632" i="2"/>
  <c r="L5632" i="2" s="1"/>
  <c r="I4508" i="2"/>
  <c r="I1921" i="2"/>
  <c r="I517" i="2"/>
  <c r="I4010" i="2"/>
  <c r="I6432" i="2"/>
  <c r="M479" i="2"/>
  <c r="L479" i="2" s="1"/>
  <c r="I232" i="2"/>
  <c r="I3131" i="2"/>
  <c r="I6015" i="2"/>
  <c r="I6421" i="2"/>
  <c r="I4049" i="2"/>
  <c r="I1862" i="2"/>
  <c r="M578" i="2"/>
  <c r="L578" i="2" s="1"/>
  <c r="I4777" i="2"/>
  <c r="I379" i="2"/>
  <c r="I6357" i="2"/>
  <c r="M1001" i="2"/>
  <c r="L1001" i="2" s="1"/>
  <c r="M764" i="2"/>
  <c r="L764" i="2" s="1"/>
  <c r="I2825" i="2"/>
  <c r="M2704" i="2"/>
  <c r="L2704" i="2" s="1"/>
  <c r="M3064" i="2"/>
  <c r="L3064" i="2" s="1"/>
  <c r="M3021" i="2"/>
  <c r="L3021" i="2" s="1"/>
  <c r="M3326" i="2"/>
  <c r="L3326" i="2" s="1"/>
  <c r="M1721" i="2"/>
  <c r="L1721" i="2" s="1"/>
  <c r="M2411" i="2"/>
  <c r="L2411" i="2" s="1"/>
  <c r="M3534" i="2"/>
  <c r="L3534" i="2" s="1"/>
  <c r="M2062" i="2"/>
  <c r="L2062" i="2" s="1"/>
  <c r="M6343" i="2"/>
  <c r="L6343" i="2" s="1"/>
  <c r="M6180" i="2"/>
  <c r="L6180" i="2" s="1"/>
  <c r="M4932" i="2"/>
  <c r="L4932" i="2" s="1"/>
  <c r="I1925" i="2"/>
  <c r="I4491" i="2"/>
  <c r="M4157" i="2"/>
  <c r="L4157" i="2" s="1"/>
  <c r="M2169" i="2"/>
  <c r="I1172" i="2"/>
  <c r="M6070" i="2"/>
  <c r="L6070" i="2" s="1"/>
  <c r="I2338" i="2"/>
  <c r="M3180" i="2"/>
  <c r="L3180" i="2" s="1"/>
  <c r="M3342" i="2"/>
  <c r="L3342" i="2" s="1"/>
  <c r="M1494" i="2"/>
  <c r="L1494" i="2" s="1"/>
  <c r="M465" i="2"/>
  <c r="L465" i="2" s="1"/>
  <c r="M5544" i="2"/>
  <c r="L5544" i="2" s="1"/>
  <c r="M4022" i="2"/>
  <c r="L4022" i="2" s="1"/>
  <c r="M4224" i="2"/>
  <c r="I1883" i="2"/>
  <c r="I71" i="2"/>
  <c r="M4964" i="2"/>
  <c r="L4964" i="2" s="1"/>
  <c r="I3294" i="2"/>
  <c r="I5036" i="2"/>
  <c r="I6553" i="2"/>
  <c r="M6418" i="2"/>
  <c r="L6418" i="2" s="1"/>
  <c r="I4555" i="2"/>
  <c r="I3863" i="2"/>
  <c r="M6492" i="2"/>
  <c r="L6492" i="2" s="1"/>
  <c r="M3428" i="2"/>
  <c r="L3428" i="2" s="1"/>
  <c r="M3898" i="2"/>
  <c r="L3898" i="2" s="1"/>
  <c r="M2343" i="2"/>
  <c r="L2343" i="2" s="1"/>
  <c r="I5824" i="2"/>
  <c r="I5054" i="2"/>
  <c r="M4702" i="2"/>
  <c r="L4702" i="2" s="1"/>
  <c r="M334" i="2"/>
  <c r="L334" i="2" s="1"/>
  <c r="I439" i="2"/>
  <c r="I5909" i="2"/>
  <c r="I923" i="2"/>
  <c r="M494" i="2"/>
  <c r="L494" i="2" s="1"/>
  <c r="I422" i="2"/>
  <c r="I4506" i="2"/>
  <c r="I2239" i="2"/>
  <c r="I3624" i="2"/>
  <c r="I4851" i="2"/>
  <c r="I3958" i="2"/>
  <c r="M500" i="2"/>
  <c r="L500" i="2" s="1"/>
  <c r="M509" i="2"/>
  <c r="L509" i="2" s="1"/>
  <c r="I780" i="2"/>
  <c r="I1101" i="2"/>
  <c r="M992" i="2"/>
  <c r="L992" i="2" s="1"/>
  <c r="M676" i="2"/>
  <c r="L676" i="2" s="1"/>
  <c r="M389" i="2"/>
  <c r="L389" i="2" s="1"/>
  <c r="M3304" i="2"/>
  <c r="L3304" i="2" s="1"/>
  <c r="M2467" i="2"/>
  <c r="L2467" i="2" s="1"/>
  <c r="M2012" i="2"/>
  <c r="L2012" i="2" s="1"/>
  <c r="M1216" i="2"/>
  <c r="L1216" i="2" s="1"/>
  <c r="M3225" i="2"/>
  <c r="L3225" i="2" s="1"/>
  <c r="M2630" i="2"/>
  <c r="L2630" i="2" s="1"/>
  <c r="M2339" i="2"/>
  <c r="L2339" i="2" s="1"/>
  <c r="M749" i="2"/>
  <c r="L749" i="2" s="1"/>
  <c r="M4485" i="2"/>
  <c r="L4485" i="2" s="1"/>
  <c r="M4496" i="2"/>
  <c r="L4496" i="2" s="1"/>
  <c r="M4822" i="2"/>
  <c r="I1567" i="2"/>
  <c r="M4626" i="2"/>
  <c r="I384" i="2"/>
  <c r="I6266" i="2"/>
  <c r="M1654" i="2"/>
  <c r="L1654" i="2" s="1"/>
  <c r="M2691" i="2"/>
  <c r="L2691" i="2" s="1"/>
  <c r="M5118" i="2"/>
  <c r="L5118" i="2" s="1"/>
  <c r="M2294" i="2"/>
  <c r="L2294" i="2" s="1"/>
  <c r="M6126" i="2"/>
  <c r="M4660" i="2"/>
  <c r="L4660" i="2" s="1"/>
  <c r="M4854" i="2"/>
  <c r="L4854" i="2" s="1"/>
  <c r="I5070" i="2"/>
  <c r="I3876" i="2"/>
  <c r="I4598" i="2"/>
  <c r="M5814" i="2"/>
  <c r="L5814" i="2" s="1"/>
  <c r="I1370" i="2"/>
  <c r="M3191" i="2"/>
  <c r="L3191" i="2" s="1"/>
  <c r="M1869" i="2"/>
  <c r="M3541" i="2"/>
  <c r="L3541" i="2" s="1"/>
  <c r="M3489" i="2"/>
  <c r="M6561" i="2"/>
  <c r="L6561" i="2" s="1"/>
  <c r="M5036" i="2"/>
  <c r="L5036" i="2" s="1"/>
  <c r="I2312" i="2"/>
  <c r="I2809" i="2"/>
  <c r="I3108" i="2"/>
  <c r="I2753" i="2"/>
  <c r="I1802" i="2"/>
  <c r="I4653" i="2"/>
  <c r="I6274" i="2"/>
  <c r="M603" i="2"/>
  <c r="L603" i="2" s="1"/>
  <c r="M315" i="2"/>
  <c r="I3132" i="2"/>
  <c r="I4913" i="2"/>
  <c r="I250" i="2"/>
  <c r="I2612" i="2"/>
  <c r="I6486" i="2"/>
  <c r="M1889" i="2"/>
  <c r="L1889" i="2" s="1"/>
  <c r="I3167" i="2"/>
  <c r="M3868" i="2"/>
  <c r="L3868" i="2" s="1"/>
  <c r="M1837" i="2"/>
  <c r="M3871" i="2"/>
  <c r="L3871" i="2" s="1"/>
  <c r="I2257" i="2"/>
  <c r="M4852" i="2"/>
  <c r="M2208" i="2"/>
  <c r="L2208" i="2" s="1"/>
  <c r="M5706" i="2"/>
  <c r="L5706" i="2" s="1"/>
  <c r="M4595" i="2"/>
  <c r="L4595" i="2" s="1"/>
  <c r="I4104" i="2"/>
  <c r="M5499" i="2"/>
  <c r="L5499" i="2" s="1"/>
  <c r="M2144" i="2"/>
  <c r="L2144" i="2" s="1"/>
  <c r="M1853" i="2"/>
  <c r="M2797" i="2"/>
  <c r="L2797" i="2" s="1"/>
  <c r="M3102" i="2"/>
  <c r="L3102" i="2" s="1"/>
  <c r="M1666" i="2"/>
  <c r="L1666" i="2" s="1"/>
  <c r="M3828" i="2"/>
  <c r="L3828" i="2" s="1"/>
  <c r="M5261" i="2"/>
  <c r="L5261" i="2" s="1"/>
  <c r="M5375" i="2"/>
  <c r="L5375" i="2" s="1"/>
  <c r="M5501" i="2"/>
  <c r="L5501" i="2" s="1"/>
  <c r="M5927" i="2"/>
  <c r="I6453" i="2"/>
  <c r="I1585" i="2"/>
  <c r="M1719" i="2"/>
  <c r="L1719" i="2" s="1"/>
  <c r="M2101" i="2"/>
  <c r="L2101" i="2" s="1"/>
  <c r="I5369" i="2"/>
  <c r="M5458" i="2"/>
  <c r="L5458" i="2" s="1"/>
  <c r="M3832" i="2"/>
  <c r="L3832" i="2" s="1"/>
  <c r="M6232" i="2"/>
  <c r="L6232" i="2" s="1"/>
  <c r="I3369" i="2"/>
  <c r="I2250" i="2"/>
  <c r="M402" i="2"/>
  <c r="L402" i="2" s="1"/>
  <c r="M474" i="2"/>
  <c r="L474" i="2" s="1"/>
  <c r="I4108" i="2"/>
  <c r="I2397" i="2"/>
  <c r="M641" i="2"/>
  <c r="L641" i="2" s="1"/>
  <c r="I3066" i="2"/>
  <c r="M1381" i="2"/>
  <c r="L1381" i="2" s="1"/>
  <c r="I3643" i="2"/>
  <c r="I6042" i="2"/>
  <c r="I5770" i="2"/>
  <c r="M243" i="2"/>
  <c r="I3563" i="2"/>
  <c r="I583" i="2"/>
  <c r="M1608" i="2"/>
  <c r="L1608" i="2" s="1"/>
  <c r="M2941" i="2"/>
  <c r="L2941" i="2" s="1"/>
  <c r="M1082" i="2"/>
  <c r="M3156" i="2"/>
  <c r="L3156" i="2" s="1"/>
  <c r="M4345" i="2"/>
  <c r="L4345" i="2" s="1"/>
  <c r="M2403" i="2"/>
  <c r="L2403" i="2" s="1"/>
  <c r="M4160" i="2"/>
  <c r="L4160" i="2" s="1"/>
  <c r="M5682" i="2"/>
  <c r="L5682" i="2" s="1"/>
  <c r="M6463" i="2"/>
  <c r="M4045" i="2"/>
  <c r="L4045" i="2" s="1"/>
  <c r="I1381" i="2"/>
  <c r="I1953" i="2"/>
  <c r="M4176" i="2"/>
  <c r="L4176" i="2" s="1"/>
  <c r="M4746" i="2"/>
  <c r="I2856" i="2"/>
  <c r="I245" i="2"/>
  <c r="I3789" i="2"/>
  <c r="I4248" i="2"/>
  <c r="M3172" i="2"/>
  <c r="L3172" i="2" s="1"/>
  <c r="M3334" i="2"/>
  <c r="L3334" i="2" s="1"/>
  <c r="M3137" i="2"/>
  <c r="L3137" i="2" s="1"/>
  <c r="M2092" i="2"/>
  <c r="L2092" i="2" s="1"/>
  <c r="M4849" i="2"/>
  <c r="M4622" i="2"/>
  <c r="I2692" i="2"/>
  <c r="I4782" i="2"/>
  <c r="M4446" i="2"/>
  <c r="L4446" i="2" s="1"/>
  <c r="M4361" i="2"/>
  <c r="L4361" i="2" s="1"/>
  <c r="I3277" i="2"/>
  <c r="M6351" i="2"/>
  <c r="L6351" i="2" s="1"/>
  <c r="I5016" i="2"/>
  <c r="M6433" i="2"/>
  <c r="L6433" i="2" s="1"/>
  <c r="I4760" i="2"/>
  <c r="M2128" i="2"/>
  <c r="L2128" i="2" s="1"/>
  <c r="M4054" i="2"/>
  <c r="L4054" i="2" s="1"/>
  <c r="M3951" i="2"/>
  <c r="L3951" i="2" s="1"/>
  <c r="I2975" i="2"/>
  <c r="I4075" i="2"/>
  <c r="I2212" i="2"/>
  <c r="I6253" i="2"/>
  <c r="M838" i="2"/>
  <c r="L838" i="2" s="1"/>
  <c r="I5042" i="2"/>
  <c r="I2310" i="2"/>
  <c r="M902" i="2"/>
  <c r="I2734" i="2"/>
  <c r="I4274" i="2"/>
  <c r="I2870" i="2"/>
  <c r="I4021" i="2"/>
  <c r="I4259" i="2"/>
  <c r="I4445" i="2"/>
  <c r="I5798" i="2"/>
  <c r="I1513" i="2"/>
  <c r="I5650" i="2"/>
  <c r="M2961" i="2"/>
  <c r="L2961" i="2" s="1"/>
  <c r="M3727" i="2"/>
  <c r="L3727" i="2" s="1"/>
  <c r="M4225" i="2"/>
  <c r="M2611" i="2"/>
  <c r="M6481" i="2"/>
  <c r="L6481" i="2" s="1"/>
  <c r="M4400" i="2"/>
  <c r="L4400" i="2" s="1"/>
  <c r="M4343" i="2"/>
  <c r="L4343" i="2" s="1"/>
  <c r="I3973" i="2"/>
  <c r="M4684" i="2"/>
  <c r="I320" i="2"/>
  <c r="I1654" i="2"/>
  <c r="M1189" i="2"/>
  <c r="L1189" i="2" s="1"/>
  <c r="M3412" i="2"/>
  <c r="L3412" i="2" s="1"/>
  <c r="M3090" i="2"/>
  <c r="L3090" i="2" s="1"/>
  <c r="M4156" i="2"/>
  <c r="L4156" i="2" s="1"/>
  <c r="M2206" i="2"/>
  <c r="L2206" i="2" s="1"/>
  <c r="M4416" i="2"/>
  <c r="L4416" i="2" s="1"/>
  <c r="M5029" i="2"/>
  <c r="M6202" i="2"/>
  <c r="L6202" i="2" s="1"/>
  <c r="M1697" i="2"/>
  <c r="L1697" i="2" s="1"/>
  <c r="M4397" i="2"/>
  <c r="L4397" i="2" s="1"/>
  <c r="I4694" i="2"/>
  <c r="I5001" i="2"/>
  <c r="I2420" i="2"/>
  <c r="I5833" i="2"/>
  <c r="I2436" i="2"/>
  <c r="I877" i="2"/>
  <c r="I2320" i="2"/>
  <c r="I4035" i="2"/>
  <c r="M2448" i="2"/>
  <c r="L2448" i="2" s="1"/>
  <c r="M3184" i="2"/>
  <c r="L3184" i="2" s="1"/>
  <c r="M3338" i="2"/>
  <c r="L3338" i="2" s="1"/>
  <c r="M5405" i="2"/>
  <c r="M2476" i="2"/>
  <c r="L2476" i="2" s="1"/>
  <c r="M4238" i="2"/>
  <c r="M6235" i="2"/>
  <c r="L6235" i="2" s="1"/>
  <c r="I3748" i="2"/>
  <c r="M4969" i="2"/>
  <c r="L4969" i="2" s="1"/>
  <c r="I5880" i="2"/>
  <c r="M496" i="2"/>
  <c r="L496" i="2" s="1"/>
  <c r="I210" i="2"/>
  <c r="I132" i="2"/>
  <c r="M672" i="2"/>
  <c r="L672" i="2" s="1"/>
  <c r="I1026" i="2"/>
  <c r="I1072" i="2"/>
  <c r="I5551" i="2"/>
  <c r="I4954" i="2"/>
  <c r="I1663" i="2"/>
  <c r="I1715" i="2"/>
  <c r="M739" i="2"/>
  <c r="L739" i="2" s="1"/>
  <c r="I4365" i="2"/>
  <c r="I1081" i="2"/>
  <c r="M866" i="2"/>
  <c r="L866" i="2" s="1"/>
  <c r="M226" i="2"/>
  <c r="M1332" i="2"/>
  <c r="L1332" i="2" s="1"/>
  <c r="M2227" i="2"/>
  <c r="L2227" i="2" s="1"/>
  <c r="M1361" i="2"/>
  <c r="L1361" i="2" s="1"/>
  <c r="M3717" i="2"/>
  <c r="L3717" i="2" s="1"/>
  <c r="I2548" i="2"/>
  <c r="I1937" i="2"/>
  <c r="M4942" i="2"/>
  <c r="L4942" i="2" s="1"/>
  <c r="M5829" i="2"/>
  <c r="L5829" i="2" s="1"/>
  <c r="M4129" i="2"/>
  <c r="L4129" i="2" s="1"/>
  <c r="I2858" i="2"/>
  <c r="M6092" i="2"/>
  <c r="L6092" i="2" s="1"/>
  <c r="M1733" i="2"/>
  <c r="M2397" i="2"/>
  <c r="L2397" i="2" s="1"/>
  <c r="M1421" i="2"/>
  <c r="L1421" i="2" s="1"/>
  <c r="M2157" i="2"/>
  <c r="L2157" i="2" s="1"/>
  <c r="I1950" i="2"/>
  <c r="M2823" i="2"/>
  <c r="L2823" i="2" s="1"/>
  <c r="M5451" i="2"/>
  <c r="L5451" i="2" s="1"/>
  <c r="M4974" i="2"/>
  <c r="L4974" i="2" s="1"/>
  <c r="M5861" i="2"/>
  <c r="L5861" i="2" s="1"/>
  <c r="M5176" i="2"/>
  <c r="L5176" i="2" s="1"/>
  <c r="M2073" i="2"/>
  <c r="L2073" i="2" s="1"/>
  <c r="I3511" i="2"/>
  <c r="I5665" i="2"/>
  <c r="M5800" i="2"/>
  <c r="L5800" i="2" s="1"/>
  <c r="I5293" i="2"/>
  <c r="M3263" i="2"/>
  <c r="L3263" i="2" s="1"/>
  <c r="M1769" i="2"/>
  <c r="L1769" i="2" s="1"/>
  <c r="M1915" i="2"/>
  <c r="L1915" i="2" s="1"/>
  <c r="M1604" i="2"/>
  <c r="L1604" i="2" s="1"/>
  <c r="M4331" i="2"/>
  <c r="L4331" i="2" s="1"/>
  <c r="I275" i="2"/>
  <c r="I2401" i="2"/>
  <c r="I4803" i="2"/>
  <c r="I1046" i="2"/>
  <c r="M855" i="2"/>
  <c r="L855" i="2" s="1"/>
  <c r="I1265" i="2"/>
  <c r="I6341" i="2"/>
  <c r="I352" i="2"/>
  <c r="M1081" i="2"/>
  <c r="L1081" i="2" s="1"/>
  <c r="I5318" i="2"/>
  <c r="I2137" i="2"/>
  <c r="M1295" i="2"/>
  <c r="L1295" i="2" s="1"/>
  <c r="M3719" i="2"/>
  <c r="L3719" i="2" s="1"/>
  <c r="M1681" i="2"/>
  <c r="M2307" i="2"/>
  <c r="L2307" i="2" s="1"/>
  <c r="M4202" i="2"/>
  <c r="L4202" i="2" s="1"/>
  <c r="M2089" i="2"/>
  <c r="L2089" i="2" s="1"/>
  <c r="M5190" i="2"/>
  <c r="L5190" i="2" s="1"/>
  <c r="I5066" i="2"/>
  <c r="M4395" i="2"/>
  <c r="L4395" i="2" s="1"/>
  <c r="M5156" i="2"/>
  <c r="L5156" i="2" s="1"/>
  <c r="I829" i="2"/>
  <c r="M4971" i="2"/>
  <c r="L4971" i="2" s="1"/>
  <c r="M5492" i="2"/>
  <c r="L5492" i="2" s="1"/>
  <c r="M5865" i="2"/>
  <c r="L5865" i="2" s="1"/>
  <c r="M5475" i="2"/>
  <c r="L5475" i="2" s="1"/>
  <c r="I694" i="2"/>
  <c r="M1435" i="2"/>
  <c r="L1435" i="2" s="1"/>
  <c r="M3175" i="2"/>
  <c r="L3175" i="2" s="1"/>
  <c r="I5398" i="2"/>
  <c r="I6548" i="2"/>
  <c r="M1879" i="2"/>
  <c r="L1879" i="2" s="1"/>
  <c r="M5198" i="2"/>
  <c r="L5198" i="2" s="1"/>
  <c r="M6085" i="2"/>
  <c r="L6085" i="2" s="1"/>
  <c r="M5003" i="2"/>
  <c r="L5003" i="2" s="1"/>
  <c r="M1633" i="2"/>
  <c r="M6122" i="2"/>
  <c r="I545" i="2"/>
  <c r="M5759" i="2"/>
  <c r="L5759" i="2" s="1"/>
  <c r="I4157" i="2"/>
  <c r="I3281" i="2"/>
  <c r="M2662" i="2"/>
  <c r="L2662" i="2" s="1"/>
  <c r="M4723" i="2"/>
  <c r="L4723" i="2" s="1"/>
  <c r="M2123" i="2"/>
  <c r="M3068" i="2"/>
  <c r="L3068" i="2" s="1"/>
  <c r="M4237" i="2"/>
  <c r="L4237" i="2" s="1"/>
  <c r="I907" i="2"/>
  <c r="I1220" i="2"/>
  <c r="M5417" i="2"/>
  <c r="L5417" i="2" s="1"/>
  <c r="M5976" i="2"/>
  <c r="L5976" i="2" s="1"/>
  <c r="M1459" i="2"/>
  <c r="L1459" i="2" s="1"/>
  <c r="M2399" i="2"/>
  <c r="L2399" i="2" s="1"/>
  <c r="M6252" i="2"/>
  <c r="L6252" i="2" s="1"/>
  <c r="I2653" i="2"/>
  <c r="I1869" i="2"/>
  <c r="M1954" i="2"/>
  <c r="L1954" i="2" s="1"/>
  <c r="M4105" i="2"/>
  <c r="L4105" i="2" s="1"/>
  <c r="I1826" i="2"/>
  <c r="I4444" i="2"/>
  <c r="I3512" i="2"/>
  <c r="M3565" i="2"/>
  <c r="L3565" i="2" s="1"/>
  <c r="M1564" i="2"/>
  <c r="L1564" i="2" s="1"/>
  <c r="M3256" i="2"/>
  <c r="L3256" i="2" s="1"/>
  <c r="M5697" i="2"/>
  <c r="L5697" i="2" s="1"/>
  <c r="M2363" i="2"/>
  <c r="M3999" i="2"/>
  <c r="L3999" i="2" s="1"/>
  <c r="I3639" i="2"/>
  <c r="I5372" i="2"/>
  <c r="I4235" i="2"/>
  <c r="I5710" i="2"/>
  <c r="M4456" i="2"/>
  <c r="L4456" i="2" s="1"/>
  <c r="M5391" i="2"/>
  <c r="L5391" i="2" s="1"/>
  <c r="I2688" i="2"/>
  <c r="M6154" i="2"/>
  <c r="M1618" i="2"/>
  <c r="L1618" i="2" s="1"/>
  <c r="M3423" i="2"/>
  <c r="M3930" i="2"/>
  <c r="L3930" i="2" s="1"/>
  <c r="I3836" i="2"/>
  <c r="M5880" i="2"/>
  <c r="L5880" i="2" s="1"/>
  <c r="I1687" i="2"/>
  <c r="M4245" i="2"/>
  <c r="L4245" i="2" s="1"/>
  <c r="I1004" i="2"/>
  <c r="I3880" i="2"/>
  <c r="I3004" i="2"/>
  <c r="I4780" i="2"/>
  <c r="M5676" i="2"/>
  <c r="L5676" i="2" s="1"/>
  <c r="I4126" i="2"/>
  <c r="I5395" i="2"/>
  <c r="M3627" i="2"/>
  <c r="L3627" i="2" s="1"/>
  <c r="M2014" i="2"/>
  <c r="L2014" i="2" s="1"/>
  <c r="M3070" i="2"/>
  <c r="L3070" i="2" s="1"/>
  <c r="M4573" i="2"/>
  <c r="L4573" i="2" s="1"/>
  <c r="I64" i="2"/>
  <c r="M4336" i="2"/>
  <c r="L4336" i="2" s="1"/>
  <c r="M5433" i="2"/>
  <c r="I2776" i="2"/>
  <c r="M4980" i="2"/>
  <c r="L4980" i="2" s="1"/>
  <c r="I5905" i="2"/>
  <c r="I3999" i="2"/>
  <c r="I4812" i="2"/>
  <c r="I2773" i="2"/>
  <c r="M1744" i="2"/>
  <c r="L1744" i="2" s="1"/>
  <c r="M1807" i="2"/>
  <c r="L1807" i="2" s="1"/>
  <c r="M4124" i="2"/>
  <c r="M2509" i="2"/>
  <c r="L2509" i="2" s="1"/>
  <c r="M6426" i="2"/>
  <c r="L6426" i="2" s="1"/>
  <c r="M5124" i="2"/>
  <c r="L5124" i="2" s="1"/>
  <c r="I3378" i="2"/>
  <c r="I1303" i="2"/>
  <c r="M4402" i="2"/>
  <c r="L4402" i="2" s="1"/>
  <c r="M5691" i="2"/>
  <c r="I3050" i="2"/>
  <c r="I895" i="2"/>
  <c r="I2505" i="2"/>
  <c r="M5774" i="2"/>
  <c r="L5774" i="2" s="1"/>
  <c r="I5518" i="2"/>
  <c r="M5955" i="2"/>
  <c r="L5955" i="2" s="1"/>
  <c r="I6441" i="2"/>
  <c r="I1819" i="2"/>
  <c r="M5115" i="2"/>
  <c r="L5115" i="2" s="1"/>
  <c r="I4089" i="2"/>
  <c r="I2559" i="2"/>
  <c r="I4875" i="2"/>
  <c r="I6087" i="2"/>
  <c r="M5986" i="2"/>
  <c r="L5986" i="2" s="1"/>
  <c r="I515" i="2"/>
  <c r="I3994" i="2"/>
  <c r="I3453" i="2"/>
  <c r="I1817" i="2"/>
  <c r="I5596" i="2"/>
  <c r="M5184" i="2"/>
  <c r="L5184" i="2" s="1"/>
  <c r="I6443" i="2"/>
  <c r="I5924" i="2"/>
  <c r="M6336" i="2"/>
  <c r="L6336" i="2" s="1"/>
  <c r="I4611" i="2"/>
  <c r="I2739" i="2"/>
  <c r="I4264" i="2"/>
  <c r="I2829" i="2"/>
  <c r="M1903" i="2"/>
  <c r="M2095" i="2"/>
  <c r="M3708" i="2"/>
  <c r="L3708" i="2" s="1"/>
  <c r="M6360" i="2"/>
  <c r="L6360" i="2" s="1"/>
  <c r="I3536" i="2"/>
  <c r="I4206" i="2"/>
  <c r="M5816" i="2"/>
  <c r="L5816" i="2" s="1"/>
  <c r="M5794" i="2"/>
  <c r="L5794" i="2" s="1"/>
  <c r="M5178" i="2"/>
  <c r="L5178" i="2" s="1"/>
  <c r="I435" i="2"/>
  <c r="I4159" i="2"/>
  <c r="M3427" i="2"/>
  <c r="L3427" i="2" s="1"/>
  <c r="M1489" i="2"/>
  <c r="M2430" i="2"/>
  <c r="L2430" i="2" s="1"/>
  <c r="M1597" i="2"/>
  <c r="M6291" i="2"/>
  <c r="L6291" i="2" s="1"/>
  <c r="M1779" i="2"/>
  <c r="L1779" i="2" s="1"/>
  <c r="I1274" i="2"/>
  <c r="M5656" i="2"/>
  <c r="L5656" i="2" s="1"/>
  <c r="M5997" i="2"/>
  <c r="L5997" i="2" s="1"/>
  <c r="I631" i="2"/>
  <c r="I3988" i="2"/>
  <c r="M3824" i="2"/>
  <c r="L3824" i="2" s="1"/>
  <c r="M1758" i="2"/>
  <c r="L1758" i="2" s="1"/>
  <c r="M3279" i="2"/>
  <c r="L3279" i="2" s="1"/>
  <c r="I4798" i="2"/>
  <c r="M4080" i="2"/>
  <c r="L4080" i="2" s="1"/>
  <c r="M5177" i="2"/>
  <c r="L5177" i="2" s="1"/>
  <c r="I3001" i="2"/>
  <c r="M5513" i="2"/>
  <c r="L5513" i="2" s="1"/>
  <c r="M3335" i="2"/>
  <c r="L3335" i="2" s="1"/>
  <c r="I2905" i="2"/>
  <c r="M5633" i="2"/>
  <c r="L5633" i="2" s="1"/>
  <c r="I6119" i="2"/>
  <c r="I194" i="2"/>
  <c r="M3262" i="2"/>
  <c r="L3262" i="2" s="1"/>
  <c r="M2734" i="2"/>
  <c r="L2734" i="2" s="1"/>
  <c r="M4369" i="2"/>
  <c r="L4369" i="2" s="1"/>
  <c r="I3828" i="2"/>
  <c r="M5463" i="2"/>
  <c r="L5463" i="2" s="1"/>
  <c r="M6298" i="2"/>
  <c r="L6298" i="2" s="1"/>
  <c r="M4865" i="2"/>
  <c r="L4865" i="2" s="1"/>
  <c r="M6515" i="2"/>
  <c r="L6515" i="2" s="1"/>
  <c r="M6507" i="2"/>
  <c r="L6507" i="2" s="1"/>
  <c r="I2442" i="2"/>
  <c r="I6283" i="2"/>
  <c r="M6573" i="2"/>
  <c r="L6573" i="2" s="1"/>
  <c r="I2687" i="2"/>
  <c r="M3232" i="2"/>
  <c r="L3232" i="2" s="1"/>
  <c r="M2395" i="2"/>
  <c r="L2395" i="2" s="1"/>
  <c r="M2124" i="2"/>
  <c r="L2124" i="2" s="1"/>
  <c r="M2545" i="2"/>
  <c r="L2545" i="2" s="1"/>
  <c r="M6210" i="2"/>
  <c r="L6210" i="2" s="1"/>
  <c r="M6367" i="2"/>
  <c r="L6367" i="2" s="1"/>
  <c r="M4189" i="2"/>
  <c r="M6179" i="2"/>
  <c r="L6179" i="2" s="1"/>
  <c r="M5026" i="2"/>
  <c r="I5621" i="2"/>
  <c r="M6245" i="2"/>
  <c r="L6245" i="2" s="1"/>
  <c r="M2597" i="2"/>
  <c r="L2597" i="2" s="1"/>
  <c r="M6519" i="2"/>
  <c r="L6519" i="2" s="1"/>
  <c r="I5936" i="2"/>
  <c r="I3355" i="2"/>
  <c r="I6141" i="2"/>
  <c r="I6207" i="2"/>
  <c r="I1834" i="2"/>
  <c r="I836" i="2"/>
  <c r="M6450" i="2"/>
  <c r="L6450" i="2" s="1"/>
  <c r="I2800" i="2"/>
  <c r="M4375" i="2"/>
  <c r="L4375" i="2" s="1"/>
  <c r="I4416" i="2"/>
  <c r="I407" i="2"/>
  <c r="I932" i="2"/>
  <c r="I3597" i="2"/>
  <c r="M6016" i="2"/>
  <c r="L6016" i="2" s="1"/>
  <c r="I6152" i="2"/>
  <c r="I4422" i="2"/>
  <c r="I1781" i="2"/>
  <c r="I522" i="2"/>
  <c r="I1298" i="2"/>
  <c r="I5093" i="2"/>
  <c r="M5631" i="2"/>
  <c r="L5631" i="2" s="1"/>
  <c r="M4097" i="2"/>
  <c r="L4097" i="2" s="1"/>
  <c r="M2725" i="2"/>
  <c r="L2725" i="2" s="1"/>
  <c r="M3374" i="2"/>
  <c r="L3374" i="2" s="1"/>
  <c r="M1951" i="2"/>
  <c r="L1951" i="2" s="1"/>
  <c r="M1303" i="2"/>
  <c r="L1303" i="2" s="1"/>
  <c r="I5758" i="2"/>
  <c r="M5990" i="2"/>
  <c r="L5990" i="2" s="1"/>
  <c r="I562" i="2"/>
  <c r="M1431" i="2"/>
  <c r="L1431" i="2" s="1"/>
  <c r="M6301" i="2"/>
  <c r="L6301" i="2" s="1"/>
  <c r="I101" i="2"/>
  <c r="I3138" i="2"/>
  <c r="I1333" i="2"/>
  <c r="I3080" i="2"/>
  <c r="M1756" i="2"/>
  <c r="L1756" i="2" s="1"/>
  <c r="M3573" i="2"/>
  <c r="L3573" i="2" s="1"/>
  <c r="M2493" i="2"/>
  <c r="L2493" i="2" s="1"/>
  <c r="M4839" i="2"/>
  <c r="L4839" i="2" s="1"/>
  <c r="M2954" i="2"/>
  <c r="L2954" i="2" s="1"/>
  <c r="M3745" i="2"/>
  <c r="L3745" i="2" s="1"/>
  <c r="I4007" i="2"/>
  <c r="I3182" i="2"/>
  <c r="M4794" i="2"/>
  <c r="L4794" i="2" s="1"/>
  <c r="I3189" i="2"/>
  <c r="I3446" i="2"/>
  <c r="M3203" i="2"/>
  <c r="L3203" i="2" s="1"/>
  <c r="M2931" i="2"/>
  <c r="L2931" i="2" s="1"/>
  <c r="M4113" i="2"/>
  <c r="L4113" i="2" s="1"/>
  <c r="I1576" i="2"/>
  <c r="M5207" i="2"/>
  <c r="L5207" i="2" s="1"/>
  <c r="M1768" i="2"/>
  <c r="L1768" i="2" s="1"/>
  <c r="M6560" i="2"/>
  <c r="L6560" i="2" s="1"/>
  <c r="M6259" i="2"/>
  <c r="L6259" i="2" s="1"/>
  <c r="M6135" i="2"/>
  <c r="I988" i="2"/>
  <c r="I3835" i="2"/>
  <c r="M6217" i="2"/>
  <c r="L6217" i="2" s="1"/>
  <c r="I4622" i="2"/>
  <c r="M2821" i="2"/>
  <c r="L2821" i="2" s="1"/>
  <c r="M4552" i="2"/>
  <c r="L4552" i="2" s="1"/>
  <c r="M4757" i="2"/>
  <c r="M1546" i="2"/>
  <c r="L1546" i="2" s="1"/>
  <c r="M4806" i="2"/>
  <c r="L4806" i="2" s="1"/>
  <c r="M4067" i="2"/>
  <c r="L4067" i="2" s="1"/>
  <c r="I1416" i="2"/>
  <c r="I5087" i="2"/>
  <c r="M4610" i="2"/>
  <c r="L4610" i="2" s="1"/>
  <c r="I118" i="2"/>
  <c r="M5751" i="2"/>
  <c r="L5751" i="2" s="1"/>
  <c r="I2334" i="2"/>
  <c r="M5931" i="2"/>
  <c r="M1573" i="2"/>
  <c r="M2845" i="2"/>
  <c r="L2845" i="2" s="1"/>
  <c r="M4108" i="2"/>
  <c r="L4108" i="2" s="1"/>
  <c r="M6358" i="2"/>
  <c r="M3721" i="2"/>
  <c r="L3721" i="2" s="1"/>
  <c r="M5383" i="2"/>
  <c r="I6296" i="2"/>
  <c r="M4339" i="2"/>
  <c r="L4339" i="2" s="1"/>
  <c r="M5197" i="2"/>
  <c r="L5197" i="2" s="1"/>
  <c r="M5960" i="2"/>
  <c r="L5960" i="2" s="1"/>
  <c r="I6513" i="2"/>
  <c r="I2307" i="2"/>
  <c r="I3664" i="2"/>
  <c r="I3805" i="2"/>
  <c r="I104" i="2"/>
  <c r="I4152" i="2"/>
  <c r="M5276" i="2"/>
  <c r="L5276" i="2" s="1"/>
  <c r="I5690" i="2"/>
  <c r="M4952" i="2"/>
  <c r="L4952" i="2" s="1"/>
  <c r="I4345" i="2"/>
  <c r="I5886" i="2"/>
  <c r="M6506" i="2"/>
  <c r="L6506" i="2" s="1"/>
  <c r="I1162" i="2"/>
  <c r="I3960" i="2"/>
  <c r="I1809" i="2"/>
  <c r="I3322" i="2"/>
  <c r="I5716" i="2"/>
  <c r="I2131" i="2"/>
  <c r="I3838" i="2"/>
  <c r="I5813" i="2"/>
  <c r="I786" i="2"/>
  <c r="M3689" i="2"/>
  <c r="L3689" i="2" s="1"/>
  <c r="I2551" i="2"/>
  <c r="I367" i="2"/>
  <c r="I2151" i="2"/>
  <c r="I1702" i="2"/>
  <c r="M3762" i="2"/>
  <c r="L3762" i="2" s="1"/>
  <c r="M3453" i="2"/>
  <c r="M5611" i="2"/>
  <c r="L5611" i="2" s="1"/>
  <c r="M2132" i="2"/>
  <c r="L2132" i="2" s="1"/>
  <c r="I317" i="2"/>
  <c r="I4729" i="2"/>
  <c r="I612" i="2"/>
  <c r="I3850" i="2"/>
  <c r="M5143" i="2"/>
  <c r="I1358" i="2"/>
  <c r="I5280" i="2"/>
  <c r="M1556" i="2"/>
  <c r="L1556" i="2" s="1"/>
  <c r="M2774" i="2"/>
  <c r="L2774" i="2" s="1"/>
  <c r="I2642" i="2"/>
  <c r="I2943" i="2"/>
  <c r="M4271" i="2"/>
  <c r="L4271" i="2" s="1"/>
  <c r="I2348" i="2"/>
  <c r="M5783" i="2"/>
  <c r="L5783" i="2" s="1"/>
  <c r="M3400" i="2"/>
  <c r="M4501" i="2"/>
  <c r="L4501" i="2" s="1"/>
  <c r="M1367" i="2"/>
  <c r="L1367" i="2" s="1"/>
  <c r="M6585" i="2"/>
  <c r="L6585" i="2" s="1"/>
  <c r="M4550" i="2"/>
  <c r="L4550" i="2" s="1"/>
  <c r="M4264" i="2"/>
  <c r="I3854" i="2"/>
  <c r="I4910" i="2"/>
  <c r="M4807" i="2"/>
  <c r="L4807" i="2" s="1"/>
  <c r="I3810" i="2"/>
  <c r="M4536" i="2"/>
  <c r="L4536" i="2" s="1"/>
  <c r="I5742" i="2"/>
  <c r="M2195" i="2"/>
  <c r="L2195" i="2" s="1"/>
  <c r="M1391" i="2"/>
  <c r="L1391" i="2" s="1"/>
  <c r="M3619" i="2"/>
  <c r="L3619" i="2" s="1"/>
  <c r="M2006" i="2"/>
  <c r="L2006" i="2" s="1"/>
  <c r="M3858" i="2"/>
  <c r="L3858" i="2" s="1"/>
  <c r="M4638" i="2"/>
  <c r="L4638" i="2" s="1"/>
  <c r="I1644" i="2"/>
  <c r="I5183" i="2"/>
  <c r="M4385" i="2"/>
  <c r="L4385" i="2" s="1"/>
  <c r="M4892" i="2"/>
  <c r="I6061" i="2"/>
  <c r="M5435" i="2"/>
  <c r="I6282" i="2"/>
  <c r="I490" i="2"/>
  <c r="I2354" i="2"/>
  <c r="M1447" i="2"/>
  <c r="L1447" i="2" s="1"/>
  <c r="M4116" i="2"/>
  <c r="L4116" i="2" s="1"/>
  <c r="M3914" i="2"/>
  <c r="L3914" i="2" s="1"/>
  <c r="M2220" i="2"/>
  <c r="L2220" i="2" s="1"/>
  <c r="M1324" i="2"/>
  <c r="L1324" i="2" s="1"/>
  <c r="I5496" i="2"/>
  <c r="I753" i="2"/>
  <c r="M4635" i="2"/>
  <c r="L4635" i="2" s="1"/>
  <c r="M4984" i="2"/>
  <c r="I5146" i="2"/>
  <c r="M5836" i="2"/>
  <c r="L5836" i="2" s="1"/>
  <c r="I470" i="2"/>
  <c r="I1650" i="2"/>
  <c r="M6110" i="2"/>
  <c r="L6110" i="2" s="1"/>
  <c r="I2994" i="2"/>
  <c r="I4862" i="2"/>
  <c r="M6164" i="2"/>
  <c r="L6164" i="2" s="1"/>
  <c r="M6157" i="2"/>
  <c r="I4872" i="2"/>
  <c r="M5730" i="2"/>
  <c r="L5730" i="2" s="1"/>
  <c r="I823" i="2"/>
  <c r="M6221" i="2"/>
  <c r="L6221" i="2" s="1"/>
  <c r="I1399" i="2"/>
  <c r="I4238" i="2"/>
  <c r="I5606" i="2"/>
  <c r="M5581" i="2"/>
  <c r="L5581" i="2" s="1"/>
  <c r="I2293" i="2"/>
  <c r="I876" i="2"/>
  <c r="I3071" i="2"/>
  <c r="I5176" i="2"/>
  <c r="M151" i="2"/>
  <c r="I2729" i="2"/>
  <c r="I3544" i="2"/>
  <c r="M4735" i="2"/>
  <c r="L4735" i="2" s="1"/>
  <c r="I913" i="2"/>
  <c r="I5917" i="2"/>
  <c r="M1979" i="2"/>
  <c r="I3267" i="2"/>
  <c r="M3694" i="2"/>
  <c r="L3694" i="2" s="1"/>
  <c r="M947" i="2"/>
  <c r="L947" i="2" s="1"/>
  <c r="M3235" i="2"/>
  <c r="L3235" i="2" s="1"/>
  <c r="M2907" i="2"/>
  <c r="L2907" i="2" s="1"/>
  <c r="M3545" i="2"/>
  <c r="L3545" i="2" s="1"/>
  <c r="M2482" i="2"/>
  <c r="L2482" i="2" s="1"/>
  <c r="M4247" i="2"/>
  <c r="L4247" i="2" s="1"/>
  <c r="M5311" i="2"/>
  <c r="L5311" i="2" s="1"/>
  <c r="M6161" i="2"/>
  <c r="M4406" i="2"/>
  <c r="L4406" i="2" s="1"/>
  <c r="M6267" i="2"/>
  <c r="L6267" i="2" s="1"/>
  <c r="I5695" i="2"/>
  <c r="M4263" i="2"/>
  <c r="L4263" i="2" s="1"/>
  <c r="I3818" i="2"/>
  <c r="I5894" i="2"/>
  <c r="I1201" i="2"/>
  <c r="I5242" i="2"/>
  <c r="I6078" i="2"/>
  <c r="I1969" i="2"/>
  <c r="M3009" i="2"/>
  <c r="L3009" i="2" s="1"/>
  <c r="M2702" i="2"/>
  <c r="L2702" i="2" s="1"/>
  <c r="M3793" i="2"/>
  <c r="L3793" i="2" s="1"/>
  <c r="M5687" i="2"/>
  <c r="L5687" i="2" s="1"/>
  <c r="M2427" i="2"/>
  <c r="L2427" i="2" s="1"/>
  <c r="M6072" i="2"/>
  <c r="L6072" i="2" s="1"/>
  <c r="M4655" i="2"/>
  <c r="L4655" i="2" s="1"/>
  <c r="I3177" i="2"/>
  <c r="I3335" i="2"/>
  <c r="I3925" i="2"/>
  <c r="M6024" i="2"/>
  <c r="L6024" i="2" s="1"/>
  <c r="I3275" i="2"/>
  <c r="M2792" i="2"/>
  <c r="L2792" i="2" s="1"/>
  <c r="M2026" i="2"/>
  <c r="L2026" i="2" s="1"/>
  <c r="I2001" i="2"/>
  <c r="M4797" i="2"/>
  <c r="L4797" i="2" s="1"/>
  <c r="M5416" i="2"/>
  <c r="L5416" i="2" s="1"/>
  <c r="I3640" i="2"/>
  <c r="M1875" i="2"/>
  <c r="L1875" i="2" s="1"/>
  <c r="M3763" i="2"/>
  <c r="L3763" i="2" s="1"/>
  <c r="M6296" i="2"/>
  <c r="L6296" i="2" s="1"/>
  <c r="I812" i="2"/>
  <c r="I5440" i="2"/>
  <c r="I5174" i="2"/>
  <c r="I4000" i="2"/>
  <c r="I3505" i="2"/>
  <c r="M1495" i="2"/>
  <c r="L1495" i="2" s="1"/>
  <c r="M3331" i="2"/>
  <c r="L3331" i="2" s="1"/>
  <c r="I4052" i="2"/>
  <c r="I4226" i="2"/>
  <c r="M5297" i="2"/>
  <c r="L5297" i="2" s="1"/>
  <c r="I1758" i="2"/>
  <c r="I151" i="2"/>
  <c r="M5002" i="2"/>
  <c r="L5002" i="2" s="1"/>
  <c r="M4994" i="2"/>
  <c r="L4994" i="2" s="1"/>
  <c r="I3201" i="2"/>
  <c r="M6213" i="2"/>
  <c r="L6213" i="2" s="1"/>
  <c r="M4951" i="2"/>
  <c r="L4951" i="2" s="1"/>
  <c r="I1345" i="2"/>
  <c r="M3842" i="2"/>
  <c r="L3842" i="2" s="1"/>
  <c r="M3355" i="2"/>
  <c r="L3355" i="2" s="1"/>
  <c r="M4836" i="2"/>
  <c r="L4836" i="2" s="1"/>
  <c r="I2210" i="2"/>
  <c r="I6520" i="2"/>
  <c r="M4218" i="2"/>
  <c r="L4218" i="2" s="1"/>
  <c r="I5545" i="2"/>
  <c r="M6142" i="2"/>
  <c r="I5826" i="2"/>
  <c r="M5051" i="2"/>
  <c r="L5051" i="2" s="1"/>
  <c r="I3961" i="2"/>
  <c r="I5273" i="2"/>
  <c r="I3356" i="2"/>
  <c r="I943" i="2"/>
  <c r="I1071" i="2"/>
  <c r="I684" i="2"/>
  <c r="I2830" i="2"/>
  <c r="I5891" i="2"/>
  <c r="I4863" i="2"/>
  <c r="M5672" i="2"/>
  <c r="L5672" i="2" s="1"/>
  <c r="M5911" i="2"/>
  <c r="L5911" i="2" s="1"/>
  <c r="I2405" i="2"/>
  <c r="I6527" i="2"/>
  <c r="I1995" i="2"/>
  <c r="I3098" i="2"/>
  <c r="I1768" i="2"/>
  <c r="I260" i="2"/>
  <c r="M2304" i="2"/>
  <c r="L2304" i="2" s="1"/>
  <c r="M5832" i="2"/>
  <c r="L5832" i="2" s="1"/>
  <c r="M5218" i="2"/>
  <c r="L5218" i="2" s="1"/>
  <c r="I2142" i="2"/>
  <c r="M5572" i="2"/>
  <c r="M3205" i="2"/>
  <c r="M5584" i="2"/>
  <c r="L5584" i="2" s="1"/>
  <c r="M4069" i="2"/>
  <c r="L4069" i="2" s="1"/>
  <c r="M4663" i="2"/>
  <c r="L4663" i="2" s="1"/>
  <c r="I3026" i="2"/>
  <c r="I3909" i="2"/>
  <c r="M2956" i="2"/>
  <c r="L2956" i="2" s="1"/>
  <c r="M5274" i="2"/>
  <c r="L5274" i="2" s="1"/>
  <c r="M5212" i="2"/>
  <c r="M5365" i="2"/>
  <c r="L5365" i="2" s="1"/>
  <c r="I1739" i="2"/>
  <c r="M6531" i="2"/>
  <c r="L6531" i="2" s="1"/>
  <c r="M5378" i="2"/>
  <c r="L5378" i="2" s="1"/>
  <c r="I1775" i="2"/>
  <c r="M3276" i="2"/>
  <c r="L3276" i="2" s="1"/>
  <c r="M4523" i="2"/>
  <c r="L4523" i="2" s="1"/>
  <c r="I1261" i="2"/>
  <c r="I3710" i="2"/>
  <c r="M4738" i="2"/>
  <c r="L4738" i="2" s="1"/>
  <c r="M5408" i="2"/>
  <c r="L5408" i="2" s="1"/>
  <c r="M5341" i="2"/>
  <c r="M5142" i="2"/>
  <c r="L5142" i="2" s="1"/>
  <c r="I5757" i="2"/>
  <c r="I5182" i="2"/>
  <c r="M1441" i="2"/>
  <c r="M1249" i="2"/>
  <c r="L1249" i="2" s="1"/>
  <c r="I3696" i="2"/>
  <c r="M1380" i="2"/>
  <c r="L1380" i="2" s="1"/>
  <c r="M3147" i="2"/>
  <c r="L3147" i="2" s="1"/>
  <c r="M2673" i="2"/>
  <c r="L2673" i="2" s="1"/>
  <c r="M1598" i="2"/>
  <c r="L1598" i="2" s="1"/>
  <c r="M164" i="2"/>
  <c r="M388" i="2"/>
  <c r="L388" i="2" s="1"/>
  <c r="I2445" i="2"/>
  <c r="I86" i="2"/>
  <c r="I500" i="2"/>
  <c r="I3887" i="2"/>
  <c r="I640" i="2"/>
  <c r="I5523" i="2"/>
  <c r="I1480" i="2"/>
  <c r="I2145" i="2"/>
  <c r="I1703" i="2"/>
  <c r="M757" i="2"/>
  <c r="L757" i="2" s="1"/>
  <c r="I2637" i="2"/>
  <c r="I2572" i="2"/>
  <c r="I1059" i="2"/>
  <c r="I4523" i="2"/>
  <c r="M4145" i="2"/>
  <c r="L4145" i="2" s="1"/>
  <c r="M451" i="2"/>
  <c r="L451" i="2" s="1"/>
  <c r="M1233" i="2"/>
  <c r="L1233" i="2" s="1"/>
  <c r="M3449" i="2"/>
  <c r="M2425" i="2"/>
  <c r="L2425" i="2" s="1"/>
  <c r="M3853" i="2"/>
  <c r="L3853" i="2" s="1"/>
  <c r="M2648" i="2"/>
  <c r="L2648" i="2" s="1"/>
  <c r="M5937" i="2"/>
  <c r="L5937" i="2" s="1"/>
  <c r="I2896" i="2"/>
  <c r="M2855" i="2"/>
  <c r="L2855" i="2" s="1"/>
  <c r="I377" i="2"/>
  <c r="M5052" i="2"/>
  <c r="L5052" i="2" s="1"/>
  <c r="I1353" i="2"/>
  <c r="M5394" i="2"/>
  <c r="L5394" i="2" s="1"/>
  <c r="I311" i="2"/>
  <c r="I1893" i="2"/>
  <c r="M2219" i="2"/>
  <c r="L2219" i="2" s="1"/>
  <c r="M3901" i="2"/>
  <c r="L3901" i="2" s="1"/>
  <c r="M3414" i="2"/>
  <c r="L3414" i="2" s="1"/>
  <c r="M4434" i="2"/>
  <c r="L4434" i="2" s="1"/>
  <c r="I5047" i="2"/>
  <c r="I3468" i="2"/>
  <c r="M4423" i="2"/>
  <c r="L4423" i="2" s="1"/>
  <c r="M6020" i="2"/>
  <c r="L6020" i="2" s="1"/>
  <c r="M5361" i="2"/>
  <c r="L5361" i="2" s="1"/>
  <c r="M4561" i="2"/>
  <c r="L4561" i="2" s="1"/>
  <c r="I2641" i="2"/>
  <c r="M5283" i="2"/>
  <c r="L5283" i="2" s="1"/>
  <c r="I2772" i="2"/>
  <c r="I4328" i="2"/>
  <c r="M1083" i="2"/>
  <c r="M1126" i="2"/>
  <c r="L1126" i="2" s="1"/>
  <c r="I2556" i="2"/>
  <c r="I2585" i="2"/>
  <c r="I3088" i="2"/>
  <c r="I4773" i="2"/>
  <c r="I6252" i="2"/>
  <c r="I6294" i="2"/>
  <c r="I2135" i="2"/>
  <c r="I2579" i="2"/>
  <c r="I1716" i="2"/>
  <c r="M400" i="2"/>
  <c r="L400" i="2" s="1"/>
  <c r="M214" i="2"/>
  <c r="I4596" i="2"/>
  <c r="I2911" i="2"/>
  <c r="M3054" i="2"/>
  <c r="L3054" i="2" s="1"/>
  <c r="M2231" i="2"/>
  <c r="L2231" i="2" s="1"/>
  <c r="M1742" i="2"/>
  <c r="L1742" i="2" s="1"/>
  <c r="M1038" i="2"/>
  <c r="L1038" i="2" s="1"/>
  <c r="M2394" i="2"/>
  <c r="L2394" i="2" s="1"/>
  <c r="M2108" i="2"/>
  <c r="L2108" i="2" s="1"/>
  <c r="M3826" i="2"/>
  <c r="L3826" i="2" s="1"/>
  <c r="M4511" i="2"/>
  <c r="L4511" i="2" s="1"/>
  <c r="M5419" i="2"/>
  <c r="L5419" i="2" s="1"/>
  <c r="I1053" i="2"/>
  <c r="M5022" i="2"/>
  <c r="L5022" i="2" s="1"/>
  <c r="M4387" i="2"/>
  <c r="L4387" i="2" s="1"/>
  <c r="I1270" i="2"/>
  <c r="I5222" i="2"/>
  <c r="M6570" i="2"/>
  <c r="L6570" i="2" s="1"/>
  <c r="M3135" i="2"/>
  <c r="L3135" i="2" s="1"/>
  <c r="M2839" i="2"/>
  <c r="L2839" i="2" s="1"/>
  <c r="M3874" i="2"/>
  <c r="L3874" i="2" s="1"/>
  <c r="I689" i="2"/>
  <c r="M5646" i="2"/>
  <c r="L5646" i="2" s="1"/>
  <c r="M5952" i="2"/>
  <c r="L5952" i="2" s="1"/>
  <c r="I883" i="2"/>
  <c r="I4344" i="2"/>
  <c r="I916" i="2"/>
  <c r="M5512" i="2"/>
  <c r="L5512" i="2" s="1"/>
  <c r="I3936" i="2"/>
  <c r="I785" i="2"/>
  <c r="M5921" i="2"/>
  <c r="L5921" i="2" s="1"/>
  <c r="M2642" i="2"/>
  <c r="L2642" i="2" s="1"/>
  <c r="M1364" i="2"/>
  <c r="L1364" i="2" s="1"/>
  <c r="M5971" i="2"/>
  <c r="L5971" i="2" s="1"/>
  <c r="M1267" i="2"/>
  <c r="I743" i="2"/>
  <c r="I2027" i="2"/>
  <c r="I713" i="2"/>
  <c r="M1374" i="2"/>
  <c r="L1374" i="2" s="1"/>
  <c r="M1260" i="2"/>
  <c r="L1260" i="2" s="1"/>
  <c r="I6449" i="2"/>
  <c r="I135" i="2"/>
  <c r="M443" i="2"/>
  <c r="L443" i="2" s="1"/>
  <c r="I4336" i="2"/>
  <c r="I5488" i="2"/>
  <c r="I1759" i="2"/>
  <c r="M211" i="2"/>
  <c r="I2433" i="2"/>
  <c r="I1444" i="2"/>
  <c r="I3715" i="2"/>
  <c r="M2364" i="2"/>
  <c r="M2949" i="2"/>
  <c r="L2949" i="2" s="1"/>
  <c r="M1888" i="2"/>
  <c r="L1888" i="2" s="1"/>
  <c r="M3299" i="2"/>
  <c r="M5005" i="2"/>
  <c r="L5005" i="2" s="1"/>
  <c r="M5119" i="2"/>
  <c r="L5119" i="2" s="1"/>
  <c r="M5245" i="2"/>
  <c r="M6031" i="2"/>
  <c r="L6031" i="2" s="1"/>
  <c r="M2417" i="2"/>
  <c r="L2417" i="2" s="1"/>
  <c r="M5620" i="2"/>
  <c r="L5620" i="2" s="1"/>
  <c r="I3347" i="2"/>
  <c r="M4691" i="2"/>
  <c r="L4691" i="2" s="1"/>
  <c r="M3315" i="2"/>
  <c r="L3315" i="2" s="1"/>
  <c r="I1227" i="2"/>
  <c r="I3826" i="2"/>
  <c r="M2348" i="2"/>
  <c r="L2348" i="2" s="1"/>
  <c r="M6242" i="2"/>
  <c r="L6242" i="2" s="1"/>
  <c r="I2240" i="2"/>
  <c r="I1956" i="2"/>
  <c r="I4579" i="2"/>
  <c r="I977" i="2"/>
  <c r="M6379" i="2"/>
  <c r="L6379" i="2" s="1"/>
  <c r="I2818" i="2"/>
  <c r="M1641" i="2"/>
  <c r="L1641" i="2" s="1"/>
  <c r="M3110" i="2"/>
  <c r="L3110" i="2" s="1"/>
  <c r="M2434" i="2"/>
  <c r="L2434" i="2" s="1"/>
  <c r="M4788" i="2"/>
  <c r="L4788" i="2" s="1"/>
  <c r="M3454" i="2"/>
  <c r="M5756" i="2"/>
  <c r="L5756" i="2" s="1"/>
  <c r="M4231" i="2"/>
  <c r="L4231" i="2" s="1"/>
  <c r="I4476" i="2"/>
  <c r="I1150" i="2"/>
  <c r="I3146" i="2"/>
  <c r="I5707" i="2"/>
  <c r="I4911" i="2"/>
  <c r="I2392" i="2"/>
  <c r="I165" i="2"/>
  <c r="I268" i="2"/>
  <c r="I6095" i="2"/>
  <c r="M240" i="2"/>
  <c r="I1248" i="2"/>
  <c r="M1645" i="2"/>
  <c r="M3206" i="2"/>
  <c r="M3531" i="2"/>
  <c r="L3531" i="2" s="1"/>
  <c r="M1836" i="2"/>
  <c r="L1836" i="2" s="1"/>
  <c r="M4593" i="2"/>
  <c r="M4347" i="2"/>
  <c r="L4347" i="2" s="1"/>
  <c r="I555" i="2"/>
  <c r="I4419" i="2"/>
  <c r="M4171" i="2"/>
  <c r="L4171" i="2" s="1"/>
  <c r="I5368" i="2"/>
  <c r="M6548" i="2"/>
  <c r="L6548" i="2" s="1"/>
  <c r="I2456" i="2"/>
  <c r="M1659" i="2"/>
  <c r="L1659" i="2" s="1"/>
  <c r="M1884" i="2"/>
  <c r="L1884" i="2" s="1"/>
  <c r="M478" i="2"/>
  <c r="L478" i="2" s="1"/>
  <c r="M6385" i="2"/>
  <c r="L6385" i="2" s="1"/>
  <c r="M4492" i="2"/>
  <c r="L4492" i="2" s="1"/>
  <c r="I926" i="2"/>
  <c r="I964" i="2"/>
  <c r="M4065" i="2"/>
  <c r="L4065" i="2" s="1"/>
  <c r="I4092" i="2"/>
  <c r="I600" i="2"/>
  <c r="I4959" i="2"/>
  <c r="M2078" i="2"/>
  <c r="L2078" i="2" s="1"/>
  <c r="M4025" i="2"/>
  <c r="L4025" i="2" s="1"/>
  <c r="M3761" i="2"/>
  <c r="L3761" i="2" s="1"/>
  <c r="M2815" i="2"/>
  <c r="L2815" i="2" s="1"/>
  <c r="M5369" i="2"/>
  <c r="L5369" i="2" s="1"/>
  <c r="I3405" i="2"/>
  <c r="I4905" i="2"/>
  <c r="M5193" i="2"/>
  <c r="I3194" i="2"/>
  <c r="I3784" i="2"/>
  <c r="I2149" i="2"/>
  <c r="M397" i="2"/>
  <c r="L397" i="2" s="1"/>
  <c r="I3738" i="2"/>
  <c r="I3484" i="2"/>
  <c r="I3439" i="2"/>
  <c r="M394" i="2"/>
  <c r="L394" i="2" s="1"/>
  <c r="I5205" i="2"/>
  <c r="I1145" i="2"/>
  <c r="M1018" i="2"/>
  <c r="L1018" i="2" s="1"/>
  <c r="I330" i="2"/>
  <c r="I491" i="2"/>
  <c r="I3416" i="2"/>
  <c r="I718" i="2"/>
  <c r="M3046" i="2"/>
  <c r="L3046" i="2" s="1"/>
  <c r="M2911" i="2"/>
  <c r="L2911" i="2" s="1"/>
  <c r="M2451" i="2"/>
  <c r="L2451" i="2" s="1"/>
  <c r="M3613" i="2"/>
  <c r="L3613" i="2" s="1"/>
  <c r="M4151" i="2"/>
  <c r="L4151" i="2" s="1"/>
  <c r="M2783" i="2"/>
  <c r="L2783" i="2" s="1"/>
  <c r="I4138" i="2"/>
  <c r="M4066" i="2"/>
  <c r="L4066" i="2" s="1"/>
  <c r="M5166" i="2"/>
  <c r="L5166" i="2" s="1"/>
  <c r="M6053" i="2"/>
  <c r="L6053" i="2" s="1"/>
  <c r="I6498" i="2"/>
  <c r="M5502" i="2"/>
  <c r="L5502" i="2" s="1"/>
  <c r="M3367" i="2"/>
  <c r="L3367" i="2" s="1"/>
  <c r="I3353" i="2"/>
  <c r="I5878" i="2"/>
  <c r="M6432" i="2"/>
  <c r="L6432" i="2" s="1"/>
  <c r="M2831" i="2"/>
  <c r="L2831" i="2" s="1"/>
  <c r="M5715" i="2"/>
  <c r="L5715" i="2" s="1"/>
  <c r="I4896" i="2"/>
  <c r="I667" i="2"/>
  <c r="M3800" i="2"/>
  <c r="L3800" i="2" s="1"/>
  <c r="M5153" i="2"/>
  <c r="L5153" i="2" s="1"/>
  <c r="I417" i="2"/>
  <c r="I5818" i="2"/>
  <c r="I1632" i="2"/>
  <c r="M5083" i="2"/>
  <c r="I3366" i="2"/>
  <c r="M4576" i="2"/>
  <c r="L4576" i="2" s="1"/>
  <c r="M4587" i="2"/>
  <c r="L4587" i="2" s="1"/>
  <c r="M6166" i="2"/>
  <c r="L6166" i="2" s="1"/>
  <c r="I4618" i="2"/>
  <c r="I3491" i="2"/>
  <c r="I341" i="2"/>
  <c r="I3190" i="2"/>
  <c r="I5914" i="2"/>
  <c r="I4633" i="2"/>
  <c r="M620" i="2"/>
  <c r="L620" i="2" s="1"/>
  <c r="I1510" i="2"/>
  <c r="I5540" i="2"/>
  <c r="M1089" i="2"/>
  <c r="L1089" i="2" s="1"/>
  <c r="I4664" i="2"/>
  <c r="I4716" i="2"/>
  <c r="M1222" i="2"/>
  <c r="L1222" i="2" s="1"/>
  <c r="I1984" i="2"/>
  <c r="I3466" i="2"/>
  <c r="I3934" i="2"/>
  <c r="M2472" i="2"/>
  <c r="L2472" i="2" s="1"/>
  <c r="M2594" i="2"/>
  <c r="L2594" i="2" s="1"/>
  <c r="M1901" i="2"/>
  <c r="L1901" i="2" s="1"/>
  <c r="I3760" i="2"/>
  <c r="M2587" i="2"/>
  <c r="M4172" i="2"/>
  <c r="L4172" i="2" s="1"/>
  <c r="M5195" i="2"/>
  <c r="L5195" i="2" s="1"/>
  <c r="M4667" i="2"/>
  <c r="L4667" i="2" s="1"/>
  <c r="M5240" i="2"/>
  <c r="M5866" i="2"/>
  <c r="L5866" i="2" s="1"/>
  <c r="M5987" i="2"/>
  <c r="I6210" i="2"/>
  <c r="I881" i="2"/>
  <c r="M3729" i="2"/>
  <c r="L3729" i="2" s="1"/>
  <c r="M4407" i="2"/>
  <c r="L4407" i="2" s="1"/>
  <c r="M3039" i="2"/>
  <c r="L3039" i="2" s="1"/>
  <c r="M3121" i="2"/>
  <c r="L3121" i="2" s="1"/>
  <c r="M1917" i="2"/>
  <c r="L1917" i="2" s="1"/>
  <c r="M5060" i="2"/>
  <c r="L5060" i="2" s="1"/>
  <c r="I5812" i="2"/>
  <c r="M4322" i="2"/>
  <c r="L4322" i="2" s="1"/>
  <c r="M5422" i="2"/>
  <c r="L5422" i="2" s="1"/>
  <c r="M5728" i="2"/>
  <c r="L5728" i="2" s="1"/>
  <c r="I2868" i="2"/>
  <c r="M4776" i="2"/>
  <c r="L4776" i="2" s="1"/>
  <c r="I5559" i="2"/>
  <c r="I308" i="2"/>
  <c r="M6243" i="2"/>
  <c r="L6243" i="2" s="1"/>
  <c r="M5090" i="2"/>
  <c r="L5090" i="2" s="1"/>
  <c r="I5491" i="2"/>
  <c r="M6309" i="2"/>
  <c r="L6309" i="2" s="1"/>
  <c r="M3407" i="2"/>
  <c r="M2406" i="2"/>
  <c r="L2406" i="2" s="1"/>
  <c r="M3369" i="2"/>
  <c r="L3369" i="2" s="1"/>
  <c r="M2165" i="2"/>
  <c r="L2165" i="2" s="1"/>
  <c r="I3475" i="2"/>
  <c r="M5747" i="2"/>
  <c r="L5747" i="2" s="1"/>
  <c r="I3747" i="2"/>
  <c r="M1363" i="2"/>
  <c r="L1363" i="2" s="1"/>
  <c r="I2103" i="2"/>
  <c r="I749" i="2"/>
  <c r="I961" i="2"/>
  <c r="M337" i="2"/>
  <c r="L337" i="2" s="1"/>
  <c r="I4347" i="2"/>
  <c r="I2214" i="2"/>
  <c r="I2325" i="2"/>
  <c r="I4425" i="2"/>
  <c r="I4844" i="2"/>
  <c r="M255" i="2"/>
  <c r="I5816" i="2"/>
  <c r="I5922" i="2"/>
  <c r="I2528" i="2"/>
  <c r="M450" i="2"/>
  <c r="L450" i="2" s="1"/>
  <c r="M1558" i="2"/>
  <c r="L1558" i="2" s="1"/>
  <c r="M3465" i="2"/>
  <c r="M2901" i="2"/>
  <c r="L2901" i="2" s="1"/>
  <c r="M3620" i="2"/>
  <c r="L3620" i="2" s="1"/>
  <c r="M3337" i="2"/>
  <c r="L3337" i="2" s="1"/>
  <c r="M4392" i="2"/>
  <c r="L4392" i="2" s="1"/>
  <c r="I3879" i="2"/>
  <c r="I1947" i="2"/>
  <c r="M4389" i="2"/>
  <c r="L4389" i="2" s="1"/>
  <c r="I409" i="2"/>
  <c r="M4834" i="2"/>
  <c r="L4834" i="2" s="1"/>
  <c r="M4058" i="2"/>
  <c r="L4058" i="2" s="1"/>
  <c r="M3398" i="2"/>
  <c r="L3398" i="2" s="1"/>
  <c r="M4710" i="2"/>
  <c r="L4710" i="2" s="1"/>
  <c r="I4205" i="2"/>
  <c r="I6291" i="2"/>
  <c r="M5362" i="2"/>
  <c r="L5362" i="2" s="1"/>
  <c r="M5918" i="2"/>
  <c r="L5918" i="2" s="1"/>
  <c r="I1989" i="2"/>
  <c r="I6054" i="2"/>
  <c r="I1710" i="2"/>
  <c r="M1525" i="2"/>
  <c r="M2856" i="2"/>
  <c r="L2856" i="2" s="1"/>
  <c r="I1338" i="2"/>
  <c r="I5554" i="2"/>
  <c r="I3333" i="2"/>
  <c r="I2709" i="2"/>
  <c r="I2413" i="2"/>
  <c r="I6302" i="2"/>
  <c r="M802" i="2"/>
  <c r="L802" i="2" s="1"/>
  <c r="I3247" i="2"/>
  <c r="I2703" i="2"/>
  <c r="M644" i="2"/>
  <c r="L644" i="2" s="1"/>
  <c r="I6238" i="2"/>
  <c r="I3709" i="2"/>
  <c r="M3904" i="2"/>
  <c r="L3904" i="2" s="1"/>
  <c r="M3786" i="2"/>
  <c r="L3786" i="2" s="1"/>
  <c r="M2327" i="2"/>
  <c r="L2327" i="2" s="1"/>
  <c r="M1442" i="2"/>
  <c r="M1568" i="2"/>
  <c r="L1568" i="2" s="1"/>
  <c r="I3842" i="2"/>
  <c r="I3734" i="2"/>
  <c r="M4791" i="2"/>
  <c r="L4791" i="2" s="1"/>
  <c r="I2366" i="2"/>
  <c r="I4786" i="2"/>
  <c r="I3516" i="2"/>
  <c r="I3298" i="2"/>
  <c r="M3876" i="2"/>
  <c r="L3876" i="2" s="1"/>
  <c r="M3154" i="2"/>
  <c r="L3154" i="2" s="1"/>
  <c r="M4195" i="2"/>
  <c r="I3031" i="2"/>
  <c r="I571" i="2"/>
  <c r="M4184" i="2"/>
  <c r="I371" i="2"/>
  <c r="M4314" i="2"/>
  <c r="L4314" i="2" s="1"/>
  <c r="M5296" i="2"/>
  <c r="L5296" i="2" s="1"/>
  <c r="I131" i="2"/>
  <c r="M3402" i="2"/>
  <c r="L3402" i="2" s="1"/>
  <c r="M5326" i="2"/>
  <c r="L5326" i="2" s="1"/>
  <c r="M5456" i="2"/>
  <c r="L5456" i="2" s="1"/>
  <c r="I3543" i="2"/>
  <c r="M3724" i="2"/>
  <c r="L3724" i="2" s="1"/>
  <c r="M5413" i="2"/>
  <c r="L5413" i="2" s="1"/>
  <c r="M198" i="2"/>
  <c r="M4821" i="2"/>
  <c r="M2445" i="2"/>
  <c r="L2445" i="2" s="1"/>
  <c r="M3852" i="2"/>
  <c r="L3852" i="2" s="1"/>
  <c r="M5395" i="2"/>
  <c r="L5395" i="2" s="1"/>
  <c r="M4200" i="2"/>
  <c r="L4200" i="2" s="1"/>
  <c r="I1656" i="2"/>
  <c r="I5360" i="2"/>
  <c r="M4248" i="2"/>
  <c r="L4248" i="2" s="1"/>
  <c r="I5109" i="2"/>
  <c r="M4975" i="2"/>
  <c r="L4975" i="2" s="1"/>
  <c r="I240" i="2"/>
  <c r="I488" i="2"/>
  <c r="M5571" i="2"/>
  <c r="L5571" i="2" s="1"/>
  <c r="I4237" i="2"/>
  <c r="M6566" i="2"/>
  <c r="L6566" i="2" s="1"/>
  <c r="M348" i="2"/>
  <c r="L348" i="2" s="1"/>
  <c r="M2038" i="2"/>
  <c r="L2038" i="2" s="1"/>
  <c r="I722" i="2"/>
  <c r="M1940" i="2"/>
  <c r="L1940" i="2" s="1"/>
  <c r="M6407" i="2"/>
  <c r="L6407" i="2" s="1"/>
  <c r="I6077" i="2"/>
  <c r="M4636" i="2"/>
  <c r="L4636" i="2" s="1"/>
  <c r="I4289" i="2"/>
  <c r="I4621" i="2"/>
  <c r="I5542" i="2"/>
  <c r="I3628" i="2"/>
  <c r="M1366" i="2"/>
  <c r="L1366" i="2" s="1"/>
  <c r="M1712" i="2"/>
  <c r="L1712" i="2" s="1"/>
  <c r="M3189" i="2"/>
  <c r="L3189" i="2" s="1"/>
  <c r="M1526" i="2"/>
  <c r="L1526" i="2" s="1"/>
  <c r="M4599" i="2"/>
  <c r="L4599" i="2" s="1"/>
  <c r="M3417" i="2"/>
  <c r="L3417" i="2" s="1"/>
  <c r="M5317" i="2"/>
  <c r="L5317" i="2" s="1"/>
  <c r="M5610" i="2"/>
  <c r="L5610" i="2" s="1"/>
  <c r="M6555" i="2"/>
  <c r="L6555" i="2" s="1"/>
  <c r="M5110" i="2"/>
  <c r="M3995" i="2"/>
  <c r="L3995" i="2" s="1"/>
  <c r="I4613" i="2"/>
  <c r="I5423" i="2"/>
  <c r="I3822" i="2"/>
  <c r="M5923" i="2"/>
  <c r="L5923" i="2" s="1"/>
  <c r="M2017" i="2"/>
  <c r="L2017" i="2" s="1"/>
  <c r="M1207" i="2"/>
  <c r="L1207" i="2" s="1"/>
  <c r="M4242" i="2"/>
  <c r="L4242" i="2" s="1"/>
  <c r="M5662" i="2"/>
  <c r="L5662" i="2" s="1"/>
  <c r="M4287" i="2"/>
  <c r="L4287" i="2" s="1"/>
  <c r="I3254" i="2"/>
  <c r="I3126" i="2"/>
  <c r="M4335" i="2"/>
  <c r="L4335" i="2" s="1"/>
  <c r="M4740" i="2"/>
  <c r="L4740" i="2" s="1"/>
  <c r="I2443" i="2"/>
  <c r="I5752" i="2"/>
  <c r="I687" i="2"/>
  <c r="I305" i="2"/>
  <c r="M6172" i="2"/>
  <c r="L6172" i="2" s="1"/>
  <c r="I1441" i="2"/>
  <c r="I719" i="2"/>
  <c r="M3089" i="2"/>
  <c r="L3089" i="2" s="1"/>
  <c r="M2829" i="2"/>
  <c r="L2829" i="2" s="1"/>
  <c r="M3134" i="2"/>
  <c r="L3134" i="2" s="1"/>
  <c r="M5897" i="2"/>
  <c r="I2782" i="2"/>
  <c r="I775" i="2"/>
  <c r="M5553" i="2"/>
  <c r="L5553" i="2" s="1"/>
  <c r="M4696" i="2"/>
  <c r="L4696" i="2" s="1"/>
  <c r="I2897" i="2"/>
  <c r="I3699" i="2"/>
  <c r="M5258" i="2"/>
  <c r="I5481" i="2"/>
  <c r="M6369" i="2"/>
  <c r="L6369" i="2" s="1"/>
  <c r="I1864" i="2"/>
  <c r="M6353" i="2"/>
  <c r="L6353" i="2" s="1"/>
  <c r="I3109" i="2"/>
  <c r="M5440" i="2"/>
  <c r="L5440" i="2" s="1"/>
  <c r="I3397" i="2"/>
  <c r="I1878" i="2"/>
  <c r="I280" i="2"/>
  <c r="I1810" i="2"/>
  <c r="M5094" i="2"/>
  <c r="L5094" i="2" s="1"/>
  <c r="I4883" i="2"/>
  <c r="I3218" i="2"/>
  <c r="I5920" i="2"/>
  <c r="I5336" i="2"/>
  <c r="I3308" i="2"/>
  <c r="I6398" i="2"/>
  <c r="I5114" i="2"/>
  <c r="I5749" i="2"/>
  <c r="I6305" i="2"/>
  <c r="M6089" i="2"/>
  <c r="L6089" i="2" s="1"/>
  <c r="I1805" i="2"/>
  <c r="I1349" i="2"/>
  <c r="I5341" i="2"/>
  <c r="I4678" i="2"/>
  <c r="M5637" i="2"/>
  <c r="L5637" i="2" s="1"/>
  <c r="M3992" i="2"/>
  <c r="L3992" i="2" s="1"/>
  <c r="M2740" i="2"/>
  <c r="L2740" i="2" s="1"/>
  <c r="M1893" i="2"/>
  <c r="L1893" i="2" s="1"/>
  <c r="M2963" i="2"/>
  <c r="L2963" i="2" s="1"/>
  <c r="I3221" i="2"/>
  <c r="M4439" i="2"/>
  <c r="L4439" i="2" s="1"/>
  <c r="I224" i="2"/>
  <c r="M5439" i="2"/>
  <c r="L5439" i="2" s="1"/>
  <c r="M4487" i="2"/>
  <c r="L4487" i="2" s="1"/>
  <c r="M5377" i="2"/>
  <c r="L5377" i="2" s="1"/>
  <c r="M5253" i="2"/>
  <c r="L5253" i="2" s="1"/>
  <c r="I3645" i="2"/>
  <c r="I4935" i="2"/>
  <c r="M6482" i="2"/>
  <c r="L6482" i="2" s="1"/>
  <c r="I2355" i="2"/>
  <c r="I5841" i="2"/>
  <c r="M3563" i="2"/>
  <c r="L3563" i="2" s="1"/>
  <c r="M3908" i="2"/>
  <c r="L3908" i="2" s="1"/>
  <c r="M2141" i="2"/>
  <c r="L2141" i="2" s="1"/>
  <c r="M2758" i="2"/>
  <c r="L2758" i="2" s="1"/>
  <c r="M3508" i="2"/>
  <c r="L3508" i="2" s="1"/>
  <c r="M4214" i="2"/>
  <c r="L4214" i="2" s="1"/>
  <c r="M4227" i="2"/>
  <c r="L4227" i="2" s="1"/>
  <c r="I2259" i="2"/>
  <c r="I1386" i="2"/>
  <c r="M4906" i="2"/>
  <c r="L4906" i="2" s="1"/>
  <c r="M5324" i="2"/>
  <c r="L5324" i="2" s="1"/>
  <c r="M5530" i="2"/>
  <c r="L5530" i="2" s="1"/>
  <c r="M4927" i="2"/>
  <c r="L4927" i="2" s="1"/>
  <c r="M5621" i="2"/>
  <c r="L5621" i="2" s="1"/>
  <c r="I4357" i="2"/>
  <c r="M1761" i="2"/>
  <c r="L1761" i="2" s="1"/>
  <c r="M1004" i="2"/>
  <c r="L1004" i="2" s="1"/>
  <c r="M1308" i="2"/>
  <c r="L1308" i="2" s="1"/>
  <c r="M3986" i="2"/>
  <c r="L3986" i="2" s="1"/>
  <c r="M5406" i="2"/>
  <c r="M4031" i="2"/>
  <c r="L4031" i="2" s="1"/>
  <c r="I690" i="2"/>
  <c r="I3049" i="2"/>
  <c r="M4079" i="2"/>
  <c r="L4079" i="2" s="1"/>
  <c r="M4484" i="2"/>
  <c r="L4484" i="2" s="1"/>
  <c r="I508" i="2"/>
  <c r="I3803" i="2"/>
  <c r="I3090" i="2"/>
  <c r="I3096" i="2"/>
  <c r="I2108" i="2"/>
  <c r="I4172" i="2"/>
  <c r="M1689" i="2"/>
  <c r="L1689" i="2" s="1"/>
  <c r="M2261" i="2"/>
  <c r="L2261" i="2" s="1"/>
  <c r="M2565" i="2"/>
  <c r="L2565" i="2" s="1"/>
  <c r="M6568" i="2"/>
  <c r="L6568" i="2" s="1"/>
  <c r="I5955" i="2"/>
  <c r="M4575" i="2"/>
  <c r="L4575" i="2" s="1"/>
  <c r="M2282" i="2"/>
  <c r="L2282" i="2" s="1"/>
  <c r="I6549" i="2"/>
  <c r="M5769" i="2"/>
  <c r="L5769" i="2" s="1"/>
  <c r="M2252" i="2"/>
  <c r="M5548" i="2"/>
  <c r="L5548" i="2" s="1"/>
  <c r="M6037" i="2"/>
  <c r="L6037" i="2" s="1"/>
  <c r="I1027" i="2"/>
  <c r="M5625" i="2"/>
  <c r="L5625" i="2" s="1"/>
  <c r="M4811" i="2"/>
  <c r="L4811" i="2" s="1"/>
  <c r="M4393" i="2"/>
  <c r="L4393" i="2" s="1"/>
  <c r="M2091" i="2"/>
  <c r="L2091" i="2" s="1"/>
  <c r="M1461" i="2"/>
  <c r="L1461" i="2" s="1"/>
  <c r="M2292" i="2"/>
  <c r="L2292" i="2" s="1"/>
  <c r="M5385" i="2"/>
  <c r="M2951" i="2"/>
  <c r="L2951" i="2" s="1"/>
  <c r="I901" i="2"/>
  <c r="M4649" i="2"/>
  <c r="L4649" i="2" s="1"/>
  <c r="M5144" i="2"/>
  <c r="M5054" i="2"/>
  <c r="L5054" i="2" s="1"/>
  <c r="I4376" i="2"/>
  <c r="I5766" i="2"/>
  <c r="M6105" i="2"/>
  <c r="L6105" i="2" s="1"/>
  <c r="I3178" i="2"/>
  <c r="I4985" i="2"/>
  <c r="I2154" i="2"/>
  <c r="I3093" i="2"/>
  <c r="I2369" i="2"/>
  <c r="I1069" i="2"/>
  <c r="I862" i="2"/>
  <c r="M6447" i="2"/>
  <c r="L6447" i="2" s="1"/>
  <c r="I897" i="2"/>
  <c r="I538" i="2"/>
  <c r="I2333" i="2"/>
  <c r="I6435" i="2"/>
  <c r="I4719" i="2"/>
  <c r="I1404" i="2"/>
  <c r="I2892" i="2"/>
  <c r="M6620" i="2"/>
  <c r="L6620" i="2" s="1"/>
  <c r="I1757" i="2"/>
  <c r="M5018" i="2"/>
  <c r="L5018" i="2" s="1"/>
  <c r="I5698" i="2"/>
  <c r="I369" i="2"/>
  <c r="I4028" i="2"/>
  <c r="I5643" i="2"/>
  <c r="M2918" i="2"/>
  <c r="L2918" i="2" s="1"/>
  <c r="M5030" i="2"/>
  <c r="M1926" i="2"/>
  <c r="L1926" i="2" s="1"/>
  <c r="M2871" i="2"/>
  <c r="L2871" i="2" s="1"/>
  <c r="M4128" i="2"/>
  <c r="L4128" i="2" s="1"/>
  <c r="I2288" i="2"/>
  <c r="I4339" i="2"/>
  <c r="M4884" i="2"/>
  <c r="L4884" i="2" s="1"/>
  <c r="M5779" i="2"/>
  <c r="L5779" i="2" s="1"/>
  <c r="M4162" i="2"/>
  <c r="L4162" i="2" s="1"/>
  <c r="M6129" i="2"/>
  <c r="L6129" i="2" s="1"/>
  <c r="I6143" i="2"/>
  <c r="M5840" i="2"/>
  <c r="L5840" i="2" s="1"/>
  <c r="M5120" i="2"/>
  <c r="L5120" i="2" s="1"/>
  <c r="M1108" i="2"/>
  <c r="M2028" i="2"/>
  <c r="L2028" i="2" s="1"/>
  <c r="M2151" i="2"/>
  <c r="L2151" i="2" s="1"/>
  <c r="M2674" i="2"/>
  <c r="L2674" i="2" s="1"/>
  <c r="M1178" i="2"/>
  <c r="L1178" i="2" s="1"/>
  <c r="I1084" i="2"/>
  <c r="M3859" i="2"/>
  <c r="L3859" i="2" s="1"/>
  <c r="M4651" i="2"/>
  <c r="L4651" i="2" s="1"/>
  <c r="M5784" i="2"/>
  <c r="L5784" i="2" s="1"/>
  <c r="M5372" i="2"/>
  <c r="L5372" i="2" s="1"/>
  <c r="I2055" i="2"/>
  <c r="M1662" i="2"/>
  <c r="L1662" i="2" s="1"/>
  <c r="M2458" i="2"/>
  <c r="L2458" i="2" s="1"/>
  <c r="M1806" i="2"/>
  <c r="L1806" i="2" s="1"/>
  <c r="M6311" i="2"/>
  <c r="L6311" i="2" s="1"/>
  <c r="I5041" i="2"/>
  <c r="M4780" i="2"/>
  <c r="M2035" i="2"/>
  <c r="I2513" i="2"/>
  <c r="M2469" i="2"/>
  <c r="L2469" i="2" s="1"/>
  <c r="M6017" i="2"/>
  <c r="L6017" i="2" s="1"/>
  <c r="I3352" i="2"/>
  <c r="I2171" i="2"/>
  <c r="M5681" i="2"/>
  <c r="L5681" i="2" s="1"/>
  <c r="I4893" i="2"/>
  <c r="M3437" i="2"/>
  <c r="L3437" i="2" s="1"/>
  <c r="M1545" i="2"/>
  <c r="L1545" i="2" s="1"/>
  <c r="M5126" i="2"/>
  <c r="L5126" i="2" s="1"/>
  <c r="I2303" i="2"/>
  <c r="M4410" i="2"/>
  <c r="L4410" i="2" s="1"/>
  <c r="M3923" i="2"/>
  <c r="L3923" i="2" s="1"/>
  <c r="M5967" i="2"/>
  <c r="L5967" i="2" s="1"/>
  <c r="M1542" i="2"/>
  <c r="L1542" i="2" s="1"/>
  <c r="M6444" i="2"/>
  <c r="L6444" i="2" s="1"/>
  <c r="I1617" i="2"/>
  <c r="I5517" i="2"/>
  <c r="I1771" i="2"/>
  <c r="I610" i="2"/>
  <c r="I5307" i="2"/>
  <c r="M3484" i="2"/>
  <c r="L3484" i="2" s="1"/>
  <c r="M2355" i="2"/>
  <c r="M4106" i="2"/>
  <c r="L4106" i="2" s="1"/>
  <c r="M6225" i="2"/>
  <c r="L6225" i="2" s="1"/>
  <c r="M4144" i="2"/>
  <c r="L4144" i="2" s="1"/>
  <c r="M4023" i="2"/>
  <c r="L4023" i="2" s="1"/>
  <c r="M6483" i="2"/>
  <c r="L6483" i="2" s="1"/>
  <c r="M4428" i="2"/>
  <c r="L4428" i="2" s="1"/>
  <c r="I4748" i="2"/>
  <c r="I1814" i="2"/>
  <c r="I315" i="2"/>
  <c r="M5269" i="2"/>
  <c r="L5269" i="2" s="1"/>
  <c r="M4630" i="2"/>
  <c r="I3965" i="2"/>
  <c r="I3471" i="2"/>
  <c r="I6362" i="2"/>
  <c r="I3877" i="2"/>
  <c r="I569" i="2"/>
  <c r="M5699" i="2"/>
  <c r="L5699" i="2" s="1"/>
  <c r="I4771" i="2"/>
  <c r="M5877" i="2"/>
  <c r="L5877" i="2" s="1"/>
  <c r="I5199" i="2"/>
  <c r="I2005" i="2"/>
  <c r="M5624" i="2"/>
  <c r="L5624" i="2" s="1"/>
  <c r="I2124" i="2"/>
  <c r="M4699" i="2"/>
  <c r="L4699" i="2" s="1"/>
  <c r="I1538" i="2"/>
  <c r="I3865" i="2"/>
  <c r="I4096" i="2"/>
  <c r="I565" i="2"/>
  <c r="I818" i="2"/>
  <c r="I4617" i="2"/>
  <c r="I1840" i="2"/>
  <c r="I2737" i="2"/>
  <c r="I3720" i="2"/>
  <c r="I4766" i="2"/>
  <c r="I5845" i="2"/>
  <c r="I3534" i="2"/>
  <c r="I5674" i="2"/>
  <c r="M2985" i="2"/>
  <c r="L2985" i="2" s="1"/>
  <c r="M1782" i="2"/>
  <c r="L1782" i="2" s="1"/>
  <c r="I3316" i="2"/>
  <c r="M1794" i="2"/>
  <c r="M6151" i="2"/>
  <c r="L6151" i="2" s="1"/>
  <c r="I5412" i="2"/>
  <c r="I650" i="2"/>
  <c r="I1435" i="2"/>
  <c r="I4461" i="2"/>
  <c r="I5654" i="2"/>
  <c r="I1766" i="2"/>
  <c r="I3492" i="2"/>
  <c r="M1688" i="2"/>
  <c r="L1688" i="2" s="1"/>
  <c r="M2749" i="2"/>
  <c r="L2749" i="2" s="1"/>
  <c r="M4010" i="2"/>
  <c r="L4010" i="2" s="1"/>
  <c r="M2276" i="2"/>
  <c r="L2276" i="2" s="1"/>
  <c r="M4643" i="2"/>
  <c r="M4733" i="2"/>
  <c r="L4733" i="2" s="1"/>
  <c r="M5160" i="2"/>
  <c r="M6527" i="2"/>
  <c r="M4352" i="2"/>
  <c r="L4352" i="2" s="1"/>
  <c r="I3949" i="2"/>
  <c r="I3219" i="2"/>
  <c r="M5065" i="2"/>
  <c r="L5065" i="2" s="1"/>
  <c r="I6173" i="2"/>
  <c r="M5560" i="2"/>
  <c r="L5560" i="2" s="1"/>
  <c r="I666" i="2"/>
  <c r="M3181" i="2"/>
  <c r="L3181" i="2" s="1"/>
  <c r="M1518" i="2"/>
  <c r="L1518" i="2" s="1"/>
  <c r="M4859" i="2"/>
  <c r="L4859" i="2" s="1"/>
  <c r="I5115" i="2"/>
  <c r="M5437" i="2"/>
  <c r="M4154" i="2"/>
  <c r="L4154" i="2" s="1"/>
  <c r="M5711" i="2"/>
  <c r="L5711" i="2" s="1"/>
  <c r="M5590" i="2"/>
  <c r="L5590" i="2" s="1"/>
  <c r="M6188" i="2"/>
  <c r="L6188" i="2" s="1"/>
  <c r="I1891" i="2"/>
  <c r="M6251" i="2"/>
  <c r="L6251" i="2" s="1"/>
  <c r="I2080" i="2"/>
  <c r="I2270" i="2"/>
  <c r="M6317" i="2"/>
  <c r="L6317" i="2" s="1"/>
  <c r="I5965" i="2"/>
  <c r="M3479" i="2"/>
  <c r="L3479" i="2" s="1"/>
  <c r="M3081" i="2"/>
  <c r="L3081" i="2" s="1"/>
  <c r="I3045" i="2"/>
  <c r="M4759" i="2"/>
  <c r="I5530" i="2"/>
  <c r="I5946" i="2"/>
  <c r="M4881" i="2"/>
  <c r="I3610" i="2"/>
  <c r="M6064" i="2"/>
  <c r="L6064" i="2" s="1"/>
  <c r="I3463" i="2"/>
  <c r="M4136" i="2"/>
  <c r="L4136" i="2" s="1"/>
  <c r="I4836" i="2"/>
  <c r="I3764" i="2"/>
  <c r="M4133" i="2"/>
  <c r="L4133" i="2" s="1"/>
  <c r="M5613" i="2"/>
  <c r="I185" i="2"/>
  <c r="M4578" i="2"/>
  <c r="L4578" i="2" s="1"/>
  <c r="M5660" i="2"/>
  <c r="L5660" i="2" s="1"/>
  <c r="I4763" i="2"/>
  <c r="I5923" i="2"/>
  <c r="I6076" i="2"/>
  <c r="M5191" i="2"/>
  <c r="I3821" i="2"/>
  <c r="I5699" i="2"/>
  <c r="M6290" i="2"/>
  <c r="L6290" i="2" s="1"/>
  <c r="I1823" i="2"/>
  <c r="M6502" i="2"/>
  <c r="L6502" i="2" s="1"/>
  <c r="I4947" i="2"/>
  <c r="I46" i="2"/>
  <c r="I4287" i="2"/>
  <c r="M6187" i="2"/>
  <c r="L6187" i="2" s="1"/>
  <c r="I2885" i="2"/>
  <c r="M3795" i="2"/>
  <c r="L3795" i="2" s="1"/>
  <c r="I5256" i="2"/>
  <c r="I5675" i="2"/>
  <c r="I3216" i="2"/>
  <c r="I1449" i="2"/>
  <c r="I3724" i="2"/>
  <c r="I295" i="2"/>
  <c r="I4887" i="2"/>
  <c r="I2972" i="2"/>
  <c r="I1806" i="2"/>
  <c r="M5260" i="2"/>
  <c r="L5260" i="2" s="1"/>
  <c r="M1731" i="2"/>
  <c r="L1731" i="2" s="1"/>
  <c r="M2409" i="2"/>
  <c r="L2409" i="2" s="1"/>
  <c r="M1559" i="2"/>
  <c r="I1709" i="2"/>
  <c r="M4875" i="2"/>
  <c r="L4875" i="2" s="1"/>
  <c r="M4374" i="2"/>
  <c r="L4374" i="2" s="1"/>
  <c r="M6414" i="2"/>
  <c r="L6414" i="2" s="1"/>
  <c r="M4629" i="2"/>
  <c r="M2114" i="2"/>
  <c r="L2114" i="2" s="1"/>
  <c r="I3673" i="2"/>
  <c r="I5528" i="2"/>
  <c r="M6106" i="2"/>
  <c r="L6106" i="2" s="1"/>
  <c r="I6146" i="2"/>
  <c r="M6196" i="2"/>
  <c r="L6196" i="2" s="1"/>
  <c r="M1646" i="2"/>
  <c r="L1646" i="2" s="1"/>
  <c r="M2948" i="2"/>
  <c r="L2948" i="2" s="1"/>
  <c r="M2229" i="2"/>
  <c r="L2229" i="2" s="1"/>
  <c r="I3465" i="2"/>
  <c r="M4553" i="2"/>
  <c r="L4553" i="2" s="1"/>
  <c r="M5770" i="2"/>
  <c r="L5770" i="2" s="1"/>
  <c r="M2609" i="2"/>
  <c r="L2609" i="2" s="1"/>
  <c r="M6230" i="2"/>
  <c r="L6230" i="2" s="1"/>
  <c r="M4312" i="2"/>
  <c r="L4312" i="2" s="1"/>
  <c r="I3111" i="2"/>
  <c r="I484" i="2"/>
  <c r="M2993" i="2"/>
  <c r="L2993" i="2" s="1"/>
  <c r="M5542" i="2"/>
  <c r="M2001" i="2"/>
  <c r="L2001" i="2" s="1"/>
  <c r="M2938" i="2"/>
  <c r="L2938" i="2" s="1"/>
  <c r="M3702" i="2"/>
  <c r="L3702" i="2" s="1"/>
  <c r="M4315" i="2"/>
  <c r="L4315" i="2" s="1"/>
  <c r="I3688" i="2"/>
  <c r="I2406" i="2"/>
  <c r="M5396" i="2"/>
  <c r="L5396" i="2" s="1"/>
  <c r="M4338" i="2"/>
  <c r="L4338" i="2" s="1"/>
  <c r="M5719" i="2"/>
  <c r="L5719" i="2" s="1"/>
  <c r="I5704" i="2"/>
  <c r="M5899" i="2"/>
  <c r="L5899" i="2" s="1"/>
  <c r="M629" i="2"/>
  <c r="L629" i="2" s="1"/>
  <c r="M3290" i="2"/>
  <c r="L3290" i="2" s="1"/>
  <c r="M3592" i="2"/>
  <c r="L3592" i="2" s="1"/>
  <c r="M2113" i="2"/>
  <c r="L2113" i="2" s="1"/>
  <c r="M3657" i="2"/>
  <c r="L3657" i="2" s="1"/>
  <c r="I4585" i="2"/>
  <c r="M4419" i="2"/>
  <c r="L4419" i="2" s="1"/>
  <c r="M6402" i="2"/>
  <c r="L6402" i="2" s="1"/>
  <c r="I5867" i="2"/>
  <c r="M4384" i="2"/>
  <c r="L4384" i="2" s="1"/>
  <c r="I3551" i="2"/>
  <c r="I2507" i="2"/>
  <c r="I2708" i="2"/>
  <c r="I6259" i="2"/>
  <c r="M6073" i="2"/>
  <c r="L6073" i="2" s="1"/>
  <c r="I6299" i="2"/>
  <c r="I5331" i="2"/>
  <c r="M1649" i="2"/>
  <c r="L1649" i="2" s="1"/>
  <c r="M3314" i="2"/>
  <c r="L3314" i="2" s="1"/>
  <c r="M3033" i="2"/>
  <c r="L3033" i="2" s="1"/>
  <c r="M4081" i="2"/>
  <c r="L4081" i="2" s="1"/>
  <c r="M5546" i="2"/>
  <c r="L5546" i="2" s="1"/>
  <c r="M1734" i="2"/>
  <c r="L1734" i="2" s="1"/>
  <c r="M3425" i="2"/>
  <c r="L3425" i="2" s="1"/>
  <c r="M6429" i="2"/>
  <c r="L6429" i="2" s="1"/>
  <c r="I3904" i="2"/>
  <c r="I487" i="2"/>
  <c r="I403" i="2"/>
  <c r="M5044" i="2"/>
  <c r="I4943" i="2"/>
  <c r="I2854" i="2"/>
  <c r="I5976" i="2"/>
  <c r="I438" i="2"/>
  <c r="I41" i="2"/>
  <c r="I2545" i="2"/>
  <c r="I6129" i="2"/>
  <c r="M5739" i="2"/>
  <c r="L5739" i="2" s="1"/>
  <c r="I3847" i="2"/>
  <c r="I2544" i="2"/>
  <c r="I3594" i="2"/>
  <c r="I3149" i="2"/>
  <c r="M5404" i="2"/>
  <c r="I2434" i="2"/>
  <c r="I1107" i="2"/>
  <c r="M4447" i="2"/>
  <c r="L4447" i="2" s="1"/>
  <c r="M5552" i="2"/>
  <c r="L5552" i="2" s="1"/>
  <c r="I3067" i="2"/>
  <c r="I5060" i="2"/>
  <c r="I2329" i="2"/>
  <c r="I5793" i="2"/>
  <c r="I1283" i="2"/>
  <c r="I3526" i="2"/>
  <c r="I1064" i="2"/>
  <c r="M6010" i="2"/>
  <c r="L6010" i="2" s="1"/>
  <c r="I1973" i="2"/>
  <c r="I4091" i="2"/>
  <c r="M5755" i="2"/>
  <c r="L5755" i="2" s="1"/>
  <c r="M1054" i="2"/>
  <c r="L1054" i="2" s="1"/>
  <c r="M3157" i="2"/>
  <c r="L3157" i="2" s="1"/>
  <c r="M2265" i="2"/>
  <c r="L2265" i="2" s="1"/>
  <c r="M3922" i="2"/>
  <c r="L3922" i="2" s="1"/>
  <c r="M5541" i="2"/>
  <c r="L5541" i="2" s="1"/>
  <c r="M6261" i="2"/>
  <c r="L6261" i="2" s="1"/>
  <c r="M1812" i="2"/>
  <c r="L1812" i="2" s="1"/>
  <c r="M4155" i="2"/>
  <c r="L4155" i="2" s="1"/>
  <c r="I3074" i="2"/>
  <c r="I414" i="2"/>
  <c r="M4510" i="2"/>
  <c r="L4510" i="2" s="1"/>
  <c r="I3819" i="2"/>
  <c r="I1051" i="2"/>
  <c r="I3379" i="2"/>
  <c r="I4194" i="2"/>
  <c r="I2916" i="2"/>
  <c r="I2487" i="2"/>
  <c r="M3259" i="2"/>
  <c r="L3259" i="2" s="1"/>
  <c r="M3405" i="2"/>
  <c r="M3231" i="2"/>
  <c r="L3231" i="2" s="1"/>
  <c r="M3431" i="2"/>
  <c r="M4308" i="2"/>
  <c r="L4308" i="2" s="1"/>
  <c r="I5572" i="2"/>
  <c r="M5481" i="2"/>
  <c r="I3843" i="2"/>
  <c r="I2431" i="2"/>
  <c r="I5065" i="2"/>
  <c r="M6216" i="2"/>
  <c r="L6216" i="2" s="1"/>
  <c r="I3889" i="2"/>
  <c r="M579" i="2"/>
  <c r="L579" i="2" s="1"/>
  <c r="M1857" i="2"/>
  <c r="L1857" i="2" s="1"/>
  <c r="M3851" i="2"/>
  <c r="L3851" i="2" s="1"/>
  <c r="I1914" i="2"/>
  <c r="M5668" i="2"/>
  <c r="L5668" i="2" s="1"/>
  <c r="M4621" i="2"/>
  <c r="M2486" i="2"/>
  <c r="L2486" i="2" s="1"/>
  <c r="M6146" i="2"/>
  <c r="I3283" i="2"/>
  <c r="M3891" i="2"/>
  <c r="L3891" i="2" s="1"/>
  <c r="M4032" i="2"/>
  <c r="L4032" i="2" s="1"/>
  <c r="I2227" i="2"/>
  <c r="I5624" i="2"/>
  <c r="I2030" i="2"/>
  <c r="I3626" i="2"/>
  <c r="I2820" i="2"/>
  <c r="I3299" i="2"/>
  <c r="M3594" i="2"/>
  <c r="L3594" i="2" s="1"/>
  <c r="M2833" i="2"/>
  <c r="L2833" i="2" s="1"/>
  <c r="M3599" i="2"/>
  <c r="L3599" i="2" s="1"/>
  <c r="M5930" i="2"/>
  <c r="M4758" i="2"/>
  <c r="I516" i="2"/>
  <c r="I4799" i="2"/>
  <c r="M5418" i="2"/>
  <c r="L5418" i="2" s="1"/>
  <c r="M1454" i="2"/>
  <c r="L1454" i="2" s="1"/>
  <c r="I4163" i="2"/>
  <c r="I2283" i="2"/>
  <c r="I856" i="2"/>
  <c r="M5237" i="2"/>
  <c r="L5237" i="2" s="1"/>
  <c r="I2337" i="2"/>
  <c r="I580" i="2"/>
  <c r="I6407" i="2"/>
  <c r="M1076" i="2"/>
  <c r="L1076" i="2" s="1"/>
  <c r="M988" i="2"/>
  <c r="L988" i="2" s="1"/>
  <c r="M354" i="2"/>
  <c r="L354" i="2" s="1"/>
  <c r="M2644" i="2"/>
  <c r="L2644" i="2" s="1"/>
  <c r="M2182" i="2"/>
  <c r="L2182" i="2" s="1"/>
  <c r="I4710" i="2"/>
  <c r="I5497" i="2"/>
  <c r="I162" i="2"/>
  <c r="I3134" i="2"/>
  <c r="I1226" i="2"/>
  <c r="I4135" i="2"/>
  <c r="I159" i="2"/>
  <c r="I2864" i="2"/>
  <c r="I3801" i="2"/>
  <c r="I2038" i="2"/>
  <c r="I5471" i="2"/>
  <c r="I4796" i="2"/>
  <c r="M808" i="2"/>
  <c r="I3676" i="2"/>
  <c r="M2728" i="2"/>
  <c r="L2728" i="2" s="1"/>
  <c r="M3227" i="2"/>
  <c r="L3227" i="2" s="1"/>
  <c r="M248" i="2"/>
  <c r="M3659" i="2"/>
  <c r="L3659" i="2" s="1"/>
  <c r="M2180" i="2"/>
  <c r="M2099" i="2"/>
  <c r="L2099" i="2" s="1"/>
  <c r="I4874" i="2"/>
  <c r="I3550" i="2"/>
  <c r="M3785" i="2"/>
  <c r="L3785" i="2" s="1"/>
  <c r="M5305" i="2"/>
  <c r="L5305" i="2" s="1"/>
  <c r="I3833" i="2"/>
  <c r="I4383" i="2"/>
  <c r="M1764" i="2"/>
  <c r="L1764" i="2" s="1"/>
  <c r="M3381" i="2"/>
  <c r="L3381" i="2" s="1"/>
  <c r="M4148" i="2"/>
  <c r="L4148" i="2" s="1"/>
  <c r="M5149" i="2"/>
  <c r="M2240" i="2"/>
  <c r="M3758" i="2"/>
  <c r="L3758" i="2" s="1"/>
  <c r="M6424" i="2"/>
  <c r="L6424" i="2" s="1"/>
  <c r="I3295" i="2"/>
  <c r="I1268" i="2"/>
  <c r="I1325" i="2"/>
  <c r="I4008" i="2"/>
  <c r="I2882" i="2"/>
  <c r="I5608" i="2"/>
  <c r="J6470" i="2"/>
  <c r="M789" i="2"/>
  <c r="L789" i="2" s="1"/>
  <c r="M1025" i="2"/>
  <c r="L1025" i="2" s="1"/>
  <c r="I1671" i="2"/>
  <c r="I5619" i="2"/>
  <c r="I5854" i="2"/>
  <c r="M1231" i="2"/>
  <c r="L1231" i="2" s="1"/>
  <c r="M829" i="2"/>
  <c r="L829" i="2" s="1"/>
  <c r="I5983" i="2"/>
  <c r="I202" i="2"/>
  <c r="M339" i="2"/>
  <c r="L339" i="2" s="1"/>
  <c r="I1223" i="2"/>
  <c r="I5537" i="2"/>
  <c r="M1330" i="2"/>
  <c r="L1330" i="2" s="1"/>
  <c r="I4090" i="2"/>
  <c r="I6073" i="2"/>
  <c r="I2908" i="2"/>
  <c r="M1403" i="2"/>
  <c r="L1403" i="2" s="1"/>
  <c r="M2581" i="2"/>
  <c r="M3687" i="2"/>
  <c r="L3687" i="2" s="1"/>
  <c r="M3049" i="2"/>
  <c r="L3049" i="2" s="1"/>
  <c r="M1876" i="2"/>
  <c r="L1876" i="2" s="1"/>
  <c r="I5986" i="2"/>
  <c r="M4967" i="2"/>
  <c r="L4967" i="2" s="1"/>
  <c r="M4483" i="2"/>
  <c r="L4483" i="2" s="1"/>
  <c r="M5742" i="2"/>
  <c r="L5742" i="2" s="1"/>
  <c r="I1517" i="2"/>
  <c r="M6101" i="2"/>
  <c r="L6101" i="2" s="1"/>
  <c r="M2316" i="2"/>
  <c r="L2316" i="2" s="1"/>
  <c r="M3065" i="2"/>
  <c r="L3065" i="2" s="1"/>
  <c r="M1279" i="2"/>
  <c r="I3599" i="2"/>
  <c r="M5322" i="2"/>
  <c r="L5322" i="2" s="1"/>
  <c r="M3948" i="2"/>
  <c r="L3948" i="2" s="1"/>
  <c r="M2755" i="2"/>
  <c r="M6613" i="2"/>
  <c r="L6613" i="2" s="1"/>
  <c r="M4515" i="2"/>
  <c r="L4515" i="2" s="1"/>
  <c r="M4531" i="2"/>
  <c r="L4531" i="2" s="1"/>
  <c r="I5907" i="2"/>
  <c r="M6189" i="2"/>
  <c r="L6189" i="2" s="1"/>
  <c r="I121" i="2"/>
  <c r="I5982" i="2"/>
  <c r="M6263" i="2"/>
  <c r="L6263" i="2" s="1"/>
  <c r="I5718" i="2"/>
  <c r="M2176" i="2"/>
  <c r="L2176" i="2" s="1"/>
  <c r="M1696" i="2"/>
  <c r="L1696" i="2" s="1"/>
  <c r="M4088" i="2"/>
  <c r="L4088" i="2" s="1"/>
  <c r="M4122" i="2"/>
  <c r="L4122" i="2" s="1"/>
  <c r="M952" i="2"/>
  <c r="L952" i="2" s="1"/>
  <c r="I2873" i="2"/>
  <c r="I1518" i="2"/>
  <c r="M983" i="2"/>
  <c r="L983" i="2" s="1"/>
  <c r="I5800" i="2"/>
  <c r="M251" i="2"/>
  <c r="I6397" i="2"/>
  <c r="I6006" i="2"/>
  <c r="I2668" i="2"/>
  <c r="M1112" i="2"/>
  <c r="L1112" i="2" s="1"/>
  <c r="I2206" i="2"/>
  <c r="I2638" i="2"/>
  <c r="I3097" i="2"/>
  <c r="M812" i="2"/>
  <c r="M3711" i="2"/>
  <c r="L3711" i="2" s="1"/>
  <c r="M1673" i="2"/>
  <c r="L1673" i="2" s="1"/>
  <c r="M2081" i="2"/>
  <c r="L2081" i="2" s="1"/>
  <c r="M3917" i="2"/>
  <c r="L3917" i="2" s="1"/>
  <c r="I3495" i="2"/>
  <c r="I3579" i="2"/>
  <c r="M5436" i="2"/>
  <c r="I5156" i="2"/>
  <c r="I2071" i="2"/>
  <c r="M3056" i="2"/>
  <c r="L3056" i="2" s="1"/>
  <c r="M4467" i="2"/>
  <c r="L4467" i="2" s="1"/>
  <c r="M1867" i="2"/>
  <c r="L1867" i="2" s="1"/>
  <c r="M2812" i="2"/>
  <c r="L2812" i="2" s="1"/>
  <c r="I2733" i="2"/>
  <c r="I3421" i="2"/>
  <c r="M5161" i="2"/>
  <c r="M5720" i="2"/>
  <c r="L5720" i="2" s="1"/>
  <c r="M4681" i="2"/>
  <c r="L4681" i="2" s="1"/>
  <c r="M5400" i="2"/>
  <c r="L5400" i="2" s="1"/>
  <c r="M5771" i="2"/>
  <c r="L5771" i="2" s="1"/>
  <c r="M6102" i="2"/>
  <c r="L6102" i="2" s="1"/>
  <c r="I2287" i="2"/>
  <c r="M5909" i="2"/>
  <c r="L5909" i="2" s="1"/>
  <c r="M5549" i="2"/>
  <c r="L5549" i="2" s="1"/>
  <c r="M5222" i="2"/>
  <c r="L5222" i="2" s="1"/>
  <c r="M1969" i="2"/>
  <c r="L1969" i="2" s="1"/>
  <c r="M1658" i="2"/>
  <c r="M3060" i="2"/>
  <c r="L3060" i="2" s="1"/>
  <c r="M1543" i="2"/>
  <c r="L1543" i="2" s="1"/>
  <c r="I72" i="2"/>
  <c r="M5364" i="2"/>
  <c r="L5364" i="2" s="1"/>
  <c r="I3110" i="2"/>
  <c r="M4597" i="2"/>
  <c r="L4597" i="2" s="1"/>
  <c r="I5448" i="2"/>
  <c r="M678" i="2"/>
  <c r="L678" i="2" s="1"/>
  <c r="I2805" i="2"/>
  <c r="I6396" i="2"/>
  <c r="I3806" i="2"/>
  <c r="I5807" i="2"/>
  <c r="I4918" i="2"/>
  <c r="I92" i="2"/>
  <c r="I4889" i="2"/>
  <c r="I5064" i="2"/>
  <c r="M1057" i="2"/>
  <c r="M2703" i="2"/>
  <c r="L2703" i="2" s="1"/>
  <c r="M2243" i="2"/>
  <c r="M316" i="2"/>
  <c r="M3522" i="2"/>
  <c r="L3522" i="2" s="1"/>
  <c r="M2874" i="2"/>
  <c r="L2874" i="2" s="1"/>
  <c r="M3028" i="2"/>
  <c r="L3028" i="2" s="1"/>
  <c r="M851" i="2"/>
  <c r="L851" i="2" s="1"/>
  <c r="M4864" i="2"/>
  <c r="L4864" i="2" s="1"/>
  <c r="M5979" i="2"/>
  <c r="L5979" i="2" s="1"/>
  <c r="M5912" i="2"/>
  <c r="L5912" i="2" s="1"/>
  <c r="I3363" i="2"/>
  <c r="I5168" i="2"/>
  <c r="M4897" i="2"/>
  <c r="I1439" i="2"/>
  <c r="I5593" i="2"/>
  <c r="M3520" i="2"/>
  <c r="L3520" i="2" s="1"/>
  <c r="M3386" i="2"/>
  <c r="L3386" i="2" s="1"/>
  <c r="M5099" i="2"/>
  <c r="L5099" i="2" s="1"/>
  <c r="M4342" i="2"/>
  <c r="L4342" i="2" s="1"/>
  <c r="M6134" i="2"/>
  <c r="I4288" i="2"/>
  <c r="I4417" i="2"/>
  <c r="I5737" i="2"/>
  <c r="I921" i="2"/>
  <c r="M6588" i="2"/>
  <c r="L6588" i="2" s="1"/>
  <c r="M5636" i="2"/>
  <c r="L5636" i="2" s="1"/>
  <c r="I4953" i="2"/>
  <c r="M2715" i="2"/>
  <c r="L2715" i="2" s="1"/>
  <c r="M4002" i="2"/>
  <c r="L4002" i="2" s="1"/>
  <c r="M4223" i="2"/>
  <c r="L4223" i="2" s="1"/>
  <c r="I2803" i="2"/>
  <c r="I5303" i="2"/>
  <c r="M2700" i="2"/>
  <c r="L2700" i="2" s="1"/>
  <c r="M5242" i="2"/>
  <c r="M585" i="2"/>
  <c r="L585" i="2" s="1"/>
  <c r="I2267" i="2"/>
  <c r="I1373" i="2"/>
  <c r="I6020" i="2"/>
  <c r="I6071" i="2"/>
  <c r="I1092" i="2"/>
  <c r="I66" i="2"/>
  <c r="I3513" i="2"/>
  <c r="I1244" i="2"/>
  <c r="M322" i="2"/>
  <c r="L322" i="2" s="1"/>
  <c r="I336" i="2"/>
  <c r="I4980" i="2"/>
  <c r="I5232" i="2"/>
  <c r="M815" i="2"/>
  <c r="I3712" i="2"/>
  <c r="I1106" i="2"/>
  <c r="M2573" i="2"/>
  <c r="L2573" i="2" s="1"/>
  <c r="M417" i="2"/>
  <c r="L417" i="2" s="1"/>
  <c r="M3862" i="2"/>
  <c r="L3862" i="2" s="1"/>
  <c r="I5229" i="2"/>
  <c r="I2327" i="2"/>
  <c r="M4014" i="2"/>
  <c r="L4014" i="2" s="1"/>
  <c r="M5414" i="2"/>
  <c r="L5414" i="2" s="1"/>
  <c r="M6137" i="2"/>
  <c r="M5862" i="2"/>
  <c r="L5862" i="2" s="1"/>
  <c r="M2860" i="2"/>
  <c r="L2860" i="2" s="1"/>
  <c r="M6274" i="2"/>
  <c r="L6274" i="2" s="1"/>
  <c r="I1979" i="2"/>
  <c r="M5448" i="2"/>
  <c r="M3057" i="2"/>
  <c r="L3057" i="2" s="1"/>
  <c r="M3823" i="2"/>
  <c r="L3823" i="2" s="1"/>
  <c r="M1931" i="2"/>
  <c r="L1931" i="2" s="1"/>
  <c r="M4293" i="2"/>
  <c r="L4293" i="2" s="1"/>
  <c r="M5605" i="2"/>
  <c r="L5605" i="2" s="1"/>
  <c r="M5446" i="2"/>
  <c r="L5446" i="2" s="1"/>
  <c r="M6169" i="2"/>
  <c r="L6169" i="2" s="1"/>
  <c r="M6576" i="2"/>
  <c r="L6576" i="2" s="1"/>
  <c r="I2522" i="2"/>
  <c r="I6348" i="2"/>
  <c r="M3126" i="2"/>
  <c r="L3126" i="2" s="1"/>
  <c r="M1722" i="2"/>
  <c r="M5312" i="2"/>
  <c r="L5312" i="2" s="1"/>
  <c r="I1266" i="2"/>
  <c r="M84" i="2"/>
  <c r="I4312" i="2"/>
  <c r="I3300" i="2"/>
  <c r="I5322" i="2"/>
  <c r="I4814" i="2"/>
  <c r="I800" i="2"/>
  <c r="I4136" i="2"/>
  <c r="I5508" i="2"/>
  <c r="M675" i="2"/>
  <c r="L675" i="2" s="1"/>
  <c r="I727" i="2"/>
  <c r="I3700" i="2"/>
  <c r="M924" i="2"/>
  <c r="L924" i="2" s="1"/>
  <c r="I389" i="2"/>
  <c r="I5944" i="2"/>
  <c r="I2008" i="2"/>
  <c r="M1246" i="2"/>
  <c r="L1246" i="2" s="1"/>
  <c r="M2328" i="2"/>
  <c r="L2328" i="2" s="1"/>
  <c r="M3557" i="2"/>
  <c r="L3557" i="2" s="1"/>
  <c r="M1703" i="2"/>
  <c r="M3142" i="2"/>
  <c r="L3142" i="2" s="1"/>
  <c r="M4454" i="2"/>
  <c r="L4454" i="2" s="1"/>
  <c r="I1816" i="2"/>
  <c r="I3943" i="2"/>
  <c r="M6086" i="2"/>
  <c r="L6086" i="2" s="1"/>
  <c r="M4584" i="2"/>
  <c r="L4584" i="2" s="1"/>
  <c r="M5106" i="2"/>
  <c r="L5106" i="2" s="1"/>
  <c r="M5959" i="2"/>
  <c r="L5959" i="2" s="1"/>
  <c r="M5608" i="2"/>
  <c r="L5608" i="2" s="1"/>
  <c r="I52" i="2"/>
  <c r="M2813" i="2"/>
  <c r="L2813" i="2" s="1"/>
  <c r="M3577" i="2"/>
  <c r="L3577" i="2" s="1"/>
  <c r="I5479" i="2"/>
  <c r="I4273" i="2"/>
  <c r="M4808" i="2"/>
  <c r="L4808" i="2" s="1"/>
  <c r="M6393" i="2"/>
  <c r="L6393" i="2" s="1"/>
  <c r="M6118" i="2"/>
  <c r="M6530" i="2"/>
  <c r="L6530" i="2" s="1"/>
  <c r="I2232" i="2"/>
  <c r="I1001" i="2"/>
  <c r="I1061" i="2"/>
  <c r="M2760" i="2"/>
  <c r="L2760" i="2" s="1"/>
  <c r="M2117" i="2"/>
  <c r="M3061" i="2"/>
  <c r="L3061" i="2" s="1"/>
  <c r="M3825" i="2"/>
  <c r="L3825" i="2" s="1"/>
  <c r="I3012" i="2"/>
  <c r="M5457" i="2"/>
  <c r="L5457" i="2" s="1"/>
  <c r="M3143" i="2"/>
  <c r="L3143" i="2" s="1"/>
  <c r="M4520" i="2"/>
  <c r="L4520" i="2" s="1"/>
  <c r="M6244" i="2"/>
  <c r="L6244" i="2" s="1"/>
  <c r="M124" i="2"/>
  <c r="I623" i="2"/>
  <c r="I5461" i="2"/>
  <c r="I171" i="2"/>
  <c r="I1237" i="2"/>
  <c r="M1186" i="2"/>
  <c r="L1186" i="2" s="1"/>
  <c r="I3025" i="2"/>
  <c r="I2714" i="2"/>
  <c r="I5031" i="2"/>
  <c r="I1625" i="2"/>
  <c r="I2819" i="2"/>
  <c r="M1304" i="2"/>
  <c r="L1304" i="2" s="1"/>
  <c r="I3296" i="2"/>
  <c r="I2697" i="2"/>
  <c r="I5261" i="2"/>
  <c r="I1963" i="2"/>
  <c r="M803" i="2"/>
  <c r="L803" i="2" s="1"/>
  <c r="M2712" i="2"/>
  <c r="L2712" i="2" s="1"/>
  <c r="M3211" i="2"/>
  <c r="M2875" i="2"/>
  <c r="L2875" i="2" s="1"/>
  <c r="M3029" i="2"/>
  <c r="L3029" i="2" s="1"/>
  <c r="M3643" i="2"/>
  <c r="L3643" i="2" s="1"/>
  <c r="M2847" i="2"/>
  <c r="L2847" i="2" s="1"/>
  <c r="M6583" i="2"/>
  <c r="L6583" i="2" s="1"/>
  <c r="M6581" i="2"/>
  <c r="L6581" i="2" s="1"/>
  <c r="M4639" i="2"/>
  <c r="L4639" i="2" s="1"/>
  <c r="I6261" i="2"/>
  <c r="I6346" i="2"/>
  <c r="I2011" i="2"/>
  <c r="M5727" i="2"/>
  <c r="L5727" i="2" s="1"/>
  <c r="I2735" i="2"/>
  <c r="M2105" i="2"/>
  <c r="L2105" i="2" s="1"/>
  <c r="M3350" i="2"/>
  <c r="L3350" i="2" s="1"/>
  <c r="M2895" i="2"/>
  <c r="L2895" i="2" s="1"/>
  <c r="M6094" i="2"/>
  <c r="L6094" i="2" s="1"/>
  <c r="M3802" i="2"/>
  <c r="L3802" i="2" s="1"/>
  <c r="M4796" i="2"/>
  <c r="L4796" i="2" s="1"/>
  <c r="I1546" i="2"/>
  <c r="I1549" i="2"/>
  <c r="M4671" i="2"/>
  <c r="L4671" i="2" s="1"/>
  <c r="M5273" i="2"/>
  <c r="L5273" i="2" s="1"/>
  <c r="I1575" i="2"/>
  <c r="I6523" i="2"/>
  <c r="I645" i="2"/>
  <c r="I2299" i="2"/>
  <c r="I5552" i="2"/>
  <c r="M3436" i="2"/>
  <c r="L3436" i="2" s="1"/>
  <c r="M1195" i="2"/>
  <c r="L1195" i="2" s="1"/>
  <c r="I6454" i="2"/>
  <c r="I533" i="2"/>
  <c r="I5127" i="2"/>
  <c r="I5531" i="2"/>
  <c r="I400" i="2"/>
  <c r="I5286" i="2"/>
  <c r="I2121" i="2"/>
  <c r="I6319" i="2"/>
  <c r="I2684" i="2"/>
  <c r="M275" i="2"/>
  <c r="I1057" i="2"/>
  <c r="M3311" i="2"/>
  <c r="L3311" i="2" s="1"/>
  <c r="M2977" i="2"/>
  <c r="L2977" i="2" s="1"/>
  <c r="M458" i="2"/>
  <c r="L458" i="2" s="1"/>
  <c r="M2824" i="2"/>
  <c r="L2824" i="2" s="1"/>
  <c r="M5185" i="2"/>
  <c r="L5185" i="2" s="1"/>
  <c r="M3919" i="2"/>
  <c r="L3919" i="2" s="1"/>
  <c r="M5980" i="2"/>
  <c r="L5980" i="2" s="1"/>
  <c r="M4707" i="2"/>
  <c r="L4707" i="2" s="1"/>
  <c r="I1476" i="2"/>
  <c r="M6133" i="2"/>
  <c r="L6133" i="2" s="1"/>
  <c r="M2378" i="2"/>
  <c r="L2378" i="2" s="1"/>
  <c r="I5409" i="2"/>
  <c r="I566" i="2"/>
  <c r="M6174" i="2"/>
  <c r="L6174" i="2" s="1"/>
  <c r="M2677" i="2"/>
  <c r="L2677" i="2" s="1"/>
  <c r="M2678" i="2"/>
  <c r="L2678" i="2" s="1"/>
  <c r="M2840" i="2"/>
  <c r="L2840" i="2" s="1"/>
  <c r="M3899" i="2"/>
  <c r="L3899" i="2" s="1"/>
  <c r="M2658" i="2"/>
  <c r="L2658" i="2" s="1"/>
  <c r="M1276" i="2"/>
  <c r="M6316" i="2"/>
  <c r="L6316" i="2" s="1"/>
  <c r="M6320" i="2"/>
  <c r="M4442" i="2"/>
  <c r="L4442" i="2" s="1"/>
  <c r="I3003" i="2"/>
  <c r="I429" i="2"/>
  <c r="I3342" i="2"/>
  <c r="M5983" i="2"/>
  <c r="L5983" i="2" s="1"/>
  <c r="I3896" i="2"/>
  <c r="I2698" i="2"/>
  <c r="M5645" i="2"/>
  <c r="L5645" i="2" s="1"/>
  <c r="M2926" i="2"/>
  <c r="L2926" i="2" s="1"/>
  <c r="M2635" i="2"/>
  <c r="L2635" i="2" s="1"/>
  <c r="M2470" i="2"/>
  <c r="L2470" i="2" s="1"/>
  <c r="M2730" i="2"/>
  <c r="L2730" i="2" s="1"/>
  <c r="M6338" i="2"/>
  <c r="M6239" i="2"/>
  <c r="L6239" i="2" s="1"/>
  <c r="M5444" i="2"/>
  <c r="L5444" i="2" s="1"/>
  <c r="I5747" i="2"/>
  <c r="I3013" i="2"/>
  <c r="I2448" i="2"/>
  <c r="M6348" i="2"/>
  <c r="L6348" i="2" s="1"/>
  <c r="I2879" i="2"/>
  <c r="M2686" i="2"/>
  <c r="L2686" i="2" s="1"/>
  <c r="M1790" i="2"/>
  <c r="L1790" i="2" s="1"/>
  <c r="M5164" i="2"/>
  <c r="L5164" i="2" s="1"/>
  <c r="M5088" i="2"/>
  <c r="L5088" i="2" s="1"/>
  <c r="M6132" i="2"/>
  <c r="L6132" i="2" s="1"/>
  <c r="M5526" i="2"/>
  <c r="M4623" i="2"/>
  <c r="I263" i="2"/>
  <c r="M6384" i="2"/>
  <c r="L6384" i="2" s="1"/>
  <c r="I5306" i="2"/>
  <c r="I91" i="2"/>
  <c r="I125" i="2"/>
  <c r="I5738" i="2"/>
  <c r="I2078" i="2"/>
  <c r="M3302" i="2"/>
  <c r="M2368" i="2"/>
  <c r="L2368" i="2" s="1"/>
  <c r="M2429" i="2"/>
  <c r="L2429" i="2" s="1"/>
  <c r="M4751" i="2"/>
  <c r="L4751" i="2" s="1"/>
  <c r="I5637" i="2"/>
  <c r="M4512" i="2"/>
  <c r="L4512" i="2" s="1"/>
  <c r="M2634" i="2"/>
  <c r="L2634" i="2" s="1"/>
  <c r="M4665" i="2"/>
  <c r="L4665" i="2" s="1"/>
  <c r="M1945" i="2"/>
  <c r="L1945" i="2" s="1"/>
  <c r="I5741" i="2"/>
  <c r="I6540" i="2"/>
  <c r="M6378" i="2"/>
  <c r="L6378" i="2" s="1"/>
  <c r="M4049" i="2"/>
  <c r="L4049" i="2" s="1"/>
  <c r="M1753" i="2"/>
  <c r="M5348" i="2"/>
  <c r="L5348" i="2" s="1"/>
  <c r="I6063" i="2"/>
  <c r="I2619" i="2"/>
  <c r="M5172" i="2"/>
  <c r="L5172" i="2" s="1"/>
  <c r="M4581" i="2"/>
  <c r="L4581" i="2" s="1"/>
  <c r="M5600" i="2"/>
  <c r="L5600" i="2" s="1"/>
  <c r="I981" i="2"/>
  <c r="I5107" i="2"/>
  <c r="I3780" i="2"/>
  <c r="M2757" i="2"/>
  <c r="L2757" i="2" s="1"/>
  <c r="M3244" i="2"/>
  <c r="M6022" i="2"/>
  <c r="L6022" i="2" s="1"/>
  <c r="M4653" i="2"/>
  <c r="L4653" i="2" s="1"/>
  <c r="M4718" i="2"/>
  <c r="L4718" i="2" s="1"/>
  <c r="I3956" i="2"/>
  <c r="M6592" i="2"/>
  <c r="L6592" i="2" s="1"/>
  <c r="M1847" i="2"/>
  <c r="M4522" i="2"/>
  <c r="L4522" i="2" s="1"/>
  <c r="I3609" i="2"/>
  <c r="I2516" i="2"/>
  <c r="I2169" i="2"/>
  <c r="M5272" i="2"/>
  <c r="L5272" i="2" s="1"/>
  <c r="I5484" i="2"/>
  <c r="I4231" i="2"/>
  <c r="M685" i="2"/>
  <c r="L685" i="2" s="1"/>
  <c r="M3101" i="2"/>
  <c r="L3101" i="2" s="1"/>
  <c r="M2781" i="2"/>
  <c r="L2781" i="2" s="1"/>
  <c r="M3848" i="2"/>
  <c r="L3848" i="2" s="1"/>
  <c r="M1916" i="2"/>
  <c r="L1916" i="2" s="1"/>
  <c r="I5683" i="2"/>
  <c r="M4675" i="2"/>
  <c r="L4675" i="2" s="1"/>
  <c r="M6205" i="2"/>
  <c r="L6205" i="2" s="1"/>
  <c r="I3483" i="2"/>
  <c r="M4366" i="2"/>
  <c r="L4366" i="2" s="1"/>
  <c r="M4251" i="2"/>
  <c r="L4251" i="2" s="1"/>
  <c r="I1725" i="2"/>
  <c r="I6379" i="2"/>
  <c r="I2290" i="2"/>
  <c r="I5289" i="2"/>
  <c r="M5019" i="2"/>
  <c r="L5019" i="2" s="1"/>
  <c r="I5526" i="2"/>
  <c r="I5790" i="2"/>
  <c r="I4005" i="2"/>
  <c r="I1181" i="2"/>
  <c r="I6450" i="2"/>
  <c r="I5299" i="2"/>
  <c r="I4867" i="2"/>
  <c r="I4026" i="2"/>
  <c r="I5721" i="2"/>
  <c r="I518" i="2"/>
  <c r="I6062" i="2"/>
  <c r="M5069" i="2"/>
  <c r="L5069" i="2" s="1"/>
  <c r="I2000" i="2"/>
  <c r="I4699" i="2"/>
  <c r="I3442" i="2"/>
  <c r="M4959" i="2"/>
  <c r="L4959" i="2" s="1"/>
  <c r="I6438" i="2"/>
  <c r="I408" i="2"/>
  <c r="I5224" i="2"/>
  <c r="I4042" i="2"/>
  <c r="M5901" i="2"/>
  <c r="L5901" i="2" s="1"/>
  <c r="M4962" i="2"/>
  <c r="L4962" i="2" s="1"/>
  <c r="I993" i="2"/>
  <c r="M5827" i="2"/>
  <c r="L5827" i="2" s="1"/>
  <c r="I5375" i="2"/>
  <c r="I5714" i="2"/>
  <c r="M6621" i="2"/>
  <c r="L6621" i="2" s="1"/>
  <c r="I262" i="2"/>
  <c r="I5396" i="2"/>
  <c r="M3389" i="2"/>
  <c r="M1443" i="2"/>
  <c r="L1443" i="2" s="1"/>
  <c r="M2490" i="2"/>
  <c r="L2490" i="2" s="1"/>
  <c r="M2826" i="2"/>
  <c r="L2826" i="2" s="1"/>
  <c r="M5254" i="2"/>
  <c r="L5254" i="2" s="1"/>
  <c r="I1159" i="2"/>
  <c r="I4187" i="2"/>
  <c r="M4228" i="2"/>
  <c r="L4228" i="2" s="1"/>
  <c r="M5284" i="2"/>
  <c r="L5284" i="2" s="1"/>
  <c r="I1134" i="2"/>
  <c r="M5626" i="2"/>
  <c r="L5626" i="2" s="1"/>
  <c r="I2378" i="2"/>
  <c r="M5688" i="2"/>
  <c r="L5688" i="2" s="1"/>
  <c r="I1688" i="2"/>
  <c r="I6461" i="2"/>
  <c r="M974" i="2"/>
  <c r="L974" i="2" s="1"/>
  <c r="M3491" i="2"/>
  <c r="L3491" i="2" s="1"/>
  <c r="M2710" i="2"/>
  <c r="L2710" i="2" s="1"/>
  <c r="M3801" i="2"/>
  <c r="L3801" i="2" s="1"/>
  <c r="M2285" i="2"/>
  <c r="L2285" i="2" s="1"/>
  <c r="M5567" i="2"/>
  <c r="L5567" i="2" s="1"/>
  <c r="M6417" i="2"/>
  <c r="L6417" i="2" s="1"/>
  <c r="M6523" i="2"/>
  <c r="I4018" i="2"/>
  <c r="I5195" i="2"/>
  <c r="I6193" i="2"/>
  <c r="I935" i="2"/>
  <c r="I4334" i="2"/>
  <c r="M2034" i="2"/>
  <c r="L2034" i="2" s="1"/>
  <c r="M2696" i="2"/>
  <c r="L2696" i="2" s="1"/>
  <c r="M5766" i="2"/>
  <c r="L5766" i="2" s="1"/>
  <c r="M4462" i="2"/>
  <c r="L4462" i="2" s="1"/>
  <c r="I1155" i="2"/>
  <c r="M6335" i="2"/>
  <c r="L6335" i="2" s="1"/>
  <c r="M4719" i="2"/>
  <c r="L4719" i="2" s="1"/>
  <c r="I665" i="2"/>
  <c r="I1790" i="2"/>
  <c r="M4824" i="2"/>
  <c r="L4824" i="2" s="1"/>
  <c r="I2770" i="2"/>
  <c r="M2563" i="2"/>
  <c r="L2563" i="2" s="1"/>
  <c r="M3794" i="2"/>
  <c r="L3794" i="2" s="1"/>
  <c r="M4489" i="2"/>
  <c r="L4489" i="2" s="1"/>
  <c r="M6318" i="2"/>
  <c r="L6318" i="2" s="1"/>
  <c r="M2383" i="2"/>
  <c r="L2383" i="2" s="1"/>
  <c r="M4534" i="2"/>
  <c r="L4534" i="2" s="1"/>
  <c r="I5072" i="2"/>
  <c r="I5640" i="2"/>
  <c r="M4582" i="2"/>
  <c r="L4582" i="2" s="1"/>
  <c r="I354" i="2"/>
  <c r="M4882" i="2"/>
  <c r="I67" i="2"/>
  <c r="I4066" i="2"/>
  <c r="M6280" i="2"/>
  <c r="L6280" i="2" s="1"/>
  <c r="I2007" i="2"/>
  <c r="I539" i="2"/>
  <c r="M1720" i="2"/>
  <c r="L1720" i="2" s="1"/>
  <c r="M1393" i="2"/>
  <c r="L1393" i="2" s="1"/>
  <c r="M3850" i="2"/>
  <c r="L3850" i="2" s="1"/>
  <c r="M3079" i="2"/>
  <c r="L3079" i="2" s="1"/>
  <c r="M3855" i="2"/>
  <c r="L3855" i="2" s="1"/>
  <c r="M5612" i="2"/>
  <c r="L5612" i="2" s="1"/>
  <c r="M4396" i="2"/>
  <c r="L4396" i="2" s="1"/>
  <c r="I3667" i="2"/>
  <c r="I2219" i="2"/>
  <c r="M5674" i="2"/>
  <c r="L5674" i="2" s="1"/>
  <c r="M5159" i="2"/>
  <c r="I5865" i="2"/>
  <c r="M5250" i="2"/>
  <c r="L5250" i="2" s="1"/>
  <c r="I2974" i="2"/>
  <c r="M6469" i="2"/>
  <c r="L6469" i="2" s="1"/>
  <c r="M5263" i="2"/>
  <c r="L5263" i="2" s="1"/>
  <c r="I4013" i="2"/>
  <c r="M5067" i="2"/>
  <c r="L5067" i="2" s="1"/>
  <c r="I3791" i="2"/>
  <c r="M5919" i="2"/>
  <c r="L5919" i="2" s="1"/>
  <c r="I900" i="2"/>
  <c r="I2876" i="2"/>
  <c r="I6503" i="2"/>
  <c r="M6088" i="2"/>
  <c r="L6088" i="2" s="1"/>
  <c r="I639" i="2"/>
  <c r="I1855" i="2"/>
  <c r="I4392" i="2"/>
  <c r="I5151" i="2"/>
  <c r="I2340" i="2"/>
  <c r="I5954" i="2"/>
  <c r="M4898" i="2"/>
  <c r="I2808" i="2"/>
  <c r="M4949" i="2"/>
  <c r="L4949" i="2" s="1"/>
  <c r="I603" i="2"/>
  <c r="I3891" i="2"/>
  <c r="I824" i="2"/>
  <c r="M5896" i="2"/>
  <c r="I4158" i="2"/>
  <c r="M5570" i="2"/>
  <c r="L5570" i="2" s="1"/>
  <c r="M5583" i="2"/>
  <c r="L5583" i="2" s="1"/>
  <c r="I6002" i="2"/>
  <c r="M4692" i="2"/>
  <c r="L4692" i="2" s="1"/>
  <c r="M819" i="2"/>
  <c r="M1264" i="2"/>
  <c r="M3213" i="2"/>
  <c r="M5582" i="2"/>
  <c r="L5582" i="2" s="1"/>
  <c r="M5888" i="2"/>
  <c r="L5888" i="2" s="1"/>
  <c r="I4811" i="2"/>
  <c r="M4239" i="2"/>
  <c r="M2287" i="2"/>
  <c r="L2287" i="2" s="1"/>
  <c r="I3158" i="2"/>
  <c r="I423" i="2"/>
  <c r="I6356" i="2"/>
  <c r="I1569" i="2"/>
  <c r="M2719" i="2"/>
  <c r="L2719" i="2" s="1"/>
  <c r="M3461" i="2"/>
  <c r="L3461" i="2" s="1"/>
  <c r="M2415" i="2"/>
  <c r="L2415" i="2" s="1"/>
  <c r="M5907" i="2"/>
  <c r="L5907" i="2" s="1"/>
  <c r="M4325" i="2"/>
  <c r="L4325" i="2" s="1"/>
  <c r="M4466" i="2"/>
  <c r="L4466" i="2" s="1"/>
  <c r="I5268" i="2"/>
  <c r="I708" i="2"/>
  <c r="M5221" i="2"/>
  <c r="L5221" i="2" s="1"/>
  <c r="I6248" i="2"/>
  <c r="I3786" i="2"/>
  <c r="M2504" i="2"/>
  <c r="L2504" i="2" s="1"/>
  <c r="M3538" i="2"/>
  <c r="L3538" i="2" s="1"/>
  <c r="M1535" i="2"/>
  <c r="M6582" i="2"/>
  <c r="L6582" i="2" s="1"/>
  <c r="M4259" i="2"/>
  <c r="L4259" i="2" s="1"/>
  <c r="I5030" i="2"/>
  <c r="I3813" i="2"/>
  <c r="M4307" i="2"/>
  <c r="L4307" i="2" s="1"/>
  <c r="I6023" i="2"/>
  <c r="M5535" i="2"/>
  <c r="I4097" i="2"/>
  <c r="I149" i="2"/>
  <c r="M6441" i="2"/>
  <c r="L6441" i="2" s="1"/>
  <c r="I1491" i="2"/>
  <c r="I3871" i="2"/>
  <c r="M2497" i="2"/>
  <c r="L2497" i="2" s="1"/>
  <c r="M3650" i="2"/>
  <c r="L3650" i="2" s="1"/>
  <c r="M4244" i="2"/>
  <c r="L4244" i="2" s="1"/>
  <c r="I4207" i="2"/>
  <c r="M3753" i="2"/>
  <c r="L3753" i="2" s="1"/>
  <c r="M6058" i="2"/>
  <c r="L6058" i="2" s="1"/>
  <c r="M5587" i="2"/>
  <c r="L5587" i="2" s="1"/>
  <c r="M6131" i="2"/>
  <c r="M6071" i="2"/>
  <c r="L6071" i="2" s="1"/>
  <c r="I3987" i="2"/>
  <c r="M6112" i="2"/>
  <c r="M942" i="2"/>
  <c r="L942" i="2" s="1"/>
  <c r="M2338" i="2"/>
  <c r="I5012" i="2"/>
  <c r="M2351" i="2"/>
  <c r="L2351" i="2" s="1"/>
  <c r="M4939" i="2"/>
  <c r="L4939" i="2" s="1"/>
  <c r="M5470" i="2"/>
  <c r="L5470" i="2" s="1"/>
  <c r="M4869" i="2"/>
  <c r="L4869" i="2" s="1"/>
  <c r="M5874" i="2"/>
  <c r="L5874" i="2" s="1"/>
  <c r="M1505" i="2"/>
  <c r="L1505" i="2" s="1"/>
  <c r="M5731" i="2"/>
  <c r="L5731" i="2" s="1"/>
  <c r="I4441" i="2"/>
  <c r="I2941" i="2"/>
  <c r="M5869" i="2"/>
  <c r="L5869" i="2" s="1"/>
  <c r="I2291" i="2"/>
  <c r="I142" i="2"/>
  <c r="I4629" i="2"/>
  <c r="I3280" i="2"/>
  <c r="I3739" i="2"/>
  <c r="I2462" i="2"/>
  <c r="I2409" i="2"/>
  <c r="I3523" i="2"/>
  <c r="I5350" i="2"/>
  <c r="I70" i="2"/>
  <c r="I4057" i="2"/>
  <c r="I4886" i="2"/>
  <c r="I2228" i="2"/>
  <c r="M5496" i="2"/>
  <c r="L5496" i="2" s="1"/>
  <c r="I5411" i="2"/>
  <c r="I5966" i="2"/>
  <c r="I3064" i="2"/>
  <c r="I335" i="2"/>
  <c r="I4487" i="2"/>
  <c r="I1454" i="2"/>
  <c r="M5786" i="2"/>
  <c r="L5786" i="2" s="1"/>
  <c r="I482" i="2"/>
  <c r="M3197" i="2"/>
  <c r="L3197" i="2" s="1"/>
  <c r="M4644" i="2"/>
  <c r="M4007" i="2"/>
  <c r="L4007" i="2" s="1"/>
  <c r="M3243" i="2"/>
  <c r="L3243" i="2" s="1"/>
  <c r="M2137" i="2"/>
  <c r="L2137" i="2" s="1"/>
  <c r="M2626" i="2"/>
  <c r="L2626" i="2" s="1"/>
  <c r="M1340" i="2"/>
  <c r="L1340" i="2" s="1"/>
  <c r="M4495" i="2"/>
  <c r="L4495" i="2" s="1"/>
  <c r="I6025" i="2"/>
  <c r="M2390" i="2"/>
  <c r="L2390" i="2" s="1"/>
  <c r="M5006" i="2"/>
  <c r="L5006" i="2" s="1"/>
  <c r="M5893" i="2"/>
  <c r="L5893" i="2" s="1"/>
  <c r="M5224" i="2"/>
  <c r="L5224" i="2" s="1"/>
  <c r="I6194" i="2"/>
  <c r="M2259" i="2"/>
  <c r="L2259" i="2" s="1"/>
  <c r="M1982" i="2"/>
  <c r="I4451" i="2"/>
  <c r="M4306" i="2"/>
  <c r="L4306" i="2" s="1"/>
  <c r="I4762" i="2"/>
  <c r="M1702" i="2"/>
  <c r="L1702" i="2" s="1"/>
  <c r="M2241" i="2"/>
  <c r="M6427" i="2"/>
  <c r="L6427" i="2" s="1"/>
  <c r="I56" i="2"/>
  <c r="M3947" i="2"/>
  <c r="L3947" i="2" s="1"/>
  <c r="M5802" i="2"/>
  <c r="L5802" i="2" s="1"/>
  <c r="M3969" i="2"/>
  <c r="L3969" i="2" s="1"/>
  <c r="M5331" i="2"/>
  <c r="L5331" i="2" s="1"/>
  <c r="M5875" i="2"/>
  <c r="L5875" i="2" s="1"/>
  <c r="M5781" i="2"/>
  <c r="L5781" i="2" s="1"/>
  <c r="M5293" i="2"/>
  <c r="L5293" i="2" s="1"/>
  <c r="I6067" i="2"/>
  <c r="M5095" i="2"/>
  <c r="L5095" i="2" s="1"/>
  <c r="M3048" i="2"/>
  <c r="L3048" i="2" s="1"/>
  <c r="M3236" i="2"/>
  <c r="L3236" i="2" s="1"/>
  <c r="M2447" i="2"/>
  <c r="L2447" i="2" s="1"/>
  <c r="I2496" i="2"/>
  <c r="M5168" i="2"/>
  <c r="L5168" i="2" s="1"/>
  <c r="M4657" i="2"/>
  <c r="L4657" i="2" s="1"/>
  <c r="M4902" i="2"/>
  <c r="I5015" i="2"/>
  <c r="M2575" i="2"/>
  <c r="L2575" i="2" s="1"/>
  <c r="M6552" i="2"/>
  <c r="L6552" i="2" s="1"/>
  <c r="I96" i="2"/>
  <c r="I4723" i="2"/>
  <c r="I1854" i="2"/>
  <c r="I1508" i="2"/>
  <c r="I1214" i="2"/>
  <c r="M3072" i="2"/>
  <c r="L3072" i="2" s="1"/>
  <c r="M2773" i="2"/>
  <c r="L2773" i="2" s="1"/>
  <c r="M3840" i="2"/>
  <c r="L3840" i="2" s="1"/>
  <c r="M3044" i="2"/>
  <c r="L3044" i="2" s="1"/>
  <c r="M5425" i="2"/>
  <c r="M5462" i="2"/>
  <c r="L5462" i="2" s="1"/>
  <c r="M5702" i="2"/>
  <c r="L5702" i="2" s="1"/>
  <c r="M6329" i="2"/>
  <c r="L6329" i="2" s="1"/>
  <c r="M6325" i="2"/>
  <c r="M4844" i="2"/>
  <c r="L4844" i="2" s="1"/>
  <c r="M4750" i="2"/>
  <c r="L4750" i="2" s="1"/>
  <c r="I3444" i="2"/>
  <c r="I3918" i="2"/>
  <c r="I3691" i="2"/>
  <c r="M6060" i="2"/>
  <c r="L6060" i="2" s="1"/>
  <c r="I2920" i="2"/>
  <c r="I3625" i="2"/>
  <c r="I5565" i="2"/>
  <c r="I1170" i="2"/>
  <c r="I2861" i="2"/>
  <c r="I6401" i="2"/>
  <c r="I661" i="2"/>
  <c r="I5033" i="2"/>
  <c r="I1522" i="2"/>
  <c r="I4085" i="2"/>
  <c r="M5466" i="2"/>
  <c r="L5466" i="2" s="1"/>
  <c r="I2311" i="2"/>
  <c r="I4478" i="2"/>
  <c r="I4741" i="2"/>
  <c r="M6272" i="2"/>
  <c r="L6272" i="2" s="1"/>
  <c r="I239" i="2"/>
  <c r="I6529" i="2"/>
  <c r="I6096" i="2"/>
  <c r="I1530" i="2"/>
  <c r="I6177" i="2"/>
  <c r="I4388" i="2"/>
  <c r="I4982" i="2"/>
  <c r="M4885" i="2"/>
  <c r="L4885" i="2" s="1"/>
  <c r="I1426" i="2"/>
  <c r="I4815" i="2"/>
  <c r="M6082" i="2"/>
  <c r="L6082" i="2" s="1"/>
  <c r="I6324" i="2"/>
  <c r="M5309" i="2"/>
  <c r="M3810" i="2"/>
  <c r="L3810" i="2" s="1"/>
  <c r="M1457" i="2"/>
  <c r="L1457" i="2" s="1"/>
  <c r="M2152" i="2"/>
  <c r="L2152" i="2" s="1"/>
  <c r="M4174" i="2"/>
  <c r="L4174" i="2" s="1"/>
  <c r="M6590" i="2"/>
  <c r="L6590" i="2" s="1"/>
  <c r="I863" i="2"/>
  <c r="M4706" i="2"/>
  <c r="L4706" i="2" s="1"/>
  <c r="M3399" i="2"/>
  <c r="M4609" i="2"/>
  <c r="L4609" i="2" s="1"/>
  <c r="M5565" i="2"/>
  <c r="L5565" i="2" s="1"/>
  <c r="M6489" i="2"/>
  <c r="L6489" i="2" s="1"/>
  <c r="I5428" i="2"/>
  <c r="I1388" i="2"/>
  <c r="I5646" i="2"/>
  <c r="M5371" i="2"/>
  <c r="L5371" i="2" s="1"/>
  <c r="M1462" i="2"/>
  <c r="L1462" i="2" s="1"/>
  <c r="M3616" i="2"/>
  <c r="L3616" i="2" s="1"/>
  <c r="M6542" i="2"/>
  <c r="L6542" i="2" s="1"/>
  <c r="M4672" i="2"/>
  <c r="L4672" i="2" s="1"/>
  <c r="M1667" i="2"/>
  <c r="L1667" i="2" s="1"/>
  <c r="M5039" i="2"/>
  <c r="L5039" i="2" s="1"/>
  <c r="M5010" i="2"/>
  <c r="L5010" i="2" s="1"/>
  <c r="M6448" i="2"/>
  <c r="L6448" i="2" s="1"/>
  <c r="M6332" i="2"/>
  <c r="L6332" i="2" s="1"/>
  <c r="I2745" i="2"/>
  <c r="I58" i="2"/>
  <c r="M3183" i="2"/>
  <c r="L3183" i="2" s="1"/>
  <c r="M979" i="2"/>
  <c r="L979" i="2" s="1"/>
  <c r="M1512" i="2"/>
  <c r="L1512" i="2" s="1"/>
  <c r="M3272" i="2"/>
  <c r="L3272" i="2" s="1"/>
  <c r="M5947" i="2"/>
  <c r="L5947" i="2" s="1"/>
  <c r="I6338" i="2"/>
  <c r="M1607" i="2"/>
  <c r="M4568" i="2"/>
  <c r="L4568" i="2" s="1"/>
  <c r="M2759" i="2"/>
  <c r="L2759" i="2" s="1"/>
  <c r="M3139" i="2"/>
  <c r="L3139" i="2" s="1"/>
  <c r="M5617" i="2"/>
  <c r="I45" i="2"/>
  <c r="I5149" i="2"/>
  <c r="I634" i="2"/>
  <c r="I3601" i="2"/>
  <c r="M3164" i="2"/>
  <c r="L3164" i="2" s="1"/>
  <c r="M2488" i="2"/>
  <c r="L2488" i="2" s="1"/>
  <c r="M1592" i="2"/>
  <c r="L1592" i="2" s="1"/>
  <c r="M4810" i="2"/>
  <c r="L4810" i="2" s="1"/>
  <c r="I6241" i="2"/>
  <c r="M4841" i="2"/>
  <c r="L4841" i="2" s="1"/>
  <c r="M5777" i="2"/>
  <c r="L5777" i="2" s="1"/>
  <c r="M6617" i="2"/>
  <c r="L6617" i="2" s="1"/>
  <c r="M4840" i="2"/>
  <c r="L4840" i="2" s="1"/>
  <c r="I168" i="2"/>
  <c r="I772" i="2"/>
  <c r="M6437" i="2"/>
  <c r="L6437" i="2" s="1"/>
  <c r="M5231" i="2"/>
  <c r="I4190" i="2"/>
  <c r="M6511" i="2"/>
  <c r="L6511" i="2" s="1"/>
  <c r="M2216" i="2"/>
  <c r="L2216" i="2" s="1"/>
  <c r="M2818" i="2"/>
  <c r="L2818" i="2" s="1"/>
  <c r="M2544" i="2"/>
  <c r="L2544" i="2" s="1"/>
  <c r="I4074" i="2"/>
  <c r="M6013" i="2"/>
  <c r="L6013" i="2" s="1"/>
  <c r="M3566" i="2"/>
  <c r="L3566" i="2" s="1"/>
  <c r="M4399" i="2"/>
  <c r="L4399" i="2" s="1"/>
  <c r="M6366" i="2"/>
  <c r="L6366" i="2" s="1"/>
  <c r="M4995" i="2"/>
  <c r="L4995" i="2" s="1"/>
  <c r="I5762" i="2"/>
  <c r="I1696" i="2"/>
  <c r="I2070" i="2"/>
  <c r="I4165" i="2"/>
  <c r="M6015" i="2"/>
  <c r="L6015" i="2" s="1"/>
  <c r="M5442" i="2"/>
  <c r="L5442" i="2" s="1"/>
  <c r="I3458" i="2"/>
  <c r="I5708" i="2"/>
  <c r="M5828" i="2"/>
  <c r="L5828" i="2" s="1"/>
  <c r="I190" i="2"/>
  <c r="I51" i="2"/>
  <c r="I2416" i="2"/>
  <c r="I5244" i="2"/>
  <c r="I2160" i="2"/>
  <c r="I1437" i="2"/>
  <c r="I5212" i="2"/>
  <c r="I6542" i="2"/>
  <c r="I3403" i="2"/>
  <c r="M4529" i="2"/>
  <c r="L4529" i="2" s="1"/>
  <c r="I3188" i="2"/>
  <c r="I2052" i="2"/>
  <c r="I4884" i="2"/>
  <c r="I1894" i="2"/>
  <c r="M2465" i="2"/>
  <c r="L2465" i="2" s="1"/>
  <c r="M4003" i="2"/>
  <c r="L4003" i="2" s="1"/>
  <c r="M4755" i="2"/>
  <c r="I1929" i="2"/>
  <c r="M2604" i="2"/>
  <c r="M4554" i="2"/>
  <c r="L4554" i="2" s="1"/>
  <c r="M4585" i="2"/>
  <c r="L4585" i="2" s="1"/>
  <c r="I175" i="2"/>
  <c r="I3546" i="2"/>
  <c r="M4955" i="2"/>
  <c r="I5521" i="2"/>
  <c r="M1835" i="2"/>
  <c r="L1835" i="2" s="1"/>
  <c r="M2724" i="2"/>
  <c r="L2724" i="2" s="1"/>
  <c r="M2461" i="2"/>
  <c r="L2461" i="2" s="1"/>
  <c r="I1254" i="2"/>
  <c r="I5782" i="2"/>
  <c r="I1259" i="2"/>
  <c r="M6066" i="2"/>
  <c r="I1971" i="2"/>
  <c r="M5461" i="2"/>
  <c r="L5461" i="2" s="1"/>
  <c r="M2525" i="2"/>
  <c r="L2525" i="2" s="1"/>
  <c r="M4016" i="2"/>
  <c r="L4016" i="2" s="1"/>
  <c r="M3796" i="2"/>
  <c r="L3796" i="2" s="1"/>
  <c r="M4920" i="2"/>
  <c r="L4920" i="2" s="1"/>
  <c r="M4348" i="2"/>
  <c r="L4348" i="2" s="1"/>
  <c r="I3000" i="2"/>
  <c r="I6311" i="2"/>
  <c r="M6199" i="2"/>
  <c r="L6199" i="2" s="1"/>
  <c r="I5233" i="2"/>
  <c r="I3023" i="2"/>
  <c r="M6281" i="2"/>
  <c r="L6281" i="2" s="1"/>
  <c r="I497" i="2"/>
  <c r="I2634" i="2"/>
  <c r="I1609" i="2"/>
  <c r="M4817" i="2"/>
  <c r="L4817" i="2" s="1"/>
  <c r="I301" i="2"/>
  <c r="I807" i="2"/>
  <c r="I697" i="2"/>
  <c r="M5539" i="2"/>
  <c r="L5539" i="2" s="1"/>
  <c r="I4014" i="2"/>
  <c r="M6445" i="2"/>
  <c r="L6445" i="2" s="1"/>
  <c r="I1729" i="2"/>
  <c r="I3831" i="2"/>
  <c r="I264" i="2"/>
  <c r="I25" i="2"/>
  <c r="I4659" i="2"/>
  <c r="I2656" i="2"/>
  <c r="M5410" i="2"/>
  <c r="L5410" i="2" s="1"/>
  <c r="I4902" i="2"/>
  <c r="I6251" i="2"/>
  <c r="I4500" i="2"/>
  <c r="M5618" i="2"/>
  <c r="I3779" i="2"/>
  <c r="I927" i="2"/>
  <c r="M6355" i="2"/>
  <c r="L6355" i="2" s="1"/>
  <c r="M2660" i="2"/>
  <c r="L2660" i="2" s="1"/>
  <c r="I1917" i="2"/>
  <c r="I816" i="2"/>
  <c r="M5661" i="2"/>
  <c r="L5661" i="2" s="1"/>
  <c r="M4201" i="2"/>
  <c r="L4201" i="2" s="1"/>
  <c r="M4965" i="2"/>
  <c r="L4965" i="2" s="1"/>
  <c r="I930" i="2"/>
  <c r="I6301" i="2"/>
  <c r="I4696" i="2"/>
  <c r="M2915" i="2"/>
  <c r="L2915" i="2" s="1"/>
  <c r="M3632" i="2"/>
  <c r="L3632" i="2" s="1"/>
  <c r="M5473" i="2"/>
  <c r="L5473" i="2" s="1"/>
  <c r="I3168" i="2"/>
  <c r="I3235" i="2"/>
  <c r="M5009" i="2"/>
  <c r="L5009" i="2" s="1"/>
  <c r="M5232" i="2"/>
  <c r="M5975" i="2"/>
  <c r="L5975" i="2" s="1"/>
  <c r="I4823" i="2"/>
  <c r="M6091" i="2"/>
  <c r="M1625" i="2"/>
  <c r="L1625" i="2" s="1"/>
  <c r="M1944" i="2"/>
  <c r="L1944" i="2" s="1"/>
  <c r="M3014" i="2"/>
  <c r="M5641" i="2"/>
  <c r="L5641" i="2" s="1"/>
  <c r="M4502" i="2"/>
  <c r="L4502" i="2" s="1"/>
  <c r="I4169" i="2"/>
  <c r="I6027" i="2"/>
  <c r="M5162" i="2"/>
  <c r="M4832" i="2"/>
  <c r="L4832" i="2" s="1"/>
  <c r="M4988" i="2"/>
  <c r="L4988" i="2" s="1"/>
  <c r="I6102" i="2"/>
  <c r="M5647" i="2"/>
  <c r="L5647" i="2" s="1"/>
  <c r="I3257" i="2"/>
  <c r="M6410" i="2"/>
  <c r="L6410" i="2" s="1"/>
  <c r="M5244" i="2"/>
  <c r="M6310" i="2"/>
  <c r="L6310" i="2" s="1"/>
  <c r="M653" i="2"/>
  <c r="L653" i="2" s="1"/>
  <c r="M2535" i="2"/>
  <c r="I4236" i="2"/>
  <c r="M4334" i="2"/>
  <c r="L4334" i="2" s="1"/>
  <c r="M5214" i="2"/>
  <c r="M4613" i="2"/>
  <c r="L4613" i="2" s="1"/>
  <c r="I638" i="2"/>
  <c r="M6595" i="2"/>
  <c r="L6595" i="2" s="1"/>
  <c r="I6388" i="2"/>
  <c r="M2591" i="2"/>
  <c r="L2591" i="2" s="1"/>
  <c r="M1852" i="2"/>
  <c r="L1852" i="2" s="1"/>
  <c r="M3570" i="2"/>
  <c r="L3570" i="2" s="1"/>
  <c r="M4716" i="2"/>
  <c r="M5683" i="2"/>
  <c r="L5683" i="2" s="1"/>
  <c r="M5163" i="2"/>
  <c r="L5163" i="2" s="1"/>
  <c r="M4319" i="2"/>
  <c r="L4319" i="2" s="1"/>
  <c r="I1017" i="2"/>
  <c r="M4715" i="2"/>
  <c r="M4131" i="2"/>
  <c r="L4131" i="2" s="1"/>
  <c r="I5400" i="2"/>
  <c r="I2182" i="2"/>
  <c r="M6315" i="2"/>
  <c r="L6315" i="2" s="1"/>
  <c r="I5124" i="2"/>
  <c r="I3635" i="2"/>
  <c r="M6381" i="2"/>
  <c r="L6381" i="2" s="1"/>
  <c r="I3202" i="2"/>
  <c r="I1977" i="2"/>
  <c r="I2432" i="2"/>
  <c r="M5339" i="2"/>
  <c r="I2279" i="2"/>
  <c r="I3113" i="2"/>
  <c r="M6098" i="2"/>
  <c r="L6098" i="2" s="1"/>
  <c r="I4807" i="2"/>
  <c r="I6369" i="2"/>
  <c r="I157" i="2"/>
  <c r="I349" i="2"/>
  <c r="I6124" i="2"/>
  <c r="I5836" i="2"/>
  <c r="M6233" i="2"/>
  <c r="L6233" i="2" s="1"/>
  <c r="M5701" i="2"/>
  <c r="L5701" i="2" s="1"/>
  <c r="M6556" i="2"/>
  <c r="L6556" i="2" s="1"/>
  <c r="I3903" i="2"/>
  <c r="I6264" i="2"/>
  <c r="I4979" i="2"/>
  <c r="I5853" i="2"/>
  <c r="I6066" i="2"/>
  <c r="I2282" i="2"/>
  <c r="M3730" i="2"/>
  <c r="L3730" i="2" s="1"/>
  <c r="M1503" i="2"/>
  <c r="L1503" i="2" s="1"/>
  <c r="M4298" i="2"/>
  <c r="L4298" i="2" s="1"/>
  <c r="M6286" i="2"/>
  <c r="L6286" i="2" s="1"/>
  <c r="M5663" i="2"/>
  <c r="L5663" i="2" s="1"/>
  <c r="M6030" i="2"/>
  <c r="L6030" i="2" s="1"/>
  <c r="M6607" i="2"/>
  <c r="L6607" i="2" s="1"/>
  <c r="I6557" i="2"/>
  <c r="I3035" i="2"/>
  <c r="M5823" i="2"/>
  <c r="L5823" i="2" s="1"/>
  <c r="I3510" i="2"/>
  <c r="M2175" i="2"/>
  <c r="L2175" i="2" s="1"/>
  <c r="M1741" i="2"/>
  <c r="M1751" i="2"/>
  <c r="M3165" i="2"/>
  <c r="L3165" i="2" s="1"/>
  <c r="M1437" i="2"/>
  <c r="L1437" i="2" s="1"/>
  <c r="M2602" i="2"/>
  <c r="L2602" i="2" s="1"/>
  <c r="M4890" i="2"/>
  <c r="I2092" i="2"/>
  <c r="M5130" i="2"/>
  <c r="L5130" i="2" s="1"/>
  <c r="M5558" i="2"/>
  <c r="M3517" i="2"/>
  <c r="L3517" i="2" s="1"/>
  <c r="M3860" i="2"/>
  <c r="L3860" i="2" s="1"/>
  <c r="M6273" i="2"/>
  <c r="L6273" i="2" s="1"/>
  <c r="I2033" i="2"/>
  <c r="M3646" i="2"/>
  <c r="L3646" i="2" s="1"/>
  <c r="M3264" i="2"/>
  <c r="L3264" i="2" s="1"/>
  <c r="M2198" i="2"/>
  <c r="L2198" i="2" s="1"/>
  <c r="M6127" i="2"/>
  <c r="M4120" i="2"/>
  <c r="L4120" i="2" s="1"/>
  <c r="M4722" i="2"/>
  <c r="L4722" i="2" s="1"/>
  <c r="I73" i="2"/>
  <c r="I778" i="2"/>
  <c r="M4877" i="2"/>
  <c r="L4877" i="2" s="1"/>
  <c r="M5247" i="2"/>
  <c r="L5247" i="2" s="1"/>
  <c r="M5780" i="2"/>
  <c r="L5780" i="2" s="1"/>
  <c r="I5855" i="2"/>
  <c r="M4981" i="2"/>
  <c r="L4981" i="2" s="1"/>
  <c r="I1564" i="2"/>
  <c r="M2318" i="2"/>
  <c r="L2318" i="2" s="1"/>
  <c r="M2057" i="2"/>
  <c r="L2057" i="2" s="1"/>
  <c r="M1584" i="2"/>
  <c r="L1584" i="2" s="1"/>
  <c r="I4936" i="2"/>
  <c r="M3819" i="2"/>
  <c r="L3819" i="2" s="1"/>
  <c r="M5993" i="2"/>
  <c r="L5993" i="2" s="1"/>
  <c r="M1911" i="2"/>
  <c r="M6107" i="2"/>
  <c r="L6107" i="2" s="1"/>
  <c r="M5843" i="2"/>
  <c r="L5843" i="2" s="1"/>
  <c r="M6040" i="2"/>
  <c r="L6040" i="2" s="1"/>
  <c r="I3553" i="2"/>
  <c r="M2218" i="2"/>
  <c r="L2218" i="2" s="1"/>
  <c r="M2374" i="2"/>
  <c r="M2536" i="2"/>
  <c r="L2536" i="2" s="1"/>
  <c r="M3878" i="2"/>
  <c r="L3878" i="2" s="1"/>
  <c r="M4566" i="2"/>
  <c r="L4566" i="2" s="1"/>
  <c r="I4503" i="2"/>
  <c r="M6130" i="2"/>
  <c r="M4823" i="2"/>
  <c r="L4823" i="2" s="1"/>
  <c r="I3929" i="2"/>
  <c r="I4431" i="2"/>
  <c r="I4639" i="2"/>
  <c r="I4123" i="2"/>
  <c r="I6290" i="2"/>
  <c r="I3327" i="2"/>
  <c r="I3632" i="2"/>
  <c r="M4261" i="2"/>
  <c r="L4261" i="2" s="1"/>
  <c r="M4600" i="2"/>
  <c r="I177" i="2"/>
  <c r="I3409" i="2"/>
  <c r="I3902" i="2"/>
  <c r="I5458" i="2"/>
  <c r="I4854" i="2"/>
  <c r="I1535" i="2"/>
  <c r="I4408" i="2"/>
  <c r="I6199" i="2"/>
  <c r="I6554" i="2"/>
  <c r="I4327" i="2"/>
  <c r="I3406" i="2"/>
  <c r="M6219" i="2"/>
  <c r="L6219" i="2" s="1"/>
  <c r="I3974" i="2"/>
  <c r="I5828" i="2"/>
  <c r="I934" i="2"/>
  <c r="I1091" i="2"/>
  <c r="M6334" i="2"/>
  <c r="L6334" i="2" s="1"/>
  <c r="I3817" i="2"/>
  <c r="M4017" i="2"/>
  <c r="L4017" i="2" s="1"/>
  <c r="I1523" i="2"/>
  <c r="I1603" i="2"/>
  <c r="M5210" i="2"/>
  <c r="L5210" i="2" s="1"/>
  <c r="M1221" i="2"/>
  <c r="L1221" i="2" s="1"/>
  <c r="I3236" i="2"/>
  <c r="M1638" i="2"/>
  <c r="L1638" i="2" s="1"/>
  <c r="M6076" i="2"/>
  <c r="L6076" i="2" s="1"/>
  <c r="M5824" i="2"/>
  <c r="L5824" i="2" s="1"/>
  <c r="I2353" i="2"/>
  <c r="I4220" i="2"/>
  <c r="M3671" i="2"/>
  <c r="L3671" i="2" s="1"/>
  <c r="M4109" i="2"/>
  <c r="L4109" i="2" s="1"/>
  <c r="I1038" i="2"/>
  <c r="M4279" i="2"/>
  <c r="L4279" i="2" s="1"/>
  <c r="M4829" i="2"/>
  <c r="L4829" i="2" s="1"/>
  <c r="I4756" i="2"/>
  <c r="M4687" i="2"/>
  <c r="M2003" i="2"/>
  <c r="M4941" i="2"/>
  <c r="L4941" i="2" s="1"/>
  <c r="I2523" i="2"/>
  <c r="I4801" i="2"/>
  <c r="M5914" i="2"/>
  <c r="L5914" i="2" s="1"/>
  <c r="M3754" i="2"/>
  <c r="L3754" i="2" s="1"/>
  <c r="M3597" i="2"/>
  <c r="L3597" i="2" s="1"/>
  <c r="M3623" i="2"/>
  <c r="L3623" i="2" s="1"/>
  <c r="M5342" i="2"/>
  <c r="I5452" i="2"/>
  <c r="I2906" i="2"/>
  <c r="M4465" i="2"/>
  <c r="L4465" i="2" s="1"/>
  <c r="M5330" i="2"/>
  <c r="M4970" i="2"/>
  <c r="L4970" i="2" s="1"/>
  <c r="I691" i="2"/>
  <c r="M6081" i="2"/>
  <c r="L6081" i="2" s="1"/>
  <c r="I547" i="2"/>
  <c r="I6190" i="2"/>
  <c r="I4083" i="2"/>
  <c r="M6115" i="2"/>
  <c r="I519" i="2"/>
  <c r="M5860" i="2"/>
  <c r="L5860" i="2" s="1"/>
  <c r="I3972" i="2"/>
  <c r="I1674" i="2"/>
  <c r="M5180" i="2"/>
  <c r="L5180" i="2" s="1"/>
  <c r="I2335" i="2"/>
  <c r="I637" i="2"/>
  <c r="M5913" i="2"/>
  <c r="L5913" i="2" s="1"/>
  <c r="I4838" i="2"/>
  <c r="M6241" i="2"/>
  <c r="L6241" i="2" s="1"/>
  <c r="I493" i="2"/>
  <c r="I5338" i="2"/>
  <c r="I2847" i="2"/>
  <c r="I6047" i="2"/>
  <c r="I3172" i="2"/>
  <c r="I990" i="2"/>
  <c r="I6010" i="2"/>
  <c r="I126" i="2"/>
  <c r="M6390" i="2"/>
  <c r="L6390" i="2" s="1"/>
  <c r="M1487" i="2"/>
  <c r="M2572" i="2"/>
  <c r="L2572" i="2" s="1"/>
  <c r="M2962" i="2"/>
  <c r="L2962" i="2" s="1"/>
  <c r="I6541" i="2"/>
  <c r="M3886" i="2"/>
  <c r="L3886" i="2" s="1"/>
  <c r="M4847" i="2"/>
  <c r="L4847" i="2" s="1"/>
  <c r="I5808" i="2"/>
  <c r="I4219" i="2"/>
  <c r="M4730" i="2"/>
  <c r="L4730" i="2" s="1"/>
  <c r="M4996" i="2"/>
  <c r="L4996" i="2" s="1"/>
  <c r="I4326" i="2"/>
  <c r="I4991" i="2"/>
  <c r="M6083" i="2"/>
  <c r="L6083" i="2" s="1"/>
  <c r="I898" i="2"/>
  <c r="I6036" i="2"/>
  <c r="M3204" i="2"/>
  <c r="L3204" i="2" s="1"/>
  <c r="M1682" i="2"/>
  <c r="M811" i="2"/>
  <c r="M5812" i="2"/>
  <c r="L5812" i="2" s="1"/>
  <c r="M4324" i="2"/>
  <c r="L4324" i="2" s="1"/>
  <c r="M4654" i="2"/>
  <c r="L4654" i="2" s="1"/>
  <c r="I2836" i="2"/>
  <c r="I49" i="2"/>
  <c r="M2213" i="2"/>
  <c r="L2213" i="2" s="1"/>
  <c r="I5194" i="2"/>
  <c r="I1622" i="2"/>
  <c r="M4226" i="2"/>
  <c r="L4226" i="2" s="1"/>
  <c r="I2383" i="2"/>
  <c r="I1712" i="2"/>
  <c r="M837" i="2"/>
  <c r="L837" i="2" s="1"/>
  <c r="M3294" i="2"/>
  <c r="M2966" i="2"/>
  <c r="L2966" i="2" s="1"/>
  <c r="M4038" i="2"/>
  <c r="L4038" i="2" s="1"/>
  <c r="M2541" i="2"/>
  <c r="L2541" i="2" s="1"/>
  <c r="M4914" i="2"/>
  <c r="M6148" i="2"/>
  <c r="M4372" i="2"/>
  <c r="L4372" i="2" s="1"/>
  <c r="I1104" i="2"/>
  <c r="M4431" i="2"/>
  <c r="L4431" i="2" s="1"/>
  <c r="I814" i="2"/>
  <c r="I1595" i="2"/>
  <c r="I4804" i="2"/>
  <c r="I5727" i="2"/>
  <c r="M5817" i="2"/>
  <c r="L5817" i="2" s="1"/>
  <c r="I2801" i="2"/>
  <c r="I3043" i="2"/>
  <c r="M3902" i="2"/>
  <c r="L3902" i="2" s="1"/>
  <c r="M3082" i="2"/>
  <c r="L3082" i="2" s="1"/>
  <c r="M2887" i="2"/>
  <c r="L2887" i="2" s="1"/>
  <c r="M4376" i="2"/>
  <c r="L4376" i="2" s="1"/>
  <c r="I2596" i="2"/>
  <c r="I3371" i="2"/>
  <c r="M4992" i="2"/>
  <c r="L4992" i="2" s="1"/>
  <c r="M3265" i="2"/>
  <c r="L3265" i="2" s="1"/>
  <c r="M5133" i="2"/>
  <c r="M5503" i="2"/>
  <c r="M6036" i="2"/>
  <c r="L6036" i="2" s="1"/>
  <c r="M6028" i="2"/>
  <c r="L6028" i="2" s="1"/>
  <c r="I6393" i="2"/>
  <c r="I1512" i="2"/>
  <c r="I2915" i="2"/>
  <c r="M3419" i="2"/>
  <c r="L3419" i="2" s="1"/>
  <c r="M1508" i="2"/>
  <c r="L1508" i="2" s="1"/>
  <c r="M2793" i="2"/>
  <c r="L2793" i="2" s="1"/>
  <c r="M5452" i="2"/>
  <c r="L5452" i="2" s="1"/>
  <c r="I5434" i="2"/>
  <c r="I774" i="2"/>
  <c r="M4685" i="2"/>
  <c r="M6038" i="2"/>
  <c r="L6038" i="2" s="1"/>
  <c r="I3269" i="2"/>
  <c r="M5845" i="2"/>
  <c r="L5845" i="2" s="1"/>
  <c r="M5421" i="2"/>
  <c r="L5421" i="2" s="1"/>
  <c r="I5419" i="2"/>
  <c r="I4972" i="2"/>
  <c r="I4948" i="2"/>
  <c r="M6287" i="2"/>
  <c r="L6287" i="2" s="1"/>
  <c r="I2316" i="2"/>
  <c r="I705" i="2"/>
  <c r="I2538" i="2"/>
  <c r="I918" i="2"/>
  <c r="M5791" i="2"/>
  <c r="L5791" i="2" s="1"/>
  <c r="I5764" i="2"/>
  <c r="I3979" i="2"/>
  <c r="M5447" i="2"/>
  <c r="I2339" i="2"/>
  <c r="I3029" i="2"/>
  <c r="M6341" i="2"/>
  <c r="L6341" i="2" s="1"/>
  <c r="I4411" i="2"/>
  <c r="I514" i="2"/>
  <c r="I2277" i="2"/>
  <c r="M5985" i="2"/>
  <c r="L5985" i="2" s="1"/>
  <c r="I4743" i="2"/>
  <c r="I2871" i="2"/>
  <c r="I759" i="2"/>
  <c r="I3915" i="2"/>
  <c r="I5358" i="2"/>
  <c r="I3527" i="2"/>
  <c r="M2714" i="2"/>
  <c r="L2714" i="2" s="1"/>
  <c r="M3450" i="2"/>
  <c r="L3450" i="2" s="1"/>
  <c r="M4137" i="2"/>
  <c r="L4137" i="2" s="1"/>
  <c r="J6490" i="2"/>
  <c r="M4029" i="2"/>
  <c r="L4029" i="2" s="1"/>
  <c r="I2016" i="2"/>
  <c r="M5001" i="2"/>
  <c r="L5001" i="2" s="1"/>
  <c r="M2380" i="2"/>
  <c r="L2380" i="2" s="1"/>
  <c r="I4189" i="2"/>
  <c r="M5323" i="2"/>
  <c r="L5323" i="2" s="1"/>
  <c r="I906" i="2"/>
  <c r="I269" i="2"/>
  <c r="M3560" i="2"/>
  <c r="L3560" i="2" s="1"/>
  <c r="M1947" i="2"/>
  <c r="L1947" i="2" s="1"/>
  <c r="M312" i="2"/>
  <c r="M4107" i="2"/>
  <c r="L4107" i="2" s="1"/>
  <c r="M4411" i="2"/>
  <c r="L4411" i="2" s="1"/>
  <c r="I6414" i="2"/>
  <c r="I2389" i="2"/>
  <c r="M3881" i="2"/>
  <c r="L3881" i="2" s="1"/>
  <c r="M4473" i="2"/>
  <c r="L4473" i="2" s="1"/>
  <c r="M4923" i="2"/>
  <c r="L4923" i="2" s="1"/>
  <c r="I4931" i="2"/>
  <c r="I4017" i="2"/>
  <c r="M1384" i="2"/>
  <c r="L1384" i="2" s="1"/>
  <c r="M3216" i="2"/>
  <c r="L3216" i="2" s="1"/>
  <c r="M2324" i="2"/>
  <c r="L2324" i="2" s="1"/>
  <c r="M6256" i="2"/>
  <c r="L6256" i="2" s="1"/>
  <c r="M2732" i="2"/>
  <c r="L2732" i="2" s="1"/>
  <c r="M4686" i="2"/>
  <c r="I3454" i="2"/>
  <c r="I4106" i="2"/>
  <c r="I5192" i="2"/>
  <c r="I4593" i="2"/>
  <c r="I6300" i="2"/>
  <c r="I4968" i="2"/>
  <c r="M5048" i="2"/>
  <c r="L5048" i="2" s="1"/>
  <c r="I5975" i="2"/>
  <c r="I3401" i="2"/>
  <c r="M2061" i="2"/>
  <c r="M1536" i="2"/>
  <c r="L1536" i="2" s="1"/>
  <c r="M4265" i="2"/>
  <c r="L4265" i="2" s="1"/>
  <c r="M4615" i="2"/>
  <c r="L4615" i="2" s="1"/>
  <c r="M5249" i="2"/>
  <c r="L5249" i="2" s="1"/>
  <c r="I4701" i="2"/>
  <c r="I4299" i="2"/>
  <c r="M5863" i="2"/>
  <c r="L5863" i="2" s="1"/>
  <c r="M3718" i="2"/>
  <c r="L3718" i="2" s="1"/>
  <c r="I750" i="2"/>
  <c r="I4614" i="2"/>
  <c r="I1987" i="2"/>
  <c r="M2085" i="2"/>
  <c r="M3480" i="2"/>
  <c r="L3480" i="2" s="1"/>
  <c r="M3603" i="2"/>
  <c r="L3603" i="2" s="1"/>
  <c r="M5658" i="2"/>
  <c r="L5658" i="2" s="1"/>
  <c r="M4989" i="2"/>
  <c r="L4989" i="2" s="1"/>
  <c r="M5775" i="2"/>
  <c r="L5775" i="2" s="1"/>
  <c r="M6004" i="2"/>
  <c r="L6004" i="2" s="1"/>
  <c r="M2170" i="2"/>
  <c r="L2170" i="2" s="1"/>
  <c r="I2085" i="2"/>
  <c r="M5815" i="2"/>
  <c r="L5815" i="2" s="1"/>
  <c r="I2567" i="2"/>
  <c r="I148" i="2"/>
  <c r="M6403" i="2"/>
  <c r="L6403" i="2" s="1"/>
  <c r="I3062" i="2"/>
  <c r="M6569" i="2"/>
  <c r="L6569" i="2" s="1"/>
  <c r="I5431" i="2"/>
  <c r="I5789" i="2"/>
  <c r="M6347" i="2"/>
  <c r="L6347" i="2" s="1"/>
  <c r="I5589" i="2"/>
  <c r="I76" i="2"/>
  <c r="I307" i="2"/>
  <c r="I1872" i="2"/>
  <c r="I4343" i="2"/>
  <c r="M5122" i="2"/>
  <c r="L5122" i="2" s="1"/>
  <c r="I6254" i="2"/>
  <c r="I5948" i="2"/>
  <c r="M4968" i="2"/>
  <c r="L4968" i="2" s="1"/>
  <c r="I1901" i="2"/>
  <c r="M5749" i="2"/>
  <c r="L5749" i="2" s="1"/>
  <c r="I3629" i="2"/>
  <c r="I5610" i="2"/>
  <c r="I503" i="2"/>
  <c r="I3878" i="2"/>
  <c r="I1164" i="2"/>
  <c r="M5032" i="2"/>
  <c r="I6464" i="2"/>
  <c r="I5269" i="2"/>
  <c r="M4013" i="2"/>
  <c r="L4013" i="2" s="1"/>
  <c r="I1697" i="2"/>
  <c r="M3666" i="2"/>
  <c r="L3666" i="2" s="1"/>
  <c r="M2260" i="2"/>
  <c r="L2260" i="2" s="1"/>
  <c r="M5182" i="2"/>
  <c r="L5182" i="2" s="1"/>
  <c r="I2979" i="2"/>
  <c r="I2342" i="2"/>
  <c r="I1417" i="2"/>
  <c r="I5941" i="2"/>
  <c r="M5081" i="2"/>
  <c r="L5081" i="2" s="1"/>
  <c r="M4527" i="2"/>
  <c r="L4527" i="2" s="1"/>
  <c r="M2262" i="2"/>
  <c r="L2262" i="2" s="1"/>
  <c r="M4603" i="2"/>
  <c r="L4603" i="2" s="1"/>
  <c r="M4370" i="2"/>
  <c r="L4370" i="2" s="1"/>
  <c r="M2412" i="2"/>
  <c r="L2412" i="2" s="1"/>
  <c r="M5928" i="2"/>
  <c r="L5928" i="2" s="1"/>
  <c r="I3658" i="2"/>
  <c r="I5987" i="2"/>
  <c r="I323" i="2"/>
  <c r="M871" i="2"/>
  <c r="L871" i="2" s="1"/>
  <c r="M1379" i="2"/>
  <c r="L1379" i="2" s="1"/>
  <c r="M3896" i="2"/>
  <c r="L3896" i="2" s="1"/>
  <c r="I4459" i="2"/>
  <c r="I199" i="2"/>
  <c r="M5460" i="2"/>
  <c r="L5460" i="2" s="1"/>
  <c r="M5241" i="2"/>
  <c r="I3619" i="2"/>
  <c r="I1598" i="2"/>
  <c r="M2764" i="2"/>
  <c r="L2764" i="2" s="1"/>
  <c r="I1857" i="2"/>
  <c r="M6423" i="2"/>
  <c r="L6423" i="2" s="1"/>
  <c r="I4305" i="2"/>
  <c r="I5051" i="2"/>
  <c r="M6505" i="2"/>
  <c r="L6505" i="2" s="1"/>
  <c r="I3038" i="2"/>
  <c r="M6465" i="2"/>
  <c r="L6465" i="2" s="1"/>
  <c r="I2967" i="2"/>
  <c r="I5514" i="2"/>
  <c r="I5859" i="2"/>
  <c r="I5773" i="2"/>
  <c r="I3155" i="2"/>
  <c r="I5736" i="2"/>
  <c r="I5355" i="2"/>
  <c r="M1817" i="2"/>
  <c r="L1817" i="2" s="1"/>
  <c r="I4712" i="2"/>
  <c r="M4891" i="2"/>
  <c r="I2195" i="2"/>
  <c r="I5225" i="2"/>
  <c r="I1378" i="2"/>
  <c r="M5376" i="2"/>
  <c r="L5376" i="2" s="1"/>
  <c r="I6404" i="2"/>
  <c r="M5109" i="2"/>
  <c r="I4088" i="2"/>
  <c r="I4472" i="2"/>
  <c r="I3337" i="2"/>
  <c r="M2004" i="2"/>
  <c r="L2004" i="2" s="1"/>
  <c r="M1705" i="2"/>
  <c r="M272" i="2"/>
  <c r="I4987" i="2"/>
  <c r="M5949" i="2"/>
  <c r="L5949" i="2" s="1"/>
  <c r="M2794" i="2"/>
  <c r="L2794" i="2" s="1"/>
  <c r="I4212" i="2"/>
  <c r="I4351" i="2"/>
  <c r="I3215" i="2"/>
  <c r="I1032" i="2"/>
  <c r="I4265" i="2"/>
  <c r="M5758" i="2"/>
  <c r="L5758" i="2" s="1"/>
  <c r="I4751" i="2"/>
  <c r="I4283" i="2"/>
  <c r="M2713" i="2"/>
  <c r="L2713" i="2" s="1"/>
  <c r="I5979" i="2"/>
  <c r="M4275" i="2"/>
  <c r="L4275" i="2" s="1"/>
  <c r="M4008" i="2"/>
  <c r="L4008" i="2" s="1"/>
  <c r="I1838" i="2"/>
  <c r="I3627" i="2"/>
  <c r="I2689" i="2"/>
  <c r="M5629" i="2"/>
  <c r="L5629" i="2" s="1"/>
  <c r="M3776" i="2"/>
  <c r="L3776" i="2" s="1"/>
  <c r="M2468" i="2"/>
  <c r="L2468" i="2" s="1"/>
  <c r="M4632" i="2"/>
  <c r="I1466" i="2"/>
  <c r="M5387" i="2"/>
  <c r="L5387" i="2" s="1"/>
  <c r="M4196" i="2"/>
  <c r="L4196" i="2" s="1"/>
  <c r="M4805" i="2"/>
  <c r="L4805" i="2" s="1"/>
  <c r="M5810" i="2"/>
  <c r="L5810" i="2" s="1"/>
  <c r="I4993" i="2"/>
  <c r="M4683" i="2"/>
  <c r="M2629" i="2"/>
  <c r="L2629" i="2" s="1"/>
  <c r="I2088" i="2"/>
  <c r="I4489" i="2"/>
  <c r="M6181" i="2"/>
  <c r="L6181" i="2" s="1"/>
  <c r="M4903" i="2"/>
  <c r="L4903" i="2" s="1"/>
  <c r="M6534" i="2"/>
  <c r="L6534" i="2" s="1"/>
  <c r="M6255" i="2"/>
  <c r="L6255" i="2" s="1"/>
  <c r="M1204" i="2"/>
  <c r="L1204" i="2" s="1"/>
  <c r="M3472" i="2"/>
  <c r="L3472" i="2" s="1"/>
  <c r="M1523" i="2"/>
  <c r="L1523" i="2" s="1"/>
  <c r="M2580" i="2"/>
  <c r="L2580" i="2" s="1"/>
  <c r="M6512" i="2"/>
  <c r="L6512" i="2" s="1"/>
  <c r="I5602" i="2"/>
  <c r="I4628" i="2"/>
  <c r="I6382" i="2"/>
  <c r="M4956" i="2"/>
  <c r="I2247" i="2"/>
  <c r="M5020" i="2"/>
  <c r="L5020" i="2" s="1"/>
  <c r="I3638" i="2"/>
  <c r="M2945" i="2"/>
  <c r="L2945" i="2" s="1"/>
  <c r="M3551" i="2"/>
  <c r="L3551" i="2" s="1"/>
  <c r="M1994" i="2"/>
  <c r="L1994" i="2" s="1"/>
  <c r="M3353" i="2"/>
  <c r="L3353" i="2" s="1"/>
  <c r="M5991" i="2"/>
  <c r="L5991" i="2" s="1"/>
  <c r="M4508" i="2"/>
  <c r="L4508" i="2" s="1"/>
  <c r="I3859" i="2"/>
  <c r="I2438" i="2"/>
  <c r="M2094" i="2"/>
  <c r="I3995" i="2"/>
  <c r="I5010" i="2"/>
  <c r="M4169" i="2"/>
  <c r="L4169" i="2" s="1"/>
  <c r="I2913" i="2"/>
  <c r="M6539" i="2"/>
  <c r="L6539" i="2" s="1"/>
  <c r="I5588" i="2"/>
  <c r="I5397" i="2"/>
  <c r="M6605" i="2"/>
  <c r="L6605" i="2" s="1"/>
  <c r="I4224" i="2"/>
  <c r="I405" i="2"/>
  <c r="I3852" i="2"/>
  <c r="I5129" i="2"/>
  <c r="M6374" i="2"/>
  <c r="L6374" i="2" s="1"/>
  <c r="I974" i="2"/>
  <c r="I1427" i="2"/>
  <c r="I4818" i="2"/>
  <c r="I1731" i="2"/>
  <c r="I3978" i="2"/>
  <c r="J6487" i="2"/>
  <c r="M5280" i="2"/>
  <c r="L5280" i="2" s="1"/>
  <c r="I474" i="2"/>
  <c r="I4109" i="2"/>
  <c r="I2796" i="2"/>
  <c r="I485" i="2"/>
  <c r="I4009" i="2"/>
  <c r="M6125" i="2"/>
  <c r="L6125" i="2" s="1"/>
  <c r="I4084" i="2"/>
  <c r="I6065" i="2"/>
  <c r="I5926" i="2"/>
  <c r="I2675" i="2"/>
  <c r="M4354" i="2"/>
  <c r="L4354" i="2" s="1"/>
  <c r="M1883" i="2"/>
  <c r="L1883" i="2" s="1"/>
  <c r="M4894" i="2"/>
  <c r="M6422" i="2"/>
  <c r="L6422" i="2" s="1"/>
  <c r="I3606" i="2"/>
  <c r="I3773" i="2"/>
  <c r="I2811" i="2"/>
  <c r="I5524" i="2"/>
  <c r="I3592" i="2"/>
  <c r="M6047" i="2"/>
  <c r="L6047" i="2" s="1"/>
  <c r="I2827" i="2"/>
  <c r="I2489" i="2"/>
  <c r="M2224" i="2"/>
  <c r="L2224" i="2" s="1"/>
  <c r="M3257" i="2"/>
  <c r="L3257" i="2" s="1"/>
  <c r="M1480" i="2"/>
  <c r="L1480" i="2" s="1"/>
  <c r="M3006" i="2"/>
  <c r="L3006" i="2" s="1"/>
  <c r="I5158" i="2"/>
  <c r="M4514" i="2"/>
  <c r="L4514" i="2" s="1"/>
  <c r="M4708" i="2"/>
  <c r="L4708" i="2" s="1"/>
  <c r="I2661" i="2"/>
  <c r="I3428" i="2"/>
  <c r="M5399" i="2"/>
  <c r="L5399" i="2" s="1"/>
  <c r="I6172" i="2"/>
  <c r="M5480" i="2"/>
  <c r="M4084" i="2"/>
  <c r="L4084" i="2" s="1"/>
  <c r="M4064" i="2"/>
  <c r="L4064" i="2" s="1"/>
  <c r="M3684" i="2"/>
  <c r="L3684" i="2" s="1"/>
  <c r="I4175" i="2"/>
  <c r="M3980" i="2"/>
  <c r="L3980" i="2" s="1"/>
  <c r="I5467" i="2"/>
  <c r="I1877" i="2"/>
  <c r="I2553" i="2"/>
  <c r="I2371" i="2"/>
  <c r="M5205" i="2"/>
  <c r="L5205" i="2" s="1"/>
  <c r="I747" i="2"/>
  <c r="M6371" i="2"/>
  <c r="L6371" i="2" s="1"/>
  <c r="M2257" i="2"/>
  <c r="L2257" i="2" s="1"/>
  <c r="I1290" i="2"/>
  <c r="I1364" i="2"/>
  <c r="M5023" i="2"/>
  <c r="I868" i="2"/>
  <c r="M4856" i="2"/>
  <c r="L4856" i="2" s="1"/>
  <c r="M4963" i="2"/>
  <c r="L4963" i="2" s="1"/>
  <c r="I604" i="2"/>
  <c r="I5887" i="2"/>
  <c r="M2884" i="2"/>
  <c r="L2884" i="2" s="1"/>
  <c r="M3875" i="2"/>
  <c r="L3875" i="2" s="1"/>
  <c r="M1825" i="2"/>
  <c r="M3661" i="2"/>
  <c r="L3661" i="2" s="1"/>
  <c r="I1269" i="2"/>
  <c r="I440" i="2"/>
  <c r="M4819" i="2"/>
  <c r="I4670" i="2"/>
  <c r="I2060" i="2"/>
  <c r="I2205" i="2"/>
  <c r="I848" i="2"/>
  <c r="I4505" i="2"/>
  <c r="I5267" i="2"/>
  <c r="I2831" i="2"/>
  <c r="I3569" i="2"/>
  <c r="I3394" i="2"/>
  <c r="I4582" i="2"/>
  <c r="I3620" i="2"/>
  <c r="I4912" i="2"/>
  <c r="I6363" i="2"/>
  <c r="M5965" i="2"/>
  <c r="L5965" i="2" s="1"/>
  <c r="I2226" i="2"/>
  <c r="I6475" i="2"/>
  <c r="I3911" i="2"/>
  <c r="I2187" i="2"/>
  <c r="M6525" i="2"/>
  <c r="I3136" i="2"/>
  <c r="M6228" i="2"/>
  <c r="L6228" i="2" s="1"/>
  <c r="I1369" i="2"/>
  <c r="I3765" i="2"/>
  <c r="I648" i="2"/>
  <c r="M5187" i="2"/>
  <c r="L5187" i="2" s="1"/>
  <c r="I3222" i="2"/>
  <c r="I4724" i="2"/>
  <c r="M5787" i="2"/>
  <c r="L5787" i="2" s="1"/>
  <c r="M5602" i="2"/>
  <c r="M4047" i="2"/>
  <c r="L4047" i="2" s="1"/>
  <c r="M4551" i="2"/>
  <c r="L4551" i="2" s="1"/>
  <c r="M4255" i="2"/>
  <c r="L4255" i="2" s="1"/>
  <c r="I754" i="2"/>
  <c r="M5518" i="2"/>
  <c r="L5518" i="2" s="1"/>
  <c r="M6529" i="2"/>
  <c r="I3455" i="2"/>
  <c r="M906" i="2"/>
  <c r="L906" i="2" s="1"/>
  <c r="M1520" i="2"/>
  <c r="L1520" i="2" s="1"/>
  <c r="M1146" i="2"/>
  <c r="L1146" i="2" s="1"/>
  <c r="M2344" i="2"/>
  <c r="M4380" i="2"/>
  <c r="L4380" i="2" s="1"/>
  <c r="M2491" i="2"/>
  <c r="L2491" i="2" s="1"/>
  <c r="M4528" i="2"/>
  <c r="L4528" i="2" s="1"/>
  <c r="M4440" i="2"/>
  <c r="L4440" i="2" s="1"/>
  <c r="M4125" i="2"/>
  <c r="I2263" i="2"/>
  <c r="M6061" i="2"/>
  <c r="L6061" i="2" s="1"/>
  <c r="I1720" i="2"/>
  <c r="I2968" i="2"/>
  <c r="M380" i="2"/>
  <c r="L380" i="2" s="1"/>
  <c r="M1486" i="2"/>
  <c r="L1486" i="2" s="1"/>
  <c r="I3649" i="2"/>
  <c r="M4793" i="2"/>
  <c r="L4793" i="2" s="1"/>
  <c r="M5134" i="2"/>
  <c r="M6021" i="2"/>
  <c r="L6021" i="2" s="1"/>
  <c r="M4095" i="2"/>
  <c r="L4095" i="2" s="1"/>
  <c r="I2125" i="2"/>
  <c r="I4969" i="2"/>
  <c r="M4646" i="2"/>
  <c r="I2308" i="2"/>
  <c r="I3653" i="2"/>
  <c r="I1897" i="2"/>
  <c r="J6472" i="2"/>
  <c r="I6053" i="2"/>
  <c r="I345" i="2"/>
  <c r="M5887" i="2"/>
  <c r="L5887" i="2" s="1"/>
  <c r="I3837" i="2"/>
  <c r="M5189" i="2"/>
  <c r="L5189" i="2" s="1"/>
  <c r="I2741" i="2"/>
  <c r="I3211" i="2"/>
  <c r="I5084" i="2"/>
  <c r="I2851" i="2"/>
  <c r="I962" i="2"/>
  <c r="I2910" i="2"/>
  <c r="I3986" i="2"/>
  <c r="M4899" i="2"/>
  <c r="I3382" i="2"/>
  <c r="M5603" i="2"/>
  <c r="L5603" i="2" s="1"/>
  <c r="I4562" i="2"/>
  <c r="I5740" i="2"/>
  <c r="I4155" i="2"/>
  <c r="I5663" i="2"/>
  <c r="M5355" i="2"/>
  <c r="L5355" i="2" s="1"/>
  <c r="I761" i="2"/>
  <c r="M1904" i="2"/>
  <c r="M3122" i="2"/>
  <c r="L3122" i="2" s="1"/>
  <c r="M4548" i="2"/>
  <c r="L4548" i="2" s="1"/>
  <c r="I300" i="2"/>
  <c r="M4472" i="2"/>
  <c r="L4472" i="2" s="1"/>
  <c r="M5098" i="2"/>
  <c r="L5098" i="2" s="1"/>
  <c r="M6488" i="2"/>
  <c r="L6488" i="2" s="1"/>
  <c r="M4547" i="2"/>
  <c r="L4547" i="2" s="1"/>
  <c r="M4205" i="2"/>
  <c r="I4484" i="2"/>
  <c r="I1639" i="2"/>
  <c r="I2514" i="2"/>
  <c r="I1698" i="2"/>
  <c r="M5864" i="2"/>
  <c r="L5864" i="2" s="1"/>
  <c r="M3370" i="2"/>
  <c r="L3370" i="2" s="1"/>
  <c r="M1547" i="2"/>
  <c r="L1547" i="2" s="1"/>
  <c r="M4563" i="2"/>
  <c r="L4563" i="2" s="1"/>
  <c r="I4262" i="2"/>
  <c r="M5181" i="2"/>
  <c r="L5181" i="2" s="1"/>
  <c r="M6044" i="2"/>
  <c r="L6044" i="2" s="1"/>
  <c r="M6419" i="2"/>
  <c r="L6419" i="2" s="1"/>
  <c r="M5334" i="2"/>
  <c r="L5334" i="2" s="1"/>
  <c r="M6557" i="2"/>
  <c r="L6557" i="2" s="1"/>
  <c r="I6150" i="2"/>
  <c r="I1610" i="2"/>
  <c r="I5432" i="2"/>
  <c r="I5085" i="2"/>
  <c r="M1541" i="2"/>
  <c r="M3880" i="2"/>
  <c r="L3880" i="2" s="1"/>
  <c r="I1242" i="2"/>
  <c r="I2404" i="2"/>
  <c r="M6476" i="2"/>
  <c r="L6476" i="2" s="1"/>
  <c r="I3089" i="2"/>
  <c r="M6041" i="2"/>
  <c r="L6041" i="2" s="1"/>
  <c r="I2332" i="2"/>
  <c r="I882" i="2"/>
  <c r="M4320" i="2"/>
  <c r="L4320" i="2" s="1"/>
  <c r="M3940" i="2"/>
  <c r="L3940" i="2" s="1"/>
  <c r="I1543" i="2"/>
  <c r="I4188" i="2"/>
  <c r="M1507" i="2"/>
  <c r="L1507" i="2" s="1"/>
  <c r="M6262" i="2"/>
  <c r="L6262" i="2" s="1"/>
  <c r="I216" i="2"/>
  <c r="I1601" i="2"/>
  <c r="I3809" i="2"/>
  <c r="I4939" i="2"/>
  <c r="I2120" i="2"/>
  <c r="M3555" i="2"/>
  <c r="L3555" i="2" s="1"/>
  <c r="M3670" i="2"/>
  <c r="L3670" i="2" s="1"/>
  <c r="M2632" i="2"/>
  <c r="L2632" i="2" s="1"/>
  <c r="M4555" i="2"/>
  <c r="L4555" i="2" s="1"/>
  <c r="M1811" i="2"/>
  <c r="L1811" i="2" s="1"/>
  <c r="M4323" i="2"/>
  <c r="L4323" i="2" s="1"/>
  <c r="I3314" i="2"/>
  <c r="I5696" i="2"/>
  <c r="M4866" i="2"/>
  <c r="L4866" i="2" s="1"/>
  <c r="I3916" i="2"/>
  <c r="M6069" i="2"/>
  <c r="L6069" i="2" s="1"/>
  <c r="I2685" i="2"/>
  <c r="M5689" i="2"/>
  <c r="L5689" i="2" s="1"/>
  <c r="I3154" i="2"/>
  <c r="I1867" i="2"/>
  <c r="I651" i="2"/>
  <c r="M6322" i="2"/>
  <c r="L6322" i="2" s="1"/>
  <c r="I2677" i="2"/>
  <c r="I4547" i="2"/>
  <c r="I1659" i="2"/>
  <c r="M6282" i="2"/>
  <c r="L6282" i="2" s="1"/>
  <c r="I1096" i="2"/>
  <c r="I2530" i="2"/>
  <c r="I496" i="2"/>
  <c r="M5359" i="2"/>
  <c r="L5359" i="2" s="1"/>
  <c r="I2798" i="2"/>
  <c r="M5850" i="2"/>
  <c r="L5850" i="2" s="1"/>
  <c r="M48" i="2"/>
  <c r="M208" i="2"/>
  <c r="I4358" i="2"/>
  <c r="M5264" i="2"/>
  <c r="L5264" i="2" s="1"/>
  <c r="I3586" i="2"/>
  <c r="I5629" i="2"/>
  <c r="I2577" i="2"/>
  <c r="M3382" i="2"/>
  <c r="L3382" i="2" s="1"/>
  <c r="M1959" i="2"/>
  <c r="L1959" i="2" s="1"/>
  <c r="M4544" i="2"/>
  <c r="L4544" i="2" s="1"/>
  <c r="M5870" i="2"/>
  <c r="L5870" i="2" s="1"/>
  <c r="M4288" i="2"/>
  <c r="L4288" i="2" s="1"/>
  <c r="I419" i="2"/>
  <c r="M6276" i="2"/>
  <c r="L6276" i="2" s="1"/>
  <c r="M4668" i="2"/>
  <c r="L4668" i="2" s="1"/>
  <c r="I392" i="2"/>
  <c r="I3570" i="2"/>
  <c r="I4530" i="2"/>
  <c r="M2981" i="2"/>
  <c r="L2981" i="2" s="1"/>
  <c r="M1770" i="2"/>
  <c r="M1477" i="2"/>
  <c r="I1253" i="2"/>
  <c r="M5628" i="2"/>
  <c r="I2784" i="2"/>
  <c r="M1610" i="2"/>
  <c r="M4173" i="2"/>
  <c r="L4173" i="2" s="1"/>
  <c r="I4149" i="2"/>
  <c r="I3072" i="2"/>
  <c r="I3795" i="2"/>
  <c r="I5258" i="2"/>
  <c r="M454" i="2"/>
  <c r="L454" i="2" s="1"/>
  <c r="M1517" i="2"/>
  <c r="M2939" i="2"/>
  <c r="L2939" i="2" s="1"/>
  <c r="M4121" i="2"/>
  <c r="L4121" i="2" s="1"/>
  <c r="M4360" i="2"/>
  <c r="L4360" i="2" s="1"/>
  <c r="I4877" i="2"/>
  <c r="M5079" i="2"/>
  <c r="L5079" i="2" s="1"/>
  <c r="M5489" i="2"/>
  <c r="L5489" i="2" s="1"/>
  <c r="M2191" i="2"/>
  <c r="L2191" i="2" s="1"/>
  <c r="M6439" i="2"/>
  <c r="L6439" i="2" s="1"/>
  <c r="M5972" i="2"/>
  <c r="L5972" i="2" s="1"/>
  <c r="M3913" i="2"/>
  <c r="L3913" i="2" s="1"/>
  <c r="M6139" i="2"/>
  <c r="I4994" i="2"/>
  <c r="M5805" i="2"/>
  <c r="L5805" i="2" s="1"/>
  <c r="I1539" i="2"/>
  <c r="I6452" i="2"/>
  <c r="M2111" i="2"/>
  <c r="L2111" i="2" s="1"/>
  <c r="M898" i="2"/>
  <c r="M5148" i="2"/>
  <c r="M3540" i="2"/>
  <c r="L3540" i="2" s="1"/>
  <c r="I842" i="2"/>
  <c r="M3924" i="2"/>
  <c r="L3924" i="2" s="1"/>
  <c r="M4040" i="2"/>
  <c r="L4040" i="2" s="1"/>
  <c r="I4151" i="2"/>
  <c r="I1131" i="2"/>
  <c r="I2900" i="2"/>
  <c r="I2952" i="2"/>
  <c r="I388" i="2"/>
  <c r="I1664" i="2"/>
  <c r="M3415" i="2"/>
  <c r="L3415" i="2" s="1"/>
  <c r="M3564" i="2"/>
  <c r="L3564" i="2" s="1"/>
  <c r="M1581" i="2"/>
  <c r="L1581" i="2" s="1"/>
  <c r="I3359" i="2"/>
  <c r="M4562" i="2"/>
  <c r="L4562" i="2" s="1"/>
  <c r="I5913" i="2"/>
  <c r="I5006" i="2"/>
  <c r="M5137" i="2"/>
  <c r="I43" i="2"/>
  <c r="M6103" i="2"/>
  <c r="L6103" i="2" s="1"/>
  <c r="I700" i="2"/>
  <c r="M4046" i="2"/>
  <c r="L4046" i="2" s="1"/>
  <c r="M5891" i="2"/>
  <c r="L5891" i="2" s="1"/>
  <c r="M5474" i="2"/>
  <c r="L5474" i="2" s="1"/>
  <c r="I1751" i="2"/>
  <c r="I5122" i="2"/>
  <c r="I4458" i="2"/>
  <c r="I850" i="2"/>
  <c r="I5290" i="2"/>
  <c r="I2822" i="2"/>
  <c r="I1967" i="2"/>
  <c r="M5808" i="2"/>
  <c r="L5808" i="2" s="1"/>
  <c r="I4658" i="2"/>
  <c r="I3290" i="2"/>
  <c r="M5589" i="2"/>
  <c r="L5589" i="2" s="1"/>
  <c r="I4047" i="2"/>
  <c r="M6462" i="2"/>
  <c r="L6462" i="2" s="1"/>
  <c r="M5973" i="2"/>
  <c r="L5973" i="2" s="1"/>
  <c r="I6033" i="2"/>
  <c r="M6165" i="2"/>
  <c r="L6165" i="2" s="1"/>
  <c r="I4531" i="2"/>
  <c r="M5403" i="2"/>
  <c r="I3061" i="2"/>
  <c r="M6499" i="2"/>
  <c r="L6499" i="2" s="1"/>
  <c r="I4230" i="2"/>
  <c r="I3120" i="2"/>
  <c r="M142" i="2"/>
  <c r="M37" i="2"/>
  <c r="I6310" i="2"/>
  <c r="I3729" i="2"/>
  <c r="I6517" i="2"/>
  <c r="I5856" i="2"/>
  <c r="I5613" i="2"/>
  <c r="I5904" i="2"/>
  <c r="I1827" i="2"/>
  <c r="M5509" i="2"/>
  <c r="L5509" i="2" s="1"/>
  <c r="M2232" i="2"/>
  <c r="L2232" i="2" s="1"/>
  <c r="M1613" i="2"/>
  <c r="I277" i="2"/>
  <c r="I4850" i="2"/>
  <c r="I3756" i="2"/>
  <c r="M3579" i="2"/>
  <c r="L3579" i="2" s="1"/>
  <c r="M2489" i="2"/>
  <c r="L2489" i="2" s="1"/>
  <c r="M5129" i="2"/>
  <c r="L5129" i="2" s="1"/>
  <c r="M4812" i="2"/>
  <c r="L4812" i="2" s="1"/>
  <c r="M4990" i="2"/>
  <c r="L4990" i="2" s="1"/>
  <c r="M5289" i="2"/>
  <c r="M4747" i="2"/>
  <c r="I2907" i="2"/>
  <c r="M5304" i="2"/>
  <c r="L5304" i="2" s="1"/>
  <c r="M4180" i="2"/>
  <c r="L4180" i="2" s="1"/>
  <c r="I1607" i="2"/>
  <c r="M3945" i="2"/>
  <c r="L3945" i="2" s="1"/>
  <c r="M5934" i="2"/>
  <c r="M6554" i="2"/>
  <c r="L6554" i="2" s="1"/>
  <c r="M4461" i="2"/>
  <c r="L4461" i="2" s="1"/>
  <c r="M5592" i="2"/>
  <c r="I5546" i="2"/>
  <c r="I4620" i="2"/>
  <c r="M6204" i="2"/>
  <c r="L6204" i="2" s="1"/>
  <c r="I1634" i="2"/>
  <c r="I469" i="2"/>
  <c r="I2529" i="2"/>
  <c r="I1010" i="2"/>
  <c r="I543" i="2"/>
  <c r="I5277" i="2"/>
  <c r="M4664" i="2"/>
  <c r="L4664" i="2" s="1"/>
  <c r="M6278" i="2"/>
  <c r="L6278" i="2" s="1"/>
  <c r="I2147" i="2"/>
  <c r="M5846" i="2"/>
  <c r="L5846" i="2" s="1"/>
  <c r="I5171" i="2"/>
  <c r="I3389" i="2"/>
  <c r="M5892" i="2"/>
  <c r="I2716" i="2"/>
  <c r="I4297" i="2"/>
  <c r="M5315" i="2"/>
  <c r="L5315" i="2" s="1"/>
  <c r="I5217" i="2"/>
  <c r="I1173" i="2"/>
  <c r="I794" i="2"/>
  <c r="I48" i="2"/>
  <c r="I412" i="2"/>
  <c r="M6208" i="2"/>
  <c r="L6208" i="2" s="1"/>
  <c r="I5098" i="2"/>
  <c r="I2635" i="2"/>
  <c r="I5746" i="2"/>
  <c r="M4183" i="2"/>
  <c r="M4281" i="2"/>
  <c r="L4281" i="2" s="1"/>
  <c r="M3998" i="2"/>
  <c r="L3998" i="2" s="1"/>
  <c r="M4481" i="2"/>
  <c r="L4481" i="2" s="1"/>
  <c r="M3071" i="2"/>
  <c r="L3071" i="2" s="1"/>
  <c r="M3716" i="2"/>
  <c r="L3716" i="2" s="1"/>
  <c r="M1699" i="2"/>
  <c r="L1699" i="2" s="1"/>
  <c r="I6521" i="2"/>
  <c r="I3515" i="2"/>
  <c r="M5449" i="2"/>
  <c r="M5294" i="2"/>
  <c r="L5294" i="2" s="1"/>
  <c r="M5200" i="2"/>
  <c r="L5200" i="2" s="1"/>
  <c r="I6455" i="2"/>
  <c r="M5982" i="2"/>
  <c r="L5982" i="2" s="1"/>
  <c r="I1212" i="2"/>
  <c r="I4475" i="2"/>
  <c r="M1914" i="2"/>
  <c r="L1914" i="2" s="1"/>
  <c r="M2438" i="2"/>
  <c r="L2438" i="2" s="1"/>
  <c r="M3975" i="2"/>
  <c r="L3975" i="2" s="1"/>
  <c r="M6171" i="2"/>
  <c r="L6171" i="2" s="1"/>
  <c r="I2945" i="2"/>
  <c r="M3861" i="2"/>
  <c r="L3861" i="2" s="1"/>
  <c r="I5260" i="2"/>
  <c r="M4688" i="2"/>
  <c r="L4688" i="2" s="1"/>
  <c r="M3726" i="2"/>
  <c r="L3726" i="2" s="1"/>
  <c r="M5956" i="2"/>
  <c r="L5956" i="2" s="1"/>
  <c r="M3775" i="2"/>
  <c r="L3775" i="2" s="1"/>
  <c r="M3452" i="2"/>
  <c r="L3452" i="2" s="1"/>
  <c r="M4142" i="2"/>
  <c r="L4142" i="2" s="1"/>
  <c r="M2205" i="2"/>
  <c r="L2205" i="2" s="1"/>
  <c r="M3287" i="2"/>
  <c r="L3287" i="2" s="1"/>
  <c r="M4732" i="2"/>
  <c r="L4732" i="2" s="1"/>
  <c r="I1335" i="2"/>
  <c r="I4691" i="2"/>
  <c r="M4556" i="2"/>
  <c r="L4556" i="2" s="1"/>
  <c r="M4114" i="2"/>
  <c r="L4114" i="2" s="1"/>
  <c r="I893" i="2"/>
  <c r="M5033" i="2"/>
  <c r="L5033" i="2" s="1"/>
  <c r="M5619" i="2"/>
  <c r="L5619" i="2" s="1"/>
  <c r="M6405" i="2"/>
  <c r="L6405" i="2" s="1"/>
  <c r="M5199" i="2"/>
  <c r="L5199" i="2" s="1"/>
  <c r="I685" i="2"/>
  <c r="M6479" i="2"/>
  <c r="L6479" i="2" s="1"/>
  <c r="M638" i="2"/>
  <c r="L638" i="2" s="1"/>
  <c r="M2742" i="2"/>
  <c r="L2742" i="2" s="1"/>
  <c r="M4377" i="2"/>
  <c r="L4377" i="2" s="1"/>
  <c r="M4163" i="2"/>
  <c r="L4163" i="2" s="1"/>
  <c r="I2554" i="2"/>
  <c r="M5343" i="2"/>
  <c r="L5343" i="2" s="1"/>
  <c r="M4186" i="2"/>
  <c r="M2289" i="2"/>
  <c r="L2289" i="2" s="1"/>
  <c r="M6178" i="2"/>
  <c r="L6178" i="2" s="1"/>
  <c r="M5536" i="2"/>
  <c r="M6395" i="2"/>
  <c r="L6395" i="2" s="1"/>
  <c r="I2717" i="2"/>
  <c r="I2105" i="2"/>
  <c r="M3240" i="2"/>
  <c r="L3240" i="2" s="1"/>
  <c r="M5382" i="2"/>
  <c r="L5382" i="2" s="1"/>
  <c r="I3462" i="2"/>
  <c r="M4204" i="2"/>
  <c r="L4204" i="2" s="1"/>
  <c r="I1277" i="2"/>
  <c r="M6247" i="2"/>
  <c r="L6247" i="2" s="1"/>
  <c r="I1324" i="2"/>
  <c r="I2450" i="2"/>
  <c r="I2260" i="2"/>
  <c r="M6312" i="2"/>
  <c r="L6312" i="2" s="1"/>
  <c r="I1490" i="2"/>
  <c r="I6547" i="2"/>
  <c r="I1740" i="2"/>
  <c r="I3845" i="2"/>
  <c r="M5868" i="2"/>
  <c r="L5868" i="2" s="1"/>
  <c r="I6263" i="2"/>
  <c r="I528" i="2"/>
  <c r="I6135" i="2"/>
  <c r="I3452" i="2"/>
  <c r="I618" i="2"/>
  <c r="M6501" i="2"/>
  <c r="L6501" i="2" s="1"/>
  <c r="I1693" i="2"/>
  <c r="I363" i="2"/>
  <c r="M4943" i="2"/>
  <c r="L4943" i="2" s="1"/>
  <c r="M5872" i="2"/>
  <c r="L5872" i="2" s="1"/>
  <c r="I5023" i="2"/>
  <c r="I1749" i="2"/>
  <c r="I5956" i="2"/>
  <c r="I3195" i="2"/>
  <c r="M2543" i="2"/>
  <c r="L2543" i="2" s="1"/>
  <c r="I1122" i="2"/>
  <c r="I4870" i="2"/>
  <c r="I2427" i="2"/>
  <c r="I1926" i="2"/>
  <c r="I214" i="2"/>
  <c r="M4350" i="2"/>
  <c r="L4350" i="2" s="1"/>
  <c r="M3849" i="2"/>
  <c r="L3849" i="2" s="1"/>
  <c r="M1411" i="2"/>
  <c r="L1411" i="2" s="1"/>
  <c r="M1686" i="2"/>
  <c r="L1686" i="2" s="1"/>
  <c r="M863" i="2"/>
  <c r="L863" i="2" s="1"/>
  <c r="M2459" i="2"/>
  <c r="L2459" i="2" s="1"/>
  <c r="I586" i="2"/>
  <c r="I5050" i="2"/>
  <c r="M2410" i="2"/>
  <c r="L2410" i="2" s="1"/>
  <c r="M5515" i="2"/>
  <c r="L5515" i="2" s="1"/>
  <c r="I5639" i="2"/>
  <c r="I6218" i="2"/>
  <c r="I2215" i="2"/>
  <c r="M5964" i="2"/>
  <c r="L5964" i="2" s="1"/>
  <c r="M2737" i="2"/>
  <c r="L2737" i="2" s="1"/>
  <c r="M5286" i="2"/>
  <c r="L5286" i="2" s="1"/>
  <c r="M2682" i="2"/>
  <c r="L2682" i="2" s="1"/>
  <c r="M4027" i="2"/>
  <c r="L4027" i="2" s="1"/>
  <c r="I4218" i="2"/>
  <c r="I123" i="2"/>
  <c r="M5140" i="2"/>
  <c r="L5140" i="2" s="1"/>
  <c r="M4082" i="2"/>
  <c r="L4082" i="2" s="1"/>
  <c r="M6035" i="2"/>
  <c r="L6035" i="2" s="1"/>
  <c r="M3943" i="2"/>
  <c r="L3943" i="2" s="1"/>
  <c r="M5262" i="2"/>
  <c r="L5262" i="2" s="1"/>
  <c r="M4944" i="2"/>
  <c r="L4944" i="2" s="1"/>
  <c r="M6254" i="2"/>
  <c r="L6254" i="2" s="1"/>
  <c r="M6609" i="2"/>
  <c r="L6609" i="2" s="1"/>
  <c r="M3300" i="2"/>
  <c r="M3808" i="2"/>
  <c r="L3808" i="2" s="1"/>
  <c r="M2441" i="2"/>
  <c r="L2441" i="2" s="1"/>
  <c r="M5686" i="2"/>
  <c r="L5686" i="2" s="1"/>
  <c r="I6322" i="2"/>
  <c r="I5364" i="2"/>
  <c r="M4608" i="2"/>
  <c r="L4608" i="2" s="1"/>
  <c r="I433" i="2"/>
  <c r="I2942" i="2"/>
  <c r="M5429" i="2"/>
  <c r="L5429" i="2" s="1"/>
  <c r="I2931" i="2"/>
  <c r="M6594" i="2"/>
  <c r="L6594" i="2" s="1"/>
  <c r="M1821" i="2"/>
  <c r="L1821" i="2" s="1"/>
  <c r="M3445" i="2"/>
  <c r="L3445" i="2" s="1"/>
  <c r="M1553" i="2"/>
  <c r="L1553" i="2" s="1"/>
  <c r="M4855" i="2"/>
  <c r="L4855" i="2" s="1"/>
  <c r="M3725" i="2"/>
  <c r="L3725" i="2" s="1"/>
  <c r="M5573" i="2"/>
  <c r="M4957" i="2"/>
  <c r="M4433" i="2"/>
  <c r="L4433" i="2" s="1"/>
  <c r="M4404" i="2"/>
  <c r="L4404" i="2" s="1"/>
  <c r="M4835" i="2"/>
  <c r="L4835" i="2" s="1"/>
  <c r="M5366" i="2"/>
  <c r="L5366" i="2" s="1"/>
  <c r="M4283" i="2"/>
  <c r="I1204" i="2"/>
  <c r="I2865" i="2"/>
  <c r="I2691" i="2"/>
  <c r="M2851" i="2"/>
  <c r="L2851" i="2" s="1"/>
  <c r="M3492" i="2"/>
  <c r="L3492" i="2" s="1"/>
  <c r="M2230" i="2"/>
  <c r="L2230" i="2" s="1"/>
  <c r="I6182" i="2"/>
  <c r="M5844" i="2"/>
  <c r="L5844" i="2" s="1"/>
  <c r="M5350" i="2"/>
  <c r="L5350" i="2" s="1"/>
  <c r="M6000" i="2"/>
  <c r="L6000" i="2" s="1"/>
  <c r="I254" i="2"/>
  <c r="M2358" i="2"/>
  <c r="M6363" i="2"/>
  <c r="I1684" i="2"/>
  <c r="I5096" i="2"/>
  <c r="I6280" i="2"/>
  <c r="I2681" i="2"/>
  <c r="I1334" i="2"/>
  <c r="I4319" i="2"/>
  <c r="I2571" i="2"/>
  <c r="M6285" i="2"/>
  <c r="L6285" i="2" s="1"/>
  <c r="I3291" i="2"/>
  <c r="I1323" i="2"/>
  <c r="I866" i="2"/>
  <c r="I1475" i="2"/>
  <c r="M5978" i="2"/>
  <c r="L5978" i="2" s="1"/>
  <c r="I5470" i="2"/>
  <c r="I4012" i="2"/>
  <c r="I1406" i="2"/>
  <c r="I6216" i="2"/>
  <c r="I6343" i="2"/>
  <c r="I4321" i="2"/>
  <c r="J6482" i="2"/>
  <c r="I2220" i="2"/>
  <c r="I4198" i="2"/>
  <c r="I5585" i="2"/>
  <c r="M144" i="2"/>
  <c r="M4043" i="2"/>
  <c r="L4043" i="2" s="1"/>
  <c r="I4373" i="2"/>
  <c r="I5141" i="2"/>
  <c r="M5411" i="2"/>
  <c r="L5411" i="2" s="1"/>
  <c r="I1820" i="2"/>
  <c r="I499" i="2"/>
  <c r="I2793" i="2"/>
  <c r="M1976" i="2"/>
  <c r="L1976" i="2" s="1"/>
  <c r="M6304" i="2"/>
  <c r="L6304" i="2" s="1"/>
  <c r="I6534" i="2"/>
  <c r="M3524" i="2"/>
  <c r="L3524" i="2" s="1"/>
  <c r="M1943" i="2"/>
  <c r="L1943" i="2" s="1"/>
  <c r="M4762" i="2"/>
  <c r="M3640" i="2"/>
  <c r="L3640" i="2" s="1"/>
  <c r="I765" i="2"/>
  <c r="M4294" i="2"/>
  <c r="L4294" i="2" s="1"/>
  <c r="M3683" i="2"/>
  <c r="L3683" i="2" s="1"/>
  <c r="M3020" i="2"/>
  <c r="M6404" i="2"/>
  <c r="L6404" i="2" s="1"/>
  <c r="M1939" i="2"/>
  <c r="L1939" i="2" s="1"/>
  <c r="I4690" i="2"/>
  <c r="M4300" i="2"/>
  <c r="L4300" i="2" s="1"/>
  <c r="I2493" i="2"/>
  <c r="I629" i="2"/>
  <c r="I1885" i="2"/>
  <c r="I6121" i="2"/>
  <c r="M5673" i="2"/>
  <c r="L5673" i="2" s="1"/>
  <c r="M2366" i="2"/>
  <c r="L2366" i="2" s="1"/>
  <c r="M3283" i="2"/>
  <c r="L3283" i="2" s="1"/>
  <c r="M2990" i="2"/>
  <c r="L2990" i="2" s="1"/>
  <c r="M3145" i="2"/>
  <c r="L3145" i="2" s="1"/>
  <c r="M2663" i="2"/>
  <c r="L2663" i="2" s="1"/>
  <c r="M6306" i="2"/>
  <c r="L6306" i="2" s="1"/>
  <c r="I1533" i="2"/>
  <c r="M4831" i="2"/>
  <c r="L4831" i="2" s="1"/>
  <c r="M2518" i="2"/>
  <c r="L2518" i="2" s="1"/>
  <c r="I3996" i="2"/>
  <c r="M6025" i="2"/>
  <c r="L6025" i="2" s="1"/>
  <c r="M5898" i="2"/>
  <c r="I75" i="2"/>
  <c r="I5345" i="2"/>
  <c r="I3302" i="2"/>
  <c r="I2955" i="2"/>
  <c r="I1949" i="2"/>
  <c r="I3119" i="2"/>
  <c r="M4579" i="2"/>
  <c r="L4579" i="2" s="1"/>
  <c r="I2386" i="2"/>
  <c r="I2732" i="2"/>
  <c r="M6079" i="2"/>
  <c r="L6079" i="2" s="1"/>
  <c r="I1492" i="2"/>
  <c r="I2985" i="2"/>
  <c r="I2122" i="2"/>
  <c r="M6565" i="2"/>
  <c r="L6565" i="2" s="1"/>
  <c r="M6577" i="2"/>
  <c r="L6577" i="2" s="1"/>
  <c r="I2512" i="2"/>
  <c r="M6562" i="2"/>
  <c r="L6562" i="2" s="1"/>
  <c r="I2497" i="2"/>
  <c r="I5009" i="2"/>
  <c r="M4784" i="2"/>
  <c r="L4784" i="2" s="1"/>
  <c r="I3237" i="2"/>
  <c r="M6475" i="2"/>
  <c r="L6475" i="2" s="1"/>
  <c r="I1590" i="2"/>
  <c r="I835" i="2"/>
  <c r="I2221" i="2"/>
  <c r="I1502" i="2"/>
  <c r="M4216" i="2"/>
  <c r="L4216" i="2" s="1"/>
  <c r="M2971" i="2"/>
  <c r="L2971" i="2" s="1"/>
  <c r="M4258" i="2"/>
  <c r="I6249" i="2"/>
  <c r="I3646" i="2"/>
  <c r="M4015" i="2"/>
  <c r="L4015" i="2" s="1"/>
  <c r="M5498" i="2"/>
  <c r="L5498" i="2" s="1"/>
  <c r="I5190" i="2"/>
  <c r="M4468" i="2"/>
  <c r="L4468" i="2" s="1"/>
  <c r="I5785" i="2"/>
  <c r="I5860" i="2"/>
  <c r="M5520" i="2"/>
  <c r="L5520" i="2" s="1"/>
  <c r="I1966" i="2"/>
  <c r="M2799" i="2"/>
  <c r="L2799" i="2" s="1"/>
  <c r="M562" i="2"/>
  <c r="L562" i="2" s="1"/>
  <c r="M3590" i="2"/>
  <c r="L3590" i="2" s="1"/>
  <c r="M2149" i="2"/>
  <c r="L2149" i="2" s="1"/>
  <c r="M2766" i="2"/>
  <c r="L2766" i="2" s="1"/>
  <c r="I5817" i="2"/>
  <c r="M4695" i="2"/>
  <c r="L4695" i="2" s="1"/>
  <c r="I802" i="2"/>
  <c r="M5695" i="2"/>
  <c r="M4743" i="2"/>
  <c r="M2523" i="2"/>
  <c r="L2523" i="2" s="1"/>
  <c r="M2889" i="2"/>
  <c r="L2889" i="2" s="1"/>
  <c r="I4452" i="2"/>
  <c r="M5047" i="2"/>
  <c r="M3403" i="2"/>
  <c r="L3403" i="2" s="1"/>
  <c r="M2331" i="2"/>
  <c r="M2255" i="2"/>
  <c r="L2255" i="2" s="1"/>
  <c r="M1674" i="2"/>
  <c r="I2253" i="2"/>
  <c r="I3521" i="2"/>
  <c r="M5388" i="2"/>
  <c r="L5388" i="2" s="1"/>
  <c r="I1999" i="2"/>
  <c r="I203" i="2"/>
  <c r="I3940" i="2"/>
  <c r="M3656" i="2"/>
  <c r="L3656" i="2" s="1"/>
  <c r="M3611" i="2"/>
  <c r="L3611" i="2" s="1"/>
  <c r="M2244" i="2"/>
  <c r="I3381" i="2"/>
  <c r="I119" i="2"/>
  <c r="M4617" i="2"/>
  <c r="L4617" i="2" s="1"/>
  <c r="M4888" i="2"/>
  <c r="M2041" i="2"/>
  <c r="L2041" i="2" s="1"/>
  <c r="M4421" i="2"/>
  <c r="L4421" i="2" s="1"/>
  <c r="M5915" i="2"/>
  <c r="L5915" i="2" s="1"/>
  <c r="I2790" i="2"/>
  <c r="M5104" i="2"/>
  <c r="L5104" i="2" s="1"/>
  <c r="I5061" i="2"/>
  <c r="I3539" i="2"/>
  <c r="M5854" i="2"/>
  <c r="L5854" i="2" s="1"/>
  <c r="M2733" i="2"/>
  <c r="L2733" i="2" s="1"/>
  <c r="M2300" i="2"/>
  <c r="L2300" i="2" s="1"/>
  <c r="M3906" i="2"/>
  <c r="L3906" i="2" s="1"/>
  <c r="M4119" i="2"/>
  <c r="I1108" i="2"/>
  <c r="M5789" i="2"/>
  <c r="L5789" i="2" s="1"/>
  <c r="M3971" i="2"/>
  <c r="L3971" i="2" s="1"/>
  <c r="M5649" i="2"/>
  <c r="L5649" i="2" s="1"/>
  <c r="M5712" i="2"/>
  <c r="L5712" i="2" s="1"/>
  <c r="I5615" i="2"/>
  <c r="M5922" i="2"/>
  <c r="L5922" i="2" s="1"/>
  <c r="M5434" i="2"/>
  <c r="M5950" i="2"/>
  <c r="L5950" i="2" s="1"/>
  <c r="I5960" i="2"/>
  <c r="I3754" i="2"/>
  <c r="I4069" i="2"/>
  <c r="I682" i="2"/>
  <c r="I3128" i="2"/>
  <c r="M5665" i="2"/>
  <c r="M6090" i="2"/>
  <c r="I2306" i="2"/>
  <c r="I5768" i="2"/>
  <c r="I3321" i="2"/>
  <c r="I952" i="2"/>
  <c r="I5228" i="2"/>
  <c r="I1624" i="2"/>
  <c r="I6470" i="2"/>
  <c r="I57" i="2"/>
  <c r="I5903" i="2"/>
  <c r="I2701" i="2"/>
  <c r="I450" i="2"/>
  <c r="I673" i="2"/>
  <c r="I3361" i="2"/>
  <c r="I1111" i="2"/>
  <c r="I1139" i="2"/>
  <c r="I466" i="2"/>
  <c r="M3176" i="2"/>
  <c r="L3176" i="2" s="1"/>
  <c r="M5578" i="2"/>
  <c r="L5578" i="2" s="1"/>
  <c r="M3562" i="2"/>
  <c r="L3562" i="2" s="1"/>
  <c r="M3644" i="2"/>
  <c r="L3644" i="2" s="1"/>
  <c r="M1877" i="2"/>
  <c r="L1877" i="2" s="1"/>
  <c r="M3221" i="2"/>
  <c r="M4505" i="2"/>
  <c r="L4505" i="2" s="1"/>
  <c r="M4726" i="2"/>
  <c r="L4726" i="2" s="1"/>
  <c r="I5670" i="2"/>
  <c r="I3888" i="2"/>
  <c r="M4243" i="2"/>
  <c r="L4243" i="2" s="1"/>
  <c r="I3055" i="2"/>
  <c r="M6116" i="2"/>
  <c r="L6116" i="2" s="1"/>
  <c r="M6601" i="2"/>
  <c r="L6601" i="2" s="1"/>
  <c r="I6014" i="2"/>
  <c r="M1533" i="2"/>
  <c r="L1533" i="2" s="1"/>
  <c r="M3469" i="2"/>
  <c r="L3469" i="2" s="1"/>
  <c r="I3704" i="2"/>
  <c r="M1396" i="2"/>
  <c r="L1396" i="2" s="1"/>
  <c r="M4270" i="2"/>
  <c r="L4270" i="2" s="1"/>
  <c r="I4025" i="2"/>
  <c r="M2900" i="2"/>
  <c r="M3215" i="2"/>
  <c r="L3215" i="2" s="1"/>
  <c r="M1284" i="2"/>
  <c r="M1726" i="2"/>
  <c r="L1726" i="2" s="1"/>
  <c r="M4206" i="2"/>
  <c r="L4206" i="2" s="1"/>
  <c r="M3593" i="2"/>
  <c r="L3593" i="2" s="1"/>
  <c r="I1635" i="2"/>
  <c r="M4280" i="2"/>
  <c r="L4280" i="2" s="1"/>
  <c r="M5594" i="2"/>
  <c r="L5594" i="2" s="1"/>
  <c r="M6029" i="2"/>
  <c r="L6029" i="2" s="1"/>
  <c r="I1319" i="2"/>
  <c r="I672" i="2"/>
  <c r="M4305" i="2"/>
  <c r="L4305" i="2" s="1"/>
  <c r="M3658" i="2"/>
  <c r="L3658" i="2" s="1"/>
  <c r="M2437" i="2"/>
  <c r="L2437" i="2" s="1"/>
  <c r="I567" i="2"/>
  <c r="I399" i="2"/>
  <c r="M5428" i="2"/>
  <c r="L5428" i="2" s="1"/>
  <c r="M4837" i="2"/>
  <c r="L4837" i="2" s="1"/>
  <c r="M5842" i="2"/>
  <c r="L5842" i="2" s="1"/>
  <c r="I449" i="2"/>
  <c r="I5505" i="2"/>
  <c r="I3861" i="2"/>
  <c r="M4960" i="2"/>
  <c r="L4960" i="2" s="1"/>
  <c r="M3298" i="2"/>
  <c r="M2060" i="2"/>
  <c r="L2060" i="2" s="1"/>
  <c r="M4846" i="2"/>
  <c r="L4846" i="2" s="1"/>
  <c r="I2390" i="2"/>
  <c r="I1235" i="2"/>
  <c r="M1463" i="2"/>
  <c r="I1160" i="2"/>
  <c r="M5796" i="2"/>
  <c r="L5796" i="2" s="1"/>
  <c r="I2751" i="2"/>
  <c r="I1736" i="2"/>
  <c r="I6284" i="2"/>
  <c r="I5485" i="2"/>
  <c r="I5912" i="2"/>
  <c r="I5947" i="2"/>
  <c r="I2031" i="2"/>
  <c r="M4500" i="2"/>
  <c r="L4500" i="2" s="1"/>
  <c r="M5077" i="2"/>
  <c r="L5077" i="2" s="1"/>
  <c r="I2623" i="2"/>
  <c r="I1249" i="2"/>
  <c r="I3910" i="2"/>
  <c r="M5803" i="2"/>
  <c r="L5803" i="2" s="1"/>
  <c r="I6003" i="2"/>
  <c r="I3663" i="2"/>
  <c r="I3759" i="2"/>
  <c r="I2095" i="2"/>
  <c r="M6314" i="2"/>
  <c r="L6314" i="2" s="1"/>
  <c r="M5379" i="2"/>
  <c r="L5379" i="2" s="1"/>
  <c r="I3636" i="2"/>
  <c r="M186" i="2"/>
  <c r="M6113" i="2"/>
  <c r="I1385" i="2"/>
  <c r="I3193" i="2"/>
  <c r="I2471" i="2"/>
  <c r="M4700" i="2"/>
  <c r="L4700" i="2" s="1"/>
  <c r="M4800" i="2"/>
  <c r="L4800" i="2" s="1"/>
  <c r="M3864" i="2"/>
  <c r="L3864" i="2" s="1"/>
  <c r="M4773" i="2"/>
  <c r="L4773" i="2" s="1"/>
  <c r="M4051" i="2"/>
  <c r="L4051" i="2" s="1"/>
  <c r="I3197" i="2"/>
  <c r="M3004" i="2"/>
  <c r="M877" i="2"/>
  <c r="L877" i="2" s="1"/>
  <c r="M5358" i="2"/>
  <c r="L5358" i="2" s="1"/>
  <c r="M5725" i="2"/>
  <c r="L5725" i="2" s="1"/>
  <c r="M4727" i="2"/>
  <c r="L4727" i="2" s="1"/>
  <c r="M4938" i="2"/>
  <c r="L4938" i="2" s="1"/>
  <c r="M5655" i="2"/>
  <c r="L5655" i="2" s="1"/>
  <c r="I489" i="2"/>
  <c r="I5502" i="2"/>
  <c r="I1209" i="2"/>
  <c r="M1490" i="2"/>
  <c r="M5643" i="2"/>
  <c r="I6090" i="2"/>
  <c r="I2536" i="2"/>
  <c r="I1384" i="2"/>
  <c r="M5532" i="2"/>
  <c r="L5532" i="2" s="1"/>
  <c r="I1784" i="2"/>
  <c r="I756" i="2"/>
  <c r="I1019" i="2"/>
  <c r="I6473" i="2"/>
  <c r="M5698" i="2"/>
  <c r="L5698" i="2" s="1"/>
  <c r="M1891" i="2"/>
  <c r="L1891" i="2" s="1"/>
  <c r="M2780" i="2"/>
  <c r="L2780" i="2" s="1"/>
  <c r="M2517" i="2"/>
  <c r="L2517" i="2" s="1"/>
  <c r="M2837" i="2"/>
  <c r="L2837" i="2" s="1"/>
  <c r="M4745" i="2"/>
  <c r="I2087" i="2"/>
  <c r="M2619" i="2"/>
  <c r="L2619" i="2" s="1"/>
  <c r="M4790" i="2"/>
  <c r="L4790" i="2" s="1"/>
  <c r="I3542" i="2"/>
  <c r="I5243" i="2"/>
  <c r="M4838" i="2"/>
  <c r="L4838" i="2" s="1"/>
  <c r="I3289" i="2"/>
  <c r="M5138" i="2"/>
  <c r="L5138" i="2" s="1"/>
  <c r="I4518" i="2"/>
  <c r="I714" i="2"/>
  <c r="M6428" i="2"/>
  <c r="L6428" i="2" s="1"/>
  <c r="I5142" i="2"/>
  <c r="I1299" i="2"/>
  <c r="I4866" i="2"/>
  <c r="I5173" i="2"/>
  <c r="M6128" i="2"/>
  <c r="L6128" i="2" s="1"/>
  <c r="I987" i="2"/>
  <c r="I692" i="2"/>
  <c r="M6498" i="2"/>
  <c r="L6498" i="2" s="1"/>
  <c r="I670" i="2"/>
  <c r="I5245" i="2"/>
  <c r="I5000" i="2"/>
  <c r="M1606" i="2"/>
  <c r="L1606" i="2" s="1"/>
  <c r="I5464" i="2"/>
  <c r="I2370" i="2"/>
  <c r="I413" i="2"/>
  <c r="M6608" i="2"/>
  <c r="L6608" i="2" s="1"/>
  <c r="I5679" i="2"/>
  <c r="M6005" i="2"/>
  <c r="L6005" i="2" s="1"/>
  <c r="I6134" i="2"/>
  <c r="I6289" i="2"/>
  <c r="I698" i="2"/>
  <c r="I6039" i="2"/>
  <c r="M6564" i="2"/>
  <c r="L6564" i="2" s="1"/>
  <c r="M2473" i="2"/>
  <c r="L2473" i="2" s="1"/>
  <c r="M4845" i="2"/>
  <c r="L4845" i="2" s="1"/>
  <c r="M6271" i="2"/>
  <c r="L6271" i="2" s="1"/>
  <c r="M4734" i="2"/>
  <c r="L4734" i="2" s="1"/>
  <c r="M4000" i="2"/>
  <c r="L4000" i="2" s="1"/>
  <c r="I5719" i="2"/>
  <c r="I801" i="2"/>
  <c r="M4538" i="2"/>
  <c r="L4538" i="2" s="1"/>
  <c r="I5590" i="2"/>
  <c r="I3742" i="2"/>
  <c r="I441" i="2"/>
  <c r="M344" i="2"/>
  <c r="L344" i="2" s="1"/>
  <c r="M3192" i="2"/>
  <c r="L3192" i="2" s="1"/>
  <c r="M2293" i="2"/>
  <c r="L2293" i="2" s="1"/>
  <c r="M5670" i="2"/>
  <c r="M6297" i="2"/>
  <c r="L6297" i="2" s="1"/>
  <c r="M2068" i="2"/>
  <c r="I5454" i="2"/>
  <c r="I376" i="2"/>
  <c r="M4267" i="2"/>
  <c r="L4267" i="2" s="1"/>
  <c r="I5240" i="2"/>
  <c r="M5596" i="2"/>
  <c r="L5596" i="2" s="1"/>
  <c r="I4718" i="2"/>
  <c r="M2929" i="2"/>
  <c r="L2929" i="2" s="1"/>
  <c r="M3173" i="2"/>
  <c r="L3173" i="2" s="1"/>
  <c r="M2065" i="2"/>
  <c r="L2065" i="2" s="1"/>
  <c r="M4422" i="2"/>
  <c r="L4422" i="2" s="1"/>
  <c r="M3979" i="2"/>
  <c r="L3979" i="2" s="1"/>
  <c r="M5831" i="2"/>
  <c r="L5831" i="2" s="1"/>
  <c r="M3617" i="2"/>
  <c r="L3617" i="2" s="1"/>
  <c r="M6215" i="2"/>
  <c r="L6215" i="2" s="1"/>
  <c r="M6308" i="2"/>
  <c r="L6308" i="2" s="1"/>
  <c r="M6056" i="2"/>
  <c r="L6056" i="2" s="1"/>
  <c r="M5423" i="2"/>
  <c r="I4992" i="2"/>
  <c r="M6186" i="2"/>
  <c r="L6186" i="2" s="1"/>
  <c r="I4692" i="2"/>
  <c r="M3471" i="2"/>
  <c r="L3471" i="2" s="1"/>
  <c r="M6622" i="2"/>
  <c r="L6622" i="2" s="1"/>
  <c r="M3915" i="2"/>
  <c r="L3915" i="2" s="1"/>
  <c r="M1665" i="2"/>
  <c r="L1665" i="2" s="1"/>
  <c r="M5127" i="2"/>
  <c r="L5127" i="2" s="1"/>
  <c r="I2138" i="2"/>
  <c r="M4083" i="2"/>
  <c r="L4083" i="2" s="1"/>
  <c r="M6006" i="2"/>
  <c r="L6006" i="2" s="1"/>
  <c r="I2045" i="2"/>
  <c r="I3440" i="2"/>
  <c r="M4507" i="2"/>
  <c r="L4507" i="2" s="1"/>
  <c r="M5970" i="2"/>
  <c r="L5970" i="2" s="1"/>
  <c r="I2192" i="2"/>
  <c r="M4302" i="2"/>
  <c r="L4302" i="2" s="1"/>
  <c r="I3659" i="2"/>
  <c r="M5554" i="2"/>
  <c r="L5554" i="2" s="1"/>
  <c r="I3157" i="2"/>
  <c r="I3398" i="2"/>
  <c r="M6536" i="2"/>
  <c r="L6536" i="2" s="1"/>
  <c r="I1611" i="2"/>
  <c r="I5241" i="2"/>
  <c r="I5774" i="2"/>
  <c r="M6584" i="2"/>
  <c r="L6584" i="2" s="1"/>
  <c r="I1991" i="2"/>
  <c r="I3740" i="2"/>
  <c r="I3238" i="2"/>
  <c r="M6543" i="2"/>
  <c r="L6543" i="2" s="1"/>
  <c r="M176" i="2"/>
  <c r="I2181" i="2"/>
  <c r="M5954" i="2"/>
  <c r="L5954" i="2" s="1"/>
  <c r="I5868" i="2"/>
  <c r="M5873" i="2"/>
  <c r="L5873" i="2" s="1"/>
  <c r="I5134" i="2"/>
  <c r="I1803" i="2"/>
  <c r="I5344" i="2"/>
  <c r="I2965" i="2"/>
  <c r="M4282" i="2"/>
  <c r="L4282" i="2" s="1"/>
  <c r="I452" i="2"/>
  <c r="I4132" i="2"/>
  <c r="I6323" i="2"/>
  <c r="M5604" i="2"/>
  <c r="L5604" i="2" s="1"/>
  <c r="I973" i="2"/>
  <c r="I2683" i="2"/>
  <c r="I5020" i="2"/>
  <c r="M3330" i="2"/>
  <c r="L3330" i="2" s="1"/>
  <c r="M6158" i="2"/>
  <c r="L6158" i="2" s="1"/>
  <c r="M2753" i="2"/>
  <c r="L2753" i="2" s="1"/>
  <c r="M2899" i="2"/>
  <c r="L2899" i="2" s="1"/>
  <c r="M3537" i="2"/>
  <c r="L3537" i="2" s="1"/>
  <c r="M5431" i="2"/>
  <c r="M1881" i="2"/>
  <c r="L1881" i="2" s="1"/>
  <c r="M6375" i="2"/>
  <c r="L6375" i="2" s="1"/>
  <c r="M6387" i="2"/>
  <c r="L6387" i="2" s="1"/>
  <c r="M4860" i="2"/>
  <c r="L4860" i="2" s="1"/>
  <c r="I5474" i="2"/>
  <c r="I2727" i="2"/>
  <c r="M4504" i="2"/>
  <c r="L4504" i="2" s="1"/>
  <c r="I4817" i="2"/>
  <c r="I1080" i="2"/>
  <c r="I2065" i="2"/>
  <c r="M3001" i="2"/>
  <c r="M2694" i="2"/>
  <c r="L2694" i="2" s="1"/>
  <c r="M3444" i="2"/>
  <c r="L3444" i="2" s="1"/>
  <c r="M1871" i="2"/>
  <c r="L1871" i="2" s="1"/>
  <c r="M2529" i="2"/>
  <c r="L2529" i="2" s="1"/>
  <c r="M3169" i="2"/>
  <c r="L3169" i="2" s="1"/>
  <c r="M6397" i="2"/>
  <c r="L6397" i="2" s="1"/>
  <c r="M6234" i="2"/>
  <c r="L6234" i="2" s="1"/>
  <c r="I5108" i="2"/>
  <c r="I5636" i="2"/>
  <c r="M4506" i="2"/>
  <c r="L4506" i="2" s="1"/>
  <c r="I1841" i="2"/>
  <c r="M2440" i="2"/>
  <c r="L2440" i="2" s="1"/>
  <c r="M2296" i="2"/>
  <c r="L2296" i="2" s="1"/>
  <c r="M4642" i="2"/>
  <c r="L4642" i="2" s="1"/>
  <c r="M5935" i="2"/>
  <c r="M4093" i="2"/>
  <c r="L4093" i="2" s="1"/>
  <c r="M6331" i="2"/>
  <c r="L6331" i="2" s="1"/>
  <c r="M6416" i="2"/>
  <c r="L6416" i="2" s="1"/>
  <c r="M4830" i="2"/>
  <c r="L4830" i="2" s="1"/>
  <c r="I4634" i="2"/>
  <c r="M4648" i="2"/>
  <c r="L4648" i="2" s="1"/>
  <c r="I5251" i="2"/>
  <c r="M5666" i="2"/>
  <c r="M2849" i="2"/>
  <c r="L2849" i="2" s="1"/>
  <c r="M4341" i="2"/>
  <c r="L4341" i="2" s="1"/>
  <c r="I578" i="2"/>
  <c r="I4665" i="2"/>
  <c r="M3770" i="2"/>
  <c r="L3770" i="2" s="1"/>
  <c r="M5357" i="2"/>
  <c r="L5357" i="2" s="1"/>
  <c r="I5476" i="2"/>
  <c r="M4775" i="2"/>
  <c r="L4775" i="2" s="1"/>
  <c r="I2136" i="2"/>
  <c r="M3347" i="2"/>
  <c r="L3347" i="2" s="1"/>
  <c r="I3582" i="2"/>
  <c r="M4357" i="2"/>
  <c r="L4357" i="2" s="1"/>
  <c r="M5281" i="2"/>
  <c r="L5281" i="2" s="1"/>
  <c r="M5710" i="2"/>
  <c r="L5710" i="2" s="1"/>
  <c r="M5329" i="2"/>
  <c r="M2454" i="2"/>
  <c r="L2454" i="2" s="1"/>
  <c r="I1278" i="2"/>
  <c r="I1291" i="2"/>
  <c r="I5314" i="2"/>
  <c r="M4768" i="2"/>
  <c r="L4768" i="2" s="1"/>
  <c r="I2073" i="2"/>
  <c r="I668" i="2"/>
  <c r="I5566" i="2"/>
  <c r="I1579" i="2"/>
  <c r="I830" i="2"/>
  <c r="I6515" i="2"/>
  <c r="M6574" i="2"/>
  <c r="L6574" i="2" s="1"/>
  <c r="I6550" i="2"/>
  <c r="I3160" i="2"/>
  <c r="I782" i="2"/>
  <c r="I3938" i="2"/>
  <c r="I5712" i="2"/>
  <c r="M5091" i="2"/>
  <c r="L5091" i="2" s="1"/>
  <c r="I144" i="2"/>
  <c r="I5673" i="2"/>
  <c r="I4790" i="2"/>
  <c r="I6483" i="2"/>
  <c r="I1778" i="2"/>
  <c r="I374" i="2"/>
  <c r="I5998" i="2"/>
  <c r="I4396" i="2"/>
  <c r="M201" i="2"/>
  <c r="I2374" i="2"/>
  <c r="M5778" i="2"/>
  <c r="L5778" i="2" s="1"/>
  <c r="I1100" i="2"/>
  <c r="M5826" i="2"/>
  <c r="L5826" i="2" s="1"/>
  <c r="M3821" i="2"/>
  <c r="L3821" i="2" s="1"/>
  <c r="M1527" i="2"/>
  <c r="L1527" i="2" s="1"/>
  <c r="M3512" i="2"/>
  <c r="L3512" i="2" s="1"/>
  <c r="M3052" i="2"/>
  <c r="L3052" i="2" s="1"/>
  <c r="I310" i="2"/>
  <c r="M5041" i="2"/>
  <c r="L5041" i="2" s="1"/>
  <c r="I1924" i="2"/>
  <c r="M6510" i="2"/>
  <c r="L6510" i="2" s="1"/>
  <c r="M6305" i="2"/>
  <c r="L6305" i="2" s="1"/>
  <c r="I1888" i="2"/>
  <c r="M2785" i="2"/>
  <c r="L2785" i="2" s="1"/>
  <c r="M5170" i="2"/>
  <c r="L5170" i="2" s="1"/>
  <c r="I1895" i="2"/>
  <c r="M5593" i="2"/>
  <c r="L5593" i="2" s="1"/>
  <c r="I4946" i="2"/>
  <c r="I4353" i="2"/>
  <c r="M6279" i="2"/>
  <c r="L6279" i="2" s="1"/>
  <c r="M5837" i="2"/>
  <c r="L5837" i="2" s="1"/>
  <c r="I5393" i="2"/>
  <c r="I3776" i="2"/>
  <c r="M1710" i="2"/>
  <c r="L1710" i="2" s="1"/>
  <c r="M1924" i="2"/>
  <c r="L1924" i="2" s="1"/>
  <c r="M1815" i="2"/>
  <c r="L1815" i="2" s="1"/>
  <c r="I133" i="2"/>
  <c r="M5049" i="2"/>
  <c r="L5049" i="2" s="1"/>
  <c r="I3311" i="2"/>
  <c r="I5257" i="2"/>
  <c r="I3130" i="2"/>
  <c r="M5857" i="2"/>
  <c r="L5857" i="2" s="1"/>
  <c r="I1196" i="2"/>
  <c r="I5884" i="2"/>
  <c r="I2963" i="2"/>
  <c r="I4186" i="2"/>
  <c r="M4656" i="2"/>
  <c r="L4656" i="2" s="1"/>
  <c r="I3677" i="2"/>
  <c r="I3084" i="2"/>
  <c r="M6452" i="2"/>
  <c r="L6452" i="2" s="1"/>
  <c r="I5910" i="2"/>
  <c r="I2464" i="2"/>
  <c r="I4196" i="2"/>
  <c r="M5346" i="2"/>
  <c r="L5346" i="2" s="1"/>
  <c r="I5247" i="2"/>
  <c r="M6619" i="2"/>
  <c r="L6619" i="2" s="1"/>
  <c r="I3078" i="2"/>
  <c r="I247" i="2"/>
  <c r="I3014" i="2"/>
  <c r="M5055" i="2"/>
  <c r="L5055" i="2" s="1"/>
  <c r="I4544" i="2"/>
  <c r="I1002" i="2"/>
  <c r="I3240" i="2"/>
  <c r="I4060" i="2"/>
  <c r="M2456" i="2"/>
  <c r="L2456" i="2" s="1"/>
  <c r="M2179" i="2"/>
  <c r="L2179" i="2" s="1"/>
  <c r="I3621" i="2"/>
  <c r="M4050" i="2"/>
  <c r="L4050" i="2" s="1"/>
  <c r="M5486" i="2"/>
  <c r="L5486" i="2" s="1"/>
  <c r="M5792" i="2"/>
  <c r="L5792" i="2" s="1"/>
  <c r="M6109" i="2"/>
  <c r="L6109" i="2" s="1"/>
  <c r="M2540" i="2"/>
  <c r="L2540" i="2" s="1"/>
  <c r="I2964" i="2"/>
  <c r="I4669" i="2"/>
  <c r="M5859" i="2"/>
  <c r="L5859" i="2" s="1"/>
  <c r="I1154" i="2"/>
  <c r="M1828" i="2"/>
  <c r="L1828" i="2" s="1"/>
  <c r="M1974" i="2"/>
  <c r="L1974" i="2" s="1"/>
  <c r="M3628" i="2"/>
  <c r="L3628" i="2" s="1"/>
  <c r="M4862" i="2"/>
  <c r="L4862" i="2" s="1"/>
  <c r="M4915" i="2"/>
  <c r="M6454" i="2"/>
  <c r="L6454" i="2" s="1"/>
  <c r="M4516" i="2"/>
  <c r="L4516" i="2" s="1"/>
  <c r="I5457" i="2"/>
  <c r="I2933" i="2"/>
  <c r="M3695" i="2"/>
  <c r="L3695" i="2" s="1"/>
  <c r="M1747" i="2"/>
  <c r="L1747" i="2" s="1"/>
  <c r="M2233" i="2"/>
  <c r="L2233" i="2" s="1"/>
  <c r="M1043" i="2"/>
  <c r="L1043" i="2" s="1"/>
  <c r="M1576" i="2"/>
  <c r="L1576" i="2" s="1"/>
  <c r="M6547" i="2"/>
  <c r="L6547" i="2" s="1"/>
  <c r="M4873" i="2"/>
  <c r="L4873" i="2" s="1"/>
  <c r="M2479" i="2"/>
  <c r="L2479" i="2" s="1"/>
  <c r="I6260" i="2"/>
  <c r="M5564" i="2"/>
  <c r="L5564" i="2" s="1"/>
  <c r="M5547" i="2"/>
  <c r="L5547" i="2" s="1"/>
  <c r="M4491" i="2"/>
  <c r="L4491" i="2" s="1"/>
  <c r="I1843" i="2"/>
  <c r="I1566" i="2"/>
  <c r="M5208" i="2"/>
  <c r="L5208" i="2" s="1"/>
  <c r="I3774" i="2"/>
  <c r="M2676" i="2"/>
  <c r="M3228" i="2"/>
  <c r="L3228" i="2" s="1"/>
  <c r="M3561" i="2"/>
  <c r="L3561" i="2" s="1"/>
  <c r="M2552" i="2"/>
  <c r="L2552" i="2" s="1"/>
  <c r="M4353" i="2"/>
  <c r="L4353" i="2" s="1"/>
  <c r="M5344" i="2"/>
  <c r="L5344" i="2" s="1"/>
  <c r="M4349" i="2"/>
  <c r="L4349" i="2" s="1"/>
  <c r="M6586" i="2"/>
  <c r="L6586" i="2" s="1"/>
  <c r="M6227" i="2"/>
  <c r="L6227" i="2" s="1"/>
  <c r="I1356" i="2"/>
  <c r="M5804" i="2"/>
  <c r="L5804" i="2" s="1"/>
  <c r="I1374" i="2"/>
  <c r="I4316" i="2"/>
  <c r="M6078" i="2"/>
  <c r="M1061" i="2"/>
  <c r="L1061" i="2" s="1"/>
  <c r="M2808" i="2"/>
  <c r="L2808" i="2" s="1"/>
  <c r="M2765" i="2"/>
  <c r="L2765" i="2" s="1"/>
  <c r="M3523" i="2"/>
  <c r="L3523" i="2" s="1"/>
  <c r="M2608" i="2"/>
  <c r="L2608" i="2" s="1"/>
  <c r="M3893" i="2"/>
  <c r="L3893" i="2" s="1"/>
  <c r="M1738" i="2"/>
  <c r="L1738" i="2" s="1"/>
  <c r="M6540" i="2"/>
  <c r="L6540" i="2" s="1"/>
  <c r="M6449" i="2"/>
  <c r="L6449" i="2" s="1"/>
  <c r="M5465" i="2"/>
  <c r="L5465" i="2" s="1"/>
  <c r="I1497" i="2"/>
  <c r="I2802" i="2"/>
  <c r="I945" i="2"/>
  <c r="M5718" i="2"/>
  <c r="L5718" i="2" s="1"/>
  <c r="I6352" i="2"/>
  <c r="M5368" i="2"/>
  <c r="L5368" i="2" s="1"/>
  <c r="M4973" i="2"/>
  <c r="L4973" i="2" s="1"/>
  <c r="I6485" i="2"/>
  <c r="M6014" i="2"/>
  <c r="L6014" i="2" s="1"/>
  <c r="M6342" i="2"/>
  <c r="L6342" i="2" s="1"/>
  <c r="I5100" i="2"/>
  <c r="I5570" i="2"/>
  <c r="I2387" i="2"/>
  <c r="I1340" i="2"/>
  <c r="I3656" i="2"/>
  <c r="I1787" i="2"/>
  <c r="M5295" i="2"/>
  <c r="L5295" i="2" s="1"/>
  <c r="I4058" i="2"/>
  <c r="M5540" i="2"/>
  <c r="L5540" i="2" s="1"/>
  <c r="I78" i="2"/>
  <c r="I1682" i="2"/>
  <c r="M5574" i="2"/>
  <c r="M5847" i="2"/>
  <c r="L5847" i="2" s="1"/>
  <c r="I1240" i="2"/>
  <c r="I4843" i="2"/>
  <c r="I4683" i="2"/>
  <c r="I2190" i="2"/>
  <c r="M5529" i="2"/>
  <c r="M6460" i="2"/>
  <c r="L6460" i="2" s="1"/>
  <c r="I2349" i="2"/>
  <c r="I2600" i="2"/>
  <c r="M805" i="2"/>
  <c r="M2692" i="2"/>
  <c r="L2692" i="2" s="1"/>
  <c r="M2426" i="2"/>
  <c r="L2426" i="2" s="1"/>
  <c r="M1551" i="2"/>
  <c r="L1551" i="2" s="1"/>
  <c r="I1120" i="2"/>
  <c r="M3972" i="2"/>
  <c r="L3972" i="2" s="1"/>
  <c r="M2373" i="2"/>
  <c r="L2373" i="2" s="1"/>
  <c r="I3522" i="2"/>
  <c r="M4448" i="2"/>
  <c r="L4448" i="2" s="1"/>
  <c r="M3038" i="2"/>
  <c r="L3038" i="2" s="1"/>
  <c r="M2512" i="2"/>
  <c r="L2512" i="2" s="1"/>
  <c r="M2221" i="2"/>
  <c r="L2221" i="2" s="1"/>
  <c r="M5524" i="2"/>
  <c r="L5524" i="2" s="1"/>
  <c r="M4232" i="2"/>
  <c r="L4232" i="2" s="1"/>
  <c r="I6355" i="2"/>
  <c r="M6446" i="2"/>
  <c r="L6446" i="2" s="1"/>
  <c r="M2284" i="2"/>
  <c r="L2284" i="2" s="1"/>
  <c r="I1763" i="2"/>
  <c r="I5469" i="2"/>
  <c r="M390" i="2"/>
  <c r="L390" i="2" s="1"/>
  <c r="M2279" i="2"/>
  <c r="L2279" i="2" s="1"/>
  <c r="M1970" i="2"/>
  <c r="L1970" i="2" s="1"/>
  <c r="M2930" i="2"/>
  <c r="L2930" i="2" s="1"/>
  <c r="M1053" i="2"/>
  <c r="L1053" i="2" s="1"/>
  <c r="I5628" i="2"/>
  <c r="M4983" i="2"/>
  <c r="M4958" i="2"/>
  <c r="L4958" i="2" s="1"/>
  <c r="M5640" i="2"/>
  <c r="I1143" i="2"/>
  <c r="I1000" i="2"/>
  <c r="M5882" i="2"/>
  <c r="L5882" i="2" s="1"/>
  <c r="I5499" i="2"/>
  <c r="M2816" i="2"/>
  <c r="L2816" i="2" s="1"/>
  <c r="M3584" i="2"/>
  <c r="L3584" i="2" s="1"/>
  <c r="M2788" i="2"/>
  <c r="L2788" i="2" s="1"/>
  <c r="M5169" i="2"/>
  <c r="L5169" i="2" s="1"/>
  <c r="M5206" i="2"/>
  <c r="L5206" i="2" s="1"/>
  <c r="M5318" i="2"/>
  <c r="L5318" i="2" s="1"/>
  <c r="M6522" i="2"/>
  <c r="L6522" i="2" s="1"/>
  <c r="M4588" i="2"/>
  <c r="M4494" i="2"/>
  <c r="L4494" i="2" s="1"/>
  <c r="I5875" i="2"/>
  <c r="I6084" i="2"/>
  <c r="I5994" i="2"/>
  <c r="I3807" i="2"/>
  <c r="I3856" i="2"/>
  <c r="M3493" i="2"/>
  <c r="L3493" i="2" s="1"/>
  <c r="M3306" i="2"/>
  <c r="L3306" i="2" s="1"/>
  <c r="M3025" i="2"/>
  <c r="L3025" i="2" s="1"/>
  <c r="M3791" i="2"/>
  <c r="L3791" i="2" s="1"/>
  <c r="M2844" i="2"/>
  <c r="L2844" i="2" s="1"/>
  <c r="M4090" i="2"/>
  <c r="L4090" i="2" s="1"/>
  <c r="M4150" i="2"/>
  <c r="L4150" i="2" s="1"/>
  <c r="M6203" i="2"/>
  <c r="L6203" i="2" s="1"/>
  <c r="M6549" i="2"/>
  <c r="L6549" i="2" s="1"/>
  <c r="M2538" i="2"/>
  <c r="L2538" i="2" s="1"/>
  <c r="I6262" i="2"/>
  <c r="I3426" i="2"/>
  <c r="I1980" i="2"/>
  <c r="M6603" i="2"/>
  <c r="L6603" i="2" s="1"/>
  <c r="M6084" i="2"/>
  <c r="L6084" i="2" s="1"/>
  <c r="I1676" i="2"/>
  <c r="M6226" i="2"/>
  <c r="L6226" i="2" s="1"/>
  <c r="I861" i="2"/>
  <c r="I1912" i="2"/>
  <c r="I846" i="2"/>
  <c r="M5722" i="2"/>
  <c r="L5722" i="2" s="1"/>
  <c r="I3391" i="2"/>
  <c r="I3323" i="2"/>
  <c r="I732" i="2"/>
  <c r="M6062" i="2"/>
  <c r="L6062" i="2" s="1"/>
  <c r="M5855" i="2"/>
  <c r="L5855" i="2" s="1"/>
  <c r="M6567" i="2"/>
  <c r="L6567" i="2" s="1"/>
  <c r="I4880" i="2"/>
  <c r="I6416" i="2"/>
  <c r="I1742" i="2"/>
  <c r="I2978" i="2"/>
  <c r="M6339" i="2"/>
  <c r="L6339" i="2" s="1"/>
  <c r="I4597" i="2"/>
  <c r="I5203" i="2"/>
  <c r="M6214" i="2"/>
  <c r="L6214" i="2" s="1"/>
  <c r="M6537" i="2"/>
  <c r="L6537" i="2" s="1"/>
  <c r="I5248" i="2"/>
  <c r="M4383" i="2"/>
  <c r="L4383" i="2" s="1"/>
  <c r="I5117" i="2"/>
  <c r="I5035" i="2"/>
  <c r="I3255" i="2"/>
  <c r="M68" i="2"/>
  <c r="M225" i="2"/>
  <c r="M110" i="2"/>
  <c r="M109" i="2"/>
  <c r="M212" i="2"/>
  <c r="I6544" i="2"/>
  <c r="M120" i="2"/>
  <c r="M193" i="2"/>
  <c r="M118" i="2"/>
  <c r="M125" i="2"/>
  <c r="I2932" i="2"/>
  <c r="I1228" i="2"/>
  <c r="M102" i="2"/>
  <c r="M34" i="2"/>
  <c r="M51" i="2"/>
  <c r="I5353" i="2"/>
  <c r="M33" i="2"/>
  <c r="M135" i="2"/>
  <c r="I1275" i="2"/>
  <c r="L6623" i="2" l="1"/>
  <c r="N23" i="2"/>
  <c r="N22" i="2"/>
  <c r="L24" i="2"/>
  <c r="L25" i="2" s="1"/>
  <c r="N24" i="2" l="1"/>
  <c r="L26" i="2"/>
  <c r="N25" i="2"/>
  <c r="N26" i="2" l="1"/>
  <c r="L27" i="2"/>
  <c r="N27" i="2" l="1"/>
  <c r="L28" i="2"/>
  <c r="N28" i="2" l="1"/>
  <c r="L29" i="2"/>
  <c r="L30" i="2" l="1"/>
  <c r="L31" i="2" l="1"/>
  <c r="L32" i="2" l="1"/>
  <c r="L33" i="2" s="1"/>
  <c r="L34" i="2" s="1"/>
  <c r="L35" i="2" s="1"/>
  <c r="L36" i="2" s="1"/>
  <c r="L37" i="2" s="1"/>
  <c r="L38" i="2" s="1"/>
  <c r="L39" i="2" s="1"/>
  <c r="L40" i="2" s="1"/>
  <c r="L41" i="2" s="1"/>
  <c r="L42" i="2" s="1"/>
  <c r="L43" i="2" s="1"/>
  <c r="L44" i="2" s="1"/>
  <c r="L45" i="2" s="1"/>
  <c r="L46" i="2" s="1"/>
  <c r="L47" i="2" s="1"/>
  <c r="L48" i="2" s="1"/>
  <c r="L49" i="2" s="1"/>
  <c r="L50" i="2" s="1"/>
  <c r="L51" i="2" s="1"/>
  <c r="L52" i="2" s="1"/>
  <c r="L53" i="2" s="1"/>
  <c r="L54" i="2" s="1"/>
  <c r="L55" i="2" s="1"/>
  <c r="L56" i="2" s="1"/>
  <c r="L57" i="2" s="1"/>
  <c r="L58" i="2" s="1"/>
  <c r="L59" i="2" s="1"/>
  <c r="L60" i="2" s="1"/>
  <c r="L61" i="2" s="1"/>
  <c r="L62" i="2" s="1"/>
  <c r="L63" i="2" s="1"/>
  <c r="L64" i="2" s="1"/>
  <c r="L65" i="2" s="1"/>
  <c r="L66" i="2" s="1"/>
  <c r="L67" i="2" s="1"/>
  <c r="L68" i="2" s="1"/>
  <c r="L69" i="2" s="1"/>
  <c r="L70" i="2" s="1"/>
  <c r="L71" i="2" s="1"/>
  <c r="L72" i="2" s="1"/>
  <c r="L73" i="2" s="1"/>
  <c r="L74" i="2" s="1"/>
  <c r="L75" i="2" s="1"/>
  <c r="L76" i="2" s="1"/>
  <c r="L77" i="2" s="1"/>
  <c r="L78" i="2" s="1"/>
  <c r="L79" i="2" s="1"/>
  <c r="L80" i="2" s="1"/>
  <c r="L81" i="2" s="1"/>
  <c r="L82" i="2" s="1"/>
  <c r="L83" i="2" s="1"/>
  <c r="L84" i="2" s="1"/>
  <c r="L85" i="2" s="1"/>
  <c r="L86" i="2" s="1"/>
  <c r="L87" i="2" s="1"/>
  <c r="L88" i="2" s="1"/>
  <c r="L89" i="2" s="1"/>
  <c r="L90" i="2" s="1"/>
  <c r="L91" i="2" s="1"/>
  <c r="L92" i="2" s="1"/>
  <c r="L93" i="2" s="1"/>
  <c r="L94" i="2" s="1"/>
  <c r="L95" i="2" s="1"/>
  <c r="L96" i="2" s="1"/>
  <c r="L97" i="2" s="1"/>
  <c r="L98" i="2" s="1"/>
  <c r="L99" i="2" s="1"/>
  <c r="L100" i="2" s="1"/>
  <c r="L101" i="2" s="1"/>
  <c r="L102" i="2" s="1"/>
  <c r="L103" i="2" s="1"/>
  <c r="L104" i="2" s="1"/>
  <c r="L105" i="2" s="1"/>
  <c r="L106" i="2" s="1"/>
  <c r="L107" i="2" s="1"/>
  <c r="L108" i="2" s="1"/>
  <c r="L109" i="2" s="1"/>
  <c r="L110" i="2" s="1"/>
  <c r="L111" i="2" s="1"/>
  <c r="L112" i="2" s="1"/>
  <c r="L113" i="2" s="1"/>
  <c r="L114" i="2" s="1"/>
  <c r="L115" i="2" s="1"/>
  <c r="L116" i="2" s="1"/>
  <c r="L117" i="2" s="1"/>
  <c r="L118" i="2" s="1"/>
  <c r="L119" i="2" s="1"/>
  <c r="L120" i="2" s="1"/>
  <c r="L121" i="2" s="1"/>
  <c r="L122" i="2" s="1"/>
  <c r="L123" i="2" s="1"/>
  <c r="L124" i="2" s="1"/>
  <c r="L125" i="2" s="1"/>
  <c r="L126" i="2" s="1"/>
  <c r="L127" i="2" s="1"/>
  <c r="L128" i="2" s="1"/>
  <c r="L129" i="2" s="1"/>
  <c r="L130" i="2" s="1"/>
  <c r="L131" i="2" s="1"/>
  <c r="L132" i="2" s="1"/>
  <c r="L133" i="2" s="1"/>
  <c r="L134" i="2" s="1"/>
  <c r="L135" i="2" s="1"/>
  <c r="L136" i="2" s="1"/>
  <c r="L137" i="2" s="1"/>
  <c r="L138" i="2" s="1"/>
  <c r="L139" i="2" s="1"/>
  <c r="L140" i="2" s="1"/>
  <c r="L141" i="2" s="1"/>
  <c r="L142" i="2" s="1"/>
  <c r="L143" i="2" s="1"/>
  <c r="L144" i="2" s="1"/>
  <c r="L145" i="2" s="1"/>
  <c r="L146" i="2" s="1"/>
  <c r="L147" i="2" s="1"/>
  <c r="L148" i="2" s="1"/>
  <c r="L149" i="2" s="1"/>
  <c r="L150" i="2" s="1"/>
  <c r="L151" i="2" s="1"/>
  <c r="L152" i="2" s="1"/>
  <c r="L153" i="2" s="1"/>
  <c r="L154" i="2" s="1"/>
  <c r="L155" i="2" s="1"/>
  <c r="L156" i="2" s="1"/>
  <c r="L157" i="2" s="1"/>
  <c r="L158" i="2" s="1"/>
  <c r="L159" i="2" s="1"/>
  <c r="L160" i="2" s="1"/>
  <c r="L161" i="2" s="1"/>
  <c r="L162" i="2" s="1"/>
  <c r="L163" i="2" s="1"/>
  <c r="L164" i="2" s="1"/>
  <c r="L165" i="2" s="1"/>
  <c r="L166" i="2" s="1"/>
  <c r="L167" i="2" s="1"/>
  <c r="L168" i="2" s="1"/>
  <c r="L169" i="2" s="1"/>
  <c r="L170" i="2" s="1"/>
  <c r="L171" i="2" s="1"/>
  <c r="L172" i="2" s="1"/>
  <c r="L173" i="2" s="1"/>
  <c r="L174" i="2" s="1"/>
  <c r="L175" i="2" s="1"/>
  <c r="L176" i="2" s="1"/>
  <c r="L177" i="2" s="1"/>
  <c r="L178" i="2" s="1"/>
  <c r="L179" i="2" s="1"/>
  <c r="L180" i="2" s="1"/>
  <c r="L181" i="2" s="1"/>
  <c r="L182" i="2" s="1"/>
  <c r="L183" i="2" s="1"/>
  <c r="L184" i="2" s="1"/>
  <c r="L185" i="2" s="1"/>
  <c r="L186" i="2" s="1"/>
  <c r="L187" i="2" s="1"/>
  <c r="L188" i="2" s="1"/>
  <c r="L189" i="2" s="1"/>
  <c r="L190" i="2" s="1"/>
  <c r="L191" i="2" s="1"/>
  <c r="L192" i="2" s="1"/>
  <c r="L193" i="2" s="1"/>
  <c r="L194" i="2" s="1"/>
  <c r="L195" i="2" s="1"/>
  <c r="L196" i="2" s="1"/>
  <c r="L197" i="2" s="1"/>
  <c r="L198" i="2" s="1"/>
  <c r="L199" i="2" s="1"/>
  <c r="L200" i="2" s="1"/>
  <c r="L201" i="2" s="1"/>
  <c r="L202" i="2" s="1"/>
  <c r="L203" i="2" s="1"/>
  <c r="L204" i="2" s="1"/>
  <c r="L205" i="2" s="1"/>
  <c r="L206" i="2" s="1"/>
  <c r="L207" i="2" s="1"/>
  <c r="L208" i="2" s="1"/>
  <c r="L209" i="2" s="1"/>
  <c r="L210" i="2" s="1"/>
  <c r="L211" i="2" s="1"/>
  <c r="L212" i="2" s="1"/>
  <c r="L213" i="2" s="1"/>
  <c r="L214" i="2" s="1"/>
  <c r="L215" i="2" s="1"/>
  <c r="L216" i="2" s="1"/>
  <c r="L217" i="2" s="1"/>
  <c r="L218" i="2" s="1"/>
  <c r="L219" i="2" s="1"/>
  <c r="L220" i="2" s="1"/>
  <c r="L221" i="2" s="1"/>
  <c r="L222" i="2" s="1"/>
  <c r="L223" i="2" s="1"/>
  <c r="L224" i="2" s="1"/>
  <c r="L225" i="2" s="1"/>
  <c r="L226" i="2" s="1"/>
  <c r="L227" i="2" s="1"/>
  <c r="L228" i="2" s="1"/>
  <c r="L229" i="2" s="1"/>
  <c r="L230" i="2" s="1"/>
  <c r="L231" i="2" s="1"/>
  <c r="L232" i="2" s="1"/>
  <c r="L233" i="2" s="1"/>
  <c r="L234" i="2" s="1"/>
  <c r="L235" i="2" s="1"/>
  <c r="L236" i="2" s="1"/>
  <c r="L237" i="2" s="1"/>
  <c r="L238" i="2" s="1"/>
  <c r="L239" i="2" s="1"/>
  <c r="L240" i="2" s="1"/>
  <c r="L241" i="2" s="1"/>
  <c r="L242" i="2" s="1"/>
  <c r="L243" i="2" s="1"/>
  <c r="L244" i="2" s="1"/>
  <c r="L245" i="2" s="1"/>
  <c r="L246" i="2" s="1"/>
  <c r="L247" i="2" s="1"/>
  <c r="L248" i="2" s="1"/>
  <c r="L249" i="2" s="1"/>
  <c r="L250" i="2" s="1"/>
  <c r="L251" i="2" s="1"/>
  <c r="L252" i="2" s="1"/>
  <c r="L253" i="2" s="1"/>
  <c r="L254" i="2" s="1"/>
  <c r="L255" i="2" s="1"/>
  <c r="L256" i="2" s="1"/>
  <c r="L257" i="2" s="1"/>
  <c r="L258" i="2" s="1"/>
  <c r="L259" i="2" s="1"/>
  <c r="L260" i="2" s="1"/>
  <c r="L261" i="2" s="1"/>
  <c r="L262" i="2" s="1"/>
  <c r="L263" i="2" s="1"/>
  <c r="L264" i="2" s="1"/>
  <c r="L265" i="2" s="1"/>
  <c r="L266" i="2" s="1"/>
  <c r="L267" i="2" s="1"/>
  <c r="L268" i="2" s="1"/>
  <c r="L269" i="2" s="1"/>
  <c r="L270" i="2" s="1"/>
  <c r="L271" i="2" s="1"/>
  <c r="L272" i="2" s="1"/>
  <c r="L273" i="2" s="1"/>
  <c r="L274" i="2" s="1"/>
  <c r="L275" i="2" s="1"/>
  <c r="L276" i="2" s="1"/>
  <c r="L277" i="2" s="1"/>
  <c r="L278" i="2" s="1"/>
  <c r="L279" i="2" s="1"/>
  <c r="L280" i="2" s="1"/>
  <c r="L281" i="2" s="1"/>
  <c r="L282" i="2" s="1"/>
  <c r="L283" i="2" s="1"/>
  <c r="L284" i="2" s="1"/>
  <c r="L285" i="2" s="1"/>
  <c r="L286" i="2" s="1"/>
  <c r="L287" i="2" s="1"/>
  <c r="L288" i="2" s="1"/>
  <c r="L289" i="2" s="1"/>
  <c r="L290" i="2" s="1"/>
  <c r="L291" i="2" s="1"/>
  <c r="L292" i="2" s="1"/>
  <c r="L293" i="2" s="1"/>
  <c r="L294" i="2" s="1"/>
  <c r="L295" i="2" s="1"/>
  <c r="L296" i="2" s="1"/>
  <c r="L297" i="2" s="1"/>
  <c r="L298" i="2" s="1"/>
  <c r="L299" i="2" s="1"/>
  <c r="L300" i="2" s="1"/>
  <c r="L301" i="2" s="1"/>
  <c r="L302" i="2" s="1"/>
  <c r="L303" i="2" s="1"/>
  <c r="L304" i="2" s="1"/>
  <c r="L305" i="2" s="1"/>
  <c r="L306" i="2" s="1"/>
  <c r="L307" i="2" s="1"/>
  <c r="L308" i="2" s="1"/>
  <c r="L309" i="2" s="1"/>
  <c r="L310" i="2" s="1"/>
  <c r="L311" i="2" s="1"/>
  <c r="L312" i="2" s="1"/>
  <c r="L313" i="2" s="1"/>
  <c r="L314" i="2" s="1"/>
  <c r="L315" i="2" s="1"/>
  <c r="L316" i="2" s="1"/>
  <c r="L317" i="2" s="1"/>
  <c r="L318" i="2" s="1"/>
  <c r="L323" i="2" s="1"/>
  <c r="L328" i="2" s="1"/>
  <c r="L340" i="2" s="1"/>
  <c r="L411" i="2" s="1"/>
  <c r="L448" i="2" s="1"/>
  <c r="L463" i="2" s="1"/>
  <c r="L497" i="2" s="1"/>
  <c r="L507" i="2" s="1"/>
  <c r="L781" i="2" s="1"/>
  <c r="L783" i="2" s="1"/>
  <c r="L784" i="2" s="1"/>
  <c r="L792" i="2" s="1"/>
  <c r="L793" i="2" s="1"/>
  <c r="L794" i="2" s="1"/>
  <c r="L795" i="2" s="1"/>
  <c r="L796" i="2" s="1"/>
  <c r="L797" i="2" s="1"/>
  <c r="L798" i="2" s="1"/>
  <c r="L805" i="2" s="1"/>
  <c r="L806" i="2" s="1"/>
  <c r="L807" i="2" s="1"/>
  <c r="L808" i="2" s="1"/>
  <c r="L809" i="2" s="1"/>
  <c r="L810" i="2" s="1"/>
  <c r="L811" i="2" s="1"/>
  <c r="L812" i="2" s="1"/>
  <c r="L813" i="2" s="1"/>
  <c r="L814" i="2" s="1"/>
  <c r="L815" i="2" s="1"/>
  <c r="L816" i="2" s="1"/>
  <c r="L817" i="2" s="1"/>
  <c r="L818" i="2" s="1"/>
  <c r="L819" i="2" s="1"/>
  <c r="L820" i="2" s="1"/>
  <c r="L821" i="2" s="1"/>
  <c r="L824" i="2" s="1"/>
  <c r="L825" i="2" s="1"/>
  <c r="L826" i="2" s="1"/>
  <c r="L883" i="2" s="1"/>
  <c r="L896" i="2" s="1"/>
  <c r="L897" i="2" s="1"/>
  <c r="L898" i="2" s="1"/>
  <c r="L900" i="2" s="1"/>
  <c r="L902" i="2" s="1"/>
  <c r="L903" i="2" s="1"/>
  <c r="L908" i="2" s="1"/>
  <c r="L909" i="2" s="1"/>
  <c r="L911" i="2" s="1"/>
  <c r="L912" i="2" s="1"/>
  <c r="L917" i="2" s="1"/>
  <c r="L920" i="2" s="1"/>
  <c r="L921" i="2" s="1"/>
  <c r="L994" i="2" s="1"/>
  <c r="L1057" i="2" s="1"/>
  <c r="L1066" i="2" s="1"/>
  <c r="L1067" i="2" s="1"/>
  <c r="L1082" i="2" s="1"/>
  <c r="L1083" i="2" s="1"/>
  <c r="L1084" i="2" s="1"/>
  <c r="L1085" i="2" s="1"/>
  <c r="L1107" i="2" s="1"/>
  <c r="L1108" i="2" s="1"/>
  <c r="L1109" i="2" s="1"/>
  <c r="L1110" i="2" s="1"/>
  <c r="L1199" i="2" s="1"/>
  <c r="L1200" i="2" s="1"/>
  <c r="L1264" i="2" s="1"/>
  <c r="L1265" i="2" s="1"/>
  <c r="L1266" i="2" s="1"/>
  <c r="L1267" i="2" s="1"/>
  <c r="L1268" i="2" s="1"/>
  <c r="L1269" i="2" s="1"/>
  <c r="L1270" i="2" s="1"/>
  <c r="L1271" i="2" s="1"/>
  <c r="L1272" i="2" s="1"/>
  <c r="L1273" i="2" s="1"/>
  <c r="L1274" i="2" s="1"/>
  <c r="L1275" i="2" s="1"/>
  <c r="L1276" i="2" s="1"/>
  <c r="L1277" i="2" s="1"/>
  <c r="L1278" i="2" s="1"/>
  <c r="L1279" i="2" s="1"/>
  <c r="L1280" i="2" s="1"/>
  <c r="L1281" i="2" s="1"/>
  <c r="L1282" i="2" s="1"/>
  <c r="L1283" i="2" s="1"/>
  <c r="L1284" i="2" s="1"/>
  <c r="L1285" i="2" s="1"/>
  <c r="L1286" i="2" s="1"/>
  <c r="L1287" i="2" s="1"/>
  <c r="L1336" i="2" s="1"/>
  <c r="L1338" i="2" s="1"/>
  <c r="L1405" i="2" s="1"/>
  <c r="L1412" i="2" s="1"/>
  <c r="L1417" i="2" s="1"/>
  <c r="L1429" i="2" s="1"/>
  <c r="L1434" i="2" s="1"/>
  <c r="L1439" i="2" s="1"/>
  <c r="L1440" i="2" s="1"/>
  <c r="L1441" i="2" s="1"/>
  <c r="L1442" i="2" s="1"/>
  <c r="L1445" i="2" s="1"/>
  <c r="L1453" i="2" s="1"/>
  <c r="L1458" i="2" s="1"/>
  <c r="L1463" i="2" s="1"/>
  <c r="L1465" i="2" s="1"/>
  <c r="L1466" i="2" s="1"/>
  <c r="L1469" i="2" s="1"/>
  <c r="L1477" i="2" s="1"/>
  <c r="L1482" i="2" s="1"/>
  <c r="L1487" i="2" s="1"/>
  <c r="L1489" i="2" s="1"/>
  <c r="L1490" i="2" s="1"/>
  <c r="L1493" i="2" s="1"/>
  <c r="L1501" i="2" s="1"/>
  <c r="L1506" i="2" s="1"/>
  <c r="L1511" i="2" s="1"/>
  <c r="L1513" i="2" s="1"/>
  <c r="L1514" i="2" s="1"/>
  <c r="L1517" i="2" s="1"/>
  <c r="L1525" i="2" s="1"/>
  <c r="L1530" i="2" s="1"/>
  <c r="L1535" i="2" s="1"/>
  <c r="L1537" i="2" s="1"/>
  <c r="L1538" i="2" s="1"/>
  <c r="L1541" i="2" s="1"/>
  <c r="L1549" i="2" s="1"/>
  <c r="L1554" i="2" s="1"/>
  <c r="L1559" i="2" s="1"/>
  <c r="L1561" i="2" s="1"/>
  <c r="L1562" i="2" s="1"/>
  <c r="L1565" i="2" s="1"/>
  <c r="L1573" i="2" s="1"/>
  <c r="L1578" i="2" s="1"/>
  <c r="L1583" i="2" s="1"/>
  <c r="L1585" i="2" s="1"/>
  <c r="L1586" i="2" s="1"/>
  <c r="L1589" i="2" s="1"/>
  <c r="L1597" i="2" s="1"/>
  <c r="L1602" i="2" s="1"/>
  <c r="L1607" i="2" s="1"/>
  <c r="L1609" i="2" s="1"/>
  <c r="L1610" i="2" s="1"/>
  <c r="L1613" i="2" s="1"/>
  <c r="L1621" i="2" s="1"/>
  <c r="L1626" i="2" s="1"/>
  <c r="L1631" i="2" s="1"/>
  <c r="L1633" i="2" s="1"/>
  <c r="L1634" i="2" s="1"/>
  <c r="L1637" i="2" s="1"/>
  <c r="L1645" i="2" s="1"/>
  <c r="L1650" i="2" s="1"/>
  <c r="L1655" i="2" s="1"/>
  <c r="L1657" i="2" s="1"/>
  <c r="L1658" i="2" s="1"/>
  <c r="L1661" i="2" s="1"/>
  <c r="L1669" i="2" s="1"/>
  <c r="L1674" i="2" s="1"/>
  <c r="L1679" i="2" s="1"/>
  <c r="L1681" i="2" s="1"/>
  <c r="L1682" i="2" s="1"/>
  <c r="L1685" i="2" s="1"/>
  <c r="L1693" i="2" s="1"/>
  <c r="L1698" i="2" s="1"/>
  <c r="L1703" i="2" s="1"/>
  <c r="L1705" i="2" s="1"/>
  <c r="L1706" i="2" s="1"/>
  <c r="L1709" i="2" s="1"/>
  <c r="L1717" i="2" s="1"/>
  <c r="L1722" i="2" s="1"/>
  <c r="L1727" i="2" s="1"/>
  <c r="L1729" i="2" s="1"/>
  <c r="L1730" i="2" s="1"/>
  <c r="L1733" i="2" s="1"/>
  <c r="L1741" i="2" s="1"/>
  <c r="L1746" i="2" s="1"/>
  <c r="L1751" i="2" s="1"/>
  <c r="L1753" i="2" s="1"/>
  <c r="L1754" i="2" s="1"/>
  <c r="L1757" i="2" s="1"/>
  <c r="L1765" i="2" s="1"/>
  <c r="L1770" i="2" s="1"/>
  <c r="L1775" i="2" s="1"/>
  <c r="L1777" i="2" s="1"/>
  <c r="L1778" i="2" s="1"/>
  <c r="L1781" i="2" s="1"/>
  <c r="L1789" i="2" s="1"/>
  <c r="L1794" i="2" s="1"/>
  <c r="L1799" i="2" s="1"/>
  <c r="L1801" i="2" s="1"/>
  <c r="L1802" i="2" s="1"/>
  <c r="L1805" i="2" s="1"/>
  <c r="L1813" i="2" s="1"/>
  <c r="L1818" i="2" s="1"/>
  <c r="L1823" i="2" s="1"/>
  <c r="L1825" i="2" s="1"/>
  <c r="L1826" i="2" s="1"/>
  <c r="L1829" i="2" s="1"/>
  <c r="L1837" i="2" s="1"/>
  <c r="L1842" i="2" s="1"/>
  <c r="L1847" i="2" s="1"/>
  <c r="L1853" i="2" s="1"/>
  <c r="L1860" i="2" s="1"/>
  <c r="L1869" i="2" s="1"/>
  <c r="L1885" i="2" s="1"/>
  <c r="L1903" i="2" s="1"/>
  <c r="L1904" i="2" s="1"/>
  <c r="L1905" i="2" s="1"/>
  <c r="L1906" i="2" s="1"/>
  <c r="L1907" i="2" s="1"/>
  <c r="L1908" i="2" s="1"/>
  <c r="L1909" i="2" s="1"/>
  <c r="L1910" i="2" s="1"/>
  <c r="L1911" i="2" s="1"/>
  <c r="L1920" i="2" s="1"/>
  <c r="L1957" i="2" s="1"/>
  <c r="L1964" i="2" s="1"/>
  <c r="L1972" i="2" s="1"/>
  <c r="L1978" i="2" s="1"/>
  <c r="L1979" i="2" s="1"/>
  <c r="L1980" i="2" s="1"/>
  <c r="L1981" i="2" s="1"/>
  <c r="L1982" i="2" s="1"/>
  <c r="L1983" i="2" s="1"/>
  <c r="L1984" i="2" s="1"/>
  <c r="L1989" i="2" s="1"/>
  <c r="L1993" i="2" s="1"/>
  <c r="L1998" i="2" s="1"/>
  <c r="L2003" i="2" s="1"/>
  <c r="L2011" i="2" s="1"/>
  <c r="L2016" i="2" s="1"/>
  <c r="L2022" i="2" s="1"/>
  <c r="L2024" i="2" s="1"/>
  <c r="L2029" i="2" s="1"/>
  <c r="L2035" i="2" s="1"/>
  <c r="L2037" i="2" s="1"/>
  <c r="L2042" i="2" s="1"/>
  <c r="L2048" i="2" s="1"/>
  <c r="L2050" i="2" s="1"/>
  <c r="L2055" i="2" s="1"/>
  <c r="L2061" i="2" s="1"/>
  <c r="L2063" i="2" s="1"/>
  <c r="L2068" i="2" s="1"/>
  <c r="L2084" i="2" s="1"/>
  <c r="L2085" i="2" s="1"/>
  <c r="L2094" i="2" s="1"/>
  <c r="L2095" i="2" s="1"/>
  <c r="L2106" i="2" s="1"/>
  <c r="L2107" i="2" s="1"/>
  <c r="L2116" i="2" s="1"/>
  <c r="L2117" i="2" s="1"/>
  <c r="L2122" i="2" s="1"/>
  <c r="L2123" i="2" s="1"/>
  <c r="L2146" i="2" s="1"/>
  <c r="L2147" i="2" s="1"/>
  <c r="L2168" i="2" s="1"/>
  <c r="L2169" i="2" s="1"/>
  <c r="L2180" i="2" s="1"/>
  <c r="L2181" i="2" s="1"/>
  <c r="L2188" i="2" s="1"/>
  <c r="L2189" i="2" s="1"/>
  <c r="L2200" i="2" s="1"/>
  <c r="L2201" i="2" s="1"/>
  <c r="L2238" i="2" s="1"/>
  <c r="L2239" i="2" s="1"/>
  <c r="L2240" i="2" s="1"/>
  <c r="L2241" i="2" s="1"/>
  <c r="L2242" i="2" s="1"/>
  <c r="L2243" i="2" s="1"/>
  <c r="L2244" i="2" s="1"/>
  <c r="L2245" i="2" s="1"/>
  <c r="L2246" i="2" s="1"/>
  <c r="L2247" i="2" s="1"/>
  <c r="L2248" i="2" s="1"/>
  <c r="L2249" i="2" s="1"/>
  <c r="L2250" i="2" s="1"/>
  <c r="L2251" i="2" s="1"/>
  <c r="L2252" i="2" s="1"/>
  <c r="L2253" i="2" s="1"/>
  <c r="L2326" i="2" s="1"/>
  <c r="L2331" i="2" s="1"/>
  <c r="L2338" i="2" s="1"/>
  <c r="L2344" i="2" s="1"/>
  <c r="L2346" i="2" s="1"/>
  <c r="L2347" i="2" s="1"/>
  <c r="L2350" i="2" s="1"/>
  <c r="L2355" i="2" s="1"/>
  <c r="L2356" i="2" s="1"/>
  <c r="L2357" i="2" s="1"/>
  <c r="L2358" i="2" s="1"/>
  <c r="L2363" i="2" s="1"/>
  <c r="L2364" i="2" s="1"/>
  <c r="L2374" i="2" s="1"/>
  <c r="L2379" i="2" s="1"/>
  <c r="L2386" i="2" s="1"/>
  <c r="L2400" i="2" s="1"/>
  <c r="L2405" i="2" s="1"/>
  <c r="L2531" i="2" s="1"/>
  <c r="L2535" i="2" s="1"/>
  <c r="L2554" i="2" s="1"/>
  <c r="L2558" i="2" s="1"/>
  <c r="L2569" i="2" s="1"/>
  <c r="L2570" i="2" s="1"/>
  <c r="L2577" i="2" s="1"/>
  <c r="L2578" i="2" s="1"/>
  <c r="L2581" i="2" s="1"/>
  <c r="L2586" i="2" s="1"/>
  <c r="L2587" i="2" s="1"/>
  <c r="L2590" i="2" s="1"/>
  <c r="L2595" i="2" s="1"/>
  <c r="L2596" i="2" s="1"/>
  <c r="L2599" i="2" s="1"/>
  <c r="L2603" i="2" s="1"/>
  <c r="L2604" i="2" s="1"/>
  <c r="L2607" i="2" s="1"/>
  <c r="L2611" i="2" s="1"/>
  <c r="L2612" i="2" s="1"/>
  <c r="L2615" i="2" s="1"/>
  <c r="L2621" i="2" s="1"/>
  <c r="L2622" i="2" s="1"/>
  <c r="L2625" i="2" s="1"/>
  <c r="L2676" i="2" s="1"/>
  <c r="L2685" i="2" s="1"/>
  <c r="L2748" i="2" s="1"/>
  <c r="L2755" i="2" s="1"/>
  <c r="L2763" i="2" s="1"/>
  <c r="L2898" i="2" s="1"/>
  <c r="L2900" i="2" s="1"/>
  <c r="L2970" i="2" s="1"/>
  <c r="L2972" i="2" s="1"/>
  <c r="L2974" i="2" s="1"/>
  <c r="L2975" i="2" s="1"/>
  <c r="L2978" i="2" s="1"/>
  <c r="L2979" i="2" s="1"/>
  <c r="L2982" i="2" s="1"/>
  <c r="L2983" i="2" s="1"/>
  <c r="L2986" i="2" s="1"/>
  <c r="L2987" i="2" s="1"/>
  <c r="L2988" i="2" s="1"/>
  <c r="L2989" i="2" s="1"/>
  <c r="L2991" i="2" s="1"/>
  <c r="L2992" i="2" s="1"/>
  <c r="L2995" i="2" s="1"/>
  <c r="L2996" i="2" s="1"/>
  <c r="L2999" i="2" s="1"/>
  <c r="L3000" i="2" s="1"/>
  <c r="L3001" i="2" s="1"/>
  <c r="L3002" i="2" s="1"/>
  <c r="L3003" i="2" s="1"/>
  <c r="L3004" i="2" s="1"/>
  <c r="L3007" i="2" s="1"/>
  <c r="L3008" i="2" s="1"/>
  <c r="L3011" i="2" s="1"/>
  <c r="L3012" i="2" s="1"/>
  <c r="L3013" i="2" s="1"/>
  <c r="L3014" i="2" s="1"/>
  <c r="L3016" i="2" s="1"/>
  <c r="L3018" i="2" s="1"/>
  <c r="L3020" i="2" s="1"/>
  <c r="L3161" i="2" s="1"/>
  <c r="L3187" i="2" s="1"/>
  <c r="L3193" i="2" s="1"/>
  <c r="L3195" i="2" s="1"/>
  <c r="L3205" i="2" s="1"/>
  <c r="L3206" i="2" s="1"/>
  <c r="L3207" i="2" s="1"/>
  <c r="L3208" i="2" s="1"/>
  <c r="L3209" i="2" s="1"/>
  <c r="L3210" i="2" s="1"/>
  <c r="L3211" i="2" s="1"/>
  <c r="L3212" i="2" s="1"/>
  <c r="L3213" i="2" s="1"/>
  <c r="L3218" i="2" s="1"/>
  <c r="L3221" i="2" s="1"/>
  <c r="L3244" i="2" s="1"/>
  <c r="L3294" i="2" s="1"/>
  <c r="L3295" i="2" s="1"/>
  <c r="L3296" i="2" s="1"/>
  <c r="L3297" i="2" s="1"/>
  <c r="L3298" i="2" s="1"/>
  <c r="L3299" i="2" s="1"/>
  <c r="L3300" i="2" s="1"/>
  <c r="L3301" i="2" s="1"/>
  <c r="L3302" i="2" s="1"/>
  <c r="L3303" i="2" s="1"/>
  <c r="L3309" i="2" s="1"/>
  <c r="L3387" i="2" s="1"/>
  <c r="L3388" i="2" s="1"/>
  <c r="L3389" i="2" s="1"/>
  <c r="L3393" i="2" s="1"/>
  <c r="L3394" i="2" s="1"/>
  <c r="L3395" i="2" s="1"/>
  <c r="L3399" i="2" s="1"/>
  <c r="L3400" i="2" s="1"/>
  <c r="L3401" i="2" s="1"/>
  <c r="L3405" i="2" s="1"/>
  <c r="L3406" i="2" s="1"/>
  <c r="L3407" i="2" s="1"/>
  <c r="L3423" i="2" s="1"/>
  <c r="L3430" i="2" s="1"/>
  <c r="L3431" i="2" s="1"/>
  <c r="L3432" i="2" s="1"/>
  <c r="L3433" i="2" s="1"/>
  <c r="L3438" i="2" s="1"/>
  <c r="L3439" i="2" s="1"/>
  <c r="L3448" i="2" s="1"/>
  <c r="L3449" i="2" s="1"/>
  <c r="L3453" i="2" s="1"/>
  <c r="L3454" i="2" s="1"/>
  <c r="L3458" i="2" s="1"/>
  <c r="L3463" i="2" s="1"/>
  <c r="L3465" i="2" s="1"/>
  <c r="L3466" i="2" s="1"/>
  <c r="L3470" i="2" s="1"/>
  <c r="L3475" i="2" s="1"/>
  <c r="L3477" i="2" s="1"/>
  <c r="L3478" i="2" s="1"/>
  <c r="L3482" i="2" s="1"/>
  <c r="L3487" i="2" s="1"/>
  <c r="L3489" i="2" s="1"/>
  <c r="L3490" i="2" s="1"/>
  <c r="L3494" i="2" s="1"/>
  <c r="L3499" i="2" s="1"/>
  <c r="L3675" i="2" s="1"/>
  <c r="L3959" i="2" s="1"/>
  <c r="L3960" i="2" s="1"/>
  <c r="L4110" i="2" s="1"/>
  <c r="L4111" i="2" s="1"/>
  <c r="L4118" i="2" s="1"/>
  <c r="L4119" i="2" s="1"/>
  <c r="L4124" i="2" s="1"/>
  <c r="L4125" i="2" s="1"/>
  <c r="L4181" i="2" s="1"/>
  <c r="L4182" i="2" s="1"/>
  <c r="L4183" i="2" s="1"/>
  <c r="L4184" i="2" s="1"/>
  <c r="L4185" i="2" s="1"/>
  <c r="L4186" i="2" s="1"/>
  <c r="L4187" i="2" s="1"/>
  <c r="L4188" i="2" s="1"/>
  <c r="L4189" i="2" s="1"/>
  <c r="L4190" i="2" s="1"/>
  <c r="L4191" i="2" s="1"/>
  <c r="L4192" i="2" s="1"/>
  <c r="L4194" i="2" s="1"/>
  <c r="L4195" i="2" s="1"/>
  <c r="L4205" i="2" s="1"/>
  <c r="L4215" i="2" s="1"/>
  <c r="L4224" i="2" s="1"/>
  <c r="L4225" i="2" s="1"/>
  <c r="L4238" i="2" s="1"/>
  <c r="L4239" i="2" s="1"/>
  <c r="L4253" i="2" s="1"/>
  <c r="L4258" i="2" s="1"/>
  <c r="L4264" i="2" s="1"/>
  <c r="L4283" i="2" s="1"/>
  <c r="L4588" i="2" s="1"/>
  <c r="L4593" i="2" s="1"/>
  <c r="L4598" i="2" s="1"/>
  <c r="L4600" i="2" s="1"/>
  <c r="L4605" i="2" s="1"/>
  <c r="L4612" i="2" s="1"/>
  <c r="L4618" i="2" s="1"/>
  <c r="L4619" i="2" s="1"/>
  <c r="L4620" i="2" s="1"/>
  <c r="L4621" i="2" s="1"/>
  <c r="L4622" i="2" s="1"/>
  <c r="L4623" i="2" s="1"/>
  <c r="L4624" i="2" s="1"/>
  <c r="L4625" i="2" s="1"/>
  <c r="L4626" i="2" s="1"/>
  <c r="L4627" i="2" s="1"/>
  <c r="L4628" i="2" s="1"/>
  <c r="L4629" i="2" s="1"/>
  <c r="L4630" i="2" s="1"/>
  <c r="L4631" i="2" s="1"/>
  <c r="L4632" i="2" s="1"/>
  <c r="L4643" i="2" s="1"/>
  <c r="L4644" i="2" s="1"/>
  <c r="L4645" i="2" s="1"/>
  <c r="L4646" i="2" s="1"/>
  <c r="L4647" i="2" s="1"/>
  <c r="L4683" i="2" s="1"/>
  <c r="L4684" i="2" s="1"/>
  <c r="L4685" i="2" s="1"/>
  <c r="L4686" i="2" s="1"/>
  <c r="L4687" i="2" s="1"/>
  <c r="L4713" i="2" s="1"/>
  <c r="L4714" i="2" s="1"/>
  <c r="L4715" i="2" s="1"/>
  <c r="L4716" i="2" s="1"/>
  <c r="L4717" i="2" s="1"/>
  <c r="L4743" i="2" s="1"/>
  <c r="L4744" i="2" s="1"/>
  <c r="L4745" i="2" s="1"/>
  <c r="L4746" i="2" s="1"/>
  <c r="L4747" i="2" s="1"/>
  <c r="L4753" i="2" s="1"/>
  <c r="L4754" i="2" s="1"/>
  <c r="L4755" i="2" s="1"/>
  <c r="L4756" i="2" s="1"/>
  <c r="L4757" i="2" s="1"/>
  <c r="L4758" i="2" s="1"/>
  <c r="L4759" i="2" s="1"/>
  <c r="L4760" i="2" s="1"/>
  <c r="L4761" i="2" s="1"/>
  <c r="L4762" i="2" s="1"/>
  <c r="L4763" i="2" s="1"/>
  <c r="L4764" i="2" s="1"/>
  <c r="L4765" i="2" s="1"/>
  <c r="L4766" i="2" s="1"/>
  <c r="L4767" i="2" s="1"/>
  <c r="L4778" i="2" s="1"/>
  <c r="L4779" i="2" s="1"/>
  <c r="L4780" i="2" s="1"/>
  <c r="L4781" i="2" s="1"/>
  <c r="L4782" i="2" s="1"/>
  <c r="L4818" i="2" s="1"/>
  <c r="L4819" i="2" s="1"/>
  <c r="L4820" i="2" s="1"/>
  <c r="L4821" i="2" s="1"/>
  <c r="L4822" i="2" s="1"/>
  <c r="L4848" i="2" s="1"/>
  <c r="L4849" i="2" s="1"/>
  <c r="L4850" i="2" s="1"/>
  <c r="L4851" i="2" s="1"/>
  <c r="L4852" i="2" s="1"/>
  <c r="L4878" i="2" s="1"/>
  <c r="L4879" i="2" s="1"/>
  <c r="L4880" i="2" s="1"/>
  <c r="L4881" i="2" s="1"/>
  <c r="L4882" i="2" s="1"/>
  <c r="L4888" i="2" s="1"/>
  <c r="L4889" i="2" s="1"/>
  <c r="L4890" i="2" s="1"/>
  <c r="L4891" i="2" s="1"/>
  <c r="L4892" i="2" s="1"/>
  <c r="L4893" i="2" s="1"/>
  <c r="L4894" i="2" s="1"/>
  <c r="L4895" i="2" s="1"/>
  <c r="L4896" i="2" s="1"/>
  <c r="L4897" i="2" s="1"/>
  <c r="L4898" i="2" s="1"/>
  <c r="L4899" i="2" s="1"/>
  <c r="L4900" i="2" s="1"/>
  <c r="L4901" i="2" s="1"/>
  <c r="L4902" i="2" s="1"/>
  <c r="L4913" i="2" s="1"/>
  <c r="L4914" i="2" s="1"/>
  <c r="L4915" i="2" s="1"/>
  <c r="L4916" i="2" s="1"/>
  <c r="L4917" i="2" s="1"/>
  <c r="L4953" i="2" s="1"/>
  <c r="L4954" i="2" s="1"/>
  <c r="L4955" i="2" s="1"/>
  <c r="L4956" i="2" s="1"/>
  <c r="L4957" i="2" s="1"/>
  <c r="L4983" i="2" s="1"/>
  <c r="L4984" i="2" s="1"/>
  <c r="L4985" i="2" s="1"/>
  <c r="L4986" i="2" s="1"/>
  <c r="L4987" i="2" s="1"/>
  <c r="L5013" i="2" s="1"/>
  <c r="L5014" i="2" s="1"/>
  <c r="L5015" i="2" s="1"/>
  <c r="L5016" i="2" s="1"/>
  <c r="L5017" i="2" s="1"/>
  <c r="L5023" i="2" s="1"/>
  <c r="L5024" i="2" s="1"/>
  <c r="L5025" i="2" s="1"/>
  <c r="L5026" i="2" s="1"/>
  <c r="L5027" i="2" s="1"/>
  <c r="L5028" i="2" s="1"/>
  <c r="L5029" i="2" s="1"/>
  <c r="L5030" i="2" s="1"/>
  <c r="L5031" i="2" s="1"/>
  <c r="L5032" i="2" s="1"/>
  <c r="L5043" i="2" s="1"/>
  <c r="L5044" i="2" s="1"/>
  <c r="L5045" i="2" s="1"/>
  <c r="L5046" i="2" s="1"/>
  <c r="L5047" i="2" s="1"/>
  <c r="L5083" i="2" s="1"/>
  <c r="L5084" i="2" s="1"/>
  <c r="L5085" i="2" s="1"/>
  <c r="L5086" i="2" s="1"/>
  <c r="L5087" i="2" s="1"/>
  <c r="L5108" i="2" s="1"/>
  <c r="L5109" i="2" s="1"/>
  <c r="L5110" i="2" s="1"/>
  <c r="L5111" i="2" s="1"/>
  <c r="L5112" i="2" s="1"/>
  <c r="L5133" i="2" s="1"/>
  <c r="L5134" i="2" s="1"/>
  <c r="L5135" i="2" s="1"/>
  <c r="L5136" i="2" s="1"/>
  <c r="L5137" i="2" s="1"/>
  <c r="L5143" i="2" s="1"/>
  <c r="L5144" i="2" s="1"/>
  <c r="L5145" i="2" s="1"/>
  <c r="L5146" i="2" s="1"/>
  <c r="L5147" i="2" s="1"/>
  <c r="L5148" i="2" s="1"/>
  <c r="L5149" i="2" s="1"/>
  <c r="L5150" i="2" s="1"/>
  <c r="L5159" i="2" s="1"/>
  <c r="L5160" i="2" s="1"/>
  <c r="L5161" i="2" s="1"/>
  <c r="L5162" i="2" s="1"/>
  <c r="L5191" i="2" s="1"/>
  <c r="L5192" i="2" s="1"/>
  <c r="L5193" i="2" s="1"/>
  <c r="L5194" i="2" s="1"/>
  <c r="L5211" i="2" s="1"/>
  <c r="L5212" i="2" s="1"/>
  <c r="L5213" i="2" s="1"/>
  <c r="L5214" i="2" s="1"/>
  <c r="L5231" i="2" s="1"/>
  <c r="L5232" i="2" s="1"/>
  <c r="L5233" i="2" s="1"/>
  <c r="L5234" i="2" s="1"/>
  <c r="L5239" i="2" s="1"/>
  <c r="L5240" i="2" s="1"/>
  <c r="L5241" i="2" s="1"/>
  <c r="L5242" i="2" s="1"/>
  <c r="L5243" i="2" s="1"/>
  <c r="L5244" i="2" s="1"/>
  <c r="L5245" i="2" s="1"/>
  <c r="L5246" i="2" s="1"/>
  <c r="L5255" i="2" s="1"/>
  <c r="L5256" i="2" s="1"/>
  <c r="L5257" i="2" s="1"/>
  <c r="L5258" i="2" s="1"/>
  <c r="L5287" i="2" s="1"/>
  <c r="L5288" i="2" s="1"/>
  <c r="L5289" i="2" s="1"/>
  <c r="L5290" i="2" s="1"/>
  <c r="L5307" i="2" s="1"/>
  <c r="L5308" i="2" s="1"/>
  <c r="L5309" i="2" s="1"/>
  <c r="L5310" i="2" s="1"/>
  <c r="L5327" i="2" s="1"/>
  <c r="L5328" i="2" s="1"/>
  <c r="L5329" i="2" s="1"/>
  <c r="L5330" i="2" s="1"/>
  <c r="L5335" i="2" s="1"/>
  <c r="L5336" i="2" s="1"/>
  <c r="L5337" i="2" s="1"/>
  <c r="L5338" i="2" s="1"/>
  <c r="L5339" i="2" s="1"/>
  <c r="L5340" i="2" s="1"/>
  <c r="L5341" i="2" s="1"/>
  <c r="L5342" i="2" s="1"/>
  <c r="L5351" i="2" s="1"/>
  <c r="L5352" i="2" s="1"/>
  <c r="L5353" i="2" s="1"/>
  <c r="L5354" i="2" s="1"/>
  <c r="L5383" i="2" s="1"/>
  <c r="L5384" i="2" s="1"/>
  <c r="L5385" i="2" s="1"/>
  <c r="L5386" i="2" s="1"/>
  <c r="L5403" i="2" s="1"/>
  <c r="L5404" i="2" s="1"/>
  <c r="L5405" i="2" s="1"/>
  <c r="L5406" i="2" s="1"/>
  <c r="L5423" i="2" s="1"/>
  <c r="L5424" i="2" s="1"/>
  <c r="L5425" i="2" s="1"/>
  <c r="L5426" i="2" s="1"/>
  <c r="L5431" i="2" s="1"/>
  <c r="L5432" i="2" s="1"/>
  <c r="L5433" i="2" s="1"/>
  <c r="L5434" i="2" s="1"/>
  <c r="L5435" i="2" s="1"/>
  <c r="L5436" i="2" s="1"/>
  <c r="L5437" i="2" s="1"/>
  <c r="L5438" i="2" s="1"/>
  <c r="L5447" i="2" s="1"/>
  <c r="L5448" i="2" s="1"/>
  <c r="L5449" i="2" s="1"/>
  <c r="L5450" i="2" s="1"/>
  <c r="L5479" i="2" s="1"/>
  <c r="L5480" i="2" s="1"/>
  <c r="L5481" i="2" s="1"/>
  <c r="L5482" i="2" s="1"/>
  <c r="L5503" i="2" s="1"/>
  <c r="L5504" i="2" s="1"/>
  <c r="L5505" i="2" s="1"/>
  <c r="L5506" i="2" s="1"/>
  <c r="L5507" i="2" s="1"/>
  <c r="L5526" i="2" s="1"/>
  <c r="L5527" i="2" s="1"/>
  <c r="L5528" i="2" s="1"/>
  <c r="L5529" i="2" s="1"/>
  <c r="L5534" i="2" s="1"/>
  <c r="L5535" i="2" s="1"/>
  <c r="L5536" i="2" s="1"/>
  <c r="L5537" i="2" s="1"/>
  <c r="L5542" i="2" s="1"/>
  <c r="L5543" i="2" s="1"/>
  <c r="L5558" i="2" s="1"/>
  <c r="L5559" i="2" s="1"/>
  <c r="L5572" i="2" s="1"/>
  <c r="L5573" i="2" s="1"/>
  <c r="L5574" i="2" s="1"/>
  <c r="L5585" i="2" s="1"/>
  <c r="L5586" i="2" s="1"/>
  <c r="L5591" i="2" s="1"/>
  <c r="L5592" i="2" s="1"/>
  <c r="L5601" i="2" s="1"/>
  <c r="L5602" i="2" s="1"/>
  <c r="L5613" i="2" s="1"/>
  <c r="L5614" i="2" s="1"/>
  <c r="L5617" i="2" s="1"/>
  <c r="L5618" i="2" s="1"/>
  <c r="L5627" i="2" s="1"/>
  <c r="L5628" i="2" s="1"/>
  <c r="L5639" i="2" s="1"/>
  <c r="L5640" i="2" s="1"/>
  <c r="L5643" i="2" s="1"/>
  <c r="L5644" i="2" s="1"/>
  <c r="L5653" i="2" s="1"/>
  <c r="L5654" i="2" s="1"/>
  <c r="L5665" i="2" s="1"/>
  <c r="L5666" i="2" s="1"/>
  <c r="L5669" i="2" s="1"/>
  <c r="L5670" i="2" s="1"/>
  <c r="L5679" i="2" s="1"/>
  <c r="L5680" i="2" s="1"/>
  <c r="L5691" i="2" s="1"/>
  <c r="L5692" i="2" s="1"/>
  <c r="L5695" i="2" s="1"/>
  <c r="L5696" i="2" s="1"/>
  <c r="L5892" i="2" s="1"/>
  <c r="L5896" i="2" s="1"/>
  <c r="L5897" i="2" s="1"/>
  <c r="L5898" i="2" s="1"/>
  <c r="L5927" i="2" s="1"/>
  <c r="L5929" i="2" s="1"/>
  <c r="L5930" i="2" s="1"/>
  <c r="L5931" i="2" s="1"/>
  <c r="L5934" i="2" s="1"/>
  <c r="L5935" i="2" s="1"/>
  <c r="L5987" i="2" s="1"/>
  <c r="L5994" i="2" s="1"/>
  <c r="L6066" i="2" s="1"/>
  <c r="L6078" i="2" s="1"/>
  <c r="L6090" i="2" s="1"/>
  <c r="L6091" i="2" s="1"/>
  <c r="L6093" i="2" s="1"/>
  <c r="L6112" i="2" s="1"/>
  <c r="L6113" i="2" s="1"/>
  <c r="L6114" i="2" s="1"/>
  <c r="L6115" i="2" s="1"/>
  <c r="L6118" i="2" s="1"/>
  <c r="L6119" i="2" s="1"/>
  <c r="L6122" i="2" s="1"/>
  <c r="L6123" i="2" s="1"/>
  <c r="L6126" i="2" s="1"/>
  <c r="L6127" i="2" s="1"/>
  <c r="L6130" i="2" s="1"/>
  <c r="L6131" i="2" s="1"/>
  <c r="L6134" i="2" s="1"/>
  <c r="L6135" i="2" s="1"/>
  <c r="L6136" i="2" s="1"/>
  <c r="L6137" i="2" s="1"/>
  <c r="L6138" i="2" s="1"/>
  <c r="L6139" i="2" s="1"/>
  <c r="L6142" i="2" s="1"/>
  <c r="L6143" i="2" s="1"/>
  <c r="L6146" i="2" s="1"/>
  <c r="L6147" i="2" s="1"/>
  <c r="L6148" i="2" s="1"/>
  <c r="L6150" i="2" s="1"/>
  <c r="L6152" i="2" s="1"/>
  <c r="L6154" i="2" s="1"/>
  <c r="L6155" i="2" s="1"/>
  <c r="L6157" i="2" s="1"/>
  <c r="L6159" i="2" s="1"/>
  <c r="L6161" i="2" s="1"/>
  <c r="L6163" i="2" s="1"/>
  <c r="L6320" i="2" s="1"/>
  <c r="L6325" i="2" s="1"/>
  <c r="L6330" i="2" s="1"/>
  <c r="L6338" i="2" s="1"/>
  <c r="L6358" i="2" s="1"/>
  <c r="L6363" i="2" s="1"/>
  <c r="L6463" i="2" s="1"/>
  <c r="L6470" i="2" s="1"/>
  <c r="L6471" i="2" s="1"/>
  <c r="L6518" i="2" s="1"/>
  <c r="L6521" i="2" s="1"/>
  <c r="L6523" i="2" s="1"/>
  <c r="L6525" i="2" s="1"/>
  <c r="L6527" i="2" s="1"/>
  <c r="L6529" i="2" s="1"/>
  <c r="N4108" i="2" s="1"/>
  <c r="N4357" i="2" l="1"/>
  <c r="N4802" i="2"/>
  <c r="N1596" i="2"/>
  <c r="N3391" i="2"/>
  <c r="N5626" i="2"/>
  <c r="N424" i="2"/>
  <c r="N339" i="2"/>
  <c r="N4154" i="2"/>
  <c r="N950" i="2"/>
  <c r="N5170" i="2"/>
  <c r="N4964" i="2"/>
  <c r="N4202" i="2"/>
  <c r="N996" i="2"/>
  <c r="N4595" i="2"/>
  <c r="N4458" i="2"/>
  <c r="N3432" i="2"/>
  <c r="N3697" i="2"/>
  <c r="N901" i="2"/>
  <c r="N6477" i="2"/>
  <c r="N5100" i="2"/>
  <c r="N3581" i="2"/>
  <c r="N4768" i="2"/>
  <c r="N989" i="2"/>
  <c r="N6424" i="2"/>
  <c r="N3656" i="2"/>
  <c r="N5296" i="2"/>
  <c r="N2993" i="2"/>
  <c r="N6273" i="2"/>
  <c r="N1454" i="2"/>
  <c r="N2559" i="2"/>
  <c r="N6442" i="2"/>
  <c r="N2869" i="2"/>
  <c r="N5520" i="2"/>
  <c r="N4826" i="2"/>
  <c r="N3002" i="2"/>
  <c r="N6453" i="2"/>
  <c r="N1017" i="2"/>
  <c r="N115" i="2"/>
  <c r="N3293" i="2"/>
  <c r="N5097" i="2"/>
  <c r="N6392" i="2"/>
  <c r="N535" i="2"/>
  <c r="N2643" i="2"/>
  <c r="N4077" i="2"/>
  <c r="N6308" i="2"/>
  <c r="N579" i="2"/>
  <c r="N5826" i="2"/>
  <c r="N4884" i="2"/>
  <c r="N2088" i="2"/>
  <c r="N6161" i="2"/>
  <c r="N4175" i="2"/>
  <c r="N1309" i="2"/>
  <c r="N3278" i="2"/>
  <c r="N3280" i="2"/>
  <c r="N684" i="2"/>
  <c r="N6247" i="2"/>
  <c r="N3490" i="2"/>
  <c r="N88" i="2"/>
  <c r="N4514" i="2"/>
  <c r="N5545" i="2"/>
  <c r="N5276" i="2"/>
  <c r="N2237" i="2"/>
  <c r="N6554" i="2"/>
  <c r="N993" i="2"/>
  <c r="N988" i="2"/>
  <c r="N4172" i="2"/>
  <c r="N740" i="2"/>
  <c r="N4819" i="2"/>
  <c r="N6079" i="2"/>
  <c r="N6606" i="2"/>
  <c r="N1085" i="2"/>
  <c r="N3532" i="2"/>
  <c r="N1244" i="2"/>
  <c r="N1532" i="2"/>
  <c r="N4141" i="2"/>
  <c r="N4016" i="2"/>
  <c r="N4716" i="2"/>
  <c r="N2750" i="2"/>
  <c r="N567" i="2"/>
  <c r="N3286" i="2"/>
  <c r="N960" i="2"/>
  <c r="N784" i="2"/>
  <c r="N6194" i="2"/>
  <c r="N2254" i="2"/>
  <c r="N1290" i="2"/>
  <c r="N2789" i="2"/>
  <c r="N5442" i="2"/>
  <c r="N4603" i="2"/>
  <c r="N3306" i="2"/>
  <c r="N4307" i="2"/>
  <c r="N1600" i="2"/>
  <c r="N2442" i="2"/>
  <c r="N1838" i="2"/>
  <c r="N1798" i="2"/>
  <c r="N2186" i="2"/>
  <c r="N5509" i="2"/>
  <c r="N3171" i="2"/>
  <c r="N5641" i="2"/>
  <c r="N433" i="2"/>
  <c r="N3709" i="2"/>
  <c r="N1698" i="2"/>
  <c r="N1687" i="2"/>
  <c r="N689" i="2"/>
  <c r="N6270" i="2"/>
  <c r="N2203" i="2"/>
  <c r="N2172" i="2"/>
  <c r="N3304" i="2"/>
  <c r="N4657" i="2"/>
  <c r="N1041" i="2"/>
  <c r="N925" i="2"/>
  <c r="N2106" i="2"/>
  <c r="N3777" i="2"/>
  <c r="N1767" i="2"/>
  <c r="N4930" i="2"/>
  <c r="N1197" i="2"/>
  <c r="N455" i="2"/>
  <c r="N5441" i="2"/>
  <c r="N1966" i="2"/>
  <c r="N4541" i="2"/>
  <c r="N521" i="2"/>
  <c r="N55" i="2"/>
  <c r="N3752" i="2"/>
  <c r="N1564" i="2"/>
  <c r="N2514" i="2"/>
  <c r="N1353" i="2"/>
  <c r="N5338" i="2"/>
  <c r="N4287" i="2"/>
  <c r="N5620" i="2"/>
  <c r="N2397" i="2"/>
  <c r="N5478" i="2"/>
  <c r="N920" i="2"/>
  <c r="N6578" i="2"/>
  <c r="N6181" i="2"/>
  <c r="N4088" i="2"/>
  <c r="N4539" i="2"/>
  <c r="N1778" i="2"/>
  <c r="N2379" i="2"/>
  <c r="N3953" i="2"/>
  <c r="N5721" i="2"/>
  <c r="N990" i="2"/>
  <c r="N3036" i="2"/>
  <c r="N6142" i="2"/>
  <c r="N416" i="2"/>
  <c r="N5157" i="2"/>
  <c r="N5352" i="2"/>
  <c r="N1431" i="2"/>
  <c r="N6427" i="2"/>
  <c r="N5507" i="2"/>
  <c r="N6272" i="2"/>
  <c r="N5903" i="2"/>
  <c r="N6503" i="2"/>
  <c r="N49" i="2"/>
  <c r="N2808" i="2"/>
  <c r="N1503" i="2"/>
  <c r="N4891" i="2"/>
  <c r="N90" i="2"/>
  <c r="N1253" i="2"/>
  <c r="N4006" i="2"/>
  <c r="N6226" i="2"/>
  <c r="N650" i="2"/>
  <c r="N3501" i="2"/>
  <c r="N4296" i="2"/>
  <c r="N3743" i="2"/>
  <c r="N57" i="2"/>
  <c r="N5300" i="2"/>
  <c r="N3610" i="2"/>
  <c r="N1408" i="2"/>
  <c r="N5972" i="2"/>
  <c r="N5030" i="2"/>
  <c r="N2444" i="2"/>
  <c r="N2086" i="2"/>
  <c r="N4885" i="2"/>
  <c r="N5694" i="2"/>
  <c r="N5697" i="2"/>
  <c r="N5534" i="2"/>
  <c r="N4737" i="2"/>
  <c r="N1794" i="2"/>
  <c r="N2401" i="2"/>
  <c r="N3634" i="2"/>
  <c r="N3854" i="2"/>
  <c r="N85" i="2"/>
  <c r="N5111" i="2"/>
  <c r="N5309" i="2"/>
  <c r="N4971" i="2"/>
  <c r="N4271" i="2"/>
  <c r="N1419" i="2"/>
  <c r="N2609" i="2"/>
  <c r="N592" i="2"/>
  <c r="N5822" i="2"/>
  <c r="N2766" i="2"/>
  <c r="N5068" i="2"/>
  <c r="N6619" i="2"/>
  <c r="N2378" i="2"/>
  <c r="N3303" i="2"/>
  <c r="N3250" i="2"/>
  <c r="N3004" i="2"/>
  <c r="N5874" i="2"/>
  <c r="N766" i="2"/>
  <c r="N3018" i="2"/>
  <c r="N6316" i="2"/>
  <c r="N2330" i="2"/>
  <c r="N1529" i="2"/>
  <c r="N3744" i="2"/>
  <c r="N2571" i="2"/>
  <c r="N3033" i="2"/>
  <c r="N1972" i="2"/>
  <c r="N3356" i="2"/>
  <c r="N5024" i="2"/>
  <c r="N5960" i="2"/>
  <c r="N5828" i="2"/>
  <c r="N4292" i="2"/>
  <c r="N2228" i="2"/>
  <c r="N4704" i="2"/>
  <c r="N2188" i="2"/>
  <c r="N5803" i="2"/>
  <c r="N4855" i="2"/>
  <c r="N6238" i="2"/>
  <c r="N2412" i="2"/>
  <c r="N5026" i="2"/>
  <c r="N2874" i="2"/>
  <c r="N3060" i="2"/>
  <c r="N2794" i="2"/>
  <c r="N2213" i="2"/>
  <c r="N1428" i="2"/>
  <c r="N457" i="2"/>
  <c r="N5995" i="2"/>
  <c r="N3561" i="2"/>
  <c r="N4013" i="2"/>
  <c r="N48" i="2"/>
  <c r="N1258" i="2"/>
  <c r="N1147" i="2"/>
  <c r="N3605" i="2"/>
  <c r="N2308" i="2"/>
  <c r="N6185" i="2"/>
  <c r="N5343" i="2"/>
  <c r="N2989" i="2"/>
  <c r="N1950" i="2"/>
  <c r="N2526" i="2"/>
  <c r="N2037" i="2"/>
  <c r="N5016" i="2"/>
  <c r="N228" i="2"/>
  <c r="N4305" i="2"/>
  <c r="N4987" i="2"/>
  <c r="N2782" i="2"/>
  <c r="N2246" i="2"/>
  <c r="N3867" i="2"/>
  <c r="N1242" i="2"/>
  <c r="N1631" i="2"/>
  <c r="N3630" i="2"/>
  <c r="N1934" i="2"/>
  <c r="N711" i="2"/>
  <c r="N832" i="2"/>
  <c r="N4247" i="2"/>
  <c r="N4956" i="2"/>
  <c r="N2872" i="2"/>
  <c r="N5633" i="2"/>
  <c r="N1717" i="2"/>
  <c r="N1840" i="2"/>
  <c r="N5208" i="2"/>
  <c r="N430" i="2"/>
  <c r="N2261" i="2"/>
  <c r="N1938" i="2"/>
  <c r="N6542" i="2"/>
  <c r="N1605" i="2"/>
  <c r="N691" i="2"/>
  <c r="N6246" i="2"/>
  <c r="N3830" i="2"/>
  <c r="N622" i="2"/>
  <c r="N6057" i="2"/>
  <c r="N341" i="2"/>
  <c r="N5708" i="2"/>
  <c r="N6309" i="2"/>
  <c r="N6613" i="2"/>
  <c r="N3416" i="2"/>
  <c r="N411" i="2"/>
  <c r="N6617" i="2"/>
  <c r="N6464" i="2"/>
  <c r="N5854" i="2"/>
  <c r="N5709" i="2"/>
  <c r="N1080" i="2"/>
  <c r="N3269" i="2"/>
  <c r="N666" i="2"/>
  <c r="N3937" i="2"/>
  <c r="N5096" i="2"/>
  <c r="N751" i="2"/>
  <c r="N3345" i="2"/>
  <c r="N5887" i="2"/>
  <c r="N1776" i="2"/>
  <c r="N2758" i="2"/>
  <c r="N1369" i="2"/>
  <c r="N6279" i="2"/>
  <c r="N4982" i="2"/>
  <c r="N1262" i="2"/>
  <c r="N4384" i="2"/>
  <c r="N3784" i="2"/>
  <c r="N2476" i="2"/>
  <c r="N6458" i="2"/>
  <c r="N4639" i="2"/>
  <c r="N5696" i="2"/>
  <c r="N6551" i="2"/>
  <c r="N4017" i="2"/>
  <c r="N5065" i="2"/>
  <c r="N604" i="2"/>
  <c r="N5210" i="2"/>
  <c r="N1225" i="2"/>
  <c r="N301" i="2"/>
  <c r="N4379" i="2"/>
  <c r="N3228" i="2"/>
  <c r="N4582" i="2"/>
  <c r="N4877" i="2"/>
  <c r="N6574" i="2"/>
  <c r="N2349" i="2"/>
  <c r="N3962" i="2"/>
  <c r="N353" i="2"/>
  <c r="N3699" i="2"/>
  <c r="N98" i="2"/>
  <c r="N905" i="2"/>
  <c r="N76" i="2"/>
  <c r="N347" i="2"/>
  <c r="N609" i="2"/>
  <c r="N188" i="2"/>
  <c r="N4693" i="2"/>
  <c r="N6497" i="2"/>
  <c r="N4863" i="2"/>
  <c r="N4142" i="2"/>
  <c r="N2762" i="2"/>
  <c r="N4977" i="2"/>
  <c r="N2934" i="2"/>
  <c r="N1201" i="2"/>
  <c r="N2265" i="2"/>
  <c r="N6405" i="2"/>
  <c r="N3804" i="2"/>
  <c r="N2522" i="2"/>
  <c r="N2908" i="2"/>
  <c r="N1250" i="2"/>
  <c r="N2125" i="2"/>
  <c r="N2927" i="2"/>
  <c r="N3585" i="2"/>
  <c r="N5811" i="2"/>
  <c r="N6419" i="2"/>
  <c r="N1273" i="2"/>
  <c r="N1756" i="2"/>
  <c r="N1828" i="2"/>
  <c r="N1220" i="2"/>
  <c r="N5255" i="2"/>
  <c r="N3194" i="2"/>
  <c r="N5133" i="2"/>
  <c r="N637" i="2"/>
  <c r="N5346" i="2"/>
  <c r="N5258" i="2"/>
  <c r="N5009" i="2"/>
  <c r="N2496" i="2"/>
  <c r="N2218" i="2"/>
  <c r="N5142" i="2"/>
  <c r="N2448" i="2"/>
  <c r="N5448" i="2"/>
  <c r="N6008" i="2"/>
  <c r="N6594" i="2"/>
  <c r="N1774" i="2"/>
  <c r="N767" i="2"/>
  <c r="N3917" i="2"/>
  <c r="N2066" i="2"/>
  <c r="N2531" i="2"/>
  <c r="N2783" i="2"/>
  <c r="N1599" i="2"/>
  <c r="N1806" i="2"/>
  <c r="N5041" i="2"/>
  <c r="N6342" i="2"/>
  <c r="N5680" i="2"/>
  <c r="N1989" i="2"/>
  <c r="N524" i="2"/>
  <c r="N852" i="2"/>
  <c r="N4229" i="2"/>
  <c r="N3144" i="2"/>
  <c r="N2518" i="2"/>
  <c r="N4356" i="2"/>
  <c r="N1272" i="2"/>
  <c r="N938" i="2"/>
  <c r="N3472" i="2"/>
  <c r="N1802" i="2"/>
  <c r="N6623" i="2"/>
  <c r="N867" i="2"/>
  <c r="N1084" i="2"/>
  <c r="N5858" i="2"/>
  <c r="N4467" i="2"/>
  <c r="N6548" i="2"/>
  <c r="N4730" i="2"/>
  <c r="N3426" i="2"/>
  <c r="N599" i="2"/>
  <c r="N4788" i="2"/>
  <c r="N4280" i="2"/>
  <c r="N4455" i="2"/>
  <c r="N4591" i="2"/>
  <c r="N2119" i="2"/>
  <c r="N3966" i="2"/>
  <c r="N6571" i="2"/>
  <c r="N5285" i="2"/>
  <c r="N5993" i="2"/>
  <c r="N5222" i="2"/>
  <c r="N2042" i="2"/>
  <c r="N2561" i="2"/>
  <c r="N1093" i="2"/>
  <c r="N2769" i="2"/>
  <c r="N1703" i="2"/>
  <c r="N3909" i="2"/>
  <c r="N3407" i="2"/>
  <c r="N3197" i="2"/>
  <c r="N4200" i="2"/>
  <c r="N2298" i="2"/>
  <c r="N3084" i="2"/>
  <c r="N256" i="2"/>
  <c r="N3239" i="2"/>
  <c r="N6103" i="2"/>
  <c r="N3044" i="2"/>
  <c r="N4973" i="2"/>
  <c r="N2693" i="2"/>
  <c r="N2754" i="2"/>
  <c r="N2881" i="2"/>
  <c r="N1322" i="2"/>
  <c r="N3029" i="2"/>
  <c r="N262" i="2"/>
  <c r="N2517" i="2"/>
  <c r="N4516" i="2"/>
  <c r="N2705" i="2"/>
  <c r="N5004" i="2"/>
  <c r="N3302" i="2"/>
  <c r="N3872" i="2"/>
  <c r="N837" i="2"/>
  <c r="N86" i="2"/>
  <c r="N5600" i="2"/>
  <c r="N5928" i="2"/>
  <c r="N2432" i="2"/>
  <c r="N1153" i="2"/>
  <c r="N4116" i="2"/>
  <c r="N6349" i="2"/>
  <c r="N1021" i="2"/>
  <c r="N3673" i="2"/>
  <c r="N779" i="2"/>
  <c r="N4856" i="2"/>
  <c r="N2714" i="2"/>
  <c r="N4137" i="2"/>
  <c r="N5105" i="2"/>
  <c r="N4564" i="2"/>
  <c r="N252" i="2"/>
  <c r="N6416" i="2"/>
  <c r="N462" i="2"/>
  <c r="N5280" i="2"/>
  <c r="N321" i="2"/>
  <c r="N1399" i="2"/>
  <c r="N770" i="2"/>
  <c r="N5120" i="2"/>
  <c r="N2873" i="2"/>
  <c r="N6067" i="2"/>
  <c r="N2342" i="2"/>
  <c r="N2185" i="2"/>
  <c r="N961" i="2"/>
  <c r="N3481" i="2"/>
  <c r="N1228" i="2"/>
  <c r="N2557" i="2"/>
  <c r="N1389" i="2"/>
  <c r="N6356" i="2"/>
  <c r="N1477" i="2"/>
  <c r="N6089" i="2"/>
  <c r="N1091" i="2"/>
  <c r="N5162" i="2"/>
  <c r="N2303" i="2"/>
  <c r="N1627" i="2"/>
  <c r="N5436" i="2"/>
  <c r="N5643" i="2"/>
  <c r="N3594" i="2"/>
  <c r="N868" i="2"/>
  <c r="N519" i="2"/>
  <c r="N5126" i="2"/>
  <c r="N2099" i="2"/>
  <c r="N437" i="2"/>
  <c r="N6084" i="2"/>
  <c r="N4152" i="2"/>
  <c r="N1610" i="2"/>
  <c r="N1672" i="2"/>
  <c r="N4557" i="2"/>
  <c r="N1429" i="2"/>
  <c r="N6293" i="2"/>
  <c r="N682" i="2"/>
  <c r="N3101" i="2"/>
  <c r="N5753" i="2"/>
  <c r="N30" i="2"/>
  <c r="N3678" i="2"/>
  <c r="N3944" i="2"/>
  <c r="N4164" i="2"/>
  <c r="N359" i="2"/>
  <c r="N5498" i="2"/>
  <c r="N632" i="2"/>
  <c r="N3989" i="2"/>
  <c r="N5381" i="2"/>
  <c r="N29" i="2"/>
  <c r="N4531" i="2"/>
  <c r="N665" i="2"/>
  <c r="N1974" i="2"/>
  <c r="N3415" i="2"/>
  <c r="N5318" i="2"/>
  <c r="N4370" i="2"/>
  <c r="N4841" i="2"/>
  <c r="N3753" i="2"/>
  <c r="N2555" i="2"/>
  <c r="N3524" i="2"/>
  <c r="N3236" i="2"/>
  <c r="N511" i="2"/>
  <c r="N4284" i="2"/>
  <c r="N114" i="2"/>
  <c r="N5342" i="2"/>
  <c r="N2335" i="2"/>
  <c r="N1213" i="2"/>
  <c r="N4647" i="2"/>
  <c r="N4049" i="2"/>
  <c r="N322" i="2"/>
  <c r="N4537" i="2"/>
  <c r="N3276" i="2"/>
  <c r="N1384" i="2"/>
  <c r="N3003" i="2"/>
  <c r="N1388" i="2"/>
  <c r="N3443" i="2"/>
  <c r="N3009" i="2"/>
  <c r="N4479" i="2"/>
  <c r="N5528" i="2"/>
  <c r="N3714" i="2"/>
  <c r="N562" i="2"/>
  <c r="N2124" i="2"/>
  <c r="N1704" i="2"/>
  <c r="N3738" i="2"/>
  <c r="N3940" i="2"/>
  <c r="N2314" i="2"/>
  <c r="N927" i="2"/>
  <c r="N5168" i="2"/>
  <c r="N3072" i="2"/>
  <c r="N4457" i="2"/>
  <c r="N5944" i="2"/>
  <c r="N2082" i="2"/>
  <c r="N4566" i="2"/>
  <c r="N2773" i="2"/>
  <c r="N4769" i="2"/>
  <c r="N5112" i="2"/>
  <c r="N3725" i="2"/>
  <c r="N4686" i="2"/>
  <c r="N167" i="2"/>
  <c r="N1513" i="2"/>
  <c r="N2529" i="2"/>
  <c r="N2224" i="2"/>
  <c r="N3424" i="2"/>
  <c r="N2997" i="2"/>
  <c r="N788" i="2"/>
  <c r="N626" i="2"/>
  <c r="N5668" i="2"/>
  <c r="N1569" i="2"/>
  <c r="N1140" i="2"/>
  <c r="N247" i="2"/>
  <c r="N1497" i="2"/>
  <c r="N3793" i="2"/>
  <c r="N3813" i="2"/>
  <c r="N6207" i="2"/>
  <c r="N3666" i="2"/>
  <c r="N3400" i="2"/>
  <c r="N1837" i="2"/>
  <c r="N134" i="2"/>
  <c r="N3519" i="2"/>
  <c r="N5659" i="2"/>
  <c r="N3724" i="2"/>
  <c r="N1598" i="2"/>
  <c r="N556" i="2"/>
  <c r="N4711" i="2"/>
  <c r="N1267" i="2"/>
  <c r="N1047" i="2"/>
  <c r="N340" i="2"/>
  <c r="N3478" i="2"/>
  <c r="N2103" i="2"/>
  <c r="N2722" i="2"/>
  <c r="N3617" i="2"/>
  <c r="N5682" i="2"/>
  <c r="N6216" i="2"/>
  <c r="N3240" i="2"/>
  <c r="N5595" i="2"/>
  <c r="N2202" i="2"/>
  <c r="N3183" i="2"/>
  <c r="N3537" i="2"/>
  <c r="N1340" i="2"/>
  <c r="N928" i="2"/>
  <c r="N432" i="2"/>
  <c r="N5785" i="2"/>
  <c r="N3214" i="2"/>
  <c r="N5292" i="2"/>
  <c r="N2648" i="2"/>
  <c r="N4222" i="2"/>
  <c r="N3587" i="2"/>
  <c r="N1601" i="2"/>
  <c r="N4653" i="2"/>
  <c r="N4139" i="2"/>
  <c r="N3603" i="2"/>
  <c r="N5712" i="2"/>
  <c r="N1100" i="2"/>
  <c r="N6359" i="2"/>
  <c r="N5787" i="2"/>
  <c r="N3308" i="2"/>
  <c r="N5549" i="2"/>
  <c r="N3282" i="2"/>
  <c r="N3792" i="2"/>
  <c r="N6346" i="2"/>
  <c r="N500" i="2"/>
  <c r="N5905" i="2"/>
  <c r="N4394" i="2"/>
  <c r="N6452" i="2"/>
  <c r="N6035" i="2"/>
  <c r="N2636" i="2"/>
  <c r="N6040" i="2"/>
  <c r="N4914" i="2"/>
  <c r="N6228" i="2"/>
  <c r="N4512" i="2"/>
  <c r="N6332" i="2"/>
  <c r="N683" i="2"/>
  <c r="N919" i="2"/>
  <c r="N5227" i="2"/>
  <c r="N4230" i="2"/>
  <c r="N2341" i="2"/>
  <c r="N6595" i="2"/>
  <c r="N3950" i="2"/>
  <c r="N5132" i="2"/>
  <c r="N5444" i="2"/>
  <c r="N3877" i="2"/>
  <c r="N578" i="2"/>
  <c r="N5635" i="2"/>
  <c r="N4217" i="2"/>
  <c r="N5431" i="2"/>
  <c r="N970" i="2"/>
  <c r="N377" i="2"/>
  <c r="N5165" i="2"/>
  <c r="N4803" i="2"/>
  <c r="N3374" i="2"/>
  <c r="N6183" i="2"/>
  <c r="N33" i="2"/>
  <c r="N5130" i="2"/>
  <c r="N6201" i="2"/>
  <c r="N5836" i="2"/>
  <c r="N782" i="2"/>
  <c r="N5201" i="2"/>
  <c r="N445" i="2"/>
  <c r="N2479" i="2"/>
  <c r="N3600" i="2"/>
  <c r="N5254" i="2"/>
  <c r="N1024" i="2"/>
  <c r="N5575" i="2"/>
  <c r="N5927" i="2"/>
  <c r="N3103" i="2"/>
  <c r="N4927" i="2"/>
  <c r="N2677" i="2"/>
  <c r="N2457" i="2"/>
  <c r="N4105" i="2"/>
  <c r="N3954" i="2"/>
  <c r="N6255" i="2"/>
  <c r="N1933" i="2"/>
  <c r="N1191" i="2"/>
  <c r="N2548" i="2"/>
  <c r="N986" i="2"/>
  <c r="N3511" i="2"/>
  <c r="N6232" i="2"/>
  <c r="N2753" i="2"/>
  <c r="N2158" i="2"/>
  <c r="N2945" i="2"/>
  <c r="N6096" i="2"/>
  <c r="N5799" i="2"/>
  <c r="N3503" i="2"/>
  <c r="N2860" i="2"/>
  <c r="N5336" i="2"/>
  <c r="N6504" i="2"/>
  <c r="N1329" i="2"/>
  <c r="N6585" i="2"/>
  <c r="N4999" i="2"/>
  <c r="N1594" i="2"/>
  <c r="N967" i="2"/>
  <c r="N4607" i="2"/>
  <c r="N4256" i="2"/>
  <c r="N3572" i="2"/>
  <c r="N5214" i="2"/>
  <c r="N2521" i="2"/>
  <c r="N6093" i="2"/>
  <c r="N3243" i="2"/>
  <c r="N1628" i="2"/>
  <c r="N5400" i="2"/>
  <c r="N2142" i="2"/>
  <c r="N3835" i="2"/>
  <c r="N1097" i="2"/>
  <c r="N2931" i="2"/>
  <c r="N5536" i="2"/>
  <c r="N3826" i="2"/>
  <c r="N5257" i="2"/>
  <c r="N442" i="2"/>
  <c r="N4445" i="2"/>
  <c r="N5584" i="2"/>
  <c r="N112" i="2"/>
  <c r="N2258" i="2"/>
  <c r="N896" i="2"/>
  <c r="N6010" i="2"/>
  <c r="N3094" i="2"/>
  <c r="N6058" i="2"/>
  <c r="N796" i="2"/>
  <c r="N308" i="2"/>
  <c r="N658" i="2"/>
  <c r="N1129" i="2"/>
  <c r="N1629" i="2"/>
  <c r="N6177" i="2"/>
  <c r="N3476" i="2"/>
  <c r="N2406" i="2"/>
  <c r="N4831" i="2"/>
  <c r="N394" i="2"/>
  <c r="N6258" i="2"/>
  <c r="N2500" i="2"/>
  <c r="N6209" i="2"/>
  <c r="N1173" i="2"/>
  <c r="N769" i="2"/>
  <c r="N2817" i="2"/>
  <c r="N2402" i="2"/>
  <c r="N4419" i="2"/>
  <c r="N1813" i="2"/>
  <c r="N3006" i="2"/>
  <c r="N2360" i="2"/>
  <c r="N4643" i="2"/>
  <c r="N159" i="2"/>
  <c r="N5299" i="2"/>
  <c r="N4411" i="2"/>
  <c r="N5946" i="2"/>
  <c r="N3958" i="2"/>
  <c r="N3957" i="2"/>
  <c r="N2967" i="2"/>
  <c r="N5879" i="2"/>
  <c r="N2935" i="2"/>
  <c r="N154" i="2"/>
  <c r="N887" i="2"/>
  <c r="N3470" i="2"/>
  <c r="N1141" i="2"/>
  <c r="N5669" i="2"/>
  <c r="N2000" i="2"/>
  <c r="N1826" i="2"/>
  <c r="N4406" i="2"/>
  <c r="N5056" i="2"/>
  <c r="N5211" i="2"/>
  <c r="N3485" i="2"/>
  <c r="N4413" i="2"/>
  <c r="N3283" i="2"/>
  <c r="N1885" i="2"/>
  <c r="N557" i="2"/>
  <c r="N2978" i="2"/>
  <c r="N5876" i="2"/>
  <c r="N5831" i="2"/>
  <c r="N6344" i="2"/>
  <c r="N1352" i="2"/>
  <c r="N2347" i="2"/>
  <c r="N1010" i="2"/>
  <c r="N3121" i="2"/>
  <c r="N1685" i="2"/>
  <c r="N5649" i="2"/>
  <c r="N1968" i="2"/>
  <c r="N5194" i="2"/>
  <c r="N5454" i="2"/>
  <c r="N5190" i="2"/>
  <c r="N3822" i="2"/>
  <c r="N2028" i="2"/>
  <c r="N1271" i="2"/>
  <c r="N2052" i="2"/>
  <c r="N4020" i="2"/>
  <c r="N4306" i="2"/>
  <c r="N3925" i="2"/>
  <c r="N4044" i="2"/>
  <c r="N1955" i="2"/>
  <c r="N6490" i="2"/>
  <c r="N789" i="2"/>
  <c r="N4240" i="2"/>
  <c r="N1507" i="2"/>
  <c r="N3515" i="2"/>
  <c r="N3901" i="2"/>
  <c r="N5216" i="2"/>
  <c r="N6217" i="2"/>
  <c r="N2093" i="2"/>
  <c r="N725" i="2"/>
  <c r="N6411" i="2"/>
  <c r="N1337" i="2"/>
  <c r="N4612" i="2"/>
  <c r="N5088" i="2"/>
  <c r="N2211" i="2"/>
  <c r="N3768" i="2"/>
  <c r="N4071" i="2"/>
  <c r="N4790" i="2"/>
  <c r="N3685" i="2"/>
  <c r="N2963" i="2"/>
  <c r="N481" i="2"/>
  <c r="N6241" i="2"/>
  <c r="N4869" i="2"/>
  <c r="N2375" i="2"/>
  <c r="N2472" i="2"/>
  <c r="N6048" i="2"/>
  <c r="N2456" i="2"/>
  <c r="N2096" i="2"/>
  <c r="N1897" i="2"/>
  <c r="N54" i="2"/>
  <c r="N6389" i="2"/>
  <c r="N5930" i="2"/>
  <c r="N3354" i="2"/>
  <c r="N6295" i="2"/>
  <c r="N5726" i="2"/>
  <c r="N6400" i="2"/>
  <c r="N1634" i="2"/>
  <c r="N2994" i="2"/>
  <c r="N4097" i="2"/>
  <c r="N5361" i="2"/>
  <c r="N5824" i="2"/>
  <c r="N1814" i="2"/>
  <c r="N2781" i="2"/>
  <c r="N5986" i="2"/>
  <c r="N3527" i="2"/>
  <c r="N138" i="2"/>
  <c r="N6045" i="2"/>
  <c r="N4865" i="2"/>
  <c r="N3309" i="2"/>
  <c r="N3324" i="2"/>
  <c r="N2718" i="2"/>
  <c r="N127" i="2"/>
  <c r="N4316" i="2"/>
  <c r="N3295" i="2"/>
  <c r="N5488" i="2"/>
  <c r="N6376" i="2"/>
  <c r="N2260" i="2"/>
  <c r="N2702" i="2"/>
  <c r="N3889" i="2"/>
  <c r="N5067" i="2"/>
  <c r="N1738" i="2"/>
  <c r="N3550" i="2"/>
  <c r="N6440" i="2"/>
  <c r="N5543" i="2"/>
  <c r="N1553" i="2"/>
  <c r="N3254" i="2"/>
  <c r="N5510" i="2"/>
  <c r="N105" i="2"/>
  <c r="N184" i="2"/>
  <c r="N1815" i="2"/>
  <c r="N4499" i="2"/>
  <c r="N5188" i="2"/>
  <c r="N2225" i="2"/>
  <c r="N3335" i="2"/>
  <c r="N5702" i="2"/>
  <c r="N5305" i="2"/>
  <c r="N5409" i="2"/>
  <c r="N3235" i="2"/>
  <c r="N4295" i="2"/>
  <c r="N5673" i="2"/>
  <c r="N3974" i="2"/>
  <c r="N2788" i="2"/>
  <c r="N3109" i="2"/>
  <c r="N980" i="2"/>
  <c r="N3089" i="2"/>
  <c r="N3053" i="2"/>
  <c r="N5817" i="2"/>
  <c r="N797" i="2"/>
  <c r="N6000" i="2"/>
  <c r="N1392" i="2"/>
  <c r="N2573" i="2"/>
  <c r="N5424" i="2"/>
  <c r="N703" i="2"/>
  <c r="N6485" i="2"/>
  <c r="N5071" i="2"/>
  <c r="N3631" i="2"/>
  <c r="N4761" i="2"/>
  <c r="N558" i="2"/>
  <c r="N6208" i="2"/>
  <c r="N460" i="2"/>
  <c r="N931" i="2"/>
  <c r="N4338" i="2"/>
  <c r="N4717" i="2"/>
  <c r="N1845" i="2"/>
  <c r="N4409" i="2"/>
  <c r="N2984" i="2"/>
  <c r="N2107" i="2"/>
  <c r="N564" i="2"/>
  <c r="N1214" i="2"/>
  <c r="N4746" i="2"/>
  <c r="N4778" i="2"/>
  <c r="N5800" i="2"/>
  <c r="N1994" i="2"/>
  <c r="N3823" i="2"/>
  <c r="N661" i="2"/>
  <c r="N451" i="2"/>
  <c r="N5151" i="2"/>
  <c r="N3419" i="2"/>
  <c r="N1877" i="2"/>
  <c r="N5331" i="2"/>
  <c r="N972" i="2"/>
  <c r="N1283" i="2"/>
  <c r="N6475" i="2"/>
  <c r="N4641" i="2"/>
  <c r="N4628" i="2"/>
  <c r="N6165" i="2"/>
  <c r="N2691" i="2"/>
  <c r="N2198" i="2"/>
  <c r="N2354" i="2"/>
  <c r="N257" i="2"/>
  <c r="N2768" i="2"/>
  <c r="N5655" i="2"/>
  <c r="N1403" i="2"/>
  <c r="N6120" i="2"/>
  <c r="N2641" i="2"/>
  <c r="N3842" i="2"/>
  <c r="N6105" i="2"/>
  <c r="N6327" i="2"/>
  <c r="N2204" i="2"/>
  <c r="N5514" i="2"/>
  <c r="N4297" i="2"/>
  <c r="N3800" i="2"/>
  <c r="N2054" i="2"/>
  <c r="N1348" i="2"/>
  <c r="N496" i="2"/>
  <c r="N6018" i="2"/>
  <c r="N4110" i="2"/>
  <c r="N2296" i="2"/>
  <c r="N2870" i="2"/>
  <c r="N6324" i="2"/>
  <c r="N3161" i="2"/>
  <c r="N3431" i="2"/>
  <c r="N6118" i="2"/>
  <c r="N6215" i="2"/>
  <c r="N6331" i="2"/>
  <c r="N2232" i="2"/>
  <c r="N2482" i="2"/>
  <c r="N2972" i="2"/>
  <c r="N310" i="2"/>
  <c r="N5743" i="2"/>
  <c r="N6518" i="2"/>
  <c r="N2590" i="2"/>
  <c r="N979" i="2"/>
  <c r="N223" i="2"/>
  <c r="N1676" i="2"/>
  <c r="N3248" i="2"/>
  <c r="N3988" i="2"/>
  <c r="N1215" i="2"/>
  <c r="N4587" i="2"/>
  <c r="N6565" i="2"/>
  <c r="N3045" i="2"/>
  <c r="N3913" i="2"/>
  <c r="N871" i="2"/>
  <c r="N1358" i="2"/>
  <c r="N2454" i="2"/>
  <c r="N2016" i="2"/>
  <c r="N1351" i="2"/>
  <c r="N2757" i="2"/>
  <c r="N3370" i="2"/>
  <c r="N2289" i="2"/>
  <c r="N3657" i="2"/>
  <c r="N5217" i="2"/>
  <c r="N2488" i="2"/>
  <c r="N5095" i="2"/>
  <c r="N3827" i="2"/>
  <c r="N2157" i="2"/>
  <c r="N3369" i="2"/>
  <c r="N2373" i="2"/>
  <c r="N1642" i="2"/>
  <c r="N3436" i="2"/>
  <c r="N2892" i="2"/>
  <c r="N3983" i="2"/>
  <c r="N195" i="2"/>
  <c r="N4664" i="2"/>
  <c r="N642" i="2"/>
  <c r="N4381" i="2"/>
  <c r="N2697" i="2"/>
  <c r="N2415" i="2"/>
  <c r="N5020" i="2"/>
  <c r="N969" i="2"/>
  <c r="N998" i="2"/>
  <c r="N2744" i="2"/>
  <c r="N5260" i="2"/>
  <c r="N6210" i="2"/>
  <c r="N2032" i="2"/>
  <c r="N3220" i="2"/>
  <c r="N258" i="2"/>
  <c r="N4393" i="2"/>
  <c r="N5932" i="2"/>
  <c r="N2618" i="2"/>
  <c r="N1096" i="2"/>
  <c r="N3541" i="2"/>
  <c r="N4926" i="2"/>
  <c r="N438" i="2"/>
  <c r="N2195" i="2"/>
  <c r="N6252" i="2"/>
  <c r="N2601" i="2"/>
  <c r="N1664" i="2"/>
  <c r="N6137" i="2"/>
  <c r="N189" i="2"/>
  <c r="N449" i="2"/>
  <c r="N3398" i="2"/>
  <c r="N563" i="2"/>
  <c r="N378" i="2"/>
  <c r="N4369" i="2"/>
  <c r="N1038" i="2"/>
  <c r="N3447" i="2"/>
  <c r="N4975" i="2"/>
  <c r="N2070" i="2"/>
  <c r="N3334" i="2"/>
  <c r="N3014" i="2"/>
  <c r="N4348" i="2"/>
  <c r="N5349" i="2"/>
  <c r="N3576" i="2"/>
  <c r="N613" i="2"/>
  <c r="N6333" i="2"/>
  <c r="N5634" i="2"/>
  <c r="N3596" i="2"/>
  <c r="N935" i="2"/>
  <c r="N3086" i="2"/>
  <c r="N3116" i="2"/>
  <c r="N4368" i="2"/>
  <c r="N2857" i="2"/>
  <c r="N4648" i="2"/>
  <c r="N246" i="2"/>
  <c r="N5351" i="2"/>
  <c r="N5566" i="2"/>
  <c r="N5192" i="2"/>
  <c r="N1866" i="2"/>
  <c r="N1269" i="2"/>
  <c r="N2398" i="2"/>
  <c r="N396" i="2"/>
  <c r="N3671" i="2"/>
  <c r="N4510" i="2"/>
  <c r="N4954" i="2"/>
  <c r="N984" i="2"/>
  <c r="N3311" i="2"/>
  <c r="N3836" i="2"/>
  <c r="N2291" i="2"/>
  <c r="N264" i="2"/>
  <c r="N729" i="2"/>
  <c r="N2490" i="2"/>
  <c r="N4667" i="2"/>
  <c r="N744" i="2"/>
  <c r="N859" i="2"/>
  <c r="N1421" i="2"/>
  <c r="N6541" i="2"/>
  <c r="N3445" i="2"/>
  <c r="N1554" i="2"/>
  <c r="N4039" i="2"/>
  <c r="N3749" i="2"/>
  <c r="N3763" i="2"/>
  <c r="N5945" i="2"/>
  <c r="N5557" i="2"/>
  <c r="N69" i="2"/>
  <c r="N1426" i="2"/>
  <c r="N5781" i="2"/>
  <c r="N3048" i="2"/>
  <c r="N3406" i="2"/>
  <c r="N1689" i="2"/>
  <c r="N3723" i="2"/>
  <c r="N5969" i="2"/>
  <c r="N3213" i="2"/>
  <c r="N1063" i="2"/>
  <c r="N4456" i="2"/>
  <c r="N6379" i="2"/>
  <c r="N3853" i="2"/>
  <c r="N5269" i="2"/>
  <c r="N4496" i="2"/>
  <c r="N3159" i="2"/>
  <c r="N2077" i="2"/>
  <c r="N5373" i="2"/>
  <c r="N497" i="2"/>
  <c r="N1833" i="2"/>
  <c r="N6290" i="2"/>
  <c r="N6147" i="2"/>
  <c r="N4547" i="2"/>
  <c r="N4276" i="2"/>
  <c r="N434" i="2"/>
  <c r="N6351" i="2"/>
  <c r="N5880" i="2"/>
  <c r="N3623" i="2"/>
  <c r="N1500" i="2"/>
  <c r="N2858" i="2"/>
  <c r="N266" i="2"/>
  <c r="N3552" i="2"/>
  <c r="N2907" i="2"/>
  <c r="N2970" i="2"/>
  <c r="N1723" i="2"/>
  <c r="N5875" i="2"/>
  <c r="N191" i="2"/>
  <c r="N2821" i="2"/>
  <c r="N1050" i="2"/>
  <c r="N5998" i="2"/>
  <c r="N3477" i="2"/>
  <c r="N5585" i="2"/>
  <c r="N1005" i="2"/>
  <c r="N4644" i="2"/>
  <c r="N47" i="2"/>
  <c r="N1121" i="2"/>
  <c r="N3687" i="2"/>
  <c r="N3338" i="2"/>
  <c r="N6100" i="2"/>
  <c r="N5601" i="2"/>
  <c r="N295" i="2"/>
  <c r="N5136" i="2"/>
  <c r="N1835" i="2"/>
  <c r="N5554" i="2"/>
  <c r="N1456" i="2"/>
  <c r="N3526" i="2"/>
  <c r="N3326" i="2"/>
  <c r="N2132" i="2"/>
  <c r="N1314" i="2"/>
  <c r="N3588" i="2"/>
  <c r="N5845" i="2"/>
  <c r="N4378" i="2"/>
  <c r="N4415" i="2"/>
  <c r="N2285" i="2"/>
  <c r="N3300" i="2"/>
  <c r="N1560" i="2"/>
  <c r="N6055" i="2"/>
  <c r="N576" i="2"/>
  <c r="N3843" i="2"/>
  <c r="N2175" i="2"/>
  <c r="N952" i="2"/>
  <c r="N238" i="2"/>
  <c r="N6388" i="2"/>
  <c r="N730" i="2"/>
  <c r="N1126" i="2"/>
  <c r="N2470" i="2"/>
  <c r="N3881" i="2"/>
  <c r="N6519" i="2"/>
  <c r="N4349" i="2"/>
  <c r="N1543" i="2"/>
  <c r="N2914" i="2"/>
  <c r="N4757" i="2"/>
  <c r="N3629" i="2"/>
  <c r="N4698" i="2"/>
  <c r="N3090" i="2"/>
  <c r="N2599" i="2"/>
  <c r="N4310" i="2"/>
  <c r="N2160" i="2"/>
  <c r="N4094" i="2"/>
  <c r="N3179" i="2"/>
  <c r="N1094" i="2"/>
  <c r="N4710" i="2"/>
  <c r="N6321" i="2"/>
  <c r="N3840" i="2"/>
  <c r="N4179" i="2"/>
  <c r="N3533" i="2"/>
  <c r="N6384" i="2"/>
  <c r="N4206" i="2"/>
  <c r="N5494" i="2"/>
  <c r="N2280" i="2"/>
  <c r="N219" i="2"/>
  <c r="N1178" i="2"/>
  <c r="N204" i="2"/>
  <c r="N2068" i="2"/>
  <c r="N1291" i="2"/>
  <c r="N5377" i="2"/>
  <c r="N2842" i="2"/>
  <c r="N5267" i="2"/>
  <c r="N1546" i="2"/>
  <c r="N3887" i="2"/>
  <c r="N4820" i="2"/>
  <c r="N4072" i="2"/>
  <c r="N3366" i="2"/>
  <c r="N5890" i="2"/>
  <c r="N1803" i="2"/>
  <c r="N4709" i="2"/>
  <c r="N473" i="2"/>
  <c r="N2684" i="2"/>
  <c r="N4008" i="2"/>
  <c r="N5565" i="2"/>
  <c r="N983" i="2"/>
  <c r="N244" i="2"/>
  <c r="N2784" i="2"/>
  <c r="N499" i="2"/>
  <c r="N3469" i="2"/>
  <c r="N4293" i="2"/>
  <c r="N981" i="2"/>
  <c r="N364" i="2"/>
  <c r="N2776" i="2"/>
  <c r="N5413" i="2"/>
  <c r="N745" i="2"/>
  <c r="N214" i="2"/>
  <c r="N3452" i="2"/>
  <c r="N1472" i="2"/>
  <c r="N108" i="2"/>
  <c r="N4892" i="2"/>
  <c r="N3942" i="2"/>
  <c r="N4193" i="2"/>
  <c r="N1882" i="2"/>
  <c r="N3810" i="2"/>
  <c r="N872" i="2"/>
  <c r="N6600" i="2"/>
  <c r="N2544" i="2"/>
  <c r="N2534" i="2"/>
  <c r="N4945" i="2"/>
  <c r="N1624" i="2"/>
  <c r="N3195" i="2"/>
  <c r="N2778" i="2"/>
  <c r="N5028" i="2"/>
  <c r="N1864" i="2"/>
  <c r="N4785" i="2"/>
  <c r="N2162" i="2"/>
  <c r="N1711" i="2"/>
  <c r="N746" i="2"/>
  <c r="N1924" i="2"/>
  <c r="N2255" i="2"/>
  <c r="N1865" i="2"/>
  <c r="N5479" i="2"/>
  <c r="N5853" i="2"/>
  <c r="N3184" i="2"/>
  <c r="N6530" i="2"/>
  <c r="N3258" i="2"/>
  <c r="N6620" i="2"/>
  <c r="N1362" i="2"/>
  <c r="N270" i="2"/>
  <c r="N6017" i="2"/>
  <c r="N3298" i="2"/>
  <c r="N4134" i="2"/>
  <c r="N5952" i="2"/>
  <c r="N3047" i="2"/>
  <c r="N4703" i="2"/>
  <c r="N5762" i="2"/>
  <c r="N2123" i="2"/>
  <c r="N3504" i="2"/>
  <c r="N3319" i="2"/>
  <c r="N5341" i="2"/>
  <c r="N3750" i="2"/>
  <c r="N4976" i="2"/>
  <c r="N1768" i="2"/>
  <c r="N3026" i="2"/>
  <c r="N1884" i="2"/>
  <c r="N2146" i="2"/>
  <c r="N1346" i="2"/>
  <c r="N3676" i="2"/>
  <c r="N1076" i="2"/>
  <c r="N1841" i="2"/>
  <c r="N509" i="2"/>
  <c r="N2252" i="2"/>
  <c r="N4153" i="2"/>
  <c r="N3646" i="2"/>
  <c r="N2813" i="2"/>
  <c r="N208" i="2"/>
  <c r="N5805" i="2"/>
  <c r="N2738" i="2"/>
  <c r="N2982" i="2"/>
  <c r="N6413" i="2"/>
  <c r="N6164" i="2"/>
  <c r="N2396" i="2"/>
  <c r="N737" i="2"/>
  <c r="N383" i="2"/>
  <c r="N6094" i="2"/>
  <c r="N3776" i="2"/>
  <c r="N4478" i="2"/>
  <c r="N3562" i="2"/>
  <c r="N2771" i="2"/>
  <c r="N3262" i="2"/>
  <c r="N1297" i="2"/>
  <c r="N6603" i="2"/>
  <c r="N5570" i="2"/>
  <c r="N1710" i="2"/>
  <c r="N2221" i="2"/>
  <c r="N3363" i="2"/>
  <c r="N1849" i="2"/>
  <c r="N845" i="2"/>
  <c r="N4650" i="2"/>
  <c r="N4011" i="2"/>
  <c r="N4262" i="2"/>
  <c r="N2957" i="2"/>
  <c r="N6577" i="2"/>
  <c r="N2137" i="2"/>
  <c r="N6263" i="2"/>
  <c r="N5313" i="2"/>
  <c r="N577" i="2"/>
  <c r="N5062" i="2"/>
  <c r="N5019" i="2"/>
  <c r="N6593" i="2"/>
  <c r="N773" i="2"/>
  <c r="N1306" i="2"/>
  <c r="N4177" i="2"/>
  <c r="N5846" i="2"/>
  <c r="N653" i="2"/>
  <c r="N5907" i="2"/>
  <c r="N3608" i="2"/>
  <c r="N6169" i="2"/>
  <c r="N5522" i="2"/>
  <c r="N3655" i="2"/>
  <c r="N1105" i="2"/>
  <c r="N1931" i="2"/>
  <c r="N5486" i="2"/>
  <c r="N5278" i="2"/>
  <c r="N1437" i="2"/>
  <c r="N4942" i="2"/>
  <c r="N3969" i="2"/>
  <c r="N801" i="2"/>
  <c r="N1442" i="2"/>
  <c r="N3140" i="2"/>
  <c r="N2709" i="2"/>
  <c r="N5107" i="2"/>
  <c r="N4469" i="2"/>
  <c r="N5470" i="2"/>
  <c r="N1315" i="2"/>
  <c r="N1176" i="2"/>
  <c r="N4086" i="2"/>
  <c r="N3203" i="2"/>
  <c r="N1562" i="2"/>
  <c r="N3955" i="2"/>
  <c r="N5599" i="2"/>
  <c r="N1209" i="2"/>
  <c r="N1946" i="2"/>
  <c r="N289" i="2"/>
  <c r="N3946" i="2"/>
  <c r="N6549" i="2"/>
  <c r="N5415" i="2"/>
  <c r="N2519" i="2"/>
  <c r="N4873" i="2"/>
  <c r="N4879" i="2"/>
  <c r="N4525" i="2"/>
  <c r="N3059" i="2"/>
  <c r="N3337" i="2"/>
  <c r="N5834" i="2"/>
  <c r="N823" i="2"/>
  <c r="N6428" i="2"/>
  <c r="N5212" i="2"/>
  <c r="N2129" i="2"/>
  <c r="N3956" i="2"/>
  <c r="N638" i="2"/>
  <c r="N5231" i="2"/>
  <c r="N959" i="2"/>
  <c r="N909" i="2"/>
  <c r="N3117" i="2"/>
  <c r="N4957" i="2"/>
  <c r="N1555" i="2"/>
  <c r="N2083" i="2"/>
  <c r="N5816" i="2"/>
  <c r="N3684" i="2"/>
  <c r="N4887" i="2"/>
  <c r="N6221" i="2"/>
  <c r="N6296" i="2"/>
  <c r="N5035" i="2"/>
  <c r="N3573" i="2"/>
  <c r="N4145" i="2"/>
  <c r="N444" i="2"/>
  <c r="N2587" i="2"/>
  <c r="N5661" i="2"/>
  <c r="N817" i="2"/>
  <c r="N5412" i="2"/>
  <c r="N3012" i="2"/>
  <c r="N2043" i="2"/>
  <c r="N1644" i="2"/>
  <c r="N1752" i="2"/>
  <c r="N1696" i="2"/>
  <c r="N2625" i="2"/>
  <c r="N148" i="2"/>
  <c r="N4031" i="2"/>
  <c r="N1424" i="2"/>
  <c r="N3288" i="2"/>
  <c r="N1570" i="2"/>
  <c r="N354" i="2"/>
  <c r="N1804" i="2"/>
  <c r="N5801" i="2"/>
  <c r="N6451" i="2"/>
  <c r="N6441" i="2"/>
  <c r="N2980" i="2"/>
  <c r="N5042" i="2"/>
  <c r="N6467" i="2"/>
  <c r="N2815" i="2"/>
  <c r="N670" i="2"/>
  <c r="N97" i="2"/>
  <c r="N2661" i="2"/>
  <c r="N1981" i="2"/>
  <c r="N734" i="2"/>
  <c r="N3807" i="2"/>
  <c r="N3450" i="2"/>
  <c r="N4234" i="2"/>
  <c r="N5119" i="2"/>
  <c r="N1961" i="2"/>
  <c r="N982" i="2"/>
  <c r="N2256" i="2"/>
  <c r="N5427" i="2"/>
  <c r="N3287" i="2"/>
  <c r="N4503" i="2"/>
  <c r="N4834" i="2"/>
  <c r="N277" i="2"/>
  <c r="N6022" i="2"/>
  <c r="N539" i="2"/>
  <c r="N3078" i="2"/>
  <c r="N5689" i="2"/>
  <c r="N5439" i="2"/>
  <c r="N312" i="2"/>
  <c r="N372" i="2"/>
  <c r="N1208" i="2"/>
  <c r="N4333" i="2"/>
  <c r="N5551" i="2"/>
  <c r="N991" i="2"/>
  <c r="N2015" i="2"/>
  <c r="N4408" i="2"/>
  <c r="N2387" i="2"/>
  <c r="N3586" i="2"/>
  <c r="N719" i="2"/>
  <c r="N5955" i="2"/>
  <c r="N975" i="2"/>
  <c r="N4269" i="2"/>
  <c r="N4209" i="2"/>
  <c r="N3207" i="2"/>
  <c r="N5078" i="2"/>
  <c r="N4267" i="2"/>
  <c r="N5973" i="2"/>
  <c r="N4345" i="2"/>
  <c r="N3401" i="2"/>
  <c r="N161" i="2"/>
  <c r="N5394" i="2"/>
  <c r="N864" i="2"/>
  <c r="N4519" i="2"/>
  <c r="N158" i="2"/>
  <c r="N3534" i="2"/>
  <c r="N5843" i="2"/>
  <c r="N893" i="2"/>
  <c r="N3764" i="2"/>
  <c r="N853" i="2"/>
  <c r="N4149" i="2"/>
  <c r="N4329" i="2"/>
  <c r="N866" i="2"/>
  <c r="N2745" i="2"/>
  <c r="N2238" i="2"/>
  <c r="N5871" i="2"/>
  <c r="N5109" i="2"/>
  <c r="N4754" i="2"/>
  <c r="N5561" i="2"/>
  <c r="N1763" i="2"/>
  <c r="N6357" i="2"/>
  <c r="N6500" i="2"/>
  <c r="N169" i="2"/>
  <c r="N6491" i="2"/>
  <c r="N5123" i="2"/>
  <c r="N504" i="2"/>
  <c r="N4030" i="2"/>
  <c r="N4238" i="2"/>
  <c r="N476" i="2"/>
  <c r="N940" i="2"/>
  <c r="N1820" i="2"/>
  <c r="N5763" i="2"/>
  <c r="N5457" i="2"/>
  <c r="N2049" i="2"/>
  <c r="N3435" i="2"/>
  <c r="N1607" i="2"/>
  <c r="N3428" i="2"/>
  <c r="N1821" i="2"/>
  <c r="N1064" i="2"/>
  <c r="N186" i="2"/>
  <c r="N3736" i="2"/>
  <c r="N4867" i="2"/>
  <c r="N5538" i="2"/>
  <c r="N1145" i="2"/>
  <c r="N6076" i="2"/>
  <c r="N145" i="2"/>
  <c r="N937" i="2"/>
  <c r="N3190" i="2"/>
  <c r="N140" i="2"/>
  <c r="N1083" i="2"/>
  <c r="N2447" i="2"/>
  <c r="N834" i="2"/>
  <c r="N2657" i="2"/>
  <c r="N5339" i="2"/>
  <c r="N3046" i="2"/>
  <c r="N1026" i="2"/>
  <c r="N5653" i="2"/>
  <c r="N5996" i="2"/>
  <c r="N822" i="2"/>
  <c r="N2385" i="2"/>
  <c r="N4562" i="2"/>
  <c r="N598" i="2"/>
  <c r="N4146" i="2"/>
  <c r="N2034" i="2"/>
  <c r="N222" i="2"/>
  <c r="N2775" i="2"/>
  <c r="N3055" i="2"/>
  <c r="N2376" i="2"/>
  <c r="N1255" i="2"/>
  <c r="N528" i="2"/>
  <c r="N753" i="2"/>
  <c r="N3238" i="2"/>
  <c r="N423" i="2"/>
  <c r="N3388" i="2"/>
  <c r="N5610" i="2"/>
  <c r="N4389" i="2"/>
  <c r="N5525" i="2"/>
  <c r="N3834" i="2"/>
  <c r="N6407" i="2"/>
  <c r="N3383" i="2"/>
  <c r="N2556" i="2"/>
  <c r="N3695" i="2"/>
  <c r="N4538" i="2"/>
  <c r="N2632" i="2"/>
  <c r="N3711" i="2"/>
  <c r="N260" i="2"/>
  <c r="N3252" i="2"/>
  <c r="N3740" i="2"/>
  <c r="N6378" i="2"/>
  <c r="N5079" i="2"/>
  <c r="N4147" i="2"/>
  <c r="N5279" i="2"/>
  <c r="N3773" i="2"/>
  <c r="N4024" i="2"/>
  <c r="N6280" i="2"/>
  <c r="N42" i="2"/>
  <c r="N6443" i="2"/>
  <c r="N3746" i="2"/>
  <c r="N45" i="2"/>
  <c r="N1892" i="2"/>
  <c r="N1304" i="2"/>
  <c r="N5988" i="2"/>
  <c r="N987" i="2"/>
  <c r="N3934" i="2"/>
  <c r="N5674" i="2"/>
  <c r="N3128" i="2"/>
  <c r="N6352" i="2"/>
  <c r="N5155" i="2"/>
  <c r="N3272" i="2"/>
  <c r="N291" i="2"/>
  <c r="N2884" i="2"/>
  <c r="N1350" i="2"/>
  <c r="N5774" i="2"/>
  <c r="N6141" i="2"/>
  <c r="N4573" i="2"/>
  <c r="N1451" i="2"/>
  <c r="N3785" i="2"/>
  <c r="N1133" i="2"/>
  <c r="N4239" i="2"/>
  <c r="N635" i="2"/>
  <c r="N2035" i="2"/>
  <c r="N1976" i="2"/>
  <c r="N1751" i="2"/>
  <c r="N2427" i="2"/>
  <c r="N6612" i="2"/>
  <c r="N5604" i="2"/>
  <c r="N1300" i="2"/>
  <c r="N5504" i="2"/>
  <c r="N3439" i="2"/>
  <c r="N1474" i="2"/>
  <c r="N3223" i="2"/>
  <c r="N1846" i="2"/>
  <c r="N5294" i="2"/>
  <c r="N2630" i="2"/>
  <c r="N1860" i="2"/>
  <c r="N4907" i="2"/>
  <c r="N4493" i="2"/>
  <c r="N1070" i="2"/>
  <c r="N812" i="2"/>
  <c r="N6432" i="2"/>
  <c r="N5971" i="2"/>
  <c r="N2152" i="2"/>
  <c r="N1175" i="2"/>
  <c r="N2680" i="2"/>
  <c r="N490" i="2"/>
  <c r="N743" i="2"/>
  <c r="N6524" i="2"/>
  <c r="N2478" i="2"/>
  <c r="N3177" i="2"/>
  <c r="N3420" i="2"/>
  <c r="N2133" i="2"/>
  <c r="N2965" i="2"/>
  <c r="N1440" i="2"/>
  <c r="N3216" i="2"/>
  <c r="N2345" i="2"/>
  <c r="N2212" i="2"/>
  <c r="N546" i="2"/>
  <c r="N1521" i="2"/>
  <c r="N5512" i="2"/>
  <c r="N2131" i="2"/>
  <c r="N5963" i="2"/>
  <c r="N1969" i="2"/>
  <c r="N2621" i="2"/>
  <c r="N4022" i="2"/>
  <c r="N4590" i="2"/>
  <c r="N6540" i="2"/>
  <c r="N3857" i="2"/>
  <c r="N2651" i="2"/>
  <c r="N3578" i="2"/>
  <c r="N106" i="2"/>
  <c r="N846" i="2"/>
  <c r="N4565" i="2"/>
  <c r="N1098" i="2"/>
  <c r="N5369" i="2"/>
  <c r="N5835" i="2"/>
  <c r="N4251" i="2"/>
  <c r="N1740" i="2"/>
  <c r="N2833" i="2"/>
  <c r="N1463" i="2"/>
  <c r="N2536" i="2"/>
  <c r="N2156" i="2"/>
  <c r="N4054" i="2"/>
  <c r="N5007" i="2"/>
  <c r="N4787" i="2"/>
  <c r="N2755" i="2"/>
  <c r="N4131" i="2"/>
  <c r="N2274" i="2"/>
  <c r="N709" i="2"/>
  <c r="N6078" i="2"/>
  <c r="N1088" i="2"/>
  <c r="N5904" i="2"/>
  <c r="N4845" i="2"/>
  <c r="N663" i="2"/>
  <c r="N4067" i="2"/>
  <c r="N6025" i="2"/>
  <c r="N5370" i="2"/>
  <c r="N4167" i="2"/>
  <c r="N5196" i="2"/>
  <c r="N6329" i="2"/>
  <c r="N2263" i="2"/>
  <c r="N1684" i="2"/>
  <c r="N4910" i="2"/>
  <c r="N3654" i="2"/>
  <c r="N5728" i="2"/>
  <c r="N3110" i="2"/>
  <c r="N4968" i="2"/>
  <c r="N2558" i="2"/>
  <c r="N5913" i="2"/>
  <c r="N5786" i="2"/>
  <c r="N147" i="2"/>
  <c r="N3728" i="2"/>
  <c r="N6069" i="2"/>
  <c r="N3124" i="2"/>
  <c r="N2477" i="2"/>
  <c r="N5493" i="2"/>
  <c r="N5396" i="2"/>
  <c r="N5129" i="2"/>
  <c r="N714" i="2"/>
  <c r="N4520" i="2"/>
  <c r="N1616" i="2"/>
  <c r="N464" i="2"/>
  <c r="N2763" i="2"/>
  <c r="N1341" i="2"/>
  <c r="N4663" i="2"/>
  <c r="N2839" i="2"/>
  <c r="N2469" i="2"/>
  <c r="N4966" i="2"/>
  <c r="N5326" i="2"/>
  <c r="N1544" i="2"/>
  <c r="N1852" i="2"/>
  <c r="N1948" i="2"/>
  <c r="N2707" i="2"/>
  <c r="N382" i="2"/>
  <c r="N1748" i="2"/>
  <c r="N5114" i="2"/>
  <c r="N1144" i="2"/>
  <c r="N2374" i="2"/>
  <c r="N366" i="2"/>
  <c r="N5725" i="2"/>
  <c r="N869" i="2"/>
  <c r="N3412" i="2"/>
  <c r="N2919" i="2"/>
  <c r="N1397" i="2"/>
  <c r="N4430" i="2"/>
  <c r="N6391" i="2"/>
  <c r="N2623" i="2"/>
  <c r="N6243" i="2"/>
  <c r="N840" i="2"/>
  <c r="N4205" i="2"/>
  <c r="N2459" i="2"/>
  <c r="N997" i="2"/>
  <c r="N4201" i="2"/>
  <c r="N381" i="2"/>
  <c r="N1079" i="2"/>
  <c r="N4825" i="2"/>
  <c r="N4829" i="2"/>
  <c r="N227" i="2"/>
  <c r="N2247" i="2"/>
  <c r="N4764" i="2"/>
  <c r="N2652" i="2"/>
  <c r="N1993" i="2"/>
  <c r="N589" i="2"/>
  <c r="N6547" i="2"/>
  <c r="N4733" i="2"/>
  <c r="N5957" i="2"/>
  <c r="N3770" i="2"/>
  <c r="N4542" i="2"/>
  <c r="N5679" i="2"/>
  <c r="N569" i="2"/>
  <c r="N3232" i="2"/>
  <c r="N3218" i="2"/>
  <c r="N6569" i="2"/>
  <c r="N1246" i="2"/>
  <c r="N5546" i="2"/>
  <c r="N2177" i="2"/>
  <c r="N552" i="2"/>
  <c r="N733" i="2"/>
  <c r="N2844" i="2"/>
  <c r="N3231" i="2"/>
  <c r="N5764" i="2"/>
  <c r="N865" i="2"/>
  <c r="N1177" i="2"/>
  <c r="N4903" i="2"/>
  <c r="N1238" i="2"/>
  <c r="N4363" i="2"/>
  <c r="N250" i="2"/>
  <c r="N4844" i="2"/>
  <c r="N507" i="2"/>
  <c r="N1568" i="2"/>
  <c r="N2355" i="2"/>
  <c r="N4852" i="2"/>
  <c r="N5277" i="2"/>
  <c r="N5692" i="2"/>
  <c r="N4429" i="2"/>
  <c r="N2382" i="2"/>
  <c r="N3480" i="2"/>
  <c r="N6249" i="2"/>
  <c r="N3215" i="2"/>
  <c r="N836" i="2"/>
  <c r="N5975" i="2"/>
  <c r="N5018" i="2"/>
  <c r="N2197" i="2"/>
  <c r="N1069" i="2"/>
  <c r="N717" i="2"/>
  <c r="N6492" i="2"/>
  <c r="N2419" i="2"/>
  <c r="N5333" i="2"/>
  <c r="N3497" i="2"/>
  <c r="N3547" i="2"/>
  <c r="N6499" i="2"/>
  <c r="N6596" i="2"/>
  <c r="N3589" i="2"/>
  <c r="N5631" i="2"/>
  <c r="N5433" i="2"/>
  <c r="N6584" i="2"/>
  <c r="N1681" i="2"/>
  <c r="N4715" i="2"/>
  <c r="N1550" i="2"/>
  <c r="N4089" i="2"/>
  <c r="N814" i="2"/>
  <c r="N838" i="2"/>
  <c r="N4872" i="2"/>
  <c r="N136" i="2"/>
  <c r="N3134" i="2"/>
  <c r="N1123" i="2"/>
  <c r="N1859" i="2"/>
  <c r="N3731" i="2"/>
  <c r="N948" i="2"/>
  <c r="N4924" i="2"/>
  <c r="N5163" i="2"/>
  <c r="N196" i="2"/>
  <c r="N3162" i="2"/>
  <c r="N4596" i="2"/>
  <c r="N3647" i="2"/>
  <c r="N4303" i="2"/>
  <c r="N3256" i="2"/>
  <c r="N555" i="2"/>
  <c r="N3915" i="2"/>
  <c r="N5792" i="2"/>
  <c r="N1410" i="2"/>
  <c r="N3649" i="2"/>
  <c r="N2336" i="2"/>
  <c r="N1479" i="2"/>
  <c r="N2092" i="2"/>
  <c r="N898" i="2"/>
  <c r="N4376" i="2"/>
  <c r="N1900" i="2"/>
  <c r="N1648" i="2"/>
  <c r="N4801" i="2"/>
  <c r="N548" i="2"/>
  <c r="N2045" i="2"/>
  <c r="N1505" i="2"/>
  <c r="N3860" i="2"/>
  <c r="N2242" i="2"/>
  <c r="N6439" i="2"/>
  <c r="N178" i="2"/>
  <c r="N4428" i="2"/>
  <c r="N4678" i="2"/>
  <c r="N2582" i="2"/>
  <c r="N5741" i="2"/>
  <c r="N3856" i="2"/>
  <c r="N6119" i="2"/>
  <c r="N5187" i="2"/>
  <c r="N2847" i="2"/>
  <c r="N1862" i="2"/>
  <c r="N6350" i="2"/>
  <c r="N4655" i="2"/>
  <c r="N5082" i="2"/>
  <c r="N3766" i="2"/>
  <c r="N177" i="2"/>
  <c r="N4173" i="2"/>
  <c r="N4032" i="2"/>
  <c r="N6004" i="2"/>
  <c r="N3395" i="2"/>
  <c r="N3489" i="2"/>
  <c r="N3080" i="2"/>
  <c r="N294" i="2"/>
  <c r="N3964" i="2"/>
  <c r="N4969" i="2"/>
  <c r="N4721" i="2"/>
  <c r="N5737" i="2"/>
  <c r="N6373" i="2"/>
  <c r="N2014" i="2"/>
  <c r="N4609" i="2"/>
  <c r="N2101" i="2"/>
  <c r="N217" i="2"/>
  <c r="N237" i="2"/>
  <c r="N611" i="2"/>
  <c r="N1618" i="2"/>
  <c r="N2019" i="2"/>
  <c r="N2368" i="2"/>
  <c r="N5989" i="2"/>
  <c r="N5542" i="2"/>
  <c r="N2512" i="2"/>
  <c r="N3204" i="2"/>
  <c r="N2592" i="2"/>
  <c r="N527" i="2"/>
  <c r="N461" i="2"/>
  <c r="N6171" i="2"/>
  <c r="N1632" i="2"/>
  <c r="N1967" i="2"/>
  <c r="N1049" i="2"/>
  <c r="N6265" i="2"/>
  <c r="N3965" i="2"/>
  <c r="N4481" i="2"/>
  <c r="N3985" i="2"/>
  <c r="N3509" i="2"/>
  <c r="N1086" i="2"/>
  <c r="N5023" i="2"/>
  <c r="N994" i="2"/>
  <c r="N2562" i="2"/>
  <c r="N5842" i="2"/>
  <c r="N3525" i="2"/>
  <c r="N1194" i="2"/>
  <c r="N6580" i="2"/>
  <c r="N2683" i="2"/>
  <c r="N1125" i="2"/>
  <c r="N3385" i="2"/>
  <c r="N2610" i="2"/>
  <c r="N5350" i="2"/>
  <c r="N2719" i="2"/>
  <c r="N5374" i="2"/>
  <c r="N4365" i="2"/>
  <c r="N4326" i="2"/>
  <c r="N5588" i="2"/>
  <c r="N5233" i="2"/>
  <c r="N1658" i="2"/>
  <c r="N2673" i="2"/>
  <c r="N342" i="2"/>
  <c r="N4286" i="2"/>
  <c r="N5768" i="2"/>
  <c r="N6587" i="2"/>
  <c r="N5929" i="2"/>
  <c r="N1068" i="2"/>
  <c r="N2061" i="2"/>
  <c r="N343" i="2"/>
  <c r="N152" i="2"/>
  <c r="N5867" i="2"/>
  <c r="N1016" i="2"/>
  <c r="N5242" i="2"/>
  <c r="N1670" i="2"/>
  <c r="N645" i="2"/>
  <c r="N1731" i="2"/>
  <c r="N3265" i="2"/>
  <c r="N1671" i="2"/>
  <c r="N1522" i="2"/>
  <c r="N4025" i="2"/>
  <c r="N5770" i="2"/>
  <c r="N1455" i="2"/>
  <c r="N6054" i="2"/>
  <c r="N5636" i="2"/>
  <c r="N5750" i="2"/>
  <c r="N1830" i="2"/>
  <c r="N698" i="2"/>
  <c r="N1417" i="2"/>
  <c r="N3679" i="2"/>
  <c r="N1343" i="2"/>
  <c r="N412" i="2"/>
  <c r="N5639" i="2"/>
  <c r="N4688" i="2"/>
  <c r="N5849" i="2"/>
  <c r="N2044" i="2"/>
  <c r="N5085" i="2"/>
  <c r="N6573" i="2"/>
  <c r="N3466" i="2"/>
  <c r="N93" i="2"/>
  <c r="N2572" i="2"/>
  <c r="N1460" i="2"/>
  <c r="N5596" i="2"/>
  <c r="N4967" i="2"/>
  <c r="N4812" i="2"/>
  <c r="N1963" i="2"/>
  <c r="N3464" i="2"/>
  <c r="N6526" i="2"/>
  <c r="N3599" i="2"/>
  <c r="N5422" i="2"/>
  <c r="N344" i="2"/>
  <c r="N117" i="2"/>
  <c r="N6538" i="2"/>
  <c r="N143" i="2"/>
  <c r="N1801" i="2"/>
  <c r="N516" i="2"/>
  <c r="N6063" i="2"/>
  <c r="N5795" i="2"/>
  <c r="N5732" i="2"/>
  <c r="N2179" i="2"/>
  <c r="N2581" i="2"/>
  <c r="N1863" i="2"/>
  <c r="N5273" i="2"/>
  <c r="N2304" i="2"/>
  <c r="N4440" i="2"/>
  <c r="N2904" i="2"/>
  <c r="N5524" i="2"/>
  <c r="N2183" i="2"/>
  <c r="N1398" i="2"/>
  <c r="N1270" i="2"/>
  <c r="N6511" i="2"/>
  <c r="N5149" i="2"/>
  <c r="N4699" i="2"/>
  <c r="N4810" i="2"/>
  <c r="N6268" i="2"/>
  <c r="N4600" i="2"/>
  <c r="N3973" i="2"/>
  <c r="N5813" i="2"/>
  <c r="N1375" i="2"/>
  <c r="N741" i="2"/>
  <c r="N6191" i="2"/>
  <c r="N2060" i="2"/>
  <c r="N3217" i="2"/>
  <c r="N1310" i="2"/>
  <c r="N5266" i="2"/>
  <c r="N897" i="2"/>
  <c r="N6143" i="2"/>
  <c r="N1615" i="2"/>
  <c r="N1786" i="2"/>
  <c r="N1196" i="2"/>
  <c r="N2807" i="2"/>
  <c r="N502" i="2"/>
  <c r="N3637" i="2"/>
  <c r="N4681" i="2"/>
  <c r="N1161" i="2"/>
  <c r="N1735" i="2"/>
  <c r="N5602" i="2"/>
  <c r="N1871" i="2"/>
  <c r="N5234" i="2"/>
  <c r="N370" i="2"/>
  <c r="N2928" i="2"/>
  <c r="N3310" i="2"/>
  <c r="N3205" i="2"/>
  <c r="N1060" i="2"/>
  <c r="N1563" i="2"/>
  <c r="N5491" i="2"/>
  <c r="N6437" i="2"/>
  <c r="N1694" i="2"/>
  <c r="N3246" i="2"/>
  <c r="N2149" i="2"/>
  <c r="N3543" i="2"/>
  <c r="N2780" i="2"/>
  <c r="N1160" i="2"/>
  <c r="N2883" i="2"/>
  <c r="N5363" i="2"/>
  <c r="N5144" i="2"/>
  <c r="N4504" i="2"/>
  <c r="N4023" i="2"/>
  <c r="N1724" i="2"/>
  <c r="N3498" i="2"/>
  <c r="N2023" i="2"/>
  <c r="N5092" i="2"/>
  <c r="N2700" i="2"/>
  <c r="N6186" i="2"/>
  <c r="N4048" i="2"/>
  <c r="N2917" i="2"/>
  <c r="N3463" i="2"/>
  <c r="N4962" i="2"/>
  <c r="N702" i="2"/>
  <c r="N6429" i="2"/>
  <c r="N2214" i="2"/>
  <c r="N2903" i="2"/>
  <c r="N5736" i="2"/>
  <c r="N6602" i="2"/>
  <c r="N1686" i="2"/>
  <c r="N6304" i="2"/>
  <c r="N241" i="2"/>
  <c r="N2165" i="2"/>
  <c r="N2253" i="2"/>
  <c r="N5970" i="2"/>
  <c r="N4613" i="2"/>
  <c r="N5881" i="2"/>
  <c r="N2829" i="2"/>
  <c r="N1335" i="2"/>
  <c r="N5219" i="2"/>
  <c r="N755" i="2"/>
  <c r="N4574" i="2"/>
  <c r="N697" i="2"/>
  <c r="N6310" i="2"/>
  <c r="N1263" i="2"/>
  <c r="N4912" i="2"/>
  <c r="N5657" i="2"/>
  <c r="N4059" i="2"/>
  <c r="N3178" i="2"/>
  <c r="N3832" i="2"/>
  <c r="N1939" i="2"/>
  <c r="N601" i="2"/>
  <c r="N4313" i="2"/>
  <c r="N4617" i="2"/>
  <c r="N3626" i="2"/>
  <c r="N1952" i="2"/>
  <c r="N6188" i="2"/>
  <c r="N6046" i="2"/>
  <c r="N2675" i="2"/>
  <c r="N5321" i="2"/>
  <c r="N4480" i="2"/>
  <c r="N4208" i="2"/>
  <c r="N2013" i="2"/>
  <c r="N5940" i="2"/>
  <c r="N3936" i="2"/>
  <c r="N6496" i="2"/>
  <c r="N1750" i="2"/>
  <c r="N2196" i="2"/>
  <c r="N6032" i="2"/>
  <c r="N3061" i="2"/>
  <c r="N6256" i="2"/>
  <c r="N1623" i="2"/>
  <c r="N1580" i="2"/>
  <c r="N3624" i="2"/>
  <c r="N6404" i="2"/>
  <c r="N2550" i="2"/>
  <c r="N2372" i="2"/>
  <c r="N2878" i="2"/>
  <c r="N3791" i="2"/>
  <c r="N5405" i="2"/>
  <c r="N2861" i="2"/>
  <c r="N5388" i="2"/>
  <c r="N104" i="2"/>
  <c r="N302" i="2"/>
  <c r="N1787" i="2"/>
  <c r="N144" i="2"/>
  <c r="N4909" i="2"/>
  <c r="N2871" i="2"/>
  <c r="N4996" i="2"/>
  <c r="N2047" i="2"/>
  <c r="N293" i="2"/>
  <c r="N1851" i="2"/>
  <c r="N4244" i="2"/>
  <c r="N3380" i="2"/>
  <c r="N426" i="2"/>
  <c r="N4755" i="2"/>
  <c r="N2509" i="2"/>
  <c r="N2701" i="2"/>
  <c r="N1327" i="2"/>
  <c r="N4204" i="2"/>
  <c r="N2079" i="2"/>
  <c r="N5452" i="2"/>
  <c r="N3952" i="2"/>
  <c r="N2350" i="2"/>
  <c r="N313" i="2"/>
  <c r="N2329" i="2"/>
  <c r="N4278" i="2"/>
  <c r="N5837" i="2"/>
  <c r="N3260" i="2"/>
  <c r="N4636" i="2"/>
  <c r="N5793" i="2"/>
  <c r="N4673" i="2"/>
  <c r="N5302" i="2"/>
  <c r="N4448" i="2"/>
  <c r="N668" i="2"/>
  <c r="N4104" i="2"/>
  <c r="N5777" i="2"/>
  <c r="N651" i="2"/>
  <c r="N1189" i="2"/>
  <c r="N5102" i="2"/>
  <c r="N1942" i="2"/>
  <c r="N4486" i="2"/>
  <c r="N1789" i="2"/>
  <c r="N4880" i="2"/>
  <c r="N6421" i="2"/>
  <c r="N3859" i="2"/>
  <c r="N3570" i="2"/>
  <c r="N332" i="2"/>
  <c r="N3597" i="2"/>
  <c r="N160" i="2"/>
  <c r="N4951" i="2"/>
  <c r="N3079" i="2"/>
  <c r="N4492" i="2"/>
  <c r="N4965" i="2"/>
  <c r="N1630" i="2"/>
  <c r="N654" i="2"/>
  <c r="N4545" i="2"/>
  <c r="N3625" i="2"/>
  <c r="N2792" i="2"/>
  <c r="N6483" i="2"/>
  <c r="N5365" i="2"/>
  <c r="N6615" i="2"/>
  <c r="N1331" i="2"/>
  <c r="N930" i="2"/>
  <c r="N5181" i="2"/>
  <c r="N2281" i="2"/>
  <c r="N5293" i="2"/>
  <c r="N4318" i="2"/>
  <c r="N1662" i="2"/>
  <c r="N4026" i="2"/>
  <c r="N240" i="2"/>
  <c r="N2033" i="2"/>
  <c r="N3351" i="2"/>
  <c r="N5484" i="2"/>
  <c r="N694" i="2"/>
  <c r="N1941" i="2"/>
  <c r="N2300" i="2"/>
  <c r="N4771" i="2"/>
  <c r="N392" i="2"/>
  <c r="N2282" i="2"/>
  <c r="N1307" i="2"/>
  <c r="N2568" i="2"/>
  <c r="N2565" i="2"/>
  <c r="N2112" i="2"/>
  <c r="N4621" i="2"/>
  <c r="N207" i="2"/>
  <c r="N4809" i="2"/>
  <c r="N137" i="2"/>
  <c r="N2243" i="2"/>
  <c r="N847" i="2"/>
  <c r="N936" i="2"/>
  <c r="N1414" i="2"/>
  <c r="N170" i="2"/>
  <c r="N3365" i="2"/>
  <c r="N5476" i="2"/>
  <c r="N4465" i="2"/>
  <c r="N5606" i="2"/>
  <c r="N2170" i="2"/>
  <c r="N657" i="2"/>
  <c r="N3437" i="2"/>
  <c r="N5868" i="2"/>
  <c r="N696" i="2"/>
  <c r="N5169" i="2"/>
  <c r="N6066" i="2"/>
  <c r="N4082" i="2"/>
  <c r="N4272" i="2"/>
  <c r="N2944" i="2"/>
  <c r="N4570" i="2"/>
  <c r="N5386" i="2"/>
  <c r="N3548" i="2"/>
  <c r="N6394" i="2"/>
  <c r="N3664" i="2"/>
  <c r="N2392" i="2"/>
  <c r="N671" i="2"/>
  <c r="N2081" i="2"/>
  <c r="N5958" i="2"/>
  <c r="N4859" i="2"/>
  <c r="N3376" i="2"/>
  <c r="N5014" i="2"/>
  <c r="N5072" i="2"/>
  <c r="N6159" i="2"/>
  <c r="N1027" i="2"/>
  <c r="N2462" i="2"/>
  <c r="N5857" i="2"/>
  <c r="N6195" i="2"/>
  <c r="N5225" i="2"/>
  <c r="N5767" i="2"/>
  <c r="N2277" i="2"/>
  <c r="N3468" i="2"/>
  <c r="N4491" i="2"/>
  <c r="N5449" i="2"/>
  <c r="N3069" i="2"/>
  <c r="N1649" i="2"/>
  <c r="N2074" i="2"/>
  <c r="N2681" i="2"/>
  <c r="N891" i="2"/>
  <c r="N1807" i="2"/>
  <c r="N3506" i="2"/>
  <c r="N2414" i="2"/>
  <c r="N420" i="2"/>
  <c r="N816" i="2"/>
  <c r="N1887" i="2"/>
  <c r="N6042" i="2"/>
  <c r="N3279" i="2"/>
  <c r="N5064" i="2"/>
  <c r="N6484" i="2"/>
  <c r="N5036" i="2"/>
  <c r="N5603" i="2"/>
  <c r="N5327" i="2"/>
  <c r="N6140" i="2"/>
  <c r="N3801" i="2"/>
  <c r="N164" i="2"/>
  <c r="N1378" i="2"/>
  <c r="N2840" i="2"/>
  <c r="N4528" i="2"/>
  <c r="N410" i="2"/>
  <c r="N1714" i="2"/>
  <c r="N5054" i="2"/>
  <c r="N6409" i="2"/>
  <c r="N6345" i="2"/>
  <c r="N3732" i="2"/>
  <c r="N6283" i="2"/>
  <c r="N4403" i="2"/>
  <c r="N488" i="2"/>
  <c r="N1453" i="2"/>
  <c r="N4290" i="2"/>
  <c r="N5124" i="2"/>
  <c r="N2337" i="2"/>
  <c r="N231" i="2"/>
  <c r="N4928" i="2"/>
  <c r="N5075" i="2"/>
  <c r="N56" i="2"/>
  <c r="N678" i="2"/>
  <c r="N4622" i="2"/>
  <c r="N6114" i="2"/>
  <c r="N6387" i="2"/>
  <c r="N3970" i="2"/>
  <c r="N3058" i="2"/>
  <c r="N1247" i="2"/>
  <c r="N2095" i="2"/>
  <c r="N5247" i="2"/>
  <c r="N32" i="2"/>
  <c r="N2030" i="2"/>
  <c r="N5851" i="2"/>
  <c r="N1425" i="2"/>
  <c r="N4569" i="2"/>
  <c r="N1923" i="2"/>
  <c r="N1475" i="2"/>
  <c r="N911" i="2"/>
  <c r="N4123" i="2"/>
  <c r="N1048" i="2"/>
  <c r="N1031" i="2"/>
  <c r="N4041" i="2"/>
  <c r="N5077" i="2"/>
  <c r="N3850" i="2"/>
  <c r="N2880" i="2"/>
  <c r="N2080" i="2"/>
  <c r="N2493" i="2"/>
  <c r="N2666" i="2"/>
  <c r="N6266" i="2"/>
  <c r="N5104" i="2"/>
  <c r="N1795" i="2"/>
  <c r="N704" i="2"/>
  <c r="N1040" i="2"/>
  <c r="N4572" i="2"/>
  <c r="N2615" i="2"/>
  <c r="N5238" i="2"/>
  <c r="N1754" i="2"/>
  <c r="N2576" i="2"/>
  <c r="N3458" i="2"/>
  <c r="N4939" i="2"/>
  <c r="N4078" i="2"/>
  <c r="N36" i="2"/>
  <c r="N1640" i="2"/>
  <c r="N3357" i="2"/>
  <c r="N1921" i="2"/>
  <c r="N4325" i="2"/>
  <c r="N6282" i="2"/>
  <c r="N2802" i="2"/>
  <c r="N3563" i="2"/>
  <c r="N5207" i="2"/>
  <c r="N4948" i="2"/>
  <c r="N6454" i="2"/>
  <c r="N586" i="2"/>
  <c r="N2189" i="2"/>
  <c r="N5956" i="2"/>
  <c r="N5569" i="2"/>
  <c r="N212" i="2"/>
  <c r="N2421" i="2"/>
  <c r="N5198" i="2"/>
  <c r="N2205" i="2"/>
  <c r="N6611" i="2"/>
  <c r="N1237" i="2"/>
  <c r="N4245" i="2"/>
  <c r="N764" i="2"/>
  <c r="N2352" i="2"/>
  <c r="N275" i="2"/>
  <c r="N2297" i="2"/>
  <c r="N3166" i="2"/>
  <c r="N3268" i="2"/>
  <c r="N6288" i="2"/>
  <c r="N2063" i="2"/>
  <c r="N6113" i="2"/>
  <c r="N3486" i="2"/>
  <c r="N2413" i="2"/>
  <c r="N4470" i="2"/>
  <c r="N4182" i="2"/>
  <c r="N5700" i="2"/>
  <c r="N1056" i="2"/>
  <c r="N806" i="2"/>
  <c r="N4450" i="2"/>
  <c r="N1319" i="2"/>
  <c r="N2405" i="2"/>
  <c r="N5894" i="2"/>
  <c r="N2620" i="2"/>
  <c r="N3530" i="2"/>
  <c r="N6146" i="2"/>
  <c r="N96" i="2"/>
  <c r="N6472" i="2"/>
  <c r="N4818" i="2"/>
  <c r="N5274" i="2"/>
  <c r="N3032" i="2"/>
  <c r="N4606" i="2"/>
  <c r="N194" i="2"/>
  <c r="N1499" i="2"/>
  <c r="N1089" i="2"/>
  <c r="N427" i="2"/>
  <c r="N4009" i="2"/>
  <c r="N6248" i="2"/>
  <c r="N2824" i="2"/>
  <c r="N5197" i="2"/>
  <c r="N3734" i="2"/>
  <c r="N248" i="2"/>
  <c r="N5185" i="2"/>
  <c r="N1014" i="2"/>
  <c r="N3057" i="2"/>
  <c r="N5172" i="2"/>
  <c r="N739" i="2"/>
  <c r="N571" i="2"/>
  <c r="N5138" i="2"/>
  <c r="N6461" i="2"/>
  <c r="N123" i="2"/>
  <c r="N3115" i="2"/>
  <c r="N3627" i="2"/>
  <c r="N1739" i="2"/>
  <c r="N1221" i="2"/>
  <c r="N3871" i="2"/>
  <c r="N932" i="2"/>
  <c r="N4423" i="2"/>
  <c r="N4045" i="2"/>
  <c r="N1118" i="2"/>
  <c r="N4051" i="2"/>
  <c r="N1404" i="2"/>
  <c r="N765" i="2"/>
  <c r="N4631" i="2"/>
  <c r="N1321" i="2"/>
  <c r="N3858" i="2"/>
  <c r="N5445" i="2"/>
  <c r="N6102" i="2"/>
  <c r="N3107" i="2"/>
  <c r="N3755" i="2"/>
  <c r="N375" i="2"/>
  <c r="N906" i="2"/>
  <c r="N6083" i="2"/>
  <c r="N2552" i="2"/>
  <c r="N2856" i="2"/>
  <c r="N1106" i="2"/>
  <c r="N395" i="2"/>
  <c r="N953" i="2"/>
  <c r="N2591" i="2"/>
  <c r="N3422" i="2"/>
  <c r="N1495" i="2"/>
  <c r="N2832" i="2"/>
  <c r="N2658" i="2"/>
  <c r="N1518" i="2"/>
  <c r="N358" i="2"/>
  <c r="N3340" i="2"/>
  <c r="N3806" i="2"/>
  <c r="N1072" i="2"/>
  <c r="N4265" i="2"/>
  <c r="N5134" i="2"/>
  <c r="N4894" i="2"/>
  <c r="N1018" i="2"/>
  <c r="N6323" i="2"/>
  <c r="N5810" i="2"/>
  <c r="N4524" i="2"/>
  <c r="N1469" i="2"/>
  <c r="N5430" i="2"/>
  <c r="N6277" i="2"/>
  <c r="N4033" i="2"/>
  <c r="N2192" i="2"/>
  <c r="N5499" i="2"/>
  <c r="N1531" i="2"/>
  <c r="N2968" i="2"/>
  <c r="N4029" i="2"/>
  <c r="N4168" i="2"/>
  <c r="N756" i="2"/>
  <c r="N5397" i="2"/>
  <c r="N3051" i="2"/>
  <c r="N3455" i="2"/>
  <c r="N532" i="2"/>
  <c r="N3967" i="2"/>
  <c r="N5664" i="2"/>
  <c r="N4749" i="2"/>
  <c r="N1318" i="2"/>
  <c r="N5658" i="2"/>
  <c r="N4332" i="2"/>
  <c r="N3508" i="2"/>
  <c r="N2003" i="2"/>
  <c r="N5691" i="2"/>
  <c r="N155" i="2"/>
  <c r="N2545" i="2"/>
  <c r="N4875" i="2"/>
  <c r="N6598" i="2"/>
  <c r="N3405" i="2"/>
  <c r="N5143" i="2"/>
  <c r="N4866" i="2"/>
  <c r="N4161" i="2"/>
  <c r="N3108" i="2"/>
  <c r="N1107" i="2"/>
  <c r="N5734" i="2"/>
  <c r="N3038" i="2"/>
  <c r="N6556" i="2"/>
  <c r="N3982" i="2"/>
  <c r="N2365" i="2"/>
  <c r="N3482" i="2"/>
  <c r="N1659" i="2"/>
  <c r="N4752" i="2"/>
  <c r="N6007" i="2"/>
  <c r="N4248" i="2"/>
  <c r="N5121" i="2"/>
  <c r="N4270" i="2"/>
  <c r="N4533" i="2"/>
  <c r="N4696" i="2"/>
  <c r="N87" i="2"/>
  <c r="N5073" i="2"/>
  <c r="N5307" i="2"/>
  <c r="N3757" i="2"/>
  <c r="N124" i="2"/>
  <c r="N5934" i="2"/>
  <c r="N315" i="2"/>
  <c r="N6545" i="2"/>
  <c r="N6527" i="2"/>
  <c r="N1316" i="2"/>
  <c r="N2801" i="2"/>
  <c r="N2130" i="2"/>
  <c r="N6546" i="2"/>
  <c r="N5526" i="2"/>
  <c r="N3577" i="2"/>
  <c r="N1744" i="2"/>
  <c r="N4407" i="2"/>
  <c r="N3682" i="2"/>
  <c r="N1380" i="2"/>
  <c r="N6462" i="2"/>
  <c r="N454" i="2"/>
  <c r="N1051" i="2"/>
  <c r="N5895" i="2"/>
  <c r="N2251" i="2"/>
  <c r="N3799" i="2"/>
  <c r="N3758" i="2"/>
  <c r="N311" i="2"/>
  <c r="N3604" i="2"/>
  <c r="N5031" i="2"/>
  <c r="N2487" i="2"/>
  <c r="N692" i="2"/>
  <c r="N4075" i="2"/>
  <c r="N3987" i="2"/>
  <c r="N3902" i="2"/>
  <c r="N1336" i="2"/>
  <c r="N421" i="2"/>
  <c r="N284" i="2"/>
  <c r="N1328" i="2"/>
  <c r="N3622" i="2"/>
  <c r="N5527" i="2"/>
  <c r="N5999" i="2"/>
  <c r="N2241" i="2"/>
  <c r="N4367" i="2"/>
  <c r="N5974" i="2"/>
  <c r="N2822" i="2"/>
  <c r="N5663" i="2"/>
  <c r="N4666" i="2"/>
  <c r="N2676" i="2"/>
  <c r="N3833" i="2"/>
  <c r="N631" i="2"/>
  <c r="N4213" i="2"/>
  <c r="N2072" i="2"/>
  <c r="N4941" i="2"/>
  <c r="N3876" i="2"/>
  <c r="N1443" i="2"/>
  <c r="N6009" i="2"/>
  <c r="N5506" i="2"/>
  <c r="N3173" i="2"/>
  <c r="N3155" i="2"/>
  <c r="N5353" i="2"/>
  <c r="N926" i="2"/>
  <c r="N1493" i="2"/>
  <c r="N6614" i="2"/>
  <c r="N6403" i="2"/>
  <c r="N1654" i="2"/>
  <c r="N5419" i="2"/>
  <c r="N4886" i="2"/>
  <c r="N566" i="2"/>
  <c r="N6001" i="2"/>
  <c r="N391" i="2"/>
  <c r="N2428" i="2"/>
  <c r="N52" i="2"/>
  <c r="N4530" i="2"/>
  <c r="N2805" i="2"/>
  <c r="N934" i="2"/>
  <c r="N2501" i="2"/>
  <c r="N6233" i="2"/>
  <c r="N4463" i="2"/>
  <c r="N6101" i="2"/>
  <c r="N954" i="2"/>
  <c r="N4021" i="2"/>
  <c r="N4632" i="2"/>
  <c r="N889" i="2"/>
  <c r="N5270" i="2"/>
  <c r="N3721" i="2"/>
  <c r="N4275" i="2"/>
  <c r="N5091" i="2"/>
  <c r="N4789" i="2"/>
  <c r="N3176" i="2"/>
  <c r="N1577" i="2"/>
  <c r="N3192" i="2"/>
  <c r="N4848" i="2"/>
  <c r="N3935" i="2"/>
  <c r="N1028" i="2"/>
  <c r="N2936" i="2"/>
  <c r="N5446" i="2"/>
  <c r="N5850" i="2"/>
  <c r="N883" i="2"/>
  <c r="N799" i="2"/>
  <c r="N3141" i="2"/>
  <c r="N1150" i="2"/>
  <c r="N2058" i="2"/>
  <c r="N4861" i="2"/>
  <c r="N1370" i="2"/>
  <c r="N3113" i="2"/>
  <c r="N3114" i="2"/>
  <c r="N2915" i="2"/>
  <c r="N4106" i="2"/>
  <c r="N3255" i="2"/>
  <c r="N3898" i="2"/>
  <c r="N6621" i="2"/>
  <c r="N1901" i="2"/>
  <c r="N802" i="2"/>
  <c r="N466" i="2"/>
  <c r="N5731" i="2"/>
  <c r="N6555" i="2"/>
  <c r="N2358" i="2"/>
  <c r="N5008" i="2"/>
  <c r="N6576" i="2"/>
  <c r="N6354" i="2"/>
  <c r="N825" i="2"/>
  <c r="N1110" i="2"/>
  <c r="N5548" i="2"/>
  <c r="N4548" i="2"/>
  <c r="N6591" i="2"/>
  <c r="N3606" i="2"/>
  <c r="N2736" i="2"/>
  <c r="N5923" i="2"/>
  <c r="N4854" i="2"/>
  <c r="N1912" i="2"/>
  <c r="N1894" i="2"/>
  <c r="N3838" i="2"/>
  <c r="N2956" i="2"/>
  <c r="N3852" i="2"/>
  <c r="N1334" i="2"/>
  <c r="N4676" i="2"/>
  <c r="N92" i="2"/>
  <c r="N3148" i="2"/>
  <c r="N2627" i="2"/>
  <c r="N1636" i="2"/>
  <c r="N477" i="2"/>
  <c r="N624" i="2"/>
  <c r="N2025" i="2"/>
  <c r="N861" i="2"/>
  <c r="N2608" i="2"/>
  <c r="N3417" i="2"/>
  <c r="N5580" i="2"/>
  <c r="N3579" i="2"/>
  <c r="N1788" i="2"/>
  <c r="N6131" i="2"/>
  <c r="N5456" i="2"/>
  <c r="N4994" i="2"/>
  <c r="N1883" i="2"/>
  <c r="N1204" i="2"/>
  <c r="N4090" i="2"/>
  <c r="N1625" i="2"/>
  <c r="N2655" i="2"/>
  <c r="N720" i="2"/>
  <c r="N2961" i="2"/>
  <c r="N205" i="2"/>
  <c r="N2411" i="2"/>
  <c r="N3050" i="2"/>
  <c r="N233" i="2"/>
  <c r="N4431" i="2"/>
  <c r="N2699" i="2"/>
  <c r="N1691" i="2"/>
  <c r="N5749" i="2"/>
  <c r="N5511" i="2"/>
  <c r="N470" i="2"/>
  <c r="N435" i="2"/>
  <c r="N6242" i="2"/>
  <c r="N5870" i="2"/>
  <c r="N1234" i="2"/>
  <c r="N5025" i="2"/>
  <c r="N3674" i="2"/>
  <c r="N3460" i="2"/>
  <c r="N3633" i="2"/>
  <c r="N125" i="2"/>
  <c r="N1736" i="2"/>
  <c r="N6061" i="2"/>
  <c r="N5243" i="2"/>
  <c r="N3409" i="2"/>
  <c r="N543" i="2"/>
  <c r="N2803" i="2"/>
  <c r="N2596" i="2"/>
  <c r="N4783" i="2"/>
  <c r="N1588" i="2"/>
  <c r="N349" i="2"/>
  <c r="N544" i="2"/>
  <c r="N1019" i="2"/>
  <c r="N4426" i="2"/>
  <c r="N2168" i="2"/>
  <c r="N5205" i="2"/>
  <c r="N2497" i="2"/>
  <c r="N2779" i="2"/>
  <c r="N1775" i="2"/>
  <c r="N6513" i="2"/>
  <c r="N1843" i="2"/>
  <c r="N6402" i="2"/>
  <c r="N1154" i="2"/>
  <c r="N2315" i="2"/>
  <c r="N533" i="2"/>
  <c r="N5654" i="2"/>
  <c r="N4073" i="2"/>
  <c r="N5135" i="2"/>
  <c r="N941" i="2"/>
  <c r="N1915" i="2"/>
  <c r="N1637" i="2"/>
  <c r="N1374" i="2"/>
  <c r="N3284" i="2"/>
  <c r="N4314" i="2"/>
  <c r="N1055" i="2"/>
  <c r="N1579" i="2"/>
  <c r="N1390" i="2"/>
  <c r="N4358" i="2"/>
  <c r="N5615" i="2"/>
  <c r="N695" i="2"/>
  <c r="N757" i="2"/>
  <c r="N5473" i="2"/>
  <c r="N1991" i="2"/>
  <c r="N6037" i="2"/>
  <c r="N1534" i="2"/>
  <c r="N4599" i="2"/>
  <c r="N6002" i="2"/>
  <c r="N6099" i="2"/>
  <c r="N4005" i="2"/>
  <c r="N3408" i="2"/>
  <c r="N3098" i="2"/>
  <c r="N1363" i="2"/>
  <c r="N1102" i="2"/>
  <c r="N4821" i="2"/>
  <c r="N1199" i="2"/>
  <c r="N4444" i="2"/>
  <c r="N309" i="2"/>
  <c r="N2951" i="2"/>
  <c r="N907" i="2"/>
  <c r="N3510" i="2"/>
  <c r="N4731" i="2"/>
  <c r="N3296" i="2"/>
  <c r="N4443" i="2"/>
  <c r="N4058" i="2"/>
  <c r="N5089" i="2"/>
  <c r="N2853" i="2"/>
  <c r="N71" i="2"/>
  <c r="N1011" i="2"/>
  <c r="N235" i="2"/>
  <c r="N1377" i="2"/>
  <c r="N2449" i="2"/>
  <c r="N771" i="2"/>
  <c r="N2483" i="2"/>
  <c r="N5937" i="2"/>
  <c r="N2770" i="2"/>
  <c r="N2071" i="2"/>
  <c r="N1311" i="2"/>
  <c r="N6151" i="2"/>
  <c r="N3191" i="2"/>
  <c r="N1895" i="2"/>
  <c r="N3893" i="2"/>
  <c r="N2073" i="2"/>
  <c r="N804" i="2"/>
  <c r="N3349" i="2"/>
  <c r="N2650" i="2"/>
  <c r="N6254" i="2"/>
  <c r="N2026" i="2"/>
  <c r="N2532" i="2"/>
  <c r="N286" i="2"/>
  <c r="N547" i="2"/>
  <c r="N4203" i="2"/>
  <c r="N5772" i="2"/>
  <c r="N59" i="2"/>
  <c r="N5581" i="2"/>
  <c r="N738" i="2"/>
  <c r="N3886" i="2"/>
  <c r="N5179" i="2"/>
  <c r="N4186" i="2"/>
  <c r="N2431" i="2"/>
  <c r="N1511" i="2"/>
  <c r="N5021" i="2"/>
  <c r="N3392" i="2"/>
  <c r="N3249" i="2"/>
  <c r="N2094" i="2"/>
  <c r="N1230" i="2"/>
  <c r="N2334" i="2"/>
  <c r="N3591" i="2"/>
  <c r="N5139" i="2"/>
  <c r="N826" i="2"/>
  <c r="N2425" i="2"/>
  <c r="N4578" i="2"/>
  <c r="N1960" i="2"/>
  <c r="N4042" i="2"/>
  <c r="N3994" i="2"/>
  <c r="N6271" i="2"/>
  <c r="N2163" i="2"/>
  <c r="N6398" i="2"/>
  <c r="N5443" i="2"/>
  <c r="N5046" i="2"/>
  <c r="N1312" i="2"/>
  <c r="N113" i="2"/>
  <c r="N3651" i="2"/>
  <c r="N2269" i="2"/>
  <c r="N597" i="2"/>
  <c r="N6532" i="2"/>
  <c r="N4195" i="2"/>
  <c r="N2977" i="2"/>
  <c r="N4898" i="2"/>
  <c r="N1992" i="2"/>
  <c r="N5502" i="2"/>
  <c r="N1679" i="2"/>
  <c r="N573" i="2"/>
  <c r="N361" i="2"/>
  <c r="N874" i="2"/>
  <c r="N5418" i="2"/>
  <c r="N752" i="2"/>
  <c r="N676" i="2"/>
  <c r="N5717" i="2"/>
  <c r="N5645" i="2"/>
  <c r="N4117" i="2"/>
  <c r="N4052" i="2"/>
  <c r="N5047" i="2"/>
  <c r="N1444" i="2"/>
  <c r="N6303" i="2"/>
  <c r="N774" i="2"/>
  <c r="N6510" i="2"/>
  <c r="N1811" i="2"/>
  <c r="N634" i="2"/>
  <c r="N1944" i="2"/>
  <c r="N1222" i="2"/>
  <c r="N4765" i="2"/>
  <c r="N1538" i="2"/>
  <c r="N3783" i="2"/>
  <c r="N251" i="2"/>
  <c r="N2760" i="2"/>
  <c r="N1252" i="2"/>
  <c r="N1606" i="2"/>
  <c r="N3949" i="2"/>
  <c r="N3745" i="2"/>
  <c r="N781" i="2"/>
  <c r="N1157" i="2"/>
  <c r="N5156" i="2"/>
  <c r="N1210" i="2"/>
  <c r="N1551" i="2"/>
  <c r="N2713" i="2"/>
  <c r="N1697" i="2"/>
  <c r="N5914" i="2"/>
  <c r="N4226" i="2"/>
  <c r="N1265" i="2"/>
  <c r="N522" i="2"/>
  <c r="N4675" i="2"/>
  <c r="N2446" i="2"/>
  <c r="N5164" i="2"/>
  <c r="N5943" i="2"/>
  <c r="N1903" i="2"/>
  <c r="N857" i="2"/>
  <c r="N4978" i="2"/>
  <c r="N4800" i="2"/>
  <c r="N404" i="2"/>
  <c r="N4261" i="2"/>
  <c r="N3237" i="2"/>
  <c r="N1558" i="2"/>
  <c r="N4544" i="2"/>
  <c r="N6237" i="2"/>
  <c r="N6239" i="2"/>
  <c r="N2827" i="2"/>
  <c r="N4611" i="2"/>
  <c r="N3794" i="2"/>
  <c r="N1167" i="2"/>
  <c r="N171" i="2"/>
  <c r="N1391" i="2"/>
  <c r="N1240" i="2"/>
  <c r="N6515" i="2"/>
  <c r="N6460" i="2"/>
  <c r="N6148" i="2"/>
  <c r="N4707" i="2"/>
  <c r="N1073" i="2"/>
  <c r="N6005" i="2"/>
  <c r="N2485" i="2"/>
  <c r="N1514" i="2"/>
  <c r="N3271" i="2"/>
  <c r="N215" i="2"/>
  <c r="N1940" i="2"/>
  <c r="N402" i="2"/>
  <c r="N6149" i="2"/>
  <c r="N6566" i="2"/>
  <c r="N2346" i="2"/>
  <c r="N735" i="2"/>
  <c r="N1796" i="2"/>
  <c r="N1576" i="2"/>
  <c r="N508" i="2"/>
  <c r="N118" i="2"/>
  <c r="N5784" i="2"/>
  <c r="N368" i="2"/>
  <c r="N3614" i="2"/>
  <c r="N625" i="2"/>
  <c r="N2391" i="2"/>
  <c r="N4692" i="2"/>
  <c r="N4148" i="2"/>
  <c r="N5034" i="2"/>
  <c r="N469" i="2"/>
  <c r="N4076" i="2"/>
  <c r="N750" i="2"/>
  <c r="N5230" i="2"/>
  <c r="N1592" i="2"/>
  <c r="N3434" i="2"/>
  <c r="N3017" i="2"/>
  <c r="N5404" i="2"/>
  <c r="N6060" i="2"/>
  <c r="N1134" i="2"/>
  <c r="N584" i="2"/>
  <c r="N6480" i="2"/>
  <c r="N6372" i="2"/>
  <c r="N2710" i="2"/>
  <c r="N2634" i="2"/>
  <c r="N4651" i="2"/>
  <c r="N6390" i="2"/>
  <c r="N5251" i="2"/>
  <c r="N3021" i="2"/>
  <c r="N2941" i="2"/>
  <c r="N4000" i="2"/>
  <c r="N3414" i="2"/>
  <c r="N6218" i="2"/>
  <c r="N3648" i="2"/>
  <c r="N2735" i="2"/>
  <c r="N4277" i="2"/>
  <c r="N1206" i="2"/>
  <c r="N365" i="2"/>
  <c r="N2187" i="2"/>
  <c r="N5977" i="2"/>
  <c r="N2602" i="2"/>
  <c r="N4551" i="2"/>
  <c r="N5759" i="2"/>
  <c r="N6220" i="2"/>
  <c r="N5562" i="2"/>
  <c r="N2867" i="2"/>
  <c r="N2236" i="2"/>
  <c r="N4934" i="2"/>
  <c r="N1418" i="2"/>
  <c r="N4766" i="2"/>
  <c r="N2167" i="2"/>
  <c r="N2613" i="2"/>
  <c r="N5317" i="2"/>
  <c r="N4114" i="2"/>
  <c r="N736" i="2"/>
  <c r="N6314" i="2"/>
  <c r="N3879" i="2"/>
  <c r="N962" i="2"/>
  <c r="N648" i="2"/>
  <c r="N3760" i="2"/>
  <c r="N2053" i="2"/>
  <c r="N4255" i="2"/>
  <c r="N3712" i="2"/>
  <c r="N1148" i="2"/>
  <c r="N1216" i="2"/>
  <c r="N2953" i="2"/>
  <c r="N811" i="2"/>
  <c r="N5000" i="2"/>
  <c r="N2006" i="2"/>
  <c r="N1857" i="2"/>
  <c r="N4554" i="2"/>
  <c r="N4010" i="2"/>
  <c r="N800" i="2"/>
  <c r="N1734" i="2"/>
  <c r="N942" i="2"/>
  <c r="N3270" i="2"/>
  <c r="N1190" i="2"/>
  <c r="N6257" i="2"/>
  <c r="N3418" i="2"/>
  <c r="N4767" i="2"/>
  <c r="N5730" i="2"/>
  <c r="N4119" i="2"/>
  <c r="N5909" i="2"/>
  <c r="N1848" i="2"/>
  <c r="N4299" i="2"/>
  <c r="N1075" i="2"/>
  <c r="N3441" i="2"/>
  <c r="N6044" i="2"/>
  <c r="N888" i="2"/>
  <c r="N4057" i="2"/>
  <c r="N3540" i="2"/>
  <c r="N1360" i="2"/>
  <c r="N5724" i="2"/>
  <c r="N3027" i="2"/>
  <c r="N3888" i="2"/>
  <c r="N3565" i="2"/>
  <c r="N121" i="2"/>
  <c r="N5941" i="2"/>
  <c r="N5644" i="2"/>
  <c r="N142" i="2"/>
  <c r="N6498" i="2"/>
  <c r="N1585" i="2"/>
  <c r="N5519" i="2"/>
  <c r="N486" i="2"/>
  <c r="N1457" i="2"/>
  <c r="N3364" i="2"/>
  <c r="N4190" i="2"/>
  <c r="N6284" i="2"/>
  <c r="N4282" i="2"/>
  <c r="N4373" i="2"/>
  <c r="N3803" i="2"/>
  <c r="N1545" i="2"/>
  <c r="N304" i="2"/>
  <c r="N976" i="2"/>
  <c r="N2814" i="2"/>
  <c r="N3329" i="2"/>
  <c r="N3788" i="2"/>
  <c r="N3582" i="2"/>
  <c r="N2180" i="2"/>
  <c r="N379" i="2"/>
  <c r="N265" i="2"/>
  <c r="N593" i="2"/>
  <c r="N2400" i="2"/>
  <c r="N5832" i="2"/>
  <c r="N4567" i="2"/>
  <c r="N1746" i="2"/>
  <c r="N6505" i="2"/>
  <c r="N2240" i="2"/>
  <c r="N2923" i="2"/>
  <c r="N5354" i="2"/>
  <c r="N2580" i="2"/>
  <c r="N6085" i="2"/>
  <c r="N4579" i="2"/>
  <c r="N4627" i="2"/>
  <c r="N1539" i="2"/>
  <c r="N1174" i="2"/>
  <c r="N1733" i="2"/>
  <c r="N3707" i="2"/>
  <c r="N536" i="2"/>
  <c r="N1082" i="2"/>
  <c r="N2150" i="2"/>
  <c r="N5855" i="2"/>
  <c r="N583" i="2"/>
  <c r="N3186" i="2"/>
  <c r="N854" i="2"/>
  <c r="N2806" i="2"/>
  <c r="N4482" i="2"/>
  <c r="N6011" i="2"/>
  <c r="N1067" i="2"/>
  <c r="N2348" i="2"/>
  <c r="N3381" i="2"/>
  <c r="N6607" i="2"/>
  <c r="N2949" i="2"/>
  <c r="N5938" i="2"/>
  <c r="N1777" i="2"/>
  <c r="N5917" i="2"/>
  <c r="N1526" i="2"/>
  <c r="N4447" i="2"/>
  <c r="N1376" i="2"/>
  <c r="N5574" i="2"/>
  <c r="N4340" i="2"/>
  <c r="N456" i="2"/>
  <c r="N1753" i="2"/>
  <c r="N5158" i="2"/>
  <c r="N1188" i="2"/>
  <c r="N6393" i="2"/>
  <c r="N2098" i="2"/>
  <c r="N4061" i="2"/>
  <c r="N6597" i="2"/>
  <c r="N384" i="2"/>
  <c r="N2696" i="2"/>
  <c r="N1524" i="2"/>
  <c r="N5010" i="2"/>
  <c r="N1745" i="2"/>
  <c r="N3015" i="2"/>
  <c r="N6525" i="2"/>
  <c r="N1808" i="2"/>
  <c r="N3479" i="2"/>
  <c r="N2730" i="2"/>
  <c r="N6312" i="2"/>
  <c r="N2226" i="2"/>
  <c r="N5480" i="2"/>
  <c r="N5122" i="2"/>
  <c r="N2703" i="2"/>
  <c r="N3465" i="2"/>
  <c r="N1791" i="2"/>
  <c r="N3074" i="2"/>
  <c r="N3841" i="2"/>
  <c r="N3277" i="2"/>
  <c r="N2848" i="2"/>
  <c r="N2811" i="2"/>
  <c r="N4846" i="2"/>
  <c r="N5688" i="2"/>
  <c r="N944" i="2"/>
  <c r="N5765" i="2"/>
  <c r="N6205" i="2"/>
  <c r="N350" i="2"/>
  <c r="N3371" i="2"/>
  <c r="N6543" i="2"/>
  <c r="N1792" i="2"/>
  <c r="N6322" i="2"/>
  <c r="N1621" i="2"/>
  <c r="N1473" i="2"/>
  <c r="N4890" i="2"/>
  <c r="N4900" i="2"/>
  <c r="N4260" i="2"/>
  <c r="N5860" i="2"/>
  <c r="N2126" i="2"/>
  <c r="N860" i="2"/>
  <c r="N192" i="2"/>
  <c r="N2461" i="2"/>
  <c r="N2947" i="2"/>
  <c r="N4990" i="2"/>
  <c r="N6335" i="2"/>
  <c r="N2898" i="2"/>
  <c r="N1875" i="2"/>
  <c r="N2210" i="2"/>
  <c r="N5481" i="2"/>
  <c r="N603" i="2"/>
  <c r="N4906" i="2"/>
  <c r="N4063" i="2"/>
  <c r="N6489" i="2"/>
  <c r="N4963" i="2"/>
  <c r="N541" i="2"/>
  <c r="N2502" i="2"/>
  <c r="N1400" i="2"/>
  <c r="N2698" i="2"/>
  <c r="N3560" i="2"/>
  <c r="N2443" i="2"/>
  <c r="N1298" i="2"/>
  <c r="N4259" i="2"/>
  <c r="N4471" i="2"/>
  <c r="N5742" i="2"/>
  <c r="N5203" i="2"/>
  <c r="N4774" i="2"/>
  <c r="N5568" i="2"/>
  <c r="N4947" i="2"/>
  <c r="N4740" i="2"/>
  <c r="N1876" i="2"/>
  <c r="N2418" i="2"/>
  <c r="N2408" i="2"/>
  <c r="N4575" i="2"/>
  <c r="N3225" i="2"/>
  <c r="N4560" i="2"/>
  <c r="N4012" i="2"/>
  <c r="N485" i="2"/>
  <c r="N2090" i="2"/>
  <c r="N3569" i="2"/>
  <c r="N487" i="2"/>
  <c r="N439" i="2"/>
  <c r="N1980" i="2"/>
  <c r="N3574" i="2"/>
  <c r="N400" i="2"/>
  <c r="N6124" i="2"/>
  <c r="N4706" i="2"/>
  <c r="N2295" i="2"/>
  <c r="N759" i="2"/>
  <c r="N418" i="2"/>
  <c r="N540" i="2"/>
  <c r="N5747" i="2"/>
  <c r="N6023" i="2"/>
  <c r="N1766" i="2"/>
  <c r="N5607" i="2"/>
  <c r="N588" i="2"/>
  <c r="N6410" i="2"/>
  <c r="N2539" i="2"/>
  <c r="N2104" i="2"/>
  <c r="N4080" i="2"/>
  <c r="N2403" i="2"/>
  <c r="N2969" i="2"/>
  <c r="N1339" i="2"/>
  <c r="N6423" i="2"/>
  <c r="N2606" i="2"/>
  <c r="N1651" i="2"/>
  <c r="N2193" i="2"/>
  <c r="N6016" i="2"/>
  <c r="N3929" i="2"/>
  <c r="N1646" i="2"/>
  <c r="N4669" i="2"/>
  <c r="N3718" i="2"/>
  <c r="N371" i="2"/>
  <c r="N5699" i="2"/>
  <c r="N830" i="2"/>
  <c r="N3923" i="2"/>
  <c r="N6368" i="2"/>
  <c r="N5541" i="2"/>
  <c r="N2012" i="2"/>
  <c r="N5638" i="2"/>
  <c r="N4197" i="2"/>
  <c r="N3590" i="2"/>
  <c r="N1276" i="2"/>
  <c r="N5403" i="2"/>
  <c r="N649" i="2"/>
  <c r="N4974" i="2"/>
  <c r="N2467" i="2"/>
  <c r="N1101" i="2"/>
  <c r="N5722" i="2"/>
  <c r="N4585" i="2"/>
  <c r="N742" i="2"/>
  <c r="N6030" i="2"/>
  <c r="N4779" i="2"/>
  <c r="N72" i="2"/>
  <c r="N5182" i="2"/>
  <c r="N5061" i="2"/>
  <c r="N4495" i="2"/>
  <c r="N3222" i="2"/>
  <c r="N6449" i="2"/>
  <c r="N4392" i="2"/>
  <c r="N209" i="2"/>
  <c r="N5873" i="2"/>
  <c r="N4902" i="2"/>
  <c r="N1699" i="2"/>
  <c r="N5360" i="2"/>
  <c r="N6550" i="2"/>
  <c r="N3769" i="2"/>
  <c r="N560" i="2"/>
  <c r="N4001" i="2"/>
  <c r="N4517" i="2"/>
  <c r="N4138" i="2"/>
  <c r="N1162" i="2"/>
  <c r="N6204" i="2"/>
  <c r="N4728" i="2"/>
  <c r="N2430" i="2"/>
  <c r="N6616" i="2"/>
  <c r="N2899" i="2"/>
  <c r="N4385" i="2"/>
  <c r="N2190" i="2"/>
  <c r="N369" i="2"/>
  <c r="N6050" i="2"/>
  <c r="N3180" i="2"/>
  <c r="N5921" i="2"/>
  <c r="N4475" i="2"/>
  <c r="N1716" i="2"/>
  <c r="N202" i="2"/>
  <c r="N5229" i="2"/>
  <c r="N2933" i="2"/>
  <c r="N2740" i="2"/>
  <c r="N162" i="2"/>
  <c r="N1182" i="2"/>
  <c r="N5590" i="2"/>
  <c r="N1205" i="2"/>
  <c r="N3459" i="2"/>
  <c r="N6294" i="2"/>
  <c r="N5968" i="2"/>
  <c r="N2960" i="2"/>
  <c r="N1071" i="2"/>
  <c r="N1449" i="2"/>
  <c r="N716" i="2"/>
  <c r="N6269" i="2"/>
  <c r="N6361" i="2"/>
  <c r="N5878" i="2"/>
  <c r="N6267" i="2"/>
  <c r="N2486" i="2"/>
  <c r="N2222" i="2"/>
  <c r="N4842" i="2"/>
  <c r="N1052" i="2"/>
  <c r="N4194" i="2"/>
  <c r="N2660" i="2"/>
  <c r="N6109" i="2"/>
  <c r="N3172" i="2"/>
  <c r="N5012" i="2"/>
  <c r="N2301" i="2"/>
  <c r="N4339" i="2"/>
  <c r="N2161" i="2"/>
  <c r="N3521" i="2"/>
  <c r="N1834" i="2"/>
  <c r="N1825" i="2"/>
  <c r="N2865" i="2"/>
  <c r="N3539" i="2"/>
  <c r="N1611" i="2"/>
  <c r="N1730" i="2"/>
  <c r="N4050" i="2"/>
  <c r="N3558" i="2"/>
  <c r="N4550" i="2"/>
  <c r="N5918" i="2"/>
  <c r="N3070" i="2"/>
  <c r="N5173" i="2"/>
  <c r="N2048" i="2"/>
  <c r="N4165" i="2"/>
  <c r="N5586" i="2"/>
  <c r="N4337" i="2"/>
  <c r="N619" i="2"/>
  <c r="N6230" i="2"/>
  <c r="N1338" i="2"/>
  <c r="N2040" i="2"/>
  <c r="N4170" i="2"/>
  <c r="N4540" i="2"/>
  <c r="N5332" i="2"/>
  <c r="N3592" i="2"/>
  <c r="N4680" i="2"/>
  <c r="N5376" i="2"/>
  <c r="N2751" i="2"/>
  <c r="N4743" i="2"/>
  <c r="N3483" i="2"/>
  <c r="N6036" i="2"/>
  <c r="N2399" i="2"/>
  <c r="N2911" i="2"/>
  <c r="N5460" i="2"/>
  <c r="N3702" i="2"/>
  <c r="N283" i="2"/>
  <c r="N3921" i="2"/>
  <c r="N4911" i="2"/>
  <c r="N5783" i="2"/>
  <c r="N1718" i="2"/>
  <c r="N1916" i="2"/>
  <c r="N1728" i="2"/>
  <c r="N5013" i="2"/>
  <c r="N2223" i="2"/>
  <c r="N1633" i="2"/>
  <c r="N3130" i="2"/>
  <c r="N4671" i="2"/>
  <c r="N1502" i="2"/>
  <c r="N1660" i="2"/>
  <c r="N2612" i="2"/>
  <c r="N6029" i="2"/>
  <c r="N3189" i="2"/>
  <c r="N1293" i="2"/>
  <c r="N2229" i="2"/>
  <c r="N1278" i="2"/>
  <c r="N4940" i="2"/>
  <c r="N851" i="2"/>
  <c r="N5713" i="2"/>
  <c r="N6311" i="2"/>
  <c r="N2064" i="2"/>
  <c r="N5103" i="2"/>
  <c r="N3274" i="2"/>
  <c r="N1092" i="2"/>
  <c r="N1701" i="2"/>
  <c r="N3556" i="2"/>
  <c r="N4561" i="2"/>
  <c r="N1452" i="2"/>
  <c r="N5647" i="2"/>
  <c r="N5592" i="2"/>
  <c r="N6507" i="2"/>
  <c r="N4383" i="2"/>
  <c r="N3330" i="2"/>
  <c r="N6552" i="2"/>
  <c r="N4199" i="2"/>
  <c r="N985" i="2"/>
  <c r="N3894" i="2"/>
  <c r="N2294" i="2"/>
  <c r="N3529" i="2"/>
  <c r="N1112" i="2"/>
  <c r="N3152" i="2"/>
  <c r="N255" i="2"/>
  <c r="N2286" i="2"/>
  <c r="N1673" i="2"/>
  <c r="N1772" i="2"/>
  <c r="N2220" i="2"/>
  <c r="N5051" i="2"/>
  <c r="N2988" i="2"/>
  <c r="N5912" i="2"/>
  <c r="N939" i="2"/>
  <c r="N2078" i="2"/>
  <c r="N1650" i="2"/>
  <c r="N5150" i="2"/>
  <c r="N3156" i="2"/>
  <c r="N453" i="2"/>
  <c r="N3681" i="2"/>
  <c r="N4684" i="2"/>
  <c r="N646" i="2"/>
  <c r="N2721" i="2"/>
  <c r="N526" i="2"/>
  <c r="N3845" i="2"/>
  <c r="N3903" i="2"/>
  <c r="N3035" i="2"/>
  <c r="N5818" i="2"/>
  <c r="N3566" i="2"/>
  <c r="N1519" i="2"/>
  <c r="N4725" i="2"/>
  <c r="N4518" i="2"/>
  <c r="N4160" i="2"/>
  <c r="N5458" i="2"/>
  <c r="N3531" i="2"/>
  <c r="N4665" i="2"/>
  <c r="N2359" i="2"/>
  <c r="N5651" i="2"/>
  <c r="N3615" i="2"/>
  <c r="N1478" i="2"/>
  <c r="N181" i="2"/>
  <c r="N1132" i="2"/>
  <c r="N3487" i="2"/>
  <c r="N2031" i="2"/>
  <c r="N1836" i="2"/>
  <c r="N267" i="2"/>
  <c r="N2021" i="2"/>
  <c r="N6212" i="2"/>
  <c r="N2235" i="2"/>
  <c r="N4515" i="2"/>
  <c r="N4155" i="2"/>
  <c r="N2111" i="2"/>
  <c r="N2708" i="2"/>
  <c r="N6003" i="2"/>
  <c r="N1155" i="2"/>
  <c r="N1690" i="2"/>
  <c r="N5110" i="2"/>
  <c r="N6013" i="2"/>
  <c r="N5189" i="2"/>
  <c r="N2321" i="2"/>
  <c r="N913" i="2"/>
  <c r="N3789" i="2"/>
  <c r="N3092" i="2"/>
  <c r="N5240" i="2"/>
  <c r="N4459" i="2"/>
  <c r="N3864" i="2"/>
  <c r="N1678" i="2"/>
  <c r="N2540" i="2"/>
  <c r="N5530" i="2"/>
  <c r="N1227" i="2"/>
  <c r="N1771" i="2"/>
  <c r="N3158" i="2"/>
  <c r="N4163" i="2"/>
  <c r="N3429" i="2"/>
  <c r="N2505" i="2"/>
  <c r="N923" i="2"/>
  <c r="N5573" i="2"/>
  <c r="N1386" i="2"/>
  <c r="N3042" i="2"/>
  <c r="N3444" i="2"/>
  <c r="N2551" i="2"/>
  <c r="N3491" i="2"/>
  <c r="N4832" i="2"/>
  <c r="N3522" i="2"/>
  <c r="N1707" i="2"/>
  <c r="N3297" i="2"/>
  <c r="N1464" i="2"/>
  <c r="N3661" i="2"/>
  <c r="N5798" i="2"/>
  <c r="N5378" i="2"/>
  <c r="N4399" i="2"/>
  <c r="N5145" i="2"/>
  <c r="N221" i="2"/>
  <c r="N190" i="2"/>
  <c r="N3273" i="2"/>
  <c r="N4763" i="2"/>
  <c r="N4035" i="2"/>
  <c r="N1467" i="2"/>
  <c r="N5823" i="2"/>
  <c r="N4227" i="2"/>
  <c r="N1506" i="2"/>
  <c r="N999" i="2"/>
  <c r="N1259" i="2"/>
  <c r="N4038" i="2"/>
  <c r="N2826" i="2"/>
  <c r="N5719" i="2"/>
  <c r="N4862" i="2"/>
  <c r="N2523" i="2"/>
  <c r="N1953" i="2"/>
  <c r="N1186" i="2"/>
  <c r="N1677" i="2"/>
  <c r="N452" i="2"/>
  <c r="N3720" i="2"/>
  <c r="N2600" i="2"/>
  <c r="N5066" i="2"/>
  <c r="N2250" i="2"/>
  <c r="N4722" i="2"/>
  <c r="N5416" i="2"/>
  <c r="N6081" i="2"/>
  <c r="N1715" i="2"/>
  <c r="N5044" i="2"/>
  <c r="N1603" i="2"/>
  <c r="N2795" i="2"/>
  <c r="N3127" i="2"/>
  <c r="N2120" i="2"/>
  <c r="N5582" i="2"/>
  <c r="N2219" i="2"/>
  <c r="N4682" i="2"/>
  <c r="N1229" i="2"/>
  <c r="N1044" i="2"/>
  <c r="N4129" i="2"/>
  <c r="N3669" i="2"/>
  <c r="N1800" i="2"/>
  <c r="N4741" i="2"/>
  <c r="N1372" i="2"/>
  <c r="N1817" i="2"/>
  <c r="N6341" i="2"/>
  <c r="N6021" i="2"/>
  <c r="N6414" i="2"/>
  <c r="N2546" i="2"/>
  <c r="N5261" i="2"/>
  <c r="N1850" i="2"/>
  <c r="N199" i="2"/>
  <c r="N2389" i="2"/>
  <c r="N5380" i="2"/>
  <c r="N417" i="2"/>
  <c r="N2786" i="2"/>
  <c r="N1881" i="2"/>
  <c r="N1496" i="2"/>
  <c r="N4435" i="2"/>
  <c r="N3817" i="2"/>
  <c r="N6343" i="2"/>
  <c r="N3663" i="2"/>
  <c r="N1541" i="2"/>
  <c r="N6236" i="2"/>
  <c r="N393" i="2"/>
  <c r="N2145" i="2"/>
  <c r="N2799" i="2"/>
  <c r="N4144" i="2"/>
  <c r="N5244" i="2"/>
  <c r="N2319" i="2"/>
  <c r="N2424" i="2"/>
  <c r="N2959" i="2"/>
  <c r="N6160" i="2"/>
  <c r="N2594" i="2"/>
  <c r="N5290" i="2"/>
  <c r="N5447" i="2"/>
  <c r="N833" i="2"/>
  <c r="N1066" i="2"/>
  <c r="N855" i="2"/>
  <c r="N3996" i="2"/>
  <c r="N6528" i="2"/>
  <c r="N1095" i="2"/>
  <c r="N6250" i="2"/>
  <c r="N4122" i="2"/>
  <c r="N6088" i="2"/>
  <c r="N5451" i="2"/>
  <c r="N4837" i="2"/>
  <c r="N4176" i="2"/>
  <c r="N2276" i="2"/>
  <c r="N5733" i="2"/>
  <c r="N1905" i="2"/>
  <c r="N5371" i="2"/>
  <c r="N4309" i="2"/>
  <c r="N1299" i="2"/>
  <c r="N6172" i="2"/>
  <c r="N5628" i="2"/>
  <c r="N2267" i="2"/>
  <c r="N3931" i="2"/>
  <c r="N5038" i="2"/>
  <c r="N2117" i="2"/>
  <c r="N3638" i="2"/>
  <c r="N2823" i="2"/>
  <c r="N5707" i="2"/>
  <c r="N5796" i="2"/>
  <c r="N6438" i="2"/>
  <c r="N5295" i="2"/>
  <c r="N356" i="2"/>
  <c r="N6334" i="2"/>
  <c r="N2343" i="2"/>
  <c r="N4601" i="2"/>
  <c r="N4732" i="2"/>
  <c r="N4294" i="2"/>
  <c r="N4919" i="2"/>
  <c r="N4804" i="2"/>
  <c r="N4341" i="2"/>
  <c r="N3067" i="2"/>
  <c r="N2790" i="2"/>
  <c r="N2057" i="2"/>
  <c r="N5315" i="2"/>
  <c r="N176" i="2"/>
  <c r="N3911" i="2"/>
  <c r="N3692" i="2"/>
  <c r="N1347" i="2"/>
  <c r="N1818" i="2"/>
  <c r="N2669" i="2"/>
  <c r="N4656" i="2"/>
  <c r="N4162" i="2"/>
  <c r="N6395" i="2"/>
  <c r="N3837" i="2"/>
  <c r="N1536" i="2"/>
  <c r="N3024" i="2"/>
  <c r="N2324" i="2"/>
  <c r="N290" i="2"/>
  <c r="N2085" i="2"/>
  <c r="N4171" i="2"/>
  <c r="N4739" i="2"/>
  <c r="N5992" i="2"/>
  <c r="N6470" i="2"/>
  <c r="N5252" i="2"/>
  <c r="N1770" i="2"/>
  <c r="N3336" i="2"/>
  <c r="N4274" i="2"/>
  <c r="N966" i="2"/>
  <c r="N4555" i="2"/>
  <c r="N3066" i="2"/>
  <c r="N4984" i="2"/>
  <c r="N2302" i="2"/>
  <c r="N1003" i="2"/>
  <c r="N3802" i="2"/>
  <c r="N1705" i="2"/>
  <c r="N4452" i="2"/>
  <c r="N3389" i="2"/>
  <c r="N1918" i="2"/>
  <c r="N1999" i="2"/>
  <c r="N4748" i="2"/>
  <c r="N5083" i="2"/>
  <c r="N6175" i="2"/>
  <c r="N1061" i="2"/>
  <c r="N3643" i="2"/>
  <c r="N5291" i="2"/>
  <c r="N471" i="2"/>
  <c r="N3097" i="2"/>
  <c r="N4989" i="2"/>
  <c r="N4494" i="2"/>
  <c r="N5819" i="2"/>
  <c r="N1289" i="2"/>
  <c r="N3916" i="2"/>
  <c r="N4762" i="2"/>
  <c r="N4532" i="2"/>
  <c r="N2110" i="2"/>
  <c r="N4993" i="2"/>
  <c r="N5074" i="2"/>
  <c r="N6281" i="2"/>
  <c r="N4322" i="2"/>
  <c r="N4786" i="2"/>
  <c r="N413" i="2"/>
  <c r="N1858" i="2"/>
  <c r="N4646" i="2"/>
  <c r="N2694" i="2"/>
  <c r="N4087" i="2"/>
  <c r="N3011" i="2"/>
  <c r="N122" i="2"/>
  <c r="N5539" i="2"/>
  <c r="N3457" i="2"/>
  <c r="N4221" i="2"/>
  <c r="N4442" i="2"/>
  <c r="N60" i="2"/>
  <c r="N346" i="2"/>
  <c r="N2946" i="2"/>
  <c r="N1381" i="2"/>
  <c r="N4312" i="2"/>
  <c r="N3672" i="2"/>
  <c r="N5555" i="2"/>
  <c r="N5268" i="2"/>
  <c r="N4254" i="2"/>
  <c r="N2056" i="2"/>
  <c r="N1951" i="2"/>
  <c r="N4507" i="2"/>
  <c r="N6178" i="2"/>
  <c r="N875" i="2"/>
  <c r="N3261" i="2"/>
  <c r="N128" i="2"/>
  <c r="N3798" i="2"/>
  <c r="N675" i="2"/>
  <c r="N6289" i="2"/>
  <c r="N6033" i="2"/>
  <c r="N2575" i="2"/>
  <c r="N2584" i="2"/>
  <c r="N3343" i="2"/>
  <c r="N5086" i="2"/>
  <c r="N4638" i="2"/>
  <c r="N5933" i="2"/>
  <c r="N3263" i="2"/>
  <c r="N2854" i="2"/>
  <c r="N5148" i="2"/>
  <c r="N5029" i="2"/>
  <c r="N4589" i="2"/>
  <c r="N2971" i="2"/>
  <c r="N5922" i="2"/>
  <c r="N6091" i="2"/>
  <c r="N1203" i="2"/>
  <c r="N337" i="2"/>
  <c r="N5358" i="2"/>
  <c r="N300" i="2"/>
  <c r="N3698" i="2"/>
  <c r="N912" i="2"/>
  <c r="N1433" i="2"/>
  <c r="N5383" i="2"/>
  <c r="N6568" i="2"/>
  <c r="N754" i="2"/>
  <c r="N5330" i="2"/>
  <c r="N2227" i="2"/>
  <c r="N298" i="2"/>
  <c r="N4311" i="2"/>
  <c r="N296" i="2"/>
  <c r="N2363" i="2"/>
  <c r="N4212" i="2"/>
  <c r="N710" i="2"/>
  <c r="N3496" i="2"/>
  <c r="N1202" i="2"/>
  <c r="N6447" i="2"/>
  <c r="N285" i="2"/>
  <c r="N4107" i="2"/>
  <c r="N518" i="2"/>
  <c r="N1158" i="2"/>
  <c r="N4121" i="2"/>
  <c r="N3131" i="2"/>
  <c r="N4522" i="2"/>
  <c r="N3185" i="2"/>
  <c r="N4668" i="2"/>
  <c r="N3908" i="2"/>
  <c r="N572" i="2"/>
  <c r="N1626" i="2"/>
  <c r="N327" i="2"/>
  <c r="N4972" i="2"/>
  <c r="N1565" i="2"/>
  <c r="N4342" i="2"/>
  <c r="N1983" i="2"/>
  <c r="N5990" i="2"/>
  <c r="N3945" i="2"/>
  <c r="N1420" i="2"/>
  <c r="N1357" i="2"/>
  <c r="N6136" i="2"/>
  <c r="N4958" i="2"/>
  <c r="N5115" i="2"/>
  <c r="N1320" i="2"/>
  <c r="N243" i="2"/>
  <c r="N6031" i="2"/>
  <c r="N1146" i="2"/>
  <c r="N614" i="2"/>
  <c r="N5908" i="2"/>
  <c r="N3085" i="2"/>
  <c r="N4773" i="2"/>
  <c r="N2966" i="2"/>
  <c r="N2041" i="2"/>
  <c r="N1104" i="2"/>
  <c r="N3691" i="2"/>
  <c r="N479" i="2"/>
  <c r="N1490" i="2"/>
  <c r="N51" i="2"/>
  <c r="N5564" i="2"/>
  <c r="N1364" i="2"/>
  <c r="N6027" i="2"/>
  <c r="N1371" i="2"/>
  <c r="N6090" i="2"/>
  <c r="N2831" i="2"/>
  <c r="N958" i="2"/>
  <c r="N2102" i="2"/>
  <c r="N4625" i="2"/>
  <c r="N3998" i="2"/>
  <c r="N3495" i="2"/>
  <c r="N3494" i="2"/>
  <c r="N6051" i="2"/>
  <c r="N1231" i="2"/>
  <c r="N553" i="2"/>
  <c r="N5289" i="2"/>
  <c r="N5425" i="2"/>
  <c r="N3008" i="2"/>
  <c r="N3659" i="2"/>
  <c r="N3396" i="2"/>
  <c r="N61" i="2"/>
  <c r="N6401" i="2"/>
  <c r="N4237" i="2"/>
  <c r="N5630" i="2"/>
  <c r="N281" i="2"/>
  <c r="N3971" i="2"/>
  <c r="N2325" i="2"/>
  <c r="N3924" i="2"/>
  <c r="N5301" i="2"/>
  <c r="N5924" i="2"/>
  <c r="N50" i="2"/>
  <c r="N5807" i="2"/>
  <c r="N3885" i="2"/>
  <c r="N2624" i="2"/>
  <c r="N4642" i="2"/>
  <c r="N5265" i="2"/>
  <c r="N3446" i="2"/>
  <c r="N3247" i="2"/>
  <c r="N1033" i="2"/>
  <c r="N2715" i="2"/>
  <c r="N884" i="2"/>
  <c r="N2062" i="2"/>
  <c r="N120" i="2"/>
  <c r="N474" i="2"/>
  <c r="N2313" i="2"/>
  <c r="N1249" i="2"/>
  <c r="N6098" i="2"/>
  <c r="N4159" i="2"/>
  <c r="N3149" i="2"/>
  <c r="N1323" i="2"/>
  <c r="N2128" i="2"/>
  <c r="N2453" i="2"/>
  <c r="N4922" i="2"/>
  <c r="N3741" i="2"/>
  <c r="N550" i="2"/>
  <c r="N4454" i="2"/>
  <c r="N4509" i="2"/>
  <c r="N790" i="2"/>
  <c r="N856" i="2"/>
  <c r="N5794" i="2"/>
  <c r="N6434" i="2"/>
  <c r="N1471" i="2"/>
  <c r="N478" i="2"/>
  <c r="N5340" i="2"/>
  <c r="N3471" i="2"/>
  <c r="N2626" i="2"/>
  <c r="N2316" i="2"/>
  <c r="N732" i="2"/>
  <c r="N441" i="2"/>
  <c r="N2796" i="2"/>
  <c r="N6168" i="2"/>
  <c r="N3473" i="2"/>
  <c r="N151" i="2"/>
  <c r="N3742" i="2"/>
  <c r="N1978" i="2"/>
  <c r="N3796" i="2"/>
  <c r="N515" i="2"/>
  <c r="N5337" i="2"/>
  <c r="N6415" i="2"/>
  <c r="N2752" i="2"/>
  <c r="N3906" i="2"/>
  <c r="N4921" i="2"/>
  <c r="N2422" i="2"/>
  <c r="N3146" i="2"/>
  <c r="N5414" i="2"/>
  <c r="N965" i="2"/>
  <c r="N5303" i="2"/>
  <c r="N4997" i="2"/>
  <c r="N6192" i="2"/>
  <c r="N3518" i="2"/>
  <c r="N5166" i="2"/>
  <c r="N5195" i="2"/>
  <c r="N5490" i="2"/>
  <c r="N4772" i="2"/>
  <c r="N721" i="2"/>
  <c r="N3375" i="2"/>
  <c r="N4915" i="2"/>
  <c r="N4736" i="2"/>
  <c r="N2038" i="2"/>
  <c r="N5417" i="2"/>
  <c r="N2809" i="2"/>
  <c r="N5272" i="2"/>
  <c r="N5223" i="2"/>
  <c r="N6145" i="2"/>
  <c r="N5281" i="2"/>
  <c r="N5347" i="2"/>
  <c r="N3359" i="2"/>
  <c r="N5852" i="2"/>
  <c r="N2122" i="2"/>
  <c r="N62" i="2"/>
  <c r="N5392" i="2"/>
  <c r="N2404" i="2"/>
  <c r="N6062" i="2"/>
  <c r="N2046" i="2"/>
  <c r="N5228" i="2"/>
  <c r="N4576" i="2"/>
  <c r="N4124" i="2"/>
  <c r="N3165" i="2"/>
  <c r="N5209" i="2"/>
  <c r="N4427" i="2"/>
  <c r="N1609" i="2"/>
  <c r="N3423" i="2"/>
  <c r="N2816" i="2"/>
  <c r="N1235" i="2"/>
  <c r="N80" i="2"/>
  <c r="N1277" i="2"/>
  <c r="N600" i="2"/>
  <c r="N3968" i="2"/>
  <c r="N2663" i="2"/>
  <c r="N3938" i="2"/>
  <c r="N75" i="2"/>
  <c r="N5898" i="2"/>
  <c r="N2525" i="2"/>
  <c r="N2746" i="2"/>
  <c r="N3601" i="2"/>
  <c r="N3513" i="2"/>
  <c r="N1045" i="2"/>
  <c r="N5882" i="2"/>
  <c r="N1512" i="2"/>
  <c r="N4115" i="2"/>
  <c r="N1382" i="2"/>
  <c r="N3187" i="2"/>
  <c r="N6590" i="2"/>
  <c r="N4207" i="2"/>
  <c r="N89" i="2"/>
  <c r="N3331" i="2"/>
  <c r="N6466" i="2"/>
  <c r="N1861" i="2"/>
  <c r="N2475" i="2"/>
  <c r="N809" i="2"/>
  <c r="N2954" i="2"/>
  <c r="N5174" i="2"/>
  <c r="N2837" i="2"/>
  <c r="N5711" i="2"/>
  <c r="N1996" i="2"/>
  <c r="N1366" i="2"/>
  <c r="N506" i="2"/>
  <c r="N4799" i="2"/>
  <c r="N3135" i="2"/>
  <c r="N3862" i="2"/>
  <c r="N1540" i="2"/>
  <c r="N6520" i="2"/>
  <c r="N475" i="2"/>
  <c r="N3461" i="2"/>
  <c r="N1303" i="2"/>
  <c r="N1218" i="2"/>
  <c r="N6020" i="2"/>
  <c r="N2492" i="2"/>
  <c r="N360" i="2"/>
  <c r="N4018" i="2"/>
  <c r="N2417" i="2"/>
  <c r="N6065" i="2"/>
  <c r="N929" i="2"/>
  <c r="N328" i="2"/>
  <c r="N6097" i="2"/>
  <c r="N4336" i="2"/>
  <c r="N401" i="2"/>
  <c r="N3866" i="2"/>
  <c r="N2547" i="2"/>
  <c r="N1653" i="2"/>
  <c r="N2859" i="2"/>
  <c r="N2913" i="2"/>
  <c r="N5237" i="2"/>
  <c r="N1482" i="2"/>
  <c r="N1492" i="2"/>
  <c r="N707" i="2"/>
  <c r="N5316" i="2"/>
  <c r="N5683" i="2"/>
  <c r="N5489" i="2"/>
  <c r="N3387" i="2"/>
  <c r="N6174" i="2"/>
  <c r="N4760" i="2"/>
  <c r="N605" i="2"/>
  <c r="N78" i="2"/>
  <c r="N249" i="2"/>
  <c r="N617" i="2"/>
  <c r="N3658" i="2"/>
  <c r="N575" i="2"/>
  <c r="N3253" i="2"/>
  <c r="N4691" i="2"/>
  <c r="N4523" i="2"/>
  <c r="N4103" i="2"/>
  <c r="N3209" i="2"/>
  <c r="N5411" i="2"/>
  <c r="N6358" i="2"/>
  <c r="N5983" i="2"/>
  <c r="N3782" i="2"/>
  <c r="N1241" i="2"/>
  <c r="N542" i="2"/>
  <c r="N828" i="2"/>
  <c r="N4814" i="2"/>
  <c r="N4637" i="2"/>
  <c r="N213" i="2"/>
  <c r="N3289" i="2"/>
  <c r="N5729" i="2"/>
  <c r="N2692" i="2"/>
  <c r="N5558" i="2"/>
  <c r="N2181" i="2"/>
  <c r="N4125" i="2"/>
  <c r="N5505" i="2"/>
  <c r="N2974" i="2"/>
  <c r="N2654" i="2"/>
  <c r="N1317" i="2"/>
  <c r="N3584" i="2"/>
  <c r="N3863" i="2"/>
  <c r="N3362" i="2"/>
  <c r="N3317" i="2"/>
  <c r="N6287" i="2"/>
  <c r="N5492" i="2"/>
  <c r="N3000" i="2"/>
  <c r="N4604" i="2"/>
  <c r="N6479" i="2"/>
  <c r="N3613" i="2"/>
  <c r="N3607" i="2"/>
  <c r="N3609" i="2"/>
  <c r="N6071" i="2"/>
  <c r="N1922" i="2"/>
  <c r="N5154" i="2"/>
  <c r="N1266" i="2"/>
  <c r="N6155" i="2"/>
  <c r="N2894" i="2"/>
  <c r="N5153" i="2"/>
  <c r="N1964" i="2"/>
  <c r="N3507" i="2"/>
  <c r="N660" i="2"/>
  <c r="N5226" i="2"/>
  <c r="N5652" i="2"/>
  <c r="N1927" i="2"/>
  <c r="N4549" i="2"/>
  <c r="N6420" i="2"/>
  <c r="N5559" i="2"/>
  <c r="N1572" i="2"/>
  <c r="N4391" i="2"/>
  <c r="N2649" i="2"/>
  <c r="N3233" i="2"/>
  <c r="N3313" i="2"/>
  <c r="N4111" i="2"/>
  <c r="N6328" i="2"/>
  <c r="N1891" i="2"/>
  <c r="N2001" i="2"/>
  <c r="N2767" i="2"/>
  <c r="N1163" i="2"/>
  <c r="N1669" i="2"/>
  <c r="N6589" i="2"/>
  <c r="N4298" i="2"/>
  <c r="N5766" i="2"/>
  <c r="N3353" i="2"/>
  <c r="N494" i="2"/>
  <c r="N5757" i="2"/>
  <c r="N2010" i="2"/>
  <c r="N5099" i="2"/>
  <c r="N1415" i="2"/>
  <c r="N3099" i="2"/>
  <c r="N3523" i="2"/>
  <c r="N3748" i="2"/>
  <c r="N2520" i="2"/>
  <c r="N1143" i="2"/>
  <c r="N2825" i="2"/>
  <c r="N6245" i="2"/>
  <c r="N5372" i="2"/>
  <c r="N5435" i="2"/>
  <c r="N5761" i="2"/>
  <c r="N3927" i="2"/>
  <c r="N5648" i="2"/>
  <c r="N3595" i="2"/>
  <c r="N2275" i="2"/>
  <c r="N4586" i="2"/>
  <c r="N5264" i="2"/>
  <c r="N4136" i="2"/>
  <c r="N3413" i="2"/>
  <c r="N6214" i="2"/>
  <c r="N6561" i="2"/>
  <c r="N3065" i="2"/>
  <c r="N4215" i="2"/>
  <c r="N1037" i="2"/>
  <c r="N3062" i="2"/>
  <c r="N1349" i="2"/>
  <c r="N3484" i="2"/>
  <c r="N230" i="2"/>
  <c r="N2278" i="2"/>
  <c r="N4285" i="2"/>
  <c r="N3088" i="2"/>
  <c r="N1387" i="2"/>
  <c r="N4092" i="2"/>
  <c r="N1296" i="2"/>
  <c r="N1491" i="2"/>
  <c r="N3961" i="2"/>
  <c r="N6087" i="2"/>
  <c r="N4936" i="2"/>
  <c r="N3095" i="2"/>
  <c r="N5055" i="2"/>
  <c r="N6240" i="2"/>
  <c r="N5357" i="2"/>
  <c r="N491" i="2"/>
  <c r="N305" i="2"/>
  <c r="N498" i="2"/>
  <c r="N5563" i="2"/>
  <c r="N3433" i="2"/>
  <c r="N3710" i="2"/>
  <c r="N2774" i="2"/>
  <c r="N4053" i="2"/>
  <c r="N5263" i="2"/>
  <c r="N2617" i="2"/>
  <c r="N1504" i="2"/>
  <c r="N6506" i="2"/>
  <c r="N4472" i="2"/>
  <c r="N5672" i="2"/>
  <c r="N5127" i="2"/>
  <c r="N1721" i="2"/>
  <c r="N1880" i="2"/>
  <c r="N5535" i="2"/>
  <c r="N2407" i="2"/>
  <c r="N1935" i="2"/>
  <c r="N2140" i="2"/>
  <c r="N880" i="2"/>
  <c r="N1557" i="2"/>
  <c r="N3726" i="2"/>
  <c r="N6262" i="2"/>
  <c r="N5421" i="2"/>
  <c r="N5576" i="2"/>
  <c r="N5911" i="2"/>
  <c r="N3488" i="2"/>
  <c r="N2507" i="2"/>
  <c r="N6121" i="2"/>
  <c r="N839" i="2"/>
  <c r="N6106" i="2"/>
  <c r="N440" i="2"/>
  <c r="N3294" i="2"/>
  <c r="N4878" i="2"/>
  <c r="N1006" i="2"/>
  <c r="N3257" i="2"/>
  <c r="N5671" i="2"/>
  <c r="N2717" i="2"/>
  <c r="N1402" i="2"/>
  <c r="N6264" i="2"/>
  <c r="N4747" i="2"/>
  <c r="N4069" i="2"/>
  <c r="N545" i="2"/>
  <c r="N6176" i="2"/>
  <c r="N4498" i="2"/>
  <c r="N4529" i="2"/>
  <c r="N3786" i="2"/>
  <c r="N2320" i="2"/>
  <c r="N1732" i="2"/>
  <c r="N1159" i="2"/>
  <c r="N172" i="2"/>
  <c r="N1709" i="2"/>
  <c r="N2262" i="2"/>
  <c r="N1587" i="2"/>
  <c r="N6072" i="2"/>
  <c r="N5177" i="2"/>
  <c r="N133" i="2"/>
  <c r="N5308" i="2"/>
  <c r="N5991" i="2"/>
  <c r="N1713" i="2"/>
  <c r="N1742" i="2"/>
  <c r="N390" i="2"/>
  <c r="N2527" i="2"/>
  <c r="N5571" i="2"/>
  <c r="N4633" i="2"/>
  <c r="N2929" i="2"/>
  <c r="N483" i="2"/>
  <c r="N3167" i="2"/>
  <c r="N5859" i="2"/>
  <c r="N4323" i="2"/>
  <c r="N690" i="2"/>
  <c r="N4304" i="2"/>
  <c r="N2332" i="2"/>
  <c r="N3828" i="2"/>
  <c r="N3642" i="2"/>
  <c r="N6059" i="2"/>
  <c r="N3454" i="2"/>
  <c r="N699" i="2"/>
  <c r="N680" i="2"/>
  <c r="N2369" i="2"/>
  <c r="N1103" i="2"/>
  <c r="N4283" i="2"/>
  <c r="N2091" i="2"/>
  <c r="N1578" i="2"/>
  <c r="N398" i="2"/>
  <c r="N129" i="2"/>
  <c r="N232" i="2"/>
  <c r="N3028" i="2"/>
  <c r="N5090" i="2"/>
  <c r="N4602" i="2"/>
  <c r="N3990" i="2"/>
  <c r="N1193" i="2"/>
  <c r="N581" i="2"/>
  <c r="N1470" i="2"/>
  <c r="N5215" i="2"/>
  <c r="N6125" i="2"/>
  <c r="N2647" i="2"/>
  <c r="N554" i="2"/>
  <c r="N1287" i="2"/>
  <c r="N4839" i="2"/>
  <c r="N187" i="2"/>
  <c r="N5936" i="2"/>
  <c r="N1325" i="2"/>
  <c r="N5271" i="2"/>
  <c r="N6406" i="2"/>
  <c r="N2549" i="2"/>
  <c r="N4918" i="2"/>
  <c r="N5356" i="2"/>
  <c r="N4185" i="2"/>
  <c r="N5200" i="2"/>
  <c r="N6375" i="2"/>
  <c r="N95" i="2"/>
  <c r="N1032" i="2"/>
  <c r="N2109" i="2"/>
  <c r="N5897" i="2"/>
  <c r="N5455" i="2"/>
  <c r="N3780" i="2"/>
  <c r="N4461" i="2"/>
  <c r="N2155" i="2"/>
  <c r="N2924" i="2"/>
  <c r="N4353" i="2"/>
  <c r="N3352" i="2"/>
  <c r="N6380" i="2"/>
  <c r="N6315" i="2"/>
  <c r="N1608" i="2"/>
  <c r="N1292" i="2"/>
  <c r="N4466" i="2"/>
  <c r="N4120" i="2"/>
  <c r="N6086" i="2"/>
  <c r="N1029" i="2"/>
  <c r="N6605" i="2"/>
  <c r="N5715" i="2"/>
  <c r="N6231" i="2"/>
  <c r="N2273" i="2"/>
  <c r="N6251" i="2"/>
  <c r="N5191" i="2"/>
  <c r="N1675" i="2"/>
  <c r="N4805" i="2"/>
  <c r="N793" i="2"/>
  <c r="N3568" i="2"/>
  <c r="N4559" i="2"/>
  <c r="N5485" i="2"/>
  <c r="N6362" i="2"/>
  <c r="N2429" i="2"/>
  <c r="N91" i="2"/>
  <c r="N6608" i="2"/>
  <c r="N747" i="2"/>
  <c r="N2050" i="2"/>
  <c r="N5640" i="2"/>
  <c r="N5687" i="2"/>
  <c r="N2143" i="2"/>
  <c r="N2885" i="2"/>
  <c r="N3999" i="2"/>
  <c r="N3538" i="2"/>
  <c r="N778" i="2"/>
  <c r="N6039" i="2"/>
  <c r="N6575" i="2"/>
  <c r="N2765" i="2"/>
  <c r="N157" i="2"/>
  <c r="N3756" i="2"/>
  <c r="N4868" i="2"/>
  <c r="N2964" i="2"/>
  <c r="N726" i="2"/>
  <c r="N3873" i="2"/>
  <c r="N644" i="2"/>
  <c r="N5701" i="2"/>
  <c r="N338" i="2"/>
  <c r="N5980" i="2"/>
  <c r="N1909" i="2"/>
  <c r="N701" i="2"/>
  <c r="N5748" i="2"/>
  <c r="N1566" i="2"/>
  <c r="N5735" i="2"/>
  <c r="N2327" i="2"/>
  <c r="N3546" i="2"/>
  <c r="N6187" i="2"/>
  <c r="N399" i="2"/>
  <c r="N2787" i="2"/>
  <c r="N5577" i="2"/>
  <c r="N5382" i="2"/>
  <c r="N1411" i="2"/>
  <c r="N903" i="2"/>
  <c r="N4252" i="2"/>
  <c r="N2455" i="2"/>
  <c r="N3188" i="2"/>
  <c r="N3301" i="2"/>
  <c r="N4830" i="2"/>
  <c r="N5477" i="2"/>
  <c r="N1957" i="2"/>
  <c r="N307" i="2"/>
  <c r="N2975" i="2"/>
  <c r="N876" i="2"/>
  <c r="N2293" i="2"/>
  <c r="N549" i="2"/>
  <c r="N3397" i="2"/>
  <c r="N674" i="2"/>
  <c r="N4288" i="2"/>
  <c r="N5069" i="2"/>
  <c r="N2887" i="2"/>
  <c r="N4806" i="2"/>
  <c r="N2471" i="2"/>
  <c r="N2438" i="2"/>
  <c r="N4659" i="2"/>
  <c r="N4241" i="2"/>
  <c r="N3652" i="2"/>
  <c r="N5915" i="2"/>
  <c r="N2059" i="2"/>
  <c r="N669" i="2"/>
  <c r="N4489" i="2"/>
  <c r="N4235" i="2"/>
  <c r="N385" i="2"/>
  <c r="N3705" i="2"/>
  <c r="N3819" i="2"/>
  <c r="N1652" i="2"/>
  <c r="N3071" i="2"/>
  <c r="N1810" i="2"/>
  <c r="N1559" i="2"/>
  <c r="N5202" i="2"/>
  <c r="N5877" i="2"/>
  <c r="N306" i="2"/>
  <c r="N1888" i="2"/>
  <c r="N1688" i="2"/>
  <c r="N2845" i="2"/>
  <c r="N5862" i="2"/>
  <c r="N2017" i="2"/>
  <c r="N3554" i="2"/>
  <c r="N4418" i="2"/>
  <c r="N5716" i="2"/>
  <c r="N2135" i="2"/>
  <c r="N1430" i="2"/>
  <c r="N6144" i="2"/>
  <c r="N4019" i="2"/>
  <c r="N659" i="2"/>
  <c r="N5407" i="2"/>
  <c r="N1639" i="2"/>
  <c r="N3118" i="2"/>
  <c r="N6385" i="2"/>
  <c r="N1139" i="2"/>
  <c r="N5825" i="2"/>
  <c r="N5949" i="2"/>
  <c r="N6056" i="2"/>
  <c r="N4301" i="2"/>
  <c r="N2371" i="2"/>
  <c r="N1720" i="2"/>
  <c r="N4317" i="2"/>
  <c r="N2893" i="2"/>
  <c r="N5437" i="2"/>
  <c r="N3030" i="2"/>
  <c r="N3150" i="2"/>
  <c r="N915" i="2"/>
  <c r="N4140" i="2"/>
  <c r="N141" i="2"/>
  <c r="N5589" i="2"/>
  <c r="N446" i="2"/>
  <c r="N1819" i="2"/>
  <c r="N5829" i="2"/>
  <c r="N3010" i="2"/>
  <c r="N274" i="2"/>
  <c r="N2166" i="2"/>
  <c r="N5487" i="2"/>
  <c r="N4840" i="2"/>
  <c r="N3219" i="2"/>
  <c r="N2537" i="2"/>
  <c r="N4360" i="2"/>
  <c r="N3717" i="2"/>
  <c r="N2524" i="2"/>
  <c r="N1547" i="2"/>
  <c r="N5953" i="2"/>
  <c r="N1548" i="2"/>
  <c r="N5814" i="2"/>
  <c r="N1142" i="2"/>
  <c r="N1984" i="2"/>
  <c r="N6223" i="2"/>
  <c r="N5994" i="2"/>
  <c r="N992" i="2"/>
  <c r="N1480" i="2"/>
  <c r="N4946" i="2"/>
  <c r="N6074" i="2"/>
  <c r="N2834" i="2"/>
  <c r="N1260" i="2"/>
  <c r="N492" i="2"/>
  <c r="N1446" i="2"/>
  <c r="N2233" i="2"/>
  <c r="N3154" i="2"/>
  <c r="N200" i="2"/>
  <c r="N2388" i="2"/>
  <c r="N3037" i="2"/>
  <c r="N1156" i="2"/>
  <c r="N6425" i="2"/>
  <c r="N787" i="2"/>
  <c r="N2940" i="2"/>
  <c r="N3013" i="2"/>
  <c r="N6112" i="2"/>
  <c r="N5249" i="2"/>
  <c r="N2340" i="2"/>
  <c r="N405" i="2"/>
  <c r="N873" i="2"/>
  <c r="N226" i="2"/>
  <c r="N3598" i="2"/>
  <c r="N4605" i="2"/>
  <c r="N220" i="2"/>
  <c r="N5113" i="2"/>
  <c r="N1722" i="2"/>
  <c r="N4300" i="2"/>
  <c r="N2985" i="2"/>
  <c r="N2144" i="2"/>
  <c r="N3318" i="2"/>
  <c r="N3087" i="2"/>
  <c r="N6162" i="2"/>
  <c r="N2622" i="2"/>
  <c r="N5362" i="2"/>
  <c r="N3528" i="2"/>
  <c r="N2901" i="2"/>
  <c r="N389" i="2"/>
  <c r="N3846" i="2"/>
  <c r="N718" i="2"/>
  <c r="N1692" i="2"/>
  <c r="N2868" i="2"/>
  <c r="N4225" i="2"/>
  <c r="N4776" i="2"/>
  <c r="N4003" i="2"/>
  <c r="N5597" i="2"/>
  <c r="N4838" i="2"/>
  <c r="N4015" i="2"/>
  <c r="N2939" i="2"/>
  <c r="N5869" i="2"/>
  <c r="N590" i="2"/>
  <c r="N4895" i="2"/>
  <c r="N206" i="2"/>
  <c r="N3267" i="2"/>
  <c r="N1936" i="2"/>
  <c r="N4043" i="2"/>
  <c r="N236" i="2"/>
  <c r="N3972" i="2"/>
  <c r="N324" i="2"/>
  <c r="N3341" i="2"/>
  <c r="N5961" i="2"/>
  <c r="N4036" i="2"/>
  <c r="N2864" i="2"/>
  <c r="N1758" i="2"/>
  <c r="N3123" i="2"/>
  <c r="N5495" i="2"/>
  <c r="N4775" i="2"/>
  <c r="N5391" i="2"/>
  <c r="N6259" i="2"/>
  <c r="N5428" i="2"/>
  <c r="N4937" i="2"/>
  <c r="N2002" i="2"/>
  <c r="N712" i="2"/>
  <c r="N2141" i="2"/>
  <c r="N4508" i="2"/>
  <c r="N620" i="2"/>
  <c r="N5718" i="2"/>
  <c r="N623" i="2"/>
  <c r="N2380" i="2"/>
  <c r="N4380" i="2"/>
  <c r="N64" i="2"/>
  <c r="N4815" i="2"/>
  <c r="N5080" i="2"/>
  <c r="N3907" i="2"/>
  <c r="N5406" i="2"/>
  <c r="N2491" i="2"/>
  <c r="N4750" i="2"/>
  <c r="N355" i="2"/>
  <c r="N3844" i="2"/>
  <c r="N2841" i="2"/>
  <c r="N6318" i="2"/>
  <c r="N6488" i="2"/>
  <c r="N2426" i="2"/>
  <c r="N5015" i="2"/>
  <c r="N4864" i="2"/>
  <c r="N3683" i="2"/>
  <c r="N5948" i="2"/>
  <c r="N2958" i="2"/>
  <c r="N6301" i="2"/>
  <c r="N482" i="2"/>
  <c r="N4536" i="2"/>
  <c r="N1264" i="2"/>
  <c r="N2386" i="2"/>
  <c r="N5550" i="2"/>
  <c r="N3224" i="2"/>
  <c r="N5594" i="2"/>
  <c r="N3516" i="2"/>
  <c r="N4616" i="2"/>
  <c r="N351" i="2"/>
  <c r="N5714" i="2"/>
  <c r="N4184" i="2"/>
  <c r="N4335" i="2"/>
  <c r="N1192" i="2"/>
  <c r="N780" i="2"/>
  <c r="N819" i="2"/>
  <c r="N5896" i="2"/>
  <c r="N3193" i="2"/>
  <c r="N3427" i="2"/>
  <c r="N843" i="2"/>
  <c r="N5459" i="2"/>
  <c r="N387" i="2"/>
  <c r="N2586" i="2"/>
  <c r="N4150" i="2"/>
  <c r="N824" i="2"/>
  <c r="N6418" i="2"/>
  <c r="N5888" i="2"/>
  <c r="N5769" i="2"/>
  <c r="N4289" i="2"/>
  <c r="N4695" i="2"/>
  <c r="N5744" i="2"/>
  <c r="N6618" i="2"/>
  <c r="N1151" i="2"/>
  <c r="N2567" i="2"/>
  <c r="N229" i="2"/>
  <c r="N6583" i="2"/>
  <c r="N2598" i="2"/>
  <c r="N5623" i="2"/>
  <c r="N5529" i="2"/>
  <c r="N2270" i="2"/>
  <c r="N5981" i="2"/>
  <c r="N5885" i="2"/>
  <c r="N6450" i="2"/>
  <c r="N5613" i="2"/>
  <c r="N761" i="2"/>
  <c r="N1886" i="2"/>
  <c r="N3771" i="2"/>
  <c r="N5866" i="2"/>
  <c r="N1233" i="2"/>
  <c r="N6446" i="2"/>
  <c r="N4132" i="2"/>
  <c r="N4626" i="2"/>
  <c r="N4718" i="2"/>
  <c r="N1039" i="2"/>
  <c r="N4553" i="2"/>
  <c r="N4483" i="2"/>
  <c r="N352" i="2"/>
  <c r="N1441" i="2"/>
  <c r="N2516" i="2"/>
  <c r="N3034" i="2"/>
  <c r="N5704" i="2"/>
  <c r="N2216" i="2"/>
  <c r="N3320" i="2"/>
  <c r="N877" i="2"/>
  <c r="N656" i="2"/>
  <c r="N4405" i="2"/>
  <c r="N5239" i="2"/>
  <c r="N4943" i="2"/>
  <c r="N5094" i="2"/>
  <c r="N1012" i="2"/>
  <c r="N1913" i="2"/>
  <c r="N6512" i="2"/>
  <c r="N102" i="2"/>
  <c r="N2055" i="2"/>
  <c r="N3690" i="2"/>
  <c r="N4916" i="2"/>
  <c r="N5461" i="2"/>
  <c r="N218" i="2"/>
  <c r="N2307" i="2"/>
  <c r="N2932" i="2"/>
  <c r="N3963" i="2"/>
  <c r="N1904" i="2"/>
  <c r="N4615" i="2"/>
  <c r="N3316" i="2"/>
  <c r="N5184" i="2"/>
  <c r="N1755" i="2"/>
  <c r="N1874" i="2"/>
  <c r="N1589" i="2"/>
  <c r="N5286" i="2"/>
  <c r="N827" i="2"/>
  <c r="N4713" i="2"/>
  <c r="N4315" i="2"/>
  <c r="N5892" i="2"/>
  <c r="N6286" i="2"/>
  <c r="N166" i="2"/>
  <c r="N3688" i="2"/>
  <c r="N1617" i="2"/>
  <c r="N185" i="2"/>
  <c r="N2283" i="2"/>
  <c r="N5739" i="2"/>
  <c r="N6261" i="2"/>
  <c r="N731" i="2"/>
  <c r="N6166" i="2"/>
  <c r="N403" i="2"/>
  <c r="N6544" i="2"/>
  <c r="N3425" i="2"/>
  <c r="N3499" i="2"/>
  <c r="N4066" i="2"/>
  <c r="N2108" i="2"/>
  <c r="N3299" i="2"/>
  <c r="N316" i="2"/>
  <c r="N119" i="2"/>
  <c r="N1412" i="2"/>
  <c r="N4689" i="2"/>
  <c r="N2922" i="2"/>
  <c r="N109" i="2"/>
  <c r="N292" i="2"/>
  <c r="N3722" i="2"/>
  <c r="N3918" i="2"/>
  <c r="N1170" i="2"/>
  <c r="N2772" i="2"/>
  <c r="N4614" i="2"/>
  <c r="N4468" i="2"/>
  <c r="N82" i="2"/>
  <c r="N4460" i="2"/>
  <c r="N4401" i="2"/>
  <c r="N3855" i="2"/>
  <c r="N4263" i="2"/>
  <c r="N5662" i="2"/>
  <c r="N6471" i="2"/>
  <c r="N2737" i="2"/>
  <c r="N2287" i="2"/>
  <c r="N4434" i="2"/>
  <c r="N5815" i="2"/>
  <c r="N5466" i="2"/>
  <c r="N2662" i="2"/>
  <c r="N1656" i="2"/>
  <c r="N5232" i="2"/>
  <c r="N5841" i="2"/>
  <c r="N1762" i="2"/>
  <c r="N4099" i="2"/>
  <c r="N4661" i="2"/>
  <c r="N149" i="2"/>
  <c r="N808" i="2"/>
  <c r="N3475" i="2"/>
  <c r="N4417" i="2"/>
  <c r="N4361" i="2"/>
  <c r="N1515" i="2"/>
  <c r="N831" i="2"/>
  <c r="N4331" i="2"/>
  <c r="N2084" i="2"/>
  <c r="N3882" i="2"/>
  <c r="N3384" i="2"/>
  <c r="N297" i="2"/>
  <c r="N6156" i="2"/>
  <c r="N1590" i="2"/>
  <c r="N5780" i="2"/>
  <c r="N6053" i="2"/>
  <c r="N4188" i="2"/>
  <c r="N4685" i="2"/>
  <c r="N3019" i="2"/>
  <c r="N6570" i="2"/>
  <c r="N3005" i="2"/>
  <c r="N1261" i="2"/>
  <c r="N1712" i="2"/>
  <c r="N3402" i="2"/>
  <c r="N4291" i="2"/>
  <c r="N2159" i="2"/>
  <c r="N3644" i="2"/>
  <c r="N6572" i="2"/>
  <c r="N2890" i="2"/>
  <c r="N5984" i="2"/>
  <c r="N35" i="2"/>
  <c r="N6150" i="2"/>
  <c r="N493" i="2"/>
  <c r="N1359" i="2"/>
  <c r="N4231" i="2"/>
  <c r="N4923" i="2"/>
  <c r="N517" i="2"/>
  <c r="N2230" i="2"/>
  <c r="N3430" i="2"/>
  <c r="N2570" i="2"/>
  <c r="N210" i="2"/>
  <c r="N3716" i="2"/>
  <c r="N4446" i="2"/>
  <c r="N813" i="2"/>
  <c r="N6586" i="2"/>
  <c r="N4798" i="2"/>
  <c r="N1211" i="2"/>
  <c r="N904" i="2"/>
  <c r="N1855" i="2"/>
  <c r="N4511" i="2"/>
  <c r="N2952" i="2"/>
  <c r="N1995" i="2"/>
  <c r="N2508" i="2"/>
  <c r="N2743" i="2"/>
  <c r="N3199" i="2"/>
  <c r="N5686" i="2"/>
  <c r="N2445" i="2"/>
  <c r="N1761" i="2"/>
  <c r="N335" i="2"/>
  <c r="N2299" i="2"/>
  <c r="N1058" i="2"/>
  <c r="N3229" i="2"/>
  <c r="N5167" i="2"/>
  <c r="N4007" i="2"/>
  <c r="N1847" i="2"/>
  <c r="N5962" i="2"/>
  <c r="N1373" i="2"/>
  <c r="N1958" i="2"/>
  <c r="N4047" i="2"/>
  <c r="N107" i="2"/>
  <c r="N4219" i="2"/>
  <c r="N3680" i="2"/>
  <c r="N2351" i="2"/>
  <c r="N662" i="2"/>
  <c r="N3820" i="2"/>
  <c r="N5125" i="2"/>
  <c r="N3111" i="2"/>
  <c r="N1619" i="2"/>
  <c r="N2777" i="2"/>
  <c r="N3181" i="2"/>
  <c r="N130" i="2"/>
  <c r="N5625" i="2"/>
  <c r="N4128" i="2"/>
  <c r="N5678" i="2"/>
  <c r="N1114" i="2"/>
  <c r="N4228" i="2"/>
  <c r="N3049" i="2"/>
  <c r="N1542" i="2"/>
  <c r="N892" i="2"/>
  <c r="N531" i="2"/>
  <c r="N4210" i="2"/>
  <c r="N422" i="2"/>
  <c r="N6456" i="2"/>
  <c r="N4777" i="2"/>
  <c r="N3775" i="2"/>
  <c r="N6153" i="2"/>
  <c r="N1986" i="2"/>
  <c r="N2364" i="2"/>
  <c r="N4497" i="2"/>
  <c r="N6529" i="2"/>
  <c r="N1729" i="2"/>
  <c r="N2607" i="2"/>
  <c r="N4742" i="2"/>
  <c r="N3076" i="2"/>
  <c r="N4543" i="2"/>
  <c r="N480" i="2"/>
  <c r="N1987" i="2"/>
  <c r="N1282" i="2"/>
  <c r="N5106" i="2"/>
  <c r="N1635" i="2"/>
  <c r="N3342" i="2"/>
  <c r="N4780" i="2"/>
  <c r="N4135" i="2"/>
  <c r="N5583" i="2"/>
  <c r="N4594" i="2"/>
  <c r="N6012" i="2"/>
  <c r="N6213" i="2"/>
  <c r="N5474" i="2"/>
  <c r="N3781" i="2"/>
  <c r="N1361" i="2"/>
  <c r="N495" i="2"/>
  <c r="N2603" i="2"/>
  <c r="N2639" i="2"/>
  <c r="N1286" i="2"/>
  <c r="N2353" i="2"/>
  <c r="N1517" i="2"/>
  <c r="N1054" i="2"/>
  <c r="N879" i="2"/>
  <c r="N1956" i="2"/>
  <c r="N6622" i="2"/>
  <c r="N2463" i="2"/>
  <c r="N5049" i="2"/>
  <c r="N4359" i="2"/>
  <c r="N1198" i="2"/>
  <c r="N4183" i="2"/>
  <c r="N5587" i="2"/>
  <c r="N3727" i="2"/>
  <c r="N4474" i="2"/>
  <c r="N2748" i="2"/>
  <c r="N1004" i="2"/>
  <c r="N3346" i="2"/>
  <c r="N1764" i="2"/>
  <c r="N4618" i="2"/>
  <c r="N261" i="2"/>
  <c r="N39" i="2"/>
  <c r="N3120" i="2"/>
  <c r="N5324" i="2"/>
  <c r="N5537" i="2"/>
  <c r="N5040" i="2"/>
  <c r="N4860" i="2"/>
  <c r="N591" i="2"/>
  <c r="N1166" i="2"/>
  <c r="N6476" i="2"/>
  <c r="N1954" i="2"/>
  <c r="N5410" i="2"/>
  <c r="N1183" i="2"/>
  <c r="N180" i="2"/>
  <c r="N1345" i="2"/>
  <c r="N2249" i="2"/>
  <c r="N2742" i="2"/>
  <c r="N945" i="2"/>
  <c r="N1643" i="2"/>
  <c r="N685" i="2"/>
  <c r="N5322" i="2"/>
  <c r="N4552" i="2"/>
  <c r="N3016" i="2"/>
  <c r="N2734" i="2"/>
  <c r="N772" i="2"/>
  <c r="N2154" i="2"/>
  <c r="N1212" i="2"/>
  <c r="N6132" i="2"/>
  <c r="N5656" i="2"/>
  <c r="N4756" i="2"/>
  <c r="N4931" i="2"/>
  <c r="N2962" i="2"/>
  <c r="N4751" i="2"/>
  <c r="N70" i="2"/>
  <c r="N2905" i="2"/>
  <c r="N66" i="2"/>
  <c r="N2356" i="2"/>
  <c r="N3462" i="2"/>
  <c r="N5608" i="2"/>
  <c r="N4823" i="2"/>
  <c r="N3399" i="2"/>
  <c r="N679" i="2"/>
  <c r="N5667" i="2"/>
  <c r="N5848" i="2"/>
  <c r="N3571" i="2"/>
  <c r="N4324" i="2"/>
  <c r="N6129" i="2"/>
  <c r="N6463" i="2"/>
  <c r="N6422" i="2"/>
  <c r="N5199" i="2"/>
  <c r="N724" i="2"/>
  <c r="N1219" i="2"/>
  <c r="N4708" i="2"/>
  <c r="N4917" i="2"/>
  <c r="N2272" i="2"/>
  <c r="N5496" i="2"/>
  <c r="N5159" i="2"/>
  <c r="N5161" i="2"/>
  <c r="N3082" i="2"/>
  <c r="N3583" i="2"/>
  <c r="N317" i="2"/>
  <c r="N5920" i="2"/>
  <c r="N6347" i="2"/>
  <c r="N203" i="2"/>
  <c r="N2797" i="2"/>
  <c r="N1595" i="2"/>
  <c r="N1520" i="2"/>
  <c r="N388" i="2"/>
  <c r="N3137" i="2"/>
  <c r="N4925" i="2"/>
  <c r="N6285" i="2"/>
  <c r="N3922" i="2"/>
  <c r="N5889" i="2"/>
  <c r="N1530" i="2"/>
  <c r="N6260" i="2"/>
  <c r="N4191" i="2"/>
  <c r="N1294" i="2"/>
  <c r="N4847" i="2"/>
  <c r="N3816" i="2"/>
  <c r="N3056" i="2"/>
  <c r="N2793" i="2"/>
  <c r="N2653" i="2"/>
  <c r="N6487" i="2"/>
  <c r="N4056" i="2"/>
  <c r="N1187" i="2"/>
  <c r="N3865" i="2"/>
  <c r="N2171" i="2"/>
  <c r="N443" i="2"/>
  <c r="N4610" i="2"/>
  <c r="N1171" i="2"/>
  <c r="N2741" i="2"/>
  <c r="N4096" i="2"/>
  <c r="N2846" i="2"/>
  <c r="N5399" i="2"/>
  <c r="N6412" i="2"/>
  <c r="N1326" i="2"/>
  <c r="N1930" i="2"/>
  <c r="N2875" i="2"/>
  <c r="N5006" i="2"/>
  <c r="N5666" i="2"/>
  <c r="N2390" i="2"/>
  <c r="N6019" i="2"/>
  <c r="N2656" i="2"/>
  <c r="N3031" i="2"/>
  <c r="N2690" i="2"/>
  <c r="N2007" i="2"/>
  <c r="N829" i="2"/>
  <c r="N6457" i="2"/>
  <c r="N2022" i="2"/>
  <c r="N4571" i="2"/>
  <c r="N6508" i="2"/>
  <c r="N4813" i="2"/>
  <c r="N2888" i="2"/>
  <c r="N5128" i="2"/>
  <c r="N1977" i="2"/>
  <c r="N1908" i="2"/>
  <c r="N1719" i="2"/>
  <c r="N5213" i="2"/>
  <c r="N153" i="2"/>
  <c r="N1743" i="2"/>
  <c r="N5802" i="2"/>
  <c r="N3143" i="2"/>
  <c r="N2882" i="2"/>
  <c r="N1077" i="2"/>
  <c r="N1533" i="2"/>
  <c r="N3505" i="2"/>
  <c r="N3451" i="2"/>
  <c r="N1906" i="2"/>
  <c r="N5771" i="2"/>
  <c r="N2087" i="2"/>
  <c r="N3890" i="2"/>
  <c r="N77" i="2"/>
  <c r="N3100" i="2"/>
  <c r="N917" i="2"/>
  <c r="N2530" i="2"/>
  <c r="N6064" i="2"/>
  <c r="N5791" i="2"/>
  <c r="N2614" i="2"/>
  <c r="N4851" i="2"/>
  <c r="N5547" i="2"/>
  <c r="N2955" i="2"/>
  <c r="N1528" i="2"/>
  <c r="N758" i="2"/>
  <c r="N234" i="2"/>
  <c r="N4593" i="2"/>
  <c r="N4028" i="2"/>
  <c r="N6126" i="2"/>
  <c r="N5141" i="2"/>
  <c r="N3305" i="2"/>
  <c r="N3739" i="2"/>
  <c r="N2114" i="2"/>
  <c r="N6417" i="2"/>
  <c r="N1217" i="2"/>
  <c r="N1663" i="2"/>
  <c r="N1301" i="2"/>
  <c r="N5311" i="2"/>
  <c r="N2174" i="2"/>
  <c r="N3106" i="2"/>
  <c r="N1036" i="2"/>
  <c r="N3851" i="2"/>
  <c r="N3593" i="2"/>
  <c r="N6469" i="2"/>
  <c r="N3947" i="2"/>
  <c r="N2999" i="2"/>
  <c r="N1552" i="2"/>
  <c r="N4133" i="2"/>
  <c r="N2215" i="2"/>
  <c r="N2201" i="2"/>
  <c r="N467" i="2"/>
  <c r="N1998" i="2"/>
  <c r="N4913" i="2"/>
  <c r="N6383" i="2"/>
  <c r="N568" i="2"/>
  <c r="N1200" i="2"/>
  <c r="N5698" i="2"/>
  <c r="N3360" i="2"/>
  <c r="N5310" i="2"/>
  <c r="N4257" i="2"/>
  <c r="N2943" i="2"/>
  <c r="N1919" i="2"/>
  <c r="N785" i="2"/>
  <c r="N6154" i="2"/>
  <c r="N3122" i="2"/>
  <c r="N512" i="2"/>
  <c r="N1854" i="2"/>
  <c r="N2115" i="2"/>
  <c r="N2950" i="2"/>
  <c r="N2712" i="2"/>
  <c r="N5003" i="2"/>
  <c r="N3285" i="2"/>
  <c r="N973" i="2"/>
  <c r="N3774" i="2"/>
  <c r="N2889" i="2"/>
  <c r="N2217" i="2"/>
  <c r="N5951" i="2"/>
  <c r="N386" i="2"/>
  <c r="N5553" i="2"/>
  <c r="N5516" i="2"/>
  <c r="N664" i="2"/>
  <c r="N1008" i="2"/>
  <c r="N5241" i="2"/>
  <c r="N4101" i="2"/>
  <c r="N561" i="2"/>
  <c r="N4882" i="2"/>
  <c r="N5617" i="2"/>
  <c r="N5288" i="2"/>
  <c r="N4402" i="2"/>
  <c r="N5221" i="2"/>
  <c r="N5465" i="2"/>
  <c r="N1824" i="2"/>
  <c r="N513" i="2"/>
  <c r="N1445" i="2"/>
  <c r="N5348" i="2"/>
  <c r="N6433" i="2"/>
  <c r="N3290" i="2"/>
  <c r="N4216" i="2"/>
  <c r="N5997" i="2"/>
  <c r="N3281" i="2"/>
  <c r="N3355" i="2"/>
  <c r="N1823" i="2"/>
  <c r="N1483" i="2"/>
  <c r="N5084" i="2"/>
  <c r="N1584" i="2"/>
  <c r="N1124" i="2"/>
  <c r="N3984" i="2"/>
  <c r="N2339" i="2"/>
  <c r="N602" i="2"/>
  <c r="N6034" i="2"/>
  <c r="N2284" i="2"/>
  <c r="N2511" i="2"/>
  <c r="N1275" i="2"/>
  <c r="N916" i="2"/>
  <c r="N3093" i="2"/>
  <c r="N910" i="2"/>
  <c r="N6396" i="2"/>
  <c r="N1385" i="2"/>
  <c r="N890" i="2"/>
  <c r="N530" i="2"/>
  <c r="N6493" i="2"/>
  <c r="N4991" i="2"/>
  <c r="N5632" i="2"/>
  <c r="N1243" i="2"/>
  <c r="N4279" i="2"/>
  <c r="N4027" i="2"/>
  <c r="N2503" i="2"/>
  <c r="N4112" i="2"/>
  <c r="N4351" i="2"/>
  <c r="N4908" i="2"/>
  <c r="N2642" i="2"/>
  <c r="N2409" i="2"/>
  <c r="N6601" i="2"/>
  <c r="N1488" i="2"/>
  <c r="N3809" i="2"/>
  <c r="N5246" i="2"/>
  <c r="N3772" i="2"/>
  <c r="N2619" i="2"/>
  <c r="N6381" i="2"/>
  <c r="N4672" i="2"/>
  <c r="N1423" i="2"/>
  <c r="N3778" i="2"/>
  <c r="N3555" i="2"/>
  <c r="N2318" i="2"/>
  <c r="N6075" i="2"/>
  <c r="N894" i="2"/>
  <c r="N3910" i="2"/>
  <c r="N1111" i="2"/>
  <c r="N5745" i="2"/>
  <c r="N3403" i="2"/>
  <c r="N1396" i="2"/>
  <c r="N4950" i="2"/>
  <c r="N4382" i="2"/>
  <c r="N5500" i="2"/>
  <c r="N1324" i="2"/>
  <c r="N4424" i="2"/>
  <c r="N6382" i="2"/>
  <c r="N6014" i="2"/>
  <c r="N2182" i="2"/>
  <c r="N2309" i="2"/>
  <c r="N1896" i="2"/>
  <c r="N715" i="2"/>
  <c r="N5978" i="2"/>
  <c r="N1668" i="2"/>
  <c r="N1867" i="2"/>
  <c r="N1025" i="2"/>
  <c r="N6539" i="2"/>
  <c r="N6229" i="2"/>
  <c r="N2004" i="2"/>
  <c r="N4178" i="2"/>
  <c r="N2464" i="2"/>
  <c r="N3641" i="2"/>
  <c r="N4366" i="2"/>
  <c r="N2279" i="2"/>
  <c r="N269" i="2"/>
  <c r="N4827" i="2"/>
  <c r="N5420" i="2"/>
  <c r="N6116" i="2"/>
  <c r="N3129" i="2"/>
  <c r="N4935" i="2"/>
  <c r="N2682" i="2"/>
  <c r="N1920" i="2"/>
  <c r="N4734" i="2"/>
  <c r="N4387" i="2"/>
  <c r="N677" i="2"/>
  <c r="N4712" i="2"/>
  <c r="N4645" i="2"/>
  <c r="N2024" i="2"/>
  <c r="N5140" i="2"/>
  <c r="N6158" i="2"/>
  <c r="N5778" i="2"/>
  <c r="N3315" i="2"/>
  <c r="N908" i="2"/>
  <c r="N5788" i="2"/>
  <c r="N636" i="2"/>
  <c r="N2925" i="2"/>
  <c r="N2877" i="2"/>
  <c r="N320" i="2"/>
  <c r="N2986" i="2"/>
  <c r="P2" i="2"/>
  <c r="N2322" i="2"/>
  <c r="N1516" i="2"/>
  <c r="N5283" i="2"/>
  <c r="N1702" i="2"/>
  <c r="N3442" i="2"/>
  <c r="N3986" i="2"/>
  <c r="N4677" i="2"/>
  <c r="N848" i="2"/>
  <c r="N1284" i="2"/>
  <c r="N4619" i="2"/>
  <c r="N4670" i="2"/>
  <c r="N5650" i="2"/>
  <c r="N1878" i="2"/>
  <c r="N2611" i="2"/>
  <c r="N1523" i="2"/>
  <c r="N2756" i="2"/>
  <c r="N6227" i="2"/>
  <c r="N3421" i="2"/>
  <c r="N4794" i="2"/>
  <c r="N4268" i="2"/>
  <c r="N3920" i="2"/>
  <c r="N4933" i="2"/>
  <c r="N5681" i="2"/>
  <c r="N1087" i="2"/>
  <c r="N3147" i="2"/>
  <c r="N363" i="2"/>
  <c r="N4828" i="2"/>
  <c r="N2191" i="2"/>
  <c r="N3259" i="2"/>
  <c r="N4874" i="2"/>
  <c r="N3182" i="2"/>
  <c r="N2036" i="2"/>
  <c r="N5472" i="2"/>
  <c r="N6133" i="2"/>
  <c r="N5611" i="2"/>
  <c r="N1582" i="2"/>
  <c r="N3557" i="2"/>
  <c r="N6180" i="2"/>
  <c r="N3314" i="2"/>
  <c r="N633" i="2"/>
  <c r="N5720" i="2"/>
  <c r="N4214" i="2"/>
  <c r="N5532" i="2"/>
  <c r="N6052" i="2"/>
  <c r="N727" i="2"/>
  <c r="N5176" i="2"/>
  <c r="N3142" i="2"/>
  <c r="N4487" i="2"/>
  <c r="N1680" i="2"/>
  <c r="N6006" i="2"/>
  <c r="N1164" i="2"/>
  <c r="N4473" i="2"/>
  <c r="N84" i="2"/>
  <c r="N2489" i="2"/>
  <c r="N3761" i="2"/>
  <c r="N2595" i="2"/>
  <c r="N4002" i="2"/>
  <c r="N2973" i="2"/>
  <c r="N489" i="2"/>
  <c r="N6077" i="2"/>
  <c r="N3616" i="2"/>
  <c r="N5245" i="2"/>
  <c r="N3102" i="2"/>
  <c r="N3730" i="2"/>
  <c r="N5517" i="2"/>
  <c r="N2948" i="2"/>
  <c r="N4250" i="2"/>
  <c r="N1458" i="2"/>
  <c r="N1279" i="2"/>
  <c r="N3438" i="2"/>
  <c r="N4843" i="2"/>
  <c r="N5048" i="2"/>
  <c r="N5101" i="2"/>
  <c r="N4981" i="2"/>
  <c r="N3675" i="2"/>
  <c r="N3829" i="2"/>
  <c r="N3899" i="2"/>
  <c r="N3157" i="2"/>
  <c r="N6297" i="2"/>
  <c r="N946" i="2"/>
  <c r="N58" i="2"/>
  <c r="N6531" i="2"/>
  <c r="N4350" i="2"/>
  <c r="N5899" i="2"/>
  <c r="N4944" i="2"/>
  <c r="N3719" i="2"/>
  <c r="N1305" i="2"/>
  <c r="N5045" i="2"/>
  <c r="N713" i="2"/>
  <c r="N3104" i="2"/>
  <c r="N4889" i="2"/>
  <c r="N2362" i="2"/>
  <c r="N3839" i="2"/>
  <c r="N4729" i="2"/>
  <c r="N1254" i="2"/>
  <c r="N4795" i="2"/>
  <c r="N4040" i="2"/>
  <c r="N878" i="2"/>
  <c r="N3818" i="2"/>
  <c r="N5544" i="2"/>
  <c r="N3175" i="2"/>
  <c r="N5508" i="2"/>
  <c r="N4046" i="2"/>
  <c r="N6336" i="2"/>
  <c r="N3227" i="2"/>
  <c r="N2723" i="2"/>
  <c r="N2930" i="2"/>
  <c r="N5830" i="2"/>
  <c r="N3689" i="2"/>
  <c r="N1797" i="2"/>
  <c r="N4563" i="2"/>
  <c r="N1394" i="2"/>
  <c r="N6200" i="2"/>
  <c r="N5364" i="2"/>
  <c r="N4143" i="2"/>
  <c r="N1914" i="2"/>
  <c r="N2323" i="2"/>
  <c r="N2785" i="2"/>
  <c r="N3023" i="2"/>
  <c r="N3704" i="2"/>
  <c r="N288" i="2"/>
  <c r="N3105" i="2"/>
  <c r="N6355" i="2"/>
  <c r="N6302" i="2"/>
  <c r="N1937" i="2"/>
  <c r="N2410" i="2"/>
  <c r="N3897" i="2"/>
  <c r="N6366" i="2"/>
  <c r="N2458" i="2"/>
  <c r="N791" i="2"/>
  <c r="N5503" i="2"/>
  <c r="N5982" i="2"/>
  <c r="N3551" i="2"/>
  <c r="N5710" i="2"/>
  <c r="N4881" i="2"/>
  <c r="N3361" i="2"/>
  <c r="N5398" i="2"/>
  <c r="N5676" i="2"/>
  <c r="N902" i="2"/>
  <c r="N5033" i="2"/>
  <c r="N2495" i="2"/>
  <c r="N2921" i="2"/>
  <c r="N3713" i="2"/>
  <c r="N6325" i="2"/>
  <c r="N6095" i="2"/>
  <c r="N5483" i="2"/>
  <c r="N5367" i="2"/>
  <c r="N2100" i="2"/>
  <c r="N44" i="2"/>
  <c r="N922" i="2"/>
  <c r="N1355" i="2"/>
  <c r="N1022" i="2"/>
  <c r="N505" i="2"/>
  <c r="N6431" i="2"/>
  <c r="N1508" i="2"/>
  <c r="N6128" i="2"/>
  <c r="N5727" i="2"/>
  <c r="N5501" i="2"/>
  <c r="N1928" i="2"/>
  <c r="N5462" i="2"/>
  <c r="N1023" i="2"/>
  <c r="N1556" i="2"/>
  <c r="N1486" i="2"/>
  <c r="N1641" i="2"/>
  <c r="N271" i="2"/>
  <c r="N520" i="2"/>
  <c r="N3323" i="2"/>
  <c r="N629" i="2"/>
  <c r="N1383" i="2"/>
  <c r="N2366" i="2"/>
  <c r="N2173" i="2"/>
  <c r="N81" i="2"/>
  <c r="N5076" i="2"/>
  <c r="N5250" i="2"/>
  <c r="N4233" i="2"/>
  <c r="N2560" i="2"/>
  <c r="N3980" i="2"/>
  <c r="N2852" i="2"/>
  <c r="N5827" i="2"/>
  <c r="N4960" i="2"/>
  <c r="N319" i="2"/>
  <c r="N5754" i="2"/>
  <c r="N4986" i="2"/>
  <c r="N899" i="2"/>
  <c r="N728" i="2"/>
  <c r="N4100" i="2"/>
  <c r="N1706" i="2"/>
  <c r="N4421" i="2"/>
  <c r="N357" i="2"/>
  <c r="N5312" i="2"/>
  <c r="N5050" i="2"/>
  <c r="N6474" i="2"/>
  <c r="N6386" i="2"/>
  <c r="N2244" i="2"/>
  <c r="N6043" i="2"/>
  <c r="N2499" i="2"/>
  <c r="N5684" i="2"/>
  <c r="N5220" i="2"/>
  <c r="N5193" i="2"/>
  <c r="N4546" i="2"/>
  <c r="N2381" i="2"/>
  <c r="N1667" i="2"/>
  <c r="N3815" i="2"/>
  <c r="N4970" i="2"/>
  <c r="N1207" i="2"/>
  <c r="N5782" i="2"/>
  <c r="N3805" i="2"/>
  <c r="N3174" i="2"/>
  <c r="N2679" i="2"/>
  <c r="N1135" i="2"/>
  <c r="N2011" i="2"/>
  <c r="N2563" i="2"/>
  <c r="N1280" i="2"/>
  <c r="N5334" i="2"/>
  <c r="N4395" i="2"/>
  <c r="N3139" i="2"/>
  <c r="N3081" i="2"/>
  <c r="N2574" i="2"/>
  <c r="N2731" i="2"/>
  <c r="N3322" i="2"/>
  <c r="N175" i="2"/>
  <c r="N1119" i="2"/>
  <c r="N3795" i="2"/>
  <c r="N6307" i="2"/>
  <c r="N5039" i="2"/>
  <c r="N2259" i="2"/>
  <c r="N3912" i="2"/>
  <c r="N3234" i="2"/>
  <c r="N4985" i="2"/>
  <c r="N5379" i="2"/>
  <c r="N2528" i="2"/>
  <c r="N2437" i="2"/>
  <c r="N3410" i="2"/>
  <c r="N5979" i="2"/>
  <c r="N5925" i="2"/>
  <c r="N1971" i="2"/>
  <c r="N1661" i="2"/>
  <c r="N3904" i="2"/>
  <c r="N5523" i="2"/>
  <c r="N111" i="2"/>
  <c r="N459" i="2"/>
  <c r="N1779" i="2"/>
  <c r="N2678" i="2"/>
  <c r="N4462" i="2"/>
  <c r="N2726" i="2"/>
  <c r="N529" i="2"/>
  <c r="N4850" i="2"/>
  <c r="N94" i="2"/>
  <c r="N4081" i="2"/>
  <c r="N4929" i="2"/>
  <c r="N6448" i="2"/>
  <c r="N2018" i="2"/>
  <c r="N38" i="2"/>
  <c r="N5325" i="2"/>
  <c r="N1575" i="2"/>
  <c r="N2239" i="2"/>
  <c r="N4988" i="2"/>
  <c r="N163" i="2"/>
  <c r="N3266" i="2"/>
  <c r="N641" i="2"/>
  <c r="N5248" i="2"/>
  <c r="N6026" i="2"/>
  <c r="N4961" i="2"/>
  <c r="N3580" i="2"/>
  <c r="N6134" i="2"/>
  <c r="N2271" i="2"/>
  <c r="N4527" i="2"/>
  <c r="N1879" i="2"/>
  <c r="N5560" i="2"/>
  <c r="N792" i="2"/>
  <c r="N2879" i="2"/>
  <c r="N3628" i="2"/>
  <c r="N116" i="2"/>
  <c r="N1765" i="2"/>
  <c r="N4180" i="2"/>
  <c r="N1007" i="2"/>
  <c r="N763" i="2"/>
  <c r="N3325" i="2"/>
  <c r="N6560" i="2"/>
  <c r="N4439" i="2"/>
  <c r="N2450" i="2"/>
  <c r="N5820" i="2"/>
  <c r="N2312" i="2"/>
  <c r="N5218" i="2"/>
  <c r="N4346" i="2"/>
  <c r="N2687" i="2"/>
  <c r="N3040" i="2"/>
  <c r="N2153" i="2"/>
  <c r="N1902" i="2"/>
  <c r="N6364" i="2"/>
  <c r="N6127" i="2"/>
  <c r="N5775" i="2"/>
  <c r="N5900" i="2"/>
  <c r="N5865" i="2"/>
  <c r="N3358" i="2"/>
  <c r="N1693" i="2"/>
  <c r="N3861" i="2"/>
  <c r="N1809" i="2"/>
  <c r="N5160" i="2"/>
  <c r="N5297" i="2"/>
  <c r="N2593" i="2"/>
  <c r="N3264" i="2"/>
  <c r="N3332" i="2"/>
  <c r="N1831" i="2"/>
  <c r="N2164" i="2"/>
  <c r="N5533" i="2"/>
  <c r="N3041" i="2"/>
  <c r="N1465" i="2"/>
  <c r="N282" i="2"/>
  <c r="N3632" i="2"/>
  <c r="N6353" i="2"/>
  <c r="N263" i="2"/>
  <c r="N380" i="2"/>
  <c r="N1700" i="2"/>
  <c r="N4064" i="2"/>
  <c r="N2434" i="2"/>
  <c r="N4098" i="2"/>
  <c r="N6082" i="2"/>
  <c r="N6360" i="2"/>
  <c r="N3368" i="2"/>
  <c r="N621" i="2"/>
  <c r="N3112" i="2"/>
  <c r="N345" i="2"/>
  <c r="N4398" i="2"/>
  <c r="N3930" i="2"/>
  <c r="N5685" i="2"/>
  <c r="N630" i="2"/>
  <c r="N5180" i="2"/>
  <c r="N1367" i="2"/>
  <c r="N1799" i="2"/>
  <c r="N1042" i="2"/>
  <c r="N6604" i="2"/>
  <c r="N3640" i="2"/>
  <c r="N2097" i="2"/>
  <c r="N65" i="2"/>
  <c r="N2916" i="2"/>
  <c r="N6163" i="2"/>
  <c r="N3729" i="2"/>
  <c r="N3456" i="2"/>
  <c r="N5183" i="2"/>
  <c r="N810" i="2"/>
  <c r="N3992" i="2"/>
  <c r="N1829" i="2"/>
  <c r="N3621" i="2"/>
  <c r="N1448" i="2"/>
  <c r="N5926" i="2"/>
  <c r="N4065" i="2"/>
  <c r="N3812" i="2"/>
  <c r="N2983" i="2"/>
  <c r="N4588" i="2"/>
  <c r="N3928" i="2"/>
  <c r="N2331" i="2"/>
  <c r="N5224" i="2"/>
  <c r="N4702" i="2"/>
  <c r="N1962" i="2"/>
  <c r="N815" i="2"/>
  <c r="N3933" i="2"/>
  <c r="N3126" i="2"/>
  <c r="N748" i="2"/>
  <c r="N2862" i="2"/>
  <c r="N4062" i="2"/>
  <c r="N1333" i="2"/>
  <c r="N2435" i="2"/>
  <c r="N5521" i="2"/>
  <c r="N1856" i="2"/>
  <c r="N2394" i="2"/>
  <c r="N514" i="2"/>
  <c r="N2465" i="2"/>
  <c r="N2926" i="2"/>
  <c r="N1727" i="2"/>
  <c r="N3244" i="2"/>
  <c r="N587" i="2"/>
  <c r="N4726" i="2"/>
  <c r="N6041" i="2"/>
  <c r="N1893" i="2"/>
  <c r="N68" i="2"/>
  <c r="N6320" i="2"/>
  <c r="N79" i="2"/>
  <c r="N1059" i="2"/>
  <c r="N3275" i="2"/>
  <c r="N4724" i="2"/>
  <c r="N3884" i="2"/>
  <c r="N6522" i="2"/>
  <c r="N2604" i="2"/>
  <c r="N3052" i="2"/>
  <c r="N4264" i="2"/>
  <c r="N2533" i="2"/>
  <c r="N3993" i="2"/>
  <c r="N4938" i="2"/>
  <c r="N4425" i="2"/>
  <c r="N1988" i="2"/>
  <c r="N3379" i="2"/>
  <c r="N6291" i="2"/>
  <c r="N5482" i="2"/>
  <c r="N700" i="2"/>
  <c r="N2416" i="2"/>
  <c r="N5740" i="2"/>
  <c r="N1537" i="2"/>
  <c r="N844" i="2"/>
  <c r="N1168" i="2"/>
  <c r="N5475" i="2"/>
  <c r="N6300" i="2"/>
  <c r="N4281" i="2"/>
  <c r="N5319" i="2"/>
  <c r="N2990" i="2"/>
  <c r="N1015" i="2"/>
  <c r="N1917" i="2"/>
  <c r="N6517" i="2"/>
  <c r="N610" i="2"/>
  <c r="N2306" i="2"/>
  <c r="N3347" i="2"/>
  <c r="N1949" i="2"/>
  <c r="N1832" i="2"/>
  <c r="N3125" i="2"/>
  <c r="N415" i="2"/>
  <c r="N933" i="2"/>
  <c r="N5186" i="2"/>
  <c r="N2433" i="2"/>
  <c r="N2384" i="2"/>
  <c r="N1844" i="2"/>
  <c r="N3874" i="2"/>
  <c r="N6028" i="2"/>
  <c r="N4753" i="2"/>
  <c r="N760" i="2"/>
  <c r="N348" i="2"/>
  <c r="N4824" i="2"/>
  <c r="N1407" i="2"/>
  <c r="N2481" i="2"/>
  <c r="N4870" i="2"/>
  <c r="N4701" i="2"/>
  <c r="N2724" i="2"/>
  <c r="N3043" i="2"/>
  <c r="N408" i="2"/>
  <c r="N3611" i="2"/>
  <c r="N947" i="2"/>
  <c r="N943" i="2"/>
  <c r="N2009" i="2"/>
  <c r="N1571" i="2"/>
  <c r="N4196" i="2"/>
  <c r="N5821" i="2"/>
  <c r="N6184" i="2"/>
  <c r="N4060" i="2"/>
  <c r="N3502" i="2"/>
  <c r="N4181" i="2"/>
  <c r="N4793" i="2"/>
  <c r="N409" i="2"/>
  <c r="N4484" i="2"/>
  <c r="N2995" i="2"/>
  <c r="N4416" i="2"/>
  <c r="N2674" i="2"/>
  <c r="N5005" i="2"/>
  <c r="N881" i="2"/>
  <c r="N3553" i="2"/>
  <c r="N5453" i="2"/>
  <c r="N431" i="2"/>
  <c r="N5335" i="2"/>
  <c r="N225" i="2"/>
  <c r="N279" i="2"/>
  <c r="N1898" i="2"/>
  <c r="N6486" i="2"/>
  <c r="N5572" i="2"/>
  <c r="N4372" i="2"/>
  <c r="N3977" i="2"/>
  <c r="N3575" i="2"/>
  <c r="N4791" i="2"/>
  <c r="N565" i="2"/>
  <c r="N794" i="2"/>
  <c r="N2667" i="2"/>
  <c r="N6339" i="2"/>
  <c r="N330" i="2"/>
  <c r="N6482" i="2"/>
  <c r="N1708" i="2"/>
  <c r="N1223" i="2"/>
  <c r="N1783" i="2"/>
  <c r="N5703" i="2"/>
  <c r="N1781" i="2"/>
  <c r="N4719" i="2"/>
  <c r="N3686" i="2"/>
  <c r="N705" i="2"/>
  <c r="N5387" i="2"/>
  <c r="N4858" i="2"/>
  <c r="N3981" i="2"/>
  <c r="N4364" i="2"/>
  <c r="N5027" i="2"/>
  <c r="N4534" i="2"/>
  <c r="N4327" i="2"/>
  <c r="N1665" i="2"/>
  <c r="N5002" i="2"/>
  <c r="N1561" i="2"/>
  <c r="N2208" i="2"/>
  <c r="N2819" i="2"/>
  <c r="N4433" i="2"/>
  <c r="N2310" i="2"/>
  <c r="N4070" i="2"/>
  <c r="N4464" i="2"/>
  <c r="N3208" i="2"/>
  <c r="N5253" i="2"/>
  <c r="N6444" i="2"/>
  <c r="N6139" i="2"/>
  <c r="N3132" i="2"/>
  <c r="N1725" i="2"/>
  <c r="N1982" i="2"/>
  <c r="N525" i="2"/>
  <c r="N2891" i="2"/>
  <c r="N2439" i="2"/>
  <c r="N2139" i="2"/>
  <c r="N5116" i="2"/>
  <c r="N2866" i="2"/>
  <c r="N197" i="2"/>
  <c r="N5864" i="2"/>
  <c r="N5605" i="2"/>
  <c r="N783" i="2"/>
  <c r="N1853" i="2"/>
  <c r="N687" i="2"/>
  <c r="N4556" i="2"/>
  <c r="N1812" i="2"/>
  <c r="N5884" i="2"/>
  <c r="N5618" i="2"/>
  <c r="N1965" i="2"/>
  <c r="N1645" i="2"/>
  <c r="N4223" i="2"/>
  <c r="N329" i="2"/>
  <c r="N4658" i="2"/>
  <c r="N955" i="2"/>
  <c r="N5627" i="2"/>
  <c r="N4158" i="2"/>
  <c r="N4792" i="2"/>
  <c r="N1149" i="2"/>
  <c r="N850" i="2"/>
  <c r="N4583" i="2"/>
  <c r="N2800" i="2"/>
  <c r="N4759" i="2"/>
  <c r="N4674" i="2"/>
  <c r="N2200" i="2"/>
  <c r="N1873" i="2"/>
  <c r="N1224" i="2"/>
  <c r="N3960" i="2"/>
  <c r="N34" i="2"/>
  <c r="N3025" i="2"/>
  <c r="N6473" i="2"/>
  <c r="N3762" i="2"/>
  <c r="N182" i="2"/>
  <c r="N3700" i="2"/>
  <c r="N6038" i="2"/>
  <c r="N6558" i="2"/>
  <c r="N5629" i="2"/>
  <c r="N4652" i="2"/>
  <c r="N2729" i="2"/>
  <c r="N6537" i="2"/>
  <c r="N2199" i="2"/>
  <c r="N1527" i="2"/>
  <c r="N2542" i="2"/>
  <c r="N1436" i="2"/>
  <c r="N2886" i="2"/>
  <c r="N672" i="2"/>
  <c r="N4388" i="2"/>
  <c r="N914" i="2"/>
  <c r="N1959" i="2"/>
  <c r="N1179" i="2"/>
  <c r="N3706" i="2"/>
  <c r="N276" i="2"/>
  <c r="N4079" i="2"/>
  <c r="N4083" i="2"/>
  <c r="N3670" i="2"/>
  <c r="N5723" i="2"/>
  <c r="N749" i="2"/>
  <c r="N5359" i="2"/>
  <c r="N2695" i="2"/>
  <c r="N4437" i="2"/>
  <c r="N4414" i="2"/>
  <c r="N6592" i="2"/>
  <c r="N6468" i="2"/>
  <c r="N3696" i="2"/>
  <c r="N1889" i="2"/>
  <c r="N5540" i="2"/>
  <c r="N2169" i="2"/>
  <c r="N1462" i="2"/>
  <c r="N6203" i="2"/>
  <c r="N3694" i="2"/>
  <c r="N1842" i="2"/>
  <c r="N2510" i="2"/>
  <c r="N448" i="2"/>
  <c r="N1313" i="2"/>
  <c r="N1790" i="2"/>
  <c r="N3914" i="2"/>
  <c r="N4449" i="2"/>
  <c r="N5856" i="2"/>
  <c r="N3022" i="2"/>
  <c r="N2671" i="2"/>
  <c r="N2105" i="2"/>
  <c r="N2583" i="2"/>
  <c r="N2473" i="2"/>
  <c r="N3875" i="2"/>
  <c r="N4334" i="2"/>
  <c r="N3545" i="2"/>
  <c r="N4796" i="2"/>
  <c r="N3759" i="2"/>
  <c r="N3514" i="2"/>
  <c r="N3767" i="2"/>
  <c r="N1839" i="2"/>
  <c r="N1614" i="2"/>
  <c r="N1268" i="2"/>
  <c r="N5175" i="2"/>
  <c r="N5906" i="2"/>
  <c r="N4949" i="2"/>
  <c r="N5578" i="2"/>
  <c r="N2039" i="2"/>
  <c r="N1620" i="2"/>
  <c r="N4679" i="2"/>
  <c r="N5093" i="2"/>
  <c r="N67" i="2"/>
  <c r="N6225" i="2"/>
  <c r="N1907" i="2"/>
  <c r="N1099" i="2"/>
  <c r="N4521" i="2"/>
  <c r="N4833" i="2"/>
  <c r="N6234" i="2"/>
  <c r="N5063" i="2"/>
  <c r="N849" i="2"/>
  <c r="N1302" i="2"/>
  <c r="N3394" i="2"/>
  <c r="N6182" i="2"/>
  <c r="N5738" i="2"/>
  <c r="N1034" i="2"/>
  <c r="N4904" i="2"/>
  <c r="N1489" i="2"/>
  <c r="N2635" i="2"/>
  <c r="N6365" i="2"/>
  <c r="N2513" i="2"/>
  <c r="N1046" i="2"/>
  <c r="N323" i="2"/>
  <c r="N6514" i="2"/>
  <c r="N4500" i="2"/>
  <c r="N318" i="2"/>
  <c r="N2506" i="2"/>
  <c r="N5872" i="2"/>
  <c r="N1136" i="2"/>
  <c r="N503" i="2"/>
  <c r="N4654" i="2"/>
  <c r="N4355" i="2"/>
  <c r="N534" i="2"/>
  <c r="N5146" i="2"/>
  <c r="N2996" i="2"/>
  <c r="N3073" i="2"/>
  <c r="N4744" i="2"/>
  <c r="N5262" i="2"/>
  <c r="N1053" i="2"/>
  <c r="N5839" i="2"/>
  <c r="N46" i="2"/>
  <c r="N5098" i="2"/>
  <c r="N6130" i="2"/>
  <c r="N3054" i="2"/>
  <c r="N3932" i="2"/>
  <c r="N2804" i="2"/>
  <c r="N2628" i="2"/>
  <c r="N3292" i="2"/>
  <c r="N6397" i="2"/>
  <c r="N3520" i="2"/>
  <c r="N2357" i="2"/>
  <c r="N616" i="2"/>
  <c r="N6070" i="2"/>
  <c r="N242" i="2"/>
  <c r="N4758" i="2"/>
  <c r="N5256" i="2"/>
  <c r="N1438" i="2"/>
  <c r="N4396" i="2"/>
  <c r="N5987" i="2"/>
  <c r="N3754" i="2"/>
  <c r="N5797" i="2"/>
  <c r="N4955" i="2"/>
  <c r="N5375" i="2"/>
  <c r="N6495" i="2"/>
  <c r="N3941" i="2"/>
  <c r="N4694" i="2"/>
  <c r="N1062" i="2"/>
  <c r="N2065" i="2"/>
  <c r="N2176" i="2"/>
  <c r="N523" i="2"/>
  <c r="N2685" i="2"/>
  <c r="N2895" i="2"/>
  <c r="N5275" i="2"/>
  <c r="N4735" i="2"/>
  <c r="N538" i="2"/>
  <c r="N436" i="2"/>
  <c r="N3662" i="2"/>
  <c r="N31" i="2"/>
  <c r="N1113" i="2"/>
  <c r="N4390" i="2"/>
  <c r="N4436" i="2"/>
  <c r="N4953" i="2"/>
  <c r="N2480" i="2"/>
  <c r="N3449" i="2"/>
  <c r="N3636" i="2"/>
  <c r="N3474" i="2"/>
  <c r="N6557" i="2"/>
  <c r="N174" i="2"/>
  <c r="N6305" i="2"/>
  <c r="N3808" i="2"/>
  <c r="N2466" i="2"/>
  <c r="N3708" i="2"/>
  <c r="N3245" i="2"/>
  <c r="N2292" i="2"/>
  <c r="N4723" i="2"/>
  <c r="N3198" i="2"/>
  <c r="N6562" i="2"/>
  <c r="N2290" i="2"/>
  <c r="N5052" i="2"/>
  <c r="N3635" i="2"/>
  <c r="N5804" i="2"/>
  <c r="N5776" i="2"/>
  <c r="N126" i="2"/>
  <c r="N5081" i="2"/>
  <c r="N150" i="2"/>
  <c r="N6047" i="2"/>
  <c r="N1226" i="2"/>
  <c r="N6567" i="2"/>
  <c r="N974" i="2"/>
  <c r="N4085" i="2"/>
  <c r="N918" i="2"/>
  <c r="N3145" i="2"/>
  <c r="N1979" i="2"/>
  <c r="N1422" i="2"/>
  <c r="N3639" i="2"/>
  <c r="N4412" i="2"/>
  <c r="N6108" i="2"/>
  <c r="N4635" i="2"/>
  <c r="N1682" i="2"/>
  <c r="N3811" i="2"/>
  <c r="N484" i="2"/>
  <c r="N3951" i="2"/>
  <c r="N4187" i="2"/>
  <c r="N6588" i="2"/>
  <c r="N4273" i="2"/>
  <c r="N2566" i="2"/>
  <c r="N5531" i="2"/>
  <c r="N4598" i="2"/>
  <c r="N5959" i="2"/>
  <c r="N5087" i="2"/>
  <c r="N1910" i="2"/>
  <c r="N5624" i="2"/>
  <c r="N1822" i="2"/>
  <c r="N4592" i="2"/>
  <c r="N2344" i="2"/>
  <c r="N1970" i="2"/>
  <c r="N63" i="2"/>
  <c r="N1057" i="2"/>
  <c r="N585" i="2"/>
  <c r="N6564" i="2"/>
  <c r="N1947" i="2"/>
  <c r="N2629" i="2"/>
  <c r="N1870" i="2"/>
  <c r="N5043" i="2"/>
  <c r="N5847" i="2"/>
  <c r="N406" i="2"/>
  <c r="N1116" i="2"/>
  <c r="N6501" i="2"/>
  <c r="N268" i="2"/>
  <c r="N4888" i="2"/>
  <c r="N628" i="2"/>
  <c r="N4634" i="2"/>
  <c r="N4377" i="2"/>
  <c r="N1245" i="2"/>
  <c r="N6024" i="2"/>
  <c r="N1368" i="2"/>
  <c r="N3226" i="2"/>
  <c r="N1285" i="2"/>
  <c r="N595" i="2"/>
  <c r="N3959" i="2"/>
  <c r="N4258" i="2"/>
  <c r="N1869" i="2"/>
  <c r="N951" i="2"/>
  <c r="N3926" i="2"/>
  <c r="N4697" i="2"/>
  <c r="N4535" i="2"/>
  <c r="N5609" i="2"/>
  <c r="N971" i="2"/>
  <c r="N6111" i="2"/>
  <c r="N1567" i="2"/>
  <c r="N2976" i="2"/>
  <c r="N2209" i="2"/>
  <c r="N5355" i="2"/>
  <c r="N2451" i="2"/>
  <c r="N3677" i="2"/>
  <c r="N5366" i="2"/>
  <c r="N5235" i="2"/>
  <c r="N6206" i="2"/>
  <c r="N5637" i="2"/>
  <c r="N1773" i="2"/>
  <c r="N73" i="2"/>
  <c r="N429" i="2"/>
  <c r="N6202" i="2"/>
  <c r="N2812" i="2"/>
  <c r="N179" i="2"/>
  <c r="N3512" i="2"/>
  <c r="N2906" i="2"/>
  <c r="N2665" i="2"/>
  <c r="N5001" i="2"/>
  <c r="N101" i="2"/>
  <c r="N5677" i="2"/>
  <c r="N5690" i="2"/>
  <c r="N3667" i="2"/>
  <c r="N1184" i="2"/>
  <c r="N4068" i="2"/>
  <c r="N5806" i="2"/>
  <c r="N5985" i="2"/>
  <c r="N1257" i="2"/>
  <c r="N5919" i="2"/>
  <c r="N4347" i="2"/>
  <c r="N5011" i="2"/>
  <c r="N5939" i="2"/>
  <c r="N1741" i="2"/>
  <c r="N3549" i="2"/>
  <c r="N1943" i="2"/>
  <c r="N2441" i="2"/>
  <c r="N4817" i="2"/>
  <c r="N6338" i="2"/>
  <c r="N3327" i="2"/>
  <c r="N5434" i="2"/>
  <c r="N2136" i="2"/>
  <c r="N6306" i="2"/>
  <c r="N2113" i="2"/>
  <c r="N2577" i="2"/>
  <c r="N776" i="2"/>
  <c r="N4169" i="2"/>
  <c r="N3063" i="2"/>
  <c r="N3878" i="2"/>
  <c r="N5893" i="2"/>
  <c r="N6167" i="2"/>
  <c r="N6049" i="2"/>
  <c r="N4074" i="2"/>
  <c r="N963" i="2"/>
  <c r="N1274" i="2"/>
  <c r="N4835" i="2"/>
  <c r="N3200" i="2"/>
  <c r="N1165" i="2"/>
  <c r="N6292" i="2"/>
  <c r="N4811" i="2"/>
  <c r="N2027" i="2"/>
  <c r="N168" i="2"/>
  <c r="N6278" i="2"/>
  <c r="N6610" i="2"/>
  <c r="N1365" i="2"/>
  <c r="N805" i="2"/>
  <c r="N6377" i="2"/>
  <c r="N957" i="2"/>
  <c r="N5518" i="2"/>
  <c r="N627" i="2"/>
  <c r="N2460" i="2"/>
  <c r="N173" i="2"/>
  <c r="N2631" i="2"/>
  <c r="N2588" i="2"/>
  <c r="N211" i="2"/>
  <c r="N336" i="2"/>
  <c r="N2305" i="2"/>
  <c r="N4901" i="2"/>
  <c r="N1929" i="2"/>
  <c r="N1256" i="2"/>
  <c r="N6533" i="2"/>
  <c r="N3493" i="2"/>
  <c r="N3196" i="2"/>
  <c r="N224" i="2"/>
  <c r="N4687" i="2"/>
  <c r="N4174" i="2"/>
  <c r="N2266" i="2"/>
  <c r="N885" i="2"/>
  <c r="N4374" i="2"/>
  <c r="N6563" i="2"/>
  <c r="N608" i="2"/>
  <c r="N3339" i="2"/>
  <c r="N1574" i="2"/>
  <c r="N3151" i="2"/>
  <c r="N5464" i="2"/>
  <c r="N2498" i="2"/>
  <c r="N5642" i="2"/>
  <c r="N3979" i="2"/>
  <c r="N4476" i="2"/>
  <c r="N2245" i="2"/>
  <c r="N4218" i="2"/>
  <c r="N3567" i="2"/>
  <c r="N3978" i="2"/>
  <c r="N5976" i="2"/>
  <c r="N1485" i="2"/>
  <c r="N1945" i="2"/>
  <c r="N1450" i="2"/>
  <c r="N1172" i="2"/>
  <c r="N5789" i="2"/>
  <c r="N4629" i="2"/>
  <c r="N3779" i="2"/>
  <c r="N4980" i="2"/>
  <c r="N5032" i="2"/>
  <c r="N3848" i="2"/>
  <c r="N5344" i="2"/>
  <c r="N472" i="2"/>
  <c r="N1925" i="2"/>
  <c r="N2257" i="2"/>
  <c r="N4344" i="2"/>
  <c r="N333" i="2"/>
  <c r="N3367" i="2"/>
  <c r="N1890" i="2"/>
  <c r="N2395" i="2"/>
  <c r="N2075" i="2"/>
  <c r="N146" i="2"/>
  <c r="N3091" i="2"/>
  <c r="N428" i="2"/>
  <c r="N5755" i="2"/>
  <c r="N6189" i="2"/>
  <c r="N1409" i="2"/>
  <c r="N1013" i="2"/>
  <c r="N5178" i="2"/>
  <c r="N2909" i="2"/>
  <c r="N4770" i="2"/>
  <c r="N463" i="2"/>
  <c r="N326" i="2"/>
  <c r="N5838" i="2"/>
  <c r="N2668" i="2"/>
  <c r="N6337" i="2"/>
  <c r="N239" i="2"/>
  <c r="N1749" i="2"/>
  <c r="N5513" i="2"/>
  <c r="N272" i="2"/>
  <c r="N4130" i="2"/>
  <c r="N1447" i="2"/>
  <c r="N3559" i="2"/>
  <c r="N2076" i="2"/>
  <c r="N882" i="2"/>
  <c r="N1975" i="2"/>
  <c r="N1459" i="2"/>
  <c r="N3202" i="2"/>
  <c r="N5463" i="2"/>
  <c r="N4897" i="2"/>
  <c r="N2828" i="2"/>
  <c r="N4343" i="2"/>
  <c r="N4905" i="2"/>
  <c r="N4506" i="2"/>
  <c r="N373" i="2"/>
  <c r="N968" i="2"/>
  <c r="N2720" i="2"/>
  <c r="N6104" i="2"/>
  <c r="N3251" i="2"/>
  <c r="N2659" i="2"/>
  <c r="N3386" i="2"/>
  <c r="N835" i="2"/>
  <c r="N2504" i="2"/>
  <c r="N1181" i="2"/>
  <c r="N4084" i="2"/>
  <c r="N1401" i="2"/>
  <c r="N1612" i="2"/>
  <c r="N6211" i="2"/>
  <c r="N6274" i="2"/>
  <c r="N3390" i="2"/>
  <c r="N5329" i="2"/>
  <c r="N5910" i="2"/>
  <c r="N1137" i="2"/>
  <c r="N3868" i="2"/>
  <c r="N5812" i="2"/>
  <c r="N4640" i="2"/>
  <c r="N924" i="2"/>
  <c r="N1674" i="2"/>
  <c r="N1108" i="2"/>
  <c r="N6199" i="2"/>
  <c r="N1581" i="2"/>
  <c r="N4952" i="2"/>
  <c r="N1990" i="2"/>
  <c r="N5206" i="2"/>
  <c r="N419" i="2"/>
  <c r="N4224" i="2"/>
  <c r="N2231" i="2"/>
  <c r="N156" i="2"/>
  <c r="N1078" i="2"/>
  <c r="N4577" i="2"/>
  <c r="N2134" i="2"/>
  <c r="N5057" i="2"/>
  <c r="N4623" i="2"/>
  <c r="N4883" i="2"/>
  <c r="N2616" i="2"/>
  <c r="N3321" i="2"/>
  <c r="N2423" i="2"/>
  <c r="N2029" i="2"/>
  <c r="N6275" i="2"/>
  <c r="N3448" i="2"/>
  <c r="N4995" i="2"/>
  <c r="N3943" i="2"/>
  <c r="N5306" i="2"/>
  <c r="N3517" i="2"/>
  <c r="N6445" i="2"/>
  <c r="N2739" i="2"/>
  <c r="N2991" i="2"/>
  <c r="N4849" i="2"/>
  <c r="N3825" i="2"/>
  <c r="N3737" i="2"/>
  <c r="N775" i="2"/>
  <c r="N5646" i="2"/>
  <c r="N216" i="2"/>
  <c r="N2646" i="2"/>
  <c r="N4352" i="2"/>
  <c r="N1535" i="2"/>
  <c r="N3206" i="2"/>
  <c r="N53" i="2"/>
  <c r="N5808" i="2"/>
  <c r="N6459" i="2"/>
  <c r="N4745" i="2"/>
  <c r="N254" i="2"/>
  <c r="N4246" i="2"/>
  <c r="N4983" i="2"/>
  <c r="N4920" i="2"/>
  <c r="N3064" i="2"/>
  <c r="N2902" i="2"/>
  <c r="N2589" i="2"/>
  <c r="N3344" i="2"/>
  <c r="N4662" i="2"/>
  <c r="N3824" i="2"/>
  <c r="N2791" i="2"/>
  <c r="N4330" i="2"/>
  <c r="N3328" i="2"/>
  <c r="N4899" i="2"/>
  <c r="N3133" i="2"/>
  <c r="N3765" i="2"/>
  <c r="N2474" i="2"/>
  <c r="N2288" i="2"/>
  <c r="N4236" i="2"/>
  <c r="N2264" i="2"/>
  <c r="N1476" i="2"/>
  <c r="N4853" i="2"/>
  <c r="N2633" i="2"/>
  <c r="N3948" i="2"/>
  <c r="N5902" i="2"/>
  <c r="N4321" i="2"/>
  <c r="N1395" i="2"/>
  <c r="N193" i="2"/>
  <c r="N5695" i="2"/>
  <c r="N3653" i="2"/>
  <c r="N1065" i="2"/>
  <c r="N1613" i="2"/>
  <c r="N6222" i="2"/>
  <c r="N6481" i="2"/>
  <c r="N1356" i="2"/>
  <c r="N1760" i="2"/>
  <c r="N3995" i="2"/>
  <c r="N821" i="2"/>
  <c r="N3821" i="2"/>
  <c r="N3847" i="2"/>
  <c r="N1288" i="2"/>
  <c r="N110" i="2"/>
  <c r="N2942" i="2"/>
  <c r="N3221" i="2"/>
  <c r="N3411" i="2"/>
  <c r="N1130" i="2"/>
  <c r="N5591" i="2"/>
  <c r="N4118" i="2"/>
  <c r="N2338" i="2"/>
  <c r="N895" i="2"/>
  <c r="N5579" i="2"/>
  <c r="N786" i="2"/>
  <c r="N4808" i="2"/>
  <c r="N6502" i="2"/>
  <c r="N407" i="2"/>
  <c r="N3242" i="2"/>
  <c r="N1122" i="2"/>
  <c r="N3170" i="2"/>
  <c r="N5935" i="2"/>
  <c r="N5705" i="2"/>
  <c r="N1784" i="2"/>
  <c r="N2543" i="2"/>
  <c r="N2370" i="2"/>
  <c r="N4189" i="2"/>
  <c r="N2818" i="2"/>
  <c r="N570" i="2"/>
  <c r="N2981" i="2"/>
  <c r="N2987" i="2"/>
  <c r="N798" i="2"/>
  <c r="N6317" i="2"/>
  <c r="N4992" i="2"/>
  <c r="N3939" i="2"/>
  <c r="N4526" i="2"/>
  <c r="N2333" i="2"/>
  <c r="N5967" i="2"/>
  <c r="N3382" i="2"/>
  <c r="N5328" i="2"/>
  <c r="N299" i="2"/>
  <c r="N1354" i="2"/>
  <c r="N2326" i="2"/>
  <c r="N6609" i="2"/>
  <c r="N2138" i="2"/>
  <c r="N1195" i="2"/>
  <c r="N3373" i="2"/>
  <c r="N3870" i="2"/>
  <c r="N5947" i="2"/>
  <c r="N2178" i="2"/>
  <c r="N3007" i="2"/>
  <c r="N1081" i="2"/>
  <c r="N1593" i="2"/>
  <c r="N1344" i="2"/>
  <c r="N1169" i="2"/>
  <c r="N303" i="2"/>
  <c r="N253" i="2"/>
  <c r="N5384" i="2"/>
  <c r="N1769" i="2"/>
  <c r="N4807" i="2"/>
  <c r="N2317" i="2"/>
  <c r="N4266" i="2"/>
  <c r="N2725" i="2"/>
  <c r="N2005" i="2"/>
  <c r="N5954" i="2"/>
  <c r="N1035" i="2"/>
  <c r="N5790" i="2"/>
  <c r="N3535" i="2"/>
  <c r="N1868" i="2"/>
  <c r="N6298" i="2"/>
  <c r="N40" i="2"/>
  <c r="N165" i="2"/>
  <c r="N2759" i="2"/>
  <c r="N2704" i="2"/>
  <c r="N3751" i="2"/>
  <c r="N4095" i="2"/>
  <c r="N6509" i="2"/>
  <c r="N6371" i="2"/>
  <c r="N841" i="2"/>
  <c r="N607" i="2"/>
  <c r="N862" i="2"/>
  <c r="N2206" i="2"/>
  <c r="N6253" i="2"/>
  <c r="N6581" i="2"/>
  <c r="N5320" i="2"/>
  <c r="N5779" i="2"/>
  <c r="N131" i="2"/>
  <c r="N397" i="2"/>
  <c r="N447" i="2"/>
  <c r="N5665" i="2"/>
  <c r="N2051" i="2"/>
  <c r="N4513" i="2"/>
  <c r="N280" i="2"/>
  <c r="N5840" i="2"/>
  <c r="N4192" i="2"/>
  <c r="N2640" i="2"/>
  <c r="N4432" i="2"/>
  <c r="N807" i="2"/>
  <c r="N3372" i="2"/>
  <c r="N3814" i="2"/>
  <c r="N1434" i="2"/>
  <c r="N4857" i="2"/>
  <c r="N5901" i="2"/>
  <c r="N287" i="2"/>
  <c r="N574" i="2"/>
  <c r="N4558" i="2"/>
  <c r="N1090" i="2"/>
  <c r="N4441" i="2"/>
  <c r="N2383" i="2"/>
  <c r="N5022" i="2"/>
  <c r="N6436" i="2"/>
  <c r="N3693" i="2"/>
  <c r="N2644" i="2"/>
  <c r="N6535" i="2"/>
  <c r="N995" i="2"/>
  <c r="N278" i="2"/>
  <c r="N5471" i="2"/>
  <c r="N870" i="2"/>
  <c r="N6123" i="2"/>
  <c r="N1726" i="2"/>
  <c r="N1128" i="2"/>
  <c r="N2820" i="2"/>
  <c r="N6494" i="2"/>
  <c r="N2377" i="2"/>
  <c r="N1932" i="2"/>
  <c r="N5965" i="2"/>
  <c r="N655" i="2"/>
  <c r="N3453" i="2"/>
  <c r="N3883" i="2"/>
  <c r="N6196" i="2"/>
  <c r="N3350" i="2"/>
  <c r="N5616" i="2"/>
  <c r="N5670" i="2"/>
  <c r="N2849" i="2"/>
  <c r="N4091" i="2"/>
  <c r="N1573" i="2"/>
  <c r="N2937" i="2"/>
  <c r="N5758" i="2"/>
  <c r="N5137" i="2"/>
  <c r="N5204" i="2"/>
  <c r="N3715" i="2"/>
  <c r="N1180" i="2"/>
  <c r="N6553" i="2"/>
  <c r="N1683" i="2"/>
  <c r="N2938" i="2"/>
  <c r="N3650" i="2"/>
  <c r="N688" i="2"/>
  <c r="N74" i="2"/>
  <c r="N537" i="2"/>
  <c r="N5147" i="2"/>
  <c r="N201" i="2"/>
  <c r="N4893" i="2"/>
  <c r="N5070" i="2"/>
  <c r="N2535" i="2"/>
  <c r="N3869" i="2"/>
  <c r="N1000" i="2"/>
  <c r="N3790" i="2"/>
  <c r="N762" i="2"/>
  <c r="N5598" i="2"/>
  <c r="N6374" i="2"/>
  <c r="N4490" i="2"/>
  <c r="N3905" i="2"/>
  <c r="N706" i="2"/>
  <c r="N551" i="2"/>
  <c r="N606" i="2"/>
  <c r="N2689" i="2"/>
  <c r="N4362" i="2"/>
  <c r="N2494" i="2"/>
  <c r="N2194" i="2"/>
  <c r="N2440" i="2"/>
  <c r="N6092" i="2"/>
  <c r="N5287" i="2"/>
  <c r="N1435" i="2"/>
  <c r="N3536" i="2"/>
  <c r="N4568" i="2"/>
  <c r="N1127" i="2"/>
  <c r="N6170" i="2"/>
  <c r="N4055" i="2"/>
  <c r="N5556" i="2"/>
  <c r="N2207" i="2"/>
  <c r="N5863" i="2"/>
  <c r="N4782" i="2"/>
  <c r="N2147" i="2"/>
  <c r="N582" i="2"/>
  <c r="N4157" i="2"/>
  <c r="N2569" i="2"/>
  <c r="N3440" i="2"/>
  <c r="N4422" i="2"/>
  <c r="N3241" i="2"/>
  <c r="N4249" i="2"/>
  <c r="N2248" i="2"/>
  <c r="N3211" i="2"/>
  <c r="N2067" i="2"/>
  <c r="N4505" i="2"/>
  <c r="N3333" i="2"/>
  <c r="N667" i="2"/>
  <c r="N2672" i="2"/>
  <c r="N450" i="2"/>
  <c r="N2798" i="2"/>
  <c r="N1481" i="2"/>
  <c r="N6224" i="2"/>
  <c r="N4580" i="2"/>
  <c r="N4438" i="2"/>
  <c r="N3668" i="2"/>
  <c r="N2564" i="2"/>
  <c r="N4624" i="2"/>
  <c r="N135" i="2"/>
  <c r="N5118" i="2"/>
  <c r="N5614" i="2"/>
  <c r="N3900" i="2"/>
  <c r="N1782" i="2"/>
  <c r="N1120" i="2"/>
  <c r="N139" i="2"/>
  <c r="N2234" i="2"/>
  <c r="N3733" i="2"/>
  <c r="N4836" i="2"/>
  <c r="N768" i="2"/>
  <c r="N425" i="2"/>
  <c r="N6363" i="2"/>
  <c r="N6516" i="2"/>
  <c r="N5450" i="2"/>
  <c r="N1757" i="2"/>
  <c r="N4453" i="2"/>
  <c r="N1872" i="2"/>
  <c r="N1622" i="2"/>
  <c r="N3201" i="2"/>
  <c r="N1985" i="2"/>
  <c r="N1030" i="2"/>
  <c r="N6340" i="2"/>
  <c r="N4109" i="2"/>
  <c r="N4477" i="2"/>
  <c r="N977" i="2"/>
  <c r="N5060" i="2"/>
  <c r="N949" i="2"/>
  <c r="N4705" i="2"/>
  <c r="N3210" i="2"/>
  <c r="N6326" i="2"/>
  <c r="N5931" i="2"/>
  <c r="N3612" i="2"/>
  <c r="N4700" i="2"/>
  <c r="N4004" i="2"/>
  <c r="N5053" i="2"/>
  <c r="N6599" i="2"/>
  <c r="N2538" i="2"/>
  <c r="N1509" i="2"/>
  <c r="N5236" i="2"/>
  <c r="N886" i="2"/>
  <c r="N1525" i="2"/>
  <c r="N5916" i="2"/>
  <c r="N4220" i="2"/>
  <c r="N1695" i="2"/>
  <c r="N2764" i="2"/>
  <c r="N1586" i="2"/>
  <c r="N3160" i="2"/>
  <c r="N6244" i="2"/>
  <c r="N4502" i="2"/>
  <c r="N2645" i="2"/>
  <c r="N4404" i="2"/>
  <c r="N863" i="2"/>
  <c r="N1138" i="2"/>
  <c r="N5844" i="2"/>
  <c r="N1997" i="2"/>
  <c r="N5886" i="2"/>
  <c r="N4649" i="2"/>
  <c r="N722" i="2"/>
  <c r="N640" i="2"/>
  <c r="N367" i="2"/>
  <c r="N2020" i="2"/>
  <c r="N4242" i="2"/>
  <c r="N2484" i="2"/>
  <c r="N6536" i="2"/>
  <c r="N1805" i="2"/>
  <c r="N1295" i="2"/>
  <c r="N6348" i="2"/>
  <c r="N1432" i="2"/>
  <c r="N314" i="2"/>
  <c r="N2810" i="2"/>
  <c r="N5108" i="2"/>
  <c r="N3991" i="2"/>
  <c r="N1494" i="2"/>
  <c r="N5345" i="2"/>
  <c r="N1416" i="2"/>
  <c r="N1602" i="2"/>
  <c r="N6478" i="2"/>
  <c r="N5402" i="2"/>
  <c r="N5282" i="2"/>
  <c r="N2637" i="2"/>
  <c r="N3096" i="2"/>
  <c r="N3377" i="2"/>
  <c r="N2328" i="2"/>
  <c r="N1501" i="2"/>
  <c r="N559" i="2"/>
  <c r="N3891" i="2"/>
  <c r="N2597" i="2"/>
  <c r="N2998" i="2"/>
  <c r="N673" i="2"/>
  <c r="N198" i="2"/>
  <c r="N3735" i="2"/>
  <c r="N5368" i="2"/>
  <c r="N647" i="2"/>
  <c r="N4319" i="2"/>
  <c r="N1109" i="2"/>
  <c r="N4113" i="2"/>
  <c r="N6219" i="2"/>
  <c r="N723" i="2"/>
  <c r="N4998" i="2"/>
  <c r="N5017" i="2"/>
  <c r="N4420" i="2"/>
  <c r="N183" i="2"/>
  <c r="N4597" i="2"/>
  <c r="N6367" i="2"/>
  <c r="N4959" i="2"/>
  <c r="N5385" i="2"/>
  <c r="N5756" i="2"/>
  <c r="N1239" i="2"/>
  <c r="N4871" i="2"/>
  <c r="N1780" i="2"/>
  <c r="N1793" i="2"/>
  <c r="N3975" i="2"/>
  <c r="N3665" i="2"/>
  <c r="N818" i="2"/>
  <c r="N2116" i="2"/>
  <c r="N5401" i="2"/>
  <c r="N4683" i="2"/>
  <c r="N842" i="2"/>
  <c r="N2670" i="2"/>
  <c r="N3542" i="2"/>
  <c r="N3701" i="2"/>
  <c r="N4876" i="2"/>
  <c r="N2452" i="2"/>
  <c r="N3544" i="2"/>
  <c r="N5950" i="2"/>
  <c r="N4243" i="2"/>
  <c r="N2268" i="2"/>
  <c r="N4410" i="2"/>
  <c r="N652" i="2"/>
  <c r="N376" i="2"/>
  <c r="N3602" i="2"/>
  <c r="N2121" i="2"/>
  <c r="N3001" i="2"/>
  <c r="N1248" i="2"/>
  <c r="N708" i="2"/>
  <c r="N5468" i="2"/>
  <c r="N3919" i="2"/>
  <c r="N4232" i="2"/>
  <c r="N5693" i="2"/>
  <c r="N1405" i="2"/>
  <c r="N4714" i="2"/>
  <c r="N820" i="2"/>
  <c r="N6521" i="2"/>
  <c r="N1020" i="2"/>
  <c r="N1747" i="2"/>
  <c r="N1759" i="2"/>
  <c r="N5390" i="2"/>
  <c r="N100" i="2"/>
  <c r="N5284" i="2"/>
  <c r="N4400" i="2"/>
  <c r="N3393" i="2"/>
  <c r="N1043" i="2"/>
  <c r="N2716" i="2"/>
  <c r="N3348" i="2"/>
  <c r="N1413" i="2"/>
  <c r="N5660" i="2"/>
  <c r="N1117" i="2"/>
  <c r="N6138" i="2"/>
  <c r="N2876" i="2"/>
  <c r="N465" i="2"/>
  <c r="N41" i="2"/>
  <c r="N259" i="2"/>
  <c r="N681" i="2"/>
  <c r="N4822" i="2"/>
  <c r="N4630" i="2"/>
  <c r="N3068" i="2"/>
  <c r="N1232" i="2"/>
  <c r="N6198" i="2"/>
  <c r="N6455" i="2"/>
  <c r="N1911" i="2"/>
  <c r="N3212" i="2"/>
  <c r="N5059" i="2"/>
  <c r="N2838" i="2"/>
  <c r="N1379" i="2"/>
  <c r="N3895" i="2"/>
  <c r="N6465" i="2"/>
  <c r="N1926" i="2"/>
  <c r="N1074" i="2"/>
  <c r="N2664" i="2"/>
  <c r="N5395" i="2"/>
  <c r="N4037" i="2"/>
  <c r="N4738" i="2"/>
  <c r="N325" i="2"/>
  <c r="N4485" i="2"/>
  <c r="N2127" i="2"/>
  <c r="N1009" i="2"/>
  <c r="N795" i="2"/>
  <c r="N5304" i="2"/>
  <c r="N5619" i="2"/>
  <c r="N6235" i="2"/>
  <c r="N964" i="2"/>
  <c r="N5037" i="2"/>
  <c r="N3492" i="2"/>
  <c r="N2851" i="2"/>
  <c r="N2836" i="2"/>
  <c r="N5440" i="2"/>
  <c r="N5058" i="2"/>
  <c r="N1604" i="2"/>
  <c r="N1115" i="2"/>
  <c r="N6313" i="2"/>
  <c r="N3467" i="2"/>
  <c r="N1510" i="2"/>
  <c r="N2605" i="2"/>
  <c r="N4126" i="2"/>
  <c r="N2367" i="2"/>
  <c r="N6370" i="2"/>
  <c r="N2920" i="2"/>
  <c r="N5593" i="2"/>
  <c r="N5891" i="2"/>
  <c r="N3620" i="2"/>
  <c r="N4151" i="2"/>
  <c r="N6369" i="2"/>
  <c r="N6399" i="2"/>
  <c r="N3618" i="2"/>
  <c r="N3500" i="2"/>
  <c r="N5497" i="2"/>
  <c r="N245" i="2"/>
  <c r="N510" i="2"/>
  <c r="N921" i="2"/>
  <c r="N2118" i="2"/>
  <c r="N4156" i="2"/>
  <c r="N4581" i="2"/>
  <c r="N374" i="2"/>
  <c r="N6135" i="2"/>
  <c r="N1332" i="2"/>
  <c r="N1647" i="2"/>
  <c r="N1427" i="2"/>
  <c r="N1406" i="2"/>
  <c r="N4198" i="2"/>
  <c r="N3849" i="2"/>
  <c r="N1330" i="2"/>
  <c r="N2733" i="2"/>
  <c r="N2855" i="2"/>
  <c r="N5323" i="2"/>
  <c r="N5883" i="2"/>
  <c r="N2393" i="2"/>
  <c r="N3169" i="2"/>
  <c r="N4320" i="2"/>
  <c r="N1638" i="2"/>
  <c r="N3880" i="2"/>
  <c r="N2749" i="2"/>
  <c r="N2728" i="2"/>
  <c r="N2711" i="2"/>
  <c r="N2761" i="2"/>
  <c r="N1899" i="2"/>
  <c r="N6173" i="2"/>
  <c r="N3138" i="2"/>
  <c r="N3404" i="2"/>
  <c r="N580" i="2"/>
  <c r="N6190" i="2"/>
  <c r="N501" i="2"/>
  <c r="N5746" i="2"/>
  <c r="N5752" i="2"/>
  <c r="N5675" i="2"/>
  <c r="N1342" i="2"/>
  <c r="N777" i="2"/>
  <c r="N2732" i="2"/>
  <c r="N900" i="2"/>
  <c r="N6080" i="2"/>
  <c r="N1816" i="2"/>
  <c r="N2148" i="2"/>
  <c r="N803" i="2"/>
  <c r="N5942" i="2"/>
  <c r="N1785" i="2"/>
  <c r="N4371" i="2"/>
  <c r="N858" i="2"/>
  <c r="N1484" i="2"/>
  <c r="N5259" i="2"/>
  <c r="N4620" i="2"/>
  <c r="N6107" i="2"/>
  <c r="N2992" i="2"/>
  <c r="N612" i="2"/>
  <c r="N5389" i="2"/>
  <c r="N6276" i="2"/>
  <c r="N5964" i="2"/>
  <c r="N4797" i="2"/>
  <c r="N2896" i="2"/>
  <c r="N331" i="2"/>
  <c r="N6115" i="2"/>
  <c r="N3747" i="2"/>
  <c r="N2686" i="2"/>
  <c r="N2863" i="2"/>
  <c r="N3896" i="2"/>
  <c r="N6408" i="2"/>
  <c r="N5426" i="2"/>
  <c r="N4488" i="2"/>
  <c r="N686" i="2"/>
  <c r="N1466" i="2"/>
  <c r="N4816" i="2"/>
  <c r="N1439" i="2"/>
  <c r="N2910" i="2"/>
  <c r="N6582" i="2"/>
  <c r="N5298" i="2"/>
  <c r="N6299" i="2"/>
  <c r="N3163" i="2"/>
  <c r="N5760" i="2"/>
  <c r="N132" i="2"/>
  <c r="N4727" i="2"/>
  <c r="N5117" i="2"/>
  <c r="N1666" i="2"/>
  <c r="N1591" i="2"/>
  <c r="N5567" i="2"/>
  <c r="N618" i="2"/>
  <c r="N2835" i="2"/>
  <c r="N2579" i="2"/>
  <c r="N2727" i="2"/>
  <c r="N2918" i="2"/>
  <c r="N5621" i="2"/>
  <c r="N4211" i="2"/>
  <c r="N1152" i="2"/>
  <c r="N1549" i="2"/>
  <c r="N6157" i="2"/>
  <c r="N4932" i="2"/>
  <c r="N362" i="2"/>
  <c r="N1973" i="2"/>
  <c r="N3892" i="2"/>
  <c r="N1737" i="2"/>
  <c r="N458" i="2"/>
  <c r="N6068" i="2"/>
  <c r="N2361" i="2"/>
  <c r="N6523" i="2"/>
  <c r="N2979" i="2"/>
  <c r="N414" i="2"/>
  <c r="N2638" i="2"/>
  <c r="N1461" i="2"/>
  <c r="N273" i="2"/>
  <c r="N5438" i="2"/>
  <c r="N4253" i="2"/>
  <c r="N615" i="2"/>
  <c r="N4608" i="2"/>
  <c r="N1655" i="2"/>
  <c r="N5469" i="2"/>
  <c r="N1131" i="2"/>
  <c r="N2541" i="2"/>
  <c r="N6559" i="2"/>
  <c r="N3997" i="2"/>
  <c r="N3703" i="2"/>
  <c r="N2912" i="2"/>
  <c r="N3077" i="2"/>
  <c r="N6435" i="2"/>
  <c r="N4014" i="2"/>
  <c r="N4720" i="2"/>
  <c r="N5423" i="2"/>
  <c r="N2843" i="2"/>
  <c r="N5966" i="2"/>
  <c r="N596" i="2"/>
  <c r="N5622" i="2"/>
  <c r="N6152" i="2"/>
  <c r="N6426" i="2"/>
  <c r="N2900" i="2"/>
  <c r="N3831" i="2"/>
  <c r="N2089" i="2"/>
  <c r="N1498" i="2"/>
  <c r="N3136" i="2"/>
  <c r="N4102" i="2"/>
  <c r="N5393" i="2"/>
  <c r="N6534" i="2"/>
  <c r="N3168" i="2"/>
  <c r="N6179" i="2"/>
  <c r="N1657" i="2"/>
  <c r="N2311" i="2"/>
  <c r="N2850" i="2"/>
  <c r="N5152" i="2"/>
  <c r="N5833" i="2"/>
  <c r="N3312" i="2"/>
  <c r="N3075" i="2"/>
  <c r="N2578" i="2"/>
  <c r="N6122" i="2"/>
  <c r="N1393" i="2"/>
  <c r="N2151" i="2"/>
  <c r="N3164" i="2"/>
  <c r="N4308" i="2"/>
  <c r="N5515" i="2"/>
  <c r="N83" i="2"/>
  <c r="N3645" i="2"/>
  <c r="N1251" i="2"/>
  <c r="N639" i="2"/>
  <c r="N1468" i="2"/>
  <c r="N4660" i="2"/>
  <c r="N1487" i="2"/>
  <c r="N4127" i="2"/>
  <c r="N1002" i="2"/>
  <c r="N5131" i="2"/>
  <c r="N4093" i="2"/>
  <c r="N5751" i="2"/>
  <c r="N6579" i="2"/>
  <c r="N468" i="2"/>
  <c r="N3797" i="2"/>
  <c r="N1308" i="2"/>
  <c r="N4690" i="2"/>
  <c r="N3039" i="2"/>
  <c r="N1185" i="2"/>
  <c r="N37" i="2"/>
  <c r="N978" i="2"/>
  <c r="N5408" i="2"/>
  <c r="N6117" i="2"/>
  <c r="N1236" i="2"/>
  <c r="N693" i="2"/>
  <c r="N2585" i="2"/>
  <c r="N2008" i="2"/>
  <c r="N2554" i="2"/>
  <c r="N5552" i="2"/>
  <c r="N5861" i="2"/>
  <c r="N5314" i="2"/>
  <c r="N3020" i="2"/>
  <c r="N4784" i="2"/>
  <c r="N2688" i="2"/>
  <c r="N4979" i="2"/>
  <c r="N1281" i="2"/>
  <c r="N2747" i="2"/>
  <c r="N3564" i="2"/>
  <c r="N4166" i="2"/>
  <c r="N1827" i="2"/>
  <c r="N2184" i="2"/>
  <c r="N5809" i="2"/>
  <c r="N6330" i="2"/>
  <c r="N2069" i="2"/>
  <c r="N2553" i="2"/>
  <c r="N5773" i="2"/>
  <c r="N4896" i="2"/>
  <c r="N4584" i="2"/>
  <c r="N6073" i="2"/>
  <c r="N5467" i="2"/>
  <c r="N594" i="2"/>
  <c r="N4501" i="2"/>
  <c r="N6193" i="2"/>
  <c r="N2897" i="2"/>
  <c r="N4397" i="2"/>
  <c r="N3787" i="2"/>
  <c r="N6319" i="2"/>
  <c r="N3119" i="2"/>
  <c r="N3230" i="2"/>
  <c r="N334" i="2"/>
  <c r="N4302" i="2"/>
  <c r="N4328" i="2"/>
  <c r="N4781" i="2"/>
  <c r="N103" i="2"/>
  <c r="N43" i="2"/>
  <c r="N4354" i="2"/>
  <c r="N2515" i="2"/>
  <c r="N5429" i="2"/>
  <c r="N3976" i="2"/>
  <c r="N5612" i="2"/>
  <c r="N6197" i="2"/>
  <c r="N2706" i="2"/>
  <c r="N643" i="2"/>
  <c r="N1583" i="2"/>
  <c r="N6430" i="2"/>
  <c r="N4375" i="2"/>
  <c r="N2830" i="2"/>
  <c r="N5171" i="2"/>
  <c r="N99" i="2"/>
  <c r="N6110" i="2"/>
  <c r="N3660" i="2"/>
  <c r="N956" i="2"/>
  <c r="N2420" i="2"/>
  <c r="N4034" i="2"/>
  <c r="N4386" i="2"/>
  <c r="N3083" i="2"/>
  <c r="N1597" i="2"/>
  <c r="N4451" i="2"/>
  <c r="N1001" i="2"/>
  <c r="N3619" i="2"/>
  <c r="N5432" i="2"/>
  <c r="N6015" i="2"/>
  <c r="N3153" i="2"/>
  <c r="N3378" i="2"/>
  <c r="N2468" i="2"/>
  <c r="N3291" i="2"/>
  <c r="N2436" i="2"/>
  <c r="N5706" i="2"/>
  <c r="N3307"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Project Quantity Sheet.xlsm!Table_Drain" type="102" refreshedVersion="6" minRefreshableVersion="5">
    <extLst>
      <ext xmlns:x15="http://schemas.microsoft.com/office/spreadsheetml/2010/11/main" uri="{DE250136-89BD-433C-8126-D09CA5730AF9}">
        <x15:connection id="Table_Drain">
          <x15:rangePr sourceName="_xlcn.WorksheetConnection_ProjectQuantitySheet.xlsmTable_Drain1"/>
        </x15:connection>
      </ext>
    </extLst>
  </connection>
  <connection id="3" xr16:uid="{00000000-0015-0000-FFFF-FFFF01000000}" name="WorksheetConnection_Project Quantity Sheet.xlsm!Table_Drain1" type="102" refreshedVersion="6" minRefreshableVersion="5" saveData="1">
    <extLst>
      <ext xmlns:x15="http://schemas.microsoft.com/office/spreadsheetml/2010/11/main" uri="{DE250136-89BD-433C-8126-D09CA5730AF9}">
        <x15:connection id="Table_Drain-cf3c69a7-8f9c-457f-a679-6666f2a3f223">
          <x15:rangePr sourceName="_xlcn.WorksheetConnection_ProjectQuantitySheet.xlsmTable_Drain11"/>
        </x15:connection>
      </ext>
    </extLst>
  </connection>
  <connection id="4" xr16:uid="{00000000-0015-0000-FFFF-FFFF02000000}" name="WorksheetConnection_Project Quantity Sheet.xlsm!Table_Driveway" type="102" refreshedVersion="6" minRefreshableVersion="5">
    <extLst>
      <ext xmlns:x15="http://schemas.microsoft.com/office/spreadsheetml/2010/11/main" uri="{DE250136-89BD-433C-8126-D09CA5730AF9}">
        <x15:connection id="Table_Driveway">
          <x15:rangePr sourceName="_xlcn.WorksheetConnection_ProjectQuantitySheet.xlsmTable_Driveway1"/>
        </x15:connection>
      </ext>
    </extLst>
  </connection>
  <connection id="5" xr16:uid="{00000000-0015-0000-FFFF-FFFF02000000}" name="WorksheetConnection_Project Quantity Sheet.xlsm!Table_Driveway1" type="102" refreshedVersion="6" minRefreshableVersion="5" saveData="1">
    <extLst>
      <ext xmlns:x15="http://schemas.microsoft.com/office/spreadsheetml/2010/11/main" uri="{DE250136-89BD-433C-8126-D09CA5730AF9}">
        <x15:connection id="Table_Driveway-735745f5-bd2c-466e-ad9c-d82c129b5118">
          <x15:rangePr sourceName="_xlcn.WorksheetConnection_ProjectQuantitySheet.xlsmTable_Driveway11"/>
        </x15:connection>
      </ext>
    </extLst>
  </connection>
  <connection id="6" xr16:uid="{00000000-0015-0000-FFFF-FFFF03000000}" name="WorksheetConnection_Project Quantity Sheet.xlsm!Table_Quantities" type="102" refreshedVersion="6" minRefreshableVersion="5">
    <extLst>
      <ext xmlns:x15="http://schemas.microsoft.com/office/spreadsheetml/2010/11/main" uri="{DE250136-89BD-433C-8126-D09CA5730AF9}">
        <x15:connection id="Table_Quantities">
          <x15:rangePr sourceName="_xlcn.WorksheetConnection_ProjectQuantitySheet.xlsmTable_Quantities1"/>
        </x15:connection>
      </ext>
    </extLst>
  </connection>
  <connection id="7" xr16:uid="{00000000-0015-0000-FFFF-FFFF03000000}" name="WorksheetConnection_Project Quantity Sheet.xlsm!Table_Quantities1" type="102" refreshedVersion="6" minRefreshableVersion="5" saveData="1">
    <extLst>
      <ext xmlns:x15="http://schemas.microsoft.com/office/spreadsheetml/2010/11/main" uri="{DE250136-89BD-433C-8126-D09CA5730AF9}">
        <x15:connection id="Table_Quantities-0c6741f1-d481-4690-bfb0-ba02641ed660">
          <x15:rangePr sourceName="_xlcn.WorksheetConnection_ProjectQuantitySheet.xlsmTable_Quantities11"/>
        </x15:connection>
      </ext>
    </extLst>
  </connection>
  <connection id="8" xr16:uid="{00000000-0015-0000-FFFF-FFFF03000000}" name="WorksheetConnection_Project Quantity Sheet.xlsm!Table_Quantities2" type="102" refreshedVersion="6" minRefreshableVersion="5" saveData="1">
    <extLst>
      <ext xmlns:x15="http://schemas.microsoft.com/office/spreadsheetml/2010/11/main" uri="{DE250136-89BD-433C-8126-D09CA5730AF9}">
        <x15:connection id="Table_Quantities-6c1732fd-91de-4eb1-8ee4-4c77445b3bc4">
          <x15:rangePr sourceName="_xlcn.WorksheetConnection_ProjectQuantitySheet.xlsmTable_Quantities2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4">
    <s v="ThisWorkbookDataModel"/>
    <s v="{[Table_Quantities 1].[Work Item].[All]}"/>
    <s v="{[Table_Quantities 1].[Funding Code].[All]}"/>
    <s v="{[Table_Quantities 1].[Table - Type].&amp;[DRAIN]}"/>
    <s v="{[Table_Quantities 1].[Table - Name].[All]}"/>
    <s v="{[Table_Quantities 1].[DGN Name].[All]}"/>
    <s v="{[Table_Quantities 1].[Work Item].&amp;[DRAIN]}"/>
    <s v="{[Table_Quantities 2].[Work Item].[All]}"/>
    <s v="{[Table_Quantities 2].[Funding Code].[All]}"/>
    <s v="{[Table_Quantities 2].[Table - Name].[All]}"/>
    <s v="{[Table_Quantities 2].[Table - Type].&amp;[DRIVEWAY]}"/>
    <s v="{[Table_Quantities 1].[DGN Name].&amp;[US23_Drain_001]}"/>
    <s v="{[Table_Quantities 2].[DGN Name].[All]}"/>
    <s v="{[Table_Quantities 2].[DGN Name].&amp;[US23_CON_006]}"/>
  </metadataStrings>
  <mdxMetadata count="13">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Metadata>
  <valueMetadata count="13">
    <bk>
      <rc t="1" v="0"/>
    </bk>
    <bk>
      <rc t="1" v="1"/>
    </bk>
    <bk>
      <rc t="1" v="2"/>
    </bk>
    <bk>
      <rc t="1" v="3"/>
    </bk>
    <bk>
      <rc t="1" v="4"/>
    </bk>
    <bk>
      <rc t="1" v="5"/>
    </bk>
    <bk>
      <rc t="1" v="6"/>
    </bk>
    <bk>
      <rc t="1" v="7"/>
    </bk>
    <bk>
      <rc t="1" v="8"/>
    </bk>
    <bk>
      <rc t="1" v="9"/>
    </bk>
    <bk>
      <rc t="1" v="10"/>
    </bk>
    <bk>
      <rc t="1" v="11"/>
    </bk>
    <bk>
      <rc t="1" v="12"/>
    </bk>
  </valueMetadata>
</metadata>
</file>

<file path=xl/sharedStrings.xml><?xml version="1.0" encoding="utf-8"?>
<sst xmlns="http://schemas.openxmlformats.org/spreadsheetml/2006/main" count="37808" uniqueCount="14764">
  <si>
    <t>Work Item</t>
  </si>
  <si>
    <t>Table - Type</t>
  </si>
  <si>
    <t>Item No.</t>
  </si>
  <si>
    <t>Units</t>
  </si>
  <si>
    <t>Pay Item</t>
  </si>
  <si>
    <t>1</t>
  </si>
  <si>
    <t>2</t>
  </si>
  <si>
    <t>3</t>
  </si>
  <si>
    <t>Minor Traf Devices</t>
  </si>
  <si>
    <t>Traf Regulator Control</t>
  </si>
  <si>
    <t>Funding Code</t>
  </si>
  <si>
    <t>Sheet Scale</t>
  </si>
  <si>
    <t>Blank</t>
  </si>
  <si>
    <t>Date</t>
  </si>
  <si>
    <t>Version</t>
  </si>
  <si>
    <t>Description</t>
  </si>
  <si>
    <t>LSUM</t>
  </si>
  <si>
    <t xml:space="preserve"> </t>
  </si>
  <si>
    <t>Video Taping Sewer and Culv Pipe</t>
  </si>
  <si>
    <t>Bump Grinding</t>
  </si>
  <si>
    <t>No Scale</t>
  </si>
  <si>
    <t>HMA Quality Initiative</t>
  </si>
  <si>
    <t>Unit</t>
  </si>
  <si>
    <t>Longitudinal Joint Density Quality Initiative</t>
  </si>
  <si>
    <t>V1.1.4</t>
  </si>
  <si>
    <t>Conc Quality Initiative</t>
  </si>
  <si>
    <t>Yes</t>
  </si>
  <si>
    <t>V1.1.5</t>
  </si>
  <si>
    <t>Non-Chloride Accelerator</t>
  </si>
  <si>
    <t>No</t>
  </si>
  <si>
    <t>V1.1.6</t>
  </si>
  <si>
    <t>HMA</t>
  </si>
  <si>
    <t>Ltg for Night Work</t>
  </si>
  <si>
    <t>MISC</t>
  </si>
  <si>
    <t>Site Preparation, Max</t>
  </si>
  <si>
    <t>Project Cleanup</t>
  </si>
  <si>
    <t>Watering and Cultivating, First Season, Min</t>
  </si>
  <si>
    <t>Pavt, Cleaning</t>
  </si>
  <si>
    <t>Watering and Cultivating, Second Season, Min</t>
  </si>
  <si>
    <t>Contractor Staking</t>
  </si>
  <si>
    <t>Staking Plan Errors and Extras, One Person</t>
  </si>
  <si>
    <t>Staking Plan Errors and Extras, Two Person</t>
  </si>
  <si>
    <t>Staking Plan Errors and Extras, Three Person</t>
  </si>
  <si>
    <t>Mobilization, Max</t>
  </si>
  <si>
    <t>Section Group</t>
  </si>
  <si>
    <t>1RD</t>
  </si>
  <si>
    <t>1ST</t>
  </si>
  <si>
    <t>File Name:</t>
  </si>
  <si>
    <t>Date Updated:</t>
  </si>
  <si>
    <t>List Length:</t>
  </si>
  <si>
    <t>Item</t>
  </si>
  <si>
    <t>SS/SP Required</t>
  </si>
  <si>
    <t>Supplementa Req</t>
  </si>
  <si>
    <t>Search Key</t>
  </si>
  <si>
    <t>Concentrated Name</t>
  </si>
  <si>
    <t>Lane Rental</t>
  </si>
  <si>
    <t>DS102</t>
  </si>
  <si>
    <t>Dlr</t>
  </si>
  <si>
    <t>Lane Rental Incentive</t>
  </si>
  <si>
    <t>DS102,108A</t>
  </si>
  <si>
    <t>_</t>
  </si>
  <si>
    <t>USP</t>
  </si>
  <si>
    <t>Dispute Review Board, Hearing</t>
  </si>
  <si>
    <t>104D</t>
  </si>
  <si>
    <t>Dispute Review Board, Hearing, Additional Day</t>
  </si>
  <si>
    <t>Dispute Review Board, Appeal Hearing</t>
  </si>
  <si>
    <t>Dispute Review Board, Appeal Hearing, Additional Day</t>
  </si>
  <si>
    <t>Dispute Review Board, Progress Meeting</t>
  </si>
  <si>
    <t>Liquidated Damages, Oversight</t>
  </si>
  <si>
    <t>TM108</t>
  </si>
  <si>
    <t>Liquidated Damages, Other</t>
  </si>
  <si>
    <t>Critical Path Method Schedule</t>
  </si>
  <si>
    <t>108E</t>
  </si>
  <si>
    <t>Utility Relocation Adjustment</t>
  </si>
  <si>
    <t>Prompt Payment Violation</t>
  </si>
  <si>
    <t>Force Account</t>
  </si>
  <si>
    <t>Negotiated Force Account</t>
  </si>
  <si>
    <t>Value Engineering</t>
  </si>
  <si>
    <t>104C</t>
  </si>
  <si>
    <t>Jobsite Poster Compliance Adjustment</t>
  </si>
  <si>
    <t>150A</t>
  </si>
  <si>
    <t>Acre</t>
  </si>
  <si>
    <t>Clearing</t>
  </si>
  <si>
    <t>202A</t>
  </si>
  <si>
    <t>Sta</t>
  </si>
  <si>
    <t>Clearing, Fence</t>
  </si>
  <si>
    <t>Thinning, Selective, Type I</t>
  </si>
  <si>
    <t>Thinning, Selective, Type II</t>
  </si>
  <si>
    <t>Ea</t>
  </si>
  <si>
    <t>Tree, Rem, 19 inch to 36 inch</t>
  </si>
  <si>
    <t>Tree, Rem, 37 inch or Larger</t>
  </si>
  <si>
    <t>Tree, Rem, 6 inch to 18 inch</t>
  </si>
  <si>
    <t>Stump, Rem, 19 inch to 36 inch</t>
  </si>
  <si>
    <t>Stump, Rem, 37 inch or Larger</t>
  </si>
  <si>
    <t>Stump, Rem, 6 inch to 18 inch</t>
  </si>
  <si>
    <t>Corduroy, Rem</t>
  </si>
  <si>
    <t>Culv, Rem, Less than 24 inch</t>
  </si>
  <si>
    <t>Culv, Rem, 24 inch to 48 inch</t>
  </si>
  <si>
    <t>Culv, Rem, Over 48 inch</t>
  </si>
  <si>
    <t>Culv, End, Rem, Less than 24 inch</t>
  </si>
  <si>
    <t>Culv, End, Rem, 24 inch to 48 inch</t>
  </si>
  <si>
    <t>Culv, End, Rem, Over 48 inch</t>
  </si>
  <si>
    <t>Dr Structure, Abandon</t>
  </si>
  <si>
    <t>Dr Structure, Rem</t>
  </si>
  <si>
    <t>Ft</t>
  </si>
  <si>
    <t>Sewer, Rem, Less than 24 inch</t>
  </si>
  <si>
    <t>Sewer, Rem, 24 inch to 48 inch</t>
  </si>
  <si>
    <t>Sewer, Rem, Over 48 inch</t>
  </si>
  <si>
    <t>Asbestos Materials, Rem and Disposal</t>
  </si>
  <si>
    <t>204A</t>
  </si>
  <si>
    <t>Asbestos Survey</t>
  </si>
  <si>
    <t>204C</t>
  </si>
  <si>
    <t>Cyd</t>
  </si>
  <si>
    <t>Basement Cleanout</t>
  </si>
  <si>
    <t>Concrete Barrier, Rem</t>
  </si>
  <si>
    <t>Culv, Other than Pipe, Rem</t>
  </si>
  <si>
    <t>Curb and Gutter, Rem</t>
  </si>
  <si>
    <t>Curb, Rem</t>
  </si>
  <si>
    <t>Fence, Rem</t>
  </si>
  <si>
    <t>Glare Screen, Rem</t>
  </si>
  <si>
    <t>Guardrail, Rem</t>
  </si>
  <si>
    <t>Gutter, Rem</t>
  </si>
  <si>
    <t>Masonry and Conc Structure, Rem</t>
  </si>
  <si>
    <t>Syd</t>
  </si>
  <si>
    <t>Pavt, Rem</t>
  </si>
  <si>
    <t>Sidewalk, Rem</t>
  </si>
  <si>
    <t>Structures, Rem</t>
  </si>
  <si>
    <t>Structures, Rem Portions</t>
  </si>
  <si>
    <t>Track, Rem</t>
  </si>
  <si>
    <t>Utility Pole, Rem</t>
  </si>
  <si>
    <t>Exploratory Investigation, Vertical</t>
  </si>
  <si>
    <t>204B</t>
  </si>
  <si>
    <t>Sft</t>
  </si>
  <si>
    <t>Backfill, Swamp</t>
  </si>
  <si>
    <t>Ditch Cleanout</t>
  </si>
  <si>
    <t>Embankment, CIP</t>
  </si>
  <si>
    <t>902A</t>
  </si>
  <si>
    <t>Embankment, LM</t>
  </si>
  <si>
    <t>Embankment, Structure, CIP</t>
  </si>
  <si>
    <t>Excavation, Channel</t>
  </si>
  <si>
    <t>Excavation, Earth</t>
  </si>
  <si>
    <t>Excavation, Peat</t>
  </si>
  <si>
    <t>Excavation, Rock</t>
  </si>
  <si>
    <t>Granular Blanket, Type 1</t>
  </si>
  <si>
    <t>Granular Blanket, Type 2</t>
  </si>
  <si>
    <t>Granular Material, Cl II</t>
  </si>
  <si>
    <t>Granular Material, Cl III</t>
  </si>
  <si>
    <t>Machine Grading</t>
  </si>
  <si>
    <t>Non Haz Contaminated Material Handling and Disposal, LM</t>
  </si>
  <si>
    <t>205A</t>
  </si>
  <si>
    <t>Subgrade Manipulation</t>
  </si>
  <si>
    <t>Subgrade Undercutting, Type I</t>
  </si>
  <si>
    <t>Subgrade Undercutting, Type II</t>
  </si>
  <si>
    <t>Subgrade Undercutting, Type III</t>
  </si>
  <si>
    <t>Lb</t>
  </si>
  <si>
    <t>Aggregate, 6A</t>
  </si>
  <si>
    <t>Backfill, Structure, CIP</t>
  </si>
  <si>
    <t>Backfill, Structure, LM</t>
  </si>
  <si>
    <t>Backfill, Select</t>
  </si>
  <si>
    <t>Excavation, Fdn</t>
  </si>
  <si>
    <t>Excavation, Rock Fdn</t>
  </si>
  <si>
    <t>Obliterate Old Road</t>
  </si>
  <si>
    <t>Soil Erosion and Sedimentation Control Adjustment</t>
  </si>
  <si>
    <t>910A</t>
  </si>
  <si>
    <t>Ditch, Intercepting</t>
  </si>
  <si>
    <t>Erosion Control, Aggregate Cover</t>
  </si>
  <si>
    <t>Erosion Control, Check Dam, Stone</t>
  </si>
  <si>
    <t>Erosion Control, Filter Bag</t>
  </si>
  <si>
    <t>Erosion Control, Gravel Access Approach</t>
  </si>
  <si>
    <t>Erosion Control, Gravel Filter Berm</t>
  </si>
  <si>
    <t>Erosion Control, Inlet Protection, Fabric Drop</t>
  </si>
  <si>
    <t>Erosion Control, Inlet Protection, Geotextile and Stone</t>
  </si>
  <si>
    <t>208A,910A</t>
  </si>
  <si>
    <t>Erosion Control, Inlet Protection, Sediment Trap</t>
  </si>
  <si>
    <t>Erosion Control, Maintenance, Sediment Removal</t>
  </si>
  <si>
    <t>Erosion Control, Sand Bag</t>
  </si>
  <si>
    <t>Erosion Control, Sand Fence</t>
  </si>
  <si>
    <t>Erosion Control, Sediment Basin</t>
  </si>
  <si>
    <t>Erosion Control, Sediment Trap</t>
  </si>
  <si>
    <t>Erosion Control, Silt Fence</t>
  </si>
  <si>
    <t>208A, 910A</t>
  </si>
  <si>
    <t>Erosion Control, Sediment Filter Fence</t>
  </si>
  <si>
    <t>NON-BID ITEM CONSTRUCTION ONLY</t>
  </si>
  <si>
    <t>Erosion Control, Stone Bag</t>
  </si>
  <si>
    <t>Erosion Control, Temp Plastic Sheet/Geotextile Cover</t>
  </si>
  <si>
    <t>Erosion Control, Turbidity Curtain, Deep</t>
  </si>
  <si>
    <t>Erosion Control, Turbidity Curtain, Shallow</t>
  </si>
  <si>
    <t>Subbase, CIP</t>
  </si>
  <si>
    <t>Subbase, LM</t>
  </si>
  <si>
    <t>Ton</t>
  </si>
  <si>
    <t>Aggregate Base</t>
  </si>
  <si>
    <t>Aggregate Base, LM</t>
  </si>
  <si>
    <t>Aggregate Base, 3 inch</t>
  </si>
  <si>
    <t>902C</t>
  </si>
  <si>
    <t>Aggregate Base, 4 inch</t>
  </si>
  <si>
    <t>Aggregate Base, 5 inch</t>
  </si>
  <si>
    <t>Aggregate Base, 6 inch</t>
  </si>
  <si>
    <t>Aggregate Base, 7 inch</t>
  </si>
  <si>
    <t>Aggregate Base, 8 inch</t>
  </si>
  <si>
    <t>Aggregate Base, 9 inch</t>
  </si>
  <si>
    <t>Aggregate Base, 10 inch</t>
  </si>
  <si>
    <t>Aggregate Base, 11 inch</t>
  </si>
  <si>
    <t>Aggregate Base, 12 inch</t>
  </si>
  <si>
    <t>Aggregate Base, Conditioning</t>
  </si>
  <si>
    <t>Open Graded Drainage Course Adjustment</t>
  </si>
  <si>
    <t>TM303(A075)</t>
  </si>
  <si>
    <t>Open-Graded Dr Cse, 4 inch</t>
  </si>
  <si>
    <t>Open-Graded Dr Cse, 5 inch</t>
  </si>
  <si>
    <t>Open-Graded Dr Cse, 6 inch</t>
  </si>
  <si>
    <t>Open-Graded Dr Cse, Shld</t>
  </si>
  <si>
    <t>Open-Graded Dr Cse, CIP</t>
  </si>
  <si>
    <t>Pavt, Rubblize</t>
  </si>
  <si>
    <t>Aggregate, Filler</t>
  </si>
  <si>
    <t>Saw Cut, Rubblize</t>
  </si>
  <si>
    <t>HMA Base Crushing and Shaping</t>
  </si>
  <si>
    <t>501Q</t>
  </si>
  <si>
    <t>Material, Surplus and Unsuitable, Rem, LM</t>
  </si>
  <si>
    <t>Salv Crushed Material, LM</t>
  </si>
  <si>
    <t>Aggregate Surface Cse</t>
  </si>
  <si>
    <t>Aggregate Surface Cse, 6 inch</t>
  </si>
  <si>
    <t>Aggregate Surface Cse, 8 inch</t>
  </si>
  <si>
    <t>Aggregate Surface Cse, 9 inch</t>
  </si>
  <si>
    <t>Aggregate Surface Cse, 10 inch</t>
  </si>
  <si>
    <t>Aggregate Surface Cse, 12 inch</t>
  </si>
  <si>
    <t>Maintenance Gravel</t>
  </si>
  <si>
    <t>Maintenance Gravel, LM</t>
  </si>
  <si>
    <t>Approach, Cl I</t>
  </si>
  <si>
    <t>Approach, Cl I, CIP</t>
  </si>
  <si>
    <t>Approach, Cl I, LM</t>
  </si>
  <si>
    <t>Approach, Cl I, 3 inch</t>
  </si>
  <si>
    <t>Approach, Cl I, 4 inch</t>
  </si>
  <si>
    <t>Approach, Cl I, 5 inch</t>
  </si>
  <si>
    <t>Approach, Cl I, 6 inch</t>
  </si>
  <si>
    <t>Approach, Cl I, 7 inch</t>
  </si>
  <si>
    <t>Approach, Cl I, 8 inch</t>
  </si>
  <si>
    <t>Approach, Cl II</t>
  </si>
  <si>
    <t>Approach, Cl II, CIP</t>
  </si>
  <si>
    <t>Approach, Cl II, LM</t>
  </si>
  <si>
    <t>Approach, Cl II, 3 inch</t>
  </si>
  <si>
    <t>Approach, Cl II, 4 inch</t>
  </si>
  <si>
    <t>Approach, Cl II, 5 inch</t>
  </si>
  <si>
    <t>Approach, Cl II, 6 inch</t>
  </si>
  <si>
    <t>Approach, Cl II, 7 inch</t>
  </si>
  <si>
    <t>Approach, Cl II, 8 inch</t>
  </si>
  <si>
    <t>Approach, Cl II, 10 inch</t>
  </si>
  <si>
    <t>Approach, Cl III</t>
  </si>
  <si>
    <t>Approach, Cl III, CIP</t>
  </si>
  <si>
    <t>Approach, Cl III, LM</t>
  </si>
  <si>
    <t>Approach, Cl III, 3 inch</t>
  </si>
  <si>
    <t>Approach, Cl III, 4 inch</t>
  </si>
  <si>
    <t>Approach, Cl III, 5 inch</t>
  </si>
  <si>
    <t>Approach, Cl III, 6 inch</t>
  </si>
  <si>
    <t>Approach, Cl III, 7 inch</t>
  </si>
  <si>
    <t>Approach, Cl III, 8 inch</t>
  </si>
  <si>
    <t>Approach, Cl III, 10 inch</t>
  </si>
  <si>
    <t>Shoulder, Cl I</t>
  </si>
  <si>
    <t>Shoulder, Cl I, CIP</t>
  </si>
  <si>
    <t>Shoulder, Cl I, LM</t>
  </si>
  <si>
    <t>Shoulder, Cl I, 3 inch</t>
  </si>
  <si>
    <t>Shoulder, Cl I, 4 inch</t>
  </si>
  <si>
    <t>Shoulder, Cl I, 5 inch</t>
  </si>
  <si>
    <t>Shoulder, Cl I, 6 inch</t>
  </si>
  <si>
    <t>Shoulder, Cl I, 7 inch</t>
  </si>
  <si>
    <t>Shoulder, Cl I, 8 inch</t>
  </si>
  <si>
    <t>Shoulder, Cl II</t>
  </si>
  <si>
    <t>Shoulder, Cl II, CIP</t>
  </si>
  <si>
    <t>Shoulder, Cl II, LM</t>
  </si>
  <si>
    <t>Shoulder, Cl II, 3 inch</t>
  </si>
  <si>
    <t>Shoulder, Cl II, 4 inch</t>
  </si>
  <si>
    <t>Shoulder, Cl II, 5 inch</t>
  </si>
  <si>
    <t>Shoulder, Cl II, 6 inch</t>
  </si>
  <si>
    <t>Shoulder, Cl II, 7 inch</t>
  </si>
  <si>
    <t>Shoulder, Cl II, 8 inch</t>
  </si>
  <si>
    <t>Shoulder, Cl III</t>
  </si>
  <si>
    <t>Shoulder, Cl III, CIP</t>
  </si>
  <si>
    <t>Shoulder, Cl III, LM</t>
  </si>
  <si>
    <t>Shoulder, Cl III, 3 inch</t>
  </si>
  <si>
    <t>Shoulder, Cl III, 4 inch</t>
  </si>
  <si>
    <t>Shoulder, Cl III, 5 inch</t>
  </si>
  <si>
    <t>Shoulder, Cl III, 6 inch</t>
  </si>
  <si>
    <t>Shoulder, Cl III, 7 inch</t>
  </si>
  <si>
    <t>Shoulder, Cl III, 8 inch</t>
  </si>
  <si>
    <t>Shoulder, Cl IV, CIP</t>
  </si>
  <si>
    <t>Shoulder, Cl IV, LM</t>
  </si>
  <si>
    <t>Shoulder, Cl II, Temp</t>
  </si>
  <si>
    <t>307A</t>
  </si>
  <si>
    <t>Shoulder, Cl ll, 3 inch, Temp</t>
  </si>
  <si>
    <t>Shoulder, Cl ll, 4 inch, Temp</t>
  </si>
  <si>
    <t>Shoulder, Cl ll, 5 inch, Temp</t>
  </si>
  <si>
    <t>Shoulder, Cl ll, 6 inch, Temp</t>
  </si>
  <si>
    <t>Shoulder, Cl ll, 7 inch, Temp</t>
  </si>
  <si>
    <t>Shoulder, Cl ll, 8 inch, Temp</t>
  </si>
  <si>
    <t>Trenching</t>
  </si>
  <si>
    <t>Geotextile, Separator</t>
  </si>
  <si>
    <t>Geotextile, Stabilization</t>
  </si>
  <si>
    <t>Culv End Sect, 12 inch</t>
  </si>
  <si>
    <t>401B, C</t>
  </si>
  <si>
    <t>Culv End Sect, 15 inch</t>
  </si>
  <si>
    <t>Culv End Sect, 18 inch</t>
  </si>
  <si>
    <t>Culv End Sect, 21 inch</t>
  </si>
  <si>
    <t>Culv End Sect, 24 inch</t>
  </si>
  <si>
    <t>Culv End Sect, 30 inch</t>
  </si>
  <si>
    <t>401C</t>
  </si>
  <si>
    <t>Culv End Sect, 36 inch</t>
  </si>
  <si>
    <t>Culv End Sect, Conc, 12 inch</t>
  </si>
  <si>
    <t>Culv End Sect, Conc, 15 inch</t>
  </si>
  <si>
    <t>Culv End Sect, Conc, 18 inch</t>
  </si>
  <si>
    <t>Culv End Sect, Conc, 21 inch</t>
  </si>
  <si>
    <t>Culv End Sect, Conc, 24 inch</t>
  </si>
  <si>
    <t>Culv End Sect, Conc, 30 inch</t>
  </si>
  <si>
    <t>Culv End Sect, Conc, 36 inch</t>
  </si>
  <si>
    <t>Culv End Sect, Conc, 42 inch</t>
  </si>
  <si>
    <t>Culv End Sect, Conc, 48 inch</t>
  </si>
  <si>
    <t>Culv End Sect, Conc, 54 inch</t>
  </si>
  <si>
    <t>Culv End Sect, Conc, 60 inch</t>
  </si>
  <si>
    <t>Culv End Sect, Conc, 66 inch</t>
  </si>
  <si>
    <t>Culv End Sect, Conc, 72 inch</t>
  </si>
  <si>
    <t>Culv End Sect, Conc, 78 inch</t>
  </si>
  <si>
    <t>Culv End Sect, Conc, 84 inch</t>
  </si>
  <si>
    <t>Culv End Sect, Footing</t>
  </si>
  <si>
    <t>Culv End Sect, Grate</t>
  </si>
  <si>
    <t>Culv End Sect, Metal, 12 inch</t>
  </si>
  <si>
    <t>Culv End Sect, Metal, 15 inch</t>
  </si>
  <si>
    <t>Culv End Sect, Metal, 18 inch</t>
  </si>
  <si>
    <t>Culv End Sect, Metal, 21 inch</t>
  </si>
  <si>
    <t>Culv End Sect, Metal, 24 inch</t>
  </si>
  <si>
    <t>Culv End Sect, Metal, 30 inch</t>
  </si>
  <si>
    <t>Culv End Sect, Metal, 36 inch</t>
  </si>
  <si>
    <t>Culv End Sect, Metal, 42 inch</t>
  </si>
  <si>
    <t>Culv End Sect, Metal, 48 inch</t>
  </si>
  <si>
    <t>Culv End Sect, Metal, 54 inch</t>
  </si>
  <si>
    <t>Culv End Sect, Metal, 60 inch</t>
  </si>
  <si>
    <t>Culv End Sect, Metal, 66 inch</t>
  </si>
  <si>
    <t>Culv End Sect, Metal, 72 inch</t>
  </si>
  <si>
    <t>Culv End Sect, Metal, 78 inch</t>
  </si>
  <si>
    <t>Culv End Sect, Metal, 84 inch</t>
  </si>
  <si>
    <t>Culv End Sect, Salv, 30 inch or less</t>
  </si>
  <si>
    <t>Culv End Sect, Salv, over 30 inch</t>
  </si>
  <si>
    <t>Culv, Cl A, 12 inch</t>
  </si>
  <si>
    <t>Culv, Cl A, 15 inch</t>
  </si>
  <si>
    <t>Culv, Cl A, 18 inch</t>
  </si>
  <si>
    <t>Culv, Cl A, 24 inch</t>
  </si>
  <si>
    <t>Culv, Cl A, 30 inch</t>
  </si>
  <si>
    <t>Culv, Cl A, 36 inch</t>
  </si>
  <si>
    <t>Culv, Cl A, 42 inch</t>
  </si>
  <si>
    <t>Culv, Cl A, 48 inch</t>
  </si>
  <si>
    <t>Culv, Cl A, 54 inch</t>
  </si>
  <si>
    <t>Culv, Cl A, 60 inch</t>
  </si>
  <si>
    <t>Culv, Cl A, 66 inch</t>
  </si>
  <si>
    <t>Culv, Cl A, 72 inch</t>
  </si>
  <si>
    <t>Culv, Cl A, 78 inch</t>
  </si>
  <si>
    <t>Culv, Cl A, 84 inch</t>
  </si>
  <si>
    <t>Culv, Cl A, 90 inch</t>
  </si>
  <si>
    <t>Culv, Cl A, 96 inch</t>
  </si>
  <si>
    <t>Culv, Cl A, 102 inch</t>
  </si>
  <si>
    <t>Culv, Cl A, 108 inch</t>
  </si>
  <si>
    <t>Culv, Cl A, 114 inch</t>
  </si>
  <si>
    <t>Culv, Cl A, 120 inch</t>
  </si>
  <si>
    <t>Culv, Cl A, 126 inch</t>
  </si>
  <si>
    <t>Culv, Cl A, 132 inch</t>
  </si>
  <si>
    <t>Culv, Cl A, 138 inch</t>
  </si>
  <si>
    <t>Culv, Cl A, 144 inch</t>
  </si>
  <si>
    <t>Culv, Cl A, Conc, 12 inch</t>
  </si>
  <si>
    <t>Culv, Cl A, Conc, 15 inch</t>
  </si>
  <si>
    <t>Culv, Cl A, Conc, 18 inch</t>
  </si>
  <si>
    <t>Culv, Cl A, Conc, 24 inch</t>
  </si>
  <si>
    <t>Culv, Cl A, Conc, 30 inch</t>
  </si>
  <si>
    <t>Culv, Cl A, Conc, 36 inch</t>
  </si>
  <si>
    <t>Culv, Cl A, Conc, 42 inch</t>
  </si>
  <si>
    <t>Culv, Cl A, Conc, 48 inch</t>
  </si>
  <si>
    <t>Culv, Cl A, Conc, 54 inch</t>
  </si>
  <si>
    <t>Culv, Cl A, Conc, 60 inch</t>
  </si>
  <si>
    <t>Culv, Cl A, Conc, 66 inch</t>
  </si>
  <si>
    <t>Culv, Cl A, Conc, 72 inch</t>
  </si>
  <si>
    <t>Culv, Cl A, Conc, 78 inch</t>
  </si>
  <si>
    <t>Culv, Cl A, Conc, 84 inch</t>
  </si>
  <si>
    <t>Culv, Cl A, Conc, 90 inch</t>
  </si>
  <si>
    <t>Culv, Cl A, Conc, 96 inch</t>
  </si>
  <si>
    <t>Culv, Cl A, Conc, 102 inch</t>
  </si>
  <si>
    <t>Culv, Cl A, Conc, 108 inch</t>
  </si>
  <si>
    <t>Culv, Cl A, Conc, 114 inch</t>
  </si>
  <si>
    <t>Culv, Cl A, Conc, 120 inch</t>
  </si>
  <si>
    <t>Culv, Cl A, Conc, 126 inch</t>
  </si>
  <si>
    <t>Culv, Cl A, Conc, 132 inch</t>
  </si>
  <si>
    <t>Culv, Cl A, Conc, 138 inch</t>
  </si>
  <si>
    <t>Culv, Cl A, Conc, 144 inch</t>
  </si>
  <si>
    <t>Culv, Cl A, CSP, 12 inch</t>
  </si>
  <si>
    <t>Culv, Cl A, CSP, 15 inch</t>
  </si>
  <si>
    <t>Culv, Cl A, CSP, 18 inch</t>
  </si>
  <si>
    <t>Culv, Cl A, CSP, 24 inch</t>
  </si>
  <si>
    <t>Culv, Cl A, CSP, 30 inch</t>
  </si>
  <si>
    <t>Culv, Cl A, CSP, 36 inch</t>
  </si>
  <si>
    <t>Culv, Cl A, CSP, 42 inch</t>
  </si>
  <si>
    <t>Culv, Cl A, CSP, 48 inch</t>
  </si>
  <si>
    <t>Culv, Cl A, CSP, 54 inch</t>
  </si>
  <si>
    <t>Culv, Cl A, CSP, 60 inch</t>
  </si>
  <si>
    <t>Culv, Cl A, CSP, 66 inch</t>
  </si>
  <si>
    <t>Culv, Cl A, CSP, 72 inch</t>
  </si>
  <si>
    <t>Culv, Cl A, CSP, 78 inch</t>
  </si>
  <si>
    <t>Culv, Cl A, CSP, 84 inch</t>
  </si>
  <si>
    <t>Culv, Cl A, CSP, 90 inch</t>
  </si>
  <si>
    <t>Culv, Cl A, CSP, 96 inch</t>
  </si>
  <si>
    <t>Culv, Cl A, CSP, 102 inch</t>
  </si>
  <si>
    <t>Culv, Cl A, CSP, 108 inch</t>
  </si>
  <si>
    <t>Culv, Cl A, CSP, 114 inch</t>
  </si>
  <si>
    <t>Culv, Cl A, CSP, 120 inch</t>
  </si>
  <si>
    <t>Culv, Cl A, CSP, 126 inch</t>
  </si>
  <si>
    <t>Culv, Cl A, CSP, 132 inch</t>
  </si>
  <si>
    <t>Culv, Cl A, CSP, 138 inch</t>
  </si>
  <si>
    <t>Culv, Cl A, CSP, 144 inch</t>
  </si>
  <si>
    <t>Culv, Cl B, 12 inch</t>
  </si>
  <si>
    <t>Culv, Cl B, 15 inch</t>
  </si>
  <si>
    <t>Culv, Cl B, 18 inch</t>
  </si>
  <si>
    <t>Culv, Cl B, 24 inch</t>
  </si>
  <si>
    <t>Culv, Cl B, 30 inch</t>
  </si>
  <si>
    <t>Culv, Cl B, 36 inch</t>
  </si>
  <si>
    <t>Culv, Cl B, 42 inch</t>
  </si>
  <si>
    <t>Culv, Cl B, 48 inch</t>
  </si>
  <si>
    <t>Culv, Cl B, 54 inch</t>
  </si>
  <si>
    <t>Culv, Cl B, 60 inch</t>
  </si>
  <si>
    <t>Culv, Cl B, 66 inch</t>
  </si>
  <si>
    <t>Culv, Cl B, 72 inch</t>
  </si>
  <si>
    <t>Culv, Cl B, 78 inch</t>
  </si>
  <si>
    <t>Culv, Cl B, 84 inch</t>
  </si>
  <si>
    <t>Culv, Cl B, 90 inch</t>
  </si>
  <si>
    <t>Culv, Cl B, 96 inch</t>
  </si>
  <si>
    <t>Culv, Cl B, 102 inch</t>
  </si>
  <si>
    <t>Culv, Cl B, 108 inch</t>
  </si>
  <si>
    <t>Culv, Cl B, 114 inch</t>
  </si>
  <si>
    <t>Culv, Cl B, 120 inch</t>
  </si>
  <si>
    <t>Culv, Cl B, 126 inch</t>
  </si>
  <si>
    <t>Culv, Cl B, 132 inch</t>
  </si>
  <si>
    <t>Culv, Cl B, 138 inch</t>
  </si>
  <si>
    <t>Culv, Cl B, 144 inch</t>
  </si>
  <si>
    <t>Culv, Cl B, Conc, 12 inch</t>
  </si>
  <si>
    <t>Culv, Cl B, Conc, 15 inch</t>
  </si>
  <si>
    <t>Culv, Cl B, Conc, 18 inch</t>
  </si>
  <si>
    <t>Culv, Cl B, Conc, 24 inch</t>
  </si>
  <si>
    <t>Culv, Cl B, Conc, 30 inch</t>
  </si>
  <si>
    <t>Culv, Cl B, Conc, 36 inch</t>
  </si>
  <si>
    <t>Culv, Cl B, Conc, 42 inch</t>
  </si>
  <si>
    <t>Culv, Cl B, Conc, 48 inch</t>
  </si>
  <si>
    <t>Culv, Cl B, Conc, 54 inch</t>
  </si>
  <si>
    <t>Culv, Cl B, Conc, 60 inch</t>
  </si>
  <si>
    <t>Culv, Cl B, Conc, 66 inch</t>
  </si>
  <si>
    <t>Culv, Cl B, Conc, 72 inch</t>
  </si>
  <si>
    <t>Culv, Cl B, Conc, 78 inch</t>
  </si>
  <si>
    <t>Culv, Cl B, Conc, 84 inch</t>
  </si>
  <si>
    <t>Culv, Cl B, Conc, 90 inch</t>
  </si>
  <si>
    <t>Culv, Cl B, Conc, 96 inch</t>
  </si>
  <si>
    <t>Culv, Cl B, Conc, 102 inch</t>
  </si>
  <si>
    <t>Culv, Cl B, Conc, 108 inch</t>
  </si>
  <si>
    <t>Culv, Cl B, Conc, 114 inch</t>
  </si>
  <si>
    <t>Culv, Cl B, Conc, 120 inch</t>
  </si>
  <si>
    <t>Culv, Cl B, Conc, 126 inch</t>
  </si>
  <si>
    <t>Culv, Cl B, Conc, 132 inch</t>
  </si>
  <si>
    <t>Culv, Cl B, Conc, 138 inch</t>
  </si>
  <si>
    <t>Culv, Cl B, Conc, 144 inch</t>
  </si>
  <si>
    <t>Culv, Cl B, CSP, 12 inch</t>
  </si>
  <si>
    <t>Culv, Cl B, CSP, 15 inch</t>
  </si>
  <si>
    <t>Culv, Cl B, CSP, 18 inch</t>
  </si>
  <si>
    <t>Culv, Cl B, CSP, 24 inch</t>
  </si>
  <si>
    <t>Culv, Cl B, CSP, 30 inch</t>
  </si>
  <si>
    <t>Culv, Cl B, CSP, 36 inch</t>
  </si>
  <si>
    <t>Culv, Cl B, CSP, 42 inch</t>
  </si>
  <si>
    <t>Culv, Cl B, CSP, 48 inch</t>
  </si>
  <si>
    <t>Culv, Cl B, CSP, 54 inch</t>
  </si>
  <si>
    <t>Culv, Cl B, CSP, 60 inch</t>
  </si>
  <si>
    <t>Culv, Cl B, CSP, 66 inch</t>
  </si>
  <si>
    <t>Culv, Cl B, CSP, 72 inch</t>
  </si>
  <si>
    <t>Culv, Cl B, CSP, 78 inch</t>
  </si>
  <si>
    <t>Culv, Cl B, CSP, 84 inch</t>
  </si>
  <si>
    <t>Culv, Cl B, CSP, 90 inch</t>
  </si>
  <si>
    <t>Culv, Cl B, CSP, 96 inch</t>
  </si>
  <si>
    <t>Culv, Cl B, CSP, 102 inch</t>
  </si>
  <si>
    <t>Culv, Cl B, CSP, 108 inch</t>
  </si>
  <si>
    <t>Culv, Cl B, CSP, 114 inch</t>
  </si>
  <si>
    <t>Culv, Cl B, CSP, 120 inch</t>
  </si>
  <si>
    <t>Culv, Cl B, CSP, 126 inch</t>
  </si>
  <si>
    <t>Culv, Cl B, CSP, 132 inch</t>
  </si>
  <si>
    <t>Culv, Cl B, CSP, 138 inch</t>
  </si>
  <si>
    <t>Culv, Cl B, CSP, 144 inch</t>
  </si>
  <si>
    <t>Culv, Cl C, 12 inch</t>
  </si>
  <si>
    <t>Culv, Cl C, 15 inch</t>
  </si>
  <si>
    <t>Culv, Cl C, 18 inch</t>
  </si>
  <si>
    <t>Culv, Cl C, 24 inch</t>
  </si>
  <si>
    <t>Culv, Cl C, 30 inch</t>
  </si>
  <si>
    <t>Culv, Cl C, 36 inch</t>
  </si>
  <si>
    <t>Culv, Cl C, 42 inch</t>
  </si>
  <si>
    <t>Culv, Cl C, 48 inch</t>
  </si>
  <si>
    <t>Culv, Cl C, 54 inch</t>
  </si>
  <si>
    <t>Culv, Cl C, 60 inch</t>
  </si>
  <si>
    <t>Culv, Cl C, 66 inch</t>
  </si>
  <si>
    <t>Culv, Cl C, 72 inch</t>
  </si>
  <si>
    <t>Culv, Cl C, 78 inch</t>
  </si>
  <si>
    <t>Culv, Cl C, 84 inch</t>
  </si>
  <si>
    <t>Culv, Cl C, 90 inch</t>
  </si>
  <si>
    <t>Culv, Cl C, 96 inch</t>
  </si>
  <si>
    <t>Culv, Cl C, 102 inch</t>
  </si>
  <si>
    <t>Culv, Cl C, 108 inch</t>
  </si>
  <si>
    <t>Culv, Cl C, 114 inch</t>
  </si>
  <si>
    <t>Culv, Cl C, 120 inch</t>
  </si>
  <si>
    <t>Culv, Cl C, 126 inch</t>
  </si>
  <si>
    <t>Culv, Cl C, 132 inch</t>
  </si>
  <si>
    <t>Culv, Cl C, 138 inch</t>
  </si>
  <si>
    <t>Culv, Cl C, 144 inch</t>
  </si>
  <si>
    <t>Culv, Cl C, Conc, 12 inch</t>
  </si>
  <si>
    <t>Culv, Cl C, Conc, 15 inch</t>
  </si>
  <si>
    <t>Culv, Cl C, Conc, 18 inch</t>
  </si>
  <si>
    <t>Culv, Cl C, Conc, 24 inch</t>
  </si>
  <si>
    <t>Culv, Cl C, Conc, 30 inch</t>
  </si>
  <si>
    <t>Culv, Cl C, Conc, 36 inch</t>
  </si>
  <si>
    <t>Culv, Cl C, Conc, 42 inch</t>
  </si>
  <si>
    <t>Culv, Cl C, Conc, 48 inch</t>
  </si>
  <si>
    <t>Culv, Cl C, Conc, 54 inch</t>
  </si>
  <si>
    <t>Culv, Cl C, Conc, 60 inch</t>
  </si>
  <si>
    <t>Culv, Cl C, Conc, 66 inch</t>
  </si>
  <si>
    <t>Culv, Cl C, Conc, 72 inch</t>
  </si>
  <si>
    <t>Culv, Cl C, Conc, 78 inch</t>
  </si>
  <si>
    <t>Culv, Cl C, Conc, 84 inch</t>
  </si>
  <si>
    <t>Culv, Cl C, Conc, 90 inch</t>
  </si>
  <si>
    <t>Culv, Cl C, Conc, 96 inch</t>
  </si>
  <si>
    <t>Culv, Cl C, Conc, 102 inch</t>
  </si>
  <si>
    <t>Culv, Cl C, Conc, 108 inch</t>
  </si>
  <si>
    <t>Culv, Cl C, Conc, 114 inch</t>
  </si>
  <si>
    <t>Culv, Cl C, Conc, 120 inch</t>
  </si>
  <si>
    <t>Culv, Cl C, Conc, 126 inch</t>
  </si>
  <si>
    <t>Culv, Cl C, Conc, 132 inch</t>
  </si>
  <si>
    <t>Culv, Cl C, Conc, 138 inch</t>
  </si>
  <si>
    <t>Culv, Cl C, Conc, 144 inch</t>
  </si>
  <si>
    <t>Culv, Cl C, CSP, 12 inch</t>
  </si>
  <si>
    <t>Culv, Cl C, CSP, 15 inch</t>
  </si>
  <si>
    <t>Culv, Cl C, CSP, 18 inch</t>
  </si>
  <si>
    <t>Culv, Cl C, CSP, 24 inch</t>
  </si>
  <si>
    <t>Culv, Cl C, CSP, 30 inch</t>
  </si>
  <si>
    <t>Culv, Cl C, CSP, 36 inch</t>
  </si>
  <si>
    <t>Culv, Cl C, CSP, 42 inch</t>
  </si>
  <si>
    <t>Culv, Cl C, CSP, 48 inch</t>
  </si>
  <si>
    <t>Culv, Cl C, CSP, 54 inch</t>
  </si>
  <si>
    <t>Culv, Cl C, CSP, 60 inch</t>
  </si>
  <si>
    <t>Culv, Cl C, CSP, 66 inch</t>
  </si>
  <si>
    <t>Culv, Cl C, CSP, 72 inch</t>
  </si>
  <si>
    <t>Culv, Cl C, CSP, 78 inch</t>
  </si>
  <si>
    <t>Culv, Cl C, CSP, 84 inch</t>
  </si>
  <si>
    <t>Culv, Cl C, CSP, 90 inch</t>
  </si>
  <si>
    <t>Culv, Cl C, CSP, 96 inch</t>
  </si>
  <si>
    <t>Culv, Cl C, CSP, 102 inch</t>
  </si>
  <si>
    <t>Culv, Cl C, CSP, 108 inch</t>
  </si>
  <si>
    <t>Culv, Cl C, CSP, 114 inch</t>
  </si>
  <si>
    <t>Culv, Cl C, CSP, 120 inch</t>
  </si>
  <si>
    <t>Culv, Cl C, CSP, 126 inch</t>
  </si>
  <si>
    <t>Culv, Cl C, CSP, 132 inch</t>
  </si>
  <si>
    <t>Culv, Cl C, CSP, 138 inch</t>
  </si>
  <si>
    <t>Culv, Cl C, CSP, 144 inch</t>
  </si>
  <si>
    <t>Culv, Cl D, 12 inch</t>
  </si>
  <si>
    <t>Culv, Cl D, 15 inch</t>
  </si>
  <si>
    <t>Culv, Cl D, 18 inch</t>
  </si>
  <si>
    <t>Culv, Cl D, 24 inch</t>
  </si>
  <si>
    <t>Culv, Cl D, 30 inch</t>
  </si>
  <si>
    <t>Culv, Cl D, 36 inch</t>
  </si>
  <si>
    <t>Culv, Cl D, 42 inch</t>
  </si>
  <si>
    <t>Culv, Cl D, 48 inch</t>
  </si>
  <si>
    <t>Culv, Cl D, 54 inch</t>
  </si>
  <si>
    <t>Culv, Cl D, 60 inch</t>
  </si>
  <si>
    <t>Culv, Cl D, 66 inch</t>
  </si>
  <si>
    <t>Culv, Cl D, 72 inch</t>
  </si>
  <si>
    <t>Culv, Cl D, 78 inch</t>
  </si>
  <si>
    <t>Culv, Cl D, 84 inch</t>
  </si>
  <si>
    <t>Culv, Cl D, 90 inch</t>
  </si>
  <si>
    <t>Culv, Cl D, 96 inch</t>
  </si>
  <si>
    <t>Culv, Cl D, 102 inch</t>
  </si>
  <si>
    <t>Culv, Cl D, 108 inch</t>
  </si>
  <si>
    <t>Culv, Cl D, 114 inch</t>
  </si>
  <si>
    <t>Culv, Cl D, 120 inch</t>
  </si>
  <si>
    <t>Culv, Cl D, 126 inch</t>
  </si>
  <si>
    <t>Culv, Cl D, 132 inch</t>
  </si>
  <si>
    <t>Culv, Cl D, 138 inch</t>
  </si>
  <si>
    <t>Culv, Cl D, 144 inch</t>
  </si>
  <si>
    <t>Culv, Cl D, Conc, 12 inch</t>
  </si>
  <si>
    <t>Culv, Cl D, Conc, 15 inch</t>
  </si>
  <si>
    <t>Culv, Cl D, Conc, 18 inch</t>
  </si>
  <si>
    <t>Culv, Cl D, Conc, 24 inch</t>
  </si>
  <si>
    <t>Culv, Cl D, Conc, 30 inch</t>
  </si>
  <si>
    <t>Culv, Cl D, Conc, 36 inch</t>
  </si>
  <si>
    <t>Culv, Cl D, Conc, 42 inch</t>
  </si>
  <si>
    <t>Culv, Cl D, Conc, 48 inch</t>
  </si>
  <si>
    <t>Culv, Cl D, Conc, 54 inch</t>
  </si>
  <si>
    <t>Culv, Cl D, Conc, 60 inch</t>
  </si>
  <si>
    <t>Culv, Cl D, Conc, 66 inch</t>
  </si>
  <si>
    <t>Culv, Cl D, Conc, 72 inch</t>
  </si>
  <si>
    <t>Culv, Cl D, Conc, 78 inch</t>
  </si>
  <si>
    <t>Culv, Cl D, Conc, 84 inch</t>
  </si>
  <si>
    <t>Culv, Cl D, Conc, 90 inch</t>
  </si>
  <si>
    <t>Culv, Cl D, Conc, 96 inch</t>
  </si>
  <si>
    <t>Culv, Cl D, Conc, 102 inch</t>
  </si>
  <si>
    <t>Culv, Cl D, Conc, 108 inch</t>
  </si>
  <si>
    <t>Culv, Cl D, Conc, 114 inch</t>
  </si>
  <si>
    <t>Culv, Cl D, Conc, 120 inch</t>
  </si>
  <si>
    <t>Culv, Cl D, Conc, 126 inch</t>
  </si>
  <si>
    <t>Culv, Cl D, Conc, 132 inch</t>
  </si>
  <si>
    <t>Culv, Cl D, Conc, 138 inch</t>
  </si>
  <si>
    <t>Culv, Cl D, Conc, 144 inch</t>
  </si>
  <si>
    <t>Culv, Cl D, CSP, 12 inch</t>
  </si>
  <si>
    <t>Culv, Cl D, CSP, 15 inch</t>
  </si>
  <si>
    <t>Culv, Cl D, CSP, 18 inch</t>
  </si>
  <si>
    <t>Culv, Cl D, CSP, 24 inch</t>
  </si>
  <si>
    <t>Culv, Cl D, CSP, 30 inch</t>
  </si>
  <si>
    <t>Culv, Cl D, CSP, 36 inch</t>
  </si>
  <si>
    <t>Culv, Cl D, CSP, 42 inch</t>
  </si>
  <si>
    <t>Culv, Cl D, CSP, 48 inch</t>
  </si>
  <si>
    <t>Culv, Cl D, CSP, 54 inch</t>
  </si>
  <si>
    <t>Culv, Cl D, CSP, 60 inch</t>
  </si>
  <si>
    <t>Culv, Cl D, CSP, 66 inch</t>
  </si>
  <si>
    <t>Culv, Cl D, CSP, 72 inch</t>
  </si>
  <si>
    <t>Culv, Cl D, CSP, 78 inch</t>
  </si>
  <si>
    <t>Culv, Cl D, CSP, 84 inch</t>
  </si>
  <si>
    <t>Culv, Cl D, CSP, 90 inch</t>
  </si>
  <si>
    <t>Culv, Cl D, CSP, 96 inch</t>
  </si>
  <si>
    <t>Culv, Cl D, CSP, 102 inch</t>
  </si>
  <si>
    <t>Culv, Cl D, CSP, 108 inch</t>
  </si>
  <si>
    <t>Culv, Cl D, CSP, 114 inch</t>
  </si>
  <si>
    <t>Culv, Cl D, CSP, 120 inch</t>
  </si>
  <si>
    <t>Culv, Cl D, CSP, 126 inch</t>
  </si>
  <si>
    <t>Culv, Cl D, CSP, 132 inch</t>
  </si>
  <si>
    <t>Culv, Cl D, CSP, 138 inch</t>
  </si>
  <si>
    <t>Culv, Cl D, CSP, 144 inch</t>
  </si>
  <si>
    <t>Culv, Cl E, 12 inch</t>
  </si>
  <si>
    <t>Culv, Cl E, 15 inch</t>
  </si>
  <si>
    <t>Culv, Cl E, 18 inch</t>
  </si>
  <si>
    <t>Culv, Cl E, 24 inch</t>
  </si>
  <si>
    <t>Culv, Cl E, 30 inch</t>
  </si>
  <si>
    <t>Culv, Cl E, 36 inch</t>
  </si>
  <si>
    <t>Culv, Cl E, 42 inch</t>
  </si>
  <si>
    <t>Culv, Cl E, 48 inch</t>
  </si>
  <si>
    <t>Culv, Cl E, 54 inch</t>
  </si>
  <si>
    <t>Culv, Cl E, 60 inch</t>
  </si>
  <si>
    <t>Culv, Cl E, 66 inch</t>
  </si>
  <si>
    <t>Culv, Cl E, 72 inch</t>
  </si>
  <si>
    <t>Culv, Cl E, 78 inch</t>
  </si>
  <si>
    <t>Culv, Cl E, 84 inch</t>
  </si>
  <si>
    <t>Culv, Cl E, 90 inch</t>
  </si>
  <si>
    <t>Culv, Cl E, 96 inch</t>
  </si>
  <si>
    <t>Culv, Cl E, 102 inch</t>
  </si>
  <si>
    <t>Culv, Cl E, 108 inch</t>
  </si>
  <si>
    <t>Culv, Cl E, 114 inch</t>
  </si>
  <si>
    <t>Culv, Cl E, 120 inch</t>
  </si>
  <si>
    <t>Culv, Cl E, 126 inch</t>
  </si>
  <si>
    <t>Culv, Cl E, 132 inch</t>
  </si>
  <si>
    <t>Culv, Cl E, 138 inch</t>
  </si>
  <si>
    <t>Culv, Cl E, 144 inch</t>
  </si>
  <si>
    <t>Culv, Cl E, Conc, 12 inch</t>
  </si>
  <si>
    <t>Culv, Cl E, Conc, 15 inch</t>
  </si>
  <si>
    <t>Culv, Cl E, Conc, 18 inch</t>
  </si>
  <si>
    <t>Culv, Cl E, Conc, 24 inch</t>
  </si>
  <si>
    <t>Culv, Cl E, Conc, 30 inch</t>
  </si>
  <si>
    <t>Culv, Cl E, Conc, 36 inch</t>
  </si>
  <si>
    <t>Culv, Cl E, Conc, 42 inch</t>
  </si>
  <si>
    <t>Culv, Cl E, Conc, 48 inch</t>
  </si>
  <si>
    <t>Culv, Cl E, Conc, 54 inch</t>
  </si>
  <si>
    <t>Culv, Cl E, Conc, 60 inch</t>
  </si>
  <si>
    <t>Culv, Cl E, Conc, 66 inch</t>
  </si>
  <si>
    <t>Culv, Cl E, Conc, 72 inch</t>
  </si>
  <si>
    <t>Culv, Cl E, Conc, 78 inch</t>
  </si>
  <si>
    <t>Culv, Cl E, Conc, 84 inch</t>
  </si>
  <si>
    <t>Culv, Cl E, Conc, 90 inch</t>
  </si>
  <si>
    <t>Culv, Cl E, Conc, 96 inch</t>
  </si>
  <si>
    <t>Culv, Cl E, Conc, 102 inch</t>
  </si>
  <si>
    <t>Culv, Cl E, Conc, 108 inch</t>
  </si>
  <si>
    <t>Culv, Cl E, Conc, 114 inch</t>
  </si>
  <si>
    <t>Culv, Cl E, Conc, 120 inch</t>
  </si>
  <si>
    <t>Culv, Cl E, Conc, 126 inch</t>
  </si>
  <si>
    <t>Culv, Cl E, Conc, 132 inch</t>
  </si>
  <si>
    <t>Culv, Cl E, Conc, 138 inch</t>
  </si>
  <si>
    <t>Culv, Cl E, Conc, 144 inch</t>
  </si>
  <si>
    <t>Culv, Cl F, 12 inch</t>
  </si>
  <si>
    <t>Culv, Cl F, 15 inch</t>
  </si>
  <si>
    <t>Culv, Cl F, 18 inch</t>
  </si>
  <si>
    <t>Culv, Cl F, 24 inch</t>
  </si>
  <si>
    <t>Culv, Cl F, 30 inch</t>
  </si>
  <si>
    <t>Culv, Cl F, 36 inch</t>
  </si>
  <si>
    <t>Culv, Cl F, 42 inch</t>
  </si>
  <si>
    <t>Culv, Cl F, 48 inch</t>
  </si>
  <si>
    <t>Culv, Cl F, 54 inch</t>
  </si>
  <si>
    <t>Culv, Cl F, 60 inch</t>
  </si>
  <si>
    <t>Culv, Cl F, 66 inch</t>
  </si>
  <si>
    <t>Culv, Cl F, 72 inch</t>
  </si>
  <si>
    <t>Culv, Cl F, 78 inch</t>
  </si>
  <si>
    <t>Culv, Cl F, 84 inch</t>
  </si>
  <si>
    <t>Culv, Cl F, 90 inch</t>
  </si>
  <si>
    <t>Culv, Cl F, 96 inch</t>
  </si>
  <si>
    <t>Culv, Cl F, 102 inch</t>
  </si>
  <si>
    <t>Culv, Cl F, 108 inch</t>
  </si>
  <si>
    <t>Culv, Cl F, 114 inch</t>
  </si>
  <si>
    <t>Culv, Cl F, 120 inch</t>
  </si>
  <si>
    <t>Culv, Cl F, 126 inch</t>
  </si>
  <si>
    <t>Culv, Cl F, 132 inch</t>
  </si>
  <si>
    <t>Culv, Cl F, 138 inch</t>
  </si>
  <si>
    <t>Culv, Cl F, 144 inch</t>
  </si>
  <si>
    <t>Culv, Cl F, Conc, 12 inch</t>
  </si>
  <si>
    <t>Culv, Cl F, Conc, 15 inch</t>
  </si>
  <si>
    <t>Culv, Cl F, Conc, 18 inch</t>
  </si>
  <si>
    <t>Culv, Cl F, Conc, 24 inch</t>
  </si>
  <si>
    <t>Culv, Cl F, Conc, 30 inch</t>
  </si>
  <si>
    <t>Culv, Cl F, Conc, 36 inch</t>
  </si>
  <si>
    <t>Culv, Cl F, Conc, 42 inch</t>
  </si>
  <si>
    <t>Culv, Cl F, Conc, 48 inch</t>
  </si>
  <si>
    <t>Culv, Cl F, Conc, 54 inch</t>
  </si>
  <si>
    <t>Culv, Cl F, Conc, 60 inch</t>
  </si>
  <si>
    <t>Culv, Cl F, Conc, 66 inch</t>
  </si>
  <si>
    <t>Culv, Cl F, Conc, 72 inch</t>
  </si>
  <si>
    <t>Culv, Cl F, Conc, 78 inch</t>
  </si>
  <si>
    <t>Culv, Cl F, Conc, 84 inch</t>
  </si>
  <si>
    <t>Culv, Cl F, Conc, 90 inch</t>
  </si>
  <si>
    <t>Culv, Cl F, Conc, 96 inch</t>
  </si>
  <si>
    <t>Culv, Cl F, Conc, 102 inch</t>
  </si>
  <si>
    <t>Culv, Cl F, Conc, 108 inch</t>
  </si>
  <si>
    <t>Culv, Cl F, Conc, 114 inch</t>
  </si>
  <si>
    <t>Culv, Cl F, Conc, 120 inch</t>
  </si>
  <si>
    <t>Culv, Cl F, Conc, 126 inch</t>
  </si>
  <si>
    <t>Culv, Cl F, Conc, 132 inch</t>
  </si>
  <si>
    <t>Culv, Cl F, Conc, 138 inch</t>
  </si>
  <si>
    <t>Culv, Cl F, Conc, 144 inch</t>
  </si>
  <si>
    <t>Culv, Cl F, CSP, 12 inch</t>
  </si>
  <si>
    <t>Culv, Cl F, CSP, 15 inch</t>
  </si>
  <si>
    <t>Culv, Cl F, CSP, 18 inch</t>
  </si>
  <si>
    <t>Culv, Cl F, CSP, 24 inch</t>
  </si>
  <si>
    <t>Culv, Cl F, CSP, 30 inch</t>
  </si>
  <si>
    <t>Culv, Cl F, CSP, 36 inch</t>
  </si>
  <si>
    <t>Culv, Cl F, CSP, 42 inch</t>
  </si>
  <si>
    <t>Culv, Cl F, CSP, 48 inch</t>
  </si>
  <si>
    <t>Culv, Cl F, CSP, 54 inch</t>
  </si>
  <si>
    <t>Culv, Cl F, CSP, 60 inch</t>
  </si>
  <si>
    <t>Culv, Cl F, CSP, 66 inch</t>
  </si>
  <si>
    <t>Culv, Cl F, CSP, 72 inch</t>
  </si>
  <si>
    <t>Culv, Cl F, CSP, 78 inch</t>
  </si>
  <si>
    <t>Culv, Cl F, CSP, 84 inch</t>
  </si>
  <si>
    <t>Culv, Cl F, CSP, 90 inch</t>
  </si>
  <si>
    <t>Culv, Cl F, CSP, 96 inch</t>
  </si>
  <si>
    <t>Culv, Cl F, CSP, 102 inch</t>
  </si>
  <si>
    <t>Culv, Cl F, CSP, 108 inch</t>
  </si>
  <si>
    <t>Culv, Cl F, CSP, 114 inch</t>
  </si>
  <si>
    <t>Culv, Cl F, CSP, 120 inch</t>
  </si>
  <si>
    <t>Culv, Cl F, CSP, 126 inch</t>
  </si>
  <si>
    <t>Culv, Cl F, CSP, 132 inch</t>
  </si>
  <si>
    <t>Culv, Cl F, CSP, 138 inch</t>
  </si>
  <si>
    <t>Culv, Cl F, CSP, 144 inch</t>
  </si>
  <si>
    <t>Culv, Cl IV, 36 inch, Jacked in Place</t>
  </si>
  <si>
    <t>Culv, Cl IV, 42 inch, Jacked in Place</t>
  </si>
  <si>
    <t>Culv, Cl IV, 48 inch, Jacked in Place</t>
  </si>
  <si>
    <t>Culv, Cl IV, 54 inch, Jacked in Place</t>
  </si>
  <si>
    <t>Culv, Cl IV, 60 inch, Jacked in Place</t>
  </si>
  <si>
    <t>Culv, Cl IV, 66 inch, Jacked in Place</t>
  </si>
  <si>
    <t>Culv, Cl IV, 72 inch, Jacked in Place</t>
  </si>
  <si>
    <t>Culv, Cl V, 36 inch, Jacked in Place</t>
  </si>
  <si>
    <t>Culv, Cl V, 42 inch, Jacked in Place</t>
  </si>
  <si>
    <t>Culv, Cl V, 48 inch, Jacked in Place</t>
  </si>
  <si>
    <t>Culv, Cl V, 54 inch, Jacked in Place</t>
  </si>
  <si>
    <t>Culv, Cl V, 60 inch, Jacked in Place</t>
  </si>
  <si>
    <t>Culv, Cl V, 66 inch, Jacked in Place</t>
  </si>
  <si>
    <t>Culv, Cl V, 72 inch, Jacked in Place</t>
  </si>
  <si>
    <t>Culv, CSP Arch, Cl A, 17 inch by 13 inch</t>
  </si>
  <si>
    <t>Culv, CSP Arch, Cl A, 21 inch by 15 inch</t>
  </si>
  <si>
    <t>Culv, CSP Arch, Cl A, 24 inch by 18 inch</t>
  </si>
  <si>
    <t>Culv, CSP Arch, Cl A, 28 inch by 20 inch</t>
  </si>
  <si>
    <t>Culv, CSP Arch, Cl A, 35 inch by 24 inch</t>
  </si>
  <si>
    <t>Culv, CSP Arch, Cl A, 42 inch by 29 inch</t>
  </si>
  <si>
    <t>Culv, CSP Arch, Cl A, 49 inch by 33 inch</t>
  </si>
  <si>
    <t>Culv, CSP Arch, Cl A, 63 inch by 43 inch</t>
  </si>
  <si>
    <t>Culv, CSP Arch, Cl A, 64 inch by 38 inch</t>
  </si>
  <si>
    <t>Culv, CSP Arch, Cl A, 71 inch by 47 inch</t>
  </si>
  <si>
    <t>Culv, CSP Arch, Cl A, 81 inch by 59 inch</t>
  </si>
  <si>
    <t>Culv, CSP Arch, Cl A, 87 inch by 63 inch</t>
  </si>
  <si>
    <t>Culv, CSP Arch, Cl A, 95 inch by 67 inch</t>
  </si>
  <si>
    <t>Culv, CSP Arch, Cl A, 112 inch by 75 inch</t>
  </si>
  <si>
    <t>Culv, CSP Arch, Cl A, 127 inch by 83 inch</t>
  </si>
  <si>
    <t>Culv, CSP Arch, Cl A, 142 inch by 91 inch</t>
  </si>
  <si>
    <t>Culv, CSP Arch, Cl F, 17 inch by 13 inch</t>
  </si>
  <si>
    <t>Culv, CSP Arch, Cl F, 21 inch by 15 inch</t>
  </si>
  <si>
    <t>Culv, CSP Arch, Cl F, 24 inch by 18 inch</t>
  </si>
  <si>
    <t>Culv, CSP Arch, Cl F, 28 inch by 20 inch</t>
  </si>
  <si>
    <t>Culv, CSP Arch, Cl F, 35 inch by 24 inch</t>
  </si>
  <si>
    <t>Culv, CSP Arch, Cl F, 42 inch by 29 inch</t>
  </si>
  <si>
    <t>Culv, CSP Arch, Cl F, 49 inch by 33 inch</t>
  </si>
  <si>
    <t>Culv, CSP Arch, Cl F, 63 inch by 43 inch</t>
  </si>
  <si>
    <t>Culv, CSP Arch, Cl F, 64 inch by 38 inch</t>
  </si>
  <si>
    <t>Culv, CSP Arch, Cl F, 71 inch by 47 inch</t>
  </si>
  <si>
    <t>Culv, CSP Arch, Cl F, 81 inch by 59 inch</t>
  </si>
  <si>
    <t>Culv, CSP Arch, Cl F, 87 inch by 63 inch</t>
  </si>
  <si>
    <t>Culv, CSP Arch, Cl F, 95 inch by 67 inch</t>
  </si>
  <si>
    <t>Culv, CSP Arch, Cl F, 112 inch by 75 inch</t>
  </si>
  <si>
    <t>Culv, CSP Arch, Cl F, 127 inch by 83 inch</t>
  </si>
  <si>
    <t>Culv, CSP Arch, Cl F, 142 inch by 91 inch</t>
  </si>
  <si>
    <t>Culv, Downspout, 12 inch</t>
  </si>
  <si>
    <t>Culv, Downspout, 15 inch</t>
  </si>
  <si>
    <t>Culv, Downspout, 18 inch</t>
  </si>
  <si>
    <t>Culv, Downspout, 24 inch</t>
  </si>
  <si>
    <t>Culv, Reinf Conc Ellip, HE Cl A, 14 inch by 23 inch</t>
  </si>
  <si>
    <t>Culv, Reinf Conc Ellip, HE Cl A, 19 inch by 30 inch</t>
  </si>
  <si>
    <t>Culv, Reinf Conc Ellip, HE Cl A, 22 inch by 34 inch</t>
  </si>
  <si>
    <t>Culv, Reinf Conc Ellip, HE Cl A, 24 inch by 38 inch</t>
  </si>
  <si>
    <t>Culv, Reinf Conc Ellip, HE Cl A, 29 inch by 45 inch</t>
  </si>
  <si>
    <t>Culv, Reinf Conc Ellip, HE Cl A, 34 inch by 53 inch</t>
  </si>
  <si>
    <t>Culv, Reinf Conc Ellip, HE Cl A, 38 inch by 60 inch</t>
  </si>
  <si>
    <t>Culv, Reinf Conc Ellip, HE Cl A, 43 inch by 68 inch</t>
  </si>
  <si>
    <t>Culv, Reinf Conc Ellip, HE Cl A, 48 inch by 76 inch</t>
  </si>
  <si>
    <t>Culv, Reinf Conc Ellip, HE Cl A, 53 inch by 83 inch</t>
  </si>
  <si>
    <t>Culv, Reinf Conc Ellip, HE Cl A, 58 inch by 91 inch</t>
  </si>
  <si>
    <t>Culv, Reinf Conc Ellip, HE Cl A, 63 inch by 98 inch</t>
  </si>
  <si>
    <t>Culv, Reinf Conc Ellip, HE Cl A, 68 inch by 106 inch</t>
  </si>
  <si>
    <t>Culv, Reinf Conc Ellip, HE Cl I, 14 inch by 23 inch</t>
  </si>
  <si>
    <t>Culv, Reinf Conc Ellip, HE Cl I, 19 inch by 30 inch</t>
  </si>
  <si>
    <t>Culv, Reinf Conc Ellip, HE Cl I, 22 inch by 34 inch</t>
  </si>
  <si>
    <t>Culv, Reinf Conc Ellip, HE Cl I, 24 inch by 38 inch</t>
  </si>
  <si>
    <t>Culv, Reinf Conc Ellip, HE Cl I, 29 inch by 45 inch</t>
  </si>
  <si>
    <t>Culv, Reinf Conc Ellip, HE Cl I, 34 inch by 53 inch</t>
  </si>
  <si>
    <t>Culv, Reinf Conc Ellip, HE Cl I, 38 inch by 60 inch</t>
  </si>
  <si>
    <t>Culv, Reinf Conc Ellip, HE Cl I, 43 inch by 68 inch</t>
  </si>
  <si>
    <t>Culv, Reinf Conc Ellip, HE Cl I, 48 inch by 76 inch</t>
  </si>
  <si>
    <t>Culv, Reinf Conc Ellip, HE Cl I, 53 inch by 83 inch</t>
  </si>
  <si>
    <t>Culv, Reinf Conc Ellip, HE Cl I, 58 inch by 91 inch</t>
  </si>
  <si>
    <t>Culv, Reinf Conc Ellip, HE Cl I, 63 inch by 98 inch</t>
  </si>
  <si>
    <t>Culv, Reinf Conc Ellip, HE Cl I, 68 inch by 106 inch</t>
  </si>
  <si>
    <t>Culv, Reinf Conc Ellip, HE Cl II, 14 inch by 23 inch</t>
  </si>
  <si>
    <t>Culv, Reinf Conc Ellip, HE Cl II, 19 inch by 30 inch</t>
  </si>
  <si>
    <t>Culv, Reinf Conc Ellip, HE Cl II, 22 inch by 34 inch</t>
  </si>
  <si>
    <t>Culv, Reinf Conc Ellip, HE Cl II, 24 inch by 38 inch</t>
  </si>
  <si>
    <t>Culv, Reinf Conc Ellip, HE Cl II, 29 inch by 45 inch</t>
  </si>
  <si>
    <t>Culv, Reinf Conc Ellip, HE Cl II, 34 inch by 53 inch</t>
  </si>
  <si>
    <t>Culv, Reinf Conc Ellip, HE Cl II, 38 inch by 60 inch</t>
  </si>
  <si>
    <t>Culv, Reinf Conc Ellip, HE Cl II, 43 inch by 68 inch</t>
  </si>
  <si>
    <t>Culv, Reinf Conc Ellip, HE Cl II, 48 inch by 76 inch</t>
  </si>
  <si>
    <t>Culv, Reinf Conc Ellip, HE Cl II, 53 inch by 83 inch</t>
  </si>
  <si>
    <t>Culv, Reinf Conc Ellip, HE Cl II, 58 inch by 91 inch</t>
  </si>
  <si>
    <t>Culv, Reinf Conc Ellip, HE Cl II, 63 inch by 98 inch</t>
  </si>
  <si>
    <t>Culv, Reinf Conc Ellip, HE Cl II, 68 inch by 106 inch</t>
  </si>
  <si>
    <t>Culv, Reinf Conc Ellip, HE Cl III, 14 inch by 23 inch</t>
  </si>
  <si>
    <t>Culv, Reinf Conc Ellip, HE Cl III, 19 inch by 30 inch</t>
  </si>
  <si>
    <t>Culv, Reinf Conc Ellip, HE Cl III, 22 inch by 34 inch</t>
  </si>
  <si>
    <t>Culv, Reinf Conc Ellip, HE Cl III, 24 inch by 38 inch</t>
  </si>
  <si>
    <t>Culv, Reinf Conc Ellip, HE Cl III, 29 inch by 45 inch</t>
  </si>
  <si>
    <t>Culv, Reinf Conc Ellip, HE Cl III, 34 inch by 53 inch</t>
  </si>
  <si>
    <t>Culv, Reinf Conc Ellip, HE Cl III, 38 inch by 60 inch</t>
  </si>
  <si>
    <t>Culv, Reinf Conc Ellip, HE Cl III, 43 inch by 68 inch</t>
  </si>
  <si>
    <t>Culv, Reinf Conc Ellip, HE Cl III, 48 inch by 76 inch</t>
  </si>
  <si>
    <t>Culv, Reinf Conc Ellip, HE Cl III, 53 inch by 83 inch</t>
  </si>
  <si>
    <t>Culv, Reinf Conc Ellip, HE Cl III, 58 inch by 91 inch</t>
  </si>
  <si>
    <t>Culv, Reinf Conc Ellip, HE Cl III, 63 inch by 98 inch</t>
  </si>
  <si>
    <t>Culv, Reinf Conc Ellip, HE Cl III, 68 inch by 106 inch</t>
  </si>
  <si>
    <t>Culv, Reinf Conc Ellip, HE Cl IV, 14 inch by 23 inch</t>
  </si>
  <si>
    <t>Culv, Reinf Conc Ellip, HE Cl IV, 19 inch by 30 inch</t>
  </si>
  <si>
    <t>Culv, Reinf Conc Ellip, HE Cl IV, 22 inch by 34 inch</t>
  </si>
  <si>
    <t>Culv, Reinf Conc Ellip, HE Cl IV, 24 inch by 38 inch</t>
  </si>
  <si>
    <t>Culv, Reinf Conc Ellip, HE Cl IV, 29 inch by 45 inch</t>
  </si>
  <si>
    <t>Culv, Reinf Conc Ellip, HE Cl IV, 34 inch by 53 inch</t>
  </si>
  <si>
    <t>Culv, Reinf Conc Ellip, HE Cl IV, 38 inch by 60 inch</t>
  </si>
  <si>
    <t>Culv, Reinf Conc Ellip, HE Cl IV, 48 inch by 76 inch</t>
  </si>
  <si>
    <t>Culv, Reinf Conc Ellip, HE Cl IV, 63 inch by 98 inch</t>
  </si>
  <si>
    <t>Culv, Slp End Sect, 1 on 4, 15 inch, Longit</t>
  </si>
  <si>
    <t>Culv, Slp End Sect, 1 on 4, 15 inch, Transv</t>
  </si>
  <si>
    <t>Culv, Slp End Sect, 1 on 4, 18 inch, Longit</t>
  </si>
  <si>
    <t>Culv, Slp End Sect, 1 on 4, 18 inch, Transv</t>
  </si>
  <si>
    <t>Culv, Slp End Sect, 1 on 4, 21 inch, Longit</t>
  </si>
  <si>
    <t>Culv, Slp End Sect, 1 on 4, 21 inch, Transv</t>
  </si>
  <si>
    <t>Culv, Slp End Sect, 1 on 4, 24 inch, Longit</t>
  </si>
  <si>
    <t>Culv, Slp End Sect, 1 on 4, 24 inch, Transv</t>
  </si>
  <si>
    <t>Culv, Slp End Sect, 1 on 4, 27 inch, Longit</t>
  </si>
  <si>
    <t>Culv, Slp End Sect, 1 on 4, 27 inch, Transv</t>
  </si>
  <si>
    <t>Culv, Slp End Sect, 1 on 4, 30 inch, Longit</t>
  </si>
  <si>
    <t>Culv, Slp End Sect, 1 on 4, 30 inch, Transv</t>
  </si>
  <si>
    <t>Culv, Slp End Sect, 1 on 4, 36 inch, Longit</t>
  </si>
  <si>
    <t>Culv, Slp End Sect, 1 on 4, 36 inch, Transv</t>
  </si>
  <si>
    <t>Culv, Slp End Sect, 1 on 4, 42 inch, Longit</t>
  </si>
  <si>
    <t>Culv, Slp End Sect, 1 on 4, 42 inch, Transv</t>
  </si>
  <si>
    <t>Culv, Slp End Sect, 1 on 4, 48 inch, Longit</t>
  </si>
  <si>
    <t>Culv, Slp End Sect, 1 on 4, 48 inch, Transv</t>
  </si>
  <si>
    <t>Culv, Slp End Sect, 1 on 4, 54 inch, Longit</t>
  </si>
  <si>
    <t>Culv, Slp End Sect, 1 on 4, 54 inch, Transv</t>
  </si>
  <si>
    <t>Culv, Slp End Sect, 1 on 4, 60 inch, Longit</t>
  </si>
  <si>
    <t>Culv, Slp End Sect, 1 on 4, 60 inch, Transv</t>
  </si>
  <si>
    <t>Culv, Slp End Sect, 1 on 6, 15 inch, Longit</t>
  </si>
  <si>
    <t>Culv, Slp End Sect, 1 on 6, 15 inch, Transv</t>
  </si>
  <si>
    <t>Culv, Slp End Sect, 1 on 6, 18 inch, Longit</t>
  </si>
  <si>
    <t>Culv, Slp End Sect, 1 on 6, 18 inch, Transv</t>
  </si>
  <si>
    <t>Culv, Slp End Sect, 1 on 6, 21 inch, Longit</t>
  </si>
  <si>
    <t>Culv, Slp End Sect, 1 on 6, 21 inch, Transv</t>
  </si>
  <si>
    <t>Culv, Slp End Sect, 1 on 6, 24 inch, Longit</t>
  </si>
  <si>
    <t>Culv, Slp End Sect, 1 on 6, 24 inch, Transv</t>
  </si>
  <si>
    <t>Culv, Slp End Sect, 1 on 6, 27 inch, Longit</t>
  </si>
  <si>
    <t>Culv, Slp End Sect, 1 on 6, 27 inch, Transv</t>
  </si>
  <si>
    <t>Culv, Slp End Sect, 1 on 6, 30 inch, Longit</t>
  </si>
  <si>
    <t>Culv, Slp End Sect, 1 on 6, 30 inch, Transv</t>
  </si>
  <si>
    <t>Culv, Slp End Sect, 1 on 6, 36 inch, Longit</t>
  </si>
  <si>
    <t>Culv, Slp End Sect, 1 on 6, 36 inch, Transv</t>
  </si>
  <si>
    <t>Culv, Slp End Sect, 1 on 6, 42 inch, Longit</t>
  </si>
  <si>
    <t>Culv, Slp End Sect, 1 on 6, 42 inch, Transv</t>
  </si>
  <si>
    <t>Culv, Slp End Sect, 1 on 6, 48 inch, Longit</t>
  </si>
  <si>
    <t>Culv, Slp End Sect, 1 on 6, 48 inch, Transv</t>
  </si>
  <si>
    <t>Culv, Slp End Sect, 1 on 6, 54 inch, Longit</t>
  </si>
  <si>
    <t>Culv, Slp End Sect, 1 on 6, 54 inch, Transv</t>
  </si>
  <si>
    <t>Culv, Slp End Sect, 1 on 6, 60 inch, Longit</t>
  </si>
  <si>
    <t>Culv, Slp End Sect, 1 on 6, 60 inch, Transv</t>
  </si>
  <si>
    <t>Culv, Slp End Sect, Arch Pipe, 1 on 4, 21 inch by 15 inch, Longit</t>
  </si>
  <si>
    <t>Culv, Slp End Sect, Arch Pipe, 1 on 4, 21 inch by 15 inch, Transv</t>
  </si>
  <si>
    <t>Culv, Slp End Sect, Arch Pipe, 1 on 4, 24 inch by 18 inch, Longit</t>
  </si>
  <si>
    <t>Culv, Slp End Sect, Arch Pipe, 1 on 4, 24 inch by 18 inch, Transv</t>
  </si>
  <si>
    <t>Culv, Slp End Sect, Arch Pipe, 1 on 4, 28 inch by 20 inch, Longit</t>
  </si>
  <si>
    <t>Culv, Slp End Sect, Arch Pipe, 1 on 4, 28 inch by 20 inch, Transv</t>
  </si>
  <si>
    <t>Culv, Slp End Sect, Arch Pipe, 1 on 4, 35 inch by 24 inch, Longit</t>
  </si>
  <si>
    <t>Culv, Slp End Sect, Arch Pipe, 1 on 4, 35 inch by 24 inch, Transv</t>
  </si>
  <si>
    <t>Culv, Slp End Sect, Arch Pipe, 1 on 4, 42 inch by 29 inch, Longit</t>
  </si>
  <si>
    <t>Culv, Slp End Sect, Arch Pipe, 1 on 4, 42 inch by 29 inch, Transv</t>
  </si>
  <si>
    <t>Culv, Slp End Sect, Arch Pipe, 1 on 4, 49 inch by 33 inch, Longit</t>
  </si>
  <si>
    <t>Culv, Slp End Sect, Arch Pipe, 1 on 4, 49 inch by 33 inch, Transv</t>
  </si>
  <si>
    <t>Culv, Slp End Sect, Arch Pipe, 1 on 4, 57 inch by 38 inch, Longit</t>
  </si>
  <si>
    <t>Culv, Slp End Sect, Arch Pipe, 1 on 4, 57 inch by 38 inch, Transv</t>
  </si>
  <si>
    <t>Culv, Slp End Sect, Arch Pipe, 1 on 4, 64 inch by 43 inch, Longit</t>
  </si>
  <si>
    <t>Culv, Slp End Sect, Arch Pipe, 1 on 4, 64 inch by 43 inch, Transv</t>
  </si>
  <si>
    <t>Culv, Slp End Sect, Arch Pipe, 1 on 4, 71 inch by 47 inch, Longit</t>
  </si>
  <si>
    <t>Culv, Slp End Sect, Arch Pipe, 1 on 4, 71 inch by 47 inch, Transv</t>
  </si>
  <si>
    <t>Culv, Slp End Sect, Arch Pipe, 1 on 4, 73 inch by 55 inch, Longit</t>
  </si>
  <si>
    <t>Culv, Slp End Sect, Arch Pipe, 1 on 4, 73 inch by 55 inch, Transv</t>
  </si>
  <si>
    <t>Culv, Slp End Sect, Arch Pipe, 1 on 4, 77 inch by 52 inch, Longit</t>
  </si>
  <si>
    <t>Culv, Slp End Sect, Arch Pipe, 1 on 4, 77 inch by 52 inch, Transv</t>
  </si>
  <si>
    <t>Culv, Slp End Sect, Arch Pipe, 1 on 4, 83 inch by 57 inch, Longit</t>
  </si>
  <si>
    <t>Culv, Slp End Sect, Arch Pipe, 1 on 4, 83 inch by 57 inch, Transv</t>
  </si>
  <si>
    <t>Culv, Slp End Sect, Arch Pipe, 1 on 6, 21 inch by 15 inch, Longit</t>
  </si>
  <si>
    <t>Culv, Slp End Sect, Arch Pipe, 1 on 6, 21 inch by 15 inch, Transv</t>
  </si>
  <si>
    <t>Culv, Slp End Sect, Arch Pipe, 1 on 6, 24 inch by 18 inch, Longit</t>
  </si>
  <si>
    <t>Culv, Slp End Sect, Arch Pipe, 1 on 6, 24 inch by 18 inch, Transv</t>
  </si>
  <si>
    <t>Culv, Slp End Sect, Arch Pipe, 1 on 6, 28 inch by 20 inch, Longit</t>
  </si>
  <si>
    <t>Culv, Slp End Sect, Arch Pipe, 1 on 6, 28 inch by 20 inch, Transv</t>
  </si>
  <si>
    <t>Culv, Slp End Sect, Arch Pipe, 1 on 6, 35 inch by 24 inch, Longit</t>
  </si>
  <si>
    <t>Culv, Slp End Sect, Arch Pipe, 1 on 6, 35 inch by 24 inch, Transv</t>
  </si>
  <si>
    <t>Culv, Slp End Sect, Arch Pipe, 1 on 6, 42 inch by 29 inch, Longit</t>
  </si>
  <si>
    <t>Culv, Slp End Sect, Arch Pipe, 1 on 6, 42 inch by 29 inch, Transv</t>
  </si>
  <si>
    <t>Culv, Slp End Sect, Arch Pipe, 1 on 6, 49 inch by 33 inch, Longit</t>
  </si>
  <si>
    <t>Culv, Slp End Sect, Arch Pipe, 1 on 6, 49 inch by 33 inch, Transv</t>
  </si>
  <si>
    <t>Culv, Slp End Sect, Arch Pipe, 1 on 6, 57 inch by 38 inch, Longit</t>
  </si>
  <si>
    <t>Culv, Slp End Sect, Arch Pipe, 1 on 6, 57 inch by 38 inch, Transv</t>
  </si>
  <si>
    <t>Culv, Slp End Sect, Arch Pipe, 1 on 6, 64 inch by 43 inch, Longit</t>
  </si>
  <si>
    <t>Culv, Slp End Sect, Arch Pipe, 1 on 6, 64 inch by 43 inch, Transv</t>
  </si>
  <si>
    <t>Culv, Slp End Sect, Arch Pipe, 1 on 6, 71 inch by 47 inch, Longit</t>
  </si>
  <si>
    <t>Culv, Slp End Sect, Arch Pipe, 1 on 6, 71 inch by 47 inch, Transv</t>
  </si>
  <si>
    <t>Culv, Slp End Sect, Arch Pipe, 1 on 6, 73 inch by 55 inch, Longit</t>
  </si>
  <si>
    <t>Culv, Slp End Sect, Arch Pipe, 1 on 6, 73 inch by 55 inch, Transv</t>
  </si>
  <si>
    <t>Culv, Slp End Sect, Arch Pipe, 1 on 6, 77 inch by 52 inch, Longit</t>
  </si>
  <si>
    <t>Culv, Slp End Sect, Arch Pipe, 1 on 6, 77 inch by 52 inch, Transv</t>
  </si>
  <si>
    <t>Culv, Slp End Sect, Arch Pipe, 1 on 6, 83 inch by 55 inch, Longit</t>
  </si>
  <si>
    <t>Culv, Slp End Sect, Arch Pipe, 1 on 6, 83 inch by 57 inch, Transv</t>
  </si>
  <si>
    <t>Culv, Slp End Sect, Ellip Pipe, 1 on 4, 14 inch by 23 inch, Longit</t>
  </si>
  <si>
    <t>Culv, Slp End Sect, Ellip Pipe, 1 on 4, 14 inch by 23 inch, Transv</t>
  </si>
  <si>
    <t>Culv, Slp End Sect, Ellip Pipe, 1 on 4, 19 inch by 30 inch, Longit</t>
  </si>
  <si>
    <t>Culv, Slp End Sect, Ellip Pipe, 1 on 4, 19 inch by 30 inch, Transv</t>
  </si>
  <si>
    <t>Culv, Slp End Sect, Ellip Pipe, 1 on 4, 22 inch by 34 inch, Longit</t>
  </si>
  <si>
    <t>Culv, Slp End Sect, Ellip Pipe, 1 on 4, 22 inch by 34 inch, Transv</t>
  </si>
  <si>
    <t>Culv, Slp End Sect, Ellip Pipe, 1 on 4, 24 inch by 38 inch, Longit</t>
  </si>
  <si>
    <t>Culv, Slp End Sect, Ellip Pipe, 1 on 4, 24 inch by 38 inch, Transv</t>
  </si>
  <si>
    <t>Culv, Slp End Sect, Ellip Pipe, 1 on 4, 27 inch by 42 inch, Longit</t>
  </si>
  <si>
    <t>Culv, Slp End Sect, Ellip Pipe, 1 on 4, 27 inch by 42 inch, Transv</t>
  </si>
  <si>
    <t>Culv, Slp End Sect, Ellip Pipe, 1 on 4, 29 inch by 45 inch, Longit</t>
  </si>
  <si>
    <t>Culv, Slp End Sect, Ellip Pipe, 1 on 4, 29 inch by 45 inch, Transv</t>
  </si>
  <si>
    <t>Culv, Slp End Sect, Ellip Pipe, 1 on 4, 34 inch by 53 inch, Longit</t>
  </si>
  <si>
    <t>Culv, Slp End Sect, Ellip Pipe, 1 on 4, 34 inch by 53 inch, Transv</t>
  </si>
  <si>
    <t>Culv, Slp End Sect, Ellip Pipe, 1 on 4, 38 inch by 60 inch, Longit</t>
  </si>
  <si>
    <t>Culv, Slp End Sect, Ellip Pipe, 1 on 4, 38 inch by 60 inch, Transv</t>
  </si>
  <si>
    <t>Culv, Slp End Sect, Ellip Pipe, 1 on 4, 43 inch by 68 inch, Longit</t>
  </si>
  <si>
    <t>Culv, Slp End Sect, Ellip Pipe, 1 on 4, 43 inch by 68 inch, Transv</t>
  </si>
  <si>
    <t>Culv, Slp End Sect, Ellip Pipe, 1 on 4, 48 inch by 76 inch, Longit</t>
  </si>
  <si>
    <t>Culv, Slp End Sect, Ellip Pipe, 1 on 4, 48 inch by 76 inch, Transv</t>
  </si>
  <si>
    <t>Culv, Slp End Sect, Ellip Pipe, 1 on 6, 14 inch by 23 inch, Longit</t>
  </si>
  <si>
    <t>Culv, Slp End Sect, Ellip Pipe, 1 on 6, 14 inch by 23 inch, Transv</t>
  </si>
  <si>
    <t>Culv, Slp End Sect, Ellip Pipe, 1 on 6, 19 inch by 30 inch, Longit</t>
  </si>
  <si>
    <t>Culv, Slp End Sect, Ellip Pipe, 1 on 6, 19 inch by 30 inch, Transv</t>
  </si>
  <si>
    <t>Culv, Slp End Sect, Ellip Pipe, 1 on 6, 22 inch by 34 inch, Longit</t>
  </si>
  <si>
    <t>Culv, Slp End Sect, Ellip Pipe, 1 on 6, 22 inch by 34 inch, Transv</t>
  </si>
  <si>
    <t>Culv, Slp End Sect, Ellip Pipe, 1 on 6, 24 inch by 38 inch, Longit</t>
  </si>
  <si>
    <t>Culv, Slp End Sect, Ellip Pipe, 1 on 6, 24 inch by 38 inch, Transv</t>
  </si>
  <si>
    <t>Culv, Slp End Sect, Ellip Pipe, 1 on 6, 27 inch by 42 inch, Longit</t>
  </si>
  <si>
    <t>Culv, Slp End Sect, Ellip Pipe, 1 on 6, 27 inch by 42 inch, Transv</t>
  </si>
  <si>
    <t>Culv, Slp End Sect, Ellip Pipe, 1 on 6, 29 inch by 45 inch, Longit</t>
  </si>
  <si>
    <t>Culv, Slp End Sect, Ellip Pipe, 1 on 6, 29 inch by 45 inch, Transv</t>
  </si>
  <si>
    <t>Culv, Slp End Sect, Ellip Pipe, 1 on 6, 34 inch by 53 inch, Longit</t>
  </si>
  <si>
    <t>Culv, Slp End Sect, Ellip Pipe, 1 on 6, 34 inch by 53 inch, Transv</t>
  </si>
  <si>
    <t>Culv, Slp End Sect, Ellip Pipe, 1 on 6, 38 inch by 60 inch, Longit</t>
  </si>
  <si>
    <t>Culv, Slp End Sect, Ellip Pipe, 1 on 6, 38 inch by 60 inch, Transv</t>
  </si>
  <si>
    <t>Culv, Slp End Sect, Ellip Pipe, 1 on 6, 43 inch by 68 inch, Longit</t>
  </si>
  <si>
    <t>Culv, Slp End Sect, Ellip Pipe, 1 on 6, 43 inch by 68 inch, Transv</t>
  </si>
  <si>
    <t>Culv, Slp End Sect, Ellip Pipe, 1 on 6, 48 inch by 76 inch, Longit</t>
  </si>
  <si>
    <t>Culv, Slp End Sect, Ellip Pipe, 1 on 6, 48 inch by 76 inch, Transv</t>
  </si>
  <si>
    <t>Dr Marker Post</t>
  </si>
  <si>
    <t>Outfall Label</t>
  </si>
  <si>
    <t>401A</t>
  </si>
  <si>
    <t>Steel Casing Pipe, 12 inch, Jacked in Place</t>
  </si>
  <si>
    <t>Steel Casing Pipe, 14 inch, Jacked in Place</t>
  </si>
  <si>
    <t>Steel Casing Pipe, 16 inch, Jacked in Place</t>
  </si>
  <si>
    <t>Steel Casing Pipe, 20 inch, Jacked in Place</t>
  </si>
  <si>
    <t>Steel Casing Pipe, 24 inch, Jacked in Place</t>
  </si>
  <si>
    <t>Steel Casing Pipe, 24 inch, Tr Det F</t>
  </si>
  <si>
    <t>Steel Casing Pipe, 24 inch, Tr Det G</t>
  </si>
  <si>
    <t>Steel Casing Pipe, 30 inch, Jacked in Place</t>
  </si>
  <si>
    <t>Steel Casing Pipe, 30 inch, Tr Det F</t>
  </si>
  <si>
    <t>Steel Casing Pipe, 30 inch, Tr Det G</t>
  </si>
  <si>
    <t>Steel Casing Pipe, 36 inch, Jacked in Place</t>
  </si>
  <si>
    <t>Steel Casing Pipe, 36 inch, Tr Det F</t>
  </si>
  <si>
    <t>Steel Casing Pipe, 36 inch, Tr Det G</t>
  </si>
  <si>
    <t>Steel Casing Pipe, 42 inch, Jacked in Place</t>
  </si>
  <si>
    <t>Steel Casing Pipe, 42 inch, Tr Det F</t>
  </si>
  <si>
    <t>Steel Casing Pipe, 42 inch, Tr Det G</t>
  </si>
  <si>
    <t>Sewer, Cl A, 6 inch, Tr Det A</t>
  </si>
  <si>
    <t>Sewer, Cl A, 8 inch, Tr Det A</t>
  </si>
  <si>
    <t>Sewer, Cl A, 10 inch, Tr Det A</t>
  </si>
  <si>
    <t>Sewer, Cl A, 12 inch, Tr Det A</t>
  </si>
  <si>
    <t>Sewer, Cl A, 15 inch, Tr Det A</t>
  </si>
  <si>
    <t>Sewer, Cl A, 18 inch, Tr Det A</t>
  </si>
  <si>
    <t>Sewer, Cl A, 24 inch, Tr Det A</t>
  </si>
  <si>
    <t>Sewer, Cl A, 30 inch, Tr Det A</t>
  </si>
  <si>
    <t>Sewer, Cl A, 36 inch, Tr Det A</t>
  </si>
  <si>
    <t>Sewer, Cl A, 42 inch, Tr Det A</t>
  </si>
  <si>
    <t>Sewer, Cl A, 48 inch, Tr Det A</t>
  </si>
  <si>
    <t>Sewer, Cl A, 54 inch, Tr Det A</t>
  </si>
  <si>
    <t>Sewer, Cl A, 60 inch, Tr Det A</t>
  </si>
  <si>
    <t>Sewer, Cl A, 66 inch, Tr Det A</t>
  </si>
  <si>
    <t>Sewer, Cl A, 72 inch, Tr Det A</t>
  </si>
  <si>
    <t>Sewer, Cl A, 78 inch, Tr Det A</t>
  </si>
  <si>
    <t>Sewer, Cl A, 84 inch, Tr Det A</t>
  </si>
  <si>
    <t>Sewer, Cl A, 90 inch, Tr Det A</t>
  </si>
  <si>
    <t>Sewer, Cl A, 96 inch, Tr Det A</t>
  </si>
  <si>
    <t>Sewer, Cl A, 102 inch, Tr Det A</t>
  </si>
  <si>
    <t>Sewer, Cl A, 108 inch, Tr Det A</t>
  </si>
  <si>
    <t>Sewer, Cl A, 114 inch, Tr Det A</t>
  </si>
  <si>
    <t>Sewer, Cl A, 120 inch, Tr Det A</t>
  </si>
  <si>
    <t>Sewer, Cl A, 126 inch, Tr Det A</t>
  </si>
  <si>
    <t>Sewer, Cl A, 132 inch, Tr Det A</t>
  </si>
  <si>
    <t>Sewer, Cl A, 138 inch, Tr Det A</t>
  </si>
  <si>
    <t>Sewer, Cl A, 144 inch, Tr Det A</t>
  </si>
  <si>
    <t>Sewer, Cl A, 6 inch, Tr Det B</t>
  </si>
  <si>
    <t>Sewer, Cl A, 8 inch, Tr Det B</t>
  </si>
  <si>
    <t>Sewer, Cl A, 10 inch, Tr Det B</t>
  </si>
  <si>
    <t>Sewer, Cl A, 12 inch, Tr Det B</t>
  </si>
  <si>
    <t>Sewer, Cl A, 15 inch, Tr Det B</t>
  </si>
  <si>
    <t>Sewer, Cl A, 18 inch, Tr Det B</t>
  </si>
  <si>
    <t>Sewer, Cl A, 24 inch, Tr Det B</t>
  </si>
  <si>
    <t>Sewer, Cl A, 30 inch, Tr Det B</t>
  </si>
  <si>
    <t>Sewer, Cl A, 36 inch, Tr Det B</t>
  </si>
  <si>
    <t>Sewer, Cl A, 42 inch, Tr Det B</t>
  </si>
  <si>
    <t>Sewer, Cl A, 48 inch, Tr Det B</t>
  </si>
  <si>
    <t>Sewer, Cl A, 54 inch, Tr Det B</t>
  </si>
  <si>
    <t>Sewer, Cl A, 60 inch, Tr Det B</t>
  </si>
  <si>
    <t>Sewer, Cl A, 66 inch, Tr Det B</t>
  </si>
  <si>
    <t>Sewer, Cl A, 72 inch, Tr Det B</t>
  </si>
  <si>
    <t>Sewer, Cl A, 78 inch, Tr Det B</t>
  </si>
  <si>
    <t>Sewer, Cl A, 84 inch, Tr Det B</t>
  </si>
  <si>
    <t>Sewer, Cl A, 90 inch, Tr Det B</t>
  </si>
  <si>
    <t>Sewer, Cl A, 96 inch, Tr Det B</t>
  </si>
  <si>
    <t>Sewer, Cl A, 102 inch, Tr Det B</t>
  </si>
  <si>
    <t>Sewer, Cl A, 108 inch, Tr Det B</t>
  </si>
  <si>
    <t>Sewer, Cl A, 114 inch, Tr Det B</t>
  </si>
  <si>
    <t>Sewer, Cl A, 120 inch, Tr Det B</t>
  </si>
  <si>
    <t>Sewer, Cl A, 126 inch, Tr Det B</t>
  </si>
  <si>
    <t>Sewer, Cl A, 132 inch, Tr Det B</t>
  </si>
  <si>
    <t>Sewer, Cl A, 138 inch, Tr Det B</t>
  </si>
  <si>
    <t>Sewer, Cl A, 144 inch, Tr Det B</t>
  </si>
  <si>
    <t>Sewer, Cl A, 6 inch, Tr Det C</t>
  </si>
  <si>
    <t>Sewer, Cl A, 8 inch, Tr Det C</t>
  </si>
  <si>
    <t>Sewer, Cl A, 10 inch, Tr Det C</t>
  </si>
  <si>
    <t>Sewer, Cl A, 12 inch, Tr Det C</t>
  </si>
  <si>
    <t>Sewer, Cl A, 15 inch, Tr Det C</t>
  </si>
  <si>
    <t>Sewer, Cl A, 18 inch, Tr Det C</t>
  </si>
  <si>
    <t>Sewer, Cl A, 24 inch, Tr Det C</t>
  </si>
  <si>
    <t>Sewer, Cl A, 30 inch, Tr Det C</t>
  </si>
  <si>
    <t>Sewer, Cl A, 36 inch, Tr Det C</t>
  </si>
  <si>
    <t>Sewer, Cl A, 42 inch, Tr Det C</t>
  </si>
  <si>
    <t>Sewer, Cl A, 48 inch, Tr Det C</t>
  </si>
  <si>
    <t>Sewer, Cl A, 54 inch, Tr Det C</t>
  </si>
  <si>
    <t>Sewer, Cl A, 60 inch, Tr Det C</t>
  </si>
  <si>
    <t>Sewer, Cl A, 66 inch, Tr Det C</t>
  </si>
  <si>
    <t>Sewer, Cl A, 72 inch, Tr Det C</t>
  </si>
  <si>
    <t>Sewer, Cl A, 78 inch, Tr Det C</t>
  </si>
  <si>
    <t>Sewer, Cl A, 84 inch, Tr Det C</t>
  </si>
  <si>
    <t>Sewer, Cl A, 90 inch, Tr Det C</t>
  </si>
  <si>
    <t>Sewer, Cl A, 96 inch, Tr Det C</t>
  </si>
  <si>
    <t>Sewer, Cl A, 102 inch, Tr Det C</t>
  </si>
  <si>
    <t>Sewer, Cl A, 108 inch, Tr Det C</t>
  </si>
  <si>
    <t>Sewer, Cl A, 114 inch, Tr Det C</t>
  </si>
  <si>
    <t>Sewer, Cl A, 120 inch, Tr Det C</t>
  </si>
  <si>
    <t>Sewer, Cl A, 126 inch, Tr Det C</t>
  </si>
  <si>
    <t>Sewer, Cl A, 132 inch, Tr Det C</t>
  </si>
  <si>
    <t>Sewer, Cl A, 138 inch, Tr Det C</t>
  </si>
  <si>
    <t>Sewer, Cl A, 144 inch, Tr Det C</t>
  </si>
  <si>
    <t>Sewer, Cl A, 6 inch, Tr Det D</t>
  </si>
  <si>
    <t>Sewer, Cl A, 8 inch, Tr Det D</t>
  </si>
  <si>
    <t>Sewer, Cl A, 10 inch, Tr Det D</t>
  </si>
  <si>
    <t>Sewer, Cl A, 12 inch, Tr Det D</t>
  </si>
  <si>
    <t>Sewer, Cl A, 15 inch, Tr Det D</t>
  </si>
  <si>
    <t>Sewer, Cl A, 18 inch, Tr Det D</t>
  </si>
  <si>
    <t>Sewer, Cl A, 24 inch, Tr Det D</t>
  </si>
  <si>
    <t>Sewer, Cl A, 30 inch, Tr Det D</t>
  </si>
  <si>
    <t>Sewer, Cl A, 36 inch, Tr Det D</t>
  </si>
  <si>
    <t>Sewer, Cl A, 42 inch, Tr Det D</t>
  </si>
  <si>
    <t>Sewer, Cl A, 48 inch, Tr Det D</t>
  </si>
  <si>
    <t>Sewer, Cl A, 54 inch, Tr Det D</t>
  </si>
  <si>
    <t>Sewer, Cl A, 60 inch, Tr Det D</t>
  </si>
  <si>
    <t>Sewer, Cl A, 66 inch, Tr Det D</t>
  </si>
  <si>
    <t>Sewer, Cl A, 72 inch, Tr Det D</t>
  </si>
  <si>
    <t>Sewer, Cl A, 78 inch, Tr Det D</t>
  </si>
  <si>
    <t>Sewer, Cl A, 84 inch, Tr Det D</t>
  </si>
  <si>
    <t>Sewer, Cl A, 90 inch, Tr Det D</t>
  </si>
  <si>
    <t>Sewer, Cl A, 96 inch, Tr Det D</t>
  </si>
  <si>
    <t>Sewer, Cl A, 102 inch, Tr Det D</t>
  </si>
  <si>
    <t>Sewer, Cl A, 108 inch, Tr Det D</t>
  </si>
  <si>
    <t>Sewer, Cl A, 114 inch, Tr Det D</t>
  </si>
  <si>
    <t>Sewer, Cl A, 120 inch, Tr Det D</t>
  </si>
  <si>
    <t>Sewer, Cl A, 126 inch, Tr Det D</t>
  </si>
  <si>
    <t>Sewer, Cl A, 132 inch, Tr Det D</t>
  </si>
  <si>
    <t>Sewer, Cl A, 138 inch, Tr Det D</t>
  </si>
  <si>
    <t>Sewer, Cl A, 144 inch, Tr Det D</t>
  </si>
  <si>
    <t>Sewer, Cl A, 6 inch, Tr Det E</t>
  </si>
  <si>
    <t>Sewer, Cl A, 8 inch, Tr Det E</t>
  </si>
  <si>
    <t>Sewer, Cl A, 10 inch, Tr Det E</t>
  </si>
  <si>
    <t>Sewer, Cl A, 12 inch, Tr Det E</t>
  </si>
  <si>
    <t>Sewer, Cl A, 15 inch, Tr Det E</t>
  </si>
  <si>
    <t>Sewer, Cl A, 18 inch, Tr Det E</t>
  </si>
  <si>
    <t>Sewer, Cl A, 24 inch, Tr Det E</t>
  </si>
  <si>
    <t>Sewer, Cl A, 30 inch, Tr Det E</t>
  </si>
  <si>
    <t>Sewer, Cl A, 36 inch, Tr Det E</t>
  </si>
  <si>
    <t>Sewer, Cl A, 42 inch, Tr Det E</t>
  </si>
  <si>
    <t>Sewer, Cl A, 48 inch, Tr Det E</t>
  </si>
  <si>
    <t>Sewer, Cl A, 54 inch, Tr Det E</t>
  </si>
  <si>
    <t>Sewer, Cl A, 60 inch, Tr Det E</t>
  </si>
  <si>
    <t>Sewer, Cl A, 66 inch, Tr Det E</t>
  </si>
  <si>
    <t>Sewer, Cl A, 72 inch, Tr Det E</t>
  </si>
  <si>
    <t>Sewer, Cl A, 78 inch, Tr Det E</t>
  </si>
  <si>
    <t>Sewer, Cl A, 84 inch, Tr Det E</t>
  </si>
  <si>
    <t>Sewer, Cl A, 90 inch, Tr Det E</t>
  </si>
  <si>
    <t>Sewer, Cl A, 96 inch, Tr Det E</t>
  </si>
  <si>
    <t>Sewer, Cl A, 102 inch, Tr Det E</t>
  </si>
  <si>
    <t>Sewer, Cl A, 108 inch, Tr Det E</t>
  </si>
  <si>
    <t>Sewer, Cl A, 114 inch, Tr Det E</t>
  </si>
  <si>
    <t>Sewer, Cl A, 120 inch, Tr Det E</t>
  </si>
  <si>
    <t>Sewer, Cl A, 126 inch, Tr Det E</t>
  </si>
  <si>
    <t>Sewer, Cl A, 132 inch, Tr Det E</t>
  </si>
  <si>
    <t>Sewer, Cl A, 138 inch, Tr Det E</t>
  </si>
  <si>
    <t>Sewer, Cl A, 144 inch, Tr Det E</t>
  </si>
  <si>
    <t>Sewer, Cl B, 6 inch, Tr Det A</t>
  </si>
  <si>
    <t>Sewer, Cl B, 8 inch, Tr Det A</t>
  </si>
  <si>
    <t>Sewer, Cl B, 10 inch, Tr Det A</t>
  </si>
  <si>
    <t>Sewer, Cl B, 12 inch, Tr Det A</t>
  </si>
  <si>
    <t>Sewer, Cl B, 15 inch, Tr Det A</t>
  </si>
  <si>
    <t>Sewer, Cl B, 18 inch, Tr Det A</t>
  </si>
  <si>
    <t>Sewer, Cl B, 24 inch, Tr Det A</t>
  </si>
  <si>
    <t>Sewer, Cl B, 30 inch, Tr Det A</t>
  </si>
  <si>
    <t>Sewer, Cl B, 36 inch, Tr Det A</t>
  </si>
  <si>
    <t>Sewer, Cl B, 42 inch, Tr Det A</t>
  </si>
  <si>
    <t>Sewer, Cl B, 48 inch, Tr Det A</t>
  </si>
  <si>
    <t>Sewer, Cl B, 54 inch, Tr Det A</t>
  </si>
  <si>
    <t>Sewer, Cl B, 60 inch, Tr Det A</t>
  </si>
  <si>
    <t>Sewer, Cl B, 66 inch, Tr Det A</t>
  </si>
  <si>
    <t>Sewer, Cl B, 72 inch, Tr Det A</t>
  </si>
  <si>
    <t>Sewer, Cl B, 78 inch, Tr Det A</t>
  </si>
  <si>
    <t>Sewer, Cl B, 84 inch, Tr Det A</t>
  </si>
  <si>
    <t>Sewer, Cl B, 90 inch, Tr Det A</t>
  </si>
  <si>
    <t>Sewer, Cl B, 96 inch, Tr Det A</t>
  </si>
  <si>
    <t>Sewer, Cl B, 102 inch, Tr Det A</t>
  </si>
  <si>
    <t>Sewer, Cl B, 108 inch, Tr Det A</t>
  </si>
  <si>
    <t>Sewer, Cl B, 114 inch, Tr Det A</t>
  </si>
  <si>
    <t>Sewer, Cl B, 120 inch, Tr Det A</t>
  </si>
  <si>
    <t>Sewer, Cl B, 126 inch, Tr Det A</t>
  </si>
  <si>
    <t>Sewer, Cl B, 132 inch, Tr Det A</t>
  </si>
  <si>
    <t>Sewer, Cl B, 138 inch, Tr Det A</t>
  </si>
  <si>
    <t>Sewer, Cl B, 144 inch, Tr Det A</t>
  </si>
  <si>
    <t>Sewer, Cl B, 6 inch, Tr Det B</t>
  </si>
  <si>
    <t>Sewer, Cl B, 8 inch, Tr Det B</t>
  </si>
  <si>
    <t>Sewer, Cl B, 10 inch, Tr Det B</t>
  </si>
  <si>
    <t>Sewer, Cl B, 12 inch, Tr Det B</t>
  </si>
  <si>
    <t>Sewer, Cl B, 15 inch, Tr Det B</t>
  </si>
  <si>
    <t>Sewer, Cl B, 18 inch, Tr Det B</t>
  </si>
  <si>
    <t>Sewer, Cl B, 24 inch, Tr Det B</t>
  </si>
  <si>
    <t>Sewer, Cl B, 30 inch, Tr Det B</t>
  </si>
  <si>
    <t>Sewer, Cl B, 36 inch, Tr Det B</t>
  </si>
  <si>
    <t>Sewer, Cl B, 42 inch, Tr Det B</t>
  </si>
  <si>
    <t>Sewer, Cl B, 48 inch, Tr Det B</t>
  </si>
  <si>
    <t>Sewer, Cl B, 54 inch, Tr Det B</t>
  </si>
  <si>
    <t>Sewer, Cl B, 60 inch, Tr Det B</t>
  </si>
  <si>
    <t>Sewer, Cl B, 66 inch, Tr Det B</t>
  </si>
  <si>
    <t>Sewer, Cl B, 72 inch, Tr Det B</t>
  </si>
  <si>
    <t>Sewer, Cl B, 78 inch, Tr Det B</t>
  </si>
  <si>
    <t>Sewer, Cl B, 84 inch, Tr Det B</t>
  </si>
  <si>
    <t>Sewer, Cl B, 90 inch, Tr Det B</t>
  </si>
  <si>
    <t>Sewer, Cl B, 96 inch, Tr Det B</t>
  </si>
  <si>
    <t>Sewer, Cl B, 102 inch, Tr Det B</t>
  </si>
  <si>
    <t>Sewer, Cl B, 108 inch, Tr Det B</t>
  </si>
  <si>
    <t>Sewer, Cl B, 114 inch, Tr Det B</t>
  </si>
  <si>
    <t>Sewer, Cl B, 120 inch, Tr Det B</t>
  </si>
  <si>
    <t>Sewer, Cl B, 126 inch, Tr Det B</t>
  </si>
  <si>
    <t>Sewer, Cl B, 132 inch, Tr Det B</t>
  </si>
  <si>
    <t>Sewer, Cl B, 138 inch, Tr Det B</t>
  </si>
  <si>
    <t>Sewer, Cl B, 144 inch, Tr Det B</t>
  </si>
  <si>
    <t>Sewer, Cl B, 6 inch, Tr Det C</t>
  </si>
  <si>
    <t>Sewer, Cl B, 8 inch, Tr Det C</t>
  </si>
  <si>
    <t>Sewer, Cl B, 10 inch, Tr Det C</t>
  </si>
  <si>
    <t>Sewer, Cl B, 12 inch, Tr Det C</t>
  </si>
  <si>
    <t>Sewer, Cl B, 15 inch, Tr Det C</t>
  </si>
  <si>
    <t>Sewer, Cl B, 18 inch, Tr Det C</t>
  </si>
  <si>
    <t>Sewer, Cl B, 24 inch, Tr Det C</t>
  </si>
  <si>
    <t>Sewer, Cl B, 30 inch, Tr Det C</t>
  </si>
  <si>
    <t>Sewer, Cl B, 36 inch, Tr Det C</t>
  </si>
  <si>
    <t>Sewer, Cl B, 42 inch, Tr Det C</t>
  </si>
  <si>
    <t>Sewer, Cl B, 48 inch, Tr Det C</t>
  </si>
  <si>
    <t>Sewer, Cl B, 54 inch, Tr Det C</t>
  </si>
  <si>
    <t>Sewer, Cl B, 60 inch, Tr Det C</t>
  </si>
  <si>
    <t>Sewer, Cl B, 66 inch, Tr Det C</t>
  </si>
  <si>
    <t>Sewer, Cl B, 72 inch, Tr Det C</t>
  </si>
  <si>
    <t>Sewer, Cl B, 78 inch, Tr Det C</t>
  </si>
  <si>
    <t>Sewer, Cl B, 84 inch, Tr Det C</t>
  </si>
  <si>
    <t>Sewer, Cl B, 90 inch, Tr Det C</t>
  </si>
  <si>
    <t>Sewer, Cl B, 96 inch, Tr Det C</t>
  </si>
  <si>
    <t>Sewer, Cl B, 102 inch, Tr Det C</t>
  </si>
  <si>
    <t>Sewer, Cl B, 108 inch, Tr Det C</t>
  </si>
  <si>
    <t>Sewer, Cl B, 114 inch, Tr Det C</t>
  </si>
  <si>
    <t>Sewer, Cl B, 120 inch, Tr Det C</t>
  </si>
  <si>
    <t>Sewer, Cl B, 126 inch, Tr Det C</t>
  </si>
  <si>
    <t>Sewer, Cl B, 132 inch, Tr Det C</t>
  </si>
  <si>
    <t>Sewer, Cl B, 138 inch, Tr Det C</t>
  </si>
  <si>
    <t>Sewer, Cl B, 144 inch, Tr Det C</t>
  </si>
  <si>
    <t>Sewer, Cl B, 6 inch, Tr Det D</t>
  </si>
  <si>
    <t>Sewer, Cl B, 8 inch, Tr Det D</t>
  </si>
  <si>
    <t>Sewer, Cl B, 10 inch, Tr Det D</t>
  </si>
  <si>
    <t>Sewer, Cl B, 12 inch, Tr Det D</t>
  </si>
  <si>
    <t>Sewer, Cl B, 15 inch, Tr Det D</t>
  </si>
  <si>
    <t>Sewer, Cl B, 18 inch, Tr Det D</t>
  </si>
  <si>
    <t>Sewer, Cl B, 24 inch, Tr Det D</t>
  </si>
  <si>
    <t>Sewer, Cl B, 30 inch, Tr Det D</t>
  </si>
  <si>
    <t>Sewer, Cl B, 36 inch, Tr Det D</t>
  </si>
  <si>
    <t>Sewer, Cl B, 42 inch, Tr Det D</t>
  </si>
  <si>
    <t>Sewer, Cl B, 48 inch, Tr Det D</t>
  </si>
  <si>
    <t>Sewer, Cl B, 54 inch, Tr Det D</t>
  </si>
  <si>
    <t>Sewer, Cl B, 60 inch, Tr Det D</t>
  </si>
  <si>
    <t>Sewer, Cl B, 66 inch, Tr Det D</t>
  </si>
  <si>
    <t>Sewer, Cl B, 72 inch, Tr Det D</t>
  </si>
  <si>
    <t>Sewer, Cl B, 78 inch, Tr Det D</t>
  </si>
  <si>
    <t>Sewer, Cl B, 84 inch, Tr Det D</t>
  </si>
  <si>
    <t>Sewer, Cl B, 90 inch, Tr Det D</t>
  </si>
  <si>
    <t>Sewer, Cl B, 96 inch, Tr Det D</t>
  </si>
  <si>
    <t>Sewer, Cl B, 102 inch, Tr Det D</t>
  </si>
  <si>
    <t>Sewer, Cl B, 108 inch, Tr Det D</t>
  </si>
  <si>
    <t>Sewer, Cl B, 114 inch, Tr Det D</t>
  </si>
  <si>
    <t>Sewer, Cl B, 120 inch, Tr Det D</t>
  </si>
  <si>
    <t>Sewer, Cl B, 126 inch, Tr Det D</t>
  </si>
  <si>
    <t>Sewer, Cl B, 132 inch, Tr Det D</t>
  </si>
  <si>
    <t>Sewer, Cl B, 138 inch, Tr Det D</t>
  </si>
  <si>
    <t>Sewer, Cl B, 144 inch, Tr Det D</t>
  </si>
  <si>
    <t>Sewer, Cl B, 6 inch, Tr Det E</t>
  </si>
  <si>
    <t>Sewer, Cl B, 8 inch, Tr Det E</t>
  </si>
  <si>
    <t>Sewer, Cl B, 10 inch, Tr Det E</t>
  </si>
  <si>
    <t>Sewer, Cl B, 12 inch, Tr Det E</t>
  </si>
  <si>
    <t>Sewer, Cl B, 15 inch, Tr Det E</t>
  </si>
  <si>
    <t>Sewer, Cl B, 18 inch, Tr Det E</t>
  </si>
  <si>
    <t>Sewer, Cl B, 24 inch, Tr Det E</t>
  </si>
  <si>
    <t>Sewer, Cl B, 30 inch, Tr Det E</t>
  </si>
  <si>
    <t>Sewer, Cl B, 36 inch, Tr Det E</t>
  </si>
  <si>
    <t>Sewer, Cl B, 42 inch, Tr Det E</t>
  </si>
  <si>
    <t>Sewer, Cl B, 48 inch, Tr Det E</t>
  </si>
  <si>
    <t>Sewer, Cl B, 54 inch, Tr Det E</t>
  </si>
  <si>
    <t>Sewer, Cl B, 60 inch, Tr Det E</t>
  </si>
  <si>
    <t>Sewer, Cl B, 66 inch, Tr Det E</t>
  </si>
  <si>
    <t>Sewer, Cl B, 72 inch, Tr Det E</t>
  </si>
  <si>
    <t>Sewer, Cl B, 78 inch, Tr Det E</t>
  </si>
  <si>
    <t>Sewer, Cl B, 84 inch, Tr Det E</t>
  </si>
  <si>
    <t>Sewer, Cl B, 90 inch, Tr Det E</t>
  </si>
  <si>
    <t>Sewer, Cl B, 96 inch, Tr Det E</t>
  </si>
  <si>
    <t>Sewer, Cl B, 102 inch, Tr Det E</t>
  </si>
  <si>
    <t>Sewer, Cl B, 108 inch, Tr Det E</t>
  </si>
  <si>
    <t>Sewer, Cl B, 114 inch, Tr Det E</t>
  </si>
  <si>
    <t>Sewer, Cl B, 120 inch, Tr Det E</t>
  </si>
  <si>
    <t>Sewer, Cl B, 126 inch, Tr Det E</t>
  </si>
  <si>
    <t>Sewer, Cl B, 132 inch, Tr Det E</t>
  </si>
  <si>
    <t>Sewer, Cl B, 138 inch, Tr Det E</t>
  </si>
  <si>
    <t>Sewer, Cl B, 144 inch, Tr Det E</t>
  </si>
  <si>
    <t>Sewer, Cl C, 6 inch, Tr Det A</t>
  </si>
  <si>
    <t>Sewer, Cl C, 8 inch, Tr Det A</t>
  </si>
  <si>
    <t>Sewer, Cl C, 10 inch, Tr Det A</t>
  </si>
  <si>
    <t>Sewer, Cl C, 12 inch, Tr Det A</t>
  </si>
  <si>
    <t>Sewer, Cl C, 15 inch, Tr Det A</t>
  </si>
  <si>
    <t>Sewer, Cl C, 18 inch, Tr Det A</t>
  </si>
  <si>
    <t>Sewer, Cl C, 24 inch, Tr Det A</t>
  </si>
  <si>
    <t>Sewer, Cl C, 30 inch, Tr Det A</t>
  </si>
  <si>
    <t>Sewer, Cl C, 36 inch, Tr Det A</t>
  </si>
  <si>
    <t>Sewer, Cl C, 42 inch, Tr Det A</t>
  </si>
  <si>
    <t>Sewer, Cl C, 48 inch, Tr Det A</t>
  </si>
  <si>
    <t>Sewer, Cl C, 54 inch, Tr Det A</t>
  </si>
  <si>
    <t>Sewer, Cl C, 60 inch, Tr Det A</t>
  </si>
  <si>
    <t>Sewer, Cl C, 66 inch, Tr Det A</t>
  </si>
  <si>
    <t>Sewer, Cl C, 72 inch, Tr Det A</t>
  </si>
  <si>
    <t>Sewer, Cl C, 78 inch, Tr Det A</t>
  </si>
  <si>
    <t>Sewer, Cl C, 84 inch, Tr Det A</t>
  </si>
  <si>
    <t>Sewer, Cl C, 90 inch, Tr Det A</t>
  </si>
  <si>
    <t>Sewer, Cl C, 96 inch, Tr Det A</t>
  </si>
  <si>
    <t>Sewer, Cl C, 102 inch, Tr Det A</t>
  </si>
  <si>
    <t>Sewer, Cl C, 108 inch, Tr Det A</t>
  </si>
  <si>
    <t>Sewer, Cl C, 114 inch, Tr Det A</t>
  </si>
  <si>
    <t>Sewer, Cl C, 120 inch, Tr Det A</t>
  </si>
  <si>
    <t>Sewer, Cl C, 126 inch, Tr Det A</t>
  </si>
  <si>
    <t>Sewer, Cl C, 132 inch, Tr Det A</t>
  </si>
  <si>
    <t>Sewer, Cl C, 138 inch, Tr Det A</t>
  </si>
  <si>
    <t>Sewer, Cl C, 144 inch, Tr Det A</t>
  </si>
  <si>
    <t>Sewer, Cl C, 6 inch, Tr Det B</t>
  </si>
  <si>
    <t>Sewer, Cl C, 8 inch, Tr Det B</t>
  </si>
  <si>
    <t>Sewer, Cl C, 10 inch, Tr Det B</t>
  </si>
  <si>
    <t>Sewer, Cl C, 12 inch, Tr Det B</t>
  </si>
  <si>
    <t>Sewer, Cl C, 15 inch, Tr Det B</t>
  </si>
  <si>
    <t>Sewer, Cl C, 18 inch, Tr Det B</t>
  </si>
  <si>
    <t>Sewer, Cl C, 24 inch, Tr Det B</t>
  </si>
  <si>
    <t>Sewer, Cl C, 30 inch, Tr Det B</t>
  </si>
  <si>
    <t>Sewer, Cl C, 36 inch, Tr Det B</t>
  </si>
  <si>
    <t>Sewer, Cl C, 42 inch, Tr Det B</t>
  </si>
  <si>
    <t>Sewer, Cl C, 48 inch, Tr Det B</t>
  </si>
  <si>
    <t>Sewer, Cl C, 54 inch, Tr Det B</t>
  </si>
  <si>
    <t>Sewer, Cl C, 60 inch, Tr Det B</t>
  </si>
  <si>
    <t>Sewer, Cl C, 66 inch, Tr Det B</t>
  </si>
  <si>
    <t>Sewer, Cl C, 72 inch, Tr Det B</t>
  </si>
  <si>
    <t>Sewer, Cl C, 78 inch, Tr Det B</t>
  </si>
  <si>
    <t>Sewer, Cl C, 84 inch, Tr Det B</t>
  </si>
  <si>
    <t>Sewer, Cl C, 90 inch, Tr Det B</t>
  </si>
  <si>
    <t>Sewer, Cl C, 96 inch, Tr Det B</t>
  </si>
  <si>
    <t>Sewer, Cl C, 102 inch, Tr Det B</t>
  </si>
  <si>
    <t>Sewer, Cl C, 108 inch, Tr Det B</t>
  </si>
  <si>
    <t>Sewer, Cl C, 114 inch, Tr Det B</t>
  </si>
  <si>
    <t>Sewer, Cl C, 120 inch, Tr Det B</t>
  </si>
  <si>
    <t>Sewer, Cl C, 126 inch, Tr Det B</t>
  </si>
  <si>
    <t>Sewer, Cl C, 132 inch, Tr Det B</t>
  </si>
  <si>
    <t>Sewer, Cl C, 138 inch, Tr Det B</t>
  </si>
  <si>
    <t>Sewer, Cl C, 144 inch, Tr Det B</t>
  </si>
  <si>
    <t>Sewer, Cl C, 6 inch, Tr Det C</t>
  </si>
  <si>
    <t>Sewer, Cl C, 8 inch, Tr Det C</t>
  </si>
  <si>
    <t>Sewer, Cl C, 10 inch, Tr Det C</t>
  </si>
  <si>
    <t>Sewer, Cl C, 12 inch, Tr Det C</t>
  </si>
  <si>
    <t>Sewer, Cl C, 15 inch, Tr Det C</t>
  </si>
  <si>
    <t>Sewer, Cl C, 18 inch, Tr Det C</t>
  </si>
  <si>
    <t>Sewer, Cl C, 24 inch, Tr Det C</t>
  </si>
  <si>
    <t>Sewer, Cl C, 30 inch, Tr Det C</t>
  </si>
  <si>
    <t>Sewer, Cl C, 36 inch, Tr Det C</t>
  </si>
  <si>
    <t>Sewer, Cl C, 42 inch, Tr Det C</t>
  </si>
  <si>
    <t>Sewer, Cl C, 48 inch, Tr Det C</t>
  </si>
  <si>
    <t>Sewer, Cl C, 54 inch, Tr Det C</t>
  </si>
  <si>
    <t>Sewer, Cl C, 60 inch, Tr Det C</t>
  </si>
  <si>
    <t>Sewer, Cl C, 66 inch, Tr Det C</t>
  </si>
  <si>
    <t>Sewer, Cl C, 72 inch, Tr Det C</t>
  </si>
  <si>
    <t>Sewer, Cl C, 78 inch, Tr Det C</t>
  </si>
  <si>
    <t>Sewer, Cl C, 84 inch, Tr Det C</t>
  </si>
  <si>
    <t>Sewer, Cl C, 90 inch, Tr Det C</t>
  </si>
  <si>
    <t>Sewer, Cl C, 96 inch, Tr Det C</t>
  </si>
  <si>
    <t>Sewer, Cl C, 102 inch, Tr Det C</t>
  </si>
  <si>
    <t>Sewer, Cl C, 108 inch, Tr Det C</t>
  </si>
  <si>
    <t>Sewer, Cl C, 114 inch, Tr Det C</t>
  </si>
  <si>
    <t>Sewer, Cl C, 120 inch, Tr Det C</t>
  </si>
  <si>
    <t>Sewer, Cl C, 126 inch, Tr Det C</t>
  </si>
  <si>
    <t>Sewer, Cl C, 132 inch, Tr Det C</t>
  </si>
  <si>
    <t>Sewer, Cl C, 138 inch, Tr Det C</t>
  </si>
  <si>
    <t>Sewer, Cl C, 144 inch, Tr Det C</t>
  </si>
  <si>
    <t>Sewer, Cl C, 6 inch, Tr Det D</t>
  </si>
  <si>
    <t>Sewer, Cl C, 8 inch, Tr Det D</t>
  </si>
  <si>
    <t>Sewer, Cl C, 10 inch, Tr Det D</t>
  </si>
  <si>
    <t>Sewer, Cl C, 12 inch, Tr Det D</t>
  </si>
  <si>
    <t>Sewer, Cl C, 15 inch, Tr Det D</t>
  </si>
  <si>
    <t>Sewer, Cl C, 18 inch, Tr Det D</t>
  </si>
  <si>
    <t>Sewer, Cl C, 24 inch, Tr Det D</t>
  </si>
  <si>
    <t>Sewer, Cl C, 30 inch, Tr Det D</t>
  </si>
  <si>
    <t>Sewer, Cl C, 36 inch, Tr Det D</t>
  </si>
  <si>
    <t>Sewer, Cl C, 42 inch, Tr Det D</t>
  </si>
  <si>
    <t>Sewer, Cl C, 48 inch, Tr Det D</t>
  </si>
  <si>
    <t>Sewer, Cl C, 54 inch, Tr Det D</t>
  </si>
  <si>
    <t>Sewer, Cl C, 60 inch, Tr Det D</t>
  </si>
  <si>
    <t>Sewer, Cl C, 66 inch, Tr Det D</t>
  </si>
  <si>
    <t>Sewer, Cl C, 72 inch, Tr Det D</t>
  </si>
  <si>
    <t>Sewer, Cl C, 78 inch, Tr Det D</t>
  </si>
  <si>
    <t>Sewer, Cl C, 84 inch, Tr Det D</t>
  </si>
  <si>
    <t>Sewer, Cl C, 90 inch, Tr Det D</t>
  </si>
  <si>
    <t>Sewer, Cl C, 96 inch, Tr Det D</t>
  </si>
  <si>
    <t>Sewer, Cl C, 102 inch, Tr Det D</t>
  </si>
  <si>
    <t>Sewer, Cl C, 108 inch, Tr Det D</t>
  </si>
  <si>
    <t>Sewer, Cl C, 114 inch, Tr Det D</t>
  </si>
  <si>
    <t>Sewer, Cl C, 120 inch, Tr Det D</t>
  </si>
  <si>
    <t>Sewer, Cl C, 126 inch, Tr Det D</t>
  </si>
  <si>
    <t>Sewer, Cl C, 132 inch, Tr Det D</t>
  </si>
  <si>
    <t>Sewer, Cl C, 138 inch, Tr Det D</t>
  </si>
  <si>
    <t>Sewer, Cl C, 144 inch, Tr Det D</t>
  </si>
  <si>
    <t>Sewer, Cl C, 6 inch, Tr Det E</t>
  </si>
  <si>
    <t>Sewer, Cl C, 8 inch, Tr Det E</t>
  </si>
  <si>
    <t>Sewer, Cl C, 10 inch, Tr Det E</t>
  </si>
  <si>
    <t>Sewer, Cl C, 12 inch, Tr Det E</t>
  </si>
  <si>
    <t>Sewer, Cl C, 15 inch, Tr Det E</t>
  </si>
  <si>
    <t>Sewer, Cl C, 18 inch, Tr Det E</t>
  </si>
  <si>
    <t>Sewer, Cl C, 24 inch, Tr Det E</t>
  </si>
  <si>
    <t>Sewer, Cl C, 30 inch, Tr Det E</t>
  </si>
  <si>
    <t>Sewer, Cl C, 36 inch, Tr Det E</t>
  </si>
  <si>
    <t>Sewer, Cl C, 42 inch, Tr Det E</t>
  </si>
  <si>
    <t>Sewer, Cl C, 48 inch, Tr Det E</t>
  </si>
  <si>
    <t>Sewer, Cl C, 54 inch, Tr Det E</t>
  </si>
  <si>
    <t>Sewer, Cl C, 60 inch, Tr Det E</t>
  </si>
  <si>
    <t>Sewer, Cl C, 66 inch, Tr Det E</t>
  </si>
  <si>
    <t>Sewer, Cl C, 72 inch, Tr Det E</t>
  </si>
  <si>
    <t>Sewer, Cl C, 78 inch, Tr Det E</t>
  </si>
  <si>
    <t>Sewer, Cl C, 84 inch, Tr Det E</t>
  </si>
  <si>
    <t>Sewer, Cl C, 90 inch, Tr Det E</t>
  </si>
  <si>
    <t>Sewer, Cl C, 96 inch, Tr Det E</t>
  </si>
  <si>
    <t>Sewer, Cl C, 102 inch, Tr Det E</t>
  </si>
  <si>
    <t>Sewer, Cl C, 108 inch, Tr Det E</t>
  </si>
  <si>
    <t>Sewer, Cl C, 114 inch, Tr Det E</t>
  </si>
  <si>
    <t>Sewer, Cl C, 120 inch, Tr Det E</t>
  </si>
  <si>
    <t>Sewer, Cl C, 126 inch, Tr Det E</t>
  </si>
  <si>
    <t>Sewer, Cl C, 132 inch, Tr Det E</t>
  </si>
  <si>
    <t>Sewer, Cl C, 138 inch, Tr Det E</t>
  </si>
  <si>
    <t>Sewer, Cl C, 144 inch, Tr Det E</t>
  </si>
  <si>
    <t>Sewer, Cl D, 12 inch, Tr Det A</t>
  </si>
  <si>
    <t>Sewer, Cl D, 15 inch, Tr Det A</t>
  </si>
  <si>
    <t>Sewer, Cl D, 18 inch, Tr Det A</t>
  </si>
  <si>
    <t>Sewer, Cl D, 24 inch, Tr Det A</t>
  </si>
  <si>
    <t>Sewer, Cl D, 30 inch, Tr Det A</t>
  </si>
  <si>
    <t>Sewer, Cl D, 36 inch, Tr Det A</t>
  </si>
  <si>
    <t>Sewer, Cl D, 42 inch, Tr Det A</t>
  </si>
  <si>
    <t>Sewer, Cl D, 48 inch, Tr Det A</t>
  </si>
  <si>
    <t>Sewer, Cl D, 54 inch, Tr Det A</t>
  </si>
  <si>
    <t>Sewer, Cl D, 60 inch, Tr Det A</t>
  </si>
  <si>
    <t>Sewer, Cl D, 66 inch, Tr Det A</t>
  </si>
  <si>
    <t>Sewer, Cl D, 72 inch, Tr Det A</t>
  </si>
  <si>
    <t>Sewer, Cl D, 78 inch, Tr Det A</t>
  </si>
  <si>
    <t>Sewer, Cl D, 84 inch, Tr Det A</t>
  </si>
  <si>
    <t>Sewer, Cl D, 90 inch, Tr Det A</t>
  </si>
  <si>
    <t>Sewer, Cl D, 96 inch, Tr Det A</t>
  </si>
  <si>
    <t>Sewer, Cl D, 102 inch, Tr Det A</t>
  </si>
  <si>
    <t>Sewer, Cl D, 108 inch, Tr Det A</t>
  </si>
  <si>
    <t>Sewer, Cl D, 114 inch, Tr Det A</t>
  </si>
  <si>
    <t>Sewer, Cl D, 120 inch, Tr Det A</t>
  </si>
  <si>
    <t>Sewer, Cl D, 126 inch, Tr Det A</t>
  </si>
  <si>
    <t>Sewer, Cl D, 132 inch, Tr Det A</t>
  </si>
  <si>
    <t>Sewer, Cl D, 138 inch, Tr Det A</t>
  </si>
  <si>
    <t>Sewer, Cl D, 144 inch, Tr Det A</t>
  </si>
  <si>
    <t>Sewer, Cl D, 12 inch, Tr Det B</t>
  </si>
  <si>
    <t>Sewer, Cl D, 15 inch, Tr Det B</t>
  </si>
  <si>
    <t>Sewer, Cl D, 18 inch, Tr Det B</t>
  </si>
  <si>
    <t>Sewer, Cl D, 24 inch, Tr Det B</t>
  </si>
  <si>
    <t>Sewer, Cl D, 30 inch, Tr Det B</t>
  </si>
  <si>
    <t>Sewer, Cl D, 36 inch, Tr Det B</t>
  </si>
  <si>
    <t>Sewer, Cl D, 42 inch, Tr Det B</t>
  </si>
  <si>
    <t>Sewer, Cl D, 48 inch, Tr Det B</t>
  </si>
  <si>
    <t>Sewer, Cl D, 54 inch, Tr Det B</t>
  </si>
  <si>
    <t>Sewer, Cl D, 60 inch, Tr Det B</t>
  </si>
  <si>
    <t>Sewer, Cl D, 66 inch, Tr Det B</t>
  </si>
  <si>
    <t>Sewer, Cl D, 72 inch, Tr Det B</t>
  </si>
  <si>
    <t>Sewer, Cl D, 78 inch, Tr Det B</t>
  </si>
  <si>
    <t>Sewer, Cl D, 84 inch, Tr Det B</t>
  </si>
  <si>
    <t>Sewer, Cl D, 90 inch, Tr Det B</t>
  </si>
  <si>
    <t>Sewer, Cl D, 96 inch, Tr Det B</t>
  </si>
  <si>
    <t>Sewer, Cl D, 102 inch, Tr Det B</t>
  </si>
  <si>
    <t>Sewer, Cl D, 108 inch, Tr Det B</t>
  </si>
  <si>
    <t>Sewer, Cl D, 114 inch, Tr Det B</t>
  </si>
  <si>
    <t>Sewer, Cl D, 120 inch, Tr Det B</t>
  </si>
  <si>
    <t>Sewer, Cl D, 126 inch, Tr Det B</t>
  </si>
  <si>
    <t>Sewer, Cl D, 132 inch, Tr Det B</t>
  </si>
  <si>
    <t>Sewer, Cl D, 138 inch, Tr Det B</t>
  </si>
  <si>
    <t>Sewer, Cl D, 144 inch, Tr Det B</t>
  </si>
  <si>
    <t>Sewer, Cl D, 12 inch, Tr Det C</t>
  </si>
  <si>
    <t>Sewer, Cl D, 15 inch, Tr Det C</t>
  </si>
  <si>
    <t>Sewer, Cl D, 18 inch, Tr Det C</t>
  </si>
  <si>
    <t>Sewer, Cl D, 24 inch, Tr Det C</t>
  </si>
  <si>
    <t>Sewer, Cl D, 30 inch, Tr Det C</t>
  </si>
  <si>
    <t>Sewer, Cl D, 36 inch, Tr Det C</t>
  </si>
  <si>
    <t>Sewer, Cl D, 42 inch, Tr Det C</t>
  </si>
  <si>
    <t>Sewer, Cl D, 48 inch, Tr Det C</t>
  </si>
  <si>
    <t>Sewer, Cl D, 54 inch, Tr Det C</t>
  </si>
  <si>
    <t>Sewer, Cl D, 60 inch, Tr Det C</t>
  </si>
  <si>
    <t>Sewer, Cl D, 66 inch, Tr Det C</t>
  </si>
  <si>
    <t>Sewer, Cl D, 72 inch, Tr Det C</t>
  </si>
  <si>
    <t>Sewer, Cl D, 78 inch, Tr Det C</t>
  </si>
  <si>
    <t>Sewer, Cl D, 84 inch, Tr Det C</t>
  </si>
  <si>
    <t>Sewer, Cl D, 90 inch, Tr Det C</t>
  </si>
  <si>
    <t>Sewer, Cl D, 96 inch, Tr Det C</t>
  </si>
  <si>
    <t>Sewer, Cl D, 102 inch, Tr Det C</t>
  </si>
  <si>
    <t>Sewer, Cl D, 108 inch, Tr Det C</t>
  </si>
  <si>
    <t>Sewer, Cl D, 114 inch, Tr Det C</t>
  </si>
  <si>
    <t>Sewer, Cl D, 120 inch, Tr Det C</t>
  </si>
  <si>
    <t>Sewer, Cl D, 126 inch, Tr Det C</t>
  </si>
  <si>
    <t>Sewer, Cl D, 132 inch, Tr Det C</t>
  </si>
  <si>
    <t>Sewer, Cl D, 138 inch, Tr Det C</t>
  </si>
  <si>
    <t>Sewer, Cl D, 144 inch, Tr Det C</t>
  </si>
  <si>
    <t>Sewer, Cl D, 12 inch, Tr Det D</t>
  </si>
  <si>
    <t>Sewer, Cl D, 15 inch, Tr Det D</t>
  </si>
  <si>
    <t>Sewer, Cl D, 18 inch, Tr Det D</t>
  </si>
  <si>
    <t>Sewer, Cl D, 24 inch, Tr Det D</t>
  </si>
  <si>
    <t>Sewer, Cl D, 30 inch, Tr Det D</t>
  </si>
  <si>
    <t>Sewer, Cl D, 36 inch, Tr Det D</t>
  </si>
  <si>
    <t>Sewer, Cl D, 42 inch, Tr Det D</t>
  </si>
  <si>
    <t>Sewer, Cl D, 48 inch, Tr Det D</t>
  </si>
  <si>
    <t>Sewer, Cl D, 54 inch, Tr Det D</t>
  </si>
  <si>
    <t>Sewer, Cl D, 60 inch, Tr Det D</t>
  </si>
  <si>
    <t>Sewer, Cl D, 66 inch, Tr Det D</t>
  </si>
  <si>
    <t>Sewer, Cl D, 72 inch, Tr Det D</t>
  </si>
  <si>
    <t>Sewer, Cl D, 78 inch, Tr Det D</t>
  </si>
  <si>
    <t>Sewer, Cl D, 84 inch, Tr Det D</t>
  </si>
  <si>
    <t>Sewer, Cl D, 90 inch, Tr Det D</t>
  </si>
  <si>
    <t>Sewer, Cl D, 96 inch, Tr Det D</t>
  </si>
  <si>
    <t>Sewer, Cl D, 102 inch, Tr Det D</t>
  </si>
  <si>
    <t>Sewer, Cl D, 108 inch, Tr Det D</t>
  </si>
  <si>
    <t>Sewer, Cl D, 114 inch, Tr Det D</t>
  </si>
  <si>
    <t>Sewer, Cl D, 120 inch, Tr Det D</t>
  </si>
  <si>
    <t>Sewer, Cl D, 126 inch, Tr Det D</t>
  </si>
  <si>
    <t>Sewer, Cl D, 132 inch, Tr Det D</t>
  </si>
  <si>
    <t>Sewer, Cl D, 138 inch, Tr Det D</t>
  </si>
  <si>
    <t>Sewer, Cl D, 144 inch, Tr Det D</t>
  </si>
  <si>
    <t>Sewer, Cl D, 12 inch, Tr Det E</t>
  </si>
  <si>
    <t>Sewer, Cl D, 15 inch, Tr Det E</t>
  </si>
  <si>
    <t>Sewer, Cl D, 18 inch, Tr Det E</t>
  </si>
  <si>
    <t>Sewer, Cl D, 24 inch, Tr Det E</t>
  </si>
  <si>
    <t>Sewer, Cl D, 30 inch, Tr Det E</t>
  </si>
  <si>
    <t>Sewer, Cl D, 36 inch, Tr Det E</t>
  </si>
  <si>
    <t>Sewer, Cl D, 42 inch, Tr Det E</t>
  </si>
  <si>
    <t>Sewer, Cl D, 48 inch, Tr Det E</t>
  </si>
  <si>
    <t>Sewer, Cl D, 54 inch, Tr Det E</t>
  </si>
  <si>
    <t>Sewer, Cl D, 60 inch, Tr Det E</t>
  </si>
  <si>
    <t>Sewer, Cl D, 66 inch, Tr Det E</t>
  </si>
  <si>
    <t>Sewer, Cl D, 72 inch, Tr Det E</t>
  </si>
  <si>
    <t>Sewer, Cl D, 78 inch, Tr Det E</t>
  </si>
  <si>
    <t>Sewer, Cl D, 84 inch, Tr Det E</t>
  </si>
  <si>
    <t>Sewer, Cl D, 90 inch, Tr Det E</t>
  </si>
  <si>
    <t>Sewer, Cl D, 96 inch, Tr Det E</t>
  </si>
  <si>
    <t>Sewer, Cl D, 102 inch, Tr Det E</t>
  </si>
  <si>
    <t>Sewer, Cl D, 108 inch, Tr Det E</t>
  </si>
  <si>
    <t>Sewer, Cl D, 114 inch, Tr Det E</t>
  </si>
  <si>
    <t>Sewer, Cl D, 120 inch, Tr Det E</t>
  </si>
  <si>
    <t>Sewer, Cl D, 126 inch, Tr Det E</t>
  </si>
  <si>
    <t>Sewer, Cl D, 132 inch, Tr Det E</t>
  </si>
  <si>
    <t>Sewer, Cl D, 138 inch, Tr Det E</t>
  </si>
  <si>
    <t>Sewer, Cl D, 144 inch, Tr Det E</t>
  </si>
  <si>
    <t>Sewer, Cl E, 12 inch, Tr Det B</t>
  </si>
  <si>
    <t>Sewer, Cl E, 15 inch, Tr Det B</t>
  </si>
  <si>
    <t>Sewer, Cl E, 18 inch, Tr Det B</t>
  </si>
  <si>
    <t>Sewer, Cl E, 24 inch, Tr Det B</t>
  </si>
  <si>
    <t>Sewer, Cl E, 30 inch, Tr Det B</t>
  </si>
  <si>
    <t>Sewer, Cl E, 36 inch, Tr Det B</t>
  </si>
  <si>
    <t>Sewer, Cl E, 42 inch, Tr Det B</t>
  </si>
  <si>
    <t>Sewer, Cl E, 48 inch, Tr Det B</t>
  </si>
  <si>
    <t>Sewer, Cl E, 54 inch, Tr Det B</t>
  </si>
  <si>
    <t>Sewer, Cl E, 60 inch, Tr Det B</t>
  </si>
  <si>
    <t>Sewer, Cl E, 66 inch, Tr Det B</t>
  </si>
  <si>
    <t>Sewer, Cl E, 72 inch, Tr Det B</t>
  </si>
  <si>
    <t>Sewer, Cl E, 78 inch, Tr Det B</t>
  </si>
  <si>
    <t>Sewer, Cl E, 84 inch, Tr Det B</t>
  </si>
  <si>
    <t>Sewer, Cl E, 90 inch, Tr Det B</t>
  </si>
  <si>
    <t>Sewer, Cl E, 96 inch, Tr Det B</t>
  </si>
  <si>
    <t>Sewer, Cl E, 102 inch, Tr Det B</t>
  </si>
  <si>
    <t>Sewer, Cl E, 108 inch, Tr Det B</t>
  </si>
  <si>
    <t>Sewer, Cl E, 114 inch, Tr Det B</t>
  </si>
  <si>
    <t>Sewer, Cl E, 120 inch, Tr Det B</t>
  </si>
  <si>
    <t>Sewer, Cl E, 126 inch, Tr Det B</t>
  </si>
  <si>
    <t>Sewer, Cl E, 132 inch, Tr Det B</t>
  </si>
  <si>
    <t>Sewer, Cl E, 138 inch, Tr Det B</t>
  </si>
  <si>
    <t>Sewer, Cl E, 144 inch, Tr Det B</t>
  </si>
  <si>
    <t>Sewer, Cl E, 12 inch, Tr Det C</t>
  </si>
  <si>
    <t>Sewer, Cl E, 15 inch, Tr Det C</t>
  </si>
  <si>
    <t>Sewer, Cl E, 18 inch, Tr Det C</t>
  </si>
  <si>
    <t>Sewer, Cl E, 24 inch, Tr Det C</t>
  </si>
  <si>
    <t>Sewer, Cl E, 30 inch, Tr Det C</t>
  </si>
  <si>
    <t>Sewer, Cl E, 36 inch, Tr Det C</t>
  </si>
  <si>
    <t>Sewer, Cl E, 42 inch, Tr Det C</t>
  </si>
  <si>
    <t>Sewer, Cl E, 48 inch, Tr Det C</t>
  </si>
  <si>
    <t>Sewer, Cl E, 54 inch, Tr Det C</t>
  </si>
  <si>
    <t>Sewer, Cl E, 60 inch, Tr Det C</t>
  </si>
  <si>
    <t>Sewer, Cl E, 66 inch, Tr Det C</t>
  </si>
  <si>
    <t>Sewer, Cl E, 72 inch, Tr Det C</t>
  </si>
  <si>
    <t>Sewer, Cl E, 78 inch, Tr Det C</t>
  </si>
  <si>
    <t>Sewer, Cl E, 84 inch, Tr Det C</t>
  </si>
  <si>
    <t>Sewer, Cl E, 90 inch, Tr Det C</t>
  </si>
  <si>
    <t>Sewer, Cl E, 96 inch, Tr Det C</t>
  </si>
  <si>
    <t>Sewer, Cl E, 102 inch, Tr Det C</t>
  </si>
  <si>
    <t>Sewer, Cl E, 108 inch, Tr Det C</t>
  </si>
  <si>
    <t>Sewer, Cl E, 114 inch, Tr Det C</t>
  </si>
  <si>
    <t>Sewer, Cl E, 120 inch, Tr Det C</t>
  </si>
  <si>
    <t>Sewer, Cl E, 126 inch, Tr Det C</t>
  </si>
  <si>
    <t>Sewer, Cl E, 132 inch, Tr Det C</t>
  </si>
  <si>
    <t>Sewer, Cl E, 138 inch, Tr Det C</t>
  </si>
  <si>
    <t>Sewer, Cl E, 144 inch, Tr Det C</t>
  </si>
  <si>
    <t>Sewer, Cl E, 12 inch, Tr Det D</t>
  </si>
  <si>
    <t>Sewer, Cl E, 15 inch, Tr Det D</t>
  </si>
  <si>
    <t>Sewer, Cl E, 18 inch, Tr Det D</t>
  </si>
  <si>
    <t>Sewer, Cl E, 24 inch, Tr Det D</t>
  </si>
  <si>
    <t>Sewer, Cl E, 30 inch, Tr Det D</t>
  </si>
  <si>
    <t>Sewer, Cl E, 36 inch, Tr Det D</t>
  </si>
  <si>
    <t>Sewer, Cl E, 42 inch, Tr Det D</t>
  </si>
  <si>
    <t>Sewer, Cl E, 48 inch, Tr Det D</t>
  </si>
  <si>
    <t>Sewer, Cl E, 54 inch, Tr Det D</t>
  </si>
  <si>
    <t>Sewer, Cl E, 60 inch, Tr Det D</t>
  </si>
  <si>
    <t>Sewer, Cl E, 66 inch, Tr Det D</t>
  </si>
  <si>
    <t>Sewer, Cl E, 72 inch, Tr Det D</t>
  </si>
  <si>
    <t>Sewer, Cl E, 78 inch, Tr Det D</t>
  </si>
  <si>
    <t>Sewer, Cl E, 84 inch, Tr Det D</t>
  </si>
  <si>
    <t>Sewer, Cl E, 90 inch, Tr Det D</t>
  </si>
  <si>
    <t>Sewer, Cl E, 96 inch, Tr Det D</t>
  </si>
  <si>
    <t>Sewer, Cl E, 102 inch, Tr Det D</t>
  </si>
  <si>
    <t>Sewer, Cl E, 108 inch, Tr Det D</t>
  </si>
  <si>
    <t>Sewer, Cl E, 114 inch, Tr Det D</t>
  </si>
  <si>
    <t>Sewer, Cl E, 120 inch, Tr Det D</t>
  </si>
  <si>
    <t>Sewer, Cl E, 126 inch, Tr Det D</t>
  </si>
  <si>
    <t>Sewer, Cl E, 132 inch, Tr Det D</t>
  </si>
  <si>
    <t>Sewer, Cl E, 138 inch, Tr Det D</t>
  </si>
  <si>
    <t>Sewer, Cl E, 144 inch, Tr Det D</t>
  </si>
  <si>
    <t>Sewer, Cl E, 12 inch, Tr Det E</t>
  </si>
  <si>
    <t>Sewer, Cl E, 15 inch, Tr Det E</t>
  </si>
  <si>
    <t>Sewer, Cl E, 18 inch, Tr Det E</t>
  </si>
  <si>
    <t>Sewer, Cl E, 24 inch, Tr Det E</t>
  </si>
  <si>
    <t>Sewer, Cl E, 30 inch, Tr Det E</t>
  </si>
  <si>
    <t>Sewer, Cl E, 36 inch, Tr Det E</t>
  </si>
  <si>
    <t>Sewer, Cl E, 42 inch, Tr Det E</t>
  </si>
  <si>
    <t>Sewer, Cl E, 48 inch, Tr Det E</t>
  </si>
  <si>
    <t>Sewer, Cl E, 54 inch, Tr Det E</t>
  </si>
  <si>
    <t>Sewer, Cl E, 60 inch, Tr Det E</t>
  </si>
  <si>
    <t>Sewer, Cl E, 66 inch, Tr Det E</t>
  </si>
  <si>
    <t>Sewer, Cl E, 72 inch, Tr Det E</t>
  </si>
  <si>
    <t>Sewer, Cl E, 78 inch, Tr Det E</t>
  </si>
  <si>
    <t>Sewer, Cl E, 84 inch, Tr Det E</t>
  </si>
  <si>
    <t>Sewer, Cl E, 90 inch, Tr Det E</t>
  </si>
  <si>
    <t>Sewer, Cl E, 96 inch, Tr Det E</t>
  </si>
  <si>
    <t>Sewer, Cl E, 102 inch, Tr Det E</t>
  </si>
  <si>
    <t>Sewer, Cl E, 108 inch, Tr Det E</t>
  </si>
  <si>
    <t>Sewer, Cl E, 114 inch, Tr Det E</t>
  </si>
  <si>
    <t>Sewer, Cl E, 120 inch, Tr Det E</t>
  </si>
  <si>
    <t>Sewer, Cl E, 126 inch, Tr Det E</t>
  </si>
  <si>
    <t>Sewer, Cl E, 132 inch, Tr Det E</t>
  </si>
  <si>
    <t>Sewer, Cl E, 138 inch, Tr Det E</t>
  </si>
  <si>
    <t>Sewer, Cl E, 144 inch, Tr Det E</t>
  </si>
  <si>
    <t>Sewer, Cl II, 12 inch, Tr Det A</t>
  </si>
  <si>
    <t>Sewer, Cl II, 15 inch, Tr Det A</t>
  </si>
  <si>
    <t>Sewer, Cl II, 18 inch, Tr Det A</t>
  </si>
  <si>
    <t>Sewer, Cl II, 24 inch, Tr Det A</t>
  </si>
  <si>
    <t>Sewer, Cl II, 30 inch, Tr Det A</t>
  </si>
  <si>
    <t>Sewer, Cl II, 36 inch, Tr Det A</t>
  </si>
  <si>
    <t>Sewer, Cl II, 42 inch, Tr Det A</t>
  </si>
  <si>
    <t>Sewer, Cl II, 48 inch, Tr Det A</t>
  </si>
  <si>
    <t>Sewer, Cl II, 54 inch, Tr Det A</t>
  </si>
  <si>
    <t>Sewer, Cl II, 60 inch, Tr Det A</t>
  </si>
  <si>
    <t>Sewer, Cl II, 66 inch, Tr Det A</t>
  </si>
  <si>
    <t>Sewer, Cl II, 72 inch, Tr Det A</t>
  </si>
  <si>
    <t>Sewer, Cl II, 78 inch, Tr Det A</t>
  </si>
  <si>
    <t>Sewer, Cl II, 84 inch, Tr Det A</t>
  </si>
  <si>
    <t>Sewer, Cl II, 90 inch, Tr Det A</t>
  </si>
  <si>
    <t>Sewer, Cl II, 96 inch, Tr Det A</t>
  </si>
  <si>
    <t>Sewer, Cl II, 102 inch, Tr Det A</t>
  </si>
  <si>
    <t>Sewer, Cl II, 108 inch, Tr Det A</t>
  </si>
  <si>
    <t>Sewer, Cl II, 114 inch, Tr Det A</t>
  </si>
  <si>
    <t>Sewer, Cl II, 120 inch, Tr Det A</t>
  </si>
  <si>
    <t>Sewer, Cl II, 126 inch, Tr Det A</t>
  </si>
  <si>
    <t>Sewer, Cl II, 132 inch, Tr Det A</t>
  </si>
  <si>
    <t>Sewer, Cl II, 138 inch, Tr Det A</t>
  </si>
  <si>
    <t>Sewer, Cl II, 144 inch, Tr Det A</t>
  </si>
  <si>
    <t>Sewer, Cl II, 12 inch, Tr Det B</t>
  </si>
  <si>
    <t>Sewer, Cl II, 15 inch, Tr Det B</t>
  </si>
  <si>
    <t>Sewer, Cl II, 18 inch, Tr Det B</t>
  </si>
  <si>
    <t>Sewer, Cl II, 24 inch, Tr Det B</t>
  </si>
  <si>
    <t>Sewer, Cl II, 30 inch, Tr Det B</t>
  </si>
  <si>
    <t>Sewer, Cl II, 36 inch, Tr Det B</t>
  </si>
  <si>
    <t>Sewer, Cl II, 42 inch, Tr Det B</t>
  </si>
  <si>
    <t>Sewer, Cl II, 48 inch, Tr Det B</t>
  </si>
  <si>
    <t>Sewer, Cl II, 54 inch, Tr Det B</t>
  </si>
  <si>
    <t>Sewer, Cl II, 60 inch, Tr Det B</t>
  </si>
  <si>
    <t>Sewer, Cl II, 66 inch, Tr Det B</t>
  </si>
  <si>
    <t>Sewer, Cl II, 72 inch, Tr Det B</t>
  </si>
  <si>
    <t>Sewer, Cl II, 78 inch, Tr Det B</t>
  </si>
  <si>
    <t>Sewer, Cl II, 84 inch, Tr Det B</t>
  </si>
  <si>
    <t>Sewer, Cl II, 90 inch, Tr Det B</t>
  </si>
  <si>
    <t>Sewer, Cl II, 96 inch, Tr Det B</t>
  </si>
  <si>
    <t>Sewer, Cl II, 102 inch, Tr Det B</t>
  </si>
  <si>
    <t>Sewer, Cl II, 108 inch, Tr Det B</t>
  </si>
  <si>
    <t>Sewer, Cl II, 114 inch, Tr Det B</t>
  </si>
  <si>
    <t>Sewer, Cl II, 120 inch, Tr Det B</t>
  </si>
  <si>
    <t>Sewer, Cl II, 126 inch, Tr Det B</t>
  </si>
  <si>
    <t>Sewer, Cl II, 132 inch, Tr Det B</t>
  </si>
  <si>
    <t>Sewer, Cl II, 138 inch, Tr Det B</t>
  </si>
  <si>
    <t>Sewer, Cl II, 144 inch, Tr Det B</t>
  </si>
  <si>
    <t>Sewer, Cl II, 12 inch, Tr Det C</t>
  </si>
  <si>
    <t>Sewer, Cl II, 15 inch, Tr Det C</t>
  </si>
  <si>
    <t>Sewer, Cl II, 18 inch, Tr Det C</t>
  </si>
  <si>
    <t>Sewer, Cl II, 24 inch, Tr Det C</t>
  </si>
  <si>
    <t>Sewer, Cl II, 30 inch, Tr Det C</t>
  </si>
  <si>
    <t>Sewer, Cl II, 36 inch, Tr Det C</t>
  </si>
  <si>
    <t>Sewer, Cl II, 42 inch, Tr Det C</t>
  </si>
  <si>
    <t>Sewer, Cl II, 48 inch, Tr Det C</t>
  </si>
  <si>
    <t>Sewer, Cl II, 54 inch, Tr Det C</t>
  </si>
  <si>
    <t>Sewer, Cl II, 60 inch, Tr Det C</t>
  </si>
  <si>
    <t>Sewer, Cl II, 66 inch, Tr Det C</t>
  </si>
  <si>
    <t>Sewer, Cl II, 72 inch, Tr Det C</t>
  </si>
  <si>
    <t>Sewer, Cl II, 78 inch, Tr Det C</t>
  </si>
  <si>
    <t>Sewer, Cl II, 84 inch, Tr Det C</t>
  </si>
  <si>
    <t>Sewer, Cl II, 90 inch, Tr Det C</t>
  </si>
  <si>
    <t>Sewer, Cl II, 96 inch, Tr Det C</t>
  </si>
  <si>
    <t>Sewer, Cl II, 102 inch, Tr Det C</t>
  </si>
  <si>
    <t>Sewer, Cl II, 108 inch, Tr Det C</t>
  </si>
  <si>
    <t>Sewer, Cl II, 114 inch, Tr Det C</t>
  </si>
  <si>
    <t>Sewer, Cl II, 120 inch, Tr Det C</t>
  </si>
  <si>
    <t>Sewer, Cl II, 126 inch, Tr Det C</t>
  </si>
  <si>
    <t>Sewer, Cl II, 132 inch, Tr Det C</t>
  </si>
  <si>
    <t>Sewer, Cl II, 138 inch, Tr Det C</t>
  </si>
  <si>
    <t>Sewer, Cl II, 144 inch, Tr Det C</t>
  </si>
  <si>
    <t>Sewer, Cl II, 12 inch, Tr Det D</t>
  </si>
  <si>
    <t>Sewer, Cl II, 15 inch, Tr Det D</t>
  </si>
  <si>
    <t>Sewer, Cl II, 18 inch, Tr Det D</t>
  </si>
  <si>
    <t>Sewer, Cl II, 24 inch, Tr Det D</t>
  </si>
  <si>
    <t>Sewer, Cl II, 30 inch, Tr Det D</t>
  </si>
  <si>
    <t>Sewer, Cl II, 36 inch, Tr Det D</t>
  </si>
  <si>
    <t>Sewer, Cl II, 42 inch, Tr Det D</t>
  </si>
  <si>
    <t>Sewer, Cl II, 48 inch, Tr Det D</t>
  </si>
  <si>
    <t>Sewer, Cl II, 54 inch, Tr Det D</t>
  </si>
  <si>
    <t>Sewer, Cl II, 60 inch, Tr Det D</t>
  </si>
  <si>
    <t>Sewer, Cl II, 66 inch, Tr Det D</t>
  </si>
  <si>
    <t>Sewer, Cl II, 72 inch, Tr Det D</t>
  </si>
  <si>
    <t>Sewer, Cl II, 78 inch, Tr Det D</t>
  </si>
  <si>
    <t>Sewer, Cl II, 84 inch, Tr Det D</t>
  </si>
  <si>
    <t>Sewer, Cl II, 90 inch, Tr Det D</t>
  </si>
  <si>
    <t>Sewer, Cl II, 96 inch, Tr Det D</t>
  </si>
  <si>
    <t>Sewer, Cl II, 102 inch, Tr Det D</t>
  </si>
  <si>
    <t>Sewer, Cl II, 108 inch, Tr Det D</t>
  </si>
  <si>
    <t>Sewer, Cl II, 114 inch, Tr Det D</t>
  </si>
  <si>
    <t>Sewer, Cl II, 120 inch, Tr Det D</t>
  </si>
  <si>
    <t>Sewer, Cl II, 126 inch, Tr Det D</t>
  </si>
  <si>
    <t>Sewer, Cl II, 132 inch, Tr Det D</t>
  </si>
  <si>
    <t>Sewer, Cl II, 138 inch, Tr Det D</t>
  </si>
  <si>
    <t>Sewer, Cl II, 144 inch, Tr Det D</t>
  </si>
  <si>
    <t>Sewer, Cl III, 12 inch, Tr Det A</t>
  </si>
  <si>
    <t>Sewer, Cl III, 15 inch, Tr Det A</t>
  </si>
  <si>
    <t>Sewer, Cl III, 18 inch, Tr Det A</t>
  </si>
  <si>
    <t>Sewer, Cl III, 24 inch, Tr Det A</t>
  </si>
  <si>
    <t>Sewer, Cl III, 30 inch, Tr Det A</t>
  </si>
  <si>
    <t>Sewer, Cl III, 36 inch, Tr Det A</t>
  </si>
  <si>
    <t>Sewer, Cl III, 42 inch, Tr Det A</t>
  </si>
  <si>
    <t>Sewer, Cl III, 48 inch, Tr Det A</t>
  </si>
  <si>
    <t>Sewer, Cl III, 54 inch, Tr Det A</t>
  </si>
  <si>
    <t>Sewer, Cl III, 60 inch, Tr Det A</t>
  </si>
  <si>
    <t>Sewer, Cl III, 66 inch, Tr Det A</t>
  </si>
  <si>
    <t>Sewer, Cl III, 72 inch, Tr Det A</t>
  </si>
  <si>
    <t>Sewer, Cl III, 78 inch, Tr Det A</t>
  </si>
  <si>
    <t>Sewer, Cl III, 84 inch, Tr Det A</t>
  </si>
  <si>
    <t>Sewer, Cl III, 90 inch, Tr Det A</t>
  </si>
  <si>
    <t>Sewer, Cl III, 96 inch, Tr Det A</t>
  </si>
  <si>
    <t>Sewer, Cl III, 102 inch, Tr Det A</t>
  </si>
  <si>
    <t>Sewer, Cl III, 108 inch, Tr Det A</t>
  </si>
  <si>
    <t>Sewer, Cl III, 114 inch, Tr Det A</t>
  </si>
  <si>
    <t>Sewer, Cl III, 120 inch, Tr Det A</t>
  </si>
  <si>
    <t>Sewer, Cl III, 126 inch, Tr Det A</t>
  </si>
  <si>
    <t>Sewer, Cl III, 132 inch, Tr Det A</t>
  </si>
  <si>
    <t>Sewer, Cl III, 138 inch, Tr Det A</t>
  </si>
  <si>
    <t>Sewer, Cl III, 144 inch, Tr Det A</t>
  </si>
  <si>
    <t>Sewer, Cl III, 12 inch, Tr Det B</t>
  </si>
  <si>
    <t>Sewer, Cl III, 15 inch, Tr Det B</t>
  </si>
  <si>
    <t>Sewer, Cl III, 18 inch, Tr Det B</t>
  </si>
  <si>
    <t>Sewer, Cl III, 24 inch, Tr Det B</t>
  </si>
  <si>
    <t>Sewer, Cl III, 30 inch, Tr Det B</t>
  </si>
  <si>
    <t>Sewer, Cl III, 36 inch, Tr Det B</t>
  </si>
  <si>
    <t>Sewer, Cl III, 42 inch, Tr Det B</t>
  </si>
  <si>
    <t>Sewer, Cl III, 48 inch, Tr Det B</t>
  </si>
  <si>
    <t>Sewer, Cl III, 54 inch, Tr Det B</t>
  </si>
  <si>
    <t>Sewer, Cl III, 60 inch, Tr Det B</t>
  </si>
  <si>
    <t>Sewer, Cl III, 66 inch, Tr Det B</t>
  </si>
  <si>
    <t>Sewer, Cl III, 72 inch, Tr Det B</t>
  </si>
  <si>
    <t>Sewer, Cl III, 78 inch, Tr Det B</t>
  </si>
  <si>
    <t>Sewer, Cl III, 84 inch, Tr Det B</t>
  </si>
  <si>
    <t>Sewer, Cl III, 90 inch, Tr Det B</t>
  </si>
  <si>
    <t>Sewer, Cl III, 96 inch, Tr Det B</t>
  </si>
  <si>
    <t>Sewer, Cl III, 102 inch, Tr Det B</t>
  </si>
  <si>
    <t>Sewer, Cl III, 108 inch, Tr Det B</t>
  </si>
  <si>
    <t>Sewer, Cl III, 114 inch, Tr Det B</t>
  </si>
  <si>
    <t>Sewer, Cl III, 120 inch, Tr Det B</t>
  </si>
  <si>
    <t>Sewer, Cl III, 126 inch, Tr Det B</t>
  </si>
  <si>
    <t>Sewer, Cl III, 132 inch, Tr Det B</t>
  </si>
  <si>
    <t>Sewer, Cl III, 138 inch, Tr Det B</t>
  </si>
  <si>
    <t>Sewer, Cl III, 144 inch, Tr Det B</t>
  </si>
  <si>
    <t>Sewer, Cl III, 12 inch, Tr Det C</t>
  </si>
  <si>
    <t>Sewer, Cl III, 15 inch, Tr Det C</t>
  </si>
  <si>
    <t>Sewer, Cl III, 18 inch, Tr Det C</t>
  </si>
  <si>
    <t>Sewer, Cl III, 24 inch, Tr Det C</t>
  </si>
  <si>
    <t>Sewer, Cl III, 30 inch, Tr Det C</t>
  </si>
  <si>
    <t>Sewer, Cl III, 36 inch, Tr Det C</t>
  </si>
  <si>
    <t>Sewer, Cl III, 42 inch, Tr Det C</t>
  </si>
  <si>
    <t>Sewer, Cl III, 48 inch, Tr Det C</t>
  </si>
  <si>
    <t>Sewer, Cl III, 54 inch, Tr Det C</t>
  </si>
  <si>
    <t>Sewer, Cl III, 60 inch, Tr Det C</t>
  </si>
  <si>
    <t>Sewer, Cl III, 66 inch, Tr Det C</t>
  </si>
  <si>
    <t>Sewer, Cl III, 72 inch, Tr Det C</t>
  </si>
  <si>
    <t>Sewer, Cl III, 78 inch, Tr Det C</t>
  </si>
  <si>
    <t>Sewer, Cl III, 84 inch, Tr Det C</t>
  </si>
  <si>
    <t>Sewer, Cl III, 90 inch, Tr Det C</t>
  </si>
  <si>
    <t>Sewer, Cl III, 96 inch, Tr Det C</t>
  </si>
  <si>
    <t>Sewer, Cl III, 102 inch, Tr Det C</t>
  </si>
  <si>
    <t>Sewer, Cl III, 108 inch, Tr Det C</t>
  </si>
  <si>
    <t>Sewer, Cl III, 114 inch, Tr Det C</t>
  </si>
  <si>
    <t>Sewer, Cl III, 120 inch, Tr Det C</t>
  </si>
  <si>
    <t>Sewer, Cl III, 126 inch, Tr Det C</t>
  </si>
  <si>
    <t>Sewer, Cl III, 132 inch, Tr Det C</t>
  </si>
  <si>
    <t>Sewer, Cl III, 138 inch, Tr Det C</t>
  </si>
  <si>
    <t>Sewer, Cl III, 144 inch, Tr Det C</t>
  </si>
  <si>
    <t>Sewer, Cl III, 12 inch, Tr Det D</t>
  </si>
  <si>
    <t>Sewer, Cl III, 15 inch, Tr Det D</t>
  </si>
  <si>
    <t>Sewer, Cl III, 18 inch, Tr Det D</t>
  </si>
  <si>
    <t>Sewer, Cl III, 24 inch, Tr Det D</t>
  </si>
  <si>
    <t>Sewer, Cl III, 30 inch, Tr Det D</t>
  </si>
  <si>
    <t>Sewer, Cl III, 36 inch, Tr Det D</t>
  </si>
  <si>
    <t>Sewer, Cl III, 42 inch, Tr Det D</t>
  </si>
  <si>
    <t>Sewer, Cl III, 48 inch, Tr Det D</t>
  </si>
  <si>
    <t>Sewer, Cl III, 54 inch, Tr Det D</t>
  </si>
  <si>
    <t>Sewer, Cl III, 60 inch, Tr Det D</t>
  </si>
  <si>
    <t>Sewer, Cl III, 66 inch, Tr Det D</t>
  </si>
  <si>
    <t>Sewer, Cl III, 72 inch, Tr Det D</t>
  </si>
  <si>
    <t>Sewer, Cl III, 78 inch, Tr Det D</t>
  </si>
  <si>
    <t>Sewer, Cl III, 84 inch, Tr Det D</t>
  </si>
  <si>
    <t>Sewer, Cl III, 90 inch, Tr Det D</t>
  </si>
  <si>
    <t>Sewer, Cl III, 96 inch, Tr Det D</t>
  </si>
  <si>
    <t>Sewer, Cl III, 102 inch, Tr Det D</t>
  </si>
  <si>
    <t>Sewer, Cl III, 108 inch, Tr Det D</t>
  </si>
  <si>
    <t>Sewer, Cl III, 114 inch, Tr Det D</t>
  </si>
  <si>
    <t>Sewer, Cl III, 120 inch, Tr Det D</t>
  </si>
  <si>
    <t>Sewer, Cl III, 126 inch, Tr Det D</t>
  </si>
  <si>
    <t>Sewer, Cl III, 132 inch, Tr Det D</t>
  </si>
  <si>
    <t>Sewer, Cl III, 138 inch, Tr Det D</t>
  </si>
  <si>
    <t>Sewer, Cl III, 144 inch, Tr Det D</t>
  </si>
  <si>
    <t>Sewer, Cl IV, 12 inch, Tr Det A</t>
  </si>
  <si>
    <t>Sewer, Cl IV, 15 inch, Tr Det A</t>
  </si>
  <si>
    <t>Sewer, Cl IV, 18 inch, Tr Det A</t>
  </si>
  <si>
    <t>Sewer, Cl IV, 24 inch, Tr Det A</t>
  </si>
  <si>
    <t>Sewer, Cl IV, 30 inch, Tr Det A</t>
  </si>
  <si>
    <t>Sewer, Cl IV, 36 inch, Tr Det A</t>
  </si>
  <si>
    <t>Sewer, Cl IV, 42 inch, Tr Det A</t>
  </si>
  <si>
    <t>Sewer, Cl IV, 48 inch, Tr Det A</t>
  </si>
  <si>
    <t>Sewer, Cl IV, 54 inch, Tr Det A</t>
  </si>
  <si>
    <t>Sewer, Cl IV, 60 inch, Tr Det A</t>
  </si>
  <si>
    <t>Sewer, Cl IV, 66 inch, Tr Det A</t>
  </si>
  <si>
    <t>Sewer, Cl IV, 72 inch, Tr Det A</t>
  </si>
  <si>
    <t>Sewer, Cl IV, 78 inch, Tr Det A</t>
  </si>
  <si>
    <t>Sewer, Cl IV, 84 inch, Tr Det A</t>
  </si>
  <si>
    <t>Sewer, Cl IV, 90 inch, Tr Det A</t>
  </si>
  <si>
    <t>Sewer, Cl IV, 96 inch, Tr Det A</t>
  </si>
  <si>
    <t>Sewer, Cl IV, 102 inch, Tr Det A</t>
  </si>
  <si>
    <t>Sewer, Cl IV, 108 inch, Tr Det A</t>
  </si>
  <si>
    <t>Sewer, Cl IV, 114 inch, Tr Det A</t>
  </si>
  <si>
    <t>Sewer, Cl IV, 120 inch, Tr Det A</t>
  </si>
  <si>
    <t>Sewer, Cl IV, 126 inch, Tr Det A</t>
  </si>
  <si>
    <t>Sewer, Cl IV, 132 inch, Tr Det A</t>
  </si>
  <si>
    <t>Sewer, Cl IV, 138 inch, Tr Det A</t>
  </si>
  <si>
    <t>Sewer, Cl IV, 144 inch, Tr Det A</t>
  </si>
  <si>
    <t>Sewer, Cl IV, 12 inch, Tr Det B</t>
  </si>
  <si>
    <t>Sewer, Cl IV, 15 inch, Tr Det B</t>
  </si>
  <si>
    <t>Sewer, Cl IV, 18 inch, Tr Det B</t>
  </si>
  <si>
    <t>Sewer, Cl IV, 24 inch, Tr Det B</t>
  </si>
  <si>
    <t>Sewer, Cl IV, 30 inch, Tr Det B</t>
  </si>
  <si>
    <t>Sewer, Cl IV, 36 inch, Tr Det B</t>
  </si>
  <si>
    <t>Sewer, Cl IV, 42 inch, Tr Det B</t>
  </si>
  <si>
    <t>Sewer, Cl IV, 48 inch, Tr Det B</t>
  </si>
  <si>
    <t>Sewer, Cl IV, 54 inch, Tr Det B</t>
  </si>
  <si>
    <t>Sewer, Cl IV, 60 inch, Tr Det B</t>
  </si>
  <si>
    <t>Sewer, Cl IV, 66 inch, Tr Det B</t>
  </si>
  <si>
    <t>Sewer, Cl IV, 72 inch, Tr Det B</t>
  </si>
  <si>
    <t>Sewer, Cl IV, 78 inch, Tr Det B</t>
  </si>
  <si>
    <t>Sewer, Cl IV, 84 inch, Tr Det B</t>
  </si>
  <si>
    <t>Sewer, Cl IV, 90 inch, Tr Det B</t>
  </si>
  <si>
    <t>Sewer, Cl IV, 96 inch, Tr Det B</t>
  </si>
  <si>
    <t>Sewer, Cl IV, 102 inch, Tr Det B</t>
  </si>
  <si>
    <t>Sewer, Cl IV, 108 inch, Tr Det B</t>
  </si>
  <si>
    <t>Sewer, Cl IV, 114 inch, Tr Det B</t>
  </si>
  <si>
    <t>Sewer, Cl IV, 120 inch, Tr Det B</t>
  </si>
  <si>
    <t>Sewer, Cl IV, 126 inch, Tr Det B</t>
  </si>
  <si>
    <t>Sewer, Cl IV, 132 inch, Tr Det B</t>
  </si>
  <si>
    <t>Sewer, Cl IV, 138 inch, Tr Det B</t>
  </si>
  <si>
    <t>Sewer, Cl IV, 144 inch, Tr Det B</t>
  </si>
  <si>
    <t>Sewer, Cl IV, 12 inch, Tr Det C</t>
  </si>
  <si>
    <t>Sewer, Cl IV, 15 inch, Tr Det C</t>
  </si>
  <si>
    <t>Sewer, Cl IV, 18 inch, Tr Det C</t>
  </si>
  <si>
    <t>Sewer, Cl IV, 24 inch, Tr Det C</t>
  </si>
  <si>
    <t>Sewer, Cl IV, 30 inch, Tr Det C</t>
  </si>
  <si>
    <t>Sewer, Cl IV, 36 inch, Tr Det C</t>
  </si>
  <si>
    <t>Sewer, Cl IV, 42 inch, Tr Det C</t>
  </si>
  <si>
    <t>Sewer, Cl IV, 48 inch, Tr Det C</t>
  </si>
  <si>
    <t>Sewer, Cl IV, 54 inch, Tr Det C</t>
  </si>
  <si>
    <t>Sewer, Cl IV, 60 inch, Tr Det C</t>
  </si>
  <si>
    <t>Sewer, Cl IV, 66 inch, Tr Det C</t>
  </si>
  <si>
    <t>Sewer, Cl IV, 72 inch, Tr Det C</t>
  </si>
  <si>
    <t>Sewer, Cl IV, 78 inch, Tr Det C</t>
  </si>
  <si>
    <t>Sewer, Cl IV, 84 inch, Tr Det C</t>
  </si>
  <si>
    <t>Sewer, Cl IV, 90 inch, Tr Det C</t>
  </si>
  <si>
    <t>Sewer, Cl IV, 96 inch, Tr Det C</t>
  </si>
  <si>
    <t>Sewer, Cl IV, 102 inch, Tr Det C</t>
  </si>
  <si>
    <t>Sewer, Cl IV, 108 inch, Tr Det C</t>
  </si>
  <si>
    <t>Sewer, Cl IV, 114 inch, Tr Det C</t>
  </si>
  <si>
    <t>Sewer, Cl IV, 120 inch, Tr Det C</t>
  </si>
  <si>
    <t>Sewer, Cl IV, 126 inch, Tr Det C</t>
  </si>
  <si>
    <t>Sewer, Cl IV, 132 inch, Tr Det C</t>
  </si>
  <si>
    <t>Sewer, Cl IV, 138 inch, Tr Det C</t>
  </si>
  <si>
    <t>Sewer, Cl IV, 144 inch, Tr Det C</t>
  </si>
  <si>
    <t>Sewer, Cl IV, 12 inch, Tr Det D</t>
  </si>
  <si>
    <t>Sewer, Cl IV, 15 inch, Tr Det D</t>
  </si>
  <si>
    <t>Sewer, Cl IV, 18 inch, Tr Det D</t>
  </si>
  <si>
    <t>Sewer, Cl IV, 24 inch, Tr Det D</t>
  </si>
  <si>
    <t>Sewer, Cl IV, 30 inch, Tr Det D</t>
  </si>
  <si>
    <t>Sewer, Cl IV, 36 inch, Tr Det D</t>
  </si>
  <si>
    <t>Sewer, Cl IV, 42 inch, Tr Det D</t>
  </si>
  <si>
    <t>Sewer, Cl IV, 48 inch, Tr Det D</t>
  </si>
  <si>
    <t>Sewer, Cl IV, 54 inch, Tr Det D</t>
  </si>
  <si>
    <t>Sewer, Cl IV, 60 inch, Tr Det D</t>
  </si>
  <si>
    <t>Sewer, Cl IV, 66 inch, Tr Det D</t>
  </si>
  <si>
    <t>Sewer, Cl IV, 72 inch, Tr Det D</t>
  </si>
  <si>
    <t>Sewer, Cl IV, 78 inch, Tr Det D</t>
  </si>
  <si>
    <t>Sewer, Cl IV, 84 inch, Tr Det D</t>
  </si>
  <si>
    <t>Sewer, Cl IV, 90 inch, Tr Det D</t>
  </si>
  <si>
    <t>Sewer, Cl IV, 96 inch, Tr Det D</t>
  </si>
  <si>
    <t>Sewer, Cl IV, 102 inch, Tr Det D</t>
  </si>
  <si>
    <t>Sewer, Cl IV, 108 inch, Tr Det D</t>
  </si>
  <si>
    <t>Sewer, Cl IV, 114 inch, Tr Det D</t>
  </si>
  <si>
    <t>Sewer, Cl IV, 120 inch, Tr Det D</t>
  </si>
  <si>
    <t>Sewer, Cl IV, 126 inch, Tr Det D</t>
  </si>
  <si>
    <t>Sewer, Cl IV, 132 inch, Tr Det D</t>
  </si>
  <si>
    <t>Sewer, Cl IV, 138 inch, Tr Det D</t>
  </si>
  <si>
    <t>Sewer, Cl IV, 144 inch, Tr Det D</t>
  </si>
  <si>
    <t>Sewer, Cl V, 12 inch, Tr Det A</t>
  </si>
  <si>
    <t>Sewer, Cl V, 15 inch, Tr Det A</t>
  </si>
  <si>
    <t>Sewer, Cl V, 18 inch, Tr Det A</t>
  </si>
  <si>
    <t>Sewer, Cl V, 24 inch, Tr Det A</t>
  </si>
  <si>
    <t>Sewer, Cl V, 30 inch, Tr Det A</t>
  </si>
  <si>
    <t>Sewer, Cl V, 36 inch, Tr Det A</t>
  </si>
  <si>
    <t>Sewer, Cl V, 42 inch, Tr Det A</t>
  </si>
  <si>
    <t>Sewer, Cl V, 48 inch, Tr Det A</t>
  </si>
  <si>
    <t>Sewer, Cl V, 54 inch, Tr Det A</t>
  </si>
  <si>
    <t>Sewer, Cl V, 60 inch, Tr Det A</t>
  </si>
  <si>
    <t>Sewer, Cl V, 66 inch, Tr Det A</t>
  </si>
  <si>
    <t>Sewer, Cl V, 72 inch, Tr Det A</t>
  </si>
  <si>
    <t>Sewer, Cl V, 78 inch, Tr Det A</t>
  </si>
  <si>
    <t>Sewer, Cl V, 84 inch, Tr Det A</t>
  </si>
  <si>
    <t>Sewer, Cl V, 90 inch, Tr Det A</t>
  </si>
  <si>
    <t>Sewer, Cl V, 96 inch, Tr Det A</t>
  </si>
  <si>
    <t>Sewer, Cl V, 102 inch, Tr Det A</t>
  </si>
  <si>
    <t>Sewer, Cl V, 108 inch, Tr Det A</t>
  </si>
  <si>
    <t>Sewer, Cl V, 114 inch, Tr Det A</t>
  </si>
  <si>
    <t>Sewer, Cl V, 120 inch, Tr Det A</t>
  </si>
  <si>
    <t>Sewer, Cl V, 126 inch, Tr Det A</t>
  </si>
  <si>
    <t>Sewer, Cl V, 132 inch, Tr Det A</t>
  </si>
  <si>
    <t>Sewer, Cl V, 138 inch, Tr Det A</t>
  </si>
  <si>
    <t>Sewer, Cl V, 144 inch, Tr Det A</t>
  </si>
  <si>
    <t>Sewer, Cl V, 12 inch, Tr Det B</t>
  </si>
  <si>
    <t>Sewer, Cl V, 15 inch, Tr Det B</t>
  </si>
  <si>
    <t>Sewer, Cl V, 18 inch, Tr Det B</t>
  </si>
  <si>
    <t>Sewer, Cl V, 24 inch, Tr Det B</t>
  </si>
  <si>
    <t>Sewer, Cl V, 30 inch, Tr Det B</t>
  </si>
  <si>
    <t>Sewer, Cl V, 36 inch, Tr Det B</t>
  </si>
  <si>
    <t>Sewer, Cl V, 42 inch, Tr Det B</t>
  </si>
  <si>
    <t>Sewer, Cl V, 48 inch, Tr Det B</t>
  </si>
  <si>
    <t>Sewer, Cl V, 54 inch, Tr Det B</t>
  </si>
  <si>
    <t>Sewer, Cl V, 60 inch, Tr Det B</t>
  </si>
  <si>
    <t>Sewer, Cl V, 66 inch, Tr Det B</t>
  </si>
  <si>
    <t>Sewer, Cl V, 72 inch, Tr Det B</t>
  </si>
  <si>
    <t>Sewer, Cl V, 78 inch, Tr Det B</t>
  </si>
  <si>
    <t>Sewer, Cl V, 84 inch, Tr Det B</t>
  </si>
  <si>
    <t>Sewer, Cl V, 90 inch, Tr Det B</t>
  </si>
  <si>
    <t>Sewer, Cl V, 96 inch, Tr Det B</t>
  </si>
  <si>
    <t>Sewer, Cl V, 102 inch, Tr Det B</t>
  </si>
  <si>
    <t>Sewer, Cl V, 108 inch, Tr Det B</t>
  </si>
  <si>
    <t>Sewer, Cl V, 114 inch, Tr Det B</t>
  </si>
  <si>
    <t>Sewer, Cl V, 120 inch, Tr Det B</t>
  </si>
  <si>
    <t>Sewer, Cl V, 126 inch, Tr Det B</t>
  </si>
  <si>
    <t>Sewer, Cl V, 132 inch, Tr Det B</t>
  </si>
  <si>
    <t>Sewer, Cl V, 138 inch, Tr Det B</t>
  </si>
  <si>
    <t>Sewer, Cl V, 144 inch, Tr Det B</t>
  </si>
  <si>
    <t>Sewer, Cl IV, 36 inch, Jacked in Place</t>
  </si>
  <si>
    <t>Sewer, Cl IV, 42 inch, Jacked in Place</t>
  </si>
  <si>
    <t>Sewer, Cl IV, 48 inch, Jacked in Place</t>
  </si>
  <si>
    <t>Sewer, Cl IV, 54 inch, Jacked in Place</t>
  </si>
  <si>
    <t>Sewer, Cl IV, 60 inch, Jacked in Place</t>
  </si>
  <si>
    <t>Sewer, Cl IV, 66 inch, Jacked in Place</t>
  </si>
  <si>
    <t>Sewer, Cl IV, 72 inch, Jacked in Place</t>
  </si>
  <si>
    <t>Sewer, Cl V, 36 inch, Jacked in Place</t>
  </si>
  <si>
    <t>Sewer, Cl V, 42 inch, Jacked in Place</t>
  </si>
  <si>
    <t>Sewer, Cl V, 48 inch, Jacked in Place</t>
  </si>
  <si>
    <t>Sewer, Cl V, 54 inch, Jacked in Place</t>
  </si>
  <si>
    <t>Sewer, Cl V, 60 inch, Jacked in Place</t>
  </si>
  <si>
    <t>Sewer, Cl V, 66 inch, Jacked in Place</t>
  </si>
  <si>
    <t>Sewer, Cl V, 72 inch, Jacked in Place</t>
  </si>
  <si>
    <t>Sewer Tap, 4 inch</t>
  </si>
  <si>
    <t>Sewer Tap, 6 inch</t>
  </si>
  <si>
    <t>Sewer Tap, 8 inch</t>
  </si>
  <si>
    <t>Sewer Tap, 10 inch</t>
  </si>
  <si>
    <t>Sewer Tap, 12 inch</t>
  </si>
  <si>
    <t>Sewer Tap, 15 inch</t>
  </si>
  <si>
    <t>Sewer Tap, 18 inch</t>
  </si>
  <si>
    <t>Sewer Tap, 24 inch</t>
  </si>
  <si>
    <t>Sewer Tap, 30 inch</t>
  </si>
  <si>
    <t>Sewer Tap, 36 inch</t>
  </si>
  <si>
    <t>Sewer Tap, 42 inch</t>
  </si>
  <si>
    <t>Sewer Tap, 48 inch</t>
  </si>
  <si>
    <t>Sewer Tap, 54 inch</t>
  </si>
  <si>
    <t>Sewer Tap, 60 inch</t>
  </si>
  <si>
    <t>Sewer Tap, 66 inch</t>
  </si>
  <si>
    <t>Sewer Tap, 72 inch</t>
  </si>
  <si>
    <t>Sewer Tap, 78 inch</t>
  </si>
  <si>
    <t>Sewer Tap, 84 inch</t>
  </si>
  <si>
    <t>Sewer Bulkhead, 12 inch</t>
  </si>
  <si>
    <t>Sewer Bulkhead, 15 inch</t>
  </si>
  <si>
    <t>Sewer Bulkhead, 18 inch</t>
  </si>
  <si>
    <t>Sewer Bulkhead, 21 inch</t>
  </si>
  <si>
    <t>Sewer Bulkhead, 24 inch</t>
  </si>
  <si>
    <t>Sewer Bulkhead, 27 inch</t>
  </si>
  <si>
    <t>Sewer Bulkhead, 30 inch</t>
  </si>
  <si>
    <t>Sewer Bulkhead, 36 inch</t>
  </si>
  <si>
    <t>Sewer Bulkhead, 42 inch</t>
  </si>
  <si>
    <t>Sewer Bulkhead, 48 inch</t>
  </si>
  <si>
    <t>Sewer Bulkhead, 54 inch</t>
  </si>
  <si>
    <t>Sewer Bulkhead, 60 inch</t>
  </si>
  <si>
    <t>Sewer Bulkhead, 66 inch</t>
  </si>
  <si>
    <t>Sewer Bulkhead, 72 inch</t>
  </si>
  <si>
    <t>Sewer Bulkhead, 78 inch</t>
  </si>
  <si>
    <t>Sewer Bulkhead, 84 inch</t>
  </si>
  <si>
    <t>Sewer Bulkhead, 90 inch</t>
  </si>
  <si>
    <t>Sewer Bulkhead, 96 inch</t>
  </si>
  <si>
    <t>Trench Undercut and Backfill</t>
  </si>
  <si>
    <t>Dewatering System, Trench</t>
  </si>
  <si>
    <t>Sewer, Reinf Conc Ellip, HE Cl A, 14 inch by 23 inch, Tr Det A</t>
  </si>
  <si>
    <t>Sewer, Reinf Conc Ellip, HE Cl A, 19 inch by 30 inch, Tr Det A</t>
  </si>
  <si>
    <t>Sewer, Reinf Conc Ellip, HE Cl A, 22 inch by 34 inch, Tr Det A</t>
  </si>
  <si>
    <t>Sewer, Reinf Conc Ellip, HE Cl A, 24 inch by 38 inch, Tr Det A</t>
  </si>
  <si>
    <t>Sewer, Reinf Conc Ellip, HE Cl A, 29 inch by 45 inch, Tr Det A</t>
  </si>
  <si>
    <t>Sewer, Reinf Conc Ellip, HE Cl A, 34 inch by 53 inch, Tr Det A</t>
  </si>
  <si>
    <t>Sewer, Reinf Conc Ellip, HE Cl A, 38 inch by 60 inch, Tr Det A</t>
  </si>
  <si>
    <t>Sewer, Reinf Conc Ellip, HE Cl A, 43 inch by 68 inch, Tr Det A</t>
  </si>
  <si>
    <t>Sewer, Reinf Conc Ellip, HE Cl A, 48 inch by 76 inch, Tr Det A</t>
  </si>
  <si>
    <t>Sewer, Reinf Conc Ellip, HE Cl A, 53 inch by 83 inch, Tr Det A</t>
  </si>
  <si>
    <t>Sewer, Reinf Conc Ellip, HE Cl A, 58 inch by 91 inch, Tr Det A</t>
  </si>
  <si>
    <t>Sewer, Reinf Conc Ellip, HE Cl A, 63 inch by 98 inch, Tr Det A</t>
  </si>
  <si>
    <t>Sewer, Reinf Conc Ellip, HE Cl A, 68 inch by 106 inch, Tr Det A</t>
  </si>
  <si>
    <t>Sewer, Reinf Conc Ellip, HE Cl A, 14 inch by 23 inch, Tr Det B</t>
  </si>
  <si>
    <t>Sewer, Reinf Conc Ellip, HE Cl A, 19 inch by 30 inch, Tr Det B</t>
  </si>
  <si>
    <t>Sewer, Reinf Conc Ellip, HE Cl A, 22 inch by 34 inch, Tr Det B</t>
  </si>
  <si>
    <t>Sewer, Reinf Conc Ellip, HE Cl A, 24 inch by 38 inch, Tr Det B</t>
  </si>
  <si>
    <t>Sewer, Reinf Conc Ellip, HE Cl A, 29 inch by 45 inch, Tr Det B</t>
  </si>
  <si>
    <t>Sewer, Reinf Conc Ellip, HE Cl A, 34 inch by 53 inch, Tr Det B</t>
  </si>
  <si>
    <t>Sewer, Reinf Conc Ellip, HE Cl A, 38 inch by 60 inch, Tr Det B</t>
  </si>
  <si>
    <t>Sewer, Reinf Conc Ellip, HE Cl A, 43 inch by 68 inch, Tr Det B</t>
  </si>
  <si>
    <t>Sewer, Reinf Conc Ellip, HE Cl A, 48 inch by 76 inch, Tr Det B</t>
  </si>
  <si>
    <t>Sewer, Reinf Conc Ellip, HE Cl A, 53 inch by 83 inch, Tr Det B</t>
  </si>
  <si>
    <t>Sewer, Reinf Conc Ellip, HE Cl A, 58 inch by 91 inch, Tr Det B</t>
  </si>
  <si>
    <t>Sewer, Reinf Conc Ellip, HE Cl A, 63 inch by 98 inch, Tr Det B</t>
  </si>
  <si>
    <t>Sewer, Reinf Conc Ellip, HE Cl A, 68 inch by 106 inch, Tr Det B</t>
  </si>
  <si>
    <t>Sewer, Reinf Conc Ellip, HE Cl I, 14 inch by 23 inch, Tr Det A</t>
  </si>
  <si>
    <t>Sewer, Reinf Conc Ellip, HE Cl I, 19 inch by 30 inch, Tr Det A</t>
  </si>
  <si>
    <t>Sewer, Reinf Conc Ellip, HE Cl I, 22 inch by 34 inch, Tr Det A</t>
  </si>
  <si>
    <t>Sewer, Reinf Conc Ellip, HE Cl I, 24 inch by 38 inch, Tr Det A</t>
  </si>
  <si>
    <t>Sewer, Reinf Conc Ellip, HE Cl I, 29 inch by 45 inch, Tr Det A</t>
  </si>
  <si>
    <t>Sewer, Reinf Conc Ellip, HE Cl I, 34 inch by 53 inch, Tr Det A</t>
  </si>
  <si>
    <t>Sewer, Reinf Conc Ellip, HE Cl I, 38 inch by 60 inch, Tr Det A</t>
  </si>
  <si>
    <t>Sewer, Reinf Conc Ellip, HE Cl I, 43 inch by 68 inch, Tr Det A</t>
  </si>
  <si>
    <t>Sewer, Reinf Conc Ellip, HE Cl I, 48 inch by 76 inch, Tr Det A</t>
  </si>
  <si>
    <t>Sewer, Reinf Conc Ellip, HE Cl I, 53 inch by 83 inch, Tr Det A</t>
  </si>
  <si>
    <t>Sewer, Reinf Conc Ellip, HE Cl I, 58 inch by 91 inch, Tr Det A</t>
  </si>
  <si>
    <t>Sewer, Reinf Conc Ellip, HE Cl I, 63 inch by 98 inch, Tr Det A</t>
  </si>
  <si>
    <t>Sewer, Reinf Conc Ellip, HE Cl I, 68 inch by 106 inch, Tr Det A</t>
  </si>
  <si>
    <t>Sewer, Reinf Conc Ellip, HE Cl I, 14 inch by 23 inch, Tr Det B</t>
  </si>
  <si>
    <t>Sewer, Reinf Conc Ellip, HE Cl I, 19 inch by 30 inch, Tr Det B</t>
  </si>
  <si>
    <t>Sewer, Reinf Conc Ellip, HE Cl I, 22 inch by 34 inch, Tr Det B</t>
  </si>
  <si>
    <t>Sewer, Reinf Conc Ellip, HE Cl I, 24 inch by 38 inch, Tr Det B</t>
  </si>
  <si>
    <t>Sewer, Reinf Conc Ellip, HE Cl I, 29 inch by 45 inch, Tr Det B</t>
  </si>
  <si>
    <t>Sewer, Reinf Conc Ellip, HE Cl I, 34 inch by 53 inch, Tr Det B</t>
  </si>
  <si>
    <t>Sewer, Reinf Conc Ellip, HE Cl I, 38 inch by 60 inch, Tr Det B</t>
  </si>
  <si>
    <t>Sewer, Reinf Conc Ellip, HE Cl I, 43 inch by 68 inch, Tr Det B</t>
  </si>
  <si>
    <t>Sewer, Reinf Conc Ellip, HE Cl I, 48 inch by 76 inch, Tr Det B</t>
  </si>
  <si>
    <t>Sewer, Reinf Conc Ellip, HE Cl I, 53 inch by 83 inch, Tr Det B</t>
  </si>
  <si>
    <t>Sewer, Reinf Conc Ellip, HE Cl I, 58 inch by 91 inch, Tr Det B</t>
  </si>
  <si>
    <t>Sewer, Reinf Conc Ellip, HE Cl I, 63 inch by 98 inch, Tr Det B</t>
  </si>
  <si>
    <t>Sewer, Reinf Conc Ellip, HE Cl I, 68 inch by 106 inch, Tr Det B</t>
  </si>
  <si>
    <t>Sewer, Reinf Conc Ellip, HE Cl II, 14 inch by 23 inch, Tr Det A</t>
  </si>
  <si>
    <t>Sewer, Reinf Conc Ellip, HE Cl II, 19 inch by 30 inch, Tr Det A</t>
  </si>
  <si>
    <t>Sewer, Reinf Conc Ellip, HE Cl II, 22 inch by 34 inch, Tr Det A</t>
  </si>
  <si>
    <t>Sewer, Reinf Conc Ellip, HE Cl II, 24 inch by 38 inch, Tr Det A</t>
  </si>
  <si>
    <t>Sewer, Reinf Conc Ellip, HE Cl II, 29 inch by 45 inch, Tr Det A</t>
  </si>
  <si>
    <t>Sewer, Reinf Conc Ellip, HE Cl II, 34 inch by 53 inch, Tr Det A</t>
  </si>
  <si>
    <t>Sewer, Reinf Conc Ellip, HE Cl II, 38 inch by 60 inch, Tr Det A</t>
  </si>
  <si>
    <t>Sewer, Reinf Conc Ellip, HE Cl II, 43 inch by 68 inch, Tr Det A</t>
  </si>
  <si>
    <t>Sewer, Reinf Conc Ellip, HE Cl II, 48 inch by 76 inch, Tr Det A</t>
  </si>
  <si>
    <t>Sewer, Reinf Conc Ellip, HE Cl II, 53 inch by 83 inch, Tr Det A</t>
  </si>
  <si>
    <t>Sewer, Reinf Conc Ellip, HE Cl II, 58 inch by 91 inch, Tr Det A</t>
  </si>
  <si>
    <t>Sewer, Reinf Conc Ellip, HE Cl II, 63 inch by 98 inch, Tr Det A</t>
  </si>
  <si>
    <t>Sewer, Reinf Conc Ellip, HE Cl II, 68 inch by 106 inch, Tr Det A</t>
  </si>
  <si>
    <t>Sewer, Reinf Conc Ellip, HE Cl II, 14 inch by 23 inch, Tr Det B</t>
  </si>
  <si>
    <t>Sewer, Reinf Conc Ellip, HE Cl II, 19 inch by 30 inch, Tr Det B</t>
  </si>
  <si>
    <t>Sewer, Reinf Conc Ellip, HE Cl II, 22 inch by 34 inch, Tr Det B</t>
  </si>
  <si>
    <t>Sewer, Reinf Conc Ellip, HE Cl II, 24 inch by 38 inch, Tr Det B</t>
  </si>
  <si>
    <t>Sewer, Reinf Conc Ellip, HE Cl II, 29 inch by 45 inch, Tr Det B</t>
  </si>
  <si>
    <t>Sewer, Reinf Conc Ellip, HE Cl II, 34 inch by 53 inch, Tr Det B</t>
  </si>
  <si>
    <t>Sewer, Reinf Conc Ellip, HE Cl II, 38 inch by 60 inch, Tr Det B</t>
  </si>
  <si>
    <t>Sewer, Reinf Conc Ellip, HE Cl II, 43 inch by 68 inch, Tr Det B</t>
  </si>
  <si>
    <t>Sewer, Reinf Conc Ellip, HE Cl II, 48 inch by 76 inch, Tr Det B</t>
  </si>
  <si>
    <t>Sewer, Reinf Conc Ellip, HE Cl II, 53 inch by 83 inch, Tr Det B</t>
  </si>
  <si>
    <t>Sewer, Reinf Conc Ellip, HE Cl II, 58 inch by 91 inch, Tr Det B</t>
  </si>
  <si>
    <t>Sewer, Reinf Conc Ellip, HE Cl II, 63 inch by 98 inch, Tr Det B</t>
  </si>
  <si>
    <t>Sewer, Reinf Conc Ellip, HE Cl II, 68 inch by 106 inch, Tr Det B</t>
  </si>
  <si>
    <t>Sewer, Reinf Conc Ellip, HE Cl III, 14 inch by 23 inch, Tr Det A</t>
  </si>
  <si>
    <t>Sewer, Reinf Conc Ellip, HE Cl III, 19 inch by 30 inch, Tr Det A</t>
  </si>
  <si>
    <t>Sewer, Reinf Conc Ellip, HE Cl III, 22 inch by 34 inch, Tr Det A</t>
  </si>
  <si>
    <t>Sewer, Reinf Conc Ellip, HE Cl III, 24 inch by 38 inch, Tr Det A</t>
  </si>
  <si>
    <t>Sewer, Reinf Conc Ellip, HE Cl III, 29 inch by 45 inch, Tr Det A</t>
  </si>
  <si>
    <t>Sewer, Reinf Conc Ellip, HE Cl III, 34 inch by 53 inch, Tr Det A</t>
  </si>
  <si>
    <t>Sewer, Reinf Conc Ellip, HE Cl III, 38 inch by 60 inch, Tr Det A</t>
  </si>
  <si>
    <t>Sewer, Reinf Conc Ellip, HE Cl III, 43 inch by 68 inch, Tr Det A</t>
  </si>
  <si>
    <t>Sewer, Reinf Conc Ellip, HE Cl III, 48 inch by 76 inch, Tr Det A</t>
  </si>
  <si>
    <t>Sewer, Reinf Conc Ellip, HE Cl III, 53 inch by 83 inch, Tr Det A</t>
  </si>
  <si>
    <t>Sewer, Reinf Conc Ellip, HE Cl III, 58 inch by 91 inch, Tr Det A</t>
  </si>
  <si>
    <t>Sewer, Reinf Conc Ellip, HE Cl III, 63 inch by 98 inch, Tr Det A</t>
  </si>
  <si>
    <t>Sewer, Reinf Conc Ellip, HE Cl III, 68 inch by 106 inch, Tr Det A</t>
  </si>
  <si>
    <t>Sewer, Reinf Conc Ellip, HE Cl III, 14 inch by 23 inch, Tr Det B</t>
  </si>
  <si>
    <t>Sewer, Reinf Conc Ellip, HE Cl III, 19 inch by 30 inch, Tr Det B</t>
  </si>
  <si>
    <t>Sewer, Reinf Conc Ellip, HE Cl III, 22 inch by 34 inch, Tr Det B</t>
  </si>
  <si>
    <t>Sewer, Reinf Conc Ellip, HE Cl III, 24 inch by 38 inch, Tr Det B</t>
  </si>
  <si>
    <t>Sewer, Reinf Conc Ellip, HE Cl III, 29 inch by 45 inch, Tr Det B</t>
  </si>
  <si>
    <t>Sewer, Reinf Conc Ellip, HE Cl III, 34 inch by 53 inch, Tr Det B</t>
  </si>
  <si>
    <t>Sewer, Reinf Conc Ellip, HE Cl III, 38 inch by 60 inch, Tr Det B</t>
  </si>
  <si>
    <t>Sewer, Reinf Conc Ellip, HE Cl III, 43 inch by 68 inch, Tr Det B</t>
  </si>
  <si>
    <t>Sewer, Reinf Conc Ellip, HE Cl III, 48 inch by 76 inch, Tr Det B</t>
  </si>
  <si>
    <t>Sewer, Reinf Conc Ellip, HE Cl III, 53 inch by 83 inch, Tr Det B</t>
  </si>
  <si>
    <t>Sewer, Reinf Conc Ellip, HE Cl III, 58 inch by 91 inch, Tr Det B</t>
  </si>
  <si>
    <t>Sewer, Reinf Conc Ellip, HE Cl III, 63 inch by 98 inch, Tr Det B</t>
  </si>
  <si>
    <t>Sewer, Reinf Conc Ellip, HE Cl III, 68 inch by 106 inch, Tr Det B</t>
  </si>
  <si>
    <t>Sewer, Reinf Conc Ellip, HE Cl IV, 14 inch by 23 inch, Tr Det A</t>
  </si>
  <si>
    <t>Sewer, Reinf Conc Ellip, HE Cl IV, 19 inch by 30 inch, Tr Det A</t>
  </si>
  <si>
    <t>Sewer, Reinf Conc Ellip, HE Cl IV, 22 inch by 34 inch, Tr Det A</t>
  </si>
  <si>
    <t>Sewer, Reinf Conc Ellip, HE Cl IV, 24 inch by 38 inch, Tr Det A</t>
  </si>
  <si>
    <t>Sewer, Reinf Conc Ellip, HE Cl IV, 29 inch by 45 inch, Tr Det A</t>
  </si>
  <si>
    <t>Sewer, Reinf Conc Ellip, HE Cl IV, 34 inch by 53 inch, Tr Det A</t>
  </si>
  <si>
    <t>Sewer, Reinf Conc Ellip, HE Cl IV, 14 inch by 23 inch, Tr Det B</t>
  </si>
  <si>
    <t>Sewer, Reinf Conc Ellip, HE Cl IV, 19 inch by 30 inch, Tr Det B</t>
  </si>
  <si>
    <t>Sewer, Reinf Conc Ellip, HE Cl IV, 22 inch by 34 inch, Tr Det B</t>
  </si>
  <si>
    <t>Sewer, Reinf Conc Ellip, HE Cl IV, 24 inch by 38 inch, Tr Det B</t>
  </si>
  <si>
    <t>Sewer, Reinf Conc Ellip, HE Cl IV, 29 inch by 45 inch, Tr Det B</t>
  </si>
  <si>
    <t>Sewer, Reinf Conc Ellip, HE Cl IV, 34 inch by 53 inch, Tr Det B</t>
  </si>
  <si>
    <t>Dr Structure Cover, Adj, Case 1, Modified</t>
  </si>
  <si>
    <t>403A</t>
  </si>
  <si>
    <t>Dr Structure Cover, Adj, Case 1</t>
  </si>
  <si>
    <t>Dr Structure Cover, Adj, Case 2</t>
  </si>
  <si>
    <t>Dr Structure Cover, Type B</t>
  </si>
  <si>
    <t>Dr Structure Cover, Type C</t>
  </si>
  <si>
    <t>Dr Structure Cover, Type CX</t>
  </si>
  <si>
    <t>Dr Structure Cover, Type D</t>
  </si>
  <si>
    <t>Dr Structure Cover, Type DX</t>
  </si>
  <si>
    <t>Dr Structure Cover, Type E</t>
  </si>
  <si>
    <t>Dr Structure Cover, Type G</t>
  </si>
  <si>
    <t>Dr Structure Cover, Type J</t>
  </si>
  <si>
    <t>Dr Structure Cover, Type K</t>
  </si>
  <si>
    <t>Dr Structure Cover, Type Q</t>
  </si>
  <si>
    <t>Dr Structure Cover, Type R</t>
  </si>
  <si>
    <t>Dr Structure Cover, Type RX</t>
  </si>
  <si>
    <t>Dr Structure Cover, Type W</t>
  </si>
  <si>
    <t>Dr Structure Cover, Type V</t>
  </si>
  <si>
    <t>Dr Structure Cover, Type VG</t>
  </si>
  <si>
    <t>Dr Structure Lead, Cleaning, 4 inch</t>
  </si>
  <si>
    <t>Dr Structure Lead, Cleaning, 6 inch</t>
  </si>
  <si>
    <t>Dr Structure Lead, Cleaning, 8 inch</t>
  </si>
  <si>
    <t>Dr Structure Lead, Cleaning, 10 inch</t>
  </si>
  <si>
    <t>Dr Structure Lead, Cleaning, 12 inch</t>
  </si>
  <si>
    <t>Dr Structure Lead, Cleaning, 15 inch</t>
  </si>
  <si>
    <t>Dr Structure Lead, Cleaning, 18 inch</t>
  </si>
  <si>
    <t>Dr Structure Lead, Cleaning, 24 inch</t>
  </si>
  <si>
    <t>Dr Structure Lead, Cleaning, 30 inch</t>
  </si>
  <si>
    <t>Dr Structure Lead, Cleaning, 36 inch</t>
  </si>
  <si>
    <t>Dr Structure Lead, Cleaning, 42 inch</t>
  </si>
  <si>
    <t>Dr Structure Lead, Cleaning, 48 inch</t>
  </si>
  <si>
    <t>Dr Structure Lead, Cleaning, 54 inch</t>
  </si>
  <si>
    <t>Dr Structure Lead, Cleaning, 60 inch</t>
  </si>
  <si>
    <t>Dr Structure Lead, Cleaning, 66 inch</t>
  </si>
  <si>
    <t>Dr Structure Lead, Cleaning, 72 inch</t>
  </si>
  <si>
    <t>Dr Structure Lead, Cleaning, 78 inch</t>
  </si>
  <si>
    <t>Dr Structure Lead, Cleaning, 84 inch</t>
  </si>
  <si>
    <t>Dr Structure Lead, Cleaning, 90 inch</t>
  </si>
  <si>
    <t>Dr Structure Lead, Cleaning, 96 inch</t>
  </si>
  <si>
    <t>Dr Structure, 24 inch dia</t>
  </si>
  <si>
    <t>Dr Structure, 48 inch dia</t>
  </si>
  <si>
    <t>Dr Structure, 60 inch dia</t>
  </si>
  <si>
    <t>Dr Structure, 72 inch dia</t>
  </si>
  <si>
    <t>Dr Structure, 84 inch dia</t>
  </si>
  <si>
    <t>Dr Structure, Add Depth of 84 inch dia, 8 foot to 15 foot</t>
  </si>
  <si>
    <t>Dr Structure, Add Depth of 84 inch dia, more than 15 foot</t>
  </si>
  <si>
    <t>Dr Structure, 96 inch dia</t>
  </si>
  <si>
    <t>Dr Structure, Add Depth of 96 inch dia, 8 foot to 15 foot</t>
  </si>
  <si>
    <t>Dr Structure, Add Depth of 96 inch dia, more than 15 foot</t>
  </si>
  <si>
    <t>Dr Structure, 108 inch dia</t>
  </si>
  <si>
    <t>Dr Structure, Add Depth of 108 inch dia, 8 foot to 15 foot</t>
  </si>
  <si>
    <t>Dr Structure, Add Depth of 108 inch dia, more than 15 foot</t>
  </si>
  <si>
    <t>Dr Structure, Add Depth of 24 inch dia, 8 foot to 15 foot</t>
  </si>
  <si>
    <t>Dr Structure, Add Depth of 24 inch dia, more than 15 foot</t>
  </si>
  <si>
    <t>Dr Structure, 120 inch dia</t>
  </si>
  <si>
    <t>Dr Structure, Add Depth of 120 inch dia, 8 foot to 15 foot</t>
  </si>
  <si>
    <t>Dr Structure, Add Depth of 120 inch dia, more than 15 foot</t>
  </si>
  <si>
    <t>Dr Structure, Add Depth of 48 inch dia, 8 foot to 15 foot</t>
  </si>
  <si>
    <t>Dr Structure, Add Depth of 48 inch dia, more than 15 foot</t>
  </si>
  <si>
    <t>Dr Structure, Add Depth of 60 inch dia, 8 foot to 15 foot</t>
  </si>
  <si>
    <t>Dr Structure, Add Depth of 60 inch dia, more than 15 foot</t>
  </si>
  <si>
    <t>Dr Structure, Add Depth of 72 inch dia, 8 foot to 15 foot</t>
  </si>
  <si>
    <t>Dr Structure, Add Depth of 72 inch dia, more than 15 foot</t>
  </si>
  <si>
    <t>Dr Structure, Adj, Add Depth</t>
  </si>
  <si>
    <t>Dr Structure, Cleaning</t>
  </si>
  <si>
    <t>Dr Structure, Tap, 4 inch</t>
  </si>
  <si>
    <t>Dr Structure, Tap, 6 inch</t>
  </si>
  <si>
    <t>Dr Structure, Tap, 8 inch</t>
  </si>
  <si>
    <t>Dr Structure, Tap, 10 inch</t>
  </si>
  <si>
    <t>Dr Structure, Tap, 12 inch</t>
  </si>
  <si>
    <t>Dr Structure, Tap, 15 inch</t>
  </si>
  <si>
    <t>Dr Structure, Tap, 18 inch</t>
  </si>
  <si>
    <t>Dr Structure, Tap, 24 inch</t>
  </si>
  <si>
    <t>Dr Structure, Tap, 30 inch</t>
  </si>
  <si>
    <t>Dr Structure, Tap, 36 inch</t>
  </si>
  <si>
    <t>Dr Structure, Tap, 42 inch</t>
  </si>
  <si>
    <t>Dr Structure, Tap, 48 inch</t>
  </si>
  <si>
    <t>Dr Structure, Tap, 54 inch</t>
  </si>
  <si>
    <t>Dr Structure, Tap, 60 inch</t>
  </si>
  <si>
    <t>Dr Structure, Tap, 66 inch</t>
  </si>
  <si>
    <t>Dr Structure, Tap, 72 inch</t>
  </si>
  <si>
    <t>Dr Structure, Tap, 78 inch</t>
  </si>
  <si>
    <t>Dr Structure, Tap, 84 inch</t>
  </si>
  <si>
    <t>Dr Structure, Temp Lowering</t>
  </si>
  <si>
    <t>Drop Inlet, Type 1</t>
  </si>
  <si>
    <t>Drop Inlet, Type 2</t>
  </si>
  <si>
    <t>Mh Base, 48 inch, Type 1</t>
  </si>
  <si>
    <t>Mh Base, 48 inch, Type 2</t>
  </si>
  <si>
    <t>Mh Base, 54 inch, Type 1</t>
  </si>
  <si>
    <t>Mh Base, 54 inch, Type 2</t>
  </si>
  <si>
    <t>Mh Base, 60 inch, Type 1</t>
  </si>
  <si>
    <t>Mh Base, 60 inch, Type 2</t>
  </si>
  <si>
    <t>Mh Base, 66 inch, Type 1</t>
  </si>
  <si>
    <t>Mh Base, 66 inch, Type 2</t>
  </si>
  <si>
    <t>Mh Base, 72 inch, Type 1</t>
  </si>
  <si>
    <t>Mh Base, 72 inch, Type 2</t>
  </si>
  <si>
    <t>Mh Base, 78 inch, Type 1</t>
  </si>
  <si>
    <t>Mh Base, 78 inch, Type 2</t>
  </si>
  <si>
    <t>Mh Base, 84 inch, Type 1</t>
  </si>
  <si>
    <t>Mh Base, 84 inch, Type 2</t>
  </si>
  <si>
    <t>Mh Base, 90 inch, Type 1</t>
  </si>
  <si>
    <t>Mh Base, 90 inch, Type 2</t>
  </si>
  <si>
    <t>Mh Base, 96 inch, Type 1</t>
  </si>
  <si>
    <t>Mh Base, 96 inch, Type 2</t>
  </si>
  <si>
    <t>Mh Base, 102 inch, Type 1</t>
  </si>
  <si>
    <t>Mh Base, 102 inch, Type 2</t>
  </si>
  <si>
    <t>Mh Base, 108 inch, Type 1</t>
  </si>
  <si>
    <t>Mh Base, 108 inch, Type 2</t>
  </si>
  <si>
    <t>Mh Riser</t>
  </si>
  <si>
    <t>Mh, Precast Tee, Cl II, 42 inch</t>
  </si>
  <si>
    <t>Mh, Precast Tee, Cl II, 48 inch</t>
  </si>
  <si>
    <t>Mh, Precast Tee, Cl II, 54 inch</t>
  </si>
  <si>
    <t>Mh, Precast Tee, Cl II, 60 inch</t>
  </si>
  <si>
    <t>Mh, Precast Tee, Cl II, 66 inch</t>
  </si>
  <si>
    <t>Mh, Precast Tee, Cl II, 72 inch</t>
  </si>
  <si>
    <t>Mh, Precast Tee, Cl II, 78 inch</t>
  </si>
  <si>
    <t>Mh, Precast Tee, Cl II, 84 inch</t>
  </si>
  <si>
    <t>Mh, Precast Tee, Cl II, 90 inch</t>
  </si>
  <si>
    <t>Mh, Precast Tee, Cl II, 96 inch</t>
  </si>
  <si>
    <t>Mh, Precast Tee, Cl II, 102 inch</t>
  </si>
  <si>
    <t>Mh, Precast Tee, Cl II, 108 inch</t>
  </si>
  <si>
    <t>Mh, Precast Tee, Cl III, 42 inch</t>
  </si>
  <si>
    <t>Mh, Precast Tee, Cl III, 48 inch</t>
  </si>
  <si>
    <t>Mh, Precast Tee, Cl III, 54 inch</t>
  </si>
  <si>
    <t>Mh, Precast Tee, Cl III, 60 inch</t>
  </si>
  <si>
    <t>Mh, Precast Tee, Cl III, 66 inch</t>
  </si>
  <si>
    <t>Mh, Precast Tee, Cl III, 72 inch</t>
  </si>
  <si>
    <t>Mh, Precast Tee, Cl III, 78 inch</t>
  </si>
  <si>
    <t>Mh, Precast Tee, Cl III, 84 inch</t>
  </si>
  <si>
    <t>Mh, Precast Tee, Cl III, 90 inch</t>
  </si>
  <si>
    <t>Mh, Precast Tee, Cl III, 96 inch</t>
  </si>
  <si>
    <t>Mh, Precast Tee, Cl III, 102 inch</t>
  </si>
  <si>
    <t>Mh, Precast Tee, Cl III, 108 inch</t>
  </si>
  <si>
    <t>Mh, Precast Tee, Cl IV, 42 inch</t>
  </si>
  <si>
    <t>Mh, Precast Tee, Cl IV, 48 inch</t>
  </si>
  <si>
    <t>Mh, Precast Tee, Cl IV, 54 inch</t>
  </si>
  <si>
    <t>Mh, Precast Tee, Cl IV, 60 inch</t>
  </si>
  <si>
    <t>Mh, Precast Tee, Cl IV, 66 inch</t>
  </si>
  <si>
    <t>Mh, Precast Tee, Cl IV, 72 inch</t>
  </si>
  <si>
    <t>Mh, Precast Tee, Cl IV, 78 inch</t>
  </si>
  <si>
    <t>Mh, Precast Tee, Cl IV, 84 inch</t>
  </si>
  <si>
    <t>Mh, Precast Tee, Cl IV, 90 inch</t>
  </si>
  <si>
    <t>Mh, Precast Tee, Cl IV, 96 inch</t>
  </si>
  <si>
    <t>Mh, Precast Tee, Cl IV, 102 inch</t>
  </si>
  <si>
    <t>Mh, Precast Tee, Cl IV, 108 inch</t>
  </si>
  <si>
    <t>Mh, Precast Tee, Cl V, 42 inch</t>
  </si>
  <si>
    <t>Mh, Precast Tee, Cl V, 48 inch</t>
  </si>
  <si>
    <t>Mh, Precast Tee, Cl V, 54 inch</t>
  </si>
  <si>
    <t>Mh, Precast Tee, Cl V, 60 inch</t>
  </si>
  <si>
    <t>Mh, Precast Tee, Cl V, 66 inch</t>
  </si>
  <si>
    <t>Mh, Precast Tee, Cl V, 72 inch</t>
  </si>
  <si>
    <t>Mh, Precast Tee, Cl V, 78 inch</t>
  </si>
  <si>
    <t>Mh, Precast Tee, Cl V, 84 inch</t>
  </si>
  <si>
    <t>Mh, Precast Tee, Cl V, 90 inch</t>
  </si>
  <si>
    <t>Mh, Precast Tee, Cl V, 96 inch</t>
  </si>
  <si>
    <t>Mh, Precast Tee, Cl V, 102 inch</t>
  </si>
  <si>
    <t>Mh, Precast Tee, Cl V, 108 inch</t>
  </si>
  <si>
    <t>Underdrain, Bank, 4 inch</t>
  </si>
  <si>
    <t>Underdrain, Bank, 6 inch</t>
  </si>
  <si>
    <t>Underdrain, Bank, 8 inch</t>
  </si>
  <si>
    <t>Underdrain, Bank, 10 inch</t>
  </si>
  <si>
    <t>Underdrain, Bank, 12 inch</t>
  </si>
  <si>
    <t>Underdrain, Bank, Open-Graded, 4 inch</t>
  </si>
  <si>
    <t>Underdrain, Bank, Open-Graded, 6 inch</t>
  </si>
  <si>
    <t>Underdrain, Bank, Open-Graded, 8 inch</t>
  </si>
  <si>
    <t>Underdrain, Bank, Open-Graded, 10 inch</t>
  </si>
  <si>
    <t>Underdrain, Bank, Open-Graded, 12 inch</t>
  </si>
  <si>
    <t>Underdrain, Edge of Pavt, 12 inch</t>
  </si>
  <si>
    <t>Underdrain, Edge of Pavt, 18 inch</t>
  </si>
  <si>
    <t>Underdrain, Edge of Pavt, 24 inch</t>
  </si>
  <si>
    <t>Underdrain, Fdn, 4 inch</t>
  </si>
  <si>
    <t>Underdrain, Fdn, 6 inch</t>
  </si>
  <si>
    <t>Underdrain, Fdn, 8 inch</t>
  </si>
  <si>
    <t>Underdrain, Fdn, 10 inch</t>
  </si>
  <si>
    <t>Underdrain, Fdn, 12 inch</t>
  </si>
  <si>
    <t>Underdrain, Pipe, Open-Graded, 4 inch</t>
  </si>
  <si>
    <t>Underdrain, Pipe, Open-Graded, 6 inch</t>
  </si>
  <si>
    <t>Underdrain, Pipe, Open-Graded, 8 inch</t>
  </si>
  <si>
    <t>Underdrain, Pipe, Open-Graded, 12 inch</t>
  </si>
  <si>
    <t>Underdrain, Pipe, Open-Graded, 18 inch</t>
  </si>
  <si>
    <t>Underdrain, Pipe, Open-Graded, 24 inch</t>
  </si>
  <si>
    <t>Underdrain, PDS, Open-Graded, 12 inch</t>
  </si>
  <si>
    <t>Underdrain, PDS, Open-Graded, 18 inch</t>
  </si>
  <si>
    <t>Underdrain, PDS, Open-Graded, 24 inch</t>
  </si>
  <si>
    <t>Underdrain, Subbase, 4 inch</t>
  </si>
  <si>
    <t>Underdrain, Subbase, 6 inch</t>
  </si>
  <si>
    <t>Underdrain, Subbase, 8 inch</t>
  </si>
  <si>
    <t>Underdrain, Subgrade, 4 inch</t>
  </si>
  <si>
    <t>Underdrain, Subgrade, 6 inch</t>
  </si>
  <si>
    <t>Underdrain, Subgrade, 8 inch</t>
  </si>
  <si>
    <t>Underdrain, Subgrade, 10 inch</t>
  </si>
  <si>
    <t>Underdrain, Subgrade, 12 inch</t>
  </si>
  <si>
    <t>Underdrain, Subgrade, Open-Graded, 4 inch</t>
  </si>
  <si>
    <t>Underdrain, Subgrade, Open-Graded, 6 inch</t>
  </si>
  <si>
    <t>Underdrain, Subgrade, Open-Graded, 8 inch</t>
  </si>
  <si>
    <t>Underdrain, Subgrade, Open-Graded, 10 inch</t>
  </si>
  <si>
    <t>Underdrain, Subgrade, Open-Graded, 12 inch</t>
  </si>
  <si>
    <t>Underdrain Outlet, 4 inch</t>
  </si>
  <si>
    <t>Underdrain Outlet, 6 inch</t>
  </si>
  <si>
    <t>Underdrain Outlet, 8 inch</t>
  </si>
  <si>
    <t>Underdrain Outlet, 10 inch</t>
  </si>
  <si>
    <t>Underdrain Outlet, 12 inch</t>
  </si>
  <si>
    <t>Underdrain, Outlet Ending, 4 inch</t>
  </si>
  <si>
    <t>Underdrain, Outlet Ending, 6 inch</t>
  </si>
  <si>
    <t>Underdrain, Outlet Ending, 8 inch</t>
  </si>
  <si>
    <t>Culv Bedding, Box Culv</t>
  </si>
  <si>
    <t>Culv, Precast Conc Box, 4 foot by 3 foot</t>
  </si>
  <si>
    <t>Culv, Precast Conc Box, 4 foot by 4 foot</t>
  </si>
  <si>
    <t>Culv, Precast Conc Box, 5 foot by 3 foot</t>
  </si>
  <si>
    <t>Culv, Precast Conc Box, 5 foot by 4 foot</t>
  </si>
  <si>
    <t>Culv, Precast Conc Box, 5 foot by 5 foot</t>
  </si>
  <si>
    <t>Culv, Precast Conc Box, 6 foot by 3 foot</t>
  </si>
  <si>
    <t>Culv, Precast Conc Box, 6 foot by 4 foot</t>
  </si>
  <si>
    <t>Culv, Precast Conc Box, 6 foot by 5 foot</t>
  </si>
  <si>
    <t>Culv, Precast Conc Box, 6 foot by 6 foot</t>
  </si>
  <si>
    <t>Culv, Precast Conc Box, 7 foot by 3 foot</t>
  </si>
  <si>
    <t>Culv, Precast Conc Box, 7 foot by 4 foot</t>
  </si>
  <si>
    <t>Culv, Precast Conc Box, 7 foot by 5 foot</t>
  </si>
  <si>
    <t>Culv, Precast Conc Box, 7 foot by 6 foot</t>
  </si>
  <si>
    <t>Culv, Precast Conc Box, 7 foot by 7 foot</t>
  </si>
  <si>
    <t>Culv, Precast Conc Box, 8 foot by 3 foot</t>
  </si>
  <si>
    <t>Culv, Precast Conc Box, 8 foot by 4 foot</t>
  </si>
  <si>
    <t>Culv, Precast Conc Box, 8 foot by 5 foot</t>
  </si>
  <si>
    <t>Culv, Precast Conc Box, 8 foot by 6 foot</t>
  </si>
  <si>
    <t>Culv, Precast Conc Box, 8 foot by 7 foot</t>
  </si>
  <si>
    <t>Culv, Precast Conc Box, 8 foot by 8 foot</t>
  </si>
  <si>
    <t>Culv, Precast Conc Box, 9 foot by 3 foot</t>
  </si>
  <si>
    <t>Culv, Precast Conc Box, 9 foot by 4 foot</t>
  </si>
  <si>
    <t>Culv, Precast Conc Box, 9 foot by 5 foot</t>
  </si>
  <si>
    <t>Culv, Precast Conc Box, 9 foot by 6 foot</t>
  </si>
  <si>
    <t>Culv, Precast Conc Box, 9 foot by 7 foot</t>
  </si>
  <si>
    <t>Culv, Precast Conc Box, 9 foot by 8 foot</t>
  </si>
  <si>
    <t>Culv, Precast Conc Box, 9 foot by 9 foot</t>
  </si>
  <si>
    <t>Culv, Precast Conc Box, 10 foot by 3 foot</t>
  </si>
  <si>
    <t>Culv, Precast Conc Box, 10 foot by 4 foot</t>
  </si>
  <si>
    <t>Culv, Precast Conc Box, 10 foot by 5 foot</t>
  </si>
  <si>
    <t>Culv, Precast Conc Box, 10 foot by 6 foot</t>
  </si>
  <si>
    <t>Culv, Precast Conc Box, 10 foot by 7 foot</t>
  </si>
  <si>
    <t>Culv, Precast Conc Box, 10 foot by 8 foot</t>
  </si>
  <si>
    <t>Culv, Precast Conc Box, 10 foot by 9 foot</t>
  </si>
  <si>
    <t>Culv, Precast Conc Box, 10 foot by 10 foot</t>
  </si>
  <si>
    <t>Culv, Precast Conc Box, 11 foot by 3 foot</t>
  </si>
  <si>
    <t>Culv, Precast Conc Box, 11 foot by 4 foot</t>
  </si>
  <si>
    <t>Culv, Precast Conc Box, 11 foot by 5 foot</t>
  </si>
  <si>
    <t>Culv, Precast Conc Box, 11 foot by 6 foot</t>
  </si>
  <si>
    <t>Culv, Precast Conc Box, 11 foot by 7 foot</t>
  </si>
  <si>
    <t>Culv, Precast Conc Box, 11 foot by 8 foot</t>
  </si>
  <si>
    <t>Culv, Precast Conc Box, 11 foot by 9 foot</t>
  </si>
  <si>
    <t>Culv, Precast Conc Box, 11 foot by 10 foot</t>
  </si>
  <si>
    <t>Culv, Precast Conc Box, 11 foot by 11 foot</t>
  </si>
  <si>
    <t>Culv, Precast Conc Box, 12 foot by 3 foot</t>
  </si>
  <si>
    <t>Culv, Precast Conc Box, 12 foot by 4 foot</t>
  </si>
  <si>
    <t>Culv, Precast Conc Box, 12 foot by 5 foot</t>
  </si>
  <si>
    <t>Culv, Precast Conc Box, 12 foot by 6 foot</t>
  </si>
  <si>
    <t>Culv, Precast Conc Box, 12 foot by 7 foot</t>
  </si>
  <si>
    <t>Culv, Precast Conc Box, 12 foot by 8 foot</t>
  </si>
  <si>
    <t>Culv, Precast Conc Box, 12 foot by 9 foot</t>
  </si>
  <si>
    <t>Culv, Precast Conc Box, 12 foot by 10 foot</t>
  </si>
  <si>
    <t>Culv, Precast Conc Box, 12 foot by 11 foot</t>
  </si>
  <si>
    <t>Culv, Precast Conc Box, 12 foot by 12 foot</t>
  </si>
  <si>
    <t>Culv, Precast Three-Sided or Arch, 12 foot by 4 foot</t>
  </si>
  <si>
    <t>Culv, Precast Three-Sided or Arch, 12 foot by 5 foot</t>
  </si>
  <si>
    <t>Culv, Precast Three-Sided or Arch, 12 foot by 6 foot</t>
  </si>
  <si>
    <t>Culv, Precast Three-Sided or Arch, 12 foot by 7 foot</t>
  </si>
  <si>
    <t>Culv, Precast Three-Sided or Arch, 12 foot by 8 foot</t>
  </si>
  <si>
    <t>Culv, Precast Three-Sided or Arch, 12 foot by 9 foot</t>
  </si>
  <si>
    <t>Culv, Precast Three-Sided or Arch, 12 foot by 10 foot</t>
  </si>
  <si>
    <t>Culv, Precast Three-Sided or Arch, 14 foot by 4 foot</t>
  </si>
  <si>
    <t>Culv, Precast Three-Sided or Arch, 14 foot by 5 foot</t>
  </si>
  <si>
    <t>Culv, Precast Three-Sided or Arch, 14 foot by 6 foot</t>
  </si>
  <si>
    <t>Culv, Precast Three-Sided or Arch, 14 foot by 7 foot</t>
  </si>
  <si>
    <t>Culv, Precast Three-Sided or Arch, 14 foot by 8 foot</t>
  </si>
  <si>
    <t>Culv, Precast Three-Sided or Arch, 14 foot by 9 foot</t>
  </si>
  <si>
    <t>Culv, Precast Three-Sided or Arch, 14 foot by 10 foot</t>
  </si>
  <si>
    <t>Culv, Precast Three-Sided or Arch, 14 foot by 11 foot</t>
  </si>
  <si>
    <t>Culv, Precast Three-Sided or Arch, 16 foot by 5 foot</t>
  </si>
  <si>
    <t>Culv, Precast Three-Sided or Arch, 16 foot by 6 foot</t>
  </si>
  <si>
    <t>Culv, Precast Three-Sided or Arch, 16 foot by 7 foot</t>
  </si>
  <si>
    <t>Culv, Precast Three-Sided or Arch, 16 foot by 8 foot</t>
  </si>
  <si>
    <t>Culv, Precast Three-Sided or Arch, 16 foot by 9 foot</t>
  </si>
  <si>
    <t>Culv, Precast Three-Sided or Arch, 16 foot by 10 foot</t>
  </si>
  <si>
    <t>Culv, Precast Three-Sided or Arch, 20 foot by 5 foot</t>
  </si>
  <si>
    <t>Culv, Precast Three-Sided or Arch, 20 foot by 6 foot</t>
  </si>
  <si>
    <t>Culv, Precast Three-Sided or Arch, 20 foot by 7 foot</t>
  </si>
  <si>
    <t>Culv, Precast Three-Sided or Arch, 20 foot by 8 foot</t>
  </si>
  <si>
    <t>Culv, Precast Three-Sided or Arch, 20 foot by 9 foot</t>
  </si>
  <si>
    <t>Culv, Precast Three-Sided or Arch, 20 foot by 10 foot</t>
  </si>
  <si>
    <t>Culv, Precast Three-Sided or Arch, 24 foot by 6 foot</t>
  </si>
  <si>
    <t>Culv, Precast Three-Sided or Arch, 24 foot by 7 foot</t>
  </si>
  <si>
    <t>Culv, Precast Three-Sided or Arch, 24 foot by 8 foot</t>
  </si>
  <si>
    <t>Culv, Precast Three-Sided or Arch, 24 foot by 9 foot</t>
  </si>
  <si>
    <t>Culv, Precast Three-Sided or Arch, 24 foot by 10 foot</t>
  </si>
  <si>
    <t>Culv, Precast Three-Sided or Arch, 28 foot by 8 foot</t>
  </si>
  <si>
    <t>Culv, Precast Three-Sided or Arch, 28 foot by 9 foot</t>
  </si>
  <si>
    <t>Culv, Precast Three-Sided or Arch, 28 foot by 10 foot</t>
  </si>
  <si>
    <t>Culv, Precast Three-Sided or Arch, 28 foot by 11 foot</t>
  </si>
  <si>
    <t>Culv, Precast Three-Sided or Arch, 32 foot by 8 foot</t>
  </si>
  <si>
    <t>Culv, Precast Three-Sided or Arch, 32 foot by 9 foot</t>
  </si>
  <si>
    <t>Culv, Precast Three-Sided or Arch, 32 foot by 10 foot</t>
  </si>
  <si>
    <t>Culv, Precast Three-Sided or Arch, 32 foot by 11 foot</t>
  </si>
  <si>
    <t>Culv, Precast Three-Sided or Arch, 32 foot by 12 foot</t>
  </si>
  <si>
    <t>Culv, Precast Three-Sided or Arch, 36 foot by 9 foot</t>
  </si>
  <si>
    <t>Culv, Precast Three-Sided or Arch, 36 foot by 10 foot</t>
  </si>
  <si>
    <t>Culv, Precast Three-Sided or Arch, 36 foot by 11 foot</t>
  </si>
  <si>
    <t>Culv, Precast Three-Sided or Arch, 36 foot by 12 foot</t>
  </si>
  <si>
    <t>Culv, Precast Three-Sided or Arch, 36 foot by 13 foot</t>
  </si>
  <si>
    <t>Culv, Precast Three-Sided or Arch, 42 foot by 10 foot</t>
  </si>
  <si>
    <t>Culv, Precast Three-Sided or Arch, 42 foot by 11 foot</t>
  </si>
  <si>
    <t>Culv, Precast Three-Sided or Arch, 42 foot by 12 foot</t>
  </si>
  <si>
    <t>Culv, Precast Three-Sided or Arch, 42 foot by 13 foot</t>
  </si>
  <si>
    <t>Culv, Precast Three-Sided or Arch, 42 foot by 14 foot</t>
  </si>
  <si>
    <t>Culv, Precast Three-Sided or Arch, 48 foot by 11 foot</t>
  </si>
  <si>
    <t>Culv, Precast Three-Sided or Arch, 48 foot by 12 foot</t>
  </si>
  <si>
    <t>HMA Quality Adjustment</t>
  </si>
  <si>
    <t>Cold Milling HMA Surface</t>
  </si>
  <si>
    <t>501GG</t>
  </si>
  <si>
    <t>HMA Surface, Rem</t>
  </si>
  <si>
    <t>HMA Patch, Rem</t>
  </si>
  <si>
    <t>501U, W; CPM 501V</t>
  </si>
  <si>
    <t>Pavt for Butt Joints, Rem</t>
  </si>
  <si>
    <t>Edge Trimming</t>
  </si>
  <si>
    <t>Joint and Crack, Cleanout</t>
  </si>
  <si>
    <t>501Y</t>
  </si>
  <si>
    <t>Longitudinal Joint Density Quality Adjustment</t>
  </si>
  <si>
    <t>Pavt Joint and Crack Repr, Det 7</t>
  </si>
  <si>
    <t>Pavt Joint and Crack Repr, Det 8</t>
  </si>
  <si>
    <t>Hand Patching</t>
  </si>
  <si>
    <t>501C,D,DD,FF,G,U,W,Z</t>
  </si>
  <si>
    <t>HMA, 2C</t>
  </si>
  <si>
    <t>501C,D,DD,F,FF,G</t>
  </si>
  <si>
    <t>HMA, 3C</t>
  </si>
  <si>
    <t>HMA, 4C</t>
  </si>
  <si>
    <t>HMA, 13A</t>
  </si>
  <si>
    <t>HMA, 36A</t>
  </si>
  <si>
    <t>HMA, 2E03</t>
  </si>
  <si>
    <t>HMA, 2E1</t>
  </si>
  <si>
    <t>HMA, 2E3</t>
  </si>
  <si>
    <t>HMA, 2E10</t>
  </si>
  <si>
    <t>HMA, 2E30</t>
  </si>
  <si>
    <t>HMA, 2E50</t>
  </si>
  <si>
    <t>HMA, 3E03</t>
  </si>
  <si>
    <t>HMA, 3E1</t>
  </si>
  <si>
    <t>HMA, 3E3</t>
  </si>
  <si>
    <t>HMA, 3E10</t>
  </si>
  <si>
    <t>HMA, 3E30</t>
  </si>
  <si>
    <t>HMA, 3E50</t>
  </si>
  <si>
    <t>HMA, 4E03</t>
  </si>
  <si>
    <t>HMA, 4E1</t>
  </si>
  <si>
    <t>HMA, 4E3</t>
  </si>
  <si>
    <t>HMA, 4E10</t>
  </si>
  <si>
    <t>HMA, 4E30</t>
  </si>
  <si>
    <t>HMA, 4E50</t>
  </si>
  <si>
    <t>HMA, 5E03</t>
  </si>
  <si>
    <t>HMA, 5E1</t>
  </si>
  <si>
    <t>HMA, 5E3</t>
  </si>
  <si>
    <t>HMA, 5E10</t>
  </si>
  <si>
    <t>HMA, 5E30</t>
  </si>
  <si>
    <t>HMA, 5E50</t>
  </si>
  <si>
    <t>HMA Approach</t>
  </si>
  <si>
    <t>HMA, 3E03, High Stress</t>
  </si>
  <si>
    <t>HMA, 3E1, High Stress</t>
  </si>
  <si>
    <t>HMA, 3E3, High Stress</t>
  </si>
  <si>
    <t>HMA, 3E10, High Stress</t>
  </si>
  <si>
    <t>HMA, 3E30, High Stress</t>
  </si>
  <si>
    <t>HMA, 3E50, High Stress</t>
  </si>
  <si>
    <t>HMA, 4E03, High Stress</t>
  </si>
  <si>
    <t>HMA, 4E1, High Stress</t>
  </si>
  <si>
    <t>HMA, 4E3, High Stress</t>
  </si>
  <si>
    <t>HMA, 4E10, High Stress</t>
  </si>
  <si>
    <t>HMA, 4E30, High Stress</t>
  </si>
  <si>
    <t>HMA, 4E50, High Stress</t>
  </si>
  <si>
    <t>HMA, 5E03, High Stress</t>
  </si>
  <si>
    <t>HMA, 5E1, High Stress</t>
  </si>
  <si>
    <t>HMA, 5E3, High Stress</t>
  </si>
  <si>
    <t>HMA, 5E10, High Stress</t>
  </si>
  <si>
    <t>HMA, 5E30, High Stress</t>
  </si>
  <si>
    <t>HMA, 5E50, High Stress</t>
  </si>
  <si>
    <t>HMA Approach, High Stress</t>
  </si>
  <si>
    <t>HMA, LVSP</t>
  </si>
  <si>
    <t>HMA, Temp Pavt (3E03)</t>
  </si>
  <si>
    <t>501C,D,DD,FF,G,L,Z</t>
  </si>
  <si>
    <t>HMA, Temp Pavt (4E03)</t>
  </si>
  <si>
    <t>HMA, Temp Pavt (5E03)</t>
  </si>
  <si>
    <t>HMA, Temp Pavt (3E3)</t>
  </si>
  <si>
    <t>HMA, Temp Pavt (4E3)</t>
  </si>
  <si>
    <t>HMA, Temp Pavt (5E3)</t>
  </si>
  <si>
    <t>Lnmi</t>
  </si>
  <si>
    <t>Overband Crack Fill, Lane</t>
  </si>
  <si>
    <t>502B</t>
  </si>
  <si>
    <t>Overband Crack Fill, Ramp</t>
  </si>
  <si>
    <t>HMA Crack Treatment, Lane</t>
  </si>
  <si>
    <t>HMA Crack Treatment, Ramp</t>
  </si>
  <si>
    <t>HMA Crack Treatment, Lane, Warranty</t>
  </si>
  <si>
    <t>102(I), 500B,502A</t>
  </si>
  <si>
    <t>HMA Crack Treatment, Ramp, Warranty</t>
  </si>
  <si>
    <t>HMA, Temp Pavt (LVSP)</t>
  </si>
  <si>
    <t>501C,D,DD,G,L,Z</t>
  </si>
  <si>
    <t>Mi</t>
  </si>
  <si>
    <t>Paver Placed Surface Seal, Type B</t>
  </si>
  <si>
    <t>Paver Placed Surface Seal, Type C</t>
  </si>
  <si>
    <t>Paver Placed Surface Seal, Type B, Warranty</t>
  </si>
  <si>
    <t>500B,503A</t>
  </si>
  <si>
    <t>Paver Placed Surface Seal, Type C, Warranty</t>
  </si>
  <si>
    <t>Micro-Surface, Std</t>
  </si>
  <si>
    <t>Micro-Surface, Rutfilling</t>
  </si>
  <si>
    <t>Micro-Surface, Single Cse</t>
  </si>
  <si>
    <t>Micro-Surface, Single Cse, Warranty</t>
  </si>
  <si>
    <t>500B,504A,811E</t>
  </si>
  <si>
    <t>Micro-Surface, Warranty</t>
  </si>
  <si>
    <t>HMA, Ultra-Thin, Low Volume, Warranty</t>
  </si>
  <si>
    <t>500B,504C</t>
  </si>
  <si>
    <t>HMA, Ultra-Thin, Medium Volume, Warranty</t>
  </si>
  <si>
    <t>HMA, Ultra-Thin, High Volume, Warranty</t>
  </si>
  <si>
    <t>Seal, Single Chip</t>
  </si>
  <si>
    <t>Seal, Double Chip</t>
  </si>
  <si>
    <t>Seal, Shoulder Chip</t>
  </si>
  <si>
    <t>Chip Seal, Double, Warranty</t>
  </si>
  <si>
    <t>Chip Seal, Shoulder, Warranty</t>
  </si>
  <si>
    <t>Chip Seal, Single, Warranty</t>
  </si>
  <si>
    <t>Seal, Slurry</t>
  </si>
  <si>
    <t>High Friction Surface Treatment</t>
  </si>
  <si>
    <t>Conc Base Cse, Nonreinf, 6 inch</t>
  </si>
  <si>
    <t>Conc Base Cse, Nonreinf, 6 1/2 inch</t>
  </si>
  <si>
    <t>Conc Base Cse, Nonreinf, 7 inch</t>
  </si>
  <si>
    <t>Conc Base Cse, Nonreinf, 7 1/2 inch</t>
  </si>
  <si>
    <t>Conc Base Cse, Nonreinf, 8 inch</t>
  </si>
  <si>
    <t>Conc Base Cse, Nonreinf, 8 1/2 inch</t>
  </si>
  <si>
    <t>Conc Base Cse, Nonreinf, 9 inch</t>
  </si>
  <si>
    <t>Conc Base Cse, Nonreinf, 9 1/2 inch</t>
  </si>
  <si>
    <t>Conc Base Cse, Nonreinf, 10 inch</t>
  </si>
  <si>
    <t>Conc, Grade P1</t>
  </si>
  <si>
    <t>Conc, Grade P2</t>
  </si>
  <si>
    <t>Conc Pavt, Misc, Nonreinf, 6 inch</t>
  </si>
  <si>
    <t>Conc Pavt, Misc, Nonreinf, 6 1/2 inch</t>
  </si>
  <si>
    <t>Conc Pavt, Misc, Nonreinf, 7 inch</t>
  </si>
  <si>
    <t>Conc Pavt, Misc, Nonreinf, 7 1/2 inch</t>
  </si>
  <si>
    <t>Conc Pavt, Misc, Nonreinf, 8 inch</t>
  </si>
  <si>
    <t>Conc Pavt, Misc, Nonreinf, 8 1/2 inch</t>
  </si>
  <si>
    <t>Conc Pavt, Misc, Nonreinf, 9 inch</t>
  </si>
  <si>
    <t>Conc Pavt, Misc, Nonreinf, 9 1/2 inch</t>
  </si>
  <si>
    <t>Conc Pavt, Misc, Nonreinf, 10 inch</t>
  </si>
  <si>
    <t>Conc Pavt, Misc, Nonreinf, 10 1/2 inch</t>
  </si>
  <si>
    <t>Conc Pavt, Misc, Nonreinf, 11 inch</t>
  </si>
  <si>
    <t>Conc Pavt, Misc, Nonreinf, 11 1/2 inch</t>
  </si>
  <si>
    <t>Conc Pavt, Misc, Nonreinf, 12 inch</t>
  </si>
  <si>
    <t>Conc Pavt, Nonreinf, 6 inch</t>
  </si>
  <si>
    <t>Conc Pavt, Nonreinf, 6 1/2 inch</t>
  </si>
  <si>
    <t>Conc Pavt, Nonreinf, 7 inch</t>
  </si>
  <si>
    <t>Conc Pavt, Nonreinf, 7 1/2 inch</t>
  </si>
  <si>
    <t>Conc Pavt, Nonreinf, 8 inch</t>
  </si>
  <si>
    <t>Conc Pavt, Nonreinf, 8 1/2 inch</t>
  </si>
  <si>
    <t>Conc Pavt, Nonreinf, 9 inch</t>
  </si>
  <si>
    <t>Conc Pavt, Nonreinf, 9 1/2 inch</t>
  </si>
  <si>
    <t>Conc Pavt, Nonreinf, 10 inch</t>
  </si>
  <si>
    <t>Conc Pavt, Nonreinf, 10 1/2 inch</t>
  </si>
  <si>
    <t>Conc Pavt, Nonreinf, 11 inch</t>
  </si>
  <si>
    <t>Conc Pavt, Nonreinf, 11 1/2 inch</t>
  </si>
  <si>
    <t>Conc Pavt, Nonreinf, 12 inch</t>
  </si>
  <si>
    <t>Conc Pavt, Nonreinf, 8 inch, Temp</t>
  </si>
  <si>
    <t>Conc Pavt, Ovly, Finishing and Curing</t>
  </si>
  <si>
    <t>Conc Pavt, Ovly, Furnishing and Placing</t>
  </si>
  <si>
    <t>Conc Pavt, Ovly, Misc, Finishing and Curing</t>
  </si>
  <si>
    <t>Conc Pavt, Ovly, Misc, Furnishing and Placing</t>
  </si>
  <si>
    <t>Conc Pavt, Curing Horizontal Surfaces</t>
  </si>
  <si>
    <t>602J</t>
  </si>
  <si>
    <t>Conc Pavt with Integral Curb, Nonreinf, 6 inch</t>
  </si>
  <si>
    <t>Conc Pavt with Integral Curb, Nonreinf, 6 1/2 inch</t>
  </si>
  <si>
    <t>Conc Pavt with Integral Curb, Nonreinf, 7 inch</t>
  </si>
  <si>
    <t>Conc Pavt with Integral Curb, Nonreinf, 7 1/2 inch</t>
  </si>
  <si>
    <t>Conc Pavt with Integral Curb, Nonreinf, 8 inch</t>
  </si>
  <si>
    <t>Conc Pavt with Integral Curb, Nonreinf, 8 1/2 inch</t>
  </si>
  <si>
    <t>Conc Pavt with Integral Curb, Nonreinf, 9 inch</t>
  </si>
  <si>
    <t>Conc Pavt with Integral Curb, Nonreinf, 9 1/2 inch</t>
  </si>
  <si>
    <t>Conc Pavt with Integral Curb, Nonreinf, 10 inch</t>
  </si>
  <si>
    <t>Conc Pavt with Integral Curb, Nonreinf, 10 1/2 inch</t>
  </si>
  <si>
    <t>Conc Pavt with Integral Curb, Nonreinf, 11 inch</t>
  </si>
  <si>
    <t>Conc Pavt with Integral Curb, Nonreinf, 11 1/2 inch</t>
  </si>
  <si>
    <t>Conc Pavt with Integral Curb, Nonreinf, 12 inch</t>
  </si>
  <si>
    <t>Joint, Contraction, Cp</t>
  </si>
  <si>
    <t>Joint, Contraction, C3p</t>
  </si>
  <si>
    <t>Joint, Contraction, C</t>
  </si>
  <si>
    <t>Joint, Contraction, C2</t>
  </si>
  <si>
    <t>Joint, Contraction, C3</t>
  </si>
  <si>
    <t>Joint, Contraction, C4</t>
  </si>
  <si>
    <t>Joint, Expansion, E2</t>
  </si>
  <si>
    <t>Joint, Expansion, E3</t>
  </si>
  <si>
    <t>Joint, Expansion, E4</t>
  </si>
  <si>
    <t>Joint, Plane-of-Weakness, W</t>
  </si>
  <si>
    <t>Joint, Pressure Relief</t>
  </si>
  <si>
    <t>Pavt Gapping</t>
  </si>
  <si>
    <t>Shoulder, Freeway</t>
  </si>
  <si>
    <t>Shoulder, Nonreinf Conc</t>
  </si>
  <si>
    <t>Joint, Contraction Cp, Intersection</t>
  </si>
  <si>
    <t>Joint, Expansion E2, Intersection</t>
  </si>
  <si>
    <t>Joint, Plane-of-Weakness W, Intersection</t>
  </si>
  <si>
    <t>604B</t>
  </si>
  <si>
    <t>Conc Pavt, Nonreinf, 8 inch, High Performance</t>
  </si>
  <si>
    <t>Conc Pavt, Nonreinf, 8 1/2 inch, High Performance</t>
  </si>
  <si>
    <t>Conc Pavt, Nonreinf, 9 inch, High Performance</t>
  </si>
  <si>
    <t>Conc Pavt, Nonreinf, 9 1/2 inch, High Performance</t>
  </si>
  <si>
    <t>Conc Pavt, Nonreinf, 10 inch, High Performance</t>
  </si>
  <si>
    <t>Conc Pavt, Nonreinf, 10 1/2 inch, High Performance</t>
  </si>
  <si>
    <t>Conc Pavt, Nonreinf, 11 inch, High Performance</t>
  </si>
  <si>
    <t>Conc Pavt, Nonreinf, 11 1/2 inch, High Performance</t>
  </si>
  <si>
    <t>Conc Pavt, Nonreinf, 12 inch, High Performance</t>
  </si>
  <si>
    <t>Conc Pavt, Nonreinf, 12 1/2 inch, High Performance</t>
  </si>
  <si>
    <t>Conc Pavt, Nonreinf, 13 inch, High Performance</t>
  </si>
  <si>
    <t>Conc Pavt, Nonreinf, 13 1/2 inch, High Performance</t>
  </si>
  <si>
    <t>Conc Pavt, Misc, Nonreinf, 8 inch, High Performance</t>
  </si>
  <si>
    <t>Conc Pavt, Misc, Nonreinf, 8 1/2 inch, High Performance</t>
  </si>
  <si>
    <t>Conc Pavt, Misc, Nonreinf, 9 inch, High Performance</t>
  </si>
  <si>
    <t>Conc Pavt, Misc, Nonreinf, 9 1/2 inch, High Performance</t>
  </si>
  <si>
    <t>Conc Pavt, Misc, Nonreinf, 10 inch, High Performance</t>
  </si>
  <si>
    <t>Conc Pavt, Misc, Nonreinf, 10 1/2 inch, High Performance</t>
  </si>
  <si>
    <t>Conc Pavt, Misc, Nonreinf, 11 inch, High Performance</t>
  </si>
  <si>
    <t>Conc Pavt, Misc, Nonreinf, 11 1/2 inch, High Performance</t>
  </si>
  <si>
    <t>Conc Pavt, Misc, Nonreinf, 12 inch, High Performance</t>
  </si>
  <si>
    <t>Conc Pavt, Misc, Nonreinf, 12 1/2 inch, High Performance</t>
  </si>
  <si>
    <t>Conc Pavt, Misc, Nonreinf, 13 inch, High Performance</t>
  </si>
  <si>
    <t>Conc Pavt, Misc, Nonreinf, 13 1/2 inch, High Performance</t>
  </si>
  <si>
    <t>Shoulder, Nonreinf Conc, High Performance</t>
  </si>
  <si>
    <t>Conc Pavt, Ovly, Furnishing and Placing, High Performance</t>
  </si>
  <si>
    <t>Conc Pavt, Ovly, Misc, Furnishing and Placing, High  Performance</t>
  </si>
  <si>
    <t>Conc Pavt, Ovly, Finishing and Curing, High Performance</t>
  </si>
  <si>
    <t>Conc Pavt, Ovly, Misc, Finishing and Curing, High Performance</t>
  </si>
  <si>
    <t>Conc Pavt, Bridge Approach, Reinf</t>
  </si>
  <si>
    <t>Cement</t>
  </si>
  <si>
    <t>Crack Sealing, Conc Pavt</t>
  </si>
  <si>
    <t>Cold Milling Conc Pavt</t>
  </si>
  <si>
    <t>RC603(A035)</t>
  </si>
  <si>
    <t>Diamond Grinding Conc Pavt</t>
  </si>
  <si>
    <t>Slurry HMA/Conc</t>
  </si>
  <si>
    <t>Longit Grooving of Conc Pavt</t>
  </si>
  <si>
    <t>Joint, Contraction, Crg</t>
  </si>
  <si>
    <t>Joint, Expansion, Erg</t>
  </si>
  <si>
    <t>Joint, Expansion, Esc</t>
  </si>
  <si>
    <t>Joint, Tied, Trg</t>
  </si>
  <si>
    <t>Lane Tie, Epoxy Anchored</t>
  </si>
  <si>
    <t>Gal</t>
  </si>
  <si>
    <t>Pavt Repr, Nonreinf Conc, 6 inch</t>
  </si>
  <si>
    <t>Pavt Repr, Nonreinf Conc, 6 1/2 inch</t>
  </si>
  <si>
    <t>Pavt Repr, Nonreinf Conc, 7 inch</t>
  </si>
  <si>
    <t>Pavt Repr, Nonreinf Conc, 7 1/2 inch</t>
  </si>
  <si>
    <t>Pavt Repr, Nonreinf Conc, 8 inch</t>
  </si>
  <si>
    <t>Pavt Repr, Nonreinf Conc, 8 1/2 inch</t>
  </si>
  <si>
    <t>Pavt Repr, Nonreinf Conc, 9 inch</t>
  </si>
  <si>
    <t>Pavt Repr, Nonreinf Conc, 9 1/2 inch</t>
  </si>
  <si>
    <t>Pavt Repr, Nonreinf Conc, 10 inch</t>
  </si>
  <si>
    <t>Pavt Repr, Nonreinf Conc, 10 1/2 inch</t>
  </si>
  <si>
    <t>Pavt Repr, Nonreinf Conc, 11 inch</t>
  </si>
  <si>
    <t>Pavt Repr, Nonreinf Conc, 11 1/2 inch</t>
  </si>
  <si>
    <t>Pavt Repr, Nonreinf Conc, 12 inch</t>
  </si>
  <si>
    <t>Pavt Repr, Nonreinf Conc, 13 inch</t>
  </si>
  <si>
    <t>Pavt Repr, Rem</t>
  </si>
  <si>
    <t>Saw Cut, Intermediate</t>
  </si>
  <si>
    <t>Sawing and Sealing Longit Pavt Joints</t>
  </si>
  <si>
    <t>Sawing and Sealing Trans Pavt Joints</t>
  </si>
  <si>
    <t>Resealing Trans Joints with Hot-Poured Rubber</t>
  </si>
  <si>
    <t>Resealing Longit Joints with Hot-Poured Rubber</t>
  </si>
  <si>
    <t>Cft</t>
  </si>
  <si>
    <t>Conc Quality Adjustment</t>
  </si>
  <si>
    <t>Steel Sheet Piling, Permanent</t>
  </si>
  <si>
    <t>707A, F</t>
  </si>
  <si>
    <t>Steel Sheet Piling, Temp</t>
  </si>
  <si>
    <t>Steel Sheet Piling, Temp, Left in Place</t>
  </si>
  <si>
    <t>Cofferdams</t>
  </si>
  <si>
    <t>Cofferdams, Left in Place</t>
  </si>
  <si>
    <t>Prebore, Fdn Piling</t>
  </si>
  <si>
    <t>Pile Driving Equipment, Furn</t>
  </si>
  <si>
    <t>Pile, Treated Timber, Furn</t>
  </si>
  <si>
    <t>Pile, Treated Timber, Driven</t>
  </si>
  <si>
    <t>Test Pile, Treated Timber</t>
  </si>
  <si>
    <t>Pile, CIP Conc, Furn and Driven, 12 inch</t>
  </si>
  <si>
    <t>Test Pile, CIP Conc, 12 inch</t>
  </si>
  <si>
    <t>Pile, CIP Conc, Furn and Driven, 14 inch</t>
  </si>
  <si>
    <t>Test Pile, CIP Conc, 14 inch</t>
  </si>
  <si>
    <t>Pile Point, CIP Conc</t>
  </si>
  <si>
    <t>Pile, CIP Conc, Furn and Driven, 16 inch</t>
  </si>
  <si>
    <t>Test Pile, CIP Conc, 16 inch</t>
  </si>
  <si>
    <t>Pile, Steel, Furn and Driven, 12 inch</t>
  </si>
  <si>
    <t>Test Pile, Steel, 12 inch</t>
  </si>
  <si>
    <t>Pile, Steel, Furn and Driven, 14 inch</t>
  </si>
  <si>
    <t>Test Pile, Steel, 14 inch</t>
  </si>
  <si>
    <t>Pile, Galv</t>
  </si>
  <si>
    <t>Pile Point, Steel</t>
  </si>
  <si>
    <t>Pile, Steel, Splice</t>
  </si>
  <si>
    <t>Bridge Ltg, Furn and Rem</t>
  </si>
  <si>
    <t>Bridge Ltg, Oper and Maintain</t>
  </si>
  <si>
    <t>Conc Pavt, Bridge Approach, Reinf, High Performance</t>
  </si>
  <si>
    <t>Conc, Grade D</t>
  </si>
  <si>
    <t>Conc, Grade S2</t>
  </si>
  <si>
    <t>604A or B</t>
  </si>
  <si>
    <t>Conc, Grade S2, Subfooting</t>
  </si>
  <si>
    <t>Conc, Grade T</t>
  </si>
  <si>
    <t>Conc, Low Temperature Protection</t>
  </si>
  <si>
    <t>Conduit, 3 inch</t>
  </si>
  <si>
    <t>Conduit, 3 inch, Placed</t>
  </si>
  <si>
    <t>Conduit, 4 inch</t>
  </si>
  <si>
    <t>Conduit, 4 inch, Placed</t>
  </si>
  <si>
    <t>Elec Grounding System</t>
  </si>
  <si>
    <t>Expansion Joint Device</t>
  </si>
  <si>
    <t>Expansion Joint Device, Cover Plate</t>
  </si>
  <si>
    <t>False Decking</t>
  </si>
  <si>
    <t>Pipe Sleeve, 8 inch</t>
  </si>
  <si>
    <t>Pipe Sleeve, 8 inch, Placed</t>
  </si>
  <si>
    <t>Pipe Sleeve, 10 inch</t>
  </si>
  <si>
    <t>Pipe Sleeve, 10 inch, Placed</t>
  </si>
  <si>
    <t>Pipe Sleeve, 12 inch</t>
  </si>
  <si>
    <t>Pipe Sleeve, 12 inch, Placed</t>
  </si>
  <si>
    <t>Pipe Sleeve, 14 inch</t>
  </si>
  <si>
    <t>Pipe Sleeve, 14 inch, Placed</t>
  </si>
  <si>
    <t>Pipe Sleeve, 16 inch</t>
  </si>
  <si>
    <t>Pipe Sleeve, 16 inch, Placed</t>
  </si>
  <si>
    <t>Pipe Sleeve, 20 inch</t>
  </si>
  <si>
    <t>Pipe Sleeve, 20 inch, Placed</t>
  </si>
  <si>
    <t>Pipe Sleeve, 24 inch</t>
  </si>
  <si>
    <t>Pipe Sleeve, 24 inch, Placed</t>
  </si>
  <si>
    <t>Pipe Sleeve, 26 inch</t>
  </si>
  <si>
    <t>Pipe Sleeve, 26 inch, Placed</t>
  </si>
  <si>
    <t>Pipe Sleeve, 30 inch</t>
  </si>
  <si>
    <t>Pipe Sleeve, 30 inch, Placed</t>
  </si>
  <si>
    <t>Reinforcement, Stainless Steel</t>
  </si>
  <si>
    <t>Reinforcement, Steel</t>
  </si>
  <si>
    <t>Reinforcement, Steel, Culv and Headwall</t>
  </si>
  <si>
    <t>Reinforcement, Steel, Epoxy Coated</t>
  </si>
  <si>
    <t>Substructure Conc</t>
  </si>
  <si>
    <t>Substructure Conc, High Performance</t>
  </si>
  <si>
    <t>Superstructure Conc</t>
  </si>
  <si>
    <t>Superstructure Conc, Form, Finish, and Cure</t>
  </si>
  <si>
    <t>Superstructure Conc, Form, Finish, and Cure, Night Casting</t>
  </si>
  <si>
    <t>Superstructure Conc, Night Casting</t>
  </si>
  <si>
    <t>Superstructure Conc, High Performance</t>
  </si>
  <si>
    <t>Superstructure Conc, Night Casting, High Performance</t>
  </si>
  <si>
    <t>Support, Temp</t>
  </si>
  <si>
    <t>Wall Drain</t>
  </si>
  <si>
    <t>Water Repellent Treatment, Penetrating</t>
  </si>
  <si>
    <t>Mechanically Stabilized Earth Wall, Precast, Furn</t>
  </si>
  <si>
    <t>706D</t>
  </si>
  <si>
    <t>Mechanically Stabilized Earth Wall, Precast, Install</t>
  </si>
  <si>
    <t>Mechanically Stabilized Earth Wall, Wire Faced, Temp, Furn</t>
  </si>
  <si>
    <t>Mechanically Stabilized Earth Wall, Wire Faced, Temp, Install</t>
  </si>
  <si>
    <t>Mechanically Stabilized Earth Wall, Wire Faced, Perm, Furn</t>
  </si>
  <si>
    <t>Mechanically Stabilized Earth Wall, Wire Faced, Perm, Install</t>
  </si>
  <si>
    <t>Mechanically Stabilized Earth Wall Coping, Precast</t>
  </si>
  <si>
    <t>Mechanically Stabilized Earth Wall Coping, CIP</t>
  </si>
  <si>
    <t>Mechanically Stabilized Earth Wall, Leveling Pad, Conc</t>
  </si>
  <si>
    <t>Liner, PVC, 30 mil</t>
  </si>
  <si>
    <t>Sin</t>
  </si>
  <si>
    <t>Bearing, Elastomeric, 1/2 inch</t>
  </si>
  <si>
    <t>Bearing, Elastomeric, 3/4 inch</t>
  </si>
  <si>
    <t>Bearing, Elastomeric, 1 inch</t>
  </si>
  <si>
    <t>Bearing, Elastomeric, 1 1/4 inch</t>
  </si>
  <si>
    <t>Bearing, Elastomeric, 1 1/2 inch</t>
  </si>
  <si>
    <t>Bearing, Elastomeric, 1 3/4 inch</t>
  </si>
  <si>
    <t>Bearing, Elastomeric, 2 inch</t>
  </si>
  <si>
    <t>Bearing, Elastomeric, 2 1/4 inch</t>
  </si>
  <si>
    <t>Bearing, Elastomeric, 2 1/2 inch</t>
  </si>
  <si>
    <t>Bearing, Elastomeric, 2 3/4 inch</t>
  </si>
  <si>
    <t>Bearing, Elastomeric, 3 inch</t>
  </si>
  <si>
    <t>Bearing, Elastomeric, 3 1/4 inch</t>
  </si>
  <si>
    <t>Bearing, Elastomeric, 3 1/2 inch</t>
  </si>
  <si>
    <t>Bearing, Elastomeric, 3 3/4 inch</t>
  </si>
  <si>
    <t>Bearing, Elastomeric, 4 inch</t>
  </si>
  <si>
    <t>Bushing</t>
  </si>
  <si>
    <t>Shear Developers</t>
  </si>
  <si>
    <t>Structural Steel, Mixed, Erect</t>
  </si>
  <si>
    <t>Structural Steel, Mixed, Furn and Fab</t>
  </si>
  <si>
    <t>Structural Steel, Plate, Erect</t>
  </si>
  <si>
    <t>Structural Steel, Plate, Furn and Fab</t>
  </si>
  <si>
    <t>Structural Steel, Rolled Shape, Erect</t>
  </si>
  <si>
    <t>Structural Steel, Rolled Shape, Furn and Fab</t>
  </si>
  <si>
    <t>Steel Pedestrian Bridge, Type 1, Furn and Fab</t>
  </si>
  <si>
    <t>707A, F, G</t>
  </si>
  <si>
    <t>Steel Pedestrian Bridge, Type 2, Furn and Fab</t>
  </si>
  <si>
    <t>707A, F, H</t>
  </si>
  <si>
    <t>Steel Pedestrian Bridge, Type 1, Erect</t>
  </si>
  <si>
    <t>Steel Pedestrian Bridge, Type 2, Erect</t>
  </si>
  <si>
    <t>Expansion Joint System, Modular, 6 inch</t>
  </si>
  <si>
    <t>707A, C, F</t>
  </si>
  <si>
    <t>Expansion Joint System, Modular, 9 inch</t>
  </si>
  <si>
    <t>Expansion Joint System, Modular, 12 inch</t>
  </si>
  <si>
    <t>Metal Mesh Panels</t>
  </si>
  <si>
    <t>707A, D, F</t>
  </si>
  <si>
    <t>Expansion Joint System, Modular, 8 inch</t>
  </si>
  <si>
    <t>Prest Conc Deck, 12 inch</t>
  </si>
  <si>
    <t>708A</t>
  </si>
  <si>
    <t>Prest Conc Deck, 17 inch</t>
  </si>
  <si>
    <t>Prest Conc Deck, 21 inch</t>
  </si>
  <si>
    <t>Prest Conc Deck, 27 inch</t>
  </si>
  <si>
    <t>Prest Conc Deck, 33 inch</t>
  </si>
  <si>
    <t>Prest Conc Deck, 39 inch</t>
  </si>
  <si>
    <t>Prest Conc Deck, 42 inch</t>
  </si>
  <si>
    <t>Prest Conc Deck, 48 inch</t>
  </si>
  <si>
    <t>Prest Conc Deck, 54 inch</t>
  </si>
  <si>
    <t>Prest Conc Deck, 60 inch</t>
  </si>
  <si>
    <t>Post Tensioning</t>
  </si>
  <si>
    <t>Prest Conc I Beam, Furn, 28 inch</t>
  </si>
  <si>
    <t>Prest Conc I Beam, Erect, 28 inch</t>
  </si>
  <si>
    <t>Prest Conc I Beam, Furn, 36 inch</t>
  </si>
  <si>
    <t>Prest Conc I Beam, Erect, 36 inch</t>
  </si>
  <si>
    <t>Prest Conc I Beam, Furn, 45 inch</t>
  </si>
  <si>
    <t>Prest Conc I Beam, Erect, 45 inch</t>
  </si>
  <si>
    <t>Prest Conc I Beam, Furn, 54 inch</t>
  </si>
  <si>
    <t>Prest Conc I Beam, Erect, 54 inch</t>
  </si>
  <si>
    <t>Prest Conc I Beam, Furn, 70 inch</t>
  </si>
  <si>
    <t>Prest Conc I Beam, Erect, 70 inch</t>
  </si>
  <si>
    <t>Prest Conc I Beam, Furn, 72 inch</t>
  </si>
  <si>
    <t>Prest Conc I Beam, Erect, 72 inch</t>
  </si>
  <si>
    <t>Prest Conc Box Beam, Furn, 12 inch</t>
  </si>
  <si>
    <t>Prest Conc Box Beam, Erect, 12 inch</t>
  </si>
  <si>
    <t>Prest Conc Box Beam, Furn, 17 inch</t>
  </si>
  <si>
    <t>Prest Conc Box Beam, Erect, 17 inch</t>
  </si>
  <si>
    <t>Prest Conc Box Beam, Furn, 21 inch</t>
  </si>
  <si>
    <t>Prest Conc Box Beam, Erect, 21 inch</t>
  </si>
  <si>
    <t>Prest Conc Box Beam, Furn, 27 inch</t>
  </si>
  <si>
    <t>Prest Conc Box Beam, Erect, 27 inch</t>
  </si>
  <si>
    <t>Prest Conc Box Beam, Furn, 33 inch</t>
  </si>
  <si>
    <t>Prest Conc Box Beam, Erect, 33 inch</t>
  </si>
  <si>
    <t>Prest Conc Box Beam, Furn, 39 inch</t>
  </si>
  <si>
    <t>Prest Conc Box Beam, Erect, 39 inch</t>
  </si>
  <si>
    <t>Prest Conc Box Beam, Furn, 42 inch</t>
  </si>
  <si>
    <t>Prest Conc Box Beam, Erect, 42 inch</t>
  </si>
  <si>
    <t>Prest Conc Box Beam, Furn, 48 inch</t>
  </si>
  <si>
    <t>Prest Conc Box Beam, Erect, 48 inch</t>
  </si>
  <si>
    <t>Prest Conc Box Beam, Furn, 54 inch</t>
  </si>
  <si>
    <t>Prest Conc Box Beam, Erect, 54 inch</t>
  </si>
  <si>
    <t>Prest Conc Box Beam, Furn, 60 inch</t>
  </si>
  <si>
    <t>Prest Conc Box Beam, Erect, 60 inch</t>
  </si>
  <si>
    <t>Prest Conc 1800 Beam, Furn</t>
  </si>
  <si>
    <t>Prest Conc 1800 Beam, Erect</t>
  </si>
  <si>
    <t>Prest Conc Bulb-Tee Beam, Furn, 36 inch by 49 inch</t>
  </si>
  <si>
    <t>Prest Conc Bulb-Tee Beam, Erect, 36 inch by 49 inch</t>
  </si>
  <si>
    <t>Prest Conc Bulb-Tee Beam, Furn, 42 inch by 49 inch</t>
  </si>
  <si>
    <t>Prest Conc Bulb-Tee Beam, Erect, 42 inch by 49 inch</t>
  </si>
  <si>
    <t>Prest Conc Bulb-Tee Beam, Furn, 48 inch by 49 inch</t>
  </si>
  <si>
    <t>Prest Conc Bulb-Tee Beam, Erect, 48 inch by 49 inch</t>
  </si>
  <si>
    <t>Prest Conc Bulb-Tee Beam, Furn, 54 inch by 49 inch</t>
  </si>
  <si>
    <t>Prest Conc Bulb-Tee Beam, Erect, 54 inch by 49 inch</t>
  </si>
  <si>
    <t>Prest Conc Bulb-Tee Beam, Furn, 60 inch by 49 inch</t>
  </si>
  <si>
    <t>Prest Conc Bulb-Tee Beam, Erect, 60 inch by 49 inch</t>
  </si>
  <si>
    <t>Prest Conc Bulb-Tee Beam, Furn, 66 inch by 49 inch</t>
  </si>
  <si>
    <t>Prest Conc Bulb-Tee Beam, Erect, 66 inch by 49 inch</t>
  </si>
  <si>
    <t>Prest Conc Bulb-Tee Beam, Furn, 72 inch by 49 inch</t>
  </si>
  <si>
    <t>Prest Conc Bulb-Tee Beam, Erect, 72 inch by 49 inch</t>
  </si>
  <si>
    <t>Prest Conc Bulb-Tee Beam, Furn, 36 inch by 61 inch</t>
  </si>
  <si>
    <t>Prest Conc Bulb-Tee Beam, Erect, 36 inch by 61 inch</t>
  </si>
  <si>
    <t>Prest Conc Bulb-Tee Beam, Furn, 42 inch by 61 inch</t>
  </si>
  <si>
    <t>Prest Conc Bulb-Tee Beam, Erect, 42 inch by 61 inch</t>
  </si>
  <si>
    <t>Prest Conc Bulb-Tee Beam, Furn, 48 inch by 61 inch</t>
  </si>
  <si>
    <t>Prest Conc Bulb-Tee Beam, Erect, 48 inch by 61 inch</t>
  </si>
  <si>
    <t>Prest Conc Bulb-Tee Beam, Furn, 54 inch by 61 inch</t>
  </si>
  <si>
    <t>Prest Conc Bulb-Tee Beam, Erect, 54 inch by 61 inch</t>
  </si>
  <si>
    <t>Prest Conc Bulb-Tee Beam, Furn, 60 inch by 61 inch</t>
  </si>
  <si>
    <t>Prest Conc Bulb-Tee Beam, Erect, 60 inch by 61 inch</t>
  </si>
  <si>
    <t>Prest Conc Bulb-Tee Beam, Furn, 66 inch by 61 inch</t>
  </si>
  <si>
    <t>Prest Conc Bulb-Tee Beam, Erect, 66 inch by 61 inch</t>
  </si>
  <si>
    <t>Prest Conc Bulb-Tee Beam, Furn, 72 inch by 61 inch</t>
  </si>
  <si>
    <t>Prest Conc Bulb-Tee Beam, Erect, 72 inch by 61 inch</t>
  </si>
  <si>
    <t>Hardware, Misc.</t>
  </si>
  <si>
    <t>Structure, Timber</t>
  </si>
  <si>
    <t>TBF</t>
  </si>
  <si>
    <t>Timber and Lumber, Treated, Furn and Place</t>
  </si>
  <si>
    <t>Joint Waterproofing</t>
  </si>
  <si>
    <t>Joint Waterproofing, Railroad</t>
  </si>
  <si>
    <t>Joint Waterproofing, Expansion</t>
  </si>
  <si>
    <t>Membrane, Preformed Waterproofing</t>
  </si>
  <si>
    <t>Conc Surface Coating, Warranty</t>
  </si>
  <si>
    <t>710A</t>
  </si>
  <si>
    <t>Conc Surface Coating</t>
  </si>
  <si>
    <t>TM710(A320)</t>
  </si>
  <si>
    <t>Shotcrete</t>
  </si>
  <si>
    <t>Penetrating Healer/Sealer, Bridge Deck</t>
  </si>
  <si>
    <t>Substructure Horizontal Surface Sealer</t>
  </si>
  <si>
    <t>710C</t>
  </si>
  <si>
    <t>Bridge Barrier Railing, Type 4</t>
  </si>
  <si>
    <t>Bridge Barrier Railing, Type 5</t>
  </si>
  <si>
    <t>Reflective Marker, Permanent Barrier</t>
  </si>
  <si>
    <t>Bridge Railing, Aesthetic Parapet Tube, High Performance</t>
  </si>
  <si>
    <t>Bridge Railing, Aesthetic Parapet Tube</t>
  </si>
  <si>
    <t>Bridge Railing, Thrie Beam Retrofit</t>
  </si>
  <si>
    <t>Bridge Railing, 2 Tube</t>
  </si>
  <si>
    <t>Bridge Railing, 4 Tube</t>
  </si>
  <si>
    <t>Bridge Barrier Railing, Type 4, High Performance</t>
  </si>
  <si>
    <t>Bridge Barrier Railing, Type 5, High Performance</t>
  </si>
  <si>
    <t>Pipe Railing, Alum</t>
  </si>
  <si>
    <t>Pipe Railing, Galv Steel</t>
  </si>
  <si>
    <t>Bridge Barrier Railing, Type 4, Modified</t>
  </si>
  <si>
    <t>Bridge Barrier Railing, Type 5, Modified</t>
  </si>
  <si>
    <t>Bridge Railing, Aesthetic Parapet Tube, Det 1</t>
  </si>
  <si>
    <t>Bridge Railing, Aesthetic Parapet Tube, Det 2</t>
  </si>
  <si>
    <t>Bridge Railing, Aesthetic, Type 4, Det 1</t>
  </si>
  <si>
    <t>Bridge Railing, Aesthetic, Type 4, Det 1, Modified</t>
  </si>
  <si>
    <t>Bridge Railing, Aesthetic, Type 4, Det 2</t>
  </si>
  <si>
    <t>Bridge Railing, Aesthetic, Type 4, Det 2, Modified</t>
  </si>
  <si>
    <t>Bridge Railing, Aesthetic, Type 5, Det 1</t>
  </si>
  <si>
    <t>Bridge Railing, Aesthetic, Type 5, Det 1, Modified</t>
  </si>
  <si>
    <t>Bridge Railing, Aesthetic, Type 5, Det 2</t>
  </si>
  <si>
    <t>Bridge Railing, Aesthetic, Type 5, Det 2, Modified</t>
  </si>
  <si>
    <t>Bridge Railing, Aesthetic, Type 4, Det 1, High Performance</t>
  </si>
  <si>
    <t>Bridge Railing, Aesthetic, Type 4, Det 2, High Performance</t>
  </si>
  <si>
    <t>Bridge Railing, Aesthetic, Type 5, Det 1, High Performance</t>
  </si>
  <si>
    <t>711C, E</t>
  </si>
  <si>
    <t>Bridge Railing, Aesthetic, Type 5, Det 2, High Performance</t>
  </si>
  <si>
    <t>Bridge Railing, Aesthetic, Type 4, Det 1, Modified, High Performance</t>
  </si>
  <si>
    <t>Bridge Railing, Aesthetic, Type 4, Det 2, Modified, High Performance</t>
  </si>
  <si>
    <t>Bridge Railing, Aesthetic, Type 5, Det 1, Modified, High Performance</t>
  </si>
  <si>
    <t>Bridge Railing, Aesthetic, Type 5, Det 2, Modified, High Performance</t>
  </si>
  <si>
    <t>Bridge Railing, Aesthetic Parapet Tube, Det 1, High Performance</t>
  </si>
  <si>
    <t>Bridge Railing, Aesthetic Parapet Tube, Det 2, High Performance</t>
  </si>
  <si>
    <t>USP, 711E</t>
  </si>
  <si>
    <t>Scarifying</t>
  </si>
  <si>
    <t>Hand Chipping, Shallow</t>
  </si>
  <si>
    <t>Hand Chipping, Deep</t>
  </si>
  <si>
    <t>Hand Chipping, Other Than Deck</t>
  </si>
  <si>
    <t>Patch, Full Depth</t>
  </si>
  <si>
    <t>Patching Mortar or Conc</t>
  </si>
  <si>
    <t>Patch, Forming</t>
  </si>
  <si>
    <t>Epoxy Ovly</t>
  </si>
  <si>
    <t>712B</t>
  </si>
  <si>
    <t>Epoxy Ovly, Rem</t>
  </si>
  <si>
    <t>712D</t>
  </si>
  <si>
    <t>Conc, Bridge Deck Ovly</t>
  </si>
  <si>
    <t>Bridge Deck Surface Construction</t>
  </si>
  <si>
    <t>Conc, Silica Fume Modified</t>
  </si>
  <si>
    <t>Adhesive Anchoring of Horizontal Bar, 3/4 inch</t>
  </si>
  <si>
    <t>Adhesive Anchoring of Horizontal Bar, 7/8 inch</t>
  </si>
  <si>
    <t>Adhesive Anchoring of Vertical Bar, 3/8 inch</t>
  </si>
  <si>
    <t>Adhesive Anchoring of Vertical Bar, 1/2 inch</t>
  </si>
  <si>
    <t>Adhesive Anchoring of Vertical Bar, 5/8 inch</t>
  </si>
  <si>
    <t>Adhesive Anchoring of Vertical Bar, 3/4 inch</t>
  </si>
  <si>
    <t>Adhesive Anchoring of Vertical Bar, 7/8 inch</t>
  </si>
  <si>
    <t>Adhesive Anchoring of Vertical Bar, 1 inch</t>
  </si>
  <si>
    <t>Bolt, Adhesive Anchored, 1/2 inch</t>
  </si>
  <si>
    <t>Bolt, Adhesive Anchored, 5/8 inch</t>
  </si>
  <si>
    <t>Bolt, Adhesive Anchored, 3/4 inch</t>
  </si>
  <si>
    <t>Bolt, Adhesive Anchored, 7/8 inch</t>
  </si>
  <si>
    <t>Bolt, Adhesive Anchored, 1 inch</t>
  </si>
  <si>
    <t>Bolt, Mechanical Expansion Anchored, 5/8 inch</t>
  </si>
  <si>
    <t>Bolt, Mechanical Expansion Anchored, 3/4 inch</t>
  </si>
  <si>
    <t>Bolt, Mechanical Expansion Anchored, 7/8 inch</t>
  </si>
  <si>
    <t>Structures, Rehabilitation, Rem Portions</t>
  </si>
  <si>
    <t>Deck Joint, Rem</t>
  </si>
  <si>
    <t>Latex Conc Surface, Rem</t>
  </si>
  <si>
    <t>End Header Replacement</t>
  </si>
  <si>
    <t>Hydrodemolition, First Pass</t>
  </si>
  <si>
    <t>Hydrodemolition, Second Pass</t>
  </si>
  <si>
    <t>Bridge Joint, Revise Expansion Device</t>
  </si>
  <si>
    <t>Bridge Joint, Revise Compression Seal</t>
  </si>
  <si>
    <t>Reinforcement, Mechanical Splice</t>
  </si>
  <si>
    <t>Filler Wall Conc</t>
  </si>
  <si>
    <t>Masonry Plate, Grout</t>
  </si>
  <si>
    <t>Bridge Joints, Clean and Seal</t>
  </si>
  <si>
    <t>Flushing Cracks, Water</t>
  </si>
  <si>
    <t>Structural Crack, Repr</t>
  </si>
  <si>
    <t>Top Flanges and Beam Ends, Clean and Coat</t>
  </si>
  <si>
    <t>Patching Conc, C</t>
  </si>
  <si>
    <t>Patching Conc, C-HE</t>
  </si>
  <si>
    <t>Patching Conc, C-L</t>
  </si>
  <si>
    <t>Patching Conc, C-L-HE</t>
  </si>
  <si>
    <t>Patching Conc, F-L</t>
  </si>
  <si>
    <t>Patching Conc, M</t>
  </si>
  <si>
    <t>Embedded Galvanic Anode</t>
  </si>
  <si>
    <t>Beam Plate, Seal Perimeter</t>
  </si>
  <si>
    <t>Cutting Beam Ends, Simple Span</t>
  </si>
  <si>
    <t>Hanger Assembly, Field Measurement</t>
  </si>
  <si>
    <t>Hanger Assembly, Rem and Erect</t>
  </si>
  <si>
    <t>Heat Straightening Steel</t>
  </si>
  <si>
    <t>Rocker, Realign</t>
  </si>
  <si>
    <t>Stiffeners, Furn, Fab, and Erect</t>
  </si>
  <si>
    <t>Structural Steel, Furn and Fab, Pin and Hanger</t>
  </si>
  <si>
    <t>Structural Steel, Retrofit, Furn, Fab, and Erect</t>
  </si>
  <si>
    <t>Structural Steel, Welded Repair, Furn, Fab, and Erect</t>
  </si>
  <si>
    <t>Support, Column, Temp</t>
  </si>
  <si>
    <t>Support, Diaphragm, Temp</t>
  </si>
  <si>
    <t>Support, Suspension, Temp</t>
  </si>
  <si>
    <t>Structures, Temp</t>
  </si>
  <si>
    <t>Structures, Temp, Rem</t>
  </si>
  <si>
    <t>End Diaphragm, Rem and Replace</t>
  </si>
  <si>
    <t>Protective Shield, Utility Pipe</t>
  </si>
  <si>
    <t>Steel Structure, Cleaning, Type 4</t>
  </si>
  <si>
    <t>Steel Structure, Coating, Type 4</t>
  </si>
  <si>
    <t>Steel Structure, Cleaning, Partial, Type 4</t>
  </si>
  <si>
    <t>Steel Structure, Coating, Partial, Type 4</t>
  </si>
  <si>
    <t>Field Repair of Damaged Coating</t>
  </si>
  <si>
    <t>Coating Galvanized Support Structures</t>
  </si>
  <si>
    <t>Drain Casting, Type 1</t>
  </si>
  <si>
    <t>Drain Casting, Type 2</t>
  </si>
  <si>
    <t>Drain Casting Assembly</t>
  </si>
  <si>
    <t>Deck Drain, Adj</t>
  </si>
  <si>
    <t>Deck Drain, Extension</t>
  </si>
  <si>
    <t>Downspout Replacement</t>
  </si>
  <si>
    <t>Drilled Shaft Equipment, Furnished</t>
  </si>
  <si>
    <t>Drilled Shaft, 30 inch</t>
  </si>
  <si>
    <t>Drilled Shaft, 36 inch</t>
  </si>
  <si>
    <t>Drilled Shaft, 42 inch</t>
  </si>
  <si>
    <t>Drilled Shaft, 48 inch</t>
  </si>
  <si>
    <t>Drilled Shaft, 54 inch</t>
  </si>
  <si>
    <t>Drilled Shaft, 60 inch</t>
  </si>
  <si>
    <t>Drilled Shaft, 66 inch</t>
  </si>
  <si>
    <t>Drilled Shaft, 72 inch</t>
  </si>
  <si>
    <t>Obstruction Removal</t>
  </si>
  <si>
    <t>Permanent Casing</t>
  </si>
  <si>
    <t>Temp Casing-Left in Place</t>
  </si>
  <si>
    <t>SP</t>
  </si>
  <si>
    <t>Driveway, Reinf Conc, 6 inch</t>
  </si>
  <si>
    <t>Driveway, Reinf Conc, 7 inch</t>
  </si>
  <si>
    <t>Driveway, Reinf Conc, 8 inch</t>
  </si>
  <si>
    <t>Driveway, Reinf Conc, 9 inch</t>
  </si>
  <si>
    <t>Driveway, Nonreinf Conc, 6 inch</t>
  </si>
  <si>
    <t>Driveway, Nonreinf Conc, 7 inch</t>
  </si>
  <si>
    <t>Driveway, Nonreinf Conc, 8 inch</t>
  </si>
  <si>
    <t>Driveway, Nonreinf Conc, 9 inch</t>
  </si>
  <si>
    <t>Curb, Conc, Det E1</t>
  </si>
  <si>
    <t>Curb, Conc, Det E2</t>
  </si>
  <si>
    <t>Curb, Conc, Det E4</t>
  </si>
  <si>
    <t>Curb, Conc, Det G1</t>
  </si>
  <si>
    <t>Curb, Conc, Det G2</t>
  </si>
  <si>
    <t>Curb and Gutter, Bridge Approach</t>
  </si>
  <si>
    <t>Curb and Gutter, Conc, Det B1</t>
  </si>
  <si>
    <t>Curb and Gutter, Conc, Det B2</t>
  </si>
  <si>
    <t>Curb and Gutter, Conc, Det B3</t>
  </si>
  <si>
    <t>Curb and Gutter, Conc, Det C1</t>
  </si>
  <si>
    <t>Curb and Gutter, Conc, Det C2</t>
  </si>
  <si>
    <t>Curb and Gutter, Conc, Det C3</t>
  </si>
  <si>
    <t>Curb and Gutter, Conc, Det C4</t>
  </si>
  <si>
    <t>Curb and Gutter, Conc, Det C5</t>
  </si>
  <si>
    <t>Curb and Gutter, Conc, Det C6</t>
  </si>
  <si>
    <t>Curb and Gutter, Conc, Det D1</t>
  </si>
  <si>
    <t>Curb and Gutter, Conc, Det D2</t>
  </si>
  <si>
    <t>Curb and Gutter, Conc, Det D3</t>
  </si>
  <si>
    <t>Curb and Gutter, Conc, Det F1</t>
  </si>
  <si>
    <t>Curb and Gutter, Conc, Det F2</t>
  </si>
  <si>
    <t>Curb and Gutter, Conc, Det F3</t>
  </si>
  <si>
    <t>Curb and Gutter, Conc, Det F4</t>
  </si>
  <si>
    <t>Curb and Gutter, Conc, Det F5</t>
  </si>
  <si>
    <t>Curb and Gutter, Conc, Det F6</t>
  </si>
  <si>
    <t>Curb Nose</t>
  </si>
  <si>
    <t>Driveway Opening, Conc, Det M</t>
  </si>
  <si>
    <t>Shoulder Gutter, Conc, Det 1</t>
  </si>
  <si>
    <t>Shoulder Gutter, Conc, Det 2</t>
  </si>
  <si>
    <t>Shoulder Gutter, Conc, Det 3</t>
  </si>
  <si>
    <t>Valley Gutter, Conc</t>
  </si>
  <si>
    <t>Divider, Reinf Conc, Type I</t>
  </si>
  <si>
    <t>Divider, Nonreinf Conc, Type 1</t>
  </si>
  <si>
    <t>Divider, Nonreinf Conc, Type 2</t>
  </si>
  <si>
    <t>Downspout Header, Conc</t>
  </si>
  <si>
    <t>Spillway, Conc</t>
  </si>
  <si>
    <t>Detectable Warning Surface</t>
  </si>
  <si>
    <t>Railing for Steps</t>
  </si>
  <si>
    <t>Curb Ramp Opening, Conc</t>
  </si>
  <si>
    <t>Sidewalk Ramp, Conc, 3 inch</t>
  </si>
  <si>
    <t>Sidewalk Ramp, Conc, 4 inch</t>
  </si>
  <si>
    <t>Sidewalk Ramp, Conc, 6 inch</t>
  </si>
  <si>
    <t>Sidewalk Ramp, Conc, 7 inch</t>
  </si>
  <si>
    <t>Sidewalk, Conc, 3 inch</t>
  </si>
  <si>
    <t>Sidewalk, Conc, 4 inch</t>
  </si>
  <si>
    <t>Sidewalk, Conc, 6 inch</t>
  </si>
  <si>
    <t>Sidewalk, Conc, 7 inch</t>
  </si>
  <si>
    <t>Sidewalk, Clay Brick Pavers</t>
  </si>
  <si>
    <t>SP803A</t>
  </si>
  <si>
    <t>Sidewalk, Clay Brick Pavers, Rem</t>
  </si>
  <si>
    <t>Steps, Conc</t>
  </si>
  <si>
    <t>Conc Barrier, Single Face, Type A</t>
  </si>
  <si>
    <t>Conc Barrier, Single Face, Type B</t>
  </si>
  <si>
    <t>Conc Barrier, Single Face, Type C</t>
  </si>
  <si>
    <t>Conc Barrier, Double Face, Type A</t>
  </si>
  <si>
    <t>Conc Barrier, Double Face, Type B</t>
  </si>
  <si>
    <t>Conc Barrier, Split, Type A</t>
  </si>
  <si>
    <t>Conc Barrier, Split, Type B</t>
  </si>
  <si>
    <t>Glare Screen, Conc</t>
  </si>
  <si>
    <t>Glare Screen, Conc, Split</t>
  </si>
  <si>
    <t>Light Std Fdn, Conc Barrier</t>
  </si>
  <si>
    <t>Sign Support Fdn, Conc Barrier, Truss Type C</t>
  </si>
  <si>
    <t>Sign Support Fdn, Conc Barrier, Truss Type D</t>
  </si>
  <si>
    <t>Curb Sloped, HMA</t>
  </si>
  <si>
    <t>Curb Vertical, HMA</t>
  </si>
  <si>
    <t>Shared use Path, Aggregate</t>
  </si>
  <si>
    <t>Shared use Path, Aggregate, LM</t>
  </si>
  <si>
    <t>Shared use Path, Conc</t>
  </si>
  <si>
    <t>Shared use Path, Grading</t>
  </si>
  <si>
    <t>Shared use Path, HMA</t>
  </si>
  <si>
    <t>Guardrail, Type B</t>
  </si>
  <si>
    <t>Guardrail, Type BD</t>
  </si>
  <si>
    <t>Guardrail, Type T</t>
  </si>
  <si>
    <t>Guardrail, Type TD</t>
  </si>
  <si>
    <t>Guardrail, Type MGS-8</t>
  </si>
  <si>
    <t>912A</t>
  </si>
  <si>
    <t>Guardrail, Type B, Temp</t>
  </si>
  <si>
    <t>Guardrail, Type BD, Temp</t>
  </si>
  <si>
    <t>Guardrail, Type T, Temp</t>
  </si>
  <si>
    <t>Guardrail, Type TD, Temp</t>
  </si>
  <si>
    <t>Guardrail, Type MGS-8D</t>
  </si>
  <si>
    <t>Guardrail, Curved, Type B</t>
  </si>
  <si>
    <t>Guardrail, Curved, Type T</t>
  </si>
  <si>
    <t>Guardrail, Curved, Type MGS-8</t>
  </si>
  <si>
    <t>Guardrail, Backed, Det G1</t>
  </si>
  <si>
    <t>Guardrail, Backed, Det G2</t>
  </si>
  <si>
    <t>Guardrail, Backed, Det G3</t>
  </si>
  <si>
    <t>Guardrail Anch, Bridge, Det A1</t>
  </si>
  <si>
    <t>Guardrail Anch, Bridge, Det A2</t>
  </si>
  <si>
    <t>Guardrail Anch, Bridge, Det T1</t>
  </si>
  <si>
    <t>Guardrail Anch, Bridge, Det T2</t>
  </si>
  <si>
    <t>Guardrail Anch, Bridge, Det T3</t>
  </si>
  <si>
    <t>Guardrail Anch, Bridge, Det T4</t>
  </si>
  <si>
    <t>Guardrail Anch, Bridge, Det T5</t>
  </si>
  <si>
    <t>Guardrail Anch, Bridge, Det T6</t>
  </si>
  <si>
    <t>Guardrail Anch, Bridge, Det T1, Temp</t>
  </si>
  <si>
    <t>Guardrail Anch, Bridge, Det T2, Temp</t>
  </si>
  <si>
    <t>Guardrail Anch, Bridge, Det T3, Temp</t>
  </si>
  <si>
    <t>Guardrail Anch, Bridge, Det T4, Temp</t>
  </si>
  <si>
    <t>Guardrail Anchored in Backslope, Type 4MGS-8</t>
  </si>
  <si>
    <t>Guardrail Anch, Median</t>
  </si>
  <si>
    <t>Guardrail Anchored in Backslope, Type 4B</t>
  </si>
  <si>
    <t>Guardrail Anchored in Backslope, Type 4T</t>
  </si>
  <si>
    <t>Guardrail Approach Terminal, Type 3B</t>
  </si>
  <si>
    <t>Guardrail Approach Terminal, Type 3T</t>
  </si>
  <si>
    <t>Guardrail Approach Terminal, Type 1B</t>
  </si>
  <si>
    <t>807J, 912A</t>
  </si>
  <si>
    <t>Guardrail Approach Terminal, Type 1T</t>
  </si>
  <si>
    <t>Guardrail Approach Terminal, Type 2B</t>
  </si>
  <si>
    <t>Guardrail Approach Terminal, Type 2T</t>
  </si>
  <si>
    <t>Guardrail Approach Terminal, Type 1B, Temp</t>
  </si>
  <si>
    <t>Guardrail Approach Terminal, Type 1T, Temp</t>
  </si>
  <si>
    <t>Guardrail Approach Terminal, Type 2B, Temp</t>
  </si>
  <si>
    <t>Guardrail Approach Terminal, Type 2T, Temp</t>
  </si>
  <si>
    <t>Guardrail Departing Terminal, Type B</t>
  </si>
  <si>
    <t>Guardrail Departing Terminal, Type T</t>
  </si>
  <si>
    <t>Guardrail Departing Terminal, Type MGS</t>
  </si>
  <si>
    <t>Guardrail Departing Terminal, Type B, Temp</t>
  </si>
  <si>
    <t>Guardrail Departing Terminal, Type T, Temp</t>
  </si>
  <si>
    <t>Guardrail Post, Culv</t>
  </si>
  <si>
    <t>Guardrail, Salv</t>
  </si>
  <si>
    <t>Guardrail, Mult, Salv</t>
  </si>
  <si>
    <t>Guardrail Reflector</t>
  </si>
  <si>
    <t>Post, Wood Guard</t>
  </si>
  <si>
    <t>Post, Wood Guide</t>
  </si>
  <si>
    <t>Post, Mailbox</t>
  </si>
  <si>
    <t>Guardrail Height, Adj</t>
  </si>
  <si>
    <t>Guardrail Post, Furn and Install, 72 inch</t>
  </si>
  <si>
    <t>Guardrail Post, Furn and Install, 84 inch</t>
  </si>
  <si>
    <t>Guardrail Post, Furn and Install, 96 inch</t>
  </si>
  <si>
    <t>Guardrail, Reconst, Type A</t>
  </si>
  <si>
    <t>Guardrail, Reconst, Type B</t>
  </si>
  <si>
    <t>Guardrail, Reconst, Type BD</t>
  </si>
  <si>
    <t>Guardrail, Reconst, Type C</t>
  </si>
  <si>
    <t>Guardrail, Reconst, Type CD</t>
  </si>
  <si>
    <t>Guardrail, Reconst, Type T</t>
  </si>
  <si>
    <t>807A, 912A</t>
  </si>
  <si>
    <t>Guardrail, Reconst, Type TD</t>
  </si>
  <si>
    <t>Guardrail Anch Bridge, Det T2, Modified</t>
  </si>
  <si>
    <t>Guardrail Anch Bridge, Det T3, Modified</t>
  </si>
  <si>
    <t>Guardrail Anch Bridge, Det T4, Modified</t>
  </si>
  <si>
    <t>Guardrail Anch Bridge, Det T5, Modified</t>
  </si>
  <si>
    <t>Guardrail Anch Bridge, Det T6, Modified</t>
  </si>
  <si>
    <t>Cable Barrier, High Tension</t>
  </si>
  <si>
    <t>Cable Barrier Terminal, High Tension</t>
  </si>
  <si>
    <t>Cable Barrier, High Tension, Rem</t>
  </si>
  <si>
    <t>Cable Barrier, High Tension, Salv</t>
  </si>
  <si>
    <t>Cable Barrier, High Tension, Reconst</t>
  </si>
  <si>
    <t>Cable Barrier, Furn and Install (CASS, 4:1 Slope)</t>
  </si>
  <si>
    <t>Cable Barrier, Furn and Install (CASS, TL-4)</t>
  </si>
  <si>
    <t>Cable Barrier Terminal, Furn and Install (CASS)</t>
  </si>
  <si>
    <t>Cable Barrier, Reflector, Furn and Install (CASS)</t>
  </si>
  <si>
    <t>Cable Barrier, Furn and Install (Gibraltar, TL-4)</t>
  </si>
  <si>
    <t>Cable Barrier Terminal, Furn and Install (Gibraltar, TL-4)</t>
  </si>
  <si>
    <t>Cable Barrier, Reflector, Furn and Install (Gibraltar)</t>
  </si>
  <si>
    <t>Cable Barrier, Furn and Install (Brifen, TL-4)</t>
  </si>
  <si>
    <t>Cable Barrier Terminal, Furn and Install (Brifen, TL-4)</t>
  </si>
  <si>
    <t>Cable Barrier, Reflector, Furn and Install (Brifen)</t>
  </si>
  <si>
    <t>Cable Barrier, High Tension, Line Post Fdn, Rem</t>
  </si>
  <si>
    <t>Cable Barrier, High Tension, Line Post Fdn</t>
  </si>
  <si>
    <t>Cable Barrier, High Tension, End Term Fdn, Rem</t>
  </si>
  <si>
    <t>Cable Barrier, High Tension, End Term Fdn</t>
  </si>
  <si>
    <t>Cable Barrier, High Tension, Driven Socket</t>
  </si>
  <si>
    <t>Cable Barrier, High Tension, TL-4, 1:6 Slope</t>
  </si>
  <si>
    <t>Cable Barrier Terminal, High Tension, TL-4 Compatible, 1:6 Slope</t>
  </si>
  <si>
    <t>Cable Barrier, High Tension, TL-3, 1:4 Slope</t>
  </si>
  <si>
    <t>Cable Barrier Terminal, High Tension, TL-3, 1:4 Slope</t>
  </si>
  <si>
    <t>Cable, 1000 ft Spool</t>
  </si>
  <si>
    <t>Cable Barrier, Intermediate Line Post</t>
  </si>
  <si>
    <t>Cable Barrier, Misc Hardware, Intermediate Line Post</t>
  </si>
  <si>
    <t>Cable Barrier, Modified Line Post and Hardware</t>
  </si>
  <si>
    <t>Cable Barrier, Socket, Conc Fdn</t>
  </si>
  <si>
    <t>Cable Barrier, Driven Socket</t>
  </si>
  <si>
    <t>Cable Barrier, Turnbuckle</t>
  </si>
  <si>
    <t>Cable Barrier, Reflector</t>
  </si>
  <si>
    <t>Cable Barrier, Excluder Cap</t>
  </si>
  <si>
    <t>Cable Barrier, Wedge Lock Fitting</t>
  </si>
  <si>
    <t>Cable Barrier, Cable Splice Kit</t>
  </si>
  <si>
    <t>Cable Barrier Terminal, Materials</t>
  </si>
  <si>
    <t>Cable Barrier, High Tension, Repair Labor</t>
  </si>
  <si>
    <t>807G</t>
  </si>
  <si>
    <t>Cable Barrier, High Tension, Maintenance Kit</t>
  </si>
  <si>
    <t>Cable Barrier, Low Tension, Type M</t>
  </si>
  <si>
    <t>Cable Barrier, Low Tension, Type R</t>
  </si>
  <si>
    <t>Cable Barrier Terminal, Low Tension</t>
  </si>
  <si>
    <t>Fence, Woven Wire with Wood Post</t>
  </si>
  <si>
    <t>Fence, Woven Wire with Steel Post</t>
  </si>
  <si>
    <t>Barbed Wire</t>
  </si>
  <si>
    <t>Fence, Temp</t>
  </si>
  <si>
    <t>Fence Gate, 12 foot, for Woven Wire</t>
  </si>
  <si>
    <t>Fence Gate, 16 foot, for Woven Wire</t>
  </si>
  <si>
    <t>Fence, Protective</t>
  </si>
  <si>
    <t>907A</t>
  </si>
  <si>
    <t>Fence, Chain Link, 42 inch</t>
  </si>
  <si>
    <t>Fence, Chain Link, 48 inch</t>
  </si>
  <si>
    <t>Fence, Chain Link, 60 inch</t>
  </si>
  <si>
    <t>Fence, Chain Link, 72 inch</t>
  </si>
  <si>
    <t>Fence, Chain Link, 84 inch</t>
  </si>
  <si>
    <t>Fence, Chain Link, 96 inch</t>
  </si>
  <si>
    <t>Fence, Chain Link, 108 inch</t>
  </si>
  <si>
    <t>Fence, Chain Link, 120 inch</t>
  </si>
  <si>
    <t>Fence Gate, 4 foot, for 42 inch Chain Link Fence</t>
  </si>
  <si>
    <t>Fence Gate, 4 foot, for 48 inch Chain Link Fence</t>
  </si>
  <si>
    <t>Fence Gate, 4 foot, for 60 inch Chain Link Fence</t>
  </si>
  <si>
    <t>Fence Gate, 4 foot, for 72 inch Chain Link Fence</t>
  </si>
  <si>
    <t>Fence Gate, 4 foot, for 84 inch Chain Link Fence</t>
  </si>
  <si>
    <t>Fence Gate, 4 foot, for 96 inch Chain Link Fence</t>
  </si>
  <si>
    <t>Fence Gate, 4 foot, for 108 inch Chain Link Fence</t>
  </si>
  <si>
    <t>Fence Gate, 4 foot, for 120 inch Chain Link Fence</t>
  </si>
  <si>
    <t>Fence Gate, 6 foot, for 42 inch Chain Link Fence</t>
  </si>
  <si>
    <t>Fence Gate, 6 foot, for 48 inch Chain Link Fence</t>
  </si>
  <si>
    <t>Fence Gate, 6 foot, for 60 inch Chain Link Fence</t>
  </si>
  <si>
    <t>Fence Gate, 6 foot, for 72 inch Chain Link Fence</t>
  </si>
  <si>
    <t>Fence Gate, 6 foot, for 84 inch Chain Link Fence</t>
  </si>
  <si>
    <t>Fence Gate, 6 foot, for 96 inch Chain Link Fence</t>
  </si>
  <si>
    <t>Fence Gate, 6 foot, for 108 inch Chain Link Fence</t>
  </si>
  <si>
    <t>Fence Gate, 6 foot, for 120 inch Chain Link Fence</t>
  </si>
  <si>
    <t>Fence Gate, 8 foot, for 42 inch Chain Link Fence</t>
  </si>
  <si>
    <t>Fence Gate, 8 foot, for 48 inch Chain Link Fence</t>
  </si>
  <si>
    <t>Fence Gate, 8 foot, for 60 inch Chain Link Fence</t>
  </si>
  <si>
    <t>Fence Gate, 8 foot, for 72 inch Chain Link Fence</t>
  </si>
  <si>
    <t>Fence Gate, 8 foot, for 84 inch Chain Link Fence</t>
  </si>
  <si>
    <t>Fence Gate, 8 foot, for 96 inch Chain Link Fence</t>
  </si>
  <si>
    <t>Fence Gate, 8 foot, for 108 inch Chain Link Fence</t>
  </si>
  <si>
    <t>Fence Gate, 8 foot, for 120 inch Chain Link Fence</t>
  </si>
  <si>
    <t>Fence Gate, 12 foot, for 42 inch Chain Link Fence</t>
  </si>
  <si>
    <t>Fence Gate, 12 foot, for 48 inch Chain Link Fence</t>
  </si>
  <si>
    <t>Fence Gate, 12 foot, for 60 inch Chain Link Fence</t>
  </si>
  <si>
    <t>Fence Gate, 12 foot, for 72 inch Chain Link Fence</t>
  </si>
  <si>
    <t>Fence Gate, 12 foot, for 84 inch Chain Link Fence</t>
  </si>
  <si>
    <t>Fence Gate, 12 foot, for 96 inch Chain Link Fence</t>
  </si>
  <si>
    <t>Fence Gate, 12 foot, for 108 inch Chain Link Fence</t>
  </si>
  <si>
    <t>Fence Gate, 12 foot, for 120 inch Chain Link Fence</t>
  </si>
  <si>
    <t>Fence Gate, 16 foot, for 42 inch Chain Link Fence</t>
  </si>
  <si>
    <t>Fence Gate, 16 foot, for 48 inch Chain Link Fence</t>
  </si>
  <si>
    <t>Fence Gate, 16 foot, for 60 inch Chain Link Fence</t>
  </si>
  <si>
    <t>Fence Gate, 16 foot, for 72 inch Chain Link Fence</t>
  </si>
  <si>
    <t>Fence Gate, 16 foot, for 84 inch Chain Link Fence</t>
  </si>
  <si>
    <t>Fence Gate, 16 foot, for 96 inch Chain Link Fence</t>
  </si>
  <si>
    <t>Fence Gate, 16 foot, for 108 inch Chain Link Fence</t>
  </si>
  <si>
    <t>Fence Gate, 16 foot, for 120 inch Chain Link Fence</t>
  </si>
  <si>
    <t>Fence, Chain Link, 72 inch, with 1 Strand of Barbed Wire</t>
  </si>
  <si>
    <t>Fence, Chain Link, 72 inch, with 2 Strand of Barbed Wire</t>
  </si>
  <si>
    <t>Fence, Chain Link, 72 inch, with 3 Strand of Barbed Wire</t>
  </si>
  <si>
    <t>Fence, Chain Link, 72 inch, with 4 Strand of Barbed Wire</t>
  </si>
  <si>
    <t>Fence, Chain Link, 72 inch, with 5 Strand of Barbed Wire</t>
  </si>
  <si>
    <t>Fence, Chain Link, 72 inch, with 6 Strand of Barbed Wire</t>
  </si>
  <si>
    <t>Fence, Chain Link, 84 inch, with 1 Strand of Barbed Wire</t>
  </si>
  <si>
    <t>Fence, Chain Link, 84 inch, with 2 Strand of Barbed Wire</t>
  </si>
  <si>
    <t>Fence, Chain Link, 84 inch, with 3 Strand of Barbed Wire</t>
  </si>
  <si>
    <t>Fence, Chain Link, 84 inch, with 4 Strand of Barbed Wire</t>
  </si>
  <si>
    <t>Fence, Chain Link, 84 inch, with 5 Strand of Barbed Wire</t>
  </si>
  <si>
    <t>Fence, Chain Link, 84 inch, with 6 Strand of Barbed Wire</t>
  </si>
  <si>
    <t>Fence, Chain Link, 96 inch, with 1 Strand of Barbed Wire</t>
  </si>
  <si>
    <t>Fence, Chain Link, 96 inch, with 2 Strand of Barbed Wire</t>
  </si>
  <si>
    <t>Fence, Chain Link, 96 inch, with 3 Strand of Barbed Wire</t>
  </si>
  <si>
    <t>Fence, Chain Link, 96 inch, with 4 Strand of Barbed Wire</t>
  </si>
  <si>
    <t>Fence, Chain Link, 96 inch, with 5 Strand of Barbed Wire</t>
  </si>
  <si>
    <t>Fence, Chain Link, 96 inch, with 6 Strand of Barbed Wire</t>
  </si>
  <si>
    <t>Fence, High Tensile Wire</t>
  </si>
  <si>
    <t>Fence, Structure</t>
  </si>
  <si>
    <t>Fence, Moving</t>
  </si>
  <si>
    <t>Fence Post</t>
  </si>
  <si>
    <t>Fence Material</t>
  </si>
  <si>
    <t>Mo</t>
  </si>
  <si>
    <t>Field Office, Cl 1</t>
  </si>
  <si>
    <t>Field Office, Cl 2</t>
  </si>
  <si>
    <t>Field Office, Cl 3</t>
  </si>
  <si>
    <t>Field Office, Utility Fees</t>
  </si>
  <si>
    <t>Band, Sign</t>
  </si>
  <si>
    <t>Bridge Sign Connection, Bolt Replacement</t>
  </si>
  <si>
    <t>Bridge Sign Connection, Conc, Type A</t>
  </si>
  <si>
    <t>Bridge Sign Connection, Conc, Type A1</t>
  </si>
  <si>
    <t>Bridge Sign Connection, Conc, Type A2</t>
  </si>
  <si>
    <t>Bridge Sign Connection, Conc, Type C</t>
  </si>
  <si>
    <t>Bridge Sign Connection, Conc, Type D</t>
  </si>
  <si>
    <t>Bridge Sign Connection, Conc, Type E</t>
  </si>
  <si>
    <t>Bridge Sign Connection, Conc, Type F</t>
  </si>
  <si>
    <t>Bridge Sign Connection, Conc, Type K</t>
  </si>
  <si>
    <t>Bridge Sign Connection, Conc, Type L</t>
  </si>
  <si>
    <t>Bridge Sign Connection, Conc, Type M</t>
  </si>
  <si>
    <t>Bridge Sign Connection, Conc, Type O</t>
  </si>
  <si>
    <t>Bridge Sign Connection, Conc, Type P</t>
  </si>
  <si>
    <t>Bridge Sign Connection, Conc, Type Q</t>
  </si>
  <si>
    <t>Bridge Sign Connection, Conc, Type R</t>
  </si>
  <si>
    <t>Bridge Sign Connection, Conc, Type S</t>
  </si>
  <si>
    <t>Bridge Sign Connection, Conc, Type T</t>
  </si>
  <si>
    <t>Bridge Sign Connection, Conc, Type U</t>
  </si>
  <si>
    <t>Bridge Sign Connection, Conc, Type V</t>
  </si>
  <si>
    <t>Bridge Sign Connection, Conc, Type W</t>
  </si>
  <si>
    <t>Bridge Sign Connection, Steel, Type A1</t>
  </si>
  <si>
    <t>Bridge Sign Connection, Steel, Type B</t>
  </si>
  <si>
    <t>Bridge Sign Connection, Steel, Type C</t>
  </si>
  <si>
    <t>Bridge Sign Connection, Steel, Type D</t>
  </si>
  <si>
    <t>Bridge Sign Connection, Steel, Type E</t>
  </si>
  <si>
    <t>Bridge Sign Connection, Steel, Type F</t>
  </si>
  <si>
    <t>Bridge Sign Connection, Steel, Type G</t>
  </si>
  <si>
    <t>Bridge Sign Connection, Steel, Type H</t>
  </si>
  <si>
    <t>Bridge Sign Connection, Steel, Type I</t>
  </si>
  <si>
    <t>Bridge Sign Connection, Steel, Type J</t>
  </si>
  <si>
    <t>Bridge Sign Connection, Type A, Rem</t>
  </si>
  <si>
    <t>Bridge Sign Connection, Type B, Rem</t>
  </si>
  <si>
    <t>Bridge Sign Connection, Type C, Rem</t>
  </si>
  <si>
    <t>Bridge Sign Connection, Type D, Rem</t>
  </si>
  <si>
    <t>Bridge Sign Connection, Type E, Rem</t>
  </si>
  <si>
    <t>Bridge Sign Connection, Type F, Rem</t>
  </si>
  <si>
    <t>Cantilever, Rem</t>
  </si>
  <si>
    <t>Cantilever, Type C</t>
  </si>
  <si>
    <t>Cantilever, Type C, Erect, Salv</t>
  </si>
  <si>
    <t>Cantilever, Type D</t>
  </si>
  <si>
    <t>Cantilever, Type D, Erect, Salv</t>
  </si>
  <si>
    <t>Cantilever, Type E</t>
  </si>
  <si>
    <t>Cantilever, Type E, Erect, Salv</t>
  </si>
  <si>
    <t>Cantilever, Type G</t>
  </si>
  <si>
    <t>Cantilever, Type G, Erect, Salv</t>
  </si>
  <si>
    <t>Cantilever, Type H</t>
  </si>
  <si>
    <t>Cantilever, Type H, Erect, Salv</t>
  </si>
  <si>
    <t>Cantilever, Type J</t>
  </si>
  <si>
    <t>Cantilever, Type J, Erect, Salv</t>
  </si>
  <si>
    <t>Column, Breakaway, W8 x 13</t>
  </si>
  <si>
    <t>Column, Breakaway, W8 x 18</t>
  </si>
  <si>
    <t>Delineator, Reflective Sheeting, 3 inch by 12 inch, Green</t>
  </si>
  <si>
    <t>Delineator, Reflective Sheeting, 3 inch by 12 inch, White</t>
  </si>
  <si>
    <t>Delineator, Reflective Sheeting, 3 inch by 12 inch, Yellow</t>
  </si>
  <si>
    <t>Fdn, Breakaway, W8 x 13</t>
  </si>
  <si>
    <t>Fdn, Breakaway, W8 x 18</t>
  </si>
  <si>
    <t>Fdn, Cantilever Sign Structure Type E, 48 inch Dia, Cased</t>
  </si>
  <si>
    <t>Fdn, Cantilever Sign Structure Type E, 54 inch Dia, Cased</t>
  </si>
  <si>
    <t>Fdn, Cantilvr Sign Structure Type E, 54 inch Dia, Uncased</t>
  </si>
  <si>
    <t>Fdn, Cantilever Sign Structure Type E, 60 inch Dia, Cased</t>
  </si>
  <si>
    <t>Fdn, Cantilvr Sign Structure Type E, 60 inch Dia, Uncased</t>
  </si>
  <si>
    <t>Fdn, Cantilever Sign Structure Type E, 72 inch Dia, Cased</t>
  </si>
  <si>
    <t>Fdn, Cantilvr Sign Structure Type E, 72 inch Dia, Uncased</t>
  </si>
  <si>
    <t>Fdn, Cantilever Sign Structure Type J, 48 inch Dia, Cased</t>
  </si>
  <si>
    <t>Fdn, Cantilvr Sign Structure Type J, 48 inch Dia, Uncased</t>
  </si>
  <si>
    <t>Fdn, Cantilever Sign Structure Type J, 54 inch Dia, Cased</t>
  </si>
  <si>
    <t>Fdn, Cantilvr Sign Structure Type J, 54 inch Dia, Uncased</t>
  </si>
  <si>
    <t>Fdn, Cantilever Sign Structure Type J, 60 inch Dia, Cased</t>
  </si>
  <si>
    <t>Fdn, Cantilvr Sign Structure Type J, 60 inch Dia, Uncased</t>
  </si>
  <si>
    <t>Fdn, Cantilever Sign Structure Type J, 72 inch Dia, Cased</t>
  </si>
  <si>
    <t>Fdn, Cantilvr Sign Structure Type J, 72 inch Dia, Uncased</t>
  </si>
  <si>
    <t>Fdn, Cantilever, Rem</t>
  </si>
  <si>
    <t>Fdn, Cantilever, Type C 1</t>
  </si>
  <si>
    <t>Fdn, Cantilever, Type C 2</t>
  </si>
  <si>
    <t>Fdn, Cantilever, Type C 3</t>
  </si>
  <si>
    <t>Fdn, Cantilever, Type D 1</t>
  </si>
  <si>
    <t>Fdn, Cantilever, Type D 2</t>
  </si>
  <si>
    <t>Fdn, Cantilever, Type D 3</t>
  </si>
  <si>
    <t>Fdn, Cantilever, Type E 1</t>
  </si>
  <si>
    <t>Fdn, Cantilever, Type E 2</t>
  </si>
  <si>
    <t>Fdn, Cantilever, Type E 3</t>
  </si>
  <si>
    <t>Fdn, Cantilever, Type G 1</t>
  </si>
  <si>
    <t>Fdn, Cantilever, Type G 2</t>
  </si>
  <si>
    <t>Fdn, Cantilever, Type G 3</t>
  </si>
  <si>
    <t>Fdn, Cantilever, Type H 1</t>
  </si>
  <si>
    <t>Fdn, Cantilever, Type H 2</t>
  </si>
  <si>
    <t>Fdn, Cantilever, Type H 3</t>
  </si>
  <si>
    <t>Fdn, Column Breakaway, Rem</t>
  </si>
  <si>
    <t>Fdn, Entire, Cantilever, Rem</t>
  </si>
  <si>
    <t>Fdn, Entire, Truss, Rem</t>
  </si>
  <si>
    <t>Fdn, Truss Sign Structure Type E, 48 inch Dia, Cased</t>
  </si>
  <si>
    <t>Fdn, Truss Sign Structure Type E, 48 inch Dia, Uncased</t>
  </si>
  <si>
    <t>Fdn, Truss Sign Structure Type E, 54 inch Dia, Cased</t>
  </si>
  <si>
    <t>Fdn, Truss Sign Structure Type E, 54 inch Dia, Uncased</t>
  </si>
  <si>
    <t>Fdn, Truss Sign Structure Type E, 60 inch Dia, Cased</t>
  </si>
  <si>
    <t>Fdn, Truss Sign Structure Type E, 60 inch Dia, Uncased</t>
  </si>
  <si>
    <t>Fdn, Truss Sign Structure Type E, 72 inch Dia, Cased</t>
  </si>
  <si>
    <t>Fdn, Truss Sign Structure Type E, 72 inch Dia, Uncased</t>
  </si>
  <si>
    <t>Fdn, Truss, Rem</t>
  </si>
  <si>
    <t>Fdn, Truss, Type C</t>
  </si>
  <si>
    <t>Fdn, Truss, Type D</t>
  </si>
  <si>
    <t>Fdn, Wood Support, Rem</t>
  </si>
  <si>
    <t>Glare Screen Connection, Conc</t>
  </si>
  <si>
    <t>Glare Screen Connection, Conc, Perforated Steel Square Tube</t>
  </si>
  <si>
    <t>Installing MDOT Supplied Sign, Type I</t>
  </si>
  <si>
    <t>Installing MDOT Supplied Sign, Type II</t>
  </si>
  <si>
    <t>Installing MDOT Supplied Sign, Type III</t>
  </si>
  <si>
    <t>Installing MDOT Supplied Sign, Type IV</t>
  </si>
  <si>
    <t>Mast Arm</t>
  </si>
  <si>
    <t>Mast Arm Std</t>
  </si>
  <si>
    <t>Mast Arm Std Fdn, Cased</t>
  </si>
  <si>
    <t>Mast Arm Std Fdn, Uncased</t>
  </si>
  <si>
    <t>Median Barrier Connection, Conc</t>
  </si>
  <si>
    <t>Median Barrier Connection, Conc, Perforated Steel Square Tube</t>
  </si>
  <si>
    <t>Overhead Lane Assignment Structure</t>
  </si>
  <si>
    <t>Perforated Steel Square Tube Breakaway System</t>
  </si>
  <si>
    <t>Fdn, Perforated Steel Square Tube Sign Breakaway System, Rem</t>
  </si>
  <si>
    <t>Post Hole Through Conc for Steel Post</t>
  </si>
  <si>
    <t>Post Hole Through Conc for Wood Post</t>
  </si>
  <si>
    <t>Post, Flexible, Delineator</t>
  </si>
  <si>
    <t>Post, Steel, 2 lb</t>
  </si>
  <si>
    <t>Post, Steel, 3 lb</t>
  </si>
  <si>
    <t>Post, Wood, 4 inch by 6 inch</t>
  </si>
  <si>
    <t>Post, Wood, 4 inch by 6 inch, Direct Embedment</t>
  </si>
  <si>
    <t>Post, Wood, 6 inch by 8 inch</t>
  </si>
  <si>
    <t>Post, Wood, 6 inch by 8 inch, Direct Embedment</t>
  </si>
  <si>
    <t>Sign, Type I, Erect, Salv</t>
  </si>
  <si>
    <t>Sign, Type I, Rem</t>
  </si>
  <si>
    <t>Sign, Type IA</t>
  </si>
  <si>
    <t>Sign, Type IB</t>
  </si>
  <si>
    <t>Sign, Type IC</t>
  </si>
  <si>
    <t>Sign, Type ID</t>
  </si>
  <si>
    <t>Sign, Type II, Erect, Salv</t>
  </si>
  <si>
    <t>Sign, Type II, Rem</t>
  </si>
  <si>
    <t>Sign, Type IIA</t>
  </si>
  <si>
    <t>Sign, Type IIB</t>
  </si>
  <si>
    <t>Sign, Type IIC</t>
  </si>
  <si>
    <t>Sign, Type IID</t>
  </si>
  <si>
    <t>Sign, Type III, Erect, Salv</t>
  </si>
  <si>
    <t>810P</t>
  </si>
  <si>
    <t>Sign, Type III, Rem</t>
  </si>
  <si>
    <t>Sign, Type IIIA</t>
  </si>
  <si>
    <t>Sign, Type IIIB</t>
  </si>
  <si>
    <t>Sign, Type IIIC</t>
  </si>
  <si>
    <t>Sign, Type IIID</t>
  </si>
  <si>
    <t>Sign, Type IV, Erect, Salv</t>
  </si>
  <si>
    <t>Sign, Type IV, Rem</t>
  </si>
  <si>
    <t>Sign, Type IVA</t>
  </si>
  <si>
    <t>Sign, Type IVB</t>
  </si>
  <si>
    <t>Sign, Type IVC</t>
  </si>
  <si>
    <t>Sign, Type IVD</t>
  </si>
  <si>
    <t>Sign, Type IIIB, Modified</t>
  </si>
  <si>
    <t>Transporting Salv MDOT Materials</t>
  </si>
  <si>
    <t>Sign, Type V, Rem</t>
  </si>
  <si>
    <t>Sign, Type V, Erect, Salv</t>
  </si>
  <si>
    <t>Installing MDOT Supplied Sign, Type V</t>
  </si>
  <si>
    <t>Sign, Type VA</t>
  </si>
  <si>
    <t>Sign, Type VB</t>
  </si>
  <si>
    <t>Sign, Type VC</t>
  </si>
  <si>
    <t>Truss Fdn Anchor Bolts, Replace</t>
  </si>
  <si>
    <t>Truss, Rem</t>
  </si>
  <si>
    <t>Truss, Type C, 50 foot</t>
  </si>
  <si>
    <t>Truss, Type C, 50 foot, Erect, Salv</t>
  </si>
  <si>
    <t>Truss, Type C, 55 foot</t>
  </si>
  <si>
    <t>Truss, Type C, 55 foot, Erect, Salv</t>
  </si>
  <si>
    <t>Truss, Type C, 60 foot</t>
  </si>
  <si>
    <t>Truss, Type C, 60 foot, Erect, Salv</t>
  </si>
  <si>
    <t>Truss, Type C, 65 foot</t>
  </si>
  <si>
    <t>Truss, Type C, 65 foot, Erect, Salv</t>
  </si>
  <si>
    <t>Truss, Type C, 70 foot</t>
  </si>
  <si>
    <t>Truss, Type C, 70 foot, Erect, Salv</t>
  </si>
  <si>
    <t>Truss, Type C, 75 foot</t>
  </si>
  <si>
    <t>Truss, Type C, 75 foot, Erect, Salv</t>
  </si>
  <si>
    <t>Truss, Type C, 80 foot</t>
  </si>
  <si>
    <t>Truss, Type C, 80 foot, Erect, Salv</t>
  </si>
  <si>
    <t>Truss, Type C, 85 foot</t>
  </si>
  <si>
    <t>Truss, Type C, 85 foot, Erect, Salv</t>
  </si>
  <si>
    <t>Truss, Type C, 90 foot</t>
  </si>
  <si>
    <t>Truss, Type C, 90 foot, Erect, Salv</t>
  </si>
  <si>
    <t>Truss, Type C, 95 foot</t>
  </si>
  <si>
    <t>Truss, Type C, 95 foot, Erect, Salv</t>
  </si>
  <si>
    <t>Truss, Type C, 100 foot</t>
  </si>
  <si>
    <t>Truss, Type C, 100 foot, Erect, Salv</t>
  </si>
  <si>
    <t>Truss, Type D, 100 foot</t>
  </si>
  <si>
    <t>Truss, Type D, 100 foot, Erect, Salv</t>
  </si>
  <si>
    <t>Truss, Type D, 105 foot</t>
  </si>
  <si>
    <t>Truss, Type D, 105 foot, Erect, Salv</t>
  </si>
  <si>
    <t>Truss, Type D, 110 foot</t>
  </si>
  <si>
    <t>Truss, Type D, 110 foot, Erect, Salv</t>
  </si>
  <si>
    <t>Truss, Type D, 115 foot</t>
  </si>
  <si>
    <t>Truss, Type D, 115 foot, Erect, Salv</t>
  </si>
  <si>
    <t>Truss, Type D, 120 foot</t>
  </si>
  <si>
    <t>Truss, Type D, 120 foot, Erect, Salv</t>
  </si>
  <si>
    <t>Truss, Type D, 125 foot</t>
  </si>
  <si>
    <t>Truss, Type D, 125 foot, Erect, Salv</t>
  </si>
  <si>
    <t>Truss, Type E, 50 foot</t>
  </si>
  <si>
    <t>Truss, Type E, 55 foot</t>
  </si>
  <si>
    <t>Truss, Type E, 60 foot</t>
  </si>
  <si>
    <t>Truss, Type E, 65 foot</t>
  </si>
  <si>
    <t>Truss, Type E, 70 foot</t>
  </si>
  <si>
    <t>Truss, Type E, 75 foot</t>
  </si>
  <si>
    <t>Truss, Type E, 80 foot</t>
  </si>
  <si>
    <t>Truss, Type E, 85 foot</t>
  </si>
  <si>
    <t>Truss, Type E, 90 foot</t>
  </si>
  <si>
    <t>Truss, Type E, 95 foot</t>
  </si>
  <si>
    <t>Truss, Type E, 100 foot</t>
  </si>
  <si>
    <t>Truss, Type E, 105 foot</t>
  </si>
  <si>
    <t>Truss, Type E, 110 foot</t>
  </si>
  <si>
    <t>Truss, Type E, 115 foot</t>
  </si>
  <si>
    <t>Truss, Type E, 120 foot</t>
  </si>
  <si>
    <t>Truss, Type E, 125 foot</t>
  </si>
  <si>
    <t>Truss, Type E, 130 foot</t>
  </si>
  <si>
    <t>Truss, Type E, 135 foot</t>
  </si>
  <si>
    <t>Truss, Type E, 140 foot</t>
  </si>
  <si>
    <t>Mast Arm Pole, Cat I</t>
  </si>
  <si>
    <t>Mast Arm Pole, Cat II</t>
  </si>
  <si>
    <t>Mast Arm Pole, Cat III</t>
  </si>
  <si>
    <t>Mast Arm, 20 foot, Cat I</t>
  </si>
  <si>
    <t>Mast Arm, 25 foot, Cat I</t>
  </si>
  <si>
    <t>Mast Arm, 30 foot, Cat I</t>
  </si>
  <si>
    <t>Mast Arm, 35 foot, Cat I</t>
  </si>
  <si>
    <t>Mast Arm, 40 foot, Cat I</t>
  </si>
  <si>
    <t>Mast Arm, 45 foot, Cat I</t>
  </si>
  <si>
    <t>Mast Arm, 50 foot, Cat I</t>
  </si>
  <si>
    <t>Mast Arm, 20 foot, Cat II</t>
  </si>
  <si>
    <t>Mast Arm, 25 foot, Cat II</t>
  </si>
  <si>
    <t>Mast Arm, 30 foot, Cat II</t>
  </si>
  <si>
    <t>Mast Arm, 35 foot, Cat II</t>
  </si>
  <si>
    <t>Mast Arm, 40 foot, Cat II</t>
  </si>
  <si>
    <t>Mast Arm, 45 foot, Cat II</t>
  </si>
  <si>
    <t>Mast Arm, 50 foot, Cat II</t>
  </si>
  <si>
    <t>Mast Arm, 20 foot, Cat III</t>
  </si>
  <si>
    <t>Mast Arm, 25 foot, Cat III</t>
  </si>
  <si>
    <t>Mast Arm, 30 foot, Cat III</t>
  </si>
  <si>
    <t>Mast Arm, 35 foot, Cat III</t>
  </si>
  <si>
    <t>Mast Arm, 40 foot, Cat III</t>
  </si>
  <si>
    <t>Mast Arm, 45 foot, Cat III</t>
  </si>
  <si>
    <t>Mast Arm, 50 foot, Cat III</t>
  </si>
  <si>
    <t>Mast Arm Pole Fdn, 6 Bolt</t>
  </si>
  <si>
    <t>Mast Arm, Rem</t>
  </si>
  <si>
    <t>Mast Arm Std, Rem</t>
  </si>
  <si>
    <t>Retaining Wall Connection, Type E</t>
  </si>
  <si>
    <t>Truss Connection, Hanger Mount</t>
  </si>
  <si>
    <t>Sign Connection, Wall Mount</t>
  </si>
  <si>
    <t>Reflective Panel for Permanent Sign Support, 3 foot</t>
  </si>
  <si>
    <t>Reflective Panel for Permanent Sign Support, 6 foot</t>
  </si>
  <si>
    <t>Call Back, Intermediate Transportation</t>
  </si>
  <si>
    <t>Call Back, Mobilization</t>
  </si>
  <si>
    <t>Pavt Mrkg, Ovly Cold Plastic, 4 inch, White</t>
  </si>
  <si>
    <t>Pavt Mrkg, Ovly Cold Plastic, 4 inch, Yellow</t>
  </si>
  <si>
    <t>Pavt Mrkg, Ovly Cold Plastic, 6 inch, Crosswalk</t>
  </si>
  <si>
    <t>Pavt Mrkg, Ovly Cold Plastic, 6 inch, White</t>
  </si>
  <si>
    <t>Pavt Mrkg, Ovly Cold Plastic, 6 inch, Yellow</t>
  </si>
  <si>
    <t>Pavt Mrkg, Ovly Cold Plastic, 8 inch, White</t>
  </si>
  <si>
    <t>Pavt Mrkg, Ovly Cold Plastic, 8 inch, Yellow</t>
  </si>
  <si>
    <t>Pavt Mrkg, Ovly Cold Plastic, 12 inch, Cross Hatching, White</t>
  </si>
  <si>
    <t>Pavt Mrkg, Ovly Cold Plastic, 12 inch, Cross Hatching, Yellow</t>
  </si>
  <si>
    <t>Pavt Mrkg, Ovly Cold Plastic, 12 inch, Crosswalk</t>
  </si>
  <si>
    <t>Pavt Mrkg, Ovly Cold Plastic, 12 inch, White</t>
  </si>
  <si>
    <t>Pavt Mrkg, Ovly Cold Plastic, 12 inch, Yellow</t>
  </si>
  <si>
    <t>Pavt Mrkg, Ovly Cold Plastic, 18 inch, Stop Bar</t>
  </si>
  <si>
    <t>Pavt Mrkg, Ovly Cold Plastic, 24 inch, Stop Bar</t>
  </si>
  <si>
    <t>Pavt Mrkg, Ovly Cold Plastic, Ped</t>
  </si>
  <si>
    <t>Pavt Mrkg, Ovly Cold Plastic, Xing</t>
  </si>
  <si>
    <t>Pavt Mrkg, Ovly Cold Plastic, Yield</t>
  </si>
  <si>
    <t>Pavt Mrkg, Ovly Cold Plastic, Direction Arrow Sym, Bike</t>
  </si>
  <si>
    <t>Pavt Mrkg, Ovly Cold Plastic, Merge Arrow Symbol</t>
  </si>
  <si>
    <t>Pavt Mrkg, Ovly Cold Plastic, Wrong Way Arrow Symbol</t>
  </si>
  <si>
    <t>Pavt Mrkg, Ovly Cold Plastic, 4 inch, Turning Guide Line, White</t>
  </si>
  <si>
    <t>Pavt Mrkg, Ovly Cold Plastic, 6 inch, Turning Guide Line, White</t>
  </si>
  <si>
    <t>Pavt Mrkg, Ovly Cold Plastic, Bike</t>
  </si>
  <si>
    <t>Pavt Mrkg, Ovly Cold Plastic, Bike, Large Sym</t>
  </si>
  <si>
    <t>Pavt Mrkg, Ovly Cold Plastic, Bike, Small Sym</t>
  </si>
  <si>
    <t>Pavt Mrkg, Ovly Cold Plastic, Bus</t>
  </si>
  <si>
    <t>Pavt Mrkg, Ovly Cold Plastic, Lane</t>
  </si>
  <si>
    <t>Pavt Mrkg, Ovly Cold Plastic, Lt Turn Arrow Sym</t>
  </si>
  <si>
    <t>Pavt Mrkg, Ovly Cold Plastic, Merge</t>
  </si>
  <si>
    <t>Pavt Mrkg, Ovly Cold Plastic, Only</t>
  </si>
  <si>
    <t>Pavt Mrkg, Ovly Cold Plastic, Railroad Sym</t>
  </si>
  <si>
    <t>Pavt Mrkg, Ovly Cold Plastic, Rt and Lt Turn Arrow Sym</t>
  </si>
  <si>
    <t>Pavt Mrkg, Ovly Cold Plastic, Rt Turn Arrow Sym</t>
  </si>
  <si>
    <t>Pavt Mrkg, Ovly Cold Plastic, Rt, Thru and Lt Turn Arrow</t>
  </si>
  <si>
    <t>Pavt Mrkg, Ovly Cold Plastic, School</t>
  </si>
  <si>
    <t>Pavt Mrkg, Ovly Cold Plastic, Stop</t>
  </si>
  <si>
    <t>Pavt Mrkg, Ovly Cold Plastic, Thru and Lt Turn Arrow Sym</t>
  </si>
  <si>
    <t>Pavt Mrkg, Ovly Cold Plastic, Thru and Rt Turn Arrow Sym</t>
  </si>
  <si>
    <t>Pavt Mrkg, Ovly Cold Plastic, Thru Arrow Sym</t>
  </si>
  <si>
    <t>Pavt Mrkg, Ovly Cold Plastic, Sharrow Symbol</t>
  </si>
  <si>
    <t>Pavt Mrkg, Ovly Cold Plastic, 4 inch, Turning Guide Line, Yellow</t>
  </si>
  <si>
    <t>Pavt Mrkg, Ovly Cold Plastic, 6 inch, Turning Guide Line, Yellow</t>
  </si>
  <si>
    <t>Pavt Mrkg, Ovly Cold Plastic, Lt Roundabout Arrow Sym</t>
  </si>
  <si>
    <t>Pavt Mrkg, Ovly Cold Plastic, Thru &amp; Lt Roundabout Arrow Sym</t>
  </si>
  <si>
    <t>Pavt Mrkg, Polyurea, 6 inch, Turning Guide Line, Yellow</t>
  </si>
  <si>
    <t>Pavt Mrkg, Polyurea, 3 inch, White</t>
  </si>
  <si>
    <t>Pavt Mrkg, Polyurea, 3 inch, Yellow</t>
  </si>
  <si>
    <t>Pavt Mrkg, Polyurea, 4 inch, White</t>
  </si>
  <si>
    <t>Pavt Mrkg, Polyurea, 4 inch, Yellow</t>
  </si>
  <si>
    <t>Pavt Mrkg, Polyurea, 6 inch, Crosswalk</t>
  </si>
  <si>
    <t>Pavt Mrkg, Polyurea, 6 inch, White</t>
  </si>
  <si>
    <t>Pavt Mrkg, Polyurea, 6 inch, Yellow</t>
  </si>
  <si>
    <t>Pavt Mrkg, Polyurea, 8 inch, White</t>
  </si>
  <si>
    <t>Pavt Mrkg, Polyurea, 8 inch, Yellow</t>
  </si>
  <si>
    <t>Pavt Mrkg, Polyurea, Wrong Way Arrow Symbol</t>
  </si>
  <si>
    <t>Pavt Mrkg, Polyurea, Bike</t>
  </si>
  <si>
    <t>Pavt Mrkg, Polyurea, Ped</t>
  </si>
  <si>
    <t>Pavt Mrkg, Polyurea, Xing</t>
  </si>
  <si>
    <t>Pavt Mrkg, Polyurea, Yield</t>
  </si>
  <si>
    <t>Pavt Mrkg, Polyurea, Bike, Large Symbol</t>
  </si>
  <si>
    <t>Pavt Mrkg, Polyurea, Bike, Small Symbol</t>
  </si>
  <si>
    <t>Pavt Mrkg, Polyurea, Directional Arrow Symbol, Bike</t>
  </si>
  <si>
    <t>Pavt Mrkg, Polyurea, Merge Arrow Symbol</t>
  </si>
  <si>
    <t>Pavt Mrkg, Polyurea, 12 inch Cross Hatching, White</t>
  </si>
  <si>
    <t>Pavt Mrkg, Polyurea, 12 inch Cross Hatching, Yellow</t>
  </si>
  <si>
    <t>Pavt Mrkg, Polyurea, 12 inch, Crosswalk</t>
  </si>
  <si>
    <t>Pavt Mrkg, Polyurea, 12 inch, White</t>
  </si>
  <si>
    <t>Pavt Mrkg, Polyurea, 12 inch, Yellow</t>
  </si>
  <si>
    <t>Pavt Mrkg, Polyurea, 18 inch, Stop Bar</t>
  </si>
  <si>
    <t>Pavt Mrkg, Polyurea, 24 inch, Stop Bar</t>
  </si>
  <si>
    <t>Pavt Mrkg, Polyurea, Sharrow Symbol</t>
  </si>
  <si>
    <t>Pavt Mrkg, Regular Dry, 4 inch, White</t>
  </si>
  <si>
    <t>Pavt Mrkg, Regular Dry, 4 inch, Yellow</t>
  </si>
  <si>
    <t>Pavt Mrkg, Regular Dry, 6 inch, White</t>
  </si>
  <si>
    <t>Pavt Mrkg, Regular Dry, 6 inch, Yellow</t>
  </si>
  <si>
    <t>Pavt Mrkg, Regular Dry, 8 inch, White</t>
  </si>
  <si>
    <t>Pavt Mrkg, Regular Dry, 8 inch, Yellow</t>
  </si>
  <si>
    <t>Pavt Mrkg, Regular Dry, 12 inch, White</t>
  </si>
  <si>
    <t>Pavt Mrkg, Regular Dry, 12 inch, Yellow</t>
  </si>
  <si>
    <t>Pavt Mrkg, Regular Dry, 2nd Application, 4 inch, White</t>
  </si>
  <si>
    <t>Pavt Mrkg, Regular Dry, 2nd Application, 4 inch, Yellow</t>
  </si>
  <si>
    <t>Pavt Mrkg, Regular Dry, 2nd Application, 6 inch, White</t>
  </si>
  <si>
    <t>Pavt Mrkg, Regular Dry, 2nd Application, 6 inch, Yellow</t>
  </si>
  <si>
    <t>Pavt Mrkg, Regular Dry, 2nd Application, 8 inch, White</t>
  </si>
  <si>
    <t>Pavt Mrkg, Regular Dry, 2nd Application, 8 inch, Yellow</t>
  </si>
  <si>
    <t>Pavt Mrkg, Regular Dry, 2nd Application, 12 inch, White</t>
  </si>
  <si>
    <t>Pavt Mrkg, Regular Dry, 2nd Application, 12 inch, Yellow</t>
  </si>
  <si>
    <t>Pavt Mrkg, Sprayable Thermopl, 3 inch, White</t>
  </si>
  <si>
    <t>Pavt Mrkg, Sprayable Thermopl, 3 inch, Yellow</t>
  </si>
  <si>
    <t>Pavt Mrkg, Sprayable Thermopl, 4 inch, White</t>
  </si>
  <si>
    <t>Pavt Mrkg, Sprayable Thermopl, 4 inch, Yellow</t>
  </si>
  <si>
    <t>Pavt Mrkg, Sprayable Thermopl, 6 inch, White</t>
  </si>
  <si>
    <t>Pavt Mrkg, Sprayable Thermopl, 6 inch, Yellow</t>
  </si>
  <si>
    <t>Pavt Mrkg, Sprayable Thermopl, 8 inch, White</t>
  </si>
  <si>
    <t>Pavt Mrkg, Sprayable Thermopl, 8 inch, Yellow</t>
  </si>
  <si>
    <t>Pavt Mrkg, Sprayable Thermopl, 12 inch, White</t>
  </si>
  <si>
    <t>Pavt Mrkg, Sprayable Thermopl, 12 inch, Yellow</t>
  </si>
  <si>
    <t>Pavt Mrkg, Thermopl, 4 inch, White</t>
  </si>
  <si>
    <t>Pavt Mrkg, Thermopl, 4 inch, Yellow</t>
  </si>
  <si>
    <t>Pavt Mrkg, Thermopl, 6 inch, Crosswalk</t>
  </si>
  <si>
    <t>Pavt Mrkg, Thermopl, 6 inch, White</t>
  </si>
  <si>
    <t>Pavt Mrkg, Thermopl, 6 inch, Yellow</t>
  </si>
  <si>
    <t>Pavt Mrkg, Thermopl, 8 inch, White</t>
  </si>
  <si>
    <t>Pavt Mrkg, Thermopl, 8 inch, Yellow</t>
  </si>
  <si>
    <t>Pavt Mrkg, Preformed Thermoplastic, Accessible Sym</t>
  </si>
  <si>
    <t>Pavt Mrkg, Thermopl, 12 inch, Cross Hatching, White</t>
  </si>
  <si>
    <t>Pavt Mrkg, Thermopl, 12 inch, Cross Hatching, Yellow</t>
  </si>
  <si>
    <t>Pavt Mrkg, Thermopl, 12 inch, Crosswalk</t>
  </si>
  <si>
    <t>Pavt Mrkg, Thermopl, 12 inch, White</t>
  </si>
  <si>
    <t>Pavt Mrkg, Thermopl, 12 inch, Yellow</t>
  </si>
  <si>
    <t>Pavt Mrkg, Thermopl, 18 inch, Stop Bar</t>
  </si>
  <si>
    <t>Pavt Mrkg, Thermopl, 24 inch, Stop Bar</t>
  </si>
  <si>
    <t>Pavt Mrkg, Polyurea, 4 inch, Turning Guide Line, Yellow</t>
  </si>
  <si>
    <t>Pavt Mrkg, Polyurea, 4 inch, Turning Guide Line, White</t>
  </si>
  <si>
    <t>Pavt Mrkg, Polyurea, 6 inch, Turning Guide Line, White</t>
  </si>
  <si>
    <t>Pavt Mrkg, Waterborne, 3 inch, White</t>
  </si>
  <si>
    <t>Pavt Mrkg, Waterborne, 3 inch, Yellow</t>
  </si>
  <si>
    <t>Pavt Mrkg, Waterborne, 4 inch, White</t>
  </si>
  <si>
    <t>Pavt Mrkg, Waterborne, 4 inch, Yellow</t>
  </si>
  <si>
    <t>Pavt Mrkg, Waterborne, 6 inch, White</t>
  </si>
  <si>
    <t>Pavt Mrkg, Waterborne, 6 inch, Yellow</t>
  </si>
  <si>
    <t>Pavt Mrkg, Waterborne, 8 inch, White</t>
  </si>
  <si>
    <t>Pavt Mrkg, Waterborne, 8 inch, Yellow</t>
  </si>
  <si>
    <t>Pavt Mrkg, Waterborne, 12 inch, White</t>
  </si>
  <si>
    <t>Pavt Mrkg, Waterborne, 12 inch, Yellow</t>
  </si>
  <si>
    <t>Pavt Mrkg, Waterborne, 2nd Application, 3 inch, White</t>
  </si>
  <si>
    <t>Pavt Mrkg, Waterborne, 2nd Application, 3 inch, Yellow</t>
  </si>
  <si>
    <t>Pavt Mrkg, Waterborne, 2nd Application, 4 inch, White</t>
  </si>
  <si>
    <t>Pavt Mrkg, Waterborne, 2nd Application, 4 inch, Yellow</t>
  </si>
  <si>
    <t>Pavt Mrkg, Waterborne, 2nd Application, 6 inch, White</t>
  </si>
  <si>
    <t>Pavt Mrkg, Waterborne, 2nd Application, 6 inch, Yellow</t>
  </si>
  <si>
    <t>Pavt Mrkg, Waterborne, 2nd Application, 8 inch, White</t>
  </si>
  <si>
    <t>Pavt Mrkg, Waterborne, 2nd Application, 8 inch, Yellow</t>
  </si>
  <si>
    <t>Pavt Mrkg, Waterborne, 2nd Application, 12 inch, White</t>
  </si>
  <si>
    <t>Pavt Mrkg, Waterborne, 2nd Application, 12 inch, Yellow</t>
  </si>
  <si>
    <t>Pavt Mrkg, Waterborne, for Rest Areas, Parks, &amp; Lots, 4 inch, Blue</t>
  </si>
  <si>
    <t>Pavt Mrkg, Waterborne, for Rest Areas, Parks, &amp; Lots, 4 inch, White</t>
  </si>
  <si>
    <t>Pavt Mrkg, Waterborne, for Rest Areas, Parks, &amp; Lots, 4 inch, Yellow</t>
  </si>
  <si>
    <t>Rem Curing Compound, for Longit Mrkg, 3 inch</t>
  </si>
  <si>
    <t>Rem Curing Compound, for Longit Mrkg, 4 inch</t>
  </si>
  <si>
    <t>Rem Curing Compound, for Longit Mrkg, 6 inch</t>
  </si>
  <si>
    <t>Rem Curing Compound, for Longit Mrkg, 8 inch</t>
  </si>
  <si>
    <t>Rem Curing Compound, for Longit Mrkg, 12 inch</t>
  </si>
  <si>
    <t>Rem Curing Compound, for Spec Mrkg</t>
  </si>
  <si>
    <t>Rem Raised Pavt Marker</t>
  </si>
  <si>
    <t>Rem Spec Mrkg</t>
  </si>
  <si>
    <t>811N</t>
  </si>
  <si>
    <t>Pavt Mrkg, Ovly Cold Plastic, 4 inch, Wet Reflective, White</t>
  </si>
  <si>
    <t>811Q, 920A</t>
  </si>
  <si>
    <t>Pavt Mrkg, Ovly Cold Plastic, 6 inch, Wet Reflective, White</t>
  </si>
  <si>
    <t>Pavt Mrkg, Ovly Cold Plastic, 8 inch, Wet Reflective, White</t>
  </si>
  <si>
    <t>Pavt Mrkg, Ovly Cold Plastic, 12 inch, Wet Reflective, White</t>
  </si>
  <si>
    <t>Pavt Mrkg, Ovly Cold Plastic, 4 inch, Wet Reflective, Yellow</t>
  </si>
  <si>
    <t>Pavt Mrkg, Ovly Cold Plastic, 6 inch, Wet Reflective, Yellow</t>
  </si>
  <si>
    <t>Pavt Mrkg, Ovly Cold Plastic, 8 inch, Wet Reflective, Yellow</t>
  </si>
  <si>
    <t>Pavt Mrkg, Ovly Cold Plastic, 12 inch, Wet Reflective, Yellow</t>
  </si>
  <si>
    <t>Pavt Mrkg, Ovly Cold Plastic, 4 inch, Shadow Tape, Black</t>
  </si>
  <si>
    <t>Pavt Mrkg, Ovly Cold Plastic, 6 inch, Shadow Tape, Black</t>
  </si>
  <si>
    <t>Pavt Mrkg, Ovly Cold Plastic, 12 inch, Shadow Tape, Black</t>
  </si>
  <si>
    <t>Pavt Mrkg, Polyurea, Lt Roundabout Arrow Sym</t>
  </si>
  <si>
    <t>Pavt Mrkg, Polyurea, Thru and Lt Roundabout Arrow Sym</t>
  </si>
  <si>
    <t>Pavt Mrkg, Polyurea, Bus</t>
  </si>
  <si>
    <t>Pavt Mrkg, Polyurea, Lane</t>
  </si>
  <si>
    <t>Pavt Mrkg, Polyurea, Lt &amp; Rt Turn Arrow Sym</t>
  </si>
  <si>
    <t>Pavt Mrkg, Polyurea, Lt Turn Arrow Sym</t>
  </si>
  <si>
    <t>Pavt Mrkg, Polyurea, Merge</t>
  </si>
  <si>
    <t>Pavt Mrkg, Polyurea, Only</t>
  </si>
  <si>
    <t>Pavt Mrkg, Polyurea, Railroad Sym</t>
  </si>
  <si>
    <t>Pavt Mrkg, Polyurea, Rt Turn Arrow Sym</t>
  </si>
  <si>
    <t>Pavt Mrkg, Polyurea, School</t>
  </si>
  <si>
    <t>Pavt Mrkg, Polyurea, Stop</t>
  </si>
  <si>
    <t>Pavt Mrkg, Polyurea, Thru &amp; Lt Turn Arrow Sym</t>
  </si>
  <si>
    <t>Pavt Mrkg, Polyurea, Thru &amp; Rt Turn Arrow Sym</t>
  </si>
  <si>
    <t>Pavt Mrkg, Polyurea, Thru Arrow Sym</t>
  </si>
  <si>
    <t>Pavt Mrkg, Polyurea, Thru, Lt &amp; Rt Turn Arrow Sym</t>
  </si>
  <si>
    <t>Pavt Mrkg, Waterborne Adjusted, 4 inch, White</t>
  </si>
  <si>
    <t>Pavt Mrkg, Waterborne Adjusted, 6 inch, White</t>
  </si>
  <si>
    <t>Pavt Mrkg, Waterborne Adjusted, 8 inch, White</t>
  </si>
  <si>
    <t>Pavt Mrkg, Waterborne Adjusted, 12 inch, White</t>
  </si>
  <si>
    <t>Pavt Mrkg, Waterborne Adjusted, 4 inch, Yellow</t>
  </si>
  <si>
    <t>Pavt Mrkg, Waterborne Adjusted, 6 inch, Yellow</t>
  </si>
  <si>
    <t>Pavt Mrkg, Waterborne Adjusted, 8 inch, Yellow</t>
  </si>
  <si>
    <t>Pavt Mrkg, Waterborne Adjusted, 12 inch, Yellow</t>
  </si>
  <si>
    <t>Recessing Pavt Mrkg, Longit</t>
  </si>
  <si>
    <t>Recessing Pavt Mrkg, Transv</t>
  </si>
  <si>
    <t>Recessing Pavt Mrkg, Turning Guide Line</t>
  </si>
  <si>
    <t>Pavt Mrkg, Thermopl, Rumble Strip</t>
  </si>
  <si>
    <t>Pavt Mrkg, Wet Retrflec Waterborne, 4 inch, White</t>
  </si>
  <si>
    <t>Pavt Mrkg, Wet Retrflec Waterborne, 6 inch, White</t>
  </si>
  <si>
    <t>Pavt Mrkg, Wet Retrflec Waterborne, 8 inch, White</t>
  </si>
  <si>
    <t>Pavt Mrkg, Wet Retrflec Waterborne, 12 inch, White</t>
  </si>
  <si>
    <t>Pavt Mrkg, Wet Retrflec Waterborne, 4 inch, Yellow</t>
  </si>
  <si>
    <t>Pavt Mrkg, Wet Retrflec Waterborne, 6 inch, Yellow</t>
  </si>
  <si>
    <t>Pavt Mrkg, Wet Retrflec Waterborne, 8 inch, Yellow</t>
  </si>
  <si>
    <t>Pavt Mrkg, Wet Retrflec Waterborne, 12 inch, Yellow</t>
  </si>
  <si>
    <t>Pavt Mrkg, Wet Retrflec Sprayable Thermopl, 4 inch, White</t>
  </si>
  <si>
    <t>Pavt Mrkg, Wet Retrflec Sprayable Thermopl, 6 inch, White</t>
  </si>
  <si>
    <t>Pavt Mrkg, Wet Retrflec Sprayable Thermopl, 8 inch, White</t>
  </si>
  <si>
    <t>Pavt Mrkg, Wet Retrflec Sprayable Thermopl, 12 inch, White</t>
  </si>
  <si>
    <t>Pavt Mrkg, Wet Retrflec Sprayable Thermopl, 4 inch, Yellow</t>
  </si>
  <si>
    <t>Pavt Mrkg, Wet Retrflec Sprayable Thermopl, 6 inch, Yellow</t>
  </si>
  <si>
    <t>Pavt Mrkg, Wet Retrflec Sprayable Thermopl, 8 inch, Yellow</t>
  </si>
  <si>
    <t>Pavt Mrkg, Wet Retrflec Sprayable Thermopl, 12 inch, Yellow</t>
  </si>
  <si>
    <t>Pavt Mrkg, Wet Retrflec Polyurea, 4 inch, White</t>
  </si>
  <si>
    <t>Pavt Mrkg, Wet Retrflec Polyurea, 6 inch, White</t>
  </si>
  <si>
    <t>Pavt Mrkg, Wet Retrflec Polyurea, 8 inch, White</t>
  </si>
  <si>
    <t>Pavt Mrkg, Wet Retrflec Polyurea, 12 inch, White</t>
  </si>
  <si>
    <t>Pavt Mrkg, Wet Retrflec Polyurea, 4 inch, Yellow</t>
  </si>
  <si>
    <t>Pavt Mrkg, Wet Retrflec Polyurea, 6 inch, Yellow</t>
  </si>
  <si>
    <t>Pavt Mrkg, Wet Retrflec Polyurea, 8 inch, Yellow</t>
  </si>
  <si>
    <t>Pavt Mrkg, Wet Retrflec Polyurea, 12 inch, Yellow</t>
  </si>
  <si>
    <t>Pavt Mrkg, Wet Retrflec Modified Urethane, 4 inch, White</t>
  </si>
  <si>
    <t>Pavt Mrkg, Wet Retrflec Modified Urethane, 6 inch, White</t>
  </si>
  <si>
    <t>Pavt Mrkg, Wet Retrflec Modified Urethane, 8 inch, White</t>
  </si>
  <si>
    <t>Pavt Mrkg, Wet Retrflec Modified Urethane, 12 inch, White</t>
  </si>
  <si>
    <t>Pavt Mrkg, Wet Retrflec Modified Urethane, 4 inch, Yellow</t>
  </si>
  <si>
    <t>Pavt Mrkg, Wet Retrflec Modified Urethane, 6 inch, Yellow</t>
  </si>
  <si>
    <t>Pavt Mrkg, Wet Retrflec Modified Urethane, 8 inch, Yellow</t>
  </si>
  <si>
    <t>Pavt Mrkg, Wet Retrflec Modified Urethane, 12 inch, Yellow</t>
  </si>
  <si>
    <t>Pavt Mrkg, Wet Retrflec Thermopl, 4 inch, White</t>
  </si>
  <si>
    <t>Pavt Mrkg, Wet Retrflec Thermopl, 6 inch, White</t>
  </si>
  <si>
    <t>Pavt Mrkg, Wet Retrflec Thermopl, 8 inch, White</t>
  </si>
  <si>
    <t>Pavt Mrkg, Wet Retrflec Thermopl, 12 inch, White</t>
  </si>
  <si>
    <t>Pavt Mrkg, Wet Retrflec Thermopl, 4 inch, Yellow</t>
  </si>
  <si>
    <t>Pavt Mrkg, Wet Retrflec Thermopl, 6 inch, Yellow</t>
  </si>
  <si>
    <t>Pavt Mrkg, Wet Retrflec Thermopl, 8 inch, Yellow</t>
  </si>
  <si>
    <t>Pavt Mrkg, Wet Retrflec Thermopl, 12 inch, Yellow</t>
  </si>
  <si>
    <t>Pavt Mrkg, Modified Urethane, 6 inch, Crosswalk</t>
  </si>
  <si>
    <t>Pavt Mrkg, Modified Urethane, 12 inch, Crosswalk</t>
  </si>
  <si>
    <t>Pavt Mrkg, Modified Urethane, 24 inch, Stop Bar</t>
  </si>
  <si>
    <t>Pavt Mrkg, Modified Urethane, 6 inch, Cross Hatching White</t>
  </si>
  <si>
    <t>Pavt Mrkg, Modified Urethane, 12 inch, Cross Hatching White</t>
  </si>
  <si>
    <t>Pavt Mrkg, Modified Urethane, 6 inch, Cross Hatching Yellow</t>
  </si>
  <si>
    <t>Pavt Mrkg, Modified Urethane, 12 inch, Cross Hatching Yellow</t>
  </si>
  <si>
    <t>Pavt Mrkg, Modified Urethane, 4 inch, White</t>
  </si>
  <si>
    <t>Pavt Mrkg, Modified Urethane, 6 inch, White</t>
  </si>
  <si>
    <t>Pavt Mrkg, Modified Urethane, 8 inch, White</t>
  </si>
  <si>
    <t>Pavt Mrkg, Modified Urethane, 12 inch, White</t>
  </si>
  <si>
    <t>Pavt Mrkg, Modified Urethane, 4 inch, Yellow</t>
  </si>
  <si>
    <t>Pavt Mrkg, Modified Urethane, 6 inch, Yellow</t>
  </si>
  <si>
    <t>Pavt Mrkg, Modified Urethane, 8 inch, Yellow</t>
  </si>
  <si>
    <t>Pavt Mrkg, Modified Urethane, 12 inch, Yellow</t>
  </si>
  <si>
    <t>Protective Ovly, Snowmobile Trail Crossing</t>
  </si>
  <si>
    <t>Traf Control Quality and Compliance Adjustment</t>
  </si>
  <si>
    <t>Barricade, Type III, High Intensity, Double Sided, Lighted, Furn</t>
  </si>
  <si>
    <t>Barricade, Type III, High Intensity, Double Sided, Lighted, Oper</t>
  </si>
  <si>
    <t>Barricade, Type III, High Intensity, Lighted, Furn</t>
  </si>
  <si>
    <t>812E,U</t>
  </si>
  <si>
    <t>Barricade, Type III, High Intensity, Lighted, Oper</t>
  </si>
  <si>
    <t>Channelizing Device, 42 inch, Furn</t>
  </si>
  <si>
    <t>Channelizing Device, 42 inch, Oper</t>
  </si>
  <si>
    <t>Conc Barrier Ending, Temp, Detail 2, Adj</t>
  </si>
  <si>
    <t>WZD-150, 175</t>
  </si>
  <si>
    <t>Conc Barrier Ending, Temp, Detail 2, Furn</t>
  </si>
  <si>
    <t>Conc Barrier Ending, Temp, Detail 2, Oper</t>
  </si>
  <si>
    <t>Conc Barrier Ending, Temp, Detail 2, Relocated</t>
  </si>
  <si>
    <t>Conc Barrier Ending, Temp, Detail 4, Adj</t>
  </si>
  <si>
    <t>Conc Barrier Ending, Temp, Detail 4, Furn</t>
  </si>
  <si>
    <t>Conc Barrier Ending, Temp, Detail 4, Oper</t>
  </si>
  <si>
    <t>Conc Barrier Ending, Temp, Detail 4, Relocated</t>
  </si>
  <si>
    <t>Conc Barrier Ending, Temp, Detail 5, Adj</t>
  </si>
  <si>
    <t>Conc Barrier Ending, Temp, Detail 5, Furn</t>
  </si>
  <si>
    <t>Conc Barrier Ending, Temp, Detail 5, Oper</t>
  </si>
  <si>
    <t>Conc Barrier Ending, Temp, Detail 5, Relocated</t>
  </si>
  <si>
    <t>Conc Barrier Reflector Replacement</t>
  </si>
  <si>
    <t>Conc Barrier, Temp, Adj</t>
  </si>
  <si>
    <t>Conc Barrier, Temp, Furn</t>
  </si>
  <si>
    <t>Conc Barrier, Temp, Oper</t>
  </si>
  <si>
    <t>Conc Barrier, Temp, Relocated</t>
  </si>
  <si>
    <t>Culv, Temp</t>
  </si>
  <si>
    <t>Dust Palliative, Applied</t>
  </si>
  <si>
    <t>High Intensity Light, Type B, Furn</t>
  </si>
  <si>
    <t>High Intensity Light, Type B, Oper</t>
  </si>
  <si>
    <t>Lighted Arrow, Type A, Furn</t>
  </si>
  <si>
    <t>Lighted Arrow, Type A, Oper</t>
  </si>
  <si>
    <t>Lighted Arrow, Type B, Furn</t>
  </si>
  <si>
    <t>Lighted Arrow, Type B, Oper</t>
  </si>
  <si>
    <t>Lighted Arrow, Type C, Furn</t>
  </si>
  <si>
    <t>Lighted Arrow, Type C, Oper</t>
  </si>
  <si>
    <t>Lighted Arrow, Type C, Standby</t>
  </si>
  <si>
    <t>Lighted Arrow, Type D, Furn</t>
  </si>
  <si>
    <t>Lighted Arrow, Type D, Oper</t>
  </si>
  <si>
    <t>Mobile Attenuator</t>
  </si>
  <si>
    <t>812A</t>
  </si>
  <si>
    <t>Part Width Intersection Construction</t>
  </si>
  <si>
    <t>Pavt Mrkg Cover, Type R, Black</t>
  </si>
  <si>
    <t>Pavt Mrkg, Longit, 6 inch or Less Width, Rem</t>
  </si>
  <si>
    <t>Pavt Mrkg, Longit, Greater than 6 inch Width, Rem</t>
  </si>
  <si>
    <t>Pavt Mrkg, Longit, Water Blasting, 6 inch or less Width, Rem</t>
  </si>
  <si>
    <t>Pavt Mrkg, Longit, Water Blasting, Greater than 6 inch Width, Rem</t>
  </si>
  <si>
    <t>Pavt Mrkg, Type NR, Paint, 6 inch, Crosswalk</t>
  </si>
  <si>
    <t>812Y</t>
  </si>
  <si>
    <t>Pavt Mrkg, Type NR, Paint, 24 inch, Stop Bar</t>
  </si>
  <si>
    <t>Pavt Mrkg, Type NR, Paint, Lt Turn Arrow</t>
  </si>
  <si>
    <t>Pavt Mrkg, Type NR, Paint, Rt Turn Arrow</t>
  </si>
  <si>
    <t>Pavt Mrkg, Type NR, Paint, Turn Arrow</t>
  </si>
  <si>
    <t>Pavt Mrkg, Type NR, Tape, 4 inch, White, Temp</t>
  </si>
  <si>
    <t>Pavt Mrkg, Type NR, Tape, 4 inch, Yellow, Temp</t>
  </si>
  <si>
    <t>Pavt Mrkg, Wet Reflective, Type NR, Paint, 4 inch, White, Temp</t>
  </si>
  <si>
    <t>Pavt Mrkg, Wet Reflective, Type NR, Paint, 4 inch, Yellow, Temp</t>
  </si>
  <si>
    <t>Pavt Mrkg, Wet Reflective, Type R, Tape, 4 inch, White, Temp</t>
  </si>
  <si>
    <t>Pavt Mrkg, Wet Reflective, Type R, Tape, 4 inch, Yellow, Temp</t>
  </si>
  <si>
    <t>Plastic Drum, High Intensity, Furn</t>
  </si>
  <si>
    <t>Plastic Drum, High Intensity, Oper</t>
  </si>
  <si>
    <t>Pavt Mrkg, Wet Reflective, Type R, Tape, 6 inch, Crosswalk</t>
  </si>
  <si>
    <t>Pavt Mrkg, Wet Reflective, Type R, Tape, Lt Turn Arrow</t>
  </si>
  <si>
    <t>Pavt Mrkg, Wet Reflective, Type R, Tape, Rt Turn Arrow</t>
  </si>
  <si>
    <t>Pavt Mrkg, Wet Reflective, Type R, Tape, Turn Arrow</t>
  </si>
  <si>
    <t>Plastic Drum, High Intensity, Lighted, Furn</t>
  </si>
  <si>
    <t>Plastic Drum, High Intensity, Lighted, Oper</t>
  </si>
  <si>
    <t>Pavt Mrkg, Wet Reflective, Type R, Tape, 24 inch, Stop Bar</t>
  </si>
  <si>
    <t>PTS System, Temp, Furn</t>
  </si>
  <si>
    <t>PTS System, Temp, Oper</t>
  </si>
  <si>
    <t>Raised Pavt Marker, Temp, Type 1, White, Monodirectional</t>
  </si>
  <si>
    <t>Raised Pavt Marker, Temp, Type 1, Yellow, Bidirectional</t>
  </si>
  <si>
    <t>Raised Pavt Marker, Temp, Type 2, White, Monodirectional</t>
  </si>
  <si>
    <t>Raised Pavt Marker, Temp, Type 2, Yellow, Bidirectional</t>
  </si>
  <si>
    <t>Raised Pavt Marker, Temp, Type 3, White, Monodirectional</t>
  </si>
  <si>
    <t>Raised Pavt Marker, Temp, Type 3, Yellow, Bidirectional</t>
  </si>
  <si>
    <t>Sign Cover</t>
  </si>
  <si>
    <t>Sign Cover, Type 1</t>
  </si>
  <si>
    <t>Sign, Portable, Changeable Message, Furn</t>
  </si>
  <si>
    <t>Sign, Portable, Changeable Message, Oper</t>
  </si>
  <si>
    <t>Sign, Type A, Temp, Prismatic, Furn</t>
  </si>
  <si>
    <t>Sign, Type A, Temp, Prismatic, Oper</t>
  </si>
  <si>
    <t>Sign, Type B, Temp, Prismatic, Furn</t>
  </si>
  <si>
    <t>812L,N</t>
  </si>
  <si>
    <t>Sign, Type B, Temp, Prismatic, Oper</t>
  </si>
  <si>
    <t>Sign, Type B, Temp, Prismatic, Special, Furn</t>
  </si>
  <si>
    <t>812G</t>
  </si>
  <si>
    <t>Sign, Type B, Temp, Prismatic, Special, Oper</t>
  </si>
  <si>
    <t>Temp Portable Power Source for TS System</t>
  </si>
  <si>
    <t>TS, Temp, Detection, Furn</t>
  </si>
  <si>
    <t>TS, Temp, Detection, Oper</t>
  </si>
  <si>
    <t>TS, Temp, Furn</t>
  </si>
  <si>
    <t>TS, Temp, Oper</t>
  </si>
  <si>
    <t>Portable Water Filled Barrier, Furn</t>
  </si>
  <si>
    <t>Portable Water Filled Barrier, Oper</t>
  </si>
  <si>
    <t>Plastic Drum, Damage</t>
  </si>
  <si>
    <t>Channelizing Device, 42 inch, Damage</t>
  </si>
  <si>
    <t>Riprap, Grouted</t>
  </si>
  <si>
    <t>Riprap, Heavy</t>
  </si>
  <si>
    <t>Riprap, Heavy, LM</t>
  </si>
  <si>
    <t>Riprap, Plain</t>
  </si>
  <si>
    <t>Riprap, Plain, LM</t>
  </si>
  <si>
    <t>Slope Paving Header</t>
  </si>
  <si>
    <t>Slope Paving, Conc</t>
  </si>
  <si>
    <t>Slope Paving, Precast Conc</t>
  </si>
  <si>
    <t>Ditch, Grouted Cobble</t>
  </si>
  <si>
    <t>Ditch, Plain Cobble</t>
  </si>
  <si>
    <t>Paved Ditch, HMA</t>
  </si>
  <si>
    <t>Paved Ditch, Conc</t>
  </si>
  <si>
    <t>Unacceptable Plant Adjustment</t>
  </si>
  <si>
    <t>Abies balsamea, 4 foot</t>
  </si>
  <si>
    <t>Abies balsamea, 5 foot</t>
  </si>
  <si>
    <t>Abies balsamea, bareroot, 18-24 inch</t>
  </si>
  <si>
    <t>Abies balsamea, bareroot, 24-36 inch</t>
  </si>
  <si>
    <t>Abies concolor, 4 foot</t>
  </si>
  <si>
    <t>Abies concolor, 5 foot</t>
  </si>
  <si>
    <t>Abies concolor, 6 foot</t>
  </si>
  <si>
    <t>Abies concolor, 8 foot</t>
  </si>
  <si>
    <t>Abies concolor, 10 foot</t>
  </si>
  <si>
    <t>Acer campestre, #7 cont.</t>
  </si>
  <si>
    <t>Acer campestre, #10 cont.</t>
  </si>
  <si>
    <t>Acer campestre, shrub form, 5 foot</t>
  </si>
  <si>
    <t>Acer campestre, tree form, 1 1/2 inch</t>
  </si>
  <si>
    <t>Acer campestre, tree form, 1 3/4 inch</t>
  </si>
  <si>
    <t>Acer campestre, tree form, 2 inch</t>
  </si>
  <si>
    <t>Acer ginnala, 1 1/2 inch</t>
  </si>
  <si>
    <t>Acer ginnala, 1 3/4 inch</t>
  </si>
  <si>
    <t>Acer ginnala, 5 foot</t>
  </si>
  <si>
    <t>Acer ginnala, clump form, 2 inch</t>
  </si>
  <si>
    <t>Acer ginnala, clump form, 3 foot</t>
  </si>
  <si>
    <t>Acer ginnala, clump form, 4 foot</t>
  </si>
  <si>
    <t>Acer griseum, #10 cont.</t>
  </si>
  <si>
    <t>Acer griseum, #15 cont.</t>
  </si>
  <si>
    <t>Acer griseum, 1 1/2 inch</t>
  </si>
  <si>
    <t>Acer griseum, 1 3/4 inch</t>
  </si>
  <si>
    <t>Acer griseum, 2 inch</t>
  </si>
  <si>
    <t>Acer nigrum, 1 1/2 inch</t>
  </si>
  <si>
    <t>Acer nigrum, 1 3/4 inch</t>
  </si>
  <si>
    <t>Acer nigrum, 2 inch</t>
  </si>
  <si>
    <t>Acer platanoides, 1 1/2 inch</t>
  </si>
  <si>
    <t>Acer platanoides, 1 3/4 inch</t>
  </si>
  <si>
    <t>Acer platanoides, 2 inch</t>
  </si>
  <si>
    <t>Acer rubrum, 1 1/2 inch</t>
  </si>
  <si>
    <t>Acer rubrum, 1 1/2 inch clump, 3 stem</t>
  </si>
  <si>
    <t>Acer rubrum, 1 3/4 inch</t>
  </si>
  <si>
    <t>Acer rubrum, 2 inch</t>
  </si>
  <si>
    <t>Acer rubrum, 2 inch clump, 3 stem</t>
  </si>
  <si>
    <t>Acer rubrum, bareroot, 18-24 inch</t>
  </si>
  <si>
    <t>Acer rubrum, bareroot, 24-36 inch</t>
  </si>
  <si>
    <t>Acer saccharinum, 1 1/2 inch</t>
  </si>
  <si>
    <t>Acer saccharinum, 1 3/4 inch</t>
  </si>
  <si>
    <t>Acer saccharinum, 2 inch</t>
  </si>
  <si>
    <t>Acer saccharinum, bareroot, 18-24 inch</t>
  </si>
  <si>
    <t>Acer saccharinum, bareroot, 24-36 inch</t>
  </si>
  <si>
    <t>Acer saccharum, 1 1/2 inch</t>
  </si>
  <si>
    <t>Acer saccharum, 1 3/4 inch</t>
  </si>
  <si>
    <t>Acer saccharum, 2 inch</t>
  </si>
  <si>
    <t>Acer saccharum, bareroot, 18-24 inch</t>
  </si>
  <si>
    <t>Acer saccharum, bareroot, 24-36 inch</t>
  </si>
  <si>
    <t>Acer tataricum, # 7 cont.</t>
  </si>
  <si>
    <t>Acer tataricum, #10 cont.</t>
  </si>
  <si>
    <t>Aesculus carnea, 1 1/2 inch</t>
  </si>
  <si>
    <t>Aesculus carnea, 1 3/4 inch</t>
  </si>
  <si>
    <t>Aesculus carnea, 2 inch</t>
  </si>
  <si>
    <t>Aesculus glabra, 1 1/2 inch</t>
  </si>
  <si>
    <t>Aesculus glabra, 1 3/4 inch</t>
  </si>
  <si>
    <t>Aesculus glabra, 2 inch</t>
  </si>
  <si>
    <t>Aesculus hippocastanum, 1 1/2 inch</t>
  </si>
  <si>
    <t>Aesculus hippocastanum, 1 3/4 inch</t>
  </si>
  <si>
    <t>Aesculus hippocastanum, 2 inch</t>
  </si>
  <si>
    <t>Aesculus parviflora, #5 cont.</t>
  </si>
  <si>
    <t>Aesculus parviflora, #7 cont.</t>
  </si>
  <si>
    <t>Ajuga reptans, 2 1/4 inch pot</t>
  </si>
  <si>
    <t>Alnus rugosa, bareroot, 18-24 inch</t>
  </si>
  <si>
    <t>Alnus rugosa, bareroot, 24-36 inch</t>
  </si>
  <si>
    <t>Amelanchier canadensis, clump form, 4 foot</t>
  </si>
  <si>
    <t>Amelanchier canadensis, clump form, 5 foot</t>
  </si>
  <si>
    <t>Amelanchier canadensis, clump form, 6 foot</t>
  </si>
  <si>
    <t>Amelanchier canadensis, clump form, 8 foot</t>
  </si>
  <si>
    <t>Amelanchier canadensis, tree form, 1 1/2 inch</t>
  </si>
  <si>
    <t>Amelanchier canadensis, tree form, 1 3/4 inch</t>
  </si>
  <si>
    <t>Amelanchier canadensis, tree form, 2 inch</t>
  </si>
  <si>
    <t>Aronia arbutifolia, bareroot, 18-24 inch</t>
  </si>
  <si>
    <t>Aronia arbutifolia, bareroot, 24-36 inch</t>
  </si>
  <si>
    <t>Aronia melanocarpa, #3 cont.</t>
  </si>
  <si>
    <t>Aronia melanocarpa, #5 cont.</t>
  </si>
  <si>
    <t>Aronia melanocarpa, bareroot, 18-24 inch</t>
  </si>
  <si>
    <t>Aronia melanocarpa, bareroot, 24-36 inch</t>
  </si>
  <si>
    <t>Artemesia schmidtiana, #1 cont.</t>
  </si>
  <si>
    <t>Artemesia schmidtiana, 3 inch pot</t>
  </si>
  <si>
    <t>Artemesia schmidtiana, 4 inch pot</t>
  </si>
  <si>
    <t>Asclepias incarnata, #1 cont.</t>
  </si>
  <si>
    <t>Asclepias incarnata, 3 inch pot</t>
  </si>
  <si>
    <t>Asclepias incarnata, 4 inch pot</t>
  </si>
  <si>
    <t>Asclepias tuberosa, #1 cont.</t>
  </si>
  <si>
    <t>Asclepias tuberosa, 3 inch pot</t>
  </si>
  <si>
    <t>Asclepias tuberosa, 4 inch pot</t>
  </si>
  <si>
    <t>Betula alleghenensis, bareroot, 18-24 inch</t>
  </si>
  <si>
    <t>Betula alleghenensis, bareroot, 24-36 inch</t>
  </si>
  <si>
    <t>Betula nigra, 1 1/2 inch clump, 3 stem</t>
  </si>
  <si>
    <t>Betula nigra, 2 inch clump, 3 stem</t>
  </si>
  <si>
    <t>Betula nigra, tree form, 1 3/4 inch</t>
  </si>
  <si>
    <t>Betula nigra, tree form, 2 inch</t>
  </si>
  <si>
    <t>Buddleia davidii 'Black Knight', 4 inch pot</t>
  </si>
  <si>
    <t>Buxus microphylla 'Green Gem', #3 cont.</t>
  </si>
  <si>
    <t>Buxus microphylla 'Green Gem', #5 cont.</t>
  </si>
  <si>
    <t>Buxus microphylla 'Green Mountain', #3 cont.</t>
  </si>
  <si>
    <t>Buxus microphylla 'Green Mountain', #5 cont.</t>
  </si>
  <si>
    <t>Buxus microphylla 'Winter Gem', #3 cont.</t>
  </si>
  <si>
    <t>Buxus microphylla 'Winter Gem', #5 cont.</t>
  </si>
  <si>
    <t>Buxus microphylla 'Wintergreen', #3 cont.</t>
  </si>
  <si>
    <t>Buxus microphylla 'Wintergreen', #5 cont.</t>
  </si>
  <si>
    <t>Calamagrostis arundinacea 'Brachytricha', # 1 cont.</t>
  </si>
  <si>
    <t>Calamagrostis arundinacea 'Brachytricha', 2 inch pot</t>
  </si>
  <si>
    <t>Calamagrostis arundinacea 'Brachytricha', 3 inch pot</t>
  </si>
  <si>
    <t>Calamagrostis arundinacea 'Brachytricha', 4 inch pot</t>
  </si>
  <si>
    <t>Callicarpa dichotoma, #5 cont.</t>
  </si>
  <si>
    <t>Campsis radicans, 2 year, #1 cont.</t>
  </si>
  <si>
    <t>Caragana arborescens, 36 inch</t>
  </si>
  <si>
    <t>Carex buchananii, #1 cont.</t>
  </si>
  <si>
    <t>Carex buchananii, #2 cont.</t>
  </si>
  <si>
    <t>Carex buchananii, 2 inch pot</t>
  </si>
  <si>
    <t>Carex buchananii, 3 inch pot</t>
  </si>
  <si>
    <t>Carex buchananii, 4 inch pot</t>
  </si>
  <si>
    <t>Carpinus betulus, 1 1/2 inch</t>
  </si>
  <si>
    <t>Carpinus betulus, 1 3/4 inch</t>
  </si>
  <si>
    <t>Carpinus betulus, 2 inch</t>
  </si>
  <si>
    <t>Carpinus caroliniana, #7 cont.</t>
  </si>
  <si>
    <t>Carpinus caroliniana, #10 cont.</t>
  </si>
  <si>
    <t>Carya laciniosa, bareroot, 18-24 inch</t>
  </si>
  <si>
    <t>Carya laciniosa, bareroot, 24-36 inch</t>
  </si>
  <si>
    <t>Caryopteris x clandonensis, #3 cont.</t>
  </si>
  <si>
    <t>Catalpa speciosa, 1 1/2 inch</t>
  </si>
  <si>
    <t>Catalpa speciosa, 1 3/4 inch</t>
  </si>
  <si>
    <t>Catalpa speciosa, 2 inch</t>
  </si>
  <si>
    <t>Celtis occidentalis, 1 1/2 inch</t>
  </si>
  <si>
    <t>Celtis occidentalis, 1 3/4 inch</t>
  </si>
  <si>
    <t>Celtis occidentalis, 2 inch</t>
  </si>
  <si>
    <t>Celtis occidentalis, bareroot, 18-24 inch</t>
  </si>
  <si>
    <t>Celtis occidentalis, bareroot, 24-36 inch</t>
  </si>
  <si>
    <t>Cephalanthus occidentalis, bareroot, 18-24 inch</t>
  </si>
  <si>
    <t>Cephalanthus occidentalis, bareroot, 24-36 inch</t>
  </si>
  <si>
    <t>Cercidiphyllum japonicum, 1 1/2 inch</t>
  </si>
  <si>
    <t>Cercidiphyllum japonicum, 1 3/4 inch</t>
  </si>
  <si>
    <t>Cercidiphyllum japonicum, 2 inch</t>
  </si>
  <si>
    <t>Cercis canadensis, 1 1/2 inch clump, 3 Stem</t>
  </si>
  <si>
    <t>Cercis canadensis, 2 inch clump, 3 Stem</t>
  </si>
  <si>
    <t>Cercis canadensis, tree form, 1 1/2 inch</t>
  </si>
  <si>
    <t>Cercis canadensis, tree form, 1 3/4 inch</t>
  </si>
  <si>
    <t>Cercis canadensis, tree form, 2 inch</t>
  </si>
  <si>
    <t>Chasmanthium latifolium, #1 cont.</t>
  </si>
  <si>
    <t>Chasmanthium latifolium, #2 cont.</t>
  </si>
  <si>
    <t>Chasmanthium latifolium, 2 inch pot</t>
  </si>
  <si>
    <t>Chasmanthium latifolium, 3 inch pot</t>
  </si>
  <si>
    <t>Chasmanthium latifolium, 4 inch pot</t>
  </si>
  <si>
    <t>Clematis virginiana, #1 cont.</t>
  </si>
  <si>
    <t>Clematis virginiana, #2 cont.</t>
  </si>
  <si>
    <t>Clematis virginiana, 3 inch pot</t>
  </si>
  <si>
    <t>Clematis virginiana, 4 inch pot</t>
  </si>
  <si>
    <t>Clethra alnifolia, #1 cont.</t>
  </si>
  <si>
    <t>Clethra alnifolia, #2 cont.</t>
  </si>
  <si>
    <t>Clethra alnifolia, 3 inch pot</t>
  </si>
  <si>
    <t>Clethra alnifolia, 4 inch pot</t>
  </si>
  <si>
    <t>Coreopsis verticillata, #1 cont.</t>
  </si>
  <si>
    <t>Coreopsis verticillata, 3 inch pot</t>
  </si>
  <si>
    <t>Coreopsis verticillata, 4 inch pot</t>
  </si>
  <si>
    <t>Cornus alternifolia, 4 foot</t>
  </si>
  <si>
    <t>Cornus alternifolia, 5 foot</t>
  </si>
  <si>
    <t>Cornus alternifolia, 6 foot</t>
  </si>
  <si>
    <t>Cornus amomum, #3 cont.</t>
  </si>
  <si>
    <t>Cornus amomum, #5 cont.</t>
  </si>
  <si>
    <t>Cornus amomum, bareroot, 18-24 inch</t>
  </si>
  <si>
    <t>Cornus amomum, bareroot, 24-36 inch</t>
  </si>
  <si>
    <t>Cornus canadensis, 4 inch pot</t>
  </si>
  <si>
    <t>Cornus florida, 1 1/2 inch clump, 3 stem</t>
  </si>
  <si>
    <t>Cornus florida, 1 3/4 inch</t>
  </si>
  <si>
    <t>Cornus florida, 2 inch</t>
  </si>
  <si>
    <t>Cornus florida, 2 inch clump, 3 stem</t>
  </si>
  <si>
    <t>Cornus kousa, clump form, 5 foot</t>
  </si>
  <si>
    <t>Cornus kousa, clump form, 6 foot</t>
  </si>
  <si>
    <t>Cornus kousa, clump form, 8 foot</t>
  </si>
  <si>
    <t>Cornus kousa, tree form, 1 1/2 inch</t>
  </si>
  <si>
    <t>Cornus kousa, tree form, 1 3/4 inch</t>
  </si>
  <si>
    <t>Cornus kousa, tree form, 2 inch</t>
  </si>
  <si>
    <t>Cornus mas, #7 cont.</t>
  </si>
  <si>
    <t>Cornus mas, #10 cont.</t>
  </si>
  <si>
    <t>Cornus racemosa, #5 cont.</t>
  </si>
  <si>
    <t>Cornus racemosa, #7 cont.</t>
  </si>
  <si>
    <t>Cornus racemosa, #10 cont.</t>
  </si>
  <si>
    <t>Cornus racemosa, bareroot, 12-24 inch</t>
  </si>
  <si>
    <t>Cornus racemosa, bareroot, 24-36 inch</t>
  </si>
  <si>
    <t>Cornus sericea, #2 cont.</t>
  </si>
  <si>
    <t>Cornus sericea, #3 cont.</t>
  </si>
  <si>
    <t>Cornus sericea, #5 cont.</t>
  </si>
  <si>
    <t>Cornus sericea, #7 cont.</t>
  </si>
  <si>
    <t>Cornus sericea, bareroot, 12-24 inch</t>
  </si>
  <si>
    <t>Cornus sericea, bareroot, 24-18 inch</t>
  </si>
  <si>
    <t>Cornus stolonifera, bareroot, 18-24 inch</t>
  </si>
  <si>
    <t>Corylus colurna, 1 1/2 inch</t>
  </si>
  <si>
    <t>Corylus colurna, 1 3/4 inch</t>
  </si>
  <si>
    <t>Corylus colurna, 2 inch</t>
  </si>
  <si>
    <t>Cotoneaster apiculata, #3 cont.</t>
  </si>
  <si>
    <t>Cotoneaster apiculata, #5 cont.</t>
  </si>
  <si>
    <t>Cotoneaster horizontalis, #3 cont.</t>
  </si>
  <si>
    <t>Cotoneaster horizontalis, #5 cont.</t>
  </si>
  <si>
    <t>Crataegus crusgalli, #5 cont.</t>
  </si>
  <si>
    <t>Crataegus crusgalli, #7 cont.</t>
  </si>
  <si>
    <t>Crataegus phaenopyrum, shrub form, 4 foot</t>
  </si>
  <si>
    <t>Crataegus phaenopyrum, shrub form, 5 foot</t>
  </si>
  <si>
    <t>Crataegus phaenopyrum, shrub form, 6 foot</t>
  </si>
  <si>
    <t>Crataegus phaenopyrum, tree form, 1 1/2 inch</t>
  </si>
  <si>
    <t>Crataegus phaenopyrum, tree form, 1 3/4 inch</t>
  </si>
  <si>
    <t>Crataegus punctata, 4 foot</t>
  </si>
  <si>
    <t>Crataegus punctata, 5 foot</t>
  </si>
  <si>
    <t>Crataegus x vaughnii, 1 1/2 inch</t>
  </si>
  <si>
    <t>Crataegus x vaughnii, 1 3/4 inch</t>
  </si>
  <si>
    <t>Crataegus x vaughnii, 4 foot</t>
  </si>
  <si>
    <t>Crataegus x vaughnii, 5 foot</t>
  </si>
  <si>
    <t>Crataegus x vaughnii, 6 foot</t>
  </si>
  <si>
    <t>Diervilla lonicera, #2 cont.</t>
  </si>
  <si>
    <t>Diervilla lonicera, #5 cont.</t>
  </si>
  <si>
    <t>Diervilla rivularis, #2 cont.</t>
  </si>
  <si>
    <t>Diervilla rivularis, #5 cont.</t>
  </si>
  <si>
    <t>Diervilla sessilifolia, #2 cont.</t>
  </si>
  <si>
    <t>Diervilla sessilifolia, #5 cont.</t>
  </si>
  <si>
    <t>Echinacea paradoxa, #1 cont.</t>
  </si>
  <si>
    <t>Echinacea paradoxa, 3 inch pot</t>
  </si>
  <si>
    <t>Echinacea paradoxa, 4 inch pot</t>
  </si>
  <si>
    <t>Echinacea purpurpea, #1 cont.</t>
  </si>
  <si>
    <t>Echinacea purpurpea, 3 inch pot</t>
  </si>
  <si>
    <t>Echinacea purpurpea, 4 inch pot</t>
  </si>
  <si>
    <t>Echinacea tennesseensis, #1 cont.</t>
  </si>
  <si>
    <t>Echinacea tennesseensis, 3 inch pot</t>
  </si>
  <si>
    <t>Echinacea tennesseensis, 4 inch pot</t>
  </si>
  <si>
    <t>Elaeagnus angustifolia, #5 cont.</t>
  </si>
  <si>
    <t>Elaeagnus angustifolia, #7 cont.</t>
  </si>
  <si>
    <t>Elaeagnus umbellata, #5 cont.</t>
  </si>
  <si>
    <t>Elaeagnus umbellata, #7 cont.</t>
  </si>
  <si>
    <t>Erianthus ravennae, #1 cont.</t>
  </si>
  <si>
    <t>Erianthus ravennae, #2 cont.</t>
  </si>
  <si>
    <t>Erianthus ravennae, 2 inch pot</t>
  </si>
  <si>
    <t>Erianthus ravennae, 3 inch pot</t>
  </si>
  <si>
    <t>Erianthus ravennae, 4 inch pot</t>
  </si>
  <si>
    <t>Eucommia ulmoides, 1 1/2 inch</t>
  </si>
  <si>
    <t>Eucommia ulmoides, 1 3/4 inch</t>
  </si>
  <si>
    <t>Eucommia ulmoides, 2 inch</t>
  </si>
  <si>
    <t>Euonymous alatus compacta, #3 cont.</t>
  </si>
  <si>
    <t>Euonymous alatus compacta, #5 cont.</t>
  </si>
  <si>
    <t>Eupatorium maculatum, #1 cont.</t>
  </si>
  <si>
    <t>Eupatorium maculatum, 3 inch pot</t>
  </si>
  <si>
    <t>Eupatorium maculatum, 4 inch pot</t>
  </si>
  <si>
    <t>Eupatorium perfoliatum, #1 cont.</t>
  </si>
  <si>
    <t>Eupatorium perfoliatum, 3 inch pot</t>
  </si>
  <si>
    <t>Eupatorium perfoliatum, 4 inch pot</t>
  </si>
  <si>
    <t>Fagus grandifolia, 1 1/2 inch</t>
  </si>
  <si>
    <t>Fagus grandifolia, 1 3/4 inch</t>
  </si>
  <si>
    <t>Fagus grandifolia, 2 inch</t>
  </si>
  <si>
    <t>Fagus sylvatica, 1 1/2 inch</t>
  </si>
  <si>
    <t>Fagus sylvatica, 1 3/4 inch</t>
  </si>
  <si>
    <t>Fagus sylvatica, 2 inch</t>
  </si>
  <si>
    <t>Festuca glauca, #1 cont.</t>
  </si>
  <si>
    <t>Festuca glauca, #2 cont.</t>
  </si>
  <si>
    <t>Festuca glauca, 2 inch pot</t>
  </si>
  <si>
    <t>Festuca glauca, 3 inch pot</t>
  </si>
  <si>
    <t>Festuca glauca, 4 inch pot</t>
  </si>
  <si>
    <t>Fothergilla gardenii, #3 cont.</t>
  </si>
  <si>
    <t>Fothergilla gardenii, #5 cont.</t>
  </si>
  <si>
    <t>Fothergilla gardenii, #7 cont.</t>
  </si>
  <si>
    <t>Fothergilla major, #3 cont.</t>
  </si>
  <si>
    <t>Fothergilla major, #5 cont.</t>
  </si>
  <si>
    <t>Fothergilla major, #7 cont.</t>
  </si>
  <si>
    <t>Gaillardia x grandiflora, #1 cont.</t>
  </si>
  <si>
    <t>Gaillardia x grandiflora, 3 inch pot</t>
  </si>
  <si>
    <t>Gaillardia x grandiflora, 4 inch pot</t>
  </si>
  <si>
    <t>Geranium sanguineum, #1 cont.</t>
  </si>
  <si>
    <t>Geranium sanguineum, 3 inch pot</t>
  </si>
  <si>
    <t>Geranium sanguineum, 4 inch pot</t>
  </si>
  <si>
    <t>Geranium x magnificum, #1 cont.</t>
  </si>
  <si>
    <t>Geranium x magnificum, 3 inch pot</t>
  </si>
  <si>
    <t>Geranium x magnificum, 4 inch pot</t>
  </si>
  <si>
    <t>Geum triflorum, #1 cont.</t>
  </si>
  <si>
    <t>Geum triflorum, 3 inch pot</t>
  </si>
  <si>
    <t>Geum triflorum, 4 inch pot</t>
  </si>
  <si>
    <t>Ginko biloba 'Fastigiata', 1 3/4 inch</t>
  </si>
  <si>
    <t>Ginko biloba, 1 1/2 inch</t>
  </si>
  <si>
    <t>Ginko biloba, 1 3/4 inch</t>
  </si>
  <si>
    <t>Ginko biloba, 2 inch</t>
  </si>
  <si>
    <t>Gymnocladus dioicus, 1 1/2 inch</t>
  </si>
  <si>
    <t>Gymnocladus dioicus, 1 3/4 inch</t>
  </si>
  <si>
    <t>Gymnocladus dioicus, 2 inch</t>
  </si>
  <si>
    <t>Hamamelis vernalis, #5 cont.</t>
  </si>
  <si>
    <t>Hamamelis vernalis, #10 cont.</t>
  </si>
  <si>
    <t>Hamamelis virginiana, #5 cont.</t>
  </si>
  <si>
    <t>Hamamelis virginiana, #10 cont.</t>
  </si>
  <si>
    <t>Hedera helix, #1 cont.</t>
  </si>
  <si>
    <t>Hedera helix, 2 inch pot</t>
  </si>
  <si>
    <t>Hedera helix, 3 inch pot</t>
  </si>
  <si>
    <t>Hedera helix, 4 inch pot</t>
  </si>
  <si>
    <t>Helictotorichon sempervirens, #1 cont.</t>
  </si>
  <si>
    <t>Helictotorichon sempervirens, 3 inch pot</t>
  </si>
  <si>
    <t>Helictotorichon sempervirens, 4 inch pot</t>
  </si>
  <si>
    <t>Hemerocallis fulva, 1 year, bareroot, #1 cont.</t>
  </si>
  <si>
    <t>Hydrangea quercifolia, #2 cont.</t>
  </si>
  <si>
    <t>Hydrangea quercifolia, #3 cont.</t>
  </si>
  <si>
    <t>Hydrangea quercifolia, #5 cont.</t>
  </si>
  <si>
    <t>Ilex verticillata, #2 cont.</t>
  </si>
  <si>
    <t>Ilex verticillata, #3 cont.</t>
  </si>
  <si>
    <t>Ilex verticillata, #5 cont.</t>
  </si>
  <si>
    <t>Ilex verticillata, bareroot, 18-24 inch</t>
  </si>
  <si>
    <t>Ilex verticillata, bareroot, 24-36 inch</t>
  </si>
  <si>
    <t>Juniperus virginiana, 3 foot</t>
  </si>
  <si>
    <t>Juniperus virginiana, 4 foot</t>
  </si>
  <si>
    <t>Juniperus virginiana, 6 foot</t>
  </si>
  <si>
    <t>Koelreuteria paniculata, 1 1/2 inch</t>
  </si>
  <si>
    <t>Koelreuteria paniculata, 1 3/4 inch</t>
  </si>
  <si>
    <t>Koelreuteria paniculata, 2 inch</t>
  </si>
  <si>
    <t>Larix laricina, bareroot, 18-36 inch</t>
  </si>
  <si>
    <t>Larix laricina, #10 cont.</t>
  </si>
  <si>
    <t>Larix laricina, #15 cont.</t>
  </si>
  <si>
    <t>Lavandula angustifolia, #1 cont.</t>
  </si>
  <si>
    <t>Lavandula angustifolia, 3 inch pot</t>
  </si>
  <si>
    <t>Lavandula angustifolia, 4 inch pot</t>
  </si>
  <si>
    <t>Liatris spicata, #1 cont.</t>
  </si>
  <si>
    <t>Liatris spicata, 3 inch pot</t>
  </si>
  <si>
    <t>Liatris spicata, 4 inch pot</t>
  </si>
  <si>
    <t>Ligustrum amurense, #3 cont.</t>
  </si>
  <si>
    <t>Ligustrum amurense, #5 cont.</t>
  </si>
  <si>
    <t>Lindera benzoin, bareroot, 18-24 inch</t>
  </si>
  <si>
    <t>Lindera benzoin, bareroot, 24-36 inch</t>
  </si>
  <si>
    <t>Liquidambar styraciflua, 1 1/2 inch</t>
  </si>
  <si>
    <t>Liquidambar styraciflua, 1 3/4 inch</t>
  </si>
  <si>
    <t>Liquidambar styraciflua, 2 inch</t>
  </si>
  <si>
    <t>Liriodendron tulipifera, 1 1/2 inch</t>
  </si>
  <si>
    <t>Liriodendron tulipifera, 1 3/4 inch</t>
  </si>
  <si>
    <t>Liriodendron tulipifera, 2 inch</t>
  </si>
  <si>
    <t>Liriope spicata, #1 cont.</t>
  </si>
  <si>
    <t>Liriope spicata, 2 inch pot</t>
  </si>
  <si>
    <t>Liriope spicata, 3 inch pot</t>
  </si>
  <si>
    <t>Liriope spicata, 4 inch pot</t>
  </si>
  <si>
    <t>Lonicera maacki, #3 cont.</t>
  </si>
  <si>
    <t>Lonicera maacki, #5 cont.</t>
  </si>
  <si>
    <t>Maackia amurensis, #7 cont.</t>
  </si>
  <si>
    <t>Maackia amurensis, #10 cont.</t>
  </si>
  <si>
    <t>Maackia amurensis, 1 1/2 inch</t>
  </si>
  <si>
    <t>Maackia amurensis, 1 3/4 inch</t>
  </si>
  <si>
    <t>Maackia amurensis, 2 inch</t>
  </si>
  <si>
    <t>Mahonia aquifolium, #3 cont.</t>
  </si>
  <si>
    <t>Mahonia aquifolium, #5 cont.</t>
  </si>
  <si>
    <t>Malus floribunda, 1 1/2 inch</t>
  </si>
  <si>
    <t>Malus floribunda, 1 3/4 inch</t>
  </si>
  <si>
    <t>Malus floribunda, 2 inch</t>
  </si>
  <si>
    <t>Metasequoia gylptostroboides, #10 cont.</t>
  </si>
  <si>
    <t>Metasequoia gylptostroboides, #15 cont.</t>
  </si>
  <si>
    <t>Metasequoia gylptostroboides, 1 1/2 inch</t>
  </si>
  <si>
    <t>Metasequoia gylptostroboides, 1 3/4 inch</t>
  </si>
  <si>
    <t>Metasequoia gylptostroboides, 2 inch</t>
  </si>
  <si>
    <t>Myrica pennsylvanica, #3 cont.</t>
  </si>
  <si>
    <t>Myrica pennsylvanica, #5 cont.</t>
  </si>
  <si>
    <t>Nyssa sylvatica, 1 1/2 inch</t>
  </si>
  <si>
    <t>Nyssa sylvatica, 1 3/4 inch</t>
  </si>
  <si>
    <t>Nyssa sylvatica, 2 inch</t>
  </si>
  <si>
    <t>Nyssa sylvatica, bareroot, 12-24 inch</t>
  </si>
  <si>
    <t>Nyssa sylvatica, bareroot, 24-36 inch</t>
  </si>
  <si>
    <t>Ostrya virginiana, 1 1/2 inch</t>
  </si>
  <si>
    <t>Ostrya virginiana, 1 3/4 inch</t>
  </si>
  <si>
    <t>Ostrya virginiana, 2 inch</t>
  </si>
  <si>
    <t>Pachysandra terminalis, 1 inch pot</t>
  </si>
  <si>
    <t>Pachysandra terminalis, 2 inch pot</t>
  </si>
  <si>
    <t>Pachysandra terminalis, 3 inch pot</t>
  </si>
  <si>
    <t>Parrotia persica, #10 cont.</t>
  </si>
  <si>
    <t>Parrotia persica, #15 cont.</t>
  </si>
  <si>
    <t>Parrotia persica, 1 1/2 inch</t>
  </si>
  <si>
    <t>Parrotia persica, 1 3/4 inch</t>
  </si>
  <si>
    <t>Parrotia persica, 2 inch</t>
  </si>
  <si>
    <t>Parthenocissus quinquefolia, #1 cont.</t>
  </si>
  <si>
    <t>Parthenocissus quinquefolia, #2 cont.</t>
  </si>
  <si>
    <t>Parthenocissus quinquefolia, 2 inch pot</t>
  </si>
  <si>
    <t>Parthenocissus tricuspidata, #1 cont.</t>
  </si>
  <si>
    <t>Parthenocissus tricuspidata, #2 cont.</t>
  </si>
  <si>
    <t>Parthenocissus tricuspidata, 2 inch pot</t>
  </si>
  <si>
    <t>Pennisetum alopecuroides, #1 cont.</t>
  </si>
  <si>
    <t>Pennisetum alopecuroides, #2 cont.</t>
  </si>
  <si>
    <t>Pennisetum alopecuroides, 2 inch pot</t>
  </si>
  <si>
    <t>Pennisetum alopecuroides, 3 inch pot</t>
  </si>
  <si>
    <t>Pennisetum alopecuroides, 4 inch pot</t>
  </si>
  <si>
    <t>Perovskia atriplicifolia, #1 cont.</t>
  </si>
  <si>
    <t>Perovskia atriplicifolia, #2 cont.</t>
  </si>
  <si>
    <t>Perovskia atriplicifolia, 2 inch pot</t>
  </si>
  <si>
    <t>Perovskia atriplicifolia, 3 inch pot</t>
  </si>
  <si>
    <t>Perovskia atriplicifolia, 4 inch pot</t>
  </si>
  <si>
    <t>Phellodendron amurense, 1 1/2 inch</t>
  </si>
  <si>
    <t>Phellodendron amurense, 1 3/4 inch</t>
  </si>
  <si>
    <t>Phellodendron amurense, 2 inch</t>
  </si>
  <si>
    <t>Physocarpus opulifolius, #2 cont.</t>
  </si>
  <si>
    <t>Physocarpus opulifolius, #3 cont.</t>
  </si>
  <si>
    <t>Physocarpus opulifolius, #5 cont.</t>
  </si>
  <si>
    <t>Physocarpus opulifolius, bareroot, 18-24 inch</t>
  </si>
  <si>
    <t>Physocarpus opulifolius, bareroot, 24-36 inch</t>
  </si>
  <si>
    <t>Picea abies, bareroot, 18-24 inch</t>
  </si>
  <si>
    <t>Picea abies, 4 foot</t>
  </si>
  <si>
    <t>Picea abies, 5 foot</t>
  </si>
  <si>
    <t>Picea abies, 6 foot</t>
  </si>
  <si>
    <t>Picea abies, 8 foot</t>
  </si>
  <si>
    <t>Picea glauca, bareroot, 18-24 inch</t>
  </si>
  <si>
    <t>Picea glauca, 4 foot</t>
  </si>
  <si>
    <t>Picea glauca, 5 foot</t>
  </si>
  <si>
    <t>Picea glauca, 6 foot</t>
  </si>
  <si>
    <t>Picea glauca, 8 foot</t>
  </si>
  <si>
    <t>Picea mariana, 4 foot</t>
  </si>
  <si>
    <t>Picea mariana, 5 foot</t>
  </si>
  <si>
    <t>Picea mariana, 6 foot</t>
  </si>
  <si>
    <t>Picea mariana, 8 foot</t>
  </si>
  <si>
    <t>Picea mariana, bareroot, 18-24 inch</t>
  </si>
  <si>
    <t>Picea mariana, bareroot, 24-36 inch</t>
  </si>
  <si>
    <t>Picea omorika, bareroot, 18-24 inch</t>
  </si>
  <si>
    <t>Picea omorika, 4 foot</t>
  </si>
  <si>
    <t>Picea omorika, 5 foot</t>
  </si>
  <si>
    <t>Picea omorika, 6 foot</t>
  </si>
  <si>
    <t>Picea omorika, 8 foot</t>
  </si>
  <si>
    <t>Picea pungens, bareroot, 18-24 inch</t>
  </si>
  <si>
    <t>Picea pungens, 4 foot</t>
  </si>
  <si>
    <t>Picea pungens, 5 foot</t>
  </si>
  <si>
    <t>Picea pungens, 6 foot</t>
  </si>
  <si>
    <t>Picea pungens, 8 foot</t>
  </si>
  <si>
    <t>Pinus heldreichii, 4 foot</t>
  </si>
  <si>
    <t>Pinus heldreichii, 5 foot</t>
  </si>
  <si>
    <t>Pinus heldreichii, 6 foot</t>
  </si>
  <si>
    <t>Pinus heldreichii, 8 foot</t>
  </si>
  <si>
    <t>Pinus mugo, #2 cont.</t>
  </si>
  <si>
    <t>Pinus mugo, #3 cont.</t>
  </si>
  <si>
    <t>Pinus mugo, #7 cont.</t>
  </si>
  <si>
    <t>Pinus nigra, bareroot, 18-24 inch</t>
  </si>
  <si>
    <t>Pinus nigra, 4 foot</t>
  </si>
  <si>
    <t>Pinus nigra, 5 foot</t>
  </si>
  <si>
    <t>Pinus nigra, 6 foot</t>
  </si>
  <si>
    <t>Pinus nigra, 8 foot</t>
  </si>
  <si>
    <t>Pinus resinosa, 4 foot</t>
  </si>
  <si>
    <t>Pinus resinosa, 5 foot</t>
  </si>
  <si>
    <t>Pinus resinosa, 6 foot</t>
  </si>
  <si>
    <t>Pinus resinosa, 8 foot</t>
  </si>
  <si>
    <t>Pinus strobus, bareroot, 18-24 inch</t>
  </si>
  <si>
    <t>Pinus strobus, 4 foot</t>
  </si>
  <si>
    <t>Pinus strobus, 5 foot</t>
  </si>
  <si>
    <t>Pinus strobus, 6 foot</t>
  </si>
  <si>
    <t>Pinus strobus, 8 foot</t>
  </si>
  <si>
    <t>Platanus x acerifolia, 1 1/2 inch</t>
  </si>
  <si>
    <t>Platanus x acerifolia, 1 3/4 inch</t>
  </si>
  <si>
    <t>Platanus x acerifolia, 2 inch</t>
  </si>
  <si>
    <t>Platanus occidentalis, bareroot, 18-24 inch</t>
  </si>
  <si>
    <t>Platanus occidentalis, bareroot, 24-36 inch</t>
  </si>
  <si>
    <t>Polygonum auberti, #3 cont.</t>
  </si>
  <si>
    <t>Polygonum auberti, #5 cont.</t>
  </si>
  <si>
    <t>Polygonum auberti, 2 year, #1 cont.</t>
  </si>
  <si>
    <t>Prunus sargentii, 1 1/2 inch</t>
  </si>
  <si>
    <t>Prunus sargentii, 1 3/4 inch</t>
  </si>
  <si>
    <t>Prunus sargentii, 2 inch</t>
  </si>
  <si>
    <t>Pseudotsuga menziesii, 4 foot</t>
  </si>
  <si>
    <t>Pseudotsuga menziesii, 5 foot</t>
  </si>
  <si>
    <t>Pseudotsuga menziesii, 6 foot</t>
  </si>
  <si>
    <t>Pseudotsuga menziesii, 8 foot</t>
  </si>
  <si>
    <t>Quercus alba, 1 1/2 inch</t>
  </si>
  <si>
    <t>Quercus alba, 1 3/4 inch</t>
  </si>
  <si>
    <t>Quercus alba, 2 inch</t>
  </si>
  <si>
    <t>Quercus bicolor, 1 1/2 inch</t>
  </si>
  <si>
    <t>Quercus bicolor, 1 3/4 inch</t>
  </si>
  <si>
    <t>Quercus bicolor, 2 inch</t>
  </si>
  <si>
    <t>Quercus bicolor, bareroot, 18-24 inch</t>
  </si>
  <si>
    <t>Quercus bicolor, bareroot, 24-36 inch</t>
  </si>
  <si>
    <t>Quercus coccinea, 1 1/2 inch</t>
  </si>
  <si>
    <t>Quercus coccinea, 1 3/4 inch</t>
  </si>
  <si>
    <t>Quercus coccinea, 2 inch</t>
  </si>
  <si>
    <t>Quercus imbricaria, 1 1/2 inch</t>
  </si>
  <si>
    <t>Quercus imbricaria, 1 3/4 inch</t>
  </si>
  <si>
    <t>Quercus imbricaria, 2 inch</t>
  </si>
  <si>
    <t>Quercus macrocarpa, 1 1/2 inch</t>
  </si>
  <si>
    <t>Quercus macrocarpa, 1 3/4 inch</t>
  </si>
  <si>
    <t>Quercus macrocarpa, 2 inch</t>
  </si>
  <si>
    <t>Quercus macrocarpa, bareroot, 18-24 inch</t>
  </si>
  <si>
    <t>Quercus macrocarpa, bareroot, 24-36 inch</t>
  </si>
  <si>
    <t>Quercus palustris, 1 1/2 inch</t>
  </si>
  <si>
    <t>Quercus palustris, 1 3/4 inch</t>
  </si>
  <si>
    <t>Quercus palustris, 2 inch</t>
  </si>
  <si>
    <t>Quercus palustris, bareroot, 18-24 inch</t>
  </si>
  <si>
    <t>Quercus palustris, bareroot, 24-36 inch</t>
  </si>
  <si>
    <t>Quercus robur, 1 1/2 inch</t>
  </si>
  <si>
    <t>Quercus robur, 1 3/4 inch</t>
  </si>
  <si>
    <t>Quercus robur, 2 inch</t>
  </si>
  <si>
    <t>Quercus rubra, 1 1/2 inch</t>
  </si>
  <si>
    <t>Quercus rubra, 1 3/4 inch</t>
  </si>
  <si>
    <t>Quercus rubra, 2 inch</t>
  </si>
  <si>
    <t>Quercus rubra, bareroot, 18-24 inch</t>
  </si>
  <si>
    <t>Quercus rubra, bareroot, 24-36 inch</t>
  </si>
  <si>
    <t>Quercus shumardii, 1 1/2 inch</t>
  </si>
  <si>
    <t>Quercus shumardii, 1 3/4 inch</t>
  </si>
  <si>
    <t>Quercus shumardii, 2 inch</t>
  </si>
  <si>
    <t>Rhamnus frangula, #5 cont.</t>
  </si>
  <si>
    <t>Rhamnus frangula, #7 cont.</t>
  </si>
  <si>
    <t>Rhus aromatica, #2 cont.</t>
  </si>
  <si>
    <t>Rhus aromatica, #3 cont.</t>
  </si>
  <si>
    <t>Rhus aromatica, #5 cont.</t>
  </si>
  <si>
    <t>Rhus glabra, #5 cont.</t>
  </si>
  <si>
    <t>Rhus glabra, #7 cont.</t>
  </si>
  <si>
    <t>Rhus typhina, #3 cont.</t>
  </si>
  <si>
    <t>Rhus typhina, #5 cont.</t>
  </si>
  <si>
    <t>Rhus typhina, #7 cont.</t>
  </si>
  <si>
    <t>Rhus typhina, bareroot, 18-24 inch</t>
  </si>
  <si>
    <t>Rhus typhina, bareroot, 24-36 inch</t>
  </si>
  <si>
    <t>Ribes alpinum, #2 cont.</t>
  </si>
  <si>
    <t>Ribes alpinum, #3 cont.</t>
  </si>
  <si>
    <t>Ribes americanum, bareroot, 18-24 inch</t>
  </si>
  <si>
    <t>Ribes americanum, bareroot, 24-36 inch</t>
  </si>
  <si>
    <t>Robinia pseudoacacia, 5 foot</t>
  </si>
  <si>
    <t>Robinia pseudoacacia, 6 foot</t>
  </si>
  <si>
    <t>Rosa rugosa, #2 cont.</t>
  </si>
  <si>
    <t>Rosa rugosa, #3 cont.</t>
  </si>
  <si>
    <t>Rosa rugosa, #5 cont.</t>
  </si>
  <si>
    <t>Salix caprea, #3 cont.</t>
  </si>
  <si>
    <t>Salix caprea, #5 cont.</t>
  </si>
  <si>
    <t>Salix caprea, #7 cont.</t>
  </si>
  <si>
    <t>Salix caprea, bareroot, 18-24 inch</t>
  </si>
  <si>
    <t>Salix caprea, bareroot, 24-36 inch</t>
  </si>
  <si>
    <t>Salix discolor, bareroot, 18-24 inch</t>
  </si>
  <si>
    <t>Salix discolor, bareroot, 24-36 inch</t>
  </si>
  <si>
    <t>Salix exigea, bareroot, 18-24 inch</t>
  </si>
  <si>
    <t>Salix exigea, bareroot, 24-36 inch</t>
  </si>
  <si>
    <t>Salix lucida, bareroot, 18-24 inch</t>
  </si>
  <si>
    <t>Salix lucida, bareroot, 24-36 inch</t>
  </si>
  <si>
    <t>Salix nigra, bareroot, 18-24 inch</t>
  </si>
  <si>
    <t>Salix nigra, bareroot, 24-36 inch</t>
  </si>
  <si>
    <t>Sambucus canadensis, 2 foot</t>
  </si>
  <si>
    <t>Sambucus canadensis, 3 foot</t>
  </si>
  <si>
    <t>Sambucus canadensis, 4 foot</t>
  </si>
  <si>
    <t>Sambucus canadensis, bareroot, 18-24 inch</t>
  </si>
  <si>
    <t>Sambucus canadensis, bareroot, 24-36 inch</t>
  </si>
  <si>
    <t>Sassafras albidum, 1 1/2 inch</t>
  </si>
  <si>
    <t>Sassafras albidum, 1 3/4 inch</t>
  </si>
  <si>
    <t>Sassafras albidum, 2 inch</t>
  </si>
  <si>
    <t>Solidago riddellii, #1 cont.</t>
  </si>
  <si>
    <t>Solidago riddellii, #2 cont.</t>
  </si>
  <si>
    <t>Solidago riddellii, 2 inch pot</t>
  </si>
  <si>
    <t>Solidago riddellii, 3 inch pot</t>
  </si>
  <si>
    <t>Solidago riddellii, 4 inch pot</t>
  </si>
  <si>
    <t>Sophora japonica, 1 1/2 inch</t>
  </si>
  <si>
    <t>Sophora japonica, 1 3/4 inch</t>
  </si>
  <si>
    <t>Sophora japonica, 2 inch</t>
  </si>
  <si>
    <t>Spiraea alba, bareroot, 18-24 inch</t>
  </si>
  <si>
    <t>Spiraea x vanhouttei, #5 cont.</t>
  </si>
  <si>
    <t>Spiraea x vanhouttei, #7 cont.</t>
  </si>
  <si>
    <t>Sporobolus heterolepis, #1 cont.</t>
  </si>
  <si>
    <t>Sporobolus heterolepis, #2 cont.</t>
  </si>
  <si>
    <t>Sporobolus heterolepis, 2 inch pot</t>
  </si>
  <si>
    <t>Sporobolus heterolepis, 3 inch pot</t>
  </si>
  <si>
    <t>Sporobolus heterolepis, 4 inch pot</t>
  </si>
  <si>
    <t>Symphoricarpus alba, #3 cont.</t>
  </si>
  <si>
    <t>Syringa vulgaris, #3 cont.</t>
  </si>
  <si>
    <t>Syringa vulgaris, #5 cont.</t>
  </si>
  <si>
    <t>Taxodium distichum, #10 cont.</t>
  </si>
  <si>
    <t>Taxodium distichum, #15 cont.</t>
  </si>
  <si>
    <t>Taxodium distichum, 1 1/2 inch</t>
  </si>
  <si>
    <t>Taxodium distichum, 2 inch</t>
  </si>
  <si>
    <t>Taxus canadensis, 18 inch</t>
  </si>
  <si>
    <t>Taxus canadensis, 24 inch</t>
  </si>
  <si>
    <t>Taxus canadensis, 36 inch</t>
  </si>
  <si>
    <t>Thuja occidentalis, bareroot, 12-18 inch</t>
  </si>
  <si>
    <t>Thuja occidentalis, bareroot, 18-24 inch</t>
  </si>
  <si>
    <t>Thuja occidentalis, bareroot, 24-36 inch</t>
  </si>
  <si>
    <t>Tilia americana, 1 1/2 inch</t>
  </si>
  <si>
    <t>Tilia americana, 1 3/4 inch</t>
  </si>
  <si>
    <t>Tilia americana, 2 inch</t>
  </si>
  <si>
    <t>Tilia cordata, 1 1/2 inch</t>
  </si>
  <si>
    <t>Tilia cordata, 1 3/4 inch</t>
  </si>
  <si>
    <t>Tilia cordata, 2 inch</t>
  </si>
  <si>
    <t>Tilia x euchlora, 1 1/2 inch</t>
  </si>
  <si>
    <t>Tilia x euchlora, 1 3/4 inch</t>
  </si>
  <si>
    <t>Tilia x euchlora, 2 inch</t>
  </si>
  <si>
    <t>Tsuga canadensis, #3 cont.</t>
  </si>
  <si>
    <t>Tsuga canadensis, #5 cont.</t>
  </si>
  <si>
    <t>Tsuga canadensis, #7 cont.</t>
  </si>
  <si>
    <t>Tsuga canadensis, #15 cont.</t>
  </si>
  <si>
    <t>Tsuga canadensis, 3 foot</t>
  </si>
  <si>
    <t>Tsuga canadensis, 4 foot</t>
  </si>
  <si>
    <t>Tsuga canadensis, 5 foot</t>
  </si>
  <si>
    <t>Tsuga canadensis, 6 foot</t>
  </si>
  <si>
    <t>Ulmus parvifolia, 1 1/2 inch</t>
  </si>
  <si>
    <t>Ulmus parvifolia, 1 3/4 inch</t>
  </si>
  <si>
    <t>Ulmus parvifolia, 2 inch</t>
  </si>
  <si>
    <t>Viburnum acerifolium, #3 cont.</t>
  </si>
  <si>
    <t>Viburnum acerifolium, #5 cont.</t>
  </si>
  <si>
    <t>Viburnum acerifolium, #7 cont.</t>
  </si>
  <si>
    <t>Viburnum burkwoodii, #3 cont.</t>
  </si>
  <si>
    <t>Viburnum burkwoodii, #5 cont.</t>
  </si>
  <si>
    <t>Viburnum burkwoodii, #7 cont.</t>
  </si>
  <si>
    <t>Viburnum carlesi, #3 cont.</t>
  </si>
  <si>
    <t>Viburnum carlesi, #5 cont.</t>
  </si>
  <si>
    <t>Viburnum carlesi, #7 cont.</t>
  </si>
  <si>
    <t>Viburnum cassinoides, #3 cont.</t>
  </si>
  <si>
    <t>Viburnum cassinoides, #5 cont.</t>
  </si>
  <si>
    <t>Viburnum cassinoides, #7 cont.</t>
  </si>
  <si>
    <t>Viburnum dentatum, #3 cont.</t>
  </si>
  <si>
    <t>Viburnum dentatum, #5 cont.</t>
  </si>
  <si>
    <t>Viburnum dentatum, #7 cont.</t>
  </si>
  <si>
    <t>Viburnum lantana, #3 cont.</t>
  </si>
  <si>
    <t>Viburnum lantana, #5 cont.</t>
  </si>
  <si>
    <t>Viburnum lantana, #7 cont.</t>
  </si>
  <si>
    <t>Viburnum lentago, #3 cont.</t>
  </si>
  <si>
    <t>Viburnum lentago, #5 cont.</t>
  </si>
  <si>
    <t>Viburnum lentago, #7 cont.</t>
  </si>
  <si>
    <t>Viburnum lentago, bareroot, 18-24 inch</t>
  </si>
  <si>
    <t>Viburnum lentago, bareroot, 24-36 inch</t>
  </si>
  <si>
    <t>Viburnum opulus, #3 cont.</t>
  </si>
  <si>
    <t>Viburnum opulus, #5 cont.</t>
  </si>
  <si>
    <t>Viburnum p.f. tomentosum, #3 cont.</t>
  </si>
  <si>
    <t>Viburnum p.f. tomentosum, #5 cont.</t>
  </si>
  <si>
    <t>Viburnum p.f. tomentosum, #7 cont.</t>
  </si>
  <si>
    <t>Viburnum prunifolium, #3 cont.</t>
  </si>
  <si>
    <t>Viburnum prunifolium, #5 cont.</t>
  </si>
  <si>
    <t>Viburnum prunifolium, #7 cont.</t>
  </si>
  <si>
    <t>Viburnum seboldi, #3 cont.</t>
  </si>
  <si>
    <t>Viburnum seboldi, #5 cont.</t>
  </si>
  <si>
    <t>Viburnum seboldi, #7 cont.</t>
  </si>
  <si>
    <t>Viburnum trilobum, #3 cont.</t>
  </si>
  <si>
    <t>Viburnum trilobum, #5 cont.</t>
  </si>
  <si>
    <t>Viburnum trilobum, #7 cont.</t>
  </si>
  <si>
    <t>Viburnum trilobum, bareroot, 18-24 inch</t>
  </si>
  <si>
    <t>Viburnum trilobum, bareroot, 24-36 inch</t>
  </si>
  <si>
    <t>Viburnum x juddii, #3 cont.</t>
  </si>
  <si>
    <t>Viburnum x juddii, #5 cont.</t>
  </si>
  <si>
    <t>Viburnum x juddii, #7 cont.</t>
  </si>
  <si>
    <t>Vinca minor, 2 1/4 inch pot</t>
  </si>
  <si>
    <t>Zelkova serrata, 1 1/2 inch</t>
  </si>
  <si>
    <t>Zelkova serrata, 1 3/4 inch</t>
  </si>
  <si>
    <t>Zelkova serrata, 2 inch</t>
  </si>
  <si>
    <t>Hr</t>
  </si>
  <si>
    <t>Compost Surface, Furn, 1 inch</t>
  </si>
  <si>
    <t>Compost Surface, Furn, 2 inch</t>
  </si>
  <si>
    <t>Compost Surface, Furn, 3 inch</t>
  </si>
  <si>
    <t>Compost Surface, Furn, 4 inch</t>
  </si>
  <si>
    <t>Compost Surface, Furn, 5 inch</t>
  </si>
  <si>
    <t>Compost Surface, Furn, 6 inch</t>
  </si>
  <si>
    <t>Compost Surface, Furn, 7 inch</t>
  </si>
  <si>
    <t>Compost Surface, Furn, 8 inch</t>
  </si>
  <si>
    <t>Compost Surface, Furn, 9 inch</t>
  </si>
  <si>
    <t>Compost Surface, Furn, 10 inch</t>
  </si>
  <si>
    <t>Compost Surface, Furn, 11 inch</t>
  </si>
  <si>
    <t>Compost Surface, Furn, 12 inch</t>
  </si>
  <si>
    <t>Compost Surface, Furn, LM</t>
  </si>
  <si>
    <t>Fertilizer, Chemical Nutrient, Cl A</t>
  </si>
  <si>
    <t>Fertilizer, Chemical Nutrient, Cl B</t>
  </si>
  <si>
    <t>Fertilizer, Chemical Nutrient, Cl C</t>
  </si>
  <si>
    <t>Mulch</t>
  </si>
  <si>
    <t>Mulch Anchoring</t>
  </si>
  <si>
    <t>Mulch Blanket</t>
  </si>
  <si>
    <t>Mulch Blanket, High Velocity</t>
  </si>
  <si>
    <t>Mulch Netting</t>
  </si>
  <si>
    <t>Seeding, Mixture CR</t>
  </si>
  <si>
    <t>Seeding, Mixture EWL</t>
  </si>
  <si>
    <t>Seeding, Mixture TDS</t>
  </si>
  <si>
    <t>Seeding, Mixture TGM</t>
  </si>
  <si>
    <t>Seeding, Mixture THM</t>
  </si>
  <si>
    <t>Seeding, Mixture THV</t>
  </si>
  <si>
    <t>Seeding, Mixture TSM</t>
  </si>
  <si>
    <t>Seeding, Mixture TUF</t>
  </si>
  <si>
    <t>Seeding, Mixture WA</t>
  </si>
  <si>
    <t>Seeding, Mixture WB</t>
  </si>
  <si>
    <t>Seeding, Mixture WC</t>
  </si>
  <si>
    <t>Sodding</t>
  </si>
  <si>
    <t>Topsoil Surface, Furn, 2 inch</t>
  </si>
  <si>
    <t>Topsoil Surface, Furn, 3 inch</t>
  </si>
  <si>
    <t>Topsoil Surface, Furn, 4 inch</t>
  </si>
  <si>
    <t>Topsoil Surface, Furn, 5 inch</t>
  </si>
  <si>
    <t>Topsoil Surface, Furn, 6 inch</t>
  </si>
  <si>
    <t>Topsoil Surface, Furn, 7 inch</t>
  </si>
  <si>
    <t>Topsoil Surface, Furn, 8 inch</t>
  </si>
  <si>
    <t>Topsoil Surface, Furn, 9 inch</t>
  </si>
  <si>
    <t>Topsoil Surface, Furn, 10 inch</t>
  </si>
  <si>
    <t>Topsoil Surface, Furn, 11 inch</t>
  </si>
  <si>
    <t>Topsoil Surface, Furn, 12 inch</t>
  </si>
  <si>
    <t>Topsoil Surface, Furn, LM</t>
  </si>
  <si>
    <t>Topsoil Surface, Salv, 2 inch</t>
  </si>
  <si>
    <t>Topsoil Surface, Salv, 3 inch</t>
  </si>
  <si>
    <t>Topsoil Surface, Salv, 4 inch</t>
  </si>
  <si>
    <t>Topsoil Surface, Salv, 5 inch</t>
  </si>
  <si>
    <t>Topsoil Surface, Salv, 6 inch</t>
  </si>
  <si>
    <t>Topsoil Surface, Salv, 7 inch</t>
  </si>
  <si>
    <t>Topsoil Surface, Salv, 8 inch</t>
  </si>
  <si>
    <t>Topsoil Surface, Salv, 9 inch</t>
  </si>
  <si>
    <t>Topsoil Surface, Salv, 10 inch</t>
  </si>
  <si>
    <t>Topsoil Surface, Salv, 11 inch</t>
  </si>
  <si>
    <t>Topsoil Surface, Salv, 12 inch</t>
  </si>
  <si>
    <t>Topsoil Surface, Salv, LM</t>
  </si>
  <si>
    <t>Water, Sodding/Seeding</t>
  </si>
  <si>
    <t>Weed Control</t>
  </si>
  <si>
    <t>Slope Restoration, Type A</t>
  </si>
  <si>
    <t>Slope Restoration, Type B</t>
  </si>
  <si>
    <t>Slope Restoration, Type C</t>
  </si>
  <si>
    <t>Slope Restoration, Type D</t>
  </si>
  <si>
    <t>Mowing</t>
  </si>
  <si>
    <t>Dune Grass Planting</t>
  </si>
  <si>
    <t>Cable Pole, Intercn, Disman</t>
  </si>
  <si>
    <t>Cable Pole, Sec, Disman</t>
  </si>
  <si>
    <t>Cable Pole, Sec and Intercn, Disman</t>
  </si>
  <si>
    <t>Cable Pole, TS and Intercn, Disman</t>
  </si>
  <si>
    <t>Cable Pole, TS and Sec, Disman</t>
  </si>
  <si>
    <t>Cable Pole, TS, Disman</t>
  </si>
  <si>
    <t>Cable Pole, TS Sec and Intercn, Disman</t>
  </si>
  <si>
    <t>Cable, Intercn, Rem</t>
  </si>
  <si>
    <t>Cable, Rem</t>
  </si>
  <si>
    <t>Cable, Sec, Rem</t>
  </si>
  <si>
    <t>Conduit, DB, 1, 1/2 inch</t>
  </si>
  <si>
    <t>Conduit, DB, 1, 1 1/4 inch</t>
  </si>
  <si>
    <t>Conduit, DB, 1, 1 1/2 inch</t>
  </si>
  <si>
    <t>Conduit, DB, 1, 2 1/2 inch</t>
  </si>
  <si>
    <t>Conduit, DB, 1, 3 inch</t>
  </si>
  <si>
    <t>Conduit, DB, 1, 4 inch</t>
  </si>
  <si>
    <t>Conduit, DB, 2, 2 1/2 inch</t>
  </si>
  <si>
    <t>Conduit, DB, 2, 3 inch</t>
  </si>
  <si>
    <t>Conduit, DB, 2, 4 inch</t>
  </si>
  <si>
    <t>Conduit, DB, 3, 2 1/2 inch</t>
  </si>
  <si>
    <t>Conduit, DB, 3, 3 inch</t>
  </si>
  <si>
    <t>Conduit, DB, 3, 4 inch</t>
  </si>
  <si>
    <t>Conduit, DB, 4, 5 inch</t>
  </si>
  <si>
    <t>Conduit, DB, 4, 3 inch</t>
  </si>
  <si>
    <t>Conduit, Directional Bore, 1 inch</t>
  </si>
  <si>
    <t>Conduit, Directional Bore, 1 1/2 inch</t>
  </si>
  <si>
    <t>Conduit, Directional Bore, 2 inch</t>
  </si>
  <si>
    <t>Conduit, Directional Bore, 2 1/2 inch</t>
  </si>
  <si>
    <t>Conduit, Directional Bore, 3 inch</t>
  </si>
  <si>
    <t>Conduit, Directional Bore, 3 1/2 inch</t>
  </si>
  <si>
    <t>Conduit, Directional Bore, 4 inch</t>
  </si>
  <si>
    <t>Conduit, Directional Bore, 4 1/2 inch</t>
  </si>
  <si>
    <t>Conduit, Directional Bore, 5 inch</t>
  </si>
  <si>
    <t>Conduit, Directional Bore, 5 1/2 inch</t>
  </si>
  <si>
    <t>Conduit, Directional Bore, 6 inch</t>
  </si>
  <si>
    <t>Conduit, Encased, 1, 2 1/2 inch</t>
  </si>
  <si>
    <t>Conduit, Encased, 2, 2 1/2 inch</t>
  </si>
  <si>
    <t>Conduit, Encased, 3, 2 1/2 inch</t>
  </si>
  <si>
    <t>Conduit, Encased, 1, 3 inch</t>
  </si>
  <si>
    <t>Conduit, Encased, 2, 3 inch</t>
  </si>
  <si>
    <t>Conduit, Encased, 3, 3 inch</t>
  </si>
  <si>
    <t>Conduit, Encased, 4, 3 inch</t>
  </si>
  <si>
    <t>Conduit, Encased, 5, 3 inch</t>
  </si>
  <si>
    <t>Conduit, Encased, 6, 3 inch</t>
  </si>
  <si>
    <t>Conduit, Encased, 7, 3 inch</t>
  </si>
  <si>
    <t>Conduit, Encased, 8, 3 inch</t>
  </si>
  <si>
    <t>Conduit, Encased, 9, 3 inch</t>
  </si>
  <si>
    <t>Conduit, Encased, 10, 3 inch</t>
  </si>
  <si>
    <t>Conduit, Encased, 11, 3 inch</t>
  </si>
  <si>
    <t>Conduit, Encased, 12, 3 inch</t>
  </si>
  <si>
    <t>Conduit, Encased, 1, 4 inch</t>
  </si>
  <si>
    <t>Conduit, Encased, 2, 4 inch</t>
  </si>
  <si>
    <t>Conduit, Encased, 3, 4 inch</t>
  </si>
  <si>
    <t>Conduit, Encased, 4, 4 inch</t>
  </si>
  <si>
    <t>Conduit, Encased, 5, 4 inch</t>
  </si>
  <si>
    <t>Conduit, Encased, 6, 4 inch</t>
  </si>
  <si>
    <t>Conduit, Encased, 7, 4 inch</t>
  </si>
  <si>
    <t>Conduit, Encased, 8, 4 inch</t>
  </si>
  <si>
    <t>Conduit, Encased, 9, 4 inch</t>
  </si>
  <si>
    <t>Conduit, Encased, 10, 4 inch</t>
  </si>
  <si>
    <t>Conduit, Encased, 11, 4 inch</t>
  </si>
  <si>
    <t>Conduit, Encased, 12, 4 inch</t>
  </si>
  <si>
    <t>Conduit, Fiberglass, 1 inch</t>
  </si>
  <si>
    <t>Conduit, Fiberglass, 1 1/2 inch</t>
  </si>
  <si>
    <t>Conduit, Fiberglass, 2 inch</t>
  </si>
  <si>
    <t>Conduit, Fiberglass, 2 1/2 inch</t>
  </si>
  <si>
    <t>Conduit, Fiberglass, 3 inch</t>
  </si>
  <si>
    <t>Conduit, Fiberglass, 3 1/2 inch</t>
  </si>
  <si>
    <t>Conduit, Fiberglass, 4 inch</t>
  </si>
  <si>
    <t>Conduit, Fiberglass, 5 inch</t>
  </si>
  <si>
    <t>Conduit, Fiberglass, 1 inch, Structure</t>
  </si>
  <si>
    <t>Conduit, Fiberglass, 1 1/2 inch, Structure</t>
  </si>
  <si>
    <t>Conduit, Fiberglass, 2 inch, Structure</t>
  </si>
  <si>
    <t>Conduit, Fiberglass, 2 1/2 inch, Structure</t>
  </si>
  <si>
    <t>Conduit, Fiberglass, 3 inch, Structure</t>
  </si>
  <si>
    <t>Conduit, Fiberglass, 3 1/2 inch, Structure</t>
  </si>
  <si>
    <t>Conduit, Fiberglass, 4 inch, Structure</t>
  </si>
  <si>
    <t>Conduit, Fiberglass, 5 inch, Structure</t>
  </si>
  <si>
    <t>Conduit, Galv Steel, 1/2 inch</t>
  </si>
  <si>
    <t>Conduit, Galv Steel, 1 inch</t>
  </si>
  <si>
    <t>Conduit, Galv Steel, 1 1/2 inch</t>
  </si>
  <si>
    <t>Conduit, Galv Steel, 2 inch</t>
  </si>
  <si>
    <t>Conduit, Galv Steel, 2 1/2 inch</t>
  </si>
  <si>
    <t>Conduit, Galv Steel, 3 inch</t>
  </si>
  <si>
    <t>Conduit, Galv Steel, 3 1/2 inch</t>
  </si>
  <si>
    <t>Conduit, Galv Steel, 4 inch</t>
  </si>
  <si>
    <t>Conduit, Galv Steel, 5 inch</t>
  </si>
  <si>
    <t>Conduit, Galv Steel, 1 inch, Structure</t>
  </si>
  <si>
    <t>Conduit, Galv Steel, 1 1/2 inch, Structure</t>
  </si>
  <si>
    <t>Conduit, Galv Steel, 2 inch, Structure</t>
  </si>
  <si>
    <t>Conduit, Galv Steel, 2 1/2 inch, Structure</t>
  </si>
  <si>
    <t>Conduit, Galv Steel, 3 inch, Structure</t>
  </si>
  <si>
    <t>Conduit, Galv Steel, 3 1/2 inch, Structure</t>
  </si>
  <si>
    <t>Conduit, Galv Steel, 4 inch, Structure</t>
  </si>
  <si>
    <t>Conduit, Galv Steel, 5 inch, Structure</t>
  </si>
  <si>
    <t>Conduit, Rem</t>
  </si>
  <si>
    <t>Conduit, Schedule 40, 1 inch</t>
  </si>
  <si>
    <t>Conduit, Schedule 40, 1 1/2 inch</t>
  </si>
  <si>
    <t>Conduit, Schedule 40, 2 inch</t>
  </si>
  <si>
    <t>Conduit, Schedule 40, 2 1/2 inch</t>
  </si>
  <si>
    <t>Conduit, Schedule 40, 3 inch</t>
  </si>
  <si>
    <t>Conduit, Schedule 40, 3 1/2 inch</t>
  </si>
  <si>
    <t>Conduit, Schedule 40, 4 inch</t>
  </si>
  <si>
    <t>Conduit, Schedule 40, 5 inch</t>
  </si>
  <si>
    <t>Conduit, Schedule 80 PVC, 1 inch</t>
  </si>
  <si>
    <t>Conduit, Schedule 80 PVC, 1 1/2 inch</t>
  </si>
  <si>
    <t>Conduit, Schedule 80 PVC, 2 inch</t>
  </si>
  <si>
    <t>Conduit, Schedule 80 PVC, 2 1/2 inch</t>
  </si>
  <si>
    <t>Conduit, Schedule 80 PVC, 3 inch</t>
  </si>
  <si>
    <t>Conduit, Schedule 80 PVC, 3 1/2 inch</t>
  </si>
  <si>
    <t>Conduit, Schedule 80 PVC, 4 inch</t>
  </si>
  <si>
    <t>Conduit, Schedule 80 PVC, 5 inch</t>
  </si>
  <si>
    <t>Conduit, Schedule 80 PVC, 1 inch, Structure</t>
  </si>
  <si>
    <t>Conduit, Schedule 80 PVC, 1 1/2 inch, Structure</t>
  </si>
  <si>
    <t>Conduit, Schedule 80 PVC, 2 inch, Structure</t>
  </si>
  <si>
    <t>Conduit, Schedule 80 PVC, 2 1/2 inch, Structure</t>
  </si>
  <si>
    <t>Conduit, Schedule 80 PVC, 3 inch, Structure</t>
  </si>
  <si>
    <t>Conduit, Schedule 80 PVC, 3 1/2 inch, Structure</t>
  </si>
  <si>
    <t>Conduit, Schedule 80 PVC, 4 inch, Structure</t>
  </si>
  <si>
    <t>Conduit, Schedule 80 PVC, 5 inch, Structure</t>
  </si>
  <si>
    <t>DB Cable, 600V, 1/C#1</t>
  </si>
  <si>
    <t>DB Cable, 600V, 1/C#2</t>
  </si>
  <si>
    <t>DB Cable, 600V, 1/C#2/0</t>
  </si>
  <si>
    <t>DB Cable, 600V, 1/C#3/0</t>
  </si>
  <si>
    <t>DB Cable, 600V, 1/C#4</t>
  </si>
  <si>
    <t>DB Cable, 600V, 1/C#6</t>
  </si>
  <si>
    <t>DB Cable, 600V, 1/C#8</t>
  </si>
  <si>
    <t>DB Cable, in Conduit, 600V, 1/C#1/0</t>
  </si>
  <si>
    <t>DB Cable, in Conduit, 600V, 1/C#2</t>
  </si>
  <si>
    <t>DB Cable, in Conduit, 600V, 1/C#2/0</t>
  </si>
  <si>
    <t>DB Cable, in Conduit, 600V, 1/C#3/0</t>
  </si>
  <si>
    <t>DB Cable, in Conduit, 600V, 1/C#4</t>
  </si>
  <si>
    <t>DB Cable, in Conduit, 600V, 1/C#4/0</t>
  </si>
  <si>
    <t>DB Cable, in Conduit, 600V, 1/C#6</t>
  </si>
  <si>
    <t>DB Cable, in Conduit, 600V, 1/C#8</t>
  </si>
  <si>
    <t>DB Cable, in Conduit, 600V, 1/C#10</t>
  </si>
  <si>
    <t>DB Cable, in Conduit, Rem</t>
  </si>
  <si>
    <t>Elec Serv, Rem</t>
  </si>
  <si>
    <t>Cable, Equipment Grounding Wire, 1/C#1/0</t>
  </si>
  <si>
    <t>Cable, Equipment Grounding Wire, 1/C#1</t>
  </si>
  <si>
    <t>Cable, Equipment Grounding Wire, 1/C#2</t>
  </si>
  <si>
    <t>Cable, Equipment Grounding Wire, 1/C#3</t>
  </si>
  <si>
    <t>Cable, Equipment Grounding Wire, 1/C#4</t>
  </si>
  <si>
    <t>Cable, Equipment Grounding Wire, 1/C#6</t>
  </si>
  <si>
    <t>Cable, Equipment Grounding Wire, 1/C#8</t>
  </si>
  <si>
    <t>Cable, Equipment Grounding Wire, 1/C#10</t>
  </si>
  <si>
    <t>Cable, Equipment Grounding Wire, 1/C#12</t>
  </si>
  <si>
    <t>Hh, Abandon</t>
  </si>
  <si>
    <t>Hh, Access</t>
  </si>
  <si>
    <t>Hh, Adj</t>
  </si>
  <si>
    <t>Hh, Heavy Duty Cover</t>
  </si>
  <si>
    <t>Hh, Light Duty Cover</t>
  </si>
  <si>
    <t>Hh, Polymer Conc</t>
  </si>
  <si>
    <t>Hh, Reconst</t>
  </si>
  <si>
    <t>Hh, Rem</t>
  </si>
  <si>
    <t>Hh, Square, 4 foot</t>
  </si>
  <si>
    <t>Hh, Replace Cover</t>
  </si>
  <si>
    <t>Hh, Replace Frame and Cover</t>
  </si>
  <si>
    <t>Hh, Round, 3 foot dia</t>
  </si>
  <si>
    <t>Hh, Round</t>
  </si>
  <si>
    <t>Hh, Square</t>
  </si>
  <si>
    <t>Hh, Type D</t>
  </si>
  <si>
    <t>Hh, Type S</t>
  </si>
  <si>
    <t>Light Std Arm, 2 foot</t>
  </si>
  <si>
    <t>Light Std Arm, 6 foot</t>
  </si>
  <si>
    <t>Light Std Arm, 8 foot</t>
  </si>
  <si>
    <t>Light Std Arm, 10 foot</t>
  </si>
  <si>
    <t>Light Std Arm, 12 foot</t>
  </si>
  <si>
    <t>Light Std Arm, 15 foot</t>
  </si>
  <si>
    <t>Light Std Arm, 17 foot</t>
  </si>
  <si>
    <t>Light Std Arm, 25 foot</t>
  </si>
  <si>
    <t>Light Std Arm, 30 foot</t>
  </si>
  <si>
    <t>Light Std Arm, 35 foot</t>
  </si>
  <si>
    <t>Light Std Arm, 40 foot</t>
  </si>
  <si>
    <t>Light Std Arm, Install</t>
  </si>
  <si>
    <t>Light Std Arm, Install Salv</t>
  </si>
  <si>
    <t>Light Std Arm, Rem</t>
  </si>
  <si>
    <t>Light Std Arm, Rem and Salv</t>
  </si>
  <si>
    <t>Light Std Fdn</t>
  </si>
  <si>
    <t>Light Std Fdn, Rem</t>
  </si>
  <si>
    <t>Light Std, Frangible Transformer Base</t>
  </si>
  <si>
    <t>Light Std, Frangible Transformer Base, Rem</t>
  </si>
  <si>
    <t>Light Std Shaft, 30 foot or less</t>
  </si>
  <si>
    <t>Light Std Shaft, 31 foot to 40 foot</t>
  </si>
  <si>
    <t>Light Std Shaft, 41 foot to 50 foot</t>
  </si>
  <si>
    <t>Light Std Shaft, 30 foot or less, Single Arm</t>
  </si>
  <si>
    <t>Light Std Shaft, 31 foot to 40 foot, Single Arm</t>
  </si>
  <si>
    <t>Light Std Shaft, 41 foot to 50 foot, Single Arm</t>
  </si>
  <si>
    <t>Light Std Shaft, 30 foot or less, Double Arm</t>
  </si>
  <si>
    <t>Light Std Shaft, 31 foot to 40 foot, Double Arm</t>
  </si>
  <si>
    <t>Light Std Shaft, 41 foot to 50 foot, Double Arm</t>
  </si>
  <si>
    <t>Light Std Shaft, Install</t>
  </si>
  <si>
    <t>Light Std Shaft, Install Salv</t>
  </si>
  <si>
    <t>Light Std Shaft, Rem</t>
  </si>
  <si>
    <t>Light Std Shaft, Rem and Salv</t>
  </si>
  <si>
    <t>Light Std Shaft, Square, 10 foot</t>
  </si>
  <si>
    <t>Light Std Shaft, Square, 15 foot</t>
  </si>
  <si>
    <t>Light Std Shaft, Square, 30 foot</t>
  </si>
  <si>
    <t>Light Std Shaft, Square, 16 foot</t>
  </si>
  <si>
    <t>Luminaire</t>
  </si>
  <si>
    <t>Luminaire, 100W High Pressure Sodium</t>
  </si>
  <si>
    <t>Luminaire, 150W High Pressure Sodium</t>
  </si>
  <si>
    <t>Luminaire, 250W High Pressure Sodium</t>
  </si>
  <si>
    <t>Luminaire, 400W High Pressure Sodium</t>
  </si>
  <si>
    <t>Luminaire, 100W High Pressure Sodium, Rectangular</t>
  </si>
  <si>
    <t>Luminaire, 150W High Pressure Sodium, Rectangular</t>
  </si>
  <si>
    <t>Luminaire, 250W High Pressure Sodium, Rectangular</t>
  </si>
  <si>
    <t>Luminaire, 400W High Pressure Sodium, Rectangular</t>
  </si>
  <si>
    <t>Luminaire, 250W High Pressure Sodium, Spec</t>
  </si>
  <si>
    <t>Luminaire, 400W High Pressure Sodium, Spec</t>
  </si>
  <si>
    <t>Luminaire, Install Salv</t>
  </si>
  <si>
    <t>Luminaire, Relamp High Pressure Sodium</t>
  </si>
  <si>
    <t>Luminaire, Rem</t>
  </si>
  <si>
    <t>Luminaire, Rem and Salv</t>
  </si>
  <si>
    <t>Luminaire, Salv</t>
  </si>
  <si>
    <t>Cable, P.J., 600V, 1, 3/C#10</t>
  </si>
  <si>
    <t>Cable, P.J., 600V, 1, 7/C#10</t>
  </si>
  <si>
    <t>Cable, P.J., 600V, 1, 7/C#14</t>
  </si>
  <si>
    <t>Cable, P.J., 600V, 1, 12/C#14</t>
  </si>
  <si>
    <t>Cable, P.J., 600V, 1, 14/C#14</t>
  </si>
  <si>
    <t>Cable, P.J., 600V, 1, 19/C#14</t>
  </si>
  <si>
    <t>Cable, P.J., 600V, 1, 20/C#14</t>
  </si>
  <si>
    <t>Cable, Sec, 600V, 1, 2/C#0</t>
  </si>
  <si>
    <t>Cable, Sec, 600V, 1, 3/C#0</t>
  </si>
  <si>
    <t>Cable, Sec, 600V, 1, 2/C#2</t>
  </si>
  <si>
    <t>Cable, Sec, 600V, 1, 3/C#2</t>
  </si>
  <si>
    <t>Cable, Sec, 600V, 1, 2/C#4</t>
  </si>
  <si>
    <t>Cable, Sec, 600V, 1, 3/C#4</t>
  </si>
  <si>
    <t>Cable, Sec, 600V, 1, 2/C#6</t>
  </si>
  <si>
    <t>Cable, Sec, 600V, 1, 2/C#10</t>
  </si>
  <si>
    <t>Cable, Sec, 600V, 1, 3/C#6</t>
  </si>
  <si>
    <t>Cable, Sec, 600V, 2, 1/C#0</t>
  </si>
  <si>
    <t>Cable, Sec, 600V, 3, 1/C#0</t>
  </si>
  <si>
    <t>Cable, Sec, 600V, 2, 1/C#2</t>
  </si>
  <si>
    <t>Cable, Sec, 600V, 3, 1/C#2</t>
  </si>
  <si>
    <t>Cable, Sec, 600V, 2, 1/C#4</t>
  </si>
  <si>
    <t>Cable, Sec, 600V, 3, 1/C#4</t>
  </si>
  <si>
    <t>Cable, Sec, 600V, 2, 1/C#6</t>
  </si>
  <si>
    <t>Cable, Sec, 600V, 3, 1/C#6</t>
  </si>
  <si>
    <t>Cable, Sec, 2kV, 2, 1/C#2</t>
  </si>
  <si>
    <t>Cable, Sec, 2kV, 2, 1/C#4</t>
  </si>
  <si>
    <t>Cable, Sec, 2kV, 3, 1/C#4</t>
  </si>
  <si>
    <t>Cable, Sec, 2kV, 2, 1/C#6</t>
  </si>
  <si>
    <t>Cable, Sec, 2kV, 3, 1/C#6</t>
  </si>
  <si>
    <t>Cable, Sec, Triplex, 1, 3/C#4</t>
  </si>
  <si>
    <t>Cable, Shielded, 300V, 1, 6 Twisted Pair #16, Intercn</t>
  </si>
  <si>
    <t>Cable, Shielded, 300V, 1, 6 Twisted Pair #16, Fig 8, Intercn</t>
  </si>
  <si>
    <t>Cable, Shielded, 600V, 1, 2/C#12, Intercn</t>
  </si>
  <si>
    <t>Cable, St Ltg, 2kV, 2, 1/C#6 &amp; 1, #6 Neutral</t>
  </si>
  <si>
    <t>Cable, St Ltg, 2kV, 2, 1/C#6</t>
  </si>
  <si>
    <t>Cable, St Ltg, 2kV, 1, 1/C#6 &amp; 1, #6 Neutral</t>
  </si>
  <si>
    <t>Cable, St Ltg, 2kV, 1, 1/C#2 &amp; 1, #2 Neutral</t>
  </si>
  <si>
    <t>Cable, St Ltg, 2kV, 2, 1/C#2 &amp; 1, #2 Neutral</t>
  </si>
  <si>
    <t>Cable, St Ltg, 2kV, 3, 1/C#2 &amp; 1, #2 Neutral</t>
  </si>
  <si>
    <t>Tower Ltg Unit, 80 foot 4 Luminaire</t>
  </si>
  <si>
    <t>Tower Ltg Unit, 100 foot 6 Luminaire</t>
  </si>
  <si>
    <t>Tower Ltg Unit, 100 foot 8 Luminaire</t>
  </si>
  <si>
    <t>Tower Ltg Unit, 125 foot 8 Luminaire</t>
  </si>
  <si>
    <t>Tower Ltg Unit, Fdn Cased</t>
  </si>
  <si>
    <t>Tower Ltg Unit, Fdn Uncased</t>
  </si>
  <si>
    <t>Wood Pole</t>
  </si>
  <si>
    <t>Wood Pole, Cl 2, 25 foot</t>
  </si>
  <si>
    <t>Wood Pole, Cl 4, 30 foot</t>
  </si>
  <si>
    <t>Wood Pole, Cl 4, 35 foot</t>
  </si>
  <si>
    <t>Wood Pole, Cl 4, 40 foot</t>
  </si>
  <si>
    <t>Wood Pole, Cl 4, 45 foot</t>
  </si>
  <si>
    <t>Wood Pole, Cl 4, 50 foot</t>
  </si>
  <si>
    <t>Wood Pole, Cl 4, 55 foot</t>
  </si>
  <si>
    <t>Wood Pole, Cl 4, 60 foot</t>
  </si>
  <si>
    <t>Wood Pole, Cl 4, 65 foot</t>
  </si>
  <si>
    <t>Wood Pole, Cl 4, 70 foot</t>
  </si>
  <si>
    <t>Wood Pole, Fit Up, Comb Sec and TS Cable Pole</t>
  </si>
  <si>
    <t>Wood Pole, Fit Up, Commun Cable Pole</t>
  </si>
  <si>
    <t>Wood Pole, Fit Up, Elec Serv Pole, Photo Control</t>
  </si>
  <si>
    <t>Wood Pole, Fit Up, Intercn Cable Pole</t>
  </si>
  <si>
    <t>Wood Pole, Fit Up, Metered Sec Elec Serv</t>
  </si>
  <si>
    <t>Wood Pole, Fit Up, Metered Sec Elec Serv with Photo Control</t>
  </si>
  <si>
    <t>Wood Pole, Fit Up, Mult Ltg Cable Pole</t>
  </si>
  <si>
    <t>Wood Pole, Fit Up, Mult Ltg Transformer Pole</t>
  </si>
  <si>
    <t>Wood Pole, Fit Up, Prim Distribution Cable Pole</t>
  </si>
  <si>
    <t>Wood Pole, Fit Up, Sec and Intercn Cable Pole</t>
  </si>
  <si>
    <t>Wood Pole, Fit Up, Sec Cable Pole</t>
  </si>
  <si>
    <t>Wood Pole, Fit Up, Sec Serv Pole</t>
  </si>
  <si>
    <t>Wood Pole, Fit Up, Series St Ltg Cable Pole</t>
  </si>
  <si>
    <t>Wood Pole, Fit Up, Transformer Pole</t>
  </si>
  <si>
    <t>Wood Pole, Fit Up, TS and Intercn Cable Pole</t>
  </si>
  <si>
    <t>Wood Pole, Fit Up, TS and Sec Cable Pole</t>
  </si>
  <si>
    <t>Wood Pole, Fit Up, TS Cable Pole</t>
  </si>
  <si>
    <t>Wood Pole, Fit Up, TS, Sec and Intercn Cable Pole</t>
  </si>
  <si>
    <t>Wood Pole, Rem</t>
  </si>
  <si>
    <t>Conc Pole, Fit Up, TS Cable Pole</t>
  </si>
  <si>
    <t>Steel Pole, Fit Up, TS Cable Pole</t>
  </si>
  <si>
    <t>Bracket Arm, Clamp On, Rem</t>
  </si>
  <si>
    <t>Bracket Arm, Clamp On, 6 Foot, with 3 Foot Rise</t>
  </si>
  <si>
    <t>Conduit, Directional Bore, 1, 1 1/2 inch</t>
  </si>
  <si>
    <t>Conduit, Directional Bore, 1, 3 inch</t>
  </si>
  <si>
    <t>Conduit, Directional Bore, 1, 4 inch</t>
  </si>
  <si>
    <t>Conduit, Directional Bore, 2, 3 inch</t>
  </si>
  <si>
    <t>Conduit, Directional Bore, 2, 4 inch</t>
  </si>
  <si>
    <t>Conduit, Directional Bore, 3, 3 inch</t>
  </si>
  <si>
    <t>Conduit, Directional Bore, 4, 3 inch</t>
  </si>
  <si>
    <t>Conduit, Jacked Bored, 1, 1 1/2 inch</t>
  </si>
  <si>
    <t>Conduit, Jacked Bored, 1, 3 inch</t>
  </si>
  <si>
    <t>Conduit, Jacked Bored, 1, 4 inch</t>
  </si>
  <si>
    <t>Conduit, Jacked Bored, 2, 3 inch</t>
  </si>
  <si>
    <t>Conduit, Jacked Bored, 2, 4 inch</t>
  </si>
  <si>
    <t>Conduit, Jacked Bored, 3, 3 inch</t>
  </si>
  <si>
    <t>Conduit, Jacked Bored, 4, 3 inch</t>
  </si>
  <si>
    <t>Anchor Guy</t>
  </si>
  <si>
    <t>Pole Guy</t>
  </si>
  <si>
    <t>Case Sign Panel</t>
  </si>
  <si>
    <t>Case Sign Panel, Rem</t>
  </si>
  <si>
    <t>Case Sign Panel, Salv</t>
  </si>
  <si>
    <t>Case Sign, One Way, 12 inch by 27 inch, Salv</t>
  </si>
  <si>
    <t>Case Sign, Two Way, 24 inch by 30 inch, Salv</t>
  </si>
  <si>
    <t>Case Sign, Two Way, 36 inch by 36 inch, Salv</t>
  </si>
  <si>
    <t>Case Sign, Four Way, 12 inch by 27 inch, Salv</t>
  </si>
  <si>
    <t>Case Sign, Four Way, 24 inch by 30 inch, Salv</t>
  </si>
  <si>
    <t>Case Sign, Disappearing Legend, 24 inch by 30 inch</t>
  </si>
  <si>
    <t>Case Sign, Disappearing Legend, 24 inch by 30 inch, Salv</t>
  </si>
  <si>
    <t>Case Sign (LED), Changeable Message, One Way, 24 inch by 30 inch</t>
  </si>
  <si>
    <t>Case Sign (LED), Changeable Message, Two Way, 24 inch by 30 inch</t>
  </si>
  <si>
    <t>Case Sign (LED), One Way, 12 inch by 27 inch</t>
  </si>
  <si>
    <t>Case Sign, Rem</t>
  </si>
  <si>
    <t>Case Sign (LED), Four Way, 12 inch by 27 inch</t>
  </si>
  <si>
    <t>Case Sign (LED), Two Way, 24 inch by 30 inch</t>
  </si>
  <si>
    <t>Case Sign (LED), Four Way, 24 inch by 30 inch</t>
  </si>
  <si>
    <t>Case Sign (LED), Two Way, 36 inch by 36 inch</t>
  </si>
  <si>
    <t>Conduit Repr, Under Pavt</t>
  </si>
  <si>
    <t>Conduit Repr, Under Sidewalk or Earth</t>
  </si>
  <si>
    <t>Case Sign (LED), One Way, 24 inch by 30 inch</t>
  </si>
  <si>
    <t>Controller and Cabinet, Rem</t>
  </si>
  <si>
    <t>Controller and Cabinet, Digital Type</t>
  </si>
  <si>
    <t>820P</t>
  </si>
  <si>
    <t>Controller and Cabinet, Digital Type, Master</t>
  </si>
  <si>
    <t>Controller and Cabinet, Salv</t>
  </si>
  <si>
    <t>Case Sign, Salv</t>
  </si>
  <si>
    <t>820R</t>
  </si>
  <si>
    <t>Case Sign (LED), Disappearing Legend, One Way, 24 inch by 30 inch</t>
  </si>
  <si>
    <t>Controller Fdn, Base Mount</t>
  </si>
  <si>
    <t>Controller Fdn, Rem</t>
  </si>
  <si>
    <t>Controller, Digital Type</t>
  </si>
  <si>
    <t>Controller, Digital Type, Master</t>
  </si>
  <si>
    <t>Controller, Rem</t>
  </si>
  <si>
    <t>Global Positioning System Module</t>
  </si>
  <si>
    <t>Global Positioning System Module, Rem</t>
  </si>
  <si>
    <t>Global Positioning System Module, Salv</t>
  </si>
  <si>
    <t>Digital Loop Detector</t>
  </si>
  <si>
    <t>Digital Loop Detector, Salv</t>
  </si>
  <si>
    <t>Fdn, Rem</t>
  </si>
  <si>
    <t>Flsh Beacon, Controller and Cabinet, Solid State, Salv</t>
  </si>
  <si>
    <t>Flsh Beacon, Controller and Cabinet, Solid State</t>
  </si>
  <si>
    <t>Flsh Beacon, Solar Power</t>
  </si>
  <si>
    <t>Flsh Beacon, Solar Power, Rem</t>
  </si>
  <si>
    <t>Flsh Beacon, Solar Power, Dual</t>
  </si>
  <si>
    <t>Flsh Beacon, Solar Power, Dual, Rem</t>
  </si>
  <si>
    <t>Keep Rt Sign, Rem</t>
  </si>
  <si>
    <t>Louver</t>
  </si>
  <si>
    <t>Splice Box</t>
  </si>
  <si>
    <t>820BB</t>
  </si>
  <si>
    <t>Splice Box, Rem</t>
  </si>
  <si>
    <t>TS, Managed Field Ethernet Switch, Layer 2, Copper</t>
  </si>
  <si>
    <t>820(II)</t>
  </si>
  <si>
    <t>Metered Serv</t>
  </si>
  <si>
    <t>Metered Serv, Rem</t>
  </si>
  <si>
    <t>Pedestal, Alum</t>
  </si>
  <si>
    <t>Pedestal, Alum, Salv</t>
  </si>
  <si>
    <t>Pushbutton Pedestal, Alum, Salv</t>
  </si>
  <si>
    <t>Pedestal Fdn, Flush</t>
  </si>
  <si>
    <t>Pedestal, Fdn</t>
  </si>
  <si>
    <t>Pedestal Fdn, Rem</t>
  </si>
  <si>
    <t>Pedestal, Rem</t>
  </si>
  <si>
    <t>Pedestal, Underground Serv, Metered</t>
  </si>
  <si>
    <t>Pedestal, Underground Serv, Unmetered</t>
  </si>
  <si>
    <t>Pedestal, Underground Serv, Rem</t>
  </si>
  <si>
    <t>Power Co. (Est. Cost to Contractor)</t>
  </si>
  <si>
    <t>Pushbutton</t>
  </si>
  <si>
    <t>Pushbutton and Sign</t>
  </si>
  <si>
    <t>Pushbutton, Rem</t>
  </si>
  <si>
    <t>Pushbutton Pedestal, Alum</t>
  </si>
  <si>
    <t>Pushbutton Pedestal, Rem</t>
  </si>
  <si>
    <t>Riser</t>
  </si>
  <si>
    <t>Pushbutton and Sign, Salv</t>
  </si>
  <si>
    <t>Push Button Station</t>
  </si>
  <si>
    <t>820T</t>
  </si>
  <si>
    <t>Push Button Station and Sign</t>
  </si>
  <si>
    <t>Push Button Station, Rem</t>
  </si>
  <si>
    <t>Serv Disconnect</t>
  </si>
  <si>
    <t>Serv Disconnect, Rem</t>
  </si>
  <si>
    <t>Serv Disconnect, Salv</t>
  </si>
  <si>
    <t>Span Wire</t>
  </si>
  <si>
    <t>Span Wire, Rem</t>
  </si>
  <si>
    <t>Span Wire Tether</t>
  </si>
  <si>
    <t>Steel Pole, Rem</t>
  </si>
  <si>
    <t>Steel Pole, Rem (Embedded)</t>
  </si>
  <si>
    <t>Strain Pole Fdn, Cased</t>
  </si>
  <si>
    <t>Strain Pole Fdn, Uncased</t>
  </si>
  <si>
    <t>Strain Pole Fdn</t>
  </si>
  <si>
    <t>Strain Pole, Steel, Anchor Base, 30 foot</t>
  </si>
  <si>
    <t>Strain Pole, Steel, Anchor Base, 30 foot, Salv</t>
  </si>
  <si>
    <t>Strain Pole, Steel, Anchor Base, 36 foot</t>
  </si>
  <si>
    <t>Strain Pole, Steel, Anchor Base, 36 foot, Salv</t>
  </si>
  <si>
    <t>Strain Pole, Steel, Anchor Base, 40 foot</t>
  </si>
  <si>
    <t>Strain Pole, Steel, Anchor Base, 40 foot, Salv</t>
  </si>
  <si>
    <t>Strain Pole, Steel, Anchor Fdn</t>
  </si>
  <si>
    <t>Guy, Rem</t>
  </si>
  <si>
    <t>Strut Guy</t>
  </si>
  <si>
    <t>Traf Loop</t>
  </si>
  <si>
    <t>Traf Loop, Presence</t>
  </si>
  <si>
    <t>Traf Loop, Calling</t>
  </si>
  <si>
    <t>Loop Detector, Rem</t>
  </si>
  <si>
    <t>TS, Bracket Arm Mtd, Rem</t>
  </si>
  <si>
    <t>TS, 4th Level Arrow, Rem</t>
  </si>
  <si>
    <t>TS, Mast Arm Mtd, Rem</t>
  </si>
  <si>
    <t>TS, Pedestal Mtd, Rem</t>
  </si>
  <si>
    <t>TS, Pedestrian, Bracket Arm Mtd, Rem</t>
  </si>
  <si>
    <t>TS, Pedestrian, Pedestal Mtd, Rem</t>
  </si>
  <si>
    <t>TS, Span Wire Mtd, Rem</t>
  </si>
  <si>
    <t>Cabinet, Salv</t>
  </si>
  <si>
    <t>Cabinet, Rem</t>
  </si>
  <si>
    <t>Riser, Rem</t>
  </si>
  <si>
    <t>TS, One Way Span Wire Mtd</t>
  </si>
  <si>
    <t>TS, One Way Span Wire Mtd, Salv</t>
  </si>
  <si>
    <t>TS, One Way Span Wire Mtd, LTGA</t>
  </si>
  <si>
    <t>TS, One Way Span Wire Mtd, LTGA, Salv</t>
  </si>
  <si>
    <t>TS, One Way Span Wire Mtd, RTGA</t>
  </si>
  <si>
    <t>TS, One Way Span Wire Mtd, RTGA, Salv</t>
  </si>
  <si>
    <t>TS, One Way Span Wire Mtd, STGA</t>
  </si>
  <si>
    <t>TS, One Way Span Wire Mtd, STGA, Salv</t>
  </si>
  <si>
    <t>TS, Two Way Span Wire Mtd</t>
  </si>
  <si>
    <t>TS, Two Way Span Wire Mtd, Salv</t>
  </si>
  <si>
    <t>TS, Three Way Span Wire Mtd</t>
  </si>
  <si>
    <t>TS, Three Way Span Wire Mtd, Salv</t>
  </si>
  <si>
    <t>TS, Four Way Span Wire Mtd</t>
  </si>
  <si>
    <t>TS, Four Way Span Wire Mtd, Salv</t>
  </si>
  <si>
    <t>TS, 4th Level, LTGA</t>
  </si>
  <si>
    <t>TS, 4th Level, LTGA, Salv</t>
  </si>
  <si>
    <t>TS, 4th Level, RTGA</t>
  </si>
  <si>
    <t>TS, 4th Level, RTGA, Salv</t>
  </si>
  <si>
    <t>TS, One Way Bracket Arm Mtd</t>
  </si>
  <si>
    <t>TS, One Way Bracket Arm Mtd, Salv</t>
  </si>
  <si>
    <t>TS, Two Way Bracket Arm Mtd</t>
  </si>
  <si>
    <t>TS, Two Way Bracket Arm Mtd, Salv</t>
  </si>
  <si>
    <t>TS, Pedestrian, One Way Bracket Arm Mtd</t>
  </si>
  <si>
    <t>TS, Pedestrian, One Way Bracket Arm Mtd, Salv</t>
  </si>
  <si>
    <t>TS, Pedestrian, Two Way Bracket Arm Mtd</t>
  </si>
  <si>
    <t>TS, Pedestrian, Two Way Bracket Arm Mtd, Salv</t>
  </si>
  <si>
    <t>TS, One Way Pedestal Mtd</t>
  </si>
  <si>
    <t>TS, One Way Pedestal Mtd, Salv</t>
  </si>
  <si>
    <t>TS, Two Way Pedestal Mtd</t>
  </si>
  <si>
    <t>TS, Two Way Pedestal Mtd, Salv</t>
  </si>
  <si>
    <t>TS, Pedestrian, One Way Pedestal Mtd</t>
  </si>
  <si>
    <t>TS, Pedestrian, One Way Pedestal Mtd, Salv</t>
  </si>
  <si>
    <t>TS, Pedestrian, Two Way Pedestal Mtd</t>
  </si>
  <si>
    <t>TS, Pedestrian, Two Way Pedestal Mtd, Salv</t>
  </si>
  <si>
    <t>TS, Pedestrian, Three Way Pedestal Mtd</t>
  </si>
  <si>
    <t>Pedestrian Signal System, Accessible</t>
  </si>
  <si>
    <t>Pedestrian Signal System, Accessible, Rem</t>
  </si>
  <si>
    <t>TS, Lens, Pedestrian, Sym</t>
  </si>
  <si>
    <t>TS, Lens</t>
  </si>
  <si>
    <t>TS, Lens, Rem</t>
  </si>
  <si>
    <t>TS, One Way Mast Arm Mtd</t>
  </si>
  <si>
    <t>TS, One Way Mast Arm Mtd, Salv</t>
  </si>
  <si>
    <t>TS, Two Way Mast Arm Mtd</t>
  </si>
  <si>
    <t>TS, Two Way Mast Arm Mtd, Salv</t>
  </si>
  <si>
    <t>TS, Three Way Mast Arm Mtd</t>
  </si>
  <si>
    <t>TS, Three Way Mast Arm Mtd, Salv</t>
  </si>
  <si>
    <t>TS, Four Way Mast Arm Mtd</t>
  </si>
  <si>
    <t>TS, Four Way Mast Arm Mtd, Salv</t>
  </si>
  <si>
    <t>Warning Sign</t>
  </si>
  <si>
    <t>Warning Sign, Rem</t>
  </si>
  <si>
    <t>TS, Wireless Link, 2.4 Gigahertz, Master</t>
  </si>
  <si>
    <t>820KK</t>
  </si>
  <si>
    <t>TS, Wireless Link, 2.4 Gigahertz, Remote</t>
  </si>
  <si>
    <t>TS, Wireless Link, 4.9 Gigahertz, Master</t>
  </si>
  <si>
    <t>TS, Wireless Link, 4.9 Gigahertz, Remote</t>
  </si>
  <si>
    <t>TS, Wireless Link, 5 Gigahertz, Master</t>
  </si>
  <si>
    <t>TS, Wireless Link, 5 Gigahertz, Remote</t>
  </si>
  <si>
    <t>TS, One Way Span Wire Mtd, One Sect (LED)</t>
  </si>
  <si>
    <t>TS, Two Way Span Wire Mtd, One Sect (LED)</t>
  </si>
  <si>
    <t>TS, Three Way Span Wire Mtd, One Sect (LED)</t>
  </si>
  <si>
    <t>TS, Four Way Span Wire Mtd, One Sect (LED)</t>
  </si>
  <si>
    <t>TS, One Way Mast Arm Mtd, RTGA (LED)</t>
  </si>
  <si>
    <t>TS, One Way Mast Arm Mtd, FYA (LED)</t>
  </si>
  <si>
    <t>TS, One Way Span Wire Mtd (LED), Optic</t>
  </si>
  <si>
    <t>TS, One Way Span Wire Mtd (LED), Adjustable</t>
  </si>
  <si>
    <t>TS, One Way Span Wire Mtd (LED) Adjustable, Salv</t>
  </si>
  <si>
    <t>TS, One Way Span Wire Mtd (LED)</t>
  </si>
  <si>
    <t>TS, One Way Span Wire Mtd, FYA (LED)</t>
  </si>
  <si>
    <t>TS, One Way Span Wire Mtd, Five Sect (LED)</t>
  </si>
  <si>
    <t>TS, One Way Span Wire Mtd, LTGA (LED)</t>
  </si>
  <si>
    <t>TS, One Way Span Wire Mtd, RTGA (LED)</t>
  </si>
  <si>
    <t>TS, One Way Span Wire Mtd, STGA (LED)</t>
  </si>
  <si>
    <t>TS, Two Way Span Wire Mtd (LED)</t>
  </si>
  <si>
    <t>TS, Two Way Span Wire Mtd, Five Sect (LED)</t>
  </si>
  <si>
    <t>TS, Three Way Span Wire Mtd (LED)</t>
  </si>
  <si>
    <t>TS, Four Way Span Wire Mtd (LED)</t>
  </si>
  <si>
    <t>TS, 4th Level, LTGA (LED)</t>
  </si>
  <si>
    <t>TS, 4th Level, RTGA (LED)</t>
  </si>
  <si>
    <t>TS, One Way Bracket Arm Mtd (LED)</t>
  </si>
  <si>
    <t>TS, One Way Bracket Arm Mtd, FYA (LED)</t>
  </si>
  <si>
    <t>TS, Two Way Bracket Arm Mtd (LED)</t>
  </si>
  <si>
    <t>TS, Pedestrian, One Way Bracket Arm Mtd (LED) Countdown</t>
  </si>
  <si>
    <t>TS, Pedestrian, One Way Bracket Arm Mtd (LED)</t>
  </si>
  <si>
    <t>TS, Pedestrian, Two Way Bracket Arm Mtd (LED)</t>
  </si>
  <si>
    <t>TS, Pedestrian, Two Way Bracket Arm Mtd (LED) Countdown</t>
  </si>
  <si>
    <t>TS, One Way Pedestal Mtd (LED)</t>
  </si>
  <si>
    <t>TS, Two Way Pedestal Mtd (LED)</t>
  </si>
  <si>
    <t>TS, Pedestrian, One Way Pedestal Mtd (LED)</t>
  </si>
  <si>
    <t>TS, Pedestrian, One Way Pedestal Mtd (LED) Countdown</t>
  </si>
  <si>
    <t>TS, Pedestrian, Two Way Pedestal Mtd (LED)</t>
  </si>
  <si>
    <t>TS, Pedestrian, Two Way Pedestal Mtd (LED) Countdown</t>
  </si>
  <si>
    <t>TS, Pedestrian, Three Way Pedestal Mtd (LED)</t>
  </si>
  <si>
    <t>TS, Pedestrian, Three Way Pedestal Mtd (LED) Countdown</t>
  </si>
  <si>
    <t>TS, Lens, Pedestrian, Sym (LED)</t>
  </si>
  <si>
    <t>TS, One Way Mast Arm Mtd (LED)</t>
  </si>
  <si>
    <t>TS, Two Way Mast Arm Mtd (LED)</t>
  </si>
  <si>
    <t>TS, Three Way Mast Arm Mtd (LED)</t>
  </si>
  <si>
    <t>TS, Four Way Mast Arm Mtd (LED)</t>
  </si>
  <si>
    <t>TS, Antenna</t>
  </si>
  <si>
    <t>TS, Antenna, Rem</t>
  </si>
  <si>
    <t>TS, Antenna, Salv</t>
  </si>
  <si>
    <t>Sign Optical, Rem</t>
  </si>
  <si>
    <t>Sign Optical, (LED)</t>
  </si>
  <si>
    <t>Bracket, Truss, With 6 Foot Arm</t>
  </si>
  <si>
    <t>Bracket, Truss, With 9 Foot Arm</t>
  </si>
  <si>
    <t>Bracket, Truss, With 12 Foot Arm</t>
  </si>
  <si>
    <t>Bracket, Truss, With 15 Foot Arm</t>
  </si>
  <si>
    <t>Bracket, Truss, With 18 Foot Arm</t>
  </si>
  <si>
    <t>Bracket, Truss, With 4 Foot Arm</t>
  </si>
  <si>
    <t>Video Traf Detection System</t>
  </si>
  <si>
    <t>820MM</t>
  </si>
  <si>
    <t>Video Traf Detection Camera</t>
  </si>
  <si>
    <t>Bracket, Truss, With 1.5 Foot Arm</t>
  </si>
  <si>
    <t>Video Traf Detection System, Rem</t>
  </si>
  <si>
    <t>Video Traf Detection Camera, Rem</t>
  </si>
  <si>
    <t>Bracket, Truss, Salv</t>
  </si>
  <si>
    <t>Bracket, Truss, Rem</t>
  </si>
  <si>
    <t>Wireless Intercn, Closed Loop, Salv</t>
  </si>
  <si>
    <t>Wireless Intercn, Closed Loop, Master</t>
  </si>
  <si>
    <t>Wireless Intercn, Closed Loop, Repeater</t>
  </si>
  <si>
    <t>Wireless Intercn, Closed Loop, Remote</t>
  </si>
  <si>
    <t>Wireless Intercn, Closed Loop, Rem</t>
  </si>
  <si>
    <t>Detector, Microwave Vehicle</t>
  </si>
  <si>
    <t>820FF</t>
  </si>
  <si>
    <t>Detector, Microwave Vehicle, Rem</t>
  </si>
  <si>
    <t>Detector, Microwave Vehicle, Salv</t>
  </si>
  <si>
    <t>Ethernet Extension</t>
  </si>
  <si>
    <t>Ethernet Extension, Rem</t>
  </si>
  <si>
    <t>Ethernet Extension, Salv</t>
  </si>
  <si>
    <t>Enclosure</t>
  </si>
  <si>
    <t>Enclosure, Rem</t>
  </si>
  <si>
    <t>Enclosure, Salv</t>
  </si>
  <si>
    <t>Conc Pole, Rem</t>
  </si>
  <si>
    <t>Emergency Pre-emption, Rem</t>
  </si>
  <si>
    <t>Emergency Pre-emption, Salv</t>
  </si>
  <si>
    <t>Wireless Repeater, Rem</t>
  </si>
  <si>
    <t>Wireless Repeater, Salv</t>
  </si>
  <si>
    <t>Wireless Repeater</t>
  </si>
  <si>
    <t>820(O)</t>
  </si>
  <si>
    <t>Wireless Vehicle Detection System</t>
  </si>
  <si>
    <t>Wireless Vehicle Detection System, Rem</t>
  </si>
  <si>
    <t>Wireless Vehicle Detection System, Salv</t>
  </si>
  <si>
    <t>Wireless Vehicle Sensor Node</t>
  </si>
  <si>
    <t>Wireless Vehicle Sensor Node, Rem</t>
  </si>
  <si>
    <t>Wireless Vehicle Sensor Node, Salv</t>
  </si>
  <si>
    <t>Case Sign, Four Way, 24 inch by 30 inch, Non-Illuminated</t>
  </si>
  <si>
    <t>Case Sign, Non-Illuminated, Salv</t>
  </si>
  <si>
    <t>Case Sign, Non-Illuminated, Rem</t>
  </si>
  <si>
    <t>Case Sign, One Way, 12 inch by 27 inch, Non-Illuminated</t>
  </si>
  <si>
    <t>Case Sign, One Way, 24 inch by 30 inch, Non-Illuminated</t>
  </si>
  <si>
    <t>Case Sign, Two Way, 24 inch by 30 inch, Non-Illuminated</t>
  </si>
  <si>
    <t>Case Sign, Two Way, 36 inch by 36 inch, Non-Illuminated</t>
  </si>
  <si>
    <t>Video Traf Detection Camera, Span Wire Mtd</t>
  </si>
  <si>
    <t>Video Traf Detection Camera, Span Wire Mtd, Rem</t>
  </si>
  <si>
    <t>Video Traf Detection Camera, Span Wire Mtd, Salv</t>
  </si>
  <si>
    <t>Vehicle Traf Detection Camera, Salv</t>
  </si>
  <si>
    <t>Video Traf Detection System, Salv</t>
  </si>
  <si>
    <t>Video Traf Detection Camera, Salv</t>
  </si>
  <si>
    <t>Hemispherical Video Detection Camera</t>
  </si>
  <si>
    <t>820JJ</t>
  </si>
  <si>
    <t>Hemispherical Video Detection System</t>
  </si>
  <si>
    <t>Hemispherical Video Detection Camera, Rem</t>
  </si>
  <si>
    <t>Hemispherical Video Detection System, Rem</t>
  </si>
  <si>
    <t>Hemispherical Video Detection Camera, Salv</t>
  </si>
  <si>
    <t>Hemispherical Video Detection System, Salv</t>
  </si>
  <si>
    <t>TS Head, Adj</t>
  </si>
  <si>
    <t>820DD</t>
  </si>
  <si>
    <t>TS Head, Temp</t>
  </si>
  <si>
    <t>820EE</t>
  </si>
  <si>
    <t>Junction Box, Span Wire</t>
  </si>
  <si>
    <t>820CC</t>
  </si>
  <si>
    <t>Junction Box, Rem</t>
  </si>
  <si>
    <t>Strain Pole, Steel, 6 bolt, 30 foot</t>
  </si>
  <si>
    <t>Strain Pole, Steel, 6 bolt, 36 foot</t>
  </si>
  <si>
    <t>Strain Pole, Steel, 6 bolt, 40 foot</t>
  </si>
  <si>
    <t>Strain Pole Fdn, 6 Bolt</t>
  </si>
  <si>
    <t>Casing</t>
  </si>
  <si>
    <t>Wireless Intercn, Sign Mtd Flasher, Master</t>
  </si>
  <si>
    <t>Wireless Intercn, Sign Mtd Flasher, Repeater</t>
  </si>
  <si>
    <t>Wireless Intercn, Sign Mtd Flasher, Remote</t>
  </si>
  <si>
    <t>Wireless Intercn, Sign Mtd Flasher, Solar Power, Master</t>
  </si>
  <si>
    <t>Wireless Intercn, Sign Mtd Flasher, Solar Power, Repeater</t>
  </si>
  <si>
    <t>Wireless Intercn, Sign Mtd Flasher, Solar Power, Remote</t>
  </si>
  <si>
    <t>Wireless Intercn, Sign Mtd Flasher, Rem</t>
  </si>
  <si>
    <t>Wireless Intercn, Sign Mtd Flasher, Salv</t>
  </si>
  <si>
    <t>Cellular Modem, TS, 4G</t>
  </si>
  <si>
    <t>TS Uninterruptible Power System</t>
  </si>
  <si>
    <t>820Z</t>
  </si>
  <si>
    <t>Backplate, TS</t>
  </si>
  <si>
    <t>Backplate, TS, Rem</t>
  </si>
  <si>
    <t>Backplate, TS, Salv</t>
  </si>
  <si>
    <t>Sign, Changeable Message LED, Open-Closed</t>
  </si>
  <si>
    <t>820V</t>
  </si>
  <si>
    <t>Sign, Changeable Message LED, Open-Closed, Rem</t>
  </si>
  <si>
    <t>Sign, Changeable Message LED, Open-Closed, Salv</t>
  </si>
  <si>
    <t>Radar Vehicle Presence Stop-Bar Detector System</t>
  </si>
  <si>
    <t>820LL</t>
  </si>
  <si>
    <t>Radar Vehicle Presence Stop-Bar Detector System, Rem</t>
  </si>
  <si>
    <t>Radar Vehicle Presence Stop-Bar Detector System, Salv</t>
  </si>
  <si>
    <t>Radar Vehicle Presence Stop-Bar Detector Sensor</t>
  </si>
  <si>
    <t>Radar Vehicle Presence Stop-Bar Detector Sensor, Rem</t>
  </si>
  <si>
    <t>Radar Vehicle Presence Stop-Bar Detector Sensor, Salv</t>
  </si>
  <si>
    <t>Monument Box</t>
  </si>
  <si>
    <t>Monument Box Adjust</t>
  </si>
  <si>
    <t>Monument Preservation</t>
  </si>
  <si>
    <t>Monument Preservation, Vertical</t>
  </si>
  <si>
    <t>Protect Corners</t>
  </si>
  <si>
    <t>Shoulder Corrugations, Ground or Cut, Conc</t>
  </si>
  <si>
    <t>Shoulder Corrugations, Ground or Cut, HMA</t>
  </si>
  <si>
    <t>Centerline Corrugations, Milled, Conc</t>
  </si>
  <si>
    <t>Centerline Corrugations, Milled, HMA</t>
  </si>
  <si>
    <t>Non-Freeway Shoulder Corrugations, Milled, Conc</t>
  </si>
  <si>
    <t>SP822B</t>
  </si>
  <si>
    <t>Non-Freeway Shoulder Corrugations, Milled, HMA</t>
  </si>
  <si>
    <t>Fire Hydrant</t>
  </si>
  <si>
    <t>Gate Valve and Box, 4 inch</t>
  </si>
  <si>
    <t>Gate Valve and Box, 6 inch</t>
  </si>
  <si>
    <t>Gate Valve and Box, 8 inch</t>
  </si>
  <si>
    <t>Gate Valve and Box, 10 inch</t>
  </si>
  <si>
    <t>Gate Valve and Box, 12 inch</t>
  </si>
  <si>
    <t>Gate Valve and Box, 16 inch</t>
  </si>
  <si>
    <t>Gate Valve and Box, 24 inch</t>
  </si>
  <si>
    <t>Gate Valve, 4 inch</t>
  </si>
  <si>
    <t>Gate Valve, 6 inch</t>
  </si>
  <si>
    <t>Gate Valve, 8 inch</t>
  </si>
  <si>
    <t>Gate Valve, 10 inch</t>
  </si>
  <si>
    <t>Gate Valve, 12 inch</t>
  </si>
  <si>
    <t>Gate Valve, 16 inch</t>
  </si>
  <si>
    <t>Gate Valve, 24 inch</t>
  </si>
  <si>
    <t>Gate Well,Abandon</t>
  </si>
  <si>
    <t>Gate Well,Rem</t>
  </si>
  <si>
    <t>Hydrant, Rem</t>
  </si>
  <si>
    <t>Hydrant, Relocate, Case 1</t>
  </si>
  <si>
    <t>Hydrant, Relocate, Case 2</t>
  </si>
  <si>
    <t>Water Main, 4 inch, Cut and Plug</t>
  </si>
  <si>
    <t>Water Main, 6 inch, Cut and Plug</t>
  </si>
  <si>
    <t>Water Main, 8 inch, Cut and Plug</t>
  </si>
  <si>
    <t>Water Main, 10 inch, Cut and Plug</t>
  </si>
  <si>
    <t>Water Main, 12 inch, Cut and Plug</t>
  </si>
  <si>
    <t>Water Main, 16 inch, Cut and Plug</t>
  </si>
  <si>
    <t>Water Main, 24 inch, Cut and Plug</t>
  </si>
  <si>
    <t>Water Main, DI, 6 inch, Tr Det F</t>
  </si>
  <si>
    <t>Water Main, DI, 6 inch, Tr Det G</t>
  </si>
  <si>
    <t>Water Main, DI, 8 inch, Tr Det F</t>
  </si>
  <si>
    <t>Water Main, DI, 8 inch, Tr Det G</t>
  </si>
  <si>
    <t>Water Main, DI, 10 inch, Tr Det F</t>
  </si>
  <si>
    <t>Water Main, DI, 10 inch, Tr Det G</t>
  </si>
  <si>
    <t>Water Main, DI, 12 inch, Tr Det F</t>
  </si>
  <si>
    <t>Water Main, DI, 12 inch, Tr Det G</t>
  </si>
  <si>
    <t>Water Main, DI, 16 inch, Tr Det F</t>
  </si>
  <si>
    <t>Water Main, DI, 16 inch, Tr Det G</t>
  </si>
  <si>
    <t>Water Main, DI, 24 inch, Tr Det F</t>
  </si>
  <si>
    <t>Water Main, DI, 24 inch, Tr Det G</t>
  </si>
  <si>
    <t>Water Serv</t>
  </si>
  <si>
    <t>Water Serv, Long</t>
  </si>
  <si>
    <t>Water Serv, Conflict</t>
  </si>
  <si>
    <t>Live Tap, 6 inch by 8 inch</t>
  </si>
  <si>
    <t>Live Tap, 6 inch by 12 inch</t>
  </si>
  <si>
    <t>Live Tap, 6 inch by 16 inch</t>
  </si>
  <si>
    <t>Live Tap, 6 inch by 24 inch</t>
  </si>
  <si>
    <t>Live Tap, 8 inch by 12 inch</t>
  </si>
  <si>
    <t>Live Tap, 8 inch by 16 inch</t>
  </si>
  <si>
    <t>Live Tap, 8 inch by 24 inch</t>
  </si>
  <si>
    <t>Live Tap, 12 inch by 16 inch</t>
  </si>
  <si>
    <t>Live Tap, 12 inch by 24 inch</t>
  </si>
  <si>
    <t>Live Tap, 16 inch by 24 inch</t>
  </si>
  <si>
    <t>Gate Well, 48 inch dia</t>
  </si>
  <si>
    <t>Gate Well, 60 inch dia</t>
  </si>
  <si>
    <t>Gate Well, 72 inch dia</t>
  </si>
  <si>
    <t>Water Shutoff, Adj, Temp, Case 1</t>
  </si>
  <si>
    <t>Water Shutoff, Adj, Temp, Case 2</t>
  </si>
  <si>
    <t>Gate Box, Adj, Temp, Case 1</t>
  </si>
  <si>
    <t>Gate Box, Adj, Temp, Case 2</t>
  </si>
  <si>
    <t>Water Shutoff, Reconst, Case 1</t>
  </si>
  <si>
    <t>Water Shutoff, Reconst, Case 2</t>
  </si>
  <si>
    <t>Gate Box, Reconst, Case 1</t>
  </si>
  <si>
    <t>Gate Box, Reconst, Case 2</t>
  </si>
  <si>
    <t>Water Shutoff, Adj, Case 1</t>
  </si>
  <si>
    <t>Water Shutoff, Adj, Case 2</t>
  </si>
  <si>
    <t>Gate Box, Adj, Case 1</t>
  </si>
  <si>
    <t>Gate Box, Adj, Case 2</t>
  </si>
  <si>
    <t>Polyethylene Encasement</t>
  </si>
  <si>
    <t>Contractor Staking, Road Only</t>
  </si>
  <si>
    <t>Electronic Model Revision</t>
  </si>
  <si>
    <t>Construction Use Only</t>
  </si>
  <si>
    <t>Digital Video Encoder, MPEG-4</t>
  </si>
  <si>
    <t>Digital Video Encoder, H.264</t>
  </si>
  <si>
    <t>Digital Video Encoder, Rem and Salv</t>
  </si>
  <si>
    <t>Digital Video Encoder, Install Salv</t>
  </si>
  <si>
    <t>ITS Grounding, Bonding, and Surge Protection</t>
  </si>
  <si>
    <t>Lightning Protection, Pole</t>
  </si>
  <si>
    <t>Lightning Protection, Structure, Large Dynamic Message Sign</t>
  </si>
  <si>
    <t>Lightning Protection, Structure, Small Dynamic Message Sign</t>
  </si>
  <si>
    <t>Lightning Protection, Structure, Type E Truss</t>
  </si>
  <si>
    <t>826B</t>
  </si>
  <si>
    <t>Lightning Protection, Structure, Type E Cantilever</t>
  </si>
  <si>
    <t>Microwave Vehicle Detection System</t>
  </si>
  <si>
    <t>Microwave Vehicle Detection System, Rem and Salv</t>
  </si>
  <si>
    <t>Microwave Vehicle Detection System, Install Salv</t>
  </si>
  <si>
    <t>Fiber Optic, Cable, Single Mode Fiber, 4F</t>
  </si>
  <si>
    <t>Fiber Optic, Cable, Single Mode Fiber, 6F</t>
  </si>
  <si>
    <t>Fiber Optic, Cable, Single Mode Fiber, 12F</t>
  </si>
  <si>
    <t>Fiber Optic, Cable, Single Mode Fiber, 24F</t>
  </si>
  <si>
    <t>Fiber Optic, Cable, Single Mode Fiber, 36F</t>
  </si>
  <si>
    <t>Fiber Optic, Cable, Single Mode Fiber, 48F</t>
  </si>
  <si>
    <t>Fiber Optic, Cable, Single Mode Fiber, 60F</t>
  </si>
  <si>
    <t>Fiber Optic, Cable, Single Mode Fiber, 72F</t>
  </si>
  <si>
    <t>Fiber Optic, Cable, Single Mode Fiber, 96F</t>
  </si>
  <si>
    <t>Fiber Optic, Cable, Indoor, Single Mode Fiber, 4F</t>
  </si>
  <si>
    <t>Fiber Optic, Cable, Indoor, Single Mode Fiber, 6F</t>
  </si>
  <si>
    <t>Fiber Optic, Cable, Indoor, Single Mode Fiber, 12F</t>
  </si>
  <si>
    <t>Fiber Optic, Cable, Indoor, Single Mode Fiber, 24F</t>
  </si>
  <si>
    <t>Fiber Optic, Cable, Indoor, Single Mode Fiber, 36F</t>
  </si>
  <si>
    <t>Fiber Optic, Cable, Indoor, Single Mode Fiber, 48F</t>
  </si>
  <si>
    <t>Fiber Optic, Cable, Indoor, Single Mode Fiber, 60F</t>
  </si>
  <si>
    <t>Fiber Optic, Cable, Indoor, Single Mode Fiber, 72F</t>
  </si>
  <si>
    <t>Fiber Optic, Cable, Indoor, Single Mode Fiber, 96F</t>
  </si>
  <si>
    <t>Fiber Optic, Splice Enclosure, Wall-Mounted, Small</t>
  </si>
  <si>
    <t>Fiber Optic, Splice Cabinet</t>
  </si>
  <si>
    <t>Fiber Optic, Hardware Assembly, Small</t>
  </si>
  <si>
    <t>Fiber Optic, Hardware Assembly, Medium</t>
  </si>
  <si>
    <t>Fiber Optic, Hardware Assembly, Large</t>
  </si>
  <si>
    <t>Fiber Optic, Storage Cabinet, Wall-Mounted</t>
  </si>
  <si>
    <t>Fiber Optic, Marker, Above Ground</t>
  </si>
  <si>
    <t>Tracer Wire</t>
  </si>
  <si>
    <t>Fiber Optic, Pigtail</t>
  </si>
  <si>
    <t>Fiber Optic, Jumper</t>
  </si>
  <si>
    <t>Managed Field Ethernet Switch, Layer 2</t>
  </si>
  <si>
    <t>Managed Field Ethernet Switch, Layer 2, Gigabit</t>
  </si>
  <si>
    <t>Managed Field Ethernet Switch, Layer 3</t>
  </si>
  <si>
    <t>Managed Field Ethernet Switch, Layer 3, 24 Port</t>
  </si>
  <si>
    <t>Managed Field Ethernet Switch, Rem and Salv</t>
  </si>
  <si>
    <t>Managed Field Ethernet Switch, Install Salv</t>
  </si>
  <si>
    <t>Power Serv, Underground, 30A, 120/240V</t>
  </si>
  <si>
    <t>Power Serv, Underground, 60A, 120/240V</t>
  </si>
  <si>
    <t>Power Serv, Underground, 100A, 480V</t>
  </si>
  <si>
    <t>Power Serv, Underground, 200A, 480V</t>
  </si>
  <si>
    <t>Power Serv, Overhead, 30A, 120/240V</t>
  </si>
  <si>
    <t>Power Serv, Overhead, 60A, 120/240V</t>
  </si>
  <si>
    <t>Power Serv, Overhead, 100A, 480V</t>
  </si>
  <si>
    <t>Power Serv, Overhead, 200A, 480V</t>
  </si>
  <si>
    <t>Safety Switch, Non-Fusible</t>
  </si>
  <si>
    <t>Safety Switch, Fusible</t>
  </si>
  <si>
    <t>Electrical Rack</t>
  </si>
  <si>
    <t>Power Serv, Refurbish, 30A, 120/240V</t>
  </si>
  <si>
    <t>Power Serv, Refurbish, 60A, 120/240V</t>
  </si>
  <si>
    <t>Power Serv, Refurbish, 100A, 480V</t>
  </si>
  <si>
    <t>Power Serv, Refurbish, 200A, 480V</t>
  </si>
  <si>
    <t>Uninterruptible Power Supply, ITS Cabinet</t>
  </si>
  <si>
    <t>Uninterruptible Power Supply, Indoor</t>
  </si>
  <si>
    <t>Uninterruptible Power Supply, ESS</t>
  </si>
  <si>
    <t>Uninterruptible Power Supply, Rem and Salv</t>
  </si>
  <si>
    <t>Uninterruptible Power Supply, Install Salv</t>
  </si>
  <si>
    <t>Drilled Shaft and Conc Skirt, Add Depth</t>
  </si>
  <si>
    <t>Flowable Fill, Non-Structural</t>
  </si>
  <si>
    <t>604A or B, RC205(A020)</t>
  </si>
  <si>
    <t>Flowable Fill, Spun Pole Fdn</t>
  </si>
  <si>
    <t>Portable Camera Lowering Device Tool</t>
  </si>
  <si>
    <t>Spun Conc Pole, Type A</t>
  </si>
  <si>
    <t>Spun Conc Pole, Type B</t>
  </si>
  <si>
    <t>Spun Conc Pole, Type C</t>
  </si>
  <si>
    <t>Drilled Shaft and Conc Skirt, Cased</t>
  </si>
  <si>
    <t>Drilled Shaft and Conc Skirt, Uncased</t>
  </si>
  <si>
    <t>Surveillance System, Remote Site, Type A</t>
  </si>
  <si>
    <t>Surveillance System, Remote Site, Type B</t>
  </si>
  <si>
    <t>Surveillance System, Remote Site, Type C</t>
  </si>
  <si>
    <t>System Integration and Testing</t>
  </si>
  <si>
    <t>Inch</t>
  </si>
  <si>
    <t>GP-Structure</t>
  </si>
  <si>
    <t>Abutment</t>
  </si>
  <si>
    <t>Pier</t>
  </si>
  <si>
    <t>Erection Diagram</t>
  </si>
  <si>
    <t>Supersturcture</t>
  </si>
  <si>
    <t>Culvert</t>
  </si>
  <si>
    <t>Number of Categories</t>
  </si>
  <si>
    <t>Job No.2</t>
  </si>
  <si>
    <t>Job No.</t>
  </si>
  <si>
    <t>Category No.</t>
  </si>
  <si>
    <t>Category Description
(Road Only)</t>
  </si>
  <si>
    <t>Structure Number
(Bridge Only)</t>
  </si>
  <si>
    <t>Fund Description</t>
  </si>
  <si>
    <t>Cat Desc</t>
  </si>
  <si>
    <t>Bridge Number</t>
  </si>
  <si>
    <t>Sheet No</t>
  </si>
  <si>
    <t>Quantities</t>
  </si>
  <si>
    <t>DGN1</t>
  </si>
  <si>
    <t>DGN2</t>
  </si>
  <si>
    <t>DGN3</t>
  </si>
  <si>
    <t>DGN Name</t>
  </si>
  <si>
    <t>DGNList</t>
  </si>
  <si>
    <t>Search</t>
  </si>
  <si>
    <t>Max Pay Item Length:</t>
  </si>
  <si>
    <t>Table - Name</t>
  </si>
  <si>
    <t>Part of Structure</t>
  </si>
  <si>
    <t>Supplementary Description</t>
  </si>
  <si>
    <t>Quantity</t>
  </si>
  <si>
    <t>Unit Price</t>
  </si>
  <si>
    <t>Total Price</t>
  </si>
  <si>
    <t>Item Location</t>
  </si>
  <si>
    <t>Row Num</t>
  </si>
  <si>
    <t>JN</t>
  </si>
  <si>
    <t>SP Required</t>
  </si>
  <si>
    <t>Calculation By</t>
  </si>
  <si>
    <t>Checked By</t>
  </si>
  <si>
    <t>Comments</t>
  </si>
  <si>
    <t>QuantityCalc</t>
  </si>
  <si>
    <t>Supplemental1</t>
  </si>
  <si>
    <t>Supplemental2</t>
  </si>
  <si>
    <t>BreakdownID</t>
  </si>
  <si>
    <t>Pay Item Description</t>
  </si>
  <si>
    <t>Category</t>
  </si>
  <si>
    <t>CAT2</t>
  </si>
  <si>
    <t>4</t>
  </si>
  <si>
    <t>5</t>
  </si>
  <si>
    <t>6</t>
  </si>
  <si>
    <t>Name1</t>
  </si>
  <si>
    <t>Name2</t>
  </si>
  <si>
    <t>Name3</t>
  </si>
  <si>
    <t>Name4</t>
  </si>
  <si>
    <t>Name5</t>
  </si>
  <si>
    <t>Name6</t>
  </si>
  <si>
    <t>Location</t>
  </si>
  <si>
    <t>Drainage Name</t>
  </si>
  <si>
    <t>Structure No.</t>
  </si>
  <si>
    <t>Alignment</t>
  </si>
  <si>
    <t>Station</t>
  </si>
  <si>
    <t>Offset</t>
  </si>
  <si>
    <t>Lt/Rt</t>
  </si>
  <si>
    <t>Cover-N</t>
  </si>
  <si>
    <t>Cover-E</t>
  </si>
  <si>
    <t>Structure-N</t>
  </si>
  <si>
    <t>Structure-E</t>
  </si>
  <si>
    <t>Rim Elev.</t>
  </si>
  <si>
    <t>Offset+Lt/Rt</t>
  </si>
  <si>
    <t>Station Format</t>
  </si>
  <si>
    <t>--</t>
  </si>
  <si>
    <t>Driveway Name</t>
  </si>
  <si>
    <t>Back Offset from CL</t>
  </si>
  <si>
    <t>Prop Driveway Slope</t>
  </si>
  <si>
    <t>Prop Driveway Width</t>
  </si>
  <si>
    <t>Radius - Entering</t>
  </si>
  <si>
    <t>Radius - Exiting</t>
  </si>
  <si>
    <t>Custom 2</t>
  </si>
  <si>
    <t>Custom 3</t>
  </si>
  <si>
    <t>Custom 4</t>
  </si>
  <si>
    <t>Custom 5</t>
  </si>
  <si>
    <t>Custom 6</t>
  </si>
  <si>
    <t>Custom 7</t>
  </si>
  <si>
    <t>Custom 8</t>
  </si>
  <si>
    <t>Station+Lt/Rt</t>
  </si>
  <si>
    <t>Filters</t>
  </si>
  <si>
    <t>(All)</t>
  </si>
  <si>
    <t>Grand Total</t>
  </si>
  <si>
    <t>Blank Item</t>
  </si>
  <si>
    <t>Data</t>
  </si>
  <si>
    <t>Item No</t>
  </si>
  <si>
    <t/>
  </si>
  <si>
    <t>Sum of Quantites</t>
  </si>
  <si>
    <t>V1.1.8</t>
  </si>
  <si>
    <t>V1.2.5</t>
  </si>
  <si>
    <t>_Blank Quantity</t>
  </si>
  <si>
    <t>Shallow Overlay</t>
  </si>
  <si>
    <t>Deep Overlay</t>
  </si>
  <si>
    <t>Epoxy Overlay</t>
  </si>
  <si>
    <t>1RD-Road Work</t>
  </si>
  <si>
    <t>BRID-Bridge</t>
  </si>
  <si>
    <t>Structures, Rem Portions (Supplemental Description)</t>
  </si>
  <si>
    <t>STATE</t>
  </si>
  <si>
    <t>Superstructure</t>
  </si>
  <si>
    <t>Adhesive Anchoring of Horizontal Bar, 1/2 inch</t>
  </si>
  <si>
    <t>1ST-Structure Work</t>
  </si>
  <si>
    <t>PLAN-Plan Sheet</t>
  </si>
  <si>
    <t>Structures, Rem Portions(S09-1 of 81075)`58.3882980933683`</t>
  </si>
  <si>
    <t>FED1</t>
  </si>
  <si>
    <t>S09_1_81_Superstructure</t>
  </si>
  <si>
    <t>Blank Item1</t>
  </si>
  <si>
    <t>2RD-Second Road Section In Proposal</t>
  </si>
  <si>
    <t>SEWR-Sewer</t>
  </si>
  <si>
    <t>S09_1_81_Abutment</t>
  </si>
  <si>
    <t>2ST-Second Structure Section</t>
  </si>
  <si>
    <t>S09_1_81_Pier</t>
  </si>
  <si>
    <t>General Plan of Structure</t>
  </si>
  <si>
    <t>3RD-Third Road Section In Proposal</t>
  </si>
  <si>
    <t>Steel Sheet Piling, Temp, Left In Place`Includes overrun`</t>
  </si>
  <si>
    <t>S09_1_81_General Plan of Structure</t>
  </si>
  <si>
    <t>Reinforement, Steel, Epoxy Coated</t>
  </si>
  <si>
    <t>3ST-Third Structure Section</t>
  </si>
  <si>
    <t>Bridge Ltg, Furn (Supplemental Description)</t>
  </si>
  <si>
    <t>S09_1_81_Culvert</t>
  </si>
  <si>
    <t>4RD-Fourth Road Section In Proposal</t>
  </si>
  <si>
    <t>S09-1 It_Superstructure</t>
  </si>
  <si>
    <t>Bridge Railing</t>
  </si>
  <si>
    <t>4ST-Fourth Structure Section</t>
  </si>
  <si>
    <t>S09-1 It_Abutment</t>
  </si>
  <si>
    <t>5RD-Fifth Road Section In Proposal</t>
  </si>
  <si>
    <t>Conc, Grade D`85`</t>
  </si>
  <si>
    <t>S09-1 It_Pier</t>
  </si>
  <si>
    <t>5ST-Fifth Structure Section</t>
  </si>
  <si>
    <t>Conc, Grade S2, Subfooting`35`</t>
  </si>
  <si>
    <t>S09-1 It_General Plan of Structure</t>
  </si>
  <si>
    <t>Conc, Deep Bridge Deck Ovly</t>
  </si>
  <si>
    <t>MISC-Miscellaneous</t>
  </si>
  <si>
    <t>S09-1 It_Culvert</t>
  </si>
  <si>
    <t>Superstructure Conc, Form, Finish, and Cure (Supplemental Description)</t>
  </si>
  <si>
    <t>Superstructure Conc, Form, Finish, and Cure (S09-1 of 81075)</t>
  </si>
  <si>
    <t>Expansive Waterstop</t>
  </si>
  <si>
    <t>Superstructure Conc, Form, Finish, and Cure, Night Casting (Supplemental Description)</t>
  </si>
  <si>
    <t>Superstructure Conc, Form, Finish, and Cure, Night Casting (S09-1 of 81075)</t>
  </si>
  <si>
    <t>Superstructure Conc, Night Casting, High Performance`200`</t>
  </si>
  <si>
    <t>Corrections</t>
  </si>
  <si>
    <t>Changed name of userform so they are not generic. Changed formatting on Project Qnty Tab to not overwrite conditional formatting. Corrected Pay item verification when createing Project Qnty Tab.</t>
  </si>
  <si>
    <t>Corrected the combine sheet fundtion</t>
  </si>
  <si>
    <t>corrected create XML issues with gaps in categories</t>
  </si>
  <si>
    <t>Joint Waterproofing, Expansion`50% Increase`</t>
  </si>
  <si>
    <t>Added internet check. Fixed issues with higher security consultants.</t>
  </si>
  <si>
    <t>Conc Surface Coating (Supplemental Description)`Pier`</t>
  </si>
  <si>
    <t>V1.1.9</t>
  </si>
  <si>
    <t>Corrected internet check</t>
  </si>
  <si>
    <t>Conc Surface Coating, Warranty (S09-1 of 81075)</t>
  </si>
  <si>
    <t>V1.2.1</t>
  </si>
  <si>
    <t>Substructure Horizontal Surface Sealer (Supplemental Description)</t>
  </si>
  <si>
    <t>V1.2.2</t>
  </si>
  <si>
    <t>V1.2.3</t>
  </si>
  <si>
    <t>Corrected internet check and fixed rounding for LSUM items</t>
  </si>
  <si>
    <t>V1.2.4</t>
  </si>
  <si>
    <t>Corrected bridge supplemental description, conditional formatting for supplumental description on project quantity tab, and importing categories on XML import</t>
  </si>
  <si>
    <t>Added named ranges to code rather than cells</t>
  </si>
  <si>
    <t>Texturing Conc</t>
  </si>
  <si>
    <t>Adhesive Anchoring of Horizontal Bar, 3/4 Inch</t>
  </si>
  <si>
    <t>Adhesive Anchoring of Vertical Bar, 1/2 Inch</t>
  </si>
  <si>
    <t>Adhesive Anchoring of Vertical Bar, 3/4 Inch</t>
  </si>
  <si>
    <t>Flowable Fill</t>
  </si>
  <si>
    <t>Expansive Waterstop`20`</t>
  </si>
  <si>
    <t>Adhesive Anchoring of Horizontal Bar, 1/2 Inch</t>
  </si>
  <si>
    <t>R01-03035</t>
  </si>
  <si>
    <t>Rbmi</t>
  </si>
  <si>
    <t>Cday</t>
  </si>
  <si>
    <t>Wday</t>
  </si>
  <si>
    <t>Wk</t>
  </si>
  <si>
    <t>Intr</t>
  </si>
  <si>
    <t>Set</t>
  </si>
  <si>
    <t>Conc Barrier Backfill, CIP</t>
  </si>
  <si>
    <t>Delineator, Rem</t>
  </si>
  <si>
    <t>810R</t>
  </si>
  <si>
    <t>Pavt Mrkg, Polyurea, For On-Street Parking, 4 inch, White</t>
  </si>
  <si>
    <t>811R</t>
  </si>
  <si>
    <t>Pavt Mrkg, Waterborne, For On-Street Parking, 4 inch, White</t>
  </si>
  <si>
    <t>Channelizing Device, 42 inch, Fluorescent, Furn</t>
  </si>
  <si>
    <t>812BB, Z</t>
  </si>
  <si>
    <t>Channelizing Device, 42 inch, Fluorescent, Oper</t>
  </si>
  <si>
    <t>Plastic Drum, Fluorescent, Furn</t>
  </si>
  <si>
    <t>812AA</t>
  </si>
  <si>
    <t>Plastic Drum, Fluorescent, Oper</t>
  </si>
  <si>
    <t>Removal and Disposal of Asbestos Materials</t>
  </si>
  <si>
    <t>Fdn, Cantilever Sign Structure Type E, 48 inch Dia, Uncased</t>
  </si>
  <si>
    <t>Witness, Log, $1,000.00</t>
  </si>
  <si>
    <t>Column1</t>
  </si>
  <si>
    <t>604A or B, 803B</t>
  </si>
  <si>
    <t>501 Series</t>
  </si>
  <si>
    <t>807B, 912A</t>
  </si>
  <si>
    <t>807A</t>
  </si>
  <si>
    <t>807C</t>
  </si>
  <si>
    <t>807F</t>
  </si>
  <si>
    <t>807(I)</t>
  </si>
  <si>
    <t>807H</t>
  </si>
  <si>
    <t>807D</t>
  </si>
  <si>
    <t>810N</t>
  </si>
  <si>
    <t>810A, Q</t>
  </si>
  <si>
    <t>Delineator Reflector, Red</t>
  </si>
  <si>
    <t>810S, 919B</t>
  </si>
  <si>
    <t>Delineator Reflector, Yellow</t>
  </si>
  <si>
    <t>Delineator Reflector, Green</t>
  </si>
  <si>
    <t>Delineator Reflector, White</t>
  </si>
  <si>
    <t>Delineator, Reflective Sheeting, 3 inch by 12 inch, Red</t>
  </si>
  <si>
    <t>604A or B, 810A</t>
  </si>
  <si>
    <t>Post, Rigid, Delineator</t>
  </si>
  <si>
    <t>812E, U</t>
  </si>
  <si>
    <t>816A</t>
  </si>
  <si>
    <t>RC816(A260) or (A265), 816A</t>
  </si>
  <si>
    <t>DS819(I370)</t>
  </si>
  <si>
    <t>RC819(A365), 604A or B</t>
  </si>
  <si>
    <t>DS819(G285), 604A or B</t>
  </si>
  <si>
    <t>DS819(L525)</t>
  </si>
  <si>
    <t>819A</t>
  </si>
  <si>
    <t>820H</t>
  </si>
  <si>
    <t>820J</t>
  </si>
  <si>
    <t>820K</t>
  </si>
  <si>
    <t>820L</t>
  </si>
  <si>
    <t>604A or B, 820M</t>
  </si>
  <si>
    <t>604A or B, 820N</t>
  </si>
  <si>
    <t>820N</t>
  </si>
  <si>
    <t>820E</t>
  </si>
  <si>
    <t>820Y</t>
  </si>
  <si>
    <t>820(I)</t>
  </si>
  <si>
    <t>820G</t>
  </si>
  <si>
    <t>820D</t>
  </si>
  <si>
    <t>820GG</t>
  </si>
  <si>
    <t>820U</t>
  </si>
  <si>
    <t>820Q</t>
  </si>
  <si>
    <t>820A</t>
  </si>
  <si>
    <t>820B</t>
  </si>
  <si>
    <t>820C</t>
  </si>
  <si>
    <t>820F</t>
  </si>
  <si>
    <t>820S</t>
  </si>
  <si>
    <t>820AA</t>
  </si>
  <si>
    <t>820X</t>
  </si>
  <si>
    <t>Radar Vehicle Dilemma Zone Detector System</t>
  </si>
  <si>
    <t>820NN</t>
  </si>
  <si>
    <t>Radar Vehicle Dilemma Zone Detector System, Rem</t>
  </si>
  <si>
    <t>Radar Vehicle Dilemma Zone Detector System, Salv</t>
  </si>
  <si>
    <t>Radar Vehicle Dilemma Zone Detector Sensor</t>
  </si>
  <si>
    <t>Radar Vehicle Dilemma Zone Detector Sensor, Rem</t>
  </si>
  <si>
    <t>Radar Vehicle Dilemma Zone Detector Sensor, Salv</t>
  </si>
  <si>
    <t>Multi-Sensor Vehicle Detection System</t>
  </si>
  <si>
    <t>820(OO)</t>
  </si>
  <si>
    <t>Multi-Sensor Vehicle Detection System, Rem</t>
  </si>
  <si>
    <t>Multi-Sensor Vehicle Detection System, Salv</t>
  </si>
  <si>
    <t>Multi-Sensor Vehicle Detection Sensor</t>
  </si>
  <si>
    <t>Multi-Sensor Vehicle Detection Sensor, Rem</t>
  </si>
  <si>
    <t>822C</t>
  </si>
  <si>
    <t>822A</t>
  </si>
  <si>
    <t>822B</t>
  </si>
  <si>
    <t>Add 1,2,3, Person 824A</t>
  </si>
  <si>
    <t>Add 1,2,3, Person</t>
  </si>
  <si>
    <t>826A</t>
  </si>
  <si>
    <t>826C</t>
  </si>
  <si>
    <t>826D</t>
  </si>
  <si>
    <t>826E</t>
  </si>
  <si>
    <t>826F</t>
  </si>
  <si>
    <t>826H</t>
  </si>
  <si>
    <t>826J</t>
  </si>
  <si>
    <t>826G</t>
  </si>
  <si>
    <t>826(I)</t>
  </si>
  <si>
    <t>Pay Item Name</t>
  </si>
  <si>
    <t>Quantity_Rollup</t>
  </si>
  <si>
    <t>Pay Item Instance Count</t>
  </si>
  <si>
    <t>Supplemental Description Check</t>
  </si>
  <si>
    <t>C001</t>
  </si>
  <si>
    <t>C002</t>
  </si>
  <si>
    <t>C003</t>
  </si>
  <si>
    <t>C004</t>
  </si>
  <si>
    <t>C005</t>
  </si>
  <si>
    <t>C006</t>
  </si>
  <si>
    <t>C007</t>
  </si>
  <si>
    <t>C008</t>
  </si>
  <si>
    <t>C009</t>
  </si>
  <si>
    <t>C010</t>
  </si>
  <si>
    <t>C011</t>
  </si>
  <si>
    <t>C012</t>
  </si>
  <si>
    <t>C013</t>
  </si>
  <si>
    <t>C014</t>
  </si>
  <si>
    <t>C015</t>
  </si>
  <si>
    <t>C016</t>
  </si>
  <si>
    <t>C017</t>
  </si>
  <si>
    <t>C018</t>
  </si>
  <si>
    <t>C019</t>
  </si>
  <si>
    <t>C020</t>
  </si>
  <si>
    <t>C021</t>
  </si>
  <si>
    <t>C022</t>
  </si>
  <si>
    <t>C023</t>
  </si>
  <si>
    <t>C024</t>
  </si>
  <si>
    <t>C025</t>
  </si>
  <si>
    <t>C026</t>
  </si>
  <si>
    <t>C027</t>
  </si>
  <si>
    <t>C028</t>
  </si>
  <si>
    <t>C029</t>
  </si>
  <si>
    <t>C030</t>
  </si>
  <si>
    <t>C031</t>
  </si>
  <si>
    <t>C032</t>
  </si>
  <si>
    <t>C033</t>
  </si>
  <si>
    <t>C034</t>
  </si>
  <si>
    <t>C035</t>
  </si>
  <si>
    <t>C036</t>
  </si>
  <si>
    <t>C037</t>
  </si>
  <si>
    <t>C038</t>
  </si>
  <si>
    <t>C039</t>
  </si>
  <si>
    <t>C040</t>
  </si>
  <si>
    <t>C041</t>
  </si>
  <si>
    <t>C042</t>
  </si>
  <si>
    <t>C043</t>
  </si>
  <si>
    <t>C044</t>
  </si>
  <si>
    <t>C045</t>
  </si>
  <si>
    <t>C046</t>
  </si>
  <si>
    <t>C047</t>
  </si>
  <si>
    <t>C048</t>
  </si>
  <si>
    <t>C049</t>
  </si>
  <si>
    <t>C050</t>
  </si>
  <si>
    <t>C051</t>
  </si>
  <si>
    <t>C052</t>
  </si>
  <si>
    <t>C053</t>
  </si>
  <si>
    <t>C054</t>
  </si>
  <si>
    <t>C055</t>
  </si>
  <si>
    <t>C056</t>
  </si>
  <si>
    <t>C057</t>
  </si>
  <si>
    <t>C058</t>
  </si>
  <si>
    <t>C059</t>
  </si>
  <si>
    <t>C060</t>
  </si>
  <si>
    <t>C061</t>
  </si>
  <si>
    <t>C062</t>
  </si>
  <si>
    <t>C063</t>
  </si>
  <si>
    <t>C064</t>
  </si>
  <si>
    <t>C065</t>
  </si>
  <si>
    <t>C066</t>
  </si>
  <si>
    <t>C067</t>
  </si>
  <si>
    <t>C068</t>
  </si>
  <si>
    <t>C069</t>
  </si>
  <si>
    <t>C070</t>
  </si>
  <si>
    <t>C071</t>
  </si>
  <si>
    <t>C072</t>
  </si>
  <si>
    <t>C073</t>
  </si>
  <si>
    <t>C074</t>
  </si>
  <si>
    <t>C075</t>
  </si>
  <si>
    <t>C076</t>
  </si>
  <si>
    <t>C077</t>
  </si>
  <si>
    <t>C078</t>
  </si>
  <si>
    <t>C079</t>
  </si>
  <si>
    <t>C080</t>
  </si>
  <si>
    <t>C081</t>
  </si>
  <si>
    <t>C082</t>
  </si>
  <si>
    <t>C083</t>
  </si>
  <si>
    <t>C084</t>
  </si>
  <si>
    <t>000</t>
  </si>
  <si>
    <t>01</t>
  </si>
  <si>
    <t>01002</t>
  </si>
  <si>
    <t>01003</t>
  </si>
  <si>
    <t>01007</t>
  </si>
  <si>
    <t>01014</t>
  </si>
  <si>
    <t>01018</t>
  </si>
  <si>
    <t>01020</t>
  </si>
  <si>
    <t>01028</t>
  </si>
  <si>
    <t>01307</t>
  </si>
  <si>
    <t>01334</t>
  </si>
  <si>
    <t>01411</t>
  </si>
  <si>
    <t>01448</t>
  </si>
  <si>
    <t>01451</t>
  </si>
  <si>
    <t>01479</t>
  </si>
  <si>
    <t>01521</t>
  </si>
  <si>
    <t>01541</t>
  </si>
  <si>
    <t>01564</t>
  </si>
  <si>
    <t>01565</t>
  </si>
  <si>
    <t>01579</t>
  </si>
  <si>
    <t>01581</t>
  </si>
  <si>
    <t>01598</t>
  </si>
  <si>
    <t>01600</t>
  </si>
  <si>
    <t>01636</t>
  </si>
  <si>
    <t>01641</t>
  </si>
  <si>
    <t>01657</t>
  </si>
  <si>
    <t>01658</t>
  </si>
  <si>
    <t>01675</t>
  </si>
  <si>
    <t>01676</t>
  </si>
  <si>
    <t>01740</t>
  </si>
  <si>
    <t>01817</t>
  </si>
  <si>
    <t>01819</t>
  </si>
  <si>
    <t>01842</t>
  </si>
  <si>
    <t>02</t>
  </si>
  <si>
    <t>02002</t>
  </si>
  <si>
    <t>02009</t>
  </si>
  <si>
    <t>02017</t>
  </si>
  <si>
    <t>02025</t>
  </si>
  <si>
    <t>02041</t>
  </si>
  <si>
    <t>02042</t>
  </si>
  <si>
    <t>02306</t>
  </si>
  <si>
    <t>02315</t>
  </si>
  <si>
    <t>02316</t>
  </si>
  <si>
    <t>02319</t>
  </si>
  <si>
    <t>02349</t>
  </si>
  <si>
    <t>02364</t>
  </si>
  <si>
    <t>02381</t>
  </si>
  <si>
    <t>02403</t>
  </si>
  <si>
    <t>02404</t>
  </si>
  <si>
    <t>02408</t>
  </si>
  <si>
    <t>02434</t>
  </si>
  <si>
    <t>02460</t>
  </si>
  <si>
    <t>02462</t>
  </si>
  <si>
    <t>02476</t>
  </si>
  <si>
    <t>02514</t>
  </si>
  <si>
    <t>02528</t>
  </si>
  <si>
    <t>02544</t>
  </si>
  <si>
    <t>02578</t>
  </si>
  <si>
    <t>02593</t>
  </si>
  <si>
    <t>02607</t>
  </si>
  <si>
    <t>02622</t>
  </si>
  <si>
    <t>02643</t>
  </si>
  <si>
    <t>02649</t>
  </si>
  <si>
    <t>02651</t>
  </si>
  <si>
    <t>02667</t>
  </si>
  <si>
    <t>02690</t>
  </si>
  <si>
    <t>02696</t>
  </si>
  <si>
    <t>02733</t>
  </si>
  <si>
    <t>02744</t>
  </si>
  <si>
    <t>02747</t>
  </si>
  <si>
    <t>02763</t>
  </si>
  <si>
    <t>02783</t>
  </si>
  <si>
    <t>02802</t>
  </si>
  <si>
    <t>02861</t>
  </si>
  <si>
    <t>02898</t>
  </si>
  <si>
    <t>02901</t>
  </si>
  <si>
    <t>03</t>
  </si>
  <si>
    <t>03007</t>
  </si>
  <si>
    <t>03008</t>
  </si>
  <si>
    <t>03009</t>
  </si>
  <si>
    <t>03019</t>
  </si>
  <si>
    <t>03027</t>
  </si>
  <si>
    <t>03031</t>
  </si>
  <si>
    <t>03310</t>
  </si>
  <si>
    <t>03336</t>
  </si>
  <si>
    <t>03390</t>
  </si>
  <si>
    <t>03430</t>
  </si>
  <si>
    <t>03453</t>
  </si>
  <si>
    <t>03482</t>
  </si>
  <si>
    <t>03490</t>
  </si>
  <si>
    <t>03505</t>
  </si>
  <si>
    <t>03525</t>
  </si>
  <si>
    <t>03527</t>
  </si>
  <si>
    <t>03529</t>
  </si>
  <si>
    <t>03534</t>
  </si>
  <si>
    <t>03549</t>
  </si>
  <si>
    <t>03551</t>
  </si>
  <si>
    <t>03559</t>
  </si>
  <si>
    <t>03566</t>
  </si>
  <si>
    <t>03570</t>
  </si>
  <si>
    <t>03576</t>
  </si>
  <si>
    <t>03577</t>
  </si>
  <si>
    <t>03596</t>
  </si>
  <si>
    <t>03597</t>
  </si>
  <si>
    <t>03608</t>
  </si>
  <si>
    <t>03637</t>
  </si>
  <si>
    <t>03663</t>
  </si>
  <si>
    <t>03670</t>
  </si>
  <si>
    <t>03694</t>
  </si>
  <si>
    <t>03707</t>
  </si>
  <si>
    <t>03708</t>
  </si>
  <si>
    <t>03709</t>
  </si>
  <si>
    <t>03718</t>
  </si>
  <si>
    <t>03726</t>
  </si>
  <si>
    <t>03732</t>
  </si>
  <si>
    <t>03743</t>
  </si>
  <si>
    <t>03746</t>
  </si>
  <si>
    <t>03748</t>
  </si>
  <si>
    <t>03769</t>
  </si>
  <si>
    <t>03787</t>
  </si>
  <si>
    <t>03800</t>
  </si>
  <si>
    <t>03849</t>
  </si>
  <si>
    <t>03888</t>
  </si>
  <si>
    <t>03894</t>
  </si>
  <si>
    <t>03913</t>
  </si>
  <si>
    <t>03916</t>
  </si>
  <si>
    <t>04</t>
  </si>
  <si>
    <t>04012</t>
  </si>
  <si>
    <t>04015</t>
  </si>
  <si>
    <t>04026</t>
  </si>
  <si>
    <t>04036</t>
  </si>
  <si>
    <t>04048</t>
  </si>
  <si>
    <t>04061</t>
  </si>
  <si>
    <t>04313</t>
  </si>
  <si>
    <t>04321</t>
  </si>
  <si>
    <t>04325</t>
  </si>
  <si>
    <t>04329</t>
  </si>
  <si>
    <t>04340</t>
  </si>
  <si>
    <t>04341</t>
  </si>
  <si>
    <t>04343</t>
  </si>
  <si>
    <t>04374</t>
  </si>
  <si>
    <t>04379</t>
  </si>
  <si>
    <t>04395</t>
  </si>
  <si>
    <t>04412</t>
  </si>
  <si>
    <t>04413</t>
  </si>
  <si>
    <t>04433</t>
  </si>
  <si>
    <t>04435</t>
  </si>
  <si>
    <t>04457</t>
  </si>
  <si>
    <t>04473</t>
  </si>
  <si>
    <t>04480</t>
  </si>
  <si>
    <t>04488</t>
  </si>
  <si>
    <t>04493</t>
  </si>
  <si>
    <t>04515</t>
  </si>
  <si>
    <t>04518</t>
  </si>
  <si>
    <t>04519</t>
  </si>
  <si>
    <t>04524</t>
  </si>
  <si>
    <t>04532</t>
  </si>
  <si>
    <t>04547</t>
  </si>
  <si>
    <t>04572</t>
  </si>
  <si>
    <t>04578</t>
  </si>
  <si>
    <t>04583</t>
  </si>
  <si>
    <t>04604</t>
  </si>
  <si>
    <t>04616</t>
  </si>
  <si>
    <t>04617</t>
  </si>
  <si>
    <t>04656</t>
  </si>
  <si>
    <t>04661</t>
  </si>
  <si>
    <t>04682</t>
  </si>
  <si>
    <t>04683</t>
  </si>
  <si>
    <t>04702</t>
  </si>
  <si>
    <t>04703</t>
  </si>
  <si>
    <t>04752</t>
  </si>
  <si>
    <t>04768</t>
  </si>
  <si>
    <t>04775</t>
  </si>
  <si>
    <t>04808</t>
  </si>
  <si>
    <t>04809</t>
  </si>
  <si>
    <t>04814</t>
  </si>
  <si>
    <t>04826</t>
  </si>
  <si>
    <t>04839</t>
  </si>
  <si>
    <t>04840</t>
  </si>
  <si>
    <t>04846</t>
  </si>
  <si>
    <t>04848</t>
  </si>
  <si>
    <t>04859</t>
  </si>
  <si>
    <t>04872</t>
  </si>
  <si>
    <t>04882</t>
  </si>
  <si>
    <t>05</t>
  </si>
  <si>
    <t>05004</t>
  </si>
  <si>
    <t>05005</t>
  </si>
  <si>
    <t>05023</t>
  </si>
  <si>
    <t>05029</t>
  </si>
  <si>
    <t>05047</t>
  </si>
  <si>
    <t>05305</t>
  </si>
  <si>
    <t>05332</t>
  </si>
  <si>
    <t>05339</t>
  </si>
  <si>
    <t>05348</t>
  </si>
  <si>
    <t>05352</t>
  </si>
  <si>
    <t>05366</t>
  </si>
  <si>
    <t>05372</t>
  </si>
  <si>
    <t>05383</t>
  </si>
  <si>
    <t>05396</t>
  </si>
  <si>
    <t>05423</t>
  </si>
  <si>
    <t>05425</t>
  </si>
  <si>
    <t>05510</t>
  </si>
  <si>
    <t>05550</t>
  </si>
  <si>
    <t>05589</t>
  </si>
  <si>
    <t>05590</t>
  </si>
  <si>
    <t>05659</t>
  </si>
  <si>
    <t>05777</t>
  </si>
  <si>
    <t>05844</t>
  </si>
  <si>
    <t>05845</t>
  </si>
  <si>
    <t>05879</t>
  </si>
  <si>
    <t>05880</t>
  </si>
  <si>
    <t>05893</t>
  </si>
  <si>
    <t>06</t>
  </si>
  <si>
    <t>06006</t>
  </si>
  <si>
    <t>06021</t>
  </si>
  <si>
    <t>06022</t>
  </si>
  <si>
    <t>06024</t>
  </si>
  <si>
    <t>06025</t>
  </si>
  <si>
    <t>06034</t>
  </si>
  <si>
    <t>06040</t>
  </si>
  <si>
    <t>06301</t>
  </si>
  <si>
    <t>06318</t>
  </si>
  <si>
    <t>06370</t>
  </si>
  <si>
    <t>06405</t>
  </si>
  <si>
    <t>06421</t>
  </si>
  <si>
    <t>06441</t>
  </si>
  <si>
    <t>06461</t>
  </si>
  <si>
    <t>06465</t>
  </si>
  <si>
    <t>06558</t>
  </si>
  <si>
    <t>06567</t>
  </si>
  <si>
    <t>06574</t>
  </si>
  <si>
    <t>06586</t>
  </si>
  <si>
    <t>06587</t>
  </si>
  <si>
    <t>06615</t>
  </si>
  <si>
    <t>06623</t>
  </si>
  <si>
    <t>06627</t>
  </si>
  <si>
    <t>06633</t>
  </si>
  <si>
    <t>06662</t>
  </si>
  <si>
    <t>06684</t>
  </si>
  <si>
    <t>06691</t>
  </si>
  <si>
    <t>06692</t>
  </si>
  <si>
    <t>06843</t>
  </si>
  <si>
    <t>06892</t>
  </si>
  <si>
    <t>06906</t>
  </si>
  <si>
    <t>07</t>
  </si>
  <si>
    <t>07001</t>
  </si>
  <si>
    <t>07010</t>
  </si>
  <si>
    <t>07011</t>
  </si>
  <si>
    <t>07013</t>
  </si>
  <si>
    <t>07016</t>
  </si>
  <si>
    <t>07030</t>
  </si>
  <si>
    <t>07032</t>
  </si>
  <si>
    <t>07033</t>
  </si>
  <si>
    <t>07037</t>
  </si>
  <si>
    <t>07038</t>
  </si>
  <si>
    <t>07039</t>
  </si>
  <si>
    <t>07043</t>
  </si>
  <si>
    <t>07044</t>
  </si>
  <si>
    <t>07045</t>
  </si>
  <si>
    <t>07046</t>
  </si>
  <si>
    <t>07346</t>
  </si>
  <si>
    <t>07351</t>
  </si>
  <si>
    <t>07360</t>
  </si>
  <si>
    <t>07362</t>
  </si>
  <si>
    <t>07400</t>
  </si>
  <si>
    <t>07416</t>
  </si>
  <si>
    <t>07444</t>
  </si>
  <si>
    <t>07449</t>
  </si>
  <si>
    <t>07484</t>
  </si>
  <si>
    <t>07485</t>
  </si>
  <si>
    <t>07489</t>
  </si>
  <si>
    <t>07492</t>
  </si>
  <si>
    <t>07502</t>
  </si>
  <si>
    <t>07512</t>
  </si>
  <si>
    <t>07535</t>
  </si>
  <si>
    <t>07537</t>
  </si>
  <si>
    <t>07539</t>
  </si>
  <si>
    <t>07540</t>
  </si>
  <si>
    <t>07545</t>
  </si>
  <si>
    <t>07552</t>
  </si>
  <si>
    <t>07555</t>
  </si>
  <si>
    <t>07571</t>
  </si>
  <si>
    <t>07594</t>
  </si>
  <si>
    <t>07618</t>
  </si>
  <si>
    <t>07634</t>
  </si>
  <si>
    <t>07644</t>
  </si>
  <si>
    <t>07645</t>
  </si>
  <si>
    <t>07672</t>
  </si>
  <si>
    <t>07673</t>
  </si>
  <si>
    <t>07701</t>
  </si>
  <si>
    <t>07712</t>
  </si>
  <si>
    <t>07725</t>
  </si>
  <si>
    <t>07728</t>
  </si>
  <si>
    <t>07729</t>
  </si>
  <si>
    <t>07730</t>
  </si>
  <si>
    <t>07741</t>
  </si>
  <si>
    <t>07770</t>
  </si>
  <si>
    <t>07772</t>
  </si>
  <si>
    <t>07790</t>
  </si>
  <si>
    <t>07793</t>
  </si>
  <si>
    <t>07796</t>
  </si>
  <si>
    <t>07807</t>
  </si>
  <si>
    <t>07829</t>
  </si>
  <si>
    <t>07832</t>
  </si>
  <si>
    <t>07841</t>
  </si>
  <si>
    <t>07853</t>
  </si>
  <si>
    <t>07860</t>
  </si>
  <si>
    <t>07869</t>
  </si>
  <si>
    <t>07870</t>
  </si>
  <si>
    <t>07878</t>
  </si>
  <si>
    <t>07890</t>
  </si>
  <si>
    <t>07891</t>
  </si>
  <si>
    <t>07895</t>
  </si>
  <si>
    <t>07896</t>
  </si>
  <si>
    <t>07907</t>
  </si>
  <si>
    <t>Statewide</t>
  </si>
  <si>
    <t>Superior Region</t>
  </si>
  <si>
    <t>International Bridge</t>
  </si>
  <si>
    <t>**DO NOT USE**</t>
  </si>
  <si>
    <t>Mackinac Bridge Authority</t>
  </si>
  <si>
    <t>Crystal Falls TSC</t>
  </si>
  <si>
    <t>Escanaba TSC (CLOSED)</t>
  </si>
  <si>
    <t>Ishpeming TSC</t>
  </si>
  <si>
    <t>Newberry TSC</t>
  </si>
  <si>
    <t>Alger County Road Commission</t>
  </si>
  <si>
    <t>Baraga County Road Commission</t>
  </si>
  <si>
    <t>Chippewa County Road Commission</t>
  </si>
  <si>
    <t>Delta County Road Commission</t>
  </si>
  <si>
    <t>Dickinson County Road Commission</t>
  </si>
  <si>
    <t>Escanaba</t>
  </si>
  <si>
    <t>Gogebic County Road Commission</t>
  </si>
  <si>
    <t>Hancock</t>
  </si>
  <si>
    <t>Houghton</t>
  </si>
  <si>
    <t>Houghton County Road Commission</t>
  </si>
  <si>
    <t>Iron County Road Commission</t>
  </si>
  <si>
    <t>Iron River</t>
  </si>
  <si>
    <t>Keweenaw County Road Commission</t>
  </si>
  <si>
    <t>Kingsford</t>
  </si>
  <si>
    <t>Luce County Road Commission</t>
  </si>
  <si>
    <t>Mackinac County Road Commission</t>
  </si>
  <si>
    <t>Marquette</t>
  </si>
  <si>
    <t>Marquette County Road Commission</t>
  </si>
  <si>
    <t>Menominee</t>
  </si>
  <si>
    <t>Menominee County Road Commission</t>
  </si>
  <si>
    <t>Ontonagon County Road Commission</t>
  </si>
  <si>
    <t>Sault Ste Marie</t>
  </si>
  <si>
    <t>Schoolcraft County Road Commission</t>
  </si>
  <si>
    <t>St. Ignace</t>
  </si>
  <si>
    <t>North Region</t>
  </si>
  <si>
    <t>Alpena TSC</t>
  </si>
  <si>
    <t>Cadillac Field Office</t>
  </si>
  <si>
    <t>Grayling TSC</t>
  </si>
  <si>
    <t>Gaylord TSC</t>
  </si>
  <si>
    <t>Traverse City TSC</t>
  </si>
  <si>
    <t>West Branch Field Office</t>
  </si>
  <si>
    <t>Alcona County Road Commission</t>
  </si>
  <si>
    <t>Alpena</t>
  </si>
  <si>
    <t>Alpena County Road Commission</t>
  </si>
  <si>
    <t>Antrim County Road Commission</t>
  </si>
  <si>
    <t>Benzie County Road Commission</t>
  </si>
  <si>
    <t>Boyne City</t>
  </si>
  <si>
    <t>Cadillac</t>
  </si>
  <si>
    <t>Charlevoix</t>
  </si>
  <si>
    <t>Charlevoix County Road Commission</t>
  </si>
  <si>
    <t>Cheboygan County Road Commission</t>
  </si>
  <si>
    <t>Crawford County Road Commission</t>
  </si>
  <si>
    <t>East Jordan</t>
  </si>
  <si>
    <t>East Tawas</t>
  </si>
  <si>
    <t>Emmet County Road Commission</t>
  </si>
  <si>
    <t>Gaylord</t>
  </si>
  <si>
    <t>Grand Traverse County Road Commission</t>
  </si>
  <si>
    <t>Harbor Springs</t>
  </si>
  <si>
    <t>Iosco County Road Commission</t>
  </si>
  <si>
    <t>Kalkaska County Road Commission</t>
  </si>
  <si>
    <t>Lake City</t>
  </si>
  <si>
    <t>Leelanau County Road Commission</t>
  </si>
  <si>
    <t>Mackinaw City</t>
  </si>
  <si>
    <t>Manistee County Road Commission</t>
  </si>
  <si>
    <t>Manton</t>
  </si>
  <si>
    <t>McBain</t>
  </si>
  <si>
    <t>Missaukee County Road Commission</t>
  </si>
  <si>
    <t>Montmorency County Road Commission</t>
  </si>
  <si>
    <t>Ogemaw County Road Commission</t>
  </si>
  <si>
    <t>Oscoda County Road Commission</t>
  </si>
  <si>
    <t>Otsego County Road Commission</t>
  </si>
  <si>
    <t>Petoskey</t>
  </si>
  <si>
    <t>Presque Isle County Road Commission</t>
  </si>
  <si>
    <t>Roscommon County Road Commission</t>
  </si>
  <si>
    <t>Tawas City</t>
  </si>
  <si>
    <t>West Branch</t>
  </si>
  <si>
    <t>Wexford County Road Commission</t>
  </si>
  <si>
    <t>Grand Region</t>
  </si>
  <si>
    <t>Byron Center Field Office</t>
  </si>
  <si>
    <t>Cadillac TSC</t>
  </si>
  <si>
    <t>Grand Rapids TSC</t>
  </si>
  <si>
    <t>Howard City TSC</t>
  </si>
  <si>
    <t>Muskegon TSC</t>
  </si>
  <si>
    <t>Rockford Field Office</t>
  </si>
  <si>
    <t>Allegan County Road Commission</t>
  </si>
  <si>
    <t>Barry County Road Commission</t>
  </si>
  <si>
    <t>Carson City</t>
  </si>
  <si>
    <t>Coopersville</t>
  </si>
  <si>
    <t>Douglas</t>
  </si>
  <si>
    <t>Evart</t>
  </si>
  <si>
    <t>Ferrysburg</t>
  </si>
  <si>
    <t>Fremont</t>
  </si>
  <si>
    <t>Grand Haven</t>
  </si>
  <si>
    <t>Grand Rapids</t>
  </si>
  <si>
    <t>Grandville</t>
  </si>
  <si>
    <t>City of Greenville</t>
  </si>
  <si>
    <t>Hart</t>
  </si>
  <si>
    <t>Hastings</t>
  </si>
  <si>
    <t>Holland</t>
  </si>
  <si>
    <t>Howard City</t>
  </si>
  <si>
    <t>Hudsonville</t>
  </si>
  <si>
    <t>Ionia</t>
  </si>
  <si>
    <t>Ionia County Road Commission</t>
  </si>
  <si>
    <t>Kent County Road Commission</t>
  </si>
  <si>
    <t>Kentwood</t>
  </si>
  <si>
    <t>Lake County Road Commission</t>
  </si>
  <si>
    <t>Ludington</t>
  </si>
  <si>
    <t>Mason County Road Commission</t>
  </si>
  <si>
    <t>Mecosta County Road Commission</t>
  </si>
  <si>
    <t>Montcalm County Road Commission</t>
  </si>
  <si>
    <t>City of Muskegon</t>
  </si>
  <si>
    <t>Muskegon County Road Commission</t>
  </si>
  <si>
    <t>Muskegon Heights</t>
  </si>
  <si>
    <t>Newaygo County Road Commission</t>
  </si>
  <si>
    <t>Norton Shores</t>
  </si>
  <si>
    <t>Oceana County Road Commission</t>
  </si>
  <si>
    <t>Osceola County Road Commission</t>
  </si>
  <si>
    <t>Otsego</t>
  </si>
  <si>
    <t>Ottawa County Road Commission</t>
  </si>
  <si>
    <t>Plainwell</t>
  </si>
  <si>
    <t>Reed City</t>
  </si>
  <si>
    <t>Roosevelt Park</t>
  </si>
  <si>
    <t>Stanton</t>
  </si>
  <si>
    <t>Walker</t>
  </si>
  <si>
    <t>Wayland</t>
  </si>
  <si>
    <t>Wyoming</t>
  </si>
  <si>
    <t>Zeeland</t>
  </si>
  <si>
    <t>Bay Region</t>
  </si>
  <si>
    <t>Cass City TSC (CLOSED)</t>
  </si>
  <si>
    <t>Davison TSC</t>
  </si>
  <si>
    <t>Mt Pleasant TSC</t>
  </si>
  <si>
    <t>Bay City TSC</t>
  </si>
  <si>
    <t>Saginaw Special Crews</t>
  </si>
  <si>
    <t>Huron TSC</t>
  </si>
  <si>
    <t>Alma</t>
  </si>
  <si>
    <t>Arenac County Road Commission</t>
  </si>
  <si>
    <t>Au Gres</t>
  </si>
  <si>
    <t>Bad Axe</t>
  </si>
  <si>
    <t>Bay City</t>
  </si>
  <si>
    <t>Bay County Road Commission</t>
  </si>
  <si>
    <t>Beaverton</t>
  </si>
  <si>
    <t>Brown City</t>
  </si>
  <si>
    <t>Burton</t>
  </si>
  <si>
    <t>Cass City</t>
  </si>
  <si>
    <t>Clare</t>
  </si>
  <si>
    <t>Clare County Road Commission</t>
  </si>
  <si>
    <t>Corunna</t>
  </si>
  <si>
    <t>Croswell</t>
  </si>
  <si>
    <t>Durand</t>
  </si>
  <si>
    <t>Elkton</t>
  </si>
  <si>
    <t>Essexville</t>
  </si>
  <si>
    <t>Fenton</t>
  </si>
  <si>
    <t>Flint</t>
  </si>
  <si>
    <t>Genesee County Road Commission</t>
  </si>
  <si>
    <t>Gladwin</t>
  </si>
  <si>
    <t>Gladwin County Road Commission</t>
  </si>
  <si>
    <t>Grand Blanc</t>
  </si>
  <si>
    <t>Gratiot County Road Commission</t>
  </si>
  <si>
    <t>Harrison</t>
  </si>
  <si>
    <t>Huron County Road Commission</t>
  </si>
  <si>
    <t>Huron TSG</t>
  </si>
  <si>
    <t>Isabella County Road Commission</t>
  </si>
  <si>
    <t>Laingsburg</t>
  </si>
  <si>
    <t>Lapeer</t>
  </si>
  <si>
    <t>Lapeer County Road Commission</t>
  </si>
  <si>
    <t>Marlette</t>
  </si>
  <si>
    <t>Marysville</t>
  </si>
  <si>
    <t>Midland</t>
  </si>
  <si>
    <t>Midland County Road Commission</t>
  </si>
  <si>
    <t>Mt. Morris</t>
  </si>
  <si>
    <t>Mt. Pleasant</t>
  </si>
  <si>
    <t>Owosso</t>
  </si>
  <si>
    <t>Pinconning</t>
  </si>
  <si>
    <t>Port Huron</t>
  </si>
  <si>
    <t>Saginaw</t>
  </si>
  <si>
    <t>Saginaw County Road Commission</t>
  </si>
  <si>
    <t>Sanilac County Road Commission</t>
  </si>
  <si>
    <t>Shiawassee County Road Commission</t>
  </si>
  <si>
    <t>St. Clair</t>
  </si>
  <si>
    <t>St. Clair County Road Commission</t>
  </si>
  <si>
    <t>St. Louis</t>
  </si>
  <si>
    <t>Standish</t>
  </si>
  <si>
    <t>Swartz Creek</t>
  </si>
  <si>
    <t>Tuscola County Road Commission</t>
  </si>
  <si>
    <t>Vassar</t>
  </si>
  <si>
    <t>Southwest Region</t>
  </si>
  <si>
    <t>Marshall TSC</t>
  </si>
  <si>
    <t>Coloma TSC CLOSED</t>
  </si>
  <si>
    <t>Kalamazoo TSC</t>
  </si>
  <si>
    <t>Paw Paw Field Office</t>
  </si>
  <si>
    <t>Use 05004 instead - Marshall TSC</t>
  </si>
  <si>
    <t>Albion</t>
  </si>
  <si>
    <t>Bangor</t>
  </si>
  <si>
    <t>Battle Creek</t>
  </si>
  <si>
    <t>Benton Harbor</t>
  </si>
  <si>
    <t>Berrien County Road Commission</t>
  </si>
  <si>
    <t>Branch County Road Commission</t>
  </si>
  <si>
    <t>Bronson</t>
  </si>
  <si>
    <t>Calhoun County Road Commission</t>
  </si>
  <si>
    <t>Cass County Road Commission</t>
  </si>
  <si>
    <t>Coldwater</t>
  </si>
  <si>
    <t>Coloma</t>
  </si>
  <si>
    <t>Galesburg</t>
  </si>
  <si>
    <t>Hartford</t>
  </si>
  <si>
    <t>Kalamazoo</t>
  </si>
  <si>
    <t>Kalamazoo County Road Commission</t>
  </si>
  <si>
    <t>Marshall</t>
  </si>
  <si>
    <t>Portage</t>
  </si>
  <si>
    <t>St. Joseph</t>
  </si>
  <si>
    <t>St. Joseph County Road Commission</t>
  </si>
  <si>
    <t>Van Buren County Road Commission</t>
  </si>
  <si>
    <t>Vandalia</t>
  </si>
  <si>
    <t>Watervliet</t>
  </si>
  <si>
    <t>University Region</t>
  </si>
  <si>
    <t>Brighton TSC</t>
  </si>
  <si>
    <t>Jackson Field Office</t>
  </si>
  <si>
    <t>Jackson TSC</t>
  </si>
  <si>
    <t>Lansing Maintenance Division</t>
  </si>
  <si>
    <t>Lansing TSC</t>
  </si>
  <si>
    <t>St. Johns Field Office</t>
  </si>
  <si>
    <t>Tecumseh Field Office</t>
  </si>
  <si>
    <t>Adrian</t>
  </si>
  <si>
    <t>Ann Arbor</t>
  </si>
  <si>
    <t>Brighton</t>
  </si>
  <si>
    <t>City of Charlotte</t>
  </si>
  <si>
    <t>Clinton County Road Commission</t>
  </si>
  <si>
    <t>De Witt</t>
  </si>
  <si>
    <t>East Lansing</t>
  </si>
  <si>
    <t>Eaton County Road Commission</t>
  </si>
  <si>
    <t>Hillsdale County Road Commission</t>
  </si>
  <si>
    <t>Howell</t>
  </si>
  <si>
    <t>Ingham County Road Commission</t>
  </si>
  <si>
    <t>Jackson</t>
  </si>
  <si>
    <t>Jackson County Road Commission</t>
  </si>
  <si>
    <t>Lansing</t>
  </si>
  <si>
    <t>Lenawee County Road Commission</t>
  </si>
  <si>
    <t>Leslie</t>
  </si>
  <si>
    <t>Livingston County Road Commission</t>
  </si>
  <si>
    <t>Mason</t>
  </si>
  <si>
    <t>Milan</t>
  </si>
  <si>
    <t>Monroe</t>
  </si>
  <si>
    <t>Monroe County Road Commission</t>
  </si>
  <si>
    <t>St. Johns</t>
  </si>
  <si>
    <t>Washtenaw County Road Commission</t>
  </si>
  <si>
    <t>Williamston</t>
  </si>
  <si>
    <t>Metro Region</t>
  </si>
  <si>
    <t>Allen Park Field Office</t>
  </si>
  <si>
    <t>Detroit MITS Center</t>
  </si>
  <si>
    <t>Capac Field Office</t>
  </si>
  <si>
    <t>Clinton Field Office</t>
  </si>
  <si>
    <t>Port Huron TSC</t>
  </si>
  <si>
    <t>Taylor TSC</t>
  </si>
  <si>
    <t>St. Clair Shores Field Office</t>
  </si>
  <si>
    <t>unused</t>
  </si>
  <si>
    <t>Walled Lake Field Office</t>
  </si>
  <si>
    <t>Macomb TSC</t>
  </si>
  <si>
    <t>Oakland TSC</t>
  </si>
  <si>
    <t>Detroit TSC</t>
  </si>
  <si>
    <t>Belleville</t>
  </si>
  <si>
    <t>Berkley</t>
  </si>
  <si>
    <t>Birmingham</t>
  </si>
  <si>
    <t>Bloomfield Hills</t>
  </si>
  <si>
    <t>Center Line</t>
  </si>
  <si>
    <t>Clawson</t>
  </si>
  <si>
    <t>Dearborn</t>
  </si>
  <si>
    <t>Detroit</t>
  </si>
  <si>
    <t>Farmington</t>
  </si>
  <si>
    <t>Farmington Hills</t>
  </si>
  <si>
    <t>Ferndale</t>
  </si>
  <si>
    <t>Flat Rock</t>
  </si>
  <si>
    <t>Fraser</t>
  </si>
  <si>
    <t>Garden City</t>
  </si>
  <si>
    <t>Grosse Pointe</t>
  </si>
  <si>
    <t>Grosse Pte Park</t>
  </si>
  <si>
    <t>Grosse Pte Woods</t>
  </si>
  <si>
    <t>Hamtramck</t>
  </si>
  <si>
    <t>Harper Woods</t>
  </si>
  <si>
    <t>Hazel Park</t>
  </si>
  <si>
    <t>Highland Park</t>
  </si>
  <si>
    <t>Huntington Woods</t>
  </si>
  <si>
    <t>Keego Harbor</t>
  </si>
  <si>
    <t>Lathrup Village</t>
  </si>
  <si>
    <t>Livonia</t>
  </si>
  <si>
    <t>Macomb County Road Commission</t>
  </si>
  <si>
    <t>Madison Heights</t>
  </si>
  <si>
    <t>Melvindale</t>
  </si>
  <si>
    <t>Memphis</t>
  </si>
  <si>
    <t>Mt. Clemens</t>
  </si>
  <si>
    <t>New Baltimore</t>
  </si>
  <si>
    <t>Northville</t>
  </si>
  <si>
    <t>Novi</t>
  </si>
  <si>
    <t>Oak Park</t>
  </si>
  <si>
    <t>Oakland County Road Commission</t>
  </si>
  <si>
    <t>Orchard Lake Village</t>
  </si>
  <si>
    <t>Pleasant Ridge</t>
  </si>
  <si>
    <t>Pontiac</t>
  </si>
  <si>
    <t>Richmond</t>
  </si>
  <si>
    <t>Rochester</t>
  </si>
  <si>
    <t>Rockwood</t>
  </si>
  <si>
    <t>Royal Oak</t>
  </si>
  <si>
    <t>South Lyon</t>
  </si>
  <si>
    <t>Southfield</t>
  </si>
  <si>
    <t>St. Clair Shores</t>
  </si>
  <si>
    <t>Sterling Heights</t>
  </si>
  <si>
    <t>Sylvan Lake</t>
  </si>
  <si>
    <t>Trenton</t>
  </si>
  <si>
    <t>Troy</t>
  </si>
  <si>
    <t>Utica</t>
  </si>
  <si>
    <t>Walled Lake</t>
  </si>
  <si>
    <t>City of Warren</t>
  </si>
  <si>
    <t>Wayne</t>
  </si>
  <si>
    <t>Wayne County Department of Public</t>
  </si>
  <si>
    <t>Wixom</t>
  </si>
  <si>
    <t>RURL</t>
  </si>
  <si>
    <t>Rural</t>
  </si>
  <si>
    <t>URBN</t>
  </si>
  <si>
    <t>Urban</t>
  </si>
  <si>
    <t>Bridge Construction</t>
  </si>
  <si>
    <t>Bridge Reconstruction</t>
  </si>
  <si>
    <t>Bridge Rehabilitation</t>
  </si>
  <si>
    <t>Miscellaneous</t>
  </si>
  <si>
    <t>New Construction</t>
  </si>
  <si>
    <t>Preventive Maintenance</t>
  </si>
  <si>
    <t>Resurfacing</t>
  </si>
  <si>
    <t>Roadside Facilities</t>
  </si>
  <si>
    <t>Road Reconstruction</t>
  </si>
  <si>
    <t>Road Rehabilitation</t>
  </si>
  <si>
    <t>Safety Operations</t>
  </si>
  <si>
    <t>Traffic Operations</t>
  </si>
  <si>
    <t>BCON</t>
  </si>
  <si>
    <t>BREC</t>
  </si>
  <si>
    <t>BREH</t>
  </si>
  <si>
    <t>NCON</t>
  </si>
  <si>
    <t>PMAI</t>
  </si>
  <si>
    <t>RESU</t>
  </si>
  <si>
    <t>RFAC</t>
  </si>
  <si>
    <t>RREC</t>
  </si>
  <si>
    <t>RREH</t>
  </si>
  <si>
    <t>SFTY</t>
  </si>
  <si>
    <t>TOPR</t>
  </si>
  <si>
    <t>100</t>
  </si>
  <si>
    <t>Raised Pavement Marking</t>
  </si>
  <si>
    <t>101</t>
  </si>
  <si>
    <t>Relocate Roadside Obstacles</t>
  </si>
  <si>
    <t>102</t>
  </si>
  <si>
    <t>Rumble Strips - Shoulder</t>
  </si>
  <si>
    <t>103</t>
  </si>
  <si>
    <t>Add Turn Lns for Trfc Sigl Oper</t>
  </si>
  <si>
    <t>104</t>
  </si>
  <si>
    <t>Add Turn Lns for Trfc Vols</t>
  </si>
  <si>
    <t>105</t>
  </si>
  <si>
    <t>Rev Vert/Hori Align for Crash Reduc</t>
  </si>
  <si>
    <t>110</t>
  </si>
  <si>
    <t>Non-Freeway Sign Replacement</t>
  </si>
  <si>
    <t>111</t>
  </si>
  <si>
    <t>Pavement Marking</t>
  </si>
  <si>
    <t>112</t>
  </si>
  <si>
    <t>Traffic Signals</t>
  </si>
  <si>
    <t>113</t>
  </si>
  <si>
    <t>Overhead Sign Structures</t>
  </si>
  <si>
    <t>114</t>
  </si>
  <si>
    <t>Freeway Sign Replacement</t>
  </si>
  <si>
    <t>115</t>
  </si>
  <si>
    <t>Superstructure Repair</t>
  </si>
  <si>
    <t>116</t>
  </si>
  <si>
    <t>Substructure Repair</t>
  </si>
  <si>
    <t>117</t>
  </si>
  <si>
    <t>Substructure Replacement</t>
  </si>
  <si>
    <t>120</t>
  </si>
  <si>
    <t>Intersection Revisions</t>
  </si>
  <si>
    <t>121</t>
  </si>
  <si>
    <t>Construct Roadway Lighting</t>
  </si>
  <si>
    <t>122</t>
  </si>
  <si>
    <t>Construct Median Barrier</t>
  </si>
  <si>
    <t>123</t>
  </si>
  <si>
    <t>Guardrails &amp; Attenuator</t>
  </si>
  <si>
    <t>124</t>
  </si>
  <si>
    <t>RR Xing Imp &amp; Sfty</t>
  </si>
  <si>
    <t>125</t>
  </si>
  <si>
    <t>Ped Screen on Structure</t>
  </si>
  <si>
    <t>126</t>
  </si>
  <si>
    <t>Remove Roadside Obstacles</t>
  </si>
  <si>
    <t>127</t>
  </si>
  <si>
    <t>Culvert Extensions</t>
  </si>
  <si>
    <t>128</t>
  </si>
  <si>
    <t>Slope Flattening</t>
  </si>
  <si>
    <t>129</t>
  </si>
  <si>
    <t>Add Turn Lanes for Crash Redu</t>
  </si>
  <si>
    <t>130</t>
  </si>
  <si>
    <t>Deck Replacement</t>
  </si>
  <si>
    <t>131</t>
  </si>
  <si>
    <t>Overlay</t>
  </si>
  <si>
    <t>132</t>
  </si>
  <si>
    <t>Railing Replacement</t>
  </si>
  <si>
    <t>133</t>
  </si>
  <si>
    <t>Painting</t>
  </si>
  <si>
    <t>134</t>
  </si>
  <si>
    <t>Underwater Repairs</t>
  </si>
  <si>
    <t>135</t>
  </si>
  <si>
    <t>Widen-Maint Lanes</t>
  </si>
  <si>
    <t>136</t>
  </si>
  <si>
    <t>Pins and Hangers</t>
  </si>
  <si>
    <t>137</t>
  </si>
  <si>
    <t>Superstructure Replacement</t>
  </si>
  <si>
    <t>138</t>
  </si>
  <si>
    <t>Bridge Recnstr-No new l</t>
  </si>
  <si>
    <t>139</t>
  </si>
  <si>
    <t>Miscellaneous Rehabilitation</t>
  </si>
  <si>
    <t>140</t>
  </si>
  <si>
    <t>Bituminous Resurfacing</t>
  </si>
  <si>
    <t>141</t>
  </si>
  <si>
    <t>Bit Resurf &amp; Bit Shlders</t>
  </si>
  <si>
    <t>142</t>
  </si>
  <si>
    <t>Resurf, Mill &amp; Pulver</t>
  </si>
  <si>
    <t>143</t>
  </si>
  <si>
    <t>Bit Resurf &amp; Minor Widening</t>
  </si>
  <si>
    <t>144</t>
  </si>
  <si>
    <t>Thin Cncr Ovr (&lt; 7") - Ultra Thin</t>
  </si>
  <si>
    <t>145</t>
  </si>
  <si>
    <t>Thin Cncr Ovr (&gt; 7") - White Topping</t>
  </si>
  <si>
    <t>146</t>
  </si>
  <si>
    <t>Bit Resurf &amp; Drainage Imprv</t>
  </si>
  <si>
    <t>147</t>
  </si>
  <si>
    <t>Bit Resurf &amp; Curb &amp; Gutter</t>
  </si>
  <si>
    <t>148</t>
  </si>
  <si>
    <t>Reconstruct Non Freeway</t>
  </si>
  <si>
    <t>149</t>
  </si>
  <si>
    <t>Hot Mixed Asphalt Resurfacing (One Cours</t>
  </si>
  <si>
    <t>150</t>
  </si>
  <si>
    <t>Recycl Existing Cncr Pv</t>
  </si>
  <si>
    <t>151</t>
  </si>
  <si>
    <t>Bituminous Shoulders</t>
  </si>
  <si>
    <t>152</t>
  </si>
  <si>
    <t>Drn Correct, Culv Repl</t>
  </si>
  <si>
    <t>153</t>
  </si>
  <si>
    <t>Pmphse Recnst/Repl</t>
  </si>
  <si>
    <t>154</t>
  </si>
  <si>
    <t>Superelevation Correcti</t>
  </si>
  <si>
    <t>155</t>
  </si>
  <si>
    <t>Crk &amp; Surfac Ovr Old Pv</t>
  </si>
  <si>
    <t>156</t>
  </si>
  <si>
    <t>Unbonded Concrete Overlay</t>
  </si>
  <si>
    <t>157</t>
  </si>
  <si>
    <t>Pavement Patching</t>
  </si>
  <si>
    <t>158</t>
  </si>
  <si>
    <t>Long &amp; Transv Jnt Rprs</t>
  </si>
  <si>
    <t>159</t>
  </si>
  <si>
    <t>Minor Rehabilitation</t>
  </si>
  <si>
    <t>160</t>
  </si>
  <si>
    <t>Recnst Exist, No Widen</t>
  </si>
  <si>
    <t>161</t>
  </si>
  <si>
    <t>Recnst for Sight Distan</t>
  </si>
  <si>
    <t>162</t>
  </si>
  <si>
    <t>Interchange Reconstruct</t>
  </si>
  <si>
    <t>163</t>
  </si>
  <si>
    <t>Concrete Reconstruction</t>
  </si>
  <si>
    <t>164</t>
  </si>
  <si>
    <t>Bituminous Reconstruction</t>
  </si>
  <si>
    <t>165</t>
  </si>
  <si>
    <t>Cncr Pavement Inlay</t>
  </si>
  <si>
    <t>166</t>
  </si>
  <si>
    <t>Cncr Pv Repair &amp; Diamond Grinding</t>
  </si>
  <si>
    <t>167</t>
  </si>
  <si>
    <t>Crush &amp; Shape &amp; Resurf</t>
  </si>
  <si>
    <t>168</t>
  </si>
  <si>
    <t>Cold-In-Place Recycle &amp; Resurf</t>
  </si>
  <si>
    <t>169</t>
  </si>
  <si>
    <t>Cncr Pv Rubb &amp; Bit Resurf</t>
  </si>
  <si>
    <t>170</t>
  </si>
  <si>
    <t>Major Rehabilitation</t>
  </si>
  <si>
    <t>171</t>
  </si>
  <si>
    <t>Left Turn Lane</t>
  </si>
  <si>
    <t>172</t>
  </si>
  <si>
    <t>Right Turn Flare</t>
  </si>
  <si>
    <t>173</t>
  </si>
  <si>
    <t>Add'l Lanes Up to 0.5 M</t>
  </si>
  <si>
    <t>174</t>
  </si>
  <si>
    <t>Psg Relief Lns&lt; 1.5 Mi</t>
  </si>
  <si>
    <t>182</t>
  </si>
  <si>
    <t>Sanitary Mod (Sewerage)</t>
  </si>
  <si>
    <t>183</t>
  </si>
  <si>
    <t>Rest Area or Welcome Center</t>
  </si>
  <si>
    <t>184</t>
  </si>
  <si>
    <t>Fence Rpr or Repl in Ki</t>
  </si>
  <si>
    <t>185</t>
  </si>
  <si>
    <t>Miscellaneous Roadside</t>
  </si>
  <si>
    <t>186</t>
  </si>
  <si>
    <t>Resurface Parking Area</t>
  </si>
  <si>
    <t>187</t>
  </si>
  <si>
    <t>Weigh Station Mod</t>
  </si>
  <si>
    <t>188</t>
  </si>
  <si>
    <t>Landscaping Replacement</t>
  </si>
  <si>
    <t>189</t>
  </si>
  <si>
    <t>Streetscaping</t>
  </si>
  <si>
    <t>190</t>
  </si>
  <si>
    <t>Non-Motorized Path</t>
  </si>
  <si>
    <t>191</t>
  </si>
  <si>
    <t>Carpool Lots-Upgrade</t>
  </si>
  <si>
    <t>192</t>
  </si>
  <si>
    <t>Drainage Assessments</t>
  </si>
  <si>
    <t>193</t>
  </si>
  <si>
    <t>Studies</t>
  </si>
  <si>
    <t>194</t>
  </si>
  <si>
    <t>Planning &amp; Research</t>
  </si>
  <si>
    <t>195</t>
  </si>
  <si>
    <t>Public Transit</t>
  </si>
  <si>
    <t>196</t>
  </si>
  <si>
    <t>Ride Share</t>
  </si>
  <si>
    <t>197</t>
  </si>
  <si>
    <t>Heritage Routes</t>
  </si>
  <si>
    <t>198</t>
  </si>
  <si>
    <t>Wetland Mitigation</t>
  </si>
  <si>
    <t>199</t>
  </si>
  <si>
    <t>General Miscellaneous</t>
  </si>
  <si>
    <t>200</t>
  </si>
  <si>
    <t>Endangered Species</t>
  </si>
  <si>
    <t>201</t>
  </si>
  <si>
    <t>Warranty Inspection</t>
  </si>
  <si>
    <t>210</t>
  </si>
  <si>
    <t>Add 1+ lane 0.5 mi long</t>
  </si>
  <si>
    <t>212</t>
  </si>
  <si>
    <t>Reconstruct and Add Lane(s) Over 0.5 Mil</t>
  </si>
  <si>
    <t>213</t>
  </si>
  <si>
    <t>Interchange Redesign &amp; Upgrading</t>
  </si>
  <si>
    <t>220</t>
  </si>
  <si>
    <t>Structure-Add Lanes</t>
  </si>
  <si>
    <t>221</t>
  </si>
  <si>
    <t>Bridge Replacement</t>
  </si>
  <si>
    <t>222</t>
  </si>
  <si>
    <t>Structure &amp; Appr-Add La</t>
  </si>
  <si>
    <t>230</t>
  </si>
  <si>
    <t>Widen - Add Lanes</t>
  </si>
  <si>
    <t>231</t>
  </si>
  <si>
    <t>Deck Replacement, Widen, Add Lanes</t>
  </si>
  <si>
    <t>232</t>
  </si>
  <si>
    <t>Superstructure Replacement, Widen, Add L</t>
  </si>
  <si>
    <t>233</t>
  </si>
  <si>
    <t>Replace Bridge, Add Lanes</t>
  </si>
  <si>
    <t>234</t>
  </si>
  <si>
    <t>Miscellaneous Replace</t>
  </si>
  <si>
    <t>240</t>
  </si>
  <si>
    <t>Landscaping - New</t>
  </si>
  <si>
    <t>241</t>
  </si>
  <si>
    <t>Bldg Expn-Rst, Wel, Wei</t>
  </si>
  <si>
    <t>242</t>
  </si>
  <si>
    <t>NonMotor Path</t>
  </si>
  <si>
    <t>243</t>
  </si>
  <si>
    <t>Parking Area Expansion</t>
  </si>
  <si>
    <t>244</t>
  </si>
  <si>
    <t>Noise Barrier Type I on Existing Route</t>
  </si>
  <si>
    <t>245</t>
  </si>
  <si>
    <t>Fence Upgrading</t>
  </si>
  <si>
    <t>246</t>
  </si>
  <si>
    <t>New Carpool Lots</t>
  </si>
  <si>
    <t>247</t>
  </si>
  <si>
    <t>New Rest Area on Extg R</t>
  </si>
  <si>
    <t>248</t>
  </si>
  <si>
    <t>New Weigh Station on Existing Route</t>
  </si>
  <si>
    <t>249</t>
  </si>
  <si>
    <t>Sound Barrier Type II(VOL) Existing Rout</t>
  </si>
  <si>
    <t>250</t>
  </si>
  <si>
    <t>Multipe Course HMA Overlay on Concrete</t>
  </si>
  <si>
    <t>251</t>
  </si>
  <si>
    <t>Multiple Course HMA Overlay on Composite</t>
  </si>
  <si>
    <t>252</t>
  </si>
  <si>
    <t>Multiple Course HMA Overlay on Flexible</t>
  </si>
  <si>
    <t>308</t>
  </si>
  <si>
    <t>Wetland Mitigation on New Route</t>
  </si>
  <si>
    <t>309</t>
  </si>
  <si>
    <t>Endangered Species on New Route</t>
  </si>
  <si>
    <t>310</t>
  </si>
  <si>
    <t>New Routes</t>
  </si>
  <si>
    <t>311</t>
  </si>
  <si>
    <t>New Structure on New Route</t>
  </si>
  <si>
    <t>312</t>
  </si>
  <si>
    <t>Sound Barrier Type II (Voluntary) - New</t>
  </si>
  <si>
    <t>313</t>
  </si>
  <si>
    <t>Rest Area on New Route</t>
  </si>
  <si>
    <t>314</t>
  </si>
  <si>
    <t>Welcome Center on New Route</t>
  </si>
  <si>
    <t>315</t>
  </si>
  <si>
    <t>Weigh Station on New Route</t>
  </si>
  <si>
    <t>316</t>
  </si>
  <si>
    <t>Sound Barrier Type I (Required) - New Ro</t>
  </si>
  <si>
    <t>317</t>
  </si>
  <si>
    <t>Landscaping New Facility - New Route</t>
  </si>
  <si>
    <t>320</t>
  </si>
  <si>
    <t>Relocation of Existing Route</t>
  </si>
  <si>
    <t>321</t>
  </si>
  <si>
    <t>New Structure on Relocated Route</t>
  </si>
  <si>
    <t>330</t>
  </si>
  <si>
    <t>Sound Barrier Type II (Vol) - Relocated</t>
  </si>
  <si>
    <t>331</t>
  </si>
  <si>
    <t>Rest Area on Relocated Route</t>
  </si>
  <si>
    <t>332</t>
  </si>
  <si>
    <t>Welcome Center on Relocated Route</t>
  </si>
  <si>
    <t>333</t>
  </si>
  <si>
    <t>Weigh Station on Relocated Route</t>
  </si>
  <si>
    <t>334</t>
  </si>
  <si>
    <t>Sound Barrier Type I (Req) - Relocated R</t>
  </si>
  <si>
    <t>335</t>
  </si>
  <si>
    <t>Landscaping New Facility - Relocated Rou</t>
  </si>
  <si>
    <t>340</t>
  </si>
  <si>
    <t>New Interchange-Extg Rt</t>
  </si>
  <si>
    <t>341</t>
  </si>
  <si>
    <t>New Strc-Extg Rte</t>
  </si>
  <si>
    <t>350</t>
  </si>
  <si>
    <t>Warranty Inspection on New Roads</t>
  </si>
  <si>
    <t>400</t>
  </si>
  <si>
    <t>Multiple Course Chip Seal</t>
  </si>
  <si>
    <t>401</t>
  </si>
  <si>
    <t>Cape Seal</t>
  </si>
  <si>
    <t>402</t>
  </si>
  <si>
    <t>Fog Seal</t>
  </si>
  <si>
    <t>403</t>
  </si>
  <si>
    <t>Diamond Grinding</t>
  </si>
  <si>
    <t>404</t>
  </si>
  <si>
    <t>Partial Depth Concrete Pavement Repair</t>
  </si>
  <si>
    <t>405</t>
  </si>
  <si>
    <t>Overband Crack Fill</t>
  </si>
  <si>
    <t>406</t>
  </si>
  <si>
    <t>Concrete Crack Sealing</t>
  </si>
  <si>
    <t>407</t>
  </si>
  <si>
    <t>Ultra-Thin Bituminous Overlay (&lt; 20mm)</t>
  </si>
  <si>
    <t>408</t>
  </si>
  <si>
    <t>Cold Milling &amp; Bituminous Overlay (&lt; 40m</t>
  </si>
  <si>
    <t>409</t>
  </si>
  <si>
    <t>Hot In-Place Bituminous Recycling</t>
  </si>
  <si>
    <t>410</t>
  </si>
  <si>
    <t>Single Course Micro-Surfacing</t>
  </si>
  <si>
    <t>411</t>
  </si>
  <si>
    <t>Multiple Course Micro-Surfacing</t>
  </si>
  <si>
    <t>412</t>
  </si>
  <si>
    <t>Concrete Joint &amp; Surface Spall Repair</t>
  </si>
  <si>
    <t>413</t>
  </si>
  <si>
    <t>Dowel Bar Retrofit</t>
  </si>
  <si>
    <t>414</t>
  </si>
  <si>
    <t>Paver Placed Surface Seal</t>
  </si>
  <si>
    <t>415</t>
  </si>
  <si>
    <t>Concrete Pavement Restoration</t>
  </si>
  <si>
    <t>416</t>
  </si>
  <si>
    <t>New Treatment Technology - Concrete Pave</t>
  </si>
  <si>
    <t>417</t>
  </si>
  <si>
    <t>Overlay - Shallow</t>
  </si>
  <si>
    <t>418</t>
  </si>
  <si>
    <t>Overlay - Epoxy</t>
  </si>
  <si>
    <t>419</t>
  </si>
  <si>
    <t>Deck Patching</t>
  </si>
  <si>
    <t>420</t>
  </si>
  <si>
    <t>Scour Protection</t>
  </si>
  <si>
    <t>421</t>
  </si>
  <si>
    <t>Miscellaneous Bridge CPM</t>
  </si>
  <si>
    <t>422</t>
  </si>
  <si>
    <t>Painting Complete</t>
  </si>
  <si>
    <t>423</t>
  </si>
  <si>
    <t>Pin &amp; Hanger Replacement</t>
  </si>
  <si>
    <t>424</t>
  </si>
  <si>
    <t>Overlay - Deep</t>
  </si>
  <si>
    <t>430</t>
  </si>
  <si>
    <t>Joint Replacement</t>
  </si>
  <si>
    <t>431</t>
  </si>
  <si>
    <t>Substructure Patching</t>
  </si>
  <si>
    <t>432</t>
  </si>
  <si>
    <t>HMA cap (no membrane)</t>
  </si>
  <si>
    <t>433</t>
  </si>
  <si>
    <t>Painting - Zone</t>
  </si>
  <si>
    <t>434</t>
  </si>
  <si>
    <t>HMA overlay w/waterproofing membrane</t>
  </si>
  <si>
    <t>440</t>
  </si>
  <si>
    <t>Single Course Chip Seal</t>
  </si>
  <si>
    <t>441</t>
  </si>
  <si>
    <t>Slurry Seal</t>
  </si>
  <si>
    <t>442</t>
  </si>
  <si>
    <t>Skip Patching</t>
  </si>
  <si>
    <t>443</t>
  </si>
  <si>
    <t>Bituminous Overlay (&lt; 40mm )</t>
  </si>
  <si>
    <t>444</t>
  </si>
  <si>
    <t>Profile Milling</t>
  </si>
  <si>
    <t>450</t>
  </si>
  <si>
    <t>Full Depth Concrete Pavement Repair</t>
  </si>
  <si>
    <t>451</t>
  </si>
  <si>
    <t>Bituminous Shoulder Work</t>
  </si>
  <si>
    <t>452</t>
  </si>
  <si>
    <t>Culvert Replacement</t>
  </si>
  <si>
    <t>453</t>
  </si>
  <si>
    <t>Underdrain Outlet Repair &amp; Cleaning</t>
  </si>
  <si>
    <t>454</t>
  </si>
  <si>
    <t>Shoulder Slurry Seal</t>
  </si>
  <si>
    <t>455</t>
  </si>
  <si>
    <t>Shoulder Chip Seal</t>
  </si>
  <si>
    <t>456</t>
  </si>
  <si>
    <t>Bituminous Crack Treatment</t>
  </si>
  <si>
    <t>457</t>
  </si>
  <si>
    <t>Cncr Jnts Reseal</t>
  </si>
  <si>
    <t>459</t>
  </si>
  <si>
    <t>New Treatment Technology - Flex &amp; Comp P</t>
  </si>
  <si>
    <t>460</t>
  </si>
  <si>
    <t>Superstructure Wash</t>
  </si>
  <si>
    <t>461</t>
  </si>
  <si>
    <t>Vegetation Control</t>
  </si>
  <si>
    <t>462</t>
  </si>
  <si>
    <t>Drain System Clean/Repair</t>
  </si>
  <si>
    <t>463</t>
  </si>
  <si>
    <t>Paint - Spot</t>
  </si>
  <si>
    <t>464</t>
  </si>
  <si>
    <t>Joint Repair</t>
  </si>
  <si>
    <t>465</t>
  </si>
  <si>
    <t>Concrete Sealing</t>
  </si>
  <si>
    <t>466</t>
  </si>
  <si>
    <t>Crack Sealing</t>
  </si>
  <si>
    <t>467</t>
  </si>
  <si>
    <t>Minor Concrete Patching</t>
  </si>
  <si>
    <t>468</t>
  </si>
  <si>
    <t>Approach Pvmnt. Relief Jts.</t>
  </si>
  <si>
    <t>469</t>
  </si>
  <si>
    <t>Slope Paving Repair</t>
  </si>
  <si>
    <t>470</t>
  </si>
  <si>
    <t>Miscellaneous Bridge</t>
  </si>
  <si>
    <t>471</t>
  </si>
  <si>
    <t>New Technologies</t>
  </si>
  <si>
    <t>472</t>
  </si>
  <si>
    <t>Bridge Inspection</t>
  </si>
  <si>
    <t>473</t>
  </si>
  <si>
    <t>Studies/Scoping</t>
  </si>
  <si>
    <t>474</t>
  </si>
  <si>
    <t>Bridge Removal</t>
  </si>
  <si>
    <t>475</t>
  </si>
  <si>
    <t>Special Needs</t>
  </si>
  <si>
    <t>476</t>
  </si>
  <si>
    <t>Miscellaneous Bridge CSM</t>
  </si>
  <si>
    <t>477</t>
  </si>
  <si>
    <t>Railroad Oversight</t>
  </si>
  <si>
    <t>478</t>
  </si>
  <si>
    <t>Relocation of Railroad Facilities</t>
  </si>
  <si>
    <t>479</t>
  </si>
  <si>
    <t>Penetrating Floodcoat</t>
  </si>
  <si>
    <t>499</t>
  </si>
  <si>
    <t>Blanket PE (Scoping and/or Design)</t>
  </si>
  <si>
    <t>500</t>
  </si>
  <si>
    <t>ITS Infrastructure and Device Install</t>
  </si>
  <si>
    <t>501</t>
  </si>
  <si>
    <t>Transportation Center Operations</t>
  </si>
  <si>
    <t>555</t>
  </si>
  <si>
    <t>Migration - TBD</t>
  </si>
  <si>
    <t>630</t>
  </si>
  <si>
    <t>999</t>
  </si>
  <si>
    <t>Miscellaneous - job not in MAP</t>
  </si>
  <si>
    <t>Alcona County</t>
  </si>
  <si>
    <t>Alger County</t>
  </si>
  <si>
    <t>Allegan County</t>
  </si>
  <si>
    <t>Alpena County</t>
  </si>
  <si>
    <t>Antrim County</t>
  </si>
  <si>
    <t>Arenac County</t>
  </si>
  <si>
    <t>Baraga County</t>
  </si>
  <si>
    <t>Barry County</t>
  </si>
  <si>
    <t>Bay County</t>
  </si>
  <si>
    <t>Benzie County</t>
  </si>
  <si>
    <t>Berrien County</t>
  </si>
  <si>
    <t>Branch County</t>
  </si>
  <si>
    <t>Calhoun County</t>
  </si>
  <si>
    <t>Cass County</t>
  </si>
  <si>
    <t>Charlevoix County</t>
  </si>
  <si>
    <t>Cheboygan County</t>
  </si>
  <si>
    <t>Chippewa County</t>
  </si>
  <si>
    <t>Clare County</t>
  </si>
  <si>
    <t>Clinton County</t>
  </si>
  <si>
    <t>Crawford County</t>
  </si>
  <si>
    <t>Delta County</t>
  </si>
  <si>
    <t>Dickinson County</t>
  </si>
  <si>
    <t>Eaton County</t>
  </si>
  <si>
    <t>Emmet County</t>
  </si>
  <si>
    <t>Genesee County</t>
  </si>
  <si>
    <t>Gladwin County</t>
  </si>
  <si>
    <t>Gogebic County</t>
  </si>
  <si>
    <t>Grand Traverse County</t>
  </si>
  <si>
    <t>Gratiot County</t>
  </si>
  <si>
    <t>Hillsdale County</t>
  </si>
  <si>
    <t>Houghton County</t>
  </si>
  <si>
    <t>Huron County</t>
  </si>
  <si>
    <t>Ingham County</t>
  </si>
  <si>
    <t>Ionia County</t>
  </si>
  <si>
    <t>Iosco County</t>
  </si>
  <si>
    <t>Iron County</t>
  </si>
  <si>
    <t>Isabella County</t>
  </si>
  <si>
    <t>Jackson County</t>
  </si>
  <si>
    <t>Kalamazoo County</t>
  </si>
  <si>
    <t>Kalkaska County</t>
  </si>
  <si>
    <t>Kent County</t>
  </si>
  <si>
    <t>Keweenaw County</t>
  </si>
  <si>
    <t>Lake County</t>
  </si>
  <si>
    <t>Lapeer County</t>
  </si>
  <si>
    <t>Leelanau County</t>
  </si>
  <si>
    <t>Lenawee County</t>
  </si>
  <si>
    <t>Livingston County</t>
  </si>
  <si>
    <t>Luce County</t>
  </si>
  <si>
    <t>Mackinac County</t>
  </si>
  <si>
    <t>Macomb County</t>
  </si>
  <si>
    <t>Manistee County</t>
  </si>
  <si>
    <t>Marquette County</t>
  </si>
  <si>
    <t>Mason County</t>
  </si>
  <si>
    <t>Mecosta County</t>
  </si>
  <si>
    <t>Menominee County</t>
  </si>
  <si>
    <t>Midland County</t>
  </si>
  <si>
    <t>Missaukee County</t>
  </si>
  <si>
    <t>Monroe County</t>
  </si>
  <si>
    <t>Montcalm County</t>
  </si>
  <si>
    <t>Montmorency County</t>
  </si>
  <si>
    <t>Muskegon County</t>
  </si>
  <si>
    <t>Newaygo County</t>
  </si>
  <si>
    <t>Oakland County</t>
  </si>
  <si>
    <t>Oceana County</t>
  </si>
  <si>
    <t>Ogemaw County</t>
  </si>
  <si>
    <t>Ontonagon County</t>
  </si>
  <si>
    <t>Osceola County</t>
  </si>
  <si>
    <t>Oscoda County</t>
  </si>
  <si>
    <t>Otsego County</t>
  </si>
  <si>
    <t>Ottawa County</t>
  </si>
  <si>
    <t>Presque Isle County</t>
  </si>
  <si>
    <t>Roscommon County</t>
  </si>
  <si>
    <t>Saginaw County</t>
  </si>
  <si>
    <t>Sanilac County</t>
  </si>
  <si>
    <t>Schoolcraft County</t>
  </si>
  <si>
    <t>Shiawassee County</t>
  </si>
  <si>
    <t>St Clair County</t>
  </si>
  <si>
    <t>St Joseph County</t>
  </si>
  <si>
    <t>Tuscola County</t>
  </si>
  <si>
    <t>Van Buren County</t>
  </si>
  <si>
    <t>Washtenaw County</t>
  </si>
  <si>
    <t>Wayne County</t>
  </si>
  <si>
    <t>Wexford County</t>
  </si>
  <si>
    <t>Various Counties</t>
  </si>
  <si>
    <t>Custom 1</t>
  </si>
  <si>
    <t>208A, C, 910A</t>
  </si>
  <si>
    <t>902A, D</t>
  </si>
  <si>
    <t>302A, 902C</t>
  </si>
  <si>
    <t>303A, 902C, TM303(A075)</t>
  </si>
  <si>
    <t>902C, D</t>
  </si>
  <si>
    <t>708C</t>
  </si>
  <si>
    <t>501K, TMA270, RCA030, RCA420</t>
  </si>
  <si>
    <t>501C,D,DD,FF,G,U,W,Z, 902E</t>
  </si>
  <si>
    <t>500B, 504C</t>
  </si>
  <si>
    <t>500B, 505B</t>
  </si>
  <si>
    <t>500B, 505A</t>
  </si>
  <si>
    <t>800A</t>
  </si>
  <si>
    <t>604A or B, TM602(A340)</t>
  </si>
  <si>
    <t>602A, 604A or B, TM602(A340)</t>
  </si>
  <si>
    <t>602A, 604A or B</t>
  </si>
  <si>
    <t>914B</t>
  </si>
  <si>
    <t>602H, 914B</t>
  </si>
  <si>
    <t>602G, 914B</t>
  </si>
  <si>
    <t>602B, 914B</t>
  </si>
  <si>
    <t>602A, D, 604A or B,TM602(A340)</t>
  </si>
  <si>
    <t>602A, D, 604A or B</t>
  </si>
  <si>
    <t>602E, 604A or B, 302B</t>
  </si>
  <si>
    <t>603A</t>
  </si>
  <si>
    <t>302B, 604B, 706E</t>
  </si>
  <si>
    <t>706A</t>
  </si>
  <si>
    <t>905A</t>
  </si>
  <si>
    <t>604B, 706G</t>
  </si>
  <si>
    <t>604B, 706C</t>
  </si>
  <si>
    <t>706D, 708C</t>
  </si>
  <si>
    <t>706D, DS208(A470)</t>
  </si>
  <si>
    <t>707A, F, 914A</t>
  </si>
  <si>
    <t>708A, C</t>
  </si>
  <si>
    <t>708A, B, C</t>
  </si>
  <si>
    <t>710B</t>
  </si>
  <si>
    <t>711E</t>
  </si>
  <si>
    <t>711D, E</t>
  </si>
  <si>
    <t>Bridge Railing, 3 Tube with Pickets</t>
  </si>
  <si>
    <t>711E, F</t>
  </si>
  <si>
    <t>711A, E</t>
  </si>
  <si>
    <t>711B, E</t>
  </si>
  <si>
    <t>706B</t>
  </si>
  <si>
    <t>712A</t>
  </si>
  <si>
    <t>911A</t>
  </si>
  <si>
    <t>713A</t>
  </si>
  <si>
    <t>707A,F</t>
  </si>
  <si>
    <t>707A, F, 906B</t>
  </si>
  <si>
    <t>715B</t>
  </si>
  <si>
    <t>715A, B</t>
  </si>
  <si>
    <t>715B, 716A</t>
  </si>
  <si>
    <t>716A, B</t>
  </si>
  <si>
    <t>604A or B, 804A</t>
  </si>
  <si>
    <t>Guardrail Approach Terminal, Type 2M</t>
  </si>
  <si>
    <t>Guardrail Anch Bridge, Det T1, Modified</t>
  </si>
  <si>
    <t>810C</t>
  </si>
  <si>
    <t>604A or B, 810C</t>
  </si>
  <si>
    <t>604A, B</t>
  </si>
  <si>
    <t>810(O)</t>
  </si>
  <si>
    <t>810P, 919A</t>
  </si>
  <si>
    <t>810E</t>
  </si>
  <si>
    <t>604A or B, 810L</t>
  </si>
  <si>
    <t>604A or B, 810D</t>
  </si>
  <si>
    <t>810F</t>
  </si>
  <si>
    <t>810G</t>
  </si>
  <si>
    <t>810(I)</t>
  </si>
  <si>
    <t>810J</t>
  </si>
  <si>
    <t>810M</t>
  </si>
  <si>
    <t>811(O), Q, 920A</t>
  </si>
  <si>
    <t>811Q, 920A, PAVE 951</t>
  </si>
  <si>
    <t>811F, Q</t>
  </si>
  <si>
    <t>811J, Q</t>
  </si>
  <si>
    <t>811G, Q</t>
  </si>
  <si>
    <t>USP, ERRATA or 811Q</t>
  </si>
  <si>
    <t>Pedestrian Type II Barricade, Temp</t>
  </si>
  <si>
    <t>DS812-J820</t>
  </si>
  <si>
    <t>Pedestrian Type II Channelizer, Temp</t>
  </si>
  <si>
    <t>DS812-J825</t>
  </si>
  <si>
    <t>RC812-A515</t>
  </si>
  <si>
    <t>Conc Barrier, Temp, Limited Deflection, Reflector Replacement</t>
  </si>
  <si>
    <t>RC812-A530</t>
  </si>
  <si>
    <t>RC812-A505</t>
  </si>
  <si>
    <t>Conc Barrier, Temp, Limited Deflection, J1/J2 Assembly, Furn</t>
  </si>
  <si>
    <t>RC812-A510</t>
  </si>
  <si>
    <t>Glare Screen, Temp</t>
  </si>
  <si>
    <t>Glare Screen, Temp, Relocated</t>
  </si>
  <si>
    <t>Glare Screen, Temp, Complete Section, Replaced</t>
  </si>
  <si>
    <t>Tubular Marker</t>
  </si>
  <si>
    <t>Tubular Marker, Replacement</t>
  </si>
  <si>
    <t>812F</t>
  </si>
  <si>
    <t>812T, V 920A</t>
  </si>
  <si>
    <t>812P</t>
  </si>
  <si>
    <t>812V, 920A</t>
  </si>
  <si>
    <t>LAP ONLY</t>
  </si>
  <si>
    <t>812N</t>
  </si>
  <si>
    <t>Sign, Portable, Changeable Message, NTCIP-Compliant, Furn</t>
  </si>
  <si>
    <t>Sign, Portable, Changeable Message, NTCIP-Compliant, Oper</t>
  </si>
  <si>
    <t>Sign, Portable, Changeable Message, NTCIP-Compliant, Full-Matrix, Furn</t>
  </si>
  <si>
    <t>Sign, Portable, Changeable Message, NTCIP-Compliant, Full-Matrix, Oper</t>
  </si>
  <si>
    <t>812L</t>
  </si>
  <si>
    <t>812K</t>
  </si>
  <si>
    <t>812(I)</t>
  </si>
  <si>
    <t>604A or B, 911A</t>
  </si>
  <si>
    <t>815A</t>
  </si>
  <si>
    <t>815A, B, 911A</t>
  </si>
  <si>
    <t>Acer platanoides Cleveland, 1 1/2 inch</t>
  </si>
  <si>
    <t>Acer platanoides Cleveland, 1 3/4 inch</t>
  </si>
  <si>
    <t>Acer platanoides Cleveland, 2 inch</t>
  </si>
  <si>
    <t>Acer platanoides Columnare, 1 1/2 inch</t>
  </si>
  <si>
    <t>Acer platanoides Columnare, 1 3/4 inch</t>
  </si>
  <si>
    <t>Acer platanoides Columnare, 2 inch</t>
  </si>
  <si>
    <t>Acer platanoides Crimson King, 1 1/2 inch</t>
  </si>
  <si>
    <t>Acer platanoides Crimson King, 1 3/4 inch</t>
  </si>
  <si>
    <t>Acer platanoides Crimson King, 2 inch</t>
  </si>
  <si>
    <t>Acer platanoides Emerald Lustre, 1 1/2 inch</t>
  </si>
  <si>
    <t>Acer platanoides Emerald Lustre, 1 3/4 inch</t>
  </si>
  <si>
    <t>Acer platanoides Emerald Lustre, 2 inch</t>
  </si>
  <si>
    <t>Acer platanoides Emerald Queen, 1 1/2 inch</t>
  </si>
  <si>
    <t>Acer platanoides Emerald Queen, 1 3/4 inch</t>
  </si>
  <si>
    <t>Acer platanoides Emerald Queen, 2 inch</t>
  </si>
  <si>
    <t>Acer platanoides Schwedleri, 1 1/2 inch</t>
  </si>
  <si>
    <t>Acer platanoides Schwedleri, 1 3/4 inch</t>
  </si>
  <si>
    <t>Acer platanoides Schwedleri, 2 inch</t>
  </si>
  <si>
    <t>Acer platanoides Summershade, 1 1/2 inch</t>
  </si>
  <si>
    <t>Acer platanoides Summershade, 1 3/4 inch</t>
  </si>
  <si>
    <t>Acer platanoides Summershade, 2 inch</t>
  </si>
  <si>
    <t>Acer platanoides Superform, 1 1/2 inch</t>
  </si>
  <si>
    <t>Acer platanoides Superform, 1 3/4 inch</t>
  </si>
  <si>
    <t>Acer platanoides Superform, 2 inch</t>
  </si>
  <si>
    <t>Acer rubrum Bowhall, 1 1/2 inch</t>
  </si>
  <si>
    <t>Acer rubrum Bowhall, 1 3/4 inch</t>
  </si>
  <si>
    <t>Acer rubrum Bowhall, 2 inch</t>
  </si>
  <si>
    <t>Acer rubrum Red Sunset, 1 1/2 inch</t>
  </si>
  <si>
    <t>Acer rubrum Red Sunset, 1 3/4 inch</t>
  </si>
  <si>
    <t>Acer rubrum Red Sunset, 2 inch</t>
  </si>
  <si>
    <t>Acer saccharum Celebration, 1 1/2 inch</t>
  </si>
  <si>
    <t>Acer saccharum Celebration, 1 3/4 inch</t>
  </si>
  <si>
    <t>Acer saccharum Celebration, 2 inch</t>
  </si>
  <si>
    <t>Acer saccharum Commemoration, 1 1/2 inch</t>
  </si>
  <si>
    <t>Acer saccharum Commemoration, 1 3/4 inch</t>
  </si>
  <si>
    <t>Acer saccharum Commemoration, 2 inch</t>
  </si>
  <si>
    <t>Acer saccharum Green Mountain, 1 1/2 inch</t>
  </si>
  <si>
    <t>Acer saccharum Green Mountain, 1 3/4 inch</t>
  </si>
  <si>
    <t>Acer saccharum Green Mountain, 2 inch</t>
  </si>
  <si>
    <t>Acer saccharum Legacy, 1 1/2 inch</t>
  </si>
  <si>
    <t>Acer saccharum Legacy, 1 3/4 inch</t>
  </si>
  <si>
    <t>Acer saccharum Legacy, 2 inch</t>
  </si>
  <si>
    <t>Acer x freemanii Armstrong, 1 1/2 inch</t>
  </si>
  <si>
    <t>Acer x freemanii Armstrong, 1 3/4 inch</t>
  </si>
  <si>
    <t>Acer x freemanii Armstrong, 2 inch</t>
  </si>
  <si>
    <t>Acer x freemanii Autumn Blaze, 1 1/2 inch</t>
  </si>
  <si>
    <t>Acer x freemanii Autumn Blaze, 1 3/4 inch</t>
  </si>
  <si>
    <t>Acer x freemanii Autumn Blaze, 2 inch</t>
  </si>
  <si>
    <t>Acer x freemanii Celebration, 1 1/2 inch</t>
  </si>
  <si>
    <t>Acer x freemanii Celebration, 1 3/4 inch</t>
  </si>
  <si>
    <t>Acer x freemanii Celebration, 2 inch</t>
  </si>
  <si>
    <t>Aesculus carnea Ruby, 1 1/2 inch</t>
  </si>
  <si>
    <t>Aesculus carnea Ruby, 1 3/4 inch</t>
  </si>
  <si>
    <t>Aesculus carnea Ruby, 2 inch</t>
  </si>
  <si>
    <t>Aesculus x carnea Briotii, 1 1/2 inch</t>
  </si>
  <si>
    <t>Aesculus x carnea Briotii, 1 3/4 inch</t>
  </si>
  <si>
    <t>Aesculus x carnea Briotii, 2 inch</t>
  </si>
  <si>
    <t>Amelanchier x grandifolia Autumn Brillianc, #15 cont.</t>
  </si>
  <si>
    <t>Amelanchier x grandifolia Autumn Brilliance, #7 cont.</t>
  </si>
  <si>
    <t>Amelanchier x grandifolia Robin Hill, 1 1/2 inch</t>
  </si>
  <si>
    <t>Amelanchier x grandifolia Robin Hill, 1 3/4 inch</t>
  </si>
  <si>
    <t>Amelanchier x grandifolia Robin Hill, 2 inch</t>
  </si>
  <si>
    <t>Amelanchier x grandifolia Robin Hill, clump form, 5 foot</t>
  </si>
  <si>
    <t>Aronia arbutifolia Brilliantissima, #3 cont.</t>
  </si>
  <si>
    <t>Aronia arbutifolia Brilliantissima, #5 cont.</t>
  </si>
  <si>
    <t>Aronia melanocarpa Autumn Magic, #3 cont.</t>
  </si>
  <si>
    <t>Aronia melanocarpa Autumn Magic, #5 cont.</t>
  </si>
  <si>
    <t>Aronia melanocarpa Morton, #3 cont.</t>
  </si>
  <si>
    <t>Aronia melanocarpa Morton, #5 cont.</t>
  </si>
  <si>
    <t>Aronia melanocarpa Viking, #3 cont.</t>
  </si>
  <si>
    <t>Aronia melanocarpa Viking, #5 cont.</t>
  </si>
  <si>
    <t>Aster novae-angliae Purple Dome, #1 cont.</t>
  </si>
  <si>
    <t>Aster novae-angliae Purple Dome, 3 inch pot</t>
  </si>
  <si>
    <t>Aster novae-angliae Purple Dome, 4 inch pot</t>
  </si>
  <si>
    <t>Aster oblongifolius October Skies, #1 cont.</t>
  </si>
  <si>
    <t>Aster oblongifolius October Skies, 3 inch pot</t>
  </si>
  <si>
    <t>Aster oblongifolius October Skies, 4 inch pot</t>
  </si>
  <si>
    <t>Aster Woods Light Blue, #1 cont.</t>
  </si>
  <si>
    <t>Aster Woods Light Blue, 3 inch pot</t>
  </si>
  <si>
    <t>Aster Woods Light Blue, 4 inch pot</t>
  </si>
  <si>
    <t>Aster x dumosus Profesor Anton Kippenberg, #1 cont.</t>
  </si>
  <si>
    <t>Aster x dumosus Profesor Anton Kippenberg, 3 inch pot</t>
  </si>
  <si>
    <t>Aster x dumosus Profesor Anton Kippenberg, 4 inch pot</t>
  </si>
  <si>
    <t>Astilbe chinensis Pumila, #1 cont.</t>
  </si>
  <si>
    <t>Astilbe chinensis Pumila, 3 inch pot</t>
  </si>
  <si>
    <t>Astilbe chinensis Pumila, 4 inch pot</t>
  </si>
  <si>
    <t>Astilbe chinensis Visions in Red, #1 cont.</t>
  </si>
  <si>
    <t>Astilbe chinensis Visions in Red, 3 inch pot</t>
  </si>
  <si>
    <t>Astilbe chinensis Visions in Red, 4 inch pot</t>
  </si>
  <si>
    <t>Astilbe chinensis Visions, #1 cont.</t>
  </si>
  <si>
    <t>Astilbe chinensis Visions, 3 inch pot</t>
  </si>
  <si>
    <t>Astilbe chinensis Visions, 4 inch pot</t>
  </si>
  <si>
    <t>Astilbe x arendsii Bridal Veil, #1 cont.</t>
  </si>
  <si>
    <t>Astilbe x arendsii Bridal Veil, 3 inch pot</t>
  </si>
  <si>
    <t>Astilbe x arendsii Bridal Veil, 4 inch pot</t>
  </si>
  <si>
    <t>Astilbe x arendsii Burgundy Red, #1 cont.</t>
  </si>
  <si>
    <t>Astilbe x arendsii Burgundy Red, 3 inch pot</t>
  </si>
  <si>
    <t>Astilbe x arendsii Burgundy Red, 4 inch pot</t>
  </si>
  <si>
    <t>Astilbe x arendsii Cattleya, #1 cont.</t>
  </si>
  <si>
    <t>Astilbe x arendsii Cattleya, 3 inch pot</t>
  </si>
  <si>
    <t>Astilbe x arendsii Cattleya, 4 inch pot</t>
  </si>
  <si>
    <t>Astilbe x arendsii White Glory,  #1 cont.</t>
  </si>
  <si>
    <t>Astilbe x arendsii White Glory, 3 inch pot</t>
  </si>
  <si>
    <t>Astilbe x arendsii White Glory, 4 inch pot</t>
  </si>
  <si>
    <t>Berberis thunbergii Aurea, #3 cont.</t>
  </si>
  <si>
    <t>Berberis thunbergii Aurea, #5 cont.</t>
  </si>
  <si>
    <t>Berberis thunbergii Crimson Pygmy, #3 cont.</t>
  </si>
  <si>
    <t>Berberis thunbergii Crimson Pygmy, #5 cont.</t>
  </si>
  <si>
    <t>Berberis thunbergii Kobold, #3 cont.</t>
  </si>
  <si>
    <t>Berberis thunbergii Kobold, #5 cont.</t>
  </si>
  <si>
    <t>Berberis thunbergii Rosy Glow, #3 cont.</t>
  </si>
  <si>
    <t>Berberis thunbergii Rosy Glow, #5 cont.</t>
  </si>
  <si>
    <t>Berberis thunbergii Sparkle, #3 cont.</t>
  </si>
  <si>
    <t>Berberis thunbergii Sparkle, #5 cont.</t>
  </si>
  <si>
    <t>Betula nigra Heritage, clump form, 6 foot</t>
  </si>
  <si>
    <t>Betula nigra Heritage, clump form, 7 foot</t>
  </si>
  <si>
    <t>Betula nigra Heritage, clump form, 8 foot</t>
  </si>
  <si>
    <t>Betula nigra Heritage, tree form, 1 3/4 inch</t>
  </si>
  <si>
    <t>Betula nigra Heritage, tree form, 2 inch</t>
  </si>
  <si>
    <t>Buddleia davidii Black Knight, #1 cont.</t>
  </si>
  <si>
    <t>Buddleia davidii Black Knight, 3 inch pot</t>
  </si>
  <si>
    <t>Calamagrostis x acutiflora Karl Foerster, # 1 cont.</t>
  </si>
  <si>
    <t>Calamagrostis x acutiflora Karl Foerster, 2 inch pot</t>
  </si>
  <si>
    <t>Calamagrostis x acutiflora Karl Foerster, 3 inch pot</t>
  </si>
  <si>
    <t>Calamagrostis x acutiflora Karl Foerster, 4 inch pot</t>
  </si>
  <si>
    <t>Calamintha nepeta Blue Cloud Strain, #1 cont.</t>
  </si>
  <si>
    <t>Calamintha nepeta Blue Cloud Strain, 3 inch pot</t>
  </si>
  <si>
    <t>Calamintha nepeta Blue Cloud Strain, 4 inch pot</t>
  </si>
  <si>
    <t>Calamintha nepeta Montrose White, #1 cont.</t>
  </si>
  <si>
    <t>Calamintha nepeta Montrose White, 3 inch pot</t>
  </si>
  <si>
    <t>Calamintha nepeta Montrose White, 4 inch pot</t>
  </si>
  <si>
    <t>Callicarpa bodinieri Profusion, #5 cont.</t>
  </si>
  <si>
    <t>Calycanthus floridus Edith Wilder, #5 cont.</t>
  </si>
  <si>
    <t>815A, B, 911A815A, B, 911A</t>
  </si>
  <si>
    <t>Carex morrowii Ice Dance, #1 cont.</t>
  </si>
  <si>
    <t>Carex morrowii Ice Dance, #2 cont.</t>
  </si>
  <si>
    <t>Carex morrowii Ice Dance, 2 inch pot</t>
  </si>
  <si>
    <t>Carex morrowii Ice Dance, 3 inch pot</t>
  </si>
  <si>
    <t>Carex morrowii Ice Dance, 4 inch pot</t>
  </si>
  <si>
    <t>Carpinus betulus Fastigiata, 1 1/2 inch</t>
  </si>
  <si>
    <t>Carpinus betulus Fastigiata, 1 3/4 inch</t>
  </si>
  <si>
    <t>Carpinus betulus Fastigiata, 2 inch</t>
  </si>
  <si>
    <t>Caryopteris x clandonensis First Choice, #1 cont.</t>
  </si>
  <si>
    <t>Caryopteris x clandonensis First Choice, #2 cont.</t>
  </si>
  <si>
    <t>Caryopteris x clandonensis First Choice, 3 inch pot</t>
  </si>
  <si>
    <t>Caryopteris x clandonensis First Choice, 4 inch pot</t>
  </si>
  <si>
    <t>Caryopteris x clandonensis Summer Sorbet, #1 cont.</t>
  </si>
  <si>
    <t>Caryopteris x clandonensis Summer Sorbet, #2 cont.</t>
  </si>
  <si>
    <t>Caryopteris x clandonensis Summer Sorbet, 3 inch pot</t>
  </si>
  <si>
    <t>Caryopteris x clandonensis Summer Sorbet, 4 inch pot</t>
  </si>
  <si>
    <t>Chelone obliqua Hot Lips, #2 cont.</t>
  </si>
  <si>
    <t>Chelone obliqua Hot Lips, 3 inch pot</t>
  </si>
  <si>
    <t>Chelone obliqua Hot Lips, 4 inch pot</t>
  </si>
  <si>
    <t>Clethra alnifolia Hummingbird, #1 cont.</t>
  </si>
  <si>
    <t>Clethra alnifolia Hummingbird, #2 cont.</t>
  </si>
  <si>
    <t>Clethra alnifolia Hummingbird, 3 inch pot</t>
  </si>
  <si>
    <t>Clethra alnifolia Hummingbird, 4 inch pot</t>
  </si>
  <si>
    <t>Clethra alnifolia Ruby Spice, #1 cont.</t>
  </si>
  <si>
    <t>Clethra alnifolia Ruby Spice, #2 cont.</t>
  </si>
  <si>
    <t>Clethra alnifolia Ruby Spice, 3 inch pot</t>
  </si>
  <si>
    <t>Clethra alnifolia Ruby Spice, 4 inch pot</t>
  </si>
  <si>
    <t>Clethra alnifolia Vanilla Spice, #1 cont.</t>
  </si>
  <si>
    <t>Clethra alnifolia Vanilla Spice, #2 cont.</t>
  </si>
  <si>
    <t>Clethra alnifolia Vanilla Spice, 3 inch pot</t>
  </si>
  <si>
    <t>Clethra alnifolia Vanilla Spice, 4 inch pot</t>
  </si>
  <si>
    <t>Coreopsis grandiflora Baby Sun,  #1 cont.</t>
  </si>
  <si>
    <t>Coreopsis grandiflora Baby Sun, 3 inch pot</t>
  </si>
  <si>
    <t>Coreopsis grandiflora Baby Sun, 4 inch pot</t>
  </si>
  <si>
    <t>Coreopsis verticillata Zagreb, #1 cont.</t>
  </si>
  <si>
    <t>Coreopsis verticillata Zagreb, 3 inch pot</t>
  </si>
  <si>
    <t>Coreopsis verticillata Zagreb, 4 inch pot</t>
  </si>
  <si>
    <t>Coreopsis rosea Sweet Dreams, #1 cont.</t>
  </si>
  <si>
    <t>Coreopsis rosea Sweet Dreams, 3 inch pot</t>
  </si>
  <si>
    <t>Coreopsis rosea Sweet Dreams, 4 inch pot</t>
  </si>
  <si>
    <t>Cornus alba Siberica Bloodgood, #3 cont.</t>
  </si>
  <si>
    <t>Cornus alba Siberica Bloodgood, #5 cont.</t>
  </si>
  <si>
    <t>Cornus alba Siberica Red Gnome, #3 cont.</t>
  </si>
  <si>
    <t>Cornus alba Siberica Red Gnome, #5 cont.</t>
  </si>
  <si>
    <t>Cornus mas Golden Glory, tree form, #15 cont.</t>
  </si>
  <si>
    <t>Cornus mas Golden Glory, tree form, #7 cont.</t>
  </si>
  <si>
    <t>Cornus sanguinea Cardinal, #3 cont.</t>
  </si>
  <si>
    <t>Cornus sanguinea Cardinal, #5 cont.</t>
  </si>
  <si>
    <t>Cornus sanguinea Cardinal, #7 cont.</t>
  </si>
  <si>
    <t>Cornus sanguinea Winter Flame, #3 cont.</t>
  </si>
  <si>
    <t>Cornus sanguinea Winter Flame, #5 cont.</t>
  </si>
  <si>
    <t>Cornus sanguinea Winter Flame, #7 cont.</t>
  </si>
  <si>
    <t>Cornus sericea Flaviramea, #3 cont.</t>
  </si>
  <si>
    <t>Cornus sericea Flaviramea, #5 cont.</t>
  </si>
  <si>
    <t>Cornus sericea Flaviramea, #7 cont.</t>
  </si>
  <si>
    <t>Cornus sericea Kelseyi, #3 cont.</t>
  </si>
  <si>
    <t>Cornus sericea Kelseyi, #5 cont.</t>
  </si>
  <si>
    <t>Cornus sericea Kelseyi, #7 cont.</t>
  </si>
  <si>
    <t>Cotinus coggygria Royal Purple, #3 cont.</t>
  </si>
  <si>
    <t>Cotinus coggygria Royal Purple, #5 cont.</t>
  </si>
  <si>
    <t>Cotinus coggygria Royal Purple, #7 cont.</t>
  </si>
  <si>
    <t>Crataegus crusgalli Inermis, shrub form, 4 foot</t>
  </si>
  <si>
    <t>Crataegus crusgalli Inermis, shrub form, 5 foot</t>
  </si>
  <si>
    <t>Crataegus crusgalli Inermis, tree form, 1 1/2 inch</t>
  </si>
  <si>
    <t>Crataegus crusgalli Inermis, tree form, 1 3/4 inch</t>
  </si>
  <si>
    <t>Crataegus crusgalli Inermis, 2 inch</t>
  </si>
  <si>
    <t>Crataegus punctata Ohio Pioneer, 1 3/4 inch</t>
  </si>
  <si>
    <t>Crataegus punctata Ohio Pioneer, 4 foot</t>
  </si>
  <si>
    <t>Crataegus punctata Ohio Pioneer, 5 foot</t>
  </si>
  <si>
    <t>Crataegus virdis Winter King, 1 1/2 inch</t>
  </si>
  <si>
    <t>Crataegus virdis Winter King, 1 3/4 inch</t>
  </si>
  <si>
    <t>Crataegus virdis Winter King, 2 inch</t>
  </si>
  <si>
    <t>Deschampsia caespitosa Bronze Veil, #1 cont.</t>
  </si>
  <si>
    <t>Deschampsia caespitosa Bronze Veil, #2 cont.</t>
  </si>
  <si>
    <t>Deschampsia caespitosa Bronze Veil, 2 inch pot</t>
  </si>
  <si>
    <t>Deschampsia caespitosa Bronze Veil, 3 inch pot</t>
  </si>
  <si>
    <t>Deschampsia caespitosa Bronze Veil, 4 inch pot</t>
  </si>
  <si>
    <t>Diervilla Ionicera Copper, #5 cont.</t>
  </si>
  <si>
    <t>Echinacea purpurpea Baby White Swan, #1 cont.</t>
  </si>
  <si>
    <t>Echinacea purpurpea Baby White Swan, 3 inch pot</t>
  </si>
  <si>
    <t>Echinacea purpurpea Baby White Swan, 4 inch pot</t>
  </si>
  <si>
    <t>Echinacea purpurpea Kims Knee High, #1 cont.</t>
  </si>
  <si>
    <t>Echinacea purpurpea Kims Knee High, 3 inch pot</t>
  </si>
  <si>
    <t>Echinacea purpurpea Kims Knee High, 4 inch pot</t>
  </si>
  <si>
    <t>Echinacea purpurpea Magnus, #1 cont.</t>
  </si>
  <si>
    <t>Echinacea purpurpea Magnus, 3 inch pot</t>
  </si>
  <si>
    <t>Echinacea purpurpea Magnus, 4 inch pot</t>
  </si>
  <si>
    <t>Euonymous fortunei Coloratus, #2 cont.</t>
  </si>
  <si>
    <t>Euonymous fortunei Coloratus, #3 cont.</t>
  </si>
  <si>
    <t>Euonymous fortunei Coloratus, rooted cutting, 2 year, #1 cont.</t>
  </si>
  <si>
    <t>Euonymous fortunei Greenlane, #2 cont.</t>
  </si>
  <si>
    <t>Fallopia japonica Compacta, #1 cont.</t>
  </si>
  <si>
    <t>Fallopia japonica Compacta, 3 inch pot</t>
  </si>
  <si>
    <t>Fallopia japonica Compacta, 4 inch pot</t>
  </si>
  <si>
    <t>Festuca glauca Elijah Blue, #1 cont.</t>
  </si>
  <si>
    <t>Festuca glauca Elijah Blue, #2 cont.</t>
  </si>
  <si>
    <t>Festuca glauca Elijah Blue, 2 inch pot</t>
  </si>
  <si>
    <t>Festuca glauca Elijah Blue, 3 inch pot</t>
  </si>
  <si>
    <t>Festuca glauca Elijah Blue, 4 inch pot</t>
  </si>
  <si>
    <t>Festuca ovina Elijah Blue, #1 cont.</t>
  </si>
  <si>
    <t>Festuca ovina Elijah Blue, 3 inch pot</t>
  </si>
  <si>
    <t>Festuca ovina Elijah Blue, 4 inch pot</t>
  </si>
  <si>
    <t>Forsythia x Arnold Dwarf, #3 cont.</t>
  </si>
  <si>
    <t>Forsythia x Arnold Dwarf, #5 cont.</t>
  </si>
  <si>
    <t>Forsythia x intermedia Courtasol, #3 cont.</t>
  </si>
  <si>
    <t>Forsythia x intermedia Courtasol, #5 cont.</t>
  </si>
  <si>
    <t>Forsythia x intermedia Lynwood Gold, #3 cont.</t>
  </si>
  <si>
    <t>Forsythia x intermedia Lynwood Gold, #5 cont.</t>
  </si>
  <si>
    <t>Forsythia x intermedia Lynwood Gold, #7 cont</t>
  </si>
  <si>
    <t>Forsythia x Meadowlark, #3 cont.</t>
  </si>
  <si>
    <t>Forsythia x Meadowlark, #5 cont.</t>
  </si>
  <si>
    <t>Fothergilla gardenii Blue Mist, #3 cont.</t>
  </si>
  <si>
    <t>Fothergilla gardenii Blue Mist, #5 cont.</t>
  </si>
  <si>
    <t>Gaillardia aristata Amber Wheels, #1 cont.</t>
  </si>
  <si>
    <t>Gaillardia aristata Amber Wheels, 3 inch pot</t>
  </si>
  <si>
    <t>Gaillardia aristata Amber Wheels, 4 inch pot</t>
  </si>
  <si>
    <t>Gaillardia x grandiflora Arizona Sun, #1 cont.</t>
  </si>
  <si>
    <t>Gaillardia x grandiflora Arizona Sun, 3 inch pot</t>
  </si>
  <si>
    <t>Gaillardia x grandiflora Arizona Sun, 4 inch pot</t>
  </si>
  <si>
    <t>Geranium sanguineum Lancastriense, #1 cont.</t>
  </si>
  <si>
    <t>Geranium sanguineum Lancastriense, 3 inch pot</t>
  </si>
  <si>
    <t>Geranium sanguineum Lancastriense, 4 inch pot</t>
  </si>
  <si>
    <t>Geranium x cantabrigiense Biokovo, #1 cont.</t>
  </si>
  <si>
    <t>Geranium x cantabrigiense Biokovo, 3 inch pot</t>
  </si>
  <si>
    <t>Geranium x cantabrigiense Biokovo, 4 inch pot</t>
  </si>
  <si>
    <t>Ginko biloba Autumn Gold, 1 1/2 inch</t>
  </si>
  <si>
    <t>Ginko biloba Autumn Gold, 1 3/4 inch</t>
  </si>
  <si>
    <t>Ginko biloba Autumn Gold, 2 inch</t>
  </si>
  <si>
    <t>Ginko biloba Fastigiata, 1 1/2 inch</t>
  </si>
  <si>
    <t>Ginko biloba Fastigiata, 2 inch</t>
  </si>
  <si>
    <t>Gleditsia triacanthos inermis Green Glory, 1 1/2 inch</t>
  </si>
  <si>
    <t>Gleditsia triacanthos inermis Green Glory, 1 3/4 inch</t>
  </si>
  <si>
    <t>Gleditsia triacanthos inermis Green Glory, 2 inch</t>
  </si>
  <si>
    <t>Gleditsia triacanthos inermis Majestic, 1 1/2 inch</t>
  </si>
  <si>
    <t>Gleditsia triacanthos inermis Majestic, 1 3/4 inch</t>
  </si>
  <si>
    <t>Gleditsia triacanthos inermis Majestic, 2 inch</t>
  </si>
  <si>
    <t>Gleditsia triacanthos inermis Shademaster, 1 1/2 inch</t>
  </si>
  <si>
    <t>Gleditsia triacanthos inermis Shademaster, 1 3/4 inch</t>
  </si>
  <si>
    <t>Gleditsia triacanthos inermis Shademaster, 2 inch</t>
  </si>
  <si>
    <t>Gleditsia triacanthos inermis Skyline, 1 1/2 inch</t>
  </si>
  <si>
    <t>Gleditsia triacanthos inermis Skyline, 1 3/4 inch</t>
  </si>
  <si>
    <t>Gleditsia triacanthos inermis Skyline, 2 inch</t>
  </si>
  <si>
    <t>Gleditsia triacanthos inermis True Shade, 1 1/2 inch</t>
  </si>
  <si>
    <t>Gleditsia triacanthos inermis True Shade, 1 3/4 inch</t>
  </si>
  <si>
    <t>Gleditsia triacanthos inermis True Shade, 2 inch</t>
  </si>
  <si>
    <t>Hedera helix Baltica, #1 cont.</t>
  </si>
  <si>
    <t>Hedera helix Baltica, 2 inch pot</t>
  </si>
  <si>
    <t>Hedera helix Baltica, 2 1/2 inch pot</t>
  </si>
  <si>
    <t>Hedera helix Baltica, 3 inch pot</t>
  </si>
  <si>
    <t>Hedera helix Baltica, 4 inch pot</t>
  </si>
  <si>
    <t>Helictotorichon sempervirens Sapphire, #1 cont.</t>
  </si>
  <si>
    <t>Helictotorichon sempervirens Sapphire, 2 inch pot</t>
  </si>
  <si>
    <t>Helictotorichon sempervirens Sapphire, 3 inch pot</t>
  </si>
  <si>
    <t>Helictotorichon sempervirens Sapphire, 4 inch pot</t>
  </si>
  <si>
    <t>Hemerocallis Variety, #1 cont.</t>
  </si>
  <si>
    <t>Hemerocallis Variety, #3 cont.</t>
  </si>
  <si>
    <t>Hemerocallis Variety, 2 inch pot</t>
  </si>
  <si>
    <t>Hemerocallis Variety, 3 inch pot</t>
  </si>
  <si>
    <t>Hemerocallis Variety, 4 inch pot</t>
  </si>
  <si>
    <t>Hosta Variety, #1 cont.</t>
  </si>
  <si>
    <t>Hosta Variety, #3 cont.</t>
  </si>
  <si>
    <t>Hosta Variety, 2 inch pot</t>
  </si>
  <si>
    <t>Hosta Variety, 3 inch pot</t>
  </si>
  <si>
    <t>Hosta Variety, 4 inch pot</t>
  </si>
  <si>
    <t>Hydrangea paniculata Limelight, #2 cont.</t>
  </si>
  <si>
    <t>Hydrangea paniculata Limelight, #3 cont.</t>
  </si>
  <si>
    <t>Hydrangea paniculata Limelight, #5 cont.</t>
  </si>
  <si>
    <t>Hydrangea paniculata Little Lamb, #2 cont.</t>
  </si>
  <si>
    <t>Hydrangea paniculata Little Lamb, #3 cont.</t>
  </si>
  <si>
    <t>Hydrangea paniculata Little Lamb, #5 cont.</t>
  </si>
  <si>
    <t>Hydrangea paniculata Unique, #2 cont.</t>
  </si>
  <si>
    <t>Hydrangea paniculata Unique, #3 cont.</t>
  </si>
  <si>
    <t>Hydrangea paniculata Unique, #5 cont.</t>
  </si>
  <si>
    <t>Hydrangea quercifolia Pee Wee, #2 cont.</t>
  </si>
  <si>
    <t>Hydrangea quercifolia Pee Wee, #3 cont.</t>
  </si>
  <si>
    <t>Hydrangea quercifolia Pee Wee, #5 cont.</t>
  </si>
  <si>
    <t>Ilex glabra Compacta, #2 cont.</t>
  </si>
  <si>
    <t>Ilex glabra Compacta, #3 cont.</t>
  </si>
  <si>
    <t>Ilex glabra Compacta, #5 cont.</t>
  </si>
  <si>
    <t>Ilex glabra Nigra, #2 cont.</t>
  </si>
  <si>
    <t>Ilex glabra Nigra, #3 cont.</t>
  </si>
  <si>
    <t>Ilex glabra Nigra, #5 cont.</t>
  </si>
  <si>
    <t>Ilex glabra Nordic, #2 cont.</t>
  </si>
  <si>
    <t>Ilex glabra Nordic, #3 cont.</t>
  </si>
  <si>
    <t>Ilex glabra Nordic, #5 cont.</t>
  </si>
  <si>
    <t>Ilex glabra Shamrock, #2 cont.</t>
  </si>
  <si>
    <t>Ilex glabra Shamrock, #3 cont.</t>
  </si>
  <si>
    <t>Ilex glabra Shamrock, #5 cont.</t>
  </si>
  <si>
    <t>Ilex verticillata Jim Dandy, #2 cont.</t>
  </si>
  <si>
    <t>Ilex verticillata Jim Dandy, #3 cont.</t>
  </si>
  <si>
    <t>Ilex verticillata Jim Dandy, #5 cont.</t>
  </si>
  <si>
    <t>Ilex verticillata Red Sprite, #2 cont.</t>
  </si>
  <si>
    <t>Ilex verticillata Red Sprite, #3 cont.</t>
  </si>
  <si>
    <t>Ilex verticillata Red Sprite, #5 cont.</t>
  </si>
  <si>
    <t>Ilex verticillata Sparkleberry, #2 cont.</t>
  </si>
  <si>
    <t>Ilex verticillata Sparkleberry, #3 cont.</t>
  </si>
  <si>
    <t>Ilex verticillata Sparkleberry, #5 cont.</t>
  </si>
  <si>
    <t>Ilex verticillata Winter Red (female), #2 cont.</t>
  </si>
  <si>
    <t>Ilex verticillata Winter Red (female), #3 cont.</t>
  </si>
  <si>
    <t>Ilex verticillata Winter Red (female), #5 cont.</t>
  </si>
  <si>
    <t>Ilex x Appollo (male), #2 cont.</t>
  </si>
  <si>
    <t>Ilex x Appollo (male), #3 cont.</t>
  </si>
  <si>
    <t>Ilex x Appollo (male), #5 cont.</t>
  </si>
  <si>
    <t>Itea virginica Henrys Garnet, #2 cont.</t>
  </si>
  <si>
    <t>Itea virginica Henrys Garnet, #3 cont.</t>
  </si>
  <si>
    <t>Itea virginica Henrys Garnet, #5 cont.</t>
  </si>
  <si>
    <t>Itea virginica Sprich, #3 cont.</t>
  </si>
  <si>
    <t>Itea virginica Sprich, #5 cont.</t>
  </si>
  <si>
    <t>Juniperus chinensis Pfitzeriana Compacta, #3 cont.</t>
  </si>
  <si>
    <t>Juniperus chinensis Pfitzeriana Compacta, #5 cont.</t>
  </si>
  <si>
    <t>Juniperus chinensis Sea Green, #2 cont.</t>
  </si>
  <si>
    <t>Juniperus chinensis Sea Green, #3 cont.</t>
  </si>
  <si>
    <t>Juniperus chinensis Sea Green, #5 cont.</t>
  </si>
  <si>
    <t>Juniperus horizontalis Blue Chip, #2 cont.</t>
  </si>
  <si>
    <t>Juniperus horizontalis Blue Chip, #3 cont.</t>
  </si>
  <si>
    <t>Juniperus horizontalis Blue Chip, #5 cont.</t>
  </si>
  <si>
    <t>Juniperus horizontalis Emerald Spreader, #2 cont.</t>
  </si>
  <si>
    <t>Juniperus horizontalis Emerald Spreader, #3 cont.</t>
  </si>
  <si>
    <t>Juniperus horizontalis Emerald Spreader, #5 cont.</t>
  </si>
  <si>
    <t>Juniperus horizontalis Plumosa Compacta Youngstown, #2 cont.</t>
  </si>
  <si>
    <t>Juniperus horizontalis Plumosa Compacta Youngstown, #3 cont.</t>
  </si>
  <si>
    <t>Juniperus horizontalis Plumosa Compacta Youngstown, #5 cont.</t>
  </si>
  <si>
    <t>Juniperus horizontalis Plumosa, #2 cont.</t>
  </si>
  <si>
    <t>Juniperus horizontalis Plumosa, #3 cont.</t>
  </si>
  <si>
    <t>Juniperus horizontalis Plumosa, #5 cont.</t>
  </si>
  <si>
    <t>Juniperus procumbens Nana, #2 cont.</t>
  </si>
  <si>
    <t>Juniperus procumbens Nana, #3 cont.</t>
  </si>
  <si>
    <t>Juniperus procumbens Nana, #5 cont</t>
  </si>
  <si>
    <t>Juniperus sabina Broadmoor, #2 cont.</t>
  </si>
  <si>
    <t>Juniperus sabina Broadmoor, #3 cont.</t>
  </si>
  <si>
    <t>Juniperus sabina Broadmoor, #5 cont</t>
  </si>
  <si>
    <t>Juniperus sabina t New Blue, #2 cont.</t>
  </si>
  <si>
    <t>Juniperus sabina t New Blue, #3 cont.</t>
  </si>
  <si>
    <t>Juniperus sabina t New Blue, #5 cont.</t>
  </si>
  <si>
    <t>Juniperus squamata Blue Star, #2  cont.</t>
  </si>
  <si>
    <t>Juniperus squamata Blue Star, #3  cont.</t>
  </si>
  <si>
    <t>Juniperus squamata Blue Star, #5  cont.</t>
  </si>
  <si>
    <t>Juniperus virginiana Greenspire, 3 foot</t>
  </si>
  <si>
    <t>Juniperus virginiana Greenspire, 4 foot</t>
  </si>
  <si>
    <t>Juniperus virginiana Greenspire, 6 foot</t>
  </si>
  <si>
    <t>Lavandula angustifolia Hidcote Superior, #1 cont.</t>
  </si>
  <si>
    <t>Lavandula angustifolia Hidcote Superior, 3 inch pot</t>
  </si>
  <si>
    <t>Lavandula angustifolia Hidcote Superior, 4 inch pot</t>
  </si>
  <si>
    <t>Leucanthemum superbum Becky, #1 cont.</t>
  </si>
  <si>
    <t>Leucanthemum superbum Becky, 3 inch pot</t>
  </si>
  <si>
    <t>Leucanthemum superbum Becky, 4 inch pot</t>
  </si>
  <si>
    <t>Leucanthemum superbum Highland White Dream, #1 cont.</t>
  </si>
  <si>
    <t>Leucanthemum superbum Highland White Dream, 3 inch pot</t>
  </si>
  <si>
    <t>Leucanthemum superbum Highland White Dream, 4 inch pot</t>
  </si>
  <si>
    <t>Leucanthemum superbum Snowcap, #1 cont.</t>
  </si>
  <si>
    <t>Leucanthemum superbum Snowcap, 3 inch pot</t>
  </si>
  <si>
    <t>Leucanthemum superbum Snowcap, 4 inch pot</t>
  </si>
  <si>
    <t>Liatris spicata Kobold, #1 cont.</t>
  </si>
  <si>
    <t>Liatris spicata Kobold, 2 inch pot</t>
  </si>
  <si>
    <t>Liatris spicata Kobold, 3 inch pot</t>
  </si>
  <si>
    <t>Liatris spicata Kobold, 4 inch pot</t>
  </si>
  <si>
    <t>Ligustrum obtusifolium Regalianum, #3 cont.</t>
  </si>
  <si>
    <t>Ligustrum obtusifolium Regalianum, #5 cont.</t>
  </si>
  <si>
    <t>Lingustrum x Vicaryi, #3 cont.</t>
  </si>
  <si>
    <t>Liquidambar styraciflua Goduzam, 1 1/2 inch</t>
  </si>
  <si>
    <t>Liquidambar styraciflua Goduzam, 1 3/4 inch</t>
  </si>
  <si>
    <t>Liquidambar styraciflua Goduzam, 2 inch</t>
  </si>
  <si>
    <t>Liquidambar styraciflua Grazam, 1 1/2 inch</t>
  </si>
  <si>
    <t>Liquidambar styraciflua Grazam, 1 3/4 inch</t>
  </si>
  <si>
    <t>Liquidambar styraciflua Grazam, 2 inch</t>
  </si>
  <si>
    <t>Liriope muscari Big Blue, #1 cont.</t>
  </si>
  <si>
    <t>Liriope muscari Big Blue, 2 inch pot</t>
  </si>
  <si>
    <t>Liriope muscari Big Blue, 3 inch pot</t>
  </si>
  <si>
    <t>Liriope muscari Big Blue, 4 inch pot</t>
  </si>
  <si>
    <t>Lonicera japonica Halliana, 2 inch pot</t>
  </si>
  <si>
    <t>Lonicera tartarica Arnold Red, #3 cont.</t>
  </si>
  <si>
    <t>Lonicera tartarica Arnold Red, #5 cont.</t>
  </si>
  <si>
    <t>Lonicera xylosteum Claveyi, #3 cont.</t>
  </si>
  <si>
    <t>Lonicera xylosteum Claveyi, #5 cont.</t>
  </si>
  <si>
    <t>Lonicera xylosteum Emerald Mound, #3 cont.</t>
  </si>
  <si>
    <t>Lonicera xylosteum Emerald Mound, #5 cont.</t>
  </si>
  <si>
    <t>Malus Bob White, 1 1/2 inch</t>
  </si>
  <si>
    <t>Malus Bob White, 1 3/4 inch</t>
  </si>
  <si>
    <t>Malus Bob White, 2 inch</t>
  </si>
  <si>
    <t>Malus Centurion, 1 1/2 inch</t>
  </si>
  <si>
    <t>Malus Centurion, 1 3/4 inch</t>
  </si>
  <si>
    <t>Malus Centurion, 2 inch</t>
  </si>
  <si>
    <t>Malus David, 1 1/2 inch</t>
  </si>
  <si>
    <t>Malus David, 1 3/4 inch</t>
  </si>
  <si>
    <t>Malus David, 2 inch</t>
  </si>
  <si>
    <t>Malus Donald Wyman, 1 1/2 inch</t>
  </si>
  <si>
    <t>Malus Donald Wyman, 1 3/4 inch</t>
  </si>
  <si>
    <t>Malus Donald Wyman, 2 inch</t>
  </si>
  <si>
    <t>Malus Harvest Gold, 1 1/2 inch</t>
  </si>
  <si>
    <t>Malus Harvest Gold, 1 3/4 inch</t>
  </si>
  <si>
    <t>Malus Harvest Gold, 2 inch</t>
  </si>
  <si>
    <t>Malus Indian Magic, 1 1/2 inch</t>
  </si>
  <si>
    <t>Malus Indian Magic, 1 3/4 inch</t>
  </si>
  <si>
    <t>Malus Indian Magic, 2 inch</t>
  </si>
  <si>
    <t>Malus Prairie Fire, 1 1/2 inch</t>
  </si>
  <si>
    <t>Malus Prairie Fire, 1 3/4 inch</t>
  </si>
  <si>
    <t>Malus Prairie Fire, 2 inch</t>
  </si>
  <si>
    <t>Malus Professor Sprenger, 1 1/2 inch</t>
  </si>
  <si>
    <t>Malus Professor Sprenger, 1 3/4 inch</t>
  </si>
  <si>
    <t>Malus Professor Sprenger, 2 inch</t>
  </si>
  <si>
    <t>Malus Radiant, 1 1/2 inch</t>
  </si>
  <si>
    <t>Malus Radiant, 1 3/4 inch</t>
  </si>
  <si>
    <t>Malus Radiant, 2 inch</t>
  </si>
  <si>
    <t>Malus Sargenti, 1 1/2 inch</t>
  </si>
  <si>
    <t>Malus Sargenti, 1 3/4 inch</t>
  </si>
  <si>
    <t>Malus Sargenti, 2 inch</t>
  </si>
  <si>
    <t>Malus Sentinel, 1 1/2 inch</t>
  </si>
  <si>
    <t>Malus Sentinel, 1 3/4 inch</t>
  </si>
  <si>
    <t>Malus Sentinel, 2 inch</t>
  </si>
  <si>
    <t>Malus Snowdrift, 1 1/2 inch</t>
  </si>
  <si>
    <t>Malus Snowdrift, 1 3/4 inch</t>
  </si>
  <si>
    <t>Malus Snowdrift, 2 inch</t>
  </si>
  <si>
    <t>Malus Spring Snow, 1 1/2 inch</t>
  </si>
  <si>
    <t>Malus Spring Snow, 1 3/4 inch</t>
  </si>
  <si>
    <t>Malus Spring Snow, 2 inch</t>
  </si>
  <si>
    <t>Malus Sugar Tyme, 1 1/2 inch</t>
  </si>
  <si>
    <t>Malus Sugar Tyme, 1 3/4 inch</t>
  </si>
  <si>
    <t>Malus Sugar Tyme, 2 inch</t>
  </si>
  <si>
    <t>Malus White Angel, 1 1/2 inch</t>
  </si>
  <si>
    <t>Malus White Angel, 1 3/4 inch</t>
  </si>
  <si>
    <t>Malus White Angel, 2 inch</t>
  </si>
  <si>
    <t>Malus x zumi Calocarpa, 1 1/2 inch</t>
  </si>
  <si>
    <t>Malus x zumi Calocarpa, 1 3/4 inch</t>
  </si>
  <si>
    <t>Malus x zumi Calocarpa, 2 inch</t>
  </si>
  <si>
    <t>Miscanthus sinensis Adagio, #1 cont.</t>
  </si>
  <si>
    <t>Miscanthus sinensis Adagio, #2 cont.</t>
  </si>
  <si>
    <t>Miscanthus sinensis Adagio, 2 inch pot</t>
  </si>
  <si>
    <t>Miscanthus sinensis Adagio, 3 inch pot</t>
  </si>
  <si>
    <t>Miscanthus sinensis Adagio, 4 inch pot</t>
  </si>
  <si>
    <t>Miscanthus sinensis Ferner Osten, #1 cont.</t>
  </si>
  <si>
    <t>Miscanthus sinensis Ferner Osten, #2 cont.</t>
  </si>
  <si>
    <t>Miscanthus sinensis Ferner Osten, 2 inch pot</t>
  </si>
  <si>
    <t>Miscanthus sinensis Ferner Osten, 3 inch pot</t>
  </si>
  <si>
    <t>Miscanthus sinensis Ferner Osten, 4 inch pot</t>
  </si>
  <si>
    <t>Miscanthus sinensis Gracillimus, #1 cont.</t>
  </si>
  <si>
    <t>Miscanthus sinensis Gracillimus, #2 cont.</t>
  </si>
  <si>
    <t>Miscanthus sinensis Gracillimus, 2 inch pot</t>
  </si>
  <si>
    <t>Miscanthus sinensis Gracillimus, 3 inch pot</t>
  </si>
  <si>
    <t>Miscanthus sinensis Gracillimus, 4 inch pot</t>
  </si>
  <si>
    <t>Miscanthus sinensis Little Kitten, #1 cont.</t>
  </si>
  <si>
    <t>Miscanthus sinensis Little Kitten, #2 cont.</t>
  </si>
  <si>
    <t>Miscanthus sinensis Little Kitten, 2 inch pot</t>
  </si>
  <si>
    <t>Miscanthus sinensis Little Kitten, 3 inch pot</t>
  </si>
  <si>
    <t>Miscanthus sinensis Little Kitten, 4 inch pot</t>
  </si>
  <si>
    <t>Miscanthus sinensis Little Zebra, #1 cont.</t>
  </si>
  <si>
    <t>Miscanthus sinensis Little Zebra, #2 cont.</t>
  </si>
  <si>
    <t>Miscanthus sinensis Little Zebra, 2 inch pot</t>
  </si>
  <si>
    <t>Miscanthus sinensis Little Zebra, 3 inch pot</t>
  </si>
  <si>
    <t>Miscanthus sinensis Little Zebra, 4 inch pot</t>
  </si>
  <si>
    <t>Miscanthus sinensis Malepartus, #1 cont.</t>
  </si>
  <si>
    <t>Miscanthus sinensis Malepartus, #2 cont.</t>
  </si>
  <si>
    <t>Miscanthus sinensis Malepartus, 2 inch pot</t>
  </si>
  <si>
    <t>Miscanthus sinensis Malepartus, 3 inch pot</t>
  </si>
  <si>
    <t>Miscanthus sinensis Malepartus, 4 inch pot</t>
  </si>
  <si>
    <t>Miscanthus sinensis Morning Light, #1 cont.</t>
  </si>
  <si>
    <t>Miscanthus sinensis Morning Light, #2 cont.</t>
  </si>
  <si>
    <t>Miscanthus sinensis Morning Light, 2 inch pot</t>
  </si>
  <si>
    <t>Miscanthus sinensis Morning Light, 3 inch pot</t>
  </si>
  <si>
    <t>Miscanthus sinensis Morning Light, 4 inch pot</t>
  </si>
  <si>
    <t>Miscanthus sinensis Purpurascens, #1 cont.</t>
  </si>
  <si>
    <t>Miscanthus sinensis Purpurascens, #2 cont.</t>
  </si>
  <si>
    <t>Miscanthus sinensis Purpurascens, 2 inch pot</t>
  </si>
  <si>
    <t>Miscanthus sinensis Purpurascens, 3 inch pot</t>
  </si>
  <si>
    <t>Miscanthus sinensis Purpurascens, 4 inch pot</t>
  </si>
  <si>
    <t>Miscanthus sinensis Strictus, #1 cont.</t>
  </si>
  <si>
    <t>Miscanthus sinensis Strictus, #2 cont.</t>
  </si>
  <si>
    <t>Miscanthus sinensis Strictus, 2 inch pot</t>
  </si>
  <si>
    <t>Miscanthus sinensis Strictus, 3 inch pot</t>
  </si>
  <si>
    <t>Miscanthus sinensis Strictus, 4 inch pot</t>
  </si>
  <si>
    <t>Miscanthus sinensis Zebrinus, #1 cont.</t>
  </si>
  <si>
    <t>Miscanthus sinensis Zebrinus, #2 cont.</t>
  </si>
  <si>
    <t>Miscanthus sinensis Zebrinus, 2 inch pot</t>
  </si>
  <si>
    <t>Miscanthus sinensis Zebrinus, 3 inch pot</t>
  </si>
  <si>
    <t>Miscanthus sinensis Zebrinus, 4 inch pot</t>
  </si>
  <si>
    <t>Molinia caerulea Skyracer, #1 cont.</t>
  </si>
  <si>
    <t>Molinia caerulea Skyracer, #2 cont.</t>
  </si>
  <si>
    <t>Molinia caerulea Skyracer, 2 inch pot</t>
  </si>
  <si>
    <t>Molinia caerulea Skyracer, 3 inch pot</t>
  </si>
  <si>
    <t>Molinia caerulea Skyracer, 4 inch pot</t>
  </si>
  <si>
    <t>Monarda didyma Petite Delight, #1 cont.</t>
  </si>
  <si>
    <t>Monarda didyma Petite Delight, #2 cont.</t>
  </si>
  <si>
    <t>Monarda didyma Petite Delight, 2 inch pot</t>
  </si>
  <si>
    <t>Monarda didyma Petite Delight, 3 inch pot</t>
  </si>
  <si>
    <t>Monarda didyma Petite Delight, 4 inch pot</t>
  </si>
  <si>
    <t>Monarda didyma Raspberry Wine, #1 cont.</t>
  </si>
  <si>
    <t>Monarda didyma Raspberry Wine, #2 cont.</t>
  </si>
  <si>
    <t>Monarda didyma Raspberry Wine, 2 inch pot</t>
  </si>
  <si>
    <t>Monarda didyma Raspberry Wine, 3 inch pot</t>
  </si>
  <si>
    <t>Monarda didyma Raspberry Wine, 4 inch pot</t>
  </si>
  <si>
    <t>Narcissus Variety, bulb</t>
  </si>
  <si>
    <t>Nepeta x faassenii Blue Wonder, #1 cont.</t>
  </si>
  <si>
    <t>Nepeta x faassenii Blue Wonder, #2 cont.</t>
  </si>
  <si>
    <t>Nepeta x faassenii Blue Wonder, 2 inch pot</t>
  </si>
  <si>
    <t>Nepeta x faassenii Blue Wonder, 3 inch pot</t>
  </si>
  <si>
    <t>Nepeta x faassenii Blue Wonder, 4 inch pot</t>
  </si>
  <si>
    <t>Nepeta x faassenii Six Hills Giant, #1 cont.</t>
  </si>
  <si>
    <t>Nepeta x faassenii Six Hills Giant, #2 cont.</t>
  </si>
  <si>
    <t>Nepeta x faassenii Six Hills Giant, 2 inch pot</t>
  </si>
  <si>
    <t>Nepeta x faassenii Six Hills Giant, 3 inch pot</t>
  </si>
  <si>
    <t>Nepeta x faassenii Six Hills Giant, 4 inch pot</t>
  </si>
  <si>
    <t>Nepeta x faassenii Walkers Low, #1 cont.</t>
  </si>
  <si>
    <t>Nepeta x faassenii Walkers Low, #2 cont.</t>
  </si>
  <si>
    <t>Nepeta x faassenii Walkers Low, 2 inch pot</t>
  </si>
  <si>
    <t>Nepeta x faassenii Walkers Low, 3 inch pot</t>
  </si>
  <si>
    <t>Nepeta x faassenii Walkers Low, 4 inch pot</t>
  </si>
  <si>
    <t>Panicum virgatum Cloud Nine, #1 cont.</t>
  </si>
  <si>
    <t>Panicum virgatum Cloud Nine, #2 cont.</t>
  </si>
  <si>
    <t>Panicum virgatum Cloud Nine, 2 inch pot</t>
  </si>
  <si>
    <t>Panicum virgatum Cloud Nine, 3 inch pot</t>
  </si>
  <si>
    <t>Panicum virgatum Cloud Nine, 4 inch pot</t>
  </si>
  <si>
    <t>Panicum virgatum Dallas Blues, #1 cont.</t>
  </si>
  <si>
    <t>Panicum virgatum Dallas Blues, #2 cont.</t>
  </si>
  <si>
    <t>Panicum virgatum Dallas Blues, 2 inch pot</t>
  </si>
  <si>
    <t>Panicum virgatum Dallas Blues, 3 inch pot</t>
  </si>
  <si>
    <t>Panicum virgatum Dallas Blues, 4 inch pot</t>
  </si>
  <si>
    <t>Panicum virgatum Hans Hermes, #1 cont.</t>
  </si>
  <si>
    <t>Panicum virgatum Hans Hermes, #2 cont.</t>
  </si>
  <si>
    <t>Panicum virgatum Hans Hermes, 2 inch pot</t>
  </si>
  <si>
    <t>Panicum virgatum Hans Hermes, 3 inch pot</t>
  </si>
  <si>
    <t>Panicum virgatum Hans Hermes, 4 inch pot</t>
  </si>
  <si>
    <t>Panicum virgatum Heavy Metal,  #1 cont.</t>
  </si>
  <si>
    <t>Panicum virgatum Heavy Metal, #2 cont.</t>
  </si>
  <si>
    <t>Panicum virgatum Heavy Metal, 2 inch pot</t>
  </si>
  <si>
    <t>Panicum virgatum Heavy Metal, 3 inch pot</t>
  </si>
  <si>
    <t>Panicum virgatum Heavy Metal, 4 inch pot</t>
  </si>
  <si>
    <t>Panicum virgatum Northwind, #1 cont.</t>
  </si>
  <si>
    <t>Panicum virgatum Northwind, #2 cont.</t>
  </si>
  <si>
    <t>Panicum virgatum Northwind, 2 inch pot</t>
  </si>
  <si>
    <t>Panicum virgatum Northwind, 3 inch pot</t>
  </si>
  <si>
    <t>Panicum virgatum Northwind, 4 inch pot</t>
  </si>
  <si>
    <t>Panicum virgatum Rostrahlbush, #1 cont.</t>
  </si>
  <si>
    <t>Panicum virgatum Rostrahlbush, #2 cont.</t>
  </si>
  <si>
    <t>Panicum virgatum Rostrahlbush, 2 inch pot</t>
  </si>
  <si>
    <t>Panicum virgatum Rostrahlbush, 3 inch pot</t>
  </si>
  <si>
    <t>Panicum virgatum Rostrahlbush, 4 inch pot</t>
  </si>
  <si>
    <t>Panicum virgatum Shenandoah, #1 cont.</t>
  </si>
  <si>
    <t>Panicum virgatum Shenandoah, #2 cont.</t>
  </si>
  <si>
    <t>Panicum virgatum Shenandoah, 2 inch pot</t>
  </si>
  <si>
    <t>Panicum virgatum Shenandoah, 3 inch pot</t>
  </si>
  <si>
    <t>Panicum virgatum Shenandoah, 4 inch pot</t>
  </si>
  <si>
    <t>Pennisetum alopecuroides Hameln, #1 cont.</t>
  </si>
  <si>
    <t>Pennisetum alopecuroides Hameln, #2 cont.</t>
  </si>
  <si>
    <t>Pennisetum alopecuroides Hameln, 2 inch pot</t>
  </si>
  <si>
    <t>Pennisetum alopecuroides Hameln, 3 inch pot</t>
  </si>
  <si>
    <t>Pennisetum alopecuroides Hameln, 4 inch pot</t>
  </si>
  <si>
    <t>Pennisetum alopecuroides Little Bunny, #1 cont.</t>
  </si>
  <si>
    <t>Pennisetum alopecuroides Little Bunny, #2 cont.</t>
  </si>
  <si>
    <t>Pennisetum alopecuroides Little Bunny, 2 inch pot</t>
  </si>
  <si>
    <t>Pennisetum alopecuroides Little Bunny, 3 inch pot</t>
  </si>
  <si>
    <t>Pennisetum alopecuroides Little Bunny, 4 inch pot</t>
  </si>
  <si>
    <t>Perovskia atriplicifolia Filigran, #1 cont.</t>
  </si>
  <si>
    <t>Perovskia atriplicifolia Filigran, #2 cont.</t>
  </si>
  <si>
    <t>Perovskia atriplicifolia Filigran, 2 inch pot</t>
  </si>
  <si>
    <t>Perovskia atriplicifolia Filigran, 3 inch pot</t>
  </si>
  <si>
    <t>Perovskia atriplicifolia Filigran, 4 inch pot</t>
  </si>
  <si>
    <t>Perovskia atriplicifolia Little Spire, #1 cont.</t>
  </si>
  <si>
    <t>Perovskia atriplicifolia Little Spire, #2 cont.</t>
  </si>
  <si>
    <t>Perovskia atriplicifolia Little Spire, 2 inch pot</t>
  </si>
  <si>
    <t>Perovskia atriplicifolia Little Spire, 3 inch pot</t>
  </si>
  <si>
    <t>Perovskia atriplicifolia Little Spire, 4 inch pot</t>
  </si>
  <si>
    <t>Phlox paniculata David, #1 cont.</t>
  </si>
  <si>
    <t>Phlox paniculata David, #2 cont.</t>
  </si>
  <si>
    <t>Phlox paniculata David, 2 inch pot</t>
  </si>
  <si>
    <t>Phlox paniculata David, 3 inch pot</t>
  </si>
  <si>
    <t>Phlox paniculata David, 4 inch pot</t>
  </si>
  <si>
    <t>Physocarpus opulifolius Monlo, #5 cont.</t>
  </si>
  <si>
    <t>Physocarpus opulifolius Monlo, #7 cont.</t>
  </si>
  <si>
    <t>Physocarpus opulifolius Nanus, #2 cont.</t>
  </si>
  <si>
    <t>Physocarpus opulifolius Nanus, #3 cont.</t>
  </si>
  <si>
    <t>Physocarpus opulifolius Nanus, #5 cont.</t>
  </si>
  <si>
    <t>Physocarpus opulifolius Seward, #3 cont.</t>
  </si>
  <si>
    <t>Physocarpus opulifolius Seward, #5 cont.</t>
  </si>
  <si>
    <t>Picea abies Nidiformis, #3 cont.</t>
  </si>
  <si>
    <t>Picea abies Nidiformis, #5 cont.</t>
  </si>
  <si>
    <t>Picea abies Nidiformis, #7 cont.</t>
  </si>
  <si>
    <t>Picea glauca Densata, 4 foot</t>
  </si>
  <si>
    <t>Picea glauca Densata, 5 foot</t>
  </si>
  <si>
    <t>Picea glauca Densata, 8 foot</t>
  </si>
  <si>
    <t>Platanus x acerifolia Bloodgood, 1 1/2 inch</t>
  </si>
  <si>
    <t>Platanus x acerifolia Bloodgood, 1 3/4 inch</t>
  </si>
  <si>
    <t>Platanus x acerifolia Bloodgood, 2 inch</t>
  </si>
  <si>
    <t>Platanus x acerifolia Liberty 1 1/2 inch</t>
  </si>
  <si>
    <t>Platanus x acerifolia Liberty 1 3/4 inch</t>
  </si>
  <si>
    <t>Platanus x acerifolia Liberty 2 inch</t>
  </si>
  <si>
    <t>Potentilla fruiticosa Abbotswood, #2 cont.</t>
  </si>
  <si>
    <t>Potentilla fruiticosa Abbotswood, #3 cont.</t>
  </si>
  <si>
    <t>Potentilla fruiticosa Abbotswood, #5 cont.</t>
  </si>
  <si>
    <t>Potentilla fruiticosa Gold Drop, #2 cont.</t>
  </si>
  <si>
    <t>Potentilla fruiticosa Gold Drop, #3 cont.</t>
  </si>
  <si>
    <t>Potentilla fruiticosa Gold Drop, #5 cont.</t>
  </si>
  <si>
    <t>Potentilla fruiticosa Pink Beauty, #2 cont.</t>
  </si>
  <si>
    <t>Potentilla fruiticosa Pink Beauty, #3 cont.</t>
  </si>
  <si>
    <t>Potentilla fruiticosa Pink Beauty, #5 cont.</t>
  </si>
  <si>
    <t>Potentilla fruiticosa Tangerine, #2 cont.</t>
  </si>
  <si>
    <t>Potentilla fruiticosa Tangerine, #3 cont.</t>
  </si>
  <si>
    <t>Potentilla fruiticosa Tangerine, #5 cont.</t>
  </si>
  <si>
    <t>Prunus serrulata Kwanzan, 1 1/2 inch</t>
  </si>
  <si>
    <t>Prunus serrulata Kwanzan, 1 3/4 inch</t>
  </si>
  <si>
    <t>Prunus serrulata Kwanzan, 2 inch</t>
  </si>
  <si>
    <t>Prunus serrulata Royal Burgundy, 1 1/2 inch</t>
  </si>
  <si>
    <t>Prunus serrulata Royal Burgundy, 1 3/4 inch</t>
  </si>
  <si>
    <t>Prunus serrulata Royal Burgundy, 2 inch</t>
  </si>
  <si>
    <t>Prunus subhirtella Pendula, 1 1/2 inch</t>
  </si>
  <si>
    <t>Prunus subhirtella Pendula, 1 3/4 inch</t>
  </si>
  <si>
    <t>Prunus subhirtella Pendula, 2 inch</t>
  </si>
  <si>
    <t>Prunus x cerasifera Newport, #5 cont.</t>
  </si>
  <si>
    <t>Prunus x cerasifera Newport, #7 cont.</t>
  </si>
  <si>
    <t>Prunus x cerasifera Newport, #10 cont.</t>
  </si>
  <si>
    <t>Prunus x cerasifera Newport, #15 cont.</t>
  </si>
  <si>
    <t>Pyrus calleryana Aristocrat, 1 1/2 inch</t>
  </si>
  <si>
    <t>Pyrus calleryana Aristocrat, 1 3/4 inch</t>
  </si>
  <si>
    <t>Pyrus calleryana Aristocrat, 2 inch</t>
  </si>
  <si>
    <t>Pyrus calleryana Bradford, 1 1/2 inch</t>
  </si>
  <si>
    <t>Pyrus calleryana Bradford, 1 3/4 inch</t>
  </si>
  <si>
    <t>Pyrus calleryana Bradford, 2 inch</t>
  </si>
  <si>
    <t>Pyrus calleryana Cleveland Select, 1 1/2 inch</t>
  </si>
  <si>
    <t>Pyrus calleryana Cleveland Select, 1 3/4 inch</t>
  </si>
  <si>
    <t>Pyrus calleryana Cleveland Select, 2 inch</t>
  </si>
  <si>
    <t>Pyrus calleryana Redspire, 1 1/2 inch</t>
  </si>
  <si>
    <t>Pyrus calleryana Redspire, 1 3/4 inch</t>
  </si>
  <si>
    <t>Pyrus calleryana Redspire, 2 inch</t>
  </si>
  <si>
    <t>Rhamnus frangula Tallhedge, #5 cont.</t>
  </si>
  <si>
    <t>Rhamnus frangula Tallhedge, #7 cont.</t>
  </si>
  <si>
    <t>Rhus aromatica Gro-Low, #2 cont.</t>
  </si>
  <si>
    <t>Rhus aromatica Gro-Low, #3 cont.</t>
  </si>
  <si>
    <t>Rhus aromatica Gro-Low, #5 cont.</t>
  </si>
  <si>
    <t>Rhus typhina Laciniata, #3 cont.</t>
  </si>
  <si>
    <t>Rhus typhina Laciniata, #5 cont.</t>
  </si>
  <si>
    <t>Rhus typhina Laciniata, #7 cont.</t>
  </si>
  <si>
    <t>Robinia pseudoacacia Frisia, 1 1/2 inch</t>
  </si>
  <si>
    <t>Robinia pseudoacacia Frisia, 1 3/4 inch</t>
  </si>
  <si>
    <t>Robinia pseudoacacia Frisia, 2 inch</t>
  </si>
  <si>
    <t>Rosa Carefree Beauty, #2 cont.</t>
  </si>
  <si>
    <t>Rosa Carefree Beauty, #3 cont.</t>
  </si>
  <si>
    <t>Rosa Carefree Beauty, #5 cont.</t>
  </si>
  <si>
    <t>Rosa Carefree Wonder, #2 cont.</t>
  </si>
  <si>
    <t>Rosa Carefree Wonder, #3 cont.</t>
  </si>
  <si>
    <t>Rosa Carefree Wonder, #5 cont.</t>
  </si>
  <si>
    <t>Rosa Meikrotal, #2 cont.</t>
  </si>
  <si>
    <t>Rosa Meikrotal, #3 cont.</t>
  </si>
  <si>
    <t>Rosa Meikrotal, #5 cont.</t>
  </si>
  <si>
    <t>Rosa Meipoque, #2 cont.</t>
  </si>
  <si>
    <t>Rosa Meipoque, #3 cont.</t>
  </si>
  <si>
    <t>Rosa Meipoque, #5 cont.</t>
  </si>
  <si>
    <t>Rosa Meivahyn, #2 cont.</t>
  </si>
  <si>
    <t>Rosa Meivahyn, #3 cont.</t>
  </si>
  <si>
    <t>Rosa Meivahyn, #5 cont.</t>
  </si>
  <si>
    <t>Rosa Nearly Wild, #2 cont.</t>
  </si>
  <si>
    <t>Rosa Nearly Wild, #3 cont.</t>
  </si>
  <si>
    <t>Rosa Nearly Wild, #5 cont.</t>
  </si>
  <si>
    <t>Rosa radcon Pink Knock Out, #2 cont.</t>
  </si>
  <si>
    <t>Rosa radcon Pink Knock Out, #3 cont.</t>
  </si>
  <si>
    <t>Rosa radcon Pink Knock Out, #5 cont.</t>
  </si>
  <si>
    <t>Rosa radRazz Knock Out, #2 cont.</t>
  </si>
  <si>
    <t>Rosa radRazz Knock Out, #3 cont.</t>
  </si>
  <si>
    <t>Rosa radRazz Knock Out, #5 cont.</t>
  </si>
  <si>
    <t>Rosa The Fairy, #2 cont.</t>
  </si>
  <si>
    <t>Rosa The Fairy, #3 cont.</t>
  </si>
  <si>
    <t>Rosa The Fairy, #5 cont.</t>
  </si>
  <si>
    <t>Rudbeckia fuldiga Goldsturm, #1 cont.</t>
  </si>
  <si>
    <t>Rudbeckia fuldiga Goldsturm, #2 cont.</t>
  </si>
  <si>
    <t>Rudbeckia fuldiga Goldsturm, 2 inch pot</t>
  </si>
  <si>
    <t>Rudbeckia fuldiga Goldsturm, 3 inch pot</t>
  </si>
  <si>
    <t>Rudbeckia fuldiga Goldsturm, 4 inch pot</t>
  </si>
  <si>
    <t>Rudbeckia nitida Autumn Sun, #1 cont.</t>
  </si>
  <si>
    <t>Rudbeckia nitida Autumn Sun, #2 cont.</t>
  </si>
  <si>
    <t>Rudbeckia nitida Autumn Sun, 2 inch pot</t>
  </si>
  <si>
    <t>Rudbeckia nitida Autumn Sun, 3 inch pot</t>
  </si>
  <si>
    <t>Rudbeckia nitida Autumn Sun, 4 inch pot</t>
  </si>
  <si>
    <t>Rudbeckia speciosa Viettes Little Suzy, #1 cont.</t>
  </si>
  <si>
    <t>Rudbeckia speciosa Viettes Little Suzy, #2 cont.</t>
  </si>
  <si>
    <t>Rudbeckia speciosa Viettes Little Suzy, 2 inch pot</t>
  </si>
  <si>
    <t>Rudbeckia speciosa Viettes Little Suzy, 3 inch pot</t>
  </si>
  <si>
    <t>Rudbeckia speciosa Viettes Little Suzy, 4 inch pot</t>
  </si>
  <si>
    <t>Salix alba Tristis, 1 1/2 inch</t>
  </si>
  <si>
    <t>Salix alba Tristis, 1 3/4 inch</t>
  </si>
  <si>
    <t>Salix alba Tristis, 2 inch</t>
  </si>
  <si>
    <t>Salix alba Vitellina, #2 cont.</t>
  </si>
  <si>
    <t>Salix alba Vitellina, #3 cont.</t>
  </si>
  <si>
    <t>Salix alba Vitellina, #5 cont.</t>
  </si>
  <si>
    <t>Salix alba Weepinggold, 1 1/2 inch</t>
  </si>
  <si>
    <t>Salix alba Weepinggold, 1 3/4 inch</t>
  </si>
  <si>
    <t>Salix alba Weepinggold, 2 inch</t>
  </si>
  <si>
    <t>Schizachyrium scoparium The Blues, #1 cont.</t>
  </si>
  <si>
    <t>Schizachyrium scoparium The Blues, #2 cont.</t>
  </si>
  <si>
    <t>Schizachyrium scoparium The Blues, 2 inch pot</t>
  </si>
  <si>
    <t>Schizachyrium scoparium The Blues, 3 inch pot</t>
  </si>
  <si>
    <t>Schizachyrium scoparium The Blues, 4 inch pot</t>
  </si>
  <si>
    <t>Sedum Autumn Joy, #1 cont.</t>
  </si>
  <si>
    <t>Sedum Autumn Joy, #2 cont.</t>
  </si>
  <si>
    <t>Sedum Autumn Joy, 2 inch pot</t>
  </si>
  <si>
    <t>Sedum Autumn Joy, 3 inch pot</t>
  </si>
  <si>
    <t>Sedum Autumn Joy, 4 inch pot</t>
  </si>
  <si>
    <t>Sedum cautacola Betram Anderson, #1 cont.</t>
  </si>
  <si>
    <t>Sedum cautacola Betram Anderson, #2 cont.</t>
  </si>
  <si>
    <t>Sedum cautacola Betram Anderson, 2 inch pot</t>
  </si>
  <si>
    <t>Sedum cautacola Betram Anderson, 3 inch pot</t>
  </si>
  <si>
    <t>Sedum cautacola Betram Anderson, 4 inch pot</t>
  </si>
  <si>
    <t>Sedum Joy Henderson, #1 cont.</t>
  </si>
  <si>
    <t>Sedum Joy Henderson, #2 cont.</t>
  </si>
  <si>
    <t>Sedum Joy Henderson, 2 inch pot</t>
  </si>
  <si>
    <t>Sedum Joy Henderson, 3 inch pot</t>
  </si>
  <si>
    <t>Sedum Joy Henderson, 4 inch pot</t>
  </si>
  <si>
    <t>Sedum Matrona, #1 cont.</t>
  </si>
  <si>
    <t>Sedum Matrona, #2 cont.</t>
  </si>
  <si>
    <t>Sedum Matrona, 2 inch pot</t>
  </si>
  <si>
    <t>Sedum Matrona, 3 inch pot</t>
  </si>
  <si>
    <t>Sedum Matrona, 4 inch pot</t>
  </si>
  <si>
    <t>Sedum Purple Emperor, #1 cont.</t>
  </si>
  <si>
    <t>Sedum Purple Emperor, #2 cont.</t>
  </si>
  <si>
    <t>Sedum Purple Emperor, 2 inch pot</t>
  </si>
  <si>
    <t>Sedum Purple Emperor, 3 inch pot</t>
  </si>
  <si>
    <t>Sedum Purple Emperor, 4 inch pot</t>
  </si>
  <si>
    <t>Sedum spectabile Brilliant, #1 cont.</t>
  </si>
  <si>
    <t>Sedum spectabile Brilliant, #2 cont.</t>
  </si>
  <si>
    <t>Sedum spectabile Brilliant, 2 inch pot</t>
  </si>
  <si>
    <t>Sedum spectabile Brilliant, 3 inch pot</t>
  </si>
  <si>
    <t>Sedum spectabile Brilliant, 4 inch pot</t>
  </si>
  <si>
    <t>Sedum spectabile Neon, #1 cont.</t>
  </si>
  <si>
    <t>Sedum spectabile Neon, #2 cont.</t>
  </si>
  <si>
    <t>Sedum spectabile Neon, 2 inch pot</t>
  </si>
  <si>
    <t>Sedum spectabile Neon, 3 inch pot</t>
  </si>
  <si>
    <t>Sedum spectabile Neon, 4 inch pot</t>
  </si>
  <si>
    <t>Sedum spurium Dragons Blood, #1 cont.</t>
  </si>
  <si>
    <t>Sedum spurium Dragons Blood, #2 cont.</t>
  </si>
  <si>
    <t>Sedum spurium Dragons Blood, 2 inch pot</t>
  </si>
  <si>
    <t>Sedum spurium Dragons Blood, 3 inch pot</t>
  </si>
  <si>
    <t>Sedum spurium Dragons Blood, 4 inch pot</t>
  </si>
  <si>
    <t>Sedum x Vera Jameson, #1 cont.</t>
  </si>
  <si>
    <t>Sedum x Vera Jameson, #2 cont.</t>
  </si>
  <si>
    <t>Sedum x Vera Jameson, 2 inch pot</t>
  </si>
  <si>
    <t>Sedum x Vera Jameson, 3 inch pot</t>
  </si>
  <si>
    <t>Sedum x Vera Jameson, 4 inch pot</t>
  </si>
  <si>
    <t>Sophora japonica Regent, 1 1/2 inch</t>
  </si>
  <si>
    <t>Sophora japonica Regent, 1 3/4 inch</t>
  </si>
  <si>
    <t>Sophora japonica Regent, 2 inch</t>
  </si>
  <si>
    <t>Sorghastrum nutans Sioux Blue, #1 cont.</t>
  </si>
  <si>
    <t>Sorghastrum nutans Sioux Blue, #2 cont.</t>
  </si>
  <si>
    <t>Sorghastrum nutans Sioux Blue, 2 inch pot</t>
  </si>
  <si>
    <t>Sorghastrum nutans Sioux Blue, 3 inch pot</t>
  </si>
  <si>
    <t>Sorghastrum nutans Sioux Blue, 4 inch pot</t>
  </si>
  <si>
    <t>Spiraea japonica Gold Mound, #3 cont.</t>
  </si>
  <si>
    <t>Spiraea japonica Gold Mound, #5 cont.</t>
  </si>
  <si>
    <t>Spiraea japonica Little Princess, #3 cont.</t>
  </si>
  <si>
    <t>Spiraea japonica Little Princess, #5 cont.</t>
  </si>
  <si>
    <t>Spiraea japonica Neon Flash, #3 cont.</t>
  </si>
  <si>
    <t>Spiraea japonica Neon Flash, #5 cont.</t>
  </si>
  <si>
    <t>Spiraea japonica Shirobana, #3 cont.</t>
  </si>
  <si>
    <t>Spiraea japonica Shirobana, #5 cont.</t>
  </si>
  <si>
    <t>Spiraea nipponica Snowmound, #3 cont.</t>
  </si>
  <si>
    <t>Spiraea nipponica Snowmound, #5 cont.</t>
  </si>
  <si>
    <t>Spiraea x bumalda Anthony Waterer, #3 cont.</t>
  </si>
  <si>
    <t>Spiraea x bumalda Anthony Waterer, #5 cont.</t>
  </si>
  <si>
    <t>Spiraea x bumalda Goldflame, #3 cont.</t>
  </si>
  <si>
    <t>Spiraea x bumalda Goldflame, #5 cont.</t>
  </si>
  <si>
    <t>Sporobolus heterolepis Tara, #1 cont.</t>
  </si>
  <si>
    <t>Sporobolus heterolepis Tara, #2 cont.</t>
  </si>
  <si>
    <t>Sporobolus heterolepis Tara, 2 inch pot</t>
  </si>
  <si>
    <t>Sporobolus heterolepis Tara, 3 inch pot</t>
  </si>
  <si>
    <t>Sporobolus heterolepis Tara, 4 inch pot</t>
  </si>
  <si>
    <t>Syringa meyeri Palibin, #3 cont.</t>
  </si>
  <si>
    <t>Syringa patula Miss Kim, #3 cont.</t>
  </si>
  <si>
    <t>Syringa reticulata Ivory Silk, 1 1/2 inch</t>
  </si>
  <si>
    <t>Syringa reticulata Ivory Silk, 1 3/4 inch</t>
  </si>
  <si>
    <t>Taxus cuspidata Capitata, 30 inch</t>
  </si>
  <si>
    <t>Taxus cuspidata Capitata, 36 inch</t>
  </si>
  <si>
    <t>Taxus cuspidata Capitata, 42 inch</t>
  </si>
  <si>
    <t>Taxus cuspidata Capitata, 48 inch</t>
  </si>
  <si>
    <t>Taxus x media Densiformis, 18 inch</t>
  </si>
  <si>
    <t>Taxus x media Densiformis, 24 inch</t>
  </si>
  <si>
    <t>Taxus x media Densiformis, 36 inch</t>
  </si>
  <si>
    <t>Taxus x media Everlow, 15 inch</t>
  </si>
  <si>
    <t>Taxus x media Everlow, 18 inch</t>
  </si>
  <si>
    <t>Taxus x media Everlow, 24 inch</t>
  </si>
  <si>
    <t>Taxus x media Everlow, 36 inch</t>
  </si>
  <si>
    <t>Taxus x media Wardii, #5 cont.</t>
  </si>
  <si>
    <t>Taxus x media Wardii, 18 inch</t>
  </si>
  <si>
    <t>Taxus x media Wardii, 24 inch</t>
  </si>
  <si>
    <t>Taxus x media Wardii, 36 inch</t>
  </si>
  <si>
    <t>Thuja occidentalis Aurea, #3 cont.</t>
  </si>
  <si>
    <t>Thuja occidentalis Aurea, #5 cont.</t>
  </si>
  <si>
    <t>Thuja occidentalis Aurea, #7 cont.</t>
  </si>
  <si>
    <t>Thuja occidentalis Emerald, 3 foot</t>
  </si>
  <si>
    <t>Thuja occidentalis Emerald, 4 foot</t>
  </si>
  <si>
    <t>Thuja occidentalis Emerald, 5 foot</t>
  </si>
  <si>
    <t>Thuja occidentalis Emerald, 6 foot</t>
  </si>
  <si>
    <t>Thuja occidentalis Hetz Midget, #3 cont.</t>
  </si>
  <si>
    <t>Thuja occidentalis Hetz Midget, #5 cont.</t>
  </si>
  <si>
    <t>Thuja occidentalis Nigra, 3 foot</t>
  </si>
  <si>
    <t>Thuja occidentalis Nigra, 4 foot</t>
  </si>
  <si>
    <t>Thuja occidentalis Nigra, 5 foot</t>
  </si>
  <si>
    <t>Thuja occidentalis Nigra, 6 foot</t>
  </si>
  <si>
    <t>Thuja occidentalis Pyramidalis, 3 foot</t>
  </si>
  <si>
    <t>Thuja occidentalis Pyramidalis, 4 foot</t>
  </si>
  <si>
    <t>Thuja occidentalis Pyramidalis, 5 foot</t>
  </si>
  <si>
    <t>Thuja occidentalis Pyramidalis, 6 foot</t>
  </si>
  <si>
    <t>Thuja occidentalis Techny, 3 foot</t>
  </si>
  <si>
    <t>Thuja occidentalis Techny, 4 foot</t>
  </si>
  <si>
    <t>Thuja occidentalis Techny, 5 foot</t>
  </si>
  <si>
    <t>Thuja occidentalis Techny, 6 foot</t>
  </si>
  <si>
    <t>Tilia americana Redmond, 1 1/2 inch</t>
  </si>
  <si>
    <t>Tilia americana Redmond, 1 3/4 inch</t>
  </si>
  <si>
    <t>Tilia americana Redmond, 2 inch</t>
  </si>
  <si>
    <t>Tilia cordata Corinthian, 1 1/2 inch</t>
  </si>
  <si>
    <t>Tilia cordata Corinthian, 1 3/4 inch</t>
  </si>
  <si>
    <t>Tilia cordata Corinthian, 2 inch</t>
  </si>
  <si>
    <t>Tilia cordata Glenleven, 1 1/2 inch</t>
  </si>
  <si>
    <t>Tilia cordata Glenleven, 1 3/4 inch</t>
  </si>
  <si>
    <t>Tilia cordata Glenleven, 2 inch</t>
  </si>
  <si>
    <t>Tilia cordata Greenspire, 1 1/2 inch</t>
  </si>
  <si>
    <t>Tilia cordata Greenspire, 1 3/4 inch</t>
  </si>
  <si>
    <t>Tilia cordata Greenspire, 2 inch</t>
  </si>
  <si>
    <t>Ulmus americana Delaware, 1 1/2 inch</t>
  </si>
  <si>
    <t>Ulmus Americana Delaware, 1 3/4 inch</t>
  </si>
  <si>
    <t>Ulmus americana Delaware, 2 inch</t>
  </si>
  <si>
    <t>Ulmus americana Valley Forge, 1 1/2 inch</t>
  </si>
  <si>
    <t>Ulmus americana Valley Forge, 1 3/4 inch</t>
  </si>
  <si>
    <t>Ulmus americana Valley Forge, 2 inch</t>
  </si>
  <si>
    <t>Ulmus Morton, 1 1/2 inch</t>
  </si>
  <si>
    <t>Ulmus Morton, 1 3/4 inch</t>
  </si>
  <si>
    <t>Ulmus Morton, 2 inch</t>
  </si>
  <si>
    <t>Ulmus parvifolia Dynasty, 1 1/2 inch</t>
  </si>
  <si>
    <t>Ulmus parvifolia Dynasty, 1 3/4 inch</t>
  </si>
  <si>
    <t>Ulmus parvifolia Dynasty, 2 inch</t>
  </si>
  <si>
    <t>Ulmus parvifolia Emer I, 1 1/2 inch</t>
  </si>
  <si>
    <t>Ulmus parvifolia Emer I, 1 3/4 inch</t>
  </si>
  <si>
    <t>Ulmus parvifolia Emer I, 2 inch</t>
  </si>
  <si>
    <t>Ulmus parvifolia Emer II, 1 1/2 inch</t>
  </si>
  <si>
    <t>Ulmus parvifolia Emer II, 1 3/4 inch</t>
  </si>
  <si>
    <t>Ulmus parvifolia Emer II, 2 inch</t>
  </si>
  <si>
    <t>Ulmus x Homestead, 1 1/2 inch</t>
  </si>
  <si>
    <t>Ulmus x Homestead, 1 3/4 inch</t>
  </si>
  <si>
    <t>Ulmus x Homestead, 2 inch</t>
  </si>
  <si>
    <t>815A, B, 815A, B, 911A911A</t>
  </si>
  <si>
    <t>Ulmus x Pioneer, 1 1/2 inch</t>
  </si>
  <si>
    <t>Ulmus x Pioneer, 1 3/4 inch</t>
  </si>
  <si>
    <t>Ulmus x Pioneer, 2 inch</t>
  </si>
  <si>
    <t>Veronica spicata, Goodness Grows, #1 cont.</t>
  </si>
  <si>
    <t>Veronica spicata, Goodness Grows, #2 cont.</t>
  </si>
  <si>
    <t>Veronica spicata, Goodness Grows, 2 inch pot</t>
  </si>
  <si>
    <t>Veronica spicata, Goodness Grows, 3 inch pot</t>
  </si>
  <si>
    <t>Veronica spicata, Goodness Grows, 4 inch pot</t>
  </si>
  <si>
    <t>Viburnum dilatatum Erie, #3 cont.</t>
  </si>
  <si>
    <t>Viburnum dilatatum Erie, #5 cont.</t>
  </si>
  <si>
    <t>Viburnum dilatatum Erie, #7 cont.</t>
  </si>
  <si>
    <t>Viburnum lantana Mohican, #3 cont.</t>
  </si>
  <si>
    <t>Viburnum lantana Mohican, #5 cont.</t>
  </si>
  <si>
    <t>Viburnum lantana Mohican, #7 cont.</t>
  </si>
  <si>
    <t>Viburnum opulus Compacta, #3 cont.</t>
  </si>
  <si>
    <t>Viburnum opulus Compacta, #5 cont.</t>
  </si>
  <si>
    <t>Viburnum opulus Compacta, #7 cont.</t>
  </si>
  <si>
    <t>Viburnum opulus Nana, #2 cont.</t>
  </si>
  <si>
    <t>Viburnum opulus Nana, #5 cont.</t>
  </si>
  <si>
    <t>Viburnum p.f. tomentosum Mariesii, #3 cont.</t>
  </si>
  <si>
    <t>Viburnum p.f. tomentosum Mariesii, #5 cont.</t>
  </si>
  <si>
    <t>Viburnum p.f. tomentosum Mariesii, #7 cont.</t>
  </si>
  <si>
    <t>Viburnum sargentii Onondaga, #3 cont.</t>
  </si>
  <si>
    <t>Viburnum sargentii Onondaga, #5 cont.</t>
  </si>
  <si>
    <t>Viburnum sargentii Onondaga, #7 cont.</t>
  </si>
  <si>
    <t>Viburnum trilobum Compactum, #3 cont.</t>
  </si>
  <si>
    <t>Viburnum trilobum Compactum, #5 cont.</t>
  </si>
  <si>
    <t>Viburnum trilobum Compactum, #7 cont.</t>
  </si>
  <si>
    <t>Zelkova seratta Village Green, 1 1/2 inch</t>
  </si>
  <si>
    <t>Zelkova seratta Village Green, 1 3/4 inch</t>
  </si>
  <si>
    <t>Zelkova seratta Village Green, 2 inch</t>
  </si>
  <si>
    <t>Zelkova serratta Green Vase, 1 1/2 inch</t>
  </si>
  <si>
    <t>Zelkova serratta Green Vase, 1 3/4 inch</t>
  </si>
  <si>
    <t>Zelkova serratta Green Vase, 2 inch</t>
  </si>
  <si>
    <t>820PP</t>
  </si>
  <si>
    <t>401B, C, D</t>
  </si>
  <si>
    <t>401C, D</t>
  </si>
  <si>
    <t>Fine Textured Pavement Milling</t>
  </si>
  <si>
    <t>Delineator, Flexible, Temp, Furn</t>
  </si>
  <si>
    <t>RC812-A340</t>
  </si>
  <si>
    <t>Delineator, Flexible, Temp, Oper</t>
  </si>
  <si>
    <t>RC812(A230)</t>
  </si>
  <si>
    <t>DS812(G945)</t>
  </si>
  <si>
    <t>812DD</t>
  </si>
  <si>
    <t>Conc Barrier, Temp, Limited Deflection, Det 1, Furn</t>
  </si>
  <si>
    <t>Conc Barrier, Temp, Limited Deflection, Det 1, Oper</t>
  </si>
  <si>
    <t>Conc Barrier, Temp, Limited Deflection, Det 1, Adj</t>
  </si>
  <si>
    <t>Conc Barrier, Temp, Limited Deflection, Det 1, Relocated</t>
  </si>
  <si>
    <t>Conc Barrier, Temp, Limited Deflection, Det 2, Furn</t>
  </si>
  <si>
    <t>Conc Barrier, Temp, Limited Deflection, Det 2, Oper</t>
  </si>
  <si>
    <t>Conc Barrier, Temp, Limited Deflection, Det 2, Adj</t>
  </si>
  <si>
    <t>Conc Barrier, Temp, Limited Deflection, Det 2, Relocated</t>
  </si>
  <si>
    <t>Conc Barrier, Temp, Limited Deflection, Det 3A, Furn</t>
  </si>
  <si>
    <t>Conc Barrier, Temp, Limited Deflection, Det 3A, Oper</t>
  </si>
  <si>
    <t>Conc Barrier, Temp, Limited Deflection, Det 3A, Adj</t>
  </si>
  <si>
    <t>Conc Barrier, Temp, Limited Deflection, Det 3A, Relocated</t>
  </si>
  <si>
    <t>Conc Barrier, Temp, Limited Deflection, Det 3B, Furn</t>
  </si>
  <si>
    <t>Conc Barrier, Temp, Limited Deflection, Det 3B, Oper</t>
  </si>
  <si>
    <t>Conc Barrier, Temp, Limited Deflection, Det 3B, Adj</t>
  </si>
  <si>
    <t>Conc Barrier, Temp, Limited Deflection, Det 3B, Relocated</t>
  </si>
  <si>
    <t>Conc Barrier, Temp, Limited Deflection, Det 4A, Furn</t>
  </si>
  <si>
    <t>Conc Barrier, Temp, Limited Deflection, Det 4A, Oper</t>
  </si>
  <si>
    <t>Conc Barrier, Temp, Limited Deflection, Det 4A, Adj</t>
  </si>
  <si>
    <t>Conc Barrier, Temp, Limited Deflection, Det 4A, Relocated</t>
  </si>
  <si>
    <t>Conc Barrier, Temp, Limited Deflection, Det 4B, Furn</t>
  </si>
  <si>
    <t>Conc Barrier, Temp, Limited Deflection, Det 4B, Oper</t>
  </si>
  <si>
    <t>Conc Barrier, Temp, Limited Deflection, Det 4B, Adj</t>
  </si>
  <si>
    <t>Conc Barrier, Temp, Limited Deflection, Det 4B, Relocated</t>
  </si>
  <si>
    <t>DS819(F290)</t>
  </si>
  <si>
    <t>DS819(F310)</t>
  </si>
  <si>
    <t>Road</t>
  </si>
  <si>
    <t>90% Fed / 10% State</t>
  </si>
  <si>
    <t>BROOK</t>
  </si>
  <si>
    <t>CON</t>
  </si>
  <si>
    <t>MISC Quantity Sheet</t>
  </si>
  <si>
    <t>123456_STREET_CON.dgn</t>
  </si>
  <si>
    <t>123456_US23_0673CON.dgn</t>
  </si>
  <si>
    <t>123456_US23_0685CON.dgn</t>
  </si>
  <si>
    <t>123456_US23_0697CON.dgn</t>
  </si>
  <si>
    <t>US23</t>
  </si>
  <si>
    <t>BROOK_CON_001</t>
  </si>
  <si>
    <t>US23_CON_001</t>
  </si>
  <si>
    <t>123456 - 0001</t>
  </si>
  <si>
    <t>123456 - 0002</t>
  </si>
  <si>
    <t>US23_CON_002</t>
  </si>
  <si>
    <t>US23_CON_003</t>
  </si>
  <si>
    <t>Mobilization, Max - $LSUM</t>
  </si>
  <si>
    <t>Contractor Staking - $LSUM</t>
  </si>
  <si>
    <t>Project Cleanup - $LSUM</t>
  </si>
  <si>
    <t>HMA Approach - $Ton</t>
  </si>
  <si>
    <t>Cold Milling HMA Surface - $Syd</t>
  </si>
  <si>
    <t>Epoxy Ovly - $Syd</t>
  </si>
  <si>
    <t>Epoxy Ovly, Rem - $Syd</t>
  </si>
  <si>
    <t>Hand Chipping, Deep - $Syd</t>
  </si>
  <si>
    <t>Hand Chipping, Other Than Deck - $Cft</t>
  </si>
  <si>
    <t>Hand Chipping, Shallow - $Syd</t>
  </si>
  <si>
    <t>Excavation, Earth - $Cyd</t>
  </si>
  <si>
    <t>Excavation, Channel - $Cyd</t>
  </si>
  <si>
    <t>DGN naming convention should match the current MDOT standards</t>
  </si>
  <si>
    <t>Define all the sheets were quantities will appear</t>
  </si>
  <si>
    <t>Required</t>
  </si>
  <si>
    <t>Required (if green)</t>
  </si>
  <si>
    <t>Required (odd categories)</t>
  </si>
  <si>
    <t>Used for Linking with DGN</t>
  </si>
  <si>
    <t>1020001</t>
  </si>
  <si>
    <t>1020002</t>
  </si>
  <si>
    <t>1027051</t>
  </si>
  <si>
    <t>1027060</t>
  </si>
  <si>
    <t>1040010</t>
  </si>
  <si>
    <t>1040020</t>
  </si>
  <si>
    <t>1040030</t>
  </si>
  <si>
    <t>1040040</t>
  </si>
  <si>
    <t>1040050</t>
  </si>
  <si>
    <t>1047051</t>
  </si>
  <si>
    <t>1047060</t>
  </si>
  <si>
    <t>1077051</t>
  </si>
  <si>
    <t>1077060</t>
  </si>
  <si>
    <t>1080000</t>
  </si>
  <si>
    <t>1080001</t>
  </si>
  <si>
    <t>1080005</t>
  </si>
  <si>
    <t>1080010</t>
  </si>
  <si>
    <t>1090001</t>
  </si>
  <si>
    <t>1090002</t>
  </si>
  <si>
    <t>1090003</t>
  </si>
  <si>
    <t>1200000</t>
  </si>
  <si>
    <t>1500001</t>
  </si>
  <si>
    <t>1500010</t>
  </si>
  <si>
    <t>2010001</t>
  </si>
  <si>
    <t>2010002</t>
  </si>
  <si>
    <t>2010005</t>
  </si>
  <si>
    <t>2010006</t>
  </si>
  <si>
    <t>2017002</t>
  </si>
  <si>
    <t>2017012</t>
  </si>
  <si>
    <t>2020002</t>
  </si>
  <si>
    <t>2020003</t>
  </si>
  <si>
    <t>2020004</t>
  </si>
  <si>
    <t>2020006</t>
  </si>
  <si>
    <t>2020007</t>
  </si>
  <si>
    <t>2020008</t>
  </si>
  <si>
    <t>2020010</t>
  </si>
  <si>
    <t>2027002</t>
  </si>
  <si>
    <t>2027050</t>
  </si>
  <si>
    <t>2030001</t>
  </si>
  <si>
    <t>2030002</t>
  </si>
  <si>
    <t>2030003</t>
  </si>
  <si>
    <t>2030005</t>
  </si>
  <si>
    <t>2030006</t>
  </si>
  <si>
    <t>2030007</t>
  </si>
  <si>
    <t>2030010</t>
  </si>
  <si>
    <t>2030011</t>
  </si>
  <si>
    <t>2030015</t>
  </si>
  <si>
    <t>2030016</t>
  </si>
  <si>
    <t>2030017</t>
  </si>
  <si>
    <t>2037001</t>
  </si>
  <si>
    <t>2037050</t>
  </si>
  <si>
    <t>2040001</t>
  </si>
  <si>
    <t>2040002</t>
  </si>
  <si>
    <t>2040003</t>
  </si>
  <si>
    <t>2040005</t>
  </si>
  <si>
    <t>2040010</t>
  </si>
  <si>
    <t>2040015</t>
  </si>
  <si>
    <t>2040020</t>
  </si>
  <si>
    <t>2040021</t>
  </si>
  <si>
    <t>2040025</t>
  </si>
  <si>
    <t>2040030</t>
  </si>
  <si>
    <t>2040035</t>
  </si>
  <si>
    <t>2040040</t>
  </si>
  <si>
    <t>2040045</t>
  </si>
  <si>
    <t>2040050</t>
  </si>
  <si>
    <t>2040055</t>
  </si>
  <si>
    <t>2040060</t>
  </si>
  <si>
    <t>2040061</t>
  </si>
  <si>
    <t>2040065</t>
  </si>
  <si>
    <t>2040070</t>
  </si>
  <si>
    <t>2040080</t>
  </si>
  <si>
    <t>2047001</t>
  </si>
  <si>
    <t>2047010</t>
  </si>
  <si>
    <t>2047011</t>
  </si>
  <si>
    <t>2047021</t>
  </si>
  <si>
    <t>2047050</t>
  </si>
  <si>
    <t>2047051</t>
  </si>
  <si>
    <t>2047060</t>
  </si>
  <si>
    <t>2050001</t>
  </si>
  <si>
    <t>2050006</t>
  </si>
  <si>
    <t>2050010</t>
  </si>
  <si>
    <t>2050011</t>
  </si>
  <si>
    <t>2050012</t>
  </si>
  <si>
    <t>2050015</t>
  </si>
  <si>
    <t>2050016</t>
  </si>
  <si>
    <t>2050017</t>
  </si>
  <si>
    <t>2050018</t>
  </si>
  <si>
    <t>2050020</t>
  </si>
  <si>
    <t>2050021</t>
  </si>
  <si>
    <t>2050023</t>
  </si>
  <si>
    <t>2050024</t>
  </si>
  <si>
    <t>2050030</t>
  </si>
  <si>
    <t>2050031</t>
  </si>
  <si>
    <t>2050035</t>
  </si>
  <si>
    <t>2050040</t>
  </si>
  <si>
    <t>2050041</t>
  </si>
  <si>
    <t>2050042</t>
  </si>
  <si>
    <t>2057001</t>
  </si>
  <si>
    <t>2057002</t>
  </si>
  <si>
    <t>2057011</t>
  </si>
  <si>
    <t>2057021</t>
  </si>
  <si>
    <t>2057030</t>
  </si>
  <si>
    <t>2057050</t>
  </si>
  <si>
    <t>2057051</t>
  </si>
  <si>
    <t>2060001</t>
  </si>
  <si>
    <t>2060002</t>
  </si>
  <si>
    <t>2060003</t>
  </si>
  <si>
    <t>2060004</t>
  </si>
  <si>
    <t>2060010</t>
  </si>
  <si>
    <t>2060011</t>
  </si>
  <si>
    <t>2067001</t>
  </si>
  <si>
    <t>2067010</t>
  </si>
  <si>
    <t>2067011</t>
  </si>
  <si>
    <t>2067021</t>
  </si>
  <si>
    <t>2067050</t>
  </si>
  <si>
    <t>2070001</t>
  </si>
  <si>
    <t>2070002</t>
  </si>
  <si>
    <t>2077002</t>
  </si>
  <si>
    <t>2077012</t>
  </si>
  <si>
    <t>2080000</t>
  </si>
  <si>
    <t>2080005</t>
  </si>
  <si>
    <t>2080010</t>
  </si>
  <si>
    <t>2080012</t>
  </si>
  <si>
    <t>2080014</t>
  </si>
  <si>
    <t>2080016</t>
  </si>
  <si>
    <t>2080018</t>
  </si>
  <si>
    <t>2080020</t>
  </si>
  <si>
    <t>2080022</t>
  </si>
  <si>
    <t>2080024</t>
  </si>
  <si>
    <t>2080026</t>
  </si>
  <si>
    <t>2080028</t>
  </si>
  <si>
    <t>2080030</t>
  </si>
  <si>
    <t>2080032</t>
  </si>
  <si>
    <t>2080034</t>
  </si>
  <si>
    <t>2080036</t>
  </si>
  <si>
    <t>2080037</t>
  </si>
  <si>
    <t>2080038</t>
  </si>
  <si>
    <t>2080040</t>
  </si>
  <si>
    <t>2080042</t>
  </si>
  <si>
    <t>2080044</t>
  </si>
  <si>
    <t>2087001</t>
  </si>
  <si>
    <t>2087011</t>
  </si>
  <si>
    <t>2087021</t>
  </si>
  <si>
    <t>2087050</t>
  </si>
  <si>
    <t>2087051</t>
  </si>
  <si>
    <t>2090001</t>
  </si>
  <si>
    <t>2097051</t>
  </si>
  <si>
    <t>3010002</t>
  </si>
  <si>
    <t>3010003</t>
  </si>
  <si>
    <t>3017021</t>
  </si>
  <si>
    <t>3020001</t>
  </si>
  <si>
    <t>3020002</t>
  </si>
  <si>
    <t>3020008</t>
  </si>
  <si>
    <t>3020010</t>
  </si>
  <si>
    <t>3020012</t>
  </si>
  <si>
    <t>3020016</t>
  </si>
  <si>
    <t>3020018</t>
  </si>
  <si>
    <t>3020020</t>
  </si>
  <si>
    <t>3020022</t>
  </si>
  <si>
    <t>3020026</t>
  </si>
  <si>
    <t>3020028</t>
  </si>
  <si>
    <t>3020030</t>
  </si>
  <si>
    <t>3020050</t>
  </si>
  <si>
    <t>3020051</t>
  </si>
  <si>
    <t>3027002</t>
  </si>
  <si>
    <t>3027011</t>
  </si>
  <si>
    <t>3027021</t>
  </si>
  <si>
    <t>3027031</t>
  </si>
  <si>
    <t>3030000</t>
  </si>
  <si>
    <t>3030004</t>
  </si>
  <si>
    <t>3030005</t>
  </si>
  <si>
    <t>3030006</t>
  </si>
  <si>
    <t>3030015</t>
  </si>
  <si>
    <t>3030030</t>
  </si>
  <si>
    <t>3037011</t>
  </si>
  <si>
    <t>3037021</t>
  </si>
  <si>
    <t>3040001</t>
  </si>
  <si>
    <t>3040010</t>
  </si>
  <si>
    <t>3040013</t>
  </si>
  <si>
    <t>3047001</t>
  </si>
  <si>
    <t>3047011</t>
  </si>
  <si>
    <t>3047031</t>
  </si>
  <si>
    <t>3050002</t>
  </si>
  <si>
    <t>3050010</t>
  </si>
  <si>
    <t>3050015</t>
  </si>
  <si>
    <t>3057011</t>
  </si>
  <si>
    <t>3057021</t>
  </si>
  <si>
    <t>3060005</t>
  </si>
  <si>
    <t>3060006</t>
  </si>
  <si>
    <t>3060010</t>
  </si>
  <si>
    <t>3060012</t>
  </si>
  <si>
    <t>3060013</t>
  </si>
  <si>
    <t>3060014</t>
  </si>
  <si>
    <t>3060016</t>
  </si>
  <si>
    <t>3060020</t>
  </si>
  <si>
    <t>3060021</t>
  </si>
  <si>
    <t>3067011</t>
  </si>
  <si>
    <t>3067021</t>
  </si>
  <si>
    <t>3067031</t>
  </si>
  <si>
    <t>3067050</t>
  </si>
  <si>
    <t>3070001</t>
  </si>
  <si>
    <t>3070002</t>
  </si>
  <si>
    <t>3070003</t>
  </si>
  <si>
    <t>3070005</t>
  </si>
  <si>
    <t>3070006</t>
  </si>
  <si>
    <t>3070007</t>
  </si>
  <si>
    <t>3070008</t>
  </si>
  <si>
    <t>3070009</t>
  </si>
  <si>
    <t>3070010</t>
  </si>
  <si>
    <t>3070021</t>
  </si>
  <si>
    <t>3070022</t>
  </si>
  <si>
    <t>3070023</t>
  </si>
  <si>
    <t>3070025</t>
  </si>
  <si>
    <t>3070026</t>
  </si>
  <si>
    <t>3070027</t>
  </si>
  <si>
    <t>3070028</t>
  </si>
  <si>
    <t>3070029</t>
  </si>
  <si>
    <t>3070030</t>
  </si>
  <si>
    <t>3070031</t>
  </si>
  <si>
    <t>3070041</t>
  </si>
  <si>
    <t>3070042</t>
  </si>
  <si>
    <t>3070043</t>
  </si>
  <si>
    <t>3070045</t>
  </si>
  <si>
    <t>3070046</t>
  </si>
  <si>
    <t>3070047</t>
  </si>
  <si>
    <t>3070048</t>
  </si>
  <si>
    <t>3070049</t>
  </si>
  <si>
    <t>3070050</t>
  </si>
  <si>
    <t>3070051</t>
  </si>
  <si>
    <t>3070101</t>
  </si>
  <si>
    <t>3070102</t>
  </si>
  <si>
    <t>3070103</t>
  </si>
  <si>
    <t>3070105</t>
  </si>
  <si>
    <t>3070106</t>
  </si>
  <si>
    <t>3070107</t>
  </si>
  <si>
    <t>3070108</t>
  </si>
  <si>
    <t>3070109</t>
  </si>
  <si>
    <t>3070110</t>
  </si>
  <si>
    <t>3070121</t>
  </si>
  <si>
    <t>3070122</t>
  </si>
  <si>
    <t>3070123</t>
  </si>
  <si>
    <t>3070125</t>
  </si>
  <si>
    <t>3070126</t>
  </si>
  <si>
    <t>3070127</t>
  </si>
  <si>
    <t>3070128</t>
  </si>
  <si>
    <t>3070129</t>
  </si>
  <si>
    <t>3070130</t>
  </si>
  <si>
    <t>3070141</t>
  </si>
  <si>
    <t>3070142</t>
  </si>
  <si>
    <t>3070143</t>
  </si>
  <si>
    <t>3070145</t>
  </si>
  <si>
    <t>3070146</t>
  </si>
  <si>
    <t>3070147</t>
  </si>
  <si>
    <t>3070148</t>
  </si>
  <si>
    <t>3070149</t>
  </si>
  <si>
    <t>3070150</t>
  </si>
  <si>
    <t>3070161</t>
  </si>
  <si>
    <t>3070162</t>
  </si>
  <si>
    <t>3070170</t>
  </si>
  <si>
    <t>3070180</t>
  </si>
  <si>
    <t>3070181</t>
  </si>
  <si>
    <t>3070182</t>
  </si>
  <si>
    <t>3070183</t>
  </si>
  <si>
    <t>3070184</t>
  </si>
  <si>
    <t>3070185</t>
  </si>
  <si>
    <t>3070200</t>
  </si>
  <si>
    <t>3077002</t>
  </si>
  <si>
    <t>3077011</t>
  </si>
  <si>
    <t>3077021</t>
  </si>
  <si>
    <t>3077031</t>
  </si>
  <si>
    <t>3077050</t>
  </si>
  <si>
    <t>3080005</t>
  </si>
  <si>
    <t>3080010</t>
  </si>
  <si>
    <t>3087001</t>
  </si>
  <si>
    <t>3087011</t>
  </si>
  <si>
    <t>3087030</t>
  </si>
  <si>
    <t>3087050</t>
  </si>
  <si>
    <t>4010012</t>
  </si>
  <si>
    <t>4010015</t>
  </si>
  <si>
    <t>4010018</t>
  </si>
  <si>
    <t>4010021</t>
  </si>
  <si>
    <t>4010024</t>
  </si>
  <si>
    <t>4010030</t>
  </si>
  <si>
    <t>4010036</t>
  </si>
  <si>
    <t>4010047</t>
  </si>
  <si>
    <t>4010048</t>
  </si>
  <si>
    <t>4010049</t>
  </si>
  <si>
    <t>4010050</t>
  </si>
  <si>
    <t>4010051</t>
  </si>
  <si>
    <t>4010052</t>
  </si>
  <si>
    <t>4010053</t>
  </si>
  <si>
    <t>4010054</t>
  </si>
  <si>
    <t>4010055</t>
  </si>
  <si>
    <t>4010056</t>
  </si>
  <si>
    <t>4010057</t>
  </si>
  <si>
    <t>4010058</t>
  </si>
  <si>
    <t>4010059</t>
  </si>
  <si>
    <t>4010060</t>
  </si>
  <si>
    <t>4010061</t>
  </si>
  <si>
    <t>4010072</t>
  </si>
  <si>
    <t>4010083</t>
  </si>
  <si>
    <t>4010094</t>
  </si>
  <si>
    <t>4010095</t>
  </si>
  <si>
    <t>4010096</t>
  </si>
  <si>
    <t>4010097</t>
  </si>
  <si>
    <t>4010098</t>
  </si>
  <si>
    <t>4010099</t>
  </si>
  <si>
    <t>4010100</t>
  </si>
  <si>
    <t>4010101</t>
  </si>
  <si>
    <t>4010102</t>
  </si>
  <si>
    <t>4010103</t>
  </si>
  <si>
    <t>4010104</t>
  </si>
  <si>
    <t>4010105</t>
  </si>
  <si>
    <t>4010106</t>
  </si>
  <si>
    <t>4010107</t>
  </si>
  <si>
    <t>4010108</t>
  </si>
  <si>
    <t>4010119</t>
  </si>
  <si>
    <t>4010120</t>
  </si>
  <si>
    <t>4010131</t>
  </si>
  <si>
    <t>4010132</t>
  </si>
  <si>
    <t>4010133</t>
  </si>
  <si>
    <t>4010134</t>
  </si>
  <si>
    <t>4010135</t>
  </si>
  <si>
    <t>4010136</t>
  </si>
  <si>
    <t>4010137</t>
  </si>
  <si>
    <t>4010138</t>
  </si>
  <si>
    <t>4010139</t>
  </si>
  <si>
    <t>4010140</t>
  </si>
  <si>
    <t>4010141</t>
  </si>
  <si>
    <t>4010142</t>
  </si>
  <si>
    <t>4010143</t>
  </si>
  <si>
    <t>4010144</t>
  </si>
  <si>
    <t>4010145</t>
  </si>
  <si>
    <t>4010146</t>
  </si>
  <si>
    <t>4010147</t>
  </si>
  <si>
    <t>4010148</t>
  </si>
  <si>
    <t>4010149</t>
  </si>
  <si>
    <t>4010150</t>
  </si>
  <si>
    <t>4010151</t>
  </si>
  <si>
    <t>4010152</t>
  </si>
  <si>
    <t>4010153</t>
  </si>
  <si>
    <t>4010154</t>
  </si>
  <si>
    <t>4010165</t>
  </si>
  <si>
    <t>4010166</t>
  </si>
  <si>
    <t>4010167</t>
  </si>
  <si>
    <t>4010168</t>
  </si>
  <si>
    <t>4010169</t>
  </si>
  <si>
    <t>4010170</t>
  </si>
  <si>
    <t>4010171</t>
  </si>
  <si>
    <t>4010172</t>
  </si>
  <si>
    <t>4010173</t>
  </si>
  <si>
    <t>4010174</t>
  </si>
  <si>
    <t>4010175</t>
  </si>
  <si>
    <t>4010176</t>
  </si>
  <si>
    <t>4010177</t>
  </si>
  <si>
    <t>4010178</t>
  </si>
  <si>
    <t>4010179</t>
  </si>
  <si>
    <t>4010180</t>
  </si>
  <si>
    <t>4010181</t>
  </si>
  <si>
    <t>4010182</t>
  </si>
  <si>
    <t>4010183</t>
  </si>
  <si>
    <t>4010184</t>
  </si>
  <si>
    <t>4010185</t>
  </si>
  <si>
    <t>4010186</t>
  </si>
  <si>
    <t>4010187</t>
  </si>
  <si>
    <t>4010188</t>
  </si>
  <si>
    <t>4010199</t>
  </si>
  <si>
    <t>4010200</t>
  </si>
  <si>
    <t>4010201</t>
  </si>
  <si>
    <t>4010202</t>
  </si>
  <si>
    <t>4010203</t>
  </si>
  <si>
    <t>4010204</t>
  </si>
  <si>
    <t>4010205</t>
  </si>
  <si>
    <t>4010206</t>
  </si>
  <si>
    <t>4010207</t>
  </si>
  <si>
    <t>4010208</t>
  </si>
  <si>
    <t>4010209</t>
  </si>
  <si>
    <t>4010210</t>
  </si>
  <si>
    <t>4010211</t>
  </si>
  <si>
    <t>4010212</t>
  </si>
  <si>
    <t>4010213</t>
  </si>
  <si>
    <t>4010214</t>
  </si>
  <si>
    <t>4010215</t>
  </si>
  <si>
    <t>4010216</t>
  </si>
  <si>
    <t>4010217</t>
  </si>
  <si>
    <t>4010218</t>
  </si>
  <si>
    <t>4010219</t>
  </si>
  <si>
    <t>4010220</t>
  </si>
  <si>
    <t>4010221</t>
  </si>
  <si>
    <t>4010222</t>
  </si>
  <si>
    <t>4010233</t>
  </si>
  <si>
    <t>4010234</t>
  </si>
  <si>
    <t>4010235</t>
  </si>
  <si>
    <t>4010236</t>
  </si>
  <si>
    <t>4010237</t>
  </si>
  <si>
    <t>4010238</t>
  </si>
  <si>
    <t>4010239</t>
  </si>
  <si>
    <t>4010240</t>
  </si>
  <si>
    <t>4010241</t>
  </si>
  <si>
    <t>4010242</t>
  </si>
  <si>
    <t>4010243</t>
  </si>
  <si>
    <t>4010244</t>
  </si>
  <si>
    <t>4010245</t>
  </si>
  <si>
    <t>4010246</t>
  </si>
  <si>
    <t>4010247</t>
  </si>
  <si>
    <t>4010248</t>
  </si>
  <si>
    <t>4010249</t>
  </si>
  <si>
    <t>4010250</t>
  </si>
  <si>
    <t>4010251</t>
  </si>
  <si>
    <t>4010252</t>
  </si>
  <si>
    <t>4010253</t>
  </si>
  <si>
    <t>4010254</t>
  </si>
  <si>
    <t>4010255</t>
  </si>
  <si>
    <t>4010256</t>
  </si>
  <si>
    <t>4010267</t>
  </si>
  <si>
    <t>4010268</t>
  </si>
  <si>
    <t>4010269</t>
  </si>
  <si>
    <t>4010270</t>
  </si>
  <si>
    <t>4010271</t>
  </si>
  <si>
    <t>4010272</t>
  </si>
  <si>
    <t>4010273</t>
  </si>
  <si>
    <t>4010274</t>
  </si>
  <si>
    <t>4010275</t>
  </si>
  <si>
    <t>4010276</t>
  </si>
  <si>
    <t>4010277</t>
  </si>
  <si>
    <t>4010278</t>
  </si>
  <si>
    <t>4010279</t>
  </si>
  <si>
    <t>4010280</t>
  </si>
  <si>
    <t>4010281</t>
  </si>
  <si>
    <t>4010282</t>
  </si>
  <si>
    <t>4010283</t>
  </si>
  <si>
    <t>4010284</t>
  </si>
  <si>
    <t>4010285</t>
  </si>
  <si>
    <t>4010286</t>
  </si>
  <si>
    <t>4010287</t>
  </si>
  <si>
    <t>4010288</t>
  </si>
  <si>
    <t>4010289</t>
  </si>
  <si>
    <t>4010290</t>
  </si>
  <si>
    <t>4010301</t>
  </si>
  <si>
    <t>4010302</t>
  </si>
  <si>
    <t>4010303</t>
  </si>
  <si>
    <t>4010304</t>
  </si>
  <si>
    <t>4010305</t>
  </si>
  <si>
    <t>4010306</t>
  </si>
  <si>
    <t>4010307</t>
  </si>
  <si>
    <t>4010308</t>
  </si>
  <si>
    <t>4010309</t>
  </si>
  <si>
    <t>4010310</t>
  </si>
  <si>
    <t>4010311</t>
  </si>
  <si>
    <t>4010312</t>
  </si>
  <si>
    <t>4010313</t>
  </si>
  <si>
    <t>4010314</t>
  </si>
  <si>
    <t>4010315</t>
  </si>
  <si>
    <t>4010316</t>
  </si>
  <si>
    <t>4010317</t>
  </si>
  <si>
    <t>4010318</t>
  </si>
  <si>
    <t>4010319</t>
  </si>
  <si>
    <t>4010320</t>
  </si>
  <si>
    <t>4010321</t>
  </si>
  <si>
    <t>4010322</t>
  </si>
  <si>
    <t>4010323</t>
  </si>
  <si>
    <t>4010324</t>
  </si>
  <si>
    <t>4010335</t>
  </si>
  <si>
    <t>4010336</t>
  </si>
  <si>
    <t>4010337</t>
  </si>
  <si>
    <t>4010338</t>
  </si>
  <si>
    <t>4010339</t>
  </si>
  <si>
    <t>4010340</t>
  </si>
  <si>
    <t>4010341</t>
  </si>
  <si>
    <t>4010342</t>
  </si>
  <si>
    <t>4010343</t>
  </si>
  <si>
    <t>4010344</t>
  </si>
  <si>
    <t>4010345</t>
  </si>
  <si>
    <t>4010346</t>
  </si>
  <si>
    <t>4010347</t>
  </si>
  <si>
    <t>4010348</t>
  </si>
  <si>
    <t>4010349</t>
  </si>
  <si>
    <t>4010350</t>
  </si>
  <si>
    <t>4010351</t>
  </si>
  <si>
    <t>4010352</t>
  </si>
  <si>
    <t>4010353</t>
  </si>
  <si>
    <t>4010354</t>
  </si>
  <si>
    <t>4010355</t>
  </si>
  <si>
    <t>4010356</t>
  </si>
  <si>
    <t>4010357</t>
  </si>
  <si>
    <t>4010358</t>
  </si>
  <si>
    <t>4010369</t>
  </si>
  <si>
    <t>4010370</t>
  </si>
  <si>
    <t>4010371</t>
  </si>
  <si>
    <t>4010372</t>
  </si>
  <si>
    <t>4010373</t>
  </si>
  <si>
    <t>4010374</t>
  </si>
  <si>
    <t>4010375</t>
  </si>
  <si>
    <t>4010376</t>
  </si>
  <si>
    <t>4010377</t>
  </si>
  <si>
    <t>4010378</t>
  </si>
  <si>
    <t>4010379</t>
  </si>
  <si>
    <t>4010380</t>
  </si>
  <si>
    <t>4010381</t>
  </si>
  <si>
    <t>4010382</t>
  </si>
  <si>
    <t>4010383</t>
  </si>
  <si>
    <t>4010384</t>
  </si>
  <si>
    <t>4010385</t>
  </si>
  <si>
    <t>4010386</t>
  </si>
  <si>
    <t>4010387</t>
  </si>
  <si>
    <t>4010388</t>
  </si>
  <si>
    <t>4010389</t>
  </si>
  <si>
    <t>4010390</t>
  </si>
  <si>
    <t>4010391</t>
  </si>
  <si>
    <t>4010392</t>
  </si>
  <si>
    <t>4010403</t>
  </si>
  <si>
    <t>4010404</t>
  </si>
  <si>
    <t>4010405</t>
  </si>
  <si>
    <t>4010406</t>
  </si>
  <si>
    <t>4010407</t>
  </si>
  <si>
    <t>4010408</t>
  </si>
  <si>
    <t>4010409</t>
  </si>
  <si>
    <t>4010410</t>
  </si>
  <si>
    <t>4010411</t>
  </si>
  <si>
    <t>4010412</t>
  </si>
  <si>
    <t>4010413</t>
  </si>
  <si>
    <t>4010414</t>
  </si>
  <si>
    <t>4010415</t>
  </si>
  <si>
    <t>4010416</t>
  </si>
  <si>
    <t>4010417</t>
  </si>
  <si>
    <t>4010418</t>
  </si>
  <si>
    <t>4010419</t>
  </si>
  <si>
    <t>4010420</t>
  </si>
  <si>
    <t>4010421</t>
  </si>
  <si>
    <t>4010422</t>
  </si>
  <si>
    <t>4010423</t>
  </si>
  <si>
    <t>4010424</t>
  </si>
  <si>
    <t>4010425</t>
  </si>
  <si>
    <t>4010426</t>
  </si>
  <si>
    <t>4010437</t>
  </si>
  <si>
    <t>4010438</t>
  </si>
  <si>
    <t>4010439</t>
  </si>
  <si>
    <t>4010440</t>
  </si>
  <si>
    <t>4010441</t>
  </si>
  <si>
    <t>4010442</t>
  </si>
  <si>
    <t>4010443</t>
  </si>
  <si>
    <t>4010444</t>
  </si>
  <si>
    <t>4010445</t>
  </si>
  <si>
    <t>4010446</t>
  </si>
  <si>
    <t>4010447</t>
  </si>
  <si>
    <t>4010448</t>
  </si>
  <si>
    <t>4010449</t>
  </si>
  <si>
    <t>4010450</t>
  </si>
  <si>
    <t>4010451</t>
  </si>
  <si>
    <t>4010452</t>
  </si>
  <si>
    <t>4010453</t>
  </si>
  <si>
    <t>4010454</t>
  </si>
  <si>
    <t>4010455</t>
  </si>
  <si>
    <t>4010456</t>
  </si>
  <si>
    <t>4010457</t>
  </si>
  <si>
    <t>4010458</t>
  </si>
  <si>
    <t>4010459</t>
  </si>
  <si>
    <t>4010460</t>
  </si>
  <si>
    <t>4010471</t>
  </si>
  <si>
    <t>4010472</t>
  </si>
  <si>
    <t>4010473</t>
  </si>
  <si>
    <t>4010474</t>
  </si>
  <si>
    <t>4010475</t>
  </si>
  <si>
    <t>4010476</t>
  </si>
  <si>
    <t>4010477</t>
  </si>
  <si>
    <t>4010478</t>
  </si>
  <si>
    <t>4010479</t>
  </si>
  <si>
    <t>4010480</t>
  </si>
  <si>
    <t>4010481</t>
  </si>
  <si>
    <t>4010482</t>
  </si>
  <si>
    <t>4010483</t>
  </si>
  <si>
    <t>4010484</t>
  </si>
  <si>
    <t>4010485</t>
  </si>
  <si>
    <t>4010486</t>
  </si>
  <si>
    <t>4010487</t>
  </si>
  <si>
    <t>4010488</t>
  </si>
  <si>
    <t>4010489</t>
  </si>
  <si>
    <t>4010490</t>
  </si>
  <si>
    <t>4010491</t>
  </si>
  <si>
    <t>4010492</t>
  </si>
  <si>
    <t>4010493</t>
  </si>
  <si>
    <t>4010494</t>
  </si>
  <si>
    <t>4010505</t>
  </si>
  <si>
    <t>4010506</t>
  </si>
  <si>
    <t>4010507</t>
  </si>
  <si>
    <t>4010508</t>
  </si>
  <si>
    <t>4010509</t>
  </si>
  <si>
    <t>4010510</t>
  </si>
  <si>
    <t>4010511</t>
  </si>
  <si>
    <t>4010512</t>
  </si>
  <si>
    <t>4010513</t>
  </si>
  <si>
    <t>4010514</t>
  </si>
  <si>
    <t>4010515</t>
  </si>
  <si>
    <t>4010516</t>
  </si>
  <si>
    <t>4010517</t>
  </si>
  <si>
    <t>4010518</t>
  </si>
  <si>
    <t>4010519</t>
  </si>
  <si>
    <t>4010520</t>
  </si>
  <si>
    <t>4010521</t>
  </si>
  <si>
    <t>4010522</t>
  </si>
  <si>
    <t>4010523</t>
  </si>
  <si>
    <t>4010524</t>
  </si>
  <si>
    <t>4010525</t>
  </si>
  <si>
    <t>4010526</t>
  </si>
  <si>
    <t>4010527</t>
  </si>
  <si>
    <t>4010528</t>
  </si>
  <si>
    <t>4010539</t>
  </si>
  <si>
    <t>4010540</t>
  </si>
  <si>
    <t>4010541</t>
  </si>
  <si>
    <t>4010542</t>
  </si>
  <si>
    <t>4010543</t>
  </si>
  <si>
    <t>4010544</t>
  </si>
  <si>
    <t>4010545</t>
  </si>
  <si>
    <t>4010546</t>
  </si>
  <si>
    <t>4010547</t>
  </si>
  <si>
    <t>4010548</t>
  </si>
  <si>
    <t>4010549</t>
  </si>
  <si>
    <t>4010550</t>
  </si>
  <si>
    <t>4010551</t>
  </si>
  <si>
    <t>4010552</t>
  </si>
  <si>
    <t>4010553</t>
  </si>
  <si>
    <t>4010554</t>
  </si>
  <si>
    <t>4010555</t>
  </si>
  <si>
    <t>4010556</t>
  </si>
  <si>
    <t>4010557</t>
  </si>
  <si>
    <t>4010558</t>
  </si>
  <si>
    <t>4010559</t>
  </si>
  <si>
    <t>4010560</t>
  </si>
  <si>
    <t>4010561</t>
  </si>
  <si>
    <t>4010562</t>
  </si>
  <si>
    <t>4010573</t>
  </si>
  <si>
    <t>4010574</t>
  </si>
  <si>
    <t>4010575</t>
  </si>
  <si>
    <t>4010576</t>
  </si>
  <si>
    <t>4010577</t>
  </si>
  <si>
    <t>4010578</t>
  </si>
  <si>
    <t>4010579</t>
  </si>
  <si>
    <t>4010580</t>
  </si>
  <si>
    <t>4010581</t>
  </si>
  <si>
    <t>4010582</t>
  </si>
  <si>
    <t>4010583</t>
  </si>
  <si>
    <t>4010584</t>
  </si>
  <si>
    <t>4010585</t>
  </si>
  <si>
    <t>4010586</t>
  </si>
  <si>
    <t>4010587</t>
  </si>
  <si>
    <t>4010588</t>
  </si>
  <si>
    <t>4010589</t>
  </si>
  <si>
    <t>4010590</t>
  </si>
  <si>
    <t>4010591</t>
  </si>
  <si>
    <t>4010592</t>
  </si>
  <si>
    <t>4010593</t>
  </si>
  <si>
    <t>4010594</t>
  </si>
  <si>
    <t>4010595</t>
  </si>
  <si>
    <t>4010596</t>
  </si>
  <si>
    <t>4010607</t>
  </si>
  <si>
    <t>4010608</t>
  </si>
  <si>
    <t>4010609</t>
  </si>
  <si>
    <t>4010610</t>
  </si>
  <si>
    <t>4010611</t>
  </si>
  <si>
    <t>4010612</t>
  </si>
  <si>
    <t>4010613</t>
  </si>
  <si>
    <t>4010614</t>
  </si>
  <si>
    <t>4010615</t>
  </si>
  <si>
    <t>4010616</t>
  </si>
  <si>
    <t>4010617</t>
  </si>
  <si>
    <t>4010618</t>
  </si>
  <si>
    <t>4010619</t>
  </si>
  <si>
    <t>4010620</t>
  </si>
  <si>
    <t>4010621</t>
  </si>
  <si>
    <t>4010622</t>
  </si>
  <si>
    <t>4010623</t>
  </si>
  <si>
    <t>4010624</t>
  </si>
  <si>
    <t>4010625</t>
  </si>
  <si>
    <t>4010626</t>
  </si>
  <si>
    <t>4010627</t>
  </si>
  <si>
    <t>4010628</t>
  </si>
  <si>
    <t>4010629</t>
  </si>
  <si>
    <t>4010630</t>
  </si>
  <si>
    <t>4010641</t>
  </si>
  <si>
    <t>4010642</t>
  </si>
  <si>
    <t>4010643</t>
  </si>
  <si>
    <t>4010644</t>
  </si>
  <si>
    <t>4010645</t>
  </si>
  <si>
    <t>4010646</t>
  </si>
  <si>
    <t>4010647</t>
  </si>
  <si>
    <t>4010648</t>
  </si>
  <si>
    <t>4010649</t>
  </si>
  <si>
    <t>4010650</t>
  </si>
  <si>
    <t>4010651</t>
  </si>
  <si>
    <t>4010652</t>
  </si>
  <si>
    <t>4010653</t>
  </si>
  <si>
    <t>4010654</t>
  </si>
  <si>
    <t>4010655</t>
  </si>
  <si>
    <t>4010656</t>
  </si>
  <si>
    <t>4010657</t>
  </si>
  <si>
    <t>4010658</t>
  </si>
  <si>
    <t>4010659</t>
  </si>
  <si>
    <t>4010660</t>
  </si>
  <si>
    <t>4010661</t>
  </si>
  <si>
    <t>4010662</t>
  </si>
  <si>
    <t>4010663</t>
  </si>
  <si>
    <t>4010664</t>
  </si>
  <si>
    <t>4010675</t>
  </si>
  <si>
    <t>4010676</t>
  </si>
  <si>
    <t>4010677</t>
  </si>
  <si>
    <t>4010678</t>
  </si>
  <si>
    <t>4010679</t>
  </si>
  <si>
    <t>4010680</t>
  </si>
  <si>
    <t>4010681</t>
  </si>
  <si>
    <t>4010682</t>
  </si>
  <si>
    <t>4010683</t>
  </si>
  <si>
    <t>4010684</t>
  </si>
  <si>
    <t>4010685</t>
  </si>
  <si>
    <t>4010686</t>
  </si>
  <si>
    <t>4010687</t>
  </si>
  <si>
    <t>4010688</t>
  </si>
  <si>
    <t>4010689</t>
  </si>
  <si>
    <t>4010690</t>
  </si>
  <si>
    <t>4010691</t>
  </si>
  <si>
    <t>4010692</t>
  </si>
  <si>
    <t>4010693</t>
  </si>
  <si>
    <t>4010694</t>
  </si>
  <si>
    <t>4010695</t>
  </si>
  <si>
    <t>4010696</t>
  </si>
  <si>
    <t>4010697</t>
  </si>
  <si>
    <t>4010698</t>
  </si>
  <si>
    <t>4010709</t>
  </si>
  <si>
    <t>4010710</t>
  </si>
  <si>
    <t>4010711</t>
  </si>
  <si>
    <t>4010712</t>
  </si>
  <si>
    <t>4010713</t>
  </si>
  <si>
    <t>4010714</t>
  </si>
  <si>
    <t>4010715</t>
  </si>
  <si>
    <t>4010726</t>
  </si>
  <si>
    <t>4010727</t>
  </si>
  <si>
    <t>4010728</t>
  </si>
  <si>
    <t>4010729</t>
  </si>
  <si>
    <t>4010730</t>
  </si>
  <si>
    <t>4010731</t>
  </si>
  <si>
    <t>4010732</t>
  </si>
  <si>
    <t>4010743</t>
  </si>
  <si>
    <t>4010744</t>
  </si>
  <si>
    <t>4010745</t>
  </si>
  <si>
    <t>4010746</t>
  </si>
  <si>
    <t>4010747</t>
  </si>
  <si>
    <t>4010748</t>
  </si>
  <si>
    <t>4010749</t>
  </si>
  <si>
    <t>4010750</t>
  </si>
  <si>
    <t>4010751</t>
  </si>
  <si>
    <t>4010752</t>
  </si>
  <si>
    <t>4010753</t>
  </si>
  <si>
    <t>4010754</t>
  </si>
  <si>
    <t>4010755</t>
  </si>
  <si>
    <t>4010756</t>
  </si>
  <si>
    <t>4010757</t>
  </si>
  <si>
    <t>4010758</t>
  </si>
  <si>
    <t>4010769</t>
  </si>
  <si>
    <t>4010770</t>
  </si>
  <si>
    <t>4010771</t>
  </si>
  <si>
    <t>4010772</t>
  </si>
  <si>
    <t>4010773</t>
  </si>
  <si>
    <t>4010774</t>
  </si>
  <si>
    <t>4010775</t>
  </si>
  <si>
    <t>4010776</t>
  </si>
  <si>
    <t>4010777</t>
  </si>
  <si>
    <t>4010778</t>
  </si>
  <si>
    <t>4010779</t>
  </si>
  <si>
    <t>4010780</t>
  </si>
  <si>
    <t>4010781</t>
  </si>
  <si>
    <t>4010782</t>
  </si>
  <si>
    <t>4010783</t>
  </si>
  <si>
    <t>4010784</t>
  </si>
  <si>
    <t>4010795</t>
  </si>
  <si>
    <t>4010796</t>
  </si>
  <si>
    <t>4010797</t>
  </si>
  <si>
    <t>4010798</t>
  </si>
  <si>
    <t>4010809</t>
  </si>
  <si>
    <t>4010810</t>
  </si>
  <si>
    <t>4010811</t>
  </si>
  <si>
    <t>4010812</t>
  </si>
  <si>
    <t>4010813</t>
  </si>
  <si>
    <t>4010814</t>
  </si>
  <si>
    <t>4010815</t>
  </si>
  <si>
    <t>4010816</t>
  </si>
  <si>
    <t>4010817</t>
  </si>
  <si>
    <t>4010818</t>
  </si>
  <si>
    <t>4010819</t>
  </si>
  <si>
    <t>4010820</t>
  </si>
  <si>
    <t>4010821</t>
  </si>
  <si>
    <t>4010832</t>
  </si>
  <si>
    <t>4010833</t>
  </si>
  <si>
    <t>4010834</t>
  </si>
  <si>
    <t>4010835</t>
  </si>
  <si>
    <t>4010836</t>
  </si>
  <si>
    <t>4010837</t>
  </si>
  <si>
    <t>4010838</t>
  </si>
  <si>
    <t>4010839</t>
  </si>
  <si>
    <t>4010840</t>
  </si>
  <si>
    <t>4010841</t>
  </si>
  <si>
    <t>4010842</t>
  </si>
  <si>
    <t>4010843</t>
  </si>
  <si>
    <t>4010844</t>
  </si>
  <si>
    <t>4010855</t>
  </si>
  <si>
    <t>4010856</t>
  </si>
  <si>
    <t>4010857</t>
  </si>
  <si>
    <t>4010858</t>
  </si>
  <si>
    <t>4010859</t>
  </si>
  <si>
    <t>4010860</t>
  </si>
  <si>
    <t>4010861</t>
  </si>
  <si>
    <t>4010862</t>
  </si>
  <si>
    <t>4010863</t>
  </si>
  <si>
    <t>4010864</t>
  </si>
  <si>
    <t>4010865</t>
  </si>
  <si>
    <t>4010866</t>
  </si>
  <si>
    <t>4010867</t>
  </si>
  <si>
    <t>4010878</t>
  </si>
  <si>
    <t>4010879</t>
  </si>
  <si>
    <t>4010880</t>
  </si>
  <si>
    <t>4010881</t>
  </si>
  <si>
    <t>4010882</t>
  </si>
  <si>
    <t>4010883</t>
  </si>
  <si>
    <t>4010884</t>
  </si>
  <si>
    <t>4010885</t>
  </si>
  <si>
    <t>4010886</t>
  </si>
  <si>
    <t>4010887</t>
  </si>
  <si>
    <t>4010888</t>
  </si>
  <si>
    <t>4010889</t>
  </si>
  <si>
    <t>4010890</t>
  </si>
  <si>
    <t>4010901</t>
  </si>
  <si>
    <t>4010902</t>
  </si>
  <si>
    <t>4010903</t>
  </si>
  <si>
    <t>4010904</t>
  </si>
  <si>
    <t>4010905</t>
  </si>
  <si>
    <t>4010906</t>
  </si>
  <si>
    <t>4010907</t>
  </si>
  <si>
    <t>4010908</t>
  </si>
  <si>
    <t>4010910</t>
  </si>
  <si>
    <t>4010917</t>
  </si>
  <si>
    <t>4010918</t>
  </si>
  <si>
    <t>4010919</t>
  </si>
  <si>
    <t>4010920</t>
  </si>
  <si>
    <t>4010921</t>
  </si>
  <si>
    <t>4010922</t>
  </si>
  <si>
    <t>4010923</t>
  </si>
  <si>
    <t>4010924</t>
  </si>
  <si>
    <t>4010925</t>
  </si>
  <si>
    <t>4010926</t>
  </si>
  <si>
    <t>4010927</t>
  </si>
  <si>
    <t>4010928</t>
  </si>
  <si>
    <t>4010929</t>
  </si>
  <si>
    <t>4010930</t>
  </si>
  <si>
    <t>4010931</t>
  </si>
  <si>
    <t>4010932</t>
  </si>
  <si>
    <t>4010933</t>
  </si>
  <si>
    <t>4010934</t>
  </si>
  <si>
    <t>4010935</t>
  </si>
  <si>
    <t>4010936</t>
  </si>
  <si>
    <t>4010937</t>
  </si>
  <si>
    <t>4010938</t>
  </si>
  <si>
    <t>4010949</t>
  </si>
  <si>
    <t>4010950</t>
  </si>
  <si>
    <t>4010951</t>
  </si>
  <si>
    <t>4010952</t>
  </si>
  <si>
    <t>4010953</t>
  </si>
  <si>
    <t>4010954</t>
  </si>
  <si>
    <t>4010955</t>
  </si>
  <si>
    <t>4010956</t>
  </si>
  <si>
    <t>4010957</t>
  </si>
  <si>
    <t>4010958</t>
  </si>
  <si>
    <t>4010959</t>
  </si>
  <si>
    <t>4010960</t>
  </si>
  <si>
    <t>4010961</t>
  </si>
  <si>
    <t>4010962</t>
  </si>
  <si>
    <t>4010963</t>
  </si>
  <si>
    <t>4010964</t>
  </si>
  <si>
    <t>4010965</t>
  </si>
  <si>
    <t>4010966</t>
  </si>
  <si>
    <t>4010967</t>
  </si>
  <si>
    <t>4010968</t>
  </si>
  <si>
    <t>4010969</t>
  </si>
  <si>
    <t>4010970</t>
  </si>
  <si>
    <t>4010981</t>
  </si>
  <si>
    <t>4010982</t>
  </si>
  <si>
    <t>4010983</t>
  </si>
  <si>
    <t>4010984</t>
  </si>
  <si>
    <t>4010985</t>
  </si>
  <si>
    <t>4010986</t>
  </si>
  <si>
    <t>4010987</t>
  </si>
  <si>
    <t>4010988</t>
  </si>
  <si>
    <t>4010989</t>
  </si>
  <si>
    <t>4010990</t>
  </si>
  <si>
    <t>4010991</t>
  </si>
  <si>
    <t>4010992</t>
  </si>
  <si>
    <t>4010993</t>
  </si>
  <si>
    <t>4010994</t>
  </si>
  <si>
    <t>4010995</t>
  </si>
  <si>
    <t>4010996</t>
  </si>
  <si>
    <t>4010997</t>
  </si>
  <si>
    <t>4010998</t>
  </si>
  <si>
    <t>4010999</t>
  </si>
  <si>
    <t>4011000</t>
  </si>
  <si>
    <t>4011001</t>
  </si>
  <si>
    <t>4011002</t>
  </si>
  <si>
    <t>4011003</t>
  </si>
  <si>
    <t>4011004</t>
  </si>
  <si>
    <t>4011015</t>
  </si>
  <si>
    <t>4011016</t>
  </si>
  <si>
    <t>4011017</t>
  </si>
  <si>
    <t>4011018</t>
  </si>
  <si>
    <t>4011019</t>
  </si>
  <si>
    <t>4011020</t>
  </si>
  <si>
    <t>4011021</t>
  </si>
  <si>
    <t>4011022</t>
  </si>
  <si>
    <t>4011023</t>
  </si>
  <si>
    <t>4011024</t>
  </si>
  <si>
    <t>4011025</t>
  </si>
  <si>
    <t>4011026</t>
  </si>
  <si>
    <t>4011027</t>
  </si>
  <si>
    <t>4011028</t>
  </si>
  <si>
    <t>4011029</t>
  </si>
  <si>
    <t>4011030</t>
  </si>
  <si>
    <t>4011031</t>
  </si>
  <si>
    <t>4011032</t>
  </si>
  <si>
    <t>4011033</t>
  </si>
  <si>
    <t>4011034</t>
  </si>
  <si>
    <t>4011035</t>
  </si>
  <si>
    <t>4011036</t>
  </si>
  <si>
    <t>4011037</t>
  </si>
  <si>
    <t>4011038</t>
  </si>
  <si>
    <t>4011049</t>
  </si>
  <si>
    <t>4011050</t>
  </si>
  <si>
    <t>4011051</t>
  </si>
  <si>
    <t>4011052</t>
  </si>
  <si>
    <t>4011053</t>
  </si>
  <si>
    <t>4011054</t>
  </si>
  <si>
    <t>4011055</t>
  </si>
  <si>
    <t>4011056</t>
  </si>
  <si>
    <t>4011057</t>
  </si>
  <si>
    <t>4011058</t>
  </si>
  <si>
    <t>4011059</t>
  </si>
  <si>
    <t>4011060</t>
  </si>
  <si>
    <t>4011061</t>
  </si>
  <si>
    <t>4011062</t>
  </si>
  <si>
    <t>4011063</t>
  </si>
  <si>
    <t>4011064</t>
  </si>
  <si>
    <t>4011065</t>
  </si>
  <si>
    <t>4011066</t>
  </si>
  <si>
    <t>4011067</t>
  </si>
  <si>
    <t>4011068</t>
  </si>
  <si>
    <t>4011079</t>
  </si>
  <si>
    <t>4011080</t>
  </si>
  <si>
    <t>4011081</t>
  </si>
  <si>
    <t>4011082</t>
  </si>
  <si>
    <t>4011083</t>
  </si>
  <si>
    <t>4011084</t>
  </si>
  <si>
    <t>4011085</t>
  </si>
  <si>
    <t>4011086</t>
  </si>
  <si>
    <t>4011087</t>
  </si>
  <si>
    <t>4011088</t>
  </si>
  <si>
    <t>4011089</t>
  </si>
  <si>
    <t>4011090</t>
  </si>
  <si>
    <t>4011091</t>
  </si>
  <si>
    <t>4011092</t>
  </si>
  <si>
    <t>4011093</t>
  </si>
  <si>
    <t>4011094</t>
  </si>
  <si>
    <t>4011095</t>
  </si>
  <si>
    <t>4011096</t>
  </si>
  <si>
    <t>4011097</t>
  </si>
  <si>
    <t>4011098</t>
  </si>
  <si>
    <t>4011109</t>
  </si>
  <si>
    <t>4011115</t>
  </si>
  <si>
    <t>4011120</t>
  </si>
  <si>
    <t>4011121</t>
  </si>
  <si>
    <t>4011122</t>
  </si>
  <si>
    <t>4011123</t>
  </si>
  <si>
    <t>4011134</t>
  </si>
  <si>
    <t>4011135</t>
  </si>
  <si>
    <t>4011136</t>
  </si>
  <si>
    <t>4011147</t>
  </si>
  <si>
    <t>4011148</t>
  </si>
  <si>
    <t>4011149</t>
  </si>
  <si>
    <t>4011160</t>
  </si>
  <si>
    <t>4011161</t>
  </si>
  <si>
    <t>4011162</t>
  </si>
  <si>
    <t>4011173</t>
  </si>
  <si>
    <t>4011174</t>
  </si>
  <si>
    <t>4011175</t>
  </si>
  <si>
    <t>4017001</t>
  </si>
  <si>
    <t>4017010</t>
  </si>
  <si>
    <t>4017021</t>
  </si>
  <si>
    <t>4017030</t>
  </si>
  <si>
    <t>4017050</t>
  </si>
  <si>
    <t>4017051</t>
  </si>
  <si>
    <t>4020001</t>
  </si>
  <si>
    <t>4020002</t>
  </si>
  <si>
    <t>4020003</t>
  </si>
  <si>
    <t>4020004</t>
  </si>
  <si>
    <t>4020005</t>
  </si>
  <si>
    <t>4020006</t>
  </si>
  <si>
    <t>4020007</t>
  </si>
  <si>
    <t>4020008</t>
  </si>
  <si>
    <t>4020009</t>
  </si>
  <si>
    <t>4020010</t>
  </si>
  <si>
    <t>4020011</t>
  </si>
  <si>
    <t>4020012</t>
  </si>
  <si>
    <t>4020013</t>
  </si>
  <si>
    <t>4020014</t>
  </si>
  <si>
    <t>4020015</t>
  </si>
  <si>
    <t>4020016</t>
  </si>
  <si>
    <t>4020017</t>
  </si>
  <si>
    <t>4020018</t>
  </si>
  <si>
    <t>4020019</t>
  </si>
  <si>
    <t>4020020</t>
  </si>
  <si>
    <t>4020021</t>
  </si>
  <si>
    <t>4020022</t>
  </si>
  <si>
    <t>4020023</t>
  </si>
  <si>
    <t>4020024</t>
  </si>
  <si>
    <t>4020025</t>
  </si>
  <si>
    <t>4020026</t>
  </si>
  <si>
    <t>4020027</t>
  </si>
  <si>
    <t>4020030</t>
  </si>
  <si>
    <t>4020031</t>
  </si>
  <si>
    <t>4020032</t>
  </si>
  <si>
    <t>4020033</t>
  </si>
  <si>
    <t>4020034</t>
  </si>
  <si>
    <t>4020035</t>
  </si>
  <si>
    <t>4020036</t>
  </si>
  <si>
    <t>4020037</t>
  </si>
  <si>
    <t>4020038</t>
  </si>
  <si>
    <t>4020039</t>
  </si>
  <si>
    <t>4020040</t>
  </si>
  <si>
    <t>4020041</t>
  </si>
  <si>
    <t>4020042</t>
  </si>
  <si>
    <t>4020043</t>
  </si>
  <si>
    <t>4020044</t>
  </si>
  <si>
    <t>4020045</t>
  </si>
  <si>
    <t>4020046</t>
  </si>
  <si>
    <t>4020047</t>
  </si>
  <si>
    <t>4020048</t>
  </si>
  <si>
    <t>4020049</t>
  </si>
  <si>
    <t>4020050</t>
  </si>
  <si>
    <t>4020051</t>
  </si>
  <si>
    <t>4020052</t>
  </si>
  <si>
    <t>4020053</t>
  </si>
  <si>
    <t>4020054</t>
  </si>
  <si>
    <t>4020055</t>
  </si>
  <si>
    <t>4020056</t>
  </si>
  <si>
    <t>4020060</t>
  </si>
  <si>
    <t>4020061</t>
  </si>
  <si>
    <t>4020062</t>
  </si>
  <si>
    <t>4020063</t>
  </si>
  <si>
    <t>4020064</t>
  </si>
  <si>
    <t>4020065</t>
  </si>
  <si>
    <t>4020066</t>
  </si>
  <si>
    <t>4020067</t>
  </si>
  <si>
    <t>4020068</t>
  </si>
  <si>
    <t>4020069</t>
  </si>
  <si>
    <t>4020070</t>
  </si>
  <si>
    <t>4020071</t>
  </si>
  <si>
    <t>4020072</t>
  </si>
  <si>
    <t>4020073</t>
  </si>
  <si>
    <t>4020074</t>
  </si>
  <si>
    <t>4020075</t>
  </si>
  <si>
    <t>4020076</t>
  </si>
  <si>
    <t>4020077</t>
  </si>
  <si>
    <t>4020078</t>
  </si>
  <si>
    <t>4020079</t>
  </si>
  <si>
    <t>4020080</t>
  </si>
  <si>
    <t>4020081</t>
  </si>
  <si>
    <t>4020082</t>
  </si>
  <si>
    <t>4020083</t>
  </si>
  <si>
    <t>4020084</t>
  </si>
  <si>
    <t>4020085</t>
  </si>
  <si>
    <t>4020086</t>
  </si>
  <si>
    <t>4020090</t>
  </si>
  <si>
    <t>4020091</t>
  </si>
  <si>
    <t>4020092</t>
  </si>
  <si>
    <t>4020093</t>
  </si>
  <si>
    <t>4020094</t>
  </si>
  <si>
    <t>4020095</t>
  </si>
  <si>
    <t>4020096</t>
  </si>
  <si>
    <t>4020097</t>
  </si>
  <si>
    <t>4020098</t>
  </si>
  <si>
    <t>4020099</t>
  </si>
  <si>
    <t>4020100</t>
  </si>
  <si>
    <t>4020101</t>
  </si>
  <si>
    <t>4020102</t>
  </si>
  <si>
    <t>4020103</t>
  </si>
  <si>
    <t>4020104</t>
  </si>
  <si>
    <t>4020105</t>
  </si>
  <si>
    <t>4020106</t>
  </si>
  <si>
    <t>4020107</t>
  </si>
  <si>
    <t>4020108</t>
  </si>
  <si>
    <t>4020109</t>
  </si>
  <si>
    <t>4020110</t>
  </si>
  <si>
    <t>4020111</t>
  </si>
  <si>
    <t>4020112</t>
  </si>
  <si>
    <t>4020113</t>
  </si>
  <si>
    <t>4020114</t>
  </si>
  <si>
    <t>4020115</t>
  </si>
  <si>
    <t>4020116</t>
  </si>
  <si>
    <t>4020120</t>
  </si>
  <si>
    <t>4020121</t>
  </si>
  <si>
    <t>4020122</t>
  </si>
  <si>
    <t>4020123</t>
  </si>
  <si>
    <t>4020124</t>
  </si>
  <si>
    <t>4020125</t>
  </si>
  <si>
    <t>4020126</t>
  </si>
  <si>
    <t>4020127</t>
  </si>
  <si>
    <t>4020128</t>
  </si>
  <si>
    <t>4020129</t>
  </si>
  <si>
    <t>4020130</t>
  </si>
  <si>
    <t>4020131</t>
  </si>
  <si>
    <t>4020132</t>
  </si>
  <si>
    <t>4020133</t>
  </si>
  <si>
    <t>4020134</t>
  </si>
  <si>
    <t>4020135</t>
  </si>
  <si>
    <t>4020136</t>
  </si>
  <si>
    <t>4020137</t>
  </si>
  <si>
    <t>4020138</t>
  </si>
  <si>
    <t>4020139</t>
  </si>
  <si>
    <t>4020140</t>
  </si>
  <si>
    <t>4020141</t>
  </si>
  <si>
    <t>4020142</t>
  </si>
  <si>
    <t>4020143</t>
  </si>
  <si>
    <t>4020144</t>
  </si>
  <si>
    <t>4020145</t>
  </si>
  <si>
    <t>4020146</t>
  </si>
  <si>
    <t>4020150</t>
  </si>
  <si>
    <t>4020151</t>
  </si>
  <si>
    <t>4020152</t>
  </si>
  <si>
    <t>4020153</t>
  </si>
  <si>
    <t>4020154</t>
  </si>
  <si>
    <t>4020155</t>
  </si>
  <si>
    <t>4020156</t>
  </si>
  <si>
    <t>4020157</t>
  </si>
  <si>
    <t>4020158</t>
  </si>
  <si>
    <t>4020159</t>
  </si>
  <si>
    <t>4020160</t>
  </si>
  <si>
    <t>4020161</t>
  </si>
  <si>
    <t>4020162</t>
  </si>
  <si>
    <t>4020163</t>
  </si>
  <si>
    <t>4020164</t>
  </si>
  <si>
    <t>4020165</t>
  </si>
  <si>
    <t>4020166</t>
  </si>
  <si>
    <t>4020167</t>
  </si>
  <si>
    <t>4020168</t>
  </si>
  <si>
    <t>4020169</t>
  </si>
  <si>
    <t>4020170</t>
  </si>
  <si>
    <t>4020171</t>
  </si>
  <si>
    <t>4020172</t>
  </si>
  <si>
    <t>4020173</t>
  </si>
  <si>
    <t>4020174</t>
  </si>
  <si>
    <t>4020175</t>
  </si>
  <si>
    <t>4020176</t>
  </si>
  <si>
    <t>4020180</t>
  </si>
  <si>
    <t>4020181</t>
  </si>
  <si>
    <t>4020182</t>
  </si>
  <si>
    <t>4020183</t>
  </si>
  <si>
    <t>4020184</t>
  </si>
  <si>
    <t>4020185</t>
  </si>
  <si>
    <t>4020186</t>
  </si>
  <si>
    <t>4020187</t>
  </si>
  <si>
    <t>4020188</t>
  </si>
  <si>
    <t>4020189</t>
  </si>
  <si>
    <t>4020190</t>
  </si>
  <si>
    <t>4020191</t>
  </si>
  <si>
    <t>4020192</t>
  </si>
  <si>
    <t>4020193</t>
  </si>
  <si>
    <t>4020194</t>
  </si>
  <si>
    <t>4020195</t>
  </si>
  <si>
    <t>4020196</t>
  </si>
  <si>
    <t>4020197</t>
  </si>
  <si>
    <t>4020198</t>
  </si>
  <si>
    <t>4020199</t>
  </si>
  <si>
    <t>4020200</t>
  </si>
  <si>
    <t>4020201</t>
  </si>
  <si>
    <t>4020202</t>
  </si>
  <si>
    <t>4020203</t>
  </si>
  <si>
    <t>4020204</t>
  </si>
  <si>
    <t>4020205</t>
  </si>
  <si>
    <t>4020206</t>
  </si>
  <si>
    <t>4020210</t>
  </si>
  <si>
    <t>4020211</t>
  </si>
  <si>
    <t>4020212</t>
  </si>
  <si>
    <t>4020213</t>
  </si>
  <si>
    <t>4020214</t>
  </si>
  <si>
    <t>4020215</t>
  </si>
  <si>
    <t>4020216</t>
  </si>
  <si>
    <t>4020217</t>
  </si>
  <si>
    <t>4020218</t>
  </si>
  <si>
    <t>4020219</t>
  </si>
  <si>
    <t>4020220</t>
  </si>
  <si>
    <t>4020221</t>
  </si>
  <si>
    <t>4020222</t>
  </si>
  <si>
    <t>4020223</t>
  </si>
  <si>
    <t>4020224</t>
  </si>
  <si>
    <t>4020225</t>
  </si>
  <si>
    <t>4020226</t>
  </si>
  <si>
    <t>4020227</t>
  </si>
  <si>
    <t>4020228</t>
  </si>
  <si>
    <t>4020229</t>
  </si>
  <si>
    <t>4020230</t>
  </si>
  <si>
    <t>4020231</t>
  </si>
  <si>
    <t>4020232</t>
  </si>
  <si>
    <t>4020233</t>
  </si>
  <si>
    <t>4020234</t>
  </si>
  <si>
    <t>4020235</t>
  </si>
  <si>
    <t>4020236</t>
  </si>
  <si>
    <t>4020240</t>
  </si>
  <si>
    <t>4020241</t>
  </si>
  <si>
    <t>4020242</t>
  </si>
  <si>
    <t>4020243</t>
  </si>
  <si>
    <t>4020244</t>
  </si>
  <si>
    <t>4020245</t>
  </si>
  <si>
    <t>4020246</t>
  </si>
  <si>
    <t>4020247</t>
  </si>
  <si>
    <t>4020248</t>
  </si>
  <si>
    <t>4020249</t>
  </si>
  <si>
    <t>4020250</t>
  </si>
  <si>
    <t>4020251</t>
  </si>
  <si>
    <t>4020252</t>
  </si>
  <si>
    <t>4020253</t>
  </si>
  <si>
    <t>4020254</t>
  </si>
  <si>
    <t>4020255</t>
  </si>
  <si>
    <t>4020256</t>
  </si>
  <si>
    <t>4020257</t>
  </si>
  <si>
    <t>4020258</t>
  </si>
  <si>
    <t>4020259</t>
  </si>
  <si>
    <t>4020260</t>
  </si>
  <si>
    <t>4020261</t>
  </si>
  <si>
    <t>4020262</t>
  </si>
  <si>
    <t>4020263</t>
  </si>
  <si>
    <t>4020264</t>
  </si>
  <si>
    <t>4020265</t>
  </si>
  <si>
    <t>4020266</t>
  </si>
  <si>
    <t>4020270</t>
  </si>
  <si>
    <t>4020271</t>
  </si>
  <si>
    <t>4020272</t>
  </si>
  <si>
    <t>4020273</t>
  </si>
  <si>
    <t>4020274</t>
  </si>
  <si>
    <t>4020275</t>
  </si>
  <si>
    <t>4020276</t>
  </si>
  <si>
    <t>4020277</t>
  </si>
  <si>
    <t>4020278</t>
  </si>
  <si>
    <t>4020279</t>
  </si>
  <si>
    <t>4020280</t>
  </si>
  <si>
    <t>4020281</t>
  </si>
  <si>
    <t>4020282</t>
  </si>
  <si>
    <t>4020283</t>
  </si>
  <si>
    <t>4020284</t>
  </si>
  <si>
    <t>4020285</t>
  </si>
  <si>
    <t>4020286</t>
  </si>
  <si>
    <t>4020287</t>
  </si>
  <si>
    <t>4020288</t>
  </si>
  <si>
    <t>4020289</t>
  </si>
  <si>
    <t>4020290</t>
  </si>
  <si>
    <t>4020291</t>
  </si>
  <si>
    <t>4020292</t>
  </si>
  <si>
    <t>4020293</t>
  </si>
  <si>
    <t>4020294</t>
  </si>
  <si>
    <t>4020295</t>
  </si>
  <si>
    <t>4020296</t>
  </si>
  <si>
    <t>4020300</t>
  </si>
  <si>
    <t>4020301</t>
  </si>
  <si>
    <t>4020302</t>
  </si>
  <si>
    <t>4020303</t>
  </si>
  <si>
    <t>4020304</t>
  </si>
  <si>
    <t>4020305</t>
  </si>
  <si>
    <t>4020306</t>
  </si>
  <si>
    <t>4020307</t>
  </si>
  <si>
    <t>4020308</t>
  </si>
  <si>
    <t>4020309</t>
  </si>
  <si>
    <t>4020310</t>
  </si>
  <si>
    <t>4020311</t>
  </si>
  <si>
    <t>4020312</t>
  </si>
  <si>
    <t>4020313</t>
  </si>
  <si>
    <t>4020314</t>
  </si>
  <si>
    <t>4020315</t>
  </si>
  <si>
    <t>4020316</t>
  </si>
  <si>
    <t>4020317</t>
  </si>
  <si>
    <t>4020318</t>
  </si>
  <si>
    <t>4020319</t>
  </si>
  <si>
    <t>4020320</t>
  </si>
  <si>
    <t>4020321</t>
  </si>
  <si>
    <t>4020322</t>
  </si>
  <si>
    <t>4020323</t>
  </si>
  <si>
    <t>4020324</t>
  </si>
  <si>
    <t>4020325</t>
  </si>
  <si>
    <t>4020326</t>
  </si>
  <si>
    <t>4020330</t>
  </si>
  <si>
    <t>4020331</t>
  </si>
  <si>
    <t>4020332</t>
  </si>
  <si>
    <t>4020333</t>
  </si>
  <si>
    <t>4020334</t>
  </si>
  <si>
    <t>4020335</t>
  </si>
  <si>
    <t>4020336</t>
  </si>
  <si>
    <t>4020337</t>
  </si>
  <si>
    <t>4020338</t>
  </si>
  <si>
    <t>4020339</t>
  </si>
  <si>
    <t>4020340</t>
  </si>
  <si>
    <t>4020341</t>
  </si>
  <si>
    <t>4020342</t>
  </si>
  <si>
    <t>4020343</t>
  </si>
  <si>
    <t>4020344</t>
  </si>
  <si>
    <t>4020345</t>
  </si>
  <si>
    <t>4020346</t>
  </si>
  <si>
    <t>4020347</t>
  </si>
  <si>
    <t>4020348</t>
  </si>
  <si>
    <t>4020349</t>
  </si>
  <si>
    <t>4020350</t>
  </si>
  <si>
    <t>4020351</t>
  </si>
  <si>
    <t>4020352</t>
  </si>
  <si>
    <t>4020353</t>
  </si>
  <si>
    <t>4020354</t>
  </si>
  <si>
    <t>4020355</t>
  </si>
  <si>
    <t>4020356</t>
  </si>
  <si>
    <t>4020360</t>
  </si>
  <si>
    <t>4020361</t>
  </si>
  <si>
    <t>4020362</t>
  </si>
  <si>
    <t>4020363</t>
  </si>
  <si>
    <t>4020364</t>
  </si>
  <si>
    <t>4020365</t>
  </si>
  <si>
    <t>4020366</t>
  </si>
  <si>
    <t>4020367</t>
  </si>
  <si>
    <t>4020368</t>
  </si>
  <si>
    <t>4020369</t>
  </si>
  <si>
    <t>4020370</t>
  </si>
  <si>
    <t>4020371</t>
  </si>
  <si>
    <t>4020372</t>
  </si>
  <si>
    <t>4020373</t>
  </si>
  <si>
    <t>4020374</t>
  </si>
  <si>
    <t>4020375</t>
  </si>
  <si>
    <t>4020376</t>
  </si>
  <si>
    <t>4020377</t>
  </si>
  <si>
    <t>4020378</t>
  </si>
  <si>
    <t>4020379</t>
  </si>
  <si>
    <t>4020380</t>
  </si>
  <si>
    <t>4020381</t>
  </si>
  <si>
    <t>4020382</t>
  </si>
  <si>
    <t>4020383</t>
  </si>
  <si>
    <t>4020384</t>
  </si>
  <si>
    <t>4020385</t>
  </si>
  <si>
    <t>4020386</t>
  </si>
  <si>
    <t>4020390</t>
  </si>
  <si>
    <t>4020391</t>
  </si>
  <si>
    <t>4020392</t>
  </si>
  <si>
    <t>4020393</t>
  </si>
  <si>
    <t>4020394</t>
  </si>
  <si>
    <t>4020395</t>
  </si>
  <si>
    <t>4020396</t>
  </si>
  <si>
    <t>4020397</t>
  </si>
  <si>
    <t>4020398</t>
  </si>
  <si>
    <t>4020399</t>
  </si>
  <si>
    <t>4020400</t>
  </si>
  <si>
    <t>4020401</t>
  </si>
  <si>
    <t>4020402</t>
  </si>
  <si>
    <t>4020403</t>
  </si>
  <si>
    <t>4020404</t>
  </si>
  <si>
    <t>4020405</t>
  </si>
  <si>
    <t>4020406</t>
  </si>
  <si>
    <t>4020407</t>
  </si>
  <si>
    <t>4020408</t>
  </si>
  <si>
    <t>4020409</t>
  </si>
  <si>
    <t>4020410</t>
  </si>
  <si>
    <t>4020411</t>
  </si>
  <si>
    <t>4020412</t>
  </si>
  <si>
    <t>4020413</t>
  </si>
  <si>
    <t>4020414</t>
  </si>
  <si>
    <t>4020415</t>
  </si>
  <si>
    <t>4020416</t>
  </si>
  <si>
    <t>4020420</t>
  </si>
  <si>
    <t>4020421</t>
  </si>
  <si>
    <t>4020422</t>
  </si>
  <si>
    <t>4020423</t>
  </si>
  <si>
    <t>4020424</t>
  </si>
  <si>
    <t>4020425</t>
  </si>
  <si>
    <t>4020426</t>
  </si>
  <si>
    <t>4020427</t>
  </si>
  <si>
    <t>4020428</t>
  </si>
  <si>
    <t>4020429</t>
  </si>
  <si>
    <t>4020430</t>
  </si>
  <si>
    <t>4020431</t>
  </si>
  <si>
    <t>4020432</t>
  </si>
  <si>
    <t>4020433</t>
  </si>
  <si>
    <t>4020434</t>
  </si>
  <si>
    <t>4020435</t>
  </si>
  <si>
    <t>4020436</t>
  </si>
  <si>
    <t>4020437</t>
  </si>
  <si>
    <t>4020438</t>
  </si>
  <si>
    <t>4020439</t>
  </si>
  <si>
    <t>4020440</t>
  </si>
  <si>
    <t>4020441</t>
  </si>
  <si>
    <t>4020442</t>
  </si>
  <si>
    <t>4020443</t>
  </si>
  <si>
    <t>4020444</t>
  </si>
  <si>
    <t>4020445</t>
  </si>
  <si>
    <t>4020446</t>
  </si>
  <si>
    <t>4020450</t>
  </si>
  <si>
    <t>4020451</t>
  </si>
  <si>
    <t>4020452</t>
  </si>
  <si>
    <t>4020453</t>
  </si>
  <si>
    <t>4020454</t>
  </si>
  <si>
    <t>4020455</t>
  </si>
  <si>
    <t>4020456</t>
  </si>
  <si>
    <t>4020457</t>
  </si>
  <si>
    <t>4020458</t>
  </si>
  <si>
    <t>4020459</t>
  </si>
  <si>
    <t>4020460</t>
  </si>
  <si>
    <t>4020461</t>
  </si>
  <si>
    <t>4020462</t>
  </si>
  <si>
    <t>4020463</t>
  </si>
  <si>
    <t>4020464</t>
  </si>
  <si>
    <t>4020465</t>
  </si>
  <si>
    <t>4020466</t>
  </si>
  <si>
    <t>4020467</t>
  </si>
  <si>
    <t>4020468</t>
  </si>
  <si>
    <t>4020469</t>
  </si>
  <si>
    <t>4020470</t>
  </si>
  <si>
    <t>4020471</t>
  </si>
  <si>
    <t>4020472</t>
  </si>
  <si>
    <t>4020473</t>
  </si>
  <si>
    <t>4020480</t>
  </si>
  <si>
    <t>4020481</t>
  </si>
  <si>
    <t>4020482</t>
  </si>
  <si>
    <t>4020483</t>
  </si>
  <si>
    <t>4020484</t>
  </si>
  <si>
    <t>4020485</t>
  </si>
  <si>
    <t>4020486</t>
  </si>
  <si>
    <t>4020487</t>
  </si>
  <si>
    <t>4020488</t>
  </si>
  <si>
    <t>4020489</t>
  </si>
  <si>
    <t>4020490</t>
  </si>
  <si>
    <t>4020491</t>
  </si>
  <si>
    <t>4020492</t>
  </si>
  <si>
    <t>4020493</t>
  </si>
  <si>
    <t>4020494</t>
  </si>
  <si>
    <t>4020495</t>
  </si>
  <si>
    <t>4020496</t>
  </si>
  <si>
    <t>4020497</t>
  </si>
  <si>
    <t>4020498</t>
  </si>
  <si>
    <t>4020499</t>
  </si>
  <si>
    <t>4020500</t>
  </si>
  <si>
    <t>4020501</t>
  </si>
  <si>
    <t>4020502</t>
  </si>
  <si>
    <t>4020503</t>
  </si>
  <si>
    <t>4020510</t>
  </si>
  <si>
    <t>4020511</t>
  </si>
  <si>
    <t>4020512</t>
  </si>
  <si>
    <t>4020513</t>
  </si>
  <si>
    <t>4020514</t>
  </si>
  <si>
    <t>4020515</t>
  </si>
  <si>
    <t>4020516</t>
  </si>
  <si>
    <t>4020517</t>
  </si>
  <si>
    <t>4020518</t>
  </si>
  <si>
    <t>4020519</t>
  </si>
  <si>
    <t>4020520</t>
  </si>
  <si>
    <t>4020521</t>
  </si>
  <si>
    <t>4020522</t>
  </si>
  <si>
    <t>4020523</t>
  </si>
  <si>
    <t>4020524</t>
  </si>
  <si>
    <t>4020525</t>
  </si>
  <si>
    <t>4020526</t>
  </si>
  <si>
    <t>4020527</t>
  </si>
  <si>
    <t>4020528</t>
  </si>
  <si>
    <t>4020529</t>
  </si>
  <si>
    <t>4020530</t>
  </si>
  <si>
    <t>4020531</t>
  </si>
  <si>
    <t>4020532</t>
  </si>
  <si>
    <t>4020533</t>
  </si>
  <si>
    <t>4020540</t>
  </si>
  <si>
    <t>4020541</t>
  </si>
  <si>
    <t>4020542</t>
  </si>
  <si>
    <t>4020543</t>
  </si>
  <si>
    <t>4020544</t>
  </si>
  <si>
    <t>4020545</t>
  </si>
  <si>
    <t>4020546</t>
  </si>
  <si>
    <t>4020547</t>
  </si>
  <si>
    <t>4020548</t>
  </si>
  <si>
    <t>4020549</t>
  </si>
  <si>
    <t>4020550</t>
  </si>
  <si>
    <t>4020551</t>
  </si>
  <si>
    <t>4020552</t>
  </si>
  <si>
    <t>4020553</t>
  </si>
  <si>
    <t>4020554</t>
  </si>
  <si>
    <t>4020555</t>
  </si>
  <si>
    <t>4020556</t>
  </si>
  <si>
    <t>4020557</t>
  </si>
  <si>
    <t>4020558</t>
  </si>
  <si>
    <t>4020559</t>
  </si>
  <si>
    <t>4020560</t>
  </si>
  <si>
    <t>4020561</t>
  </si>
  <si>
    <t>4020562</t>
  </si>
  <si>
    <t>4020563</t>
  </si>
  <si>
    <t>4020570</t>
  </si>
  <si>
    <t>4020571</t>
  </si>
  <si>
    <t>4020572</t>
  </si>
  <si>
    <t>4020573</t>
  </si>
  <si>
    <t>4020574</t>
  </si>
  <si>
    <t>4020575</t>
  </si>
  <si>
    <t>4020576</t>
  </si>
  <si>
    <t>4020577</t>
  </si>
  <si>
    <t>4020578</t>
  </si>
  <si>
    <t>4020579</t>
  </si>
  <si>
    <t>4020580</t>
  </si>
  <si>
    <t>4020581</t>
  </si>
  <si>
    <t>4020582</t>
  </si>
  <si>
    <t>4020583</t>
  </si>
  <si>
    <t>4020584</t>
  </si>
  <si>
    <t>4020585</t>
  </si>
  <si>
    <t>4020586</t>
  </si>
  <si>
    <t>4020587</t>
  </si>
  <si>
    <t>4020588</t>
  </si>
  <si>
    <t>4020589</t>
  </si>
  <si>
    <t>4020590</t>
  </si>
  <si>
    <t>4020591</t>
  </si>
  <si>
    <t>4020592</t>
  </si>
  <si>
    <t>4020593</t>
  </si>
  <si>
    <t>4020600</t>
  </si>
  <si>
    <t>4020601</t>
  </si>
  <si>
    <t>4020602</t>
  </si>
  <si>
    <t>4020603</t>
  </si>
  <si>
    <t>4020604</t>
  </si>
  <si>
    <t>4020605</t>
  </si>
  <si>
    <t>4020606</t>
  </si>
  <si>
    <t>4020607</t>
  </si>
  <si>
    <t>4020608</t>
  </si>
  <si>
    <t>4020609</t>
  </si>
  <si>
    <t>4020610</t>
  </si>
  <si>
    <t>4020611</t>
  </si>
  <si>
    <t>4020612</t>
  </si>
  <si>
    <t>4020613</t>
  </si>
  <si>
    <t>4020614</t>
  </si>
  <si>
    <t>4020615</t>
  </si>
  <si>
    <t>4020616</t>
  </si>
  <si>
    <t>4020617</t>
  </si>
  <si>
    <t>4020618</t>
  </si>
  <si>
    <t>4020619</t>
  </si>
  <si>
    <t>4020620</t>
  </si>
  <si>
    <t>4020621</t>
  </si>
  <si>
    <t>4020622</t>
  </si>
  <si>
    <t>4020623</t>
  </si>
  <si>
    <t>4020630</t>
  </si>
  <si>
    <t>4020631</t>
  </si>
  <si>
    <t>4020632</t>
  </si>
  <si>
    <t>4020633</t>
  </si>
  <si>
    <t>4020634</t>
  </si>
  <si>
    <t>4020635</t>
  </si>
  <si>
    <t>4020636</t>
  </si>
  <si>
    <t>4020637</t>
  </si>
  <si>
    <t>4020638</t>
  </si>
  <si>
    <t>4020639</t>
  </si>
  <si>
    <t>4020640</t>
  </si>
  <si>
    <t>4020641</t>
  </si>
  <si>
    <t>4020642</t>
  </si>
  <si>
    <t>4020643</t>
  </si>
  <si>
    <t>4020644</t>
  </si>
  <si>
    <t>4020645</t>
  </si>
  <si>
    <t>4020646</t>
  </si>
  <si>
    <t>4020647</t>
  </si>
  <si>
    <t>4020648</t>
  </si>
  <si>
    <t>4020649</t>
  </si>
  <si>
    <t>4020650</t>
  </si>
  <si>
    <t>4020651</t>
  </si>
  <si>
    <t>4020652</t>
  </si>
  <si>
    <t>4020653</t>
  </si>
  <si>
    <t>4020660</t>
  </si>
  <si>
    <t>4020661</t>
  </si>
  <si>
    <t>4020662</t>
  </si>
  <si>
    <t>4020663</t>
  </si>
  <si>
    <t>4020664</t>
  </si>
  <si>
    <t>4020665</t>
  </si>
  <si>
    <t>4020666</t>
  </si>
  <si>
    <t>4020667</t>
  </si>
  <si>
    <t>4020668</t>
  </si>
  <si>
    <t>4020669</t>
  </si>
  <si>
    <t>4020670</t>
  </si>
  <si>
    <t>4020671</t>
  </si>
  <si>
    <t>4020672</t>
  </si>
  <si>
    <t>4020673</t>
  </si>
  <si>
    <t>4020674</t>
  </si>
  <si>
    <t>4020675</t>
  </si>
  <si>
    <t>4020676</t>
  </si>
  <si>
    <t>4020677</t>
  </si>
  <si>
    <t>4020678</t>
  </si>
  <si>
    <t>4020679</t>
  </si>
  <si>
    <t>4020680</t>
  </si>
  <si>
    <t>4020681</t>
  </si>
  <si>
    <t>4020682</t>
  </si>
  <si>
    <t>4020683</t>
  </si>
  <si>
    <t>4020690</t>
  </si>
  <si>
    <t>4020691</t>
  </si>
  <si>
    <t>4020692</t>
  </si>
  <si>
    <t>4020693</t>
  </si>
  <si>
    <t>4020694</t>
  </si>
  <si>
    <t>4020695</t>
  </si>
  <si>
    <t>4020696</t>
  </si>
  <si>
    <t>4020697</t>
  </si>
  <si>
    <t>4020698</t>
  </si>
  <si>
    <t>4020699</t>
  </si>
  <si>
    <t>4020700</t>
  </si>
  <si>
    <t>4020701</t>
  </si>
  <si>
    <t>4020702</t>
  </si>
  <si>
    <t>4020703</t>
  </si>
  <si>
    <t>4020704</t>
  </si>
  <si>
    <t>4020705</t>
  </si>
  <si>
    <t>4020706</t>
  </si>
  <si>
    <t>4020707</t>
  </si>
  <si>
    <t>4020708</t>
  </si>
  <si>
    <t>4020709</t>
  </si>
  <si>
    <t>4020710</t>
  </si>
  <si>
    <t>4020711</t>
  </si>
  <si>
    <t>4020712</t>
  </si>
  <si>
    <t>4020713</t>
  </si>
  <si>
    <t>4020720</t>
  </si>
  <si>
    <t>4020721</t>
  </si>
  <si>
    <t>4020722</t>
  </si>
  <si>
    <t>4020723</t>
  </si>
  <si>
    <t>4020724</t>
  </si>
  <si>
    <t>4020725</t>
  </si>
  <si>
    <t>4020726</t>
  </si>
  <si>
    <t>4020727</t>
  </si>
  <si>
    <t>4020728</t>
  </si>
  <si>
    <t>4020729</t>
  </si>
  <si>
    <t>4020730</t>
  </si>
  <si>
    <t>4020731</t>
  </si>
  <si>
    <t>4020732</t>
  </si>
  <si>
    <t>4020733</t>
  </si>
  <si>
    <t>4020734</t>
  </si>
  <si>
    <t>4020735</t>
  </si>
  <si>
    <t>4020736</t>
  </si>
  <si>
    <t>4020737</t>
  </si>
  <si>
    <t>4020738</t>
  </si>
  <si>
    <t>4020739</t>
  </si>
  <si>
    <t>4020740</t>
  </si>
  <si>
    <t>4020741</t>
  </si>
  <si>
    <t>4020742</t>
  </si>
  <si>
    <t>4020743</t>
  </si>
  <si>
    <t>4020748</t>
  </si>
  <si>
    <t>4020749</t>
  </si>
  <si>
    <t>4020751</t>
  </si>
  <si>
    <t>4020752</t>
  </si>
  <si>
    <t>4020754</t>
  </si>
  <si>
    <t>4020755</t>
  </si>
  <si>
    <t>4020756</t>
  </si>
  <si>
    <t>4020757</t>
  </si>
  <si>
    <t>4020758</t>
  </si>
  <si>
    <t>4020759</t>
  </si>
  <si>
    <t>4020760</t>
  </si>
  <si>
    <t>4020761</t>
  </si>
  <si>
    <t>4020762</t>
  </si>
  <si>
    <t>4020763</t>
  </si>
  <si>
    <t>4020764</t>
  </si>
  <si>
    <t>4020765</t>
  </si>
  <si>
    <t>4020766</t>
  </si>
  <si>
    <t>4020767</t>
  </si>
  <si>
    <t>4020768</t>
  </si>
  <si>
    <t>4020769</t>
  </si>
  <si>
    <t>4020770</t>
  </si>
  <si>
    <t>4020771</t>
  </si>
  <si>
    <t>4020772</t>
  </si>
  <si>
    <t>4020773</t>
  </si>
  <si>
    <t>4020780</t>
  </si>
  <si>
    <t>4020781</t>
  </si>
  <si>
    <t>4020782</t>
  </si>
  <si>
    <t>4020783</t>
  </si>
  <si>
    <t>4020784</t>
  </si>
  <si>
    <t>4020785</t>
  </si>
  <si>
    <t>4020786</t>
  </si>
  <si>
    <t>4020787</t>
  </si>
  <si>
    <t>4020788</t>
  </si>
  <si>
    <t>4020789</t>
  </si>
  <si>
    <t>4020790</t>
  </si>
  <si>
    <t>4020791</t>
  </si>
  <si>
    <t>4020792</t>
  </si>
  <si>
    <t>4020793</t>
  </si>
  <si>
    <t>4020794</t>
  </si>
  <si>
    <t>4020795</t>
  </si>
  <si>
    <t>4020796</t>
  </si>
  <si>
    <t>4020797</t>
  </si>
  <si>
    <t>4020798</t>
  </si>
  <si>
    <t>4020799</t>
  </si>
  <si>
    <t>4020800</t>
  </si>
  <si>
    <t>4020801</t>
  </si>
  <si>
    <t>4020802</t>
  </si>
  <si>
    <t>4020803</t>
  </si>
  <si>
    <t>4020810</t>
  </si>
  <si>
    <t>4020811</t>
  </si>
  <si>
    <t>4020812</t>
  </si>
  <si>
    <t>4020813</t>
  </si>
  <si>
    <t>4020814</t>
  </si>
  <si>
    <t>4020815</t>
  </si>
  <si>
    <t>4020816</t>
  </si>
  <si>
    <t>4020817</t>
  </si>
  <si>
    <t>4020818</t>
  </si>
  <si>
    <t>4020819</t>
  </si>
  <si>
    <t>4020820</t>
  </si>
  <si>
    <t>4020821</t>
  </si>
  <si>
    <t>4020822</t>
  </si>
  <si>
    <t>4020823</t>
  </si>
  <si>
    <t>4020824</t>
  </si>
  <si>
    <t>4020825</t>
  </si>
  <si>
    <t>4020826</t>
  </si>
  <si>
    <t>4020827</t>
  </si>
  <si>
    <t>4020828</t>
  </si>
  <si>
    <t>4020829</t>
  </si>
  <si>
    <t>4020830</t>
  </si>
  <si>
    <t>4020831</t>
  </si>
  <si>
    <t>4020832</t>
  </si>
  <si>
    <t>4020833</t>
  </si>
  <si>
    <t>4020840</t>
  </si>
  <si>
    <t>4020841</t>
  </si>
  <si>
    <t>4020842</t>
  </si>
  <si>
    <t>4020843</t>
  </si>
  <si>
    <t>4020844</t>
  </si>
  <si>
    <t>4020845</t>
  </si>
  <si>
    <t>4020846</t>
  </si>
  <si>
    <t>4020847</t>
  </si>
  <si>
    <t>4020848</t>
  </si>
  <si>
    <t>4020849</t>
  </si>
  <si>
    <t>4020850</t>
  </si>
  <si>
    <t>4020851</t>
  </si>
  <si>
    <t>4020852</t>
  </si>
  <si>
    <t>4020853</t>
  </si>
  <si>
    <t>4020854</t>
  </si>
  <si>
    <t>4020855</t>
  </si>
  <si>
    <t>4020856</t>
  </si>
  <si>
    <t>4020857</t>
  </si>
  <si>
    <t>4020858</t>
  </si>
  <si>
    <t>4020859</t>
  </si>
  <si>
    <t>4020860</t>
  </si>
  <si>
    <t>4020861</t>
  </si>
  <si>
    <t>4020862</t>
  </si>
  <si>
    <t>4020863</t>
  </si>
  <si>
    <t>4020866</t>
  </si>
  <si>
    <t>4020867</t>
  </si>
  <si>
    <t>4020868</t>
  </si>
  <si>
    <t>4020869</t>
  </si>
  <si>
    <t>4020874</t>
  </si>
  <si>
    <t>4020875</t>
  </si>
  <si>
    <t>4020876</t>
  </si>
  <si>
    <t>4020877</t>
  </si>
  <si>
    <t>4020878</t>
  </si>
  <si>
    <t>4020879</t>
  </si>
  <si>
    <t>4020880</t>
  </si>
  <si>
    <t>4020881</t>
  </si>
  <si>
    <t>4020882</t>
  </si>
  <si>
    <t>4020883</t>
  </si>
  <si>
    <t>4020884</t>
  </si>
  <si>
    <t>4020885</t>
  </si>
  <si>
    <t>4020886</t>
  </si>
  <si>
    <t>4020887</t>
  </si>
  <si>
    <t>4020888</t>
  </si>
  <si>
    <t>4020889</t>
  </si>
  <si>
    <t>4020890</t>
  </si>
  <si>
    <t>4020891</t>
  </si>
  <si>
    <t>4020892</t>
  </si>
  <si>
    <t>4020893</t>
  </si>
  <si>
    <t>4020900</t>
  </si>
  <si>
    <t>4020901</t>
  </si>
  <si>
    <t>4020902</t>
  </si>
  <si>
    <t>4020903</t>
  </si>
  <si>
    <t>4020904</t>
  </si>
  <si>
    <t>4020905</t>
  </si>
  <si>
    <t>4020906</t>
  </si>
  <si>
    <t>4020907</t>
  </si>
  <si>
    <t>4020908</t>
  </si>
  <si>
    <t>4020909</t>
  </si>
  <si>
    <t>4020910</t>
  </si>
  <si>
    <t>4020911</t>
  </si>
  <si>
    <t>4020912</t>
  </si>
  <si>
    <t>4020913</t>
  </si>
  <si>
    <t>4020914</t>
  </si>
  <si>
    <t>4020915</t>
  </si>
  <si>
    <t>4020916</t>
  </si>
  <si>
    <t>4020917</t>
  </si>
  <si>
    <t>4020918</t>
  </si>
  <si>
    <t>4020919</t>
  </si>
  <si>
    <t>4020920</t>
  </si>
  <si>
    <t>4020921</t>
  </si>
  <si>
    <t>4020922</t>
  </si>
  <si>
    <t>4020923</t>
  </si>
  <si>
    <t>4020930</t>
  </si>
  <si>
    <t>4020931</t>
  </si>
  <si>
    <t>4020932</t>
  </si>
  <si>
    <t>4020933</t>
  </si>
  <si>
    <t>4020934</t>
  </si>
  <si>
    <t>4020935</t>
  </si>
  <si>
    <t>4020936</t>
  </si>
  <si>
    <t>4020937</t>
  </si>
  <si>
    <t>4020938</t>
  </si>
  <si>
    <t>4020939</t>
  </si>
  <si>
    <t>4020940</t>
  </si>
  <si>
    <t>4020941</t>
  </si>
  <si>
    <t>4020942</t>
  </si>
  <si>
    <t>4020943</t>
  </si>
  <si>
    <t>4020944</t>
  </si>
  <si>
    <t>4020945</t>
  </si>
  <si>
    <t>4020946</t>
  </si>
  <si>
    <t>4020947</t>
  </si>
  <si>
    <t>4020948</t>
  </si>
  <si>
    <t>4020949</t>
  </si>
  <si>
    <t>4020950</t>
  </si>
  <si>
    <t>4020951</t>
  </si>
  <si>
    <t>4020952</t>
  </si>
  <si>
    <t>4020953</t>
  </si>
  <si>
    <t>4020960</t>
  </si>
  <si>
    <t>4020961</t>
  </si>
  <si>
    <t>4020962</t>
  </si>
  <si>
    <t>4020963</t>
  </si>
  <si>
    <t>4020964</t>
  </si>
  <si>
    <t>4020965</t>
  </si>
  <si>
    <t>4020966</t>
  </si>
  <si>
    <t>4020967</t>
  </si>
  <si>
    <t>4020968</t>
  </si>
  <si>
    <t>4020969</t>
  </si>
  <si>
    <t>4020970</t>
  </si>
  <si>
    <t>4020971</t>
  </si>
  <si>
    <t>4020972</t>
  </si>
  <si>
    <t>4020973</t>
  </si>
  <si>
    <t>4020974</t>
  </si>
  <si>
    <t>4020975</t>
  </si>
  <si>
    <t>4020976</t>
  </si>
  <si>
    <t>4020977</t>
  </si>
  <si>
    <t>4020978</t>
  </si>
  <si>
    <t>4020979</t>
  </si>
  <si>
    <t>4020980</t>
  </si>
  <si>
    <t>4020981</t>
  </si>
  <si>
    <t xml:space="preserve"> 401C</t>
  </si>
  <si>
    <t>4020982</t>
  </si>
  <si>
    <t>4020983</t>
  </si>
  <si>
    <t>4020987</t>
  </si>
  <si>
    <t>4020988</t>
  </si>
  <si>
    <t>4020989</t>
  </si>
  <si>
    <t>4020993</t>
  </si>
  <si>
    <t>4020994</t>
  </si>
  <si>
    <t>4020995</t>
  </si>
  <si>
    <t>4020996</t>
  </si>
  <si>
    <t>4020997</t>
  </si>
  <si>
    <t>4020998</t>
  </si>
  <si>
    <t>4020999</t>
  </si>
  <si>
    <t>4021000</t>
  </si>
  <si>
    <t>4021001</t>
  </si>
  <si>
    <t>4021002</t>
  </si>
  <si>
    <t>4021003</t>
  </si>
  <si>
    <t>4021004</t>
  </si>
  <si>
    <t>4021005</t>
  </si>
  <si>
    <t>4021006</t>
  </si>
  <si>
    <t>4021007</t>
  </si>
  <si>
    <t>4021008</t>
  </si>
  <si>
    <t>4021009</t>
  </si>
  <si>
    <t>4021010</t>
  </si>
  <si>
    <t>4021011</t>
  </si>
  <si>
    <t>4021012</t>
  </si>
  <si>
    <t>4021013</t>
  </si>
  <si>
    <t>4021020</t>
  </si>
  <si>
    <t>4021021</t>
  </si>
  <si>
    <t>4021022</t>
  </si>
  <si>
    <t>4021023</t>
  </si>
  <si>
    <t>4021024</t>
  </si>
  <si>
    <t>4021025</t>
  </si>
  <si>
    <t>4021026</t>
  </si>
  <si>
    <t>4021027</t>
  </si>
  <si>
    <t>4021028</t>
  </si>
  <si>
    <t>4021029</t>
  </si>
  <si>
    <t>4021030</t>
  </si>
  <si>
    <t>4021031</t>
  </si>
  <si>
    <t>4021032</t>
  </si>
  <si>
    <t>4021033</t>
  </si>
  <si>
    <t>4021034</t>
  </si>
  <si>
    <t>4021035</t>
  </si>
  <si>
    <t>4021036</t>
  </si>
  <si>
    <t>4021037</t>
  </si>
  <si>
    <t>4021038</t>
  </si>
  <si>
    <t>4021039</t>
  </si>
  <si>
    <t>4021040</t>
  </si>
  <si>
    <t>4021041</t>
  </si>
  <si>
    <t>4021042</t>
  </si>
  <si>
    <t>4021043</t>
  </si>
  <si>
    <t>4021050</t>
  </si>
  <si>
    <t>4021051</t>
  </si>
  <si>
    <t>4021052</t>
  </si>
  <si>
    <t>4021053</t>
  </si>
  <si>
    <t>4021054</t>
  </si>
  <si>
    <t>4021055</t>
  </si>
  <si>
    <t>4021056</t>
  </si>
  <si>
    <t>4021057</t>
  </si>
  <si>
    <t>4021058</t>
  </si>
  <si>
    <t>4021059</t>
  </si>
  <si>
    <t>4021060</t>
  </si>
  <si>
    <t>4021061</t>
  </si>
  <si>
    <t>4021062</t>
  </si>
  <si>
    <t>4021063</t>
  </si>
  <si>
    <t>4021064</t>
  </si>
  <si>
    <t>4021065</t>
  </si>
  <si>
    <t>4021066</t>
  </si>
  <si>
    <t>4021067</t>
  </si>
  <si>
    <t>4021068</t>
  </si>
  <si>
    <t>4021069</t>
  </si>
  <si>
    <t>4021070</t>
  </si>
  <si>
    <t>4021071</t>
  </si>
  <si>
    <t>4021072</t>
  </si>
  <si>
    <t>4021073</t>
  </si>
  <si>
    <t>4021080</t>
  </si>
  <si>
    <t>4021081</t>
  </si>
  <si>
    <t>4021082</t>
  </si>
  <si>
    <t>4021083</t>
  </si>
  <si>
    <t>4021084</t>
  </si>
  <si>
    <t>4021085</t>
  </si>
  <si>
    <t>4021086</t>
  </si>
  <si>
    <t>4021087</t>
  </si>
  <si>
    <t>4021088</t>
  </si>
  <si>
    <t>4021089</t>
  </si>
  <si>
    <t>4021090</t>
  </si>
  <si>
    <t>4021091</t>
  </si>
  <si>
    <t>4021092</t>
  </si>
  <si>
    <t>4021093</t>
  </si>
  <si>
    <t>4021094</t>
  </si>
  <si>
    <t>4021095</t>
  </si>
  <si>
    <t>4021096</t>
  </si>
  <si>
    <t>4021097</t>
  </si>
  <si>
    <t>4021098</t>
  </si>
  <si>
    <t>4021099</t>
  </si>
  <si>
    <t>4021100</t>
  </si>
  <si>
    <t>4021101</t>
  </si>
  <si>
    <t>4021102</t>
  </si>
  <si>
    <t>4021103</t>
  </si>
  <si>
    <t>4021110</t>
  </si>
  <si>
    <t>4021111</t>
  </si>
  <si>
    <t>4021112</t>
  </si>
  <si>
    <t>4021113</t>
  </si>
  <si>
    <t>4021114</t>
  </si>
  <si>
    <t>4021115</t>
  </si>
  <si>
    <t>4021116</t>
  </si>
  <si>
    <t>4021117</t>
  </si>
  <si>
    <t>4021118</t>
  </si>
  <si>
    <t>4021119</t>
  </si>
  <si>
    <t>4021120</t>
  </si>
  <si>
    <t>4021121</t>
  </si>
  <si>
    <t>4021122</t>
  </si>
  <si>
    <t>4021123</t>
  </si>
  <si>
    <t>4021124</t>
  </si>
  <si>
    <t>4021125</t>
  </si>
  <si>
    <t>4021126</t>
  </si>
  <si>
    <t>4021127</t>
  </si>
  <si>
    <t>4021128</t>
  </si>
  <si>
    <t>4021129</t>
  </si>
  <si>
    <t>4021130</t>
  </si>
  <si>
    <t>4021131</t>
  </si>
  <si>
    <t>4021132</t>
  </si>
  <si>
    <t>4021133</t>
  </si>
  <si>
    <t>4021175</t>
  </si>
  <si>
    <t>4021176</t>
  </si>
  <si>
    <t>4021177</t>
  </si>
  <si>
    <t>4021178</t>
  </si>
  <si>
    <t>4021179</t>
  </si>
  <si>
    <t>4021180</t>
  </si>
  <si>
    <t>4021181</t>
  </si>
  <si>
    <t>4021190</t>
  </si>
  <si>
    <t>4021191</t>
  </si>
  <si>
    <t>4021192</t>
  </si>
  <si>
    <t>4021193</t>
  </si>
  <si>
    <t>4021194</t>
  </si>
  <si>
    <t>4021195</t>
  </si>
  <si>
    <t>4021196</t>
  </si>
  <si>
    <t>4021200</t>
  </si>
  <si>
    <t>4021201</t>
  </si>
  <si>
    <t>4021202</t>
  </si>
  <si>
    <t>4021203</t>
  </si>
  <si>
    <t>4021204</t>
  </si>
  <si>
    <t>4021205</t>
  </si>
  <si>
    <t>4021206</t>
  </si>
  <si>
    <t>4021207</t>
  </si>
  <si>
    <t>4021208</t>
  </si>
  <si>
    <t>4021209</t>
  </si>
  <si>
    <t>4021210</t>
  </si>
  <si>
    <t>4021211</t>
  </si>
  <si>
    <t>4021212</t>
  </si>
  <si>
    <t>4021213</t>
  </si>
  <si>
    <t>4021214</t>
  </si>
  <si>
    <t>4021215</t>
  </si>
  <si>
    <t>4021216</t>
  </si>
  <si>
    <t>4021217</t>
  </si>
  <si>
    <t>4021230</t>
  </si>
  <si>
    <t>4021231</t>
  </si>
  <si>
    <t>4021232</t>
  </si>
  <si>
    <t>4021233</t>
  </si>
  <si>
    <t>4021234</t>
  </si>
  <si>
    <t>4021235</t>
  </si>
  <si>
    <t>4021236</t>
  </si>
  <si>
    <t>4021237</t>
  </si>
  <si>
    <t>4021238</t>
  </si>
  <si>
    <t>4021239</t>
  </si>
  <si>
    <t>4021240</t>
  </si>
  <si>
    <t>4021241</t>
  </si>
  <si>
    <t>4021242</t>
  </si>
  <si>
    <t>4021243</t>
  </si>
  <si>
    <t>4021244</t>
  </si>
  <si>
    <t>4021245</t>
  </si>
  <si>
    <t>4021246</t>
  </si>
  <si>
    <t>4021247</t>
  </si>
  <si>
    <t>4021260</t>
  </si>
  <si>
    <t>4021265</t>
  </si>
  <si>
    <t>4021275</t>
  </si>
  <si>
    <t>4021280</t>
  </si>
  <si>
    <t>4021281</t>
  </si>
  <si>
    <t>4021282</t>
  </si>
  <si>
    <t>4021283</t>
  </si>
  <si>
    <t>4021284</t>
  </si>
  <si>
    <t>4021285</t>
  </si>
  <si>
    <t>4021286</t>
  </si>
  <si>
    <t>4021287</t>
  </si>
  <si>
    <t>4021288</t>
  </si>
  <si>
    <t>4021289</t>
  </si>
  <si>
    <t>4021290</t>
  </si>
  <si>
    <t>4021291</t>
  </si>
  <si>
    <t>4021292</t>
  </si>
  <si>
    <t>4021300</t>
  </si>
  <si>
    <t>4021301</t>
  </si>
  <si>
    <t>4021302</t>
  </si>
  <si>
    <t>4021303</t>
  </si>
  <si>
    <t>4021304</t>
  </si>
  <si>
    <t>4021305</t>
  </si>
  <si>
    <t>4021306</t>
  </si>
  <si>
    <t>4021307</t>
  </si>
  <si>
    <t>4021308</t>
  </si>
  <si>
    <t>4021309</t>
  </si>
  <si>
    <t>4021310</t>
  </si>
  <si>
    <t>4021311</t>
  </si>
  <si>
    <t>4021312</t>
  </si>
  <si>
    <t>4021320</t>
  </si>
  <si>
    <t>4021321</t>
  </si>
  <si>
    <t>4021322</t>
  </si>
  <si>
    <t>4021323</t>
  </si>
  <si>
    <t>4021324</t>
  </si>
  <si>
    <t>4021325</t>
  </si>
  <si>
    <t>4021326</t>
  </si>
  <si>
    <t>4021327</t>
  </si>
  <si>
    <t>4021328</t>
  </si>
  <si>
    <t>4021329</t>
  </si>
  <si>
    <t>4021330</t>
  </si>
  <si>
    <t>4021331</t>
  </si>
  <si>
    <t>4021332</t>
  </si>
  <si>
    <t>4021340</t>
  </si>
  <si>
    <t>4021341</t>
  </si>
  <si>
    <t>4021342</t>
  </si>
  <si>
    <t>4021343</t>
  </si>
  <si>
    <t>4021344</t>
  </si>
  <si>
    <t>4021345</t>
  </si>
  <si>
    <t>4021346</t>
  </si>
  <si>
    <t>4021347</t>
  </si>
  <si>
    <t>4021348</t>
  </si>
  <si>
    <t>4021349</t>
  </si>
  <si>
    <t>4021350</t>
  </si>
  <si>
    <t>4021351</t>
  </si>
  <si>
    <t>4021352</t>
  </si>
  <si>
    <t>4021360</t>
  </si>
  <si>
    <t>4021361</t>
  </si>
  <si>
    <t>4021362</t>
  </si>
  <si>
    <t>4021363</t>
  </si>
  <si>
    <t>4021364</t>
  </si>
  <si>
    <t>4021365</t>
  </si>
  <si>
    <t>4021366</t>
  </si>
  <si>
    <t>4021367</t>
  </si>
  <si>
    <t>4021368</t>
  </si>
  <si>
    <t>4021369</t>
  </si>
  <si>
    <t>4021370</t>
  </si>
  <si>
    <t>4021371</t>
  </si>
  <si>
    <t>4021372</t>
  </si>
  <si>
    <t>4021380</t>
  </si>
  <si>
    <t>4021381</t>
  </si>
  <si>
    <t>4021382</t>
  </si>
  <si>
    <t>4021383</t>
  </si>
  <si>
    <t>4021384</t>
  </si>
  <si>
    <t>4021385</t>
  </si>
  <si>
    <t>4021386</t>
  </si>
  <si>
    <t>4021387</t>
  </si>
  <si>
    <t>4021388</t>
  </si>
  <si>
    <t>4021389</t>
  </si>
  <si>
    <t>4021390</t>
  </si>
  <si>
    <t>4021391</t>
  </si>
  <si>
    <t>4021392</t>
  </si>
  <si>
    <t>4021400</t>
  </si>
  <si>
    <t>4021401</t>
  </si>
  <si>
    <t>4021402</t>
  </si>
  <si>
    <t>4021403</t>
  </si>
  <si>
    <t>4021404</t>
  </si>
  <si>
    <t>4021405</t>
  </si>
  <si>
    <t>4021406</t>
  </si>
  <si>
    <t>4021407</t>
  </si>
  <si>
    <t>4021408</t>
  </si>
  <si>
    <t>4021409</t>
  </si>
  <si>
    <t>4021410</t>
  </si>
  <si>
    <t>4021411</t>
  </si>
  <si>
    <t>4021412</t>
  </si>
  <si>
    <t>4021420</t>
  </si>
  <si>
    <t>4021421</t>
  </si>
  <si>
    <t>4021422</t>
  </si>
  <si>
    <t>4021423</t>
  </si>
  <si>
    <t>4021424</t>
  </si>
  <si>
    <t>4021425</t>
  </si>
  <si>
    <t>4021426</t>
  </si>
  <si>
    <t>4021427</t>
  </si>
  <si>
    <t>4021428</t>
  </si>
  <si>
    <t>4021429</t>
  </si>
  <si>
    <t>4021430</t>
  </si>
  <si>
    <t>4021431</t>
  </si>
  <si>
    <t>4021432</t>
  </si>
  <si>
    <t>4021440</t>
  </si>
  <si>
    <t>4021441</t>
  </si>
  <si>
    <t>4021442</t>
  </si>
  <si>
    <t>4021443</t>
  </si>
  <si>
    <t>4021444</t>
  </si>
  <si>
    <t>4021445</t>
  </si>
  <si>
    <t>4021450</t>
  </si>
  <si>
    <t>4021451</t>
  </si>
  <si>
    <t>4021452</t>
  </si>
  <si>
    <t>4021453</t>
  </si>
  <si>
    <t>4021454</t>
  </si>
  <si>
    <t>4021455</t>
  </si>
  <si>
    <t>4027001</t>
  </si>
  <si>
    <t>4027021</t>
  </si>
  <si>
    <t>4027050</t>
  </si>
  <si>
    <t>4027051</t>
  </si>
  <si>
    <t>4030004</t>
  </si>
  <si>
    <t>4030005</t>
  </si>
  <si>
    <t>4030006</t>
  </si>
  <si>
    <t>4030010</t>
  </si>
  <si>
    <t>4030015</t>
  </si>
  <si>
    <t>4030020</t>
  </si>
  <si>
    <t>4030025</t>
  </si>
  <si>
    <t>4030030</t>
  </si>
  <si>
    <t>4030035</t>
  </si>
  <si>
    <t>4030040</t>
  </si>
  <si>
    <t>4030045</t>
  </si>
  <si>
    <t>4030050</t>
  </si>
  <si>
    <t>4030065</t>
  </si>
  <si>
    <t>4030070</t>
  </si>
  <si>
    <t>4030075</t>
  </si>
  <si>
    <t>4030080</t>
  </si>
  <si>
    <t>4030085</t>
  </si>
  <si>
    <t>4030090</t>
  </si>
  <si>
    <t>4030104</t>
  </si>
  <si>
    <t>4030106</t>
  </si>
  <si>
    <t>4030108</t>
  </si>
  <si>
    <t>4030110</t>
  </si>
  <si>
    <t>4030112</t>
  </si>
  <si>
    <t>4030115</t>
  </si>
  <si>
    <t>4030118</t>
  </si>
  <si>
    <t>4030124</t>
  </si>
  <si>
    <t>4030130</t>
  </si>
  <si>
    <t>4030136</t>
  </si>
  <si>
    <t>4030142</t>
  </si>
  <si>
    <t>4030148</t>
  </si>
  <si>
    <t>4030154</t>
  </si>
  <si>
    <t>4030160</t>
  </si>
  <si>
    <t>4030166</t>
  </si>
  <si>
    <t>4030172</t>
  </si>
  <si>
    <t>4030178</t>
  </si>
  <si>
    <t>4030184</t>
  </si>
  <si>
    <t>4030190</t>
  </si>
  <si>
    <t>4030196</t>
  </si>
  <si>
    <t>4030200</t>
  </si>
  <si>
    <t>4030210</t>
  </si>
  <si>
    <t>4030220</t>
  </si>
  <si>
    <t>4030230</t>
  </si>
  <si>
    <t>4030231</t>
  </si>
  <si>
    <t>4030232</t>
  </si>
  <si>
    <t>4030233</t>
  </si>
  <si>
    <t>4030234</t>
  </si>
  <si>
    <t>4030235</t>
  </si>
  <si>
    <t>4030236</t>
  </si>
  <si>
    <t>4030237</t>
  </si>
  <si>
    <t>4030238</t>
  </si>
  <si>
    <t>4030239</t>
  </si>
  <si>
    <t>4030240</t>
  </si>
  <si>
    <t>4030241</t>
  </si>
  <si>
    <t>4030242</t>
  </si>
  <si>
    <t>4030243</t>
  </si>
  <si>
    <t>4030244</t>
  </si>
  <si>
    <t>4030250</t>
  </si>
  <si>
    <t>4030251</t>
  </si>
  <si>
    <t>4030260</t>
  </si>
  <si>
    <t>4030261</t>
  </si>
  <si>
    <t>4030270</t>
  </si>
  <si>
    <t>4030271</t>
  </si>
  <si>
    <t>4030280</t>
  </si>
  <si>
    <t>4030290</t>
  </si>
  <si>
    <t>4030304</t>
  </si>
  <si>
    <t>4030306</t>
  </si>
  <si>
    <t>4030308</t>
  </si>
  <si>
    <t>4030310</t>
  </si>
  <si>
    <t>4030312</t>
  </si>
  <si>
    <t>4030315</t>
  </si>
  <si>
    <t>4030318</t>
  </si>
  <si>
    <t>4030324</t>
  </si>
  <si>
    <t>4030330</t>
  </si>
  <si>
    <t>4030336</t>
  </si>
  <si>
    <t>4030342</t>
  </si>
  <si>
    <t>4030348</t>
  </si>
  <si>
    <t>4030354</t>
  </si>
  <si>
    <t>4030360</t>
  </si>
  <si>
    <t>4030366</t>
  </si>
  <si>
    <t>4030372</t>
  </si>
  <si>
    <t>4030378</t>
  </si>
  <si>
    <t>4030384</t>
  </si>
  <si>
    <t>4030390</t>
  </si>
  <si>
    <t>4030395</t>
  </si>
  <si>
    <t>4030396</t>
  </si>
  <si>
    <t>4030401</t>
  </si>
  <si>
    <t>4030402</t>
  </si>
  <si>
    <t>4030411</t>
  </si>
  <si>
    <t>4030412</t>
  </si>
  <si>
    <t>4030421</t>
  </si>
  <si>
    <t>4030422</t>
  </si>
  <si>
    <t>4030431</t>
  </si>
  <si>
    <t>4030432</t>
  </si>
  <si>
    <t>4030441</t>
  </si>
  <si>
    <t>4030442</t>
  </si>
  <si>
    <t>4030451</t>
  </si>
  <si>
    <t>4030452</t>
  </si>
  <si>
    <t>4030461</t>
  </si>
  <si>
    <t>4030462</t>
  </si>
  <si>
    <t>4030471</t>
  </si>
  <si>
    <t>4030472</t>
  </si>
  <si>
    <t>4030481</t>
  </si>
  <si>
    <t>4030482</t>
  </si>
  <si>
    <t>4030491</t>
  </si>
  <si>
    <t>4030492</t>
  </si>
  <si>
    <t>4030501</t>
  </si>
  <si>
    <t>4030502</t>
  </si>
  <si>
    <t>4030505</t>
  </si>
  <si>
    <t>4030542</t>
  </si>
  <si>
    <t>4030548</t>
  </si>
  <si>
    <t>4030554</t>
  </si>
  <si>
    <t>4030560</t>
  </si>
  <si>
    <t>4030566</t>
  </si>
  <si>
    <t>4030572</t>
  </si>
  <si>
    <t>4030578</t>
  </si>
  <si>
    <t>4030584</t>
  </si>
  <si>
    <t>4030590</t>
  </si>
  <si>
    <t>4030596</t>
  </si>
  <si>
    <t>4030602</t>
  </si>
  <si>
    <t>4030608</t>
  </si>
  <si>
    <t>4030642</t>
  </si>
  <si>
    <t>4030648</t>
  </si>
  <si>
    <t>4030654</t>
  </si>
  <si>
    <t>4030660</t>
  </si>
  <si>
    <t>4030666</t>
  </si>
  <si>
    <t>4030672</t>
  </si>
  <si>
    <t>4030678</t>
  </si>
  <si>
    <t>4030684</t>
  </si>
  <si>
    <t>4030690</t>
  </si>
  <si>
    <t>4030696</t>
  </si>
  <si>
    <t>4030702</t>
  </si>
  <si>
    <t>4030708</t>
  </si>
  <si>
    <t>4030742</t>
  </si>
  <si>
    <t>4030748</t>
  </si>
  <si>
    <t>4030754</t>
  </si>
  <si>
    <t>4030760</t>
  </si>
  <si>
    <t>4030766</t>
  </si>
  <si>
    <t>4030772</t>
  </si>
  <si>
    <t>4030778</t>
  </si>
  <si>
    <t>4030784</t>
  </si>
  <si>
    <t>4030790</t>
  </si>
  <si>
    <t>4030796</t>
  </si>
  <si>
    <t>4030802</t>
  </si>
  <si>
    <t>4030808</t>
  </si>
  <si>
    <t>4030842</t>
  </si>
  <si>
    <t>4030848</t>
  </si>
  <si>
    <t>4030854</t>
  </si>
  <si>
    <t>4030860</t>
  </si>
  <si>
    <t>4030866</t>
  </si>
  <si>
    <t>4030872</t>
  </si>
  <si>
    <t>4030878</t>
  </si>
  <si>
    <t>4030884</t>
  </si>
  <si>
    <t>4030890</t>
  </si>
  <si>
    <t>4030896</t>
  </si>
  <si>
    <t>4030902</t>
  </si>
  <si>
    <t>4030908</t>
  </si>
  <si>
    <t>4037001</t>
  </si>
  <si>
    <t>4037030</t>
  </si>
  <si>
    <t>4037050</t>
  </si>
  <si>
    <t>4037051</t>
  </si>
  <si>
    <t>4040001</t>
  </si>
  <si>
    <t>4040003</t>
  </si>
  <si>
    <t>4040005</t>
  </si>
  <si>
    <t>4040007</t>
  </si>
  <si>
    <t>4040009</t>
  </si>
  <si>
    <t>4040011</t>
  </si>
  <si>
    <t>4040013</t>
  </si>
  <si>
    <t>4040015</t>
  </si>
  <si>
    <t>4040017</t>
  </si>
  <si>
    <t>4040019</t>
  </si>
  <si>
    <t>4040021</t>
  </si>
  <si>
    <t>4040025</t>
  </si>
  <si>
    <t>4040029</t>
  </si>
  <si>
    <t>4040031</t>
  </si>
  <si>
    <t>4040033</t>
  </si>
  <si>
    <t>4040035</t>
  </si>
  <si>
    <t>4040037</t>
  </si>
  <si>
    <t>4040039</t>
  </si>
  <si>
    <t>4040041</t>
  </si>
  <si>
    <t>4040043</t>
  </si>
  <si>
    <t>4040045</t>
  </si>
  <si>
    <t>4040049</t>
  </si>
  <si>
    <t>4040051</t>
  </si>
  <si>
    <t>4040053</t>
  </si>
  <si>
    <t>4040055</t>
  </si>
  <si>
    <t>4040057</t>
  </si>
  <si>
    <t>4040059</t>
  </si>
  <si>
    <t>4040061</t>
  </si>
  <si>
    <t>4040063</t>
  </si>
  <si>
    <t>4040065</t>
  </si>
  <si>
    <t>4040071</t>
  </si>
  <si>
    <t>4040073</t>
  </si>
  <si>
    <t>4040075</t>
  </si>
  <si>
    <t>4040077</t>
  </si>
  <si>
    <t>4040079</t>
  </si>
  <si>
    <t>4040081</t>
  </si>
  <si>
    <t>4040083</t>
  </si>
  <si>
    <t>4040085</t>
  </si>
  <si>
    <t>4040087</t>
  </si>
  <si>
    <t>4040089</t>
  </si>
  <si>
    <t>4040091</t>
  </si>
  <si>
    <t>4040093</t>
  </si>
  <si>
    <t>4040095</t>
  </si>
  <si>
    <t>4040097</t>
  </si>
  <si>
    <t>4040099</t>
  </si>
  <si>
    <t>4040111</t>
  </si>
  <si>
    <t>4040113</t>
  </si>
  <si>
    <t>4040115</t>
  </si>
  <si>
    <t>4047001</t>
  </si>
  <si>
    <t>4047050</t>
  </si>
  <si>
    <t>4057050</t>
  </si>
  <si>
    <t>4057051</t>
  </si>
  <si>
    <t>4060005</t>
  </si>
  <si>
    <t>4060100</t>
  </si>
  <si>
    <t>4060101</t>
  </si>
  <si>
    <t>4060102</t>
  </si>
  <si>
    <t>4060103</t>
  </si>
  <si>
    <t>4060104</t>
  </si>
  <si>
    <t>4060105</t>
  </si>
  <si>
    <t>4060106</t>
  </si>
  <si>
    <t>4060107</t>
  </si>
  <si>
    <t>4060108</t>
  </si>
  <si>
    <t>4060109</t>
  </si>
  <si>
    <t>4060110</t>
  </si>
  <si>
    <t>4060111</t>
  </si>
  <si>
    <t>4060112</t>
  </si>
  <si>
    <t>4060113</t>
  </si>
  <si>
    <t>4060114</t>
  </si>
  <si>
    <t>4060115</t>
  </si>
  <si>
    <t>4060116</t>
  </si>
  <si>
    <t>4060117</t>
  </si>
  <si>
    <t>4060118</t>
  </si>
  <si>
    <t>4060119</t>
  </si>
  <si>
    <t>4060120</t>
  </si>
  <si>
    <t>4060121</t>
  </si>
  <si>
    <t>4060122</t>
  </si>
  <si>
    <t>4060123</t>
  </si>
  <si>
    <t>4060124</t>
  </si>
  <si>
    <t>4060125</t>
  </si>
  <si>
    <t>4060126</t>
  </si>
  <si>
    <t>4060127</t>
  </si>
  <si>
    <t>708C, 905A</t>
  </si>
  <si>
    <t>4060128</t>
  </si>
  <si>
    <t>4060129</t>
  </si>
  <si>
    <t>4060130</t>
  </si>
  <si>
    <t>4060131</t>
  </si>
  <si>
    <t>4060132</t>
  </si>
  <si>
    <t>4060133</t>
  </si>
  <si>
    <t>4060134</t>
  </si>
  <si>
    <t>4060135</t>
  </si>
  <si>
    <t>4060136</t>
  </si>
  <si>
    <t>4060137</t>
  </si>
  <si>
    <t>4060138</t>
  </si>
  <si>
    <t>4060139</t>
  </si>
  <si>
    <t>4060140</t>
  </si>
  <si>
    <t>4060141</t>
  </si>
  <si>
    <t>4060142</t>
  </si>
  <si>
    <t>4060143</t>
  </si>
  <si>
    <t>4060144</t>
  </si>
  <si>
    <t>4060145</t>
  </si>
  <si>
    <t>4060146</t>
  </si>
  <si>
    <t>4060147</t>
  </si>
  <si>
    <t>4060148</t>
  </si>
  <si>
    <t>4060149</t>
  </si>
  <si>
    <t>4060150</t>
  </si>
  <si>
    <t>4060151</t>
  </si>
  <si>
    <t>4060152</t>
  </si>
  <si>
    <t>4060153</t>
  </si>
  <si>
    <t>4060200</t>
  </si>
  <si>
    <t>4060201</t>
  </si>
  <si>
    <t>4060202</t>
  </si>
  <si>
    <t>4060203</t>
  </si>
  <si>
    <t>4060204</t>
  </si>
  <si>
    <t>4060205</t>
  </si>
  <si>
    <t>4060206</t>
  </si>
  <si>
    <t>4060207</t>
  </si>
  <si>
    <t>4060208</t>
  </si>
  <si>
    <t>4060209</t>
  </si>
  <si>
    <t>4060210</t>
  </si>
  <si>
    <t>4060211</t>
  </si>
  <si>
    <t>4060212</t>
  </si>
  <si>
    <t>4060213</t>
  </si>
  <si>
    <t>4060214</t>
  </si>
  <si>
    <t>4060215</t>
  </si>
  <si>
    <t>4060216</t>
  </si>
  <si>
    <t>4060217</t>
  </si>
  <si>
    <t>4060218</t>
  </si>
  <si>
    <t>4060219</t>
  </si>
  <si>
    <t>4060220</t>
  </si>
  <si>
    <t>4060221</t>
  </si>
  <si>
    <t>4060222</t>
  </si>
  <si>
    <t>4060223</t>
  </si>
  <si>
    <t>4060224</t>
  </si>
  <si>
    <t>4060225</t>
  </si>
  <si>
    <t>4060226</t>
  </si>
  <si>
    <t>4060227</t>
  </si>
  <si>
    <t>4060228</t>
  </si>
  <si>
    <t>4060229</t>
  </si>
  <si>
    <t>4060230</t>
  </si>
  <si>
    <t>4060231</t>
  </si>
  <si>
    <t>4060232</t>
  </si>
  <si>
    <t>4060233</t>
  </si>
  <si>
    <t>4060234</t>
  </si>
  <si>
    <t>4060235</t>
  </si>
  <si>
    <t>4060236</t>
  </si>
  <si>
    <t>4060237</t>
  </si>
  <si>
    <t>4060238</t>
  </si>
  <si>
    <t>4060239</t>
  </si>
  <si>
    <t>4060240</t>
  </si>
  <si>
    <t>4060241</t>
  </si>
  <si>
    <t>4060242</t>
  </si>
  <si>
    <t>4060243</t>
  </si>
  <si>
    <t>4060244</t>
  </si>
  <si>
    <t>4060245</t>
  </si>
  <si>
    <t>4060246</t>
  </si>
  <si>
    <t>4060247</t>
  </si>
  <si>
    <t>4060248</t>
  </si>
  <si>
    <t>4060249</t>
  </si>
  <si>
    <t>4060250</t>
  </si>
  <si>
    <t>4060251</t>
  </si>
  <si>
    <t>4060252</t>
  </si>
  <si>
    <t>4067001</t>
  </si>
  <si>
    <t>4067021</t>
  </si>
  <si>
    <t>4067050</t>
  </si>
  <si>
    <t>4067051</t>
  </si>
  <si>
    <t>5010000</t>
  </si>
  <si>
    <t>5010001</t>
  </si>
  <si>
    <t>5010002</t>
  </si>
  <si>
    <t>5010003</t>
  </si>
  <si>
    <t>5010004</t>
  </si>
  <si>
    <t>5010005</t>
  </si>
  <si>
    <t>5010006</t>
  </si>
  <si>
    <t>5010007</t>
  </si>
  <si>
    <t>5010008</t>
  </si>
  <si>
    <t>5010009</t>
  </si>
  <si>
    <t>5010015</t>
  </si>
  <si>
    <t>5010018</t>
  </si>
  <si>
    <t>5010019</t>
  </si>
  <si>
    <t>5010020</t>
  </si>
  <si>
    <t>5010021</t>
  </si>
  <si>
    <t>5010025</t>
  </si>
  <si>
    <t>5010030</t>
  </si>
  <si>
    <t>5010031</t>
  </si>
  <si>
    <t>5010032</t>
  </si>
  <si>
    <t>5010033</t>
  </si>
  <si>
    <t>5010034</t>
  </si>
  <si>
    <t>5010037</t>
  </si>
  <si>
    <t>5010038</t>
  </si>
  <si>
    <t>5010039</t>
  </si>
  <si>
    <t>5010040</t>
  </si>
  <si>
    <t>5010041</t>
  </si>
  <si>
    <t>5010042</t>
  </si>
  <si>
    <t>5010043</t>
  </si>
  <si>
    <t>5010044</t>
  </si>
  <si>
    <t>5010045</t>
  </si>
  <si>
    <t>5010046</t>
  </si>
  <si>
    <t>5010047</t>
  </si>
  <si>
    <t>5010048</t>
  </si>
  <si>
    <t>5010049</t>
  </si>
  <si>
    <t>5010050</t>
  </si>
  <si>
    <t>5010051</t>
  </si>
  <si>
    <t>5010052</t>
  </si>
  <si>
    <t>5010053</t>
  </si>
  <si>
    <t>5010054</t>
  </si>
  <si>
    <t>5010055</t>
  </si>
  <si>
    <t>5010056</t>
  </si>
  <si>
    <t>5010057</t>
  </si>
  <si>
    <t>5010058</t>
  </si>
  <si>
    <t>5010059</t>
  </si>
  <si>
    <t>5010060</t>
  </si>
  <si>
    <t>5010061</t>
  </si>
  <si>
    <t>5010100</t>
  </si>
  <si>
    <t>5010500</t>
  </si>
  <si>
    <t>5010501</t>
  </si>
  <si>
    <t>5010503</t>
  </si>
  <si>
    <t>5010504</t>
  </si>
  <si>
    <t>5010505</t>
  </si>
  <si>
    <t>5010506</t>
  </si>
  <si>
    <t>5010507</t>
  </si>
  <si>
    <t>5010508</t>
  </si>
  <si>
    <t>5010509</t>
  </si>
  <si>
    <t>5010510</t>
  </si>
  <si>
    <t>5010511</t>
  </si>
  <si>
    <t>5010512</t>
  </si>
  <si>
    <t>5010513</t>
  </si>
  <si>
    <t>5010514</t>
  </si>
  <si>
    <t>5010515</t>
  </si>
  <si>
    <t>5010516</t>
  </si>
  <si>
    <t>5010517</t>
  </si>
  <si>
    <t>5010518</t>
  </si>
  <si>
    <t>5010520</t>
  </si>
  <si>
    <t>5010703</t>
  </si>
  <si>
    <t>5010801</t>
  </si>
  <si>
    <t>5010802</t>
  </si>
  <si>
    <t>5010803</t>
  </si>
  <si>
    <t>5010804</t>
  </si>
  <si>
    <t>5010805</t>
  </si>
  <si>
    <t>5010806</t>
  </si>
  <si>
    <t>5017001</t>
  </si>
  <si>
    <t>5017010</t>
  </si>
  <si>
    <t>5017011</t>
  </si>
  <si>
    <t>5017031</t>
  </si>
  <si>
    <t>5017051</t>
  </si>
  <si>
    <t>5017060</t>
  </si>
  <si>
    <t>5020003</t>
  </si>
  <si>
    <t>5020004</t>
  </si>
  <si>
    <t>5020005</t>
  </si>
  <si>
    <t>5020006</t>
  </si>
  <si>
    <t>5020027</t>
  </si>
  <si>
    <t>5020028</t>
  </si>
  <si>
    <t>5020807</t>
  </si>
  <si>
    <t>5027001</t>
  </si>
  <si>
    <t>5027003</t>
  </si>
  <si>
    <t>5027004</t>
  </si>
  <si>
    <t>5027011</t>
  </si>
  <si>
    <t>5030030</t>
  </si>
  <si>
    <t>5030031</t>
  </si>
  <si>
    <t>5030040</t>
  </si>
  <si>
    <t>5030041</t>
  </si>
  <si>
    <t>5037011</t>
  </si>
  <si>
    <t>5040001</t>
  </si>
  <si>
    <t>5040005</t>
  </si>
  <si>
    <t>5040010</t>
  </si>
  <si>
    <t>5040020</t>
  </si>
  <si>
    <t>5040030</t>
  </si>
  <si>
    <t>5040100</t>
  </si>
  <si>
    <t>5040101</t>
  </si>
  <si>
    <t>5040102</t>
  </si>
  <si>
    <t>5047001</t>
  </si>
  <si>
    <t>5047011</t>
  </si>
  <si>
    <t>5047031</t>
  </si>
  <si>
    <t>5050001</t>
  </si>
  <si>
    <t>5050002</t>
  </si>
  <si>
    <t>5050010</t>
  </si>
  <si>
    <t>5050020</t>
  </si>
  <si>
    <t>5050030</t>
  </si>
  <si>
    <t>5050040</t>
  </si>
  <si>
    <t>5057011</t>
  </si>
  <si>
    <t>5060001</t>
  </si>
  <si>
    <t>5060800</t>
  </si>
  <si>
    <t>5067011</t>
  </si>
  <si>
    <t>6020015</t>
  </si>
  <si>
    <t>6020016</t>
  </si>
  <si>
    <t>6020017</t>
  </si>
  <si>
    <t>6020018</t>
  </si>
  <si>
    <t>6020019</t>
  </si>
  <si>
    <t>6020020</t>
  </si>
  <si>
    <t>6020021</t>
  </si>
  <si>
    <t>6020022</t>
  </si>
  <si>
    <t>6020023</t>
  </si>
  <si>
    <t>6020030</t>
  </si>
  <si>
    <t>6020031</t>
  </si>
  <si>
    <t>6020050</t>
  </si>
  <si>
    <t>6020051</t>
  </si>
  <si>
    <t>6020052</t>
  </si>
  <si>
    <t>6020053</t>
  </si>
  <si>
    <t>6020054</t>
  </si>
  <si>
    <t>6020055</t>
  </si>
  <si>
    <t>6020056</t>
  </si>
  <si>
    <t>6020057</t>
  </si>
  <si>
    <t>6020058</t>
  </si>
  <si>
    <t>6020059</t>
  </si>
  <si>
    <t>6020060</t>
  </si>
  <si>
    <t>6020061</t>
  </si>
  <si>
    <t>6020062</t>
  </si>
  <si>
    <t>6020100</t>
  </si>
  <si>
    <t>6020101</t>
  </si>
  <si>
    <t>6020102</t>
  </si>
  <si>
    <t>6020103</t>
  </si>
  <si>
    <t>6020104</t>
  </si>
  <si>
    <t>6020105</t>
  </si>
  <si>
    <t>6020106</t>
  </si>
  <si>
    <t>6020107</t>
  </si>
  <si>
    <t>6020108</t>
  </si>
  <si>
    <t>6020109</t>
  </si>
  <si>
    <t>6020110</t>
  </si>
  <si>
    <t>6020111</t>
  </si>
  <si>
    <t>6020112</t>
  </si>
  <si>
    <t>6020115</t>
  </si>
  <si>
    <t>6020150</t>
  </si>
  <si>
    <t>6020151</t>
  </si>
  <si>
    <t>6020155</t>
  </si>
  <si>
    <t>6020156</t>
  </si>
  <si>
    <t>6020159</t>
  </si>
  <si>
    <t>6020160</t>
  </si>
  <si>
    <t>6020161</t>
  </si>
  <si>
    <t>6020162</t>
  </si>
  <si>
    <t>6020163</t>
  </si>
  <si>
    <t>6020164</t>
  </si>
  <si>
    <t>6020165</t>
  </si>
  <si>
    <t>6020166</t>
  </si>
  <si>
    <t>6020167</t>
  </si>
  <si>
    <t>6020168</t>
  </si>
  <si>
    <t>6020169</t>
  </si>
  <si>
    <t>6020170</t>
  </si>
  <si>
    <t>6020171</t>
  </si>
  <si>
    <t>6020172</t>
  </si>
  <si>
    <t>6020200</t>
  </si>
  <si>
    <t>6020201</t>
  </si>
  <si>
    <t>6020202</t>
  </si>
  <si>
    <t>6020203</t>
  </si>
  <si>
    <t>6020204</t>
  </si>
  <si>
    <t>6020205</t>
  </si>
  <si>
    <t>6020207</t>
  </si>
  <si>
    <t>6020208</t>
  </si>
  <si>
    <t>6020209</t>
  </si>
  <si>
    <t>6020211</t>
  </si>
  <si>
    <t>6020213</t>
  </si>
  <si>
    <t>6020215</t>
  </si>
  <si>
    <t>6020221</t>
  </si>
  <si>
    <t>6020222</t>
  </si>
  <si>
    <t>6020250</t>
  </si>
  <si>
    <t>6020270</t>
  </si>
  <si>
    <t>6020310</t>
  </si>
  <si>
    <t>6020401</t>
  </si>
  <si>
    <t>6020500</t>
  </si>
  <si>
    <t>6020501</t>
  </si>
  <si>
    <t>6020502</t>
  </si>
  <si>
    <t>6020503</t>
  </si>
  <si>
    <t>6020504</t>
  </si>
  <si>
    <t>6020505</t>
  </si>
  <si>
    <t>6020506</t>
  </si>
  <si>
    <t>6020507</t>
  </si>
  <si>
    <t>6020508</t>
  </si>
  <si>
    <t>6020509</t>
  </si>
  <si>
    <t>6020510</t>
  </si>
  <si>
    <t>6020511</t>
  </si>
  <si>
    <t>6020512</t>
  </si>
  <si>
    <t>6020513</t>
  </si>
  <si>
    <t>6020514</t>
  </si>
  <si>
    <t>6020515</t>
  </si>
  <si>
    <t>6020516</t>
  </si>
  <si>
    <t>6020517</t>
  </si>
  <si>
    <t>6020518</t>
  </si>
  <si>
    <t>6020519</t>
  </si>
  <si>
    <t>6020520</t>
  </si>
  <si>
    <t>6020521</t>
  </si>
  <si>
    <t>6020522</t>
  </si>
  <si>
    <t>6020523</t>
  </si>
  <si>
    <t>6020524</t>
  </si>
  <si>
    <t>6020525</t>
  </si>
  <si>
    <t>6020526</t>
  </si>
  <si>
    <t>6020527</t>
  </si>
  <si>
    <t>6020528</t>
  </si>
  <si>
    <t>6020600</t>
  </si>
  <si>
    <t>6027001</t>
  </si>
  <si>
    <t>6027011</t>
  </si>
  <si>
    <t>6027021</t>
  </si>
  <si>
    <t>6027060</t>
  </si>
  <si>
    <t>6030005</t>
  </si>
  <si>
    <t>6030010</t>
  </si>
  <si>
    <t>6030014</t>
  </si>
  <si>
    <t>6030015</t>
  </si>
  <si>
    <t>6030018</t>
  </si>
  <si>
    <t>6030020</t>
  </si>
  <si>
    <t>6030021</t>
  </si>
  <si>
    <t>6030022</t>
  </si>
  <si>
    <t>6030023</t>
  </si>
  <si>
    <t>6030030</t>
  </si>
  <si>
    <t>6030035</t>
  </si>
  <si>
    <t>6030040</t>
  </si>
  <si>
    <t>6030041</t>
  </si>
  <si>
    <t>6030042</t>
  </si>
  <si>
    <t>6030043</t>
  </si>
  <si>
    <t>6030044</t>
  </si>
  <si>
    <t>6030045</t>
  </si>
  <si>
    <t>6030046</t>
  </si>
  <si>
    <t>6030047</t>
  </si>
  <si>
    <t>6030048</t>
  </si>
  <si>
    <t>6030049</t>
  </si>
  <si>
    <t>6030050</t>
  </si>
  <si>
    <t>6030051</t>
  </si>
  <si>
    <t>6030052</t>
  </si>
  <si>
    <t>6030053</t>
  </si>
  <si>
    <t>6030080</t>
  </si>
  <si>
    <t>6030090</t>
  </si>
  <si>
    <t>6030095</t>
  </si>
  <si>
    <t>6030096</t>
  </si>
  <si>
    <t>6030100</t>
  </si>
  <si>
    <t>6030101</t>
  </si>
  <si>
    <t>6037001</t>
  </si>
  <si>
    <t>6037004</t>
  </si>
  <si>
    <t>6037010</t>
  </si>
  <si>
    <t>6037011</t>
  </si>
  <si>
    <t>6037020</t>
  </si>
  <si>
    <t>6037021</t>
  </si>
  <si>
    <t>6037030</t>
  </si>
  <si>
    <t>6037031</t>
  </si>
  <si>
    <t>6037050</t>
  </si>
  <si>
    <t>6037060</t>
  </si>
  <si>
    <t>6050000</t>
  </si>
  <si>
    <t>7007011</t>
  </si>
  <si>
    <t>7037010</t>
  </si>
  <si>
    <t>7040001</t>
  </si>
  <si>
    <t>7040002</t>
  </si>
  <si>
    <t>7040003</t>
  </si>
  <si>
    <t>7040007</t>
  </si>
  <si>
    <t>7040009</t>
  </si>
  <si>
    <t>7047010</t>
  </si>
  <si>
    <t>7047011</t>
  </si>
  <si>
    <t>7047050</t>
  </si>
  <si>
    <t>7047051</t>
  </si>
  <si>
    <t>7050001</t>
  </si>
  <si>
    <t>7050002</t>
  </si>
  <si>
    <t>7050010</t>
  </si>
  <si>
    <t>7050011</t>
  </si>
  <si>
    <t>7050015</t>
  </si>
  <si>
    <t>7050020</t>
  </si>
  <si>
    <t>705C 906A, B</t>
  </si>
  <si>
    <t>7050021</t>
  </si>
  <si>
    <t>7050022</t>
  </si>
  <si>
    <t>7050023</t>
  </si>
  <si>
    <t>7050025</t>
  </si>
  <si>
    <t>7050026</t>
  </si>
  <si>
    <t>7050027</t>
  </si>
  <si>
    <t>7050030</t>
  </si>
  <si>
    <t>705A, B, 906A, B</t>
  </si>
  <si>
    <t>7050031</t>
  </si>
  <si>
    <t>7050034</t>
  </si>
  <si>
    <t>7050035</t>
  </si>
  <si>
    <t>7050038</t>
  </si>
  <si>
    <t>7050039</t>
  </si>
  <si>
    <t>7050050</t>
  </si>
  <si>
    <t>7057001</t>
  </si>
  <si>
    <t>7057050</t>
  </si>
  <si>
    <t>7057051</t>
  </si>
  <si>
    <t>7057060</t>
  </si>
  <si>
    <t>7060001</t>
  </si>
  <si>
    <t>7060002</t>
  </si>
  <si>
    <t>7060003</t>
  </si>
  <si>
    <t>7060010</t>
  </si>
  <si>
    <t>7060011</t>
  </si>
  <si>
    <t>7060012</t>
  </si>
  <si>
    <t>7060013</t>
  </si>
  <si>
    <t>7060020</t>
  </si>
  <si>
    <t>7060030</t>
  </si>
  <si>
    <t>7060031</t>
  </si>
  <si>
    <t>7060032</t>
  </si>
  <si>
    <t>7060033</t>
  </si>
  <si>
    <t>7060040</t>
  </si>
  <si>
    <t>7060050</t>
  </si>
  <si>
    <t>7060051</t>
  </si>
  <si>
    <t>7060060</t>
  </si>
  <si>
    <t>7060070</t>
  </si>
  <si>
    <t>7060071</t>
  </si>
  <si>
    <t>7060072</t>
  </si>
  <si>
    <t>7060073</t>
  </si>
  <si>
    <t>7060074</t>
  </si>
  <si>
    <t>7060075</t>
  </si>
  <si>
    <t>7060076</t>
  </si>
  <si>
    <t>7060077</t>
  </si>
  <si>
    <t>7060078</t>
  </si>
  <si>
    <t>7060079</t>
  </si>
  <si>
    <t>7060080</t>
  </si>
  <si>
    <t>7060081</t>
  </si>
  <si>
    <t>7060082</t>
  </si>
  <si>
    <t>7060083</t>
  </si>
  <si>
    <t>7060084</t>
  </si>
  <si>
    <t>7060085</t>
  </si>
  <si>
    <t>7060086</t>
  </si>
  <si>
    <t>7060087</t>
  </si>
  <si>
    <t>7060089</t>
  </si>
  <si>
    <t>7060090</t>
  </si>
  <si>
    <t>7060091</t>
  </si>
  <si>
    <t>7060092</t>
  </si>
  <si>
    <t>7060100</t>
  </si>
  <si>
    <t>7060101</t>
  </si>
  <si>
    <t>7060110</t>
  </si>
  <si>
    <t>7060111</t>
  </si>
  <si>
    <t>7060112</t>
  </si>
  <si>
    <t>7060113</t>
  </si>
  <si>
    <t>7060116</t>
  </si>
  <si>
    <t>7060117</t>
  </si>
  <si>
    <t>7060120</t>
  </si>
  <si>
    <t>7060130</t>
  </si>
  <si>
    <t>7060140</t>
  </si>
  <si>
    <t>7060200</t>
  </si>
  <si>
    <t>7060201</t>
  </si>
  <si>
    <t>7060202</t>
  </si>
  <si>
    <t>7060203</t>
  </si>
  <si>
    <t>7060204</t>
  </si>
  <si>
    <t>7060205</t>
  </si>
  <si>
    <t>7060206</t>
  </si>
  <si>
    <t>7060207</t>
  </si>
  <si>
    <t>7060208</t>
  </si>
  <si>
    <t>7060209</t>
  </si>
  <si>
    <t>7067001</t>
  </si>
  <si>
    <t>7067010</t>
  </si>
  <si>
    <t>7067011</t>
  </si>
  <si>
    <t>7067020</t>
  </si>
  <si>
    <t>7067021</t>
  </si>
  <si>
    <t>7067030</t>
  </si>
  <si>
    <t>7067050</t>
  </si>
  <si>
    <t>7067051</t>
  </si>
  <si>
    <t>7070010</t>
  </si>
  <si>
    <t>7070011</t>
  </si>
  <si>
    <t>7070012</t>
  </si>
  <si>
    <t>7070013</t>
  </si>
  <si>
    <t>7070014</t>
  </si>
  <si>
    <t>7070015</t>
  </si>
  <si>
    <t>7070016</t>
  </si>
  <si>
    <t>7070017</t>
  </si>
  <si>
    <t>7070018</t>
  </si>
  <si>
    <t>7070019</t>
  </si>
  <si>
    <t>7070020</t>
  </si>
  <si>
    <t>7070021</t>
  </si>
  <si>
    <t>7070022</t>
  </si>
  <si>
    <t>7070023</t>
  </si>
  <si>
    <t>7070024</t>
  </si>
  <si>
    <t>7070030</t>
  </si>
  <si>
    <t>7070040</t>
  </si>
  <si>
    <t>7070050</t>
  </si>
  <si>
    <t>7070051</t>
  </si>
  <si>
    <t>7070053</t>
  </si>
  <si>
    <t>Steel Diaphragm, Prest Conc Beam, Furn and Fab</t>
  </si>
  <si>
    <t>707I</t>
  </si>
  <si>
    <t>7070054</t>
  </si>
  <si>
    <t>Steel Diaphragm, Prest Conc Beam, Erect</t>
  </si>
  <si>
    <t>7070060</t>
  </si>
  <si>
    <t>7070061</t>
  </si>
  <si>
    <t>7070070</t>
  </si>
  <si>
    <t>7070071</t>
  </si>
  <si>
    <t>7070080</t>
  </si>
  <si>
    <t>7070081</t>
  </si>
  <si>
    <t>7070085</t>
  </si>
  <si>
    <t>7070086</t>
  </si>
  <si>
    <t>7070106</t>
  </si>
  <si>
    <t>7070109</t>
  </si>
  <si>
    <t>7070112</t>
  </si>
  <si>
    <t>7070120</t>
  </si>
  <si>
    <t>7070138</t>
  </si>
  <si>
    <t>7077008</t>
  </si>
  <si>
    <t>7077030</t>
  </si>
  <si>
    <t>7077050</t>
  </si>
  <si>
    <t>7077051</t>
  </si>
  <si>
    <t>7080001</t>
  </si>
  <si>
    <t>7080002</t>
  </si>
  <si>
    <t>7080003</t>
  </si>
  <si>
    <t>7080004</t>
  </si>
  <si>
    <t>7080005</t>
  </si>
  <si>
    <t>7080006</t>
  </si>
  <si>
    <t>7080007</t>
  </si>
  <si>
    <t>7080008</t>
  </si>
  <si>
    <t>7080009</t>
  </si>
  <si>
    <t>7080010</t>
  </si>
  <si>
    <t>7080015</t>
  </si>
  <si>
    <t>7080021</t>
  </si>
  <si>
    <t>7080022</t>
  </si>
  <si>
    <t>7080025</t>
  </si>
  <si>
    <t>7080026</t>
  </si>
  <si>
    <t>7080029</t>
  </si>
  <si>
    <t>7080030</t>
  </si>
  <si>
    <t>7080033</t>
  </si>
  <si>
    <t>7080034</t>
  </si>
  <si>
    <t>7080037</t>
  </si>
  <si>
    <t>7080038</t>
  </si>
  <si>
    <t>7080040</t>
  </si>
  <si>
    <t>7080041</t>
  </si>
  <si>
    <t>7080051</t>
  </si>
  <si>
    <t>7080052</t>
  </si>
  <si>
    <t>7080055</t>
  </si>
  <si>
    <t>7080056</t>
  </si>
  <si>
    <t>7080061</t>
  </si>
  <si>
    <t>7080062</t>
  </si>
  <si>
    <t>7080065</t>
  </si>
  <si>
    <t>7080066</t>
  </si>
  <si>
    <t>7080071</t>
  </si>
  <si>
    <t>7080072</t>
  </si>
  <si>
    <t>7080075</t>
  </si>
  <si>
    <t>7080076</t>
  </si>
  <si>
    <t>7080081</t>
  </si>
  <si>
    <t>7080082</t>
  </si>
  <si>
    <t>7080085</t>
  </si>
  <si>
    <t>7080086</t>
  </si>
  <si>
    <t>7080091</t>
  </si>
  <si>
    <t>7080092</t>
  </si>
  <si>
    <t>7080095</t>
  </si>
  <si>
    <t>7080096</t>
  </si>
  <si>
    <t>7080101</t>
  </si>
  <si>
    <t>7080102</t>
  </si>
  <si>
    <t>7080110</t>
  </si>
  <si>
    <t>7080111</t>
  </si>
  <si>
    <t>7080115</t>
  </si>
  <si>
    <t>7080116</t>
  </si>
  <si>
    <t>7080120</t>
  </si>
  <si>
    <t>7080121</t>
  </si>
  <si>
    <t>7080125</t>
  </si>
  <si>
    <t>7080126</t>
  </si>
  <si>
    <t>7080130</t>
  </si>
  <si>
    <t>7080131</t>
  </si>
  <si>
    <t>7080135</t>
  </si>
  <si>
    <t>7080136</t>
  </si>
  <si>
    <t>7080140</t>
  </si>
  <si>
    <t>7080141</t>
  </si>
  <si>
    <t>7080145</t>
  </si>
  <si>
    <t>7080146</t>
  </si>
  <si>
    <t>7080150</t>
  </si>
  <si>
    <t>7080151</t>
  </si>
  <si>
    <t>7080155</t>
  </si>
  <si>
    <t>7080156</t>
  </si>
  <si>
    <t>7080160</t>
  </si>
  <si>
    <t>7080161</t>
  </si>
  <si>
    <t>7080165</t>
  </si>
  <si>
    <t>7080166</t>
  </si>
  <si>
    <t>7080170</t>
  </si>
  <si>
    <t>7080171</t>
  </si>
  <si>
    <t>7080175</t>
  </si>
  <si>
    <t>7080176</t>
  </si>
  <si>
    <t>7087001</t>
  </si>
  <si>
    <t>7087010</t>
  </si>
  <si>
    <t>7087051</t>
  </si>
  <si>
    <t>7090010</t>
  </si>
  <si>
    <t>7090020</t>
  </si>
  <si>
    <t>7090030</t>
  </si>
  <si>
    <t>7097001</t>
  </si>
  <si>
    <t>7097010</t>
  </si>
  <si>
    <t>7097023</t>
  </si>
  <si>
    <t>7097051</t>
  </si>
  <si>
    <t>7100001</t>
  </si>
  <si>
    <t>7100002</t>
  </si>
  <si>
    <t>7100003</t>
  </si>
  <si>
    <t>7100008</t>
  </si>
  <si>
    <t>7100009</t>
  </si>
  <si>
    <t>7100010</t>
  </si>
  <si>
    <t>7100011</t>
  </si>
  <si>
    <t>7100020</t>
  </si>
  <si>
    <t>7100021</t>
  </si>
  <si>
    <t>7100025</t>
  </si>
  <si>
    <t>7100030</t>
  </si>
  <si>
    <t>7107010</t>
  </si>
  <si>
    <t>7107011</t>
  </si>
  <si>
    <t>7107020</t>
  </si>
  <si>
    <t>7107051</t>
  </si>
  <si>
    <t>7110001</t>
  </si>
  <si>
    <t>7110002</t>
  </si>
  <si>
    <t>7110003</t>
  </si>
  <si>
    <t>7110004</t>
  </si>
  <si>
    <t>7110005</t>
  </si>
  <si>
    <t>7110006</t>
  </si>
  <si>
    <t>7110008</t>
  </si>
  <si>
    <t>7110009</t>
  </si>
  <si>
    <t>7110010</t>
  </si>
  <si>
    <t>7110015</t>
  </si>
  <si>
    <t>7110016</t>
  </si>
  <si>
    <t>7110020</t>
  </si>
  <si>
    <t>7110021</t>
  </si>
  <si>
    <t>7110030</t>
  </si>
  <si>
    <t>7110031</t>
  </si>
  <si>
    <t>7110032</t>
  </si>
  <si>
    <t>7110033</t>
  </si>
  <si>
    <t>7110034</t>
  </si>
  <si>
    <t>7110035</t>
  </si>
  <si>
    <t>7110036</t>
  </si>
  <si>
    <t>7110037</t>
  </si>
  <si>
    <t>7110038</t>
  </si>
  <si>
    <t>7110039</t>
  </si>
  <si>
    <t>7110040</t>
  </si>
  <si>
    <t>7110041</t>
  </si>
  <si>
    <t>7110050</t>
  </si>
  <si>
    <t>7110051</t>
  </si>
  <si>
    <t>7110053</t>
  </si>
  <si>
    <t>7110054</t>
  </si>
  <si>
    <t>7110060</t>
  </si>
  <si>
    <t>7110061</t>
  </si>
  <si>
    <t>7110063</t>
  </si>
  <si>
    <t>7110064</t>
  </si>
  <si>
    <t>7110070</t>
  </si>
  <si>
    <t>7110071</t>
  </si>
  <si>
    <t>7117001</t>
  </si>
  <si>
    <t>7117050</t>
  </si>
  <si>
    <t>7117051</t>
  </si>
  <si>
    <t>7120001</t>
  </si>
  <si>
    <t>7120003</t>
  </si>
  <si>
    <t>7120004</t>
  </si>
  <si>
    <t>7120007</t>
  </si>
  <si>
    <t>7120010</t>
  </si>
  <si>
    <t>7120015</t>
  </si>
  <si>
    <t>7120016</t>
  </si>
  <si>
    <t>7120017</t>
  </si>
  <si>
    <t>7120020</t>
  </si>
  <si>
    <t>7120021</t>
  </si>
  <si>
    <t>7120023</t>
  </si>
  <si>
    <t>7120025</t>
  </si>
  <si>
    <t>7120027</t>
  </si>
  <si>
    <t>7120028</t>
  </si>
  <si>
    <t>7120029</t>
  </si>
  <si>
    <t>7120030</t>
  </si>
  <si>
    <t>7120031</t>
  </si>
  <si>
    <t>7120032</t>
  </si>
  <si>
    <t>7120033</t>
  </si>
  <si>
    <t>7120034</t>
  </si>
  <si>
    <t>7120035</t>
  </si>
  <si>
    <t>7120038</t>
  </si>
  <si>
    <t>7120040</t>
  </si>
  <si>
    <t>7120041</t>
  </si>
  <si>
    <t>7120042</t>
  </si>
  <si>
    <t>7120043</t>
  </si>
  <si>
    <t>7120044</t>
  </si>
  <si>
    <t>7120050</t>
  </si>
  <si>
    <t>7120051</t>
  </si>
  <si>
    <t>7120052</t>
  </si>
  <si>
    <t>7120070</t>
  </si>
  <si>
    <t>7120071</t>
  </si>
  <si>
    <t>7120072</t>
  </si>
  <si>
    <t>7120073</t>
  </si>
  <si>
    <t>7120076</t>
  </si>
  <si>
    <t>7120077</t>
  </si>
  <si>
    <t>7120080</t>
  </si>
  <si>
    <t>7120081</t>
  </si>
  <si>
    <t>7120084</t>
  </si>
  <si>
    <t>7120087</t>
  </si>
  <si>
    <t>7120090</t>
  </si>
  <si>
    <t>7120095</t>
  </si>
  <si>
    <t>7120098</t>
  </si>
  <si>
    <t>7120099</t>
  </si>
  <si>
    <t>7120100</t>
  </si>
  <si>
    <t>7120110</t>
  </si>
  <si>
    <t>7120111</t>
  </si>
  <si>
    <t>7120112</t>
  </si>
  <si>
    <t>7120113</t>
  </si>
  <si>
    <t>7120114</t>
  </si>
  <si>
    <t>7120115</t>
  </si>
  <si>
    <t>7120120</t>
  </si>
  <si>
    <t>7127001</t>
  </si>
  <si>
    <t>7127010</t>
  </si>
  <si>
    <t>7127011</t>
  </si>
  <si>
    <t>7127020</t>
  </si>
  <si>
    <t>7127021</t>
  </si>
  <si>
    <t>7127050</t>
  </si>
  <si>
    <t>7127051</t>
  </si>
  <si>
    <t>7127060</t>
  </si>
  <si>
    <t>7130010</t>
  </si>
  <si>
    <t>7130020</t>
  </si>
  <si>
    <t>7130030</t>
  </si>
  <si>
    <t>7130031</t>
  </si>
  <si>
    <t>7130040</t>
  </si>
  <si>
    <t>7130050</t>
  </si>
  <si>
    <t>7130060</t>
  </si>
  <si>
    <t>7130070</t>
  </si>
  <si>
    <t>7130071</t>
  </si>
  <si>
    <t>7130072</t>
  </si>
  <si>
    <t>7130080</t>
  </si>
  <si>
    <t>7130081</t>
  </si>
  <si>
    <t>7130082</t>
  </si>
  <si>
    <t>7137001</t>
  </si>
  <si>
    <t>7137010</t>
  </si>
  <si>
    <t>7137030</t>
  </si>
  <si>
    <t>7137050</t>
  </si>
  <si>
    <t>7137051</t>
  </si>
  <si>
    <t>7140001</t>
  </si>
  <si>
    <t>707A, F, 714A</t>
  </si>
  <si>
    <t>7140002</t>
  </si>
  <si>
    <t>7147051</t>
  </si>
  <si>
    <t>USP, 714A</t>
  </si>
  <si>
    <t>7150010</t>
  </si>
  <si>
    <t>7150025</t>
  </si>
  <si>
    <t>7150045</t>
  </si>
  <si>
    <t>7150046</t>
  </si>
  <si>
    <t>7150047</t>
  </si>
  <si>
    <t>7150048</t>
  </si>
  <si>
    <t>7157001</t>
  </si>
  <si>
    <t>7157050</t>
  </si>
  <si>
    <t>7157051</t>
  </si>
  <si>
    <t>7160001</t>
  </si>
  <si>
    <t>7160010</t>
  </si>
  <si>
    <t>7167051</t>
  </si>
  <si>
    <t>7170001</t>
  </si>
  <si>
    <t>7170002</t>
  </si>
  <si>
    <t>7170010</t>
  </si>
  <si>
    <t>7170061</t>
  </si>
  <si>
    <t>7170065</t>
  </si>
  <si>
    <t>7170070</t>
  </si>
  <si>
    <t>7177050</t>
  </si>
  <si>
    <t>7177051</t>
  </si>
  <si>
    <t>7180010</t>
  </si>
  <si>
    <t>7180030</t>
  </si>
  <si>
    <t>7180036</t>
  </si>
  <si>
    <t>7180042</t>
  </si>
  <si>
    <t>7180048</t>
  </si>
  <si>
    <t>7180054</t>
  </si>
  <si>
    <t>7180060</t>
  </si>
  <si>
    <t>7180066</t>
  </si>
  <si>
    <t>7180072</t>
  </si>
  <si>
    <t>7180100</t>
  </si>
  <si>
    <t>7180110</t>
  </si>
  <si>
    <t>7180121</t>
  </si>
  <si>
    <t>7187001</t>
  </si>
  <si>
    <t>7187050</t>
  </si>
  <si>
    <t>7187051</t>
  </si>
  <si>
    <t>7187060</t>
  </si>
  <si>
    <t>8007001</t>
  </si>
  <si>
    <t>8007010</t>
  </si>
  <si>
    <t>8007011</t>
  </si>
  <si>
    <t>8007021</t>
  </si>
  <si>
    <t>8007050</t>
  </si>
  <si>
    <t>8007051</t>
  </si>
  <si>
    <t>8007052</t>
  </si>
  <si>
    <t>8007060</t>
  </si>
  <si>
    <t>8010001</t>
  </si>
  <si>
    <t>8010002</t>
  </si>
  <si>
    <t>8010003</t>
  </si>
  <si>
    <t>8010004</t>
  </si>
  <si>
    <t>8010005</t>
  </si>
  <si>
    <t>8010006</t>
  </si>
  <si>
    <t>8010007</t>
  </si>
  <si>
    <t>8010008</t>
  </si>
  <si>
    <t>8017011</t>
  </si>
  <si>
    <t>8020001</t>
  </si>
  <si>
    <t>8020002</t>
  </si>
  <si>
    <t>8020004</t>
  </si>
  <si>
    <t>8020005</t>
  </si>
  <si>
    <t>8020006</t>
  </si>
  <si>
    <t>8020010</t>
  </si>
  <si>
    <t>8020015</t>
  </si>
  <si>
    <t>8020016</t>
  </si>
  <si>
    <t>8020017</t>
  </si>
  <si>
    <t>8020020</t>
  </si>
  <si>
    <t>8020021</t>
  </si>
  <si>
    <t>8020022</t>
  </si>
  <si>
    <t>8020023</t>
  </si>
  <si>
    <t>8020024</t>
  </si>
  <si>
    <t>8020025</t>
  </si>
  <si>
    <t>8020030</t>
  </si>
  <si>
    <t>8020031</t>
  </si>
  <si>
    <t>8020032</t>
  </si>
  <si>
    <t>8020035</t>
  </si>
  <si>
    <t>8020036</t>
  </si>
  <si>
    <t>8020037</t>
  </si>
  <si>
    <t>8020038</t>
  </si>
  <si>
    <t>8020039</t>
  </si>
  <si>
    <t>8020040</t>
  </si>
  <si>
    <t>8020045</t>
  </si>
  <si>
    <t>8020050</t>
  </si>
  <si>
    <t>8020055</t>
  </si>
  <si>
    <t>8020056</t>
  </si>
  <si>
    <t>8020057</t>
  </si>
  <si>
    <t>8020060</t>
  </si>
  <si>
    <t>8020065</t>
  </si>
  <si>
    <t>8020066</t>
  </si>
  <si>
    <t>8020067</t>
  </si>
  <si>
    <t>8020070</t>
  </si>
  <si>
    <t>8020075</t>
  </si>
  <si>
    <t>8027001</t>
  </si>
  <si>
    <t>8027010</t>
  </si>
  <si>
    <t>8027050</t>
  </si>
  <si>
    <t>8030010</t>
  </si>
  <si>
    <t>8030020</t>
  </si>
  <si>
    <t>8030030</t>
  </si>
  <si>
    <t>8030033</t>
  </si>
  <si>
    <t>8030034</t>
  </si>
  <si>
    <t>8030036</t>
  </si>
  <si>
    <t>8030037</t>
  </si>
  <si>
    <t>8030043</t>
  </si>
  <si>
    <t>8030044</t>
  </si>
  <si>
    <t>8030046</t>
  </si>
  <si>
    <t>8030047</t>
  </si>
  <si>
    <t>8030048</t>
  </si>
  <si>
    <t>Sidewalk, Conc, 8 inch</t>
  </si>
  <si>
    <t>8030050</t>
  </si>
  <si>
    <t>8030051</t>
  </si>
  <si>
    <t>8030100</t>
  </si>
  <si>
    <t>8037001</t>
  </si>
  <si>
    <t>8037010</t>
  </si>
  <si>
    <t>8037011</t>
  </si>
  <si>
    <t>8037021</t>
  </si>
  <si>
    <t>8037050</t>
  </si>
  <si>
    <t>8037051</t>
  </si>
  <si>
    <t>8040001</t>
  </si>
  <si>
    <t>8040002</t>
  </si>
  <si>
    <t>8040003</t>
  </si>
  <si>
    <t>8040005</t>
  </si>
  <si>
    <t>8040006</t>
  </si>
  <si>
    <t>8040010</t>
  </si>
  <si>
    <t>8040011</t>
  </si>
  <si>
    <t>8040015</t>
  </si>
  <si>
    <t>8040016</t>
  </si>
  <si>
    <t>8040020</t>
  </si>
  <si>
    <t>8040026</t>
  </si>
  <si>
    <t>8040027</t>
  </si>
  <si>
    <t>8040030</t>
  </si>
  <si>
    <t>8047001</t>
  </si>
  <si>
    <t>8047010</t>
  </si>
  <si>
    <t>8047021</t>
  </si>
  <si>
    <t>8047050</t>
  </si>
  <si>
    <t>8050010</t>
  </si>
  <si>
    <t>8050020</t>
  </si>
  <si>
    <t>8057001</t>
  </si>
  <si>
    <t>8060010</t>
  </si>
  <si>
    <t>8060011</t>
  </si>
  <si>
    <t>8060020</t>
  </si>
  <si>
    <t>8060030</t>
  </si>
  <si>
    <t>8060040</t>
  </si>
  <si>
    <t>8067001</t>
  </si>
  <si>
    <t>8067011</t>
  </si>
  <si>
    <t>8067021</t>
  </si>
  <si>
    <t>8067031</t>
  </si>
  <si>
    <t>8070000</t>
  </si>
  <si>
    <t>8070001</t>
  </si>
  <si>
    <t>8070002</t>
  </si>
  <si>
    <t>8070003</t>
  </si>
  <si>
    <t>8070004</t>
  </si>
  <si>
    <t>8070005</t>
  </si>
  <si>
    <t>8070006</t>
  </si>
  <si>
    <t>8070007</t>
  </si>
  <si>
    <t>8070008</t>
  </si>
  <si>
    <t>8070009</t>
  </si>
  <si>
    <t>8070010</t>
  </si>
  <si>
    <t>8070011</t>
  </si>
  <si>
    <t>8070012</t>
  </si>
  <si>
    <t>8070015</t>
  </si>
  <si>
    <t>8070016</t>
  </si>
  <si>
    <t>8070017</t>
  </si>
  <si>
    <t>8070020</t>
  </si>
  <si>
    <t>8070021</t>
  </si>
  <si>
    <t>8070022</t>
  </si>
  <si>
    <t>8070023</t>
  </si>
  <si>
    <t>8070024</t>
  </si>
  <si>
    <t>8070025</t>
  </si>
  <si>
    <t>8070026</t>
  </si>
  <si>
    <t>8070027</t>
  </si>
  <si>
    <t>8070030</t>
  </si>
  <si>
    <t>8070031</t>
  </si>
  <si>
    <t>8070032</t>
  </si>
  <si>
    <t>8070033</t>
  </si>
  <si>
    <t>8070034</t>
  </si>
  <si>
    <t>8070035</t>
  </si>
  <si>
    <t>8070036</t>
  </si>
  <si>
    <t>8070037</t>
  </si>
  <si>
    <t>8070038</t>
  </si>
  <si>
    <t>8070039</t>
  </si>
  <si>
    <t>8070040</t>
  </si>
  <si>
    <t>8070041</t>
  </si>
  <si>
    <t>8070042</t>
  </si>
  <si>
    <t>8070043</t>
  </si>
  <si>
    <t>8070044</t>
  </si>
  <si>
    <t>807K, 912A</t>
  </si>
  <si>
    <t>8070045</t>
  </si>
  <si>
    <t>8070046</t>
  </si>
  <si>
    <t>8070047</t>
  </si>
  <si>
    <t>8070048</t>
  </si>
  <si>
    <t>8070050</t>
  </si>
  <si>
    <t>8070051</t>
  </si>
  <si>
    <t>8070052</t>
  </si>
  <si>
    <t>8070055</t>
  </si>
  <si>
    <t>8070056</t>
  </si>
  <si>
    <t>8070070</t>
  </si>
  <si>
    <t>8070075</t>
  </si>
  <si>
    <t>8070076</t>
  </si>
  <si>
    <t>8070080</t>
  </si>
  <si>
    <t>8070085</t>
  </si>
  <si>
    <t>8070090</t>
  </si>
  <si>
    <t>8070095</t>
  </si>
  <si>
    <t>8070100</t>
  </si>
  <si>
    <t>8070101</t>
  </si>
  <si>
    <t>8070102</t>
  </si>
  <si>
    <t>8070103</t>
  </si>
  <si>
    <t>8070104</t>
  </si>
  <si>
    <t>8070105</t>
  </si>
  <si>
    <t>8070106</t>
  </si>
  <si>
    <t>8070107</t>
  </si>
  <si>
    <t>8070108</t>
  </si>
  <si>
    <t>8070109</t>
  </si>
  <si>
    <t>8070110</t>
  </si>
  <si>
    <t>8070121</t>
  </si>
  <si>
    <t>8070122</t>
  </si>
  <si>
    <t>8070123</t>
  </si>
  <si>
    <t>8070124</t>
  </si>
  <si>
    <t>8070125</t>
  </si>
  <si>
    <t>8070126</t>
  </si>
  <si>
    <t>8070198</t>
  </si>
  <si>
    <t>8070199</t>
  </si>
  <si>
    <t>8070200</t>
  </si>
  <si>
    <t>8070201</t>
  </si>
  <si>
    <t>8070202</t>
  </si>
  <si>
    <t>8070203</t>
  </si>
  <si>
    <t>8070204</t>
  </si>
  <si>
    <t>8070205</t>
  </si>
  <si>
    <t>8070206</t>
  </si>
  <si>
    <t>8070207</t>
  </si>
  <si>
    <t>8070208</t>
  </si>
  <si>
    <t>8070209</t>
  </si>
  <si>
    <t>8070210</t>
  </si>
  <si>
    <t>8070211</t>
  </si>
  <si>
    <t>8070212</t>
  </si>
  <si>
    <t>8070220</t>
  </si>
  <si>
    <t>8070221</t>
  </si>
  <si>
    <t>8070222</t>
  </si>
  <si>
    <t>8070223</t>
  </si>
  <si>
    <t>8070224</t>
  </si>
  <si>
    <t>8070230</t>
  </si>
  <si>
    <t>8070231</t>
  </si>
  <si>
    <t>8070240</t>
  </si>
  <si>
    <t>8070241</t>
  </si>
  <si>
    <t>8070250</t>
  </si>
  <si>
    <t>8070251</t>
  </si>
  <si>
    <t>8070252</t>
  </si>
  <si>
    <t>8070253</t>
  </si>
  <si>
    <t>8070254</t>
  </si>
  <si>
    <t>8070255</t>
  </si>
  <si>
    <t>8070256</t>
  </si>
  <si>
    <t>8070257</t>
  </si>
  <si>
    <t>8070258</t>
  </si>
  <si>
    <t>8070259</t>
  </si>
  <si>
    <t>8070260</t>
  </si>
  <si>
    <t>8070261</t>
  </si>
  <si>
    <t>8070262</t>
  </si>
  <si>
    <t>8070270</t>
  </si>
  <si>
    <t>8070300</t>
  </si>
  <si>
    <t>8070301</t>
  </si>
  <si>
    <t>8070302</t>
  </si>
  <si>
    <t>8077001</t>
  </si>
  <si>
    <t>8077050</t>
  </si>
  <si>
    <t>8080001</t>
  </si>
  <si>
    <t>8080002</t>
  </si>
  <si>
    <t>8080003</t>
  </si>
  <si>
    <t>8080004</t>
  </si>
  <si>
    <t>8080005</t>
  </si>
  <si>
    <t>8080006</t>
  </si>
  <si>
    <t>8080007</t>
  </si>
  <si>
    <t>8080010</t>
  </si>
  <si>
    <t>8080011</t>
  </si>
  <si>
    <t>8080012</t>
  </si>
  <si>
    <t>8080013</t>
  </si>
  <si>
    <t>8080014</t>
  </si>
  <si>
    <t>8080015</t>
  </si>
  <si>
    <t>8080016</t>
  </si>
  <si>
    <t>8080017</t>
  </si>
  <si>
    <t>8080020</t>
  </si>
  <si>
    <t>8080021</t>
  </si>
  <si>
    <t>8080022</t>
  </si>
  <si>
    <t>8080023</t>
  </si>
  <si>
    <t>8080024</t>
  </si>
  <si>
    <t>8080025</t>
  </si>
  <si>
    <t>8080026</t>
  </si>
  <si>
    <t>8080027</t>
  </si>
  <si>
    <t>8080030</t>
  </si>
  <si>
    <t>8080031</t>
  </si>
  <si>
    <t>8080032</t>
  </si>
  <si>
    <t>8080033</t>
  </si>
  <si>
    <t>8080034</t>
  </si>
  <si>
    <t>8080035</t>
  </si>
  <si>
    <t>8080036</t>
  </si>
  <si>
    <t>8080037</t>
  </si>
  <si>
    <t>8080040</t>
  </si>
  <si>
    <t>8080041</t>
  </si>
  <si>
    <t>8080042</t>
  </si>
  <si>
    <t>8080043</t>
  </si>
  <si>
    <t>8080044</t>
  </si>
  <si>
    <t>8080045</t>
  </si>
  <si>
    <t>8080046</t>
  </si>
  <si>
    <t>8080047</t>
  </si>
  <si>
    <t>8080050</t>
  </si>
  <si>
    <t>8080051</t>
  </si>
  <si>
    <t>8080052</t>
  </si>
  <si>
    <t>8080053</t>
  </si>
  <si>
    <t>8080054</t>
  </si>
  <si>
    <t>8080055</t>
  </si>
  <si>
    <t>8080056</t>
  </si>
  <si>
    <t>8080057</t>
  </si>
  <si>
    <t>8080060</t>
  </si>
  <si>
    <t>8080061</t>
  </si>
  <si>
    <t>8080062</t>
  </si>
  <si>
    <t>8080063</t>
  </si>
  <si>
    <t>8080064</t>
  </si>
  <si>
    <t>8080065</t>
  </si>
  <si>
    <t>8080066</t>
  </si>
  <si>
    <t>8080067</t>
  </si>
  <si>
    <t>8080070</t>
  </si>
  <si>
    <t>8080071</t>
  </si>
  <si>
    <t>8080072</t>
  </si>
  <si>
    <t>8080073</t>
  </si>
  <si>
    <t>8080074</t>
  </si>
  <si>
    <t>8080075</t>
  </si>
  <si>
    <t>8080080</t>
  </si>
  <si>
    <t>8080081</t>
  </si>
  <si>
    <t>8080082</t>
  </si>
  <si>
    <t>8080083</t>
  </si>
  <si>
    <t>8080084</t>
  </si>
  <si>
    <t>8080085</t>
  </si>
  <si>
    <t>8080090</t>
  </si>
  <si>
    <t>8080091</t>
  </si>
  <si>
    <t>8080092</t>
  </si>
  <si>
    <t>8080093</t>
  </si>
  <si>
    <t>8080094</t>
  </si>
  <si>
    <t>8080095</t>
  </si>
  <si>
    <t>8080100</t>
  </si>
  <si>
    <t>8080110</t>
  </si>
  <si>
    <t>8080120</t>
  </si>
  <si>
    <t>8080130</t>
  </si>
  <si>
    <t>8080140</t>
  </si>
  <si>
    <t>8087001</t>
  </si>
  <si>
    <t>8087010</t>
  </si>
  <si>
    <t>8087050</t>
  </si>
  <si>
    <t>8090001</t>
  </si>
  <si>
    <t>8090002</t>
  </si>
  <si>
    <t>8090003</t>
  </si>
  <si>
    <t>8090010</t>
  </si>
  <si>
    <t>8097043</t>
  </si>
  <si>
    <t>8097060</t>
  </si>
  <si>
    <t>8100010</t>
  </si>
  <si>
    <t>8100020</t>
  </si>
  <si>
    <t>8100030</t>
  </si>
  <si>
    <t>8100031</t>
  </si>
  <si>
    <t>8100032</t>
  </si>
  <si>
    <t>8100033</t>
  </si>
  <si>
    <t>8100034</t>
  </si>
  <si>
    <t>8100035</t>
  </si>
  <si>
    <t>8100036</t>
  </si>
  <si>
    <t>8100037</t>
  </si>
  <si>
    <t>8100038</t>
  </si>
  <si>
    <t>8100039</t>
  </si>
  <si>
    <t>8100040</t>
  </si>
  <si>
    <t>8100041</t>
  </si>
  <si>
    <t>8100042</t>
  </si>
  <si>
    <t>8100043</t>
  </si>
  <si>
    <t>8100044</t>
  </si>
  <si>
    <t>8100045</t>
  </si>
  <si>
    <t>8100046</t>
  </si>
  <si>
    <t>8100047</t>
  </si>
  <si>
    <t>8100048</t>
  </si>
  <si>
    <t>8100060</t>
  </si>
  <si>
    <t>8100061</t>
  </si>
  <si>
    <t>8100062</t>
  </si>
  <si>
    <t>8100063</t>
  </si>
  <si>
    <t>8100064</t>
  </si>
  <si>
    <t>8100065</t>
  </si>
  <si>
    <t>8100066</t>
  </si>
  <si>
    <t>8100067</t>
  </si>
  <si>
    <t>8100068</t>
  </si>
  <si>
    <t>8100069</t>
  </si>
  <si>
    <t>8100080</t>
  </si>
  <si>
    <t>8100081</t>
  </si>
  <si>
    <t>8100082</t>
  </si>
  <si>
    <t>8100083</t>
  </si>
  <si>
    <t>8100084</t>
  </si>
  <si>
    <t>8100085</t>
  </si>
  <si>
    <t>8100090</t>
  </si>
  <si>
    <t>8100100</t>
  </si>
  <si>
    <t>8100101</t>
  </si>
  <si>
    <t>8100102</t>
  </si>
  <si>
    <t>8100103</t>
  </si>
  <si>
    <t>8100104</t>
  </si>
  <si>
    <t>8100105</t>
  </si>
  <si>
    <t>8100106</t>
  </si>
  <si>
    <t>8100107</t>
  </si>
  <si>
    <t>8100108</t>
  </si>
  <si>
    <t>8100109</t>
  </si>
  <si>
    <t>8100110</t>
  </si>
  <si>
    <t>8100111</t>
  </si>
  <si>
    <t>8100120</t>
  </si>
  <si>
    <t>8100121</t>
  </si>
  <si>
    <t>8100131</t>
  </si>
  <si>
    <t>8100132</t>
  </si>
  <si>
    <t>8100133</t>
  </si>
  <si>
    <t>8100134</t>
  </si>
  <si>
    <t>8100139</t>
  </si>
  <si>
    <t>8100144</t>
  </si>
  <si>
    <t>8100145</t>
  </si>
  <si>
    <t>8100146</t>
  </si>
  <si>
    <t>8100160</t>
  </si>
  <si>
    <t>8100161</t>
  </si>
  <si>
    <t>8100170</t>
  </si>
  <si>
    <t>8100171</t>
  </si>
  <si>
    <t>8100172</t>
  </si>
  <si>
    <t>8100173</t>
  </si>
  <si>
    <t>8100174</t>
  </si>
  <si>
    <t>8100175</t>
  </si>
  <si>
    <t>8100176</t>
  </si>
  <si>
    <t>8100177</t>
  </si>
  <si>
    <t>8100178</t>
  </si>
  <si>
    <t>8100179</t>
  </si>
  <si>
    <t>8100180</t>
  </si>
  <si>
    <t>8100181</t>
  </si>
  <si>
    <t>8100182</t>
  </si>
  <si>
    <t>8100183</t>
  </si>
  <si>
    <t>8100184</t>
  </si>
  <si>
    <t>8100185</t>
  </si>
  <si>
    <t>8100190</t>
  </si>
  <si>
    <t>8100200</t>
  </si>
  <si>
    <t>8100201</t>
  </si>
  <si>
    <t>8100202</t>
  </si>
  <si>
    <t>8100203</t>
  </si>
  <si>
    <t>8100204</t>
  </si>
  <si>
    <t>8100205</t>
  </si>
  <si>
    <t>8100206</t>
  </si>
  <si>
    <t>8100207</t>
  </si>
  <si>
    <t>8100208</t>
  </si>
  <si>
    <t>8100209</t>
  </si>
  <si>
    <t>8100210</t>
  </si>
  <si>
    <t>8100211</t>
  </si>
  <si>
    <t>8100212</t>
  </si>
  <si>
    <t>8100213</t>
  </si>
  <si>
    <t>8100214</t>
  </si>
  <si>
    <t>8100220</t>
  </si>
  <si>
    <t>8100230</t>
  </si>
  <si>
    <t>8100240</t>
  </si>
  <si>
    <t>8100250</t>
  </si>
  <si>
    <t>8100251</t>
  </si>
  <si>
    <t>8100252</t>
  </si>
  <si>
    <t>8100253</t>
  </si>
  <si>
    <t>8100254</t>
  </si>
  <si>
    <t>8100255</t>
  </si>
  <si>
    <t>8100256</t>
  </si>
  <si>
    <t>8100257</t>
  </si>
  <si>
    <t>8100260</t>
  </si>
  <si>
    <t>8100270</t>
  </si>
  <si>
    <t>8100271</t>
  </si>
  <si>
    <t>8100280</t>
  </si>
  <si>
    <t>8100290</t>
  </si>
  <si>
    <t>8100291</t>
  </si>
  <si>
    <t>8100300</t>
  </si>
  <si>
    <t>8100301</t>
  </si>
  <si>
    <t>8100302</t>
  </si>
  <si>
    <t>8100303</t>
  </si>
  <si>
    <t>8100304</t>
  </si>
  <si>
    <t>8100305</t>
  </si>
  <si>
    <t>8100306</t>
  </si>
  <si>
    <t>8100307</t>
  </si>
  <si>
    <t>8100310</t>
  </si>
  <si>
    <t>8100311</t>
  </si>
  <si>
    <t>8100320</t>
  </si>
  <si>
    <t>8100330</t>
  </si>
  <si>
    <t>8100331</t>
  </si>
  <si>
    <t>8100340</t>
  </si>
  <si>
    <t>8100341</t>
  </si>
  <si>
    <t>8100349</t>
  </si>
  <si>
    <t>8100360</t>
  </si>
  <si>
    <t>8100361</t>
  </si>
  <si>
    <t>8100370</t>
  </si>
  <si>
    <t>8100371</t>
  </si>
  <si>
    <t>8100380</t>
  </si>
  <si>
    <t>8100381</t>
  </si>
  <si>
    <t>8100382</t>
  </si>
  <si>
    <t>8100383</t>
  </si>
  <si>
    <t>8100390</t>
  </si>
  <si>
    <t>8100391</t>
  </si>
  <si>
    <t>8100392</t>
  </si>
  <si>
    <t>8100393</t>
  </si>
  <si>
    <t>8100394</t>
  </si>
  <si>
    <t>8100395</t>
  </si>
  <si>
    <t>8100396</t>
  </si>
  <si>
    <t>8100397</t>
  </si>
  <si>
    <t>8100398</t>
  </si>
  <si>
    <t>8100399</t>
  </si>
  <si>
    <t>8100400</t>
  </si>
  <si>
    <t>8100401</t>
  </si>
  <si>
    <t>8100402</t>
  </si>
  <si>
    <t>8100403</t>
  </si>
  <si>
    <t>8100404</t>
  </si>
  <si>
    <t>8100405</t>
  </si>
  <si>
    <t>8100406</t>
  </si>
  <si>
    <t>8100407</t>
  </si>
  <si>
    <t>8100408</t>
  </si>
  <si>
    <t>8100409</t>
  </si>
  <si>
    <t>8100410</t>
  </si>
  <si>
    <t>8100411</t>
  </si>
  <si>
    <t>8100412</t>
  </si>
  <si>
    <t>8100413</t>
  </si>
  <si>
    <t>8100414</t>
  </si>
  <si>
    <t>8100420</t>
  </si>
  <si>
    <t>8100421</t>
  </si>
  <si>
    <t>8100422</t>
  </si>
  <si>
    <t>8100423</t>
  </si>
  <si>
    <t>8100424</t>
  </si>
  <si>
    <t>8100425</t>
  </si>
  <si>
    <t>8100426</t>
  </si>
  <si>
    <t>8100430</t>
  </si>
  <si>
    <t>8100440</t>
  </si>
  <si>
    <t>8100450</t>
  </si>
  <si>
    <t>8100451</t>
  </si>
  <si>
    <t>8100452</t>
  </si>
  <si>
    <t>8100453</t>
  </si>
  <si>
    <t>8100454</t>
  </si>
  <si>
    <t>8100455</t>
  </si>
  <si>
    <t>8100456</t>
  </si>
  <si>
    <t>8100457</t>
  </si>
  <si>
    <t>8100458</t>
  </si>
  <si>
    <t>8100459</t>
  </si>
  <si>
    <t>8100460</t>
  </si>
  <si>
    <t>8100461</t>
  </si>
  <si>
    <t>8100462</t>
  </si>
  <si>
    <t>8100463</t>
  </si>
  <si>
    <t>8100464</t>
  </si>
  <si>
    <t>8100465</t>
  </si>
  <si>
    <t>8100466</t>
  </si>
  <si>
    <t>8100467</t>
  </si>
  <si>
    <t>8100468</t>
  </si>
  <si>
    <t>8100469</t>
  </si>
  <si>
    <t>8100470</t>
  </si>
  <si>
    <t>8100471</t>
  </si>
  <si>
    <t>8100472</t>
  </si>
  <si>
    <t>8100473</t>
  </si>
  <si>
    <t>8100474</t>
  </si>
  <si>
    <t>8100475</t>
  </si>
  <si>
    <t>8100476</t>
  </si>
  <si>
    <t>8100477</t>
  </si>
  <si>
    <t>8100478</t>
  </si>
  <si>
    <t>8100479</t>
  </si>
  <si>
    <t>8100480</t>
  </si>
  <si>
    <t>8100481</t>
  </si>
  <si>
    <t>8100482</t>
  </si>
  <si>
    <t>8100483</t>
  </si>
  <si>
    <t>8100484</t>
  </si>
  <si>
    <t>8100485</t>
  </si>
  <si>
    <t>8100486</t>
  </si>
  <si>
    <t>8100487</t>
  </si>
  <si>
    <t>8100488</t>
  </si>
  <si>
    <t>8100489</t>
  </si>
  <si>
    <t>8100490</t>
  </si>
  <si>
    <t>8100491</t>
  </si>
  <si>
    <t>8100492</t>
  </si>
  <si>
    <t>8100493</t>
  </si>
  <si>
    <t>8100494</t>
  </si>
  <si>
    <t>8100495</t>
  </si>
  <si>
    <t>8100496</t>
  </si>
  <si>
    <t>8100497</t>
  </si>
  <si>
    <t>8100498</t>
  </si>
  <si>
    <t>8100499</t>
  </si>
  <si>
    <t>8100500</t>
  </si>
  <si>
    <t>8100501</t>
  </si>
  <si>
    <t>8100502</t>
  </si>
  <si>
    <t>8100510</t>
  </si>
  <si>
    <t>8100511</t>
  </si>
  <si>
    <t>8100512</t>
  </si>
  <si>
    <t>8100520</t>
  </si>
  <si>
    <t>8100521</t>
  </si>
  <si>
    <t>8100522</t>
  </si>
  <si>
    <t>8100523</t>
  </si>
  <si>
    <t>8100524</t>
  </si>
  <si>
    <t>8100525</t>
  </si>
  <si>
    <t>8100526</t>
  </si>
  <si>
    <t>8100530</t>
  </si>
  <si>
    <t>8100531</t>
  </si>
  <si>
    <t>8100532</t>
  </si>
  <si>
    <t>8100533</t>
  </si>
  <si>
    <t>8100534</t>
  </si>
  <si>
    <t>8100535</t>
  </si>
  <si>
    <t>8100536</t>
  </si>
  <si>
    <t>8100540</t>
  </si>
  <si>
    <t>8100541</t>
  </si>
  <si>
    <t>8100542</t>
  </si>
  <si>
    <t>8100543</t>
  </si>
  <si>
    <t>8100544</t>
  </si>
  <si>
    <t>8100545</t>
  </si>
  <si>
    <t>8100546</t>
  </si>
  <si>
    <t>8100550</t>
  </si>
  <si>
    <t>8100560</t>
  </si>
  <si>
    <t>8100570</t>
  </si>
  <si>
    <t>8100590</t>
  </si>
  <si>
    <t>8100600</t>
  </si>
  <si>
    <t>8100601</t>
  </si>
  <si>
    <t>8100613</t>
  </si>
  <si>
    <t>8100616</t>
  </si>
  <si>
    <t>8107001</t>
  </si>
  <si>
    <t>8107010</t>
  </si>
  <si>
    <t>8107050</t>
  </si>
  <si>
    <t>8107051</t>
  </si>
  <si>
    <t>8107052</t>
  </si>
  <si>
    <t>8107060</t>
  </si>
  <si>
    <t>8110010</t>
  </si>
  <si>
    <t>8110011</t>
  </si>
  <si>
    <t>8110022</t>
  </si>
  <si>
    <t>8110023</t>
  </si>
  <si>
    <t>8110024</t>
  </si>
  <si>
    <t>8110025</t>
  </si>
  <si>
    <t>8110026</t>
  </si>
  <si>
    <t>8110027</t>
  </si>
  <si>
    <t>8110028</t>
  </si>
  <si>
    <t>8110039</t>
  </si>
  <si>
    <t>8110040</t>
  </si>
  <si>
    <t>8110041</t>
  </si>
  <si>
    <t>8110042</t>
  </si>
  <si>
    <t>8110043</t>
  </si>
  <si>
    <t>8110044</t>
  </si>
  <si>
    <t>8110045</t>
  </si>
  <si>
    <t>8110046</t>
  </si>
  <si>
    <t>8110047</t>
  </si>
  <si>
    <t>8110048</t>
  </si>
  <si>
    <t>8110049</t>
  </si>
  <si>
    <t>8110050</t>
  </si>
  <si>
    <t>8110051</t>
  </si>
  <si>
    <t>8110053</t>
  </si>
  <si>
    <t>8110054</t>
  </si>
  <si>
    <t>8110056</t>
  </si>
  <si>
    <t>8110057</t>
  </si>
  <si>
    <t>8110058</t>
  </si>
  <si>
    <t>8110059</t>
  </si>
  <si>
    <t>8110062</t>
  </si>
  <si>
    <t>8110063</t>
  </si>
  <si>
    <t>8110065</t>
  </si>
  <si>
    <t>8110068</t>
  </si>
  <si>
    <t>8110069</t>
  </si>
  <si>
    <t>8110070</t>
  </si>
  <si>
    <t>8110071</t>
  </si>
  <si>
    <t>8110073</t>
  </si>
  <si>
    <t>8110074</t>
  </si>
  <si>
    <t>8110075</t>
  </si>
  <si>
    <t>8110076</t>
  </si>
  <si>
    <t>8110077</t>
  </si>
  <si>
    <t>8110078</t>
  </si>
  <si>
    <t>8110079</t>
  </si>
  <si>
    <t>8110081</t>
  </si>
  <si>
    <t>8110082</t>
  </si>
  <si>
    <t>8110085</t>
  </si>
  <si>
    <t>8110086</t>
  </si>
  <si>
    <t>8110088</t>
  </si>
  <si>
    <t>8110089</t>
  </si>
  <si>
    <t>8110090</t>
  </si>
  <si>
    <t>8110091</t>
  </si>
  <si>
    <t>8110092</t>
  </si>
  <si>
    <t>8110093</t>
  </si>
  <si>
    <t>8110094</t>
  </si>
  <si>
    <t>8110095</t>
  </si>
  <si>
    <t>8110096</t>
  </si>
  <si>
    <t>8110097</t>
  </si>
  <si>
    <t>8110098</t>
  </si>
  <si>
    <t>8110100</t>
  </si>
  <si>
    <t>8110101</t>
  </si>
  <si>
    <t>8110102</t>
  </si>
  <si>
    <t>8110103</t>
  </si>
  <si>
    <t>8110104</t>
  </si>
  <si>
    <t>8110105</t>
  </si>
  <si>
    <t>8110106</t>
  </si>
  <si>
    <t>8110107</t>
  </si>
  <si>
    <t>8110108</t>
  </si>
  <si>
    <t>8110109</t>
  </si>
  <si>
    <t>8110110</t>
  </si>
  <si>
    <t>8110111</t>
  </si>
  <si>
    <t>8110112</t>
  </si>
  <si>
    <t>8110113</t>
  </si>
  <si>
    <t>8110114</t>
  </si>
  <si>
    <t>8110115</t>
  </si>
  <si>
    <t>8110125</t>
  </si>
  <si>
    <t>8110126</t>
  </si>
  <si>
    <t>8110127</t>
  </si>
  <si>
    <t>8110128</t>
  </si>
  <si>
    <t>8110129</t>
  </si>
  <si>
    <t>8110130</t>
  </si>
  <si>
    <t>8110131</t>
  </si>
  <si>
    <t>8110132</t>
  </si>
  <si>
    <t>8110133</t>
  </si>
  <si>
    <t>8110134</t>
  </si>
  <si>
    <t>8110135</t>
  </si>
  <si>
    <t>8110136</t>
  </si>
  <si>
    <t>8110137</t>
  </si>
  <si>
    <t>8110138</t>
  </si>
  <si>
    <t>8110139</t>
  </si>
  <si>
    <t>8110140</t>
  </si>
  <si>
    <t>8110151</t>
  </si>
  <si>
    <t>811B, Q, 920A</t>
  </si>
  <si>
    <t>8110152</t>
  </si>
  <si>
    <t>8110153</t>
  </si>
  <si>
    <t>8110154</t>
  </si>
  <si>
    <t>8110155</t>
  </si>
  <si>
    <t>8110156</t>
  </si>
  <si>
    <t>8110157</t>
  </si>
  <si>
    <t>8110158</t>
  </si>
  <si>
    <t>8110159</t>
  </si>
  <si>
    <t>8110160</t>
  </si>
  <si>
    <t>8110195</t>
  </si>
  <si>
    <t>8110196</t>
  </si>
  <si>
    <t>8110197</t>
  </si>
  <si>
    <t>8110198</t>
  </si>
  <si>
    <t>8110199</t>
  </si>
  <si>
    <t>8110200</t>
  </si>
  <si>
    <t>8110201</t>
  </si>
  <si>
    <t>8110204</t>
  </si>
  <si>
    <t>8110212</t>
  </si>
  <si>
    <t>8110213</t>
  </si>
  <si>
    <t>8110214</t>
  </si>
  <si>
    <t>8110215</t>
  </si>
  <si>
    <t>8110216</t>
  </si>
  <si>
    <t>8110217</t>
  </si>
  <si>
    <t>8110218</t>
  </si>
  <si>
    <t>8110220</t>
  </si>
  <si>
    <t>8110221</t>
  </si>
  <si>
    <t>8110222</t>
  </si>
  <si>
    <t>8110229</t>
  </si>
  <si>
    <t>811D, Q, 920A</t>
  </si>
  <si>
    <t>8110230</t>
  </si>
  <si>
    <t>8110231</t>
  </si>
  <si>
    <t>8110232</t>
  </si>
  <si>
    <t>8110233</t>
  </si>
  <si>
    <t>8110234</t>
  </si>
  <si>
    <t>8110235</t>
  </si>
  <si>
    <t>8110236</t>
  </si>
  <si>
    <t>8110237</t>
  </si>
  <si>
    <t>8110238</t>
  </si>
  <si>
    <t>8110249</t>
  </si>
  <si>
    <t>8110250</t>
  </si>
  <si>
    <t>8110251</t>
  </si>
  <si>
    <t>8110252</t>
  </si>
  <si>
    <t>8110253</t>
  </si>
  <si>
    <t>8110254</t>
  </si>
  <si>
    <t>8110255</t>
  </si>
  <si>
    <t>8110256</t>
  </si>
  <si>
    <t>8110257</t>
  </si>
  <si>
    <t>8110258</t>
  </si>
  <si>
    <t>8110293</t>
  </si>
  <si>
    <t>8110294</t>
  </si>
  <si>
    <t>8110295</t>
  </si>
  <si>
    <t>8110306</t>
  </si>
  <si>
    <t>8110307</t>
  </si>
  <si>
    <t>8110308</t>
  </si>
  <si>
    <t>8110309</t>
  </si>
  <si>
    <t>8110310</t>
  </si>
  <si>
    <t>8110321</t>
  </si>
  <si>
    <t>8110332</t>
  </si>
  <si>
    <t>8110343</t>
  </si>
  <si>
    <t>8110350</t>
  </si>
  <si>
    <t>8110380</t>
  </si>
  <si>
    <t>8110381</t>
  </si>
  <si>
    <t>8110382</t>
  </si>
  <si>
    <t>8110383</t>
  </si>
  <si>
    <t>8110384</t>
  </si>
  <si>
    <t>8110385</t>
  </si>
  <si>
    <t>8110386</t>
  </si>
  <si>
    <t>8110387</t>
  </si>
  <si>
    <t>8110388</t>
  </si>
  <si>
    <t>8110389</t>
  </si>
  <si>
    <t>8110390</t>
  </si>
  <si>
    <t>8110395</t>
  </si>
  <si>
    <t>8110396</t>
  </si>
  <si>
    <t>8110400</t>
  </si>
  <si>
    <t>8110403</t>
  </si>
  <si>
    <t>8110404</t>
  </si>
  <si>
    <t>8110405</t>
  </si>
  <si>
    <t>8110407</t>
  </si>
  <si>
    <t>8110410</t>
  </si>
  <si>
    <t>8110411</t>
  </si>
  <si>
    <t>8110412</t>
  </si>
  <si>
    <t>8110414</t>
  </si>
  <si>
    <t>8110415</t>
  </si>
  <si>
    <t>8110416</t>
  </si>
  <si>
    <t>8110417</t>
  </si>
  <si>
    <t>8110418</t>
  </si>
  <si>
    <t>8110419</t>
  </si>
  <si>
    <t>8110420</t>
  </si>
  <si>
    <t>8110425</t>
  </si>
  <si>
    <t>8110430</t>
  </si>
  <si>
    <t>8110431</t>
  </si>
  <si>
    <t>8110432</t>
  </si>
  <si>
    <t>8110433</t>
  </si>
  <si>
    <t>8110440</t>
  </si>
  <si>
    <t>8110441</t>
  </si>
  <si>
    <t>8110442</t>
  </si>
  <si>
    <t>8110443</t>
  </si>
  <si>
    <t>8110450</t>
  </si>
  <si>
    <t>8110451</t>
  </si>
  <si>
    <t>8110452</t>
  </si>
  <si>
    <t>8110470</t>
  </si>
  <si>
    <t>8110480</t>
  </si>
  <si>
    <t>811K, Q, 920A</t>
  </si>
  <si>
    <t>8110481</t>
  </si>
  <si>
    <t>8110482</t>
  </si>
  <si>
    <t>8110483</t>
  </si>
  <si>
    <t>8110484</t>
  </si>
  <si>
    <t>8110485</t>
  </si>
  <si>
    <t>8110486</t>
  </si>
  <si>
    <t>8110487</t>
  </si>
  <si>
    <t>8110490</t>
  </si>
  <si>
    <t>8110491</t>
  </si>
  <si>
    <t>8110492</t>
  </si>
  <si>
    <t>8110493</t>
  </si>
  <si>
    <t>8110494</t>
  </si>
  <si>
    <t>8110495</t>
  </si>
  <si>
    <t>8110496</t>
  </si>
  <si>
    <t>8110497</t>
  </si>
  <si>
    <t>8110500</t>
  </si>
  <si>
    <t>8110501</t>
  </si>
  <si>
    <t>8110502</t>
  </si>
  <si>
    <t>8110503</t>
  </si>
  <si>
    <t>8110504</t>
  </si>
  <si>
    <t>8110505</t>
  </si>
  <si>
    <t>8110506</t>
  </si>
  <si>
    <t>8110507</t>
  </si>
  <si>
    <t>8110510</t>
  </si>
  <si>
    <t>8110511</t>
  </si>
  <si>
    <t>8110512</t>
  </si>
  <si>
    <t>8110513</t>
  </si>
  <si>
    <t>8110514</t>
  </si>
  <si>
    <t>8110515</t>
  </si>
  <si>
    <t>8110516</t>
  </si>
  <si>
    <t>8110517</t>
  </si>
  <si>
    <t>8110520</t>
  </si>
  <si>
    <t>8110521</t>
  </si>
  <si>
    <t>8110522</t>
  </si>
  <si>
    <t>8110523</t>
  </si>
  <si>
    <t>8110524</t>
  </si>
  <si>
    <t>8110525</t>
  </si>
  <si>
    <t>8110526</t>
  </si>
  <si>
    <t>8110527</t>
  </si>
  <si>
    <t>8110530</t>
  </si>
  <si>
    <t>8110531</t>
  </si>
  <si>
    <t>8110532</t>
  </si>
  <si>
    <t>8110533</t>
  </si>
  <si>
    <t>8110534</t>
  </si>
  <si>
    <t>8110535</t>
  </si>
  <si>
    <t>8110536</t>
  </si>
  <si>
    <t>8110537</t>
  </si>
  <si>
    <t>8110538</t>
  </si>
  <si>
    <t>8110539</t>
  </si>
  <si>
    <t>8110540</t>
  </si>
  <si>
    <t>8110541</t>
  </si>
  <si>
    <t>8110542</t>
  </si>
  <si>
    <t>8110543</t>
  </si>
  <si>
    <t>8110544</t>
  </si>
  <si>
    <t>8110550</t>
  </si>
  <si>
    <t>8117001</t>
  </si>
  <si>
    <t>USP or 811K, R, Q</t>
  </si>
  <si>
    <t>8117003</t>
  </si>
  <si>
    <t>8117010</t>
  </si>
  <si>
    <t>8117050</t>
  </si>
  <si>
    <t>8120000</t>
  </si>
  <si>
    <t>8120012</t>
  </si>
  <si>
    <t>8120013</t>
  </si>
  <si>
    <t>8120022</t>
  </si>
  <si>
    <t>8120023</t>
  </si>
  <si>
    <t>8120026</t>
  </si>
  <si>
    <t>8120027</t>
  </si>
  <si>
    <t>8120030</t>
  </si>
  <si>
    <t>812Z, LAP ONLY</t>
  </si>
  <si>
    <t>8120031</t>
  </si>
  <si>
    <t>8120035</t>
  </si>
  <si>
    <t>8120036</t>
  </si>
  <si>
    <t>8120040</t>
  </si>
  <si>
    <t>8120041</t>
  </si>
  <si>
    <t>8120042</t>
  </si>
  <si>
    <t>8120043</t>
  </si>
  <si>
    <t>8120050</t>
  </si>
  <si>
    <t>8120051</t>
  </si>
  <si>
    <t>8120052</t>
  </si>
  <si>
    <t>8120053</t>
  </si>
  <si>
    <t>8120060</t>
  </si>
  <si>
    <t>8120061</t>
  </si>
  <si>
    <t>8120062</t>
  </si>
  <si>
    <t>8120063</t>
  </si>
  <si>
    <t>8120070</t>
  </si>
  <si>
    <t>8120080</t>
  </si>
  <si>
    <t>8120081</t>
  </si>
  <si>
    <t>8120082</t>
  </si>
  <si>
    <t>8120083</t>
  </si>
  <si>
    <t>8120086</t>
  </si>
  <si>
    <t>8120089</t>
  </si>
  <si>
    <t>8120090</t>
  </si>
  <si>
    <t>8120091</t>
  </si>
  <si>
    <t>8120092</t>
  </si>
  <si>
    <t>8120094</t>
  </si>
  <si>
    <t>8120095</t>
  </si>
  <si>
    <t>8120096</t>
  </si>
  <si>
    <t>8120097</t>
  </si>
  <si>
    <t>8120098</t>
  </si>
  <si>
    <t>8120100</t>
  </si>
  <si>
    <t>8120110</t>
  </si>
  <si>
    <t>8120111</t>
  </si>
  <si>
    <t>8120120</t>
  </si>
  <si>
    <t>8120121</t>
  </si>
  <si>
    <t>8120130</t>
  </si>
  <si>
    <t>8120131</t>
  </si>
  <si>
    <t>8120140</t>
  </si>
  <si>
    <t>8120141</t>
  </si>
  <si>
    <t>8120142</t>
  </si>
  <si>
    <t>8120150</t>
  </si>
  <si>
    <t>8120151</t>
  </si>
  <si>
    <t>8120160</t>
  </si>
  <si>
    <t>8120170</t>
  </si>
  <si>
    <t>8120180</t>
  </si>
  <si>
    <t>8120190</t>
  </si>
  <si>
    <t>8120200</t>
  </si>
  <si>
    <t>8120210</t>
  </si>
  <si>
    <t>8120211</t>
  </si>
  <si>
    <t>8120212</t>
  </si>
  <si>
    <t>8120213</t>
  </si>
  <si>
    <t>8120215</t>
  </si>
  <si>
    <t>8120216</t>
  </si>
  <si>
    <t>8120217</t>
  </si>
  <si>
    <t>8120218</t>
  </si>
  <si>
    <t>8120219</t>
  </si>
  <si>
    <t>8120230</t>
  </si>
  <si>
    <t>8120231</t>
  </si>
  <si>
    <t>8120235</t>
  </si>
  <si>
    <t>8120236</t>
  </si>
  <si>
    <t>8120245</t>
  </si>
  <si>
    <t>8120246</t>
  </si>
  <si>
    <t>8120250</t>
  </si>
  <si>
    <t>8120251</t>
  </si>
  <si>
    <t>8120252</t>
  </si>
  <si>
    <t>8120253</t>
  </si>
  <si>
    <t>8120255</t>
  </si>
  <si>
    <t>8120257</t>
  </si>
  <si>
    <t>8120258</t>
  </si>
  <si>
    <t>8120259</t>
  </si>
  <si>
    <t>8120260</t>
  </si>
  <si>
    <t>8120261</t>
  </si>
  <si>
    <t>8120265</t>
  </si>
  <si>
    <t>8120270</t>
  </si>
  <si>
    <t>8120271</t>
  </si>
  <si>
    <t>8120280</t>
  </si>
  <si>
    <t>8120281</t>
  </si>
  <si>
    <t>8120290</t>
  </si>
  <si>
    <t>8120291</t>
  </si>
  <si>
    <t>8120300</t>
  </si>
  <si>
    <t>8120301</t>
  </si>
  <si>
    <t>8120310</t>
  </si>
  <si>
    <t>8120320</t>
  </si>
  <si>
    <t>812FF</t>
  </si>
  <si>
    <t>8120330</t>
  </si>
  <si>
    <t>812E, GG, M</t>
  </si>
  <si>
    <t>8120331</t>
  </si>
  <si>
    <t>8120332</t>
  </si>
  <si>
    <t>812E, GG, RC812(A680)</t>
  </si>
  <si>
    <t>8120333</t>
  </si>
  <si>
    <t>8120336</t>
  </si>
  <si>
    <t>812E, GG, RC812(A685)</t>
  </si>
  <si>
    <t>8120337</t>
  </si>
  <si>
    <t>8120340</t>
  </si>
  <si>
    <t>8120341</t>
  </si>
  <si>
    <t>8120350</t>
  </si>
  <si>
    <t>8120351</t>
  </si>
  <si>
    <t>8120352</t>
  </si>
  <si>
    <t>8120353</t>
  </si>
  <si>
    <t>8120370</t>
  </si>
  <si>
    <t>8120380</t>
  </si>
  <si>
    <t>8120390</t>
  </si>
  <si>
    <t>8120391</t>
  </si>
  <si>
    <t>8120400</t>
  </si>
  <si>
    <t>8120401</t>
  </si>
  <si>
    <t>8120410</t>
  </si>
  <si>
    <t>8120411</t>
  </si>
  <si>
    <t>8121000</t>
  </si>
  <si>
    <t>8121001</t>
  </si>
  <si>
    <t>8121002</t>
  </si>
  <si>
    <t>8121003</t>
  </si>
  <si>
    <t>8121100</t>
  </si>
  <si>
    <t>8121101</t>
  </si>
  <si>
    <t>8121102</t>
  </si>
  <si>
    <t>8121103</t>
  </si>
  <si>
    <t>8121200</t>
  </si>
  <si>
    <t>8121201</t>
  </si>
  <si>
    <t>8121202</t>
  </si>
  <si>
    <t>8121203</t>
  </si>
  <si>
    <t>8121220</t>
  </si>
  <si>
    <t>8121221</t>
  </si>
  <si>
    <t>8121222</t>
  </si>
  <si>
    <t>8121223</t>
  </si>
  <si>
    <t>8121300</t>
  </si>
  <si>
    <t>8121301</t>
  </si>
  <si>
    <t>8121302</t>
  </si>
  <si>
    <t>8121303</t>
  </si>
  <si>
    <t>8121320</t>
  </si>
  <si>
    <t>8121321</t>
  </si>
  <si>
    <t>8121322</t>
  </si>
  <si>
    <t>8121323</t>
  </si>
  <si>
    <t>8127001</t>
  </si>
  <si>
    <t>8127010</t>
  </si>
  <si>
    <t>8127031</t>
  </si>
  <si>
    <t>8127050</t>
  </si>
  <si>
    <t>8127051</t>
  </si>
  <si>
    <t>8127060</t>
  </si>
  <si>
    <t>8129000</t>
  </si>
  <si>
    <t>8129001</t>
  </si>
  <si>
    <t>8130001</t>
  </si>
  <si>
    <t>8130005</t>
  </si>
  <si>
    <t>8130006</t>
  </si>
  <si>
    <t>8130007</t>
  </si>
  <si>
    <t>8130010</t>
  </si>
  <si>
    <t>8130011</t>
  </si>
  <si>
    <t>8130012</t>
  </si>
  <si>
    <t>8130015</t>
  </si>
  <si>
    <t>8130020</t>
  </si>
  <si>
    <t>8130025</t>
  </si>
  <si>
    <t>8137001</t>
  </si>
  <si>
    <t>8137011</t>
  </si>
  <si>
    <t>8137021</t>
  </si>
  <si>
    <t>8137031</t>
  </si>
  <si>
    <t>8140001</t>
  </si>
  <si>
    <t>8140005</t>
  </si>
  <si>
    <t>8140010</t>
  </si>
  <si>
    <t>8140015</t>
  </si>
  <si>
    <t>8147011</t>
  </si>
  <si>
    <t>8147050</t>
  </si>
  <si>
    <t>8150000</t>
  </si>
  <si>
    <t>8150001</t>
  </si>
  <si>
    <t>8150002</t>
  </si>
  <si>
    <t>8150003</t>
  </si>
  <si>
    <t>8150014</t>
  </si>
  <si>
    <t>8150015</t>
  </si>
  <si>
    <t>8150016</t>
  </si>
  <si>
    <t>8150017</t>
  </si>
  <si>
    <t>8150028</t>
  </si>
  <si>
    <t>8150029</t>
  </si>
  <si>
    <t>8150030</t>
  </si>
  <si>
    <t>8150031</t>
  </si>
  <si>
    <t>8150032</t>
  </si>
  <si>
    <t>8150043</t>
  </si>
  <si>
    <t>8150044</t>
  </si>
  <si>
    <t>8150045</t>
  </si>
  <si>
    <t>8150046</t>
  </si>
  <si>
    <t>8150047</t>
  </si>
  <si>
    <t>8150048</t>
  </si>
  <si>
    <t>8150059</t>
  </si>
  <si>
    <t>8150060</t>
  </si>
  <si>
    <t>8150061</t>
  </si>
  <si>
    <t>8150062</t>
  </si>
  <si>
    <t>8150063</t>
  </si>
  <si>
    <t>8150064</t>
  </si>
  <si>
    <t>8150075</t>
  </si>
  <si>
    <t>8150076</t>
  </si>
  <si>
    <t>8150077</t>
  </si>
  <si>
    <t>8150078</t>
  </si>
  <si>
    <t>8150079</t>
  </si>
  <si>
    <t>8150090</t>
  </si>
  <si>
    <t>8150091</t>
  </si>
  <si>
    <t>8150092</t>
  </si>
  <si>
    <t>8150103</t>
  </si>
  <si>
    <t>8150104</t>
  </si>
  <si>
    <t>8150105</t>
  </si>
  <si>
    <t>8150106</t>
  </si>
  <si>
    <t>8150107</t>
  </si>
  <si>
    <t>8150108</t>
  </si>
  <si>
    <t>8150109</t>
  </si>
  <si>
    <t>8150110</t>
  </si>
  <si>
    <t>8150111</t>
  </si>
  <si>
    <t>8150112</t>
  </si>
  <si>
    <t>8150113</t>
  </si>
  <si>
    <t>8150114</t>
  </si>
  <si>
    <t>8150115</t>
  </si>
  <si>
    <t>8150116</t>
  </si>
  <si>
    <t>8150117</t>
  </si>
  <si>
    <t>8150118</t>
  </si>
  <si>
    <t>8150119</t>
  </si>
  <si>
    <t>8150120</t>
  </si>
  <si>
    <t>8150121</t>
  </si>
  <si>
    <t>8150122</t>
  </si>
  <si>
    <t>8150123</t>
  </si>
  <si>
    <t>8150124</t>
  </si>
  <si>
    <t>8150125</t>
  </si>
  <si>
    <t>8150126</t>
  </si>
  <si>
    <t>8150127</t>
  </si>
  <si>
    <t>8150128</t>
  </si>
  <si>
    <t>8150129</t>
  </si>
  <si>
    <t>8150140</t>
  </si>
  <si>
    <t>8150141</t>
  </si>
  <si>
    <t>8150142</t>
  </si>
  <si>
    <t>8150143</t>
  </si>
  <si>
    <t>8150144</t>
  </si>
  <si>
    <t>8150145</t>
  </si>
  <si>
    <t>8150146</t>
  </si>
  <si>
    <t>8150147</t>
  </si>
  <si>
    <t>8150148</t>
  </si>
  <si>
    <t>8150149</t>
  </si>
  <si>
    <t>8150150</t>
  </si>
  <si>
    <t>8150151</t>
  </si>
  <si>
    <t>8150152</t>
  </si>
  <si>
    <t>8150163</t>
  </si>
  <si>
    <t>8150164</t>
  </si>
  <si>
    <t>8150165</t>
  </si>
  <si>
    <t>8150166</t>
  </si>
  <si>
    <t>8150167</t>
  </si>
  <si>
    <t>8150178</t>
  </si>
  <si>
    <t>8150179</t>
  </si>
  <si>
    <t>8150180</t>
  </si>
  <si>
    <t>8150181</t>
  </si>
  <si>
    <t>8150182</t>
  </si>
  <si>
    <t>8150183</t>
  </si>
  <si>
    <t>8150184</t>
  </si>
  <si>
    <t>8150185</t>
  </si>
  <si>
    <t>8150186</t>
  </si>
  <si>
    <t>8150187</t>
  </si>
  <si>
    <t>8150188</t>
  </si>
  <si>
    <t>8150189</t>
  </si>
  <si>
    <t>8150190</t>
  </si>
  <si>
    <t>8150191</t>
  </si>
  <si>
    <t>8150192</t>
  </si>
  <si>
    <t>8150193</t>
  </si>
  <si>
    <t>8150194</t>
  </si>
  <si>
    <t>8150205</t>
  </si>
  <si>
    <t>8150206</t>
  </si>
  <si>
    <t>8150217</t>
  </si>
  <si>
    <t>8150218</t>
  </si>
  <si>
    <t>8150219</t>
  </si>
  <si>
    <t>8150220</t>
  </si>
  <si>
    <t>8150221</t>
  </si>
  <si>
    <t>8150222</t>
  </si>
  <si>
    <t>8150223</t>
  </si>
  <si>
    <t>8150224</t>
  </si>
  <si>
    <t>8150225</t>
  </si>
  <si>
    <t>8150236</t>
  </si>
  <si>
    <t>8150237</t>
  </si>
  <si>
    <t>8150238</t>
  </si>
  <si>
    <t>8150239</t>
  </si>
  <si>
    <t>8150240</t>
  </si>
  <si>
    <t>8150241</t>
  </si>
  <si>
    <t>8150252</t>
  </si>
  <si>
    <t>8150253</t>
  </si>
  <si>
    <t>8150254</t>
  </si>
  <si>
    <t>8150265</t>
  </si>
  <si>
    <t>8150266</t>
  </si>
  <si>
    <t>8150267</t>
  </si>
  <si>
    <t>8150278</t>
  </si>
  <si>
    <t>8150279</t>
  </si>
  <si>
    <t>8150290</t>
  </si>
  <si>
    <t>8150291</t>
  </si>
  <si>
    <t>8150292</t>
  </si>
  <si>
    <t>8150303</t>
  </si>
  <si>
    <t>8150308</t>
  </si>
  <si>
    <t>8150309</t>
  </si>
  <si>
    <t>8150314</t>
  </si>
  <si>
    <t>8150315</t>
  </si>
  <si>
    <t>8150316</t>
  </si>
  <si>
    <t>8150317</t>
  </si>
  <si>
    <t>8150318</t>
  </si>
  <si>
    <t>8150319</t>
  </si>
  <si>
    <t>8150320</t>
  </si>
  <si>
    <t>8150331</t>
  </si>
  <si>
    <t>8150332</t>
  </si>
  <si>
    <t>8150333</t>
  </si>
  <si>
    <t>8150334</t>
  </si>
  <si>
    <t>8150335</t>
  </si>
  <si>
    <t>8150336</t>
  </si>
  <si>
    <t>8150347</t>
  </si>
  <si>
    <t>8150348</t>
  </si>
  <si>
    <t>8150349</t>
  </si>
  <si>
    <t>8150350</t>
  </si>
  <si>
    <t>8150359</t>
  </si>
  <si>
    <t>8150360</t>
  </si>
  <si>
    <t>8150361</t>
  </si>
  <si>
    <t>8150362</t>
  </si>
  <si>
    <t>8150363</t>
  </si>
  <si>
    <t>8150364</t>
  </si>
  <si>
    <t>8150365</t>
  </si>
  <si>
    <t>8150366</t>
  </si>
  <si>
    <t>8150367</t>
  </si>
  <si>
    <t>8150368</t>
  </si>
  <si>
    <t>8150377</t>
  </si>
  <si>
    <t>8150378</t>
  </si>
  <si>
    <t>8150379</t>
  </si>
  <si>
    <t>8150390</t>
  </si>
  <si>
    <t>8150391</t>
  </si>
  <si>
    <t>8150392</t>
  </si>
  <si>
    <t>8150403</t>
  </si>
  <si>
    <t>8150404</t>
  </si>
  <si>
    <t>8150405</t>
  </si>
  <si>
    <t>8150416</t>
  </si>
  <si>
    <t>8150417</t>
  </si>
  <si>
    <t>8150418</t>
  </si>
  <si>
    <t>8150429</t>
  </si>
  <si>
    <t>8150430</t>
  </si>
  <si>
    <t>8150431</t>
  </si>
  <si>
    <t>8150442</t>
  </si>
  <si>
    <t>8150443</t>
  </si>
  <si>
    <t>8150444</t>
  </si>
  <si>
    <t>8150455</t>
  </si>
  <si>
    <t>8150456</t>
  </si>
  <si>
    <t>8150457</t>
  </si>
  <si>
    <t>8150468</t>
  </si>
  <si>
    <t>8150469</t>
  </si>
  <si>
    <t>8150470</t>
  </si>
  <si>
    <t>8150471</t>
  </si>
  <si>
    <t>8150472</t>
  </si>
  <si>
    <t>8150473</t>
  </si>
  <si>
    <t>8150474</t>
  </si>
  <si>
    <t>8150475</t>
  </si>
  <si>
    <t>8150476</t>
  </si>
  <si>
    <t>8150487</t>
  </si>
  <si>
    <t>8150488</t>
  </si>
  <si>
    <t>8150489</t>
  </si>
  <si>
    <t>8150490</t>
  </si>
  <si>
    <t>8150491</t>
  </si>
  <si>
    <t>8150492</t>
  </si>
  <si>
    <t>8150493</t>
  </si>
  <si>
    <t>8150494</t>
  </si>
  <si>
    <t>8150495</t>
  </si>
  <si>
    <t>8150496</t>
  </si>
  <si>
    <t>8150497</t>
  </si>
  <si>
    <t>8150498</t>
  </si>
  <si>
    <t>8150509</t>
  </si>
  <si>
    <t>8150510</t>
  </si>
  <si>
    <t>8150511</t>
  </si>
  <si>
    <t>8150512</t>
  </si>
  <si>
    <t>8150513</t>
  </si>
  <si>
    <t>8150514</t>
  </si>
  <si>
    <t>8150515</t>
  </si>
  <si>
    <t>8150516</t>
  </si>
  <si>
    <t>8150517</t>
  </si>
  <si>
    <t>8150518</t>
  </si>
  <si>
    <t>8150527</t>
  </si>
  <si>
    <t>8150528</t>
  </si>
  <si>
    <t>8150529</t>
  </si>
  <si>
    <t>8150530</t>
  </si>
  <si>
    <t>8150531</t>
  </si>
  <si>
    <t>8150532</t>
  </si>
  <si>
    <t>8150533</t>
  </si>
  <si>
    <t>8150544</t>
  </si>
  <si>
    <t>8150545</t>
  </si>
  <si>
    <t>8150546</t>
  </si>
  <si>
    <t>8150547</t>
  </si>
  <si>
    <t>8150558</t>
  </si>
  <si>
    <t>8150559</t>
  </si>
  <si>
    <t>8150560</t>
  </si>
  <si>
    <t>8150571</t>
  </si>
  <si>
    <t>8150572</t>
  </si>
  <si>
    <t>8150573</t>
  </si>
  <si>
    <t>8150574</t>
  </si>
  <si>
    <t>8150575</t>
  </si>
  <si>
    <t>8150576</t>
  </si>
  <si>
    <t>8150577</t>
  </si>
  <si>
    <t>8150578</t>
  </si>
  <si>
    <t>8150589</t>
  </si>
  <si>
    <t>8150590</t>
  </si>
  <si>
    <t>8150591</t>
  </si>
  <si>
    <t>8150592</t>
  </si>
  <si>
    <t>8150603</t>
  </si>
  <si>
    <t>8150604</t>
  </si>
  <si>
    <t>8150605</t>
  </si>
  <si>
    <t>8150606</t>
  </si>
  <si>
    <t>8150617</t>
  </si>
  <si>
    <t>8150618</t>
  </si>
  <si>
    <t>8150619</t>
  </si>
  <si>
    <t>8150620</t>
  </si>
  <si>
    <t>8150621</t>
  </si>
  <si>
    <t>8150622</t>
  </si>
  <si>
    <t>8150633</t>
  </si>
  <si>
    <t>8150644</t>
  </si>
  <si>
    <t>8150655</t>
  </si>
  <si>
    <t>8150666</t>
  </si>
  <si>
    <t>8150677</t>
  </si>
  <si>
    <t>8150688</t>
  </si>
  <si>
    <t>8150689</t>
  </si>
  <si>
    <t>8150690</t>
  </si>
  <si>
    <t>8150691</t>
  </si>
  <si>
    <t>8150692</t>
  </si>
  <si>
    <t>8150703</t>
  </si>
  <si>
    <t>8150704</t>
  </si>
  <si>
    <t>8150705</t>
  </si>
  <si>
    <t>8150706</t>
  </si>
  <si>
    <t>8150707</t>
  </si>
  <si>
    <t>8150718</t>
  </si>
  <si>
    <t>8150719</t>
  </si>
  <si>
    <t>8150720</t>
  </si>
  <si>
    <t>8150721</t>
  </si>
  <si>
    <t>8150722</t>
  </si>
  <si>
    <t>8150723</t>
  </si>
  <si>
    <t>8150734</t>
  </si>
  <si>
    <t>8150735</t>
  </si>
  <si>
    <t>8150740</t>
  </si>
  <si>
    <t>8150741</t>
  </si>
  <si>
    <t>8150746</t>
  </si>
  <si>
    <t>8150747</t>
  </si>
  <si>
    <t>8150748</t>
  </si>
  <si>
    <t>8150749</t>
  </si>
  <si>
    <t>8150750</t>
  </si>
  <si>
    <t>8150751</t>
  </si>
  <si>
    <t>8150752</t>
  </si>
  <si>
    <t>8150753</t>
  </si>
  <si>
    <t>8150754</t>
  </si>
  <si>
    <t>8150765</t>
  </si>
  <si>
    <t>8150766</t>
  </si>
  <si>
    <t>8150767</t>
  </si>
  <si>
    <t>8150778</t>
  </si>
  <si>
    <t>8150779</t>
  </si>
  <si>
    <t>8150780</t>
  </si>
  <si>
    <t>8150781</t>
  </si>
  <si>
    <t>8150782</t>
  </si>
  <si>
    <t>8150786</t>
  </si>
  <si>
    <t>8150787</t>
  </si>
  <si>
    <t>8150791</t>
  </si>
  <si>
    <t>8150792</t>
  </si>
  <si>
    <t>8150793</t>
  </si>
  <si>
    <t>8150804</t>
  </si>
  <si>
    <t>8150805</t>
  </si>
  <si>
    <t>8150806</t>
  </si>
  <si>
    <t>8150807</t>
  </si>
  <si>
    <t>8150808</t>
  </si>
  <si>
    <t>8150819</t>
  </si>
  <si>
    <t>8150820</t>
  </si>
  <si>
    <t>8150821</t>
  </si>
  <si>
    <t>8150822</t>
  </si>
  <si>
    <t>8150823</t>
  </si>
  <si>
    <t>8150834</t>
  </si>
  <si>
    <t>8150835</t>
  </si>
  <si>
    <t>8150836</t>
  </si>
  <si>
    <t>8150847</t>
  </si>
  <si>
    <t>8150848</t>
  </si>
  <si>
    <t>8150849</t>
  </si>
  <si>
    <t>8150850</t>
  </si>
  <si>
    <t>8150861</t>
  </si>
  <si>
    <t>8150862</t>
  </si>
  <si>
    <t>8150863</t>
  </si>
  <si>
    <t>8150864</t>
  </si>
  <si>
    <t>8150865</t>
  </si>
  <si>
    <t>8150866</t>
  </si>
  <si>
    <t>8150867</t>
  </si>
  <si>
    <t>8150868</t>
  </si>
  <si>
    <t>8150869</t>
  </si>
  <si>
    <t>8150870</t>
  </si>
  <si>
    <t>8150871</t>
  </si>
  <si>
    <t>8150872</t>
  </si>
  <si>
    <t>8150873</t>
  </si>
  <si>
    <t>8150874</t>
  </si>
  <si>
    <t>8150875</t>
  </si>
  <si>
    <t>8150876</t>
  </si>
  <si>
    <t>8150887</t>
  </si>
  <si>
    <t>8150888</t>
  </si>
  <si>
    <t>8150889</t>
  </si>
  <si>
    <t>8150900</t>
  </si>
  <si>
    <t>8150901</t>
  </si>
  <si>
    <t>8150902</t>
  </si>
  <si>
    <t>8150903</t>
  </si>
  <si>
    <t>8150904</t>
  </si>
  <si>
    <t>8150905</t>
  </si>
  <si>
    <t>8150916</t>
  </si>
  <si>
    <t>8150917</t>
  </si>
  <si>
    <t>8150918</t>
  </si>
  <si>
    <t>8150929</t>
  </si>
  <si>
    <t>8150930</t>
  </si>
  <si>
    <t>8150931</t>
  </si>
  <si>
    <t>8150932</t>
  </si>
  <si>
    <t>8150943</t>
  </si>
  <si>
    <t>8150944</t>
  </si>
  <si>
    <t>8150945</t>
  </si>
  <si>
    <t>8150956</t>
  </si>
  <si>
    <t>8150957</t>
  </si>
  <si>
    <t>8150958</t>
  </si>
  <si>
    <t>8150959</t>
  </si>
  <si>
    <t>8150970</t>
  </si>
  <si>
    <t>8150981</t>
  </si>
  <si>
    <t>8150982</t>
  </si>
  <si>
    <t>8150983</t>
  </si>
  <si>
    <t>8150984</t>
  </si>
  <si>
    <t>8150995</t>
  </si>
  <si>
    <t>8150996</t>
  </si>
  <si>
    <t>8150997</t>
  </si>
  <si>
    <t>8150998</t>
  </si>
  <si>
    <t>8150999</t>
  </si>
  <si>
    <t>8151000</t>
  </si>
  <si>
    <t>8151011</t>
  </si>
  <si>
    <t>8151012</t>
  </si>
  <si>
    <t>8151013</t>
  </si>
  <si>
    <t>8151014</t>
  </si>
  <si>
    <t>8151025</t>
  </si>
  <si>
    <t>8151026</t>
  </si>
  <si>
    <t>8151027</t>
  </si>
  <si>
    <t>8151028</t>
  </si>
  <si>
    <t>8151029</t>
  </si>
  <si>
    <t>8151040</t>
  </si>
  <si>
    <t>8151041</t>
  </si>
  <si>
    <t>8151042</t>
  </si>
  <si>
    <t>8151043</t>
  </si>
  <si>
    <t>8151044</t>
  </si>
  <si>
    <t>8151045</t>
  </si>
  <si>
    <t>8151056</t>
  </si>
  <si>
    <t>8151057</t>
  </si>
  <si>
    <t>8151058</t>
  </si>
  <si>
    <t>8151059</t>
  </si>
  <si>
    <t>8151060</t>
  </si>
  <si>
    <t>8151061</t>
  </si>
  <si>
    <t>8151062</t>
  </si>
  <si>
    <t>8151063</t>
  </si>
  <si>
    <t>8151064</t>
  </si>
  <si>
    <t>8151065</t>
  </si>
  <si>
    <t>8151066</t>
  </si>
  <si>
    <t>8151067</t>
  </si>
  <si>
    <t>8151072</t>
  </si>
  <si>
    <t>8151078</t>
  </si>
  <si>
    <t>8151079</t>
  </si>
  <si>
    <t>8151080</t>
  </si>
  <si>
    <t>8151091</t>
  </si>
  <si>
    <t>8151092</t>
  </si>
  <si>
    <t>8151093</t>
  </si>
  <si>
    <t>8151104</t>
  </si>
  <si>
    <t>8151105</t>
  </si>
  <si>
    <t>8151116</t>
  </si>
  <si>
    <t>8151117</t>
  </si>
  <si>
    <t>8151128</t>
  </si>
  <si>
    <t>8151129</t>
  </si>
  <si>
    <t>8151130</t>
  </si>
  <si>
    <t>8151131</t>
  </si>
  <si>
    <t>8151132</t>
  </si>
  <si>
    <t>8151133</t>
  </si>
  <si>
    <t>8151134</t>
  </si>
  <si>
    <t>8151145</t>
  </si>
  <si>
    <t>8151146</t>
  </si>
  <si>
    <t>8151147</t>
  </si>
  <si>
    <t>8151148</t>
  </si>
  <si>
    <t>8151149</t>
  </si>
  <si>
    <t>8151160</t>
  </si>
  <si>
    <t>8151161</t>
  </si>
  <si>
    <t>8151162</t>
  </si>
  <si>
    <t>8151163</t>
  </si>
  <si>
    <t>8151164</t>
  </si>
  <si>
    <t>8151175</t>
  </si>
  <si>
    <t>8151176</t>
  </si>
  <si>
    <t>8151177</t>
  </si>
  <si>
    <t>8151188</t>
  </si>
  <si>
    <t>8151189</t>
  </si>
  <si>
    <t>8151190</t>
  </si>
  <si>
    <t>8151191</t>
  </si>
  <si>
    <t>8151192</t>
  </si>
  <si>
    <t>8151203</t>
  </si>
  <si>
    <t>8151204</t>
  </si>
  <si>
    <t>8151205</t>
  </si>
  <si>
    <t>8151206</t>
  </si>
  <si>
    <t>8151207</t>
  </si>
  <si>
    <t>8151218</t>
  </si>
  <si>
    <t>8151219</t>
  </si>
  <si>
    <t>8151220</t>
  </si>
  <si>
    <t>8151231</t>
  </si>
  <si>
    <t>8151232</t>
  </si>
  <si>
    <t>8151243</t>
  </si>
  <si>
    <t>8151244</t>
  </si>
  <si>
    <t>8151255</t>
  </si>
  <si>
    <t>8151256</t>
  </si>
  <si>
    <t>8151257</t>
  </si>
  <si>
    <t>8151268</t>
  </si>
  <si>
    <t>8151269</t>
  </si>
  <si>
    <t>8151270</t>
  </si>
  <si>
    <t>8151271</t>
  </si>
  <si>
    <t>8151272</t>
  </si>
  <si>
    <t>8151273</t>
  </si>
  <si>
    <t>8151274</t>
  </si>
  <si>
    <t>8151275</t>
  </si>
  <si>
    <t>8151276</t>
  </si>
  <si>
    <t>8151277</t>
  </si>
  <si>
    <t>8151278</t>
  </si>
  <si>
    <t>8151279</t>
  </si>
  <si>
    <t>8151290</t>
  </si>
  <si>
    <t>8151291</t>
  </si>
  <si>
    <t>8151292</t>
  </si>
  <si>
    <t>8151303</t>
  </si>
  <si>
    <t>8151304</t>
  </si>
  <si>
    <t>8151315</t>
  </si>
  <si>
    <t>8151316</t>
  </si>
  <si>
    <t>8151327</t>
  </si>
  <si>
    <t>8151328</t>
  </si>
  <si>
    <t>8151329</t>
  </si>
  <si>
    <t>8151330</t>
  </si>
  <si>
    <t>8151331</t>
  </si>
  <si>
    <t>8151342</t>
  </si>
  <si>
    <t>8151343</t>
  </si>
  <si>
    <t>8151344</t>
  </si>
  <si>
    <t>8151355</t>
  </si>
  <si>
    <t>8151356</t>
  </si>
  <si>
    <t>8151367</t>
  </si>
  <si>
    <t>8151368</t>
  </si>
  <si>
    <t>8151369</t>
  </si>
  <si>
    <t>8151370</t>
  </si>
  <si>
    <t>8151381</t>
  </si>
  <si>
    <t>8151382</t>
  </si>
  <si>
    <t>8151383</t>
  </si>
  <si>
    <t>8151394</t>
  </si>
  <si>
    <t>8151395</t>
  </si>
  <si>
    <t>8151396</t>
  </si>
  <si>
    <t>8151407</t>
  </si>
  <si>
    <t>8151408</t>
  </si>
  <si>
    <t>8151409</t>
  </si>
  <si>
    <t>8151420</t>
  </si>
  <si>
    <t>8151421</t>
  </si>
  <si>
    <t>8151422</t>
  </si>
  <si>
    <t>8151433</t>
  </si>
  <si>
    <t>8151434</t>
  </si>
  <si>
    <t>8151435</t>
  </si>
  <si>
    <t>8151446</t>
  </si>
  <si>
    <t>8151447</t>
  </si>
  <si>
    <t>8151448</t>
  </si>
  <si>
    <t>8151449</t>
  </si>
  <si>
    <t>8151450</t>
  </si>
  <si>
    <t>8151451</t>
  </si>
  <si>
    <t>8151452</t>
  </si>
  <si>
    <t>8151453</t>
  </si>
  <si>
    <t>8151454</t>
  </si>
  <si>
    <t>8151455</t>
  </si>
  <si>
    <t>8151466</t>
  </si>
  <si>
    <t>8151467</t>
  </si>
  <si>
    <t>8151468</t>
  </si>
  <si>
    <t>8151479</t>
  </si>
  <si>
    <t>8151480</t>
  </si>
  <si>
    <t>8151491</t>
  </si>
  <si>
    <t>8151492</t>
  </si>
  <si>
    <t>8151493</t>
  </si>
  <si>
    <t>8151494</t>
  </si>
  <si>
    <t>8151495</t>
  </si>
  <si>
    <t>8151506</t>
  </si>
  <si>
    <t>8151507</t>
  </si>
  <si>
    <t>8151518</t>
  </si>
  <si>
    <t>8151519</t>
  </si>
  <si>
    <t>8151520</t>
  </si>
  <si>
    <t>8151521</t>
  </si>
  <si>
    <t>8151522</t>
  </si>
  <si>
    <t>8151533</t>
  </si>
  <si>
    <t>8151534</t>
  </si>
  <si>
    <t>8151535</t>
  </si>
  <si>
    <t>8151546</t>
  </si>
  <si>
    <t>8151547</t>
  </si>
  <si>
    <t>8151548</t>
  </si>
  <si>
    <t>8151559</t>
  </si>
  <si>
    <t>8151560</t>
  </si>
  <si>
    <t>8151561</t>
  </si>
  <si>
    <t>8151562</t>
  </si>
  <si>
    <t>8151563</t>
  </si>
  <si>
    <t>8151564</t>
  </si>
  <si>
    <t>8151575</t>
  </si>
  <si>
    <t>8151576</t>
  </si>
  <si>
    <t>8151577</t>
  </si>
  <si>
    <t>8151578</t>
  </si>
  <si>
    <t>8151579</t>
  </si>
  <si>
    <t>8151580</t>
  </si>
  <si>
    <t>8151591</t>
  </si>
  <si>
    <t>8151592</t>
  </si>
  <si>
    <t>8151593</t>
  </si>
  <si>
    <t>8151604</t>
  </si>
  <si>
    <t>8151605</t>
  </si>
  <si>
    <t>8151606</t>
  </si>
  <si>
    <t>8151617</t>
  </si>
  <si>
    <t>8151618</t>
  </si>
  <si>
    <t>8151619</t>
  </si>
  <si>
    <t>8151630</t>
  </si>
  <si>
    <t>8151631</t>
  </si>
  <si>
    <t>8151632</t>
  </si>
  <si>
    <t>8151633</t>
  </si>
  <si>
    <t>8151634</t>
  </si>
  <si>
    <t>8151635</t>
  </si>
  <si>
    <t>8151636</t>
  </si>
  <si>
    <t>8151637</t>
  </si>
  <si>
    <t>8151638</t>
  </si>
  <si>
    <t>8151649</t>
  </si>
  <si>
    <t>8151650</t>
  </si>
  <si>
    <t>8151651</t>
  </si>
  <si>
    <t>8151652</t>
  </si>
  <si>
    <t>8151653</t>
  </si>
  <si>
    <t>8151654</t>
  </si>
  <si>
    <t>8151655</t>
  </si>
  <si>
    <t>8151656</t>
  </si>
  <si>
    <t>8151657</t>
  </si>
  <si>
    <t>8151658</t>
  </si>
  <si>
    <t>8151659</t>
  </si>
  <si>
    <t>8151660</t>
  </si>
  <si>
    <t>8151661</t>
  </si>
  <si>
    <t>8151662</t>
  </si>
  <si>
    <t>8151663</t>
  </si>
  <si>
    <t>8151674</t>
  </si>
  <si>
    <t>8151675</t>
  </si>
  <si>
    <t>8151676</t>
  </si>
  <si>
    <t>8151687</t>
  </si>
  <si>
    <t>8151688</t>
  </si>
  <si>
    <t>8151699</t>
  </si>
  <si>
    <t>8151700</t>
  </si>
  <si>
    <t>8151711</t>
  </si>
  <si>
    <t>8151712</t>
  </si>
  <si>
    <t>8151713</t>
  </si>
  <si>
    <t>8151714</t>
  </si>
  <si>
    <t>8151715</t>
  </si>
  <si>
    <t>8151726</t>
  </si>
  <si>
    <t>8151727</t>
  </si>
  <si>
    <t>8151728</t>
  </si>
  <si>
    <t>8151729</t>
  </si>
  <si>
    <t>8151740</t>
  </si>
  <si>
    <t>8151741</t>
  </si>
  <si>
    <t>8151742</t>
  </si>
  <si>
    <t>8151743</t>
  </si>
  <si>
    <t>8151744</t>
  </si>
  <si>
    <t>8151745</t>
  </si>
  <si>
    <t>8151746</t>
  </si>
  <si>
    <t>8151757</t>
  </si>
  <si>
    <t>8151768</t>
  </si>
  <si>
    <t>8151769</t>
  </si>
  <si>
    <t>8151770</t>
  </si>
  <si>
    <t>8151771</t>
  </si>
  <si>
    <t>8151772</t>
  </si>
  <si>
    <t>8151783</t>
  </si>
  <si>
    <t>8151784</t>
  </si>
  <si>
    <t>8151785</t>
  </si>
  <si>
    <t>8151786</t>
  </si>
  <si>
    <t>8151787</t>
  </si>
  <si>
    <t>8151798</t>
  </si>
  <si>
    <t>8151799</t>
  </si>
  <si>
    <t>8151800</t>
  </si>
  <si>
    <t>8151801</t>
  </si>
  <si>
    <t>8151802</t>
  </si>
  <si>
    <t>8151803</t>
  </si>
  <si>
    <t>8151804</t>
  </si>
  <si>
    <t>8151805</t>
  </si>
  <si>
    <t>8151806</t>
  </si>
  <si>
    <t>8151817</t>
  </si>
  <si>
    <t>8151818</t>
  </si>
  <si>
    <t>8151819</t>
  </si>
  <si>
    <t>8151820</t>
  </si>
  <si>
    <t>8151821</t>
  </si>
  <si>
    <t>8151822</t>
  </si>
  <si>
    <t>8151833</t>
  </si>
  <si>
    <t>8151834</t>
  </si>
  <si>
    <t>8151835</t>
  </si>
  <si>
    <t>8151846</t>
  </si>
  <si>
    <t>8151847</t>
  </si>
  <si>
    <t>8151848</t>
  </si>
  <si>
    <t>8151859</t>
  </si>
  <si>
    <t>8151860</t>
  </si>
  <si>
    <t>8151861</t>
  </si>
  <si>
    <t>8151872</t>
  </si>
  <si>
    <t>8151873</t>
  </si>
  <si>
    <t>8151874</t>
  </si>
  <si>
    <t>8151885</t>
  </si>
  <si>
    <t>8151886</t>
  </si>
  <si>
    <t>8151887</t>
  </si>
  <si>
    <t>8151888</t>
  </si>
  <si>
    <t>8151889</t>
  </si>
  <si>
    <t>8151890</t>
  </si>
  <si>
    <t>8151891</t>
  </si>
  <si>
    <t>8151892</t>
  </si>
  <si>
    <t>8151893</t>
  </si>
  <si>
    <t>8151894</t>
  </si>
  <si>
    <t>8151895</t>
  </si>
  <si>
    <t>8151896</t>
  </si>
  <si>
    <t>8151897</t>
  </si>
  <si>
    <t>8151898</t>
  </si>
  <si>
    <t>8151899</t>
  </si>
  <si>
    <t>8151900</t>
  </si>
  <si>
    <t>8151901</t>
  </si>
  <si>
    <t>8151910</t>
  </si>
  <si>
    <t>8151911</t>
  </si>
  <si>
    <t>8151912</t>
  </si>
  <si>
    <t>8151923</t>
  </si>
  <si>
    <t>8151924</t>
  </si>
  <si>
    <t>8151925</t>
  </si>
  <si>
    <t>8151926</t>
  </si>
  <si>
    <t>8151927</t>
  </si>
  <si>
    <t>8151938</t>
  </si>
  <si>
    <t>8151939</t>
  </si>
  <si>
    <t>8151940</t>
  </si>
  <si>
    <t>8151941</t>
  </si>
  <si>
    <t>8151942</t>
  </si>
  <si>
    <t>8151953</t>
  </si>
  <si>
    <t>8151954</t>
  </si>
  <si>
    <t>8151955</t>
  </si>
  <si>
    <t>8151956</t>
  </si>
  <si>
    <t>8151957</t>
  </si>
  <si>
    <t>8151958</t>
  </si>
  <si>
    <t>8151959</t>
  </si>
  <si>
    <t>8151960</t>
  </si>
  <si>
    <t>8151961</t>
  </si>
  <si>
    <t>8151962</t>
  </si>
  <si>
    <t>8151963</t>
  </si>
  <si>
    <t>8151964</t>
  </si>
  <si>
    <t>8151975</t>
  </si>
  <si>
    <t>8151976</t>
  </si>
  <si>
    <t>8151977</t>
  </si>
  <si>
    <t>8151988</t>
  </si>
  <si>
    <t>8151989</t>
  </si>
  <si>
    <t>8151990</t>
  </si>
  <si>
    <t>8152001</t>
  </si>
  <si>
    <t>8152002</t>
  </si>
  <si>
    <t>8152003</t>
  </si>
  <si>
    <t>8152014</t>
  </si>
  <si>
    <t>8152015</t>
  </si>
  <si>
    <t>8152016</t>
  </si>
  <si>
    <t>8152027</t>
  </si>
  <si>
    <t>8152028</t>
  </si>
  <si>
    <t>8152029</t>
  </si>
  <si>
    <t>8152030</t>
  </si>
  <si>
    <t>8152031</t>
  </si>
  <si>
    <t>8152032</t>
  </si>
  <si>
    <t>8152043</t>
  </si>
  <si>
    <t>8152044</t>
  </si>
  <si>
    <t>8152045</t>
  </si>
  <si>
    <t>8152056</t>
  </si>
  <si>
    <t>8152057</t>
  </si>
  <si>
    <t>8152058</t>
  </si>
  <si>
    <t>8152069</t>
  </si>
  <si>
    <t>8152070</t>
  </si>
  <si>
    <t>8152071</t>
  </si>
  <si>
    <t>8152072</t>
  </si>
  <si>
    <t>8152073</t>
  </si>
  <si>
    <t>8152074</t>
  </si>
  <si>
    <t>8152085</t>
  </si>
  <si>
    <t>8152086</t>
  </si>
  <si>
    <t>8152087</t>
  </si>
  <si>
    <t>8152088</t>
  </si>
  <si>
    <t>8152089</t>
  </si>
  <si>
    <t>8152090</t>
  </si>
  <si>
    <t>8152091</t>
  </si>
  <si>
    <t>8152092</t>
  </si>
  <si>
    <t>8152093</t>
  </si>
  <si>
    <t>8152104</t>
  </si>
  <si>
    <t>8152105</t>
  </si>
  <si>
    <t>8152106</t>
  </si>
  <si>
    <t>8152107</t>
  </si>
  <si>
    <t>8152108</t>
  </si>
  <si>
    <t>8152109</t>
  </si>
  <si>
    <t>8152110</t>
  </si>
  <si>
    <t>8152121</t>
  </si>
  <si>
    <t>8152122</t>
  </si>
  <si>
    <t>8152133</t>
  </si>
  <si>
    <t>8152134</t>
  </si>
  <si>
    <t>8152145</t>
  </si>
  <si>
    <t>8152149</t>
  </si>
  <si>
    <t>8152150</t>
  </si>
  <si>
    <t>8152156</t>
  </si>
  <si>
    <t>8152157</t>
  </si>
  <si>
    <t>8152158</t>
  </si>
  <si>
    <t>8152159</t>
  </si>
  <si>
    <t>8152160</t>
  </si>
  <si>
    <t>8152161</t>
  </si>
  <si>
    <t>8152162</t>
  </si>
  <si>
    <t>8152163</t>
  </si>
  <si>
    <t>8152164</t>
  </si>
  <si>
    <t>8152175</t>
  </si>
  <si>
    <t>8152176</t>
  </si>
  <si>
    <t>8152177</t>
  </si>
  <si>
    <t>8152188</t>
  </si>
  <si>
    <t>8152189</t>
  </si>
  <si>
    <t>8152190</t>
  </si>
  <si>
    <t>8152191</t>
  </si>
  <si>
    <t>8152202</t>
  </si>
  <si>
    <t>8152203</t>
  </si>
  <si>
    <t>8152204</t>
  </si>
  <si>
    <t>8152205</t>
  </si>
  <si>
    <t>8152216</t>
  </si>
  <si>
    <t>8152227</t>
  </si>
  <si>
    <t>8152228</t>
  </si>
  <si>
    <t>8152239</t>
  </si>
  <si>
    <t>8152240</t>
  </si>
  <si>
    <t>8152251</t>
  </si>
  <si>
    <t>8152252</t>
  </si>
  <si>
    <t>8152253</t>
  </si>
  <si>
    <t>8152254</t>
  </si>
  <si>
    <t>8152265</t>
  </si>
  <si>
    <t>8152266</t>
  </si>
  <si>
    <t>8152267</t>
  </si>
  <si>
    <t>8152268</t>
  </si>
  <si>
    <t>8152269</t>
  </si>
  <si>
    <t>8152280</t>
  </si>
  <si>
    <t>8152281</t>
  </si>
  <si>
    <t>8152292</t>
  </si>
  <si>
    <t>8152293</t>
  </si>
  <si>
    <t>8152294</t>
  </si>
  <si>
    <t>8152295</t>
  </si>
  <si>
    <t>8152296</t>
  </si>
  <si>
    <t>8152297</t>
  </si>
  <si>
    <t>8152298</t>
  </si>
  <si>
    <t>8152299</t>
  </si>
  <si>
    <t>8152300</t>
  </si>
  <si>
    <t>8152301</t>
  </si>
  <si>
    <t>8152302</t>
  </si>
  <si>
    <t>8152303</t>
  </si>
  <si>
    <t>8152304</t>
  </si>
  <si>
    <t>8152305</t>
  </si>
  <si>
    <t>8152306</t>
  </si>
  <si>
    <t>8152307</t>
  </si>
  <si>
    <t>8152308</t>
  </si>
  <si>
    <t>8152309</t>
  </si>
  <si>
    <t>8152310</t>
  </si>
  <si>
    <t>8152311</t>
  </si>
  <si>
    <t>8152312</t>
  </si>
  <si>
    <t>8152313</t>
  </si>
  <si>
    <t>8152314</t>
  </si>
  <si>
    <t>8152315</t>
  </si>
  <si>
    <t>8152316</t>
  </si>
  <si>
    <t>8152317</t>
  </si>
  <si>
    <t>8152318</t>
  </si>
  <si>
    <t>8152319</t>
  </si>
  <si>
    <t>8152320</t>
  </si>
  <si>
    <t>8152321</t>
  </si>
  <si>
    <t>8152322</t>
  </si>
  <si>
    <t>8152323</t>
  </si>
  <si>
    <t>8152324</t>
  </si>
  <si>
    <t>8152325</t>
  </si>
  <si>
    <t>8152326</t>
  </si>
  <si>
    <t>8152327</t>
  </si>
  <si>
    <t>8152328</t>
  </si>
  <si>
    <t>8152329</t>
  </si>
  <si>
    <t>8152330</t>
  </si>
  <si>
    <t>8152331</t>
  </si>
  <si>
    <t>8152332</t>
  </si>
  <si>
    <t>8152333</t>
  </si>
  <si>
    <t>8152334</t>
  </si>
  <si>
    <t>8152335</t>
  </si>
  <si>
    <t>8152336</t>
  </si>
  <si>
    <t>8152337</t>
  </si>
  <si>
    <t>8152338</t>
  </si>
  <si>
    <t>8152339</t>
  </si>
  <si>
    <t>8152340</t>
  </si>
  <si>
    <t>8152341</t>
  </si>
  <si>
    <t>8152342</t>
  </si>
  <si>
    <t>8152353</t>
  </si>
  <si>
    <t>8152354</t>
  </si>
  <si>
    <t>8152355</t>
  </si>
  <si>
    <t>8152356</t>
  </si>
  <si>
    <t>8152357</t>
  </si>
  <si>
    <t>8152368</t>
  </si>
  <si>
    <t>8152369</t>
  </si>
  <si>
    <t>8152370</t>
  </si>
  <si>
    <t>8152371</t>
  </si>
  <si>
    <t>8152372</t>
  </si>
  <si>
    <t>8152373</t>
  </si>
  <si>
    <t>8152374</t>
  </si>
  <si>
    <t>8152375</t>
  </si>
  <si>
    <t>8152376</t>
  </si>
  <si>
    <t>8152377</t>
  </si>
  <si>
    <t>8152378</t>
  </si>
  <si>
    <t>8152379</t>
  </si>
  <si>
    <t>8152380</t>
  </si>
  <si>
    <t>8152381</t>
  </si>
  <si>
    <t>8152382</t>
  </si>
  <si>
    <t>8152383</t>
  </si>
  <si>
    <t>8152384</t>
  </si>
  <si>
    <t>8152385</t>
  </si>
  <si>
    <t>8152386</t>
  </si>
  <si>
    <t>8152387</t>
  </si>
  <si>
    <t>8152388</t>
  </si>
  <si>
    <t>8152389</t>
  </si>
  <si>
    <t>8152390</t>
  </si>
  <si>
    <t>8152391</t>
  </si>
  <si>
    <t>8152392</t>
  </si>
  <si>
    <t>8152393</t>
  </si>
  <si>
    <t>8152394</t>
  </si>
  <si>
    <t>8152395</t>
  </si>
  <si>
    <t>8152396</t>
  </si>
  <si>
    <t>8152397</t>
  </si>
  <si>
    <t>8152398</t>
  </si>
  <si>
    <t>8152399</t>
  </si>
  <si>
    <t>8152400</t>
  </si>
  <si>
    <t>8152401</t>
  </si>
  <si>
    <t>8152402</t>
  </si>
  <si>
    <t>8152403</t>
  </si>
  <si>
    <t>8152404</t>
  </si>
  <si>
    <t>8152405</t>
  </si>
  <si>
    <t>8152406</t>
  </si>
  <si>
    <t>8152407</t>
  </si>
  <si>
    <t>8152408</t>
  </si>
  <si>
    <t>8152409</t>
  </si>
  <si>
    <t>8152410</t>
  </si>
  <si>
    <t>8152411</t>
  </si>
  <si>
    <t>8152412</t>
  </si>
  <si>
    <t>8152413</t>
  </si>
  <si>
    <t>8152414</t>
  </si>
  <si>
    <t>8152415</t>
  </si>
  <si>
    <t>8152416</t>
  </si>
  <si>
    <t>8152417</t>
  </si>
  <si>
    <t>8152428</t>
  </si>
  <si>
    <t>8152429</t>
  </si>
  <si>
    <t>8152430</t>
  </si>
  <si>
    <t>8152431</t>
  </si>
  <si>
    <t>8152432</t>
  </si>
  <si>
    <t>8152443</t>
  </si>
  <si>
    <t>8152444</t>
  </si>
  <si>
    <t>8152445</t>
  </si>
  <si>
    <t>8152446</t>
  </si>
  <si>
    <t>8152447</t>
  </si>
  <si>
    <t>8152448</t>
  </si>
  <si>
    <t>8152449</t>
  </si>
  <si>
    <t>8152450</t>
  </si>
  <si>
    <t>8152451</t>
  </si>
  <si>
    <t>8152452</t>
  </si>
  <si>
    <t>8152463</t>
  </si>
  <si>
    <t>8152464</t>
  </si>
  <si>
    <t>8152475</t>
  </si>
  <si>
    <t>8152486</t>
  </si>
  <si>
    <t>8152487</t>
  </si>
  <si>
    <t>8152488</t>
  </si>
  <si>
    <t>8152489</t>
  </si>
  <si>
    <t>8152490</t>
  </si>
  <si>
    <t>8152491</t>
  </si>
  <si>
    <t>8152492</t>
  </si>
  <si>
    <t>8152493</t>
  </si>
  <si>
    <t>8152494</t>
  </si>
  <si>
    <t>8152495</t>
  </si>
  <si>
    <t>8152496</t>
  </si>
  <si>
    <t>8152497</t>
  </si>
  <si>
    <t>8152498</t>
  </si>
  <si>
    <t>8152499</t>
  </si>
  <si>
    <t>8152500</t>
  </si>
  <si>
    <t>8152511</t>
  </si>
  <si>
    <t>8152512</t>
  </si>
  <si>
    <t>8152513</t>
  </si>
  <si>
    <t>8152514</t>
  </si>
  <si>
    <t>8152515</t>
  </si>
  <si>
    <t>8152526</t>
  </si>
  <si>
    <t>8152527</t>
  </si>
  <si>
    <t>8152528</t>
  </si>
  <si>
    <t>8152539</t>
  </si>
  <si>
    <t>8152540</t>
  </si>
  <si>
    <t>8152541</t>
  </si>
  <si>
    <t>8152552</t>
  </si>
  <si>
    <t>8152553</t>
  </si>
  <si>
    <t>8152554</t>
  </si>
  <si>
    <t>8152555</t>
  </si>
  <si>
    <t>8152556</t>
  </si>
  <si>
    <t>8152557</t>
  </si>
  <si>
    <t>8152558</t>
  </si>
  <si>
    <t>8152559</t>
  </si>
  <si>
    <t>8152560</t>
  </si>
  <si>
    <t>8152561</t>
  </si>
  <si>
    <t>8152562</t>
  </si>
  <si>
    <t>8152563</t>
  </si>
  <si>
    <t>8152564</t>
  </si>
  <si>
    <t>8152565</t>
  </si>
  <si>
    <t>8152566</t>
  </si>
  <si>
    <t>8152567</t>
  </si>
  <si>
    <t>8152568</t>
  </si>
  <si>
    <t>8152569</t>
  </si>
  <si>
    <t>8152570</t>
  </si>
  <si>
    <t>8152571</t>
  </si>
  <si>
    <t>8152572</t>
  </si>
  <si>
    <t>8152573</t>
  </si>
  <si>
    <t>8152574</t>
  </si>
  <si>
    <t>8152575</t>
  </si>
  <si>
    <t>8152576</t>
  </si>
  <si>
    <t>8152577</t>
  </si>
  <si>
    <t>8152578</t>
  </si>
  <si>
    <t>8152579</t>
  </si>
  <si>
    <t>8152580</t>
  </si>
  <si>
    <t>8152581</t>
  </si>
  <si>
    <t>8152582</t>
  </si>
  <si>
    <t>8152583</t>
  </si>
  <si>
    <t>8152584</t>
  </si>
  <si>
    <t>8152585</t>
  </si>
  <si>
    <t>8152586</t>
  </si>
  <si>
    <t>8152597</t>
  </si>
  <si>
    <t>8152598</t>
  </si>
  <si>
    <t>8152599</t>
  </si>
  <si>
    <t>8152600</t>
  </si>
  <si>
    <t>8152601</t>
  </si>
  <si>
    <t>8152612</t>
  </si>
  <si>
    <t>8152613</t>
  </si>
  <si>
    <t>8152614</t>
  </si>
  <si>
    <t>8152626</t>
  </si>
  <si>
    <t>8152627</t>
  </si>
  <si>
    <t>8152628</t>
  </si>
  <si>
    <t>8152639</t>
  </si>
  <si>
    <t>8152640</t>
  </si>
  <si>
    <t>8152641</t>
  </si>
  <si>
    <t>8152642</t>
  </si>
  <si>
    <t>8152643</t>
  </si>
  <si>
    <t>8152644</t>
  </si>
  <si>
    <t>8152645</t>
  </si>
  <si>
    <t>8152646</t>
  </si>
  <si>
    <t>8152647</t>
  </si>
  <si>
    <t>8152648</t>
  </si>
  <si>
    <t>8152649</t>
  </si>
  <si>
    <t>8152650</t>
  </si>
  <si>
    <t>8152651</t>
  </si>
  <si>
    <t>8152652</t>
  </si>
  <si>
    <t>8152653</t>
  </si>
  <si>
    <t>8152664</t>
  </si>
  <si>
    <t>8152665</t>
  </si>
  <si>
    <t>8152666</t>
  </si>
  <si>
    <t>8152667</t>
  </si>
  <si>
    <t>8152668</t>
  </si>
  <si>
    <t>8152669</t>
  </si>
  <si>
    <t>8152670</t>
  </si>
  <si>
    <t>8152671</t>
  </si>
  <si>
    <t>8152672</t>
  </si>
  <si>
    <t>8152673</t>
  </si>
  <si>
    <t>8152674</t>
  </si>
  <si>
    <t>8152675</t>
  </si>
  <si>
    <t>8152676</t>
  </si>
  <si>
    <t>8152677</t>
  </si>
  <si>
    <t>8152678</t>
  </si>
  <si>
    <t>8152689</t>
  </si>
  <si>
    <t>8152690</t>
  </si>
  <si>
    <t>8152691</t>
  </si>
  <si>
    <t>8152702</t>
  </si>
  <si>
    <t>8152703</t>
  </si>
  <si>
    <t>8152704</t>
  </si>
  <si>
    <t>8152705</t>
  </si>
  <si>
    <t>8152706</t>
  </si>
  <si>
    <t>8152717</t>
  </si>
  <si>
    <t>8152718</t>
  </si>
  <si>
    <t>8152719</t>
  </si>
  <si>
    <t>8152720</t>
  </si>
  <si>
    <t>8152721</t>
  </si>
  <si>
    <t>8152722</t>
  </si>
  <si>
    <t>8152723</t>
  </si>
  <si>
    <t>8152724</t>
  </si>
  <si>
    <t>8152725</t>
  </si>
  <si>
    <t>8152726</t>
  </si>
  <si>
    <t>8152727</t>
  </si>
  <si>
    <t>8152728</t>
  </si>
  <si>
    <t>8152736</t>
  </si>
  <si>
    <t>8152737</t>
  </si>
  <si>
    <t>8152738</t>
  </si>
  <si>
    <t>8152739</t>
  </si>
  <si>
    <t>8152740</t>
  </si>
  <si>
    <t>8152741</t>
  </si>
  <si>
    <t>8152742</t>
  </si>
  <si>
    <t>8152743</t>
  </si>
  <si>
    <t>8152753</t>
  </si>
  <si>
    <t>8152754</t>
  </si>
  <si>
    <t>8152755</t>
  </si>
  <si>
    <t>8152756</t>
  </si>
  <si>
    <t>8152757</t>
  </si>
  <si>
    <t>8152758</t>
  </si>
  <si>
    <t>8152759</t>
  </si>
  <si>
    <t>8152760</t>
  </si>
  <si>
    <t>8152771</t>
  </si>
  <si>
    <t>8152772</t>
  </si>
  <si>
    <t>8152773</t>
  </si>
  <si>
    <t>8152774</t>
  </si>
  <si>
    <t>8152775</t>
  </si>
  <si>
    <t>8152776</t>
  </si>
  <si>
    <t>8152785</t>
  </si>
  <si>
    <t>8152786</t>
  </si>
  <si>
    <t>8152787</t>
  </si>
  <si>
    <t>8152788</t>
  </si>
  <si>
    <t>8152789</t>
  </si>
  <si>
    <t>8152799</t>
  </si>
  <si>
    <t>8152800</t>
  </si>
  <si>
    <t>8152801</t>
  </si>
  <si>
    <t>8152802</t>
  </si>
  <si>
    <t>8152803</t>
  </si>
  <si>
    <t>8152814</t>
  </si>
  <si>
    <t>8152815</t>
  </si>
  <si>
    <t>8152816</t>
  </si>
  <si>
    <t>8152817</t>
  </si>
  <si>
    <t>8152828</t>
  </si>
  <si>
    <t>8152829</t>
  </si>
  <si>
    <t>8152830</t>
  </si>
  <si>
    <t>8152840</t>
  </si>
  <si>
    <t>8152841</t>
  </si>
  <si>
    <t>8152842</t>
  </si>
  <si>
    <t>8152843</t>
  </si>
  <si>
    <t>8152844</t>
  </si>
  <si>
    <t>8152855</t>
  </si>
  <si>
    <t>8152856</t>
  </si>
  <si>
    <t>8152857</t>
  </si>
  <si>
    <t>8152858</t>
  </si>
  <si>
    <t>8152868</t>
  </si>
  <si>
    <t>8152869</t>
  </si>
  <si>
    <t>8152870</t>
  </si>
  <si>
    <t>8152871</t>
  </si>
  <si>
    <t>8152872</t>
  </si>
  <si>
    <t>8152883</t>
  </si>
  <si>
    <t>8152884</t>
  </si>
  <si>
    <t>8152885</t>
  </si>
  <si>
    <t>8152886</t>
  </si>
  <si>
    <t>8152887</t>
  </si>
  <si>
    <t>8152888</t>
  </si>
  <si>
    <t>8152889</t>
  </si>
  <si>
    <t>8152890</t>
  </si>
  <si>
    <t>8152891</t>
  </si>
  <si>
    <t>8152895</t>
  </si>
  <si>
    <t>8152896</t>
  </si>
  <si>
    <t>8152902</t>
  </si>
  <si>
    <t>8152903</t>
  </si>
  <si>
    <t>8152904</t>
  </si>
  <si>
    <t>8152915</t>
  </si>
  <si>
    <t>8152916</t>
  </si>
  <si>
    <t>8152917</t>
  </si>
  <si>
    <t>8152918</t>
  </si>
  <si>
    <t>8152919</t>
  </si>
  <si>
    <t>8152920</t>
  </si>
  <si>
    <t>8152921</t>
  </si>
  <si>
    <t>8152922</t>
  </si>
  <si>
    <t>8152923</t>
  </si>
  <si>
    <t>8152924</t>
  </si>
  <si>
    <t>8152925</t>
  </si>
  <si>
    <t>8152926</t>
  </si>
  <si>
    <t>8152937</t>
  </si>
  <si>
    <t>8152938</t>
  </si>
  <si>
    <t>8152939</t>
  </si>
  <si>
    <t>8152950</t>
  </si>
  <si>
    <t>8152951</t>
  </si>
  <si>
    <t>8152952</t>
  </si>
  <si>
    <t>8152953</t>
  </si>
  <si>
    <t>8152954</t>
  </si>
  <si>
    <t>8152955</t>
  </si>
  <si>
    <t>8152966</t>
  </si>
  <si>
    <t>8152967</t>
  </si>
  <si>
    <t>8152968</t>
  </si>
  <si>
    <t>8152979</t>
  </si>
  <si>
    <t>8152980</t>
  </si>
  <si>
    <t>8152981</t>
  </si>
  <si>
    <t>8152982</t>
  </si>
  <si>
    <t>8152993</t>
  </si>
  <si>
    <t>8152994</t>
  </si>
  <si>
    <t>8152995</t>
  </si>
  <si>
    <t>8152996</t>
  </si>
  <si>
    <t>8153007</t>
  </si>
  <si>
    <t>8153008</t>
  </si>
  <si>
    <t>8153009</t>
  </si>
  <si>
    <t>8153010</t>
  </si>
  <si>
    <t>8153011</t>
  </si>
  <si>
    <t>8153012</t>
  </si>
  <si>
    <t>8153013</t>
  </si>
  <si>
    <t>8153014</t>
  </si>
  <si>
    <t>8153015</t>
  </si>
  <si>
    <t>8153016</t>
  </si>
  <si>
    <t>8153017</t>
  </si>
  <si>
    <t>8153018</t>
  </si>
  <si>
    <t>8153029</t>
  </si>
  <si>
    <t>8153030</t>
  </si>
  <si>
    <t>8153031</t>
  </si>
  <si>
    <t>8153042</t>
  </si>
  <si>
    <t>8153043</t>
  </si>
  <si>
    <t>8153044</t>
  </si>
  <si>
    <t>8153045</t>
  </si>
  <si>
    <t>8153046</t>
  </si>
  <si>
    <t>8153057</t>
  </si>
  <si>
    <t>8153058</t>
  </si>
  <si>
    <t>8153059</t>
  </si>
  <si>
    <t>8153070</t>
  </si>
  <si>
    <t>8153071</t>
  </si>
  <si>
    <t>8153072</t>
  </si>
  <si>
    <t>8153083</t>
  </si>
  <si>
    <t>8153084</t>
  </si>
  <si>
    <t>8153085</t>
  </si>
  <si>
    <t>8153086</t>
  </si>
  <si>
    <t>8153087</t>
  </si>
  <si>
    <t>8153096</t>
  </si>
  <si>
    <t>8153097</t>
  </si>
  <si>
    <t>8153098</t>
  </si>
  <si>
    <t>8153099</t>
  </si>
  <si>
    <t>8153100</t>
  </si>
  <si>
    <t>8153111</t>
  </si>
  <si>
    <t>8153112</t>
  </si>
  <si>
    <t>8153113</t>
  </si>
  <si>
    <t>8153124</t>
  </si>
  <si>
    <t>8153125</t>
  </si>
  <si>
    <t>8153126</t>
  </si>
  <si>
    <t>8153127</t>
  </si>
  <si>
    <t>8153128</t>
  </si>
  <si>
    <t>8153139</t>
  </si>
  <si>
    <t>8153140</t>
  </si>
  <si>
    <t>8153141</t>
  </si>
  <si>
    <t>8153152</t>
  </si>
  <si>
    <t>8153153</t>
  </si>
  <si>
    <t>8153154</t>
  </si>
  <si>
    <t>8153155</t>
  </si>
  <si>
    <t>8153166</t>
  </si>
  <si>
    <t>8153167</t>
  </si>
  <si>
    <t>8153168</t>
  </si>
  <si>
    <t>8153169</t>
  </si>
  <si>
    <t>8153170</t>
  </si>
  <si>
    <t>8153171</t>
  </si>
  <si>
    <t>8153182</t>
  </si>
  <si>
    <t>8153183</t>
  </si>
  <si>
    <t>8153194</t>
  </si>
  <si>
    <t>8153195</t>
  </si>
  <si>
    <t>8153196</t>
  </si>
  <si>
    <t>8153197</t>
  </si>
  <si>
    <t>8153198</t>
  </si>
  <si>
    <t>8153199</t>
  </si>
  <si>
    <t>8153200</t>
  </si>
  <si>
    <t>8153201</t>
  </si>
  <si>
    <t>8153212</t>
  </si>
  <si>
    <t>8153213</t>
  </si>
  <si>
    <t>8153217</t>
  </si>
  <si>
    <t>8153218</t>
  </si>
  <si>
    <t>8153224</t>
  </si>
  <si>
    <t>8153225</t>
  </si>
  <si>
    <t>8153226</t>
  </si>
  <si>
    <t>8153227</t>
  </si>
  <si>
    <t>8153228</t>
  </si>
  <si>
    <t>8153239</t>
  </si>
  <si>
    <t>8153240</t>
  </si>
  <si>
    <t>8153241</t>
  </si>
  <si>
    <t>8153242</t>
  </si>
  <si>
    <t>8153243</t>
  </si>
  <si>
    <t>8153244</t>
  </si>
  <si>
    <t>8153245</t>
  </si>
  <si>
    <t>8153246</t>
  </si>
  <si>
    <t>8153247</t>
  </si>
  <si>
    <t>8153248</t>
  </si>
  <si>
    <t>8153249</t>
  </si>
  <si>
    <t>8153250</t>
  </si>
  <si>
    <t>8153251</t>
  </si>
  <si>
    <t>8153252</t>
  </si>
  <si>
    <t>8153253</t>
  </si>
  <si>
    <t>8153254</t>
  </si>
  <si>
    <t>8153255</t>
  </si>
  <si>
    <t>8153256</t>
  </si>
  <si>
    <t>8153257</t>
  </si>
  <si>
    <t>8153258</t>
  </si>
  <si>
    <t>8153259</t>
  </si>
  <si>
    <t>8153260</t>
  </si>
  <si>
    <t>8153261</t>
  </si>
  <si>
    <t>8153262</t>
  </si>
  <si>
    <t>8153263</t>
  </si>
  <si>
    <t>8153264</t>
  </si>
  <si>
    <t>8153265</t>
  </si>
  <si>
    <t>8153266</t>
  </si>
  <si>
    <t>8153267</t>
  </si>
  <si>
    <t>8153268</t>
  </si>
  <si>
    <t>8153279</t>
  </si>
  <si>
    <t>8153280</t>
  </si>
  <si>
    <t>8153281</t>
  </si>
  <si>
    <t>8153282</t>
  </si>
  <si>
    <t>8153283</t>
  </si>
  <si>
    <t>8153294</t>
  </si>
  <si>
    <t>8153295</t>
  </si>
  <si>
    <t>8153296</t>
  </si>
  <si>
    <t>8153297</t>
  </si>
  <si>
    <t>8153298</t>
  </si>
  <si>
    <t>8153309</t>
  </si>
  <si>
    <t>8153310</t>
  </si>
  <si>
    <t>8153311</t>
  </si>
  <si>
    <t>8153312</t>
  </si>
  <si>
    <t>8153313</t>
  </si>
  <si>
    <t>8153324</t>
  </si>
  <si>
    <t>8153325</t>
  </si>
  <si>
    <t>8153326</t>
  </si>
  <si>
    <t>8153337</t>
  </si>
  <si>
    <t>8153338</t>
  </si>
  <si>
    <t>8153339</t>
  </si>
  <si>
    <t>8153350</t>
  </si>
  <si>
    <t>8153351</t>
  </si>
  <si>
    <t>8153352</t>
  </si>
  <si>
    <t>8153363</t>
  </si>
  <si>
    <t>8153364</t>
  </si>
  <si>
    <t>8153365</t>
  </si>
  <si>
    <t>8153366</t>
  </si>
  <si>
    <t>8153367</t>
  </si>
  <si>
    <t>8153368</t>
  </si>
  <si>
    <t>8153369</t>
  </si>
  <si>
    <t>8153370</t>
  </si>
  <si>
    <t>8153371</t>
  </si>
  <si>
    <t>8153372</t>
  </si>
  <si>
    <t>8153373</t>
  </si>
  <si>
    <t>8153374</t>
  </si>
  <si>
    <t>8153375</t>
  </si>
  <si>
    <t>8153378</t>
  </si>
  <si>
    <t>8153379</t>
  </si>
  <si>
    <t>8153380</t>
  </si>
  <si>
    <t>8153381</t>
  </si>
  <si>
    <t>8153382</t>
  </si>
  <si>
    <t>8153393</t>
  </si>
  <si>
    <t>8153394</t>
  </si>
  <si>
    <t>8153395</t>
  </si>
  <si>
    <t>8153406</t>
  </si>
  <si>
    <t>8153407</t>
  </si>
  <si>
    <t>8153408</t>
  </si>
  <si>
    <t>8153409</t>
  </si>
  <si>
    <t>8153410</t>
  </si>
  <si>
    <t>8153421</t>
  </si>
  <si>
    <t>8153422</t>
  </si>
  <si>
    <t>8153423</t>
  </si>
  <si>
    <t>8153424</t>
  </si>
  <si>
    <t>8153425</t>
  </si>
  <si>
    <t>8153436</t>
  </si>
  <si>
    <t>8153437</t>
  </si>
  <si>
    <t>8153438</t>
  </si>
  <si>
    <t>8153439</t>
  </si>
  <si>
    <t>8153440</t>
  </si>
  <si>
    <t>8153451</t>
  </si>
  <si>
    <t>8153452</t>
  </si>
  <si>
    <t>8153453</t>
  </si>
  <si>
    <t>8153454</t>
  </si>
  <si>
    <t>8153455</t>
  </si>
  <si>
    <t>8153456</t>
  </si>
  <si>
    <t>8153457</t>
  </si>
  <si>
    <t>8153458</t>
  </si>
  <si>
    <t>8153459</t>
  </si>
  <si>
    <t>8153460</t>
  </si>
  <si>
    <t>8153461</t>
  </si>
  <si>
    <t>8153462</t>
  </si>
  <si>
    <t>8153463</t>
  </si>
  <si>
    <t>8153464</t>
  </si>
  <si>
    <t>8153465</t>
  </si>
  <si>
    <t>8153476</t>
  </si>
  <si>
    <t>8153477</t>
  </si>
  <si>
    <t>8153478</t>
  </si>
  <si>
    <t>8153479</t>
  </si>
  <si>
    <t>8153480</t>
  </si>
  <si>
    <t>8153481</t>
  </si>
  <si>
    <t>8153482</t>
  </si>
  <si>
    <t>8153483</t>
  </si>
  <si>
    <t>8153484</t>
  </si>
  <si>
    <t>8153485</t>
  </si>
  <si>
    <t>8153496</t>
  </si>
  <si>
    <t>8153497</t>
  </si>
  <si>
    <t>8153498</t>
  </si>
  <si>
    <t>8153499</t>
  </si>
  <si>
    <t>8153500</t>
  </si>
  <si>
    <t>8153511</t>
  </si>
  <si>
    <t>8153512</t>
  </si>
  <si>
    <t>8153513</t>
  </si>
  <si>
    <t>8153514</t>
  </si>
  <si>
    <t>8153515</t>
  </si>
  <si>
    <t>8153526</t>
  </si>
  <si>
    <t>8153527</t>
  </si>
  <si>
    <t>8153528</t>
  </si>
  <si>
    <t>8153529</t>
  </si>
  <si>
    <t>8153530</t>
  </si>
  <si>
    <t>8153541</t>
  </si>
  <si>
    <t>8153542</t>
  </si>
  <si>
    <t>8153543</t>
  </si>
  <si>
    <t>8153544</t>
  </si>
  <si>
    <t>8153545</t>
  </si>
  <si>
    <t>8153546</t>
  </si>
  <si>
    <t>8153557</t>
  </si>
  <si>
    <t>8153558</t>
  </si>
  <si>
    <t>8153559</t>
  </si>
  <si>
    <t>8153560</t>
  </si>
  <si>
    <t>8153561</t>
  </si>
  <si>
    <t>8153572</t>
  </si>
  <si>
    <t>8153583</t>
  </si>
  <si>
    <t>8153584</t>
  </si>
  <si>
    <t>8153585</t>
  </si>
  <si>
    <t>8153586</t>
  </si>
  <si>
    <t>8153587</t>
  </si>
  <si>
    <t>8153588</t>
  </si>
  <si>
    <t>8153589</t>
  </si>
  <si>
    <t>8153590</t>
  </si>
  <si>
    <t>8153601</t>
  </si>
  <si>
    <t>8153602</t>
  </si>
  <si>
    <t>8153613</t>
  </si>
  <si>
    <t>8153614</t>
  </si>
  <si>
    <t>8153615</t>
  </si>
  <si>
    <t>8153616</t>
  </si>
  <si>
    <t>8153627</t>
  </si>
  <si>
    <t>8153628</t>
  </si>
  <si>
    <t>8153639</t>
  </si>
  <si>
    <t>8153640</t>
  </si>
  <si>
    <t>8153641</t>
  </si>
  <si>
    <t>8153642</t>
  </si>
  <si>
    <t>8153643</t>
  </si>
  <si>
    <t>8153644</t>
  </si>
  <si>
    <t>8153645</t>
  </si>
  <si>
    <t>8153646</t>
  </si>
  <si>
    <t>8153647</t>
  </si>
  <si>
    <t>8153648</t>
  </si>
  <si>
    <t>8153670</t>
  </si>
  <si>
    <t>8153692</t>
  </si>
  <si>
    <t>8153704</t>
  </si>
  <si>
    <t>8153716</t>
  </si>
  <si>
    <t>8153717</t>
  </si>
  <si>
    <t>8153729</t>
  </si>
  <si>
    <t>8153730</t>
  </si>
  <si>
    <t>8153742</t>
  </si>
  <si>
    <t>8153743</t>
  </si>
  <si>
    <t>8153744</t>
  </si>
  <si>
    <t>8153746</t>
  </si>
  <si>
    <t>8153757</t>
  </si>
  <si>
    <t>8153758</t>
  </si>
  <si>
    <t>8153759</t>
  </si>
  <si>
    <t>8153770</t>
  </si>
  <si>
    <t>8153771</t>
  </si>
  <si>
    <t>8153772</t>
  </si>
  <si>
    <t>8153773</t>
  </si>
  <si>
    <t>8153784</t>
  </si>
  <si>
    <t>8153785</t>
  </si>
  <si>
    <t>8153786</t>
  </si>
  <si>
    <t>8153787</t>
  </si>
  <si>
    <t>8153788</t>
  </si>
  <si>
    <t>8153789</t>
  </si>
  <si>
    <t>8153790</t>
  </si>
  <si>
    <t>8153791</t>
  </si>
  <si>
    <t>8153792</t>
  </si>
  <si>
    <t>8153793</t>
  </si>
  <si>
    <t>8153794</t>
  </si>
  <si>
    <t>8153805</t>
  </si>
  <si>
    <t>8153806</t>
  </si>
  <si>
    <t>8153807</t>
  </si>
  <si>
    <t>8153808</t>
  </si>
  <si>
    <t>8153809</t>
  </si>
  <si>
    <t>8153810</t>
  </si>
  <si>
    <t>8153811</t>
  </si>
  <si>
    <t>8153812</t>
  </si>
  <si>
    <t>8153813</t>
  </si>
  <si>
    <t>8153814</t>
  </si>
  <si>
    <t>8153815</t>
  </si>
  <si>
    <t>8153816</t>
  </si>
  <si>
    <t>8153817</t>
  </si>
  <si>
    <t>8153818</t>
  </si>
  <si>
    <t>8153819</t>
  </si>
  <si>
    <t>8153820</t>
  </si>
  <si>
    <t>8153821</t>
  </si>
  <si>
    <t>8153822</t>
  </si>
  <si>
    <t>8153823</t>
  </si>
  <si>
    <t>8153824</t>
  </si>
  <si>
    <t>8153825</t>
  </si>
  <si>
    <t>8153826</t>
  </si>
  <si>
    <t>8153827</t>
  </si>
  <si>
    <t>8153828</t>
  </si>
  <si>
    <t>8153838</t>
  </si>
  <si>
    <t>8153839</t>
  </si>
  <si>
    <t>8153840</t>
  </si>
  <si>
    <t>8153841</t>
  </si>
  <si>
    <t>8153842</t>
  </si>
  <si>
    <t>8153843</t>
  </si>
  <si>
    <t>8153854</t>
  </si>
  <si>
    <t>8153855</t>
  </si>
  <si>
    <t>8153856</t>
  </si>
  <si>
    <t>8153857</t>
  </si>
  <si>
    <t>8153858</t>
  </si>
  <si>
    <t>8153859</t>
  </si>
  <si>
    <t>8153860</t>
  </si>
  <si>
    <t>8153861</t>
  </si>
  <si>
    <t>8153862</t>
  </si>
  <si>
    <t>8153863</t>
  </si>
  <si>
    <t>8153864</t>
  </si>
  <si>
    <t>8153865</t>
  </si>
  <si>
    <t>8153876</t>
  </si>
  <si>
    <t>8153877</t>
  </si>
  <si>
    <t>8153878</t>
  </si>
  <si>
    <t>8153889</t>
  </si>
  <si>
    <t>8153890</t>
  </si>
  <si>
    <t>8153891</t>
  </si>
  <si>
    <t>8153892</t>
  </si>
  <si>
    <t>8153893</t>
  </si>
  <si>
    <t>8153894</t>
  </si>
  <si>
    <t>8153895</t>
  </si>
  <si>
    <t>8153896</t>
  </si>
  <si>
    <t>8153907</t>
  </si>
  <si>
    <t>8153908</t>
  </si>
  <si>
    <t>8153909</t>
  </si>
  <si>
    <t>8153910</t>
  </si>
  <si>
    <t>8153911</t>
  </si>
  <si>
    <t>8153912</t>
  </si>
  <si>
    <t>8153923</t>
  </si>
  <si>
    <t>8153924</t>
  </si>
  <si>
    <t>8153925</t>
  </si>
  <si>
    <t>8153936</t>
  </si>
  <si>
    <t>8153937</t>
  </si>
  <si>
    <t>8153938</t>
  </si>
  <si>
    <t>8153939</t>
  </si>
  <si>
    <t>8153940</t>
  </si>
  <si>
    <t>8153941</t>
  </si>
  <si>
    <t>8153942</t>
  </si>
  <si>
    <t>8153943</t>
  </si>
  <si>
    <t>8153944</t>
  </si>
  <si>
    <t>8153945</t>
  </si>
  <si>
    <t>8153946</t>
  </si>
  <si>
    <t>8153947</t>
  </si>
  <si>
    <t>8153958</t>
  </si>
  <si>
    <t>8153959</t>
  </si>
  <si>
    <t>8153960</t>
  </si>
  <si>
    <t>8153961</t>
  </si>
  <si>
    <t>8153962</t>
  </si>
  <si>
    <t>8153963</t>
  </si>
  <si>
    <t>8153974</t>
  </si>
  <si>
    <t>8153975</t>
  </si>
  <si>
    <t>8153976</t>
  </si>
  <si>
    <t>8153977</t>
  </si>
  <si>
    <t>8153978</t>
  </si>
  <si>
    <t>8153989</t>
  </si>
  <si>
    <t>8153990</t>
  </si>
  <si>
    <t>8153991</t>
  </si>
  <si>
    <t>8154002</t>
  </si>
  <si>
    <t>8154003</t>
  </si>
  <si>
    <t>8154004</t>
  </si>
  <si>
    <t>8154015</t>
  </si>
  <si>
    <t>8154016</t>
  </si>
  <si>
    <t>8154017</t>
  </si>
  <si>
    <t>8154028</t>
  </si>
  <si>
    <t>8154029</t>
  </si>
  <si>
    <t>8154030</t>
  </si>
  <si>
    <t>8154041</t>
  </si>
  <si>
    <t>8154042</t>
  </si>
  <si>
    <t>8154043</t>
  </si>
  <si>
    <t>8154054</t>
  </si>
  <si>
    <t>8154055</t>
  </si>
  <si>
    <t>8154056</t>
  </si>
  <si>
    <t>8154067</t>
  </si>
  <si>
    <t>8154068</t>
  </si>
  <si>
    <t>8154069</t>
  </si>
  <si>
    <t>8154070</t>
  </si>
  <si>
    <t>8154071</t>
  </si>
  <si>
    <t>8154072</t>
  </si>
  <si>
    <t>8154083</t>
  </si>
  <si>
    <t>8154084</t>
  </si>
  <si>
    <t>8154085</t>
  </si>
  <si>
    <t>8154086</t>
  </si>
  <si>
    <t>8154087</t>
  </si>
  <si>
    <t>8154096</t>
  </si>
  <si>
    <t>8154097</t>
  </si>
  <si>
    <t>8154098</t>
  </si>
  <si>
    <t>8154099</t>
  </si>
  <si>
    <t>8154100</t>
  </si>
  <si>
    <t>8154101</t>
  </si>
  <si>
    <t>8154102</t>
  </si>
  <si>
    <t>8154113</t>
  </si>
  <si>
    <t>8154114</t>
  </si>
  <si>
    <t>8154115</t>
  </si>
  <si>
    <t>8154116</t>
  </si>
  <si>
    <t>8154117</t>
  </si>
  <si>
    <t>8154118</t>
  </si>
  <si>
    <t>8154129</t>
  </si>
  <si>
    <t>8154130</t>
  </si>
  <si>
    <t>8154131</t>
  </si>
  <si>
    <t>8154142</t>
  </si>
  <si>
    <t>8154143</t>
  </si>
  <si>
    <t>8154144</t>
  </si>
  <si>
    <t>8154155</t>
  </si>
  <si>
    <t>8154156</t>
  </si>
  <si>
    <t>8154157</t>
  </si>
  <si>
    <t>8154168</t>
  </si>
  <si>
    <t>8154169</t>
  </si>
  <si>
    <t>8154170</t>
  </si>
  <si>
    <t>8154171</t>
  </si>
  <si>
    <t>8154172</t>
  </si>
  <si>
    <t>8154173</t>
  </si>
  <si>
    <t>8154174</t>
  </si>
  <si>
    <t>8154175</t>
  </si>
  <si>
    <t>8154184</t>
  </si>
  <si>
    <t>8154185</t>
  </si>
  <si>
    <t>8154186</t>
  </si>
  <si>
    <t>8154197</t>
  </si>
  <si>
    <t>8154208</t>
  </si>
  <si>
    <t>8154209</t>
  </si>
  <si>
    <t>8154210</t>
  </si>
  <si>
    <t>8154211</t>
  </si>
  <si>
    <t>8154212</t>
  </si>
  <si>
    <t>8154213</t>
  </si>
  <si>
    <t>8154214</t>
  </si>
  <si>
    <t>8154215</t>
  </si>
  <si>
    <t>8154216</t>
  </si>
  <si>
    <t>8157001</t>
  </si>
  <si>
    <t>8157010</t>
  </si>
  <si>
    <t>8157011</t>
  </si>
  <si>
    <t>8157021</t>
  </si>
  <si>
    <t>8157040</t>
  </si>
  <si>
    <t>8157050</t>
  </si>
  <si>
    <t>8157051</t>
  </si>
  <si>
    <t>8157060</t>
  </si>
  <si>
    <t>8160001</t>
  </si>
  <si>
    <t>8160002</t>
  </si>
  <si>
    <t>8160003</t>
  </si>
  <si>
    <t>8160004</t>
  </si>
  <si>
    <t>8160005</t>
  </si>
  <si>
    <t>8160006</t>
  </si>
  <si>
    <t>8160007</t>
  </si>
  <si>
    <t>8160008</t>
  </si>
  <si>
    <t>8160009</t>
  </si>
  <si>
    <t>8160010</t>
  </si>
  <si>
    <t>8160011</t>
  </si>
  <si>
    <t>8160012</t>
  </si>
  <si>
    <t>8160013</t>
  </si>
  <si>
    <t>8160020</t>
  </si>
  <si>
    <t>8160021</t>
  </si>
  <si>
    <t>8160022</t>
  </si>
  <si>
    <t>8160025</t>
  </si>
  <si>
    <t>8160026</t>
  </si>
  <si>
    <t>8160027</t>
  </si>
  <si>
    <t>8160028</t>
  </si>
  <si>
    <t>8160029</t>
  </si>
  <si>
    <t>8160035</t>
  </si>
  <si>
    <t>8160036</t>
  </si>
  <si>
    <t>8160037</t>
  </si>
  <si>
    <t>8160038</t>
  </si>
  <si>
    <t>8160039</t>
  </si>
  <si>
    <t>8160040</t>
  </si>
  <si>
    <t>8160041</t>
  </si>
  <si>
    <t>8160042</t>
  </si>
  <si>
    <t>8160043</t>
  </si>
  <si>
    <t>8160044</t>
  </si>
  <si>
    <t>8160045</t>
  </si>
  <si>
    <t>8160055</t>
  </si>
  <si>
    <t>8160060</t>
  </si>
  <si>
    <t>8160061</t>
  </si>
  <si>
    <t>8160062</t>
  </si>
  <si>
    <t>8160063</t>
  </si>
  <si>
    <t>8160064</t>
  </si>
  <si>
    <t>8160065</t>
  </si>
  <si>
    <t>8160066</t>
  </si>
  <si>
    <t>8160067</t>
  </si>
  <si>
    <t>8160068</t>
  </si>
  <si>
    <t>8160069</t>
  </si>
  <si>
    <t>8160070</t>
  </si>
  <si>
    <t>8160071</t>
  </si>
  <si>
    <t>8160075</t>
  </si>
  <si>
    <t>8160076</t>
  </si>
  <si>
    <t>8160077</t>
  </si>
  <si>
    <t>8160078</t>
  </si>
  <si>
    <t>8160079</t>
  </si>
  <si>
    <t>8160080</t>
  </si>
  <si>
    <t>8160081</t>
  </si>
  <si>
    <t>8160082</t>
  </si>
  <si>
    <t>8160083</t>
  </si>
  <si>
    <t>8160084</t>
  </si>
  <si>
    <t>8160085</t>
  </si>
  <si>
    <t>8160086</t>
  </si>
  <si>
    <t>8160090</t>
  </si>
  <si>
    <t>8160095</t>
  </si>
  <si>
    <t>8160100</t>
  </si>
  <si>
    <t>8160101</t>
  </si>
  <si>
    <t>8160102</t>
  </si>
  <si>
    <t>8160103</t>
  </si>
  <si>
    <t>8167001</t>
  </si>
  <si>
    <t>8167002</t>
  </si>
  <si>
    <t>8167010</t>
  </si>
  <si>
    <t>8167011</t>
  </si>
  <si>
    <t>8167012</t>
  </si>
  <si>
    <t>8167021</t>
  </si>
  <si>
    <t>8167022</t>
  </si>
  <si>
    <t>8167030</t>
  </si>
  <si>
    <t>8167040</t>
  </si>
  <si>
    <t>8167050</t>
  </si>
  <si>
    <t>8167051</t>
  </si>
  <si>
    <t>8167052</t>
  </si>
  <si>
    <t>8167060</t>
  </si>
  <si>
    <t>8170000</t>
  </si>
  <si>
    <t>8177012</t>
  </si>
  <si>
    <t>8180001</t>
  </si>
  <si>
    <t>8187011</t>
  </si>
  <si>
    <t>8190005</t>
  </si>
  <si>
    <t>8190006</t>
  </si>
  <si>
    <t>8190007</t>
  </si>
  <si>
    <t>8190008</t>
  </si>
  <si>
    <t>8190009</t>
  </si>
  <si>
    <t>8190010</t>
  </si>
  <si>
    <t>8190011</t>
  </si>
  <si>
    <t>8190015</t>
  </si>
  <si>
    <t>8190016</t>
  </si>
  <si>
    <t>8190017</t>
  </si>
  <si>
    <t>8190025</t>
  </si>
  <si>
    <t>8190026</t>
  </si>
  <si>
    <t>8190027</t>
  </si>
  <si>
    <t>8190028</t>
  </si>
  <si>
    <t>8190029</t>
  </si>
  <si>
    <t>8190030</t>
  </si>
  <si>
    <t>8190031</t>
  </si>
  <si>
    <t>8190032</t>
  </si>
  <si>
    <t>8190033</t>
  </si>
  <si>
    <t>8190034</t>
  </si>
  <si>
    <t>8190035</t>
  </si>
  <si>
    <t>8190036</t>
  </si>
  <si>
    <t>8190037</t>
  </si>
  <si>
    <t>8190038</t>
  </si>
  <si>
    <t>8190040</t>
  </si>
  <si>
    <t>8190041</t>
  </si>
  <si>
    <t>8190042</t>
  </si>
  <si>
    <t>8190043</t>
  </si>
  <si>
    <t>8190044</t>
  </si>
  <si>
    <t>8190045</t>
  </si>
  <si>
    <t>8190046</t>
  </si>
  <si>
    <t>8190047</t>
  </si>
  <si>
    <t>8190048</t>
  </si>
  <si>
    <t>8190049</t>
  </si>
  <si>
    <t>8190050</t>
  </si>
  <si>
    <t>8190055</t>
  </si>
  <si>
    <t>8190056</t>
  </si>
  <si>
    <t>8190057</t>
  </si>
  <si>
    <t>8190058</t>
  </si>
  <si>
    <t>8190059</t>
  </si>
  <si>
    <t>8190060</t>
  </si>
  <si>
    <t>8190061</t>
  </si>
  <si>
    <t>8190062</t>
  </si>
  <si>
    <t>8190063</t>
  </si>
  <si>
    <t>8190064</t>
  </si>
  <si>
    <t>8190065</t>
  </si>
  <si>
    <t>8190066</t>
  </si>
  <si>
    <t>8190067</t>
  </si>
  <si>
    <t>8190068</t>
  </si>
  <si>
    <t>8190069</t>
  </si>
  <si>
    <t>8190070</t>
  </si>
  <si>
    <t>8190071</t>
  </si>
  <si>
    <t>8190072</t>
  </si>
  <si>
    <t>8190073</t>
  </si>
  <si>
    <t>8190074</t>
  </si>
  <si>
    <t>8190075</t>
  </si>
  <si>
    <t>8190076</t>
  </si>
  <si>
    <t>8190077</t>
  </si>
  <si>
    <t>8190078</t>
  </si>
  <si>
    <t>8190079</t>
  </si>
  <si>
    <t>8190080</t>
  </si>
  <si>
    <t>8190081</t>
  </si>
  <si>
    <t>8190085</t>
  </si>
  <si>
    <t>8190086</t>
  </si>
  <si>
    <t>8190087</t>
  </si>
  <si>
    <t>8190088</t>
  </si>
  <si>
    <t>8190089</t>
  </si>
  <si>
    <t>8190090</t>
  </si>
  <si>
    <t>8190091</t>
  </si>
  <si>
    <t>8190092</t>
  </si>
  <si>
    <t>8190095</t>
  </si>
  <si>
    <t>8190096</t>
  </si>
  <si>
    <t>8190097</t>
  </si>
  <si>
    <t>8190098</t>
  </si>
  <si>
    <t>8190099</t>
  </si>
  <si>
    <t>8190100</t>
  </si>
  <si>
    <t>8190101</t>
  </si>
  <si>
    <t>8190102</t>
  </si>
  <si>
    <t>8190105</t>
  </si>
  <si>
    <t>8190106</t>
  </si>
  <si>
    <t>8190107</t>
  </si>
  <si>
    <t>8190108</t>
  </si>
  <si>
    <t>8190109</t>
  </si>
  <si>
    <t>8190110</t>
  </si>
  <si>
    <t>8190111</t>
  </si>
  <si>
    <t>8190112</t>
  </si>
  <si>
    <t>8190113</t>
  </si>
  <si>
    <t>8190125</t>
  </si>
  <si>
    <t>8190126</t>
  </si>
  <si>
    <t>8190127</t>
  </si>
  <si>
    <t>8190128</t>
  </si>
  <si>
    <t>8190129</t>
  </si>
  <si>
    <t>8190130</t>
  </si>
  <si>
    <t>8190131</t>
  </si>
  <si>
    <t>8190132</t>
  </si>
  <si>
    <t>8190140</t>
  </si>
  <si>
    <t>8190145</t>
  </si>
  <si>
    <t>8190146</t>
  </si>
  <si>
    <t>8190147</t>
  </si>
  <si>
    <t>8190148</t>
  </si>
  <si>
    <t>8190149</t>
  </si>
  <si>
    <t>8190150</t>
  </si>
  <si>
    <t>8190151</t>
  </si>
  <si>
    <t>8190152</t>
  </si>
  <si>
    <t>8190155</t>
  </si>
  <si>
    <t>8190156</t>
  </si>
  <si>
    <t>8190157</t>
  </si>
  <si>
    <t>8190158</t>
  </si>
  <si>
    <t>8190159</t>
  </si>
  <si>
    <t>8190160</t>
  </si>
  <si>
    <t>8190161</t>
  </si>
  <si>
    <t>8190162</t>
  </si>
  <si>
    <t>8190175</t>
  </si>
  <si>
    <t>8190176</t>
  </si>
  <si>
    <t>8190177</t>
  </si>
  <si>
    <t>8190178</t>
  </si>
  <si>
    <t>8190179</t>
  </si>
  <si>
    <t>8190180</t>
  </si>
  <si>
    <t>8190181</t>
  </si>
  <si>
    <t>8190182</t>
  </si>
  <si>
    <t>8190185</t>
  </si>
  <si>
    <t>8190186</t>
  </si>
  <si>
    <t>8190188</t>
  </si>
  <si>
    <t>8190191</t>
  </si>
  <si>
    <t>8190192</t>
  </si>
  <si>
    <t>8190195</t>
  </si>
  <si>
    <t>8190196</t>
  </si>
  <si>
    <t>8190200</t>
  </si>
  <si>
    <t>8190201</t>
  </si>
  <si>
    <t>8190203</t>
  </si>
  <si>
    <t>8190204</t>
  </si>
  <si>
    <t>8190207</t>
  </si>
  <si>
    <t>8190209</t>
  </si>
  <si>
    <t>8190211</t>
  </si>
  <si>
    <t>8190212</t>
  </si>
  <si>
    <t>8190213</t>
  </si>
  <si>
    <t>8190220</t>
  </si>
  <si>
    <t>8190225</t>
  </si>
  <si>
    <t>8190230</t>
  </si>
  <si>
    <t>8190231</t>
  </si>
  <si>
    <t>8190232</t>
  </si>
  <si>
    <t>8190233</t>
  </si>
  <si>
    <t>8190234</t>
  </si>
  <si>
    <t>8190236</t>
  </si>
  <si>
    <t>8190237</t>
  </si>
  <si>
    <t>8190238</t>
  </si>
  <si>
    <t>8190239</t>
  </si>
  <si>
    <t>8190240</t>
  </si>
  <si>
    <t>8190242</t>
  </si>
  <si>
    <t>8190244</t>
  </si>
  <si>
    <t>8190246</t>
  </si>
  <si>
    <t>8190248</t>
  </si>
  <si>
    <t>8190250</t>
  </si>
  <si>
    <t>8190252</t>
  </si>
  <si>
    <t>8190254</t>
  </si>
  <si>
    <t>8190255</t>
  </si>
  <si>
    <t>8190256</t>
  </si>
  <si>
    <t>8190258</t>
  </si>
  <si>
    <t>8190259</t>
  </si>
  <si>
    <t>8190260</t>
  </si>
  <si>
    <t>8190261</t>
  </si>
  <si>
    <t>8190262</t>
  </si>
  <si>
    <t>8190263</t>
  </si>
  <si>
    <t>8190264</t>
  </si>
  <si>
    <t>8190265</t>
  </si>
  <si>
    <t>8190266</t>
  </si>
  <si>
    <t>8190267</t>
  </si>
  <si>
    <t>8190268</t>
  </si>
  <si>
    <t>8190269</t>
  </si>
  <si>
    <t>8190270</t>
  </si>
  <si>
    <t>8190271</t>
  </si>
  <si>
    <t>8190272</t>
  </si>
  <si>
    <t>8190273</t>
  </si>
  <si>
    <t>8190274</t>
  </si>
  <si>
    <t>8190275</t>
  </si>
  <si>
    <t>8190276</t>
  </si>
  <si>
    <t>8190277</t>
  </si>
  <si>
    <t>8190278</t>
  </si>
  <si>
    <t>8190279</t>
  </si>
  <si>
    <t>8190280</t>
  </si>
  <si>
    <t>8190281</t>
  </si>
  <si>
    <t>8190282</t>
  </si>
  <si>
    <t>8190285</t>
  </si>
  <si>
    <t>8190286</t>
  </si>
  <si>
    <t>8190287</t>
  </si>
  <si>
    <t>8190290</t>
  </si>
  <si>
    <t>8190291</t>
  </si>
  <si>
    <t>8190292</t>
  </si>
  <si>
    <t>8190295</t>
  </si>
  <si>
    <t>8190296</t>
  </si>
  <si>
    <t>8190297</t>
  </si>
  <si>
    <t>8190300</t>
  </si>
  <si>
    <t>8190301</t>
  </si>
  <si>
    <t>8190305</t>
  </si>
  <si>
    <t>8190306</t>
  </si>
  <si>
    <t>8190320</t>
  </si>
  <si>
    <t>8190321</t>
  </si>
  <si>
    <t>8190322</t>
  </si>
  <si>
    <t>8190323</t>
  </si>
  <si>
    <t>8190330</t>
  </si>
  <si>
    <t>8190335</t>
  </si>
  <si>
    <t>8190336</t>
  </si>
  <si>
    <t>8190337</t>
  </si>
  <si>
    <t>8190338</t>
  </si>
  <si>
    <t>8190340</t>
  </si>
  <si>
    <t>8190341</t>
  </si>
  <si>
    <t>8190342</t>
  </si>
  <si>
    <t>8190343</t>
  </si>
  <si>
    <t>8190345</t>
  </si>
  <si>
    <t>8190346</t>
  </si>
  <si>
    <t>8190350</t>
  </si>
  <si>
    <t>8190355</t>
  </si>
  <si>
    <t>8190360</t>
  </si>
  <si>
    <t>8190365</t>
  </si>
  <si>
    <t>8190370</t>
  </si>
  <si>
    <t>8190375</t>
  </si>
  <si>
    <t>8190376</t>
  </si>
  <si>
    <t>8190377</t>
  </si>
  <si>
    <t>8190382</t>
  </si>
  <si>
    <t>8190384</t>
  </si>
  <si>
    <t>8190385</t>
  </si>
  <si>
    <t>8190386</t>
  </si>
  <si>
    <t>8190390</t>
  </si>
  <si>
    <t>8190391</t>
  </si>
  <si>
    <t>8190392</t>
  </si>
  <si>
    <t>8190393</t>
  </si>
  <si>
    <t>8190394</t>
  </si>
  <si>
    <t>8190395</t>
  </si>
  <si>
    <t>8190396</t>
  </si>
  <si>
    <t>8190397</t>
  </si>
  <si>
    <t>8190399</t>
  </si>
  <si>
    <t>8190400</t>
  </si>
  <si>
    <t>8190401</t>
  </si>
  <si>
    <t>8190402</t>
  </si>
  <si>
    <t>8190403</t>
  </si>
  <si>
    <t>8190404</t>
  </si>
  <si>
    <t>8190405</t>
  </si>
  <si>
    <t>8190406</t>
  </si>
  <si>
    <t>8190407</t>
  </si>
  <si>
    <t>8190410</t>
  </si>
  <si>
    <t>8190411</t>
  </si>
  <si>
    <t>8190412</t>
  </si>
  <si>
    <t>8190413</t>
  </si>
  <si>
    <t>8190414</t>
  </si>
  <si>
    <t>8190418</t>
  </si>
  <si>
    <t>8190420</t>
  </si>
  <si>
    <t>8190421</t>
  </si>
  <si>
    <t>8190425</t>
  </si>
  <si>
    <t>8190430</t>
  </si>
  <si>
    <t>8190431</t>
  </si>
  <si>
    <t>8190432</t>
  </si>
  <si>
    <t>8190433</t>
  </si>
  <si>
    <t>8190434</t>
  </si>
  <si>
    <t>8190435</t>
  </si>
  <si>
    <t>8190445</t>
  </si>
  <si>
    <t>8190446</t>
  </si>
  <si>
    <t>8190447</t>
  </si>
  <si>
    <t>8190448</t>
  </si>
  <si>
    <t>8190450</t>
  </si>
  <si>
    <t>8190455</t>
  </si>
  <si>
    <t>8190465</t>
  </si>
  <si>
    <t>8190470</t>
  </si>
  <si>
    <t>8190471</t>
  </si>
  <si>
    <t>8190472</t>
  </si>
  <si>
    <t>8190473</t>
  </si>
  <si>
    <t>8190474</t>
  </si>
  <si>
    <t>8190475</t>
  </si>
  <si>
    <t>8190476</t>
  </si>
  <si>
    <t>8190477</t>
  </si>
  <si>
    <t>8190478</t>
  </si>
  <si>
    <t>8190479</t>
  </si>
  <si>
    <t>8190485</t>
  </si>
  <si>
    <t>8190486</t>
  </si>
  <si>
    <t>8190487</t>
  </si>
  <si>
    <t>8190488</t>
  </si>
  <si>
    <t>8190489</t>
  </si>
  <si>
    <t>8190490</t>
  </si>
  <si>
    <t>8190491</t>
  </si>
  <si>
    <t>8190492</t>
  </si>
  <si>
    <t>8190493</t>
  </si>
  <si>
    <t>8190494</t>
  </si>
  <si>
    <t>8190495</t>
  </si>
  <si>
    <t>8190496</t>
  </si>
  <si>
    <t>8190497</t>
  </si>
  <si>
    <t>8190498</t>
  </si>
  <si>
    <t>8190499</t>
  </si>
  <si>
    <t>8190500</t>
  </si>
  <si>
    <t>8190501</t>
  </si>
  <si>
    <t>8190502</t>
  </si>
  <si>
    <t>8190505</t>
  </si>
  <si>
    <t>8190511</t>
  </si>
  <si>
    <t>8190516</t>
  </si>
  <si>
    <t>8190520</t>
  </si>
  <si>
    <t>8190521</t>
  </si>
  <si>
    <t>8190601</t>
  </si>
  <si>
    <t>8190602</t>
  </si>
  <si>
    <t>8190603</t>
  </si>
  <si>
    <t>8190604</t>
  </si>
  <si>
    <t>8190605</t>
  </si>
  <si>
    <t>8190606</t>
  </si>
  <si>
    <t>8190607</t>
  </si>
  <si>
    <t>8190608</t>
  </si>
  <si>
    <t>8190609</t>
  </si>
  <si>
    <t>8190610</t>
  </si>
  <si>
    <t>8190611</t>
  </si>
  <si>
    <t>8190612</t>
  </si>
  <si>
    <t>8190613</t>
  </si>
  <si>
    <t>8190614</t>
  </si>
  <si>
    <t>8197001</t>
  </si>
  <si>
    <t>8197050</t>
  </si>
  <si>
    <t>8197051</t>
  </si>
  <si>
    <t>8197052</t>
  </si>
  <si>
    <t>8197060</t>
  </si>
  <si>
    <t>8200001</t>
  </si>
  <si>
    <t>8200002</t>
  </si>
  <si>
    <t>8200003</t>
  </si>
  <si>
    <t>8200004</t>
  </si>
  <si>
    <t>8200005</t>
  </si>
  <si>
    <t>8200006</t>
  </si>
  <si>
    <t>8200008</t>
  </si>
  <si>
    <t>8200010</t>
  </si>
  <si>
    <t>8200012</t>
  </si>
  <si>
    <t>8200014</t>
  </si>
  <si>
    <t>8200015</t>
  </si>
  <si>
    <t>8200016</t>
  </si>
  <si>
    <t>8200017</t>
  </si>
  <si>
    <t>8200018</t>
  </si>
  <si>
    <t>8200019</t>
  </si>
  <si>
    <t>8200020</t>
  </si>
  <si>
    <t>8200021</t>
  </si>
  <si>
    <t>8200022</t>
  </si>
  <si>
    <t>8200023</t>
  </si>
  <si>
    <t>8200024</t>
  </si>
  <si>
    <t>8200027</t>
  </si>
  <si>
    <t>8200028</t>
  </si>
  <si>
    <t>8200029</t>
  </si>
  <si>
    <t>8200030</t>
  </si>
  <si>
    <t>8200031</t>
  </si>
  <si>
    <t>8200033</t>
  </si>
  <si>
    <t>8200037</t>
  </si>
  <si>
    <t>8200039</t>
  </si>
  <si>
    <t>8200042</t>
  </si>
  <si>
    <t>8200045</t>
  </si>
  <si>
    <t>8200046</t>
  </si>
  <si>
    <t>8200047</t>
  </si>
  <si>
    <t>8200048</t>
  </si>
  <si>
    <t>8200049</t>
  </si>
  <si>
    <t>8200050</t>
  </si>
  <si>
    <t>8200053</t>
  </si>
  <si>
    <t>8200054</t>
  </si>
  <si>
    <t>8200055</t>
  </si>
  <si>
    <t>820RR</t>
  </si>
  <si>
    <t>8200056</t>
  </si>
  <si>
    <t>8200065</t>
  </si>
  <si>
    <t>8200069</t>
  </si>
  <si>
    <t>8200070</t>
  </si>
  <si>
    <t>8200071</t>
  </si>
  <si>
    <t>8200072</t>
  </si>
  <si>
    <t>8200073</t>
  </si>
  <si>
    <t>8200074</t>
  </si>
  <si>
    <t>8200075</t>
  </si>
  <si>
    <t>8200080</t>
  </si>
  <si>
    <t>8200085</t>
  </si>
  <si>
    <t>8200086</t>
  </si>
  <si>
    <t>8200087</t>
  </si>
  <si>
    <t>TS, Managed Field Ethernet Switch, Rem</t>
  </si>
  <si>
    <t>8200088</t>
  </si>
  <si>
    <t>8200089</t>
  </si>
  <si>
    <t>TS, Managed Field Ethernet Switch, Salv</t>
  </si>
  <si>
    <t>8200090</t>
  </si>
  <si>
    <t>8200095</t>
  </si>
  <si>
    <t>8200100</t>
  </si>
  <si>
    <t>8200101</t>
  </si>
  <si>
    <t>8200102</t>
  </si>
  <si>
    <t>8200103</t>
  </si>
  <si>
    <t>8200105</t>
  </si>
  <si>
    <t>8200106</t>
  </si>
  <si>
    <t>8200110</t>
  </si>
  <si>
    <t>8200111</t>
  </si>
  <si>
    <t>8200112</t>
  </si>
  <si>
    <t>8200113</t>
  </si>
  <si>
    <t>8200116</t>
  </si>
  <si>
    <t>8200120</t>
  </si>
  <si>
    <t>8200121</t>
  </si>
  <si>
    <t>8200122</t>
  </si>
  <si>
    <t>8200123</t>
  </si>
  <si>
    <t>8200124</t>
  </si>
  <si>
    <t>8200125</t>
  </si>
  <si>
    <t>8200126</t>
  </si>
  <si>
    <t>8200127</t>
  </si>
  <si>
    <t>8200128</t>
  </si>
  <si>
    <t>8200129</t>
  </si>
  <si>
    <t>8200135</t>
  </si>
  <si>
    <t>8200136</t>
  </si>
  <si>
    <t>8200138</t>
  </si>
  <si>
    <t>8200140</t>
  </si>
  <si>
    <t>8200141</t>
  </si>
  <si>
    <t>8200142</t>
  </si>
  <si>
    <t>8200145</t>
  </si>
  <si>
    <t>8200146</t>
  </si>
  <si>
    <t>8200150</t>
  </si>
  <si>
    <t>8200151</t>
  </si>
  <si>
    <t>8200152</t>
  </si>
  <si>
    <t>8200155</t>
  </si>
  <si>
    <t>8200156</t>
  </si>
  <si>
    <t>8200157</t>
  </si>
  <si>
    <t>8200158</t>
  </si>
  <si>
    <t>8200159</t>
  </si>
  <si>
    <t>8200160</t>
  </si>
  <si>
    <t>8200165</t>
  </si>
  <si>
    <t>8200167</t>
  </si>
  <si>
    <t>8200168</t>
  </si>
  <si>
    <t>8200170</t>
  </si>
  <si>
    <t>8200171</t>
  </si>
  <si>
    <t>8200172</t>
  </si>
  <si>
    <t>8200173</t>
  </si>
  <si>
    <t>8200175</t>
  </si>
  <si>
    <t>8200176</t>
  </si>
  <si>
    <t>8200177</t>
  </si>
  <si>
    <t>8200179</t>
  </si>
  <si>
    <t>8200180</t>
  </si>
  <si>
    <t>8200181</t>
  </si>
  <si>
    <t>8200182</t>
  </si>
  <si>
    <t>8200183</t>
  </si>
  <si>
    <t>8200184</t>
  </si>
  <si>
    <t>8200185</t>
  </si>
  <si>
    <t>8200186</t>
  </si>
  <si>
    <t>Cabinet, NEMA Type</t>
  </si>
  <si>
    <t>820QQ</t>
  </si>
  <si>
    <t>8200190</t>
  </si>
  <si>
    <t>8200191</t>
  </si>
  <si>
    <t>8200193</t>
  </si>
  <si>
    <t>8200194</t>
  </si>
  <si>
    <t>8200195</t>
  </si>
  <si>
    <t>8200196</t>
  </si>
  <si>
    <t>8200197</t>
  </si>
  <si>
    <t>8200198</t>
  </si>
  <si>
    <t>8200200</t>
  </si>
  <si>
    <t>8200201</t>
  </si>
  <si>
    <t>8200205</t>
  </si>
  <si>
    <t>8200206</t>
  </si>
  <si>
    <t>8200207</t>
  </si>
  <si>
    <t>8200208</t>
  </si>
  <si>
    <t>8200215</t>
  </si>
  <si>
    <t>8200216</t>
  </si>
  <si>
    <t>8200217</t>
  </si>
  <si>
    <t>8200218</t>
  </si>
  <si>
    <t>8200220</t>
  </si>
  <si>
    <t>8200221</t>
  </si>
  <si>
    <t>8200222</t>
  </si>
  <si>
    <t>8200223</t>
  </si>
  <si>
    <t>8200225</t>
  </si>
  <si>
    <t>8200226</t>
  </si>
  <si>
    <t>8200227</t>
  </si>
  <si>
    <t>8200228</t>
  </si>
  <si>
    <t>8200230</t>
  </si>
  <si>
    <t>8200231</t>
  </si>
  <si>
    <t>8200232</t>
  </si>
  <si>
    <t>8200233</t>
  </si>
  <si>
    <t>8200235</t>
  </si>
  <si>
    <t>8200236</t>
  </si>
  <si>
    <t>8200237</t>
  </si>
  <si>
    <t>8200238</t>
  </si>
  <si>
    <t>8200239</t>
  </si>
  <si>
    <t>8200240</t>
  </si>
  <si>
    <t>8200241</t>
  </si>
  <si>
    <t>8200245</t>
  </si>
  <si>
    <t>8200247</t>
  </si>
  <si>
    <t>8200248</t>
  </si>
  <si>
    <t>8200250</t>
  </si>
  <si>
    <t>8200251</t>
  </si>
  <si>
    <t>8200252</t>
  </si>
  <si>
    <t>8200253</t>
  </si>
  <si>
    <t>8200254</t>
  </si>
  <si>
    <t>8200255</t>
  </si>
  <si>
    <t>8200256</t>
  </si>
  <si>
    <t>8200257</t>
  </si>
  <si>
    <t>8200260</t>
  </si>
  <si>
    <t>8200261</t>
  </si>
  <si>
    <t>8200270</t>
  </si>
  <si>
    <t>8200271</t>
  </si>
  <si>
    <t>8200272</t>
  </si>
  <si>
    <t>8200273</t>
  </si>
  <si>
    <t>8200274</t>
  </si>
  <si>
    <t>8200275</t>
  </si>
  <si>
    <t>8200280</t>
  </si>
  <si>
    <t>TS, Wireless Link, Rem</t>
  </si>
  <si>
    <t>8200281</t>
  </si>
  <si>
    <t>TS, Wireless Link, Salv</t>
  </si>
  <si>
    <t>8200290</t>
  </si>
  <si>
    <t>8200291</t>
  </si>
  <si>
    <t>8200292</t>
  </si>
  <si>
    <t>8200293</t>
  </si>
  <si>
    <t>8200301</t>
  </si>
  <si>
    <t>8200304</t>
  </si>
  <si>
    <t>8200306</t>
  </si>
  <si>
    <t>8200309</t>
  </si>
  <si>
    <t>8200311</t>
  </si>
  <si>
    <t>8200313</t>
  </si>
  <si>
    <t>8200314</t>
  </si>
  <si>
    <t>8200315</t>
  </si>
  <si>
    <t>8200316</t>
  </si>
  <si>
    <t>8200318</t>
  </si>
  <si>
    <t>8200320</t>
  </si>
  <si>
    <t>8200322</t>
  </si>
  <si>
    <t>8200324</t>
  </si>
  <si>
    <t>8200325</t>
  </si>
  <si>
    <t>8200327</t>
  </si>
  <si>
    <t>8200329</t>
  </si>
  <si>
    <t>8200331</t>
  </si>
  <si>
    <t>8200333</t>
  </si>
  <si>
    <t>8200334</t>
  </si>
  <si>
    <t>8200335</t>
  </si>
  <si>
    <t>8200336</t>
  </si>
  <si>
    <t>8200337</t>
  </si>
  <si>
    <t>8200338</t>
  </si>
  <si>
    <t>8200339</t>
  </si>
  <si>
    <t>8200340</t>
  </si>
  <si>
    <t>8200342</t>
  </si>
  <si>
    <t>8200344</t>
  </si>
  <si>
    <t>8200345</t>
  </si>
  <si>
    <t>8200346</t>
  </si>
  <si>
    <t>8200347</t>
  </si>
  <si>
    <t>8200348</t>
  </si>
  <si>
    <t>8200349</t>
  </si>
  <si>
    <t>8200354</t>
  </si>
  <si>
    <t>8200359</t>
  </si>
  <si>
    <t>8200361</t>
  </si>
  <si>
    <t>8200363</t>
  </si>
  <si>
    <t>8200365</t>
  </si>
  <si>
    <t>8200367</t>
  </si>
  <si>
    <t>8200368</t>
  </si>
  <si>
    <t>8200369</t>
  </si>
  <si>
    <t>8200372</t>
  </si>
  <si>
    <t>8200373</t>
  </si>
  <si>
    <t>8200374</t>
  </si>
  <si>
    <t>8200375</t>
  </si>
  <si>
    <t>8200376</t>
  </si>
  <si>
    <t>8200377</t>
  </si>
  <si>
    <t>8200378</t>
  </si>
  <si>
    <t>8200379</t>
  </si>
  <si>
    <t>8200380</t>
  </si>
  <si>
    <t>8200381</t>
  </si>
  <si>
    <t>8200382</t>
  </si>
  <si>
    <t>8200383</t>
  </si>
  <si>
    <t>8200384</t>
  </si>
  <si>
    <t>8200385</t>
  </si>
  <si>
    <t>8200386</t>
  </si>
  <si>
    <t>Video Traf Detection Camera (Mini)</t>
  </si>
  <si>
    <t>8200387</t>
  </si>
  <si>
    <t>Video Traf Detection System (Mini)</t>
  </si>
  <si>
    <t>8200388</t>
  </si>
  <si>
    <t>8200389</t>
  </si>
  <si>
    <t>8200393</t>
  </si>
  <si>
    <t>8200394</t>
  </si>
  <si>
    <t>8200395</t>
  </si>
  <si>
    <t>8200396</t>
  </si>
  <si>
    <t>8200402</t>
  </si>
  <si>
    <t>8200403</t>
  </si>
  <si>
    <t>8200404</t>
  </si>
  <si>
    <t>8200406</t>
  </si>
  <si>
    <t>8200407</t>
  </si>
  <si>
    <t>8200408</t>
  </si>
  <si>
    <t>8200409</t>
  </si>
  <si>
    <t>8200410</t>
  </si>
  <si>
    <t>8200411</t>
  </si>
  <si>
    <t>8200412</t>
  </si>
  <si>
    <t>8200415</t>
  </si>
  <si>
    <t>8200416</t>
  </si>
  <si>
    <t>8200418</t>
  </si>
  <si>
    <t>8200419</t>
  </si>
  <si>
    <t>8200421</t>
  </si>
  <si>
    <t>8200422</t>
  </si>
  <si>
    <t>8200423</t>
  </si>
  <si>
    <t>8200424</t>
  </si>
  <si>
    <t>8200425</t>
  </si>
  <si>
    <t>8200426</t>
  </si>
  <si>
    <t>8200427</t>
  </si>
  <si>
    <t>8200430</t>
  </si>
  <si>
    <t>8200431</t>
  </si>
  <si>
    <t>8200432</t>
  </si>
  <si>
    <t>8200433</t>
  </si>
  <si>
    <t>8200434</t>
  </si>
  <si>
    <t>8200435</t>
  </si>
  <si>
    <t>8200436</t>
  </si>
  <si>
    <t>8200437</t>
  </si>
  <si>
    <t>8200438</t>
  </si>
  <si>
    <t>8200439</t>
  </si>
  <si>
    <t>8200440</t>
  </si>
  <si>
    <t>8200441</t>
  </si>
  <si>
    <t>8200442</t>
  </si>
  <si>
    <t>8200444</t>
  </si>
  <si>
    <t>8200445</t>
  </si>
  <si>
    <t>8200446</t>
  </si>
  <si>
    <t>8200447</t>
  </si>
  <si>
    <t>8200448</t>
  </si>
  <si>
    <t>8200449</t>
  </si>
  <si>
    <t>8200452</t>
  </si>
  <si>
    <t>8200453</t>
  </si>
  <si>
    <t>8200456</t>
  </si>
  <si>
    <t>8200457</t>
  </si>
  <si>
    <t>8200458</t>
  </si>
  <si>
    <t>TS Face, Bag</t>
  </si>
  <si>
    <t>8200459</t>
  </si>
  <si>
    <t>TS Face, Bag, Rem</t>
  </si>
  <si>
    <t>8200460</t>
  </si>
  <si>
    <t>8200461</t>
  </si>
  <si>
    <t>8200462</t>
  </si>
  <si>
    <t>8200470</t>
  </si>
  <si>
    <t>8200480</t>
  </si>
  <si>
    <t>8200490</t>
  </si>
  <si>
    <t>8200491</t>
  </si>
  <si>
    <t>8200492</t>
  </si>
  <si>
    <t>8200493</t>
  </si>
  <si>
    <t>8200494</t>
  </si>
  <si>
    <t>8200495</t>
  </si>
  <si>
    <t>8200496</t>
  </si>
  <si>
    <t>8200497</t>
  </si>
  <si>
    <t>8200498</t>
  </si>
  <si>
    <t>8200500</t>
  </si>
  <si>
    <t>8200501</t>
  </si>
  <si>
    <t>8200502</t>
  </si>
  <si>
    <t>8200503</t>
  </si>
  <si>
    <t>8200504</t>
  </si>
  <si>
    <t>8200505</t>
  </si>
  <si>
    <t>8200506</t>
  </si>
  <si>
    <t>8200510</t>
  </si>
  <si>
    <t>8200511</t>
  </si>
  <si>
    <t>8200512</t>
  </si>
  <si>
    <t>8200513</t>
  </si>
  <si>
    <t>8200514</t>
  </si>
  <si>
    <t>8200515</t>
  </si>
  <si>
    <t>8200520</t>
  </si>
  <si>
    <t>8200521</t>
  </si>
  <si>
    <t>8200522</t>
  </si>
  <si>
    <t>8200523</t>
  </si>
  <si>
    <t>8200524</t>
  </si>
  <si>
    <t>8200525</t>
  </si>
  <si>
    <t>8200532</t>
  </si>
  <si>
    <t>8200533</t>
  </si>
  <si>
    <t>8200534</t>
  </si>
  <si>
    <t>8200535</t>
  </si>
  <si>
    <t>8200536</t>
  </si>
  <si>
    <t>8200537</t>
  </si>
  <si>
    <t>8201386</t>
  </si>
  <si>
    <t>Video Traf Detection Camera (Mini), Rem</t>
  </si>
  <si>
    <t>8201387</t>
  </si>
  <si>
    <t>Video Traf Detection System (Mini), Rem</t>
  </si>
  <si>
    <t>8207001</t>
  </si>
  <si>
    <t>8207050</t>
  </si>
  <si>
    <t>8207051</t>
  </si>
  <si>
    <t>8207060</t>
  </si>
  <si>
    <t>8210001</t>
  </si>
  <si>
    <t>8210005</t>
  </si>
  <si>
    <t>8210010</t>
  </si>
  <si>
    <t>8210015</t>
  </si>
  <si>
    <t>8210020</t>
  </si>
  <si>
    <t>8217050</t>
  </si>
  <si>
    <t>8220000</t>
  </si>
  <si>
    <t>8220001</t>
  </si>
  <si>
    <t>8220012</t>
  </si>
  <si>
    <t>8220013</t>
  </si>
  <si>
    <t>8220024</t>
  </si>
  <si>
    <t>8220025</t>
  </si>
  <si>
    <t>8227001</t>
  </si>
  <si>
    <t>8230040</t>
  </si>
  <si>
    <t>8230050</t>
  </si>
  <si>
    <t>8230051</t>
  </si>
  <si>
    <t>8230052</t>
  </si>
  <si>
    <t>8230053</t>
  </si>
  <si>
    <t>8230054</t>
  </si>
  <si>
    <t>8230055</t>
  </si>
  <si>
    <t>8230056</t>
  </si>
  <si>
    <t>8230060</t>
  </si>
  <si>
    <t>8230061</t>
  </si>
  <si>
    <t>8230062</t>
  </si>
  <si>
    <t>8230063</t>
  </si>
  <si>
    <t>8230064</t>
  </si>
  <si>
    <t>8230065</t>
  </si>
  <si>
    <t>8230067</t>
  </si>
  <si>
    <t>8230075</t>
  </si>
  <si>
    <t>8230076</t>
  </si>
  <si>
    <t>8230091</t>
  </si>
  <si>
    <t>8230095</t>
  </si>
  <si>
    <t>8230096</t>
  </si>
  <si>
    <t>8230130</t>
  </si>
  <si>
    <t>8230131</t>
  </si>
  <si>
    <t>8230132</t>
  </si>
  <si>
    <t>8230133</t>
  </si>
  <si>
    <t>8230134</t>
  </si>
  <si>
    <t>8230135</t>
  </si>
  <si>
    <t>8230137</t>
  </si>
  <si>
    <t>8230150</t>
  </si>
  <si>
    <t>8230151</t>
  </si>
  <si>
    <t>8230155</t>
  </si>
  <si>
    <t>8230156</t>
  </si>
  <si>
    <t>8230160</t>
  </si>
  <si>
    <t>8230161</t>
  </si>
  <si>
    <t>8230165</t>
  </si>
  <si>
    <t>8230166</t>
  </si>
  <si>
    <t>8230170</t>
  </si>
  <si>
    <t>8230171</t>
  </si>
  <si>
    <t>8230180</t>
  </si>
  <si>
    <t>8230181</t>
  </si>
  <si>
    <t>8230240</t>
  </si>
  <si>
    <t>8230245</t>
  </si>
  <si>
    <t>8230250</t>
  </si>
  <si>
    <t>8230260</t>
  </si>
  <si>
    <t>8230261</t>
  </si>
  <si>
    <t>8230262</t>
  </si>
  <si>
    <t>8230263</t>
  </si>
  <si>
    <t>8230264</t>
  </si>
  <si>
    <t>8230265</t>
  </si>
  <si>
    <t>8230266</t>
  </si>
  <si>
    <t>8230267</t>
  </si>
  <si>
    <t>8230268</t>
  </si>
  <si>
    <t>8230269</t>
  </si>
  <si>
    <t>8230348</t>
  </si>
  <si>
    <t>8230360</t>
  </si>
  <si>
    <t>8230372</t>
  </si>
  <si>
    <t>8230381</t>
  </si>
  <si>
    <t>8230382</t>
  </si>
  <si>
    <t>8230391</t>
  </si>
  <si>
    <t>8230392</t>
  </si>
  <si>
    <t>8230401</t>
  </si>
  <si>
    <t>8230402</t>
  </si>
  <si>
    <t>8230411</t>
  </si>
  <si>
    <t>8230412</t>
  </si>
  <si>
    <t>8230421</t>
  </si>
  <si>
    <t>8230422</t>
  </si>
  <si>
    <t>8230431</t>
  </si>
  <si>
    <t>8230432</t>
  </si>
  <si>
    <t>8230440</t>
  </si>
  <si>
    <t>8237001</t>
  </si>
  <si>
    <t>8237010</t>
  </si>
  <si>
    <t>8237040</t>
  </si>
  <si>
    <t>8237050</t>
  </si>
  <si>
    <t>8237051</t>
  </si>
  <si>
    <t>8240001</t>
  </si>
  <si>
    <t>8240007</t>
  </si>
  <si>
    <t>8240020</t>
  </si>
  <si>
    <t>8240021</t>
  </si>
  <si>
    <t>8240022</t>
  </si>
  <si>
    <t>8240030</t>
  </si>
  <si>
    <t>8247040</t>
  </si>
  <si>
    <t>8247051</t>
  </si>
  <si>
    <t>8247060</t>
  </si>
  <si>
    <t>8257001</t>
  </si>
  <si>
    <t>8257050</t>
  </si>
  <si>
    <t>8257051</t>
  </si>
  <si>
    <t>8260001</t>
  </si>
  <si>
    <t>8260002</t>
  </si>
  <si>
    <t>8260003</t>
  </si>
  <si>
    <t>8260004</t>
  </si>
  <si>
    <t>8260020</t>
  </si>
  <si>
    <t>8260021</t>
  </si>
  <si>
    <t>8260022</t>
  </si>
  <si>
    <t>8260023</t>
  </si>
  <si>
    <t>8260027</t>
  </si>
  <si>
    <t>8260028</t>
  </si>
  <si>
    <t>8260040</t>
  </si>
  <si>
    <t>8260041</t>
  </si>
  <si>
    <t>8260042</t>
  </si>
  <si>
    <t>8260045</t>
  </si>
  <si>
    <t>8260046</t>
  </si>
  <si>
    <t>8260047</t>
  </si>
  <si>
    <t>8260048</t>
  </si>
  <si>
    <t>8260049</t>
  </si>
  <si>
    <t>8260050</t>
  </si>
  <si>
    <t>8260051</t>
  </si>
  <si>
    <t>8260052</t>
  </si>
  <si>
    <t>8260053</t>
  </si>
  <si>
    <t>8260054</t>
  </si>
  <si>
    <t>8260055</t>
  </si>
  <si>
    <t>8260056</t>
  </si>
  <si>
    <t>8260057</t>
  </si>
  <si>
    <t>8260058</t>
  </si>
  <si>
    <t>8260059</t>
  </si>
  <si>
    <t>8260060</t>
  </si>
  <si>
    <t>8260061</t>
  </si>
  <si>
    <t>8260062</t>
  </si>
  <si>
    <t>8260063</t>
  </si>
  <si>
    <t>8260064</t>
  </si>
  <si>
    <t>8260065</t>
  </si>
  <si>
    <t>8260066</t>
  </si>
  <si>
    <t>8260067</t>
  </si>
  <si>
    <t>8260068</t>
  </si>
  <si>
    <t>8260069</t>
  </si>
  <si>
    <t>8260070</t>
  </si>
  <si>
    <t>8260071</t>
  </si>
  <si>
    <t>8260072</t>
  </si>
  <si>
    <t>8260080</t>
  </si>
  <si>
    <t>8260081</t>
  </si>
  <si>
    <t>8260082</t>
  </si>
  <si>
    <t>8260083</t>
  </si>
  <si>
    <t>8260084</t>
  </si>
  <si>
    <t>8260085</t>
  </si>
  <si>
    <t>8260100</t>
  </si>
  <si>
    <t>8260101</t>
  </si>
  <si>
    <t>8260102</t>
  </si>
  <si>
    <t>8260103</t>
  </si>
  <si>
    <t>8260104</t>
  </si>
  <si>
    <t>8260105</t>
  </si>
  <si>
    <t>8260106</t>
  </si>
  <si>
    <t>8260107</t>
  </si>
  <si>
    <t>8260108</t>
  </si>
  <si>
    <t>8260109</t>
  </si>
  <si>
    <t>8260110</t>
  </si>
  <si>
    <t>8260111</t>
  </si>
  <si>
    <t>8260112</t>
  </si>
  <si>
    <t>8260113</t>
  </si>
  <si>
    <t>8260114</t>
  </si>
  <si>
    <t>8260140</t>
  </si>
  <si>
    <t>8260141</t>
  </si>
  <si>
    <t>8260142</t>
  </si>
  <si>
    <t>8260143</t>
  </si>
  <si>
    <t>8260144</t>
  </si>
  <si>
    <t>8260147</t>
  </si>
  <si>
    <t>8260148</t>
  </si>
  <si>
    <t>8260149</t>
  </si>
  <si>
    <t>8260151</t>
  </si>
  <si>
    <t>8260152</t>
  </si>
  <si>
    <t>8260153</t>
  </si>
  <si>
    <t>8260154</t>
  </si>
  <si>
    <t>8260155</t>
  </si>
  <si>
    <t>8260156</t>
  </si>
  <si>
    <t>8260157</t>
  </si>
  <si>
    <t>8260158</t>
  </si>
  <si>
    <t>8260159</t>
  </si>
  <si>
    <t>8260160</t>
  </si>
  <si>
    <t>8267001</t>
  </si>
  <si>
    <t>8267010</t>
  </si>
  <si>
    <t>8267011</t>
  </si>
  <si>
    <t>8267020</t>
  </si>
  <si>
    <t>8267021</t>
  </si>
  <si>
    <t>8267030</t>
  </si>
  <si>
    <t>8267040</t>
  </si>
  <si>
    <t>8267050</t>
  </si>
  <si>
    <t>8267051</t>
  </si>
  <si>
    <t>8267060</t>
  </si>
  <si>
    <t>8507001</t>
  </si>
  <si>
    <t>8507002</t>
  </si>
  <si>
    <t>8507003</t>
  </si>
  <si>
    <t>8507004</t>
  </si>
  <si>
    <t>8507005</t>
  </si>
  <si>
    <t>8507007</t>
  </si>
  <si>
    <t>8507008</t>
  </si>
  <si>
    <t>8507010</t>
  </si>
  <si>
    <t>8507011</t>
  </si>
  <si>
    <t>8507012</t>
  </si>
  <si>
    <t>8507020</t>
  </si>
  <si>
    <t>8507021</t>
  </si>
  <si>
    <t>8507022</t>
  </si>
  <si>
    <t>8507023</t>
  </si>
  <si>
    <t>8507030</t>
  </si>
  <si>
    <t>8507031</t>
  </si>
  <si>
    <t>8507040</t>
  </si>
  <si>
    <t>8507041</t>
  </si>
  <si>
    <t>8507042</t>
  </si>
  <si>
    <t>8507043</t>
  </si>
  <si>
    <t>8507044</t>
  </si>
  <si>
    <t>8507050</t>
  </si>
  <si>
    <t>8507051</t>
  </si>
  <si>
    <t>8507052</t>
  </si>
  <si>
    <t>8507054</t>
  </si>
  <si>
    <t>8507055</t>
  </si>
  <si>
    <t>8507060</t>
  </si>
  <si>
    <t>Pay Item Codes (10-12-2018)</t>
  </si>
  <si>
    <t>Represents an example scenerio were an even category item is covered in a odd category</t>
  </si>
  <si>
    <t>Represents an example scenerio were an odd category item is covered in a even category</t>
  </si>
  <si>
    <t>Category Alt.</t>
  </si>
  <si>
    <t>HMA Alt</t>
  </si>
  <si>
    <t>Conc Alt</t>
  </si>
  <si>
    <t>aa</t>
  </si>
  <si>
    <t>Alt Bid projects will need two alphabetic characters in the Category Alt column. See rows 3 and 4.</t>
  </si>
  <si>
    <t>Blank Rows do not negatively impact the PQS. See rows 5.</t>
  </si>
  <si>
    <t>Each structure will have its own category (2,4,6,8, … ect). See row 2.</t>
  </si>
  <si>
    <t>Road Projects will be odd categories (1,3,5,7, …ect). See row 1.</t>
  </si>
  <si>
    <t>Item Number</t>
  </si>
  <si>
    <t>Item Description</t>
  </si>
  <si>
    <t>Supplemental Description</t>
  </si>
  <si>
    <t>This tab is to price all like items the same.</t>
  </si>
  <si>
    <t>This tab will not include LSUM items.</t>
  </si>
  <si>
    <t>123456 - 0002 - R01-03035</t>
  </si>
  <si>
    <t>123456 - 0001 - R01-03035</t>
  </si>
  <si>
    <t>(blank)</t>
  </si>
  <si>
    <t>123456 - 0001 - 20</t>
  </si>
  <si>
    <t>123456 - 0001 - 25</t>
  </si>
  <si>
    <t>123456 - 0001 - 30</t>
  </si>
  <si>
    <t>123456 - 0001 - 35</t>
  </si>
  <si>
    <t>123456 - 0002 - 35</t>
  </si>
  <si>
    <t>DRAIN</t>
  </si>
  <si>
    <t>DRAIN-101</t>
  </si>
  <si>
    <t>Sewer, Cl A, 12 inch, Tr Det B - $Ft</t>
  </si>
  <si>
    <t>Dr Structure Cover, Type K - $Ea</t>
  </si>
  <si>
    <t>Dr Structure, 48 inch dia - $Ea</t>
  </si>
  <si>
    <t>DRAIN-102</t>
  </si>
  <si>
    <t>DRAIN-103</t>
  </si>
  <si>
    <t>DRAIN-104</t>
  </si>
  <si>
    <t>ProjectWide</t>
  </si>
  <si>
    <t>Staking Plan Errors and Extras, One Person - $Hr</t>
  </si>
  <si>
    <t>Staking Plan Errors and Extras, Two Person - $Hr</t>
  </si>
  <si>
    <t>Staking Plan Errors and Extras, Three Person - $Hr</t>
  </si>
  <si>
    <t>SESC</t>
  </si>
  <si>
    <t>Erosion Control, Gravel Access Approach - $Ea</t>
  </si>
  <si>
    <t>Erosion Control, Inlet Protection, Fabric Drop - $Ea</t>
  </si>
  <si>
    <t>Erosion Control, Inlet Protection, Sediment Trap - $Ea</t>
  </si>
  <si>
    <t>Items</t>
  </si>
  <si>
    <t>#1</t>
  </si>
  <si>
    <t>#2</t>
  </si>
  <si>
    <t>#3</t>
  </si>
  <si>
    <t>#4</t>
  </si>
  <si>
    <t>#5</t>
  </si>
  <si>
    <t>#6</t>
  </si>
  <si>
    <t>#7</t>
  </si>
  <si>
    <t>#8</t>
  </si>
  <si>
    <t>#9</t>
  </si>
  <si>
    <t>#10</t>
  </si>
  <si>
    <t>CAT 0001</t>
  </si>
  <si>
    <t>MiscQnt</t>
  </si>
  <si>
    <t>JN 123456</t>
  </si>
  <si>
    <t>SB EGB</t>
  </si>
  <si>
    <t>53+33.00</t>
  </si>
  <si>
    <t>LT</t>
  </si>
  <si>
    <t>53+72.00</t>
  </si>
  <si>
    <t>RT</t>
  </si>
  <si>
    <t>Struct</t>
  </si>
  <si>
    <t>Rim Elev</t>
  </si>
  <si>
    <t>#11</t>
  </si>
  <si>
    <t>#12</t>
  </si>
  <si>
    <t>#13</t>
  </si>
  <si>
    <t>#14</t>
  </si>
  <si>
    <t>#15</t>
  </si>
  <si>
    <t>#16</t>
  </si>
  <si>
    <t>#17</t>
  </si>
  <si>
    <t>#18</t>
  </si>
  <si>
    <t>All</t>
  </si>
  <si>
    <t>Cell: Sh_Sheet_Qnty_Drain</t>
  </si>
  <si>
    <t>Sewer, Cl A,</t>
  </si>
  <si>
    <t>Dr Structure</t>
  </si>
  <si>
    <t>Dr Structure,</t>
  </si>
  <si>
    <t>12 inch, Tr Det</t>
  </si>
  <si>
    <t>Cover, Type K</t>
  </si>
  <si>
    <t>48 inch dia</t>
  </si>
  <si>
    <t>B</t>
  </si>
  <si>
    <t>20.00 LT</t>
  </si>
  <si>
    <t>12.00 RT</t>
  </si>
  <si>
    <t>53+63.00</t>
  </si>
  <si>
    <t>28.00 LT</t>
  </si>
  <si>
    <t>53+78.00</t>
  </si>
  <si>
    <t>Count of QuantityCalc</t>
  </si>
  <si>
    <t>US23_MISC_001</t>
  </si>
  <si>
    <t>US23_MISC_002</t>
  </si>
  <si>
    <t>US23_MISC_003</t>
  </si>
  <si>
    <t>#19</t>
  </si>
  <si>
    <t>DRIVEWAY</t>
  </si>
  <si>
    <t>Aggregate</t>
  </si>
  <si>
    <t>Curb and</t>
  </si>
  <si>
    <t>Base, 6 inch</t>
  </si>
  <si>
    <t>Gutter, Conc,</t>
  </si>
  <si>
    <t>LOW VOLUME</t>
  </si>
  <si>
    <t>Driveway,</t>
  </si>
  <si>
    <t>Driveway</t>
  </si>
  <si>
    <t>Sidewalk,</t>
  </si>
  <si>
    <t>Nonreinf Conc,</t>
  </si>
  <si>
    <t>Opening, Conc,</t>
  </si>
  <si>
    <t>Conc, 6 inch</t>
  </si>
  <si>
    <t>6 inch</t>
  </si>
  <si>
    <t>Det F3</t>
  </si>
  <si>
    <t>Det F4</t>
  </si>
  <si>
    <t>Det M</t>
  </si>
  <si>
    <t>BROADWAY | 0052+34 | RT</t>
  </si>
  <si>
    <t>BROADWAY</t>
  </si>
  <si>
    <t>52+34 RT</t>
  </si>
  <si>
    <t>Shared use</t>
  </si>
  <si>
    <t>Path, Conc</t>
  </si>
  <si>
    <t>Surface Cse, 6</t>
  </si>
  <si>
    <t>inch</t>
  </si>
  <si>
    <t>KERR CDS | 0150+67 | LT</t>
  </si>
  <si>
    <t>KERR CDS</t>
  </si>
  <si>
    <t>150+67 LT</t>
  </si>
  <si>
    <t>KERR CDS | 0151+36 | LT</t>
  </si>
  <si>
    <t>151+36 LT</t>
  </si>
  <si>
    <t>KERR CDS | 0152+55 | LT</t>
  </si>
  <si>
    <t>152+55 LT</t>
  </si>
  <si>
    <t>ARNOLD | 0151+71 | LT</t>
  </si>
  <si>
    <t>ARNOLD</t>
  </si>
  <si>
    <t>151+71 LT</t>
  </si>
  <si>
    <t>ARNOLD | 0152+77 | RT</t>
  </si>
  <si>
    <t>152+77 RT</t>
  </si>
  <si>
    <t>M-60_CON_001</t>
  </si>
  <si>
    <t>M-60_CON_002</t>
  </si>
  <si>
    <t>M-60_CON_004</t>
  </si>
  <si>
    <t>M-60_CON_005</t>
  </si>
  <si>
    <t>M-60_CON_006</t>
  </si>
  <si>
    <t>Aggregate Base, 6 inch - $Syd</t>
  </si>
  <si>
    <t>ERCON</t>
  </si>
  <si>
    <t>Erosion Control, Maintenance, Sediment Removal - $Cyd</t>
  </si>
  <si>
    <t>Aggregate Base, 4 inch - $Syd</t>
  </si>
  <si>
    <t>Erosion Control, Silt Fence - $Ft</t>
  </si>
  <si>
    <t>_ Unique Item - 2087001 - $Ft</t>
  </si>
  <si>
    <t>Erosion Control, Check Dam, Stone, Special</t>
  </si>
  <si>
    <t>Permeable Runoff Structure</t>
  </si>
  <si>
    <t>Curb and Gutter, Conc, Det F4 - $Ft</t>
  </si>
  <si>
    <t>Driveway Opening, Conc, Det M - $Ft</t>
  </si>
  <si>
    <t>DRAIN-3677</t>
  </si>
  <si>
    <t>Culv End Sect, 12 inch - $Ea</t>
  </si>
  <si>
    <t>CONC</t>
  </si>
  <si>
    <t>Shared use Path, Conc - $Syd</t>
  </si>
  <si>
    <t>Subbase, CIP - $Cyd</t>
  </si>
  <si>
    <t>DRAIN-510</t>
  </si>
  <si>
    <t>DRAIN-512</t>
  </si>
  <si>
    <t>Curb and Gutter, Conc, Det F3 - $Ft</t>
  </si>
  <si>
    <t>Driveway, Nonreinf Conc, 6 inch - $Syd</t>
  </si>
  <si>
    <t>Sidewalk, Conc, 6 inch - $Sft</t>
  </si>
  <si>
    <t>Aggregate Surface Cse, 6 inch - $Syd</t>
  </si>
  <si>
    <t>DRAIN-3676</t>
  </si>
  <si>
    <t>Culv End Sect, 15 inch - $Ea</t>
  </si>
  <si>
    <t>DRAIN-3673</t>
  </si>
  <si>
    <t>Culv End Sect, 18 inch - $Ea</t>
  </si>
  <si>
    <t>DRAIN-3674</t>
  </si>
  <si>
    <t>Type</t>
  </si>
  <si>
    <t>See tab DrWay1 for linking Driveway Tables</t>
  </si>
  <si>
    <t>See tab Qnty1  for linking Quantity Tables</t>
  </si>
  <si>
    <t>See tab Drain1 for linking Drainage Tables</t>
  </si>
  <si>
    <t>US23 Construction Sheet 6</t>
  </si>
  <si>
    <t>US23 Construction Sheet 14</t>
  </si>
  <si>
    <t>US23MiscQnt</t>
  </si>
  <si>
    <t>US23 Drainage 001</t>
  </si>
  <si>
    <t>US23_CON_006</t>
  </si>
  <si>
    <t>US23_CON_004</t>
  </si>
  <si>
    <t>US23_CON_005</t>
  </si>
  <si>
    <t>US23_CON_007</t>
  </si>
  <si>
    <t>US23_CON_008</t>
  </si>
  <si>
    <t>US23_CON_009</t>
  </si>
  <si>
    <t>US23_CON_010</t>
  </si>
  <si>
    <t>US23_CON_011</t>
  </si>
  <si>
    <t>US23_CON_012</t>
  </si>
  <si>
    <t>US23_CON_013</t>
  </si>
  <si>
    <t>US23_CON_014</t>
  </si>
  <si>
    <t>US23_CON_015</t>
  </si>
  <si>
    <t>US23_CON_016</t>
  </si>
  <si>
    <t>US23_CON_017</t>
  </si>
  <si>
    <t>US23_CON_018</t>
  </si>
  <si>
    <t>US23_CON_019</t>
  </si>
  <si>
    <t>US23_CON_020</t>
  </si>
  <si>
    <t>US23_Drain_001</t>
  </si>
  <si>
    <t>US23_MiscQnt_001</t>
  </si>
  <si>
    <t>123456 - 0001 - 4</t>
  </si>
  <si>
    <t>123456 - 0001 - US23_MISC_002</t>
  </si>
  <si>
    <t>123456 - 0001 - US23_MISC_003</t>
  </si>
  <si>
    <t>123456 - 0001 - 49</t>
  </si>
  <si>
    <t>123456 - 0001 - 5</t>
  </si>
  <si>
    <t>123456 - 0001 - 80</t>
  </si>
  <si>
    <t>123456 - 0001 - M-60_CON_001</t>
  </si>
  <si>
    <t>123456 - 0001 - M-60_CON_002</t>
  </si>
  <si>
    <t>123456 - 0001 - M-60_CON_004</t>
  </si>
  <si>
    <t>123456 - 0001 - M-60_CON_005</t>
  </si>
  <si>
    <t>123456 - 0001 - M-60_CON_006</t>
  </si>
  <si>
    <t>123456 - 0001 - US23_CON_004</t>
  </si>
  <si>
    <t>123456 - 0001 - US23_CON_005</t>
  </si>
  <si>
    <t>123456 - 0001 - US23_CON_007</t>
  </si>
  <si>
    <t>123456 - 0001 - US23_CON_008</t>
  </si>
  <si>
    <t>123456 - 0001 - US23_CON_009</t>
  </si>
  <si>
    <t>123456 - 0001 - US23_CON_010</t>
  </si>
  <si>
    <t>123456 - 0001 - US23_CON_011</t>
  </si>
  <si>
    <t>123456 - 0001 - US23_CON_012</t>
  </si>
  <si>
    <t>123456 - 0001 - US23_CON_013</t>
  </si>
  <si>
    <t>123456 - 0001 - 134</t>
  </si>
  <si>
    <t>123456 - 0001 - US23_CON_015</t>
  </si>
  <si>
    <t>123456 - 0001 - US23_CON_016</t>
  </si>
  <si>
    <t>123456 - 0001 - US23_CON_017</t>
  </si>
  <si>
    <t>123456 - 0001 - US23_CON_018</t>
  </si>
  <si>
    <t>123456 - 0001 - US23_CON_019</t>
  </si>
  <si>
    <t>123456 - 0001 - US23_CON_020</t>
  </si>
  <si>
    <t>Culv End Sect,</t>
  </si>
  <si>
    <t>12 inch</t>
  </si>
  <si>
    <t>15 inch</t>
  </si>
  <si>
    <t>18 inch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</si>
</sst>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4" formatCode="_(&quot;$&quot;* #,##0.00_);_(&quot;$&quot;* \(#,##0.00\);_(&quot;$&quot;* &quot;-&quot;??_);_(@_)"/>
    <numFmt numFmtId="43" formatCode="_(* #,##0.00_);_(* \(#,##0.00\);_(* &quot;-&quot;??_);_(@_)"/>
    <numFmt numFmtId="164" formatCode="&quot;$&quot;#,##0.00"/>
    <numFmt numFmtId="165" formatCode="[$-409]m/d/yy\ h:mm\ AM/PM;@"/>
    <numFmt numFmtId="166" formatCode="000#"/>
    <numFmt numFmtId="167" formatCode="000"/>
    <numFmt numFmtId="168" formatCode="00#"/>
    <numFmt numFmtId="169" formatCode="0\+00.00"/>
    <numFmt numFmtId="170" formatCode="00\+00"/>
    <numFmt numFmtId="171" formatCode="0.0"/>
    <numFmt numFmtId="172" formatCode="0.0%"/>
    <numFmt numFmtId="173" formatCode="[&lt;1]\ 0.##;[&gt;=1]###"/>
    <numFmt numFmtId="174" formatCode="\Te\x\t"/>
  </numFmts>
  <fonts count="38" x14ac:knownFonts="1">
    <font>
      <sz val="11"/>
      <color theme="1"/>
      <name val="Calibri"/>
      <family val="2"/>
      <scheme val="minor"/>
    </font>
    <font>
      <sz val="11"/>
      <color theme="1"/>
      <name val="Calibri"/>
      <family val="2"/>
      <scheme val="minor"/>
    </font>
    <font>
      <sz val="10"/>
      <name val="Arial"/>
      <family val="2"/>
    </font>
    <font>
      <sz val="8"/>
      <name val="Arial Narrow"/>
      <family val="2"/>
    </font>
    <font>
      <sz val="11"/>
      <color indexed="8"/>
      <name val="Calibri"/>
      <family val="2"/>
    </font>
    <font>
      <sz val="8"/>
      <color theme="0"/>
      <name val="Arial Narrow"/>
      <family val="2"/>
    </font>
    <font>
      <sz val="11"/>
      <name val="Calibri"/>
      <family val="2"/>
      <scheme val="minor"/>
    </font>
    <font>
      <sz val="8"/>
      <name val="Arial Narrow"/>
      <family val="2"/>
    </font>
    <font>
      <sz val="8"/>
      <name val="Arial Narrow"/>
      <family val="2"/>
    </font>
    <font>
      <sz val="8"/>
      <color theme="1"/>
      <name val="Arial Narrow"/>
      <family val="2"/>
    </font>
    <font>
      <sz val="8"/>
      <name val="Arial Narrow"/>
      <family val="2"/>
    </font>
    <font>
      <sz val="11"/>
      <color theme="1"/>
      <name val="Calibri"/>
      <family val="2"/>
      <scheme val="minor"/>
    </font>
    <font>
      <sz val="8"/>
      <name val="Arial Narrow"/>
      <family val="2"/>
    </font>
    <font>
      <sz val="8"/>
      <color theme="0"/>
      <name val="Arial Narrow"/>
      <family val="2"/>
    </font>
    <font>
      <sz val="9"/>
      <name val="Arial Narrow"/>
      <family val="2"/>
    </font>
    <font>
      <sz val="9"/>
      <name val="Arial Narrow"/>
      <family val="2"/>
    </font>
    <font>
      <sz val="8"/>
      <name val="Arial Narrow"/>
      <family val="2"/>
    </font>
    <font>
      <sz val="8"/>
      <name val="Arial Narrow"/>
      <family val="2"/>
    </font>
    <font>
      <sz val="8"/>
      <name val="Arial Narrow"/>
      <family val="2"/>
    </font>
    <font>
      <b/>
      <sz val="8"/>
      <name val="Arial Narrow"/>
      <family val="2"/>
    </font>
    <font>
      <sz val="11"/>
      <color theme="1"/>
      <name val="Calibri"/>
      <family val="2"/>
      <scheme val="minor"/>
    </font>
    <font>
      <sz val="8"/>
      <name val="Arial Narrow"/>
      <family val="2"/>
    </font>
    <font>
      <sz val="11"/>
      <color theme="1"/>
      <name val="Calibri"/>
      <family val="2"/>
      <scheme val="minor"/>
    </font>
    <font>
      <b/>
      <sz val="8"/>
      <name val="Arial Narrow"/>
      <family val="2"/>
    </font>
    <font>
      <b/>
      <sz val="8"/>
      <name val="Arial Narrow"/>
      <family val="2"/>
    </font>
    <font>
      <sz val="8"/>
      <name val="Arial Narrow"/>
      <family val="2"/>
    </font>
    <font>
      <b/>
      <sz val="8"/>
      <name val="Arial Narrow"/>
      <family val="2"/>
    </font>
    <font>
      <sz val="10"/>
      <color theme="1"/>
      <name val="Arial"/>
      <family val="2"/>
    </font>
    <font>
      <sz val="8"/>
      <name val="Arial Narrow"/>
      <family val="2"/>
    </font>
    <font>
      <sz val="8"/>
      <name val="Arial Narrow"/>
      <family val="2"/>
    </font>
    <font>
      <sz val="8"/>
      <name val="Arial Narrow"/>
      <family val="2"/>
    </font>
    <font>
      <b/>
      <sz val="10"/>
      <name val="Arial Narrow"/>
      <family val="2"/>
    </font>
    <font>
      <b/>
      <sz val="9"/>
      <name val="Arial Narrow"/>
      <family val="2"/>
    </font>
    <font>
      <sz val="11"/>
      <color theme="1"/>
      <name val="Calibri"/>
      <family val="2"/>
    </font>
    <font>
      <sz val="8"/>
      <name val="Arial Narrow"/>
    </font>
    <font>
      <b/>
      <sz val="8"/>
      <color theme="1"/>
      <name val="Arial Narrow"/>
      <family val="2"/>
    </font>
    <font>
      <sz val="11"/>
      <color theme="1"/>
      <name val="Arial Narrow"/>
      <family val="2"/>
    </font>
    <font>
      <sz val="8"/>
      <color theme="1"/>
      <name val="Arial Narrow"/>
    </font>
  </fonts>
  <fills count="17">
    <fill>
      <patternFill patternType="none"/>
    </fill>
    <fill>
      <patternFill patternType="gray125"/>
    </fill>
    <fill>
      <patternFill patternType="solid">
        <fgColor theme="0" tint="-0.14999847407452621"/>
        <bgColor indexed="64"/>
      </patternFill>
    </fill>
    <fill>
      <patternFill patternType="solid">
        <fgColor theme="6" tint="0.59999389629810485"/>
        <bgColor theme="6" tint="0.59999389629810485"/>
      </patternFill>
    </fill>
    <fill>
      <patternFill patternType="solid">
        <fgColor theme="0" tint="-0.249977111117893"/>
        <bgColor indexed="64"/>
      </patternFill>
    </fill>
    <fill>
      <patternFill patternType="solid">
        <fgColor theme="8" tint="0.79998168889431442"/>
        <bgColor indexed="64"/>
      </patternFill>
    </fill>
    <fill>
      <patternFill patternType="solid">
        <fgColor rgb="FFD9D9D9"/>
        <bgColor indexed="64"/>
      </patternFill>
    </fill>
    <fill>
      <patternFill patternType="solid">
        <fgColor indexed="22"/>
        <bgColor indexed="64"/>
      </patternFill>
    </fill>
    <fill>
      <patternFill patternType="solid">
        <fgColor theme="7" tint="0.59999389629810485"/>
        <bgColor indexed="64"/>
      </patternFill>
    </fill>
    <fill>
      <patternFill patternType="solid">
        <fgColor theme="4"/>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9" tint="-0.249977111117893"/>
        <bgColor indexed="64"/>
      </patternFill>
    </fill>
    <fill>
      <patternFill patternType="solid">
        <fgColor theme="7" tint="0.39997558519241921"/>
        <bgColor indexed="64"/>
      </patternFill>
    </fill>
  </fills>
  <borders count="7">
    <border>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right/>
      <top/>
      <bottom style="thin">
        <color theme="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xf numFmtId="44" fontId="4" fillId="0" borderId="0" applyFont="0" applyFill="0" applyBorder="0" applyAlignment="0" applyProtection="0"/>
    <xf numFmtId="0" fontId="27" fillId="0" borderId="0"/>
  </cellStyleXfs>
  <cellXfs count="278">
    <xf numFmtId="0" fontId="0" fillId="0" borderId="0" xfId="0"/>
    <xf numFmtId="0" fontId="3" fillId="0" borderId="0" xfId="0" applyFont="1" applyFill="1" applyBorder="1" applyAlignment="1">
      <alignment horizontal="center"/>
    </xf>
    <xf numFmtId="0" fontId="3" fillId="0" borderId="0" xfId="0" applyFont="1" applyFill="1" applyBorder="1" applyAlignment="1">
      <alignment horizontal="left"/>
    </xf>
    <xf numFmtId="0" fontId="3" fillId="0" borderId="0" xfId="0" applyFont="1" applyFill="1" applyBorder="1" applyAlignment="1"/>
    <xf numFmtId="0" fontId="3" fillId="0" borderId="2" xfId="0" applyFont="1" applyFill="1" applyBorder="1" applyAlignment="1">
      <alignment horizontal="left"/>
    </xf>
    <xf numFmtId="0" fontId="5" fillId="0" borderId="3" xfId="0" applyFont="1" applyFill="1" applyBorder="1" applyAlignment="1">
      <alignment horizontal="center"/>
    </xf>
    <xf numFmtId="0" fontId="5" fillId="0" borderId="0" xfId="0" applyFont="1" applyFill="1" applyBorder="1" applyAlignment="1">
      <alignment horizontal="center"/>
    </xf>
    <xf numFmtId="0" fontId="3" fillId="0" borderId="0" xfId="0" applyNumberFormat="1" applyFont="1" applyFill="1" applyBorder="1" applyAlignment="1">
      <alignment horizontal="center" vertical="top"/>
    </xf>
    <xf numFmtId="0" fontId="3" fillId="0" borderId="0" xfId="0" applyFont="1" applyFill="1" applyBorder="1" applyAlignment="1" applyProtection="1">
      <alignment horizontal="center"/>
      <protection locked="0"/>
    </xf>
    <xf numFmtId="0" fontId="3" fillId="0" borderId="0" xfId="0" applyFont="1" applyFill="1" applyBorder="1" applyAlignment="1" applyProtection="1">
      <alignment horizontal="center" vertical="top" wrapText="1"/>
    </xf>
    <xf numFmtId="0" fontId="3" fillId="0" borderId="0" xfId="0" applyFont="1" applyFill="1" applyBorder="1"/>
    <xf numFmtId="0" fontId="3" fillId="0" borderId="0" xfId="0" applyFont="1" applyFill="1" applyBorder="1" applyAlignment="1">
      <alignment wrapText="1"/>
    </xf>
    <xf numFmtId="0" fontId="3" fillId="0" borderId="0" xfId="0" applyFont="1" applyFill="1" applyBorder="1" applyAlignment="1">
      <alignment horizontal="center" vertical="top" wrapText="1"/>
    </xf>
    <xf numFmtId="0" fontId="6" fillId="0" borderId="0" xfId="0" applyFont="1" applyFill="1" applyBorder="1" applyAlignment="1">
      <alignment horizontal="center"/>
    </xf>
    <xf numFmtId="0" fontId="5" fillId="0" borderId="3" xfId="0" applyFont="1" applyFill="1" applyBorder="1" applyAlignment="1"/>
    <xf numFmtId="0" fontId="3" fillId="0" borderId="0" xfId="5" applyNumberFormat="1" applyFont="1" applyFill="1" applyBorder="1" applyAlignment="1">
      <alignment vertical="top"/>
    </xf>
    <xf numFmtId="0" fontId="5" fillId="0" borderId="3" xfId="0" applyFont="1" applyFill="1" applyBorder="1" applyAlignment="1">
      <alignment horizontal="left"/>
    </xf>
    <xf numFmtId="0" fontId="3" fillId="0" borderId="0" xfId="0" applyNumberFormat="1" applyFont="1" applyFill="1" applyBorder="1" applyAlignment="1">
      <alignment horizontal="left" vertical="top"/>
    </xf>
    <xf numFmtId="0" fontId="3" fillId="0" borderId="2" xfId="0" applyFont="1" applyFill="1" applyBorder="1" applyAlignment="1">
      <alignment horizontal="center"/>
    </xf>
    <xf numFmtId="22" fontId="3" fillId="0" borderId="2" xfId="0" applyNumberFormat="1" applyFont="1" applyFill="1" applyBorder="1" applyAlignment="1">
      <alignment horizontal="center"/>
    </xf>
    <xf numFmtId="165" fontId="3" fillId="0" borderId="2" xfId="0" applyNumberFormat="1" applyFont="1" applyFill="1" applyBorder="1" applyAlignment="1">
      <alignment horizontal="center"/>
    </xf>
    <xf numFmtId="2" fontId="3" fillId="4" borderId="0" xfId="0" applyNumberFormat="1" applyFont="1" applyFill="1" applyBorder="1" applyAlignment="1">
      <alignment horizontal="center"/>
    </xf>
    <xf numFmtId="0" fontId="3" fillId="3" borderId="1" xfId="0" applyFont="1" applyFill="1" applyBorder="1" applyAlignment="1">
      <alignment horizontal="center"/>
    </xf>
    <xf numFmtId="0" fontId="3" fillId="0" borderId="1" xfId="0" applyFont="1" applyFill="1" applyBorder="1" applyAlignment="1">
      <alignment horizontal="center"/>
    </xf>
    <xf numFmtId="0" fontId="3" fillId="0" borderId="0" xfId="0" applyNumberFormat="1" applyFont="1" applyFill="1" applyBorder="1" applyAlignment="1">
      <alignment horizontal="center"/>
    </xf>
    <xf numFmtId="0" fontId="0" fillId="0" borderId="0" xfId="0" applyFont="1"/>
    <xf numFmtId="14" fontId="0" fillId="0" borderId="0" xfId="0" applyNumberFormat="1"/>
    <xf numFmtId="0" fontId="7" fillId="0" borderId="0" xfId="0" applyNumberFormat="1" applyFont="1" applyFill="1" applyBorder="1" applyAlignment="1">
      <alignment horizontal="center"/>
    </xf>
    <xf numFmtId="0" fontId="8" fillId="0" borderId="0" xfId="0" applyNumberFormat="1" applyFont="1" applyFill="1" applyBorder="1" applyAlignment="1">
      <alignment horizontal="center"/>
    </xf>
    <xf numFmtId="0" fontId="8" fillId="0" borderId="0" xfId="0" applyFont="1" applyFill="1" applyBorder="1" applyAlignment="1">
      <alignment horizontal="left"/>
    </xf>
    <xf numFmtId="0" fontId="8" fillId="0" borderId="0" xfId="0" applyNumberFormat="1" applyFont="1" applyFill="1" applyBorder="1" applyAlignment="1">
      <alignment horizontal="left"/>
    </xf>
    <xf numFmtId="0" fontId="8" fillId="0" borderId="5" xfId="0" applyNumberFormat="1" applyFont="1" applyFill="1" applyBorder="1" applyAlignment="1">
      <alignment horizontal="center" vertical="top"/>
    </xf>
    <xf numFmtId="0" fontId="8" fillId="2" borderId="0" xfId="0" applyFont="1" applyFill="1" applyBorder="1" applyAlignment="1">
      <alignment horizontal="center" wrapText="1"/>
    </xf>
    <xf numFmtId="0" fontId="8" fillId="2" borderId="0" xfId="0" applyFont="1" applyFill="1" applyBorder="1" applyAlignment="1">
      <alignment horizontal="center"/>
    </xf>
    <xf numFmtId="43" fontId="8" fillId="2" borderId="0" xfId="1" applyNumberFormat="1" applyFont="1" applyFill="1" applyBorder="1" applyAlignment="1" applyProtection="1">
      <alignment horizontal="center"/>
    </xf>
    <xf numFmtId="0" fontId="9" fillId="0" borderId="0" xfId="0" applyFont="1"/>
    <xf numFmtId="0" fontId="10" fillId="0" borderId="0" xfId="0" applyFont="1" applyFill="1" applyBorder="1" applyAlignment="1">
      <alignment horizontal="right"/>
    </xf>
    <xf numFmtId="0" fontId="10" fillId="0" borderId="0" xfId="0" applyFont="1" applyFill="1" applyBorder="1"/>
    <xf numFmtId="1" fontId="10" fillId="0" borderId="0" xfId="0" applyNumberFormat="1" applyFont="1" applyFill="1" applyBorder="1" applyAlignment="1">
      <alignment horizontal="right"/>
    </xf>
    <xf numFmtId="0" fontId="11" fillId="0" borderId="0" xfId="0" applyFont="1"/>
    <xf numFmtId="0" fontId="10" fillId="0" borderId="0" xfId="0" applyFont="1" applyFill="1" applyBorder="1" applyAlignment="1">
      <alignment horizontal="left"/>
    </xf>
    <xf numFmtId="164" fontId="10" fillId="0" borderId="0" xfId="5" applyNumberFormat="1" applyFont="1" applyFill="1" applyBorder="1" applyAlignment="1">
      <alignment horizontal="right"/>
    </xf>
    <xf numFmtId="44" fontId="10" fillId="0" borderId="0" xfId="5" applyFont="1" applyFill="1" applyBorder="1" applyAlignment="1">
      <alignment horizontal="right"/>
    </xf>
    <xf numFmtId="1" fontId="10" fillId="0" borderId="0" xfId="5" applyNumberFormat="1" applyFont="1" applyFill="1" applyBorder="1" applyAlignment="1">
      <alignment horizontal="right"/>
    </xf>
    <xf numFmtId="0" fontId="12" fillId="0" borderId="0" xfId="0" applyFont="1" applyFill="1" applyBorder="1" applyAlignment="1" applyProtection="1">
      <alignment horizontal="center"/>
    </xf>
    <xf numFmtId="0" fontId="12" fillId="0" borderId="0" xfId="0" applyFont="1" applyFill="1" applyBorder="1" applyProtection="1"/>
    <xf numFmtId="0" fontId="13" fillId="0" borderId="0" xfId="0" applyFont="1" applyFill="1" applyBorder="1" applyAlignment="1" applyProtection="1">
      <alignment horizontal="center"/>
    </xf>
    <xf numFmtId="0" fontId="13" fillId="0" borderId="0" xfId="0" applyFont="1" applyFill="1" applyBorder="1" applyProtection="1"/>
    <xf numFmtId="1" fontId="14" fillId="0" borderId="0" xfId="1" applyNumberFormat="1" applyFont="1" applyFill="1" applyBorder="1" applyAlignment="1" applyProtection="1">
      <alignment horizontal="left" vertical="top"/>
    </xf>
    <xf numFmtId="1" fontId="12" fillId="0" borderId="0" xfId="0" applyNumberFormat="1" applyFont="1" applyFill="1" applyBorder="1" applyAlignment="1" applyProtection="1">
      <alignment horizontal="left" vertical="top" wrapText="1"/>
    </xf>
    <xf numFmtId="0" fontId="12" fillId="0" borderId="0" xfId="0" applyNumberFormat="1"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167" fontId="12" fillId="0" borderId="0" xfId="0" applyNumberFormat="1" applyFont="1" applyFill="1" applyBorder="1" applyAlignment="1" applyProtection="1">
      <alignment horizontal="left" vertical="top" wrapText="1"/>
    </xf>
    <xf numFmtId="0" fontId="14" fillId="0" borderId="0" xfId="0" applyFont="1" applyFill="1" applyBorder="1" applyAlignment="1" applyProtection="1">
      <alignment horizontal="left" vertical="top"/>
    </xf>
    <xf numFmtId="0" fontId="15" fillId="0" borderId="0" xfId="0" applyFont="1" applyFill="1" applyBorder="1" applyAlignment="1" applyProtection="1">
      <alignment horizontal="left" vertical="top"/>
    </xf>
    <xf numFmtId="0" fontId="12" fillId="0" borderId="0" xfId="0" applyFont="1" applyFill="1" applyBorder="1" applyAlignment="1" applyProtection="1">
      <alignment horizontal="left"/>
      <protection locked="0"/>
    </xf>
    <xf numFmtId="168" fontId="12" fillId="0" borderId="0" xfId="0" applyNumberFormat="1" applyFont="1" applyFill="1" applyBorder="1" applyAlignment="1" applyProtection="1">
      <alignment horizontal="left"/>
      <protection locked="0"/>
    </xf>
    <xf numFmtId="49" fontId="12" fillId="0" borderId="0" xfId="0" applyNumberFormat="1" applyFont="1" applyFill="1" applyBorder="1" applyAlignment="1" applyProtection="1">
      <alignment horizontal="left"/>
      <protection locked="0"/>
    </xf>
    <xf numFmtId="167" fontId="12" fillId="0" borderId="0" xfId="0" applyNumberFormat="1" applyFont="1" applyFill="1" applyBorder="1" applyAlignment="1" applyProtection="1">
      <alignment horizontal="left"/>
      <protection locked="0"/>
    </xf>
    <xf numFmtId="0" fontId="12" fillId="2" borderId="0" xfId="0" applyNumberFormat="1" applyFont="1" applyFill="1" applyBorder="1" applyAlignment="1" applyProtection="1">
      <alignment horizontal="left"/>
    </xf>
    <xf numFmtId="0" fontId="12" fillId="2" borderId="0" xfId="0" applyFont="1" applyFill="1" applyBorder="1" applyAlignment="1" applyProtection="1">
      <alignment horizontal="left"/>
    </xf>
    <xf numFmtId="0" fontId="16" fillId="0" borderId="0" xfId="0" applyFont="1" applyFill="1" applyBorder="1" applyAlignment="1" applyProtection="1">
      <alignment horizontal="left"/>
    </xf>
    <xf numFmtId="1" fontId="12" fillId="0" borderId="0" xfId="0" applyNumberFormat="1" applyFont="1" applyFill="1" applyBorder="1" applyProtection="1"/>
    <xf numFmtId="167" fontId="12" fillId="0" borderId="0" xfId="0" applyNumberFormat="1" applyFont="1" applyFill="1" applyBorder="1" applyAlignment="1" applyProtection="1">
      <alignment horizontal="center"/>
    </xf>
    <xf numFmtId="1" fontId="8" fillId="2" borderId="0" xfId="1" applyNumberFormat="1" applyFont="1" applyFill="1" applyBorder="1" applyAlignment="1" applyProtection="1">
      <alignment horizontal="left"/>
    </xf>
    <xf numFmtId="0" fontId="3" fillId="0" borderId="0" xfId="0" applyFont="1" applyFill="1" applyBorder="1" applyAlignment="1" applyProtection="1">
      <alignment horizontal="left"/>
      <protection locked="0"/>
    </xf>
    <xf numFmtId="49" fontId="3" fillId="0" borderId="0" xfId="0" applyNumberFormat="1" applyFont="1" applyFill="1" applyBorder="1" applyAlignment="1" applyProtection="1">
      <alignment horizontal="left"/>
      <protection locked="0"/>
    </xf>
    <xf numFmtId="0" fontId="17" fillId="0" borderId="0" xfId="0" applyFont="1" applyFill="1" applyBorder="1"/>
    <xf numFmtId="0" fontId="17" fillId="0" borderId="0" xfId="0" applyFont="1" applyFill="1" applyBorder="1" applyAlignment="1">
      <alignment horizontal="left"/>
    </xf>
    <xf numFmtId="0" fontId="17" fillId="0" borderId="0" xfId="0" applyFont="1" applyFill="1" applyBorder="1" applyAlignment="1">
      <alignment horizontal="center"/>
    </xf>
    <xf numFmtId="0" fontId="17" fillId="0" borderId="0" xfId="0" applyFont="1" applyFill="1" applyBorder="1" applyAlignment="1">
      <alignment wrapText="1"/>
    </xf>
    <xf numFmtId="0" fontId="17" fillId="0" borderId="0" xfId="0" applyFont="1" applyFill="1" applyBorder="1" applyAlignment="1" applyProtection="1">
      <alignment horizontal="center" vertical="top" wrapText="1"/>
    </xf>
    <xf numFmtId="0" fontId="17" fillId="0" borderId="0" xfId="0" applyFont="1" applyFill="1" applyBorder="1" applyAlignment="1" applyProtection="1">
      <alignment horizontal="center" vertical="top" wrapText="1"/>
      <protection locked="0"/>
    </xf>
    <xf numFmtId="0" fontId="17" fillId="0" borderId="0" xfId="0" applyFont="1" applyFill="1" applyBorder="1" applyAlignment="1">
      <alignment horizontal="center" wrapText="1"/>
    </xf>
    <xf numFmtId="0" fontId="3" fillId="0" borderId="0" xfId="0" applyNumberFormat="1" applyFont="1" applyFill="1" applyBorder="1" applyAlignment="1" applyProtection="1">
      <alignment horizontal="center"/>
      <protection locked="0"/>
    </xf>
    <xf numFmtId="170" fontId="3" fillId="0" borderId="0" xfId="0" applyNumberFormat="1" applyFont="1" applyFill="1" applyBorder="1" applyAlignment="1" applyProtection="1">
      <alignment horizontal="center"/>
      <protection locked="0"/>
    </xf>
    <xf numFmtId="171" fontId="3" fillId="0" borderId="0" xfId="1" applyNumberFormat="1" applyFont="1" applyFill="1" applyBorder="1" applyAlignment="1" applyProtection="1">
      <alignment horizontal="center"/>
      <protection locked="0"/>
    </xf>
    <xf numFmtId="172" fontId="3" fillId="0" borderId="0" xfId="3" applyNumberFormat="1" applyFont="1" applyFill="1" applyBorder="1" applyAlignment="1" applyProtection="1">
      <alignment horizontal="center"/>
      <protection locked="0"/>
    </xf>
    <xf numFmtId="171" fontId="3" fillId="0" borderId="0" xfId="5" applyNumberFormat="1" applyFont="1" applyFill="1" applyBorder="1" applyAlignment="1" applyProtection="1">
      <alignment horizontal="center"/>
      <protection locked="0"/>
    </xf>
    <xf numFmtId="171" fontId="3" fillId="0" borderId="0" xfId="0" applyNumberFormat="1" applyFont="1" applyFill="1" applyBorder="1" applyAlignment="1" applyProtection="1">
      <alignment horizontal="center"/>
      <protection locked="0"/>
    </xf>
    <xf numFmtId="0" fontId="18" fillId="0" borderId="0" xfId="0" applyFont="1" applyFill="1" applyBorder="1"/>
    <xf numFmtId="0" fontId="18" fillId="0" borderId="0" xfId="0" applyFont="1" applyFill="1" applyBorder="1" applyAlignment="1"/>
    <xf numFmtId="0" fontId="18" fillId="0" borderId="0" xfId="0" applyFont="1" applyFill="1" applyBorder="1" applyAlignment="1">
      <alignment horizontal="center"/>
    </xf>
    <xf numFmtId="164" fontId="18" fillId="0" borderId="0" xfId="5" applyNumberFormat="1" applyFont="1" applyFill="1" applyBorder="1" applyAlignment="1">
      <alignment horizontal="center"/>
    </xf>
    <xf numFmtId="44" fontId="18" fillId="0" borderId="0" xfId="5" applyFont="1" applyFill="1" applyBorder="1" applyAlignment="1">
      <alignment horizontal="center"/>
    </xf>
    <xf numFmtId="173" fontId="18" fillId="0" borderId="0" xfId="5" applyNumberFormat="1" applyFont="1" applyFill="1" applyBorder="1" applyAlignment="1">
      <alignment horizontal="center"/>
    </xf>
    <xf numFmtId="1" fontId="18" fillId="0" borderId="0" xfId="5" applyNumberFormat="1" applyFont="1" applyFill="1" applyBorder="1" applyAlignment="1">
      <alignment horizontal="center"/>
    </xf>
    <xf numFmtId="1" fontId="18" fillId="0" borderId="0" xfId="0" applyNumberFormat="1" applyFont="1" applyFill="1" applyBorder="1" applyAlignment="1">
      <alignment horizontal="center"/>
    </xf>
    <xf numFmtId="0" fontId="18" fillId="0" borderId="0" xfId="0" applyFont="1" applyFill="1" applyBorder="1" applyProtection="1">
      <protection locked="0"/>
    </xf>
    <xf numFmtId="0" fontId="18" fillId="0" borderId="0" xfId="0" applyFont="1" applyFill="1" applyBorder="1" applyAlignment="1" applyProtection="1">
      <protection locked="0"/>
    </xf>
    <xf numFmtId="0" fontId="18" fillId="0" borderId="0" xfId="0" applyFont="1" applyFill="1" applyBorder="1" applyAlignment="1" applyProtection="1">
      <alignment horizontal="center"/>
      <protection locked="0"/>
    </xf>
    <xf numFmtId="164" fontId="18" fillId="0" borderId="0" xfId="5" applyNumberFormat="1" applyFont="1" applyFill="1" applyBorder="1" applyAlignment="1" applyProtection="1">
      <alignment horizontal="center"/>
      <protection locked="0"/>
    </xf>
    <xf numFmtId="0" fontId="18" fillId="0" borderId="0" xfId="0" applyFont="1" applyFill="1" applyBorder="1" applyAlignment="1">
      <alignment horizontal="center" textRotation="90"/>
    </xf>
    <xf numFmtId="0" fontId="18" fillId="0" borderId="0" xfId="0" applyFont="1" applyFill="1" applyBorder="1" applyAlignment="1">
      <alignment textRotation="90"/>
    </xf>
    <xf numFmtId="0" fontId="20" fillId="0" borderId="0" xfId="0" applyFont="1" applyAlignment="1">
      <alignment horizontal="center"/>
    </xf>
    <xf numFmtId="1" fontId="18" fillId="0" borderId="0" xfId="0" applyNumberFormat="1" applyFont="1" applyFill="1" applyBorder="1" applyAlignment="1">
      <alignment horizontal="center" textRotation="90"/>
    </xf>
    <xf numFmtId="0" fontId="18" fillId="0" borderId="0" xfId="0" pivotButton="1" applyFont="1" applyFill="1" applyBorder="1" applyAlignment="1">
      <alignment horizontal="center"/>
    </xf>
    <xf numFmtId="173" fontId="18" fillId="0" borderId="0" xfId="0" applyNumberFormat="1" applyFont="1" applyFill="1" applyBorder="1" applyAlignment="1">
      <alignment horizontal="center"/>
    </xf>
    <xf numFmtId="167" fontId="3" fillId="0" borderId="0" xfId="0" applyNumberFormat="1" applyFont="1" applyFill="1" applyBorder="1" applyAlignment="1" applyProtection="1">
      <alignment horizontal="left"/>
      <protection locked="0"/>
    </xf>
    <xf numFmtId="0" fontId="3" fillId="0" borderId="0" xfId="0" applyFont="1" applyFill="1" applyBorder="1" applyAlignment="1" applyProtection="1">
      <alignment horizontal="center" vertical="top" wrapText="1"/>
      <protection locked="0"/>
    </xf>
    <xf numFmtId="0" fontId="21" fillId="0" borderId="0" xfId="0" applyFont="1" applyFill="1" applyBorder="1"/>
    <xf numFmtId="0" fontId="21" fillId="0" borderId="0" xfId="0" applyFont="1" applyFill="1" applyBorder="1" applyAlignment="1"/>
    <xf numFmtId="0" fontId="21" fillId="0" borderId="0" xfId="0" applyFont="1" applyFill="1" applyBorder="1" applyAlignment="1">
      <alignment horizontal="center"/>
    </xf>
    <xf numFmtId="49" fontId="21" fillId="0" borderId="0" xfId="0" applyNumberFormat="1" applyFont="1" applyFill="1" applyBorder="1" applyAlignment="1">
      <alignment horizontal="center"/>
    </xf>
    <xf numFmtId="0" fontId="21" fillId="0" borderId="0" xfId="0" applyFont="1" applyFill="1" applyBorder="1" applyAlignment="1" applyProtection="1">
      <alignment horizontal="center"/>
    </xf>
    <xf numFmtId="0" fontId="21" fillId="0" borderId="0" xfId="0" applyFont="1" applyFill="1" applyBorder="1" applyProtection="1"/>
    <xf numFmtId="0" fontId="21" fillId="0" borderId="0" xfId="0" applyFont="1" applyFill="1" applyBorder="1" applyAlignment="1" applyProtection="1">
      <alignment horizontal="center"/>
      <protection locked="0"/>
    </xf>
    <xf numFmtId="2" fontId="21" fillId="0" borderId="0" xfId="0" applyNumberFormat="1" applyFont="1" applyFill="1" applyBorder="1" applyAlignment="1" applyProtection="1">
      <alignment horizontal="center"/>
      <protection locked="0"/>
    </xf>
    <xf numFmtId="2" fontId="21" fillId="0" borderId="0" xfId="0" applyNumberFormat="1" applyFont="1" applyFill="1" applyBorder="1" applyAlignment="1" applyProtection="1">
      <alignment horizontal="center"/>
    </xf>
    <xf numFmtId="0" fontId="22" fillId="0" borderId="0" xfId="0" applyFont="1"/>
    <xf numFmtId="0" fontId="21" fillId="0" borderId="0" xfId="0" applyFont="1" applyFill="1" applyBorder="1" applyAlignment="1" applyProtection="1">
      <alignment horizontal="left"/>
    </xf>
    <xf numFmtId="0" fontId="21" fillId="0" borderId="0" xfId="0" applyFont="1" applyFill="1" applyBorder="1" applyAlignment="1">
      <alignment horizontal="right"/>
    </xf>
    <xf numFmtId="0" fontId="21" fillId="0" borderId="0" xfId="0" applyFont="1" applyFill="1" applyBorder="1" applyAlignment="1" applyProtection="1">
      <alignment horizontal="right"/>
    </xf>
    <xf numFmtId="0" fontId="21" fillId="0" borderId="0" xfId="0" applyFont="1" applyFill="1" applyBorder="1" applyProtection="1">
      <protection locked="0"/>
    </xf>
    <xf numFmtId="0" fontId="21" fillId="0" borderId="0" xfId="0" applyFont="1" applyFill="1" applyBorder="1" applyAlignment="1" applyProtection="1">
      <alignment horizontal="right"/>
      <protection locked="0"/>
    </xf>
    <xf numFmtId="0" fontId="21" fillId="0" borderId="0" xfId="0" applyFont="1" applyFill="1" applyBorder="1" applyAlignment="1">
      <alignment horizontal="center" wrapText="1"/>
    </xf>
    <xf numFmtId="0" fontId="23" fillId="0" borderId="0" xfId="0" applyFont="1" applyFill="1" applyBorder="1" applyAlignment="1" applyProtection="1">
      <alignment horizontal="center" vertical="center" wrapText="1"/>
      <protection locked="0"/>
    </xf>
    <xf numFmtId="49" fontId="23" fillId="0" borderId="0" xfId="0" applyNumberFormat="1" applyFont="1" applyFill="1" applyBorder="1" applyAlignment="1" applyProtection="1">
      <alignment horizontal="center" vertical="center" wrapText="1"/>
      <protection locked="0"/>
    </xf>
    <xf numFmtId="49" fontId="23" fillId="0" borderId="0" xfId="0" applyNumberFormat="1" applyFont="1" applyFill="1" applyBorder="1" applyAlignment="1" applyProtection="1">
      <alignment horizontal="center" vertical="center" wrapText="1"/>
    </xf>
    <xf numFmtId="2" fontId="23" fillId="0" borderId="0" xfId="0" applyNumberFormat="1" applyFont="1" applyFill="1" applyBorder="1" applyAlignment="1" applyProtection="1">
      <alignment horizontal="center" vertical="center" wrapText="1"/>
      <protection locked="0"/>
    </xf>
    <xf numFmtId="2" fontId="23" fillId="0" borderId="0" xfId="0" applyNumberFormat="1" applyFont="1" applyFill="1" applyBorder="1" applyAlignment="1" applyProtection="1">
      <alignment horizontal="center" vertical="center" wrapText="1"/>
    </xf>
    <xf numFmtId="44" fontId="23" fillId="0" borderId="0" xfId="5" applyFont="1" applyFill="1" applyBorder="1" applyAlignment="1" applyProtection="1">
      <alignment horizontal="center" vertical="center" wrapText="1"/>
      <protection locked="0"/>
    </xf>
    <xf numFmtId="44" fontId="23" fillId="0" borderId="0" xfId="5"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23" fillId="0" borderId="0" xfId="0" applyFont="1" applyFill="1" applyBorder="1" applyAlignment="1" applyProtection="1">
      <alignment horizontal="left" vertical="top" wrapText="1"/>
    </xf>
    <xf numFmtId="0" fontId="23" fillId="0" borderId="5" xfId="0" applyFont="1" applyFill="1" applyBorder="1" applyAlignment="1" applyProtection="1">
      <alignment horizontal="left" wrapText="1"/>
    </xf>
    <xf numFmtId="0" fontId="24" fillId="0" borderId="5" xfId="0" applyFont="1" applyFill="1" applyBorder="1" applyAlignment="1" applyProtection="1">
      <alignment horizontal="left" wrapText="1"/>
    </xf>
    <xf numFmtId="0" fontId="21" fillId="0" borderId="0" xfId="0" applyFont="1" applyFill="1" applyBorder="1" applyAlignment="1" applyProtection="1">
      <alignment wrapText="1"/>
    </xf>
    <xf numFmtId="0" fontId="21" fillId="0" borderId="0" xfId="0" applyFont="1" applyFill="1" applyBorder="1" applyAlignment="1">
      <alignment wrapText="1"/>
    </xf>
    <xf numFmtId="0" fontId="21" fillId="0" borderId="0" xfId="0" applyNumberFormat="1" applyFont="1" applyFill="1" applyBorder="1" applyAlignment="1" applyProtection="1">
      <alignment horizontal="left"/>
      <protection locked="0"/>
    </xf>
    <xf numFmtId="0" fontId="21" fillId="0" borderId="0" xfId="0" applyFont="1" applyFill="1" applyBorder="1" applyAlignment="1" applyProtection="1">
      <alignment horizontal="left"/>
      <protection locked="0"/>
    </xf>
    <xf numFmtId="2" fontId="21" fillId="0" borderId="0" xfId="0" applyNumberFormat="1" applyFont="1" applyFill="1" applyBorder="1" applyAlignment="1" applyProtection="1">
      <alignment horizontal="left"/>
      <protection locked="0"/>
    </xf>
    <xf numFmtId="44" fontId="21" fillId="0" borderId="0" xfId="2" applyFont="1" applyFill="1" applyBorder="1" applyAlignment="1" applyProtection="1">
      <alignment horizontal="left"/>
      <protection locked="0"/>
    </xf>
    <xf numFmtId="2" fontId="21" fillId="0" borderId="0" xfId="0" applyNumberFormat="1" applyFont="1" applyFill="1" applyBorder="1" applyAlignment="1">
      <alignment horizontal="center"/>
    </xf>
    <xf numFmtId="44" fontId="21" fillId="0" borderId="0" xfId="5" applyFont="1" applyFill="1" applyBorder="1"/>
    <xf numFmtId="2" fontId="21" fillId="0" borderId="0" xfId="0" applyNumberFormat="1" applyFont="1" applyFill="1" applyBorder="1"/>
    <xf numFmtId="0" fontId="25" fillId="0" borderId="0" xfId="0" applyFont="1" applyFill="1" applyBorder="1" applyAlignment="1" applyProtection="1">
      <alignment horizontal="left"/>
    </xf>
    <xf numFmtId="0" fontId="25" fillId="5" borderId="4" xfId="0" applyFont="1" applyFill="1" applyBorder="1" applyAlignment="1" applyProtection="1">
      <alignment horizontal="center"/>
      <protection locked="0"/>
    </xf>
    <xf numFmtId="0" fontId="26" fillId="0" borderId="0" xfId="0" applyFont="1" applyFill="1" applyBorder="1" applyAlignment="1" applyProtection="1">
      <alignment horizontal="center" vertical="top" wrapText="1"/>
    </xf>
    <xf numFmtId="166" fontId="26" fillId="0" borderId="0" xfId="0" applyNumberFormat="1" applyFont="1" applyFill="1" applyBorder="1" applyAlignment="1" applyProtection="1">
      <alignment horizontal="center" vertical="top" wrapText="1"/>
    </xf>
    <xf numFmtId="0" fontId="26" fillId="0" borderId="5" xfId="0" applyFont="1" applyFill="1" applyBorder="1" applyAlignment="1" applyProtection="1">
      <alignment horizontal="center" vertical="top" wrapText="1"/>
    </xf>
    <xf numFmtId="0" fontId="25" fillId="0" borderId="0" xfId="0" applyFont="1" applyFill="1" applyBorder="1" applyAlignment="1" applyProtection="1">
      <alignment horizontal="center"/>
    </xf>
    <xf numFmtId="0" fontId="25" fillId="2" borderId="0" xfId="0" applyNumberFormat="1" applyFont="1" applyFill="1" applyBorder="1" applyAlignment="1" applyProtection="1">
      <alignment horizontal="left"/>
    </xf>
    <xf numFmtId="0" fontId="25" fillId="0" borderId="0" xfId="0" applyFont="1" applyFill="1" applyBorder="1" applyAlignment="1" applyProtection="1">
      <alignment horizontal="center"/>
      <protection locked="0"/>
    </xf>
    <xf numFmtId="166" fontId="25" fillId="0" borderId="0" xfId="0" applyNumberFormat="1" applyFont="1" applyFill="1" applyBorder="1" applyAlignment="1" applyProtection="1">
      <alignment horizontal="center"/>
      <protection locked="0"/>
    </xf>
    <xf numFmtId="0" fontId="25" fillId="6" borderId="0" xfId="0" applyFont="1" applyFill="1" applyBorder="1" applyAlignment="1" applyProtection="1">
      <alignment horizontal="left"/>
    </xf>
    <xf numFmtId="0" fontId="25" fillId="6" borderId="0" xfId="0" applyNumberFormat="1" applyFont="1" applyFill="1" applyBorder="1" applyAlignment="1" applyProtection="1">
      <alignment horizontal="left"/>
    </xf>
    <xf numFmtId="167" fontId="25" fillId="0" borderId="0" xfId="0" applyNumberFormat="1" applyFont="1" applyFill="1" applyBorder="1" applyAlignment="1" applyProtection="1">
      <alignment horizontal="left"/>
    </xf>
    <xf numFmtId="166" fontId="25" fillId="0" borderId="0" xfId="0" applyNumberFormat="1" applyFont="1" applyFill="1" applyBorder="1" applyAlignment="1" applyProtection="1">
      <alignment horizontal="center"/>
    </xf>
    <xf numFmtId="0" fontId="0" fillId="0" borderId="0" xfId="0" applyFill="1"/>
    <xf numFmtId="49" fontId="0" fillId="0" borderId="0" xfId="0" applyNumberFormat="1" applyFill="1"/>
    <xf numFmtId="0" fontId="28" fillId="0" borderId="0" xfId="0" applyNumberFormat="1" applyFont="1" applyFill="1" applyBorder="1" applyAlignment="1">
      <alignment horizontal="center"/>
    </xf>
    <xf numFmtId="0" fontId="28" fillId="0" borderId="0" xfId="0" applyNumberFormat="1" applyFont="1" applyFill="1" applyBorder="1" applyAlignment="1">
      <alignment horizontal="left"/>
    </xf>
    <xf numFmtId="49" fontId="19" fillId="10" borderId="0" xfId="0" applyNumberFormat="1" applyFont="1" applyFill="1" applyBorder="1" applyAlignment="1" applyProtection="1">
      <alignment horizontal="center"/>
    </xf>
    <xf numFmtId="0" fontId="3" fillId="10" borderId="0" xfId="0" applyFont="1" applyFill="1" applyBorder="1" applyAlignment="1" applyProtection="1">
      <alignment horizontal="center"/>
      <protection locked="0"/>
    </xf>
    <xf numFmtId="49" fontId="23" fillId="8" borderId="2" xfId="0" applyNumberFormat="1" applyFont="1" applyFill="1" applyBorder="1" applyAlignment="1" applyProtection="1">
      <alignment horizontal="center"/>
    </xf>
    <xf numFmtId="0" fontId="3" fillId="8" borderId="2" xfId="0" applyFont="1" applyFill="1" applyBorder="1" applyAlignment="1" applyProtection="1">
      <alignment horizontal="center"/>
      <protection locked="0"/>
    </xf>
    <xf numFmtId="0" fontId="29" fillId="0" borderId="0" xfId="0" applyNumberFormat="1" applyFont="1" applyFill="1" applyBorder="1" applyAlignment="1">
      <alignment horizontal="center"/>
    </xf>
    <xf numFmtId="0" fontId="29" fillId="0" borderId="0" xfId="0" applyNumberFormat="1" applyFont="1" applyFill="1" applyBorder="1" applyAlignment="1">
      <alignment horizontal="left"/>
    </xf>
    <xf numFmtId="1" fontId="12" fillId="0" borderId="0" xfId="0" applyNumberFormat="1" applyFont="1" applyFill="1" applyBorder="1" applyAlignment="1" applyProtection="1">
      <alignment horizontal="left"/>
      <protection locked="0"/>
    </xf>
    <xf numFmtId="49" fontId="21" fillId="0" borderId="0" xfId="0" applyNumberFormat="1" applyFont="1" applyFill="1" applyBorder="1" applyAlignment="1" applyProtection="1">
      <alignment horizontal="left"/>
      <protection locked="0"/>
    </xf>
    <xf numFmtId="1" fontId="21" fillId="7" borderId="0" xfId="2" applyNumberFormat="1" applyFont="1" applyFill="1" applyBorder="1" applyAlignment="1" applyProtection="1">
      <alignment horizontal="left"/>
    </xf>
    <xf numFmtId="0" fontId="25" fillId="0" borderId="0" xfId="0" applyFont="1" applyFill="1" applyBorder="1" applyAlignment="1" applyProtection="1">
      <alignment horizontal="center"/>
    </xf>
    <xf numFmtId="0" fontId="25" fillId="6" borderId="0" xfId="0" applyFont="1" applyFill="1" applyBorder="1" applyAlignment="1" applyProtection="1">
      <alignment horizontal="left"/>
      <protection locked="0"/>
    </xf>
    <xf numFmtId="0" fontId="3" fillId="6" borderId="0" xfId="0" applyFont="1" applyFill="1" applyBorder="1" applyAlignment="1" applyProtection="1">
      <alignment horizontal="left"/>
      <protection locked="0"/>
    </xf>
    <xf numFmtId="2" fontId="30" fillId="0" borderId="0" xfId="2" applyNumberFormat="1" applyFont="1" applyFill="1" applyBorder="1" applyAlignment="1" applyProtection="1">
      <alignment horizontal="left"/>
      <protection locked="0"/>
    </xf>
    <xf numFmtId="44" fontId="3" fillId="0" borderId="0" xfId="2" applyFont="1" applyFill="1" applyBorder="1" applyAlignment="1" applyProtection="1">
      <alignment horizontal="left"/>
      <protection locked="0"/>
    </xf>
    <xf numFmtId="44" fontId="30" fillId="0" borderId="0" xfId="2" applyFont="1" applyFill="1" applyBorder="1" applyAlignment="1" applyProtection="1">
      <alignment horizontal="left"/>
      <protection locked="0"/>
    </xf>
    <xf numFmtId="2" fontId="21" fillId="0" borderId="0" xfId="2" applyNumberFormat="1" applyFont="1" applyFill="1" applyBorder="1" applyAlignment="1" applyProtection="1">
      <alignment horizontal="left"/>
      <protection locked="0"/>
    </xf>
    <xf numFmtId="0" fontId="21" fillId="11" borderId="0" xfId="0" applyFont="1" applyFill="1" applyBorder="1"/>
    <xf numFmtId="0" fontId="21" fillId="11" borderId="0" xfId="0" applyFont="1" applyFill="1" applyBorder="1" applyAlignment="1"/>
    <xf numFmtId="0" fontId="31" fillId="0" borderId="0" xfId="0" applyFont="1" applyFill="1" applyBorder="1" applyAlignment="1"/>
    <xf numFmtId="166" fontId="31" fillId="0" borderId="0" xfId="0" applyNumberFormat="1" applyFont="1" applyFill="1" applyBorder="1" applyAlignment="1" applyProtection="1">
      <alignment horizontal="center" vertical="center" wrapText="1"/>
    </xf>
    <xf numFmtId="0" fontId="32" fillId="12" borderId="0" xfId="0" applyFont="1" applyFill="1" applyBorder="1" applyAlignment="1">
      <alignment horizontal="center" vertical="center"/>
    </xf>
    <xf numFmtId="0" fontId="32" fillId="12" borderId="0" xfId="0" applyFont="1" applyFill="1" applyBorder="1" applyAlignment="1">
      <alignment horizontal="center" vertical="center" wrapText="1"/>
    </xf>
    <xf numFmtId="0" fontId="32" fillId="5" borderId="0" xfId="0" applyFont="1" applyFill="1" applyBorder="1" applyAlignment="1">
      <alignment horizontal="center" vertical="center" wrapText="1"/>
    </xf>
    <xf numFmtId="0" fontId="30" fillId="0" borderId="0" xfId="0" applyNumberFormat="1" applyFont="1" applyFill="1" applyBorder="1" applyAlignment="1">
      <alignment horizontal="center"/>
    </xf>
    <xf numFmtId="0" fontId="30" fillId="0" borderId="0" xfId="0" applyNumberFormat="1" applyFont="1" applyFill="1" applyBorder="1" applyAlignment="1">
      <alignment horizontal="left"/>
    </xf>
    <xf numFmtId="49" fontId="33" fillId="0" borderId="0" xfId="0" applyNumberFormat="1" applyFont="1" applyFill="1" applyAlignment="1" applyProtection="1"/>
    <xf numFmtId="0" fontId="30" fillId="2" borderId="0" xfId="0" applyFont="1" applyFill="1" applyBorder="1" applyAlignment="1" applyProtection="1">
      <alignment horizontal="center" wrapText="1"/>
    </xf>
    <xf numFmtId="169" fontId="30" fillId="2" borderId="0" xfId="1" applyNumberFormat="1" applyFont="1" applyFill="1" applyBorder="1" applyAlignment="1" applyProtection="1">
      <alignment horizontal="center"/>
    </xf>
    <xf numFmtId="0" fontId="21" fillId="13" borderId="0" xfId="0" applyFont="1" applyFill="1" applyBorder="1"/>
    <xf numFmtId="0" fontId="21" fillId="13" borderId="0" xfId="0" applyFont="1" applyFill="1" applyBorder="1" applyAlignment="1"/>
    <xf numFmtId="0" fontId="25" fillId="0" borderId="0" xfId="0" applyFont="1" applyFill="1" applyBorder="1" applyAlignment="1" applyProtection="1">
      <alignment horizontal="center"/>
    </xf>
    <xf numFmtId="166" fontId="19" fillId="0" borderId="0" xfId="0" applyNumberFormat="1" applyFont="1" applyFill="1" applyBorder="1" applyAlignment="1" applyProtection="1">
      <alignment horizontal="center" vertical="top" wrapText="1"/>
    </xf>
    <xf numFmtId="0" fontId="3" fillId="2" borderId="0" xfId="0" applyNumberFormat="1" applyFont="1" applyFill="1" applyBorder="1" applyAlignment="1" applyProtection="1">
      <alignment horizontal="left"/>
    </xf>
    <xf numFmtId="166" fontId="3" fillId="0" borderId="0" xfId="0" applyNumberFormat="1" applyFont="1" applyFill="1" applyBorder="1" applyAlignment="1" applyProtection="1">
      <alignment horizontal="center"/>
      <protection locked="0"/>
    </xf>
    <xf numFmtId="0" fontId="3" fillId="6" borderId="0" xfId="0" applyNumberFormat="1" applyFont="1" applyFill="1" applyBorder="1" applyAlignment="1" applyProtection="1">
      <alignment horizontal="left"/>
      <protection locked="0"/>
    </xf>
    <xf numFmtId="0" fontId="3" fillId="6" borderId="0" xfId="0" applyNumberFormat="1" applyFont="1" applyFill="1" applyBorder="1" applyAlignment="1" applyProtection="1">
      <alignment horizontal="left"/>
    </xf>
    <xf numFmtId="44" fontId="0" fillId="0" borderId="0" xfId="2" applyFont="1"/>
    <xf numFmtId="1" fontId="0" fillId="0" borderId="0" xfId="0" applyNumberFormat="1"/>
    <xf numFmtId="0" fontId="9" fillId="0" borderId="0" xfId="0" pivotButton="1" applyFont="1"/>
    <xf numFmtId="1" fontId="3" fillId="7" borderId="0" xfId="2" applyNumberFormat="1" applyFont="1" applyFill="1" applyBorder="1" applyAlignment="1" applyProtection="1">
      <alignment horizontal="left"/>
    </xf>
    <xf numFmtId="2" fontId="3" fillId="7" borderId="0" xfId="0" applyNumberFormat="1" applyFont="1" applyFill="1" applyBorder="1" applyAlignment="1" applyProtection="1">
      <alignment horizontal="left"/>
    </xf>
    <xf numFmtId="44" fontId="3" fillId="7" borderId="0" xfId="2" applyNumberFormat="1" applyFont="1" applyFill="1" applyBorder="1" applyAlignment="1" applyProtection="1">
      <alignment horizontal="left"/>
    </xf>
    <xf numFmtId="0" fontId="3" fillId="7" borderId="0" xfId="0" applyNumberFormat="1" applyFont="1" applyFill="1" applyBorder="1" applyAlignment="1" applyProtection="1">
      <alignment horizontal="left"/>
    </xf>
    <xf numFmtId="0" fontId="3" fillId="7" borderId="0" xfId="0" applyFont="1" applyFill="1" applyBorder="1" applyAlignment="1" applyProtection="1">
      <alignment horizontal="left"/>
    </xf>
    <xf numFmtId="0" fontId="3" fillId="0" borderId="0" xfId="0" applyFont="1" applyFill="1" applyBorder="1" applyProtection="1"/>
    <xf numFmtId="2" fontId="3" fillId="0" borderId="0" xfId="2" applyNumberFormat="1" applyFont="1" applyFill="1" applyBorder="1" applyAlignment="1" applyProtection="1">
      <alignment horizontal="left"/>
      <protection locked="0"/>
    </xf>
    <xf numFmtId="0" fontId="3" fillId="0" borderId="0" xfId="2" applyNumberFormat="1" applyFont="1" applyFill="1" applyBorder="1" applyAlignment="1" applyProtection="1">
      <alignment horizontal="left"/>
      <protection locked="0"/>
    </xf>
    <xf numFmtId="0" fontId="3" fillId="0" borderId="0" xfId="0" applyNumberFormat="1" applyFont="1" applyFill="1" applyBorder="1" applyAlignment="1" applyProtection="1">
      <alignment horizontal="left"/>
      <protection locked="0"/>
    </xf>
    <xf numFmtId="2" fontId="3" fillId="0" borderId="0" xfId="0" applyNumberFormat="1" applyFont="1" applyFill="1" applyBorder="1" applyAlignment="1" applyProtection="1">
      <alignment horizontal="left"/>
      <protection locked="0"/>
    </xf>
    <xf numFmtId="2" fontId="3" fillId="0" borderId="0" xfId="5" applyNumberFormat="1" applyFont="1" applyFill="1" applyBorder="1" applyAlignment="1" applyProtection="1">
      <alignment horizontal="left"/>
      <protection locked="0"/>
    </xf>
    <xf numFmtId="0" fontId="3" fillId="0" borderId="0" xfId="0" applyNumberFormat="1" applyFont="1" applyFill="1" applyBorder="1" applyAlignment="1" applyProtection="1">
      <alignment horizontal="left"/>
    </xf>
    <xf numFmtId="0" fontId="1" fillId="0" borderId="0" xfId="0" applyFont="1"/>
    <xf numFmtId="0" fontId="35" fillId="0" borderId="0" xfId="0" applyFont="1" applyAlignment="1" applyProtection="1">
      <protection locked="0"/>
    </xf>
    <xf numFmtId="0" fontId="35" fillId="0" borderId="0" xfId="0" applyFont="1" applyAlignment="1" applyProtection="1">
      <alignment horizontal="right"/>
    </xf>
    <xf numFmtId="0" fontId="9" fillId="0" borderId="0" xfId="0" applyFont="1" applyAlignment="1"/>
    <xf numFmtId="0" fontId="36" fillId="0" borderId="0" xfId="0" applyFont="1"/>
    <xf numFmtId="0" fontId="9" fillId="0" borderId="0" xfId="0" applyFont="1" applyAlignment="1">
      <alignment horizontal="left"/>
    </xf>
    <xf numFmtId="0" fontId="1" fillId="0" borderId="0" xfId="0" applyFont="1" applyAlignment="1"/>
    <xf numFmtId="168" fontId="3" fillId="0" borderId="0" xfId="0" applyNumberFormat="1" applyFont="1" applyFill="1" applyBorder="1" applyAlignment="1" applyProtection="1">
      <alignment horizontal="left"/>
      <protection locked="0"/>
    </xf>
    <xf numFmtId="1" fontId="3" fillId="0" borderId="0" xfId="0" applyNumberFormat="1" applyFont="1" applyFill="1" applyBorder="1" applyAlignment="1" applyProtection="1">
      <alignment horizontal="left"/>
      <protection locked="0"/>
    </xf>
    <xf numFmtId="0" fontId="0" fillId="0" borderId="0" xfId="0" pivotButton="1"/>
    <xf numFmtId="0" fontId="0" fillId="0" borderId="0" xfId="0" applyAlignment="1">
      <alignment horizontal="left"/>
    </xf>
    <xf numFmtId="0" fontId="36" fillId="0" borderId="0" xfId="0" pivotButton="1" applyFont="1"/>
    <xf numFmtId="169" fontId="3" fillId="0" borderId="0" xfId="0" applyNumberFormat="1"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43" fontId="3" fillId="0" borderId="0" xfId="1" applyNumberFormat="1" applyFont="1" applyFill="1" applyBorder="1" applyAlignment="1" applyProtection="1">
      <alignment horizontal="center"/>
      <protection locked="0"/>
    </xf>
    <xf numFmtId="0" fontId="3" fillId="2" borderId="0" xfId="0" applyFont="1" applyFill="1" applyBorder="1" applyAlignment="1">
      <alignment horizontal="center"/>
    </xf>
    <xf numFmtId="43" fontId="3" fillId="2" borderId="0" xfId="1" applyNumberFormat="1" applyFont="1" applyFill="1" applyBorder="1" applyAlignment="1" applyProtection="1">
      <alignment horizontal="center"/>
    </xf>
    <xf numFmtId="0" fontId="35" fillId="0" borderId="0" xfId="0" applyFont="1" applyAlignment="1">
      <alignment horizontal="left"/>
    </xf>
    <xf numFmtId="169" fontId="35" fillId="0" borderId="0" xfId="0" applyNumberFormat="1" applyFont="1" applyAlignment="1">
      <alignment horizontal="center"/>
    </xf>
    <xf numFmtId="0" fontId="35" fillId="0" borderId="0" xfId="0" applyFont="1" applyAlignment="1">
      <alignment horizontal="center"/>
    </xf>
    <xf numFmtId="0" fontId="9" fillId="0" borderId="0" xfId="0" applyFont="1" applyAlignment="1">
      <alignment horizontal="center"/>
    </xf>
    <xf numFmtId="169" fontId="9" fillId="0" borderId="0" xfId="0" applyNumberFormat="1" applyFont="1" applyAlignment="1">
      <alignment horizontal="center"/>
    </xf>
    <xf numFmtId="0" fontId="0" fillId="0" borderId="0" xfId="0" applyAlignment="1">
      <alignment horizontal="center"/>
    </xf>
    <xf numFmtId="1" fontId="35" fillId="0" borderId="0" xfId="0" applyNumberFormat="1" applyFont="1" applyAlignment="1">
      <alignment horizontal="left"/>
    </xf>
    <xf numFmtId="1" fontId="35" fillId="0" borderId="0" xfId="0" applyNumberFormat="1" applyFont="1" applyAlignment="1">
      <alignment horizontal="center"/>
    </xf>
    <xf numFmtId="0" fontId="9" fillId="0" borderId="2" xfId="0" applyFont="1" applyBorder="1" applyAlignment="1">
      <alignment horizontal="center"/>
    </xf>
    <xf numFmtId="171" fontId="9" fillId="0" borderId="2" xfId="0" applyNumberFormat="1" applyFont="1" applyBorder="1" applyAlignment="1">
      <alignment horizontal="center"/>
    </xf>
    <xf numFmtId="0" fontId="0" fillId="0" borderId="2" xfId="0" applyBorder="1" applyAlignment="1">
      <alignment horizontal="center"/>
    </xf>
    <xf numFmtId="0" fontId="9" fillId="0" borderId="6" xfId="0" applyFont="1" applyBorder="1" applyAlignment="1">
      <alignment horizontal="center"/>
    </xf>
    <xf numFmtId="0" fontId="9" fillId="0" borderId="0" xfId="0" applyFont="1" applyBorder="1" applyAlignment="1">
      <alignment horizontal="center"/>
    </xf>
    <xf numFmtId="171" fontId="9" fillId="0" borderId="0" xfId="0" applyNumberFormat="1" applyFont="1" applyBorder="1" applyAlignment="1">
      <alignment horizontal="center"/>
    </xf>
    <xf numFmtId="0" fontId="0" fillId="0" borderId="0" xfId="0" applyBorder="1" applyAlignment="1">
      <alignment horizontal="center"/>
    </xf>
    <xf numFmtId="169" fontId="3" fillId="2" borderId="0" xfId="1" applyNumberFormat="1" applyFont="1" applyFill="1" applyBorder="1" applyAlignment="1">
      <alignment horizontal="center"/>
    </xf>
    <xf numFmtId="0" fontId="19" fillId="0" borderId="0" xfId="0" applyNumberFormat="1" applyFont="1" applyFill="1" applyBorder="1" applyAlignment="1" applyProtection="1">
      <alignment horizontal="left"/>
      <protection locked="0"/>
    </xf>
    <xf numFmtId="1" fontId="3" fillId="0" borderId="0" xfId="2" applyNumberFormat="1" applyFont="1" applyFill="1" applyBorder="1" applyAlignment="1" applyProtection="1">
      <alignment horizontal="left"/>
    </xf>
    <xf numFmtId="2" fontId="3" fillId="0" borderId="0" xfId="0" applyNumberFormat="1" applyFont="1" applyFill="1" applyBorder="1" applyAlignment="1" applyProtection="1">
      <alignment horizontal="left"/>
    </xf>
    <xf numFmtId="44" fontId="3" fillId="0" borderId="0" xfId="2" applyNumberFormat="1" applyFont="1" applyFill="1" applyBorder="1" applyAlignment="1" applyProtection="1">
      <alignment horizontal="left"/>
    </xf>
    <xf numFmtId="0" fontId="0" fillId="0" borderId="0" xfId="0" pivotButton="1" applyAlignment="1">
      <alignment horizontal="center"/>
    </xf>
    <xf numFmtId="0" fontId="34" fillId="2" borderId="0" xfId="0" applyFont="1" applyFill="1" applyBorder="1" applyAlignment="1">
      <alignment horizontal="center"/>
    </xf>
    <xf numFmtId="169" fontId="34" fillId="2" borderId="0" xfId="1" applyNumberFormat="1" applyFont="1" applyFill="1" applyBorder="1" applyAlignment="1">
      <alignment horizontal="center"/>
    </xf>
    <xf numFmtId="0" fontId="3" fillId="4" borderId="0" xfId="0" applyNumberFormat="1" applyFont="1" applyFill="1" applyBorder="1" applyAlignment="1" applyProtection="1">
      <alignment horizontal="left"/>
      <protection locked="0"/>
    </xf>
    <xf numFmtId="0" fontId="3" fillId="14" borderId="0" xfId="0" applyFont="1" applyFill="1" applyBorder="1"/>
    <xf numFmtId="0" fontId="21" fillId="14" borderId="0" xfId="0" applyFont="1" applyFill="1" applyBorder="1" applyAlignment="1"/>
    <xf numFmtId="0" fontId="3" fillId="15" borderId="0" xfId="0" applyFont="1" applyFill="1" applyBorder="1"/>
    <xf numFmtId="0" fontId="21" fillId="15" borderId="0" xfId="0" applyFont="1" applyFill="1" applyBorder="1" applyAlignment="1"/>
    <xf numFmtId="0" fontId="3" fillId="16" borderId="0" xfId="0" applyFont="1" applyFill="1" applyBorder="1"/>
    <xf numFmtId="0" fontId="21" fillId="16" borderId="0" xfId="0" applyFont="1" applyFill="1" applyBorder="1" applyAlignment="1"/>
    <xf numFmtId="44" fontId="3" fillId="2" borderId="0" xfId="2" applyFont="1" applyFill="1" applyBorder="1" applyAlignment="1" applyProtection="1">
      <alignment horizontal="left"/>
      <protection locked="0"/>
    </xf>
    <xf numFmtId="44" fontId="30" fillId="2" borderId="0" xfId="2" applyFont="1" applyFill="1" applyBorder="1" applyAlignment="1" applyProtection="1">
      <alignment horizontal="left"/>
      <protection locked="0"/>
    </xf>
    <xf numFmtId="49" fontId="3" fillId="2" borderId="0" xfId="2" applyNumberFormat="1" applyFont="1" applyFill="1" applyBorder="1" applyAlignment="1" applyProtection="1">
      <alignment horizontal="left"/>
      <protection locked="0"/>
    </xf>
    <xf numFmtId="174" fontId="3" fillId="2" borderId="0" xfId="0" applyNumberFormat="1" applyFont="1" applyFill="1" applyBorder="1" applyAlignment="1" applyProtection="1">
      <alignment horizontal="left"/>
      <protection locked="0"/>
    </xf>
    <xf numFmtId="166" fontId="31" fillId="12" borderId="0"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xf>
    <xf numFmtId="0" fontId="31" fillId="12" borderId="0" xfId="0" applyFont="1" applyFill="1" applyBorder="1" applyAlignment="1" applyProtection="1">
      <alignment horizontal="center" vertical="center" wrapText="1"/>
    </xf>
    <xf numFmtId="0" fontId="21" fillId="0" borderId="0" xfId="0" applyFont="1" applyFill="1" applyBorder="1" applyAlignment="1" applyProtection="1">
      <alignment horizontal="right"/>
    </xf>
    <xf numFmtId="0" fontId="19" fillId="9" borderId="0" xfId="0" applyFont="1" applyFill="1" applyBorder="1" applyAlignment="1">
      <alignment horizontal="center"/>
    </xf>
    <xf numFmtId="0" fontId="37" fillId="0" borderId="0" xfId="0" pivotButton="1" applyFont="1"/>
    <xf numFmtId="0" fontId="37" fillId="0" borderId="0" xfId="0" applyFont="1"/>
    <xf numFmtId="1" fontId="37" fillId="0" borderId="0" xfId="0" applyNumberFormat="1" applyFont="1"/>
    <xf numFmtId="0" fontId="37" fillId="0" borderId="0" xfId="0" applyNumberFormat="1" applyFont="1"/>
    <xf numFmtId="0" fontId="34" fillId="0" borderId="0" xfId="0" pivotButton="1" applyFont="1"/>
    <xf numFmtId="0" fontId="34" fillId="0" borderId="0" xfId="0" applyFont="1"/>
    <xf numFmtId="0" fontId="34" fillId="0" borderId="0" xfId="0" applyFont="1" applyAlignment="1">
      <alignment textRotation="90"/>
    </xf>
    <xf numFmtId="0" fontId="34" fillId="0" borderId="0" xfId="0" applyFont="1" applyFill="1" applyAlignment="1">
      <alignment horizontal="center"/>
    </xf>
    <xf numFmtId="0" fontId="34" fillId="0" borderId="0" xfId="0" applyNumberFormat="1" applyFont="1" applyFill="1" applyAlignment="1">
      <alignment horizontal="center"/>
    </xf>
    <xf numFmtId="164" fontId="34" fillId="0" borderId="0" xfId="0" applyNumberFormat="1" applyFont="1" applyFill="1" applyAlignment="1">
      <alignment horizontal="center"/>
    </xf>
    <xf numFmtId="0" fontId="34" fillId="0" borderId="0" xfId="0" applyFont="1" applyFill="1" applyAlignment="1">
      <alignment horizontal="left"/>
    </xf>
    <xf numFmtId="0" fontId="37" fillId="0" borderId="0" xfId="0" pivotButton="1" applyFont="1" applyAlignment="1">
      <alignment horizontal="left"/>
    </xf>
    <xf numFmtId="0" fontId="37" fillId="0" borderId="0" xfId="0" applyFont="1" applyAlignment="1">
      <alignment horizontal="left"/>
    </xf>
    <xf numFmtId="0" fontId="37" fillId="0" borderId="0" xfId="0" applyFont="1" applyAlignment="1">
      <alignment horizontal="center"/>
    </xf>
    <xf numFmtId="0" fontId="37" fillId="0" borderId="0" xfId="0" applyNumberFormat="1" applyFont="1" applyAlignment="1">
      <alignment horizontal="center"/>
    </xf>
    <xf numFmtId="169" fontId="37" fillId="0" borderId="0" xfId="0" applyNumberFormat="1" applyFont="1"/>
    <xf numFmtId="171" fontId="37" fillId="0" borderId="0" xfId="0" applyNumberFormat="1" applyFont="1"/>
    <xf numFmtId="172" fontId="37" fillId="0" borderId="0" xfId="0" applyNumberFormat="1" applyFont="1"/>
  </cellXfs>
  <cellStyles count="7">
    <cellStyle name="Comma" xfId="1" builtinId="3"/>
    <cellStyle name="Currency" xfId="2" builtinId="4"/>
    <cellStyle name="Currency 2" xfId="5" xr:uid="{00000000-0005-0000-0000-000002000000}"/>
    <cellStyle name="Normal" xfId="0" builtinId="0"/>
    <cellStyle name="Normal 2" xfId="6" xr:uid="{00000000-0005-0000-0000-000031000000}"/>
    <cellStyle name="Normal 3 2" xfId="4" xr:uid="{00000000-0005-0000-0000-000004000000}"/>
    <cellStyle name="Percent" xfId="3" builtinId="5"/>
  </cellStyles>
  <dxfs count="2698">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69" formatCode="0\+00.0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71" formatCode="0.0"/>
    </dxf>
    <dxf>
      <numFmt numFmtId="172" formatCode="0.0%"/>
    </dxf>
    <dxf>
      <numFmt numFmtId="171" formatCode="0.0"/>
    </dxf>
    <dxf>
      <numFmt numFmtId="171" formatCode="0.0"/>
    </dxf>
    <dxf>
      <numFmt numFmtId="171" formatCode="0.0"/>
    </dxf>
    <dxf>
      <numFmt numFmtId="171" formatCode="0.0"/>
    </dxf>
    <dxf>
      <numFmt numFmtId="0" formatCode="General"/>
    </dxf>
    <dxf>
      <numFmt numFmtId="169" formatCode="0\+00.00"/>
    </dxf>
    <dxf>
      <numFmt numFmtId="171" formatCode="0.0"/>
    </dxf>
    <dxf>
      <numFmt numFmtId="172" formatCode="0.0%"/>
    </dxf>
    <dxf>
      <numFmt numFmtId="171" formatCode="0.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69" formatCode="0\+00.0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71" formatCode="0.0"/>
    </dxf>
    <dxf>
      <numFmt numFmtId="172" formatCode="0.0%"/>
    </dxf>
    <dxf>
      <numFmt numFmtId="171" formatCode="0.0"/>
    </dxf>
    <dxf>
      <numFmt numFmtId="171" formatCode="0.0"/>
    </dxf>
    <dxf>
      <numFmt numFmtId="171" formatCode="0.0"/>
    </dxf>
    <dxf>
      <numFmt numFmtId="171" formatCode="0.0"/>
    </dxf>
    <dxf>
      <numFmt numFmtId="0" formatCode="General"/>
    </dxf>
    <dxf>
      <numFmt numFmtId="169" formatCode="0\+00.00"/>
    </dxf>
    <dxf>
      <numFmt numFmtId="171" formatCode="0.0"/>
    </dxf>
    <dxf>
      <numFmt numFmtId="172" formatCode="0.0%"/>
    </dxf>
    <dxf>
      <numFmt numFmtId="171" formatCode="0.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69" formatCode="0\+00.0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71" formatCode="0.0"/>
    </dxf>
    <dxf>
      <numFmt numFmtId="172" formatCode="0.0%"/>
    </dxf>
    <dxf>
      <numFmt numFmtId="171" formatCode="0.0"/>
    </dxf>
    <dxf>
      <numFmt numFmtId="171" formatCode="0.0"/>
    </dxf>
    <dxf>
      <numFmt numFmtId="171" formatCode="0.0"/>
    </dxf>
    <dxf>
      <numFmt numFmtId="171" formatCode="0.0"/>
    </dxf>
    <dxf>
      <numFmt numFmtId="0" formatCode="General"/>
    </dxf>
    <dxf>
      <numFmt numFmtId="169" formatCode="0\+00.00"/>
    </dxf>
    <dxf>
      <numFmt numFmtId="171" formatCode="0.0"/>
    </dxf>
    <dxf>
      <numFmt numFmtId="172" formatCode="0.0%"/>
    </dxf>
    <dxf>
      <numFmt numFmtId="171" formatCode="0.0"/>
    </dxf>
    <dxf>
      <alignment horizontal="center"/>
    </dxf>
    <dxf>
      <alignment horizontal="center"/>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69" formatCode="0\+00.0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71" formatCode="0.0"/>
    </dxf>
    <dxf>
      <numFmt numFmtId="172" formatCode="0.0%"/>
    </dxf>
    <dxf>
      <numFmt numFmtId="171" formatCode="0.0"/>
    </dxf>
    <dxf>
      <numFmt numFmtId="171" formatCode="0.0"/>
    </dxf>
    <dxf>
      <numFmt numFmtId="171" formatCode="0.0"/>
    </dxf>
    <dxf>
      <numFmt numFmtId="171" formatCode="0.0"/>
    </dxf>
    <dxf>
      <numFmt numFmtId="0" formatCode="General"/>
    </dxf>
    <dxf>
      <numFmt numFmtId="169" formatCode="0\+00.00"/>
    </dxf>
    <dxf>
      <numFmt numFmtId="171" formatCode="0.0"/>
    </dxf>
    <dxf>
      <numFmt numFmtId="172" formatCode="0.0%"/>
    </dxf>
    <dxf>
      <numFmt numFmtId="171" formatCode="0.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69" formatCode="0\+00.0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71" formatCode="0.0"/>
    </dxf>
    <dxf>
      <numFmt numFmtId="172" formatCode="0.0%"/>
    </dxf>
    <dxf>
      <numFmt numFmtId="171" formatCode="0.0"/>
    </dxf>
    <dxf>
      <numFmt numFmtId="171" formatCode="0.0"/>
    </dxf>
    <dxf>
      <numFmt numFmtId="171" formatCode="0.0"/>
    </dxf>
    <dxf>
      <numFmt numFmtId="171" formatCode="0.0"/>
    </dxf>
    <dxf>
      <numFmt numFmtId="0" formatCode="General"/>
    </dxf>
    <dxf>
      <numFmt numFmtId="169" formatCode="0\+00.00"/>
    </dxf>
    <dxf>
      <numFmt numFmtId="171" formatCode="0.0"/>
    </dxf>
    <dxf>
      <numFmt numFmtId="172" formatCode="0.0%"/>
    </dxf>
    <dxf>
      <numFmt numFmtId="171" formatCode="0.0"/>
    </dxf>
    <dxf>
      <alignment horizontal="center"/>
    </dxf>
    <dxf>
      <alignment horizontal="left"/>
    </dxf>
    <dxf>
      <font>
        <sz val="8"/>
      </font>
    </dxf>
    <dxf>
      <font>
        <sz val="8"/>
      </font>
    </dxf>
    <dxf>
      <font>
        <sz val="8"/>
      </font>
    </dxf>
    <dxf>
      <font>
        <sz val="8"/>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amily val="2"/>
      </font>
    </dxf>
    <dxf>
      <font>
        <name val="Arial Narrow"/>
        <family val="2"/>
      </font>
    </dxf>
    <dxf>
      <font>
        <name val="Arial Narrow"/>
        <family val="2"/>
      </font>
    </dxf>
    <dxf>
      <font>
        <name val="Arial Narrow"/>
        <family val="2"/>
      </font>
    </dxf>
    <dxf>
      <font>
        <name val="Arial Narrow"/>
        <family val="2"/>
      </font>
    </dxf>
    <dxf>
      <font>
        <name val="Arial Narrow"/>
        <family val="2"/>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alignment horizontal="left"/>
    </dxf>
    <dxf>
      <font>
        <sz val="8"/>
      </font>
    </dxf>
    <dxf>
      <font>
        <sz val="8"/>
      </font>
    </dxf>
    <dxf>
      <font>
        <sz val="8"/>
      </font>
    </dxf>
    <dxf>
      <font>
        <sz val="8"/>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amily val="2"/>
      </font>
    </dxf>
    <dxf>
      <font>
        <name val="Arial Narrow"/>
        <family val="2"/>
      </font>
    </dxf>
    <dxf>
      <font>
        <name val="Arial Narrow"/>
        <family val="2"/>
      </font>
    </dxf>
    <dxf>
      <font>
        <name val="Arial Narrow"/>
        <family val="2"/>
      </font>
    </dxf>
    <dxf>
      <font>
        <name val="Arial Narrow"/>
        <family val="2"/>
      </font>
    </dxf>
    <dxf>
      <font>
        <name val="Arial Narrow"/>
        <family val="2"/>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alignment horizontal="left"/>
    </dxf>
    <dxf>
      <font>
        <sz val="8"/>
      </font>
    </dxf>
    <dxf>
      <font>
        <sz val="8"/>
      </font>
    </dxf>
    <dxf>
      <font>
        <sz val="8"/>
      </font>
    </dxf>
    <dxf>
      <font>
        <sz val="8"/>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amily val="2"/>
      </font>
    </dxf>
    <dxf>
      <font>
        <name val="Arial Narrow"/>
        <family val="2"/>
      </font>
    </dxf>
    <dxf>
      <font>
        <name val="Arial Narrow"/>
        <family val="2"/>
      </font>
    </dxf>
    <dxf>
      <font>
        <name val="Arial Narrow"/>
        <family val="2"/>
      </font>
    </dxf>
    <dxf>
      <font>
        <name val="Arial Narrow"/>
        <family val="2"/>
      </font>
    </dxf>
    <dxf>
      <font>
        <name val="Arial Narrow"/>
        <family val="2"/>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sz val="8"/>
      </font>
    </dxf>
    <dxf>
      <font>
        <sz val="8"/>
      </font>
    </dxf>
    <dxf>
      <font>
        <sz val="8"/>
      </font>
    </dxf>
    <dxf>
      <font>
        <sz val="8"/>
      </font>
    </dxf>
    <dxf>
      <font>
        <sz val="8"/>
      </font>
    </dxf>
    <dxf>
      <font>
        <b val="0"/>
      </font>
    </dxf>
    <dxf>
      <font>
        <b val="0"/>
      </font>
    </dxf>
    <dxf>
      <font>
        <b val="0"/>
      </font>
    </dxf>
    <dxf>
      <font>
        <b val="0"/>
      </font>
    </dxf>
    <dxf>
      <font>
        <b val="0"/>
      </font>
    </dxf>
    <dxf>
      <font>
        <i val="0"/>
      </font>
    </dxf>
    <dxf>
      <font>
        <i val="0"/>
      </font>
    </dxf>
    <dxf>
      <font>
        <i val="0"/>
      </font>
    </dxf>
    <dxf>
      <font>
        <i val="0"/>
      </font>
    </dxf>
    <dxf>
      <font>
        <i val="0"/>
      </font>
    </dxf>
    <dxf>
      <font>
        <u val="none"/>
      </font>
    </dxf>
    <dxf>
      <font>
        <u val="none"/>
      </font>
    </dxf>
    <dxf>
      <font>
        <u val="none"/>
      </font>
    </dxf>
    <dxf>
      <font>
        <u val="none"/>
      </font>
    </dxf>
    <dxf>
      <font>
        <u val="none"/>
      </font>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auto="1"/>
      </font>
    </dxf>
    <dxf>
      <font>
        <color auto="1"/>
      </font>
    </dxf>
    <dxf>
      <font>
        <color auto="1"/>
      </font>
    </dxf>
    <dxf>
      <font>
        <color auto="1"/>
      </font>
    </dxf>
    <dxf>
      <font>
        <color auto="1"/>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left"/>
    </dxf>
    <dxf>
      <alignment horizontal="left"/>
    </dxf>
    <dxf>
      <alignment textRotation="9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name val="Arial Narrow"/>
      </font>
    </dxf>
    <dxf>
      <font>
        <name val="Arial Narrow"/>
      </font>
    </dxf>
    <dxf>
      <font>
        <name val="Arial Narrow"/>
      </font>
    </dxf>
    <dxf>
      <font>
        <name val="Arial Narrow"/>
      </font>
    </dxf>
    <dxf>
      <font>
        <color auto="1"/>
      </font>
    </dxf>
    <dxf>
      <font>
        <color auto="1"/>
      </font>
    </dxf>
    <dxf>
      <font>
        <color auto="1"/>
      </font>
    </dxf>
    <dxf>
      <font>
        <color auto="1"/>
      </font>
    </dxf>
    <dxf>
      <font>
        <color auto="1"/>
      </font>
    </dxf>
    <dxf>
      <font>
        <color auto="1"/>
      </font>
    </dxf>
    <dxf>
      <font>
        <color auto="1"/>
      </font>
    </dxf>
    <dxf>
      <font>
        <color auto="1"/>
      </font>
    </dxf>
    <dxf>
      <alignment textRotation="255"/>
    </dxf>
    <dxf>
      <alignment textRotation="255"/>
    </dxf>
    <dxf>
      <alignment textRotation="90"/>
    </dxf>
    <dxf>
      <alignment textRotation="90"/>
    </dxf>
    <dxf>
      <alignment horizontal="center"/>
    </dxf>
    <dxf>
      <numFmt numFmtId="171" formatCode="0.0"/>
    </dxf>
    <dxf>
      <numFmt numFmtId="172" formatCode="0.0%"/>
    </dxf>
    <dxf>
      <numFmt numFmtId="171" formatCode="0.0"/>
    </dxf>
    <dxf>
      <numFmt numFmtId="169" formatCode="0\+00.00"/>
    </dxf>
    <dxf>
      <numFmt numFmtId="0" formatCode="General"/>
    </dxf>
    <dxf>
      <numFmt numFmtId="171" formatCode="0.0"/>
    </dxf>
    <dxf>
      <numFmt numFmtId="171" formatCode="0.0"/>
    </dxf>
    <dxf>
      <numFmt numFmtId="171" formatCode="0.0"/>
    </dxf>
    <dxf>
      <numFmt numFmtId="171" formatCode="0.0"/>
    </dxf>
    <dxf>
      <numFmt numFmtId="172" formatCode="0.0%"/>
    </dxf>
    <dxf>
      <numFmt numFmtId="171" formatCode="0.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69" formatCode="0\+00.0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name val="Arial Narrow"/>
        <scheme val="none"/>
      </font>
    </dxf>
    <dxf>
      <font>
        <name val="Arial Narrow"/>
        <scheme val="none"/>
      </font>
    </dxf>
    <dxf>
      <font>
        <name val="Arial Narrow"/>
        <scheme val="none"/>
      </font>
    </dxf>
    <dxf>
      <font>
        <name val="Arial Narrow"/>
        <scheme val="none"/>
      </font>
    </dxf>
    <dxf>
      <font>
        <sz val="8"/>
      </font>
    </dxf>
    <dxf>
      <font>
        <sz val="8"/>
      </font>
    </dxf>
    <dxf>
      <font>
        <sz val="8"/>
      </font>
    </dxf>
    <dxf>
      <font>
        <sz val="8"/>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71" formatCode="0.0"/>
    </dxf>
    <dxf>
      <numFmt numFmtId="172" formatCode="0.0%"/>
    </dxf>
    <dxf>
      <numFmt numFmtId="171" formatCode="0.0"/>
    </dxf>
    <dxf>
      <numFmt numFmtId="169" formatCode="0\+00.00"/>
    </dxf>
    <dxf>
      <numFmt numFmtId="0" formatCode="General"/>
    </dxf>
    <dxf>
      <numFmt numFmtId="171" formatCode="0.0"/>
    </dxf>
    <dxf>
      <numFmt numFmtId="171" formatCode="0.0"/>
    </dxf>
    <dxf>
      <numFmt numFmtId="171" formatCode="0.0"/>
    </dxf>
    <dxf>
      <numFmt numFmtId="171" formatCode="0.0"/>
    </dxf>
    <dxf>
      <numFmt numFmtId="172" formatCode="0.0%"/>
    </dxf>
    <dxf>
      <numFmt numFmtId="171" formatCode="0.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69" formatCode="0\+00.0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name val="Arial Narrow"/>
        <scheme val="none"/>
      </font>
    </dxf>
    <dxf>
      <font>
        <name val="Arial Narrow"/>
        <scheme val="none"/>
      </font>
    </dxf>
    <dxf>
      <font>
        <name val="Arial Narrow"/>
        <scheme val="none"/>
      </font>
    </dxf>
    <dxf>
      <font>
        <name val="Arial Narrow"/>
        <scheme val="none"/>
      </font>
    </dxf>
    <dxf>
      <font>
        <sz val="8"/>
      </font>
    </dxf>
    <dxf>
      <font>
        <sz val="8"/>
      </font>
    </dxf>
    <dxf>
      <font>
        <sz val="8"/>
      </font>
    </dxf>
    <dxf>
      <font>
        <sz val="8"/>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alignment horizontal="center"/>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amily val="2"/>
      </font>
    </dxf>
    <dxf>
      <font>
        <name val="Arial Narrow"/>
        <family val="2"/>
      </font>
    </dxf>
    <dxf>
      <font>
        <name val="Arial Narrow"/>
        <family val="2"/>
      </font>
    </dxf>
    <dxf>
      <font>
        <name val="Arial Narrow"/>
        <family val="2"/>
      </font>
    </dxf>
    <dxf>
      <font>
        <name val="Arial Narrow"/>
        <family val="2"/>
      </font>
    </dxf>
    <dxf>
      <font>
        <name val="Arial Narrow"/>
        <family val="2"/>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sz val="8"/>
      </font>
    </dxf>
    <dxf>
      <font>
        <sz val="8"/>
      </font>
    </dxf>
    <dxf>
      <font>
        <sz val="8"/>
      </font>
    </dxf>
    <dxf>
      <font>
        <sz val="8"/>
      </font>
    </dxf>
    <dxf>
      <alignment horizontal="lef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amily val="2"/>
      </font>
    </dxf>
    <dxf>
      <font>
        <name val="Arial Narrow"/>
        <family val="2"/>
      </font>
    </dxf>
    <dxf>
      <font>
        <name val="Arial Narrow"/>
        <family val="2"/>
      </font>
    </dxf>
    <dxf>
      <font>
        <name val="Arial Narrow"/>
        <family val="2"/>
      </font>
    </dxf>
    <dxf>
      <font>
        <name val="Arial Narrow"/>
        <family val="2"/>
      </font>
    </dxf>
    <dxf>
      <font>
        <name val="Arial Narrow"/>
        <family val="2"/>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name val="Arial Narrow"/>
      </font>
    </dxf>
    <dxf>
      <font>
        <name val="Arial Narrow"/>
      </font>
    </dxf>
    <dxf>
      <font>
        <name val="Arial Narrow"/>
      </font>
    </dxf>
    <dxf>
      <font>
        <name val="Arial Narrow"/>
      </font>
    </dxf>
    <dxf>
      <font>
        <name val="Arial Narrow"/>
      </font>
    </dxf>
    <dxf>
      <font>
        <name val="Arial Narrow"/>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sz val="8"/>
      </font>
    </dxf>
    <dxf>
      <font>
        <sz val="8"/>
      </font>
    </dxf>
    <dxf>
      <font>
        <sz val="8"/>
      </font>
    </dxf>
    <dxf>
      <font>
        <sz val="8"/>
      </font>
    </dxf>
    <dxf>
      <alignment horizontal="left"/>
    </dxf>
    <dxf>
      <alignment horizontal="left"/>
    </dxf>
    <dxf>
      <alignment horizontal="lef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color auto="1"/>
      </font>
    </dxf>
    <dxf>
      <font>
        <color auto="1"/>
      </font>
    </dxf>
    <dxf>
      <font>
        <color auto="1"/>
      </font>
    </dxf>
    <dxf>
      <font>
        <color auto="1"/>
      </font>
    </dxf>
    <dxf>
      <font>
        <color auto="1"/>
      </font>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u val="none"/>
      </font>
    </dxf>
    <dxf>
      <font>
        <u val="none"/>
      </font>
    </dxf>
    <dxf>
      <font>
        <u val="none"/>
      </font>
    </dxf>
    <dxf>
      <font>
        <u val="none"/>
      </font>
    </dxf>
    <dxf>
      <font>
        <u val="none"/>
      </font>
    </dxf>
    <dxf>
      <font>
        <i val="0"/>
      </font>
    </dxf>
    <dxf>
      <font>
        <i val="0"/>
      </font>
    </dxf>
    <dxf>
      <font>
        <i val="0"/>
      </font>
    </dxf>
    <dxf>
      <font>
        <i val="0"/>
      </font>
    </dxf>
    <dxf>
      <font>
        <i val="0"/>
      </font>
    </dxf>
    <dxf>
      <font>
        <b val="0"/>
      </font>
    </dxf>
    <dxf>
      <font>
        <b val="0"/>
      </font>
    </dxf>
    <dxf>
      <font>
        <b val="0"/>
      </font>
    </dxf>
    <dxf>
      <font>
        <b val="0"/>
      </font>
    </dxf>
    <dxf>
      <font>
        <b val="0"/>
      </font>
    </dxf>
    <dxf>
      <font>
        <sz val="8"/>
      </font>
    </dxf>
    <dxf>
      <font>
        <sz val="8"/>
      </font>
    </dxf>
    <dxf>
      <font>
        <sz val="8"/>
      </font>
    </dxf>
    <dxf>
      <font>
        <sz val="8"/>
      </font>
    </dxf>
    <dxf>
      <font>
        <sz val="8"/>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alignment textRotation="90"/>
    </dxf>
    <dxf>
      <alignment textRotation="90"/>
    </dxf>
    <dxf>
      <alignment textRotation="255"/>
    </dxf>
    <dxf>
      <alignment textRotation="255"/>
    </dxf>
    <dxf>
      <font>
        <color auto="1"/>
      </font>
    </dxf>
    <dxf>
      <font>
        <color auto="1"/>
      </font>
    </dxf>
    <dxf>
      <font>
        <color auto="1"/>
      </font>
    </dxf>
    <dxf>
      <font>
        <color auto="1"/>
      </font>
    </dxf>
    <dxf>
      <font>
        <color auto="1"/>
      </font>
    </dxf>
    <dxf>
      <font>
        <color auto="1"/>
      </font>
    </dxf>
    <dxf>
      <font>
        <color auto="1"/>
      </font>
    </dxf>
    <dxf>
      <font>
        <color auto="1"/>
      </font>
    </dxf>
    <dxf>
      <font>
        <name val="Arial Narrow"/>
      </font>
    </dxf>
    <dxf>
      <font>
        <name val="Arial Narrow"/>
      </font>
    </dxf>
    <dxf>
      <font>
        <name val="Arial Narrow"/>
      </font>
    </dxf>
    <dxf>
      <font>
        <name val="Arial Narrow"/>
      </font>
    </dxf>
    <dxf>
      <font>
        <name val="Arial Narrow"/>
      </font>
    </dxf>
    <dxf>
      <font>
        <name val="Arial Narrow"/>
      </font>
    </dxf>
    <dxf>
      <font>
        <name val="Arial Narrow"/>
      </font>
    </dxf>
    <dxf>
      <font>
        <name val="Arial Narrow"/>
      </font>
    </dxf>
    <dxf>
      <font>
        <name val="Arial Narrow"/>
      </font>
    </dxf>
    <dxf>
      <font>
        <name val="Arial Narrow"/>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textRotation="90"/>
    </dxf>
    <dxf>
      <numFmt numFmtId="1" formatCode="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none">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8"/>
        <color auto="1"/>
        <name val="Arial Narrow"/>
        <family val="2"/>
        <scheme val="none"/>
      </font>
      <numFmt numFmtId="0" formatCode="General"/>
      <fill>
        <patternFill patternType="none">
          <fgColor indexed="64"/>
          <bgColor indexed="22"/>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2" formatCode="0.00"/>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2" formatCode="0.00"/>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8"/>
        <color auto="1"/>
        <name val="Arial Narrow"/>
        <scheme val="none"/>
      </font>
      <numFmt numFmtId="0" formatCode="General"/>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8"/>
        <color auto="1"/>
        <name val="Arial Narrow"/>
        <scheme val="none"/>
      </font>
      <numFmt numFmtId="0" formatCode="General"/>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2" formatCode="0.00"/>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8"/>
        <color auto="1"/>
        <name val="Arial Narrow"/>
        <scheme val="none"/>
      </font>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34" formatCode="_(&quot;$&quot;* #,##0.00_);_(&quot;$&quot;* \(#,##0.00\);_(&quot;$&quot;* &quot;-&quot;??_);_(@_)"/>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family val="2"/>
        <scheme val="none"/>
      </font>
      <numFmt numFmtId="34" formatCode="_(&quot;$&quot;* #,##0.00_);_(&quot;$&quot;* \(#,##0.00\);_(&quot;$&quot;* &quot;-&quot;??_);_(@_)"/>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34" formatCode="_(&quot;$&quot;* #,##0.00_);_(&quot;$&quot;* \(#,##0.00\);_(&quot;$&quot;* &quot;-&quot;??_);_(@_)"/>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family val="2"/>
        <scheme val="none"/>
      </font>
      <numFmt numFmtId="34" formatCode="_(&quot;$&quot;* #,##0.00_);_(&quot;$&quot;* \(#,##0.00\);_(&quot;$&quot;* &quot;-&quot;??_);_(@_)"/>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34" formatCode="_(&quot;$&quot;* #,##0.00_);_(&quot;$&quot;* \(#,##0.00\);_(&quot;$&quot;* &quot;-&quot;??_);_(@_)"/>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family val="2"/>
        <scheme val="none"/>
      </font>
      <numFmt numFmtId="34" formatCode="_(&quot;$&quot;* #,##0.00_);_(&quot;$&quot;* \(#,##0.00\);_(&quot;$&quot;* &quot;-&quot;??_);_(@_)"/>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34" formatCode="_(&quot;$&quot;* #,##0.00_);_(&quot;$&quot;* \(#,##0.00\);_(&quot;$&quot;* &quot;-&quot;??_);_(@_)"/>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34" formatCode="_(&quot;$&quot;* #,##0.00_);_(&quot;$&quot;* \(#,##0.00\);_(&quot;$&quot;* &quot;-&quot;??_);_(@_)"/>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8"/>
        <color auto="1"/>
        <name val="Arial Narrow"/>
        <scheme val="none"/>
      </font>
      <numFmt numFmtId="2" formatCode="0.00"/>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2" formatCode="0.00"/>
      <fill>
        <patternFill patternType="solid">
          <fgColor indexed="64"/>
          <bgColor indexed="22"/>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family val="2"/>
        <scheme val="none"/>
      </font>
      <numFmt numFmtId="2" formatCode="0.00"/>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2" formatCode="0.00"/>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8"/>
        <color auto="1"/>
        <name val="Arial Narrow"/>
        <scheme val="none"/>
      </font>
      <numFmt numFmtId="2"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30" formatCode="@"/>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8"/>
        <color auto="1"/>
        <name val="Arial Narrow"/>
        <scheme val="none"/>
      </font>
      <numFmt numFmtId="30" formatCode="@"/>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2" formatCode="0.00"/>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8"/>
        <color auto="1"/>
        <name val="Arial Narrow"/>
        <family val="2"/>
        <scheme val="none"/>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1" formatCode="0"/>
      <fill>
        <patternFill patternType="solid">
          <fgColor indexed="64"/>
          <bgColor indexed="22"/>
        </patternFill>
      </fill>
      <alignment horizontal="center"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family val="2"/>
        <scheme val="none"/>
      </font>
      <numFmt numFmtId="1" formatCode="0"/>
      <fill>
        <patternFill patternType="solid">
          <fgColor indexed="64"/>
          <bgColor indexed="22"/>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8"/>
        <color auto="1"/>
        <name val="Arial Narrow"/>
        <family val="2"/>
        <scheme val="none"/>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30" formatCode="@"/>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8"/>
        <color auto="1"/>
        <name val="Arial Narrow"/>
        <family val="2"/>
        <scheme val="none"/>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30" formatCode="@"/>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8"/>
        <color auto="1"/>
        <name val="Arial Narrow"/>
        <family val="2"/>
        <scheme val="none"/>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8"/>
        <color auto="1"/>
        <name val="Arial Narrow"/>
        <family val="2"/>
        <scheme val="none"/>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8"/>
        <color auto="1"/>
        <name val="Arial Narrow"/>
        <family val="2"/>
        <scheme val="none"/>
      </font>
      <numFmt numFmtId="0" formatCode="General"/>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8"/>
        <color auto="1"/>
        <name val="Arial Narrow"/>
        <family val="2"/>
        <scheme val="none"/>
      </font>
      <numFmt numFmtId="0" formatCode="General"/>
      <fill>
        <patternFill patternType="none">
          <fgColor indexed="64"/>
          <bgColor indexed="65"/>
        </patternFill>
      </fill>
      <alignment horizontal="left" vertical="bottom" textRotation="0" wrapText="0" indent="0" justifyLastLine="0" shrinkToFit="0" readingOrder="0"/>
      <protection locked="0" hidden="0"/>
    </dxf>
    <dxf>
      <font>
        <strike val="0"/>
        <outline val="0"/>
        <shadow val="0"/>
        <u val="none"/>
        <vertAlign val="baseline"/>
        <sz val="8"/>
        <color auto="1"/>
        <name val="Arial Narrow"/>
        <scheme val="none"/>
      </font>
      <fill>
        <patternFill patternType="none">
          <fgColor indexed="64"/>
          <bgColor auto="1"/>
        </patternFill>
      </fill>
      <alignment horizontal="left" vertical="bottom" textRotation="0" wrapText="0" indent="0" justifyLastLine="0" shrinkToFit="0" readingOrder="0"/>
    </dxf>
    <dxf>
      <font>
        <b/>
        <i val="0"/>
        <strike val="0"/>
        <condense val="0"/>
        <extend val="0"/>
        <outline val="0"/>
        <shadow val="0"/>
        <u val="none"/>
        <vertAlign val="baseline"/>
        <sz val="8"/>
        <color auto="1"/>
        <name val="Arial Narrow"/>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style="thin">
          <color indexed="64"/>
        </right>
        <top/>
        <bottom/>
      </border>
      <protection locked="1" hidden="0"/>
    </dxf>
    <dxf>
      <font>
        <strike val="0"/>
        <outline val="0"/>
        <shadow val="0"/>
        <u val="none"/>
        <vertAlign val="baseline"/>
        <sz val="8"/>
        <color auto="1"/>
        <name val="Arial Narrow"/>
        <scheme val="none"/>
      </font>
      <numFmt numFmtId="169" formatCode="0\+00.00"/>
      <fill>
        <patternFill patternType="solid">
          <fgColor indexed="64"/>
          <bgColor theme="0" tint="-0.14999847407452621"/>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Narrow"/>
        <family val="2"/>
        <scheme val="none"/>
      </font>
      <numFmt numFmtId="171" formatCode="0.0"/>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171" formatCode="0.0"/>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171" formatCode="0.0"/>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171" formatCode="0.0"/>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171" formatCode="0.0"/>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171" formatCode="0.0"/>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171" formatCode="0.0"/>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171" formatCode="0.0"/>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171" formatCode="0.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8"/>
        <color auto="1"/>
        <name val="Arial Narrow"/>
        <family val="2"/>
        <scheme val="none"/>
      </font>
      <numFmt numFmtId="171" formatCode="0.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8"/>
        <color auto="1"/>
        <name val="Arial Narrow"/>
        <family val="2"/>
        <scheme val="none"/>
      </font>
      <numFmt numFmtId="171" formatCode="0.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8"/>
        <color auto="1"/>
        <name val="Arial Narrow"/>
        <family val="2"/>
        <scheme val="none"/>
      </font>
      <numFmt numFmtId="172" formatCode="0.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8"/>
        <color auto="1"/>
        <name val="Arial Narrow"/>
        <family val="2"/>
        <scheme val="none"/>
      </font>
      <numFmt numFmtId="171" formatCode="0.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8"/>
        <color auto="1"/>
        <name val="Arial Narrow"/>
        <family val="2"/>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8"/>
        <color auto="1"/>
        <name val="Arial Narrow"/>
        <family val="2"/>
        <scheme val="none"/>
      </font>
      <numFmt numFmtId="170" formatCode="00\+00"/>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8"/>
        <color auto="1"/>
        <name val="Arial Narrow"/>
        <scheme val="none"/>
      </font>
      <fill>
        <patternFill patternType="solid">
          <fgColor indexed="64"/>
          <bgColor theme="0" tint="-0.14999847407452621"/>
        </patternFill>
      </fill>
      <alignment horizontal="center" vertical="bottom" textRotation="0" indent="0" justifyLastLine="0" shrinkToFit="0" readingOrder="0"/>
    </dxf>
    <dxf>
      <font>
        <strike val="0"/>
        <outline val="0"/>
        <shadow val="0"/>
        <u val="none"/>
        <vertAlign val="baseline"/>
        <sz val="8"/>
        <color auto="1"/>
        <name val="Arial Narrow"/>
        <scheme val="none"/>
      </font>
      <fill>
        <patternFill patternType="none">
          <fgColor indexed="64"/>
          <bgColor auto="1"/>
        </patternFill>
      </fill>
      <alignment horizontal="center" vertical="bottom" textRotation="0" indent="0" justifyLastLine="0" shrinkToFit="0" readingOrder="0"/>
    </dxf>
    <dxf>
      <font>
        <strike val="0"/>
        <outline val="0"/>
        <shadow val="0"/>
        <u val="none"/>
        <vertAlign val="baseline"/>
        <sz val="8"/>
        <color auto="1"/>
        <name val="Arial Narrow"/>
        <scheme val="none"/>
      </font>
      <fill>
        <patternFill patternType="none">
          <fgColor indexed="64"/>
          <bgColor auto="1"/>
        </patternFill>
      </fill>
      <alignment horizontal="center" vertical="top" textRotation="0" wrapText="1" indent="0" justifyLastLine="0" shrinkToFit="0" readingOrder="0"/>
    </dxf>
    <dxf>
      <font>
        <color auto="1"/>
      </font>
      <fill>
        <patternFill>
          <bgColor rgb="FFFF0000"/>
        </patternFill>
      </fill>
    </dxf>
    <dxf>
      <font>
        <color auto="1"/>
      </font>
      <fill>
        <patternFill>
          <bgColor rgb="FFFF0000"/>
        </patternFill>
      </fill>
    </dxf>
    <dxf>
      <font>
        <color auto="1"/>
      </font>
      <fill>
        <patternFill>
          <bgColor rgb="FFFF0000"/>
        </patternFill>
      </fill>
    </dxf>
    <dxf>
      <font>
        <strike val="0"/>
        <outline val="0"/>
        <shadow val="0"/>
        <u val="none"/>
        <vertAlign val="baseline"/>
        <sz val="8"/>
        <color auto="1"/>
        <name val="Arial Narrow"/>
        <scheme val="none"/>
      </font>
      <numFmt numFmtId="35" formatCode="_(* #,##0.00_);_(* \(#,##0.00\);_(* &quot;-&quot;??_);_(@_)"/>
      <fill>
        <patternFill patternType="solid">
          <fgColor indexed="64"/>
          <bgColor theme="0" tint="-0.14999847407452621"/>
        </patternFill>
      </fill>
      <alignment horizontal="center" vertical="bottom" textRotation="0" wrapText="0" indent="0" justifyLastLine="0" shrinkToFit="0" readingOrder="0"/>
      <protection locked="1" hidden="0"/>
    </dxf>
    <dxf>
      <font>
        <strike val="0"/>
        <outline val="0"/>
        <shadow val="0"/>
        <u val="none"/>
        <vertAlign val="baseline"/>
        <sz val="8"/>
        <color auto="1"/>
        <name val="Arial Narrow"/>
        <scheme val="none"/>
      </font>
      <fill>
        <patternFill patternType="solid">
          <fgColor indexed="64"/>
          <bgColor theme="0" tint="-0.14999847407452621"/>
        </patternFill>
      </fill>
      <alignment horizontal="center" vertical="bottom" textRotation="0" wrapText="0" indent="0" justifyLastLine="0" shrinkToFit="0" readingOrder="0"/>
    </dxf>
    <dxf>
      <font>
        <strike val="0"/>
        <outline val="0"/>
        <shadow val="0"/>
        <u val="none"/>
        <vertAlign val="baseline"/>
        <sz val="8"/>
        <color auto="1"/>
        <name val="Arial Narrow"/>
        <family val="2"/>
        <scheme val="none"/>
      </font>
      <numFmt numFmtId="2" formatCode="0.0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8"/>
        <color auto="1"/>
        <name val="Arial Narrow"/>
        <family val="2"/>
        <scheme val="none"/>
      </font>
      <numFmt numFmtId="35" formatCode="_(* #,##0.00_);_(* \(#,##0.00\);_(* &quot;-&quot;??_);_(@_)"/>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8"/>
        <color auto="1"/>
        <name val="Arial Narrow"/>
        <family val="2"/>
        <scheme val="none"/>
      </font>
      <numFmt numFmtId="35" formatCode="_(* #,##0.00_);_(* \(#,##0.00\);_(* &quot;-&quot;??_);_(@_)"/>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8"/>
        <color auto="1"/>
        <name val="Arial Narrow"/>
        <family val="2"/>
        <scheme val="none"/>
      </font>
      <numFmt numFmtId="35" formatCode="_(* #,##0.00_);_(* \(#,##0.00\);_(* &quot;-&quot;??_);_(@_)"/>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8"/>
        <color auto="1"/>
        <name val="Arial Narrow"/>
        <family val="2"/>
        <scheme val="none"/>
      </font>
      <numFmt numFmtId="35" formatCode="_(* #,##0.00_);_(* \(#,##0.00\);_(* &quot;-&quot;??_);_(@_)"/>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8"/>
        <color auto="1"/>
        <name val="Arial Narrow"/>
        <family val="2"/>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8"/>
        <color auto="1"/>
        <name val="Arial Narrow"/>
        <family val="2"/>
        <scheme val="none"/>
      </font>
      <numFmt numFmtId="2" formatCode="0.0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8"/>
        <color auto="1"/>
        <name val="Arial Narrow"/>
        <family val="2"/>
        <scheme val="none"/>
      </font>
      <numFmt numFmtId="169" formatCode="0\+00.00"/>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169" formatCode="0\+00.0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8"/>
        <color auto="1"/>
        <name val="Arial Narrow"/>
        <family val="2"/>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8"/>
        <color auto="1"/>
        <name val="Arial Narrow"/>
        <scheme val="none"/>
      </font>
      <fill>
        <patternFill patternType="solid">
          <fgColor indexed="64"/>
          <bgColor theme="0" tint="-0.14999847407452621"/>
        </patternFill>
      </fill>
      <alignment horizontal="center" vertical="bottom" textRotation="0" indent="0" justifyLastLine="0" shrinkToFit="0" readingOrder="0"/>
    </dxf>
    <dxf>
      <font>
        <strike val="0"/>
        <outline val="0"/>
        <shadow val="0"/>
        <u val="none"/>
        <vertAlign val="baseline"/>
        <sz val="8"/>
        <color auto="1"/>
        <name val="Arial Narrow"/>
        <scheme val="none"/>
      </font>
      <fill>
        <patternFill patternType="none">
          <fgColor indexed="64"/>
          <bgColor auto="1"/>
        </patternFill>
      </fill>
      <alignment horizontal="center" vertical="bottom" textRotation="0" indent="0" justifyLastLine="0" shrinkToFit="0" readingOrder="0"/>
    </dxf>
    <dxf>
      <font>
        <strike val="0"/>
        <outline val="0"/>
        <shadow val="0"/>
        <u val="none"/>
        <vertAlign val="baseline"/>
        <sz val="8"/>
        <color auto="1"/>
        <name val="Arial Narrow"/>
        <scheme val="none"/>
      </font>
      <fill>
        <patternFill patternType="none">
          <fgColor indexed="64"/>
          <bgColor auto="1"/>
        </patternFill>
      </fill>
      <alignment horizontal="center" vertical="top" textRotation="0" wrapText="1" indent="0" justifyLastLine="0" shrinkToFit="0" readingOrder="0"/>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b val="0"/>
        <i val="0"/>
        <strike val="0"/>
        <condense val="0"/>
        <extend val="0"/>
        <outline val="0"/>
        <shadow val="0"/>
        <u val="none"/>
        <vertAlign val="baseline"/>
        <sz val="8"/>
        <color auto="1"/>
        <name val="Arial Narrow"/>
        <scheme val="none"/>
      </font>
      <fill>
        <patternFill patternType="none">
          <fgColor indexed="64"/>
          <bgColor indexed="65"/>
        </patternFill>
      </fill>
      <protection locked="1" hidden="0"/>
    </dxf>
    <dxf>
      <font>
        <b val="0"/>
        <strike val="0"/>
        <outline val="0"/>
        <shadow val="0"/>
        <u val="none"/>
        <vertAlign val="baseline"/>
        <sz val="8"/>
        <color auto="1"/>
        <name val="Arial Narrow"/>
        <scheme val="none"/>
      </font>
      <numFmt numFmtId="0" formatCode="General"/>
      <fill>
        <patternFill patternType="solid">
          <fgColor indexed="64"/>
          <bgColor theme="0" tint="-0.14999847407452621"/>
        </patternFill>
      </fill>
      <alignment horizontal="left" textRotation="0" indent="0" justifyLastLine="0" shrinkToFit="0" readingOrder="0"/>
      <protection locked="1" hidden="0"/>
    </dxf>
    <dxf>
      <font>
        <b val="0"/>
        <strike val="0"/>
        <outline val="0"/>
        <shadow val="0"/>
        <u val="none"/>
        <vertAlign val="baseline"/>
        <sz val="8"/>
        <color auto="1"/>
        <name val="Arial Narrow"/>
        <scheme val="none"/>
      </font>
      <numFmt numFmtId="0" formatCode="General"/>
      <fill>
        <patternFill patternType="solid">
          <fgColor indexed="64"/>
          <bgColor theme="0" tint="-0.1499984740745262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scheme val="none"/>
      </font>
      <fill>
        <patternFill patternType="none">
          <fgColor indexed="64"/>
          <bgColor indexed="65"/>
        </patternFill>
      </fill>
      <alignment horizontal="center" vertical="bottom" textRotation="0" wrapText="0" indent="0" justifyLastLine="0" shrinkToFit="0" readingOrder="0"/>
      <protection locked="0" hidden="0"/>
    </dxf>
    <dxf>
      <font>
        <b val="0"/>
        <strike val="0"/>
        <outline val="0"/>
        <shadow val="0"/>
        <u val="none"/>
        <vertAlign val="baseline"/>
        <sz val="8"/>
        <color auto="1"/>
        <name val="Arial Narrow"/>
        <scheme val="none"/>
      </font>
      <numFmt numFmtId="167" formatCode="0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scheme val="none"/>
      </font>
      <fill>
        <patternFill patternType="none">
          <fgColor indexed="64"/>
          <bgColor indexed="65"/>
        </patternFill>
      </fill>
      <alignment horizontal="center" vertical="bottom" textRotation="0" wrapText="0" indent="0" justifyLastLine="0" shrinkToFit="0" readingOrder="0"/>
      <protection locked="0" hidden="0"/>
    </dxf>
    <dxf>
      <font>
        <b val="0"/>
        <strike val="0"/>
        <outline val="0"/>
        <shadow val="0"/>
        <u val="none"/>
        <vertAlign val="baseline"/>
        <sz val="8"/>
        <color auto="1"/>
        <name val="Arial Narrow"/>
        <scheme val="none"/>
      </font>
      <numFmt numFmtId="30" formatCode="@"/>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scheme val="none"/>
      </font>
      <fill>
        <patternFill patternType="none">
          <fgColor indexed="64"/>
          <bgColor indexed="65"/>
        </patternFill>
      </fill>
      <alignment horizontal="center" vertical="bottom" textRotation="0" wrapText="0" indent="0" justifyLastLine="0" shrinkToFit="0" readingOrder="0"/>
      <protection locked="0" hidden="0"/>
    </dxf>
    <dxf>
      <font>
        <b val="0"/>
        <strike val="0"/>
        <outline val="0"/>
        <shadow val="0"/>
        <u val="none"/>
        <vertAlign val="baseline"/>
        <sz val="8"/>
        <color auto="1"/>
        <name val="Arial Narrow"/>
        <scheme val="none"/>
      </font>
      <numFmt numFmtId="30" formatCode="@"/>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scheme val="none"/>
      </font>
      <fill>
        <patternFill patternType="none">
          <fgColor indexed="64"/>
          <bgColor indexed="65"/>
        </patternFill>
      </fill>
      <alignment horizontal="left" vertical="bottom" textRotation="0" wrapText="0" indent="0" justifyLastLine="0" shrinkToFit="0" readingOrder="0"/>
      <protection locked="0" hidden="0"/>
    </dxf>
    <dxf>
      <font>
        <b val="0"/>
        <strike val="0"/>
        <outline val="0"/>
        <shadow val="0"/>
        <u val="none"/>
        <vertAlign val="baseline"/>
        <sz val="8"/>
        <color auto="1"/>
        <name val="Arial Narrow"/>
        <scheme val="none"/>
      </font>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scheme val="none"/>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scheme val="none"/>
      </font>
      <numFmt numFmtId="168" formatCode="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scheme val="none"/>
      </font>
      <fill>
        <patternFill patternType="none">
          <fgColor indexed="64"/>
          <bgColor indexed="65"/>
        </patternFill>
      </fill>
      <alignment horizontal="center" vertical="bottom" textRotation="0" wrapText="0" indent="0" justifyLastLine="0" shrinkToFit="0" readingOrder="0"/>
      <protection locked="0" hidden="0"/>
    </dxf>
    <dxf>
      <font>
        <b val="0"/>
        <strike val="0"/>
        <outline val="0"/>
        <shadow val="0"/>
        <u val="none"/>
        <vertAlign val="baseline"/>
        <sz val="8"/>
        <color auto="1"/>
        <name val="Arial Narrow"/>
        <scheme val="none"/>
      </font>
      <numFmt numFmtId="168" formatCode="0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scheme val="none"/>
      </font>
      <numFmt numFmtId="1" formatCode="0"/>
      <fill>
        <patternFill patternType="none">
          <fgColor indexed="64"/>
          <bgColor auto="1"/>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indexed="8"/>
        <name val="Arial Narrow"/>
        <scheme val="none"/>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strike val="0"/>
        <outline val="0"/>
        <shadow val="0"/>
        <u val="none"/>
        <vertAlign val="baseline"/>
        <sz val="8"/>
        <color auto="1"/>
        <name val="Arial Narrow"/>
        <scheme val="none"/>
      </font>
      <numFmt numFmtId="1" formatCode="0"/>
      <fill>
        <patternFill patternType="solid">
          <fgColor indexed="64"/>
          <bgColor theme="0" tint="-0.14999847407452621"/>
        </patternFill>
      </fill>
      <alignment horizontal="left" vertical="bottom" textRotation="0" wrapText="0" indent="0" justifyLastLine="0" shrinkToFit="0" readingOrder="0"/>
      <protection locked="1" hidden="0"/>
    </dxf>
    <dxf>
      <font>
        <b val="0"/>
        <strike val="0"/>
        <outline val="0"/>
        <shadow val="0"/>
        <u val="none"/>
        <vertAlign val="baseline"/>
        <sz val="8"/>
        <color auto="1"/>
        <name val="Arial Narrow"/>
        <scheme val="none"/>
      </font>
      <fill>
        <patternFill patternType="none">
          <fgColor indexed="64"/>
          <bgColor auto="1"/>
        </patternFill>
      </fill>
      <alignment horizontal="left" textRotation="0" indent="0" justifyLastLine="0" shrinkToFit="0" readingOrder="0"/>
      <protection locked="1" hidden="0"/>
    </dxf>
    <dxf>
      <border outline="0">
        <bottom style="thin">
          <color indexed="64"/>
        </bottom>
      </border>
    </dxf>
    <dxf>
      <font>
        <b val="0"/>
        <i val="0"/>
        <strike val="0"/>
        <condense val="0"/>
        <extend val="0"/>
        <outline val="0"/>
        <shadow val="0"/>
        <u val="none"/>
        <vertAlign val="baseline"/>
        <sz val="9"/>
        <color auto="1"/>
        <name val="Arial Narrow"/>
        <scheme val="none"/>
      </font>
      <fill>
        <patternFill patternType="none">
          <fgColor indexed="64"/>
          <bgColor auto="1"/>
        </patternFill>
      </fill>
      <alignment horizontal="left" vertical="top"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rgb="FFD9D9D9"/>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rgb="FFD9D9D9"/>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rgb="FFD9D9D9"/>
        </patternFill>
      </fill>
      <alignment horizontal="left"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rgb="FFD9D9D9"/>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8"/>
        <color auto="1"/>
        <name val="Arial Narrow"/>
        <family val="2"/>
        <scheme val="none"/>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8"/>
        <color auto="1"/>
        <name val="Arial Narrow"/>
        <family val="2"/>
        <scheme val="none"/>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8"/>
        <color auto="1"/>
        <name val="Arial Narrow"/>
        <family val="2"/>
        <scheme val="none"/>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8"/>
        <color auto="1"/>
        <name val="Arial Narrow"/>
        <scheme val="none"/>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166" formatCode="000#"/>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8"/>
        <color auto="1"/>
        <name val="Arial Narrow"/>
        <family val="2"/>
        <scheme val="none"/>
      </font>
      <numFmt numFmtId="166" formatCode="000#"/>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166" formatCode="000#"/>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8"/>
        <color auto="1"/>
        <name val="Arial Narrow"/>
        <scheme val="none"/>
      </font>
      <numFmt numFmtId="166" formatCode="00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8"/>
        <color auto="1"/>
        <name val="Arial Narrow"/>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theme="0" tint="-0.14999847407452621"/>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theme="0" tint="-0.1499984740745262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8"/>
        <color auto="1"/>
        <name val="Arial Narrow"/>
        <family val="2"/>
        <scheme val="none"/>
      </font>
      <numFmt numFmtId="0" formatCode="General"/>
      <fill>
        <patternFill patternType="solid">
          <fgColor indexed="64"/>
          <bgColor theme="0" tint="-0.14999847407452621"/>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solid">
          <fgColor indexed="64"/>
          <bgColor theme="0" tint="-0.14999847407452621"/>
        </patternFill>
      </fill>
      <alignment horizontal="left" vertical="bottom" textRotation="0" wrapText="0" indent="0" justifyLastLine="0" shrinkToFit="0" readingOrder="0"/>
      <protection locked="1" hidden="0"/>
    </dxf>
    <dxf>
      <font>
        <strike val="0"/>
        <outline val="0"/>
        <shadow val="0"/>
        <u val="none"/>
        <vertAlign val="baseline"/>
        <sz val="8"/>
        <color auto="1"/>
        <name val="Arial Narrow"/>
        <scheme val="none"/>
      </font>
      <fill>
        <patternFill patternType="none">
          <fgColor indexed="64"/>
          <bgColor auto="1"/>
        </patternFill>
      </fill>
      <protection locked="1" hidden="0"/>
    </dxf>
    <dxf>
      <font>
        <b/>
        <i val="0"/>
        <strike val="0"/>
        <condense val="0"/>
        <extend val="0"/>
        <outline val="0"/>
        <shadow val="0"/>
        <u val="none"/>
        <vertAlign val="baseline"/>
        <sz val="8"/>
        <color auto="1"/>
        <name val="Arial Narrow"/>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auto="1"/>
        <name val="Arial Narrow"/>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Arial Narrow"/>
        <family val="2"/>
        <scheme val="none"/>
      </font>
      <numFmt numFmtId="0" formatCode="General"/>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Arial Narrow"/>
        <scheme val="none"/>
      </font>
      <numFmt numFmtId="0" formatCode="General"/>
      <fill>
        <patternFill patternType="none">
          <fgColor indexed="64"/>
          <bgColor auto="1"/>
        </patternFill>
      </fill>
      <alignment horizontal="center" vertical="bottom" textRotation="0" wrapText="0" indent="0" justifyLastLine="0" shrinkToFit="0" readingOrder="0"/>
    </dxf>
    <dxf>
      <numFmt numFmtId="30" formatCode="@"/>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general" vertical="bottom" textRotation="0" wrapText="0" indent="0" justifyLastLine="0" shrinkToFit="0" readingOrder="0"/>
      <protection locked="1" hidden="0"/>
    </dxf>
    <dxf>
      <border outline="0">
        <top style="thin">
          <color indexed="64"/>
        </top>
      </border>
    </dxf>
    <dxf>
      <font>
        <b val="0"/>
        <i val="0"/>
        <strike val="0"/>
        <condense val="0"/>
        <extend val="0"/>
        <outline val="0"/>
        <shadow val="0"/>
        <u val="none"/>
        <vertAlign val="baseline"/>
        <sz val="8"/>
        <color auto="1"/>
        <name val="Arial Narrow"/>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Arial Narrow"/>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6" tint="0.79998168889431442"/>
        </patternFill>
      </fill>
    </dxf>
    <dxf>
      <fill>
        <patternFill patternType="solid">
          <fgColor theme="4" tint="0.59999389629810485"/>
          <bgColor theme="6" tint="0.59996337778862885"/>
        </patternFill>
      </fill>
    </dxf>
    <dxf>
      <font>
        <b/>
        <i val="0"/>
        <color theme="0"/>
      </font>
      <fill>
        <patternFill patternType="solid">
          <fgColor theme="4"/>
          <bgColor theme="6"/>
        </patternFill>
      </fill>
      <border>
        <bottom style="thick">
          <color theme="0"/>
        </bottom>
      </border>
    </dxf>
    <dxf>
      <font>
        <color theme="1"/>
      </font>
      <fill>
        <patternFill patternType="solid">
          <fgColor theme="0"/>
          <bgColor theme="6" tint="0.79998168889431442"/>
        </patternFill>
      </fill>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MV1" pivot="0" count="4" xr9:uid="{00000000-0011-0000-FFFF-FFFF00000000}">
      <tableStyleElement type="wholeTable" dxfId="2697"/>
      <tableStyleElement type="headerRow" dxfId="2696"/>
      <tableStyleElement type="firstRowStripe" dxfId="2695"/>
      <tableStyleElement type="secondRowStripe" dxfId="2694"/>
    </tableStyle>
  </tableStyles>
  <colors>
    <mruColors>
      <color rgb="FF3366FF"/>
      <color rgb="FF6699FF"/>
      <color rgb="FF0099FF"/>
      <color rgb="FF3399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26" Type="http://schemas.openxmlformats.org/officeDocument/2006/relationships/sharedStrings" Target="sharedStrings.xml"/><Relationship Id="rId39" Type="http://schemas.openxmlformats.org/officeDocument/2006/relationships/customXml" Target="../customXml/item10.xml"/><Relationship Id="rId21" Type="http://schemas.microsoft.com/office/2007/relationships/slicerCache" Target="slicerCaches/slicerCache1.xml"/><Relationship Id="rId34" Type="http://schemas.openxmlformats.org/officeDocument/2006/relationships/customXml" Target="../customXml/item5.xml"/><Relationship Id="rId42" Type="http://schemas.openxmlformats.org/officeDocument/2006/relationships/customXml" Target="../customXml/item13.xml"/><Relationship Id="rId47" Type="http://schemas.openxmlformats.org/officeDocument/2006/relationships/customXml" Target="../customXml/item18.xml"/><Relationship Id="rId50" Type="http://schemas.openxmlformats.org/officeDocument/2006/relationships/customXml" Target="../customXml/item2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9" Type="http://schemas.openxmlformats.org/officeDocument/2006/relationships/calcChain" Target="calcChain.xml"/><Relationship Id="rId11" Type="http://schemas.openxmlformats.org/officeDocument/2006/relationships/worksheet" Target="worksheets/sheet11.xml"/><Relationship Id="rId24" Type="http://schemas.openxmlformats.org/officeDocument/2006/relationships/connections" Target="connections.xml"/><Relationship Id="rId32" Type="http://schemas.openxmlformats.org/officeDocument/2006/relationships/customXml" Target="../customXml/item3.xml"/><Relationship Id="rId37" Type="http://schemas.openxmlformats.org/officeDocument/2006/relationships/customXml" Target="../customXml/item8.xml"/><Relationship Id="rId40" Type="http://schemas.openxmlformats.org/officeDocument/2006/relationships/customXml" Target="../customXml/item11.xml"/><Relationship Id="rId45" Type="http://schemas.openxmlformats.org/officeDocument/2006/relationships/customXml" Target="../customXml/item16.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theme" Target="theme/theme1.xml"/><Relationship Id="rId28" Type="http://schemas.openxmlformats.org/officeDocument/2006/relationships/powerPivotData" Target="model/item.data"/><Relationship Id="rId36" Type="http://schemas.openxmlformats.org/officeDocument/2006/relationships/customXml" Target="../customXml/item7.xml"/><Relationship Id="rId49" Type="http://schemas.openxmlformats.org/officeDocument/2006/relationships/customXml" Target="../customXml/item20.xml"/><Relationship Id="rId10" Type="http://schemas.openxmlformats.org/officeDocument/2006/relationships/worksheet" Target="worksheets/sheet10.xml"/><Relationship Id="rId19" Type="http://schemas.openxmlformats.org/officeDocument/2006/relationships/pivotCacheDefinition" Target="pivotCache/pivotCacheDefinition6.xml"/><Relationship Id="rId31" Type="http://schemas.openxmlformats.org/officeDocument/2006/relationships/customXml" Target="../customXml/item2.xml"/><Relationship Id="rId44"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07/relationships/slicerCache" Target="slicerCaches/slicerCache2.xml"/><Relationship Id="rId27" Type="http://schemas.openxmlformats.org/officeDocument/2006/relationships/sheetMetadata" Target="metadata.xml"/><Relationship Id="rId30" Type="http://schemas.openxmlformats.org/officeDocument/2006/relationships/customXml" Target="../customXml/item1.xml"/><Relationship Id="rId35" Type="http://schemas.openxmlformats.org/officeDocument/2006/relationships/customXml" Target="../customXml/item6.xml"/><Relationship Id="rId43" Type="http://schemas.openxmlformats.org/officeDocument/2006/relationships/customXml" Target="../customXml/item14.xml"/><Relationship Id="rId48" Type="http://schemas.openxmlformats.org/officeDocument/2006/relationships/customXml" Target="../customXml/item19.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openxmlformats.org/officeDocument/2006/relationships/styles" Target="styles.xml"/><Relationship Id="rId33" Type="http://schemas.openxmlformats.org/officeDocument/2006/relationships/customXml" Target="../customXml/item4.xml"/><Relationship Id="rId38" Type="http://schemas.openxmlformats.org/officeDocument/2006/relationships/customXml" Target="../customXml/item9.xml"/><Relationship Id="rId46" Type="http://schemas.openxmlformats.org/officeDocument/2006/relationships/customXml" Target="../customXml/item17.xml"/><Relationship Id="rId20" Type="http://schemas.openxmlformats.org/officeDocument/2006/relationships/pivotCacheDefinition" Target="pivotCache/pivotCacheDefinition7.xml"/><Relationship Id="rId41" Type="http://schemas.openxmlformats.org/officeDocument/2006/relationships/customXml" Target="../customXml/item12.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4C599241-6926-101B-9992-00000B65C6F9}"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180975</xdr:colOff>
          <xdr:row>17</xdr:row>
          <xdr:rowOff>114300</xdr:rowOff>
        </xdr:from>
        <xdr:to>
          <xdr:col>10</xdr:col>
          <xdr:colOff>161925</xdr:colOff>
          <xdr:row>22</xdr:row>
          <xdr:rowOff>19050</xdr:rowOff>
        </xdr:to>
        <xdr:sp macro="" textlink="">
          <xdr:nvSpPr>
            <xdr:cNvPr id="20481" name="MDOT" hidden="1">
              <a:extLst>
                <a:ext uri="{63B3BB69-23CF-44E3-9099-C40C66FF867C}">
                  <a14:compatExt spid="_x0000_s20481"/>
                </a:ext>
                <a:ext uri="{FF2B5EF4-FFF2-40B4-BE49-F238E27FC236}">
                  <a16:creationId xmlns:a16="http://schemas.microsoft.com/office/drawing/2014/main" id="{00000000-0008-0000-00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9524</xdr:colOff>
      <xdr:row>1</xdr:row>
      <xdr:rowOff>9524</xdr:rowOff>
    </xdr:from>
    <xdr:to>
      <xdr:col>2</xdr:col>
      <xdr:colOff>1000125</xdr:colOff>
      <xdr:row>32</xdr:row>
      <xdr:rowOff>180974</xdr:rowOff>
    </xdr:to>
    <mc:AlternateContent xmlns:mc="http://schemas.openxmlformats.org/markup-compatibility/2006" xmlns:a14="http://schemas.microsoft.com/office/drawing/2010/main">
      <mc:Choice Requires="a14">
        <xdr:graphicFrame macro="">
          <xdr:nvGraphicFramePr>
            <xdr:cNvPr id="2" name="Item Location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microsoft.com/office/drawing/2010/slicer">
              <sle:slicer xmlns:sle="http://schemas.microsoft.com/office/drawing/2010/slicer" name="Item Location 1"/>
            </a:graphicData>
          </a:graphic>
        </xdr:graphicFrame>
      </mc:Choice>
      <mc:Fallback xmlns="">
        <xdr:sp macro="" textlink="">
          <xdr:nvSpPr>
            <xdr:cNvPr id="0" name=""/>
            <xdr:cNvSpPr>
              <a:spLocks noTextEdit="1"/>
            </xdr:cNvSpPr>
          </xdr:nvSpPr>
          <xdr:spPr>
            <a:xfrm>
              <a:off x="9525" y="123825"/>
              <a:ext cx="1866900" cy="4848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1</xdr:row>
      <xdr:rowOff>19050</xdr:rowOff>
    </xdr:from>
    <xdr:to>
      <xdr:col>2</xdr:col>
      <xdr:colOff>1000125</xdr:colOff>
      <xdr:row>72</xdr:row>
      <xdr:rowOff>95250</xdr:rowOff>
    </xdr:to>
    <mc:AlternateContent xmlns:mc="http://schemas.openxmlformats.org/markup-compatibility/2006" xmlns:a14="http://schemas.microsoft.com/office/drawing/2010/main">
      <mc:Choice Requires="a14">
        <xdr:graphicFrame macro="">
          <xdr:nvGraphicFramePr>
            <xdr:cNvPr id="2" name="Item Location">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Item Location"/>
            </a:graphicData>
          </a:graphic>
        </xdr:graphicFrame>
      </mc:Choice>
      <mc:Fallback xmlns="">
        <xdr:sp macro="" textlink="">
          <xdr:nvSpPr>
            <xdr:cNvPr id="0" name=""/>
            <xdr:cNvSpPr>
              <a:spLocks noTextEdit="1"/>
            </xdr:cNvSpPr>
          </xdr:nvSpPr>
          <xdr:spPr>
            <a:xfrm>
              <a:off x="76199" y="228600"/>
              <a:ext cx="1771651" cy="134302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rmour, Jacob (MDOT)" refreshedDate="43412.252005787035" createdVersion="6" refreshedVersion="6" minRefreshableVersion="3" recordCount="203" xr:uid="{00000000-000A-0000-FFFF-FFFF02000000}">
  <cacheSource type="worksheet">
    <worksheetSource name="Table_Quantities"/>
  </cacheSource>
  <cacheFields count="46">
    <cacheField name="Funding Code" numFmtId="0">
      <sharedItems containsBlank="1" count="3">
        <s v="123456 - 0001"/>
        <s v="123456 - 0002"/>
        <m/>
      </sharedItems>
    </cacheField>
    <cacheField name="DGN Name" numFmtId="0">
      <sharedItems containsBlank="1" count="61">
        <s v="US23_MISC_001"/>
        <s v="US23_MISC_002"/>
        <s v="US23_MISC_003"/>
        <s v="BROOK_CON_001"/>
        <s v="US23_CON_001"/>
        <s v="US23_CON_002"/>
        <s v="US23_CON_003"/>
        <m/>
        <s v="R01-03035"/>
        <s v="US23_Drain_001"/>
        <s v="US23_MiscQnt_001"/>
        <s v="US23_CON_006"/>
        <s v="M-60_CON_001"/>
        <s v="M-60_CON_002"/>
        <s v="M-60_CON_004"/>
        <s v="M-60_CON_005"/>
        <s v="M-60_CON_006"/>
        <s v="US23_CON_004"/>
        <s v="US23_CON_005"/>
        <s v="US23_CON_007"/>
        <s v="US23_CON_008"/>
        <s v="US23_CON_009"/>
        <s v="US23_CON_010"/>
        <s v="US23_CON_011"/>
        <s v="US23_CON_012"/>
        <s v="US23_CON_013"/>
        <s v="US23_CON_014"/>
        <s v="US23_CON_015"/>
        <s v="US23_CON_016"/>
        <s v="US23_CON_017"/>
        <s v="US23_CON_018"/>
        <s v="US23_CON_019"/>
        <s v="US23_CON_020"/>
        <s v="I-94_DRAIN_006" u="1"/>
        <s v="BROOK_DRAIN_001" u="1"/>
        <s v="I-94_DRAIN_014" u="1"/>
        <s v="M-106_DRAIN_002" u="1"/>
        <s v="TEMP_DRAIN_001" u="1"/>
        <s v="DET_POND2_003" u="1"/>
        <s v="I-94_DRAIN_001" u="1"/>
        <s v="I-94_DRAIN_007" u="1"/>
        <s v="I-94_DRAIN_015" u="1"/>
        <s v="M-106_DRAIN_003" u="1"/>
        <s v="I-94_DRAIN_002" u="1"/>
        <s v="I-94_DRAIN_008" u="1"/>
        <s v="DET_POND2_001" u="1"/>
        <s v="JAILRR_DRAIN_001" u="1"/>
        <s v="I-94_DRAIN_003" u="1"/>
        <s v="RAMP A_DRAIN_001" u="1"/>
        <s v="RAMP B_DRAIN_001" u="1"/>
        <s v="RAMP C_DRAIN_001" u="1"/>
        <s v="RAMP D_DRAIN_001" u="1"/>
        <s v="I-94_DRAIN_004" u="1"/>
        <s v="DET_POND1_001" u="1"/>
        <s v="RAMP B_DRAIN_002" u="1"/>
        <s v="I-94_DRAIN_020" u="1"/>
        <s v="MISC_MISC_MISC" u="1"/>
        <s v="I-94_DRAIN_005" u="1"/>
        <s v="M-106_DRAIN_001" u="1"/>
        <s v="I-94_DRAIN_013" u="1"/>
        <s v="I-94_DRAIN_021" u="1"/>
      </sharedItems>
    </cacheField>
    <cacheField name="Work Item" numFmtId="0">
      <sharedItems containsBlank="1" count="6">
        <s v="MISC"/>
        <s v="HMA"/>
        <m/>
        <s v="DRAIN"/>
        <s v="ERCON"/>
        <s v="CONC"/>
      </sharedItems>
    </cacheField>
    <cacheField name="Table - Type" numFmtId="0">
      <sharedItems containsBlank="1" count="6">
        <m/>
        <s v="DRAIN"/>
        <s v="MISC"/>
        <s v="DRIVEWAY"/>
        <s v=" " u="1"/>
        <s v="CULV" u="1"/>
      </sharedItems>
    </cacheField>
    <cacheField name="Table - Name" numFmtId="0">
      <sharedItems containsBlank="1" count="290">
        <m/>
        <s v="DRAIN-101"/>
        <s v="DRAIN-102"/>
        <s v="DRAIN-103"/>
        <s v="DRAIN-104"/>
        <s v="ProjectWide"/>
        <s v="SESC"/>
        <s v="ARNOLD | 0151+71 | LT"/>
        <s v="DRAIN-3677"/>
        <s v="ARNOLD | 0152+77 | RT"/>
        <s v="BROADWAY | 0052+34 | RT"/>
        <s v="DRAIN-510"/>
        <s v="DRAIN-512"/>
        <s v="KERR CDS | 0150+67 | LT"/>
        <s v="DRAIN-3676"/>
        <s v="KERR CDS | 0151+36 | LT"/>
        <s v="DRAIN-3673"/>
        <s v="DRAIN-3674"/>
        <s v="KERR CDS | 0152+55 | LT"/>
        <s v="DRAIN-207" u="1"/>
        <s v="DRAIN-339" u="1"/>
        <s v="DRAIN-106" u="1"/>
        <s v="DRAIN-307" u="1"/>
        <s v="DRAIN-104A" u="1"/>
        <s v="DRAIN-10" u="1"/>
        <s v="DRAIN-206" u="1"/>
        <s v="DRAIN-338" u="1"/>
        <s v="DRAIN-105" u="1"/>
        <s v="DRAIN-336A" u="1"/>
        <s v="DRAIN-20" u="1"/>
        <s v="DRAIN-306" u="1"/>
        <s v="DRAIN-304A" u="1"/>
        <s v="DRAIN-205" u="1"/>
        <s v="DRAIN-30" u="1"/>
        <s v="DRAIN-337" u="1"/>
        <s v="DRAIN-13" u="1"/>
        <s v="DRAIN-305" u="1"/>
        <s v="DRAIN-40" u="1"/>
        <s v="DRAIN-303A" u="1"/>
        <s v="DRAIN-204" u="1"/>
        <s v="DRAIN-23" u="1"/>
        <s v="DRAIN-336" u="1"/>
        <s v="DRAIN-50" u="1"/>
        <s v="DRAIN-202A" u="1"/>
        <s v="DRAIN-304" u="1"/>
        <s v="DRAIN-33" u="1"/>
        <s v="DRAIN-60" u="1"/>
        <s v="DRAIN-302A" u="1"/>
        <s v="DRAIN-203" u="1"/>
        <s v="DRAIN-16" u="1"/>
        <s v="DRAIN-335" u="1"/>
        <s v="DRAIN-43" u="1"/>
        <s v="DRAIN-70" u="1"/>
        <s v="DRAIN-333A" u="1"/>
        <s v="DRAIN-303" u="1"/>
        <s v="DRAIN-26" u="1"/>
        <s v="DRAIN-366" u="1"/>
        <s v="DRAIN-53" u="1"/>
        <s v="DRAIN-80" u="1"/>
        <s v="DRAIN-202" u="1"/>
        <s v="DRAIN-75201" u="1"/>
        <s v="DRAIN-334" u="1"/>
        <s v="DRAIN-36" u="1"/>
        <s v="DRAIN-63" u="1"/>
        <s v="DRAIN-332A" u="1"/>
        <s v="DRAIN-90" u="1"/>
        <s v="DRAIN-302" u="1"/>
        <s v="DRAIN-19" u="1"/>
        <s v="DRAIN-365" u="1"/>
        <s v="DRAIN-46" u="1"/>
        <s v="DRAIN-73" u="1"/>
        <s v="DRAIN-201" u="1"/>
        <s v="DRAIN-333" u="1"/>
        <s v="DRAIN-29" u="1"/>
        <s v="DRAIN-56" u="1"/>
        <s v="DRAIN-100" u="1"/>
        <s v="DRAIN-331A" u="1"/>
        <s v="DRAIN-83" u="1"/>
        <s v="DRAIN-301" u="1"/>
        <s v="DRAIN-364" u="1"/>
        <s v="DRAIN-39" u="1"/>
        <s v="DRAIN-66" u="1"/>
        <s v="DRAIN-200" u="1"/>
        <s v="DRAIN-93" u="1"/>
        <s v="DRAIN-332" u="1"/>
        <s v="DRAIN-49" u="1"/>
        <s v="DRAIN-330A" u="1"/>
        <s v="DRAIN-5002" u="1"/>
        <s v="DRAIN-76" u="1"/>
        <s v="DRAIN-363" u="1"/>
        <s v="DRAIN-59" u="1"/>
        <s v="DRAIN-130" u="1"/>
        <s v="DRAIN-86" u="1"/>
        <s v="DRAIN-331" u="1"/>
        <s v="DRAIN-41B" u="1"/>
        <s v="DRAIN-322B" u="1"/>
        <s v="DRAIN-69" u="1"/>
        <s v="DRAIN-96" u="1"/>
        <s v="DRAIN-362" u="1"/>
        <s v="DRAIN-79" u="1"/>
        <s v="DRAIN-330" u="1"/>
        <s v="REM" u="1"/>
        <s v="DRAIN-41A" u="1"/>
        <s v="DRAIN-89" u="1"/>
        <s v="DRAIN-361" u="1"/>
        <s v="DRAIN-24A" u="1"/>
        <s v="DRAIN-44B" u="1"/>
        <s v="DRAIN-99" u="1"/>
        <s v="DRAIN-360" u="1"/>
        <s v="DRAIN-2B" u="1"/>
        <s v="DRAIN-37B" u="1"/>
        <s v="DRAIN-44A" u="1"/>
        <s v="DRAIN-37A" u="1"/>
        <s v="DRAIN-336D" u="1"/>
        <s v="DRAIN-91A" u="1"/>
        <s v="DRAIN-7B" u="1"/>
        <s v="DRAIN-77A" u="1"/>
        <s v="DRAIN-87A" u="1"/>
        <s v="DRAIN-119" u="1"/>
        <s v="DRAIN-318A" u="1"/>
        <s v="DRAIN-118" u="1"/>
        <s v="DRAIN-319" u="1"/>
        <s v="DRAIN-117" u="1"/>
        <s v="DRAIN-318" u="1"/>
        <s v="DRAIN-349" u="1"/>
        <s v="DRAIN-116" u="1"/>
        <s v="DRAIN-317" u="1"/>
        <s v="DRAIN-11" u="1"/>
        <s v="DRAIN-348" u="1"/>
        <s v="DRAIN-115" u="1"/>
        <s v="DRAIN-21" u="1"/>
        <s v="DRAIN-316" u="1"/>
        <s v="DRAIN-31" u="1"/>
        <s v="DRAIN-347" u="1"/>
        <s v="DRAIN-114" u="1"/>
        <s v="DRAIN-338B" u="1"/>
        <s v="DRAIN-14" u="1"/>
        <s v="DRAIN-315" u="1"/>
        <s v="DRAIN-41" u="1"/>
        <s v="DRAIN-313A" u="1"/>
        <s v="DRAIN-24" u="1"/>
        <s v="DRAIN-346" u="1"/>
        <s v="DRAIN-51" u="1"/>
        <s v="DRAIN-113" u="1"/>
        <s v="DRAIN-314" u="1"/>
        <s v="DRAIN-34" u="1"/>
        <s v="DRAIN-61" u="1"/>
        <s v="DRAIN-17" u="1"/>
        <s v="DRAIN-345" u="1"/>
        <s v="DRAIN-T04" u="1"/>
        <s v="DRAIN-44" u="1"/>
        <s v="DRAIN-71" u="1"/>
        <s v="DRAIN-112" u="1"/>
        <s v="DRAIN-336B" u="1"/>
        <s v="DRAIN-313" u="1"/>
        <s v="DRAIN-27" u="1"/>
        <s v="DRAIN-54" u="1"/>
        <s v="DRAIN-304B" u="1"/>
        <s v="DRAIN-344" u="1"/>
        <s v="DRAIN-T03" u="1"/>
        <s v="DRAIN-37" u="1"/>
        <s v="DRAIN-64" u="1"/>
        <s v="DRAIN-111" u="1"/>
        <s v="DRAIN-91" u="1"/>
        <s v="DRAIN-312" u="1"/>
        <s v="DRAIN-47" u="1"/>
        <s v="DRAIN-74" u="1"/>
        <s v="DRAIN-343" u="1"/>
        <s v="DRAIN-T02" u="1"/>
        <s v="DRAIN-57" u="1"/>
        <s v="DRAIN-110" u="1"/>
        <s v="DRAIN-42D" u="1"/>
        <s v="DRAIN-84" u="1"/>
        <s v="DRAIN-311" u="1"/>
        <s v="DRAIN-67" u="1"/>
        <s v="DRAIN-94" u="1"/>
        <s v="DRAIN-342" u="1"/>
        <s v="DRAIN-T01" u="1"/>
        <s v="DRAIN-42C" u="1"/>
        <s v="DRAIN-77" u="1"/>
        <s v="DRAIN-310" u="1"/>
        <s v="DRAIN-12A" u="1"/>
        <s v="DRAIN-32B" u="1"/>
        <s v="DRAIN-87" u="1"/>
        <s v="DRAIN-341" u="1"/>
        <s v="DRAIN-42B" u="1"/>
        <s v="DRAIN-97" u="1"/>
        <s v="DRAIN-32A" u="1"/>
        <s v="DRAIN-340" u="1"/>
        <s v="DRAIN-42A" u="1"/>
        <s v="DRAIN-330B" u="1"/>
        <s v="DRAIN-1" u="1"/>
        <s v="DRAIN-2C" u="1"/>
        <s v="DRAIN-45A" u="1"/>
        <s v="DRAIN-2" u="1"/>
        <s v="DRAIN-3" u="1"/>
        <s v="DRAIN-4" u="1"/>
        <s v="DRAIN-48A" u="1"/>
        <s v="DRAIN-5" u="1"/>
        <s v="DRAIN-6" u="1"/>
        <s v="DRAIN-95A" u="1"/>
        <s v="DRAIN-7" u="1"/>
        <s v="DRAIN-8" u="1"/>
        <s v="DRAIN-9" u="1"/>
        <s v="DRAIN-129" u="1"/>
        <s v="DRAIN-128" u="1"/>
        <s v="DRAIN-327A" u="1"/>
        <s v="DRAIN-127" u="1"/>
        <s v="DRAIN-328" u="1"/>
        <s v="DRAIN-359" u="1"/>
        <s v="DRAIN-126" u="1"/>
        <s v="DRAIN-327" u="1"/>
        <s v="DRAIN-318B" u="1"/>
        <s v="DRAIN-12" u="1"/>
        <s v="DRAIN-358" u="1"/>
        <s v="DRAIN-125" u="1"/>
        <s v="DRAIN-356A" u="1"/>
        <s v="DRAIN-22" u="1"/>
        <s v="DRAIN-326" u="1"/>
        <s v="DRAIN-32" u="1"/>
        <s v="DRAIN-357" u="1"/>
        <s v="DRAIN-124" u="1"/>
        <s v="DRAIN-355A" u="1"/>
        <s v="DRAIN-15" u="1"/>
        <s v="DRAIN-325" u="1"/>
        <s v="DRAIN-42" u="1"/>
        <s v="DRAIN-25" u="1"/>
        <s v="DRAIN-356" u="1"/>
        <s v="DRAIN-52" u="1"/>
        <s v="DRAIN-123" u="1"/>
        <s v="DRAIN-324" u="1"/>
        <s v="DRAIN-35" u="1"/>
        <s v="DRAIN-62" u="1"/>
        <s v="DRAIN-322A" u="1"/>
        <s v="DRAIN-18" u="1"/>
        <s v="DRAIN-355" u="1"/>
        <s v="DRAIN-45" u="1"/>
        <s v="DRAIN-122" u="1"/>
        <s v="DRAIN-323" u="1"/>
        <s v="DRAIN-28" u="1"/>
        <s v="DRAIN-55" u="1"/>
        <s v="DRAIN-38" u="1"/>
        <s v="DRAIN-65" u="1"/>
        <s v="DRAIN-121" u="1"/>
        <s v="DRAIN-338C" u="1"/>
        <s v="DRAIN-92" u="1"/>
        <s v="DRAIN-322" u="1"/>
        <s v="DRAIN-48" u="1"/>
        <s v="DRAIN-75" u="1"/>
        <s v="DRAIN-353" u="1"/>
        <s v="DRAIN-58" u="1"/>
        <s v="DRAIN-120" u="1"/>
        <s v="DRAIN-85" u="1"/>
        <s v="DRAIN-321" u="1"/>
        <s v="DRAIN-20A" u="1"/>
        <s v="DRAIN-68" u="1"/>
        <s v="DRAIN-95" u="1"/>
        <s v="DRAIN-336C" u="1"/>
        <s v="DRAIN-78" u="1"/>
        <s v="DRAIN-320" u="1"/>
        <s v="DRAIN-33B" u="1"/>
        <s v="DRAIN-40A" u="1"/>
        <s v="DRAIN-88" u="1"/>
        <s v="DRAIN-351" u="1"/>
        <s v="DRAIN-23A" u="1"/>
        <s v="DRAIN-50A" u="1"/>
        <s v="DRAIN-98" u="1"/>
        <s v="DRAIN-33A" u="1"/>
        <s v="DRAIN-60A" u="1"/>
        <s v="DRAIN-350" u="1"/>
        <s v="DRAIN-2A" u="1"/>
        <s v="DRAIN-43A" u="1"/>
        <s v="DRAIN-3A" u="1"/>
        <s v="DRAIN-53A" u="1"/>
        <s v="DRAIN-36A" u="1"/>
        <s v="DRAIN-2D" u="1"/>
        <s v="DRAIN-73A" u="1"/>
        <s v="DRAIN-83A" u="1"/>
        <s v="DRAIN-7A" u="1"/>
        <s v="DRAIN-330C" u="1"/>
        <s v="DRAIN-69A" u="1"/>
        <s v="DRAIN-109" u="1"/>
        <s v="DRAIN-108" u="1"/>
        <s v="DRAIN-309" u="1"/>
        <s v="DRAIN-307A" u="1"/>
        <s v="DRAIN-208" u="1"/>
        <s v="DRAIN-107" u="1"/>
        <s v="DRAIN-338A" u="1"/>
        <s v="DRAIN-308" u="1"/>
        <s v="DRAIN-306A" u="1"/>
      </sharedItems>
    </cacheField>
    <cacheField name="Part of Structure" numFmtId="0">
      <sharedItems containsNonDate="0" containsString="0" containsBlank="1" count="1">
        <m/>
      </sharedItems>
    </cacheField>
    <cacheField name="Item No." numFmtId="1">
      <sharedItems containsMixedTypes="1" containsNumber="1" containsInteger="1" minValue="1047060" maxValue="8240001" count="118">
        <s v="1500001"/>
        <s v="8240001"/>
        <s v="2090001"/>
        <s v="5010061"/>
        <s v="5010002"/>
        <s v="7120007"/>
        <s v="2050016"/>
        <s v=""/>
        <s v="7120020"/>
        <s v="7120021"/>
        <s v="7120004"/>
        <s v="7120003"/>
        <s v="2050015"/>
        <s v="4020033"/>
        <s v="4030050"/>
        <s v="4030210"/>
        <s v="8240020"/>
        <s v="8240021"/>
        <s v="8240022"/>
        <s v="2080016"/>
        <s v="2080020"/>
        <s v="2080024"/>
        <s v="3020016"/>
        <s v="2080026"/>
        <s v="3020010"/>
        <s v="2080036"/>
        <s v="2087001"/>
        <s v="8020038"/>
        <s v="8020050"/>
        <s v="4010012"/>
        <s v="8060020"/>
        <s v="3010002"/>
        <s v="8020037"/>
        <s v="8010005"/>
        <s v="8030046"/>
        <s v="3060010"/>
        <s v="4010015"/>
        <s v="4010018"/>
        <n v="4011160" u="1"/>
        <n v="7120003" u="1"/>
        <n v="7120007" u="1"/>
        <n v="5010002" u="1"/>
        <n v="7060010" u="1"/>
        <n v="7060050" u="1"/>
        <n v="7120071" u="1"/>
        <n v="4010607" u="1"/>
        <n v="4020188" u="1"/>
        <n v="4030025" u="1"/>
        <n v="4020190" u="1"/>
        <n v="4027051" u="1"/>
        <n v="4030035" u="1"/>
        <n v="2087011" u="1"/>
        <n v="2090001" u="1"/>
        <n v="2037050" u="1"/>
        <n v="4030085" u="1"/>
        <n v="7060060" u="1"/>
        <n v="4020306" u="1"/>
        <n v="4030010" u="1"/>
        <n v="8080013" u="1"/>
        <n v="4021207" u="1"/>
        <n v="4030020" u="1"/>
        <n v="4030030" u="1"/>
        <n v="8080053" u="1"/>
        <n v="2030011" u="1"/>
        <n v="4020340" u="1"/>
        <n v="2030016" u="1"/>
        <n v="4030050" u="1"/>
        <n v="4010055" u="1"/>
        <n v="4030080" u="1"/>
        <n v="1500001" u="1"/>
        <n v="4030090" u="1"/>
        <n v="8130012" u="1"/>
        <n v="4030251" u="1"/>
        <n v="4030261" u="1"/>
        <n v="7120004" u="1"/>
        <n v="7120020" u="1"/>
        <n v="4010012" u="1"/>
        <n v="4021204" u="1"/>
        <n v="4010018" u="1"/>
        <n v="4010024" u="1"/>
        <n v="4010036" u="1"/>
        <n v="7120112" u="1"/>
        <n v="8240001" u="1"/>
        <n v="4021234" u="1"/>
        <n v="7120120" u="1"/>
        <n v="4030210" u="1"/>
        <n v="4030220" u="1"/>
        <n v="4030230" u="1"/>
        <n v="4030250" u="1"/>
        <n v="4030260" u="1"/>
        <n v="3080005" u="1"/>
        <n v="4030270" u="1"/>
        <n v="5010061" u="1"/>
        <n v="4010168" u="1"/>
        <n v="4020007" u="1"/>
        <n v="4030312" u="1"/>
        <n v="4020009" u="1"/>
        <n v="4020011" u="1"/>
        <n v="2060001" u="1"/>
        <n v="4020033" u="1"/>
        <n v="4020035" u="1"/>
        <n v="4020037" u="1"/>
        <n v="4020039" u="1"/>
        <n v="4011109" u="1"/>
        <n v="7120017" u="1"/>
        <n v="7120021" u="1"/>
        <n v="7100030" u="1"/>
        <n v="4020004" u="1"/>
        <n v="4020008" u="1"/>
        <n v="4020036" u="1"/>
        <n v="4020038" u="1"/>
        <n v="4020040" u="1"/>
        <n v="2050006" u="1"/>
        <n v="4020185" u="1"/>
        <n v="2050010" u="1"/>
        <n v="2050015" u="1"/>
        <n v="2050016" u="1"/>
        <n v="1047060" u="1"/>
      </sharedItems>
    </cacheField>
    <cacheField name="Pay Item" numFmtId="0">
      <sharedItems containsBlank="1"/>
    </cacheField>
    <cacheField name="Supplementary Description" numFmtId="0">
      <sharedItems containsBlank="1"/>
    </cacheField>
    <cacheField name="Quantity" numFmtId="2">
      <sharedItems containsString="0" containsBlank="1" containsNumber="1" minValue="1" maxValue="8676"/>
    </cacheField>
    <cacheField name="Units" numFmtId="2">
      <sharedItems count="12">
        <s v="LSUM"/>
        <s v="Ton"/>
        <s v="Syd"/>
        <s v="Cft"/>
        <s v="Cyd"/>
        <s v=""/>
        <s v="Ft"/>
        <s v="Ea"/>
        <s v="Hr"/>
        <s v="Sft"/>
        <s v="Dlr" u="1"/>
        <s v="Sta" u="1"/>
      </sharedItems>
    </cacheField>
    <cacheField name="Unit Price" numFmtId="44">
      <sharedItems containsNonDate="0" containsString="0" containsBlank="1" containsNumber="1" minValue="3.42" maxValue="4000.35" count="35">
        <m/>
        <n v="400.77" u="1"/>
        <n v="600" u="1"/>
        <n v="1978.84" u="1"/>
        <n v="3.42" u="1"/>
        <n v="774.2" u="1"/>
        <n v="213.29" u="1"/>
        <n v="31.21" u="1"/>
        <n v="44.45" u="1"/>
        <n v="120" u="1"/>
        <n v="41.74" u="1"/>
        <n v="148.11000000000001" u="1"/>
        <n v="53.25" u="1"/>
        <n v="650" u="1"/>
        <n v="139.53" u="1"/>
        <n v="636.27" u="1"/>
        <n v="4000.35" u="1"/>
        <n v="122.16" u="1"/>
        <n v="2931.77" u="1"/>
        <n v="7" u="1"/>
        <n v="30.44" u="1"/>
        <n v="71.819999999999993" u="1"/>
        <n v="109.25" u="1"/>
        <n v="98.33" u="1"/>
        <n v="515.11" u="1"/>
        <n v="584.99" u="1"/>
        <n v="150" u="1"/>
        <n v="101.1" u="1"/>
        <n v="405.3" u="1"/>
        <n v="94.93" u="1"/>
        <n v="7.82" u="1"/>
        <n v="64.13" u="1"/>
        <n v="660.98" u="1"/>
        <n v="784.97" u="1"/>
        <n v="498.76" u="1"/>
      </sharedItems>
    </cacheField>
    <cacheField name="Total Price" numFmtId="44">
      <sharedItems/>
    </cacheField>
    <cacheField name="Item Location" numFmtId="44">
      <sharedItems count="71">
        <s v="123456 - 0001 - 4"/>
        <s v="123456 - 0001 - US23_MISC_002"/>
        <s v="123456 - 0001 - US23_MISC_003"/>
        <s v="123456 - 0001 - 20"/>
        <s v="123456 - 0001 - 25"/>
        <s v="123456 - 0001 - 30"/>
        <s v="123456 - 0001 - 35"/>
        <s v="123456 - 0002 - 35"/>
        <s v=""/>
        <s v="123456 - 0002 - R01-03035"/>
        <s v="123456 - 0001 - R01-03035"/>
        <s v="123456 - 0001 - 49"/>
        <s v="123456 - 0001 - 5"/>
        <s v="123456 - 0001 - 80"/>
        <s v="123456 - 0001 - M-60_CON_001"/>
        <s v="123456 - 0001 - M-60_CON_002"/>
        <s v="123456 - 0001 - M-60_CON_004"/>
        <s v="123456 - 0001 - M-60_CON_005"/>
        <s v="123456 - 0001 - M-60_CON_006"/>
        <s v="123456 - 0001 - US23_CON_004"/>
        <s v="123456 - 0001 - US23_CON_005"/>
        <s v="123456 - 0001 - US23_CON_007"/>
        <s v="123456 - 0001 - US23_CON_008"/>
        <s v="123456 - 0001 - US23_CON_009"/>
        <s v="123456 - 0001 - US23_CON_010"/>
        <s v="123456 - 0001 - US23_CON_011"/>
        <s v="123456 - 0001 - US23_CON_012"/>
        <s v="123456 - 0001 - US23_CON_013"/>
        <s v="123456 - 0001 - 134"/>
        <s v="123456 - 0001 - US23_CON_015"/>
        <s v="123456 - 0001 - US23_CON_016"/>
        <s v="123456 - 0001 - US23_CON_017"/>
        <s v="123456 - 0001 - US23_CON_018"/>
        <s v="123456 - 0001 - US23_CON_019"/>
        <s v="123456 - 0001 - US23_CON_020"/>
        <s v="120273A - 0001 - 17" u="1"/>
        <s v="120273A - 0001 - 9" u="1"/>
        <s v="120273A - 0001 - 27" u="1"/>
        <s v="115862A - 0001 - 8" u="1"/>
        <s v="115862A - 0001 - 9" u="1"/>
        <s v="120273A - 0001 - 25" u="1"/>
        <s v="115862A - 0001 - 15" u="1"/>
        <s v="120273A - 0001 - 23" u="1"/>
        <s v="115862A - 0001 - 13" u="1"/>
        <s v="123456 - 0001 - US23_CON_002" u="1"/>
        <s v="115862A - 0001 - 11" u="1"/>
        <s v="115862A - 0003 - 8" u="1"/>
        <s v="120273A - 0001 - 18" u="1"/>
        <s v="123456 - 0001 - MISC_MISC_MISC" u="1"/>
        <s v="120273A - 0001 - 26" u="1"/>
        <s v="115862A - 0001 - 16" u="1"/>
        <s v="123456 - 0001 - US23_CON_001" u="1"/>
        <s v="120273A - 0001 - 14" u="1"/>
        <s v="120273A - 0001 - 24" u="1"/>
        <s v="115862A - 0001 - 14" u="1"/>
        <s v="120273A - 0001 - 22" u="1"/>
        <s v="115862A - 0001 - 12" u="1"/>
        <s v="120273A - 0001 - 32" u="1"/>
        <s v="123456 - 0001 - BROOK_CON_001" u="1"/>
        <s v="115862A - 0001 - 10" u="1"/>
        <s v="120273A - 0001 - 30" u="1"/>
        <s v="120273A - 0001 - 1" u="1"/>
        <s v="120273A - 0001 - 2" u="1"/>
        <s v="120273A - 0001 - 29" u="1"/>
        <s v="13 - 0004 - R01-03035" u="1"/>
        <s v="120273A - 0001 - 3" u="1"/>
        <s v="120273A - 0001 - 4" u="1"/>
        <s v="120273A - 0001 - 5" u="1"/>
        <s v="120273A - 0001 - 6" u="1"/>
        <s v="120273A - 0001 - 7" u="1"/>
        <s v="123456 - 0001 - US23_CON_003" u="1"/>
      </sharedItems>
    </cacheField>
    <cacheField name="Row Num" numFmtId="44">
      <sharedItems containsSemiMixedTypes="0" containsString="0" containsNumber="1" containsInteger="1" minValue="1" maxValue="203"/>
    </cacheField>
    <cacheField name="JN" numFmtId="44">
      <sharedItems count="5">
        <s v="JN 123456"/>
        <s v=""/>
        <s v="JN 115862A" u="1"/>
        <s v="JN 13" u="1"/>
        <s v="JN 120273A" u="1"/>
      </sharedItems>
    </cacheField>
    <cacheField name="SP Required" numFmtId="0">
      <sharedItems/>
    </cacheField>
    <cacheField name="Calculation By" numFmtId="2">
      <sharedItems containsNonDate="0" containsString="0" containsBlank="1"/>
    </cacheField>
    <cacheField name="Checked By" numFmtId="0">
      <sharedItems containsNonDate="0" containsString="0" containsBlank="1"/>
    </cacheField>
    <cacheField name="Comments" numFmtId="0">
      <sharedItems containsNonDate="0" containsString="0" containsBlank="1"/>
    </cacheField>
    <cacheField name="QuantityCalc" numFmtId="2">
      <sharedItems containsSemiMixedTypes="0" containsString="0" containsNumber="1" containsInteger="1" minValue="0" maxValue="8676"/>
    </cacheField>
    <cacheField name="Description" numFmtId="0">
      <sharedItems/>
    </cacheField>
    <cacheField name="Supplemental1" numFmtId="0">
      <sharedItems/>
    </cacheField>
    <cacheField name="Supplemental2" numFmtId="0">
      <sharedItems/>
    </cacheField>
    <cacheField name="BreakdownID" numFmtId="0">
      <sharedItems containsMixedTypes="1" containsNumber="1" containsInteger="1" minValue="4" maxValue="134"/>
    </cacheField>
    <cacheField name="Quantity_Rollup" numFmtId="0">
      <sharedItems containsSemiMixedTypes="0" containsString="0" containsNumber="1" containsInteger="1" minValue="0" maxValue="137850"/>
    </cacheField>
    <cacheField name="Pay Item Description" numFmtId="0">
      <sharedItems count="102">
        <s v="Mobilization, Max"/>
        <s v="Contractor Staking"/>
        <s v="Project Cleanup"/>
        <s v="HMA Approach"/>
        <s v="Cold Milling HMA Surface"/>
        <s v="Hand Chipping, Other Than Deck"/>
        <s v="Excavation, Earth"/>
        <s v=""/>
        <s v="Epoxy Ovly"/>
        <s v="Epoxy Ovly, Rem"/>
        <s v="Hand Chipping, Deep"/>
        <s v="Hand Chipping, Shallow"/>
        <s v="Excavation, Channel"/>
        <s v="Sewer, Cl A, 12 inch, Tr Det B"/>
        <s v="Dr Structure Cover, Type K"/>
        <s v="Dr Structure, 48 inch dia"/>
        <s v="Staking Plan Errors and Extras, One Person"/>
        <s v="Staking Plan Errors and Extras, Two Person"/>
        <s v="Staking Plan Errors and Extras, Three Person"/>
        <s v="Erosion Control, Gravel Access Approach"/>
        <s v="Erosion Control, Inlet Protection, Fabric Drop"/>
        <s v="Erosion Control, Inlet Protection, Sediment Trap"/>
        <s v="Aggregate Base, 6 inch"/>
        <s v="Erosion Control, Maintenance, Sediment Removal"/>
        <s v="Aggregate Base, 4 inch"/>
        <s v="Erosion Control, Silt Fence"/>
        <s v="Erosion Control, Check Dam, Stone, Special"/>
        <s v="Permeable Runoff Structure"/>
        <s v="Curb and Gutter, Conc, Det F4"/>
        <s v="Driveway Opening, Conc, Det M"/>
        <s v="Culv End Sect, 12 inch"/>
        <s v="Shared use Path, Conc"/>
        <s v="Subbase, CIP"/>
        <s v="Curb and Gutter, Conc, Det F3"/>
        <s v="Driveway, Nonreinf Conc, 6 inch"/>
        <s v="Sidewalk, Conc, 6 inch"/>
        <s v="Aggregate Surface Cse, 6 inch"/>
        <s v="Culv End Sect, 15 inch"/>
        <s v="Culv End Sect, 18 inch"/>
        <s v="Dr Structure, Add Depth of 48 inch dia, more than 15 foot" u="1"/>
        <s v="Dr Structure, Add Depth of 60 inch dia, more than 15 foot" u="1"/>
        <s v="Fence Gate, 12 foot, for 72 inch Chain Link Fence" u="1"/>
        <s v="Dr Structure, Add Depth of 48 inch dia, 8 foot to 15 foot" u="1"/>
        <s v="Dr Structure, Add Depth of 60 inch dia, 8 foot to 15 foot" u="1"/>
        <s v="Dr Structure, Add Depth of 72 inch dia, 8 foot to 15 foot" u="1"/>
        <s v="Sewer, Cl A, 12 inch, Tr Det A" u="1"/>
        <s v="Sewer, Cl A, 24 inch, Tr Det A" u="1"/>
        <s v="Sewer, Cl A, 30 inch, Tr Det A" u="1"/>
        <s v="Sewer, Cl A, 36 inch, Tr Det A" u="1"/>
        <s v="Sewer, Cl A, 48 inch, Tr Det A" u="1"/>
        <s v="Sewer, Cl C, 24 inch, Tr Det A" u="1"/>
        <s v="Sewer, Cl A, 18 inch, Tr Det B" u="1"/>
        <s v="Sewer, Cl A, 24 inch, Tr Det B" u="1"/>
        <s v="Sewer, Cl A, 30 inch, Tr Det B" u="1"/>
        <s v="Sewer, Cl A, 36 inch, Tr Det B" u="1"/>
        <s v="Sewer, Cl A, 42 inch, Tr Det B" u="1"/>
        <s v="Sewer, Cl A, 48 inch, Tr Det B" u="1"/>
        <s v="Sewer, Cl B, 18 inch, Tr Det B" u="1"/>
        <s v="Sewer, Cl B, 36 inch, Tr Det B" u="1"/>
        <s v="Sewer, Cl B, 48 inch, Tr Det B" u="1"/>
        <s v="Sewer, Cl C, 48 inch, Tr Det B" u="1"/>
        <s v="Patch, Forming" u="1"/>
        <s v="Riprap, Plain, LM" u="1"/>
        <s v="Sewer Bulkhead, 24 inch" u="1"/>
        <s v="Dr Structure Cover, Type CX" u="1"/>
        <s v="Dr Structure Cover, Type B" u="1"/>
        <s v="Dr Structure Cover, Type DX" u="1"/>
        <s v="Dr Structure Cover, Type D" u="1"/>
        <s v="Dr Structure Cover, Type E" u="1"/>
        <s v="Monitoring Well, Abandon" u="1"/>
        <s v="Deck Joint, Rem" u="1"/>
        <s v="Dr Structure, Tap, 12 inch" u="1"/>
        <s v="Liner, PVC 30 mil" u="1"/>
        <s v="Substructure Horizontal Surface Sealer" u="1"/>
        <s v="Sewer Tap, 24 inch" u="1"/>
        <s v="Culv, Cl A, Conc, 24 inch" u="1"/>
        <s v="Dr Structure Cover, Type V" u="1"/>
        <s v="Culv End Sect, 24 inch" u="1"/>
        <s v="Dr Structure Cover, Type W" u="1"/>
        <s v="Culv, Cl F, 12 inch" u="1"/>
        <s v="Culv End Sect, Conc, 48 inch" u="1"/>
        <s v="Dr Structure, 60 inch dia" u="1"/>
        <s v="Dr Structure, 72 inch dia" u="1"/>
        <s v="Dr Structure Cover, Type VG" u="1"/>
        <s v="Patching Conc, C-L" u="1"/>
        <s v="Culv End Sect, 36 inch" u="1"/>
        <s v="Dr Structure, Rem" u="1"/>
        <s v="Ditch Cleanout" u="1"/>
        <s v="Dr Marker Post" u="1"/>
        <s v="Conc, Grade D" u="1"/>
        <s v="Sewer, Rem, 24 inch to 48 inch" u="1"/>
        <s v="Fence, Chain Link, 72 inch" u="1"/>
        <s v="Embedded Galvanic Anode" u="1"/>
        <s v="Sewer Tap, 12 inch" u="1"/>
        <s v="Bypass Pumping" u="1"/>
        <s v="Expansion Joint Device" u="1"/>
        <s v="False Decking" u="1"/>
        <s v="Liner, PVC, 30 mil" u="1"/>
        <s v="Steel Casing Pipe, 36 inch, Jacked in Place" u="1"/>
        <s v="Embankment, CIP" u="1"/>
        <s v="Geotextile, Separator" u="1"/>
        <s v="Aggregate, 6A" u="1"/>
      </sharedItems>
    </cacheField>
    <cacheField name="Pay Item Instance Count" numFmtId="0">
      <sharedItems containsSemiMixedTypes="0" containsString="0" containsNumber="1" containsInteger="1" minValue="0" maxValue="31"/>
    </cacheField>
    <cacheField name="Category" numFmtId="0">
      <sharedItems count="5">
        <s v="0001"/>
        <s v="0002"/>
        <s v=""/>
        <s v="0004" u="1"/>
        <s v="0003" u="1"/>
      </sharedItems>
    </cacheField>
    <cacheField name="CAT2" numFmtId="0">
      <sharedItems count="3">
        <s v="CAT 0001"/>
        <s v="CAT 0002"/>
        <s v=""/>
      </sharedItems>
    </cacheField>
    <cacheField name="Supplemental Description Check" numFmtId="0">
      <sharedItems/>
    </cacheField>
    <cacheField name="1" numFmtId="0">
      <sharedItems containsSemiMixedTypes="0" containsString="0" containsNumber="1" containsInteger="1" minValue="0" maxValue="15"/>
    </cacheField>
    <cacheField name="2" numFmtId="0">
      <sharedItems containsSemiMixedTypes="0" containsString="0" containsNumber="1" containsInteger="1" minValue="0" maxValue="30"/>
    </cacheField>
    <cacheField name="3" numFmtId="0">
      <sharedItems containsSemiMixedTypes="0" containsString="0" containsNumber="1" containsInteger="1" minValue="0" maxValue="39"/>
    </cacheField>
    <cacheField name="4" numFmtId="0">
      <sharedItems containsSemiMixedTypes="0" containsString="0" containsNumber="1" containsInteger="1" minValue="0" maxValue="48"/>
    </cacheField>
    <cacheField name="5" numFmtId="0">
      <sharedItems containsSemiMixedTypes="0" containsString="0" containsNumber="1" containsInteger="1" minValue="0" maxValue="48"/>
    </cacheField>
    <cacheField name="6" numFmtId="0">
      <sharedItems containsSemiMixedTypes="0" containsString="0" containsNumber="1" containsInteger="1" minValue="0" maxValue="48"/>
    </cacheField>
    <cacheField name="Name1" numFmtId="0">
      <sharedItems/>
    </cacheField>
    <cacheField name="Name2" numFmtId="0">
      <sharedItems/>
    </cacheField>
    <cacheField name="Name3" numFmtId="0">
      <sharedItems/>
    </cacheField>
    <cacheField name="Name4" numFmtId="0">
      <sharedItems/>
    </cacheField>
    <cacheField name="Name5" numFmtId="0">
      <sharedItems/>
    </cacheField>
    <cacheField name="Name6" numFmtId="0">
      <sharedItems/>
    </cacheField>
    <cacheField name="Location" numFmtId="0">
      <sharedItems containsMixedTypes="1" containsNumber="1" containsInteger="1" minValue="0" maxValue="0"/>
    </cacheField>
    <cacheField name="Pay Item Name" numFmtId="0">
      <sharedItems count="102">
        <s v="Mobilization, Max"/>
        <s v="Contractor Staking"/>
        <s v="Project Cleanup"/>
        <s v="HMA Approach"/>
        <s v="Cold Milling HMA Surface"/>
        <s v="Hand Chipping, Other Than Deck"/>
        <s v="Excavation, Earth"/>
        <s v=""/>
        <s v="Epoxy Ovly"/>
        <s v="Epoxy Ovly, Rem"/>
        <s v="Hand Chipping, Deep"/>
        <s v="Hand Chipping, Shallow"/>
        <s v="Excavation, Channel"/>
        <s v="Sewer, Cl A, 12 inch, Tr Det B"/>
        <s v="Dr Structure Cover, Type K"/>
        <s v="Dr Structure, 48 inch dia"/>
        <s v="Staking Plan Errors and Extras, One Person"/>
        <s v="Staking Plan Errors and Extras, Two Person"/>
        <s v="Staking Plan Errors and Extras, Three Person"/>
        <s v="Erosion Control, Gravel Access Approach"/>
        <s v="Erosion Control, Inlet Protection, Fabric Drop"/>
        <s v="Erosion Control, Inlet Protection, Sediment Trap"/>
        <s v="Aggregate Base, 6 inch"/>
        <s v="Erosion Control, Maintenance, Sediment Removal"/>
        <s v="Aggregate Base, 4 inch"/>
        <s v="Erosion Control, Silt Fence"/>
        <s v="Erosion Control, Check Dam, Stone, Special"/>
        <s v="Permeable Runoff Structure"/>
        <s v="Curb and Gutter, Conc, Det F4"/>
        <s v="Driveway Opening, Conc, Det M"/>
        <s v="Culv End Sect, 12 inch"/>
        <s v="Shared use Path, Conc"/>
        <s v="Subbase, CIP"/>
        <s v="Curb and Gutter, Conc, Det F3"/>
        <s v="Driveway, Nonreinf Conc, 6 inch"/>
        <s v="Sidewalk, Conc, 6 inch"/>
        <s v="Aggregate Surface Cse, 6 inch"/>
        <s v="Culv End Sect, 15 inch"/>
        <s v="Culv End Sect, 18 inch"/>
        <s v="Dr Structure, Add Depth of 48 inch dia, more than 15 foot" u="1"/>
        <s v="Dr Structure, Add Depth of 60 inch dia, more than 15 foot" u="1"/>
        <s v="Fence Gate, 12 foot, for 72 inch Chain Link Fence" u="1"/>
        <s v="Dr Structure, Add Depth of 48 inch dia, 8 foot to 15 foot" u="1"/>
        <s v="Dr Structure, Add Depth of 60 inch dia, 8 foot to 15 foot" u="1"/>
        <s v="Dr Structure, Add Depth of 72 inch dia, 8 foot to 15 foot" u="1"/>
        <s v="Sewer, Cl A, 12 inch, Tr Det A" u="1"/>
        <s v="Sewer, Cl A, 24 inch, Tr Det A" u="1"/>
        <s v="Sewer, Cl A, 30 inch, Tr Det A" u="1"/>
        <s v="Sewer, Cl A, 36 inch, Tr Det A" u="1"/>
        <s v="Sewer, Cl A, 48 inch, Tr Det A" u="1"/>
        <s v="Sewer, Cl C, 24 inch, Tr Det A" u="1"/>
        <s v="Sewer, Cl A, 18 inch, Tr Det B" u="1"/>
        <s v="Sewer, Cl A, 24 inch, Tr Det B" u="1"/>
        <s v="Sewer, Cl A, 30 inch, Tr Det B" u="1"/>
        <s v="Sewer, Cl A, 36 inch, Tr Det B" u="1"/>
        <s v="Sewer, Cl A, 42 inch, Tr Det B" u="1"/>
        <s v="Sewer, Cl A, 48 inch, Tr Det B" u="1"/>
        <s v="Sewer, Cl B, 18 inch, Tr Det B" u="1"/>
        <s v="Sewer, Cl B, 36 inch, Tr Det B" u="1"/>
        <s v="Sewer, Cl B, 48 inch, Tr Det B" u="1"/>
        <s v="Sewer, Cl C, 48 inch, Tr Det B" u="1"/>
        <s v="Patch, Forming" u="1"/>
        <s v="Riprap, Plain, LM" u="1"/>
        <s v="Sewer Bulkhead, 24 inch" u="1"/>
        <s v="Dr Structure Cover, Type CX" u="1"/>
        <s v="Dr Structure Cover, Type B" u="1"/>
        <s v="Dr Structure Cover, Type DX" u="1"/>
        <s v="Dr Structure Cover, Type D" u="1"/>
        <s v="Dr Structure Cover, Type E" u="1"/>
        <s v="Monitoring Well, Abandon" u="1"/>
        <s v="Deck Joint, Rem" u="1"/>
        <s v="Dr Structure, Tap, 12 inch" u="1"/>
        <s v="Liner, PVC 30 mil" u="1"/>
        <s v="Sewer Tap, 24 inch" u="1"/>
        <s v="Culv, Cl A, Conc, 24 inch" u="1"/>
        <s v="Dr Structure Cover, Type V" u="1"/>
        <s v="Culv End Sect, 24 inch" u="1"/>
        <s v="Dr Structure Cover, Type W" u="1"/>
        <s v="Culv, Cl F, 12 inch" u="1"/>
        <s v="Culv End Sect, Conc, 48 inch" u="1"/>
        <s v="Dr Structure, 60 inch dia" u="1"/>
        <s v="Dr Structure, 72 inch dia" u="1"/>
        <s v="Dr Structure Cover, Type VG" u="1"/>
        <s v="Substructure Horizontal Surface Sealer (Supplemental Description)" u="1"/>
        <s v="Patching Conc, C-L" u="1"/>
        <s v="Culv End Sect, 36 inch" u="1"/>
        <s v="Dr Structure, Rem" u="1"/>
        <s v="Ditch Cleanout" u="1"/>
        <s v="Dr Marker Post" u="1"/>
        <s v="Conc, Grade D" u="1"/>
        <s v="Sewer, Rem, 24 inch to 48 inch" u="1"/>
        <s v="Fence, Chain Link, 72 inch" u="1"/>
        <s v="Embedded Galvanic Anode" u="1"/>
        <s v="Sewer Tap, 12 inch" u="1"/>
        <s v="Bypass Pumping" u="1"/>
        <s v="Expansion Joint Device" u="1"/>
        <s v="False Decking" u="1"/>
        <s v="Liner, PVC, 30 mil" u="1"/>
        <s v="Steel Casing Pipe, 36 inch, Jacked in Place" u="1"/>
        <s v="Embankment, CIP" u="1"/>
        <s v="Geotextile, Separator" u="1"/>
        <s v="Aggregate, 6A" u="1"/>
      </sharedItems>
    </cacheField>
    <cacheField name="Item" numFmtId="0" formula="#NAME?" databaseField="0"/>
  </cacheFields>
  <extLst>
    <ext xmlns:x14="http://schemas.microsoft.com/office/spreadsheetml/2009/9/main" uri="{725AE2AE-9491-48be-B2B4-4EB974FC3084}">
      <x14:pivotCacheDefinition pivotCacheId="4"/>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rmour, Jacob (MDOT)" refreshedDate="43412.252441666664" backgroundQuery="1" createdVersion="6" refreshedVersion="6" minRefreshableVersion="3" recordCount="0" supportSubquery="1" supportAdvancedDrill="1" xr:uid="{64B05431-5FEE-45EF-BD04-5CE2AFE42CAB}">
  <cacheSource type="external" connectionId="1"/>
  <cacheFields count="19">
    <cacheField name="[Table_Quantities 1].[Funding Code].[Funding Code]" caption="Funding Code" numFmtId="0" hierarchy="107" level="1">
      <sharedItems containsSemiMixedTypes="0" containsNonDate="0" containsString="0"/>
    </cacheField>
    <cacheField name="[Table_Quantities 1].[DGN Name].[DGN Name]" caption="DGN Name" numFmtId="0" hierarchy="108" level="1">
      <sharedItems containsSemiMixedTypes="0" containsNonDate="0" containsString="0"/>
    </cacheField>
    <cacheField name="[Table_Quantities 1].[Work Item].[Work Item]" caption="Work Item" numFmtId="0" hierarchy="109" level="1">
      <sharedItems containsSemiMixedTypes="0" containsNonDate="0" containsString="0"/>
    </cacheField>
    <cacheField name="[Table_Quantities 1].[Table - Type].[Table - Type]" caption="Table - Type" numFmtId="0" hierarchy="110" level="1">
      <sharedItems containsSemiMixedTypes="0" containsNonDate="0" containsString="0"/>
    </cacheField>
    <cacheField name="[Table_Quantities 1].[Table - Name].[Table - Name]" caption="Table - Name" numFmtId="0" hierarchy="111" level="1">
      <sharedItems containsSemiMixedTypes="0" containsNonDate="0" containsString="0"/>
    </cacheField>
    <cacheField name="[Table_Quantities 1].[Item No.].[Item No.]" caption="Item No." numFmtId="0" hierarchy="113" level="1">
      <sharedItems count="6">
        <s v="4010012"/>
        <s v="4010015"/>
        <s v="4010018"/>
        <s v="4020033"/>
        <s v="4030050"/>
        <s v="4030210"/>
      </sharedItems>
    </cacheField>
    <cacheField name="[Table_Quantities 1].[Name1].[Name1]" caption="Name1" numFmtId="0" hierarchy="144" level="1">
      <sharedItems count="4">
        <s v="Culv End Sect,"/>
        <s v="Sewer, Cl A,"/>
        <s v="Dr Structure"/>
        <s v="Dr Structure,"/>
      </sharedItems>
    </cacheField>
    <cacheField name="[Table_Quantities 1].[Name3].[Name3]" caption="Name3" numFmtId="0" hierarchy="146" level="1">
      <sharedItems count="2">
        <s v=""/>
        <s v="B"/>
      </sharedItems>
    </cacheField>
    <cacheField name="[Table_Quantities 1].[Name2].[Name2]" caption="Name2" numFmtId="0" hierarchy="145" level="1">
      <sharedItems count="6">
        <s v="12 inch"/>
        <s v="15 inch"/>
        <s v="18 inch"/>
        <s v="12 inch, Tr Det"/>
        <s v="Cover, Type K"/>
        <s v="48 inch dia"/>
      </sharedItems>
    </cacheField>
    <cacheField name="[Table_Quantities 1].[Name4].[Name4]" caption="Name4" numFmtId="0" hierarchy="147" level="1">
      <sharedItems count="1">
        <s v=""/>
      </sharedItems>
    </cacheField>
    <cacheField name="[Table_Quantities 1].[Name5].[Name5]" caption="Name5" numFmtId="0" hierarchy="148" level="1">
      <sharedItems count="1">
        <s v=""/>
      </sharedItems>
    </cacheField>
    <cacheField name="[Table_Quantities 1].[Name6].[Name6]" caption="Name6" numFmtId="0" hierarchy="149" level="1">
      <sharedItems count="1">
        <s v=""/>
      </sharedItems>
    </cacheField>
    <cacheField name="[Table_Drain 1].[Structure No.].[Structure No.]" caption="Structure No." numFmtId="0" hierarchy="14" level="1">
      <sharedItems containsString="0" containsBlank="1" containsNumber="1" containsInteger="1" minValue="101" maxValue="104" count="5">
        <n v="101"/>
        <n v="102"/>
        <n v="103"/>
        <n v="104"/>
        <m/>
      </sharedItems>
      <extLst>
        <ext xmlns:x15="http://schemas.microsoft.com/office/spreadsheetml/2010/11/main" uri="{4F2E5C28-24EA-4eb8-9CBF-B6C8F9C3D259}">
          <x15:cachedUniqueNames>
            <x15:cachedUniqueName index="0" name="[Table_Drain 1].[Structure No.].&amp;[101]"/>
            <x15:cachedUniqueName index="1" name="[Table_Drain 1].[Structure No.].&amp;[102]"/>
            <x15:cachedUniqueName index="2" name="[Table_Drain 1].[Structure No.].&amp;[103]"/>
            <x15:cachedUniqueName index="3" name="[Table_Drain 1].[Structure No.].&amp;[104]"/>
          </x15:cachedUniqueNames>
        </ext>
      </extLst>
    </cacheField>
    <cacheField name="[Table_Drain 1].[Alignment].[Alignment]" caption="Alignment" numFmtId="0" hierarchy="15" level="1">
      <sharedItems containsBlank="1" count="2">
        <s v="SB EGB"/>
        <m/>
      </sharedItems>
    </cacheField>
    <cacheField name="[Table_Drain 1].[Rim Elev.].[Rim Elev.]" caption="Rim Elev." numFmtId="0" hierarchy="23" level="1">
      <sharedItems containsString="0" containsBlank="1" containsNumber="1" minValue="627.58000000000004" maxValue="627.71" count="4">
        <n v="627.66999999999996"/>
        <n v="627.58000000000004"/>
        <n v="627.71"/>
        <m/>
      </sharedItems>
    </cacheField>
    <cacheField name="[Table_Quantities 1].[Units].[Units]" caption="Units" numFmtId="0" hierarchy="117" level="1">
      <sharedItems count="2">
        <s v="Ea"/>
        <s v="Ft"/>
      </sharedItems>
    </cacheField>
    <cacheField name="[Table_Drain 1].[Drainage Name].[Drainage Name]" caption="Drainage Name" numFmtId="0" hierarchy="13" level="1">
      <sharedItems containsBlank="1" count="5">
        <s v="DRAIN-101"/>
        <s v="DRAIN-102"/>
        <s v="DRAIN-103"/>
        <s v="DRAIN-104"/>
        <m/>
      </sharedItems>
    </cacheField>
    <cacheField name="[Table_Drain 1].[Offset+Lt/Rt].[Offset+Lt/Rt]" caption="Offset+Lt/Rt" numFmtId="0" hierarchy="24" level="1">
      <sharedItems containsBlank="1" count="4">
        <s v="20.00 LT"/>
        <s v="12.00 RT"/>
        <s v="28.00 LT"/>
        <m/>
      </sharedItems>
    </cacheField>
    <cacheField name="[Table_Drain 1].[Station Format].[Station Format]" caption="Station Format" numFmtId="0" hierarchy="25" level="1">
      <sharedItems containsBlank="1" count="5">
        <s v="53+33.00"/>
        <s v="53+72.00"/>
        <s v="53+63.00"/>
        <s v="53+78.00"/>
        <m/>
      </sharedItems>
    </cacheField>
  </cacheFields>
  <cacheHierarchies count="207">
    <cacheHierarchy uniqueName="[Table_Drain].[Drainage Name]" caption="Drainage Name" attribute="1" defaultMemberUniqueName="[Table_Drain].[Drainage Name].[All]" allUniqueName="[Table_Drain].[Drainage Name].[All]" dimensionUniqueName="[Table_Drain]" displayFolder="" count="0" memberValueDatatype="130" unbalanced="0"/>
    <cacheHierarchy uniqueName="[Table_Drain].[Structure No.]" caption="Structure No." attribute="1" defaultMemberUniqueName="[Table_Drain].[Structure No.].[All]" allUniqueName="[Table_Drain].[Structure No.].[All]" dimensionUniqueName="[Table_Drain]" displayFolder="" count="0" memberValueDatatype="130" unbalanced="0"/>
    <cacheHierarchy uniqueName="[Table_Drain].[Alignment]" caption="Alignment" attribute="1" defaultMemberUniqueName="[Table_Drain].[Alignment].[All]" allUniqueName="[Table_Drain].[Alignment].[All]" dimensionUniqueName="[Table_Drain]" displayFolder="" count="0" memberValueDatatype="130" unbalanced="0"/>
    <cacheHierarchy uniqueName="[Table_Drain].[Station]" caption="Station" attribute="1" defaultMemberUniqueName="[Table_Drain].[Station].[All]" allUniqueName="[Table_Drain].[Station].[All]" dimensionUniqueName="[Table_Drain]" displayFolder="" count="0" memberValueDatatype="130" unbalanced="0"/>
    <cacheHierarchy uniqueName="[Table_Drain].[Offset]" caption="Offset" attribute="1" defaultMemberUniqueName="[Table_Drain].[Offset].[All]" allUniqueName="[Table_Drain].[Offset].[All]" dimensionUniqueName="[Table_Drain]" displayFolder="" count="0" memberValueDatatype="130" unbalanced="0"/>
    <cacheHierarchy uniqueName="[Table_Drain].[Lt/Rt]" caption="Lt/Rt" attribute="1" defaultMemberUniqueName="[Table_Drain].[Lt/Rt].[All]" allUniqueName="[Table_Drain].[Lt/Rt].[All]" dimensionUniqueName="[Table_Drain]" displayFolder="" count="0" memberValueDatatype="130" unbalanced="0"/>
    <cacheHierarchy uniqueName="[Table_Drain].[Cover-N]" caption="Cover-N" attribute="1" defaultMemberUniqueName="[Table_Drain].[Cover-N].[All]" allUniqueName="[Table_Drain].[Cover-N].[All]" dimensionUniqueName="[Table_Drain]" displayFolder="" count="0" memberValueDatatype="130" unbalanced="0"/>
    <cacheHierarchy uniqueName="[Table_Drain].[Cover-E]" caption="Cover-E" attribute="1" defaultMemberUniqueName="[Table_Drain].[Cover-E].[All]" allUniqueName="[Table_Drain].[Cover-E].[All]" dimensionUniqueName="[Table_Drain]" displayFolder="" count="0" memberValueDatatype="130" unbalanced="0"/>
    <cacheHierarchy uniqueName="[Table_Drain].[Structure-N]" caption="Structure-N" attribute="1" defaultMemberUniqueName="[Table_Drain].[Structure-N].[All]" allUniqueName="[Table_Drain].[Structure-N].[All]" dimensionUniqueName="[Table_Drain]" displayFolder="" count="0" memberValueDatatype="130" unbalanced="0"/>
    <cacheHierarchy uniqueName="[Table_Drain].[Structure-E]" caption="Structure-E" attribute="1" defaultMemberUniqueName="[Table_Drain].[Structure-E].[All]" allUniqueName="[Table_Drain].[Structure-E].[All]" dimensionUniqueName="[Table_Drain]" displayFolder="" count="0" memberValueDatatype="130" unbalanced="0"/>
    <cacheHierarchy uniqueName="[Table_Drain].[Rim Elev.]" caption="Rim Elev." attribute="1" defaultMemberUniqueName="[Table_Drain].[Rim Elev.].[All]" allUniqueName="[Table_Drain].[Rim Elev.].[All]" dimensionUniqueName="[Table_Drain]" displayFolder="" count="0" memberValueDatatype="130" unbalanced="0"/>
    <cacheHierarchy uniqueName="[Table_Drain].[Offset+Lt/Rt]" caption="Offset+Lt/Rt" attribute="1" defaultMemberUniqueName="[Table_Drain].[Offset+Lt/Rt].[All]" allUniqueName="[Table_Drain].[Offset+Lt/Rt].[All]" dimensionUniqueName="[Table_Drain]" displayFolder="" count="0" memberValueDatatype="130" unbalanced="0"/>
    <cacheHierarchy uniqueName="[Table_Drain].[Station Format]" caption="Station Format" attribute="1" defaultMemberUniqueName="[Table_Drain].[Station Format].[All]" allUniqueName="[Table_Drain].[Station Format].[All]" dimensionUniqueName="[Table_Drain]" displayFolder="" count="0" memberValueDatatype="130" unbalanced="0"/>
    <cacheHierarchy uniqueName="[Table_Drain 1].[Drainage Name]" caption="Drainage Name" attribute="1" defaultMemberUniqueName="[Table_Drain 1].[Drainage Name].[All]" allUniqueName="[Table_Drain 1].[Drainage Name].[All]" dimensionUniqueName="[Table_Drain 1]" displayFolder="" count="2" memberValueDatatype="130" unbalanced="0">
      <fieldsUsage count="2">
        <fieldUsage x="-1"/>
        <fieldUsage x="16"/>
      </fieldsUsage>
    </cacheHierarchy>
    <cacheHierarchy uniqueName="[Table_Drain 1].[Structure No.]" caption="Structure No." attribute="1" defaultMemberUniqueName="[Table_Drain 1].[Structure No.].[All]" allUniqueName="[Table_Drain 1].[Structure No.].[All]" dimensionUniqueName="[Table_Drain 1]" displayFolder="" count="2" memberValueDatatype="20" unbalanced="0">
      <fieldsUsage count="2">
        <fieldUsage x="-1"/>
        <fieldUsage x="12"/>
      </fieldsUsage>
    </cacheHierarchy>
    <cacheHierarchy uniqueName="[Table_Drain 1].[Alignment]" caption="Alignment" attribute="1" defaultMemberUniqueName="[Table_Drain 1].[Alignment].[All]" allUniqueName="[Table_Drain 1].[Alignment].[All]" dimensionUniqueName="[Table_Drain 1]" displayFolder="" count="2" memberValueDatatype="130" unbalanced="0">
      <fieldsUsage count="2">
        <fieldUsage x="-1"/>
        <fieldUsage x="13"/>
      </fieldsUsage>
    </cacheHierarchy>
    <cacheHierarchy uniqueName="[Table_Drain 1].[Station]" caption="Station" attribute="1" defaultMemberUniqueName="[Table_Drain 1].[Station].[All]" allUniqueName="[Table_Drain 1].[Station].[All]" dimensionUniqueName="[Table_Drain 1]" displayFolder="" count="0" memberValueDatatype="130" unbalanced="0"/>
    <cacheHierarchy uniqueName="[Table_Drain 1].[Offset]" caption="Offset" attribute="1" defaultMemberUniqueName="[Table_Drain 1].[Offset].[All]" allUniqueName="[Table_Drain 1].[Offset].[All]" dimensionUniqueName="[Table_Drain 1]" displayFolder="" count="0" memberValueDatatype="20" unbalanced="0"/>
    <cacheHierarchy uniqueName="[Table_Drain 1].[Lt/Rt]" caption="Lt/Rt" attribute="1" defaultMemberUniqueName="[Table_Drain 1].[Lt/Rt].[All]" allUniqueName="[Table_Drain 1].[Lt/Rt].[All]" dimensionUniqueName="[Table_Drain 1]" displayFolder="" count="0" memberValueDatatype="130" unbalanced="0"/>
    <cacheHierarchy uniqueName="[Table_Drain 1].[Cover-N]" caption="Cover-N" attribute="1" defaultMemberUniqueName="[Table_Drain 1].[Cover-N].[All]" allUniqueName="[Table_Drain 1].[Cover-N].[All]" dimensionUniqueName="[Table_Drain 1]" displayFolder="" count="0" memberValueDatatype="130" unbalanced="0"/>
    <cacheHierarchy uniqueName="[Table_Drain 1].[Cover-E]" caption="Cover-E" attribute="1" defaultMemberUniqueName="[Table_Drain 1].[Cover-E].[All]" allUniqueName="[Table_Drain 1].[Cover-E].[All]" dimensionUniqueName="[Table_Drain 1]" displayFolder="" count="0" memberValueDatatype="130" unbalanced="0"/>
    <cacheHierarchy uniqueName="[Table_Drain 1].[Structure-N]" caption="Structure-N" attribute="1" defaultMemberUniqueName="[Table_Drain 1].[Structure-N].[All]" allUniqueName="[Table_Drain 1].[Structure-N].[All]" dimensionUniqueName="[Table_Drain 1]" displayFolder="" count="0" memberValueDatatype="130" unbalanced="0"/>
    <cacheHierarchy uniqueName="[Table_Drain 1].[Structure-E]" caption="Structure-E" attribute="1" defaultMemberUniqueName="[Table_Drain 1].[Structure-E].[All]" allUniqueName="[Table_Drain 1].[Structure-E].[All]" dimensionUniqueName="[Table_Drain 1]" displayFolder="" count="0" memberValueDatatype="130" unbalanced="0"/>
    <cacheHierarchy uniqueName="[Table_Drain 1].[Rim Elev.]" caption="Rim Elev." attribute="1" defaultMemberUniqueName="[Table_Drain 1].[Rim Elev.].[All]" allUniqueName="[Table_Drain 1].[Rim Elev.].[All]" dimensionUniqueName="[Table_Drain 1]" displayFolder="" count="2" memberValueDatatype="5" unbalanced="0">
      <fieldsUsage count="2">
        <fieldUsage x="-1"/>
        <fieldUsage x="14"/>
      </fieldsUsage>
    </cacheHierarchy>
    <cacheHierarchy uniqueName="[Table_Drain 1].[Offset+Lt/Rt]" caption="Offset+Lt/Rt" attribute="1" defaultMemberUniqueName="[Table_Drain 1].[Offset+Lt/Rt].[All]" allUniqueName="[Table_Drain 1].[Offset+Lt/Rt].[All]" dimensionUniqueName="[Table_Drain 1]" displayFolder="" count="2" memberValueDatatype="130" unbalanced="0">
      <fieldsUsage count="2">
        <fieldUsage x="-1"/>
        <fieldUsage x="17"/>
      </fieldsUsage>
    </cacheHierarchy>
    <cacheHierarchy uniqueName="[Table_Drain 1].[Station Format]" caption="Station Format" attribute="1" defaultMemberUniqueName="[Table_Drain 1].[Station Format].[All]" allUniqueName="[Table_Drain 1].[Station Format].[All]" dimensionUniqueName="[Table_Drain 1]" displayFolder="" count="2" memberValueDatatype="130" unbalanced="0">
      <fieldsUsage count="2">
        <fieldUsage x="-1"/>
        <fieldUsage x="18"/>
      </fieldsUsage>
    </cacheHierarchy>
    <cacheHierarchy uniqueName="[Table_Driveway].[Driveway Name]" caption="Driveway Name" attribute="1" defaultMemberUniqueName="[Table_Driveway].[Driveway Name].[All]" allUniqueName="[Table_Driveway].[Driveway Name].[All]" dimensionUniqueName="[Table_Driveway]" displayFolder="" count="0" memberValueDatatype="130" unbalanced="0"/>
    <cacheHierarchy uniqueName="[Table_Driveway].[Alignment]" caption="Alignment" attribute="1" defaultMemberUniqueName="[Table_Driveway].[Alignment].[All]" allUniqueName="[Table_Driveway].[Alignment].[All]" dimensionUniqueName="[Table_Driveway]" displayFolder="" count="0" memberValueDatatype="130" unbalanced="0"/>
    <cacheHierarchy uniqueName="[Table_Driveway].[Station]" caption="Station" attribute="1" defaultMemberUniqueName="[Table_Driveway].[Station].[All]" allUniqueName="[Table_Driveway].[Station].[All]" dimensionUniqueName="[Table_Driveway]" displayFolder="" count="0" memberValueDatatype="130" unbalanced="0"/>
    <cacheHierarchy uniqueName="[Table_Driveway].[Lt/Rt]" caption="Lt/Rt" attribute="1" defaultMemberUniqueName="[Table_Driveway].[Lt/Rt].[All]" allUniqueName="[Table_Driveway].[Lt/Rt].[All]" dimensionUniqueName="[Table_Driveway]" displayFolder="" count="0" memberValueDatatype="130" unbalanced="0"/>
    <cacheHierarchy uniqueName="[Table_Driveway].[Back Offset from CL]" caption="Back Offset from CL" attribute="1" defaultMemberUniqueName="[Table_Driveway].[Back Offset from CL].[All]" allUniqueName="[Table_Driveway].[Back Offset from CL].[All]" dimensionUniqueName="[Table_Driveway]" displayFolder="" count="0" memberValueDatatype="130" unbalanced="0"/>
    <cacheHierarchy uniqueName="[Table_Driveway].[Prop Driveway Slope]" caption="Prop Driveway Slope" attribute="1" defaultMemberUniqueName="[Table_Driveway].[Prop Driveway Slope].[All]" allUniqueName="[Table_Driveway].[Prop Driveway Slope].[All]" dimensionUniqueName="[Table_Driveway]" displayFolder="" count="0" memberValueDatatype="130" unbalanced="0"/>
    <cacheHierarchy uniqueName="[Table_Driveway].[Prop Driveway Width]" caption="Prop Driveway Width" attribute="1" defaultMemberUniqueName="[Table_Driveway].[Prop Driveway Width].[All]" allUniqueName="[Table_Driveway].[Prop Driveway Width].[All]" dimensionUniqueName="[Table_Driveway]" displayFolder="" count="0" memberValueDatatype="130" unbalanced="0"/>
    <cacheHierarchy uniqueName="[Table_Driveway].[Radius - Entering]" caption="Radius - Entering" attribute="1" defaultMemberUniqueName="[Table_Driveway].[Radius - Entering].[All]" allUniqueName="[Table_Driveway].[Radius - Entering].[All]" dimensionUniqueName="[Table_Driveway]" displayFolder="" count="0" memberValueDatatype="130" unbalanced="0"/>
    <cacheHierarchy uniqueName="[Table_Driveway].[Radius - Exiting]" caption="Radius - Exiting" attribute="1" defaultMemberUniqueName="[Table_Driveway].[Radius - Exiting].[All]" allUniqueName="[Table_Driveway].[Radius - Exiting].[All]" dimensionUniqueName="[Table_Driveway]" displayFolder="" count="0" memberValueDatatype="130" unbalanced="0"/>
    <cacheHierarchy uniqueName="[Table_Driveway].[Custom 1]" caption="Custom 1" attribute="1" defaultMemberUniqueName="[Table_Driveway].[Custom 1].[All]" allUniqueName="[Table_Driveway].[Custom 1].[All]" dimensionUniqueName="[Table_Driveway]" displayFolder="" count="0" memberValueDatatype="130" unbalanced="0"/>
    <cacheHierarchy uniqueName="[Table_Driveway].[Custom 2]" caption="Custom 2" attribute="1" defaultMemberUniqueName="[Table_Driveway].[Custom 2].[All]" allUniqueName="[Table_Driveway].[Custom 2].[All]" dimensionUniqueName="[Table_Driveway]" displayFolder="" count="0" memberValueDatatype="130" unbalanced="0"/>
    <cacheHierarchy uniqueName="[Table_Driveway].[Custom 3]" caption="Custom 3" attribute="1" defaultMemberUniqueName="[Table_Driveway].[Custom 3].[All]" allUniqueName="[Table_Driveway].[Custom 3].[All]" dimensionUniqueName="[Table_Driveway]" displayFolder="" count="0" memberValueDatatype="130" unbalanced="0"/>
    <cacheHierarchy uniqueName="[Table_Driveway].[Custom 4]" caption="Custom 4" attribute="1" defaultMemberUniqueName="[Table_Driveway].[Custom 4].[All]" allUniqueName="[Table_Driveway].[Custom 4].[All]" dimensionUniqueName="[Table_Driveway]" displayFolder="" count="0" memberValueDatatype="130" unbalanced="0"/>
    <cacheHierarchy uniqueName="[Table_Driveway].[Custom 5]" caption="Custom 5" attribute="1" defaultMemberUniqueName="[Table_Driveway].[Custom 5].[All]" allUniqueName="[Table_Driveway].[Custom 5].[All]" dimensionUniqueName="[Table_Driveway]" displayFolder="" count="0" memberValueDatatype="130" unbalanced="0"/>
    <cacheHierarchy uniqueName="[Table_Driveway].[Custom 6]" caption="Custom 6" attribute="1" defaultMemberUniqueName="[Table_Driveway].[Custom 6].[All]" allUniqueName="[Table_Driveway].[Custom 6].[All]" dimensionUniqueName="[Table_Driveway]" displayFolder="" count="0" memberValueDatatype="130" unbalanced="0"/>
    <cacheHierarchy uniqueName="[Table_Driveway].[Custom 7]" caption="Custom 7" attribute="1" defaultMemberUniqueName="[Table_Driveway].[Custom 7].[All]" allUniqueName="[Table_Driveway].[Custom 7].[All]" dimensionUniqueName="[Table_Driveway]" displayFolder="" count="0" memberValueDatatype="130" unbalanced="0"/>
    <cacheHierarchy uniqueName="[Table_Driveway].[Custom 8]" caption="Custom 8" attribute="1" defaultMemberUniqueName="[Table_Driveway].[Custom 8].[All]" allUniqueName="[Table_Driveway].[Custom 8].[All]" dimensionUniqueName="[Table_Driveway]" displayFolder="" count="0" memberValueDatatype="130" unbalanced="0"/>
    <cacheHierarchy uniqueName="[Table_Driveway].[Station+Lt/Rt]" caption="Station+Lt/Rt" attribute="1" defaultMemberUniqueName="[Table_Driveway].[Station+Lt/Rt].[All]" allUniqueName="[Table_Driveway].[Station+Lt/Rt].[All]" dimensionUniqueName="[Table_Driveway]" displayFolder="" count="0" memberValueDatatype="130" unbalanced="0"/>
    <cacheHierarchy uniqueName="[Table_Driveway 1].[Driveway Name]" caption="Driveway Name" attribute="1" defaultMemberUniqueName="[Table_Driveway 1].[Driveway Name].[All]" allUniqueName="[Table_Driveway 1].[Driveway Name].[All]" dimensionUniqueName="[Table_Driveway 1]" displayFolder="" count="0" memberValueDatatype="130" unbalanced="0"/>
    <cacheHierarchy uniqueName="[Table_Driveway 1].[Alignment]" caption="Alignment" attribute="1" defaultMemberUniqueName="[Table_Driveway 1].[Alignment].[All]" allUniqueName="[Table_Driveway 1].[Alignment].[All]" dimensionUniqueName="[Table_Driveway 1]" displayFolder="" count="0" memberValueDatatype="130" unbalanced="0"/>
    <cacheHierarchy uniqueName="[Table_Driveway 1].[Station]" caption="Station" attribute="1" defaultMemberUniqueName="[Table_Driveway 1].[Station].[All]" allUniqueName="[Table_Driveway 1].[Station].[All]" dimensionUniqueName="[Table_Driveway 1]" displayFolder="" count="0" memberValueDatatype="20" unbalanced="0"/>
    <cacheHierarchy uniqueName="[Table_Driveway 1].[Lt/Rt]" caption="Lt/Rt" attribute="1" defaultMemberUniqueName="[Table_Driveway 1].[Lt/Rt].[All]" allUniqueName="[Table_Driveway 1].[Lt/Rt].[All]" dimensionUniqueName="[Table_Driveway 1]" displayFolder="" count="0" memberValueDatatype="130" unbalanced="0"/>
    <cacheHierarchy uniqueName="[Table_Driveway 1].[Back Offset from CL]" caption="Back Offset from CL" attribute="1" defaultMemberUniqueName="[Table_Driveway 1].[Back Offset from CL].[All]" allUniqueName="[Table_Driveway 1].[Back Offset from CL].[All]" dimensionUniqueName="[Table_Driveway 1]" displayFolder="" count="0" memberValueDatatype="5" unbalanced="0"/>
    <cacheHierarchy uniqueName="[Table_Driveway 1].[Prop Driveway Slope]" caption="Prop Driveway Slope" attribute="1" defaultMemberUniqueName="[Table_Driveway 1].[Prop Driveway Slope].[All]" allUniqueName="[Table_Driveway 1].[Prop Driveway Slope].[All]" dimensionUniqueName="[Table_Driveway 1]" displayFolder="" count="0" memberValueDatatype="5" unbalanced="0"/>
    <cacheHierarchy uniqueName="[Table_Driveway 1].[Prop Driveway Width]" caption="Prop Driveway Width" attribute="1" defaultMemberUniqueName="[Table_Driveway 1].[Prop Driveway Width].[All]" allUniqueName="[Table_Driveway 1].[Prop Driveway Width].[All]" dimensionUniqueName="[Table_Driveway 1]" displayFolder="" count="0" memberValueDatatype="5" unbalanced="0"/>
    <cacheHierarchy uniqueName="[Table_Driveway 1].[Radius - Entering]" caption="Radius - Entering" attribute="1" defaultMemberUniqueName="[Table_Driveway 1].[Radius - Entering].[All]" allUniqueName="[Table_Driveway 1].[Radius - Entering].[All]" dimensionUniqueName="[Table_Driveway 1]" displayFolder="" count="0" memberValueDatatype="20" unbalanced="0"/>
    <cacheHierarchy uniqueName="[Table_Driveway 1].[Radius - Exiting]" caption="Radius - Exiting" attribute="1" defaultMemberUniqueName="[Table_Driveway 1].[Radius - Exiting].[All]" allUniqueName="[Table_Driveway 1].[Radius - Exiting].[All]" dimensionUniqueName="[Table_Driveway 1]" displayFolder="" count="0" memberValueDatatype="20" unbalanced="0"/>
    <cacheHierarchy uniqueName="[Table_Driveway 1].[Custom 1]" caption="Custom 1" attribute="1" defaultMemberUniqueName="[Table_Driveway 1].[Custom 1].[All]" allUniqueName="[Table_Driveway 1].[Custom 1].[All]" dimensionUniqueName="[Table_Driveway 1]" displayFolder="" count="0" memberValueDatatype="130" unbalanced="0"/>
    <cacheHierarchy uniqueName="[Table_Driveway 1].[Custom 2]" caption="Custom 2" attribute="1" defaultMemberUniqueName="[Table_Driveway 1].[Custom 2].[All]" allUniqueName="[Table_Driveway 1].[Custom 2].[All]" dimensionUniqueName="[Table_Driveway 1]" displayFolder="" count="0" memberValueDatatype="130" unbalanced="0"/>
    <cacheHierarchy uniqueName="[Table_Driveway 1].[Custom 3]" caption="Custom 3" attribute="1" defaultMemberUniqueName="[Table_Driveway 1].[Custom 3].[All]" allUniqueName="[Table_Driveway 1].[Custom 3].[All]" dimensionUniqueName="[Table_Driveway 1]" displayFolder="" count="0" memberValueDatatype="130" unbalanced="0"/>
    <cacheHierarchy uniqueName="[Table_Driveway 1].[Custom 4]" caption="Custom 4" attribute="1" defaultMemberUniqueName="[Table_Driveway 1].[Custom 4].[All]" allUniqueName="[Table_Driveway 1].[Custom 4].[All]" dimensionUniqueName="[Table_Driveway 1]" displayFolder="" count="0" memberValueDatatype="130" unbalanced="0"/>
    <cacheHierarchy uniqueName="[Table_Driveway 1].[Custom 5]" caption="Custom 5" attribute="1" defaultMemberUniqueName="[Table_Driveway 1].[Custom 5].[All]" allUniqueName="[Table_Driveway 1].[Custom 5].[All]" dimensionUniqueName="[Table_Driveway 1]" displayFolder="" count="0" memberValueDatatype="130" unbalanced="0"/>
    <cacheHierarchy uniqueName="[Table_Driveway 1].[Custom 6]" caption="Custom 6" attribute="1" defaultMemberUniqueName="[Table_Driveway 1].[Custom 6].[All]" allUniqueName="[Table_Driveway 1].[Custom 6].[All]" dimensionUniqueName="[Table_Driveway 1]" displayFolder="" count="0" memberValueDatatype="130" unbalanced="0"/>
    <cacheHierarchy uniqueName="[Table_Driveway 1].[Custom 7]" caption="Custom 7" attribute="1" defaultMemberUniqueName="[Table_Driveway 1].[Custom 7].[All]" allUniqueName="[Table_Driveway 1].[Custom 7].[All]" dimensionUniqueName="[Table_Driveway 1]" displayFolder="" count="0" memberValueDatatype="130" unbalanced="0"/>
    <cacheHierarchy uniqueName="[Table_Driveway 1].[Custom 8]" caption="Custom 8" attribute="1" defaultMemberUniqueName="[Table_Driveway 1].[Custom 8].[All]" allUniqueName="[Table_Driveway 1].[Custom 8].[All]" dimensionUniqueName="[Table_Driveway 1]" displayFolder="" count="0" memberValueDatatype="130" unbalanced="0"/>
    <cacheHierarchy uniqueName="[Table_Driveway 1].[Station+Lt/Rt]" caption="Station+Lt/Rt" attribute="1" defaultMemberUniqueName="[Table_Driveway 1].[Station+Lt/Rt].[All]" allUniqueName="[Table_Driveway 1].[Station+Lt/Rt].[All]" dimensionUniqueName="[Table_Driveway 1]" displayFolder="" count="0" memberValueDatatype="130" unbalanced="0"/>
    <cacheHierarchy uniqueName="[Table_Quantities].[Funding Code]" caption="Funding Code" attribute="1" defaultMemberUniqueName="[Table_Quantities].[Funding Code].[All]" allUniqueName="[Table_Quantities].[Funding Code].[All]" dimensionUniqueName="[Table_Quantities]" displayFolder="" count="0" memberValueDatatype="130" unbalanced="0"/>
    <cacheHierarchy uniqueName="[Table_Quantities].[DGN Name]" caption="DGN Name" attribute="1" defaultMemberUniqueName="[Table_Quantities].[DGN Name].[All]" allUniqueName="[Table_Quantities].[DGN Name].[All]" dimensionUniqueName="[Table_Quantities]" displayFolder="" count="0" memberValueDatatype="130" unbalanced="0"/>
    <cacheHierarchy uniqueName="[Table_Quantities].[Work Item]" caption="Work Item" attribute="1" defaultMemberUniqueName="[Table_Quantities].[Work Item].[All]" allUniqueName="[Table_Quantities].[Work Item].[All]" dimensionUniqueName="[Table_Quantities]" displayFolder="" count="0" memberValueDatatype="130" unbalanced="0"/>
    <cacheHierarchy uniqueName="[Table_Quantities].[Table - Type]" caption="Table - Type" attribute="1" defaultMemberUniqueName="[Table_Quantities].[Table - Type].[All]" allUniqueName="[Table_Quantities].[Table - Type].[All]" dimensionUniqueName="[Table_Quantities]" displayFolder="" count="0" memberValueDatatype="130" unbalanced="0"/>
    <cacheHierarchy uniqueName="[Table_Quantities].[Table - Name]" caption="Table - Name" attribute="1" defaultMemberUniqueName="[Table_Quantities].[Table - Name].[All]" allUniqueName="[Table_Quantities].[Table - Name].[All]" dimensionUniqueName="[Table_Quantities]" displayFolder="" count="0" memberValueDatatype="130" unbalanced="0"/>
    <cacheHierarchy uniqueName="[Table_Quantities].[Part of Structure]" caption="Part of Structure" attribute="1" defaultMemberUniqueName="[Table_Quantities].[Part of Structure].[All]" allUniqueName="[Table_Quantities].[Part of Structure].[All]" dimensionUniqueName="[Table_Quantities]" displayFolder="" count="0" memberValueDatatype="130" unbalanced="0"/>
    <cacheHierarchy uniqueName="[Table_Quantities].[Item No.]" caption="Item No." attribute="1" defaultMemberUniqueName="[Table_Quantities].[Item No.].[All]" allUniqueName="[Table_Quantities].[Item No.].[All]" dimensionUniqueName="[Table_Quantities]" displayFolder="" count="0" memberValueDatatype="130" unbalanced="0"/>
    <cacheHierarchy uniqueName="[Table_Quantities].[Pay Item]" caption="Pay Item" attribute="1" defaultMemberUniqueName="[Table_Quantities].[Pay Item].[All]" allUniqueName="[Table_Quantities].[Pay Item].[All]" dimensionUniqueName="[Table_Quantities]" displayFolder="" count="0" memberValueDatatype="130" unbalanced="0"/>
    <cacheHierarchy uniqueName="[Table_Quantities].[Supplementary Description]" caption="Supplementary Description" attribute="1" defaultMemberUniqueName="[Table_Quantities].[Supplementary Description].[All]" allUniqueName="[Table_Quantities].[Supplementary Description].[All]" dimensionUniqueName="[Table_Quantities]" displayFolder="" count="0" memberValueDatatype="130" unbalanced="0"/>
    <cacheHierarchy uniqueName="[Table_Quantities].[Quantity]" caption="Quantity" attribute="1" defaultMemberUniqueName="[Table_Quantities].[Quantity].[All]" allUniqueName="[Table_Quantities].[Quantity].[All]" dimensionUniqueName="[Table_Quantities]" displayFolder="" count="0" memberValueDatatype="20" unbalanced="0"/>
    <cacheHierarchy uniqueName="[Table_Quantities].[Units]" caption="Units" attribute="1" defaultMemberUniqueName="[Table_Quantities].[Units].[All]" allUniqueName="[Table_Quantities].[Units].[All]" dimensionUniqueName="[Table_Quantities]" displayFolder="" count="0" memberValueDatatype="130" unbalanced="0"/>
    <cacheHierarchy uniqueName="[Table_Quantities].[Unit Price]" caption="Unit Price" attribute="1" defaultMemberUniqueName="[Table_Quantities].[Unit Price].[All]" allUniqueName="[Table_Quantities].[Unit Price].[All]" dimensionUniqueName="[Table_Quantities]" displayFolder="" count="0" memberValueDatatype="130" unbalanced="0"/>
    <cacheHierarchy uniqueName="[Table_Quantities].[Total Price]" caption="Total Price" attribute="1" defaultMemberUniqueName="[Table_Quantities].[Total Price].[All]" allUniqueName="[Table_Quantities].[Total Price].[All]" dimensionUniqueName="[Table_Quantities]" displayFolder="" count="0" memberValueDatatype="130" unbalanced="0"/>
    <cacheHierarchy uniqueName="[Table_Quantities].[Item Location]" caption="Item Location" attribute="1" defaultMemberUniqueName="[Table_Quantities].[Item Location].[All]" allUniqueName="[Table_Quantities].[Item Location].[All]" dimensionUniqueName="[Table_Quantities]" displayFolder="" count="0" memberValueDatatype="130" unbalanced="0"/>
    <cacheHierarchy uniqueName="[Table_Quantities].[Row Num]" caption="Row Num" attribute="1" defaultMemberUniqueName="[Table_Quantities].[Row Num].[All]" allUniqueName="[Table_Quantities].[Row Num].[All]" dimensionUniqueName="[Table_Quantities]" displayFolder="" count="0" memberValueDatatype="20" unbalanced="0"/>
    <cacheHierarchy uniqueName="[Table_Quantities].[JN]" caption="JN" attribute="1" defaultMemberUniqueName="[Table_Quantities].[JN].[All]" allUniqueName="[Table_Quantities].[JN].[All]" dimensionUniqueName="[Table_Quantities]" displayFolder="" count="0" memberValueDatatype="130" unbalanced="0"/>
    <cacheHierarchy uniqueName="[Table_Quantities].[SP Required]" caption="SP Required" attribute="1" defaultMemberUniqueName="[Table_Quantities].[SP Required].[All]" allUniqueName="[Table_Quantities].[SP Required].[All]" dimensionUniqueName="[Table_Quantities]" displayFolder="" count="0" memberValueDatatype="130" unbalanced="0"/>
    <cacheHierarchy uniqueName="[Table_Quantities].[Calculation By]" caption="Calculation By" attribute="1" defaultMemberUniqueName="[Table_Quantities].[Calculation By].[All]" allUniqueName="[Table_Quantities].[Calculation By].[All]" dimensionUniqueName="[Table_Quantities]" displayFolder="" count="0" memberValueDatatype="130" unbalanced="0"/>
    <cacheHierarchy uniqueName="[Table_Quantities].[Checked By]" caption="Checked By" attribute="1" defaultMemberUniqueName="[Table_Quantities].[Checked By].[All]" allUniqueName="[Table_Quantities].[Checked By].[All]" dimensionUniqueName="[Table_Quantities]" displayFolder="" count="0" memberValueDatatype="130" unbalanced="0"/>
    <cacheHierarchy uniqueName="[Table_Quantities].[Comments]" caption="Comments" attribute="1" defaultMemberUniqueName="[Table_Quantities].[Comments].[All]" allUniqueName="[Table_Quantities].[Comments].[All]" dimensionUniqueName="[Table_Quantities]" displayFolder="" count="0" memberValueDatatype="130" unbalanced="0"/>
    <cacheHierarchy uniqueName="[Table_Quantities].[QuantityCalc]" caption="QuantityCalc" attribute="1" defaultMemberUniqueName="[Table_Quantities].[QuantityCalc].[All]" allUniqueName="[Table_Quantities].[QuantityCalc].[All]" dimensionUniqueName="[Table_Quantities]" displayFolder="" count="0" memberValueDatatype="130" unbalanced="0"/>
    <cacheHierarchy uniqueName="[Table_Quantities].[Description]" caption="Description" attribute="1" defaultMemberUniqueName="[Table_Quantities].[Description].[All]" allUniqueName="[Table_Quantities].[Description].[All]" dimensionUniqueName="[Table_Quantities]" displayFolder="" count="0" memberValueDatatype="130" unbalanced="0"/>
    <cacheHierarchy uniqueName="[Table_Quantities].[Supplemental1]" caption="Supplemental1" attribute="1" defaultMemberUniqueName="[Table_Quantities].[Supplemental1].[All]" allUniqueName="[Table_Quantities].[Supplemental1].[All]" dimensionUniqueName="[Table_Quantities]" displayFolder="" count="0" memberValueDatatype="130" unbalanced="0"/>
    <cacheHierarchy uniqueName="[Table_Quantities].[Supplemental2]" caption="Supplemental2" attribute="1" defaultMemberUniqueName="[Table_Quantities].[Supplemental2].[All]" allUniqueName="[Table_Quantities].[Supplemental2].[All]" dimensionUniqueName="[Table_Quantities]" displayFolder="" count="0" memberValueDatatype="130" unbalanced="0"/>
    <cacheHierarchy uniqueName="[Table_Quantities].[BreakdownID]" caption="BreakdownID" attribute="1" defaultMemberUniqueName="[Table_Quantities].[BreakdownID].[All]" allUniqueName="[Table_Quantities].[BreakdownID].[All]" dimensionUniqueName="[Table_Quantities]" displayFolder="" count="0" memberValueDatatype="130" unbalanced="0"/>
    <cacheHierarchy uniqueName="[Table_Quantities].[Quantity_Rollup]" caption="Quantity_Rollup" attribute="1" defaultMemberUniqueName="[Table_Quantities].[Quantity_Rollup].[All]" allUniqueName="[Table_Quantities].[Quantity_Rollup].[All]" dimensionUniqueName="[Table_Quantities]" displayFolder="" count="0" memberValueDatatype="20" unbalanced="0"/>
    <cacheHierarchy uniqueName="[Table_Quantities].[Pay Item Description]" caption="Pay Item Description" attribute="1" defaultMemberUniqueName="[Table_Quantities].[Pay Item Description].[All]" allUniqueName="[Table_Quantities].[Pay Item Description].[All]" dimensionUniqueName="[Table_Quantities]" displayFolder="" count="0" memberValueDatatype="130" unbalanced="0"/>
    <cacheHierarchy uniqueName="[Table_Quantities].[Pay Item Instance Count]" caption="Pay Item Instance Count" attribute="1" defaultMemberUniqueName="[Table_Quantities].[Pay Item Instance Count].[All]" allUniqueName="[Table_Quantities].[Pay Item Instance Count].[All]" dimensionUniqueName="[Table_Quantities]" displayFolder="" count="0" memberValueDatatype="20" unbalanced="0"/>
    <cacheHierarchy uniqueName="[Table_Quantities].[Category]" caption="Category" attribute="1" defaultMemberUniqueName="[Table_Quantities].[Category].[All]" allUniqueName="[Table_Quantities].[Category].[All]" dimensionUniqueName="[Table_Quantities]" displayFolder="" count="0" memberValueDatatype="130" unbalanced="0"/>
    <cacheHierarchy uniqueName="[Table_Quantities].[CAT2]" caption="CAT2" attribute="1" defaultMemberUniqueName="[Table_Quantities].[CAT2].[All]" allUniqueName="[Table_Quantities].[CAT2].[All]" dimensionUniqueName="[Table_Quantities]" displayFolder="" count="0" memberValueDatatype="130" unbalanced="0"/>
    <cacheHierarchy uniqueName="[Table_Quantities].[Supplemental Description Check]" caption="Supplemental Description Check" attribute="1" defaultMemberUniqueName="[Table_Quantities].[Supplemental Description Check].[All]" allUniqueName="[Table_Quantities].[Supplemental Description Check].[All]" dimensionUniqueName="[Table_Quantities]" displayFolder="" count="0" memberValueDatatype="130" unbalanced="0"/>
    <cacheHierarchy uniqueName="[Table_Quantities].[1]" caption="1" attribute="1" defaultMemberUniqueName="[Table_Quantities].[1].[All]" allUniqueName="[Table_Quantities].[1].[All]" dimensionUniqueName="[Table_Quantities]" displayFolder="" count="0" memberValueDatatype="20" unbalanced="0"/>
    <cacheHierarchy uniqueName="[Table_Quantities].[2]" caption="2" attribute="1" defaultMemberUniqueName="[Table_Quantities].[2].[All]" allUniqueName="[Table_Quantities].[2].[All]" dimensionUniqueName="[Table_Quantities]" displayFolder="" count="0" memberValueDatatype="20" unbalanced="0"/>
    <cacheHierarchy uniqueName="[Table_Quantities].[3]" caption="3" attribute="1" defaultMemberUniqueName="[Table_Quantities].[3].[All]" allUniqueName="[Table_Quantities].[3].[All]" dimensionUniqueName="[Table_Quantities]" displayFolder="" count="0" memberValueDatatype="20" unbalanced="0"/>
    <cacheHierarchy uniqueName="[Table_Quantities].[4]" caption="4" attribute="1" defaultMemberUniqueName="[Table_Quantities].[4].[All]" allUniqueName="[Table_Quantities].[4].[All]" dimensionUniqueName="[Table_Quantities]" displayFolder="" count="0" memberValueDatatype="20" unbalanced="0"/>
    <cacheHierarchy uniqueName="[Table_Quantities].[5]" caption="5" attribute="1" defaultMemberUniqueName="[Table_Quantities].[5].[All]" allUniqueName="[Table_Quantities].[5].[All]" dimensionUniqueName="[Table_Quantities]" displayFolder="" count="0" memberValueDatatype="20" unbalanced="0"/>
    <cacheHierarchy uniqueName="[Table_Quantities].[6]" caption="6" attribute="1" defaultMemberUniqueName="[Table_Quantities].[6].[All]" allUniqueName="[Table_Quantities].[6].[All]" dimensionUniqueName="[Table_Quantities]" displayFolder="" count="0" memberValueDatatype="20" unbalanced="0"/>
    <cacheHierarchy uniqueName="[Table_Quantities].[Name1]" caption="Name1" attribute="1" defaultMemberUniqueName="[Table_Quantities].[Name1].[All]" allUniqueName="[Table_Quantities].[Name1].[All]" dimensionUniqueName="[Table_Quantities]" displayFolder="" count="0" memberValueDatatype="130" unbalanced="0"/>
    <cacheHierarchy uniqueName="[Table_Quantities].[Name2]" caption="Name2" attribute="1" defaultMemberUniqueName="[Table_Quantities].[Name2].[All]" allUniqueName="[Table_Quantities].[Name2].[All]" dimensionUniqueName="[Table_Quantities]" displayFolder="" count="0" memberValueDatatype="130" unbalanced="0"/>
    <cacheHierarchy uniqueName="[Table_Quantities].[Name3]" caption="Name3" attribute="1" defaultMemberUniqueName="[Table_Quantities].[Name3].[All]" allUniqueName="[Table_Quantities].[Name3].[All]" dimensionUniqueName="[Table_Quantities]" displayFolder="" count="0" memberValueDatatype="130" unbalanced="0"/>
    <cacheHierarchy uniqueName="[Table_Quantities].[Name4]" caption="Name4" attribute="1" defaultMemberUniqueName="[Table_Quantities].[Name4].[All]" allUniqueName="[Table_Quantities].[Name4].[All]" dimensionUniqueName="[Table_Quantities]" displayFolder="" count="0" memberValueDatatype="130" unbalanced="0"/>
    <cacheHierarchy uniqueName="[Table_Quantities].[Name5]" caption="Name5" attribute="1" defaultMemberUniqueName="[Table_Quantities].[Name5].[All]" allUniqueName="[Table_Quantities].[Name5].[All]" dimensionUniqueName="[Table_Quantities]" displayFolder="" count="0" memberValueDatatype="130" unbalanced="0"/>
    <cacheHierarchy uniqueName="[Table_Quantities].[Name6]" caption="Name6" attribute="1" defaultMemberUniqueName="[Table_Quantities].[Name6].[All]" allUniqueName="[Table_Quantities].[Name6].[All]" dimensionUniqueName="[Table_Quantities]" displayFolder="" count="0" memberValueDatatype="130" unbalanced="0"/>
    <cacheHierarchy uniqueName="[Table_Quantities].[Location]" caption="Location" attribute="1" defaultMemberUniqueName="[Table_Quantities].[Location].[All]" allUniqueName="[Table_Quantities].[Location].[All]" dimensionUniqueName="[Table_Quantities]" displayFolder="" count="0" memberValueDatatype="130" unbalanced="0"/>
    <cacheHierarchy uniqueName="[Table_Quantities].[Pay Item Name]" caption="Pay Item Name" attribute="1" defaultMemberUniqueName="[Table_Quantities].[Pay Item Name].[All]" allUniqueName="[Table_Quantities].[Pay Item Name].[All]" dimensionUniqueName="[Table_Quantities]" displayFolder="" count="0" memberValueDatatype="130" unbalanced="0"/>
    <cacheHierarchy uniqueName="[Table_Quantities 1].[Funding Code]" caption="Funding Code" attribute="1" defaultMemberUniqueName="[Table_Quantities 1].[Funding Code].[All]" allUniqueName="[Table_Quantities 1].[Funding Code].[All]" dimensionUniqueName="[Table_Quantities 1]" displayFolder="" count="2" memberValueDatatype="130" unbalanced="0">
      <fieldsUsage count="2">
        <fieldUsage x="-1"/>
        <fieldUsage x="0"/>
      </fieldsUsage>
    </cacheHierarchy>
    <cacheHierarchy uniqueName="[Table_Quantities 1].[DGN Name]" caption="DGN Name" attribute="1" defaultMemberUniqueName="[Table_Quantities 1].[DGN Name].[All]" allUniqueName="[Table_Quantities 1].[DGN Name].[All]" dimensionUniqueName="[Table_Quantities 1]" displayFolder="" count="2" memberValueDatatype="130" unbalanced="0">
      <fieldsUsage count="2">
        <fieldUsage x="-1"/>
        <fieldUsage x="1"/>
      </fieldsUsage>
    </cacheHierarchy>
    <cacheHierarchy uniqueName="[Table_Quantities 1].[Work Item]" caption="Work Item" attribute="1" defaultMemberUniqueName="[Table_Quantities 1].[Work Item].[All]" allUniqueName="[Table_Quantities 1].[Work Item].[All]" dimensionUniqueName="[Table_Quantities 1]" displayFolder="" count="2" memberValueDatatype="130" unbalanced="0">
      <fieldsUsage count="2">
        <fieldUsage x="-1"/>
        <fieldUsage x="2"/>
      </fieldsUsage>
    </cacheHierarchy>
    <cacheHierarchy uniqueName="[Table_Quantities 1].[Table - Type]" caption="Table - Type" attribute="1" defaultMemberUniqueName="[Table_Quantities 1].[Table - Type].[All]" allUniqueName="[Table_Quantities 1].[Table - Type].[All]" dimensionUniqueName="[Table_Quantities 1]" displayFolder="" count="2" memberValueDatatype="130" unbalanced="0">
      <fieldsUsage count="2">
        <fieldUsage x="-1"/>
        <fieldUsage x="3"/>
      </fieldsUsage>
    </cacheHierarchy>
    <cacheHierarchy uniqueName="[Table_Quantities 1].[Table - Name]" caption="Table - Name" attribute="1" defaultMemberUniqueName="[Table_Quantities 1].[Table - Name].[All]" allUniqueName="[Table_Quantities 1].[Table - Name].[All]" dimensionUniqueName="[Table_Quantities 1]" displayFolder="" count="2" memberValueDatatype="130" unbalanced="0">
      <fieldsUsage count="2">
        <fieldUsage x="-1"/>
        <fieldUsage x="4"/>
      </fieldsUsage>
    </cacheHierarchy>
    <cacheHierarchy uniqueName="[Table_Quantities 1].[Part of Structure]" caption="Part of Structure" attribute="1" defaultMemberUniqueName="[Table_Quantities 1].[Part of Structure].[All]" allUniqueName="[Table_Quantities 1].[Part of Structure].[All]" dimensionUniqueName="[Table_Quantities 1]" displayFolder="" count="0" memberValueDatatype="130" unbalanced="0"/>
    <cacheHierarchy uniqueName="[Table_Quantities 1].[Item No.]" caption="Item No." attribute="1" defaultMemberUniqueName="[Table_Quantities 1].[Item No.].[All]" allUniqueName="[Table_Quantities 1].[Item No.].[All]" dimensionUniqueName="[Table_Quantities 1]" displayFolder="" count="2" memberValueDatatype="130" unbalanced="0">
      <fieldsUsage count="2">
        <fieldUsage x="-1"/>
        <fieldUsage x="5"/>
      </fieldsUsage>
    </cacheHierarchy>
    <cacheHierarchy uniqueName="[Table_Quantities 1].[Pay Item]" caption="Pay Item" attribute="1" defaultMemberUniqueName="[Table_Quantities 1].[Pay Item].[All]" allUniqueName="[Table_Quantities 1].[Pay Item].[All]" dimensionUniqueName="[Table_Quantities 1]" displayFolder="" count="0" memberValueDatatype="130" unbalanced="0"/>
    <cacheHierarchy uniqueName="[Table_Quantities 1].[Supplementary Description]" caption="Supplementary Description" attribute="1" defaultMemberUniqueName="[Table_Quantities 1].[Supplementary Description].[All]" allUniqueName="[Table_Quantities 1].[Supplementary Description].[All]" dimensionUniqueName="[Table_Quantities 1]" displayFolder="" count="0" memberValueDatatype="130" unbalanced="0"/>
    <cacheHierarchy uniqueName="[Table_Quantities 1].[Quantity]" caption="Quantity" attribute="1" defaultMemberUniqueName="[Table_Quantities 1].[Quantity].[All]" allUniqueName="[Table_Quantities 1].[Quantity].[All]" dimensionUniqueName="[Table_Quantities 1]" displayFolder="" count="0" memberValueDatatype="5" unbalanced="0"/>
    <cacheHierarchy uniqueName="[Table_Quantities 1].[Units]" caption="Units" attribute="1" defaultMemberUniqueName="[Table_Quantities 1].[Units].[All]" allUniqueName="[Table_Quantities 1].[Units].[All]" dimensionUniqueName="[Table_Quantities 1]" displayFolder="" count="2" memberValueDatatype="130" unbalanced="0">
      <fieldsUsage count="2">
        <fieldUsage x="-1"/>
        <fieldUsage x="15"/>
      </fieldsUsage>
    </cacheHierarchy>
    <cacheHierarchy uniqueName="[Table_Quantities 1].[Unit Price]" caption="Unit Price" attribute="1" defaultMemberUniqueName="[Table_Quantities 1].[Unit Price].[All]" allUniqueName="[Table_Quantities 1].[Unit Price].[All]" dimensionUniqueName="[Table_Quantities 1]" displayFolder="" count="0" memberValueDatatype="130" unbalanced="0"/>
    <cacheHierarchy uniqueName="[Table_Quantities 1].[Total Price]" caption="Total Price" attribute="1" defaultMemberUniqueName="[Table_Quantities 1].[Total Price].[All]" allUniqueName="[Table_Quantities 1].[Total Price].[All]" dimensionUniqueName="[Table_Quantities 1]" displayFolder="" count="0" memberValueDatatype="130" unbalanced="0"/>
    <cacheHierarchy uniqueName="[Table_Quantities 1].[Item Location]" caption="Item Location" attribute="1" defaultMemberUniqueName="[Table_Quantities 1].[Item Location].[All]" allUniqueName="[Table_Quantities 1].[Item Location].[All]" dimensionUniqueName="[Table_Quantities 1]" displayFolder="" count="0" memberValueDatatype="130" unbalanced="0"/>
    <cacheHierarchy uniqueName="[Table_Quantities 1].[Row Num]" caption="Row Num" attribute="1" defaultMemberUniqueName="[Table_Quantities 1].[Row Num].[All]" allUniqueName="[Table_Quantities 1].[Row Num].[All]" dimensionUniqueName="[Table_Quantities 1]" displayFolder="" count="0" memberValueDatatype="20" unbalanced="0"/>
    <cacheHierarchy uniqueName="[Table_Quantities 1].[JN]" caption="JN" attribute="1" defaultMemberUniqueName="[Table_Quantities 1].[JN].[All]" allUniqueName="[Table_Quantities 1].[JN].[All]" dimensionUniqueName="[Table_Quantities 1]" displayFolder="" count="0" memberValueDatatype="130" unbalanced="0"/>
    <cacheHierarchy uniqueName="[Table_Quantities 1].[SP Required]" caption="SP Required" attribute="1" defaultMemberUniqueName="[Table_Quantities 1].[SP Required].[All]" allUniqueName="[Table_Quantities 1].[SP Required].[All]" dimensionUniqueName="[Table_Quantities 1]" displayFolder="" count="0" memberValueDatatype="130" unbalanced="0"/>
    <cacheHierarchy uniqueName="[Table_Quantities 1].[Calculation By]" caption="Calculation By" attribute="1" defaultMemberUniqueName="[Table_Quantities 1].[Calculation By].[All]" allUniqueName="[Table_Quantities 1].[Calculation By].[All]" dimensionUniqueName="[Table_Quantities 1]" displayFolder="" count="0" memberValueDatatype="130" unbalanced="0"/>
    <cacheHierarchy uniqueName="[Table_Quantities 1].[Checked By]" caption="Checked By" attribute="1" defaultMemberUniqueName="[Table_Quantities 1].[Checked By].[All]" allUniqueName="[Table_Quantities 1].[Checked By].[All]" dimensionUniqueName="[Table_Quantities 1]" displayFolder="" count="0" memberValueDatatype="130" unbalanced="0"/>
    <cacheHierarchy uniqueName="[Table_Quantities 1].[Comments]" caption="Comments" attribute="1" defaultMemberUniqueName="[Table_Quantities 1].[Comments].[All]" allUniqueName="[Table_Quantities 1].[Comments].[All]" dimensionUniqueName="[Table_Quantities 1]" displayFolder="" count="0" memberValueDatatype="130" unbalanced="0"/>
    <cacheHierarchy uniqueName="[Table_Quantities 1].[QuantityCalc]" caption="QuantityCalc" attribute="1" defaultMemberUniqueName="[Table_Quantities 1].[QuantityCalc].[All]" allUniqueName="[Table_Quantities 1].[QuantityCalc].[All]" dimensionUniqueName="[Table_Quantities 1]" displayFolder="" count="0" memberValueDatatype="20" unbalanced="0"/>
    <cacheHierarchy uniqueName="[Table_Quantities 1].[Description]" caption="Description" attribute="1" defaultMemberUniqueName="[Table_Quantities 1].[Description].[All]" allUniqueName="[Table_Quantities 1].[Description].[All]" dimensionUniqueName="[Table_Quantities 1]" displayFolder="" count="0" memberValueDatatype="130" unbalanced="0"/>
    <cacheHierarchy uniqueName="[Table_Quantities 1].[Supplemental1]" caption="Supplemental1" attribute="1" defaultMemberUniqueName="[Table_Quantities 1].[Supplemental1].[All]" allUniqueName="[Table_Quantities 1].[Supplemental1].[All]" dimensionUniqueName="[Table_Quantities 1]" displayFolder="" count="0" memberValueDatatype="130" unbalanced="0"/>
    <cacheHierarchy uniqueName="[Table_Quantities 1].[Supplemental2]" caption="Supplemental2" attribute="1" defaultMemberUniqueName="[Table_Quantities 1].[Supplemental2].[All]" allUniqueName="[Table_Quantities 1].[Supplemental2].[All]" dimensionUniqueName="[Table_Quantities 1]" displayFolder="" count="0" memberValueDatatype="130" unbalanced="0"/>
    <cacheHierarchy uniqueName="[Table_Quantities 1].[BreakdownID]" caption="BreakdownID" attribute="1" defaultMemberUniqueName="[Table_Quantities 1].[BreakdownID].[All]" allUniqueName="[Table_Quantities 1].[BreakdownID].[All]" dimensionUniqueName="[Table_Quantities 1]" displayFolder="" count="0" memberValueDatatype="130" unbalanced="0"/>
    <cacheHierarchy uniqueName="[Table_Quantities 1].[Quantity_Rollup]" caption="Quantity_Rollup" attribute="1" defaultMemberUniqueName="[Table_Quantities 1].[Quantity_Rollup].[All]" allUniqueName="[Table_Quantities 1].[Quantity_Rollup].[All]" dimensionUniqueName="[Table_Quantities 1]" displayFolder="" count="0" memberValueDatatype="20" unbalanced="0"/>
    <cacheHierarchy uniqueName="[Table_Quantities 1].[Pay Item Description]" caption="Pay Item Description" attribute="1" defaultMemberUniqueName="[Table_Quantities 1].[Pay Item Description].[All]" allUniqueName="[Table_Quantities 1].[Pay Item Description].[All]" dimensionUniqueName="[Table_Quantities 1]" displayFolder="" count="0" memberValueDatatype="130" unbalanced="0"/>
    <cacheHierarchy uniqueName="[Table_Quantities 1].[Pay Item Instance Count]" caption="Pay Item Instance Count" attribute="1" defaultMemberUniqueName="[Table_Quantities 1].[Pay Item Instance Count].[All]" allUniqueName="[Table_Quantities 1].[Pay Item Instance Count].[All]" dimensionUniqueName="[Table_Quantities 1]" displayFolder="" count="0" memberValueDatatype="20" unbalanced="0"/>
    <cacheHierarchy uniqueName="[Table_Quantities 1].[Category]" caption="Category" attribute="1" defaultMemberUniqueName="[Table_Quantities 1].[Category].[All]" allUniqueName="[Table_Quantities 1].[Category].[All]" dimensionUniqueName="[Table_Quantities 1]" displayFolder="" count="0" memberValueDatatype="130" unbalanced="0"/>
    <cacheHierarchy uniqueName="[Table_Quantities 1].[CAT2]" caption="CAT2" attribute="1" defaultMemberUniqueName="[Table_Quantities 1].[CAT2].[All]" allUniqueName="[Table_Quantities 1].[CAT2].[All]" dimensionUniqueName="[Table_Quantities 1]" displayFolder="" count="0" memberValueDatatype="130" unbalanced="0"/>
    <cacheHierarchy uniqueName="[Table_Quantities 1].[Supplemental Description Check]" caption="Supplemental Description Check" attribute="1" defaultMemberUniqueName="[Table_Quantities 1].[Supplemental Description Check].[All]" allUniqueName="[Table_Quantities 1].[Supplemental Description Check].[All]" dimensionUniqueName="[Table_Quantities 1]" displayFolder="" count="0" memberValueDatatype="130" unbalanced="0"/>
    <cacheHierarchy uniqueName="[Table_Quantities 1].[1]" caption="1" attribute="1" defaultMemberUniqueName="[Table_Quantities 1].[1].[All]" allUniqueName="[Table_Quantities 1].[1].[All]" dimensionUniqueName="[Table_Quantities 1]" displayFolder="" count="0" memberValueDatatype="20" unbalanced="0"/>
    <cacheHierarchy uniqueName="[Table_Quantities 1].[2]" caption="2" attribute="1" defaultMemberUniqueName="[Table_Quantities 1].[2].[All]" allUniqueName="[Table_Quantities 1].[2].[All]" dimensionUniqueName="[Table_Quantities 1]" displayFolder="" count="0" memberValueDatatype="20" unbalanced="0"/>
    <cacheHierarchy uniqueName="[Table_Quantities 1].[3]" caption="3" attribute="1" defaultMemberUniqueName="[Table_Quantities 1].[3].[All]" allUniqueName="[Table_Quantities 1].[3].[All]" dimensionUniqueName="[Table_Quantities 1]" displayFolder="" count="0" memberValueDatatype="20" unbalanced="0"/>
    <cacheHierarchy uniqueName="[Table_Quantities 1].[4]" caption="4" attribute="1" defaultMemberUniqueName="[Table_Quantities 1].[4].[All]" allUniqueName="[Table_Quantities 1].[4].[All]" dimensionUniqueName="[Table_Quantities 1]" displayFolder="" count="0" memberValueDatatype="20" unbalanced="0"/>
    <cacheHierarchy uniqueName="[Table_Quantities 1].[5]" caption="5" attribute="1" defaultMemberUniqueName="[Table_Quantities 1].[5].[All]" allUniqueName="[Table_Quantities 1].[5].[All]" dimensionUniqueName="[Table_Quantities 1]" displayFolder="" count="0" memberValueDatatype="20" unbalanced="0"/>
    <cacheHierarchy uniqueName="[Table_Quantities 1].[6]" caption="6" attribute="1" defaultMemberUniqueName="[Table_Quantities 1].[6].[All]" allUniqueName="[Table_Quantities 1].[6].[All]" dimensionUniqueName="[Table_Quantities 1]" displayFolder="" count="0" memberValueDatatype="20" unbalanced="0"/>
    <cacheHierarchy uniqueName="[Table_Quantities 1].[Name1]" caption="Name1" attribute="1" defaultMemberUniqueName="[Table_Quantities 1].[Name1].[All]" allUniqueName="[Table_Quantities 1].[Name1].[All]" dimensionUniqueName="[Table_Quantities 1]" displayFolder="" count="2" memberValueDatatype="130" unbalanced="0">
      <fieldsUsage count="2">
        <fieldUsage x="-1"/>
        <fieldUsage x="6"/>
      </fieldsUsage>
    </cacheHierarchy>
    <cacheHierarchy uniqueName="[Table_Quantities 1].[Name2]" caption="Name2" attribute="1" defaultMemberUniqueName="[Table_Quantities 1].[Name2].[All]" allUniqueName="[Table_Quantities 1].[Name2].[All]" dimensionUniqueName="[Table_Quantities 1]" displayFolder="" count="2" memberValueDatatype="130" unbalanced="0">
      <fieldsUsage count="2">
        <fieldUsage x="-1"/>
        <fieldUsage x="8"/>
      </fieldsUsage>
    </cacheHierarchy>
    <cacheHierarchy uniqueName="[Table_Quantities 1].[Name3]" caption="Name3" attribute="1" defaultMemberUniqueName="[Table_Quantities 1].[Name3].[All]" allUniqueName="[Table_Quantities 1].[Name3].[All]" dimensionUniqueName="[Table_Quantities 1]" displayFolder="" count="2" memberValueDatatype="130" unbalanced="0">
      <fieldsUsage count="2">
        <fieldUsage x="-1"/>
        <fieldUsage x="7"/>
      </fieldsUsage>
    </cacheHierarchy>
    <cacheHierarchy uniqueName="[Table_Quantities 1].[Name4]" caption="Name4" attribute="1" defaultMemberUniqueName="[Table_Quantities 1].[Name4].[All]" allUniqueName="[Table_Quantities 1].[Name4].[All]" dimensionUniqueName="[Table_Quantities 1]" displayFolder="" count="2" memberValueDatatype="130" unbalanced="0">
      <fieldsUsage count="2">
        <fieldUsage x="-1"/>
        <fieldUsage x="9"/>
      </fieldsUsage>
    </cacheHierarchy>
    <cacheHierarchy uniqueName="[Table_Quantities 1].[Name5]" caption="Name5" attribute="1" defaultMemberUniqueName="[Table_Quantities 1].[Name5].[All]" allUniqueName="[Table_Quantities 1].[Name5].[All]" dimensionUniqueName="[Table_Quantities 1]" displayFolder="" count="2" memberValueDatatype="130" unbalanced="0">
      <fieldsUsage count="2">
        <fieldUsage x="-1"/>
        <fieldUsage x="10"/>
      </fieldsUsage>
    </cacheHierarchy>
    <cacheHierarchy uniqueName="[Table_Quantities 1].[Name6]" caption="Name6" attribute="1" defaultMemberUniqueName="[Table_Quantities 1].[Name6].[All]" allUniqueName="[Table_Quantities 1].[Name6].[All]" dimensionUniqueName="[Table_Quantities 1]" displayFolder="" count="2" memberValueDatatype="130" unbalanced="0">
      <fieldsUsage count="2">
        <fieldUsage x="-1"/>
        <fieldUsage x="11"/>
      </fieldsUsage>
    </cacheHierarchy>
    <cacheHierarchy uniqueName="[Table_Quantities 1].[Location]" caption="Location" attribute="1" defaultMemberUniqueName="[Table_Quantities 1].[Location].[All]" allUniqueName="[Table_Quantities 1].[Location].[All]" dimensionUniqueName="[Table_Quantities 1]" displayFolder="" count="0" memberValueDatatype="130" unbalanced="0"/>
    <cacheHierarchy uniqueName="[Table_Quantities 1].[Pay Item Name]" caption="Pay Item Name" attribute="1" defaultMemberUniqueName="[Table_Quantities 1].[Pay Item Name].[All]" allUniqueName="[Table_Quantities 1].[Pay Item Name].[All]" dimensionUniqueName="[Table_Quantities 1]" displayFolder="" count="0" memberValueDatatype="130" unbalanced="0"/>
    <cacheHierarchy uniqueName="[Table_Quantities 2].[Funding Code]" caption="Funding Code" attribute="1" defaultMemberUniqueName="[Table_Quantities 2].[Funding Code].[All]" allUniqueName="[Table_Quantities 2].[Funding Code].[All]" dimensionUniqueName="[Table_Quantities 2]" displayFolder="" count="0" memberValueDatatype="130" unbalanced="0"/>
    <cacheHierarchy uniqueName="[Table_Quantities 2].[DGN Name]" caption="DGN Name" attribute="1" defaultMemberUniqueName="[Table_Quantities 2].[DGN Name].[All]" allUniqueName="[Table_Quantities 2].[DGN Name].[All]" dimensionUniqueName="[Table_Quantities 2]" displayFolder="" count="0" memberValueDatatype="130" unbalanced="0"/>
    <cacheHierarchy uniqueName="[Table_Quantities 2].[Work Item]" caption="Work Item" attribute="1" defaultMemberUniqueName="[Table_Quantities 2].[Work Item].[All]" allUniqueName="[Table_Quantities 2].[Work Item].[All]" dimensionUniqueName="[Table_Quantities 2]" displayFolder="" count="0" memberValueDatatype="130" unbalanced="0"/>
    <cacheHierarchy uniqueName="[Table_Quantities 2].[Table - Type]" caption="Table - Type" attribute="1" defaultMemberUniqueName="[Table_Quantities 2].[Table - Type].[All]" allUniqueName="[Table_Quantities 2].[Table - Type].[All]" dimensionUniqueName="[Table_Quantities 2]" displayFolder="" count="0" memberValueDatatype="130" unbalanced="0"/>
    <cacheHierarchy uniqueName="[Table_Quantities 2].[Table - Name]" caption="Table - Name" attribute="1" defaultMemberUniqueName="[Table_Quantities 2].[Table - Name].[All]" allUniqueName="[Table_Quantities 2].[Table - Name].[All]" dimensionUniqueName="[Table_Quantities 2]" displayFolder="" count="0" memberValueDatatype="130" unbalanced="0"/>
    <cacheHierarchy uniqueName="[Table_Quantities 2].[Part of Structure]" caption="Part of Structure" attribute="1" defaultMemberUniqueName="[Table_Quantities 2].[Part of Structure].[All]" allUniqueName="[Table_Quantities 2].[Part of Structure].[All]" dimensionUniqueName="[Table_Quantities 2]" displayFolder="" count="0" memberValueDatatype="130" unbalanced="0"/>
    <cacheHierarchy uniqueName="[Table_Quantities 2].[Item No.]" caption="Item No." attribute="1" defaultMemberUniqueName="[Table_Quantities 2].[Item No.].[All]" allUniqueName="[Table_Quantities 2].[Item No.].[All]" dimensionUniqueName="[Table_Quantities 2]" displayFolder="" count="0" memberValueDatatype="130" unbalanced="0"/>
    <cacheHierarchy uniqueName="[Table_Quantities 2].[Pay Item]" caption="Pay Item" attribute="1" defaultMemberUniqueName="[Table_Quantities 2].[Pay Item].[All]" allUniqueName="[Table_Quantities 2].[Pay Item].[All]" dimensionUniqueName="[Table_Quantities 2]" displayFolder="" count="0" memberValueDatatype="130" unbalanced="0"/>
    <cacheHierarchy uniqueName="[Table_Quantities 2].[Supplementary Description]" caption="Supplementary Description" attribute="1" defaultMemberUniqueName="[Table_Quantities 2].[Supplementary Description].[All]" allUniqueName="[Table_Quantities 2].[Supplementary Description].[All]" dimensionUniqueName="[Table_Quantities 2]" displayFolder="" count="0" memberValueDatatype="130" unbalanced="0"/>
    <cacheHierarchy uniqueName="[Table_Quantities 2].[Quantity]" caption="Quantity" attribute="1" defaultMemberUniqueName="[Table_Quantities 2].[Quantity].[All]" allUniqueName="[Table_Quantities 2].[Quantity].[All]" dimensionUniqueName="[Table_Quantities 2]" displayFolder="" count="0" memberValueDatatype="5" unbalanced="0"/>
    <cacheHierarchy uniqueName="[Table_Quantities 2].[Units]" caption="Units" attribute="1" defaultMemberUniqueName="[Table_Quantities 2].[Units].[All]" allUniqueName="[Table_Quantities 2].[Units].[All]" dimensionUniqueName="[Table_Quantities 2]" displayFolder="" count="0" memberValueDatatype="130" unbalanced="0"/>
    <cacheHierarchy uniqueName="[Table_Quantities 2].[Unit Price]" caption="Unit Price" attribute="1" defaultMemberUniqueName="[Table_Quantities 2].[Unit Price].[All]" allUniqueName="[Table_Quantities 2].[Unit Price].[All]" dimensionUniqueName="[Table_Quantities 2]" displayFolder="" count="0" memberValueDatatype="130" unbalanced="0"/>
    <cacheHierarchy uniqueName="[Table_Quantities 2].[Total Price]" caption="Total Price" attribute="1" defaultMemberUniqueName="[Table_Quantities 2].[Total Price].[All]" allUniqueName="[Table_Quantities 2].[Total Price].[All]" dimensionUniqueName="[Table_Quantities 2]" displayFolder="" count="0" memberValueDatatype="130" unbalanced="0"/>
    <cacheHierarchy uniqueName="[Table_Quantities 2].[Item Location]" caption="Item Location" attribute="1" defaultMemberUniqueName="[Table_Quantities 2].[Item Location].[All]" allUniqueName="[Table_Quantities 2].[Item Location].[All]" dimensionUniqueName="[Table_Quantities 2]" displayFolder="" count="0" memberValueDatatype="130" unbalanced="0"/>
    <cacheHierarchy uniqueName="[Table_Quantities 2].[Row Num]" caption="Row Num" attribute="1" defaultMemberUniqueName="[Table_Quantities 2].[Row Num].[All]" allUniqueName="[Table_Quantities 2].[Row Num].[All]" dimensionUniqueName="[Table_Quantities 2]" displayFolder="" count="0" memberValueDatatype="20" unbalanced="0"/>
    <cacheHierarchy uniqueName="[Table_Quantities 2].[JN]" caption="JN" attribute="1" defaultMemberUniqueName="[Table_Quantities 2].[JN].[All]" allUniqueName="[Table_Quantities 2].[JN].[All]" dimensionUniqueName="[Table_Quantities 2]" displayFolder="" count="0" memberValueDatatype="130" unbalanced="0"/>
    <cacheHierarchy uniqueName="[Table_Quantities 2].[SP Required]" caption="SP Required" attribute="1" defaultMemberUniqueName="[Table_Quantities 2].[SP Required].[All]" allUniqueName="[Table_Quantities 2].[SP Required].[All]" dimensionUniqueName="[Table_Quantities 2]" displayFolder="" count="0" memberValueDatatype="130" unbalanced="0"/>
    <cacheHierarchy uniqueName="[Table_Quantities 2].[Calculation By]" caption="Calculation By" attribute="1" defaultMemberUniqueName="[Table_Quantities 2].[Calculation By].[All]" allUniqueName="[Table_Quantities 2].[Calculation By].[All]" dimensionUniqueName="[Table_Quantities 2]" displayFolder="" count="0" memberValueDatatype="130" unbalanced="0"/>
    <cacheHierarchy uniqueName="[Table_Quantities 2].[Checked By]" caption="Checked By" attribute="1" defaultMemberUniqueName="[Table_Quantities 2].[Checked By].[All]" allUniqueName="[Table_Quantities 2].[Checked By].[All]" dimensionUniqueName="[Table_Quantities 2]" displayFolder="" count="0" memberValueDatatype="130" unbalanced="0"/>
    <cacheHierarchy uniqueName="[Table_Quantities 2].[Comments]" caption="Comments" attribute="1" defaultMemberUniqueName="[Table_Quantities 2].[Comments].[All]" allUniqueName="[Table_Quantities 2].[Comments].[All]" dimensionUniqueName="[Table_Quantities 2]" displayFolder="" count="0" memberValueDatatype="130" unbalanced="0"/>
    <cacheHierarchy uniqueName="[Table_Quantities 2].[QuantityCalc]" caption="QuantityCalc" attribute="1" defaultMemberUniqueName="[Table_Quantities 2].[QuantityCalc].[All]" allUniqueName="[Table_Quantities 2].[QuantityCalc].[All]" dimensionUniqueName="[Table_Quantities 2]" displayFolder="" count="0" memberValueDatatype="20" unbalanced="0"/>
    <cacheHierarchy uniqueName="[Table_Quantities 2].[Description]" caption="Description" attribute="1" defaultMemberUniqueName="[Table_Quantities 2].[Description].[All]" allUniqueName="[Table_Quantities 2].[Description].[All]" dimensionUniqueName="[Table_Quantities 2]" displayFolder="" count="0" memberValueDatatype="130" unbalanced="0"/>
    <cacheHierarchy uniqueName="[Table_Quantities 2].[Supplemental1]" caption="Supplemental1" attribute="1" defaultMemberUniqueName="[Table_Quantities 2].[Supplemental1].[All]" allUniqueName="[Table_Quantities 2].[Supplemental1].[All]" dimensionUniqueName="[Table_Quantities 2]" displayFolder="" count="0" memberValueDatatype="130" unbalanced="0"/>
    <cacheHierarchy uniqueName="[Table_Quantities 2].[Supplemental2]" caption="Supplemental2" attribute="1" defaultMemberUniqueName="[Table_Quantities 2].[Supplemental2].[All]" allUniqueName="[Table_Quantities 2].[Supplemental2].[All]" dimensionUniqueName="[Table_Quantities 2]" displayFolder="" count="0" memberValueDatatype="130" unbalanced="0"/>
    <cacheHierarchy uniqueName="[Table_Quantities 2].[BreakdownID]" caption="BreakdownID" attribute="1" defaultMemberUniqueName="[Table_Quantities 2].[BreakdownID].[All]" allUniqueName="[Table_Quantities 2].[BreakdownID].[All]" dimensionUniqueName="[Table_Quantities 2]" displayFolder="" count="0" memberValueDatatype="130" unbalanced="0"/>
    <cacheHierarchy uniqueName="[Table_Quantities 2].[Quantity_Rollup]" caption="Quantity_Rollup" attribute="1" defaultMemberUniqueName="[Table_Quantities 2].[Quantity_Rollup].[All]" allUniqueName="[Table_Quantities 2].[Quantity_Rollup].[All]" dimensionUniqueName="[Table_Quantities 2]" displayFolder="" count="0" memberValueDatatype="20" unbalanced="0"/>
    <cacheHierarchy uniqueName="[Table_Quantities 2].[Pay Item Description]" caption="Pay Item Description" attribute="1" defaultMemberUniqueName="[Table_Quantities 2].[Pay Item Description].[All]" allUniqueName="[Table_Quantities 2].[Pay Item Description].[All]" dimensionUniqueName="[Table_Quantities 2]" displayFolder="" count="0" memberValueDatatype="130" unbalanced="0"/>
    <cacheHierarchy uniqueName="[Table_Quantities 2].[Pay Item Instance Count]" caption="Pay Item Instance Count" attribute="1" defaultMemberUniqueName="[Table_Quantities 2].[Pay Item Instance Count].[All]" allUniqueName="[Table_Quantities 2].[Pay Item Instance Count].[All]" dimensionUniqueName="[Table_Quantities 2]" displayFolder="" count="0" memberValueDatatype="20" unbalanced="0"/>
    <cacheHierarchy uniqueName="[Table_Quantities 2].[Category]" caption="Category" attribute="1" defaultMemberUniqueName="[Table_Quantities 2].[Category].[All]" allUniqueName="[Table_Quantities 2].[Category].[All]" dimensionUniqueName="[Table_Quantities 2]" displayFolder="" count="0" memberValueDatatype="130" unbalanced="0"/>
    <cacheHierarchy uniqueName="[Table_Quantities 2].[CAT2]" caption="CAT2" attribute="1" defaultMemberUniqueName="[Table_Quantities 2].[CAT2].[All]" allUniqueName="[Table_Quantities 2].[CAT2].[All]" dimensionUniqueName="[Table_Quantities 2]" displayFolder="" count="0" memberValueDatatype="130" unbalanced="0"/>
    <cacheHierarchy uniqueName="[Table_Quantities 2].[Supplemental Description Check]" caption="Supplemental Description Check" attribute="1" defaultMemberUniqueName="[Table_Quantities 2].[Supplemental Description Check].[All]" allUniqueName="[Table_Quantities 2].[Supplemental Description Check].[All]" dimensionUniqueName="[Table_Quantities 2]" displayFolder="" count="0" memberValueDatatype="130" unbalanced="0"/>
    <cacheHierarchy uniqueName="[Table_Quantities 2].[1]" caption="1" attribute="1" defaultMemberUniqueName="[Table_Quantities 2].[1].[All]" allUniqueName="[Table_Quantities 2].[1].[All]" dimensionUniqueName="[Table_Quantities 2]" displayFolder="" count="0" memberValueDatatype="20" unbalanced="0"/>
    <cacheHierarchy uniqueName="[Table_Quantities 2].[2]" caption="2" attribute="1" defaultMemberUniqueName="[Table_Quantities 2].[2].[All]" allUniqueName="[Table_Quantities 2].[2].[All]" dimensionUniqueName="[Table_Quantities 2]" displayFolder="" count="0" memberValueDatatype="20" unbalanced="0"/>
    <cacheHierarchy uniqueName="[Table_Quantities 2].[3]" caption="3" attribute="1" defaultMemberUniqueName="[Table_Quantities 2].[3].[All]" allUniqueName="[Table_Quantities 2].[3].[All]" dimensionUniqueName="[Table_Quantities 2]" displayFolder="" count="0" memberValueDatatype="20" unbalanced="0"/>
    <cacheHierarchy uniqueName="[Table_Quantities 2].[4]" caption="4" attribute="1" defaultMemberUniqueName="[Table_Quantities 2].[4].[All]" allUniqueName="[Table_Quantities 2].[4].[All]" dimensionUniqueName="[Table_Quantities 2]" displayFolder="" count="0" memberValueDatatype="20" unbalanced="0"/>
    <cacheHierarchy uniqueName="[Table_Quantities 2].[5]" caption="5" attribute="1" defaultMemberUniqueName="[Table_Quantities 2].[5].[All]" allUniqueName="[Table_Quantities 2].[5].[All]" dimensionUniqueName="[Table_Quantities 2]" displayFolder="" count="0" memberValueDatatype="20" unbalanced="0"/>
    <cacheHierarchy uniqueName="[Table_Quantities 2].[6]" caption="6" attribute="1" defaultMemberUniqueName="[Table_Quantities 2].[6].[All]" allUniqueName="[Table_Quantities 2].[6].[All]" dimensionUniqueName="[Table_Quantities 2]" displayFolder="" count="0" memberValueDatatype="20" unbalanced="0"/>
    <cacheHierarchy uniqueName="[Table_Quantities 2].[Name1]" caption="Name1" attribute="1" defaultMemberUniqueName="[Table_Quantities 2].[Name1].[All]" allUniqueName="[Table_Quantities 2].[Name1].[All]" dimensionUniqueName="[Table_Quantities 2]" displayFolder="" count="0" memberValueDatatype="130" unbalanced="0"/>
    <cacheHierarchy uniqueName="[Table_Quantities 2].[Name2]" caption="Name2" attribute="1" defaultMemberUniqueName="[Table_Quantities 2].[Name2].[All]" allUniqueName="[Table_Quantities 2].[Name2].[All]" dimensionUniqueName="[Table_Quantities 2]" displayFolder="" count="0" memberValueDatatype="130" unbalanced="0"/>
    <cacheHierarchy uniqueName="[Table_Quantities 2].[Name3]" caption="Name3" attribute="1" defaultMemberUniqueName="[Table_Quantities 2].[Name3].[All]" allUniqueName="[Table_Quantities 2].[Name3].[All]" dimensionUniqueName="[Table_Quantities 2]" displayFolder="" count="0" memberValueDatatype="130" unbalanced="0"/>
    <cacheHierarchy uniqueName="[Table_Quantities 2].[Name4]" caption="Name4" attribute="1" defaultMemberUniqueName="[Table_Quantities 2].[Name4].[All]" allUniqueName="[Table_Quantities 2].[Name4].[All]" dimensionUniqueName="[Table_Quantities 2]" displayFolder="" count="0" memberValueDatatype="130" unbalanced="0"/>
    <cacheHierarchy uniqueName="[Table_Quantities 2].[Name5]" caption="Name5" attribute="1" defaultMemberUniqueName="[Table_Quantities 2].[Name5].[All]" allUniqueName="[Table_Quantities 2].[Name5].[All]" dimensionUniqueName="[Table_Quantities 2]" displayFolder="" count="0" memberValueDatatype="130" unbalanced="0"/>
    <cacheHierarchy uniqueName="[Table_Quantities 2].[Name6]" caption="Name6" attribute="1" defaultMemberUniqueName="[Table_Quantities 2].[Name6].[All]" allUniqueName="[Table_Quantities 2].[Name6].[All]" dimensionUniqueName="[Table_Quantities 2]" displayFolder="" count="0" memberValueDatatype="130" unbalanced="0"/>
    <cacheHierarchy uniqueName="[Table_Quantities 2].[Location]" caption="Location" attribute="1" defaultMemberUniqueName="[Table_Quantities 2].[Location].[All]" allUniqueName="[Table_Quantities 2].[Location].[All]" dimensionUniqueName="[Table_Quantities 2]" displayFolder="" count="0" memberValueDatatype="130" unbalanced="0"/>
    <cacheHierarchy uniqueName="[Table_Quantities 2].[Pay Item Name]" caption="Pay Item Name" attribute="1" defaultMemberUniqueName="[Table_Quantities 2].[Pay Item Name].[All]" allUniqueName="[Table_Quantities 2].[Pay Item Name].[All]" dimensionUniqueName="[Table_Quantities 2]" displayFolder="" count="0" memberValueDatatype="130" unbalanced="0"/>
    <cacheHierarchy uniqueName="[Measures].[__XL_Count Table_Quantities]" caption="__XL_Count Table_Quantities" measure="1" displayFolder="" measureGroup="Table_Quantities" count="0" hidden="1"/>
    <cacheHierarchy uniqueName="[Measures].[__XL_Count Table_Drain]" caption="__XL_Count Table_Drain" measure="1" displayFolder="" measureGroup="Table_Drain" count="0" hidden="1"/>
    <cacheHierarchy uniqueName="[Measures].[__XL_Count Table_Driveway]" caption="__XL_Count Table_Driveway" measure="1" displayFolder="" measureGroup="Table_Driveway" count="0" hidden="1"/>
    <cacheHierarchy uniqueName="[Measures].[__XL_Count Table_Quantities 1]" caption="__XL_Count Table_Quantities 1" measure="1" displayFolder="" measureGroup="Table_Quantities 1" count="0" hidden="1"/>
    <cacheHierarchy uniqueName="[Measures].[__XL_Count Table_Drain 1]" caption="__XL_Count Table_Drain 1" measure="1" displayFolder="" measureGroup="Table_Drain 1" count="0" hidden="1"/>
    <cacheHierarchy uniqueName="[Measures].[__XL_Count Table_Quantities 2]" caption="__XL_Count Table_Quantities 2" measure="1" displayFolder="" measureGroup="Table_Quantities 2" count="0" hidden="1"/>
    <cacheHierarchy uniqueName="[Measures].[__XL_Count Table_Driveway 1]" caption="__XL_Count Table_Driveway 1" measure="1" displayFolder="" measureGroup="Table_Driveway 1" count="0" hidden="1"/>
    <cacheHierarchy uniqueName="[Measures].[__No measures defined]" caption="__No measures defined" measure="1" displayFolder="" count="0" hidden="1"/>
    <cacheHierarchy uniqueName="[Measures].[Count of QuantityCalc]" caption="Count of QuantityCalc" measure="1" displayFolder="" measureGroup="Table_Quantities 1" count="0" hidden="1">
      <extLst>
        <ext xmlns:x15="http://schemas.microsoft.com/office/spreadsheetml/2010/11/main" uri="{B97F6D7D-B522-45F9-BDA1-12C45D357490}">
          <x15:cacheHierarchy aggregatedColumn="127"/>
        </ext>
      </extLst>
    </cacheHierarchy>
    <cacheHierarchy uniqueName="[Measures].[Count of QuantityCalc 2]" caption="Count of QuantityCalc 2" measure="1" displayFolder="" measureGroup="Table_Quantities 2" count="0" hidden="1">
      <extLst>
        <ext xmlns:x15="http://schemas.microsoft.com/office/spreadsheetml/2010/11/main" uri="{B97F6D7D-B522-45F9-BDA1-12C45D357490}">
          <x15:cacheHierarchy aggregatedColumn="172"/>
        </ext>
      </extLst>
    </cacheHierarchy>
  </cacheHierarchies>
  <kpis count="0"/>
  <dimensions count="8">
    <dimension measure="1" name="Measures" uniqueName="[Measures]" caption="Measures"/>
    <dimension name="Table_Drain" uniqueName="[Table_Drain]" caption="Table_Drain"/>
    <dimension name="Table_Drain 1" uniqueName="[Table_Drain 1]" caption="Table_Drain 1"/>
    <dimension name="Table_Driveway" uniqueName="[Table_Driveway]" caption="Table_Driveway"/>
    <dimension name="Table_Driveway 1" uniqueName="[Table_Driveway 1]" caption="Table_Driveway 1"/>
    <dimension name="Table_Quantities" uniqueName="[Table_Quantities]" caption="Table_Quantities"/>
    <dimension name="Table_Quantities 1" uniqueName="[Table_Quantities 1]" caption="Table_Quantities 1"/>
    <dimension name="Table_Quantities 2" uniqueName="[Table_Quantities 2]" caption="Table_Quantities 2"/>
  </dimensions>
  <measureGroups count="7">
    <measureGroup name="Table_Drain" caption="Table_Drain"/>
    <measureGroup name="Table_Drain 1" caption="Table_Drain 1"/>
    <measureGroup name="Table_Driveway" caption="Table_Driveway"/>
    <measureGroup name="Table_Driveway 1" caption="Table_Driveway 1"/>
    <measureGroup name="Table_Quantities" caption="Table_Quantities"/>
    <measureGroup name="Table_Quantities 1" caption="Table_Quantities 1"/>
    <measureGroup name="Table_Quantities 2" caption="Table_Quantities 2"/>
  </measureGroups>
  <maps count="11">
    <map measureGroup="0" dimension="1"/>
    <map measureGroup="1" dimension="2"/>
    <map measureGroup="2" dimension="3"/>
    <map measureGroup="3" dimension="4"/>
    <map measureGroup="4" dimension="1"/>
    <map measureGroup="4" dimension="3"/>
    <map measureGroup="4" dimension="5"/>
    <map measureGroup="5" dimension="2"/>
    <map measureGroup="5" dimension="6"/>
    <map measureGroup="6" dimension="4"/>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rmour, Jacob (MDOT)" refreshedDate="43412.252448032406" backgroundQuery="1" createdVersion="6" refreshedVersion="6" minRefreshableVersion="3" recordCount="0" supportSubquery="1" supportAdvancedDrill="1" xr:uid="{1E38A20A-5A63-4EC7-A670-89297DC87D71}">
  <cacheSource type="external" connectionId="1"/>
  <cacheFields count="19">
    <cacheField name="[Table_Quantities 1].[Funding Code].[Funding Code]" caption="Funding Code" numFmtId="0" hierarchy="107" level="1">
      <sharedItems containsSemiMixedTypes="0" containsNonDate="0" containsString="0"/>
    </cacheField>
    <cacheField name="[Table_Quantities 1].[DGN Name].[DGN Name]" caption="DGN Name" numFmtId="0" hierarchy="108" level="1">
      <sharedItems containsSemiMixedTypes="0" containsNonDate="0" containsString="0"/>
    </cacheField>
    <cacheField name="[Table_Quantities 1].[Work Item].[Work Item]" caption="Work Item" numFmtId="0" hierarchy="109" level="1">
      <sharedItems containsSemiMixedTypes="0" containsNonDate="0" containsString="0"/>
    </cacheField>
    <cacheField name="[Table_Quantities 1].[Table - Type].[Table - Type]" caption="Table - Type" numFmtId="0" hierarchy="110" level="1">
      <sharedItems containsSemiMixedTypes="0" containsNonDate="0" containsString="0"/>
    </cacheField>
    <cacheField name="[Table_Quantities 1].[Table - Name].[Table - Name]" caption="Table - Name" numFmtId="0" hierarchy="111" level="1">
      <sharedItems containsSemiMixedTypes="0" containsNonDate="0" containsString="0"/>
    </cacheField>
    <cacheField name="[Table_Quantities 1].[Item No.].[Item No.]" caption="Item No." numFmtId="0" hierarchy="113" level="1">
      <sharedItems count="6">
        <s v="4010012"/>
        <s v="4010015"/>
        <s v="4010018"/>
        <s v="4020033"/>
        <s v="4030050"/>
        <s v="4030210"/>
      </sharedItems>
    </cacheField>
    <cacheField name="[Table_Quantities 1].[Name1].[Name1]" caption="Name1" numFmtId="0" hierarchy="144" level="1">
      <sharedItems count="4">
        <s v="Culv End Sect,"/>
        <s v="Sewer, Cl A,"/>
        <s v="Dr Structure"/>
        <s v="Dr Structure,"/>
      </sharedItems>
    </cacheField>
    <cacheField name="[Table_Quantities 1].[Name3].[Name3]" caption="Name3" numFmtId="0" hierarchy="146" level="1">
      <sharedItems count="2">
        <s v=""/>
        <s v="B"/>
      </sharedItems>
    </cacheField>
    <cacheField name="[Table_Quantities 1].[Name2].[Name2]" caption="Name2" numFmtId="0" hierarchy="145" level="1">
      <sharedItems count="6">
        <s v="12 inch"/>
        <s v="15 inch"/>
        <s v="18 inch"/>
        <s v="12 inch, Tr Det"/>
        <s v="Cover, Type K"/>
        <s v="48 inch dia"/>
      </sharedItems>
    </cacheField>
    <cacheField name="[Table_Quantities 1].[Name4].[Name4]" caption="Name4" numFmtId="0" hierarchy="147" level="1">
      <sharedItems count="1">
        <s v=""/>
      </sharedItems>
    </cacheField>
    <cacheField name="[Table_Quantities 1].[Name5].[Name5]" caption="Name5" numFmtId="0" hierarchy="148" level="1">
      <sharedItems count="1">
        <s v=""/>
      </sharedItems>
    </cacheField>
    <cacheField name="[Table_Quantities 1].[Name6].[Name6]" caption="Name6" numFmtId="0" hierarchy="149" level="1">
      <sharedItems count="1">
        <s v=""/>
      </sharedItems>
    </cacheField>
    <cacheField name="[Table_Drain 1].[Structure No.].[Structure No.]" caption="Structure No." numFmtId="0" hierarchy="14" level="1">
      <sharedItems containsString="0" containsBlank="1" containsNumber="1" containsInteger="1" minValue="101" maxValue="104" count="5">
        <n v="101"/>
        <n v="102"/>
        <n v="103"/>
        <n v="104"/>
        <m/>
      </sharedItems>
      <extLst>
        <ext xmlns:x15="http://schemas.microsoft.com/office/spreadsheetml/2010/11/main" uri="{4F2E5C28-24EA-4eb8-9CBF-B6C8F9C3D259}">
          <x15:cachedUniqueNames>
            <x15:cachedUniqueName index="0" name="[Table_Drain 1].[Structure No.].&amp;[101]"/>
            <x15:cachedUniqueName index="1" name="[Table_Drain 1].[Structure No.].&amp;[102]"/>
            <x15:cachedUniqueName index="2" name="[Table_Drain 1].[Structure No.].&amp;[103]"/>
            <x15:cachedUniqueName index="3" name="[Table_Drain 1].[Structure No.].&amp;[104]"/>
          </x15:cachedUniqueNames>
        </ext>
      </extLst>
    </cacheField>
    <cacheField name="[Table_Drain 1].[Alignment].[Alignment]" caption="Alignment" numFmtId="0" hierarchy="15" level="1">
      <sharedItems containsBlank="1" count="2">
        <s v="SB EGB"/>
        <m/>
      </sharedItems>
    </cacheField>
    <cacheField name="[Table_Drain 1].[Rim Elev.].[Rim Elev.]" caption="Rim Elev." numFmtId="0" hierarchy="23" level="1">
      <sharedItems containsString="0" containsBlank="1" containsNumber="1" minValue="627.58000000000004" maxValue="627.71" count="4">
        <n v="627.66999999999996"/>
        <n v="627.58000000000004"/>
        <n v="627.71"/>
        <m/>
      </sharedItems>
    </cacheField>
    <cacheField name="[Table_Quantities 1].[Units].[Units]" caption="Units" numFmtId="0" hierarchy="117" level="1">
      <sharedItems count="2">
        <s v="Ea"/>
        <s v="Ft"/>
      </sharedItems>
    </cacheField>
    <cacheField name="[Table_Drain 1].[Drainage Name].[Drainage Name]" caption="Drainage Name" numFmtId="0" hierarchy="13" level="1">
      <sharedItems containsBlank="1" count="5">
        <s v="DRAIN-101"/>
        <s v="DRAIN-102"/>
        <s v="DRAIN-103"/>
        <s v="DRAIN-104"/>
        <m/>
      </sharedItems>
    </cacheField>
    <cacheField name="[Table_Drain 1].[Offset+Lt/Rt].[Offset+Lt/Rt]" caption="Offset+Lt/Rt" numFmtId="0" hierarchy="24" level="1">
      <sharedItems containsBlank="1" count="4">
        <s v="20.00 LT"/>
        <s v="12.00 RT"/>
        <s v="28.00 LT"/>
        <m/>
      </sharedItems>
    </cacheField>
    <cacheField name="[Table_Drain 1].[Station Format].[Station Format]" caption="Station Format" numFmtId="0" hierarchy="25" level="1">
      <sharedItems containsBlank="1" count="5">
        <s v="53+33.00"/>
        <s v="53+72.00"/>
        <s v="53+63.00"/>
        <s v="53+78.00"/>
        <m/>
      </sharedItems>
    </cacheField>
  </cacheFields>
  <cacheHierarchies count="207">
    <cacheHierarchy uniqueName="[Table_Drain].[Drainage Name]" caption="Drainage Name" attribute="1" defaultMemberUniqueName="[Table_Drain].[Drainage Name].[All]" allUniqueName="[Table_Drain].[Drainage Name].[All]" dimensionUniqueName="[Table_Drain]" displayFolder="" count="0" memberValueDatatype="130" unbalanced="0"/>
    <cacheHierarchy uniqueName="[Table_Drain].[Structure No.]" caption="Structure No." attribute="1" defaultMemberUniqueName="[Table_Drain].[Structure No.].[All]" allUniqueName="[Table_Drain].[Structure No.].[All]" dimensionUniqueName="[Table_Drain]" displayFolder="" count="0" memberValueDatatype="130" unbalanced="0"/>
    <cacheHierarchy uniqueName="[Table_Drain].[Alignment]" caption="Alignment" attribute="1" defaultMemberUniqueName="[Table_Drain].[Alignment].[All]" allUniqueName="[Table_Drain].[Alignment].[All]" dimensionUniqueName="[Table_Drain]" displayFolder="" count="0" memberValueDatatype="130" unbalanced="0"/>
    <cacheHierarchy uniqueName="[Table_Drain].[Station]" caption="Station" attribute="1" defaultMemberUniqueName="[Table_Drain].[Station].[All]" allUniqueName="[Table_Drain].[Station].[All]" dimensionUniqueName="[Table_Drain]" displayFolder="" count="0" memberValueDatatype="130" unbalanced="0"/>
    <cacheHierarchy uniqueName="[Table_Drain].[Offset]" caption="Offset" attribute="1" defaultMemberUniqueName="[Table_Drain].[Offset].[All]" allUniqueName="[Table_Drain].[Offset].[All]" dimensionUniqueName="[Table_Drain]" displayFolder="" count="0" memberValueDatatype="130" unbalanced="0"/>
    <cacheHierarchy uniqueName="[Table_Drain].[Lt/Rt]" caption="Lt/Rt" attribute="1" defaultMemberUniqueName="[Table_Drain].[Lt/Rt].[All]" allUniqueName="[Table_Drain].[Lt/Rt].[All]" dimensionUniqueName="[Table_Drain]" displayFolder="" count="0" memberValueDatatype="130" unbalanced="0"/>
    <cacheHierarchy uniqueName="[Table_Drain].[Cover-N]" caption="Cover-N" attribute="1" defaultMemberUniqueName="[Table_Drain].[Cover-N].[All]" allUniqueName="[Table_Drain].[Cover-N].[All]" dimensionUniqueName="[Table_Drain]" displayFolder="" count="0" memberValueDatatype="130" unbalanced="0"/>
    <cacheHierarchy uniqueName="[Table_Drain].[Cover-E]" caption="Cover-E" attribute="1" defaultMemberUniqueName="[Table_Drain].[Cover-E].[All]" allUniqueName="[Table_Drain].[Cover-E].[All]" dimensionUniqueName="[Table_Drain]" displayFolder="" count="0" memberValueDatatype="130" unbalanced="0"/>
    <cacheHierarchy uniqueName="[Table_Drain].[Structure-N]" caption="Structure-N" attribute="1" defaultMemberUniqueName="[Table_Drain].[Structure-N].[All]" allUniqueName="[Table_Drain].[Structure-N].[All]" dimensionUniqueName="[Table_Drain]" displayFolder="" count="0" memberValueDatatype="130" unbalanced="0"/>
    <cacheHierarchy uniqueName="[Table_Drain].[Structure-E]" caption="Structure-E" attribute="1" defaultMemberUniqueName="[Table_Drain].[Structure-E].[All]" allUniqueName="[Table_Drain].[Structure-E].[All]" dimensionUniqueName="[Table_Drain]" displayFolder="" count="0" memberValueDatatype="130" unbalanced="0"/>
    <cacheHierarchy uniqueName="[Table_Drain].[Rim Elev.]" caption="Rim Elev." attribute="1" defaultMemberUniqueName="[Table_Drain].[Rim Elev.].[All]" allUniqueName="[Table_Drain].[Rim Elev.].[All]" dimensionUniqueName="[Table_Drain]" displayFolder="" count="0" memberValueDatatype="130" unbalanced="0"/>
    <cacheHierarchy uniqueName="[Table_Drain].[Offset+Lt/Rt]" caption="Offset+Lt/Rt" attribute="1" defaultMemberUniqueName="[Table_Drain].[Offset+Lt/Rt].[All]" allUniqueName="[Table_Drain].[Offset+Lt/Rt].[All]" dimensionUniqueName="[Table_Drain]" displayFolder="" count="0" memberValueDatatype="130" unbalanced="0"/>
    <cacheHierarchy uniqueName="[Table_Drain].[Station Format]" caption="Station Format" attribute="1" defaultMemberUniqueName="[Table_Drain].[Station Format].[All]" allUniqueName="[Table_Drain].[Station Format].[All]" dimensionUniqueName="[Table_Drain]" displayFolder="" count="0" memberValueDatatype="130" unbalanced="0"/>
    <cacheHierarchy uniqueName="[Table_Drain 1].[Drainage Name]" caption="Drainage Name" attribute="1" defaultMemberUniqueName="[Table_Drain 1].[Drainage Name].[All]" allUniqueName="[Table_Drain 1].[Drainage Name].[All]" dimensionUniqueName="[Table_Drain 1]" displayFolder="" count="2" memberValueDatatype="130" unbalanced="0">
      <fieldsUsage count="2">
        <fieldUsage x="-1"/>
        <fieldUsage x="16"/>
      </fieldsUsage>
    </cacheHierarchy>
    <cacheHierarchy uniqueName="[Table_Drain 1].[Structure No.]" caption="Structure No." attribute="1" defaultMemberUniqueName="[Table_Drain 1].[Structure No.].[All]" allUniqueName="[Table_Drain 1].[Structure No.].[All]" dimensionUniqueName="[Table_Drain 1]" displayFolder="" count="2" memberValueDatatype="20" unbalanced="0">
      <fieldsUsage count="2">
        <fieldUsage x="-1"/>
        <fieldUsage x="12"/>
      </fieldsUsage>
    </cacheHierarchy>
    <cacheHierarchy uniqueName="[Table_Drain 1].[Alignment]" caption="Alignment" attribute="1" defaultMemberUniqueName="[Table_Drain 1].[Alignment].[All]" allUniqueName="[Table_Drain 1].[Alignment].[All]" dimensionUniqueName="[Table_Drain 1]" displayFolder="" count="2" memberValueDatatype="130" unbalanced="0">
      <fieldsUsage count="2">
        <fieldUsage x="-1"/>
        <fieldUsage x="13"/>
      </fieldsUsage>
    </cacheHierarchy>
    <cacheHierarchy uniqueName="[Table_Drain 1].[Station]" caption="Station" attribute="1" defaultMemberUniqueName="[Table_Drain 1].[Station].[All]" allUniqueName="[Table_Drain 1].[Station].[All]" dimensionUniqueName="[Table_Drain 1]" displayFolder="" count="0" memberValueDatatype="130" unbalanced="0"/>
    <cacheHierarchy uniqueName="[Table_Drain 1].[Offset]" caption="Offset" attribute="1" defaultMemberUniqueName="[Table_Drain 1].[Offset].[All]" allUniqueName="[Table_Drain 1].[Offset].[All]" dimensionUniqueName="[Table_Drain 1]" displayFolder="" count="0" memberValueDatatype="20" unbalanced="0"/>
    <cacheHierarchy uniqueName="[Table_Drain 1].[Lt/Rt]" caption="Lt/Rt" attribute="1" defaultMemberUniqueName="[Table_Drain 1].[Lt/Rt].[All]" allUniqueName="[Table_Drain 1].[Lt/Rt].[All]" dimensionUniqueName="[Table_Drain 1]" displayFolder="" count="0" memberValueDatatype="130" unbalanced="0"/>
    <cacheHierarchy uniqueName="[Table_Drain 1].[Cover-N]" caption="Cover-N" attribute="1" defaultMemberUniqueName="[Table_Drain 1].[Cover-N].[All]" allUniqueName="[Table_Drain 1].[Cover-N].[All]" dimensionUniqueName="[Table_Drain 1]" displayFolder="" count="0" memberValueDatatype="130" unbalanced="0"/>
    <cacheHierarchy uniqueName="[Table_Drain 1].[Cover-E]" caption="Cover-E" attribute="1" defaultMemberUniqueName="[Table_Drain 1].[Cover-E].[All]" allUniqueName="[Table_Drain 1].[Cover-E].[All]" dimensionUniqueName="[Table_Drain 1]" displayFolder="" count="0" memberValueDatatype="130" unbalanced="0"/>
    <cacheHierarchy uniqueName="[Table_Drain 1].[Structure-N]" caption="Structure-N" attribute="1" defaultMemberUniqueName="[Table_Drain 1].[Structure-N].[All]" allUniqueName="[Table_Drain 1].[Structure-N].[All]" dimensionUniqueName="[Table_Drain 1]" displayFolder="" count="0" memberValueDatatype="130" unbalanced="0"/>
    <cacheHierarchy uniqueName="[Table_Drain 1].[Structure-E]" caption="Structure-E" attribute="1" defaultMemberUniqueName="[Table_Drain 1].[Structure-E].[All]" allUniqueName="[Table_Drain 1].[Structure-E].[All]" dimensionUniqueName="[Table_Drain 1]" displayFolder="" count="0" memberValueDatatype="130" unbalanced="0"/>
    <cacheHierarchy uniqueName="[Table_Drain 1].[Rim Elev.]" caption="Rim Elev." attribute="1" defaultMemberUniqueName="[Table_Drain 1].[Rim Elev.].[All]" allUniqueName="[Table_Drain 1].[Rim Elev.].[All]" dimensionUniqueName="[Table_Drain 1]" displayFolder="" count="2" memberValueDatatype="5" unbalanced="0">
      <fieldsUsage count="2">
        <fieldUsage x="-1"/>
        <fieldUsage x="14"/>
      </fieldsUsage>
    </cacheHierarchy>
    <cacheHierarchy uniqueName="[Table_Drain 1].[Offset+Lt/Rt]" caption="Offset+Lt/Rt" attribute="1" defaultMemberUniqueName="[Table_Drain 1].[Offset+Lt/Rt].[All]" allUniqueName="[Table_Drain 1].[Offset+Lt/Rt].[All]" dimensionUniqueName="[Table_Drain 1]" displayFolder="" count="2" memberValueDatatype="130" unbalanced="0">
      <fieldsUsage count="2">
        <fieldUsage x="-1"/>
        <fieldUsage x="17"/>
      </fieldsUsage>
    </cacheHierarchy>
    <cacheHierarchy uniqueName="[Table_Drain 1].[Station Format]" caption="Station Format" attribute="1" defaultMemberUniqueName="[Table_Drain 1].[Station Format].[All]" allUniqueName="[Table_Drain 1].[Station Format].[All]" dimensionUniqueName="[Table_Drain 1]" displayFolder="" count="2" memberValueDatatype="130" unbalanced="0">
      <fieldsUsage count="2">
        <fieldUsage x="-1"/>
        <fieldUsage x="18"/>
      </fieldsUsage>
    </cacheHierarchy>
    <cacheHierarchy uniqueName="[Table_Driveway].[Driveway Name]" caption="Driveway Name" attribute="1" defaultMemberUniqueName="[Table_Driveway].[Driveway Name].[All]" allUniqueName="[Table_Driveway].[Driveway Name].[All]" dimensionUniqueName="[Table_Driveway]" displayFolder="" count="0" memberValueDatatype="130" unbalanced="0"/>
    <cacheHierarchy uniqueName="[Table_Driveway].[Alignment]" caption="Alignment" attribute="1" defaultMemberUniqueName="[Table_Driveway].[Alignment].[All]" allUniqueName="[Table_Driveway].[Alignment].[All]" dimensionUniqueName="[Table_Driveway]" displayFolder="" count="0" memberValueDatatype="130" unbalanced="0"/>
    <cacheHierarchy uniqueName="[Table_Driveway].[Station]" caption="Station" attribute="1" defaultMemberUniqueName="[Table_Driveway].[Station].[All]" allUniqueName="[Table_Driveway].[Station].[All]" dimensionUniqueName="[Table_Driveway]" displayFolder="" count="0" memberValueDatatype="130" unbalanced="0"/>
    <cacheHierarchy uniqueName="[Table_Driveway].[Lt/Rt]" caption="Lt/Rt" attribute="1" defaultMemberUniqueName="[Table_Driveway].[Lt/Rt].[All]" allUniqueName="[Table_Driveway].[Lt/Rt].[All]" dimensionUniqueName="[Table_Driveway]" displayFolder="" count="0" memberValueDatatype="130" unbalanced="0"/>
    <cacheHierarchy uniqueName="[Table_Driveway].[Back Offset from CL]" caption="Back Offset from CL" attribute="1" defaultMemberUniqueName="[Table_Driveway].[Back Offset from CL].[All]" allUniqueName="[Table_Driveway].[Back Offset from CL].[All]" dimensionUniqueName="[Table_Driveway]" displayFolder="" count="0" memberValueDatatype="130" unbalanced="0"/>
    <cacheHierarchy uniqueName="[Table_Driveway].[Prop Driveway Slope]" caption="Prop Driveway Slope" attribute="1" defaultMemberUniqueName="[Table_Driveway].[Prop Driveway Slope].[All]" allUniqueName="[Table_Driveway].[Prop Driveway Slope].[All]" dimensionUniqueName="[Table_Driveway]" displayFolder="" count="0" memberValueDatatype="130" unbalanced="0"/>
    <cacheHierarchy uniqueName="[Table_Driveway].[Prop Driveway Width]" caption="Prop Driveway Width" attribute="1" defaultMemberUniqueName="[Table_Driveway].[Prop Driveway Width].[All]" allUniqueName="[Table_Driveway].[Prop Driveway Width].[All]" dimensionUniqueName="[Table_Driveway]" displayFolder="" count="0" memberValueDatatype="130" unbalanced="0"/>
    <cacheHierarchy uniqueName="[Table_Driveway].[Radius - Entering]" caption="Radius - Entering" attribute="1" defaultMemberUniqueName="[Table_Driveway].[Radius - Entering].[All]" allUniqueName="[Table_Driveway].[Radius - Entering].[All]" dimensionUniqueName="[Table_Driveway]" displayFolder="" count="0" memberValueDatatype="130" unbalanced="0"/>
    <cacheHierarchy uniqueName="[Table_Driveway].[Radius - Exiting]" caption="Radius - Exiting" attribute="1" defaultMemberUniqueName="[Table_Driveway].[Radius - Exiting].[All]" allUniqueName="[Table_Driveway].[Radius - Exiting].[All]" dimensionUniqueName="[Table_Driveway]" displayFolder="" count="0" memberValueDatatype="130" unbalanced="0"/>
    <cacheHierarchy uniqueName="[Table_Driveway].[Custom 1]" caption="Custom 1" attribute="1" defaultMemberUniqueName="[Table_Driveway].[Custom 1].[All]" allUniqueName="[Table_Driveway].[Custom 1].[All]" dimensionUniqueName="[Table_Driveway]" displayFolder="" count="0" memberValueDatatype="130" unbalanced="0"/>
    <cacheHierarchy uniqueName="[Table_Driveway].[Custom 2]" caption="Custom 2" attribute="1" defaultMemberUniqueName="[Table_Driveway].[Custom 2].[All]" allUniqueName="[Table_Driveway].[Custom 2].[All]" dimensionUniqueName="[Table_Driveway]" displayFolder="" count="0" memberValueDatatype="130" unbalanced="0"/>
    <cacheHierarchy uniqueName="[Table_Driveway].[Custom 3]" caption="Custom 3" attribute="1" defaultMemberUniqueName="[Table_Driveway].[Custom 3].[All]" allUniqueName="[Table_Driveway].[Custom 3].[All]" dimensionUniqueName="[Table_Driveway]" displayFolder="" count="0" memberValueDatatype="130" unbalanced="0"/>
    <cacheHierarchy uniqueName="[Table_Driveway].[Custom 4]" caption="Custom 4" attribute="1" defaultMemberUniqueName="[Table_Driveway].[Custom 4].[All]" allUniqueName="[Table_Driveway].[Custom 4].[All]" dimensionUniqueName="[Table_Driveway]" displayFolder="" count="0" memberValueDatatype="130" unbalanced="0"/>
    <cacheHierarchy uniqueName="[Table_Driveway].[Custom 5]" caption="Custom 5" attribute="1" defaultMemberUniqueName="[Table_Driveway].[Custom 5].[All]" allUniqueName="[Table_Driveway].[Custom 5].[All]" dimensionUniqueName="[Table_Driveway]" displayFolder="" count="0" memberValueDatatype="130" unbalanced="0"/>
    <cacheHierarchy uniqueName="[Table_Driveway].[Custom 6]" caption="Custom 6" attribute="1" defaultMemberUniqueName="[Table_Driveway].[Custom 6].[All]" allUniqueName="[Table_Driveway].[Custom 6].[All]" dimensionUniqueName="[Table_Driveway]" displayFolder="" count="0" memberValueDatatype="130" unbalanced="0"/>
    <cacheHierarchy uniqueName="[Table_Driveway].[Custom 7]" caption="Custom 7" attribute="1" defaultMemberUniqueName="[Table_Driveway].[Custom 7].[All]" allUniqueName="[Table_Driveway].[Custom 7].[All]" dimensionUniqueName="[Table_Driveway]" displayFolder="" count="0" memberValueDatatype="130" unbalanced="0"/>
    <cacheHierarchy uniqueName="[Table_Driveway].[Custom 8]" caption="Custom 8" attribute="1" defaultMemberUniqueName="[Table_Driveway].[Custom 8].[All]" allUniqueName="[Table_Driveway].[Custom 8].[All]" dimensionUniqueName="[Table_Driveway]" displayFolder="" count="0" memberValueDatatype="130" unbalanced="0"/>
    <cacheHierarchy uniqueName="[Table_Driveway].[Station+Lt/Rt]" caption="Station+Lt/Rt" attribute="1" defaultMemberUniqueName="[Table_Driveway].[Station+Lt/Rt].[All]" allUniqueName="[Table_Driveway].[Station+Lt/Rt].[All]" dimensionUniqueName="[Table_Driveway]" displayFolder="" count="0" memberValueDatatype="130" unbalanced="0"/>
    <cacheHierarchy uniqueName="[Table_Driveway 1].[Driveway Name]" caption="Driveway Name" attribute="1" defaultMemberUniqueName="[Table_Driveway 1].[Driveway Name].[All]" allUniqueName="[Table_Driveway 1].[Driveway Name].[All]" dimensionUniqueName="[Table_Driveway 1]" displayFolder="" count="0" memberValueDatatype="130" unbalanced="0"/>
    <cacheHierarchy uniqueName="[Table_Driveway 1].[Alignment]" caption="Alignment" attribute="1" defaultMemberUniqueName="[Table_Driveway 1].[Alignment].[All]" allUniqueName="[Table_Driveway 1].[Alignment].[All]" dimensionUniqueName="[Table_Driveway 1]" displayFolder="" count="0" memberValueDatatype="130" unbalanced="0"/>
    <cacheHierarchy uniqueName="[Table_Driveway 1].[Station]" caption="Station" attribute="1" defaultMemberUniqueName="[Table_Driveway 1].[Station].[All]" allUniqueName="[Table_Driveway 1].[Station].[All]" dimensionUniqueName="[Table_Driveway 1]" displayFolder="" count="0" memberValueDatatype="20" unbalanced="0"/>
    <cacheHierarchy uniqueName="[Table_Driveway 1].[Lt/Rt]" caption="Lt/Rt" attribute="1" defaultMemberUniqueName="[Table_Driveway 1].[Lt/Rt].[All]" allUniqueName="[Table_Driveway 1].[Lt/Rt].[All]" dimensionUniqueName="[Table_Driveway 1]" displayFolder="" count="0" memberValueDatatype="130" unbalanced="0"/>
    <cacheHierarchy uniqueName="[Table_Driveway 1].[Back Offset from CL]" caption="Back Offset from CL" attribute="1" defaultMemberUniqueName="[Table_Driveway 1].[Back Offset from CL].[All]" allUniqueName="[Table_Driveway 1].[Back Offset from CL].[All]" dimensionUniqueName="[Table_Driveway 1]" displayFolder="" count="0" memberValueDatatype="5" unbalanced="0"/>
    <cacheHierarchy uniqueName="[Table_Driveway 1].[Prop Driveway Slope]" caption="Prop Driveway Slope" attribute="1" defaultMemberUniqueName="[Table_Driveway 1].[Prop Driveway Slope].[All]" allUniqueName="[Table_Driveway 1].[Prop Driveway Slope].[All]" dimensionUniqueName="[Table_Driveway 1]" displayFolder="" count="0" memberValueDatatype="5" unbalanced="0"/>
    <cacheHierarchy uniqueName="[Table_Driveway 1].[Prop Driveway Width]" caption="Prop Driveway Width" attribute="1" defaultMemberUniqueName="[Table_Driveway 1].[Prop Driveway Width].[All]" allUniqueName="[Table_Driveway 1].[Prop Driveway Width].[All]" dimensionUniqueName="[Table_Driveway 1]" displayFolder="" count="0" memberValueDatatype="5" unbalanced="0"/>
    <cacheHierarchy uniqueName="[Table_Driveway 1].[Radius - Entering]" caption="Radius - Entering" attribute="1" defaultMemberUniqueName="[Table_Driveway 1].[Radius - Entering].[All]" allUniqueName="[Table_Driveway 1].[Radius - Entering].[All]" dimensionUniqueName="[Table_Driveway 1]" displayFolder="" count="0" memberValueDatatype="20" unbalanced="0"/>
    <cacheHierarchy uniqueName="[Table_Driveway 1].[Radius - Exiting]" caption="Radius - Exiting" attribute="1" defaultMemberUniqueName="[Table_Driveway 1].[Radius - Exiting].[All]" allUniqueName="[Table_Driveway 1].[Radius - Exiting].[All]" dimensionUniqueName="[Table_Driveway 1]" displayFolder="" count="0" memberValueDatatype="20" unbalanced="0"/>
    <cacheHierarchy uniqueName="[Table_Driveway 1].[Custom 1]" caption="Custom 1" attribute="1" defaultMemberUniqueName="[Table_Driveway 1].[Custom 1].[All]" allUniqueName="[Table_Driveway 1].[Custom 1].[All]" dimensionUniqueName="[Table_Driveway 1]" displayFolder="" count="0" memberValueDatatype="130" unbalanced="0"/>
    <cacheHierarchy uniqueName="[Table_Driveway 1].[Custom 2]" caption="Custom 2" attribute="1" defaultMemberUniqueName="[Table_Driveway 1].[Custom 2].[All]" allUniqueName="[Table_Driveway 1].[Custom 2].[All]" dimensionUniqueName="[Table_Driveway 1]" displayFolder="" count="0" memberValueDatatype="130" unbalanced="0"/>
    <cacheHierarchy uniqueName="[Table_Driveway 1].[Custom 3]" caption="Custom 3" attribute="1" defaultMemberUniqueName="[Table_Driveway 1].[Custom 3].[All]" allUniqueName="[Table_Driveway 1].[Custom 3].[All]" dimensionUniqueName="[Table_Driveway 1]" displayFolder="" count="0" memberValueDatatype="130" unbalanced="0"/>
    <cacheHierarchy uniqueName="[Table_Driveway 1].[Custom 4]" caption="Custom 4" attribute="1" defaultMemberUniqueName="[Table_Driveway 1].[Custom 4].[All]" allUniqueName="[Table_Driveway 1].[Custom 4].[All]" dimensionUniqueName="[Table_Driveway 1]" displayFolder="" count="0" memberValueDatatype="130" unbalanced="0"/>
    <cacheHierarchy uniqueName="[Table_Driveway 1].[Custom 5]" caption="Custom 5" attribute="1" defaultMemberUniqueName="[Table_Driveway 1].[Custom 5].[All]" allUniqueName="[Table_Driveway 1].[Custom 5].[All]" dimensionUniqueName="[Table_Driveway 1]" displayFolder="" count="0" memberValueDatatype="130" unbalanced="0"/>
    <cacheHierarchy uniqueName="[Table_Driveway 1].[Custom 6]" caption="Custom 6" attribute="1" defaultMemberUniqueName="[Table_Driveway 1].[Custom 6].[All]" allUniqueName="[Table_Driveway 1].[Custom 6].[All]" dimensionUniqueName="[Table_Driveway 1]" displayFolder="" count="0" memberValueDatatype="130" unbalanced="0"/>
    <cacheHierarchy uniqueName="[Table_Driveway 1].[Custom 7]" caption="Custom 7" attribute="1" defaultMemberUniqueName="[Table_Driveway 1].[Custom 7].[All]" allUniqueName="[Table_Driveway 1].[Custom 7].[All]" dimensionUniqueName="[Table_Driveway 1]" displayFolder="" count="0" memberValueDatatype="130" unbalanced="0"/>
    <cacheHierarchy uniqueName="[Table_Driveway 1].[Custom 8]" caption="Custom 8" attribute="1" defaultMemberUniqueName="[Table_Driveway 1].[Custom 8].[All]" allUniqueName="[Table_Driveway 1].[Custom 8].[All]" dimensionUniqueName="[Table_Driveway 1]" displayFolder="" count="0" memberValueDatatype="130" unbalanced="0"/>
    <cacheHierarchy uniqueName="[Table_Driveway 1].[Station+Lt/Rt]" caption="Station+Lt/Rt" attribute="1" defaultMemberUniqueName="[Table_Driveway 1].[Station+Lt/Rt].[All]" allUniqueName="[Table_Driveway 1].[Station+Lt/Rt].[All]" dimensionUniqueName="[Table_Driveway 1]" displayFolder="" count="0" memberValueDatatype="130" unbalanced="0"/>
    <cacheHierarchy uniqueName="[Table_Quantities].[Funding Code]" caption="Funding Code" attribute="1" defaultMemberUniqueName="[Table_Quantities].[Funding Code].[All]" allUniqueName="[Table_Quantities].[Funding Code].[All]" dimensionUniqueName="[Table_Quantities]" displayFolder="" count="0" memberValueDatatype="130" unbalanced="0"/>
    <cacheHierarchy uniqueName="[Table_Quantities].[DGN Name]" caption="DGN Name" attribute="1" defaultMemberUniqueName="[Table_Quantities].[DGN Name].[All]" allUniqueName="[Table_Quantities].[DGN Name].[All]" dimensionUniqueName="[Table_Quantities]" displayFolder="" count="0" memberValueDatatype="130" unbalanced="0"/>
    <cacheHierarchy uniqueName="[Table_Quantities].[Work Item]" caption="Work Item" attribute="1" defaultMemberUniqueName="[Table_Quantities].[Work Item].[All]" allUniqueName="[Table_Quantities].[Work Item].[All]" dimensionUniqueName="[Table_Quantities]" displayFolder="" count="0" memberValueDatatype="130" unbalanced="0"/>
    <cacheHierarchy uniqueName="[Table_Quantities].[Table - Type]" caption="Table - Type" attribute="1" defaultMemberUniqueName="[Table_Quantities].[Table - Type].[All]" allUniqueName="[Table_Quantities].[Table - Type].[All]" dimensionUniqueName="[Table_Quantities]" displayFolder="" count="0" memberValueDatatype="130" unbalanced="0"/>
    <cacheHierarchy uniqueName="[Table_Quantities].[Table - Name]" caption="Table - Name" attribute="1" defaultMemberUniqueName="[Table_Quantities].[Table - Name].[All]" allUniqueName="[Table_Quantities].[Table - Name].[All]" dimensionUniqueName="[Table_Quantities]" displayFolder="" count="0" memberValueDatatype="130" unbalanced="0"/>
    <cacheHierarchy uniqueName="[Table_Quantities].[Part of Structure]" caption="Part of Structure" attribute="1" defaultMemberUniqueName="[Table_Quantities].[Part of Structure].[All]" allUniqueName="[Table_Quantities].[Part of Structure].[All]" dimensionUniqueName="[Table_Quantities]" displayFolder="" count="0" memberValueDatatype="130" unbalanced="0"/>
    <cacheHierarchy uniqueName="[Table_Quantities].[Item No.]" caption="Item No." attribute="1" defaultMemberUniqueName="[Table_Quantities].[Item No.].[All]" allUniqueName="[Table_Quantities].[Item No.].[All]" dimensionUniqueName="[Table_Quantities]" displayFolder="" count="0" memberValueDatatype="130" unbalanced="0"/>
    <cacheHierarchy uniqueName="[Table_Quantities].[Pay Item]" caption="Pay Item" attribute="1" defaultMemberUniqueName="[Table_Quantities].[Pay Item].[All]" allUniqueName="[Table_Quantities].[Pay Item].[All]" dimensionUniqueName="[Table_Quantities]" displayFolder="" count="0" memberValueDatatype="130" unbalanced="0"/>
    <cacheHierarchy uniqueName="[Table_Quantities].[Supplementary Description]" caption="Supplementary Description" attribute="1" defaultMemberUniqueName="[Table_Quantities].[Supplementary Description].[All]" allUniqueName="[Table_Quantities].[Supplementary Description].[All]" dimensionUniqueName="[Table_Quantities]" displayFolder="" count="0" memberValueDatatype="130" unbalanced="0"/>
    <cacheHierarchy uniqueName="[Table_Quantities].[Quantity]" caption="Quantity" attribute="1" defaultMemberUniqueName="[Table_Quantities].[Quantity].[All]" allUniqueName="[Table_Quantities].[Quantity].[All]" dimensionUniqueName="[Table_Quantities]" displayFolder="" count="0" memberValueDatatype="20" unbalanced="0"/>
    <cacheHierarchy uniqueName="[Table_Quantities].[Units]" caption="Units" attribute="1" defaultMemberUniqueName="[Table_Quantities].[Units].[All]" allUniqueName="[Table_Quantities].[Units].[All]" dimensionUniqueName="[Table_Quantities]" displayFolder="" count="0" memberValueDatatype="130" unbalanced="0"/>
    <cacheHierarchy uniqueName="[Table_Quantities].[Unit Price]" caption="Unit Price" attribute="1" defaultMemberUniqueName="[Table_Quantities].[Unit Price].[All]" allUniqueName="[Table_Quantities].[Unit Price].[All]" dimensionUniqueName="[Table_Quantities]" displayFolder="" count="0" memberValueDatatype="130" unbalanced="0"/>
    <cacheHierarchy uniqueName="[Table_Quantities].[Total Price]" caption="Total Price" attribute="1" defaultMemberUniqueName="[Table_Quantities].[Total Price].[All]" allUniqueName="[Table_Quantities].[Total Price].[All]" dimensionUniqueName="[Table_Quantities]" displayFolder="" count="0" memberValueDatatype="130" unbalanced="0"/>
    <cacheHierarchy uniqueName="[Table_Quantities].[Item Location]" caption="Item Location" attribute="1" defaultMemberUniqueName="[Table_Quantities].[Item Location].[All]" allUniqueName="[Table_Quantities].[Item Location].[All]" dimensionUniqueName="[Table_Quantities]" displayFolder="" count="0" memberValueDatatype="130" unbalanced="0"/>
    <cacheHierarchy uniqueName="[Table_Quantities].[Row Num]" caption="Row Num" attribute="1" defaultMemberUniqueName="[Table_Quantities].[Row Num].[All]" allUniqueName="[Table_Quantities].[Row Num].[All]" dimensionUniqueName="[Table_Quantities]" displayFolder="" count="0" memberValueDatatype="20" unbalanced="0"/>
    <cacheHierarchy uniqueName="[Table_Quantities].[JN]" caption="JN" attribute="1" defaultMemberUniqueName="[Table_Quantities].[JN].[All]" allUniqueName="[Table_Quantities].[JN].[All]" dimensionUniqueName="[Table_Quantities]" displayFolder="" count="0" memberValueDatatype="130" unbalanced="0"/>
    <cacheHierarchy uniqueName="[Table_Quantities].[SP Required]" caption="SP Required" attribute="1" defaultMemberUniqueName="[Table_Quantities].[SP Required].[All]" allUniqueName="[Table_Quantities].[SP Required].[All]" dimensionUniqueName="[Table_Quantities]" displayFolder="" count="0" memberValueDatatype="130" unbalanced="0"/>
    <cacheHierarchy uniqueName="[Table_Quantities].[Calculation By]" caption="Calculation By" attribute="1" defaultMemberUniqueName="[Table_Quantities].[Calculation By].[All]" allUniqueName="[Table_Quantities].[Calculation By].[All]" dimensionUniqueName="[Table_Quantities]" displayFolder="" count="0" memberValueDatatype="130" unbalanced="0"/>
    <cacheHierarchy uniqueName="[Table_Quantities].[Checked By]" caption="Checked By" attribute="1" defaultMemberUniqueName="[Table_Quantities].[Checked By].[All]" allUniqueName="[Table_Quantities].[Checked By].[All]" dimensionUniqueName="[Table_Quantities]" displayFolder="" count="0" memberValueDatatype="130" unbalanced="0"/>
    <cacheHierarchy uniqueName="[Table_Quantities].[Comments]" caption="Comments" attribute="1" defaultMemberUniqueName="[Table_Quantities].[Comments].[All]" allUniqueName="[Table_Quantities].[Comments].[All]" dimensionUniqueName="[Table_Quantities]" displayFolder="" count="0" memberValueDatatype="130" unbalanced="0"/>
    <cacheHierarchy uniqueName="[Table_Quantities].[QuantityCalc]" caption="QuantityCalc" attribute="1" defaultMemberUniqueName="[Table_Quantities].[QuantityCalc].[All]" allUniqueName="[Table_Quantities].[QuantityCalc].[All]" dimensionUniqueName="[Table_Quantities]" displayFolder="" count="0" memberValueDatatype="130" unbalanced="0"/>
    <cacheHierarchy uniqueName="[Table_Quantities].[Description]" caption="Description" attribute="1" defaultMemberUniqueName="[Table_Quantities].[Description].[All]" allUniqueName="[Table_Quantities].[Description].[All]" dimensionUniqueName="[Table_Quantities]" displayFolder="" count="0" memberValueDatatype="130" unbalanced="0"/>
    <cacheHierarchy uniqueName="[Table_Quantities].[Supplemental1]" caption="Supplemental1" attribute="1" defaultMemberUniqueName="[Table_Quantities].[Supplemental1].[All]" allUniqueName="[Table_Quantities].[Supplemental1].[All]" dimensionUniqueName="[Table_Quantities]" displayFolder="" count="0" memberValueDatatype="130" unbalanced="0"/>
    <cacheHierarchy uniqueName="[Table_Quantities].[Supplemental2]" caption="Supplemental2" attribute="1" defaultMemberUniqueName="[Table_Quantities].[Supplemental2].[All]" allUniqueName="[Table_Quantities].[Supplemental2].[All]" dimensionUniqueName="[Table_Quantities]" displayFolder="" count="0" memberValueDatatype="130" unbalanced="0"/>
    <cacheHierarchy uniqueName="[Table_Quantities].[BreakdownID]" caption="BreakdownID" attribute="1" defaultMemberUniqueName="[Table_Quantities].[BreakdownID].[All]" allUniqueName="[Table_Quantities].[BreakdownID].[All]" dimensionUniqueName="[Table_Quantities]" displayFolder="" count="0" memberValueDatatype="130" unbalanced="0"/>
    <cacheHierarchy uniqueName="[Table_Quantities].[Quantity_Rollup]" caption="Quantity_Rollup" attribute="1" defaultMemberUniqueName="[Table_Quantities].[Quantity_Rollup].[All]" allUniqueName="[Table_Quantities].[Quantity_Rollup].[All]" dimensionUniqueName="[Table_Quantities]" displayFolder="" count="0" memberValueDatatype="20" unbalanced="0"/>
    <cacheHierarchy uniqueName="[Table_Quantities].[Pay Item Description]" caption="Pay Item Description" attribute="1" defaultMemberUniqueName="[Table_Quantities].[Pay Item Description].[All]" allUniqueName="[Table_Quantities].[Pay Item Description].[All]" dimensionUniqueName="[Table_Quantities]" displayFolder="" count="0" memberValueDatatype="130" unbalanced="0"/>
    <cacheHierarchy uniqueName="[Table_Quantities].[Pay Item Instance Count]" caption="Pay Item Instance Count" attribute="1" defaultMemberUniqueName="[Table_Quantities].[Pay Item Instance Count].[All]" allUniqueName="[Table_Quantities].[Pay Item Instance Count].[All]" dimensionUniqueName="[Table_Quantities]" displayFolder="" count="0" memberValueDatatype="20" unbalanced="0"/>
    <cacheHierarchy uniqueName="[Table_Quantities].[Category]" caption="Category" attribute="1" defaultMemberUniqueName="[Table_Quantities].[Category].[All]" allUniqueName="[Table_Quantities].[Category].[All]" dimensionUniqueName="[Table_Quantities]" displayFolder="" count="0" memberValueDatatype="130" unbalanced="0"/>
    <cacheHierarchy uniqueName="[Table_Quantities].[CAT2]" caption="CAT2" attribute="1" defaultMemberUniqueName="[Table_Quantities].[CAT2].[All]" allUniqueName="[Table_Quantities].[CAT2].[All]" dimensionUniqueName="[Table_Quantities]" displayFolder="" count="0" memberValueDatatype="130" unbalanced="0"/>
    <cacheHierarchy uniqueName="[Table_Quantities].[Supplemental Description Check]" caption="Supplemental Description Check" attribute="1" defaultMemberUniqueName="[Table_Quantities].[Supplemental Description Check].[All]" allUniqueName="[Table_Quantities].[Supplemental Description Check].[All]" dimensionUniqueName="[Table_Quantities]" displayFolder="" count="0" memberValueDatatype="130" unbalanced="0"/>
    <cacheHierarchy uniqueName="[Table_Quantities].[1]" caption="1" attribute="1" defaultMemberUniqueName="[Table_Quantities].[1].[All]" allUniqueName="[Table_Quantities].[1].[All]" dimensionUniqueName="[Table_Quantities]" displayFolder="" count="0" memberValueDatatype="20" unbalanced="0"/>
    <cacheHierarchy uniqueName="[Table_Quantities].[2]" caption="2" attribute="1" defaultMemberUniqueName="[Table_Quantities].[2].[All]" allUniqueName="[Table_Quantities].[2].[All]" dimensionUniqueName="[Table_Quantities]" displayFolder="" count="0" memberValueDatatype="20" unbalanced="0"/>
    <cacheHierarchy uniqueName="[Table_Quantities].[3]" caption="3" attribute="1" defaultMemberUniqueName="[Table_Quantities].[3].[All]" allUniqueName="[Table_Quantities].[3].[All]" dimensionUniqueName="[Table_Quantities]" displayFolder="" count="0" memberValueDatatype="20" unbalanced="0"/>
    <cacheHierarchy uniqueName="[Table_Quantities].[4]" caption="4" attribute="1" defaultMemberUniqueName="[Table_Quantities].[4].[All]" allUniqueName="[Table_Quantities].[4].[All]" dimensionUniqueName="[Table_Quantities]" displayFolder="" count="0" memberValueDatatype="20" unbalanced="0"/>
    <cacheHierarchy uniqueName="[Table_Quantities].[5]" caption="5" attribute="1" defaultMemberUniqueName="[Table_Quantities].[5].[All]" allUniqueName="[Table_Quantities].[5].[All]" dimensionUniqueName="[Table_Quantities]" displayFolder="" count="0" memberValueDatatype="20" unbalanced="0"/>
    <cacheHierarchy uniqueName="[Table_Quantities].[6]" caption="6" attribute="1" defaultMemberUniqueName="[Table_Quantities].[6].[All]" allUniqueName="[Table_Quantities].[6].[All]" dimensionUniqueName="[Table_Quantities]" displayFolder="" count="0" memberValueDatatype="20" unbalanced="0"/>
    <cacheHierarchy uniqueName="[Table_Quantities].[Name1]" caption="Name1" attribute="1" defaultMemberUniqueName="[Table_Quantities].[Name1].[All]" allUniqueName="[Table_Quantities].[Name1].[All]" dimensionUniqueName="[Table_Quantities]" displayFolder="" count="0" memberValueDatatype="130" unbalanced="0"/>
    <cacheHierarchy uniqueName="[Table_Quantities].[Name2]" caption="Name2" attribute="1" defaultMemberUniqueName="[Table_Quantities].[Name2].[All]" allUniqueName="[Table_Quantities].[Name2].[All]" dimensionUniqueName="[Table_Quantities]" displayFolder="" count="0" memberValueDatatype="130" unbalanced="0"/>
    <cacheHierarchy uniqueName="[Table_Quantities].[Name3]" caption="Name3" attribute="1" defaultMemberUniqueName="[Table_Quantities].[Name3].[All]" allUniqueName="[Table_Quantities].[Name3].[All]" dimensionUniqueName="[Table_Quantities]" displayFolder="" count="0" memberValueDatatype="130" unbalanced="0"/>
    <cacheHierarchy uniqueName="[Table_Quantities].[Name4]" caption="Name4" attribute="1" defaultMemberUniqueName="[Table_Quantities].[Name4].[All]" allUniqueName="[Table_Quantities].[Name4].[All]" dimensionUniqueName="[Table_Quantities]" displayFolder="" count="0" memberValueDatatype="130" unbalanced="0"/>
    <cacheHierarchy uniqueName="[Table_Quantities].[Name5]" caption="Name5" attribute="1" defaultMemberUniqueName="[Table_Quantities].[Name5].[All]" allUniqueName="[Table_Quantities].[Name5].[All]" dimensionUniqueName="[Table_Quantities]" displayFolder="" count="0" memberValueDatatype="130" unbalanced="0"/>
    <cacheHierarchy uniqueName="[Table_Quantities].[Name6]" caption="Name6" attribute="1" defaultMemberUniqueName="[Table_Quantities].[Name6].[All]" allUniqueName="[Table_Quantities].[Name6].[All]" dimensionUniqueName="[Table_Quantities]" displayFolder="" count="0" memberValueDatatype="130" unbalanced="0"/>
    <cacheHierarchy uniqueName="[Table_Quantities].[Location]" caption="Location" attribute="1" defaultMemberUniqueName="[Table_Quantities].[Location].[All]" allUniqueName="[Table_Quantities].[Location].[All]" dimensionUniqueName="[Table_Quantities]" displayFolder="" count="0" memberValueDatatype="130" unbalanced="0"/>
    <cacheHierarchy uniqueName="[Table_Quantities].[Pay Item Name]" caption="Pay Item Name" attribute="1" defaultMemberUniqueName="[Table_Quantities].[Pay Item Name].[All]" allUniqueName="[Table_Quantities].[Pay Item Name].[All]" dimensionUniqueName="[Table_Quantities]" displayFolder="" count="0" memberValueDatatype="130" unbalanced="0"/>
    <cacheHierarchy uniqueName="[Table_Quantities 1].[Funding Code]" caption="Funding Code" attribute="1" defaultMemberUniqueName="[Table_Quantities 1].[Funding Code].[All]" allUniqueName="[Table_Quantities 1].[Funding Code].[All]" dimensionUniqueName="[Table_Quantities 1]" displayFolder="" count="2" memberValueDatatype="130" unbalanced="0">
      <fieldsUsage count="2">
        <fieldUsage x="-1"/>
        <fieldUsage x="0"/>
      </fieldsUsage>
    </cacheHierarchy>
    <cacheHierarchy uniqueName="[Table_Quantities 1].[DGN Name]" caption="DGN Name" attribute="1" defaultMemberUniqueName="[Table_Quantities 1].[DGN Name].[All]" allUniqueName="[Table_Quantities 1].[DGN Name].[All]" dimensionUniqueName="[Table_Quantities 1]" displayFolder="" count="2" memberValueDatatype="130" unbalanced="0">
      <fieldsUsage count="2">
        <fieldUsage x="-1"/>
        <fieldUsage x="1"/>
      </fieldsUsage>
    </cacheHierarchy>
    <cacheHierarchy uniqueName="[Table_Quantities 1].[Work Item]" caption="Work Item" attribute="1" defaultMemberUniqueName="[Table_Quantities 1].[Work Item].[All]" allUniqueName="[Table_Quantities 1].[Work Item].[All]" dimensionUniqueName="[Table_Quantities 1]" displayFolder="" count="2" memberValueDatatype="130" unbalanced="0">
      <fieldsUsage count="2">
        <fieldUsage x="-1"/>
        <fieldUsage x="2"/>
      </fieldsUsage>
    </cacheHierarchy>
    <cacheHierarchy uniqueName="[Table_Quantities 1].[Table - Type]" caption="Table - Type" attribute="1" defaultMemberUniqueName="[Table_Quantities 1].[Table - Type].[All]" allUniqueName="[Table_Quantities 1].[Table - Type].[All]" dimensionUniqueName="[Table_Quantities 1]" displayFolder="" count="2" memberValueDatatype="130" unbalanced="0">
      <fieldsUsage count="2">
        <fieldUsage x="-1"/>
        <fieldUsage x="3"/>
      </fieldsUsage>
    </cacheHierarchy>
    <cacheHierarchy uniqueName="[Table_Quantities 1].[Table - Name]" caption="Table - Name" attribute="1" defaultMemberUniqueName="[Table_Quantities 1].[Table - Name].[All]" allUniqueName="[Table_Quantities 1].[Table - Name].[All]" dimensionUniqueName="[Table_Quantities 1]" displayFolder="" count="2" memberValueDatatype="130" unbalanced="0">
      <fieldsUsage count="2">
        <fieldUsage x="-1"/>
        <fieldUsage x="4"/>
      </fieldsUsage>
    </cacheHierarchy>
    <cacheHierarchy uniqueName="[Table_Quantities 1].[Part of Structure]" caption="Part of Structure" attribute="1" defaultMemberUniqueName="[Table_Quantities 1].[Part of Structure].[All]" allUniqueName="[Table_Quantities 1].[Part of Structure].[All]" dimensionUniqueName="[Table_Quantities 1]" displayFolder="" count="0" memberValueDatatype="130" unbalanced="0"/>
    <cacheHierarchy uniqueName="[Table_Quantities 1].[Item No.]" caption="Item No." attribute="1" defaultMemberUniqueName="[Table_Quantities 1].[Item No.].[All]" allUniqueName="[Table_Quantities 1].[Item No.].[All]" dimensionUniqueName="[Table_Quantities 1]" displayFolder="" count="2" memberValueDatatype="130" unbalanced="0">
      <fieldsUsage count="2">
        <fieldUsage x="-1"/>
        <fieldUsage x="5"/>
      </fieldsUsage>
    </cacheHierarchy>
    <cacheHierarchy uniqueName="[Table_Quantities 1].[Pay Item]" caption="Pay Item" attribute="1" defaultMemberUniqueName="[Table_Quantities 1].[Pay Item].[All]" allUniqueName="[Table_Quantities 1].[Pay Item].[All]" dimensionUniqueName="[Table_Quantities 1]" displayFolder="" count="0" memberValueDatatype="130" unbalanced="0"/>
    <cacheHierarchy uniqueName="[Table_Quantities 1].[Supplementary Description]" caption="Supplementary Description" attribute="1" defaultMemberUniqueName="[Table_Quantities 1].[Supplementary Description].[All]" allUniqueName="[Table_Quantities 1].[Supplementary Description].[All]" dimensionUniqueName="[Table_Quantities 1]" displayFolder="" count="0" memberValueDatatype="130" unbalanced="0"/>
    <cacheHierarchy uniqueName="[Table_Quantities 1].[Quantity]" caption="Quantity" attribute="1" defaultMemberUniqueName="[Table_Quantities 1].[Quantity].[All]" allUniqueName="[Table_Quantities 1].[Quantity].[All]" dimensionUniqueName="[Table_Quantities 1]" displayFolder="" count="0" memberValueDatatype="5" unbalanced="0"/>
    <cacheHierarchy uniqueName="[Table_Quantities 1].[Units]" caption="Units" attribute="1" defaultMemberUniqueName="[Table_Quantities 1].[Units].[All]" allUniqueName="[Table_Quantities 1].[Units].[All]" dimensionUniqueName="[Table_Quantities 1]" displayFolder="" count="2" memberValueDatatype="130" unbalanced="0">
      <fieldsUsage count="2">
        <fieldUsage x="-1"/>
        <fieldUsage x="15"/>
      </fieldsUsage>
    </cacheHierarchy>
    <cacheHierarchy uniqueName="[Table_Quantities 1].[Unit Price]" caption="Unit Price" attribute="1" defaultMemberUniqueName="[Table_Quantities 1].[Unit Price].[All]" allUniqueName="[Table_Quantities 1].[Unit Price].[All]" dimensionUniqueName="[Table_Quantities 1]" displayFolder="" count="0" memberValueDatatype="130" unbalanced="0"/>
    <cacheHierarchy uniqueName="[Table_Quantities 1].[Total Price]" caption="Total Price" attribute="1" defaultMemberUniqueName="[Table_Quantities 1].[Total Price].[All]" allUniqueName="[Table_Quantities 1].[Total Price].[All]" dimensionUniqueName="[Table_Quantities 1]" displayFolder="" count="0" memberValueDatatype="130" unbalanced="0"/>
    <cacheHierarchy uniqueName="[Table_Quantities 1].[Item Location]" caption="Item Location" attribute="1" defaultMemberUniqueName="[Table_Quantities 1].[Item Location].[All]" allUniqueName="[Table_Quantities 1].[Item Location].[All]" dimensionUniqueName="[Table_Quantities 1]" displayFolder="" count="0" memberValueDatatype="130" unbalanced="0"/>
    <cacheHierarchy uniqueName="[Table_Quantities 1].[Row Num]" caption="Row Num" attribute="1" defaultMemberUniqueName="[Table_Quantities 1].[Row Num].[All]" allUniqueName="[Table_Quantities 1].[Row Num].[All]" dimensionUniqueName="[Table_Quantities 1]" displayFolder="" count="0" memberValueDatatype="20" unbalanced="0"/>
    <cacheHierarchy uniqueName="[Table_Quantities 1].[JN]" caption="JN" attribute="1" defaultMemberUniqueName="[Table_Quantities 1].[JN].[All]" allUniqueName="[Table_Quantities 1].[JN].[All]" dimensionUniqueName="[Table_Quantities 1]" displayFolder="" count="0" memberValueDatatype="130" unbalanced="0"/>
    <cacheHierarchy uniqueName="[Table_Quantities 1].[SP Required]" caption="SP Required" attribute="1" defaultMemberUniqueName="[Table_Quantities 1].[SP Required].[All]" allUniqueName="[Table_Quantities 1].[SP Required].[All]" dimensionUniqueName="[Table_Quantities 1]" displayFolder="" count="0" memberValueDatatype="130" unbalanced="0"/>
    <cacheHierarchy uniqueName="[Table_Quantities 1].[Calculation By]" caption="Calculation By" attribute="1" defaultMemberUniqueName="[Table_Quantities 1].[Calculation By].[All]" allUniqueName="[Table_Quantities 1].[Calculation By].[All]" dimensionUniqueName="[Table_Quantities 1]" displayFolder="" count="0" memberValueDatatype="130" unbalanced="0"/>
    <cacheHierarchy uniqueName="[Table_Quantities 1].[Checked By]" caption="Checked By" attribute="1" defaultMemberUniqueName="[Table_Quantities 1].[Checked By].[All]" allUniqueName="[Table_Quantities 1].[Checked By].[All]" dimensionUniqueName="[Table_Quantities 1]" displayFolder="" count="0" memberValueDatatype="130" unbalanced="0"/>
    <cacheHierarchy uniqueName="[Table_Quantities 1].[Comments]" caption="Comments" attribute="1" defaultMemberUniqueName="[Table_Quantities 1].[Comments].[All]" allUniqueName="[Table_Quantities 1].[Comments].[All]" dimensionUniqueName="[Table_Quantities 1]" displayFolder="" count="0" memberValueDatatype="130" unbalanced="0"/>
    <cacheHierarchy uniqueName="[Table_Quantities 1].[QuantityCalc]" caption="QuantityCalc" attribute="1" defaultMemberUniqueName="[Table_Quantities 1].[QuantityCalc].[All]" allUniqueName="[Table_Quantities 1].[QuantityCalc].[All]" dimensionUniqueName="[Table_Quantities 1]" displayFolder="" count="0" memberValueDatatype="20" unbalanced="0"/>
    <cacheHierarchy uniqueName="[Table_Quantities 1].[Description]" caption="Description" attribute="1" defaultMemberUniqueName="[Table_Quantities 1].[Description].[All]" allUniqueName="[Table_Quantities 1].[Description].[All]" dimensionUniqueName="[Table_Quantities 1]" displayFolder="" count="0" memberValueDatatype="130" unbalanced="0"/>
    <cacheHierarchy uniqueName="[Table_Quantities 1].[Supplemental1]" caption="Supplemental1" attribute="1" defaultMemberUniqueName="[Table_Quantities 1].[Supplemental1].[All]" allUniqueName="[Table_Quantities 1].[Supplemental1].[All]" dimensionUniqueName="[Table_Quantities 1]" displayFolder="" count="0" memberValueDatatype="130" unbalanced="0"/>
    <cacheHierarchy uniqueName="[Table_Quantities 1].[Supplemental2]" caption="Supplemental2" attribute="1" defaultMemberUniqueName="[Table_Quantities 1].[Supplemental2].[All]" allUniqueName="[Table_Quantities 1].[Supplemental2].[All]" dimensionUniqueName="[Table_Quantities 1]" displayFolder="" count="0" memberValueDatatype="130" unbalanced="0"/>
    <cacheHierarchy uniqueName="[Table_Quantities 1].[BreakdownID]" caption="BreakdownID" attribute="1" defaultMemberUniqueName="[Table_Quantities 1].[BreakdownID].[All]" allUniqueName="[Table_Quantities 1].[BreakdownID].[All]" dimensionUniqueName="[Table_Quantities 1]" displayFolder="" count="0" memberValueDatatype="130" unbalanced="0"/>
    <cacheHierarchy uniqueName="[Table_Quantities 1].[Quantity_Rollup]" caption="Quantity_Rollup" attribute="1" defaultMemberUniqueName="[Table_Quantities 1].[Quantity_Rollup].[All]" allUniqueName="[Table_Quantities 1].[Quantity_Rollup].[All]" dimensionUniqueName="[Table_Quantities 1]" displayFolder="" count="0" memberValueDatatype="20" unbalanced="0"/>
    <cacheHierarchy uniqueName="[Table_Quantities 1].[Pay Item Description]" caption="Pay Item Description" attribute="1" defaultMemberUniqueName="[Table_Quantities 1].[Pay Item Description].[All]" allUniqueName="[Table_Quantities 1].[Pay Item Description].[All]" dimensionUniqueName="[Table_Quantities 1]" displayFolder="" count="0" memberValueDatatype="130" unbalanced="0"/>
    <cacheHierarchy uniqueName="[Table_Quantities 1].[Pay Item Instance Count]" caption="Pay Item Instance Count" attribute="1" defaultMemberUniqueName="[Table_Quantities 1].[Pay Item Instance Count].[All]" allUniqueName="[Table_Quantities 1].[Pay Item Instance Count].[All]" dimensionUniqueName="[Table_Quantities 1]" displayFolder="" count="0" memberValueDatatype="20" unbalanced="0"/>
    <cacheHierarchy uniqueName="[Table_Quantities 1].[Category]" caption="Category" attribute="1" defaultMemberUniqueName="[Table_Quantities 1].[Category].[All]" allUniqueName="[Table_Quantities 1].[Category].[All]" dimensionUniqueName="[Table_Quantities 1]" displayFolder="" count="0" memberValueDatatype="130" unbalanced="0"/>
    <cacheHierarchy uniqueName="[Table_Quantities 1].[CAT2]" caption="CAT2" attribute="1" defaultMemberUniqueName="[Table_Quantities 1].[CAT2].[All]" allUniqueName="[Table_Quantities 1].[CAT2].[All]" dimensionUniqueName="[Table_Quantities 1]" displayFolder="" count="0" memberValueDatatype="130" unbalanced="0"/>
    <cacheHierarchy uniqueName="[Table_Quantities 1].[Supplemental Description Check]" caption="Supplemental Description Check" attribute="1" defaultMemberUniqueName="[Table_Quantities 1].[Supplemental Description Check].[All]" allUniqueName="[Table_Quantities 1].[Supplemental Description Check].[All]" dimensionUniqueName="[Table_Quantities 1]" displayFolder="" count="0" memberValueDatatype="130" unbalanced="0"/>
    <cacheHierarchy uniqueName="[Table_Quantities 1].[1]" caption="1" attribute="1" defaultMemberUniqueName="[Table_Quantities 1].[1].[All]" allUniqueName="[Table_Quantities 1].[1].[All]" dimensionUniqueName="[Table_Quantities 1]" displayFolder="" count="0" memberValueDatatype="20" unbalanced="0"/>
    <cacheHierarchy uniqueName="[Table_Quantities 1].[2]" caption="2" attribute="1" defaultMemberUniqueName="[Table_Quantities 1].[2].[All]" allUniqueName="[Table_Quantities 1].[2].[All]" dimensionUniqueName="[Table_Quantities 1]" displayFolder="" count="0" memberValueDatatype="20" unbalanced="0"/>
    <cacheHierarchy uniqueName="[Table_Quantities 1].[3]" caption="3" attribute="1" defaultMemberUniqueName="[Table_Quantities 1].[3].[All]" allUniqueName="[Table_Quantities 1].[3].[All]" dimensionUniqueName="[Table_Quantities 1]" displayFolder="" count="0" memberValueDatatype="20" unbalanced="0"/>
    <cacheHierarchy uniqueName="[Table_Quantities 1].[4]" caption="4" attribute="1" defaultMemberUniqueName="[Table_Quantities 1].[4].[All]" allUniqueName="[Table_Quantities 1].[4].[All]" dimensionUniqueName="[Table_Quantities 1]" displayFolder="" count="0" memberValueDatatype="20" unbalanced="0"/>
    <cacheHierarchy uniqueName="[Table_Quantities 1].[5]" caption="5" attribute="1" defaultMemberUniqueName="[Table_Quantities 1].[5].[All]" allUniqueName="[Table_Quantities 1].[5].[All]" dimensionUniqueName="[Table_Quantities 1]" displayFolder="" count="0" memberValueDatatype="20" unbalanced="0"/>
    <cacheHierarchy uniqueName="[Table_Quantities 1].[6]" caption="6" attribute="1" defaultMemberUniqueName="[Table_Quantities 1].[6].[All]" allUniqueName="[Table_Quantities 1].[6].[All]" dimensionUniqueName="[Table_Quantities 1]" displayFolder="" count="0" memberValueDatatype="20" unbalanced="0"/>
    <cacheHierarchy uniqueName="[Table_Quantities 1].[Name1]" caption="Name1" attribute="1" defaultMemberUniqueName="[Table_Quantities 1].[Name1].[All]" allUniqueName="[Table_Quantities 1].[Name1].[All]" dimensionUniqueName="[Table_Quantities 1]" displayFolder="" count="2" memberValueDatatype="130" unbalanced="0">
      <fieldsUsage count="2">
        <fieldUsage x="-1"/>
        <fieldUsage x="6"/>
      </fieldsUsage>
    </cacheHierarchy>
    <cacheHierarchy uniqueName="[Table_Quantities 1].[Name2]" caption="Name2" attribute="1" defaultMemberUniqueName="[Table_Quantities 1].[Name2].[All]" allUniqueName="[Table_Quantities 1].[Name2].[All]" dimensionUniqueName="[Table_Quantities 1]" displayFolder="" count="2" memberValueDatatype="130" unbalanced="0">
      <fieldsUsage count="2">
        <fieldUsage x="-1"/>
        <fieldUsage x="8"/>
      </fieldsUsage>
    </cacheHierarchy>
    <cacheHierarchy uniqueName="[Table_Quantities 1].[Name3]" caption="Name3" attribute="1" defaultMemberUniqueName="[Table_Quantities 1].[Name3].[All]" allUniqueName="[Table_Quantities 1].[Name3].[All]" dimensionUniqueName="[Table_Quantities 1]" displayFolder="" count="2" memberValueDatatype="130" unbalanced="0">
      <fieldsUsage count="2">
        <fieldUsage x="-1"/>
        <fieldUsage x="7"/>
      </fieldsUsage>
    </cacheHierarchy>
    <cacheHierarchy uniqueName="[Table_Quantities 1].[Name4]" caption="Name4" attribute="1" defaultMemberUniqueName="[Table_Quantities 1].[Name4].[All]" allUniqueName="[Table_Quantities 1].[Name4].[All]" dimensionUniqueName="[Table_Quantities 1]" displayFolder="" count="2" memberValueDatatype="130" unbalanced="0">
      <fieldsUsage count="2">
        <fieldUsage x="-1"/>
        <fieldUsage x="9"/>
      </fieldsUsage>
    </cacheHierarchy>
    <cacheHierarchy uniqueName="[Table_Quantities 1].[Name5]" caption="Name5" attribute="1" defaultMemberUniqueName="[Table_Quantities 1].[Name5].[All]" allUniqueName="[Table_Quantities 1].[Name5].[All]" dimensionUniqueName="[Table_Quantities 1]" displayFolder="" count="2" memberValueDatatype="130" unbalanced="0">
      <fieldsUsage count="2">
        <fieldUsage x="-1"/>
        <fieldUsage x="10"/>
      </fieldsUsage>
    </cacheHierarchy>
    <cacheHierarchy uniqueName="[Table_Quantities 1].[Name6]" caption="Name6" attribute="1" defaultMemberUniqueName="[Table_Quantities 1].[Name6].[All]" allUniqueName="[Table_Quantities 1].[Name6].[All]" dimensionUniqueName="[Table_Quantities 1]" displayFolder="" count="2" memberValueDatatype="130" unbalanced="0">
      <fieldsUsage count="2">
        <fieldUsage x="-1"/>
        <fieldUsage x="11"/>
      </fieldsUsage>
    </cacheHierarchy>
    <cacheHierarchy uniqueName="[Table_Quantities 1].[Location]" caption="Location" attribute="1" defaultMemberUniqueName="[Table_Quantities 1].[Location].[All]" allUniqueName="[Table_Quantities 1].[Location].[All]" dimensionUniqueName="[Table_Quantities 1]" displayFolder="" count="0" memberValueDatatype="130" unbalanced="0"/>
    <cacheHierarchy uniqueName="[Table_Quantities 1].[Pay Item Name]" caption="Pay Item Name" attribute="1" defaultMemberUniqueName="[Table_Quantities 1].[Pay Item Name].[All]" allUniqueName="[Table_Quantities 1].[Pay Item Name].[All]" dimensionUniqueName="[Table_Quantities 1]" displayFolder="" count="0" memberValueDatatype="130" unbalanced="0"/>
    <cacheHierarchy uniqueName="[Table_Quantities 2].[Funding Code]" caption="Funding Code" attribute="1" defaultMemberUniqueName="[Table_Quantities 2].[Funding Code].[All]" allUniqueName="[Table_Quantities 2].[Funding Code].[All]" dimensionUniqueName="[Table_Quantities 2]" displayFolder="" count="0" memberValueDatatype="130" unbalanced="0"/>
    <cacheHierarchy uniqueName="[Table_Quantities 2].[DGN Name]" caption="DGN Name" attribute="1" defaultMemberUniqueName="[Table_Quantities 2].[DGN Name].[All]" allUniqueName="[Table_Quantities 2].[DGN Name].[All]" dimensionUniqueName="[Table_Quantities 2]" displayFolder="" count="0" memberValueDatatype="130" unbalanced="0"/>
    <cacheHierarchy uniqueName="[Table_Quantities 2].[Work Item]" caption="Work Item" attribute="1" defaultMemberUniqueName="[Table_Quantities 2].[Work Item].[All]" allUniqueName="[Table_Quantities 2].[Work Item].[All]" dimensionUniqueName="[Table_Quantities 2]" displayFolder="" count="0" memberValueDatatype="130" unbalanced="0"/>
    <cacheHierarchy uniqueName="[Table_Quantities 2].[Table - Type]" caption="Table - Type" attribute="1" defaultMemberUniqueName="[Table_Quantities 2].[Table - Type].[All]" allUniqueName="[Table_Quantities 2].[Table - Type].[All]" dimensionUniqueName="[Table_Quantities 2]" displayFolder="" count="0" memberValueDatatype="130" unbalanced="0"/>
    <cacheHierarchy uniqueName="[Table_Quantities 2].[Table - Name]" caption="Table - Name" attribute="1" defaultMemberUniqueName="[Table_Quantities 2].[Table - Name].[All]" allUniqueName="[Table_Quantities 2].[Table - Name].[All]" dimensionUniqueName="[Table_Quantities 2]" displayFolder="" count="0" memberValueDatatype="130" unbalanced="0"/>
    <cacheHierarchy uniqueName="[Table_Quantities 2].[Part of Structure]" caption="Part of Structure" attribute="1" defaultMemberUniqueName="[Table_Quantities 2].[Part of Structure].[All]" allUniqueName="[Table_Quantities 2].[Part of Structure].[All]" dimensionUniqueName="[Table_Quantities 2]" displayFolder="" count="0" memberValueDatatype="130" unbalanced="0"/>
    <cacheHierarchy uniqueName="[Table_Quantities 2].[Item No.]" caption="Item No." attribute="1" defaultMemberUniqueName="[Table_Quantities 2].[Item No.].[All]" allUniqueName="[Table_Quantities 2].[Item No.].[All]" dimensionUniqueName="[Table_Quantities 2]" displayFolder="" count="0" memberValueDatatype="130" unbalanced="0"/>
    <cacheHierarchy uniqueName="[Table_Quantities 2].[Pay Item]" caption="Pay Item" attribute="1" defaultMemberUniqueName="[Table_Quantities 2].[Pay Item].[All]" allUniqueName="[Table_Quantities 2].[Pay Item].[All]" dimensionUniqueName="[Table_Quantities 2]" displayFolder="" count="0" memberValueDatatype="130" unbalanced="0"/>
    <cacheHierarchy uniqueName="[Table_Quantities 2].[Supplementary Description]" caption="Supplementary Description" attribute="1" defaultMemberUniqueName="[Table_Quantities 2].[Supplementary Description].[All]" allUniqueName="[Table_Quantities 2].[Supplementary Description].[All]" dimensionUniqueName="[Table_Quantities 2]" displayFolder="" count="0" memberValueDatatype="130" unbalanced="0"/>
    <cacheHierarchy uniqueName="[Table_Quantities 2].[Quantity]" caption="Quantity" attribute="1" defaultMemberUniqueName="[Table_Quantities 2].[Quantity].[All]" allUniqueName="[Table_Quantities 2].[Quantity].[All]" dimensionUniqueName="[Table_Quantities 2]" displayFolder="" count="0" memberValueDatatype="5" unbalanced="0"/>
    <cacheHierarchy uniqueName="[Table_Quantities 2].[Units]" caption="Units" attribute="1" defaultMemberUniqueName="[Table_Quantities 2].[Units].[All]" allUniqueName="[Table_Quantities 2].[Units].[All]" dimensionUniqueName="[Table_Quantities 2]" displayFolder="" count="0" memberValueDatatype="130" unbalanced="0"/>
    <cacheHierarchy uniqueName="[Table_Quantities 2].[Unit Price]" caption="Unit Price" attribute="1" defaultMemberUniqueName="[Table_Quantities 2].[Unit Price].[All]" allUniqueName="[Table_Quantities 2].[Unit Price].[All]" dimensionUniqueName="[Table_Quantities 2]" displayFolder="" count="0" memberValueDatatype="130" unbalanced="0"/>
    <cacheHierarchy uniqueName="[Table_Quantities 2].[Total Price]" caption="Total Price" attribute="1" defaultMemberUniqueName="[Table_Quantities 2].[Total Price].[All]" allUniqueName="[Table_Quantities 2].[Total Price].[All]" dimensionUniqueName="[Table_Quantities 2]" displayFolder="" count="0" memberValueDatatype="130" unbalanced="0"/>
    <cacheHierarchy uniqueName="[Table_Quantities 2].[Item Location]" caption="Item Location" attribute="1" defaultMemberUniqueName="[Table_Quantities 2].[Item Location].[All]" allUniqueName="[Table_Quantities 2].[Item Location].[All]" dimensionUniqueName="[Table_Quantities 2]" displayFolder="" count="0" memberValueDatatype="130" unbalanced="0"/>
    <cacheHierarchy uniqueName="[Table_Quantities 2].[Row Num]" caption="Row Num" attribute="1" defaultMemberUniqueName="[Table_Quantities 2].[Row Num].[All]" allUniqueName="[Table_Quantities 2].[Row Num].[All]" dimensionUniqueName="[Table_Quantities 2]" displayFolder="" count="0" memberValueDatatype="20" unbalanced="0"/>
    <cacheHierarchy uniqueName="[Table_Quantities 2].[JN]" caption="JN" attribute="1" defaultMemberUniqueName="[Table_Quantities 2].[JN].[All]" allUniqueName="[Table_Quantities 2].[JN].[All]" dimensionUniqueName="[Table_Quantities 2]" displayFolder="" count="0" memberValueDatatype="130" unbalanced="0"/>
    <cacheHierarchy uniqueName="[Table_Quantities 2].[SP Required]" caption="SP Required" attribute="1" defaultMemberUniqueName="[Table_Quantities 2].[SP Required].[All]" allUniqueName="[Table_Quantities 2].[SP Required].[All]" dimensionUniqueName="[Table_Quantities 2]" displayFolder="" count="0" memberValueDatatype="130" unbalanced="0"/>
    <cacheHierarchy uniqueName="[Table_Quantities 2].[Calculation By]" caption="Calculation By" attribute="1" defaultMemberUniqueName="[Table_Quantities 2].[Calculation By].[All]" allUniqueName="[Table_Quantities 2].[Calculation By].[All]" dimensionUniqueName="[Table_Quantities 2]" displayFolder="" count="0" memberValueDatatype="130" unbalanced="0"/>
    <cacheHierarchy uniqueName="[Table_Quantities 2].[Checked By]" caption="Checked By" attribute="1" defaultMemberUniqueName="[Table_Quantities 2].[Checked By].[All]" allUniqueName="[Table_Quantities 2].[Checked By].[All]" dimensionUniqueName="[Table_Quantities 2]" displayFolder="" count="0" memberValueDatatype="130" unbalanced="0"/>
    <cacheHierarchy uniqueName="[Table_Quantities 2].[Comments]" caption="Comments" attribute="1" defaultMemberUniqueName="[Table_Quantities 2].[Comments].[All]" allUniqueName="[Table_Quantities 2].[Comments].[All]" dimensionUniqueName="[Table_Quantities 2]" displayFolder="" count="0" memberValueDatatype="130" unbalanced="0"/>
    <cacheHierarchy uniqueName="[Table_Quantities 2].[QuantityCalc]" caption="QuantityCalc" attribute="1" defaultMemberUniqueName="[Table_Quantities 2].[QuantityCalc].[All]" allUniqueName="[Table_Quantities 2].[QuantityCalc].[All]" dimensionUniqueName="[Table_Quantities 2]" displayFolder="" count="0" memberValueDatatype="20" unbalanced="0"/>
    <cacheHierarchy uniqueName="[Table_Quantities 2].[Description]" caption="Description" attribute="1" defaultMemberUniqueName="[Table_Quantities 2].[Description].[All]" allUniqueName="[Table_Quantities 2].[Description].[All]" dimensionUniqueName="[Table_Quantities 2]" displayFolder="" count="0" memberValueDatatype="130" unbalanced="0"/>
    <cacheHierarchy uniqueName="[Table_Quantities 2].[Supplemental1]" caption="Supplemental1" attribute="1" defaultMemberUniqueName="[Table_Quantities 2].[Supplemental1].[All]" allUniqueName="[Table_Quantities 2].[Supplemental1].[All]" dimensionUniqueName="[Table_Quantities 2]" displayFolder="" count="0" memberValueDatatype="130" unbalanced="0"/>
    <cacheHierarchy uniqueName="[Table_Quantities 2].[Supplemental2]" caption="Supplemental2" attribute="1" defaultMemberUniqueName="[Table_Quantities 2].[Supplemental2].[All]" allUniqueName="[Table_Quantities 2].[Supplemental2].[All]" dimensionUniqueName="[Table_Quantities 2]" displayFolder="" count="0" memberValueDatatype="130" unbalanced="0"/>
    <cacheHierarchy uniqueName="[Table_Quantities 2].[BreakdownID]" caption="BreakdownID" attribute="1" defaultMemberUniqueName="[Table_Quantities 2].[BreakdownID].[All]" allUniqueName="[Table_Quantities 2].[BreakdownID].[All]" dimensionUniqueName="[Table_Quantities 2]" displayFolder="" count="0" memberValueDatatype="130" unbalanced="0"/>
    <cacheHierarchy uniqueName="[Table_Quantities 2].[Quantity_Rollup]" caption="Quantity_Rollup" attribute="1" defaultMemberUniqueName="[Table_Quantities 2].[Quantity_Rollup].[All]" allUniqueName="[Table_Quantities 2].[Quantity_Rollup].[All]" dimensionUniqueName="[Table_Quantities 2]" displayFolder="" count="0" memberValueDatatype="20" unbalanced="0"/>
    <cacheHierarchy uniqueName="[Table_Quantities 2].[Pay Item Description]" caption="Pay Item Description" attribute="1" defaultMemberUniqueName="[Table_Quantities 2].[Pay Item Description].[All]" allUniqueName="[Table_Quantities 2].[Pay Item Description].[All]" dimensionUniqueName="[Table_Quantities 2]" displayFolder="" count="0" memberValueDatatype="130" unbalanced="0"/>
    <cacheHierarchy uniqueName="[Table_Quantities 2].[Pay Item Instance Count]" caption="Pay Item Instance Count" attribute="1" defaultMemberUniqueName="[Table_Quantities 2].[Pay Item Instance Count].[All]" allUniqueName="[Table_Quantities 2].[Pay Item Instance Count].[All]" dimensionUniqueName="[Table_Quantities 2]" displayFolder="" count="0" memberValueDatatype="20" unbalanced="0"/>
    <cacheHierarchy uniqueName="[Table_Quantities 2].[Category]" caption="Category" attribute="1" defaultMemberUniqueName="[Table_Quantities 2].[Category].[All]" allUniqueName="[Table_Quantities 2].[Category].[All]" dimensionUniqueName="[Table_Quantities 2]" displayFolder="" count="0" memberValueDatatype="130" unbalanced="0"/>
    <cacheHierarchy uniqueName="[Table_Quantities 2].[CAT2]" caption="CAT2" attribute="1" defaultMemberUniqueName="[Table_Quantities 2].[CAT2].[All]" allUniqueName="[Table_Quantities 2].[CAT2].[All]" dimensionUniqueName="[Table_Quantities 2]" displayFolder="" count="0" memberValueDatatype="130" unbalanced="0"/>
    <cacheHierarchy uniqueName="[Table_Quantities 2].[Supplemental Description Check]" caption="Supplemental Description Check" attribute="1" defaultMemberUniqueName="[Table_Quantities 2].[Supplemental Description Check].[All]" allUniqueName="[Table_Quantities 2].[Supplemental Description Check].[All]" dimensionUniqueName="[Table_Quantities 2]" displayFolder="" count="0" memberValueDatatype="130" unbalanced="0"/>
    <cacheHierarchy uniqueName="[Table_Quantities 2].[1]" caption="1" attribute="1" defaultMemberUniqueName="[Table_Quantities 2].[1].[All]" allUniqueName="[Table_Quantities 2].[1].[All]" dimensionUniqueName="[Table_Quantities 2]" displayFolder="" count="0" memberValueDatatype="20" unbalanced="0"/>
    <cacheHierarchy uniqueName="[Table_Quantities 2].[2]" caption="2" attribute="1" defaultMemberUniqueName="[Table_Quantities 2].[2].[All]" allUniqueName="[Table_Quantities 2].[2].[All]" dimensionUniqueName="[Table_Quantities 2]" displayFolder="" count="0" memberValueDatatype="20" unbalanced="0"/>
    <cacheHierarchy uniqueName="[Table_Quantities 2].[3]" caption="3" attribute="1" defaultMemberUniqueName="[Table_Quantities 2].[3].[All]" allUniqueName="[Table_Quantities 2].[3].[All]" dimensionUniqueName="[Table_Quantities 2]" displayFolder="" count="0" memberValueDatatype="20" unbalanced="0"/>
    <cacheHierarchy uniqueName="[Table_Quantities 2].[4]" caption="4" attribute="1" defaultMemberUniqueName="[Table_Quantities 2].[4].[All]" allUniqueName="[Table_Quantities 2].[4].[All]" dimensionUniqueName="[Table_Quantities 2]" displayFolder="" count="0" memberValueDatatype="20" unbalanced="0"/>
    <cacheHierarchy uniqueName="[Table_Quantities 2].[5]" caption="5" attribute="1" defaultMemberUniqueName="[Table_Quantities 2].[5].[All]" allUniqueName="[Table_Quantities 2].[5].[All]" dimensionUniqueName="[Table_Quantities 2]" displayFolder="" count="0" memberValueDatatype="20" unbalanced="0"/>
    <cacheHierarchy uniqueName="[Table_Quantities 2].[6]" caption="6" attribute="1" defaultMemberUniqueName="[Table_Quantities 2].[6].[All]" allUniqueName="[Table_Quantities 2].[6].[All]" dimensionUniqueName="[Table_Quantities 2]" displayFolder="" count="0" memberValueDatatype="20" unbalanced="0"/>
    <cacheHierarchy uniqueName="[Table_Quantities 2].[Name1]" caption="Name1" attribute="1" defaultMemberUniqueName="[Table_Quantities 2].[Name1].[All]" allUniqueName="[Table_Quantities 2].[Name1].[All]" dimensionUniqueName="[Table_Quantities 2]" displayFolder="" count="0" memberValueDatatype="130" unbalanced="0"/>
    <cacheHierarchy uniqueName="[Table_Quantities 2].[Name2]" caption="Name2" attribute="1" defaultMemberUniqueName="[Table_Quantities 2].[Name2].[All]" allUniqueName="[Table_Quantities 2].[Name2].[All]" dimensionUniqueName="[Table_Quantities 2]" displayFolder="" count="0" memberValueDatatype="130" unbalanced="0"/>
    <cacheHierarchy uniqueName="[Table_Quantities 2].[Name3]" caption="Name3" attribute="1" defaultMemberUniqueName="[Table_Quantities 2].[Name3].[All]" allUniqueName="[Table_Quantities 2].[Name3].[All]" dimensionUniqueName="[Table_Quantities 2]" displayFolder="" count="0" memberValueDatatype="130" unbalanced="0"/>
    <cacheHierarchy uniqueName="[Table_Quantities 2].[Name4]" caption="Name4" attribute="1" defaultMemberUniqueName="[Table_Quantities 2].[Name4].[All]" allUniqueName="[Table_Quantities 2].[Name4].[All]" dimensionUniqueName="[Table_Quantities 2]" displayFolder="" count="0" memberValueDatatype="130" unbalanced="0"/>
    <cacheHierarchy uniqueName="[Table_Quantities 2].[Name5]" caption="Name5" attribute="1" defaultMemberUniqueName="[Table_Quantities 2].[Name5].[All]" allUniqueName="[Table_Quantities 2].[Name5].[All]" dimensionUniqueName="[Table_Quantities 2]" displayFolder="" count="0" memberValueDatatype="130" unbalanced="0"/>
    <cacheHierarchy uniqueName="[Table_Quantities 2].[Name6]" caption="Name6" attribute="1" defaultMemberUniqueName="[Table_Quantities 2].[Name6].[All]" allUniqueName="[Table_Quantities 2].[Name6].[All]" dimensionUniqueName="[Table_Quantities 2]" displayFolder="" count="0" memberValueDatatype="130" unbalanced="0"/>
    <cacheHierarchy uniqueName="[Table_Quantities 2].[Location]" caption="Location" attribute="1" defaultMemberUniqueName="[Table_Quantities 2].[Location].[All]" allUniqueName="[Table_Quantities 2].[Location].[All]" dimensionUniqueName="[Table_Quantities 2]" displayFolder="" count="0" memberValueDatatype="130" unbalanced="0"/>
    <cacheHierarchy uniqueName="[Table_Quantities 2].[Pay Item Name]" caption="Pay Item Name" attribute="1" defaultMemberUniqueName="[Table_Quantities 2].[Pay Item Name].[All]" allUniqueName="[Table_Quantities 2].[Pay Item Name].[All]" dimensionUniqueName="[Table_Quantities 2]" displayFolder="" count="0" memberValueDatatype="130" unbalanced="0"/>
    <cacheHierarchy uniqueName="[Measures].[__XL_Count Table_Quantities]" caption="__XL_Count Table_Quantities" measure="1" displayFolder="" measureGroup="Table_Quantities" count="0" hidden="1"/>
    <cacheHierarchy uniqueName="[Measures].[__XL_Count Table_Drain]" caption="__XL_Count Table_Drain" measure="1" displayFolder="" measureGroup="Table_Drain" count="0" hidden="1"/>
    <cacheHierarchy uniqueName="[Measures].[__XL_Count Table_Driveway]" caption="__XL_Count Table_Driveway" measure="1" displayFolder="" measureGroup="Table_Driveway" count="0" hidden="1"/>
    <cacheHierarchy uniqueName="[Measures].[__XL_Count Table_Quantities 1]" caption="__XL_Count Table_Quantities 1" measure="1" displayFolder="" measureGroup="Table_Quantities 1" count="0" hidden="1"/>
    <cacheHierarchy uniqueName="[Measures].[__XL_Count Table_Drain 1]" caption="__XL_Count Table_Drain 1" measure="1" displayFolder="" measureGroup="Table_Drain 1" count="0" hidden="1"/>
    <cacheHierarchy uniqueName="[Measures].[__XL_Count Table_Quantities 2]" caption="__XL_Count Table_Quantities 2" measure="1" displayFolder="" measureGroup="Table_Quantities 2" count="0" hidden="1"/>
    <cacheHierarchy uniqueName="[Measures].[__XL_Count Table_Driveway 1]" caption="__XL_Count Table_Driveway 1" measure="1" displayFolder="" measureGroup="Table_Driveway 1" count="0" hidden="1"/>
    <cacheHierarchy uniqueName="[Measures].[__No measures defined]" caption="__No measures defined" measure="1" displayFolder="" count="0" hidden="1"/>
    <cacheHierarchy uniqueName="[Measures].[Count of QuantityCalc]" caption="Count of QuantityCalc" measure="1" displayFolder="" measureGroup="Table_Quantities 1" count="0" hidden="1">
      <extLst>
        <ext xmlns:x15="http://schemas.microsoft.com/office/spreadsheetml/2010/11/main" uri="{B97F6D7D-B522-45F9-BDA1-12C45D357490}">
          <x15:cacheHierarchy aggregatedColumn="127"/>
        </ext>
      </extLst>
    </cacheHierarchy>
    <cacheHierarchy uniqueName="[Measures].[Count of QuantityCalc 2]" caption="Count of QuantityCalc 2" measure="1" displayFolder="" measureGroup="Table_Quantities 2" count="0" hidden="1">
      <extLst>
        <ext xmlns:x15="http://schemas.microsoft.com/office/spreadsheetml/2010/11/main" uri="{B97F6D7D-B522-45F9-BDA1-12C45D357490}">
          <x15:cacheHierarchy aggregatedColumn="172"/>
        </ext>
      </extLst>
    </cacheHierarchy>
  </cacheHierarchies>
  <kpis count="0"/>
  <dimensions count="8">
    <dimension measure="1" name="Measures" uniqueName="[Measures]" caption="Measures"/>
    <dimension name="Table_Drain" uniqueName="[Table_Drain]" caption="Table_Drain"/>
    <dimension name="Table_Drain 1" uniqueName="[Table_Drain 1]" caption="Table_Drain 1"/>
    <dimension name="Table_Driveway" uniqueName="[Table_Driveway]" caption="Table_Driveway"/>
    <dimension name="Table_Driveway 1" uniqueName="[Table_Driveway 1]" caption="Table_Driveway 1"/>
    <dimension name="Table_Quantities" uniqueName="[Table_Quantities]" caption="Table_Quantities"/>
    <dimension name="Table_Quantities 1" uniqueName="[Table_Quantities 1]" caption="Table_Quantities 1"/>
    <dimension name="Table_Quantities 2" uniqueName="[Table_Quantities 2]" caption="Table_Quantities 2"/>
  </dimensions>
  <measureGroups count="7">
    <measureGroup name="Table_Drain" caption="Table_Drain"/>
    <measureGroup name="Table_Drain 1" caption="Table_Drain 1"/>
    <measureGroup name="Table_Driveway" caption="Table_Driveway"/>
    <measureGroup name="Table_Driveway 1" caption="Table_Driveway 1"/>
    <measureGroup name="Table_Quantities" caption="Table_Quantities"/>
    <measureGroup name="Table_Quantities 1" caption="Table_Quantities 1"/>
    <measureGroup name="Table_Quantities 2" caption="Table_Quantities 2"/>
  </measureGroups>
  <maps count="11">
    <map measureGroup="0" dimension="1"/>
    <map measureGroup="1" dimension="2"/>
    <map measureGroup="2" dimension="3"/>
    <map measureGroup="3" dimension="4"/>
    <map measureGroup="4" dimension="1"/>
    <map measureGroup="4" dimension="3"/>
    <map measureGroup="4" dimension="5"/>
    <map measureGroup="5" dimension="2"/>
    <map measureGroup="5" dimension="6"/>
    <map measureGroup="6" dimension="4"/>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rmour, Jacob (MDOT)" refreshedDate="43412.252451504632" backgroundQuery="1" createdVersion="6" refreshedVersion="6" minRefreshableVersion="3" recordCount="0" supportSubquery="1" supportAdvancedDrill="1" xr:uid="{BD2BE819-E859-4D2F-9422-3505A68D0743}">
  <cacheSource type="external" connectionId="1"/>
  <cacheFields count="19">
    <cacheField name="[Table_Quantities 1].[Funding Code].[Funding Code]" caption="Funding Code" numFmtId="0" hierarchy="107" level="1">
      <sharedItems containsSemiMixedTypes="0" containsNonDate="0" containsString="0"/>
    </cacheField>
    <cacheField name="[Table_Quantities 1].[DGN Name].[DGN Name]" caption="DGN Name" numFmtId="0" hierarchy="108" level="1">
      <sharedItems containsSemiMixedTypes="0" containsNonDate="0" containsString="0"/>
    </cacheField>
    <cacheField name="[Table_Quantities 1].[Work Item].[Work Item]" caption="Work Item" numFmtId="0" hierarchy="109" level="1">
      <sharedItems containsSemiMixedTypes="0" containsNonDate="0" containsString="0"/>
    </cacheField>
    <cacheField name="[Table_Quantities 1].[Table - Type].[Table - Type]" caption="Table - Type" numFmtId="0" hierarchy="110" level="1">
      <sharedItems containsSemiMixedTypes="0" containsNonDate="0" containsString="0"/>
    </cacheField>
    <cacheField name="[Table_Quantities 1].[Table - Name].[Table - Name]" caption="Table - Name" numFmtId="0" hierarchy="111" level="1">
      <sharedItems containsSemiMixedTypes="0" containsNonDate="0" containsString="0"/>
    </cacheField>
    <cacheField name="[Table_Quantities 1].[Item No.].[Item No.]" caption="Item No." numFmtId="0" hierarchy="113" level="1">
      <sharedItems count="6">
        <s v="4010012"/>
        <s v="4010015"/>
        <s v="4010018"/>
        <s v="4020033"/>
        <s v="4030050"/>
        <s v="4030210"/>
      </sharedItems>
    </cacheField>
    <cacheField name="[Table_Quantities 1].[Name1].[Name1]" caption="Name1" numFmtId="0" hierarchy="144" level="1">
      <sharedItems count="4">
        <s v="Culv End Sect,"/>
        <s v="Sewer, Cl A,"/>
        <s v="Dr Structure"/>
        <s v="Dr Structure,"/>
      </sharedItems>
    </cacheField>
    <cacheField name="[Table_Quantities 1].[Name3].[Name3]" caption="Name3" numFmtId="0" hierarchy="146" level="1">
      <sharedItems count="2">
        <s v=""/>
        <s v="B"/>
      </sharedItems>
    </cacheField>
    <cacheField name="[Table_Quantities 1].[Name2].[Name2]" caption="Name2" numFmtId="0" hierarchy="145" level="1">
      <sharedItems count="6">
        <s v="12 inch"/>
        <s v="15 inch"/>
        <s v="18 inch"/>
        <s v="12 inch, Tr Det"/>
        <s v="Cover, Type K"/>
        <s v="48 inch dia"/>
      </sharedItems>
    </cacheField>
    <cacheField name="[Table_Quantities 1].[Name4].[Name4]" caption="Name4" numFmtId="0" hierarchy="147" level="1">
      <sharedItems count="1">
        <s v=""/>
      </sharedItems>
    </cacheField>
    <cacheField name="[Table_Quantities 1].[Name5].[Name5]" caption="Name5" numFmtId="0" hierarchy="148" level="1">
      <sharedItems count="1">
        <s v=""/>
      </sharedItems>
    </cacheField>
    <cacheField name="[Table_Quantities 1].[Name6].[Name6]" caption="Name6" numFmtId="0" hierarchy="149" level="1">
      <sharedItems count="1">
        <s v=""/>
      </sharedItems>
    </cacheField>
    <cacheField name="[Table_Drain 1].[Structure No.].[Structure No.]" caption="Structure No." numFmtId="0" hierarchy="14" level="1">
      <sharedItems containsString="0" containsBlank="1" containsNumber="1" containsInteger="1" minValue="101" maxValue="104" count="5">
        <n v="101"/>
        <n v="102"/>
        <n v="103"/>
        <n v="104"/>
        <m/>
      </sharedItems>
      <extLst>
        <ext xmlns:x15="http://schemas.microsoft.com/office/spreadsheetml/2010/11/main" uri="{4F2E5C28-24EA-4eb8-9CBF-B6C8F9C3D259}">
          <x15:cachedUniqueNames>
            <x15:cachedUniqueName index="0" name="[Table_Drain 1].[Structure No.].&amp;[101]"/>
            <x15:cachedUniqueName index="1" name="[Table_Drain 1].[Structure No.].&amp;[102]"/>
            <x15:cachedUniqueName index="2" name="[Table_Drain 1].[Structure No.].&amp;[103]"/>
            <x15:cachedUniqueName index="3" name="[Table_Drain 1].[Structure No.].&amp;[104]"/>
          </x15:cachedUniqueNames>
        </ext>
      </extLst>
    </cacheField>
    <cacheField name="[Table_Drain 1].[Alignment].[Alignment]" caption="Alignment" numFmtId="0" hierarchy="15" level="1">
      <sharedItems containsBlank="1" count="2">
        <s v="SB EGB"/>
        <m/>
      </sharedItems>
    </cacheField>
    <cacheField name="[Table_Drain 1].[Rim Elev.].[Rim Elev.]" caption="Rim Elev." numFmtId="0" hierarchy="23" level="1">
      <sharedItems containsString="0" containsBlank="1" containsNumber="1" minValue="627.58000000000004" maxValue="627.71" count="4">
        <n v="627.66999999999996"/>
        <n v="627.58000000000004"/>
        <n v="627.71"/>
        <m/>
      </sharedItems>
    </cacheField>
    <cacheField name="[Table_Quantities 1].[Units].[Units]" caption="Units" numFmtId="0" hierarchy="117" level="1">
      <sharedItems count="2">
        <s v="Ea"/>
        <s v="Ft"/>
      </sharedItems>
    </cacheField>
    <cacheField name="[Table_Drain 1].[Drainage Name].[Drainage Name]" caption="Drainage Name" numFmtId="0" hierarchy="13" level="1">
      <sharedItems containsBlank="1" count="5">
        <s v="DRAIN-101"/>
        <s v="DRAIN-102"/>
        <s v="DRAIN-103"/>
        <s v="DRAIN-104"/>
        <m/>
      </sharedItems>
    </cacheField>
    <cacheField name="[Table_Drain 1].[Offset+Lt/Rt].[Offset+Lt/Rt]" caption="Offset+Lt/Rt" numFmtId="0" hierarchy="24" level="1">
      <sharedItems containsBlank="1" count="4">
        <s v="20.00 LT"/>
        <s v="12.00 RT"/>
        <s v="28.00 LT"/>
        <m/>
      </sharedItems>
    </cacheField>
    <cacheField name="[Table_Drain 1].[Station Format].[Station Format]" caption="Station Format" numFmtId="0" hierarchy="25" level="1">
      <sharedItems containsBlank="1" count="5">
        <s v="53+33.00"/>
        <s v="53+72.00"/>
        <s v="53+63.00"/>
        <s v="53+78.00"/>
        <m/>
      </sharedItems>
    </cacheField>
  </cacheFields>
  <cacheHierarchies count="207">
    <cacheHierarchy uniqueName="[Table_Drain].[Drainage Name]" caption="Drainage Name" attribute="1" defaultMemberUniqueName="[Table_Drain].[Drainage Name].[All]" allUniqueName="[Table_Drain].[Drainage Name].[All]" dimensionUniqueName="[Table_Drain]" displayFolder="" count="0" memberValueDatatype="130" unbalanced="0"/>
    <cacheHierarchy uniqueName="[Table_Drain].[Structure No.]" caption="Structure No." attribute="1" defaultMemberUniqueName="[Table_Drain].[Structure No.].[All]" allUniqueName="[Table_Drain].[Structure No.].[All]" dimensionUniqueName="[Table_Drain]" displayFolder="" count="0" memberValueDatatype="130" unbalanced="0"/>
    <cacheHierarchy uniqueName="[Table_Drain].[Alignment]" caption="Alignment" attribute="1" defaultMemberUniqueName="[Table_Drain].[Alignment].[All]" allUniqueName="[Table_Drain].[Alignment].[All]" dimensionUniqueName="[Table_Drain]" displayFolder="" count="0" memberValueDatatype="130" unbalanced="0"/>
    <cacheHierarchy uniqueName="[Table_Drain].[Station]" caption="Station" attribute="1" defaultMemberUniqueName="[Table_Drain].[Station].[All]" allUniqueName="[Table_Drain].[Station].[All]" dimensionUniqueName="[Table_Drain]" displayFolder="" count="0" memberValueDatatype="130" unbalanced="0"/>
    <cacheHierarchy uniqueName="[Table_Drain].[Offset]" caption="Offset" attribute="1" defaultMemberUniqueName="[Table_Drain].[Offset].[All]" allUniqueName="[Table_Drain].[Offset].[All]" dimensionUniqueName="[Table_Drain]" displayFolder="" count="0" memberValueDatatype="130" unbalanced="0"/>
    <cacheHierarchy uniqueName="[Table_Drain].[Lt/Rt]" caption="Lt/Rt" attribute="1" defaultMemberUniqueName="[Table_Drain].[Lt/Rt].[All]" allUniqueName="[Table_Drain].[Lt/Rt].[All]" dimensionUniqueName="[Table_Drain]" displayFolder="" count="0" memberValueDatatype="130" unbalanced="0"/>
    <cacheHierarchy uniqueName="[Table_Drain].[Cover-N]" caption="Cover-N" attribute="1" defaultMemberUniqueName="[Table_Drain].[Cover-N].[All]" allUniqueName="[Table_Drain].[Cover-N].[All]" dimensionUniqueName="[Table_Drain]" displayFolder="" count="0" memberValueDatatype="130" unbalanced="0"/>
    <cacheHierarchy uniqueName="[Table_Drain].[Cover-E]" caption="Cover-E" attribute="1" defaultMemberUniqueName="[Table_Drain].[Cover-E].[All]" allUniqueName="[Table_Drain].[Cover-E].[All]" dimensionUniqueName="[Table_Drain]" displayFolder="" count="0" memberValueDatatype="130" unbalanced="0"/>
    <cacheHierarchy uniqueName="[Table_Drain].[Structure-N]" caption="Structure-N" attribute="1" defaultMemberUniqueName="[Table_Drain].[Structure-N].[All]" allUniqueName="[Table_Drain].[Structure-N].[All]" dimensionUniqueName="[Table_Drain]" displayFolder="" count="0" memberValueDatatype="130" unbalanced="0"/>
    <cacheHierarchy uniqueName="[Table_Drain].[Structure-E]" caption="Structure-E" attribute="1" defaultMemberUniqueName="[Table_Drain].[Structure-E].[All]" allUniqueName="[Table_Drain].[Structure-E].[All]" dimensionUniqueName="[Table_Drain]" displayFolder="" count="0" memberValueDatatype="130" unbalanced="0"/>
    <cacheHierarchy uniqueName="[Table_Drain].[Rim Elev.]" caption="Rim Elev." attribute="1" defaultMemberUniqueName="[Table_Drain].[Rim Elev.].[All]" allUniqueName="[Table_Drain].[Rim Elev.].[All]" dimensionUniqueName="[Table_Drain]" displayFolder="" count="0" memberValueDatatype="130" unbalanced="0"/>
    <cacheHierarchy uniqueName="[Table_Drain].[Offset+Lt/Rt]" caption="Offset+Lt/Rt" attribute="1" defaultMemberUniqueName="[Table_Drain].[Offset+Lt/Rt].[All]" allUniqueName="[Table_Drain].[Offset+Lt/Rt].[All]" dimensionUniqueName="[Table_Drain]" displayFolder="" count="0" memberValueDatatype="130" unbalanced="0"/>
    <cacheHierarchy uniqueName="[Table_Drain].[Station Format]" caption="Station Format" attribute="1" defaultMemberUniqueName="[Table_Drain].[Station Format].[All]" allUniqueName="[Table_Drain].[Station Format].[All]" dimensionUniqueName="[Table_Drain]" displayFolder="" count="0" memberValueDatatype="130" unbalanced="0"/>
    <cacheHierarchy uniqueName="[Table_Drain 1].[Drainage Name]" caption="Drainage Name" attribute="1" defaultMemberUniqueName="[Table_Drain 1].[Drainage Name].[All]" allUniqueName="[Table_Drain 1].[Drainage Name].[All]" dimensionUniqueName="[Table_Drain 1]" displayFolder="" count="2" memberValueDatatype="130" unbalanced="0">
      <fieldsUsage count="2">
        <fieldUsage x="-1"/>
        <fieldUsage x="16"/>
      </fieldsUsage>
    </cacheHierarchy>
    <cacheHierarchy uniqueName="[Table_Drain 1].[Structure No.]" caption="Structure No." attribute="1" defaultMemberUniqueName="[Table_Drain 1].[Structure No.].[All]" allUniqueName="[Table_Drain 1].[Structure No.].[All]" dimensionUniqueName="[Table_Drain 1]" displayFolder="" count="2" memberValueDatatype="20" unbalanced="0">
      <fieldsUsage count="2">
        <fieldUsage x="-1"/>
        <fieldUsage x="12"/>
      </fieldsUsage>
    </cacheHierarchy>
    <cacheHierarchy uniqueName="[Table_Drain 1].[Alignment]" caption="Alignment" attribute="1" defaultMemberUniqueName="[Table_Drain 1].[Alignment].[All]" allUniqueName="[Table_Drain 1].[Alignment].[All]" dimensionUniqueName="[Table_Drain 1]" displayFolder="" count="2" memberValueDatatype="130" unbalanced="0">
      <fieldsUsage count="2">
        <fieldUsage x="-1"/>
        <fieldUsage x="13"/>
      </fieldsUsage>
    </cacheHierarchy>
    <cacheHierarchy uniqueName="[Table_Drain 1].[Station]" caption="Station" attribute="1" defaultMemberUniqueName="[Table_Drain 1].[Station].[All]" allUniqueName="[Table_Drain 1].[Station].[All]" dimensionUniqueName="[Table_Drain 1]" displayFolder="" count="0" memberValueDatatype="130" unbalanced="0"/>
    <cacheHierarchy uniqueName="[Table_Drain 1].[Offset]" caption="Offset" attribute="1" defaultMemberUniqueName="[Table_Drain 1].[Offset].[All]" allUniqueName="[Table_Drain 1].[Offset].[All]" dimensionUniqueName="[Table_Drain 1]" displayFolder="" count="0" memberValueDatatype="20" unbalanced="0"/>
    <cacheHierarchy uniqueName="[Table_Drain 1].[Lt/Rt]" caption="Lt/Rt" attribute="1" defaultMemberUniqueName="[Table_Drain 1].[Lt/Rt].[All]" allUniqueName="[Table_Drain 1].[Lt/Rt].[All]" dimensionUniqueName="[Table_Drain 1]" displayFolder="" count="0" memberValueDatatype="130" unbalanced="0"/>
    <cacheHierarchy uniqueName="[Table_Drain 1].[Cover-N]" caption="Cover-N" attribute="1" defaultMemberUniqueName="[Table_Drain 1].[Cover-N].[All]" allUniqueName="[Table_Drain 1].[Cover-N].[All]" dimensionUniqueName="[Table_Drain 1]" displayFolder="" count="0" memberValueDatatype="130" unbalanced="0"/>
    <cacheHierarchy uniqueName="[Table_Drain 1].[Cover-E]" caption="Cover-E" attribute="1" defaultMemberUniqueName="[Table_Drain 1].[Cover-E].[All]" allUniqueName="[Table_Drain 1].[Cover-E].[All]" dimensionUniqueName="[Table_Drain 1]" displayFolder="" count="0" memberValueDatatype="130" unbalanced="0"/>
    <cacheHierarchy uniqueName="[Table_Drain 1].[Structure-N]" caption="Structure-N" attribute="1" defaultMemberUniqueName="[Table_Drain 1].[Structure-N].[All]" allUniqueName="[Table_Drain 1].[Structure-N].[All]" dimensionUniqueName="[Table_Drain 1]" displayFolder="" count="0" memberValueDatatype="130" unbalanced="0"/>
    <cacheHierarchy uniqueName="[Table_Drain 1].[Structure-E]" caption="Structure-E" attribute="1" defaultMemberUniqueName="[Table_Drain 1].[Structure-E].[All]" allUniqueName="[Table_Drain 1].[Structure-E].[All]" dimensionUniqueName="[Table_Drain 1]" displayFolder="" count="0" memberValueDatatype="130" unbalanced="0"/>
    <cacheHierarchy uniqueName="[Table_Drain 1].[Rim Elev.]" caption="Rim Elev." attribute="1" defaultMemberUniqueName="[Table_Drain 1].[Rim Elev.].[All]" allUniqueName="[Table_Drain 1].[Rim Elev.].[All]" dimensionUniqueName="[Table_Drain 1]" displayFolder="" count="2" memberValueDatatype="5" unbalanced="0">
      <fieldsUsage count="2">
        <fieldUsage x="-1"/>
        <fieldUsage x="14"/>
      </fieldsUsage>
    </cacheHierarchy>
    <cacheHierarchy uniqueName="[Table_Drain 1].[Offset+Lt/Rt]" caption="Offset+Lt/Rt" attribute="1" defaultMemberUniqueName="[Table_Drain 1].[Offset+Lt/Rt].[All]" allUniqueName="[Table_Drain 1].[Offset+Lt/Rt].[All]" dimensionUniqueName="[Table_Drain 1]" displayFolder="" count="2" memberValueDatatype="130" unbalanced="0">
      <fieldsUsage count="2">
        <fieldUsage x="-1"/>
        <fieldUsage x="17"/>
      </fieldsUsage>
    </cacheHierarchy>
    <cacheHierarchy uniqueName="[Table_Drain 1].[Station Format]" caption="Station Format" attribute="1" defaultMemberUniqueName="[Table_Drain 1].[Station Format].[All]" allUniqueName="[Table_Drain 1].[Station Format].[All]" dimensionUniqueName="[Table_Drain 1]" displayFolder="" count="2" memberValueDatatype="130" unbalanced="0">
      <fieldsUsage count="2">
        <fieldUsage x="-1"/>
        <fieldUsage x="18"/>
      </fieldsUsage>
    </cacheHierarchy>
    <cacheHierarchy uniqueName="[Table_Driveway].[Driveway Name]" caption="Driveway Name" attribute="1" defaultMemberUniqueName="[Table_Driveway].[Driveway Name].[All]" allUniqueName="[Table_Driveway].[Driveway Name].[All]" dimensionUniqueName="[Table_Driveway]" displayFolder="" count="0" memberValueDatatype="130" unbalanced="0"/>
    <cacheHierarchy uniqueName="[Table_Driveway].[Alignment]" caption="Alignment" attribute="1" defaultMemberUniqueName="[Table_Driveway].[Alignment].[All]" allUniqueName="[Table_Driveway].[Alignment].[All]" dimensionUniqueName="[Table_Driveway]" displayFolder="" count="0" memberValueDatatype="130" unbalanced="0"/>
    <cacheHierarchy uniqueName="[Table_Driveway].[Station]" caption="Station" attribute="1" defaultMemberUniqueName="[Table_Driveway].[Station].[All]" allUniqueName="[Table_Driveway].[Station].[All]" dimensionUniqueName="[Table_Driveway]" displayFolder="" count="0" memberValueDatatype="130" unbalanced="0"/>
    <cacheHierarchy uniqueName="[Table_Driveway].[Lt/Rt]" caption="Lt/Rt" attribute="1" defaultMemberUniqueName="[Table_Driveway].[Lt/Rt].[All]" allUniqueName="[Table_Driveway].[Lt/Rt].[All]" dimensionUniqueName="[Table_Driveway]" displayFolder="" count="0" memberValueDatatype="130" unbalanced="0"/>
    <cacheHierarchy uniqueName="[Table_Driveway].[Back Offset from CL]" caption="Back Offset from CL" attribute="1" defaultMemberUniqueName="[Table_Driveway].[Back Offset from CL].[All]" allUniqueName="[Table_Driveway].[Back Offset from CL].[All]" dimensionUniqueName="[Table_Driveway]" displayFolder="" count="0" memberValueDatatype="130" unbalanced="0"/>
    <cacheHierarchy uniqueName="[Table_Driveway].[Prop Driveway Slope]" caption="Prop Driveway Slope" attribute="1" defaultMemberUniqueName="[Table_Driveway].[Prop Driveway Slope].[All]" allUniqueName="[Table_Driveway].[Prop Driveway Slope].[All]" dimensionUniqueName="[Table_Driveway]" displayFolder="" count="0" memberValueDatatype="130" unbalanced="0"/>
    <cacheHierarchy uniqueName="[Table_Driveway].[Prop Driveway Width]" caption="Prop Driveway Width" attribute="1" defaultMemberUniqueName="[Table_Driveway].[Prop Driveway Width].[All]" allUniqueName="[Table_Driveway].[Prop Driveway Width].[All]" dimensionUniqueName="[Table_Driveway]" displayFolder="" count="0" memberValueDatatype="130" unbalanced="0"/>
    <cacheHierarchy uniqueName="[Table_Driveway].[Radius - Entering]" caption="Radius - Entering" attribute="1" defaultMemberUniqueName="[Table_Driveway].[Radius - Entering].[All]" allUniqueName="[Table_Driveway].[Radius - Entering].[All]" dimensionUniqueName="[Table_Driveway]" displayFolder="" count="0" memberValueDatatype="130" unbalanced="0"/>
    <cacheHierarchy uniqueName="[Table_Driveway].[Radius - Exiting]" caption="Radius - Exiting" attribute="1" defaultMemberUniqueName="[Table_Driveway].[Radius - Exiting].[All]" allUniqueName="[Table_Driveway].[Radius - Exiting].[All]" dimensionUniqueName="[Table_Driveway]" displayFolder="" count="0" memberValueDatatype="130" unbalanced="0"/>
    <cacheHierarchy uniqueName="[Table_Driveway].[Custom 1]" caption="Custom 1" attribute="1" defaultMemberUniqueName="[Table_Driveway].[Custom 1].[All]" allUniqueName="[Table_Driveway].[Custom 1].[All]" dimensionUniqueName="[Table_Driveway]" displayFolder="" count="0" memberValueDatatype="130" unbalanced="0"/>
    <cacheHierarchy uniqueName="[Table_Driveway].[Custom 2]" caption="Custom 2" attribute="1" defaultMemberUniqueName="[Table_Driveway].[Custom 2].[All]" allUniqueName="[Table_Driveway].[Custom 2].[All]" dimensionUniqueName="[Table_Driveway]" displayFolder="" count="0" memberValueDatatype="130" unbalanced="0"/>
    <cacheHierarchy uniqueName="[Table_Driveway].[Custom 3]" caption="Custom 3" attribute="1" defaultMemberUniqueName="[Table_Driveway].[Custom 3].[All]" allUniqueName="[Table_Driveway].[Custom 3].[All]" dimensionUniqueName="[Table_Driveway]" displayFolder="" count="0" memberValueDatatype="130" unbalanced="0"/>
    <cacheHierarchy uniqueName="[Table_Driveway].[Custom 4]" caption="Custom 4" attribute="1" defaultMemberUniqueName="[Table_Driveway].[Custom 4].[All]" allUniqueName="[Table_Driveway].[Custom 4].[All]" dimensionUniqueName="[Table_Driveway]" displayFolder="" count="0" memberValueDatatype="130" unbalanced="0"/>
    <cacheHierarchy uniqueName="[Table_Driveway].[Custom 5]" caption="Custom 5" attribute="1" defaultMemberUniqueName="[Table_Driveway].[Custom 5].[All]" allUniqueName="[Table_Driveway].[Custom 5].[All]" dimensionUniqueName="[Table_Driveway]" displayFolder="" count="0" memberValueDatatype="130" unbalanced="0"/>
    <cacheHierarchy uniqueName="[Table_Driveway].[Custom 6]" caption="Custom 6" attribute="1" defaultMemberUniqueName="[Table_Driveway].[Custom 6].[All]" allUniqueName="[Table_Driveway].[Custom 6].[All]" dimensionUniqueName="[Table_Driveway]" displayFolder="" count="0" memberValueDatatype="130" unbalanced="0"/>
    <cacheHierarchy uniqueName="[Table_Driveway].[Custom 7]" caption="Custom 7" attribute="1" defaultMemberUniqueName="[Table_Driveway].[Custom 7].[All]" allUniqueName="[Table_Driveway].[Custom 7].[All]" dimensionUniqueName="[Table_Driveway]" displayFolder="" count="0" memberValueDatatype="130" unbalanced="0"/>
    <cacheHierarchy uniqueName="[Table_Driveway].[Custom 8]" caption="Custom 8" attribute="1" defaultMemberUniqueName="[Table_Driveway].[Custom 8].[All]" allUniqueName="[Table_Driveway].[Custom 8].[All]" dimensionUniqueName="[Table_Driveway]" displayFolder="" count="0" memberValueDatatype="130" unbalanced="0"/>
    <cacheHierarchy uniqueName="[Table_Driveway].[Station+Lt/Rt]" caption="Station+Lt/Rt" attribute="1" defaultMemberUniqueName="[Table_Driveway].[Station+Lt/Rt].[All]" allUniqueName="[Table_Driveway].[Station+Lt/Rt].[All]" dimensionUniqueName="[Table_Driveway]" displayFolder="" count="0" memberValueDatatype="130" unbalanced="0"/>
    <cacheHierarchy uniqueName="[Table_Driveway 1].[Driveway Name]" caption="Driveway Name" attribute="1" defaultMemberUniqueName="[Table_Driveway 1].[Driveway Name].[All]" allUniqueName="[Table_Driveway 1].[Driveway Name].[All]" dimensionUniqueName="[Table_Driveway 1]" displayFolder="" count="0" memberValueDatatype="130" unbalanced="0"/>
    <cacheHierarchy uniqueName="[Table_Driveway 1].[Alignment]" caption="Alignment" attribute="1" defaultMemberUniqueName="[Table_Driveway 1].[Alignment].[All]" allUniqueName="[Table_Driveway 1].[Alignment].[All]" dimensionUniqueName="[Table_Driveway 1]" displayFolder="" count="0" memberValueDatatype="130" unbalanced="0"/>
    <cacheHierarchy uniqueName="[Table_Driveway 1].[Station]" caption="Station" attribute="1" defaultMemberUniqueName="[Table_Driveway 1].[Station].[All]" allUniqueName="[Table_Driveway 1].[Station].[All]" dimensionUniqueName="[Table_Driveway 1]" displayFolder="" count="0" memberValueDatatype="20" unbalanced="0"/>
    <cacheHierarchy uniqueName="[Table_Driveway 1].[Lt/Rt]" caption="Lt/Rt" attribute="1" defaultMemberUniqueName="[Table_Driveway 1].[Lt/Rt].[All]" allUniqueName="[Table_Driveway 1].[Lt/Rt].[All]" dimensionUniqueName="[Table_Driveway 1]" displayFolder="" count="0" memberValueDatatype="130" unbalanced="0"/>
    <cacheHierarchy uniqueName="[Table_Driveway 1].[Back Offset from CL]" caption="Back Offset from CL" attribute="1" defaultMemberUniqueName="[Table_Driveway 1].[Back Offset from CL].[All]" allUniqueName="[Table_Driveway 1].[Back Offset from CL].[All]" dimensionUniqueName="[Table_Driveway 1]" displayFolder="" count="0" memberValueDatatype="5" unbalanced="0"/>
    <cacheHierarchy uniqueName="[Table_Driveway 1].[Prop Driveway Slope]" caption="Prop Driveway Slope" attribute="1" defaultMemberUniqueName="[Table_Driveway 1].[Prop Driveway Slope].[All]" allUniqueName="[Table_Driveway 1].[Prop Driveway Slope].[All]" dimensionUniqueName="[Table_Driveway 1]" displayFolder="" count="0" memberValueDatatype="5" unbalanced="0"/>
    <cacheHierarchy uniqueName="[Table_Driveway 1].[Prop Driveway Width]" caption="Prop Driveway Width" attribute="1" defaultMemberUniqueName="[Table_Driveway 1].[Prop Driveway Width].[All]" allUniqueName="[Table_Driveway 1].[Prop Driveway Width].[All]" dimensionUniqueName="[Table_Driveway 1]" displayFolder="" count="0" memberValueDatatype="5" unbalanced="0"/>
    <cacheHierarchy uniqueName="[Table_Driveway 1].[Radius - Entering]" caption="Radius - Entering" attribute="1" defaultMemberUniqueName="[Table_Driveway 1].[Radius - Entering].[All]" allUniqueName="[Table_Driveway 1].[Radius - Entering].[All]" dimensionUniqueName="[Table_Driveway 1]" displayFolder="" count="0" memberValueDatatype="20" unbalanced="0"/>
    <cacheHierarchy uniqueName="[Table_Driveway 1].[Radius - Exiting]" caption="Radius - Exiting" attribute="1" defaultMemberUniqueName="[Table_Driveway 1].[Radius - Exiting].[All]" allUniqueName="[Table_Driveway 1].[Radius - Exiting].[All]" dimensionUniqueName="[Table_Driveway 1]" displayFolder="" count="0" memberValueDatatype="20" unbalanced="0"/>
    <cacheHierarchy uniqueName="[Table_Driveway 1].[Custom 1]" caption="Custom 1" attribute="1" defaultMemberUniqueName="[Table_Driveway 1].[Custom 1].[All]" allUniqueName="[Table_Driveway 1].[Custom 1].[All]" dimensionUniqueName="[Table_Driveway 1]" displayFolder="" count="0" memberValueDatatype="130" unbalanced="0"/>
    <cacheHierarchy uniqueName="[Table_Driveway 1].[Custom 2]" caption="Custom 2" attribute="1" defaultMemberUniqueName="[Table_Driveway 1].[Custom 2].[All]" allUniqueName="[Table_Driveway 1].[Custom 2].[All]" dimensionUniqueName="[Table_Driveway 1]" displayFolder="" count="0" memberValueDatatype="130" unbalanced="0"/>
    <cacheHierarchy uniqueName="[Table_Driveway 1].[Custom 3]" caption="Custom 3" attribute="1" defaultMemberUniqueName="[Table_Driveway 1].[Custom 3].[All]" allUniqueName="[Table_Driveway 1].[Custom 3].[All]" dimensionUniqueName="[Table_Driveway 1]" displayFolder="" count="0" memberValueDatatype="130" unbalanced="0"/>
    <cacheHierarchy uniqueName="[Table_Driveway 1].[Custom 4]" caption="Custom 4" attribute="1" defaultMemberUniqueName="[Table_Driveway 1].[Custom 4].[All]" allUniqueName="[Table_Driveway 1].[Custom 4].[All]" dimensionUniqueName="[Table_Driveway 1]" displayFolder="" count="0" memberValueDatatype="130" unbalanced="0"/>
    <cacheHierarchy uniqueName="[Table_Driveway 1].[Custom 5]" caption="Custom 5" attribute="1" defaultMemberUniqueName="[Table_Driveway 1].[Custom 5].[All]" allUniqueName="[Table_Driveway 1].[Custom 5].[All]" dimensionUniqueName="[Table_Driveway 1]" displayFolder="" count="0" memberValueDatatype="130" unbalanced="0"/>
    <cacheHierarchy uniqueName="[Table_Driveway 1].[Custom 6]" caption="Custom 6" attribute="1" defaultMemberUniqueName="[Table_Driveway 1].[Custom 6].[All]" allUniqueName="[Table_Driveway 1].[Custom 6].[All]" dimensionUniqueName="[Table_Driveway 1]" displayFolder="" count="0" memberValueDatatype="130" unbalanced="0"/>
    <cacheHierarchy uniqueName="[Table_Driveway 1].[Custom 7]" caption="Custom 7" attribute="1" defaultMemberUniqueName="[Table_Driveway 1].[Custom 7].[All]" allUniqueName="[Table_Driveway 1].[Custom 7].[All]" dimensionUniqueName="[Table_Driveway 1]" displayFolder="" count="0" memberValueDatatype="130" unbalanced="0"/>
    <cacheHierarchy uniqueName="[Table_Driveway 1].[Custom 8]" caption="Custom 8" attribute="1" defaultMemberUniqueName="[Table_Driveway 1].[Custom 8].[All]" allUniqueName="[Table_Driveway 1].[Custom 8].[All]" dimensionUniqueName="[Table_Driveway 1]" displayFolder="" count="0" memberValueDatatype="130" unbalanced="0"/>
    <cacheHierarchy uniqueName="[Table_Driveway 1].[Station+Lt/Rt]" caption="Station+Lt/Rt" attribute="1" defaultMemberUniqueName="[Table_Driveway 1].[Station+Lt/Rt].[All]" allUniqueName="[Table_Driveway 1].[Station+Lt/Rt].[All]" dimensionUniqueName="[Table_Driveway 1]" displayFolder="" count="0" memberValueDatatype="130" unbalanced="0"/>
    <cacheHierarchy uniqueName="[Table_Quantities].[Funding Code]" caption="Funding Code" attribute="1" defaultMemberUniqueName="[Table_Quantities].[Funding Code].[All]" allUniqueName="[Table_Quantities].[Funding Code].[All]" dimensionUniqueName="[Table_Quantities]" displayFolder="" count="0" memberValueDatatype="130" unbalanced="0"/>
    <cacheHierarchy uniqueName="[Table_Quantities].[DGN Name]" caption="DGN Name" attribute="1" defaultMemberUniqueName="[Table_Quantities].[DGN Name].[All]" allUniqueName="[Table_Quantities].[DGN Name].[All]" dimensionUniqueName="[Table_Quantities]" displayFolder="" count="0" memberValueDatatype="130" unbalanced="0"/>
    <cacheHierarchy uniqueName="[Table_Quantities].[Work Item]" caption="Work Item" attribute="1" defaultMemberUniqueName="[Table_Quantities].[Work Item].[All]" allUniqueName="[Table_Quantities].[Work Item].[All]" dimensionUniqueName="[Table_Quantities]" displayFolder="" count="0" memberValueDatatype="130" unbalanced="0"/>
    <cacheHierarchy uniqueName="[Table_Quantities].[Table - Type]" caption="Table - Type" attribute="1" defaultMemberUniqueName="[Table_Quantities].[Table - Type].[All]" allUniqueName="[Table_Quantities].[Table - Type].[All]" dimensionUniqueName="[Table_Quantities]" displayFolder="" count="0" memberValueDatatype="130" unbalanced="0"/>
    <cacheHierarchy uniqueName="[Table_Quantities].[Table - Name]" caption="Table - Name" attribute="1" defaultMemberUniqueName="[Table_Quantities].[Table - Name].[All]" allUniqueName="[Table_Quantities].[Table - Name].[All]" dimensionUniqueName="[Table_Quantities]" displayFolder="" count="0" memberValueDatatype="130" unbalanced="0"/>
    <cacheHierarchy uniqueName="[Table_Quantities].[Part of Structure]" caption="Part of Structure" attribute="1" defaultMemberUniqueName="[Table_Quantities].[Part of Structure].[All]" allUniqueName="[Table_Quantities].[Part of Structure].[All]" dimensionUniqueName="[Table_Quantities]" displayFolder="" count="0" memberValueDatatype="130" unbalanced="0"/>
    <cacheHierarchy uniqueName="[Table_Quantities].[Item No.]" caption="Item No." attribute="1" defaultMemberUniqueName="[Table_Quantities].[Item No.].[All]" allUniqueName="[Table_Quantities].[Item No.].[All]" dimensionUniqueName="[Table_Quantities]" displayFolder="" count="0" memberValueDatatype="130" unbalanced="0"/>
    <cacheHierarchy uniqueName="[Table_Quantities].[Pay Item]" caption="Pay Item" attribute="1" defaultMemberUniqueName="[Table_Quantities].[Pay Item].[All]" allUniqueName="[Table_Quantities].[Pay Item].[All]" dimensionUniqueName="[Table_Quantities]" displayFolder="" count="0" memberValueDatatype="130" unbalanced="0"/>
    <cacheHierarchy uniqueName="[Table_Quantities].[Supplementary Description]" caption="Supplementary Description" attribute="1" defaultMemberUniqueName="[Table_Quantities].[Supplementary Description].[All]" allUniqueName="[Table_Quantities].[Supplementary Description].[All]" dimensionUniqueName="[Table_Quantities]" displayFolder="" count="0" memberValueDatatype="130" unbalanced="0"/>
    <cacheHierarchy uniqueName="[Table_Quantities].[Quantity]" caption="Quantity" attribute="1" defaultMemberUniqueName="[Table_Quantities].[Quantity].[All]" allUniqueName="[Table_Quantities].[Quantity].[All]" dimensionUniqueName="[Table_Quantities]" displayFolder="" count="0" memberValueDatatype="20" unbalanced="0"/>
    <cacheHierarchy uniqueName="[Table_Quantities].[Units]" caption="Units" attribute="1" defaultMemberUniqueName="[Table_Quantities].[Units].[All]" allUniqueName="[Table_Quantities].[Units].[All]" dimensionUniqueName="[Table_Quantities]" displayFolder="" count="0" memberValueDatatype="130" unbalanced="0"/>
    <cacheHierarchy uniqueName="[Table_Quantities].[Unit Price]" caption="Unit Price" attribute="1" defaultMemberUniqueName="[Table_Quantities].[Unit Price].[All]" allUniqueName="[Table_Quantities].[Unit Price].[All]" dimensionUniqueName="[Table_Quantities]" displayFolder="" count="0" memberValueDatatype="130" unbalanced="0"/>
    <cacheHierarchy uniqueName="[Table_Quantities].[Total Price]" caption="Total Price" attribute="1" defaultMemberUniqueName="[Table_Quantities].[Total Price].[All]" allUniqueName="[Table_Quantities].[Total Price].[All]" dimensionUniqueName="[Table_Quantities]" displayFolder="" count="0" memberValueDatatype="130" unbalanced="0"/>
    <cacheHierarchy uniqueName="[Table_Quantities].[Item Location]" caption="Item Location" attribute="1" defaultMemberUniqueName="[Table_Quantities].[Item Location].[All]" allUniqueName="[Table_Quantities].[Item Location].[All]" dimensionUniqueName="[Table_Quantities]" displayFolder="" count="0" memberValueDatatype="130" unbalanced="0"/>
    <cacheHierarchy uniqueName="[Table_Quantities].[Row Num]" caption="Row Num" attribute="1" defaultMemberUniqueName="[Table_Quantities].[Row Num].[All]" allUniqueName="[Table_Quantities].[Row Num].[All]" dimensionUniqueName="[Table_Quantities]" displayFolder="" count="0" memberValueDatatype="20" unbalanced="0"/>
    <cacheHierarchy uniqueName="[Table_Quantities].[JN]" caption="JN" attribute="1" defaultMemberUniqueName="[Table_Quantities].[JN].[All]" allUniqueName="[Table_Quantities].[JN].[All]" dimensionUniqueName="[Table_Quantities]" displayFolder="" count="0" memberValueDatatype="130" unbalanced="0"/>
    <cacheHierarchy uniqueName="[Table_Quantities].[SP Required]" caption="SP Required" attribute="1" defaultMemberUniqueName="[Table_Quantities].[SP Required].[All]" allUniqueName="[Table_Quantities].[SP Required].[All]" dimensionUniqueName="[Table_Quantities]" displayFolder="" count="0" memberValueDatatype="130" unbalanced="0"/>
    <cacheHierarchy uniqueName="[Table_Quantities].[Calculation By]" caption="Calculation By" attribute="1" defaultMemberUniqueName="[Table_Quantities].[Calculation By].[All]" allUniqueName="[Table_Quantities].[Calculation By].[All]" dimensionUniqueName="[Table_Quantities]" displayFolder="" count="0" memberValueDatatype="130" unbalanced="0"/>
    <cacheHierarchy uniqueName="[Table_Quantities].[Checked By]" caption="Checked By" attribute="1" defaultMemberUniqueName="[Table_Quantities].[Checked By].[All]" allUniqueName="[Table_Quantities].[Checked By].[All]" dimensionUniqueName="[Table_Quantities]" displayFolder="" count="0" memberValueDatatype="130" unbalanced="0"/>
    <cacheHierarchy uniqueName="[Table_Quantities].[Comments]" caption="Comments" attribute="1" defaultMemberUniqueName="[Table_Quantities].[Comments].[All]" allUniqueName="[Table_Quantities].[Comments].[All]" dimensionUniqueName="[Table_Quantities]" displayFolder="" count="0" memberValueDatatype="130" unbalanced="0"/>
    <cacheHierarchy uniqueName="[Table_Quantities].[QuantityCalc]" caption="QuantityCalc" attribute="1" defaultMemberUniqueName="[Table_Quantities].[QuantityCalc].[All]" allUniqueName="[Table_Quantities].[QuantityCalc].[All]" dimensionUniqueName="[Table_Quantities]" displayFolder="" count="0" memberValueDatatype="130" unbalanced="0"/>
    <cacheHierarchy uniqueName="[Table_Quantities].[Description]" caption="Description" attribute="1" defaultMemberUniqueName="[Table_Quantities].[Description].[All]" allUniqueName="[Table_Quantities].[Description].[All]" dimensionUniqueName="[Table_Quantities]" displayFolder="" count="0" memberValueDatatype="130" unbalanced="0"/>
    <cacheHierarchy uniqueName="[Table_Quantities].[Supplemental1]" caption="Supplemental1" attribute="1" defaultMemberUniqueName="[Table_Quantities].[Supplemental1].[All]" allUniqueName="[Table_Quantities].[Supplemental1].[All]" dimensionUniqueName="[Table_Quantities]" displayFolder="" count="0" memberValueDatatype="130" unbalanced="0"/>
    <cacheHierarchy uniqueName="[Table_Quantities].[Supplemental2]" caption="Supplemental2" attribute="1" defaultMemberUniqueName="[Table_Quantities].[Supplemental2].[All]" allUniqueName="[Table_Quantities].[Supplemental2].[All]" dimensionUniqueName="[Table_Quantities]" displayFolder="" count="0" memberValueDatatype="130" unbalanced="0"/>
    <cacheHierarchy uniqueName="[Table_Quantities].[BreakdownID]" caption="BreakdownID" attribute="1" defaultMemberUniqueName="[Table_Quantities].[BreakdownID].[All]" allUniqueName="[Table_Quantities].[BreakdownID].[All]" dimensionUniqueName="[Table_Quantities]" displayFolder="" count="0" memberValueDatatype="130" unbalanced="0"/>
    <cacheHierarchy uniqueName="[Table_Quantities].[Quantity_Rollup]" caption="Quantity_Rollup" attribute="1" defaultMemberUniqueName="[Table_Quantities].[Quantity_Rollup].[All]" allUniqueName="[Table_Quantities].[Quantity_Rollup].[All]" dimensionUniqueName="[Table_Quantities]" displayFolder="" count="0" memberValueDatatype="20" unbalanced="0"/>
    <cacheHierarchy uniqueName="[Table_Quantities].[Pay Item Description]" caption="Pay Item Description" attribute="1" defaultMemberUniqueName="[Table_Quantities].[Pay Item Description].[All]" allUniqueName="[Table_Quantities].[Pay Item Description].[All]" dimensionUniqueName="[Table_Quantities]" displayFolder="" count="0" memberValueDatatype="130" unbalanced="0"/>
    <cacheHierarchy uniqueName="[Table_Quantities].[Pay Item Instance Count]" caption="Pay Item Instance Count" attribute="1" defaultMemberUniqueName="[Table_Quantities].[Pay Item Instance Count].[All]" allUniqueName="[Table_Quantities].[Pay Item Instance Count].[All]" dimensionUniqueName="[Table_Quantities]" displayFolder="" count="0" memberValueDatatype="20" unbalanced="0"/>
    <cacheHierarchy uniqueName="[Table_Quantities].[Category]" caption="Category" attribute="1" defaultMemberUniqueName="[Table_Quantities].[Category].[All]" allUniqueName="[Table_Quantities].[Category].[All]" dimensionUniqueName="[Table_Quantities]" displayFolder="" count="0" memberValueDatatype="130" unbalanced="0"/>
    <cacheHierarchy uniqueName="[Table_Quantities].[CAT2]" caption="CAT2" attribute="1" defaultMemberUniqueName="[Table_Quantities].[CAT2].[All]" allUniqueName="[Table_Quantities].[CAT2].[All]" dimensionUniqueName="[Table_Quantities]" displayFolder="" count="0" memberValueDatatype="130" unbalanced="0"/>
    <cacheHierarchy uniqueName="[Table_Quantities].[Supplemental Description Check]" caption="Supplemental Description Check" attribute="1" defaultMemberUniqueName="[Table_Quantities].[Supplemental Description Check].[All]" allUniqueName="[Table_Quantities].[Supplemental Description Check].[All]" dimensionUniqueName="[Table_Quantities]" displayFolder="" count="0" memberValueDatatype="130" unbalanced="0"/>
    <cacheHierarchy uniqueName="[Table_Quantities].[1]" caption="1" attribute="1" defaultMemberUniqueName="[Table_Quantities].[1].[All]" allUniqueName="[Table_Quantities].[1].[All]" dimensionUniqueName="[Table_Quantities]" displayFolder="" count="0" memberValueDatatype="20" unbalanced="0"/>
    <cacheHierarchy uniqueName="[Table_Quantities].[2]" caption="2" attribute="1" defaultMemberUniqueName="[Table_Quantities].[2].[All]" allUniqueName="[Table_Quantities].[2].[All]" dimensionUniqueName="[Table_Quantities]" displayFolder="" count="0" memberValueDatatype="20" unbalanced="0"/>
    <cacheHierarchy uniqueName="[Table_Quantities].[3]" caption="3" attribute="1" defaultMemberUniqueName="[Table_Quantities].[3].[All]" allUniqueName="[Table_Quantities].[3].[All]" dimensionUniqueName="[Table_Quantities]" displayFolder="" count="0" memberValueDatatype="20" unbalanced="0"/>
    <cacheHierarchy uniqueName="[Table_Quantities].[4]" caption="4" attribute="1" defaultMemberUniqueName="[Table_Quantities].[4].[All]" allUniqueName="[Table_Quantities].[4].[All]" dimensionUniqueName="[Table_Quantities]" displayFolder="" count="0" memberValueDatatype="20" unbalanced="0"/>
    <cacheHierarchy uniqueName="[Table_Quantities].[5]" caption="5" attribute="1" defaultMemberUniqueName="[Table_Quantities].[5].[All]" allUniqueName="[Table_Quantities].[5].[All]" dimensionUniqueName="[Table_Quantities]" displayFolder="" count="0" memberValueDatatype="20" unbalanced="0"/>
    <cacheHierarchy uniqueName="[Table_Quantities].[6]" caption="6" attribute="1" defaultMemberUniqueName="[Table_Quantities].[6].[All]" allUniqueName="[Table_Quantities].[6].[All]" dimensionUniqueName="[Table_Quantities]" displayFolder="" count="0" memberValueDatatype="20" unbalanced="0"/>
    <cacheHierarchy uniqueName="[Table_Quantities].[Name1]" caption="Name1" attribute="1" defaultMemberUniqueName="[Table_Quantities].[Name1].[All]" allUniqueName="[Table_Quantities].[Name1].[All]" dimensionUniqueName="[Table_Quantities]" displayFolder="" count="0" memberValueDatatype="130" unbalanced="0"/>
    <cacheHierarchy uniqueName="[Table_Quantities].[Name2]" caption="Name2" attribute="1" defaultMemberUniqueName="[Table_Quantities].[Name2].[All]" allUniqueName="[Table_Quantities].[Name2].[All]" dimensionUniqueName="[Table_Quantities]" displayFolder="" count="0" memberValueDatatype="130" unbalanced="0"/>
    <cacheHierarchy uniqueName="[Table_Quantities].[Name3]" caption="Name3" attribute="1" defaultMemberUniqueName="[Table_Quantities].[Name3].[All]" allUniqueName="[Table_Quantities].[Name3].[All]" dimensionUniqueName="[Table_Quantities]" displayFolder="" count="0" memberValueDatatype="130" unbalanced="0"/>
    <cacheHierarchy uniqueName="[Table_Quantities].[Name4]" caption="Name4" attribute="1" defaultMemberUniqueName="[Table_Quantities].[Name4].[All]" allUniqueName="[Table_Quantities].[Name4].[All]" dimensionUniqueName="[Table_Quantities]" displayFolder="" count="0" memberValueDatatype="130" unbalanced="0"/>
    <cacheHierarchy uniqueName="[Table_Quantities].[Name5]" caption="Name5" attribute="1" defaultMemberUniqueName="[Table_Quantities].[Name5].[All]" allUniqueName="[Table_Quantities].[Name5].[All]" dimensionUniqueName="[Table_Quantities]" displayFolder="" count="0" memberValueDatatype="130" unbalanced="0"/>
    <cacheHierarchy uniqueName="[Table_Quantities].[Name6]" caption="Name6" attribute="1" defaultMemberUniqueName="[Table_Quantities].[Name6].[All]" allUniqueName="[Table_Quantities].[Name6].[All]" dimensionUniqueName="[Table_Quantities]" displayFolder="" count="0" memberValueDatatype="130" unbalanced="0"/>
    <cacheHierarchy uniqueName="[Table_Quantities].[Location]" caption="Location" attribute="1" defaultMemberUniqueName="[Table_Quantities].[Location].[All]" allUniqueName="[Table_Quantities].[Location].[All]" dimensionUniqueName="[Table_Quantities]" displayFolder="" count="0" memberValueDatatype="130" unbalanced="0"/>
    <cacheHierarchy uniqueName="[Table_Quantities].[Pay Item Name]" caption="Pay Item Name" attribute="1" defaultMemberUniqueName="[Table_Quantities].[Pay Item Name].[All]" allUniqueName="[Table_Quantities].[Pay Item Name].[All]" dimensionUniqueName="[Table_Quantities]" displayFolder="" count="0" memberValueDatatype="130" unbalanced="0"/>
    <cacheHierarchy uniqueName="[Table_Quantities 1].[Funding Code]" caption="Funding Code" attribute="1" defaultMemberUniqueName="[Table_Quantities 1].[Funding Code].[All]" allUniqueName="[Table_Quantities 1].[Funding Code].[All]" dimensionUniqueName="[Table_Quantities 1]" displayFolder="" count="2" memberValueDatatype="130" unbalanced="0">
      <fieldsUsage count="2">
        <fieldUsage x="-1"/>
        <fieldUsage x="0"/>
      </fieldsUsage>
    </cacheHierarchy>
    <cacheHierarchy uniqueName="[Table_Quantities 1].[DGN Name]" caption="DGN Name" attribute="1" defaultMemberUniqueName="[Table_Quantities 1].[DGN Name].[All]" allUniqueName="[Table_Quantities 1].[DGN Name].[All]" dimensionUniqueName="[Table_Quantities 1]" displayFolder="" count="2" memberValueDatatype="130" unbalanced="0">
      <fieldsUsage count="2">
        <fieldUsage x="-1"/>
        <fieldUsage x="1"/>
      </fieldsUsage>
    </cacheHierarchy>
    <cacheHierarchy uniqueName="[Table_Quantities 1].[Work Item]" caption="Work Item" attribute="1" defaultMemberUniqueName="[Table_Quantities 1].[Work Item].[All]" allUniqueName="[Table_Quantities 1].[Work Item].[All]" dimensionUniqueName="[Table_Quantities 1]" displayFolder="" count="2" memberValueDatatype="130" unbalanced="0">
      <fieldsUsage count="2">
        <fieldUsage x="-1"/>
        <fieldUsage x="2"/>
      </fieldsUsage>
    </cacheHierarchy>
    <cacheHierarchy uniqueName="[Table_Quantities 1].[Table - Type]" caption="Table - Type" attribute="1" defaultMemberUniqueName="[Table_Quantities 1].[Table - Type].[All]" allUniqueName="[Table_Quantities 1].[Table - Type].[All]" dimensionUniqueName="[Table_Quantities 1]" displayFolder="" count="2" memberValueDatatype="130" unbalanced="0">
      <fieldsUsage count="2">
        <fieldUsage x="-1"/>
        <fieldUsage x="3"/>
      </fieldsUsage>
    </cacheHierarchy>
    <cacheHierarchy uniqueName="[Table_Quantities 1].[Table - Name]" caption="Table - Name" attribute="1" defaultMemberUniqueName="[Table_Quantities 1].[Table - Name].[All]" allUniqueName="[Table_Quantities 1].[Table - Name].[All]" dimensionUniqueName="[Table_Quantities 1]" displayFolder="" count="2" memberValueDatatype="130" unbalanced="0">
      <fieldsUsage count="2">
        <fieldUsage x="-1"/>
        <fieldUsage x="4"/>
      </fieldsUsage>
    </cacheHierarchy>
    <cacheHierarchy uniqueName="[Table_Quantities 1].[Part of Structure]" caption="Part of Structure" attribute="1" defaultMemberUniqueName="[Table_Quantities 1].[Part of Structure].[All]" allUniqueName="[Table_Quantities 1].[Part of Structure].[All]" dimensionUniqueName="[Table_Quantities 1]" displayFolder="" count="0" memberValueDatatype="130" unbalanced="0"/>
    <cacheHierarchy uniqueName="[Table_Quantities 1].[Item No.]" caption="Item No." attribute="1" defaultMemberUniqueName="[Table_Quantities 1].[Item No.].[All]" allUniqueName="[Table_Quantities 1].[Item No.].[All]" dimensionUniqueName="[Table_Quantities 1]" displayFolder="" count="2" memberValueDatatype="130" unbalanced="0">
      <fieldsUsage count="2">
        <fieldUsage x="-1"/>
        <fieldUsage x="5"/>
      </fieldsUsage>
    </cacheHierarchy>
    <cacheHierarchy uniqueName="[Table_Quantities 1].[Pay Item]" caption="Pay Item" attribute="1" defaultMemberUniqueName="[Table_Quantities 1].[Pay Item].[All]" allUniqueName="[Table_Quantities 1].[Pay Item].[All]" dimensionUniqueName="[Table_Quantities 1]" displayFolder="" count="0" memberValueDatatype="130" unbalanced="0"/>
    <cacheHierarchy uniqueName="[Table_Quantities 1].[Supplementary Description]" caption="Supplementary Description" attribute="1" defaultMemberUniqueName="[Table_Quantities 1].[Supplementary Description].[All]" allUniqueName="[Table_Quantities 1].[Supplementary Description].[All]" dimensionUniqueName="[Table_Quantities 1]" displayFolder="" count="0" memberValueDatatype="130" unbalanced="0"/>
    <cacheHierarchy uniqueName="[Table_Quantities 1].[Quantity]" caption="Quantity" attribute="1" defaultMemberUniqueName="[Table_Quantities 1].[Quantity].[All]" allUniqueName="[Table_Quantities 1].[Quantity].[All]" dimensionUniqueName="[Table_Quantities 1]" displayFolder="" count="0" memberValueDatatype="5" unbalanced="0"/>
    <cacheHierarchy uniqueName="[Table_Quantities 1].[Units]" caption="Units" attribute="1" defaultMemberUniqueName="[Table_Quantities 1].[Units].[All]" allUniqueName="[Table_Quantities 1].[Units].[All]" dimensionUniqueName="[Table_Quantities 1]" displayFolder="" count="2" memberValueDatatype="130" unbalanced="0">
      <fieldsUsage count="2">
        <fieldUsage x="-1"/>
        <fieldUsage x="15"/>
      </fieldsUsage>
    </cacheHierarchy>
    <cacheHierarchy uniqueName="[Table_Quantities 1].[Unit Price]" caption="Unit Price" attribute="1" defaultMemberUniqueName="[Table_Quantities 1].[Unit Price].[All]" allUniqueName="[Table_Quantities 1].[Unit Price].[All]" dimensionUniqueName="[Table_Quantities 1]" displayFolder="" count="0" memberValueDatatype="130" unbalanced="0"/>
    <cacheHierarchy uniqueName="[Table_Quantities 1].[Total Price]" caption="Total Price" attribute="1" defaultMemberUniqueName="[Table_Quantities 1].[Total Price].[All]" allUniqueName="[Table_Quantities 1].[Total Price].[All]" dimensionUniqueName="[Table_Quantities 1]" displayFolder="" count="0" memberValueDatatype="130" unbalanced="0"/>
    <cacheHierarchy uniqueName="[Table_Quantities 1].[Item Location]" caption="Item Location" attribute="1" defaultMemberUniqueName="[Table_Quantities 1].[Item Location].[All]" allUniqueName="[Table_Quantities 1].[Item Location].[All]" dimensionUniqueName="[Table_Quantities 1]" displayFolder="" count="0" memberValueDatatype="130" unbalanced="0"/>
    <cacheHierarchy uniqueName="[Table_Quantities 1].[Row Num]" caption="Row Num" attribute="1" defaultMemberUniqueName="[Table_Quantities 1].[Row Num].[All]" allUniqueName="[Table_Quantities 1].[Row Num].[All]" dimensionUniqueName="[Table_Quantities 1]" displayFolder="" count="0" memberValueDatatype="20" unbalanced="0"/>
    <cacheHierarchy uniqueName="[Table_Quantities 1].[JN]" caption="JN" attribute="1" defaultMemberUniqueName="[Table_Quantities 1].[JN].[All]" allUniqueName="[Table_Quantities 1].[JN].[All]" dimensionUniqueName="[Table_Quantities 1]" displayFolder="" count="0" memberValueDatatype="130" unbalanced="0"/>
    <cacheHierarchy uniqueName="[Table_Quantities 1].[SP Required]" caption="SP Required" attribute="1" defaultMemberUniqueName="[Table_Quantities 1].[SP Required].[All]" allUniqueName="[Table_Quantities 1].[SP Required].[All]" dimensionUniqueName="[Table_Quantities 1]" displayFolder="" count="0" memberValueDatatype="130" unbalanced="0"/>
    <cacheHierarchy uniqueName="[Table_Quantities 1].[Calculation By]" caption="Calculation By" attribute="1" defaultMemberUniqueName="[Table_Quantities 1].[Calculation By].[All]" allUniqueName="[Table_Quantities 1].[Calculation By].[All]" dimensionUniqueName="[Table_Quantities 1]" displayFolder="" count="0" memberValueDatatype="130" unbalanced="0"/>
    <cacheHierarchy uniqueName="[Table_Quantities 1].[Checked By]" caption="Checked By" attribute="1" defaultMemberUniqueName="[Table_Quantities 1].[Checked By].[All]" allUniqueName="[Table_Quantities 1].[Checked By].[All]" dimensionUniqueName="[Table_Quantities 1]" displayFolder="" count="0" memberValueDatatype="130" unbalanced="0"/>
    <cacheHierarchy uniqueName="[Table_Quantities 1].[Comments]" caption="Comments" attribute="1" defaultMemberUniqueName="[Table_Quantities 1].[Comments].[All]" allUniqueName="[Table_Quantities 1].[Comments].[All]" dimensionUniqueName="[Table_Quantities 1]" displayFolder="" count="0" memberValueDatatype="130" unbalanced="0"/>
    <cacheHierarchy uniqueName="[Table_Quantities 1].[QuantityCalc]" caption="QuantityCalc" attribute="1" defaultMemberUniqueName="[Table_Quantities 1].[QuantityCalc].[All]" allUniqueName="[Table_Quantities 1].[QuantityCalc].[All]" dimensionUniqueName="[Table_Quantities 1]" displayFolder="" count="0" memberValueDatatype="20" unbalanced="0"/>
    <cacheHierarchy uniqueName="[Table_Quantities 1].[Description]" caption="Description" attribute="1" defaultMemberUniqueName="[Table_Quantities 1].[Description].[All]" allUniqueName="[Table_Quantities 1].[Description].[All]" dimensionUniqueName="[Table_Quantities 1]" displayFolder="" count="0" memberValueDatatype="130" unbalanced="0"/>
    <cacheHierarchy uniqueName="[Table_Quantities 1].[Supplemental1]" caption="Supplemental1" attribute="1" defaultMemberUniqueName="[Table_Quantities 1].[Supplemental1].[All]" allUniqueName="[Table_Quantities 1].[Supplemental1].[All]" dimensionUniqueName="[Table_Quantities 1]" displayFolder="" count="0" memberValueDatatype="130" unbalanced="0"/>
    <cacheHierarchy uniqueName="[Table_Quantities 1].[Supplemental2]" caption="Supplemental2" attribute="1" defaultMemberUniqueName="[Table_Quantities 1].[Supplemental2].[All]" allUniqueName="[Table_Quantities 1].[Supplemental2].[All]" dimensionUniqueName="[Table_Quantities 1]" displayFolder="" count="0" memberValueDatatype="130" unbalanced="0"/>
    <cacheHierarchy uniqueName="[Table_Quantities 1].[BreakdownID]" caption="BreakdownID" attribute="1" defaultMemberUniqueName="[Table_Quantities 1].[BreakdownID].[All]" allUniqueName="[Table_Quantities 1].[BreakdownID].[All]" dimensionUniqueName="[Table_Quantities 1]" displayFolder="" count="0" memberValueDatatype="130" unbalanced="0"/>
    <cacheHierarchy uniqueName="[Table_Quantities 1].[Quantity_Rollup]" caption="Quantity_Rollup" attribute="1" defaultMemberUniqueName="[Table_Quantities 1].[Quantity_Rollup].[All]" allUniqueName="[Table_Quantities 1].[Quantity_Rollup].[All]" dimensionUniqueName="[Table_Quantities 1]" displayFolder="" count="0" memberValueDatatype="20" unbalanced="0"/>
    <cacheHierarchy uniqueName="[Table_Quantities 1].[Pay Item Description]" caption="Pay Item Description" attribute="1" defaultMemberUniqueName="[Table_Quantities 1].[Pay Item Description].[All]" allUniqueName="[Table_Quantities 1].[Pay Item Description].[All]" dimensionUniqueName="[Table_Quantities 1]" displayFolder="" count="0" memberValueDatatype="130" unbalanced="0"/>
    <cacheHierarchy uniqueName="[Table_Quantities 1].[Pay Item Instance Count]" caption="Pay Item Instance Count" attribute="1" defaultMemberUniqueName="[Table_Quantities 1].[Pay Item Instance Count].[All]" allUniqueName="[Table_Quantities 1].[Pay Item Instance Count].[All]" dimensionUniqueName="[Table_Quantities 1]" displayFolder="" count="0" memberValueDatatype="20" unbalanced="0"/>
    <cacheHierarchy uniqueName="[Table_Quantities 1].[Category]" caption="Category" attribute="1" defaultMemberUniqueName="[Table_Quantities 1].[Category].[All]" allUniqueName="[Table_Quantities 1].[Category].[All]" dimensionUniqueName="[Table_Quantities 1]" displayFolder="" count="0" memberValueDatatype="130" unbalanced="0"/>
    <cacheHierarchy uniqueName="[Table_Quantities 1].[CAT2]" caption="CAT2" attribute="1" defaultMemberUniqueName="[Table_Quantities 1].[CAT2].[All]" allUniqueName="[Table_Quantities 1].[CAT2].[All]" dimensionUniqueName="[Table_Quantities 1]" displayFolder="" count="0" memberValueDatatype="130" unbalanced="0"/>
    <cacheHierarchy uniqueName="[Table_Quantities 1].[Supplemental Description Check]" caption="Supplemental Description Check" attribute="1" defaultMemberUniqueName="[Table_Quantities 1].[Supplemental Description Check].[All]" allUniqueName="[Table_Quantities 1].[Supplemental Description Check].[All]" dimensionUniqueName="[Table_Quantities 1]" displayFolder="" count="0" memberValueDatatype="130" unbalanced="0"/>
    <cacheHierarchy uniqueName="[Table_Quantities 1].[1]" caption="1" attribute="1" defaultMemberUniqueName="[Table_Quantities 1].[1].[All]" allUniqueName="[Table_Quantities 1].[1].[All]" dimensionUniqueName="[Table_Quantities 1]" displayFolder="" count="0" memberValueDatatype="20" unbalanced="0"/>
    <cacheHierarchy uniqueName="[Table_Quantities 1].[2]" caption="2" attribute="1" defaultMemberUniqueName="[Table_Quantities 1].[2].[All]" allUniqueName="[Table_Quantities 1].[2].[All]" dimensionUniqueName="[Table_Quantities 1]" displayFolder="" count="0" memberValueDatatype="20" unbalanced="0"/>
    <cacheHierarchy uniqueName="[Table_Quantities 1].[3]" caption="3" attribute="1" defaultMemberUniqueName="[Table_Quantities 1].[3].[All]" allUniqueName="[Table_Quantities 1].[3].[All]" dimensionUniqueName="[Table_Quantities 1]" displayFolder="" count="0" memberValueDatatype="20" unbalanced="0"/>
    <cacheHierarchy uniqueName="[Table_Quantities 1].[4]" caption="4" attribute="1" defaultMemberUniqueName="[Table_Quantities 1].[4].[All]" allUniqueName="[Table_Quantities 1].[4].[All]" dimensionUniqueName="[Table_Quantities 1]" displayFolder="" count="0" memberValueDatatype="20" unbalanced="0"/>
    <cacheHierarchy uniqueName="[Table_Quantities 1].[5]" caption="5" attribute="1" defaultMemberUniqueName="[Table_Quantities 1].[5].[All]" allUniqueName="[Table_Quantities 1].[5].[All]" dimensionUniqueName="[Table_Quantities 1]" displayFolder="" count="0" memberValueDatatype="20" unbalanced="0"/>
    <cacheHierarchy uniqueName="[Table_Quantities 1].[6]" caption="6" attribute="1" defaultMemberUniqueName="[Table_Quantities 1].[6].[All]" allUniqueName="[Table_Quantities 1].[6].[All]" dimensionUniqueName="[Table_Quantities 1]" displayFolder="" count="0" memberValueDatatype="20" unbalanced="0"/>
    <cacheHierarchy uniqueName="[Table_Quantities 1].[Name1]" caption="Name1" attribute="1" defaultMemberUniqueName="[Table_Quantities 1].[Name1].[All]" allUniqueName="[Table_Quantities 1].[Name1].[All]" dimensionUniqueName="[Table_Quantities 1]" displayFolder="" count="2" memberValueDatatype="130" unbalanced="0">
      <fieldsUsage count="2">
        <fieldUsage x="-1"/>
        <fieldUsage x="6"/>
      </fieldsUsage>
    </cacheHierarchy>
    <cacheHierarchy uniqueName="[Table_Quantities 1].[Name2]" caption="Name2" attribute="1" defaultMemberUniqueName="[Table_Quantities 1].[Name2].[All]" allUniqueName="[Table_Quantities 1].[Name2].[All]" dimensionUniqueName="[Table_Quantities 1]" displayFolder="" count="2" memberValueDatatype="130" unbalanced="0">
      <fieldsUsage count="2">
        <fieldUsage x="-1"/>
        <fieldUsage x="8"/>
      </fieldsUsage>
    </cacheHierarchy>
    <cacheHierarchy uniqueName="[Table_Quantities 1].[Name3]" caption="Name3" attribute="1" defaultMemberUniqueName="[Table_Quantities 1].[Name3].[All]" allUniqueName="[Table_Quantities 1].[Name3].[All]" dimensionUniqueName="[Table_Quantities 1]" displayFolder="" count="2" memberValueDatatype="130" unbalanced="0">
      <fieldsUsage count="2">
        <fieldUsage x="-1"/>
        <fieldUsage x="7"/>
      </fieldsUsage>
    </cacheHierarchy>
    <cacheHierarchy uniqueName="[Table_Quantities 1].[Name4]" caption="Name4" attribute="1" defaultMemberUniqueName="[Table_Quantities 1].[Name4].[All]" allUniqueName="[Table_Quantities 1].[Name4].[All]" dimensionUniqueName="[Table_Quantities 1]" displayFolder="" count="2" memberValueDatatype="130" unbalanced="0">
      <fieldsUsage count="2">
        <fieldUsage x="-1"/>
        <fieldUsage x="9"/>
      </fieldsUsage>
    </cacheHierarchy>
    <cacheHierarchy uniqueName="[Table_Quantities 1].[Name5]" caption="Name5" attribute="1" defaultMemberUniqueName="[Table_Quantities 1].[Name5].[All]" allUniqueName="[Table_Quantities 1].[Name5].[All]" dimensionUniqueName="[Table_Quantities 1]" displayFolder="" count="2" memberValueDatatype="130" unbalanced="0">
      <fieldsUsage count="2">
        <fieldUsage x="-1"/>
        <fieldUsage x="10"/>
      </fieldsUsage>
    </cacheHierarchy>
    <cacheHierarchy uniqueName="[Table_Quantities 1].[Name6]" caption="Name6" attribute="1" defaultMemberUniqueName="[Table_Quantities 1].[Name6].[All]" allUniqueName="[Table_Quantities 1].[Name6].[All]" dimensionUniqueName="[Table_Quantities 1]" displayFolder="" count="2" memberValueDatatype="130" unbalanced="0">
      <fieldsUsage count="2">
        <fieldUsage x="-1"/>
        <fieldUsage x="11"/>
      </fieldsUsage>
    </cacheHierarchy>
    <cacheHierarchy uniqueName="[Table_Quantities 1].[Location]" caption="Location" attribute="1" defaultMemberUniqueName="[Table_Quantities 1].[Location].[All]" allUniqueName="[Table_Quantities 1].[Location].[All]" dimensionUniqueName="[Table_Quantities 1]" displayFolder="" count="0" memberValueDatatype="130" unbalanced="0"/>
    <cacheHierarchy uniqueName="[Table_Quantities 1].[Pay Item Name]" caption="Pay Item Name" attribute="1" defaultMemberUniqueName="[Table_Quantities 1].[Pay Item Name].[All]" allUniqueName="[Table_Quantities 1].[Pay Item Name].[All]" dimensionUniqueName="[Table_Quantities 1]" displayFolder="" count="0" memberValueDatatype="130" unbalanced="0"/>
    <cacheHierarchy uniqueName="[Table_Quantities 2].[Funding Code]" caption="Funding Code" attribute="1" defaultMemberUniqueName="[Table_Quantities 2].[Funding Code].[All]" allUniqueName="[Table_Quantities 2].[Funding Code].[All]" dimensionUniqueName="[Table_Quantities 2]" displayFolder="" count="0" memberValueDatatype="130" unbalanced="0"/>
    <cacheHierarchy uniqueName="[Table_Quantities 2].[DGN Name]" caption="DGN Name" attribute="1" defaultMemberUniqueName="[Table_Quantities 2].[DGN Name].[All]" allUniqueName="[Table_Quantities 2].[DGN Name].[All]" dimensionUniqueName="[Table_Quantities 2]" displayFolder="" count="0" memberValueDatatype="130" unbalanced="0"/>
    <cacheHierarchy uniqueName="[Table_Quantities 2].[Work Item]" caption="Work Item" attribute="1" defaultMemberUniqueName="[Table_Quantities 2].[Work Item].[All]" allUniqueName="[Table_Quantities 2].[Work Item].[All]" dimensionUniqueName="[Table_Quantities 2]" displayFolder="" count="0" memberValueDatatype="130" unbalanced="0"/>
    <cacheHierarchy uniqueName="[Table_Quantities 2].[Table - Type]" caption="Table - Type" attribute="1" defaultMemberUniqueName="[Table_Quantities 2].[Table - Type].[All]" allUniqueName="[Table_Quantities 2].[Table - Type].[All]" dimensionUniqueName="[Table_Quantities 2]" displayFolder="" count="0" memberValueDatatype="130" unbalanced="0"/>
    <cacheHierarchy uniqueName="[Table_Quantities 2].[Table - Name]" caption="Table - Name" attribute="1" defaultMemberUniqueName="[Table_Quantities 2].[Table - Name].[All]" allUniqueName="[Table_Quantities 2].[Table - Name].[All]" dimensionUniqueName="[Table_Quantities 2]" displayFolder="" count="0" memberValueDatatype="130" unbalanced="0"/>
    <cacheHierarchy uniqueName="[Table_Quantities 2].[Part of Structure]" caption="Part of Structure" attribute="1" defaultMemberUniqueName="[Table_Quantities 2].[Part of Structure].[All]" allUniqueName="[Table_Quantities 2].[Part of Structure].[All]" dimensionUniqueName="[Table_Quantities 2]" displayFolder="" count="0" memberValueDatatype="130" unbalanced="0"/>
    <cacheHierarchy uniqueName="[Table_Quantities 2].[Item No.]" caption="Item No." attribute="1" defaultMemberUniqueName="[Table_Quantities 2].[Item No.].[All]" allUniqueName="[Table_Quantities 2].[Item No.].[All]" dimensionUniqueName="[Table_Quantities 2]" displayFolder="" count="0" memberValueDatatype="130" unbalanced="0"/>
    <cacheHierarchy uniqueName="[Table_Quantities 2].[Pay Item]" caption="Pay Item" attribute="1" defaultMemberUniqueName="[Table_Quantities 2].[Pay Item].[All]" allUniqueName="[Table_Quantities 2].[Pay Item].[All]" dimensionUniqueName="[Table_Quantities 2]" displayFolder="" count="0" memberValueDatatype="130" unbalanced="0"/>
    <cacheHierarchy uniqueName="[Table_Quantities 2].[Supplementary Description]" caption="Supplementary Description" attribute="1" defaultMemberUniqueName="[Table_Quantities 2].[Supplementary Description].[All]" allUniqueName="[Table_Quantities 2].[Supplementary Description].[All]" dimensionUniqueName="[Table_Quantities 2]" displayFolder="" count="0" memberValueDatatype="130" unbalanced="0"/>
    <cacheHierarchy uniqueName="[Table_Quantities 2].[Quantity]" caption="Quantity" attribute="1" defaultMemberUniqueName="[Table_Quantities 2].[Quantity].[All]" allUniqueName="[Table_Quantities 2].[Quantity].[All]" dimensionUniqueName="[Table_Quantities 2]" displayFolder="" count="0" memberValueDatatype="5" unbalanced="0"/>
    <cacheHierarchy uniqueName="[Table_Quantities 2].[Units]" caption="Units" attribute="1" defaultMemberUniqueName="[Table_Quantities 2].[Units].[All]" allUniqueName="[Table_Quantities 2].[Units].[All]" dimensionUniqueName="[Table_Quantities 2]" displayFolder="" count="0" memberValueDatatype="130" unbalanced="0"/>
    <cacheHierarchy uniqueName="[Table_Quantities 2].[Unit Price]" caption="Unit Price" attribute="1" defaultMemberUniqueName="[Table_Quantities 2].[Unit Price].[All]" allUniqueName="[Table_Quantities 2].[Unit Price].[All]" dimensionUniqueName="[Table_Quantities 2]" displayFolder="" count="0" memberValueDatatype="130" unbalanced="0"/>
    <cacheHierarchy uniqueName="[Table_Quantities 2].[Total Price]" caption="Total Price" attribute="1" defaultMemberUniqueName="[Table_Quantities 2].[Total Price].[All]" allUniqueName="[Table_Quantities 2].[Total Price].[All]" dimensionUniqueName="[Table_Quantities 2]" displayFolder="" count="0" memberValueDatatype="130" unbalanced="0"/>
    <cacheHierarchy uniqueName="[Table_Quantities 2].[Item Location]" caption="Item Location" attribute="1" defaultMemberUniqueName="[Table_Quantities 2].[Item Location].[All]" allUniqueName="[Table_Quantities 2].[Item Location].[All]" dimensionUniqueName="[Table_Quantities 2]" displayFolder="" count="0" memberValueDatatype="130" unbalanced="0"/>
    <cacheHierarchy uniqueName="[Table_Quantities 2].[Row Num]" caption="Row Num" attribute="1" defaultMemberUniqueName="[Table_Quantities 2].[Row Num].[All]" allUniqueName="[Table_Quantities 2].[Row Num].[All]" dimensionUniqueName="[Table_Quantities 2]" displayFolder="" count="0" memberValueDatatype="20" unbalanced="0"/>
    <cacheHierarchy uniqueName="[Table_Quantities 2].[JN]" caption="JN" attribute="1" defaultMemberUniqueName="[Table_Quantities 2].[JN].[All]" allUniqueName="[Table_Quantities 2].[JN].[All]" dimensionUniqueName="[Table_Quantities 2]" displayFolder="" count="0" memberValueDatatype="130" unbalanced="0"/>
    <cacheHierarchy uniqueName="[Table_Quantities 2].[SP Required]" caption="SP Required" attribute="1" defaultMemberUniqueName="[Table_Quantities 2].[SP Required].[All]" allUniqueName="[Table_Quantities 2].[SP Required].[All]" dimensionUniqueName="[Table_Quantities 2]" displayFolder="" count="0" memberValueDatatype="130" unbalanced="0"/>
    <cacheHierarchy uniqueName="[Table_Quantities 2].[Calculation By]" caption="Calculation By" attribute="1" defaultMemberUniqueName="[Table_Quantities 2].[Calculation By].[All]" allUniqueName="[Table_Quantities 2].[Calculation By].[All]" dimensionUniqueName="[Table_Quantities 2]" displayFolder="" count="0" memberValueDatatype="130" unbalanced="0"/>
    <cacheHierarchy uniqueName="[Table_Quantities 2].[Checked By]" caption="Checked By" attribute="1" defaultMemberUniqueName="[Table_Quantities 2].[Checked By].[All]" allUniqueName="[Table_Quantities 2].[Checked By].[All]" dimensionUniqueName="[Table_Quantities 2]" displayFolder="" count="0" memberValueDatatype="130" unbalanced="0"/>
    <cacheHierarchy uniqueName="[Table_Quantities 2].[Comments]" caption="Comments" attribute="1" defaultMemberUniqueName="[Table_Quantities 2].[Comments].[All]" allUniqueName="[Table_Quantities 2].[Comments].[All]" dimensionUniqueName="[Table_Quantities 2]" displayFolder="" count="0" memberValueDatatype="130" unbalanced="0"/>
    <cacheHierarchy uniqueName="[Table_Quantities 2].[QuantityCalc]" caption="QuantityCalc" attribute="1" defaultMemberUniqueName="[Table_Quantities 2].[QuantityCalc].[All]" allUniqueName="[Table_Quantities 2].[QuantityCalc].[All]" dimensionUniqueName="[Table_Quantities 2]" displayFolder="" count="0" memberValueDatatype="20" unbalanced="0"/>
    <cacheHierarchy uniqueName="[Table_Quantities 2].[Description]" caption="Description" attribute="1" defaultMemberUniqueName="[Table_Quantities 2].[Description].[All]" allUniqueName="[Table_Quantities 2].[Description].[All]" dimensionUniqueName="[Table_Quantities 2]" displayFolder="" count="0" memberValueDatatype="130" unbalanced="0"/>
    <cacheHierarchy uniqueName="[Table_Quantities 2].[Supplemental1]" caption="Supplemental1" attribute="1" defaultMemberUniqueName="[Table_Quantities 2].[Supplemental1].[All]" allUniqueName="[Table_Quantities 2].[Supplemental1].[All]" dimensionUniqueName="[Table_Quantities 2]" displayFolder="" count="0" memberValueDatatype="130" unbalanced="0"/>
    <cacheHierarchy uniqueName="[Table_Quantities 2].[Supplemental2]" caption="Supplemental2" attribute="1" defaultMemberUniqueName="[Table_Quantities 2].[Supplemental2].[All]" allUniqueName="[Table_Quantities 2].[Supplemental2].[All]" dimensionUniqueName="[Table_Quantities 2]" displayFolder="" count="0" memberValueDatatype="130" unbalanced="0"/>
    <cacheHierarchy uniqueName="[Table_Quantities 2].[BreakdownID]" caption="BreakdownID" attribute="1" defaultMemberUniqueName="[Table_Quantities 2].[BreakdownID].[All]" allUniqueName="[Table_Quantities 2].[BreakdownID].[All]" dimensionUniqueName="[Table_Quantities 2]" displayFolder="" count="0" memberValueDatatype="130" unbalanced="0"/>
    <cacheHierarchy uniqueName="[Table_Quantities 2].[Quantity_Rollup]" caption="Quantity_Rollup" attribute="1" defaultMemberUniqueName="[Table_Quantities 2].[Quantity_Rollup].[All]" allUniqueName="[Table_Quantities 2].[Quantity_Rollup].[All]" dimensionUniqueName="[Table_Quantities 2]" displayFolder="" count="0" memberValueDatatype="20" unbalanced="0"/>
    <cacheHierarchy uniqueName="[Table_Quantities 2].[Pay Item Description]" caption="Pay Item Description" attribute="1" defaultMemberUniqueName="[Table_Quantities 2].[Pay Item Description].[All]" allUniqueName="[Table_Quantities 2].[Pay Item Description].[All]" dimensionUniqueName="[Table_Quantities 2]" displayFolder="" count="0" memberValueDatatype="130" unbalanced="0"/>
    <cacheHierarchy uniqueName="[Table_Quantities 2].[Pay Item Instance Count]" caption="Pay Item Instance Count" attribute="1" defaultMemberUniqueName="[Table_Quantities 2].[Pay Item Instance Count].[All]" allUniqueName="[Table_Quantities 2].[Pay Item Instance Count].[All]" dimensionUniqueName="[Table_Quantities 2]" displayFolder="" count="0" memberValueDatatype="20" unbalanced="0"/>
    <cacheHierarchy uniqueName="[Table_Quantities 2].[Category]" caption="Category" attribute="1" defaultMemberUniqueName="[Table_Quantities 2].[Category].[All]" allUniqueName="[Table_Quantities 2].[Category].[All]" dimensionUniqueName="[Table_Quantities 2]" displayFolder="" count="0" memberValueDatatype="130" unbalanced="0"/>
    <cacheHierarchy uniqueName="[Table_Quantities 2].[CAT2]" caption="CAT2" attribute="1" defaultMemberUniqueName="[Table_Quantities 2].[CAT2].[All]" allUniqueName="[Table_Quantities 2].[CAT2].[All]" dimensionUniqueName="[Table_Quantities 2]" displayFolder="" count="0" memberValueDatatype="130" unbalanced="0"/>
    <cacheHierarchy uniqueName="[Table_Quantities 2].[Supplemental Description Check]" caption="Supplemental Description Check" attribute="1" defaultMemberUniqueName="[Table_Quantities 2].[Supplemental Description Check].[All]" allUniqueName="[Table_Quantities 2].[Supplemental Description Check].[All]" dimensionUniqueName="[Table_Quantities 2]" displayFolder="" count="0" memberValueDatatype="130" unbalanced="0"/>
    <cacheHierarchy uniqueName="[Table_Quantities 2].[1]" caption="1" attribute="1" defaultMemberUniqueName="[Table_Quantities 2].[1].[All]" allUniqueName="[Table_Quantities 2].[1].[All]" dimensionUniqueName="[Table_Quantities 2]" displayFolder="" count="0" memberValueDatatype="20" unbalanced="0"/>
    <cacheHierarchy uniqueName="[Table_Quantities 2].[2]" caption="2" attribute="1" defaultMemberUniqueName="[Table_Quantities 2].[2].[All]" allUniqueName="[Table_Quantities 2].[2].[All]" dimensionUniqueName="[Table_Quantities 2]" displayFolder="" count="0" memberValueDatatype="20" unbalanced="0"/>
    <cacheHierarchy uniqueName="[Table_Quantities 2].[3]" caption="3" attribute="1" defaultMemberUniqueName="[Table_Quantities 2].[3].[All]" allUniqueName="[Table_Quantities 2].[3].[All]" dimensionUniqueName="[Table_Quantities 2]" displayFolder="" count="0" memberValueDatatype="20" unbalanced="0"/>
    <cacheHierarchy uniqueName="[Table_Quantities 2].[4]" caption="4" attribute="1" defaultMemberUniqueName="[Table_Quantities 2].[4].[All]" allUniqueName="[Table_Quantities 2].[4].[All]" dimensionUniqueName="[Table_Quantities 2]" displayFolder="" count="0" memberValueDatatype="20" unbalanced="0"/>
    <cacheHierarchy uniqueName="[Table_Quantities 2].[5]" caption="5" attribute="1" defaultMemberUniqueName="[Table_Quantities 2].[5].[All]" allUniqueName="[Table_Quantities 2].[5].[All]" dimensionUniqueName="[Table_Quantities 2]" displayFolder="" count="0" memberValueDatatype="20" unbalanced="0"/>
    <cacheHierarchy uniqueName="[Table_Quantities 2].[6]" caption="6" attribute="1" defaultMemberUniqueName="[Table_Quantities 2].[6].[All]" allUniqueName="[Table_Quantities 2].[6].[All]" dimensionUniqueName="[Table_Quantities 2]" displayFolder="" count="0" memberValueDatatype="20" unbalanced="0"/>
    <cacheHierarchy uniqueName="[Table_Quantities 2].[Name1]" caption="Name1" attribute="1" defaultMemberUniqueName="[Table_Quantities 2].[Name1].[All]" allUniqueName="[Table_Quantities 2].[Name1].[All]" dimensionUniqueName="[Table_Quantities 2]" displayFolder="" count="0" memberValueDatatype="130" unbalanced="0"/>
    <cacheHierarchy uniqueName="[Table_Quantities 2].[Name2]" caption="Name2" attribute="1" defaultMemberUniqueName="[Table_Quantities 2].[Name2].[All]" allUniqueName="[Table_Quantities 2].[Name2].[All]" dimensionUniqueName="[Table_Quantities 2]" displayFolder="" count="0" memberValueDatatype="130" unbalanced="0"/>
    <cacheHierarchy uniqueName="[Table_Quantities 2].[Name3]" caption="Name3" attribute="1" defaultMemberUniqueName="[Table_Quantities 2].[Name3].[All]" allUniqueName="[Table_Quantities 2].[Name3].[All]" dimensionUniqueName="[Table_Quantities 2]" displayFolder="" count="0" memberValueDatatype="130" unbalanced="0"/>
    <cacheHierarchy uniqueName="[Table_Quantities 2].[Name4]" caption="Name4" attribute="1" defaultMemberUniqueName="[Table_Quantities 2].[Name4].[All]" allUniqueName="[Table_Quantities 2].[Name4].[All]" dimensionUniqueName="[Table_Quantities 2]" displayFolder="" count="0" memberValueDatatype="130" unbalanced="0"/>
    <cacheHierarchy uniqueName="[Table_Quantities 2].[Name5]" caption="Name5" attribute="1" defaultMemberUniqueName="[Table_Quantities 2].[Name5].[All]" allUniqueName="[Table_Quantities 2].[Name5].[All]" dimensionUniqueName="[Table_Quantities 2]" displayFolder="" count="0" memberValueDatatype="130" unbalanced="0"/>
    <cacheHierarchy uniqueName="[Table_Quantities 2].[Name6]" caption="Name6" attribute="1" defaultMemberUniqueName="[Table_Quantities 2].[Name6].[All]" allUniqueName="[Table_Quantities 2].[Name6].[All]" dimensionUniqueName="[Table_Quantities 2]" displayFolder="" count="0" memberValueDatatype="130" unbalanced="0"/>
    <cacheHierarchy uniqueName="[Table_Quantities 2].[Location]" caption="Location" attribute="1" defaultMemberUniqueName="[Table_Quantities 2].[Location].[All]" allUniqueName="[Table_Quantities 2].[Location].[All]" dimensionUniqueName="[Table_Quantities 2]" displayFolder="" count="0" memberValueDatatype="130" unbalanced="0"/>
    <cacheHierarchy uniqueName="[Table_Quantities 2].[Pay Item Name]" caption="Pay Item Name" attribute="1" defaultMemberUniqueName="[Table_Quantities 2].[Pay Item Name].[All]" allUniqueName="[Table_Quantities 2].[Pay Item Name].[All]" dimensionUniqueName="[Table_Quantities 2]" displayFolder="" count="0" memberValueDatatype="130" unbalanced="0"/>
    <cacheHierarchy uniqueName="[Measures].[__XL_Count Table_Quantities]" caption="__XL_Count Table_Quantities" measure="1" displayFolder="" measureGroup="Table_Quantities" count="0" hidden="1"/>
    <cacheHierarchy uniqueName="[Measures].[__XL_Count Table_Drain]" caption="__XL_Count Table_Drain" measure="1" displayFolder="" measureGroup="Table_Drain" count="0" hidden="1"/>
    <cacheHierarchy uniqueName="[Measures].[__XL_Count Table_Driveway]" caption="__XL_Count Table_Driveway" measure="1" displayFolder="" measureGroup="Table_Driveway" count="0" hidden="1"/>
    <cacheHierarchy uniqueName="[Measures].[__XL_Count Table_Quantities 1]" caption="__XL_Count Table_Quantities 1" measure="1" displayFolder="" measureGroup="Table_Quantities 1" count="0" hidden="1"/>
    <cacheHierarchy uniqueName="[Measures].[__XL_Count Table_Drain 1]" caption="__XL_Count Table_Drain 1" measure="1" displayFolder="" measureGroup="Table_Drain 1" count="0" hidden="1"/>
    <cacheHierarchy uniqueName="[Measures].[__XL_Count Table_Quantities 2]" caption="__XL_Count Table_Quantities 2" measure="1" displayFolder="" measureGroup="Table_Quantities 2" count="0" hidden="1"/>
    <cacheHierarchy uniqueName="[Measures].[__XL_Count Table_Driveway 1]" caption="__XL_Count Table_Driveway 1" measure="1" displayFolder="" measureGroup="Table_Driveway 1" count="0" hidden="1"/>
    <cacheHierarchy uniqueName="[Measures].[__No measures defined]" caption="__No measures defined" measure="1" displayFolder="" count="0" hidden="1"/>
    <cacheHierarchy uniqueName="[Measures].[Count of QuantityCalc]" caption="Count of QuantityCalc" measure="1" displayFolder="" measureGroup="Table_Quantities 1" count="0" hidden="1">
      <extLst>
        <ext xmlns:x15="http://schemas.microsoft.com/office/spreadsheetml/2010/11/main" uri="{B97F6D7D-B522-45F9-BDA1-12C45D357490}">
          <x15:cacheHierarchy aggregatedColumn="127"/>
        </ext>
      </extLst>
    </cacheHierarchy>
    <cacheHierarchy uniqueName="[Measures].[Count of QuantityCalc 2]" caption="Count of QuantityCalc 2" measure="1" displayFolder="" measureGroup="Table_Quantities 2" count="0" hidden="1">
      <extLst>
        <ext xmlns:x15="http://schemas.microsoft.com/office/spreadsheetml/2010/11/main" uri="{B97F6D7D-B522-45F9-BDA1-12C45D357490}">
          <x15:cacheHierarchy aggregatedColumn="172"/>
        </ext>
      </extLst>
    </cacheHierarchy>
  </cacheHierarchies>
  <kpis count="0"/>
  <dimensions count="8">
    <dimension measure="1" name="Measures" uniqueName="[Measures]" caption="Measures"/>
    <dimension name="Table_Drain" uniqueName="[Table_Drain]" caption="Table_Drain"/>
    <dimension name="Table_Drain 1" uniqueName="[Table_Drain 1]" caption="Table_Drain 1"/>
    <dimension name="Table_Driveway" uniqueName="[Table_Driveway]" caption="Table_Driveway"/>
    <dimension name="Table_Driveway 1" uniqueName="[Table_Driveway 1]" caption="Table_Driveway 1"/>
    <dimension name="Table_Quantities" uniqueName="[Table_Quantities]" caption="Table_Quantities"/>
    <dimension name="Table_Quantities 1" uniqueName="[Table_Quantities 1]" caption="Table_Quantities 1"/>
    <dimension name="Table_Quantities 2" uniqueName="[Table_Quantities 2]" caption="Table_Quantities 2"/>
  </dimensions>
  <measureGroups count="7">
    <measureGroup name="Table_Drain" caption="Table_Drain"/>
    <measureGroup name="Table_Drain 1" caption="Table_Drain 1"/>
    <measureGroup name="Table_Driveway" caption="Table_Driveway"/>
    <measureGroup name="Table_Driveway 1" caption="Table_Driveway 1"/>
    <measureGroup name="Table_Quantities" caption="Table_Quantities"/>
    <measureGroup name="Table_Quantities 1" caption="Table_Quantities 1"/>
    <measureGroup name="Table_Quantities 2" caption="Table_Quantities 2"/>
  </measureGroups>
  <maps count="11">
    <map measureGroup="0" dimension="1"/>
    <map measureGroup="1" dimension="2"/>
    <map measureGroup="2" dimension="3"/>
    <map measureGroup="3" dimension="4"/>
    <map measureGroup="4" dimension="1"/>
    <map measureGroup="4" dimension="3"/>
    <map measureGroup="4" dimension="5"/>
    <map measureGroup="5" dimension="2"/>
    <map measureGroup="5" dimension="6"/>
    <map measureGroup="6" dimension="4"/>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rmour, Jacob (MDOT)" refreshedDate="43412.252534606479" backgroundQuery="1" createdVersion="6" refreshedVersion="6" minRefreshableVersion="3" recordCount="0" supportSubquery="1" supportAdvancedDrill="1" xr:uid="{E36B7550-2E66-475B-A66D-8559E92FEC87}">
  <cacheSource type="external" connectionId="1"/>
  <cacheFields count="20">
    <cacheField name="[Table_Quantities 1].[Funding Code].[Funding Code]" caption="Funding Code" numFmtId="0" hierarchy="107" level="1">
      <sharedItems containsSemiMixedTypes="0" containsNonDate="0" containsString="0"/>
    </cacheField>
    <cacheField name="[Table_Quantities 1].[DGN Name].[DGN Name]" caption="DGN Name" numFmtId="0" hierarchy="108" level="1">
      <sharedItems containsSemiMixedTypes="0" containsNonDate="0" containsString="0"/>
    </cacheField>
    <cacheField name="[Table_Quantities 1].[Work Item].[Work Item]" caption="Work Item" numFmtId="0" hierarchy="109" level="1">
      <sharedItems containsSemiMixedTypes="0" containsNonDate="0" containsString="0"/>
    </cacheField>
    <cacheField name="[Table_Quantities 1].[Table - Type].[Table - Type]" caption="Table - Type" numFmtId="0" hierarchy="110" level="1">
      <sharedItems containsSemiMixedTypes="0" containsNonDate="0" containsString="0"/>
    </cacheField>
    <cacheField name="[Table_Quantities 1].[Table - Name].[Table - Name]" caption="Table - Name" numFmtId="0" hierarchy="111" level="1">
      <sharedItems containsSemiMixedTypes="0" containsNonDate="0" containsString="0"/>
    </cacheField>
    <cacheField name="[Table_Quantities 1].[Item No.].[Item No.]" caption="Item No." numFmtId="0" hierarchy="113" level="1">
      <sharedItems count="3">
        <s v="4020033"/>
        <s v="4030050"/>
        <s v="4030210"/>
      </sharedItems>
    </cacheField>
    <cacheField name="[Table_Quantities 1].[Name1].[Name1]" caption="Name1" numFmtId="0" hierarchy="144" level="1">
      <sharedItems count="3">
        <s v="Sewer, Cl A,"/>
        <s v="Dr Structure"/>
        <s v="Dr Structure,"/>
      </sharedItems>
    </cacheField>
    <cacheField name="[Table_Quantities 1].[Name3].[Name3]" caption="Name3" numFmtId="0" hierarchy="146" level="1">
      <sharedItems count="2">
        <s v="B"/>
        <s v=""/>
      </sharedItems>
    </cacheField>
    <cacheField name="[Table_Quantities 1].[Name2].[Name2]" caption="Name2" numFmtId="0" hierarchy="145" level="1">
      <sharedItems count="3">
        <s v="12 inch, Tr Det"/>
        <s v="Cover, Type K"/>
        <s v="48 inch dia"/>
      </sharedItems>
    </cacheField>
    <cacheField name="[Table_Quantities 1].[Name4].[Name4]" caption="Name4" numFmtId="0" hierarchy="147" level="1">
      <sharedItems count="1">
        <s v=""/>
      </sharedItems>
    </cacheField>
    <cacheField name="[Table_Quantities 1].[Name5].[Name5]" caption="Name5" numFmtId="0" hierarchy="148" level="1">
      <sharedItems count="1">
        <s v=""/>
      </sharedItems>
    </cacheField>
    <cacheField name="[Table_Quantities 1].[Name6].[Name6]" caption="Name6" numFmtId="0" hierarchy="149" level="1">
      <sharedItems count="1">
        <s v=""/>
      </sharedItems>
    </cacheField>
    <cacheField name="[Table_Drain 1].[Structure No.].[Structure No.]" caption="Structure No." numFmtId="0" hierarchy="14" level="1">
      <sharedItems containsString="0" containsBlank="1" containsNumber="1" containsInteger="1" minValue="101" maxValue="104" count="5">
        <n v="101"/>
        <n v="102"/>
        <n v="103"/>
        <n v="104"/>
        <m u="1"/>
      </sharedItems>
      <extLst>
        <ext xmlns:x15="http://schemas.microsoft.com/office/spreadsheetml/2010/11/main" uri="{4F2E5C28-24EA-4eb8-9CBF-B6C8F9C3D259}">
          <x15:cachedUniqueNames>
            <x15:cachedUniqueName index="0" name="[Table_Drain 1].[Structure No.].&amp;[101]"/>
            <x15:cachedUniqueName index="1" name="[Table_Drain 1].[Structure No.].&amp;[102]"/>
            <x15:cachedUniqueName index="2" name="[Table_Drain 1].[Structure No.].&amp;[103]"/>
            <x15:cachedUniqueName index="3" name="[Table_Drain 1].[Structure No.].&amp;[104]"/>
          </x15:cachedUniqueNames>
        </ext>
      </extLst>
    </cacheField>
    <cacheField name="[Table_Drain 1].[Alignment].[Alignment]" caption="Alignment" numFmtId="0" hierarchy="15" level="1">
      <sharedItems containsBlank="1" count="2">
        <s v="SB EGB"/>
        <m u="1"/>
      </sharedItems>
    </cacheField>
    <cacheField name="[Table_Drain 1].[Rim Elev.].[Rim Elev.]" caption="Rim Elev." numFmtId="0" hierarchy="23" level="1">
      <sharedItems containsString="0" containsBlank="1" containsNumber="1" minValue="627.58000000000004" maxValue="627.71" count="4">
        <n v="627.66999999999996"/>
        <n v="627.58000000000004"/>
        <n v="627.71"/>
        <m u="1"/>
      </sharedItems>
    </cacheField>
    <cacheField name="[Table_Quantities 1].[Units].[Units]" caption="Units" numFmtId="0" hierarchy="117" level="1">
      <sharedItems containsNonDate="0" count="2">
        <s v="Ft"/>
        <s v="Ea"/>
      </sharedItems>
    </cacheField>
    <cacheField name="[Table_Drain 1].[Drainage Name].[Drainage Name]" caption="Drainage Name" numFmtId="0" hierarchy="13" level="1">
      <sharedItems containsBlank="1" count="5">
        <s v="DRAIN-101"/>
        <s v="DRAIN-102"/>
        <s v="DRAIN-103"/>
        <s v="DRAIN-104"/>
        <m u="1"/>
      </sharedItems>
    </cacheField>
    <cacheField name="[Table_Drain 1].[Offset+Lt/Rt].[Offset+Lt/Rt]" caption="Offset+Lt/Rt" numFmtId="0" hierarchy="24" level="1">
      <sharedItems containsBlank="1" count="4">
        <s v="20.00 LT"/>
        <s v="12.00 RT"/>
        <s v="28.00 LT"/>
        <m u="1"/>
      </sharedItems>
    </cacheField>
    <cacheField name="[Table_Drain 1].[Station Format].[Station Format]" caption="Station Format" numFmtId="0" hierarchy="25" level="1">
      <sharedItems containsBlank="1" count="5">
        <s v="53+33.00"/>
        <s v="53+72.00"/>
        <s v="53+63.00"/>
        <s v="53+78.00"/>
        <m u="1"/>
      </sharedItems>
    </cacheField>
    <cacheField name="[Measures].[Count of QuantityCalc]" caption="Count of QuantityCalc" numFmtId="0" hierarchy="205" level="32767"/>
  </cacheFields>
  <cacheHierarchies count="207">
    <cacheHierarchy uniqueName="[Table_Drain].[Drainage Name]" caption="Drainage Name" attribute="1" defaultMemberUniqueName="[Table_Drain].[Drainage Name].[All]" allUniqueName="[Table_Drain].[Drainage Name].[All]" dimensionUniqueName="[Table_Drain]" displayFolder="" count="0" memberValueDatatype="130" unbalanced="0"/>
    <cacheHierarchy uniqueName="[Table_Drain].[Structure No.]" caption="Structure No." attribute="1" defaultMemberUniqueName="[Table_Drain].[Structure No.].[All]" allUniqueName="[Table_Drain].[Structure No.].[All]" dimensionUniqueName="[Table_Drain]" displayFolder="" count="0" memberValueDatatype="130" unbalanced="0"/>
    <cacheHierarchy uniqueName="[Table_Drain].[Alignment]" caption="Alignment" attribute="1" defaultMemberUniqueName="[Table_Drain].[Alignment].[All]" allUniqueName="[Table_Drain].[Alignment].[All]" dimensionUniqueName="[Table_Drain]" displayFolder="" count="0" memberValueDatatype="130" unbalanced="0"/>
    <cacheHierarchy uniqueName="[Table_Drain].[Station]" caption="Station" attribute="1" defaultMemberUniqueName="[Table_Drain].[Station].[All]" allUniqueName="[Table_Drain].[Station].[All]" dimensionUniqueName="[Table_Drain]" displayFolder="" count="0" memberValueDatatype="130" unbalanced="0"/>
    <cacheHierarchy uniqueName="[Table_Drain].[Offset]" caption="Offset" attribute="1" defaultMemberUniqueName="[Table_Drain].[Offset].[All]" allUniqueName="[Table_Drain].[Offset].[All]" dimensionUniqueName="[Table_Drain]" displayFolder="" count="0" memberValueDatatype="130" unbalanced="0"/>
    <cacheHierarchy uniqueName="[Table_Drain].[Lt/Rt]" caption="Lt/Rt" attribute="1" defaultMemberUniqueName="[Table_Drain].[Lt/Rt].[All]" allUniqueName="[Table_Drain].[Lt/Rt].[All]" dimensionUniqueName="[Table_Drain]" displayFolder="" count="0" memberValueDatatype="130" unbalanced="0"/>
    <cacheHierarchy uniqueName="[Table_Drain].[Cover-N]" caption="Cover-N" attribute="1" defaultMemberUniqueName="[Table_Drain].[Cover-N].[All]" allUniqueName="[Table_Drain].[Cover-N].[All]" dimensionUniqueName="[Table_Drain]" displayFolder="" count="0" memberValueDatatype="130" unbalanced="0"/>
    <cacheHierarchy uniqueName="[Table_Drain].[Cover-E]" caption="Cover-E" attribute="1" defaultMemberUniqueName="[Table_Drain].[Cover-E].[All]" allUniqueName="[Table_Drain].[Cover-E].[All]" dimensionUniqueName="[Table_Drain]" displayFolder="" count="0" memberValueDatatype="130" unbalanced="0"/>
    <cacheHierarchy uniqueName="[Table_Drain].[Structure-N]" caption="Structure-N" attribute="1" defaultMemberUniqueName="[Table_Drain].[Structure-N].[All]" allUniqueName="[Table_Drain].[Structure-N].[All]" dimensionUniqueName="[Table_Drain]" displayFolder="" count="0" memberValueDatatype="130" unbalanced="0"/>
    <cacheHierarchy uniqueName="[Table_Drain].[Structure-E]" caption="Structure-E" attribute="1" defaultMemberUniqueName="[Table_Drain].[Structure-E].[All]" allUniqueName="[Table_Drain].[Structure-E].[All]" dimensionUniqueName="[Table_Drain]" displayFolder="" count="0" memberValueDatatype="130" unbalanced="0"/>
    <cacheHierarchy uniqueName="[Table_Drain].[Rim Elev.]" caption="Rim Elev." attribute="1" defaultMemberUniqueName="[Table_Drain].[Rim Elev.].[All]" allUniqueName="[Table_Drain].[Rim Elev.].[All]" dimensionUniqueName="[Table_Drain]" displayFolder="" count="0" memberValueDatatype="130" unbalanced="0"/>
    <cacheHierarchy uniqueName="[Table_Drain].[Offset+Lt/Rt]" caption="Offset+Lt/Rt" attribute="1" defaultMemberUniqueName="[Table_Drain].[Offset+Lt/Rt].[All]" allUniqueName="[Table_Drain].[Offset+Lt/Rt].[All]" dimensionUniqueName="[Table_Drain]" displayFolder="" count="0" memberValueDatatype="130" unbalanced="0"/>
    <cacheHierarchy uniqueName="[Table_Drain].[Station Format]" caption="Station Format" attribute="1" defaultMemberUniqueName="[Table_Drain].[Station Format].[All]" allUniqueName="[Table_Drain].[Station Format].[All]" dimensionUniqueName="[Table_Drain]" displayFolder="" count="0" memberValueDatatype="130" unbalanced="0"/>
    <cacheHierarchy uniqueName="[Table_Drain 1].[Drainage Name]" caption="Drainage Name" attribute="1" defaultMemberUniqueName="[Table_Drain 1].[Drainage Name].[All]" allUniqueName="[Table_Drain 1].[Drainage Name].[All]" dimensionUniqueName="[Table_Drain 1]" displayFolder="" count="2" memberValueDatatype="130" unbalanced="0">
      <fieldsUsage count="2">
        <fieldUsage x="-1"/>
        <fieldUsage x="16"/>
      </fieldsUsage>
    </cacheHierarchy>
    <cacheHierarchy uniqueName="[Table_Drain 1].[Structure No.]" caption="Structure No." attribute="1" defaultMemberUniqueName="[Table_Drain 1].[Structure No.].[All]" allUniqueName="[Table_Drain 1].[Structure No.].[All]" dimensionUniqueName="[Table_Drain 1]" displayFolder="" count="2" memberValueDatatype="20" unbalanced="0">
      <fieldsUsage count="2">
        <fieldUsage x="-1"/>
        <fieldUsage x="12"/>
      </fieldsUsage>
    </cacheHierarchy>
    <cacheHierarchy uniqueName="[Table_Drain 1].[Alignment]" caption="Alignment" attribute="1" defaultMemberUniqueName="[Table_Drain 1].[Alignment].[All]" allUniqueName="[Table_Drain 1].[Alignment].[All]" dimensionUniqueName="[Table_Drain 1]" displayFolder="" count="2" memberValueDatatype="130" unbalanced="0">
      <fieldsUsage count="2">
        <fieldUsage x="-1"/>
        <fieldUsage x="13"/>
      </fieldsUsage>
    </cacheHierarchy>
    <cacheHierarchy uniqueName="[Table_Drain 1].[Station]" caption="Station" attribute="1" defaultMemberUniqueName="[Table_Drain 1].[Station].[All]" allUniqueName="[Table_Drain 1].[Station].[All]" dimensionUniqueName="[Table_Drain 1]" displayFolder="" count="0" memberValueDatatype="130" unbalanced="0"/>
    <cacheHierarchy uniqueName="[Table_Drain 1].[Offset]" caption="Offset" attribute="1" defaultMemberUniqueName="[Table_Drain 1].[Offset].[All]" allUniqueName="[Table_Drain 1].[Offset].[All]" dimensionUniqueName="[Table_Drain 1]" displayFolder="" count="0" memberValueDatatype="20" unbalanced="0"/>
    <cacheHierarchy uniqueName="[Table_Drain 1].[Lt/Rt]" caption="Lt/Rt" attribute="1" defaultMemberUniqueName="[Table_Drain 1].[Lt/Rt].[All]" allUniqueName="[Table_Drain 1].[Lt/Rt].[All]" dimensionUniqueName="[Table_Drain 1]" displayFolder="" count="0" memberValueDatatype="130" unbalanced="0"/>
    <cacheHierarchy uniqueName="[Table_Drain 1].[Cover-N]" caption="Cover-N" attribute="1" defaultMemberUniqueName="[Table_Drain 1].[Cover-N].[All]" allUniqueName="[Table_Drain 1].[Cover-N].[All]" dimensionUniqueName="[Table_Drain 1]" displayFolder="" count="0" memberValueDatatype="130" unbalanced="0"/>
    <cacheHierarchy uniqueName="[Table_Drain 1].[Cover-E]" caption="Cover-E" attribute="1" defaultMemberUniqueName="[Table_Drain 1].[Cover-E].[All]" allUniqueName="[Table_Drain 1].[Cover-E].[All]" dimensionUniqueName="[Table_Drain 1]" displayFolder="" count="0" memberValueDatatype="130" unbalanced="0"/>
    <cacheHierarchy uniqueName="[Table_Drain 1].[Structure-N]" caption="Structure-N" attribute="1" defaultMemberUniqueName="[Table_Drain 1].[Structure-N].[All]" allUniqueName="[Table_Drain 1].[Structure-N].[All]" dimensionUniqueName="[Table_Drain 1]" displayFolder="" count="0" memberValueDatatype="130" unbalanced="0"/>
    <cacheHierarchy uniqueName="[Table_Drain 1].[Structure-E]" caption="Structure-E" attribute="1" defaultMemberUniqueName="[Table_Drain 1].[Structure-E].[All]" allUniqueName="[Table_Drain 1].[Structure-E].[All]" dimensionUniqueName="[Table_Drain 1]" displayFolder="" count="0" memberValueDatatype="130" unbalanced="0"/>
    <cacheHierarchy uniqueName="[Table_Drain 1].[Rim Elev.]" caption="Rim Elev." attribute="1" defaultMemberUniqueName="[Table_Drain 1].[Rim Elev.].[All]" allUniqueName="[Table_Drain 1].[Rim Elev.].[All]" dimensionUniqueName="[Table_Drain 1]" displayFolder="" count="2" memberValueDatatype="5" unbalanced="0">
      <fieldsUsage count="2">
        <fieldUsage x="-1"/>
        <fieldUsage x="14"/>
      </fieldsUsage>
    </cacheHierarchy>
    <cacheHierarchy uniqueName="[Table_Drain 1].[Offset+Lt/Rt]" caption="Offset+Lt/Rt" attribute="1" defaultMemberUniqueName="[Table_Drain 1].[Offset+Lt/Rt].[All]" allUniqueName="[Table_Drain 1].[Offset+Lt/Rt].[All]" dimensionUniqueName="[Table_Drain 1]" displayFolder="" count="2" memberValueDatatype="130" unbalanced="0">
      <fieldsUsage count="2">
        <fieldUsage x="-1"/>
        <fieldUsage x="17"/>
      </fieldsUsage>
    </cacheHierarchy>
    <cacheHierarchy uniqueName="[Table_Drain 1].[Station Format]" caption="Station Format" attribute="1" defaultMemberUniqueName="[Table_Drain 1].[Station Format].[All]" allUniqueName="[Table_Drain 1].[Station Format].[All]" dimensionUniqueName="[Table_Drain 1]" displayFolder="" count="2" memberValueDatatype="130" unbalanced="0">
      <fieldsUsage count="2">
        <fieldUsage x="-1"/>
        <fieldUsage x="18"/>
      </fieldsUsage>
    </cacheHierarchy>
    <cacheHierarchy uniqueName="[Table_Driveway].[Driveway Name]" caption="Driveway Name" attribute="1" defaultMemberUniqueName="[Table_Driveway].[Driveway Name].[All]" allUniqueName="[Table_Driveway].[Driveway Name].[All]" dimensionUniqueName="[Table_Driveway]" displayFolder="" count="0" memberValueDatatype="130" unbalanced="0"/>
    <cacheHierarchy uniqueName="[Table_Driveway].[Alignment]" caption="Alignment" attribute="1" defaultMemberUniqueName="[Table_Driveway].[Alignment].[All]" allUniqueName="[Table_Driveway].[Alignment].[All]" dimensionUniqueName="[Table_Driveway]" displayFolder="" count="0" memberValueDatatype="130" unbalanced="0"/>
    <cacheHierarchy uniqueName="[Table_Driveway].[Station]" caption="Station" attribute="1" defaultMemberUniqueName="[Table_Driveway].[Station].[All]" allUniqueName="[Table_Driveway].[Station].[All]" dimensionUniqueName="[Table_Driveway]" displayFolder="" count="0" memberValueDatatype="130" unbalanced="0"/>
    <cacheHierarchy uniqueName="[Table_Driveway].[Lt/Rt]" caption="Lt/Rt" attribute="1" defaultMemberUniqueName="[Table_Driveway].[Lt/Rt].[All]" allUniqueName="[Table_Driveway].[Lt/Rt].[All]" dimensionUniqueName="[Table_Driveway]" displayFolder="" count="0" memberValueDatatype="130" unbalanced="0"/>
    <cacheHierarchy uniqueName="[Table_Driveway].[Back Offset from CL]" caption="Back Offset from CL" attribute="1" defaultMemberUniqueName="[Table_Driveway].[Back Offset from CL].[All]" allUniqueName="[Table_Driveway].[Back Offset from CL].[All]" dimensionUniqueName="[Table_Driveway]" displayFolder="" count="0" memberValueDatatype="130" unbalanced="0"/>
    <cacheHierarchy uniqueName="[Table_Driveway].[Prop Driveway Slope]" caption="Prop Driveway Slope" attribute="1" defaultMemberUniqueName="[Table_Driveway].[Prop Driveway Slope].[All]" allUniqueName="[Table_Driveway].[Prop Driveway Slope].[All]" dimensionUniqueName="[Table_Driveway]" displayFolder="" count="0" memberValueDatatype="130" unbalanced="0"/>
    <cacheHierarchy uniqueName="[Table_Driveway].[Prop Driveway Width]" caption="Prop Driveway Width" attribute="1" defaultMemberUniqueName="[Table_Driveway].[Prop Driveway Width].[All]" allUniqueName="[Table_Driveway].[Prop Driveway Width].[All]" dimensionUniqueName="[Table_Driveway]" displayFolder="" count="0" memberValueDatatype="130" unbalanced="0"/>
    <cacheHierarchy uniqueName="[Table_Driveway].[Radius - Entering]" caption="Radius - Entering" attribute="1" defaultMemberUniqueName="[Table_Driveway].[Radius - Entering].[All]" allUniqueName="[Table_Driveway].[Radius - Entering].[All]" dimensionUniqueName="[Table_Driveway]" displayFolder="" count="0" memberValueDatatype="130" unbalanced="0"/>
    <cacheHierarchy uniqueName="[Table_Driveway].[Radius - Exiting]" caption="Radius - Exiting" attribute="1" defaultMemberUniqueName="[Table_Driveway].[Radius - Exiting].[All]" allUniqueName="[Table_Driveway].[Radius - Exiting].[All]" dimensionUniqueName="[Table_Driveway]" displayFolder="" count="0" memberValueDatatype="130" unbalanced="0"/>
    <cacheHierarchy uniqueName="[Table_Driveway].[Custom 1]" caption="Custom 1" attribute="1" defaultMemberUniqueName="[Table_Driveway].[Custom 1].[All]" allUniqueName="[Table_Driveway].[Custom 1].[All]" dimensionUniqueName="[Table_Driveway]" displayFolder="" count="0" memberValueDatatype="130" unbalanced="0"/>
    <cacheHierarchy uniqueName="[Table_Driveway].[Custom 2]" caption="Custom 2" attribute="1" defaultMemberUniqueName="[Table_Driveway].[Custom 2].[All]" allUniqueName="[Table_Driveway].[Custom 2].[All]" dimensionUniqueName="[Table_Driveway]" displayFolder="" count="0" memberValueDatatype="130" unbalanced="0"/>
    <cacheHierarchy uniqueName="[Table_Driveway].[Custom 3]" caption="Custom 3" attribute="1" defaultMemberUniqueName="[Table_Driveway].[Custom 3].[All]" allUniqueName="[Table_Driveway].[Custom 3].[All]" dimensionUniqueName="[Table_Driveway]" displayFolder="" count="0" memberValueDatatype="130" unbalanced="0"/>
    <cacheHierarchy uniqueName="[Table_Driveway].[Custom 4]" caption="Custom 4" attribute="1" defaultMemberUniqueName="[Table_Driveway].[Custom 4].[All]" allUniqueName="[Table_Driveway].[Custom 4].[All]" dimensionUniqueName="[Table_Driveway]" displayFolder="" count="0" memberValueDatatype="130" unbalanced="0"/>
    <cacheHierarchy uniqueName="[Table_Driveway].[Custom 5]" caption="Custom 5" attribute="1" defaultMemberUniqueName="[Table_Driveway].[Custom 5].[All]" allUniqueName="[Table_Driveway].[Custom 5].[All]" dimensionUniqueName="[Table_Driveway]" displayFolder="" count="0" memberValueDatatype="130" unbalanced="0"/>
    <cacheHierarchy uniqueName="[Table_Driveway].[Custom 6]" caption="Custom 6" attribute="1" defaultMemberUniqueName="[Table_Driveway].[Custom 6].[All]" allUniqueName="[Table_Driveway].[Custom 6].[All]" dimensionUniqueName="[Table_Driveway]" displayFolder="" count="0" memberValueDatatype="130" unbalanced="0"/>
    <cacheHierarchy uniqueName="[Table_Driveway].[Custom 7]" caption="Custom 7" attribute="1" defaultMemberUniqueName="[Table_Driveway].[Custom 7].[All]" allUniqueName="[Table_Driveway].[Custom 7].[All]" dimensionUniqueName="[Table_Driveway]" displayFolder="" count="0" memberValueDatatype="130" unbalanced="0"/>
    <cacheHierarchy uniqueName="[Table_Driveway].[Custom 8]" caption="Custom 8" attribute="1" defaultMemberUniqueName="[Table_Driveway].[Custom 8].[All]" allUniqueName="[Table_Driveway].[Custom 8].[All]" dimensionUniqueName="[Table_Driveway]" displayFolder="" count="0" memberValueDatatype="130" unbalanced="0"/>
    <cacheHierarchy uniqueName="[Table_Driveway].[Station+Lt/Rt]" caption="Station+Lt/Rt" attribute="1" defaultMemberUniqueName="[Table_Driveway].[Station+Lt/Rt].[All]" allUniqueName="[Table_Driveway].[Station+Lt/Rt].[All]" dimensionUniqueName="[Table_Driveway]" displayFolder="" count="0" memberValueDatatype="130" unbalanced="0"/>
    <cacheHierarchy uniqueName="[Table_Driveway 1].[Driveway Name]" caption="Driveway Name" attribute="1" defaultMemberUniqueName="[Table_Driveway 1].[Driveway Name].[All]" allUniqueName="[Table_Driveway 1].[Driveway Name].[All]" dimensionUniqueName="[Table_Driveway 1]" displayFolder="" count="0" memberValueDatatype="130" unbalanced="0"/>
    <cacheHierarchy uniqueName="[Table_Driveway 1].[Alignment]" caption="Alignment" attribute="1" defaultMemberUniqueName="[Table_Driveway 1].[Alignment].[All]" allUniqueName="[Table_Driveway 1].[Alignment].[All]" dimensionUniqueName="[Table_Driveway 1]" displayFolder="" count="0" memberValueDatatype="130" unbalanced="0"/>
    <cacheHierarchy uniqueName="[Table_Driveway 1].[Station]" caption="Station" attribute="1" defaultMemberUniqueName="[Table_Driveway 1].[Station].[All]" allUniqueName="[Table_Driveway 1].[Station].[All]" dimensionUniqueName="[Table_Driveway 1]" displayFolder="" count="0" memberValueDatatype="20" unbalanced="0"/>
    <cacheHierarchy uniqueName="[Table_Driveway 1].[Lt/Rt]" caption="Lt/Rt" attribute="1" defaultMemberUniqueName="[Table_Driveway 1].[Lt/Rt].[All]" allUniqueName="[Table_Driveway 1].[Lt/Rt].[All]" dimensionUniqueName="[Table_Driveway 1]" displayFolder="" count="0" memberValueDatatype="130" unbalanced="0"/>
    <cacheHierarchy uniqueName="[Table_Driveway 1].[Back Offset from CL]" caption="Back Offset from CL" attribute="1" defaultMemberUniqueName="[Table_Driveway 1].[Back Offset from CL].[All]" allUniqueName="[Table_Driveway 1].[Back Offset from CL].[All]" dimensionUniqueName="[Table_Driveway 1]" displayFolder="" count="0" memberValueDatatype="5" unbalanced="0"/>
    <cacheHierarchy uniqueName="[Table_Driveway 1].[Prop Driveway Slope]" caption="Prop Driveway Slope" attribute="1" defaultMemberUniqueName="[Table_Driveway 1].[Prop Driveway Slope].[All]" allUniqueName="[Table_Driveway 1].[Prop Driveway Slope].[All]" dimensionUniqueName="[Table_Driveway 1]" displayFolder="" count="0" memberValueDatatype="5" unbalanced="0"/>
    <cacheHierarchy uniqueName="[Table_Driveway 1].[Prop Driveway Width]" caption="Prop Driveway Width" attribute="1" defaultMemberUniqueName="[Table_Driveway 1].[Prop Driveway Width].[All]" allUniqueName="[Table_Driveway 1].[Prop Driveway Width].[All]" dimensionUniqueName="[Table_Driveway 1]" displayFolder="" count="0" memberValueDatatype="5" unbalanced="0"/>
    <cacheHierarchy uniqueName="[Table_Driveway 1].[Radius - Entering]" caption="Radius - Entering" attribute="1" defaultMemberUniqueName="[Table_Driveway 1].[Radius - Entering].[All]" allUniqueName="[Table_Driveway 1].[Radius - Entering].[All]" dimensionUniqueName="[Table_Driveway 1]" displayFolder="" count="0" memberValueDatatype="20" unbalanced="0"/>
    <cacheHierarchy uniqueName="[Table_Driveway 1].[Radius - Exiting]" caption="Radius - Exiting" attribute="1" defaultMemberUniqueName="[Table_Driveway 1].[Radius - Exiting].[All]" allUniqueName="[Table_Driveway 1].[Radius - Exiting].[All]" dimensionUniqueName="[Table_Driveway 1]" displayFolder="" count="0" memberValueDatatype="20" unbalanced="0"/>
    <cacheHierarchy uniqueName="[Table_Driveway 1].[Custom 1]" caption="Custom 1" attribute="1" defaultMemberUniqueName="[Table_Driveway 1].[Custom 1].[All]" allUniqueName="[Table_Driveway 1].[Custom 1].[All]" dimensionUniqueName="[Table_Driveway 1]" displayFolder="" count="0" memberValueDatatype="130" unbalanced="0"/>
    <cacheHierarchy uniqueName="[Table_Driveway 1].[Custom 2]" caption="Custom 2" attribute="1" defaultMemberUniqueName="[Table_Driveway 1].[Custom 2].[All]" allUniqueName="[Table_Driveway 1].[Custom 2].[All]" dimensionUniqueName="[Table_Driveway 1]" displayFolder="" count="0" memberValueDatatype="130" unbalanced="0"/>
    <cacheHierarchy uniqueName="[Table_Driveway 1].[Custom 3]" caption="Custom 3" attribute="1" defaultMemberUniqueName="[Table_Driveway 1].[Custom 3].[All]" allUniqueName="[Table_Driveway 1].[Custom 3].[All]" dimensionUniqueName="[Table_Driveway 1]" displayFolder="" count="0" memberValueDatatype="130" unbalanced="0"/>
    <cacheHierarchy uniqueName="[Table_Driveway 1].[Custom 4]" caption="Custom 4" attribute="1" defaultMemberUniqueName="[Table_Driveway 1].[Custom 4].[All]" allUniqueName="[Table_Driveway 1].[Custom 4].[All]" dimensionUniqueName="[Table_Driveway 1]" displayFolder="" count="0" memberValueDatatype="130" unbalanced="0"/>
    <cacheHierarchy uniqueName="[Table_Driveway 1].[Custom 5]" caption="Custom 5" attribute="1" defaultMemberUniqueName="[Table_Driveway 1].[Custom 5].[All]" allUniqueName="[Table_Driveway 1].[Custom 5].[All]" dimensionUniqueName="[Table_Driveway 1]" displayFolder="" count="0" memberValueDatatype="130" unbalanced="0"/>
    <cacheHierarchy uniqueName="[Table_Driveway 1].[Custom 6]" caption="Custom 6" attribute="1" defaultMemberUniqueName="[Table_Driveway 1].[Custom 6].[All]" allUniqueName="[Table_Driveway 1].[Custom 6].[All]" dimensionUniqueName="[Table_Driveway 1]" displayFolder="" count="0" memberValueDatatype="130" unbalanced="0"/>
    <cacheHierarchy uniqueName="[Table_Driveway 1].[Custom 7]" caption="Custom 7" attribute="1" defaultMemberUniqueName="[Table_Driveway 1].[Custom 7].[All]" allUniqueName="[Table_Driveway 1].[Custom 7].[All]" dimensionUniqueName="[Table_Driveway 1]" displayFolder="" count="0" memberValueDatatype="130" unbalanced="0"/>
    <cacheHierarchy uniqueName="[Table_Driveway 1].[Custom 8]" caption="Custom 8" attribute="1" defaultMemberUniqueName="[Table_Driveway 1].[Custom 8].[All]" allUniqueName="[Table_Driveway 1].[Custom 8].[All]" dimensionUniqueName="[Table_Driveway 1]" displayFolder="" count="0" memberValueDatatype="130" unbalanced="0"/>
    <cacheHierarchy uniqueName="[Table_Driveway 1].[Station+Lt/Rt]" caption="Station+Lt/Rt" attribute="1" defaultMemberUniqueName="[Table_Driveway 1].[Station+Lt/Rt].[All]" allUniqueName="[Table_Driveway 1].[Station+Lt/Rt].[All]" dimensionUniqueName="[Table_Driveway 1]" displayFolder="" count="0" memberValueDatatype="130" unbalanced="0"/>
    <cacheHierarchy uniqueName="[Table_Quantities].[Funding Code]" caption="Funding Code" attribute="1" defaultMemberUniqueName="[Table_Quantities].[Funding Code].[All]" allUniqueName="[Table_Quantities].[Funding Code].[All]" dimensionUniqueName="[Table_Quantities]" displayFolder="" count="0" memberValueDatatype="130" unbalanced="0"/>
    <cacheHierarchy uniqueName="[Table_Quantities].[DGN Name]" caption="DGN Name" attribute="1" defaultMemberUniqueName="[Table_Quantities].[DGN Name].[All]" allUniqueName="[Table_Quantities].[DGN Name].[All]" dimensionUniqueName="[Table_Quantities]" displayFolder="" count="0" memberValueDatatype="130" unbalanced="0"/>
    <cacheHierarchy uniqueName="[Table_Quantities].[Work Item]" caption="Work Item" attribute="1" defaultMemberUniqueName="[Table_Quantities].[Work Item].[All]" allUniqueName="[Table_Quantities].[Work Item].[All]" dimensionUniqueName="[Table_Quantities]" displayFolder="" count="0" memberValueDatatype="130" unbalanced="0"/>
    <cacheHierarchy uniqueName="[Table_Quantities].[Table - Type]" caption="Table - Type" attribute="1" defaultMemberUniqueName="[Table_Quantities].[Table - Type].[All]" allUniqueName="[Table_Quantities].[Table - Type].[All]" dimensionUniqueName="[Table_Quantities]" displayFolder="" count="0" memberValueDatatype="130" unbalanced="0"/>
    <cacheHierarchy uniqueName="[Table_Quantities].[Table - Name]" caption="Table - Name" attribute="1" defaultMemberUniqueName="[Table_Quantities].[Table - Name].[All]" allUniqueName="[Table_Quantities].[Table - Name].[All]" dimensionUniqueName="[Table_Quantities]" displayFolder="" count="0" memberValueDatatype="130" unbalanced="0"/>
    <cacheHierarchy uniqueName="[Table_Quantities].[Part of Structure]" caption="Part of Structure" attribute="1" defaultMemberUniqueName="[Table_Quantities].[Part of Structure].[All]" allUniqueName="[Table_Quantities].[Part of Structure].[All]" dimensionUniqueName="[Table_Quantities]" displayFolder="" count="0" memberValueDatatype="130" unbalanced="0"/>
    <cacheHierarchy uniqueName="[Table_Quantities].[Item No.]" caption="Item No." attribute="1" defaultMemberUniqueName="[Table_Quantities].[Item No.].[All]" allUniqueName="[Table_Quantities].[Item No.].[All]" dimensionUniqueName="[Table_Quantities]" displayFolder="" count="0" memberValueDatatype="130" unbalanced="0"/>
    <cacheHierarchy uniqueName="[Table_Quantities].[Pay Item]" caption="Pay Item" attribute="1" defaultMemberUniqueName="[Table_Quantities].[Pay Item].[All]" allUniqueName="[Table_Quantities].[Pay Item].[All]" dimensionUniqueName="[Table_Quantities]" displayFolder="" count="0" memberValueDatatype="130" unbalanced="0"/>
    <cacheHierarchy uniqueName="[Table_Quantities].[Supplementary Description]" caption="Supplementary Description" attribute="1" defaultMemberUniqueName="[Table_Quantities].[Supplementary Description].[All]" allUniqueName="[Table_Quantities].[Supplementary Description].[All]" dimensionUniqueName="[Table_Quantities]" displayFolder="" count="0" memberValueDatatype="130" unbalanced="0"/>
    <cacheHierarchy uniqueName="[Table_Quantities].[Quantity]" caption="Quantity" attribute="1" defaultMemberUniqueName="[Table_Quantities].[Quantity].[All]" allUniqueName="[Table_Quantities].[Quantity].[All]" dimensionUniqueName="[Table_Quantities]" displayFolder="" count="0" memberValueDatatype="20" unbalanced="0"/>
    <cacheHierarchy uniqueName="[Table_Quantities].[Units]" caption="Units" attribute="1" defaultMemberUniqueName="[Table_Quantities].[Units].[All]" allUniqueName="[Table_Quantities].[Units].[All]" dimensionUniqueName="[Table_Quantities]" displayFolder="" count="0" memberValueDatatype="130" unbalanced="0"/>
    <cacheHierarchy uniqueName="[Table_Quantities].[Unit Price]" caption="Unit Price" attribute="1" defaultMemberUniqueName="[Table_Quantities].[Unit Price].[All]" allUniqueName="[Table_Quantities].[Unit Price].[All]" dimensionUniqueName="[Table_Quantities]" displayFolder="" count="0" memberValueDatatype="130" unbalanced="0"/>
    <cacheHierarchy uniqueName="[Table_Quantities].[Total Price]" caption="Total Price" attribute="1" defaultMemberUniqueName="[Table_Quantities].[Total Price].[All]" allUniqueName="[Table_Quantities].[Total Price].[All]" dimensionUniqueName="[Table_Quantities]" displayFolder="" count="0" memberValueDatatype="130" unbalanced="0"/>
    <cacheHierarchy uniqueName="[Table_Quantities].[Item Location]" caption="Item Location" attribute="1" defaultMemberUniqueName="[Table_Quantities].[Item Location].[All]" allUniqueName="[Table_Quantities].[Item Location].[All]" dimensionUniqueName="[Table_Quantities]" displayFolder="" count="0" memberValueDatatype="130" unbalanced="0"/>
    <cacheHierarchy uniqueName="[Table_Quantities].[Row Num]" caption="Row Num" attribute="1" defaultMemberUniqueName="[Table_Quantities].[Row Num].[All]" allUniqueName="[Table_Quantities].[Row Num].[All]" dimensionUniqueName="[Table_Quantities]" displayFolder="" count="0" memberValueDatatype="20" unbalanced="0"/>
    <cacheHierarchy uniqueName="[Table_Quantities].[JN]" caption="JN" attribute="1" defaultMemberUniqueName="[Table_Quantities].[JN].[All]" allUniqueName="[Table_Quantities].[JN].[All]" dimensionUniqueName="[Table_Quantities]" displayFolder="" count="0" memberValueDatatype="130" unbalanced="0"/>
    <cacheHierarchy uniqueName="[Table_Quantities].[SP Required]" caption="SP Required" attribute="1" defaultMemberUniqueName="[Table_Quantities].[SP Required].[All]" allUniqueName="[Table_Quantities].[SP Required].[All]" dimensionUniqueName="[Table_Quantities]" displayFolder="" count="0" memberValueDatatype="130" unbalanced="0"/>
    <cacheHierarchy uniqueName="[Table_Quantities].[Calculation By]" caption="Calculation By" attribute="1" defaultMemberUniqueName="[Table_Quantities].[Calculation By].[All]" allUniqueName="[Table_Quantities].[Calculation By].[All]" dimensionUniqueName="[Table_Quantities]" displayFolder="" count="0" memberValueDatatype="130" unbalanced="0"/>
    <cacheHierarchy uniqueName="[Table_Quantities].[Checked By]" caption="Checked By" attribute="1" defaultMemberUniqueName="[Table_Quantities].[Checked By].[All]" allUniqueName="[Table_Quantities].[Checked By].[All]" dimensionUniqueName="[Table_Quantities]" displayFolder="" count="0" memberValueDatatype="130" unbalanced="0"/>
    <cacheHierarchy uniqueName="[Table_Quantities].[Comments]" caption="Comments" attribute="1" defaultMemberUniqueName="[Table_Quantities].[Comments].[All]" allUniqueName="[Table_Quantities].[Comments].[All]" dimensionUniqueName="[Table_Quantities]" displayFolder="" count="0" memberValueDatatype="130" unbalanced="0"/>
    <cacheHierarchy uniqueName="[Table_Quantities].[QuantityCalc]" caption="QuantityCalc" attribute="1" defaultMemberUniqueName="[Table_Quantities].[QuantityCalc].[All]" allUniqueName="[Table_Quantities].[QuantityCalc].[All]" dimensionUniqueName="[Table_Quantities]" displayFolder="" count="0" memberValueDatatype="130" unbalanced="0"/>
    <cacheHierarchy uniqueName="[Table_Quantities].[Description]" caption="Description" attribute="1" defaultMemberUniqueName="[Table_Quantities].[Description].[All]" allUniqueName="[Table_Quantities].[Description].[All]" dimensionUniqueName="[Table_Quantities]" displayFolder="" count="0" memberValueDatatype="130" unbalanced="0"/>
    <cacheHierarchy uniqueName="[Table_Quantities].[Supplemental1]" caption="Supplemental1" attribute="1" defaultMemberUniqueName="[Table_Quantities].[Supplemental1].[All]" allUniqueName="[Table_Quantities].[Supplemental1].[All]" dimensionUniqueName="[Table_Quantities]" displayFolder="" count="0" memberValueDatatype="130" unbalanced="0"/>
    <cacheHierarchy uniqueName="[Table_Quantities].[Supplemental2]" caption="Supplemental2" attribute="1" defaultMemberUniqueName="[Table_Quantities].[Supplemental2].[All]" allUniqueName="[Table_Quantities].[Supplemental2].[All]" dimensionUniqueName="[Table_Quantities]" displayFolder="" count="0" memberValueDatatype="130" unbalanced="0"/>
    <cacheHierarchy uniqueName="[Table_Quantities].[BreakdownID]" caption="BreakdownID" attribute="1" defaultMemberUniqueName="[Table_Quantities].[BreakdownID].[All]" allUniqueName="[Table_Quantities].[BreakdownID].[All]" dimensionUniqueName="[Table_Quantities]" displayFolder="" count="0" memberValueDatatype="130" unbalanced="0"/>
    <cacheHierarchy uniqueName="[Table_Quantities].[Quantity_Rollup]" caption="Quantity_Rollup" attribute="1" defaultMemberUniqueName="[Table_Quantities].[Quantity_Rollup].[All]" allUniqueName="[Table_Quantities].[Quantity_Rollup].[All]" dimensionUniqueName="[Table_Quantities]" displayFolder="" count="0" memberValueDatatype="20" unbalanced="0"/>
    <cacheHierarchy uniqueName="[Table_Quantities].[Pay Item Description]" caption="Pay Item Description" attribute="1" defaultMemberUniqueName="[Table_Quantities].[Pay Item Description].[All]" allUniqueName="[Table_Quantities].[Pay Item Description].[All]" dimensionUniqueName="[Table_Quantities]" displayFolder="" count="0" memberValueDatatype="130" unbalanced="0"/>
    <cacheHierarchy uniqueName="[Table_Quantities].[Pay Item Instance Count]" caption="Pay Item Instance Count" attribute="1" defaultMemberUniqueName="[Table_Quantities].[Pay Item Instance Count].[All]" allUniqueName="[Table_Quantities].[Pay Item Instance Count].[All]" dimensionUniqueName="[Table_Quantities]" displayFolder="" count="0" memberValueDatatype="20" unbalanced="0"/>
    <cacheHierarchy uniqueName="[Table_Quantities].[Category]" caption="Category" attribute="1" defaultMemberUniqueName="[Table_Quantities].[Category].[All]" allUniqueName="[Table_Quantities].[Category].[All]" dimensionUniqueName="[Table_Quantities]" displayFolder="" count="0" memberValueDatatype="130" unbalanced="0"/>
    <cacheHierarchy uniqueName="[Table_Quantities].[CAT2]" caption="CAT2" attribute="1" defaultMemberUniqueName="[Table_Quantities].[CAT2].[All]" allUniqueName="[Table_Quantities].[CAT2].[All]" dimensionUniqueName="[Table_Quantities]" displayFolder="" count="0" memberValueDatatype="130" unbalanced="0"/>
    <cacheHierarchy uniqueName="[Table_Quantities].[Supplemental Description Check]" caption="Supplemental Description Check" attribute="1" defaultMemberUniqueName="[Table_Quantities].[Supplemental Description Check].[All]" allUniqueName="[Table_Quantities].[Supplemental Description Check].[All]" dimensionUniqueName="[Table_Quantities]" displayFolder="" count="0" memberValueDatatype="130" unbalanced="0"/>
    <cacheHierarchy uniqueName="[Table_Quantities].[1]" caption="1" attribute="1" defaultMemberUniqueName="[Table_Quantities].[1].[All]" allUniqueName="[Table_Quantities].[1].[All]" dimensionUniqueName="[Table_Quantities]" displayFolder="" count="0" memberValueDatatype="20" unbalanced="0"/>
    <cacheHierarchy uniqueName="[Table_Quantities].[2]" caption="2" attribute="1" defaultMemberUniqueName="[Table_Quantities].[2].[All]" allUniqueName="[Table_Quantities].[2].[All]" dimensionUniqueName="[Table_Quantities]" displayFolder="" count="0" memberValueDatatype="20" unbalanced="0"/>
    <cacheHierarchy uniqueName="[Table_Quantities].[3]" caption="3" attribute="1" defaultMemberUniqueName="[Table_Quantities].[3].[All]" allUniqueName="[Table_Quantities].[3].[All]" dimensionUniqueName="[Table_Quantities]" displayFolder="" count="0" memberValueDatatype="20" unbalanced="0"/>
    <cacheHierarchy uniqueName="[Table_Quantities].[4]" caption="4" attribute="1" defaultMemberUniqueName="[Table_Quantities].[4].[All]" allUniqueName="[Table_Quantities].[4].[All]" dimensionUniqueName="[Table_Quantities]" displayFolder="" count="0" memberValueDatatype="20" unbalanced="0"/>
    <cacheHierarchy uniqueName="[Table_Quantities].[5]" caption="5" attribute="1" defaultMemberUniqueName="[Table_Quantities].[5].[All]" allUniqueName="[Table_Quantities].[5].[All]" dimensionUniqueName="[Table_Quantities]" displayFolder="" count="0" memberValueDatatype="20" unbalanced="0"/>
    <cacheHierarchy uniqueName="[Table_Quantities].[6]" caption="6" attribute="1" defaultMemberUniqueName="[Table_Quantities].[6].[All]" allUniqueName="[Table_Quantities].[6].[All]" dimensionUniqueName="[Table_Quantities]" displayFolder="" count="0" memberValueDatatype="20" unbalanced="0"/>
    <cacheHierarchy uniqueName="[Table_Quantities].[Name1]" caption="Name1" attribute="1" defaultMemberUniqueName="[Table_Quantities].[Name1].[All]" allUniqueName="[Table_Quantities].[Name1].[All]" dimensionUniqueName="[Table_Quantities]" displayFolder="" count="0" memberValueDatatype="130" unbalanced="0"/>
    <cacheHierarchy uniqueName="[Table_Quantities].[Name2]" caption="Name2" attribute="1" defaultMemberUniqueName="[Table_Quantities].[Name2].[All]" allUniqueName="[Table_Quantities].[Name2].[All]" dimensionUniqueName="[Table_Quantities]" displayFolder="" count="0" memberValueDatatype="130" unbalanced="0"/>
    <cacheHierarchy uniqueName="[Table_Quantities].[Name3]" caption="Name3" attribute="1" defaultMemberUniqueName="[Table_Quantities].[Name3].[All]" allUniqueName="[Table_Quantities].[Name3].[All]" dimensionUniqueName="[Table_Quantities]" displayFolder="" count="0" memberValueDatatype="130" unbalanced="0"/>
    <cacheHierarchy uniqueName="[Table_Quantities].[Name4]" caption="Name4" attribute="1" defaultMemberUniqueName="[Table_Quantities].[Name4].[All]" allUniqueName="[Table_Quantities].[Name4].[All]" dimensionUniqueName="[Table_Quantities]" displayFolder="" count="0" memberValueDatatype="130" unbalanced="0"/>
    <cacheHierarchy uniqueName="[Table_Quantities].[Name5]" caption="Name5" attribute="1" defaultMemberUniqueName="[Table_Quantities].[Name5].[All]" allUniqueName="[Table_Quantities].[Name5].[All]" dimensionUniqueName="[Table_Quantities]" displayFolder="" count="0" memberValueDatatype="130" unbalanced="0"/>
    <cacheHierarchy uniqueName="[Table_Quantities].[Name6]" caption="Name6" attribute="1" defaultMemberUniqueName="[Table_Quantities].[Name6].[All]" allUniqueName="[Table_Quantities].[Name6].[All]" dimensionUniqueName="[Table_Quantities]" displayFolder="" count="0" memberValueDatatype="130" unbalanced="0"/>
    <cacheHierarchy uniqueName="[Table_Quantities].[Location]" caption="Location" attribute="1" defaultMemberUniqueName="[Table_Quantities].[Location].[All]" allUniqueName="[Table_Quantities].[Location].[All]" dimensionUniqueName="[Table_Quantities]" displayFolder="" count="0" memberValueDatatype="130" unbalanced="0"/>
    <cacheHierarchy uniqueName="[Table_Quantities].[Pay Item Name]" caption="Pay Item Name" attribute="1" defaultMemberUniqueName="[Table_Quantities].[Pay Item Name].[All]" allUniqueName="[Table_Quantities].[Pay Item Name].[All]" dimensionUniqueName="[Table_Quantities]" displayFolder="" count="0" memberValueDatatype="130" unbalanced="0"/>
    <cacheHierarchy uniqueName="[Table_Quantities 1].[Funding Code]" caption="Funding Code" attribute="1" defaultMemberUniqueName="[Table_Quantities 1].[Funding Code].[All]" allUniqueName="[Table_Quantities 1].[Funding Code].[All]" dimensionUniqueName="[Table_Quantities 1]" displayFolder="" count="2" memberValueDatatype="130" unbalanced="0">
      <fieldsUsage count="2">
        <fieldUsage x="-1"/>
        <fieldUsage x="0"/>
      </fieldsUsage>
    </cacheHierarchy>
    <cacheHierarchy uniqueName="[Table_Quantities 1].[DGN Name]" caption="DGN Name" attribute="1" defaultMemberUniqueName="[Table_Quantities 1].[DGN Name].[All]" allUniqueName="[Table_Quantities 1].[DGN Name].[All]" dimensionUniqueName="[Table_Quantities 1]" displayFolder="" count="2" memberValueDatatype="130" unbalanced="0">
      <fieldsUsage count="2">
        <fieldUsage x="-1"/>
        <fieldUsage x="1"/>
      </fieldsUsage>
    </cacheHierarchy>
    <cacheHierarchy uniqueName="[Table_Quantities 1].[Work Item]" caption="Work Item" attribute="1" defaultMemberUniqueName="[Table_Quantities 1].[Work Item].[All]" allUniqueName="[Table_Quantities 1].[Work Item].[All]" dimensionUniqueName="[Table_Quantities 1]" displayFolder="" count="2" memberValueDatatype="130" unbalanced="0">
      <fieldsUsage count="2">
        <fieldUsage x="-1"/>
        <fieldUsage x="2"/>
      </fieldsUsage>
    </cacheHierarchy>
    <cacheHierarchy uniqueName="[Table_Quantities 1].[Table - Type]" caption="Table - Type" attribute="1" defaultMemberUniqueName="[Table_Quantities 1].[Table - Type].[All]" allUniqueName="[Table_Quantities 1].[Table - Type].[All]" dimensionUniqueName="[Table_Quantities 1]" displayFolder="" count="2" memberValueDatatype="130" unbalanced="0">
      <fieldsUsage count="2">
        <fieldUsage x="-1"/>
        <fieldUsage x="3"/>
      </fieldsUsage>
    </cacheHierarchy>
    <cacheHierarchy uniqueName="[Table_Quantities 1].[Table - Name]" caption="Table - Name" attribute="1" defaultMemberUniqueName="[Table_Quantities 1].[Table - Name].[All]" allUniqueName="[Table_Quantities 1].[Table - Name].[All]" dimensionUniqueName="[Table_Quantities 1]" displayFolder="" count="2" memberValueDatatype="130" unbalanced="0">
      <fieldsUsage count="2">
        <fieldUsage x="-1"/>
        <fieldUsage x="4"/>
      </fieldsUsage>
    </cacheHierarchy>
    <cacheHierarchy uniqueName="[Table_Quantities 1].[Part of Structure]" caption="Part of Structure" attribute="1" defaultMemberUniqueName="[Table_Quantities 1].[Part of Structure].[All]" allUniqueName="[Table_Quantities 1].[Part of Structure].[All]" dimensionUniqueName="[Table_Quantities 1]" displayFolder="" count="0" memberValueDatatype="130" unbalanced="0"/>
    <cacheHierarchy uniqueName="[Table_Quantities 1].[Item No.]" caption="Item No." attribute="1" defaultMemberUniqueName="[Table_Quantities 1].[Item No.].[All]" allUniqueName="[Table_Quantities 1].[Item No.].[All]" dimensionUniqueName="[Table_Quantities 1]" displayFolder="" count="2" memberValueDatatype="130" unbalanced="0">
      <fieldsUsage count="2">
        <fieldUsage x="-1"/>
        <fieldUsage x="5"/>
      </fieldsUsage>
    </cacheHierarchy>
    <cacheHierarchy uniqueName="[Table_Quantities 1].[Pay Item]" caption="Pay Item" attribute="1" defaultMemberUniqueName="[Table_Quantities 1].[Pay Item].[All]" allUniqueName="[Table_Quantities 1].[Pay Item].[All]" dimensionUniqueName="[Table_Quantities 1]" displayFolder="" count="0" memberValueDatatype="130" unbalanced="0"/>
    <cacheHierarchy uniqueName="[Table_Quantities 1].[Supplementary Description]" caption="Supplementary Description" attribute="1" defaultMemberUniqueName="[Table_Quantities 1].[Supplementary Description].[All]" allUniqueName="[Table_Quantities 1].[Supplementary Description].[All]" dimensionUniqueName="[Table_Quantities 1]" displayFolder="" count="0" memberValueDatatype="130" unbalanced="0"/>
    <cacheHierarchy uniqueName="[Table_Quantities 1].[Quantity]" caption="Quantity" attribute="1" defaultMemberUniqueName="[Table_Quantities 1].[Quantity].[All]" allUniqueName="[Table_Quantities 1].[Quantity].[All]" dimensionUniqueName="[Table_Quantities 1]" displayFolder="" count="0" memberValueDatatype="5" unbalanced="0"/>
    <cacheHierarchy uniqueName="[Table_Quantities 1].[Units]" caption="Units" attribute="1" defaultMemberUniqueName="[Table_Quantities 1].[Units].[All]" allUniqueName="[Table_Quantities 1].[Units].[All]" dimensionUniqueName="[Table_Quantities 1]" displayFolder="" count="2" memberValueDatatype="130" unbalanced="0">
      <fieldsUsage count="2">
        <fieldUsage x="-1"/>
        <fieldUsage x="15"/>
      </fieldsUsage>
    </cacheHierarchy>
    <cacheHierarchy uniqueName="[Table_Quantities 1].[Unit Price]" caption="Unit Price" attribute="1" defaultMemberUniqueName="[Table_Quantities 1].[Unit Price].[All]" allUniqueName="[Table_Quantities 1].[Unit Price].[All]" dimensionUniqueName="[Table_Quantities 1]" displayFolder="" count="0" memberValueDatatype="130" unbalanced="0"/>
    <cacheHierarchy uniqueName="[Table_Quantities 1].[Total Price]" caption="Total Price" attribute="1" defaultMemberUniqueName="[Table_Quantities 1].[Total Price].[All]" allUniqueName="[Table_Quantities 1].[Total Price].[All]" dimensionUniqueName="[Table_Quantities 1]" displayFolder="" count="0" memberValueDatatype="130" unbalanced="0"/>
    <cacheHierarchy uniqueName="[Table_Quantities 1].[Item Location]" caption="Item Location" attribute="1" defaultMemberUniqueName="[Table_Quantities 1].[Item Location].[All]" allUniqueName="[Table_Quantities 1].[Item Location].[All]" dimensionUniqueName="[Table_Quantities 1]" displayFolder="" count="0" memberValueDatatype="130" unbalanced="0"/>
    <cacheHierarchy uniqueName="[Table_Quantities 1].[Row Num]" caption="Row Num" attribute="1" defaultMemberUniqueName="[Table_Quantities 1].[Row Num].[All]" allUniqueName="[Table_Quantities 1].[Row Num].[All]" dimensionUniqueName="[Table_Quantities 1]" displayFolder="" count="0" memberValueDatatype="20" unbalanced="0"/>
    <cacheHierarchy uniqueName="[Table_Quantities 1].[JN]" caption="JN" attribute="1" defaultMemberUniqueName="[Table_Quantities 1].[JN].[All]" allUniqueName="[Table_Quantities 1].[JN].[All]" dimensionUniqueName="[Table_Quantities 1]" displayFolder="" count="0" memberValueDatatype="130" unbalanced="0"/>
    <cacheHierarchy uniqueName="[Table_Quantities 1].[SP Required]" caption="SP Required" attribute="1" defaultMemberUniqueName="[Table_Quantities 1].[SP Required].[All]" allUniqueName="[Table_Quantities 1].[SP Required].[All]" dimensionUniqueName="[Table_Quantities 1]" displayFolder="" count="0" memberValueDatatype="130" unbalanced="0"/>
    <cacheHierarchy uniqueName="[Table_Quantities 1].[Calculation By]" caption="Calculation By" attribute="1" defaultMemberUniqueName="[Table_Quantities 1].[Calculation By].[All]" allUniqueName="[Table_Quantities 1].[Calculation By].[All]" dimensionUniqueName="[Table_Quantities 1]" displayFolder="" count="0" memberValueDatatype="130" unbalanced="0"/>
    <cacheHierarchy uniqueName="[Table_Quantities 1].[Checked By]" caption="Checked By" attribute="1" defaultMemberUniqueName="[Table_Quantities 1].[Checked By].[All]" allUniqueName="[Table_Quantities 1].[Checked By].[All]" dimensionUniqueName="[Table_Quantities 1]" displayFolder="" count="0" memberValueDatatype="130" unbalanced="0"/>
    <cacheHierarchy uniqueName="[Table_Quantities 1].[Comments]" caption="Comments" attribute="1" defaultMemberUniqueName="[Table_Quantities 1].[Comments].[All]" allUniqueName="[Table_Quantities 1].[Comments].[All]" dimensionUniqueName="[Table_Quantities 1]" displayFolder="" count="0" memberValueDatatype="130" unbalanced="0"/>
    <cacheHierarchy uniqueName="[Table_Quantities 1].[QuantityCalc]" caption="QuantityCalc" attribute="1" defaultMemberUniqueName="[Table_Quantities 1].[QuantityCalc].[All]" allUniqueName="[Table_Quantities 1].[QuantityCalc].[All]" dimensionUniqueName="[Table_Quantities 1]" displayFolder="" count="0" memberValueDatatype="20" unbalanced="0"/>
    <cacheHierarchy uniqueName="[Table_Quantities 1].[Description]" caption="Description" attribute="1" defaultMemberUniqueName="[Table_Quantities 1].[Description].[All]" allUniqueName="[Table_Quantities 1].[Description].[All]" dimensionUniqueName="[Table_Quantities 1]" displayFolder="" count="0" memberValueDatatype="130" unbalanced="0"/>
    <cacheHierarchy uniqueName="[Table_Quantities 1].[Supplemental1]" caption="Supplemental1" attribute="1" defaultMemberUniqueName="[Table_Quantities 1].[Supplemental1].[All]" allUniqueName="[Table_Quantities 1].[Supplemental1].[All]" dimensionUniqueName="[Table_Quantities 1]" displayFolder="" count="0" memberValueDatatype="130" unbalanced="0"/>
    <cacheHierarchy uniqueName="[Table_Quantities 1].[Supplemental2]" caption="Supplemental2" attribute="1" defaultMemberUniqueName="[Table_Quantities 1].[Supplemental2].[All]" allUniqueName="[Table_Quantities 1].[Supplemental2].[All]" dimensionUniqueName="[Table_Quantities 1]" displayFolder="" count="0" memberValueDatatype="130" unbalanced="0"/>
    <cacheHierarchy uniqueName="[Table_Quantities 1].[BreakdownID]" caption="BreakdownID" attribute="1" defaultMemberUniqueName="[Table_Quantities 1].[BreakdownID].[All]" allUniqueName="[Table_Quantities 1].[BreakdownID].[All]" dimensionUniqueName="[Table_Quantities 1]" displayFolder="" count="0" memberValueDatatype="130" unbalanced="0"/>
    <cacheHierarchy uniqueName="[Table_Quantities 1].[Quantity_Rollup]" caption="Quantity_Rollup" attribute="1" defaultMemberUniqueName="[Table_Quantities 1].[Quantity_Rollup].[All]" allUniqueName="[Table_Quantities 1].[Quantity_Rollup].[All]" dimensionUniqueName="[Table_Quantities 1]" displayFolder="" count="0" memberValueDatatype="20" unbalanced="0"/>
    <cacheHierarchy uniqueName="[Table_Quantities 1].[Pay Item Description]" caption="Pay Item Description" attribute="1" defaultMemberUniqueName="[Table_Quantities 1].[Pay Item Description].[All]" allUniqueName="[Table_Quantities 1].[Pay Item Description].[All]" dimensionUniqueName="[Table_Quantities 1]" displayFolder="" count="0" memberValueDatatype="130" unbalanced="0"/>
    <cacheHierarchy uniqueName="[Table_Quantities 1].[Pay Item Instance Count]" caption="Pay Item Instance Count" attribute="1" defaultMemberUniqueName="[Table_Quantities 1].[Pay Item Instance Count].[All]" allUniqueName="[Table_Quantities 1].[Pay Item Instance Count].[All]" dimensionUniqueName="[Table_Quantities 1]" displayFolder="" count="0" memberValueDatatype="20" unbalanced="0"/>
    <cacheHierarchy uniqueName="[Table_Quantities 1].[Category]" caption="Category" attribute="1" defaultMemberUniqueName="[Table_Quantities 1].[Category].[All]" allUniqueName="[Table_Quantities 1].[Category].[All]" dimensionUniqueName="[Table_Quantities 1]" displayFolder="" count="0" memberValueDatatype="130" unbalanced="0"/>
    <cacheHierarchy uniqueName="[Table_Quantities 1].[CAT2]" caption="CAT2" attribute="1" defaultMemberUniqueName="[Table_Quantities 1].[CAT2].[All]" allUniqueName="[Table_Quantities 1].[CAT2].[All]" dimensionUniqueName="[Table_Quantities 1]" displayFolder="" count="0" memberValueDatatype="130" unbalanced="0"/>
    <cacheHierarchy uniqueName="[Table_Quantities 1].[Supplemental Description Check]" caption="Supplemental Description Check" attribute="1" defaultMemberUniqueName="[Table_Quantities 1].[Supplemental Description Check].[All]" allUniqueName="[Table_Quantities 1].[Supplemental Description Check].[All]" dimensionUniqueName="[Table_Quantities 1]" displayFolder="" count="0" memberValueDatatype="130" unbalanced="0"/>
    <cacheHierarchy uniqueName="[Table_Quantities 1].[1]" caption="1" attribute="1" defaultMemberUniqueName="[Table_Quantities 1].[1].[All]" allUniqueName="[Table_Quantities 1].[1].[All]" dimensionUniqueName="[Table_Quantities 1]" displayFolder="" count="0" memberValueDatatype="20" unbalanced="0"/>
    <cacheHierarchy uniqueName="[Table_Quantities 1].[2]" caption="2" attribute="1" defaultMemberUniqueName="[Table_Quantities 1].[2].[All]" allUniqueName="[Table_Quantities 1].[2].[All]" dimensionUniqueName="[Table_Quantities 1]" displayFolder="" count="0" memberValueDatatype="20" unbalanced="0"/>
    <cacheHierarchy uniqueName="[Table_Quantities 1].[3]" caption="3" attribute="1" defaultMemberUniqueName="[Table_Quantities 1].[3].[All]" allUniqueName="[Table_Quantities 1].[3].[All]" dimensionUniqueName="[Table_Quantities 1]" displayFolder="" count="0" memberValueDatatype="20" unbalanced="0"/>
    <cacheHierarchy uniqueName="[Table_Quantities 1].[4]" caption="4" attribute="1" defaultMemberUniqueName="[Table_Quantities 1].[4].[All]" allUniqueName="[Table_Quantities 1].[4].[All]" dimensionUniqueName="[Table_Quantities 1]" displayFolder="" count="0" memberValueDatatype="20" unbalanced="0"/>
    <cacheHierarchy uniqueName="[Table_Quantities 1].[5]" caption="5" attribute="1" defaultMemberUniqueName="[Table_Quantities 1].[5].[All]" allUniqueName="[Table_Quantities 1].[5].[All]" dimensionUniqueName="[Table_Quantities 1]" displayFolder="" count="0" memberValueDatatype="20" unbalanced="0"/>
    <cacheHierarchy uniqueName="[Table_Quantities 1].[6]" caption="6" attribute="1" defaultMemberUniqueName="[Table_Quantities 1].[6].[All]" allUniqueName="[Table_Quantities 1].[6].[All]" dimensionUniqueName="[Table_Quantities 1]" displayFolder="" count="0" memberValueDatatype="20" unbalanced="0"/>
    <cacheHierarchy uniqueName="[Table_Quantities 1].[Name1]" caption="Name1" attribute="1" defaultMemberUniqueName="[Table_Quantities 1].[Name1].[All]" allUniqueName="[Table_Quantities 1].[Name1].[All]" dimensionUniqueName="[Table_Quantities 1]" displayFolder="" count="2" memberValueDatatype="130" unbalanced="0">
      <fieldsUsage count="2">
        <fieldUsage x="-1"/>
        <fieldUsage x="6"/>
      </fieldsUsage>
    </cacheHierarchy>
    <cacheHierarchy uniqueName="[Table_Quantities 1].[Name2]" caption="Name2" attribute="1" defaultMemberUniqueName="[Table_Quantities 1].[Name2].[All]" allUniqueName="[Table_Quantities 1].[Name2].[All]" dimensionUniqueName="[Table_Quantities 1]" displayFolder="" count="2" memberValueDatatype="130" unbalanced="0">
      <fieldsUsage count="2">
        <fieldUsage x="-1"/>
        <fieldUsage x="8"/>
      </fieldsUsage>
    </cacheHierarchy>
    <cacheHierarchy uniqueName="[Table_Quantities 1].[Name3]" caption="Name3" attribute="1" defaultMemberUniqueName="[Table_Quantities 1].[Name3].[All]" allUniqueName="[Table_Quantities 1].[Name3].[All]" dimensionUniqueName="[Table_Quantities 1]" displayFolder="" count="2" memberValueDatatype="130" unbalanced="0">
      <fieldsUsage count="2">
        <fieldUsage x="-1"/>
        <fieldUsage x="7"/>
      </fieldsUsage>
    </cacheHierarchy>
    <cacheHierarchy uniqueName="[Table_Quantities 1].[Name4]" caption="Name4" attribute="1" defaultMemberUniqueName="[Table_Quantities 1].[Name4].[All]" allUniqueName="[Table_Quantities 1].[Name4].[All]" dimensionUniqueName="[Table_Quantities 1]" displayFolder="" count="2" memberValueDatatype="130" unbalanced="0">
      <fieldsUsage count="2">
        <fieldUsage x="-1"/>
        <fieldUsage x="9"/>
      </fieldsUsage>
    </cacheHierarchy>
    <cacheHierarchy uniqueName="[Table_Quantities 1].[Name5]" caption="Name5" attribute="1" defaultMemberUniqueName="[Table_Quantities 1].[Name5].[All]" allUniqueName="[Table_Quantities 1].[Name5].[All]" dimensionUniqueName="[Table_Quantities 1]" displayFolder="" count="2" memberValueDatatype="130" unbalanced="0">
      <fieldsUsage count="2">
        <fieldUsage x="-1"/>
        <fieldUsage x="10"/>
      </fieldsUsage>
    </cacheHierarchy>
    <cacheHierarchy uniqueName="[Table_Quantities 1].[Name6]" caption="Name6" attribute="1" defaultMemberUniqueName="[Table_Quantities 1].[Name6].[All]" allUniqueName="[Table_Quantities 1].[Name6].[All]" dimensionUniqueName="[Table_Quantities 1]" displayFolder="" count="2" memberValueDatatype="130" unbalanced="0">
      <fieldsUsage count="2">
        <fieldUsage x="-1"/>
        <fieldUsage x="11"/>
      </fieldsUsage>
    </cacheHierarchy>
    <cacheHierarchy uniqueName="[Table_Quantities 1].[Location]" caption="Location" attribute="1" defaultMemberUniqueName="[Table_Quantities 1].[Location].[All]" allUniqueName="[Table_Quantities 1].[Location].[All]" dimensionUniqueName="[Table_Quantities 1]" displayFolder="" count="0" memberValueDatatype="130" unbalanced="0"/>
    <cacheHierarchy uniqueName="[Table_Quantities 1].[Pay Item Name]" caption="Pay Item Name" attribute="1" defaultMemberUniqueName="[Table_Quantities 1].[Pay Item Name].[All]" allUniqueName="[Table_Quantities 1].[Pay Item Name].[All]" dimensionUniqueName="[Table_Quantities 1]" displayFolder="" count="0" memberValueDatatype="130" unbalanced="0"/>
    <cacheHierarchy uniqueName="[Table_Quantities 2].[Funding Code]" caption="Funding Code" attribute="1" defaultMemberUniqueName="[Table_Quantities 2].[Funding Code].[All]" allUniqueName="[Table_Quantities 2].[Funding Code].[All]" dimensionUniqueName="[Table_Quantities 2]" displayFolder="" count="0" memberValueDatatype="130" unbalanced="0"/>
    <cacheHierarchy uniqueName="[Table_Quantities 2].[DGN Name]" caption="DGN Name" attribute="1" defaultMemberUniqueName="[Table_Quantities 2].[DGN Name].[All]" allUniqueName="[Table_Quantities 2].[DGN Name].[All]" dimensionUniqueName="[Table_Quantities 2]" displayFolder="" count="0" memberValueDatatype="130" unbalanced="0"/>
    <cacheHierarchy uniqueName="[Table_Quantities 2].[Work Item]" caption="Work Item" attribute="1" defaultMemberUniqueName="[Table_Quantities 2].[Work Item].[All]" allUniqueName="[Table_Quantities 2].[Work Item].[All]" dimensionUniqueName="[Table_Quantities 2]" displayFolder="" count="0" memberValueDatatype="130" unbalanced="0"/>
    <cacheHierarchy uniqueName="[Table_Quantities 2].[Table - Type]" caption="Table - Type" attribute="1" defaultMemberUniqueName="[Table_Quantities 2].[Table - Type].[All]" allUniqueName="[Table_Quantities 2].[Table - Type].[All]" dimensionUniqueName="[Table_Quantities 2]" displayFolder="" count="0" memberValueDatatype="130" unbalanced="0"/>
    <cacheHierarchy uniqueName="[Table_Quantities 2].[Table - Name]" caption="Table - Name" attribute="1" defaultMemberUniqueName="[Table_Quantities 2].[Table - Name].[All]" allUniqueName="[Table_Quantities 2].[Table - Name].[All]" dimensionUniqueName="[Table_Quantities 2]" displayFolder="" count="0" memberValueDatatype="130" unbalanced="0"/>
    <cacheHierarchy uniqueName="[Table_Quantities 2].[Part of Structure]" caption="Part of Structure" attribute="1" defaultMemberUniqueName="[Table_Quantities 2].[Part of Structure].[All]" allUniqueName="[Table_Quantities 2].[Part of Structure].[All]" dimensionUniqueName="[Table_Quantities 2]" displayFolder="" count="0" memberValueDatatype="130" unbalanced="0"/>
    <cacheHierarchy uniqueName="[Table_Quantities 2].[Item No.]" caption="Item No." attribute="1" defaultMemberUniqueName="[Table_Quantities 2].[Item No.].[All]" allUniqueName="[Table_Quantities 2].[Item No.].[All]" dimensionUniqueName="[Table_Quantities 2]" displayFolder="" count="0" memberValueDatatype="130" unbalanced="0"/>
    <cacheHierarchy uniqueName="[Table_Quantities 2].[Pay Item]" caption="Pay Item" attribute="1" defaultMemberUniqueName="[Table_Quantities 2].[Pay Item].[All]" allUniqueName="[Table_Quantities 2].[Pay Item].[All]" dimensionUniqueName="[Table_Quantities 2]" displayFolder="" count="0" memberValueDatatype="130" unbalanced="0"/>
    <cacheHierarchy uniqueName="[Table_Quantities 2].[Supplementary Description]" caption="Supplementary Description" attribute="1" defaultMemberUniqueName="[Table_Quantities 2].[Supplementary Description].[All]" allUniqueName="[Table_Quantities 2].[Supplementary Description].[All]" dimensionUniqueName="[Table_Quantities 2]" displayFolder="" count="0" memberValueDatatype="130" unbalanced="0"/>
    <cacheHierarchy uniqueName="[Table_Quantities 2].[Quantity]" caption="Quantity" attribute="1" defaultMemberUniqueName="[Table_Quantities 2].[Quantity].[All]" allUniqueName="[Table_Quantities 2].[Quantity].[All]" dimensionUniqueName="[Table_Quantities 2]" displayFolder="" count="0" memberValueDatatype="5" unbalanced="0"/>
    <cacheHierarchy uniqueName="[Table_Quantities 2].[Units]" caption="Units" attribute="1" defaultMemberUniqueName="[Table_Quantities 2].[Units].[All]" allUniqueName="[Table_Quantities 2].[Units].[All]" dimensionUniqueName="[Table_Quantities 2]" displayFolder="" count="0" memberValueDatatype="130" unbalanced="0"/>
    <cacheHierarchy uniqueName="[Table_Quantities 2].[Unit Price]" caption="Unit Price" attribute="1" defaultMemberUniqueName="[Table_Quantities 2].[Unit Price].[All]" allUniqueName="[Table_Quantities 2].[Unit Price].[All]" dimensionUniqueName="[Table_Quantities 2]" displayFolder="" count="0" memberValueDatatype="130" unbalanced="0"/>
    <cacheHierarchy uniqueName="[Table_Quantities 2].[Total Price]" caption="Total Price" attribute="1" defaultMemberUniqueName="[Table_Quantities 2].[Total Price].[All]" allUniqueName="[Table_Quantities 2].[Total Price].[All]" dimensionUniqueName="[Table_Quantities 2]" displayFolder="" count="0" memberValueDatatype="130" unbalanced="0"/>
    <cacheHierarchy uniqueName="[Table_Quantities 2].[Item Location]" caption="Item Location" attribute="1" defaultMemberUniqueName="[Table_Quantities 2].[Item Location].[All]" allUniqueName="[Table_Quantities 2].[Item Location].[All]" dimensionUniqueName="[Table_Quantities 2]" displayFolder="" count="0" memberValueDatatype="130" unbalanced="0"/>
    <cacheHierarchy uniqueName="[Table_Quantities 2].[Row Num]" caption="Row Num" attribute="1" defaultMemberUniqueName="[Table_Quantities 2].[Row Num].[All]" allUniqueName="[Table_Quantities 2].[Row Num].[All]" dimensionUniqueName="[Table_Quantities 2]" displayFolder="" count="0" memberValueDatatype="20" unbalanced="0"/>
    <cacheHierarchy uniqueName="[Table_Quantities 2].[JN]" caption="JN" attribute="1" defaultMemberUniqueName="[Table_Quantities 2].[JN].[All]" allUniqueName="[Table_Quantities 2].[JN].[All]" dimensionUniqueName="[Table_Quantities 2]" displayFolder="" count="0" memberValueDatatype="130" unbalanced="0"/>
    <cacheHierarchy uniqueName="[Table_Quantities 2].[SP Required]" caption="SP Required" attribute="1" defaultMemberUniqueName="[Table_Quantities 2].[SP Required].[All]" allUniqueName="[Table_Quantities 2].[SP Required].[All]" dimensionUniqueName="[Table_Quantities 2]" displayFolder="" count="0" memberValueDatatype="130" unbalanced="0"/>
    <cacheHierarchy uniqueName="[Table_Quantities 2].[Calculation By]" caption="Calculation By" attribute="1" defaultMemberUniqueName="[Table_Quantities 2].[Calculation By].[All]" allUniqueName="[Table_Quantities 2].[Calculation By].[All]" dimensionUniqueName="[Table_Quantities 2]" displayFolder="" count="0" memberValueDatatype="130" unbalanced="0"/>
    <cacheHierarchy uniqueName="[Table_Quantities 2].[Checked By]" caption="Checked By" attribute="1" defaultMemberUniqueName="[Table_Quantities 2].[Checked By].[All]" allUniqueName="[Table_Quantities 2].[Checked By].[All]" dimensionUniqueName="[Table_Quantities 2]" displayFolder="" count="0" memberValueDatatype="130" unbalanced="0"/>
    <cacheHierarchy uniqueName="[Table_Quantities 2].[Comments]" caption="Comments" attribute="1" defaultMemberUniqueName="[Table_Quantities 2].[Comments].[All]" allUniqueName="[Table_Quantities 2].[Comments].[All]" dimensionUniqueName="[Table_Quantities 2]" displayFolder="" count="0" memberValueDatatype="130" unbalanced="0"/>
    <cacheHierarchy uniqueName="[Table_Quantities 2].[QuantityCalc]" caption="QuantityCalc" attribute="1" defaultMemberUniqueName="[Table_Quantities 2].[QuantityCalc].[All]" allUniqueName="[Table_Quantities 2].[QuantityCalc].[All]" dimensionUniqueName="[Table_Quantities 2]" displayFolder="" count="0" memberValueDatatype="20" unbalanced="0"/>
    <cacheHierarchy uniqueName="[Table_Quantities 2].[Description]" caption="Description" attribute="1" defaultMemberUniqueName="[Table_Quantities 2].[Description].[All]" allUniqueName="[Table_Quantities 2].[Description].[All]" dimensionUniqueName="[Table_Quantities 2]" displayFolder="" count="0" memberValueDatatype="130" unbalanced="0"/>
    <cacheHierarchy uniqueName="[Table_Quantities 2].[Supplemental1]" caption="Supplemental1" attribute="1" defaultMemberUniqueName="[Table_Quantities 2].[Supplemental1].[All]" allUniqueName="[Table_Quantities 2].[Supplemental1].[All]" dimensionUniqueName="[Table_Quantities 2]" displayFolder="" count="0" memberValueDatatype="130" unbalanced="0"/>
    <cacheHierarchy uniqueName="[Table_Quantities 2].[Supplemental2]" caption="Supplemental2" attribute="1" defaultMemberUniqueName="[Table_Quantities 2].[Supplemental2].[All]" allUniqueName="[Table_Quantities 2].[Supplemental2].[All]" dimensionUniqueName="[Table_Quantities 2]" displayFolder="" count="0" memberValueDatatype="130" unbalanced="0"/>
    <cacheHierarchy uniqueName="[Table_Quantities 2].[BreakdownID]" caption="BreakdownID" attribute="1" defaultMemberUniqueName="[Table_Quantities 2].[BreakdownID].[All]" allUniqueName="[Table_Quantities 2].[BreakdownID].[All]" dimensionUniqueName="[Table_Quantities 2]" displayFolder="" count="0" memberValueDatatype="130" unbalanced="0"/>
    <cacheHierarchy uniqueName="[Table_Quantities 2].[Quantity_Rollup]" caption="Quantity_Rollup" attribute="1" defaultMemberUniqueName="[Table_Quantities 2].[Quantity_Rollup].[All]" allUniqueName="[Table_Quantities 2].[Quantity_Rollup].[All]" dimensionUniqueName="[Table_Quantities 2]" displayFolder="" count="0" memberValueDatatype="20" unbalanced="0"/>
    <cacheHierarchy uniqueName="[Table_Quantities 2].[Pay Item Description]" caption="Pay Item Description" attribute="1" defaultMemberUniqueName="[Table_Quantities 2].[Pay Item Description].[All]" allUniqueName="[Table_Quantities 2].[Pay Item Description].[All]" dimensionUniqueName="[Table_Quantities 2]" displayFolder="" count="0" memberValueDatatype="130" unbalanced="0"/>
    <cacheHierarchy uniqueName="[Table_Quantities 2].[Pay Item Instance Count]" caption="Pay Item Instance Count" attribute="1" defaultMemberUniqueName="[Table_Quantities 2].[Pay Item Instance Count].[All]" allUniqueName="[Table_Quantities 2].[Pay Item Instance Count].[All]" dimensionUniqueName="[Table_Quantities 2]" displayFolder="" count="0" memberValueDatatype="20" unbalanced="0"/>
    <cacheHierarchy uniqueName="[Table_Quantities 2].[Category]" caption="Category" attribute="1" defaultMemberUniqueName="[Table_Quantities 2].[Category].[All]" allUniqueName="[Table_Quantities 2].[Category].[All]" dimensionUniqueName="[Table_Quantities 2]" displayFolder="" count="0" memberValueDatatype="130" unbalanced="0"/>
    <cacheHierarchy uniqueName="[Table_Quantities 2].[CAT2]" caption="CAT2" attribute="1" defaultMemberUniqueName="[Table_Quantities 2].[CAT2].[All]" allUniqueName="[Table_Quantities 2].[CAT2].[All]" dimensionUniqueName="[Table_Quantities 2]" displayFolder="" count="0" memberValueDatatype="130" unbalanced="0"/>
    <cacheHierarchy uniqueName="[Table_Quantities 2].[Supplemental Description Check]" caption="Supplemental Description Check" attribute="1" defaultMemberUniqueName="[Table_Quantities 2].[Supplemental Description Check].[All]" allUniqueName="[Table_Quantities 2].[Supplemental Description Check].[All]" dimensionUniqueName="[Table_Quantities 2]" displayFolder="" count="0" memberValueDatatype="130" unbalanced="0"/>
    <cacheHierarchy uniqueName="[Table_Quantities 2].[1]" caption="1" attribute="1" defaultMemberUniqueName="[Table_Quantities 2].[1].[All]" allUniqueName="[Table_Quantities 2].[1].[All]" dimensionUniqueName="[Table_Quantities 2]" displayFolder="" count="0" memberValueDatatype="20" unbalanced="0"/>
    <cacheHierarchy uniqueName="[Table_Quantities 2].[2]" caption="2" attribute="1" defaultMemberUniqueName="[Table_Quantities 2].[2].[All]" allUniqueName="[Table_Quantities 2].[2].[All]" dimensionUniqueName="[Table_Quantities 2]" displayFolder="" count="0" memberValueDatatype="20" unbalanced="0"/>
    <cacheHierarchy uniqueName="[Table_Quantities 2].[3]" caption="3" attribute="1" defaultMemberUniqueName="[Table_Quantities 2].[3].[All]" allUniqueName="[Table_Quantities 2].[3].[All]" dimensionUniqueName="[Table_Quantities 2]" displayFolder="" count="0" memberValueDatatype="20" unbalanced="0"/>
    <cacheHierarchy uniqueName="[Table_Quantities 2].[4]" caption="4" attribute="1" defaultMemberUniqueName="[Table_Quantities 2].[4].[All]" allUniqueName="[Table_Quantities 2].[4].[All]" dimensionUniqueName="[Table_Quantities 2]" displayFolder="" count="0" memberValueDatatype="20" unbalanced="0"/>
    <cacheHierarchy uniqueName="[Table_Quantities 2].[5]" caption="5" attribute="1" defaultMemberUniqueName="[Table_Quantities 2].[5].[All]" allUniqueName="[Table_Quantities 2].[5].[All]" dimensionUniqueName="[Table_Quantities 2]" displayFolder="" count="0" memberValueDatatype="20" unbalanced="0"/>
    <cacheHierarchy uniqueName="[Table_Quantities 2].[6]" caption="6" attribute="1" defaultMemberUniqueName="[Table_Quantities 2].[6].[All]" allUniqueName="[Table_Quantities 2].[6].[All]" dimensionUniqueName="[Table_Quantities 2]" displayFolder="" count="0" memberValueDatatype="20" unbalanced="0"/>
    <cacheHierarchy uniqueName="[Table_Quantities 2].[Name1]" caption="Name1" attribute="1" defaultMemberUniqueName="[Table_Quantities 2].[Name1].[All]" allUniqueName="[Table_Quantities 2].[Name1].[All]" dimensionUniqueName="[Table_Quantities 2]" displayFolder="" count="0" memberValueDatatype="130" unbalanced="0"/>
    <cacheHierarchy uniqueName="[Table_Quantities 2].[Name2]" caption="Name2" attribute="1" defaultMemberUniqueName="[Table_Quantities 2].[Name2].[All]" allUniqueName="[Table_Quantities 2].[Name2].[All]" dimensionUniqueName="[Table_Quantities 2]" displayFolder="" count="0" memberValueDatatype="130" unbalanced="0"/>
    <cacheHierarchy uniqueName="[Table_Quantities 2].[Name3]" caption="Name3" attribute="1" defaultMemberUniqueName="[Table_Quantities 2].[Name3].[All]" allUniqueName="[Table_Quantities 2].[Name3].[All]" dimensionUniqueName="[Table_Quantities 2]" displayFolder="" count="0" memberValueDatatype="130" unbalanced="0"/>
    <cacheHierarchy uniqueName="[Table_Quantities 2].[Name4]" caption="Name4" attribute="1" defaultMemberUniqueName="[Table_Quantities 2].[Name4].[All]" allUniqueName="[Table_Quantities 2].[Name4].[All]" dimensionUniqueName="[Table_Quantities 2]" displayFolder="" count="0" memberValueDatatype="130" unbalanced="0"/>
    <cacheHierarchy uniqueName="[Table_Quantities 2].[Name5]" caption="Name5" attribute="1" defaultMemberUniqueName="[Table_Quantities 2].[Name5].[All]" allUniqueName="[Table_Quantities 2].[Name5].[All]" dimensionUniqueName="[Table_Quantities 2]" displayFolder="" count="0" memberValueDatatype="130" unbalanced="0"/>
    <cacheHierarchy uniqueName="[Table_Quantities 2].[Name6]" caption="Name6" attribute="1" defaultMemberUniqueName="[Table_Quantities 2].[Name6].[All]" allUniqueName="[Table_Quantities 2].[Name6].[All]" dimensionUniqueName="[Table_Quantities 2]" displayFolder="" count="0" memberValueDatatype="130" unbalanced="0"/>
    <cacheHierarchy uniqueName="[Table_Quantities 2].[Location]" caption="Location" attribute="1" defaultMemberUniqueName="[Table_Quantities 2].[Location].[All]" allUniqueName="[Table_Quantities 2].[Location].[All]" dimensionUniqueName="[Table_Quantities 2]" displayFolder="" count="0" memberValueDatatype="130" unbalanced="0"/>
    <cacheHierarchy uniqueName="[Table_Quantities 2].[Pay Item Name]" caption="Pay Item Name" attribute="1" defaultMemberUniqueName="[Table_Quantities 2].[Pay Item Name].[All]" allUniqueName="[Table_Quantities 2].[Pay Item Name].[All]" dimensionUniqueName="[Table_Quantities 2]" displayFolder="" count="0" memberValueDatatype="130" unbalanced="0"/>
    <cacheHierarchy uniqueName="[Measures].[__XL_Count Table_Quantities]" caption="__XL_Count Table_Quantities" measure="1" displayFolder="" measureGroup="Table_Quantities" count="0" hidden="1"/>
    <cacheHierarchy uniqueName="[Measures].[__XL_Count Table_Drain]" caption="__XL_Count Table_Drain" measure="1" displayFolder="" measureGroup="Table_Drain" count="0" hidden="1"/>
    <cacheHierarchy uniqueName="[Measures].[__XL_Count Table_Driveway]" caption="__XL_Count Table_Driveway" measure="1" displayFolder="" measureGroup="Table_Driveway" count="0" hidden="1"/>
    <cacheHierarchy uniqueName="[Measures].[__XL_Count Table_Quantities 1]" caption="__XL_Count Table_Quantities 1" measure="1" displayFolder="" measureGroup="Table_Quantities 1" count="0" hidden="1"/>
    <cacheHierarchy uniqueName="[Measures].[__XL_Count Table_Drain 1]" caption="__XL_Count Table_Drain 1" measure="1" displayFolder="" measureGroup="Table_Drain 1" count="0" hidden="1"/>
    <cacheHierarchy uniqueName="[Measures].[__XL_Count Table_Quantities 2]" caption="__XL_Count Table_Quantities 2" measure="1" displayFolder="" measureGroup="Table_Quantities 2" count="0" hidden="1"/>
    <cacheHierarchy uniqueName="[Measures].[__XL_Count Table_Driveway 1]" caption="__XL_Count Table_Driveway 1" measure="1" displayFolder="" measureGroup="Table_Driveway 1" count="0" hidden="1"/>
    <cacheHierarchy uniqueName="[Measures].[__No measures defined]" caption="__No measures defined" measure="1" displayFolder="" count="0" hidden="1"/>
    <cacheHierarchy uniqueName="[Measures].[Count of QuantityCalc]" caption="Count of QuantityCalc" measure="1" displayFolder="" measureGroup="Table_Quantities 1" count="0" oneField="1" hidden="1">
      <fieldsUsage count="1">
        <fieldUsage x="19"/>
      </fieldsUsage>
      <extLst>
        <ext xmlns:x15="http://schemas.microsoft.com/office/spreadsheetml/2010/11/main" uri="{B97F6D7D-B522-45F9-BDA1-12C45D357490}">
          <x15:cacheHierarchy aggregatedColumn="127"/>
        </ext>
      </extLst>
    </cacheHierarchy>
    <cacheHierarchy uniqueName="[Measures].[Count of QuantityCalc 2]" caption="Count of QuantityCalc 2" measure="1" displayFolder="" measureGroup="Table_Quantities 2" count="0" hidden="1">
      <extLst>
        <ext xmlns:x15="http://schemas.microsoft.com/office/spreadsheetml/2010/11/main" uri="{B97F6D7D-B522-45F9-BDA1-12C45D357490}">
          <x15:cacheHierarchy aggregatedColumn="172"/>
        </ext>
      </extLst>
    </cacheHierarchy>
  </cacheHierarchies>
  <kpis count="0"/>
  <dimensions count="8">
    <dimension measure="1" name="Measures" uniqueName="[Measures]" caption="Measures"/>
    <dimension name="Table_Drain" uniqueName="[Table_Drain]" caption="Table_Drain"/>
    <dimension name="Table_Drain 1" uniqueName="[Table_Drain 1]" caption="Table_Drain 1"/>
    <dimension name="Table_Driveway" uniqueName="[Table_Driveway]" caption="Table_Driveway"/>
    <dimension name="Table_Driveway 1" uniqueName="[Table_Driveway 1]" caption="Table_Driveway 1"/>
    <dimension name="Table_Quantities" uniqueName="[Table_Quantities]" caption="Table_Quantities"/>
    <dimension name="Table_Quantities 1" uniqueName="[Table_Quantities 1]" caption="Table_Quantities 1"/>
    <dimension name="Table_Quantities 2" uniqueName="[Table_Quantities 2]" caption="Table_Quantities 2"/>
  </dimensions>
  <measureGroups count="7">
    <measureGroup name="Table_Drain" caption="Table_Drain"/>
    <measureGroup name="Table_Drain 1" caption="Table_Drain 1"/>
    <measureGroup name="Table_Driveway" caption="Table_Driveway"/>
    <measureGroup name="Table_Driveway 1" caption="Table_Driveway 1"/>
    <measureGroup name="Table_Quantities" caption="Table_Quantities"/>
    <measureGroup name="Table_Quantities 1" caption="Table_Quantities 1"/>
    <measureGroup name="Table_Quantities 2" caption="Table_Quantities 2"/>
  </measureGroups>
  <maps count="11">
    <map measureGroup="0" dimension="1"/>
    <map measureGroup="1" dimension="2"/>
    <map measureGroup="2" dimension="3"/>
    <map measureGroup="3" dimension="4"/>
    <map measureGroup="4" dimension="1"/>
    <map measureGroup="4" dimension="3"/>
    <map measureGroup="4" dimension="5"/>
    <map measureGroup="5" dimension="2"/>
    <map measureGroup="5" dimension="6"/>
    <map measureGroup="6" dimension="4"/>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rmour, Jacob (MDOT)" refreshedDate="43412.252762268516" backgroundQuery="1" createdVersion="6" refreshedVersion="6" minRefreshableVersion="3" recordCount="0" supportSubquery="1" supportAdvancedDrill="1" xr:uid="{AC0F2EAD-86C2-4942-A352-699B0EC6E6D3}">
  <cacheSource type="external" connectionId="1"/>
  <cacheFields count="23">
    <cacheField name="[Table_Quantities 2].[DGN Name].[DGN Name]" caption="DGN Name" numFmtId="0" hierarchy="153" level="1">
      <sharedItems containsSemiMixedTypes="0" containsNonDate="0" containsString="0"/>
    </cacheField>
    <cacheField name="[Table_Quantities 2].[Work Item].[Work Item]" caption="Work Item" numFmtId="0" hierarchy="154" level="1">
      <sharedItems containsSemiMixedTypes="0" containsNonDate="0" containsString="0"/>
    </cacheField>
    <cacheField name="[Table_Quantities 2].[Table - Type].[Table - Type]" caption="Table - Type" numFmtId="0" hierarchy="155" level="1">
      <sharedItems containsSemiMixedTypes="0" containsNonDate="0" containsString="0"/>
    </cacheField>
    <cacheField name="[Table_Quantities 2].[Table - Name].[Table - Name]" caption="Table - Name" numFmtId="0" hierarchy="156" level="1">
      <sharedItems containsSemiMixedTypes="0" containsNonDate="0" containsString="0"/>
    </cacheField>
    <cacheField name="[Table_Quantities 2].[Funding Code].[Funding Code]" caption="Funding Code" numFmtId="0" hierarchy="152" level="1">
      <sharedItems containsSemiMixedTypes="0" containsNonDate="0" containsString="0"/>
    </cacheField>
    <cacheField name="[Table_Quantities 2].[Item No.].[Item No.]" caption="Item No." numFmtId="0" hierarchy="158" level="1">
      <sharedItems count="10">
        <s v="3020016"/>
        <s v="3060010"/>
        <s v="5010061"/>
        <s v="8010005"/>
        <s v="8020037"/>
        <s v="8020038"/>
        <s v="8020050"/>
        <s v="8030046"/>
        <s v="8060020"/>
        <s v="" u="1"/>
      </sharedItems>
    </cacheField>
    <cacheField name="[Table_Quantities 2].[Name1].[Name1]" caption="Name1" numFmtId="0" hierarchy="189" level="1">
      <sharedItems count="8">
        <s v="Aggregate"/>
        <s v="HMA Approach"/>
        <s v="Driveway,"/>
        <s v="Curb and"/>
        <s v="Driveway"/>
        <s v="Sidewalk,"/>
        <s v="Shared use"/>
        <s v="" u="1"/>
      </sharedItems>
    </cacheField>
    <cacheField name="[Table_Quantities 2].[Name2].[Name2]" caption="Name2" numFmtId="0" hierarchy="190" level="1">
      <sharedItems count="8">
        <s v="Base, 6 inch"/>
        <s v="Surface Cse, 6"/>
        <s v=""/>
        <s v="Nonreinf Conc,"/>
        <s v="Gutter, Conc,"/>
        <s v="Opening, Conc,"/>
        <s v="Conc, 6 inch"/>
        <s v="Path, Conc"/>
      </sharedItems>
    </cacheField>
    <cacheField name="[Table_Quantities 2].[Name3].[Name3]" caption="Name3" numFmtId="0" hierarchy="191" level="1">
      <sharedItems count="6">
        <s v=""/>
        <s v="inch"/>
        <s v="6 inch"/>
        <s v="Det F3"/>
        <s v="Det F4"/>
        <s v="Det M"/>
      </sharedItems>
    </cacheField>
    <cacheField name="[Table_Quantities 2].[Name4].[Name4]" caption="Name4" numFmtId="0" hierarchy="192" level="1">
      <sharedItems count="1">
        <s v=""/>
      </sharedItems>
    </cacheField>
    <cacheField name="[Table_Quantities 2].[Name5].[Name5]" caption="Name5" numFmtId="0" hierarchy="193" level="1">
      <sharedItems count="1">
        <s v=""/>
      </sharedItems>
    </cacheField>
    <cacheField name="[Table_Quantities 2].[Name6].[Name6]" caption="Name6" numFmtId="0" hierarchy="194" level="1">
      <sharedItems count="1">
        <s v=""/>
      </sharedItems>
    </cacheField>
    <cacheField name="[Table_Quantities 2].[Units].[Units]" caption="Units" numFmtId="0" hierarchy="162" level="1">
      <sharedItems count="5">
        <s v="Syd"/>
        <s v="Ton"/>
        <s v="Ft"/>
        <s v="Sft"/>
        <s v="" u="1"/>
      </sharedItems>
    </cacheField>
    <cacheField name="[Table_Driveway 1].[Driveway Name].[Driveway Name]" caption="Driveway Name" numFmtId="0" hierarchy="44" level="1">
      <sharedItems count="6">
        <s v="ARNOLD | 0151+71 | LT"/>
        <s v="ARNOLD | 0152+77 | RT"/>
        <s v="BROADWAY | 0052+34 | RT"/>
        <s v="KERR CDS | 0150+67 | LT"/>
        <s v="KERR CDS | 0151+36 | LT"/>
        <s v="KERR CDS | 0152+55 | LT"/>
      </sharedItems>
    </cacheField>
    <cacheField name="[Table_Driveway 1].[Alignment].[Alignment]" caption="Alignment" numFmtId="0" hierarchy="45" level="1">
      <sharedItems count="3">
        <s v="ARNOLD"/>
        <s v="BROADWAY"/>
        <s v="KERR CDS"/>
      </sharedItems>
    </cacheField>
    <cacheField name="[Table_Driveway 1].[Station+Lt/Rt].[Station+Lt/Rt]" caption="Station+Lt/Rt" numFmtId="0" hierarchy="61" level="1">
      <sharedItems count="6">
        <s v="151+71 LT"/>
        <s v="152+77 RT"/>
        <s v="52+34 RT"/>
        <s v="150+67 LT"/>
        <s v="151+36 LT"/>
        <s v="152+55 LT"/>
      </sharedItems>
    </cacheField>
    <cacheField name="[Table_Driveway 1].[Back Offset from CL].[Back Offset from CL]" caption="Back Offset from CL" numFmtId="0" hierarchy="48" level="1">
      <sharedItems containsSemiMixedTypes="0" containsString="0" containsNumber="1" minValue="34" maxValue="54.8" count="5">
        <n v="45"/>
        <n v="54.8"/>
        <n v="40.799999999999997"/>
        <n v="42.5"/>
        <n v="34"/>
      </sharedItems>
    </cacheField>
    <cacheField name="[Table_Driveway 1].[Prop Driveway Slope].[Prop Driveway Slope]" caption="Prop Driveway Slope" numFmtId="0" hierarchy="49" level="1">
      <sharedItems containsSemiMixedTypes="0" containsString="0" containsNumber="1" minValue="-5.9700000000000003E-2" maxValue="1.61E-2" count="6">
        <n v="-1.09E-2"/>
        <n v="3.7000000000000002E-3"/>
        <n v="1.61E-2"/>
        <n v="-1.37E-2"/>
        <n v="-4.7300000000000002E-2"/>
        <n v="-5.9700000000000003E-2"/>
      </sharedItems>
    </cacheField>
    <cacheField name="[Table_Driveway 1].[Prop Driveway Width].[Prop Driveway Width]" caption="Prop Driveway Width" numFmtId="0" hierarchy="50" level="1">
      <sharedItems containsSemiMixedTypes="0" containsString="0" containsNumber="1" minValue="12" maxValue="25" count="6">
        <n v="25"/>
        <n v="21.7"/>
        <n v="22.5"/>
        <n v="12"/>
        <n v="15.5"/>
        <n v="15"/>
      </sharedItems>
    </cacheField>
    <cacheField name="[Table_Driveway 1].[Radius - Entering].[Radius - Entering]" caption="Radius - Entering" numFmtId="0" hierarchy="51" level="1">
      <sharedItems containsSemiMixedTypes="0" containsString="0" containsNumber="1" containsInteger="1" minValue="10" maxValue="20" count="4">
        <n v="10"/>
        <n v="15"/>
        <n v="20"/>
        <n v="14"/>
      </sharedItems>
      <extLst>
        <ext xmlns:x15="http://schemas.microsoft.com/office/spreadsheetml/2010/11/main" uri="{4F2E5C28-24EA-4eb8-9CBF-B6C8F9C3D259}">
          <x15:cachedUniqueNames>
            <x15:cachedUniqueName index="0" name="[Table_Driveway 1].[Radius - Entering].&amp;[10]"/>
            <x15:cachedUniqueName index="1" name="[Table_Driveway 1].[Radius - Entering].&amp;[15]"/>
            <x15:cachedUniqueName index="2" name="[Table_Driveway 1].[Radius - Entering].&amp;[20]"/>
            <x15:cachedUniqueName index="3" name="[Table_Driveway 1].[Radius - Entering].&amp;[14]"/>
          </x15:cachedUniqueNames>
        </ext>
      </extLst>
    </cacheField>
    <cacheField name="[Table_Driveway 1].[Custom 1].[Custom 1]" caption="Custom 1" numFmtId="0" hierarchy="53" level="1">
      <sharedItems count="1">
        <s v="LOW VOLUME"/>
      </sharedItems>
    </cacheField>
    <cacheField name="[Table_Driveway 1].[Radius - Exiting].[Radius - Exiting]" caption="Radius - Exiting" numFmtId="0" hierarchy="52" level="1">
      <sharedItems containsSemiMixedTypes="0" containsString="0" containsNumber="1" containsInteger="1" minValue="10" maxValue="20" count="3">
        <n v="20"/>
        <n v="15"/>
        <n v="10"/>
      </sharedItems>
      <extLst>
        <ext xmlns:x15="http://schemas.microsoft.com/office/spreadsheetml/2010/11/main" uri="{4F2E5C28-24EA-4eb8-9CBF-B6C8F9C3D259}">
          <x15:cachedUniqueNames>
            <x15:cachedUniqueName index="0" name="[Table_Driveway 1].[Radius - Exiting].&amp;[20]"/>
            <x15:cachedUniqueName index="1" name="[Table_Driveway 1].[Radius - Exiting].&amp;[15]"/>
            <x15:cachedUniqueName index="2" name="[Table_Driveway 1].[Radius - Exiting].&amp;[10]"/>
          </x15:cachedUniqueNames>
        </ext>
      </extLst>
    </cacheField>
    <cacheField name="[Measures].[Count of QuantityCalc 2]" caption="Count of QuantityCalc 2" numFmtId="0" hierarchy="206" level="32767"/>
  </cacheFields>
  <cacheHierarchies count="207">
    <cacheHierarchy uniqueName="[Table_Drain].[Drainage Name]" caption="Drainage Name" attribute="1" defaultMemberUniqueName="[Table_Drain].[Drainage Name].[All]" allUniqueName="[Table_Drain].[Drainage Name].[All]" dimensionUniqueName="[Table_Drain]" displayFolder="" count="0" memberValueDatatype="130" unbalanced="0"/>
    <cacheHierarchy uniqueName="[Table_Drain].[Structure No.]" caption="Structure No." attribute="1" defaultMemberUniqueName="[Table_Drain].[Structure No.].[All]" allUniqueName="[Table_Drain].[Structure No.].[All]" dimensionUniqueName="[Table_Drain]" displayFolder="" count="0" memberValueDatatype="130" unbalanced="0"/>
    <cacheHierarchy uniqueName="[Table_Drain].[Alignment]" caption="Alignment" attribute="1" defaultMemberUniqueName="[Table_Drain].[Alignment].[All]" allUniqueName="[Table_Drain].[Alignment].[All]" dimensionUniqueName="[Table_Drain]" displayFolder="" count="0" memberValueDatatype="130" unbalanced="0"/>
    <cacheHierarchy uniqueName="[Table_Drain].[Station]" caption="Station" attribute="1" defaultMemberUniqueName="[Table_Drain].[Station].[All]" allUniqueName="[Table_Drain].[Station].[All]" dimensionUniqueName="[Table_Drain]" displayFolder="" count="0" memberValueDatatype="130" unbalanced="0"/>
    <cacheHierarchy uniqueName="[Table_Drain].[Offset]" caption="Offset" attribute="1" defaultMemberUniqueName="[Table_Drain].[Offset].[All]" allUniqueName="[Table_Drain].[Offset].[All]" dimensionUniqueName="[Table_Drain]" displayFolder="" count="0" memberValueDatatype="130" unbalanced="0"/>
    <cacheHierarchy uniqueName="[Table_Drain].[Lt/Rt]" caption="Lt/Rt" attribute="1" defaultMemberUniqueName="[Table_Drain].[Lt/Rt].[All]" allUniqueName="[Table_Drain].[Lt/Rt].[All]" dimensionUniqueName="[Table_Drain]" displayFolder="" count="0" memberValueDatatype="130" unbalanced="0"/>
    <cacheHierarchy uniqueName="[Table_Drain].[Cover-N]" caption="Cover-N" attribute="1" defaultMemberUniqueName="[Table_Drain].[Cover-N].[All]" allUniqueName="[Table_Drain].[Cover-N].[All]" dimensionUniqueName="[Table_Drain]" displayFolder="" count="0" memberValueDatatype="130" unbalanced="0"/>
    <cacheHierarchy uniqueName="[Table_Drain].[Cover-E]" caption="Cover-E" attribute="1" defaultMemberUniqueName="[Table_Drain].[Cover-E].[All]" allUniqueName="[Table_Drain].[Cover-E].[All]" dimensionUniqueName="[Table_Drain]" displayFolder="" count="0" memberValueDatatype="130" unbalanced="0"/>
    <cacheHierarchy uniqueName="[Table_Drain].[Structure-N]" caption="Structure-N" attribute="1" defaultMemberUniqueName="[Table_Drain].[Structure-N].[All]" allUniqueName="[Table_Drain].[Structure-N].[All]" dimensionUniqueName="[Table_Drain]" displayFolder="" count="0" memberValueDatatype="130" unbalanced="0"/>
    <cacheHierarchy uniqueName="[Table_Drain].[Structure-E]" caption="Structure-E" attribute="1" defaultMemberUniqueName="[Table_Drain].[Structure-E].[All]" allUniqueName="[Table_Drain].[Structure-E].[All]" dimensionUniqueName="[Table_Drain]" displayFolder="" count="0" memberValueDatatype="130" unbalanced="0"/>
    <cacheHierarchy uniqueName="[Table_Drain].[Rim Elev.]" caption="Rim Elev." attribute="1" defaultMemberUniqueName="[Table_Drain].[Rim Elev.].[All]" allUniqueName="[Table_Drain].[Rim Elev.].[All]" dimensionUniqueName="[Table_Drain]" displayFolder="" count="0" memberValueDatatype="130" unbalanced="0"/>
    <cacheHierarchy uniqueName="[Table_Drain].[Offset+Lt/Rt]" caption="Offset+Lt/Rt" attribute="1" defaultMemberUniqueName="[Table_Drain].[Offset+Lt/Rt].[All]" allUniqueName="[Table_Drain].[Offset+Lt/Rt].[All]" dimensionUniqueName="[Table_Drain]" displayFolder="" count="0" memberValueDatatype="130" unbalanced="0"/>
    <cacheHierarchy uniqueName="[Table_Drain].[Station Format]" caption="Station Format" attribute="1" defaultMemberUniqueName="[Table_Drain].[Station Format].[All]" allUniqueName="[Table_Drain].[Station Format].[All]" dimensionUniqueName="[Table_Drain]" displayFolder="" count="0" memberValueDatatype="130" unbalanced="0"/>
    <cacheHierarchy uniqueName="[Table_Drain 1].[Drainage Name]" caption="Drainage Name" attribute="1" defaultMemberUniqueName="[Table_Drain 1].[Drainage Name].[All]" allUniqueName="[Table_Drain 1].[Drainage Name].[All]" dimensionUniqueName="[Table_Drain 1]" displayFolder="" count="0" memberValueDatatype="130" unbalanced="0"/>
    <cacheHierarchy uniqueName="[Table_Drain 1].[Structure No.]" caption="Structure No." attribute="1" defaultMemberUniqueName="[Table_Drain 1].[Structure No.].[All]" allUniqueName="[Table_Drain 1].[Structure No.].[All]" dimensionUniqueName="[Table_Drain 1]" displayFolder="" count="0" memberValueDatatype="20" unbalanced="0"/>
    <cacheHierarchy uniqueName="[Table_Drain 1].[Alignment]" caption="Alignment" attribute="1" defaultMemberUniqueName="[Table_Drain 1].[Alignment].[All]" allUniqueName="[Table_Drain 1].[Alignment].[All]" dimensionUniqueName="[Table_Drain 1]" displayFolder="" count="0" memberValueDatatype="130" unbalanced="0"/>
    <cacheHierarchy uniqueName="[Table_Drain 1].[Station]" caption="Station" attribute="1" defaultMemberUniqueName="[Table_Drain 1].[Station].[All]" allUniqueName="[Table_Drain 1].[Station].[All]" dimensionUniqueName="[Table_Drain 1]" displayFolder="" count="0" memberValueDatatype="130" unbalanced="0"/>
    <cacheHierarchy uniqueName="[Table_Drain 1].[Offset]" caption="Offset" attribute="1" defaultMemberUniqueName="[Table_Drain 1].[Offset].[All]" allUniqueName="[Table_Drain 1].[Offset].[All]" dimensionUniqueName="[Table_Drain 1]" displayFolder="" count="0" memberValueDatatype="20" unbalanced="0"/>
    <cacheHierarchy uniqueName="[Table_Drain 1].[Lt/Rt]" caption="Lt/Rt" attribute="1" defaultMemberUniqueName="[Table_Drain 1].[Lt/Rt].[All]" allUniqueName="[Table_Drain 1].[Lt/Rt].[All]" dimensionUniqueName="[Table_Drain 1]" displayFolder="" count="0" memberValueDatatype="130" unbalanced="0"/>
    <cacheHierarchy uniqueName="[Table_Drain 1].[Cover-N]" caption="Cover-N" attribute="1" defaultMemberUniqueName="[Table_Drain 1].[Cover-N].[All]" allUniqueName="[Table_Drain 1].[Cover-N].[All]" dimensionUniqueName="[Table_Drain 1]" displayFolder="" count="0" memberValueDatatype="130" unbalanced="0"/>
    <cacheHierarchy uniqueName="[Table_Drain 1].[Cover-E]" caption="Cover-E" attribute="1" defaultMemberUniqueName="[Table_Drain 1].[Cover-E].[All]" allUniqueName="[Table_Drain 1].[Cover-E].[All]" dimensionUniqueName="[Table_Drain 1]" displayFolder="" count="0" memberValueDatatype="130" unbalanced="0"/>
    <cacheHierarchy uniqueName="[Table_Drain 1].[Structure-N]" caption="Structure-N" attribute="1" defaultMemberUniqueName="[Table_Drain 1].[Structure-N].[All]" allUniqueName="[Table_Drain 1].[Structure-N].[All]" dimensionUniqueName="[Table_Drain 1]" displayFolder="" count="0" memberValueDatatype="130" unbalanced="0"/>
    <cacheHierarchy uniqueName="[Table_Drain 1].[Structure-E]" caption="Structure-E" attribute="1" defaultMemberUniqueName="[Table_Drain 1].[Structure-E].[All]" allUniqueName="[Table_Drain 1].[Structure-E].[All]" dimensionUniqueName="[Table_Drain 1]" displayFolder="" count="0" memberValueDatatype="130" unbalanced="0"/>
    <cacheHierarchy uniqueName="[Table_Drain 1].[Rim Elev.]" caption="Rim Elev." attribute="1" defaultMemberUniqueName="[Table_Drain 1].[Rim Elev.].[All]" allUniqueName="[Table_Drain 1].[Rim Elev.].[All]" dimensionUniqueName="[Table_Drain 1]" displayFolder="" count="0" memberValueDatatype="5" unbalanced="0"/>
    <cacheHierarchy uniqueName="[Table_Drain 1].[Offset+Lt/Rt]" caption="Offset+Lt/Rt" attribute="1" defaultMemberUniqueName="[Table_Drain 1].[Offset+Lt/Rt].[All]" allUniqueName="[Table_Drain 1].[Offset+Lt/Rt].[All]" dimensionUniqueName="[Table_Drain 1]" displayFolder="" count="0" memberValueDatatype="130" unbalanced="0"/>
    <cacheHierarchy uniqueName="[Table_Drain 1].[Station Format]" caption="Station Format" attribute="1" defaultMemberUniqueName="[Table_Drain 1].[Station Format].[All]" allUniqueName="[Table_Drain 1].[Station Format].[All]" dimensionUniqueName="[Table_Drain 1]" displayFolder="" count="0" memberValueDatatype="130" unbalanced="0"/>
    <cacheHierarchy uniqueName="[Table_Driveway].[Driveway Name]" caption="Driveway Name" attribute="1" defaultMemberUniqueName="[Table_Driveway].[Driveway Name].[All]" allUniqueName="[Table_Driveway].[Driveway Name].[All]" dimensionUniqueName="[Table_Driveway]" displayFolder="" count="0" memberValueDatatype="130" unbalanced="0"/>
    <cacheHierarchy uniqueName="[Table_Driveway].[Alignment]" caption="Alignment" attribute="1" defaultMemberUniqueName="[Table_Driveway].[Alignment].[All]" allUniqueName="[Table_Driveway].[Alignment].[All]" dimensionUniqueName="[Table_Driveway]" displayFolder="" count="0" memberValueDatatype="130" unbalanced="0"/>
    <cacheHierarchy uniqueName="[Table_Driveway].[Station]" caption="Station" attribute="1" defaultMemberUniqueName="[Table_Driveway].[Station].[All]" allUniqueName="[Table_Driveway].[Station].[All]" dimensionUniqueName="[Table_Driveway]" displayFolder="" count="0" memberValueDatatype="130" unbalanced="0"/>
    <cacheHierarchy uniqueName="[Table_Driveway].[Lt/Rt]" caption="Lt/Rt" attribute="1" defaultMemberUniqueName="[Table_Driveway].[Lt/Rt].[All]" allUniqueName="[Table_Driveway].[Lt/Rt].[All]" dimensionUniqueName="[Table_Driveway]" displayFolder="" count="0" memberValueDatatype="130" unbalanced="0"/>
    <cacheHierarchy uniqueName="[Table_Driveway].[Back Offset from CL]" caption="Back Offset from CL" attribute="1" defaultMemberUniqueName="[Table_Driveway].[Back Offset from CL].[All]" allUniqueName="[Table_Driveway].[Back Offset from CL].[All]" dimensionUniqueName="[Table_Driveway]" displayFolder="" count="0" memberValueDatatype="130" unbalanced="0"/>
    <cacheHierarchy uniqueName="[Table_Driveway].[Prop Driveway Slope]" caption="Prop Driveway Slope" attribute="1" defaultMemberUniqueName="[Table_Driveway].[Prop Driveway Slope].[All]" allUniqueName="[Table_Driveway].[Prop Driveway Slope].[All]" dimensionUniqueName="[Table_Driveway]" displayFolder="" count="0" memberValueDatatype="130" unbalanced="0"/>
    <cacheHierarchy uniqueName="[Table_Driveway].[Prop Driveway Width]" caption="Prop Driveway Width" attribute="1" defaultMemberUniqueName="[Table_Driveway].[Prop Driveway Width].[All]" allUniqueName="[Table_Driveway].[Prop Driveway Width].[All]" dimensionUniqueName="[Table_Driveway]" displayFolder="" count="0" memberValueDatatype="130" unbalanced="0"/>
    <cacheHierarchy uniqueName="[Table_Driveway].[Radius - Entering]" caption="Radius - Entering" attribute="1" defaultMemberUniqueName="[Table_Driveway].[Radius - Entering].[All]" allUniqueName="[Table_Driveway].[Radius - Entering].[All]" dimensionUniqueName="[Table_Driveway]" displayFolder="" count="0" memberValueDatatype="130" unbalanced="0"/>
    <cacheHierarchy uniqueName="[Table_Driveway].[Radius - Exiting]" caption="Radius - Exiting" attribute="1" defaultMemberUniqueName="[Table_Driveway].[Radius - Exiting].[All]" allUniqueName="[Table_Driveway].[Radius - Exiting].[All]" dimensionUniqueName="[Table_Driveway]" displayFolder="" count="0" memberValueDatatype="130" unbalanced="0"/>
    <cacheHierarchy uniqueName="[Table_Driveway].[Custom 1]" caption="Custom 1" attribute="1" defaultMemberUniqueName="[Table_Driveway].[Custom 1].[All]" allUniqueName="[Table_Driveway].[Custom 1].[All]" dimensionUniqueName="[Table_Driveway]" displayFolder="" count="0" memberValueDatatype="130" unbalanced="0"/>
    <cacheHierarchy uniqueName="[Table_Driveway].[Custom 2]" caption="Custom 2" attribute="1" defaultMemberUniqueName="[Table_Driveway].[Custom 2].[All]" allUniqueName="[Table_Driveway].[Custom 2].[All]" dimensionUniqueName="[Table_Driveway]" displayFolder="" count="0" memberValueDatatype="130" unbalanced="0"/>
    <cacheHierarchy uniqueName="[Table_Driveway].[Custom 3]" caption="Custom 3" attribute="1" defaultMemberUniqueName="[Table_Driveway].[Custom 3].[All]" allUniqueName="[Table_Driveway].[Custom 3].[All]" dimensionUniqueName="[Table_Driveway]" displayFolder="" count="0" memberValueDatatype="130" unbalanced="0"/>
    <cacheHierarchy uniqueName="[Table_Driveway].[Custom 4]" caption="Custom 4" attribute="1" defaultMemberUniqueName="[Table_Driveway].[Custom 4].[All]" allUniqueName="[Table_Driveway].[Custom 4].[All]" dimensionUniqueName="[Table_Driveway]" displayFolder="" count="0" memberValueDatatype="130" unbalanced="0"/>
    <cacheHierarchy uniqueName="[Table_Driveway].[Custom 5]" caption="Custom 5" attribute="1" defaultMemberUniqueName="[Table_Driveway].[Custom 5].[All]" allUniqueName="[Table_Driveway].[Custom 5].[All]" dimensionUniqueName="[Table_Driveway]" displayFolder="" count="0" memberValueDatatype="130" unbalanced="0"/>
    <cacheHierarchy uniqueName="[Table_Driveway].[Custom 6]" caption="Custom 6" attribute="1" defaultMemberUniqueName="[Table_Driveway].[Custom 6].[All]" allUniqueName="[Table_Driveway].[Custom 6].[All]" dimensionUniqueName="[Table_Driveway]" displayFolder="" count="0" memberValueDatatype="130" unbalanced="0"/>
    <cacheHierarchy uniqueName="[Table_Driveway].[Custom 7]" caption="Custom 7" attribute="1" defaultMemberUniqueName="[Table_Driveway].[Custom 7].[All]" allUniqueName="[Table_Driveway].[Custom 7].[All]" dimensionUniqueName="[Table_Driveway]" displayFolder="" count="0" memberValueDatatype="130" unbalanced="0"/>
    <cacheHierarchy uniqueName="[Table_Driveway].[Custom 8]" caption="Custom 8" attribute="1" defaultMemberUniqueName="[Table_Driveway].[Custom 8].[All]" allUniqueName="[Table_Driveway].[Custom 8].[All]" dimensionUniqueName="[Table_Driveway]" displayFolder="" count="0" memberValueDatatype="130" unbalanced="0"/>
    <cacheHierarchy uniqueName="[Table_Driveway].[Station+Lt/Rt]" caption="Station+Lt/Rt" attribute="1" defaultMemberUniqueName="[Table_Driveway].[Station+Lt/Rt].[All]" allUniqueName="[Table_Driveway].[Station+Lt/Rt].[All]" dimensionUniqueName="[Table_Driveway]" displayFolder="" count="0" memberValueDatatype="130" unbalanced="0"/>
    <cacheHierarchy uniqueName="[Table_Driveway 1].[Driveway Name]" caption="Driveway Name" attribute="1" defaultMemberUniqueName="[Table_Driveway 1].[Driveway Name].[All]" allUniqueName="[Table_Driveway 1].[Driveway Name].[All]" dimensionUniqueName="[Table_Driveway 1]" displayFolder="" count="2" memberValueDatatype="130" unbalanced="0">
      <fieldsUsage count="2">
        <fieldUsage x="-1"/>
        <fieldUsage x="13"/>
      </fieldsUsage>
    </cacheHierarchy>
    <cacheHierarchy uniqueName="[Table_Driveway 1].[Alignment]" caption="Alignment" attribute="1" defaultMemberUniqueName="[Table_Driveway 1].[Alignment].[All]" allUniqueName="[Table_Driveway 1].[Alignment].[All]" dimensionUniqueName="[Table_Driveway 1]" displayFolder="" count="2" memberValueDatatype="130" unbalanced="0">
      <fieldsUsage count="2">
        <fieldUsage x="-1"/>
        <fieldUsage x="14"/>
      </fieldsUsage>
    </cacheHierarchy>
    <cacheHierarchy uniqueName="[Table_Driveway 1].[Station]" caption="Station" attribute="1" defaultMemberUniqueName="[Table_Driveway 1].[Station].[All]" allUniqueName="[Table_Driveway 1].[Station].[All]" dimensionUniqueName="[Table_Driveway 1]" displayFolder="" count="0" memberValueDatatype="20" unbalanced="0"/>
    <cacheHierarchy uniqueName="[Table_Driveway 1].[Lt/Rt]" caption="Lt/Rt" attribute="1" defaultMemberUniqueName="[Table_Driveway 1].[Lt/Rt].[All]" allUniqueName="[Table_Driveway 1].[Lt/Rt].[All]" dimensionUniqueName="[Table_Driveway 1]" displayFolder="" count="0" memberValueDatatype="130" unbalanced="0"/>
    <cacheHierarchy uniqueName="[Table_Driveway 1].[Back Offset from CL]" caption="Back Offset from CL" attribute="1" defaultMemberUniqueName="[Table_Driveway 1].[Back Offset from CL].[All]" allUniqueName="[Table_Driveway 1].[Back Offset from CL].[All]" dimensionUniqueName="[Table_Driveway 1]" displayFolder="" count="2" memberValueDatatype="5" unbalanced="0">
      <fieldsUsage count="2">
        <fieldUsage x="-1"/>
        <fieldUsage x="16"/>
      </fieldsUsage>
    </cacheHierarchy>
    <cacheHierarchy uniqueName="[Table_Driveway 1].[Prop Driveway Slope]" caption="Prop Driveway Slope" attribute="1" defaultMemberUniqueName="[Table_Driveway 1].[Prop Driveway Slope].[All]" allUniqueName="[Table_Driveway 1].[Prop Driveway Slope].[All]" dimensionUniqueName="[Table_Driveway 1]" displayFolder="" count="2" memberValueDatatype="5" unbalanced="0">
      <fieldsUsage count="2">
        <fieldUsage x="-1"/>
        <fieldUsage x="17"/>
      </fieldsUsage>
    </cacheHierarchy>
    <cacheHierarchy uniqueName="[Table_Driveway 1].[Prop Driveway Width]" caption="Prop Driveway Width" attribute="1" defaultMemberUniqueName="[Table_Driveway 1].[Prop Driveway Width].[All]" allUniqueName="[Table_Driveway 1].[Prop Driveway Width].[All]" dimensionUniqueName="[Table_Driveway 1]" displayFolder="" count="2" memberValueDatatype="5" unbalanced="0">
      <fieldsUsage count="2">
        <fieldUsage x="-1"/>
        <fieldUsage x="18"/>
      </fieldsUsage>
    </cacheHierarchy>
    <cacheHierarchy uniqueName="[Table_Driveway 1].[Radius - Entering]" caption="Radius - Entering" attribute="1" defaultMemberUniqueName="[Table_Driveway 1].[Radius - Entering].[All]" allUniqueName="[Table_Driveway 1].[Radius - Entering].[All]" dimensionUniqueName="[Table_Driveway 1]" displayFolder="" count="2" memberValueDatatype="20" unbalanced="0">
      <fieldsUsage count="2">
        <fieldUsage x="-1"/>
        <fieldUsage x="19"/>
      </fieldsUsage>
    </cacheHierarchy>
    <cacheHierarchy uniqueName="[Table_Driveway 1].[Radius - Exiting]" caption="Radius - Exiting" attribute="1" defaultMemberUniqueName="[Table_Driveway 1].[Radius - Exiting].[All]" allUniqueName="[Table_Driveway 1].[Radius - Exiting].[All]" dimensionUniqueName="[Table_Driveway 1]" displayFolder="" count="2" memberValueDatatype="20" unbalanced="0">
      <fieldsUsage count="2">
        <fieldUsage x="-1"/>
        <fieldUsage x="21"/>
      </fieldsUsage>
    </cacheHierarchy>
    <cacheHierarchy uniqueName="[Table_Driveway 1].[Custom 1]" caption="Custom 1" attribute="1" defaultMemberUniqueName="[Table_Driveway 1].[Custom 1].[All]" allUniqueName="[Table_Driveway 1].[Custom 1].[All]" dimensionUniqueName="[Table_Driveway 1]" displayFolder="" count="2" memberValueDatatype="130" unbalanced="0">
      <fieldsUsage count="2">
        <fieldUsage x="-1"/>
        <fieldUsage x="20"/>
      </fieldsUsage>
    </cacheHierarchy>
    <cacheHierarchy uniqueName="[Table_Driveway 1].[Custom 2]" caption="Custom 2" attribute="1" defaultMemberUniqueName="[Table_Driveway 1].[Custom 2].[All]" allUniqueName="[Table_Driveway 1].[Custom 2].[All]" dimensionUniqueName="[Table_Driveway 1]" displayFolder="" count="0" memberValueDatatype="130" unbalanced="0"/>
    <cacheHierarchy uniqueName="[Table_Driveway 1].[Custom 3]" caption="Custom 3" attribute="1" defaultMemberUniqueName="[Table_Driveway 1].[Custom 3].[All]" allUniqueName="[Table_Driveway 1].[Custom 3].[All]" dimensionUniqueName="[Table_Driveway 1]" displayFolder="" count="0" memberValueDatatype="130" unbalanced="0"/>
    <cacheHierarchy uniqueName="[Table_Driveway 1].[Custom 4]" caption="Custom 4" attribute="1" defaultMemberUniqueName="[Table_Driveway 1].[Custom 4].[All]" allUniqueName="[Table_Driveway 1].[Custom 4].[All]" dimensionUniqueName="[Table_Driveway 1]" displayFolder="" count="0" memberValueDatatype="130" unbalanced="0"/>
    <cacheHierarchy uniqueName="[Table_Driveway 1].[Custom 5]" caption="Custom 5" attribute="1" defaultMemberUniqueName="[Table_Driveway 1].[Custom 5].[All]" allUniqueName="[Table_Driveway 1].[Custom 5].[All]" dimensionUniqueName="[Table_Driveway 1]" displayFolder="" count="0" memberValueDatatype="130" unbalanced="0"/>
    <cacheHierarchy uniqueName="[Table_Driveway 1].[Custom 6]" caption="Custom 6" attribute="1" defaultMemberUniqueName="[Table_Driveway 1].[Custom 6].[All]" allUniqueName="[Table_Driveway 1].[Custom 6].[All]" dimensionUniqueName="[Table_Driveway 1]" displayFolder="" count="0" memberValueDatatype="130" unbalanced="0"/>
    <cacheHierarchy uniqueName="[Table_Driveway 1].[Custom 7]" caption="Custom 7" attribute="1" defaultMemberUniqueName="[Table_Driveway 1].[Custom 7].[All]" allUniqueName="[Table_Driveway 1].[Custom 7].[All]" dimensionUniqueName="[Table_Driveway 1]" displayFolder="" count="0" memberValueDatatype="130" unbalanced="0"/>
    <cacheHierarchy uniqueName="[Table_Driveway 1].[Custom 8]" caption="Custom 8" attribute="1" defaultMemberUniqueName="[Table_Driveway 1].[Custom 8].[All]" allUniqueName="[Table_Driveway 1].[Custom 8].[All]" dimensionUniqueName="[Table_Driveway 1]" displayFolder="" count="0" memberValueDatatype="130" unbalanced="0"/>
    <cacheHierarchy uniqueName="[Table_Driveway 1].[Station+Lt/Rt]" caption="Station+Lt/Rt" attribute="1" defaultMemberUniqueName="[Table_Driveway 1].[Station+Lt/Rt].[All]" allUniqueName="[Table_Driveway 1].[Station+Lt/Rt].[All]" dimensionUniqueName="[Table_Driveway 1]" displayFolder="" count="2" memberValueDatatype="130" unbalanced="0">
      <fieldsUsage count="2">
        <fieldUsage x="-1"/>
        <fieldUsage x="15"/>
      </fieldsUsage>
    </cacheHierarchy>
    <cacheHierarchy uniqueName="[Table_Quantities].[Funding Code]" caption="Funding Code" attribute="1" defaultMemberUniqueName="[Table_Quantities].[Funding Code].[All]" allUniqueName="[Table_Quantities].[Funding Code].[All]" dimensionUniqueName="[Table_Quantities]" displayFolder="" count="0" memberValueDatatype="130" unbalanced="0"/>
    <cacheHierarchy uniqueName="[Table_Quantities].[DGN Name]" caption="DGN Name" attribute="1" defaultMemberUniqueName="[Table_Quantities].[DGN Name].[All]" allUniqueName="[Table_Quantities].[DGN Name].[All]" dimensionUniqueName="[Table_Quantities]" displayFolder="" count="0" memberValueDatatype="130" unbalanced="0"/>
    <cacheHierarchy uniqueName="[Table_Quantities].[Work Item]" caption="Work Item" attribute="1" defaultMemberUniqueName="[Table_Quantities].[Work Item].[All]" allUniqueName="[Table_Quantities].[Work Item].[All]" dimensionUniqueName="[Table_Quantities]" displayFolder="" count="0" memberValueDatatype="130" unbalanced="0"/>
    <cacheHierarchy uniqueName="[Table_Quantities].[Table - Type]" caption="Table - Type" attribute="1" defaultMemberUniqueName="[Table_Quantities].[Table - Type].[All]" allUniqueName="[Table_Quantities].[Table - Type].[All]" dimensionUniqueName="[Table_Quantities]" displayFolder="" count="0" memberValueDatatype="130" unbalanced="0"/>
    <cacheHierarchy uniqueName="[Table_Quantities].[Table - Name]" caption="Table - Name" attribute="1" defaultMemberUniqueName="[Table_Quantities].[Table - Name].[All]" allUniqueName="[Table_Quantities].[Table - Name].[All]" dimensionUniqueName="[Table_Quantities]" displayFolder="" count="0" memberValueDatatype="130" unbalanced="0"/>
    <cacheHierarchy uniqueName="[Table_Quantities].[Part of Structure]" caption="Part of Structure" attribute="1" defaultMemberUniqueName="[Table_Quantities].[Part of Structure].[All]" allUniqueName="[Table_Quantities].[Part of Structure].[All]" dimensionUniqueName="[Table_Quantities]" displayFolder="" count="0" memberValueDatatype="130" unbalanced="0"/>
    <cacheHierarchy uniqueName="[Table_Quantities].[Item No.]" caption="Item No." attribute="1" defaultMemberUniqueName="[Table_Quantities].[Item No.].[All]" allUniqueName="[Table_Quantities].[Item No.].[All]" dimensionUniqueName="[Table_Quantities]" displayFolder="" count="0" memberValueDatatype="130" unbalanced="0"/>
    <cacheHierarchy uniqueName="[Table_Quantities].[Pay Item]" caption="Pay Item" attribute="1" defaultMemberUniqueName="[Table_Quantities].[Pay Item].[All]" allUniqueName="[Table_Quantities].[Pay Item].[All]" dimensionUniqueName="[Table_Quantities]" displayFolder="" count="0" memberValueDatatype="130" unbalanced="0"/>
    <cacheHierarchy uniqueName="[Table_Quantities].[Supplementary Description]" caption="Supplementary Description" attribute="1" defaultMemberUniqueName="[Table_Quantities].[Supplementary Description].[All]" allUniqueName="[Table_Quantities].[Supplementary Description].[All]" dimensionUniqueName="[Table_Quantities]" displayFolder="" count="0" memberValueDatatype="130" unbalanced="0"/>
    <cacheHierarchy uniqueName="[Table_Quantities].[Quantity]" caption="Quantity" attribute="1" defaultMemberUniqueName="[Table_Quantities].[Quantity].[All]" allUniqueName="[Table_Quantities].[Quantity].[All]" dimensionUniqueName="[Table_Quantities]" displayFolder="" count="0" memberValueDatatype="20" unbalanced="0"/>
    <cacheHierarchy uniqueName="[Table_Quantities].[Units]" caption="Units" attribute="1" defaultMemberUniqueName="[Table_Quantities].[Units].[All]" allUniqueName="[Table_Quantities].[Units].[All]" dimensionUniqueName="[Table_Quantities]" displayFolder="" count="0" memberValueDatatype="130" unbalanced="0"/>
    <cacheHierarchy uniqueName="[Table_Quantities].[Unit Price]" caption="Unit Price" attribute="1" defaultMemberUniqueName="[Table_Quantities].[Unit Price].[All]" allUniqueName="[Table_Quantities].[Unit Price].[All]" dimensionUniqueName="[Table_Quantities]" displayFolder="" count="0" memberValueDatatype="130" unbalanced="0"/>
    <cacheHierarchy uniqueName="[Table_Quantities].[Total Price]" caption="Total Price" attribute="1" defaultMemberUniqueName="[Table_Quantities].[Total Price].[All]" allUniqueName="[Table_Quantities].[Total Price].[All]" dimensionUniqueName="[Table_Quantities]" displayFolder="" count="0" memberValueDatatype="130" unbalanced="0"/>
    <cacheHierarchy uniqueName="[Table_Quantities].[Item Location]" caption="Item Location" attribute="1" defaultMemberUniqueName="[Table_Quantities].[Item Location].[All]" allUniqueName="[Table_Quantities].[Item Location].[All]" dimensionUniqueName="[Table_Quantities]" displayFolder="" count="0" memberValueDatatype="130" unbalanced="0"/>
    <cacheHierarchy uniqueName="[Table_Quantities].[Row Num]" caption="Row Num" attribute="1" defaultMemberUniqueName="[Table_Quantities].[Row Num].[All]" allUniqueName="[Table_Quantities].[Row Num].[All]" dimensionUniqueName="[Table_Quantities]" displayFolder="" count="0" memberValueDatatype="20" unbalanced="0"/>
    <cacheHierarchy uniqueName="[Table_Quantities].[JN]" caption="JN" attribute="1" defaultMemberUniqueName="[Table_Quantities].[JN].[All]" allUniqueName="[Table_Quantities].[JN].[All]" dimensionUniqueName="[Table_Quantities]" displayFolder="" count="0" memberValueDatatype="130" unbalanced="0"/>
    <cacheHierarchy uniqueName="[Table_Quantities].[SP Required]" caption="SP Required" attribute="1" defaultMemberUniqueName="[Table_Quantities].[SP Required].[All]" allUniqueName="[Table_Quantities].[SP Required].[All]" dimensionUniqueName="[Table_Quantities]" displayFolder="" count="0" memberValueDatatype="130" unbalanced="0"/>
    <cacheHierarchy uniqueName="[Table_Quantities].[Calculation By]" caption="Calculation By" attribute="1" defaultMemberUniqueName="[Table_Quantities].[Calculation By].[All]" allUniqueName="[Table_Quantities].[Calculation By].[All]" dimensionUniqueName="[Table_Quantities]" displayFolder="" count="0" memberValueDatatype="130" unbalanced="0"/>
    <cacheHierarchy uniqueName="[Table_Quantities].[Checked By]" caption="Checked By" attribute="1" defaultMemberUniqueName="[Table_Quantities].[Checked By].[All]" allUniqueName="[Table_Quantities].[Checked By].[All]" dimensionUniqueName="[Table_Quantities]" displayFolder="" count="0" memberValueDatatype="130" unbalanced="0"/>
    <cacheHierarchy uniqueName="[Table_Quantities].[Comments]" caption="Comments" attribute="1" defaultMemberUniqueName="[Table_Quantities].[Comments].[All]" allUniqueName="[Table_Quantities].[Comments].[All]" dimensionUniqueName="[Table_Quantities]" displayFolder="" count="0" memberValueDatatype="130" unbalanced="0"/>
    <cacheHierarchy uniqueName="[Table_Quantities].[QuantityCalc]" caption="QuantityCalc" attribute="1" defaultMemberUniqueName="[Table_Quantities].[QuantityCalc].[All]" allUniqueName="[Table_Quantities].[QuantityCalc].[All]" dimensionUniqueName="[Table_Quantities]" displayFolder="" count="0" memberValueDatatype="130" unbalanced="0"/>
    <cacheHierarchy uniqueName="[Table_Quantities].[Description]" caption="Description" attribute="1" defaultMemberUniqueName="[Table_Quantities].[Description].[All]" allUniqueName="[Table_Quantities].[Description].[All]" dimensionUniqueName="[Table_Quantities]" displayFolder="" count="0" memberValueDatatype="130" unbalanced="0"/>
    <cacheHierarchy uniqueName="[Table_Quantities].[Supplemental1]" caption="Supplemental1" attribute="1" defaultMemberUniqueName="[Table_Quantities].[Supplemental1].[All]" allUniqueName="[Table_Quantities].[Supplemental1].[All]" dimensionUniqueName="[Table_Quantities]" displayFolder="" count="0" memberValueDatatype="130" unbalanced="0"/>
    <cacheHierarchy uniqueName="[Table_Quantities].[Supplemental2]" caption="Supplemental2" attribute="1" defaultMemberUniqueName="[Table_Quantities].[Supplemental2].[All]" allUniqueName="[Table_Quantities].[Supplemental2].[All]" dimensionUniqueName="[Table_Quantities]" displayFolder="" count="0" memberValueDatatype="130" unbalanced="0"/>
    <cacheHierarchy uniqueName="[Table_Quantities].[BreakdownID]" caption="BreakdownID" attribute="1" defaultMemberUniqueName="[Table_Quantities].[BreakdownID].[All]" allUniqueName="[Table_Quantities].[BreakdownID].[All]" dimensionUniqueName="[Table_Quantities]" displayFolder="" count="0" memberValueDatatype="130" unbalanced="0"/>
    <cacheHierarchy uniqueName="[Table_Quantities].[Quantity_Rollup]" caption="Quantity_Rollup" attribute="1" defaultMemberUniqueName="[Table_Quantities].[Quantity_Rollup].[All]" allUniqueName="[Table_Quantities].[Quantity_Rollup].[All]" dimensionUniqueName="[Table_Quantities]" displayFolder="" count="0" memberValueDatatype="20" unbalanced="0"/>
    <cacheHierarchy uniqueName="[Table_Quantities].[Pay Item Description]" caption="Pay Item Description" attribute="1" defaultMemberUniqueName="[Table_Quantities].[Pay Item Description].[All]" allUniqueName="[Table_Quantities].[Pay Item Description].[All]" dimensionUniqueName="[Table_Quantities]" displayFolder="" count="0" memberValueDatatype="130" unbalanced="0"/>
    <cacheHierarchy uniqueName="[Table_Quantities].[Pay Item Instance Count]" caption="Pay Item Instance Count" attribute="1" defaultMemberUniqueName="[Table_Quantities].[Pay Item Instance Count].[All]" allUniqueName="[Table_Quantities].[Pay Item Instance Count].[All]" dimensionUniqueName="[Table_Quantities]" displayFolder="" count="0" memberValueDatatype="20" unbalanced="0"/>
    <cacheHierarchy uniqueName="[Table_Quantities].[Category]" caption="Category" attribute="1" defaultMemberUniqueName="[Table_Quantities].[Category].[All]" allUniqueName="[Table_Quantities].[Category].[All]" dimensionUniqueName="[Table_Quantities]" displayFolder="" count="0" memberValueDatatype="130" unbalanced="0"/>
    <cacheHierarchy uniqueName="[Table_Quantities].[CAT2]" caption="CAT2" attribute="1" defaultMemberUniqueName="[Table_Quantities].[CAT2].[All]" allUniqueName="[Table_Quantities].[CAT2].[All]" dimensionUniqueName="[Table_Quantities]" displayFolder="" count="0" memberValueDatatype="130" unbalanced="0"/>
    <cacheHierarchy uniqueName="[Table_Quantities].[Supplemental Description Check]" caption="Supplemental Description Check" attribute="1" defaultMemberUniqueName="[Table_Quantities].[Supplemental Description Check].[All]" allUniqueName="[Table_Quantities].[Supplemental Description Check].[All]" dimensionUniqueName="[Table_Quantities]" displayFolder="" count="0" memberValueDatatype="130" unbalanced="0"/>
    <cacheHierarchy uniqueName="[Table_Quantities].[1]" caption="1" attribute="1" defaultMemberUniqueName="[Table_Quantities].[1].[All]" allUniqueName="[Table_Quantities].[1].[All]" dimensionUniqueName="[Table_Quantities]" displayFolder="" count="0" memberValueDatatype="20" unbalanced="0"/>
    <cacheHierarchy uniqueName="[Table_Quantities].[2]" caption="2" attribute="1" defaultMemberUniqueName="[Table_Quantities].[2].[All]" allUniqueName="[Table_Quantities].[2].[All]" dimensionUniqueName="[Table_Quantities]" displayFolder="" count="0" memberValueDatatype="20" unbalanced="0"/>
    <cacheHierarchy uniqueName="[Table_Quantities].[3]" caption="3" attribute="1" defaultMemberUniqueName="[Table_Quantities].[3].[All]" allUniqueName="[Table_Quantities].[3].[All]" dimensionUniqueName="[Table_Quantities]" displayFolder="" count="0" memberValueDatatype="20" unbalanced="0"/>
    <cacheHierarchy uniqueName="[Table_Quantities].[4]" caption="4" attribute="1" defaultMemberUniqueName="[Table_Quantities].[4].[All]" allUniqueName="[Table_Quantities].[4].[All]" dimensionUniqueName="[Table_Quantities]" displayFolder="" count="0" memberValueDatatype="20" unbalanced="0"/>
    <cacheHierarchy uniqueName="[Table_Quantities].[5]" caption="5" attribute="1" defaultMemberUniqueName="[Table_Quantities].[5].[All]" allUniqueName="[Table_Quantities].[5].[All]" dimensionUniqueName="[Table_Quantities]" displayFolder="" count="0" memberValueDatatype="20" unbalanced="0"/>
    <cacheHierarchy uniqueName="[Table_Quantities].[6]" caption="6" attribute="1" defaultMemberUniqueName="[Table_Quantities].[6].[All]" allUniqueName="[Table_Quantities].[6].[All]" dimensionUniqueName="[Table_Quantities]" displayFolder="" count="0" memberValueDatatype="20" unbalanced="0"/>
    <cacheHierarchy uniqueName="[Table_Quantities].[Name1]" caption="Name1" attribute="1" defaultMemberUniqueName="[Table_Quantities].[Name1].[All]" allUniqueName="[Table_Quantities].[Name1].[All]" dimensionUniqueName="[Table_Quantities]" displayFolder="" count="0" memberValueDatatype="130" unbalanced="0"/>
    <cacheHierarchy uniqueName="[Table_Quantities].[Name2]" caption="Name2" attribute="1" defaultMemberUniqueName="[Table_Quantities].[Name2].[All]" allUniqueName="[Table_Quantities].[Name2].[All]" dimensionUniqueName="[Table_Quantities]" displayFolder="" count="0" memberValueDatatype="130" unbalanced="0"/>
    <cacheHierarchy uniqueName="[Table_Quantities].[Name3]" caption="Name3" attribute="1" defaultMemberUniqueName="[Table_Quantities].[Name3].[All]" allUniqueName="[Table_Quantities].[Name3].[All]" dimensionUniqueName="[Table_Quantities]" displayFolder="" count="0" memberValueDatatype="130" unbalanced="0"/>
    <cacheHierarchy uniqueName="[Table_Quantities].[Name4]" caption="Name4" attribute="1" defaultMemberUniqueName="[Table_Quantities].[Name4].[All]" allUniqueName="[Table_Quantities].[Name4].[All]" dimensionUniqueName="[Table_Quantities]" displayFolder="" count="0" memberValueDatatype="130" unbalanced="0"/>
    <cacheHierarchy uniqueName="[Table_Quantities].[Name5]" caption="Name5" attribute="1" defaultMemberUniqueName="[Table_Quantities].[Name5].[All]" allUniqueName="[Table_Quantities].[Name5].[All]" dimensionUniqueName="[Table_Quantities]" displayFolder="" count="0" memberValueDatatype="130" unbalanced="0"/>
    <cacheHierarchy uniqueName="[Table_Quantities].[Name6]" caption="Name6" attribute="1" defaultMemberUniqueName="[Table_Quantities].[Name6].[All]" allUniqueName="[Table_Quantities].[Name6].[All]" dimensionUniqueName="[Table_Quantities]" displayFolder="" count="0" memberValueDatatype="130" unbalanced="0"/>
    <cacheHierarchy uniqueName="[Table_Quantities].[Location]" caption="Location" attribute="1" defaultMemberUniqueName="[Table_Quantities].[Location].[All]" allUniqueName="[Table_Quantities].[Location].[All]" dimensionUniqueName="[Table_Quantities]" displayFolder="" count="0" memberValueDatatype="130" unbalanced="0"/>
    <cacheHierarchy uniqueName="[Table_Quantities].[Pay Item Name]" caption="Pay Item Name" attribute="1" defaultMemberUniqueName="[Table_Quantities].[Pay Item Name].[All]" allUniqueName="[Table_Quantities].[Pay Item Name].[All]" dimensionUniqueName="[Table_Quantities]" displayFolder="" count="0" memberValueDatatype="130" unbalanced="0"/>
    <cacheHierarchy uniqueName="[Table_Quantities 1].[Funding Code]" caption="Funding Code" attribute="1" defaultMemberUniqueName="[Table_Quantities 1].[Funding Code].[All]" allUniqueName="[Table_Quantities 1].[Funding Code].[All]" dimensionUniqueName="[Table_Quantities 1]" displayFolder="" count="0" memberValueDatatype="130" unbalanced="0"/>
    <cacheHierarchy uniqueName="[Table_Quantities 1].[DGN Name]" caption="DGN Name" attribute="1" defaultMemberUniqueName="[Table_Quantities 1].[DGN Name].[All]" allUniqueName="[Table_Quantities 1].[DGN Name].[All]" dimensionUniqueName="[Table_Quantities 1]" displayFolder="" count="0" memberValueDatatype="130" unbalanced="0"/>
    <cacheHierarchy uniqueName="[Table_Quantities 1].[Work Item]" caption="Work Item" attribute="1" defaultMemberUniqueName="[Table_Quantities 1].[Work Item].[All]" allUniqueName="[Table_Quantities 1].[Work Item].[All]" dimensionUniqueName="[Table_Quantities 1]" displayFolder="" count="0" memberValueDatatype="130" unbalanced="0"/>
    <cacheHierarchy uniqueName="[Table_Quantities 1].[Table - Type]" caption="Table - Type" attribute="1" defaultMemberUniqueName="[Table_Quantities 1].[Table - Type].[All]" allUniqueName="[Table_Quantities 1].[Table - Type].[All]" dimensionUniqueName="[Table_Quantities 1]" displayFolder="" count="0" memberValueDatatype="130" unbalanced="0"/>
    <cacheHierarchy uniqueName="[Table_Quantities 1].[Table - Name]" caption="Table - Name" attribute="1" defaultMemberUniqueName="[Table_Quantities 1].[Table - Name].[All]" allUniqueName="[Table_Quantities 1].[Table - Name].[All]" dimensionUniqueName="[Table_Quantities 1]" displayFolder="" count="0" memberValueDatatype="130" unbalanced="0"/>
    <cacheHierarchy uniqueName="[Table_Quantities 1].[Part of Structure]" caption="Part of Structure" attribute="1" defaultMemberUniqueName="[Table_Quantities 1].[Part of Structure].[All]" allUniqueName="[Table_Quantities 1].[Part of Structure].[All]" dimensionUniqueName="[Table_Quantities 1]" displayFolder="" count="0" memberValueDatatype="130" unbalanced="0"/>
    <cacheHierarchy uniqueName="[Table_Quantities 1].[Item No.]" caption="Item No." attribute="1" defaultMemberUniqueName="[Table_Quantities 1].[Item No.].[All]" allUniqueName="[Table_Quantities 1].[Item No.].[All]" dimensionUniqueName="[Table_Quantities 1]" displayFolder="" count="0" memberValueDatatype="130" unbalanced="0"/>
    <cacheHierarchy uniqueName="[Table_Quantities 1].[Pay Item]" caption="Pay Item" attribute="1" defaultMemberUniqueName="[Table_Quantities 1].[Pay Item].[All]" allUniqueName="[Table_Quantities 1].[Pay Item].[All]" dimensionUniqueName="[Table_Quantities 1]" displayFolder="" count="0" memberValueDatatype="130" unbalanced="0"/>
    <cacheHierarchy uniqueName="[Table_Quantities 1].[Supplementary Description]" caption="Supplementary Description" attribute="1" defaultMemberUniqueName="[Table_Quantities 1].[Supplementary Description].[All]" allUniqueName="[Table_Quantities 1].[Supplementary Description].[All]" dimensionUniqueName="[Table_Quantities 1]" displayFolder="" count="0" memberValueDatatype="130" unbalanced="0"/>
    <cacheHierarchy uniqueName="[Table_Quantities 1].[Quantity]" caption="Quantity" attribute="1" defaultMemberUniqueName="[Table_Quantities 1].[Quantity].[All]" allUniqueName="[Table_Quantities 1].[Quantity].[All]" dimensionUniqueName="[Table_Quantities 1]" displayFolder="" count="0" memberValueDatatype="5" unbalanced="0"/>
    <cacheHierarchy uniqueName="[Table_Quantities 1].[Units]" caption="Units" attribute="1" defaultMemberUniqueName="[Table_Quantities 1].[Units].[All]" allUniqueName="[Table_Quantities 1].[Units].[All]" dimensionUniqueName="[Table_Quantities 1]" displayFolder="" count="0" memberValueDatatype="130" unbalanced="0"/>
    <cacheHierarchy uniqueName="[Table_Quantities 1].[Unit Price]" caption="Unit Price" attribute="1" defaultMemberUniqueName="[Table_Quantities 1].[Unit Price].[All]" allUniqueName="[Table_Quantities 1].[Unit Price].[All]" dimensionUniqueName="[Table_Quantities 1]" displayFolder="" count="0" memberValueDatatype="130" unbalanced="0"/>
    <cacheHierarchy uniqueName="[Table_Quantities 1].[Total Price]" caption="Total Price" attribute="1" defaultMemberUniqueName="[Table_Quantities 1].[Total Price].[All]" allUniqueName="[Table_Quantities 1].[Total Price].[All]" dimensionUniqueName="[Table_Quantities 1]" displayFolder="" count="0" memberValueDatatype="130" unbalanced="0"/>
    <cacheHierarchy uniqueName="[Table_Quantities 1].[Item Location]" caption="Item Location" attribute="1" defaultMemberUniqueName="[Table_Quantities 1].[Item Location].[All]" allUniqueName="[Table_Quantities 1].[Item Location].[All]" dimensionUniqueName="[Table_Quantities 1]" displayFolder="" count="0" memberValueDatatype="130" unbalanced="0"/>
    <cacheHierarchy uniqueName="[Table_Quantities 1].[Row Num]" caption="Row Num" attribute="1" defaultMemberUniqueName="[Table_Quantities 1].[Row Num].[All]" allUniqueName="[Table_Quantities 1].[Row Num].[All]" dimensionUniqueName="[Table_Quantities 1]" displayFolder="" count="0" memberValueDatatype="20" unbalanced="0"/>
    <cacheHierarchy uniqueName="[Table_Quantities 1].[JN]" caption="JN" attribute="1" defaultMemberUniqueName="[Table_Quantities 1].[JN].[All]" allUniqueName="[Table_Quantities 1].[JN].[All]" dimensionUniqueName="[Table_Quantities 1]" displayFolder="" count="0" memberValueDatatype="130" unbalanced="0"/>
    <cacheHierarchy uniqueName="[Table_Quantities 1].[SP Required]" caption="SP Required" attribute="1" defaultMemberUniqueName="[Table_Quantities 1].[SP Required].[All]" allUniqueName="[Table_Quantities 1].[SP Required].[All]" dimensionUniqueName="[Table_Quantities 1]" displayFolder="" count="0" memberValueDatatype="130" unbalanced="0"/>
    <cacheHierarchy uniqueName="[Table_Quantities 1].[Calculation By]" caption="Calculation By" attribute="1" defaultMemberUniqueName="[Table_Quantities 1].[Calculation By].[All]" allUniqueName="[Table_Quantities 1].[Calculation By].[All]" dimensionUniqueName="[Table_Quantities 1]" displayFolder="" count="0" memberValueDatatype="130" unbalanced="0"/>
    <cacheHierarchy uniqueName="[Table_Quantities 1].[Checked By]" caption="Checked By" attribute="1" defaultMemberUniqueName="[Table_Quantities 1].[Checked By].[All]" allUniqueName="[Table_Quantities 1].[Checked By].[All]" dimensionUniqueName="[Table_Quantities 1]" displayFolder="" count="0" memberValueDatatype="130" unbalanced="0"/>
    <cacheHierarchy uniqueName="[Table_Quantities 1].[Comments]" caption="Comments" attribute="1" defaultMemberUniqueName="[Table_Quantities 1].[Comments].[All]" allUniqueName="[Table_Quantities 1].[Comments].[All]" dimensionUniqueName="[Table_Quantities 1]" displayFolder="" count="0" memberValueDatatype="130" unbalanced="0"/>
    <cacheHierarchy uniqueName="[Table_Quantities 1].[QuantityCalc]" caption="QuantityCalc" attribute="1" defaultMemberUniqueName="[Table_Quantities 1].[QuantityCalc].[All]" allUniqueName="[Table_Quantities 1].[QuantityCalc].[All]" dimensionUniqueName="[Table_Quantities 1]" displayFolder="" count="0" memberValueDatatype="20" unbalanced="0"/>
    <cacheHierarchy uniqueName="[Table_Quantities 1].[Description]" caption="Description" attribute="1" defaultMemberUniqueName="[Table_Quantities 1].[Description].[All]" allUniqueName="[Table_Quantities 1].[Description].[All]" dimensionUniqueName="[Table_Quantities 1]" displayFolder="" count="0" memberValueDatatype="130" unbalanced="0"/>
    <cacheHierarchy uniqueName="[Table_Quantities 1].[Supplemental1]" caption="Supplemental1" attribute="1" defaultMemberUniqueName="[Table_Quantities 1].[Supplemental1].[All]" allUniqueName="[Table_Quantities 1].[Supplemental1].[All]" dimensionUniqueName="[Table_Quantities 1]" displayFolder="" count="0" memberValueDatatype="130" unbalanced="0"/>
    <cacheHierarchy uniqueName="[Table_Quantities 1].[Supplemental2]" caption="Supplemental2" attribute="1" defaultMemberUniqueName="[Table_Quantities 1].[Supplemental2].[All]" allUniqueName="[Table_Quantities 1].[Supplemental2].[All]" dimensionUniqueName="[Table_Quantities 1]" displayFolder="" count="0" memberValueDatatype="130" unbalanced="0"/>
    <cacheHierarchy uniqueName="[Table_Quantities 1].[BreakdownID]" caption="BreakdownID" attribute="1" defaultMemberUniqueName="[Table_Quantities 1].[BreakdownID].[All]" allUniqueName="[Table_Quantities 1].[BreakdownID].[All]" dimensionUniqueName="[Table_Quantities 1]" displayFolder="" count="0" memberValueDatatype="130" unbalanced="0"/>
    <cacheHierarchy uniqueName="[Table_Quantities 1].[Quantity_Rollup]" caption="Quantity_Rollup" attribute="1" defaultMemberUniqueName="[Table_Quantities 1].[Quantity_Rollup].[All]" allUniqueName="[Table_Quantities 1].[Quantity_Rollup].[All]" dimensionUniqueName="[Table_Quantities 1]" displayFolder="" count="0" memberValueDatatype="20" unbalanced="0"/>
    <cacheHierarchy uniqueName="[Table_Quantities 1].[Pay Item Description]" caption="Pay Item Description" attribute="1" defaultMemberUniqueName="[Table_Quantities 1].[Pay Item Description].[All]" allUniqueName="[Table_Quantities 1].[Pay Item Description].[All]" dimensionUniqueName="[Table_Quantities 1]" displayFolder="" count="0" memberValueDatatype="130" unbalanced="0"/>
    <cacheHierarchy uniqueName="[Table_Quantities 1].[Pay Item Instance Count]" caption="Pay Item Instance Count" attribute="1" defaultMemberUniqueName="[Table_Quantities 1].[Pay Item Instance Count].[All]" allUniqueName="[Table_Quantities 1].[Pay Item Instance Count].[All]" dimensionUniqueName="[Table_Quantities 1]" displayFolder="" count="0" memberValueDatatype="20" unbalanced="0"/>
    <cacheHierarchy uniqueName="[Table_Quantities 1].[Category]" caption="Category" attribute="1" defaultMemberUniqueName="[Table_Quantities 1].[Category].[All]" allUniqueName="[Table_Quantities 1].[Category].[All]" dimensionUniqueName="[Table_Quantities 1]" displayFolder="" count="0" memberValueDatatype="130" unbalanced="0"/>
    <cacheHierarchy uniqueName="[Table_Quantities 1].[CAT2]" caption="CAT2" attribute="1" defaultMemberUniqueName="[Table_Quantities 1].[CAT2].[All]" allUniqueName="[Table_Quantities 1].[CAT2].[All]" dimensionUniqueName="[Table_Quantities 1]" displayFolder="" count="0" memberValueDatatype="130" unbalanced="0"/>
    <cacheHierarchy uniqueName="[Table_Quantities 1].[Supplemental Description Check]" caption="Supplemental Description Check" attribute="1" defaultMemberUniqueName="[Table_Quantities 1].[Supplemental Description Check].[All]" allUniqueName="[Table_Quantities 1].[Supplemental Description Check].[All]" dimensionUniqueName="[Table_Quantities 1]" displayFolder="" count="0" memberValueDatatype="130" unbalanced="0"/>
    <cacheHierarchy uniqueName="[Table_Quantities 1].[1]" caption="1" attribute="1" defaultMemberUniqueName="[Table_Quantities 1].[1].[All]" allUniqueName="[Table_Quantities 1].[1].[All]" dimensionUniqueName="[Table_Quantities 1]" displayFolder="" count="0" memberValueDatatype="20" unbalanced="0"/>
    <cacheHierarchy uniqueName="[Table_Quantities 1].[2]" caption="2" attribute="1" defaultMemberUniqueName="[Table_Quantities 1].[2].[All]" allUniqueName="[Table_Quantities 1].[2].[All]" dimensionUniqueName="[Table_Quantities 1]" displayFolder="" count="0" memberValueDatatype="20" unbalanced="0"/>
    <cacheHierarchy uniqueName="[Table_Quantities 1].[3]" caption="3" attribute="1" defaultMemberUniqueName="[Table_Quantities 1].[3].[All]" allUniqueName="[Table_Quantities 1].[3].[All]" dimensionUniqueName="[Table_Quantities 1]" displayFolder="" count="0" memberValueDatatype="20" unbalanced="0"/>
    <cacheHierarchy uniqueName="[Table_Quantities 1].[4]" caption="4" attribute="1" defaultMemberUniqueName="[Table_Quantities 1].[4].[All]" allUniqueName="[Table_Quantities 1].[4].[All]" dimensionUniqueName="[Table_Quantities 1]" displayFolder="" count="0" memberValueDatatype="20" unbalanced="0"/>
    <cacheHierarchy uniqueName="[Table_Quantities 1].[5]" caption="5" attribute="1" defaultMemberUniqueName="[Table_Quantities 1].[5].[All]" allUniqueName="[Table_Quantities 1].[5].[All]" dimensionUniqueName="[Table_Quantities 1]" displayFolder="" count="0" memberValueDatatype="20" unbalanced="0"/>
    <cacheHierarchy uniqueName="[Table_Quantities 1].[6]" caption="6" attribute="1" defaultMemberUniqueName="[Table_Quantities 1].[6].[All]" allUniqueName="[Table_Quantities 1].[6].[All]" dimensionUniqueName="[Table_Quantities 1]" displayFolder="" count="0" memberValueDatatype="20" unbalanced="0"/>
    <cacheHierarchy uniqueName="[Table_Quantities 1].[Name1]" caption="Name1" attribute="1" defaultMemberUniqueName="[Table_Quantities 1].[Name1].[All]" allUniqueName="[Table_Quantities 1].[Name1].[All]" dimensionUniqueName="[Table_Quantities 1]" displayFolder="" count="0" memberValueDatatype="130" unbalanced="0"/>
    <cacheHierarchy uniqueName="[Table_Quantities 1].[Name2]" caption="Name2" attribute="1" defaultMemberUniqueName="[Table_Quantities 1].[Name2].[All]" allUniqueName="[Table_Quantities 1].[Name2].[All]" dimensionUniqueName="[Table_Quantities 1]" displayFolder="" count="0" memberValueDatatype="130" unbalanced="0"/>
    <cacheHierarchy uniqueName="[Table_Quantities 1].[Name3]" caption="Name3" attribute="1" defaultMemberUniqueName="[Table_Quantities 1].[Name3].[All]" allUniqueName="[Table_Quantities 1].[Name3].[All]" dimensionUniqueName="[Table_Quantities 1]" displayFolder="" count="0" memberValueDatatype="130" unbalanced="0"/>
    <cacheHierarchy uniqueName="[Table_Quantities 1].[Name4]" caption="Name4" attribute="1" defaultMemberUniqueName="[Table_Quantities 1].[Name4].[All]" allUniqueName="[Table_Quantities 1].[Name4].[All]" dimensionUniqueName="[Table_Quantities 1]" displayFolder="" count="0" memberValueDatatype="130" unbalanced="0"/>
    <cacheHierarchy uniqueName="[Table_Quantities 1].[Name5]" caption="Name5" attribute="1" defaultMemberUniqueName="[Table_Quantities 1].[Name5].[All]" allUniqueName="[Table_Quantities 1].[Name5].[All]" dimensionUniqueName="[Table_Quantities 1]" displayFolder="" count="0" memberValueDatatype="130" unbalanced="0"/>
    <cacheHierarchy uniqueName="[Table_Quantities 1].[Name6]" caption="Name6" attribute="1" defaultMemberUniqueName="[Table_Quantities 1].[Name6].[All]" allUniqueName="[Table_Quantities 1].[Name6].[All]" dimensionUniqueName="[Table_Quantities 1]" displayFolder="" count="0" memberValueDatatype="130" unbalanced="0"/>
    <cacheHierarchy uniqueName="[Table_Quantities 1].[Location]" caption="Location" attribute="1" defaultMemberUniqueName="[Table_Quantities 1].[Location].[All]" allUniqueName="[Table_Quantities 1].[Location].[All]" dimensionUniqueName="[Table_Quantities 1]" displayFolder="" count="0" memberValueDatatype="130" unbalanced="0"/>
    <cacheHierarchy uniqueName="[Table_Quantities 1].[Pay Item Name]" caption="Pay Item Name" attribute="1" defaultMemberUniqueName="[Table_Quantities 1].[Pay Item Name].[All]" allUniqueName="[Table_Quantities 1].[Pay Item Name].[All]" dimensionUniqueName="[Table_Quantities 1]" displayFolder="" count="0" memberValueDatatype="130" unbalanced="0"/>
    <cacheHierarchy uniqueName="[Table_Quantities 2].[Funding Code]" caption="Funding Code" attribute="1" defaultMemberUniqueName="[Table_Quantities 2].[Funding Code].[All]" allUniqueName="[Table_Quantities 2].[Funding Code].[All]" dimensionUniqueName="[Table_Quantities 2]" displayFolder="" count="2" memberValueDatatype="130" unbalanced="0">
      <fieldsUsage count="2">
        <fieldUsage x="-1"/>
        <fieldUsage x="4"/>
      </fieldsUsage>
    </cacheHierarchy>
    <cacheHierarchy uniqueName="[Table_Quantities 2].[DGN Name]" caption="DGN Name" attribute="1" defaultMemberUniqueName="[Table_Quantities 2].[DGN Name].[All]" allUniqueName="[Table_Quantities 2].[DGN Name].[All]" dimensionUniqueName="[Table_Quantities 2]" displayFolder="" count="2" memberValueDatatype="130" unbalanced="0">
      <fieldsUsage count="2">
        <fieldUsage x="-1"/>
        <fieldUsage x="0"/>
      </fieldsUsage>
    </cacheHierarchy>
    <cacheHierarchy uniqueName="[Table_Quantities 2].[Work Item]" caption="Work Item" attribute="1" defaultMemberUniqueName="[Table_Quantities 2].[Work Item].[All]" allUniqueName="[Table_Quantities 2].[Work Item].[All]" dimensionUniqueName="[Table_Quantities 2]" displayFolder="" count="2" memberValueDatatype="130" unbalanced="0">
      <fieldsUsage count="2">
        <fieldUsage x="-1"/>
        <fieldUsage x="1"/>
      </fieldsUsage>
    </cacheHierarchy>
    <cacheHierarchy uniqueName="[Table_Quantities 2].[Table - Type]" caption="Table - Type" attribute="1" defaultMemberUniqueName="[Table_Quantities 2].[Table - Type].[All]" allUniqueName="[Table_Quantities 2].[Table - Type].[All]" dimensionUniqueName="[Table_Quantities 2]" displayFolder="" count="2" memberValueDatatype="130" unbalanced="0">
      <fieldsUsage count="2">
        <fieldUsage x="-1"/>
        <fieldUsage x="2"/>
      </fieldsUsage>
    </cacheHierarchy>
    <cacheHierarchy uniqueName="[Table_Quantities 2].[Table - Name]" caption="Table - Name" attribute="1" defaultMemberUniqueName="[Table_Quantities 2].[Table - Name].[All]" allUniqueName="[Table_Quantities 2].[Table - Name].[All]" dimensionUniqueName="[Table_Quantities 2]" displayFolder="" count="2" memberValueDatatype="130" unbalanced="0">
      <fieldsUsage count="2">
        <fieldUsage x="-1"/>
        <fieldUsage x="3"/>
      </fieldsUsage>
    </cacheHierarchy>
    <cacheHierarchy uniqueName="[Table_Quantities 2].[Part of Structure]" caption="Part of Structure" attribute="1" defaultMemberUniqueName="[Table_Quantities 2].[Part of Structure].[All]" allUniqueName="[Table_Quantities 2].[Part of Structure].[All]" dimensionUniqueName="[Table_Quantities 2]" displayFolder="" count="0" memberValueDatatype="130" unbalanced="0"/>
    <cacheHierarchy uniqueName="[Table_Quantities 2].[Item No.]" caption="Item No." attribute="1" defaultMemberUniqueName="[Table_Quantities 2].[Item No.].[All]" allUniqueName="[Table_Quantities 2].[Item No.].[All]" dimensionUniqueName="[Table_Quantities 2]" displayFolder="" count="2" memberValueDatatype="130" unbalanced="0">
      <fieldsUsage count="2">
        <fieldUsage x="-1"/>
        <fieldUsage x="5"/>
      </fieldsUsage>
    </cacheHierarchy>
    <cacheHierarchy uniqueName="[Table_Quantities 2].[Pay Item]" caption="Pay Item" attribute="1" defaultMemberUniqueName="[Table_Quantities 2].[Pay Item].[All]" allUniqueName="[Table_Quantities 2].[Pay Item].[All]" dimensionUniqueName="[Table_Quantities 2]" displayFolder="" count="0" memberValueDatatype="130" unbalanced="0"/>
    <cacheHierarchy uniqueName="[Table_Quantities 2].[Supplementary Description]" caption="Supplementary Description" attribute="1" defaultMemberUniqueName="[Table_Quantities 2].[Supplementary Description].[All]" allUniqueName="[Table_Quantities 2].[Supplementary Description].[All]" dimensionUniqueName="[Table_Quantities 2]" displayFolder="" count="0" memberValueDatatype="130" unbalanced="0"/>
    <cacheHierarchy uniqueName="[Table_Quantities 2].[Quantity]" caption="Quantity" attribute="1" defaultMemberUniqueName="[Table_Quantities 2].[Quantity].[All]" allUniqueName="[Table_Quantities 2].[Quantity].[All]" dimensionUniqueName="[Table_Quantities 2]" displayFolder="" count="0" memberValueDatatype="5" unbalanced="0"/>
    <cacheHierarchy uniqueName="[Table_Quantities 2].[Units]" caption="Units" attribute="1" defaultMemberUniqueName="[Table_Quantities 2].[Units].[All]" allUniqueName="[Table_Quantities 2].[Units].[All]" dimensionUniqueName="[Table_Quantities 2]" displayFolder="" count="2" memberValueDatatype="130" unbalanced="0">
      <fieldsUsage count="2">
        <fieldUsage x="-1"/>
        <fieldUsage x="12"/>
      </fieldsUsage>
    </cacheHierarchy>
    <cacheHierarchy uniqueName="[Table_Quantities 2].[Unit Price]" caption="Unit Price" attribute="1" defaultMemberUniqueName="[Table_Quantities 2].[Unit Price].[All]" allUniqueName="[Table_Quantities 2].[Unit Price].[All]" dimensionUniqueName="[Table_Quantities 2]" displayFolder="" count="0" memberValueDatatype="130" unbalanced="0"/>
    <cacheHierarchy uniqueName="[Table_Quantities 2].[Total Price]" caption="Total Price" attribute="1" defaultMemberUniqueName="[Table_Quantities 2].[Total Price].[All]" allUniqueName="[Table_Quantities 2].[Total Price].[All]" dimensionUniqueName="[Table_Quantities 2]" displayFolder="" count="0" memberValueDatatype="130" unbalanced="0"/>
    <cacheHierarchy uniqueName="[Table_Quantities 2].[Item Location]" caption="Item Location" attribute="1" defaultMemberUniqueName="[Table_Quantities 2].[Item Location].[All]" allUniqueName="[Table_Quantities 2].[Item Location].[All]" dimensionUniqueName="[Table_Quantities 2]" displayFolder="" count="0" memberValueDatatype="130" unbalanced="0"/>
    <cacheHierarchy uniqueName="[Table_Quantities 2].[Row Num]" caption="Row Num" attribute="1" defaultMemberUniqueName="[Table_Quantities 2].[Row Num].[All]" allUniqueName="[Table_Quantities 2].[Row Num].[All]" dimensionUniqueName="[Table_Quantities 2]" displayFolder="" count="0" memberValueDatatype="20" unbalanced="0"/>
    <cacheHierarchy uniqueName="[Table_Quantities 2].[JN]" caption="JN" attribute="1" defaultMemberUniqueName="[Table_Quantities 2].[JN].[All]" allUniqueName="[Table_Quantities 2].[JN].[All]" dimensionUniqueName="[Table_Quantities 2]" displayFolder="" count="0" memberValueDatatype="130" unbalanced="0"/>
    <cacheHierarchy uniqueName="[Table_Quantities 2].[SP Required]" caption="SP Required" attribute="1" defaultMemberUniqueName="[Table_Quantities 2].[SP Required].[All]" allUniqueName="[Table_Quantities 2].[SP Required].[All]" dimensionUniqueName="[Table_Quantities 2]" displayFolder="" count="0" memberValueDatatype="130" unbalanced="0"/>
    <cacheHierarchy uniqueName="[Table_Quantities 2].[Calculation By]" caption="Calculation By" attribute="1" defaultMemberUniqueName="[Table_Quantities 2].[Calculation By].[All]" allUniqueName="[Table_Quantities 2].[Calculation By].[All]" dimensionUniqueName="[Table_Quantities 2]" displayFolder="" count="0" memberValueDatatype="130" unbalanced="0"/>
    <cacheHierarchy uniqueName="[Table_Quantities 2].[Checked By]" caption="Checked By" attribute="1" defaultMemberUniqueName="[Table_Quantities 2].[Checked By].[All]" allUniqueName="[Table_Quantities 2].[Checked By].[All]" dimensionUniqueName="[Table_Quantities 2]" displayFolder="" count="0" memberValueDatatype="130" unbalanced="0"/>
    <cacheHierarchy uniqueName="[Table_Quantities 2].[Comments]" caption="Comments" attribute="1" defaultMemberUniqueName="[Table_Quantities 2].[Comments].[All]" allUniqueName="[Table_Quantities 2].[Comments].[All]" dimensionUniqueName="[Table_Quantities 2]" displayFolder="" count="0" memberValueDatatype="130" unbalanced="0"/>
    <cacheHierarchy uniqueName="[Table_Quantities 2].[QuantityCalc]" caption="QuantityCalc" attribute="1" defaultMemberUniqueName="[Table_Quantities 2].[QuantityCalc].[All]" allUniqueName="[Table_Quantities 2].[QuantityCalc].[All]" dimensionUniqueName="[Table_Quantities 2]" displayFolder="" count="0" memberValueDatatype="20" unbalanced="0"/>
    <cacheHierarchy uniqueName="[Table_Quantities 2].[Description]" caption="Description" attribute="1" defaultMemberUniqueName="[Table_Quantities 2].[Description].[All]" allUniqueName="[Table_Quantities 2].[Description].[All]" dimensionUniqueName="[Table_Quantities 2]" displayFolder="" count="0" memberValueDatatype="130" unbalanced="0"/>
    <cacheHierarchy uniqueName="[Table_Quantities 2].[Supplemental1]" caption="Supplemental1" attribute="1" defaultMemberUniqueName="[Table_Quantities 2].[Supplemental1].[All]" allUniqueName="[Table_Quantities 2].[Supplemental1].[All]" dimensionUniqueName="[Table_Quantities 2]" displayFolder="" count="0" memberValueDatatype="130" unbalanced="0"/>
    <cacheHierarchy uniqueName="[Table_Quantities 2].[Supplemental2]" caption="Supplemental2" attribute="1" defaultMemberUniqueName="[Table_Quantities 2].[Supplemental2].[All]" allUniqueName="[Table_Quantities 2].[Supplemental2].[All]" dimensionUniqueName="[Table_Quantities 2]" displayFolder="" count="0" memberValueDatatype="130" unbalanced="0"/>
    <cacheHierarchy uniqueName="[Table_Quantities 2].[BreakdownID]" caption="BreakdownID" attribute="1" defaultMemberUniqueName="[Table_Quantities 2].[BreakdownID].[All]" allUniqueName="[Table_Quantities 2].[BreakdownID].[All]" dimensionUniqueName="[Table_Quantities 2]" displayFolder="" count="0" memberValueDatatype="130" unbalanced="0"/>
    <cacheHierarchy uniqueName="[Table_Quantities 2].[Quantity_Rollup]" caption="Quantity_Rollup" attribute="1" defaultMemberUniqueName="[Table_Quantities 2].[Quantity_Rollup].[All]" allUniqueName="[Table_Quantities 2].[Quantity_Rollup].[All]" dimensionUniqueName="[Table_Quantities 2]" displayFolder="" count="0" memberValueDatatype="20" unbalanced="0"/>
    <cacheHierarchy uniqueName="[Table_Quantities 2].[Pay Item Description]" caption="Pay Item Description" attribute="1" defaultMemberUniqueName="[Table_Quantities 2].[Pay Item Description].[All]" allUniqueName="[Table_Quantities 2].[Pay Item Description].[All]" dimensionUniqueName="[Table_Quantities 2]" displayFolder="" count="0" memberValueDatatype="130" unbalanced="0"/>
    <cacheHierarchy uniqueName="[Table_Quantities 2].[Pay Item Instance Count]" caption="Pay Item Instance Count" attribute="1" defaultMemberUniqueName="[Table_Quantities 2].[Pay Item Instance Count].[All]" allUniqueName="[Table_Quantities 2].[Pay Item Instance Count].[All]" dimensionUniqueName="[Table_Quantities 2]" displayFolder="" count="0" memberValueDatatype="20" unbalanced="0"/>
    <cacheHierarchy uniqueName="[Table_Quantities 2].[Category]" caption="Category" attribute="1" defaultMemberUniqueName="[Table_Quantities 2].[Category].[All]" allUniqueName="[Table_Quantities 2].[Category].[All]" dimensionUniqueName="[Table_Quantities 2]" displayFolder="" count="0" memberValueDatatype="130" unbalanced="0"/>
    <cacheHierarchy uniqueName="[Table_Quantities 2].[CAT2]" caption="CAT2" attribute="1" defaultMemberUniqueName="[Table_Quantities 2].[CAT2].[All]" allUniqueName="[Table_Quantities 2].[CAT2].[All]" dimensionUniqueName="[Table_Quantities 2]" displayFolder="" count="0" memberValueDatatype="130" unbalanced="0"/>
    <cacheHierarchy uniqueName="[Table_Quantities 2].[Supplemental Description Check]" caption="Supplemental Description Check" attribute="1" defaultMemberUniqueName="[Table_Quantities 2].[Supplemental Description Check].[All]" allUniqueName="[Table_Quantities 2].[Supplemental Description Check].[All]" dimensionUniqueName="[Table_Quantities 2]" displayFolder="" count="0" memberValueDatatype="130" unbalanced="0"/>
    <cacheHierarchy uniqueName="[Table_Quantities 2].[1]" caption="1" attribute="1" defaultMemberUniqueName="[Table_Quantities 2].[1].[All]" allUniqueName="[Table_Quantities 2].[1].[All]" dimensionUniqueName="[Table_Quantities 2]" displayFolder="" count="0" memberValueDatatype="20" unbalanced="0"/>
    <cacheHierarchy uniqueName="[Table_Quantities 2].[2]" caption="2" attribute="1" defaultMemberUniqueName="[Table_Quantities 2].[2].[All]" allUniqueName="[Table_Quantities 2].[2].[All]" dimensionUniqueName="[Table_Quantities 2]" displayFolder="" count="0" memberValueDatatype="20" unbalanced="0"/>
    <cacheHierarchy uniqueName="[Table_Quantities 2].[3]" caption="3" attribute="1" defaultMemberUniqueName="[Table_Quantities 2].[3].[All]" allUniqueName="[Table_Quantities 2].[3].[All]" dimensionUniqueName="[Table_Quantities 2]" displayFolder="" count="0" memberValueDatatype="20" unbalanced="0"/>
    <cacheHierarchy uniqueName="[Table_Quantities 2].[4]" caption="4" attribute="1" defaultMemberUniqueName="[Table_Quantities 2].[4].[All]" allUniqueName="[Table_Quantities 2].[4].[All]" dimensionUniqueName="[Table_Quantities 2]" displayFolder="" count="0" memberValueDatatype="20" unbalanced="0"/>
    <cacheHierarchy uniqueName="[Table_Quantities 2].[5]" caption="5" attribute="1" defaultMemberUniqueName="[Table_Quantities 2].[5].[All]" allUniqueName="[Table_Quantities 2].[5].[All]" dimensionUniqueName="[Table_Quantities 2]" displayFolder="" count="0" memberValueDatatype="20" unbalanced="0"/>
    <cacheHierarchy uniqueName="[Table_Quantities 2].[6]" caption="6" attribute="1" defaultMemberUniqueName="[Table_Quantities 2].[6].[All]" allUniqueName="[Table_Quantities 2].[6].[All]" dimensionUniqueName="[Table_Quantities 2]" displayFolder="" count="0" memberValueDatatype="20" unbalanced="0"/>
    <cacheHierarchy uniqueName="[Table_Quantities 2].[Name1]" caption="Name1" attribute="1" defaultMemberUniqueName="[Table_Quantities 2].[Name1].[All]" allUniqueName="[Table_Quantities 2].[Name1].[All]" dimensionUniqueName="[Table_Quantities 2]" displayFolder="" count="2" memberValueDatatype="130" unbalanced="0">
      <fieldsUsage count="2">
        <fieldUsage x="-1"/>
        <fieldUsage x="6"/>
      </fieldsUsage>
    </cacheHierarchy>
    <cacheHierarchy uniqueName="[Table_Quantities 2].[Name2]" caption="Name2" attribute="1" defaultMemberUniqueName="[Table_Quantities 2].[Name2].[All]" allUniqueName="[Table_Quantities 2].[Name2].[All]" dimensionUniqueName="[Table_Quantities 2]" displayFolder="" count="2" memberValueDatatype="130" unbalanced="0">
      <fieldsUsage count="2">
        <fieldUsage x="-1"/>
        <fieldUsage x="7"/>
      </fieldsUsage>
    </cacheHierarchy>
    <cacheHierarchy uniqueName="[Table_Quantities 2].[Name3]" caption="Name3" attribute="1" defaultMemberUniqueName="[Table_Quantities 2].[Name3].[All]" allUniqueName="[Table_Quantities 2].[Name3].[All]" dimensionUniqueName="[Table_Quantities 2]" displayFolder="" count="2" memberValueDatatype="130" unbalanced="0">
      <fieldsUsage count="2">
        <fieldUsage x="-1"/>
        <fieldUsage x="8"/>
      </fieldsUsage>
    </cacheHierarchy>
    <cacheHierarchy uniqueName="[Table_Quantities 2].[Name4]" caption="Name4" attribute="1" defaultMemberUniqueName="[Table_Quantities 2].[Name4].[All]" allUniqueName="[Table_Quantities 2].[Name4].[All]" dimensionUniqueName="[Table_Quantities 2]" displayFolder="" count="2" memberValueDatatype="130" unbalanced="0">
      <fieldsUsage count="2">
        <fieldUsage x="-1"/>
        <fieldUsage x="9"/>
      </fieldsUsage>
    </cacheHierarchy>
    <cacheHierarchy uniqueName="[Table_Quantities 2].[Name5]" caption="Name5" attribute="1" defaultMemberUniqueName="[Table_Quantities 2].[Name5].[All]" allUniqueName="[Table_Quantities 2].[Name5].[All]" dimensionUniqueName="[Table_Quantities 2]" displayFolder="" count="2" memberValueDatatype="130" unbalanced="0">
      <fieldsUsage count="2">
        <fieldUsage x="-1"/>
        <fieldUsage x="10"/>
      </fieldsUsage>
    </cacheHierarchy>
    <cacheHierarchy uniqueName="[Table_Quantities 2].[Name6]" caption="Name6" attribute="1" defaultMemberUniqueName="[Table_Quantities 2].[Name6].[All]" allUniqueName="[Table_Quantities 2].[Name6].[All]" dimensionUniqueName="[Table_Quantities 2]" displayFolder="" count="2" memberValueDatatype="130" unbalanced="0">
      <fieldsUsage count="2">
        <fieldUsage x="-1"/>
        <fieldUsage x="11"/>
      </fieldsUsage>
    </cacheHierarchy>
    <cacheHierarchy uniqueName="[Table_Quantities 2].[Location]" caption="Location" attribute="1" defaultMemberUniqueName="[Table_Quantities 2].[Location].[All]" allUniqueName="[Table_Quantities 2].[Location].[All]" dimensionUniqueName="[Table_Quantities 2]" displayFolder="" count="0" memberValueDatatype="130" unbalanced="0"/>
    <cacheHierarchy uniqueName="[Table_Quantities 2].[Pay Item Name]" caption="Pay Item Name" attribute="1" defaultMemberUniqueName="[Table_Quantities 2].[Pay Item Name].[All]" allUniqueName="[Table_Quantities 2].[Pay Item Name].[All]" dimensionUniqueName="[Table_Quantities 2]" displayFolder="" count="0" memberValueDatatype="130" unbalanced="0"/>
    <cacheHierarchy uniqueName="[Measures].[__XL_Count Table_Quantities]" caption="__XL_Count Table_Quantities" measure="1" displayFolder="" measureGroup="Table_Quantities" count="0" hidden="1"/>
    <cacheHierarchy uniqueName="[Measures].[__XL_Count Table_Drain]" caption="__XL_Count Table_Drain" measure="1" displayFolder="" measureGroup="Table_Drain" count="0" hidden="1"/>
    <cacheHierarchy uniqueName="[Measures].[__XL_Count Table_Driveway]" caption="__XL_Count Table_Driveway" measure="1" displayFolder="" measureGroup="Table_Driveway" count="0" hidden="1"/>
    <cacheHierarchy uniqueName="[Measures].[__XL_Count Table_Quantities 1]" caption="__XL_Count Table_Quantities 1" measure="1" displayFolder="" measureGroup="Table_Quantities 1" count="0" hidden="1"/>
    <cacheHierarchy uniqueName="[Measures].[__XL_Count Table_Drain 1]" caption="__XL_Count Table_Drain 1" measure="1" displayFolder="" measureGroup="Table_Drain 1" count="0" hidden="1"/>
    <cacheHierarchy uniqueName="[Measures].[__XL_Count Table_Quantities 2]" caption="__XL_Count Table_Quantities 2" measure="1" displayFolder="" measureGroup="Table_Quantities 2" count="0" hidden="1"/>
    <cacheHierarchy uniqueName="[Measures].[__XL_Count Table_Driveway 1]" caption="__XL_Count Table_Driveway 1" measure="1" displayFolder="" measureGroup="Table_Driveway 1" count="0" hidden="1"/>
    <cacheHierarchy uniqueName="[Measures].[__No measures defined]" caption="__No measures defined" measure="1" displayFolder="" count="0" hidden="1"/>
    <cacheHierarchy uniqueName="[Measures].[Count of QuantityCalc]" caption="Count of QuantityCalc" measure="1" displayFolder="" measureGroup="Table_Quantities 1" count="0" hidden="1">
      <extLst>
        <ext xmlns:x15="http://schemas.microsoft.com/office/spreadsheetml/2010/11/main" uri="{B97F6D7D-B522-45F9-BDA1-12C45D357490}">
          <x15:cacheHierarchy aggregatedColumn="127"/>
        </ext>
      </extLst>
    </cacheHierarchy>
    <cacheHierarchy uniqueName="[Measures].[Count of QuantityCalc 2]" caption="Count of QuantityCalc 2" measure="1" displayFolder="" measureGroup="Table_Quantities 2" count="0" oneField="1" hidden="1">
      <fieldsUsage count="1">
        <fieldUsage x="22"/>
      </fieldsUsage>
      <extLst>
        <ext xmlns:x15="http://schemas.microsoft.com/office/spreadsheetml/2010/11/main" uri="{B97F6D7D-B522-45F9-BDA1-12C45D357490}">
          <x15:cacheHierarchy aggregatedColumn="172"/>
        </ext>
      </extLst>
    </cacheHierarchy>
  </cacheHierarchies>
  <kpis count="0"/>
  <dimensions count="8">
    <dimension measure="1" name="Measures" uniqueName="[Measures]" caption="Measures"/>
    <dimension name="Table_Drain" uniqueName="[Table_Drain]" caption="Table_Drain"/>
    <dimension name="Table_Drain 1" uniqueName="[Table_Drain 1]" caption="Table_Drain 1"/>
    <dimension name="Table_Driveway" uniqueName="[Table_Driveway]" caption="Table_Driveway"/>
    <dimension name="Table_Driveway 1" uniqueName="[Table_Driveway 1]" caption="Table_Driveway 1"/>
    <dimension name="Table_Quantities" uniqueName="[Table_Quantities]" caption="Table_Quantities"/>
    <dimension name="Table_Quantities 1" uniqueName="[Table_Quantities 1]" caption="Table_Quantities 1"/>
    <dimension name="Table_Quantities 2" uniqueName="[Table_Quantities 2]" caption="Table_Quantities 2"/>
  </dimensions>
  <measureGroups count="7">
    <measureGroup name="Table_Drain" caption="Table_Drain"/>
    <measureGroup name="Table_Drain 1" caption="Table_Drain 1"/>
    <measureGroup name="Table_Driveway" caption="Table_Driveway"/>
    <measureGroup name="Table_Driveway 1" caption="Table_Driveway 1"/>
    <measureGroup name="Table_Quantities" caption="Table_Quantities"/>
    <measureGroup name="Table_Quantities 1" caption="Table_Quantities 1"/>
    <measureGroup name="Table_Quantities 2" caption="Table_Quantities 2"/>
  </measureGroups>
  <maps count="11">
    <map measureGroup="0" dimension="1"/>
    <map measureGroup="1" dimension="2"/>
    <map measureGroup="2" dimension="3"/>
    <map measureGroup="3" dimension="4"/>
    <map measureGroup="4" dimension="1"/>
    <map measureGroup="4" dimension="3"/>
    <map measureGroup="4" dimension="5"/>
    <map measureGroup="5" dimension="2"/>
    <map measureGroup="5" dimension="6"/>
    <map measureGroup="6" dimension="4"/>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rmour, Jacob (MDOT)" refreshedDate="43412.252848379627" backgroundQuery="1" createdVersion="6" refreshedVersion="6" minRefreshableVersion="3" recordCount="0" supportSubquery="1" supportAdvancedDrill="1" xr:uid="{46FAF4E5-D475-431A-92E3-276C59D5E275}">
  <cacheSource type="external" connectionId="1"/>
  <cacheFields count="23">
    <cacheField name="[Table_Quantities 2].[DGN Name].[DGN Name]" caption="DGN Name" numFmtId="0" hierarchy="153" level="1">
      <sharedItems containsSemiMixedTypes="0" containsNonDate="0" containsString="0"/>
    </cacheField>
    <cacheField name="[Table_Quantities 2].[Work Item].[Work Item]" caption="Work Item" numFmtId="0" hierarchy="154" level="1">
      <sharedItems containsSemiMixedTypes="0" containsNonDate="0" containsString="0"/>
    </cacheField>
    <cacheField name="[Table_Quantities 2].[Table - Type].[Table - Type]" caption="Table - Type" numFmtId="0" hierarchy="155" level="1">
      <sharedItems containsSemiMixedTypes="0" containsNonDate="0" containsString="0"/>
    </cacheField>
    <cacheField name="[Table_Quantities 2].[Table - Name].[Table - Name]" caption="Table - Name" numFmtId="0" hierarchy="156" level="1">
      <sharedItems containsSemiMixedTypes="0" containsNonDate="0" containsString="0"/>
    </cacheField>
    <cacheField name="[Table_Quantities 2].[Funding Code].[Funding Code]" caption="Funding Code" numFmtId="0" hierarchy="152" level="1">
      <sharedItems containsSemiMixedTypes="0" containsNonDate="0" containsString="0"/>
    </cacheField>
    <cacheField name="[Table_Quantities 2].[Item No.].[Item No.]" caption="Item No." numFmtId="0" hierarchy="158" level="1">
      <sharedItems count="9">
        <s v="3020016"/>
        <s v="5010061"/>
        <s v="8010005"/>
        <s v="8020037"/>
        <s v="8020038"/>
        <s v="8020050"/>
        <s v="8030046"/>
        <s v="8060020"/>
        <s v="" u="1"/>
      </sharedItems>
    </cacheField>
    <cacheField name="[Table_Quantities 2].[Name1].[Name1]" caption="Name1" numFmtId="0" hierarchy="189" level="1">
      <sharedItems count="8">
        <s v="Aggregate"/>
        <s v="HMA Approach"/>
        <s v="Driveway,"/>
        <s v="Curb and"/>
        <s v="Driveway"/>
        <s v="Sidewalk,"/>
        <s v="Shared use"/>
        <s v="" u="1"/>
      </sharedItems>
    </cacheField>
    <cacheField name="[Table_Quantities 2].[Name2].[Name2]" caption="Name2" numFmtId="0" hierarchy="190" level="1">
      <sharedItems count="7">
        <s v="Base, 6 inch"/>
        <s v=""/>
        <s v="Nonreinf Conc,"/>
        <s v="Gutter, Conc,"/>
        <s v="Opening, Conc,"/>
        <s v="Conc, 6 inch"/>
        <s v="Path, Conc"/>
      </sharedItems>
    </cacheField>
    <cacheField name="[Table_Quantities 2].[Name3].[Name3]" caption="Name3" numFmtId="0" hierarchy="191" level="1">
      <sharedItems count="5">
        <s v=""/>
        <s v="6 inch"/>
        <s v="Det F3"/>
        <s v="Det F4"/>
        <s v="Det M"/>
      </sharedItems>
    </cacheField>
    <cacheField name="[Table_Quantities 2].[Name4].[Name4]" caption="Name4" numFmtId="0" hierarchy="192" level="1">
      <sharedItems count="1">
        <s v=""/>
      </sharedItems>
    </cacheField>
    <cacheField name="[Table_Quantities 2].[Name5].[Name5]" caption="Name5" numFmtId="0" hierarchy="193" level="1">
      <sharedItems count="1">
        <s v=""/>
      </sharedItems>
    </cacheField>
    <cacheField name="[Table_Quantities 2].[Name6].[Name6]" caption="Name6" numFmtId="0" hierarchy="194" level="1">
      <sharedItems count="1">
        <s v=""/>
      </sharedItems>
    </cacheField>
    <cacheField name="[Table_Quantities 2].[Units].[Units]" caption="Units" numFmtId="0" hierarchy="162" level="1">
      <sharedItems count="5">
        <s v="Syd"/>
        <s v="Ton"/>
        <s v="Ft"/>
        <s v="Sft"/>
        <s v="" u="1"/>
      </sharedItems>
    </cacheField>
    <cacheField name="[Table_Driveway 1].[Driveway Name].[Driveway Name]" caption="Driveway Name" numFmtId="0" hierarchy="44" level="1">
      <sharedItems count="3">
        <s v="ARNOLD | 0151+71 | LT"/>
        <s v="ARNOLD | 0152+77 | RT"/>
        <s v="BROADWAY | 0052+34 | RT"/>
      </sharedItems>
    </cacheField>
    <cacheField name="[Table_Driveway 1].[Alignment].[Alignment]" caption="Alignment" numFmtId="0" hierarchy="45" level="1">
      <sharedItems count="2">
        <s v="ARNOLD"/>
        <s v="BROADWAY"/>
      </sharedItems>
    </cacheField>
    <cacheField name="[Table_Driveway 1].[Station+Lt/Rt].[Station+Lt/Rt]" caption="Station+Lt/Rt" numFmtId="0" hierarchy="61" level="1">
      <sharedItems count="3">
        <s v="151+71 LT"/>
        <s v="152+77 RT"/>
        <s v="52+34 RT"/>
      </sharedItems>
    </cacheField>
    <cacheField name="[Table_Driveway 1].[Back Offset from CL].[Back Offset from CL]" caption="Back Offset from CL" numFmtId="0" hierarchy="48" level="1">
      <sharedItems containsSemiMixedTypes="0" containsString="0" containsNumber="1" minValue="40.799999999999997" maxValue="54.8" count="3">
        <n v="45"/>
        <n v="54.8"/>
        <n v="40.799999999999997"/>
      </sharedItems>
    </cacheField>
    <cacheField name="[Table_Driveway 1].[Prop Driveway Slope].[Prop Driveway Slope]" caption="Prop Driveway Slope" numFmtId="0" hierarchy="49" level="1">
      <sharedItems containsSemiMixedTypes="0" containsString="0" containsNumber="1" minValue="-1.09E-2" maxValue="1.61E-2" count="3">
        <n v="-1.09E-2"/>
        <n v="3.7000000000000002E-3"/>
        <n v="1.61E-2"/>
      </sharedItems>
    </cacheField>
    <cacheField name="[Table_Driveway 1].[Prop Driveway Width].[Prop Driveway Width]" caption="Prop Driveway Width" numFmtId="0" hierarchy="50" level="1">
      <sharedItems containsSemiMixedTypes="0" containsString="0" containsNumber="1" minValue="21.7" maxValue="25" count="3">
        <n v="25"/>
        <n v="21.7"/>
        <n v="22.5"/>
      </sharedItems>
    </cacheField>
    <cacheField name="[Table_Driveway 1].[Radius - Entering].[Radius - Entering]" caption="Radius - Entering" numFmtId="0" hierarchy="51" level="1">
      <sharedItems containsSemiMixedTypes="0" containsString="0" containsNumber="1" containsInteger="1" minValue="10" maxValue="20" count="3">
        <n v="10"/>
        <n v="15"/>
        <n v="20"/>
      </sharedItems>
      <extLst>
        <ext xmlns:x15="http://schemas.microsoft.com/office/spreadsheetml/2010/11/main" uri="{4F2E5C28-24EA-4eb8-9CBF-B6C8F9C3D259}">
          <x15:cachedUniqueNames>
            <x15:cachedUniqueName index="0" name="[Table_Driveway 1].[Radius - Entering].&amp;[10]"/>
            <x15:cachedUniqueName index="1" name="[Table_Driveway 1].[Radius - Entering].&amp;[15]"/>
            <x15:cachedUniqueName index="2" name="[Table_Driveway 1].[Radius - Entering].&amp;[20]"/>
          </x15:cachedUniqueNames>
        </ext>
      </extLst>
    </cacheField>
    <cacheField name="[Table_Driveway 1].[Custom 1].[Custom 1]" caption="Custom 1" numFmtId="0" hierarchy="53" level="1">
      <sharedItems count="1">
        <s v="LOW VOLUME"/>
      </sharedItems>
    </cacheField>
    <cacheField name="[Table_Driveway 1].[Radius - Exiting].[Radius - Exiting]" caption="Radius - Exiting" numFmtId="0" hierarchy="52" level="1">
      <sharedItems containsSemiMixedTypes="0" containsString="0" containsNumber="1" containsInteger="1" minValue="15" maxValue="20" count="2">
        <n v="20"/>
        <n v="15"/>
      </sharedItems>
      <extLst>
        <ext xmlns:x15="http://schemas.microsoft.com/office/spreadsheetml/2010/11/main" uri="{4F2E5C28-24EA-4eb8-9CBF-B6C8F9C3D259}">
          <x15:cachedUniqueNames>
            <x15:cachedUniqueName index="0" name="[Table_Driveway 1].[Radius - Exiting].&amp;[20]"/>
            <x15:cachedUniqueName index="1" name="[Table_Driveway 1].[Radius - Exiting].&amp;[15]"/>
          </x15:cachedUniqueNames>
        </ext>
      </extLst>
    </cacheField>
    <cacheField name="[Measures].[Count of QuantityCalc 2]" caption="Count of QuantityCalc 2" numFmtId="0" hierarchy="206" level="32767"/>
  </cacheFields>
  <cacheHierarchies count="207">
    <cacheHierarchy uniqueName="[Table_Drain].[Drainage Name]" caption="Drainage Name" attribute="1" defaultMemberUniqueName="[Table_Drain].[Drainage Name].[All]" allUniqueName="[Table_Drain].[Drainage Name].[All]" dimensionUniqueName="[Table_Drain]" displayFolder="" count="0" memberValueDatatype="130" unbalanced="0"/>
    <cacheHierarchy uniqueName="[Table_Drain].[Structure No.]" caption="Structure No." attribute="1" defaultMemberUniqueName="[Table_Drain].[Structure No.].[All]" allUniqueName="[Table_Drain].[Structure No.].[All]" dimensionUniqueName="[Table_Drain]" displayFolder="" count="0" memberValueDatatype="130" unbalanced="0"/>
    <cacheHierarchy uniqueName="[Table_Drain].[Alignment]" caption="Alignment" attribute="1" defaultMemberUniqueName="[Table_Drain].[Alignment].[All]" allUniqueName="[Table_Drain].[Alignment].[All]" dimensionUniqueName="[Table_Drain]" displayFolder="" count="0" memberValueDatatype="130" unbalanced="0"/>
    <cacheHierarchy uniqueName="[Table_Drain].[Station]" caption="Station" attribute="1" defaultMemberUniqueName="[Table_Drain].[Station].[All]" allUniqueName="[Table_Drain].[Station].[All]" dimensionUniqueName="[Table_Drain]" displayFolder="" count="0" memberValueDatatype="130" unbalanced="0"/>
    <cacheHierarchy uniqueName="[Table_Drain].[Offset]" caption="Offset" attribute="1" defaultMemberUniqueName="[Table_Drain].[Offset].[All]" allUniqueName="[Table_Drain].[Offset].[All]" dimensionUniqueName="[Table_Drain]" displayFolder="" count="0" memberValueDatatype="130" unbalanced="0"/>
    <cacheHierarchy uniqueName="[Table_Drain].[Lt/Rt]" caption="Lt/Rt" attribute="1" defaultMemberUniqueName="[Table_Drain].[Lt/Rt].[All]" allUniqueName="[Table_Drain].[Lt/Rt].[All]" dimensionUniqueName="[Table_Drain]" displayFolder="" count="0" memberValueDatatype="130" unbalanced="0"/>
    <cacheHierarchy uniqueName="[Table_Drain].[Cover-N]" caption="Cover-N" attribute="1" defaultMemberUniqueName="[Table_Drain].[Cover-N].[All]" allUniqueName="[Table_Drain].[Cover-N].[All]" dimensionUniqueName="[Table_Drain]" displayFolder="" count="0" memberValueDatatype="130" unbalanced="0"/>
    <cacheHierarchy uniqueName="[Table_Drain].[Cover-E]" caption="Cover-E" attribute="1" defaultMemberUniqueName="[Table_Drain].[Cover-E].[All]" allUniqueName="[Table_Drain].[Cover-E].[All]" dimensionUniqueName="[Table_Drain]" displayFolder="" count="0" memberValueDatatype="130" unbalanced="0"/>
    <cacheHierarchy uniqueName="[Table_Drain].[Structure-N]" caption="Structure-N" attribute="1" defaultMemberUniqueName="[Table_Drain].[Structure-N].[All]" allUniqueName="[Table_Drain].[Structure-N].[All]" dimensionUniqueName="[Table_Drain]" displayFolder="" count="0" memberValueDatatype="130" unbalanced="0"/>
    <cacheHierarchy uniqueName="[Table_Drain].[Structure-E]" caption="Structure-E" attribute="1" defaultMemberUniqueName="[Table_Drain].[Structure-E].[All]" allUniqueName="[Table_Drain].[Structure-E].[All]" dimensionUniqueName="[Table_Drain]" displayFolder="" count="0" memberValueDatatype="130" unbalanced="0"/>
    <cacheHierarchy uniqueName="[Table_Drain].[Rim Elev.]" caption="Rim Elev." attribute="1" defaultMemberUniqueName="[Table_Drain].[Rim Elev.].[All]" allUniqueName="[Table_Drain].[Rim Elev.].[All]" dimensionUniqueName="[Table_Drain]" displayFolder="" count="0" memberValueDatatype="130" unbalanced="0"/>
    <cacheHierarchy uniqueName="[Table_Drain].[Offset+Lt/Rt]" caption="Offset+Lt/Rt" attribute="1" defaultMemberUniqueName="[Table_Drain].[Offset+Lt/Rt].[All]" allUniqueName="[Table_Drain].[Offset+Lt/Rt].[All]" dimensionUniqueName="[Table_Drain]" displayFolder="" count="0" memberValueDatatype="130" unbalanced="0"/>
    <cacheHierarchy uniqueName="[Table_Drain].[Station Format]" caption="Station Format" attribute="1" defaultMemberUniqueName="[Table_Drain].[Station Format].[All]" allUniqueName="[Table_Drain].[Station Format].[All]" dimensionUniqueName="[Table_Drain]" displayFolder="" count="0" memberValueDatatype="130" unbalanced="0"/>
    <cacheHierarchy uniqueName="[Table_Drain 1].[Drainage Name]" caption="Drainage Name" attribute="1" defaultMemberUniqueName="[Table_Drain 1].[Drainage Name].[All]" allUniqueName="[Table_Drain 1].[Drainage Name].[All]" dimensionUniqueName="[Table_Drain 1]" displayFolder="" count="0" memberValueDatatype="130" unbalanced="0"/>
    <cacheHierarchy uniqueName="[Table_Drain 1].[Structure No.]" caption="Structure No." attribute="1" defaultMemberUniqueName="[Table_Drain 1].[Structure No.].[All]" allUniqueName="[Table_Drain 1].[Structure No.].[All]" dimensionUniqueName="[Table_Drain 1]" displayFolder="" count="0" memberValueDatatype="20" unbalanced="0"/>
    <cacheHierarchy uniqueName="[Table_Drain 1].[Alignment]" caption="Alignment" attribute="1" defaultMemberUniqueName="[Table_Drain 1].[Alignment].[All]" allUniqueName="[Table_Drain 1].[Alignment].[All]" dimensionUniqueName="[Table_Drain 1]" displayFolder="" count="0" memberValueDatatype="130" unbalanced="0"/>
    <cacheHierarchy uniqueName="[Table_Drain 1].[Station]" caption="Station" attribute="1" defaultMemberUniqueName="[Table_Drain 1].[Station].[All]" allUniqueName="[Table_Drain 1].[Station].[All]" dimensionUniqueName="[Table_Drain 1]" displayFolder="" count="0" memberValueDatatype="130" unbalanced="0"/>
    <cacheHierarchy uniqueName="[Table_Drain 1].[Offset]" caption="Offset" attribute="1" defaultMemberUniqueName="[Table_Drain 1].[Offset].[All]" allUniqueName="[Table_Drain 1].[Offset].[All]" dimensionUniqueName="[Table_Drain 1]" displayFolder="" count="0" memberValueDatatype="20" unbalanced="0"/>
    <cacheHierarchy uniqueName="[Table_Drain 1].[Lt/Rt]" caption="Lt/Rt" attribute="1" defaultMemberUniqueName="[Table_Drain 1].[Lt/Rt].[All]" allUniqueName="[Table_Drain 1].[Lt/Rt].[All]" dimensionUniqueName="[Table_Drain 1]" displayFolder="" count="0" memberValueDatatype="130" unbalanced="0"/>
    <cacheHierarchy uniqueName="[Table_Drain 1].[Cover-N]" caption="Cover-N" attribute="1" defaultMemberUniqueName="[Table_Drain 1].[Cover-N].[All]" allUniqueName="[Table_Drain 1].[Cover-N].[All]" dimensionUniqueName="[Table_Drain 1]" displayFolder="" count="0" memberValueDatatype="130" unbalanced="0"/>
    <cacheHierarchy uniqueName="[Table_Drain 1].[Cover-E]" caption="Cover-E" attribute="1" defaultMemberUniqueName="[Table_Drain 1].[Cover-E].[All]" allUniqueName="[Table_Drain 1].[Cover-E].[All]" dimensionUniqueName="[Table_Drain 1]" displayFolder="" count="0" memberValueDatatype="130" unbalanced="0"/>
    <cacheHierarchy uniqueName="[Table_Drain 1].[Structure-N]" caption="Structure-N" attribute="1" defaultMemberUniqueName="[Table_Drain 1].[Structure-N].[All]" allUniqueName="[Table_Drain 1].[Structure-N].[All]" dimensionUniqueName="[Table_Drain 1]" displayFolder="" count="0" memberValueDatatype="130" unbalanced="0"/>
    <cacheHierarchy uniqueName="[Table_Drain 1].[Structure-E]" caption="Structure-E" attribute="1" defaultMemberUniqueName="[Table_Drain 1].[Structure-E].[All]" allUniqueName="[Table_Drain 1].[Structure-E].[All]" dimensionUniqueName="[Table_Drain 1]" displayFolder="" count="0" memberValueDatatype="130" unbalanced="0"/>
    <cacheHierarchy uniqueName="[Table_Drain 1].[Rim Elev.]" caption="Rim Elev." attribute="1" defaultMemberUniqueName="[Table_Drain 1].[Rim Elev.].[All]" allUniqueName="[Table_Drain 1].[Rim Elev.].[All]" dimensionUniqueName="[Table_Drain 1]" displayFolder="" count="0" memberValueDatatype="5" unbalanced="0"/>
    <cacheHierarchy uniqueName="[Table_Drain 1].[Offset+Lt/Rt]" caption="Offset+Lt/Rt" attribute="1" defaultMemberUniqueName="[Table_Drain 1].[Offset+Lt/Rt].[All]" allUniqueName="[Table_Drain 1].[Offset+Lt/Rt].[All]" dimensionUniqueName="[Table_Drain 1]" displayFolder="" count="0" memberValueDatatype="130" unbalanced="0"/>
    <cacheHierarchy uniqueName="[Table_Drain 1].[Station Format]" caption="Station Format" attribute="1" defaultMemberUniqueName="[Table_Drain 1].[Station Format].[All]" allUniqueName="[Table_Drain 1].[Station Format].[All]" dimensionUniqueName="[Table_Drain 1]" displayFolder="" count="0" memberValueDatatype="130" unbalanced="0"/>
    <cacheHierarchy uniqueName="[Table_Driveway].[Driveway Name]" caption="Driveway Name" attribute="1" defaultMemberUniqueName="[Table_Driveway].[Driveway Name].[All]" allUniqueName="[Table_Driveway].[Driveway Name].[All]" dimensionUniqueName="[Table_Driveway]" displayFolder="" count="0" memberValueDatatype="130" unbalanced="0"/>
    <cacheHierarchy uniqueName="[Table_Driveway].[Alignment]" caption="Alignment" attribute="1" defaultMemberUniqueName="[Table_Driveway].[Alignment].[All]" allUniqueName="[Table_Driveway].[Alignment].[All]" dimensionUniqueName="[Table_Driveway]" displayFolder="" count="0" memberValueDatatype="130" unbalanced="0"/>
    <cacheHierarchy uniqueName="[Table_Driveway].[Station]" caption="Station" attribute="1" defaultMemberUniqueName="[Table_Driveway].[Station].[All]" allUniqueName="[Table_Driveway].[Station].[All]" dimensionUniqueName="[Table_Driveway]" displayFolder="" count="0" memberValueDatatype="130" unbalanced="0"/>
    <cacheHierarchy uniqueName="[Table_Driveway].[Lt/Rt]" caption="Lt/Rt" attribute="1" defaultMemberUniqueName="[Table_Driveway].[Lt/Rt].[All]" allUniqueName="[Table_Driveway].[Lt/Rt].[All]" dimensionUniqueName="[Table_Driveway]" displayFolder="" count="0" memberValueDatatype="130" unbalanced="0"/>
    <cacheHierarchy uniqueName="[Table_Driveway].[Back Offset from CL]" caption="Back Offset from CL" attribute="1" defaultMemberUniqueName="[Table_Driveway].[Back Offset from CL].[All]" allUniqueName="[Table_Driveway].[Back Offset from CL].[All]" dimensionUniqueName="[Table_Driveway]" displayFolder="" count="0" memberValueDatatype="130" unbalanced="0"/>
    <cacheHierarchy uniqueName="[Table_Driveway].[Prop Driveway Slope]" caption="Prop Driveway Slope" attribute="1" defaultMemberUniqueName="[Table_Driveway].[Prop Driveway Slope].[All]" allUniqueName="[Table_Driveway].[Prop Driveway Slope].[All]" dimensionUniqueName="[Table_Driveway]" displayFolder="" count="0" memberValueDatatype="130" unbalanced="0"/>
    <cacheHierarchy uniqueName="[Table_Driveway].[Prop Driveway Width]" caption="Prop Driveway Width" attribute="1" defaultMemberUniqueName="[Table_Driveway].[Prop Driveway Width].[All]" allUniqueName="[Table_Driveway].[Prop Driveway Width].[All]" dimensionUniqueName="[Table_Driveway]" displayFolder="" count="0" memberValueDatatype="130" unbalanced="0"/>
    <cacheHierarchy uniqueName="[Table_Driveway].[Radius - Entering]" caption="Radius - Entering" attribute="1" defaultMemberUniqueName="[Table_Driveway].[Radius - Entering].[All]" allUniqueName="[Table_Driveway].[Radius - Entering].[All]" dimensionUniqueName="[Table_Driveway]" displayFolder="" count="0" memberValueDatatype="130" unbalanced="0"/>
    <cacheHierarchy uniqueName="[Table_Driveway].[Radius - Exiting]" caption="Radius - Exiting" attribute="1" defaultMemberUniqueName="[Table_Driveway].[Radius - Exiting].[All]" allUniqueName="[Table_Driveway].[Radius - Exiting].[All]" dimensionUniqueName="[Table_Driveway]" displayFolder="" count="0" memberValueDatatype="130" unbalanced="0"/>
    <cacheHierarchy uniqueName="[Table_Driveway].[Custom 1]" caption="Custom 1" attribute="1" defaultMemberUniqueName="[Table_Driveway].[Custom 1].[All]" allUniqueName="[Table_Driveway].[Custom 1].[All]" dimensionUniqueName="[Table_Driveway]" displayFolder="" count="0" memberValueDatatype="130" unbalanced="0"/>
    <cacheHierarchy uniqueName="[Table_Driveway].[Custom 2]" caption="Custom 2" attribute="1" defaultMemberUniqueName="[Table_Driveway].[Custom 2].[All]" allUniqueName="[Table_Driveway].[Custom 2].[All]" dimensionUniqueName="[Table_Driveway]" displayFolder="" count="0" memberValueDatatype="130" unbalanced="0"/>
    <cacheHierarchy uniqueName="[Table_Driveway].[Custom 3]" caption="Custom 3" attribute="1" defaultMemberUniqueName="[Table_Driveway].[Custom 3].[All]" allUniqueName="[Table_Driveway].[Custom 3].[All]" dimensionUniqueName="[Table_Driveway]" displayFolder="" count="0" memberValueDatatype="130" unbalanced="0"/>
    <cacheHierarchy uniqueName="[Table_Driveway].[Custom 4]" caption="Custom 4" attribute="1" defaultMemberUniqueName="[Table_Driveway].[Custom 4].[All]" allUniqueName="[Table_Driveway].[Custom 4].[All]" dimensionUniqueName="[Table_Driveway]" displayFolder="" count="0" memberValueDatatype="130" unbalanced="0"/>
    <cacheHierarchy uniqueName="[Table_Driveway].[Custom 5]" caption="Custom 5" attribute="1" defaultMemberUniqueName="[Table_Driveway].[Custom 5].[All]" allUniqueName="[Table_Driveway].[Custom 5].[All]" dimensionUniqueName="[Table_Driveway]" displayFolder="" count="0" memberValueDatatype="130" unbalanced="0"/>
    <cacheHierarchy uniqueName="[Table_Driveway].[Custom 6]" caption="Custom 6" attribute="1" defaultMemberUniqueName="[Table_Driveway].[Custom 6].[All]" allUniqueName="[Table_Driveway].[Custom 6].[All]" dimensionUniqueName="[Table_Driveway]" displayFolder="" count="0" memberValueDatatype="130" unbalanced="0"/>
    <cacheHierarchy uniqueName="[Table_Driveway].[Custom 7]" caption="Custom 7" attribute="1" defaultMemberUniqueName="[Table_Driveway].[Custom 7].[All]" allUniqueName="[Table_Driveway].[Custom 7].[All]" dimensionUniqueName="[Table_Driveway]" displayFolder="" count="0" memberValueDatatype="130" unbalanced="0"/>
    <cacheHierarchy uniqueName="[Table_Driveway].[Custom 8]" caption="Custom 8" attribute="1" defaultMemberUniqueName="[Table_Driveway].[Custom 8].[All]" allUniqueName="[Table_Driveway].[Custom 8].[All]" dimensionUniqueName="[Table_Driveway]" displayFolder="" count="0" memberValueDatatype="130" unbalanced="0"/>
    <cacheHierarchy uniqueName="[Table_Driveway].[Station+Lt/Rt]" caption="Station+Lt/Rt" attribute="1" defaultMemberUniqueName="[Table_Driveway].[Station+Lt/Rt].[All]" allUniqueName="[Table_Driveway].[Station+Lt/Rt].[All]" dimensionUniqueName="[Table_Driveway]" displayFolder="" count="0" memberValueDatatype="130" unbalanced="0"/>
    <cacheHierarchy uniqueName="[Table_Driveway 1].[Driveway Name]" caption="Driveway Name" attribute="1" defaultMemberUniqueName="[Table_Driveway 1].[Driveway Name].[All]" allUniqueName="[Table_Driveway 1].[Driveway Name].[All]" dimensionUniqueName="[Table_Driveway 1]" displayFolder="" count="2" memberValueDatatype="130" unbalanced="0">
      <fieldsUsage count="2">
        <fieldUsage x="-1"/>
        <fieldUsage x="13"/>
      </fieldsUsage>
    </cacheHierarchy>
    <cacheHierarchy uniqueName="[Table_Driveway 1].[Alignment]" caption="Alignment" attribute="1" defaultMemberUniqueName="[Table_Driveway 1].[Alignment].[All]" allUniqueName="[Table_Driveway 1].[Alignment].[All]" dimensionUniqueName="[Table_Driveway 1]" displayFolder="" count="2" memberValueDatatype="130" unbalanced="0">
      <fieldsUsage count="2">
        <fieldUsage x="-1"/>
        <fieldUsage x="14"/>
      </fieldsUsage>
    </cacheHierarchy>
    <cacheHierarchy uniqueName="[Table_Driveway 1].[Station]" caption="Station" attribute="1" defaultMemberUniqueName="[Table_Driveway 1].[Station].[All]" allUniqueName="[Table_Driveway 1].[Station].[All]" dimensionUniqueName="[Table_Driveway 1]" displayFolder="" count="0" memberValueDatatype="20" unbalanced="0"/>
    <cacheHierarchy uniqueName="[Table_Driveway 1].[Lt/Rt]" caption="Lt/Rt" attribute="1" defaultMemberUniqueName="[Table_Driveway 1].[Lt/Rt].[All]" allUniqueName="[Table_Driveway 1].[Lt/Rt].[All]" dimensionUniqueName="[Table_Driveway 1]" displayFolder="" count="0" memberValueDatatype="130" unbalanced="0"/>
    <cacheHierarchy uniqueName="[Table_Driveway 1].[Back Offset from CL]" caption="Back Offset from CL" attribute="1" defaultMemberUniqueName="[Table_Driveway 1].[Back Offset from CL].[All]" allUniqueName="[Table_Driveway 1].[Back Offset from CL].[All]" dimensionUniqueName="[Table_Driveway 1]" displayFolder="" count="2" memberValueDatatype="5" unbalanced="0">
      <fieldsUsage count="2">
        <fieldUsage x="-1"/>
        <fieldUsage x="16"/>
      </fieldsUsage>
    </cacheHierarchy>
    <cacheHierarchy uniqueName="[Table_Driveway 1].[Prop Driveway Slope]" caption="Prop Driveway Slope" attribute="1" defaultMemberUniqueName="[Table_Driveway 1].[Prop Driveway Slope].[All]" allUniqueName="[Table_Driveway 1].[Prop Driveway Slope].[All]" dimensionUniqueName="[Table_Driveway 1]" displayFolder="" count="2" memberValueDatatype="5" unbalanced="0">
      <fieldsUsage count="2">
        <fieldUsage x="-1"/>
        <fieldUsage x="17"/>
      </fieldsUsage>
    </cacheHierarchy>
    <cacheHierarchy uniqueName="[Table_Driveway 1].[Prop Driveway Width]" caption="Prop Driveway Width" attribute="1" defaultMemberUniqueName="[Table_Driveway 1].[Prop Driveway Width].[All]" allUniqueName="[Table_Driveway 1].[Prop Driveway Width].[All]" dimensionUniqueName="[Table_Driveway 1]" displayFolder="" count="2" memberValueDatatype="5" unbalanced="0">
      <fieldsUsage count="2">
        <fieldUsage x="-1"/>
        <fieldUsage x="18"/>
      </fieldsUsage>
    </cacheHierarchy>
    <cacheHierarchy uniqueName="[Table_Driveway 1].[Radius - Entering]" caption="Radius - Entering" attribute="1" defaultMemberUniqueName="[Table_Driveway 1].[Radius - Entering].[All]" allUniqueName="[Table_Driveway 1].[Radius - Entering].[All]" dimensionUniqueName="[Table_Driveway 1]" displayFolder="" count="2" memberValueDatatype="20" unbalanced="0">
      <fieldsUsage count="2">
        <fieldUsage x="-1"/>
        <fieldUsage x="19"/>
      </fieldsUsage>
    </cacheHierarchy>
    <cacheHierarchy uniqueName="[Table_Driveway 1].[Radius - Exiting]" caption="Radius - Exiting" attribute="1" defaultMemberUniqueName="[Table_Driveway 1].[Radius - Exiting].[All]" allUniqueName="[Table_Driveway 1].[Radius - Exiting].[All]" dimensionUniqueName="[Table_Driveway 1]" displayFolder="" count="2" memberValueDatatype="20" unbalanced="0">
      <fieldsUsage count="2">
        <fieldUsage x="-1"/>
        <fieldUsage x="21"/>
      </fieldsUsage>
    </cacheHierarchy>
    <cacheHierarchy uniqueName="[Table_Driveway 1].[Custom 1]" caption="Custom 1" attribute="1" defaultMemberUniqueName="[Table_Driveway 1].[Custom 1].[All]" allUniqueName="[Table_Driveway 1].[Custom 1].[All]" dimensionUniqueName="[Table_Driveway 1]" displayFolder="" count="2" memberValueDatatype="130" unbalanced="0">
      <fieldsUsage count="2">
        <fieldUsage x="-1"/>
        <fieldUsage x="20"/>
      </fieldsUsage>
    </cacheHierarchy>
    <cacheHierarchy uniqueName="[Table_Driveway 1].[Custom 2]" caption="Custom 2" attribute="1" defaultMemberUniqueName="[Table_Driveway 1].[Custom 2].[All]" allUniqueName="[Table_Driveway 1].[Custom 2].[All]" dimensionUniqueName="[Table_Driveway 1]" displayFolder="" count="0" memberValueDatatype="130" unbalanced="0"/>
    <cacheHierarchy uniqueName="[Table_Driveway 1].[Custom 3]" caption="Custom 3" attribute="1" defaultMemberUniqueName="[Table_Driveway 1].[Custom 3].[All]" allUniqueName="[Table_Driveway 1].[Custom 3].[All]" dimensionUniqueName="[Table_Driveway 1]" displayFolder="" count="0" memberValueDatatype="130" unbalanced="0"/>
    <cacheHierarchy uniqueName="[Table_Driveway 1].[Custom 4]" caption="Custom 4" attribute="1" defaultMemberUniqueName="[Table_Driveway 1].[Custom 4].[All]" allUniqueName="[Table_Driveway 1].[Custom 4].[All]" dimensionUniqueName="[Table_Driveway 1]" displayFolder="" count="0" memberValueDatatype="130" unbalanced="0"/>
    <cacheHierarchy uniqueName="[Table_Driveway 1].[Custom 5]" caption="Custom 5" attribute="1" defaultMemberUniqueName="[Table_Driveway 1].[Custom 5].[All]" allUniqueName="[Table_Driveway 1].[Custom 5].[All]" dimensionUniqueName="[Table_Driveway 1]" displayFolder="" count="0" memberValueDatatype="130" unbalanced="0"/>
    <cacheHierarchy uniqueName="[Table_Driveway 1].[Custom 6]" caption="Custom 6" attribute="1" defaultMemberUniqueName="[Table_Driveway 1].[Custom 6].[All]" allUniqueName="[Table_Driveway 1].[Custom 6].[All]" dimensionUniqueName="[Table_Driveway 1]" displayFolder="" count="0" memberValueDatatype="130" unbalanced="0"/>
    <cacheHierarchy uniqueName="[Table_Driveway 1].[Custom 7]" caption="Custom 7" attribute="1" defaultMemberUniqueName="[Table_Driveway 1].[Custom 7].[All]" allUniqueName="[Table_Driveway 1].[Custom 7].[All]" dimensionUniqueName="[Table_Driveway 1]" displayFolder="" count="0" memberValueDatatype="130" unbalanced="0"/>
    <cacheHierarchy uniqueName="[Table_Driveway 1].[Custom 8]" caption="Custom 8" attribute="1" defaultMemberUniqueName="[Table_Driveway 1].[Custom 8].[All]" allUniqueName="[Table_Driveway 1].[Custom 8].[All]" dimensionUniqueName="[Table_Driveway 1]" displayFolder="" count="0" memberValueDatatype="130" unbalanced="0"/>
    <cacheHierarchy uniqueName="[Table_Driveway 1].[Station+Lt/Rt]" caption="Station+Lt/Rt" attribute="1" defaultMemberUniqueName="[Table_Driveway 1].[Station+Lt/Rt].[All]" allUniqueName="[Table_Driveway 1].[Station+Lt/Rt].[All]" dimensionUniqueName="[Table_Driveway 1]" displayFolder="" count="2" memberValueDatatype="130" unbalanced="0">
      <fieldsUsage count="2">
        <fieldUsage x="-1"/>
        <fieldUsage x="15"/>
      </fieldsUsage>
    </cacheHierarchy>
    <cacheHierarchy uniqueName="[Table_Quantities].[Funding Code]" caption="Funding Code" attribute="1" defaultMemberUniqueName="[Table_Quantities].[Funding Code].[All]" allUniqueName="[Table_Quantities].[Funding Code].[All]" dimensionUniqueName="[Table_Quantities]" displayFolder="" count="0" memberValueDatatype="130" unbalanced="0"/>
    <cacheHierarchy uniqueName="[Table_Quantities].[DGN Name]" caption="DGN Name" attribute="1" defaultMemberUniqueName="[Table_Quantities].[DGN Name].[All]" allUniqueName="[Table_Quantities].[DGN Name].[All]" dimensionUniqueName="[Table_Quantities]" displayFolder="" count="0" memberValueDatatype="130" unbalanced="0"/>
    <cacheHierarchy uniqueName="[Table_Quantities].[Work Item]" caption="Work Item" attribute="1" defaultMemberUniqueName="[Table_Quantities].[Work Item].[All]" allUniqueName="[Table_Quantities].[Work Item].[All]" dimensionUniqueName="[Table_Quantities]" displayFolder="" count="0" memberValueDatatype="130" unbalanced="0"/>
    <cacheHierarchy uniqueName="[Table_Quantities].[Table - Type]" caption="Table - Type" attribute="1" defaultMemberUniqueName="[Table_Quantities].[Table - Type].[All]" allUniqueName="[Table_Quantities].[Table - Type].[All]" dimensionUniqueName="[Table_Quantities]" displayFolder="" count="0" memberValueDatatype="130" unbalanced="0"/>
    <cacheHierarchy uniqueName="[Table_Quantities].[Table - Name]" caption="Table - Name" attribute="1" defaultMemberUniqueName="[Table_Quantities].[Table - Name].[All]" allUniqueName="[Table_Quantities].[Table - Name].[All]" dimensionUniqueName="[Table_Quantities]" displayFolder="" count="0" memberValueDatatype="130" unbalanced="0"/>
    <cacheHierarchy uniqueName="[Table_Quantities].[Part of Structure]" caption="Part of Structure" attribute="1" defaultMemberUniqueName="[Table_Quantities].[Part of Structure].[All]" allUniqueName="[Table_Quantities].[Part of Structure].[All]" dimensionUniqueName="[Table_Quantities]" displayFolder="" count="0" memberValueDatatype="130" unbalanced="0"/>
    <cacheHierarchy uniqueName="[Table_Quantities].[Item No.]" caption="Item No." attribute="1" defaultMemberUniqueName="[Table_Quantities].[Item No.].[All]" allUniqueName="[Table_Quantities].[Item No.].[All]" dimensionUniqueName="[Table_Quantities]" displayFolder="" count="0" memberValueDatatype="130" unbalanced="0"/>
    <cacheHierarchy uniqueName="[Table_Quantities].[Pay Item]" caption="Pay Item" attribute="1" defaultMemberUniqueName="[Table_Quantities].[Pay Item].[All]" allUniqueName="[Table_Quantities].[Pay Item].[All]" dimensionUniqueName="[Table_Quantities]" displayFolder="" count="0" memberValueDatatype="130" unbalanced="0"/>
    <cacheHierarchy uniqueName="[Table_Quantities].[Supplementary Description]" caption="Supplementary Description" attribute="1" defaultMemberUniqueName="[Table_Quantities].[Supplementary Description].[All]" allUniqueName="[Table_Quantities].[Supplementary Description].[All]" dimensionUniqueName="[Table_Quantities]" displayFolder="" count="0" memberValueDatatype="130" unbalanced="0"/>
    <cacheHierarchy uniqueName="[Table_Quantities].[Quantity]" caption="Quantity" attribute="1" defaultMemberUniqueName="[Table_Quantities].[Quantity].[All]" allUniqueName="[Table_Quantities].[Quantity].[All]" dimensionUniqueName="[Table_Quantities]" displayFolder="" count="0" memberValueDatatype="20" unbalanced="0"/>
    <cacheHierarchy uniqueName="[Table_Quantities].[Units]" caption="Units" attribute="1" defaultMemberUniqueName="[Table_Quantities].[Units].[All]" allUniqueName="[Table_Quantities].[Units].[All]" dimensionUniqueName="[Table_Quantities]" displayFolder="" count="0" memberValueDatatype="130" unbalanced="0"/>
    <cacheHierarchy uniqueName="[Table_Quantities].[Unit Price]" caption="Unit Price" attribute="1" defaultMemberUniqueName="[Table_Quantities].[Unit Price].[All]" allUniqueName="[Table_Quantities].[Unit Price].[All]" dimensionUniqueName="[Table_Quantities]" displayFolder="" count="0" memberValueDatatype="130" unbalanced="0"/>
    <cacheHierarchy uniqueName="[Table_Quantities].[Total Price]" caption="Total Price" attribute="1" defaultMemberUniqueName="[Table_Quantities].[Total Price].[All]" allUniqueName="[Table_Quantities].[Total Price].[All]" dimensionUniqueName="[Table_Quantities]" displayFolder="" count="0" memberValueDatatype="130" unbalanced="0"/>
    <cacheHierarchy uniqueName="[Table_Quantities].[Item Location]" caption="Item Location" attribute="1" defaultMemberUniqueName="[Table_Quantities].[Item Location].[All]" allUniqueName="[Table_Quantities].[Item Location].[All]" dimensionUniqueName="[Table_Quantities]" displayFolder="" count="0" memberValueDatatype="130" unbalanced="0"/>
    <cacheHierarchy uniqueName="[Table_Quantities].[Row Num]" caption="Row Num" attribute="1" defaultMemberUniqueName="[Table_Quantities].[Row Num].[All]" allUniqueName="[Table_Quantities].[Row Num].[All]" dimensionUniqueName="[Table_Quantities]" displayFolder="" count="0" memberValueDatatype="20" unbalanced="0"/>
    <cacheHierarchy uniqueName="[Table_Quantities].[JN]" caption="JN" attribute="1" defaultMemberUniqueName="[Table_Quantities].[JN].[All]" allUniqueName="[Table_Quantities].[JN].[All]" dimensionUniqueName="[Table_Quantities]" displayFolder="" count="0" memberValueDatatype="130" unbalanced="0"/>
    <cacheHierarchy uniqueName="[Table_Quantities].[SP Required]" caption="SP Required" attribute="1" defaultMemberUniqueName="[Table_Quantities].[SP Required].[All]" allUniqueName="[Table_Quantities].[SP Required].[All]" dimensionUniqueName="[Table_Quantities]" displayFolder="" count="0" memberValueDatatype="130" unbalanced="0"/>
    <cacheHierarchy uniqueName="[Table_Quantities].[Calculation By]" caption="Calculation By" attribute="1" defaultMemberUniqueName="[Table_Quantities].[Calculation By].[All]" allUniqueName="[Table_Quantities].[Calculation By].[All]" dimensionUniqueName="[Table_Quantities]" displayFolder="" count="0" memberValueDatatype="130" unbalanced="0"/>
    <cacheHierarchy uniqueName="[Table_Quantities].[Checked By]" caption="Checked By" attribute="1" defaultMemberUniqueName="[Table_Quantities].[Checked By].[All]" allUniqueName="[Table_Quantities].[Checked By].[All]" dimensionUniqueName="[Table_Quantities]" displayFolder="" count="0" memberValueDatatype="130" unbalanced="0"/>
    <cacheHierarchy uniqueName="[Table_Quantities].[Comments]" caption="Comments" attribute="1" defaultMemberUniqueName="[Table_Quantities].[Comments].[All]" allUniqueName="[Table_Quantities].[Comments].[All]" dimensionUniqueName="[Table_Quantities]" displayFolder="" count="0" memberValueDatatype="130" unbalanced="0"/>
    <cacheHierarchy uniqueName="[Table_Quantities].[QuantityCalc]" caption="QuantityCalc" attribute="1" defaultMemberUniqueName="[Table_Quantities].[QuantityCalc].[All]" allUniqueName="[Table_Quantities].[QuantityCalc].[All]" dimensionUniqueName="[Table_Quantities]" displayFolder="" count="0" memberValueDatatype="130" unbalanced="0"/>
    <cacheHierarchy uniqueName="[Table_Quantities].[Description]" caption="Description" attribute="1" defaultMemberUniqueName="[Table_Quantities].[Description].[All]" allUniqueName="[Table_Quantities].[Description].[All]" dimensionUniqueName="[Table_Quantities]" displayFolder="" count="0" memberValueDatatype="130" unbalanced="0"/>
    <cacheHierarchy uniqueName="[Table_Quantities].[Supplemental1]" caption="Supplemental1" attribute="1" defaultMemberUniqueName="[Table_Quantities].[Supplemental1].[All]" allUniqueName="[Table_Quantities].[Supplemental1].[All]" dimensionUniqueName="[Table_Quantities]" displayFolder="" count="0" memberValueDatatype="130" unbalanced="0"/>
    <cacheHierarchy uniqueName="[Table_Quantities].[Supplemental2]" caption="Supplemental2" attribute="1" defaultMemberUniqueName="[Table_Quantities].[Supplemental2].[All]" allUniqueName="[Table_Quantities].[Supplemental2].[All]" dimensionUniqueName="[Table_Quantities]" displayFolder="" count="0" memberValueDatatype="130" unbalanced="0"/>
    <cacheHierarchy uniqueName="[Table_Quantities].[BreakdownID]" caption="BreakdownID" attribute="1" defaultMemberUniqueName="[Table_Quantities].[BreakdownID].[All]" allUniqueName="[Table_Quantities].[BreakdownID].[All]" dimensionUniqueName="[Table_Quantities]" displayFolder="" count="0" memberValueDatatype="130" unbalanced="0"/>
    <cacheHierarchy uniqueName="[Table_Quantities].[Quantity_Rollup]" caption="Quantity_Rollup" attribute="1" defaultMemberUniqueName="[Table_Quantities].[Quantity_Rollup].[All]" allUniqueName="[Table_Quantities].[Quantity_Rollup].[All]" dimensionUniqueName="[Table_Quantities]" displayFolder="" count="0" memberValueDatatype="20" unbalanced="0"/>
    <cacheHierarchy uniqueName="[Table_Quantities].[Pay Item Description]" caption="Pay Item Description" attribute="1" defaultMemberUniqueName="[Table_Quantities].[Pay Item Description].[All]" allUniqueName="[Table_Quantities].[Pay Item Description].[All]" dimensionUniqueName="[Table_Quantities]" displayFolder="" count="0" memberValueDatatype="130" unbalanced="0"/>
    <cacheHierarchy uniqueName="[Table_Quantities].[Pay Item Instance Count]" caption="Pay Item Instance Count" attribute="1" defaultMemberUniqueName="[Table_Quantities].[Pay Item Instance Count].[All]" allUniqueName="[Table_Quantities].[Pay Item Instance Count].[All]" dimensionUniqueName="[Table_Quantities]" displayFolder="" count="0" memberValueDatatype="20" unbalanced="0"/>
    <cacheHierarchy uniqueName="[Table_Quantities].[Category]" caption="Category" attribute="1" defaultMemberUniqueName="[Table_Quantities].[Category].[All]" allUniqueName="[Table_Quantities].[Category].[All]" dimensionUniqueName="[Table_Quantities]" displayFolder="" count="0" memberValueDatatype="130" unbalanced="0"/>
    <cacheHierarchy uniqueName="[Table_Quantities].[CAT2]" caption="CAT2" attribute="1" defaultMemberUniqueName="[Table_Quantities].[CAT2].[All]" allUniqueName="[Table_Quantities].[CAT2].[All]" dimensionUniqueName="[Table_Quantities]" displayFolder="" count="0" memberValueDatatype="130" unbalanced="0"/>
    <cacheHierarchy uniqueName="[Table_Quantities].[Supplemental Description Check]" caption="Supplemental Description Check" attribute="1" defaultMemberUniqueName="[Table_Quantities].[Supplemental Description Check].[All]" allUniqueName="[Table_Quantities].[Supplemental Description Check].[All]" dimensionUniqueName="[Table_Quantities]" displayFolder="" count="0" memberValueDatatype="130" unbalanced="0"/>
    <cacheHierarchy uniqueName="[Table_Quantities].[1]" caption="1" attribute="1" defaultMemberUniqueName="[Table_Quantities].[1].[All]" allUniqueName="[Table_Quantities].[1].[All]" dimensionUniqueName="[Table_Quantities]" displayFolder="" count="0" memberValueDatatype="20" unbalanced="0"/>
    <cacheHierarchy uniqueName="[Table_Quantities].[2]" caption="2" attribute="1" defaultMemberUniqueName="[Table_Quantities].[2].[All]" allUniqueName="[Table_Quantities].[2].[All]" dimensionUniqueName="[Table_Quantities]" displayFolder="" count="0" memberValueDatatype="20" unbalanced="0"/>
    <cacheHierarchy uniqueName="[Table_Quantities].[3]" caption="3" attribute="1" defaultMemberUniqueName="[Table_Quantities].[3].[All]" allUniqueName="[Table_Quantities].[3].[All]" dimensionUniqueName="[Table_Quantities]" displayFolder="" count="0" memberValueDatatype="20" unbalanced="0"/>
    <cacheHierarchy uniqueName="[Table_Quantities].[4]" caption="4" attribute="1" defaultMemberUniqueName="[Table_Quantities].[4].[All]" allUniqueName="[Table_Quantities].[4].[All]" dimensionUniqueName="[Table_Quantities]" displayFolder="" count="0" memberValueDatatype="20" unbalanced="0"/>
    <cacheHierarchy uniqueName="[Table_Quantities].[5]" caption="5" attribute="1" defaultMemberUniqueName="[Table_Quantities].[5].[All]" allUniqueName="[Table_Quantities].[5].[All]" dimensionUniqueName="[Table_Quantities]" displayFolder="" count="0" memberValueDatatype="20" unbalanced="0"/>
    <cacheHierarchy uniqueName="[Table_Quantities].[6]" caption="6" attribute="1" defaultMemberUniqueName="[Table_Quantities].[6].[All]" allUniqueName="[Table_Quantities].[6].[All]" dimensionUniqueName="[Table_Quantities]" displayFolder="" count="0" memberValueDatatype="20" unbalanced="0"/>
    <cacheHierarchy uniqueName="[Table_Quantities].[Name1]" caption="Name1" attribute="1" defaultMemberUniqueName="[Table_Quantities].[Name1].[All]" allUniqueName="[Table_Quantities].[Name1].[All]" dimensionUniqueName="[Table_Quantities]" displayFolder="" count="0" memberValueDatatype="130" unbalanced="0"/>
    <cacheHierarchy uniqueName="[Table_Quantities].[Name2]" caption="Name2" attribute="1" defaultMemberUniqueName="[Table_Quantities].[Name2].[All]" allUniqueName="[Table_Quantities].[Name2].[All]" dimensionUniqueName="[Table_Quantities]" displayFolder="" count="0" memberValueDatatype="130" unbalanced="0"/>
    <cacheHierarchy uniqueName="[Table_Quantities].[Name3]" caption="Name3" attribute="1" defaultMemberUniqueName="[Table_Quantities].[Name3].[All]" allUniqueName="[Table_Quantities].[Name3].[All]" dimensionUniqueName="[Table_Quantities]" displayFolder="" count="0" memberValueDatatype="130" unbalanced="0"/>
    <cacheHierarchy uniqueName="[Table_Quantities].[Name4]" caption="Name4" attribute="1" defaultMemberUniqueName="[Table_Quantities].[Name4].[All]" allUniqueName="[Table_Quantities].[Name4].[All]" dimensionUniqueName="[Table_Quantities]" displayFolder="" count="0" memberValueDatatype="130" unbalanced="0"/>
    <cacheHierarchy uniqueName="[Table_Quantities].[Name5]" caption="Name5" attribute="1" defaultMemberUniqueName="[Table_Quantities].[Name5].[All]" allUniqueName="[Table_Quantities].[Name5].[All]" dimensionUniqueName="[Table_Quantities]" displayFolder="" count="0" memberValueDatatype="130" unbalanced="0"/>
    <cacheHierarchy uniqueName="[Table_Quantities].[Name6]" caption="Name6" attribute="1" defaultMemberUniqueName="[Table_Quantities].[Name6].[All]" allUniqueName="[Table_Quantities].[Name6].[All]" dimensionUniqueName="[Table_Quantities]" displayFolder="" count="0" memberValueDatatype="130" unbalanced="0"/>
    <cacheHierarchy uniqueName="[Table_Quantities].[Location]" caption="Location" attribute="1" defaultMemberUniqueName="[Table_Quantities].[Location].[All]" allUniqueName="[Table_Quantities].[Location].[All]" dimensionUniqueName="[Table_Quantities]" displayFolder="" count="0" memberValueDatatype="130" unbalanced="0"/>
    <cacheHierarchy uniqueName="[Table_Quantities].[Pay Item Name]" caption="Pay Item Name" attribute="1" defaultMemberUniqueName="[Table_Quantities].[Pay Item Name].[All]" allUniqueName="[Table_Quantities].[Pay Item Name].[All]" dimensionUniqueName="[Table_Quantities]" displayFolder="" count="0" memberValueDatatype="130" unbalanced="0"/>
    <cacheHierarchy uniqueName="[Table_Quantities 1].[Funding Code]" caption="Funding Code" attribute="1" defaultMemberUniqueName="[Table_Quantities 1].[Funding Code].[All]" allUniqueName="[Table_Quantities 1].[Funding Code].[All]" dimensionUniqueName="[Table_Quantities 1]" displayFolder="" count="0" memberValueDatatype="130" unbalanced="0"/>
    <cacheHierarchy uniqueName="[Table_Quantities 1].[DGN Name]" caption="DGN Name" attribute="1" defaultMemberUniqueName="[Table_Quantities 1].[DGN Name].[All]" allUniqueName="[Table_Quantities 1].[DGN Name].[All]" dimensionUniqueName="[Table_Quantities 1]" displayFolder="" count="0" memberValueDatatype="130" unbalanced="0"/>
    <cacheHierarchy uniqueName="[Table_Quantities 1].[Work Item]" caption="Work Item" attribute="1" defaultMemberUniqueName="[Table_Quantities 1].[Work Item].[All]" allUniqueName="[Table_Quantities 1].[Work Item].[All]" dimensionUniqueName="[Table_Quantities 1]" displayFolder="" count="0" memberValueDatatype="130" unbalanced="0"/>
    <cacheHierarchy uniqueName="[Table_Quantities 1].[Table - Type]" caption="Table - Type" attribute="1" defaultMemberUniqueName="[Table_Quantities 1].[Table - Type].[All]" allUniqueName="[Table_Quantities 1].[Table - Type].[All]" dimensionUniqueName="[Table_Quantities 1]" displayFolder="" count="0" memberValueDatatype="130" unbalanced="0"/>
    <cacheHierarchy uniqueName="[Table_Quantities 1].[Table - Name]" caption="Table - Name" attribute="1" defaultMemberUniqueName="[Table_Quantities 1].[Table - Name].[All]" allUniqueName="[Table_Quantities 1].[Table - Name].[All]" dimensionUniqueName="[Table_Quantities 1]" displayFolder="" count="0" memberValueDatatype="130" unbalanced="0"/>
    <cacheHierarchy uniqueName="[Table_Quantities 1].[Part of Structure]" caption="Part of Structure" attribute="1" defaultMemberUniqueName="[Table_Quantities 1].[Part of Structure].[All]" allUniqueName="[Table_Quantities 1].[Part of Structure].[All]" dimensionUniqueName="[Table_Quantities 1]" displayFolder="" count="0" memberValueDatatype="130" unbalanced="0"/>
    <cacheHierarchy uniqueName="[Table_Quantities 1].[Item No.]" caption="Item No." attribute="1" defaultMemberUniqueName="[Table_Quantities 1].[Item No.].[All]" allUniqueName="[Table_Quantities 1].[Item No.].[All]" dimensionUniqueName="[Table_Quantities 1]" displayFolder="" count="0" memberValueDatatype="130" unbalanced="0"/>
    <cacheHierarchy uniqueName="[Table_Quantities 1].[Pay Item]" caption="Pay Item" attribute="1" defaultMemberUniqueName="[Table_Quantities 1].[Pay Item].[All]" allUniqueName="[Table_Quantities 1].[Pay Item].[All]" dimensionUniqueName="[Table_Quantities 1]" displayFolder="" count="0" memberValueDatatype="130" unbalanced="0"/>
    <cacheHierarchy uniqueName="[Table_Quantities 1].[Supplementary Description]" caption="Supplementary Description" attribute="1" defaultMemberUniqueName="[Table_Quantities 1].[Supplementary Description].[All]" allUniqueName="[Table_Quantities 1].[Supplementary Description].[All]" dimensionUniqueName="[Table_Quantities 1]" displayFolder="" count="0" memberValueDatatype="130" unbalanced="0"/>
    <cacheHierarchy uniqueName="[Table_Quantities 1].[Quantity]" caption="Quantity" attribute="1" defaultMemberUniqueName="[Table_Quantities 1].[Quantity].[All]" allUniqueName="[Table_Quantities 1].[Quantity].[All]" dimensionUniqueName="[Table_Quantities 1]" displayFolder="" count="0" memberValueDatatype="5" unbalanced="0"/>
    <cacheHierarchy uniqueName="[Table_Quantities 1].[Units]" caption="Units" attribute="1" defaultMemberUniqueName="[Table_Quantities 1].[Units].[All]" allUniqueName="[Table_Quantities 1].[Units].[All]" dimensionUniqueName="[Table_Quantities 1]" displayFolder="" count="0" memberValueDatatype="130" unbalanced="0"/>
    <cacheHierarchy uniqueName="[Table_Quantities 1].[Unit Price]" caption="Unit Price" attribute="1" defaultMemberUniqueName="[Table_Quantities 1].[Unit Price].[All]" allUniqueName="[Table_Quantities 1].[Unit Price].[All]" dimensionUniqueName="[Table_Quantities 1]" displayFolder="" count="0" memberValueDatatype="130" unbalanced="0"/>
    <cacheHierarchy uniqueName="[Table_Quantities 1].[Total Price]" caption="Total Price" attribute="1" defaultMemberUniqueName="[Table_Quantities 1].[Total Price].[All]" allUniqueName="[Table_Quantities 1].[Total Price].[All]" dimensionUniqueName="[Table_Quantities 1]" displayFolder="" count="0" memberValueDatatype="130" unbalanced="0"/>
    <cacheHierarchy uniqueName="[Table_Quantities 1].[Item Location]" caption="Item Location" attribute="1" defaultMemberUniqueName="[Table_Quantities 1].[Item Location].[All]" allUniqueName="[Table_Quantities 1].[Item Location].[All]" dimensionUniqueName="[Table_Quantities 1]" displayFolder="" count="0" memberValueDatatype="130" unbalanced="0"/>
    <cacheHierarchy uniqueName="[Table_Quantities 1].[Row Num]" caption="Row Num" attribute="1" defaultMemberUniqueName="[Table_Quantities 1].[Row Num].[All]" allUniqueName="[Table_Quantities 1].[Row Num].[All]" dimensionUniqueName="[Table_Quantities 1]" displayFolder="" count="0" memberValueDatatype="20" unbalanced="0"/>
    <cacheHierarchy uniqueName="[Table_Quantities 1].[JN]" caption="JN" attribute="1" defaultMemberUniqueName="[Table_Quantities 1].[JN].[All]" allUniqueName="[Table_Quantities 1].[JN].[All]" dimensionUniqueName="[Table_Quantities 1]" displayFolder="" count="0" memberValueDatatype="130" unbalanced="0"/>
    <cacheHierarchy uniqueName="[Table_Quantities 1].[SP Required]" caption="SP Required" attribute="1" defaultMemberUniqueName="[Table_Quantities 1].[SP Required].[All]" allUniqueName="[Table_Quantities 1].[SP Required].[All]" dimensionUniqueName="[Table_Quantities 1]" displayFolder="" count="0" memberValueDatatype="130" unbalanced="0"/>
    <cacheHierarchy uniqueName="[Table_Quantities 1].[Calculation By]" caption="Calculation By" attribute="1" defaultMemberUniqueName="[Table_Quantities 1].[Calculation By].[All]" allUniqueName="[Table_Quantities 1].[Calculation By].[All]" dimensionUniqueName="[Table_Quantities 1]" displayFolder="" count="0" memberValueDatatype="130" unbalanced="0"/>
    <cacheHierarchy uniqueName="[Table_Quantities 1].[Checked By]" caption="Checked By" attribute="1" defaultMemberUniqueName="[Table_Quantities 1].[Checked By].[All]" allUniqueName="[Table_Quantities 1].[Checked By].[All]" dimensionUniqueName="[Table_Quantities 1]" displayFolder="" count="0" memberValueDatatype="130" unbalanced="0"/>
    <cacheHierarchy uniqueName="[Table_Quantities 1].[Comments]" caption="Comments" attribute="1" defaultMemberUniqueName="[Table_Quantities 1].[Comments].[All]" allUniqueName="[Table_Quantities 1].[Comments].[All]" dimensionUniqueName="[Table_Quantities 1]" displayFolder="" count="0" memberValueDatatype="130" unbalanced="0"/>
    <cacheHierarchy uniqueName="[Table_Quantities 1].[QuantityCalc]" caption="QuantityCalc" attribute="1" defaultMemberUniqueName="[Table_Quantities 1].[QuantityCalc].[All]" allUniqueName="[Table_Quantities 1].[QuantityCalc].[All]" dimensionUniqueName="[Table_Quantities 1]" displayFolder="" count="0" memberValueDatatype="20" unbalanced="0"/>
    <cacheHierarchy uniqueName="[Table_Quantities 1].[Description]" caption="Description" attribute="1" defaultMemberUniqueName="[Table_Quantities 1].[Description].[All]" allUniqueName="[Table_Quantities 1].[Description].[All]" dimensionUniqueName="[Table_Quantities 1]" displayFolder="" count="0" memberValueDatatype="130" unbalanced="0"/>
    <cacheHierarchy uniqueName="[Table_Quantities 1].[Supplemental1]" caption="Supplemental1" attribute="1" defaultMemberUniqueName="[Table_Quantities 1].[Supplemental1].[All]" allUniqueName="[Table_Quantities 1].[Supplemental1].[All]" dimensionUniqueName="[Table_Quantities 1]" displayFolder="" count="0" memberValueDatatype="130" unbalanced="0"/>
    <cacheHierarchy uniqueName="[Table_Quantities 1].[Supplemental2]" caption="Supplemental2" attribute="1" defaultMemberUniqueName="[Table_Quantities 1].[Supplemental2].[All]" allUniqueName="[Table_Quantities 1].[Supplemental2].[All]" dimensionUniqueName="[Table_Quantities 1]" displayFolder="" count="0" memberValueDatatype="130" unbalanced="0"/>
    <cacheHierarchy uniqueName="[Table_Quantities 1].[BreakdownID]" caption="BreakdownID" attribute="1" defaultMemberUniqueName="[Table_Quantities 1].[BreakdownID].[All]" allUniqueName="[Table_Quantities 1].[BreakdownID].[All]" dimensionUniqueName="[Table_Quantities 1]" displayFolder="" count="0" memberValueDatatype="130" unbalanced="0"/>
    <cacheHierarchy uniqueName="[Table_Quantities 1].[Quantity_Rollup]" caption="Quantity_Rollup" attribute="1" defaultMemberUniqueName="[Table_Quantities 1].[Quantity_Rollup].[All]" allUniqueName="[Table_Quantities 1].[Quantity_Rollup].[All]" dimensionUniqueName="[Table_Quantities 1]" displayFolder="" count="0" memberValueDatatype="20" unbalanced="0"/>
    <cacheHierarchy uniqueName="[Table_Quantities 1].[Pay Item Description]" caption="Pay Item Description" attribute="1" defaultMemberUniqueName="[Table_Quantities 1].[Pay Item Description].[All]" allUniqueName="[Table_Quantities 1].[Pay Item Description].[All]" dimensionUniqueName="[Table_Quantities 1]" displayFolder="" count="0" memberValueDatatype="130" unbalanced="0"/>
    <cacheHierarchy uniqueName="[Table_Quantities 1].[Pay Item Instance Count]" caption="Pay Item Instance Count" attribute="1" defaultMemberUniqueName="[Table_Quantities 1].[Pay Item Instance Count].[All]" allUniqueName="[Table_Quantities 1].[Pay Item Instance Count].[All]" dimensionUniqueName="[Table_Quantities 1]" displayFolder="" count="0" memberValueDatatype="20" unbalanced="0"/>
    <cacheHierarchy uniqueName="[Table_Quantities 1].[Category]" caption="Category" attribute="1" defaultMemberUniqueName="[Table_Quantities 1].[Category].[All]" allUniqueName="[Table_Quantities 1].[Category].[All]" dimensionUniqueName="[Table_Quantities 1]" displayFolder="" count="0" memberValueDatatype="130" unbalanced="0"/>
    <cacheHierarchy uniqueName="[Table_Quantities 1].[CAT2]" caption="CAT2" attribute="1" defaultMemberUniqueName="[Table_Quantities 1].[CAT2].[All]" allUniqueName="[Table_Quantities 1].[CAT2].[All]" dimensionUniqueName="[Table_Quantities 1]" displayFolder="" count="0" memberValueDatatype="130" unbalanced="0"/>
    <cacheHierarchy uniqueName="[Table_Quantities 1].[Supplemental Description Check]" caption="Supplemental Description Check" attribute="1" defaultMemberUniqueName="[Table_Quantities 1].[Supplemental Description Check].[All]" allUniqueName="[Table_Quantities 1].[Supplemental Description Check].[All]" dimensionUniqueName="[Table_Quantities 1]" displayFolder="" count="0" memberValueDatatype="130" unbalanced="0"/>
    <cacheHierarchy uniqueName="[Table_Quantities 1].[1]" caption="1" attribute="1" defaultMemberUniqueName="[Table_Quantities 1].[1].[All]" allUniqueName="[Table_Quantities 1].[1].[All]" dimensionUniqueName="[Table_Quantities 1]" displayFolder="" count="0" memberValueDatatype="20" unbalanced="0"/>
    <cacheHierarchy uniqueName="[Table_Quantities 1].[2]" caption="2" attribute="1" defaultMemberUniqueName="[Table_Quantities 1].[2].[All]" allUniqueName="[Table_Quantities 1].[2].[All]" dimensionUniqueName="[Table_Quantities 1]" displayFolder="" count="0" memberValueDatatype="20" unbalanced="0"/>
    <cacheHierarchy uniqueName="[Table_Quantities 1].[3]" caption="3" attribute="1" defaultMemberUniqueName="[Table_Quantities 1].[3].[All]" allUniqueName="[Table_Quantities 1].[3].[All]" dimensionUniqueName="[Table_Quantities 1]" displayFolder="" count="0" memberValueDatatype="20" unbalanced="0"/>
    <cacheHierarchy uniqueName="[Table_Quantities 1].[4]" caption="4" attribute="1" defaultMemberUniqueName="[Table_Quantities 1].[4].[All]" allUniqueName="[Table_Quantities 1].[4].[All]" dimensionUniqueName="[Table_Quantities 1]" displayFolder="" count="0" memberValueDatatype="20" unbalanced="0"/>
    <cacheHierarchy uniqueName="[Table_Quantities 1].[5]" caption="5" attribute="1" defaultMemberUniqueName="[Table_Quantities 1].[5].[All]" allUniqueName="[Table_Quantities 1].[5].[All]" dimensionUniqueName="[Table_Quantities 1]" displayFolder="" count="0" memberValueDatatype="20" unbalanced="0"/>
    <cacheHierarchy uniqueName="[Table_Quantities 1].[6]" caption="6" attribute="1" defaultMemberUniqueName="[Table_Quantities 1].[6].[All]" allUniqueName="[Table_Quantities 1].[6].[All]" dimensionUniqueName="[Table_Quantities 1]" displayFolder="" count="0" memberValueDatatype="20" unbalanced="0"/>
    <cacheHierarchy uniqueName="[Table_Quantities 1].[Name1]" caption="Name1" attribute="1" defaultMemberUniqueName="[Table_Quantities 1].[Name1].[All]" allUniqueName="[Table_Quantities 1].[Name1].[All]" dimensionUniqueName="[Table_Quantities 1]" displayFolder="" count="0" memberValueDatatype="130" unbalanced="0"/>
    <cacheHierarchy uniqueName="[Table_Quantities 1].[Name2]" caption="Name2" attribute="1" defaultMemberUniqueName="[Table_Quantities 1].[Name2].[All]" allUniqueName="[Table_Quantities 1].[Name2].[All]" dimensionUniqueName="[Table_Quantities 1]" displayFolder="" count="0" memberValueDatatype="130" unbalanced="0"/>
    <cacheHierarchy uniqueName="[Table_Quantities 1].[Name3]" caption="Name3" attribute="1" defaultMemberUniqueName="[Table_Quantities 1].[Name3].[All]" allUniqueName="[Table_Quantities 1].[Name3].[All]" dimensionUniqueName="[Table_Quantities 1]" displayFolder="" count="0" memberValueDatatype="130" unbalanced="0"/>
    <cacheHierarchy uniqueName="[Table_Quantities 1].[Name4]" caption="Name4" attribute="1" defaultMemberUniqueName="[Table_Quantities 1].[Name4].[All]" allUniqueName="[Table_Quantities 1].[Name4].[All]" dimensionUniqueName="[Table_Quantities 1]" displayFolder="" count="0" memberValueDatatype="130" unbalanced="0"/>
    <cacheHierarchy uniqueName="[Table_Quantities 1].[Name5]" caption="Name5" attribute="1" defaultMemberUniqueName="[Table_Quantities 1].[Name5].[All]" allUniqueName="[Table_Quantities 1].[Name5].[All]" dimensionUniqueName="[Table_Quantities 1]" displayFolder="" count="0" memberValueDatatype="130" unbalanced="0"/>
    <cacheHierarchy uniqueName="[Table_Quantities 1].[Name6]" caption="Name6" attribute="1" defaultMemberUniqueName="[Table_Quantities 1].[Name6].[All]" allUniqueName="[Table_Quantities 1].[Name6].[All]" dimensionUniqueName="[Table_Quantities 1]" displayFolder="" count="0" memberValueDatatype="130" unbalanced="0"/>
    <cacheHierarchy uniqueName="[Table_Quantities 1].[Location]" caption="Location" attribute="1" defaultMemberUniqueName="[Table_Quantities 1].[Location].[All]" allUniqueName="[Table_Quantities 1].[Location].[All]" dimensionUniqueName="[Table_Quantities 1]" displayFolder="" count="0" memberValueDatatype="130" unbalanced="0"/>
    <cacheHierarchy uniqueName="[Table_Quantities 1].[Pay Item Name]" caption="Pay Item Name" attribute="1" defaultMemberUniqueName="[Table_Quantities 1].[Pay Item Name].[All]" allUniqueName="[Table_Quantities 1].[Pay Item Name].[All]" dimensionUniqueName="[Table_Quantities 1]" displayFolder="" count="0" memberValueDatatype="130" unbalanced="0"/>
    <cacheHierarchy uniqueName="[Table_Quantities 2].[Funding Code]" caption="Funding Code" attribute="1" defaultMemberUniqueName="[Table_Quantities 2].[Funding Code].[All]" allUniqueName="[Table_Quantities 2].[Funding Code].[All]" dimensionUniqueName="[Table_Quantities 2]" displayFolder="" count="2" memberValueDatatype="130" unbalanced="0">
      <fieldsUsage count="2">
        <fieldUsage x="-1"/>
        <fieldUsage x="4"/>
      </fieldsUsage>
    </cacheHierarchy>
    <cacheHierarchy uniqueName="[Table_Quantities 2].[DGN Name]" caption="DGN Name" attribute="1" defaultMemberUniqueName="[Table_Quantities 2].[DGN Name].[All]" allUniqueName="[Table_Quantities 2].[DGN Name].[All]" dimensionUniqueName="[Table_Quantities 2]" displayFolder="" count="2" memberValueDatatype="130" unbalanced="0">
      <fieldsUsage count="2">
        <fieldUsage x="-1"/>
        <fieldUsage x="0"/>
      </fieldsUsage>
    </cacheHierarchy>
    <cacheHierarchy uniqueName="[Table_Quantities 2].[Work Item]" caption="Work Item" attribute="1" defaultMemberUniqueName="[Table_Quantities 2].[Work Item].[All]" allUniqueName="[Table_Quantities 2].[Work Item].[All]" dimensionUniqueName="[Table_Quantities 2]" displayFolder="" count="2" memberValueDatatype="130" unbalanced="0">
      <fieldsUsage count="2">
        <fieldUsage x="-1"/>
        <fieldUsage x="1"/>
      </fieldsUsage>
    </cacheHierarchy>
    <cacheHierarchy uniqueName="[Table_Quantities 2].[Table - Type]" caption="Table - Type" attribute="1" defaultMemberUniqueName="[Table_Quantities 2].[Table - Type].[All]" allUniqueName="[Table_Quantities 2].[Table - Type].[All]" dimensionUniqueName="[Table_Quantities 2]" displayFolder="" count="2" memberValueDatatype="130" unbalanced="0">
      <fieldsUsage count="2">
        <fieldUsage x="-1"/>
        <fieldUsage x="2"/>
      </fieldsUsage>
    </cacheHierarchy>
    <cacheHierarchy uniqueName="[Table_Quantities 2].[Table - Name]" caption="Table - Name" attribute="1" defaultMemberUniqueName="[Table_Quantities 2].[Table - Name].[All]" allUniqueName="[Table_Quantities 2].[Table - Name].[All]" dimensionUniqueName="[Table_Quantities 2]" displayFolder="" count="2" memberValueDatatype="130" unbalanced="0">
      <fieldsUsage count="2">
        <fieldUsage x="-1"/>
        <fieldUsage x="3"/>
      </fieldsUsage>
    </cacheHierarchy>
    <cacheHierarchy uniqueName="[Table_Quantities 2].[Part of Structure]" caption="Part of Structure" attribute="1" defaultMemberUniqueName="[Table_Quantities 2].[Part of Structure].[All]" allUniqueName="[Table_Quantities 2].[Part of Structure].[All]" dimensionUniqueName="[Table_Quantities 2]" displayFolder="" count="0" memberValueDatatype="130" unbalanced="0"/>
    <cacheHierarchy uniqueName="[Table_Quantities 2].[Item No.]" caption="Item No." attribute="1" defaultMemberUniqueName="[Table_Quantities 2].[Item No.].[All]" allUniqueName="[Table_Quantities 2].[Item No.].[All]" dimensionUniqueName="[Table_Quantities 2]" displayFolder="" count="2" memberValueDatatype="130" unbalanced="0">
      <fieldsUsage count="2">
        <fieldUsage x="-1"/>
        <fieldUsage x="5"/>
      </fieldsUsage>
    </cacheHierarchy>
    <cacheHierarchy uniqueName="[Table_Quantities 2].[Pay Item]" caption="Pay Item" attribute="1" defaultMemberUniqueName="[Table_Quantities 2].[Pay Item].[All]" allUniqueName="[Table_Quantities 2].[Pay Item].[All]" dimensionUniqueName="[Table_Quantities 2]" displayFolder="" count="0" memberValueDatatype="130" unbalanced="0"/>
    <cacheHierarchy uniqueName="[Table_Quantities 2].[Supplementary Description]" caption="Supplementary Description" attribute="1" defaultMemberUniqueName="[Table_Quantities 2].[Supplementary Description].[All]" allUniqueName="[Table_Quantities 2].[Supplementary Description].[All]" dimensionUniqueName="[Table_Quantities 2]" displayFolder="" count="0" memberValueDatatype="130" unbalanced="0"/>
    <cacheHierarchy uniqueName="[Table_Quantities 2].[Quantity]" caption="Quantity" attribute="1" defaultMemberUniqueName="[Table_Quantities 2].[Quantity].[All]" allUniqueName="[Table_Quantities 2].[Quantity].[All]" dimensionUniqueName="[Table_Quantities 2]" displayFolder="" count="0" memberValueDatatype="5" unbalanced="0"/>
    <cacheHierarchy uniqueName="[Table_Quantities 2].[Units]" caption="Units" attribute="1" defaultMemberUniqueName="[Table_Quantities 2].[Units].[All]" allUniqueName="[Table_Quantities 2].[Units].[All]" dimensionUniqueName="[Table_Quantities 2]" displayFolder="" count="2" memberValueDatatype="130" unbalanced="0">
      <fieldsUsage count="2">
        <fieldUsage x="-1"/>
        <fieldUsage x="12"/>
      </fieldsUsage>
    </cacheHierarchy>
    <cacheHierarchy uniqueName="[Table_Quantities 2].[Unit Price]" caption="Unit Price" attribute="1" defaultMemberUniqueName="[Table_Quantities 2].[Unit Price].[All]" allUniqueName="[Table_Quantities 2].[Unit Price].[All]" dimensionUniqueName="[Table_Quantities 2]" displayFolder="" count="0" memberValueDatatype="130" unbalanced="0"/>
    <cacheHierarchy uniqueName="[Table_Quantities 2].[Total Price]" caption="Total Price" attribute="1" defaultMemberUniqueName="[Table_Quantities 2].[Total Price].[All]" allUniqueName="[Table_Quantities 2].[Total Price].[All]" dimensionUniqueName="[Table_Quantities 2]" displayFolder="" count="0" memberValueDatatype="130" unbalanced="0"/>
    <cacheHierarchy uniqueName="[Table_Quantities 2].[Item Location]" caption="Item Location" attribute="1" defaultMemberUniqueName="[Table_Quantities 2].[Item Location].[All]" allUniqueName="[Table_Quantities 2].[Item Location].[All]" dimensionUniqueName="[Table_Quantities 2]" displayFolder="" count="0" memberValueDatatype="130" unbalanced="0"/>
    <cacheHierarchy uniqueName="[Table_Quantities 2].[Row Num]" caption="Row Num" attribute="1" defaultMemberUniqueName="[Table_Quantities 2].[Row Num].[All]" allUniqueName="[Table_Quantities 2].[Row Num].[All]" dimensionUniqueName="[Table_Quantities 2]" displayFolder="" count="0" memberValueDatatype="20" unbalanced="0"/>
    <cacheHierarchy uniqueName="[Table_Quantities 2].[JN]" caption="JN" attribute="1" defaultMemberUniqueName="[Table_Quantities 2].[JN].[All]" allUniqueName="[Table_Quantities 2].[JN].[All]" dimensionUniqueName="[Table_Quantities 2]" displayFolder="" count="0" memberValueDatatype="130" unbalanced="0"/>
    <cacheHierarchy uniqueName="[Table_Quantities 2].[SP Required]" caption="SP Required" attribute="1" defaultMemberUniqueName="[Table_Quantities 2].[SP Required].[All]" allUniqueName="[Table_Quantities 2].[SP Required].[All]" dimensionUniqueName="[Table_Quantities 2]" displayFolder="" count="0" memberValueDatatype="130" unbalanced="0"/>
    <cacheHierarchy uniqueName="[Table_Quantities 2].[Calculation By]" caption="Calculation By" attribute="1" defaultMemberUniqueName="[Table_Quantities 2].[Calculation By].[All]" allUniqueName="[Table_Quantities 2].[Calculation By].[All]" dimensionUniqueName="[Table_Quantities 2]" displayFolder="" count="0" memberValueDatatype="130" unbalanced="0"/>
    <cacheHierarchy uniqueName="[Table_Quantities 2].[Checked By]" caption="Checked By" attribute="1" defaultMemberUniqueName="[Table_Quantities 2].[Checked By].[All]" allUniqueName="[Table_Quantities 2].[Checked By].[All]" dimensionUniqueName="[Table_Quantities 2]" displayFolder="" count="0" memberValueDatatype="130" unbalanced="0"/>
    <cacheHierarchy uniqueName="[Table_Quantities 2].[Comments]" caption="Comments" attribute="1" defaultMemberUniqueName="[Table_Quantities 2].[Comments].[All]" allUniqueName="[Table_Quantities 2].[Comments].[All]" dimensionUniqueName="[Table_Quantities 2]" displayFolder="" count="0" memberValueDatatype="130" unbalanced="0"/>
    <cacheHierarchy uniqueName="[Table_Quantities 2].[QuantityCalc]" caption="QuantityCalc" attribute="1" defaultMemberUniqueName="[Table_Quantities 2].[QuantityCalc].[All]" allUniqueName="[Table_Quantities 2].[QuantityCalc].[All]" dimensionUniqueName="[Table_Quantities 2]" displayFolder="" count="0" memberValueDatatype="20" unbalanced="0"/>
    <cacheHierarchy uniqueName="[Table_Quantities 2].[Description]" caption="Description" attribute="1" defaultMemberUniqueName="[Table_Quantities 2].[Description].[All]" allUniqueName="[Table_Quantities 2].[Description].[All]" dimensionUniqueName="[Table_Quantities 2]" displayFolder="" count="0" memberValueDatatype="130" unbalanced="0"/>
    <cacheHierarchy uniqueName="[Table_Quantities 2].[Supplemental1]" caption="Supplemental1" attribute="1" defaultMemberUniqueName="[Table_Quantities 2].[Supplemental1].[All]" allUniqueName="[Table_Quantities 2].[Supplemental1].[All]" dimensionUniqueName="[Table_Quantities 2]" displayFolder="" count="0" memberValueDatatype="130" unbalanced="0"/>
    <cacheHierarchy uniqueName="[Table_Quantities 2].[Supplemental2]" caption="Supplemental2" attribute="1" defaultMemberUniqueName="[Table_Quantities 2].[Supplemental2].[All]" allUniqueName="[Table_Quantities 2].[Supplemental2].[All]" dimensionUniqueName="[Table_Quantities 2]" displayFolder="" count="0" memberValueDatatype="130" unbalanced="0"/>
    <cacheHierarchy uniqueName="[Table_Quantities 2].[BreakdownID]" caption="BreakdownID" attribute="1" defaultMemberUniqueName="[Table_Quantities 2].[BreakdownID].[All]" allUniqueName="[Table_Quantities 2].[BreakdownID].[All]" dimensionUniqueName="[Table_Quantities 2]" displayFolder="" count="0" memberValueDatatype="130" unbalanced="0"/>
    <cacheHierarchy uniqueName="[Table_Quantities 2].[Quantity_Rollup]" caption="Quantity_Rollup" attribute="1" defaultMemberUniqueName="[Table_Quantities 2].[Quantity_Rollup].[All]" allUniqueName="[Table_Quantities 2].[Quantity_Rollup].[All]" dimensionUniqueName="[Table_Quantities 2]" displayFolder="" count="0" memberValueDatatype="20" unbalanced="0"/>
    <cacheHierarchy uniqueName="[Table_Quantities 2].[Pay Item Description]" caption="Pay Item Description" attribute="1" defaultMemberUniqueName="[Table_Quantities 2].[Pay Item Description].[All]" allUniqueName="[Table_Quantities 2].[Pay Item Description].[All]" dimensionUniqueName="[Table_Quantities 2]" displayFolder="" count="0" memberValueDatatype="130" unbalanced="0"/>
    <cacheHierarchy uniqueName="[Table_Quantities 2].[Pay Item Instance Count]" caption="Pay Item Instance Count" attribute="1" defaultMemberUniqueName="[Table_Quantities 2].[Pay Item Instance Count].[All]" allUniqueName="[Table_Quantities 2].[Pay Item Instance Count].[All]" dimensionUniqueName="[Table_Quantities 2]" displayFolder="" count="0" memberValueDatatype="20" unbalanced="0"/>
    <cacheHierarchy uniqueName="[Table_Quantities 2].[Category]" caption="Category" attribute="1" defaultMemberUniqueName="[Table_Quantities 2].[Category].[All]" allUniqueName="[Table_Quantities 2].[Category].[All]" dimensionUniqueName="[Table_Quantities 2]" displayFolder="" count="0" memberValueDatatype="130" unbalanced="0"/>
    <cacheHierarchy uniqueName="[Table_Quantities 2].[CAT2]" caption="CAT2" attribute="1" defaultMemberUniqueName="[Table_Quantities 2].[CAT2].[All]" allUniqueName="[Table_Quantities 2].[CAT2].[All]" dimensionUniqueName="[Table_Quantities 2]" displayFolder="" count="0" memberValueDatatype="130" unbalanced="0"/>
    <cacheHierarchy uniqueName="[Table_Quantities 2].[Supplemental Description Check]" caption="Supplemental Description Check" attribute="1" defaultMemberUniqueName="[Table_Quantities 2].[Supplemental Description Check].[All]" allUniqueName="[Table_Quantities 2].[Supplemental Description Check].[All]" dimensionUniqueName="[Table_Quantities 2]" displayFolder="" count="0" memberValueDatatype="130" unbalanced="0"/>
    <cacheHierarchy uniqueName="[Table_Quantities 2].[1]" caption="1" attribute="1" defaultMemberUniqueName="[Table_Quantities 2].[1].[All]" allUniqueName="[Table_Quantities 2].[1].[All]" dimensionUniqueName="[Table_Quantities 2]" displayFolder="" count="0" memberValueDatatype="20" unbalanced="0"/>
    <cacheHierarchy uniqueName="[Table_Quantities 2].[2]" caption="2" attribute="1" defaultMemberUniqueName="[Table_Quantities 2].[2].[All]" allUniqueName="[Table_Quantities 2].[2].[All]" dimensionUniqueName="[Table_Quantities 2]" displayFolder="" count="0" memberValueDatatype="20" unbalanced="0"/>
    <cacheHierarchy uniqueName="[Table_Quantities 2].[3]" caption="3" attribute="1" defaultMemberUniqueName="[Table_Quantities 2].[3].[All]" allUniqueName="[Table_Quantities 2].[3].[All]" dimensionUniqueName="[Table_Quantities 2]" displayFolder="" count="0" memberValueDatatype="20" unbalanced="0"/>
    <cacheHierarchy uniqueName="[Table_Quantities 2].[4]" caption="4" attribute="1" defaultMemberUniqueName="[Table_Quantities 2].[4].[All]" allUniqueName="[Table_Quantities 2].[4].[All]" dimensionUniqueName="[Table_Quantities 2]" displayFolder="" count="0" memberValueDatatype="20" unbalanced="0"/>
    <cacheHierarchy uniqueName="[Table_Quantities 2].[5]" caption="5" attribute="1" defaultMemberUniqueName="[Table_Quantities 2].[5].[All]" allUniqueName="[Table_Quantities 2].[5].[All]" dimensionUniqueName="[Table_Quantities 2]" displayFolder="" count="0" memberValueDatatype="20" unbalanced="0"/>
    <cacheHierarchy uniqueName="[Table_Quantities 2].[6]" caption="6" attribute="1" defaultMemberUniqueName="[Table_Quantities 2].[6].[All]" allUniqueName="[Table_Quantities 2].[6].[All]" dimensionUniqueName="[Table_Quantities 2]" displayFolder="" count="0" memberValueDatatype="20" unbalanced="0"/>
    <cacheHierarchy uniqueName="[Table_Quantities 2].[Name1]" caption="Name1" attribute="1" defaultMemberUniqueName="[Table_Quantities 2].[Name1].[All]" allUniqueName="[Table_Quantities 2].[Name1].[All]" dimensionUniqueName="[Table_Quantities 2]" displayFolder="" count="2" memberValueDatatype="130" unbalanced="0">
      <fieldsUsage count="2">
        <fieldUsage x="-1"/>
        <fieldUsage x="6"/>
      </fieldsUsage>
    </cacheHierarchy>
    <cacheHierarchy uniqueName="[Table_Quantities 2].[Name2]" caption="Name2" attribute="1" defaultMemberUniqueName="[Table_Quantities 2].[Name2].[All]" allUniqueName="[Table_Quantities 2].[Name2].[All]" dimensionUniqueName="[Table_Quantities 2]" displayFolder="" count="2" memberValueDatatype="130" unbalanced="0">
      <fieldsUsage count="2">
        <fieldUsage x="-1"/>
        <fieldUsage x="7"/>
      </fieldsUsage>
    </cacheHierarchy>
    <cacheHierarchy uniqueName="[Table_Quantities 2].[Name3]" caption="Name3" attribute="1" defaultMemberUniqueName="[Table_Quantities 2].[Name3].[All]" allUniqueName="[Table_Quantities 2].[Name3].[All]" dimensionUniqueName="[Table_Quantities 2]" displayFolder="" count="2" memberValueDatatype="130" unbalanced="0">
      <fieldsUsage count="2">
        <fieldUsage x="-1"/>
        <fieldUsage x="8"/>
      </fieldsUsage>
    </cacheHierarchy>
    <cacheHierarchy uniqueName="[Table_Quantities 2].[Name4]" caption="Name4" attribute="1" defaultMemberUniqueName="[Table_Quantities 2].[Name4].[All]" allUniqueName="[Table_Quantities 2].[Name4].[All]" dimensionUniqueName="[Table_Quantities 2]" displayFolder="" count="2" memberValueDatatype="130" unbalanced="0">
      <fieldsUsage count="2">
        <fieldUsage x="-1"/>
        <fieldUsage x="9"/>
      </fieldsUsage>
    </cacheHierarchy>
    <cacheHierarchy uniqueName="[Table_Quantities 2].[Name5]" caption="Name5" attribute="1" defaultMemberUniqueName="[Table_Quantities 2].[Name5].[All]" allUniqueName="[Table_Quantities 2].[Name5].[All]" dimensionUniqueName="[Table_Quantities 2]" displayFolder="" count="2" memberValueDatatype="130" unbalanced="0">
      <fieldsUsage count="2">
        <fieldUsage x="-1"/>
        <fieldUsage x="10"/>
      </fieldsUsage>
    </cacheHierarchy>
    <cacheHierarchy uniqueName="[Table_Quantities 2].[Name6]" caption="Name6" attribute="1" defaultMemberUniqueName="[Table_Quantities 2].[Name6].[All]" allUniqueName="[Table_Quantities 2].[Name6].[All]" dimensionUniqueName="[Table_Quantities 2]" displayFolder="" count="2" memberValueDatatype="130" unbalanced="0">
      <fieldsUsage count="2">
        <fieldUsage x="-1"/>
        <fieldUsage x="11"/>
      </fieldsUsage>
    </cacheHierarchy>
    <cacheHierarchy uniqueName="[Table_Quantities 2].[Location]" caption="Location" attribute="1" defaultMemberUniqueName="[Table_Quantities 2].[Location].[All]" allUniqueName="[Table_Quantities 2].[Location].[All]" dimensionUniqueName="[Table_Quantities 2]" displayFolder="" count="0" memberValueDatatype="130" unbalanced="0"/>
    <cacheHierarchy uniqueName="[Table_Quantities 2].[Pay Item Name]" caption="Pay Item Name" attribute="1" defaultMemberUniqueName="[Table_Quantities 2].[Pay Item Name].[All]" allUniqueName="[Table_Quantities 2].[Pay Item Name].[All]" dimensionUniqueName="[Table_Quantities 2]" displayFolder="" count="0" memberValueDatatype="130" unbalanced="0"/>
    <cacheHierarchy uniqueName="[Measures].[__XL_Count Table_Quantities]" caption="__XL_Count Table_Quantities" measure="1" displayFolder="" measureGroup="Table_Quantities" count="0" hidden="1"/>
    <cacheHierarchy uniqueName="[Measures].[__XL_Count Table_Drain]" caption="__XL_Count Table_Drain" measure="1" displayFolder="" measureGroup="Table_Drain" count="0" hidden="1"/>
    <cacheHierarchy uniqueName="[Measures].[__XL_Count Table_Driveway]" caption="__XL_Count Table_Driveway" measure="1" displayFolder="" measureGroup="Table_Driveway" count="0" hidden="1"/>
    <cacheHierarchy uniqueName="[Measures].[__XL_Count Table_Quantities 1]" caption="__XL_Count Table_Quantities 1" measure="1" displayFolder="" measureGroup="Table_Quantities 1" count="0" hidden="1"/>
    <cacheHierarchy uniqueName="[Measures].[__XL_Count Table_Drain 1]" caption="__XL_Count Table_Drain 1" measure="1" displayFolder="" measureGroup="Table_Drain 1" count="0" hidden="1"/>
    <cacheHierarchy uniqueName="[Measures].[__XL_Count Table_Quantities 2]" caption="__XL_Count Table_Quantities 2" measure="1" displayFolder="" measureGroup="Table_Quantities 2" count="0" hidden="1"/>
    <cacheHierarchy uniqueName="[Measures].[__XL_Count Table_Driveway 1]" caption="__XL_Count Table_Driveway 1" measure="1" displayFolder="" measureGroup="Table_Driveway 1" count="0" hidden="1"/>
    <cacheHierarchy uniqueName="[Measures].[__No measures defined]" caption="__No measures defined" measure="1" displayFolder="" count="0" hidden="1"/>
    <cacheHierarchy uniqueName="[Measures].[Count of QuantityCalc]" caption="Count of QuantityCalc" measure="1" displayFolder="" measureGroup="Table_Quantities 1" count="0" hidden="1">
      <extLst>
        <ext xmlns:x15="http://schemas.microsoft.com/office/spreadsheetml/2010/11/main" uri="{B97F6D7D-B522-45F9-BDA1-12C45D357490}">
          <x15:cacheHierarchy aggregatedColumn="127"/>
        </ext>
      </extLst>
    </cacheHierarchy>
    <cacheHierarchy uniqueName="[Measures].[Count of QuantityCalc 2]" caption="Count of QuantityCalc 2" measure="1" displayFolder="" measureGroup="Table_Quantities 2" count="0" oneField="1" hidden="1">
      <fieldsUsage count="1">
        <fieldUsage x="22"/>
      </fieldsUsage>
      <extLst>
        <ext xmlns:x15="http://schemas.microsoft.com/office/spreadsheetml/2010/11/main" uri="{B97F6D7D-B522-45F9-BDA1-12C45D357490}">
          <x15:cacheHierarchy aggregatedColumn="172"/>
        </ext>
      </extLst>
    </cacheHierarchy>
  </cacheHierarchies>
  <kpis count="0"/>
  <dimensions count="8">
    <dimension measure="1" name="Measures" uniqueName="[Measures]" caption="Measures"/>
    <dimension name="Table_Drain" uniqueName="[Table_Drain]" caption="Table_Drain"/>
    <dimension name="Table_Drain 1" uniqueName="[Table_Drain 1]" caption="Table_Drain 1"/>
    <dimension name="Table_Driveway" uniqueName="[Table_Driveway]" caption="Table_Driveway"/>
    <dimension name="Table_Driveway 1" uniqueName="[Table_Driveway 1]" caption="Table_Driveway 1"/>
    <dimension name="Table_Quantities" uniqueName="[Table_Quantities]" caption="Table_Quantities"/>
    <dimension name="Table_Quantities 1" uniqueName="[Table_Quantities 1]" caption="Table_Quantities 1"/>
    <dimension name="Table_Quantities 2" uniqueName="[Table_Quantities 2]" caption="Table_Quantities 2"/>
  </dimensions>
  <measureGroups count="7">
    <measureGroup name="Table_Drain" caption="Table_Drain"/>
    <measureGroup name="Table_Drain 1" caption="Table_Drain 1"/>
    <measureGroup name="Table_Driveway" caption="Table_Driveway"/>
    <measureGroup name="Table_Driveway 1" caption="Table_Driveway 1"/>
    <measureGroup name="Table_Quantities" caption="Table_Quantities"/>
    <measureGroup name="Table_Quantities 1" caption="Table_Quantities 1"/>
    <measureGroup name="Table_Quantities 2" caption="Table_Quantities 2"/>
  </measureGroups>
  <maps count="11">
    <map measureGroup="0" dimension="1"/>
    <map measureGroup="1" dimension="2"/>
    <map measureGroup="2" dimension="3"/>
    <map measureGroup="3" dimension="4"/>
    <map measureGroup="4" dimension="1"/>
    <map measureGroup="4" dimension="3"/>
    <map measureGroup="4" dimension="5"/>
    <map measureGroup="5" dimension="2"/>
    <map measureGroup="5" dimension="6"/>
    <map measureGroup="6" dimension="4"/>
    <map measureGroup="6" dimension="7"/>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3">
  <r>
    <x v="0"/>
    <x v="0"/>
    <x v="0"/>
    <x v="0"/>
    <x v="0"/>
    <x v="0"/>
    <x v="0"/>
    <s v="Mobilization, Max - $LSUM"/>
    <m/>
    <n v="1"/>
    <x v="0"/>
    <x v="0"/>
    <s v=""/>
    <x v="0"/>
    <n v="1"/>
    <x v="0"/>
    <s v=" "/>
    <m/>
    <m/>
    <m/>
    <n v="1"/>
    <s v="Mobilization, Max"/>
    <s v=""/>
    <s v=""/>
    <n v="4"/>
    <n v="1"/>
    <x v="0"/>
    <n v="1"/>
    <x v="0"/>
    <x v="0"/>
    <b v="1"/>
    <n v="14"/>
    <n v="17"/>
    <n v="17"/>
    <n v="17"/>
    <n v="17"/>
    <n v="17"/>
    <s v="Mobilization,"/>
    <s v="Max"/>
    <s v=""/>
    <s v=""/>
    <s v=""/>
    <s v=""/>
    <n v="0"/>
    <x v="0"/>
  </r>
  <r>
    <x v="0"/>
    <x v="1"/>
    <x v="0"/>
    <x v="0"/>
    <x v="0"/>
    <x v="0"/>
    <x v="1"/>
    <s v="Contractor Staking - $LSUM"/>
    <m/>
    <n v="1"/>
    <x v="0"/>
    <x v="0"/>
    <s v=""/>
    <x v="1"/>
    <n v="2"/>
    <x v="0"/>
    <s v="Add 1,2,3, Person 824A"/>
    <m/>
    <m/>
    <m/>
    <n v="1"/>
    <s v="Contractor Staking"/>
    <s v=""/>
    <s v=""/>
    <s v="US23_MISC_002"/>
    <n v="2"/>
    <x v="1"/>
    <n v="1"/>
    <x v="0"/>
    <x v="0"/>
    <b v="1"/>
    <n v="11"/>
    <n v="18"/>
    <n v="18"/>
    <n v="18"/>
    <n v="18"/>
    <n v="18"/>
    <s v="Contractor"/>
    <s v="Staking"/>
    <s v=""/>
    <s v=""/>
    <s v=""/>
    <s v=""/>
    <n v="0"/>
    <x v="1"/>
  </r>
  <r>
    <x v="0"/>
    <x v="2"/>
    <x v="0"/>
    <x v="0"/>
    <x v="0"/>
    <x v="0"/>
    <x v="2"/>
    <s v="Project Cleanup - $LSUM"/>
    <m/>
    <n v="1"/>
    <x v="0"/>
    <x v="0"/>
    <s v=""/>
    <x v="2"/>
    <n v="3"/>
    <x v="0"/>
    <s v=" "/>
    <m/>
    <m/>
    <m/>
    <n v="1"/>
    <s v="Project Cleanup"/>
    <s v=""/>
    <s v=""/>
    <s v="US23_MISC_003"/>
    <n v="1"/>
    <x v="2"/>
    <n v="1"/>
    <x v="0"/>
    <x v="0"/>
    <b v="1"/>
    <n v="8"/>
    <n v="15"/>
    <n v="15"/>
    <n v="15"/>
    <n v="15"/>
    <n v="15"/>
    <s v="Project"/>
    <s v="Cleanup"/>
    <s v=""/>
    <s v=""/>
    <s v=""/>
    <s v=""/>
    <n v="0"/>
    <x v="2"/>
  </r>
  <r>
    <x v="0"/>
    <x v="3"/>
    <x v="1"/>
    <x v="0"/>
    <x v="0"/>
    <x v="0"/>
    <x v="3"/>
    <s v="HMA Approach - $Ton"/>
    <m/>
    <n v="45"/>
    <x v="1"/>
    <x v="0"/>
    <s v=""/>
    <x v="3"/>
    <n v="4"/>
    <x v="0"/>
    <s v="501C,D,DD,FF,G,U,W,Z, 902E"/>
    <m/>
    <m/>
    <m/>
    <n v="45"/>
    <s v="HMA Approach"/>
    <s v=""/>
    <s v=""/>
    <n v="20"/>
    <n v="233"/>
    <x v="3"/>
    <n v="1"/>
    <x v="0"/>
    <x v="0"/>
    <b v="1"/>
    <n v="12"/>
    <n v="12"/>
    <n v="12"/>
    <n v="12"/>
    <n v="12"/>
    <n v="12"/>
    <s v="HMA Approach"/>
    <s v=""/>
    <s v=""/>
    <s v=""/>
    <s v=""/>
    <s v=""/>
    <n v="0"/>
    <x v="3"/>
  </r>
  <r>
    <x v="0"/>
    <x v="3"/>
    <x v="1"/>
    <x v="0"/>
    <x v="0"/>
    <x v="0"/>
    <x v="4"/>
    <s v="Cold Milling HMA Surface - $Syd"/>
    <m/>
    <n v="65"/>
    <x v="2"/>
    <x v="0"/>
    <s v=""/>
    <x v="3"/>
    <n v="5"/>
    <x v="0"/>
    <s v="501GG"/>
    <m/>
    <m/>
    <m/>
    <n v="65"/>
    <s v="Cold Milling HMA Surface"/>
    <s v=""/>
    <s v=""/>
    <n v="20"/>
    <n v="260"/>
    <x v="4"/>
    <n v="1"/>
    <x v="0"/>
    <x v="0"/>
    <b v="1"/>
    <n v="13"/>
    <n v="24"/>
    <n v="24"/>
    <n v="24"/>
    <n v="24"/>
    <n v="24"/>
    <s v="Cold Milling"/>
    <s v="HMA Surface"/>
    <s v=""/>
    <s v=""/>
    <s v=""/>
    <s v=""/>
    <n v="0"/>
    <x v="4"/>
  </r>
  <r>
    <x v="0"/>
    <x v="4"/>
    <x v="1"/>
    <x v="0"/>
    <x v="0"/>
    <x v="0"/>
    <x v="3"/>
    <s v="HMA Approach - $Ton"/>
    <m/>
    <n v="45"/>
    <x v="1"/>
    <x v="0"/>
    <s v=""/>
    <x v="4"/>
    <n v="6"/>
    <x v="0"/>
    <s v="501C,D,DD,FF,G,U,W,Z, 902E"/>
    <m/>
    <m/>
    <m/>
    <n v="45"/>
    <s v="HMA Approach"/>
    <s v=""/>
    <s v=""/>
    <n v="25"/>
    <n v="233"/>
    <x v="3"/>
    <n v="2"/>
    <x v="0"/>
    <x v="0"/>
    <b v="1"/>
    <n v="12"/>
    <n v="12"/>
    <n v="12"/>
    <n v="12"/>
    <n v="12"/>
    <n v="12"/>
    <s v="HMA Approach"/>
    <s v=""/>
    <s v=""/>
    <s v=""/>
    <s v=""/>
    <s v=""/>
    <n v="0"/>
    <x v="3"/>
  </r>
  <r>
    <x v="0"/>
    <x v="4"/>
    <x v="1"/>
    <x v="0"/>
    <x v="0"/>
    <x v="0"/>
    <x v="4"/>
    <s v="Cold Milling HMA Surface - $Syd"/>
    <m/>
    <n v="65"/>
    <x v="2"/>
    <x v="0"/>
    <s v=""/>
    <x v="4"/>
    <n v="7"/>
    <x v="0"/>
    <s v="501GG"/>
    <m/>
    <m/>
    <m/>
    <n v="65"/>
    <s v="Cold Milling HMA Surface"/>
    <s v=""/>
    <s v=""/>
    <n v="25"/>
    <n v="260"/>
    <x v="4"/>
    <n v="2"/>
    <x v="0"/>
    <x v="0"/>
    <b v="1"/>
    <n v="13"/>
    <n v="24"/>
    <n v="24"/>
    <n v="24"/>
    <n v="24"/>
    <n v="24"/>
    <s v="Cold Milling"/>
    <s v="HMA Surface"/>
    <s v=""/>
    <s v=""/>
    <s v=""/>
    <s v=""/>
    <n v="0"/>
    <x v="4"/>
  </r>
  <r>
    <x v="0"/>
    <x v="5"/>
    <x v="1"/>
    <x v="0"/>
    <x v="0"/>
    <x v="0"/>
    <x v="3"/>
    <s v="HMA Approach - $Ton"/>
    <m/>
    <n v="45"/>
    <x v="1"/>
    <x v="0"/>
    <s v=""/>
    <x v="5"/>
    <n v="8"/>
    <x v="0"/>
    <s v="501C,D,DD,FF,G,U,W,Z, 902E"/>
    <m/>
    <m/>
    <m/>
    <n v="45"/>
    <s v="HMA Approach"/>
    <s v=""/>
    <s v=""/>
    <n v="30"/>
    <n v="233"/>
    <x v="3"/>
    <n v="3"/>
    <x v="0"/>
    <x v="0"/>
    <b v="1"/>
    <n v="12"/>
    <n v="12"/>
    <n v="12"/>
    <n v="12"/>
    <n v="12"/>
    <n v="12"/>
    <s v="HMA Approach"/>
    <s v=""/>
    <s v=""/>
    <s v=""/>
    <s v=""/>
    <s v=""/>
    <n v="0"/>
    <x v="3"/>
  </r>
  <r>
    <x v="0"/>
    <x v="5"/>
    <x v="1"/>
    <x v="0"/>
    <x v="0"/>
    <x v="0"/>
    <x v="4"/>
    <s v="Cold Milling HMA Surface - $Syd"/>
    <m/>
    <n v="65"/>
    <x v="2"/>
    <x v="0"/>
    <s v=""/>
    <x v="5"/>
    <n v="9"/>
    <x v="0"/>
    <s v="501GG"/>
    <m/>
    <m/>
    <m/>
    <n v="65"/>
    <s v="Cold Milling HMA Surface"/>
    <s v=""/>
    <s v=""/>
    <n v="30"/>
    <n v="260"/>
    <x v="4"/>
    <n v="3"/>
    <x v="0"/>
    <x v="0"/>
    <b v="1"/>
    <n v="13"/>
    <n v="24"/>
    <n v="24"/>
    <n v="24"/>
    <n v="24"/>
    <n v="24"/>
    <s v="Cold Milling"/>
    <s v="HMA Surface"/>
    <s v=""/>
    <s v=""/>
    <s v=""/>
    <s v=""/>
    <n v="0"/>
    <x v="4"/>
  </r>
  <r>
    <x v="0"/>
    <x v="6"/>
    <x v="1"/>
    <x v="0"/>
    <x v="0"/>
    <x v="0"/>
    <x v="3"/>
    <s v="HMA Approach - $Ton"/>
    <m/>
    <n v="45"/>
    <x v="1"/>
    <x v="0"/>
    <s v=""/>
    <x v="6"/>
    <n v="10"/>
    <x v="0"/>
    <s v="501C,D,DD,FF,G,U,W,Z, 902E"/>
    <m/>
    <m/>
    <m/>
    <n v="45"/>
    <s v="HMA Approach"/>
    <s v=""/>
    <s v=""/>
    <n v="35"/>
    <n v="233"/>
    <x v="3"/>
    <n v="4"/>
    <x v="0"/>
    <x v="0"/>
    <b v="1"/>
    <n v="12"/>
    <n v="12"/>
    <n v="12"/>
    <n v="12"/>
    <n v="12"/>
    <n v="12"/>
    <s v="HMA Approach"/>
    <s v=""/>
    <s v=""/>
    <s v=""/>
    <s v=""/>
    <s v=""/>
    <n v="0"/>
    <x v="3"/>
  </r>
  <r>
    <x v="0"/>
    <x v="6"/>
    <x v="1"/>
    <x v="0"/>
    <x v="0"/>
    <x v="0"/>
    <x v="4"/>
    <s v="Cold Milling HMA Surface - $Syd"/>
    <m/>
    <n v="65"/>
    <x v="2"/>
    <x v="0"/>
    <s v=""/>
    <x v="6"/>
    <n v="11"/>
    <x v="0"/>
    <s v="501GG"/>
    <m/>
    <m/>
    <m/>
    <n v="65"/>
    <s v="Cold Milling HMA Surface"/>
    <s v=""/>
    <s v=""/>
    <n v="35"/>
    <n v="260"/>
    <x v="4"/>
    <n v="4"/>
    <x v="0"/>
    <x v="0"/>
    <b v="1"/>
    <n v="13"/>
    <n v="24"/>
    <n v="24"/>
    <n v="24"/>
    <n v="24"/>
    <n v="24"/>
    <s v="Cold Milling"/>
    <s v="HMA Surface"/>
    <s v=""/>
    <s v=""/>
    <s v=""/>
    <s v=""/>
    <n v="0"/>
    <x v="4"/>
  </r>
  <r>
    <x v="1"/>
    <x v="6"/>
    <x v="0"/>
    <x v="0"/>
    <x v="0"/>
    <x v="0"/>
    <x v="5"/>
    <s v="Hand Chipping, Other Than Deck - $Cft"/>
    <m/>
    <n v="125"/>
    <x v="3"/>
    <x v="0"/>
    <s v=""/>
    <x v="7"/>
    <n v="12"/>
    <x v="0"/>
    <s v=" "/>
    <m/>
    <m/>
    <m/>
    <n v="125"/>
    <s v="Hand Chipping, Other Than Deck"/>
    <s v=""/>
    <s v=""/>
    <n v="35"/>
    <n v="775"/>
    <x v="5"/>
    <n v="1"/>
    <x v="1"/>
    <x v="1"/>
    <b v="1"/>
    <n v="15"/>
    <n v="30"/>
    <n v="30"/>
    <n v="30"/>
    <n v="30"/>
    <n v="30"/>
    <s v="Hand Chipping,"/>
    <s v="Other Than Deck"/>
    <s v=""/>
    <s v=""/>
    <s v=""/>
    <s v=""/>
    <s v="R01-03035"/>
    <x v="5"/>
  </r>
  <r>
    <x v="0"/>
    <x v="6"/>
    <x v="2"/>
    <x v="0"/>
    <x v="0"/>
    <x v="0"/>
    <x v="6"/>
    <s v="Excavation, Earth - $Cyd"/>
    <m/>
    <n v="750"/>
    <x v="4"/>
    <x v="0"/>
    <s v=""/>
    <x v="6"/>
    <n v="13"/>
    <x v="0"/>
    <s v=" "/>
    <m/>
    <m/>
    <m/>
    <n v="750"/>
    <s v="Excavation, Earth"/>
    <s v=""/>
    <s v=""/>
    <n v="35"/>
    <n v="750"/>
    <x v="6"/>
    <n v="1"/>
    <x v="0"/>
    <x v="0"/>
    <b v="1"/>
    <n v="12"/>
    <n v="17"/>
    <n v="17"/>
    <n v="17"/>
    <n v="17"/>
    <n v="17"/>
    <s v="Excavation,"/>
    <s v="Earth"/>
    <s v=""/>
    <s v=""/>
    <s v=""/>
    <s v=""/>
    <n v="0"/>
    <x v="6"/>
  </r>
  <r>
    <x v="2"/>
    <x v="7"/>
    <x v="2"/>
    <x v="0"/>
    <x v="0"/>
    <x v="0"/>
    <x v="7"/>
    <m/>
    <m/>
    <m/>
    <x v="5"/>
    <x v="0"/>
    <s v=""/>
    <x v="8"/>
    <n v="14"/>
    <x v="1"/>
    <s v=""/>
    <m/>
    <m/>
    <m/>
    <n v="0"/>
    <s v=""/>
    <s v=""/>
    <s v=""/>
    <s v=""/>
    <n v="0"/>
    <x v="7"/>
    <n v="0"/>
    <x v="2"/>
    <x v="2"/>
    <e v="#N/A"/>
    <n v="0"/>
    <n v="0"/>
    <n v="0"/>
    <n v="0"/>
    <n v="0"/>
    <n v="0"/>
    <s v=""/>
    <s v=""/>
    <s v=""/>
    <s v=""/>
    <s v=""/>
    <s v=""/>
    <s v=""/>
    <x v="7"/>
  </r>
  <r>
    <x v="1"/>
    <x v="7"/>
    <x v="2"/>
    <x v="0"/>
    <x v="0"/>
    <x v="0"/>
    <x v="8"/>
    <s v="Epoxy Ovly - $Syd"/>
    <m/>
    <n v="250"/>
    <x v="2"/>
    <x v="0"/>
    <s v=""/>
    <x v="9"/>
    <n v="15"/>
    <x v="0"/>
    <s v="712B"/>
    <m/>
    <m/>
    <m/>
    <n v="250"/>
    <s v="Epoxy Ovly"/>
    <s v=""/>
    <s v=""/>
    <s v="R01-03035"/>
    <n v="250"/>
    <x v="8"/>
    <n v="1"/>
    <x v="1"/>
    <x v="1"/>
    <b v="1"/>
    <n v="10"/>
    <n v="10"/>
    <n v="10"/>
    <n v="10"/>
    <n v="10"/>
    <n v="10"/>
    <s v="Epoxy Ovly"/>
    <s v=""/>
    <s v=""/>
    <s v=""/>
    <s v=""/>
    <s v=""/>
    <s v="R01-03035"/>
    <x v="8"/>
  </r>
  <r>
    <x v="1"/>
    <x v="7"/>
    <x v="2"/>
    <x v="0"/>
    <x v="0"/>
    <x v="0"/>
    <x v="9"/>
    <s v="Epoxy Ovly, Rem - $Syd"/>
    <m/>
    <n v="250"/>
    <x v="2"/>
    <x v="0"/>
    <s v=""/>
    <x v="9"/>
    <n v="16"/>
    <x v="0"/>
    <s v="712D"/>
    <m/>
    <m/>
    <m/>
    <n v="250"/>
    <s v="Epoxy Ovly, Rem"/>
    <s v=""/>
    <s v=""/>
    <s v="R01-03035"/>
    <n v="250"/>
    <x v="9"/>
    <n v="1"/>
    <x v="1"/>
    <x v="1"/>
    <b v="1"/>
    <n v="12"/>
    <n v="15"/>
    <n v="15"/>
    <n v="15"/>
    <n v="15"/>
    <n v="15"/>
    <s v="Epoxy Ovly,"/>
    <s v="Rem"/>
    <s v=""/>
    <s v=""/>
    <s v=""/>
    <s v=""/>
    <s v="R01-03035"/>
    <x v="9"/>
  </r>
  <r>
    <x v="1"/>
    <x v="7"/>
    <x v="2"/>
    <x v="0"/>
    <x v="0"/>
    <x v="0"/>
    <x v="10"/>
    <s v="Hand Chipping, Deep - $Syd"/>
    <m/>
    <n v="55"/>
    <x v="2"/>
    <x v="0"/>
    <s v=""/>
    <x v="9"/>
    <n v="17"/>
    <x v="0"/>
    <s v=" "/>
    <m/>
    <m/>
    <m/>
    <n v="55"/>
    <s v="Hand Chipping, Deep"/>
    <s v=""/>
    <s v=""/>
    <s v="R01-03035"/>
    <n v="55"/>
    <x v="10"/>
    <n v="1"/>
    <x v="1"/>
    <x v="1"/>
    <b v="1"/>
    <n v="15"/>
    <n v="19"/>
    <n v="19"/>
    <n v="19"/>
    <n v="19"/>
    <n v="19"/>
    <s v="Hand Chipping,"/>
    <s v="Deep"/>
    <s v=""/>
    <s v=""/>
    <s v=""/>
    <s v=""/>
    <s v="R01-03035"/>
    <x v="10"/>
  </r>
  <r>
    <x v="1"/>
    <x v="7"/>
    <x v="2"/>
    <x v="0"/>
    <x v="0"/>
    <x v="0"/>
    <x v="5"/>
    <s v="Hand Chipping, Other Than Deck - $Cft"/>
    <m/>
    <n v="650"/>
    <x v="3"/>
    <x v="0"/>
    <s v=""/>
    <x v="9"/>
    <n v="18"/>
    <x v="0"/>
    <s v=" "/>
    <m/>
    <m/>
    <m/>
    <n v="650"/>
    <s v="Hand Chipping, Other Than Deck"/>
    <s v=""/>
    <s v=""/>
    <s v="R01-03035"/>
    <n v="775"/>
    <x v="5"/>
    <n v="2"/>
    <x v="1"/>
    <x v="1"/>
    <b v="1"/>
    <n v="15"/>
    <n v="30"/>
    <n v="30"/>
    <n v="30"/>
    <n v="30"/>
    <n v="30"/>
    <s v="Hand Chipping,"/>
    <s v="Other Than Deck"/>
    <s v=""/>
    <s v=""/>
    <s v=""/>
    <s v=""/>
    <s v="R01-03035"/>
    <x v="5"/>
  </r>
  <r>
    <x v="1"/>
    <x v="7"/>
    <x v="2"/>
    <x v="0"/>
    <x v="0"/>
    <x v="0"/>
    <x v="11"/>
    <s v="Hand Chipping, Shallow - $Syd"/>
    <m/>
    <n v="25"/>
    <x v="2"/>
    <x v="0"/>
    <s v=""/>
    <x v="9"/>
    <n v="19"/>
    <x v="0"/>
    <s v=" "/>
    <m/>
    <m/>
    <m/>
    <n v="25"/>
    <s v="Hand Chipping, Shallow"/>
    <s v=""/>
    <s v=""/>
    <s v="R01-03035"/>
    <n v="25"/>
    <x v="11"/>
    <n v="1"/>
    <x v="1"/>
    <x v="1"/>
    <b v="1"/>
    <n v="15"/>
    <n v="22"/>
    <n v="22"/>
    <n v="22"/>
    <n v="22"/>
    <n v="22"/>
    <s v="Hand Chipping,"/>
    <s v="Shallow"/>
    <s v=""/>
    <s v=""/>
    <s v=""/>
    <s v=""/>
    <s v="R01-03035"/>
    <x v="11"/>
  </r>
  <r>
    <x v="0"/>
    <x v="8"/>
    <x v="2"/>
    <x v="0"/>
    <x v="0"/>
    <x v="0"/>
    <x v="12"/>
    <s v="Excavation, Channel - $Cyd"/>
    <m/>
    <n v="50"/>
    <x v="4"/>
    <x v="0"/>
    <s v=""/>
    <x v="10"/>
    <n v="20"/>
    <x v="0"/>
    <s v=" "/>
    <m/>
    <m/>
    <m/>
    <n v="50"/>
    <s v="Excavation, Channel"/>
    <s v=""/>
    <s v=""/>
    <s v="R01-03035"/>
    <n v="50"/>
    <x v="12"/>
    <n v="1"/>
    <x v="0"/>
    <x v="0"/>
    <b v="1"/>
    <n v="12"/>
    <n v="19"/>
    <n v="19"/>
    <n v="19"/>
    <n v="19"/>
    <n v="19"/>
    <s v="Excavation,"/>
    <s v="Channel"/>
    <s v=""/>
    <s v=""/>
    <s v=""/>
    <s v=""/>
    <n v="0"/>
    <x v="12"/>
  </r>
  <r>
    <x v="2"/>
    <x v="7"/>
    <x v="2"/>
    <x v="0"/>
    <x v="0"/>
    <x v="0"/>
    <x v="7"/>
    <m/>
    <m/>
    <m/>
    <x v="5"/>
    <x v="0"/>
    <s v=""/>
    <x v="8"/>
    <n v="21"/>
    <x v="1"/>
    <s v=""/>
    <m/>
    <m/>
    <m/>
    <n v="0"/>
    <s v=""/>
    <s v=""/>
    <s v=""/>
    <s v=""/>
    <n v="0"/>
    <x v="7"/>
    <n v="0"/>
    <x v="2"/>
    <x v="2"/>
    <e v="#N/A"/>
    <n v="0"/>
    <n v="0"/>
    <n v="0"/>
    <n v="0"/>
    <n v="0"/>
    <n v="0"/>
    <s v=""/>
    <s v=""/>
    <s v=""/>
    <s v=""/>
    <s v=""/>
    <s v=""/>
    <s v=""/>
    <x v="7"/>
  </r>
  <r>
    <x v="2"/>
    <x v="7"/>
    <x v="2"/>
    <x v="0"/>
    <x v="0"/>
    <x v="0"/>
    <x v="7"/>
    <m/>
    <m/>
    <m/>
    <x v="5"/>
    <x v="0"/>
    <s v=""/>
    <x v="8"/>
    <n v="22"/>
    <x v="1"/>
    <s v=""/>
    <m/>
    <m/>
    <m/>
    <n v="0"/>
    <s v=""/>
    <s v=""/>
    <s v=""/>
    <s v=""/>
    <n v="0"/>
    <x v="7"/>
    <n v="0"/>
    <x v="2"/>
    <x v="2"/>
    <e v="#N/A"/>
    <n v="0"/>
    <n v="0"/>
    <n v="0"/>
    <n v="0"/>
    <n v="0"/>
    <n v="0"/>
    <s v=""/>
    <s v=""/>
    <s v=""/>
    <s v=""/>
    <s v=""/>
    <s v=""/>
    <s v=""/>
    <x v="7"/>
  </r>
  <r>
    <x v="0"/>
    <x v="9"/>
    <x v="3"/>
    <x v="1"/>
    <x v="1"/>
    <x v="0"/>
    <x v="13"/>
    <s v="Sewer, Cl A, 12 inch, Tr Det B - $Ft"/>
    <m/>
    <n v="32"/>
    <x v="6"/>
    <x v="0"/>
    <s v=""/>
    <x v="11"/>
    <n v="23"/>
    <x v="0"/>
    <s v="401B, C"/>
    <m/>
    <m/>
    <m/>
    <n v="32"/>
    <s v="Sewer, Cl A, 12 inch, Tr Det B"/>
    <s v=""/>
    <s v=""/>
    <n v="49"/>
    <n v="89"/>
    <x v="13"/>
    <n v="1"/>
    <x v="0"/>
    <x v="0"/>
    <b v="1"/>
    <n v="13"/>
    <n v="28"/>
    <n v="30"/>
    <n v="30"/>
    <n v="30"/>
    <n v="30"/>
    <s v="Sewer, Cl A,"/>
    <s v="12 inch, Tr Det"/>
    <s v="B"/>
    <s v=""/>
    <s v=""/>
    <s v=""/>
    <n v="0"/>
    <x v="13"/>
  </r>
  <r>
    <x v="0"/>
    <x v="9"/>
    <x v="3"/>
    <x v="1"/>
    <x v="1"/>
    <x v="0"/>
    <x v="14"/>
    <s v="Dr Structure Cover, Type K - $Ea"/>
    <m/>
    <n v="1"/>
    <x v="7"/>
    <x v="0"/>
    <s v=""/>
    <x v="11"/>
    <n v="24"/>
    <x v="0"/>
    <s v=" "/>
    <m/>
    <m/>
    <m/>
    <n v="1"/>
    <s v="Dr Structure Cover, Type K"/>
    <s v=""/>
    <s v=""/>
    <n v="49"/>
    <n v="4"/>
    <x v="14"/>
    <n v="1"/>
    <x v="0"/>
    <x v="0"/>
    <b v="1"/>
    <n v="13"/>
    <n v="26"/>
    <n v="26"/>
    <n v="26"/>
    <n v="26"/>
    <n v="26"/>
    <s v="Dr Structure"/>
    <s v="Cover, Type K"/>
    <s v=""/>
    <s v=""/>
    <s v=""/>
    <s v=""/>
    <n v="0"/>
    <x v="14"/>
  </r>
  <r>
    <x v="0"/>
    <x v="9"/>
    <x v="3"/>
    <x v="1"/>
    <x v="1"/>
    <x v="0"/>
    <x v="15"/>
    <s v="Dr Structure, 48 inch dia - $Ea"/>
    <m/>
    <n v="1"/>
    <x v="7"/>
    <x v="0"/>
    <s v=""/>
    <x v="11"/>
    <n v="25"/>
    <x v="0"/>
    <s v=" "/>
    <m/>
    <m/>
    <m/>
    <n v="1"/>
    <s v="Dr Structure, 48 inch dia"/>
    <s v=""/>
    <s v=""/>
    <n v="49"/>
    <n v="4"/>
    <x v="15"/>
    <n v="1"/>
    <x v="0"/>
    <x v="0"/>
    <b v="1"/>
    <n v="14"/>
    <n v="25"/>
    <n v="25"/>
    <n v="25"/>
    <n v="25"/>
    <n v="25"/>
    <s v="Dr Structure,"/>
    <s v="48 inch dia"/>
    <s v=""/>
    <s v=""/>
    <s v=""/>
    <s v=""/>
    <n v="0"/>
    <x v="15"/>
  </r>
  <r>
    <x v="0"/>
    <x v="9"/>
    <x v="3"/>
    <x v="1"/>
    <x v="2"/>
    <x v="0"/>
    <x v="13"/>
    <s v="Sewer, Cl A, 12 inch, Tr Det B - $Ft"/>
    <m/>
    <n v="6"/>
    <x v="6"/>
    <x v="0"/>
    <s v=""/>
    <x v="11"/>
    <n v="26"/>
    <x v="0"/>
    <s v="401B, C"/>
    <m/>
    <m/>
    <m/>
    <n v="6"/>
    <s v="Sewer, Cl A, 12 inch, Tr Det B"/>
    <s v=""/>
    <s v=""/>
    <n v="49"/>
    <n v="89"/>
    <x v="13"/>
    <n v="2"/>
    <x v="0"/>
    <x v="0"/>
    <b v="1"/>
    <n v="13"/>
    <n v="28"/>
    <n v="30"/>
    <n v="30"/>
    <n v="30"/>
    <n v="30"/>
    <s v="Sewer, Cl A,"/>
    <s v="12 inch, Tr Det"/>
    <s v="B"/>
    <s v=""/>
    <s v=""/>
    <s v=""/>
    <n v="0"/>
    <x v="13"/>
  </r>
  <r>
    <x v="0"/>
    <x v="9"/>
    <x v="3"/>
    <x v="1"/>
    <x v="2"/>
    <x v="0"/>
    <x v="14"/>
    <s v="Dr Structure Cover, Type K - $Ea"/>
    <m/>
    <n v="1"/>
    <x v="7"/>
    <x v="0"/>
    <s v=""/>
    <x v="11"/>
    <n v="27"/>
    <x v="0"/>
    <s v=" "/>
    <m/>
    <m/>
    <m/>
    <n v="1"/>
    <s v="Dr Structure Cover, Type K"/>
    <s v=""/>
    <s v=""/>
    <n v="49"/>
    <n v="4"/>
    <x v="14"/>
    <n v="2"/>
    <x v="0"/>
    <x v="0"/>
    <b v="1"/>
    <n v="13"/>
    <n v="26"/>
    <n v="26"/>
    <n v="26"/>
    <n v="26"/>
    <n v="26"/>
    <s v="Dr Structure"/>
    <s v="Cover, Type K"/>
    <s v=""/>
    <s v=""/>
    <s v=""/>
    <s v=""/>
    <n v="0"/>
    <x v="14"/>
  </r>
  <r>
    <x v="0"/>
    <x v="9"/>
    <x v="3"/>
    <x v="1"/>
    <x v="2"/>
    <x v="0"/>
    <x v="15"/>
    <s v="Dr Structure, 48 inch dia - $Ea"/>
    <m/>
    <n v="1"/>
    <x v="7"/>
    <x v="0"/>
    <s v=""/>
    <x v="11"/>
    <n v="28"/>
    <x v="0"/>
    <s v=" "/>
    <m/>
    <m/>
    <m/>
    <n v="1"/>
    <s v="Dr Structure, 48 inch dia"/>
    <s v=""/>
    <s v=""/>
    <n v="49"/>
    <n v="4"/>
    <x v="15"/>
    <n v="2"/>
    <x v="0"/>
    <x v="0"/>
    <b v="1"/>
    <n v="14"/>
    <n v="25"/>
    <n v="25"/>
    <n v="25"/>
    <n v="25"/>
    <n v="25"/>
    <s v="Dr Structure,"/>
    <s v="48 inch dia"/>
    <s v=""/>
    <s v=""/>
    <s v=""/>
    <s v=""/>
    <n v="0"/>
    <x v="15"/>
  </r>
  <r>
    <x v="0"/>
    <x v="9"/>
    <x v="3"/>
    <x v="1"/>
    <x v="3"/>
    <x v="0"/>
    <x v="13"/>
    <s v="Sewer, Cl A, 12 inch, Tr Det B - $Ft"/>
    <m/>
    <n v="42"/>
    <x v="6"/>
    <x v="0"/>
    <s v=""/>
    <x v="11"/>
    <n v="29"/>
    <x v="0"/>
    <s v="401B, C"/>
    <m/>
    <m/>
    <m/>
    <n v="42"/>
    <s v="Sewer, Cl A, 12 inch, Tr Det B"/>
    <s v=""/>
    <s v=""/>
    <n v="49"/>
    <n v="89"/>
    <x v="13"/>
    <n v="3"/>
    <x v="0"/>
    <x v="0"/>
    <b v="1"/>
    <n v="13"/>
    <n v="28"/>
    <n v="30"/>
    <n v="30"/>
    <n v="30"/>
    <n v="30"/>
    <s v="Sewer, Cl A,"/>
    <s v="12 inch, Tr Det"/>
    <s v="B"/>
    <s v=""/>
    <s v=""/>
    <s v=""/>
    <n v="0"/>
    <x v="13"/>
  </r>
  <r>
    <x v="0"/>
    <x v="9"/>
    <x v="3"/>
    <x v="1"/>
    <x v="3"/>
    <x v="0"/>
    <x v="14"/>
    <s v="Dr Structure Cover, Type K - $Ea"/>
    <m/>
    <n v="1"/>
    <x v="7"/>
    <x v="0"/>
    <s v=""/>
    <x v="11"/>
    <n v="30"/>
    <x v="0"/>
    <s v=" "/>
    <m/>
    <m/>
    <m/>
    <n v="1"/>
    <s v="Dr Structure Cover, Type K"/>
    <s v=""/>
    <s v=""/>
    <n v="49"/>
    <n v="4"/>
    <x v="14"/>
    <n v="3"/>
    <x v="0"/>
    <x v="0"/>
    <b v="1"/>
    <n v="13"/>
    <n v="26"/>
    <n v="26"/>
    <n v="26"/>
    <n v="26"/>
    <n v="26"/>
    <s v="Dr Structure"/>
    <s v="Cover, Type K"/>
    <s v=""/>
    <s v=""/>
    <s v=""/>
    <s v=""/>
    <n v="0"/>
    <x v="14"/>
  </r>
  <r>
    <x v="0"/>
    <x v="9"/>
    <x v="3"/>
    <x v="1"/>
    <x v="3"/>
    <x v="0"/>
    <x v="15"/>
    <s v="Dr Structure, 48 inch dia - $Ea"/>
    <m/>
    <n v="1"/>
    <x v="7"/>
    <x v="0"/>
    <s v=""/>
    <x v="11"/>
    <n v="31"/>
    <x v="0"/>
    <s v=" "/>
    <m/>
    <m/>
    <m/>
    <n v="1"/>
    <s v="Dr Structure, 48 inch dia"/>
    <s v=""/>
    <s v=""/>
    <n v="49"/>
    <n v="4"/>
    <x v="15"/>
    <n v="3"/>
    <x v="0"/>
    <x v="0"/>
    <b v="1"/>
    <n v="14"/>
    <n v="25"/>
    <n v="25"/>
    <n v="25"/>
    <n v="25"/>
    <n v="25"/>
    <s v="Dr Structure,"/>
    <s v="48 inch dia"/>
    <s v=""/>
    <s v=""/>
    <s v=""/>
    <s v=""/>
    <n v="0"/>
    <x v="15"/>
  </r>
  <r>
    <x v="0"/>
    <x v="9"/>
    <x v="3"/>
    <x v="1"/>
    <x v="4"/>
    <x v="0"/>
    <x v="13"/>
    <s v="Sewer, Cl A, 12 inch, Tr Det B - $Ft"/>
    <m/>
    <n v="9"/>
    <x v="6"/>
    <x v="0"/>
    <s v=""/>
    <x v="11"/>
    <n v="32"/>
    <x v="0"/>
    <s v="401B, C"/>
    <m/>
    <m/>
    <m/>
    <n v="9"/>
    <s v="Sewer, Cl A, 12 inch, Tr Det B"/>
    <s v=""/>
    <s v=""/>
    <n v="49"/>
    <n v="89"/>
    <x v="13"/>
    <n v="4"/>
    <x v="0"/>
    <x v="0"/>
    <b v="1"/>
    <n v="13"/>
    <n v="28"/>
    <n v="30"/>
    <n v="30"/>
    <n v="30"/>
    <n v="30"/>
    <s v="Sewer, Cl A,"/>
    <s v="12 inch, Tr Det"/>
    <s v="B"/>
    <s v=""/>
    <s v=""/>
    <s v=""/>
    <n v="0"/>
    <x v="13"/>
  </r>
  <r>
    <x v="0"/>
    <x v="9"/>
    <x v="3"/>
    <x v="1"/>
    <x v="4"/>
    <x v="0"/>
    <x v="14"/>
    <s v="Dr Structure Cover, Type K - $Ea"/>
    <m/>
    <n v="1"/>
    <x v="7"/>
    <x v="0"/>
    <s v=""/>
    <x v="11"/>
    <n v="33"/>
    <x v="0"/>
    <s v=" "/>
    <m/>
    <m/>
    <m/>
    <n v="1"/>
    <s v="Dr Structure Cover, Type K"/>
    <s v=""/>
    <s v=""/>
    <n v="49"/>
    <n v="4"/>
    <x v="14"/>
    <n v="4"/>
    <x v="0"/>
    <x v="0"/>
    <b v="1"/>
    <n v="13"/>
    <n v="26"/>
    <n v="26"/>
    <n v="26"/>
    <n v="26"/>
    <n v="26"/>
    <s v="Dr Structure"/>
    <s v="Cover, Type K"/>
    <s v=""/>
    <s v=""/>
    <s v=""/>
    <s v=""/>
    <n v="0"/>
    <x v="14"/>
  </r>
  <r>
    <x v="0"/>
    <x v="9"/>
    <x v="3"/>
    <x v="1"/>
    <x v="4"/>
    <x v="0"/>
    <x v="15"/>
    <s v="Dr Structure, 48 inch dia - $Ea"/>
    <m/>
    <n v="1"/>
    <x v="7"/>
    <x v="0"/>
    <s v=""/>
    <x v="11"/>
    <n v="34"/>
    <x v="0"/>
    <s v=" "/>
    <m/>
    <m/>
    <m/>
    <n v="1"/>
    <s v="Dr Structure, 48 inch dia"/>
    <s v=""/>
    <s v=""/>
    <n v="49"/>
    <n v="4"/>
    <x v="15"/>
    <n v="4"/>
    <x v="0"/>
    <x v="0"/>
    <b v="1"/>
    <n v="14"/>
    <n v="25"/>
    <n v="25"/>
    <n v="25"/>
    <n v="25"/>
    <n v="25"/>
    <s v="Dr Structure,"/>
    <s v="48 inch dia"/>
    <s v=""/>
    <s v=""/>
    <s v=""/>
    <s v=""/>
    <n v="0"/>
    <x v="15"/>
  </r>
  <r>
    <x v="0"/>
    <x v="10"/>
    <x v="0"/>
    <x v="2"/>
    <x v="5"/>
    <x v="0"/>
    <x v="1"/>
    <s v="Contractor Staking - $LSUM"/>
    <m/>
    <n v="1"/>
    <x v="0"/>
    <x v="0"/>
    <s v=""/>
    <x v="12"/>
    <n v="35"/>
    <x v="0"/>
    <s v="Add 1,2,3, Person 824A"/>
    <m/>
    <m/>
    <m/>
    <n v="1"/>
    <s v="Contractor Staking"/>
    <s v=""/>
    <s v=""/>
    <n v="5"/>
    <n v="2"/>
    <x v="1"/>
    <n v="2"/>
    <x v="0"/>
    <x v="0"/>
    <b v="1"/>
    <n v="11"/>
    <n v="18"/>
    <n v="18"/>
    <n v="18"/>
    <n v="18"/>
    <n v="18"/>
    <s v="Contractor"/>
    <s v="Staking"/>
    <s v=""/>
    <s v=""/>
    <s v=""/>
    <s v=""/>
    <n v="0"/>
    <x v="1"/>
  </r>
  <r>
    <x v="0"/>
    <x v="10"/>
    <x v="0"/>
    <x v="2"/>
    <x v="5"/>
    <x v="0"/>
    <x v="16"/>
    <s v="Staking Plan Errors and Extras, One Person - $Hr"/>
    <m/>
    <n v="1"/>
    <x v="8"/>
    <x v="0"/>
    <s v=""/>
    <x v="12"/>
    <n v="36"/>
    <x v="0"/>
    <s v="Add 1,2,3, Person"/>
    <m/>
    <m/>
    <m/>
    <n v="1"/>
    <s v="Staking Plan Errors and Extras, One Person"/>
    <s v=""/>
    <s v=""/>
    <n v="5"/>
    <n v="1"/>
    <x v="16"/>
    <n v="1"/>
    <x v="0"/>
    <x v="0"/>
    <b v="1"/>
    <n v="13"/>
    <n v="23"/>
    <n v="35"/>
    <n v="42"/>
    <n v="42"/>
    <n v="42"/>
    <s v="Staking Plan"/>
    <s v="Errors and"/>
    <s v="Extras, One"/>
    <s v="Person"/>
    <s v=""/>
    <s v=""/>
    <n v="0"/>
    <x v="16"/>
  </r>
  <r>
    <x v="0"/>
    <x v="10"/>
    <x v="0"/>
    <x v="2"/>
    <x v="5"/>
    <x v="0"/>
    <x v="17"/>
    <s v="Staking Plan Errors and Extras, Two Person - $Hr"/>
    <m/>
    <n v="1"/>
    <x v="8"/>
    <x v="0"/>
    <s v=""/>
    <x v="12"/>
    <n v="37"/>
    <x v="0"/>
    <s v="Add 1,2,3, Person"/>
    <m/>
    <m/>
    <m/>
    <n v="1"/>
    <s v="Staking Plan Errors and Extras, Two Person"/>
    <s v=""/>
    <s v=""/>
    <n v="5"/>
    <n v="1"/>
    <x v="17"/>
    <n v="1"/>
    <x v="0"/>
    <x v="0"/>
    <b v="1"/>
    <n v="13"/>
    <n v="23"/>
    <n v="35"/>
    <n v="42"/>
    <n v="42"/>
    <n v="42"/>
    <s v="Staking Plan"/>
    <s v="Errors and"/>
    <s v="Extras, Two"/>
    <s v="Person"/>
    <s v=""/>
    <s v=""/>
    <n v="0"/>
    <x v="17"/>
  </r>
  <r>
    <x v="0"/>
    <x v="10"/>
    <x v="0"/>
    <x v="2"/>
    <x v="5"/>
    <x v="0"/>
    <x v="18"/>
    <s v="Staking Plan Errors and Extras, Three Person - $Hr"/>
    <m/>
    <n v="1"/>
    <x v="8"/>
    <x v="0"/>
    <s v=""/>
    <x v="12"/>
    <n v="38"/>
    <x v="0"/>
    <s v="Add 1,2,3, Person"/>
    <m/>
    <m/>
    <m/>
    <n v="1"/>
    <s v="Staking Plan Errors and Extras, Three Person"/>
    <s v=""/>
    <s v=""/>
    <n v="5"/>
    <n v="1"/>
    <x v="18"/>
    <n v="1"/>
    <x v="0"/>
    <x v="0"/>
    <b v="1"/>
    <n v="13"/>
    <n v="23"/>
    <n v="37"/>
    <n v="44"/>
    <n v="44"/>
    <n v="44"/>
    <s v="Staking Plan"/>
    <s v="Errors and"/>
    <s v="Extras, Three"/>
    <s v="Person"/>
    <s v=""/>
    <s v=""/>
    <n v="0"/>
    <x v="18"/>
  </r>
  <r>
    <x v="0"/>
    <x v="10"/>
    <x v="0"/>
    <x v="2"/>
    <x v="6"/>
    <x v="0"/>
    <x v="19"/>
    <s v="Erosion Control, Gravel Access Approach - $Ea"/>
    <m/>
    <n v="2"/>
    <x v="7"/>
    <x v="0"/>
    <s v=""/>
    <x v="12"/>
    <n v="39"/>
    <x v="0"/>
    <s v="208A, 910A"/>
    <m/>
    <m/>
    <m/>
    <n v="2"/>
    <s v="Erosion Control, Gravel Access Approach"/>
    <s v=""/>
    <s v=""/>
    <n v="5"/>
    <n v="2"/>
    <x v="19"/>
    <n v="1"/>
    <x v="0"/>
    <x v="0"/>
    <b v="1"/>
    <n v="8"/>
    <n v="23"/>
    <n v="39"/>
    <n v="39"/>
    <n v="39"/>
    <n v="39"/>
    <s v="Erosion"/>
    <s v="Control, Gravel"/>
    <s v="Access Approach"/>
    <s v=""/>
    <s v=""/>
    <s v=""/>
    <n v="0"/>
    <x v="19"/>
  </r>
  <r>
    <x v="0"/>
    <x v="10"/>
    <x v="0"/>
    <x v="2"/>
    <x v="6"/>
    <x v="0"/>
    <x v="20"/>
    <s v="Erosion Control, Inlet Protection, Fabric Drop - $Ea"/>
    <m/>
    <n v="20"/>
    <x v="7"/>
    <x v="0"/>
    <s v=""/>
    <x v="12"/>
    <n v="40"/>
    <x v="0"/>
    <s v="208A, C, 910A"/>
    <m/>
    <m/>
    <m/>
    <n v="20"/>
    <s v="Erosion Control, Inlet Protection, Fabric Drop"/>
    <s v=""/>
    <s v=""/>
    <n v="5"/>
    <n v="20"/>
    <x v="20"/>
    <n v="1"/>
    <x v="0"/>
    <x v="0"/>
    <b v="1"/>
    <n v="8"/>
    <n v="22"/>
    <n v="34"/>
    <n v="46"/>
    <n v="46"/>
    <n v="46"/>
    <s v="Erosion"/>
    <s v="Control, Inlet"/>
    <s v="Protection,"/>
    <s v="Fabric Drop"/>
    <s v=""/>
    <s v=""/>
    <n v="0"/>
    <x v="20"/>
  </r>
  <r>
    <x v="0"/>
    <x v="10"/>
    <x v="0"/>
    <x v="2"/>
    <x v="6"/>
    <x v="0"/>
    <x v="21"/>
    <s v="Erosion Control, Inlet Protection, Sediment Trap - $Ea"/>
    <m/>
    <n v="10"/>
    <x v="7"/>
    <x v="0"/>
    <s v=""/>
    <x v="12"/>
    <n v="41"/>
    <x v="0"/>
    <s v="208A, 910A"/>
    <m/>
    <m/>
    <m/>
    <n v="10"/>
    <s v="Erosion Control, Inlet Protection, Sediment Trap"/>
    <s v=""/>
    <s v=""/>
    <n v="5"/>
    <n v="26"/>
    <x v="21"/>
    <n v="1"/>
    <x v="0"/>
    <x v="0"/>
    <b v="1"/>
    <n v="8"/>
    <n v="22"/>
    <n v="34"/>
    <n v="48"/>
    <n v="48"/>
    <n v="48"/>
    <s v="Erosion"/>
    <s v="Control, Inlet"/>
    <s v="Protection,"/>
    <s v="Sediment Trap"/>
    <s v=""/>
    <s v=""/>
    <n v="0"/>
    <x v="21"/>
  </r>
  <r>
    <x v="2"/>
    <x v="7"/>
    <x v="2"/>
    <x v="0"/>
    <x v="0"/>
    <x v="0"/>
    <x v="7"/>
    <m/>
    <m/>
    <m/>
    <x v="5"/>
    <x v="0"/>
    <s v=""/>
    <x v="8"/>
    <n v="42"/>
    <x v="1"/>
    <s v=""/>
    <m/>
    <m/>
    <m/>
    <n v="0"/>
    <s v=""/>
    <s v=""/>
    <s v=""/>
    <s v=""/>
    <n v="0"/>
    <x v="7"/>
    <n v="0"/>
    <x v="2"/>
    <x v="2"/>
    <e v="#N/A"/>
    <n v="0"/>
    <n v="0"/>
    <n v="0"/>
    <n v="0"/>
    <n v="0"/>
    <n v="0"/>
    <s v=""/>
    <s v=""/>
    <s v=""/>
    <s v=""/>
    <s v=""/>
    <s v=""/>
    <s v=""/>
    <x v="7"/>
  </r>
  <r>
    <x v="0"/>
    <x v="11"/>
    <x v="2"/>
    <x v="3"/>
    <x v="7"/>
    <x v="0"/>
    <x v="22"/>
    <s v="Aggregate Base, 6 inch - $Syd"/>
    <m/>
    <n v="104.78"/>
    <x v="2"/>
    <x v="0"/>
    <s v=""/>
    <x v="13"/>
    <n v="43"/>
    <x v="0"/>
    <s v="902C"/>
    <m/>
    <m/>
    <m/>
    <n v="105"/>
    <s v="Aggregate Base, 6 inch"/>
    <s v=""/>
    <s v=""/>
    <n v="80"/>
    <n v="137850"/>
    <x v="22"/>
    <n v="1"/>
    <x v="0"/>
    <x v="0"/>
    <b v="1"/>
    <n v="10"/>
    <n v="22"/>
    <n v="22"/>
    <n v="22"/>
    <n v="22"/>
    <n v="22"/>
    <s v="Aggregate"/>
    <s v="Base, 6 inch"/>
    <s v=""/>
    <s v=""/>
    <s v=""/>
    <s v=""/>
    <n v="0"/>
    <x v="22"/>
  </r>
  <r>
    <x v="0"/>
    <x v="11"/>
    <x v="4"/>
    <x v="0"/>
    <x v="0"/>
    <x v="0"/>
    <x v="21"/>
    <s v="Erosion Control, Inlet Protection, Sediment Trap - $Ea"/>
    <m/>
    <n v="3"/>
    <x v="7"/>
    <x v="0"/>
    <s v=""/>
    <x v="13"/>
    <n v="44"/>
    <x v="0"/>
    <s v="208A, 910A"/>
    <m/>
    <m/>
    <m/>
    <n v="3"/>
    <s v="Erosion Control, Inlet Protection, Sediment Trap"/>
    <s v=""/>
    <s v=""/>
    <n v="80"/>
    <n v="26"/>
    <x v="21"/>
    <n v="2"/>
    <x v="0"/>
    <x v="0"/>
    <b v="1"/>
    <n v="8"/>
    <n v="22"/>
    <n v="34"/>
    <n v="48"/>
    <n v="48"/>
    <n v="48"/>
    <s v="Erosion"/>
    <s v="Control, Inlet"/>
    <s v="Protection,"/>
    <s v="Sediment Trap"/>
    <s v=""/>
    <s v=""/>
    <n v="0"/>
    <x v="21"/>
  </r>
  <r>
    <x v="0"/>
    <x v="11"/>
    <x v="4"/>
    <x v="0"/>
    <x v="0"/>
    <x v="0"/>
    <x v="21"/>
    <s v="Erosion Control, Inlet Protection, Sediment Trap - $Ea"/>
    <m/>
    <n v="3"/>
    <x v="7"/>
    <x v="0"/>
    <s v=""/>
    <x v="13"/>
    <n v="45"/>
    <x v="0"/>
    <s v="208A, 910A"/>
    <m/>
    <m/>
    <m/>
    <n v="3"/>
    <s v="Erosion Control, Inlet Protection, Sediment Trap"/>
    <s v=""/>
    <s v=""/>
    <n v="80"/>
    <n v="26"/>
    <x v="21"/>
    <n v="3"/>
    <x v="0"/>
    <x v="0"/>
    <b v="1"/>
    <n v="8"/>
    <n v="22"/>
    <n v="34"/>
    <n v="48"/>
    <n v="48"/>
    <n v="48"/>
    <s v="Erosion"/>
    <s v="Control, Inlet"/>
    <s v="Protection,"/>
    <s v="Sediment Trap"/>
    <s v=""/>
    <s v=""/>
    <n v="0"/>
    <x v="21"/>
  </r>
  <r>
    <x v="0"/>
    <x v="11"/>
    <x v="4"/>
    <x v="0"/>
    <x v="0"/>
    <x v="0"/>
    <x v="21"/>
    <s v="Erosion Control, Inlet Protection, Sediment Trap - $Ea"/>
    <m/>
    <n v="5"/>
    <x v="7"/>
    <x v="0"/>
    <s v=""/>
    <x v="13"/>
    <n v="46"/>
    <x v="0"/>
    <s v="208A, 910A"/>
    <m/>
    <m/>
    <m/>
    <n v="5"/>
    <s v="Erosion Control, Inlet Protection, Sediment Trap"/>
    <s v=""/>
    <s v=""/>
    <n v="80"/>
    <n v="26"/>
    <x v="21"/>
    <n v="4"/>
    <x v="0"/>
    <x v="0"/>
    <b v="1"/>
    <n v="8"/>
    <n v="22"/>
    <n v="34"/>
    <n v="48"/>
    <n v="48"/>
    <n v="48"/>
    <s v="Erosion"/>
    <s v="Control, Inlet"/>
    <s v="Protection,"/>
    <s v="Sediment Trap"/>
    <s v=""/>
    <s v=""/>
    <n v="0"/>
    <x v="21"/>
  </r>
  <r>
    <x v="0"/>
    <x v="11"/>
    <x v="4"/>
    <x v="0"/>
    <x v="0"/>
    <x v="0"/>
    <x v="21"/>
    <s v="Erosion Control, Inlet Protection, Sediment Trap - $Ea"/>
    <m/>
    <n v="1"/>
    <x v="7"/>
    <x v="0"/>
    <s v=""/>
    <x v="13"/>
    <n v="47"/>
    <x v="0"/>
    <s v="208A, 910A"/>
    <m/>
    <m/>
    <m/>
    <n v="1"/>
    <s v="Erosion Control, Inlet Protection, Sediment Trap"/>
    <s v=""/>
    <s v=""/>
    <n v="80"/>
    <n v="26"/>
    <x v="21"/>
    <n v="5"/>
    <x v="0"/>
    <x v="0"/>
    <b v="1"/>
    <n v="8"/>
    <n v="22"/>
    <n v="34"/>
    <n v="48"/>
    <n v="48"/>
    <n v="48"/>
    <s v="Erosion"/>
    <s v="Control, Inlet"/>
    <s v="Protection,"/>
    <s v="Sediment Trap"/>
    <s v=""/>
    <s v=""/>
    <n v="0"/>
    <x v="21"/>
  </r>
  <r>
    <x v="0"/>
    <x v="11"/>
    <x v="4"/>
    <x v="0"/>
    <x v="0"/>
    <x v="0"/>
    <x v="21"/>
    <s v="Erosion Control, Inlet Protection, Sediment Trap - $Ea"/>
    <m/>
    <n v="3"/>
    <x v="7"/>
    <x v="0"/>
    <s v=""/>
    <x v="13"/>
    <n v="48"/>
    <x v="0"/>
    <s v="208A, 910A"/>
    <m/>
    <m/>
    <m/>
    <n v="3"/>
    <s v="Erosion Control, Inlet Protection, Sediment Trap"/>
    <s v=""/>
    <s v=""/>
    <n v="80"/>
    <n v="26"/>
    <x v="21"/>
    <n v="6"/>
    <x v="0"/>
    <x v="0"/>
    <b v="1"/>
    <n v="8"/>
    <n v="22"/>
    <n v="34"/>
    <n v="48"/>
    <n v="48"/>
    <n v="48"/>
    <s v="Erosion"/>
    <s v="Control, Inlet"/>
    <s v="Protection,"/>
    <s v="Sediment Trap"/>
    <s v=""/>
    <s v=""/>
    <n v="0"/>
    <x v="21"/>
  </r>
  <r>
    <x v="0"/>
    <x v="11"/>
    <x v="4"/>
    <x v="0"/>
    <x v="0"/>
    <x v="0"/>
    <x v="21"/>
    <s v="Erosion Control, Inlet Protection, Sediment Trap - $Ea"/>
    <m/>
    <n v="1"/>
    <x v="7"/>
    <x v="0"/>
    <s v=""/>
    <x v="13"/>
    <n v="49"/>
    <x v="0"/>
    <s v="208A, 910A"/>
    <m/>
    <m/>
    <m/>
    <n v="1"/>
    <s v="Erosion Control, Inlet Protection, Sediment Trap"/>
    <s v=""/>
    <s v=""/>
    <n v="80"/>
    <n v="26"/>
    <x v="21"/>
    <n v="7"/>
    <x v="0"/>
    <x v="0"/>
    <b v="1"/>
    <n v="8"/>
    <n v="22"/>
    <n v="34"/>
    <n v="48"/>
    <n v="48"/>
    <n v="48"/>
    <s v="Erosion"/>
    <s v="Control, Inlet"/>
    <s v="Protection,"/>
    <s v="Sediment Trap"/>
    <s v=""/>
    <s v=""/>
    <n v="0"/>
    <x v="21"/>
  </r>
  <r>
    <x v="0"/>
    <x v="11"/>
    <x v="4"/>
    <x v="0"/>
    <x v="0"/>
    <x v="0"/>
    <x v="23"/>
    <s v="Erosion Control, Maintenance, Sediment Removal - $Cyd"/>
    <m/>
    <n v="5"/>
    <x v="4"/>
    <x v="0"/>
    <s v=""/>
    <x v="13"/>
    <n v="50"/>
    <x v="0"/>
    <s v="208A, 910A"/>
    <m/>
    <m/>
    <m/>
    <n v="5"/>
    <s v="Erosion Control, Maintenance, Sediment Removal"/>
    <s v=""/>
    <s v=""/>
    <n v="80"/>
    <n v="130"/>
    <x v="23"/>
    <n v="1"/>
    <x v="0"/>
    <x v="0"/>
    <b v="1"/>
    <n v="8"/>
    <n v="16"/>
    <n v="29"/>
    <n v="46"/>
    <n v="46"/>
    <n v="46"/>
    <s v="Erosion"/>
    <s v="Control,"/>
    <s v="Maintenance,"/>
    <s v="Sediment Removal"/>
    <s v=""/>
    <s v=""/>
    <n v="0"/>
    <x v="23"/>
  </r>
  <r>
    <x v="0"/>
    <x v="11"/>
    <x v="4"/>
    <x v="0"/>
    <x v="0"/>
    <x v="0"/>
    <x v="23"/>
    <s v="Erosion Control, Maintenance, Sediment Removal - $Cyd"/>
    <m/>
    <n v="5"/>
    <x v="4"/>
    <x v="0"/>
    <s v=""/>
    <x v="13"/>
    <n v="51"/>
    <x v="0"/>
    <s v="208A, 910A"/>
    <m/>
    <m/>
    <m/>
    <n v="5"/>
    <s v="Erosion Control, Maintenance, Sediment Removal"/>
    <s v=""/>
    <s v=""/>
    <n v="80"/>
    <n v="130"/>
    <x v="23"/>
    <n v="2"/>
    <x v="0"/>
    <x v="0"/>
    <b v="1"/>
    <n v="8"/>
    <n v="16"/>
    <n v="29"/>
    <n v="46"/>
    <n v="46"/>
    <n v="46"/>
    <s v="Erosion"/>
    <s v="Control,"/>
    <s v="Maintenance,"/>
    <s v="Sediment Removal"/>
    <s v=""/>
    <s v=""/>
    <n v="0"/>
    <x v="23"/>
  </r>
  <r>
    <x v="0"/>
    <x v="11"/>
    <x v="4"/>
    <x v="0"/>
    <x v="0"/>
    <x v="0"/>
    <x v="23"/>
    <s v="Erosion Control, Maintenance, Sediment Removal - $Cyd"/>
    <m/>
    <n v="5"/>
    <x v="4"/>
    <x v="0"/>
    <s v=""/>
    <x v="13"/>
    <n v="52"/>
    <x v="0"/>
    <s v="208A, 910A"/>
    <m/>
    <m/>
    <m/>
    <n v="5"/>
    <s v="Erosion Control, Maintenance, Sediment Removal"/>
    <s v=""/>
    <s v=""/>
    <n v="80"/>
    <n v="130"/>
    <x v="23"/>
    <n v="3"/>
    <x v="0"/>
    <x v="0"/>
    <b v="1"/>
    <n v="8"/>
    <n v="16"/>
    <n v="29"/>
    <n v="46"/>
    <n v="46"/>
    <n v="46"/>
    <s v="Erosion"/>
    <s v="Control,"/>
    <s v="Maintenance,"/>
    <s v="Sediment Removal"/>
    <s v=""/>
    <s v=""/>
    <n v="0"/>
    <x v="23"/>
  </r>
  <r>
    <x v="0"/>
    <x v="11"/>
    <x v="2"/>
    <x v="0"/>
    <x v="0"/>
    <x v="0"/>
    <x v="24"/>
    <s v="Aggregate Base, 4 inch - $Syd"/>
    <m/>
    <n v="1025"/>
    <x v="2"/>
    <x v="0"/>
    <s v=""/>
    <x v="13"/>
    <n v="53"/>
    <x v="0"/>
    <s v="902C"/>
    <m/>
    <m/>
    <m/>
    <n v="1025"/>
    <s v="Aggregate Base, 4 inch"/>
    <s v=""/>
    <s v=""/>
    <n v="80"/>
    <n v="9351"/>
    <x v="24"/>
    <n v="1"/>
    <x v="0"/>
    <x v="0"/>
    <b v="1"/>
    <n v="10"/>
    <n v="22"/>
    <n v="22"/>
    <n v="22"/>
    <n v="22"/>
    <n v="22"/>
    <s v="Aggregate"/>
    <s v="Base, 4 inch"/>
    <s v=""/>
    <s v=""/>
    <s v=""/>
    <s v=""/>
    <n v="0"/>
    <x v="24"/>
  </r>
  <r>
    <x v="0"/>
    <x v="11"/>
    <x v="4"/>
    <x v="0"/>
    <x v="0"/>
    <x v="0"/>
    <x v="23"/>
    <s v="Erosion Control, Maintenance, Sediment Removal - $Cyd"/>
    <m/>
    <n v="5"/>
    <x v="4"/>
    <x v="0"/>
    <s v=""/>
    <x v="13"/>
    <n v="54"/>
    <x v="0"/>
    <s v="208A, 910A"/>
    <m/>
    <m/>
    <m/>
    <n v="5"/>
    <s v="Erosion Control, Maintenance, Sediment Removal"/>
    <s v=""/>
    <s v=""/>
    <n v="80"/>
    <n v="130"/>
    <x v="23"/>
    <n v="4"/>
    <x v="0"/>
    <x v="0"/>
    <b v="1"/>
    <n v="8"/>
    <n v="16"/>
    <n v="29"/>
    <n v="46"/>
    <n v="46"/>
    <n v="46"/>
    <s v="Erosion"/>
    <s v="Control,"/>
    <s v="Maintenance,"/>
    <s v="Sediment Removal"/>
    <s v=""/>
    <s v=""/>
    <n v="0"/>
    <x v="23"/>
  </r>
  <r>
    <x v="0"/>
    <x v="11"/>
    <x v="4"/>
    <x v="0"/>
    <x v="0"/>
    <x v="0"/>
    <x v="23"/>
    <s v="Erosion Control, Maintenance, Sediment Removal - $Cyd"/>
    <m/>
    <n v="5"/>
    <x v="4"/>
    <x v="0"/>
    <s v=""/>
    <x v="13"/>
    <n v="55"/>
    <x v="0"/>
    <s v="208A, 910A"/>
    <m/>
    <m/>
    <m/>
    <n v="5"/>
    <s v="Erosion Control, Maintenance, Sediment Removal"/>
    <s v=""/>
    <s v=""/>
    <n v="80"/>
    <n v="130"/>
    <x v="23"/>
    <n v="5"/>
    <x v="0"/>
    <x v="0"/>
    <b v="1"/>
    <n v="8"/>
    <n v="16"/>
    <n v="29"/>
    <n v="46"/>
    <n v="46"/>
    <n v="46"/>
    <s v="Erosion"/>
    <s v="Control,"/>
    <s v="Maintenance,"/>
    <s v="Sediment Removal"/>
    <s v=""/>
    <s v=""/>
    <n v="0"/>
    <x v="23"/>
  </r>
  <r>
    <x v="0"/>
    <x v="11"/>
    <x v="4"/>
    <x v="0"/>
    <x v="0"/>
    <x v="0"/>
    <x v="23"/>
    <s v="Erosion Control, Maintenance, Sediment Removal - $Cyd"/>
    <m/>
    <n v="10"/>
    <x v="4"/>
    <x v="0"/>
    <s v=""/>
    <x v="13"/>
    <n v="56"/>
    <x v="0"/>
    <s v="208A, 910A"/>
    <m/>
    <m/>
    <m/>
    <n v="10"/>
    <s v="Erosion Control, Maintenance, Sediment Removal"/>
    <s v=""/>
    <s v=""/>
    <n v="80"/>
    <n v="130"/>
    <x v="23"/>
    <n v="6"/>
    <x v="0"/>
    <x v="0"/>
    <b v="1"/>
    <n v="8"/>
    <n v="16"/>
    <n v="29"/>
    <n v="46"/>
    <n v="46"/>
    <n v="46"/>
    <s v="Erosion"/>
    <s v="Control,"/>
    <s v="Maintenance,"/>
    <s v="Sediment Removal"/>
    <s v=""/>
    <s v=""/>
    <n v="0"/>
    <x v="23"/>
  </r>
  <r>
    <x v="0"/>
    <x v="11"/>
    <x v="4"/>
    <x v="0"/>
    <x v="0"/>
    <x v="0"/>
    <x v="23"/>
    <s v="Erosion Control, Maintenance, Sediment Removal - $Cyd"/>
    <m/>
    <n v="5"/>
    <x v="4"/>
    <x v="0"/>
    <s v=""/>
    <x v="13"/>
    <n v="57"/>
    <x v="0"/>
    <s v="208A, 910A"/>
    <m/>
    <m/>
    <m/>
    <n v="5"/>
    <s v="Erosion Control, Maintenance, Sediment Removal"/>
    <s v=""/>
    <s v=""/>
    <n v="80"/>
    <n v="130"/>
    <x v="23"/>
    <n v="7"/>
    <x v="0"/>
    <x v="0"/>
    <b v="1"/>
    <n v="8"/>
    <n v="16"/>
    <n v="29"/>
    <n v="46"/>
    <n v="46"/>
    <n v="46"/>
    <s v="Erosion"/>
    <s v="Control,"/>
    <s v="Maintenance,"/>
    <s v="Sediment Removal"/>
    <s v=""/>
    <s v=""/>
    <n v="0"/>
    <x v="23"/>
  </r>
  <r>
    <x v="0"/>
    <x v="11"/>
    <x v="4"/>
    <x v="0"/>
    <x v="0"/>
    <x v="0"/>
    <x v="23"/>
    <s v="Erosion Control, Maintenance, Sediment Removal - $Cyd"/>
    <m/>
    <n v="10"/>
    <x v="4"/>
    <x v="0"/>
    <s v=""/>
    <x v="13"/>
    <n v="58"/>
    <x v="0"/>
    <s v="208A, 910A"/>
    <m/>
    <m/>
    <m/>
    <n v="10"/>
    <s v="Erosion Control, Maintenance, Sediment Removal"/>
    <s v=""/>
    <s v=""/>
    <n v="80"/>
    <n v="130"/>
    <x v="23"/>
    <n v="8"/>
    <x v="0"/>
    <x v="0"/>
    <b v="1"/>
    <n v="8"/>
    <n v="16"/>
    <n v="29"/>
    <n v="46"/>
    <n v="46"/>
    <n v="46"/>
    <s v="Erosion"/>
    <s v="Control,"/>
    <s v="Maintenance,"/>
    <s v="Sediment Removal"/>
    <s v=""/>
    <s v=""/>
    <n v="0"/>
    <x v="23"/>
  </r>
  <r>
    <x v="0"/>
    <x v="11"/>
    <x v="4"/>
    <x v="0"/>
    <x v="0"/>
    <x v="0"/>
    <x v="23"/>
    <s v="Erosion Control, Maintenance, Sediment Removal - $Cyd"/>
    <m/>
    <n v="30"/>
    <x v="4"/>
    <x v="0"/>
    <s v=""/>
    <x v="13"/>
    <n v="59"/>
    <x v="0"/>
    <s v="208A, 910A"/>
    <m/>
    <m/>
    <m/>
    <n v="30"/>
    <s v="Erosion Control, Maintenance, Sediment Removal"/>
    <s v=""/>
    <s v=""/>
    <n v="80"/>
    <n v="130"/>
    <x v="23"/>
    <n v="9"/>
    <x v="0"/>
    <x v="0"/>
    <b v="1"/>
    <n v="8"/>
    <n v="16"/>
    <n v="29"/>
    <n v="46"/>
    <n v="46"/>
    <n v="46"/>
    <s v="Erosion"/>
    <s v="Control,"/>
    <s v="Maintenance,"/>
    <s v="Sediment Removal"/>
    <s v=""/>
    <s v=""/>
    <n v="0"/>
    <x v="23"/>
  </r>
  <r>
    <x v="0"/>
    <x v="11"/>
    <x v="4"/>
    <x v="0"/>
    <x v="0"/>
    <x v="0"/>
    <x v="23"/>
    <s v="Erosion Control, Maintenance, Sediment Removal - $Cyd"/>
    <m/>
    <n v="30"/>
    <x v="4"/>
    <x v="0"/>
    <s v=""/>
    <x v="13"/>
    <n v="60"/>
    <x v="0"/>
    <s v="208A, 910A"/>
    <m/>
    <m/>
    <m/>
    <n v="30"/>
    <s v="Erosion Control, Maintenance, Sediment Removal"/>
    <s v=""/>
    <s v=""/>
    <n v="80"/>
    <n v="130"/>
    <x v="23"/>
    <n v="10"/>
    <x v="0"/>
    <x v="0"/>
    <b v="1"/>
    <n v="8"/>
    <n v="16"/>
    <n v="29"/>
    <n v="46"/>
    <n v="46"/>
    <n v="46"/>
    <s v="Erosion"/>
    <s v="Control,"/>
    <s v="Maintenance,"/>
    <s v="Sediment Removal"/>
    <s v=""/>
    <s v=""/>
    <n v="0"/>
    <x v="23"/>
  </r>
  <r>
    <x v="0"/>
    <x v="11"/>
    <x v="4"/>
    <x v="0"/>
    <x v="0"/>
    <x v="0"/>
    <x v="23"/>
    <s v="Erosion Control, Maintenance, Sediment Removal - $Cyd"/>
    <m/>
    <n v="20"/>
    <x v="4"/>
    <x v="0"/>
    <s v=""/>
    <x v="13"/>
    <n v="61"/>
    <x v="0"/>
    <s v="208A, 910A"/>
    <m/>
    <m/>
    <m/>
    <n v="20"/>
    <s v="Erosion Control, Maintenance, Sediment Removal"/>
    <s v=""/>
    <s v=""/>
    <n v="80"/>
    <n v="130"/>
    <x v="23"/>
    <n v="11"/>
    <x v="0"/>
    <x v="0"/>
    <b v="1"/>
    <n v="8"/>
    <n v="16"/>
    <n v="29"/>
    <n v="46"/>
    <n v="46"/>
    <n v="46"/>
    <s v="Erosion"/>
    <s v="Control,"/>
    <s v="Maintenance,"/>
    <s v="Sediment Removal"/>
    <s v=""/>
    <s v=""/>
    <n v="0"/>
    <x v="23"/>
  </r>
  <r>
    <x v="0"/>
    <x v="11"/>
    <x v="4"/>
    <x v="0"/>
    <x v="0"/>
    <x v="0"/>
    <x v="25"/>
    <s v="Erosion Control, Silt Fence - $Ft"/>
    <m/>
    <n v="84"/>
    <x v="6"/>
    <x v="0"/>
    <s v=""/>
    <x v="13"/>
    <n v="62"/>
    <x v="0"/>
    <s v="208A, 910A"/>
    <m/>
    <m/>
    <m/>
    <n v="84"/>
    <s v="Erosion Control, Silt Fence"/>
    <s v=""/>
    <s v=""/>
    <n v="80"/>
    <n v="4125"/>
    <x v="25"/>
    <n v="1"/>
    <x v="0"/>
    <x v="0"/>
    <b v="1"/>
    <n v="8"/>
    <n v="21"/>
    <n v="27"/>
    <n v="27"/>
    <n v="27"/>
    <n v="27"/>
    <s v="Erosion"/>
    <s v="Control, Silt"/>
    <s v="Fence"/>
    <s v=""/>
    <s v=""/>
    <s v=""/>
    <n v="0"/>
    <x v="25"/>
  </r>
  <r>
    <x v="0"/>
    <x v="11"/>
    <x v="4"/>
    <x v="0"/>
    <x v="0"/>
    <x v="0"/>
    <x v="25"/>
    <s v="Erosion Control, Silt Fence - $Ft"/>
    <m/>
    <n v="84"/>
    <x v="6"/>
    <x v="0"/>
    <s v=""/>
    <x v="13"/>
    <n v="63"/>
    <x v="0"/>
    <s v="208A, 910A"/>
    <m/>
    <m/>
    <m/>
    <n v="84"/>
    <s v="Erosion Control, Silt Fence"/>
    <s v=""/>
    <s v=""/>
    <n v="80"/>
    <n v="4125"/>
    <x v="25"/>
    <n v="2"/>
    <x v="0"/>
    <x v="0"/>
    <b v="1"/>
    <n v="8"/>
    <n v="21"/>
    <n v="27"/>
    <n v="27"/>
    <n v="27"/>
    <n v="27"/>
    <s v="Erosion"/>
    <s v="Control, Silt"/>
    <s v="Fence"/>
    <s v=""/>
    <s v=""/>
    <s v=""/>
    <n v="0"/>
    <x v="25"/>
  </r>
  <r>
    <x v="0"/>
    <x v="11"/>
    <x v="4"/>
    <x v="0"/>
    <x v="0"/>
    <x v="0"/>
    <x v="25"/>
    <s v="Erosion Control, Silt Fence - $Ft"/>
    <m/>
    <n v="42"/>
    <x v="6"/>
    <x v="0"/>
    <s v=""/>
    <x v="13"/>
    <n v="64"/>
    <x v="0"/>
    <s v="208A, 910A"/>
    <m/>
    <m/>
    <m/>
    <n v="42"/>
    <s v="Erosion Control, Silt Fence"/>
    <s v=""/>
    <s v=""/>
    <n v="80"/>
    <n v="4125"/>
    <x v="25"/>
    <n v="3"/>
    <x v="0"/>
    <x v="0"/>
    <b v="1"/>
    <n v="8"/>
    <n v="21"/>
    <n v="27"/>
    <n v="27"/>
    <n v="27"/>
    <n v="27"/>
    <s v="Erosion"/>
    <s v="Control, Silt"/>
    <s v="Fence"/>
    <s v=""/>
    <s v=""/>
    <s v=""/>
    <n v="0"/>
    <x v="25"/>
  </r>
  <r>
    <x v="0"/>
    <x v="11"/>
    <x v="4"/>
    <x v="0"/>
    <x v="0"/>
    <x v="0"/>
    <x v="25"/>
    <s v="Erosion Control, Silt Fence - $Ft"/>
    <m/>
    <n v="414"/>
    <x v="6"/>
    <x v="0"/>
    <s v=""/>
    <x v="13"/>
    <n v="65"/>
    <x v="0"/>
    <s v="208A, 910A"/>
    <m/>
    <m/>
    <m/>
    <n v="414"/>
    <s v="Erosion Control, Silt Fence"/>
    <s v=""/>
    <s v=""/>
    <n v="80"/>
    <n v="4125"/>
    <x v="25"/>
    <n v="4"/>
    <x v="0"/>
    <x v="0"/>
    <b v="1"/>
    <n v="8"/>
    <n v="21"/>
    <n v="27"/>
    <n v="27"/>
    <n v="27"/>
    <n v="27"/>
    <s v="Erosion"/>
    <s v="Control, Silt"/>
    <s v="Fence"/>
    <s v=""/>
    <s v=""/>
    <s v=""/>
    <n v="0"/>
    <x v="25"/>
  </r>
  <r>
    <x v="0"/>
    <x v="11"/>
    <x v="4"/>
    <x v="0"/>
    <x v="0"/>
    <x v="0"/>
    <x v="25"/>
    <s v="Erosion Control, Silt Fence - $Ft"/>
    <m/>
    <n v="84"/>
    <x v="6"/>
    <x v="0"/>
    <s v=""/>
    <x v="13"/>
    <n v="66"/>
    <x v="0"/>
    <s v="208A, 910A"/>
    <m/>
    <m/>
    <m/>
    <n v="84"/>
    <s v="Erosion Control, Silt Fence"/>
    <s v=""/>
    <s v=""/>
    <n v="80"/>
    <n v="4125"/>
    <x v="25"/>
    <n v="5"/>
    <x v="0"/>
    <x v="0"/>
    <b v="1"/>
    <n v="8"/>
    <n v="21"/>
    <n v="27"/>
    <n v="27"/>
    <n v="27"/>
    <n v="27"/>
    <s v="Erosion"/>
    <s v="Control, Silt"/>
    <s v="Fence"/>
    <s v=""/>
    <s v=""/>
    <s v=""/>
    <n v="0"/>
    <x v="25"/>
  </r>
  <r>
    <x v="0"/>
    <x v="11"/>
    <x v="4"/>
    <x v="0"/>
    <x v="0"/>
    <x v="0"/>
    <x v="25"/>
    <s v="Erosion Control, Silt Fence - $Ft"/>
    <m/>
    <n v="162"/>
    <x v="6"/>
    <x v="0"/>
    <s v=""/>
    <x v="13"/>
    <n v="67"/>
    <x v="0"/>
    <s v="208A, 910A"/>
    <m/>
    <m/>
    <m/>
    <n v="162"/>
    <s v="Erosion Control, Silt Fence"/>
    <s v=""/>
    <s v=""/>
    <n v="80"/>
    <n v="4125"/>
    <x v="25"/>
    <n v="6"/>
    <x v="0"/>
    <x v="0"/>
    <b v="1"/>
    <n v="8"/>
    <n v="21"/>
    <n v="27"/>
    <n v="27"/>
    <n v="27"/>
    <n v="27"/>
    <s v="Erosion"/>
    <s v="Control, Silt"/>
    <s v="Fence"/>
    <s v=""/>
    <s v=""/>
    <s v=""/>
    <n v="0"/>
    <x v="25"/>
  </r>
  <r>
    <x v="0"/>
    <x v="11"/>
    <x v="4"/>
    <x v="0"/>
    <x v="0"/>
    <x v="0"/>
    <x v="25"/>
    <s v="Erosion Control, Silt Fence - $Ft"/>
    <m/>
    <n v="243"/>
    <x v="6"/>
    <x v="0"/>
    <s v=""/>
    <x v="13"/>
    <n v="68"/>
    <x v="0"/>
    <s v="208A, 910A"/>
    <m/>
    <m/>
    <m/>
    <n v="243"/>
    <s v="Erosion Control, Silt Fence"/>
    <s v=""/>
    <s v=""/>
    <n v="80"/>
    <n v="4125"/>
    <x v="25"/>
    <n v="7"/>
    <x v="0"/>
    <x v="0"/>
    <b v="1"/>
    <n v="8"/>
    <n v="21"/>
    <n v="27"/>
    <n v="27"/>
    <n v="27"/>
    <n v="27"/>
    <s v="Erosion"/>
    <s v="Control, Silt"/>
    <s v="Fence"/>
    <s v=""/>
    <s v=""/>
    <s v=""/>
    <n v="0"/>
    <x v="25"/>
  </r>
  <r>
    <x v="0"/>
    <x v="11"/>
    <x v="2"/>
    <x v="0"/>
    <x v="0"/>
    <x v="0"/>
    <x v="22"/>
    <s v="Aggregate Base, 6 inch - $Syd"/>
    <m/>
    <n v="8676"/>
    <x v="2"/>
    <x v="0"/>
    <s v=""/>
    <x v="13"/>
    <n v="69"/>
    <x v="0"/>
    <s v="902C"/>
    <m/>
    <m/>
    <m/>
    <n v="8676"/>
    <s v="Aggregate Base, 6 inch"/>
    <s v=""/>
    <s v=""/>
    <n v="80"/>
    <n v="137850"/>
    <x v="22"/>
    <n v="2"/>
    <x v="0"/>
    <x v="0"/>
    <b v="1"/>
    <n v="10"/>
    <n v="22"/>
    <n v="22"/>
    <n v="22"/>
    <n v="22"/>
    <n v="22"/>
    <s v="Aggregate"/>
    <s v="Base, 6 inch"/>
    <s v=""/>
    <s v=""/>
    <s v=""/>
    <s v=""/>
    <n v="0"/>
    <x v="22"/>
  </r>
  <r>
    <x v="0"/>
    <x v="11"/>
    <x v="4"/>
    <x v="0"/>
    <x v="0"/>
    <x v="0"/>
    <x v="25"/>
    <s v="Erosion Control, Silt Fence - $Ft"/>
    <m/>
    <n v="239"/>
    <x v="6"/>
    <x v="0"/>
    <s v=""/>
    <x v="13"/>
    <n v="70"/>
    <x v="0"/>
    <s v="208A, 910A"/>
    <m/>
    <m/>
    <m/>
    <n v="239"/>
    <s v="Erosion Control, Silt Fence"/>
    <s v=""/>
    <s v=""/>
    <n v="80"/>
    <n v="4125"/>
    <x v="25"/>
    <n v="8"/>
    <x v="0"/>
    <x v="0"/>
    <b v="1"/>
    <n v="8"/>
    <n v="21"/>
    <n v="27"/>
    <n v="27"/>
    <n v="27"/>
    <n v="27"/>
    <s v="Erosion"/>
    <s v="Control, Silt"/>
    <s v="Fence"/>
    <s v=""/>
    <s v=""/>
    <s v=""/>
    <n v="0"/>
    <x v="25"/>
  </r>
  <r>
    <x v="0"/>
    <x v="11"/>
    <x v="4"/>
    <x v="0"/>
    <x v="0"/>
    <x v="0"/>
    <x v="25"/>
    <s v="Erosion Control, Silt Fence - $Ft"/>
    <m/>
    <n v="228"/>
    <x v="6"/>
    <x v="0"/>
    <s v=""/>
    <x v="13"/>
    <n v="71"/>
    <x v="0"/>
    <s v="208A, 910A"/>
    <m/>
    <m/>
    <m/>
    <n v="228"/>
    <s v="Erosion Control, Silt Fence"/>
    <s v=""/>
    <s v=""/>
    <n v="80"/>
    <n v="4125"/>
    <x v="25"/>
    <n v="9"/>
    <x v="0"/>
    <x v="0"/>
    <b v="1"/>
    <n v="8"/>
    <n v="21"/>
    <n v="27"/>
    <n v="27"/>
    <n v="27"/>
    <n v="27"/>
    <s v="Erosion"/>
    <s v="Control, Silt"/>
    <s v="Fence"/>
    <s v=""/>
    <s v=""/>
    <s v=""/>
    <n v="0"/>
    <x v="25"/>
  </r>
  <r>
    <x v="0"/>
    <x v="11"/>
    <x v="4"/>
    <x v="0"/>
    <x v="0"/>
    <x v="0"/>
    <x v="25"/>
    <s v="Erosion Control, Silt Fence - $Ft"/>
    <m/>
    <n v="279"/>
    <x v="6"/>
    <x v="0"/>
    <s v=""/>
    <x v="13"/>
    <n v="72"/>
    <x v="0"/>
    <s v="208A, 910A"/>
    <m/>
    <m/>
    <m/>
    <n v="279"/>
    <s v="Erosion Control, Silt Fence"/>
    <s v=""/>
    <s v=""/>
    <n v="80"/>
    <n v="4125"/>
    <x v="25"/>
    <n v="10"/>
    <x v="0"/>
    <x v="0"/>
    <b v="1"/>
    <n v="8"/>
    <n v="21"/>
    <n v="27"/>
    <n v="27"/>
    <n v="27"/>
    <n v="27"/>
    <s v="Erosion"/>
    <s v="Control, Silt"/>
    <s v="Fence"/>
    <s v=""/>
    <s v=""/>
    <s v=""/>
    <n v="0"/>
    <x v="25"/>
  </r>
  <r>
    <x v="0"/>
    <x v="11"/>
    <x v="4"/>
    <x v="0"/>
    <x v="0"/>
    <x v="0"/>
    <x v="25"/>
    <s v="Erosion Control, Silt Fence - $Ft"/>
    <m/>
    <n v="198"/>
    <x v="6"/>
    <x v="0"/>
    <s v=""/>
    <x v="13"/>
    <n v="73"/>
    <x v="0"/>
    <s v="208A, 910A"/>
    <m/>
    <m/>
    <m/>
    <n v="198"/>
    <s v="Erosion Control, Silt Fence"/>
    <s v=""/>
    <s v=""/>
    <n v="80"/>
    <n v="4125"/>
    <x v="25"/>
    <n v="11"/>
    <x v="0"/>
    <x v="0"/>
    <b v="1"/>
    <n v="8"/>
    <n v="21"/>
    <n v="27"/>
    <n v="27"/>
    <n v="27"/>
    <n v="27"/>
    <s v="Erosion"/>
    <s v="Control, Silt"/>
    <s v="Fence"/>
    <s v=""/>
    <s v=""/>
    <s v=""/>
    <n v="0"/>
    <x v="25"/>
  </r>
  <r>
    <x v="0"/>
    <x v="11"/>
    <x v="4"/>
    <x v="0"/>
    <x v="0"/>
    <x v="0"/>
    <x v="25"/>
    <s v="Erosion Control, Silt Fence - $Ft"/>
    <m/>
    <n v="66"/>
    <x v="6"/>
    <x v="0"/>
    <s v=""/>
    <x v="13"/>
    <n v="74"/>
    <x v="0"/>
    <s v="208A, 910A"/>
    <m/>
    <m/>
    <m/>
    <n v="66"/>
    <s v="Erosion Control, Silt Fence"/>
    <s v=""/>
    <s v=""/>
    <n v="80"/>
    <n v="4125"/>
    <x v="25"/>
    <n v="12"/>
    <x v="0"/>
    <x v="0"/>
    <b v="1"/>
    <n v="8"/>
    <n v="21"/>
    <n v="27"/>
    <n v="27"/>
    <n v="27"/>
    <n v="27"/>
    <s v="Erosion"/>
    <s v="Control, Silt"/>
    <s v="Fence"/>
    <s v=""/>
    <s v=""/>
    <s v=""/>
    <n v="0"/>
    <x v="25"/>
  </r>
  <r>
    <x v="0"/>
    <x v="11"/>
    <x v="4"/>
    <x v="0"/>
    <x v="0"/>
    <x v="0"/>
    <x v="25"/>
    <s v="Erosion Control, Silt Fence - $Ft"/>
    <m/>
    <n v="247"/>
    <x v="6"/>
    <x v="0"/>
    <s v=""/>
    <x v="13"/>
    <n v="75"/>
    <x v="0"/>
    <s v="208A, 910A"/>
    <m/>
    <m/>
    <m/>
    <n v="247"/>
    <s v="Erosion Control, Silt Fence"/>
    <s v=""/>
    <s v=""/>
    <n v="80"/>
    <n v="4125"/>
    <x v="25"/>
    <n v="13"/>
    <x v="0"/>
    <x v="0"/>
    <b v="1"/>
    <n v="8"/>
    <n v="21"/>
    <n v="27"/>
    <n v="27"/>
    <n v="27"/>
    <n v="27"/>
    <s v="Erosion"/>
    <s v="Control, Silt"/>
    <s v="Fence"/>
    <s v=""/>
    <s v=""/>
    <s v=""/>
    <n v="0"/>
    <x v="25"/>
  </r>
  <r>
    <x v="0"/>
    <x v="11"/>
    <x v="4"/>
    <x v="0"/>
    <x v="0"/>
    <x v="0"/>
    <x v="25"/>
    <s v="Erosion Control, Silt Fence - $Ft"/>
    <m/>
    <n v="286"/>
    <x v="6"/>
    <x v="0"/>
    <s v=""/>
    <x v="13"/>
    <n v="76"/>
    <x v="0"/>
    <s v="208A, 910A"/>
    <m/>
    <m/>
    <m/>
    <n v="286"/>
    <s v="Erosion Control, Silt Fence"/>
    <s v=""/>
    <s v=""/>
    <n v="80"/>
    <n v="4125"/>
    <x v="25"/>
    <n v="14"/>
    <x v="0"/>
    <x v="0"/>
    <b v="1"/>
    <n v="8"/>
    <n v="21"/>
    <n v="27"/>
    <n v="27"/>
    <n v="27"/>
    <n v="27"/>
    <s v="Erosion"/>
    <s v="Control, Silt"/>
    <s v="Fence"/>
    <s v=""/>
    <s v=""/>
    <s v=""/>
    <n v="0"/>
    <x v="25"/>
  </r>
  <r>
    <x v="0"/>
    <x v="11"/>
    <x v="4"/>
    <x v="0"/>
    <x v="0"/>
    <x v="0"/>
    <x v="25"/>
    <s v="Erosion Control, Silt Fence - $Ft"/>
    <m/>
    <n v="421"/>
    <x v="6"/>
    <x v="0"/>
    <s v=""/>
    <x v="13"/>
    <n v="77"/>
    <x v="0"/>
    <s v="208A, 910A"/>
    <m/>
    <m/>
    <m/>
    <n v="421"/>
    <s v="Erosion Control, Silt Fence"/>
    <s v=""/>
    <s v=""/>
    <n v="80"/>
    <n v="4125"/>
    <x v="25"/>
    <n v="15"/>
    <x v="0"/>
    <x v="0"/>
    <b v="1"/>
    <n v="8"/>
    <n v="21"/>
    <n v="27"/>
    <n v="27"/>
    <n v="27"/>
    <n v="27"/>
    <s v="Erosion"/>
    <s v="Control, Silt"/>
    <s v="Fence"/>
    <s v=""/>
    <s v=""/>
    <s v=""/>
    <n v="0"/>
    <x v="25"/>
  </r>
  <r>
    <x v="0"/>
    <x v="11"/>
    <x v="4"/>
    <x v="0"/>
    <x v="0"/>
    <x v="0"/>
    <x v="25"/>
    <s v="Erosion Control, Silt Fence - $Ft"/>
    <m/>
    <n v="42"/>
    <x v="6"/>
    <x v="0"/>
    <s v=""/>
    <x v="13"/>
    <n v="78"/>
    <x v="0"/>
    <s v="208A, 910A"/>
    <m/>
    <m/>
    <m/>
    <n v="42"/>
    <s v="Erosion Control, Silt Fence"/>
    <s v=""/>
    <s v=""/>
    <n v="80"/>
    <n v="4125"/>
    <x v="25"/>
    <n v="16"/>
    <x v="0"/>
    <x v="0"/>
    <b v="1"/>
    <n v="8"/>
    <n v="21"/>
    <n v="27"/>
    <n v="27"/>
    <n v="27"/>
    <n v="27"/>
    <s v="Erosion"/>
    <s v="Control, Silt"/>
    <s v="Fence"/>
    <s v=""/>
    <s v=""/>
    <s v=""/>
    <n v="0"/>
    <x v="25"/>
  </r>
  <r>
    <x v="0"/>
    <x v="11"/>
    <x v="4"/>
    <x v="0"/>
    <x v="0"/>
    <x v="0"/>
    <x v="25"/>
    <s v="Erosion Control, Silt Fence - $Ft"/>
    <m/>
    <n v="162"/>
    <x v="6"/>
    <x v="0"/>
    <s v=""/>
    <x v="13"/>
    <n v="79"/>
    <x v="0"/>
    <s v="208A, 910A"/>
    <m/>
    <m/>
    <m/>
    <n v="162"/>
    <s v="Erosion Control, Silt Fence"/>
    <s v=""/>
    <s v=""/>
    <n v="80"/>
    <n v="4125"/>
    <x v="25"/>
    <n v="17"/>
    <x v="0"/>
    <x v="0"/>
    <b v="1"/>
    <n v="8"/>
    <n v="21"/>
    <n v="27"/>
    <n v="27"/>
    <n v="27"/>
    <n v="27"/>
    <s v="Erosion"/>
    <s v="Control, Silt"/>
    <s v="Fence"/>
    <s v=""/>
    <s v=""/>
    <s v=""/>
    <n v="0"/>
    <x v="25"/>
  </r>
  <r>
    <x v="0"/>
    <x v="11"/>
    <x v="4"/>
    <x v="0"/>
    <x v="0"/>
    <x v="0"/>
    <x v="25"/>
    <s v="Erosion Control, Silt Fence - $Ft"/>
    <m/>
    <n v="84"/>
    <x v="6"/>
    <x v="0"/>
    <s v=""/>
    <x v="13"/>
    <n v="80"/>
    <x v="0"/>
    <s v="208A, 910A"/>
    <m/>
    <m/>
    <m/>
    <n v="84"/>
    <s v="Erosion Control, Silt Fence"/>
    <s v=""/>
    <s v=""/>
    <n v="80"/>
    <n v="4125"/>
    <x v="25"/>
    <n v="18"/>
    <x v="0"/>
    <x v="0"/>
    <b v="1"/>
    <n v="8"/>
    <n v="21"/>
    <n v="27"/>
    <n v="27"/>
    <n v="27"/>
    <n v="27"/>
    <s v="Erosion"/>
    <s v="Control, Silt"/>
    <s v="Fence"/>
    <s v=""/>
    <s v=""/>
    <s v=""/>
    <n v="0"/>
    <x v="25"/>
  </r>
  <r>
    <x v="0"/>
    <x v="11"/>
    <x v="4"/>
    <x v="0"/>
    <x v="0"/>
    <x v="0"/>
    <x v="25"/>
    <s v="Erosion Control, Silt Fence - $Ft"/>
    <m/>
    <n v="84"/>
    <x v="6"/>
    <x v="0"/>
    <s v=""/>
    <x v="13"/>
    <n v="81"/>
    <x v="0"/>
    <s v="208A, 910A"/>
    <m/>
    <m/>
    <m/>
    <n v="84"/>
    <s v="Erosion Control, Silt Fence"/>
    <s v=""/>
    <s v=""/>
    <n v="80"/>
    <n v="4125"/>
    <x v="25"/>
    <n v="19"/>
    <x v="0"/>
    <x v="0"/>
    <b v="1"/>
    <n v="8"/>
    <n v="21"/>
    <n v="27"/>
    <n v="27"/>
    <n v="27"/>
    <n v="27"/>
    <s v="Erosion"/>
    <s v="Control, Silt"/>
    <s v="Fence"/>
    <s v=""/>
    <s v=""/>
    <s v=""/>
    <n v="0"/>
    <x v="25"/>
  </r>
  <r>
    <x v="0"/>
    <x v="11"/>
    <x v="4"/>
    <x v="0"/>
    <x v="0"/>
    <x v="0"/>
    <x v="25"/>
    <s v="Erosion Control, Silt Fence - $Ft"/>
    <m/>
    <n v="258"/>
    <x v="6"/>
    <x v="0"/>
    <s v=""/>
    <x v="13"/>
    <n v="82"/>
    <x v="0"/>
    <s v="208A, 910A"/>
    <m/>
    <m/>
    <m/>
    <n v="258"/>
    <s v="Erosion Control, Silt Fence"/>
    <s v=""/>
    <s v=""/>
    <n v="80"/>
    <n v="4125"/>
    <x v="25"/>
    <n v="20"/>
    <x v="0"/>
    <x v="0"/>
    <b v="1"/>
    <n v="8"/>
    <n v="21"/>
    <n v="27"/>
    <n v="27"/>
    <n v="27"/>
    <n v="27"/>
    <s v="Erosion"/>
    <s v="Control, Silt"/>
    <s v="Fence"/>
    <s v=""/>
    <s v=""/>
    <s v=""/>
    <n v="0"/>
    <x v="25"/>
  </r>
  <r>
    <x v="0"/>
    <x v="11"/>
    <x v="4"/>
    <x v="0"/>
    <x v="0"/>
    <x v="0"/>
    <x v="25"/>
    <s v="Erosion Control, Silt Fence - $Ft"/>
    <m/>
    <n v="418"/>
    <x v="6"/>
    <x v="0"/>
    <s v=""/>
    <x v="13"/>
    <n v="83"/>
    <x v="0"/>
    <s v="208A, 910A"/>
    <m/>
    <m/>
    <m/>
    <n v="418"/>
    <s v="Erosion Control, Silt Fence"/>
    <s v=""/>
    <s v=""/>
    <n v="80"/>
    <n v="4125"/>
    <x v="25"/>
    <n v="21"/>
    <x v="0"/>
    <x v="0"/>
    <b v="1"/>
    <n v="8"/>
    <n v="21"/>
    <n v="27"/>
    <n v="27"/>
    <n v="27"/>
    <n v="27"/>
    <s v="Erosion"/>
    <s v="Control, Silt"/>
    <s v="Fence"/>
    <s v=""/>
    <s v=""/>
    <s v=""/>
    <n v="0"/>
    <x v="25"/>
  </r>
  <r>
    <x v="0"/>
    <x v="11"/>
    <x v="4"/>
    <x v="0"/>
    <x v="0"/>
    <x v="0"/>
    <x v="26"/>
    <s v="_ Unique Item - 2087001 - $Ft"/>
    <s v="Erosion Control, Check Dam, Stone, Special"/>
    <n v="28.5"/>
    <x v="6"/>
    <x v="0"/>
    <s v=""/>
    <x v="13"/>
    <n v="84"/>
    <x v="0"/>
    <s v="USP"/>
    <m/>
    <m/>
    <m/>
    <n v="29"/>
    <s v="_"/>
    <s v="Erosion Control, Check Dam, Stone, Speci"/>
    <s v="al"/>
    <n v="80"/>
    <n v="647"/>
    <x v="26"/>
    <n v="1"/>
    <x v="0"/>
    <x v="0"/>
    <b v="1"/>
    <n v="8"/>
    <n v="22"/>
    <n v="34"/>
    <n v="42"/>
    <n v="42"/>
    <n v="42"/>
    <s v="Erosion"/>
    <s v="Control, Check"/>
    <s v="Dam, Stone,"/>
    <s v="Special"/>
    <s v=""/>
    <s v=""/>
    <n v="0"/>
    <x v="26"/>
  </r>
  <r>
    <x v="0"/>
    <x v="11"/>
    <x v="4"/>
    <x v="0"/>
    <x v="0"/>
    <x v="0"/>
    <x v="26"/>
    <s v="_ Unique Item - 2087001 - $Ft"/>
    <s v="Erosion Control, Check Dam, Stone, Special"/>
    <n v="24.5"/>
    <x v="6"/>
    <x v="0"/>
    <s v=""/>
    <x v="13"/>
    <n v="85"/>
    <x v="0"/>
    <s v="USP"/>
    <m/>
    <m/>
    <m/>
    <n v="25"/>
    <s v="_"/>
    <s v="Erosion Control, Check Dam, Stone, Speci"/>
    <s v="al"/>
    <n v="80"/>
    <n v="647"/>
    <x v="26"/>
    <n v="2"/>
    <x v="0"/>
    <x v="0"/>
    <b v="1"/>
    <n v="8"/>
    <n v="22"/>
    <n v="34"/>
    <n v="42"/>
    <n v="42"/>
    <n v="42"/>
    <s v="Erosion"/>
    <s v="Control, Check"/>
    <s v="Dam, Stone,"/>
    <s v="Special"/>
    <s v=""/>
    <s v=""/>
    <n v="0"/>
    <x v="26"/>
  </r>
  <r>
    <x v="0"/>
    <x v="11"/>
    <x v="4"/>
    <x v="0"/>
    <x v="0"/>
    <x v="0"/>
    <x v="26"/>
    <s v="_ Unique Item - 2087001 - $Ft"/>
    <s v="Erosion Control, Check Dam, Stone, Special"/>
    <n v="38.31"/>
    <x v="6"/>
    <x v="0"/>
    <s v=""/>
    <x v="13"/>
    <n v="86"/>
    <x v="0"/>
    <s v="USP"/>
    <m/>
    <m/>
    <m/>
    <n v="39"/>
    <s v="_"/>
    <s v="Erosion Control, Check Dam, Stone, Speci"/>
    <s v="al"/>
    <n v="80"/>
    <n v="647"/>
    <x v="26"/>
    <n v="3"/>
    <x v="0"/>
    <x v="0"/>
    <b v="1"/>
    <n v="8"/>
    <n v="22"/>
    <n v="34"/>
    <n v="42"/>
    <n v="42"/>
    <n v="42"/>
    <s v="Erosion"/>
    <s v="Control, Check"/>
    <s v="Dam, Stone,"/>
    <s v="Special"/>
    <s v=""/>
    <s v=""/>
    <n v="0"/>
    <x v="26"/>
  </r>
  <r>
    <x v="0"/>
    <x v="11"/>
    <x v="1"/>
    <x v="3"/>
    <x v="7"/>
    <x v="0"/>
    <x v="3"/>
    <s v="HMA Approach - $Ton"/>
    <m/>
    <n v="19.43"/>
    <x v="1"/>
    <x v="0"/>
    <s v=""/>
    <x v="13"/>
    <n v="87"/>
    <x v="0"/>
    <s v="501C,D,DD,FF,G,U,W,Z, 902E"/>
    <m/>
    <m/>
    <m/>
    <n v="20"/>
    <s v="HMA Approach"/>
    <s v=""/>
    <s v=""/>
    <n v="80"/>
    <n v="233"/>
    <x v="3"/>
    <n v="5"/>
    <x v="0"/>
    <x v="0"/>
    <b v="1"/>
    <n v="12"/>
    <n v="12"/>
    <n v="12"/>
    <n v="12"/>
    <n v="12"/>
    <n v="12"/>
    <s v="HMA Approach"/>
    <s v=""/>
    <s v=""/>
    <s v=""/>
    <s v=""/>
    <s v=""/>
    <n v="0"/>
    <x v="3"/>
  </r>
  <r>
    <x v="0"/>
    <x v="11"/>
    <x v="4"/>
    <x v="0"/>
    <x v="0"/>
    <x v="0"/>
    <x v="26"/>
    <s v="_ Unique Item - 2087001 - $Ft"/>
    <s v="Erosion Control, Check Dam, Stone, Special"/>
    <n v="28.61"/>
    <x v="6"/>
    <x v="0"/>
    <s v=""/>
    <x v="13"/>
    <n v="88"/>
    <x v="0"/>
    <s v="USP"/>
    <m/>
    <m/>
    <m/>
    <n v="29"/>
    <s v="_"/>
    <s v="Erosion Control, Check Dam, Stone, Speci"/>
    <s v="al"/>
    <n v="80"/>
    <n v="647"/>
    <x v="26"/>
    <n v="4"/>
    <x v="0"/>
    <x v="0"/>
    <b v="1"/>
    <n v="8"/>
    <n v="22"/>
    <n v="34"/>
    <n v="42"/>
    <n v="42"/>
    <n v="42"/>
    <s v="Erosion"/>
    <s v="Control, Check"/>
    <s v="Dam, Stone,"/>
    <s v="Special"/>
    <s v=""/>
    <s v=""/>
    <n v="0"/>
    <x v="26"/>
  </r>
  <r>
    <x v="0"/>
    <x v="11"/>
    <x v="4"/>
    <x v="0"/>
    <x v="0"/>
    <x v="0"/>
    <x v="26"/>
    <s v="_ Unique Item - 2087001 - $Ft"/>
    <s v="Erosion Control, Check Dam, Stone, Special"/>
    <n v="33.42"/>
    <x v="6"/>
    <x v="0"/>
    <s v=""/>
    <x v="13"/>
    <n v="89"/>
    <x v="0"/>
    <s v="USP"/>
    <m/>
    <m/>
    <m/>
    <n v="34"/>
    <s v="_"/>
    <s v="Erosion Control, Check Dam, Stone, Speci"/>
    <s v="al"/>
    <n v="80"/>
    <n v="647"/>
    <x v="26"/>
    <n v="5"/>
    <x v="0"/>
    <x v="0"/>
    <b v="1"/>
    <n v="8"/>
    <n v="22"/>
    <n v="34"/>
    <n v="42"/>
    <n v="42"/>
    <n v="42"/>
    <s v="Erosion"/>
    <s v="Control, Check"/>
    <s v="Dam, Stone,"/>
    <s v="Special"/>
    <s v=""/>
    <s v=""/>
    <n v="0"/>
    <x v="26"/>
  </r>
  <r>
    <x v="0"/>
    <x v="11"/>
    <x v="4"/>
    <x v="0"/>
    <x v="0"/>
    <x v="0"/>
    <x v="26"/>
    <s v="_ Unique Item - 2087001 - $Ft"/>
    <s v="Erosion Control, Check Dam, Stone, Special"/>
    <n v="28.06"/>
    <x v="6"/>
    <x v="0"/>
    <s v=""/>
    <x v="13"/>
    <n v="90"/>
    <x v="0"/>
    <s v="USP"/>
    <m/>
    <m/>
    <m/>
    <n v="29"/>
    <s v="_"/>
    <s v="Erosion Control, Check Dam, Stone, Speci"/>
    <s v="al"/>
    <n v="80"/>
    <n v="647"/>
    <x v="26"/>
    <n v="6"/>
    <x v="0"/>
    <x v="0"/>
    <b v="1"/>
    <n v="8"/>
    <n v="22"/>
    <n v="34"/>
    <n v="42"/>
    <n v="42"/>
    <n v="42"/>
    <s v="Erosion"/>
    <s v="Control, Check"/>
    <s v="Dam, Stone,"/>
    <s v="Special"/>
    <s v=""/>
    <s v=""/>
    <n v="0"/>
    <x v="26"/>
  </r>
  <r>
    <x v="0"/>
    <x v="11"/>
    <x v="4"/>
    <x v="0"/>
    <x v="0"/>
    <x v="0"/>
    <x v="26"/>
    <s v="_ Unique Item - 2087001 - $Ft"/>
    <s v="Erosion Control, Check Dam, Stone, Special"/>
    <n v="93.03"/>
    <x v="6"/>
    <x v="0"/>
    <s v=""/>
    <x v="13"/>
    <n v="91"/>
    <x v="0"/>
    <s v="USP"/>
    <m/>
    <m/>
    <m/>
    <n v="94"/>
    <s v="_"/>
    <s v="Erosion Control, Check Dam, Stone, Speci"/>
    <s v="al"/>
    <n v="80"/>
    <n v="647"/>
    <x v="26"/>
    <n v="7"/>
    <x v="0"/>
    <x v="0"/>
    <b v="1"/>
    <n v="8"/>
    <n v="22"/>
    <n v="34"/>
    <n v="42"/>
    <n v="42"/>
    <n v="42"/>
    <s v="Erosion"/>
    <s v="Control, Check"/>
    <s v="Dam, Stone,"/>
    <s v="Special"/>
    <s v=""/>
    <s v=""/>
    <n v="0"/>
    <x v="26"/>
  </r>
  <r>
    <x v="0"/>
    <x v="11"/>
    <x v="4"/>
    <x v="0"/>
    <x v="0"/>
    <x v="0"/>
    <x v="26"/>
    <s v="_ Unique Item - 2087001 - $Ft"/>
    <s v="Erosion Control, Check Dam, Stone, Special"/>
    <n v="26.74"/>
    <x v="6"/>
    <x v="0"/>
    <s v=""/>
    <x v="13"/>
    <n v="92"/>
    <x v="0"/>
    <s v="USP"/>
    <m/>
    <m/>
    <m/>
    <n v="27"/>
    <s v="_"/>
    <s v="Erosion Control, Check Dam, Stone, Speci"/>
    <s v="al"/>
    <n v="80"/>
    <n v="647"/>
    <x v="26"/>
    <n v="8"/>
    <x v="0"/>
    <x v="0"/>
    <b v="1"/>
    <n v="8"/>
    <n v="22"/>
    <n v="34"/>
    <n v="42"/>
    <n v="42"/>
    <n v="42"/>
    <s v="Erosion"/>
    <s v="Control, Check"/>
    <s v="Dam, Stone,"/>
    <s v="Special"/>
    <s v=""/>
    <s v=""/>
    <n v="0"/>
    <x v="26"/>
  </r>
  <r>
    <x v="0"/>
    <x v="11"/>
    <x v="4"/>
    <x v="0"/>
    <x v="0"/>
    <x v="0"/>
    <x v="26"/>
    <s v="_ Unique Item - 2087001 - $Ft"/>
    <s v="Erosion Control, Check Dam, Stone, Special"/>
    <n v="44.6"/>
    <x v="6"/>
    <x v="0"/>
    <s v=""/>
    <x v="13"/>
    <n v="93"/>
    <x v="0"/>
    <s v="USP"/>
    <m/>
    <m/>
    <m/>
    <n v="45"/>
    <s v="_"/>
    <s v="Erosion Control, Check Dam, Stone, Speci"/>
    <s v="al"/>
    <n v="80"/>
    <n v="647"/>
    <x v="26"/>
    <n v="9"/>
    <x v="0"/>
    <x v="0"/>
    <b v="1"/>
    <n v="8"/>
    <n v="22"/>
    <n v="34"/>
    <n v="42"/>
    <n v="42"/>
    <n v="42"/>
    <s v="Erosion"/>
    <s v="Control, Check"/>
    <s v="Dam, Stone,"/>
    <s v="Special"/>
    <s v=""/>
    <s v=""/>
    <n v="0"/>
    <x v="26"/>
  </r>
  <r>
    <x v="0"/>
    <x v="11"/>
    <x v="4"/>
    <x v="0"/>
    <x v="0"/>
    <x v="0"/>
    <x v="26"/>
    <s v="_ Unique Item - 2087001 - $Ft"/>
    <s v="Erosion Control, Check Dam, Stone, Special"/>
    <n v="103.91"/>
    <x v="6"/>
    <x v="0"/>
    <s v=""/>
    <x v="13"/>
    <n v="94"/>
    <x v="0"/>
    <s v="USP"/>
    <m/>
    <m/>
    <m/>
    <n v="104"/>
    <s v="_"/>
    <s v="Erosion Control, Check Dam, Stone, Speci"/>
    <s v="al"/>
    <n v="80"/>
    <n v="647"/>
    <x v="26"/>
    <n v="10"/>
    <x v="0"/>
    <x v="0"/>
    <b v="1"/>
    <n v="8"/>
    <n v="22"/>
    <n v="34"/>
    <n v="42"/>
    <n v="42"/>
    <n v="42"/>
    <s v="Erosion"/>
    <s v="Control, Check"/>
    <s v="Dam, Stone,"/>
    <s v="Special"/>
    <s v=""/>
    <s v=""/>
    <n v="0"/>
    <x v="26"/>
  </r>
  <r>
    <x v="0"/>
    <x v="11"/>
    <x v="4"/>
    <x v="0"/>
    <x v="0"/>
    <x v="0"/>
    <x v="26"/>
    <s v="_ Unique Item - 2087001 - $Ft"/>
    <s v="Erosion Control, Check Dam, Stone, Special"/>
    <n v="101.53999999999999"/>
    <x v="6"/>
    <x v="0"/>
    <s v=""/>
    <x v="13"/>
    <n v="95"/>
    <x v="0"/>
    <s v="USP"/>
    <m/>
    <m/>
    <m/>
    <n v="102"/>
    <s v="_"/>
    <s v="Erosion Control, Check Dam, Stone, Speci"/>
    <s v="al"/>
    <n v="80"/>
    <n v="647"/>
    <x v="26"/>
    <n v="11"/>
    <x v="0"/>
    <x v="0"/>
    <b v="1"/>
    <n v="8"/>
    <n v="22"/>
    <n v="34"/>
    <n v="42"/>
    <n v="42"/>
    <n v="42"/>
    <s v="Erosion"/>
    <s v="Control, Check"/>
    <s v="Dam, Stone,"/>
    <s v="Special"/>
    <s v=""/>
    <s v=""/>
    <n v="0"/>
    <x v="26"/>
  </r>
  <r>
    <x v="0"/>
    <x v="11"/>
    <x v="4"/>
    <x v="0"/>
    <x v="0"/>
    <x v="0"/>
    <x v="26"/>
    <s v="_ Unique Item - 2087001 - $Ft"/>
    <s v="Erosion Control, Check Dam, Stone, Special"/>
    <n v="90"/>
    <x v="6"/>
    <x v="0"/>
    <s v=""/>
    <x v="13"/>
    <n v="96"/>
    <x v="0"/>
    <s v="USP"/>
    <m/>
    <m/>
    <m/>
    <n v="90"/>
    <s v="_"/>
    <s v="Erosion Control, Check Dam, Stone, Speci"/>
    <s v="al"/>
    <n v="80"/>
    <n v="647"/>
    <x v="26"/>
    <n v="12"/>
    <x v="0"/>
    <x v="0"/>
    <b v="1"/>
    <n v="8"/>
    <n v="22"/>
    <n v="34"/>
    <n v="42"/>
    <n v="42"/>
    <n v="42"/>
    <s v="Erosion"/>
    <s v="Control, Check"/>
    <s v="Dam, Stone,"/>
    <s v="Special"/>
    <s v=""/>
    <s v=""/>
    <n v="0"/>
    <x v="26"/>
  </r>
  <r>
    <x v="0"/>
    <x v="11"/>
    <x v="4"/>
    <x v="0"/>
    <x v="0"/>
    <x v="0"/>
    <x v="26"/>
    <s v="_ Unique Item - 2087001 - $Ft"/>
    <s v="Permeable Runoff Structure"/>
    <n v="57"/>
    <x v="6"/>
    <x v="0"/>
    <s v=""/>
    <x v="13"/>
    <n v="97"/>
    <x v="0"/>
    <s v="USP"/>
    <m/>
    <m/>
    <m/>
    <n v="57"/>
    <s v="_"/>
    <s v="Permeable Runoff Structure"/>
    <s v=""/>
    <n v="80"/>
    <n v="696"/>
    <x v="27"/>
    <n v="1"/>
    <x v="0"/>
    <x v="0"/>
    <b v="1"/>
    <n v="10"/>
    <n v="16"/>
    <n v="26"/>
    <n v="26"/>
    <n v="26"/>
    <n v="26"/>
    <s v="Permeable"/>
    <s v="Runoff"/>
    <s v="Structure"/>
    <s v=""/>
    <s v=""/>
    <s v=""/>
    <n v="0"/>
    <x v="27"/>
  </r>
  <r>
    <x v="0"/>
    <x v="11"/>
    <x v="4"/>
    <x v="0"/>
    <x v="0"/>
    <x v="0"/>
    <x v="26"/>
    <s v="_ Unique Item - 2087001 - $Ft"/>
    <s v="Permeable Runoff Structure"/>
    <n v="7"/>
    <x v="6"/>
    <x v="0"/>
    <s v=""/>
    <x v="13"/>
    <n v="98"/>
    <x v="0"/>
    <s v="USP"/>
    <m/>
    <m/>
    <m/>
    <n v="7"/>
    <s v="_"/>
    <s v="Permeable Runoff Structure"/>
    <s v=""/>
    <n v="80"/>
    <n v="696"/>
    <x v="27"/>
    <n v="2"/>
    <x v="0"/>
    <x v="0"/>
    <b v="1"/>
    <n v="10"/>
    <n v="16"/>
    <n v="26"/>
    <n v="26"/>
    <n v="26"/>
    <n v="26"/>
    <s v="Permeable"/>
    <s v="Runoff"/>
    <s v="Structure"/>
    <s v=""/>
    <s v=""/>
    <s v=""/>
    <n v="0"/>
    <x v="27"/>
  </r>
  <r>
    <x v="0"/>
    <x v="11"/>
    <x v="4"/>
    <x v="0"/>
    <x v="0"/>
    <x v="0"/>
    <x v="26"/>
    <s v="_ Unique Item - 2087001 - $Ft"/>
    <s v="Permeable Runoff Structure"/>
    <n v="46"/>
    <x v="6"/>
    <x v="0"/>
    <s v=""/>
    <x v="13"/>
    <n v="99"/>
    <x v="0"/>
    <s v="USP"/>
    <m/>
    <m/>
    <m/>
    <n v="46"/>
    <s v="_"/>
    <s v="Permeable Runoff Structure"/>
    <s v=""/>
    <n v="80"/>
    <n v="696"/>
    <x v="27"/>
    <n v="3"/>
    <x v="0"/>
    <x v="0"/>
    <b v="1"/>
    <n v="10"/>
    <n v="16"/>
    <n v="26"/>
    <n v="26"/>
    <n v="26"/>
    <n v="26"/>
    <s v="Permeable"/>
    <s v="Runoff"/>
    <s v="Structure"/>
    <s v=""/>
    <s v=""/>
    <s v=""/>
    <n v="0"/>
    <x v="27"/>
  </r>
  <r>
    <x v="0"/>
    <x v="11"/>
    <x v="4"/>
    <x v="0"/>
    <x v="0"/>
    <x v="0"/>
    <x v="26"/>
    <s v="_ Unique Item - 2087001 - $Ft"/>
    <s v="Permeable Runoff Structure"/>
    <n v="40"/>
    <x v="6"/>
    <x v="0"/>
    <s v=""/>
    <x v="13"/>
    <n v="100"/>
    <x v="0"/>
    <s v="USP"/>
    <m/>
    <m/>
    <m/>
    <n v="40"/>
    <s v="_"/>
    <s v="Permeable Runoff Structure"/>
    <s v=""/>
    <n v="80"/>
    <n v="696"/>
    <x v="27"/>
    <n v="4"/>
    <x v="0"/>
    <x v="0"/>
    <b v="1"/>
    <n v="10"/>
    <n v="16"/>
    <n v="26"/>
    <n v="26"/>
    <n v="26"/>
    <n v="26"/>
    <s v="Permeable"/>
    <s v="Runoff"/>
    <s v="Structure"/>
    <s v=""/>
    <s v=""/>
    <s v=""/>
    <n v="0"/>
    <x v="27"/>
  </r>
  <r>
    <x v="0"/>
    <x v="11"/>
    <x v="4"/>
    <x v="0"/>
    <x v="0"/>
    <x v="0"/>
    <x v="26"/>
    <s v="_ Unique Item - 2087001 - $Ft"/>
    <s v="Permeable Runoff Structure"/>
    <n v="97"/>
    <x v="6"/>
    <x v="0"/>
    <s v=""/>
    <x v="13"/>
    <n v="101"/>
    <x v="0"/>
    <s v="USP"/>
    <m/>
    <m/>
    <m/>
    <n v="97"/>
    <s v="_"/>
    <s v="Permeable Runoff Structure"/>
    <s v=""/>
    <n v="80"/>
    <n v="696"/>
    <x v="27"/>
    <n v="5"/>
    <x v="0"/>
    <x v="0"/>
    <b v="1"/>
    <n v="10"/>
    <n v="16"/>
    <n v="26"/>
    <n v="26"/>
    <n v="26"/>
    <n v="26"/>
    <s v="Permeable"/>
    <s v="Runoff"/>
    <s v="Structure"/>
    <s v=""/>
    <s v=""/>
    <s v=""/>
    <n v="0"/>
    <x v="27"/>
  </r>
  <r>
    <x v="0"/>
    <x v="11"/>
    <x v="4"/>
    <x v="0"/>
    <x v="0"/>
    <x v="0"/>
    <x v="26"/>
    <s v="_ Unique Item - 2087001 - $Ft"/>
    <s v="Permeable Runoff Structure"/>
    <n v="74"/>
    <x v="6"/>
    <x v="0"/>
    <s v=""/>
    <x v="13"/>
    <n v="102"/>
    <x v="0"/>
    <s v="USP"/>
    <m/>
    <m/>
    <m/>
    <n v="74"/>
    <s v="_"/>
    <s v="Permeable Runoff Structure"/>
    <s v=""/>
    <n v="80"/>
    <n v="696"/>
    <x v="27"/>
    <n v="6"/>
    <x v="0"/>
    <x v="0"/>
    <b v="1"/>
    <n v="10"/>
    <n v="16"/>
    <n v="26"/>
    <n v="26"/>
    <n v="26"/>
    <n v="26"/>
    <s v="Permeable"/>
    <s v="Runoff"/>
    <s v="Structure"/>
    <s v=""/>
    <s v=""/>
    <s v=""/>
    <n v="0"/>
    <x v="27"/>
  </r>
  <r>
    <x v="0"/>
    <x v="11"/>
    <x v="2"/>
    <x v="3"/>
    <x v="7"/>
    <x v="0"/>
    <x v="27"/>
    <s v="Curb and Gutter, Conc, Det F4 - $Ft"/>
    <m/>
    <n v="70.38"/>
    <x v="6"/>
    <x v="0"/>
    <s v=""/>
    <x v="13"/>
    <n v="103"/>
    <x v="0"/>
    <s v="604A or B"/>
    <m/>
    <m/>
    <m/>
    <n v="71"/>
    <s v="Curb and Gutter, Conc, Det F4"/>
    <s v=""/>
    <s v=""/>
    <n v="80"/>
    <n v="81"/>
    <x v="28"/>
    <n v="1"/>
    <x v="0"/>
    <x v="0"/>
    <b v="1"/>
    <n v="9"/>
    <n v="22"/>
    <n v="29"/>
    <n v="29"/>
    <n v="29"/>
    <n v="29"/>
    <s v="Curb and"/>
    <s v="Gutter, Conc,"/>
    <s v="Det F4"/>
    <s v=""/>
    <s v=""/>
    <s v=""/>
    <n v="0"/>
    <x v="28"/>
  </r>
  <r>
    <x v="0"/>
    <x v="11"/>
    <x v="4"/>
    <x v="0"/>
    <x v="0"/>
    <x v="0"/>
    <x v="26"/>
    <s v="_ Unique Item - 2087001 - $Ft"/>
    <s v="Permeable Runoff Structure"/>
    <n v="19"/>
    <x v="6"/>
    <x v="0"/>
    <s v=""/>
    <x v="13"/>
    <n v="104"/>
    <x v="0"/>
    <s v="USP"/>
    <m/>
    <m/>
    <m/>
    <n v="19"/>
    <s v="_"/>
    <s v="Permeable Runoff Structure"/>
    <s v=""/>
    <n v="80"/>
    <n v="696"/>
    <x v="27"/>
    <n v="7"/>
    <x v="0"/>
    <x v="0"/>
    <b v="1"/>
    <n v="10"/>
    <n v="16"/>
    <n v="26"/>
    <n v="26"/>
    <n v="26"/>
    <n v="26"/>
    <s v="Permeable"/>
    <s v="Runoff"/>
    <s v="Structure"/>
    <s v=""/>
    <s v=""/>
    <s v=""/>
    <n v="0"/>
    <x v="27"/>
  </r>
  <r>
    <x v="0"/>
    <x v="11"/>
    <x v="4"/>
    <x v="0"/>
    <x v="0"/>
    <x v="0"/>
    <x v="26"/>
    <s v="_ Unique Item - 2087001 - $Ft"/>
    <s v="Permeable Runoff Structure"/>
    <n v="49"/>
    <x v="6"/>
    <x v="0"/>
    <s v=""/>
    <x v="13"/>
    <n v="105"/>
    <x v="0"/>
    <s v="USP"/>
    <m/>
    <m/>
    <m/>
    <n v="49"/>
    <s v="_"/>
    <s v="Permeable Runoff Structure"/>
    <s v=""/>
    <n v="80"/>
    <n v="696"/>
    <x v="27"/>
    <n v="8"/>
    <x v="0"/>
    <x v="0"/>
    <b v="1"/>
    <n v="10"/>
    <n v="16"/>
    <n v="26"/>
    <n v="26"/>
    <n v="26"/>
    <n v="26"/>
    <s v="Permeable"/>
    <s v="Runoff"/>
    <s v="Structure"/>
    <s v=""/>
    <s v=""/>
    <s v=""/>
    <n v="0"/>
    <x v="27"/>
  </r>
  <r>
    <x v="0"/>
    <x v="11"/>
    <x v="4"/>
    <x v="0"/>
    <x v="0"/>
    <x v="0"/>
    <x v="26"/>
    <s v="_ Unique Item - 2087001 - $Ft"/>
    <s v="Permeable Runoff Structure"/>
    <n v="27"/>
    <x v="6"/>
    <x v="0"/>
    <s v=""/>
    <x v="13"/>
    <n v="106"/>
    <x v="0"/>
    <s v="USP"/>
    <m/>
    <m/>
    <m/>
    <n v="27"/>
    <s v="_"/>
    <s v="Permeable Runoff Structure"/>
    <s v=""/>
    <n v="80"/>
    <n v="696"/>
    <x v="27"/>
    <n v="9"/>
    <x v="0"/>
    <x v="0"/>
    <b v="1"/>
    <n v="10"/>
    <n v="16"/>
    <n v="26"/>
    <n v="26"/>
    <n v="26"/>
    <n v="26"/>
    <s v="Permeable"/>
    <s v="Runoff"/>
    <s v="Structure"/>
    <s v=""/>
    <s v=""/>
    <s v=""/>
    <n v="0"/>
    <x v="27"/>
  </r>
  <r>
    <x v="0"/>
    <x v="11"/>
    <x v="4"/>
    <x v="0"/>
    <x v="0"/>
    <x v="0"/>
    <x v="26"/>
    <s v="_ Unique Item - 2087001 - $Ft"/>
    <s v="Permeable Runoff Structure"/>
    <n v="8"/>
    <x v="6"/>
    <x v="0"/>
    <s v=""/>
    <x v="13"/>
    <n v="107"/>
    <x v="0"/>
    <s v="USP"/>
    <m/>
    <m/>
    <m/>
    <n v="8"/>
    <s v="_"/>
    <s v="Permeable Runoff Structure"/>
    <s v=""/>
    <n v="80"/>
    <n v="696"/>
    <x v="27"/>
    <n v="10"/>
    <x v="0"/>
    <x v="0"/>
    <b v="1"/>
    <n v="10"/>
    <n v="16"/>
    <n v="26"/>
    <n v="26"/>
    <n v="26"/>
    <n v="26"/>
    <s v="Permeable"/>
    <s v="Runoff"/>
    <s v="Structure"/>
    <s v=""/>
    <s v=""/>
    <s v=""/>
    <n v="0"/>
    <x v="27"/>
  </r>
  <r>
    <x v="0"/>
    <x v="11"/>
    <x v="4"/>
    <x v="0"/>
    <x v="0"/>
    <x v="0"/>
    <x v="26"/>
    <s v="_ Unique Item - 2087001 - $Ft"/>
    <s v="Permeable Runoff Structure"/>
    <n v="39"/>
    <x v="6"/>
    <x v="0"/>
    <s v=""/>
    <x v="13"/>
    <n v="108"/>
    <x v="0"/>
    <s v="USP"/>
    <m/>
    <m/>
    <m/>
    <n v="39"/>
    <s v="_"/>
    <s v="Permeable Runoff Structure"/>
    <s v=""/>
    <n v="80"/>
    <n v="696"/>
    <x v="27"/>
    <n v="11"/>
    <x v="0"/>
    <x v="0"/>
    <b v="1"/>
    <n v="10"/>
    <n v="16"/>
    <n v="26"/>
    <n v="26"/>
    <n v="26"/>
    <n v="26"/>
    <s v="Permeable"/>
    <s v="Runoff"/>
    <s v="Structure"/>
    <s v=""/>
    <s v=""/>
    <s v=""/>
    <n v="0"/>
    <x v="27"/>
  </r>
  <r>
    <x v="0"/>
    <x v="11"/>
    <x v="4"/>
    <x v="0"/>
    <x v="0"/>
    <x v="0"/>
    <x v="26"/>
    <s v="_ Unique Item - 2087001 - $Ft"/>
    <s v="Permeable Runoff Structure"/>
    <n v="20"/>
    <x v="6"/>
    <x v="0"/>
    <s v=""/>
    <x v="13"/>
    <n v="109"/>
    <x v="0"/>
    <s v="USP"/>
    <m/>
    <m/>
    <m/>
    <n v="20"/>
    <s v="_"/>
    <s v="Permeable Runoff Structure"/>
    <s v=""/>
    <n v="80"/>
    <n v="696"/>
    <x v="27"/>
    <n v="12"/>
    <x v="0"/>
    <x v="0"/>
    <b v="1"/>
    <n v="10"/>
    <n v="16"/>
    <n v="26"/>
    <n v="26"/>
    <n v="26"/>
    <n v="26"/>
    <s v="Permeable"/>
    <s v="Runoff"/>
    <s v="Structure"/>
    <s v=""/>
    <s v=""/>
    <s v=""/>
    <n v="0"/>
    <x v="27"/>
  </r>
  <r>
    <x v="0"/>
    <x v="11"/>
    <x v="4"/>
    <x v="0"/>
    <x v="0"/>
    <x v="0"/>
    <x v="26"/>
    <s v="_ Unique Item - 2087001 - $Ft"/>
    <s v="Permeable Runoff Structure"/>
    <n v="32"/>
    <x v="6"/>
    <x v="0"/>
    <s v=""/>
    <x v="13"/>
    <n v="110"/>
    <x v="0"/>
    <s v="USP"/>
    <m/>
    <m/>
    <m/>
    <n v="32"/>
    <s v="_"/>
    <s v="Permeable Runoff Structure"/>
    <s v=""/>
    <n v="80"/>
    <n v="696"/>
    <x v="27"/>
    <n v="13"/>
    <x v="0"/>
    <x v="0"/>
    <b v="1"/>
    <n v="10"/>
    <n v="16"/>
    <n v="26"/>
    <n v="26"/>
    <n v="26"/>
    <n v="26"/>
    <s v="Permeable"/>
    <s v="Runoff"/>
    <s v="Structure"/>
    <s v=""/>
    <s v=""/>
    <s v=""/>
    <n v="0"/>
    <x v="27"/>
  </r>
  <r>
    <x v="0"/>
    <x v="11"/>
    <x v="4"/>
    <x v="0"/>
    <x v="0"/>
    <x v="0"/>
    <x v="26"/>
    <s v="_ Unique Item - 2087001 - $Ft"/>
    <s v="Permeable Runoff Structure"/>
    <n v="56"/>
    <x v="6"/>
    <x v="0"/>
    <s v=""/>
    <x v="13"/>
    <n v="111"/>
    <x v="0"/>
    <s v="USP"/>
    <m/>
    <m/>
    <m/>
    <n v="56"/>
    <s v="_"/>
    <s v="Permeable Runoff Structure"/>
    <s v=""/>
    <n v="80"/>
    <n v="696"/>
    <x v="27"/>
    <n v="14"/>
    <x v="0"/>
    <x v="0"/>
    <b v="1"/>
    <n v="10"/>
    <n v="16"/>
    <n v="26"/>
    <n v="26"/>
    <n v="26"/>
    <n v="26"/>
    <s v="Permeable"/>
    <s v="Runoff"/>
    <s v="Structure"/>
    <s v=""/>
    <s v=""/>
    <s v=""/>
    <n v="0"/>
    <x v="27"/>
  </r>
  <r>
    <x v="0"/>
    <x v="11"/>
    <x v="4"/>
    <x v="0"/>
    <x v="0"/>
    <x v="0"/>
    <x v="26"/>
    <s v="_ Unique Item - 2087001 - $Ft"/>
    <s v="Permeable Runoff Structure"/>
    <n v="36"/>
    <x v="6"/>
    <x v="0"/>
    <s v=""/>
    <x v="13"/>
    <n v="112"/>
    <x v="0"/>
    <s v="USP"/>
    <m/>
    <m/>
    <m/>
    <n v="36"/>
    <s v="_"/>
    <s v="Permeable Runoff Structure"/>
    <s v=""/>
    <n v="80"/>
    <n v="696"/>
    <x v="27"/>
    <n v="15"/>
    <x v="0"/>
    <x v="0"/>
    <b v="1"/>
    <n v="10"/>
    <n v="16"/>
    <n v="26"/>
    <n v="26"/>
    <n v="26"/>
    <n v="26"/>
    <s v="Permeable"/>
    <s v="Runoff"/>
    <s v="Structure"/>
    <s v=""/>
    <s v=""/>
    <s v=""/>
    <n v="0"/>
    <x v="27"/>
  </r>
  <r>
    <x v="0"/>
    <x v="11"/>
    <x v="4"/>
    <x v="0"/>
    <x v="0"/>
    <x v="0"/>
    <x v="26"/>
    <s v="_ Unique Item - 2087001 - $Ft"/>
    <s v="Permeable Runoff Structure"/>
    <n v="44"/>
    <x v="6"/>
    <x v="0"/>
    <s v=""/>
    <x v="13"/>
    <n v="113"/>
    <x v="0"/>
    <s v="USP"/>
    <m/>
    <m/>
    <m/>
    <n v="44"/>
    <s v="_"/>
    <s v="Permeable Runoff Structure"/>
    <s v=""/>
    <n v="80"/>
    <n v="696"/>
    <x v="27"/>
    <n v="16"/>
    <x v="0"/>
    <x v="0"/>
    <b v="1"/>
    <n v="10"/>
    <n v="16"/>
    <n v="26"/>
    <n v="26"/>
    <n v="26"/>
    <n v="26"/>
    <s v="Permeable"/>
    <s v="Runoff"/>
    <s v="Structure"/>
    <s v=""/>
    <s v=""/>
    <s v=""/>
    <n v="0"/>
    <x v="27"/>
  </r>
  <r>
    <x v="0"/>
    <x v="11"/>
    <x v="4"/>
    <x v="0"/>
    <x v="0"/>
    <x v="0"/>
    <x v="26"/>
    <s v="_ Unique Item - 2087001 - $Ft"/>
    <s v="Permeable Runoff Structure"/>
    <n v="7"/>
    <x v="6"/>
    <x v="0"/>
    <s v=""/>
    <x v="13"/>
    <n v="114"/>
    <x v="0"/>
    <s v="USP"/>
    <m/>
    <m/>
    <m/>
    <n v="7"/>
    <s v="_"/>
    <s v="Permeable Runoff Structure"/>
    <s v=""/>
    <n v="80"/>
    <n v="696"/>
    <x v="27"/>
    <n v="17"/>
    <x v="0"/>
    <x v="0"/>
    <b v="1"/>
    <n v="10"/>
    <n v="16"/>
    <n v="26"/>
    <n v="26"/>
    <n v="26"/>
    <n v="26"/>
    <s v="Permeable"/>
    <s v="Runoff"/>
    <s v="Structure"/>
    <s v=""/>
    <s v=""/>
    <s v=""/>
    <n v="0"/>
    <x v="27"/>
  </r>
  <r>
    <x v="0"/>
    <x v="11"/>
    <x v="4"/>
    <x v="0"/>
    <x v="0"/>
    <x v="0"/>
    <x v="26"/>
    <s v="_ Unique Item - 2087001 - $Ft"/>
    <s v="Permeable Runoff Structure"/>
    <n v="38"/>
    <x v="6"/>
    <x v="0"/>
    <s v=""/>
    <x v="13"/>
    <n v="115"/>
    <x v="0"/>
    <s v="USP"/>
    <m/>
    <m/>
    <m/>
    <n v="38"/>
    <s v="_"/>
    <s v="Permeable Runoff Structure"/>
    <s v=""/>
    <n v="80"/>
    <n v="696"/>
    <x v="27"/>
    <n v="18"/>
    <x v="0"/>
    <x v="0"/>
    <b v="1"/>
    <n v="10"/>
    <n v="16"/>
    <n v="26"/>
    <n v="26"/>
    <n v="26"/>
    <n v="26"/>
    <s v="Permeable"/>
    <s v="Runoff"/>
    <s v="Structure"/>
    <s v=""/>
    <s v=""/>
    <s v=""/>
    <n v="0"/>
    <x v="27"/>
  </r>
  <r>
    <x v="0"/>
    <x v="11"/>
    <x v="2"/>
    <x v="3"/>
    <x v="7"/>
    <x v="0"/>
    <x v="28"/>
    <s v="Driveway Opening, Conc, Det M - $Ft"/>
    <m/>
    <n v="55"/>
    <x v="6"/>
    <x v="0"/>
    <s v=""/>
    <x v="13"/>
    <n v="116"/>
    <x v="0"/>
    <s v="604A or B"/>
    <m/>
    <m/>
    <m/>
    <n v="55"/>
    <s v="Driveway Opening, Conc, Det M"/>
    <s v=""/>
    <s v=""/>
    <n v="80"/>
    <n v="113"/>
    <x v="29"/>
    <n v="1"/>
    <x v="0"/>
    <x v="0"/>
    <b v="1"/>
    <n v="9"/>
    <n v="23"/>
    <n v="29"/>
    <n v="29"/>
    <n v="29"/>
    <n v="29"/>
    <s v="Driveway"/>
    <s v="Opening, Conc,"/>
    <s v="Det M"/>
    <s v=""/>
    <s v=""/>
    <s v=""/>
    <n v="0"/>
    <x v="29"/>
  </r>
  <r>
    <x v="0"/>
    <x v="11"/>
    <x v="3"/>
    <x v="1"/>
    <x v="8"/>
    <x v="0"/>
    <x v="29"/>
    <s v="Culv End Sect, 12 inch - $Ea"/>
    <m/>
    <n v="1"/>
    <x v="7"/>
    <x v="0"/>
    <s v=""/>
    <x v="13"/>
    <n v="117"/>
    <x v="0"/>
    <s v="401B, C"/>
    <m/>
    <m/>
    <m/>
    <n v="1"/>
    <s v="Culv End Sect, 12 inch"/>
    <s v=""/>
    <s v=""/>
    <n v="80"/>
    <n v="3"/>
    <x v="30"/>
    <n v="1"/>
    <x v="0"/>
    <x v="0"/>
    <b v="1"/>
    <n v="15"/>
    <n v="22"/>
    <n v="22"/>
    <n v="22"/>
    <n v="22"/>
    <n v="22"/>
    <s v="Culv End Sect,"/>
    <s v="12 inch"/>
    <s v=""/>
    <s v=""/>
    <s v=""/>
    <s v=""/>
    <n v="0"/>
    <x v="30"/>
  </r>
  <r>
    <x v="0"/>
    <x v="11"/>
    <x v="2"/>
    <x v="3"/>
    <x v="9"/>
    <x v="0"/>
    <x v="22"/>
    <s v="Aggregate Base, 6 inch - $Syd"/>
    <m/>
    <n v="68.56"/>
    <x v="2"/>
    <x v="0"/>
    <s v=""/>
    <x v="13"/>
    <n v="118"/>
    <x v="0"/>
    <s v="902C"/>
    <m/>
    <m/>
    <m/>
    <n v="69"/>
    <s v="Aggregate Base, 6 inch"/>
    <s v=""/>
    <s v=""/>
    <n v="80"/>
    <n v="137850"/>
    <x v="22"/>
    <n v="3"/>
    <x v="0"/>
    <x v="0"/>
    <b v="1"/>
    <n v="10"/>
    <n v="22"/>
    <n v="22"/>
    <n v="22"/>
    <n v="22"/>
    <n v="22"/>
    <s v="Aggregate"/>
    <s v="Base, 6 inch"/>
    <s v=""/>
    <s v=""/>
    <s v=""/>
    <s v=""/>
    <n v="0"/>
    <x v="22"/>
  </r>
  <r>
    <x v="0"/>
    <x v="11"/>
    <x v="1"/>
    <x v="3"/>
    <x v="9"/>
    <x v="0"/>
    <x v="3"/>
    <s v="HMA Approach - $Ton"/>
    <m/>
    <n v="14.67"/>
    <x v="1"/>
    <x v="0"/>
    <s v=""/>
    <x v="13"/>
    <n v="119"/>
    <x v="0"/>
    <s v="501C,D,DD,FF,G,U,W,Z, 902E"/>
    <m/>
    <m/>
    <m/>
    <n v="15"/>
    <s v="HMA Approach"/>
    <s v=""/>
    <s v=""/>
    <n v="80"/>
    <n v="233"/>
    <x v="3"/>
    <n v="6"/>
    <x v="0"/>
    <x v="0"/>
    <b v="1"/>
    <n v="12"/>
    <n v="12"/>
    <n v="12"/>
    <n v="12"/>
    <n v="12"/>
    <n v="12"/>
    <s v="HMA Approach"/>
    <s v=""/>
    <s v=""/>
    <s v=""/>
    <s v=""/>
    <s v=""/>
    <n v="0"/>
    <x v="3"/>
  </r>
  <r>
    <x v="0"/>
    <x v="11"/>
    <x v="5"/>
    <x v="3"/>
    <x v="9"/>
    <x v="0"/>
    <x v="30"/>
    <s v="Shared use Path, Conc - $Syd"/>
    <m/>
    <n v="61.907777777777774"/>
    <x v="2"/>
    <x v="0"/>
    <s v=""/>
    <x v="13"/>
    <n v="120"/>
    <x v="0"/>
    <s v="604A or B"/>
    <m/>
    <m/>
    <m/>
    <n v="62"/>
    <s v="Shared use Path, Conc"/>
    <s v=""/>
    <s v=""/>
    <n v="80"/>
    <n v="62"/>
    <x v="31"/>
    <n v="1"/>
    <x v="0"/>
    <x v="0"/>
    <b v="1"/>
    <n v="11"/>
    <n v="21"/>
    <n v="21"/>
    <n v="21"/>
    <n v="21"/>
    <n v="21"/>
    <s v="Shared use"/>
    <s v="Path, Conc"/>
    <s v=""/>
    <s v=""/>
    <s v=""/>
    <s v=""/>
    <n v="0"/>
    <x v="31"/>
  </r>
  <r>
    <x v="0"/>
    <x v="11"/>
    <x v="2"/>
    <x v="3"/>
    <x v="10"/>
    <x v="0"/>
    <x v="22"/>
    <s v="Aggregate Base, 6 inch - $Syd"/>
    <m/>
    <n v="120.89"/>
    <x v="2"/>
    <x v="0"/>
    <s v=""/>
    <x v="13"/>
    <n v="121"/>
    <x v="0"/>
    <s v="902C"/>
    <m/>
    <m/>
    <m/>
    <n v="121"/>
    <s v="Aggregate Base, 6 inch"/>
    <s v=""/>
    <s v=""/>
    <n v="80"/>
    <n v="137850"/>
    <x v="22"/>
    <n v="4"/>
    <x v="0"/>
    <x v="0"/>
    <b v="1"/>
    <n v="10"/>
    <n v="22"/>
    <n v="22"/>
    <n v="22"/>
    <n v="22"/>
    <n v="22"/>
    <s v="Aggregate"/>
    <s v="Base, 6 inch"/>
    <s v=""/>
    <s v=""/>
    <s v=""/>
    <s v=""/>
    <n v="0"/>
    <x v="22"/>
  </r>
  <r>
    <x v="0"/>
    <x v="12"/>
    <x v="2"/>
    <x v="0"/>
    <x v="0"/>
    <x v="0"/>
    <x v="31"/>
    <s v="Subbase, CIP - $Cyd"/>
    <m/>
    <n v="635"/>
    <x v="4"/>
    <x v="0"/>
    <s v=""/>
    <x v="14"/>
    <n v="122"/>
    <x v="0"/>
    <s v="902A, D"/>
    <m/>
    <m/>
    <m/>
    <n v="635"/>
    <s v="Subbase, CIP"/>
    <s v=""/>
    <s v=""/>
    <s v="M-60_CON_001"/>
    <n v="81910"/>
    <x v="32"/>
    <n v="1"/>
    <x v="0"/>
    <x v="0"/>
    <b v="1"/>
    <n v="12"/>
    <n v="12"/>
    <n v="12"/>
    <n v="12"/>
    <n v="12"/>
    <n v="12"/>
    <s v="Subbase, CIP"/>
    <s v=""/>
    <s v=""/>
    <s v=""/>
    <s v=""/>
    <s v=""/>
    <n v="0"/>
    <x v="32"/>
  </r>
  <r>
    <x v="0"/>
    <x v="13"/>
    <x v="2"/>
    <x v="0"/>
    <x v="0"/>
    <x v="0"/>
    <x v="31"/>
    <s v="Subbase, CIP - $Cyd"/>
    <m/>
    <n v="2436"/>
    <x v="4"/>
    <x v="0"/>
    <s v=""/>
    <x v="15"/>
    <n v="123"/>
    <x v="0"/>
    <s v="902A, D"/>
    <m/>
    <m/>
    <m/>
    <n v="2436"/>
    <s v="Subbase, CIP"/>
    <s v=""/>
    <s v=""/>
    <s v="M-60_CON_002"/>
    <n v="81910"/>
    <x v="32"/>
    <n v="2"/>
    <x v="0"/>
    <x v="0"/>
    <b v="1"/>
    <n v="12"/>
    <n v="12"/>
    <n v="12"/>
    <n v="12"/>
    <n v="12"/>
    <n v="12"/>
    <s v="Subbase, CIP"/>
    <s v=""/>
    <s v=""/>
    <s v=""/>
    <s v=""/>
    <s v=""/>
    <n v="0"/>
    <x v="32"/>
  </r>
  <r>
    <x v="0"/>
    <x v="14"/>
    <x v="2"/>
    <x v="0"/>
    <x v="0"/>
    <x v="0"/>
    <x v="31"/>
    <s v="Subbase, CIP - $Cyd"/>
    <m/>
    <n v="1472"/>
    <x v="4"/>
    <x v="0"/>
    <s v=""/>
    <x v="16"/>
    <n v="124"/>
    <x v="0"/>
    <s v="902A, D"/>
    <m/>
    <m/>
    <m/>
    <n v="1472"/>
    <s v="Subbase, CIP"/>
    <s v=""/>
    <s v=""/>
    <s v="M-60_CON_004"/>
    <n v="81910"/>
    <x v="32"/>
    <n v="3"/>
    <x v="0"/>
    <x v="0"/>
    <b v="1"/>
    <n v="12"/>
    <n v="12"/>
    <n v="12"/>
    <n v="12"/>
    <n v="12"/>
    <n v="12"/>
    <s v="Subbase, CIP"/>
    <s v=""/>
    <s v=""/>
    <s v=""/>
    <s v=""/>
    <s v=""/>
    <n v="0"/>
    <x v="32"/>
  </r>
  <r>
    <x v="0"/>
    <x v="15"/>
    <x v="2"/>
    <x v="0"/>
    <x v="0"/>
    <x v="0"/>
    <x v="31"/>
    <s v="Subbase, CIP - $Cyd"/>
    <m/>
    <n v="1199"/>
    <x v="4"/>
    <x v="0"/>
    <s v=""/>
    <x v="17"/>
    <n v="125"/>
    <x v="0"/>
    <s v="902A, D"/>
    <m/>
    <m/>
    <m/>
    <n v="1199"/>
    <s v="Subbase, CIP"/>
    <s v=""/>
    <s v=""/>
    <s v="M-60_CON_005"/>
    <n v="81910"/>
    <x v="32"/>
    <n v="4"/>
    <x v="0"/>
    <x v="0"/>
    <b v="1"/>
    <n v="12"/>
    <n v="12"/>
    <n v="12"/>
    <n v="12"/>
    <n v="12"/>
    <n v="12"/>
    <s v="Subbase, CIP"/>
    <s v=""/>
    <s v=""/>
    <s v=""/>
    <s v=""/>
    <s v=""/>
    <n v="0"/>
    <x v="32"/>
  </r>
  <r>
    <x v="0"/>
    <x v="16"/>
    <x v="2"/>
    <x v="0"/>
    <x v="0"/>
    <x v="0"/>
    <x v="31"/>
    <s v="Subbase, CIP - $Cyd"/>
    <m/>
    <n v="927"/>
    <x v="4"/>
    <x v="0"/>
    <s v=""/>
    <x v="18"/>
    <n v="126"/>
    <x v="0"/>
    <s v="902A, D"/>
    <m/>
    <m/>
    <m/>
    <n v="927"/>
    <s v="Subbase, CIP"/>
    <s v=""/>
    <s v=""/>
    <s v="M-60_CON_006"/>
    <n v="81910"/>
    <x v="32"/>
    <n v="5"/>
    <x v="0"/>
    <x v="0"/>
    <b v="1"/>
    <n v="12"/>
    <n v="12"/>
    <n v="12"/>
    <n v="12"/>
    <n v="12"/>
    <n v="12"/>
    <s v="Subbase, CIP"/>
    <s v=""/>
    <s v=""/>
    <s v=""/>
    <s v=""/>
    <s v=""/>
    <n v="0"/>
    <x v="32"/>
  </r>
  <r>
    <x v="0"/>
    <x v="4"/>
    <x v="2"/>
    <x v="0"/>
    <x v="0"/>
    <x v="0"/>
    <x v="31"/>
    <s v="Subbase, CIP - $Cyd"/>
    <m/>
    <n v="1177"/>
    <x v="4"/>
    <x v="0"/>
    <s v=""/>
    <x v="4"/>
    <n v="127"/>
    <x v="0"/>
    <s v="902A, D"/>
    <m/>
    <m/>
    <m/>
    <n v="1177"/>
    <s v="Subbase, CIP"/>
    <s v=""/>
    <s v=""/>
    <n v="25"/>
    <n v="81910"/>
    <x v="32"/>
    <n v="6"/>
    <x v="0"/>
    <x v="0"/>
    <b v="1"/>
    <n v="12"/>
    <n v="12"/>
    <n v="12"/>
    <n v="12"/>
    <n v="12"/>
    <n v="12"/>
    <s v="Subbase, CIP"/>
    <s v=""/>
    <s v=""/>
    <s v=""/>
    <s v=""/>
    <s v=""/>
    <n v="0"/>
    <x v="32"/>
  </r>
  <r>
    <x v="0"/>
    <x v="5"/>
    <x v="2"/>
    <x v="0"/>
    <x v="0"/>
    <x v="0"/>
    <x v="31"/>
    <s v="Subbase, CIP - $Cyd"/>
    <m/>
    <n v="5301"/>
    <x v="4"/>
    <x v="0"/>
    <s v=""/>
    <x v="5"/>
    <n v="128"/>
    <x v="0"/>
    <s v="902A, D"/>
    <m/>
    <m/>
    <m/>
    <n v="5301"/>
    <s v="Subbase, CIP"/>
    <s v=""/>
    <s v=""/>
    <n v="30"/>
    <n v="81910"/>
    <x v="32"/>
    <n v="7"/>
    <x v="0"/>
    <x v="0"/>
    <b v="1"/>
    <n v="12"/>
    <n v="12"/>
    <n v="12"/>
    <n v="12"/>
    <n v="12"/>
    <n v="12"/>
    <s v="Subbase, CIP"/>
    <s v=""/>
    <s v=""/>
    <s v=""/>
    <s v=""/>
    <s v=""/>
    <n v="0"/>
    <x v="32"/>
  </r>
  <r>
    <x v="0"/>
    <x v="6"/>
    <x v="2"/>
    <x v="0"/>
    <x v="0"/>
    <x v="0"/>
    <x v="31"/>
    <s v="Subbase, CIP - $Cyd"/>
    <m/>
    <n v="3785"/>
    <x v="4"/>
    <x v="0"/>
    <s v=""/>
    <x v="6"/>
    <n v="129"/>
    <x v="0"/>
    <s v="902A, D"/>
    <m/>
    <m/>
    <m/>
    <n v="3785"/>
    <s v="Subbase, CIP"/>
    <s v=""/>
    <s v=""/>
    <n v="35"/>
    <n v="81910"/>
    <x v="32"/>
    <n v="8"/>
    <x v="0"/>
    <x v="0"/>
    <b v="1"/>
    <n v="12"/>
    <n v="12"/>
    <n v="12"/>
    <n v="12"/>
    <n v="12"/>
    <n v="12"/>
    <s v="Subbase, CIP"/>
    <s v=""/>
    <s v=""/>
    <s v=""/>
    <s v=""/>
    <s v=""/>
    <n v="0"/>
    <x v="32"/>
  </r>
  <r>
    <x v="0"/>
    <x v="17"/>
    <x v="2"/>
    <x v="0"/>
    <x v="0"/>
    <x v="0"/>
    <x v="31"/>
    <s v="Subbase, CIP - $Cyd"/>
    <m/>
    <n v="3566"/>
    <x v="4"/>
    <x v="0"/>
    <s v=""/>
    <x v="19"/>
    <n v="130"/>
    <x v="0"/>
    <s v="902A, D"/>
    <m/>
    <m/>
    <m/>
    <n v="3566"/>
    <s v="Subbase, CIP"/>
    <s v=""/>
    <s v=""/>
    <s v="US23_CON_004"/>
    <n v="81910"/>
    <x v="32"/>
    <n v="9"/>
    <x v="0"/>
    <x v="0"/>
    <b v="1"/>
    <n v="12"/>
    <n v="12"/>
    <n v="12"/>
    <n v="12"/>
    <n v="12"/>
    <n v="12"/>
    <s v="Subbase, CIP"/>
    <s v=""/>
    <s v=""/>
    <s v=""/>
    <s v=""/>
    <s v=""/>
    <n v="0"/>
    <x v="32"/>
  </r>
  <r>
    <x v="0"/>
    <x v="18"/>
    <x v="2"/>
    <x v="0"/>
    <x v="0"/>
    <x v="0"/>
    <x v="31"/>
    <s v="Subbase, CIP - $Cyd"/>
    <m/>
    <n v="4467"/>
    <x v="4"/>
    <x v="0"/>
    <s v=""/>
    <x v="20"/>
    <n v="131"/>
    <x v="0"/>
    <s v="902A, D"/>
    <m/>
    <m/>
    <m/>
    <n v="4467"/>
    <s v="Subbase, CIP"/>
    <s v=""/>
    <s v=""/>
    <s v="US23_CON_005"/>
    <n v="81910"/>
    <x v="32"/>
    <n v="10"/>
    <x v="0"/>
    <x v="0"/>
    <b v="1"/>
    <n v="12"/>
    <n v="12"/>
    <n v="12"/>
    <n v="12"/>
    <n v="12"/>
    <n v="12"/>
    <s v="Subbase, CIP"/>
    <s v=""/>
    <s v=""/>
    <s v=""/>
    <s v=""/>
    <s v=""/>
    <n v="0"/>
    <x v="32"/>
  </r>
  <r>
    <x v="0"/>
    <x v="11"/>
    <x v="3"/>
    <x v="1"/>
    <x v="11"/>
    <x v="0"/>
    <x v="29"/>
    <s v="Culv End Sect, 12 inch - $Ea"/>
    <m/>
    <n v="1"/>
    <x v="7"/>
    <x v="0"/>
    <s v=""/>
    <x v="13"/>
    <n v="132"/>
    <x v="0"/>
    <s v="401B, C"/>
    <m/>
    <m/>
    <m/>
    <n v="1"/>
    <s v="Culv End Sect, 12 inch"/>
    <s v=""/>
    <s v=""/>
    <n v="80"/>
    <n v="3"/>
    <x v="30"/>
    <n v="2"/>
    <x v="0"/>
    <x v="0"/>
    <b v="1"/>
    <n v="15"/>
    <n v="22"/>
    <n v="22"/>
    <n v="22"/>
    <n v="22"/>
    <n v="22"/>
    <s v="Culv End Sect,"/>
    <s v="12 inch"/>
    <s v=""/>
    <s v=""/>
    <s v=""/>
    <s v=""/>
    <n v="0"/>
    <x v="30"/>
  </r>
  <r>
    <x v="0"/>
    <x v="19"/>
    <x v="2"/>
    <x v="0"/>
    <x v="0"/>
    <x v="0"/>
    <x v="31"/>
    <s v="Subbase, CIP - $Cyd"/>
    <m/>
    <n v="3863"/>
    <x v="4"/>
    <x v="0"/>
    <s v=""/>
    <x v="21"/>
    <n v="133"/>
    <x v="0"/>
    <s v="902A, D"/>
    <m/>
    <m/>
    <m/>
    <n v="3863"/>
    <s v="Subbase, CIP"/>
    <s v=""/>
    <s v=""/>
    <s v="US23_CON_007"/>
    <n v="81910"/>
    <x v="32"/>
    <n v="11"/>
    <x v="0"/>
    <x v="0"/>
    <b v="1"/>
    <n v="12"/>
    <n v="12"/>
    <n v="12"/>
    <n v="12"/>
    <n v="12"/>
    <n v="12"/>
    <s v="Subbase, CIP"/>
    <s v=""/>
    <s v=""/>
    <s v=""/>
    <s v=""/>
    <s v=""/>
    <n v="0"/>
    <x v="32"/>
  </r>
  <r>
    <x v="0"/>
    <x v="20"/>
    <x v="2"/>
    <x v="0"/>
    <x v="0"/>
    <x v="0"/>
    <x v="31"/>
    <s v="Subbase, CIP - $Cyd"/>
    <m/>
    <n v="3694"/>
    <x v="4"/>
    <x v="0"/>
    <s v=""/>
    <x v="22"/>
    <n v="134"/>
    <x v="0"/>
    <s v="902A, D"/>
    <m/>
    <m/>
    <m/>
    <n v="3694"/>
    <s v="Subbase, CIP"/>
    <s v=""/>
    <s v=""/>
    <s v="US23_CON_008"/>
    <n v="81910"/>
    <x v="32"/>
    <n v="12"/>
    <x v="0"/>
    <x v="0"/>
    <b v="1"/>
    <n v="12"/>
    <n v="12"/>
    <n v="12"/>
    <n v="12"/>
    <n v="12"/>
    <n v="12"/>
    <s v="Subbase, CIP"/>
    <s v=""/>
    <s v=""/>
    <s v=""/>
    <s v=""/>
    <s v=""/>
    <n v="0"/>
    <x v="32"/>
  </r>
  <r>
    <x v="0"/>
    <x v="21"/>
    <x v="2"/>
    <x v="0"/>
    <x v="0"/>
    <x v="0"/>
    <x v="31"/>
    <s v="Subbase, CIP - $Cyd"/>
    <m/>
    <n v="3739"/>
    <x v="4"/>
    <x v="0"/>
    <s v=""/>
    <x v="23"/>
    <n v="135"/>
    <x v="0"/>
    <s v="902A, D"/>
    <m/>
    <m/>
    <m/>
    <n v="3739"/>
    <s v="Subbase, CIP"/>
    <s v=""/>
    <s v=""/>
    <s v="US23_CON_009"/>
    <n v="81910"/>
    <x v="32"/>
    <n v="13"/>
    <x v="0"/>
    <x v="0"/>
    <b v="1"/>
    <n v="12"/>
    <n v="12"/>
    <n v="12"/>
    <n v="12"/>
    <n v="12"/>
    <n v="12"/>
    <s v="Subbase, CIP"/>
    <s v=""/>
    <s v=""/>
    <s v=""/>
    <s v=""/>
    <s v=""/>
    <n v="0"/>
    <x v="32"/>
  </r>
  <r>
    <x v="0"/>
    <x v="22"/>
    <x v="2"/>
    <x v="0"/>
    <x v="0"/>
    <x v="0"/>
    <x v="31"/>
    <s v="Subbase, CIP - $Cyd"/>
    <m/>
    <n v="5257"/>
    <x v="4"/>
    <x v="0"/>
    <s v=""/>
    <x v="24"/>
    <n v="136"/>
    <x v="0"/>
    <s v="902A, D"/>
    <m/>
    <m/>
    <m/>
    <n v="5257"/>
    <s v="Subbase, CIP"/>
    <s v=""/>
    <s v=""/>
    <s v="US23_CON_010"/>
    <n v="81910"/>
    <x v="32"/>
    <n v="14"/>
    <x v="0"/>
    <x v="0"/>
    <b v="1"/>
    <n v="12"/>
    <n v="12"/>
    <n v="12"/>
    <n v="12"/>
    <n v="12"/>
    <n v="12"/>
    <s v="Subbase, CIP"/>
    <s v=""/>
    <s v=""/>
    <s v=""/>
    <s v=""/>
    <s v=""/>
    <n v="0"/>
    <x v="32"/>
  </r>
  <r>
    <x v="0"/>
    <x v="23"/>
    <x v="2"/>
    <x v="0"/>
    <x v="0"/>
    <x v="0"/>
    <x v="31"/>
    <s v="Subbase, CIP - $Cyd"/>
    <m/>
    <n v="3720"/>
    <x v="4"/>
    <x v="0"/>
    <s v=""/>
    <x v="25"/>
    <n v="137"/>
    <x v="0"/>
    <s v="902A, D"/>
    <m/>
    <m/>
    <m/>
    <n v="3720"/>
    <s v="Subbase, CIP"/>
    <s v=""/>
    <s v=""/>
    <s v="US23_CON_011"/>
    <n v="81910"/>
    <x v="32"/>
    <n v="15"/>
    <x v="0"/>
    <x v="0"/>
    <b v="1"/>
    <n v="12"/>
    <n v="12"/>
    <n v="12"/>
    <n v="12"/>
    <n v="12"/>
    <n v="12"/>
    <s v="Subbase, CIP"/>
    <s v=""/>
    <s v=""/>
    <s v=""/>
    <s v=""/>
    <s v=""/>
    <n v="0"/>
    <x v="32"/>
  </r>
  <r>
    <x v="0"/>
    <x v="24"/>
    <x v="2"/>
    <x v="0"/>
    <x v="0"/>
    <x v="0"/>
    <x v="31"/>
    <s v="Subbase, CIP - $Cyd"/>
    <m/>
    <n v="3903"/>
    <x v="4"/>
    <x v="0"/>
    <s v=""/>
    <x v="26"/>
    <n v="138"/>
    <x v="0"/>
    <s v="902A, D"/>
    <m/>
    <m/>
    <m/>
    <n v="3903"/>
    <s v="Subbase, CIP"/>
    <s v=""/>
    <s v=""/>
    <s v="US23_CON_012"/>
    <n v="81910"/>
    <x v="32"/>
    <n v="16"/>
    <x v="0"/>
    <x v="0"/>
    <b v="1"/>
    <n v="12"/>
    <n v="12"/>
    <n v="12"/>
    <n v="12"/>
    <n v="12"/>
    <n v="12"/>
    <s v="Subbase, CIP"/>
    <s v=""/>
    <s v=""/>
    <s v=""/>
    <s v=""/>
    <s v=""/>
    <n v="0"/>
    <x v="32"/>
  </r>
  <r>
    <x v="0"/>
    <x v="25"/>
    <x v="2"/>
    <x v="0"/>
    <x v="0"/>
    <x v="0"/>
    <x v="31"/>
    <s v="Subbase, CIP - $Cyd"/>
    <m/>
    <n v="3935"/>
    <x v="4"/>
    <x v="0"/>
    <s v=""/>
    <x v="27"/>
    <n v="139"/>
    <x v="0"/>
    <s v="902A, D"/>
    <m/>
    <m/>
    <m/>
    <n v="3935"/>
    <s v="Subbase, CIP"/>
    <s v=""/>
    <s v=""/>
    <s v="US23_CON_013"/>
    <n v="81910"/>
    <x v="32"/>
    <n v="17"/>
    <x v="0"/>
    <x v="0"/>
    <b v="1"/>
    <n v="12"/>
    <n v="12"/>
    <n v="12"/>
    <n v="12"/>
    <n v="12"/>
    <n v="12"/>
    <s v="Subbase, CIP"/>
    <s v=""/>
    <s v=""/>
    <s v=""/>
    <s v=""/>
    <s v=""/>
    <n v="0"/>
    <x v="32"/>
  </r>
  <r>
    <x v="0"/>
    <x v="26"/>
    <x v="2"/>
    <x v="0"/>
    <x v="0"/>
    <x v="0"/>
    <x v="31"/>
    <s v="Subbase, CIP - $Cyd"/>
    <m/>
    <n v="5101"/>
    <x v="4"/>
    <x v="0"/>
    <s v=""/>
    <x v="28"/>
    <n v="140"/>
    <x v="0"/>
    <s v="902A, D"/>
    <m/>
    <m/>
    <m/>
    <n v="5101"/>
    <s v="Subbase, CIP"/>
    <s v=""/>
    <s v=""/>
    <n v="134"/>
    <n v="81910"/>
    <x v="32"/>
    <n v="18"/>
    <x v="0"/>
    <x v="0"/>
    <b v="1"/>
    <n v="12"/>
    <n v="12"/>
    <n v="12"/>
    <n v="12"/>
    <n v="12"/>
    <n v="12"/>
    <s v="Subbase, CIP"/>
    <s v=""/>
    <s v=""/>
    <s v=""/>
    <s v=""/>
    <s v=""/>
    <n v="0"/>
    <x v="32"/>
  </r>
  <r>
    <x v="0"/>
    <x v="27"/>
    <x v="2"/>
    <x v="0"/>
    <x v="0"/>
    <x v="0"/>
    <x v="31"/>
    <s v="Subbase, CIP - $Cyd"/>
    <m/>
    <n v="3937"/>
    <x v="4"/>
    <x v="0"/>
    <s v=""/>
    <x v="29"/>
    <n v="141"/>
    <x v="0"/>
    <s v="902A, D"/>
    <m/>
    <m/>
    <m/>
    <n v="3937"/>
    <s v="Subbase, CIP"/>
    <s v=""/>
    <s v=""/>
    <s v="US23_CON_015"/>
    <n v="81910"/>
    <x v="32"/>
    <n v="19"/>
    <x v="0"/>
    <x v="0"/>
    <b v="1"/>
    <n v="12"/>
    <n v="12"/>
    <n v="12"/>
    <n v="12"/>
    <n v="12"/>
    <n v="12"/>
    <s v="Subbase, CIP"/>
    <s v=""/>
    <s v=""/>
    <s v=""/>
    <s v=""/>
    <s v=""/>
    <n v="0"/>
    <x v="32"/>
  </r>
  <r>
    <x v="0"/>
    <x v="28"/>
    <x v="2"/>
    <x v="0"/>
    <x v="0"/>
    <x v="0"/>
    <x v="31"/>
    <s v="Subbase, CIP - $Cyd"/>
    <m/>
    <n v="4741"/>
    <x v="4"/>
    <x v="0"/>
    <s v=""/>
    <x v="30"/>
    <n v="142"/>
    <x v="0"/>
    <s v="902A, D"/>
    <m/>
    <m/>
    <m/>
    <n v="4741"/>
    <s v="Subbase, CIP"/>
    <s v=""/>
    <s v=""/>
    <s v="US23_CON_016"/>
    <n v="81910"/>
    <x v="32"/>
    <n v="20"/>
    <x v="0"/>
    <x v="0"/>
    <b v="1"/>
    <n v="12"/>
    <n v="12"/>
    <n v="12"/>
    <n v="12"/>
    <n v="12"/>
    <n v="12"/>
    <s v="Subbase, CIP"/>
    <s v=""/>
    <s v=""/>
    <s v=""/>
    <s v=""/>
    <s v=""/>
    <n v="0"/>
    <x v="32"/>
  </r>
  <r>
    <x v="0"/>
    <x v="29"/>
    <x v="2"/>
    <x v="0"/>
    <x v="0"/>
    <x v="0"/>
    <x v="31"/>
    <s v="Subbase, CIP - $Cyd"/>
    <m/>
    <n v="3929"/>
    <x v="4"/>
    <x v="0"/>
    <s v=""/>
    <x v="31"/>
    <n v="143"/>
    <x v="0"/>
    <s v="902A, D"/>
    <m/>
    <m/>
    <m/>
    <n v="3929"/>
    <s v="Subbase, CIP"/>
    <s v=""/>
    <s v=""/>
    <s v="US23_CON_017"/>
    <n v="81910"/>
    <x v="32"/>
    <n v="21"/>
    <x v="0"/>
    <x v="0"/>
    <b v="1"/>
    <n v="12"/>
    <n v="12"/>
    <n v="12"/>
    <n v="12"/>
    <n v="12"/>
    <n v="12"/>
    <s v="Subbase, CIP"/>
    <s v=""/>
    <s v=""/>
    <s v=""/>
    <s v=""/>
    <s v=""/>
    <n v="0"/>
    <x v="32"/>
  </r>
  <r>
    <x v="0"/>
    <x v="30"/>
    <x v="2"/>
    <x v="0"/>
    <x v="0"/>
    <x v="0"/>
    <x v="31"/>
    <s v="Subbase, CIP - $Cyd"/>
    <m/>
    <n v="3666"/>
    <x v="4"/>
    <x v="0"/>
    <s v=""/>
    <x v="32"/>
    <n v="144"/>
    <x v="0"/>
    <s v="902A, D"/>
    <m/>
    <m/>
    <m/>
    <n v="3666"/>
    <s v="Subbase, CIP"/>
    <s v=""/>
    <s v=""/>
    <s v="US23_CON_018"/>
    <n v="81910"/>
    <x v="32"/>
    <n v="22"/>
    <x v="0"/>
    <x v="0"/>
    <b v="1"/>
    <n v="12"/>
    <n v="12"/>
    <n v="12"/>
    <n v="12"/>
    <n v="12"/>
    <n v="12"/>
    <s v="Subbase, CIP"/>
    <s v=""/>
    <s v=""/>
    <s v=""/>
    <s v=""/>
    <s v=""/>
    <n v="0"/>
    <x v="32"/>
  </r>
  <r>
    <x v="0"/>
    <x v="31"/>
    <x v="2"/>
    <x v="0"/>
    <x v="0"/>
    <x v="0"/>
    <x v="31"/>
    <s v="Subbase, CIP - $Cyd"/>
    <m/>
    <n v="5134"/>
    <x v="4"/>
    <x v="0"/>
    <s v=""/>
    <x v="33"/>
    <n v="145"/>
    <x v="0"/>
    <s v="902A, D"/>
    <m/>
    <m/>
    <m/>
    <n v="5134"/>
    <s v="Subbase, CIP"/>
    <s v=""/>
    <s v=""/>
    <s v="US23_CON_019"/>
    <n v="81910"/>
    <x v="32"/>
    <n v="23"/>
    <x v="0"/>
    <x v="0"/>
    <b v="1"/>
    <n v="12"/>
    <n v="12"/>
    <n v="12"/>
    <n v="12"/>
    <n v="12"/>
    <n v="12"/>
    <s v="Subbase, CIP"/>
    <s v=""/>
    <s v=""/>
    <s v=""/>
    <s v=""/>
    <s v=""/>
    <n v="0"/>
    <x v="32"/>
  </r>
  <r>
    <x v="0"/>
    <x v="32"/>
    <x v="2"/>
    <x v="0"/>
    <x v="0"/>
    <x v="0"/>
    <x v="31"/>
    <s v="Subbase, CIP - $Cyd"/>
    <m/>
    <n v="2326"/>
    <x v="4"/>
    <x v="0"/>
    <s v=""/>
    <x v="34"/>
    <n v="146"/>
    <x v="0"/>
    <s v="902A, D"/>
    <m/>
    <m/>
    <m/>
    <n v="2326"/>
    <s v="Subbase, CIP"/>
    <s v=""/>
    <s v=""/>
    <s v="US23_CON_020"/>
    <n v="81910"/>
    <x v="32"/>
    <n v="24"/>
    <x v="0"/>
    <x v="0"/>
    <b v="1"/>
    <n v="12"/>
    <n v="12"/>
    <n v="12"/>
    <n v="12"/>
    <n v="12"/>
    <n v="12"/>
    <s v="Subbase, CIP"/>
    <s v=""/>
    <s v=""/>
    <s v=""/>
    <s v=""/>
    <s v=""/>
    <n v="0"/>
    <x v="32"/>
  </r>
  <r>
    <x v="0"/>
    <x v="15"/>
    <x v="2"/>
    <x v="0"/>
    <x v="0"/>
    <x v="0"/>
    <x v="24"/>
    <s v="Aggregate Base, 4 inch - $Syd"/>
    <m/>
    <n v="703"/>
    <x v="2"/>
    <x v="0"/>
    <s v=""/>
    <x v="17"/>
    <n v="147"/>
    <x v="0"/>
    <s v="902C"/>
    <m/>
    <m/>
    <m/>
    <n v="703"/>
    <s v="Aggregate Base, 4 inch"/>
    <s v=""/>
    <s v=""/>
    <s v="M-60_CON_005"/>
    <n v="9351"/>
    <x v="24"/>
    <n v="2"/>
    <x v="0"/>
    <x v="0"/>
    <b v="1"/>
    <n v="10"/>
    <n v="22"/>
    <n v="22"/>
    <n v="22"/>
    <n v="22"/>
    <n v="22"/>
    <s v="Aggregate"/>
    <s v="Base, 4 inch"/>
    <s v=""/>
    <s v=""/>
    <s v=""/>
    <s v=""/>
    <n v="0"/>
    <x v="24"/>
  </r>
  <r>
    <x v="0"/>
    <x v="16"/>
    <x v="2"/>
    <x v="0"/>
    <x v="0"/>
    <x v="0"/>
    <x v="24"/>
    <s v="Aggregate Base, 4 inch - $Syd"/>
    <m/>
    <n v="458"/>
    <x v="2"/>
    <x v="0"/>
    <s v=""/>
    <x v="18"/>
    <n v="148"/>
    <x v="0"/>
    <s v="902C"/>
    <m/>
    <m/>
    <m/>
    <n v="458"/>
    <s v="Aggregate Base, 4 inch"/>
    <s v=""/>
    <s v=""/>
    <s v="M-60_CON_006"/>
    <n v="9351"/>
    <x v="24"/>
    <n v="3"/>
    <x v="0"/>
    <x v="0"/>
    <b v="1"/>
    <n v="10"/>
    <n v="22"/>
    <n v="22"/>
    <n v="22"/>
    <n v="22"/>
    <n v="22"/>
    <s v="Aggregate"/>
    <s v="Base, 4 inch"/>
    <s v=""/>
    <s v=""/>
    <s v=""/>
    <s v=""/>
    <n v="0"/>
    <x v="24"/>
  </r>
  <r>
    <x v="0"/>
    <x v="5"/>
    <x v="2"/>
    <x v="0"/>
    <x v="0"/>
    <x v="0"/>
    <x v="24"/>
    <s v="Aggregate Base, 4 inch - $Syd"/>
    <m/>
    <n v="231"/>
    <x v="2"/>
    <x v="0"/>
    <s v=""/>
    <x v="5"/>
    <n v="149"/>
    <x v="0"/>
    <s v="902C"/>
    <m/>
    <m/>
    <m/>
    <n v="231"/>
    <s v="Aggregate Base, 4 inch"/>
    <s v=""/>
    <s v=""/>
    <n v="30"/>
    <n v="9351"/>
    <x v="24"/>
    <n v="4"/>
    <x v="0"/>
    <x v="0"/>
    <b v="1"/>
    <n v="10"/>
    <n v="22"/>
    <n v="22"/>
    <n v="22"/>
    <n v="22"/>
    <n v="22"/>
    <s v="Aggregate"/>
    <s v="Base, 4 inch"/>
    <s v=""/>
    <s v=""/>
    <s v=""/>
    <s v=""/>
    <n v="0"/>
    <x v="24"/>
  </r>
  <r>
    <x v="0"/>
    <x v="18"/>
    <x v="2"/>
    <x v="0"/>
    <x v="0"/>
    <x v="0"/>
    <x v="24"/>
    <s v="Aggregate Base, 4 inch - $Syd"/>
    <m/>
    <n v="235"/>
    <x v="2"/>
    <x v="0"/>
    <s v=""/>
    <x v="20"/>
    <n v="150"/>
    <x v="0"/>
    <s v="902C"/>
    <m/>
    <m/>
    <m/>
    <n v="235"/>
    <s v="Aggregate Base, 4 inch"/>
    <s v=""/>
    <s v=""/>
    <s v="US23_CON_005"/>
    <n v="9351"/>
    <x v="24"/>
    <n v="5"/>
    <x v="0"/>
    <x v="0"/>
    <b v="1"/>
    <n v="10"/>
    <n v="22"/>
    <n v="22"/>
    <n v="22"/>
    <n v="22"/>
    <n v="22"/>
    <s v="Aggregate"/>
    <s v="Base, 4 inch"/>
    <s v=""/>
    <s v=""/>
    <s v=""/>
    <s v=""/>
    <n v="0"/>
    <x v="24"/>
  </r>
  <r>
    <x v="0"/>
    <x v="11"/>
    <x v="3"/>
    <x v="1"/>
    <x v="12"/>
    <x v="0"/>
    <x v="29"/>
    <s v="Culv End Sect, 12 inch - $Ea"/>
    <m/>
    <n v="1"/>
    <x v="7"/>
    <x v="0"/>
    <s v=""/>
    <x v="13"/>
    <n v="151"/>
    <x v="0"/>
    <s v="401B, C"/>
    <m/>
    <m/>
    <m/>
    <n v="1"/>
    <s v="Culv End Sect, 12 inch"/>
    <s v=""/>
    <s v=""/>
    <n v="80"/>
    <n v="3"/>
    <x v="30"/>
    <n v="3"/>
    <x v="0"/>
    <x v="0"/>
    <b v="1"/>
    <n v="15"/>
    <n v="22"/>
    <n v="22"/>
    <n v="22"/>
    <n v="22"/>
    <n v="22"/>
    <s v="Culv End Sect,"/>
    <s v="12 inch"/>
    <s v=""/>
    <s v=""/>
    <s v=""/>
    <s v=""/>
    <n v="0"/>
    <x v="30"/>
  </r>
  <r>
    <x v="0"/>
    <x v="19"/>
    <x v="2"/>
    <x v="0"/>
    <x v="0"/>
    <x v="0"/>
    <x v="24"/>
    <s v="Aggregate Base, 4 inch - $Syd"/>
    <m/>
    <n v="805"/>
    <x v="2"/>
    <x v="0"/>
    <s v=""/>
    <x v="21"/>
    <n v="152"/>
    <x v="0"/>
    <s v="902C"/>
    <m/>
    <m/>
    <m/>
    <n v="805"/>
    <s v="Aggregate Base, 4 inch"/>
    <s v=""/>
    <s v=""/>
    <s v="US23_CON_007"/>
    <n v="9351"/>
    <x v="24"/>
    <n v="6"/>
    <x v="0"/>
    <x v="0"/>
    <b v="1"/>
    <n v="10"/>
    <n v="22"/>
    <n v="22"/>
    <n v="22"/>
    <n v="22"/>
    <n v="22"/>
    <s v="Aggregate"/>
    <s v="Base, 4 inch"/>
    <s v=""/>
    <s v=""/>
    <s v=""/>
    <s v=""/>
    <n v="0"/>
    <x v="24"/>
  </r>
  <r>
    <x v="0"/>
    <x v="20"/>
    <x v="2"/>
    <x v="0"/>
    <x v="0"/>
    <x v="0"/>
    <x v="24"/>
    <s v="Aggregate Base, 4 inch - $Syd"/>
    <m/>
    <n v="367"/>
    <x v="2"/>
    <x v="0"/>
    <s v=""/>
    <x v="22"/>
    <n v="153"/>
    <x v="0"/>
    <s v="902C"/>
    <m/>
    <m/>
    <m/>
    <n v="367"/>
    <s v="Aggregate Base, 4 inch"/>
    <s v=""/>
    <s v=""/>
    <s v="US23_CON_008"/>
    <n v="9351"/>
    <x v="24"/>
    <n v="7"/>
    <x v="0"/>
    <x v="0"/>
    <b v="1"/>
    <n v="10"/>
    <n v="22"/>
    <n v="22"/>
    <n v="22"/>
    <n v="22"/>
    <n v="22"/>
    <s v="Aggregate"/>
    <s v="Base, 4 inch"/>
    <s v=""/>
    <s v=""/>
    <s v=""/>
    <s v=""/>
    <n v="0"/>
    <x v="24"/>
  </r>
  <r>
    <x v="0"/>
    <x v="21"/>
    <x v="2"/>
    <x v="0"/>
    <x v="0"/>
    <x v="0"/>
    <x v="24"/>
    <s v="Aggregate Base, 4 inch - $Syd"/>
    <m/>
    <n v="736"/>
    <x v="2"/>
    <x v="0"/>
    <s v=""/>
    <x v="23"/>
    <n v="154"/>
    <x v="0"/>
    <s v="902C"/>
    <m/>
    <m/>
    <m/>
    <n v="736"/>
    <s v="Aggregate Base, 4 inch"/>
    <s v=""/>
    <s v=""/>
    <s v="US23_CON_009"/>
    <n v="9351"/>
    <x v="24"/>
    <n v="8"/>
    <x v="0"/>
    <x v="0"/>
    <b v="1"/>
    <n v="10"/>
    <n v="22"/>
    <n v="22"/>
    <n v="22"/>
    <n v="22"/>
    <n v="22"/>
    <s v="Aggregate"/>
    <s v="Base, 4 inch"/>
    <s v=""/>
    <s v=""/>
    <s v=""/>
    <s v=""/>
    <n v="0"/>
    <x v="24"/>
  </r>
  <r>
    <x v="0"/>
    <x v="22"/>
    <x v="2"/>
    <x v="0"/>
    <x v="0"/>
    <x v="0"/>
    <x v="24"/>
    <s v="Aggregate Base, 4 inch - $Syd"/>
    <m/>
    <n v="979"/>
    <x v="2"/>
    <x v="0"/>
    <s v=""/>
    <x v="24"/>
    <n v="155"/>
    <x v="0"/>
    <s v="902C"/>
    <m/>
    <m/>
    <m/>
    <n v="979"/>
    <s v="Aggregate Base, 4 inch"/>
    <s v=""/>
    <s v=""/>
    <s v="US23_CON_010"/>
    <n v="9351"/>
    <x v="24"/>
    <n v="9"/>
    <x v="0"/>
    <x v="0"/>
    <b v="1"/>
    <n v="10"/>
    <n v="22"/>
    <n v="22"/>
    <n v="22"/>
    <n v="22"/>
    <n v="22"/>
    <s v="Aggregate"/>
    <s v="Base, 4 inch"/>
    <s v=""/>
    <s v=""/>
    <s v=""/>
    <s v=""/>
    <n v="0"/>
    <x v="24"/>
  </r>
  <r>
    <x v="0"/>
    <x v="23"/>
    <x v="2"/>
    <x v="0"/>
    <x v="0"/>
    <x v="0"/>
    <x v="24"/>
    <s v="Aggregate Base, 4 inch - $Syd"/>
    <m/>
    <n v="886"/>
    <x v="2"/>
    <x v="0"/>
    <s v=""/>
    <x v="25"/>
    <n v="156"/>
    <x v="0"/>
    <s v="902C"/>
    <m/>
    <m/>
    <m/>
    <n v="886"/>
    <s v="Aggregate Base, 4 inch"/>
    <s v=""/>
    <s v=""/>
    <s v="US23_CON_011"/>
    <n v="9351"/>
    <x v="24"/>
    <n v="10"/>
    <x v="0"/>
    <x v="0"/>
    <b v="1"/>
    <n v="10"/>
    <n v="22"/>
    <n v="22"/>
    <n v="22"/>
    <n v="22"/>
    <n v="22"/>
    <s v="Aggregate"/>
    <s v="Base, 4 inch"/>
    <s v=""/>
    <s v=""/>
    <s v=""/>
    <s v=""/>
    <n v="0"/>
    <x v="24"/>
  </r>
  <r>
    <x v="0"/>
    <x v="24"/>
    <x v="2"/>
    <x v="0"/>
    <x v="0"/>
    <x v="0"/>
    <x v="24"/>
    <s v="Aggregate Base, 4 inch - $Syd"/>
    <m/>
    <n v="734"/>
    <x v="2"/>
    <x v="0"/>
    <s v=""/>
    <x v="26"/>
    <n v="157"/>
    <x v="0"/>
    <s v="902C"/>
    <m/>
    <m/>
    <m/>
    <n v="734"/>
    <s v="Aggregate Base, 4 inch"/>
    <s v=""/>
    <s v=""/>
    <s v="US23_CON_012"/>
    <n v="9351"/>
    <x v="24"/>
    <n v="11"/>
    <x v="0"/>
    <x v="0"/>
    <b v="1"/>
    <n v="10"/>
    <n v="22"/>
    <n v="22"/>
    <n v="22"/>
    <n v="22"/>
    <n v="22"/>
    <s v="Aggregate"/>
    <s v="Base, 4 inch"/>
    <s v=""/>
    <s v=""/>
    <s v=""/>
    <s v=""/>
    <n v="0"/>
    <x v="24"/>
  </r>
  <r>
    <x v="0"/>
    <x v="25"/>
    <x v="2"/>
    <x v="0"/>
    <x v="0"/>
    <x v="0"/>
    <x v="24"/>
    <s v="Aggregate Base, 4 inch - $Syd"/>
    <m/>
    <n v="747"/>
    <x v="2"/>
    <x v="0"/>
    <s v=""/>
    <x v="27"/>
    <n v="158"/>
    <x v="0"/>
    <s v="902C"/>
    <m/>
    <m/>
    <m/>
    <n v="747"/>
    <s v="Aggregate Base, 4 inch"/>
    <s v=""/>
    <s v=""/>
    <s v="US23_CON_013"/>
    <n v="9351"/>
    <x v="24"/>
    <n v="12"/>
    <x v="0"/>
    <x v="0"/>
    <b v="1"/>
    <n v="10"/>
    <n v="22"/>
    <n v="22"/>
    <n v="22"/>
    <n v="22"/>
    <n v="22"/>
    <s v="Aggregate"/>
    <s v="Base, 4 inch"/>
    <s v=""/>
    <s v=""/>
    <s v=""/>
    <s v=""/>
    <n v="0"/>
    <x v="24"/>
  </r>
  <r>
    <x v="0"/>
    <x v="26"/>
    <x v="2"/>
    <x v="0"/>
    <x v="0"/>
    <x v="0"/>
    <x v="24"/>
    <s v="Aggregate Base, 4 inch - $Syd"/>
    <m/>
    <n v="293"/>
    <x v="2"/>
    <x v="0"/>
    <s v=""/>
    <x v="28"/>
    <n v="159"/>
    <x v="0"/>
    <s v="902C"/>
    <m/>
    <m/>
    <m/>
    <n v="293"/>
    <s v="Aggregate Base, 4 inch"/>
    <s v=""/>
    <s v=""/>
    <n v="134"/>
    <n v="9351"/>
    <x v="24"/>
    <n v="13"/>
    <x v="0"/>
    <x v="0"/>
    <b v="1"/>
    <n v="10"/>
    <n v="22"/>
    <n v="22"/>
    <n v="22"/>
    <n v="22"/>
    <n v="22"/>
    <s v="Aggregate"/>
    <s v="Base, 4 inch"/>
    <s v=""/>
    <s v=""/>
    <s v=""/>
    <s v=""/>
    <n v="0"/>
    <x v="24"/>
  </r>
  <r>
    <x v="0"/>
    <x v="27"/>
    <x v="2"/>
    <x v="0"/>
    <x v="0"/>
    <x v="0"/>
    <x v="24"/>
    <s v="Aggregate Base, 4 inch - $Syd"/>
    <m/>
    <n v="381"/>
    <x v="2"/>
    <x v="0"/>
    <s v=""/>
    <x v="29"/>
    <n v="160"/>
    <x v="0"/>
    <s v="902C"/>
    <m/>
    <m/>
    <m/>
    <n v="381"/>
    <s v="Aggregate Base, 4 inch"/>
    <s v=""/>
    <s v=""/>
    <s v="US23_CON_015"/>
    <n v="9351"/>
    <x v="24"/>
    <n v="14"/>
    <x v="0"/>
    <x v="0"/>
    <b v="1"/>
    <n v="10"/>
    <n v="22"/>
    <n v="22"/>
    <n v="22"/>
    <n v="22"/>
    <n v="22"/>
    <s v="Aggregate"/>
    <s v="Base, 4 inch"/>
    <s v=""/>
    <s v=""/>
    <s v=""/>
    <s v=""/>
    <n v="0"/>
    <x v="24"/>
  </r>
  <r>
    <x v="0"/>
    <x v="28"/>
    <x v="2"/>
    <x v="0"/>
    <x v="0"/>
    <x v="0"/>
    <x v="24"/>
    <s v="Aggregate Base, 4 inch - $Syd"/>
    <m/>
    <n v="324"/>
    <x v="2"/>
    <x v="0"/>
    <s v=""/>
    <x v="30"/>
    <n v="161"/>
    <x v="0"/>
    <s v="902C"/>
    <m/>
    <m/>
    <m/>
    <n v="324"/>
    <s v="Aggregate Base, 4 inch"/>
    <s v=""/>
    <s v=""/>
    <s v="US23_CON_016"/>
    <n v="9351"/>
    <x v="24"/>
    <n v="15"/>
    <x v="0"/>
    <x v="0"/>
    <b v="1"/>
    <n v="10"/>
    <n v="22"/>
    <n v="22"/>
    <n v="22"/>
    <n v="22"/>
    <n v="22"/>
    <s v="Aggregate"/>
    <s v="Base, 4 inch"/>
    <s v=""/>
    <s v=""/>
    <s v=""/>
    <s v=""/>
    <n v="0"/>
    <x v="24"/>
  </r>
  <r>
    <x v="0"/>
    <x v="29"/>
    <x v="2"/>
    <x v="0"/>
    <x v="0"/>
    <x v="0"/>
    <x v="24"/>
    <s v="Aggregate Base, 4 inch - $Syd"/>
    <m/>
    <n v="235"/>
    <x v="2"/>
    <x v="0"/>
    <s v=""/>
    <x v="31"/>
    <n v="162"/>
    <x v="0"/>
    <s v="902C"/>
    <m/>
    <m/>
    <m/>
    <n v="235"/>
    <s v="Aggregate Base, 4 inch"/>
    <s v=""/>
    <s v=""/>
    <s v="US23_CON_017"/>
    <n v="9351"/>
    <x v="24"/>
    <n v="16"/>
    <x v="0"/>
    <x v="0"/>
    <b v="1"/>
    <n v="10"/>
    <n v="22"/>
    <n v="22"/>
    <n v="22"/>
    <n v="22"/>
    <n v="22"/>
    <s v="Aggregate"/>
    <s v="Base, 4 inch"/>
    <s v=""/>
    <s v=""/>
    <s v=""/>
    <s v=""/>
    <n v="0"/>
    <x v="24"/>
  </r>
  <r>
    <x v="0"/>
    <x v="31"/>
    <x v="2"/>
    <x v="0"/>
    <x v="0"/>
    <x v="0"/>
    <x v="24"/>
    <s v="Aggregate Base, 4 inch - $Syd"/>
    <m/>
    <n v="212"/>
    <x v="2"/>
    <x v="0"/>
    <s v=""/>
    <x v="33"/>
    <n v="163"/>
    <x v="0"/>
    <s v="902C"/>
    <m/>
    <m/>
    <m/>
    <n v="212"/>
    <s v="Aggregate Base, 4 inch"/>
    <s v=""/>
    <s v=""/>
    <s v="US23_CON_019"/>
    <n v="9351"/>
    <x v="24"/>
    <n v="17"/>
    <x v="0"/>
    <x v="0"/>
    <b v="1"/>
    <n v="10"/>
    <n v="22"/>
    <n v="22"/>
    <n v="22"/>
    <n v="22"/>
    <n v="22"/>
    <s v="Aggregate"/>
    <s v="Base, 4 inch"/>
    <s v=""/>
    <s v=""/>
    <s v=""/>
    <s v=""/>
    <n v="0"/>
    <x v="24"/>
  </r>
  <r>
    <x v="0"/>
    <x v="11"/>
    <x v="2"/>
    <x v="3"/>
    <x v="10"/>
    <x v="0"/>
    <x v="32"/>
    <s v="Curb and Gutter, Conc, Det F3 - $Ft"/>
    <m/>
    <n v="22.96"/>
    <x v="6"/>
    <x v="0"/>
    <s v=""/>
    <x v="13"/>
    <n v="164"/>
    <x v="0"/>
    <s v="604A or B"/>
    <m/>
    <m/>
    <m/>
    <n v="23"/>
    <s v="Curb and Gutter, Conc, Det F3"/>
    <s v=""/>
    <s v=""/>
    <n v="80"/>
    <n v="23"/>
    <x v="33"/>
    <n v="1"/>
    <x v="0"/>
    <x v="0"/>
    <b v="1"/>
    <n v="9"/>
    <n v="22"/>
    <n v="29"/>
    <n v="29"/>
    <n v="29"/>
    <n v="29"/>
    <s v="Curb and"/>
    <s v="Gutter, Conc,"/>
    <s v="Det F3"/>
    <s v=""/>
    <s v=""/>
    <s v=""/>
    <n v="0"/>
    <x v="33"/>
  </r>
  <r>
    <x v="0"/>
    <x v="11"/>
    <x v="2"/>
    <x v="3"/>
    <x v="10"/>
    <x v="0"/>
    <x v="27"/>
    <s v="Curb and Gutter, Conc, Det F4 - $Ft"/>
    <m/>
    <n v="9.24"/>
    <x v="6"/>
    <x v="0"/>
    <s v=""/>
    <x v="13"/>
    <n v="165"/>
    <x v="0"/>
    <s v="604A or B"/>
    <m/>
    <m/>
    <m/>
    <n v="10"/>
    <s v="Curb and Gutter, Conc, Det F4"/>
    <s v=""/>
    <s v=""/>
    <n v="80"/>
    <n v="81"/>
    <x v="28"/>
    <n v="2"/>
    <x v="0"/>
    <x v="0"/>
    <b v="1"/>
    <n v="9"/>
    <n v="22"/>
    <n v="29"/>
    <n v="29"/>
    <n v="29"/>
    <n v="29"/>
    <s v="Curb and"/>
    <s v="Gutter, Conc,"/>
    <s v="Det F4"/>
    <s v=""/>
    <s v=""/>
    <s v=""/>
    <n v="0"/>
    <x v="28"/>
  </r>
  <r>
    <x v="0"/>
    <x v="11"/>
    <x v="2"/>
    <x v="3"/>
    <x v="10"/>
    <x v="0"/>
    <x v="28"/>
    <s v="Driveway Opening, Conc, Det M - $Ft"/>
    <m/>
    <n v="57.9"/>
    <x v="6"/>
    <x v="0"/>
    <s v=""/>
    <x v="13"/>
    <n v="166"/>
    <x v="0"/>
    <s v="604A or B"/>
    <m/>
    <m/>
    <m/>
    <n v="58"/>
    <s v="Driveway Opening, Conc, Det M"/>
    <s v=""/>
    <s v=""/>
    <n v="80"/>
    <n v="113"/>
    <x v="29"/>
    <n v="2"/>
    <x v="0"/>
    <x v="0"/>
    <b v="1"/>
    <n v="9"/>
    <n v="23"/>
    <n v="29"/>
    <n v="29"/>
    <n v="29"/>
    <n v="29"/>
    <s v="Driveway"/>
    <s v="Opening, Conc,"/>
    <s v="Det M"/>
    <s v=""/>
    <s v=""/>
    <s v=""/>
    <n v="0"/>
    <x v="29"/>
  </r>
  <r>
    <x v="0"/>
    <x v="11"/>
    <x v="5"/>
    <x v="3"/>
    <x v="10"/>
    <x v="0"/>
    <x v="33"/>
    <s v="Driveway, Nonreinf Conc, 6 inch - $Syd"/>
    <m/>
    <n v="40.11"/>
    <x v="2"/>
    <x v="0"/>
    <s v=""/>
    <x v="13"/>
    <n v="167"/>
    <x v="0"/>
    <s v="602A, 604A or B"/>
    <m/>
    <m/>
    <m/>
    <n v="41"/>
    <s v="Driveway, Nonreinf Conc, 6 inch"/>
    <s v=""/>
    <s v=""/>
    <n v="80"/>
    <n v="90"/>
    <x v="34"/>
    <n v="1"/>
    <x v="0"/>
    <x v="0"/>
    <b v="1"/>
    <n v="10"/>
    <n v="24"/>
    <n v="31"/>
    <n v="31"/>
    <n v="31"/>
    <n v="31"/>
    <s v="Driveway,"/>
    <s v="Nonreinf Conc,"/>
    <s v="6 inch"/>
    <s v=""/>
    <s v=""/>
    <s v=""/>
    <n v="0"/>
    <x v="34"/>
  </r>
  <r>
    <x v="0"/>
    <x v="11"/>
    <x v="1"/>
    <x v="3"/>
    <x v="10"/>
    <x v="0"/>
    <x v="3"/>
    <s v="HMA Approach - $Ton"/>
    <m/>
    <n v="5.53"/>
    <x v="1"/>
    <x v="0"/>
    <s v=""/>
    <x v="13"/>
    <n v="168"/>
    <x v="0"/>
    <s v="501C,D,DD,FF,G,U,W,Z, 902E"/>
    <m/>
    <m/>
    <m/>
    <n v="6"/>
    <s v="HMA Approach"/>
    <s v=""/>
    <s v=""/>
    <n v="80"/>
    <n v="233"/>
    <x v="3"/>
    <n v="7"/>
    <x v="0"/>
    <x v="0"/>
    <b v="1"/>
    <n v="12"/>
    <n v="12"/>
    <n v="12"/>
    <n v="12"/>
    <n v="12"/>
    <n v="12"/>
    <s v="HMA Approach"/>
    <s v=""/>
    <s v=""/>
    <s v=""/>
    <s v=""/>
    <s v=""/>
    <n v="0"/>
    <x v="3"/>
  </r>
  <r>
    <x v="0"/>
    <x v="11"/>
    <x v="5"/>
    <x v="3"/>
    <x v="10"/>
    <x v="0"/>
    <x v="34"/>
    <s v="Sidewalk, Conc, 6 inch - $Sft"/>
    <m/>
    <n v="183"/>
    <x v="9"/>
    <x v="0"/>
    <s v=""/>
    <x v="13"/>
    <n v="169"/>
    <x v="0"/>
    <s v="604A or B"/>
    <m/>
    <m/>
    <m/>
    <n v="183"/>
    <s v="Sidewalk, Conc, 6 inch"/>
    <s v=""/>
    <s v=""/>
    <n v="80"/>
    <n v="183"/>
    <x v="35"/>
    <n v="1"/>
    <x v="0"/>
    <x v="0"/>
    <b v="1"/>
    <n v="10"/>
    <n v="22"/>
    <n v="22"/>
    <n v="22"/>
    <n v="22"/>
    <n v="22"/>
    <s v="Sidewalk,"/>
    <s v="Conc, 6 inch"/>
    <s v=""/>
    <s v=""/>
    <s v=""/>
    <s v=""/>
    <n v="0"/>
    <x v="35"/>
  </r>
  <r>
    <x v="0"/>
    <x v="26"/>
    <x v="2"/>
    <x v="3"/>
    <x v="13"/>
    <x v="0"/>
    <x v="22"/>
    <s v="Aggregate Base, 6 inch - $Syd"/>
    <m/>
    <n v="72.11"/>
    <x v="2"/>
    <x v="0"/>
    <s v=""/>
    <x v="28"/>
    <n v="170"/>
    <x v="0"/>
    <s v="902C"/>
    <m/>
    <m/>
    <m/>
    <n v="73"/>
    <s v="Aggregate Base, 6 inch"/>
    <s v=""/>
    <s v=""/>
    <n v="134"/>
    <n v="137850"/>
    <x v="22"/>
    <n v="5"/>
    <x v="0"/>
    <x v="0"/>
    <b v="1"/>
    <n v="10"/>
    <n v="22"/>
    <n v="22"/>
    <n v="22"/>
    <n v="22"/>
    <n v="22"/>
    <s v="Aggregate"/>
    <s v="Base, 6 inch"/>
    <s v=""/>
    <s v=""/>
    <s v=""/>
    <s v=""/>
    <n v="0"/>
    <x v="22"/>
  </r>
  <r>
    <x v="0"/>
    <x v="12"/>
    <x v="2"/>
    <x v="0"/>
    <x v="0"/>
    <x v="0"/>
    <x v="22"/>
    <s v="Aggregate Base, 6 inch - $Syd"/>
    <m/>
    <n v="765"/>
    <x v="2"/>
    <x v="0"/>
    <s v=""/>
    <x v="14"/>
    <n v="171"/>
    <x v="0"/>
    <s v="902C"/>
    <m/>
    <m/>
    <m/>
    <n v="765"/>
    <s v="Aggregate Base, 6 inch"/>
    <s v=""/>
    <s v=""/>
    <s v="M-60_CON_001"/>
    <n v="137850"/>
    <x v="22"/>
    <n v="6"/>
    <x v="0"/>
    <x v="0"/>
    <b v="1"/>
    <n v="10"/>
    <n v="22"/>
    <n v="22"/>
    <n v="22"/>
    <n v="22"/>
    <n v="22"/>
    <s v="Aggregate"/>
    <s v="Base, 6 inch"/>
    <s v=""/>
    <s v=""/>
    <s v=""/>
    <s v=""/>
    <n v="0"/>
    <x v="22"/>
  </r>
  <r>
    <x v="0"/>
    <x v="13"/>
    <x v="2"/>
    <x v="0"/>
    <x v="0"/>
    <x v="0"/>
    <x v="22"/>
    <s v="Aggregate Base, 6 inch - $Syd"/>
    <m/>
    <n v="3267"/>
    <x v="2"/>
    <x v="0"/>
    <s v=""/>
    <x v="15"/>
    <n v="172"/>
    <x v="0"/>
    <s v="902C"/>
    <m/>
    <m/>
    <m/>
    <n v="3267"/>
    <s v="Aggregate Base, 6 inch"/>
    <s v=""/>
    <s v=""/>
    <s v="M-60_CON_002"/>
    <n v="137850"/>
    <x v="22"/>
    <n v="7"/>
    <x v="0"/>
    <x v="0"/>
    <b v="1"/>
    <n v="10"/>
    <n v="22"/>
    <n v="22"/>
    <n v="22"/>
    <n v="22"/>
    <n v="22"/>
    <s v="Aggregate"/>
    <s v="Base, 6 inch"/>
    <s v=""/>
    <s v=""/>
    <s v=""/>
    <s v=""/>
    <n v="0"/>
    <x v="22"/>
  </r>
  <r>
    <x v="0"/>
    <x v="14"/>
    <x v="2"/>
    <x v="0"/>
    <x v="0"/>
    <x v="0"/>
    <x v="22"/>
    <s v="Aggregate Base, 6 inch - $Syd"/>
    <m/>
    <n v="1876"/>
    <x v="2"/>
    <x v="0"/>
    <s v=""/>
    <x v="16"/>
    <n v="173"/>
    <x v="0"/>
    <s v="902C"/>
    <m/>
    <m/>
    <m/>
    <n v="1876"/>
    <s v="Aggregate Base, 6 inch"/>
    <s v=""/>
    <s v=""/>
    <s v="M-60_CON_004"/>
    <n v="137850"/>
    <x v="22"/>
    <n v="8"/>
    <x v="0"/>
    <x v="0"/>
    <b v="1"/>
    <n v="10"/>
    <n v="22"/>
    <n v="22"/>
    <n v="22"/>
    <n v="22"/>
    <n v="22"/>
    <s v="Aggregate"/>
    <s v="Base, 6 inch"/>
    <s v=""/>
    <s v=""/>
    <s v=""/>
    <s v=""/>
    <n v="0"/>
    <x v="22"/>
  </r>
  <r>
    <x v="0"/>
    <x v="15"/>
    <x v="2"/>
    <x v="0"/>
    <x v="0"/>
    <x v="0"/>
    <x v="22"/>
    <s v="Aggregate Base, 6 inch - $Syd"/>
    <m/>
    <n v="2001"/>
    <x v="2"/>
    <x v="0"/>
    <s v=""/>
    <x v="17"/>
    <n v="174"/>
    <x v="0"/>
    <s v="902C"/>
    <m/>
    <m/>
    <m/>
    <n v="2001"/>
    <s v="Aggregate Base, 6 inch"/>
    <s v=""/>
    <s v=""/>
    <s v="M-60_CON_005"/>
    <n v="137850"/>
    <x v="22"/>
    <n v="9"/>
    <x v="0"/>
    <x v="0"/>
    <b v="1"/>
    <n v="10"/>
    <n v="22"/>
    <n v="22"/>
    <n v="22"/>
    <n v="22"/>
    <n v="22"/>
    <s v="Aggregate"/>
    <s v="Base, 6 inch"/>
    <s v=""/>
    <s v=""/>
    <s v=""/>
    <s v=""/>
    <n v="0"/>
    <x v="22"/>
  </r>
  <r>
    <x v="0"/>
    <x v="16"/>
    <x v="2"/>
    <x v="0"/>
    <x v="0"/>
    <x v="0"/>
    <x v="22"/>
    <s v="Aggregate Base, 6 inch - $Syd"/>
    <m/>
    <n v="1758"/>
    <x v="2"/>
    <x v="0"/>
    <s v=""/>
    <x v="18"/>
    <n v="175"/>
    <x v="0"/>
    <s v="902C"/>
    <m/>
    <m/>
    <m/>
    <n v="1758"/>
    <s v="Aggregate Base, 6 inch"/>
    <s v=""/>
    <s v=""/>
    <s v="M-60_CON_006"/>
    <n v="137850"/>
    <x v="22"/>
    <n v="10"/>
    <x v="0"/>
    <x v="0"/>
    <b v="1"/>
    <n v="10"/>
    <n v="22"/>
    <n v="22"/>
    <n v="22"/>
    <n v="22"/>
    <n v="22"/>
    <s v="Aggregate"/>
    <s v="Base, 6 inch"/>
    <s v=""/>
    <s v=""/>
    <s v=""/>
    <s v=""/>
    <n v="0"/>
    <x v="22"/>
  </r>
  <r>
    <x v="0"/>
    <x v="4"/>
    <x v="2"/>
    <x v="0"/>
    <x v="0"/>
    <x v="0"/>
    <x v="22"/>
    <s v="Aggregate Base, 6 inch - $Syd"/>
    <m/>
    <n v="1741"/>
    <x v="2"/>
    <x v="0"/>
    <s v=""/>
    <x v="4"/>
    <n v="176"/>
    <x v="0"/>
    <s v="902C"/>
    <m/>
    <m/>
    <m/>
    <n v="1741"/>
    <s v="Aggregate Base, 6 inch"/>
    <s v=""/>
    <s v=""/>
    <n v="25"/>
    <n v="137850"/>
    <x v="22"/>
    <n v="11"/>
    <x v="0"/>
    <x v="0"/>
    <b v="1"/>
    <n v="10"/>
    <n v="22"/>
    <n v="22"/>
    <n v="22"/>
    <n v="22"/>
    <n v="22"/>
    <s v="Aggregate"/>
    <s v="Base, 6 inch"/>
    <s v=""/>
    <s v=""/>
    <s v=""/>
    <s v=""/>
    <n v="0"/>
    <x v="22"/>
  </r>
  <r>
    <x v="0"/>
    <x v="5"/>
    <x v="2"/>
    <x v="0"/>
    <x v="0"/>
    <x v="0"/>
    <x v="22"/>
    <s v="Aggregate Base, 6 inch - $Syd"/>
    <m/>
    <n v="8324"/>
    <x v="2"/>
    <x v="0"/>
    <s v=""/>
    <x v="5"/>
    <n v="177"/>
    <x v="0"/>
    <s v="902C"/>
    <m/>
    <m/>
    <m/>
    <n v="8324"/>
    <s v="Aggregate Base, 6 inch"/>
    <s v=""/>
    <s v=""/>
    <n v="30"/>
    <n v="137850"/>
    <x v="22"/>
    <n v="12"/>
    <x v="0"/>
    <x v="0"/>
    <b v="1"/>
    <n v="10"/>
    <n v="22"/>
    <n v="22"/>
    <n v="22"/>
    <n v="22"/>
    <n v="22"/>
    <s v="Aggregate"/>
    <s v="Base, 6 inch"/>
    <s v=""/>
    <s v=""/>
    <s v=""/>
    <s v=""/>
    <n v="0"/>
    <x v="22"/>
  </r>
  <r>
    <x v="0"/>
    <x v="6"/>
    <x v="2"/>
    <x v="0"/>
    <x v="0"/>
    <x v="0"/>
    <x v="22"/>
    <s v="Aggregate Base, 6 inch - $Syd"/>
    <m/>
    <n v="5892"/>
    <x v="2"/>
    <x v="0"/>
    <s v=""/>
    <x v="6"/>
    <n v="178"/>
    <x v="0"/>
    <s v="902C"/>
    <m/>
    <m/>
    <m/>
    <n v="5892"/>
    <s v="Aggregate Base, 6 inch"/>
    <s v=""/>
    <s v=""/>
    <n v="35"/>
    <n v="137850"/>
    <x v="22"/>
    <n v="13"/>
    <x v="0"/>
    <x v="0"/>
    <b v="1"/>
    <n v="10"/>
    <n v="22"/>
    <n v="22"/>
    <n v="22"/>
    <n v="22"/>
    <n v="22"/>
    <s v="Aggregate"/>
    <s v="Base, 6 inch"/>
    <s v=""/>
    <s v=""/>
    <s v=""/>
    <s v=""/>
    <n v="0"/>
    <x v="22"/>
  </r>
  <r>
    <x v="0"/>
    <x v="17"/>
    <x v="2"/>
    <x v="0"/>
    <x v="0"/>
    <x v="0"/>
    <x v="22"/>
    <s v="Aggregate Base, 6 inch - $Syd"/>
    <m/>
    <n v="5276"/>
    <x v="2"/>
    <x v="0"/>
    <s v=""/>
    <x v="19"/>
    <n v="179"/>
    <x v="0"/>
    <s v="902C"/>
    <m/>
    <m/>
    <m/>
    <n v="5276"/>
    <s v="Aggregate Base, 6 inch"/>
    <s v=""/>
    <s v=""/>
    <s v="US23_CON_004"/>
    <n v="137850"/>
    <x v="22"/>
    <n v="14"/>
    <x v="0"/>
    <x v="0"/>
    <b v="1"/>
    <n v="10"/>
    <n v="22"/>
    <n v="22"/>
    <n v="22"/>
    <n v="22"/>
    <n v="22"/>
    <s v="Aggregate"/>
    <s v="Base, 6 inch"/>
    <s v=""/>
    <s v=""/>
    <s v=""/>
    <s v=""/>
    <n v="0"/>
    <x v="22"/>
  </r>
  <r>
    <x v="0"/>
    <x v="26"/>
    <x v="2"/>
    <x v="3"/>
    <x v="13"/>
    <x v="0"/>
    <x v="35"/>
    <s v="Aggregate Surface Cse, 6 inch - $Syd"/>
    <m/>
    <n v="13.33"/>
    <x v="2"/>
    <x v="0"/>
    <s v=""/>
    <x v="28"/>
    <n v="180"/>
    <x v="0"/>
    <s v="902C, D"/>
    <m/>
    <m/>
    <m/>
    <n v="14"/>
    <s v="Aggregate Surface Cse, 6 inch"/>
    <s v=""/>
    <s v=""/>
    <n v="134"/>
    <n v="14"/>
    <x v="36"/>
    <n v="1"/>
    <x v="0"/>
    <x v="0"/>
    <b v="1"/>
    <n v="10"/>
    <n v="24"/>
    <n v="29"/>
    <n v="29"/>
    <n v="29"/>
    <n v="29"/>
    <s v="Aggregate"/>
    <s v="Surface Cse, 6"/>
    <s v="inch"/>
    <s v=""/>
    <s v=""/>
    <s v=""/>
    <n v="0"/>
    <x v="36"/>
  </r>
  <r>
    <x v="0"/>
    <x v="26"/>
    <x v="1"/>
    <x v="3"/>
    <x v="13"/>
    <x v="0"/>
    <x v="3"/>
    <s v="HMA Approach - $Ton"/>
    <m/>
    <n v="11.95"/>
    <x v="1"/>
    <x v="0"/>
    <s v=""/>
    <x v="28"/>
    <n v="181"/>
    <x v="0"/>
    <s v="501C,D,DD,FF,G,U,W,Z, 902E"/>
    <m/>
    <m/>
    <m/>
    <n v="12"/>
    <s v="HMA Approach"/>
    <s v=""/>
    <s v=""/>
    <n v="134"/>
    <n v="233"/>
    <x v="3"/>
    <n v="8"/>
    <x v="0"/>
    <x v="0"/>
    <b v="1"/>
    <n v="12"/>
    <n v="12"/>
    <n v="12"/>
    <n v="12"/>
    <n v="12"/>
    <n v="12"/>
    <s v="HMA Approach"/>
    <s v=""/>
    <s v=""/>
    <s v=""/>
    <s v=""/>
    <s v=""/>
    <n v="0"/>
    <x v="3"/>
  </r>
  <r>
    <x v="0"/>
    <x v="18"/>
    <x v="2"/>
    <x v="0"/>
    <x v="0"/>
    <x v="0"/>
    <x v="22"/>
    <s v="Aggregate Base, 6 inch - $Syd"/>
    <m/>
    <n v="7197"/>
    <x v="2"/>
    <x v="0"/>
    <s v=""/>
    <x v="20"/>
    <n v="182"/>
    <x v="0"/>
    <s v="902C"/>
    <m/>
    <m/>
    <m/>
    <n v="7197"/>
    <s v="Aggregate Base, 6 inch"/>
    <s v=""/>
    <s v=""/>
    <s v="US23_CON_005"/>
    <n v="137850"/>
    <x v="22"/>
    <n v="15"/>
    <x v="0"/>
    <x v="0"/>
    <b v="1"/>
    <n v="10"/>
    <n v="22"/>
    <n v="22"/>
    <n v="22"/>
    <n v="22"/>
    <n v="22"/>
    <s v="Aggregate"/>
    <s v="Base, 6 inch"/>
    <s v=""/>
    <s v=""/>
    <s v=""/>
    <s v=""/>
    <n v="0"/>
    <x v="22"/>
  </r>
  <r>
    <x v="0"/>
    <x v="11"/>
    <x v="3"/>
    <x v="1"/>
    <x v="14"/>
    <x v="0"/>
    <x v="36"/>
    <s v="Culv End Sect, 15 inch - $Ea"/>
    <m/>
    <n v="1"/>
    <x v="7"/>
    <x v="0"/>
    <s v=""/>
    <x v="13"/>
    <n v="183"/>
    <x v="0"/>
    <s v="401B, C"/>
    <m/>
    <m/>
    <m/>
    <n v="1"/>
    <s v="Culv End Sect, 15 inch"/>
    <s v=""/>
    <s v=""/>
    <n v="80"/>
    <n v="1"/>
    <x v="37"/>
    <n v="1"/>
    <x v="0"/>
    <x v="0"/>
    <b v="1"/>
    <n v="15"/>
    <n v="22"/>
    <n v="22"/>
    <n v="22"/>
    <n v="22"/>
    <n v="22"/>
    <s v="Culv End Sect,"/>
    <s v="15 inch"/>
    <s v=""/>
    <s v=""/>
    <s v=""/>
    <s v=""/>
    <n v="0"/>
    <x v="37"/>
  </r>
  <r>
    <x v="0"/>
    <x v="19"/>
    <x v="2"/>
    <x v="0"/>
    <x v="0"/>
    <x v="0"/>
    <x v="22"/>
    <s v="Aggregate Base, 6 inch - $Syd"/>
    <m/>
    <n v="6473"/>
    <x v="2"/>
    <x v="0"/>
    <s v=""/>
    <x v="21"/>
    <n v="184"/>
    <x v="0"/>
    <s v="902C"/>
    <m/>
    <m/>
    <m/>
    <n v="6473"/>
    <s v="Aggregate Base, 6 inch"/>
    <s v=""/>
    <s v=""/>
    <s v="US23_CON_007"/>
    <n v="137850"/>
    <x v="22"/>
    <n v="16"/>
    <x v="0"/>
    <x v="0"/>
    <b v="1"/>
    <n v="10"/>
    <n v="22"/>
    <n v="22"/>
    <n v="22"/>
    <n v="22"/>
    <n v="22"/>
    <s v="Aggregate"/>
    <s v="Base, 6 inch"/>
    <s v=""/>
    <s v=""/>
    <s v=""/>
    <s v=""/>
    <n v="0"/>
    <x v="22"/>
  </r>
  <r>
    <x v="0"/>
    <x v="20"/>
    <x v="2"/>
    <x v="0"/>
    <x v="0"/>
    <x v="0"/>
    <x v="22"/>
    <s v="Aggregate Base, 6 inch - $Syd"/>
    <m/>
    <n v="5936"/>
    <x v="2"/>
    <x v="0"/>
    <s v=""/>
    <x v="22"/>
    <n v="185"/>
    <x v="0"/>
    <s v="902C"/>
    <m/>
    <m/>
    <m/>
    <n v="5936"/>
    <s v="Aggregate Base, 6 inch"/>
    <s v=""/>
    <s v=""/>
    <s v="US23_CON_008"/>
    <n v="137850"/>
    <x v="22"/>
    <n v="17"/>
    <x v="0"/>
    <x v="0"/>
    <b v="1"/>
    <n v="10"/>
    <n v="22"/>
    <n v="22"/>
    <n v="22"/>
    <n v="22"/>
    <n v="22"/>
    <s v="Aggregate"/>
    <s v="Base, 6 inch"/>
    <s v=""/>
    <s v=""/>
    <s v=""/>
    <s v=""/>
    <n v="0"/>
    <x v="22"/>
  </r>
  <r>
    <x v="0"/>
    <x v="21"/>
    <x v="2"/>
    <x v="0"/>
    <x v="0"/>
    <x v="0"/>
    <x v="22"/>
    <s v="Aggregate Base, 6 inch - $Syd"/>
    <m/>
    <n v="5992"/>
    <x v="2"/>
    <x v="0"/>
    <s v=""/>
    <x v="23"/>
    <n v="186"/>
    <x v="0"/>
    <s v="902C"/>
    <m/>
    <m/>
    <m/>
    <n v="5992"/>
    <s v="Aggregate Base, 6 inch"/>
    <s v=""/>
    <s v=""/>
    <s v="US23_CON_009"/>
    <n v="137850"/>
    <x v="22"/>
    <n v="18"/>
    <x v="0"/>
    <x v="0"/>
    <b v="1"/>
    <n v="10"/>
    <n v="22"/>
    <n v="22"/>
    <n v="22"/>
    <n v="22"/>
    <n v="22"/>
    <s v="Aggregate"/>
    <s v="Base, 6 inch"/>
    <s v=""/>
    <s v=""/>
    <s v=""/>
    <s v=""/>
    <n v="0"/>
    <x v="22"/>
  </r>
  <r>
    <x v="0"/>
    <x v="22"/>
    <x v="2"/>
    <x v="0"/>
    <x v="0"/>
    <x v="0"/>
    <x v="22"/>
    <s v="Aggregate Base, 6 inch - $Syd"/>
    <m/>
    <n v="8274"/>
    <x v="2"/>
    <x v="0"/>
    <s v=""/>
    <x v="24"/>
    <n v="187"/>
    <x v="0"/>
    <s v="902C"/>
    <m/>
    <m/>
    <m/>
    <n v="8274"/>
    <s v="Aggregate Base, 6 inch"/>
    <s v=""/>
    <s v=""/>
    <s v="US23_CON_010"/>
    <n v="137850"/>
    <x v="22"/>
    <n v="19"/>
    <x v="0"/>
    <x v="0"/>
    <b v="1"/>
    <n v="10"/>
    <n v="22"/>
    <n v="22"/>
    <n v="22"/>
    <n v="22"/>
    <n v="22"/>
    <s v="Aggregate"/>
    <s v="Base, 6 inch"/>
    <s v=""/>
    <s v=""/>
    <s v=""/>
    <s v=""/>
    <n v="0"/>
    <x v="22"/>
  </r>
  <r>
    <x v="0"/>
    <x v="23"/>
    <x v="2"/>
    <x v="0"/>
    <x v="0"/>
    <x v="0"/>
    <x v="22"/>
    <s v="Aggregate Base, 6 inch - $Syd"/>
    <m/>
    <n v="6161"/>
    <x v="2"/>
    <x v="0"/>
    <s v=""/>
    <x v="25"/>
    <n v="188"/>
    <x v="0"/>
    <s v="902C"/>
    <m/>
    <m/>
    <m/>
    <n v="6161"/>
    <s v="Aggregate Base, 6 inch"/>
    <s v=""/>
    <s v=""/>
    <s v="US23_CON_011"/>
    <n v="137850"/>
    <x v="22"/>
    <n v="20"/>
    <x v="0"/>
    <x v="0"/>
    <b v="1"/>
    <n v="10"/>
    <n v="22"/>
    <n v="22"/>
    <n v="22"/>
    <n v="22"/>
    <n v="22"/>
    <s v="Aggregate"/>
    <s v="Base, 6 inch"/>
    <s v=""/>
    <s v=""/>
    <s v=""/>
    <s v=""/>
    <n v="0"/>
    <x v="22"/>
  </r>
  <r>
    <x v="0"/>
    <x v="24"/>
    <x v="2"/>
    <x v="0"/>
    <x v="0"/>
    <x v="0"/>
    <x v="22"/>
    <s v="Aggregate Base, 6 inch - $Syd"/>
    <m/>
    <n v="6141"/>
    <x v="2"/>
    <x v="0"/>
    <s v=""/>
    <x v="26"/>
    <n v="189"/>
    <x v="0"/>
    <s v="902C"/>
    <m/>
    <m/>
    <m/>
    <n v="6141"/>
    <s v="Aggregate Base, 6 inch"/>
    <s v=""/>
    <s v=""/>
    <s v="US23_CON_012"/>
    <n v="137850"/>
    <x v="22"/>
    <n v="21"/>
    <x v="0"/>
    <x v="0"/>
    <b v="1"/>
    <n v="10"/>
    <n v="22"/>
    <n v="22"/>
    <n v="22"/>
    <n v="22"/>
    <n v="22"/>
    <s v="Aggregate"/>
    <s v="Base, 6 inch"/>
    <s v=""/>
    <s v=""/>
    <s v=""/>
    <s v=""/>
    <n v="0"/>
    <x v="22"/>
  </r>
  <r>
    <x v="0"/>
    <x v="25"/>
    <x v="2"/>
    <x v="0"/>
    <x v="0"/>
    <x v="0"/>
    <x v="22"/>
    <s v="Aggregate Base, 6 inch - $Syd"/>
    <m/>
    <n v="6142"/>
    <x v="2"/>
    <x v="0"/>
    <s v=""/>
    <x v="27"/>
    <n v="190"/>
    <x v="0"/>
    <s v="902C"/>
    <m/>
    <m/>
    <m/>
    <n v="6142"/>
    <s v="Aggregate Base, 6 inch"/>
    <s v=""/>
    <s v=""/>
    <s v="US23_CON_013"/>
    <n v="137850"/>
    <x v="22"/>
    <n v="22"/>
    <x v="0"/>
    <x v="0"/>
    <b v="1"/>
    <n v="10"/>
    <n v="22"/>
    <n v="22"/>
    <n v="22"/>
    <n v="22"/>
    <n v="22"/>
    <s v="Aggregate"/>
    <s v="Base, 6 inch"/>
    <s v=""/>
    <s v=""/>
    <s v=""/>
    <s v=""/>
    <n v="0"/>
    <x v="22"/>
  </r>
  <r>
    <x v="0"/>
    <x v="26"/>
    <x v="2"/>
    <x v="0"/>
    <x v="0"/>
    <x v="0"/>
    <x v="22"/>
    <s v="Aggregate Base, 6 inch - $Syd"/>
    <m/>
    <n v="8064"/>
    <x v="2"/>
    <x v="0"/>
    <s v=""/>
    <x v="28"/>
    <n v="191"/>
    <x v="0"/>
    <s v="902C"/>
    <m/>
    <m/>
    <m/>
    <n v="8064"/>
    <s v="Aggregate Base, 6 inch"/>
    <s v=""/>
    <s v=""/>
    <n v="134"/>
    <n v="137850"/>
    <x v="22"/>
    <n v="23"/>
    <x v="0"/>
    <x v="0"/>
    <b v="1"/>
    <n v="10"/>
    <n v="22"/>
    <n v="22"/>
    <n v="22"/>
    <n v="22"/>
    <n v="22"/>
    <s v="Aggregate"/>
    <s v="Base, 6 inch"/>
    <s v=""/>
    <s v=""/>
    <s v=""/>
    <s v=""/>
    <n v="0"/>
    <x v="22"/>
  </r>
  <r>
    <x v="0"/>
    <x v="27"/>
    <x v="2"/>
    <x v="0"/>
    <x v="0"/>
    <x v="0"/>
    <x v="22"/>
    <s v="Aggregate Base, 6 inch - $Syd"/>
    <m/>
    <n v="6151"/>
    <x v="2"/>
    <x v="0"/>
    <s v=""/>
    <x v="29"/>
    <n v="192"/>
    <x v="0"/>
    <s v="902C"/>
    <m/>
    <m/>
    <m/>
    <n v="6151"/>
    <s v="Aggregate Base, 6 inch"/>
    <s v=""/>
    <s v=""/>
    <s v="US23_CON_015"/>
    <n v="137850"/>
    <x v="22"/>
    <n v="24"/>
    <x v="0"/>
    <x v="0"/>
    <b v="1"/>
    <n v="10"/>
    <n v="22"/>
    <n v="22"/>
    <n v="22"/>
    <n v="22"/>
    <n v="22"/>
    <s v="Aggregate"/>
    <s v="Base, 6 inch"/>
    <s v=""/>
    <s v=""/>
    <s v=""/>
    <s v=""/>
    <n v="0"/>
    <x v="22"/>
  </r>
  <r>
    <x v="0"/>
    <x v="28"/>
    <x v="2"/>
    <x v="0"/>
    <x v="0"/>
    <x v="0"/>
    <x v="22"/>
    <s v="Aggregate Base, 6 inch - $Syd"/>
    <m/>
    <n v="7401"/>
    <x v="2"/>
    <x v="0"/>
    <s v=""/>
    <x v="30"/>
    <n v="193"/>
    <x v="0"/>
    <s v="902C"/>
    <m/>
    <m/>
    <m/>
    <n v="7401"/>
    <s v="Aggregate Base, 6 inch"/>
    <s v=""/>
    <s v=""/>
    <s v="US23_CON_016"/>
    <n v="137850"/>
    <x v="22"/>
    <n v="25"/>
    <x v="0"/>
    <x v="0"/>
    <b v="1"/>
    <n v="10"/>
    <n v="22"/>
    <n v="22"/>
    <n v="22"/>
    <n v="22"/>
    <n v="22"/>
    <s v="Aggregate"/>
    <s v="Base, 6 inch"/>
    <s v=""/>
    <s v=""/>
    <s v=""/>
    <s v=""/>
    <n v="0"/>
    <x v="22"/>
  </r>
  <r>
    <x v="0"/>
    <x v="29"/>
    <x v="2"/>
    <x v="0"/>
    <x v="0"/>
    <x v="0"/>
    <x v="22"/>
    <s v="Aggregate Base, 6 inch - $Syd"/>
    <m/>
    <n v="5710"/>
    <x v="2"/>
    <x v="0"/>
    <s v=""/>
    <x v="31"/>
    <n v="194"/>
    <x v="0"/>
    <s v="902C"/>
    <m/>
    <m/>
    <m/>
    <n v="5710"/>
    <s v="Aggregate Base, 6 inch"/>
    <s v=""/>
    <s v=""/>
    <s v="US23_CON_017"/>
    <n v="137850"/>
    <x v="22"/>
    <n v="26"/>
    <x v="0"/>
    <x v="0"/>
    <b v="1"/>
    <n v="10"/>
    <n v="22"/>
    <n v="22"/>
    <n v="22"/>
    <n v="22"/>
    <n v="22"/>
    <s v="Aggregate"/>
    <s v="Base, 6 inch"/>
    <s v=""/>
    <s v=""/>
    <s v=""/>
    <s v=""/>
    <n v="0"/>
    <x v="22"/>
  </r>
  <r>
    <x v="0"/>
    <x v="30"/>
    <x v="2"/>
    <x v="0"/>
    <x v="0"/>
    <x v="0"/>
    <x v="22"/>
    <s v="Aggregate Base, 6 inch - $Syd"/>
    <m/>
    <n v="5189"/>
    <x v="2"/>
    <x v="0"/>
    <s v=""/>
    <x v="32"/>
    <n v="195"/>
    <x v="0"/>
    <s v="902C"/>
    <m/>
    <m/>
    <m/>
    <n v="5189"/>
    <s v="Aggregate Base, 6 inch"/>
    <s v=""/>
    <s v=""/>
    <s v="US23_CON_018"/>
    <n v="137850"/>
    <x v="22"/>
    <n v="27"/>
    <x v="0"/>
    <x v="0"/>
    <b v="1"/>
    <n v="10"/>
    <n v="22"/>
    <n v="22"/>
    <n v="22"/>
    <n v="22"/>
    <n v="22"/>
    <s v="Aggregate"/>
    <s v="Base, 6 inch"/>
    <s v=""/>
    <s v=""/>
    <s v=""/>
    <s v=""/>
    <n v="0"/>
    <x v="22"/>
  </r>
  <r>
    <x v="0"/>
    <x v="31"/>
    <x v="2"/>
    <x v="0"/>
    <x v="0"/>
    <x v="0"/>
    <x v="22"/>
    <s v="Aggregate Base, 6 inch - $Syd"/>
    <m/>
    <n v="8620"/>
    <x v="2"/>
    <x v="0"/>
    <s v=""/>
    <x v="33"/>
    <n v="196"/>
    <x v="0"/>
    <s v="902C"/>
    <m/>
    <m/>
    <m/>
    <n v="8620"/>
    <s v="Aggregate Base, 6 inch"/>
    <s v=""/>
    <s v=""/>
    <s v="US23_CON_019"/>
    <n v="137850"/>
    <x v="22"/>
    <n v="28"/>
    <x v="0"/>
    <x v="0"/>
    <b v="1"/>
    <n v="10"/>
    <n v="22"/>
    <n v="22"/>
    <n v="22"/>
    <n v="22"/>
    <n v="22"/>
    <s v="Aggregate"/>
    <s v="Base, 6 inch"/>
    <s v=""/>
    <s v=""/>
    <s v=""/>
    <s v=""/>
    <n v="0"/>
    <x v="22"/>
  </r>
  <r>
    <x v="0"/>
    <x v="32"/>
    <x v="2"/>
    <x v="0"/>
    <x v="0"/>
    <x v="0"/>
    <x v="22"/>
    <s v="Aggregate Base, 6 inch - $Syd"/>
    <m/>
    <n v="4348"/>
    <x v="2"/>
    <x v="0"/>
    <s v=""/>
    <x v="34"/>
    <n v="197"/>
    <x v="0"/>
    <s v="902C"/>
    <m/>
    <m/>
    <m/>
    <n v="4348"/>
    <s v="Aggregate Base, 6 inch"/>
    <s v=""/>
    <s v=""/>
    <s v="US23_CON_020"/>
    <n v="137850"/>
    <x v="22"/>
    <n v="29"/>
    <x v="0"/>
    <x v="0"/>
    <b v="1"/>
    <n v="10"/>
    <n v="22"/>
    <n v="22"/>
    <n v="22"/>
    <n v="22"/>
    <n v="22"/>
    <s v="Aggregate"/>
    <s v="Base, 6 inch"/>
    <s v=""/>
    <s v=""/>
    <s v=""/>
    <s v=""/>
    <n v="0"/>
    <x v="22"/>
  </r>
  <r>
    <x v="0"/>
    <x v="26"/>
    <x v="2"/>
    <x v="3"/>
    <x v="15"/>
    <x v="0"/>
    <x v="22"/>
    <s v="Aggregate Base, 6 inch - $Syd"/>
    <m/>
    <n v="54.56"/>
    <x v="2"/>
    <x v="0"/>
    <s v=""/>
    <x v="28"/>
    <n v="198"/>
    <x v="0"/>
    <s v="902C"/>
    <m/>
    <m/>
    <m/>
    <n v="55"/>
    <s v="Aggregate Base, 6 inch"/>
    <s v=""/>
    <s v=""/>
    <n v="134"/>
    <n v="137850"/>
    <x v="22"/>
    <n v="30"/>
    <x v="0"/>
    <x v="0"/>
    <b v="1"/>
    <n v="10"/>
    <n v="22"/>
    <n v="22"/>
    <n v="22"/>
    <n v="22"/>
    <n v="22"/>
    <s v="Aggregate"/>
    <s v="Base, 6 inch"/>
    <s v=""/>
    <s v=""/>
    <s v=""/>
    <s v=""/>
    <n v="0"/>
    <x v="22"/>
  </r>
  <r>
    <x v="0"/>
    <x v="26"/>
    <x v="5"/>
    <x v="3"/>
    <x v="15"/>
    <x v="0"/>
    <x v="33"/>
    <s v="Driveway, Nonreinf Conc, 6 inch - $Syd"/>
    <m/>
    <n v="48.89"/>
    <x v="2"/>
    <x v="0"/>
    <s v=""/>
    <x v="28"/>
    <n v="199"/>
    <x v="0"/>
    <s v="602A, 604A or B"/>
    <m/>
    <m/>
    <m/>
    <n v="49"/>
    <s v="Driveway, Nonreinf Conc, 6 inch"/>
    <s v=""/>
    <s v=""/>
    <n v="134"/>
    <n v="90"/>
    <x v="34"/>
    <n v="2"/>
    <x v="0"/>
    <x v="0"/>
    <b v="1"/>
    <n v="10"/>
    <n v="24"/>
    <n v="31"/>
    <n v="31"/>
    <n v="31"/>
    <n v="31"/>
    <s v="Driveway,"/>
    <s v="Nonreinf Conc,"/>
    <s v="6 inch"/>
    <s v=""/>
    <s v=""/>
    <s v=""/>
    <n v="0"/>
    <x v="34"/>
  </r>
  <r>
    <x v="0"/>
    <x v="11"/>
    <x v="3"/>
    <x v="1"/>
    <x v="16"/>
    <x v="0"/>
    <x v="37"/>
    <s v="Culv End Sect, 18 inch - $Ea"/>
    <m/>
    <n v="1"/>
    <x v="7"/>
    <x v="0"/>
    <s v=""/>
    <x v="13"/>
    <n v="200"/>
    <x v="0"/>
    <s v="401B, C"/>
    <m/>
    <m/>
    <m/>
    <n v="1"/>
    <s v="Culv End Sect, 18 inch"/>
    <s v=""/>
    <s v=""/>
    <n v="80"/>
    <n v="2"/>
    <x v="38"/>
    <n v="1"/>
    <x v="0"/>
    <x v="0"/>
    <b v="1"/>
    <n v="15"/>
    <n v="22"/>
    <n v="22"/>
    <n v="22"/>
    <n v="22"/>
    <n v="22"/>
    <s v="Culv End Sect,"/>
    <s v="18 inch"/>
    <s v=""/>
    <s v=""/>
    <s v=""/>
    <s v=""/>
    <n v="0"/>
    <x v="38"/>
  </r>
  <r>
    <x v="0"/>
    <x v="11"/>
    <x v="3"/>
    <x v="1"/>
    <x v="17"/>
    <x v="0"/>
    <x v="37"/>
    <s v="Culv End Sect, 18 inch - $Ea"/>
    <m/>
    <n v="1"/>
    <x v="7"/>
    <x v="0"/>
    <s v=""/>
    <x v="13"/>
    <n v="201"/>
    <x v="0"/>
    <s v="401B, C"/>
    <m/>
    <m/>
    <m/>
    <n v="1"/>
    <s v="Culv End Sect, 18 inch"/>
    <s v=""/>
    <s v=""/>
    <n v="80"/>
    <n v="2"/>
    <x v="38"/>
    <n v="2"/>
    <x v="0"/>
    <x v="0"/>
    <b v="1"/>
    <n v="15"/>
    <n v="22"/>
    <n v="22"/>
    <n v="22"/>
    <n v="22"/>
    <n v="22"/>
    <s v="Culv End Sect,"/>
    <s v="18 inch"/>
    <s v=""/>
    <s v=""/>
    <s v=""/>
    <s v=""/>
    <n v="0"/>
    <x v="38"/>
  </r>
  <r>
    <x v="0"/>
    <x v="26"/>
    <x v="2"/>
    <x v="3"/>
    <x v="18"/>
    <x v="0"/>
    <x v="22"/>
    <s v="Aggregate Base, 6 inch - $Syd"/>
    <m/>
    <n v="51.89"/>
    <x v="2"/>
    <x v="0"/>
    <s v=""/>
    <x v="28"/>
    <n v="202"/>
    <x v="0"/>
    <s v="902C"/>
    <m/>
    <m/>
    <m/>
    <n v="52"/>
    <s v="Aggregate Base, 6 inch"/>
    <s v=""/>
    <s v=""/>
    <n v="134"/>
    <n v="137850"/>
    <x v="22"/>
    <n v="31"/>
    <x v="0"/>
    <x v="0"/>
    <b v="1"/>
    <n v="10"/>
    <n v="22"/>
    <n v="22"/>
    <n v="22"/>
    <n v="22"/>
    <n v="22"/>
    <s v="Aggregate"/>
    <s v="Base, 6 inch"/>
    <s v=""/>
    <s v=""/>
    <s v=""/>
    <s v=""/>
    <n v="0"/>
    <x v="22"/>
  </r>
  <r>
    <x v="2"/>
    <x v="7"/>
    <x v="2"/>
    <x v="0"/>
    <x v="0"/>
    <x v="0"/>
    <x v="7"/>
    <m/>
    <m/>
    <m/>
    <x v="5"/>
    <x v="0"/>
    <s v=""/>
    <x v="8"/>
    <n v="203"/>
    <x v="1"/>
    <s v=""/>
    <m/>
    <m/>
    <m/>
    <n v="0"/>
    <s v=""/>
    <s v=""/>
    <s v=""/>
    <s v=""/>
    <n v="0"/>
    <x v="7"/>
    <n v="0"/>
    <x v="2"/>
    <x v="2"/>
    <e v="#N/A"/>
    <n v="0"/>
    <n v="0"/>
    <n v="0"/>
    <n v="0"/>
    <n v="0"/>
    <n v="0"/>
    <s v=""/>
    <s v=""/>
    <s v=""/>
    <s v=""/>
    <s v=""/>
    <s v=""/>
    <s v=""/>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D369053-CA4B-4F09-B945-EF2E8ADBA444}" name="Quantity Summary" cacheId="23" applyNumberFormats="0" applyBorderFormats="0" applyFontFormats="0" applyPatternFormats="0" applyAlignmentFormats="0" applyWidthHeightFormats="1" dataCaption="Values" missingCaption="--" updatedVersion="6" minRefreshableVersion="3" showDrill="0" rowGrandTotals="0" itemPrintTitles="1" createdVersion="6" indent="0" outline="1" outlineData="1" rowHeaderCaption="Item No." colHeaderCaption="" fieldListSortAscending="1">
  <location ref="D7:AP47" firstHeaderRow="1" firstDataRow="2" firstDataCol="3" rowPageCount="5" colPageCount="1"/>
  <pivotFields count="46">
    <pivotField subtotalTop="0" showAll="0"/>
    <pivotField name="DGN Name" outline="0" subtotalTop="0" showAll="0" defaultSubtotal="0">
      <items count="61">
        <item x="7"/>
        <item m="1" x="39"/>
        <item m="1" x="43"/>
        <item m="1" x="47"/>
        <item m="1" x="50"/>
        <item m="1" x="36"/>
        <item m="1" x="52"/>
        <item m="1" x="57"/>
        <item m="1" x="33"/>
        <item m="1" x="40"/>
        <item m="1" x="58"/>
        <item m="1" x="42"/>
        <item m="1" x="51"/>
        <item m="1" x="49"/>
        <item m="1" x="48"/>
        <item m="1" x="54"/>
        <item m="1" x="34"/>
        <item m="1" x="53"/>
        <item m="1" x="45"/>
        <item m="1" x="46"/>
        <item m="1" x="38"/>
        <item m="1" x="44"/>
        <item m="1" x="59"/>
        <item m="1" x="35"/>
        <item m="1" x="41"/>
        <item m="1" x="55"/>
        <item m="1" x="60"/>
        <item m="1" x="37"/>
        <item m="1" x="56"/>
        <item x="3"/>
        <item x="4"/>
        <item x="5"/>
        <item x="6"/>
        <item x="8"/>
        <item x="0"/>
        <item x="1"/>
        <item x="2"/>
        <item x="9"/>
        <item x="10"/>
        <item x="11"/>
        <item x="12"/>
        <item x="13"/>
        <item x="14"/>
        <item x="15"/>
        <item x="16"/>
        <item x="17"/>
        <item x="18"/>
        <item x="19"/>
        <item x="20"/>
        <item x="21"/>
        <item x="22"/>
        <item x="23"/>
        <item x="24"/>
        <item x="25"/>
        <item x="26"/>
        <item x="27"/>
        <item x="28"/>
        <item x="29"/>
        <item x="30"/>
        <item x="31"/>
        <item x="32"/>
      </items>
      <extLst>
        <ext xmlns:x14="http://schemas.microsoft.com/office/spreadsheetml/2009/9/main" uri="{2946ED86-A175-432a-8AC1-64E0C546D7DE}">
          <x14:pivotField fillDownLabels="1"/>
        </ext>
      </extLst>
    </pivotField>
    <pivotField axis="axisPage" outline="0" subtotalTop="0" showAll="0" defaultSubtotal="0">
      <items count="6">
        <item x="2"/>
        <item x="0"/>
        <item x="1"/>
        <item x="3"/>
        <item x="4"/>
        <item x="5"/>
      </items>
      <extLst>
        <ext xmlns:x14="http://schemas.microsoft.com/office/spreadsheetml/2009/9/main" uri="{2946ED86-A175-432a-8AC1-64E0C546D7DE}">
          <x14:pivotField fillDownLabels="1"/>
        </ext>
      </extLst>
    </pivotField>
    <pivotField axis="axisPage" outline="0" subtotalTop="0" showAll="0" defaultSubtotal="0">
      <items count="6">
        <item x="0"/>
        <item x="1"/>
        <item m="1" x="5"/>
        <item m="1" x="4"/>
        <item x="2"/>
        <item x="3"/>
      </items>
      <extLst>
        <ext xmlns:x14="http://schemas.microsoft.com/office/spreadsheetml/2009/9/main" uri="{2946ED86-A175-432a-8AC1-64E0C546D7DE}">
          <x14:pivotField fillDownLabels="1"/>
        </ext>
      </extLst>
    </pivotField>
    <pivotField axis="axisPage" outline="0" subtotalTop="0" showAll="0" defaultSubtotal="0">
      <items count="290">
        <item x="0"/>
        <item m="1" x="275"/>
        <item m="1" x="191"/>
        <item m="1" x="192"/>
        <item m="1" x="109"/>
        <item m="1" x="270"/>
        <item m="1" x="194"/>
        <item m="1" x="199"/>
        <item m="1" x="198"/>
        <item m="1" x="196"/>
        <item m="1" x="272"/>
        <item m="1" x="195"/>
        <item m="1" x="24"/>
        <item m="1" x="203"/>
        <item m="1" x="202"/>
        <item m="1" x="278"/>
        <item m="1" x="201"/>
        <item m="1" x="115"/>
        <item m="1" x="127"/>
        <item m="1" x="223"/>
        <item m="1" x="264"/>
        <item m="1" x="136"/>
        <item m="1" x="49"/>
        <item m="1" x="147"/>
        <item m="1" x="35"/>
        <item m="1" x="234"/>
        <item m="1" x="67"/>
        <item m="1" x="181"/>
        <item m="1" x="213"/>
        <item m="1" x="40"/>
        <item m="1" x="217"/>
        <item m="1" x="130"/>
        <item m="1" x="254"/>
        <item m="1" x="29"/>
        <item m="1" x="155"/>
        <item m="1" x="55"/>
        <item m="1" x="226"/>
        <item m="1" x="105"/>
        <item m="1" x="140"/>
        <item m="1" x="132"/>
        <item m="1" x="73"/>
        <item m="1" x="33"/>
        <item m="1" x="239"/>
        <item m="1" x="260"/>
        <item m="1" x="267"/>
        <item m="1" x="45"/>
        <item m="1" x="187"/>
        <item m="1" x="219"/>
        <item m="1" x="182"/>
        <item m="1" x="231"/>
        <item m="1" x="145"/>
        <item m="1" x="62"/>
        <item m="1" x="274"/>
        <item m="1" x="241"/>
        <item m="1" x="110"/>
        <item m="1" x="112"/>
        <item m="1" x="160"/>
        <item m="1" x="80"/>
        <item m="1" x="37"/>
        <item m="1" x="261"/>
        <item m="1" x="178"/>
        <item m="1" x="171"/>
        <item m="1" x="94"/>
        <item m="1" x="225"/>
        <item m="1" x="185"/>
        <item m="1" x="102"/>
        <item m="1" x="138"/>
        <item m="1" x="189"/>
        <item m="1" x="51"/>
        <item m="1" x="271"/>
        <item m="1" x="111"/>
        <item m="1" x="150"/>
        <item m="1" x="69"/>
        <item m="1" x="193"/>
        <item m="1" x="236"/>
        <item m="1" x="85"/>
        <item m="1" x="106"/>
        <item m="1" x="197"/>
        <item m="1" x="247"/>
        <item m="1" x="165"/>
        <item m="1" x="42"/>
        <item m="1" x="265"/>
        <item m="1" x="142"/>
        <item m="1" x="228"/>
        <item m="1" x="57"/>
        <item m="1" x="273"/>
        <item m="1" x="156"/>
        <item m="1" x="240"/>
        <item m="1" x="74"/>
        <item m="1" x="169"/>
        <item m="1" x="250"/>
        <item m="1" x="90"/>
        <item m="1" x="46"/>
        <item m="1" x="268"/>
        <item m="1" x="146"/>
        <item m="1" x="232"/>
        <item m="1" x="63"/>
        <item m="1" x="161"/>
        <item m="1" x="242"/>
        <item m="1" x="81"/>
        <item m="1" x="174"/>
        <item m="1" x="255"/>
        <item m="1" x="96"/>
        <item m="1" x="280"/>
        <item m="1" x="52"/>
        <item m="1" x="151"/>
        <item m="1" x="70"/>
        <item m="1" x="276"/>
        <item m="1" x="166"/>
        <item m="1" x="248"/>
        <item m="1" x="88"/>
        <item m="1" x="179"/>
        <item m="1" x="116"/>
        <item m="1" x="258"/>
        <item m="1" x="99"/>
        <item m="1" x="58"/>
        <item m="1" x="77"/>
        <item m="1" x="277"/>
        <item m="1" x="172"/>
        <item m="1" x="252"/>
        <item m="1" x="92"/>
        <item m="1" x="183"/>
        <item m="1" x="117"/>
        <item m="1" x="262"/>
        <item m="1" x="103"/>
        <item m="1" x="65"/>
        <item m="1" x="163"/>
        <item m="1" x="114"/>
        <item m="1" x="245"/>
        <item m="1" x="83"/>
        <item m="1" x="175"/>
        <item m="1" x="256"/>
        <item m="1" x="200"/>
        <item m="1" x="97"/>
        <item m="1" x="186"/>
        <item m="1" x="266"/>
        <item m="1" x="107"/>
        <item m="1" x="75"/>
        <item x="1"/>
        <item x="2"/>
        <item x="3"/>
        <item m="1" x="170"/>
        <item m="1" x="27"/>
        <item m="1" x="21"/>
        <item m="1" x="286"/>
        <item m="1" x="282"/>
        <item m="1" x="281"/>
        <item x="4"/>
        <item m="1" x="23"/>
        <item m="1" x="78"/>
        <item m="1" x="66"/>
        <item m="1" x="47"/>
        <item m="1" x="54"/>
        <item m="1" x="38"/>
        <item m="1" x="44"/>
        <item m="1" x="31"/>
        <item m="1" x="157"/>
        <item m="1" x="36"/>
        <item m="1" x="30"/>
        <item m="1" x="289"/>
        <item m="1" x="22"/>
        <item m="1" x="284"/>
        <item m="1" x="288"/>
        <item m="1" x="283"/>
        <item m="1" x="180"/>
        <item m="1" x="173"/>
        <item m="1" x="164"/>
        <item m="1" x="154"/>
        <item m="1" x="139"/>
        <item m="1" x="144"/>
        <item m="1" x="137"/>
        <item m="1" x="131"/>
        <item m="1" x="126"/>
        <item m="1" x="123"/>
        <item m="1" x="119"/>
        <item m="1" x="212"/>
        <item m="1" x="121"/>
        <item m="1" x="259"/>
        <item m="1" x="253"/>
        <item m="1" x="246"/>
        <item m="1" x="238"/>
        <item m="1" x="233"/>
        <item m="1" x="95"/>
        <item m="1" x="230"/>
        <item m="1" x="224"/>
        <item m="1" x="218"/>
        <item m="1" x="211"/>
        <item m="1" x="206"/>
        <item m="1" x="208"/>
        <item m="1" x="100"/>
        <item m="1" x="86"/>
        <item m="1" x="93"/>
        <item m="1" x="76"/>
        <item m="1" x="190"/>
        <item m="1" x="279"/>
        <item m="1" x="84"/>
        <item m="1" x="64"/>
        <item m="1" x="72"/>
        <item m="1" x="61"/>
        <item m="1" x="53"/>
        <item m="1" x="50"/>
        <item m="1" x="41"/>
        <item m="1" x="34"/>
        <item m="1" x="26"/>
        <item m="1" x="287"/>
        <item m="1" x="135"/>
        <item m="1" x="244"/>
        <item m="1" x="20"/>
        <item m="1" x="28"/>
        <item m="1" x="153"/>
        <item m="1" x="257"/>
        <item m="1" x="113"/>
        <item m="1" x="188"/>
        <item m="1" x="184"/>
        <item m="1" x="176"/>
        <item m="1" x="167"/>
        <item m="1" x="158"/>
        <item m="1" x="148"/>
        <item m="1" x="141"/>
        <item m="1" x="133"/>
        <item m="1" x="128"/>
        <item m="1" x="269"/>
        <item m="1" x="263"/>
        <item m="1" x="249"/>
        <item m="1" x="216"/>
        <item m="1" x="227"/>
        <item m="1" x="124"/>
        <item m="1" x="235"/>
        <item m="1" x="222"/>
        <item m="1" x="214"/>
        <item m="1" x="220"/>
        <item m="1" x="108"/>
        <item m="1" x="209"/>
        <item m="1" x="104"/>
        <item m="1" x="98"/>
        <item m="1" x="89"/>
        <item m="1" x="79"/>
        <item m="1" x="68"/>
        <item m="1" x="56"/>
        <item m="1" x="87"/>
        <item m="1" x="82"/>
        <item m="1" x="71"/>
        <item m="1" x="59"/>
        <item m="1" x="43"/>
        <item m="1" x="48"/>
        <item m="1" x="39"/>
        <item m="1" x="285"/>
        <item m="1" x="32"/>
        <item m="1" x="25"/>
        <item m="1" x="19"/>
        <item m="1" x="162"/>
        <item m="1" x="152"/>
        <item m="1" x="143"/>
        <item m="1" x="134"/>
        <item m="1" x="129"/>
        <item m="1" x="125"/>
        <item m="1" x="122"/>
        <item m="1" x="120"/>
        <item m="1" x="118"/>
        <item m="1" x="251"/>
        <item m="1" x="243"/>
        <item m="1" x="237"/>
        <item m="1" x="229"/>
        <item m="1" x="221"/>
        <item m="1" x="215"/>
        <item m="1" x="210"/>
        <item m="1" x="207"/>
        <item m="1" x="205"/>
        <item m="1" x="204"/>
        <item m="1" x="91"/>
        <item m="1" x="60"/>
        <item m="1" x="177"/>
        <item m="1" x="168"/>
        <item m="1" x="159"/>
        <item m="1" x="149"/>
        <item m="1" x="101"/>
        <item x="5"/>
        <item x="6"/>
        <item x="7"/>
        <item x="8"/>
        <item x="9"/>
        <item x="10"/>
        <item x="11"/>
        <item x="12"/>
        <item x="13"/>
        <item x="14"/>
        <item x="15"/>
        <item x="16"/>
        <item x="17"/>
        <item x="18"/>
      </items>
      <extLst>
        <ext xmlns:x14="http://schemas.microsoft.com/office/spreadsheetml/2009/9/main" uri="{2946ED86-A175-432a-8AC1-64E0C546D7DE}">
          <x14:pivotField fillDownLabels="1"/>
        </ext>
      </extLst>
    </pivotField>
    <pivotField axis="axisPage" outline="0" subtotalTop="0" showAll="0" defaultSubtotal="0">
      <items count="1">
        <item x="0"/>
      </items>
      <extLst>
        <ext xmlns:x14="http://schemas.microsoft.com/office/spreadsheetml/2009/9/main" uri="{2946ED86-A175-432a-8AC1-64E0C546D7DE}">
          <x14:pivotField fillDownLabels="1"/>
        </ext>
      </extLst>
    </pivotField>
    <pivotField name="Item No. " axis="axisRow" numFmtId="1" outline="0" subtotalTop="0" showAll="0" defaultSubtotal="0">
      <items count="118">
        <item x="7"/>
        <item m="1" x="57"/>
        <item m="1" x="85"/>
        <item m="1" x="109"/>
        <item m="1" x="100"/>
        <item m="1" x="101"/>
        <item m="1" x="99"/>
        <item m="1" x="60"/>
        <item m="1" x="86"/>
        <item m="1" x="61"/>
        <item m="1" x="89"/>
        <item m="1" x="111"/>
        <item m="1" x="67"/>
        <item m="1" x="70"/>
        <item m="1" x="88"/>
        <item m="1" x="54"/>
        <item m="1" x="68"/>
        <item m="1" x="46"/>
        <item m="1" x="87"/>
        <item m="1" x="91"/>
        <item m="1" x="96"/>
        <item m="1" x="80"/>
        <item m="1" x="110"/>
        <item m="1" x="50"/>
        <item m="1" x="73"/>
        <item m="1" x="113"/>
        <item m="1" x="72"/>
        <item m="1" x="78"/>
        <item m="1" x="103"/>
        <item m="1" x="66"/>
        <item m="1" x="47"/>
        <item m="1" x="95"/>
        <item m="1" x="97"/>
        <item m="1" x="107"/>
        <item m="1" x="64"/>
        <item m="1" x="48"/>
        <item m="1" x="102"/>
        <item m="1" x="76"/>
        <item m="1" x="56"/>
        <item m="1" x="45"/>
        <item m="1" x="79"/>
        <item m="1" x="93"/>
        <item m="1" x="94"/>
        <item m="1" x="71"/>
        <item m="1" x="112"/>
        <item m="1" x="51"/>
        <item m="1" x="116"/>
        <item m="1" x="114"/>
        <item m="1" x="90"/>
        <item m="1" x="98"/>
        <item m="1" x="77"/>
        <item m="1" x="38"/>
        <item m="1" x="108"/>
        <item m="1" x="53"/>
        <item m="1" x="62"/>
        <item m="1" x="58"/>
        <item m="1" x="83"/>
        <item m="1" x="59"/>
        <item m="1" x="65"/>
        <item m="1" x="63"/>
        <item m="1" x="49"/>
        <item m="1" x="117"/>
        <item m="1" x="44"/>
        <item m="1" x="42"/>
        <item m="1" x="43"/>
        <item m="1" x="55"/>
        <item m="1" x="84"/>
        <item m="1" x="40"/>
        <item m="1" x="39"/>
        <item m="1" x="74"/>
        <item m="1" x="104"/>
        <item m="1" x="81"/>
        <item m="1" x="106"/>
        <item m="1" x="69"/>
        <item m="1" x="82"/>
        <item m="1" x="52"/>
        <item m="1" x="92"/>
        <item m="1" x="41"/>
        <item m="1" x="75"/>
        <item m="1" x="105"/>
        <item m="1" x="115"/>
        <item x="0"/>
        <item x="1"/>
        <item x="2"/>
        <item x="3"/>
        <item x="4"/>
        <item x="5"/>
        <item x="6"/>
        <item x="8"/>
        <item x="9"/>
        <item x="10"/>
        <item x="11"/>
        <item x="12"/>
        <item x="13"/>
        <item x="14"/>
        <item x="15"/>
        <item x="16"/>
        <item x="17"/>
        <item x="18"/>
        <item x="19"/>
        <item x="20"/>
        <item x="21"/>
        <item x="22"/>
        <item x="23"/>
        <item x="24"/>
        <item x="25"/>
        <item x="26"/>
        <item x="27"/>
        <item x="28"/>
        <item x="29"/>
        <item x="30"/>
        <item x="31"/>
        <item x="32"/>
        <item x="33"/>
        <item x="34"/>
        <item x="35"/>
        <item x="36"/>
        <item x="37"/>
      </items>
      <extLst>
        <ext xmlns:x14="http://schemas.microsoft.com/office/spreadsheetml/2009/9/main" uri="{2946ED86-A175-432a-8AC1-64E0C546D7DE}">
          <x14:pivotField fillDownLabels="1"/>
        </ext>
      </extLst>
    </pivotField>
    <pivotField subtotalTop="0" showAll="0"/>
    <pivotField subtotalTop="0" showAll="0"/>
    <pivotField numFmtId="2" subtotalTop="0" showAll="0"/>
    <pivotField axis="axisRow" outline="0" subtotalTop="0" showAll="0" defaultSubtotal="0">
      <items count="12">
        <item x="5"/>
        <item x="7"/>
        <item x="6"/>
        <item x="4"/>
        <item m="1" x="11"/>
        <item x="2"/>
        <item x="0"/>
        <item m="1" x="10"/>
        <item x="9"/>
        <item x="3"/>
        <item x="1"/>
        <item x="8"/>
      </items>
      <extLst>
        <ext xmlns:x14="http://schemas.microsoft.com/office/spreadsheetml/2009/9/main" uri="{2946ED86-A175-432a-8AC1-64E0C546D7DE}">
          <x14:pivotField fillDownLabels="1"/>
        </ext>
      </extLst>
    </pivotField>
    <pivotField subtotalTop="0" showAll="0"/>
    <pivotField subtotalTop="0" showAll="0"/>
    <pivotField axis="axisCol" outline="0" subtotalTop="0" showAll="0" defaultSubtotal="0">
      <items count="71">
        <item x="8"/>
        <item m="1" x="61"/>
        <item m="1" x="62"/>
        <item m="1" x="65"/>
        <item m="1" x="52"/>
        <item m="1" x="36"/>
        <item m="1" x="66"/>
        <item m="1" x="67"/>
        <item m="1" x="68"/>
        <item m="1" x="69"/>
        <item m="1" x="46"/>
        <item m="1" x="38"/>
        <item m="1" x="39"/>
        <item m="1" x="54"/>
        <item m="1" x="59"/>
        <item m="1" x="41"/>
        <item m="1" x="56"/>
        <item m="1" x="45"/>
        <item m="1" x="43"/>
        <item m="1" x="50"/>
        <item m="1" x="35"/>
        <item m="1" x="47"/>
        <item m="1" x="60"/>
        <item m="1" x="63"/>
        <item m="1" x="55"/>
        <item m="1" x="42"/>
        <item m="1" x="53"/>
        <item m="1" x="40"/>
        <item m="1" x="49"/>
        <item m="1" x="37"/>
        <item m="1" x="57"/>
        <item m="1" x="64"/>
        <item x="0"/>
        <item x="3"/>
        <item x="4"/>
        <item x="5"/>
        <item x="6"/>
        <item x="7"/>
        <item x="9"/>
        <item x="10"/>
        <item m="1" x="48"/>
        <item m="1" x="58"/>
        <item m="1" x="51"/>
        <item m="1" x="44"/>
        <item m="1" x="70"/>
        <item x="1"/>
        <item x="2"/>
        <item x="11"/>
        <item x="12"/>
        <item x="13"/>
        <item x="14"/>
        <item x="15"/>
        <item x="16"/>
        <item x="17"/>
        <item x="18"/>
        <item x="19"/>
        <item x="20"/>
        <item x="21"/>
        <item x="22"/>
        <item x="23"/>
        <item x="24"/>
        <item x="25"/>
        <item x="26"/>
        <item x="27"/>
        <item x="28"/>
        <item x="29"/>
        <item x="30"/>
        <item x="31"/>
        <item x="32"/>
        <item x="33"/>
        <item x="34"/>
      </items>
      <extLst>
        <ext xmlns:x14="http://schemas.microsoft.com/office/spreadsheetml/2009/9/main" uri="{2946ED86-A175-432a-8AC1-64E0C546D7DE}">
          <x14:pivotField fillDownLabels="1"/>
        </ext>
      </extLst>
    </pivotField>
    <pivotField numFmtId="44" subtotalTop="0" showAll="0"/>
    <pivotField subtotalTop="0" showAll="0"/>
    <pivotField subtotalTop="0" showAll="0"/>
    <pivotField subtotalTop="0" showAll="0"/>
    <pivotField subtotalTop="0" showAll="0"/>
    <pivotField subtotalTop="0" showAll="0"/>
    <pivotField dataField="1" numFmtId="2" subtotalTop="0" showAll="0"/>
    <pivotField subtotalTop="0" showAll="0"/>
    <pivotField subtotalTop="0" showAll="0"/>
    <pivotField subtotalTop="0" showAll="0"/>
    <pivotField subtotalTop="0" showAll="0"/>
    <pivotField showAll="0"/>
    <pivotField outline="0" subtotalTop="0" showAll="0" defaultSubtotal="0">
      <items count="102">
        <item x="7"/>
        <item m="1" x="65"/>
        <item x="15"/>
        <item m="1" x="52"/>
        <item m="1" x="51"/>
        <item m="1" x="53"/>
        <item x="13"/>
        <item m="1" x="64"/>
        <item m="1" x="81"/>
        <item m="1" x="66"/>
        <item m="1" x="43"/>
        <item m="1" x="56"/>
        <item m="1" x="80"/>
        <item m="1" x="83"/>
        <item m="1" x="42"/>
        <item m="1" x="76"/>
        <item m="1" x="78"/>
        <item m="1" x="58"/>
        <item m="1" x="82"/>
        <item m="1" x="44"/>
        <item m="1" x="48"/>
        <item m="1" x="85"/>
        <item m="1" x="54"/>
        <item m="1" x="68"/>
        <item m="1" x="40"/>
        <item m="1" x="57"/>
        <item m="1" x="39"/>
        <item x="38"/>
        <item m="1" x="88"/>
        <item x="14"/>
        <item m="1" x="67"/>
        <item m="1" x="71"/>
        <item m="1" x="49"/>
        <item m="1" x="45"/>
        <item m="1" x="60"/>
        <item m="1" x="59"/>
        <item m="1" x="55"/>
        <item x="30"/>
        <item m="1" x="50"/>
        <item m="1" x="79"/>
        <item m="1" x="77"/>
        <item m="1" x="75"/>
        <item m="1" x="46"/>
        <item m="1" x="62"/>
        <item m="1" x="87"/>
        <item m="1" x="97"/>
        <item x="6"/>
        <item m="1" x="99"/>
        <item m="1" x="100"/>
        <item m="1" x="101"/>
        <item m="1" x="93"/>
        <item m="1" x="98"/>
        <item m="1" x="47"/>
        <item m="1" x="69"/>
        <item m="1" x="72"/>
        <item m="1" x="41"/>
        <item m="1" x="91"/>
        <item m="1" x="63"/>
        <item m="1" x="74"/>
        <item m="1" x="90"/>
        <item m="1" x="86"/>
        <item m="1" x="94"/>
        <item m="1" x="70"/>
        <item m="1" x="89"/>
        <item m="1" x="95"/>
        <item m="1" x="96"/>
        <item m="1" x="92"/>
        <item x="5"/>
        <item x="11"/>
        <item x="10"/>
        <item m="1" x="61"/>
        <item m="1" x="84"/>
        <item m="1" x="73"/>
        <item x="0"/>
        <item x="1"/>
        <item x="2"/>
        <item x="3"/>
        <item x="4"/>
        <item x="8"/>
        <item x="9"/>
        <item x="12"/>
        <item x="16"/>
        <item x="17"/>
        <item x="18"/>
        <item x="19"/>
        <item x="20"/>
        <item x="21"/>
        <item x="22"/>
        <item x="23"/>
        <item x="24"/>
        <item x="25"/>
        <item x="26"/>
        <item x="27"/>
        <item x="28"/>
        <item x="29"/>
        <item x="31"/>
        <item x="32"/>
        <item x="33"/>
        <item x="34"/>
        <item x="35"/>
        <item x="36"/>
        <item x="37"/>
      </items>
      <extLst>
        <ext xmlns:x14="http://schemas.microsoft.com/office/spreadsheetml/2009/9/main" uri="{2946ED86-A175-432a-8AC1-64E0C546D7DE}">
          <x14:pivotField fillDownLabels="1"/>
        </ext>
      </extLst>
    </pivotField>
    <pivotField showAll="0"/>
    <pivotField axis="axisPage" outline="0" subtotalTop="0" showAll="0" defaultSubtotal="0">
      <items count="5">
        <item x="2"/>
        <item x="0"/>
        <item m="1" x="4"/>
        <item m="1" x="3"/>
        <item x="1"/>
      </items>
      <extLst>
        <ext xmlns:x14="http://schemas.microsoft.com/office/spreadsheetml/2009/9/main" uri="{2946ED86-A175-432a-8AC1-64E0C546D7DE}">
          <x14:pivotField fillDownLabels="1"/>
        </ext>
      </extLst>
    </pivotField>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outline="0" showAll="0" defaultSubtotal="0">
      <items count="102">
        <item x="7"/>
        <item m="1" x="65"/>
        <item x="15"/>
        <item m="1" x="52"/>
        <item m="1" x="51"/>
        <item m="1" x="53"/>
        <item x="13"/>
        <item m="1" x="64"/>
        <item m="1" x="80"/>
        <item m="1" x="66"/>
        <item m="1" x="43"/>
        <item m="1" x="56"/>
        <item m="1" x="79"/>
        <item m="1" x="82"/>
        <item m="1" x="42"/>
        <item m="1" x="75"/>
        <item m="1" x="77"/>
        <item m="1" x="58"/>
        <item m="1" x="81"/>
        <item m="1" x="44"/>
        <item m="1" x="48"/>
        <item m="1" x="85"/>
        <item m="1" x="54"/>
        <item m="1" x="68"/>
        <item m="1" x="40"/>
        <item m="1" x="57"/>
        <item m="1" x="39"/>
        <item x="38"/>
        <item m="1" x="88"/>
        <item x="14"/>
        <item m="1" x="67"/>
        <item m="1" x="71"/>
        <item m="1" x="49"/>
        <item m="1" x="45"/>
        <item m="1" x="60"/>
        <item m="1" x="59"/>
        <item m="1" x="55"/>
        <item x="30"/>
        <item m="1" x="50"/>
        <item m="1" x="78"/>
        <item m="1" x="76"/>
        <item m="1" x="74"/>
        <item m="1" x="46"/>
        <item m="1" x="62"/>
        <item m="1" x="87"/>
        <item m="1" x="97"/>
        <item x="6"/>
        <item m="1" x="99"/>
        <item m="1" x="100"/>
        <item m="1" x="101"/>
        <item m="1" x="93"/>
        <item m="1" x="98"/>
        <item m="1" x="47"/>
        <item m="1" x="69"/>
        <item m="1" x="72"/>
        <item m="1" x="41"/>
        <item m="1" x="91"/>
        <item m="1" x="63"/>
        <item m="1" x="73"/>
        <item m="1" x="90"/>
        <item m="1" x="86"/>
        <item m="1" x="94"/>
        <item m="1" x="70"/>
        <item m="1" x="89"/>
        <item m="1" x="95"/>
        <item m="1" x="96"/>
        <item m="1" x="92"/>
        <item x="5"/>
        <item x="11"/>
        <item x="10"/>
        <item m="1" x="61"/>
        <item m="1" x="84"/>
        <item m="1" x="83"/>
        <item x="0"/>
        <item x="1"/>
        <item x="2"/>
        <item x="3"/>
        <item x="4"/>
        <item x="8"/>
        <item x="9"/>
        <item x="12"/>
        <item x="16"/>
        <item x="17"/>
        <item x="18"/>
        <item x="19"/>
        <item x="20"/>
        <item x="21"/>
        <item x="22"/>
        <item x="23"/>
        <item x="24"/>
        <item x="25"/>
        <item x="26"/>
        <item x="27"/>
        <item x="28"/>
        <item x="29"/>
        <item x="31"/>
        <item x="32"/>
        <item x="33"/>
        <item x="34"/>
        <item x="35"/>
        <item x="36"/>
        <item x="37"/>
      </items>
      <extLst>
        <ext xmlns:x14="http://schemas.microsoft.com/office/spreadsheetml/2009/9/main" uri="{2946ED86-A175-432a-8AC1-64E0C546D7DE}">
          <x14:pivotField fillDownLabels="1"/>
        </ext>
      </extLst>
    </pivotField>
    <pivotField dragToRow="0" dragToCol="0" dragToPage="0" showAll="0" defaultSubtotal="0"/>
  </pivotFields>
  <rowFields count="3">
    <field x="6"/>
    <field x="44"/>
    <field x="10"/>
  </rowFields>
  <rowItems count="39">
    <i>
      <x/>
      <x/>
      <x/>
    </i>
    <i>
      <x v="81"/>
      <x v="73"/>
      <x v="6"/>
    </i>
    <i>
      <x v="82"/>
      <x v="74"/>
      <x v="6"/>
    </i>
    <i>
      <x v="83"/>
      <x v="75"/>
      <x v="6"/>
    </i>
    <i>
      <x v="84"/>
      <x v="76"/>
      <x v="10"/>
    </i>
    <i>
      <x v="85"/>
      <x v="77"/>
      <x v="5"/>
    </i>
    <i>
      <x v="86"/>
      <x v="67"/>
      <x v="9"/>
    </i>
    <i>
      <x v="87"/>
      <x v="46"/>
      <x v="3"/>
    </i>
    <i>
      <x v="88"/>
      <x v="78"/>
      <x v="5"/>
    </i>
    <i>
      <x v="89"/>
      <x v="79"/>
      <x v="5"/>
    </i>
    <i>
      <x v="90"/>
      <x v="69"/>
      <x v="5"/>
    </i>
    <i>
      <x v="91"/>
      <x v="68"/>
      <x v="5"/>
    </i>
    <i>
      <x v="92"/>
      <x v="80"/>
      <x v="3"/>
    </i>
    <i>
      <x v="93"/>
      <x v="6"/>
      <x v="2"/>
    </i>
    <i>
      <x v="94"/>
      <x v="29"/>
      <x v="1"/>
    </i>
    <i>
      <x v="95"/>
      <x v="2"/>
      <x v="1"/>
    </i>
    <i>
      <x v="96"/>
      <x v="81"/>
      <x v="11"/>
    </i>
    <i>
      <x v="97"/>
      <x v="82"/>
      <x v="11"/>
    </i>
    <i>
      <x v="98"/>
      <x v="83"/>
      <x v="11"/>
    </i>
    <i>
      <x v="99"/>
      <x v="84"/>
      <x v="1"/>
    </i>
    <i>
      <x v="100"/>
      <x v="85"/>
      <x v="1"/>
    </i>
    <i>
      <x v="101"/>
      <x v="86"/>
      <x v="1"/>
    </i>
    <i>
      <x v="102"/>
      <x v="87"/>
      <x v="5"/>
    </i>
    <i>
      <x v="103"/>
      <x v="88"/>
      <x v="3"/>
    </i>
    <i>
      <x v="104"/>
      <x v="89"/>
      <x v="5"/>
    </i>
    <i>
      <x v="105"/>
      <x v="90"/>
      <x v="2"/>
    </i>
    <i>
      <x v="106"/>
      <x v="91"/>
      <x v="2"/>
    </i>
    <i r="1">
      <x v="92"/>
      <x v="2"/>
    </i>
    <i>
      <x v="107"/>
      <x v="93"/>
      <x v="2"/>
    </i>
    <i>
      <x v="108"/>
      <x v="94"/>
      <x v="2"/>
    </i>
    <i>
      <x v="109"/>
      <x v="37"/>
      <x v="1"/>
    </i>
    <i>
      <x v="110"/>
      <x v="95"/>
      <x v="5"/>
    </i>
    <i>
      <x v="111"/>
      <x v="96"/>
      <x v="3"/>
    </i>
    <i>
      <x v="112"/>
      <x v="97"/>
      <x v="2"/>
    </i>
    <i>
      <x v="113"/>
      <x v="98"/>
      <x v="5"/>
    </i>
    <i>
      <x v="114"/>
      <x v="99"/>
      <x v="8"/>
    </i>
    <i>
      <x v="115"/>
      <x v="100"/>
      <x v="5"/>
    </i>
    <i>
      <x v="116"/>
      <x v="101"/>
      <x v="1"/>
    </i>
    <i>
      <x v="117"/>
      <x v="27"/>
      <x v="1"/>
    </i>
  </rowItems>
  <colFields count="1">
    <field x="13"/>
  </colFields>
  <colItems count="36">
    <i>
      <x/>
    </i>
    <i>
      <x v="32"/>
    </i>
    <i>
      <x v="33"/>
    </i>
    <i>
      <x v="34"/>
    </i>
    <i>
      <x v="35"/>
    </i>
    <i>
      <x v="36"/>
    </i>
    <i>
      <x v="37"/>
    </i>
    <i>
      <x v="38"/>
    </i>
    <i>
      <x v="39"/>
    </i>
    <i>
      <x v="45"/>
    </i>
    <i>
      <x v="46"/>
    </i>
    <i>
      <x v="47"/>
    </i>
    <i>
      <x v="48"/>
    </i>
    <i>
      <x v="49"/>
    </i>
    <i>
      <x v="50"/>
    </i>
    <i>
      <x v="51"/>
    </i>
    <i>
      <x v="52"/>
    </i>
    <i>
      <x v="53"/>
    </i>
    <i>
      <x v="54"/>
    </i>
    <i>
      <x v="55"/>
    </i>
    <i>
      <x v="56"/>
    </i>
    <i>
      <x v="57"/>
    </i>
    <i>
      <x v="58"/>
    </i>
    <i>
      <x v="59"/>
    </i>
    <i>
      <x v="60"/>
    </i>
    <i>
      <x v="61"/>
    </i>
    <i>
      <x v="62"/>
    </i>
    <i>
      <x v="63"/>
    </i>
    <i>
      <x v="64"/>
    </i>
    <i>
      <x v="65"/>
    </i>
    <i>
      <x v="66"/>
    </i>
    <i>
      <x v="67"/>
    </i>
    <i>
      <x v="68"/>
    </i>
    <i>
      <x v="69"/>
    </i>
    <i>
      <x v="70"/>
    </i>
    <i t="grand">
      <x/>
    </i>
  </colItems>
  <pageFields count="5">
    <pageField fld="28" hier="-1"/>
    <pageField fld="2" hier="-1"/>
    <pageField fld="3" hier="-1"/>
    <pageField fld="4" hier="-1"/>
    <pageField fld="5" hier="-1"/>
  </pageFields>
  <dataFields count="1">
    <dataField name="Sum of Quantites" fld="20" baseField="10" baseItem="1"/>
  </dataFields>
  <formats count="43">
    <format dxfId="2500">
      <pivotArea dataOnly="0" labelOnly="1" grandCol="1" outline="0" fieldPosition="0"/>
    </format>
    <format dxfId="2499">
      <pivotArea type="all" dataOnly="0" outline="0" fieldPosition="0"/>
    </format>
    <format dxfId="2498">
      <pivotArea outline="0" collapsedLevelsAreSubtotals="1" fieldPosition="0"/>
    </format>
    <format dxfId="2497">
      <pivotArea type="origin" dataOnly="0" labelOnly="1" outline="0" fieldPosition="0"/>
    </format>
    <format dxfId="2496">
      <pivotArea field="1" type="button" dataOnly="0" labelOnly="1" outline="0"/>
    </format>
    <format dxfId="2495">
      <pivotArea type="topRight" dataOnly="0" labelOnly="1" outline="0" fieldPosition="0"/>
    </format>
    <format dxfId="2494">
      <pivotArea field="6" type="button" dataOnly="0" labelOnly="1" outline="0" axis="axisRow" fieldPosition="0"/>
    </format>
    <format dxfId="2493">
      <pivotArea field="26" type="button" dataOnly="0" labelOnly="1" outline="0"/>
    </format>
    <format dxfId="2492">
      <pivotArea field="10" type="button" dataOnly="0" labelOnly="1" outline="0" axis="axisRow" fieldPosition="2"/>
    </format>
    <format dxfId="2491">
      <pivotArea dataOnly="0" labelOnly="1" fieldPosition="0">
        <references count="1">
          <reference field="6" count="0"/>
        </references>
      </pivotArea>
    </format>
    <format dxfId="2490">
      <pivotArea dataOnly="0" labelOnly="1" grandCol="1" outline="0" fieldPosition="0"/>
    </format>
    <format dxfId="2489">
      <pivotArea type="all" dataOnly="0" outline="0" fieldPosition="0"/>
    </format>
    <format dxfId="2488">
      <pivotArea outline="0" collapsedLevelsAreSubtotals="1" fieldPosition="0"/>
    </format>
    <format dxfId="2487">
      <pivotArea type="origin" dataOnly="0" labelOnly="1" outline="0" fieldPosition="0"/>
    </format>
    <format dxfId="2486">
      <pivotArea field="1" type="button" dataOnly="0" labelOnly="1" outline="0"/>
    </format>
    <format dxfId="2485">
      <pivotArea type="topRight" dataOnly="0" labelOnly="1" outline="0" fieldPosition="0"/>
    </format>
    <format dxfId="2484">
      <pivotArea field="6" type="button" dataOnly="0" labelOnly="1" outline="0" axis="axisRow" fieldPosition="0"/>
    </format>
    <format dxfId="2483">
      <pivotArea field="26" type="button" dataOnly="0" labelOnly="1" outline="0"/>
    </format>
    <format dxfId="2482">
      <pivotArea field="10" type="button" dataOnly="0" labelOnly="1" outline="0" axis="axisRow" fieldPosition="2"/>
    </format>
    <format dxfId="2481">
      <pivotArea dataOnly="0" labelOnly="1" fieldPosition="0">
        <references count="1">
          <reference field="6" count="0"/>
        </references>
      </pivotArea>
    </format>
    <format dxfId="2480">
      <pivotArea dataOnly="0" labelOnly="1" grandCol="1" outline="0" fieldPosition="0"/>
    </format>
    <format dxfId="2479">
      <pivotArea type="all" dataOnly="0" outline="0" fieldPosition="0"/>
    </format>
    <format dxfId="2478">
      <pivotArea outline="0" collapsedLevelsAreSubtotals="1" fieldPosition="0"/>
    </format>
    <format dxfId="2477">
      <pivotArea type="origin" dataOnly="0" labelOnly="1" outline="0" fieldPosition="0"/>
    </format>
    <format dxfId="2476">
      <pivotArea field="1" type="button" dataOnly="0" labelOnly="1" outline="0"/>
    </format>
    <format dxfId="2475">
      <pivotArea type="topRight" dataOnly="0" labelOnly="1" outline="0" fieldPosition="0"/>
    </format>
    <format dxfId="2474">
      <pivotArea field="6" type="button" dataOnly="0" labelOnly="1" outline="0" axis="axisRow" fieldPosition="0"/>
    </format>
    <format dxfId="2473">
      <pivotArea field="26" type="button" dataOnly="0" labelOnly="1" outline="0"/>
    </format>
    <format dxfId="2472">
      <pivotArea field="10" type="button" dataOnly="0" labelOnly="1" outline="0" axis="axisRow" fieldPosition="2"/>
    </format>
    <format dxfId="2471">
      <pivotArea dataOnly="0" labelOnly="1" fieldPosition="0">
        <references count="1">
          <reference field="6" count="0"/>
        </references>
      </pivotArea>
    </format>
    <format dxfId="2470">
      <pivotArea dataOnly="0" labelOnly="1" grandCol="1" outline="0" fieldPosition="0"/>
    </format>
    <format dxfId="2469">
      <pivotArea type="origin" dataOnly="0" labelOnly="1" outline="0" fieldPosition="0"/>
    </format>
    <format dxfId="2468">
      <pivotArea field="13" type="button" dataOnly="0" labelOnly="1" outline="0" axis="axisCol" fieldPosition="0"/>
    </format>
    <format dxfId="2467">
      <pivotArea type="topRight" dataOnly="0" labelOnly="1" outline="0" fieldPosition="0"/>
    </format>
    <format dxfId="2466">
      <pivotArea field="6" type="button" dataOnly="0" labelOnly="1" outline="0" axis="axisRow" fieldPosition="0"/>
    </format>
    <format dxfId="2465">
      <pivotArea field="26" type="button" dataOnly="0" labelOnly="1" outline="0"/>
    </format>
    <format dxfId="2464">
      <pivotArea field="10" type="button" dataOnly="0" labelOnly="1" outline="0" axis="axisRow" fieldPosition="2"/>
    </format>
    <format dxfId="2463">
      <pivotArea dataOnly="0" labelOnly="1" fieldPosition="0">
        <references count="1">
          <reference field="13" count="0"/>
        </references>
      </pivotArea>
    </format>
    <format dxfId="2462">
      <pivotArea dataOnly="0" labelOnly="1" grandCol="1" outline="0" fieldPosition="0"/>
    </format>
    <format dxfId="2461">
      <pivotArea dataOnly="0" labelOnly="1" fieldPosition="0">
        <references count="1">
          <reference field="13" count="0"/>
        </references>
      </pivotArea>
    </format>
    <format dxfId="2460">
      <pivotArea dataOnly="0" labelOnly="1" grandCol="1" outline="0" fieldPosition="0"/>
    </format>
    <format dxfId="2459">
      <pivotArea dataOnly="0" labelOnly="1" fieldPosition="0">
        <references count="1">
          <reference field="13" count="0"/>
        </references>
      </pivotArea>
    </format>
    <format dxfId="2458">
      <pivotArea dataOnly="0" labelOnly="1" grandCol="1" outline="0" fieldPosition="0"/>
    </format>
  </formats>
  <pivotTableStyleInfo name="PivotStyleMedium13" showRowHeaders="1" showColHeaders="1" showRowStripes="0" showColStripes="1" showLastColumn="1"/>
  <extLs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79A2595-18DA-4DCE-AB14-074CE24B4D6F}" name="PivotTable27" cacheId="43" applyNumberFormats="0" applyBorderFormats="0" applyFontFormats="0" applyPatternFormats="0" applyAlignmentFormats="0" applyWidthHeightFormats="1" dataCaption="Values" missingCaption="--" tag="2a7c2bb3-3b13-47ef-986c-dda2d854b859" updatedVersion="6" minRefreshableVersion="3" showDrill="0" subtotalHiddenItems="1" colGrandTotals="0" itemPrintTitles="1" createdVersion="6" indent="0" showHeaders="0" compact="0" compactData="0" multipleFieldFilters="0">
  <location ref="A8:R23" firstHeaderRow="1" firstDataRow="9" firstDataCol="9" rowPageCount="5" colPageCount="1"/>
  <pivotFields count="23">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Col" compact="0" allDrilled="1" outline="0" showAll="0" dataSourceSort="1" defaultSubtotal="0" defaultAttributeDrillState="1">
      <items count="10">
        <item x="0"/>
        <item x="1"/>
        <item x="2"/>
        <item x="3"/>
        <item x="4"/>
        <item x="5"/>
        <item x="6"/>
        <item x="7"/>
        <item x="8"/>
        <item x="9"/>
      </items>
    </pivotField>
    <pivotField axis="axisCol" compact="0" allDrilled="1" outline="0" showAll="0" dataSourceSort="1" defaultSubtotal="0" defaultAttributeDrillState="1">
      <items count="8">
        <item x="0"/>
        <item x="1"/>
        <item x="2"/>
        <item x="3"/>
        <item x="4"/>
        <item x="5"/>
        <item x="6"/>
        <item x="7"/>
      </items>
    </pivotField>
    <pivotField axis="axisCol" compact="0" allDrilled="1" outline="0" showAll="0" dataSourceSort="1" defaultSubtotal="0" defaultAttributeDrillState="1">
      <items count="8">
        <item x="0"/>
        <item x="1"/>
        <item x="2"/>
        <item x="3"/>
        <item x="4"/>
        <item x="5"/>
        <item x="6"/>
        <item x="7"/>
      </items>
    </pivotField>
    <pivotField axis="axisCol" compact="0" allDrilled="1" outline="0" showAll="0" dataSourceSort="1" defaultSubtotal="0" defaultAttributeDrillState="1">
      <items count="6">
        <item x="0"/>
        <item x="1"/>
        <item x="2"/>
        <item x="3"/>
        <item x="4"/>
        <item x="5"/>
      </items>
    </pivotField>
    <pivotField axis="axisCol" compact="0" allDrilled="1" outline="0" showAll="0" dataSourceSort="1" defaultSubtotal="0" defaultAttributeDrillState="1">
      <items count="1">
        <item x="0"/>
      </items>
    </pivotField>
    <pivotField axis="axisCol" compact="0" allDrilled="1" outline="0" showAll="0" dataSourceSort="1" defaultSubtotal="0" defaultAttributeDrillState="1">
      <items count="1">
        <item x="0"/>
      </items>
    </pivotField>
    <pivotField axis="axisCol" compact="0" allDrilled="1" outline="0" showAll="0" dataSourceSort="1" defaultSubtotal="0" defaultAttributeDrillState="1">
      <items count="1">
        <item x="0"/>
      </items>
    </pivotField>
    <pivotField axis="axisCol" compact="0" allDrilled="1" outline="0" showAll="0" dataSourceSort="1" defaultSubtotal="0" defaultAttributeDrillState="1">
      <items count="5">
        <item x="0"/>
        <item x="1"/>
        <item x="2"/>
        <item x="3"/>
        <item x="4"/>
      </items>
    </pivotField>
    <pivotField axis="axisRow" compact="0" allDrilled="1" outline="0" showAll="0" dataSourceSort="1" defaultSubtotal="0" defaultAttributeDrillState="1">
      <items count="6">
        <item x="0"/>
        <item x="1"/>
        <item x="2"/>
        <item x="3"/>
        <item x="4"/>
        <item x="5"/>
      </items>
    </pivotField>
    <pivotField axis="axisRow" compact="0" allDrilled="1" outline="0" showAll="0" dataSourceSort="1" defaultSubtotal="0" defaultAttributeDrillState="1">
      <items count="3">
        <item x="0"/>
        <item x="1"/>
        <item x="2"/>
      </items>
    </pivotField>
    <pivotField axis="axisRow" compact="0" allDrilled="1" outline="0" showAll="0" dataSourceSort="1" defaultSubtotal="0" defaultAttributeDrillState="1">
      <items count="6">
        <item x="0"/>
        <item x="1"/>
        <item x="2"/>
        <item x="3"/>
        <item x="4"/>
        <item x="5"/>
      </items>
    </pivotField>
    <pivotField axis="axisRow" compact="0" allDrilled="1" outline="0" showAll="0" dataSourceSort="1" defaultSubtotal="0" defaultAttributeDrillState="1">
      <items count="5">
        <item x="0"/>
        <item x="1"/>
        <item x="2"/>
        <item x="3"/>
        <item x="4"/>
      </items>
    </pivotField>
    <pivotField axis="axisRow" compact="0" allDrilled="1" outline="0" showAll="0" dataSourceSort="1" defaultSubtotal="0" defaultAttributeDrillState="1">
      <items count="6">
        <item x="0"/>
        <item x="1"/>
        <item x="2"/>
        <item x="3"/>
        <item x="4"/>
        <item x="5"/>
      </items>
    </pivotField>
    <pivotField axis="axisRow" compact="0" allDrilled="1" outline="0" showAll="0" dataSourceSort="1" defaultSubtotal="0" defaultAttributeDrillState="1">
      <items count="6">
        <item x="0"/>
        <item x="1"/>
        <item x="2"/>
        <item x="3"/>
        <item x="4"/>
        <item x="5"/>
      </items>
    </pivotField>
    <pivotField axis="axisRow" compact="0" allDrilled="1" outline="0" showAll="0" dataSourceSort="1" defaultSubtotal="0" defaultAttributeDrillState="1">
      <items count="4">
        <item x="0"/>
        <item x="1"/>
        <item x="2"/>
        <item x="3"/>
      </items>
    </pivotField>
    <pivotField axis="axisRow" compact="0" allDrilled="1" outline="0" showAll="0" dataSourceSort="1" defaultSubtotal="0" defaultAttributeDrillState="1">
      <items count="1">
        <item x="0"/>
      </items>
    </pivotField>
    <pivotField axis="axisRow" compact="0" allDrilled="1" outline="0" showAll="0" dataSourceSort="1" defaultSubtotal="0" defaultAttributeDrillState="1">
      <items count="3">
        <item x="0"/>
        <item x="1"/>
        <item x="2"/>
      </items>
    </pivotField>
    <pivotField dataField="1" compact="0" outline="0" showAll="0"/>
  </pivotFields>
  <rowFields count="9">
    <field x="13"/>
    <field x="14"/>
    <field x="15"/>
    <field x="16"/>
    <field x="17"/>
    <field x="18"/>
    <field x="19"/>
    <field x="21"/>
    <field x="20"/>
  </rowFields>
  <rowItems count="7">
    <i>
      <x/>
      <x/>
      <x/>
      <x/>
      <x/>
      <x/>
      <x/>
      <x/>
      <x/>
    </i>
    <i>
      <x v="1"/>
      <x/>
      <x v="1"/>
      <x v="1"/>
      <x v="1"/>
      <x v="1"/>
      <x v="1"/>
      <x v="1"/>
      <x/>
    </i>
    <i>
      <x v="2"/>
      <x v="1"/>
      <x v="2"/>
      <x v="2"/>
      <x v="2"/>
      <x v="2"/>
      <x v="2"/>
      <x v="1"/>
      <x/>
    </i>
    <i>
      <x v="3"/>
      <x v="2"/>
      <x v="3"/>
      <x v="3"/>
      <x v="3"/>
      <x v="3"/>
      <x/>
      <x v="2"/>
      <x/>
    </i>
    <i>
      <x v="4"/>
      <x v="2"/>
      <x v="4"/>
      <x v="4"/>
      <x v="4"/>
      <x v="4"/>
      <x v="3"/>
      <x v="2"/>
      <x/>
    </i>
    <i>
      <x v="5"/>
      <x v="2"/>
      <x v="5"/>
      <x v="4"/>
      <x v="5"/>
      <x v="5"/>
      <x v="1"/>
      <x v="2"/>
      <x/>
    </i>
    <i t="grand">
      <x/>
    </i>
  </rowItems>
  <colFields count="8">
    <field x="5"/>
    <field x="6"/>
    <field x="7"/>
    <field x="8"/>
    <field x="9"/>
    <field x="10"/>
    <field x="11"/>
    <field x="12"/>
  </colFields>
  <colItems count="9">
    <i>
      <x/>
      <x/>
      <x/>
      <x/>
      <x/>
      <x/>
      <x/>
      <x/>
    </i>
    <i>
      <x v="1"/>
      <x/>
      <x v="1"/>
      <x v="1"/>
      <x/>
      <x/>
      <x/>
      <x/>
    </i>
    <i>
      <x v="2"/>
      <x v="1"/>
      <x v="2"/>
      <x/>
      <x/>
      <x/>
      <x/>
      <x v="1"/>
    </i>
    <i>
      <x v="3"/>
      <x v="2"/>
      <x v="3"/>
      <x v="2"/>
      <x/>
      <x/>
      <x/>
      <x/>
    </i>
    <i>
      <x v="4"/>
      <x v="3"/>
      <x v="4"/>
      <x v="3"/>
      <x/>
      <x/>
      <x/>
      <x v="2"/>
    </i>
    <i>
      <x v="5"/>
      <x v="3"/>
      <x v="4"/>
      <x v="4"/>
      <x/>
      <x/>
      <x/>
      <x v="2"/>
    </i>
    <i>
      <x v="6"/>
      <x v="4"/>
      <x v="5"/>
      <x v="5"/>
      <x/>
      <x/>
      <x/>
      <x v="2"/>
    </i>
    <i>
      <x v="7"/>
      <x v="5"/>
      <x v="6"/>
      <x/>
      <x/>
      <x/>
      <x/>
      <x v="3"/>
    </i>
    <i>
      <x v="8"/>
      <x v="6"/>
      <x v="7"/>
      <x/>
      <x/>
      <x/>
      <x/>
      <x/>
    </i>
  </colItems>
  <pageFields count="5">
    <pageField fld="0" hier="153" name="[Table_Quantities 2].[DGN Name].[All]" cap="All"/>
    <pageField fld="1" hier="154" name="[Table_Quantities 2].[Work Item].[All]" cap="All"/>
    <pageField fld="4" hier="152" name="[Table_Quantities 2].[Funding Code].[All]" cap="All"/>
    <pageField fld="2" hier="155" name="[Table_Quantities 2].[Table - Type].&amp;[DRIVEWAY]" cap="DRIVEWAY"/>
    <pageField fld="3" hier="156" name="[Table_Quantities 2].[Table - Name].[All]" cap="All"/>
  </pageFields>
  <dataFields count="1">
    <dataField name="Count of QuantityCalc" fld="22" subtotal="count" baseField="0" baseItem="0"/>
  </dataFields>
  <formats count="149">
    <format dxfId="1878">
      <pivotArea outline="0" collapsedLevelsAreSubtotals="1" fieldPosition="0"/>
    </format>
    <format dxfId="1877">
      <pivotArea dataOnly="0" labelOnly="1" grandRow="1" outline="0" fieldPosition="0"/>
    </format>
    <format dxfId="1876">
      <pivotArea dataOnly="0" labelOnly="1" fieldPosition="0">
        <references count="1">
          <reference field="5" count="0"/>
        </references>
      </pivotArea>
    </format>
    <format dxfId="1875">
      <pivotArea dataOnly="0" labelOnly="1" fieldPosition="0">
        <references count="2">
          <reference field="5" count="0" selected="0"/>
          <reference field="6" count="0"/>
        </references>
      </pivotArea>
    </format>
    <format dxfId="1874">
      <pivotArea dataOnly="0" labelOnly="1" fieldPosition="0">
        <references count="3">
          <reference field="5" count="0" selected="0"/>
          <reference field="6" count="0" selected="0"/>
          <reference field="7" count="0"/>
        </references>
      </pivotArea>
    </format>
    <format dxfId="1873">
      <pivotArea dataOnly="0" labelOnly="1" fieldPosition="0">
        <references count="4">
          <reference field="5" count="0" selected="0"/>
          <reference field="6" count="0" selected="0"/>
          <reference field="7" count="0" selected="0"/>
          <reference field="8" count="0"/>
        </references>
      </pivotArea>
    </format>
    <format dxfId="1872">
      <pivotArea dataOnly="0" labelOnly="1" fieldPosition="0">
        <references count="5">
          <reference field="5" count="0" selected="0"/>
          <reference field="6" count="0" selected="0"/>
          <reference field="7" count="0" selected="0"/>
          <reference field="8" count="0" selected="0"/>
          <reference field="9" count="0"/>
        </references>
      </pivotArea>
    </format>
    <format dxfId="1871">
      <pivotArea dataOnly="0" labelOnly="1" fieldPosition="0">
        <references count="6">
          <reference field="5" count="0" selected="0"/>
          <reference field="6" count="0" selected="0"/>
          <reference field="7" count="0" selected="0"/>
          <reference field="8" count="0" selected="0"/>
          <reference field="9" count="0" selected="0"/>
          <reference field="10" count="0"/>
        </references>
      </pivotArea>
    </format>
    <format dxfId="1870">
      <pivotArea dataOnly="0" labelOnly="1" fieldPosition="0">
        <references count="7">
          <reference field="5" count="0" selected="0"/>
          <reference field="6" count="0" selected="0"/>
          <reference field="7" count="0" selected="0"/>
          <reference field="8" count="0" selected="0"/>
          <reference field="9" count="0" selected="0"/>
          <reference field="10" count="0" selected="0"/>
          <reference field="11" count="0"/>
        </references>
      </pivotArea>
    </format>
    <format dxfId="1869">
      <pivotArea outline="0" collapsedLevelsAreSubtotals="1" fieldPosition="0"/>
    </format>
    <format dxfId="1868">
      <pivotArea dataOnly="0" labelOnly="1" grandRow="1" outline="0" fieldPosition="0"/>
    </format>
    <format dxfId="1867">
      <pivotArea dataOnly="0" labelOnly="1" fieldPosition="0">
        <references count="1">
          <reference field="5" count="0"/>
        </references>
      </pivotArea>
    </format>
    <format dxfId="1866">
      <pivotArea dataOnly="0" labelOnly="1" fieldPosition="0">
        <references count="2">
          <reference field="5" count="0" selected="0"/>
          <reference field="6" count="0"/>
        </references>
      </pivotArea>
    </format>
    <format dxfId="1865">
      <pivotArea dataOnly="0" labelOnly="1" fieldPosition="0">
        <references count="3">
          <reference field="5" count="0" selected="0"/>
          <reference field="6" count="0" selected="0"/>
          <reference field="7" count="0"/>
        </references>
      </pivotArea>
    </format>
    <format dxfId="1864">
      <pivotArea dataOnly="0" labelOnly="1" fieldPosition="0">
        <references count="4">
          <reference field="5" count="0" selected="0"/>
          <reference field="6" count="0" selected="0"/>
          <reference field="7" count="0" selected="0"/>
          <reference field="8" count="0"/>
        </references>
      </pivotArea>
    </format>
    <format dxfId="1863">
      <pivotArea dataOnly="0" labelOnly="1" fieldPosition="0">
        <references count="5">
          <reference field="5" count="0" selected="0"/>
          <reference field="6" count="0" selected="0"/>
          <reference field="7" count="0" selected="0"/>
          <reference field="8" count="0" selected="0"/>
          <reference field="9" count="0"/>
        </references>
      </pivotArea>
    </format>
    <format dxfId="1862">
      <pivotArea dataOnly="0" labelOnly="1" fieldPosition="0">
        <references count="6">
          <reference field="5" count="0" selected="0"/>
          <reference field="6" count="0" selected="0"/>
          <reference field="7" count="0" selected="0"/>
          <reference field="8" count="0" selected="0"/>
          <reference field="9" count="0" selected="0"/>
          <reference field="10" count="0"/>
        </references>
      </pivotArea>
    </format>
    <format dxfId="1861">
      <pivotArea dataOnly="0" labelOnly="1" fieldPosition="0">
        <references count="7">
          <reference field="5" count="0" selected="0"/>
          <reference field="6" count="0" selected="0"/>
          <reference field="7" count="0" selected="0"/>
          <reference field="8" count="0" selected="0"/>
          <reference field="9" count="0" selected="0"/>
          <reference field="10" count="0" selected="0"/>
          <reference field="11" count="0"/>
        </references>
      </pivotArea>
    </format>
    <format dxfId="1860">
      <pivotArea outline="0" collapsedLevelsAreSubtotals="1" fieldPosition="0"/>
    </format>
    <format dxfId="1859">
      <pivotArea dataOnly="0" labelOnly="1" grandRow="1" outline="0" fieldPosition="0"/>
    </format>
    <format dxfId="1858">
      <pivotArea dataOnly="0" labelOnly="1" fieldPosition="0">
        <references count="1">
          <reference field="5" count="0"/>
        </references>
      </pivotArea>
    </format>
    <format dxfId="1857">
      <pivotArea type="all" dataOnly="0" outline="0" fieldPosition="0"/>
    </format>
    <format dxfId="1856">
      <pivotArea outline="0" collapsedLevelsAreSubtotals="1" fieldPosition="0"/>
    </format>
    <format dxfId="1855">
      <pivotArea dataOnly="0" labelOnly="1" grandRow="1" outline="0" fieldPosition="0"/>
    </format>
    <format dxfId="1854">
      <pivotArea dataOnly="0" labelOnly="1" fieldPosition="0">
        <references count="1">
          <reference field="5" count="0"/>
        </references>
      </pivotArea>
    </format>
    <format dxfId="1853">
      <pivotArea type="all" dataOnly="0" outline="0" fieldPosition="0"/>
    </format>
    <format dxfId="1852">
      <pivotArea outline="0" collapsedLevelsAreSubtotals="1" fieldPosition="0"/>
    </format>
    <format dxfId="1851">
      <pivotArea dataOnly="0" labelOnly="1" grandRow="1" outline="0" fieldPosition="0"/>
    </format>
    <format dxfId="1850">
      <pivotArea dataOnly="0" labelOnly="1" fieldPosition="0">
        <references count="1">
          <reference field="5" count="0"/>
        </references>
      </pivotArea>
    </format>
    <format dxfId="1849">
      <pivotArea outline="0" collapsedLevelsAreSubtotals="1" fieldPosition="0"/>
    </format>
    <format dxfId="1848">
      <pivotArea outline="0" collapsedLevelsAreSubtotals="1" fieldPosition="0"/>
    </format>
    <format dxfId="1847">
      <pivotArea outline="0" collapsedLevelsAreSubtotals="1" fieldPosition="0"/>
    </format>
    <format dxfId="1846">
      <pivotArea dataOnly="0" labelOnly="1" grandRow="1" outline="0" fieldPosition="0"/>
    </format>
    <format dxfId="1845">
      <pivotArea dataOnly="0" labelOnly="1" fieldPosition="0">
        <references count="1">
          <reference field="5" count="0"/>
        </references>
      </pivotArea>
    </format>
    <format dxfId="1844">
      <pivotArea dataOnly="0" labelOnly="1" fieldPosition="0">
        <references count="2">
          <reference field="5" count="0" selected="0"/>
          <reference field="6" count="0"/>
        </references>
      </pivotArea>
    </format>
    <format dxfId="1843">
      <pivotArea dataOnly="0" labelOnly="1" fieldPosition="0">
        <references count="3">
          <reference field="5" count="0" selected="0"/>
          <reference field="6" count="0" selected="0"/>
          <reference field="7" count="0"/>
        </references>
      </pivotArea>
    </format>
    <format dxfId="1842">
      <pivotArea dataOnly="0" labelOnly="1" fieldPosition="0">
        <references count="4">
          <reference field="5" count="0" selected="0"/>
          <reference field="6" count="0" selected="0"/>
          <reference field="7" count="0" selected="0"/>
          <reference field="8" count="0"/>
        </references>
      </pivotArea>
    </format>
    <format dxfId="1841">
      <pivotArea dataOnly="0" labelOnly="1" fieldPosition="0">
        <references count="5">
          <reference field="5" count="0" selected="0"/>
          <reference field="6" count="0" selected="0"/>
          <reference field="7" count="0" selected="0"/>
          <reference field="8" count="0" selected="0"/>
          <reference field="9" count="0"/>
        </references>
      </pivotArea>
    </format>
    <format dxfId="1840">
      <pivotArea dataOnly="0" labelOnly="1" fieldPosition="0">
        <references count="6">
          <reference field="5" count="0" selected="0"/>
          <reference field="6" count="0" selected="0"/>
          <reference field="7" count="0" selected="0"/>
          <reference field="8" count="0" selected="0"/>
          <reference field="9" count="0" selected="0"/>
          <reference field="10" count="0"/>
        </references>
      </pivotArea>
    </format>
    <format dxfId="1839">
      <pivotArea dataOnly="0" labelOnly="1" fieldPosition="0">
        <references count="7">
          <reference field="5" count="0" selected="0"/>
          <reference field="6" count="0" selected="0"/>
          <reference field="7" count="0" selected="0"/>
          <reference field="8" count="0" selected="0"/>
          <reference field="9" count="0" selected="0"/>
          <reference field="10" count="0" selected="0"/>
          <reference field="11" count="0"/>
        </references>
      </pivotArea>
    </format>
    <format dxfId="1838">
      <pivotArea outline="0" collapsedLevelsAreSubtotals="1" fieldPosition="0"/>
    </format>
    <format dxfId="1837">
      <pivotArea dataOnly="0" labelOnly="1" grandRow="1" outline="0" fieldPosition="0"/>
    </format>
    <format dxfId="1836">
      <pivotArea dataOnly="0" labelOnly="1" fieldPosition="0">
        <references count="1">
          <reference field="5" count="0"/>
        </references>
      </pivotArea>
    </format>
    <format dxfId="1835">
      <pivotArea dataOnly="0" labelOnly="1" fieldPosition="0">
        <references count="2">
          <reference field="5" count="0" selected="0"/>
          <reference field="6" count="0"/>
        </references>
      </pivotArea>
    </format>
    <format dxfId="1834">
      <pivotArea dataOnly="0" labelOnly="1" fieldPosition="0">
        <references count="3">
          <reference field="5" count="0" selected="0"/>
          <reference field="6" count="0" selected="0"/>
          <reference field="7" count="0"/>
        </references>
      </pivotArea>
    </format>
    <format dxfId="1833">
      <pivotArea dataOnly="0" labelOnly="1" fieldPosition="0">
        <references count="4">
          <reference field="5" count="0" selected="0"/>
          <reference field="6" count="0" selected="0"/>
          <reference field="7" count="0" selected="0"/>
          <reference field="8" count="0"/>
        </references>
      </pivotArea>
    </format>
    <format dxfId="1832">
      <pivotArea dataOnly="0" labelOnly="1" fieldPosition="0">
        <references count="5">
          <reference field="5" count="0" selected="0"/>
          <reference field="6" count="0" selected="0"/>
          <reference field="7" count="0" selected="0"/>
          <reference field="8" count="0" selected="0"/>
          <reference field="9" count="0"/>
        </references>
      </pivotArea>
    </format>
    <format dxfId="1831">
      <pivotArea dataOnly="0" labelOnly="1" fieldPosition="0">
        <references count="6">
          <reference field="5" count="0" selected="0"/>
          <reference field="6" count="0" selected="0"/>
          <reference field="7" count="0" selected="0"/>
          <reference field="8" count="0" selected="0"/>
          <reference field="9" count="0" selected="0"/>
          <reference field="10" count="0"/>
        </references>
      </pivotArea>
    </format>
    <format dxfId="1830">
      <pivotArea dataOnly="0" labelOnly="1" fieldPosition="0">
        <references count="7">
          <reference field="5" count="0" selected="0"/>
          <reference field="6" count="0" selected="0"/>
          <reference field="7" count="0" selected="0"/>
          <reference field="8" count="0" selected="0"/>
          <reference field="9" count="0" selected="0"/>
          <reference field="10" count="0" selected="0"/>
          <reference field="11" count="0"/>
        </references>
      </pivotArea>
    </format>
    <format dxfId="1829">
      <pivotArea outline="0" collapsedLevelsAreSubtotals="1" fieldPosition="0"/>
    </format>
    <format dxfId="1828">
      <pivotArea outline="0" collapsedLevelsAreSubtotals="1" fieldPosition="0"/>
    </format>
    <format dxfId="1827">
      <pivotArea outline="0" collapsedLevelsAreSubtotals="1" fieldPosition="0"/>
    </format>
    <format dxfId="1826">
      <pivotArea outline="0" collapsedLevelsAreSubtotals="1" fieldPosition="0"/>
    </format>
    <format dxfId="1825">
      <pivotArea outline="0" collapsedLevelsAreSubtotals="1" fieldPosition="0"/>
    </format>
    <format dxfId="1824">
      <pivotArea outline="0" collapsedLevelsAreSubtotals="1" fieldPosition="0"/>
    </format>
    <format dxfId="1823">
      <pivotArea outline="0" collapsedLevelsAreSubtotals="1" fieldPosition="0"/>
    </format>
    <format dxfId="1822">
      <pivotArea outline="0" collapsedLevelsAreSubtotals="1" fieldPosition="0"/>
    </format>
    <format dxfId="1821">
      <pivotArea outline="0" collapsedLevelsAreSubtotals="1" fieldPosition="0"/>
    </format>
    <format dxfId="1820">
      <pivotArea outline="0" collapsedLevelsAreSubtotals="1" fieldPosition="0"/>
    </format>
    <format dxfId="1819">
      <pivotArea outline="0" collapsedLevelsAreSubtotals="1" fieldPosition="0"/>
    </format>
    <format dxfId="1818">
      <pivotArea outline="0" collapsedLevelsAreSubtotals="1" fieldPosition="0"/>
    </format>
    <format dxfId="1817">
      <pivotArea outline="0" collapsedLevelsAreSubtotals="1" fieldPosition="0"/>
    </format>
    <format dxfId="1816">
      <pivotArea outline="0" collapsedLevelsAreSubtotals="1" fieldPosition="0"/>
    </format>
    <format dxfId="1815">
      <pivotArea outline="0" collapsedLevelsAreSubtotals="1" fieldPosition="0"/>
    </format>
    <format dxfId="1814">
      <pivotArea outline="0" collapsedLevelsAreSubtotals="1" fieldPosition="0"/>
    </format>
    <format dxfId="1813">
      <pivotArea outline="0" collapsedLevelsAreSubtotals="1" fieldPosition="0"/>
    </format>
    <format dxfId="1812">
      <pivotArea outline="0" collapsedLevelsAreSubtotals="1" fieldPosition="0"/>
    </format>
    <format dxfId="1811">
      <pivotArea outline="0" collapsedLevelsAreSubtotals="1" fieldPosition="0"/>
    </format>
    <format dxfId="1810">
      <pivotArea outline="0" collapsedLevelsAreSubtotals="1" fieldPosition="0"/>
    </format>
    <format dxfId="1809">
      <pivotArea outline="0" collapsedLevelsAreSubtotals="1" fieldPosition="0"/>
    </format>
    <format dxfId="1808">
      <pivotArea outline="0" collapsedLevelsAreSubtotals="1" fieldPosition="0"/>
    </format>
    <format dxfId="1807">
      <pivotArea outline="0" collapsedLevelsAreSubtotals="1" fieldPosition="0"/>
    </format>
    <format dxfId="1806">
      <pivotArea outline="0" collapsedLevelsAreSubtotals="1" fieldPosition="0"/>
    </format>
    <format dxfId="1805">
      <pivotArea dataOnly="0" labelOnly="1" outline="0" fieldPosition="0">
        <references count="1">
          <reference field="15" count="0"/>
        </references>
      </pivotArea>
    </format>
    <format dxfId="1804">
      <pivotArea outline="0" collapsedLevelsAreSubtotals="1" fieldPosition="0"/>
    </format>
    <format dxfId="1803">
      <pivotArea dataOnly="0" labelOnly="1" outline="0" fieldPosition="0">
        <references count="1">
          <reference field="5" count="0"/>
        </references>
      </pivotArea>
    </format>
    <format dxfId="1802">
      <pivotArea dataOnly="0" labelOnly="1" outline="0" fieldPosition="0">
        <references count="2">
          <reference field="5" count="0" selected="0"/>
          <reference field="6" count="0"/>
        </references>
      </pivotArea>
    </format>
    <format dxfId="1801">
      <pivotArea dataOnly="0" labelOnly="1" outline="0" fieldPosition="0">
        <references count="3">
          <reference field="5" count="0" selected="0"/>
          <reference field="6" count="0" selected="0"/>
          <reference field="7" count="0"/>
        </references>
      </pivotArea>
    </format>
    <format dxfId="1800">
      <pivotArea dataOnly="0" labelOnly="1" outline="0" fieldPosition="0">
        <references count="4">
          <reference field="5" count="0" selected="0"/>
          <reference field="6" count="0" selected="0"/>
          <reference field="7" count="0" selected="0"/>
          <reference field="8" count="0"/>
        </references>
      </pivotArea>
    </format>
    <format dxfId="1799">
      <pivotArea dataOnly="0" labelOnly="1" outline="0" fieldPosition="0">
        <references count="5">
          <reference field="5" count="0" selected="0"/>
          <reference field="6" count="0" selected="0"/>
          <reference field="7" count="0" selected="0"/>
          <reference field="8" count="0" selected="0"/>
          <reference field="9" count="0"/>
        </references>
      </pivotArea>
    </format>
    <format dxfId="1798">
      <pivotArea dataOnly="0" labelOnly="1" outline="0" fieldPosition="0">
        <references count="6">
          <reference field="5" count="0" selected="0"/>
          <reference field="6" count="0" selected="0"/>
          <reference field="7" count="0" selected="0"/>
          <reference field="8" count="0" selected="0"/>
          <reference field="9" count="0" selected="0"/>
          <reference field="10" count="0"/>
        </references>
      </pivotArea>
    </format>
    <format dxfId="1797">
      <pivotArea dataOnly="0" labelOnly="1" outline="0" fieldPosition="0">
        <references count="7">
          <reference field="5" count="0" selected="0"/>
          <reference field="6" count="0" selected="0"/>
          <reference field="7" count="0" selected="0"/>
          <reference field="8" count="0" selected="0"/>
          <reference field="9" count="0" selected="0"/>
          <reference field="10" count="0" selected="0"/>
          <reference field="11" count="0"/>
        </references>
      </pivotArea>
    </format>
    <format dxfId="1796">
      <pivotArea dataOnly="0" labelOnly="1" outline="0" fieldPosition="0">
        <references count="8">
          <reference field="5" count="0" selected="0"/>
          <reference field="6" count="0" selected="0"/>
          <reference field="7" count="0" selected="0"/>
          <reference field="8" count="0" selected="0"/>
          <reference field="9" count="0" selected="0"/>
          <reference field="10" count="0" selected="0"/>
          <reference field="11" count="0" selected="0"/>
          <reference field="12" count="0"/>
        </references>
      </pivotArea>
    </format>
    <format dxfId="1795">
      <pivotArea outline="0" collapsedLevelsAreSubtotals="1" fieldPosition="0"/>
    </format>
    <format dxfId="1794">
      <pivotArea dataOnly="0" labelOnly="1" outline="0" fieldPosition="0">
        <references count="1">
          <reference field="5" count="0"/>
        </references>
      </pivotArea>
    </format>
    <format dxfId="1793">
      <pivotArea dataOnly="0" labelOnly="1" outline="0" fieldPosition="0">
        <references count="2">
          <reference field="5" count="0" selected="0"/>
          <reference field="6" count="0"/>
        </references>
      </pivotArea>
    </format>
    <format dxfId="1792">
      <pivotArea dataOnly="0" labelOnly="1" outline="0" fieldPosition="0">
        <references count="3">
          <reference field="5" count="0" selected="0"/>
          <reference field="6" count="0" selected="0"/>
          <reference field="7" count="0"/>
        </references>
      </pivotArea>
    </format>
    <format dxfId="1791">
      <pivotArea dataOnly="0" labelOnly="1" outline="0" fieldPosition="0">
        <references count="4">
          <reference field="5" count="0" selected="0"/>
          <reference field="6" count="0" selected="0"/>
          <reference field="7" count="0" selected="0"/>
          <reference field="8" count="0"/>
        </references>
      </pivotArea>
    </format>
    <format dxfId="1790">
      <pivotArea dataOnly="0" labelOnly="1" outline="0" fieldPosition="0">
        <references count="5">
          <reference field="5" count="0" selected="0"/>
          <reference field="6" count="0" selected="0"/>
          <reference field="7" count="0" selected="0"/>
          <reference field="8" count="0" selected="0"/>
          <reference field="9" count="0"/>
        </references>
      </pivotArea>
    </format>
    <format dxfId="1789">
      <pivotArea dataOnly="0" labelOnly="1" outline="0" fieldPosition="0">
        <references count="6">
          <reference field="5" count="0" selected="0"/>
          <reference field="6" count="0" selected="0"/>
          <reference field="7" count="0" selected="0"/>
          <reference field="8" count="0" selected="0"/>
          <reference field="9" count="0" selected="0"/>
          <reference field="10" count="0"/>
        </references>
      </pivotArea>
    </format>
    <format dxfId="1788">
      <pivotArea dataOnly="0" labelOnly="1" outline="0" fieldPosition="0">
        <references count="7">
          <reference field="5" count="0" selected="0"/>
          <reference field="6" count="0" selected="0"/>
          <reference field="7" count="0" selected="0"/>
          <reference field="8" count="0" selected="0"/>
          <reference field="9" count="0" selected="0"/>
          <reference field="10" count="0" selected="0"/>
          <reference field="11" count="0"/>
        </references>
      </pivotArea>
    </format>
    <format dxfId="1787">
      <pivotArea dataOnly="0" labelOnly="1" outline="0" fieldPosition="0">
        <references count="8">
          <reference field="5" count="0" selected="0"/>
          <reference field="6" count="0" selected="0"/>
          <reference field="7" count="0" selected="0"/>
          <reference field="8" count="0" selected="0"/>
          <reference field="9" count="0" selected="0"/>
          <reference field="10" count="0" selected="0"/>
          <reference field="11" count="0" selected="0"/>
          <reference field="12" count="0"/>
        </references>
      </pivotArea>
    </format>
    <format dxfId="1786">
      <pivotArea outline="0" collapsedLevelsAreSubtotals="1" fieldPosition="0"/>
    </format>
    <format dxfId="1785">
      <pivotArea dataOnly="0" labelOnly="1" outline="0" fieldPosition="0">
        <references count="1">
          <reference field="5" count="0"/>
        </references>
      </pivotArea>
    </format>
    <format dxfId="1784">
      <pivotArea dataOnly="0" labelOnly="1" outline="0" fieldPosition="0">
        <references count="2">
          <reference field="5" count="0" selected="0"/>
          <reference field="6" count="0"/>
        </references>
      </pivotArea>
    </format>
    <format dxfId="1783">
      <pivotArea dataOnly="0" labelOnly="1" outline="0" fieldPosition="0">
        <references count="3">
          <reference field="5" count="0" selected="0"/>
          <reference field="6" count="0" selected="0"/>
          <reference field="7" count="0"/>
        </references>
      </pivotArea>
    </format>
    <format dxfId="1782">
      <pivotArea dataOnly="0" labelOnly="1" outline="0" fieldPosition="0">
        <references count="4">
          <reference field="5" count="0" selected="0"/>
          <reference field="6" count="0" selected="0"/>
          <reference field="7" count="0" selected="0"/>
          <reference field="8" count="0"/>
        </references>
      </pivotArea>
    </format>
    <format dxfId="1781">
      <pivotArea dataOnly="0" labelOnly="1" outline="0" fieldPosition="0">
        <references count="5">
          <reference field="5" count="0" selected="0"/>
          <reference field="6" count="0" selected="0"/>
          <reference field="7" count="0" selected="0"/>
          <reference field="8" count="0" selected="0"/>
          <reference field="9" count="0"/>
        </references>
      </pivotArea>
    </format>
    <format dxfId="1780">
      <pivotArea dataOnly="0" labelOnly="1" outline="0" fieldPosition="0">
        <references count="6">
          <reference field="5" count="0" selected="0"/>
          <reference field="6" count="0" selected="0"/>
          <reference field="7" count="0" selected="0"/>
          <reference field="8" count="0" selected="0"/>
          <reference field="9" count="0" selected="0"/>
          <reference field="10" count="0"/>
        </references>
      </pivotArea>
    </format>
    <format dxfId="1779">
      <pivotArea dataOnly="0" labelOnly="1" outline="0" fieldPosition="0">
        <references count="7">
          <reference field="5" count="0" selected="0"/>
          <reference field="6" count="0" selected="0"/>
          <reference field="7" count="0" selected="0"/>
          <reference field="8" count="0" selected="0"/>
          <reference field="9" count="0" selected="0"/>
          <reference field="10" count="0" selected="0"/>
          <reference field="11" count="0"/>
        </references>
      </pivotArea>
    </format>
    <format dxfId="1778">
      <pivotArea dataOnly="0" labelOnly="1" outline="0" fieldPosition="0">
        <references count="8">
          <reference field="5" count="0" selected="0"/>
          <reference field="6" count="0" selected="0"/>
          <reference field="7" count="0" selected="0"/>
          <reference field="8" count="0" selected="0"/>
          <reference field="9" count="0" selected="0"/>
          <reference field="10" count="0" selected="0"/>
          <reference field="11" count="0" selected="0"/>
          <reference field="12" count="0"/>
        </references>
      </pivotArea>
    </format>
    <format dxfId="1777">
      <pivotArea outline="0" collapsedLevelsAreSubtotals="1" fieldPosition="0"/>
    </format>
    <format dxfId="1776">
      <pivotArea dataOnly="0" labelOnly="1" outline="0" fieldPosition="0">
        <references count="1">
          <reference field="5" count="0"/>
        </references>
      </pivotArea>
    </format>
    <format dxfId="1775">
      <pivotArea dataOnly="0" labelOnly="1" outline="0" fieldPosition="0">
        <references count="2">
          <reference field="5" count="1" selected="0">
            <x v="9"/>
          </reference>
          <reference field="6" count="1">
            <x v="7"/>
          </reference>
        </references>
      </pivotArea>
    </format>
    <format dxfId="1774">
      <pivotArea dataOnly="0" labelOnly="1" outline="0" fieldPosition="0">
        <references count="2">
          <reference field="5" count="1" selected="0">
            <x v="2"/>
          </reference>
          <reference field="6" count="1">
            <x v="1"/>
          </reference>
        </references>
      </pivotArea>
    </format>
    <format dxfId="1773">
      <pivotArea dataOnly="0" labelOnly="1" outline="0" fieldPosition="0">
        <references count="3">
          <reference field="5" count="1" selected="0">
            <x v="9"/>
          </reference>
          <reference field="6" count="1" selected="0">
            <x v="7"/>
          </reference>
          <reference field="7" count="1">
            <x v="2"/>
          </reference>
        </references>
      </pivotArea>
    </format>
    <format dxfId="1772">
      <pivotArea dataOnly="0" labelOnly="1" outline="0" fieldPosition="0">
        <references count="3">
          <reference field="5" count="1" selected="0">
            <x v="2"/>
          </reference>
          <reference field="6" count="1" selected="0">
            <x v="1"/>
          </reference>
          <reference field="7" count="1">
            <x v="2"/>
          </reference>
        </references>
      </pivotArea>
    </format>
    <format dxfId="1771">
      <pivotArea dataOnly="0" labelOnly="1" outline="0" fieldPosition="0">
        <references count="4">
          <reference field="5" count="1" selected="0">
            <x v="9"/>
          </reference>
          <reference field="6" count="1" selected="0">
            <x v="7"/>
          </reference>
          <reference field="7" count="1" selected="0">
            <x v="2"/>
          </reference>
          <reference field="8" count="1">
            <x v="0"/>
          </reference>
        </references>
      </pivotArea>
    </format>
    <format dxfId="1770">
      <pivotArea dataOnly="0" labelOnly="1" outline="0" fieldPosition="0">
        <references count="5">
          <reference field="5" count="1" selected="0">
            <x v="9"/>
          </reference>
          <reference field="6" count="1" selected="0">
            <x v="7"/>
          </reference>
          <reference field="7" count="1" selected="0">
            <x v="2"/>
          </reference>
          <reference field="8" count="1" selected="0">
            <x v="0"/>
          </reference>
          <reference field="9" count="0"/>
        </references>
      </pivotArea>
    </format>
    <format dxfId="1769">
      <pivotArea dataOnly="0" labelOnly="1" outline="0" fieldPosition="0">
        <references count="6">
          <reference field="5" count="1" selected="0">
            <x v="9"/>
          </reference>
          <reference field="6" count="1" selected="0">
            <x v="7"/>
          </reference>
          <reference field="7" count="1" selected="0">
            <x v="2"/>
          </reference>
          <reference field="8" count="1" selected="0">
            <x v="0"/>
          </reference>
          <reference field="9" count="0" selected="0"/>
          <reference field="10" count="0"/>
        </references>
      </pivotArea>
    </format>
    <format dxfId="1768">
      <pivotArea dataOnly="0" labelOnly="1" outline="0" fieldPosition="0">
        <references count="7">
          <reference field="5" count="1" selected="0">
            <x v="9"/>
          </reference>
          <reference field="6" count="1" selected="0">
            <x v="7"/>
          </reference>
          <reference field="7" count="1" selected="0">
            <x v="2"/>
          </reference>
          <reference field="8" count="1" selected="0">
            <x v="0"/>
          </reference>
          <reference field="9" count="0" selected="0"/>
          <reference field="10" count="0" selected="0"/>
          <reference field="11" count="0"/>
        </references>
      </pivotArea>
    </format>
    <format dxfId="1767">
      <pivotArea dataOnly="0" labelOnly="1" outline="0" fieldPosition="0">
        <references count="8">
          <reference field="5" count="1" selected="0">
            <x v="9"/>
          </reference>
          <reference field="6" count="1" selected="0">
            <x v="7"/>
          </reference>
          <reference field="7" count="1" selected="0">
            <x v="2"/>
          </reference>
          <reference field="8" count="1" selected="0">
            <x v="0"/>
          </reference>
          <reference field="9" count="0" selected="0"/>
          <reference field="10" count="0" selected="0"/>
          <reference field="11" count="0" selected="0"/>
          <reference field="12" count="1">
            <x v="4"/>
          </reference>
        </references>
      </pivotArea>
    </format>
    <format dxfId="1766">
      <pivotArea dataOnly="0" labelOnly="1" outline="0" fieldPosition="0">
        <references count="8">
          <reference field="5" count="1" selected="0">
            <x v="2"/>
          </reference>
          <reference field="6" count="1" selected="0">
            <x v="1"/>
          </reference>
          <reference field="7" count="1" selected="0">
            <x v="2"/>
          </reference>
          <reference field="8" count="1" selected="0">
            <x v="0"/>
          </reference>
          <reference field="9" count="0" selected="0"/>
          <reference field="10" count="0" selected="0"/>
          <reference field="11" count="0" selected="0"/>
          <reference field="12" count="1">
            <x v="1"/>
          </reference>
        </references>
      </pivotArea>
    </format>
    <format dxfId="1765">
      <pivotArea outline="0" collapsedLevelsAreSubtotals="1" fieldPosition="0"/>
    </format>
    <format dxfId="1764">
      <pivotArea dataOnly="0" labelOnly="1" outline="0" fieldPosition="0">
        <references count="1">
          <reference field="5" count="0"/>
        </references>
      </pivotArea>
    </format>
    <format dxfId="1763">
      <pivotArea dataOnly="0" labelOnly="1" outline="0" fieldPosition="0">
        <references count="2">
          <reference field="5" count="1" selected="0">
            <x v="9"/>
          </reference>
          <reference field="6" count="1">
            <x v="7"/>
          </reference>
        </references>
      </pivotArea>
    </format>
    <format dxfId="1762">
      <pivotArea dataOnly="0" labelOnly="1" outline="0" fieldPosition="0">
        <references count="2">
          <reference field="5" count="1" selected="0">
            <x v="2"/>
          </reference>
          <reference field="6" count="1">
            <x v="1"/>
          </reference>
        </references>
      </pivotArea>
    </format>
    <format dxfId="1761">
      <pivotArea dataOnly="0" labelOnly="1" outline="0" fieldPosition="0">
        <references count="3">
          <reference field="5" count="1" selected="0">
            <x v="9"/>
          </reference>
          <reference field="6" count="1" selected="0">
            <x v="7"/>
          </reference>
          <reference field="7" count="1">
            <x v="2"/>
          </reference>
        </references>
      </pivotArea>
    </format>
    <format dxfId="1760">
      <pivotArea dataOnly="0" labelOnly="1" outline="0" fieldPosition="0">
        <references count="3">
          <reference field="5" count="1" selected="0">
            <x v="2"/>
          </reference>
          <reference field="6" count="1" selected="0">
            <x v="1"/>
          </reference>
          <reference field="7" count="1">
            <x v="2"/>
          </reference>
        </references>
      </pivotArea>
    </format>
    <format dxfId="1759">
      <pivotArea dataOnly="0" labelOnly="1" outline="0" fieldPosition="0">
        <references count="4">
          <reference field="5" count="1" selected="0">
            <x v="9"/>
          </reference>
          <reference field="6" count="1" selected="0">
            <x v="7"/>
          </reference>
          <reference field="7" count="1" selected="0">
            <x v="2"/>
          </reference>
          <reference field="8" count="1">
            <x v="0"/>
          </reference>
        </references>
      </pivotArea>
    </format>
    <format dxfId="1758">
      <pivotArea dataOnly="0" labelOnly="1" outline="0" fieldPosition="0">
        <references count="5">
          <reference field="5" count="1" selected="0">
            <x v="9"/>
          </reference>
          <reference field="6" count="1" selected="0">
            <x v="7"/>
          </reference>
          <reference field="7" count="1" selected="0">
            <x v="2"/>
          </reference>
          <reference field="8" count="1" selected="0">
            <x v="0"/>
          </reference>
          <reference field="9" count="0"/>
        </references>
      </pivotArea>
    </format>
    <format dxfId="1757">
      <pivotArea dataOnly="0" labelOnly="1" outline="0" fieldPosition="0">
        <references count="6">
          <reference field="5" count="1" selected="0">
            <x v="9"/>
          </reference>
          <reference field="6" count="1" selected="0">
            <x v="7"/>
          </reference>
          <reference field="7" count="1" selected="0">
            <x v="2"/>
          </reference>
          <reference field="8" count="1" selected="0">
            <x v="0"/>
          </reference>
          <reference field="9" count="0" selected="0"/>
          <reference field="10" count="0"/>
        </references>
      </pivotArea>
    </format>
    <format dxfId="1756">
      <pivotArea dataOnly="0" labelOnly="1" outline="0" fieldPosition="0">
        <references count="7">
          <reference field="5" count="1" selected="0">
            <x v="9"/>
          </reference>
          <reference field="6" count="1" selected="0">
            <x v="7"/>
          </reference>
          <reference field="7" count="1" selected="0">
            <x v="2"/>
          </reference>
          <reference field="8" count="1" selected="0">
            <x v="0"/>
          </reference>
          <reference field="9" count="0" selected="0"/>
          <reference field="10" count="0" selected="0"/>
          <reference field="11" count="0"/>
        </references>
      </pivotArea>
    </format>
    <format dxfId="1755">
      <pivotArea dataOnly="0" labelOnly="1" outline="0" fieldPosition="0">
        <references count="8">
          <reference field="5" count="1" selected="0">
            <x v="9"/>
          </reference>
          <reference field="6" count="1" selected="0">
            <x v="7"/>
          </reference>
          <reference field="7" count="1" selected="0">
            <x v="2"/>
          </reference>
          <reference field="8" count="1" selected="0">
            <x v="0"/>
          </reference>
          <reference field="9" count="0" selected="0"/>
          <reference field="10" count="0" selected="0"/>
          <reference field="11" count="0" selected="0"/>
          <reference field="12" count="1">
            <x v="4"/>
          </reference>
        </references>
      </pivotArea>
    </format>
    <format dxfId="1754">
      <pivotArea dataOnly="0" labelOnly="1" outline="0" fieldPosition="0">
        <references count="8">
          <reference field="5" count="1" selected="0">
            <x v="2"/>
          </reference>
          <reference field="6" count="1" selected="0">
            <x v="1"/>
          </reference>
          <reference field="7" count="1" selected="0">
            <x v="2"/>
          </reference>
          <reference field="8" count="1" selected="0">
            <x v="0"/>
          </reference>
          <reference field="9" count="0" selected="0"/>
          <reference field="10" count="0" selected="0"/>
          <reference field="11" count="0" selected="0"/>
          <reference field="12" count="1">
            <x v="1"/>
          </reference>
        </references>
      </pivotArea>
    </format>
    <format dxfId="1753">
      <pivotArea outline="0" collapsedLevelsAreSubtotals="1" fieldPosition="0"/>
    </format>
    <format dxfId="1752">
      <pivotArea dataOnly="0" labelOnly="1" outline="0" fieldPosition="0">
        <references count="1">
          <reference field="5" count="0"/>
        </references>
      </pivotArea>
    </format>
    <format dxfId="1751">
      <pivotArea dataOnly="0" labelOnly="1" outline="0" fieldPosition="0">
        <references count="2">
          <reference field="5" count="1" selected="0">
            <x v="9"/>
          </reference>
          <reference field="6" count="1">
            <x v="7"/>
          </reference>
        </references>
      </pivotArea>
    </format>
    <format dxfId="1750">
      <pivotArea dataOnly="0" labelOnly="1" outline="0" fieldPosition="0">
        <references count="2">
          <reference field="5" count="1" selected="0">
            <x v="2"/>
          </reference>
          <reference field="6" count="1">
            <x v="1"/>
          </reference>
        </references>
      </pivotArea>
    </format>
    <format dxfId="1749">
      <pivotArea dataOnly="0" labelOnly="1" outline="0" fieldPosition="0">
        <references count="3">
          <reference field="5" count="1" selected="0">
            <x v="9"/>
          </reference>
          <reference field="6" count="1" selected="0">
            <x v="7"/>
          </reference>
          <reference field="7" count="1">
            <x v="2"/>
          </reference>
        </references>
      </pivotArea>
    </format>
    <format dxfId="1748">
      <pivotArea dataOnly="0" labelOnly="1" outline="0" fieldPosition="0">
        <references count="3">
          <reference field="5" count="1" selected="0">
            <x v="2"/>
          </reference>
          <reference field="6" count="1" selected="0">
            <x v="1"/>
          </reference>
          <reference field="7" count="1">
            <x v="2"/>
          </reference>
        </references>
      </pivotArea>
    </format>
    <format dxfId="1747">
      <pivotArea dataOnly="0" labelOnly="1" outline="0" fieldPosition="0">
        <references count="4">
          <reference field="5" count="1" selected="0">
            <x v="9"/>
          </reference>
          <reference field="6" count="1" selected="0">
            <x v="7"/>
          </reference>
          <reference field="7" count="1" selected="0">
            <x v="2"/>
          </reference>
          <reference field="8" count="1">
            <x v="0"/>
          </reference>
        </references>
      </pivotArea>
    </format>
    <format dxfId="1746">
      <pivotArea dataOnly="0" labelOnly="1" outline="0" fieldPosition="0">
        <references count="5">
          <reference field="5" count="1" selected="0">
            <x v="9"/>
          </reference>
          <reference field="6" count="1" selected="0">
            <x v="7"/>
          </reference>
          <reference field="7" count="1" selected="0">
            <x v="2"/>
          </reference>
          <reference field="8" count="1" selected="0">
            <x v="0"/>
          </reference>
          <reference field="9" count="0"/>
        </references>
      </pivotArea>
    </format>
    <format dxfId="1745">
      <pivotArea dataOnly="0" labelOnly="1" outline="0" fieldPosition="0">
        <references count="6">
          <reference field="5" count="1" selected="0">
            <x v="9"/>
          </reference>
          <reference field="6" count="1" selected="0">
            <x v="7"/>
          </reference>
          <reference field="7" count="1" selected="0">
            <x v="2"/>
          </reference>
          <reference field="8" count="1" selected="0">
            <x v="0"/>
          </reference>
          <reference field="9" count="0" selected="0"/>
          <reference field="10" count="0"/>
        </references>
      </pivotArea>
    </format>
    <format dxfId="1744">
      <pivotArea dataOnly="0" labelOnly="1" outline="0" fieldPosition="0">
        <references count="7">
          <reference field="5" count="1" selected="0">
            <x v="9"/>
          </reference>
          <reference field="6" count="1" selected="0">
            <x v="7"/>
          </reference>
          <reference field="7" count="1" selected="0">
            <x v="2"/>
          </reference>
          <reference field="8" count="1" selected="0">
            <x v="0"/>
          </reference>
          <reference field="9" count="0" selected="0"/>
          <reference field="10" count="0" selected="0"/>
          <reference field="11" count="0"/>
        </references>
      </pivotArea>
    </format>
    <format dxfId="1743">
      <pivotArea dataOnly="0" labelOnly="1" outline="0" fieldPosition="0">
        <references count="8">
          <reference field="5" count="1" selected="0">
            <x v="9"/>
          </reference>
          <reference field="6" count="1" selected="0">
            <x v="7"/>
          </reference>
          <reference field="7" count="1" selected="0">
            <x v="2"/>
          </reference>
          <reference field="8" count="1" selected="0">
            <x v="0"/>
          </reference>
          <reference field="9" count="0" selected="0"/>
          <reference field="10" count="0" selected="0"/>
          <reference field="11" count="0" selected="0"/>
          <reference field="12" count="1">
            <x v="4"/>
          </reference>
        </references>
      </pivotArea>
    </format>
    <format dxfId="1742">
      <pivotArea dataOnly="0" labelOnly="1" outline="0" fieldPosition="0">
        <references count="8">
          <reference field="5" count="1" selected="0">
            <x v="2"/>
          </reference>
          <reference field="6" count="1" selected="0">
            <x v="1"/>
          </reference>
          <reference field="7" count="1" selected="0">
            <x v="2"/>
          </reference>
          <reference field="8" count="1" selected="0">
            <x v="0"/>
          </reference>
          <reference field="9" count="0" selected="0"/>
          <reference field="10" count="0" selected="0"/>
          <reference field="11" count="0" selected="0"/>
          <reference field="12" count="1">
            <x v="1"/>
          </reference>
        </references>
      </pivotArea>
    </format>
    <format dxfId="1741">
      <pivotArea dataOnly="0" labelOnly="1" outline="0" fieldPosition="0">
        <references count="1">
          <reference field="16" count="0"/>
        </references>
      </pivotArea>
    </format>
    <format dxfId="1740">
      <pivotArea dataOnly="0" labelOnly="1" outline="0" fieldPosition="0">
        <references count="1">
          <reference field="17" count="0"/>
        </references>
      </pivotArea>
    </format>
    <format dxfId="1739">
      <pivotArea dataOnly="0" labelOnly="1" outline="0" fieldPosition="0">
        <references count="1">
          <reference field="18" count="0"/>
        </references>
      </pivotArea>
    </format>
    <format dxfId="1738">
      <pivotArea dataOnly="0" labelOnly="1" outline="0" fieldPosition="0">
        <references count="1">
          <reference field="19" count="0"/>
        </references>
      </pivotArea>
    </format>
    <format dxfId="1737">
      <pivotArea dataOnly="0" labelOnly="1" outline="0" fieldPosition="0">
        <references count="1">
          <reference field="20" count="0"/>
        </references>
      </pivotArea>
    </format>
    <format dxfId="1736">
      <pivotArea dataOnly="0" labelOnly="1" outline="0" fieldPosition="0">
        <references count="1">
          <reference field="21" count="0"/>
        </references>
      </pivotArea>
    </format>
    <format dxfId="1735">
      <pivotArea dataOnly="0" labelOnly="1" outline="0" fieldPosition="0">
        <references count="1">
          <reference field="20" count="0"/>
        </references>
      </pivotArea>
    </format>
    <format dxfId="1734">
      <pivotArea dataOnly="0" labelOnly="1" outline="0" fieldPosition="0">
        <references count="1">
          <reference field="20" count="0"/>
        </references>
      </pivotArea>
    </format>
    <format dxfId="1733">
      <pivotArea dataOnly="0" labelOnly="1" outline="0" fieldPosition="0">
        <references count="1">
          <reference field="20" count="0"/>
        </references>
      </pivotArea>
    </format>
    <format dxfId="1732">
      <pivotArea dataOnly="0" labelOnly="1" outline="0" fieldPosition="0">
        <references count="1">
          <reference field="20" count="0"/>
        </references>
      </pivotArea>
    </format>
    <format dxfId="1731">
      <pivotArea dataOnly="0" labelOnly="1" outline="0" fieldPosition="0">
        <references count="1">
          <reference field="20" count="0"/>
        </references>
      </pivotArea>
    </format>
    <format dxfId="1730">
      <pivotArea outline="0" collapsedLevelsAreSubtotals="1" fieldPosition="0"/>
    </format>
  </formats>
  <pivotHierarchies count="20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5" showRowHeaders="1" showColHeaders="1" showRowStripes="0" showColStripes="0" showLastColumn="1"/>
  <rowHierarchiesUsage count="9">
    <rowHierarchyUsage hierarchyUsage="44"/>
    <rowHierarchyUsage hierarchyUsage="45"/>
    <rowHierarchyUsage hierarchyUsage="61"/>
    <rowHierarchyUsage hierarchyUsage="48"/>
    <rowHierarchyUsage hierarchyUsage="49"/>
    <rowHierarchyUsage hierarchyUsage="50"/>
    <rowHierarchyUsage hierarchyUsage="51"/>
    <rowHierarchyUsage hierarchyUsage="52"/>
    <rowHierarchyUsage hierarchyUsage="53"/>
  </rowHierarchiesUsage>
  <colHierarchiesUsage count="8">
    <colHierarchyUsage hierarchyUsage="158"/>
    <colHierarchyUsage hierarchyUsage="189"/>
    <colHierarchyUsage hierarchyUsage="190"/>
    <colHierarchyUsage hierarchyUsage="191"/>
    <colHierarchyUsage hierarchyUsage="192"/>
    <colHierarchyUsage hierarchyUsage="193"/>
    <colHierarchyUsage hierarchyUsage="194"/>
    <colHierarchyUsage hierarchyUsage="162"/>
  </col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x15:activeTabTopLevelEntity name="[Table_Driveway 1]"/>
        <x15:activeTabTopLevelEntity name="[Table_Quantities 2]"/>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66ACE2F-B1CC-49C3-AADC-DC7C2A668237}" name="Estimate Summary" cacheId="23" applyNumberFormats="0" applyBorderFormats="0" applyFontFormats="0" applyPatternFormats="0" applyAlignmentFormats="0" applyWidthHeightFormats="1" dataCaption="Data" missingCaption="--" updatedVersion="6" minRefreshableVersion="3" showDrill="0" showMemberPropertyTips="0" colGrandTotals="0" itemPrintTitles="1" createdVersion="3" indent="0" compact="0" compactData="0" fieldListSortAscending="1">
  <location ref="D9:I50" firstHeaderRow="1" firstDataRow="2" firstDataCol="4" rowPageCount="5" colPageCount="1"/>
  <pivotFields count="46">
    <pivotField compact="0" outline="0" subtotalTop="0" showAll="0" defaultSubtotal="0"/>
    <pivotField compact="0" outline="0" subtotalTop="0" multipleItemSelectionAllowed="1" showAll="0" sortType="ascending" defaultSubtotal="0"/>
    <pivotField axis="axisPage" compact="0" outline="0" subtotalTop="0" multipleItemSelectionAllowed="1" showAll="0" defaultSubtotal="0">
      <items count="6">
        <item x="2"/>
        <item x="0"/>
        <item x="1"/>
        <item x="3"/>
        <item x="4"/>
        <item x="5"/>
      </items>
    </pivotField>
    <pivotField axis="axisPage" compact="0" outline="0" showAll="0" defaultSubtotal="0">
      <items count="6">
        <item x="0"/>
        <item x="1"/>
        <item m="1" x="5"/>
        <item m="1" x="4"/>
        <item x="2"/>
        <item x="3"/>
      </items>
    </pivotField>
    <pivotField axis="axisPage" compact="0" outline="0" showAll="0" defaultSubtotal="0">
      <items count="290">
        <item x="0"/>
        <item m="1" x="275"/>
        <item m="1" x="191"/>
        <item m="1" x="192"/>
        <item m="1" x="109"/>
        <item m="1" x="270"/>
        <item m="1" x="194"/>
        <item m="1" x="199"/>
        <item m="1" x="198"/>
        <item m="1" x="196"/>
        <item m="1" x="272"/>
        <item m="1" x="195"/>
        <item m="1" x="24"/>
        <item m="1" x="203"/>
        <item m="1" x="202"/>
        <item m="1" x="278"/>
        <item m="1" x="201"/>
        <item m="1" x="115"/>
        <item m="1" x="127"/>
        <item m="1" x="223"/>
        <item m="1" x="264"/>
        <item m="1" x="136"/>
        <item m="1" x="49"/>
        <item m="1" x="147"/>
        <item m="1" x="35"/>
        <item m="1" x="234"/>
        <item m="1" x="67"/>
        <item m="1" x="181"/>
        <item m="1" x="213"/>
        <item m="1" x="40"/>
        <item m="1" x="217"/>
        <item m="1" x="130"/>
        <item m="1" x="254"/>
        <item m="1" x="29"/>
        <item m="1" x="155"/>
        <item m="1" x="55"/>
        <item m="1" x="226"/>
        <item m="1" x="105"/>
        <item m="1" x="140"/>
        <item m="1" x="132"/>
        <item m="1" x="73"/>
        <item m="1" x="33"/>
        <item m="1" x="239"/>
        <item m="1" x="260"/>
        <item m="1" x="267"/>
        <item m="1" x="45"/>
        <item m="1" x="187"/>
        <item m="1" x="219"/>
        <item m="1" x="182"/>
        <item m="1" x="231"/>
        <item m="1" x="145"/>
        <item m="1" x="62"/>
        <item m="1" x="274"/>
        <item m="1" x="241"/>
        <item m="1" x="110"/>
        <item m="1" x="112"/>
        <item m="1" x="160"/>
        <item m="1" x="80"/>
        <item m="1" x="37"/>
        <item m="1" x="261"/>
        <item m="1" x="178"/>
        <item m="1" x="171"/>
        <item m="1" x="94"/>
        <item m="1" x="225"/>
        <item m="1" x="185"/>
        <item m="1" x="102"/>
        <item m="1" x="138"/>
        <item m="1" x="189"/>
        <item m="1" x="51"/>
        <item m="1" x="271"/>
        <item m="1" x="111"/>
        <item m="1" x="150"/>
        <item m="1" x="69"/>
        <item m="1" x="193"/>
        <item m="1" x="236"/>
        <item m="1" x="85"/>
        <item m="1" x="106"/>
        <item m="1" x="197"/>
        <item m="1" x="247"/>
        <item m="1" x="165"/>
        <item m="1" x="42"/>
        <item m="1" x="265"/>
        <item m="1" x="142"/>
        <item m="1" x="228"/>
        <item m="1" x="57"/>
        <item m="1" x="273"/>
        <item m="1" x="156"/>
        <item m="1" x="240"/>
        <item m="1" x="74"/>
        <item m="1" x="169"/>
        <item m="1" x="250"/>
        <item m="1" x="90"/>
        <item m="1" x="46"/>
        <item m="1" x="268"/>
        <item m="1" x="146"/>
        <item m="1" x="232"/>
        <item m="1" x="63"/>
        <item m="1" x="161"/>
        <item m="1" x="242"/>
        <item m="1" x="81"/>
        <item m="1" x="174"/>
        <item m="1" x="255"/>
        <item m="1" x="96"/>
        <item m="1" x="280"/>
        <item m="1" x="52"/>
        <item m="1" x="151"/>
        <item m="1" x="70"/>
        <item m="1" x="276"/>
        <item m="1" x="166"/>
        <item m="1" x="248"/>
        <item m="1" x="88"/>
        <item m="1" x="179"/>
        <item m="1" x="116"/>
        <item m="1" x="258"/>
        <item m="1" x="99"/>
        <item m="1" x="58"/>
        <item m="1" x="77"/>
        <item m="1" x="277"/>
        <item m="1" x="172"/>
        <item m="1" x="252"/>
        <item m="1" x="92"/>
        <item m="1" x="183"/>
        <item m="1" x="117"/>
        <item m="1" x="262"/>
        <item m="1" x="103"/>
        <item m="1" x="65"/>
        <item m="1" x="163"/>
        <item m="1" x="114"/>
        <item m="1" x="245"/>
        <item m="1" x="83"/>
        <item m="1" x="175"/>
        <item m="1" x="256"/>
        <item m="1" x="200"/>
        <item m="1" x="97"/>
        <item m="1" x="186"/>
        <item m="1" x="266"/>
        <item m="1" x="107"/>
        <item m="1" x="75"/>
        <item x="1"/>
        <item x="2"/>
        <item x="3"/>
        <item m="1" x="170"/>
        <item m="1" x="27"/>
        <item m="1" x="21"/>
        <item m="1" x="286"/>
        <item m="1" x="282"/>
        <item m="1" x="281"/>
        <item x="4"/>
        <item m="1" x="23"/>
        <item m="1" x="78"/>
        <item m="1" x="66"/>
        <item m="1" x="47"/>
        <item m="1" x="54"/>
        <item m="1" x="38"/>
        <item m="1" x="44"/>
        <item m="1" x="31"/>
        <item m="1" x="157"/>
        <item m="1" x="36"/>
        <item m="1" x="30"/>
        <item m="1" x="289"/>
        <item m="1" x="22"/>
        <item m="1" x="284"/>
        <item m="1" x="288"/>
        <item m="1" x="283"/>
        <item m="1" x="180"/>
        <item m="1" x="173"/>
        <item m="1" x="164"/>
        <item m="1" x="154"/>
        <item m="1" x="139"/>
        <item m="1" x="144"/>
        <item m="1" x="137"/>
        <item m="1" x="131"/>
        <item m="1" x="126"/>
        <item m="1" x="123"/>
        <item m="1" x="119"/>
        <item m="1" x="212"/>
        <item m="1" x="121"/>
        <item m="1" x="259"/>
        <item m="1" x="253"/>
        <item m="1" x="246"/>
        <item m="1" x="238"/>
        <item m="1" x="233"/>
        <item m="1" x="95"/>
        <item m="1" x="230"/>
        <item m="1" x="224"/>
        <item m="1" x="218"/>
        <item m="1" x="211"/>
        <item m="1" x="206"/>
        <item m="1" x="208"/>
        <item m="1" x="100"/>
        <item m="1" x="86"/>
        <item m="1" x="93"/>
        <item m="1" x="76"/>
        <item m="1" x="190"/>
        <item m="1" x="279"/>
        <item m="1" x="84"/>
        <item m="1" x="64"/>
        <item m="1" x="72"/>
        <item m="1" x="61"/>
        <item m="1" x="53"/>
        <item m="1" x="50"/>
        <item m="1" x="41"/>
        <item m="1" x="34"/>
        <item m="1" x="26"/>
        <item m="1" x="287"/>
        <item m="1" x="135"/>
        <item m="1" x="244"/>
        <item m="1" x="20"/>
        <item m="1" x="28"/>
        <item m="1" x="153"/>
        <item m="1" x="257"/>
        <item m="1" x="113"/>
        <item m="1" x="188"/>
        <item m="1" x="184"/>
        <item m="1" x="176"/>
        <item m="1" x="167"/>
        <item m="1" x="158"/>
        <item m="1" x="148"/>
        <item m="1" x="141"/>
        <item m="1" x="133"/>
        <item m="1" x="128"/>
        <item m="1" x="269"/>
        <item m="1" x="263"/>
        <item m="1" x="249"/>
        <item m="1" x="216"/>
        <item m="1" x="227"/>
        <item m="1" x="124"/>
        <item m="1" x="235"/>
        <item m="1" x="222"/>
        <item m="1" x="214"/>
        <item m="1" x="220"/>
        <item m="1" x="108"/>
        <item m="1" x="209"/>
        <item m="1" x="104"/>
        <item m="1" x="98"/>
        <item m="1" x="89"/>
        <item m="1" x="79"/>
        <item m="1" x="68"/>
        <item m="1" x="56"/>
        <item m="1" x="87"/>
        <item m="1" x="82"/>
        <item m="1" x="71"/>
        <item m="1" x="59"/>
        <item m="1" x="43"/>
        <item m="1" x="48"/>
        <item m="1" x="39"/>
        <item m="1" x="285"/>
        <item m="1" x="32"/>
        <item m="1" x="25"/>
        <item m="1" x="19"/>
        <item m="1" x="162"/>
        <item m="1" x="152"/>
        <item m="1" x="143"/>
        <item m="1" x="134"/>
        <item m="1" x="129"/>
        <item m="1" x="125"/>
        <item m="1" x="122"/>
        <item m="1" x="120"/>
        <item m="1" x="118"/>
        <item m="1" x="251"/>
        <item m="1" x="243"/>
        <item m="1" x="237"/>
        <item m="1" x="229"/>
        <item m="1" x="221"/>
        <item m="1" x="215"/>
        <item m="1" x="210"/>
        <item m="1" x="207"/>
        <item m="1" x="205"/>
        <item m="1" x="204"/>
        <item m="1" x="91"/>
        <item m="1" x="60"/>
        <item m="1" x="177"/>
        <item m="1" x="168"/>
        <item m="1" x="159"/>
        <item m="1" x="149"/>
        <item m="1" x="101"/>
        <item x="5"/>
        <item x="6"/>
        <item x="7"/>
        <item x="8"/>
        <item x="9"/>
        <item x="10"/>
        <item x="11"/>
        <item x="12"/>
        <item x="13"/>
        <item x="14"/>
        <item x="15"/>
        <item x="16"/>
        <item x="17"/>
        <item x="18"/>
      </items>
    </pivotField>
    <pivotField compact="0" outline="0" showAll="0"/>
    <pivotField name="Item No" axis="axisRow" compact="0" outline="0" showAll="0" defaultSubtotal="0">
      <items count="118">
        <item x="7"/>
        <item m="1" x="57"/>
        <item m="1" x="85"/>
        <item m="1" x="109"/>
        <item m="1" x="100"/>
        <item m="1" x="101"/>
        <item m="1" x="99"/>
        <item m="1" x="60"/>
        <item m="1" x="86"/>
        <item m="1" x="61"/>
        <item m="1" x="89"/>
        <item m="1" x="111"/>
        <item m="1" x="67"/>
        <item m="1" x="70"/>
        <item m="1" x="88"/>
        <item m="1" x="54"/>
        <item m="1" x="68"/>
        <item m="1" x="46"/>
        <item m="1" x="87"/>
        <item m="1" x="91"/>
        <item m="1" x="96"/>
        <item m="1" x="80"/>
        <item m="1" x="110"/>
        <item m="1" x="50"/>
        <item m="1" x="73"/>
        <item m="1" x="113"/>
        <item m="1" x="72"/>
        <item m="1" x="78"/>
        <item m="1" x="103"/>
        <item m="1" x="66"/>
        <item m="1" x="47"/>
        <item m="1" x="95"/>
        <item m="1" x="97"/>
        <item m="1" x="107"/>
        <item m="1" x="64"/>
        <item m="1" x="48"/>
        <item m="1" x="102"/>
        <item m="1" x="76"/>
        <item m="1" x="56"/>
        <item m="1" x="45"/>
        <item m="1" x="79"/>
        <item m="1" x="93"/>
        <item m="1" x="94"/>
        <item m="1" x="71"/>
        <item m="1" x="112"/>
        <item m="1" x="51"/>
        <item m="1" x="116"/>
        <item m="1" x="114"/>
        <item m="1" x="90"/>
        <item m="1" x="98"/>
        <item m="1" x="77"/>
        <item m="1" x="38"/>
        <item m="1" x="108"/>
        <item m="1" x="53"/>
        <item m="1" x="62"/>
        <item m="1" x="58"/>
        <item m="1" x="83"/>
        <item m="1" x="59"/>
        <item m="1" x="65"/>
        <item m="1" x="63"/>
        <item m="1" x="49"/>
        <item m="1" x="117"/>
        <item m="1" x="44"/>
        <item m="1" x="42"/>
        <item m="1" x="43"/>
        <item m="1" x="55"/>
        <item m="1" x="84"/>
        <item m="1" x="40"/>
        <item m="1" x="39"/>
        <item m="1" x="74"/>
        <item m="1" x="104"/>
        <item m="1" x="81"/>
        <item m="1" x="106"/>
        <item m="1" x="69"/>
        <item m="1" x="82"/>
        <item m="1" x="52"/>
        <item m="1" x="92"/>
        <item m="1" x="41"/>
        <item m="1" x="75"/>
        <item m="1" x="105"/>
        <item m="1" x="115"/>
        <item x="0"/>
        <item x="1"/>
        <item x="2"/>
        <item x="3"/>
        <item x="4"/>
        <item x="5"/>
        <item x="6"/>
        <item x="8"/>
        <item x="9"/>
        <item x="10"/>
        <item x="11"/>
        <item x="12"/>
        <item x="13"/>
        <item x="14"/>
        <item x="15"/>
        <item x="16"/>
        <item x="17"/>
        <item x="18"/>
        <item x="19"/>
        <item x="20"/>
        <item x="21"/>
        <item x="22"/>
        <item x="23"/>
        <item x="24"/>
        <item x="25"/>
        <item x="26"/>
        <item x="27"/>
        <item x="28"/>
        <item x="29"/>
        <item x="30"/>
        <item x="31"/>
        <item x="32"/>
        <item x="33"/>
        <item x="34"/>
        <item x="35"/>
        <item x="36"/>
        <item x="37"/>
      </items>
      <extLst>
        <ext xmlns:x14="http://schemas.microsoft.com/office/spreadsheetml/2009/9/main" uri="{2946ED86-A175-432a-8AC1-64E0C546D7DE}">
          <x14:pivotField fillDownLabels="1"/>
        </ext>
      </extLst>
    </pivotField>
    <pivotField compact="0" outline="0" showAll="0" defaultSubtotal="0"/>
    <pivotField compact="0" outline="0" subtotalTop="0" showAll="0" defaultSubtotal="0"/>
    <pivotField name="Quantity2" compact="0" outline="0" showAll="0" defaultSubtotal="0"/>
    <pivotField axis="axisRow" compact="0" outline="0" subtotalTop="0" showAll="0" defaultSubtotal="0">
      <items count="12">
        <item x="5"/>
        <item x="7"/>
        <item x="6"/>
        <item x="4"/>
        <item m="1" x="11"/>
        <item x="2"/>
        <item x="0"/>
        <item m="1" x="10"/>
        <item x="9"/>
        <item x="3"/>
        <item x="1"/>
        <item x="8"/>
      </items>
      <extLst>
        <ext xmlns:x14="http://schemas.microsoft.com/office/spreadsheetml/2009/9/main" uri="{2946ED86-A175-432a-8AC1-64E0C546D7DE}">
          <x14:pivotField fillDownLabels="1"/>
        </ext>
      </extLst>
    </pivotField>
    <pivotField axis="axisRow" compact="0" outline="0" subtotalTop="0" showAll="0" defaultSubtotal="0">
      <items count="35">
        <item x="0"/>
        <item m="1" x="34"/>
        <item m="1" x="3"/>
        <item m="1" x="31"/>
        <item m="1" x="12"/>
        <item m="1" x="29"/>
        <item m="1" x="8"/>
        <item m="1" x="13"/>
        <item m="1" x="18"/>
        <item m="1" x="15"/>
        <item m="1" x="14"/>
        <item m="1" x="22"/>
        <item m="1" x="26"/>
        <item m="1" x="5"/>
        <item m="1" x="11"/>
        <item m="1" x="33"/>
        <item m="1" x="2"/>
        <item m="1" x="16"/>
        <item m="1" x="27"/>
        <item m="1" x="28"/>
        <item m="1" x="1"/>
        <item m="1" x="20"/>
        <item m="1" x="32"/>
        <item m="1" x="25"/>
        <item m="1" x="9"/>
        <item m="1" x="6"/>
        <item m="1" x="7"/>
        <item m="1" x="24"/>
        <item m="1" x="21"/>
        <item m="1" x="23"/>
        <item m="1" x="19"/>
        <item m="1" x="30"/>
        <item m="1" x="4"/>
        <item m="1" x="10"/>
        <item m="1" x="17"/>
      </items>
      <extLst>
        <ext xmlns:x14="http://schemas.microsoft.com/office/spreadsheetml/2009/9/main" uri="{2946ED86-A175-432a-8AC1-64E0C546D7DE}">
          <x14:pivotField fillDownLabels="1"/>
        </ext>
      </extLst>
    </pivotField>
    <pivotField dataField="1" compact="0" outline="0" subtotalTop="0" showAll="0" defaultSubtotal="0"/>
    <pivotField compact="0" outline="0" showAll="0">
      <items count="72">
        <item x="8"/>
        <item m="1" x="59"/>
        <item m="1" x="45"/>
        <item m="1" x="56"/>
        <item m="1" x="43"/>
        <item m="1" x="54"/>
        <item m="1" x="41"/>
        <item m="1" x="50"/>
        <item m="1" x="38"/>
        <item m="1" x="39"/>
        <item m="1" x="46"/>
        <item m="1" x="61"/>
        <item m="1" x="52"/>
        <item m="1" x="35"/>
        <item m="1" x="47"/>
        <item m="1" x="62"/>
        <item m="1" x="55"/>
        <item m="1" x="42"/>
        <item m="1" x="53"/>
        <item m="1" x="40"/>
        <item m="1" x="49"/>
        <item m="1" x="37"/>
        <item m="1" x="63"/>
        <item m="1" x="65"/>
        <item m="1" x="60"/>
        <item m="1" x="57"/>
        <item m="1" x="66"/>
        <item m="1" x="67"/>
        <item m="1" x="68"/>
        <item m="1" x="69"/>
        <item m="1" x="36"/>
        <item x="28"/>
        <item x="3"/>
        <item x="4"/>
        <item x="5"/>
        <item x="6"/>
        <item x="0"/>
        <item x="11"/>
        <item x="12"/>
        <item x="13"/>
        <item m="1" x="58"/>
        <item x="14"/>
        <item x="15"/>
        <item x="16"/>
        <item x="17"/>
        <item x="18"/>
        <item m="1" x="48"/>
        <item x="10"/>
        <item m="1" x="51"/>
        <item m="1" x="44"/>
        <item m="1" x="70"/>
        <item x="19"/>
        <item x="20"/>
        <item x="21"/>
        <item x="22"/>
        <item x="23"/>
        <item x="24"/>
        <item x="25"/>
        <item x="26"/>
        <item x="27"/>
        <item x="29"/>
        <item x="30"/>
        <item x="31"/>
        <item x="32"/>
        <item x="33"/>
        <item x="34"/>
        <item x="1"/>
        <item x="2"/>
        <item x="7"/>
        <item x="9"/>
        <item m="1" x="64"/>
        <item t="default"/>
      </items>
    </pivotField>
    <pivotField compact="0" numFmtId="44" outline="0" showAll="0"/>
    <pivotField axis="axisPage" compact="0" outline="0" showAll="0">
      <items count="6">
        <item x="1"/>
        <item m="1" x="4"/>
        <item m="1" x="2"/>
        <item m="1" x="3"/>
        <item x="0"/>
        <item t="default"/>
      </items>
    </pivotField>
    <pivotField compact="0" outline="0" subtotalTop="0" showAll="0" defaultSubtotal="0"/>
    <pivotField compact="0" outline="0" subtotalTop="0" showAll="0" defaultSubtotal="0"/>
    <pivotField compact="0" outline="0" subtotalTop="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ubtotalTop="0" showAll="0" defaultSubtotal="0">
      <items count="102">
        <item x="7"/>
        <item m="1" x="65"/>
        <item x="15"/>
        <item m="1" x="52"/>
        <item m="1" x="51"/>
        <item m="1" x="53"/>
        <item x="13"/>
        <item m="1" x="64"/>
        <item m="1" x="81"/>
        <item m="1" x="66"/>
        <item m="1" x="43"/>
        <item m="1" x="56"/>
        <item m="1" x="80"/>
        <item m="1" x="83"/>
        <item m="1" x="42"/>
        <item m="1" x="76"/>
        <item m="1" x="78"/>
        <item m="1" x="58"/>
        <item m="1" x="82"/>
        <item m="1" x="44"/>
        <item m="1" x="48"/>
        <item m="1" x="85"/>
        <item m="1" x="54"/>
        <item m="1" x="68"/>
        <item m="1" x="40"/>
        <item m="1" x="57"/>
        <item m="1" x="39"/>
        <item x="38"/>
        <item m="1" x="88"/>
        <item x="14"/>
        <item m="1" x="67"/>
        <item m="1" x="71"/>
        <item m="1" x="49"/>
        <item m="1" x="45"/>
        <item m="1" x="60"/>
        <item m="1" x="59"/>
        <item m="1" x="55"/>
        <item x="30"/>
        <item m="1" x="50"/>
        <item m="1" x="79"/>
        <item m="1" x="77"/>
        <item m="1" x="75"/>
        <item m="1" x="46"/>
        <item m="1" x="62"/>
        <item m="1" x="87"/>
        <item m="1" x="97"/>
        <item x="6"/>
        <item m="1" x="99"/>
        <item m="1" x="100"/>
        <item m="1" x="101"/>
        <item m="1" x="93"/>
        <item m="1" x="98"/>
        <item m="1" x="47"/>
        <item m="1" x="69"/>
        <item m="1" x="72"/>
        <item m="1" x="41"/>
        <item m="1" x="91"/>
        <item m="1" x="63"/>
        <item m="1" x="74"/>
        <item m="1" x="90"/>
        <item m="1" x="86"/>
        <item m="1" x="94"/>
        <item m="1" x="70"/>
        <item m="1" x="89"/>
        <item m="1" x="95"/>
        <item m="1" x="96"/>
        <item m="1" x="92"/>
        <item x="5"/>
        <item x="11"/>
        <item x="10"/>
        <item m="1" x="61"/>
        <item m="1" x="84"/>
        <item m="1" x="73"/>
        <item x="0"/>
        <item x="1"/>
        <item x="2"/>
        <item x="3"/>
        <item x="4"/>
        <item x="8"/>
        <item x="9"/>
        <item x="12"/>
        <item x="16"/>
        <item x="17"/>
        <item x="18"/>
        <item x="19"/>
        <item x="20"/>
        <item x="21"/>
        <item x="22"/>
        <item x="23"/>
        <item x="24"/>
        <item x="25"/>
        <item x="26"/>
        <item x="27"/>
        <item x="28"/>
        <item x="29"/>
        <item x="31"/>
        <item x="32"/>
        <item x="33"/>
        <item x="34"/>
        <item x="35"/>
        <item x="36"/>
        <item x="37"/>
      </items>
      <extLst>
        <ext xmlns:x14="http://schemas.microsoft.com/office/spreadsheetml/2009/9/main" uri="{2946ED86-A175-432a-8AC1-64E0C546D7DE}">
          <x14:pivotField fillDownLabels="1"/>
        </ext>
      </extLst>
    </pivotField>
    <pivotField compact="0" outline="0" showAll="0"/>
    <pivotField axis="axisPage" compact="0" outline="0" subtotalTop="0" showAll="0" defaultSubtotal="0">
      <items count="5">
        <item x="2"/>
        <item x="0"/>
        <item m="1" x="4"/>
        <item m="1" x="3"/>
        <item x="1"/>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102">
        <item x="7"/>
        <item m="1" x="65"/>
        <item x="15"/>
        <item m="1" x="52"/>
        <item m="1" x="51"/>
        <item m="1" x="53"/>
        <item x="13"/>
        <item m="1" x="64"/>
        <item m="1" x="80"/>
        <item m="1" x="66"/>
        <item m="1" x="43"/>
        <item m="1" x="56"/>
        <item m="1" x="79"/>
        <item m="1" x="82"/>
        <item m="1" x="42"/>
        <item m="1" x="75"/>
        <item m="1" x="77"/>
        <item m="1" x="58"/>
        <item m="1" x="81"/>
        <item m="1" x="44"/>
        <item m="1" x="48"/>
        <item m="1" x="85"/>
        <item m="1" x="54"/>
        <item m="1" x="68"/>
        <item m="1" x="40"/>
        <item m="1" x="57"/>
        <item m="1" x="39"/>
        <item x="38"/>
        <item m="1" x="88"/>
        <item x="14"/>
        <item m="1" x="67"/>
        <item m="1" x="71"/>
        <item m="1" x="49"/>
        <item m="1" x="45"/>
        <item m="1" x="60"/>
        <item m="1" x="59"/>
        <item m="1" x="55"/>
        <item x="30"/>
        <item m="1" x="50"/>
        <item m="1" x="78"/>
        <item m="1" x="76"/>
        <item m="1" x="74"/>
        <item m="1" x="46"/>
        <item m="1" x="62"/>
        <item m="1" x="87"/>
        <item m="1" x="97"/>
        <item x="6"/>
        <item m="1" x="99"/>
        <item m="1" x="100"/>
        <item m="1" x="101"/>
        <item m="1" x="93"/>
        <item m="1" x="98"/>
        <item m="1" x="47"/>
        <item m="1" x="69"/>
        <item m="1" x="72"/>
        <item m="1" x="41"/>
        <item m="1" x="91"/>
        <item m="1" x="63"/>
        <item m="1" x="73"/>
        <item m="1" x="90"/>
        <item m="1" x="86"/>
        <item m="1" x="94"/>
        <item m="1" x="70"/>
        <item m="1" x="89"/>
        <item m="1" x="95"/>
        <item m="1" x="96"/>
        <item m="1" x="92"/>
        <item x="5"/>
        <item x="11"/>
        <item x="10"/>
        <item m="1" x="61"/>
        <item m="1" x="84"/>
        <item m="1" x="83"/>
        <item x="0"/>
        <item x="1"/>
        <item x="2"/>
        <item x="3"/>
        <item x="4"/>
        <item x="8"/>
        <item x="9"/>
        <item x="12"/>
        <item x="16"/>
        <item x="17"/>
        <item x="18"/>
        <item x="19"/>
        <item x="20"/>
        <item x="21"/>
        <item x="22"/>
        <item x="23"/>
        <item x="24"/>
        <item x="25"/>
        <item x="26"/>
        <item x="27"/>
        <item x="28"/>
        <item x="29"/>
        <item x="31"/>
        <item x="32"/>
        <item x="33"/>
        <item x="34"/>
        <item x="35"/>
        <item x="36"/>
        <item x="37"/>
      </items>
      <extLst>
        <ext xmlns:x14="http://schemas.microsoft.com/office/spreadsheetml/2009/9/main" uri="{2946ED86-A175-432a-8AC1-64E0C546D7DE}">
          <x14:pivotField fillDownLabels="1"/>
        </ext>
      </extLst>
    </pivotField>
    <pivotField compact="0" outline="0" dragToRow="0" dragToCol="0" dragToPage="0" showAll="0" defaultSubtotal="0"/>
  </pivotFields>
  <rowFields count="4">
    <field x="6"/>
    <field x="44"/>
    <field x="10"/>
    <field x="11"/>
  </rowFields>
  <rowItems count="40">
    <i>
      <x/>
      <x/>
      <x/>
      <x/>
    </i>
    <i>
      <x v="81"/>
      <x v="73"/>
      <x v="6"/>
      <x/>
    </i>
    <i>
      <x v="82"/>
      <x v="74"/>
      <x v="6"/>
      <x/>
    </i>
    <i>
      <x v="83"/>
      <x v="75"/>
      <x v="6"/>
      <x/>
    </i>
    <i>
      <x v="84"/>
      <x v="76"/>
      <x v="10"/>
      <x/>
    </i>
    <i>
      <x v="85"/>
      <x v="77"/>
      <x v="5"/>
      <x/>
    </i>
    <i>
      <x v="86"/>
      <x v="67"/>
      <x v="9"/>
      <x/>
    </i>
    <i>
      <x v="87"/>
      <x v="46"/>
      <x v="3"/>
      <x/>
    </i>
    <i>
      <x v="88"/>
      <x v="78"/>
      <x v="5"/>
      <x/>
    </i>
    <i>
      <x v="89"/>
      <x v="79"/>
      <x v="5"/>
      <x/>
    </i>
    <i>
      <x v="90"/>
      <x v="69"/>
      <x v="5"/>
      <x/>
    </i>
    <i>
      <x v="91"/>
      <x v="68"/>
      <x v="5"/>
      <x/>
    </i>
    <i>
      <x v="92"/>
      <x v="80"/>
      <x v="3"/>
      <x/>
    </i>
    <i>
      <x v="93"/>
      <x v="6"/>
      <x v="2"/>
      <x/>
    </i>
    <i>
      <x v="94"/>
      <x v="29"/>
      <x v="1"/>
      <x/>
    </i>
    <i>
      <x v="95"/>
      <x v="2"/>
      <x v="1"/>
      <x/>
    </i>
    <i>
      <x v="96"/>
      <x v="81"/>
      <x v="11"/>
      <x/>
    </i>
    <i>
      <x v="97"/>
      <x v="82"/>
      <x v="11"/>
      <x/>
    </i>
    <i>
      <x v="98"/>
      <x v="83"/>
      <x v="11"/>
      <x/>
    </i>
    <i>
      <x v="99"/>
      <x v="84"/>
      <x v="1"/>
      <x/>
    </i>
    <i>
      <x v="100"/>
      <x v="85"/>
      <x v="1"/>
      <x/>
    </i>
    <i>
      <x v="101"/>
      <x v="86"/>
      <x v="1"/>
      <x/>
    </i>
    <i>
      <x v="102"/>
      <x v="87"/>
      <x v="5"/>
      <x/>
    </i>
    <i>
      <x v="103"/>
      <x v="88"/>
      <x v="3"/>
      <x/>
    </i>
    <i>
      <x v="104"/>
      <x v="89"/>
      <x v="5"/>
      <x/>
    </i>
    <i>
      <x v="105"/>
      <x v="90"/>
      <x v="2"/>
      <x/>
    </i>
    <i>
      <x v="106"/>
      <x v="91"/>
      <x v="2"/>
      <x/>
    </i>
    <i r="1">
      <x v="92"/>
      <x v="2"/>
      <x/>
    </i>
    <i>
      <x v="107"/>
      <x v="93"/>
      <x v="2"/>
      <x/>
    </i>
    <i>
      <x v="108"/>
      <x v="94"/>
      <x v="2"/>
      <x/>
    </i>
    <i>
      <x v="109"/>
      <x v="37"/>
      <x v="1"/>
      <x/>
    </i>
    <i>
      <x v="110"/>
      <x v="95"/>
      <x v="5"/>
      <x/>
    </i>
    <i>
      <x v="111"/>
      <x v="96"/>
      <x v="3"/>
      <x/>
    </i>
    <i>
      <x v="112"/>
      <x v="97"/>
      <x v="2"/>
      <x/>
    </i>
    <i>
      <x v="113"/>
      <x v="98"/>
      <x v="5"/>
      <x/>
    </i>
    <i>
      <x v="114"/>
      <x v="99"/>
      <x v="8"/>
      <x/>
    </i>
    <i>
      <x v="115"/>
      <x v="100"/>
      <x v="5"/>
      <x/>
    </i>
    <i>
      <x v="116"/>
      <x v="101"/>
      <x v="1"/>
      <x/>
    </i>
    <i>
      <x v="117"/>
      <x v="27"/>
      <x v="1"/>
      <x/>
    </i>
    <i t="grand">
      <x/>
    </i>
  </rowItems>
  <colFields count="1">
    <field x="-2"/>
  </colFields>
  <colItems count="2">
    <i>
      <x/>
    </i>
    <i i="1">
      <x v="1"/>
    </i>
  </colItems>
  <pageFields count="5">
    <pageField fld="15" hier="-1"/>
    <pageField fld="28" hier="-1"/>
    <pageField fld="2" hier="-1"/>
    <pageField fld="3" hier="-1"/>
    <pageField fld="4" hier="-1"/>
  </pageFields>
  <dataFields count="2">
    <dataField name="Quantity" fld="20" baseField="9" baseItem="0"/>
    <dataField name="Grand Total" fld="12" baseField="7" baseItem="0" numFmtId="164"/>
  </dataFields>
  <formats count="59">
    <format dxfId="2457">
      <pivotArea type="all" dataOnly="0" outline="0" fieldPosition="0"/>
    </format>
    <format dxfId="2456">
      <pivotArea outline="0" collapsedLevelsAreSubtotals="1" fieldPosition="0"/>
    </format>
    <format dxfId="2455">
      <pivotArea dataOnly="0" labelOnly="1" outline="0" fieldPosition="0">
        <references count="1">
          <reference field="6" count="0"/>
        </references>
      </pivotArea>
    </format>
    <format dxfId="2454">
      <pivotArea dataOnly="0" labelOnly="1" grandRow="1" outline="0" fieldPosition="0"/>
    </format>
    <format dxfId="2453">
      <pivotArea dataOnly="0" labelOnly="1" outline="0" fieldPosition="0">
        <references count="1">
          <reference field="4294967294" count="2">
            <x v="0"/>
            <x v="1"/>
          </reference>
        </references>
      </pivotArea>
    </format>
    <format dxfId="2452">
      <pivotArea type="all" dataOnly="0" outline="0" fieldPosition="0"/>
    </format>
    <format dxfId="2451">
      <pivotArea outline="0" collapsedLevelsAreSubtotals="1" fieldPosition="0"/>
    </format>
    <format dxfId="2450">
      <pivotArea dataOnly="0" labelOnly="1" outline="0" fieldPosition="0">
        <references count="1">
          <reference field="6" count="0"/>
        </references>
      </pivotArea>
    </format>
    <format dxfId="2449">
      <pivotArea dataOnly="0" labelOnly="1" grandRow="1" outline="0" fieldPosition="0"/>
    </format>
    <format dxfId="2448">
      <pivotArea dataOnly="0" labelOnly="1" outline="0" fieldPosition="0">
        <references count="1">
          <reference field="4294967294" count="2">
            <x v="0"/>
            <x v="1"/>
          </reference>
        </references>
      </pivotArea>
    </format>
    <format dxfId="2447">
      <pivotArea type="all" dataOnly="0" outline="0" fieldPosition="0"/>
    </format>
    <format dxfId="2446">
      <pivotArea outline="0" collapsedLevelsAreSubtotals="1" fieldPosition="0"/>
    </format>
    <format dxfId="2445">
      <pivotArea dataOnly="0" labelOnly="1" outline="0" fieldPosition="0">
        <references count="1">
          <reference field="6" count="0"/>
        </references>
      </pivotArea>
    </format>
    <format dxfId="2444">
      <pivotArea dataOnly="0" labelOnly="1" grandRow="1" outline="0" fieldPosition="0"/>
    </format>
    <format dxfId="2443">
      <pivotArea dataOnly="0" labelOnly="1" outline="0" fieldPosition="0">
        <references count="1">
          <reference field="4294967294" count="2">
            <x v="0"/>
            <x v="1"/>
          </reference>
        </references>
      </pivotArea>
    </format>
    <format dxfId="2442">
      <pivotArea type="all" dataOnly="0" outline="0" fieldPosition="0"/>
    </format>
    <format dxfId="2441">
      <pivotArea outline="0" collapsedLevelsAreSubtotals="1" fieldPosition="0"/>
    </format>
    <format dxfId="2440">
      <pivotArea dataOnly="0" labelOnly="1" outline="0" fieldPosition="0">
        <references count="1">
          <reference field="6" count="0"/>
        </references>
      </pivotArea>
    </format>
    <format dxfId="2439">
      <pivotArea dataOnly="0" labelOnly="1" grandRow="1" outline="0" fieldPosition="0"/>
    </format>
    <format dxfId="2438">
      <pivotArea dataOnly="0" labelOnly="1" outline="0" fieldPosition="0">
        <references count="1">
          <reference field="4294967294" count="2">
            <x v="0"/>
            <x v="1"/>
          </reference>
        </references>
      </pivotArea>
    </format>
    <format dxfId="2437">
      <pivotArea type="all" dataOnly="0" outline="0" fieldPosition="0"/>
    </format>
    <format dxfId="2436">
      <pivotArea outline="0" collapsedLevelsAreSubtotals="1" fieldPosition="0"/>
    </format>
    <format dxfId="2435">
      <pivotArea dataOnly="0" labelOnly="1" outline="0" fieldPosition="0">
        <references count="1">
          <reference field="6" count="0"/>
        </references>
      </pivotArea>
    </format>
    <format dxfId="2434">
      <pivotArea dataOnly="0" labelOnly="1" grandRow="1" outline="0" fieldPosition="0"/>
    </format>
    <format dxfId="2433">
      <pivotArea dataOnly="0" labelOnly="1" outline="0" fieldPosition="0">
        <references count="1">
          <reference field="4294967294" count="2">
            <x v="0"/>
            <x v="1"/>
          </reference>
        </references>
      </pivotArea>
    </format>
    <format dxfId="2432">
      <pivotArea type="all" dataOnly="0" outline="0" fieldPosition="0"/>
    </format>
    <format dxfId="2431">
      <pivotArea outline="0" collapsedLevelsAreSubtotals="1" fieldPosition="0"/>
    </format>
    <format dxfId="2430">
      <pivotArea dataOnly="0" labelOnly="1" outline="0" fieldPosition="0">
        <references count="1">
          <reference field="6" count="0"/>
        </references>
      </pivotArea>
    </format>
    <format dxfId="2429">
      <pivotArea dataOnly="0" labelOnly="1" grandRow="1" outline="0" fieldPosition="0"/>
    </format>
    <format dxfId="2428">
      <pivotArea dataOnly="0" labelOnly="1" outline="0" fieldPosition="0">
        <references count="1">
          <reference field="4294967294" count="2">
            <x v="0"/>
            <x v="1"/>
          </reference>
        </references>
      </pivotArea>
    </format>
    <format dxfId="2427">
      <pivotArea type="all" dataOnly="0" outline="0" fieldPosition="0"/>
    </format>
    <format dxfId="2426">
      <pivotArea outline="0" collapsedLevelsAreSubtotals="1" fieldPosition="0"/>
    </format>
    <format dxfId="2425">
      <pivotArea dataOnly="0" labelOnly="1" outline="0" fieldPosition="0">
        <references count="1">
          <reference field="6" count="0"/>
        </references>
      </pivotArea>
    </format>
    <format dxfId="2424">
      <pivotArea dataOnly="0" labelOnly="1" grandRow="1" outline="0" fieldPosition="0"/>
    </format>
    <format dxfId="2423">
      <pivotArea dataOnly="0" labelOnly="1" outline="0" fieldPosition="0">
        <references count="1">
          <reference field="4294967294" count="2">
            <x v="0"/>
            <x v="1"/>
          </reference>
        </references>
      </pivotArea>
    </format>
    <format dxfId="2422">
      <pivotArea type="all" dataOnly="0" outline="0" fieldPosition="0"/>
    </format>
    <format dxfId="2421">
      <pivotArea outline="0" collapsedLevelsAreSubtotals="1" fieldPosition="0"/>
    </format>
    <format dxfId="2420">
      <pivotArea type="origin" dataOnly="0" labelOnly="1" outline="0" fieldPosition="0"/>
    </format>
    <format dxfId="2419">
      <pivotArea field="-2" type="button" dataOnly="0" labelOnly="1" outline="0" axis="axisCol" fieldPosition="0"/>
    </format>
    <format dxfId="2418">
      <pivotArea type="topRight" dataOnly="0" labelOnly="1" outline="0" fieldPosition="0"/>
    </format>
    <format dxfId="2417">
      <pivotArea field="6" type="button" dataOnly="0" labelOnly="1" outline="0" axis="axisRow" fieldPosition="0"/>
    </format>
    <format dxfId="2416">
      <pivotArea field="26" type="button" dataOnly="0" labelOnly="1" outline="0"/>
    </format>
    <format dxfId="2415">
      <pivotArea field="10" type="button" dataOnly="0" labelOnly="1" outline="0" axis="axisRow" fieldPosition="2"/>
    </format>
    <format dxfId="2414">
      <pivotArea field="11" type="button" dataOnly="0" labelOnly="1" outline="0" axis="axisRow" fieldPosition="3"/>
    </format>
    <format dxfId="2413">
      <pivotArea dataOnly="0" labelOnly="1" grandRow="1" outline="0" fieldPosition="0"/>
    </format>
    <format dxfId="2412">
      <pivotArea dataOnly="0" labelOnly="1" outline="0" fieldPosition="0">
        <references count="1">
          <reference field="4294967294" count="2">
            <x v="0"/>
            <x v="1"/>
          </reference>
        </references>
      </pivotArea>
    </format>
    <format dxfId="2411">
      <pivotArea type="all" dataOnly="0" outline="0" fieldPosition="0"/>
    </format>
    <format dxfId="2410">
      <pivotArea outline="0" collapsedLevelsAreSubtotals="1" fieldPosition="0"/>
    </format>
    <format dxfId="2409">
      <pivotArea type="origin" dataOnly="0" labelOnly="1" outline="0" fieldPosition="0"/>
    </format>
    <format dxfId="2408">
      <pivotArea field="-2" type="button" dataOnly="0" labelOnly="1" outline="0" axis="axisCol" fieldPosition="0"/>
    </format>
    <format dxfId="2407">
      <pivotArea type="topRight" dataOnly="0" labelOnly="1" outline="0" fieldPosition="0"/>
    </format>
    <format dxfId="2406">
      <pivotArea field="6" type="button" dataOnly="0" labelOnly="1" outline="0" axis="axisRow" fieldPosition="0"/>
    </format>
    <format dxfId="2405">
      <pivotArea field="26" type="button" dataOnly="0" labelOnly="1" outline="0"/>
    </format>
    <format dxfId="2404">
      <pivotArea field="10" type="button" dataOnly="0" labelOnly="1" outline="0" axis="axisRow" fieldPosition="2"/>
    </format>
    <format dxfId="2403">
      <pivotArea field="11" type="button" dataOnly="0" labelOnly="1" outline="0" axis="axisRow" fieldPosition="3"/>
    </format>
    <format dxfId="2402">
      <pivotArea dataOnly="0" labelOnly="1" grandRow="1" outline="0" fieldPosition="0"/>
    </format>
    <format dxfId="2401">
      <pivotArea dataOnly="0" labelOnly="1" outline="0" fieldPosition="0">
        <references count="1">
          <reference field="4294967294" count="2">
            <x v="0"/>
            <x v="1"/>
          </reference>
        </references>
      </pivotArea>
    </format>
    <format dxfId="2400">
      <pivotArea field="44" type="button" dataOnly="0" labelOnly="1" outline="0" axis="axisRow" fieldPosition="1"/>
    </format>
    <format dxfId="2399">
      <pivotArea dataOnly="0" labelOnly="1" outline="0" fieldPosition="0">
        <references count="1">
          <reference field="44" count="0"/>
        </references>
      </pivotArea>
    </format>
  </formats>
  <pivotTableStyleInfo name="PivotStyleMedium13" showRowHeaders="1" showColHeaders="1" showRowStripes="0" showColStripes="0" showLastColumn="1"/>
  <filters count="1">
    <filter fld="1" type="captionNotEqual" evalOrder="-1" id="3" stringValue1="(blank)">
      <autoFilter ref="A1">
        <filterColumn colId="0">
          <customFilters>
            <customFilter operator="notEqual" val="(blank)"/>
          </customFilters>
        </filterColumn>
      </autoFilter>
    </filter>
  </filters>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1CE17BA-855E-44FE-9F4F-DDA1D69F1B03}" name="PivotTable1" cacheId="23" applyNumberFormats="0" applyBorderFormats="0" applyFontFormats="0" applyPatternFormats="0" applyAlignmentFormats="0" applyWidthHeightFormats="1" dataCaption="Values" missingCaption="--" updatedVersion="6" minRefreshableVersion="3" showDrill="0" rowGrandTotals="0" colGrandTotals="0" itemPrintTitles="1" createdVersion="6" indent="0" showHeaders="0" outline="1" outlineData="1" multipleFieldFilters="0" fieldListSortAscending="1">
  <location ref="A9:D18" firstHeaderRow="1" firstDataRow="3" firstDataCol="3" rowPageCount="6" colPageCount="1"/>
  <pivotFields count="46">
    <pivotField axis="axisPage" outline="0" subtotalTop="0" showAll="0" defaultSubtotal="0">
      <items count="3">
        <item x="2"/>
        <item x="0"/>
        <item x="1"/>
      </items>
    </pivotField>
    <pivotField axis="axisPage" showAll="0">
      <items count="62">
        <item x="7"/>
        <item m="1" x="56"/>
        <item x="3"/>
        <item x="4"/>
        <item x="5"/>
        <item x="6"/>
        <item x="8"/>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7"/>
        <item m="1" x="58"/>
        <item m="1" x="59"/>
        <item m="1" x="60"/>
        <item x="0"/>
        <item x="1"/>
        <item x="2"/>
        <item x="9"/>
        <item x="10"/>
        <item x="11"/>
        <item x="12"/>
        <item x="13"/>
        <item x="14"/>
        <item x="15"/>
        <item x="16"/>
        <item x="17"/>
        <item x="18"/>
        <item x="19"/>
        <item x="20"/>
        <item x="21"/>
        <item x="22"/>
        <item x="23"/>
        <item x="24"/>
        <item x="25"/>
        <item x="26"/>
        <item x="27"/>
        <item x="28"/>
        <item x="29"/>
        <item x="30"/>
        <item x="31"/>
        <item x="32"/>
        <item t="default"/>
      </items>
    </pivotField>
    <pivotField axis="axisPage" outline="0" subtotalTop="0" showAll="0" defaultSubtotal="0">
      <items count="6">
        <item x="2"/>
        <item x="0"/>
        <item x="1"/>
        <item x="3"/>
        <item x="4"/>
        <item x="5"/>
      </items>
    </pivotField>
    <pivotField axis="axisPage" outline="0" subtotalTop="0" showAll="0" defaultSubtotal="0">
      <items count="6">
        <item x="0"/>
        <item x="1"/>
        <item m="1" x="5"/>
        <item m="1" x="4"/>
        <item x="2"/>
        <item x="3"/>
      </items>
    </pivotField>
    <pivotField axis="axisPage" outline="0" subtotalTop="0" showAll="0" defaultSubtotal="0">
      <items count="290">
        <item x="0"/>
        <item m="1" x="275"/>
        <item m="1" x="191"/>
        <item m="1" x="192"/>
        <item m="1" x="109"/>
        <item m="1" x="270"/>
        <item m="1" x="194"/>
        <item m="1" x="199"/>
        <item m="1" x="198"/>
        <item m="1" x="196"/>
        <item m="1" x="272"/>
        <item m="1" x="195"/>
        <item m="1" x="24"/>
        <item m="1" x="203"/>
        <item m="1" x="202"/>
        <item m="1" x="278"/>
        <item m="1" x="201"/>
        <item m="1" x="115"/>
        <item m="1" x="127"/>
        <item m="1" x="223"/>
        <item m="1" x="264"/>
        <item m="1" x="136"/>
        <item m="1" x="49"/>
        <item m="1" x="147"/>
        <item m="1" x="35"/>
        <item m="1" x="234"/>
        <item m="1" x="67"/>
        <item m="1" x="181"/>
        <item m="1" x="213"/>
        <item m="1" x="40"/>
        <item m="1" x="217"/>
        <item m="1" x="130"/>
        <item m="1" x="254"/>
        <item m="1" x="29"/>
        <item m="1" x="155"/>
        <item m="1" x="55"/>
        <item m="1" x="226"/>
        <item m="1" x="105"/>
        <item m="1" x="140"/>
        <item m="1" x="132"/>
        <item m="1" x="73"/>
        <item m="1" x="33"/>
        <item m="1" x="239"/>
        <item m="1" x="260"/>
        <item m="1" x="267"/>
        <item m="1" x="45"/>
        <item m="1" x="187"/>
        <item m="1" x="219"/>
        <item m="1" x="182"/>
        <item m="1" x="231"/>
        <item m="1" x="145"/>
        <item m="1" x="62"/>
        <item m="1" x="274"/>
        <item m="1" x="241"/>
        <item m="1" x="110"/>
        <item m="1" x="112"/>
        <item m="1" x="160"/>
        <item m="1" x="80"/>
        <item m="1" x="37"/>
        <item m="1" x="261"/>
        <item m="1" x="178"/>
        <item m="1" x="171"/>
        <item m="1" x="94"/>
        <item m="1" x="225"/>
        <item m="1" x="185"/>
        <item m="1" x="102"/>
        <item m="1" x="138"/>
        <item m="1" x="189"/>
        <item m="1" x="51"/>
        <item m="1" x="271"/>
        <item m="1" x="111"/>
        <item m="1" x="150"/>
        <item m="1" x="69"/>
        <item m="1" x="193"/>
        <item m="1" x="236"/>
        <item m="1" x="85"/>
        <item m="1" x="106"/>
        <item m="1" x="197"/>
        <item m="1" x="247"/>
        <item m="1" x="165"/>
        <item m="1" x="42"/>
        <item m="1" x="265"/>
        <item m="1" x="142"/>
        <item m="1" x="228"/>
        <item m="1" x="57"/>
        <item m="1" x="273"/>
        <item m="1" x="156"/>
        <item m="1" x="240"/>
        <item m="1" x="74"/>
        <item m="1" x="169"/>
        <item m="1" x="250"/>
        <item m="1" x="90"/>
        <item m="1" x="46"/>
        <item m="1" x="268"/>
        <item m="1" x="146"/>
        <item m="1" x="232"/>
        <item m="1" x="63"/>
        <item m="1" x="161"/>
        <item m="1" x="242"/>
        <item m="1" x="81"/>
        <item m="1" x="174"/>
        <item m="1" x="255"/>
        <item m="1" x="96"/>
        <item m="1" x="280"/>
        <item m="1" x="52"/>
        <item m="1" x="151"/>
        <item m="1" x="70"/>
        <item m="1" x="276"/>
        <item m="1" x="166"/>
        <item m="1" x="248"/>
        <item m="1" x="88"/>
        <item m="1" x="179"/>
        <item m="1" x="116"/>
        <item m="1" x="258"/>
        <item m="1" x="99"/>
        <item m="1" x="58"/>
        <item m="1" x="77"/>
        <item m="1" x="277"/>
        <item m="1" x="172"/>
        <item m="1" x="252"/>
        <item m="1" x="92"/>
        <item m="1" x="183"/>
        <item m="1" x="117"/>
        <item m="1" x="262"/>
        <item m="1" x="103"/>
        <item m="1" x="65"/>
        <item m="1" x="163"/>
        <item m="1" x="114"/>
        <item m="1" x="245"/>
        <item m="1" x="83"/>
        <item m="1" x="175"/>
        <item m="1" x="256"/>
        <item m="1" x="200"/>
        <item m="1" x="97"/>
        <item m="1" x="186"/>
        <item m="1" x="266"/>
        <item m="1" x="107"/>
        <item m="1" x="75"/>
        <item x="1"/>
        <item x="2"/>
        <item x="3"/>
        <item m="1" x="170"/>
        <item m="1" x="27"/>
        <item m="1" x="21"/>
        <item m="1" x="286"/>
        <item m="1" x="282"/>
        <item m="1" x="281"/>
        <item x="4"/>
        <item m="1" x="23"/>
        <item m="1" x="78"/>
        <item m="1" x="66"/>
        <item m="1" x="47"/>
        <item m="1" x="54"/>
        <item m="1" x="38"/>
        <item m="1" x="44"/>
        <item m="1" x="31"/>
        <item m="1" x="157"/>
        <item m="1" x="36"/>
        <item m="1" x="30"/>
        <item m="1" x="289"/>
        <item m="1" x="22"/>
        <item m="1" x="284"/>
        <item m="1" x="288"/>
        <item m="1" x="283"/>
        <item m="1" x="180"/>
        <item m="1" x="173"/>
        <item m="1" x="164"/>
        <item m="1" x="154"/>
        <item m="1" x="139"/>
        <item m="1" x="144"/>
        <item m="1" x="137"/>
        <item m="1" x="131"/>
        <item m="1" x="126"/>
        <item m="1" x="123"/>
        <item m="1" x="119"/>
        <item m="1" x="212"/>
        <item m="1" x="121"/>
        <item m="1" x="259"/>
        <item m="1" x="253"/>
        <item m="1" x="246"/>
        <item m="1" x="238"/>
        <item m="1" x="233"/>
        <item m="1" x="95"/>
        <item m="1" x="230"/>
        <item m="1" x="224"/>
        <item m="1" x="218"/>
        <item m="1" x="211"/>
        <item m="1" x="206"/>
        <item m="1" x="208"/>
        <item m="1" x="100"/>
        <item m="1" x="86"/>
        <item m="1" x="93"/>
        <item m="1" x="76"/>
        <item m="1" x="190"/>
        <item m="1" x="279"/>
        <item m="1" x="84"/>
        <item m="1" x="64"/>
        <item m="1" x="72"/>
        <item m="1" x="61"/>
        <item m="1" x="53"/>
        <item m="1" x="50"/>
        <item m="1" x="41"/>
        <item m="1" x="34"/>
        <item m="1" x="26"/>
        <item m="1" x="287"/>
        <item m="1" x="135"/>
        <item m="1" x="244"/>
        <item m="1" x="20"/>
        <item m="1" x="28"/>
        <item m="1" x="153"/>
        <item m="1" x="257"/>
        <item m="1" x="113"/>
        <item m="1" x="188"/>
        <item m="1" x="184"/>
        <item m="1" x="176"/>
        <item m="1" x="167"/>
        <item m="1" x="158"/>
        <item m="1" x="148"/>
        <item m="1" x="141"/>
        <item m="1" x="133"/>
        <item m="1" x="128"/>
        <item m="1" x="269"/>
        <item m="1" x="263"/>
        <item m="1" x="249"/>
        <item m="1" x="216"/>
        <item m="1" x="227"/>
        <item m="1" x="124"/>
        <item m="1" x="235"/>
        <item m="1" x="222"/>
        <item m="1" x="214"/>
        <item m="1" x="220"/>
        <item m="1" x="108"/>
        <item m="1" x="209"/>
        <item m="1" x="104"/>
        <item m="1" x="98"/>
        <item m="1" x="89"/>
        <item m="1" x="79"/>
        <item m="1" x="68"/>
        <item m="1" x="56"/>
        <item m="1" x="87"/>
        <item m="1" x="82"/>
        <item m="1" x="71"/>
        <item m="1" x="59"/>
        <item m="1" x="43"/>
        <item m="1" x="48"/>
        <item m="1" x="39"/>
        <item m="1" x="285"/>
        <item m="1" x="32"/>
        <item m="1" x="25"/>
        <item m="1" x="19"/>
        <item m="1" x="162"/>
        <item m="1" x="152"/>
        <item m="1" x="143"/>
        <item m="1" x="134"/>
        <item m="1" x="129"/>
        <item m="1" x="125"/>
        <item m="1" x="122"/>
        <item m="1" x="120"/>
        <item m="1" x="118"/>
        <item m="1" x="251"/>
        <item m="1" x="243"/>
        <item m="1" x="237"/>
        <item m="1" x="229"/>
        <item m="1" x="221"/>
        <item m="1" x="215"/>
        <item m="1" x="210"/>
        <item m="1" x="207"/>
        <item m="1" x="205"/>
        <item m="1" x="204"/>
        <item m="1" x="91"/>
        <item m="1" x="60"/>
        <item m="1" x="177"/>
        <item m="1" x="168"/>
        <item m="1" x="159"/>
        <item m="1" x="149"/>
        <item m="1" x="101"/>
        <item x="5"/>
        <item x="6"/>
        <item x="7"/>
        <item x="8"/>
        <item x="9"/>
        <item x="10"/>
        <item x="11"/>
        <item x="12"/>
        <item x="13"/>
        <item x="14"/>
        <item x="15"/>
        <item x="16"/>
        <item x="17"/>
        <item x="18"/>
      </items>
    </pivotField>
    <pivotField axis="axisPage" outline="0" subtotalTop="0" showAll="0" defaultSubtotal="0">
      <items count="1">
        <item x="0"/>
      </items>
    </pivotField>
    <pivotField axis="axisRow" outline="0" subtotalTop="0" showAll="0" sortType="ascending" defaultSubtotal="0">
      <items count="118">
        <item m="1" x="117"/>
        <item m="1" x="69"/>
        <item m="1" x="63"/>
        <item m="1" x="65"/>
        <item m="1" x="53"/>
        <item m="1" x="112"/>
        <item m="1" x="114"/>
        <item m="1" x="115"/>
        <item m="1" x="116"/>
        <item m="1" x="98"/>
        <item m="1" x="51"/>
        <item m="1" x="52"/>
        <item m="1" x="90"/>
        <item m="1" x="76"/>
        <item m="1" x="78"/>
        <item m="1" x="79"/>
        <item m="1" x="80"/>
        <item m="1" x="67"/>
        <item m="1" x="93"/>
        <item m="1" x="45"/>
        <item m="1" x="103"/>
        <item m="1" x="38"/>
        <item m="1" x="107"/>
        <item m="1" x="94"/>
        <item m="1" x="108"/>
        <item m="1" x="96"/>
        <item m="1" x="97"/>
        <item m="1" x="99"/>
        <item m="1" x="100"/>
        <item m="1" x="109"/>
        <item m="1" x="101"/>
        <item m="1" x="110"/>
        <item m="1" x="102"/>
        <item m="1" x="111"/>
        <item m="1" x="113"/>
        <item m="1" x="46"/>
        <item m="1" x="48"/>
        <item m="1" x="56"/>
        <item m="1" x="64"/>
        <item m="1" x="77"/>
        <item m="1" x="59"/>
        <item m="1" x="83"/>
        <item m="1" x="49"/>
        <item m="1" x="57"/>
        <item m="1" x="60"/>
        <item m="1" x="47"/>
        <item m="1" x="61"/>
        <item m="1" x="50"/>
        <item m="1" x="66"/>
        <item m="1" x="68"/>
        <item m="1" x="54"/>
        <item m="1" x="70"/>
        <item m="1" x="85"/>
        <item m="1" x="86"/>
        <item m="1" x="87"/>
        <item m="1" x="88"/>
        <item m="1" x="72"/>
        <item m="1" x="89"/>
        <item m="1" x="73"/>
        <item m="1" x="91"/>
        <item m="1" x="95"/>
        <item m="1" x="41"/>
        <item m="1" x="92"/>
        <item m="1" x="42"/>
        <item m="1" x="43"/>
        <item m="1" x="55"/>
        <item m="1" x="106"/>
        <item m="1" x="39"/>
        <item m="1" x="74"/>
        <item m="1" x="40"/>
        <item m="1" x="104"/>
        <item m="1" x="75"/>
        <item m="1" x="105"/>
        <item m="1" x="44"/>
        <item m="1" x="81"/>
        <item m="1" x="84"/>
        <item m="1" x="58"/>
        <item m="1" x="62"/>
        <item m="1" x="71"/>
        <item m="1" x="82"/>
        <item x="7"/>
        <item x="0"/>
        <item x="12"/>
        <item x="6"/>
        <item x="19"/>
        <item x="20"/>
        <item x="21"/>
        <item x="23"/>
        <item x="25"/>
        <item x="26"/>
        <item x="2"/>
        <item x="31"/>
        <item x="24"/>
        <item x="22"/>
        <item x="35"/>
        <item x="29"/>
        <item x="36"/>
        <item x="37"/>
        <item x="13"/>
        <item x="14"/>
        <item x="15"/>
        <item x="4"/>
        <item x="3"/>
        <item x="11"/>
        <item x="10"/>
        <item x="5"/>
        <item x="8"/>
        <item x="9"/>
        <item x="33"/>
        <item x="32"/>
        <item x="27"/>
        <item x="28"/>
        <item x="34"/>
        <item x="30"/>
        <item x="1"/>
        <item x="16"/>
        <item x="17"/>
        <item x="18"/>
      </items>
      <extLst>
        <ext xmlns:x14="http://schemas.microsoft.com/office/spreadsheetml/2009/9/main" uri="{2946ED86-A175-432a-8AC1-64E0C546D7DE}">
          <x14:pivotField fillDownLabels="1"/>
        </ext>
      </extLst>
    </pivotField>
    <pivotField subtotalTop="0" showAll="0"/>
    <pivotField subtotalTop="0" showAll="0"/>
    <pivotField subtotalTop="0" showAll="0"/>
    <pivotField axis="axisRow" outline="0" subtotalTop="0" showAll="0" defaultSubtotal="0">
      <items count="12">
        <item x="5"/>
        <item x="7"/>
        <item x="6"/>
        <item x="4"/>
        <item m="1" x="11"/>
        <item x="2"/>
        <item x="0"/>
        <item m="1" x="10"/>
        <item x="9"/>
        <item x="3"/>
        <item x="1"/>
        <item x="8"/>
      </items>
      <extLst>
        <ext xmlns:x14="http://schemas.microsoft.com/office/spreadsheetml/2009/9/main" uri="{2946ED86-A175-432a-8AC1-64E0C546D7DE}">
          <x14:pivotField fillDownLabels="1"/>
        </ext>
      </extLst>
    </pivotField>
    <pivotField subtotalTop="0" showAll="0"/>
    <pivotField subtotalTop="0" showAll="0"/>
    <pivotField showAll="0"/>
    <pivotField numFmtId="44" showAll="0"/>
    <pivotField axis="axisCol" outline="0" subtotalTop="0" showAll="0" defaultSubtotal="0">
      <items count="5">
        <item x="1"/>
        <item m="1" x="4"/>
        <item m="1" x="2"/>
        <item m="1" x="3"/>
        <item x="0"/>
      </items>
      <extLst>
        <ext xmlns:x14="http://schemas.microsoft.com/office/spreadsheetml/2009/9/main" uri="{2946ED86-A175-432a-8AC1-64E0C546D7DE}">
          <x14:pivotField fillDownLabels="1"/>
        </ext>
      </extLst>
    </pivotField>
    <pivotField subtotalTop="0" showAll="0"/>
    <pivotField subtotalTop="0" showAll="0"/>
    <pivotField subtotalTop="0" showAll="0"/>
    <pivotField subtotalTop="0" showAll="0"/>
    <pivotField dataField="1" numFmtId="2" subtotalTop="0" showAll="0"/>
    <pivotField subtotalTop="0" showAll="0"/>
    <pivotField subtotalTop="0" showAll="0"/>
    <pivotField subtotalTop="0" showAll="0"/>
    <pivotField subtotalTop="0" showAll="0"/>
    <pivotField showAll="0"/>
    <pivotField outline="0" subtotalTop="0" showAll="0" defaultSubtotal="0">
      <extLst>
        <ext xmlns:x14="http://schemas.microsoft.com/office/spreadsheetml/2009/9/main" uri="{2946ED86-A175-432a-8AC1-64E0C546D7DE}">
          <x14:pivotField fillDownLabels="1"/>
        </ext>
      </extLst>
    </pivotField>
    <pivotField showAll="0"/>
    <pivotField subtotalTop="0" showAll="0"/>
    <pivotField axis="axisCol" outline="0" subtotalTop="0" showAll="0" defaultSubtotal="0">
      <items count="3">
        <item x="2"/>
        <item x="0"/>
        <item x="1"/>
      </items>
      <extLst>
        <ext xmlns:x14="http://schemas.microsoft.com/office/spreadsheetml/2009/9/main" uri="{2946ED86-A175-432a-8AC1-64E0C546D7DE}">
          <x14:pivotField fillDownLabels="1"/>
        </ext>
      </extLst>
    </pivotField>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pivotField axis="axisRow" outline="0" showAll="0" defaultSubtotal="0">
      <items count="102">
        <item x="7"/>
        <item m="1" x="65"/>
        <item x="15"/>
        <item m="1" x="52"/>
        <item m="1" x="51"/>
        <item m="1" x="53"/>
        <item x="13"/>
        <item m="1" x="64"/>
        <item m="1" x="80"/>
        <item m="1" x="66"/>
        <item m="1" x="43"/>
        <item m="1" x="56"/>
        <item m="1" x="79"/>
        <item m="1" x="82"/>
        <item m="1" x="42"/>
        <item m="1" x="75"/>
        <item m="1" x="77"/>
        <item m="1" x="58"/>
        <item m="1" x="81"/>
        <item m="1" x="44"/>
        <item m="1" x="48"/>
        <item m="1" x="85"/>
        <item m="1" x="54"/>
        <item m="1" x="68"/>
        <item m="1" x="40"/>
        <item m="1" x="57"/>
        <item m="1" x="39"/>
        <item x="38"/>
        <item m="1" x="88"/>
        <item x="14"/>
        <item m="1" x="67"/>
        <item m="1" x="71"/>
        <item m="1" x="49"/>
        <item m="1" x="45"/>
        <item m="1" x="60"/>
        <item m="1" x="59"/>
        <item m="1" x="55"/>
        <item x="30"/>
        <item m="1" x="50"/>
        <item m="1" x="78"/>
        <item m="1" x="76"/>
        <item m="1" x="74"/>
        <item m="1" x="46"/>
        <item m="1" x="62"/>
        <item m="1" x="87"/>
        <item m="1" x="97"/>
        <item x="6"/>
        <item m="1" x="99"/>
        <item m="1" x="100"/>
        <item m="1" x="101"/>
        <item m="1" x="93"/>
        <item m="1" x="98"/>
        <item m="1" x="47"/>
        <item m="1" x="69"/>
        <item m="1" x="72"/>
        <item m="1" x="41"/>
        <item m="1" x="91"/>
        <item m="1" x="63"/>
        <item m="1" x="73"/>
        <item m="1" x="90"/>
        <item m="1" x="86"/>
        <item m="1" x="94"/>
        <item m="1" x="70"/>
        <item m="1" x="89"/>
        <item m="1" x="95"/>
        <item m="1" x="96"/>
        <item m="1" x="92"/>
        <item x="5"/>
        <item x="11"/>
        <item x="10"/>
        <item m="1" x="61"/>
        <item m="1" x="84"/>
        <item m="1" x="83"/>
        <item x="4"/>
        <item x="0"/>
        <item x="2"/>
        <item x="1"/>
        <item x="3"/>
        <item x="8"/>
        <item x="9"/>
        <item x="12"/>
        <item x="16"/>
        <item x="17"/>
        <item x="18"/>
        <item x="19"/>
        <item x="20"/>
        <item x="21"/>
        <item x="22"/>
        <item x="23"/>
        <item x="24"/>
        <item x="25"/>
        <item x="26"/>
        <item x="27"/>
        <item x="28"/>
        <item x="29"/>
        <item x="31"/>
        <item x="32"/>
        <item x="33"/>
        <item x="34"/>
        <item x="35"/>
        <item x="36"/>
        <item x="37"/>
      </items>
      <extLst>
        <ext xmlns:x14="http://schemas.microsoft.com/office/spreadsheetml/2009/9/main" uri="{2946ED86-A175-432a-8AC1-64E0C546D7DE}">
          <x14:pivotField fillDownLabels="1"/>
        </ext>
      </extLst>
    </pivotField>
    <pivotField dragToRow="0" dragToCol="0" dragToPage="0" showAll="0" defaultSubtotal="0"/>
  </pivotFields>
  <rowFields count="3">
    <field x="6"/>
    <field x="44"/>
    <field x="10"/>
  </rowFields>
  <rowItems count="7">
    <i>
      <x v="84"/>
      <x v="84"/>
      <x v="1"/>
    </i>
    <i>
      <x v="85"/>
      <x v="85"/>
      <x v="1"/>
    </i>
    <i>
      <x v="86"/>
      <x v="86"/>
      <x v="1"/>
    </i>
    <i>
      <x v="114"/>
      <x v="76"/>
      <x v="6"/>
    </i>
    <i>
      <x v="115"/>
      <x v="81"/>
      <x v="11"/>
    </i>
    <i>
      <x v="116"/>
      <x v="82"/>
      <x v="11"/>
    </i>
    <i>
      <x v="117"/>
      <x v="83"/>
      <x v="11"/>
    </i>
  </rowItems>
  <colFields count="2">
    <field x="15"/>
    <field x="29"/>
  </colFields>
  <colItems count="1">
    <i>
      <x v="4"/>
      <x v="1"/>
    </i>
  </colItems>
  <pageFields count="6">
    <pageField fld="1" item="38" hier="-1"/>
    <pageField fld="5" hier="-1"/>
    <pageField fld="2" hier="-1"/>
    <pageField fld="0" hier="-1"/>
    <pageField fld="3" hier="-1"/>
    <pageField fld="4" hier="-1"/>
  </pageFields>
  <dataFields count="1">
    <dataField name="Items" fld="20" baseField="10" baseItem="7"/>
  </dataFields>
  <formats count="165">
    <format dxfId="2233">
      <pivotArea type="origin" dataOnly="0" labelOnly="1" outline="0" fieldPosition="0"/>
    </format>
    <format dxfId="2232">
      <pivotArea type="all" dataOnly="0" outline="0" fieldPosition="0"/>
    </format>
    <format dxfId="2231">
      <pivotArea outline="0" collapsedLevelsAreSubtotals="1" fieldPosition="0"/>
    </format>
    <format dxfId="2230">
      <pivotArea type="origin" dataOnly="0" labelOnly="1" outline="0" fieldPosition="0"/>
    </format>
    <format dxfId="2229">
      <pivotArea dataOnly="0" labelOnly="1" fieldPosition="0">
        <references count="1">
          <reference field="6" count="0"/>
        </references>
      </pivotArea>
    </format>
    <format dxfId="2228">
      <pivotArea type="all" dataOnly="0" outline="0" fieldPosition="0"/>
    </format>
    <format dxfId="2227">
      <pivotArea outline="0" collapsedLevelsAreSubtotals="1" fieldPosition="0"/>
    </format>
    <format dxfId="2226">
      <pivotArea type="origin" dataOnly="0" labelOnly="1" outline="0" fieldPosition="0"/>
    </format>
    <format dxfId="2225">
      <pivotArea dataOnly="0" labelOnly="1" fieldPosition="0">
        <references count="1">
          <reference field="6" count="0"/>
        </references>
      </pivotArea>
    </format>
    <format dxfId="2224">
      <pivotArea type="all" dataOnly="0" outline="0" fieldPosition="0"/>
    </format>
    <format dxfId="2223">
      <pivotArea outline="0" collapsedLevelsAreSubtotals="1" fieldPosition="0"/>
    </format>
    <format dxfId="2222">
      <pivotArea type="origin" dataOnly="0" labelOnly="1" outline="0" fieldPosition="0"/>
    </format>
    <format dxfId="2221">
      <pivotArea dataOnly="0" labelOnly="1" fieldPosition="0">
        <references count="1">
          <reference field="6" count="1">
            <x v="8"/>
          </reference>
        </references>
      </pivotArea>
    </format>
    <format dxfId="2220">
      <pivotArea dataOnly="0" labelOnly="1" fieldPosition="0">
        <references count="2">
          <reference field="6" count="1" selected="0">
            <x v="8"/>
          </reference>
          <reference field="44" count="1">
            <x v="46"/>
          </reference>
        </references>
      </pivotArea>
    </format>
    <format dxfId="2219">
      <pivotArea dataOnly="0" labelOnly="1" fieldPosition="0">
        <references count="3">
          <reference field="6" count="1" selected="0">
            <x v="8"/>
          </reference>
          <reference field="10" count="1">
            <x v="3"/>
          </reference>
          <reference field="44" count="1" selected="0">
            <x v="46"/>
          </reference>
        </references>
      </pivotArea>
    </format>
    <format dxfId="2218">
      <pivotArea type="all" dataOnly="0" outline="0" fieldPosition="0"/>
    </format>
    <format dxfId="2217">
      <pivotArea outline="0" collapsedLevelsAreSubtotals="1" fieldPosition="0"/>
    </format>
    <format dxfId="2216">
      <pivotArea type="origin" dataOnly="0" labelOnly="1" outline="0" fieldPosition="0"/>
    </format>
    <format dxfId="2215">
      <pivotArea dataOnly="0" labelOnly="1" fieldPosition="0">
        <references count="1">
          <reference field="6" count="1">
            <x v="8"/>
          </reference>
        </references>
      </pivotArea>
    </format>
    <format dxfId="2214">
      <pivotArea dataOnly="0" labelOnly="1" fieldPosition="0">
        <references count="2">
          <reference field="6" count="1" selected="0">
            <x v="8"/>
          </reference>
          <reference field="44" count="1">
            <x v="46"/>
          </reference>
        </references>
      </pivotArea>
    </format>
    <format dxfId="2213">
      <pivotArea dataOnly="0" labelOnly="1" fieldPosition="0">
        <references count="3">
          <reference field="6" count="1" selected="0">
            <x v="8"/>
          </reference>
          <reference field="10" count="1">
            <x v="3"/>
          </reference>
          <reference field="44" count="1" selected="0">
            <x v="46"/>
          </reference>
        </references>
      </pivotArea>
    </format>
    <format dxfId="2212">
      <pivotArea type="all" dataOnly="0" outline="0" fieldPosition="0"/>
    </format>
    <format dxfId="2211">
      <pivotArea outline="0" collapsedLevelsAreSubtotals="1" fieldPosition="0"/>
    </format>
    <format dxfId="2210">
      <pivotArea type="origin" dataOnly="0" labelOnly="1" outline="0" fieldPosition="0"/>
    </format>
    <format dxfId="2209">
      <pivotArea dataOnly="0" labelOnly="1" fieldPosition="0">
        <references count="1">
          <reference field="6" count="1">
            <x v="8"/>
          </reference>
        </references>
      </pivotArea>
    </format>
    <format dxfId="2208">
      <pivotArea dataOnly="0" labelOnly="1" fieldPosition="0">
        <references count="2">
          <reference field="6" count="1" selected="0">
            <x v="8"/>
          </reference>
          <reference field="44" count="1">
            <x v="46"/>
          </reference>
        </references>
      </pivotArea>
    </format>
    <format dxfId="2207">
      <pivotArea dataOnly="0" labelOnly="1" fieldPosition="0">
        <references count="3">
          <reference field="6" count="1" selected="0">
            <x v="8"/>
          </reference>
          <reference field="10" count="1">
            <x v="3"/>
          </reference>
          <reference field="44" count="1" selected="0">
            <x v="46"/>
          </reference>
        </references>
      </pivotArea>
    </format>
    <format dxfId="2206">
      <pivotArea type="all" dataOnly="0" outline="0" fieldPosition="0"/>
    </format>
    <format dxfId="2205">
      <pivotArea outline="0" collapsedLevelsAreSubtotals="1" fieldPosition="0"/>
    </format>
    <format dxfId="2204">
      <pivotArea type="origin" dataOnly="0" labelOnly="1" outline="0" fieldPosition="0"/>
    </format>
    <format dxfId="2203">
      <pivotArea dataOnly="0" labelOnly="1" fieldPosition="0">
        <references count="1">
          <reference field="6" count="1">
            <x v="8"/>
          </reference>
        </references>
      </pivotArea>
    </format>
    <format dxfId="2202">
      <pivotArea dataOnly="0" labelOnly="1" fieldPosition="0">
        <references count="2">
          <reference field="6" count="1" selected="0">
            <x v="8"/>
          </reference>
          <reference field="44" count="1">
            <x v="46"/>
          </reference>
        </references>
      </pivotArea>
    </format>
    <format dxfId="2201">
      <pivotArea dataOnly="0" labelOnly="1" fieldPosition="0">
        <references count="3">
          <reference field="6" count="1" selected="0">
            <x v="8"/>
          </reference>
          <reference field="10" count="1">
            <x v="3"/>
          </reference>
          <reference field="44" count="1" selected="0">
            <x v="46"/>
          </reference>
        </references>
      </pivotArea>
    </format>
    <format dxfId="2200">
      <pivotArea type="all" dataOnly="0" outline="0" fieldPosition="0"/>
    </format>
    <format dxfId="2199">
      <pivotArea outline="0" collapsedLevelsAreSubtotals="1" fieldPosition="0"/>
    </format>
    <format dxfId="2198">
      <pivotArea type="origin" dataOnly="0" labelOnly="1" outline="0" fieldPosition="0"/>
    </format>
    <format dxfId="2197">
      <pivotArea dataOnly="0" labelOnly="1" fieldPosition="0">
        <references count="1">
          <reference field="6" count="1">
            <x v="8"/>
          </reference>
        </references>
      </pivotArea>
    </format>
    <format dxfId="2196">
      <pivotArea dataOnly="0" labelOnly="1" fieldPosition="0">
        <references count="2">
          <reference field="6" count="1" selected="0">
            <x v="8"/>
          </reference>
          <reference field="44" count="1">
            <x v="46"/>
          </reference>
        </references>
      </pivotArea>
    </format>
    <format dxfId="2195">
      <pivotArea dataOnly="0" labelOnly="1" fieldPosition="0">
        <references count="3">
          <reference field="6" count="1" selected="0">
            <x v="8"/>
          </reference>
          <reference field="10" count="1">
            <x v="3"/>
          </reference>
          <reference field="44" count="1" selected="0">
            <x v="46"/>
          </reference>
        </references>
      </pivotArea>
    </format>
    <format dxfId="2194">
      <pivotArea type="all" dataOnly="0" outline="0" fieldPosition="0"/>
    </format>
    <format dxfId="2193">
      <pivotArea outline="0" collapsedLevelsAreSubtotals="1" fieldPosition="0"/>
    </format>
    <format dxfId="2192">
      <pivotArea type="origin" dataOnly="0" labelOnly="1" outline="0" fieldPosition="0"/>
    </format>
    <format dxfId="2191">
      <pivotArea dataOnly="0" labelOnly="1" fieldPosition="0">
        <references count="1">
          <reference field="6" count="1">
            <x v="8"/>
          </reference>
        </references>
      </pivotArea>
    </format>
    <format dxfId="2190">
      <pivotArea dataOnly="0" labelOnly="1" fieldPosition="0">
        <references count="2">
          <reference field="6" count="1" selected="0">
            <x v="8"/>
          </reference>
          <reference field="44" count="1">
            <x v="46"/>
          </reference>
        </references>
      </pivotArea>
    </format>
    <format dxfId="2189">
      <pivotArea dataOnly="0" labelOnly="1" fieldPosition="0">
        <references count="3">
          <reference field="6" count="1" selected="0">
            <x v="8"/>
          </reference>
          <reference field="10" count="1">
            <x v="3"/>
          </reference>
          <reference field="44" count="1" selected="0">
            <x v="46"/>
          </reference>
        </references>
      </pivotArea>
    </format>
    <format dxfId="2188">
      <pivotArea type="all" dataOnly="0" outline="0" fieldPosition="0"/>
    </format>
    <format dxfId="2187">
      <pivotArea outline="0" collapsedLevelsAreSubtotals="1" fieldPosition="0"/>
    </format>
    <format dxfId="2186">
      <pivotArea type="origin" dataOnly="0" labelOnly="1" outline="0" fieldPosition="0"/>
    </format>
    <format dxfId="2185">
      <pivotArea dataOnly="0" labelOnly="1" fieldPosition="0">
        <references count="1">
          <reference field="6" count="1">
            <x v="8"/>
          </reference>
        </references>
      </pivotArea>
    </format>
    <format dxfId="2184">
      <pivotArea dataOnly="0" labelOnly="1" fieldPosition="0">
        <references count="2">
          <reference field="6" count="1" selected="0">
            <x v="8"/>
          </reference>
          <reference field="44" count="1">
            <x v="46"/>
          </reference>
        </references>
      </pivotArea>
    </format>
    <format dxfId="2183">
      <pivotArea dataOnly="0" labelOnly="1" fieldPosition="0">
        <references count="3">
          <reference field="6" count="1" selected="0">
            <x v="8"/>
          </reference>
          <reference field="10" count="1">
            <x v="3"/>
          </reference>
          <reference field="44" count="1" selected="0">
            <x v="46"/>
          </reference>
        </references>
      </pivotArea>
    </format>
    <format dxfId="2182">
      <pivotArea type="all" dataOnly="0" outline="0" fieldPosition="0"/>
    </format>
    <format dxfId="2181">
      <pivotArea outline="0" collapsedLevelsAreSubtotals="1" fieldPosition="0"/>
    </format>
    <format dxfId="2180">
      <pivotArea type="origin" dataOnly="0" labelOnly="1" outline="0" fieldPosition="0"/>
    </format>
    <format dxfId="2179">
      <pivotArea dataOnly="0" labelOnly="1" fieldPosition="0">
        <references count="1">
          <reference field="6" count="1">
            <x v="8"/>
          </reference>
        </references>
      </pivotArea>
    </format>
    <format dxfId="2178">
      <pivotArea dataOnly="0" labelOnly="1" fieldPosition="0">
        <references count="2">
          <reference field="6" count="1" selected="0">
            <x v="8"/>
          </reference>
          <reference field="44" count="1">
            <x v="46"/>
          </reference>
        </references>
      </pivotArea>
    </format>
    <format dxfId="2177">
      <pivotArea dataOnly="0" labelOnly="1" fieldPosition="0">
        <references count="3">
          <reference field="6" count="1" selected="0">
            <x v="8"/>
          </reference>
          <reference field="10" count="1">
            <x v="3"/>
          </reference>
          <reference field="44" count="1" selected="0">
            <x v="46"/>
          </reference>
        </references>
      </pivotArea>
    </format>
    <format dxfId="2176">
      <pivotArea type="all" dataOnly="0" outline="0" fieldPosition="0"/>
    </format>
    <format dxfId="2175">
      <pivotArea outline="0" collapsedLevelsAreSubtotals="1" fieldPosition="0"/>
    </format>
    <format dxfId="2174">
      <pivotArea type="origin" dataOnly="0" labelOnly="1" outline="0" fieldPosition="0"/>
    </format>
    <format dxfId="2173">
      <pivotArea dataOnly="0" labelOnly="1" fieldPosition="0">
        <references count="1">
          <reference field="6" count="1">
            <x v="8"/>
          </reference>
        </references>
      </pivotArea>
    </format>
    <format dxfId="2172">
      <pivotArea dataOnly="0" labelOnly="1" fieldPosition="0">
        <references count="2">
          <reference field="6" count="1" selected="0">
            <x v="8"/>
          </reference>
          <reference field="44" count="1">
            <x v="46"/>
          </reference>
        </references>
      </pivotArea>
    </format>
    <format dxfId="2171">
      <pivotArea dataOnly="0" labelOnly="1" fieldPosition="0">
        <references count="3">
          <reference field="6" count="1" selected="0">
            <x v="8"/>
          </reference>
          <reference field="10" count="1">
            <x v="3"/>
          </reference>
          <reference field="44" count="1" selected="0">
            <x v="46"/>
          </reference>
        </references>
      </pivotArea>
    </format>
    <format dxfId="2170">
      <pivotArea type="all" dataOnly="0" outline="0" fieldPosition="0"/>
    </format>
    <format dxfId="2169">
      <pivotArea outline="0" collapsedLevelsAreSubtotals="1" fieldPosition="0"/>
    </format>
    <format dxfId="2168">
      <pivotArea type="origin" dataOnly="0" labelOnly="1" outline="0" fieldPosition="0"/>
    </format>
    <format dxfId="2167">
      <pivotArea dataOnly="0" labelOnly="1" fieldPosition="0">
        <references count="1">
          <reference field="6" count="1">
            <x v="8"/>
          </reference>
        </references>
      </pivotArea>
    </format>
    <format dxfId="2166">
      <pivotArea dataOnly="0" labelOnly="1" fieldPosition="0">
        <references count="2">
          <reference field="6" count="1" selected="0">
            <x v="8"/>
          </reference>
          <reference field="44" count="1">
            <x v="46"/>
          </reference>
        </references>
      </pivotArea>
    </format>
    <format dxfId="2165">
      <pivotArea dataOnly="0" labelOnly="1" fieldPosition="0">
        <references count="3">
          <reference field="6" count="1" selected="0">
            <x v="8"/>
          </reference>
          <reference field="10" count="1">
            <x v="3"/>
          </reference>
          <reference field="44" count="1" selected="0">
            <x v="46"/>
          </reference>
        </references>
      </pivotArea>
    </format>
    <format dxfId="2164">
      <pivotArea type="all" dataOnly="0" outline="0" fieldPosition="0"/>
    </format>
    <format dxfId="2163">
      <pivotArea outline="0" collapsedLevelsAreSubtotals="1" fieldPosition="0"/>
    </format>
    <format dxfId="2162">
      <pivotArea type="origin" dataOnly="0" labelOnly="1" outline="0" fieldPosition="0"/>
    </format>
    <format dxfId="2161">
      <pivotArea dataOnly="0" labelOnly="1" fieldPosition="0">
        <references count="1">
          <reference field="6" count="1">
            <x v="8"/>
          </reference>
        </references>
      </pivotArea>
    </format>
    <format dxfId="2160">
      <pivotArea dataOnly="0" labelOnly="1" fieldPosition="0">
        <references count="2">
          <reference field="6" count="1" selected="0">
            <x v="8"/>
          </reference>
          <reference field="44" count="1">
            <x v="46"/>
          </reference>
        </references>
      </pivotArea>
    </format>
    <format dxfId="2159">
      <pivotArea dataOnly="0" labelOnly="1" fieldPosition="0">
        <references count="3">
          <reference field="6" count="1" selected="0">
            <x v="8"/>
          </reference>
          <reference field="10" count="1">
            <x v="3"/>
          </reference>
          <reference field="44" count="1" selected="0">
            <x v="46"/>
          </reference>
        </references>
      </pivotArea>
    </format>
    <format dxfId="2158">
      <pivotArea type="all" dataOnly="0" outline="0" fieldPosition="0"/>
    </format>
    <format dxfId="2157">
      <pivotArea outline="0" collapsedLevelsAreSubtotals="1" fieldPosition="0"/>
    </format>
    <format dxfId="2156">
      <pivotArea type="origin" dataOnly="0" labelOnly="1" outline="0" fieldPosition="0"/>
    </format>
    <format dxfId="2155">
      <pivotArea dataOnly="0" labelOnly="1" fieldPosition="0">
        <references count="1">
          <reference field="6" count="1">
            <x v="8"/>
          </reference>
        </references>
      </pivotArea>
    </format>
    <format dxfId="2154">
      <pivotArea dataOnly="0" labelOnly="1" fieldPosition="0">
        <references count="2">
          <reference field="6" count="1" selected="0">
            <x v="8"/>
          </reference>
          <reference field="44" count="1">
            <x v="46"/>
          </reference>
        </references>
      </pivotArea>
    </format>
    <format dxfId="2153">
      <pivotArea dataOnly="0" labelOnly="1" fieldPosition="0">
        <references count="3">
          <reference field="6" count="1" selected="0">
            <x v="8"/>
          </reference>
          <reference field="10" count="1">
            <x v="3"/>
          </reference>
          <reference field="44" count="1" selected="0">
            <x v="46"/>
          </reference>
        </references>
      </pivotArea>
    </format>
    <format dxfId="2152">
      <pivotArea type="all" dataOnly="0" outline="0" fieldPosition="0"/>
    </format>
    <format dxfId="2151">
      <pivotArea outline="0" collapsedLevelsAreSubtotals="1" fieldPosition="0"/>
    </format>
    <format dxfId="2150">
      <pivotArea type="origin" dataOnly="0" labelOnly="1" outline="0" fieldPosition="0"/>
    </format>
    <format dxfId="2149">
      <pivotArea dataOnly="0" labelOnly="1" fieldPosition="0">
        <references count="1">
          <reference field="6" count="1">
            <x v="8"/>
          </reference>
        </references>
      </pivotArea>
    </format>
    <format dxfId="2148">
      <pivotArea dataOnly="0" labelOnly="1" fieldPosition="0">
        <references count="2">
          <reference field="6" count="1" selected="0">
            <x v="8"/>
          </reference>
          <reference field="44" count="1">
            <x v="46"/>
          </reference>
        </references>
      </pivotArea>
    </format>
    <format dxfId="2147">
      <pivotArea dataOnly="0" labelOnly="1" fieldPosition="0">
        <references count="3">
          <reference field="6" count="1" selected="0">
            <x v="8"/>
          </reference>
          <reference field="10" count="1">
            <x v="3"/>
          </reference>
          <reference field="44" count="1" selected="0">
            <x v="46"/>
          </reference>
        </references>
      </pivotArea>
    </format>
    <format dxfId="2146">
      <pivotArea type="all" dataOnly="0" outline="0" fieldPosition="0"/>
    </format>
    <format dxfId="2145">
      <pivotArea outline="0" collapsedLevelsAreSubtotals="1" fieldPosition="0"/>
    </format>
    <format dxfId="2144">
      <pivotArea type="origin" dataOnly="0" labelOnly="1" outline="0" fieldPosition="0"/>
    </format>
    <format dxfId="2143">
      <pivotArea dataOnly="0" labelOnly="1" fieldPosition="0">
        <references count="1">
          <reference field="6" count="1">
            <x v="8"/>
          </reference>
        </references>
      </pivotArea>
    </format>
    <format dxfId="2142">
      <pivotArea dataOnly="0" labelOnly="1" fieldPosition="0">
        <references count="2">
          <reference field="6" count="1" selected="0">
            <x v="8"/>
          </reference>
          <reference field="44" count="1">
            <x v="46"/>
          </reference>
        </references>
      </pivotArea>
    </format>
    <format dxfId="2141">
      <pivotArea dataOnly="0" labelOnly="1" fieldPosition="0">
        <references count="3">
          <reference field="6" count="1" selected="0">
            <x v="8"/>
          </reference>
          <reference field="10" count="1">
            <x v="3"/>
          </reference>
          <reference field="44" count="1" selected="0">
            <x v="46"/>
          </reference>
        </references>
      </pivotArea>
    </format>
    <format dxfId="2140">
      <pivotArea type="all" dataOnly="0" outline="0" fieldPosition="0"/>
    </format>
    <format dxfId="2139">
      <pivotArea outline="0" collapsedLevelsAreSubtotals="1" fieldPosition="0"/>
    </format>
    <format dxfId="2138">
      <pivotArea type="origin" dataOnly="0" labelOnly="1" outline="0" fieldPosition="0"/>
    </format>
    <format dxfId="2137">
      <pivotArea dataOnly="0" labelOnly="1" fieldPosition="0">
        <references count="1">
          <reference field="6" count="1">
            <x v="83"/>
          </reference>
        </references>
      </pivotArea>
    </format>
    <format dxfId="2136">
      <pivotArea dataOnly="0" labelOnly="1" fieldPosition="0">
        <references count="2">
          <reference field="6" count="1" selected="0">
            <x v="83"/>
          </reference>
          <reference field="44" count="1">
            <x v="46"/>
          </reference>
        </references>
      </pivotArea>
    </format>
    <format dxfId="2135">
      <pivotArea dataOnly="0" labelOnly="1" fieldPosition="0">
        <references count="3">
          <reference field="6" count="1" selected="0">
            <x v="83"/>
          </reference>
          <reference field="10" count="1">
            <x v="3"/>
          </reference>
          <reference field="44" count="1" selected="0">
            <x v="46"/>
          </reference>
        </references>
      </pivotArea>
    </format>
    <format dxfId="2134">
      <pivotArea type="all" dataOnly="0" outline="0" fieldPosition="0"/>
    </format>
    <format dxfId="2133">
      <pivotArea outline="0" collapsedLevelsAreSubtotals="1" fieldPosition="0"/>
    </format>
    <format dxfId="2132">
      <pivotArea type="origin" dataOnly="0" labelOnly="1" outline="0" fieldPosition="0"/>
    </format>
    <format dxfId="2131">
      <pivotArea dataOnly="0" labelOnly="1" fieldPosition="0">
        <references count="1">
          <reference field="6" count="1">
            <x v="83"/>
          </reference>
        </references>
      </pivotArea>
    </format>
    <format dxfId="2130">
      <pivotArea dataOnly="0" labelOnly="1" fieldPosition="0">
        <references count="2">
          <reference field="6" count="1" selected="0">
            <x v="83"/>
          </reference>
          <reference field="44" count="1">
            <x v="46"/>
          </reference>
        </references>
      </pivotArea>
    </format>
    <format dxfId="2129">
      <pivotArea dataOnly="0" labelOnly="1" fieldPosition="0">
        <references count="3">
          <reference field="6" count="1" selected="0">
            <x v="83"/>
          </reference>
          <reference field="10" count="1">
            <x v="3"/>
          </reference>
          <reference field="44" count="1" selected="0">
            <x v="46"/>
          </reference>
        </references>
      </pivotArea>
    </format>
    <format dxfId="2128">
      <pivotArea type="all" dataOnly="0" outline="0" fieldPosition="0"/>
    </format>
    <format dxfId="2127">
      <pivotArea outline="0" collapsedLevelsAreSubtotals="1" fieldPosition="0"/>
    </format>
    <format dxfId="2126">
      <pivotArea type="origin" dataOnly="0" labelOnly="1" outline="0" fieldPosition="0"/>
    </format>
    <format dxfId="2125">
      <pivotArea dataOnly="0" labelOnly="1" fieldPosition="0">
        <references count="1">
          <reference field="6" count="1">
            <x v="83"/>
          </reference>
        </references>
      </pivotArea>
    </format>
    <format dxfId="2124">
      <pivotArea dataOnly="0" labelOnly="1" fieldPosition="0">
        <references count="2">
          <reference field="6" count="1" selected="0">
            <x v="83"/>
          </reference>
          <reference field="44" count="1">
            <x v="46"/>
          </reference>
        </references>
      </pivotArea>
    </format>
    <format dxfId="2123">
      <pivotArea dataOnly="0" labelOnly="1" fieldPosition="0">
        <references count="3">
          <reference field="6" count="1" selected="0">
            <x v="83"/>
          </reference>
          <reference field="10" count="1">
            <x v="3"/>
          </reference>
          <reference field="44" count="1" selected="0">
            <x v="46"/>
          </reference>
        </references>
      </pivotArea>
    </format>
    <format dxfId="2122">
      <pivotArea type="all" dataOnly="0" outline="0" fieldPosition="0"/>
    </format>
    <format dxfId="2121">
      <pivotArea outline="0" collapsedLevelsAreSubtotals="1" fieldPosition="0"/>
    </format>
    <format dxfId="2120">
      <pivotArea type="origin" dataOnly="0" labelOnly="1" outline="0" fieldPosition="0"/>
    </format>
    <format dxfId="2119">
      <pivotArea dataOnly="0" labelOnly="1" fieldPosition="0">
        <references count="1">
          <reference field="6" count="1">
            <x v="83"/>
          </reference>
        </references>
      </pivotArea>
    </format>
    <format dxfId="2118">
      <pivotArea dataOnly="0" labelOnly="1" fieldPosition="0">
        <references count="2">
          <reference field="6" count="1" selected="0">
            <x v="83"/>
          </reference>
          <reference field="44" count="1">
            <x v="46"/>
          </reference>
        </references>
      </pivotArea>
    </format>
    <format dxfId="2117">
      <pivotArea dataOnly="0" labelOnly="1" fieldPosition="0">
        <references count="3">
          <reference field="6" count="1" selected="0">
            <x v="83"/>
          </reference>
          <reference field="10" count="1">
            <x v="3"/>
          </reference>
          <reference field="44" count="1" selected="0">
            <x v="46"/>
          </reference>
        </references>
      </pivotArea>
    </format>
    <format dxfId="2116">
      <pivotArea type="all" dataOnly="0" outline="0" fieldPosition="0"/>
    </format>
    <format dxfId="2115">
      <pivotArea outline="0" collapsedLevelsAreSubtotals="1" fieldPosition="0"/>
    </format>
    <format dxfId="2114">
      <pivotArea type="origin" dataOnly="0" labelOnly="1" outline="0" fieldPosition="0"/>
    </format>
    <format dxfId="2113">
      <pivotArea dataOnly="0" labelOnly="1" fieldPosition="0">
        <references count="1">
          <reference field="6" count="1">
            <x v="83"/>
          </reference>
        </references>
      </pivotArea>
    </format>
    <format dxfId="2112">
      <pivotArea dataOnly="0" labelOnly="1" fieldPosition="0">
        <references count="2">
          <reference field="6" count="1" selected="0">
            <x v="83"/>
          </reference>
          <reference field="44" count="1">
            <x v="46"/>
          </reference>
        </references>
      </pivotArea>
    </format>
    <format dxfId="2111">
      <pivotArea dataOnly="0" labelOnly="1" fieldPosition="0">
        <references count="3">
          <reference field="6" count="1" selected="0">
            <x v="83"/>
          </reference>
          <reference field="10" count="1">
            <x v="3"/>
          </reference>
          <reference field="44" count="1" selected="0">
            <x v="46"/>
          </reference>
        </references>
      </pivotArea>
    </format>
    <format dxfId="2110">
      <pivotArea type="all" dataOnly="0" outline="0" fieldPosition="0"/>
    </format>
    <format dxfId="2109">
      <pivotArea outline="0" collapsedLevelsAreSubtotals="1" fieldPosition="0"/>
    </format>
    <format dxfId="2108">
      <pivotArea type="origin" dataOnly="0" labelOnly="1" outline="0" fieldPosition="0"/>
    </format>
    <format dxfId="2107">
      <pivotArea dataOnly="0" labelOnly="1" fieldPosition="0">
        <references count="1">
          <reference field="6" count="1">
            <x v="83"/>
          </reference>
        </references>
      </pivotArea>
    </format>
    <format dxfId="2106">
      <pivotArea dataOnly="0" labelOnly="1" fieldPosition="0">
        <references count="2">
          <reference field="6" count="1" selected="0">
            <x v="83"/>
          </reference>
          <reference field="44" count="1">
            <x v="46"/>
          </reference>
        </references>
      </pivotArea>
    </format>
    <format dxfId="2105">
      <pivotArea dataOnly="0" labelOnly="1" fieldPosition="0">
        <references count="3">
          <reference field="6" count="1" selected="0">
            <x v="83"/>
          </reference>
          <reference field="10" count="1">
            <x v="3"/>
          </reference>
          <reference field="44" count="1" selected="0">
            <x v="46"/>
          </reference>
        </references>
      </pivotArea>
    </format>
    <format dxfId="2104">
      <pivotArea type="all" dataOnly="0" outline="0" fieldPosition="0"/>
    </format>
    <format dxfId="2103">
      <pivotArea outline="0" collapsedLevelsAreSubtotals="1" fieldPosition="0"/>
    </format>
    <format dxfId="2102">
      <pivotArea type="origin" dataOnly="0" labelOnly="1" outline="0" fieldPosition="0"/>
    </format>
    <format dxfId="2101">
      <pivotArea dataOnly="0" labelOnly="1" fieldPosition="0">
        <references count="1">
          <reference field="6" count="1">
            <x v="83"/>
          </reference>
        </references>
      </pivotArea>
    </format>
    <format dxfId="2100">
      <pivotArea dataOnly="0" labelOnly="1" fieldPosition="0">
        <references count="2">
          <reference field="6" count="1" selected="0">
            <x v="83"/>
          </reference>
          <reference field="44" count="1">
            <x v="46"/>
          </reference>
        </references>
      </pivotArea>
    </format>
    <format dxfId="2099">
      <pivotArea dataOnly="0" labelOnly="1" fieldPosition="0">
        <references count="3">
          <reference field="6" count="1" selected="0">
            <x v="83"/>
          </reference>
          <reference field="10" count="1">
            <x v="3"/>
          </reference>
          <reference field="44" count="1" selected="0">
            <x v="46"/>
          </reference>
        </references>
      </pivotArea>
    </format>
    <format dxfId="2098">
      <pivotArea type="all" dataOnly="0" outline="0" fieldPosition="0"/>
    </format>
    <format dxfId="2097">
      <pivotArea outline="0" collapsedLevelsAreSubtotals="1" fieldPosition="0"/>
    </format>
    <format dxfId="2096">
      <pivotArea type="origin" dataOnly="0" labelOnly="1" outline="0" fieldPosition="0"/>
    </format>
    <format dxfId="2095">
      <pivotArea dataOnly="0" labelOnly="1" fieldPosition="0">
        <references count="1">
          <reference field="6" count="1">
            <x v="83"/>
          </reference>
        </references>
      </pivotArea>
    </format>
    <format dxfId="2094">
      <pivotArea dataOnly="0" labelOnly="1" fieldPosition="0">
        <references count="2">
          <reference field="6" count="1" selected="0">
            <x v="83"/>
          </reference>
          <reference field="44" count="1">
            <x v="46"/>
          </reference>
        </references>
      </pivotArea>
    </format>
    <format dxfId="2093">
      <pivotArea dataOnly="0" labelOnly="1" fieldPosition="0">
        <references count="3">
          <reference field="6" count="1" selected="0">
            <x v="83"/>
          </reference>
          <reference field="10" count="1">
            <x v="3"/>
          </reference>
          <reference field="44" count="1" selected="0">
            <x v="46"/>
          </reference>
        </references>
      </pivotArea>
    </format>
    <format dxfId="2092">
      <pivotArea type="all" dataOnly="0" outline="0" fieldPosition="0"/>
    </format>
    <format dxfId="2091">
      <pivotArea outline="0" collapsedLevelsAreSubtotals="1" fieldPosition="0"/>
    </format>
    <format dxfId="2090">
      <pivotArea type="origin" dataOnly="0" labelOnly="1" outline="0" fieldPosition="0"/>
    </format>
    <format dxfId="2089">
      <pivotArea dataOnly="0" labelOnly="1" fieldPosition="0">
        <references count="1">
          <reference field="6" count="1">
            <x v="83"/>
          </reference>
        </references>
      </pivotArea>
    </format>
    <format dxfId="2088">
      <pivotArea dataOnly="0" labelOnly="1" fieldPosition="0">
        <references count="2">
          <reference field="6" count="1" selected="0">
            <x v="83"/>
          </reference>
          <reference field="44" count="1">
            <x v="46"/>
          </reference>
        </references>
      </pivotArea>
    </format>
    <format dxfId="2087">
      <pivotArea dataOnly="0" labelOnly="1" fieldPosition="0">
        <references count="3">
          <reference field="6" count="1" selected="0">
            <x v="83"/>
          </reference>
          <reference field="10" count="1">
            <x v="3"/>
          </reference>
          <reference field="44" count="1" selected="0">
            <x v="46"/>
          </reference>
        </references>
      </pivotArea>
    </format>
    <format dxfId="2086">
      <pivotArea type="all" dataOnly="0" outline="0" fieldPosition="0"/>
    </format>
    <format dxfId="2085">
      <pivotArea outline="0" collapsedLevelsAreSubtotals="1" fieldPosition="0"/>
    </format>
    <format dxfId="2084">
      <pivotArea type="origin" dataOnly="0" labelOnly="1" outline="0" fieldPosition="0"/>
    </format>
    <format dxfId="2083">
      <pivotArea dataOnly="0" labelOnly="1" fieldPosition="0">
        <references count="1">
          <reference field="6" count="1">
            <x v="83"/>
          </reference>
        </references>
      </pivotArea>
    </format>
    <format dxfId="2082">
      <pivotArea dataOnly="0" labelOnly="1" fieldPosition="0">
        <references count="2">
          <reference field="6" count="1" selected="0">
            <x v="83"/>
          </reference>
          <reference field="44" count="1">
            <x v="46"/>
          </reference>
        </references>
      </pivotArea>
    </format>
    <format dxfId="2081">
      <pivotArea dataOnly="0" labelOnly="1" fieldPosition="0">
        <references count="3">
          <reference field="6" count="1" selected="0">
            <x v="83"/>
          </reference>
          <reference field="10" count="1">
            <x v="3"/>
          </reference>
          <reference field="44" count="1" selected="0">
            <x v="46"/>
          </reference>
        </references>
      </pivotArea>
    </format>
    <format dxfId="2080">
      <pivotArea type="all" dataOnly="0" outline="0" fieldPosition="0"/>
    </format>
    <format dxfId="2079">
      <pivotArea outline="0" collapsedLevelsAreSubtotals="1" fieldPosition="0"/>
    </format>
    <format dxfId="2078">
      <pivotArea type="origin" dataOnly="0" labelOnly="1" outline="0" fieldPosition="0"/>
    </format>
    <format dxfId="2077">
      <pivotArea dataOnly="0" labelOnly="1" fieldPosition="0">
        <references count="1">
          <reference field="6" count="1">
            <x v="83"/>
          </reference>
        </references>
      </pivotArea>
    </format>
    <format dxfId="2076">
      <pivotArea dataOnly="0" labelOnly="1" fieldPosition="0">
        <references count="2">
          <reference field="6" count="1" selected="0">
            <x v="83"/>
          </reference>
          <reference field="44" count="1">
            <x v="46"/>
          </reference>
        </references>
      </pivotArea>
    </format>
    <format dxfId="2075">
      <pivotArea dataOnly="0" labelOnly="1" fieldPosition="0">
        <references count="3">
          <reference field="6" count="1" selected="0">
            <x v="83"/>
          </reference>
          <reference field="10" count="1">
            <x v="3"/>
          </reference>
          <reference field="44" count="1" selected="0">
            <x v="46"/>
          </reference>
        </references>
      </pivotArea>
    </format>
    <format dxfId="2074">
      <pivotArea type="all" dataOnly="0" outline="0" fieldPosition="0"/>
    </format>
    <format dxfId="2073">
      <pivotArea outline="0" collapsedLevelsAreSubtotals="1" fieldPosition="0"/>
    </format>
    <format dxfId="2072">
      <pivotArea type="origin" dataOnly="0" labelOnly="1" outline="0" fieldPosition="0"/>
    </format>
    <format dxfId="2071">
      <pivotArea dataOnly="0" labelOnly="1" fieldPosition="0">
        <references count="1">
          <reference field="6" count="1">
            <x v="83"/>
          </reference>
        </references>
      </pivotArea>
    </format>
    <format dxfId="2070">
      <pivotArea dataOnly="0" labelOnly="1" fieldPosition="0">
        <references count="2">
          <reference field="6" count="1" selected="0">
            <x v="83"/>
          </reference>
          <reference field="44" count="1">
            <x v="46"/>
          </reference>
        </references>
      </pivotArea>
    </format>
    <format dxfId="2069">
      <pivotArea dataOnly="0" labelOnly="1" fieldPosition="0">
        <references count="3">
          <reference field="6" count="1" selected="0">
            <x v="83"/>
          </reference>
          <reference field="10" count="1">
            <x v="3"/>
          </reference>
          <reference field="44" count="1" selected="0">
            <x v="46"/>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8DAA713-AB71-48E4-9B07-4FBD062AC7B6}" name="PivotTable3" cacheId="23" applyNumberFormats="0" applyBorderFormats="0" applyFontFormats="0" applyPatternFormats="0" applyAlignmentFormats="0" applyWidthHeightFormats="1" dataCaption="Values" missingCaption="--" updatedVersion="6" minRefreshableVersion="3" showDrill="0" rowGrandTotals="0" colGrandTotals="0" itemPrintTitles="1" createdVersion="6" indent="0" showHeaders="0" outline="1" outlineData="1" multipleFieldFilters="0" fieldListSortAscending="1">
  <location ref="A108:D114" firstHeaderRow="1" firstDataRow="3" firstDataCol="3" rowPageCount="6" colPageCount="1"/>
  <pivotFields count="46">
    <pivotField axis="axisPage" outline="0" subtotalTop="0" showAll="0" defaultSubtotal="0">
      <items count="3">
        <item x="2"/>
        <item x="0"/>
        <item x="1"/>
      </items>
    </pivotField>
    <pivotField axis="axisPage" showAll="0">
      <items count="62">
        <item x="7"/>
        <item m="1" x="56"/>
        <item x="3"/>
        <item x="4"/>
        <item x="5"/>
        <item x="6"/>
        <item x="8"/>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7"/>
        <item m="1" x="58"/>
        <item m="1" x="59"/>
        <item m="1" x="60"/>
        <item x="0"/>
        <item x="1"/>
        <item x="2"/>
        <item x="9"/>
        <item x="10"/>
        <item x="11"/>
        <item x="12"/>
        <item x="13"/>
        <item x="14"/>
        <item x="15"/>
        <item x="16"/>
        <item x="17"/>
        <item x="18"/>
        <item x="19"/>
        <item x="20"/>
        <item x="21"/>
        <item x="22"/>
        <item x="23"/>
        <item x="24"/>
        <item x="25"/>
        <item x="26"/>
        <item x="27"/>
        <item x="28"/>
        <item x="29"/>
        <item x="30"/>
        <item x="31"/>
        <item x="32"/>
        <item t="default"/>
      </items>
    </pivotField>
    <pivotField axis="axisPage" outline="0" subtotalTop="0" showAll="0" defaultSubtotal="0">
      <items count="6">
        <item x="2"/>
        <item x="0"/>
        <item x="1"/>
        <item x="3"/>
        <item x="4"/>
        <item x="5"/>
      </items>
    </pivotField>
    <pivotField axis="axisPage" outline="0" subtotalTop="0" showAll="0" defaultSubtotal="0">
      <items count="6">
        <item x="0"/>
        <item x="1"/>
        <item m="1" x="5"/>
        <item m="1" x="4"/>
        <item x="2"/>
        <item x="3"/>
      </items>
    </pivotField>
    <pivotField axis="axisPage" outline="0" subtotalTop="0" showAll="0" defaultSubtotal="0">
      <items count="290">
        <item x="0"/>
        <item m="1" x="275"/>
        <item m="1" x="191"/>
        <item m="1" x="192"/>
        <item m="1" x="109"/>
        <item m="1" x="270"/>
        <item m="1" x="194"/>
        <item m="1" x="199"/>
        <item m="1" x="198"/>
        <item m="1" x="196"/>
        <item m="1" x="272"/>
        <item m="1" x="195"/>
        <item m="1" x="24"/>
        <item m="1" x="203"/>
        <item m="1" x="202"/>
        <item m="1" x="278"/>
        <item m="1" x="201"/>
        <item m="1" x="115"/>
        <item m="1" x="127"/>
        <item m="1" x="223"/>
        <item m="1" x="264"/>
        <item m="1" x="136"/>
        <item m="1" x="49"/>
        <item m="1" x="147"/>
        <item m="1" x="35"/>
        <item m="1" x="234"/>
        <item m="1" x="67"/>
        <item m="1" x="181"/>
        <item m="1" x="213"/>
        <item m="1" x="40"/>
        <item m="1" x="217"/>
        <item m="1" x="130"/>
        <item m="1" x="254"/>
        <item m="1" x="29"/>
        <item m="1" x="155"/>
        <item m="1" x="55"/>
        <item m="1" x="226"/>
        <item m="1" x="105"/>
        <item m="1" x="140"/>
        <item m="1" x="132"/>
        <item m="1" x="73"/>
        <item m="1" x="33"/>
        <item m="1" x="239"/>
        <item m="1" x="260"/>
        <item m="1" x="267"/>
        <item m="1" x="45"/>
        <item m="1" x="187"/>
        <item m="1" x="219"/>
        <item m="1" x="182"/>
        <item m="1" x="231"/>
        <item m="1" x="145"/>
        <item m="1" x="62"/>
        <item m="1" x="274"/>
        <item m="1" x="241"/>
        <item m="1" x="110"/>
        <item m="1" x="112"/>
        <item m="1" x="160"/>
        <item m="1" x="80"/>
        <item m="1" x="37"/>
        <item m="1" x="261"/>
        <item m="1" x="178"/>
        <item m="1" x="171"/>
        <item m="1" x="94"/>
        <item m="1" x="225"/>
        <item m="1" x="185"/>
        <item m="1" x="102"/>
        <item m="1" x="138"/>
        <item m="1" x="189"/>
        <item m="1" x="51"/>
        <item m="1" x="271"/>
        <item m="1" x="111"/>
        <item m="1" x="150"/>
        <item m="1" x="69"/>
        <item m="1" x="193"/>
        <item m="1" x="236"/>
        <item m="1" x="85"/>
        <item m="1" x="106"/>
        <item m="1" x="197"/>
        <item m="1" x="247"/>
        <item m="1" x="165"/>
        <item m="1" x="42"/>
        <item m="1" x="265"/>
        <item m="1" x="142"/>
        <item m="1" x="228"/>
        <item m="1" x="57"/>
        <item m="1" x="273"/>
        <item m="1" x="156"/>
        <item m="1" x="240"/>
        <item m="1" x="74"/>
        <item m="1" x="169"/>
        <item m="1" x="250"/>
        <item m="1" x="90"/>
        <item m="1" x="46"/>
        <item m="1" x="268"/>
        <item m="1" x="146"/>
        <item m="1" x="232"/>
        <item m="1" x="63"/>
        <item m="1" x="161"/>
        <item m="1" x="242"/>
        <item m="1" x="81"/>
        <item m="1" x="174"/>
        <item m="1" x="255"/>
        <item m="1" x="96"/>
        <item m="1" x="280"/>
        <item m="1" x="52"/>
        <item m="1" x="151"/>
        <item m="1" x="70"/>
        <item m="1" x="276"/>
        <item m="1" x="166"/>
        <item m="1" x="248"/>
        <item m="1" x="88"/>
        <item m="1" x="179"/>
        <item m="1" x="116"/>
        <item m="1" x="258"/>
        <item m="1" x="99"/>
        <item m="1" x="58"/>
        <item m="1" x="77"/>
        <item m="1" x="277"/>
        <item m="1" x="172"/>
        <item m="1" x="252"/>
        <item m="1" x="92"/>
        <item m="1" x="183"/>
        <item m="1" x="117"/>
        <item m="1" x="262"/>
        <item m="1" x="103"/>
        <item m="1" x="65"/>
        <item m="1" x="163"/>
        <item m="1" x="114"/>
        <item m="1" x="245"/>
        <item m="1" x="83"/>
        <item m="1" x="175"/>
        <item m="1" x="256"/>
        <item m="1" x="200"/>
        <item m="1" x="97"/>
        <item m="1" x="186"/>
        <item m="1" x="266"/>
        <item m="1" x="107"/>
        <item m="1" x="75"/>
        <item x="1"/>
        <item x="2"/>
        <item x="3"/>
        <item m="1" x="170"/>
        <item m="1" x="27"/>
        <item m="1" x="21"/>
        <item m="1" x="286"/>
        <item m="1" x="282"/>
        <item m="1" x="281"/>
        <item x="4"/>
        <item m="1" x="23"/>
        <item m="1" x="78"/>
        <item m="1" x="66"/>
        <item m="1" x="47"/>
        <item m="1" x="54"/>
        <item m="1" x="38"/>
        <item m="1" x="44"/>
        <item m="1" x="31"/>
        <item m="1" x="157"/>
        <item m="1" x="36"/>
        <item m="1" x="30"/>
        <item m="1" x="289"/>
        <item m="1" x="22"/>
        <item m="1" x="284"/>
        <item m="1" x="288"/>
        <item m="1" x="283"/>
        <item m="1" x="180"/>
        <item m="1" x="173"/>
        <item m="1" x="164"/>
        <item m="1" x="154"/>
        <item m="1" x="139"/>
        <item m="1" x="144"/>
        <item m="1" x="137"/>
        <item m="1" x="131"/>
        <item m="1" x="126"/>
        <item m="1" x="123"/>
        <item m="1" x="119"/>
        <item m="1" x="212"/>
        <item m="1" x="121"/>
        <item m="1" x="259"/>
        <item m="1" x="253"/>
        <item m="1" x="246"/>
        <item m="1" x="238"/>
        <item m="1" x="233"/>
        <item m="1" x="95"/>
        <item m="1" x="230"/>
        <item m="1" x="224"/>
        <item m="1" x="218"/>
        <item m="1" x="211"/>
        <item m="1" x="206"/>
        <item m="1" x="208"/>
        <item m="1" x="100"/>
        <item m="1" x="86"/>
        <item m="1" x="93"/>
        <item m="1" x="76"/>
        <item m="1" x="190"/>
        <item m="1" x="279"/>
        <item m="1" x="84"/>
        <item m="1" x="64"/>
        <item m="1" x="72"/>
        <item m="1" x="61"/>
        <item m="1" x="53"/>
        <item m="1" x="50"/>
        <item m="1" x="41"/>
        <item m="1" x="34"/>
        <item m="1" x="26"/>
        <item m="1" x="287"/>
        <item m="1" x="135"/>
        <item m="1" x="244"/>
        <item m="1" x="20"/>
        <item m="1" x="28"/>
        <item m="1" x="153"/>
        <item m="1" x="257"/>
        <item m="1" x="113"/>
        <item m="1" x="188"/>
        <item m="1" x="184"/>
        <item m="1" x="176"/>
        <item m="1" x="167"/>
        <item m="1" x="158"/>
        <item m="1" x="148"/>
        <item m="1" x="141"/>
        <item m="1" x="133"/>
        <item m="1" x="128"/>
        <item m="1" x="269"/>
        <item m="1" x="263"/>
        <item m="1" x="249"/>
        <item m="1" x="216"/>
        <item m="1" x="227"/>
        <item m="1" x="124"/>
        <item m="1" x="235"/>
        <item m="1" x="222"/>
        <item m="1" x="214"/>
        <item m="1" x="220"/>
        <item m="1" x="108"/>
        <item m="1" x="209"/>
        <item m="1" x="104"/>
        <item m="1" x="98"/>
        <item m="1" x="89"/>
        <item m="1" x="79"/>
        <item m="1" x="68"/>
        <item m="1" x="56"/>
        <item m="1" x="87"/>
        <item m="1" x="82"/>
        <item m="1" x="71"/>
        <item m="1" x="59"/>
        <item m="1" x="43"/>
        <item m="1" x="48"/>
        <item m="1" x="39"/>
        <item m="1" x="285"/>
        <item m="1" x="32"/>
        <item m="1" x="25"/>
        <item m="1" x="19"/>
        <item m="1" x="162"/>
        <item m="1" x="152"/>
        <item m="1" x="143"/>
        <item m="1" x="134"/>
        <item m="1" x="129"/>
        <item m="1" x="125"/>
        <item m="1" x="122"/>
        <item m="1" x="120"/>
        <item m="1" x="118"/>
        <item m="1" x="251"/>
        <item m="1" x="243"/>
        <item m="1" x="237"/>
        <item m="1" x="229"/>
        <item m="1" x="221"/>
        <item m="1" x="215"/>
        <item m="1" x="210"/>
        <item m="1" x="207"/>
        <item m="1" x="205"/>
        <item m="1" x="204"/>
        <item m="1" x="91"/>
        <item m="1" x="60"/>
        <item m="1" x="177"/>
        <item m="1" x="168"/>
        <item m="1" x="159"/>
        <item m="1" x="149"/>
        <item m="1" x="101"/>
        <item x="5"/>
        <item x="6"/>
        <item x="7"/>
        <item x="8"/>
        <item x="9"/>
        <item x="10"/>
        <item x="11"/>
        <item x="12"/>
        <item x="13"/>
        <item x="14"/>
        <item x="15"/>
        <item x="16"/>
        <item x="17"/>
        <item x="18"/>
      </items>
    </pivotField>
    <pivotField axis="axisPage" outline="0" subtotalTop="0" showAll="0" defaultSubtotal="0">
      <items count="1">
        <item x="0"/>
      </items>
    </pivotField>
    <pivotField axis="axisRow" outline="0" subtotalTop="0" showAll="0" sortType="ascending" defaultSubtotal="0">
      <items count="118">
        <item m="1" x="117"/>
        <item m="1" x="69"/>
        <item m="1" x="63"/>
        <item m="1" x="65"/>
        <item m="1" x="53"/>
        <item m="1" x="112"/>
        <item m="1" x="114"/>
        <item m="1" x="115"/>
        <item m="1" x="116"/>
        <item m="1" x="98"/>
        <item m="1" x="51"/>
        <item m="1" x="52"/>
        <item m="1" x="90"/>
        <item m="1" x="76"/>
        <item m="1" x="78"/>
        <item m="1" x="79"/>
        <item m="1" x="80"/>
        <item m="1" x="67"/>
        <item m="1" x="93"/>
        <item m="1" x="45"/>
        <item m="1" x="103"/>
        <item m="1" x="38"/>
        <item m="1" x="107"/>
        <item m="1" x="94"/>
        <item m="1" x="108"/>
        <item m="1" x="96"/>
        <item m="1" x="97"/>
        <item m="1" x="99"/>
        <item m="1" x="100"/>
        <item m="1" x="109"/>
        <item m="1" x="101"/>
        <item m="1" x="110"/>
        <item m="1" x="102"/>
        <item m="1" x="111"/>
        <item m="1" x="113"/>
        <item m="1" x="46"/>
        <item m="1" x="48"/>
        <item m="1" x="56"/>
        <item m="1" x="64"/>
        <item m="1" x="77"/>
        <item m="1" x="59"/>
        <item m="1" x="83"/>
        <item m="1" x="49"/>
        <item m="1" x="57"/>
        <item m="1" x="60"/>
        <item m="1" x="47"/>
        <item m="1" x="61"/>
        <item m="1" x="50"/>
        <item m="1" x="66"/>
        <item m="1" x="68"/>
        <item m="1" x="54"/>
        <item m="1" x="70"/>
        <item m="1" x="85"/>
        <item m="1" x="86"/>
        <item m="1" x="87"/>
        <item m="1" x="88"/>
        <item m="1" x="72"/>
        <item m="1" x="89"/>
        <item m="1" x="73"/>
        <item m="1" x="91"/>
        <item m="1" x="95"/>
        <item m="1" x="41"/>
        <item m="1" x="92"/>
        <item m="1" x="42"/>
        <item m="1" x="43"/>
        <item m="1" x="55"/>
        <item m="1" x="106"/>
        <item m="1" x="39"/>
        <item m="1" x="74"/>
        <item m="1" x="40"/>
        <item m="1" x="104"/>
        <item m="1" x="75"/>
        <item m="1" x="105"/>
        <item m="1" x="44"/>
        <item m="1" x="81"/>
        <item m="1" x="84"/>
        <item m="1" x="58"/>
        <item m="1" x="62"/>
        <item m="1" x="71"/>
        <item m="1" x="82"/>
        <item x="7"/>
        <item x="0"/>
        <item x="12"/>
        <item x="6"/>
        <item x="19"/>
        <item x="20"/>
        <item x="21"/>
        <item x="23"/>
        <item x="25"/>
        <item x="26"/>
        <item x="2"/>
        <item x="31"/>
        <item x="24"/>
        <item x="22"/>
        <item x="35"/>
        <item x="29"/>
        <item x="36"/>
        <item x="37"/>
        <item x="13"/>
        <item x="14"/>
        <item x="15"/>
        <item x="4"/>
        <item x="3"/>
        <item x="11"/>
        <item x="10"/>
        <item x="5"/>
        <item x="8"/>
        <item x="9"/>
        <item x="33"/>
        <item x="32"/>
        <item x="27"/>
        <item x="28"/>
        <item x="34"/>
        <item x="30"/>
        <item x="1"/>
        <item x="16"/>
        <item x="17"/>
        <item x="18"/>
      </items>
      <extLst>
        <ext xmlns:x14="http://schemas.microsoft.com/office/spreadsheetml/2009/9/main" uri="{2946ED86-A175-432a-8AC1-64E0C546D7DE}">
          <x14:pivotField fillDownLabels="1"/>
        </ext>
      </extLst>
    </pivotField>
    <pivotField subtotalTop="0" showAll="0"/>
    <pivotField subtotalTop="0" showAll="0"/>
    <pivotField subtotalTop="0" showAll="0"/>
    <pivotField axis="axisRow" outline="0" subtotalTop="0" showAll="0" defaultSubtotal="0">
      <items count="12">
        <item x="5"/>
        <item x="7"/>
        <item x="6"/>
        <item x="4"/>
        <item m="1" x="11"/>
        <item x="2"/>
        <item x="0"/>
        <item m="1" x="10"/>
        <item x="9"/>
        <item x="3"/>
        <item x="1"/>
        <item x="8"/>
      </items>
      <extLst>
        <ext xmlns:x14="http://schemas.microsoft.com/office/spreadsheetml/2009/9/main" uri="{2946ED86-A175-432a-8AC1-64E0C546D7DE}">
          <x14:pivotField fillDownLabels="1"/>
        </ext>
      </extLst>
    </pivotField>
    <pivotField subtotalTop="0" showAll="0"/>
    <pivotField subtotalTop="0" showAll="0"/>
    <pivotField showAll="0"/>
    <pivotField numFmtId="44" showAll="0"/>
    <pivotField axis="axisCol" outline="0" subtotalTop="0" showAll="0" defaultSubtotal="0">
      <items count="5">
        <item x="1"/>
        <item m="1" x="4"/>
        <item m="1" x="2"/>
        <item m="1" x="3"/>
        <item x="0"/>
      </items>
      <extLst>
        <ext xmlns:x14="http://schemas.microsoft.com/office/spreadsheetml/2009/9/main" uri="{2946ED86-A175-432a-8AC1-64E0C546D7DE}">
          <x14:pivotField fillDownLabels="1"/>
        </ext>
      </extLst>
    </pivotField>
    <pivotField subtotalTop="0" showAll="0"/>
    <pivotField subtotalTop="0" showAll="0"/>
    <pivotField subtotalTop="0" showAll="0"/>
    <pivotField subtotalTop="0" showAll="0"/>
    <pivotField dataField="1" numFmtId="2" subtotalTop="0" showAll="0"/>
    <pivotField subtotalTop="0" showAll="0"/>
    <pivotField subtotalTop="0" showAll="0"/>
    <pivotField subtotalTop="0" showAll="0"/>
    <pivotField subtotalTop="0" showAll="0"/>
    <pivotField showAll="0"/>
    <pivotField outline="0" subtotalTop="0" showAll="0" defaultSubtotal="0">
      <extLst>
        <ext xmlns:x14="http://schemas.microsoft.com/office/spreadsheetml/2009/9/main" uri="{2946ED86-A175-432a-8AC1-64E0C546D7DE}">
          <x14:pivotField fillDownLabels="1"/>
        </ext>
      </extLst>
    </pivotField>
    <pivotField showAll="0"/>
    <pivotField subtotalTop="0" showAll="0"/>
    <pivotField axis="axisCol" outline="0" subtotalTop="0" showAll="0" defaultSubtotal="0">
      <items count="3">
        <item x="2"/>
        <item x="0"/>
        <item x="1"/>
      </items>
      <extLst>
        <ext xmlns:x14="http://schemas.microsoft.com/office/spreadsheetml/2009/9/main" uri="{2946ED86-A175-432a-8AC1-64E0C546D7DE}">
          <x14:pivotField fillDownLabels="1"/>
        </ext>
      </extLst>
    </pivotField>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pivotField axis="axisRow" outline="0" showAll="0" defaultSubtotal="0">
      <items count="102">
        <item x="7"/>
        <item m="1" x="65"/>
        <item x="15"/>
        <item m="1" x="52"/>
        <item m="1" x="51"/>
        <item m="1" x="53"/>
        <item x="13"/>
        <item m="1" x="64"/>
        <item m="1" x="80"/>
        <item m="1" x="66"/>
        <item m="1" x="43"/>
        <item m="1" x="56"/>
        <item m="1" x="79"/>
        <item m="1" x="82"/>
        <item m="1" x="42"/>
        <item m="1" x="75"/>
        <item m="1" x="77"/>
        <item m="1" x="58"/>
        <item m="1" x="81"/>
        <item m="1" x="44"/>
        <item m="1" x="48"/>
        <item m="1" x="85"/>
        <item m="1" x="54"/>
        <item m="1" x="68"/>
        <item m="1" x="40"/>
        <item m="1" x="57"/>
        <item m="1" x="39"/>
        <item x="38"/>
        <item m="1" x="88"/>
        <item x="14"/>
        <item m="1" x="67"/>
        <item m="1" x="71"/>
        <item m="1" x="49"/>
        <item m="1" x="45"/>
        <item m="1" x="60"/>
        <item m="1" x="59"/>
        <item m="1" x="55"/>
        <item x="30"/>
        <item m="1" x="50"/>
        <item m="1" x="78"/>
        <item m="1" x="76"/>
        <item m="1" x="74"/>
        <item m="1" x="46"/>
        <item m="1" x="62"/>
        <item m="1" x="87"/>
        <item m="1" x="97"/>
        <item x="6"/>
        <item m="1" x="99"/>
        <item m="1" x="100"/>
        <item m="1" x="101"/>
        <item m="1" x="93"/>
        <item m="1" x="98"/>
        <item m="1" x="47"/>
        <item m="1" x="69"/>
        <item m="1" x="72"/>
        <item m="1" x="41"/>
        <item m="1" x="91"/>
        <item m="1" x="63"/>
        <item m="1" x="73"/>
        <item m="1" x="90"/>
        <item m="1" x="86"/>
        <item m="1" x="94"/>
        <item m="1" x="70"/>
        <item m="1" x="89"/>
        <item m="1" x="95"/>
        <item m="1" x="96"/>
        <item m="1" x="92"/>
        <item x="5"/>
        <item x="11"/>
        <item x="10"/>
        <item m="1" x="61"/>
        <item m="1" x="84"/>
        <item m="1" x="83"/>
        <item x="4"/>
        <item x="0"/>
        <item x="2"/>
        <item x="1"/>
        <item x="3"/>
        <item x="8"/>
        <item x="9"/>
        <item x="12"/>
        <item x="16"/>
        <item x="17"/>
        <item x="18"/>
        <item x="19"/>
        <item x="20"/>
        <item x="21"/>
        <item x="22"/>
        <item x="23"/>
        <item x="24"/>
        <item x="25"/>
        <item x="26"/>
        <item x="27"/>
        <item x="28"/>
        <item x="29"/>
        <item x="31"/>
        <item x="32"/>
        <item x="33"/>
        <item x="34"/>
        <item x="35"/>
        <item x="36"/>
        <item x="37"/>
      </items>
      <extLst>
        <ext xmlns:x14="http://schemas.microsoft.com/office/spreadsheetml/2009/9/main" uri="{2946ED86-A175-432a-8AC1-64E0C546D7DE}">
          <x14:pivotField fillDownLabels="1"/>
        </ext>
      </extLst>
    </pivotField>
    <pivotField dragToRow="0" dragToCol="0" dragToPage="0" showAll="0" defaultSubtotal="0"/>
  </pivotFields>
  <rowFields count="3">
    <field x="6"/>
    <field x="44"/>
    <field x="10"/>
  </rowFields>
  <rowItems count="4">
    <i>
      <x v="91"/>
      <x v="96"/>
      <x v="3"/>
    </i>
    <i>
      <x v="93"/>
      <x v="87"/>
      <x v="5"/>
    </i>
    <i>
      <x v="101"/>
      <x v="73"/>
      <x v="5"/>
    </i>
    <i>
      <x v="102"/>
      <x v="77"/>
      <x v="10"/>
    </i>
  </rowItems>
  <colFields count="2">
    <field x="15"/>
    <field x="29"/>
  </colFields>
  <colItems count="1">
    <i>
      <x v="4"/>
      <x v="1"/>
    </i>
  </colItems>
  <pageFields count="6">
    <pageField fld="1" item="3" hier="-1"/>
    <pageField fld="5" hier="-1"/>
    <pageField fld="2" hier="-1"/>
    <pageField fld="0" hier="-1"/>
    <pageField fld="3" hier="-1"/>
    <pageField fld="4" hier="-1"/>
  </pageFields>
  <dataFields count="1">
    <dataField name="Items" fld="20" baseField="10" baseItem="7"/>
  </dataFields>
  <formats count="165">
    <format dxfId="2398">
      <pivotArea type="origin" dataOnly="0" labelOnly="1" outline="0" fieldPosition="0"/>
    </format>
    <format dxfId="2397">
      <pivotArea type="all" dataOnly="0" outline="0" fieldPosition="0"/>
    </format>
    <format dxfId="2396">
      <pivotArea outline="0" collapsedLevelsAreSubtotals="1" fieldPosition="0"/>
    </format>
    <format dxfId="2395">
      <pivotArea type="origin" dataOnly="0" labelOnly="1" outline="0" fieldPosition="0"/>
    </format>
    <format dxfId="2394">
      <pivotArea dataOnly="0" labelOnly="1" fieldPosition="0">
        <references count="1">
          <reference field="6" count="0"/>
        </references>
      </pivotArea>
    </format>
    <format dxfId="2393">
      <pivotArea type="all" dataOnly="0" outline="0" fieldPosition="0"/>
    </format>
    <format dxfId="2392">
      <pivotArea outline="0" collapsedLevelsAreSubtotals="1" fieldPosition="0"/>
    </format>
    <format dxfId="2391">
      <pivotArea type="origin" dataOnly="0" labelOnly="1" outline="0" fieldPosition="0"/>
    </format>
    <format dxfId="2390">
      <pivotArea dataOnly="0" labelOnly="1" fieldPosition="0">
        <references count="1">
          <reference field="6" count="0"/>
        </references>
      </pivotArea>
    </format>
    <format dxfId="2389">
      <pivotArea type="all" dataOnly="0" outline="0" fieldPosition="0"/>
    </format>
    <format dxfId="2388">
      <pivotArea outline="0" collapsedLevelsAreSubtotals="1" fieldPosition="0"/>
    </format>
    <format dxfId="2387">
      <pivotArea type="origin" dataOnly="0" labelOnly="1" outline="0" fieldPosition="0"/>
    </format>
    <format dxfId="2386">
      <pivotArea dataOnly="0" labelOnly="1" fieldPosition="0">
        <references count="1">
          <reference field="6" count="1">
            <x v="8"/>
          </reference>
        </references>
      </pivotArea>
    </format>
    <format dxfId="2385">
      <pivotArea dataOnly="0" labelOnly="1" fieldPosition="0">
        <references count="2">
          <reference field="6" count="1" selected="0">
            <x v="8"/>
          </reference>
          <reference field="44" count="1">
            <x v="46"/>
          </reference>
        </references>
      </pivotArea>
    </format>
    <format dxfId="2384">
      <pivotArea dataOnly="0" labelOnly="1" fieldPosition="0">
        <references count="3">
          <reference field="6" count="1" selected="0">
            <x v="8"/>
          </reference>
          <reference field="10" count="1">
            <x v="3"/>
          </reference>
          <reference field="44" count="1" selected="0">
            <x v="46"/>
          </reference>
        </references>
      </pivotArea>
    </format>
    <format dxfId="2383">
      <pivotArea type="all" dataOnly="0" outline="0" fieldPosition="0"/>
    </format>
    <format dxfId="2382">
      <pivotArea outline="0" collapsedLevelsAreSubtotals="1" fieldPosition="0"/>
    </format>
    <format dxfId="2381">
      <pivotArea type="origin" dataOnly="0" labelOnly="1" outline="0" fieldPosition="0"/>
    </format>
    <format dxfId="2380">
      <pivotArea dataOnly="0" labelOnly="1" fieldPosition="0">
        <references count="1">
          <reference field="6" count="1">
            <x v="8"/>
          </reference>
        </references>
      </pivotArea>
    </format>
    <format dxfId="2379">
      <pivotArea dataOnly="0" labelOnly="1" fieldPosition="0">
        <references count="2">
          <reference field="6" count="1" selected="0">
            <x v="8"/>
          </reference>
          <reference field="44" count="1">
            <x v="46"/>
          </reference>
        </references>
      </pivotArea>
    </format>
    <format dxfId="2378">
      <pivotArea dataOnly="0" labelOnly="1" fieldPosition="0">
        <references count="3">
          <reference field="6" count="1" selected="0">
            <x v="8"/>
          </reference>
          <reference field="10" count="1">
            <x v="3"/>
          </reference>
          <reference field="44" count="1" selected="0">
            <x v="46"/>
          </reference>
        </references>
      </pivotArea>
    </format>
    <format dxfId="2377">
      <pivotArea type="all" dataOnly="0" outline="0" fieldPosition="0"/>
    </format>
    <format dxfId="2376">
      <pivotArea outline="0" collapsedLevelsAreSubtotals="1" fieldPosition="0"/>
    </format>
    <format dxfId="2375">
      <pivotArea type="origin" dataOnly="0" labelOnly="1" outline="0" fieldPosition="0"/>
    </format>
    <format dxfId="2374">
      <pivotArea dataOnly="0" labelOnly="1" fieldPosition="0">
        <references count="1">
          <reference field="6" count="1">
            <x v="8"/>
          </reference>
        </references>
      </pivotArea>
    </format>
    <format dxfId="2373">
      <pivotArea dataOnly="0" labelOnly="1" fieldPosition="0">
        <references count="2">
          <reference field="6" count="1" selected="0">
            <x v="8"/>
          </reference>
          <reference field="44" count="1">
            <x v="46"/>
          </reference>
        </references>
      </pivotArea>
    </format>
    <format dxfId="2372">
      <pivotArea dataOnly="0" labelOnly="1" fieldPosition="0">
        <references count="3">
          <reference field="6" count="1" selected="0">
            <x v="8"/>
          </reference>
          <reference field="10" count="1">
            <x v="3"/>
          </reference>
          <reference field="44" count="1" selected="0">
            <x v="46"/>
          </reference>
        </references>
      </pivotArea>
    </format>
    <format dxfId="2371">
      <pivotArea type="all" dataOnly="0" outline="0" fieldPosition="0"/>
    </format>
    <format dxfId="2370">
      <pivotArea outline="0" collapsedLevelsAreSubtotals="1" fieldPosition="0"/>
    </format>
    <format dxfId="2369">
      <pivotArea type="origin" dataOnly="0" labelOnly="1" outline="0" fieldPosition="0"/>
    </format>
    <format dxfId="2368">
      <pivotArea dataOnly="0" labelOnly="1" fieldPosition="0">
        <references count="1">
          <reference field="6" count="1">
            <x v="8"/>
          </reference>
        </references>
      </pivotArea>
    </format>
    <format dxfId="2367">
      <pivotArea dataOnly="0" labelOnly="1" fieldPosition="0">
        <references count="2">
          <reference field="6" count="1" selected="0">
            <x v="8"/>
          </reference>
          <reference field="44" count="1">
            <x v="46"/>
          </reference>
        </references>
      </pivotArea>
    </format>
    <format dxfId="2366">
      <pivotArea dataOnly="0" labelOnly="1" fieldPosition="0">
        <references count="3">
          <reference field="6" count="1" selected="0">
            <x v="8"/>
          </reference>
          <reference field="10" count="1">
            <x v="3"/>
          </reference>
          <reference field="44" count="1" selected="0">
            <x v="46"/>
          </reference>
        </references>
      </pivotArea>
    </format>
    <format dxfId="2365">
      <pivotArea type="all" dataOnly="0" outline="0" fieldPosition="0"/>
    </format>
    <format dxfId="2364">
      <pivotArea outline="0" collapsedLevelsAreSubtotals="1" fieldPosition="0"/>
    </format>
    <format dxfId="2363">
      <pivotArea type="origin" dataOnly="0" labelOnly="1" outline="0" fieldPosition="0"/>
    </format>
    <format dxfId="2362">
      <pivotArea dataOnly="0" labelOnly="1" fieldPosition="0">
        <references count="1">
          <reference field="6" count="1">
            <x v="8"/>
          </reference>
        </references>
      </pivotArea>
    </format>
    <format dxfId="2361">
      <pivotArea dataOnly="0" labelOnly="1" fieldPosition="0">
        <references count="2">
          <reference field="6" count="1" selected="0">
            <x v="8"/>
          </reference>
          <reference field="44" count="1">
            <x v="46"/>
          </reference>
        </references>
      </pivotArea>
    </format>
    <format dxfId="2360">
      <pivotArea dataOnly="0" labelOnly="1" fieldPosition="0">
        <references count="3">
          <reference field="6" count="1" selected="0">
            <x v="8"/>
          </reference>
          <reference field="10" count="1">
            <x v="3"/>
          </reference>
          <reference field="44" count="1" selected="0">
            <x v="46"/>
          </reference>
        </references>
      </pivotArea>
    </format>
    <format dxfId="2359">
      <pivotArea type="all" dataOnly="0" outline="0" fieldPosition="0"/>
    </format>
    <format dxfId="2358">
      <pivotArea outline="0" collapsedLevelsAreSubtotals="1" fieldPosition="0"/>
    </format>
    <format dxfId="2357">
      <pivotArea type="origin" dataOnly="0" labelOnly="1" outline="0" fieldPosition="0"/>
    </format>
    <format dxfId="2356">
      <pivotArea dataOnly="0" labelOnly="1" fieldPosition="0">
        <references count="1">
          <reference field="6" count="1">
            <x v="8"/>
          </reference>
        </references>
      </pivotArea>
    </format>
    <format dxfId="2355">
      <pivotArea dataOnly="0" labelOnly="1" fieldPosition="0">
        <references count="2">
          <reference field="6" count="1" selected="0">
            <x v="8"/>
          </reference>
          <reference field="44" count="1">
            <x v="46"/>
          </reference>
        </references>
      </pivotArea>
    </format>
    <format dxfId="2354">
      <pivotArea dataOnly="0" labelOnly="1" fieldPosition="0">
        <references count="3">
          <reference field="6" count="1" selected="0">
            <x v="8"/>
          </reference>
          <reference field="10" count="1">
            <x v="3"/>
          </reference>
          <reference field="44" count="1" selected="0">
            <x v="46"/>
          </reference>
        </references>
      </pivotArea>
    </format>
    <format dxfId="2353">
      <pivotArea type="all" dataOnly="0" outline="0" fieldPosition="0"/>
    </format>
    <format dxfId="2352">
      <pivotArea outline="0" collapsedLevelsAreSubtotals="1" fieldPosition="0"/>
    </format>
    <format dxfId="2351">
      <pivotArea type="origin" dataOnly="0" labelOnly="1" outline="0" fieldPosition="0"/>
    </format>
    <format dxfId="2350">
      <pivotArea dataOnly="0" labelOnly="1" fieldPosition="0">
        <references count="1">
          <reference field="6" count="1">
            <x v="8"/>
          </reference>
        </references>
      </pivotArea>
    </format>
    <format dxfId="2349">
      <pivotArea dataOnly="0" labelOnly="1" fieldPosition="0">
        <references count="2">
          <reference field="6" count="1" selected="0">
            <x v="8"/>
          </reference>
          <reference field="44" count="1">
            <x v="46"/>
          </reference>
        </references>
      </pivotArea>
    </format>
    <format dxfId="2348">
      <pivotArea dataOnly="0" labelOnly="1" fieldPosition="0">
        <references count="3">
          <reference field="6" count="1" selected="0">
            <x v="8"/>
          </reference>
          <reference field="10" count="1">
            <x v="3"/>
          </reference>
          <reference field="44" count="1" selected="0">
            <x v="46"/>
          </reference>
        </references>
      </pivotArea>
    </format>
    <format dxfId="2347">
      <pivotArea type="all" dataOnly="0" outline="0" fieldPosition="0"/>
    </format>
    <format dxfId="2346">
      <pivotArea outline="0" collapsedLevelsAreSubtotals="1" fieldPosition="0"/>
    </format>
    <format dxfId="2345">
      <pivotArea type="origin" dataOnly="0" labelOnly="1" outline="0" fieldPosition="0"/>
    </format>
    <format dxfId="2344">
      <pivotArea dataOnly="0" labelOnly="1" fieldPosition="0">
        <references count="1">
          <reference field="6" count="1">
            <x v="8"/>
          </reference>
        </references>
      </pivotArea>
    </format>
    <format dxfId="2343">
      <pivotArea dataOnly="0" labelOnly="1" fieldPosition="0">
        <references count="2">
          <reference field="6" count="1" selected="0">
            <x v="8"/>
          </reference>
          <reference field="44" count="1">
            <x v="46"/>
          </reference>
        </references>
      </pivotArea>
    </format>
    <format dxfId="2342">
      <pivotArea dataOnly="0" labelOnly="1" fieldPosition="0">
        <references count="3">
          <reference field="6" count="1" selected="0">
            <x v="8"/>
          </reference>
          <reference field="10" count="1">
            <x v="3"/>
          </reference>
          <reference field="44" count="1" selected="0">
            <x v="46"/>
          </reference>
        </references>
      </pivotArea>
    </format>
    <format dxfId="2341">
      <pivotArea type="all" dataOnly="0" outline="0" fieldPosition="0"/>
    </format>
    <format dxfId="2340">
      <pivotArea outline="0" collapsedLevelsAreSubtotals="1" fieldPosition="0"/>
    </format>
    <format dxfId="2339">
      <pivotArea type="origin" dataOnly="0" labelOnly="1" outline="0" fieldPosition="0"/>
    </format>
    <format dxfId="2338">
      <pivotArea dataOnly="0" labelOnly="1" fieldPosition="0">
        <references count="1">
          <reference field="6" count="1">
            <x v="8"/>
          </reference>
        </references>
      </pivotArea>
    </format>
    <format dxfId="2337">
      <pivotArea dataOnly="0" labelOnly="1" fieldPosition="0">
        <references count="2">
          <reference field="6" count="1" selected="0">
            <x v="8"/>
          </reference>
          <reference field="44" count="1">
            <x v="46"/>
          </reference>
        </references>
      </pivotArea>
    </format>
    <format dxfId="2336">
      <pivotArea dataOnly="0" labelOnly="1" fieldPosition="0">
        <references count="3">
          <reference field="6" count="1" selected="0">
            <x v="8"/>
          </reference>
          <reference field="10" count="1">
            <x v="3"/>
          </reference>
          <reference field="44" count="1" selected="0">
            <x v="46"/>
          </reference>
        </references>
      </pivotArea>
    </format>
    <format dxfId="2335">
      <pivotArea type="all" dataOnly="0" outline="0" fieldPosition="0"/>
    </format>
    <format dxfId="2334">
      <pivotArea outline="0" collapsedLevelsAreSubtotals="1" fieldPosition="0"/>
    </format>
    <format dxfId="2333">
      <pivotArea type="origin" dataOnly="0" labelOnly="1" outline="0" fieldPosition="0"/>
    </format>
    <format dxfId="2332">
      <pivotArea dataOnly="0" labelOnly="1" fieldPosition="0">
        <references count="1">
          <reference field="6" count="1">
            <x v="8"/>
          </reference>
        </references>
      </pivotArea>
    </format>
    <format dxfId="2331">
      <pivotArea dataOnly="0" labelOnly="1" fieldPosition="0">
        <references count="2">
          <reference field="6" count="1" selected="0">
            <x v="8"/>
          </reference>
          <reference field="44" count="1">
            <x v="46"/>
          </reference>
        </references>
      </pivotArea>
    </format>
    <format dxfId="2330">
      <pivotArea dataOnly="0" labelOnly="1" fieldPosition="0">
        <references count="3">
          <reference field="6" count="1" selected="0">
            <x v="8"/>
          </reference>
          <reference field="10" count="1">
            <x v="3"/>
          </reference>
          <reference field="44" count="1" selected="0">
            <x v="46"/>
          </reference>
        </references>
      </pivotArea>
    </format>
    <format dxfId="2329">
      <pivotArea type="all" dataOnly="0" outline="0" fieldPosition="0"/>
    </format>
    <format dxfId="2328">
      <pivotArea outline="0" collapsedLevelsAreSubtotals="1" fieldPosition="0"/>
    </format>
    <format dxfId="2327">
      <pivotArea type="origin" dataOnly="0" labelOnly="1" outline="0" fieldPosition="0"/>
    </format>
    <format dxfId="2326">
      <pivotArea dataOnly="0" labelOnly="1" fieldPosition="0">
        <references count="1">
          <reference field="6" count="1">
            <x v="8"/>
          </reference>
        </references>
      </pivotArea>
    </format>
    <format dxfId="2325">
      <pivotArea dataOnly="0" labelOnly="1" fieldPosition="0">
        <references count="2">
          <reference field="6" count="1" selected="0">
            <x v="8"/>
          </reference>
          <reference field="44" count="1">
            <x v="46"/>
          </reference>
        </references>
      </pivotArea>
    </format>
    <format dxfId="2324">
      <pivotArea dataOnly="0" labelOnly="1" fieldPosition="0">
        <references count="3">
          <reference field="6" count="1" selected="0">
            <x v="8"/>
          </reference>
          <reference field="10" count="1">
            <x v="3"/>
          </reference>
          <reference field="44" count="1" selected="0">
            <x v="46"/>
          </reference>
        </references>
      </pivotArea>
    </format>
    <format dxfId="2323">
      <pivotArea type="all" dataOnly="0" outline="0" fieldPosition="0"/>
    </format>
    <format dxfId="2322">
      <pivotArea outline="0" collapsedLevelsAreSubtotals="1" fieldPosition="0"/>
    </format>
    <format dxfId="2321">
      <pivotArea type="origin" dataOnly="0" labelOnly="1" outline="0" fieldPosition="0"/>
    </format>
    <format dxfId="2320">
      <pivotArea dataOnly="0" labelOnly="1" fieldPosition="0">
        <references count="1">
          <reference field="6" count="1">
            <x v="8"/>
          </reference>
        </references>
      </pivotArea>
    </format>
    <format dxfId="2319">
      <pivotArea dataOnly="0" labelOnly="1" fieldPosition="0">
        <references count="2">
          <reference field="6" count="1" selected="0">
            <x v="8"/>
          </reference>
          <reference field="44" count="1">
            <x v="46"/>
          </reference>
        </references>
      </pivotArea>
    </format>
    <format dxfId="2318">
      <pivotArea dataOnly="0" labelOnly="1" fieldPosition="0">
        <references count="3">
          <reference field="6" count="1" selected="0">
            <x v="8"/>
          </reference>
          <reference field="10" count="1">
            <x v="3"/>
          </reference>
          <reference field="44" count="1" selected="0">
            <x v="46"/>
          </reference>
        </references>
      </pivotArea>
    </format>
    <format dxfId="2317">
      <pivotArea type="all" dataOnly="0" outline="0" fieldPosition="0"/>
    </format>
    <format dxfId="2316">
      <pivotArea outline="0" collapsedLevelsAreSubtotals="1" fieldPosition="0"/>
    </format>
    <format dxfId="2315">
      <pivotArea type="origin" dataOnly="0" labelOnly="1" outline="0" fieldPosition="0"/>
    </format>
    <format dxfId="2314">
      <pivotArea dataOnly="0" labelOnly="1" fieldPosition="0">
        <references count="1">
          <reference field="6" count="1">
            <x v="8"/>
          </reference>
        </references>
      </pivotArea>
    </format>
    <format dxfId="2313">
      <pivotArea dataOnly="0" labelOnly="1" fieldPosition="0">
        <references count="2">
          <reference field="6" count="1" selected="0">
            <x v="8"/>
          </reference>
          <reference field="44" count="1">
            <x v="46"/>
          </reference>
        </references>
      </pivotArea>
    </format>
    <format dxfId="2312">
      <pivotArea dataOnly="0" labelOnly="1" fieldPosition="0">
        <references count="3">
          <reference field="6" count="1" selected="0">
            <x v="8"/>
          </reference>
          <reference field="10" count="1">
            <x v="3"/>
          </reference>
          <reference field="44" count="1" selected="0">
            <x v="46"/>
          </reference>
        </references>
      </pivotArea>
    </format>
    <format dxfId="2311">
      <pivotArea type="all" dataOnly="0" outline="0" fieldPosition="0"/>
    </format>
    <format dxfId="2310">
      <pivotArea outline="0" collapsedLevelsAreSubtotals="1" fieldPosition="0"/>
    </format>
    <format dxfId="2309">
      <pivotArea type="origin" dataOnly="0" labelOnly="1" outline="0" fieldPosition="0"/>
    </format>
    <format dxfId="2308">
      <pivotArea dataOnly="0" labelOnly="1" fieldPosition="0">
        <references count="1">
          <reference field="6" count="1">
            <x v="8"/>
          </reference>
        </references>
      </pivotArea>
    </format>
    <format dxfId="2307">
      <pivotArea dataOnly="0" labelOnly="1" fieldPosition="0">
        <references count="2">
          <reference field="6" count="1" selected="0">
            <x v="8"/>
          </reference>
          <reference field="44" count="1">
            <x v="46"/>
          </reference>
        </references>
      </pivotArea>
    </format>
    <format dxfId="2306">
      <pivotArea dataOnly="0" labelOnly="1" fieldPosition="0">
        <references count="3">
          <reference field="6" count="1" selected="0">
            <x v="8"/>
          </reference>
          <reference field="10" count="1">
            <x v="3"/>
          </reference>
          <reference field="44" count="1" selected="0">
            <x v="46"/>
          </reference>
        </references>
      </pivotArea>
    </format>
    <format dxfId="2305">
      <pivotArea type="all" dataOnly="0" outline="0" fieldPosition="0"/>
    </format>
    <format dxfId="2304">
      <pivotArea outline="0" collapsedLevelsAreSubtotals="1" fieldPosition="0"/>
    </format>
    <format dxfId="2303">
      <pivotArea type="origin" dataOnly="0" labelOnly="1" outline="0" fieldPosition="0"/>
    </format>
    <format dxfId="2302">
      <pivotArea dataOnly="0" labelOnly="1" fieldPosition="0">
        <references count="1">
          <reference field="6" count="1">
            <x v="83"/>
          </reference>
        </references>
      </pivotArea>
    </format>
    <format dxfId="2301">
      <pivotArea dataOnly="0" labelOnly="1" fieldPosition="0">
        <references count="2">
          <reference field="6" count="1" selected="0">
            <x v="83"/>
          </reference>
          <reference field="44" count="1">
            <x v="46"/>
          </reference>
        </references>
      </pivotArea>
    </format>
    <format dxfId="2300">
      <pivotArea dataOnly="0" labelOnly="1" fieldPosition="0">
        <references count="3">
          <reference field="6" count="1" selected="0">
            <x v="83"/>
          </reference>
          <reference field="10" count="1">
            <x v="3"/>
          </reference>
          <reference field="44" count="1" selected="0">
            <x v="46"/>
          </reference>
        </references>
      </pivotArea>
    </format>
    <format dxfId="2299">
      <pivotArea type="all" dataOnly="0" outline="0" fieldPosition="0"/>
    </format>
    <format dxfId="2298">
      <pivotArea outline="0" collapsedLevelsAreSubtotals="1" fieldPosition="0"/>
    </format>
    <format dxfId="2297">
      <pivotArea type="origin" dataOnly="0" labelOnly="1" outline="0" fieldPosition="0"/>
    </format>
    <format dxfId="2296">
      <pivotArea dataOnly="0" labelOnly="1" fieldPosition="0">
        <references count="1">
          <reference field="6" count="1">
            <x v="83"/>
          </reference>
        </references>
      </pivotArea>
    </format>
    <format dxfId="2295">
      <pivotArea dataOnly="0" labelOnly="1" fieldPosition="0">
        <references count="2">
          <reference field="6" count="1" selected="0">
            <x v="83"/>
          </reference>
          <reference field="44" count="1">
            <x v="46"/>
          </reference>
        </references>
      </pivotArea>
    </format>
    <format dxfId="2294">
      <pivotArea dataOnly="0" labelOnly="1" fieldPosition="0">
        <references count="3">
          <reference field="6" count="1" selected="0">
            <x v="83"/>
          </reference>
          <reference field="10" count="1">
            <x v="3"/>
          </reference>
          <reference field="44" count="1" selected="0">
            <x v="46"/>
          </reference>
        </references>
      </pivotArea>
    </format>
    <format dxfId="2293">
      <pivotArea type="all" dataOnly="0" outline="0" fieldPosition="0"/>
    </format>
    <format dxfId="2292">
      <pivotArea outline="0" collapsedLevelsAreSubtotals="1" fieldPosition="0"/>
    </format>
    <format dxfId="2291">
      <pivotArea type="origin" dataOnly="0" labelOnly="1" outline="0" fieldPosition="0"/>
    </format>
    <format dxfId="2290">
      <pivotArea dataOnly="0" labelOnly="1" fieldPosition="0">
        <references count="1">
          <reference field="6" count="1">
            <x v="83"/>
          </reference>
        </references>
      </pivotArea>
    </format>
    <format dxfId="2289">
      <pivotArea dataOnly="0" labelOnly="1" fieldPosition="0">
        <references count="2">
          <reference field="6" count="1" selected="0">
            <x v="83"/>
          </reference>
          <reference field="44" count="1">
            <x v="46"/>
          </reference>
        </references>
      </pivotArea>
    </format>
    <format dxfId="2288">
      <pivotArea dataOnly="0" labelOnly="1" fieldPosition="0">
        <references count="3">
          <reference field="6" count="1" selected="0">
            <x v="83"/>
          </reference>
          <reference field="10" count="1">
            <x v="3"/>
          </reference>
          <reference field="44" count="1" selected="0">
            <x v="46"/>
          </reference>
        </references>
      </pivotArea>
    </format>
    <format dxfId="2287">
      <pivotArea type="all" dataOnly="0" outline="0" fieldPosition="0"/>
    </format>
    <format dxfId="2286">
      <pivotArea outline="0" collapsedLevelsAreSubtotals="1" fieldPosition="0"/>
    </format>
    <format dxfId="2285">
      <pivotArea type="origin" dataOnly="0" labelOnly="1" outline="0" fieldPosition="0"/>
    </format>
    <format dxfId="2284">
      <pivotArea dataOnly="0" labelOnly="1" fieldPosition="0">
        <references count="1">
          <reference field="6" count="1">
            <x v="83"/>
          </reference>
        </references>
      </pivotArea>
    </format>
    <format dxfId="2283">
      <pivotArea dataOnly="0" labelOnly="1" fieldPosition="0">
        <references count="2">
          <reference field="6" count="1" selected="0">
            <x v="83"/>
          </reference>
          <reference field="44" count="1">
            <x v="46"/>
          </reference>
        </references>
      </pivotArea>
    </format>
    <format dxfId="2282">
      <pivotArea dataOnly="0" labelOnly="1" fieldPosition="0">
        <references count="3">
          <reference field="6" count="1" selected="0">
            <x v="83"/>
          </reference>
          <reference field="10" count="1">
            <x v="3"/>
          </reference>
          <reference field="44" count="1" selected="0">
            <x v="46"/>
          </reference>
        </references>
      </pivotArea>
    </format>
    <format dxfId="2281">
      <pivotArea type="all" dataOnly="0" outline="0" fieldPosition="0"/>
    </format>
    <format dxfId="2280">
      <pivotArea outline="0" collapsedLevelsAreSubtotals="1" fieldPosition="0"/>
    </format>
    <format dxfId="2279">
      <pivotArea type="origin" dataOnly="0" labelOnly="1" outline="0" fieldPosition="0"/>
    </format>
    <format dxfId="2278">
      <pivotArea dataOnly="0" labelOnly="1" fieldPosition="0">
        <references count="1">
          <reference field="6" count="1">
            <x v="83"/>
          </reference>
        </references>
      </pivotArea>
    </format>
    <format dxfId="2277">
      <pivotArea dataOnly="0" labelOnly="1" fieldPosition="0">
        <references count="2">
          <reference field="6" count="1" selected="0">
            <x v="83"/>
          </reference>
          <reference field="44" count="1">
            <x v="46"/>
          </reference>
        </references>
      </pivotArea>
    </format>
    <format dxfId="2276">
      <pivotArea dataOnly="0" labelOnly="1" fieldPosition="0">
        <references count="3">
          <reference field="6" count="1" selected="0">
            <x v="83"/>
          </reference>
          <reference field="10" count="1">
            <x v="3"/>
          </reference>
          <reference field="44" count="1" selected="0">
            <x v="46"/>
          </reference>
        </references>
      </pivotArea>
    </format>
    <format dxfId="2275">
      <pivotArea type="all" dataOnly="0" outline="0" fieldPosition="0"/>
    </format>
    <format dxfId="2274">
      <pivotArea outline="0" collapsedLevelsAreSubtotals="1" fieldPosition="0"/>
    </format>
    <format dxfId="2273">
      <pivotArea type="origin" dataOnly="0" labelOnly="1" outline="0" fieldPosition="0"/>
    </format>
    <format dxfId="2272">
      <pivotArea dataOnly="0" labelOnly="1" fieldPosition="0">
        <references count="1">
          <reference field="6" count="1">
            <x v="83"/>
          </reference>
        </references>
      </pivotArea>
    </format>
    <format dxfId="2271">
      <pivotArea dataOnly="0" labelOnly="1" fieldPosition="0">
        <references count="2">
          <reference field="6" count="1" selected="0">
            <x v="83"/>
          </reference>
          <reference field="44" count="1">
            <x v="46"/>
          </reference>
        </references>
      </pivotArea>
    </format>
    <format dxfId="2270">
      <pivotArea dataOnly="0" labelOnly="1" fieldPosition="0">
        <references count="3">
          <reference field="6" count="1" selected="0">
            <x v="83"/>
          </reference>
          <reference field="10" count="1">
            <x v="3"/>
          </reference>
          <reference field="44" count="1" selected="0">
            <x v="46"/>
          </reference>
        </references>
      </pivotArea>
    </format>
    <format dxfId="2269">
      <pivotArea type="all" dataOnly="0" outline="0" fieldPosition="0"/>
    </format>
    <format dxfId="2268">
      <pivotArea outline="0" collapsedLevelsAreSubtotals="1" fieldPosition="0"/>
    </format>
    <format dxfId="2267">
      <pivotArea type="origin" dataOnly="0" labelOnly="1" outline="0" fieldPosition="0"/>
    </format>
    <format dxfId="2266">
      <pivotArea dataOnly="0" labelOnly="1" fieldPosition="0">
        <references count="1">
          <reference field="6" count="1">
            <x v="83"/>
          </reference>
        </references>
      </pivotArea>
    </format>
    <format dxfId="2265">
      <pivotArea dataOnly="0" labelOnly="1" fieldPosition="0">
        <references count="2">
          <reference field="6" count="1" selected="0">
            <x v="83"/>
          </reference>
          <reference field="44" count="1">
            <x v="46"/>
          </reference>
        </references>
      </pivotArea>
    </format>
    <format dxfId="2264">
      <pivotArea dataOnly="0" labelOnly="1" fieldPosition="0">
        <references count="3">
          <reference field="6" count="1" selected="0">
            <x v="83"/>
          </reference>
          <reference field="10" count="1">
            <x v="3"/>
          </reference>
          <reference field="44" count="1" selected="0">
            <x v="46"/>
          </reference>
        </references>
      </pivotArea>
    </format>
    <format dxfId="2263">
      <pivotArea type="all" dataOnly="0" outline="0" fieldPosition="0"/>
    </format>
    <format dxfId="2262">
      <pivotArea outline="0" collapsedLevelsAreSubtotals="1" fieldPosition="0"/>
    </format>
    <format dxfId="2261">
      <pivotArea type="origin" dataOnly="0" labelOnly="1" outline="0" fieldPosition="0"/>
    </format>
    <format dxfId="2260">
      <pivotArea dataOnly="0" labelOnly="1" fieldPosition="0">
        <references count="1">
          <reference field="6" count="1">
            <x v="83"/>
          </reference>
        </references>
      </pivotArea>
    </format>
    <format dxfId="2259">
      <pivotArea dataOnly="0" labelOnly="1" fieldPosition="0">
        <references count="2">
          <reference field="6" count="1" selected="0">
            <x v="83"/>
          </reference>
          <reference field="44" count="1">
            <x v="46"/>
          </reference>
        </references>
      </pivotArea>
    </format>
    <format dxfId="2258">
      <pivotArea dataOnly="0" labelOnly="1" fieldPosition="0">
        <references count="3">
          <reference field="6" count="1" selected="0">
            <x v="83"/>
          </reference>
          <reference field="10" count="1">
            <x v="3"/>
          </reference>
          <reference field="44" count="1" selected="0">
            <x v="46"/>
          </reference>
        </references>
      </pivotArea>
    </format>
    <format dxfId="2257">
      <pivotArea type="all" dataOnly="0" outline="0" fieldPosition="0"/>
    </format>
    <format dxfId="2256">
      <pivotArea outline="0" collapsedLevelsAreSubtotals="1" fieldPosition="0"/>
    </format>
    <format dxfId="2255">
      <pivotArea type="origin" dataOnly="0" labelOnly="1" outline="0" fieldPosition="0"/>
    </format>
    <format dxfId="2254">
      <pivotArea dataOnly="0" labelOnly="1" fieldPosition="0">
        <references count="1">
          <reference field="6" count="1">
            <x v="83"/>
          </reference>
        </references>
      </pivotArea>
    </format>
    <format dxfId="2253">
      <pivotArea dataOnly="0" labelOnly="1" fieldPosition="0">
        <references count="2">
          <reference field="6" count="1" selected="0">
            <x v="83"/>
          </reference>
          <reference field="44" count="1">
            <x v="46"/>
          </reference>
        </references>
      </pivotArea>
    </format>
    <format dxfId="2252">
      <pivotArea dataOnly="0" labelOnly="1" fieldPosition="0">
        <references count="3">
          <reference field="6" count="1" selected="0">
            <x v="83"/>
          </reference>
          <reference field="10" count="1">
            <x v="3"/>
          </reference>
          <reference field="44" count="1" selected="0">
            <x v="46"/>
          </reference>
        </references>
      </pivotArea>
    </format>
    <format dxfId="2251">
      <pivotArea type="all" dataOnly="0" outline="0" fieldPosition="0"/>
    </format>
    <format dxfId="2250">
      <pivotArea outline="0" collapsedLevelsAreSubtotals="1" fieldPosition="0"/>
    </format>
    <format dxfId="2249">
      <pivotArea type="origin" dataOnly="0" labelOnly="1" outline="0" fieldPosition="0"/>
    </format>
    <format dxfId="2248">
      <pivotArea dataOnly="0" labelOnly="1" fieldPosition="0">
        <references count="1">
          <reference field="6" count="1">
            <x v="83"/>
          </reference>
        </references>
      </pivotArea>
    </format>
    <format dxfId="2247">
      <pivotArea dataOnly="0" labelOnly="1" fieldPosition="0">
        <references count="2">
          <reference field="6" count="1" selected="0">
            <x v="83"/>
          </reference>
          <reference field="44" count="1">
            <x v="46"/>
          </reference>
        </references>
      </pivotArea>
    </format>
    <format dxfId="2246">
      <pivotArea dataOnly="0" labelOnly="1" fieldPosition="0">
        <references count="3">
          <reference field="6" count="1" selected="0">
            <x v="83"/>
          </reference>
          <reference field="10" count="1">
            <x v="3"/>
          </reference>
          <reference field="44" count="1" selected="0">
            <x v="46"/>
          </reference>
        </references>
      </pivotArea>
    </format>
    <format dxfId="2245">
      <pivotArea type="all" dataOnly="0" outline="0" fieldPosition="0"/>
    </format>
    <format dxfId="2244">
      <pivotArea outline="0" collapsedLevelsAreSubtotals="1" fieldPosition="0"/>
    </format>
    <format dxfId="2243">
      <pivotArea type="origin" dataOnly="0" labelOnly="1" outline="0" fieldPosition="0"/>
    </format>
    <format dxfId="2242">
      <pivotArea dataOnly="0" labelOnly="1" fieldPosition="0">
        <references count="1">
          <reference field="6" count="1">
            <x v="83"/>
          </reference>
        </references>
      </pivotArea>
    </format>
    <format dxfId="2241">
      <pivotArea dataOnly="0" labelOnly="1" fieldPosition="0">
        <references count="2">
          <reference field="6" count="1" selected="0">
            <x v="83"/>
          </reference>
          <reference field="44" count="1">
            <x v="46"/>
          </reference>
        </references>
      </pivotArea>
    </format>
    <format dxfId="2240">
      <pivotArea dataOnly="0" labelOnly="1" fieldPosition="0">
        <references count="3">
          <reference field="6" count="1" selected="0">
            <x v="83"/>
          </reference>
          <reference field="10" count="1">
            <x v="3"/>
          </reference>
          <reference field="44" count="1" selected="0">
            <x v="46"/>
          </reference>
        </references>
      </pivotArea>
    </format>
    <format dxfId="2239">
      <pivotArea type="all" dataOnly="0" outline="0" fieldPosition="0"/>
    </format>
    <format dxfId="2238">
      <pivotArea outline="0" collapsedLevelsAreSubtotals="1" fieldPosition="0"/>
    </format>
    <format dxfId="2237">
      <pivotArea type="origin" dataOnly="0" labelOnly="1" outline="0" fieldPosition="0"/>
    </format>
    <format dxfId="2236">
      <pivotArea dataOnly="0" labelOnly="1" fieldPosition="0">
        <references count="1">
          <reference field="6" count="1">
            <x v="83"/>
          </reference>
        </references>
      </pivotArea>
    </format>
    <format dxfId="2235">
      <pivotArea dataOnly="0" labelOnly="1" fieldPosition="0">
        <references count="2">
          <reference field="6" count="1" selected="0">
            <x v="83"/>
          </reference>
          <reference field="44" count="1">
            <x v="46"/>
          </reference>
        </references>
      </pivotArea>
    </format>
    <format dxfId="2234">
      <pivotArea dataOnly="0" labelOnly="1" fieldPosition="0">
        <references count="3">
          <reference field="6" count="1" selected="0">
            <x v="83"/>
          </reference>
          <reference field="10" count="1">
            <x v="3"/>
          </reference>
          <reference field="44" count="1" selected="0">
            <x v="46"/>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36194CF-F5C0-4192-A540-69E0B7F29FC5}" name="PivotTable4" cacheId="34" applyNumberFormats="0" applyBorderFormats="0" applyFontFormats="0" applyPatternFormats="0" applyAlignmentFormats="0" applyWidthHeightFormats="1" dataCaption="Values" missingCaption="--" tag="306fa4ae-767e-404d-aabf-a329be94e539" updatedVersion="6" minRefreshableVersion="3" showDrill="0" subtotalHiddenItems="1" colGrandTotals="0" itemPrintTitles="1" createdVersion="6" indent="0" showHeaders="0" outline="1" outlineData="1" multipleFieldFilters="0" fieldListSortAscending="1">
  <location ref="A306:L319" firstHeaderRow="0" firstDataRow="8" firstDataCol="6" rowPageCount="5" colPageCount="1"/>
  <pivotFields count="19">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Col" allDrilled="1" outline="0" showAll="0" dataSourceSort="1" defaultSubtotal="0" defaultAttributeDrillState="1">
      <items count="6">
        <item x="0"/>
        <item x="1"/>
        <item x="2"/>
        <item x="3"/>
        <item x="4"/>
        <item x="5"/>
      </items>
    </pivotField>
    <pivotField axis="axisCol" allDrilled="1" outline="0" showAll="0" dataSourceSort="1" defaultSubtotal="0" defaultAttributeDrillState="1">
      <items count="4">
        <item x="0"/>
        <item x="1"/>
        <item x="2"/>
        <item x="3"/>
      </items>
    </pivotField>
    <pivotField axis="axisCol" allDrilled="1" outline="0" showAll="0" dataSourceSort="1" defaultSubtotal="0" defaultAttributeDrillState="1">
      <items count="2">
        <item x="0"/>
        <item x="1"/>
      </items>
    </pivotField>
    <pivotField axis="axisCol" allDrilled="1" outline="0" showAll="0" dataSourceSort="1" defaultSubtotal="0" defaultAttributeDrillState="1">
      <items count="6">
        <item x="0"/>
        <item x="1"/>
        <item x="2"/>
        <item x="3"/>
        <item x="4"/>
        <item x="5"/>
      </items>
    </pivotField>
    <pivotField axis="axisCol" allDrilled="1" outline="0" showAll="0" dataSourceSort="1" defaultSubtotal="0" defaultAttributeDrillState="1">
      <items count="1">
        <item x="0"/>
      </items>
    </pivotField>
    <pivotField axis="axisCol" allDrilled="1" outline="0" showAll="0" dataSourceSort="1" defaultSubtotal="0" defaultAttributeDrillState="1">
      <items count="1">
        <item x="0"/>
      </items>
    </pivotField>
    <pivotField axis="axisCol" allDrilled="1" outline="0" showAll="0" dataSourceSort="1" defaultSubtotal="0" defaultAttributeDrillState="1">
      <items count="1">
        <item x="0"/>
      </items>
    </pivotField>
    <pivotField axis="axisRow" allDrilled="1" outline="0" showAll="0" dataSourceSort="1" defaultSubtotal="0" defaultAttributeDrillState="1">
      <items count="5">
        <item x="0"/>
        <item x="1"/>
        <item x="2"/>
        <item x="3"/>
        <item x="4"/>
      </items>
    </pivotField>
    <pivotField axis="axisRow" allDrilled="1" outline="0" showAll="0" dataSourceSort="1" defaultSubtotal="0" defaultAttributeDrillState="1">
      <items count="2">
        <item x="0"/>
        <item x="1"/>
      </items>
    </pivotField>
    <pivotField axis="axisRow" allDrilled="1" outline="0" showAll="0" dataSourceSort="1" defaultSubtotal="0" defaultAttributeDrillState="1">
      <items count="4">
        <item x="0"/>
        <item x="1"/>
        <item x="2"/>
        <item x="3"/>
      </items>
    </pivotField>
    <pivotField axis="axisCol" allDrilled="1" outline="0" showAll="0" dataSourceSort="1" defaultSubtotal="0" defaultAttributeDrillState="1">
      <items count="2">
        <item x="0"/>
        <item x="1"/>
      </items>
    </pivotField>
    <pivotField axis="axisRow" allDrilled="1" outline="0" showAll="0" dataSourceSort="1" defaultSubtotal="0" defaultAttributeDrillState="1">
      <items count="5">
        <item x="0"/>
        <item x="1"/>
        <item x="2"/>
        <item x="3"/>
        <item x="4"/>
      </items>
    </pivotField>
    <pivotField axis="axisRow" allDrilled="1" outline="0" showAll="0" dataSourceSort="1" defaultSubtotal="0" defaultAttributeDrillState="1">
      <items count="4">
        <item x="0"/>
        <item x="1"/>
        <item x="2"/>
        <item x="3"/>
      </items>
    </pivotField>
    <pivotField axis="axisRow" allDrilled="1" outline="0" showAll="0" dataSourceSort="1" defaultSubtotal="0" defaultAttributeDrillState="1">
      <items count="5">
        <item x="0"/>
        <item x="1"/>
        <item x="2"/>
        <item x="3"/>
        <item x="4"/>
      </items>
    </pivotField>
  </pivotFields>
  <rowFields count="6">
    <field x="16"/>
    <field x="12"/>
    <field x="13"/>
    <field x="18"/>
    <field x="17"/>
    <field x="14"/>
  </rowFields>
  <rowItems count="6">
    <i>
      <x/>
      <x/>
      <x/>
      <x/>
      <x/>
      <x/>
    </i>
    <i>
      <x v="1"/>
      <x v="1"/>
      <x/>
      <x v="1"/>
      <x v="1"/>
      <x v="1"/>
    </i>
    <i>
      <x v="2"/>
      <x v="2"/>
      <x/>
      <x v="2"/>
      <x v="2"/>
      <x v="2"/>
    </i>
    <i>
      <x v="3"/>
      <x v="3"/>
      <x/>
      <x v="3"/>
      <x v="1"/>
      <x v="1"/>
    </i>
    <i>
      <x v="4"/>
      <x v="4"/>
      <x v="1"/>
      <x v="4"/>
      <x v="3"/>
      <x v="3"/>
    </i>
    <i t="grand">
      <x/>
    </i>
  </rowItems>
  <colFields count="8">
    <field x="5"/>
    <field x="6"/>
    <field x="8"/>
    <field x="7"/>
    <field x="9"/>
    <field x="10"/>
    <field x="11"/>
    <field x="15"/>
  </colFields>
  <colItems count="6">
    <i>
      <x/>
      <x/>
      <x/>
      <x/>
      <x/>
      <x/>
      <x/>
      <x/>
    </i>
    <i>
      <x v="1"/>
      <x/>
      <x v="1"/>
      <x/>
      <x/>
      <x/>
      <x/>
      <x/>
    </i>
    <i>
      <x v="2"/>
      <x/>
      <x v="2"/>
      <x/>
      <x/>
      <x/>
      <x/>
      <x/>
    </i>
    <i>
      <x v="3"/>
      <x v="1"/>
      <x v="3"/>
      <x v="1"/>
      <x/>
      <x/>
      <x/>
      <x v="1"/>
    </i>
    <i>
      <x v="4"/>
      <x v="2"/>
      <x v="4"/>
      <x/>
      <x/>
      <x/>
      <x/>
      <x/>
    </i>
    <i>
      <x v="5"/>
      <x v="3"/>
      <x v="5"/>
      <x/>
      <x/>
      <x/>
      <x/>
      <x/>
    </i>
  </colItems>
  <pageFields count="5">
    <pageField fld="1" hier="108" name="[Table_Quantities 1].[DGN Name].[All]" cap="All"/>
    <pageField fld="2" hier="109" name="[Table_Quantities 1].[Work Item].[All]" cap="All"/>
    <pageField fld="0" hier="107" name="[Table_Quantities 1].[Funding Code].[All]" cap="All"/>
    <pageField fld="3" hier="110" name="[Table_Quantities 1].[Table - Type].&amp;[DRAIN]" cap="DRAIN"/>
    <pageField fld="4" hier="111" name="[Table_Quantities 1].[Table - Name].[All]" cap="All"/>
  </pageFields>
  <formats count="49">
    <format dxfId="1927">
      <pivotArea outline="0" collapsedLevelsAreSubtotals="1" fieldPosition="0"/>
    </format>
    <format dxfId="1926">
      <pivotArea type="all" dataOnly="0" outline="0" fieldPosition="0"/>
    </format>
    <format dxfId="1925">
      <pivotArea outline="0" collapsedLevelsAreSubtotals="1" fieldPosition="0"/>
    </format>
    <format dxfId="1924">
      <pivotArea type="origin" dataOnly="0" labelOnly="1" outline="0" fieldPosition="0"/>
    </format>
    <format dxfId="1923">
      <pivotArea dataOnly="0" labelOnly="1" fieldPosition="0">
        <references count="1">
          <reference field="16" count="0"/>
        </references>
      </pivotArea>
    </format>
    <format dxfId="1922">
      <pivotArea dataOnly="0" labelOnly="1" grandRow="1" outline="0" fieldPosition="0"/>
    </format>
    <format dxfId="1921">
      <pivotArea dataOnly="0" labelOnly="1" fieldPosition="0">
        <references count="2">
          <reference field="12" count="1">
            <x v="4"/>
          </reference>
          <reference field="16" count="1" selected="0">
            <x v="4"/>
          </reference>
        </references>
      </pivotArea>
    </format>
    <format dxfId="1920">
      <pivotArea dataOnly="0" labelOnly="1" fieldPosition="0">
        <references count="3">
          <reference field="12" count="1" selected="0">
            <x v="4"/>
          </reference>
          <reference field="13" count="1">
            <x v="1"/>
          </reference>
          <reference field="16" count="1" selected="0">
            <x v="4"/>
          </reference>
        </references>
      </pivotArea>
    </format>
    <format dxfId="1919">
      <pivotArea dataOnly="0" labelOnly="1" fieldPosition="0">
        <references count="4">
          <reference field="12" count="1" selected="0">
            <x v="4"/>
          </reference>
          <reference field="13" count="1" selected="0">
            <x v="1"/>
          </reference>
          <reference field="16" count="1" selected="0">
            <x v="4"/>
          </reference>
          <reference field="18" count="1">
            <x v="4"/>
          </reference>
        </references>
      </pivotArea>
    </format>
    <format dxfId="1918">
      <pivotArea dataOnly="0" labelOnly="1" fieldPosition="0">
        <references count="5">
          <reference field="12" count="1" selected="0">
            <x v="4"/>
          </reference>
          <reference field="13" count="1" selected="0">
            <x v="1"/>
          </reference>
          <reference field="16" count="1" selected="0">
            <x v="4"/>
          </reference>
          <reference field="17" count="1">
            <x v="3"/>
          </reference>
          <reference field="18" count="1" selected="0">
            <x v="4"/>
          </reference>
        </references>
      </pivotArea>
    </format>
    <format dxfId="1917">
      <pivotArea dataOnly="0" labelOnly="1" fieldPosition="0">
        <references count="6">
          <reference field="12" count="1" selected="0">
            <x v="4"/>
          </reference>
          <reference field="13" count="1" selected="0">
            <x v="1"/>
          </reference>
          <reference field="14" count="1">
            <x v="3"/>
          </reference>
          <reference field="16" count="1" selected="0">
            <x v="4"/>
          </reference>
          <reference field="17" count="1" selected="0">
            <x v="3"/>
          </reference>
          <reference field="18" count="1" selected="0">
            <x v="4"/>
          </reference>
        </references>
      </pivotArea>
    </format>
    <format dxfId="1916">
      <pivotArea dataOnly="0" labelOnly="1" fieldPosition="0">
        <references count="1">
          <reference field="5" count="0"/>
        </references>
      </pivotArea>
    </format>
    <format dxfId="1915">
      <pivotArea type="all" dataOnly="0" outline="0" fieldPosition="0"/>
    </format>
    <format dxfId="1914">
      <pivotArea outline="0" collapsedLevelsAreSubtotals="1" fieldPosition="0"/>
    </format>
    <format dxfId="1913">
      <pivotArea type="origin" dataOnly="0" labelOnly="1" outline="0" fieldPosition="0"/>
    </format>
    <format dxfId="1912">
      <pivotArea dataOnly="0" labelOnly="1" fieldPosition="0">
        <references count="1">
          <reference field="16" count="0"/>
        </references>
      </pivotArea>
    </format>
    <format dxfId="1911">
      <pivotArea dataOnly="0" labelOnly="1" grandRow="1" outline="0" fieldPosition="0"/>
    </format>
    <format dxfId="1910">
      <pivotArea dataOnly="0" labelOnly="1" fieldPosition="0">
        <references count="2">
          <reference field="12" count="1">
            <x v="4"/>
          </reference>
          <reference field="16" count="1" selected="0">
            <x v="4"/>
          </reference>
        </references>
      </pivotArea>
    </format>
    <format dxfId="1909">
      <pivotArea dataOnly="0" labelOnly="1" fieldPosition="0">
        <references count="3">
          <reference field="12" count="1" selected="0">
            <x v="4"/>
          </reference>
          <reference field="13" count="1">
            <x v="1"/>
          </reference>
          <reference field="16" count="1" selected="0">
            <x v="4"/>
          </reference>
        </references>
      </pivotArea>
    </format>
    <format dxfId="1908">
      <pivotArea dataOnly="0" labelOnly="1" fieldPosition="0">
        <references count="4">
          <reference field="12" count="1" selected="0">
            <x v="4"/>
          </reference>
          <reference field="13" count="1" selected="0">
            <x v="1"/>
          </reference>
          <reference field="16" count="1" selected="0">
            <x v="4"/>
          </reference>
          <reference field="18" count="1">
            <x v="4"/>
          </reference>
        </references>
      </pivotArea>
    </format>
    <format dxfId="1907">
      <pivotArea dataOnly="0" labelOnly="1" fieldPosition="0">
        <references count="5">
          <reference field="12" count="1" selected="0">
            <x v="4"/>
          </reference>
          <reference field="13" count="1" selected="0">
            <x v="1"/>
          </reference>
          <reference field="16" count="1" selected="0">
            <x v="4"/>
          </reference>
          <reference field="17" count="1">
            <x v="3"/>
          </reference>
          <reference field="18" count="1" selected="0">
            <x v="4"/>
          </reference>
        </references>
      </pivotArea>
    </format>
    <format dxfId="1906">
      <pivotArea dataOnly="0" labelOnly="1" fieldPosition="0">
        <references count="6">
          <reference field="12" count="1" selected="0">
            <x v="4"/>
          </reference>
          <reference field="13" count="1" selected="0">
            <x v="1"/>
          </reference>
          <reference field="14" count="1">
            <x v="3"/>
          </reference>
          <reference field="16" count="1" selected="0">
            <x v="4"/>
          </reference>
          <reference field="17" count="1" selected="0">
            <x v="3"/>
          </reference>
          <reference field="18" count="1" selected="0">
            <x v="4"/>
          </reference>
        </references>
      </pivotArea>
    </format>
    <format dxfId="1905">
      <pivotArea dataOnly="0" labelOnly="1" fieldPosition="0">
        <references count="1">
          <reference field="5" count="0"/>
        </references>
      </pivotArea>
    </format>
    <format dxfId="1904">
      <pivotArea outline="0" collapsedLevelsAreSubtotals="1" fieldPosition="0"/>
    </format>
    <format dxfId="1903">
      <pivotArea outline="0" collapsedLevelsAreSubtotals="1" fieldPosition="0"/>
    </format>
    <format dxfId="1902">
      <pivotArea outline="0" collapsedLevelsAreSubtotals="1" fieldPosition="0"/>
    </format>
    <format dxfId="1901">
      <pivotArea outline="0" collapsedLevelsAreSubtotals="1" fieldPosition="0"/>
    </format>
    <format dxfId="1900">
      <pivotArea outline="0" collapsedLevelsAreSubtotals="1" fieldPosition="0"/>
    </format>
    <format dxfId="1899">
      <pivotArea outline="0" collapsedLevelsAreSubtotals="1" fieldPosition="0"/>
    </format>
    <format dxfId="1898">
      <pivotArea outline="0" collapsedLevelsAreSubtotals="1" fieldPosition="0"/>
    </format>
    <format dxfId="1897">
      <pivotArea outline="0" collapsedLevelsAreSubtotals="1" fieldPosition="0"/>
    </format>
    <format dxfId="1896">
      <pivotArea outline="0" collapsedLevelsAreSubtotals="1" fieldPosition="0"/>
    </format>
    <format dxfId="1895">
      <pivotArea outline="0" collapsedLevelsAreSubtotals="1" fieldPosition="0"/>
    </format>
    <format dxfId="1894">
      <pivotArea outline="0" collapsedLevelsAreSubtotals="1" fieldPosition="0"/>
    </format>
    <format dxfId="1893">
      <pivotArea outline="0" collapsedLevelsAreSubtotals="1" fieldPosition="0"/>
    </format>
    <format dxfId="1892">
      <pivotArea outline="0" collapsedLevelsAreSubtotals="1" fieldPosition="0"/>
    </format>
    <format dxfId="1891">
      <pivotArea outline="0" collapsedLevelsAreSubtotals="1" fieldPosition="0"/>
    </format>
    <format dxfId="1890">
      <pivotArea outline="0" collapsedLevelsAreSubtotals="1" fieldPosition="0"/>
    </format>
    <format dxfId="1889">
      <pivotArea outline="0" collapsedLevelsAreSubtotals="1" fieldPosition="0"/>
    </format>
    <format dxfId="1888">
      <pivotArea outline="0" collapsedLevelsAreSubtotals="1" fieldPosition="0"/>
    </format>
    <format dxfId="1887">
      <pivotArea outline="0" collapsedLevelsAreSubtotals="1" fieldPosition="0"/>
    </format>
    <format dxfId="1886">
      <pivotArea outline="0" collapsedLevelsAreSubtotals="1" fieldPosition="0"/>
    </format>
    <format dxfId="1885">
      <pivotArea outline="0" collapsedLevelsAreSubtotals="1" fieldPosition="0"/>
    </format>
    <format dxfId="1884">
      <pivotArea outline="0" collapsedLevelsAreSubtotals="1" fieldPosition="0"/>
    </format>
    <format dxfId="1883">
      <pivotArea outline="0" collapsedLevelsAreSubtotals="1" fieldPosition="0"/>
    </format>
    <format dxfId="1882">
      <pivotArea outline="0" collapsedLevelsAreSubtotals="1" fieldPosition="0"/>
    </format>
    <format dxfId="1881">
      <pivotArea outline="0" collapsedLevelsAreSubtotals="1" fieldPosition="0"/>
    </format>
    <format dxfId="1880">
      <pivotArea outline="0" collapsedLevelsAreSubtotals="1" fieldPosition="0"/>
    </format>
    <format dxfId="1879">
      <pivotArea outline="0" collapsedLevelsAreSubtotals="1" fieldPosition="0"/>
    </format>
  </formats>
  <pivotHierarchies count="20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5" showRowHeaders="1" showColHeaders="1" showRowStripes="0" showColStripes="0" showLastColumn="1"/>
  <rowHierarchiesUsage count="6">
    <rowHierarchyUsage hierarchyUsage="13"/>
    <rowHierarchyUsage hierarchyUsage="14"/>
    <rowHierarchyUsage hierarchyUsage="15"/>
    <rowHierarchyUsage hierarchyUsage="25"/>
    <rowHierarchyUsage hierarchyUsage="24"/>
    <rowHierarchyUsage hierarchyUsage="23"/>
  </rowHierarchiesUsage>
  <colHierarchiesUsage count="8">
    <colHierarchyUsage hierarchyUsage="113"/>
    <colHierarchyUsage hierarchyUsage="144"/>
    <colHierarchyUsage hierarchyUsage="145"/>
    <colHierarchyUsage hierarchyUsage="146"/>
    <colHierarchyUsage hierarchyUsage="147"/>
    <colHierarchyUsage hierarchyUsage="148"/>
    <colHierarchyUsage hierarchyUsage="149"/>
    <colHierarchyUsage hierarchyUsage="1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Quantities 1]"/>
        <x15:activeTabTopLevelEntity name="[Table_Drain 1]"/>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EC64E87-5A3A-4882-B6F8-3AA8ECD74A41}" name="PivotTable1" cacheId="40" applyNumberFormats="0" applyBorderFormats="0" applyFontFormats="0" applyPatternFormats="0" applyAlignmentFormats="0" applyWidthHeightFormats="1" dataCaption="Values" missingCaption="--" tag="306fa4ae-767e-404d-aabf-a329be94e539" updatedVersion="6" minRefreshableVersion="3" showDrill="0" subtotalHiddenItems="1" colGrandTotals="0" itemPrintTitles="1" createdVersion="6" indent="0" showHeaders="0" outline="1" outlineData="1" multipleFieldFilters="0" fieldListSortAscending="1">
  <location ref="A8:I21" firstHeaderRow="1" firstDataRow="9" firstDataCol="6" rowPageCount="5" colPageCount="1"/>
  <pivotFields count="20">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Col" allDrilled="1" outline="0" showAll="0" dataSourceSort="1" defaultSubtotal="0" defaultAttributeDrillState="1">
      <items count="3">
        <item x="0"/>
        <item x="1"/>
        <item x="2"/>
      </items>
    </pivotField>
    <pivotField axis="axisCol" allDrilled="1" outline="0" showAll="0" dataSourceSort="1" defaultSubtotal="0" defaultAttributeDrillState="1">
      <items count="3">
        <item x="0"/>
        <item x="1"/>
        <item x="2"/>
      </items>
    </pivotField>
    <pivotField axis="axisCol" allDrilled="1" outline="0" showAll="0" dataSourceSort="1" defaultSubtotal="0" defaultAttributeDrillState="1">
      <items count="2">
        <item x="0"/>
        <item x="1"/>
      </items>
    </pivotField>
    <pivotField axis="axisCol" allDrilled="1" outline="0" showAll="0" dataSourceSort="1" defaultSubtotal="0" defaultAttributeDrillState="1">
      <items count="3">
        <item x="0"/>
        <item x="1"/>
        <item x="2"/>
      </items>
    </pivotField>
    <pivotField axis="axisCol" allDrilled="1" outline="0" showAll="0" dataSourceSort="1" defaultSubtotal="0" defaultAttributeDrillState="1">
      <items count="1">
        <item x="0"/>
      </items>
    </pivotField>
    <pivotField axis="axisCol" allDrilled="1" outline="0" showAll="0" dataSourceSort="1" defaultSubtotal="0" defaultAttributeDrillState="1">
      <items count="1">
        <item x="0"/>
      </items>
    </pivotField>
    <pivotField axis="axisCol" allDrilled="1" outline="0" showAll="0" dataSourceSort="1" defaultSubtotal="0" defaultAttributeDrillState="1">
      <items count="1">
        <item x="0" e="0"/>
      </items>
    </pivotField>
    <pivotField axis="axisRow" allDrilled="1" outline="0" showAll="0" dataSourceSort="1" defaultSubtotal="0" defaultAttributeDrillState="1">
      <items count="5">
        <item x="0"/>
        <item x="1"/>
        <item x="2"/>
        <item x="3"/>
        <item x="4"/>
      </items>
    </pivotField>
    <pivotField axis="axisRow" allDrilled="1" outline="0" showAll="0" dataSourceSort="1" defaultSubtotal="0" defaultAttributeDrillState="1">
      <items count="2">
        <item x="0"/>
        <item x="1"/>
      </items>
    </pivotField>
    <pivotField axis="axisRow" allDrilled="1" outline="0" showAll="0" dataSourceSort="1" defaultSubtotal="0" defaultAttributeDrillState="1">
      <items count="4">
        <item x="0"/>
        <item x="1"/>
        <item x="2"/>
        <item x="3"/>
      </items>
    </pivotField>
    <pivotField axis="axisCol" allDrilled="1" outline="0" showAll="0" dataSourceSort="1" defaultSubtotal="0" defaultAttributeDrillState="1">
      <items count="2">
        <item x="0"/>
        <item x="1"/>
      </items>
    </pivotField>
    <pivotField axis="axisRow" allDrilled="1" outline="0" showAll="0" dataSourceSort="1" defaultSubtotal="0" defaultAttributeDrillState="1">
      <items count="5">
        <item x="0"/>
        <item x="1"/>
        <item x="2"/>
        <item x="3"/>
        <item x="4"/>
      </items>
    </pivotField>
    <pivotField axis="axisRow" allDrilled="1" outline="0" showAll="0" dataSourceSort="1" defaultSubtotal="0" defaultAttributeDrillState="1">
      <items count="4">
        <item x="0"/>
        <item x="1"/>
        <item x="2"/>
        <item x="3"/>
      </items>
    </pivotField>
    <pivotField axis="axisRow" allDrilled="1" outline="0" showAll="0" dataSourceSort="1" defaultSubtotal="0" defaultAttributeDrillState="1">
      <items count="5">
        <item x="0"/>
        <item x="1"/>
        <item x="2"/>
        <item x="3"/>
        <item x="4"/>
      </items>
    </pivotField>
    <pivotField dataField="1" showAll="0"/>
  </pivotFields>
  <rowFields count="6">
    <field x="16"/>
    <field x="12"/>
    <field x="13"/>
    <field x="18"/>
    <field x="17"/>
    <field x="14"/>
  </rowFields>
  <rowItems count="5">
    <i>
      <x/>
      <x/>
      <x/>
      <x/>
      <x/>
      <x/>
    </i>
    <i>
      <x v="1"/>
      <x v="1"/>
      <x/>
      <x v="1"/>
      <x v="1"/>
      <x v="1"/>
    </i>
    <i>
      <x v="2"/>
      <x v="2"/>
      <x/>
      <x v="2"/>
      <x v="2"/>
      <x v="2"/>
    </i>
    <i>
      <x v="3"/>
      <x v="3"/>
      <x/>
      <x v="3"/>
      <x v="1"/>
      <x v="1"/>
    </i>
    <i t="grand">
      <x/>
    </i>
  </rowItems>
  <colFields count="8">
    <field x="5"/>
    <field x="6"/>
    <field x="8"/>
    <field x="7"/>
    <field x="9"/>
    <field x="10"/>
    <field x="11"/>
    <field x="15"/>
  </colFields>
  <colItems count="3">
    <i>
      <x/>
      <x/>
      <x/>
      <x/>
      <x/>
      <x/>
      <x/>
    </i>
    <i>
      <x v="1"/>
      <x v="1"/>
      <x v="1"/>
      <x v="1"/>
      <x/>
      <x/>
      <x/>
    </i>
    <i>
      <x v="2"/>
      <x v="2"/>
      <x v="2"/>
      <x v="1"/>
      <x/>
      <x/>
      <x/>
    </i>
  </colItems>
  <pageFields count="5">
    <pageField fld="1" hier="108" name="[Table_Quantities 1].[DGN Name].&amp;[US23_Drain_001]" cap="US23_Drain_001"/>
    <pageField fld="2" hier="109" name="[Table_Quantities 1].[Work Item].&amp;[DRAIN]" cap="DRAIN"/>
    <pageField fld="0" hier="107" name="[Table_Quantities 1].[Funding Code].[All]" cap="All"/>
    <pageField fld="3" hier="110" name="[Table_Quantities 1].[Table - Type].&amp;[DRAIN]" cap="DRAIN"/>
    <pageField fld="4" hier="111" name="[Table_Quantities 1].[Table - Name].[All]" cap="All"/>
  </pageFields>
  <dataFields count="1">
    <dataField name="Count of QuantityCalc" fld="19" subtotal="count" baseField="14" baseItem="2"/>
  </dataFields>
  <formats count="49">
    <format dxfId="1976">
      <pivotArea outline="0" collapsedLevelsAreSubtotals="1" fieldPosition="0"/>
    </format>
    <format dxfId="1975">
      <pivotArea type="all" dataOnly="0" outline="0" fieldPosition="0"/>
    </format>
    <format dxfId="1974">
      <pivotArea outline="0" collapsedLevelsAreSubtotals="1" fieldPosition="0"/>
    </format>
    <format dxfId="1973">
      <pivotArea type="origin" dataOnly="0" labelOnly="1" outline="0" fieldPosition="0"/>
    </format>
    <format dxfId="1972">
      <pivotArea dataOnly="0" labelOnly="1" fieldPosition="0">
        <references count="1">
          <reference field="16" count="0"/>
        </references>
      </pivotArea>
    </format>
    <format dxfId="1971">
      <pivotArea dataOnly="0" labelOnly="1" grandRow="1" outline="0" fieldPosition="0"/>
    </format>
    <format dxfId="1970">
      <pivotArea dataOnly="0" labelOnly="1" fieldPosition="0">
        <references count="2">
          <reference field="12" count="1">
            <x v="4"/>
          </reference>
          <reference field="16" count="1" selected="0">
            <x v="4"/>
          </reference>
        </references>
      </pivotArea>
    </format>
    <format dxfId="1969">
      <pivotArea dataOnly="0" labelOnly="1" fieldPosition="0">
        <references count="3">
          <reference field="12" count="1" selected="0">
            <x v="4"/>
          </reference>
          <reference field="13" count="1">
            <x v="1"/>
          </reference>
          <reference field="16" count="1" selected="0">
            <x v="4"/>
          </reference>
        </references>
      </pivotArea>
    </format>
    <format dxfId="1968">
      <pivotArea dataOnly="0" labelOnly="1" fieldPosition="0">
        <references count="4">
          <reference field="12" count="1" selected="0">
            <x v="4"/>
          </reference>
          <reference field="13" count="1" selected="0">
            <x v="1"/>
          </reference>
          <reference field="16" count="1" selected="0">
            <x v="4"/>
          </reference>
          <reference field="18" count="1">
            <x v="4"/>
          </reference>
        </references>
      </pivotArea>
    </format>
    <format dxfId="1967">
      <pivotArea dataOnly="0" labelOnly="1" fieldPosition="0">
        <references count="5">
          <reference field="12" count="1" selected="0">
            <x v="4"/>
          </reference>
          <reference field="13" count="1" selected="0">
            <x v="1"/>
          </reference>
          <reference field="16" count="1" selected="0">
            <x v="4"/>
          </reference>
          <reference field="17" count="1">
            <x v="3"/>
          </reference>
          <reference field="18" count="1" selected="0">
            <x v="4"/>
          </reference>
        </references>
      </pivotArea>
    </format>
    <format dxfId="1966">
      <pivotArea dataOnly="0" labelOnly="1" fieldPosition="0">
        <references count="6">
          <reference field="12" count="1" selected="0">
            <x v="4"/>
          </reference>
          <reference field="13" count="1" selected="0">
            <x v="1"/>
          </reference>
          <reference field="14" count="1">
            <x v="3"/>
          </reference>
          <reference field="16" count="1" selected="0">
            <x v="4"/>
          </reference>
          <reference field="17" count="1" selected="0">
            <x v="3"/>
          </reference>
          <reference field="18" count="1" selected="0">
            <x v="4"/>
          </reference>
        </references>
      </pivotArea>
    </format>
    <format dxfId="1965">
      <pivotArea dataOnly="0" labelOnly="1" fieldPosition="0">
        <references count="1">
          <reference field="5" count="0"/>
        </references>
      </pivotArea>
    </format>
    <format dxfId="1964">
      <pivotArea type="all" dataOnly="0" outline="0" fieldPosition="0"/>
    </format>
    <format dxfId="1963">
      <pivotArea outline="0" collapsedLevelsAreSubtotals="1" fieldPosition="0"/>
    </format>
    <format dxfId="1962">
      <pivotArea type="origin" dataOnly="0" labelOnly="1" outline="0" fieldPosition="0"/>
    </format>
    <format dxfId="1961">
      <pivotArea dataOnly="0" labelOnly="1" fieldPosition="0">
        <references count="1">
          <reference field="16" count="0"/>
        </references>
      </pivotArea>
    </format>
    <format dxfId="1960">
      <pivotArea dataOnly="0" labelOnly="1" grandRow="1" outline="0" fieldPosition="0"/>
    </format>
    <format dxfId="1959">
      <pivotArea dataOnly="0" labelOnly="1" fieldPosition="0">
        <references count="2">
          <reference field="12" count="1">
            <x v="4"/>
          </reference>
          <reference field="16" count="1" selected="0">
            <x v="4"/>
          </reference>
        </references>
      </pivotArea>
    </format>
    <format dxfId="1958">
      <pivotArea dataOnly="0" labelOnly="1" fieldPosition="0">
        <references count="3">
          <reference field="12" count="1" selected="0">
            <x v="4"/>
          </reference>
          <reference field="13" count="1">
            <x v="1"/>
          </reference>
          <reference field="16" count="1" selected="0">
            <x v="4"/>
          </reference>
        </references>
      </pivotArea>
    </format>
    <format dxfId="1957">
      <pivotArea dataOnly="0" labelOnly="1" fieldPosition="0">
        <references count="4">
          <reference field="12" count="1" selected="0">
            <x v="4"/>
          </reference>
          <reference field="13" count="1" selected="0">
            <x v="1"/>
          </reference>
          <reference field="16" count="1" selected="0">
            <x v="4"/>
          </reference>
          <reference field="18" count="1">
            <x v="4"/>
          </reference>
        </references>
      </pivotArea>
    </format>
    <format dxfId="1956">
      <pivotArea dataOnly="0" labelOnly="1" fieldPosition="0">
        <references count="5">
          <reference field="12" count="1" selected="0">
            <x v="4"/>
          </reference>
          <reference field="13" count="1" selected="0">
            <x v="1"/>
          </reference>
          <reference field="16" count="1" selected="0">
            <x v="4"/>
          </reference>
          <reference field="17" count="1">
            <x v="3"/>
          </reference>
          <reference field="18" count="1" selected="0">
            <x v="4"/>
          </reference>
        </references>
      </pivotArea>
    </format>
    <format dxfId="1955">
      <pivotArea dataOnly="0" labelOnly="1" fieldPosition="0">
        <references count="6">
          <reference field="12" count="1" selected="0">
            <x v="4"/>
          </reference>
          <reference field="13" count="1" selected="0">
            <x v="1"/>
          </reference>
          <reference field="14" count="1">
            <x v="3"/>
          </reference>
          <reference field="16" count="1" selected="0">
            <x v="4"/>
          </reference>
          <reference field="17" count="1" selected="0">
            <x v="3"/>
          </reference>
          <reference field="18" count="1" selected="0">
            <x v="4"/>
          </reference>
        </references>
      </pivotArea>
    </format>
    <format dxfId="1954">
      <pivotArea dataOnly="0" labelOnly="1" fieldPosition="0">
        <references count="1">
          <reference field="5" count="0"/>
        </references>
      </pivotArea>
    </format>
    <format dxfId="1953">
      <pivotArea outline="0" collapsedLevelsAreSubtotals="1" fieldPosition="0"/>
    </format>
    <format dxfId="1952">
      <pivotArea outline="0" collapsedLevelsAreSubtotals="1" fieldPosition="0"/>
    </format>
    <format dxfId="1951">
      <pivotArea outline="0" collapsedLevelsAreSubtotals="1" fieldPosition="0"/>
    </format>
    <format dxfId="1950">
      <pivotArea outline="0" collapsedLevelsAreSubtotals="1" fieldPosition="0"/>
    </format>
    <format dxfId="1949">
      <pivotArea outline="0" collapsedLevelsAreSubtotals="1" fieldPosition="0"/>
    </format>
    <format dxfId="1948">
      <pivotArea outline="0" collapsedLevelsAreSubtotals="1" fieldPosition="0"/>
    </format>
    <format dxfId="1947">
      <pivotArea outline="0" collapsedLevelsAreSubtotals="1" fieldPosition="0"/>
    </format>
    <format dxfId="1946">
      <pivotArea outline="0" collapsedLevelsAreSubtotals="1" fieldPosition="0"/>
    </format>
    <format dxfId="1945">
      <pivotArea outline="0" collapsedLevelsAreSubtotals="1" fieldPosition="0"/>
    </format>
    <format dxfId="1944">
      <pivotArea outline="0" collapsedLevelsAreSubtotals="1" fieldPosition="0"/>
    </format>
    <format dxfId="1943">
      <pivotArea outline="0" collapsedLevelsAreSubtotals="1" fieldPosition="0"/>
    </format>
    <format dxfId="1942">
      <pivotArea outline="0" collapsedLevelsAreSubtotals="1" fieldPosition="0"/>
    </format>
    <format dxfId="1941">
      <pivotArea outline="0" collapsedLevelsAreSubtotals="1" fieldPosition="0"/>
    </format>
    <format dxfId="1940">
      <pivotArea outline="0" collapsedLevelsAreSubtotals="1" fieldPosition="0"/>
    </format>
    <format dxfId="1939">
      <pivotArea outline="0" collapsedLevelsAreSubtotals="1" fieldPosition="0"/>
    </format>
    <format dxfId="1938">
      <pivotArea outline="0" collapsedLevelsAreSubtotals="1" fieldPosition="0"/>
    </format>
    <format dxfId="1937">
      <pivotArea outline="0" collapsedLevelsAreSubtotals="1" fieldPosition="0"/>
    </format>
    <format dxfId="1936">
      <pivotArea outline="0" collapsedLevelsAreSubtotals="1" fieldPosition="0"/>
    </format>
    <format dxfId="1935">
      <pivotArea outline="0" collapsedLevelsAreSubtotals="1" fieldPosition="0"/>
    </format>
    <format dxfId="1934">
      <pivotArea outline="0" collapsedLevelsAreSubtotals="1" fieldPosition="0"/>
    </format>
    <format dxfId="1933">
      <pivotArea outline="0" collapsedLevelsAreSubtotals="1" fieldPosition="0"/>
    </format>
    <format dxfId="1932">
      <pivotArea outline="0" collapsedLevelsAreSubtotals="1" fieldPosition="0"/>
    </format>
    <format dxfId="1931">
      <pivotArea outline="0" collapsedLevelsAreSubtotals="1" fieldPosition="0"/>
    </format>
    <format dxfId="1930">
      <pivotArea outline="0" collapsedLevelsAreSubtotals="1" fieldPosition="0"/>
    </format>
    <format dxfId="1929">
      <pivotArea outline="0" collapsedLevelsAreSubtotals="1" fieldPosition="0"/>
    </format>
    <format dxfId="1928">
      <pivotArea outline="0" collapsedLevelsAreSubtotals="1" fieldPosition="0"/>
    </format>
  </formats>
  <pivotHierarchies count="20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5" showRowHeaders="1" showColHeaders="1" showRowStripes="0" showColStripes="0" showLastColumn="1"/>
  <rowHierarchiesUsage count="6">
    <rowHierarchyUsage hierarchyUsage="13"/>
    <rowHierarchyUsage hierarchyUsage="14"/>
    <rowHierarchyUsage hierarchyUsage="15"/>
    <rowHierarchyUsage hierarchyUsage="25"/>
    <rowHierarchyUsage hierarchyUsage="24"/>
    <rowHierarchyUsage hierarchyUsage="23"/>
  </rowHierarchiesUsage>
  <colHierarchiesUsage count="8">
    <colHierarchyUsage hierarchyUsage="113"/>
    <colHierarchyUsage hierarchyUsage="144"/>
    <colHierarchyUsage hierarchyUsage="145"/>
    <colHierarchyUsage hierarchyUsage="146"/>
    <colHierarchyUsage hierarchyUsage="147"/>
    <colHierarchyUsage hierarchyUsage="148"/>
    <colHierarchyUsage hierarchyUsage="149"/>
    <colHierarchyUsage hierarchyUsage="1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Quantities 1]"/>
        <x15:activeTabTopLevelEntity name="[Table_Drain 1]"/>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3205836-69C0-405B-AD0A-1CF486781A32}" name="PivotTable2" cacheId="28" applyNumberFormats="0" applyBorderFormats="0" applyFontFormats="0" applyPatternFormats="0" applyAlignmentFormats="0" applyWidthHeightFormats="1" dataCaption="Values" missingCaption="--" tag="306fa4ae-767e-404d-aabf-a329be94e539" updatedVersion="6" minRefreshableVersion="3" showDrill="0" subtotalHiddenItems="1" colGrandTotals="0" itemPrintTitles="1" createdVersion="6" indent="0" showHeaders="0" outline="1" outlineData="1" multipleFieldFilters="0" fieldListSortAscending="1">
  <location ref="A106:L119" firstHeaderRow="0" firstDataRow="8" firstDataCol="6" rowPageCount="5" colPageCount="1"/>
  <pivotFields count="19">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Col" allDrilled="1" outline="0" showAll="0" dataSourceSort="1" defaultSubtotal="0" defaultAttributeDrillState="1">
      <items count="6">
        <item x="0"/>
        <item x="1"/>
        <item x="2"/>
        <item x="3"/>
        <item x="4"/>
        <item x="5"/>
      </items>
    </pivotField>
    <pivotField axis="axisCol" allDrilled="1" outline="0" showAll="0" dataSourceSort="1" defaultSubtotal="0" defaultAttributeDrillState="1">
      <items count="4">
        <item x="0"/>
        <item x="1"/>
        <item x="2"/>
        <item x="3"/>
      </items>
    </pivotField>
    <pivotField axis="axisCol" allDrilled="1" outline="0" showAll="0" dataSourceSort="1" defaultSubtotal="0" defaultAttributeDrillState="1">
      <items count="2">
        <item x="0"/>
        <item x="1"/>
      </items>
    </pivotField>
    <pivotField axis="axisCol" allDrilled="1" outline="0" showAll="0" dataSourceSort="1" defaultSubtotal="0" defaultAttributeDrillState="1">
      <items count="6">
        <item x="0"/>
        <item x="1"/>
        <item x="2"/>
        <item x="3"/>
        <item x="4"/>
        <item x="5"/>
      </items>
    </pivotField>
    <pivotField axis="axisCol" allDrilled="1" outline="0" showAll="0" dataSourceSort="1" defaultSubtotal="0" defaultAttributeDrillState="1">
      <items count="1">
        <item x="0"/>
      </items>
    </pivotField>
    <pivotField axis="axisCol" allDrilled="1" outline="0" showAll="0" dataSourceSort="1" defaultSubtotal="0" defaultAttributeDrillState="1">
      <items count="1">
        <item x="0"/>
      </items>
    </pivotField>
    <pivotField axis="axisCol" allDrilled="1" outline="0" showAll="0" dataSourceSort="1" defaultSubtotal="0" defaultAttributeDrillState="1">
      <items count="1">
        <item x="0"/>
      </items>
    </pivotField>
    <pivotField axis="axisRow" allDrilled="1" outline="0" showAll="0" dataSourceSort="1" defaultSubtotal="0" defaultAttributeDrillState="1">
      <items count="5">
        <item x="0"/>
        <item x="1"/>
        <item x="2"/>
        <item x="3"/>
        <item x="4"/>
      </items>
    </pivotField>
    <pivotField axis="axisRow" allDrilled="1" outline="0" showAll="0" dataSourceSort="1" defaultSubtotal="0" defaultAttributeDrillState="1">
      <items count="2">
        <item x="0"/>
        <item x="1"/>
      </items>
    </pivotField>
    <pivotField axis="axisRow" allDrilled="1" outline="0" showAll="0" dataSourceSort="1" defaultSubtotal="0" defaultAttributeDrillState="1">
      <items count="4">
        <item x="0"/>
        <item x="1"/>
        <item x="2"/>
        <item x="3"/>
      </items>
    </pivotField>
    <pivotField axis="axisCol" allDrilled="1" outline="0" showAll="0" dataSourceSort="1" defaultSubtotal="0" defaultAttributeDrillState="1">
      <items count="2">
        <item x="0"/>
        <item x="1"/>
      </items>
    </pivotField>
    <pivotField axis="axisRow" allDrilled="1" outline="0" showAll="0" dataSourceSort="1" defaultSubtotal="0" defaultAttributeDrillState="1">
      <items count="5">
        <item x="0"/>
        <item x="1"/>
        <item x="2"/>
        <item x="3"/>
        <item x="4"/>
      </items>
    </pivotField>
    <pivotField axis="axisRow" allDrilled="1" outline="0" showAll="0" dataSourceSort="1" defaultSubtotal="0" defaultAttributeDrillState="1">
      <items count="4">
        <item x="0"/>
        <item x="1"/>
        <item x="2"/>
        <item x="3"/>
      </items>
    </pivotField>
    <pivotField axis="axisRow" allDrilled="1" outline="0" showAll="0" dataSourceSort="1" defaultSubtotal="0" defaultAttributeDrillState="1">
      <items count="5">
        <item x="0"/>
        <item x="1"/>
        <item x="2"/>
        <item x="3"/>
        <item x="4"/>
      </items>
    </pivotField>
  </pivotFields>
  <rowFields count="6">
    <field x="16"/>
    <field x="12"/>
    <field x="13"/>
    <field x="18"/>
    <field x="17"/>
    <field x="14"/>
  </rowFields>
  <rowItems count="6">
    <i>
      <x/>
      <x/>
      <x/>
      <x/>
      <x/>
      <x/>
    </i>
    <i>
      <x v="1"/>
      <x v="1"/>
      <x/>
      <x v="1"/>
      <x v="1"/>
      <x v="1"/>
    </i>
    <i>
      <x v="2"/>
      <x v="2"/>
      <x/>
      <x v="2"/>
      <x v="2"/>
      <x v="2"/>
    </i>
    <i>
      <x v="3"/>
      <x v="3"/>
      <x/>
      <x v="3"/>
      <x v="1"/>
      <x v="1"/>
    </i>
    <i>
      <x v="4"/>
      <x v="4"/>
      <x v="1"/>
      <x v="4"/>
      <x v="3"/>
      <x v="3"/>
    </i>
    <i t="grand">
      <x/>
    </i>
  </rowItems>
  <colFields count="8">
    <field x="5"/>
    <field x="6"/>
    <field x="8"/>
    <field x="7"/>
    <field x="9"/>
    <field x="10"/>
    <field x="11"/>
    <field x="15"/>
  </colFields>
  <colItems count="6">
    <i>
      <x/>
      <x/>
      <x/>
      <x/>
      <x/>
      <x/>
      <x/>
      <x/>
    </i>
    <i>
      <x v="1"/>
      <x/>
      <x v="1"/>
      <x/>
      <x/>
      <x/>
      <x/>
      <x/>
    </i>
    <i>
      <x v="2"/>
      <x/>
      <x v="2"/>
      <x/>
      <x/>
      <x/>
      <x/>
      <x/>
    </i>
    <i>
      <x v="3"/>
      <x v="1"/>
      <x v="3"/>
      <x v="1"/>
      <x/>
      <x/>
      <x/>
      <x v="1"/>
    </i>
    <i>
      <x v="4"/>
      <x v="2"/>
      <x v="4"/>
      <x/>
      <x/>
      <x/>
      <x/>
      <x/>
    </i>
    <i>
      <x v="5"/>
      <x v="3"/>
      <x v="5"/>
      <x/>
      <x/>
      <x/>
      <x/>
      <x/>
    </i>
  </colItems>
  <pageFields count="5">
    <pageField fld="1" hier="108" name="[Table_Quantities 1].[DGN Name].[All]" cap="All"/>
    <pageField fld="2" hier="109" name="[Table_Quantities 1].[Work Item].[All]" cap="All"/>
    <pageField fld="0" hier="107" name="[Table_Quantities 1].[Funding Code].[All]" cap="All"/>
    <pageField fld="3" hier="110" name="[Table_Quantities 1].[Table - Type].&amp;[DRAIN]" cap="DRAIN"/>
    <pageField fld="4" hier="111" name="[Table_Quantities 1].[Table - Name].[All]" cap="All"/>
  </pageFields>
  <formats count="47">
    <format dxfId="2023">
      <pivotArea outline="0" collapsedLevelsAreSubtotals="1" fieldPosition="0"/>
    </format>
    <format dxfId="2022">
      <pivotArea type="all" dataOnly="0" outline="0" fieldPosition="0"/>
    </format>
    <format dxfId="2021">
      <pivotArea outline="0" collapsedLevelsAreSubtotals="1" fieldPosition="0"/>
    </format>
    <format dxfId="2020">
      <pivotArea type="origin" dataOnly="0" labelOnly="1" outline="0" fieldPosition="0"/>
    </format>
    <format dxfId="2019">
      <pivotArea dataOnly="0" labelOnly="1" fieldPosition="0">
        <references count="1">
          <reference field="16" count="0"/>
        </references>
      </pivotArea>
    </format>
    <format dxfId="2018">
      <pivotArea dataOnly="0" labelOnly="1" grandRow="1" outline="0" fieldPosition="0"/>
    </format>
    <format dxfId="2017">
      <pivotArea dataOnly="0" labelOnly="1" fieldPosition="0">
        <references count="2">
          <reference field="12" count="1">
            <x v="4"/>
          </reference>
          <reference field="16" count="1" selected="0">
            <x v="4"/>
          </reference>
        </references>
      </pivotArea>
    </format>
    <format dxfId="2016">
      <pivotArea dataOnly="0" labelOnly="1" fieldPosition="0">
        <references count="3">
          <reference field="12" count="1" selected="0">
            <x v="4"/>
          </reference>
          <reference field="13" count="1">
            <x v="1"/>
          </reference>
          <reference field="16" count="1" selected="0">
            <x v="4"/>
          </reference>
        </references>
      </pivotArea>
    </format>
    <format dxfId="2015">
      <pivotArea dataOnly="0" labelOnly="1" fieldPosition="0">
        <references count="4">
          <reference field="12" count="1" selected="0">
            <x v="4"/>
          </reference>
          <reference field="13" count="1" selected="0">
            <x v="1"/>
          </reference>
          <reference field="16" count="1" selected="0">
            <x v="4"/>
          </reference>
          <reference field="18" count="1">
            <x v="4"/>
          </reference>
        </references>
      </pivotArea>
    </format>
    <format dxfId="2014">
      <pivotArea dataOnly="0" labelOnly="1" fieldPosition="0">
        <references count="5">
          <reference field="12" count="1" selected="0">
            <x v="4"/>
          </reference>
          <reference field="13" count="1" selected="0">
            <x v="1"/>
          </reference>
          <reference field="16" count="1" selected="0">
            <x v="4"/>
          </reference>
          <reference field="17" count="1">
            <x v="3"/>
          </reference>
          <reference field="18" count="1" selected="0">
            <x v="4"/>
          </reference>
        </references>
      </pivotArea>
    </format>
    <format dxfId="2013">
      <pivotArea dataOnly="0" labelOnly="1" fieldPosition="0">
        <references count="6">
          <reference field="12" count="1" selected="0">
            <x v="4"/>
          </reference>
          <reference field="13" count="1" selected="0">
            <x v="1"/>
          </reference>
          <reference field="14" count="1">
            <x v="3"/>
          </reference>
          <reference field="16" count="1" selected="0">
            <x v="4"/>
          </reference>
          <reference field="17" count="1" selected="0">
            <x v="3"/>
          </reference>
          <reference field="18" count="1" selected="0">
            <x v="4"/>
          </reference>
        </references>
      </pivotArea>
    </format>
    <format dxfId="2012">
      <pivotArea dataOnly="0" labelOnly="1" fieldPosition="0">
        <references count="1">
          <reference field="5" count="0"/>
        </references>
      </pivotArea>
    </format>
    <format dxfId="2011">
      <pivotArea type="all" dataOnly="0" outline="0" fieldPosition="0"/>
    </format>
    <format dxfId="2010">
      <pivotArea outline="0" collapsedLevelsAreSubtotals="1" fieldPosition="0"/>
    </format>
    <format dxfId="2009">
      <pivotArea type="origin" dataOnly="0" labelOnly="1" outline="0" fieldPosition="0"/>
    </format>
    <format dxfId="2008">
      <pivotArea dataOnly="0" labelOnly="1" fieldPosition="0">
        <references count="1">
          <reference field="16" count="0"/>
        </references>
      </pivotArea>
    </format>
    <format dxfId="2007">
      <pivotArea dataOnly="0" labelOnly="1" grandRow="1" outline="0" fieldPosition="0"/>
    </format>
    <format dxfId="2006">
      <pivotArea dataOnly="0" labelOnly="1" fieldPosition="0">
        <references count="2">
          <reference field="12" count="1">
            <x v="4"/>
          </reference>
          <reference field="16" count="1" selected="0">
            <x v="4"/>
          </reference>
        </references>
      </pivotArea>
    </format>
    <format dxfId="2005">
      <pivotArea dataOnly="0" labelOnly="1" fieldPosition="0">
        <references count="3">
          <reference field="12" count="1" selected="0">
            <x v="4"/>
          </reference>
          <reference field="13" count="1">
            <x v="1"/>
          </reference>
          <reference field="16" count="1" selected="0">
            <x v="4"/>
          </reference>
        </references>
      </pivotArea>
    </format>
    <format dxfId="2004">
      <pivotArea dataOnly="0" labelOnly="1" fieldPosition="0">
        <references count="4">
          <reference field="12" count="1" selected="0">
            <x v="4"/>
          </reference>
          <reference field="13" count="1" selected="0">
            <x v="1"/>
          </reference>
          <reference field="16" count="1" selected="0">
            <x v="4"/>
          </reference>
          <reference field="18" count="1">
            <x v="4"/>
          </reference>
        </references>
      </pivotArea>
    </format>
    <format dxfId="2003">
      <pivotArea dataOnly="0" labelOnly="1" fieldPosition="0">
        <references count="5">
          <reference field="12" count="1" selected="0">
            <x v="4"/>
          </reference>
          <reference field="13" count="1" selected="0">
            <x v="1"/>
          </reference>
          <reference field="16" count="1" selected="0">
            <x v="4"/>
          </reference>
          <reference field="17" count="1">
            <x v="3"/>
          </reference>
          <reference field="18" count="1" selected="0">
            <x v="4"/>
          </reference>
        </references>
      </pivotArea>
    </format>
    <format dxfId="2002">
      <pivotArea dataOnly="0" labelOnly="1" fieldPosition="0">
        <references count="6">
          <reference field="12" count="1" selected="0">
            <x v="4"/>
          </reference>
          <reference field="13" count="1" selected="0">
            <x v="1"/>
          </reference>
          <reference field="14" count="1">
            <x v="3"/>
          </reference>
          <reference field="16" count="1" selected="0">
            <x v="4"/>
          </reference>
          <reference field="17" count="1" selected="0">
            <x v="3"/>
          </reference>
          <reference field="18" count="1" selected="0">
            <x v="4"/>
          </reference>
        </references>
      </pivotArea>
    </format>
    <format dxfId="2001">
      <pivotArea dataOnly="0" labelOnly="1" fieldPosition="0">
        <references count="1">
          <reference field="5" count="0"/>
        </references>
      </pivotArea>
    </format>
    <format dxfId="2000">
      <pivotArea outline="0" collapsedLevelsAreSubtotals="1" fieldPosition="0"/>
    </format>
    <format dxfId="1999">
      <pivotArea outline="0" collapsedLevelsAreSubtotals="1" fieldPosition="0"/>
    </format>
    <format dxfId="1998">
      <pivotArea outline="0" collapsedLevelsAreSubtotals="1" fieldPosition="0"/>
    </format>
    <format dxfId="1997">
      <pivotArea outline="0" collapsedLevelsAreSubtotals="1" fieldPosition="0"/>
    </format>
    <format dxfId="1996">
      <pivotArea outline="0" collapsedLevelsAreSubtotals="1" fieldPosition="0"/>
    </format>
    <format dxfId="1995">
      <pivotArea outline="0" collapsedLevelsAreSubtotals="1" fieldPosition="0"/>
    </format>
    <format dxfId="1994">
      <pivotArea outline="0" collapsedLevelsAreSubtotals="1" fieldPosition="0"/>
    </format>
    <format dxfId="1993">
      <pivotArea outline="0" collapsedLevelsAreSubtotals="1" fieldPosition="0"/>
    </format>
    <format dxfId="1992">
      <pivotArea outline="0" collapsedLevelsAreSubtotals="1" fieldPosition="0"/>
    </format>
    <format dxfId="1991">
      <pivotArea outline="0" collapsedLevelsAreSubtotals="1" fieldPosition="0"/>
    </format>
    <format dxfId="1990">
      <pivotArea outline="0" collapsedLevelsAreSubtotals="1" fieldPosition="0"/>
    </format>
    <format dxfId="1989">
      <pivotArea outline="0" collapsedLevelsAreSubtotals="1" fieldPosition="0"/>
    </format>
    <format dxfId="1988">
      <pivotArea outline="0" collapsedLevelsAreSubtotals="1" fieldPosition="0"/>
    </format>
    <format dxfId="1987">
      <pivotArea outline="0" collapsedLevelsAreSubtotals="1" fieldPosition="0"/>
    </format>
    <format dxfId="1986">
      <pivotArea outline="0" collapsedLevelsAreSubtotals="1" fieldPosition="0"/>
    </format>
    <format dxfId="1985">
      <pivotArea outline="0" collapsedLevelsAreSubtotals="1" fieldPosition="0"/>
    </format>
    <format dxfId="1984">
      <pivotArea outline="0" collapsedLevelsAreSubtotals="1" fieldPosition="0"/>
    </format>
    <format dxfId="1983">
      <pivotArea outline="0" collapsedLevelsAreSubtotals="1" fieldPosition="0"/>
    </format>
    <format dxfId="1982">
      <pivotArea outline="0" collapsedLevelsAreSubtotals="1" fieldPosition="0"/>
    </format>
    <format dxfId="1981">
      <pivotArea outline="0" collapsedLevelsAreSubtotals="1" fieldPosition="0"/>
    </format>
    <format dxfId="1980">
      <pivotArea outline="0" collapsedLevelsAreSubtotals="1" fieldPosition="0"/>
    </format>
    <format dxfId="1979">
      <pivotArea outline="0" collapsedLevelsAreSubtotals="1" fieldPosition="0"/>
    </format>
    <format dxfId="1978">
      <pivotArea outline="0" collapsedLevelsAreSubtotals="1" fieldPosition="0"/>
    </format>
    <format dxfId="1977">
      <pivotArea outline="0" collapsedLevelsAreSubtotals="1" fieldPosition="0"/>
    </format>
  </formats>
  <pivotHierarchies count="20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5" showRowHeaders="1" showColHeaders="1" showRowStripes="0" showColStripes="0" showLastColumn="1"/>
  <rowHierarchiesUsage count="6">
    <rowHierarchyUsage hierarchyUsage="13"/>
    <rowHierarchyUsage hierarchyUsage="14"/>
    <rowHierarchyUsage hierarchyUsage="15"/>
    <rowHierarchyUsage hierarchyUsage="25"/>
    <rowHierarchyUsage hierarchyUsage="24"/>
    <rowHierarchyUsage hierarchyUsage="23"/>
  </rowHierarchiesUsage>
  <colHierarchiesUsage count="8">
    <colHierarchyUsage hierarchyUsage="113"/>
    <colHierarchyUsage hierarchyUsage="144"/>
    <colHierarchyUsage hierarchyUsage="145"/>
    <colHierarchyUsage hierarchyUsage="146"/>
    <colHierarchyUsage hierarchyUsage="147"/>
    <colHierarchyUsage hierarchyUsage="148"/>
    <colHierarchyUsage hierarchyUsage="149"/>
    <colHierarchyUsage hierarchyUsage="1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Quantities 1]"/>
        <x15:activeTabTopLevelEntity name="[Table_Drain 1]"/>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45332A4-7F89-4D7D-9E72-93298C368F54}" name="PivotTable3" cacheId="37" applyNumberFormats="0" applyBorderFormats="0" applyFontFormats="0" applyPatternFormats="0" applyAlignmentFormats="0" applyWidthHeightFormats="1" dataCaption="Values" missingCaption="--" tag="306fa4ae-767e-404d-aabf-a329be94e539" updatedVersion="6" minRefreshableVersion="3" showDrill="0" subtotalHiddenItems="1" colGrandTotals="0" itemPrintTitles="1" createdVersion="6" indent="0" showHeaders="0" outline="1" outlineData="1" multipleFieldFilters="0" fieldListSortAscending="1">
  <location ref="A206:L219" firstHeaderRow="0" firstDataRow="8" firstDataCol="6" rowPageCount="5" colPageCount="1"/>
  <pivotFields count="19">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Col" allDrilled="1" outline="0" showAll="0" dataSourceSort="1" defaultSubtotal="0" defaultAttributeDrillState="1">
      <items count="6">
        <item x="0"/>
        <item x="1"/>
        <item x="2"/>
        <item x="3"/>
        <item x="4"/>
        <item x="5"/>
      </items>
    </pivotField>
    <pivotField axis="axisCol" allDrilled="1" outline="0" showAll="0" dataSourceSort="1" defaultSubtotal="0" defaultAttributeDrillState="1">
      <items count="4">
        <item x="0"/>
        <item x="1"/>
        <item x="2"/>
        <item x="3"/>
      </items>
    </pivotField>
    <pivotField axis="axisCol" allDrilled="1" outline="0" showAll="0" dataSourceSort="1" defaultSubtotal="0" defaultAttributeDrillState="1">
      <items count="2">
        <item x="0"/>
        <item x="1"/>
      </items>
    </pivotField>
    <pivotField axis="axisCol" allDrilled="1" outline="0" showAll="0" dataSourceSort="1" defaultSubtotal="0" defaultAttributeDrillState="1">
      <items count="6">
        <item x="0"/>
        <item x="1"/>
        <item x="2"/>
        <item x="3"/>
        <item x="4"/>
        <item x="5"/>
      </items>
    </pivotField>
    <pivotField axis="axisCol" allDrilled="1" outline="0" showAll="0" dataSourceSort="1" defaultSubtotal="0" defaultAttributeDrillState="1">
      <items count="1">
        <item x="0"/>
      </items>
    </pivotField>
    <pivotField axis="axisCol" allDrilled="1" outline="0" showAll="0" dataSourceSort="1" defaultSubtotal="0" defaultAttributeDrillState="1">
      <items count="1">
        <item x="0"/>
      </items>
    </pivotField>
    <pivotField axis="axisCol" allDrilled="1" outline="0" showAll="0" dataSourceSort="1" defaultSubtotal="0" defaultAttributeDrillState="1">
      <items count="1">
        <item x="0"/>
      </items>
    </pivotField>
    <pivotField axis="axisRow" allDrilled="1" outline="0" showAll="0" dataSourceSort="1" defaultSubtotal="0" defaultAttributeDrillState="1">
      <items count="5">
        <item x="0"/>
        <item x="1"/>
        <item x="2"/>
        <item x="3"/>
        <item x="4"/>
      </items>
    </pivotField>
    <pivotField axis="axisRow" allDrilled="1" outline="0" showAll="0" dataSourceSort="1" defaultSubtotal="0" defaultAttributeDrillState="1">
      <items count="2">
        <item x="0"/>
        <item x="1"/>
      </items>
    </pivotField>
    <pivotField axis="axisRow" allDrilled="1" outline="0" showAll="0" dataSourceSort="1" defaultSubtotal="0" defaultAttributeDrillState="1">
      <items count="4">
        <item x="0"/>
        <item x="1"/>
        <item x="2"/>
        <item x="3"/>
      </items>
    </pivotField>
    <pivotField axis="axisCol" allDrilled="1" outline="0" showAll="0" dataSourceSort="1" defaultSubtotal="0" defaultAttributeDrillState="1">
      <items count="2">
        <item x="0"/>
        <item x="1"/>
      </items>
    </pivotField>
    <pivotField axis="axisRow" allDrilled="1" outline="0" showAll="0" dataSourceSort="1" defaultSubtotal="0" defaultAttributeDrillState="1">
      <items count="5">
        <item x="0"/>
        <item x="1"/>
        <item x="2"/>
        <item x="3"/>
        <item x="4"/>
      </items>
    </pivotField>
    <pivotField axis="axisRow" allDrilled="1" outline="0" showAll="0" dataSourceSort="1" defaultSubtotal="0" defaultAttributeDrillState="1">
      <items count="4">
        <item x="0"/>
        <item x="1"/>
        <item x="2"/>
        <item x="3"/>
      </items>
    </pivotField>
    <pivotField axis="axisRow" allDrilled="1" outline="0" showAll="0" dataSourceSort="1" defaultSubtotal="0" defaultAttributeDrillState="1">
      <items count="5">
        <item x="0"/>
        <item x="1"/>
        <item x="2"/>
        <item x="3"/>
        <item x="4"/>
      </items>
    </pivotField>
  </pivotFields>
  <rowFields count="6">
    <field x="16"/>
    <field x="12"/>
    <field x="13"/>
    <field x="18"/>
    <field x="17"/>
    <field x="14"/>
  </rowFields>
  <rowItems count="6">
    <i>
      <x/>
      <x/>
      <x/>
      <x/>
      <x/>
      <x/>
    </i>
    <i>
      <x v="1"/>
      <x v="1"/>
      <x/>
      <x v="1"/>
      <x v="1"/>
      <x v="1"/>
    </i>
    <i>
      <x v="2"/>
      <x v="2"/>
      <x/>
      <x v="2"/>
      <x v="2"/>
      <x v="2"/>
    </i>
    <i>
      <x v="3"/>
      <x v="3"/>
      <x/>
      <x v="3"/>
      <x v="1"/>
      <x v="1"/>
    </i>
    <i>
      <x v="4"/>
      <x v="4"/>
      <x v="1"/>
      <x v="4"/>
      <x v="3"/>
      <x v="3"/>
    </i>
    <i t="grand">
      <x/>
    </i>
  </rowItems>
  <colFields count="8">
    <field x="5"/>
    <field x="6"/>
    <field x="8"/>
    <field x="7"/>
    <field x="9"/>
    <field x="10"/>
    <field x="11"/>
    <field x="15"/>
  </colFields>
  <colItems count="6">
    <i>
      <x/>
      <x/>
      <x/>
      <x/>
      <x/>
      <x/>
      <x/>
      <x/>
    </i>
    <i>
      <x v="1"/>
      <x/>
      <x v="1"/>
      <x/>
      <x/>
      <x/>
      <x/>
      <x/>
    </i>
    <i>
      <x v="2"/>
      <x/>
      <x v="2"/>
      <x/>
      <x/>
      <x/>
      <x/>
      <x/>
    </i>
    <i>
      <x v="3"/>
      <x v="1"/>
      <x v="3"/>
      <x v="1"/>
      <x/>
      <x/>
      <x/>
      <x v="1"/>
    </i>
    <i>
      <x v="4"/>
      <x v="2"/>
      <x v="4"/>
      <x/>
      <x/>
      <x/>
      <x/>
      <x/>
    </i>
    <i>
      <x v="5"/>
      <x v="3"/>
      <x v="5"/>
      <x/>
      <x/>
      <x/>
      <x/>
      <x/>
    </i>
  </colItems>
  <pageFields count="5">
    <pageField fld="1" hier="108" name="[Table_Quantities 1].[DGN Name].[All]" cap="All"/>
    <pageField fld="2" hier="109" name="[Table_Quantities 1].[Work Item].[All]" cap="All"/>
    <pageField fld="0" hier="107" name="[Table_Quantities 1].[Funding Code].[All]" cap="All"/>
    <pageField fld="3" hier="110" name="[Table_Quantities 1].[Table - Type].&amp;[DRAIN]" cap="DRAIN"/>
    <pageField fld="4" hier="111" name="[Table_Quantities 1].[Table - Name].[All]" cap="All"/>
  </pageFields>
  <formats count="45">
    <format dxfId="2068">
      <pivotArea outline="0" collapsedLevelsAreSubtotals="1" fieldPosition="0"/>
    </format>
    <format dxfId="2067">
      <pivotArea type="all" dataOnly="0" outline="0" fieldPosition="0"/>
    </format>
    <format dxfId="2066">
      <pivotArea outline="0" collapsedLevelsAreSubtotals="1" fieldPosition="0"/>
    </format>
    <format dxfId="2065">
      <pivotArea type="origin" dataOnly="0" labelOnly="1" outline="0" fieldPosition="0"/>
    </format>
    <format dxfId="2064">
      <pivotArea dataOnly="0" labelOnly="1" fieldPosition="0">
        <references count="1">
          <reference field="16" count="0"/>
        </references>
      </pivotArea>
    </format>
    <format dxfId="2063">
      <pivotArea dataOnly="0" labelOnly="1" grandRow="1" outline="0" fieldPosition="0"/>
    </format>
    <format dxfId="2062">
      <pivotArea dataOnly="0" labelOnly="1" fieldPosition="0">
        <references count="2">
          <reference field="12" count="1">
            <x v="4"/>
          </reference>
          <reference field="16" count="1" selected="0">
            <x v="4"/>
          </reference>
        </references>
      </pivotArea>
    </format>
    <format dxfId="2061">
      <pivotArea dataOnly="0" labelOnly="1" fieldPosition="0">
        <references count="3">
          <reference field="12" count="1" selected="0">
            <x v="4"/>
          </reference>
          <reference field="13" count="1">
            <x v="1"/>
          </reference>
          <reference field="16" count="1" selected="0">
            <x v="4"/>
          </reference>
        </references>
      </pivotArea>
    </format>
    <format dxfId="2060">
      <pivotArea dataOnly="0" labelOnly="1" fieldPosition="0">
        <references count="4">
          <reference field="12" count="1" selected="0">
            <x v="4"/>
          </reference>
          <reference field="13" count="1" selected="0">
            <x v="1"/>
          </reference>
          <reference field="16" count="1" selected="0">
            <x v="4"/>
          </reference>
          <reference field="18" count="1">
            <x v="4"/>
          </reference>
        </references>
      </pivotArea>
    </format>
    <format dxfId="2059">
      <pivotArea dataOnly="0" labelOnly="1" fieldPosition="0">
        <references count="5">
          <reference field="12" count="1" selected="0">
            <x v="4"/>
          </reference>
          <reference field="13" count="1" selected="0">
            <x v="1"/>
          </reference>
          <reference field="16" count="1" selected="0">
            <x v="4"/>
          </reference>
          <reference field="17" count="1">
            <x v="3"/>
          </reference>
          <reference field="18" count="1" selected="0">
            <x v="4"/>
          </reference>
        </references>
      </pivotArea>
    </format>
    <format dxfId="2058">
      <pivotArea dataOnly="0" labelOnly="1" fieldPosition="0">
        <references count="6">
          <reference field="12" count="1" selected="0">
            <x v="4"/>
          </reference>
          <reference field="13" count="1" selected="0">
            <x v="1"/>
          </reference>
          <reference field="14" count="1">
            <x v="3"/>
          </reference>
          <reference field="16" count="1" selected="0">
            <x v="4"/>
          </reference>
          <reference field="17" count="1" selected="0">
            <x v="3"/>
          </reference>
          <reference field="18" count="1" selected="0">
            <x v="4"/>
          </reference>
        </references>
      </pivotArea>
    </format>
    <format dxfId="2057">
      <pivotArea dataOnly="0" labelOnly="1" fieldPosition="0">
        <references count="1">
          <reference field="5" count="0"/>
        </references>
      </pivotArea>
    </format>
    <format dxfId="2056">
      <pivotArea type="all" dataOnly="0" outline="0" fieldPosition="0"/>
    </format>
    <format dxfId="2055">
      <pivotArea outline="0" collapsedLevelsAreSubtotals="1" fieldPosition="0"/>
    </format>
    <format dxfId="2054">
      <pivotArea type="origin" dataOnly="0" labelOnly="1" outline="0" fieldPosition="0"/>
    </format>
    <format dxfId="2053">
      <pivotArea dataOnly="0" labelOnly="1" fieldPosition="0">
        <references count="1">
          <reference field="16" count="0"/>
        </references>
      </pivotArea>
    </format>
    <format dxfId="2052">
      <pivotArea dataOnly="0" labelOnly="1" grandRow="1" outline="0" fieldPosition="0"/>
    </format>
    <format dxfId="2051">
      <pivotArea dataOnly="0" labelOnly="1" fieldPosition="0">
        <references count="2">
          <reference field="12" count="1">
            <x v="4"/>
          </reference>
          <reference field="16" count="1" selected="0">
            <x v="4"/>
          </reference>
        </references>
      </pivotArea>
    </format>
    <format dxfId="2050">
      <pivotArea dataOnly="0" labelOnly="1" fieldPosition="0">
        <references count="3">
          <reference field="12" count="1" selected="0">
            <x v="4"/>
          </reference>
          <reference field="13" count="1">
            <x v="1"/>
          </reference>
          <reference field="16" count="1" selected="0">
            <x v="4"/>
          </reference>
        </references>
      </pivotArea>
    </format>
    <format dxfId="2049">
      <pivotArea dataOnly="0" labelOnly="1" fieldPosition="0">
        <references count="4">
          <reference field="12" count="1" selected="0">
            <x v="4"/>
          </reference>
          <reference field="13" count="1" selected="0">
            <x v="1"/>
          </reference>
          <reference field="16" count="1" selected="0">
            <x v="4"/>
          </reference>
          <reference field="18" count="1">
            <x v="4"/>
          </reference>
        </references>
      </pivotArea>
    </format>
    <format dxfId="2048">
      <pivotArea dataOnly="0" labelOnly="1" fieldPosition="0">
        <references count="5">
          <reference field="12" count="1" selected="0">
            <x v="4"/>
          </reference>
          <reference field="13" count="1" selected="0">
            <x v="1"/>
          </reference>
          <reference field="16" count="1" selected="0">
            <x v="4"/>
          </reference>
          <reference field="17" count="1">
            <x v="3"/>
          </reference>
          <reference field="18" count="1" selected="0">
            <x v="4"/>
          </reference>
        </references>
      </pivotArea>
    </format>
    <format dxfId="2047">
      <pivotArea dataOnly="0" labelOnly="1" fieldPosition="0">
        <references count="6">
          <reference field="12" count="1" selected="0">
            <x v="4"/>
          </reference>
          <reference field="13" count="1" selected="0">
            <x v="1"/>
          </reference>
          <reference field="14" count="1">
            <x v="3"/>
          </reference>
          <reference field="16" count="1" selected="0">
            <x v="4"/>
          </reference>
          <reference field="17" count="1" selected="0">
            <x v="3"/>
          </reference>
          <reference field="18" count="1" selected="0">
            <x v="4"/>
          </reference>
        </references>
      </pivotArea>
    </format>
    <format dxfId="2046">
      <pivotArea dataOnly="0" labelOnly="1" fieldPosition="0">
        <references count="1">
          <reference field="5" count="0"/>
        </references>
      </pivotArea>
    </format>
    <format dxfId="2045">
      <pivotArea outline="0" collapsedLevelsAreSubtotals="1" fieldPosition="0"/>
    </format>
    <format dxfId="2044">
      <pivotArea outline="0" collapsedLevelsAreSubtotals="1" fieldPosition="0"/>
    </format>
    <format dxfId="2043">
      <pivotArea outline="0" collapsedLevelsAreSubtotals="1" fieldPosition="0"/>
    </format>
    <format dxfId="2042">
      <pivotArea outline="0" collapsedLevelsAreSubtotals="1" fieldPosition="0"/>
    </format>
    <format dxfId="2041">
      <pivotArea outline="0" collapsedLevelsAreSubtotals="1" fieldPosition="0"/>
    </format>
    <format dxfId="2040">
      <pivotArea outline="0" collapsedLevelsAreSubtotals="1" fieldPosition="0"/>
    </format>
    <format dxfId="2039">
      <pivotArea outline="0" collapsedLevelsAreSubtotals="1" fieldPosition="0"/>
    </format>
    <format dxfId="2038">
      <pivotArea outline="0" collapsedLevelsAreSubtotals="1" fieldPosition="0"/>
    </format>
    <format dxfId="2037">
      <pivotArea outline="0" collapsedLevelsAreSubtotals="1" fieldPosition="0"/>
    </format>
    <format dxfId="2036">
      <pivotArea outline="0" collapsedLevelsAreSubtotals="1" fieldPosition="0"/>
    </format>
    <format dxfId="2035">
      <pivotArea outline="0" collapsedLevelsAreSubtotals="1" fieldPosition="0"/>
    </format>
    <format dxfId="2034">
      <pivotArea outline="0" collapsedLevelsAreSubtotals="1" fieldPosition="0"/>
    </format>
    <format dxfId="2033">
      <pivotArea outline="0" collapsedLevelsAreSubtotals="1" fieldPosition="0"/>
    </format>
    <format dxfId="2032">
      <pivotArea outline="0" collapsedLevelsAreSubtotals="1" fieldPosition="0"/>
    </format>
    <format dxfId="2031">
      <pivotArea outline="0" collapsedLevelsAreSubtotals="1" fieldPosition="0"/>
    </format>
    <format dxfId="2030">
      <pivotArea outline="0" collapsedLevelsAreSubtotals="1" fieldPosition="0"/>
    </format>
    <format dxfId="2029">
      <pivotArea outline="0" collapsedLevelsAreSubtotals="1" fieldPosition="0"/>
    </format>
    <format dxfId="2028">
      <pivotArea outline="0" collapsedLevelsAreSubtotals="1" fieldPosition="0"/>
    </format>
    <format dxfId="2027">
      <pivotArea outline="0" collapsedLevelsAreSubtotals="1" fieldPosition="0"/>
    </format>
    <format dxfId="2026">
      <pivotArea outline="0" collapsedLevelsAreSubtotals="1" fieldPosition="0"/>
    </format>
    <format dxfId="2025">
      <pivotArea outline="0" collapsedLevelsAreSubtotals="1" fieldPosition="0"/>
    </format>
    <format dxfId="2024">
      <pivotArea outline="0" collapsedLevelsAreSubtotals="1" fieldPosition="0"/>
    </format>
  </formats>
  <pivotHierarchies count="20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5" showRowHeaders="1" showColHeaders="1" showRowStripes="0" showColStripes="0" showLastColumn="1"/>
  <rowHierarchiesUsage count="6">
    <rowHierarchyUsage hierarchyUsage="13"/>
    <rowHierarchyUsage hierarchyUsage="14"/>
    <rowHierarchyUsage hierarchyUsage="15"/>
    <rowHierarchyUsage hierarchyUsage="25"/>
    <rowHierarchyUsage hierarchyUsage="24"/>
    <rowHierarchyUsage hierarchyUsage="23"/>
  </rowHierarchiesUsage>
  <colHierarchiesUsage count="8">
    <colHierarchyUsage hierarchyUsage="113"/>
    <colHierarchyUsage hierarchyUsage="144"/>
    <colHierarchyUsage hierarchyUsage="145"/>
    <colHierarchyUsage hierarchyUsage="146"/>
    <colHierarchyUsage hierarchyUsage="147"/>
    <colHierarchyUsage hierarchyUsage="148"/>
    <colHierarchyUsage hierarchyUsage="149"/>
    <colHierarchyUsage hierarchyUsage="1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Quantities 1]"/>
        <x15:activeTabTopLevelEntity name="[Table_Drain 1]"/>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F317C28A-7E60-46CB-BD75-CC7EEA3213BC}" name="PivotTable4" cacheId="49" applyNumberFormats="0" applyBorderFormats="0" applyFontFormats="0" applyPatternFormats="0" applyAlignmentFormats="0" applyWidthHeightFormats="1" dataCaption="Values" missingCaption="--" tag="2a7c2bb3-3b13-47ef-986c-dda2d854b859" updatedVersion="6" minRefreshableVersion="3" showDrill="0" subtotalHiddenItems="1" colGrandTotals="0" itemPrintTitles="1" createdVersion="6" indent="0" showHeaders="0" compact="0" compactData="0" multipleFieldFilters="0">
  <location ref="A106:Q118" firstHeaderRow="1" firstDataRow="9" firstDataCol="9" rowPageCount="5" colPageCount="1"/>
  <pivotFields count="23">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Col" compact="0" allDrilled="1" outline="0" showAll="0" dataSourceSort="1" defaultSubtotal="0" defaultAttributeDrillState="1">
      <items count="9">
        <item x="0"/>
        <item x="1"/>
        <item x="2"/>
        <item x="3"/>
        <item x="4"/>
        <item x="5"/>
        <item x="6"/>
        <item x="7"/>
        <item x="8"/>
      </items>
    </pivotField>
    <pivotField axis="axisCol" compact="0" allDrilled="1" outline="0" showAll="0" dataSourceSort="1" defaultSubtotal="0" defaultAttributeDrillState="1">
      <items count="8">
        <item x="0"/>
        <item x="1"/>
        <item x="2"/>
        <item x="3"/>
        <item x="4"/>
        <item x="5"/>
        <item x="6"/>
        <item x="7"/>
      </items>
    </pivotField>
    <pivotField axis="axisCol" compact="0" allDrilled="1" outline="0" showAll="0" dataSourceSort="1" defaultSubtotal="0" defaultAttributeDrillState="1">
      <items count="7">
        <item x="0"/>
        <item x="1"/>
        <item x="2"/>
        <item x="3"/>
        <item x="4"/>
        <item x="5"/>
        <item x="6"/>
      </items>
    </pivotField>
    <pivotField axis="axisCol" compact="0" allDrilled="1" outline="0" showAll="0" dataSourceSort="1" defaultSubtotal="0" defaultAttributeDrillState="1">
      <items count="5">
        <item x="0"/>
        <item x="1"/>
        <item x="2"/>
        <item x="3"/>
        <item x="4"/>
      </items>
    </pivotField>
    <pivotField axis="axisCol" compact="0" allDrilled="1" outline="0" showAll="0" dataSourceSort="1" defaultSubtotal="0" defaultAttributeDrillState="1">
      <items count="1">
        <item x="0"/>
      </items>
    </pivotField>
    <pivotField axis="axisCol" compact="0" allDrilled="1" outline="0" showAll="0" dataSourceSort="1" defaultSubtotal="0" defaultAttributeDrillState="1">
      <items count="1">
        <item x="0"/>
      </items>
    </pivotField>
    <pivotField axis="axisCol" compact="0" allDrilled="1" outline="0" showAll="0" dataSourceSort="1" defaultSubtotal="0" defaultAttributeDrillState="1">
      <items count="1">
        <item x="0"/>
      </items>
    </pivotField>
    <pivotField axis="axisCol" compact="0" allDrilled="1" outline="0" showAll="0" dataSourceSort="1" defaultSubtotal="0" defaultAttributeDrillState="1">
      <items count="5">
        <item x="0"/>
        <item x="1"/>
        <item x="2"/>
        <item x="3"/>
        <item x="4"/>
      </items>
    </pivotField>
    <pivotField axis="axisRow" compact="0" allDrilled="1" outline="0" showAll="0" dataSourceSort="1" defaultSubtotal="0" defaultAttributeDrillState="1">
      <items count="3">
        <item x="0"/>
        <item x="1"/>
        <item x="2"/>
      </items>
    </pivotField>
    <pivotField axis="axisRow" compact="0" allDrilled="1" outline="0" showAll="0" dataSourceSort="1" defaultSubtotal="0" defaultAttributeDrillState="1">
      <items count="2">
        <item x="0"/>
        <item x="1"/>
      </items>
    </pivotField>
    <pivotField axis="axisRow" compact="0" allDrilled="1" outline="0" showAll="0" dataSourceSort="1" defaultSubtotal="0" defaultAttributeDrillState="1">
      <items count="3">
        <item x="0"/>
        <item x="1"/>
        <item x="2"/>
      </items>
    </pivotField>
    <pivotField axis="axisRow" compact="0" allDrilled="1" outline="0" showAll="0" dataSourceSort="1" defaultSubtotal="0" defaultAttributeDrillState="1">
      <items count="3">
        <item x="0"/>
        <item x="1"/>
        <item x="2"/>
      </items>
    </pivotField>
    <pivotField axis="axisRow" compact="0" allDrilled="1" outline="0" showAll="0" dataSourceSort="1" defaultSubtotal="0" defaultAttributeDrillState="1">
      <items count="3">
        <item x="0"/>
        <item x="1"/>
        <item x="2"/>
      </items>
    </pivotField>
    <pivotField axis="axisRow" compact="0" allDrilled="1" outline="0" showAll="0" dataSourceSort="1" defaultSubtotal="0" defaultAttributeDrillState="1">
      <items count="3">
        <item x="0"/>
        <item x="1"/>
        <item x="2"/>
      </items>
    </pivotField>
    <pivotField axis="axisRow" compact="0" allDrilled="1" outline="0" showAll="0" dataSourceSort="1" defaultSubtotal="0" defaultAttributeDrillState="1">
      <items count="3">
        <item x="0"/>
        <item x="1"/>
        <item x="2"/>
      </items>
    </pivotField>
    <pivotField axis="axisRow" compact="0" allDrilled="1" outline="0" showAll="0" dataSourceSort="1" defaultSubtotal="0" defaultAttributeDrillState="1">
      <items count="1">
        <item x="0"/>
      </items>
    </pivotField>
    <pivotField axis="axisRow" compact="0" allDrilled="1" outline="0" showAll="0" dataSourceSort="1" defaultSubtotal="0" defaultAttributeDrillState="1">
      <items count="2">
        <item x="0"/>
        <item x="1"/>
      </items>
    </pivotField>
    <pivotField dataField="1" compact="0" outline="0" showAll="0"/>
  </pivotFields>
  <rowFields count="9">
    <field x="13"/>
    <field x="14"/>
    <field x="15"/>
    <field x="16"/>
    <field x="17"/>
    <field x="18"/>
    <field x="19"/>
    <field x="21"/>
    <field x="20"/>
  </rowFields>
  <rowItems count="4">
    <i>
      <x/>
      <x/>
      <x/>
      <x/>
      <x/>
      <x/>
      <x/>
      <x/>
      <x/>
    </i>
    <i>
      <x v="1"/>
      <x/>
      <x v="1"/>
      <x v="1"/>
      <x v="1"/>
      <x v="1"/>
      <x v="1"/>
      <x v="1"/>
      <x/>
    </i>
    <i>
      <x v="2"/>
      <x v="1"/>
      <x v="2"/>
      <x v="2"/>
      <x v="2"/>
      <x v="2"/>
      <x v="2"/>
      <x v="1"/>
      <x/>
    </i>
    <i t="grand">
      <x/>
    </i>
  </rowItems>
  <colFields count="8">
    <field x="5"/>
    <field x="6"/>
    <field x="7"/>
    <field x="8"/>
    <field x="9"/>
    <field x="10"/>
    <field x="11"/>
    <field x="12"/>
  </colFields>
  <colItems count="8">
    <i>
      <x/>
      <x/>
      <x/>
      <x/>
      <x/>
      <x/>
      <x/>
      <x/>
    </i>
    <i>
      <x v="1"/>
      <x v="1"/>
      <x v="1"/>
      <x/>
      <x/>
      <x/>
      <x/>
      <x v="1"/>
    </i>
    <i>
      <x v="2"/>
      <x v="2"/>
      <x v="2"/>
      <x v="1"/>
      <x/>
      <x/>
      <x/>
      <x/>
    </i>
    <i>
      <x v="3"/>
      <x v="3"/>
      <x v="3"/>
      <x v="2"/>
      <x/>
      <x/>
      <x/>
      <x v="2"/>
    </i>
    <i>
      <x v="4"/>
      <x v="3"/>
      <x v="3"/>
      <x v="3"/>
      <x/>
      <x/>
      <x/>
      <x v="2"/>
    </i>
    <i>
      <x v="5"/>
      <x v="4"/>
      <x v="4"/>
      <x v="4"/>
      <x/>
      <x/>
      <x/>
      <x v="2"/>
    </i>
    <i>
      <x v="6"/>
      <x v="5"/>
      <x v="5"/>
      <x/>
      <x/>
      <x/>
      <x/>
      <x v="3"/>
    </i>
    <i>
      <x v="7"/>
      <x v="6"/>
      <x v="6"/>
      <x/>
      <x/>
      <x/>
      <x/>
      <x/>
    </i>
  </colItems>
  <pageFields count="5">
    <pageField fld="0" hier="153" name="[Table_Quantities 2].[DGN Name].&amp;[US23_CON_006]" cap="US23_CON_006"/>
    <pageField fld="1" hier="154" name="[Table_Quantities 2].[Work Item].[All]" cap="All"/>
    <pageField fld="4" hier="152" name="[Table_Quantities 2].[Funding Code].[All]" cap="All"/>
    <pageField fld="2" hier="155" name="[Table_Quantities 2].[Table - Type].&amp;[DRIVEWAY]" cap="DRIVEWAY"/>
    <pageField fld="3" hier="156" name="[Table_Quantities 2].[Table - Name].[All]" cap="All"/>
  </pageFields>
  <dataFields count="1">
    <dataField name="Count of QuantityCalc" fld="22" subtotal="count" baseField="0" baseItem="0"/>
  </dataFields>
  <formats count="149">
    <format dxfId="1729">
      <pivotArea outline="0" collapsedLevelsAreSubtotals="1" fieldPosition="0"/>
    </format>
    <format dxfId="1728">
      <pivotArea dataOnly="0" labelOnly="1" grandRow="1" outline="0" fieldPosition="0"/>
    </format>
    <format dxfId="1727">
      <pivotArea dataOnly="0" labelOnly="1" fieldPosition="0">
        <references count="1">
          <reference field="5" count="0"/>
        </references>
      </pivotArea>
    </format>
    <format dxfId="1726">
      <pivotArea dataOnly="0" labelOnly="1" fieldPosition="0">
        <references count="2">
          <reference field="5" count="0" selected="0"/>
          <reference field="6" count="0"/>
        </references>
      </pivotArea>
    </format>
    <format dxfId="1725">
      <pivotArea dataOnly="0" labelOnly="1" fieldPosition="0">
        <references count="3">
          <reference field="5" count="0" selected="0"/>
          <reference field="6" count="0" selected="0"/>
          <reference field="7" count="0"/>
        </references>
      </pivotArea>
    </format>
    <format dxfId="1724">
      <pivotArea dataOnly="0" labelOnly="1" fieldPosition="0">
        <references count="4">
          <reference field="5" count="0" selected="0"/>
          <reference field="6" count="0" selected="0"/>
          <reference field="7" count="0" selected="0"/>
          <reference field="8" count="0"/>
        </references>
      </pivotArea>
    </format>
    <format dxfId="1723">
      <pivotArea dataOnly="0" labelOnly="1" fieldPosition="0">
        <references count="5">
          <reference field="5" count="0" selected="0"/>
          <reference field="6" count="0" selected="0"/>
          <reference field="7" count="0" selected="0"/>
          <reference field="8" count="0" selected="0"/>
          <reference field="9" count="0"/>
        </references>
      </pivotArea>
    </format>
    <format dxfId="1722">
      <pivotArea dataOnly="0" labelOnly="1" fieldPosition="0">
        <references count="6">
          <reference field="5" count="0" selected="0"/>
          <reference field="6" count="0" selected="0"/>
          <reference field="7" count="0" selected="0"/>
          <reference field="8" count="0" selected="0"/>
          <reference field="9" count="0" selected="0"/>
          <reference field="10" count="0"/>
        </references>
      </pivotArea>
    </format>
    <format dxfId="1721">
      <pivotArea dataOnly="0" labelOnly="1" fieldPosition="0">
        <references count="7">
          <reference field="5" count="0" selected="0"/>
          <reference field="6" count="0" selected="0"/>
          <reference field="7" count="0" selected="0"/>
          <reference field="8" count="0" selected="0"/>
          <reference field="9" count="0" selected="0"/>
          <reference field="10" count="0" selected="0"/>
          <reference field="11" count="0"/>
        </references>
      </pivotArea>
    </format>
    <format dxfId="1720">
      <pivotArea outline="0" collapsedLevelsAreSubtotals="1" fieldPosition="0"/>
    </format>
    <format dxfId="1719">
      <pivotArea dataOnly="0" labelOnly="1" grandRow="1" outline="0" fieldPosition="0"/>
    </format>
    <format dxfId="1718">
      <pivotArea dataOnly="0" labelOnly="1" fieldPosition="0">
        <references count="1">
          <reference field="5" count="0"/>
        </references>
      </pivotArea>
    </format>
    <format dxfId="1717">
      <pivotArea dataOnly="0" labelOnly="1" fieldPosition="0">
        <references count="2">
          <reference field="5" count="0" selected="0"/>
          <reference field="6" count="0"/>
        </references>
      </pivotArea>
    </format>
    <format dxfId="1716">
      <pivotArea dataOnly="0" labelOnly="1" fieldPosition="0">
        <references count="3">
          <reference field="5" count="0" selected="0"/>
          <reference field="6" count="0" selected="0"/>
          <reference field="7" count="0"/>
        </references>
      </pivotArea>
    </format>
    <format dxfId="1715">
      <pivotArea dataOnly="0" labelOnly="1" fieldPosition="0">
        <references count="4">
          <reference field="5" count="0" selected="0"/>
          <reference field="6" count="0" selected="0"/>
          <reference field="7" count="0" selected="0"/>
          <reference field="8" count="0"/>
        </references>
      </pivotArea>
    </format>
    <format dxfId="1714">
      <pivotArea dataOnly="0" labelOnly="1" fieldPosition="0">
        <references count="5">
          <reference field="5" count="0" selected="0"/>
          <reference field="6" count="0" selected="0"/>
          <reference field="7" count="0" selected="0"/>
          <reference field="8" count="0" selected="0"/>
          <reference field="9" count="0"/>
        </references>
      </pivotArea>
    </format>
    <format dxfId="1713">
      <pivotArea dataOnly="0" labelOnly="1" fieldPosition="0">
        <references count="6">
          <reference field="5" count="0" selected="0"/>
          <reference field="6" count="0" selected="0"/>
          <reference field="7" count="0" selected="0"/>
          <reference field="8" count="0" selected="0"/>
          <reference field="9" count="0" selected="0"/>
          <reference field="10" count="0"/>
        </references>
      </pivotArea>
    </format>
    <format dxfId="1712">
      <pivotArea dataOnly="0" labelOnly="1" fieldPosition="0">
        <references count="7">
          <reference field="5" count="0" selected="0"/>
          <reference field="6" count="0" selected="0"/>
          <reference field="7" count="0" selected="0"/>
          <reference field="8" count="0" selected="0"/>
          <reference field="9" count="0" selected="0"/>
          <reference field="10" count="0" selected="0"/>
          <reference field="11" count="0"/>
        </references>
      </pivotArea>
    </format>
    <format dxfId="1711">
      <pivotArea outline="0" collapsedLevelsAreSubtotals="1" fieldPosition="0"/>
    </format>
    <format dxfId="1710">
      <pivotArea dataOnly="0" labelOnly="1" grandRow="1" outline="0" fieldPosition="0"/>
    </format>
    <format dxfId="1709">
      <pivotArea dataOnly="0" labelOnly="1" fieldPosition="0">
        <references count="1">
          <reference field="5" count="0"/>
        </references>
      </pivotArea>
    </format>
    <format dxfId="1708">
      <pivotArea type="all" dataOnly="0" outline="0" fieldPosition="0"/>
    </format>
    <format dxfId="1707">
      <pivotArea outline="0" collapsedLevelsAreSubtotals="1" fieldPosition="0"/>
    </format>
    <format dxfId="1706">
      <pivotArea dataOnly="0" labelOnly="1" grandRow="1" outline="0" fieldPosition="0"/>
    </format>
    <format dxfId="1705">
      <pivotArea dataOnly="0" labelOnly="1" fieldPosition="0">
        <references count="1">
          <reference field="5" count="0"/>
        </references>
      </pivotArea>
    </format>
    <format dxfId="1704">
      <pivotArea type="all" dataOnly="0" outline="0" fieldPosition="0"/>
    </format>
    <format dxfId="1703">
      <pivotArea outline="0" collapsedLevelsAreSubtotals="1" fieldPosition="0"/>
    </format>
    <format dxfId="1702">
      <pivotArea dataOnly="0" labelOnly="1" grandRow="1" outline="0" fieldPosition="0"/>
    </format>
    <format dxfId="1701">
      <pivotArea dataOnly="0" labelOnly="1" fieldPosition="0">
        <references count="1">
          <reference field="5" count="0"/>
        </references>
      </pivotArea>
    </format>
    <format dxfId="1700">
      <pivotArea outline="0" collapsedLevelsAreSubtotals="1" fieldPosition="0"/>
    </format>
    <format dxfId="1699">
      <pivotArea outline="0" collapsedLevelsAreSubtotals="1" fieldPosition="0"/>
    </format>
    <format dxfId="1698">
      <pivotArea outline="0" collapsedLevelsAreSubtotals="1" fieldPosition="0"/>
    </format>
    <format dxfId="1697">
      <pivotArea dataOnly="0" labelOnly="1" grandRow="1" outline="0" fieldPosition="0"/>
    </format>
    <format dxfId="1696">
      <pivotArea dataOnly="0" labelOnly="1" fieldPosition="0">
        <references count="1">
          <reference field="5" count="0"/>
        </references>
      </pivotArea>
    </format>
    <format dxfId="1695">
      <pivotArea dataOnly="0" labelOnly="1" fieldPosition="0">
        <references count="2">
          <reference field="5" count="0" selected="0"/>
          <reference field="6" count="0"/>
        </references>
      </pivotArea>
    </format>
    <format dxfId="1694">
      <pivotArea dataOnly="0" labelOnly="1" fieldPosition="0">
        <references count="3">
          <reference field="5" count="0" selected="0"/>
          <reference field="6" count="0" selected="0"/>
          <reference field="7" count="0"/>
        </references>
      </pivotArea>
    </format>
    <format dxfId="1693">
      <pivotArea dataOnly="0" labelOnly="1" fieldPosition="0">
        <references count="4">
          <reference field="5" count="0" selected="0"/>
          <reference field="6" count="0" selected="0"/>
          <reference field="7" count="0" selected="0"/>
          <reference field="8" count="0"/>
        </references>
      </pivotArea>
    </format>
    <format dxfId="1692">
      <pivotArea dataOnly="0" labelOnly="1" fieldPosition="0">
        <references count="5">
          <reference field="5" count="0" selected="0"/>
          <reference field="6" count="0" selected="0"/>
          <reference field="7" count="0" selected="0"/>
          <reference field="8" count="0" selected="0"/>
          <reference field="9" count="0"/>
        </references>
      </pivotArea>
    </format>
    <format dxfId="1691">
      <pivotArea dataOnly="0" labelOnly="1" fieldPosition="0">
        <references count="6">
          <reference field="5" count="0" selected="0"/>
          <reference field="6" count="0" selected="0"/>
          <reference field="7" count="0" selected="0"/>
          <reference field="8" count="0" selected="0"/>
          <reference field="9" count="0" selected="0"/>
          <reference field="10" count="0"/>
        </references>
      </pivotArea>
    </format>
    <format dxfId="1690">
      <pivotArea dataOnly="0" labelOnly="1" fieldPosition="0">
        <references count="7">
          <reference field="5" count="0" selected="0"/>
          <reference field="6" count="0" selected="0"/>
          <reference field="7" count="0" selected="0"/>
          <reference field="8" count="0" selected="0"/>
          <reference field="9" count="0" selected="0"/>
          <reference field="10" count="0" selected="0"/>
          <reference field="11" count="0"/>
        </references>
      </pivotArea>
    </format>
    <format dxfId="1689">
      <pivotArea outline="0" collapsedLevelsAreSubtotals="1" fieldPosition="0"/>
    </format>
    <format dxfId="1688">
      <pivotArea dataOnly="0" labelOnly="1" grandRow="1" outline="0" fieldPosition="0"/>
    </format>
    <format dxfId="1687">
      <pivotArea dataOnly="0" labelOnly="1" fieldPosition="0">
        <references count="1">
          <reference field="5" count="0"/>
        </references>
      </pivotArea>
    </format>
    <format dxfId="1686">
      <pivotArea dataOnly="0" labelOnly="1" fieldPosition="0">
        <references count="2">
          <reference field="5" count="0" selected="0"/>
          <reference field="6" count="0"/>
        </references>
      </pivotArea>
    </format>
    <format dxfId="1685">
      <pivotArea dataOnly="0" labelOnly="1" fieldPosition="0">
        <references count="3">
          <reference field="5" count="0" selected="0"/>
          <reference field="6" count="0" selected="0"/>
          <reference field="7" count="0"/>
        </references>
      </pivotArea>
    </format>
    <format dxfId="1684">
      <pivotArea dataOnly="0" labelOnly="1" fieldPosition="0">
        <references count="4">
          <reference field="5" count="0" selected="0"/>
          <reference field="6" count="0" selected="0"/>
          <reference field="7" count="0" selected="0"/>
          <reference field="8" count="0"/>
        </references>
      </pivotArea>
    </format>
    <format dxfId="1683">
      <pivotArea dataOnly="0" labelOnly="1" fieldPosition="0">
        <references count="5">
          <reference field="5" count="0" selected="0"/>
          <reference field="6" count="0" selected="0"/>
          <reference field="7" count="0" selected="0"/>
          <reference field="8" count="0" selected="0"/>
          <reference field="9" count="0"/>
        </references>
      </pivotArea>
    </format>
    <format dxfId="1682">
      <pivotArea dataOnly="0" labelOnly="1" fieldPosition="0">
        <references count="6">
          <reference field="5" count="0" selected="0"/>
          <reference field="6" count="0" selected="0"/>
          <reference field="7" count="0" selected="0"/>
          <reference field="8" count="0" selected="0"/>
          <reference field="9" count="0" selected="0"/>
          <reference field="10" count="0"/>
        </references>
      </pivotArea>
    </format>
    <format dxfId="1681">
      <pivotArea dataOnly="0" labelOnly="1" fieldPosition="0">
        <references count="7">
          <reference field="5" count="0" selected="0"/>
          <reference field="6" count="0" selected="0"/>
          <reference field="7" count="0" selected="0"/>
          <reference field="8" count="0" selected="0"/>
          <reference field="9" count="0" selected="0"/>
          <reference field="10" count="0" selected="0"/>
          <reference field="11" count="0"/>
        </references>
      </pivotArea>
    </format>
    <format dxfId="1680">
      <pivotArea outline="0" collapsedLevelsAreSubtotals="1" fieldPosition="0"/>
    </format>
    <format dxfId="1679">
      <pivotArea outline="0" collapsedLevelsAreSubtotals="1" fieldPosition="0"/>
    </format>
    <format dxfId="1678">
      <pivotArea outline="0" collapsedLevelsAreSubtotals="1" fieldPosition="0"/>
    </format>
    <format dxfId="1677">
      <pivotArea outline="0" collapsedLevelsAreSubtotals="1" fieldPosition="0"/>
    </format>
    <format dxfId="1676">
      <pivotArea outline="0" collapsedLevelsAreSubtotals="1" fieldPosition="0"/>
    </format>
    <format dxfId="1675">
      <pivotArea outline="0" collapsedLevelsAreSubtotals="1" fieldPosition="0"/>
    </format>
    <format dxfId="1674">
      <pivotArea outline="0" collapsedLevelsAreSubtotals="1" fieldPosition="0"/>
    </format>
    <format dxfId="1673">
      <pivotArea outline="0" collapsedLevelsAreSubtotals="1" fieldPosition="0"/>
    </format>
    <format dxfId="1672">
      <pivotArea outline="0" collapsedLevelsAreSubtotals="1" fieldPosition="0"/>
    </format>
    <format dxfId="1671">
      <pivotArea outline="0" collapsedLevelsAreSubtotals="1" fieldPosition="0"/>
    </format>
    <format dxfId="1670">
      <pivotArea outline="0" collapsedLevelsAreSubtotals="1" fieldPosition="0"/>
    </format>
    <format dxfId="1669">
      <pivotArea outline="0" collapsedLevelsAreSubtotals="1" fieldPosition="0"/>
    </format>
    <format dxfId="1668">
      <pivotArea outline="0" collapsedLevelsAreSubtotals="1" fieldPosition="0"/>
    </format>
    <format dxfId="1667">
      <pivotArea outline="0" collapsedLevelsAreSubtotals="1" fieldPosition="0"/>
    </format>
    <format dxfId="1666">
      <pivotArea outline="0" collapsedLevelsAreSubtotals="1" fieldPosition="0"/>
    </format>
    <format dxfId="1665">
      <pivotArea outline="0" collapsedLevelsAreSubtotals="1" fieldPosition="0"/>
    </format>
    <format dxfId="1664">
      <pivotArea outline="0" collapsedLevelsAreSubtotals="1" fieldPosition="0"/>
    </format>
    <format dxfId="1663">
      <pivotArea outline="0" collapsedLevelsAreSubtotals="1" fieldPosition="0"/>
    </format>
    <format dxfId="1662">
      <pivotArea outline="0" collapsedLevelsAreSubtotals="1" fieldPosition="0"/>
    </format>
    <format dxfId="1661">
      <pivotArea outline="0" collapsedLevelsAreSubtotals="1" fieldPosition="0"/>
    </format>
    <format dxfId="1660">
      <pivotArea outline="0" collapsedLevelsAreSubtotals="1" fieldPosition="0"/>
    </format>
    <format dxfId="1659">
      <pivotArea outline="0" collapsedLevelsAreSubtotals="1" fieldPosition="0"/>
    </format>
    <format dxfId="1658">
      <pivotArea outline="0" collapsedLevelsAreSubtotals="1" fieldPosition="0"/>
    </format>
    <format dxfId="1657">
      <pivotArea outline="0" collapsedLevelsAreSubtotals="1" fieldPosition="0"/>
    </format>
    <format dxfId="1656">
      <pivotArea dataOnly="0" labelOnly="1" outline="0" fieldPosition="0">
        <references count="1">
          <reference field="15" count="0"/>
        </references>
      </pivotArea>
    </format>
    <format dxfId="1655">
      <pivotArea outline="0" collapsedLevelsAreSubtotals="1" fieldPosition="0"/>
    </format>
    <format dxfId="1654">
      <pivotArea dataOnly="0" labelOnly="1" outline="0" fieldPosition="0">
        <references count="1">
          <reference field="5" count="0"/>
        </references>
      </pivotArea>
    </format>
    <format dxfId="1653">
      <pivotArea dataOnly="0" labelOnly="1" outline="0" fieldPosition="0">
        <references count="2">
          <reference field="5" count="0" selected="0"/>
          <reference field="6" count="0"/>
        </references>
      </pivotArea>
    </format>
    <format dxfId="1652">
      <pivotArea dataOnly="0" labelOnly="1" outline="0" fieldPosition="0">
        <references count="3">
          <reference field="5" count="0" selected="0"/>
          <reference field="6" count="0" selected="0"/>
          <reference field="7" count="0"/>
        </references>
      </pivotArea>
    </format>
    <format dxfId="1651">
      <pivotArea dataOnly="0" labelOnly="1" outline="0" fieldPosition="0">
        <references count="4">
          <reference field="5" count="0" selected="0"/>
          <reference field="6" count="0" selected="0"/>
          <reference field="7" count="0" selected="0"/>
          <reference field="8" count="0"/>
        </references>
      </pivotArea>
    </format>
    <format dxfId="1650">
      <pivotArea dataOnly="0" labelOnly="1" outline="0" fieldPosition="0">
        <references count="5">
          <reference field="5" count="0" selected="0"/>
          <reference field="6" count="0" selected="0"/>
          <reference field="7" count="0" selected="0"/>
          <reference field="8" count="0" selected="0"/>
          <reference field="9" count="0"/>
        </references>
      </pivotArea>
    </format>
    <format dxfId="1649">
      <pivotArea dataOnly="0" labelOnly="1" outline="0" fieldPosition="0">
        <references count="6">
          <reference field="5" count="0" selected="0"/>
          <reference field="6" count="0" selected="0"/>
          <reference field="7" count="0" selected="0"/>
          <reference field="8" count="0" selected="0"/>
          <reference field="9" count="0" selected="0"/>
          <reference field="10" count="0"/>
        </references>
      </pivotArea>
    </format>
    <format dxfId="1648">
      <pivotArea dataOnly="0" labelOnly="1" outline="0" fieldPosition="0">
        <references count="7">
          <reference field="5" count="0" selected="0"/>
          <reference field="6" count="0" selected="0"/>
          <reference field="7" count="0" selected="0"/>
          <reference field="8" count="0" selected="0"/>
          <reference field="9" count="0" selected="0"/>
          <reference field="10" count="0" selected="0"/>
          <reference field="11" count="0"/>
        </references>
      </pivotArea>
    </format>
    <format dxfId="1647">
      <pivotArea dataOnly="0" labelOnly="1" outline="0" fieldPosition="0">
        <references count="8">
          <reference field="5" count="0" selected="0"/>
          <reference field="6" count="0" selected="0"/>
          <reference field="7" count="0" selected="0"/>
          <reference field="8" count="0" selected="0"/>
          <reference field="9" count="0" selected="0"/>
          <reference field="10" count="0" selected="0"/>
          <reference field="11" count="0" selected="0"/>
          <reference field="12" count="0"/>
        </references>
      </pivotArea>
    </format>
    <format dxfId="1646">
      <pivotArea outline="0" collapsedLevelsAreSubtotals="1" fieldPosition="0"/>
    </format>
    <format dxfId="1645">
      <pivotArea dataOnly="0" labelOnly="1" outline="0" fieldPosition="0">
        <references count="1">
          <reference field="5" count="0"/>
        </references>
      </pivotArea>
    </format>
    <format dxfId="1644">
      <pivotArea dataOnly="0" labelOnly="1" outline="0" fieldPosition="0">
        <references count="2">
          <reference field="5" count="0" selected="0"/>
          <reference field="6" count="0"/>
        </references>
      </pivotArea>
    </format>
    <format dxfId="1643">
      <pivotArea dataOnly="0" labelOnly="1" outline="0" fieldPosition="0">
        <references count="3">
          <reference field="5" count="0" selected="0"/>
          <reference field="6" count="0" selected="0"/>
          <reference field="7" count="0"/>
        </references>
      </pivotArea>
    </format>
    <format dxfId="1642">
      <pivotArea dataOnly="0" labelOnly="1" outline="0" fieldPosition="0">
        <references count="4">
          <reference field="5" count="0" selected="0"/>
          <reference field="6" count="0" selected="0"/>
          <reference field="7" count="0" selected="0"/>
          <reference field="8" count="0"/>
        </references>
      </pivotArea>
    </format>
    <format dxfId="1641">
      <pivotArea dataOnly="0" labelOnly="1" outline="0" fieldPosition="0">
        <references count="5">
          <reference field="5" count="0" selected="0"/>
          <reference field="6" count="0" selected="0"/>
          <reference field="7" count="0" selected="0"/>
          <reference field="8" count="0" selected="0"/>
          <reference field="9" count="0"/>
        </references>
      </pivotArea>
    </format>
    <format dxfId="1640">
      <pivotArea dataOnly="0" labelOnly="1" outline="0" fieldPosition="0">
        <references count="6">
          <reference field="5" count="0" selected="0"/>
          <reference field="6" count="0" selected="0"/>
          <reference field="7" count="0" selected="0"/>
          <reference field="8" count="0" selected="0"/>
          <reference field="9" count="0" selected="0"/>
          <reference field="10" count="0"/>
        </references>
      </pivotArea>
    </format>
    <format dxfId="1639">
      <pivotArea dataOnly="0" labelOnly="1" outline="0" fieldPosition="0">
        <references count="7">
          <reference field="5" count="0" selected="0"/>
          <reference field="6" count="0" selected="0"/>
          <reference field="7" count="0" selected="0"/>
          <reference field="8" count="0" selected="0"/>
          <reference field="9" count="0" selected="0"/>
          <reference field="10" count="0" selected="0"/>
          <reference field="11" count="0"/>
        </references>
      </pivotArea>
    </format>
    <format dxfId="1638">
      <pivotArea dataOnly="0" labelOnly="1" outline="0" fieldPosition="0">
        <references count="8">
          <reference field="5" count="0" selected="0"/>
          <reference field="6" count="0" selected="0"/>
          <reference field="7" count="0" selected="0"/>
          <reference field="8" count="0" selected="0"/>
          <reference field="9" count="0" selected="0"/>
          <reference field="10" count="0" selected="0"/>
          <reference field="11" count="0" selected="0"/>
          <reference field="12" count="0"/>
        </references>
      </pivotArea>
    </format>
    <format dxfId="1637">
      <pivotArea outline="0" collapsedLevelsAreSubtotals="1" fieldPosition="0"/>
    </format>
    <format dxfId="1636">
      <pivotArea dataOnly="0" labelOnly="1" outline="0" fieldPosition="0">
        <references count="1">
          <reference field="5" count="0"/>
        </references>
      </pivotArea>
    </format>
    <format dxfId="1635">
      <pivotArea dataOnly="0" labelOnly="1" outline="0" fieldPosition="0">
        <references count="2">
          <reference field="5" count="0" selected="0"/>
          <reference field="6" count="0"/>
        </references>
      </pivotArea>
    </format>
    <format dxfId="1634">
      <pivotArea dataOnly="0" labelOnly="1" outline="0" fieldPosition="0">
        <references count="3">
          <reference field="5" count="0" selected="0"/>
          <reference field="6" count="0" selected="0"/>
          <reference field="7" count="0"/>
        </references>
      </pivotArea>
    </format>
    <format dxfId="1633">
      <pivotArea dataOnly="0" labelOnly="1" outline="0" fieldPosition="0">
        <references count="4">
          <reference field="5" count="0" selected="0"/>
          <reference field="6" count="0" selected="0"/>
          <reference field="7" count="0" selected="0"/>
          <reference field="8" count="0"/>
        </references>
      </pivotArea>
    </format>
    <format dxfId="1632">
      <pivotArea dataOnly="0" labelOnly="1" outline="0" fieldPosition="0">
        <references count="5">
          <reference field="5" count="0" selected="0"/>
          <reference field="6" count="0" selected="0"/>
          <reference field="7" count="0" selected="0"/>
          <reference field="8" count="0" selected="0"/>
          <reference field="9" count="0"/>
        </references>
      </pivotArea>
    </format>
    <format dxfId="1631">
      <pivotArea dataOnly="0" labelOnly="1" outline="0" fieldPosition="0">
        <references count="6">
          <reference field="5" count="0" selected="0"/>
          <reference field="6" count="0" selected="0"/>
          <reference field="7" count="0" selected="0"/>
          <reference field="8" count="0" selected="0"/>
          <reference field="9" count="0" selected="0"/>
          <reference field="10" count="0"/>
        </references>
      </pivotArea>
    </format>
    <format dxfId="1630">
      <pivotArea dataOnly="0" labelOnly="1" outline="0" fieldPosition="0">
        <references count="7">
          <reference field="5" count="0" selected="0"/>
          <reference field="6" count="0" selected="0"/>
          <reference field="7" count="0" selected="0"/>
          <reference field="8" count="0" selected="0"/>
          <reference field="9" count="0" selected="0"/>
          <reference field="10" count="0" selected="0"/>
          <reference field="11" count="0"/>
        </references>
      </pivotArea>
    </format>
    <format dxfId="1629">
      <pivotArea dataOnly="0" labelOnly="1" outline="0" fieldPosition="0">
        <references count="8">
          <reference field="5" count="0" selected="0"/>
          <reference field="6" count="0" selected="0"/>
          <reference field="7" count="0" selected="0"/>
          <reference field="8" count="0" selected="0"/>
          <reference field="9" count="0" selected="0"/>
          <reference field="10" count="0" selected="0"/>
          <reference field="11" count="0" selected="0"/>
          <reference field="12" count="0"/>
        </references>
      </pivotArea>
    </format>
    <format dxfId="1628">
      <pivotArea outline="0" collapsedLevelsAreSubtotals="1" fieldPosition="0"/>
    </format>
    <format dxfId="1627">
      <pivotArea dataOnly="0" labelOnly="1" outline="0" fieldPosition="0">
        <references count="1">
          <reference field="5" count="0"/>
        </references>
      </pivotArea>
    </format>
    <format dxfId="1626">
      <pivotArea dataOnly="0" labelOnly="1" outline="0" fieldPosition="0">
        <references count="2">
          <reference field="5" count="1" selected="0">
            <x v="8"/>
          </reference>
          <reference field="6" count="1">
            <x v="7"/>
          </reference>
        </references>
      </pivotArea>
    </format>
    <format dxfId="1625">
      <pivotArea dataOnly="0" labelOnly="1" outline="0" fieldPosition="0">
        <references count="2">
          <reference field="5" count="1" selected="0">
            <x v="1"/>
          </reference>
          <reference field="6" count="1">
            <x v="1"/>
          </reference>
        </references>
      </pivotArea>
    </format>
    <format dxfId="1624">
      <pivotArea dataOnly="0" labelOnly="1" outline="0" fieldPosition="0">
        <references count="3">
          <reference field="5" count="1" selected="0">
            <x v="8"/>
          </reference>
          <reference field="6" count="1" selected="0">
            <x v="7"/>
          </reference>
          <reference field="7" count="1">
            <x v="1"/>
          </reference>
        </references>
      </pivotArea>
    </format>
    <format dxfId="1623">
      <pivotArea dataOnly="0" labelOnly="1" outline="0" fieldPosition="0">
        <references count="3">
          <reference field="5" count="1" selected="0">
            <x v="1"/>
          </reference>
          <reference field="6" count="1" selected="0">
            <x v="1"/>
          </reference>
          <reference field="7" count="1">
            <x v="1"/>
          </reference>
        </references>
      </pivotArea>
    </format>
    <format dxfId="1622">
      <pivotArea dataOnly="0" labelOnly="1" outline="0" fieldPosition="0">
        <references count="4">
          <reference field="5" count="1" selected="0">
            <x v="8"/>
          </reference>
          <reference field="6" count="1" selected="0">
            <x v="7"/>
          </reference>
          <reference field="7" count="1" selected="0">
            <x v="1"/>
          </reference>
          <reference field="8" count="1">
            <x v="0"/>
          </reference>
        </references>
      </pivotArea>
    </format>
    <format dxfId="1621">
      <pivotArea dataOnly="0" labelOnly="1" outline="0" fieldPosition="0">
        <references count="5">
          <reference field="5" count="1" selected="0">
            <x v="8"/>
          </reference>
          <reference field="6" count="1" selected="0">
            <x v="7"/>
          </reference>
          <reference field="7" count="1" selected="0">
            <x v="1"/>
          </reference>
          <reference field="8" count="1" selected="0">
            <x v="0"/>
          </reference>
          <reference field="9" count="0"/>
        </references>
      </pivotArea>
    </format>
    <format dxfId="1620">
      <pivotArea dataOnly="0" labelOnly="1" outline="0" fieldPosition="0">
        <references count="6">
          <reference field="5" count="1" selected="0">
            <x v="8"/>
          </reference>
          <reference field="6" count="1" selected="0">
            <x v="7"/>
          </reference>
          <reference field="7" count="1" selected="0">
            <x v="1"/>
          </reference>
          <reference field="8" count="1" selected="0">
            <x v="0"/>
          </reference>
          <reference field="9" count="0" selected="0"/>
          <reference field="10" count="0"/>
        </references>
      </pivotArea>
    </format>
    <format dxfId="1619">
      <pivotArea dataOnly="0" labelOnly="1" outline="0" fieldPosition="0">
        <references count="7">
          <reference field="5" count="1" selected="0">
            <x v="8"/>
          </reference>
          <reference field="6" count="1" selected="0">
            <x v="7"/>
          </reference>
          <reference field="7" count="1" selected="0">
            <x v="1"/>
          </reference>
          <reference field="8" count="1" selected="0">
            <x v="0"/>
          </reference>
          <reference field="9" count="0" selected="0"/>
          <reference field="10" count="0" selected="0"/>
          <reference field="11" count="0"/>
        </references>
      </pivotArea>
    </format>
    <format dxfId="1618">
      <pivotArea dataOnly="0" labelOnly="1" outline="0" fieldPosition="0">
        <references count="8">
          <reference field="5" count="1" selected="0">
            <x v="8"/>
          </reference>
          <reference field="6" count="1" selected="0">
            <x v="7"/>
          </reference>
          <reference field="7" count="1" selected="0">
            <x v="1"/>
          </reference>
          <reference field="8" count="1" selected="0">
            <x v="0"/>
          </reference>
          <reference field="9" count="0" selected="0"/>
          <reference field="10" count="0" selected="0"/>
          <reference field="11" count="0" selected="0"/>
          <reference field="12" count="1">
            <x v="4"/>
          </reference>
        </references>
      </pivotArea>
    </format>
    <format dxfId="1617">
      <pivotArea dataOnly="0" labelOnly="1" outline="0" fieldPosition="0">
        <references count="8">
          <reference field="5" count="1" selected="0">
            <x v="1"/>
          </reference>
          <reference field="6" count="1" selected="0">
            <x v="1"/>
          </reference>
          <reference field="7" count="1" selected="0">
            <x v="1"/>
          </reference>
          <reference field="8" count="1" selected="0">
            <x v="0"/>
          </reference>
          <reference field="9" count="0" selected="0"/>
          <reference field="10" count="0" selected="0"/>
          <reference field="11" count="0" selected="0"/>
          <reference field="12" count="1">
            <x v="1"/>
          </reference>
        </references>
      </pivotArea>
    </format>
    <format dxfId="1616">
      <pivotArea outline="0" collapsedLevelsAreSubtotals="1" fieldPosition="0"/>
    </format>
    <format dxfId="1615">
      <pivotArea dataOnly="0" labelOnly="1" outline="0" fieldPosition="0">
        <references count="1">
          <reference field="5" count="0"/>
        </references>
      </pivotArea>
    </format>
    <format dxfId="1614">
      <pivotArea dataOnly="0" labelOnly="1" outline="0" fieldPosition="0">
        <references count="2">
          <reference field="5" count="1" selected="0">
            <x v="8"/>
          </reference>
          <reference field="6" count="1">
            <x v="7"/>
          </reference>
        </references>
      </pivotArea>
    </format>
    <format dxfId="1613">
      <pivotArea dataOnly="0" labelOnly="1" outline="0" fieldPosition="0">
        <references count="2">
          <reference field="5" count="1" selected="0">
            <x v="1"/>
          </reference>
          <reference field="6" count="1">
            <x v="1"/>
          </reference>
        </references>
      </pivotArea>
    </format>
    <format dxfId="1612">
      <pivotArea dataOnly="0" labelOnly="1" outline="0" fieldPosition="0">
        <references count="3">
          <reference field="5" count="1" selected="0">
            <x v="8"/>
          </reference>
          <reference field="6" count="1" selected="0">
            <x v="7"/>
          </reference>
          <reference field="7" count="1">
            <x v="1"/>
          </reference>
        </references>
      </pivotArea>
    </format>
    <format dxfId="1611">
      <pivotArea dataOnly="0" labelOnly="1" outline="0" fieldPosition="0">
        <references count="3">
          <reference field="5" count="1" selected="0">
            <x v="1"/>
          </reference>
          <reference field="6" count="1" selected="0">
            <x v="1"/>
          </reference>
          <reference field="7" count="1">
            <x v="1"/>
          </reference>
        </references>
      </pivotArea>
    </format>
    <format dxfId="1610">
      <pivotArea dataOnly="0" labelOnly="1" outline="0" fieldPosition="0">
        <references count="4">
          <reference field="5" count="1" selected="0">
            <x v="8"/>
          </reference>
          <reference field="6" count="1" selected="0">
            <x v="7"/>
          </reference>
          <reference field="7" count="1" selected="0">
            <x v="1"/>
          </reference>
          <reference field="8" count="1">
            <x v="0"/>
          </reference>
        </references>
      </pivotArea>
    </format>
    <format dxfId="1609">
      <pivotArea dataOnly="0" labelOnly="1" outline="0" fieldPosition="0">
        <references count="5">
          <reference field="5" count="1" selected="0">
            <x v="8"/>
          </reference>
          <reference field="6" count="1" selected="0">
            <x v="7"/>
          </reference>
          <reference field="7" count="1" selected="0">
            <x v="1"/>
          </reference>
          <reference field="8" count="1" selected="0">
            <x v="0"/>
          </reference>
          <reference field="9" count="0"/>
        </references>
      </pivotArea>
    </format>
    <format dxfId="1608">
      <pivotArea dataOnly="0" labelOnly="1" outline="0" fieldPosition="0">
        <references count="6">
          <reference field="5" count="1" selected="0">
            <x v="8"/>
          </reference>
          <reference field="6" count="1" selected="0">
            <x v="7"/>
          </reference>
          <reference field="7" count="1" selected="0">
            <x v="1"/>
          </reference>
          <reference field="8" count="1" selected="0">
            <x v="0"/>
          </reference>
          <reference field="9" count="0" selected="0"/>
          <reference field="10" count="0"/>
        </references>
      </pivotArea>
    </format>
    <format dxfId="1607">
      <pivotArea dataOnly="0" labelOnly="1" outline="0" fieldPosition="0">
        <references count="7">
          <reference field="5" count="1" selected="0">
            <x v="8"/>
          </reference>
          <reference field="6" count="1" selected="0">
            <x v="7"/>
          </reference>
          <reference field="7" count="1" selected="0">
            <x v="1"/>
          </reference>
          <reference field="8" count="1" selected="0">
            <x v="0"/>
          </reference>
          <reference field="9" count="0" selected="0"/>
          <reference field="10" count="0" selected="0"/>
          <reference field="11" count="0"/>
        </references>
      </pivotArea>
    </format>
    <format dxfId="1606">
      <pivotArea dataOnly="0" labelOnly="1" outline="0" fieldPosition="0">
        <references count="8">
          <reference field="5" count="1" selected="0">
            <x v="8"/>
          </reference>
          <reference field="6" count="1" selected="0">
            <x v="7"/>
          </reference>
          <reference field="7" count="1" selected="0">
            <x v="1"/>
          </reference>
          <reference field="8" count="1" selected="0">
            <x v="0"/>
          </reference>
          <reference field="9" count="0" selected="0"/>
          <reference field="10" count="0" selected="0"/>
          <reference field="11" count="0" selected="0"/>
          <reference field="12" count="1">
            <x v="4"/>
          </reference>
        </references>
      </pivotArea>
    </format>
    <format dxfId="1605">
      <pivotArea dataOnly="0" labelOnly="1" outline="0" fieldPosition="0">
        <references count="8">
          <reference field="5" count="1" selected="0">
            <x v="1"/>
          </reference>
          <reference field="6" count="1" selected="0">
            <x v="1"/>
          </reference>
          <reference field="7" count="1" selected="0">
            <x v="1"/>
          </reference>
          <reference field="8" count="1" selected="0">
            <x v="0"/>
          </reference>
          <reference field="9" count="0" selected="0"/>
          <reference field="10" count="0" selected="0"/>
          <reference field="11" count="0" selected="0"/>
          <reference field="12" count="1">
            <x v="1"/>
          </reference>
        </references>
      </pivotArea>
    </format>
    <format dxfId="1604">
      <pivotArea outline="0" collapsedLevelsAreSubtotals="1" fieldPosition="0"/>
    </format>
    <format dxfId="1603">
      <pivotArea dataOnly="0" labelOnly="1" outline="0" fieldPosition="0">
        <references count="1">
          <reference field="5" count="0"/>
        </references>
      </pivotArea>
    </format>
    <format dxfId="1602">
      <pivotArea dataOnly="0" labelOnly="1" outline="0" fieldPosition="0">
        <references count="2">
          <reference field="5" count="1" selected="0">
            <x v="8"/>
          </reference>
          <reference field="6" count="1">
            <x v="7"/>
          </reference>
        </references>
      </pivotArea>
    </format>
    <format dxfId="1601">
      <pivotArea dataOnly="0" labelOnly="1" outline="0" fieldPosition="0">
        <references count="2">
          <reference field="5" count="1" selected="0">
            <x v="1"/>
          </reference>
          <reference field="6" count="1">
            <x v="1"/>
          </reference>
        </references>
      </pivotArea>
    </format>
    <format dxfId="1600">
      <pivotArea dataOnly="0" labelOnly="1" outline="0" fieldPosition="0">
        <references count="3">
          <reference field="5" count="1" selected="0">
            <x v="8"/>
          </reference>
          <reference field="6" count="1" selected="0">
            <x v="7"/>
          </reference>
          <reference field="7" count="1">
            <x v="1"/>
          </reference>
        </references>
      </pivotArea>
    </format>
    <format dxfId="1599">
      <pivotArea dataOnly="0" labelOnly="1" outline="0" fieldPosition="0">
        <references count="3">
          <reference field="5" count="1" selected="0">
            <x v="1"/>
          </reference>
          <reference field="6" count="1" selected="0">
            <x v="1"/>
          </reference>
          <reference field="7" count="1">
            <x v="1"/>
          </reference>
        </references>
      </pivotArea>
    </format>
    <format dxfId="1598">
      <pivotArea dataOnly="0" labelOnly="1" outline="0" fieldPosition="0">
        <references count="4">
          <reference field="5" count="1" selected="0">
            <x v="8"/>
          </reference>
          <reference field="6" count="1" selected="0">
            <x v="7"/>
          </reference>
          <reference field="7" count="1" selected="0">
            <x v="1"/>
          </reference>
          <reference field="8" count="1">
            <x v="0"/>
          </reference>
        </references>
      </pivotArea>
    </format>
    <format dxfId="1597">
      <pivotArea dataOnly="0" labelOnly="1" outline="0" fieldPosition="0">
        <references count="5">
          <reference field="5" count="1" selected="0">
            <x v="8"/>
          </reference>
          <reference field="6" count="1" selected="0">
            <x v="7"/>
          </reference>
          <reference field="7" count="1" selected="0">
            <x v="1"/>
          </reference>
          <reference field="8" count="1" selected="0">
            <x v="0"/>
          </reference>
          <reference field="9" count="0"/>
        </references>
      </pivotArea>
    </format>
    <format dxfId="1596">
      <pivotArea dataOnly="0" labelOnly="1" outline="0" fieldPosition="0">
        <references count="6">
          <reference field="5" count="1" selected="0">
            <x v="8"/>
          </reference>
          <reference field="6" count="1" selected="0">
            <x v="7"/>
          </reference>
          <reference field="7" count="1" selected="0">
            <x v="1"/>
          </reference>
          <reference field="8" count="1" selected="0">
            <x v="0"/>
          </reference>
          <reference field="9" count="0" selected="0"/>
          <reference field="10" count="0"/>
        </references>
      </pivotArea>
    </format>
    <format dxfId="1595">
      <pivotArea dataOnly="0" labelOnly="1" outline="0" fieldPosition="0">
        <references count="7">
          <reference field="5" count="1" selected="0">
            <x v="8"/>
          </reference>
          <reference field="6" count="1" selected="0">
            <x v="7"/>
          </reference>
          <reference field="7" count="1" selected="0">
            <x v="1"/>
          </reference>
          <reference field="8" count="1" selected="0">
            <x v="0"/>
          </reference>
          <reference field="9" count="0" selected="0"/>
          <reference field="10" count="0" selected="0"/>
          <reference field="11" count="0"/>
        </references>
      </pivotArea>
    </format>
    <format dxfId="1594">
      <pivotArea dataOnly="0" labelOnly="1" outline="0" fieldPosition="0">
        <references count="8">
          <reference field="5" count="1" selected="0">
            <x v="8"/>
          </reference>
          <reference field="6" count="1" selected="0">
            <x v="7"/>
          </reference>
          <reference field="7" count="1" selected="0">
            <x v="1"/>
          </reference>
          <reference field="8" count="1" selected="0">
            <x v="0"/>
          </reference>
          <reference field="9" count="0" selected="0"/>
          <reference field="10" count="0" selected="0"/>
          <reference field="11" count="0" selected="0"/>
          <reference field="12" count="1">
            <x v="4"/>
          </reference>
        </references>
      </pivotArea>
    </format>
    <format dxfId="1593">
      <pivotArea dataOnly="0" labelOnly="1" outline="0" fieldPosition="0">
        <references count="8">
          <reference field="5" count="1" selected="0">
            <x v="1"/>
          </reference>
          <reference field="6" count="1" selected="0">
            <x v="1"/>
          </reference>
          <reference field="7" count="1" selected="0">
            <x v="1"/>
          </reference>
          <reference field="8" count="1" selected="0">
            <x v="0"/>
          </reference>
          <reference field="9" count="0" selected="0"/>
          <reference field="10" count="0" selected="0"/>
          <reference field="11" count="0" selected="0"/>
          <reference field="12" count="1">
            <x v="1"/>
          </reference>
        </references>
      </pivotArea>
    </format>
    <format dxfId="1592">
      <pivotArea dataOnly="0" labelOnly="1" outline="0" fieldPosition="0">
        <references count="1">
          <reference field="16" count="0"/>
        </references>
      </pivotArea>
    </format>
    <format dxfId="1591">
      <pivotArea dataOnly="0" labelOnly="1" outline="0" fieldPosition="0">
        <references count="1">
          <reference field="17" count="0"/>
        </references>
      </pivotArea>
    </format>
    <format dxfId="1590">
      <pivotArea dataOnly="0" labelOnly="1" outline="0" fieldPosition="0">
        <references count="1">
          <reference field="18" count="0"/>
        </references>
      </pivotArea>
    </format>
    <format dxfId="1589">
      <pivotArea dataOnly="0" labelOnly="1" outline="0" fieldPosition="0">
        <references count="1">
          <reference field="19" count="0"/>
        </references>
      </pivotArea>
    </format>
    <format dxfId="1588">
      <pivotArea dataOnly="0" labelOnly="1" outline="0" fieldPosition="0">
        <references count="1">
          <reference field="20" count="0"/>
        </references>
      </pivotArea>
    </format>
    <format dxfId="1587">
      <pivotArea dataOnly="0" labelOnly="1" outline="0" fieldPosition="0">
        <references count="1">
          <reference field="21" count="0"/>
        </references>
      </pivotArea>
    </format>
    <format dxfId="1586">
      <pivotArea dataOnly="0" labelOnly="1" outline="0" fieldPosition="0">
        <references count="1">
          <reference field="20" count="0"/>
        </references>
      </pivotArea>
    </format>
    <format dxfId="1585">
      <pivotArea dataOnly="0" labelOnly="1" outline="0" fieldPosition="0">
        <references count="1">
          <reference field="20" count="0"/>
        </references>
      </pivotArea>
    </format>
    <format dxfId="1584">
      <pivotArea dataOnly="0" labelOnly="1" outline="0" fieldPosition="0">
        <references count="1">
          <reference field="20" count="0"/>
        </references>
      </pivotArea>
    </format>
    <format dxfId="1583">
      <pivotArea dataOnly="0" labelOnly="1" outline="0" fieldPosition="0">
        <references count="1">
          <reference field="20" count="0"/>
        </references>
      </pivotArea>
    </format>
    <format dxfId="1582">
      <pivotArea dataOnly="0" labelOnly="1" outline="0" fieldPosition="0">
        <references count="1">
          <reference field="20" count="0"/>
        </references>
      </pivotArea>
    </format>
    <format dxfId="1581">
      <pivotArea outline="0" collapsedLevelsAreSubtotals="1" fieldPosition="0"/>
    </format>
  </formats>
  <pivotHierarchies count="20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5" showRowHeaders="1" showColHeaders="1" showRowStripes="0" showColStripes="0" showLastColumn="1"/>
  <rowHierarchiesUsage count="9">
    <rowHierarchyUsage hierarchyUsage="44"/>
    <rowHierarchyUsage hierarchyUsage="45"/>
    <rowHierarchyUsage hierarchyUsage="61"/>
    <rowHierarchyUsage hierarchyUsage="48"/>
    <rowHierarchyUsage hierarchyUsage="49"/>
    <rowHierarchyUsage hierarchyUsage="50"/>
    <rowHierarchyUsage hierarchyUsage="51"/>
    <rowHierarchyUsage hierarchyUsage="52"/>
    <rowHierarchyUsage hierarchyUsage="53"/>
  </rowHierarchiesUsage>
  <colHierarchiesUsage count="8">
    <colHierarchyUsage hierarchyUsage="158"/>
    <colHierarchyUsage hierarchyUsage="189"/>
    <colHierarchyUsage hierarchyUsage="190"/>
    <colHierarchyUsage hierarchyUsage="191"/>
    <colHierarchyUsage hierarchyUsage="192"/>
    <colHierarchyUsage hierarchyUsage="193"/>
    <colHierarchyUsage hierarchyUsage="194"/>
    <colHierarchyUsage hierarchyUsage="162"/>
  </col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x15:activeTabTopLevelEntity name="[Table_Driveway 1]"/>
        <x15:activeTabTopLevelEntity name="[Table_Quantities 2]"/>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tem_Location" xr10:uid="{00000000-0013-0000-FFFF-FFFF01000000}" sourceName="Item Location">
  <pivotTables>
    <pivotTable tabId="11" name="Estimate Summary"/>
  </pivotTables>
  <data>
    <tabular pivotCacheId="4" customListSort="0">
      <items count="71">
        <i x="8" s="1"/>
        <i x="28" s="1"/>
        <i x="3" s="1"/>
        <i x="4" s="1"/>
        <i x="5" s="1"/>
        <i x="6" s="1"/>
        <i x="0" s="1"/>
        <i x="11" s="1"/>
        <i x="12" s="1"/>
        <i x="13" s="1"/>
        <i x="14" s="1"/>
        <i x="15" s="1"/>
        <i x="16" s="1"/>
        <i x="17" s="1"/>
        <i x="18" s="1"/>
        <i x="10" s="1"/>
        <i x="19" s="1"/>
        <i x="20" s="1"/>
        <i x="21" s="1"/>
        <i x="22" s="1"/>
        <i x="23" s="1"/>
        <i x="24" s="1"/>
        <i x="25" s="1"/>
        <i x="26" s="1"/>
        <i x="27" s="1"/>
        <i x="29" s="1"/>
        <i x="30" s="1"/>
        <i x="31" s="1"/>
        <i x="32" s="1"/>
        <i x="33" s="1"/>
        <i x="34" s="1"/>
        <i x="1" s="1"/>
        <i x="2" s="1"/>
        <i x="7" s="1"/>
        <i x="9" s="1"/>
        <i x="59" s="1" nd="1"/>
        <i x="45" s="1" nd="1"/>
        <i x="56" s="1" nd="1"/>
        <i x="43" s="1" nd="1"/>
        <i x="54" s="1" nd="1"/>
        <i x="41" s="1" nd="1"/>
        <i x="50" s="1" nd="1"/>
        <i x="38" s="1" nd="1"/>
        <i x="39" s="1" nd="1"/>
        <i x="46" s="1" nd="1"/>
        <i x="61" s="1" nd="1"/>
        <i x="52" s="1" nd="1"/>
        <i x="35" s="1" nd="1"/>
        <i x="47" s="1" nd="1"/>
        <i x="62" s="1" nd="1"/>
        <i x="55" s="1" nd="1"/>
        <i x="42" s="1" nd="1"/>
        <i x="53" s="1" nd="1"/>
        <i x="40" s="1" nd="1"/>
        <i x="49" s="1" nd="1"/>
        <i x="37" s="1" nd="1"/>
        <i x="63" s="1" nd="1"/>
        <i x="65" s="1" nd="1"/>
        <i x="60" s="1" nd="1"/>
        <i x="57" s="1" nd="1"/>
        <i x="66" s="1" nd="1"/>
        <i x="67" s="1" nd="1"/>
        <i x="68" s="1" nd="1"/>
        <i x="69" s="1" nd="1"/>
        <i x="36" s="1" nd="1"/>
        <i x="58" s="1" nd="1"/>
        <i x="48" s="1" nd="1"/>
        <i x="51" s="1" nd="1"/>
        <i x="44" s="1" nd="1"/>
        <i x="70" s="1" nd="1"/>
        <i x="64"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tem_Location1" xr10:uid="{00000000-0013-0000-FFFF-FFFF02000000}" sourceName="Item Location">
  <pivotTables>
    <pivotTable tabId="10" name="Quantity Summary"/>
  </pivotTables>
  <data>
    <tabular pivotCacheId="4" customListSort="0" showMissing="0">
      <items count="71">
        <i x="8" s="1"/>
        <i x="28" s="1"/>
        <i x="3" s="1"/>
        <i x="4" s="1"/>
        <i x="5" s="1"/>
        <i x="6" s="1"/>
        <i x="0" s="1"/>
        <i x="11" s="1"/>
        <i x="12" s="1"/>
        <i x="13" s="1"/>
        <i x="14" s="1"/>
        <i x="15" s="1"/>
        <i x="16" s="1"/>
        <i x="17" s="1"/>
        <i x="18" s="1"/>
        <i x="10" s="1"/>
        <i x="19" s="1"/>
        <i x="20" s="1"/>
        <i x="21" s="1"/>
        <i x="22" s="1"/>
        <i x="23" s="1"/>
        <i x="24" s="1"/>
        <i x="25" s="1"/>
        <i x="26" s="1"/>
        <i x="27" s="1"/>
        <i x="29" s="1"/>
        <i x="30" s="1"/>
        <i x="31" s="1"/>
        <i x="32" s="1"/>
        <i x="33" s="1"/>
        <i x="34" s="1"/>
        <i x="1" s="1"/>
        <i x="2" s="1"/>
        <i x="7" s="1"/>
        <i x="9" s="1"/>
        <i x="59" s="1" nd="1"/>
        <i x="45" s="1" nd="1"/>
        <i x="56" s="1" nd="1"/>
        <i x="43" s="1" nd="1"/>
        <i x="54" s="1" nd="1"/>
        <i x="41" s="1" nd="1"/>
        <i x="50" s="1" nd="1"/>
        <i x="38" s="1" nd="1"/>
        <i x="39" s="1" nd="1"/>
        <i x="46" s="1" nd="1"/>
        <i x="61" s="1" nd="1"/>
        <i x="52" s="1" nd="1"/>
        <i x="35" s="1" nd="1"/>
        <i x="47" s="1" nd="1"/>
        <i x="62" s="1" nd="1"/>
        <i x="55" s="1" nd="1"/>
        <i x="42" s="1" nd="1"/>
        <i x="53" s="1" nd="1"/>
        <i x="40" s="1" nd="1"/>
        <i x="49" s="1" nd="1"/>
        <i x="37" s="1" nd="1"/>
        <i x="63" s="1" nd="1"/>
        <i x="65" s="1" nd="1"/>
        <i x="60" s="1" nd="1"/>
        <i x="57" s="1" nd="1"/>
        <i x="66" s="1" nd="1"/>
        <i x="67" s="1" nd="1"/>
        <i x="68" s="1" nd="1"/>
        <i x="69" s="1" nd="1"/>
        <i x="36" s="1" nd="1"/>
        <i x="58" s="1" nd="1"/>
        <i x="48" s="1" nd="1"/>
        <i x="51" s="1" nd="1"/>
        <i x="44" s="1" nd="1"/>
        <i x="70" s="1" nd="1"/>
        <i x="64"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tem Location 1" xr10:uid="{00000000-0014-0000-FFFF-FFFF01000000}" cache="Slicer_Item_Location1" caption="Item Location"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tem Location" xr10:uid="{00000000-0014-0000-FFFF-FFFF02000000}" cache="Slicer_Item_Location" caption="Item Location"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9000000}" name="Table_PayItems" displayName="Table_PayItems" ref="B4:I6557" totalsRowShown="0" headerRowDxfId="2693" dataDxfId="2692" tableBorderDxfId="2691">
  <sortState ref="B5:I6557">
    <sortCondition ref="D5:D6557"/>
  </sortState>
  <tableColumns count="8">
    <tableColumn id="1" xr3:uid="{00000000-0010-0000-1900-000001000000}" name="Item" dataDxfId="2690"/>
    <tableColumn id="2" xr3:uid="{00000000-0010-0000-1900-000002000000}" name="Unit" dataDxfId="2689"/>
    <tableColumn id="3" xr3:uid="{00000000-0010-0000-1900-000003000000}" name="Description" dataDxfId="2688"/>
    <tableColumn id="4" xr3:uid="{00000000-0010-0000-1900-000004000000}" name="SS/SP Required" dataDxfId="2687"/>
    <tableColumn id="7" xr3:uid="{00000000-0010-0000-1900-000007000000}" name="Supplementa Req" dataDxfId="2686"/>
    <tableColumn id="5" xr3:uid="{00000000-0010-0000-1900-000005000000}" name="Search Key" dataDxfId="2685">
      <calculatedColumnFormula>IF(ISNUMBER(Pay_Item_Search_Text),IF(ISNUMBER(IF(FIND(Pay_Item_Search_Text,B5)=1,1, "FALSE")),MAX(G$4:$G4)+1,IF(ISNUMBER(Pay_Item_Search_Text),0,IF(ISNUMBER(SEARCH(Pay_Item_Search_Text,H5)),MAX(G$4:$G4)+1,0))),IF(ISNUMBER(Pay_Item_Search_Text),0,IF(ISNUMBER(SEARCH(Pay_Item_Search_Text,H5)),MAX(G$4:$G4)+1,0)))</calculatedColumnFormula>
    </tableColumn>
    <tableColumn id="6" xr3:uid="{00000000-0010-0000-1900-000006000000}" name="Concentrated Name" dataDxfId="2684">
      <calculatedColumnFormula>IF(Table_PayItems[[#This Row],[Description]]="_","_ Unique Item - "&amp;Table_PayItems[[#This Row],[Item]]&amp;" - $"&amp;Table_PayItems[[#This Row],[Unit]],Table_PayItems[[#This Row],[Description]]&amp;" - $"&amp;Table_PayItems[[#This Row],[Unit]])</calculatedColumnFormula>
    </tableColumn>
    <tableColumn id="8" xr3:uid="{B6FA07D9-4240-453F-8C89-890FD318EB26}" name="Column1" dataDxfId="2683">
      <calculatedColumnFormula>IFERROR(VLOOKUP(ROWS($M$5:M5),Table_PayItems[[Search Key]:[Concentrated Name]],2,FALSE),"")</calculatedColumnFormula>
    </tableColumn>
  </tableColumns>
  <tableStyleInfo name="TableStyleMedium1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A000000}" name="Table_Funding" displayName="Table_Funding" ref="B3:L8" totalsRowShown="0" headerRowDxfId="2682" dataDxfId="2681">
  <sortState ref="B4:L5">
    <sortCondition ref="E4:E5"/>
  </sortState>
  <tableColumns count="11">
    <tableColumn id="1" xr3:uid="{00000000-0010-0000-1A00-000001000000}" name="Funding Code" dataDxfId="2680" totalsRowDxfId="2679">
      <calculatedColumnFormula>IF(OR(ISBLANK(Table_Funding[[#This Row],[Job No.]]),ISBLANK(Table_Funding[[#This Row],[Category No.]]))," ",CONCATENATE(Table_Funding[[#This Row],[Job No.]]," - ",IF(LEN(Table_Funding[[#This Row],[Category No.]])=4," ",IF(LEN(Table_Funding[[#This Row],[Category No.]])=3,"0",IF(LEN(Table_Funding[[#This Row],[Category No.]])=2,"00","000"))),Table_Funding[[#This Row],[Category No.]]))</calculatedColumnFormula>
    </tableColumn>
    <tableColumn id="2" xr3:uid="{00000000-0010-0000-1A00-000002000000}" name="Job No.2" dataDxfId="2678" totalsRowDxfId="2677">
      <calculatedColumnFormula>IF(Table_Funding[[#This Row],[Job No.]]&gt;0,CONCATENATE(Table_Funding[[#This Row],[Job No.]])," ")</calculatedColumnFormula>
    </tableColumn>
    <tableColumn id="3" xr3:uid="{00000000-0010-0000-1A00-000003000000}" name="Job No." dataDxfId="2676" totalsRowDxfId="2675"/>
    <tableColumn id="4" xr3:uid="{00000000-0010-0000-1A00-000004000000}" name="Category No." dataDxfId="2674" totalsRowDxfId="2673"/>
    <tableColumn id="11" xr3:uid="{0C0D595A-266B-4ECD-8F90-E0A209219FFB}" name="Category Alt." dataDxfId="2672" totalsRowDxfId="2671"/>
    <tableColumn id="5" xr3:uid="{00000000-0010-0000-1A00-000005000000}" name="Category Description_x000a_(Road Only)" dataDxfId="2670" totalsRowDxfId="2669"/>
    <tableColumn id="7" xr3:uid="{00000000-0010-0000-1A00-000007000000}" name="Structure Number_x000a_(Bridge Only)" dataDxfId="2668" totalsRowDxfId="2667"/>
    <tableColumn id="8" xr3:uid="{00000000-0010-0000-1A00-000008000000}" name="Section Group" dataDxfId="2666" totalsRowDxfId="2665"/>
    <tableColumn id="9" xr3:uid="{00000000-0010-0000-1A00-000009000000}" name="Fund Description" dataDxfId="2664" totalsRowDxfId="2663"/>
    <tableColumn id="6" xr3:uid="{00000000-0010-0000-1A00-000006000000}" name="Cat Desc" dataDxfId="2662" totalsRowDxfId="2661">
      <calculatedColumnFormula>IF(Table_Funding[[#This Row],[Structure Number
(Bridge Only)]]="",Table_Funding[[#This Row],[Category Description
(Road Only)]]&amp;" " &amp;Table_Funding[[#This Row],[Fund Description]],IF(Table_Funding[[#This Row],[Structure Number
(Bridge Only)]]&amp;"_"&amp;Table_Funding[[#This Row],[Bridge Number]]="_","",IF(LEN(Table_Funding[[#This Row],[Structure Number
(Bridge Only)]])=1,"0000"&amp;Table_Funding[[#This Row],[Structure Number
(Bridge Only)]], IF(LEN(Table_Funding[[#This Row],[Structure Number
(Bridge Only)]])=2, "000" &amp; Table_Funding[[#This Row],[Structure Number
(Bridge Only)]], IF(LEN(Table_Funding[[#This Row],[Structure Number
(Bridge Only)]])=3,"00" &amp; Table_Funding[[#This Row],[Structure Number
(Bridge Only)]],IF(LEN(Table_Funding[[#This Row],[Structure Number
(Bridge Only)]])=5,Table_Funding[[#This Row],[Structure Number
(Bridge Only)]],"0" &amp; Table_Funding[[#This Row],[Structure Number
(Bridge Only)]]))))&amp;"_"&amp; Table_Funding[[#This Row],[Bridge Number]] &amp; "_"&amp; Table_Funding[[#This Row],[Fund Description]]))</calculatedColumnFormula>
    </tableColumn>
    <tableColumn id="10" xr3:uid="{00000000-0010-0000-1A00-00000A000000}" name="Bridge Number" dataDxfId="2660" totalsRowDxfId="2659"/>
  </tableColumns>
  <tableStyleInfo name="TableStyleMedium1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B000000}" name="Table_PlanSheets" displayName="Table_PlanSheets" ref="B3:K33" totalsRowShown="0" headerRowDxfId="2658" dataDxfId="2656" headerRowBorderDxfId="2657">
  <tableColumns count="10">
    <tableColumn id="1" xr3:uid="{00000000-0010-0000-1B00-000001000000}" name="No" dataDxfId="2655" totalsRowDxfId="2654" dataCellStyle="Comma">
      <calculatedColumnFormula>IF(AND(NOT(Table_PlanSheets[[#This Row],[DGN Name]]=#REF!),Table_PlanSheets[[#This Row],[Quantities]]=#REF!),MAX($B$3:B3)+1,0)</calculatedColumnFormula>
    </tableColumn>
    <tableColumn id="6" xr3:uid="{00000000-0010-0000-1B00-000006000000}" name="Sheet No" dataDxfId="2653"/>
    <tableColumn id="7" xr3:uid="{00000000-0010-0000-1B00-000007000000}" name="Sheet Scale" dataDxfId="2652" totalsRowDxfId="2651"/>
    <tableColumn id="9" xr3:uid="{00000000-0010-0000-1B00-000009000000}" name="Quantities" dataDxfId="2650" totalsRowDxfId="2649"/>
    <tableColumn id="2" xr3:uid="{00000000-0010-0000-1B00-000002000000}" name="Description" dataDxfId="2648" totalsRowDxfId="2647"/>
    <tableColumn id="3" xr3:uid="{00000000-0010-0000-1B00-000003000000}" name="DGN1" dataDxfId="2646" totalsRowDxfId="2645"/>
    <tableColumn id="4" xr3:uid="{00000000-0010-0000-1B00-000004000000}" name="DGN2" dataDxfId="2644" totalsRowDxfId="2643"/>
    <tableColumn id="5" xr3:uid="{00000000-0010-0000-1B00-000005000000}" name="DGN3" dataDxfId="2642" totalsRowDxfId="2641"/>
    <tableColumn id="8" xr3:uid="{00000000-0010-0000-1B00-000008000000}" name="DGN Name" dataDxfId="2640">
      <calculatedColumnFormula>SUBSTITUTE(IF(LEN(TRIM(Table_PlanSheets[[#This Row],[DGN1]]))=0,"xx_",(Table_PlanSheets[[#This Row],[DGN1]] &amp; "_"))&amp;IF(LEN(TRIM(Table_PlanSheets[[#This Row],[DGN2]]))=0,"xx_",Table_PlanSheets[[#This Row],[DGN2]] &amp;"_")&amp;IF(LEN(TRIM(Table_PlanSheets[[#This Row],[DGN3]]))=0,"xx",TEXT(Table_PlanSheets[[#This Row],[DGN3]],"000")),"xx_xx_xx","")</calculatedColumnFormula>
    </tableColumn>
    <tableColumn id="10" xr3:uid="{00000000-0010-0000-1B00-00000A000000}" name="DGNList" dataDxfId="2639" totalsRowDxfId="2638">
      <calculatedColumnFormula>IFERROR(VLOOKUP(ROWS($K$4:K4),Table_PlanSheets[[No]:[DGN Name]],$J$2,FALSE),"")</calculatedColumnFormula>
    </tableColumn>
  </tableColumns>
  <tableStyleInfo name="TableStyleMedium1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able_Drain" displayName="Table_Drain" ref="B3:N7" totalsRowShown="0" headerRowDxfId="2631" dataDxfId="2630">
  <tableColumns count="13">
    <tableColumn id="15" xr3:uid="{00000000-0010-0000-1C00-00000F000000}" name="Drainage Name" dataDxfId="2629">
      <calculatedColumnFormula>"DRAIN-"&amp;TEXT(Table_Drain[[#This Row],[Structure No.]],"000")</calculatedColumnFormula>
    </tableColumn>
    <tableColumn id="14" xr3:uid="{00000000-0010-0000-1C00-00000E000000}" name="Structure No." dataDxfId="2628"/>
    <tableColumn id="9" xr3:uid="{00000000-0010-0000-1C00-000009000000}" name="Alignment" dataDxfId="2627"/>
    <tableColumn id="3" xr3:uid="{00000000-0010-0000-1C00-000003000000}" name="Station" dataDxfId="2626"/>
    <tableColumn id="4" xr3:uid="{00000000-0010-0000-1C00-000004000000}" name="Offset" dataDxfId="2625"/>
    <tableColumn id="5" xr3:uid="{00000000-0010-0000-1C00-000005000000}" name="Lt/Rt" dataDxfId="2624"/>
    <tableColumn id="6" xr3:uid="{00000000-0010-0000-1C00-000006000000}" name="Cover-N" dataDxfId="2623" dataCellStyle="Comma"/>
    <tableColumn id="7" xr3:uid="{00000000-0010-0000-1C00-000007000000}" name="Cover-E" dataDxfId="2622" dataCellStyle="Comma"/>
    <tableColumn id="2" xr3:uid="{00000000-0010-0000-1C00-000002000000}" name="Structure-N" dataDxfId="2621" dataCellStyle="Comma"/>
    <tableColumn id="1" xr3:uid="{00000000-0010-0000-1C00-000001000000}" name="Structure-E" dataDxfId="2620" dataCellStyle="Comma"/>
    <tableColumn id="8" xr3:uid="{00000000-0010-0000-1C00-000008000000}" name="Rim Elev." dataDxfId="2619"/>
    <tableColumn id="10" xr3:uid="{00000000-0010-0000-1C00-00000A000000}" name="Offset+Lt/Rt" dataDxfId="2618">
      <calculatedColumnFormula>SUBSTITUTE(TRIM(IF(ISBLANK(Table_Drain[[#This Row],[Offset]]),"",TEXT(Table_Drain[[#This Row],[Offset]],"0.00"))&amp;"  "&amp; IF(ISBLANK(Table_Drain[[#This Row],[Lt/Rt]]),"",Table_Drain[[#This Row],[Lt/Rt]])),"--","")</calculatedColumnFormula>
    </tableColumn>
    <tableColumn id="11" xr3:uid="{00000000-0010-0000-1C00-00000B000000}" name="Station Format" dataDxfId="2617" dataCellStyle="Comma">
      <calculatedColumnFormula>TEXT(Table_Drain[[#This Row],[Station]],"0+00.00")</calculatedColumnFormula>
    </tableColumn>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able_Driveway" displayName="Table_Driveway" ref="B3:S9" totalsRowShown="0" headerRowDxfId="2613" dataDxfId="2612">
  <tableColumns count="18">
    <tableColumn id="15" xr3:uid="{00000000-0010-0000-1D00-00000F000000}" name="Driveway Name" dataDxfId="2611">
      <calculatedColumnFormula>SUBSTITUTE(TRIM(IF(OR(ISBLANK(Table_Driveway[[#This Row],[Alignment]]),Table_Driveway[[#This Row],[Alignment]]="--"),"",Table_Driveway[[#This Row],[Alignment]] &amp;" | ")&amp; IF(OR(ISBLANK(Table_Driveway[[#This Row],[Station]]),Table_Driveway[[#This Row],[Station]]="--"),"",TEXT(Table_Driveway[[#This Row],[Station]],"0000+00"))&amp;IF(OR(ISBLANK(Table_Driveway[[#This Row],[Lt/Rt]]),Table_Driveway[[#This Row],[Lt/Rt]]="--"),""," | " &amp;Table_Driveway[[#This Row],[Lt/Rt]])),"--","")</calculatedColumnFormula>
    </tableColumn>
    <tableColumn id="9" xr3:uid="{00000000-0010-0000-1D00-000009000000}" name="Alignment" dataDxfId="2610"/>
    <tableColumn id="3" xr3:uid="{00000000-0010-0000-1D00-000003000000}" name="Station" dataDxfId="2609"/>
    <tableColumn id="5" xr3:uid="{00000000-0010-0000-1D00-000005000000}" name="Lt/Rt" dataDxfId="2608"/>
    <tableColumn id="7" xr3:uid="{00000000-0010-0000-1D00-000007000000}" name="Back Offset from CL" dataDxfId="2607" dataCellStyle="Comma"/>
    <tableColumn id="2" xr3:uid="{00000000-0010-0000-1D00-000002000000}" name="Prop Driveway Slope" dataDxfId="2606" dataCellStyle="Percent"/>
    <tableColumn id="1" xr3:uid="{00000000-0010-0000-1D00-000001000000}" name="Prop Driveway Width" dataDxfId="2605" dataCellStyle="Comma"/>
    <tableColumn id="8" xr3:uid="{00000000-0010-0000-1D00-000008000000}" name="Radius - Entering" dataDxfId="2604" dataCellStyle="Currency 2"/>
    <tableColumn id="4" xr3:uid="{00000000-0010-0000-1D00-000004000000}" name="Radius - Exiting" dataDxfId="2603" dataCellStyle="Comma"/>
    <tableColumn id="10" xr3:uid="{00000000-0010-0000-1D00-00000A000000}" name="Custom 1" dataDxfId="2602"/>
    <tableColumn id="17" xr3:uid="{00000000-0010-0000-1D00-000011000000}" name="Custom 2" dataDxfId="2601"/>
    <tableColumn id="16" xr3:uid="{00000000-0010-0000-1D00-000010000000}" name="Custom 3" dataDxfId="2600"/>
    <tableColumn id="13" xr3:uid="{00000000-0010-0000-1D00-00000D000000}" name="Custom 4" dataDxfId="2599"/>
    <tableColumn id="12" xr3:uid="{00000000-0010-0000-1D00-00000C000000}" name="Custom 5" dataDxfId="2598"/>
    <tableColumn id="19" xr3:uid="{00000000-0010-0000-1D00-000013000000}" name="Custom 6" dataDxfId="2597"/>
    <tableColumn id="18" xr3:uid="{00000000-0010-0000-1D00-000012000000}" name="Custom 7" dataDxfId="2596"/>
    <tableColumn id="6" xr3:uid="{00000000-0010-0000-1D00-000006000000}" name="Custom 8" dataDxfId="2595"/>
    <tableColumn id="11" xr3:uid="{00000000-0010-0000-1D00-00000B000000}" name="Station+Lt/Rt" dataDxfId="2594" dataCellStyle="Comma">
      <calculatedColumnFormula>SUBSTITUTE(TRIM(IF(ISBLANK(Table_Driveway[[#This Row],[Station]]),"",TEXT(Table_Driveway[[#This Row],[Station]],"0+00") &amp;" ")&amp;IF(ISBLANK(Table_Driveway[[#This Row],[Lt/Rt]]),"",Table_Driveway[[#This Row],[Lt/Rt]])),"--","")</calculatedColumnFormula>
    </tableColumn>
  </tableColumns>
  <tableStyleInfo name="TableStyleMedium1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E000000}" name="Table_Quantities" displayName="Table_Quantities" ref="B4:AT207" headerRowDxfId="2593" dataDxfId="2592">
  <autoFilter ref="B4:AT207" xr:uid="{00000000-0009-0000-0100-00001C000000}"/>
  <tableColumns count="45">
    <tableColumn id="1" xr3:uid="{00000000-0010-0000-1E00-000001000000}" name="Funding Code" dataDxfId="2591" totalsRowDxfId="2590"/>
    <tableColumn id="2" xr3:uid="{00000000-0010-0000-1E00-000002000000}" name="DGN Name" dataDxfId="2589" totalsRowDxfId="2588"/>
    <tableColumn id="3" xr3:uid="{00000000-0010-0000-1E00-000003000000}" name="Work Item" dataDxfId="2587" totalsRowDxfId="2586"/>
    <tableColumn id="16" xr3:uid="{00000000-0010-0000-1E00-000010000000}" name="Table - Type" dataDxfId="2585" totalsRowDxfId="2584"/>
    <tableColumn id="4" xr3:uid="{00000000-0010-0000-1E00-000004000000}" name="Table - Name" dataDxfId="2583" totalsRowDxfId="2582"/>
    <tableColumn id="44" xr3:uid="{00000000-0010-0000-1E00-00002C000000}" name="Part of Structure" dataDxfId="2581" totalsRowDxfId="2580"/>
    <tableColumn id="28" xr3:uid="{00000000-0010-0000-1E00-00001C000000}" name="Item No." dataDxfId="2579" totalsRowDxfId="2578" dataCellStyle="Currency" totalsRowCellStyle="Currency">
      <calculatedColumnFormula>IF(ISBLANK(Table_Quantities[[#This Row],[Pay Item]]),"",INDEX(Table_PayItems[],MATCH(Table_Quantities[[#This Row],[Pay Item]],Table_PayItems[Concentrated Name],0),ITEM_NO))</calculatedColumnFormula>
    </tableColumn>
    <tableColumn id="5" xr3:uid="{00000000-0010-0000-1E00-000005000000}" name="Pay Item" totalsRowFunction="custom" dataDxfId="2577" totalsRowDxfId="2576">
      <totalsRowFormula>#REF!</totalsRowFormula>
    </tableColumn>
    <tableColumn id="6" xr3:uid="{00000000-0010-0000-1E00-000006000000}" name="Supplementary Description" dataDxfId="2575" totalsRowDxfId="2574"/>
    <tableColumn id="7" xr3:uid="{00000000-0010-0000-1E00-000007000000}" name="Quantity" totalsRowFunction="custom" dataDxfId="2573" totalsRowDxfId="2572" totalsRowCellStyle="Currency 2">
      <totalsRowFormula>#REF!</totalsRowFormula>
    </tableColumn>
    <tableColumn id="17" xr3:uid="{00000000-0010-0000-1E00-000011000000}" name="Units" dataDxfId="2571" totalsRowDxfId="2570">
      <calculatedColumnFormula>IF(ISBLANK(Table_Quantities[[#This Row],[Pay Item]]),"",INDEX(Table_PayItems[#Data],MATCH(Table_Quantities[[#This Row],[Pay Item]],Table_PayItems[Concentrated Name],0),ITEM_UNITS))</calculatedColumnFormula>
    </tableColumn>
    <tableColumn id="9" xr3:uid="{00000000-0010-0000-1E00-000009000000}" name="Unit Price" dataDxfId="2569" totalsRowDxfId="2568" dataCellStyle="Currency" totalsRowCellStyle="Currency"/>
    <tableColumn id="10" xr3:uid="{00000000-0010-0000-1E00-00000A000000}" name="Total Price" dataDxfId="2567" totalsRowDxfId="2566" dataCellStyle="Currency" totalsRowCellStyle="Currency">
      <calculatedColumnFormula>IF(AND(Table_Quantities[[#This Row],[Unit Price]]&gt;0,NOT(ISBLANK(Table_Quantities[[#This Row],[QuantityCalc]]))),Table_Quantities[[#This Row],[QuantityCalc]]*Table_Quantities[[#This Row],[Unit Price]],"")</calculatedColumnFormula>
    </tableColumn>
    <tableColumn id="18" xr3:uid="{00000000-0010-0000-1E00-000012000000}" name="Item Location" dataDxfId="2565" totalsRowDxfId="2564" dataCellStyle="Currency" totalsRowCellStyle="Currency">
      <calculatedColumnFormula>IF(OR(ISBLANK(Table_Quantities[[#This Row],[Funding Code]]),ISBLANK(Table_Quantities[[#This Row],[BreakdownID]])),"",Table_Quantities[[#This Row],[Funding Code]]&amp;" - "&amp;Table_Quantities[[#This Row],[BreakdownID]])</calculatedColumnFormula>
    </tableColumn>
    <tableColumn id="27" xr3:uid="{00000000-0010-0000-1E00-00001B000000}" name="Row Num" dataDxfId="2563" totalsRowDxfId="2562" dataCellStyle="Currency" totalsRowCellStyle="Currency"/>
    <tableColumn id="29" xr3:uid="{00000000-0010-0000-1E00-00001D000000}" name="JN" dataDxfId="2561" totalsRowDxfId="2560" dataCellStyle="Currency" totalsRowCellStyle="Currency">
      <calculatedColumnFormula>IF(ISBLANK(Table_Quantities[[#This Row],[Funding Code]]),"","JN "&amp;INDEX(Table_Funding[#Data],MATCH(Table_Quantities[[#This Row],[Funding Code]],Table_Funding[Funding Code],0),2))</calculatedColumnFormula>
    </tableColumn>
    <tableColumn id="11" xr3:uid="{00000000-0010-0000-1E00-00000B000000}" name="SP Required" dataDxfId="2559" totalsRowDxfId="2558">
      <calculatedColumnFormula>IF(ISBLANK(Table_Quantities[[#This Row],[Pay Item]]),"",INDEX(Table_PayItems[#Data],MATCH(Table_Quantities[[#This Row],[Pay Item]],Table_PayItems[Concentrated Name],0),ITEM_SSSP))</calculatedColumnFormula>
    </tableColumn>
    <tableColumn id="12" xr3:uid="{00000000-0010-0000-1E00-00000C000000}" name="Calculation By" dataDxfId="2557" totalsRowDxfId="2556"/>
    <tableColumn id="13" xr3:uid="{00000000-0010-0000-1E00-00000D000000}" name="Checked By" dataDxfId="2555" totalsRowDxfId="2554"/>
    <tableColumn id="30" xr3:uid="{00000000-0010-0000-1E00-00001E000000}" name="Comments" dataDxfId="2553" totalsRowDxfId="2552"/>
    <tableColumn id="15" xr3:uid="{00000000-0010-0000-1E00-00000F000000}" name="QuantityCalc" dataDxfId="2551" totalsRowDxfId="2550"/>
    <tableColumn id="19" xr3:uid="{00000000-0010-0000-1E00-000013000000}" name="Description" dataDxfId="2549" totalsRowDxfId="2548">
      <calculatedColumnFormula>IF(ISBLANK(Table_Quantities[[#This Row],[Pay Item]]),"",INDEX(Table_PayItems[#Data],MATCH(Table_Quantities[[#This Row],[Pay Item]],Table_PayItems[Concentrated Name],0),ITEM_DESCRIPTION))</calculatedColumnFormula>
    </tableColumn>
    <tableColumn id="20" xr3:uid="{00000000-0010-0000-1E00-000014000000}" name="Supplemental1" dataDxfId="2547" totalsRowDxfId="2546">
      <calculatedColumnFormula>IF(Table_Quantities[[#This Row],[Supplementary Description]]="","",IF(LEN(Table_Quantities[[#This Row],[Supplementary Description]])&gt;40, LEFT(Table_Quantities[[#This Row],[Supplementary Description]],40), Table_Quantities[[#This Row],[Supplementary Description]]))</calculatedColumnFormula>
    </tableColumn>
    <tableColumn id="21" xr3:uid="{00000000-0010-0000-1E00-000015000000}" name="Supplemental2" dataDxfId="2545" totalsRowDxfId="2544">
      <calculatedColumnFormula>IF(LEN(Table_Quantities[[#This Row],[Supplementary Description]])&gt;40, RIGHT(Table_Quantities[[#This Row],[Supplementary Description]],LEN(Table_Quantities[[#This Row],[Supplementary Description]])-40), "")</calculatedColumnFormula>
    </tableColumn>
    <tableColumn id="22" xr3:uid="{00000000-0010-0000-1E00-000016000000}" name="BreakdownID" dataDxfId="2543" totalsRowDxfId="2542">
      <calculatedColumnFormula>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calculatedColumnFormula>
    </tableColumn>
    <tableColumn id="23" xr3:uid="{00000000-0010-0000-1E00-000017000000}" name="Quantity_Rollup" dataDxfId="2541" totalsRowDxfId="2540">
      <calculatedColumnFormula>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calculatedColumnFormula>
    </tableColumn>
    <tableColumn id="26" xr3:uid="{00000000-0010-0000-1E00-00001A000000}" name="Pay Item Description" dataDxfId="2539" totalsRowDxfId="2538">
      <calculatedColumnFormula>IF(MID(Table_Quantities[Item No.],4,1)="7",Table_Quantities[[#This Row],[Supplemental1]]&amp;Table_Quantities[[#This Row],[Supplemental2]],Table_Quantities[[#This Row],[Description]])</calculatedColumnFormula>
    </tableColumn>
    <tableColumn id="24" xr3:uid="{00000000-0010-0000-1E00-000018000000}" name="Pay Item Instance Count" dataDxfId="2537" totalsRowDxfId="2536">
      <calculatedColumnFormula>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calculatedColumnFormula>
    </tableColumn>
    <tableColumn id="25" xr3:uid="{00000000-0010-0000-1E00-000019000000}" name="Category" dataDxfId="2535" totalsRowDxfId="2534">
      <calculatedColumnFormula>IF(ISBLANK(Table_Quantities[[#This Row],[Funding Code]]),"",RIGHT(Table_Quantities[[#This Row],[Funding Code]],4))</calculatedColumnFormula>
    </tableColumn>
    <tableColumn id="14" xr3:uid="{00000000-0010-0000-1E00-00000E000000}" name="CAT2" dataDxfId="2533" totalsRowDxfId="2532">
      <calculatedColumnFormula>IF(ISBLANK(Table_Quantities[[#This Row],[Funding Code]]),"","CAT "&amp;Table_Quantities[[#This Row],[Category]])</calculatedColumnFormula>
    </tableColumn>
    <tableColumn id="43" xr3:uid="{00000000-0010-0000-1E00-00002B000000}" name="Supplemental Description Check" dataDxfId="2531" totalsRowDxfId="2530">
      <calculatedColumnFormula>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calculatedColumnFormula>
    </tableColumn>
    <tableColumn id="35" xr3:uid="{00000000-0010-0000-1E00-000023000000}" name="1" dataDxfId="2529" totalsRowDxfId="2528">
      <calculatedColumnFormula>IFERROR(FIND("%%",SUBSTITUTE(Table_Quantities[[#This Row],[Pay Item Description]]," ","%%",ML-LEN(SUBSTITUTE(LEFT(Table_Quantities[[#This Row],[Pay Item Description]],ML)," ","")))),LEN(Table_Quantities[[#This Row],[Pay Item Description]]))</calculatedColumnFormula>
    </tableColumn>
    <tableColumn id="36" xr3:uid="{00000000-0010-0000-1E00-000024000000}" name="2" dataDxfId="2527" totalsRowDxfId="2526">
      <calculatedColumnFormula>IFERROR(FIND("%%",SUBSTITUTE(Table_Quantities[[#This Row],[Pay Item Description]]," ","%%",Table_Quantities[[#This Row],[1]]+ML+1-LEN(SUBSTITUTE(LEFT(Table_Quantities[[#This Row],[Pay Item Description]],(Table_Quantities[[#This Row],[1]]+ML+1))," ",""))))-1,LEN(Table_Quantities[[#This Row],[Pay Item Description]]))</calculatedColumnFormula>
    </tableColumn>
    <tableColumn id="37" xr3:uid="{00000000-0010-0000-1E00-000025000000}" name="3" dataDxfId="2525" totalsRowDxfId="2524">
      <calculatedColumnFormula>IFERROR(FIND("%%",SUBSTITUTE(Table_Quantities[[#This Row],[Pay Item Description]]," ","%%",Table_Quantities[[#This Row],[2]]+ML+2-LEN(SUBSTITUTE(LEFT(Table_Quantities[[#This Row],[Pay Item Description]],(Table_Quantities[[#This Row],[2]]+ML+2))," ",""))))-1,LEN(Table_Quantities[[#This Row],[Pay Item Description]]))</calculatedColumnFormula>
    </tableColumn>
    <tableColumn id="38" xr3:uid="{00000000-0010-0000-1E00-000026000000}" name="4" dataDxfId="2523" totalsRowDxfId="2522">
      <calculatedColumnFormula>IFERROR(FIND("%%",SUBSTITUTE(Table_Quantities[[#This Row],[Pay Item Description]]," ","%%",Table_Quantities[[#This Row],[3]]+ML+3-LEN(SUBSTITUTE(LEFT(Table_Quantities[[#This Row],[Pay Item Description]],(Table_Quantities[[#This Row],[3]]+ML+3))," ",""))))-1,LEN(Table_Quantities[[#This Row],[Pay Item Description]]))</calculatedColumnFormula>
    </tableColumn>
    <tableColumn id="33" xr3:uid="{00000000-0010-0000-1E00-000021000000}" name="5" dataDxfId="2521" totalsRowDxfId="2520">
      <calculatedColumnFormula>IFERROR(FIND("%%",SUBSTITUTE(Table_Quantities[[#This Row],[Pay Item Description]]," ","%%",Table_Quantities[[#This Row],[4]]+ML+4-LEN(SUBSTITUTE(LEFT(Table_Quantities[[#This Row],[Pay Item Description]],(Table_Quantities[[#This Row],[4]]+ML+4))," ",""))))-1,LEN(Table_Quantities[[#This Row],[Pay Item Description]]))</calculatedColumnFormula>
    </tableColumn>
    <tableColumn id="34" xr3:uid="{00000000-0010-0000-1E00-000022000000}" name="6" dataDxfId="2519" totalsRowDxfId="2518">
      <calculatedColumnFormula>IFERROR(FIND("%%",SUBSTITUTE(Table_Quantities[[#This Row],[Pay Item Description]]," ","%%",Table_Quantities[[#This Row],[5]]+ML+5-LEN(SUBSTITUTE(LEFT(Table_Quantities[[#This Row],[Pay Item Description]],(Table_Quantities[[#This Row],[5]]+ML+5))," ",""))))-1,LEN(Table_Quantities[[#This Row],[Pay Item Description]]))</calculatedColumnFormula>
    </tableColumn>
    <tableColumn id="41" xr3:uid="{00000000-0010-0000-1E00-000029000000}" name="Name1" dataDxfId="2517" totalsRowDxfId="2516">
      <calculatedColumnFormula>TRIM(MID(Table_Quantities[[#This Row],[Pay Item Description]],1,(Table_Quantities[[#This Row],[1]])))</calculatedColumnFormula>
    </tableColumn>
    <tableColumn id="42" xr3:uid="{00000000-0010-0000-1E00-00002A000000}" name="Name2" dataDxfId="2515" totalsRowDxfId="2514">
      <calculatedColumnFormula>TRIM(MID(Table_Quantities[[#This Row],[Pay Item Description]],Table_Quantities[[#This Row],[1]]+1,(Table_Quantities[[#This Row],[2]]-Table_Quantities[[#This Row],[1]])))</calculatedColumnFormula>
    </tableColumn>
    <tableColumn id="39" xr3:uid="{00000000-0010-0000-1E00-000027000000}" name="Name3" dataDxfId="2513" totalsRowDxfId="2512">
      <calculatedColumnFormula>TRIM(MID(Table_Quantities[[#This Row],[Pay Item Description]],Table_Quantities[[#This Row],[2]]+1,(Table_Quantities[[#This Row],[3]]-Table_Quantities[[#This Row],[2]])))</calculatedColumnFormula>
    </tableColumn>
    <tableColumn id="40" xr3:uid="{00000000-0010-0000-1E00-000028000000}" name="Name4" dataDxfId="2511" totalsRowDxfId="2510">
      <calculatedColumnFormula>TRIM(MID(Table_Quantities[[#This Row],[Pay Item Description]],Table_Quantities[[#This Row],[3]]+1,(Table_Quantities[[#This Row],[4]]-Table_Quantities[[#This Row],[3]])))</calculatedColumnFormula>
    </tableColumn>
    <tableColumn id="32" xr3:uid="{00000000-0010-0000-1E00-000020000000}" name="Name5" dataDxfId="2509" totalsRowDxfId="2508">
      <calculatedColumnFormula>TRIM(MID(Table_Quantities[[#This Row],[Pay Item Description]],Table_Quantities[[#This Row],[4]]+1,(Table_Quantities[[#This Row],[5]]-Table_Quantities[[#This Row],[4]])))</calculatedColumnFormula>
    </tableColumn>
    <tableColumn id="31" xr3:uid="{00000000-0010-0000-1E00-00001F000000}" name="Name6" dataDxfId="2507" totalsRowDxfId="2506">
      <calculatedColumnFormula>TRIM(MID(Table_Quantities[[#This Row],[Pay Item Description]],Table_Quantities[[#This Row],[5]]+1,(Table_Quantities[[#This Row],[6]]-Table_Quantities[[#This Row],[5]])))</calculatedColumnFormula>
    </tableColumn>
    <tableColumn id="8" xr3:uid="{00000000-0010-0000-1E00-000008000000}" name="Location" dataDxfId="2505" totalsRowDxfId="2504">
      <calculatedColumnFormula>IF(ISBLANK(Table_Quantities[[#This Row],[Funding Code]]),"",INDEX(Table_Funding[#Data],MATCH(Table_Quantities[[#This Row],[Funding Code]],Table_Funding[Funding Code],0),MATCH("Bridge Number",Table_Funding[#Headers],0)))</calculatedColumnFormula>
    </tableColumn>
    <tableColumn id="45" xr3:uid="{0C0E6346-B220-4EE8-87F3-2576AC881A9B}" name="Pay Item Name" dataDxfId="2503" totalsRowDxfId="2502">
      <calculatedColumnFormula>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calculatedColumnFormula>
    </tableColumn>
  </tableColumns>
  <tableStyleInfo name="TableStyleMedium1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318A3DB-F8E3-440D-BA43-8D5AD2C45E4B}" name="Pricing_Master" displayName="Pricing_Master" ref="A1:D7" totalsRowShown="0">
  <autoFilter ref="A1:D7" xr:uid="{25DF882C-A77C-4F7F-9DDB-2A7AC62F1602}"/>
  <tableColumns count="4">
    <tableColumn id="1" xr3:uid="{71E8BE22-BD15-40E8-979C-EA2432CE2DF1}" name="Item Number" dataDxfId="2501"/>
    <tableColumn id="2" xr3:uid="{EE79ED58-D34E-420A-A0B4-33B7AAD641A8}" name="Item Description"/>
    <tableColumn id="3" xr3:uid="{336B02C0-CD95-46E3-8100-0A9CFC52177D}" name="Supplemental Description"/>
    <tableColumn id="4" xr3:uid="{A1DD68F3-F1D0-47F8-B4DD-D3C9B36D35A6}" name="Unit Price" dataCellStyle="Currency"/>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ivotTable" Target="../pivotTables/pivotTable2.xml"/><Relationship Id="rId4" Type="http://schemas.microsoft.com/office/2007/relationships/slicer" Target="../slicers/slicer2.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pivotTable" Target="../pivotTables/pivotTable8.xml"/></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10.xml"/><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dimension ref="A1:BD316"/>
  <sheetViews>
    <sheetView workbookViewId="0">
      <selection activeCell="C26" sqref="C26"/>
    </sheetView>
  </sheetViews>
  <sheetFormatPr defaultRowHeight="15" x14ac:dyDescent="0.25"/>
  <cols>
    <col min="1" max="1" width="53.7109375" customWidth="1"/>
    <col min="2" max="2" width="9.42578125" customWidth="1"/>
    <col min="3" max="3" width="9.7109375" customWidth="1"/>
    <col min="4" max="4" width="7.85546875" bestFit="1" customWidth="1"/>
    <col min="5" max="5" width="9.7109375" bestFit="1" customWidth="1"/>
    <col min="12" max="12" width="32.7109375" customWidth="1"/>
    <col min="14" max="14" width="32.7109375" customWidth="1"/>
    <col min="16" max="16" width="32.7109375" customWidth="1"/>
    <col min="18" max="18" width="30.140625" customWidth="1"/>
    <col min="20" max="20" width="10.42578125" customWidth="1"/>
    <col min="22" max="22" width="34.5703125" customWidth="1"/>
    <col min="26" max="26" width="8" customWidth="1"/>
    <col min="28" max="28" width="79.5703125" customWidth="1"/>
    <col min="46" max="46" width="38.140625" bestFit="1" customWidth="1"/>
    <col min="56" max="56" width="40.85546875" bestFit="1" customWidth="1"/>
  </cols>
  <sheetData>
    <row r="1" spans="1:56" x14ac:dyDescent="0.25">
      <c r="A1" t="s">
        <v>5484</v>
      </c>
      <c r="C1" t="s">
        <v>5483</v>
      </c>
      <c r="H1" t="s">
        <v>5485</v>
      </c>
      <c r="L1" t="s">
        <v>5485</v>
      </c>
      <c r="N1" t="s">
        <v>5486</v>
      </c>
      <c r="P1" t="s">
        <v>5487</v>
      </c>
      <c r="R1" t="s">
        <v>2459</v>
      </c>
      <c r="T1" t="s">
        <v>12</v>
      </c>
      <c r="V1" t="s">
        <v>5488</v>
      </c>
      <c r="X1" t="s">
        <v>5489</v>
      </c>
      <c r="Z1">
        <v>2040061</v>
      </c>
      <c r="AB1" t="s">
        <v>5490</v>
      </c>
      <c r="AD1" t="s">
        <v>5491</v>
      </c>
      <c r="AJ1" t="s">
        <v>5492</v>
      </c>
    </row>
    <row r="2" spans="1:56" s="149" customFormat="1" x14ac:dyDescent="0.25">
      <c r="A2" s="25" t="s">
        <v>5493</v>
      </c>
      <c r="B2"/>
      <c r="C2"/>
      <c r="D2"/>
      <c r="E2"/>
      <c r="F2"/>
      <c r="G2"/>
      <c r="H2" t="s">
        <v>5486</v>
      </c>
      <c r="I2"/>
      <c r="J2"/>
      <c r="K2"/>
      <c r="L2" t="s">
        <v>2974</v>
      </c>
      <c r="M2"/>
      <c r="N2" t="s">
        <v>2974</v>
      </c>
      <c r="O2"/>
      <c r="P2" t="s">
        <v>2974</v>
      </c>
      <c r="Q2"/>
      <c r="R2" t="s">
        <v>2974</v>
      </c>
      <c r="S2"/>
      <c r="T2" t="s">
        <v>5477</v>
      </c>
      <c r="U2"/>
      <c r="V2" t="s">
        <v>5494</v>
      </c>
      <c r="W2"/>
      <c r="X2" t="s">
        <v>5495</v>
      </c>
      <c r="Y2"/>
      <c r="Z2">
        <v>2040061</v>
      </c>
      <c r="AA2"/>
      <c r="AB2" t="s">
        <v>5496</v>
      </c>
      <c r="AC2"/>
      <c r="AD2" t="s">
        <v>5497</v>
      </c>
      <c r="AE2"/>
      <c r="AF2"/>
      <c r="AG2"/>
      <c r="AH2" t="s">
        <v>5498</v>
      </c>
      <c r="AI2"/>
      <c r="AJ2" t="s">
        <v>5393</v>
      </c>
      <c r="AK2"/>
      <c r="AL2"/>
      <c r="AM2"/>
      <c r="AN2"/>
      <c r="AO2"/>
      <c r="AP2" t="s">
        <v>5661</v>
      </c>
      <c r="AQ2" t="s">
        <v>6806</v>
      </c>
      <c r="AR2"/>
      <c r="AS2" t="s">
        <v>5745</v>
      </c>
      <c r="AT2" s="149" t="s">
        <v>6060</v>
      </c>
      <c r="AV2" s="149" t="s">
        <v>6372</v>
      </c>
      <c r="AW2" s="149" t="s">
        <v>6373</v>
      </c>
      <c r="AY2" s="149" t="s">
        <v>6388</v>
      </c>
      <c r="AZ2" s="149" t="s">
        <v>6376</v>
      </c>
      <c r="BC2" s="149" t="s">
        <v>6399</v>
      </c>
      <c r="BD2" s="149" t="s">
        <v>6400</v>
      </c>
    </row>
    <row r="3" spans="1:56" s="149" customFormat="1" x14ac:dyDescent="0.25">
      <c r="A3" s="25" t="s">
        <v>2957</v>
      </c>
      <c r="B3"/>
      <c r="C3"/>
      <c r="D3"/>
      <c r="E3"/>
      <c r="F3"/>
      <c r="G3"/>
      <c r="H3" t="s">
        <v>5487</v>
      </c>
      <c r="I3"/>
      <c r="J3"/>
      <c r="K3"/>
      <c r="L3" t="s">
        <v>2722</v>
      </c>
      <c r="M3"/>
      <c r="N3" t="s">
        <v>2722</v>
      </c>
      <c r="O3"/>
      <c r="P3" t="s">
        <v>2722</v>
      </c>
      <c r="Q3"/>
      <c r="R3" t="s">
        <v>2722</v>
      </c>
      <c r="S3"/>
      <c r="T3" t="s">
        <v>5499</v>
      </c>
      <c r="U3"/>
      <c r="V3" t="s">
        <v>5500</v>
      </c>
      <c r="W3"/>
      <c r="X3" t="s">
        <v>5501</v>
      </c>
      <c r="Y3"/>
      <c r="Z3">
        <v>2060002</v>
      </c>
      <c r="AA3"/>
      <c r="AB3" t="s">
        <v>156</v>
      </c>
      <c r="AC3"/>
      <c r="AD3"/>
      <c r="AE3"/>
      <c r="AF3"/>
      <c r="AG3"/>
      <c r="AH3" t="s">
        <v>5502</v>
      </c>
      <c r="AI3"/>
      <c r="AJ3" t="s">
        <v>5394</v>
      </c>
      <c r="AK3"/>
      <c r="AL3"/>
      <c r="AM3"/>
      <c r="AN3"/>
      <c r="AO3"/>
      <c r="AP3" t="s">
        <v>5662</v>
      </c>
      <c r="AQ3" t="s">
        <v>6807</v>
      </c>
      <c r="AR3"/>
      <c r="AS3" t="s">
        <v>5746</v>
      </c>
      <c r="AT3" s="149" t="s">
        <v>6061</v>
      </c>
      <c r="AV3" s="149" t="s">
        <v>6374</v>
      </c>
      <c r="AW3" s="149" t="s">
        <v>6375</v>
      </c>
      <c r="AY3" s="149" t="s">
        <v>6389</v>
      </c>
      <c r="AZ3" s="149" t="s">
        <v>6377</v>
      </c>
      <c r="BC3" s="149" t="s">
        <v>6401</v>
      </c>
      <c r="BD3" s="149" t="s">
        <v>6402</v>
      </c>
    </row>
    <row r="4" spans="1:56" s="149" customFormat="1" x14ac:dyDescent="0.25">
      <c r="A4" s="25" t="s">
        <v>2960</v>
      </c>
      <c r="B4"/>
      <c r="C4"/>
      <c r="D4"/>
      <c r="E4"/>
      <c r="F4"/>
      <c r="G4"/>
      <c r="H4" t="s">
        <v>2459</v>
      </c>
      <c r="I4"/>
      <c r="J4"/>
      <c r="K4"/>
      <c r="L4" t="s">
        <v>2733</v>
      </c>
      <c r="M4"/>
      <c r="N4" t="s">
        <v>2733</v>
      </c>
      <c r="O4"/>
      <c r="P4" t="s">
        <v>2733</v>
      </c>
      <c r="Q4"/>
      <c r="R4" t="s">
        <v>2994</v>
      </c>
      <c r="S4"/>
      <c r="T4"/>
      <c r="U4"/>
      <c r="V4" t="s">
        <v>5503</v>
      </c>
      <c r="W4"/>
      <c r="X4"/>
      <c r="Y4"/>
      <c r="Z4">
        <v>2060010</v>
      </c>
      <c r="AA4"/>
      <c r="AB4" t="s">
        <v>159</v>
      </c>
      <c r="AC4"/>
      <c r="AD4"/>
      <c r="AE4"/>
      <c r="AF4"/>
      <c r="AG4"/>
      <c r="AH4" t="s">
        <v>5504</v>
      </c>
      <c r="AI4"/>
      <c r="AJ4" t="s">
        <v>5505</v>
      </c>
      <c r="AK4"/>
      <c r="AL4"/>
      <c r="AM4"/>
      <c r="AN4"/>
      <c r="AO4"/>
      <c r="AP4" t="s">
        <v>5663</v>
      </c>
      <c r="AQ4" t="s">
        <v>6808</v>
      </c>
      <c r="AR4"/>
      <c r="AS4" t="s">
        <v>5747</v>
      </c>
      <c r="AT4" s="149" t="s">
        <v>6062</v>
      </c>
      <c r="AY4" s="149" t="s">
        <v>6390</v>
      </c>
      <c r="AZ4" s="149" t="s">
        <v>6378</v>
      </c>
      <c r="BC4" s="149" t="s">
        <v>6403</v>
      </c>
      <c r="BD4" s="149" t="s">
        <v>6404</v>
      </c>
    </row>
    <row r="5" spans="1:56" s="149" customFormat="1" x14ac:dyDescent="0.25">
      <c r="A5" s="25" t="s">
        <v>2962</v>
      </c>
      <c r="B5"/>
      <c r="C5"/>
      <c r="D5"/>
      <c r="E5"/>
      <c r="F5"/>
      <c r="G5"/>
      <c r="H5" t="s">
        <v>12</v>
      </c>
      <c r="I5"/>
      <c r="J5"/>
      <c r="K5"/>
      <c r="L5" t="s">
        <v>2735</v>
      </c>
      <c r="M5"/>
      <c r="N5" t="s">
        <v>2735</v>
      </c>
      <c r="O5"/>
      <c r="P5" t="s">
        <v>2735</v>
      </c>
      <c r="Q5"/>
      <c r="R5" t="s">
        <v>2946</v>
      </c>
      <c r="S5"/>
      <c r="T5"/>
      <c r="U5"/>
      <c r="V5" t="s">
        <v>5506</v>
      </c>
      <c r="W5"/>
      <c r="X5"/>
      <c r="Y5"/>
      <c r="Z5">
        <v>7040003</v>
      </c>
      <c r="AA5"/>
      <c r="AB5" t="s">
        <v>5507</v>
      </c>
      <c r="AC5"/>
      <c r="AD5"/>
      <c r="AE5"/>
      <c r="AF5"/>
      <c r="AG5"/>
      <c r="AH5" t="s">
        <v>5508</v>
      </c>
      <c r="AI5"/>
      <c r="AJ5" t="s">
        <v>5397</v>
      </c>
      <c r="AK5"/>
      <c r="AL5"/>
      <c r="AM5"/>
      <c r="AN5"/>
      <c r="AO5"/>
      <c r="AP5" t="s">
        <v>5664</v>
      </c>
      <c r="AQ5" t="s">
        <v>6809</v>
      </c>
      <c r="AR5"/>
      <c r="AS5" t="s">
        <v>5748</v>
      </c>
      <c r="AT5" s="149" t="s">
        <v>6063</v>
      </c>
      <c r="AY5" s="149" t="s">
        <v>33</v>
      </c>
      <c r="AZ5" s="149" t="s">
        <v>6379</v>
      </c>
      <c r="BC5" s="149" t="s">
        <v>6405</v>
      </c>
      <c r="BD5" s="149" t="s">
        <v>6406</v>
      </c>
    </row>
    <row r="6" spans="1:56" s="149" customFormat="1" x14ac:dyDescent="0.25">
      <c r="A6" t="s">
        <v>156</v>
      </c>
      <c r="B6"/>
      <c r="C6" t="s">
        <v>5392</v>
      </c>
      <c r="D6"/>
      <c r="E6"/>
      <c r="F6"/>
      <c r="G6"/>
      <c r="H6"/>
      <c r="I6"/>
      <c r="J6"/>
      <c r="K6"/>
      <c r="L6" t="s">
        <v>5509</v>
      </c>
      <c r="M6"/>
      <c r="N6" t="s">
        <v>5509</v>
      </c>
      <c r="O6"/>
      <c r="P6" t="s">
        <v>5509</v>
      </c>
      <c r="Q6"/>
      <c r="R6" t="s">
        <v>2944</v>
      </c>
      <c r="S6"/>
      <c r="T6"/>
      <c r="U6"/>
      <c r="V6" t="s">
        <v>5510</v>
      </c>
      <c r="W6"/>
      <c r="X6"/>
      <c r="Y6"/>
      <c r="Z6">
        <v>7060001</v>
      </c>
      <c r="AA6"/>
      <c r="AB6" t="s">
        <v>5511</v>
      </c>
      <c r="AC6"/>
      <c r="AD6"/>
      <c r="AE6"/>
      <c r="AF6"/>
      <c r="AG6"/>
      <c r="AH6" t="s">
        <v>5512</v>
      </c>
      <c r="AI6"/>
      <c r="AJ6"/>
      <c r="AK6"/>
      <c r="AL6"/>
      <c r="AM6"/>
      <c r="AN6"/>
      <c r="AO6"/>
      <c r="AP6" t="s">
        <v>5665</v>
      </c>
      <c r="AQ6" t="s">
        <v>6810</v>
      </c>
      <c r="AR6"/>
      <c r="AS6" t="s">
        <v>5749</v>
      </c>
      <c r="AT6" s="149" t="s">
        <v>6064</v>
      </c>
      <c r="AV6" s="150"/>
      <c r="AY6" s="149" t="s">
        <v>6391</v>
      </c>
      <c r="AZ6" s="149" t="s">
        <v>6380</v>
      </c>
      <c r="BC6" s="149" t="s">
        <v>6407</v>
      </c>
      <c r="BD6" s="149" t="s">
        <v>6408</v>
      </c>
    </row>
    <row r="7" spans="1:56" s="149" customFormat="1" x14ac:dyDescent="0.25">
      <c r="A7" t="s">
        <v>2955</v>
      </c>
      <c r="B7"/>
      <c r="C7" t="s">
        <v>5393</v>
      </c>
      <c r="D7"/>
      <c r="E7"/>
      <c r="F7"/>
      <c r="G7"/>
      <c r="H7"/>
      <c r="I7"/>
      <c r="J7"/>
      <c r="K7"/>
      <c r="L7" t="s">
        <v>2994</v>
      </c>
      <c r="M7"/>
      <c r="N7" t="s">
        <v>2994</v>
      </c>
      <c r="O7"/>
      <c r="P7" t="s">
        <v>2994</v>
      </c>
      <c r="Q7"/>
      <c r="R7" t="s">
        <v>2945</v>
      </c>
      <c r="S7"/>
      <c r="T7"/>
      <c r="U7"/>
      <c r="V7" t="s">
        <v>5513</v>
      </c>
      <c r="W7"/>
      <c r="X7"/>
      <c r="Y7"/>
      <c r="Z7">
        <v>7060002</v>
      </c>
      <c r="AA7"/>
      <c r="AB7" t="s">
        <v>2720</v>
      </c>
      <c r="AC7"/>
      <c r="AD7"/>
      <c r="AE7"/>
      <c r="AF7"/>
      <c r="AG7"/>
      <c r="AH7" t="s">
        <v>5514</v>
      </c>
      <c r="AI7"/>
      <c r="AJ7"/>
      <c r="AK7"/>
      <c r="AL7"/>
      <c r="AM7"/>
      <c r="AN7"/>
      <c r="AO7"/>
      <c r="AP7" t="s">
        <v>5666</v>
      </c>
      <c r="AQ7" t="s">
        <v>6811</v>
      </c>
      <c r="AR7"/>
      <c r="AS7" t="s">
        <v>5750</v>
      </c>
      <c r="AT7" s="149" t="s">
        <v>6065</v>
      </c>
      <c r="AV7" s="150"/>
      <c r="AY7" s="149" t="s">
        <v>6392</v>
      </c>
      <c r="AZ7" s="149" t="s">
        <v>6381</v>
      </c>
      <c r="BC7" s="149" t="s">
        <v>6409</v>
      </c>
      <c r="BD7" s="149" t="s">
        <v>6410</v>
      </c>
    </row>
    <row r="8" spans="1:56" s="149" customFormat="1" x14ac:dyDescent="0.25">
      <c r="A8" t="s">
        <v>5515</v>
      </c>
      <c r="B8"/>
      <c r="C8" t="s">
        <v>5394</v>
      </c>
      <c r="D8"/>
      <c r="E8"/>
      <c r="F8"/>
      <c r="G8"/>
      <c r="H8"/>
      <c r="I8"/>
      <c r="J8"/>
      <c r="K8"/>
      <c r="L8" t="s">
        <v>2946</v>
      </c>
      <c r="M8"/>
      <c r="N8" t="s">
        <v>2946</v>
      </c>
      <c r="O8"/>
      <c r="P8" t="s">
        <v>2946</v>
      </c>
      <c r="Q8"/>
      <c r="R8" t="s">
        <v>2949</v>
      </c>
      <c r="S8"/>
      <c r="T8"/>
      <c r="U8"/>
      <c r="V8" t="s">
        <v>5516</v>
      </c>
      <c r="W8"/>
      <c r="X8"/>
      <c r="Y8"/>
      <c r="Z8">
        <v>7060002</v>
      </c>
      <c r="AA8"/>
      <c r="AB8" t="s">
        <v>2722</v>
      </c>
      <c r="AC8"/>
      <c r="AD8"/>
      <c r="AE8"/>
      <c r="AF8"/>
      <c r="AG8"/>
      <c r="AH8" t="s">
        <v>5517</v>
      </c>
      <c r="AI8"/>
      <c r="AJ8"/>
      <c r="AK8"/>
      <c r="AL8"/>
      <c r="AM8"/>
      <c r="AN8"/>
      <c r="AO8"/>
      <c r="AP8" t="s">
        <v>5667</v>
      </c>
      <c r="AQ8" t="s">
        <v>6812</v>
      </c>
      <c r="AR8"/>
      <c r="AS8" t="s">
        <v>5751</v>
      </c>
      <c r="AT8" s="149" t="s">
        <v>6066</v>
      </c>
      <c r="AV8" s="150"/>
      <c r="AY8" s="149" t="s">
        <v>6393</v>
      </c>
      <c r="AZ8" s="149" t="s">
        <v>6382</v>
      </c>
      <c r="BC8" s="149" t="s">
        <v>6411</v>
      </c>
      <c r="BD8" s="149" t="s">
        <v>6412</v>
      </c>
    </row>
    <row r="9" spans="1:56" s="149" customFormat="1" x14ac:dyDescent="0.25">
      <c r="A9" t="s">
        <v>2901</v>
      </c>
      <c r="B9"/>
      <c r="C9" t="s">
        <v>5395</v>
      </c>
      <c r="D9"/>
      <c r="E9"/>
      <c r="F9"/>
      <c r="G9"/>
      <c r="H9"/>
      <c r="I9"/>
      <c r="J9"/>
      <c r="K9"/>
      <c r="L9" t="s">
        <v>2949</v>
      </c>
      <c r="M9"/>
      <c r="N9" t="s">
        <v>2949</v>
      </c>
      <c r="O9"/>
      <c r="P9" t="s">
        <v>2944</v>
      </c>
      <c r="Q9"/>
      <c r="R9" t="s">
        <v>2990</v>
      </c>
      <c r="S9"/>
      <c r="T9"/>
      <c r="U9"/>
      <c r="V9" t="s">
        <v>5518</v>
      </c>
      <c r="W9"/>
      <c r="X9"/>
      <c r="Y9"/>
      <c r="Z9">
        <v>7060010</v>
      </c>
      <c r="AA9"/>
      <c r="AB9" t="s">
        <v>5519</v>
      </c>
      <c r="AC9"/>
      <c r="AD9"/>
      <c r="AE9"/>
      <c r="AF9"/>
      <c r="AG9"/>
      <c r="AH9" t="s">
        <v>5520</v>
      </c>
      <c r="AI9"/>
      <c r="AJ9"/>
      <c r="AK9"/>
      <c r="AL9"/>
      <c r="AM9"/>
      <c r="AN9"/>
      <c r="AO9"/>
      <c r="AP9" t="s">
        <v>5668</v>
      </c>
      <c r="AQ9" t="s">
        <v>6813</v>
      </c>
      <c r="AR9"/>
      <c r="AS9" t="s">
        <v>5752</v>
      </c>
      <c r="AT9" s="149" t="s">
        <v>6067</v>
      </c>
      <c r="AV9" s="150"/>
      <c r="AY9" s="149" t="s">
        <v>6394</v>
      </c>
      <c r="AZ9" s="149" t="s">
        <v>6383</v>
      </c>
      <c r="BC9" s="149" t="s">
        <v>6413</v>
      </c>
      <c r="BD9" s="149" t="s">
        <v>6414</v>
      </c>
    </row>
    <row r="10" spans="1:56" s="149" customFormat="1" x14ac:dyDescent="0.25">
      <c r="A10" t="s">
        <v>2954</v>
      </c>
      <c r="B10"/>
      <c r="C10" t="s">
        <v>5396</v>
      </c>
      <c r="D10"/>
      <c r="E10"/>
      <c r="F10"/>
      <c r="G10"/>
      <c r="H10"/>
      <c r="I10"/>
      <c r="J10"/>
      <c r="K10"/>
      <c r="L10" t="s">
        <v>2990</v>
      </c>
      <c r="M10"/>
      <c r="N10" t="s">
        <v>2990</v>
      </c>
      <c r="O10"/>
      <c r="P10" t="s">
        <v>2945</v>
      </c>
      <c r="Q10"/>
      <c r="R10"/>
      <c r="S10"/>
      <c r="T10"/>
      <c r="U10"/>
      <c r="V10" t="s">
        <v>5521</v>
      </c>
      <c r="W10"/>
      <c r="X10"/>
      <c r="Y10"/>
      <c r="Z10">
        <v>7060010</v>
      </c>
      <c r="AA10"/>
      <c r="AB10" t="s">
        <v>5522</v>
      </c>
      <c r="AC10"/>
      <c r="AD10"/>
      <c r="AE10"/>
      <c r="AF10"/>
      <c r="AG10"/>
      <c r="AH10" t="s">
        <v>5523</v>
      </c>
      <c r="AI10"/>
      <c r="AJ10"/>
      <c r="AK10"/>
      <c r="AL10"/>
      <c r="AM10"/>
      <c r="AN10"/>
      <c r="AO10"/>
      <c r="AP10" t="s">
        <v>5669</v>
      </c>
      <c r="AQ10" t="s">
        <v>6814</v>
      </c>
      <c r="AR10"/>
      <c r="AS10" t="s">
        <v>5753</v>
      </c>
      <c r="AT10" s="149" t="s">
        <v>6068</v>
      </c>
      <c r="AV10" s="150">
        <v>12</v>
      </c>
      <c r="AY10" s="149" t="s">
        <v>6395</v>
      </c>
      <c r="AZ10" s="149" t="s">
        <v>6384</v>
      </c>
      <c r="BC10" s="149" t="s">
        <v>6415</v>
      </c>
      <c r="BD10" s="149" t="s">
        <v>6416</v>
      </c>
    </row>
    <row r="11" spans="1:56" s="149" customFormat="1" x14ac:dyDescent="0.25">
      <c r="A11" t="s">
        <v>5524</v>
      </c>
      <c r="B11"/>
      <c r="C11" t="s">
        <v>5397</v>
      </c>
      <c r="D11"/>
      <c r="E11"/>
      <c r="F11"/>
      <c r="G11"/>
      <c r="H11"/>
      <c r="I11"/>
      <c r="J11"/>
      <c r="K11"/>
      <c r="L11" t="s">
        <v>2977</v>
      </c>
      <c r="M11"/>
      <c r="N11" t="s">
        <v>2977</v>
      </c>
      <c r="O11"/>
      <c r="P11" t="s">
        <v>2949</v>
      </c>
      <c r="Q11"/>
      <c r="R11"/>
      <c r="S11"/>
      <c r="T11"/>
      <c r="U11"/>
      <c r="V11" t="s">
        <v>5525</v>
      </c>
      <c r="W11"/>
      <c r="X11"/>
      <c r="Y11"/>
      <c r="Z11">
        <v>7060012</v>
      </c>
      <c r="AA11"/>
      <c r="AB11" t="s">
        <v>2733</v>
      </c>
      <c r="AC11"/>
      <c r="AD11"/>
      <c r="AE11"/>
      <c r="AF11"/>
      <c r="AG11"/>
      <c r="AH11" t="s">
        <v>5526</v>
      </c>
      <c r="AI11"/>
      <c r="AJ11"/>
      <c r="AK11"/>
      <c r="AL11"/>
      <c r="AM11"/>
      <c r="AN11"/>
      <c r="AO11"/>
      <c r="AP11" t="s">
        <v>5670</v>
      </c>
      <c r="AQ11" t="s">
        <v>6815</v>
      </c>
      <c r="AR11"/>
      <c r="AS11" t="s">
        <v>5754</v>
      </c>
      <c r="AT11" s="149" t="s">
        <v>6069</v>
      </c>
      <c r="AV11" s="150">
        <v>16</v>
      </c>
      <c r="AY11" s="149" t="s">
        <v>6396</v>
      </c>
      <c r="AZ11" s="149" t="s">
        <v>6385</v>
      </c>
      <c r="BC11" s="149" t="s">
        <v>6417</v>
      </c>
      <c r="BD11" s="149" t="s">
        <v>6418</v>
      </c>
    </row>
    <row r="12" spans="1:56" s="149" customFormat="1" x14ac:dyDescent="0.25">
      <c r="A12" t="s">
        <v>2722</v>
      </c>
      <c r="B12"/>
      <c r="C12"/>
      <c r="D12"/>
      <c r="E12"/>
      <c r="F12"/>
      <c r="G12"/>
      <c r="H12"/>
      <c r="I12"/>
      <c r="J12"/>
      <c r="K12"/>
      <c r="L12" t="s">
        <v>2978</v>
      </c>
      <c r="M12"/>
      <c r="N12" t="s">
        <v>2978</v>
      </c>
      <c r="O12"/>
      <c r="P12" t="s">
        <v>2990</v>
      </c>
      <c r="Q12"/>
      <c r="R12"/>
      <c r="S12"/>
      <c r="T12"/>
      <c r="U12"/>
      <c r="V12"/>
      <c r="W12"/>
      <c r="X12"/>
      <c r="Y12"/>
      <c r="Z12">
        <v>7060050</v>
      </c>
      <c r="AA12"/>
      <c r="AB12" t="s">
        <v>2735</v>
      </c>
      <c r="AC12"/>
      <c r="AD12"/>
      <c r="AE12"/>
      <c r="AF12"/>
      <c r="AG12"/>
      <c r="AH12"/>
      <c r="AI12"/>
      <c r="AJ12"/>
      <c r="AK12"/>
      <c r="AL12"/>
      <c r="AM12"/>
      <c r="AN12"/>
      <c r="AO12"/>
      <c r="AP12" t="s">
        <v>5671</v>
      </c>
      <c r="AQ12" t="s">
        <v>6816</v>
      </c>
      <c r="AR12"/>
      <c r="AS12" t="s">
        <v>5755</v>
      </c>
      <c r="AT12" s="149" t="s">
        <v>6070</v>
      </c>
      <c r="AV12" s="150"/>
      <c r="AY12" s="149" t="s">
        <v>6397</v>
      </c>
      <c r="AZ12" s="149" t="s">
        <v>6386</v>
      </c>
      <c r="BC12" s="149" t="s">
        <v>6419</v>
      </c>
      <c r="BD12" s="149" t="s">
        <v>6420</v>
      </c>
    </row>
    <row r="13" spans="1:56" s="149" customFormat="1" x14ac:dyDescent="0.25">
      <c r="A13" t="s">
        <v>2726</v>
      </c>
      <c r="B13"/>
      <c r="C13"/>
      <c r="D13"/>
      <c r="E13"/>
      <c r="F13"/>
      <c r="G13"/>
      <c r="H13"/>
      <c r="I13"/>
      <c r="J13"/>
      <c r="K13"/>
      <c r="L13" t="s">
        <v>2975</v>
      </c>
      <c r="M13"/>
      <c r="N13" t="s">
        <v>2975</v>
      </c>
      <c r="O13"/>
      <c r="P13" t="s">
        <v>2905</v>
      </c>
      <c r="Q13"/>
      <c r="R13"/>
      <c r="S13"/>
      <c r="T13"/>
      <c r="U13"/>
      <c r="V13"/>
      <c r="W13"/>
      <c r="X13"/>
      <c r="Y13"/>
      <c r="Z13">
        <v>7060050</v>
      </c>
      <c r="AA13"/>
      <c r="AB13" t="s">
        <v>2757</v>
      </c>
      <c r="AC13"/>
      <c r="AD13"/>
      <c r="AE13"/>
      <c r="AF13"/>
      <c r="AG13"/>
      <c r="AH13"/>
      <c r="AI13"/>
      <c r="AJ13"/>
      <c r="AK13"/>
      <c r="AL13"/>
      <c r="AM13"/>
      <c r="AN13"/>
      <c r="AO13"/>
      <c r="AP13" t="s">
        <v>5672</v>
      </c>
      <c r="AQ13" t="s">
        <v>6817</v>
      </c>
      <c r="AR13"/>
      <c r="AS13" t="s">
        <v>5756</v>
      </c>
      <c r="AT13" s="149" t="s">
        <v>6071</v>
      </c>
      <c r="AV13" s="150"/>
      <c r="AY13" s="149" t="s">
        <v>6398</v>
      </c>
      <c r="AZ13" s="149" t="s">
        <v>6387</v>
      </c>
      <c r="BC13" s="149" t="s">
        <v>6421</v>
      </c>
      <c r="BD13" s="149" t="s">
        <v>6422</v>
      </c>
    </row>
    <row r="14" spans="1:56" s="149" customFormat="1" x14ac:dyDescent="0.25">
      <c r="A14" t="s">
        <v>2974</v>
      </c>
      <c r="B14"/>
      <c r="C14"/>
      <c r="D14"/>
      <c r="E14"/>
      <c r="F14"/>
      <c r="G14"/>
      <c r="H14"/>
      <c r="I14"/>
      <c r="J14"/>
      <c r="K14"/>
      <c r="L14" t="s">
        <v>2954</v>
      </c>
      <c r="M14"/>
      <c r="N14" t="s">
        <v>5524</v>
      </c>
      <c r="O14"/>
      <c r="P14" t="s">
        <v>5487</v>
      </c>
      <c r="Q14"/>
      <c r="R14"/>
      <c r="S14"/>
      <c r="T14"/>
      <c r="U14"/>
      <c r="V14"/>
      <c r="W14"/>
      <c r="X14"/>
      <c r="Y14"/>
      <c r="Z14">
        <v>7060060</v>
      </c>
      <c r="AA14"/>
      <c r="AB14" t="s">
        <v>2759</v>
      </c>
      <c r="AC14"/>
      <c r="AD14"/>
      <c r="AE14"/>
      <c r="AF14"/>
      <c r="AG14"/>
      <c r="AH14"/>
      <c r="AI14"/>
      <c r="AJ14"/>
      <c r="AK14"/>
      <c r="AL14"/>
      <c r="AM14"/>
      <c r="AN14"/>
      <c r="AO14"/>
      <c r="AP14" t="s">
        <v>5673</v>
      </c>
      <c r="AQ14" t="s">
        <v>6818</v>
      </c>
      <c r="AR14"/>
      <c r="AS14" t="s">
        <v>5757</v>
      </c>
      <c r="AT14" s="149" t="s">
        <v>6072</v>
      </c>
      <c r="AV14" s="150"/>
      <c r="BC14" s="149" t="s">
        <v>6423</v>
      </c>
      <c r="BD14" s="149" t="s">
        <v>6424</v>
      </c>
    </row>
    <row r="15" spans="1:56" s="149" customFormat="1" x14ac:dyDescent="0.25">
      <c r="A15" t="s">
        <v>2994</v>
      </c>
      <c r="B15"/>
      <c r="C15"/>
      <c r="D15"/>
      <c r="E15"/>
      <c r="F15"/>
      <c r="G15"/>
      <c r="H15"/>
      <c r="I15"/>
      <c r="J15"/>
      <c r="K15"/>
      <c r="L15" t="s">
        <v>2955</v>
      </c>
      <c r="M15"/>
      <c r="N15" t="s">
        <v>2955</v>
      </c>
      <c r="O15"/>
      <c r="P15"/>
      <c r="Q15"/>
      <c r="R15"/>
      <c r="S15"/>
      <c r="T15"/>
      <c r="U15"/>
      <c r="V15"/>
      <c r="W15"/>
      <c r="X15"/>
      <c r="Y15"/>
      <c r="Z15">
        <v>7060060</v>
      </c>
      <c r="AA15"/>
      <c r="AB15" t="s">
        <v>2760</v>
      </c>
      <c r="AC15"/>
      <c r="AD15"/>
      <c r="AE15"/>
      <c r="AF15"/>
      <c r="AG15"/>
      <c r="AH15"/>
      <c r="AI15"/>
      <c r="AJ15"/>
      <c r="AK15"/>
      <c r="AL15"/>
      <c r="AM15"/>
      <c r="AN15"/>
      <c r="AO15"/>
      <c r="AP15" t="s">
        <v>5674</v>
      </c>
      <c r="AQ15" t="s">
        <v>6819</v>
      </c>
      <c r="AR15"/>
      <c r="AS15" t="s">
        <v>5758</v>
      </c>
      <c r="AT15" s="149" t="s">
        <v>6073</v>
      </c>
      <c r="BC15" s="149" t="s">
        <v>6425</v>
      </c>
      <c r="BD15" s="149" t="s">
        <v>6426</v>
      </c>
    </row>
    <row r="16" spans="1:56" s="149" customFormat="1" x14ac:dyDescent="0.25">
      <c r="A16" t="s">
        <v>5487</v>
      </c>
      <c r="B16"/>
      <c r="C16"/>
      <c r="D16"/>
      <c r="E16"/>
      <c r="F16"/>
      <c r="G16"/>
      <c r="H16"/>
      <c r="I16"/>
      <c r="J16"/>
      <c r="K16"/>
      <c r="L16" t="s">
        <v>2905</v>
      </c>
      <c r="M16"/>
      <c r="N16" t="s">
        <v>2905</v>
      </c>
      <c r="O16"/>
      <c r="P16"/>
      <c r="Q16"/>
      <c r="R16"/>
      <c r="S16"/>
      <c r="T16"/>
      <c r="U16"/>
      <c r="V16"/>
      <c r="W16"/>
      <c r="X16"/>
      <c r="Y16"/>
      <c r="Z16">
        <v>7060092</v>
      </c>
      <c r="AA16"/>
      <c r="AB16" t="s">
        <v>5527</v>
      </c>
      <c r="AC16"/>
      <c r="AD16"/>
      <c r="AE16"/>
      <c r="AF16"/>
      <c r="AG16"/>
      <c r="AH16"/>
      <c r="AI16"/>
      <c r="AJ16"/>
      <c r="AK16"/>
      <c r="AL16"/>
      <c r="AM16"/>
      <c r="AN16"/>
      <c r="AO16"/>
      <c r="AP16" t="s">
        <v>5675</v>
      </c>
      <c r="AQ16" t="s">
        <v>6820</v>
      </c>
      <c r="AR16"/>
      <c r="AS16" t="s">
        <v>5759</v>
      </c>
      <c r="AT16" s="149" t="s">
        <v>6074</v>
      </c>
      <c r="BC16" s="149" t="s">
        <v>6427</v>
      </c>
      <c r="BD16" s="149" t="s">
        <v>6428</v>
      </c>
    </row>
    <row r="17" spans="1:56" s="149" customFormat="1" x14ac:dyDescent="0.25">
      <c r="A17" t="s">
        <v>159</v>
      </c>
      <c r="B17"/>
      <c r="C17"/>
      <c r="D17"/>
      <c r="E17"/>
      <c r="F17"/>
      <c r="G17"/>
      <c r="H17"/>
      <c r="I17"/>
      <c r="J17"/>
      <c r="K17"/>
      <c r="L17"/>
      <c r="M17"/>
      <c r="N17"/>
      <c r="O17"/>
      <c r="P17"/>
      <c r="Q17"/>
      <c r="R17"/>
      <c r="S17"/>
      <c r="T17"/>
      <c r="U17"/>
      <c r="V17"/>
      <c r="W17"/>
      <c r="X17"/>
      <c r="Y17"/>
      <c r="Z17">
        <v>7060101</v>
      </c>
      <c r="AA17"/>
      <c r="AB17" t="s">
        <v>5528</v>
      </c>
      <c r="AC17"/>
      <c r="AD17"/>
      <c r="AE17"/>
      <c r="AF17"/>
      <c r="AG17"/>
      <c r="AH17"/>
      <c r="AI17"/>
      <c r="AJ17"/>
      <c r="AK17"/>
      <c r="AL17"/>
      <c r="AM17"/>
      <c r="AN17"/>
      <c r="AO17"/>
      <c r="AP17" t="s">
        <v>5676</v>
      </c>
      <c r="AQ17" t="s">
        <v>6821</v>
      </c>
      <c r="AR17"/>
      <c r="AS17" t="s">
        <v>5760</v>
      </c>
      <c r="AT17" s="149" t="s">
        <v>6075</v>
      </c>
      <c r="BC17" s="149" t="s">
        <v>6429</v>
      </c>
      <c r="BD17" s="149" t="s">
        <v>6430</v>
      </c>
    </row>
    <row r="18" spans="1:56" s="149" customFormat="1" x14ac:dyDescent="0.25">
      <c r="A18" t="s">
        <v>5529</v>
      </c>
      <c r="B18"/>
      <c r="C18"/>
      <c r="D18"/>
      <c r="E18"/>
      <c r="F18"/>
      <c r="G18"/>
      <c r="H18"/>
      <c r="I18"/>
      <c r="J18"/>
      <c r="K18"/>
      <c r="L18"/>
      <c r="M18"/>
      <c r="N18"/>
      <c r="O18"/>
      <c r="P18"/>
      <c r="Q18"/>
      <c r="R18"/>
      <c r="S18"/>
      <c r="T18"/>
      <c r="U18"/>
      <c r="V18"/>
      <c r="W18"/>
      <c r="X18"/>
      <c r="Y18"/>
      <c r="Z18">
        <v>7060110</v>
      </c>
      <c r="AA18"/>
      <c r="AB18" t="s">
        <v>5530</v>
      </c>
      <c r="AC18"/>
      <c r="AD18"/>
      <c r="AE18"/>
      <c r="AF18"/>
      <c r="AG18"/>
      <c r="AH18"/>
      <c r="AI18"/>
      <c r="AJ18"/>
      <c r="AK18"/>
      <c r="AL18"/>
      <c r="AM18"/>
      <c r="AN18"/>
      <c r="AO18"/>
      <c r="AP18" t="s">
        <v>5677</v>
      </c>
      <c r="AQ18" t="s">
        <v>6822</v>
      </c>
      <c r="AR18"/>
      <c r="AS18" t="s">
        <v>5761</v>
      </c>
      <c r="AT18" s="149" t="s">
        <v>6076</v>
      </c>
      <c r="BC18" s="149" t="s">
        <v>6431</v>
      </c>
      <c r="BD18" s="149" t="s">
        <v>6432</v>
      </c>
    </row>
    <row r="19" spans="1:56" s="149" customFormat="1" x14ac:dyDescent="0.25">
      <c r="A19" t="s">
        <v>2735</v>
      </c>
      <c r="B19"/>
      <c r="C19"/>
      <c r="D19"/>
      <c r="E19"/>
      <c r="F19"/>
      <c r="G19"/>
      <c r="H19"/>
      <c r="I19"/>
      <c r="J19"/>
      <c r="K19"/>
      <c r="L19"/>
      <c r="M19"/>
      <c r="N19"/>
      <c r="O19"/>
      <c r="P19"/>
      <c r="Q19"/>
      <c r="R19"/>
      <c r="S19"/>
      <c r="T19"/>
      <c r="U19"/>
      <c r="V19"/>
      <c r="W19"/>
      <c r="X19"/>
      <c r="Y19"/>
      <c r="Z19">
        <v>7060111</v>
      </c>
      <c r="AA19"/>
      <c r="AB19" t="s">
        <v>5531</v>
      </c>
      <c r="AC19"/>
      <c r="AD19"/>
      <c r="AE19"/>
      <c r="AF19"/>
      <c r="AG19"/>
      <c r="AH19"/>
      <c r="AI19"/>
      <c r="AJ19"/>
      <c r="AK19"/>
      <c r="AL19"/>
      <c r="AM19"/>
      <c r="AN19"/>
      <c r="AO19"/>
      <c r="AP19" t="s">
        <v>5678</v>
      </c>
      <c r="AQ19" t="s">
        <v>6823</v>
      </c>
      <c r="AR19"/>
      <c r="AS19" t="s">
        <v>5762</v>
      </c>
      <c r="AT19" s="149" t="s">
        <v>6077</v>
      </c>
      <c r="BC19" s="149" t="s">
        <v>6433</v>
      </c>
      <c r="BD19" s="149" t="s">
        <v>6434</v>
      </c>
    </row>
    <row r="20" spans="1:56" s="149" customFormat="1" x14ac:dyDescent="0.25">
      <c r="A20" t="s">
        <v>2945</v>
      </c>
      <c r="B20"/>
      <c r="C20"/>
      <c r="D20"/>
      <c r="E20"/>
      <c r="F20"/>
      <c r="G20"/>
      <c r="H20"/>
      <c r="I20"/>
      <c r="J20"/>
      <c r="K20"/>
      <c r="L20"/>
      <c r="M20"/>
      <c r="N20"/>
      <c r="O20"/>
      <c r="P20"/>
      <c r="Q20"/>
      <c r="R20"/>
      <c r="S20"/>
      <c r="T20"/>
      <c r="U20"/>
      <c r="V20"/>
      <c r="W20"/>
      <c r="X20"/>
      <c r="Y20"/>
      <c r="Z20">
        <v>7060111</v>
      </c>
      <c r="AA20"/>
      <c r="AB20" t="s">
        <v>2763</v>
      </c>
      <c r="AC20"/>
      <c r="AD20"/>
      <c r="AE20"/>
      <c r="AF20"/>
      <c r="AG20"/>
      <c r="AH20"/>
      <c r="AI20"/>
      <c r="AJ20"/>
      <c r="AK20"/>
      <c r="AL20"/>
      <c r="AM20"/>
      <c r="AN20"/>
      <c r="AO20"/>
      <c r="AP20" t="s">
        <v>5679</v>
      </c>
      <c r="AQ20" t="s">
        <v>6824</v>
      </c>
      <c r="AR20"/>
      <c r="AS20" t="s">
        <v>5763</v>
      </c>
      <c r="AT20" s="149" t="s">
        <v>6078</v>
      </c>
      <c r="BC20" s="149" t="s">
        <v>6435</v>
      </c>
      <c r="BD20" s="149" t="s">
        <v>6436</v>
      </c>
    </row>
    <row r="21" spans="1:56" s="149" customFormat="1" x14ac:dyDescent="0.25">
      <c r="A21" t="s">
        <v>2946</v>
      </c>
      <c r="B21"/>
      <c r="C21"/>
      <c r="D21"/>
      <c r="E21"/>
      <c r="F21"/>
      <c r="G21"/>
      <c r="H21"/>
      <c r="I21"/>
      <c r="J21"/>
      <c r="K21"/>
      <c r="L21"/>
      <c r="M21"/>
      <c r="N21"/>
      <c r="O21"/>
      <c r="P21"/>
      <c r="Q21"/>
      <c r="R21"/>
      <c r="S21"/>
      <c r="T21"/>
      <c r="U21"/>
      <c r="V21"/>
      <c r="W21"/>
      <c r="X21"/>
      <c r="Y21"/>
      <c r="Z21">
        <v>7060112</v>
      </c>
      <c r="AA21"/>
      <c r="AB21" t="s">
        <v>2764</v>
      </c>
      <c r="AC21"/>
      <c r="AD21"/>
      <c r="AE21"/>
      <c r="AF21"/>
      <c r="AG21"/>
      <c r="AH21"/>
      <c r="AI21"/>
      <c r="AJ21"/>
      <c r="AK21"/>
      <c r="AL21"/>
      <c r="AM21"/>
      <c r="AN21"/>
      <c r="AO21"/>
      <c r="AP21" t="s">
        <v>5680</v>
      </c>
      <c r="AQ21" t="s">
        <v>6825</v>
      </c>
      <c r="AR21"/>
      <c r="AS21" t="s">
        <v>5764</v>
      </c>
      <c r="AT21" s="149" t="s">
        <v>6079</v>
      </c>
      <c r="BC21" s="149" t="s">
        <v>6437</v>
      </c>
      <c r="BD21" s="149" t="s">
        <v>6438</v>
      </c>
    </row>
    <row r="22" spans="1:56" s="149" customFormat="1" x14ac:dyDescent="0.25">
      <c r="A22" t="s">
        <v>2944</v>
      </c>
      <c r="B22"/>
      <c r="C22"/>
      <c r="D22"/>
      <c r="E22"/>
      <c r="F22"/>
      <c r="G22"/>
      <c r="H22"/>
      <c r="I22"/>
      <c r="J22"/>
      <c r="K22"/>
      <c r="L22"/>
      <c r="M22"/>
      <c r="N22"/>
      <c r="O22"/>
      <c r="P22"/>
      <c r="Q22"/>
      <c r="R22"/>
      <c r="S22"/>
      <c r="T22"/>
      <c r="U22"/>
      <c r="V22"/>
      <c r="W22"/>
      <c r="X22"/>
      <c r="Y22"/>
      <c r="Z22">
        <v>7060112</v>
      </c>
      <c r="AA22"/>
      <c r="AB22" t="s">
        <v>5532</v>
      </c>
      <c r="AC22"/>
      <c r="AD22"/>
      <c r="AE22"/>
      <c r="AF22"/>
      <c r="AG22"/>
      <c r="AH22"/>
      <c r="AI22"/>
      <c r="AJ22"/>
      <c r="AK22"/>
      <c r="AL22"/>
      <c r="AM22"/>
      <c r="AN22"/>
      <c r="AO22"/>
      <c r="AP22" t="s">
        <v>5681</v>
      </c>
      <c r="AQ22" t="s">
        <v>6826</v>
      </c>
      <c r="AR22"/>
      <c r="AS22" t="s">
        <v>5765</v>
      </c>
      <c r="AT22" s="149" t="s">
        <v>6080</v>
      </c>
      <c r="BC22" s="149" t="s">
        <v>6439</v>
      </c>
      <c r="BD22" s="149" t="s">
        <v>6440</v>
      </c>
    </row>
    <row r="23" spans="1:56" s="149" customFormat="1" x14ac:dyDescent="0.25">
      <c r="A23" t="s">
        <v>2999</v>
      </c>
      <c r="B23"/>
      <c r="C23"/>
      <c r="D23"/>
      <c r="E23"/>
      <c r="F23"/>
      <c r="G23"/>
      <c r="H23"/>
      <c r="I23"/>
      <c r="J23"/>
      <c r="K23"/>
      <c r="L23"/>
      <c r="M23"/>
      <c r="N23"/>
      <c r="O23"/>
      <c r="P23"/>
      <c r="Q23"/>
      <c r="R23"/>
      <c r="S23"/>
      <c r="T23"/>
      <c r="U23"/>
      <c r="V23"/>
      <c r="W23"/>
      <c r="X23"/>
      <c r="Y23"/>
      <c r="Z23">
        <v>7060113</v>
      </c>
      <c r="AA23"/>
      <c r="AB23" t="s">
        <v>2783</v>
      </c>
      <c r="AC23"/>
      <c r="AD23"/>
      <c r="AE23"/>
      <c r="AF23"/>
      <c r="AG23"/>
      <c r="AH23"/>
      <c r="AI23"/>
      <c r="AJ23"/>
      <c r="AK23"/>
      <c r="AL23"/>
      <c r="AM23"/>
      <c r="AN23"/>
      <c r="AO23"/>
      <c r="AP23" t="s">
        <v>5682</v>
      </c>
      <c r="AQ23" t="s">
        <v>6827</v>
      </c>
      <c r="AR23"/>
      <c r="AS23" t="s">
        <v>5766</v>
      </c>
      <c r="AT23" s="149" t="s">
        <v>6081</v>
      </c>
      <c r="BC23" s="149" t="s">
        <v>6441</v>
      </c>
      <c r="BD23" s="149" t="s">
        <v>6442</v>
      </c>
    </row>
    <row r="24" spans="1:56" s="149" customFormat="1" x14ac:dyDescent="0.25">
      <c r="A24" t="s">
        <v>2977</v>
      </c>
      <c r="B24"/>
      <c r="C24"/>
      <c r="D24"/>
      <c r="E24"/>
      <c r="F24"/>
      <c r="G24"/>
      <c r="H24"/>
      <c r="I24"/>
      <c r="J24"/>
      <c r="K24"/>
      <c r="L24"/>
      <c r="M24"/>
      <c r="N24"/>
      <c r="O24"/>
      <c r="P24"/>
      <c r="Q24"/>
      <c r="R24"/>
      <c r="S24"/>
      <c r="T24"/>
      <c r="U24"/>
      <c r="V24"/>
      <c r="W24"/>
      <c r="X24"/>
      <c r="Y24"/>
      <c r="Z24">
        <v>7060116</v>
      </c>
      <c r="AA24"/>
      <c r="AB24" t="s">
        <v>2784</v>
      </c>
      <c r="AC24"/>
      <c r="AD24"/>
      <c r="AE24"/>
      <c r="AF24"/>
      <c r="AG24"/>
      <c r="AH24"/>
      <c r="AI24"/>
      <c r="AJ24"/>
      <c r="AK24"/>
      <c r="AL24"/>
      <c r="AM24"/>
      <c r="AN24"/>
      <c r="AO24"/>
      <c r="AP24" t="s">
        <v>5683</v>
      </c>
      <c r="AQ24" t="s">
        <v>6828</v>
      </c>
      <c r="AR24"/>
      <c r="AS24" t="s">
        <v>5767</v>
      </c>
      <c r="AT24" s="149" t="s">
        <v>6082</v>
      </c>
      <c r="BC24" s="149" t="s">
        <v>6443</v>
      </c>
      <c r="BD24" s="149" t="s">
        <v>6444</v>
      </c>
    </row>
    <row r="25" spans="1:56" s="149" customFormat="1" x14ac:dyDescent="0.25">
      <c r="A25" t="s">
        <v>2978</v>
      </c>
      <c r="D25" t="s">
        <v>14</v>
      </c>
      <c r="E25" t="s">
        <v>13</v>
      </c>
      <c r="F25" t="s">
        <v>5533</v>
      </c>
      <c r="G25"/>
      <c r="H25"/>
      <c r="I25"/>
      <c r="J25"/>
      <c r="K25"/>
      <c r="L25"/>
      <c r="M25"/>
      <c r="N25"/>
      <c r="O25"/>
      <c r="P25"/>
      <c r="Q25"/>
      <c r="R25"/>
      <c r="S25"/>
      <c r="T25"/>
      <c r="U25"/>
      <c r="V25"/>
      <c r="W25"/>
      <c r="X25"/>
      <c r="Y25"/>
      <c r="Z25">
        <v>7060117</v>
      </c>
      <c r="AA25"/>
      <c r="AB25" t="s">
        <v>2845</v>
      </c>
      <c r="AC25"/>
      <c r="AD25"/>
      <c r="AE25"/>
      <c r="AF25"/>
      <c r="AG25"/>
      <c r="AH25"/>
      <c r="AI25"/>
      <c r="AJ25"/>
      <c r="AK25"/>
      <c r="AL25"/>
      <c r="AM25"/>
      <c r="AN25"/>
      <c r="AO25"/>
      <c r="AP25" t="s">
        <v>5684</v>
      </c>
      <c r="AQ25" t="s">
        <v>6829</v>
      </c>
      <c r="AR25"/>
      <c r="AS25" t="s">
        <v>5768</v>
      </c>
      <c r="AT25" s="149" t="s">
        <v>6083</v>
      </c>
      <c r="BC25" s="149" t="s">
        <v>6445</v>
      </c>
      <c r="BD25" s="149" t="s">
        <v>6446</v>
      </c>
    </row>
    <row r="26" spans="1:56" s="149" customFormat="1" x14ac:dyDescent="0.25">
      <c r="A26" t="s">
        <v>2895</v>
      </c>
      <c r="D26" t="s">
        <v>24</v>
      </c>
      <c r="E26" s="26">
        <v>42929</v>
      </c>
      <c r="F26" t="s">
        <v>5534</v>
      </c>
      <c r="G26"/>
      <c r="H26"/>
      <c r="I26"/>
      <c r="J26"/>
      <c r="K26"/>
      <c r="L26"/>
      <c r="M26"/>
      <c r="N26"/>
      <c r="O26"/>
      <c r="P26"/>
      <c r="Q26"/>
      <c r="R26"/>
      <c r="S26"/>
      <c r="T26"/>
      <c r="U26"/>
      <c r="V26"/>
      <c r="W26"/>
      <c r="X26"/>
      <c r="Y26"/>
      <c r="Z26">
        <v>7070012</v>
      </c>
      <c r="AA26"/>
      <c r="AB26" t="s">
        <v>2846</v>
      </c>
      <c r="AC26"/>
      <c r="AD26"/>
      <c r="AE26"/>
      <c r="AF26"/>
      <c r="AG26"/>
      <c r="AH26"/>
      <c r="AI26"/>
      <c r="AJ26"/>
      <c r="AK26"/>
      <c r="AL26"/>
      <c r="AM26"/>
      <c r="AN26"/>
      <c r="AO26"/>
      <c r="AP26" t="s">
        <v>5685</v>
      </c>
      <c r="AQ26" t="s">
        <v>6830</v>
      </c>
      <c r="AR26"/>
      <c r="AS26" t="s">
        <v>5769</v>
      </c>
      <c r="AT26" s="149" t="s">
        <v>6084</v>
      </c>
      <c r="BC26" s="149" t="s">
        <v>6447</v>
      </c>
      <c r="BD26" s="149" t="s">
        <v>6448</v>
      </c>
    </row>
    <row r="27" spans="1:56" s="149" customFormat="1" x14ac:dyDescent="0.25">
      <c r="A27" t="s">
        <v>2975</v>
      </c>
      <c r="D27" t="s">
        <v>27</v>
      </c>
      <c r="E27" s="26">
        <v>42929</v>
      </c>
      <c r="F27" t="s">
        <v>5535</v>
      </c>
      <c r="G27"/>
      <c r="H27"/>
      <c r="I27"/>
      <c r="J27"/>
      <c r="K27"/>
      <c r="L27"/>
      <c r="M27"/>
      <c r="N27"/>
      <c r="O27"/>
      <c r="P27"/>
      <c r="Q27"/>
      <c r="R27"/>
      <c r="S27"/>
      <c r="T27"/>
      <c r="U27"/>
      <c r="V27"/>
      <c r="W27"/>
      <c r="X27"/>
      <c r="Y27"/>
      <c r="Z27">
        <v>7070013</v>
      </c>
      <c r="AA27"/>
      <c r="AB27" t="s">
        <v>2895</v>
      </c>
      <c r="AC27"/>
      <c r="AD27"/>
      <c r="AE27"/>
      <c r="AF27"/>
      <c r="AG27"/>
      <c r="AH27"/>
      <c r="AI27"/>
      <c r="AJ27"/>
      <c r="AK27"/>
      <c r="AL27"/>
      <c r="AM27"/>
      <c r="AN27"/>
      <c r="AO27"/>
      <c r="AP27" t="s">
        <v>5686</v>
      </c>
      <c r="AQ27" t="s">
        <v>6831</v>
      </c>
      <c r="AR27"/>
      <c r="AS27" t="s">
        <v>5770</v>
      </c>
      <c r="AT27" s="149" t="s">
        <v>6085</v>
      </c>
      <c r="BC27" s="149" t="s">
        <v>6449</v>
      </c>
      <c r="BD27" s="149" t="s">
        <v>6450</v>
      </c>
    </row>
    <row r="28" spans="1:56" s="149" customFormat="1" x14ac:dyDescent="0.25">
      <c r="A28" t="s">
        <v>43</v>
      </c>
      <c r="D28" t="s">
        <v>30</v>
      </c>
      <c r="E28" s="26">
        <v>42929</v>
      </c>
      <c r="F28" t="s">
        <v>5536</v>
      </c>
      <c r="G28"/>
      <c r="H28"/>
      <c r="I28"/>
      <c r="J28"/>
      <c r="K28"/>
      <c r="L28"/>
      <c r="M28"/>
      <c r="N28"/>
      <c r="O28"/>
      <c r="P28"/>
      <c r="Q28"/>
      <c r="R28"/>
      <c r="S28"/>
      <c r="T28"/>
      <c r="U28"/>
      <c r="V28"/>
      <c r="W28"/>
      <c r="X28"/>
      <c r="Y28"/>
      <c r="Z28">
        <v>7080061</v>
      </c>
      <c r="AA28"/>
      <c r="AB28" t="s">
        <v>5537</v>
      </c>
      <c r="AC28"/>
      <c r="AD28"/>
      <c r="AE28"/>
      <c r="AF28"/>
      <c r="AG28"/>
      <c r="AH28"/>
      <c r="AI28"/>
      <c r="AJ28"/>
      <c r="AK28"/>
      <c r="AL28"/>
      <c r="AM28"/>
      <c r="AN28"/>
      <c r="AO28"/>
      <c r="AP28" t="s">
        <v>5687</v>
      </c>
      <c r="AQ28" t="s">
        <v>6832</v>
      </c>
      <c r="AR28"/>
      <c r="AS28" t="s">
        <v>5771</v>
      </c>
      <c r="AT28" s="149" t="s">
        <v>6086</v>
      </c>
      <c r="BC28" s="149" t="s">
        <v>6451</v>
      </c>
      <c r="BD28" s="149" t="s">
        <v>6452</v>
      </c>
    </row>
    <row r="29" spans="1:56" s="149" customFormat="1" x14ac:dyDescent="0.25">
      <c r="A29" t="s">
        <v>2949</v>
      </c>
      <c r="D29" t="s">
        <v>5482</v>
      </c>
      <c r="E29" s="26">
        <v>42936</v>
      </c>
      <c r="F29" t="s">
        <v>5538</v>
      </c>
      <c r="G29"/>
      <c r="H29"/>
      <c r="I29"/>
      <c r="J29"/>
      <c r="K29"/>
      <c r="L29"/>
      <c r="M29"/>
      <c r="N29"/>
      <c r="O29"/>
      <c r="P29"/>
      <c r="Q29"/>
      <c r="R29"/>
      <c r="S29"/>
      <c r="T29"/>
      <c r="U29"/>
      <c r="V29"/>
      <c r="W29"/>
      <c r="X29"/>
      <c r="Y29"/>
      <c r="Z29">
        <v>7080062</v>
      </c>
      <c r="AA29"/>
      <c r="AB29" t="s">
        <v>5539</v>
      </c>
      <c r="AC29"/>
      <c r="AD29"/>
      <c r="AE29"/>
      <c r="AF29"/>
      <c r="AG29"/>
      <c r="AH29"/>
      <c r="AI29"/>
      <c r="AJ29"/>
      <c r="AK29"/>
      <c r="AL29"/>
      <c r="AM29"/>
      <c r="AN29"/>
      <c r="AO29"/>
      <c r="AP29" t="s">
        <v>5688</v>
      </c>
      <c r="AQ29" t="s">
        <v>6833</v>
      </c>
      <c r="AR29"/>
      <c r="AS29" t="s">
        <v>5772</v>
      </c>
      <c r="AT29" s="149" t="s">
        <v>6087</v>
      </c>
      <c r="BC29" s="149" t="s">
        <v>6453</v>
      </c>
      <c r="BD29" s="149" t="s">
        <v>6454</v>
      </c>
    </row>
    <row r="30" spans="1:56" s="149" customFormat="1" x14ac:dyDescent="0.25">
      <c r="A30" t="s">
        <v>2990</v>
      </c>
      <c r="D30" t="s">
        <v>5540</v>
      </c>
      <c r="E30" s="26">
        <v>42936</v>
      </c>
      <c r="F30" t="s">
        <v>5541</v>
      </c>
      <c r="G30"/>
      <c r="H30"/>
      <c r="I30"/>
      <c r="J30"/>
      <c r="K30"/>
      <c r="L30"/>
      <c r="M30"/>
      <c r="N30"/>
      <c r="O30"/>
      <c r="P30"/>
      <c r="Q30"/>
      <c r="R30"/>
      <c r="S30"/>
      <c r="T30"/>
      <c r="U30"/>
      <c r="V30"/>
      <c r="W30"/>
      <c r="X30"/>
      <c r="Y30"/>
      <c r="Z30">
        <v>7100001</v>
      </c>
      <c r="AA30"/>
      <c r="AB30" t="s">
        <v>5542</v>
      </c>
      <c r="AC30"/>
      <c r="AD30"/>
      <c r="AE30"/>
      <c r="AF30"/>
      <c r="AG30"/>
      <c r="AH30"/>
      <c r="AI30"/>
      <c r="AJ30"/>
      <c r="AK30"/>
      <c r="AL30"/>
      <c r="AM30"/>
      <c r="AN30"/>
      <c r="AO30"/>
      <c r="AP30" t="s">
        <v>5689</v>
      </c>
      <c r="AQ30" t="s">
        <v>6834</v>
      </c>
      <c r="AR30"/>
      <c r="AS30" t="s">
        <v>5773</v>
      </c>
      <c r="AT30" s="149" t="s">
        <v>6088</v>
      </c>
      <c r="BC30" s="149" t="s">
        <v>6455</v>
      </c>
      <c r="BD30" s="149" t="s">
        <v>6456</v>
      </c>
    </row>
    <row r="31" spans="1:56" s="149" customFormat="1" x14ac:dyDescent="0.25">
      <c r="A31" t="s">
        <v>2904</v>
      </c>
      <c r="D31" t="s">
        <v>5543</v>
      </c>
      <c r="E31" s="26">
        <v>42936</v>
      </c>
      <c r="F31" t="s">
        <v>5541</v>
      </c>
      <c r="G31"/>
      <c r="H31"/>
      <c r="I31"/>
      <c r="J31"/>
      <c r="K31"/>
      <c r="L31"/>
      <c r="M31"/>
      <c r="N31"/>
      <c r="O31"/>
      <c r="P31"/>
      <c r="Q31"/>
      <c r="R31"/>
      <c r="S31"/>
      <c r="T31"/>
      <c r="U31"/>
      <c r="V31"/>
      <c r="W31"/>
      <c r="X31"/>
      <c r="Y31"/>
      <c r="Z31">
        <v>7100003</v>
      </c>
      <c r="AA31"/>
      <c r="AB31" t="s">
        <v>5544</v>
      </c>
      <c r="AC31"/>
      <c r="AD31"/>
      <c r="AE31"/>
      <c r="AF31"/>
      <c r="AG31"/>
      <c r="AH31"/>
      <c r="AI31"/>
      <c r="AJ31"/>
      <c r="AK31"/>
      <c r="AL31"/>
      <c r="AM31"/>
      <c r="AN31"/>
      <c r="AO31"/>
      <c r="AP31" t="s">
        <v>5690</v>
      </c>
      <c r="AQ31" t="s">
        <v>6835</v>
      </c>
      <c r="AR31"/>
      <c r="AS31" t="s">
        <v>5774</v>
      </c>
      <c r="AT31" s="149" t="s">
        <v>6089</v>
      </c>
      <c r="BC31" s="149" t="s">
        <v>6457</v>
      </c>
      <c r="BD31" s="149" t="s">
        <v>6458</v>
      </c>
    </row>
    <row r="32" spans="1:56" s="149" customFormat="1" x14ac:dyDescent="0.25">
      <c r="A32" t="s">
        <v>2981</v>
      </c>
      <c r="D32" t="s">
        <v>5545</v>
      </c>
      <c r="E32" s="26">
        <v>42936</v>
      </c>
      <c r="F32" t="s">
        <v>5541</v>
      </c>
      <c r="G32"/>
      <c r="H32"/>
      <c r="I32"/>
      <c r="J32"/>
      <c r="K32"/>
      <c r="L32"/>
      <c r="M32"/>
      <c r="N32"/>
      <c r="O32"/>
      <c r="P32"/>
      <c r="Q32"/>
      <c r="R32"/>
      <c r="S32"/>
      <c r="T32"/>
      <c r="U32"/>
      <c r="V32"/>
      <c r="W32"/>
      <c r="X32"/>
      <c r="Y32"/>
      <c r="Z32">
        <v>7100009</v>
      </c>
      <c r="AA32"/>
      <c r="AB32" t="s">
        <v>2931</v>
      </c>
      <c r="AC32"/>
      <c r="AD32"/>
      <c r="AE32"/>
      <c r="AF32"/>
      <c r="AG32"/>
      <c r="AH32"/>
      <c r="AI32"/>
      <c r="AJ32"/>
      <c r="AK32"/>
      <c r="AL32"/>
      <c r="AM32"/>
      <c r="AN32"/>
      <c r="AO32"/>
      <c r="AP32" t="s">
        <v>5691</v>
      </c>
      <c r="AQ32" t="s">
        <v>6836</v>
      </c>
      <c r="AR32"/>
      <c r="AS32" t="s">
        <v>5775</v>
      </c>
      <c r="AT32" s="149" t="s">
        <v>6090</v>
      </c>
      <c r="BC32" s="149" t="s">
        <v>6459</v>
      </c>
      <c r="BD32" s="149" t="s">
        <v>6460</v>
      </c>
    </row>
    <row r="33" spans="1:56" s="149" customFormat="1" x14ac:dyDescent="0.25">
      <c r="A33" t="s">
        <v>2757</v>
      </c>
      <c r="D33" t="s">
        <v>5546</v>
      </c>
      <c r="E33" s="26">
        <v>42937</v>
      </c>
      <c r="F33" t="s">
        <v>5547</v>
      </c>
      <c r="G33"/>
      <c r="H33"/>
      <c r="I33"/>
      <c r="J33"/>
      <c r="K33"/>
      <c r="L33"/>
      <c r="M33"/>
      <c r="N33"/>
      <c r="O33"/>
      <c r="P33"/>
      <c r="Q33"/>
      <c r="R33"/>
      <c r="S33"/>
      <c r="T33"/>
      <c r="U33"/>
      <c r="V33"/>
      <c r="W33"/>
      <c r="X33"/>
      <c r="Y33"/>
      <c r="Z33">
        <v>7100009</v>
      </c>
      <c r="AA33"/>
      <c r="AB33" t="s">
        <v>2936</v>
      </c>
      <c r="AC33"/>
      <c r="AD33"/>
      <c r="AE33"/>
      <c r="AF33"/>
      <c r="AG33"/>
      <c r="AH33"/>
      <c r="AI33"/>
      <c r="AJ33"/>
      <c r="AK33"/>
      <c r="AL33"/>
      <c r="AM33"/>
      <c r="AN33"/>
      <c r="AO33"/>
      <c r="AP33" t="s">
        <v>5692</v>
      </c>
      <c r="AQ33" t="s">
        <v>6837</v>
      </c>
      <c r="AR33"/>
      <c r="AS33" t="s">
        <v>5776</v>
      </c>
      <c r="AT33" s="149" t="s">
        <v>6091</v>
      </c>
      <c r="BC33" s="149" t="s">
        <v>6461</v>
      </c>
      <c r="BD33" s="149" t="s">
        <v>6462</v>
      </c>
    </row>
    <row r="34" spans="1:56" s="149" customFormat="1" x14ac:dyDescent="0.25">
      <c r="A34" t="s">
        <v>2943</v>
      </c>
      <c r="D34" t="s">
        <v>5548</v>
      </c>
      <c r="E34" s="26">
        <v>42941</v>
      </c>
      <c r="F34" t="s">
        <v>5549</v>
      </c>
      <c r="G34"/>
      <c r="H34"/>
      <c r="I34"/>
      <c r="J34"/>
      <c r="K34"/>
      <c r="L34"/>
      <c r="M34"/>
      <c r="N34"/>
      <c r="O34"/>
      <c r="P34"/>
      <c r="Q34"/>
      <c r="R34"/>
      <c r="S34"/>
      <c r="T34"/>
      <c r="U34"/>
      <c r="V34"/>
      <c r="W34"/>
      <c r="X34"/>
      <c r="Y34"/>
      <c r="Z34">
        <v>7100030</v>
      </c>
      <c r="AA34"/>
      <c r="AB34" t="s">
        <v>2944</v>
      </c>
      <c r="AC34"/>
      <c r="AD34"/>
      <c r="AE34"/>
      <c r="AF34"/>
      <c r="AG34"/>
      <c r="AH34"/>
      <c r="AI34"/>
      <c r="AJ34"/>
      <c r="AK34"/>
      <c r="AL34"/>
      <c r="AM34"/>
      <c r="AN34"/>
      <c r="AO34"/>
      <c r="AP34" t="s">
        <v>5693</v>
      </c>
      <c r="AQ34" t="s">
        <v>6838</v>
      </c>
      <c r="AR34"/>
      <c r="AS34" t="s">
        <v>5777</v>
      </c>
      <c r="AT34" s="149" t="s">
        <v>6092</v>
      </c>
      <c r="BC34" s="149" t="s">
        <v>6463</v>
      </c>
      <c r="BD34" s="149" t="s">
        <v>6464</v>
      </c>
    </row>
    <row r="35" spans="1:56" s="149" customFormat="1" x14ac:dyDescent="0.25">
      <c r="A35" s="25" t="s">
        <v>127</v>
      </c>
      <c r="D35" t="s">
        <v>5483</v>
      </c>
      <c r="E35" s="26">
        <v>42942</v>
      </c>
      <c r="F35" t="s">
        <v>5550</v>
      </c>
      <c r="G35"/>
      <c r="H35"/>
      <c r="I35"/>
      <c r="J35"/>
      <c r="K35"/>
      <c r="L35"/>
      <c r="M35"/>
      <c r="N35"/>
      <c r="O35"/>
      <c r="P35"/>
      <c r="Q35"/>
      <c r="R35"/>
      <c r="S35"/>
      <c r="T35"/>
      <c r="U35"/>
      <c r="V35"/>
      <c r="W35"/>
      <c r="X35"/>
      <c r="Y35"/>
      <c r="Z35">
        <v>7100030</v>
      </c>
      <c r="AA35"/>
      <c r="AB35" t="s">
        <v>2945</v>
      </c>
      <c r="AC35"/>
      <c r="AD35"/>
      <c r="AE35"/>
      <c r="AF35"/>
      <c r="AG35"/>
      <c r="AH35"/>
      <c r="AI35"/>
      <c r="AJ35"/>
      <c r="AK35"/>
      <c r="AL35"/>
      <c r="AM35"/>
      <c r="AN35"/>
      <c r="AO35"/>
      <c r="AP35" t="s">
        <v>5694</v>
      </c>
      <c r="AQ35" t="s">
        <v>6839</v>
      </c>
      <c r="AR35"/>
      <c r="AS35" t="s">
        <v>5778</v>
      </c>
      <c r="AT35" s="149" t="s">
        <v>6093</v>
      </c>
      <c r="BC35" s="149" t="s">
        <v>6465</v>
      </c>
      <c r="BD35" s="149" t="s">
        <v>6466</v>
      </c>
    </row>
    <row r="36" spans="1:56" s="149" customFormat="1" x14ac:dyDescent="0.25">
      <c r="A36" s="25" t="s">
        <v>2758</v>
      </c>
      <c r="B36"/>
      <c r="C36"/>
      <c r="D36"/>
      <c r="E36"/>
      <c r="F36"/>
      <c r="G36"/>
      <c r="H36"/>
      <c r="I36"/>
      <c r="J36"/>
      <c r="K36"/>
      <c r="L36"/>
      <c r="M36"/>
      <c r="N36"/>
      <c r="O36"/>
      <c r="P36"/>
      <c r="Q36"/>
      <c r="R36"/>
      <c r="S36"/>
      <c r="T36"/>
      <c r="U36"/>
      <c r="V36"/>
      <c r="W36"/>
      <c r="X36"/>
      <c r="Y36"/>
      <c r="Z36">
        <v>7110050</v>
      </c>
      <c r="AA36"/>
      <c r="AB36" t="s">
        <v>2946</v>
      </c>
      <c r="AC36"/>
      <c r="AD36"/>
      <c r="AE36"/>
      <c r="AF36"/>
      <c r="AG36"/>
      <c r="AH36"/>
      <c r="AI36"/>
      <c r="AJ36"/>
      <c r="AK36"/>
      <c r="AL36"/>
      <c r="AM36"/>
      <c r="AN36"/>
      <c r="AO36"/>
      <c r="AP36" t="s">
        <v>5695</v>
      </c>
      <c r="AQ36" t="s">
        <v>6840</v>
      </c>
      <c r="AR36"/>
      <c r="AS36" t="s">
        <v>5779</v>
      </c>
      <c r="AT36" s="149" t="s">
        <v>6094</v>
      </c>
      <c r="BC36" s="149" t="s">
        <v>6467</v>
      </c>
      <c r="BD36" s="149" t="s">
        <v>6468</v>
      </c>
    </row>
    <row r="37" spans="1:56" s="149" customFormat="1" x14ac:dyDescent="0.25">
      <c r="A37" t="s">
        <v>2905</v>
      </c>
      <c r="B37"/>
      <c r="C37"/>
      <c r="D37"/>
      <c r="E37"/>
      <c r="F37"/>
      <c r="G37"/>
      <c r="H37"/>
      <c r="I37"/>
      <c r="J37"/>
      <c r="K37"/>
      <c r="L37"/>
      <c r="M37"/>
      <c r="N37"/>
      <c r="O37"/>
      <c r="P37"/>
      <c r="Q37"/>
      <c r="R37"/>
      <c r="S37"/>
      <c r="T37"/>
      <c r="U37"/>
      <c r="V37"/>
      <c r="W37"/>
      <c r="X37"/>
      <c r="Y37"/>
      <c r="Z37">
        <v>7110060</v>
      </c>
      <c r="AA37"/>
      <c r="AB37" t="s">
        <v>2949</v>
      </c>
      <c r="AC37"/>
      <c r="AD37"/>
      <c r="AE37"/>
      <c r="AF37"/>
      <c r="AG37"/>
      <c r="AH37"/>
      <c r="AI37"/>
      <c r="AJ37"/>
      <c r="AK37"/>
      <c r="AL37"/>
      <c r="AM37"/>
      <c r="AN37"/>
      <c r="AO37"/>
      <c r="AP37" t="s">
        <v>5696</v>
      </c>
      <c r="AQ37" t="s">
        <v>6841</v>
      </c>
      <c r="AR37"/>
      <c r="AS37" t="s">
        <v>5780</v>
      </c>
      <c r="AT37" s="149" t="s">
        <v>6095</v>
      </c>
      <c r="BC37" s="149" t="s">
        <v>6469</v>
      </c>
      <c r="BD37" s="149" t="s">
        <v>6470</v>
      </c>
    </row>
    <row r="38" spans="1:56" s="149" customFormat="1" x14ac:dyDescent="0.25">
      <c r="A38" t="s">
        <v>2761</v>
      </c>
      <c r="B38"/>
      <c r="C38"/>
      <c r="D38"/>
      <c r="E38"/>
      <c r="F38"/>
      <c r="G38"/>
      <c r="H38"/>
      <c r="I38"/>
      <c r="J38"/>
      <c r="K38"/>
      <c r="L38"/>
      <c r="M38"/>
      <c r="N38"/>
      <c r="O38"/>
      <c r="P38"/>
      <c r="Q38"/>
      <c r="R38"/>
      <c r="S38"/>
      <c r="T38"/>
      <c r="U38"/>
      <c r="V38"/>
      <c r="W38"/>
      <c r="X38"/>
      <c r="Y38"/>
      <c r="Z38">
        <v>7120003</v>
      </c>
      <c r="AA38"/>
      <c r="AB38" t="s">
        <v>2954</v>
      </c>
      <c r="AC38"/>
      <c r="AD38"/>
      <c r="AE38"/>
      <c r="AF38"/>
      <c r="AG38"/>
      <c r="AH38"/>
      <c r="AI38"/>
      <c r="AJ38"/>
      <c r="AK38"/>
      <c r="AL38"/>
      <c r="AM38"/>
      <c r="AN38"/>
      <c r="AO38"/>
      <c r="AP38" t="s">
        <v>5697</v>
      </c>
      <c r="AQ38" t="s">
        <v>6842</v>
      </c>
      <c r="AR38"/>
      <c r="AS38" t="s">
        <v>5781</v>
      </c>
      <c r="AT38" s="149" t="s">
        <v>6096</v>
      </c>
      <c r="BC38" s="149" t="s">
        <v>6471</v>
      </c>
      <c r="BD38" s="149" t="s">
        <v>6472</v>
      </c>
    </row>
    <row r="39" spans="1:56" s="149" customFormat="1" x14ac:dyDescent="0.25">
      <c r="A39" t="s">
        <v>2762</v>
      </c>
      <c r="B39"/>
      <c r="C39"/>
      <c r="D39"/>
      <c r="E39"/>
      <c r="F39"/>
      <c r="G39"/>
      <c r="H39"/>
      <c r="I39"/>
      <c r="J39"/>
      <c r="K39"/>
      <c r="L39"/>
      <c r="M39"/>
      <c r="N39"/>
      <c r="O39"/>
      <c r="P39"/>
      <c r="Q39"/>
      <c r="R39"/>
      <c r="S39"/>
      <c r="T39"/>
      <c r="U39"/>
      <c r="V39"/>
      <c r="W39"/>
      <c r="X39"/>
      <c r="Y39"/>
      <c r="Z39">
        <v>7120004</v>
      </c>
      <c r="AA39"/>
      <c r="AB39" t="s">
        <v>2955</v>
      </c>
      <c r="AC39"/>
      <c r="AD39"/>
      <c r="AE39"/>
      <c r="AF39"/>
      <c r="AG39"/>
      <c r="AH39"/>
      <c r="AI39"/>
      <c r="AJ39"/>
      <c r="AK39"/>
      <c r="AL39"/>
      <c r="AM39"/>
      <c r="AN39"/>
      <c r="AO39"/>
      <c r="AP39" t="s">
        <v>5698</v>
      </c>
      <c r="AQ39" t="s">
        <v>6843</v>
      </c>
      <c r="AR39"/>
      <c r="AS39" t="s">
        <v>5782</v>
      </c>
      <c r="AT39" s="149" t="s">
        <v>6097</v>
      </c>
      <c r="BC39" s="149" t="s">
        <v>6473</v>
      </c>
      <c r="BD39" s="149" t="s">
        <v>6474</v>
      </c>
    </row>
    <row r="40" spans="1:56" s="149" customFormat="1" x14ac:dyDescent="0.25">
      <c r="A40" t="s">
        <v>5551</v>
      </c>
      <c r="B40"/>
      <c r="C40"/>
      <c r="D40"/>
      <c r="E40"/>
      <c r="F40"/>
      <c r="G40"/>
      <c r="H40"/>
      <c r="I40"/>
      <c r="J40"/>
      <c r="K40"/>
      <c r="L40"/>
      <c r="M40"/>
      <c r="N40"/>
      <c r="O40"/>
      <c r="P40"/>
      <c r="Q40"/>
      <c r="R40"/>
      <c r="S40"/>
      <c r="T40"/>
      <c r="U40"/>
      <c r="V40"/>
      <c r="W40"/>
      <c r="X40"/>
      <c r="Y40"/>
      <c r="Z40">
        <v>7120007</v>
      </c>
      <c r="AA40"/>
      <c r="AB40" t="s">
        <v>5552</v>
      </c>
      <c r="AC40"/>
      <c r="AD40"/>
      <c r="AE40"/>
      <c r="AF40"/>
      <c r="AG40"/>
      <c r="AH40"/>
      <c r="AI40"/>
      <c r="AJ40"/>
      <c r="AK40"/>
      <c r="AL40"/>
      <c r="AM40"/>
      <c r="AN40"/>
      <c r="AO40"/>
      <c r="AP40" t="s">
        <v>5699</v>
      </c>
      <c r="AQ40" t="s">
        <v>6844</v>
      </c>
      <c r="AR40"/>
      <c r="AS40" t="s">
        <v>5783</v>
      </c>
      <c r="AT40" s="149" t="s">
        <v>6098</v>
      </c>
      <c r="BC40" s="149" t="s">
        <v>6475</v>
      </c>
      <c r="BD40" s="149" t="s">
        <v>6476</v>
      </c>
    </row>
    <row r="41" spans="1:56" s="149" customFormat="1" x14ac:dyDescent="0.25">
      <c r="A41" t="s">
        <v>2987</v>
      </c>
      <c r="B41"/>
      <c r="C41"/>
      <c r="D41"/>
      <c r="E41"/>
      <c r="F41"/>
      <c r="G41"/>
      <c r="H41"/>
      <c r="I41"/>
      <c r="J41"/>
      <c r="K41"/>
      <c r="L41"/>
      <c r="M41"/>
      <c r="N41"/>
      <c r="O41"/>
      <c r="P41"/>
      <c r="Q41"/>
      <c r="R41"/>
      <c r="S41"/>
      <c r="T41"/>
      <c r="U41"/>
      <c r="V41"/>
      <c r="W41"/>
      <c r="X41"/>
      <c r="Y41"/>
      <c r="Z41">
        <v>7120007</v>
      </c>
      <c r="AA41"/>
      <c r="AB41" t="s">
        <v>5553</v>
      </c>
      <c r="AC41"/>
      <c r="AD41"/>
      <c r="AE41"/>
      <c r="AF41"/>
      <c r="AG41"/>
      <c r="AH41"/>
      <c r="AI41"/>
      <c r="AJ41"/>
      <c r="AK41"/>
      <c r="AL41"/>
      <c r="AM41"/>
      <c r="AN41"/>
      <c r="AO41"/>
      <c r="AP41" t="s">
        <v>5700</v>
      </c>
      <c r="AQ41" t="s">
        <v>6845</v>
      </c>
      <c r="AR41"/>
      <c r="AS41" t="s">
        <v>5784</v>
      </c>
      <c r="AT41" s="149" t="s">
        <v>6099</v>
      </c>
      <c r="BC41" s="149" t="s">
        <v>6477</v>
      </c>
      <c r="BD41" s="149" t="s">
        <v>6478</v>
      </c>
    </row>
    <row r="42" spans="1:56" s="149" customFormat="1" x14ac:dyDescent="0.25">
      <c r="A42"/>
      <c r="B42"/>
      <c r="C42"/>
      <c r="D42"/>
      <c r="E42"/>
      <c r="F42"/>
      <c r="G42"/>
      <c r="H42"/>
      <c r="I42"/>
      <c r="J42"/>
      <c r="K42"/>
      <c r="L42"/>
      <c r="M42"/>
      <c r="N42"/>
      <c r="O42"/>
      <c r="P42"/>
      <c r="Q42"/>
      <c r="R42"/>
      <c r="S42"/>
      <c r="T42"/>
      <c r="U42"/>
      <c r="V42"/>
      <c r="W42"/>
      <c r="X42"/>
      <c r="Y42"/>
      <c r="Z42">
        <v>7120007</v>
      </c>
      <c r="AA42"/>
      <c r="AB42" t="s">
        <v>5554</v>
      </c>
      <c r="AC42"/>
      <c r="AD42"/>
      <c r="AE42"/>
      <c r="AF42"/>
      <c r="AG42"/>
      <c r="AH42"/>
      <c r="AI42"/>
      <c r="AJ42"/>
      <c r="AK42"/>
      <c r="AL42"/>
      <c r="AM42"/>
      <c r="AN42"/>
      <c r="AO42"/>
      <c r="AP42" t="s">
        <v>5701</v>
      </c>
      <c r="AQ42" t="s">
        <v>6846</v>
      </c>
      <c r="AR42"/>
      <c r="AS42" t="s">
        <v>5785</v>
      </c>
      <c r="AT42" s="149" t="s">
        <v>6100</v>
      </c>
      <c r="BC42" s="149" t="s">
        <v>6479</v>
      </c>
      <c r="BD42" s="149" t="s">
        <v>6480</v>
      </c>
    </row>
    <row r="43" spans="1:56" s="149" customFormat="1" x14ac:dyDescent="0.25">
      <c r="A43"/>
      <c r="B43"/>
      <c r="C43"/>
      <c r="D43"/>
      <c r="E43"/>
      <c r="F43"/>
      <c r="G43"/>
      <c r="H43"/>
      <c r="I43"/>
      <c r="J43"/>
      <c r="K43"/>
      <c r="L43"/>
      <c r="M43"/>
      <c r="N43"/>
      <c r="O43"/>
      <c r="P43"/>
      <c r="Q43"/>
      <c r="R43"/>
      <c r="S43"/>
      <c r="T43"/>
      <c r="U43"/>
      <c r="V43"/>
      <c r="W43"/>
      <c r="X43"/>
      <c r="Y43"/>
      <c r="Z43">
        <v>7120017</v>
      </c>
      <c r="AA43"/>
      <c r="AB43" t="s">
        <v>2974</v>
      </c>
      <c r="AC43"/>
      <c r="AD43"/>
      <c r="AE43"/>
      <c r="AF43"/>
      <c r="AG43"/>
      <c r="AH43"/>
      <c r="AI43"/>
      <c r="AJ43"/>
      <c r="AK43"/>
      <c r="AL43"/>
      <c r="AM43"/>
      <c r="AN43"/>
      <c r="AO43"/>
      <c r="AP43" t="s">
        <v>5702</v>
      </c>
      <c r="AQ43" t="s">
        <v>6847</v>
      </c>
      <c r="AR43"/>
      <c r="AS43" t="s">
        <v>5786</v>
      </c>
      <c r="AT43" s="149" t="s">
        <v>6101</v>
      </c>
      <c r="BC43" s="149" t="s">
        <v>6481</v>
      </c>
      <c r="BD43" s="149" t="s">
        <v>6482</v>
      </c>
    </row>
    <row r="44" spans="1:56" s="149" customFormat="1" x14ac:dyDescent="0.25">
      <c r="A44"/>
      <c r="B44"/>
      <c r="C44"/>
      <c r="D44"/>
      <c r="E44"/>
      <c r="F44"/>
      <c r="G44"/>
      <c r="H44"/>
      <c r="I44"/>
      <c r="J44"/>
      <c r="K44"/>
      <c r="L44"/>
      <c r="M44"/>
      <c r="N44"/>
      <c r="O44"/>
      <c r="P44"/>
      <c r="Q44"/>
      <c r="R44"/>
      <c r="S44"/>
      <c r="T44"/>
      <c r="U44"/>
      <c r="V44"/>
      <c r="W44"/>
      <c r="X44"/>
      <c r="Y44"/>
      <c r="Z44">
        <v>7120017</v>
      </c>
      <c r="AA44"/>
      <c r="AB44" t="s">
        <v>2975</v>
      </c>
      <c r="AC44"/>
      <c r="AD44"/>
      <c r="AE44"/>
      <c r="AF44"/>
      <c r="AG44"/>
      <c r="AH44"/>
      <c r="AI44"/>
      <c r="AJ44"/>
      <c r="AK44"/>
      <c r="AL44"/>
      <c r="AM44"/>
      <c r="AN44"/>
      <c r="AO44"/>
      <c r="AP44" t="s">
        <v>5703</v>
      </c>
      <c r="AQ44" t="s">
        <v>6848</v>
      </c>
      <c r="AR44"/>
      <c r="AS44" t="s">
        <v>5787</v>
      </c>
      <c r="AT44" s="149" t="s">
        <v>6102</v>
      </c>
      <c r="BC44" s="149" t="s">
        <v>6483</v>
      </c>
      <c r="BD44" s="149" t="s">
        <v>6484</v>
      </c>
    </row>
    <row r="45" spans="1:56" s="149" customFormat="1" x14ac:dyDescent="0.25">
      <c r="A45"/>
      <c r="B45"/>
      <c r="C45"/>
      <c r="D45"/>
      <c r="E45"/>
      <c r="F45"/>
      <c r="G45"/>
      <c r="H45"/>
      <c r="I45"/>
      <c r="J45"/>
      <c r="K45"/>
      <c r="L45"/>
      <c r="M45"/>
      <c r="N45"/>
      <c r="O45"/>
      <c r="P45"/>
      <c r="Q45"/>
      <c r="R45"/>
      <c r="S45"/>
      <c r="T45"/>
      <c r="U45"/>
      <c r="V45"/>
      <c r="W45"/>
      <c r="X45"/>
      <c r="Y45"/>
      <c r="Z45">
        <v>7120017</v>
      </c>
      <c r="AA45"/>
      <c r="AB45" t="s">
        <v>2977</v>
      </c>
      <c r="AC45"/>
      <c r="AD45"/>
      <c r="AE45"/>
      <c r="AF45"/>
      <c r="AG45"/>
      <c r="AH45"/>
      <c r="AI45"/>
      <c r="AJ45"/>
      <c r="AK45"/>
      <c r="AL45"/>
      <c r="AM45"/>
      <c r="AN45"/>
      <c r="AO45"/>
      <c r="AP45" t="s">
        <v>5704</v>
      </c>
      <c r="AQ45" t="s">
        <v>6849</v>
      </c>
      <c r="AR45"/>
      <c r="AS45" t="s">
        <v>5788</v>
      </c>
      <c r="AT45" s="149" t="s">
        <v>6103</v>
      </c>
      <c r="BC45" s="149" t="s">
        <v>6485</v>
      </c>
      <c r="BD45" s="149" t="s">
        <v>6486</v>
      </c>
    </row>
    <row r="46" spans="1:56" s="149" customFormat="1" x14ac:dyDescent="0.25">
      <c r="A46"/>
      <c r="B46"/>
      <c r="C46"/>
      <c r="D46"/>
      <c r="E46"/>
      <c r="F46"/>
      <c r="G46"/>
      <c r="H46"/>
      <c r="I46"/>
      <c r="J46"/>
      <c r="K46"/>
      <c r="L46"/>
      <c r="M46"/>
      <c r="N46"/>
      <c r="O46"/>
      <c r="P46"/>
      <c r="Q46"/>
      <c r="R46"/>
      <c r="S46"/>
      <c r="T46"/>
      <c r="U46"/>
      <c r="V46"/>
      <c r="W46"/>
      <c r="X46"/>
      <c r="Y46"/>
      <c r="Z46">
        <v>7120023</v>
      </c>
      <c r="AA46"/>
      <c r="AB46" t="s">
        <v>2978</v>
      </c>
      <c r="AC46"/>
      <c r="AD46"/>
      <c r="AE46"/>
      <c r="AF46"/>
      <c r="AG46"/>
      <c r="AH46"/>
      <c r="AI46"/>
      <c r="AJ46"/>
      <c r="AK46"/>
      <c r="AL46"/>
      <c r="AM46"/>
      <c r="AN46"/>
      <c r="AO46"/>
      <c r="AP46" t="s">
        <v>5705</v>
      </c>
      <c r="AQ46" t="s">
        <v>6850</v>
      </c>
      <c r="AR46"/>
      <c r="AS46" t="s">
        <v>5789</v>
      </c>
      <c r="AT46" s="149" t="s">
        <v>6104</v>
      </c>
      <c r="BC46" s="149" t="s">
        <v>6487</v>
      </c>
      <c r="BD46" s="149" t="s">
        <v>6488</v>
      </c>
    </row>
    <row r="47" spans="1:56" s="149" customFormat="1" x14ac:dyDescent="0.25">
      <c r="A47"/>
      <c r="B47"/>
      <c r="C47"/>
      <c r="D47"/>
      <c r="E47"/>
      <c r="F47"/>
      <c r="G47"/>
      <c r="H47"/>
      <c r="I47"/>
      <c r="J47"/>
      <c r="K47"/>
      <c r="L47"/>
      <c r="M47"/>
      <c r="N47"/>
      <c r="O47"/>
      <c r="P47"/>
      <c r="Q47"/>
      <c r="R47"/>
      <c r="S47"/>
      <c r="T47"/>
      <c r="U47"/>
      <c r="V47"/>
      <c r="W47"/>
      <c r="X47"/>
      <c r="Y47"/>
      <c r="Z47">
        <v>7120025</v>
      </c>
      <c r="AA47"/>
      <c r="AB47" t="s">
        <v>2982</v>
      </c>
      <c r="AC47"/>
      <c r="AD47"/>
      <c r="AE47"/>
      <c r="AF47"/>
      <c r="AG47"/>
      <c r="AH47"/>
      <c r="AI47"/>
      <c r="AJ47"/>
      <c r="AK47"/>
      <c r="AL47"/>
      <c r="AM47"/>
      <c r="AN47"/>
      <c r="AO47"/>
      <c r="AP47" t="s">
        <v>5706</v>
      </c>
      <c r="AQ47" t="s">
        <v>6851</v>
      </c>
      <c r="AR47"/>
      <c r="AS47" t="s">
        <v>5790</v>
      </c>
      <c r="AT47" s="149" t="s">
        <v>6105</v>
      </c>
      <c r="BC47" s="149" t="s">
        <v>6489</v>
      </c>
      <c r="BD47" s="149" t="s">
        <v>6490</v>
      </c>
    </row>
    <row r="48" spans="1:56" s="149" customFormat="1" x14ac:dyDescent="0.25">
      <c r="A48"/>
      <c r="B48"/>
      <c r="C48"/>
      <c r="D48"/>
      <c r="E48"/>
      <c r="F48"/>
      <c r="G48"/>
      <c r="H48"/>
      <c r="I48"/>
      <c r="J48"/>
      <c r="K48"/>
      <c r="L48"/>
      <c r="M48"/>
      <c r="N48"/>
      <c r="O48"/>
      <c r="P48"/>
      <c r="Q48"/>
      <c r="R48"/>
      <c r="S48"/>
      <c r="T48"/>
      <c r="U48"/>
      <c r="V48"/>
      <c r="W48"/>
      <c r="X48"/>
      <c r="Y48"/>
      <c r="Z48">
        <v>7120025</v>
      </c>
      <c r="AA48"/>
      <c r="AB48" t="s">
        <v>2990</v>
      </c>
      <c r="AC48"/>
      <c r="AD48"/>
      <c r="AE48"/>
      <c r="AF48"/>
      <c r="AG48"/>
      <c r="AH48"/>
      <c r="AI48"/>
      <c r="AJ48"/>
      <c r="AK48"/>
      <c r="AL48"/>
      <c r="AM48"/>
      <c r="AN48"/>
      <c r="AO48"/>
      <c r="AP48" t="s">
        <v>5707</v>
      </c>
      <c r="AQ48" t="s">
        <v>6852</v>
      </c>
      <c r="AR48"/>
      <c r="AS48" t="s">
        <v>5791</v>
      </c>
      <c r="AT48" s="149" t="s">
        <v>6106</v>
      </c>
      <c r="BC48" s="149" t="s">
        <v>6491</v>
      </c>
      <c r="BD48" s="149" t="s">
        <v>6492</v>
      </c>
    </row>
    <row r="49" spans="1:56" s="149" customFormat="1" x14ac:dyDescent="0.25">
      <c r="A49"/>
      <c r="B49"/>
      <c r="C49"/>
      <c r="D49"/>
      <c r="E49"/>
      <c r="F49"/>
      <c r="G49"/>
      <c r="H49"/>
      <c r="I49"/>
      <c r="J49"/>
      <c r="K49"/>
      <c r="L49"/>
      <c r="M49"/>
      <c r="N49"/>
      <c r="O49"/>
      <c r="P49"/>
      <c r="Q49"/>
      <c r="R49"/>
      <c r="S49"/>
      <c r="T49"/>
      <c r="U49"/>
      <c r="V49"/>
      <c r="W49"/>
      <c r="X49"/>
      <c r="Y49"/>
      <c r="Z49">
        <v>7120025</v>
      </c>
      <c r="AA49"/>
      <c r="AB49" t="s">
        <v>2994</v>
      </c>
      <c r="AC49"/>
      <c r="AD49"/>
      <c r="AE49"/>
      <c r="AF49"/>
      <c r="AG49"/>
      <c r="AH49"/>
      <c r="AI49"/>
      <c r="AJ49"/>
      <c r="AK49"/>
      <c r="AL49"/>
      <c r="AM49"/>
      <c r="AN49"/>
      <c r="AO49"/>
      <c r="AP49" t="s">
        <v>5708</v>
      </c>
      <c r="AQ49" t="s">
        <v>6853</v>
      </c>
      <c r="AR49"/>
      <c r="AS49" t="s">
        <v>5792</v>
      </c>
      <c r="AT49" s="149" t="s">
        <v>6107</v>
      </c>
      <c r="BC49" s="149" t="s">
        <v>6493</v>
      </c>
      <c r="BD49" s="149" t="s">
        <v>6494</v>
      </c>
    </row>
    <row r="50" spans="1:56" s="149" customFormat="1" x14ac:dyDescent="0.25">
      <c r="A50"/>
      <c r="B50"/>
      <c r="C50"/>
      <c r="D50"/>
      <c r="E50"/>
      <c r="F50"/>
      <c r="G50"/>
      <c r="H50"/>
      <c r="I50"/>
      <c r="J50"/>
      <c r="K50"/>
      <c r="L50"/>
      <c r="M50"/>
      <c r="N50"/>
      <c r="O50"/>
      <c r="P50"/>
      <c r="Q50"/>
      <c r="R50"/>
      <c r="S50"/>
      <c r="T50"/>
      <c r="U50"/>
      <c r="V50"/>
      <c r="W50"/>
      <c r="X50"/>
      <c r="Y50"/>
      <c r="Z50">
        <v>7120028</v>
      </c>
      <c r="AA50"/>
      <c r="AB50" t="s">
        <v>3907</v>
      </c>
      <c r="AC50"/>
      <c r="AD50"/>
      <c r="AE50"/>
      <c r="AF50"/>
      <c r="AG50"/>
      <c r="AH50"/>
      <c r="AI50"/>
      <c r="AJ50"/>
      <c r="AK50"/>
      <c r="AL50"/>
      <c r="AM50"/>
      <c r="AN50"/>
      <c r="AO50"/>
      <c r="AP50" t="s">
        <v>5709</v>
      </c>
      <c r="AQ50" t="s">
        <v>6854</v>
      </c>
      <c r="AR50"/>
      <c r="AS50" t="s">
        <v>5793</v>
      </c>
      <c r="AT50" s="149" t="s">
        <v>6108</v>
      </c>
      <c r="BC50" s="149" t="s">
        <v>6495</v>
      </c>
      <c r="BD50" s="149" t="s">
        <v>6496</v>
      </c>
    </row>
    <row r="51" spans="1:56" s="149" customFormat="1" x14ac:dyDescent="0.25">
      <c r="A51"/>
      <c r="B51"/>
      <c r="C51"/>
      <c r="D51"/>
      <c r="E51"/>
      <c r="F51"/>
      <c r="G51"/>
      <c r="H51"/>
      <c r="I51"/>
      <c r="J51"/>
      <c r="K51"/>
      <c r="L51"/>
      <c r="M51"/>
      <c r="N51"/>
      <c r="O51"/>
      <c r="P51"/>
      <c r="Q51"/>
      <c r="R51"/>
      <c r="S51"/>
      <c r="T51"/>
      <c r="U51"/>
      <c r="V51"/>
      <c r="W51"/>
      <c r="X51"/>
      <c r="Y51"/>
      <c r="Z51">
        <v>7120032</v>
      </c>
      <c r="AA51"/>
      <c r="AB51" t="s">
        <v>3908</v>
      </c>
      <c r="AC51"/>
      <c r="AD51"/>
      <c r="AE51"/>
      <c r="AF51"/>
      <c r="AG51"/>
      <c r="AH51"/>
      <c r="AI51"/>
      <c r="AJ51"/>
      <c r="AK51"/>
      <c r="AL51"/>
      <c r="AM51"/>
      <c r="AN51"/>
      <c r="AO51"/>
      <c r="AP51" t="s">
        <v>5710</v>
      </c>
      <c r="AQ51" t="s">
        <v>6855</v>
      </c>
      <c r="AR51"/>
      <c r="AS51" t="s">
        <v>5794</v>
      </c>
      <c r="AT51" s="149" t="s">
        <v>6109</v>
      </c>
      <c r="BC51" s="149" t="s">
        <v>6497</v>
      </c>
      <c r="BD51" s="149" t="s">
        <v>6498</v>
      </c>
    </row>
    <row r="52" spans="1:56" s="149" customFormat="1" x14ac:dyDescent="0.25">
      <c r="A52"/>
      <c r="B52"/>
      <c r="C52"/>
      <c r="D52"/>
      <c r="E52"/>
      <c r="F52"/>
      <c r="G52"/>
      <c r="H52"/>
      <c r="I52"/>
      <c r="J52"/>
      <c r="K52"/>
      <c r="L52"/>
      <c r="M52"/>
      <c r="N52"/>
      <c r="O52"/>
      <c r="P52"/>
      <c r="Q52"/>
      <c r="R52"/>
      <c r="S52"/>
      <c r="T52"/>
      <c r="U52"/>
      <c r="V52"/>
      <c r="W52"/>
      <c r="X52"/>
      <c r="Y52"/>
      <c r="Z52">
        <v>7120034</v>
      </c>
      <c r="AA52"/>
      <c r="AB52" t="s">
        <v>5555</v>
      </c>
      <c r="AC52"/>
      <c r="AD52"/>
      <c r="AE52"/>
      <c r="AF52"/>
      <c r="AG52"/>
      <c r="AH52"/>
      <c r="AI52"/>
      <c r="AJ52"/>
      <c r="AK52"/>
      <c r="AL52"/>
      <c r="AM52"/>
      <c r="AN52"/>
      <c r="AO52"/>
      <c r="AP52" t="s">
        <v>5711</v>
      </c>
      <c r="AQ52" t="s">
        <v>6856</v>
      </c>
      <c r="AR52"/>
      <c r="AS52" t="s">
        <v>5795</v>
      </c>
      <c r="AT52" s="149" t="s">
        <v>6110</v>
      </c>
      <c r="BC52" s="149" t="s">
        <v>6499</v>
      </c>
      <c r="BD52" s="149" t="s">
        <v>6500</v>
      </c>
    </row>
    <row r="53" spans="1:56" s="149" customFormat="1" x14ac:dyDescent="0.25">
      <c r="A53"/>
      <c r="B53"/>
      <c r="C53"/>
      <c r="D53"/>
      <c r="E53"/>
      <c r="F53"/>
      <c r="G53"/>
      <c r="H53"/>
      <c r="I53"/>
      <c r="J53"/>
      <c r="K53"/>
      <c r="L53"/>
      <c r="M53"/>
      <c r="N53"/>
      <c r="O53"/>
      <c r="P53"/>
      <c r="Q53"/>
      <c r="R53"/>
      <c r="S53"/>
      <c r="T53"/>
      <c r="U53"/>
      <c r="V53"/>
      <c r="W53"/>
      <c r="X53"/>
      <c r="Y53"/>
      <c r="Z53">
        <v>7120071</v>
      </c>
      <c r="AA53"/>
      <c r="AB53" t="s">
        <v>5524</v>
      </c>
      <c r="AC53"/>
      <c r="AD53"/>
      <c r="AE53"/>
      <c r="AF53"/>
      <c r="AG53"/>
      <c r="AH53"/>
      <c r="AI53"/>
      <c r="AJ53"/>
      <c r="AK53"/>
      <c r="AL53"/>
      <c r="AM53"/>
      <c r="AN53"/>
      <c r="AO53"/>
      <c r="AP53" t="s">
        <v>5712</v>
      </c>
      <c r="AQ53" t="s">
        <v>6857</v>
      </c>
      <c r="AR53"/>
      <c r="AS53" t="s">
        <v>5796</v>
      </c>
      <c r="AT53" s="149" t="s">
        <v>6111</v>
      </c>
      <c r="BC53" s="149" t="s">
        <v>6501</v>
      </c>
      <c r="BD53" s="149" t="s">
        <v>6502</v>
      </c>
    </row>
    <row r="54" spans="1:56" s="149" customFormat="1" x14ac:dyDescent="0.25">
      <c r="A54"/>
      <c r="B54"/>
      <c r="C54"/>
      <c r="D54"/>
      <c r="E54"/>
      <c r="F54"/>
      <c r="G54"/>
      <c r="H54"/>
      <c r="I54"/>
      <c r="J54"/>
      <c r="K54"/>
      <c r="L54"/>
      <c r="M54"/>
      <c r="N54"/>
      <c r="O54"/>
      <c r="P54"/>
      <c r="Q54"/>
      <c r="R54"/>
      <c r="S54"/>
      <c r="T54"/>
      <c r="U54"/>
      <c r="V54"/>
      <c r="W54"/>
      <c r="X54"/>
      <c r="Y54"/>
      <c r="Z54">
        <v>7120072</v>
      </c>
      <c r="AA54"/>
      <c r="AB54" t="s">
        <v>5529</v>
      </c>
      <c r="AC54"/>
      <c r="AD54"/>
      <c r="AE54"/>
      <c r="AF54"/>
      <c r="AG54"/>
      <c r="AH54"/>
      <c r="AI54"/>
      <c r="AJ54"/>
      <c r="AK54"/>
      <c r="AL54"/>
      <c r="AM54"/>
      <c r="AN54"/>
      <c r="AO54"/>
      <c r="AP54" t="s">
        <v>5713</v>
      </c>
      <c r="AQ54" t="s">
        <v>6858</v>
      </c>
      <c r="AR54"/>
      <c r="AS54" t="s">
        <v>5797</v>
      </c>
      <c r="AT54" s="149" t="s">
        <v>6112</v>
      </c>
      <c r="BC54" s="149" t="s">
        <v>6503</v>
      </c>
      <c r="BD54" s="149" t="s">
        <v>6504</v>
      </c>
    </row>
    <row r="55" spans="1:56" s="149" customFormat="1" x14ac:dyDescent="0.25">
      <c r="A55"/>
      <c r="B55"/>
      <c r="C55"/>
      <c r="D55"/>
      <c r="E55"/>
      <c r="F55"/>
      <c r="G55"/>
      <c r="H55"/>
      <c r="I55"/>
      <c r="J55"/>
      <c r="K55"/>
      <c r="L55"/>
      <c r="M55"/>
      <c r="N55"/>
      <c r="O55"/>
      <c r="P55"/>
      <c r="Q55"/>
      <c r="R55"/>
      <c r="S55"/>
      <c r="T55"/>
      <c r="U55"/>
      <c r="V55"/>
      <c r="W55"/>
      <c r="X55"/>
      <c r="Y55"/>
      <c r="Z55">
        <v>7120072</v>
      </c>
      <c r="AA55"/>
      <c r="AB55" t="s">
        <v>5556</v>
      </c>
      <c r="AC55"/>
      <c r="AD55"/>
      <c r="AE55"/>
      <c r="AF55"/>
      <c r="AG55"/>
      <c r="AH55"/>
      <c r="AI55"/>
      <c r="AJ55"/>
      <c r="AK55"/>
      <c r="AL55"/>
      <c r="AM55"/>
      <c r="AN55"/>
      <c r="AO55"/>
      <c r="AP55" t="s">
        <v>5714</v>
      </c>
      <c r="AQ55" t="s">
        <v>6859</v>
      </c>
      <c r="AR55"/>
      <c r="AS55" t="s">
        <v>5798</v>
      </c>
      <c r="AT55" s="149" t="s">
        <v>6113</v>
      </c>
      <c r="BC55" s="149" t="s">
        <v>6505</v>
      </c>
      <c r="BD55" s="149" t="s">
        <v>6506</v>
      </c>
    </row>
    <row r="56" spans="1:56" s="149" customFormat="1" x14ac:dyDescent="0.25">
      <c r="A56"/>
      <c r="B56"/>
      <c r="C56"/>
      <c r="D56"/>
      <c r="E56"/>
      <c r="F56"/>
      <c r="G56"/>
      <c r="H56"/>
      <c r="I56"/>
      <c r="J56"/>
      <c r="K56"/>
      <c r="L56"/>
      <c r="M56"/>
      <c r="N56"/>
      <c r="O56"/>
      <c r="P56"/>
      <c r="Q56"/>
      <c r="R56"/>
      <c r="S56"/>
      <c r="T56"/>
      <c r="U56"/>
      <c r="V56"/>
      <c r="W56"/>
      <c r="X56"/>
      <c r="Y56"/>
      <c r="Z56">
        <v>7120076</v>
      </c>
      <c r="AA56"/>
      <c r="AB56" t="s">
        <v>5551</v>
      </c>
      <c r="AC56"/>
      <c r="AD56"/>
      <c r="AE56"/>
      <c r="AF56"/>
      <c r="AG56"/>
      <c r="AH56"/>
      <c r="AI56"/>
      <c r="AJ56"/>
      <c r="AK56"/>
      <c r="AL56"/>
      <c r="AM56"/>
      <c r="AN56"/>
      <c r="AO56"/>
      <c r="AP56" t="s">
        <v>5715</v>
      </c>
      <c r="AQ56" t="s">
        <v>6860</v>
      </c>
      <c r="AR56"/>
      <c r="AS56" t="s">
        <v>5799</v>
      </c>
      <c r="AT56" s="149" t="s">
        <v>6114</v>
      </c>
      <c r="BC56" s="149" t="s">
        <v>6507</v>
      </c>
      <c r="BD56" s="149" t="s">
        <v>6508</v>
      </c>
    </row>
    <row r="57" spans="1:56" s="149" customFormat="1" x14ac:dyDescent="0.25">
      <c r="A57"/>
      <c r="B57"/>
      <c r="C57"/>
      <c r="D57"/>
      <c r="E57"/>
      <c r="F57"/>
      <c r="G57"/>
      <c r="H57"/>
      <c r="I57"/>
      <c r="J57"/>
      <c r="K57"/>
      <c r="L57"/>
      <c r="M57"/>
      <c r="N57"/>
      <c r="O57"/>
      <c r="P57"/>
      <c r="Q57"/>
      <c r="R57"/>
      <c r="S57"/>
      <c r="T57"/>
      <c r="U57"/>
      <c r="V57"/>
      <c r="W57"/>
      <c r="X57"/>
      <c r="Y57"/>
      <c r="Z57">
        <v>7120076</v>
      </c>
      <c r="AA57"/>
      <c r="AB57" t="s">
        <v>5557</v>
      </c>
      <c r="AC57"/>
      <c r="AD57"/>
      <c r="AE57"/>
      <c r="AF57"/>
      <c r="AG57"/>
      <c r="AH57"/>
      <c r="AI57"/>
      <c r="AJ57"/>
      <c r="AK57"/>
      <c r="AL57"/>
      <c r="AM57"/>
      <c r="AN57"/>
      <c r="AO57"/>
      <c r="AP57" t="s">
        <v>5716</v>
      </c>
      <c r="AQ57" t="s">
        <v>6861</v>
      </c>
      <c r="AR57"/>
      <c r="AS57" t="s">
        <v>5800</v>
      </c>
      <c r="AT57" s="149" t="s">
        <v>6115</v>
      </c>
      <c r="BC57" s="149" t="s">
        <v>6509</v>
      </c>
      <c r="BD57" s="149" t="s">
        <v>6510</v>
      </c>
    </row>
    <row r="58" spans="1:56" s="149" customFormat="1" x14ac:dyDescent="0.25">
      <c r="A58"/>
      <c r="B58"/>
      <c r="C58"/>
      <c r="D58"/>
      <c r="E58"/>
      <c r="F58"/>
      <c r="G58"/>
      <c r="H58"/>
      <c r="I58"/>
      <c r="J58"/>
      <c r="K58"/>
      <c r="L58"/>
      <c r="M58"/>
      <c r="N58"/>
      <c r="O58"/>
      <c r="P58"/>
      <c r="Q58"/>
      <c r="R58"/>
      <c r="S58"/>
      <c r="T58"/>
      <c r="U58"/>
      <c r="V58"/>
      <c r="W58"/>
      <c r="X58"/>
      <c r="Y58"/>
      <c r="Z58">
        <v>7120077</v>
      </c>
      <c r="AA58"/>
      <c r="AB58"/>
      <c r="AC58"/>
      <c r="AD58"/>
      <c r="AE58"/>
      <c r="AF58"/>
      <c r="AG58"/>
      <c r="AH58"/>
      <c r="AI58"/>
      <c r="AJ58"/>
      <c r="AK58"/>
      <c r="AL58"/>
      <c r="AM58"/>
      <c r="AN58"/>
      <c r="AO58"/>
      <c r="AP58" t="s">
        <v>5717</v>
      </c>
      <c r="AQ58" t="s">
        <v>6862</v>
      </c>
      <c r="AR58"/>
      <c r="AS58" t="s">
        <v>5801</v>
      </c>
      <c r="AT58" s="149" t="s">
        <v>6116</v>
      </c>
      <c r="BC58" s="149" t="s">
        <v>6511</v>
      </c>
      <c r="BD58" s="149" t="s">
        <v>6512</v>
      </c>
    </row>
    <row r="59" spans="1:56" s="149" customFormat="1" x14ac:dyDescent="0.25">
      <c r="A59"/>
      <c r="B59"/>
      <c r="C59"/>
      <c r="D59"/>
      <c r="E59"/>
      <c r="F59"/>
      <c r="G59"/>
      <c r="H59"/>
      <c r="I59"/>
      <c r="J59"/>
      <c r="K59"/>
      <c r="L59"/>
      <c r="M59"/>
      <c r="N59"/>
      <c r="O59"/>
      <c r="P59"/>
      <c r="Q59"/>
      <c r="R59"/>
      <c r="S59"/>
      <c r="T59"/>
      <c r="U59"/>
      <c r="V59"/>
      <c r="W59"/>
      <c r="X59"/>
      <c r="Y59"/>
      <c r="Z59">
        <v>7120077</v>
      </c>
      <c r="AA59"/>
      <c r="AB59"/>
      <c r="AC59"/>
      <c r="AD59"/>
      <c r="AE59"/>
      <c r="AF59"/>
      <c r="AG59"/>
      <c r="AH59"/>
      <c r="AI59"/>
      <c r="AJ59"/>
      <c r="AK59"/>
      <c r="AL59"/>
      <c r="AM59"/>
      <c r="AN59"/>
      <c r="AO59"/>
      <c r="AP59" t="s">
        <v>5718</v>
      </c>
      <c r="AQ59" t="s">
        <v>6863</v>
      </c>
      <c r="AR59"/>
      <c r="AS59" t="s">
        <v>5802</v>
      </c>
      <c r="AT59" s="149" t="s">
        <v>6117</v>
      </c>
      <c r="BC59" s="149" t="s">
        <v>6513</v>
      </c>
      <c r="BD59" s="149" t="s">
        <v>6514</v>
      </c>
    </row>
    <row r="60" spans="1:56" s="149" customFormat="1" x14ac:dyDescent="0.25">
      <c r="A60"/>
      <c r="B60"/>
      <c r="C60"/>
      <c r="D60"/>
      <c r="E60"/>
      <c r="F60"/>
      <c r="G60"/>
      <c r="H60"/>
      <c r="I60"/>
      <c r="J60"/>
      <c r="K60"/>
      <c r="L60"/>
      <c r="M60"/>
      <c r="N60"/>
      <c r="O60"/>
      <c r="P60"/>
      <c r="Q60"/>
      <c r="R60"/>
      <c r="S60"/>
      <c r="T60"/>
      <c r="U60"/>
      <c r="V60"/>
      <c r="W60"/>
      <c r="X60"/>
      <c r="Y60"/>
      <c r="Z60">
        <v>7120087</v>
      </c>
      <c r="AA60"/>
      <c r="AB60"/>
      <c r="AC60"/>
      <c r="AD60"/>
      <c r="AE60"/>
      <c r="AF60"/>
      <c r="AG60"/>
      <c r="AH60"/>
      <c r="AI60"/>
      <c r="AJ60"/>
      <c r="AK60"/>
      <c r="AL60"/>
      <c r="AM60"/>
      <c r="AN60"/>
      <c r="AO60"/>
      <c r="AP60" t="s">
        <v>5719</v>
      </c>
      <c r="AQ60" t="s">
        <v>6864</v>
      </c>
      <c r="AR60"/>
      <c r="AS60" t="s">
        <v>5803</v>
      </c>
      <c r="AT60" s="149" t="s">
        <v>6118</v>
      </c>
      <c r="BC60" s="149" t="s">
        <v>6515</v>
      </c>
      <c r="BD60" s="149" t="s">
        <v>6516</v>
      </c>
    </row>
    <row r="61" spans="1:56" s="149" customFormat="1" x14ac:dyDescent="0.25">
      <c r="A61"/>
      <c r="B61"/>
      <c r="C61"/>
      <c r="D61"/>
      <c r="E61"/>
      <c r="F61"/>
      <c r="G61"/>
      <c r="H61"/>
      <c r="I61"/>
      <c r="J61"/>
      <c r="K61"/>
      <c r="L61"/>
      <c r="M61"/>
      <c r="N61"/>
      <c r="O61"/>
      <c r="P61"/>
      <c r="Q61"/>
      <c r="R61"/>
      <c r="S61"/>
      <c r="T61"/>
      <c r="U61"/>
      <c r="V61"/>
      <c r="W61"/>
      <c r="X61"/>
      <c r="Y61"/>
      <c r="Z61">
        <v>7120112</v>
      </c>
      <c r="AA61"/>
      <c r="AB61"/>
      <c r="AC61"/>
      <c r="AD61"/>
      <c r="AE61"/>
      <c r="AF61"/>
      <c r="AG61"/>
      <c r="AH61"/>
      <c r="AI61"/>
      <c r="AJ61"/>
      <c r="AK61"/>
      <c r="AL61"/>
      <c r="AM61"/>
      <c r="AN61"/>
      <c r="AO61"/>
      <c r="AP61" t="s">
        <v>5720</v>
      </c>
      <c r="AQ61" t="s">
        <v>6865</v>
      </c>
      <c r="AR61"/>
      <c r="AS61" t="s">
        <v>5804</v>
      </c>
      <c r="AT61" s="149" t="s">
        <v>6119</v>
      </c>
      <c r="BC61" s="149" t="s">
        <v>6517</v>
      </c>
      <c r="BD61" s="149" t="s">
        <v>6518</v>
      </c>
    </row>
    <row r="62" spans="1:56" s="149" customFormat="1" x14ac:dyDescent="0.25">
      <c r="A62"/>
      <c r="B62"/>
      <c r="C62"/>
      <c r="D62"/>
      <c r="E62"/>
      <c r="F62"/>
      <c r="G62"/>
      <c r="H62"/>
      <c r="I62"/>
      <c r="J62"/>
      <c r="K62"/>
      <c r="L62"/>
      <c r="M62"/>
      <c r="N62"/>
      <c r="O62"/>
      <c r="P62"/>
      <c r="Q62"/>
      <c r="R62"/>
      <c r="S62"/>
      <c r="T62"/>
      <c r="U62"/>
      <c r="V62"/>
      <c r="W62"/>
      <c r="X62"/>
      <c r="Y62"/>
      <c r="Z62">
        <v>7120112</v>
      </c>
      <c r="AA62"/>
      <c r="AB62"/>
      <c r="AC62"/>
      <c r="AD62"/>
      <c r="AE62"/>
      <c r="AF62"/>
      <c r="AG62"/>
      <c r="AH62"/>
      <c r="AI62"/>
      <c r="AJ62"/>
      <c r="AK62"/>
      <c r="AL62"/>
      <c r="AM62"/>
      <c r="AN62"/>
      <c r="AO62"/>
      <c r="AP62" t="s">
        <v>5721</v>
      </c>
      <c r="AQ62" t="s">
        <v>6866</v>
      </c>
      <c r="AR62"/>
      <c r="AS62" t="s">
        <v>5805</v>
      </c>
      <c r="AT62" s="149" t="s">
        <v>6120</v>
      </c>
      <c r="BC62" s="149" t="s">
        <v>6519</v>
      </c>
      <c r="BD62" s="149" t="s">
        <v>6520</v>
      </c>
    </row>
    <row r="63" spans="1:56" s="149" customFormat="1" x14ac:dyDescent="0.25">
      <c r="A63"/>
      <c r="B63"/>
      <c r="C63"/>
      <c r="D63"/>
      <c r="E63"/>
      <c r="F63"/>
      <c r="G63"/>
      <c r="H63"/>
      <c r="I63"/>
      <c r="J63"/>
      <c r="K63"/>
      <c r="L63"/>
      <c r="M63"/>
      <c r="N63"/>
      <c r="O63"/>
      <c r="P63"/>
      <c r="Q63"/>
      <c r="R63"/>
      <c r="S63"/>
      <c r="T63"/>
      <c r="U63"/>
      <c r="V63"/>
      <c r="W63"/>
      <c r="X63"/>
      <c r="Y63"/>
      <c r="Z63">
        <v>7120112</v>
      </c>
      <c r="AA63"/>
      <c r="AB63"/>
      <c r="AC63"/>
      <c r="AD63"/>
      <c r="AE63"/>
      <c r="AF63"/>
      <c r="AG63"/>
      <c r="AH63"/>
      <c r="AI63"/>
      <c r="AJ63"/>
      <c r="AK63"/>
      <c r="AL63"/>
      <c r="AM63"/>
      <c r="AN63"/>
      <c r="AO63"/>
      <c r="AP63" t="s">
        <v>5722</v>
      </c>
      <c r="AQ63" t="s">
        <v>6867</v>
      </c>
      <c r="AR63"/>
      <c r="AS63" t="s">
        <v>5806</v>
      </c>
      <c r="AT63" s="149" t="s">
        <v>6121</v>
      </c>
      <c r="BC63" s="149" t="s">
        <v>6521</v>
      </c>
      <c r="BD63" s="149" t="s">
        <v>6522</v>
      </c>
    </row>
    <row r="64" spans="1:56" s="149" customFormat="1" x14ac:dyDescent="0.25">
      <c r="A64"/>
      <c r="B64"/>
      <c r="C64"/>
      <c r="D64"/>
      <c r="E64"/>
      <c r="F64"/>
      <c r="G64"/>
      <c r="H64"/>
      <c r="I64"/>
      <c r="J64"/>
      <c r="K64"/>
      <c r="L64"/>
      <c r="M64"/>
      <c r="N64"/>
      <c r="O64"/>
      <c r="P64"/>
      <c r="Q64"/>
      <c r="R64"/>
      <c r="S64"/>
      <c r="T64"/>
      <c r="U64"/>
      <c r="V64"/>
      <c r="W64"/>
      <c r="X64"/>
      <c r="Y64"/>
      <c r="Z64">
        <v>7120120</v>
      </c>
      <c r="AA64"/>
      <c r="AB64"/>
      <c r="AC64"/>
      <c r="AD64"/>
      <c r="AE64"/>
      <c r="AF64"/>
      <c r="AG64"/>
      <c r="AH64"/>
      <c r="AI64"/>
      <c r="AJ64"/>
      <c r="AK64"/>
      <c r="AL64"/>
      <c r="AM64"/>
      <c r="AN64"/>
      <c r="AO64"/>
      <c r="AP64" t="s">
        <v>5723</v>
      </c>
      <c r="AQ64" t="s">
        <v>6868</v>
      </c>
      <c r="AR64"/>
      <c r="AS64" t="s">
        <v>5807</v>
      </c>
      <c r="AT64" s="149" t="s">
        <v>6122</v>
      </c>
      <c r="BC64" s="149" t="s">
        <v>6523</v>
      </c>
      <c r="BD64" s="149" t="s">
        <v>6524</v>
      </c>
    </row>
    <row r="65" spans="1:56" s="149" customFormat="1" x14ac:dyDescent="0.25">
      <c r="A65"/>
      <c r="B65"/>
      <c r="C65"/>
      <c r="D65"/>
      <c r="E65"/>
      <c r="F65"/>
      <c r="G65"/>
      <c r="H65"/>
      <c r="I65"/>
      <c r="J65"/>
      <c r="K65"/>
      <c r="L65"/>
      <c r="M65"/>
      <c r="N65"/>
      <c r="O65"/>
      <c r="P65"/>
      <c r="Q65"/>
      <c r="R65"/>
      <c r="S65"/>
      <c r="T65"/>
      <c r="U65"/>
      <c r="V65"/>
      <c r="W65"/>
      <c r="X65"/>
      <c r="Y65"/>
      <c r="Z65">
        <v>7120120</v>
      </c>
      <c r="AA65"/>
      <c r="AB65"/>
      <c r="AC65"/>
      <c r="AD65"/>
      <c r="AE65"/>
      <c r="AF65"/>
      <c r="AG65"/>
      <c r="AH65"/>
      <c r="AI65"/>
      <c r="AJ65"/>
      <c r="AK65"/>
      <c r="AL65"/>
      <c r="AM65"/>
      <c r="AN65"/>
      <c r="AO65"/>
      <c r="AP65" t="s">
        <v>5724</v>
      </c>
      <c r="AQ65" t="s">
        <v>6869</v>
      </c>
      <c r="AR65"/>
      <c r="AS65" t="s">
        <v>5808</v>
      </c>
      <c r="AT65" s="149" t="s">
        <v>6123</v>
      </c>
      <c r="BC65" s="149" t="s">
        <v>6525</v>
      </c>
      <c r="BD65" s="149" t="s">
        <v>6526</v>
      </c>
    </row>
    <row r="66" spans="1:56" s="149" customFormat="1" x14ac:dyDescent="0.25">
      <c r="A66"/>
      <c r="B66"/>
      <c r="C66"/>
      <c r="D66"/>
      <c r="E66"/>
      <c r="F66"/>
      <c r="G66"/>
      <c r="H66"/>
      <c r="I66"/>
      <c r="J66"/>
      <c r="K66"/>
      <c r="L66"/>
      <c r="M66"/>
      <c r="N66"/>
      <c r="O66"/>
      <c r="P66"/>
      <c r="Q66"/>
      <c r="R66"/>
      <c r="S66"/>
      <c r="T66"/>
      <c r="U66"/>
      <c r="V66"/>
      <c r="W66"/>
      <c r="X66"/>
      <c r="Y66"/>
      <c r="Z66">
        <v>7120120</v>
      </c>
      <c r="AA66"/>
      <c r="AB66"/>
      <c r="AC66"/>
      <c r="AD66"/>
      <c r="AE66"/>
      <c r="AF66"/>
      <c r="AG66"/>
      <c r="AH66"/>
      <c r="AI66"/>
      <c r="AJ66"/>
      <c r="AK66"/>
      <c r="AL66"/>
      <c r="AM66"/>
      <c r="AN66"/>
      <c r="AO66"/>
      <c r="AP66" t="s">
        <v>5725</v>
      </c>
      <c r="AQ66" t="s">
        <v>6870</v>
      </c>
      <c r="AR66"/>
      <c r="AS66" t="s">
        <v>5809</v>
      </c>
      <c r="AT66" s="149" t="s">
        <v>6124</v>
      </c>
      <c r="BC66" s="149" t="s">
        <v>6527</v>
      </c>
      <c r="BD66" s="149" t="s">
        <v>6528</v>
      </c>
    </row>
    <row r="67" spans="1:56" s="149" customFormat="1" x14ac:dyDescent="0.25">
      <c r="A67"/>
      <c r="B67"/>
      <c r="C67"/>
      <c r="D67"/>
      <c r="E67"/>
      <c r="F67"/>
      <c r="G67"/>
      <c r="H67"/>
      <c r="I67"/>
      <c r="J67"/>
      <c r="K67"/>
      <c r="L67"/>
      <c r="M67"/>
      <c r="N67"/>
      <c r="O67"/>
      <c r="P67"/>
      <c r="Q67"/>
      <c r="R67"/>
      <c r="S67"/>
      <c r="T67"/>
      <c r="U67"/>
      <c r="V67"/>
      <c r="W67"/>
      <c r="X67"/>
      <c r="Y67"/>
      <c r="Z67">
        <v>8130015</v>
      </c>
      <c r="AA67"/>
      <c r="AB67"/>
      <c r="AC67"/>
      <c r="AD67"/>
      <c r="AE67"/>
      <c r="AF67"/>
      <c r="AG67"/>
      <c r="AH67"/>
      <c r="AI67"/>
      <c r="AJ67"/>
      <c r="AK67"/>
      <c r="AL67"/>
      <c r="AM67"/>
      <c r="AN67"/>
      <c r="AO67"/>
      <c r="AP67" t="s">
        <v>5726</v>
      </c>
      <c r="AQ67" t="s">
        <v>6871</v>
      </c>
      <c r="AR67"/>
      <c r="AS67" t="s">
        <v>5810</v>
      </c>
      <c r="AT67" s="149" t="s">
        <v>6125</v>
      </c>
      <c r="BC67" s="149" t="s">
        <v>6529</v>
      </c>
      <c r="BD67" s="149" t="s">
        <v>6530</v>
      </c>
    </row>
    <row r="68" spans="1:56" s="149" customFormat="1" x14ac:dyDescent="0.25">
      <c r="A68"/>
      <c r="B68"/>
      <c r="C68"/>
      <c r="D68"/>
      <c r="E68"/>
      <c r="F68"/>
      <c r="G68"/>
      <c r="H68"/>
      <c r="I68"/>
      <c r="J68"/>
      <c r="K68"/>
      <c r="L68"/>
      <c r="M68"/>
      <c r="N68"/>
      <c r="O68"/>
      <c r="P68"/>
      <c r="Q68"/>
      <c r="R68"/>
      <c r="S68"/>
      <c r="T68"/>
      <c r="U68"/>
      <c r="V68"/>
      <c r="W68"/>
      <c r="X68"/>
      <c r="Y68"/>
      <c r="Z68">
        <v>8130020</v>
      </c>
      <c r="AA68"/>
      <c r="AB68"/>
      <c r="AC68"/>
      <c r="AD68"/>
      <c r="AE68"/>
      <c r="AF68"/>
      <c r="AG68"/>
      <c r="AH68"/>
      <c r="AI68"/>
      <c r="AJ68"/>
      <c r="AK68"/>
      <c r="AL68"/>
      <c r="AM68"/>
      <c r="AN68"/>
      <c r="AO68"/>
      <c r="AP68" t="s">
        <v>5727</v>
      </c>
      <c r="AQ68" t="s">
        <v>6872</v>
      </c>
      <c r="AR68"/>
      <c r="AS68" t="s">
        <v>5811</v>
      </c>
      <c r="AT68" s="149" t="s">
        <v>6126</v>
      </c>
      <c r="BC68" s="149" t="s">
        <v>6531</v>
      </c>
      <c r="BD68" s="149" t="s">
        <v>6532</v>
      </c>
    </row>
    <row r="69" spans="1:56" s="149" customFormat="1" x14ac:dyDescent="0.25">
      <c r="A69"/>
      <c r="B69"/>
      <c r="C69"/>
      <c r="D69"/>
      <c r="E69"/>
      <c r="F69"/>
      <c r="G69"/>
      <c r="H69"/>
      <c r="I69"/>
      <c r="J69"/>
      <c r="K69"/>
      <c r="L69"/>
      <c r="M69"/>
      <c r="N69"/>
      <c r="O69"/>
      <c r="P69"/>
      <c r="Q69"/>
      <c r="R69"/>
      <c r="S69"/>
      <c r="T69"/>
      <c r="U69"/>
      <c r="V69"/>
      <c r="W69"/>
      <c r="X69"/>
      <c r="Y69"/>
      <c r="Z69">
        <v>8260148</v>
      </c>
      <c r="AA69"/>
      <c r="AB69"/>
      <c r="AC69"/>
      <c r="AD69"/>
      <c r="AE69"/>
      <c r="AF69"/>
      <c r="AG69"/>
      <c r="AH69"/>
      <c r="AI69"/>
      <c r="AJ69"/>
      <c r="AK69"/>
      <c r="AL69"/>
      <c r="AM69"/>
      <c r="AN69"/>
      <c r="AO69"/>
      <c r="AP69" t="s">
        <v>5728</v>
      </c>
      <c r="AQ69" t="s">
        <v>6873</v>
      </c>
      <c r="AR69"/>
      <c r="AS69" t="s">
        <v>5812</v>
      </c>
      <c r="AT69" s="149" t="s">
        <v>6127</v>
      </c>
      <c r="BC69" s="149" t="s">
        <v>6533</v>
      </c>
      <c r="BD69" s="149" t="s">
        <v>6534</v>
      </c>
    </row>
    <row r="70" spans="1:56" s="149" customFormat="1"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t="s">
        <v>5729</v>
      </c>
      <c r="AQ70" t="s">
        <v>6874</v>
      </c>
      <c r="AR70"/>
      <c r="AS70" t="s">
        <v>5813</v>
      </c>
      <c r="AT70" s="149" t="s">
        <v>6128</v>
      </c>
      <c r="BC70" s="149" t="s">
        <v>6535</v>
      </c>
      <c r="BD70" s="149" t="s">
        <v>6536</v>
      </c>
    </row>
    <row r="71" spans="1:56" s="149" customFormat="1"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t="s">
        <v>5730</v>
      </c>
      <c r="AQ71" t="s">
        <v>6875</v>
      </c>
      <c r="AR71"/>
      <c r="AS71" t="s">
        <v>5814</v>
      </c>
      <c r="AT71" s="149" t="s">
        <v>6129</v>
      </c>
      <c r="BC71" s="149" t="s">
        <v>6537</v>
      </c>
      <c r="BD71" s="149" t="s">
        <v>6538</v>
      </c>
    </row>
    <row r="72" spans="1:56" s="149" customFormat="1"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t="s">
        <v>5731</v>
      </c>
      <c r="AQ72" t="s">
        <v>6876</v>
      </c>
      <c r="AR72"/>
      <c r="AS72" t="s">
        <v>5815</v>
      </c>
      <c r="AT72" s="149" t="s">
        <v>6130</v>
      </c>
      <c r="BC72" s="149" t="s">
        <v>6539</v>
      </c>
      <c r="BD72" s="149" t="s">
        <v>6540</v>
      </c>
    </row>
    <row r="73" spans="1:56" s="149" customFormat="1"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t="s">
        <v>5732</v>
      </c>
      <c r="AQ73" t="s">
        <v>6877</v>
      </c>
      <c r="AR73"/>
      <c r="AS73" t="s">
        <v>5816</v>
      </c>
      <c r="AT73" s="149" t="s">
        <v>6131</v>
      </c>
      <c r="BC73" s="149" t="s">
        <v>6541</v>
      </c>
      <c r="BD73" s="149" t="s">
        <v>6542</v>
      </c>
    </row>
    <row r="74" spans="1:56" s="149" customFormat="1"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t="s">
        <v>5733</v>
      </c>
      <c r="AQ74" t="s">
        <v>6878</v>
      </c>
      <c r="AR74"/>
      <c r="AS74" t="s">
        <v>5817</v>
      </c>
      <c r="AT74" s="149" t="s">
        <v>6132</v>
      </c>
      <c r="BC74" s="149" t="s">
        <v>6543</v>
      </c>
      <c r="BD74" s="149" t="s">
        <v>6544</v>
      </c>
    </row>
    <row r="75" spans="1:56" s="149" customFormat="1"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t="s">
        <v>5734</v>
      </c>
      <c r="AQ75" t="s">
        <v>6879</v>
      </c>
      <c r="AR75"/>
      <c r="AS75" t="s">
        <v>5818</v>
      </c>
      <c r="AT75" s="149" t="s">
        <v>6133</v>
      </c>
      <c r="BC75" s="149" t="s">
        <v>6545</v>
      </c>
      <c r="BD75" s="149" t="s">
        <v>6546</v>
      </c>
    </row>
    <row r="76" spans="1:56" s="149" customFormat="1"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t="s">
        <v>5735</v>
      </c>
      <c r="AQ76" t="s">
        <v>6880</v>
      </c>
      <c r="AR76"/>
      <c r="AS76" t="s">
        <v>5819</v>
      </c>
      <c r="AT76" s="149" t="s">
        <v>6134</v>
      </c>
      <c r="BC76" s="149" t="s">
        <v>6547</v>
      </c>
      <c r="BD76" s="149" t="s">
        <v>6548</v>
      </c>
    </row>
    <row r="77" spans="1:56" s="149" customFormat="1"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t="s">
        <v>5736</v>
      </c>
      <c r="AQ77" t="s">
        <v>6881</v>
      </c>
      <c r="AR77"/>
      <c r="AS77" t="s">
        <v>5820</v>
      </c>
      <c r="AT77" s="149" t="s">
        <v>6135</v>
      </c>
      <c r="BC77" s="149" t="s">
        <v>6549</v>
      </c>
      <c r="BD77" s="149" t="s">
        <v>6550</v>
      </c>
    </row>
    <row r="78" spans="1:56" s="149" customFormat="1"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t="s">
        <v>5737</v>
      </c>
      <c r="AQ78" t="s">
        <v>6882</v>
      </c>
      <c r="AR78"/>
      <c r="AS78" t="s">
        <v>5821</v>
      </c>
      <c r="AT78" s="149" t="s">
        <v>6136</v>
      </c>
      <c r="BC78" s="149" t="s">
        <v>6551</v>
      </c>
      <c r="BD78" s="149" t="s">
        <v>6552</v>
      </c>
    </row>
    <row r="79" spans="1:56" s="149" customFormat="1"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t="s">
        <v>5738</v>
      </c>
      <c r="AQ79" t="s">
        <v>6883</v>
      </c>
      <c r="AR79"/>
      <c r="AS79" t="s">
        <v>5822</v>
      </c>
      <c r="AT79" s="149" t="s">
        <v>6137</v>
      </c>
      <c r="BC79" s="149" t="s">
        <v>6553</v>
      </c>
      <c r="BD79" s="149" t="s">
        <v>6554</v>
      </c>
    </row>
    <row r="80" spans="1:56" s="149" customFormat="1"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t="s">
        <v>5739</v>
      </c>
      <c r="AQ80" t="s">
        <v>6884</v>
      </c>
      <c r="AR80"/>
      <c r="AS80" t="s">
        <v>5823</v>
      </c>
      <c r="AT80" s="149" t="s">
        <v>6138</v>
      </c>
      <c r="BC80" s="149" t="s">
        <v>6555</v>
      </c>
      <c r="BD80" s="149" t="s">
        <v>6556</v>
      </c>
    </row>
    <row r="81" spans="1:56" s="149" customFormat="1"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t="s">
        <v>5740</v>
      </c>
      <c r="AQ81" t="s">
        <v>6885</v>
      </c>
      <c r="AR81"/>
      <c r="AS81" t="s">
        <v>5824</v>
      </c>
      <c r="AT81" s="149" t="s">
        <v>6139</v>
      </c>
      <c r="BC81" s="149" t="s">
        <v>6557</v>
      </c>
      <c r="BD81" s="149" t="s">
        <v>6558</v>
      </c>
    </row>
    <row r="82" spans="1:56" s="149" customFormat="1"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t="s">
        <v>5741</v>
      </c>
      <c r="AQ82" t="s">
        <v>6886</v>
      </c>
      <c r="AR82"/>
      <c r="AS82" t="s">
        <v>5825</v>
      </c>
      <c r="AT82" s="149" t="s">
        <v>6140</v>
      </c>
      <c r="BC82" s="149" t="s">
        <v>6559</v>
      </c>
      <c r="BD82" s="149" t="s">
        <v>6560</v>
      </c>
    </row>
    <row r="83" spans="1:56" s="149" customFormat="1"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t="s">
        <v>5742</v>
      </c>
      <c r="AQ83" t="s">
        <v>6887</v>
      </c>
      <c r="AR83"/>
      <c r="AS83" t="s">
        <v>5826</v>
      </c>
      <c r="AT83" s="149" t="s">
        <v>6141</v>
      </c>
      <c r="BC83" s="149" t="s">
        <v>6561</v>
      </c>
      <c r="BD83" s="149" t="s">
        <v>6562</v>
      </c>
    </row>
    <row r="84" spans="1:56" s="149" customFormat="1"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t="s">
        <v>5743</v>
      </c>
      <c r="AQ84" t="s">
        <v>6888</v>
      </c>
      <c r="AR84"/>
      <c r="AS84" t="s">
        <v>5827</v>
      </c>
      <c r="AT84" s="149" t="s">
        <v>6142</v>
      </c>
      <c r="BC84" s="149" t="s">
        <v>6563</v>
      </c>
      <c r="BD84" s="149" t="s">
        <v>6564</v>
      </c>
    </row>
    <row r="85" spans="1:56" s="149" customFormat="1"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t="s">
        <v>5744</v>
      </c>
      <c r="AQ85" t="s">
        <v>6889</v>
      </c>
      <c r="AR85"/>
      <c r="AS85" t="s">
        <v>5828</v>
      </c>
      <c r="AT85" s="149" t="s">
        <v>6143</v>
      </c>
      <c r="BC85" s="149" t="s">
        <v>6565</v>
      </c>
      <c r="BD85" s="149" t="s">
        <v>6566</v>
      </c>
    </row>
    <row r="86" spans="1:56" s="149" customFormat="1"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t="s">
        <v>5480</v>
      </c>
      <c r="AR86"/>
      <c r="AS86" t="s">
        <v>5829</v>
      </c>
      <c r="AT86" s="149" t="s">
        <v>6144</v>
      </c>
      <c r="BC86" s="149" t="s">
        <v>6567</v>
      </c>
      <c r="BD86" s="149" t="s">
        <v>6568</v>
      </c>
    </row>
    <row r="87" spans="1:56" s="149" customFormat="1"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t="s">
        <v>5480</v>
      </c>
      <c r="AR87"/>
      <c r="AS87" t="s">
        <v>5830</v>
      </c>
      <c r="AT87" s="149" t="s">
        <v>6145</v>
      </c>
      <c r="BC87" s="149" t="s">
        <v>6569</v>
      </c>
      <c r="BD87" s="149" t="s">
        <v>6570</v>
      </c>
    </row>
    <row r="88" spans="1:56" s="149" customFormat="1"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t="s">
        <v>5480</v>
      </c>
      <c r="AR88"/>
      <c r="AS88" t="s">
        <v>5831</v>
      </c>
      <c r="AT88" s="149" t="s">
        <v>6146</v>
      </c>
      <c r="BC88" s="149" t="s">
        <v>6571</v>
      </c>
      <c r="BD88" s="149" t="s">
        <v>6572</v>
      </c>
    </row>
    <row r="89" spans="1:56" s="149" customFormat="1"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t="s">
        <v>5480</v>
      </c>
      <c r="AR89"/>
      <c r="AS89" t="s">
        <v>5832</v>
      </c>
      <c r="AT89" s="149" t="s">
        <v>6147</v>
      </c>
      <c r="BC89" s="149" t="s">
        <v>6573</v>
      </c>
      <c r="BD89" s="149" t="s">
        <v>6574</v>
      </c>
    </row>
    <row r="90" spans="1:56" s="149" customFormat="1"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t="s">
        <v>5480</v>
      </c>
      <c r="AR90"/>
      <c r="AS90" t="s">
        <v>5833</v>
      </c>
      <c r="AT90" s="149" t="s">
        <v>6148</v>
      </c>
      <c r="BC90" s="149" t="s">
        <v>6575</v>
      </c>
      <c r="BD90" s="149" t="s">
        <v>6576</v>
      </c>
    </row>
    <row r="91" spans="1:56" s="149" customFormat="1"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t="s">
        <v>5480</v>
      </c>
      <c r="AR91"/>
      <c r="AS91" t="s">
        <v>5834</v>
      </c>
      <c r="AT91" s="149" t="s">
        <v>6149</v>
      </c>
      <c r="BC91" s="149" t="s">
        <v>6577</v>
      </c>
      <c r="BD91" s="149" t="s">
        <v>6578</v>
      </c>
    </row>
    <row r="92" spans="1:56" s="149" customFormat="1"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t="s">
        <v>5480</v>
      </c>
      <c r="AR92"/>
      <c r="AS92" t="s">
        <v>5835</v>
      </c>
      <c r="AT92" s="149" t="s">
        <v>6150</v>
      </c>
      <c r="BC92" s="149" t="s">
        <v>6579</v>
      </c>
      <c r="BD92" s="149" t="s">
        <v>6580</v>
      </c>
    </row>
    <row r="93" spans="1:56" s="149" customFormat="1"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t="s">
        <v>5480</v>
      </c>
      <c r="AR93"/>
      <c r="AS93" t="s">
        <v>5836</v>
      </c>
      <c r="AT93" s="149" t="s">
        <v>6151</v>
      </c>
      <c r="BC93" s="149" t="s">
        <v>6581</v>
      </c>
      <c r="BD93" s="149" t="s">
        <v>6582</v>
      </c>
    </row>
    <row r="94" spans="1:56" s="149" customFormat="1"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t="s">
        <v>5480</v>
      </c>
      <c r="AR94"/>
      <c r="AS94" t="s">
        <v>5837</v>
      </c>
      <c r="AT94" s="149" t="s">
        <v>6152</v>
      </c>
      <c r="BC94" s="149" t="s">
        <v>6583</v>
      </c>
      <c r="BD94" s="149" t="s">
        <v>6584</v>
      </c>
    </row>
    <row r="95" spans="1:56" s="149" customFormat="1"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t="s">
        <v>5480</v>
      </c>
      <c r="AR95"/>
      <c r="AS95" t="s">
        <v>5838</v>
      </c>
      <c r="AT95" s="149" t="s">
        <v>6153</v>
      </c>
      <c r="BC95" s="149" t="s">
        <v>6585</v>
      </c>
      <c r="BD95" s="149" t="s">
        <v>6586</v>
      </c>
    </row>
    <row r="96" spans="1:56" s="149" customFormat="1"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t="s">
        <v>5480</v>
      </c>
      <c r="AR96"/>
      <c r="AS96" t="s">
        <v>5839</v>
      </c>
      <c r="AT96" s="149" t="s">
        <v>6154</v>
      </c>
      <c r="BC96" s="149" t="s">
        <v>6587</v>
      </c>
      <c r="BD96" s="149" t="s">
        <v>6588</v>
      </c>
    </row>
    <row r="97" spans="1:56" s="149" customFormat="1"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t="s">
        <v>5480</v>
      </c>
      <c r="AR97"/>
      <c r="AS97" t="s">
        <v>5840</v>
      </c>
      <c r="AT97" s="149" t="s">
        <v>6155</v>
      </c>
      <c r="BC97" s="149" t="s">
        <v>6589</v>
      </c>
      <c r="BD97" s="149" t="s">
        <v>6590</v>
      </c>
    </row>
    <row r="98" spans="1:56" s="149" customFormat="1"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t="s">
        <v>5480</v>
      </c>
      <c r="AR98"/>
      <c r="AS98" t="s">
        <v>5841</v>
      </c>
      <c r="AT98" s="149" t="s">
        <v>6156</v>
      </c>
      <c r="BC98" s="149" t="s">
        <v>6591</v>
      </c>
      <c r="BD98" s="149" t="s">
        <v>6592</v>
      </c>
    </row>
    <row r="99" spans="1:56" s="149" customFormat="1"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t="s">
        <v>5480</v>
      </c>
      <c r="AR99"/>
      <c r="AS99" t="s">
        <v>5842</v>
      </c>
      <c r="AT99" s="149" t="s">
        <v>6157</v>
      </c>
      <c r="BC99" s="149" t="s">
        <v>6593</v>
      </c>
      <c r="BD99" s="149" t="s">
        <v>6594</v>
      </c>
    </row>
    <row r="100" spans="1:56" s="149" customFormat="1"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t="s">
        <v>5480</v>
      </c>
      <c r="AR100"/>
      <c r="AS100" t="s">
        <v>5843</v>
      </c>
      <c r="AT100" s="149" t="s">
        <v>6158</v>
      </c>
      <c r="BC100" s="149" t="s">
        <v>6595</v>
      </c>
      <c r="BD100" s="149" t="s">
        <v>6596</v>
      </c>
    </row>
    <row r="101" spans="1:56" s="149" customFormat="1"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t="s">
        <v>5480</v>
      </c>
      <c r="AR101"/>
      <c r="AS101" t="s">
        <v>5844</v>
      </c>
      <c r="AT101" s="149" t="s">
        <v>6159</v>
      </c>
      <c r="BC101" s="149" t="s">
        <v>6597</v>
      </c>
      <c r="BD101" s="149" t="s">
        <v>6598</v>
      </c>
    </row>
    <row r="102" spans="1:56" s="149" customFormat="1"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t="s">
        <v>5480</v>
      </c>
      <c r="AR102"/>
      <c r="AS102" t="s">
        <v>5845</v>
      </c>
      <c r="AT102" s="149" t="s">
        <v>6160</v>
      </c>
      <c r="BC102" s="149" t="s">
        <v>6599</v>
      </c>
      <c r="BD102" s="149" t="s">
        <v>6600</v>
      </c>
    </row>
    <row r="103" spans="1:56" s="149" customFormat="1"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t="s">
        <v>5480</v>
      </c>
      <c r="AR103"/>
      <c r="AS103" t="s">
        <v>5846</v>
      </c>
      <c r="AT103" s="149" t="s">
        <v>6161</v>
      </c>
      <c r="BC103" s="149" t="s">
        <v>6601</v>
      </c>
      <c r="BD103" s="149" t="s">
        <v>6602</v>
      </c>
    </row>
    <row r="104" spans="1:56" s="149" customFormat="1"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t="s">
        <v>5480</v>
      </c>
      <c r="AR104"/>
      <c r="AS104" t="s">
        <v>5847</v>
      </c>
      <c r="AT104" s="149" t="s">
        <v>6162</v>
      </c>
      <c r="BC104" s="149" t="s">
        <v>6603</v>
      </c>
      <c r="BD104" s="149" t="s">
        <v>6604</v>
      </c>
    </row>
    <row r="105" spans="1:56" s="149" customFormat="1"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t="s">
        <v>5480</v>
      </c>
      <c r="AR105"/>
      <c r="AS105" t="s">
        <v>5848</v>
      </c>
      <c r="AT105" s="149" t="s">
        <v>6163</v>
      </c>
      <c r="BC105" s="149" t="s">
        <v>6605</v>
      </c>
      <c r="BD105" s="149" t="s">
        <v>6606</v>
      </c>
    </row>
    <row r="106" spans="1:56" s="149" customFormat="1"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t="s">
        <v>5480</v>
      </c>
      <c r="AR106"/>
      <c r="AS106" t="s">
        <v>5849</v>
      </c>
      <c r="AT106" s="149" t="s">
        <v>6164</v>
      </c>
      <c r="BC106" s="149" t="s">
        <v>6607</v>
      </c>
      <c r="BD106" s="149" t="s">
        <v>6608</v>
      </c>
    </row>
    <row r="107" spans="1:56" s="149" customFormat="1"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t="s">
        <v>5480</v>
      </c>
      <c r="AR107"/>
      <c r="AS107" t="s">
        <v>5850</v>
      </c>
      <c r="AT107" s="149" t="s">
        <v>6165</v>
      </c>
      <c r="BC107" s="149" t="s">
        <v>6609</v>
      </c>
      <c r="BD107" s="149" t="s">
        <v>6610</v>
      </c>
    </row>
    <row r="108" spans="1:56" s="149" customFormat="1"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t="s">
        <v>5480</v>
      </c>
      <c r="AR108"/>
      <c r="AS108" t="s">
        <v>5851</v>
      </c>
      <c r="AT108" s="149" t="s">
        <v>6166</v>
      </c>
      <c r="BC108" s="149" t="s">
        <v>6611</v>
      </c>
      <c r="BD108" s="149" t="s">
        <v>6612</v>
      </c>
    </row>
    <row r="109" spans="1:56" s="149" customFormat="1"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t="s">
        <v>5480</v>
      </c>
      <c r="AR109"/>
      <c r="AS109" t="s">
        <v>5852</v>
      </c>
      <c r="AT109" s="149" t="s">
        <v>6167</v>
      </c>
      <c r="BC109" s="149" t="s">
        <v>6613</v>
      </c>
      <c r="BD109" s="149" t="s">
        <v>6614</v>
      </c>
    </row>
    <row r="110" spans="1:56" s="149" customFormat="1"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t="s">
        <v>5480</v>
      </c>
      <c r="AR110"/>
      <c r="AS110" t="s">
        <v>5853</v>
      </c>
      <c r="AT110" s="149" t="s">
        <v>6168</v>
      </c>
      <c r="BC110" s="149" t="s">
        <v>6615</v>
      </c>
      <c r="BD110" s="149" t="s">
        <v>6616</v>
      </c>
    </row>
    <row r="111" spans="1:56" s="149" customFormat="1"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t="s">
        <v>5480</v>
      </c>
      <c r="AR111"/>
      <c r="AS111" t="s">
        <v>5854</v>
      </c>
      <c r="AT111" s="149" t="s">
        <v>6169</v>
      </c>
      <c r="BC111" s="149" t="s">
        <v>6617</v>
      </c>
      <c r="BD111" s="149" t="s">
        <v>6618</v>
      </c>
    </row>
    <row r="112" spans="1:56" s="149" customFormat="1"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t="s">
        <v>5480</v>
      </c>
      <c r="AR112"/>
      <c r="AS112" t="s">
        <v>5855</v>
      </c>
      <c r="AT112" s="149" t="s">
        <v>6170</v>
      </c>
      <c r="BC112" s="149" t="s">
        <v>6619</v>
      </c>
      <c r="BD112" s="149" t="s">
        <v>6620</v>
      </c>
    </row>
    <row r="113" spans="1:56" s="149" customFormat="1"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t="s">
        <v>5480</v>
      </c>
      <c r="AR113"/>
      <c r="AS113" t="s">
        <v>5856</v>
      </c>
      <c r="AT113" s="149" t="s">
        <v>6171</v>
      </c>
      <c r="BC113" s="149" t="s">
        <v>6621</v>
      </c>
      <c r="BD113" s="149" t="s">
        <v>6622</v>
      </c>
    </row>
    <row r="114" spans="1:56" s="149" customFormat="1"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t="s">
        <v>5480</v>
      </c>
      <c r="AR114"/>
      <c r="AS114" t="s">
        <v>5857</v>
      </c>
      <c r="AT114" s="149" t="s">
        <v>6172</v>
      </c>
      <c r="BC114" s="149" t="s">
        <v>6623</v>
      </c>
      <c r="BD114" s="149" t="s">
        <v>6624</v>
      </c>
    </row>
    <row r="115" spans="1:56" s="149" customFormat="1"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t="s">
        <v>5480</v>
      </c>
      <c r="AR115"/>
      <c r="AS115" t="s">
        <v>5858</v>
      </c>
      <c r="AT115" s="149" t="s">
        <v>6173</v>
      </c>
      <c r="BC115" s="149" t="s">
        <v>6625</v>
      </c>
      <c r="BD115" s="149" t="s">
        <v>6626</v>
      </c>
    </row>
    <row r="116" spans="1:56" s="149" customFormat="1"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t="s">
        <v>5480</v>
      </c>
      <c r="AR116"/>
      <c r="AS116" t="s">
        <v>5859</v>
      </c>
      <c r="AT116" s="149" t="s">
        <v>6174</v>
      </c>
      <c r="BC116" s="149" t="s">
        <v>6627</v>
      </c>
      <c r="BD116" s="149" t="s">
        <v>6628</v>
      </c>
    </row>
    <row r="117" spans="1:56" s="149" customFormat="1"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t="s">
        <v>5480</v>
      </c>
      <c r="AR117"/>
      <c r="AS117" t="s">
        <v>5860</v>
      </c>
      <c r="AT117" s="149" t="s">
        <v>6175</v>
      </c>
      <c r="BC117" s="149" t="s">
        <v>6629</v>
      </c>
      <c r="BD117" s="149" t="s">
        <v>6630</v>
      </c>
    </row>
    <row r="118" spans="1:56" s="149" customFormat="1"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t="s">
        <v>5480</v>
      </c>
      <c r="AR118"/>
      <c r="AS118" t="s">
        <v>5861</v>
      </c>
      <c r="AT118" s="149" t="s">
        <v>6176</v>
      </c>
      <c r="BC118" s="149" t="s">
        <v>6631</v>
      </c>
      <c r="BD118" s="149" t="s">
        <v>6632</v>
      </c>
    </row>
    <row r="119" spans="1:56" s="149" customFormat="1"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t="s">
        <v>5480</v>
      </c>
      <c r="AR119"/>
      <c r="AS119" t="s">
        <v>5862</v>
      </c>
      <c r="AT119" s="149" t="s">
        <v>6177</v>
      </c>
      <c r="BC119" s="149" t="s">
        <v>6633</v>
      </c>
      <c r="BD119" s="149" t="s">
        <v>6634</v>
      </c>
    </row>
    <row r="120" spans="1:56" s="149" customFormat="1"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t="s">
        <v>5480</v>
      </c>
      <c r="AR120"/>
      <c r="AS120" t="s">
        <v>5863</v>
      </c>
      <c r="AT120" s="149" t="s">
        <v>6178</v>
      </c>
      <c r="BC120" s="149" t="s">
        <v>6635</v>
      </c>
      <c r="BD120" s="149" t="s">
        <v>6636</v>
      </c>
    </row>
    <row r="121" spans="1:56" s="149" customFormat="1"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t="s">
        <v>5480</v>
      </c>
      <c r="AR121"/>
      <c r="AS121" t="s">
        <v>5864</v>
      </c>
      <c r="AT121" s="149" t="s">
        <v>6179</v>
      </c>
      <c r="BC121" s="149" t="s">
        <v>6637</v>
      </c>
      <c r="BD121" s="149" t="s">
        <v>6638</v>
      </c>
    </row>
    <row r="122" spans="1:56" s="149" customFormat="1"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t="s">
        <v>5480</v>
      </c>
      <c r="AR122"/>
      <c r="AS122" t="s">
        <v>5865</v>
      </c>
      <c r="AT122" s="149" t="s">
        <v>6180</v>
      </c>
      <c r="BC122" s="149" t="s">
        <v>6639</v>
      </c>
      <c r="BD122" s="149" t="s">
        <v>6640</v>
      </c>
    </row>
    <row r="123" spans="1:56" s="149" customFormat="1"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t="s">
        <v>5480</v>
      </c>
      <c r="AR123"/>
      <c r="AS123" t="s">
        <v>5866</v>
      </c>
      <c r="AT123" s="149" t="s">
        <v>6181</v>
      </c>
      <c r="BC123" s="149" t="s">
        <v>6641</v>
      </c>
      <c r="BD123" s="149" t="s">
        <v>6642</v>
      </c>
    </row>
    <row r="124" spans="1:56" s="149" customFormat="1" x14ac:dyDescent="0.2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t="s">
        <v>5480</v>
      </c>
      <c r="AR124"/>
      <c r="AS124" t="s">
        <v>5867</v>
      </c>
      <c r="AT124" s="149" t="s">
        <v>6182</v>
      </c>
      <c r="BC124" s="149" t="s">
        <v>6643</v>
      </c>
      <c r="BD124" s="149" t="s">
        <v>6644</v>
      </c>
    </row>
    <row r="125" spans="1:56" s="149" customFormat="1"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t="s">
        <v>5480</v>
      </c>
      <c r="AR125"/>
      <c r="AS125" t="s">
        <v>5868</v>
      </c>
      <c r="AT125" s="149" t="s">
        <v>6183</v>
      </c>
      <c r="BC125" s="149" t="s">
        <v>6645</v>
      </c>
      <c r="BD125" s="149" t="s">
        <v>6646</v>
      </c>
    </row>
    <row r="126" spans="1:56" s="149" customFormat="1"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t="s">
        <v>5480</v>
      </c>
      <c r="AR126"/>
      <c r="AS126" t="s">
        <v>5869</v>
      </c>
      <c r="AT126" s="149" t="s">
        <v>6184</v>
      </c>
      <c r="BC126" s="149" t="s">
        <v>6647</v>
      </c>
      <c r="BD126" s="149" t="s">
        <v>6648</v>
      </c>
    </row>
    <row r="127" spans="1:56" s="149" customFormat="1"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t="s">
        <v>5480</v>
      </c>
      <c r="AR127"/>
      <c r="AS127" t="s">
        <v>5870</v>
      </c>
      <c r="AT127" s="149" t="s">
        <v>6185</v>
      </c>
      <c r="BC127" s="149" t="s">
        <v>6649</v>
      </c>
      <c r="BD127" s="149" t="s">
        <v>6650</v>
      </c>
    </row>
    <row r="128" spans="1:56" s="149" customFormat="1"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t="s">
        <v>5480</v>
      </c>
      <c r="AR128"/>
      <c r="AS128" t="s">
        <v>5871</v>
      </c>
      <c r="AT128" s="149" t="s">
        <v>6186</v>
      </c>
      <c r="BC128" s="149" t="s">
        <v>6651</v>
      </c>
      <c r="BD128" s="149" t="s">
        <v>6652</v>
      </c>
    </row>
    <row r="129" spans="1:56" s="149" customFormat="1"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t="s">
        <v>5480</v>
      </c>
      <c r="AR129"/>
      <c r="AS129" t="s">
        <v>5872</v>
      </c>
      <c r="AT129" s="149" t="s">
        <v>6187</v>
      </c>
      <c r="BC129" s="149" t="s">
        <v>6653</v>
      </c>
      <c r="BD129" s="149" t="s">
        <v>6654</v>
      </c>
    </row>
    <row r="130" spans="1:56" s="149" customFormat="1"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t="s">
        <v>5480</v>
      </c>
      <c r="AR130"/>
      <c r="AS130" t="s">
        <v>5873</v>
      </c>
      <c r="AT130" s="149" t="s">
        <v>6188</v>
      </c>
      <c r="BC130" s="149" t="s">
        <v>6655</v>
      </c>
      <c r="BD130" s="149" t="s">
        <v>6656</v>
      </c>
    </row>
    <row r="131" spans="1:56" s="149" customFormat="1"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t="s">
        <v>5480</v>
      </c>
      <c r="AR131"/>
      <c r="AS131" t="s">
        <v>5874</v>
      </c>
      <c r="AT131" s="149" t="s">
        <v>6189</v>
      </c>
      <c r="BC131" s="149" t="s">
        <v>6657</v>
      </c>
      <c r="BD131" s="149" t="s">
        <v>6658</v>
      </c>
    </row>
    <row r="132" spans="1:56" s="149" customFormat="1"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t="s">
        <v>5480</v>
      </c>
      <c r="AR132"/>
      <c r="AS132" t="s">
        <v>5875</v>
      </c>
      <c r="AT132" s="149" t="s">
        <v>6190</v>
      </c>
      <c r="BC132" s="149" t="s">
        <v>6659</v>
      </c>
      <c r="BD132" s="149" t="s">
        <v>6660</v>
      </c>
    </row>
    <row r="133" spans="1:56" s="149" customFormat="1"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t="s">
        <v>5480</v>
      </c>
      <c r="AR133"/>
      <c r="AS133" t="s">
        <v>5876</v>
      </c>
      <c r="AT133" s="149" t="s">
        <v>6191</v>
      </c>
      <c r="BC133" s="149" t="s">
        <v>6661</v>
      </c>
      <c r="BD133" s="149" t="s">
        <v>6662</v>
      </c>
    </row>
    <row r="134" spans="1:56" s="149" customFormat="1"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t="s">
        <v>5480</v>
      </c>
      <c r="AR134"/>
      <c r="AS134" t="s">
        <v>5877</v>
      </c>
      <c r="AT134" s="149" t="s">
        <v>6192</v>
      </c>
      <c r="BC134" s="149" t="s">
        <v>6663</v>
      </c>
      <c r="BD134" s="149" t="s">
        <v>6664</v>
      </c>
    </row>
    <row r="135" spans="1:56" s="149" customFormat="1"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t="s">
        <v>5480</v>
      </c>
      <c r="AR135"/>
      <c r="AS135" t="s">
        <v>5878</v>
      </c>
      <c r="AT135" s="149" t="s">
        <v>6193</v>
      </c>
      <c r="BC135" s="149" t="s">
        <v>6665</v>
      </c>
      <c r="BD135" s="149" t="s">
        <v>6666</v>
      </c>
    </row>
    <row r="136" spans="1:56" s="149" customFormat="1"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t="s">
        <v>5480</v>
      </c>
      <c r="AR136"/>
      <c r="AS136" t="s">
        <v>5879</v>
      </c>
      <c r="AT136" s="149" t="s">
        <v>6194</v>
      </c>
      <c r="BC136" s="149" t="s">
        <v>6667</v>
      </c>
      <c r="BD136" s="149" t="s">
        <v>6668</v>
      </c>
    </row>
    <row r="137" spans="1:56" s="149" customFormat="1"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t="s">
        <v>5480</v>
      </c>
      <c r="AR137"/>
      <c r="AS137" t="s">
        <v>5880</v>
      </c>
      <c r="AT137" s="149" t="s">
        <v>6195</v>
      </c>
      <c r="BC137" s="149" t="s">
        <v>6669</v>
      </c>
      <c r="BD137" s="149" t="s">
        <v>6670</v>
      </c>
    </row>
    <row r="138" spans="1:56" s="149" customFormat="1"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t="s">
        <v>5480</v>
      </c>
      <c r="AR138"/>
      <c r="AS138" t="s">
        <v>5881</v>
      </c>
      <c r="AT138" s="149" t="s">
        <v>6196</v>
      </c>
      <c r="BC138" s="149" t="s">
        <v>6671</v>
      </c>
      <c r="BD138" s="149" t="s">
        <v>6672</v>
      </c>
    </row>
    <row r="139" spans="1:56" s="149" customFormat="1"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t="s">
        <v>5480</v>
      </c>
      <c r="AR139"/>
      <c r="AS139" t="s">
        <v>5882</v>
      </c>
      <c r="AT139" s="149" t="s">
        <v>6197</v>
      </c>
      <c r="BC139" s="149" t="s">
        <v>6673</v>
      </c>
      <c r="BD139" s="149" t="s">
        <v>6674</v>
      </c>
    </row>
    <row r="140" spans="1:56" s="149" customFormat="1"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t="s">
        <v>5480</v>
      </c>
      <c r="AR140"/>
      <c r="AS140" t="s">
        <v>5883</v>
      </c>
      <c r="AT140" s="149" t="s">
        <v>6198</v>
      </c>
      <c r="BC140" s="149" t="s">
        <v>6675</v>
      </c>
      <c r="BD140" s="149" t="s">
        <v>6676</v>
      </c>
    </row>
    <row r="141" spans="1:56" s="149" customFormat="1"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t="s">
        <v>5480</v>
      </c>
      <c r="AR141"/>
      <c r="AS141" t="s">
        <v>5884</v>
      </c>
      <c r="AT141" s="149" t="s">
        <v>6199</v>
      </c>
      <c r="BC141" s="149" t="s">
        <v>6677</v>
      </c>
      <c r="BD141" s="149" t="s">
        <v>6678</v>
      </c>
    </row>
    <row r="142" spans="1:56" s="149" customFormat="1"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t="s">
        <v>5480</v>
      </c>
      <c r="AR142"/>
      <c r="AS142" t="s">
        <v>5885</v>
      </c>
      <c r="AT142" s="149" t="s">
        <v>6200</v>
      </c>
      <c r="BC142" s="149" t="s">
        <v>6679</v>
      </c>
      <c r="BD142" s="149" t="s">
        <v>6680</v>
      </c>
    </row>
    <row r="143" spans="1:56" s="149" customFormat="1"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t="s">
        <v>5480</v>
      </c>
      <c r="AR143"/>
      <c r="AS143" t="s">
        <v>5886</v>
      </c>
      <c r="AT143" s="149" t="s">
        <v>6201</v>
      </c>
      <c r="BC143" s="149" t="s">
        <v>6681</v>
      </c>
      <c r="BD143" s="149" t="s">
        <v>6682</v>
      </c>
    </row>
    <row r="144" spans="1:56" s="149" customFormat="1"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t="s">
        <v>5480</v>
      </c>
      <c r="AR144"/>
      <c r="AS144" t="s">
        <v>5887</v>
      </c>
      <c r="AT144" s="149" t="s">
        <v>6202</v>
      </c>
      <c r="BC144" s="149" t="s">
        <v>6683</v>
      </c>
      <c r="BD144" s="149" t="s">
        <v>6684</v>
      </c>
    </row>
    <row r="145" spans="1:56" s="149" customFormat="1"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t="s">
        <v>5480</v>
      </c>
      <c r="AR145"/>
      <c r="AS145" t="s">
        <v>5888</v>
      </c>
      <c r="AT145" s="149" t="s">
        <v>6203</v>
      </c>
      <c r="BC145" s="149" t="s">
        <v>6685</v>
      </c>
      <c r="BD145" s="149" t="s">
        <v>6686</v>
      </c>
    </row>
    <row r="146" spans="1:56" s="149" customFormat="1"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t="s">
        <v>5480</v>
      </c>
      <c r="AR146"/>
      <c r="AS146" t="s">
        <v>5889</v>
      </c>
      <c r="AT146" s="149" t="s">
        <v>6204</v>
      </c>
      <c r="BC146" s="149" t="s">
        <v>6687</v>
      </c>
      <c r="BD146" s="149" t="s">
        <v>6688</v>
      </c>
    </row>
    <row r="147" spans="1:56" s="149" customFormat="1"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t="s">
        <v>5480</v>
      </c>
      <c r="AR147"/>
      <c r="AS147" t="s">
        <v>5890</v>
      </c>
      <c r="AT147" s="149" t="s">
        <v>6205</v>
      </c>
      <c r="BC147" s="149" t="s">
        <v>6689</v>
      </c>
      <c r="BD147" s="149" t="s">
        <v>6690</v>
      </c>
    </row>
    <row r="148" spans="1:56" s="149" customFormat="1"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t="s">
        <v>5480</v>
      </c>
      <c r="AR148"/>
      <c r="AS148" t="s">
        <v>5891</v>
      </c>
      <c r="AT148" s="149" t="s">
        <v>6206</v>
      </c>
      <c r="BC148" s="149" t="s">
        <v>6691</v>
      </c>
      <c r="BD148" s="149" t="s">
        <v>6692</v>
      </c>
    </row>
    <row r="149" spans="1:56" s="149" customFormat="1"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t="s">
        <v>5480</v>
      </c>
      <c r="AR149"/>
      <c r="AS149" t="s">
        <v>5892</v>
      </c>
      <c r="AT149" s="149" t="s">
        <v>6207</v>
      </c>
      <c r="BC149" s="149" t="s">
        <v>6693</v>
      </c>
      <c r="BD149" s="149" t="s">
        <v>6694</v>
      </c>
    </row>
    <row r="150" spans="1:56" s="149" customFormat="1"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t="s">
        <v>5480</v>
      </c>
      <c r="AR150"/>
      <c r="AS150" t="s">
        <v>5893</v>
      </c>
      <c r="AT150" s="149" t="s">
        <v>6208</v>
      </c>
      <c r="BC150" s="149" t="s">
        <v>6695</v>
      </c>
      <c r="BD150" s="149" t="s">
        <v>6696</v>
      </c>
    </row>
    <row r="151" spans="1:56" s="149" customFormat="1"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t="s">
        <v>5480</v>
      </c>
      <c r="AR151"/>
      <c r="AS151" t="s">
        <v>5894</v>
      </c>
      <c r="AT151" s="149" t="s">
        <v>6209</v>
      </c>
      <c r="BC151" s="149" t="s">
        <v>6697</v>
      </c>
      <c r="BD151" s="149" t="s">
        <v>6698</v>
      </c>
    </row>
    <row r="152" spans="1:56" s="149" customFormat="1"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t="s">
        <v>5480</v>
      </c>
      <c r="AR152"/>
      <c r="AS152" t="s">
        <v>5895</v>
      </c>
      <c r="AT152" s="149" t="s">
        <v>6210</v>
      </c>
      <c r="BC152" s="149" t="s">
        <v>6699</v>
      </c>
      <c r="BD152" s="149" t="s">
        <v>6700</v>
      </c>
    </row>
    <row r="153" spans="1:56" s="149" customFormat="1"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t="s">
        <v>5480</v>
      </c>
      <c r="AR153"/>
      <c r="AS153" t="s">
        <v>5896</v>
      </c>
      <c r="AT153" s="149" t="s">
        <v>6211</v>
      </c>
      <c r="BC153" s="149" t="s">
        <v>6701</v>
      </c>
      <c r="BD153" s="149" t="s">
        <v>6702</v>
      </c>
    </row>
    <row r="154" spans="1:56" s="149" customFormat="1"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t="s">
        <v>5480</v>
      </c>
      <c r="AR154"/>
      <c r="AS154" t="s">
        <v>5897</v>
      </c>
      <c r="AT154" s="149" t="s">
        <v>6212</v>
      </c>
      <c r="BC154" s="149" t="s">
        <v>6703</v>
      </c>
      <c r="BD154" s="149" t="s">
        <v>6704</v>
      </c>
    </row>
    <row r="155" spans="1:56" s="149" customFormat="1"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t="s">
        <v>5480</v>
      </c>
      <c r="AR155"/>
      <c r="AS155" t="s">
        <v>5898</v>
      </c>
      <c r="AT155" s="149" t="s">
        <v>6213</v>
      </c>
      <c r="BC155" s="149" t="s">
        <v>6705</v>
      </c>
      <c r="BD155" s="149" t="s">
        <v>6706</v>
      </c>
    </row>
    <row r="156" spans="1:56" s="149" customFormat="1"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t="s">
        <v>5480</v>
      </c>
      <c r="AR156"/>
      <c r="AS156" t="s">
        <v>5899</v>
      </c>
      <c r="AT156" s="149" t="s">
        <v>6214</v>
      </c>
      <c r="BC156" s="149" t="s">
        <v>6707</v>
      </c>
      <c r="BD156" s="149" t="s">
        <v>6708</v>
      </c>
    </row>
    <row r="157" spans="1:56" s="149" customFormat="1"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t="s">
        <v>5480</v>
      </c>
      <c r="AR157"/>
      <c r="AS157" t="s">
        <v>5900</v>
      </c>
      <c r="AT157" s="149" t="s">
        <v>6215</v>
      </c>
      <c r="BC157" s="149" t="s">
        <v>6709</v>
      </c>
      <c r="BD157" s="149" t="s">
        <v>6710</v>
      </c>
    </row>
    <row r="158" spans="1:56" s="149" customFormat="1"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t="s">
        <v>5480</v>
      </c>
      <c r="AR158"/>
      <c r="AS158" t="s">
        <v>5901</v>
      </c>
      <c r="AT158" s="149" t="s">
        <v>6216</v>
      </c>
      <c r="BC158" s="149" t="s">
        <v>6711</v>
      </c>
      <c r="BD158" s="149" t="s">
        <v>6712</v>
      </c>
    </row>
    <row r="159" spans="1:56" s="149" customFormat="1"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t="s">
        <v>5480</v>
      </c>
      <c r="AR159"/>
      <c r="AS159" t="s">
        <v>5902</v>
      </c>
      <c r="AT159" s="149" t="s">
        <v>6217</v>
      </c>
      <c r="BC159" s="149" t="s">
        <v>6713</v>
      </c>
      <c r="BD159" s="149" t="s">
        <v>6714</v>
      </c>
    </row>
    <row r="160" spans="1:56" s="149" customFormat="1"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t="s">
        <v>5480</v>
      </c>
      <c r="AR160"/>
      <c r="AS160" t="s">
        <v>5903</v>
      </c>
      <c r="AT160" s="149" t="s">
        <v>6218</v>
      </c>
      <c r="BC160" s="149" t="s">
        <v>6715</v>
      </c>
      <c r="BD160" s="149" t="s">
        <v>6716</v>
      </c>
    </row>
    <row r="161" spans="1:56" s="149" customFormat="1"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t="s">
        <v>5480</v>
      </c>
      <c r="AR161"/>
      <c r="AS161" t="s">
        <v>5904</v>
      </c>
      <c r="AT161" s="149" t="s">
        <v>6219</v>
      </c>
      <c r="BC161" s="149" t="s">
        <v>6717</v>
      </c>
      <c r="BD161" s="149" t="s">
        <v>6718</v>
      </c>
    </row>
    <row r="162" spans="1:56" s="149" customFormat="1"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t="s">
        <v>5480</v>
      </c>
      <c r="AR162"/>
      <c r="AS162" t="s">
        <v>5905</v>
      </c>
      <c r="AT162" s="149" t="s">
        <v>6220</v>
      </c>
      <c r="BC162" s="149" t="s">
        <v>6719</v>
      </c>
      <c r="BD162" s="149" t="s">
        <v>6720</v>
      </c>
    </row>
    <row r="163" spans="1:56" s="149" customFormat="1"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t="s">
        <v>5480</v>
      </c>
      <c r="AR163"/>
      <c r="AS163" t="s">
        <v>5906</v>
      </c>
      <c r="AT163" s="149" t="s">
        <v>6221</v>
      </c>
      <c r="BC163" s="149" t="s">
        <v>6721</v>
      </c>
      <c r="BD163" s="149" t="s">
        <v>6722</v>
      </c>
    </row>
    <row r="164" spans="1:56" s="149" customFormat="1"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t="s">
        <v>5480</v>
      </c>
      <c r="AR164"/>
      <c r="AS164" t="s">
        <v>5907</v>
      </c>
      <c r="AT164" s="149" t="s">
        <v>6222</v>
      </c>
      <c r="BC164" s="149" t="s">
        <v>6723</v>
      </c>
      <c r="BD164" s="149" t="s">
        <v>6724</v>
      </c>
    </row>
    <row r="165" spans="1:56" s="149" customFormat="1"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t="s">
        <v>5480</v>
      </c>
      <c r="AR165"/>
      <c r="AS165" t="s">
        <v>5908</v>
      </c>
      <c r="AT165" s="149" t="s">
        <v>6223</v>
      </c>
      <c r="BC165" s="149" t="s">
        <v>6725</v>
      </c>
      <c r="BD165" s="149" t="s">
        <v>6726</v>
      </c>
    </row>
    <row r="166" spans="1:56" s="149" customFormat="1"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t="s">
        <v>5480</v>
      </c>
      <c r="AR166"/>
      <c r="AS166" t="s">
        <v>5909</v>
      </c>
      <c r="AT166" s="149" t="s">
        <v>6224</v>
      </c>
      <c r="BC166" s="149" t="s">
        <v>6727</v>
      </c>
      <c r="BD166" s="149" t="s">
        <v>6728</v>
      </c>
    </row>
    <row r="167" spans="1:56" s="149" customFormat="1"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t="s">
        <v>5480</v>
      </c>
      <c r="AR167"/>
      <c r="AS167" t="s">
        <v>5910</v>
      </c>
      <c r="AT167" s="149" t="s">
        <v>6225</v>
      </c>
      <c r="BC167" s="149" t="s">
        <v>6729</v>
      </c>
      <c r="BD167" s="149" t="s">
        <v>6730</v>
      </c>
    </row>
    <row r="168" spans="1:56" s="149" customFormat="1"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t="s">
        <v>5480</v>
      </c>
      <c r="AR168"/>
      <c r="AS168" t="s">
        <v>5911</v>
      </c>
      <c r="AT168" s="149" t="s">
        <v>6226</v>
      </c>
      <c r="BC168" s="149" t="s">
        <v>6731</v>
      </c>
      <c r="BD168" s="149" t="s">
        <v>6732</v>
      </c>
    </row>
    <row r="169" spans="1:56" s="149" customFormat="1"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t="s">
        <v>5480</v>
      </c>
      <c r="AR169"/>
      <c r="AS169" t="s">
        <v>5912</v>
      </c>
      <c r="AT169" s="149" t="s">
        <v>6227</v>
      </c>
      <c r="BC169" s="149" t="s">
        <v>6733</v>
      </c>
      <c r="BD169" s="149" t="s">
        <v>6734</v>
      </c>
    </row>
    <row r="170" spans="1:56" s="149" customFormat="1"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t="s">
        <v>5480</v>
      </c>
      <c r="AR170"/>
      <c r="AS170" t="s">
        <v>5913</v>
      </c>
      <c r="AT170" s="149" t="s">
        <v>6228</v>
      </c>
      <c r="BC170" s="149" t="s">
        <v>6735</v>
      </c>
      <c r="BD170" s="149" t="s">
        <v>6736</v>
      </c>
    </row>
    <row r="171" spans="1:56" s="149" customFormat="1"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t="s">
        <v>5480</v>
      </c>
      <c r="AR171"/>
      <c r="AS171" t="s">
        <v>5914</v>
      </c>
      <c r="AT171" s="149" t="s">
        <v>6229</v>
      </c>
      <c r="BC171" s="149" t="s">
        <v>6737</v>
      </c>
      <c r="BD171" s="149" t="s">
        <v>6738</v>
      </c>
    </row>
    <row r="172" spans="1:56" s="149" customFormat="1"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t="s">
        <v>5480</v>
      </c>
      <c r="AR172"/>
      <c r="AS172" t="s">
        <v>5915</v>
      </c>
      <c r="AT172" s="149" t="s">
        <v>6230</v>
      </c>
      <c r="BC172" s="149" t="s">
        <v>6739</v>
      </c>
      <c r="BD172" s="149" t="s">
        <v>6740</v>
      </c>
    </row>
    <row r="173" spans="1:56" s="149" customFormat="1"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t="s">
        <v>5480</v>
      </c>
      <c r="AR173"/>
      <c r="AS173" t="s">
        <v>5916</v>
      </c>
      <c r="AT173" s="149" t="s">
        <v>6231</v>
      </c>
      <c r="BC173" s="149" t="s">
        <v>6741</v>
      </c>
      <c r="BD173" s="149" t="s">
        <v>6742</v>
      </c>
    </row>
    <row r="174" spans="1:56" s="149" customFormat="1"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t="s">
        <v>5480</v>
      </c>
      <c r="AR174"/>
      <c r="AS174" t="s">
        <v>5917</v>
      </c>
      <c r="AT174" s="149" t="s">
        <v>6232</v>
      </c>
      <c r="BC174" s="149" t="s">
        <v>6743</v>
      </c>
      <c r="BD174" s="149" t="s">
        <v>6744</v>
      </c>
    </row>
    <row r="175" spans="1:56" s="149" customFormat="1"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t="s">
        <v>5480</v>
      </c>
      <c r="AR175"/>
      <c r="AS175" t="s">
        <v>5918</v>
      </c>
      <c r="AT175" s="149" t="s">
        <v>6233</v>
      </c>
      <c r="BC175" s="149" t="s">
        <v>6745</v>
      </c>
      <c r="BD175" s="149" t="s">
        <v>6746</v>
      </c>
    </row>
    <row r="176" spans="1:56" s="149" customFormat="1"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t="s">
        <v>5480</v>
      </c>
      <c r="AR176"/>
      <c r="AS176" t="s">
        <v>5919</v>
      </c>
      <c r="AT176" s="149" t="s">
        <v>6234</v>
      </c>
      <c r="BC176" s="149" t="s">
        <v>6747</v>
      </c>
      <c r="BD176" s="149" t="s">
        <v>6748</v>
      </c>
    </row>
    <row r="177" spans="1:56" s="149" customFormat="1"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t="s">
        <v>5480</v>
      </c>
      <c r="AR177"/>
      <c r="AS177" t="s">
        <v>5920</v>
      </c>
      <c r="AT177" s="149" t="s">
        <v>6235</v>
      </c>
      <c r="BC177" s="149" t="s">
        <v>6749</v>
      </c>
      <c r="BD177" s="149" t="s">
        <v>6750</v>
      </c>
    </row>
    <row r="178" spans="1:56" s="149" customFormat="1" x14ac:dyDescent="0.2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t="s">
        <v>5480</v>
      </c>
      <c r="AR178"/>
      <c r="AS178" t="s">
        <v>5921</v>
      </c>
      <c r="AT178" s="149" t="s">
        <v>6236</v>
      </c>
      <c r="BC178" s="149" t="s">
        <v>6751</v>
      </c>
      <c r="BD178" s="149" t="s">
        <v>6752</v>
      </c>
    </row>
    <row r="179" spans="1:56" s="149" customFormat="1" x14ac:dyDescent="0.2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t="s">
        <v>5480</v>
      </c>
      <c r="AR179"/>
      <c r="AS179" t="s">
        <v>5922</v>
      </c>
      <c r="AT179" s="149" t="s">
        <v>6237</v>
      </c>
      <c r="BC179" s="149" t="s">
        <v>6753</v>
      </c>
      <c r="BD179" s="149" t="s">
        <v>6754</v>
      </c>
    </row>
    <row r="180" spans="1:56" s="149" customFormat="1" x14ac:dyDescent="0.2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t="s">
        <v>5480</v>
      </c>
      <c r="AR180"/>
      <c r="AS180" t="s">
        <v>5923</v>
      </c>
      <c r="AT180" s="149" t="s">
        <v>6238</v>
      </c>
      <c r="BC180" s="149" t="s">
        <v>6755</v>
      </c>
      <c r="BD180" s="149" t="s">
        <v>6756</v>
      </c>
    </row>
    <row r="181" spans="1:56" s="149" customFormat="1" x14ac:dyDescent="0.2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t="s">
        <v>5480</v>
      </c>
      <c r="AR181"/>
      <c r="AS181" t="s">
        <v>5924</v>
      </c>
      <c r="AT181" s="149" t="s">
        <v>6239</v>
      </c>
      <c r="BC181" s="149" t="s">
        <v>6757</v>
      </c>
      <c r="BD181" s="149" t="s">
        <v>6758</v>
      </c>
    </row>
    <row r="182" spans="1:56" s="149" customFormat="1" x14ac:dyDescent="0.2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t="s">
        <v>5480</v>
      </c>
      <c r="AR182"/>
      <c r="AS182" t="s">
        <v>5925</v>
      </c>
      <c r="AT182" s="149" t="s">
        <v>6240</v>
      </c>
      <c r="BC182" s="149" t="s">
        <v>6759</v>
      </c>
      <c r="BD182" s="149" t="s">
        <v>6760</v>
      </c>
    </row>
    <row r="183" spans="1:56" s="149" customFormat="1" x14ac:dyDescent="0.2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t="s">
        <v>5480</v>
      </c>
      <c r="AR183"/>
      <c r="AS183" t="s">
        <v>5926</v>
      </c>
      <c r="AT183" s="149" t="s">
        <v>6241</v>
      </c>
      <c r="BC183" s="149" t="s">
        <v>6761</v>
      </c>
      <c r="BD183" s="149" t="s">
        <v>6762</v>
      </c>
    </row>
    <row r="184" spans="1:56" s="149" customFormat="1" x14ac:dyDescent="0.2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t="s">
        <v>5480</v>
      </c>
      <c r="AR184"/>
      <c r="AS184" t="s">
        <v>5927</v>
      </c>
      <c r="AT184" s="149" t="s">
        <v>6242</v>
      </c>
      <c r="BC184" s="149" t="s">
        <v>6763</v>
      </c>
      <c r="BD184" s="149" t="s">
        <v>6764</v>
      </c>
    </row>
    <row r="185" spans="1:56" s="149" customFormat="1" x14ac:dyDescent="0.2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t="s">
        <v>5480</v>
      </c>
      <c r="AR185"/>
      <c r="AS185" t="s">
        <v>5928</v>
      </c>
      <c r="AT185" s="149" t="s">
        <v>6243</v>
      </c>
      <c r="BC185" s="149" t="s">
        <v>6765</v>
      </c>
      <c r="BD185" s="149" t="s">
        <v>6766</v>
      </c>
    </row>
    <row r="186" spans="1:56" s="149" customFormat="1" x14ac:dyDescent="0.25">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t="s">
        <v>5480</v>
      </c>
      <c r="AR186"/>
      <c r="AS186" t="s">
        <v>5929</v>
      </c>
      <c r="AT186" s="149" t="s">
        <v>6244</v>
      </c>
      <c r="BC186" s="149" t="s">
        <v>6767</v>
      </c>
      <c r="BD186" s="149" t="s">
        <v>6768</v>
      </c>
    </row>
    <row r="187" spans="1:56" s="149" customFormat="1" x14ac:dyDescent="0.25">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t="s">
        <v>5480</v>
      </c>
      <c r="AR187"/>
      <c r="AS187" t="s">
        <v>5930</v>
      </c>
      <c r="AT187" s="149" t="s">
        <v>6245</v>
      </c>
      <c r="BC187" s="149" t="s">
        <v>6769</v>
      </c>
      <c r="BD187" s="149" t="s">
        <v>6770</v>
      </c>
    </row>
    <row r="188" spans="1:56" s="149" customFormat="1" x14ac:dyDescent="0.25">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t="s">
        <v>5480</v>
      </c>
      <c r="AR188"/>
      <c r="AS188" t="s">
        <v>5931</v>
      </c>
      <c r="AT188" s="149" t="s">
        <v>6246</v>
      </c>
      <c r="BC188" s="149" t="s">
        <v>6771</v>
      </c>
      <c r="BD188" s="149" t="s">
        <v>6772</v>
      </c>
    </row>
    <row r="189" spans="1:56" s="149" customFormat="1" x14ac:dyDescent="0.25">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t="s">
        <v>5480</v>
      </c>
      <c r="AR189"/>
      <c r="AS189" t="s">
        <v>5932</v>
      </c>
      <c r="AT189" s="149" t="s">
        <v>6247</v>
      </c>
      <c r="BC189" s="149" t="s">
        <v>6773</v>
      </c>
      <c r="BD189" s="149" t="s">
        <v>6774</v>
      </c>
    </row>
    <row r="190" spans="1:56" s="149" customFormat="1" x14ac:dyDescent="0.25">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t="s">
        <v>5480</v>
      </c>
      <c r="AR190"/>
      <c r="AS190" t="s">
        <v>5933</v>
      </c>
      <c r="AT190" s="149" t="s">
        <v>6248</v>
      </c>
      <c r="BC190" s="149" t="s">
        <v>6775</v>
      </c>
      <c r="BD190" s="149" t="s">
        <v>6776</v>
      </c>
    </row>
    <row r="191" spans="1:56" s="149" customFormat="1" x14ac:dyDescent="0.2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t="s">
        <v>5480</v>
      </c>
      <c r="AR191"/>
      <c r="AS191" t="s">
        <v>5934</v>
      </c>
      <c r="AT191" s="149" t="s">
        <v>6249</v>
      </c>
      <c r="BC191" s="149" t="s">
        <v>6777</v>
      </c>
      <c r="BD191" s="149" t="s">
        <v>6778</v>
      </c>
    </row>
    <row r="192" spans="1:56" s="149" customFormat="1" x14ac:dyDescent="0.25">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t="s">
        <v>5480</v>
      </c>
      <c r="AR192"/>
      <c r="AS192" t="s">
        <v>5935</v>
      </c>
      <c r="AT192" s="149" t="s">
        <v>6250</v>
      </c>
      <c r="BC192" s="149" t="s">
        <v>6779</v>
      </c>
      <c r="BD192" s="149" t="s">
        <v>6780</v>
      </c>
    </row>
    <row r="193" spans="1:56" s="149" customFormat="1" x14ac:dyDescent="0.25">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t="s">
        <v>5480</v>
      </c>
      <c r="AR193"/>
      <c r="AS193" t="s">
        <v>5936</v>
      </c>
      <c r="AT193" s="149" t="s">
        <v>6251</v>
      </c>
      <c r="BC193" s="149" t="s">
        <v>6781</v>
      </c>
      <c r="BD193" s="149" t="s">
        <v>6782</v>
      </c>
    </row>
    <row r="194" spans="1:56" s="149" customFormat="1" x14ac:dyDescent="0.2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t="s">
        <v>5480</v>
      </c>
      <c r="AR194"/>
      <c r="AS194" t="s">
        <v>5937</v>
      </c>
      <c r="AT194" s="149" t="s">
        <v>6252</v>
      </c>
      <c r="BC194" s="149" t="s">
        <v>6783</v>
      </c>
      <c r="BD194" s="149" t="s">
        <v>6784</v>
      </c>
    </row>
    <row r="195" spans="1:56" s="149" customFormat="1" x14ac:dyDescent="0.25">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t="s">
        <v>5480</v>
      </c>
      <c r="AR195"/>
      <c r="AS195" t="s">
        <v>5938</v>
      </c>
      <c r="AT195" s="149" t="s">
        <v>6253</v>
      </c>
      <c r="BC195" s="149" t="s">
        <v>6785</v>
      </c>
      <c r="BD195" s="149" t="s">
        <v>6786</v>
      </c>
    </row>
    <row r="196" spans="1:56" s="149" customFormat="1" x14ac:dyDescent="0.25">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t="s">
        <v>5480</v>
      </c>
      <c r="AR196"/>
      <c r="AS196" t="s">
        <v>5939</v>
      </c>
      <c r="AT196" s="149" t="s">
        <v>6254</v>
      </c>
      <c r="BC196" s="149" t="s">
        <v>6787</v>
      </c>
      <c r="BD196" s="149" t="s">
        <v>6788</v>
      </c>
    </row>
    <row r="197" spans="1:56" s="149" customFormat="1" x14ac:dyDescent="0.25">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t="s">
        <v>5480</v>
      </c>
      <c r="AR197"/>
      <c r="AS197" t="s">
        <v>5940</v>
      </c>
      <c r="AT197" s="149" t="s">
        <v>6255</v>
      </c>
      <c r="BC197" s="149" t="s">
        <v>6789</v>
      </c>
      <c r="BD197" s="149" t="s">
        <v>6790</v>
      </c>
    </row>
    <row r="198" spans="1:56" s="149" customFormat="1" x14ac:dyDescent="0.25">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t="s">
        <v>5480</v>
      </c>
      <c r="AR198"/>
      <c r="AS198" t="s">
        <v>5941</v>
      </c>
      <c r="AT198" s="149" t="s">
        <v>6256</v>
      </c>
      <c r="BC198" s="149" t="s">
        <v>6791</v>
      </c>
      <c r="BD198" s="149" t="s">
        <v>6792</v>
      </c>
    </row>
    <row r="199" spans="1:56" s="149" customFormat="1" x14ac:dyDescent="0.25">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t="s">
        <v>5480</v>
      </c>
      <c r="AR199"/>
      <c r="AS199" t="s">
        <v>5942</v>
      </c>
      <c r="AT199" s="149" t="s">
        <v>6257</v>
      </c>
      <c r="BC199" s="149" t="s">
        <v>6793</v>
      </c>
      <c r="BD199" s="149" t="s">
        <v>6794</v>
      </c>
    </row>
    <row r="200" spans="1:56" s="149" customFormat="1" x14ac:dyDescent="0.25">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t="s">
        <v>5480</v>
      </c>
      <c r="AR200"/>
      <c r="AS200" t="s">
        <v>5943</v>
      </c>
      <c r="AT200" s="149" t="s">
        <v>6258</v>
      </c>
      <c r="BC200" s="149" t="s">
        <v>6795</v>
      </c>
      <c r="BD200" s="149" t="s">
        <v>6796</v>
      </c>
    </row>
    <row r="201" spans="1:56" s="149" customFormat="1" x14ac:dyDescent="0.25">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t="s">
        <v>5480</v>
      </c>
      <c r="AR201"/>
      <c r="AS201" t="s">
        <v>5944</v>
      </c>
      <c r="AT201" s="149" t="s">
        <v>6259</v>
      </c>
      <c r="BC201" s="149" t="s">
        <v>6797</v>
      </c>
      <c r="BD201" s="149" t="s">
        <v>6798</v>
      </c>
    </row>
    <row r="202" spans="1:56" s="149" customFormat="1" x14ac:dyDescent="0.25">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t="s">
        <v>5480</v>
      </c>
      <c r="AR202"/>
      <c r="AS202" t="s">
        <v>5945</v>
      </c>
      <c r="AT202" s="149" t="s">
        <v>6260</v>
      </c>
      <c r="BC202" s="149" t="s">
        <v>6799</v>
      </c>
      <c r="BD202" s="149" t="s">
        <v>6800</v>
      </c>
    </row>
    <row r="203" spans="1:56" s="149" customFormat="1" x14ac:dyDescent="0.25">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t="s">
        <v>5480</v>
      </c>
      <c r="AR203"/>
      <c r="AS203" t="s">
        <v>5946</v>
      </c>
      <c r="AT203" s="149" t="s">
        <v>6261</v>
      </c>
      <c r="BC203" s="149" t="s">
        <v>6801</v>
      </c>
      <c r="BD203" s="149" t="s">
        <v>6802</v>
      </c>
    </row>
    <row r="204" spans="1:56" s="149" customFormat="1" x14ac:dyDescent="0.2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t="s">
        <v>5480</v>
      </c>
      <c r="AR204"/>
      <c r="AS204" t="s">
        <v>5947</v>
      </c>
      <c r="AT204" s="149" t="s">
        <v>6262</v>
      </c>
      <c r="BC204" s="149" t="s">
        <v>6803</v>
      </c>
      <c r="BD204" s="149" t="s">
        <v>6802</v>
      </c>
    </row>
    <row r="205" spans="1:56" s="149" customFormat="1" x14ac:dyDescent="0.25">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t="s">
        <v>5480</v>
      </c>
      <c r="AR205"/>
      <c r="AS205" t="s">
        <v>5948</v>
      </c>
      <c r="AT205" s="149" t="s">
        <v>6263</v>
      </c>
      <c r="BC205" s="149" t="s">
        <v>6804</v>
      </c>
      <c r="BD205" s="149" t="s">
        <v>6805</v>
      </c>
    </row>
    <row r="206" spans="1:56" s="149" customFormat="1" x14ac:dyDescent="0.25">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t="s">
        <v>5480</v>
      </c>
      <c r="AR206"/>
      <c r="AS206" t="s">
        <v>5949</v>
      </c>
      <c r="AT206" s="149" t="s">
        <v>6264</v>
      </c>
    </row>
    <row r="207" spans="1:56" s="149" customFormat="1" x14ac:dyDescent="0.25">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t="s">
        <v>5480</v>
      </c>
      <c r="AR207"/>
      <c r="AS207" t="s">
        <v>5950</v>
      </c>
      <c r="AT207" s="149" t="s">
        <v>6265</v>
      </c>
    </row>
    <row r="208" spans="1:56" s="149" customFormat="1" x14ac:dyDescent="0.25">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t="s">
        <v>5480</v>
      </c>
      <c r="AR208"/>
      <c r="AS208" t="s">
        <v>5951</v>
      </c>
      <c r="AT208" s="149" t="s">
        <v>6266</v>
      </c>
    </row>
    <row r="209" spans="1:46" s="149" customFormat="1" x14ac:dyDescent="0.25">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t="s">
        <v>5480</v>
      </c>
      <c r="AR209"/>
      <c r="AS209" t="s">
        <v>5952</v>
      </c>
      <c r="AT209" s="149" t="s">
        <v>6267</v>
      </c>
    </row>
    <row r="210" spans="1:46" s="149" customFormat="1" x14ac:dyDescent="0.25">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t="s">
        <v>5480</v>
      </c>
      <c r="AR210"/>
      <c r="AS210" t="s">
        <v>5953</v>
      </c>
      <c r="AT210" s="149" t="s">
        <v>6268</v>
      </c>
    </row>
    <row r="211" spans="1:46" s="149" customFormat="1" x14ac:dyDescent="0.25">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t="s">
        <v>5480</v>
      </c>
      <c r="AR211"/>
      <c r="AS211" t="s">
        <v>5954</v>
      </c>
      <c r="AT211" s="149" t="s">
        <v>6269</v>
      </c>
    </row>
    <row r="212" spans="1:46" s="149" customFormat="1" x14ac:dyDescent="0.25">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t="s">
        <v>5480</v>
      </c>
      <c r="AR212"/>
      <c r="AS212" t="s">
        <v>5955</v>
      </c>
      <c r="AT212" s="149" t="s">
        <v>6270</v>
      </c>
    </row>
    <row r="213" spans="1:46" s="149" customFormat="1" x14ac:dyDescent="0.25">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t="s">
        <v>5480</v>
      </c>
      <c r="AR213"/>
      <c r="AS213" t="s">
        <v>5956</v>
      </c>
      <c r="AT213" s="149" t="s">
        <v>6271</v>
      </c>
    </row>
    <row r="214" spans="1:46" s="149" customFormat="1" x14ac:dyDescent="0.25">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t="s">
        <v>5480</v>
      </c>
      <c r="AR214"/>
      <c r="AS214" t="s">
        <v>5957</v>
      </c>
      <c r="AT214" s="149" t="s">
        <v>6272</v>
      </c>
    </row>
    <row r="215" spans="1:46" s="149" customFormat="1" x14ac:dyDescent="0.25">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t="s">
        <v>5480</v>
      </c>
      <c r="AR215"/>
      <c r="AS215" t="s">
        <v>5958</v>
      </c>
      <c r="AT215" s="149" t="s">
        <v>6273</v>
      </c>
    </row>
    <row r="216" spans="1:46" s="149" customFormat="1" x14ac:dyDescent="0.2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t="s">
        <v>5480</v>
      </c>
      <c r="AR216"/>
      <c r="AS216" t="s">
        <v>5959</v>
      </c>
      <c r="AT216" s="149" t="s">
        <v>6274</v>
      </c>
    </row>
    <row r="217" spans="1:46" s="149" customFormat="1" x14ac:dyDescent="0.2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t="s">
        <v>5480</v>
      </c>
      <c r="AR217"/>
      <c r="AS217" t="s">
        <v>5960</v>
      </c>
      <c r="AT217" s="149" t="s">
        <v>6275</v>
      </c>
    </row>
    <row r="218" spans="1:46" s="149" customFormat="1" x14ac:dyDescent="0.2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t="s">
        <v>5480</v>
      </c>
      <c r="AR218"/>
      <c r="AS218" t="s">
        <v>5961</v>
      </c>
      <c r="AT218" s="149" t="s">
        <v>6276</v>
      </c>
    </row>
    <row r="219" spans="1:46" s="149" customFormat="1"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t="s">
        <v>5480</v>
      </c>
      <c r="AR219"/>
      <c r="AS219" t="s">
        <v>5962</v>
      </c>
      <c r="AT219" s="149" t="s">
        <v>6277</v>
      </c>
    </row>
    <row r="220" spans="1:46" s="149" customFormat="1"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t="s">
        <v>5480</v>
      </c>
      <c r="AR220"/>
      <c r="AS220" t="s">
        <v>5963</v>
      </c>
      <c r="AT220" s="149" t="s">
        <v>6278</v>
      </c>
    </row>
    <row r="221" spans="1:46" s="149" customFormat="1"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t="s">
        <v>5480</v>
      </c>
      <c r="AR221"/>
      <c r="AS221" t="s">
        <v>5964</v>
      </c>
      <c r="AT221" s="149" t="s">
        <v>6279</v>
      </c>
    </row>
    <row r="222" spans="1:46" s="149" customFormat="1"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t="s">
        <v>5480</v>
      </c>
      <c r="AR222"/>
      <c r="AS222" t="s">
        <v>5965</v>
      </c>
      <c r="AT222" s="149" t="s">
        <v>6280</v>
      </c>
    </row>
    <row r="223" spans="1:46" s="149" customFormat="1"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t="s">
        <v>5480</v>
      </c>
      <c r="AR223"/>
      <c r="AS223" t="s">
        <v>5966</v>
      </c>
      <c r="AT223" s="149" t="s">
        <v>6281</v>
      </c>
    </row>
    <row r="224" spans="1:46" s="149" customFormat="1"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t="s">
        <v>5480</v>
      </c>
      <c r="AR224"/>
      <c r="AS224" t="s">
        <v>5967</v>
      </c>
      <c r="AT224" s="149" t="s">
        <v>6282</v>
      </c>
    </row>
    <row r="225" spans="1:46" s="149" customFormat="1"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t="s">
        <v>5480</v>
      </c>
      <c r="AR225"/>
      <c r="AS225" t="s">
        <v>5968</v>
      </c>
      <c r="AT225" s="149" t="s">
        <v>6283</v>
      </c>
    </row>
    <row r="226" spans="1:46" s="149" customFormat="1"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t="s">
        <v>5480</v>
      </c>
      <c r="AR226"/>
      <c r="AS226" t="s">
        <v>5969</v>
      </c>
      <c r="AT226" s="149" t="s">
        <v>6284</v>
      </c>
    </row>
    <row r="227" spans="1:46" s="149" customFormat="1"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t="s">
        <v>5480</v>
      </c>
      <c r="AR227"/>
      <c r="AS227" t="s">
        <v>5970</v>
      </c>
      <c r="AT227" s="149" t="s">
        <v>6285</v>
      </c>
    </row>
    <row r="228" spans="1:46" s="149" customFormat="1"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t="s">
        <v>5480</v>
      </c>
      <c r="AR228"/>
      <c r="AS228" t="s">
        <v>5971</v>
      </c>
      <c r="AT228" s="149" t="s">
        <v>6286</v>
      </c>
    </row>
    <row r="229" spans="1:46" s="149" customFormat="1"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t="s">
        <v>5480</v>
      </c>
      <c r="AR229"/>
      <c r="AS229" t="s">
        <v>5972</v>
      </c>
      <c r="AT229" s="149" t="s">
        <v>6287</v>
      </c>
    </row>
    <row r="230" spans="1:46" s="149" customFormat="1"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t="s">
        <v>5480</v>
      </c>
      <c r="AR230"/>
      <c r="AS230" t="s">
        <v>5973</v>
      </c>
      <c r="AT230" s="149" t="s">
        <v>6288</v>
      </c>
    </row>
    <row r="231" spans="1:46" s="149" customFormat="1"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t="s">
        <v>5480</v>
      </c>
      <c r="AR231"/>
      <c r="AS231" t="s">
        <v>5974</v>
      </c>
      <c r="AT231" s="149" t="s">
        <v>6289</v>
      </c>
    </row>
    <row r="232" spans="1:46" s="149" customFormat="1"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t="s">
        <v>5480</v>
      </c>
      <c r="AR232"/>
      <c r="AS232" t="s">
        <v>5975</v>
      </c>
      <c r="AT232" s="149" t="s">
        <v>6290</v>
      </c>
    </row>
    <row r="233" spans="1:46" s="149" customFormat="1"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t="s">
        <v>5480</v>
      </c>
      <c r="AR233"/>
      <c r="AS233" t="s">
        <v>5976</v>
      </c>
      <c r="AT233" s="149" t="s">
        <v>6291</v>
      </c>
    </row>
    <row r="234" spans="1:46" s="149" customFormat="1"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t="s">
        <v>5480</v>
      </c>
      <c r="AR234"/>
      <c r="AS234" t="s">
        <v>5977</v>
      </c>
      <c r="AT234" s="149" t="s">
        <v>6292</v>
      </c>
    </row>
    <row r="235" spans="1:46" s="149" customFormat="1"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t="s">
        <v>5480</v>
      </c>
      <c r="AR235"/>
      <c r="AS235" t="s">
        <v>5978</v>
      </c>
      <c r="AT235" s="149" t="s">
        <v>6293</v>
      </c>
    </row>
    <row r="236" spans="1:46" s="149" customFormat="1"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t="s">
        <v>5480</v>
      </c>
      <c r="AR236"/>
      <c r="AS236" t="s">
        <v>5979</v>
      </c>
      <c r="AT236" s="149" t="s">
        <v>6294</v>
      </c>
    </row>
    <row r="237" spans="1:46" s="149" customFormat="1"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t="s">
        <v>5480</v>
      </c>
      <c r="AR237"/>
      <c r="AS237" t="s">
        <v>5980</v>
      </c>
      <c r="AT237" s="149" t="s">
        <v>6295</v>
      </c>
    </row>
    <row r="238" spans="1:46" s="149" customFormat="1"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t="s">
        <v>5480</v>
      </c>
      <c r="AR238"/>
      <c r="AS238" t="s">
        <v>5981</v>
      </c>
      <c r="AT238" s="149" t="s">
        <v>6296</v>
      </c>
    </row>
    <row r="239" spans="1:46" s="149" customFormat="1"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t="s">
        <v>5480</v>
      </c>
      <c r="AR239"/>
      <c r="AS239" t="s">
        <v>5982</v>
      </c>
      <c r="AT239" s="149" t="s">
        <v>6297</v>
      </c>
    </row>
    <row r="240" spans="1:46" s="149" customFormat="1"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t="s">
        <v>5480</v>
      </c>
      <c r="AR240"/>
      <c r="AS240" t="s">
        <v>5983</v>
      </c>
      <c r="AT240" s="149" t="s">
        <v>6298</v>
      </c>
    </row>
    <row r="241" spans="1:46" s="149" customFormat="1"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t="s">
        <v>5480</v>
      </c>
      <c r="AR241"/>
      <c r="AS241" t="s">
        <v>5984</v>
      </c>
      <c r="AT241" s="149" t="s">
        <v>6299</v>
      </c>
    </row>
    <row r="242" spans="1:46" s="149" customFormat="1"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t="s">
        <v>5480</v>
      </c>
      <c r="AR242"/>
      <c r="AS242" t="s">
        <v>5985</v>
      </c>
      <c r="AT242" s="149" t="s">
        <v>6300</v>
      </c>
    </row>
    <row r="243" spans="1:46" s="149" customFormat="1"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t="s">
        <v>5480</v>
      </c>
      <c r="AR243"/>
      <c r="AS243" t="s">
        <v>5986</v>
      </c>
      <c r="AT243" s="149" t="s">
        <v>6301</v>
      </c>
    </row>
    <row r="244" spans="1:46" s="149" customFormat="1"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t="s">
        <v>5480</v>
      </c>
      <c r="AR244"/>
      <c r="AS244" t="s">
        <v>5987</v>
      </c>
      <c r="AT244" s="149" t="s">
        <v>6302</v>
      </c>
    </row>
    <row r="245" spans="1:46" s="149" customFormat="1"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t="s">
        <v>5480</v>
      </c>
      <c r="AR245"/>
      <c r="AS245" t="s">
        <v>5988</v>
      </c>
      <c r="AT245" s="149" t="s">
        <v>6303</v>
      </c>
    </row>
    <row r="246" spans="1:46" s="149" customFormat="1"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t="s">
        <v>5480</v>
      </c>
      <c r="AR246"/>
      <c r="AS246" t="s">
        <v>5989</v>
      </c>
      <c r="AT246" s="149" t="s">
        <v>6304</v>
      </c>
    </row>
    <row r="247" spans="1:46" s="149" customFormat="1"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t="s">
        <v>5480</v>
      </c>
      <c r="AR247"/>
      <c r="AS247" t="s">
        <v>5990</v>
      </c>
      <c r="AT247" s="149" t="s">
        <v>6305</v>
      </c>
    </row>
    <row r="248" spans="1:46" s="149" customFormat="1"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t="s">
        <v>5480</v>
      </c>
      <c r="AR248"/>
      <c r="AS248" t="s">
        <v>5991</v>
      </c>
      <c r="AT248" s="149" t="s">
        <v>6306</v>
      </c>
    </row>
    <row r="249" spans="1:46" s="149" customFormat="1"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t="s">
        <v>5480</v>
      </c>
      <c r="AR249"/>
      <c r="AS249" t="s">
        <v>5992</v>
      </c>
      <c r="AT249" s="149" t="s">
        <v>6307</v>
      </c>
    </row>
    <row r="250" spans="1:46" s="149" customFormat="1"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t="s">
        <v>5480</v>
      </c>
      <c r="AR250"/>
      <c r="AS250" t="s">
        <v>5993</v>
      </c>
      <c r="AT250" s="149" t="s">
        <v>6308</v>
      </c>
    </row>
    <row r="251" spans="1:46" s="149" customFormat="1"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t="s">
        <v>5480</v>
      </c>
      <c r="AR251"/>
      <c r="AS251" t="s">
        <v>5994</v>
      </c>
      <c r="AT251" s="149" t="s">
        <v>6304</v>
      </c>
    </row>
    <row r="252" spans="1:46" s="149" customFormat="1"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t="s">
        <v>5480</v>
      </c>
      <c r="AR252"/>
      <c r="AS252" t="s">
        <v>5995</v>
      </c>
      <c r="AT252" s="149" t="s">
        <v>6309</v>
      </c>
    </row>
    <row r="253" spans="1:46" s="149" customFormat="1"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t="s">
        <v>5480</v>
      </c>
      <c r="AR253"/>
      <c r="AS253" t="s">
        <v>5996</v>
      </c>
      <c r="AT253" s="149" t="s">
        <v>6310</v>
      </c>
    </row>
    <row r="254" spans="1:46" s="149" customFormat="1"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t="s">
        <v>5480</v>
      </c>
      <c r="AR254"/>
      <c r="AS254" t="s">
        <v>5997</v>
      </c>
      <c r="AT254" s="149" t="s">
        <v>6311</v>
      </c>
    </row>
    <row r="255" spans="1:46" s="149" customFormat="1"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t="s">
        <v>5480</v>
      </c>
      <c r="AR255"/>
      <c r="AS255" t="s">
        <v>5998</v>
      </c>
      <c r="AT255" s="149" t="s">
        <v>6312</v>
      </c>
    </row>
    <row r="256" spans="1:46" s="149" customFormat="1"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t="s">
        <v>5480</v>
      </c>
      <c r="AR256"/>
      <c r="AS256" t="s">
        <v>5999</v>
      </c>
      <c r="AT256" s="149" t="s">
        <v>6312</v>
      </c>
    </row>
    <row r="257" spans="1:46" s="149" customFormat="1"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t="s">
        <v>5480</v>
      </c>
      <c r="AR257"/>
      <c r="AS257" t="s">
        <v>6000</v>
      </c>
      <c r="AT257" s="149" t="s">
        <v>6312</v>
      </c>
    </row>
    <row r="258" spans="1:46" s="149" customFormat="1"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t="s">
        <v>5480</v>
      </c>
      <c r="AR258"/>
      <c r="AS258" t="s">
        <v>6001</v>
      </c>
      <c r="AT258" s="149" t="s">
        <v>6313</v>
      </c>
    </row>
    <row r="259" spans="1:46" s="149" customFormat="1"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t="s">
        <v>5480</v>
      </c>
      <c r="AR259"/>
      <c r="AS259" t="s">
        <v>6002</v>
      </c>
      <c r="AT259" s="149" t="s">
        <v>6314</v>
      </c>
    </row>
    <row r="260" spans="1:46" s="149" customFormat="1"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t="s">
        <v>5480</v>
      </c>
      <c r="AR260"/>
      <c r="AS260" t="s">
        <v>6003</v>
      </c>
      <c r="AT260" s="149" t="s">
        <v>6315</v>
      </c>
    </row>
    <row r="261" spans="1:46" s="149" customFormat="1"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t="s">
        <v>5480</v>
      </c>
      <c r="AR261"/>
      <c r="AS261" t="s">
        <v>6004</v>
      </c>
      <c r="AT261" s="149" t="s">
        <v>6316</v>
      </c>
    </row>
    <row r="262" spans="1:46" s="149" customFormat="1"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t="s">
        <v>5480</v>
      </c>
      <c r="AR262"/>
      <c r="AS262" t="s">
        <v>6005</v>
      </c>
      <c r="AT262" s="149" t="s">
        <v>6317</v>
      </c>
    </row>
    <row r="263" spans="1:46" s="149" customFormat="1"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t="s">
        <v>5480</v>
      </c>
      <c r="AR263"/>
      <c r="AS263" t="s">
        <v>6006</v>
      </c>
      <c r="AT263" s="149" t="s">
        <v>6318</v>
      </c>
    </row>
    <row r="264" spans="1:46" s="149" customFormat="1"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t="s">
        <v>5480</v>
      </c>
      <c r="AR264"/>
      <c r="AS264" t="s">
        <v>6007</v>
      </c>
      <c r="AT264" s="149" t="s">
        <v>6319</v>
      </c>
    </row>
    <row r="265" spans="1:46" s="149" customFormat="1"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t="s">
        <v>5480</v>
      </c>
      <c r="AR265"/>
      <c r="AS265" t="s">
        <v>6008</v>
      </c>
      <c r="AT265" s="149" t="s">
        <v>6320</v>
      </c>
    </row>
    <row r="266" spans="1:46" s="149" customFormat="1"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t="s">
        <v>5480</v>
      </c>
      <c r="AR266"/>
      <c r="AS266" t="s">
        <v>6009</v>
      </c>
      <c r="AT266" s="149" t="s">
        <v>6321</v>
      </c>
    </row>
    <row r="267" spans="1:46" s="149" customFormat="1"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t="s">
        <v>5480</v>
      </c>
      <c r="AR267"/>
      <c r="AS267" t="s">
        <v>6010</v>
      </c>
      <c r="AT267" s="149" t="s">
        <v>6322</v>
      </c>
    </row>
    <row r="268" spans="1:46" s="149" customFormat="1"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t="s">
        <v>5480</v>
      </c>
      <c r="AR268"/>
      <c r="AS268" t="s">
        <v>6011</v>
      </c>
      <c r="AT268" s="149" t="s">
        <v>6323</v>
      </c>
    </row>
    <row r="269" spans="1:46" s="149" customFormat="1"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t="s">
        <v>5480</v>
      </c>
      <c r="AR269"/>
      <c r="AS269" t="s">
        <v>6012</v>
      </c>
      <c r="AT269" s="149" t="s">
        <v>6324</v>
      </c>
    </row>
    <row r="270" spans="1:46" s="149" customFormat="1"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t="s">
        <v>5480</v>
      </c>
      <c r="AR270"/>
      <c r="AS270" t="s">
        <v>6013</v>
      </c>
      <c r="AT270" s="149" t="s">
        <v>6325</v>
      </c>
    </row>
    <row r="271" spans="1:46" s="149" customFormat="1"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t="s">
        <v>5480</v>
      </c>
      <c r="AR271"/>
      <c r="AS271" t="s">
        <v>6014</v>
      </c>
      <c r="AT271" s="149" t="s">
        <v>6326</v>
      </c>
    </row>
    <row r="272" spans="1:46" s="149" customFormat="1"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t="s">
        <v>5480</v>
      </c>
      <c r="AR272"/>
      <c r="AS272" t="s">
        <v>6015</v>
      </c>
      <c r="AT272" s="149" t="s">
        <v>6327</v>
      </c>
    </row>
    <row r="273" spans="1:46" s="149" customFormat="1"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t="s">
        <v>5480</v>
      </c>
      <c r="AR273"/>
      <c r="AS273" t="s">
        <v>6016</v>
      </c>
      <c r="AT273" s="149" t="s">
        <v>6328</v>
      </c>
    </row>
    <row r="274" spans="1:46" s="149" customFormat="1"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t="s">
        <v>5480</v>
      </c>
      <c r="AR274"/>
      <c r="AS274" t="s">
        <v>6017</v>
      </c>
      <c r="AT274" s="149" t="s">
        <v>6329</v>
      </c>
    </row>
    <row r="275" spans="1:46" s="149" customFormat="1"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t="s">
        <v>5480</v>
      </c>
      <c r="AR275"/>
      <c r="AS275" t="s">
        <v>6018</v>
      </c>
      <c r="AT275" s="149" t="s">
        <v>6330</v>
      </c>
    </row>
    <row r="276" spans="1:46" s="149" customFormat="1"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t="s">
        <v>5480</v>
      </c>
      <c r="AR276"/>
      <c r="AS276" t="s">
        <v>6019</v>
      </c>
      <c r="AT276" s="149" t="s">
        <v>6331</v>
      </c>
    </row>
    <row r="277" spans="1:46" s="149" customFormat="1"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t="s">
        <v>5480</v>
      </c>
      <c r="AR277"/>
      <c r="AS277" t="s">
        <v>6020</v>
      </c>
      <c r="AT277" s="149" t="s">
        <v>6332</v>
      </c>
    </row>
    <row r="278" spans="1:46" s="149" customFormat="1"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t="s">
        <v>5480</v>
      </c>
      <c r="AR278"/>
      <c r="AS278" t="s">
        <v>6021</v>
      </c>
      <c r="AT278" s="149" t="s">
        <v>6333</v>
      </c>
    </row>
    <row r="279" spans="1:46" s="149" customFormat="1"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t="s">
        <v>5480</v>
      </c>
      <c r="AR279"/>
      <c r="AS279" t="s">
        <v>6022</v>
      </c>
      <c r="AT279" s="149" t="s">
        <v>6334</v>
      </c>
    </row>
    <row r="280" spans="1:46" s="149" customFormat="1"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t="s">
        <v>5480</v>
      </c>
      <c r="AR280"/>
      <c r="AS280" t="s">
        <v>6023</v>
      </c>
      <c r="AT280" s="149" t="s">
        <v>6335</v>
      </c>
    </row>
    <row r="281" spans="1:46" s="149" customFormat="1"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t="s">
        <v>5480</v>
      </c>
      <c r="AR281"/>
      <c r="AS281" t="s">
        <v>6024</v>
      </c>
      <c r="AT281" s="149" t="s">
        <v>6336</v>
      </c>
    </row>
    <row r="282" spans="1:46" s="149" customFormat="1"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t="s">
        <v>5480</v>
      </c>
      <c r="AR282"/>
      <c r="AS282" t="s">
        <v>6025</v>
      </c>
      <c r="AT282" s="149" t="s">
        <v>6337</v>
      </c>
    </row>
    <row r="283" spans="1:46" s="149" customFormat="1"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t="s">
        <v>5480</v>
      </c>
      <c r="AR283"/>
      <c r="AS283" t="s">
        <v>6026</v>
      </c>
      <c r="AT283" s="149" t="s">
        <v>6338</v>
      </c>
    </row>
    <row r="284" spans="1:46" s="149" customFormat="1"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t="s">
        <v>5480</v>
      </c>
      <c r="AR284"/>
      <c r="AS284" t="s">
        <v>6027</v>
      </c>
      <c r="AT284" s="149" t="s">
        <v>6339</v>
      </c>
    </row>
    <row r="285" spans="1:46" s="149" customFormat="1"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t="s">
        <v>5480</v>
      </c>
      <c r="AR285"/>
      <c r="AS285" t="s">
        <v>6028</v>
      </c>
      <c r="AT285" s="149" t="s">
        <v>6340</v>
      </c>
    </row>
    <row r="286" spans="1:46" s="149" customFormat="1"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t="s">
        <v>5480</v>
      </c>
      <c r="AR286"/>
      <c r="AS286" t="s">
        <v>6029</v>
      </c>
      <c r="AT286" s="149" t="s">
        <v>6341</v>
      </c>
    </row>
    <row r="287" spans="1:46" s="149" customFormat="1"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t="s">
        <v>5480</v>
      </c>
      <c r="AR287"/>
      <c r="AS287" t="s">
        <v>6030</v>
      </c>
      <c r="AT287" s="149" t="s">
        <v>6342</v>
      </c>
    </row>
    <row r="288" spans="1:46" s="149" customFormat="1"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t="s">
        <v>5480</v>
      </c>
      <c r="AR288"/>
      <c r="AS288" t="s">
        <v>6031</v>
      </c>
      <c r="AT288" s="149" t="s">
        <v>6343</v>
      </c>
    </row>
    <row r="289" spans="1:46" s="149" customFormat="1"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t="s">
        <v>5480</v>
      </c>
      <c r="AR289"/>
      <c r="AS289" t="s">
        <v>6032</v>
      </c>
      <c r="AT289" s="149" t="s">
        <v>6344</v>
      </c>
    </row>
    <row r="290" spans="1:46" s="149" customFormat="1"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t="s">
        <v>5480</v>
      </c>
      <c r="AR290"/>
      <c r="AS290" t="s">
        <v>6033</v>
      </c>
      <c r="AT290" s="149" t="s">
        <v>6345</v>
      </c>
    </row>
    <row r="291" spans="1:46" s="149" customFormat="1"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t="s">
        <v>5480</v>
      </c>
      <c r="AR291"/>
      <c r="AS291" t="s">
        <v>6034</v>
      </c>
      <c r="AT291" s="149" t="s">
        <v>6346</v>
      </c>
    </row>
    <row r="292" spans="1:46" s="149" customFormat="1"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t="s">
        <v>5480</v>
      </c>
      <c r="AR292"/>
      <c r="AS292" t="s">
        <v>6035</v>
      </c>
      <c r="AT292" s="149" t="s">
        <v>6347</v>
      </c>
    </row>
    <row r="293" spans="1:46" s="149" customFormat="1"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t="s">
        <v>5480</v>
      </c>
      <c r="AR293"/>
      <c r="AS293" t="s">
        <v>6036</v>
      </c>
      <c r="AT293" s="149" t="s">
        <v>6348</v>
      </c>
    </row>
    <row r="294" spans="1:46" s="149" customFormat="1"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t="s">
        <v>5480</v>
      </c>
      <c r="AR294"/>
      <c r="AS294" t="s">
        <v>6037</v>
      </c>
      <c r="AT294" s="149" t="s">
        <v>6349</v>
      </c>
    </row>
    <row r="295" spans="1:46" s="149" customFormat="1"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t="s">
        <v>5480</v>
      </c>
      <c r="AR295"/>
      <c r="AS295" t="s">
        <v>6038</v>
      </c>
      <c r="AT295" s="149" t="s">
        <v>6350</v>
      </c>
    </row>
    <row r="296" spans="1:46" s="149" customFormat="1"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t="s">
        <v>5480</v>
      </c>
      <c r="AR296"/>
      <c r="AS296" t="s">
        <v>6039</v>
      </c>
      <c r="AT296" s="149" t="s">
        <v>6351</v>
      </c>
    </row>
    <row r="297" spans="1:46" s="149" customFormat="1"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t="s">
        <v>5480</v>
      </c>
      <c r="AR297"/>
      <c r="AS297" t="s">
        <v>6040</v>
      </c>
      <c r="AT297" s="149" t="s">
        <v>6352</v>
      </c>
    </row>
    <row r="298" spans="1:46" s="149" customFormat="1"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t="s">
        <v>5480</v>
      </c>
      <c r="AR298"/>
      <c r="AS298" t="s">
        <v>6041</v>
      </c>
      <c r="AT298" s="149" t="s">
        <v>6353</v>
      </c>
    </row>
    <row r="299" spans="1:46" s="149" customFormat="1"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t="s">
        <v>5480</v>
      </c>
      <c r="AR299"/>
      <c r="AS299" t="s">
        <v>6042</v>
      </c>
      <c r="AT299" s="149" t="s">
        <v>6354</v>
      </c>
    </row>
    <row r="300" spans="1:46" s="149" customFormat="1"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t="s">
        <v>5480</v>
      </c>
      <c r="AR300"/>
      <c r="AS300" t="s">
        <v>6043</v>
      </c>
      <c r="AT300" s="149" t="s">
        <v>6355</v>
      </c>
    </row>
    <row r="301" spans="1:46" s="149" customFormat="1"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t="s">
        <v>5480</v>
      </c>
      <c r="AR301"/>
      <c r="AS301" t="s">
        <v>6044</v>
      </c>
      <c r="AT301" s="149" t="s">
        <v>6356</v>
      </c>
    </row>
    <row r="302" spans="1:46" s="149" customFormat="1"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t="s">
        <v>5480</v>
      </c>
      <c r="AR302"/>
      <c r="AS302" t="s">
        <v>6045</v>
      </c>
      <c r="AT302" s="149" t="s">
        <v>6357</v>
      </c>
    </row>
    <row r="303" spans="1:46" s="149" customFormat="1"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t="s">
        <v>5480</v>
      </c>
      <c r="AR303"/>
      <c r="AS303" t="s">
        <v>6046</v>
      </c>
      <c r="AT303" s="149" t="s">
        <v>6358</v>
      </c>
    </row>
    <row r="304" spans="1:46" s="149" customFormat="1"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t="s">
        <v>5480</v>
      </c>
      <c r="AR304"/>
      <c r="AS304" t="s">
        <v>6047</v>
      </c>
      <c r="AT304" s="149" t="s">
        <v>6359</v>
      </c>
    </row>
    <row r="305" spans="1:46" s="149" customFormat="1"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t="s">
        <v>5480</v>
      </c>
      <c r="AR305"/>
      <c r="AS305" t="s">
        <v>6048</v>
      </c>
      <c r="AT305" s="149" t="s">
        <v>6360</v>
      </c>
    </row>
    <row r="306" spans="1:46" s="149" customFormat="1"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t="s">
        <v>5480</v>
      </c>
      <c r="AR306"/>
      <c r="AS306" t="s">
        <v>6049</v>
      </c>
      <c r="AT306" s="149" t="s">
        <v>6361</v>
      </c>
    </row>
    <row r="307" spans="1:46" s="149" customFormat="1"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t="s">
        <v>5480</v>
      </c>
      <c r="AR307"/>
      <c r="AS307" t="s">
        <v>6050</v>
      </c>
      <c r="AT307" s="149" t="s">
        <v>6362</v>
      </c>
    </row>
    <row r="308" spans="1:46" s="149" customFormat="1"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t="s">
        <v>5480</v>
      </c>
      <c r="AR308"/>
      <c r="AS308" t="s">
        <v>6051</v>
      </c>
      <c r="AT308" s="149" t="s">
        <v>6363</v>
      </c>
    </row>
    <row r="309" spans="1:46" s="149" customFormat="1"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t="s">
        <v>5480</v>
      </c>
      <c r="AR309"/>
      <c r="AS309" t="s">
        <v>6052</v>
      </c>
      <c r="AT309" s="149" t="s">
        <v>6364</v>
      </c>
    </row>
    <row r="310" spans="1:46" s="149" customFormat="1"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t="s">
        <v>5480</v>
      </c>
      <c r="AR310"/>
      <c r="AS310" t="s">
        <v>6053</v>
      </c>
      <c r="AT310" s="149" t="s">
        <v>6365</v>
      </c>
    </row>
    <row r="311" spans="1:46" s="149" customFormat="1"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t="s">
        <v>5480</v>
      </c>
      <c r="AR311"/>
      <c r="AS311" t="s">
        <v>6054</v>
      </c>
      <c r="AT311" s="149" t="s">
        <v>6366</v>
      </c>
    </row>
    <row r="312" spans="1:46" s="149" customFormat="1"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t="s">
        <v>5480</v>
      </c>
      <c r="AR312"/>
      <c r="AS312" t="s">
        <v>6055</v>
      </c>
      <c r="AT312" s="149" t="s">
        <v>6367</v>
      </c>
    </row>
    <row r="313" spans="1:46" s="149" customFormat="1" x14ac:dyDescent="0.25">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t="s">
        <v>5480</v>
      </c>
      <c r="AR313"/>
      <c r="AS313" t="s">
        <v>6056</v>
      </c>
      <c r="AT313" s="149" t="s">
        <v>6368</v>
      </c>
    </row>
    <row r="314" spans="1:46" s="149" customFormat="1" x14ac:dyDescent="0.25">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t="s">
        <v>5480</v>
      </c>
      <c r="AR314"/>
      <c r="AS314" t="s">
        <v>6057</v>
      </c>
      <c r="AT314" s="149" t="s">
        <v>6369</v>
      </c>
    </row>
    <row r="315" spans="1:46" s="149" customFormat="1" x14ac:dyDescent="0.25">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t="s">
        <v>5480</v>
      </c>
      <c r="AR315"/>
      <c r="AS315" t="s">
        <v>6058</v>
      </c>
      <c r="AT315" s="149" t="s">
        <v>6370</v>
      </c>
    </row>
    <row r="316" spans="1:46" s="149" customFormat="1" x14ac:dyDescent="0.25">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t="s">
        <v>5480</v>
      </c>
      <c r="AR316"/>
      <c r="AS316" t="s">
        <v>6059</v>
      </c>
      <c r="AT316" s="149" t="s">
        <v>6371</v>
      </c>
    </row>
  </sheetData>
  <pageMargins left="0.7" right="0.7" top="0.75" bottom="0.75" header="0.3" footer="0.3"/>
  <pageSetup orientation="portrait" horizontalDpi="1200" verticalDpi="1200" r:id="rId1"/>
  <drawing r:id="rId2"/>
  <legacyDrawing r:id="rId3"/>
  <controls>
    <mc:AlternateContent xmlns:mc="http://schemas.openxmlformats.org/markup-compatibility/2006">
      <mc:Choice Requires="x14">
        <control shapeId="20481" r:id="rId4" name="MDOT">
          <controlPr defaultSize="0" autoLine="0" r:id="rId5">
            <anchor moveWithCells="1">
              <from>
                <xdr:col>5</xdr:col>
                <xdr:colOff>180975</xdr:colOff>
                <xdr:row>17</xdr:row>
                <xdr:rowOff>114300</xdr:rowOff>
              </from>
              <to>
                <xdr:col>10</xdr:col>
                <xdr:colOff>161925</xdr:colOff>
                <xdr:row>22</xdr:row>
                <xdr:rowOff>19050</xdr:rowOff>
              </to>
            </anchor>
          </controlPr>
        </control>
      </mc:Choice>
      <mc:Fallback>
        <control shapeId="20481" r:id="rId4" name="MDOT"/>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3366FF"/>
    <pageSetUpPr fitToPage="1"/>
  </sheetPr>
  <dimension ref="A2:IX890"/>
  <sheetViews>
    <sheetView showGridLines="0" workbookViewId="0">
      <selection activeCell="F18" sqref="F18"/>
    </sheetView>
  </sheetViews>
  <sheetFormatPr defaultColWidth="7.7109375" defaultRowHeight="15" customHeight="1" x14ac:dyDescent="0.25"/>
  <cols>
    <col min="1" max="1" width="15.7109375" style="80" customWidth="1"/>
    <col min="2" max="2" width="15.7109375" style="81" customWidth="1"/>
    <col min="3" max="3" width="15.7109375" style="82" customWidth="1"/>
    <col min="4" max="4" width="10.7109375" style="82" bestFit="1" customWidth="1"/>
    <col min="5" max="5" width="30.7109375" style="82" customWidth="1"/>
    <col min="6" max="6" width="9" style="83" bestFit="1" customWidth="1"/>
    <col min="7" max="7" width="12" style="84" bestFit="1" customWidth="1"/>
    <col min="8" max="8" width="6.42578125" style="85" bestFit="1" customWidth="1"/>
    <col min="9" max="9" width="8.5703125" style="86" bestFit="1" customWidth="1"/>
    <col min="10" max="10" width="7.7109375" style="86"/>
    <col min="11" max="258" width="7.7109375" style="87"/>
    <col min="259" max="16384" width="7.7109375" style="82"/>
  </cols>
  <sheetData>
    <row r="2" spans="1:258" ht="15" customHeight="1" x14ac:dyDescent="0.25">
      <c r="D2" s="259" t="s">
        <v>5474</v>
      </c>
      <c r="E2" s="259"/>
    </row>
    <row r="3" spans="1:258" ht="12.75" x14ac:dyDescent="0.25">
      <c r="B3" s="81" t="s">
        <v>5477</v>
      </c>
      <c r="D3" s="267" t="s">
        <v>5424</v>
      </c>
      <c r="E3" s="267" t="s">
        <v>5475</v>
      </c>
    </row>
    <row r="4" spans="1:258" ht="12.75" x14ac:dyDescent="0.25">
      <c r="A4" s="88"/>
      <c r="B4" s="89"/>
      <c r="C4" s="90"/>
      <c r="D4" s="267" t="s">
        <v>5434</v>
      </c>
      <c r="E4" s="267" t="s">
        <v>5475</v>
      </c>
      <c r="F4" s="91"/>
      <c r="I4" s="82"/>
    </row>
    <row r="5" spans="1:258" ht="12.75" x14ac:dyDescent="0.25">
      <c r="A5" s="88"/>
      <c r="B5" s="89"/>
      <c r="C5" s="90"/>
      <c r="D5" s="267" t="s">
        <v>0</v>
      </c>
      <c r="E5" s="267" t="s">
        <v>5475</v>
      </c>
      <c r="F5" s="91"/>
      <c r="I5" s="82"/>
    </row>
    <row r="6" spans="1:258" ht="12.75" x14ac:dyDescent="0.25">
      <c r="A6" s="88"/>
      <c r="B6" s="89"/>
      <c r="C6" s="90"/>
      <c r="D6" s="267" t="s">
        <v>1</v>
      </c>
      <c r="E6" s="267" t="s">
        <v>5475</v>
      </c>
      <c r="F6" s="91"/>
    </row>
    <row r="7" spans="1:258" ht="12.75" x14ac:dyDescent="0.25">
      <c r="A7" s="88"/>
      <c r="B7" s="89"/>
      <c r="C7" s="90"/>
      <c r="D7" s="267" t="s">
        <v>5416</v>
      </c>
      <c r="E7" s="267" t="s">
        <v>5475</v>
      </c>
      <c r="F7" s="91"/>
      <c r="G7" s="82"/>
      <c r="I7" s="87"/>
      <c r="J7" s="87"/>
    </row>
    <row r="8" spans="1:258" ht="14.25" customHeight="1" x14ac:dyDescent="0.25">
      <c r="A8" s="82"/>
      <c r="B8" s="81" t="s">
        <v>5477</v>
      </c>
      <c r="G8" s="82"/>
      <c r="I8" s="87"/>
      <c r="J8" s="87"/>
    </row>
    <row r="9" spans="1:258" s="92" customFormat="1" x14ac:dyDescent="0.25">
      <c r="B9" s="93"/>
      <c r="D9" s="267"/>
      <c r="E9" s="267"/>
      <c r="F9" s="267"/>
      <c r="G9" s="267"/>
      <c r="H9" s="267" t="s">
        <v>5478</v>
      </c>
      <c r="I9" s="267"/>
      <c r="J9"/>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7"/>
      <c r="EY9" s="87"/>
      <c r="EZ9" s="87"/>
      <c r="FA9" s="87"/>
      <c r="FB9" s="87"/>
      <c r="FC9" s="87"/>
      <c r="FD9" s="87"/>
      <c r="FE9" s="87"/>
      <c r="FF9" s="87"/>
      <c r="FG9" s="87"/>
      <c r="FH9" s="87"/>
      <c r="FI9" s="87"/>
      <c r="FJ9" s="87"/>
      <c r="FK9" s="87"/>
      <c r="FL9" s="87"/>
      <c r="FM9" s="87"/>
      <c r="FN9" s="87"/>
      <c r="FO9" s="87"/>
      <c r="FP9" s="87"/>
      <c r="FQ9" s="87"/>
      <c r="FR9" s="87"/>
      <c r="FS9" s="87"/>
      <c r="FT9" s="87"/>
      <c r="FU9" s="87"/>
      <c r="FV9" s="87"/>
      <c r="FW9" s="87"/>
      <c r="FX9" s="87"/>
      <c r="FY9" s="87"/>
      <c r="FZ9" s="87"/>
      <c r="GA9" s="87"/>
      <c r="GB9" s="87"/>
      <c r="GC9" s="87"/>
      <c r="GD9" s="87"/>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c r="IN9" s="87"/>
      <c r="IO9" s="87"/>
      <c r="IP9" s="87"/>
      <c r="IQ9" s="87"/>
      <c r="IR9" s="87"/>
      <c r="IS9" s="87"/>
      <c r="IT9" s="87"/>
      <c r="IU9" s="87"/>
      <c r="IV9" s="87"/>
      <c r="IW9" s="87"/>
      <c r="IX9" s="95"/>
    </row>
    <row r="10" spans="1:258" x14ac:dyDescent="0.25">
      <c r="A10" s="82"/>
      <c r="D10" s="267" t="s">
        <v>5479</v>
      </c>
      <c r="E10" s="270" t="s">
        <v>5657</v>
      </c>
      <c r="F10" s="267" t="s">
        <v>3</v>
      </c>
      <c r="G10" s="267" t="s">
        <v>5420</v>
      </c>
      <c r="H10" s="267" t="s">
        <v>5419</v>
      </c>
      <c r="I10" s="267" t="s">
        <v>5476</v>
      </c>
      <c r="J10"/>
      <c r="K10" s="96"/>
      <c r="L10" s="96"/>
      <c r="M10" s="96"/>
      <c r="N10" s="96"/>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row>
    <row r="11" spans="1:258" x14ac:dyDescent="0.25">
      <c r="D11" s="267"/>
      <c r="E11" s="270"/>
      <c r="F11" s="267"/>
      <c r="G11" s="267" t="s">
        <v>14570</v>
      </c>
      <c r="H11" s="268">
        <v>0</v>
      </c>
      <c r="I11" s="269">
        <v>0</v>
      </c>
      <c r="J11"/>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row>
    <row r="12" spans="1:258" x14ac:dyDescent="0.25">
      <c r="D12" s="267" t="s">
        <v>7987</v>
      </c>
      <c r="E12" s="270" t="s">
        <v>43</v>
      </c>
      <c r="F12" s="267" t="s">
        <v>16</v>
      </c>
      <c r="G12" s="267" t="s">
        <v>14570</v>
      </c>
      <c r="H12" s="268">
        <v>1</v>
      </c>
      <c r="I12" s="269">
        <v>0</v>
      </c>
      <c r="J12" s="94"/>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row>
    <row r="13" spans="1:258" x14ac:dyDescent="0.25">
      <c r="D13" s="267" t="s">
        <v>14423</v>
      </c>
      <c r="E13" s="270" t="s">
        <v>39</v>
      </c>
      <c r="F13" s="267" t="s">
        <v>16</v>
      </c>
      <c r="G13" s="267" t="s">
        <v>14570</v>
      </c>
      <c r="H13" s="268">
        <v>2</v>
      </c>
      <c r="I13" s="269">
        <v>0</v>
      </c>
      <c r="J13" s="94"/>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row>
    <row r="14" spans="1:258" x14ac:dyDescent="0.25">
      <c r="D14" s="267" t="s">
        <v>8111</v>
      </c>
      <c r="E14" s="270" t="s">
        <v>35</v>
      </c>
      <c r="F14" s="267" t="s">
        <v>16</v>
      </c>
      <c r="G14" s="267" t="s">
        <v>14570</v>
      </c>
      <c r="H14" s="268">
        <v>1</v>
      </c>
      <c r="I14" s="269">
        <v>0</v>
      </c>
      <c r="J14" s="94"/>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row>
    <row r="15" spans="1:258" x14ac:dyDescent="0.25">
      <c r="D15" s="267" t="s">
        <v>10460</v>
      </c>
      <c r="E15" s="270" t="s">
        <v>2491</v>
      </c>
      <c r="F15" s="267" t="s">
        <v>189</v>
      </c>
      <c r="G15" s="267" t="s">
        <v>14570</v>
      </c>
      <c r="H15" s="268">
        <v>233</v>
      </c>
      <c r="I15" s="269">
        <v>0</v>
      </c>
      <c r="J15" s="94"/>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row>
    <row r="16" spans="1:258" x14ac:dyDescent="0.25">
      <c r="D16" s="267" t="s">
        <v>10417</v>
      </c>
      <c r="E16" s="270" t="s">
        <v>2447</v>
      </c>
      <c r="F16" s="267" t="s">
        <v>123</v>
      </c>
      <c r="G16" s="267" t="s">
        <v>14570</v>
      </c>
      <c r="H16" s="268">
        <v>260</v>
      </c>
      <c r="I16" s="269">
        <v>0</v>
      </c>
      <c r="J16" s="94"/>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row>
    <row r="17" spans="4:153" x14ac:dyDescent="0.25">
      <c r="D17" s="267" t="s">
        <v>10964</v>
      </c>
      <c r="E17" s="270" t="s">
        <v>2946</v>
      </c>
      <c r="F17" s="267" t="s">
        <v>2692</v>
      </c>
      <c r="G17" s="267" t="s">
        <v>14570</v>
      </c>
      <c r="H17" s="268">
        <v>775</v>
      </c>
      <c r="I17" s="269">
        <v>0</v>
      </c>
      <c r="J17" s="94"/>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row>
    <row r="18" spans="4:153" x14ac:dyDescent="0.25">
      <c r="D18" s="267" t="s">
        <v>8050</v>
      </c>
      <c r="E18" s="270" t="s">
        <v>140</v>
      </c>
      <c r="F18" s="267" t="s">
        <v>112</v>
      </c>
      <c r="G18" s="267" t="s">
        <v>14570</v>
      </c>
      <c r="H18" s="268">
        <v>750</v>
      </c>
      <c r="I18" s="269">
        <v>0</v>
      </c>
      <c r="J18" s="94"/>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row>
    <row r="19" spans="4:153" x14ac:dyDescent="0.25">
      <c r="D19" s="267" t="s">
        <v>10969</v>
      </c>
      <c r="E19" s="270" t="s">
        <v>2950</v>
      </c>
      <c r="F19" s="267" t="s">
        <v>123</v>
      </c>
      <c r="G19" s="267" t="s">
        <v>14570</v>
      </c>
      <c r="H19" s="268">
        <v>250</v>
      </c>
      <c r="I19" s="269">
        <v>0</v>
      </c>
      <c r="J19" s="94"/>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row>
    <row r="20" spans="4:153" x14ac:dyDescent="0.25">
      <c r="D20" s="267" t="s">
        <v>10970</v>
      </c>
      <c r="E20" s="270" t="s">
        <v>2952</v>
      </c>
      <c r="F20" s="267" t="s">
        <v>123</v>
      </c>
      <c r="G20" s="267" t="s">
        <v>14570</v>
      </c>
      <c r="H20" s="268">
        <v>250</v>
      </c>
      <c r="I20" s="269">
        <v>0</v>
      </c>
      <c r="J20" s="94"/>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c r="CG20" s="82"/>
      <c r="CH20" s="82"/>
      <c r="CI20" s="82"/>
      <c r="CJ20" s="82"/>
      <c r="CK20" s="82"/>
      <c r="CL20" s="82"/>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row>
    <row r="21" spans="4:153" x14ac:dyDescent="0.25">
      <c r="D21" s="267" t="s">
        <v>10963</v>
      </c>
      <c r="E21" s="270" t="s">
        <v>2945</v>
      </c>
      <c r="F21" s="267" t="s">
        <v>123</v>
      </c>
      <c r="G21" s="267" t="s">
        <v>14570</v>
      </c>
      <c r="H21" s="268">
        <v>55</v>
      </c>
      <c r="I21" s="269">
        <v>0</v>
      </c>
      <c r="J21" s="94"/>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row>
    <row r="22" spans="4:153" x14ac:dyDescent="0.25">
      <c r="D22" s="267" t="s">
        <v>10962</v>
      </c>
      <c r="E22" s="270" t="s">
        <v>2944</v>
      </c>
      <c r="F22" s="267" t="s">
        <v>123</v>
      </c>
      <c r="G22" s="267" t="s">
        <v>14570</v>
      </c>
      <c r="H22" s="268">
        <v>25</v>
      </c>
      <c r="I22" s="269">
        <v>0</v>
      </c>
      <c r="J22" s="94"/>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row>
    <row r="23" spans="4:153" x14ac:dyDescent="0.25">
      <c r="D23" s="267" t="s">
        <v>8049</v>
      </c>
      <c r="E23" s="270" t="s">
        <v>139</v>
      </c>
      <c r="F23" s="267" t="s">
        <v>112</v>
      </c>
      <c r="G23" s="267" t="s">
        <v>14570</v>
      </c>
      <c r="H23" s="268">
        <v>50</v>
      </c>
      <c r="I23" s="269">
        <v>0</v>
      </c>
      <c r="J23" s="94"/>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row>
    <row r="24" spans="4:153" x14ac:dyDescent="0.25">
      <c r="D24" s="267" t="s">
        <v>8989</v>
      </c>
      <c r="E24" s="270" t="s">
        <v>1038</v>
      </c>
      <c r="F24" s="267" t="s">
        <v>104</v>
      </c>
      <c r="G24" s="267" t="s">
        <v>14570</v>
      </c>
      <c r="H24" s="268">
        <v>89</v>
      </c>
      <c r="I24" s="269">
        <v>0</v>
      </c>
      <c r="J24" s="94"/>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row>
    <row r="25" spans="4:153" x14ac:dyDescent="0.25">
      <c r="D25" s="267" t="s">
        <v>10101</v>
      </c>
      <c r="E25" s="270" t="s">
        <v>2145</v>
      </c>
      <c r="F25" s="267" t="s">
        <v>88</v>
      </c>
      <c r="G25" s="267" t="s">
        <v>14570</v>
      </c>
      <c r="H25" s="268">
        <v>4</v>
      </c>
      <c r="I25" s="269">
        <v>0</v>
      </c>
      <c r="J25" s="94"/>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row>
    <row r="26" spans="4:153" x14ac:dyDescent="0.25">
      <c r="D26" s="267" t="s">
        <v>10129</v>
      </c>
      <c r="E26" s="270" t="s">
        <v>2173</v>
      </c>
      <c r="F26" s="267" t="s">
        <v>88</v>
      </c>
      <c r="G26" s="267" t="s">
        <v>14570</v>
      </c>
      <c r="H26" s="268">
        <v>4</v>
      </c>
      <c r="I26" s="269">
        <v>0</v>
      </c>
      <c r="J26" s="94"/>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row>
    <row r="27" spans="4:153" x14ac:dyDescent="0.25">
      <c r="D27" s="267" t="s">
        <v>14425</v>
      </c>
      <c r="E27" s="270" t="s">
        <v>40</v>
      </c>
      <c r="F27" s="267" t="s">
        <v>4537</v>
      </c>
      <c r="G27" s="267" t="s">
        <v>14570</v>
      </c>
      <c r="H27" s="268">
        <v>1</v>
      </c>
      <c r="I27" s="269">
        <v>0</v>
      </c>
      <c r="J27" s="94"/>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row>
    <row r="28" spans="4:153" x14ac:dyDescent="0.25">
      <c r="D28" s="267" t="s">
        <v>14426</v>
      </c>
      <c r="E28" s="270" t="s">
        <v>41</v>
      </c>
      <c r="F28" s="267" t="s">
        <v>4537</v>
      </c>
      <c r="G28" s="267" t="s">
        <v>14570</v>
      </c>
      <c r="H28" s="268">
        <v>1</v>
      </c>
      <c r="I28" s="269">
        <v>0</v>
      </c>
      <c r="J28" s="94"/>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row>
    <row r="29" spans="4:153" x14ac:dyDescent="0.25">
      <c r="D29" s="267" t="s">
        <v>14427</v>
      </c>
      <c r="E29" s="270" t="s">
        <v>42</v>
      </c>
      <c r="F29" s="267" t="s">
        <v>4537</v>
      </c>
      <c r="G29" s="267" t="s">
        <v>14570</v>
      </c>
      <c r="H29" s="268">
        <v>1</v>
      </c>
      <c r="I29" s="269">
        <v>0</v>
      </c>
      <c r="J29" s="94"/>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row>
    <row r="30" spans="4:153" x14ac:dyDescent="0.25">
      <c r="D30" s="267" t="s">
        <v>8090</v>
      </c>
      <c r="E30" s="270" t="s">
        <v>168</v>
      </c>
      <c r="F30" s="267" t="s">
        <v>88</v>
      </c>
      <c r="G30" s="267" t="s">
        <v>14570</v>
      </c>
      <c r="H30" s="268">
        <v>2</v>
      </c>
      <c r="I30" s="269">
        <v>0</v>
      </c>
      <c r="J30" s="94"/>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row>
    <row r="31" spans="4:153" x14ac:dyDescent="0.25">
      <c r="D31" s="267" t="s">
        <v>8092</v>
      </c>
      <c r="E31" s="270" t="s">
        <v>170</v>
      </c>
      <c r="F31" s="267" t="s">
        <v>88</v>
      </c>
      <c r="G31" s="267" t="s">
        <v>14570</v>
      </c>
      <c r="H31" s="268">
        <v>20</v>
      </c>
      <c r="I31" s="269">
        <v>0</v>
      </c>
      <c r="J31" s="94"/>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row>
    <row r="32" spans="4:153" x14ac:dyDescent="0.25">
      <c r="D32" s="267" t="s">
        <v>8094</v>
      </c>
      <c r="E32" s="270" t="s">
        <v>173</v>
      </c>
      <c r="F32" s="267" t="s">
        <v>88</v>
      </c>
      <c r="G32" s="267" t="s">
        <v>14570</v>
      </c>
      <c r="H32" s="268">
        <v>26</v>
      </c>
      <c r="I32" s="269">
        <v>0</v>
      </c>
      <c r="J32" s="94"/>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row>
    <row r="33" spans="4:153" x14ac:dyDescent="0.25">
      <c r="D33" s="267" t="s">
        <v>8121</v>
      </c>
      <c r="E33" s="270" t="s">
        <v>196</v>
      </c>
      <c r="F33" s="267" t="s">
        <v>123</v>
      </c>
      <c r="G33" s="267" t="s">
        <v>14570</v>
      </c>
      <c r="H33" s="268">
        <v>137850</v>
      </c>
      <c r="I33" s="269">
        <v>0</v>
      </c>
      <c r="J33" s="94"/>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row>
    <row r="34" spans="4:153" x14ac:dyDescent="0.25">
      <c r="D34" s="267" t="s">
        <v>8095</v>
      </c>
      <c r="E34" s="270" t="s">
        <v>174</v>
      </c>
      <c r="F34" s="267" t="s">
        <v>112</v>
      </c>
      <c r="G34" s="267" t="s">
        <v>14570</v>
      </c>
      <c r="H34" s="268">
        <v>130</v>
      </c>
      <c r="I34" s="269">
        <v>0</v>
      </c>
      <c r="J34" s="94"/>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row>
    <row r="35" spans="4:153" x14ac:dyDescent="0.25">
      <c r="D35" s="267" t="s">
        <v>8119</v>
      </c>
      <c r="E35" s="270" t="s">
        <v>194</v>
      </c>
      <c r="F35" s="267" t="s">
        <v>123</v>
      </c>
      <c r="G35" s="267" t="s">
        <v>14570</v>
      </c>
      <c r="H35" s="268">
        <v>9351</v>
      </c>
      <c r="I35" s="269">
        <v>0</v>
      </c>
      <c r="J35" s="94"/>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row>
    <row r="36" spans="4:153" x14ac:dyDescent="0.25">
      <c r="D36" s="267" t="s">
        <v>8100</v>
      </c>
      <c r="E36" s="270" t="s">
        <v>179</v>
      </c>
      <c r="F36" s="267" t="s">
        <v>104</v>
      </c>
      <c r="G36" s="267" t="s">
        <v>14570</v>
      </c>
      <c r="H36" s="268">
        <v>4125</v>
      </c>
      <c r="I36" s="269">
        <v>0</v>
      </c>
      <c r="J36" s="94"/>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row>
    <row r="37" spans="4:153" x14ac:dyDescent="0.25">
      <c r="D37" s="267" t="s">
        <v>8106</v>
      </c>
      <c r="E37" s="270" t="s">
        <v>14686</v>
      </c>
      <c r="F37" s="267" t="s">
        <v>104</v>
      </c>
      <c r="G37" s="267" t="s">
        <v>14570</v>
      </c>
      <c r="H37" s="268">
        <v>647</v>
      </c>
      <c r="I37" s="269">
        <v>0</v>
      </c>
      <c r="J37" s="94"/>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row>
    <row r="38" spans="4:153" x14ac:dyDescent="0.25">
      <c r="D38" s="267" t="s">
        <v>8106</v>
      </c>
      <c r="E38" s="270" t="s">
        <v>14687</v>
      </c>
      <c r="F38" s="267" t="s">
        <v>104</v>
      </c>
      <c r="G38" s="267" t="s">
        <v>14570</v>
      </c>
      <c r="H38" s="268">
        <v>696</v>
      </c>
      <c r="I38" s="269">
        <v>0</v>
      </c>
      <c r="J38" s="94"/>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row>
    <row r="39" spans="4:153" x14ac:dyDescent="0.25">
      <c r="D39" s="267" t="s">
        <v>11118</v>
      </c>
      <c r="E39" s="270" t="s">
        <v>3066</v>
      </c>
      <c r="F39" s="267" t="s">
        <v>104</v>
      </c>
      <c r="G39" s="267" t="s">
        <v>14570</v>
      </c>
      <c r="H39" s="268">
        <v>81</v>
      </c>
      <c r="I39" s="269">
        <v>0</v>
      </c>
      <c r="J39" s="94"/>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row>
    <row r="40" spans="4:153" x14ac:dyDescent="0.25">
      <c r="D40" s="267" t="s">
        <v>11122</v>
      </c>
      <c r="E40" s="270" t="s">
        <v>3070</v>
      </c>
      <c r="F40" s="267" t="s">
        <v>104</v>
      </c>
      <c r="G40" s="267" t="s">
        <v>14570</v>
      </c>
      <c r="H40" s="268">
        <v>113</v>
      </c>
      <c r="I40" s="269">
        <v>0</v>
      </c>
      <c r="J40" s="94"/>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row>
    <row r="41" spans="4:153" x14ac:dyDescent="0.25">
      <c r="D41" s="267" t="s">
        <v>8243</v>
      </c>
      <c r="E41" s="270" t="s">
        <v>295</v>
      </c>
      <c r="F41" s="267" t="s">
        <v>88</v>
      </c>
      <c r="G41" s="267" t="s">
        <v>14570</v>
      </c>
      <c r="H41" s="268">
        <v>3</v>
      </c>
      <c r="I41" s="269">
        <v>0</v>
      </c>
      <c r="J41" s="94"/>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row>
    <row r="42" spans="4:153" x14ac:dyDescent="0.25">
      <c r="D42" s="267" t="s">
        <v>11179</v>
      </c>
      <c r="E42" s="270" t="s">
        <v>3111</v>
      </c>
      <c r="F42" s="267" t="s">
        <v>123</v>
      </c>
      <c r="G42" s="267" t="s">
        <v>14570</v>
      </c>
      <c r="H42" s="268">
        <v>62</v>
      </c>
      <c r="I42" s="269">
        <v>0</v>
      </c>
      <c r="J42" s="94"/>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row>
    <row r="43" spans="4:153" x14ac:dyDescent="0.25">
      <c r="D43" s="267" t="s">
        <v>8113</v>
      </c>
      <c r="E43" s="270" t="s">
        <v>187</v>
      </c>
      <c r="F43" s="267" t="s">
        <v>112</v>
      </c>
      <c r="G43" s="267" t="s">
        <v>14570</v>
      </c>
      <c r="H43" s="268">
        <v>81910</v>
      </c>
      <c r="I43" s="269">
        <v>0</v>
      </c>
      <c r="J43" s="94"/>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row>
    <row r="44" spans="4:153" x14ac:dyDescent="0.25">
      <c r="D44" s="267" t="s">
        <v>11117</v>
      </c>
      <c r="E44" s="270" t="s">
        <v>3065</v>
      </c>
      <c r="F44" s="267" t="s">
        <v>104</v>
      </c>
      <c r="G44" s="267" t="s">
        <v>14570</v>
      </c>
      <c r="H44" s="268">
        <v>23</v>
      </c>
      <c r="I44" s="269">
        <v>0</v>
      </c>
      <c r="J44" s="94"/>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row>
    <row r="45" spans="4:153" x14ac:dyDescent="0.25">
      <c r="D45" s="267" t="s">
        <v>11092</v>
      </c>
      <c r="E45" s="270" t="s">
        <v>3041</v>
      </c>
      <c r="F45" s="267" t="s">
        <v>123</v>
      </c>
      <c r="G45" s="267" t="s">
        <v>14570</v>
      </c>
      <c r="H45" s="268">
        <v>90</v>
      </c>
      <c r="I45" s="269">
        <v>0</v>
      </c>
      <c r="J45" s="94"/>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row>
    <row r="46" spans="4:153" x14ac:dyDescent="0.25">
      <c r="D46" s="267" t="s">
        <v>11144</v>
      </c>
      <c r="E46" s="270" t="s">
        <v>3089</v>
      </c>
      <c r="F46" s="267" t="s">
        <v>132</v>
      </c>
      <c r="G46" s="267" t="s">
        <v>14570</v>
      </c>
      <c r="H46" s="268">
        <v>183</v>
      </c>
      <c r="I46" s="269">
        <v>0</v>
      </c>
      <c r="J46" s="94"/>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row>
    <row r="47" spans="4:153" x14ac:dyDescent="0.25">
      <c r="D47" s="267" t="s">
        <v>8155</v>
      </c>
      <c r="E47" s="270" t="s">
        <v>219</v>
      </c>
      <c r="F47" s="267" t="s">
        <v>123</v>
      </c>
      <c r="G47" s="267" t="s">
        <v>14570</v>
      </c>
      <c r="H47" s="268">
        <v>14</v>
      </c>
      <c r="I47" s="269">
        <v>0</v>
      </c>
      <c r="J47" s="94"/>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row>
    <row r="48" spans="4:153" x14ac:dyDescent="0.25">
      <c r="D48" s="267" t="s">
        <v>8244</v>
      </c>
      <c r="E48" s="270" t="s">
        <v>297</v>
      </c>
      <c r="F48" s="267" t="s">
        <v>88</v>
      </c>
      <c r="G48" s="267" t="s">
        <v>14570</v>
      </c>
      <c r="H48" s="268">
        <v>1</v>
      </c>
      <c r="I48" s="269">
        <v>0</v>
      </c>
      <c r="J48" s="94"/>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row>
    <row r="49" spans="4:153" x14ac:dyDescent="0.25">
      <c r="D49" s="267" t="s">
        <v>8245</v>
      </c>
      <c r="E49" s="270" t="s">
        <v>298</v>
      </c>
      <c r="F49" s="267" t="s">
        <v>88</v>
      </c>
      <c r="G49" s="267" t="s">
        <v>14570</v>
      </c>
      <c r="H49" s="268">
        <v>2</v>
      </c>
      <c r="I49" s="269">
        <v>0</v>
      </c>
      <c r="J49" s="94"/>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row>
    <row r="50" spans="4:153" x14ac:dyDescent="0.25">
      <c r="D50" s="267" t="s">
        <v>5476</v>
      </c>
      <c r="E50" s="267"/>
      <c r="F50" s="267"/>
      <c r="G50" s="267"/>
      <c r="H50" s="268">
        <v>238081</v>
      </c>
      <c r="I50" s="269">
        <v>0</v>
      </c>
      <c r="J50" s="94"/>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row>
    <row r="51" spans="4:153" x14ac:dyDescent="0.25">
      <c r="D51"/>
      <c r="E51"/>
      <c r="F51"/>
      <c r="G51"/>
      <c r="H51"/>
      <c r="I51"/>
      <c r="J51" s="94"/>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row>
    <row r="52" spans="4:153" x14ac:dyDescent="0.25">
      <c r="D52"/>
      <c r="E52"/>
      <c r="F52"/>
      <c r="G52"/>
      <c r="H52"/>
      <c r="I52"/>
      <c r="J52" s="94"/>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row>
    <row r="53" spans="4:153" x14ac:dyDescent="0.25">
      <c r="D53"/>
      <c r="E53"/>
      <c r="F53"/>
      <c r="G53"/>
      <c r="H53"/>
      <c r="I53"/>
      <c r="J53" s="94"/>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row>
    <row r="54" spans="4:153" x14ac:dyDescent="0.25">
      <c r="D54"/>
      <c r="E54"/>
      <c r="F54"/>
      <c r="G54"/>
      <c r="H54"/>
      <c r="I54"/>
      <c r="J54" s="94"/>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row>
    <row r="55" spans="4:153" x14ac:dyDescent="0.25">
      <c r="D55"/>
      <c r="E55"/>
      <c r="F55"/>
      <c r="G55"/>
      <c r="H55"/>
      <c r="I55"/>
      <c r="J55" s="94"/>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row>
    <row r="56" spans="4:153" x14ac:dyDescent="0.25">
      <c r="D56"/>
      <c r="E56"/>
      <c r="F56"/>
      <c r="G56"/>
      <c r="H56"/>
      <c r="I56"/>
      <c r="J56" s="94"/>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row>
    <row r="57" spans="4:153" x14ac:dyDescent="0.25">
      <c r="D57"/>
      <c r="E57"/>
      <c r="F57"/>
      <c r="G57"/>
      <c r="H57"/>
      <c r="I57"/>
      <c r="J57" s="94"/>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row>
    <row r="58" spans="4:153" x14ac:dyDescent="0.25">
      <c r="D58"/>
      <c r="E58"/>
      <c r="F58"/>
      <c r="G58"/>
      <c r="H58"/>
      <c r="I58"/>
      <c r="J58" s="94"/>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row>
    <row r="59" spans="4:153" x14ac:dyDescent="0.25">
      <c r="D59"/>
      <c r="E59"/>
      <c r="F59"/>
      <c r="G59"/>
      <c r="H59"/>
      <c r="I59"/>
      <c r="J59" s="94"/>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row>
    <row r="60" spans="4:153" x14ac:dyDescent="0.25">
      <c r="D60"/>
      <c r="E60"/>
      <c r="F60"/>
      <c r="G60"/>
      <c r="H60"/>
      <c r="I60"/>
      <c r="J60" s="94"/>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row>
    <row r="61" spans="4:153" x14ac:dyDescent="0.25">
      <c r="D61"/>
      <c r="E61"/>
      <c r="F61"/>
      <c r="G61"/>
      <c r="H61"/>
      <c r="I61"/>
      <c r="J61" s="94"/>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row>
    <row r="62" spans="4:153" x14ac:dyDescent="0.25">
      <c r="D62"/>
      <c r="E62"/>
      <c r="F62"/>
      <c r="G62"/>
      <c r="H62"/>
      <c r="I62"/>
      <c r="J62" s="94"/>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row>
    <row r="63" spans="4:153" x14ac:dyDescent="0.25">
      <c r="D63"/>
      <c r="E63"/>
      <c r="F63"/>
      <c r="G63"/>
      <c r="H63"/>
      <c r="I63"/>
      <c r="J63" s="94"/>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row>
    <row r="64" spans="4:153" x14ac:dyDescent="0.25">
      <c r="D64"/>
      <c r="E64"/>
      <c r="F64"/>
      <c r="G64"/>
      <c r="H64"/>
      <c r="I64"/>
      <c r="J64" s="94"/>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row>
    <row r="65" spans="4:153" x14ac:dyDescent="0.25">
      <c r="D65"/>
      <c r="E65"/>
      <c r="F65"/>
      <c r="G65"/>
      <c r="H65"/>
      <c r="I65"/>
      <c r="J65" s="94"/>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row>
    <row r="66" spans="4:153" x14ac:dyDescent="0.25">
      <c r="D66"/>
      <c r="E66"/>
      <c r="F66"/>
      <c r="G66"/>
      <c r="H66"/>
      <c r="I66"/>
      <c r="J66" s="94"/>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row>
    <row r="67" spans="4:153" x14ac:dyDescent="0.25">
      <c r="D67"/>
      <c r="E67"/>
      <c r="F67"/>
      <c r="G67"/>
      <c r="H67"/>
      <c r="I67"/>
      <c r="J67" s="94"/>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row>
    <row r="68" spans="4:153" x14ac:dyDescent="0.25">
      <c r="D68"/>
      <c r="E68"/>
      <c r="F68"/>
      <c r="G68"/>
      <c r="H68"/>
      <c r="I68"/>
      <c r="J68" s="94"/>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row>
    <row r="69" spans="4:153" x14ac:dyDescent="0.25">
      <c r="D69"/>
      <c r="E69"/>
      <c r="F69"/>
      <c r="G69"/>
      <c r="H69"/>
      <c r="I69"/>
      <c r="J69" s="94"/>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row>
    <row r="70" spans="4:153" x14ac:dyDescent="0.25">
      <c r="D70"/>
      <c r="E70"/>
      <c r="F70"/>
      <c r="G70"/>
      <c r="H70"/>
      <c r="I70"/>
      <c r="J70" s="94"/>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row>
    <row r="71" spans="4:153" x14ac:dyDescent="0.25">
      <c r="D71"/>
      <c r="E71"/>
      <c r="F71"/>
      <c r="G71"/>
      <c r="H71"/>
      <c r="I71"/>
      <c r="J71" s="94"/>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row>
    <row r="72" spans="4:153" x14ac:dyDescent="0.25">
      <c r="D72"/>
      <c r="E72"/>
      <c r="F72"/>
      <c r="G72"/>
      <c r="H72"/>
      <c r="I72"/>
      <c r="J72" s="94"/>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row>
    <row r="73" spans="4:153" x14ac:dyDescent="0.25">
      <c r="D73"/>
      <c r="E73"/>
      <c r="F73"/>
      <c r="G73"/>
      <c r="H73"/>
      <c r="I73"/>
      <c r="J73" s="94"/>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row>
    <row r="74" spans="4:153" x14ac:dyDescent="0.25">
      <c r="D74"/>
      <c r="E74"/>
      <c r="F74"/>
      <c r="G74"/>
      <c r="H74"/>
      <c r="I74"/>
      <c r="J74" s="94"/>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row>
    <row r="75" spans="4:153" x14ac:dyDescent="0.25">
      <c r="D75"/>
      <c r="E75"/>
      <c r="F75"/>
      <c r="G75"/>
      <c r="H75"/>
      <c r="I75"/>
      <c r="J75" s="94"/>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row>
    <row r="76" spans="4:153" x14ac:dyDescent="0.25">
      <c r="D76"/>
      <c r="E76"/>
      <c r="F76"/>
      <c r="G76"/>
      <c r="H76"/>
      <c r="I76"/>
      <c r="J76" s="94"/>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row>
    <row r="77" spans="4:153" x14ac:dyDescent="0.25">
      <c r="D77"/>
      <c r="E77"/>
      <c r="F77"/>
      <c r="G77"/>
      <c r="H77"/>
      <c r="I77"/>
      <c r="J77" s="94"/>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row>
    <row r="78" spans="4:153" x14ac:dyDescent="0.25">
      <c r="D78"/>
      <c r="E78"/>
      <c r="F78"/>
      <c r="G78"/>
      <c r="H78"/>
      <c r="I78"/>
      <c r="J78" s="94"/>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row>
    <row r="79" spans="4:153" x14ac:dyDescent="0.25">
      <c r="D79"/>
      <c r="E79"/>
      <c r="F79"/>
      <c r="G79"/>
      <c r="H79"/>
      <c r="I79"/>
      <c r="J79" s="94"/>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row>
    <row r="80" spans="4:153" x14ac:dyDescent="0.25">
      <c r="D80"/>
      <c r="E80"/>
      <c r="F80"/>
      <c r="G80"/>
      <c r="H80"/>
      <c r="I80"/>
      <c r="J80" s="94"/>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row>
    <row r="81" spans="4:153" x14ac:dyDescent="0.25">
      <c r="D81"/>
      <c r="E81"/>
      <c r="F81"/>
      <c r="G81"/>
      <c r="H81"/>
      <c r="I81"/>
      <c r="J81" s="94"/>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row>
    <row r="82" spans="4:153" x14ac:dyDescent="0.25">
      <c r="D82"/>
      <c r="E82"/>
      <c r="F82"/>
      <c r="G82"/>
      <c r="H82"/>
      <c r="I82"/>
      <c r="J82" s="94"/>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row>
    <row r="83" spans="4:153" x14ac:dyDescent="0.25">
      <c r="D83"/>
      <c r="E83"/>
      <c r="F83"/>
      <c r="G83"/>
      <c r="H83"/>
      <c r="I83"/>
      <c r="J83" s="94"/>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row>
    <row r="84" spans="4:153" x14ac:dyDescent="0.25">
      <c r="D84"/>
      <c r="E84"/>
      <c r="F84"/>
      <c r="G84"/>
      <c r="H84"/>
      <c r="I84"/>
      <c r="J84" s="94"/>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row>
    <row r="85" spans="4:153" x14ac:dyDescent="0.25">
      <c r="D85"/>
      <c r="E85"/>
      <c r="F85"/>
      <c r="G85"/>
      <c r="H85"/>
      <c r="I85"/>
      <c r="J85" s="94"/>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row>
    <row r="86" spans="4:153" x14ac:dyDescent="0.25">
      <c r="D86"/>
      <c r="E86"/>
      <c r="F86"/>
      <c r="G86"/>
      <c r="H86"/>
      <c r="I86"/>
      <c r="J86" s="94"/>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row>
    <row r="87" spans="4:153" x14ac:dyDescent="0.25">
      <c r="D87"/>
      <c r="E87"/>
      <c r="F87"/>
      <c r="G87"/>
      <c r="H87"/>
      <c r="I87"/>
      <c r="J87" s="94"/>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row>
    <row r="88" spans="4:153" x14ac:dyDescent="0.25">
      <c r="D88"/>
      <c r="E88"/>
      <c r="F88"/>
      <c r="G88"/>
      <c r="H88"/>
      <c r="I88"/>
      <c r="J88" s="94"/>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row>
    <row r="89" spans="4:153" x14ac:dyDescent="0.25">
      <c r="D89"/>
      <c r="E89"/>
      <c r="F89"/>
      <c r="G89"/>
      <c r="H89"/>
      <c r="I89"/>
      <c r="J89" s="94"/>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row>
    <row r="90" spans="4:153" x14ac:dyDescent="0.25">
      <c r="D90"/>
      <c r="E90"/>
      <c r="F90"/>
      <c r="G90"/>
      <c r="H90"/>
      <c r="I90"/>
      <c r="J90" s="94"/>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row>
    <row r="91" spans="4:153" x14ac:dyDescent="0.25">
      <c r="D91"/>
      <c r="E91"/>
      <c r="F91"/>
      <c r="G91"/>
      <c r="H91"/>
      <c r="I91"/>
      <c r="J91" s="94"/>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row>
    <row r="92" spans="4:153" x14ac:dyDescent="0.25">
      <c r="D92"/>
      <c r="E92"/>
      <c r="F92"/>
      <c r="G92"/>
      <c r="H92"/>
      <c r="I92"/>
      <c r="J92" s="94"/>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row>
    <row r="93" spans="4:153" x14ac:dyDescent="0.25">
      <c r="D93"/>
      <c r="E93"/>
      <c r="F93"/>
      <c r="G93"/>
      <c r="H93"/>
      <c r="I93"/>
      <c r="J93" s="94"/>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row>
    <row r="94" spans="4:153" x14ac:dyDescent="0.25">
      <c r="D94"/>
      <c r="E94"/>
      <c r="F94"/>
      <c r="G94"/>
      <c r="H94"/>
      <c r="I94"/>
      <c r="J94" s="94"/>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row>
    <row r="95" spans="4:153" x14ac:dyDescent="0.25">
      <c r="D95"/>
      <c r="E95"/>
      <c r="F95"/>
      <c r="G95"/>
      <c r="H95"/>
      <c r="I95"/>
      <c r="J95" s="94"/>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row>
    <row r="96" spans="4:153" x14ac:dyDescent="0.25">
      <c r="D96"/>
      <c r="E96"/>
      <c r="F96"/>
      <c r="G96"/>
      <c r="H96"/>
      <c r="I96"/>
      <c r="J96" s="94"/>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row>
    <row r="97" spans="4:153" x14ac:dyDescent="0.25">
      <c r="D97"/>
      <c r="E97"/>
      <c r="F97"/>
      <c r="G97"/>
      <c r="H97"/>
      <c r="I97"/>
      <c r="J97" s="94"/>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row>
    <row r="98" spans="4:153" x14ac:dyDescent="0.25">
      <c r="D98"/>
      <c r="E98"/>
      <c r="F98"/>
      <c r="G98"/>
      <c r="H98"/>
      <c r="I98"/>
      <c r="J98" s="94"/>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row>
    <row r="99" spans="4:153" x14ac:dyDescent="0.25">
      <c r="D99"/>
      <c r="E99"/>
      <c r="F99"/>
      <c r="G99"/>
      <c r="H99"/>
      <c r="I99"/>
      <c r="J99" s="94"/>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row>
    <row r="100" spans="4:153" x14ac:dyDescent="0.25">
      <c r="D100"/>
      <c r="E100"/>
      <c r="F100"/>
      <c r="G100"/>
      <c r="H100"/>
      <c r="I100"/>
      <c r="J100" s="94"/>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row>
    <row r="101" spans="4:153" x14ac:dyDescent="0.25">
      <c r="D101"/>
      <c r="E101"/>
      <c r="F101"/>
      <c r="G101"/>
      <c r="H101"/>
      <c r="I101"/>
      <c r="J101" s="94"/>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row>
    <row r="102" spans="4:153" x14ac:dyDescent="0.25">
      <c r="D102"/>
      <c r="E102"/>
      <c r="F102"/>
      <c r="G102"/>
      <c r="H102"/>
      <c r="I102"/>
      <c r="J102" s="94"/>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row>
    <row r="103" spans="4:153" x14ac:dyDescent="0.25">
      <c r="D103"/>
      <c r="E103"/>
      <c r="F103"/>
      <c r="G103"/>
      <c r="H103"/>
      <c r="I103"/>
      <c r="J103" s="94"/>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row>
    <row r="104" spans="4:153" x14ac:dyDescent="0.25">
      <c r="D104"/>
      <c r="E104"/>
      <c r="F104"/>
      <c r="G104"/>
      <c r="H104"/>
      <c r="I104"/>
      <c r="J104" s="94"/>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row>
    <row r="105" spans="4:153" x14ac:dyDescent="0.25">
      <c r="D105"/>
      <c r="E105"/>
      <c r="F105"/>
      <c r="G105"/>
      <c r="H105"/>
      <c r="I105"/>
      <c r="J105" s="94"/>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row>
    <row r="106" spans="4:153" x14ac:dyDescent="0.25">
      <c r="D106"/>
      <c r="E106"/>
      <c r="F106"/>
      <c r="G106"/>
      <c r="H106"/>
      <c r="I106"/>
      <c r="J106" s="94"/>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row>
    <row r="107" spans="4:153" x14ac:dyDescent="0.25">
      <c r="D107"/>
      <c r="E107"/>
      <c r="F107"/>
      <c r="G107"/>
      <c r="H107"/>
      <c r="I107"/>
      <c r="J107" s="94"/>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row>
    <row r="108" spans="4:153" x14ac:dyDescent="0.25">
      <c r="D108"/>
      <c r="E108"/>
      <c r="F108"/>
      <c r="G108"/>
      <c r="H108"/>
      <c r="I108"/>
      <c r="J108" s="94"/>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row>
    <row r="109" spans="4:153" x14ac:dyDescent="0.25">
      <c r="D109"/>
      <c r="E109"/>
      <c r="F109"/>
      <c r="G109"/>
      <c r="H109"/>
      <c r="I109"/>
      <c r="J109" s="94"/>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row>
    <row r="110" spans="4:153" x14ac:dyDescent="0.25">
      <c r="D110"/>
      <c r="E110"/>
      <c r="F110"/>
      <c r="G110"/>
      <c r="H110"/>
      <c r="I110"/>
      <c r="J110" s="94"/>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row>
    <row r="111" spans="4:153" x14ac:dyDescent="0.25">
      <c r="D111"/>
      <c r="E111"/>
      <c r="F111"/>
      <c r="G111"/>
      <c r="H111"/>
      <c r="I111"/>
      <c r="J111" s="94"/>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row>
    <row r="112" spans="4:153" x14ac:dyDescent="0.25">
      <c r="D112"/>
      <c r="E112"/>
      <c r="F112"/>
      <c r="G112"/>
      <c r="H112"/>
      <c r="I112"/>
      <c r="J112" s="94"/>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row>
    <row r="113" spans="4:153" x14ac:dyDescent="0.25">
      <c r="D113"/>
      <c r="E113"/>
      <c r="F113"/>
      <c r="G113"/>
      <c r="H113"/>
      <c r="I113"/>
      <c r="J113" s="94"/>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row>
    <row r="114" spans="4:153" x14ac:dyDescent="0.25">
      <c r="D114" s="94"/>
      <c r="E114" s="94"/>
      <c r="F114" s="94"/>
      <c r="G114" s="94"/>
      <c r="H114" s="94"/>
      <c r="I114" s="94"/>
      <c r="J114" s="94"/>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row>
    <row r="115" spans="4:153" x14ac:dyDescent="0.25">
      <c r="D115" s="94"/>
      <c r="E115" s="94"/>
      <c r="F115" s="94"/>
      <c r="G115" s="94"/>
      <c r="H115" s="94"/>
      <c r="I115" s="94"/>
      <c r="J115" s="94"/>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row>
    <row r="116" spans="4:153" x14ac:dyDescent="0.25">
      <c r="D116" s="94"/>
      <c r="E116" s="94"/>
      <c r="F116" s="94"/>
      <c r="G116" s="94"/>
      <c r="H116" s="94"/>
      <c r="I116" s="94"/>
      <c r="J116" s="94"/>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row>
    <row r="117" spans="4:153" x14ac:dyDescent="0.25">
      <c r="D117" s="94"/>
      <c r="E117" s="94"/>
      <c r="F117" s="94"/>
      <c r="G117" s="94"/>
      <c r="H117" s="94"/>
      <c r="I117" s="94"/>
      <c r="J117" s="94"/>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row>
    <row r="118" spans="4:153" x14ac:dyDescent="0.25">
      <c r="D118" s="94"/>
      <c r="E118" s="94"/>
      <c r="F118" s="94"/>
      <c r="G118" s="94"/>
      <c r="H118" s="94"/>
      <c r="I118" s="94"/>
      <c r="J118" s="94"/>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row>
    <row r="119" spans="4:153" x14ac:dyDescent="0.25">
      <c r="D119" s="94"/>
      <c r="E119" s="94"/>
      <c r="F119" s="94"/>
      <c r="G119" s="94"/>
      <c r="H119" s="94"/>
      <c r="I119" s="94"/>
      <c r="J119" s="94"/>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row>
    <row r="120" spans="4:153" x14ac:dyDescent="0.25">
      <c r="D120" s="94"/>
      <c r="E120" s="94"/>
      <c r="F120" s="94"/>
      <c r="G120" s="94"/>
      <c r="H120" s="94"/>
      <c r="I120" s="94"/>
      <c r="J120" s="94"/>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row>
    <row r="121" spans="4:153" x14ac:dyDescent="0.25">
      <c r="D121" s="94"/>
      <c r="E121" s="94"/>
      <c r="F121" s="94"/>
      <c r="G121" s="94"/>
      <c r="H121" s="94"/>
      <c r="I121" s="94"/>
      <c r="J121" s="94"/>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row>
    <row r="122" spans="4:153" x14ac:dyDescent="0.25">
      <c r="D122" s="94"/>
      <c r="E122" s="94"/>
      <c r="F122" s="94"/>
      <c r="G122" s="94"/>
      <c r="H122" s="94"/>
      <c r="I122" s="94"/>
      <c r="J122" s="94"/>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row>
    <row r="123" spans="4:153" ht="15" customHeight="1" x14ac:dyDescent="0.25">
      <c r="D123" s="94"/>
      <c r="E123" s="94"/>
      <c r="F123" s="94"/>
      <c r="G123" s="94"/>
      <c r="H123" s="94"/>
      <c r="I123" s="94"/>
      <c r="J123" s="94"/>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row>
    <row r="124" spans="4:153" ht="15" customHeight="1" x14ac:dyDescent="0.25">
      <c r="D124" s="94"/>
      <c r="E124" s="94"/>
      <c r="F124" s="94"/>
      <c r="G124" s="94"/>
      <c r="H124" s="94"/>
      <c r="I124" s="94"/>
      <c r="J124" s="94"/>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row>
    <row r="125" spans="4:153" ht="15" customHeight="1" x14ac:dyDescent="0.25">
      <c r="D125" s="94"/>
      <c r="E125" s="94"/>
      <c r="F125" s="94"/>
      <c r="G125" s="94"/>
      <c r="H125" s="94"/>
      <c r="I125" s="94"/>
      <c r="J125" s="94"/>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row>
    <row r="126" spans="4:153" ht="15" customHeight="1" x14ac:dyDescent="0.25">
      <c r="D126" s="94"/>
      <c r="E126" s="94"/>
      <c r="F126" s="94"/>
      <c r="G126" s="94"/>
      <c r="H126" s="94"/>
      <c r="I126" s="94"/>
      <c r="J126" s="94"/>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row>
    <row r="127" spans="4:153" ht="15" customHeight="1" x14ac:dyDescent="0.25">
      <c r="D127" s="94"/>
      <c r="E127" s="94"/>
      <c r="F127" s="94"/>
      <c r="G127" s="94"/>
      <c r="H127" s="94"/>
      <c r="I127" s="94"/>
      <c r="J127" s="94"/>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row>
    <row r="128" spans="4:153" ht="15" customHeight="1" x14ac:dyDescent="0.25">
      <c r="D128" s="94"/>
      <c r="E128" s="94"/>
      <c r="F128" s="94"/>
      <c r="G128" s="94"/>
      <c r="H128" s="94"/>
      <c r="I128" s="94"/>
      <c r="J128" s="94"/>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row>
    <row r="129" spans="4:153" ht="15" customHeight="1" x14ac:dyDescent="0.25">
      <c r="D129" s="94"/>
      <c r="E129" s="94"/>
      <c r="F129" s="94"/>
      <c r="G129" s="94"/>
      <c r="H129" s="94"/>
      <c r="I129" s="94"/>
      <c r="J129" s="94"/>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row>
    <row r="130" spans="4:153" ht="15" customHeight="1" x14ac:dyDescent="0.25">
      <c r="D130" s="94"/>
      <c r="E130" s="94"/>
      <c r="F130" s="94"/>
      <c r="G130" s="94"/>
      <c r="H130" s="94"/>
      <c r="I130" s="94"/>
      <c r="J130" s="94"/>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row>
    <row r="131" spans="4:153" ht="15" customHeight="1" x14ac:dyDescent="0.25">
      <c r="D131" s="94"/>
      <c r="E131" s="94"/>
      <c r="F131" s="94"/>
      <c r="G131" s="94"/>
      <c r="H131" s="94"/>
      <c r="I131" s="94"/>
      <c r="J131" s="94"/>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row>
    <row r="132" spans="4:153" ht="15" customHeight="1" x14ac:dyDescent="0.25">
      <c r="D132" s="94"/>
      <c r="E132" s="94"/>
      <c r="F132" s="94"/>
      <c r="G132" s="94"/>
      <c r="H132" s="94"/>
      <c r="I132" s="94"/>
      <c r="J132" s="94"/>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row>
    <row r="133" spans="4:153" ht="15" customHeight="1" x14ac:dyDescent="0.25">
      <c r="D133" s="94"/>
      <c r="E133" s="94"/>
      <c r="F133" s="94"/>
      <c r="G133" s="94"/>
      <c r="H133" s="94"/>
      <c r="I133" s="94"/>
      <c r="J133" s="94"/>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c r="AZ133" s="82"/>
      <c r="BA133" s="82"/>
      <c r="BB133" s="82"/>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row>
    <row r="134" spans="4:153" ht="15" customHeight="1" x14ac:dyDescent="0.25">
      <c r="D134" s="94"/>
      <c r="E134" s="94"/>
      <c r="F134" s="94"/>
      <c r="G134" s="94"/>
      <c r="H134" s="94"/>
      <c r="I134" s="94"/>
      <c r="J134" s="94"/>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row>
    <row r="135" spans="4:153" ht="15" customHeight="1" x14ac:dyDescent="0.25">
      <c r="D135" s="94"/>
      <c r="E135" s="94"/>
      <c r="F135" s="94"/>
      <c r="G135" s="94"/>
      <c r="H135" s="94"/>
      <c r="I135" s="94"/>
      <c r="J135" s="94"/>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row>
    <row r="136" spans="4:153" ht="15" customHeight="1" x14ac:dyDescent="0.25">
      <c r="D136" s="94"/>
      <c r="E136" s="94"/>
      <c r="F136" s="94"/>
      <c r="G136" s="94"/>
      <c r="H136" s="94"/>
      <c r="I136" s="94"/>
      <c r="J136" s="94"/>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row>
    <row r="137" spans="4:153" ht="15" customHeight="1" x14ac:dyDescent="0.25">
      <c r="D137" s="94"/>
      <c r="E137" s="94"/>
      <c r="F137" s="94"/>
      <c r="G137" s="94"/>
      <c r="H137" s="94"/>
      <c r="I137" s="94"/>
      <c r="J137" s="94"/>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row>
    <row r="138" spans="4:153" ht="15" customHeight="1" x14ac:dyDescent="0.25">
      <c r="D138" s="94"/>
      <c r="E138" s="94"/>
      <c r="F138" s="94"/>
      <c r="G138" s="94"/>
      <c r="H138" s="94"/>
      <c r="I138" s="94"/>
      <c r="J138" s="94"/>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row>
    <row r="139" spans="4:153" ht="15" customHeight="1" x14ac:dyDescent="0.25">
      <c r="D139" s="94"/>
      <c r="E139" s="94"/>
      <c r="F139" s="94"/>
      <c r="G139" s="94"/>
      <c r="H139" s="94"/>
      <c r="I139" s="94"/>
      <c r="J139" s="94"/>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c r="AZ139" s="82"/>
      <c r="BA139" s="82"/>
      <c r="BB139" s="82"/>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row>
    <row r="140" spans="4:153" ht="15" customHeight="1" x14ac:dyDescent="0.25">
      <c r="D140" s="94"/>
      <c r="E140" s="94"/>
      <c r="F140" s="94"/>
      <c r="G140" s="94"/>
      <c r="H140" s="94"/>
      <c r="I140" s="94"/>
      <c r="J140" s="94"/>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row>
    <row r="141" spans="4:153" ht="15" customHeight="1" x14ac:dyDescent="0.25">
      <c r="D141" s="94"/>
      <c r="E141" s="94"/>
      <c r="F141" s="94"/>
      <c r="G141" s="94"/>
      <c r="H141" s="94"/>
      <c r="I141" s="94"/>
      <c r="J141" s="94"/>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row>
    <row r="142" spans="4:153" ht="15" customHeight="1" x14ac:dyDescent="0.25">
      <c r="D142" s="94"/>
      <c r="E142" s="94"/>
      <c r="F142" s="94"/>
      <c r="G142" s="94"/>
      <c r="H142" s="94"/>
      <c r="I142" s="94"/>
      <c r="J142" s="94"/>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row>
    <row r="143" spans="4:153" ht="15" customHeight="1" x14ac:dyDescent="0.25">
      <c r="D143" s="94"/>
      <c r="E143" s="94"/>
      <c r="F143" s="94"/>
      <c r="G143" s="94"/>
      <c r="H143" s="94"/>
      <c r="I143" s="94"/>
      <c r="J143" s="94"/>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82"/>
      <c r="AK143" s="82"/>
      <c r="AL143" s="82"/>
      <c r="AM143" s="82"/>
      <c r="AN143" s="82"/>
      <c r="AO143" s="82"/>
      <c r="AP143" s="82"/>
      <c r="AQ143" s="82"/>
      <c r="AR143" s="82"/>
      <c r="AS143" s="82"/>
      <c r="AT143" s="82"/>
      <c r="AU143" s="82"/>
      <c r="AV143" s="82"/>
      <c r="AW143" s="82"/>
      <c r="AX143" s="82"/>
      <c r="AY143" s="82"/>
      <c r="AZ143" s="82"/>
      <c r="BA143" s="82"/>
      <c r="BB143" s="82"/>
      <c r="BC143" s="82"/>
      <c r="BD143" s="82"/>
      <c r="BE143" s="82"/>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row>
    <row r="144" spans="4:153" ht="15" customHeight="1" x14ac:dyDescent="0.25">
      <c r="D144" s="94"/>
      <c r="E144" s="94"/>
      <c r="F144" s="94"/>
      <c r="G144" s="94"/>
      <c r="H144" s="94"/>
      <c r="I144" s="94"/>
      <c r="J144" s="94"/>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row>
    <row r="145" spans="4:31" ht="15" customHeight="1" x14ac:dyDescent="0.25">
      <c r="D145" s="94"/>
      <c r="E145" s="94"/>
      <c r="F145" s="94"/>
      <c r="G145" s="94"/>
      <c r="H145" s="94"/>
      <c r="I145" s="94"/>
      <c r="J145" s="94"/>
      <c r="K145" s="82"/>
      <c r="L145" s="82"/>
      <c r="M145" s="82"/>
      <c r="N145" s="82"/>
      <c r="O145" s="82"/>
      <c r="P145" s="82"/>
      <c r="Q145" s="82"/>
      <c r="R145" s="82"/>
      <c r="S145" s="82"/>
      <c r="T145" s="82"/>
      <c r="U145" s="82"/>
      <c r="V145" s="82"/>
      <c r="W145" s="82"/>
      <c r="X145" s="82"/>
      <c r="Y145" s="82"/>
      <c r="Z145" s="82"/>
      <c r="AA145" s="82"/>
      <c r="AB145" s="82"/>
      <c r="AC145" s="82"/>
      <c r="AD145" s="82"/>
      <c r="AE145" s="82"/>
    </row>
    <row r="146" spans="4:31" ht="15" customHeight="1" x14ac:dyDescent="0.25">
      <c r="D146" s="94"/>
      <c r="E146" s="94"/>
      <c r="F146" s="94"/>
      <c r="G146" s="94"/>
      <c r="H146" s="94"/>
      <c r="I146" s="94"/>
      <c r="J146" s="94"/>
      <c r="K146" s="82"/>
      <c r="L146" s="82"/>
      <c r="M146" s="82"/>
      <c r="N146" s="82"/>
      <c r="O146" s="82"/>
      <c r="P146" s="82"/>
      <c r="Q146" s="82"/>
      <c r="R146" s="82"/>
      <c r="S146" s="82"/>
      <c r="T146" s="82"/>
      <c r="U146" s="82"/>
      <c r="V146" s="82"/>
      <c r="W146" s="82"/>
      <c r="X146" s="82"/>
      <c r="Y146" s="82"/>
      <c r="Z146" s="82"/>
      <c r="AA146" s="82"/>
      <c r="AB146" s="82"/>
      <c r="AC146" s="82"/>
      <c r="AD146" s="82"/>
      <c r="AE146" s="82"/>
    </row>
    <row r="147" spans="4:31" ht="15" customHeight="1" x14ac:dyDescent="0.25">
      <c r="D147" s="94"/>
      <c r="E147" s="94"/>
      <c r="F147" s="94"/>
      <c r="G147" s="94"/>
      <c r="H147" s="94"/>
      <c r="I147" s="94"/>
      <c r="J147" s="94"/>
      <c r="K147" s="82"/>
      <c r="L147" s="82"/>
      <c r="M147" s="82"/>
      <c r="N147" s="82"/>
      <c r="O147" s="82"/>
      <c r="P147" s="82"/>
      <c r="Q147" s="82"/>
      <c r="R147" s="82"/>
      <c r="S147" s="82"/>
      <c r="T147" s="82"/>
      <c r="U147" s="82"/>
      <c r="V147" s="82"/>
      <c r="W147" s="82"/>
      <c r="X147" s="82"/>
      <c r="Y147" s="82"/>
      <c r="Z147" s="82"/>
      <c r="AA147" s="82"/>
      <c r="AB147" s="82"/>
      <c r="AC147" s="82"/>
      <c r="AD147" s="82"/>
      <c r="AE147" s="82"/>
    </row>
    <row r="148" spans="4:31" ht="15" customHeight="1" x14ac:dyDescent="0.25">
      <c r="D148" s="94"/>
      <c r="E148" s="94"/>
      <c r="F148" s="94"/>
      <c r="G148" s="94"/>
      <c r="H148" s="94"/>
      <c r="I148" s="94"/>
      <c r="J148" s="94"/>
      <c r="K148" s="82"/>
      <c r="L148" s="82"/>
      <c r="M148" s="82"/>
      <c r="N148" s="82"/>
      <c r="O148" s="82"/>
      <c r="P148" s="82"/>
      <c r="Q148" s="82"/>
      <c r="R148" s="82"/>
      <c r="S148" s="82"/>
      <c r="T148" s="82"/>
      <c r="U148" s="82"/>
      <c r="V148" s="82"/>
      <c r="W148" s="82"/>
      <c r="X148" s="82"/>
      <c r="Y148" s="82"/>
      <c r="Z148" s="82"/>
      <c r="AA148" s="82"/>
      <c r="AB148" s="82"/>
      <c r="AC148" s="82"/>
      <c r="AD148" s="82"/>
      <c r="AE148" s="82"/>
    </row>
    <row r="149" spans="4:31" ht="15" customHeight="1" x14ac:dyDescent="0.25">
      <c r="D149" s="94"/>
      <c r="E149" s="94"/>
      <c r="F149" s="94"/>
      <c r="G149" s="94"/>
      <c r="H149" s="94"/>
      <c r="I149" s="94"/>
      <c r="J149" s="94"/>
      <c r="K149" s="82"/>
      <c r="L149" s="82"/>
      <c r="M149" s="82"/>
      <c r="N149" s="82"/>
      <c r="O149" s="82"/>
      <c r="P149" s="82"/>
      <c r="Q149" s="82"/>
      <c r="R149" s="82"/>
      <c r="S149" s="82"/>
      <c r="T149" s="82"/>
      <c r="U149" s="82"/>
      <c r="V149" s="82"/>
      <c r="W149" s="82"/>
      <c r="X149" s="82"/>
      <c r="Y149" s="82"/>
      <c r="Z149" s="82"/>
      <c r="AA149" s="82"/>
      <c r="AB149" s="82"/>
      <c r="AC149" s="82"/>
      <c r="AD149" s="82"/>
      <c r="AE149" s="82"/>
    </row>
    <row r="150" spans="4:31" ht="15" customHeight="1" x14ac:dyDescent="0.25">
      <c r="D150" s="94"/>
      <c r="E150" s="94"/>
      <c r="F150" s="94"/>
      <c r="G150" s="94"/>
      <c r="H150" s="94"/>
      <c r="I150" s="94"/>
      <c r="J150" s="94"/>
      <c r="K150" s="82"/>
      <c r="L150" s="82"/>
      <c r="M150" s="82"/>
      <c r="N150" s="82"/>
      <c r="O150" s="82"/>
      <c r="P150" s="82"/>
      <c r="Q150" s="82"/>
      <c r="R150" s="82"/>
      <c r="S150" s="82"/>
      <c r="T150" s="82"/>
      <c r="U150" s="82"/>
      <c r="V150" s="82"/>
      <c r="W150" s="82"/>
      <c r="X150" s="82"/>
      <c r="Y150" s="82"/>
      <c r="Z150" s="82"/>
      <c r="AA150" s="82"/>
      <c r="AB150" s="82"/>
      <c r="AC150" s="82"/>
      <c r="AD150" s="82"/>
      <c r="AE150" s="82"/>
    </row>
    <row r="151" spans="4:31" ht="15" customHeight="1" x14ac:dyDescent="0.25">
      <c r="D151" s="94"/>
      <c r="E151" s="94"/>
      <c r="F151" s="94"/>
      <c r="G151" s="94"/>
      <c r="H151" s="94"/>
      <c r="I151" s="94"/>
      <c r="J151" s="94"/>
      <c r="K151" s="82"/>
      <c r="L151" s="82"/>
      <c r="M151" s="82"/>
      <c r="N151" s="82"/>
      <c r="O151" s="82"/>
      <c r="P151" s="82"/>
      <c r="Q151" s="82"/>
      <c r="R151" s="82"/>
      <c r="S151" s="82"/>
      <c r="T151" s="82"/>
      <c r="U151" s="82"/>
      <c r="V151" s="82"/>
      <c r="W151" s="82"/>
      <c r="X151" s="82"/>
      <c r="Y151" s="82"/>
      <c r="Z151" s="82"/>
      <c r="AA151" s="82"/>
      <c r="AB151" s="82"/>
      <c r="AC151" s="82"/>
      <c r="AD151" s="82"/>
      <c r="AE151" s="82"/>
    </row>
    <row r="152" spans="4:31" ht="15" customHeight="1" x14ac:dyDescent="0.25">
      <c r="D152" s="94"/>
      <c r="E152" s="94"/>
      <c r="F152" s="94"/>
      <c r="G152" s="94"/>
      <c r="H152" s="94"/>
      <c r="I152" s="94"/>
      <c r="J152" s="94"/>
      <c r="K152" s="82"/>
      <c r="L152" s="82"/>
      <c r="M152" s="82"/>
      <c r="N152" s="82"/>
      <c r="O152" s="82"/>
      <c r="P152" s="82"/>
      <c r="Q152" s="82"/>
      <c r="R152" s="82"/>
      <c r="S152" s="82"/>
      <c r="T152" s="82"/>
      <c r="U152" s="82"/>
      <c r="V152" s="82"/>
      <c r="W152" s="82"/>
      <c r="X152" s="82"/>
      <c r="Y152" s="82"/>
      <c r="Z152" s="82"/>
      <c r="AA152" s="82"/>
      <c r="AB152" s="82"/>
      <c r="AC152" s="82"/>
      <c r="AD152" s="82"/>
      <c r="AE152" s="82"/>
    </row>
    <row r="153" spans="4:31" ht="15" customHeight="1" x14ac:dyDescent="0.25">
      <c r="D153" s="94"/>
      <c r="E153" s="94"/>
      <c r="F153" s="94"/>
      <c r="G153" s="94"/>
      <c r="H153" s="94"/>
      <c r="I153" s="94"/>
      <c r="J153" s="94"/>
      <c r="K153" s="82"/>
      <c r="L153" s="82"/>
      <c r="M153" s="82"/>
      <c r="N153" s="82"/>
      <c r="O153" s="82"/>
      <c r="P153" s="82"/>
      <c r="Q153" s="82"/>
      <c r="R153" s="82"/>
      <c r="S153" s="82"/>
      <c r="T153" s="82"/>
      <c r="U153" s="82"/>
      <c r="V153" s="82"/>
      <c r="W153" s="82"/>
      <c r="X153" s="82"/>
      <c r="Y153" s="82"/>
      <c r="Z153" s="82"/>
      <c r="AA153" s="82"/>
      <c r="AB153" s="82"/>
      <c r="AC153" s="82"/>
      <c r="AD153" s="82"/>
      <c r="AE153" s="82"/>
    </row>
    <row r="154" spans="4:31" ht="15" customHeight="1" x14ac:dyDescent="0.25">
      <c r="D154" s="94"/>
      <c r="E154" s="94"/>
      <c r="F154" s="94"/>
      <c r="G154" s="94"/>
      <c r="H154" s="94"/>
      <c r="I154" s="94"/>
      <c r="J154" s="94"/>
      <c r="K154" s="82"/>
      <c r="L154" s="82"/>
      <c r="M154" s="82"/>
      <c r="N154" s="82"/>
    </row>
    <row r="155" spans="4:31" ht="15" customHeight="1" x14ac:dyDescent="0.25">
      <c r="D155" s="94"/>
      <c r="E155" s="94"/>
      <c r="F155" s="94"/>
      <c r="G155" s="94"/>
      <c r="H155" s="94"/>
      <c r="I155" s="94"/>
      <c r="J155" s="94"/>
      <c r="K155" s="82"/>
      <c r="L155" s="82"/>
      <c r="M155" s="82"/>
      <c r="N155" s="82"/>
    </row>
    <row r="156" spans="4:31" ht="15" customHeight="1" x14ac:dyDescent="0.25">
      <c r="D156" s="94"/>
      <c r="E156" s="94"/>
      <c r="F156" s="94"/>
      <c r="G156" s="94"/>
      <c r="H156" s="94"/>
      <c r="I156" s="94"/>
      <c r="J156" s="94"/>
      <c r="K156" s="82"/>
      <c r="L156" s="82"/>
      <c r="M156" s="82"/>
      <c r="N156" s="82"/>
    </row>
    <row r="157" spans="4:31" ht="15" customHeight="1" x14ac:dyDescent="0.25">
      <c r="D157" s="94"/>
      <c r="E157" s="94"/>
      <c r="F157" s="94"/>
      <c r="G157" s="94"/>
      <c r="H157" s="94"/>
      <c r="I157" s="94"/>
      <c r="J157" s="94"/>
      <c r="K157" s="82"/>
      <c r="L157" s="82"/>
      <c r="M157" s="82"/>
      <c r="N157" s="82"/>
    </row>
    <row r="158" spans="4:31" ht="15" customHeight="1" x14ac:dyDescent="0.25">
      <c r="D158" s="94"/>
      <c r="E158" s="94"/>
      <c r="F158" s="94"/>
      <c r="G158" s="94"/>
      <c r="H158" s="94"/>
      <c r="I158" s="94"/>
      <c r="J158" s="94"/>
      <c r="K158" s="82"/>
      <c r="L158" s="82"/>
      <c r="M158" s="82"/>
      <c r="N158" s="82"/>
    </row>
    <row r="159" spans="4:31" ht="15" customHeight="1" x14ac:dyDescent="0.25">
      <c r="D159" s="94"/>
      <c r="E159" s="94"/>
      <c r="F159" s="94"/>
      <c r="G159" s="94"/>
      <c r="H159" s="94"/>
      <c r="I159" s="94"/>
      <c r="J159" s="94"/>
      <c r="K159" s="82"/>
      <c r="L159" s="82"/>
      <c r="M159" s="82"/>
      <c r="N159" s="82"/>
    </row>
    <row r="160" spans="4:31" ht="15" customHeight="1" x14ac:dyDescent="0.25">
      <c r="D160" s="94"/>
      <c r="E160" s="94"/>
      <c r="F160" s="94"/>
      <c r="G160" s="94"/>
      <c r="H160" s="94"/>
      <c r="I160" s="94"/>
      <c r="J160" s="94"/>
      <c r="K160" s="82"/>
      <c r="L160" s="82"/>
      <c r="M160" s="82"/>
      <c r="N160" s="82"/>
    </row>
    <row r="161" spans="4:14" ht="15" customHeight="1" x14ac:dyDescent="0.25">
      <c r="D161" s="94"/>
      <c r="E161" s="94"/>
      <c r="F161" s="94"/>
      <c r="G161" s="94"/>
      <c r="H161" s="94"/>
      <c r="I161" s="94"/>
      <c r="J161" s="94"/>
      <c r="K161" s="82"/>
      <c r="L161" s="82"/>
      <c r="M161" s="82"/>
      <c r="N161" s="82"/>
    </row>
    <row r="162" spans="4:14" ht="15" customHeight="1" x14ac:dyDescent="0.25">
      <c r="D162" s="94"/>
      <c r="E162" s="94"/>
      <c r="F162" s="94"/>
      <c r="G162" s="94"/>
      <c r="H162" s="94"/>
      <c r="I162" s="94"/>
      <c r="J162" s="94"/>
      <c r="K162" s="82"/>
      <c r="L162" s="82"/>
      <c r="M162" s="82"/>
      <c r="N162" s="82"/>
    </row>
    <row r="163" spans="4:14" ht="15" customHeight="1" x14ac:dyDescent="0.25">
      <c r="D163" s="94"/>
      <c r="E163" s="94"/>
      <c r="F163" s="94"/>
      <c r="G163" s="94"/>
      <c r="H163" s="94"/>
      <c r="I163" s="94"/>
      <c r="J163" s="94"/>
      <c r="K163" s="82"/>
      <c r="L163" s="82"/>
      <c r="M163" s="82"/>
      <c r="N163" s="82"/>
    </row>
    <row r="164" spans="4:14" ht="15" customHeight="1" x14ac:dyDescent="0.25">
      <c r="D164" s="94"/>
      <c r="E164" s="94"/>
      <c r="F164" s="94"/>
      <c r="G164" s="94"/>
      <c r="H164" s="94"/>
      <c r="I164" s="94"/>
      <c r="J164" s="94"/>
      <c r="K164" s="82"/>
      <c r="L164" s="82"/>
      <c r="M164" s="82"/>
      <c r="N164" s="82"/>
    </row>
    <row r="165" spans="4:14" ht="15" customHeight="1" x14ac:dyDescent="0.25">
      <c r="D165" s="94"/>
      <c r="E165" s="94"/>
      <c r="F165" s="94"/>
      <c r="G165" s="94"/>
      <c r="H165" s="94"/>
      <c r="I165" s="94"/>
      <c r="J165" s="94"/>
      <c r="K165" s="82"/>
      <c r="L165" s="82"/>
      <c r="M165" s="82"/>
      <c r="N165" s="82"/>
    </row>
    <row r="166" spans="4:14" ht="15" customHeight="1" x14ac:dyDescent="0.25">
      <c r="D166" s="94"/>
      <c r="E166" s="94"/>
      <c r="F166" s="94"/>
      <c r="G166" s="94"/>
      <c r="H166" s="94"/>
      <c r="I166" s="94"/>
      <c r="J166" s="94"/>
      <c r="K166" s="82"/>
      <c r="L166" s="82"/>
      <c r="M166" s="82"/>
      <c r="N166" s="82"/>
    </row>
    <row r="167" spans="4:14" ht="15" customHeight="1" x14ac:dyDescent="0.25">
      <c r="D167" s="94"/>
      <c r="E167" s="94"/>
      <c r="F167" s="94"/>
      <c r="G167" s="94"/>
      <c r="H167" s="94"/>
      <c r="I167" s="94"/>
      <c r="J167" s="94"/>
      <c r="K167" s="82"/>
      <c r="L167" s="82"/>
      <c r="M167" s="82"/>
      <c r="N167" s="82"/>
    </row>
    <row r="168" spans="4:14" ht="15" customHeight="1" x14ac:dyDescent="0.25">
      <c r="D168" s="94"/>
      <c r="E168" s="94"/>
      <c r="F168" s="94"/>
      <c r="G168" s="94"/>
      <c r="H168" s="94"/>
      <c r="I168" s="94"/>
      <c r="J168" s="94"/>
      <c r="K168" s="82"/>
      <c r="L168" s="82"/>
      <c r="M168" s="82"/>
      <c r="N168" s="82"/>
    </row>
    <row r="169" spans="4:14" ht="15" customHeight="1" x14ac:dyDescent="0.25">
      <c r="D169" s="94"/>
      <c r="E169" s="94"/>
      <c r="F169" s="94"/>
      <c r="G169" s="94"/>
      <c r="H169" s="94"/>
      <c r="I169" s="94"/>
      <c r="J169" s="94"/>
      <c r="K169" s="82"/>
      <c r="L169" s="82"/>
      <c r="M169" s="82"/>
      <c r="N169" s="82"/>
    </row>
    <row r="170" spans="4:14" ht="15" customHeight="1" x14ac:dyDescent="0.25">
      <c r="D170" s="94"/>
      <c r="E170" s="94"/>
      <c r="F170" s="94"/>
      <c r="G170" s="94"/>
      <c r="H170" s="94"/>
      <c r="I170" s="94"/>
      <c r="J170" s="94"/>
      <c r="K170" s="82"/>
      <c r="L170" s="82"/>
      <c r="M170" s="82"/>
      <c r="N170" s="82"/>
    </row>
    <row r="171" spans="4:14" ht="15" customHeight="1" x14ac:dyDescent="0.25">
      <c r="D171" s="94"/>
      <c r="E171" s="94"/>
      <c r="F171" s="94"/>
      <c r="G171" s="94"/>
      <c r="H171" s="94"/>
      <c r="I171" s="94"/>
      <c r="J171" s="94"/>
      <c r="K171" s="82"/>
      <c r="L171" s="82"/>
      <c r="M171" s="82"/>
      <c r="N171" s="82"/>
    </row>
    <row r="172" spans="4:14" ht="15" customHeight="1" x14ac:dyDescent="0.25">
      <c r="D172" s="94"/>
      <c r="E172" s="94"/>
      <c r="F172" s="94"/>
      <c r="G172" s="94"/>
      <c r="H172" s="94"/>
      <c r="I172" s="94"/>
      <c r="J172" s="94"/>
      <c r="K172" s="82"/>
      <c r="L172" s="82"/>
      <c r="M172" s="82"/>
      <c r="N172" s="82"/>
    </row>
    <row r="173" spans="4:14" ht="15" customHeight="1" x14ac:dyDescent="0.25">
      <c r="D173" s="94"/>
      <c r="E173" s="94"/>
      <c r="F173" s="94"/>
      <c r="G173" s="94"/>
      <c r="H173" s="94"/>
      <c r="I173" s="94"/>
      <c r="J173" s="94"/>
      <c r="K173" s="82"/>
      <c r="L173" s="82"/>
      <c r="M173" s="82"/>
      <c r="N173" s="82"/>
    </row>
    <row r="174" spans="4:14" ht="15" customHeight="1" x14ac:dyDescent="0.25">
      <c r="D174" s="94"/>
      <c r="E174" s="94"/>
      <c r="F174" s="94"/>
      <c r="G174" s="94"/>
      <c r="H174" s="94"/>
      <c r="I174" s="94"/>
      <c r="J174" s="94"/>
      <c r="K174" s="82"/>
      <c r="L174" s="82"/>
      <c r="M174" s="82"/>
      <c r="N174" s="82"/>
    </row>
    <row r="175" spans="4:14" ht="15" customHeight="1" x14ac:dyDescent="0.25">
      <c r="D175" s="94"/>
      <c r="E175" s="94"/>
      <c r="F175" s="94"/>
      <c r="G175" s="94"/>
      <c r="H175" s="94"/>
      <c r="I175" s="94"/>
      <c r="J175" s="94"/>
      <c r="K175" s="82"/>
      <c r="L175" s="82"/>
      <c r="M175" s="82"/>
      <c r="N175" s="82"/>
    </row>
    <row r="176" spans="4:14" ht="15" customHeight="1" x14ac:dyDescent="0.25">
      <c r="D176" s="94"/>
      <c r="E176" s="94"/>
      <c r="F176" s="94"/>
      <c r="G176" s="94"/>
      <c r="H176" s="94"/>
      <c r="I176" s="94"/>
      <c r="J176" s="94"/>
      <c r="K176" s="82"/>
      <c r="L176" s="82"/>
      <c r="M176" s="82"/>
      <c r="N176" s="82"/>
    </row>
    <row r="177" spans="4:14" ht="15" customHeight="1" x14ac:dyDescent="0.25">
      <c r="D177" s="94"/>
      <c r="E177" s="94"/>
      <c r="F177" s="94"/>
      <c r="G177" s="94"/>
      <c r="H177" s="94"/>
      <c r="I177" s="94"/>
      <c r="J177" s="94"/>
      <c r="K177" s="82"/>
      <c r="L177" s="82"/>
      <c r="M177" s="82"/>
      <c r="N177" s="82"/>
    </row>
    <row r="178" spans="4:14" ht="15" customHeight="1" x14ac:dyDescent="0.25">
      <c r="D178" s="94"/>
      <c r="E178" s="94"/>
      <c r="F178" s="94"/>
      <c r="G178" s="94"/>
      <c r="H178" s="94"/>
      <c r="I178" s="94"/>
      <c r="J178" s="94"/>
      <c r="K178" s="82"/>
      <c r="L178" s="82"/>
      <c r="M178" s="82"/>
      <c r="N178" s="82"/>
    </row>
    <row r="179" spans="4:14" ht="15" customHeight="1" x14ac:dyDescent="0.25">
      <c r="D179" s="94"/>
      <c r="E179" s="94"/>
      <c r="F179" s="94"/>
      <c r="G179" s="94"/>
      <c r="H179" s="94"/>
      <c r="I179" s="94"/>
      <c r="J179" s="94"/>
      <c r="K179" s="82"/>
      <c r="L179" s="82"/>
      <c r="M179" s="82"/>
      <c r="N179" s="82"/>
    </row>
    <row r="180" spans="4:14" ht="15" customHeight="1" x14ac:dyDescent="0.25">
      <c r="D180" s="94"/>
      <c r="E180" s="94"/>
      <c r="F180" s="94"/>
      <c r="G180" s="94"/>
      <c r="H180" s="94"/>
      <c r="I180" s="94"/>
      <c r="J180" s="94"/>
      <c r="K180" s="82"/>
      <c r="L180" s="82"/>
      <c r="M180" s="82"/>
      <c r="N180" s="82"/>
    </row>
    <row r="181" spans="4:14" ht="15" customHeight="1" x14ac:dyDescent="0.25">
      <c r="D181" s="94"/>
      <c r="E181" s="94"/>
      <c r="F181" s="94"/>
      <c r="G181" s="94"/>
      <c r="H181" s="94"/>
      <c r="I181" s="94"/>
      <c r="J181" s="94"/>
      <c r="K181" s="82"/>
      <c r="L181" s="82"/>
      <c r="M181" s="82"/>
      <c r="N181" s="82"/>
    </row>
    <row r="182" spans="4:14" ht="15" customHeight="1" x14ac:dyDescent="0.25">
      <c r="D182" s="94"/>
      <c r="E182" s="94"/>
      <c r="F182" s="94"/>
      <c r="G182" s="94"/>
      <c r="H182" s="94"/>
      <c r="I182" s="94"/>
      <c r="J182" s="94"/>
      <c r="K182" s="82"/>
      <c r="L182" s="82"/>
      <c r="M182" s="82"/>
      <c r="N182" s="82"/>
    </row>
    <row r="183" spans="4:14" ht="15" customHeight="1" x14ac:dyDescent="0.25">
      <c r="D183" s="94"/>
      <c r="E183" s="94"/>
      <c r="F183" s="94"/>
      <c r="G183" s="94"/>
      <c r="H183" s="94"/>
      <c r="I183" s="94"/>
      <c r="J183" s="94"/>
      <c r="K183" s="82"/>
      <c r="L183" s="82"/>
      <c r="M183" s="82"/>
      <c r="N183" s="82"/>
    </row>
    <row r="184" spans="4:14" ht="15" customHeight="1" x14ac:dyDescent="0.25">
      <c r="D184" s="94"/>
      <c r="E184" s="94"/>
      <c r="F184" s="94"/>
      <c r="G184" s="94"/>
      <c r="H184" s="94"/>
      <c r="I184" s="94"/>
      <c r="J184" s="94"/>
      <c r="K184" s="82"/>
      <c r="L184" s="82"/>
      <c r="M184" s="82"/>
      <c r="N184" s="82"/>
    </row>
    <row r="185" spans="4:14" ht="15" customHeight="1" x14ac:dyDescent="0.25">
      <c r="D185" s="94"/>
      <c r="E185" s="94"/>
      <c r="F185" s="94"/>
      <c r="G185" s="94"/>
      <c r="H185" s="94"/>
      <c r="I185" s="94"/>
      <c r="J185" s="94"/>
      <c r="K185" s="82"/>
      <c r="L185" s="82"/>
      <c r="M185" s="82"/>
      <c r="N185" s="82"/>
    </row>
    <row r="186" spans="4:14" ht="15" customHeight="1" x14ac:dyDescent="0.25">
      <c r="D186" s="94"/>
      <c r="E186" s="94"/>
      <c r="F186" s="94"/>
      <c r="G186" s="94"/>
      <c r="H186" s="94"/>
      <c r="I186" s="94"/>
      <c r="J186" s="94"/>
      <c r="K186" s="82"/>
      <c r="L186" s="82"/>
      <c r="M186" s="82"/>
      <c r="N186" s="82"/>
    </row>
    <row r="187" spans="4:14" ht="15" customHeight="1" x14ac:dyDescent="0.25">
      <c r="D187" s="94"/>
      <c r="E187" s="94"/>
      <c r="F187" s="94"/>
      <c r="G187" s="94"/>
      <c r="H187" s="94"/>
      <c r="I187" s="94"/>
      <c r="J187" s="94"/>
      <c r="K187" s="82"/>
      <c r="L187" s="82"/>
      <c r="M187" s="82"/>
      <c r="N187" s="82"/>
    </row>
    <row r="188" spans="4:14" ht="15" customHeight="1" x14ac:dyDescent="0.25">
      <c r="D188" s="94"/>
      <c r="E188" s="94"/>
      <c r="F188" s="94"/>
      <c r="G188" s="94"/>
      <c r="H188" s="94"/>
      <c r="I188" s="94"/>
      <c r="J188" s="94"/>
      <c r="K188" s="82"/>
      <c r="L188" s="82"/>
      <c r="M188" s="82"/>
      <c r="N188" s="82"/>
    </row>
    <row r="189" spans="4:14" ht="15" customHeight="1" x14ac:dyDescent="0.25">
      <c r="D189" s="94"/>
      <c r="E189" s="94"/>
      <c r="F189" s="94"/>
      <c r="G189" s="94"/>
      <c r="H189" s="94"/>
      <c r="I189" s="94"/>
      <c r="J189" s="94"/>
      <c r="K189" s="82"/>
      <c r="L189" s="82"/>
      <c r="M189" s="82"/>
      <c r="N189" s="82"/>
    </row>
    <row r="190" spans="4:14" ht="15" customHeight="1" x14ac:dyDescent="0.25">
      <c r="D190" s="94"/>
      <c r="E190" s="94"/>
      <c r="F190" s="94"/>
      <c r="G190" s="94"/>
      <c r="H190" s="94"/>
      <c r="I190" s="94"/>
      <c r="J190" s="94"/>
      <c r="K190" s="82"/>
      <c r="L190" s="82"/>
      <c r="M190" s="82"/>
      <c r="N190" s="82"/>
    </row>
    <row r="191" spans="4:14" ht="15" customHeight="1" x14ac:dyDescent="0.25">
      <c r="D191" s="94"/>
      <c r="E191" s="94"/>
      <c r="F191" s="94"/>
      <c r="G191" s="94"/>
      <c r="H191" s="94"/>
      <c r="I191" s="94"/>
      <c r="J191" s="94"/>
      <c r="K191" s="82"/>
      <c r="L191" s="82"/>
      <c r="M191" s="82"/>
      <c r="N191" s="82"/>
    </row>
    <row r="192" spans="4:14" ht="15" customHeight="1" x14ac:dyDescent="0.25">
      <c r="D192" s="94"/>
      <c r="E192" s="94"/>
      <c r="F192" s="94"/>
      <c r="G192" s="94"/>
      <c r="H192" s="94"/>
      <c r="I192" s="94"/>
      <c r="J192" s="94"/>
      <c r="K192" s="82"/>
      <c r="L192" s="82"/>
      <c r="M192" s="82"/>
      <c r="N192" s="82"/>
    </row>
    <row r="193" spans="4:14" ht="15" customHeight="1" x14ac:dyDescent="0.25">
      <c r="D193" s="94"/>
      <c r="E193" s="94"/>
      <c r="F193" s="94"/>
      <c r="G193" s="94"/>
      <c r="H193" s="94"/>
      <c r="I193" s="94"/>
      <c r="J193" s="94"/>
      <c r="K193" s="82"/>
      <c r="L193" s="82"/>
      <c r="M193" s="82"/>
      <c r="N193" s="82"/>
    </row>
    <row r="194" spans="4:14" ht="15" customHeight="1" x14ac:dyDescent="0.25">
      <c r="D194" s="94"/>
      <c r="E194" s="94"/>
      <c r="F194" s="94"/>
      <c r="G194" s="94"/>
      <c r="H194" s="94"/>
      <c r="I194" s="94"/>
      <c r="J194" s="94"/>
      <c r="K194" s="82"/>
      <c r="L194" s="82"/>
      <c r="M194" s="82"/>
      <c r="N194" s="82"/>
    </row>
    <row r="195" spans="4:14" ht="15" customHeight="1" x14ac:dyDescent="0.25">
      <c r="D195" s="94"/>
      <c r="E195" s="94"/>
      <c r="F195" s="94"/>
      <c r="G195" s="94"/>
      <c r="H195" s="94"/>
      <c r="I195" s="94"/>
      <c r="J195" s="94"/>
      <c r="K195" s="82"/>
      <c r="L195" s="82"/>
      <c r="M195" s="82"/>
      <c r="N195" s="82"/>
    </row>
    <row r="196" spans="4:14" ht="15" customHeight="1" x14ac:dyDescent="0.25">
      <c r="D196" s="94"/>
      <c r="E196" s="94"/>
      <c r="F196" s="94"/>
      <c r="G196" s="94"/>
      <c r="H196" s="94"/>
      <c r="I196" s="94"/>
      <c r="J196" s="94"/>
      <c r="K196" s="82"/>
      <c r="L196" s="82"/>
      <c r="M196" s="82"/>
      <c r="N196" s="82"/>
    </row>
    <row r="197" spans="4:14" ht="15" customHeight="1" x14ac:dyDescent="0.25">
      <c r="D197" s="94"/>
      <c r="E197" s="94"/>
      <c r="F197" s="94"/>
      <c r="G197" s="94"/>
      <c r="H197" s="94"/>
      <c r="I197" s="94"/>
      <c r="J197" s="94"/>
      <c r="K197" s="82"/>
      <c r="L197" s="82"/>
      <c r="M197" s="82"/>
      <c r="N197" s="82"/>
    </row>
    <row r="198" spans="4:14" ht="15" customHeight="1" x14ac:dyDescent="0.25">
      <c r="D198" s="94"/>
      <c r="E198" s="94"/>
      <c r="F198" s="94"/>
      <c r="G198" s="94"/>
      <c r="H198" s="94"/>
      <c r="I198" s="94"/>
      <c r="J198" s="94"/>
      <c r="K198" s="82"/>
      <c r="L198" s="82"/>
      <c r="M198" s="82"/>
      <c r="N198" s="82"/>
    </row>
    <row r="199" spans="4:14" ht="15" customHeight="1" x14ac:dyDescent="0.25">
      <c r="D199" s="94"/>
      <c r="E199" s="94"/>
      <c r="F199" s="94"/>
      <c r="G199" s="94"/>
      <c r="H199" s="94"/>
      <c r="I199" s="94"/>
      <c r="J199" s="94"/>
      <c r="K199" s="82"/>
      <c r="L199" s="82"/>
      <c r="M199" s="82"/>
      <c r="N199" s="82"/>
    </row>
    <row r="200" spans="4:14" ht="15" customHeight="1" x14ac:dyDescent="0.25">
      <c r="D200" s="94"/>
      <c r="E200" s="94"/>
      <c r="F200" s="94"/>
      <c r="G200" s="94"/>
      <c r="H200" s="94"/>
      <c r="I200" s="94"/>
      <c r="J200" s="94"/>
      <c r="K200" s="82"/>
      <c r="L200" s="82"/>
      <c r="M200" s="82"/>
      <c r="N200" s="82"/>
    </row>
    <row r="201" spans="4:14" ht="15" customHeight="1" x14ac:dyDescent="0.25">
      <c r="D201" s="94"/>
      <c r="E201" s="94"/>
      <c r="F201" s="94"/>
      <c r="G201" s="94"/>
      <c r="H201" s="94"/>
      <c r="I201" s="94"/>
      <c r="J201" s="94"/>
      <c r="K201" s="82"/>
      <c r="L201" s="82"/>
      <c r="M201" s="82"/>
      <c r="N201" s="82"/>
    </row>
    <row r="202" spans="4:14" ht="15" customHeight="1" x14ac:dyDescent="0.25">
      <c r="D202" s="94"/>
      <c r="E202" s="94"/>
      <c r="F202" s="94"/>
      <c r="G202" s="94"/>
      <c r="H202" s="94"/>
      <c r="I202" s="94"/>
      <c r="J202" s="94"/>
      <c r="K202" s="82"/>
      <c r="L202" s="82"/>
      <c r="M202" s="82"/>
      <c r="N202" s="82"/>
    </row>
    <row r="203" spans="4:14" ht="15" customHeight="1" x14ac:dyDescent="0.25">
      <c r="D203" s="94"/>
      <c r="E203" s="94"/>
      <c r="F203" s="94"/>
      <c r="G203" s="94"/>
      <c r="H203" s="94"/>
      <c r="I203" s="94"/>
      <c r="J203" s="94"/>
      <c r="K203" s="82"/>
      <c r="L203" s="82"/>
      <c r="M203" s="82"/>
      <c r="N203" s="82"/>
    </row>
    <row r="204" spans="4:14" ht="15" customHeight="1" x14ac:dyDescent="0.25">
      <c r="D204" s="94"/>
      <c r="E204" s="94"/>
      <c r="F204" s="94"/>
      <c r="G204" s="94"/>
      <c r="H204" s="94"/>
      <c r="I204" s="94"/>
      <c r="J204" s="94"/>
      <c r="K204" s="82"/>
      <c r="L204" s="82"/>
      <c r="M204" s="82"/>
      <c r="N204" s="82"/>
    </row>
    <row r="205" spans="4:14" ht="15" customHeight="1" x14ac:dyDescent="0.25">
      <c r="D205" s="94"/>
      <c r="E205" s="94"/>
      <c r="F205" s="94"/>
      <c r="G205" s="94"/>
      <c r="H205" s="94"/>
      <c r="I205" s="94"/>
      <c r="J205" s="94"/>
      <c r="K205" s="82"/>
      <c r="L205" s="82"/>
      <c r="M205" s="82"/>
      <c r="N205" s="82"/>
    </row>
    <row r="206" spans="4:14" ht="15" customHeight="1" x14ac:dyDescent="0.25">
      <c r="D206" s="94"/>
      <c r="E206" s="94"/>
      <c r="F206" s="94"/>
      <c r="G206" s="94"/>
      <c r="H206" s="94"/>
      <c r="I206" s="94"/>
      <c r="J206" s="94"/>
      <c r="K206" s="82"/>
      <c r="L206" s="82"/>
      <c r="M206" s="82"/>
      <c r="N206" s="82"/>
    </row>
    <row r="207" spans="4:14" ht="15" customHeight="1" x14ac:dyDescent="0.25">
      <c r="D207" s="94"/>
      <c r="E207" s="94"/>
      <c r="F207" s="94"/>
      <c r="G207" s="94"/>
      <c r="H207" s="94"/>
      <c r="I207" s="94"/>
      <c r="J207" s="94"/>
      <c r="K207" s="82"/>
      <c r="L207" s="82"/>
      <c r="M207" s="82"/>
      <c r="N207" s="82"/>
    </row>
    <row r="208" spans="4:14" ht="15" customHeight="1" x14ac:dyDescent="0.25">
      <c r="D208" s="94"/>
      <c r="E208" s="94"/>
      <c r="F208" s="94"/>
      <c r="G208" s="94"/>
      <c r="H208" s="94"/>
      <c r="I208" s="94"/>
      <c r="J208" s="94"/>
      <c r="K208" s="82"/>
      <c r="L208" s="82"/>
      <c r="M208" s="82"/>
      <c r="N208" s="82"/>
    </row>
    <row r="209" spans="4:14" ht="15" customHeight="1" x14ac:dyDescent="0.25">
      <c r="D209" s="94"/>
      <c r="E209" s="94"/>
      <c r="F209" s="94"/>
      <c r="G209" s="94"/>
      <c r="H209" s="94"/>
      <c r="I209" s="94"/>
      <c r="J209" s="94"/>
      <c r="K209" s="82"/>
      <c r="L209" s="82"/>
      <c r="M209" s="82"/>
      <c r="N209" s="82"/>
    </row>
    <row r="210" spans="4:14" ht="15" customHeight="1" x14ac:dyDescent="0.25">
      <c r="D210" s="94"/>
      <c r="E210" s="94"/>
      <c r="F210" s="94"/>
      <c r="G210" s="94"/>
      <c r="H210" s="94"/>
      <c r="I210" s="94"/>
      <c r="J210" s="94"/>
      <c r="K210" s="82"/>
      <c r="L210" s="82"/>
      <c r="M210" s="82"/>
      <c r="N210" s="82"/>
    </row>
    <row r="211" spans="4:14" ht="15" customHeight="1" x14ac:dyDescent="0.25">
      <c r="D211" s="94"/>
      <c r="E211" s="94"/>
      <c r="F211" s="94"/>
      <c r="G211" s="94"/>
      <c r="H211" s="94"/>
      <c r="I211" s="94"/>
      <c r="J211" s="94"/>
      <c r="K211" s="82"/>
      <c r="L211" s="82"/>
      <c r="M211" s="82"/>
      <c r="N211" s="82"/>
    </row>
    <row r="212" spans="4:14" ht="15" customHeight="1" x14ac:dyDescent="0.25">
      <c r="D212" s="94"/>
      <c r="E212" s="94"/>
      <c r="F212" s="94"/>
      <c r="G212" s="94"/>
      <c r="H212" s="94"/>
      <c r="I212" s="94"/>
      <c r="J212" s="94"/>
      <c r="K212" s="82"/>
      <c r="L212" s="82"/>
      <c r="M212" s="82"/>
      <c r="N212" s="82"/>
    </row>
    <row r="213" spans="4:14" ht="15" customHeight="1" x14ac:dyDescent="0.25">
      <c r="D213" s="94"/>
      <c r="E213" s="94"/>
      <c r="F213" s="94"/>
      <c r="G213" s="94"/>
      <c r="H213" s="94"/>
      <c r="I213" s="94"/>
      <c r="J213" s="94"/>
      <c r="K213" s="82"/>
      <c r="L213" s="82"/>
      <c r="M213" s="82"/>
      <c r="N213" s="82"/>
    </row>
    <row r="214" spans="4:14" ht="15" customHeight="1" x14ac:dyDescent="0.25">
      <c r="D214" s="94"/>
      <c r="E214" s="94"/>
      <c r="F214" s="94"/>
      <c r="G214" s="94"/>
      <c r="H214" s="94"/>
      <c r="I214" s="94"/>
      <c r="J214" s="94"/>
      <c r="K214" s="82"/>
      <c r="L214" s="82"/>
      <c r="M214" s="82"/>
      <c r="N214" s="82"/>
    </row>
    <row r="215" spans="4:14" ht="15" customHeight="1" x14ac:dyDescent="0.25">
      <c r="D215" s="94"/>
      <c r="E215" s="94"/>
      <c r="F215" s="94"/>
      <c r="G215" s="94"/>
      <c r="H215" s="94"/>
      <c r="I215" s="94"/>
      <c r="J215" s="94"/>
      <c r="K215" s="82"/>
      <c r="L215" s="82"/>
      <c r="M215" s="82"/>
      <c r="N215" s="82"/>
    </row>
    <row r="216" spans="4:14" ht="15" customHeight="1" x14ac:dyDescent="0.25">
      <c r="D216" s="94"/>
      <c r="E216" s="94"/>
      <c r="F216" s="94"/>
      <c r="G216" s="94"/>
      <c r="H216" s="94"/>
      <c r="I216" s="94"/>
      <c r="J216" s="94"/>
      <c r="K216" s="82"/>
      <c r="L216" s="82"/>
      <c r="M216" s="82"/>
      <c r="N216" s="82"/>
    </row>
    <row r="217" spans="4:14" ht="15" customHeight="1" x14ac:dyDescent="0.25">
      <c r="D217" s="94"/>
      <c r="E217" s="94"/>
      <c r="F217" s="94"/>
      <c r="G217" s="94"/>
      <c r="H217" s="94"/>
      <c r="I217" s="94"/>
      <c r="J217" s="94"/>
      <c r="K217" s="82"/>
      <c r="L217" s="82"/>
      <c r="M217" s="82"/>
      <c r="N217" s="82"/>
    </row>
    <row r="218" spans="4:14" ht="15" customHeight="1" x14ac:dyDescent="0.25">
      <c r="D218" s="94"/>
      <c r="E218" s="94"/>
      <c r="F218" s="94"/>
      <c r="G218" s="94"/>
      <c r="H218" s="94"/>
      <c r="I218" s="94"/>
      <c r="J218" s="94"/>
      <c r="K218" s="82"/>
      <c r="L218" s="82"/>
      <c r="M218" s="82"/>
      <c r="N218" s="82"/>
    </row>
    <row r="219" spans="4:14" ht="15" customHeight="1" x14ac:dyDescent="0.25">
      <c r="D219" s="94"/>
      <c r="E219" s="94"/>
      <c r="F219" s="94"/>
      <c r="G219" s="94"/>
      <c r="H219" s="94"/>
      <c r="I219" s="94"/>
      <c r="J219" s="94"/>
      <c r="K219" s="82"/>
      <c r="L219" s="82"/>
      <c r="M219" s="82"/>
      <c r="N219" s="82"/>
    </row>
    <row r="220" spans="4:14" ht="15" customHeight="1" x14ac:dyDescent="0.25">
      <c r="D220" s="94"/>
      <c r="E220" s="94"/>
      <c r="F220" s="94"/>
      <c r="G220" s="94"/>
      <c r="H220" s="94"/>
      <c r="I220" s="94"/>
      <c r="J220" s="94"/>
      <c r="K220" s="82"/>
      <c r="L220" s="82"/>
      <c r="M220" s="82"/>
      <c r="N220" s="82"/>
    </row>
    <row r="221" spans="4:14" ht="15" customHeight="1" x14ac:dyDescent="0.25">
      <c r="D221" s="94"/>
      <c r="E221" s="94"/>
      <c r="F221" s="94"/>
      <c r="G221" s="94"/>
      <c r="H221" s="94"/>
      <c r="I221" s="94"/>
      <c r="J221" s="94"/>
      <c r="K221" s="82"/>
      <c r="L221" s="82"/>
      <c r="M221" s="82"/>
      <c r="N221" s="82"/>
    </row>
    <row r="222" spans="4:14" ht="15" customHeight="1" x14ac:dyDescent="0.25">
      <c r="D222" s="94"/>
      <c r="E222" s="94"/>
      <c r="F222" s="94"/>
      <c r="G222" s="94"/>
      <c r="H222" s="94"/>
      <c r="I222" s="94"/>
      <c r="J222" s="94"/>
      <c r="K222" s="82"/>
      <c r="L222" s="82"/>
      <c r="M222" s="82"/>
      <c r="N222" s="82"/>
    </row>
    <row r="223" spans="4:14" ht="15" customHeight="1" x14ac:dyDescent="0.25">
      <c r="D223" s="94"/>
      <c r="E223" s="94"/>
      <c r="F223" s="94"/>
      <c r="G223" s="94"/>
      <c r="H223" s="94"/>
      <c r="I223" s="94"/>
      <c r="J223" s="94"/>
      <c r="K223" s="82"/>
      <c r="L223" s="82"/>
      <c r="M223" s="82"/>
      <c r="N223" s="82"/>
    </row>
    <row r="224" spans="4:14" ht="15" customHeight="1" x14ac:dyDescent="0.25">
      <c r="D224" s="94"/>
      <c r="E224" s="94"/>
      <c r="F224" s="94"/>
      <c r="G224" s="94"/>
      <c r="H224" s="94"/>
      <c r="I224" s="94"/>
      <c r="J224" s="94"/>
      <c r="K224" s="82"/>
      <c r="L224" s="82"/>
      <c r="M224" s="82"/>
      <c r="N224" s="82"/>
    </row>
    <row r="225" spans="4:14" ht="15" customHeight="1" x14ac:dyDescent="0.25">
      <c r="D225" s="94"/>
      <c r="E225" s="94"/>
      <c r="F225" s="94"/>
      <c r="G225" s="94"/>
      <c r="H225" s="94"/>
      <c r="I225" s="94"/>
      <c r="J225" s="94"/>
      <c r="K225" s="82"/>
      <c r="L225" s="82"/>
      <c r="M225" s="82"/>
      <c r="N225" s="82"/>
    </row>
    <row r="226" spans="4:14" ht="15" customHeight="1" x14ac:dyDescent="0.25">
      <c r="D226" s="94"/>
      <c r="E226" s="94"/>
      <c r="F226" s="94"/>
      <c r="G226" s="94"/>
      <c r="H226" s="94"/>
      <c r="I226" s="94"/>
      <c r="J226" s="94"/>
      <c r="K226" s="82"/>
      <c r="L226" s="82"/>
      <c r="M226" s="82"/>
      <c r="N226" s="82"/>
    </row>
    <row r="227" spans="4:14" ht="15" customHeight="1" x14ac:dyDescent="0.25">
      <c r="D227" s="94"/>
      <c r="E227" s="94"/>
      <c r="F227" s="94"/>
      <c r="G227" s="94"/>
      <c r="H227" s="94"/>
      <c r="I227" s="94"/>
      <c r="J227" s="94"/>
      <c r="K227" s="82"/>
      <c r="L227" s="82"/>
      <c r="M227" s="82"/>
      <c r="N227" s="82"/>
    </row>
    <row r="228" spans="4:14" ht="15" customHeight="1" x14ac:dyDescent="0.25">
      <c r="D228" s="94"/>
      <c r="E228" s="94"/>
      <c r="F228" s="94"/>
      <c r="G228" s="94"/>
      <c r="H228" s="94"/>
      <c r="I228" s="94"/>
      <c r="J228" s="94"/>
      <c r="K228" s="82"/>
      <c r="L228" s="82"/>
      <c r="M228" s="82"/>
      <c r="N228" s="82"/>
    </row>
    <row r="229" spans="4:14" ht="15" customHeight="1" x14ac:dyDescent="0.25">
      <c r="D229" s="94"/>
      <c r="E229" s="94"/>
      <c r="F229" s="94"/>
      <c r="G229" s="94"/>
      <c r="H229" s="94"/>
      <c r="I229" s="94"/>
      <c r="J229" s="94"/>
      <c r="K229" s="82"/>
      <c r="L229" s="82"/>
      <c r="M229" s="82"/>
      <c r="N229" s="82"/>
    </row>
    <row r="230" spans="4:14" ht="15" customHeight="1" x14ac:dyDescent="0.25">
      <c r="D230" s="94"/>
      <c r="E230" s="94"/>
      <c r="F230" s="94"/>
      <c r="G230" s="94"/>
      <c r="H230" s="94"/>
      <c r="I230" s="94"/>
      <c r="J230" s="94"/>
      <c r="K230" s="82"/>
      <c r="L230" s="82"/>
      <c r="M230" s="82"/>
      <c r="N230" s="82"/>
    </row>
    <row r="231" spans="4:14" ht="15" customHeight="1" x14ac:dyDescent="0.25">
      <c r="D231" s="94"/>
      <c r="E231" s="94"/>
      <c r="F231" s="94"/>
      <c r="G231" s="94"/>
      <c r="H231" s="94"/>
      <c r="I231" s="94"/>
      <c r="J231" s="94"/>
      <c r="K231" s="82"/>
      <c r="L231" s="82"/>
      <c r="M231" s="82"/>
      <c r="N231" s="82"/>
    </row>
    <row r="232" spans="4:14" ht="15" customHeight="1" x14ac:dyDescent="0.25">
      <c r="D232" s="94"/>
      <c r="E232" s="94"/>
      <c r="F232" s="94"/>
      <c r="G232" s="94"/>
      <c r="H232" s="94"/>
      <c r="I232" s="94"/>
      <c r="J232" s="94"/>
      <c r="K232" s="82"/>
      <c r="L232" s="82"/>
      <c r="M232" s="82"/>
      <c r="N232" s="82"/>
    </row>
    <row r="233" spans="4:14" ht="15" customHeight="1" x14ac:dyDescent="0.25">
      <c r="D233" s="94"/>
      <c r="E233" s="94"/>
      <c r="F233" s="94"/>
      <c r="G233" s="94"/>
      <c r="H233" s="94"/>
      <c r="I233" s="94"/>
      <c r="J233" s="94"/>
      <c r="K233" s="82"/>
      <c r="L233" s="82"/>
      <c r="M233" s="82"/>
      <c r="N233" s="82"/>
    </row>
    <row r="234" spans="4:14" ht="15" customHeight="1" x14ac:dyDescent="0.25">
      <c r="D234" s="94"/>
      <c r="E234" s="94"/>
      <c r="F234" s="94"/>
      <c r="G234" s="94"/>
      <c r="H234" s="94"/>
      <c r="I234" s="94"/>
      <c r="J234" s="94"/>
      <c r="K234" s="82"/>
      <c r="L234" s="82"/>
      <c r="M234" s="82"/>
      <c r="N234" s="82"/>
    </row>
    <row r="235" spans="4:14" ht="15" customHeight="1" x14ac:dyDescent="0.25">
      <c r="D235" s="94"/>
      <c r="E235" s="94"/>
      <c r="F235" s="94"/>
      <c r="G235" s="94"/>
      <c r="H235" s="94"/>
      <c r="I235" s="94"/>
      <c r="J235" s="94"/>
      <c r="K235" s="82"/>
      <c r="L235" s="82"/>
      <c r="M235" s="82"/>
      <c r="N235" s="82"/>
    </row>
    <row r="236" spans="4:14" ht="15" customHeight="1" x14ac:dyDescent="0.25">
      <c r="D236" s="94"/>
      <c r="E236" s="94"/>
      <c r="F236" s="94"/>
      <c r="G236" s="94"/>
      <c r="H236" s="94"/>
      <c r="I236" s="94"/>
      <c r="J236" s="94"/>
      <c r="K236" s="82"/>
      <c r="L236" s="82"/>
      <c r="M236" s="82"/>
      <c r="N236" s="82"/>
    </row>
    <row r="237" spans="4:14" ht="15" customHeight="1" x14ac:dyDescent="0.25">
      <c r="D237" s="94"/>
      <c r="E237" s="94"/>
      <c r="F237" s="94"/>
      <c r="G237" s="94"/>
      <c r="H237" s="94"/>
      <c r="I237" s="94"/>
      <c r="J237" s="94"/>
      <c r="K237" s="82"/>
      <c r="L237" s="82"/>
      <c r="M237" s="82"/>
      <c r="N237" s="82"/>
    </row>
    <row r="238" spans="4:14" ht="15" customHeight="1" x14ac:dyDescent="0.25">
      <c r="D238" s="94"/>
      <c r="E238" s="94"/>
      <c r="F238" s="94"/>
      <c r="G238" s="94"/>
      <c r="H238" s="94"/>
      <c r="I238" s="94"/>
      <c r="J238" s="94"/>
      <c r="K238" s="82"/>
      <c r="L238" s="82"/>
      <c r="M238" s="82"/>
      <c r="N238" s="82"/>
    </row>
    <row r="239" spans="4:14" ht="15" customHeight="1" x14ac:dyDescent="0.25">
      <c r="D239" s="94"/>
      <c r="E239" s="94"/>
      <c r="F239" s="94"/>
      <c r="G239" s="94"/>
      <c r="H239" s="94"/>
      <c r="I239" s="94"/>
      <c r="J239" s="94"/>
      <c r="K239" s="82"/>
      <c r="L239" s="82"/>
      <c r="M239" s="82"/>
      <c r="N239" s="82"/>
    </row>
    <row r="240" spans="4:14" ht="15" customHeight="1" x14ac:dyDescent="0.25">
      <c r="D240" s="94"/>
      <c r="E240" s="94"/>
      <c r="F240" s="94"/>
      <c r="G240" s="94"/>
      <c r="H240" s="94"/>
      <c r="I240" s="94"/>
      <c r="J240" s="94"/>
      <c r="K240" s="82"/>
      <c r="L240" s="82"/>
      <c r="M240" s="82"/>
      <c r="N240" s="82"/>
    </row>
    <row r="241" spans="4:14" ht="15" customHeight="1" x14ac:dyDescent="0.25">
      <c r="D241" s="94"/>
      <c r="E241" s="94"/>
      <c r="F241" s="94"/>
      <c r="G241" s="94"/>
      <c r="H241" s="94"/>
      <c r="I241" s="94"/>
      <c r="J241" s="94"/>
      <c r="K241" s="82"/>
      <c r="L241" s="82"/>
      <c r="M241" s="82"/>
      <c r="N241" s="82"/>
    </row>
    <row r="242" spans="4:14" ht="15" customHeight="1" x14ac:dyDescent="0.25">
      <c r="D242" s="94"/>
      <c r="E242" s="94"/>
      <c r="F242" s="94"/>
      <c r="G242" s="94"/>
      <c r="H242" s="94"/>
      <c r="I242" s="94"/>
      <c r="J242" s="94"/>
      <c r="K242" s="82"/>
      <c r="L242" s="82"/>
      <c r="M242" s="82"/>
      <c r="N242" s="82"/>
    </row>
    <row r="243" spans="4:14" ht="15" customHeight="1" x14ac:dyDescent="0.25">
      <c r="D243" s="94"/>
      <c r="E243" s="94"/>
      <c r="F243" s="94"/>
      <c r="G243" s="94"/>
      <c r="H243" s="94"/>
      <c r="I243" s="94"/>
      <c r="J243" s="94"/>
      <c r="K243" s="82"/>
      <c r="L243" s="82"/>
      <c r="M243" s="82"/>
      <c r="N243" s="82"/>
    </row>
    <row r="244" spans="4:14" ht="15" customHeight="1" x14ac:dyDescent="0.25">
      <c r="D244" s="94"/>
      <c r="E244" s="94"/>
      <c r="F244" s="94"/>
      <c r="G244" s="94"/>
      <c r="H244" s="94"/>
      <c r="I244" s="94"/>
      <c r="J244" s="94"/>
      <c r="K244" s="82"/>
      <c r="L244" s="82"/>
      <c r="M244" s="82"/>
      <c r="N244" s="82"/>
    </row>
    <row r="245" spans="4:14" ht="15" customHeight="1" x14ac:dyDescent="0.25">
      <c r="D245" s="94"/>
      <c r="E245" s="94"/>
      <c r="F245" s="94"/>
      <c r="G245" s="94"/>
      <c r="H245" s="94"/>
      <c r="I245" s="94"/>
      <c r="J245" s="94"/>
      <c r="K245" s="82"/>
      <c r="L245" s="82"/>
      <c r="M245" s="82"/>
      <c r="N245" s="82"/>
    </row>
    <row r="246" spans="4:14" ht="15" customHeight="1" x14ac:dyDescent="0.25">
      <c r="D246" s="94"/>
      <c r="E246" s="94"/>
      <c r="F246" s="94"/>
      <c r="G246" s="94"/>
      <c r="H246" s="94"/>
      <c r="I246" s="94"/>
      <c r="J246" s="94"/>
      <c r="K246" s="82"/>
      <c r="L246" s="82"/>
      <c r="M246" s="82"/>
      <c r="N246" s="82"/>
    </row>
    <row r="247" spans="4:14" ht="15" customHeight="1" x14ac:dyDescent="0.25">
      <c r="D247" s="94"/>
      <c r="E247" s="94"/>
      <c r="F247" s="94"/>
      <c r="G247" s="94"/>
      <c r="H247" s="94"/>
      <c r="I247" s="94"/>
      <c r="J247" s="94"/>
      <c r="K247" s="82"/>
      <c r="L247" s="82"/>
      <c r="M247" s="82"/>
      <c r="N247" s="82"/>
    </row>
    <row r="248" spans="4:14" ht="15" customHeight="1" x14ac:dyDescent="0.25">
      <c r="D248" s="94"/>
      <c r="E248" s="94"/>
      <c r="F248" s="94"/>
      <c r="G248" s="94"/>
      <c r="H248" s="94"/>
      <c r="I248" s="94"/>
      <c r="J248" s="94"/>
      <c r="K248" s="82"/>
      <c r="L248" s="82"/>
      <c r="M248" s="82"/>
      <c r="N248" s="82"/>
    </row>
    <row r="249" spans="4:14" ht="15" customHeight="1" x14ac:dyDescent="0.25">
      <c r="D249" s="94"/>
      <c r="E249" s="94"/>
      <c r="F249" s="94"/>
      <c r="G249" s="94"/>
      <c r="H249" s="94"/>
      <c r="I249" s="94"/>
      <c r="J249" s="94"/>
      <c r="K249" s="82"/>
      <c r="L249" s="82"/>
      <c r="M249" s="82"/>
      <c r="N249" s="82"/>
    </row>
    <row r="250" spans="4:14" ht="15" customHeight="1" x14ac:dyDescent="0.25">
      <c r="D250" s="94"/>
      <c r="E250" s="94"/>
      <c r="F250" s="94"/>
      <c r="G250" s="94"/>
      <c r="H250" s="94"/>
      <c r="I250" s="94"/>
      <c r="J250" s="94"/>
      <c r="K250" s="82"/>
      <c r="L250" s="82"/>
      <c r="M250" s="82"/>
      <c r="N250" s="82"/>
    </row>
    <row r="251" spans="4:14" ht="15" customHeight="1" x14ac:dyDescent="0.25">
      <c r="D251" s="94"/>
      <c r="E251" s="94"/>
      <c r="F251" s="94"/>
      <c r="G251" s="94"/>
      <c r="H251" s="94"/>
      <c r="I251" s="94"/>
      <c r="J251" s="94"/>
      <c r="K251" s="82"/>
      <c r="L251" s="82"/>
      <c r="M251" s="82"/>
      <c r="N251" s="82"/>
    </row>
    <row r="252" spans="4:14" ht="15" customHeight="1" x14ac:dyDescent="0.25">
      <c r="D252" s="94"/>
      <c r="E252" s="94"/>
      <c r="F252" s="94"/>
      <c r="G252" s="94"/>
      <c r="H252" s="94"/>
      <c r="I252" s="94"/>
      <c r="J252" s="94"/>
      <c r="K252" s="82"/>
      <c r="L252" s="82"/>
      <c r="M252" s="82"/>
      <c r="N252" s="82"/>
    </row>
    <row r="253" spans="4:14" ht="15" customHeight="1" x14ac:dyDescent="0.25">
      <c r="D253" s="94"/>
      <c r="E253" s="94"/>
      <c r="F253" s="94"/>
      <c r="G253" s="94"/>
      <c r="H253" s="94"/>
      <c r="I253" s="94"/>
      <c r="J253" s="94"/>
      <c r="K253" s="82"/>
      <c r="L253" s="82"/>
      <c r="M253" s="82"/>
      <c r="N253" s="82"/>
    </row>
    <row r="254" spans="4:14" ht="15" customHeight="1" x14ac:dyDescent="0.25">
      <c r="D254" s="94"/>
      <c r="E254" s="94"/>
      <c r="F254" s="94"/>
      <c r="G254" s="94"/>
      <c r="H254" s="94"/>
      <c r="I254" s="94"/>
      <c r="J254" s="94"/>
      <c r="K254" s="82"/>
      <c r="L254" s="82"/>
      <c r="M254" s="82"/>
      <c r="N254" s="82"/>
    </row>
    <row r="255" spans="4:14" ht="15" customHeight="1" x14ac:dyDescent="0.25">
      <c r="D255" s="94"/>
      <c r="E255" s="94"/>
      <c r="F255" s="94"/>
      <c r="G255" s="94"/>
      <c r="H255" s="94"/>
      <c r="I255" s="94"/>
      <c r="J255" s="94"/>
      <c r="K255" s="82"/>
      <c r="L255" s="82"/>
      <c r="M255" s="82"/>
      <c r="N255" s="82"/>
    </row>
    <row r="256" spans="4:14" ht="15" customHeight="1" x14ac:dyDescent="0.25">
      <c r="D256" s="94"/>
      <c r="E256" s="94"/>
      <c r="F256" s="94"/>
      <c r="G256" s="94"/>
      <c r="H256" s="94"/>
      <c r="I256" s="94"/>
      <c r="J256" s="94"/>
      <c r="K256" s="82"/>
      <c r="L256" s="82"/>
      <c r="M256" s="82"/>
      <c r="N256" s="82"/>
    </row>
    <row r="257" spans="4:14" ht="15" customHeight="1" x14ac:dyDescent="0.25">
      <c r="D257" s="94"/>
      <c r="E257" s="94"/>
      <c r="F257" s="94"/>
      <c r="G257" s="94"/>
      <c r="H257" s="94"/>
      <c r="I257" s="94"/>
      <c r="J257" s="94"/>
      <c r="K257" s="82"/>
      <c r="L257" s="82"/>
      <c r="M257" s="82"/>
      <c r="N257" s="82"/>
    </row>
    <row r="258" spans="4:14" ht="15" customHeight="1" x14ac:dyDescent="0.25">
      <c r="D258" s="94"/>
      <c r="E258" s="94"/>
      <c r="F258" s="94"/>
      <c r="G258" s="94"/>
      <c r="H258" s="94"/>
      <c r="I258" s="94"/>
      <c r="J258" s="94"/>
      <c r="K258" s="82"/>
      <c r="L258" s="82"/>
      <c r="M258" s="82"/>
      <c r="N258" s="82"/>
    </row>
    <row r="259" spans="4:14" ht="15" customHeight="1" x14ac:dyDescent="0.25">
      <c r="D259" s="94"/>
      <c r="E259" s="94"/>
      <c r="F259" s="94"/>
      <c r="G259" s="94"/>
      <c r="H259" s="94"/>
      <c r="I259" s="94"/>
      <c r="J259" s="94"/>
      <c r="K259" s="82"/>
      <c r="L259" s="82"/>
      <c r="M259" s="82"/>
      <c r="N259" s="82"/>
    </row>
    <row r="260" spans="4:14" ht="15" customHeight="1" x14ac:dyDescent="0.25">
      <c r="D260" s="94"/>
      <c r="E260" s="94"/>
      <c r="F260" s="94"/>
      <c r="G260" s="94"/>
      <c r="H260" s="94"/>
      <c r="I260" s="94"/>
      <c r="J260" s="94"/>
      <c r="K260" s="82"/>
      <c r="L260" s="82"/>
      <c r="M260" s="82"/>
      <c r="N260" s="82"/>
    </row>
    <row r="261" spans="4:14" ht="15" customHeight="1" x14ac:dyDescent="0.25">
      <c r="D261" s="94"/>
      <c r="E261" s="94"/>
      <c r="F261" s="94"/>
      <c r="G261" s="94"/>
      <c r="H261" s="94"/>
      <c r="I261" s="94"/>
      <c r="J261" s="94"/>
      <c r="K261" s="82"/>
      <c r="L261" s="82"/>
      <c r="M261" s="82"/>
      <c r="N261" s="82"/>
    </row>
    <row r="262" spans="4:14" ht="15" customHeight="1" x14ac:dyDescent="0.25">
      <c r="D262" s="94"/>
      <c r="E262" s="94"/>
      <c r="F262" s="94"/>
      <c r="G262" s="94"/>
      <c r="H262" s="94"/>
      <c r="I262" s="94"/>
      <c r="J262" s="94"/>
      <c r="K262" s="82"/>
      <c r="L262" s="82"/>
      <c r="M262" s="82"/>
      <c r="N262" s="82"/>
    </row>
    <row r="263" spans="4:14" ht="15" customHeight="1" x14ac:dyDescent="0.25">
      <c r="D263" s="94"/>
      <c r="E263" s="94"/>
      <c r="F263" s="94"/>
      <c r="G263" s="94"/>
      <c r="H263" s="94"/>
      <c r="I263" s="94"/>
      <c r="J263" s="94"/>
      <c r="K263" s="82"/>
      <c r="L263" s="82"/>
      <c r="M263" s="82"/>
      <c r="N263" s="82"/>
    </row>
    <row r="264" spans="4:14" ht="15" customHeight="1" x14ac:dyDescent="0.25">
      <c r="D264" s="94"/>
      <c r="E264" s="94"/>
      <c r="F264" s="94"/>
      <c r="G264" s="94"/>
      <c r="H264" s="94"/>
      <c r="I264" s="94"/>
      <c r="J264" s="94"/>
      <c r="K264" s="82"/>
      <c r="L264" s="82"/>
      <c r="M264" s="82"/>
      <c r="N264" s="82"/>
    </row>
    <row r="265" spans="4:14" ht="15" customHeight="1" x14ac:dyDescent="0.25">
      <c r="D265" s="94"/>
      <c r="E265" s="94"/>
      <c r="F265" s="94"/>
      <c r="G265" s="94"/>
      <c r="H265" s="94"/>
      <c r="I265" s="94"/>
      <c r="J265" s="94"/>
      <c r="K265" s="82"/>
      <c r="L265" s="82"/>
      <c r="M265" s="82"/>
      <c r="N265" s="82"/>
    </row>
    <row r="266" spans="4:14" ht="15" customHeight="1" x14ac:dyDescent="0.25">
      <c r="D266" s="94"/>
      <c r="E266" s="94"/>
      <c r="F266" s="94"/>
      <c r="G266" s="94"/>
      <c r="H266" s="94"/>
      <c r="I266" s="94"/>
      <c r="J266" s="94"/>
      <c r="K266" s="82"/>
      <c r="L266" s="82"/>
      <c r="M266" s="82"/>
      <c r="N266" s="82"/>
    </row>
    <row r="267" spans="4:14" ht="15" customHeight="1" x14ac:dyDescent="0.25">
      <c r="D267" s="94"/>
      <c r="E267" s="94"/>
      <c r="F267" s="94"/>
      <c r="G267" s="94"/>
      <c r="H267" s="94"/>
      <c r="I267" s="94"/>
      <c r="J267" s="94"/>
      <c r="K267" s="82"/>
      <c r="L267" s="82"/>
      <c r="M267" s="82"/>
      <c r="N267" s="82"/>
    </row>
    <row r="268" spans="4:14" ht="15" customHeight="1" x14ac:dyDescent="0.25">
      <c r="D268" s="94"/>
      <c r="E268" s="94"/>
      <c r="F268" s="94"/>
      <c r="G268" s="94"/>
      <c r="H268" s="94"/>
      <c r="I268" s="94"/>
      <c r="J268" s="94"/>
      <c r="K268" s="82"/>
      <c r="L268" s="82"/>
      <c r="M268" s="82"/>
      <c r="N268" s="82"/>
    </row>
    <row r="269" spans="4:14" ht="15" customHeight="1" x14ac:dyDescent="0.25">
      <c r="D269" s="94"/>
      <c r="E269" s="94"/>
      <c r="F269" s="94"/>
      <c r="G269" s="94"/>
      <c r="H269" s="94"/>
      <c r="I269" s="94"/>
      <c r="J269" s="94"/>
      <c r="K269" s="82"/>
      <c r="L269" s="82"/>
      <c r="M269" s="82"/>
      <c r="N269" s="82"/>
    </row>
    <row r="270" spans="4:14" ht="15" customHeight="1" x14ac:dyDescent="0.25">
      <c r="D270" s="94"/>
      <c r="E270" s="94"/>
      <c r="F270" s="94"/>
      <c r="G270" s="94"/>
      <c r="H270" s="94"/>
      <c r="I270" s="94"/>
      <c r="J270" s="94"/>
      <c r="K270" s="82"/>
      <c r="L270" s="82"/>
      <c r="M270" s="82"/>
      <c r="N270" s="82"/>
    </row>
    <row r="271" spans="4:14" ht="15" customHeight="1" x14ac:dyDescent="0.25">
      <c r="D271" s="94"/>
      <c r="E271" s="94"/>
      <c r="F271" s="94"/>
      <c r="G271" s="94"/>
      <c r="H271" s="94"/>
      <c r="I271" s="94"/>
      <c r="J271" s="94"/>
      <c r="K271" s="82"/>
      <c r="L271" s="82"/>
      <c r="M271" s="82"/>
      <c r="N271" s="82"/>
    </row>
    <row r="272" spans="4:14" ht="15" customHeight="1" x14ac:dyDescent="0.25">
      <c r="D272" s="94"/>
      <c r="E272" s="94"/>
      <c r="F272" s="94"/>
      <c r="G272" s="94"/>
      <c r="H272" s="94"/>
      <c r="I272" s="94"/>
      <c r="J272" s="94"/>
      <c r="K272" s="82"/>
      <c r="L272" s="82"/>
      <c r="M272" s="82"/>
      <c r="N272" s="82"/>
    </row>
    <row r="273" spans="4:14" ht="15" customHeight="1" x14ac:dyDescent="0.25">
      <c r="D273" s="94"/>
      <c r="E273" s="94"/>
      <c r="F273" s="94"/>
      <c r="G273" s="94"/>
      <c r="H273" s="94"/>
      <c r="I273" s="94"/>
      <c r="J273" s="94"/>
      <c r="K273" s="82"/>
      <c r="L273" s="82"/>
      <c r="M273" s="82"/>
      <c r="N273" s="82"/>
    </row>
    <row r="274" spans="4:14" ht="15" customHeight="1" x14ac:dyDescent="0.25">
      <c r="D274" s="94"/>
      <c r="E274" s="94"/>
      <c r="F274" s="94"/>
      <c r="G274" s="94"/>
      <c r="H274" s="94"/>
      <c r="I274" s="94"/>
      <c r="J274" s="94"/>
      <c r="K274" s="82"/>
      <c r="L274" s="82"/>
      <c r="M274" s="82"/>
      <c r="N274" s="82"/>
    </row>
    <row r="275" spans="4:14" ht="15" customHeight="1" x14ac:dyDescent="0.25">
      <c r="D275" s="94"/>
      <c r="E275" s="94"/>
      <c r="F275" s="94"/>
      <c r="G275" s="94"/>
      <c r="H275" s="94"/>
      <c r="I275" s="94"/>
      <c r="J275" s="94"/>
      <c r="K275" s="82"/>
      <c r="L275" s="82"/>
      <c r="M275" s="82"/>
      <c r="N275" s="82"/>
    </row>
    <row r="276" spans="4:14" ht="15" customHeight="1" x14ac:dyDescent="0.25">
      <c r="D276" s="94"/>
      <c r="E276" s="94"/>
      <c r="F276" s="94"/>
      <c r="G276" s="94"/>
      <c r="H276" s="94"/>
      <c r="I276" s="94"/>
      <c r="J276" s="94"/>
      <c r="K276" s="82"/>
      <c r="L276" s="82"/>
      <c r="M276" s="82"/>
      <c r="N276" s="82"/>
    </row>
    <row r="277" spans="4:14" ht="15" customHeight="1" x14ac:dyDescent="0.25">
      <c r="D277" s="94"/>
      <c r="E277" s="94"/>
      <c r="F277" s="94"/>
      <c r="G277" s="94"/>
      <c r="H277" s="94"/>
      <c r="I277" s="94"/>
      <c r="J277" s="94"/>
      <c r="K277" s="82"/>
      <c r="L277" s="82"/>
      <c r="M277" s="82"/>
      <c r="N277" s="82"/>
    </row>
    <row r="278" spans="4:14" ht="15" customHeight="1" x14ac:dyDescent="0.25">
      <c r="D278" s="94"/>
      <c r="E278" s="94"/>
      <c r="F278" s="94"/>
      <c r="G278" s="94"/>
      <c r="H278" s="94"/>
      <c r="I278" s="94"/>
      <c r="J278" s="94"/>
      <c r="K278" s="82"/>
      <c r="L278" s="82"/>
      <c r="M278" s="82"/>
      <c r="N278" s="82"/>
    </row>
    <row r="279" spans="4:14" ht="15" customHeight="1" x14ac:dyDescent="0.25">
      <c r="D279" s="94"/>
      <c r="E279" s="94"/>
      <c r="F279" s="94"/>
      <c r="G279" s="94"/>
      <c r="H279" s="94"/>
      <c r="I279" s="94"/>
      <c r="J279" s="94"/>
      <c r="K279" s="82"/>
      <c r="L279" s="82"/>
      <c r="M279" s="82"/>
      <c r="N279" s="82"/>
    </row>
    <row r="280" spans="4:14" ht="15" customHeight="1" x14ac:dyDescent="0.25">
      <c r="D280" s="94"/>
      <c r="E280" s="94"/>
      <c r="F280" s="94"/>
      <c r="G280" s="94"/>
      <c r="H280" s="94"/>
      <c r="I280" s="94"/>
      <c r="J280" s="94"/>
      <c r="K280" s="82"/>
      <c r="L280" s="82"/>
      <c r="M280" s="82"/>
      <c r="N280" s="82"/>
    </row>
    <row r="281" spans="4:14" ht="15" customHeight="1" x14ac:dyDescent="0.25">
      <c r="D281" s="94"/>
      <c r="E281" s="94"/>
      <c r="F281" s="94"/>
      <c r="G281" s="94"/>
      <c r="H281" s="94"/>
      <c r="I281" s="94"/>
      <c r="J281" s="94"/>
      <c r="K281" s="82"/>
      <c r="L281" s="82"/>
      <c r="M281" s="82"/>
      <c r="N281" s="82"/>
    </row>
    <row r="282" spans="4:14" ht="15" customHeight="1" x14ac:dyDescent="0.25">
      <c r="D282" s="94"/>
      <c r="E282" s="94"/>
      <c r="F282" s="94"/>
      <c r="G282" s="94"/>
      <c r="H282" s="94"/>
      <c r="I282" s="94"/>
      <c r="J282" s="94"/>
      <c r="K282" s="82"/>
      <c r="L282" s="82"/>
      <c r="M282" s="82"/>
      <c r="N282" s="82"/>
    </row>
    <row r="283" spans="4:14" ht="15" customHeight="1" x14ac:dyDescent="0.25">
      <c r="D283" s="94"/>
      <c r="E283" s="94"/>
      <c r="F283" s="94"/>
      <c r="G283" s="94"/>
      <c r="H283" s="94"/>
      <c r="I283" s="94"/>
      <c r="J283" s="94"/>
      <c r="K283" s="82"/>
      <c r="L283" s="82"/>
      <c r="M283" s="82"/>
      <c r="N283" s="82"/>
    </row>
    <row r="284" spans="4:14" ht="15" customHeight="1" x14ac:dyDescent="0.25">
      <c r="D284" s="94"/>
      <c r="E284" s="94"/>
      <c r="F284" s="94"/>
      <c r="G284" s="94"/>
      <c r="H284" s="94"/>
      <c r="I284" s="94"/>
      <c r="J284" s="94"/>
      <c r="K284" s="82"/>
      <c r="L284" s="82"/>
      <c r="M284" s="82"/>
      <c r="N284" s="82"/>
    </row>
    <row r="285" spans="4:14" ht="15" customHeight="1" x14ac:dyDescent="0.25">
      <c r="D285" s="94"/>
      <c r="E285" s="94"/>
      <c r="F285" s="94"/>
      <c r="G285" s="94"/>
      <c r="H285" s="94"/>
      <c r="I285" s="94"/>
      <c r="J285" s="94"/>
      <c r="K285" s="82"/>
      <c r="L285" s="82"/>
      <c r="M285" s="82"/>
      <c r="N285" s="82"/>
    </row>
    <row r="286" spans="4:14" ht="15" customHeight="1" x14ac:dyDescent="0.25">
      <c r="D286" s="94"/>
      <c r="E286" s="94"/>
      <c r="F286" s="94"/>
      <c r="G286" s="94"/>
      <c r="H286" s="94"/>
      <c r="I286" s="94"/>
      <c r="J286" s="94"/>
      <c r="K286" s="82"/>
      <c r="L286" s="82"/>
      <c r="M286" s="82"/>
      <c r="N286" s="82"/>
    </row>
    <row r="287" spans="4:14" ht="15" customHeight="1" x14ac:dyDescent="0.25">
      <c r="D287" s="94"/>
      <c r="E287" s="94"/>
      <c r="F287" s="94"/>
      <c r="G287" s="94"/>
      <c r="H287" s="94"/>
      <c r="I287" s="94"/>
      <c r="J287" s="94"/>
      <c r="K287" s="82"/>
      <c r="L287" s="82"/>
      <c r="M287" s="82"/>
      <c r="N287" s="82"/>
    </row>
    <row r="288" spans="4:14" ht="15" customHeight="1" x14ac:dyDescent="0.25">
      <c r="D288" s="94"/>
      <c r="E288" s="94"/>
      <c r="F288" s="94"/>
      <c r="G288" s="94"/>
      <c r="H288" s="94"/>
      <c r="I288" s="94"/>
      <c r="J288" s="94"/>
      <c r="K288" s="82"/>
      <c r="L288" s="82"/>
      <c r="M288" s="82"/>
      <c r="N288" s="82"/>
    </row>
    <row r="289" spans="4:14" ht="15" customHeight="1" x14ac:dyDescent="0.25">
      <c r="D289" s="94"/>
      <c r="E289" s="94"/>
      <c r="F289" s="94"/>
      <c r="G289" s="94"/>
      <c r="H289" s="94"/>
      <c r="I289" s="94"/>
      <c r="J289" s="94"/>
      <c r="K289" s="82"/>
      <c r="L289" s="82"/>
      <c r="M289" s="82"/>
      <c r="N289" s="82"/>
    </row>
    <row r="290" spans="4:14" ht="15" customHeight="1" x14ac:dyDescent="0.25">
      <c r="D290" s="94"/>
      <c r="E290" s="94"/>
      <c r="F290" s="94"/>
      <c r="G290" s="94"/>
      <c r="H290" s="94"/>
      <c r="I290" s="94"/>
      <c r="J290" s="94"/>
      <c r="K290" s="82"/>
      <c r="L290" s="82"/>
      <c r="M290" s="82"/>
      <c r="N290" s="82"/>
    </row>
    <row r="291" spans="4:14" ht="15" customHeight="1" x14ac:dyDescent="0.25">
      <c r="D291" s="94"/>
      <c r="E291" s="94"/>
      <c r="F291" s="94"/>
      <c r="G291" s="94"/>
      <c r="H291" s="94"/>
      <c r="I291" s="94"/>
      <c r="J291" s="94"/>
      <c r="K291" s="82"/>
      <c r="L291" s="82"/>
      <c r="M291" s="82"/>
      <c r="N291" s="82"/>
    </row>
    <row r="292" spans="4:14" ht="15" customHeight="1" x14ac:dyDescent="0.25">
      <c r="D292" s="94"/>
      <c r="E292" s="94"/>
      <c r="F292" s="94"/>
      <c r="G292" s="94"/>
      <c r="H292" s="94"/>
      <c r="I292" s="94"/>
      <c r="J292" s="94"/>
      <c r="K292" s="82"/>
      <c r="L292" s="82"/>
      <c r="M292" s="82"/>
      <c r="N292" s="82"/>
    </row>
    <row r="293" spans="4:14" ht="15" customHeight="1" x14ac:dyDescent="0.25">
      <c r="D293" s="94"/>
      <c r="E293" s="94"/>
      <c r="F293" s="94"/>
      <c r="G293" s="94"/>
      <c r="H293" s="94"/>
      <c r="I293" s="94"/>
      <c r="J293" s="94"/>
      <c r="K293" s="82"/>
      <c r="L293" s="82"/>
      <c r="M293" s="82"/>
      <c r="N293" s="82"/>
    </row>
    <row r="294" spans="4:14" ht="15" customHeight="1" x14ac:dyDescent="0.25">
      <c r="D294" s="94"/>
      <c r="E294" s="94"/>
      <c r="F294" s="94"/>
      <c r="G294" s="94"/>
      <c r="H294" s="94"/>
      <c r="I294" s="94"/>
      <c r="J294" s="94"/>
      <c r="K294" s="82"/>
      <c r="L294" s="82"/>
      <c r="M294" s="82"/>
      <c r="N294" s="82"/>
    </row>
    <row r="295" spans="4:14" ht="15" customHeight="1" x14ac:dyDescent="0.25">
      <c r="D295" s="94"/>
      <c r="E295" s="94"/>
      <c r="F295" s="94"/>
      <c r="G295" s="94"/>
      <c r="H295" s="94"/>
      <c r="I295" s="94"/>
      <c r="J295" s="94"/>
      <c r="K295" s="82"/>
      <c r="L295" s="82"/>
      <c r="M295" s="82"/>
      <c r="N295" s="82"/>
    </row>
    <row r="296" spans="4:14" ht="15" customHeight="1" x14ac:dyDescent="0.25">
      <c r="D296" s="94"/>
      <c r="E296" s="94"/>
      <c r="F296" s="94"/>
      <c r="G296" s="94"/>
      <c r="H296" s="94"/>
      <c r="I296" s="94"/>
      <c r="J296" s="94"/>
      <c r="K296" s="82"/>
      <c r="L296" s="82"/>
      <c r="M296" s="82"/>
      <c r="N296" s="82"/>
    </row>
    <row r="297" spans="4:14" ht="15" customHeight="1" x14ac:dyDescent="0.25">
      <c r="D297" s="94"/>
      <c r="E297" s="94"/>
      <c r="F297" s="94"/>
      <c r="G297" s="94"/>
      <c r="H297" s="94"/>
      <c r="I297" s="94"/>
      <c r="J297" s="94"/>
      <c r="K297" s="82"/>
      <c r="L297" s="82"/>
      <c r="M297" s="82"/>
      <c r="N297" s="82"/>
    </row>
    <row r="298" spans="4:14" ht="15" customHeight="1" x14ac:dyDescent="0.25">
      <c r="D298" s="94"/>
      <c r="E298" s="94"/>
      <c r="F298" s="94"/>
      <c r="G298" s="94"/>
      <c r="H298" s="94"/>
      <c r="I298" s="94"/>
      <c r="J298" s="94"/>
      <c r="K298" s="82"/>
      <c r="L298" s="82"/>
      <c r="M298" s="82"/>
      <c r="N298" s="82"/>
    </row>
    <row r="299" spans="4:14" ht="15" customHeight="1" x14ac:dyDescent="0.25">
      <c r="D299" s="94"/>
      <c r="E299" s="94"/>
      <c r="F299" s="94"/>
      <c r="G299" s="94"/>
      <c r="H299" s="94"/>
      <c r="I299" s="94"/>
      <c r="J299" s="94"/>
      <c r="K299" s="82"/>
      <c r="L299" s="82"/>
      <c r="M299" s="82"/>
      <c r="N299" s="82"/>
    </row>
    <row r="300" spans="4:14" ht="15" customHeight="1" x14ac:dyDescent="0.25">
      <c r="D300" s="94"/>
      <c r="E300" s="94"/>
      <c r="F300" s="94"/>
      <c r="G300" s="94"/>
      <c r="H300" s="94"/>
      <c r="I300" s="94"/>
      <c r="J300" s="94"/>
      <c r="K300" s="82"/>
      <c r="L300" s="82"/>
      <c r="M300" s="82"/>
      <c r="N300" s="82"/>
    </row>
    <row r="301" spans="4:14" ht="15" customHeight="1" x14ac:dyDescent="0.25">
      <c r="D301" s="94"/>
      <c r="E301" s="94"/>
      <c r="F301" s="94"/>
      <c r="G301" s="94"/>
      <c r="H301" s="94"/>
      <c r="I301" s="94"/>
      <c r="J301" s="94"/>
      <c r="K301" s="82"/>
      <c r="L301" s="82"/>
      <c r="M301" s="82"/>
      <c r="N301" s="82"/>
    </row>
    <row r="302" spans="4:14" ht="15" customHeight="1" x14ac:dyDescent="0.25">
      <c r="D302" s="94"/>
      <c r="E302" s="94"/>
      <c r="F302" s="94"/>
      <c r="G302" s="94"/>
      <c r="H302" s="94"/>
      <c r="I302" s="94"/>
      <c r="J302" s="94"/>
      <c r="K302" s="82"/>
      <c r="L302" s="82"/>
      <c r="M302" s="82"/>
      <c r="N302" s="82"/>
    </row>
    <row r="303" spans="4:14" ht="15" customHeight="1" x14ac:dyDescent="0.25">
      <c r="D303" s="94"/>
      <c r="E303" s="94"/>
      <c r="F303" s="94"/>
      <c r="G303" s="94"/>
      <c r="H303" s="94"/>
      <c r="I303" s="94"/>
      <c r="J303" s="94"/>
      <c r="K303" s="82"/>
      <c r="L303" s="82"/>
      <c r="M303" s="82"/>
      <c r="N303" s="82"/>
    </row>
    <row r="304" spans="4:14" ht="15" customHeight="1" x14ac:dyDescent="0.25">
      <c r="D304" s="94"/>
      <c r="E304" s="94"/>
      <c r="F304" s="94"/>
      <c r="G304" s="94"/>
      <c r="H304" s="94"/>
      <c r="I304" s="94"/>
      <c r="J304" s="94"/>
      <c r="K304" s="82"/>
      <c r="L304" s="82"/>
      <c r="M304" s="82"/>
      <c r="N304" s="82"/>
    </row>
    <row r="305" spans="4:14" ht="15" customHeight="1" x14ac:dyDescent="0.25">
      <c r="D305" s="94"/>
      <c r="E305" s="94"/>
      <c r="F305" s="94"/>
      <c r="G305" s="94"/>
      <c r="H305" s="94"/>
      <c r="I305" s="94"/>
      <c r="J305" s="94"/>
      <c r="K305" s="82"/>
      <c r="L305" s="82"/>
      <c r="M305" s="82"/>
      <c r="N305" s="82"/>
    </row>
    <row r="306" spans="4:14" ht="15" customHeight="1" x14ac:dyDescent="0.25">
      <c r="D306" s="94"/>
      <c r="E306" s="94"/>
      <c r="F306" s="94"/>
      <c r="G306" s="94"/>
      <c r="H306" s="94"/>
      <c r="I306" s="94"/>
      <c r="J306" s="94"/>
      <c r="K306" s="82"/>
      <c r="L306" s="82"/>
      <c r="M306" s="82"/>
      <c r="N306" s="82"/>
    </row>
    <row r="307" spans="4:14" ht="15" customHeight="1" x14ac:dyDescent="0.25">
      <c r="D307" s="94"/>
      <c r="E307" s="94"/>
      <c r="F307" s="94"/>
      <c r="G307" s="94"/>
      <c r="H307" s="94"/>
      <c r="I307" s="94"/>
      <c r="J307" s="94"/>
      <c r="K307" s="82"/>
      <c r="L307" s="82"/>
      <c r="M307" s="82"/>
      <c r="N307" s="82"/>
    </row>
    <row r="308" spans="4:14" ht="15" customHeight="1" x14ac:dyDescent="0.25">
      <c r="D308" s="94"/>
      <c r="E308" s="94"/>
      <c r="F308" s="94"/>
      <c r="G308" s="94"/>
      <c r="H308" s="94"/>
      <c r="I308" s="94"/>
      <c r="J308" s="94"/>
      <c r="K308" s="82"/>
      <c r="L308" s="82"/>
      <c r="M308" s="82"/>
      <c r="N308" s="82"/>
    </row>
    <row r="309" spans="4:14" ht="15" customHeight="1" x14ac:dyDescent="0.25">
      <c r="D309" s="94"/>
      <c r="E309" s="94"/>
      <c r="F309" s="94"/>
      <c r="G309" s="94"/>
      <c r="H309" s="94"/>
      <c r="I309" s="94"/>
      <c r="J309" s="94"/>
      <c r="K309" s="82"/>
      <c r="L309" s="82"/>
      <c r="M309" s="82"/>
      <c r="N309" s="82"/>
    </row>
    <row r="310" spans="4:14" ht="15" customHeight="1" x14ac:dyDescent="0.25">
      <c r="D310" s="94"/>
      <c r="E310" s="94"/>
      <c r="F310" s="94"/>
      <c r="G310" s="94"/>
      <c r="H310" s="94"/>
      <c r="I310" s="94"/>
      <c r="J310" s="94"/>
      <c r="K310" s="82"/>
      <c r="L310" s="82"/>
      <c r="M310" s="82"/>
      <c r="N310" s="82"/>
    </row>
    <row r="311" spans="4:14" ht="15" customHeight="1" x14ac:dyDescent="0.25">
      <c r="D311" s="94"/>
      <c r="E311" s="94"/>
      <c r="F311" s="94"/>
      <c r="G311" s="94"/>
      <c r="H311" s="94"/>
      <c r="I311" s="94"/>
      <c r="J311" s="94"/>
      <c r="K311" s="82"/>
      <c r="L311" s="82"/>
      <c r="M311" s="82"/>
      <c r="N311" s="82"/>
    </row>
    <row r="312" spans="4:14" ht="15" customHeight="1" x14ac:dyDescent="0.25">
      <c r="D312" s="94"/>
      <c r="E312" s="94"/>
      <c r="F312" s="94"/>
      <c r="G312" s="94"/>
      <c r="H312" s="94"/>
      <c r="I312" s="94"/>
      <c r="J312" s="94"/>
      <c r="K312" s="82"/>
      <c r="L312" s="82"/>
      <c r="M312" s="82"/>
      <c r="N312" s="82"/>
    </row>
    <row r="313" spans="4:14" ht="15" customHeight="1" x14ac:dyDescent="0.25">
      <c r="D313" s="94"/>
      <c r="E313" s="94"/>
      <c r="F313" s="94"/>
      <c r="G313" s="94"/>
      <c r="H313" s="94"/>
      <c r="I313" s="94"/>
      <c r="J313" s="94"/>
      <c r="K313" s="82"/>
      <c r="L313" s="82"/>
      <c r="M313" s="82"/>
      <c r="N313" s="82"/>
    </row>
    <row r="314" spans="4:14" ht="15" customHeight="1" x14ac:dyDescent="0.25">
      <c r="D314" s="94"/>
      <c r="E314" s="94"/>
      <c r="F314" s="94"/>
      <c r="G314" s="94"/>
      <c r="H314" s="94"/>
      <c r="I314" s="94"/>
      <c r="J314" s="94"/>
      <c r="K314" s="82"/>
      <c r="L314" s="82"/>
      <c r="M314" s="82"/>
      <c r="N314" s="82"/>
    </row>
    <row r="315" spans="4:14" ht="15" customHeight="1" x14ac:dyDescent="0.25">
      <c r="D315" s="94"/>
      <c r="E315" s="94"/>
      <c r="F315" s="94"/>
      <c r="G315" s="94"/>
      <c r="H315" s="94"/>
      <c r="I315" s="94"/>
      <c r="J315" s="94"/>
      <c r="K315" s="82"/>
      <c r="L315" s="82"/>
      <c r="M315" s="82"/>
      <c r="N315" s="82"/>
    </row>
    <row r="316" spans="4:14" ht="15" customHeight="1" x14ac:dyDescent="0.25">
      <c r="D316" s="94"/>
      <c r="E316" s="94"/>
      <c r="F316" s="94"/>
      <c r="G316" s="94"/>
      <c r="H316" s="94"/>
      <c r="I316" s="94"/>
      <c r="J316" s="94"/>
      <c r="K316" s="82"/>
      <c r="L316" s="82"/>
      <c r="M316" s="82"/>
      <c r="N316" s="82"/>
    </row>
    <row r="317" spans="4:14" ht="15" customHeight="1" x14ac:dyDescent="0.25">
      <c r="D317" s="94"/>
      <c r="E317" s="94"/>
      <c r="F317" s="94"/>
      <c r="G317" s="94"/>
      <c r="H317" s="94"/>
      <c r="I317" s="94"/>
      <c r="J317" s="94"/>
      <c r="K317" s="82"/>
      <c r="L317" s="82"/>
      <c r="M317" s="82"/>
      <c r="N317" s="82"/>
    </row>
    <row r="318" spans="4:14" ht="15" customHeight="1" x14ac:dyDescent="0.25">
      <c r="D318" s="94"/>
      <c r="E318" s="94"/>
      <c r="F318" s="94"/>
      <c r="G318" s="94"/>
      <c r="H318" s="94"/>
      <c r="I318" s="94"/>
      <c r="J318" s="94"/>
      <c r="K318" s="82"/>
      <c r="L318" s="82"/>
      <c r="M318" s="82"/>
      <c r="N318" s="82"/>
    </row>
    <row r="319" spans="4:14" ht="15" customHeight="1" x14ac:dyDescent="0.25">
      <c r="D319" s="94"/>
      <c r="E319" s="94"/>
      <c r="F319" s="94"/>
      <c r="G319" s="94"/>
      <c r="H319" s="94"/>
      <c r="I319" s="94"/>
      <c r="J319" s="94"/>
      <c r="K319" s="82"/>
      <c r="L319" s="82"/>
      <c r="M319" s="82"/>
      <c r="N319" s="82"/>
    </row>
    <row r="320" spans="4:14" ht="15" customHeight="1" x14ac:dyDescent="0.25">
      <c r="D320" s="94"/>
      <c r="E320" s="94"/>
      <c r="F320" s="94"/>
      <c r="G320" s="94"/>
      <c r="H320" s="94"/>
      <c r="I320" s="94"/>
      <c r="J320" s="94"/>
      <c r="K320" s="82"/>
      <c r="L320" s="82"/>
      <c r="M320" s="82"/>
      <c r="N320" s="82"/>
    </row>
    <row r="321" spans="4:14" ht="15" customHeight="1" x14ac:dyDescent="0.25">
      <c r="D321" s="94"/>
      <c r="E321" s="94"/>
      <c r="F321" s="94"/>
      <c r="G321" s="94"/>
      <c r="H321" s="94"/>
      <c r="I321" s="94"/>
      <c r="J321" s="94"/>
      <c r="K321" s="82"/>
      <c r="L321" s="82"/>
      <c r="M321" s="82"/>
      <c r="N321" s="82"/>
    </row>
    <row r="322" spans="4:14" ht="15" customHeight="1" x14ac:dyDescent="0.25">
      <c r="D322" s="94"/>
      <c r="E322" s="94"/>
      <c r="F322" s="94"/>
      <c r="G322" s="94"/>
      <c r="H322" s="94"/>
      <c r="I322" s="94"/>
      <c r="J322" s="94"/>
      <c r="K322" s="82"/>
      <c r="L322" s="82"/>
      <c r="M322" s="82"/>
      <c r="N322" s="82"/>
    </row>
    <row r="323" spans="4:14" ht="15" customHeight="1" x14ac:dyDescent="0.25">
      <c r="D323" s="94"/>
      <c r="E323" s="94"/>
      <c r="F323" s="94"/>
      <c r="G323" s="94"/>
      <c r="H323" s="94"/>
      <c r="I323" s="94"/>
      <c r="J323" s="94"/>
      <c r="K323" s="82"/>
      <c r="L323" s="82"/>
      <c r="M323" s="82"/>
      <c r="N323" s="82"/>
    </row>
    <row r="324" spans="4:14" ht="15" customHeight="1" x14ac:dyDescent="0.25">
      <c r="D324" s="94"/>
      <c r="E324" s="94"/>
      <c r="F324" s="94"/>
      <c r="G324" s="94"/>
      <c r="H324" s="94"/>
      <c r="I324" s="94"/>
      <c r="J324" s="94"/>
      <c r="K324" s="82"/>
      <c r="L324" s="82"/>
      <c r="M324" s="82"/>
      <c r="N324" s="82"/>
    </row>
    <row r="325" spans="4:14" ht="15" customHeight="1" x14ac:dyDescent="0.25">
      <c r="D325" s="94"/>
      <c r="E325" s="94"/>
      <c r="F325" s="94"/>
      <c r="G325" s="94"/>
      <c r="H325" s="94"/>
      <c r="I325" s="94"/>
      <c r="J325" s="94"/>
      <c r="K325" s="82"/>
      <c r="L325" s="82"/>
      <c r="M325" s="82"/>
      <c r="N325" s="82"/>
    </row>
    <row r="326" spans="4:14" ht="15" customHeight="1" x14ac:dyDescent="0.25">
      <c r="D326" s="94"/>
      <c r="E326" s="94"/>
      <c r="F326" s="94"/>
      <c r="G326" s="94"/>
      <c r="H326" s="94"/>
      <c r="I326" s="94"/>
      <c r="J326" s="94"/>
      <c r="K326" s="82"/>
      <c r="L326" s="82"/>
      <c r="M326" s="82"/>
      <c r="N326" s="82"/>
    </row>
    <row r="327" spans="4:14" ht="15" customHeight="1" x14ac:dyDescent="0.25">
      <c r="D327" s="94"/>
      <c r="E327" s="94"/>
      <c r="F327" s="94"/>
      <c r="G327" s="94"/>
      <c r="H327" s="94"/>
      <c r="I327" s="94"/>
      <c r="J327" s="94"/>
      <c r="K327" s="82"/>
      <c r="L327" s="82"/>
      <c r="M327" s="82"/>
      <c r="N327" s="82"/>
    </row>
    <row r="328" spans="4:14" ht="15" customHeight="1" x14ac:dyDescent="0.25">
      <c r="D328" s="94"/>
      <c r="E328" s="94"/>
      <c r="F328" s="94"/>
      <c r="G328" s="94"/>
      <c r="H328" s="94"/>
      <c r="I328" s="94"/>
      <c r="J328" s="94"/>
      <c r="K328" s="82"/>
      <c r="L328" s="82"/>
      <c r="M328" s="82"/>
      <c r="N328" s="82"/>
    </row>
    <row r="329" spans="4:14" ht="15" customHeight="1" x14ac:dyDescent="0.25">
      <c r="D329" s="94"/>
      <c r="E329" s="94"/>
      <c r="F329" s="94"/>
      <c r="G329" s="94"/>
      <c r="H329" s="94"/>
      <c r="I329" s="94"/>
      <c r="J329" s="94"/>
      <c r="K329" s="82"/>
      <c r="L329" s="82"/>
      <c r="M329" s="82"/>
      <c r="N329" s="82"/>
    </row>
    <row r="330" spans="4:14" ht="15" customHeight="1" x14ac:dyDescent="0.25">
      <c r="D330" s="94"/>
      <c r="E330" s="94"/>
      <c r="F330" s="94"/>
      <c r="G330" s="94"/>
      <c r="H330" s="94"/>
      <c r="I330" s="94"/>
      <c r="J330" s="94"/>
      <c r="K330" s="82"/>
      <c r="L330" s="82"/>
      <c r="M330" s="82"/>
      <c r="N330" s="82"/>
    </row>
    <row r="331" spans="4:14" ht="15" customHeight="1" x14ac:dyDescent="0.25">
      <c r="D331" s="94"/>
      <c r="E331" s="94"/>
      <c r="F331" s="94"/>
      <c r="G331" s="94"/>
      <c r="H331" s="94"/>
      <c r="I331" s="94"/>
      <c r="J331" s="94"/>
      <c r="K331" s="82"/>
      <c r="L331" s="82"/>
      <c r="M331" s="82"/>
      <c r="N331" s="82"/>
    </row>
    <row r="332" spans="4:14" ht="15" customHeight="1" x14ac:dyDescent="0.25">
      <c r="D332" s="94"/>
      <c r="E332" s="94"/>
      <c r="F332" s="94"/>
      <c r="G332" s="94"/>
      <c r="H332" s="94"/>
      <c r="I332" s="94"/>
      <c r="J332" s="94"/>
      <c r="K332" s="82"/>
      <c r="L332" s="82"/>
      <c r="M332" s="82"/>
      <c r="N332" s="82"/>
    </row>
    <row r="333" spans="4:14" ht="15" customHeight="1" x14ac:dyDescent="0.25">
      <c r="D333" s="94"/>
      <c r="E333" s="94"/>
      <c r="F333" s="94"/>
      <c r="G333" s="94"/>
      <c r="H333" s="94"/>
      <c r="I333" s="94"/>
      <c r="J333" s="94"/>
      <c r="K333" s="82"/>
      <c r="L333" s="82"/>
      <c r="M333" s="82"/>
      <c r="N333" s="82"/>
    </row>
    <row r="334" spans="4:14" ht="15" customHeight="1" x14ac:dyDescent="0.25">
      <c r="D334" s="94"/>
      <c r="E334" s="94"/>
      <c r="F334" s="94"/>
      <c r="G334" s="94"/>
      <c r="H334" s="94"/>
      <c r="I334" s="94"/>
      <c r="J334" s="94"/>
      <c r="K334" s="82"/>
      <c r="L334" s="82"/>
      <c r="M334" s="82"/>
      <c r="N334" s="82"/>
    </row>
    <row r="335" spans="4:14" ht="15" customHeight="1" x14ac:dyDescent="0.25">
      <c r="D335" s="94"/>
      <c r="E335" s="94"/>
      <c r="F335" s="94"/>
      <c r="G335" s="94"/>
      <c r="H335" s="94"/>
      <c r="I335" s="94"/>
      <c r="J335" s="94"/>
      <c r="K335" s="82"/>
      <c r="L335" s="82"/>
      <c r="M335" s="82"/>
      <c r="N335" s="82"/>
    </row>
    <row r="336" spans="4:14" ht="15" customHeight="1" x14ac:dyDescent="0.25">
      <c r="D336" s="94"/>
      <c r="E336" s="94"/>
      <c r="F336" s="94"/>
      <c r="G336" s="94"/>
      <c r="H336" s="94"/>
      <c r="I336" s="94"/>
      <c r="J336" s="94"/>
      <c r="K336" s="82"/>
      <c r="L336" s="82"/>
      <c r="M336" s="82"/>
      <c r="N336" s="82"/>
    </row>
    <row r="337" spans="4:14" ht="15" customHeight="1" x14ac:dyDescent="0.25">
      <c r="D337" s="94"/>
      <c r="E337" s="94"/>
      <c r="F337" s="94"/>
      <c r="G337" s="94"/>
      <c r="H337" s="94"/>
      <c r="I337" s="94"/>
      <c r="J337" s="94"/>
      <c r="K337" s="82"/>
      <c r="L337" s="82"/>
      <c r="M337" s="82"/>
      <c r="N337" s="82"/>
    </row>
    <row r="338" spans="4:14" ht="15" customHeight="1" x14ac:dyDescent="0.25">
      <c r="D338" s="94"/>
      <c r="E338" s="94"/>
      <c r="F338" s="94"/>
      <c r="G338" s="94"/>
      <c r="H338" s="94"/>
      <c r="I338" s="94"/>
      <c r="J338" s="82"/>
      <c r="K338" s="82"/>
      <c r="L338" s="82"/>
      <c r="M338" s="82"/>
      <c r="N338" s="82"/>
    </row>
    <row r="339" spans="4:14" ht="15" customHeight="1" x14ac:dyDescent="0.25">
      <c r="D339" s="94"/>
      <c r="E339" s="94"/>
      <c r="F339" s="94"/>
      <c r="G339" s="94"/>
      <c r="H339" s="94"/>
      <c r="I339" s="94"/>
      <c r="J339" s="82"/>
      <c r="K339" s="82"/>
      <c r="L339" s="82"/>
      <c r="M339" s="82"/>
      <c r="N339" s="82"/>
    </row>
    <row r="340" spans="4:14" ht="15" customHeight="1" x14ac:dyDescent="0.25">
      <c r="D340" s="94"/>
      <c r="E340" s="94"/>
      <c r="F340" s="94"/>
      <c r="G340" s="94"/>
      <c r="H340" s="94"/>
      <c r="I340" s="94"/>
      <c r="J340" s="82"/>
      <c r="K340" s="82"/>
      <c r="L340" s="82"/>
      <c r="M340" s="82"/>
      <c r="N340" s="82"/>
    </row>
    <row r="341" spans="4:14" ht="15" customHeight="1" x14ac:dyDescent="0.25">
      <c r="D341" s="94"/>
      <c r="E341" s="94"/>
      <c r="F341" s="94"/>
      <c r="G341" s="94"/>
      <c r="H341" s="94"/>
      <c r="I341" s="94"/>
      <c r="J341" s="82"/>
      <c r="K341" s="82"/>
      <c r="L341" s="82"/>
      <c r="M341" s="82"/>
      <c r="N341" s="82"/>
    </row>
    <row r="342" spans="4:14" ht="15" customHeight="1" x14ac:dyDescent="0.25">
      <c r="D342" s="94"/>
      <c r="E342" s="94"/>
      <c r="F342" s="94"/>
      <c r="G342" s="94"/>
      <c r="H342" s="94"/>
      <c r="I342" s="94"/>
      <c r="J342" s="82"/>
      <c r="K342" s="82"/>
      <c r="L342" s="82"/>
      <c r="M342" s="82"/>
      <c r="N342" s="82"/>
    </row>
    <row r="343" spans="4:14" ht="15" customHeight="1" x14ac:dyDescent="0.25">
      <c r="D343" s="94"/>
      <c r="E343" s="94"/>
      <c r="F343" s="94"/>
      <c r="G343" s="94"/>
      <c r="H343" s="94"/>
      <c r="I343" s="94"/>
      <c r="J343" s="82"/>
      <c r="K343" s="82"/>
      <c r="L343" s="82"/>
      <c r="M343" s="82"/>
      <c r="N343" s="82"/>
    </row>
    <row r="344" spans="4:14" ht="15" customHeight="1" x14ac:dyDescent="0.25">
      <c r="D344" s="94"/>
      <c r="E344" s="94"/>
      <c r="F344" s="94"/>
      <c r="G344" s="94"/>
      <c r="H344" s="94"/>
      <c r="I344" s="94"/>
      <c r="J344" s="82"/>
      <c r="K344" s="82"/>
      <c r="L344" s="82"/>
      <c r="M344" s="82"/>
      <c r="N344" s="82"/>
    </row>
    <row r="345" spans="4:14" ht="15" customHeight="1" x14ac:dyDescent="0.25">
      <c r="D345" s="94"/>
      <c r="E345" s="94"/>
      <c r="F345" s="94"/>
      <c r="G345" s="94"/>
      <c r="H345" s="94"/>
      <c r="I345" s="94"/>
      <c r="J345" s="82"/>
      <c r="K345" s="82"/>
      <c r="L345" s="82"/>
      <c r="M345" s="82"/>
      <c r="N345" s="82"/>
    </row>
    <row r="346" spans="4:14" ht="15" customHeight="1" x14ac:dyDescent="0.25">
      <c r="D346" s="94"/>
      <c r="E346" s="94"/>
      <c r="F346" s="94"/>
      <c r="G346" s="94"/>
      <c r="H346" s="94"/>
      <c r="I346" s="94"/>
      <c r="J346" s="82"/>
      <c r="K346" s="82"/>
      <c r="L346" s="82"/>
      <c r="M346" s="82"/>
      <c r="N346" s="82"/>
    </row>
    <row r="347" spans="4:14" ht="15" customHeight="1" x14ac:dyDescent="0.25">
      <c r="D347" s="94"/>
      <c r="E347" s="94"/>
      <c r="F347" s="94"/>
      <c r="G347" s="94"/>
      <c r="H347" s="94"/>
      <c r="I347" s="94"/>
      <c r="J347" s="82"/>
      <c r="K347" s="82"/>
      <c r="L347" s="82"/>
      <c r="M347" s="82"/>
      <c r="N347" s="82"/>
    </row>
    <row r="348" spans="4:14" ht="15" customHeight="1" x14ac:dyDescent="0.25">
      <c r="D348" s="94"/>
      <c r="E348" s="94"/>
      <c r="F348" s="94"/>
      <c r="G348" s="94"/>
      <c r="H348" s="94"/>
      <c r="I348" s="94"/>
      <c r="J348" s="82"/>
      <c r="K348" s="82"/>
      <c r="L348" s="82"/>
      <c r="M348" s="82"/>
      <c r="N348" s="82"/>
    </row>
    <row r="349" spans="4:14" ht="15" customHeight="1" x14ac:dyDescent="0.25">
      <c r="D349" s="94"/>
      <c r="E349" s="94"/>
      <c r="F349" s="94"/>
      <c r="G349" s="94"/>
      <c r="H349" s="94"/>
      <c r="I349" s="94"/>
      <c r="J349" s="82"/>
      <c r="K349" s="82"/>
      <c r="L349" s="82"/>
      <c r="M349" s="82"/>
      <c r="N349" s="82"/>
    </row>
    <row r="350" spans="4:14" ht="15" customHeight="1" x14ac:dyDescent="0.25">
      <c r="D350" s="94"/>
      <c r="E350" s="94"/>
      <c r="F350" s="94"/>
      <c r="G350" s="94"/>
      <c r="H350" s="94"/>
      <c r="I350" s="94"/>
      <c r="J350" s="82"/>
      <c r="K350" s="82"/>
      <c r="L350" s="82"/>
      <c r="M350" s="82"/>
      <c r="N350" s="82"/>
    </row>
    <row r="351" spans="4:14" ht="15" customHeight="1" x14ac:dyDescent="0.25">
      <c r="D351" s="94"/>
      <c r="E351" s="94"/>
      <c r="F351" s="94"/>
      <c r="G351" s="94"/>
      <c r="H351" s="94"/>
      <c r="I351" s="94"/>
      <c r="J351" s="82"/>
      <c r="K351" s="82"/>
      <c r="L351" s="82"/>
      <c r="M351" s="82"/>
      <c r="N351" s="82"/>
    </row>
    <row r="352" spans="4:14" ht="15" customHeight="1" x14ac:dyDescent="0.25">
      <c r="D352" s="94"/>
      <c r="E352" s="94"/>
      <c r="F352" s="94"/>
      <c r="G352" s="94"/>
      <c r="H352" s="94"/>
      <c r="I352" s="94"/>
      <c r="J352" s="82"/>
      <c r="K352" s="82"/>
      <c r="L352" s="82"/>
      <c r="M352" s="82"/>
      <c r="N352" s="82"/>
    </row>
    <row r="353" spans="4:14" ht="15" customHeight="1" x14ac:dyDescent="0.25">
      <c r="D353" s="94"/>
      <c r="E353" s="94"/>
      <c r="F353" s="94"/>
      <c r="G353" s="94"/>
      <c r="H353" s="94"/>
      <c r="I353" s="94"/>
      <c r="J353" s="82"/>
      <c r="K353" s="82"/>
      <c r="L353" s="82"/>
      <c r="M353" s="82"/>
      <c r="N353" s="82"/>
    </row>
    <row r="354" spans="4:14" ht="15" customHeight="1" x14ac:dyDescent="0.25">
      <c r="D354" s="94"/>
      <c r="E354" s="94"/>
      <c r="F354" s="94"/>
      <c r="G354" s="94"/>
      <c r="H354" s="94"/>
      <c r="I354" s="94"/>
      <c r="J354" s="82"/>
      <c r="K354" s="82"/>
      <c r="L354" s="82"/>
      <c r="M354" s="82"/>
      <c r="N354" s="82"/>
    </row>
    <row r="355" spans="4:14" ht="15" customHeight="1" x14ac:dyDescent="0.25">
      <c r="D355" s="94"/>
      <c r="E355" s="94"/>
      <c r="F355" s="94"/>
      <c r="G355" s="94"/>
      <c r="H355" s="94"/>
      <c r="I355" s="94"/>
      <c r="J355" s="82"/>
      <c r="K355" s="82"/>
      <c r="L355" s="82"/>
      <c r="M355" s="82"/>
      <c r="N355" s="82"/>
    </row>
    <row r="356" spans="4:14" ht="15" customHeight="1" x14ac:dyDescent="0.25">
      <c r="D356" s="94"/>
      <c r="E356" s="94"/>
      <c r="F356" s="94"/>
      <c r="G356" s="94"/>
      <c r="H356" s="94"/>
      <c r="I356" s="94"/>
      <c r="J356" s="82"/>
      <c r="K356" s="82"/>
      <c r="L356" s="82"/>
      <c r="M356" s="82"/>
      <c r="N356" s="82"/>
    </row>
    <row r="357" spans="4:14" ht="15" customHeight="1" x14ac:dyDescent="0.25">
      <c r="D357" s="94"/>
      <c r="E357" s="94"/>
      <c r="F357" s="94"/>
      <c r="G357" s="94"/>
      <c r="H357" s="94"/>
      <c r="I357" s="94"/>
      <c r="J357" s="82"/>
      <c r="K357" s="82"/>
      <c r="L357" s="82"/>
      <c r="M357" s="82"/>
      <c r="N357" s="82"/>
    </row>
    <row r="358" spans="4:14" ht="15" customHeight="1" x14ac:dyDescent="0.25">
      <c r="D358" s="94"/>
      <c r="E358" s="94"/>
      <c r="F358" s="94"/>
      <c r="G358" s="94"/>
      <c r="H358" s="94"/>
      <c r="I358" s="94"/>
      <c r="J358" s="82"/>
      <c r="K358" s="82"/>
      <c r="L358" s="82"/>
      <c r="M358" s="82"/>
      <c r="N358" s="82"/>
    </row>
    <row r="359" spans="4:14" ht="15" customHeight="1" x14ac:dyDescent="0.25">
      <c r="D359" s="94"/>
      <c r="E359" s="94"/>
      <c r="F359" s="94"/>
      <c r="G359" s="94"/>
      <c r="H359" s="94"/>
      <c r="I359" s="94"/>
      <c r="J359" s="82"/>
      <c r="K359" s="82"/>
      <c r="L359" s="82"/>
      <c r="M359" s="82"/>
      <c r="N359" s="82"/>
    </row>
    <row r="360" spans="4:14" ht="15" customHeight="1" x14ac:dyDescent="0.25">
      <c r="D360" s="94"/>
      <c r="E360" s="94"/>
      <c r="F360" s="94"/>
      <c r="G360" s="94"/>
      <c r="H360" s="94"/>
      <c r="I360" s="94"/>
      <c r="J360" s="82"/>
      <c r="K360" s="82"/>
      <c r="L360" s="82"/>
      <c r="M360" s="82"/>
      <c r="N360" s="82"/>
    </row>
    <row r="361" spans="4:14" ht="15" customHeight="1" x14ac:dyDescent="0.25">
      <c r="D361" s="94"/>
      <c r="E361" s="94"/>
      <c r="F361" s="94"/>
      <c r="G361" s="94"/>
      <c r="H361" s="94"/>
      <c r="I361" s="94"/>
      <c r="J361" s="82"/>
      <c r="K361" s="82"/>
      <c r="L361" s="82"/>
      <c r="M361" s="82"/>
      <c r="N361" s="82"/>
    </row>
    <row r="362" spans="4:14" ht="15" customHeight="1" x14ac:dyDescent="0.25">
      <c r="D362" s="94"/>
      <c r="E362" s="94"/>
      <c r="F362" s="94"/>
      <c r="G362" s="94"/>
      <c r="H362" s="94"/>
      <c r="I362" s="94"/>
      <c r="J362" s="82"/>
      <c r="K362" s="82"/>
      <c r="L362" s="82"/>
      <c r="M362" s="82"/>
      <c r="N362" s="82"/>
    </row>
    <row r="363" spans="4:14" ht="15" customHeight="1" x14ac:dyDescent="0.25">
      <c r="D363" s="94"/>
      <c r="E363" s="94"/>
      <c r="F363" s="94"/>
      <c r="G363" s="94"/>
      <c r="H363" s="94"/>
      <c r="I363" s="94"/>
      <c r="J363" s="82"/>
      <c r="K363" s="82"/>
      <c r="L363" s="82"/>
      <c r="M363" s="82"/>
      <c r="N363" s="82"/>
    </row>
    <row r="364" spans="4:14" ht="15" customHeight="1" x14ac:dyDescent="0.25">
      <c r="D364" s="94"/>
      <c r="E364" s="94"/>
      <c r="F364" s="94"/>
      <c r="G364" s="94"/>
      <c r="H364" s="94"/>
      <c r="I364" s="94"/>
      <c r="J364" s="82"/>
      <c r="K364" s="82"/>
      <c r="L364" s="82"/>
      <c r="M364" s="82"/>
      <c r="N364" s="82"/>
    </row>
    <row r="365" spans="4:14" ht="15" customHeight="1" x14ac:dyDescent="0.25">
      <c r="D365" s="94"/>
      <c r="E365" s="94"/>
      <c r="F365" s="94"/>
      <c r="G365" s="94"/>
      <c r="H365" s="94"/>
      <c r="I365" s="94"/>
      <c r="J365" s="82"/>
      <c r="K365" s="82"/>
      <c r="L365" s="82"/>
      <c r="M365" s="82"/>
      <c r="N365" s="82"/>
    </row>
    <row r="366" spans="4:14" ht="15" customHeight="1" x14ac:dyDescent="0.25">
      <c r="D366" s="94"/>
      <c r="E366" s="94"/>
      <c r="F366" s="94"/>
      <c r="G366" s="94"/>
      <c r="H366" s="94"/>
      <c r="I366" s="94"/>
      <c r="J366" s="82"/>
      <c r="K366" s="82"/>
      <c r="L366" s="82"/>
      <c r="M366" s="82"/>
      <c r="N366" s="82"/>
    </row>
    <row r="367" spans="4:14" ht="15" customHeight="1" x14ac:dyDescent="0.25">
      <c r="D367" s="94"/>
      <c r="E367" s="94"/>
      <c r="F367" s="94"/>
      <c r="G367" s="94"/>
      <c r="H367" s="94"/>
      <c r="I367" s="94"/>
      <c r="J367" s="82"/>
      <c r="K367" s="82"/>
      <c r="L367" s="82"/>
      <c r="M367" s="82"/>
      <c r="N367" s="82"/>
    </row>
    <row r="368" spans="4:14" ht="15" customHeight="1" x14ac:dyDescent="0.25">
      <c r="D368" s="94"/>
      <c r="E368" s="94"/>
      <c r="F368" s="94"/>
      <c r="G368" s="94"/>
      <c r="H368" s="94"/>
      <c r="I368" s="94"/>
      <c r="J368" s="82"/>
      <c r="K368" s="82"/>
      <c r="L368" s="82"/>
      <c r="M368" s="82"/>
      <c r="N368" s="82"/>
    </row>
    <row r="369" spans="4:14" ht="15" customHeight="1" x14ac:dyDescent="0.25">
      <c r="D369" s="94"/>
      <c r="E369" s="94"/>
      <c r="F369" s="94"/>
      <c r="G369" s="94"/>
      <c r="H369" s="94"/>
      <c r="I369" s="94"/>
      <c r="J369" s="82"/>
      <c r="K369" s="82"/>
      <c r="L369" s="82"/>
      <c r="M369" s="82"/>
      <c r="N369" s="82"/>
    </row>
    <row r="370" spans="4:14" ht="15" customHeight="1" x14ac:dyDescent="0.25">
      <c r="D370" s="94"/>
      <c r="E370" s="94"/>
      <c r="F370" s="94"/>
      <c r="G370" s="94"/>
      <c r="H370" s="94"/>
      <c r="I370" s="94"/>
      <c r="J370" s="82"/>
      <c r="K370" s="82"/>
      <c r="L370" s="82"/>
      <c r="M370" s="82"/>
      <c r="N370" s="82"/>
    </row>
    <row r="371" spans="4:14" ht="15" customHeight="1" x14ac:dyDescent="0.25">
      <c r="D371" s="94"/>
      <c r="E371" s="94"/>
      <c r="F371" s="94"/>
      <c r="G371" s="94"/>
      <c r="H371" s="94"/>
      <c r="I371" s="94"/>
      <c r="J371" s="82"/>
      <c r="K371" s="82"/>
      <c r="L371" s="82"/>
      <c r="M371" s="82"/>
      <c r="N371" s="82"/>
    </row>
    <row r="372" spans="4:14" ht="15" customHeight="1" x14ac:dyDescent="0.25">
      <c r="D372" s="94"/>
      <c r="E372" s="94"/>
      <c r="F372" s="94"/>
      <c r="G372" s="94"/>
      <c r="H372" s="94"/>
      <c r="I372" s="94"/>
      <c r="J372" s="82"/>
      <c r="K372" s="82"/>
      <c r="L372" s="82"/>
      <c r="M372" s="82"/>
      <c r="N372" s="82"/>
    </row>
    <row r="373" spans="4:14" ht="15" customHeight="1" x14ac:dyDescent="0.25">
      <c r="D373" s="94"/>
      <c r="E373" s="94"/>
      <c r="F373" s="94"/>
      <c r="G373" s="94"/>
      <c r="H373" s="94"/>
      <c r="I373" s="94"/>
      <c r="J373" s="82"/>
      <c r="K373" s="82"/>
      <c r="L373" s="82"/>
      <c r="M373" s="82"/>
      <c r="N373" s="82"/>
    </row>
    <row r="374" spans="4:14" ht="15" customHeight="1" x14ac:dyDescent="0.25">
      <c r="D374" s="94"/>
      <c r="E374" s="94"/>
      <c r="F374" s="94"/>
      <c r="G374" s="94"/>
      <c r="H374" s="94"/>
      <c r="I374" s="94"/>
      <c r="J374" s="82"/>
      <c r="K374" s="82"/>
      <c r="L374" s="82"/>
      <c r="M374" s="82"/>
      <c r="N374" s="82"/>
    </row>
    <row r="375" spans="4:14" ht="15" customHeight="1" x14ac:dyDescent="0.25">
      <c r="D375" s="94"/>
      <c r="E375" s="94"/>
      <c r="F375" s="94"/>
      <c r="G375" s="94"/>
      <c r="H375" s="94"/>
      <c r="I375" s="94"/>
      <c r="J375" s="82"/>
      <c r="K375" s="82"/>
      <c r="L375" s="82"/>
      <c r="M375" s="82"/>
      <c r="N375" s="82"/>
    </row>
    <row r="376" spans="4:14" ht="15" customHeight="1" x14ac:dyDescent="0.25">
      <c r="D376" s="94"/>
      <c r="E376" s="94"/>
      <c r="F376" s="94"/>
      <c r="G376" s="94"/>
      <c r="H376" s="94"/>
      <c r="I376" s="94"/>
      <c r="J376" s="82"/>
      <c r="K376" s="82"/>
      <c r="L376" s="82"/>
      <c r="M376" s="82"/>
      <c r="N376" s="82"/>
    </row>
    <row r="377" spans="4:14" ht="15" customHeight="1" x14ac:dyDescent="0.25">
      <c r="D377" s="94"/>
      <c r="E377" s="94"/>
      <c r="F377" s="94"/>
      <c r="G377" s="94"/>
      <c r="H377" s="94"/>
      <c r="I377" s="94"/>
      <c r="J377" s="82"/>
      <c r="K377" s="82"/>
      <c r="L377" s="82"/>
      <c r="M377" s="82"/>
      <c r="N377" s="82"/>
    </row>
    <row r="378" spans="4:14" ht="15" customHeight="1" x14ac:dyDescent="0.25">
      <c r="D378" s="94"/>
      <c r="E378" s="94"/>
      <c r="F378" s="94"/>
      <c r="G378" s="94"/>
      <c r="H378" s="94"/>
      <c r="I378" s="94"/>
      <c r="J378" s="82"/>
      <c r="K378" s="82"/>
      <c r="L378" s="82"/>
      <c r="M378" s="82"/>
      <c r="N378" s="82"/>
    </row>
    <row r="379" spans="4:14" ht="15" customHeight="1" x14ac:dyDescent="0.25">
      <c r="D379" s="94"/>
      <c r="E379" s="94"/>
      <c r="F379" s="94"/>
      <c r="G379" s="94"/>
      <c r="H379" s="94"/>
      <c r="I379" s="94"/>
      <c r="J379" s="82"/>
      <c r="K379" s="82"/>
      <c r="L379" s="82"/>
      <c r="M379" s="82"/>
      <c r="N379" s="82"/>
    </row>
    <row r="380" spans="4:14" ht="15" customHeight="1" x14ac:dyDescent="0.25">
      <c r="D380" s="94"/>
      <c r="E380" s="94"/>
      <c r="F380" s="94"/>
      <c r="G380" s="94"/>
      <c r="H380" s="94"/>
      <c r="I380" s="94"/>
      <c r="J380" s="82"/>
      <c r="K380" s="82"/>
      <c r="L380" s="82"/>
      <c r="M380" s="82"/>
      <c r="N380" s="82"/>
    </row>
    <row r="381" spans="4:14" ht="15" customHeight="1" x14ac:dyDescent="0.25">
      <c r="D381" s="94"/>
      <c r="E381" s="94"/>
      <c r="F381" s="94"/>
      <c r="G381" s="94"/>
      <c r="H381" s="94"/>
      <c r="I381" s="94"/>
      <c r="J381" s="82"/>
      <c r="K381" s="82"/>
      <c r="L381" s="82"/>
      <c r="M381" s="82"/>
      <c r="N381" s="82"/>
    </row>
    <row r="382" spans="4:14" ht="15" customHeight="1" x14ac:dyDescent="0.25">
      <c r="D382" s="94"/>
      <c r="E382" s="94"/>
      <c r="F382" s="94"/>
      <c r="G382" s="94"/>
      <c r="H382" s="94"/>
      <c r="I382" s="94"/>
      <c r="J382" s="82"/>
      <c r="K382" s="82"/>
      <c r="L382" s="82"/>
      <c r="M382" s="82"/>
      <c r="N382" s="82"/>
    </row>
    <row r="383" spans="4:14" ht="15" customHeight="1" x14ac:dyDescent="0.25">
      <c r="D383" s="94"/>
      <c r="E383" s="94"/>
      <c r="F383" s="94"/>
      <c r="G383" s="94"/>
      <c r="H383" s="94"/>
      <c r="I383" s="94"/>
      <c r="J383" s="82"/>
      <c r="K383" s="82"/>
      <c r="L383" s="82"/>
      <c r="M383" s="82"/>
      <c r="N383" s="82"/>
    </row>
    <row r="384" spans="4:14" ht="15" customHeight="1" x14ac:dyDescent="0.25">
      <c r="D384" s="94"/>
      <c r="E384" s="94"/>
      <c r="F384" s="94"/>
      <c r="G384" s="94"/>
      <c r="H384" s="94"/>
      <c r="I384" s="94"/>
      <c r="J384" s="82"/>
      <c r="K384" s="82"/>
      <c r="L384" s="82"/>
      <c r="M384" s="82"/>
      <c r="N384" s="82"/>
    </row>
    <row r="385" spans="4:14" ht="15" customHeight="1" x14ac:dyDescent="0.25">
      <c r="D385" s="94"/>
      <c r="E385" s="94"/>
      <c r="F385" s="94"/>
      <c r="G385" s="94"/>
      <c r="H385" s="94"/>
      <c r="I385" s="94"/>
      <c r="J385" s="82"/>
      <c r="K385" s="82"/>
      <c r="L385" s="82"/>
      <c r="M385" s="82"/>
      <c r="N385" s="82"/>
    </row>
    <row r="386" spans="4:14" ht="15" customHeight="1" x14ac:dyDescent="0.25">
      <c r="D386" s="94"/>
      <c r="E386" s="94"/>
      <c r="F386" s="94"/>
      <c r="G386" s="94"/>
      <c r="H386" s="94"/>
      <c r="I386" s="94"/>
      <c r="J386" s="82"/>
      <c r="K386" s="82"/>
      <c r="L386" s="82"/>
      <c r="M386" s="82"/>
      <c r="N386" s="82"/>
    </row>
    <row r="387" spans="4:14" ht="15" customHeight="1" x14ac:dyDescent="0.25">
      <c r="D387" s="94"/>
      <c r="E387" s="94"/>
      <c r="F387" s="94"/>
      <c r="G387" s="94"/>
      <c r="H387" s="94"/>
      <c r="I387" s="94"/>
      <c r="J387" s="82"/>
      <c r="K387" s="82"/>
      <c r="L387" s="82"/>
      <c r="M387" s="82"/>
      <c r="N387" s="82"/>
    </row>
    <row r="388" spans="4:14" ht="15" customHeight="1" x14ac:dyDescent="0.25">
      <c r="D388" s="94"/>
      <c r="E388" s="94"/>
      <c r="F388" s="94"/>
      <c r="G388" s="94"/>
      <c r="H388" s="94"/>
      <c r="I388" s="94"/>
      <c r="J388" s="82"/>
      <c r="K388" s="82"/>
      <c r="L388" s="82"/>
      <c r="M388" s="82"/>
      <c r="N388" s="82"/>
    </row>
    <row r="389" spans="4:14" ht="15" customHeight="1" x14ac:dyDescent="0.25">
      <c r="D389" s="94"/>
      <c r="E389" s="94"/>
      <c r="F389" s="94"/>
      <c r="G389" s="94"/>
      <c r="H389" s="94"/>
      <c r="I389" s="94"/>
      <c r="J389" s="82"/>
      <c r="K389" s="82"/>
      <c r="L389" s="82"/>
      <c r="M389" s="82"/>
      <c r="N389" s="82"/>
    </row>
    <row r="390" spans="4:14" ht="15" customHeight="1" x14ac:dyDescent="0.25">
      <c r="D390" s="94"/>
      <c r="E390" s="94"/>
      <c r="F390" s="94"/>
      <c r="G390" s="94"/>
      <c r="H390" s="94"/>
      <c r="I390" s="94"/>
      <c r="J390" s="82"/>
      <c r="K390" s="82"/>
      <c r="L390" s="82"/>
      <c r="M390" s="82"/>
      <c r="N390" s="82"/>
    </row>
    <row r="391" spans="4:14" ht="15" customHeight="1" x14ac:dyDescent="0.25">
      <c r="D391" s="94"/>
      <c r="E391" s="94"/>
      <c r="F391" s="94"/>
      <c r="G391" s="94"/>
      <c r="H391" s="94"/>
      <c r="I391" s="94"/>
      <c r="J391" s="82"/>
      <c r="K391" s="82"/>
      <c r="L391" s="82"/>
      <c r="M391" s="82"/>
      <c r="N391" s="82"/>
    </row>
    <row r="392" spans="4:14" ht="15" customHeight="1" x14ac:dyDescent="0.25">
      <c r="D392" s="94"/>
      <c r="E392" s="94"/>
      <c r="F392" s="94"/>
      <c r="G392" s="94"/>
      <c r="H392" s="94"/>
      <c r="I392" s="94"/>
      <c r="J392" s="82"/>
      <c r="K392" s="82"/>
      <c r="L392" s="82"/>
      <c r="M392" s="82"/>
      <c r="N392" s="82"/>
    </row>
    <row r="393" spans="4:14" ht="15" customHeight="1" x14ac:dyDescent="0.25">
      <c r="D393" s="94"/>
      <c r="E393" s="94"/>
      <c r="F393" s="94"/>
      <c r="G393" s="94"/>
      <c r="H393" s="94"/>
      <c r="I393" s="94"/>
      <c r="J393" s="82"/>
      <c r="K393" s="82"/>
      <c r="L393" s="82"/>
      <c r="M393" s="82"/>
      <c r="N393" s="82"/>
    </row>
    <row r="394" spans="4:14" ht="15" customHeight="1" x14ac:dyDescent="0.25">
      <c r="D394" s="94"/>
      <c r="E394" s="94"/>
      <c r="F394" s="94"/>
      <c r="G394" s="94"/>
      <c r="H394" s="94"/>
      <c r="I394" s="94"/>
      <c r="J394" s="82"/>
      <c r="K394" s="82"/>
      <c r="L394" s="82"/>
      <c r="M394" s="82"/>
      <c r="N394" s="82"/>
    </row>
    <row r="395" spans="4:14" ht="15" customHeight="1" x14ac:dyDescent="0.25">
      <c r="D395" s="94"/>
      <c r="E395" s="94"/>
      <c r="F395" s="94"/>
      <c r="G395" s="94"/>
      <c r="H395" s="94"/>
      <c r="I395" s="94"/>
      <c r="J395" s="82"/>
      <c r="K395" s="82"/>
      <c r="L395" s="82"/>
      <c r="M395" s="82"/>
      <c r="N395" s="82"/>
    </row>
    <row r="396" spans="4:14" ht="15" customHeight="1" x14ac:dyDescent="0.25">
      <c r="D396" s="94"/>
      <c r="E396" s="94"/>
      <c r="F396" s="94"/>
      <c r="G396" s="94"/>
      <c r="H396" s="94"/>
      <c r="I396" s="94"/>
      <c r="J396" s="82"/>
      <c r="K396" s="82"/>
      <c r="L396" s="82"/>
      <c r="M396" s="82"/>
      <c r="N396" s="82"/>
    </row>
    <row r="397" spans="4:14" ht="15" customHeight="1" x14ac:dyDescent="0.25">
      <c r="D397" s="94"/>
      <c r="E397" s="94"/>
      <c r="F397" s="94"/>
      <c r="G397" s="94"/>
      <c r="H397" s="94"/>
      <c r="I397" s="94"/>
      <c r="J397" s="82"/>
      <c r="K397" s="82"/>
      <c r="L397" s="82"/>
      <c r="M397" s="82"/>
      <c r="N397" s="82"/>
    </row>
    <row r="398" spans="4:14" ht="15" customHeight="1" x14ac:dyDescent="0.25">
      <c r="D398" s="94"/>
      <c r="E398" s="94"/>
      <c r="F398" s="94"/>
      <c r="G398" s="94"/>
      <c r="H398" s="94"/>
      <c r="I398" s="94"/>
      <c r="J398" s="82"/>
      <c r="K398" s="82"/>
      <c r="L398" s="82"/>
      <c r="M398" s="82"/>
      <c r="N398" s="82"/>
    </row>
    <row r="399" spans="4:14" ht="15" customHeight="1" x14ac:dyDescent="0.25">
      <c r="D399" s="94"/>
      <c r="E399" s="94"/>
      <c r="F399" s="94"/>
      <c r="G399" s="94"/>
      <c r="H399" s="94"/>
      <c r="I399" s="94"/>
      <c r="J399" s="82"/>
      <c r="K399" s="82"/>
      <c r="L399" s="82"/>
      <c r="M399" s="82"/>
      <c r="N399" s="82"/>
    </row>
    <row r="400" spans="4:14" ht="15" customHeight="1" x14ac:dyDescent="0.25">
      <c r="D400" s="94"/>
      <c r="E400" s="94"/>
      <c r="F400" s="94"/>
      <c r="G400" s="94"/>
      <c r="H400" s="94"/>
      <c r="I400" s="94"/>
      <c r="J400" s="82"/>
      <c r="K400" s="82"/>
      <c r="L400" s="82"/>
      <c r="M400" s="82"/>
      <c r="N400" s="82"/>
    </row>
    <row r="401" spans="4:14" ht="15" customHeight="1" x14ac:dyDescent="0.25">
      <c r="D401" s="94"/>
      <c r="E401" s="94"/>
      <c r="F401" s="94"/>
      <c r="G401" s="94"/>
      <c r="H401" s="94"/>
      <c r="I401" s="94"/>
      <c r="J401" s="82"/>
      <c r="K401" s="82"/>
      <c r="L401" s="82"/>
      <c r="M401" s="82"/>
      <c r="N401" s="82"/>
    </row>
    <row r="402" spans="4:14" ht="15" customHeight="1" x14ac:dyDescent="0.25">
      <c r="D402" s="94"/>
      <c r="E402" s="94"/>
      <c r="F402" s="94"/>
      <c r="G402" s="94"/>
      <c r="H402" s="94"/>
      <c r="I402" s="94"/>
      <c r="J402" s="82"/>
      <c r="K402" s="82"/>
      <c r="L402" s="82"/>
      <c r="M402" s="82"/>
      <c r="N402" s="82"/>
    </row>
    <row r="403" spans="4:14" ht="15" customHeight="1" x14ac:dyDescent="0.25">
      <c r="D403" s="94"/>
      <c r="E403" s="94"/>
      <c r="F403" s="94"/>
      <c r="G403" s="94"/>
      <c r="H403" s="94"/>
      <c r="I403" s="94"/>
      <c r="J403" s="82"/>
      <c r="K403" s="82"/>
      <c r="L403" s="82"/>
      <c r="M403" s="82"/>
      <c r="N403" s="82"/>
    </row>
    <row r="404" spans="4:14" ht="15" customHeight="1" x14ac:dyDescent="0.25">
      <c r="D404" s="94"/>
      <c r="E404" s="94"/>
      <c r="F404" s="94"/>
      <c r="G404" s="94"/>
      <c r="H404" s="94"/>
      <c r="I404" s="94"/>
      <c r="J404" s="82"/>
      <c r="K404" s="82"/>
      <c r="L404" s="82"/>
      <c r="M404" s="82"/>
      <c r="N404" s="82"/>
    </row>
    <row r="405" spans="4:14" ht="15" customHeight="1" x14ac:dyDescent="0.25">
      <c r="D405" s="94"/>
      <c r="E405" s="94"/>
      <c r="F405" s="94"/>
      <c r="G405" s="94"/>
      <c r="H405" s="94"/>
      <c r="I405" s="94"/>
      <c r="J405" s="82"/>
      <c r="K405" s="82"/>
      <c r="L405" s="82"/>
      <c r="M405" s="82"/>
      <c r="N405" s="82"/>
    </row>
    <row r="406" spans="4:14" ht="15" customHeight="1" x14ac:dyDescent="0.25">
      <c r="D406" s="94"/>
      <c r="E406" s="94"/>
      <c r="F406" s="94"/>
      <c r="G406" s="94"/>
      <c r="H406" s="94"/>
      <c r="I406" s="94"/>
      <c r="J406" s="82"/>
      <c r="K406" s="82"/>
      <c r="L406" s="82"/>
      <c r="M406" s="82"/>
      <c r="N406" s="82"/>
    </row>
    <row r="407" spans="4:14" ht="15" customHeight="1" x14ac:dyDescent="0.25">
      <c r="D407" s="94"/>
      <c r="E407" s="94"/>
      <c r="F407" s="94"/>
      <c r="G407" s="94"/>
      <c r="H407" s="94"/>
      <c r="I407" s="94"/>
      <c r="J407" s="82"/>
      <c r="K407" s="82"/>
      <c r="L407" s="82"/>
      <c r="M407" s="82"/>
      <c r="N407" s="82"/>
    </row>
    <row r="408" spans="4:14" ht="15" customHeight="1" x14ac:dyDescent="0.25">
      <c r="D408" s="94"/>
      <c r="E408" s="94"/>
      <c r="F408" s="94"/>
      <c r="G408" s="94"/>
      <c r="H408" s="94"/>
      <c r="I408" s="94"/>
      <c r="J408" s="82"/>
      <c r="K408" s="82"/>
      <c r="L408" s="82"/>
      <c r="M408" s="82"/>
      <c r="N408" s="82"/>
    </row>
    <row r="409" spans="4:14" ht="15" customHeight="1" x14ac:dyDescent="0.25">
      <c r="D409" s="94"/>
      <c r="E409" s="94"/>
      <c r="F409" s="94"/>
      <c r="G409" s="94"/>
      <c r="H409" s="94"/>
      <c r="I409" s="94"/>
      <c r="J409" s="82"/>
      <c r="K409" s="82"/>
      <c r="L409" s="82"/>
      <c r="M409" s="82"/>
      <c r="N409" s="82"/>
    </row>
    <row r="410" spans="4:14" ht="15" customHeight="1" x14ac:dyDescent="0.25">
      <c r="D410" s="94"/>
      <c r="E410" s="94"/>
      <c r="F410" s="94"/>
      <c r="G410" s="94"/>
      <c r="H410" s="94"/>
      <c r="I410" s="94"/>
      <c r="J410" s="82"/>
      <c r="K410" s="82"/>
      <c r="L410" s="82"/>
      <c r="M410" s="82"/>
      <c r="N410" s="82"/>
    </row>
    <row r="411" spans="4:14" ht="15" customHeight="1" x14ac:dyDescent="0.25">
      <c r="D411" s="94"/>
      <c r="E411" s="94"/>
      <c r="F411" s="94"/>
      <c r="G411" s="94"/>
      <c r="H411" s="94"/>
      <c r="I411" s="94"/>
      <c r="J411" s="82"/>
      <c r="K411" s="82"/>
      <c r="L411" s="82"/>
      <c r="M411" s="82"/>
      <c r="N411" s="82"/>
    </row>
    <row r="412" spans="4:14" ht="15" customHeight="1" x14ac:dyDescent="0.25">
      <c r="D412" s="94"/>
      <c r="E412" s="94"/>
      <c r="F412" s="94"/>
      <c r="G412" s="94"/>
      <c r="H412" s="94"/>
      <c r="I412" s="94"/>
      <c r="J412" s="82"/>
      <c r="K412" s="82"/>
      <c r="L412" s="82"/>
      <c r="M412" s="82"/>
      <c r="N412" s="82"/>
    </row>
    <row r="413" spans="4:14" ht="15" customHeight="1" x14ac:dyDescent="0.25">
      <c r="D413" s="94"/>
      <c r="E413" s="94"/>
      <c r="F413" s="94"/>
      <c r="G413" s="94"/>
      <c r="H413" s="94"/>
      <c r="I413" s="94"/>
      <c r="J413" s="82"/>
      <c r="K413" s="82"/>
      <c r="L413" s="82"/>
      <c r="M413" s="82"/>
      <c r="N413" s="82"/>
    </row>
    <row r="414" spans="4:14" ht="15" customHeight="1" x14ac:dyDescent="0.25">
      <c r="D414" s="94"/>
      <c r="E414" s="94"/>
      <c r="F414" s="94"/>
      <c r="G414" s="94"/>
      <c r="H414" s="94"/>
      <c r="I414" s="94"/>
      <c r="J414" s="82"/>
      <c r="K414" s="82"/>
      <c r="L414" s="82"/>
      <c r="M414" s="82"/>
      <c r="N414" s="82"/>
    </row>
    <row r="415" spans="4:14" ht="15" customHeight="1" x14ac:dyDescent="0.25">
      <c r="D415" s="94"/>
      <c r="E415" s="94"/>
      <c r="F415" s="94"/>
      <c r="G415" s="94"/>
      <c r="H415" s="94"/>
      <c r="I415" s="94"/>
      <c r="J415" s="82"/>
      <c r="K415" s="82"/>
      <c r="L415" s="82"/>
      <c r="M415" s="82"/>
      <c r="N415" s="82"/>
    </row>
    <row r="416" spans="4:14" ht="15" customHeight="1" x14ac:dyDescent="0.25">
      <c r="D416" s="94"/>
      <c r="E416" s="94"/>
      <c r="F416" s="94"/>
      <c r="G416" s="94"/>
      <c r="H416" s="94"/>
      <c r="I416" s="94"/>
      <c r="J416" s="82"/>
      <c r="K416" s="82"/>
      <c r="L416" s="82"/>
      <c r="M416" s="82"/>
      <c r="N416" s="82"/>
    </row>
    <row r="417" spans="4:14" ht="15" customHeight="1" x14ac:dyDescent="0.25">
      <c r="D417" s="94"/>
      <c r="E417" s="94"/>
      <c r="F417" s="94"/>
      <c r="G417" s="94"/>
      <c r="H417" s="94"/>
      <c r="I417" s="94"/>
      <c r="J417" s="82"/>
      <c r="K417" s="82"/>
      <c r="L417" s="82"/>
      <c r="M417" s="82"/>
      <c r="N417" s="82"/>
    </row>
    <row r="418" spans="4:14" ht="15" customHeight="1" x14ac:dyDescent="0.25">
      <c r="D418" s="94"/>
      <c r="E418" s="94"/>
      <c r="F418" s="94"/>
      <c r="G418" s="94"/>
      <c r="H418" s="94"/>
      <c r="I418" s="94"/>
      <c r="J418" s="82"/>
      <c r="K418" s="82"/>
      <c r="L418" s="82"/>
      <c r="M418" s="82"/>
      <c r="N418" s="82"/>
    </row>
    <row r="419" spans="4:14" ht="15" customHeight="1" x14ac:dyDescent="0.25">
      <c r="D419" s="94"/>
      <c r="E419" s="94"/>
      <c r="F419" s="94"/>
      <c r="G419" s="94"/>
      <c r="H419" s="94"/>
      <c r="I419" s="94"/>
      <c r="J419" s="82"/>
      <c r="K419" s="82"/>
      <c r="L419" s="82"/>
      <c r="M419" s="82"/>
      <c r="N419" s="82"/>
    </row>
    <row r="420" spans="4:14" ht="15" customHeight="1" x14ac:dyDescent="0.25">
      <c r="D420" s="94"/>
      <c r="E420" s="94"/>
      <c r="F420" s="94"/>
      <c r="G420" s="94"/>
      <c r="H420" s="94"/>
      <c r="I420" s="94"/>
      <c r="J420" s="82"/>
      <c r="K420" s="82"/>
      <c r="L420" s="82"/>
      <c r="M420" s="82"/>
      <c r="N420" s="82"/>
    </row>
    <row r="421" spans="4:14" ht="15" customHeight="1" x14ac:dyDescent="0.25">
      <c r="D421" s="94"/>
      <c r="E421" s="94"/>
      <c r="F421" s="94"/>
      <c r="G421" s="94"/>
      <c r="H421" s="94"/>
      <c r="I421" s="94"/>
      <c r="J421" s="82"/>
      <c r="K421" s="82"/>
      <c r="L421" s="82"/>
      <c r="M421" s="82"/>
      <c r="N421" s="82"/>
    </row>
    <row r="422" spans="4:14" ht="15" customHeight="1" x14ac:dyDescent="0.25">
      <c r="D422" s="94"/>
      <c r="E422" s="94"/>
      <c r="F422" s="94"/>
      <c r="G422" s="94"/>
      <c r="H422" s="94"/>
      <c r="I422" s="94"/>
      <c r="J422" s="82"/>
      <c r="K422" s="82"/>
      <c r="L422" s="82"/>
      <c r="M422" s="82"/>
      <c r="N422" s="82"/>
    </row>
    <row r="423" spans="4:14" ht="15" customHeight="1" x14ac:dyDescent="0.25">
      <c r="F423" s="82"/>
      <c r="G423" s="82"/>
      <c r="H423" s="97"/>
      <c r="I423" s="82"/>
      <c r="J423" s="82"/>
      <c r="K423" s="82"/>
      <c r="L423" s="82"/>
      <c r="M423" s="82"/>
      <c r="N423" s="82"/>
    </row>
    <row r="424" spans="4:14" ht="15" customHeight="1" x14ac:dyDescent="0.25">
      <c r="F424" s="82"/>
      <c r="G424" s="82"/>
      <c r="H424" s="97"/>
      <c r="I424" s="82"/>
      <c r="J424" s="82"/>
      <c r="K424" s="82"/>
      <c r="L424" s="82"/>
      <c r="M424" s="82"/>
      <c r="N424" s="82"/>
    </row>
    <row r="425" spans="4:14" ht="15" customHeight="1" x14ac:dyDescent="0.25">
      <c r="F425" s="82"/>
      <c r="G425" s="82"/>
      <c r="H425" s="97"/>
      <c r="I425" s="82"/>
      <c r="J425" s="82"/>
      <c r="K425" s="82"/>
      <c r="L425" s="82"/>
      <c r="M425" s="82"/>
      <c r="N425" s="82"/>
    </row>
    <row r="426" spans="4:14" ht="15" customHeight="1" x14ac:dyDescent="0.25">
      <c r="F426" s="82"/>
      <c r="G426" s="82"/>
      <c r="H426" s="97"/>
      <c r="I426" s="82"/>
      <c r="J426" s="82"/>
      <c r="K426" s="82"/>
      <c r="L426" s="82"/>
      <c r="M426" s="82"/>
      <c r="N426" s="82"/>
    </row>
    <row r="427" spans="4:14" ht="15" customHeight="1" x14ac:dyDescent="0.25">
      <c r="F427" s="82"/>
      <c r="G427" s="82"/>
      <c r="H427" s="97"/>
      <c r="I427" s="82"/>
      <c r="J427" s="82"/>
      <c r="K427" s="82"/>
      <c r="L427" s="82"/>
      <c r="M427" s="82"/>
      <c r="N427" s="82"/>
    </row>
    <row r="428" spans="4:14" ht="15" customHeight="1" x14ac:dyDescent="0.25">
      <c r="F428" s="82"/>
      <c r="G428" s="82"/>
      <c r="H428" s="97"/>
      <c r="I428" s="82"/>
      <c r="J428" s="82"/>
      <c r="K428" s="82"/>
      <c r="L428" s="82"/>
      <c r="M428" s="82"/>
      <c r="N428" s="82"/>
    </row>
    <row r="429" spans="4:14" ht="15" customHeight="1" x14ac:dyDescent="0.25">
      <c r="F429" s="82"/>
      <c r="G429" s="82"/>
      <c r="H429" s="97"/>
      <c r="I429" s="82"/>
      <c r="J429" s="82"/>
      <c r="K429" s="82"/>
      <c r="L429" s="82"/>
      <c r="M429" s="82"/>
      <c r="N429" s="82"/>
    </row>
    <row r="430" spans="4:14" ht="15" customHeight="1" x14ac:dyDescent="0.25">
      <c r="F430" s="82"/>
      <c r="G430" s="82"/>
      <c r="H430" s="97"/>
      <c r="I430" s="82"/>
      <c r="J430" s="82"/>
      <c r="K430" s="82"/>
      <c r="L430" s="82"/>
      <c r="M430" s="82"/>
      <c r="N430" s="82"/>
    </row>
    <row r="431" spans="4:14" ht="15" customHeight="1" x14ac:dyDescent="0.25">
      <c r="F431" s="82"/>
      <c r="G431" s="82"/>
      <c r="H431" s="97"/>
      <c r="I431" s="82"/>
      <c r="J431" s="82"/>
      <c r="K431" s="82"/>
      <c r="L431" s="82"/>
      <c r="M431" s="82"/>
      <c r="N431" s="82"/>
    </row>
    <row r="432" spans="4:14" ht="15" customHeight="1" x14ac:dyDescent="0.25">
      <c r="F432" s="82"/>
      <c r="G432" s="82"/>
      <c r="H432" s="97"/>
      <c r="I432" s="82"/>
      <c r="J432" s="82"/>
      <c r="K432" s="82"/>
      <c r="L432" s="82"/>
      <c r="M432" s="82"/>
      <c r="N432" s="82"/>
    </row>
    <row r="433" spans="6:14" ht="15" customHeight="1" x14ac:dyDescent="0.25">
      <c r="F433" s="82"/>
      <c r="G433" s="82"/>
      <c r="H433" s="97"/>
      <c r="I433" s="82"/>
      <c r="J433" s="82"/>
      <c r="K433" s="82"/>
      <c r="L433" s="82"/>
      <c r="M433" s="82"/>
      <c r="N433" s="82"/>
    </row>
    <row r="434" spans="6:14" ht="15" customHeight="1" x14ac:dyDescent="0.25">
      <c r="F434" s="82"/>
      <c r="G434" s="82"/>
      <c r="H434" s="97"/>
      <c r="I434" s="82"/>
      <c r="J434" s="82"/>
      <c r="K434" s="82"/>
      <c r="L434" s="82"/>
      <c r="M434" s="82"/>
      <c r="N434" s="82"/>
    </row>
    <row r="435" spans="6:14" ht="15" customHeight="1" x14ac:dyDescent="0.25">
      <c r="F435" s="82"/>
      <c r="G435" s="82"/>
      <c r="H435" s="97"/>
      <c r="I435" s="82"/>
      <c r="J435" s="82"/>
      <c r="K435" s="82"/>
      <c r="L435" s="82"/>
      <c r="M435" s="82"/>
      <c r="N435" s="82"/>
    </row>
    <row r="436" spans="6:14" ht="15" customHeight="1" x14ac:dyDescent="0.25">
      <c r="F436" s="82"/>
      <c r="G436" s="82"/>
      <c r="H436" s="97"/>
      <c r="I436" s="82"/>
      <c r="J436" s="82"/>
      <c r="K436" s="82"/>
      <c r="L436" s="82"/>
      <c r="M436" s="82"/>
      <c r="N436" s="82"/>
    </row>
    <row r="437" spans="6:14" ht="15" customHeight="1" x14ac:dyDescent="0.25">
      <c r="F437" s="82"/>
      <c r="G437" s="82"/>
      <c r="H437" s="97"/>
      <c r="I437" s="82"/>
      <c r="J437" s="82"/>
      <c r="K437" s="82"/>
      <c r="L437" s="82"/>
      <c r="M437" s="82"/>
      <c r="N437" s="82"/>
    </row>
    <row r="438" spans="6:14" ht="15" customHeight="1" x14ac:dyDescent="0.25">
      <c r="F438" s="82"/>
      <c r="G438" s="82"/>
      <c r="H438" s="97"/>
      <c r="I438" s="82"/>
      <c r="J438" s="82"/>
      <c r="K438" s="82"/>
      <c r="L438" s="82"/>
      <c r="M438" s="82"/>
      <c r="N438" s="82"/>
    </row>
    <row r="439" spans="6:14" ht="15" customHeight="1" x14ac:dyDescent="0.25">
      <c r="F439" s="82"/>
      <c r="G439" s="82"/>
      <c r="H439" s="97"/>
      <c r="I439" s="82"/>
      <c r="J439" s="82"/>
      <c r="K439" s="82"/>
      <c r="L439" s="82"/>
      <c r="M439" s="82"/>
      <c r="N439" s="82"/>
    </row>
    <row r="440" spans="6:14" ht="15" customHeight="1" x14ac:dyDescent="0.25">
      <c r="F440" s="82"/>
      <c r="G440" s="82"/>
      <c r="H440" s="97"/>
      <c r="I440" s="82"/>
      <c r="J440" s="82"/>
      <c r="K440" s="82"/>
      <c r="L440" s="82"/>
      <c r="M440" s="82"/>
      <c r="N440" s="82"/>
    </row>
    <row r="441" spans="6:14" ht="15" customHeight="1" x14ac:dyDescent="0.25">
      <c r="F441" s="82"/>
      <c r="G441" s="82"/>
      <c r="H441" s="97"/>
      <c r="I441" s="82"/>
      <c r="J441" s="82"/>
      <c r="K441" s="82"/>
      <c r="L441" s="82"/>
      <c r="M441" s="82"/>
      <c r="N441" s="82"/>
    </row>
    <row r="442" spans="6:14" ht="15" customHeight="1" x14ac:dyDescent="0.25">
      <c r="F442" s="82"/>
      <c r="G442" s="82"/>
      <c r="H442" s="97"/>
      <c r="I442" s="82"/>
      <c r="J442" s="82"/>
      <c r="K442" s="82"/>
      <c r="L442" s="82"/>
      <c r="M442" s="82"/>
      <c r="N442" s="82"/>
    </row>
    <row r="443" spans="6:14" ht="15" customHeight="1" x14ac:dyDescent="0.25">
      <c r="F443" s="82"/>
      <c r="G443" s="82"/>
      <c r="H443" s="97"/>
      <c r="I443" s="82"/>
      <c r="J443" s="82"/>
      <c r="K443" s="82"/>
      <c r="L443" s="82"/>
      <c r="M443" s="82"/>
      <c r="N443" s="82"/>
    </row>
    <row r="444" spans="6:14" ht="15" customHeight="1" x14ac:dyDescent="0.25">
      <c r="F444" s="82"/>
      <c r="G444" s="82"/>
      <c r="H444" s="97"/>
      <c r="I444" s="82"/>
      <c r="J444" s="82"/>
      <c r="K444" s="82"/>
      <c r="L444" s="82"/>
      <c r="M444" s="82"/>
      <c r="N444" s="82"/>
    </row>
    <row r="445" spans="6:14" ht="15" customHeight="1" x14ac:dyDescent="0.25">
      <c r="F445" s="82"/>
      <c r="G445" s="82"/>
      <c r="H445" s="97"/>
      <c r="I445" s="82"/>
      <c r="J445" s="82"/>
      <c r="K445" s="82"/>
      <c r="L445" s="82"/>
      <c r="M445" s="82"/>
      <c r="N445" s="82"/>
    </row>
    <row r="446" spans="6:14" ht="15" customHeight="1" x14ac:dyDescent="0.25">
      <c r="F446" s="82"/>
      <c r="G446" s="82"/>
      <c r="H446" s="97"/>
      <c r="I446" s="82"/>
      <c r="J446" s="82"/>
      <c r="K446" s="82"/>
      <c r="L446" s="82"/>
      <c r="M446" s="82"/>
      <c r="N446" s="82"/>
    </row>
    <row r="447" spans="6:14" ht="15" customHeight="1" x14ac:dyDescent="0.25">
      <c r="F447" s="82"/>
      <c r="G447" s="82"/>
      <c r="H447" s="97"/>
      <c r="I447" s="82"/>
      <c r="J447" s="82"/>
      <c r="K447" s="82"/>
      <c r="L447" s="82"/>
      <c r="M447" s="82"/>
      <c r="N447" s="82"/>
    </row>
    <row r="448" spans="6:14" ht="15" customHeight="1" x14ac:dyDescent="0.25">
      <c r="F448" s="82"/>
      <c r="G448" s="82"/>
      <c r="H448" s="97"/>
      <c r="I448" s="82"/>
      <c r="J448" s="82"/>
      <c r="K448" s="82"/>
      <c r="L448" s="82"/>
      <c r="M448" s="82"/>
      <c r="N448" s="82"/>
    </row>
    <row r="449" spans="6:14" ht="15" customHeight="1" x14ac:dyDescent="0.25">
      <c r="F449" s="82"/>
      <c r="G449" s="82"/>
      <c r="H449" s="97"/>
      <c r="I449" s="82"/>
      <c r="J449" s="82"/>
      <c r="K449" s="82"/>
      <c r="L449" s="82"/>
      <c r="M449" s="82"/>
      <c r="N449" s="82"/>
    </row>
    <row r="450" spans="6:14" ht="15" customHeight="1" x14ac:dyDescent="0.25">
      <c r="F450" s="82"/>
      <c r="G450" s="82"/>
      <c r="H450" s="97"/>
      <c r="I450" s="82"/>
      <c r="J450" s="82"/>
      <c r="K450" s="82"/>
      <c r="L450" s="82"/>
      <c r="M450" s="82"/>
      <c r="N450" s="82"/>
    </row>
    <row r="451" spans="6:14" ht="15" customHeight="1" x14ac:dyDescent="0.25">
      <c r="F451" s="82"/>
      <c r="G451" s="82"/>
      <c r="H451" s="97"/>
      <c r="I451" s="82"/>
      <c r="J451" s="82"/>
      <c r="K451" s="82"/>
      <c r="L451" s="82"/>
      <c r="M451" s="82"/>
      <c r="N451" s="82"/>
    </row>
    <row r="452" spans="6:14" ht="15" customHeight="1" x14ac:dyDescent="0.25">
      <c r="F452" s="82"/>
      <c r="G452" s="82"/>
      <c r="H452" s="97"/>
      <c r="I452" s="82"/>
      <c r="J452" s="82"/>
      <c r="K452" s="82"/>
      <c r="L452" s="82"/>
      <c r="M452" s="82"/>
      <c r="N452" s="82"/>
    </row>
    <row r="453" spans="6:14" ht="15" customHeight="1" x14ac:dyDescent="0.25">
      <c r="F453" s="82"/>
      <c r="G453" s="82"/>
      <c r="H453" s="97"/>
      <c r="I453" s="82"/>
      <c r="J453" s="82"/>
      <c r="K453" s="82"/>
      <c r="L453" s="82"/>
      <c r="M453" s="82"/>
      <c r="N453" s="82"/>
    </row>
    <row r="454" spans="6:14" ht="15" customHeight="1" x14ac:dyDescent="0.25">
      <c r="F454" s="82"/>
      <c r="G454" s="82"/>
      <c r="H454" s="97"/>
      <c r="I454" s="82"/>
      <c r="J454" s="82"/>
      <c r="K454" s="82"/>
      <c r="L454" s="82"/>
      <c r="M454" s="82"/>
      <c r="N454" s="82"/>
    </row>
    <row r="455" spans="6:14" ht="15" customHeight="1" x14ac:dyDescent="0.25">
      <c r="F455" s="82"/>
      <c r="G455" s="82"/>
      <c r="H455" s="97"/>
      <c r="I455" s="82"/>
      <c r="J455" s="82"/>
      <c r="K455" s="82"/>
      <c r="L455" s="82"/>
      <c r="M455" s="82"/>
      <c r="N455" s="82"/>
    </row>
    <row r="456" spans="6:14" ht="15" customHeight="1" x14ac:dyDescent="0.25">
      <c r="F456" s="82"/>
      <c r="G456" s="82"/>
      <c r="H456" s="97"/>
      <c r="I456" s="82"/>
      <c r="J456" s="82"/>
      <c r="K456" s="82"/>
      <c r="L456" s="82"/>
      <c r="M456" s="82"/>
      <c r="N456" s="82"/>
    </row>
    <row r="457" spans="6:14" ht="15" customHeight="1" x14ac:dyDescent="0.25">
      <c r="F457" s="82"/>
      <c r="G457" s="82"/>
      <c r="H457" s="97"/>
      <c r="I457" s="82"/>
      <c r="J457" s="82"/>
      <c r="K457" s="82"/>
      <c r="L457" s="82"/>
      <c r="M457" s="82"/>
      <c r="N457" s="82"/>
    </row>
    <row r="458" spans="6:14" ht="15" customHeight="1" x14ac:dyDescent="0.25">
      <c r="F458" s="82"/>
      <c r="G458" s="82"/>
      <c r="H458" s="97"/>
      <c r="I458" s="82"/>
      <c r="J458" s="82"/>
      <c r="K458" s="82"/>
      <c r="L458" s="82"/>
      <c r="M458" s="82"/>
      <c r="N458" s="82"/>
    </row>
    <row r="459" spans="6:14" ht="15" customHeight="1" x14ac:dyDescent="0.25">
      <c r="F459" s="82"/>
      <c r="G459" s="82"/>
      <c r="H459" s="97"/>
      <c r="I459" s="82"/>
      <c r="J459" s="82"/>
      <c r="K459" s="82"/>
      <c r="L459" s="82"/>
      <c r="M459" s="82"/>
      <c r="N459" s="82"/>
    </row>
    <row r="460" spans="6:14" ht="15" customHeight="1" x14ac:dyDescent="0.25">
      <c r="F460" s="82"/>
      <c r="G460" s="82"/>
      <c r="H460" s="97"/>
      <c r="I460" s="82"/>
      <c r="J460" s="82"/>
      <c r="K460" s="82"/>
      <c r="L460" s="82"/>
      <c r="M460" s="82"/>
      <c r="N460" s="82"/>
    </row>
    <row r="461" spans="6:14" ht="15" customHeight="1" x14ac:dyDescent="0.25">
      <c r="F461" s="82"/>
      <c r="G461" s="82"/>
      <c r="H461" s="97"/>
      <c r="I461" s="82"/>
      <c r="J461" s="82"/>
      <c r="K461" s="82"/>
      <c r="L461" s="82"/>
      <c r="M461" s="82"/>
      <c r="N461" s="82"/>
    </row>
    <row r="462" spans="6:14" ht="15" customHeight="1" x14ac:dyDescent="0.25">
      <c r="F462" s="82"/>
      <c r="G462" s="82"/>
      <c r="H462" s="97"/>
      <c r="I462" s="82"/>
      <c r="J462" s="82"/>
      <c r="K462" s="82"/>
      <c r="L462" s="82"/>
      <c r="M462" s="82"/>
      <c r="N462" s="82"/>
    </row>
    <row r="463" spans="6:14" ht="15" customHeight="1" x14ac:dyDescent="0.25">
      <c r="F463" s="82"/>
      <c r="G463" s="82"/>
      <c r="H463" s="97"/>
      <c r="I463" s="82"/>
      <c r="J463" s="82"/>
      <c r="K463" s="82"/>
      <c r="L463" s="82"/>
      <c r="M463" s="82"/>
      <c r="N463" s="82"/>
    </row>
    <row r="464" spans="6:14" ht="15" customHeight="1" x14ac:dyDescent="0.25">
      <c r="F464" s="82"/>
      <c r="G464" s="82"/>
      <c r="H464" s="97"/>
      <c r="I464" s="82"/>
      <c r="J464" s="82"/>
      <c r="K464" s="82"/>
      <c r="L464" s="82"/>
      <c r="M464" s="82"/>
      <c r="N464" s="82"/>
    </row>
    <row r="465" spans="6:14" ht="15" customHeight="1" x14ac:dyDescent="0.25">
      <c r="F465" s="82"/>
      <c r="G465" s="82"/>
      <c r="H465" s="97"/>
      <c r="I465" s="82"/>
      <c r="J465" s="82"/>
      <c r="K465" s="82"/>
      <c r="L465" s="82"/>
      <c r="M465" s="82"/>
      <c r="N465" s="82"/>
    </row>
    <row r="466" spans="6:14" ht="15" customHeight="1" x14ac:dyDescent="0.25">
      <c r="F466" s="82"/>
      <c r="G466" s="82"/>
      <c r="H466" s="97"/>
      <c r="I466" s="82"/>
      <c r="J466" s="82"/>
      <c r="K466" s="82"/>
      <c r="L466" s="82"/>
      <c r="M466" s="82"/>
      <c r="N466" s="82"/>
    </row>
    <row r="467" spans="6:14" ht="15" customHeight="1" x14ac:dyDescent="0.25">
      <c r="F467" s="82"/>
      <c r="G467" s="82"/>
      <c r="H467" s="97"/>
      <c r="I467" s="82"/>
      <c r="J467" s="82"/>
      <c r="K467" s="82"/>
      <c r="L467" s="82"/>
      <c r="M467" s="82"/>
      <c r="N467" s="82"/>
    </row>
    <row r="468" spans="6:14" ht="15" customHeight="1" x14ac:dyDescent="0.25">
      <c r="F468" s="82"/>
      <c r="G468" s="82"/>
      <c r="H468" s="97"/>
      <c r="I468" s="82"/>
      <c r="J468" s="82"/>
      <c r="K468" s="82"/>
      <c r="L468" s="82"/>
      <c r="M468" s="82"/>
      <c r="N468" s="82"/>
    </row>
    <row r="469" spans="6:14" ht="15" customHeight="1" x14ac:dyDescent="0.25">
      <c r="F469" s="82"/>
      <c r="G469" s="82"/>
      <c r="H469" s="97"/>
      <c r="I469" s="82"/>
      <c r="J469" s="82"/>
      <c r="K469" s="82"/>
      <c r="L469" s="82"/>
      <c r="M469" s="82"/>
      <c r="N469" s="82"/>
    </row>
    <row r="470" spans="6:14" ht="15" customHeight="1" x14ac:dyDescent="0.25">
      <c r="F470" s="82"/>
      <c r="G470" s="82"/>
      <c r="H470" s="97"/>
      <c r="I470" s="82"/>
      <c r="J470" s="82"/>
      <c r="K470" s="82"/>
      <c r="L470" s="82"/>
      <c r="M470" s="82"/>
      <c r="N470" s="82"/>
    </row>
    <row r="471" spans="6:14" ht="15" customHeight="1" x14ac:dyDescent="0.25">
      <c r="F471" s="82"/>
      <c r="G471" s="82"/>
      <c r="H471" s="97"/>
      <c r="I471" s="82"/>
      <c r="J471" s="82"/>
      <c r="K471" s="82"/>
      <c r="L471" s="82"/>
      <c r="M471" s="82"/>
      <c r="N471" s="82"/>
    </row>
    <row r="472" spans="6:14" ht="15" customHeight="1" x14ac:dyDescent="0.25">
      <c r="F472" s="82"/>
      <c r="G472" s="82"/>
      <c r="H472" s="97"/>
      <c r="I472" s="82"/>
      <c r="J472" s="82"/>
      <c r="K472" s="82"/>
      <c r="L472" s="82"/>
      <c r="M472" s="82"/>
      <c r="N472" s="82"/>
    </row>
    <row r="473" spans="6:14" ht="15" customHeight="1" x14ac:dyDescent="0.25">
      <c r="F473" s="82"/>
      <c r="G473" s="82"/>
      <c r="H473" s="97"/>
      <c r="I473" s="82"/>
      <c r="J473" s="82"/>
      <c r="K473" s="82"/>
      <c r="L473" s="82"/>
      <c r="M473" s="82"/>
      <c r="N473" s="82"/>
    </row>
    <row r="474" spans="6:14" ht="15" customHeight="1" x14ac:dyDescent="0.25">
      <c r="F474" s="82"/>
      <c r="G474" s="82"/>
      <c r="H474" s="97"/>
      <c r="I474" s="82"/>
      <c r="J474" s="82"/>
      <c r="K474" s="82"/>
      <c r="L474" s="82"/>
      <c r="M474" s="82"/>
      <c r="N474" s="82"/>
    </row>
    <row r="475" spans="6:14" ht="15" customHeight="1" x14ac:dyDescent="0.25">
      <c r="F475" s="82"/>
      <c r="G475" s="82"/>
      <c r="H475" s="97"/>
      <c r="I475" s="82"/>
      <c r="J475" s="82"/>
      <c r="K475" s="82"/>
      <c r="L475" s="82"/>
      <c r="M475" s="82"/>
      <c r="N475" s="82"/>
    </row>
    <row r="476" spans="6:14" ht="15" customHeight="1" x14ac:dyDescent="0.25">
      <c r="F476" s="82"/>
      <c r="G476" s="82"/>
      <c r="H476" s="97"/>
      <c r="I476" s="82"/>
      <c r="J476" s="82"/>
      <c r="K476" s="82"/>
      <c r="L476" s="82"/>
      <c r="M476" s="82"/>
      <c r="N476" s="82"/>
    </row>
    <row r="477" spans="6:14" ht="15" customHeight="1" x14ac:dyDescent="0.25">
      <c r="F477" s="82"/>
      <c r="G477" s="82"/>
      <c r="H477" s="97"/>
      <c r="I477" s="82"/>
      <c r="J477" s="82"/>
      <c r="K477" s="82"/>
      <c r="L477" s="82"/>
      <c r="M477" s="82"/>
      <c r="N477" s="82"/>
    </row>
    <row r="478" spans="6:14" ht="15" customHeight="1" x14ac:dyDescent="0.25">
      <c r="F478" s="82"/>
      <c r="G478" s="82"/>
      <c r="H478" s="97"/>
      <c r="I478" s="82"/>
      <c r="J478" s="82"/>
      <c r="K478" s="82"/>
      <c r="L478" s="82"/>
      <c r="M478" s="82"/>
      <c r="N478" s="82"/>
    </row>
    <row r="479" spans="6:14" ht="15" customHeight="1" x14ac:dyDescent="0.25">
      <c r="F479" s="82"/>
      <c r="G479" s="82"/>
      <c r="H479" s="97"/>
      <c r="I479" s="82"/>
      <c r="J479" s="82"/>
      <c r="K479" s="82"/>
      <c r="L479" s="82"/>
      <c r="M479" s="82"/>
      <c r="N479" s="82"/>
    </row>
    <row r="480" spans="6:14" ht="15" customHeight="1" x14ac:dyDescent="0.25">
      <c r="F480" s="82"/>
      <c r="G480" s="82"/>
      <c r="H480" s="97"/>
      <c r="I480" s="82"/>
      <c r="J480" s="82"/>
      <c r="K480" s="82"/>
      <c r="L480" s="82"/>
      <c r="M480" s="82"/>
      <c r="N480" s="82"/>
    </row>
    <row r="481" spans="6:14" ht="15" customHeight="1" x14ac:dyDescent="0.25">
      <c r="F481" s="82"/>
      <c r="G481" s="82"/>
      <c r="H481" s="97"/>
      <c r="I481" s="82"/>
      <c r="J481" s="82"/>
      <c r="K481" s="82"/>
      <c r="L481" s="82"/>
      <c r="M481" s="82"/>
      <c r="N481" s="82"/>
    </row>
    <row r="482" spans="6:14" ht="15" customHeight="1" x14ac:dyDescent="0.25">
      <c r="F482" s="82"/>
      <c r="G482" s="82"/>
      <c r="H482" s="97"/>
      <c r="I482" s="82"/>
      <c r="J482" s="82"/>
      <c r="K482" s="82"/>
      <c r="L482" s="82"/>
      <c r="M482" s="82"/>
      <c r="N482" s="82"/>
    </row>
    <row r="483" spans="6:14" ht="15" customHeight="1" x14ac:dyDescent="0.25">
      <c r="F483" s="82"/>
      <c r="G483" s="82"/>
      <c r="H483" s="97"/>
      <c r="I483" s="82"/>
      <c r="J483" s="82"/>
      <c r="K483" s="82"/>
      <c r="L483" s="82"/>
      <c r="M483" s="82"/>
      <c r="N483" s="82"/>
    </row>
    <row r="484" spans="6:14" ht="15" customHeight="1" x14ac:dyDescent="0.25">
      <c r="F484" s="82"/>
      <c r="G484" s="82"/>
      <c r="H484" s="97"/>
      <c r="I484" s="82"/>
      <c r="J484" s="82"/>
      <c r="K484" s="82"/>
      <c r="L484" s="82"/>
      <c r="M484" s="82"/>
      <c r="N484" s="82"/>
    </row>
    <row r="485" spans="6:14" ht="15" customHeight="1" x14ac:dyDescent="0.25">
      <c r="F485" s="82"/>
      <c r="G485" s="82"/>
      <c r="H485" s="97"/>
      <c r="I485" s="82"/>
      <c r="J485" s="82"/>
      <c r="K485" s="82"/>
      <c r="L485" s="82"/>
      <c r="M485" s="82"/>
      <c r="N485" s="82"/>
    </row>
    <row r="486" spans="6:14" ht="15" customHeight="1" x14ac:dyDescent="0.25">
      <c r="F486" s="82"/>
      <c r="G486" s="82"/>
      <c r="H486" s="97"/>
      <c r="I486" s="82"/>
      <c r="J486" s="82"/>
      <c r="K486" s="82"/>
      <c r="L486" s="82"/>
      <c r="M486" s="82"/>
      <c r="N486" s="82"/>
    </row>
    <row r="487" spans="6:14" ht="15" customHeight="1" x14ac:dyDescent="0.25">
      <c r="F487" s="82"/>
      <c r="G487" s="82"/>
      <c r="H487" s="97"/>
      <c r="I487" s="82"/>
      <c r="J487" s="82"/>
      <c r="K487" s="82"/>
      <c r="L487" s="82"/>
      <c r="M487" s="82"/>
      <c r="N487" s="82"/>
    </row>
    <row r="488" spans="6:14" ht="15" customHeight="1" x14ac:dyDescent="0.25">
      <c r="F488" s="82"/>
      <c r="G488" s="82"/>
      <c r="H488" s="97"/>
      <c r="I488" s="82"/>
      <c r="J488" s="82"/>
      <c r="K488" s="82"/>
      <c r="L488" s="82"/>
      <c r="M488" s="82"/>
      <c r="N488" s="82"/>
    </row>
    <row r="489" spans="6:14" ht="15" customHeight="1" x14ac:dyDescent="0.25">
      <c r="F489" s="82"/>
      <c r="G489" s="82"/>
      <c r="H489" s="97"/>
      <c r="I489" s="82"/>
      <c r="J489" s="82"/>
      <c r="K489" s="82"/>
      <c r="L489" s="82"/>
      <c r="M489" s="82"/>
      <c r="N489" s="82"/>
    </row>
    <row r="490" spans="6:14" ht="15" customHeight="1" x14ac:dyDescent="0.25">
      <c r="F490" s="82"/>
      <c r="G490" s="82"/>
      <c r="H490" s="97"/>
      <c r="I490" s="82"/>
      <c r="J490" s="82"/>
      <c r="K490" s="82"/>
      <c r="L490" s="82"/>
      <c r="M490" s="82"/>
      <c r="N490" s="82"/>
    </row>
    <row r="491" spans="6:14" ht="15" customHeight="1" x14ac:dyDescent="0.25">
      <c r="F491" s="82"/>
      <c r="G491" s="82"/>
      <c r="H491" s="97"/>
      <c r="I491" s="82"/>
      <c r="J491" s="82"/>
      <c r="K491" s="82"/>
      <c r="L491" s="82"/>
      <c r="M491" s="82"/>
      <c r="N491" s="82"/>
    </row>
    <row r="492" spans="6:14" ht="15" customHeight="1" x14ac:dyDescent="0.25">
      <c r="F492" s="82"/>
      <c r="G492" s="82"/>
      <c r="H492" s="97"/>
      <c r="I492" s="82"/>
      <c r="J492" s="82"/>
      <c r="K492" s="82"/>
      <c r="L492" s="82"/>
      <c r="M492" s="82"/>
      <c r="N492" s="82"/>
    </row>
    <row r="493" spans="6:14" ht="15" customHeight="1" x14ac:dyDescent="0.25">
      <c r="F493" s="82"/>
      <c r="G493" s="82"/>
      <c r="H493" s="97"/>
      <c r="I493" s="82"/>
      <c r="J493" s="82"/>
      <c r="K493" s="82"/>
      <c r="L493" s="82"/>
      <c r="M493" s="82"/>
      <c r="N493" s="82"/>
    </row>
    <row r="494" spans="6:14" ht="15" customHeight="1" x14ac:dyDescent="0.25">
      <c r="F494" s="82"/>
      <c r="G494" s="82"/>
      <c r="H494" s="97"/>
      <c r="I494" s="82"/>
      <c r="J494" s="82"/>
      <c r="K494" s="82"/>
      <c r="L494" s="82"/>
      <c r="M494" s="82"/>
      <c r="N494" s="82"/>
    </row>
    <row r="495" spans="6:14" ht="15" customHeight="1" x14ac:dyDescent="0.25">
      <c r="F495" s="82"/>
      <c r="G495" s="82"/>
      <c r="H495" s="97"/>
      <c r="I495" s="82"/>
      <c r="J495" s="82"/>
      <c r="K495" s="82"/>
      <c r="L495" s="82"/>
      <c r="M495" s="82"/>
      <c r="N495" s="82"/>
    </row>
    <row r="496" spans="6:14" ht="15" customHeight="1" x14ac:dyDescent="0.25">
      <c r="F496" s="82"/>
      <c r="G496" s="82"/>
      <c r="H496" s="97"/>
      <c r="I496" s="82"/>
      <c r="J496" s="82"/>
      <c r="K496" s="82"/>
      <c r="L496" s="82"/>
      <c r="M496" s="82"/>
      <c r="N496" s="82"/>
    </row>
    <row r="497" spans="6:14" ht="15" customHeight="1" x14ac:dyDescent="0.25">
      <c r="F497" s="82"/>
      <c r="G497" s="82"/>
      <c r="H497" s="97"/>
      <c r="I497" s="82"/>
      <c r="J497" s="82"/>
      <c r="K497" s="82"/>
      <c r="L497" s="82"/>
      <c r="M497" s="82"/>
      <c r="N497" s="82"/>
    </row>
    <row r="498" spans="6:14" ht="15" customHeight="1" x14ac:dyDescent="0.25">
      <c r="F498" s="82"/>
      <c r="G498" s="82"/>
      <c r="H498" s="97"/>
      <c r="I498" s="82"/>
      <c r="J498" s="82"/>
      <c r="K498" s="82"/>
      <c r="L498" s="82"/>
      <c r="M498" s="82"/>
      <c r="N498" s="82"/>
    </row>
    <row r="499" spans="6:14" ht="15" customHeight="1" x14ac:dyDescent="0.25">
      <c r="F499" s="82"/>
      <c r="G499" s="82"/>
      <c r="H499" s="97"/>
      <c r="I499" s="82"/>
      <c r="J499" s="82"/>
      <c r="K499" s="82"/>
      <c r="L499" s="82"/>
      <c r="M499" s="82"/>
      <c r="N499" s="82"/>
    </row>
    <row r="500" spans="6:14" ht="15" customHeight="1" x14ac:dyDescent="0.25">
      <c r="F500" s="82"/>
      <c r="G500" s="82"/>
      <c r="H500" s="97"/>
      <c r="I500" s="82"/>
      <c r="J500" s="82"/>
      <c r="K500" s="82"/>
      <c r="L500" s="82"/>
      <c r="M500" s="82"/>
      <c r="N500" s="82"/>
    </row>
    <row r="501" spans="6:14" ht="15" customHeight="1" x14ac:dyDescent="0.25">
      <c r="F501" s="82"/>
      <c r="G501" s="82"/>
      <c r="H501" s="97"/>
      <c r="I501" s="82"/>
      <c r="J501" s="82"/>
      <c r="K501" s="82"/>
      <c r="L501" s="82"/>
      <c r="M501" s="82"/>
      <c r="N501" s="82"/>
    </row>
    <row r="502" spans="6:14" ht="15" customHeight="1" x14ac:dyDescent="0.25">
      <c r="F502" s="82"/>
      <c r="G502" s="82"/>
      <c r="H502" s="97"/>
      <c r="I502" s="82"/>
      <c r="J502" s="82"/>
      <c r="K502" s="82"/>
      <c r="L502" s="82"/>
      <c r="M502" s="82"/>
      <c r="N502" s="82"/>
    </row>
    <row r="503" spans="6:14" ht="15" customHeight="1" x14ac:dyDescent="0.25">
      <c r="F503" s="82"/>
      <c r="G503" s="82"/>
      <c r="H503" s="97"/>
      <c r="I503" s="82"/>
      <c r="J503" s="82"/>
      <c r="K503" s="82"/>
      <c r="L503" s="82"/>
      <c r="M503" s="82"/>
      <c r="N503" s="82"/>
    </row>
    <row r="504" spans="6:14" ht="15" customHeight="1" x14ac:dyDescent="0.25">
      <c r="F504" s="82"/>
      <c r="G504" s="82"/>
      <c r="H504" s="97"/>
      <c r="I504" s="82"/>
      <c r="J504" s="82"/>
      <c r="K504" s="82"/>
      <c r="L504" s="82"/>
      <c r="M504" s="82"/>
      <c r="N504" s="82"/>
    </row>
    <row r="505" spans="6:14" ht="15" customHeight="1" x14ac:dyDescent="0.25">
      <c r="F505" s="82"/>
      <c r="G505" s="82"/>
      <c r="H505" s="97"/>
      <c r="I505" s="82"/>
      <c r="J505" s="82"/>
      <c r="K505" s="82"/>
      <c r="L505" s="82"/>
      <c r="M505" s="82"/>
      <c r="N505" s="82"/>
    </row>
    <row r="506" spans="6:14" ht="15" customHeight="1" x14ac:dyDescent="0.25">
      <c r="F506" s="82"/>
      <c r="G506" s="82"/>
      <c r="H506" s="97"/>
      <c r="I506" s="82"/>
      <c r="J506" s="82"/>
      <c r="K506" s="82"/>
      <c r="L506" s="82"/>
      <c r="M506" s="82"/>
      <c r="N506" s="82"/>
    </row>
    <row r="507" spans="6:14" ht="15" customHeight="1" x14ac:dyDescent="0.25">
      <c r="F507" s="82"/>
      <c r="G507" s="82"/>
      <c r="H507" s="97"/>
      <c r="I507" s="82"/>
      <c r="J507" s="82"/>
      <c r="K507" s="82"/>
      <c r="L507" s="82"/>
      <c r="M507" s="82"/>
      <c r="N507" s="82"/>
    </row>
    <row r="508" spans="6:14" ht="15" customHeight="1" x14ac:dyDescent="0.25">
      <c r="F508" s="82"/>
      <c r="G508" s="82"/>
      <c r="H508" s="97"/>
      <c r="I508" s="82"/>
      <c r="J508" s="82"/>
      <c r="K508" s="82"/>
      <c r="L508" s="82"/>
      <c r="M508" s="82"/>
      <c r="N508" s="82"/>
    </row>
    <row r="509" spans="6:14" ht="15" customHeight="1" x14ac:dyDescent="0.25">
      <c r="F509" s="82"/>
      <c r="G509" s="82"/>
      <c r="H509" s="97"/>
      <c r="I509" s="82"/>
      <c r="J509" s="82"/>
      <c r="K509" s="82"/>
      <c r="L509" s="82"/>
      <c r="M509" s="82"/>
      <c r="N509" s="82"/>
    </row>
    <row r="510" spans="6:14" ht="15" customHeight="1" x14ac:dyDescent="0.25">
      <c r="F510" s="82"/>
      <c r="G510" s="82"/>
      <c r="H510" s="97"/>
      <c r="I510" s="82"/>
      <c r="J510" s="82"/>
      <c r="K510" s="82"/>
      <c r="L510" s="82"/>
      <c r="M510" s="82"/>
      <c r="N510" s="82"/>
    </row>
    <row r="511" spans="6:14" ht="15" customHeight="1" x14ac:dyDescent="0.25">
      <c r="F511" s="82"/>
      <c r="G511" s="82"/>
      <c r="H511" s="97"/>
      <c r="I511" s="82"/>
      <c r="J511" s="82"/>
      <c r="K511" s="82"/>
      <c r="L511" s="82"/>
      <c r="M511" s="82"/>
      <c r="N511" s="82"/>
    </row>
    <row r="512" spans="6:14" ht="15" customHeight="1" x14ac:dyDescent="0.25">
      <c r="F512" s="82"/>
      <c r="G512" s="82"/>
      <c r="H512" s="97"/>
      <c r="I512" s="82"/>
      <c r="J512" s="82"/>
      <c r="K512" s="82"/>
      <c r="L512" s="82"/>
      <c r="M512" s="82"/>
      <c r="N512" s="82"/>
    </row>
    <row r="513" spans="6:14" ht="15" customHeight="1" x14ac:dyDescent="0.25">
      <c r="F513" s="82"/>
      <c r="G513" s="82"/>
      <c r="H513" s="97"/>
      <c r="I513" s="82"/>
      <c r="J513" s="82"/>
      <c r="K513" s="82"/>
      <c r="L513" s="82"/>
      <c r="M513" s="82"/>
      <c r="N513" s="82"/>
    </row>
    <row r="514" spans="6:14" ht="15" customHeight="1" x14ac:dyDescent="0.25">
      <c r="F514" s="82"/>
      <c r="G514" s="82"/>
      <c r="H514" s="97"/>
      <c r="I514" s="82"/>
      <c r="J514" s="82"/>
      <c r="K514" s="82"/>
      <c r="L514" s="82"/>
      <c r="M514" s="82"/>
      <c r="N514" s="82"/>
    </row>
    <row r="515" spans="6:14" ht="15" customHeight="1" x14ac:dyDescent="0.25">
      <c r="F515" s="82"/>
      <c r="G515" s="82"/>
      <c r="H515" s="97"/>
      <c r="I515" s="82"/>
      <c r="J515" s="82"/>
      <c r="K515" s="82"/>
      <c r="L515" s="82"/>
      <c r="M515" s="82"/>
      <c r="N515" s="82"/>
    </row>
    <row r="516" spans="6:14" ht="15" customHeight="1" x14ac:dyDescent="0.25">
      <c r="F516" s="82"/>
      <c r="G516" s="82"/>
      <c r="H516" s="97"/>
      <c r="I516" s="82"/>
      <c r="J516" s="82"/>
      <c r="K516" s="82"/>
      <c r="L516" s="82"/>
      <c r="M516" s="82"/>
      <c r="N516" s="82"/>
    </row>
    <row r="517" spans="6:14" ht="15" customHeight="1" x14ac:dyDescent="0.25">
      <c r="F517" s="82"/>
      <c r="G517" s="82"/>
      <c r="H517" s="97"/>
      <c r="I517" s="82"/>
      <c r="J517" s="82"/>
      <c r="K517" s="82"/>
      <c r="L517" s="82"/>
      <c r="M517" s="82"/>
      <c r="N517" s="82"/>
    </row>
    <row r="518" spans="6:14" ht="15" customHeight="1" x14ac:dyDescent="0.25">
      <c r="F518" s="82"/>
      <c r="G518" s="82"/>
      <c r="H518" s="97"/>
      <c r="I518" s="82"/>
      <c r="J518" s="82"/>
      <c r="K518" s="82"/>
      <c r="L518" s="82"/>
      <c r="M518" s="82"/>
      <c r="N518" s="82"/>
    </row>
    <row r="519" spans="6:14" ht="15" customHeight="1" x14ac:dyDescent="0.25">
      <c r="F519" s="82"/>
      <c r="G519" s="82"/>
      <c r="H519" s="97"/>
      <c r="I519" s="82"/>
      <c r="J519" s="82"/>
      <c r="K519" s="82"/>
      <c r="L519" s="82"/>
      <c r="M519" s="82"/>
      <c r="N519" s="82"/>
    </row>
    <row r="520" spans="6:14" ht="15" customHeight="1" x14ac:dyDescent="0.25">
      <c r="F520" s="82"/>
      <c r="G520" s="82"/>
      <c r="H520" s="97"/>
      <c r="I520" s="82"/>
      <c r="J520" s="82"/>
      <c r="K520" s="82"/>
      <c r="L520" s="82"/>
      <c r="M520" s="82"/>
      <c r="N520" s="82"/>
    </row>
    <row r="521" spans="6:14" ht="15" customHeight="1" x14ac:dyDescent="0.25">
      <c r="F521" s="82"/>
      <c r="G521" s="82"/>
      <c r="H521" s="97"/>
      <c r="I521" s="82"/>
      <c r="J521" s="82"/>
      <c r="K521" s="82"/>
      <c r="L521" s="82"/>
      <c r="M521" s="82"/>
      <c r="N521" s="82"/>
    </row>
    <row r="522" spans="6:14" ht="15" customHeight="1" x14ac:dyDescent="0.25">
      <c r="F522" s="82"/>
      <c r="G522" s="82"/>
      <c r="H522" s="97"/>
      <c r="I522" s="82"/>
      <c r="J522" s="82"/>
      <c r="K522" s="82"/>
      <c r="L522" s="82"/>
      <c r="M522" s="82"/>
      <c r="N522" s="82"/>
    </row>
    <row r="523" spans="6:14" ht="15" customHeight="1" x14ac:dyDescent="0.25">
      <c r="F523" s="82"/>
      <c r="G523" s="82"/>
      <c r="H523" s="97"/>
      <c r="I523" s="82"/>
      <c r="J523" s="82"/>
      <c r="K523" s="82"/>
      <c r="L523" s="82"/>
      <c r="M523" s="82"/>
      <c r="N523" s="82"/>
    </row>
    <row r="524" spans="6:14" ht="15" customHeight="1" x14ac:dyDescent="0.25">
      <c r="F524" s="82"/>
      <c r="G524" s="82"/>
      <c r="H524" s="97"/>
      <c r="I524" s="82"/>
      <c r="J524" s="82"/>
      <c r="K524" s="82"/>
      <c r="L524" s="82"/>
      <c r="M524" s="82"/>
      <c r="N524" s="82"/>
    </row>
    <row r="525" spans="6:14" ht="15" customHeight="1" x14ac:dyDescent="0.25">
      <c r="F525" s="82"/>
      <c r="G525" s="82"/>
      <c r="H525" s="97"/>
      <c r="I525" s="82"/>
      <c r="J525" s="82"/>
      <c r="K525" s="82"/>
      <c r="L525" s="82"/>
      <c r="M525" s="82"/>
      <c r="N525" s="82"/>
    </row>
    <row r="526" spans="6:14" ht="15" customHeight="1" x14ac:dyDescent="0.25">
      <c r="F526" s="82"/>
      <c r="G526" s="82"/>
      <c r="H526" s="97"/>
      <c r="I526" s="82"/>
      <c r="J526" s="82"/>
      <c r="K526" s="82"/>
      <c r="L526" s="82"/>
      <c r="M526" s="82"/>
      <c r="N526" s="82"/>
    </row>
    <row r="527" spans="6:14" ht="15" customHeight="1" x14ac:dyDescent="0.25">
      <c r="F527" s="82"/>
      <c r="G527" s="82"/>
      <c r="H527" s="97"/>
      <c r="I527" s="82"/>
      <c r="J527" s="82"/>
      <c r="K527" s="82"/>
      <c r="L527" s="82"/>
      <c r="M527" s="82"/>
      <c r="N527" s="82"/>
    </row>
    <row r="528" spans="6:14" ht="15" customHeight="1" x14ac:dyDescent="0.25">
      <c r="F528" s="82"/>
      <c r="G528" s="82"/>
      <c r="H528" s="97"/>
      <c r="I528" s="82"/>
      <c r="J528" s="82"/>
      <c r="K528" s="82"/>
      <c r="L528" s="82"/>
      <c r="M528" s="82"/>
      <c r="N528" s="82"/>
    </row>
    <row r="529" spans="6:14" ht="15" customHeight="1" x14ac:dyDescent="0.25">
      <c r="F529" s="82"/>
      <c r="G529" s="82"/>
      <c r="H529" s="97"/>
      <c r="I529" s="82"/>
      <c r="J529" s="82"/>
      <c r="K529" s="82"/>
      <c r="L529" s="82"/>
      <c r="M529" s="82"/>
      <c r="N529" s="82"/>
    </row>
    <row r="530" spans="6:14" ht="15" customHeight="1" x14ac:dyDescent="0.25">
      <c r="F530" s="82"/>
      <c r="G530" s="82"/>
      <c r="H530" s="97"/>
      <c r="I530" s="82"/>
      <c r="J530" s="82"/>
      <c r="K530" s="82"/>
      <c r="L530" s="82"/>
      <c r="M530" s="82"/>
      <c r="N530" s="82"/>
    </row>
    <row r="531" spans="6:14" ht="15" customHeight="1" x14ac:dyDescent="0.25">
      <c r="F531" s="82"/>
      <c r="G531" s="82"/>
      <c r="H531" s="97"/>
      <c r="I531" s="82"/>
      <c r="J531" s="82"/>
      <c r="K531" s="82"/>
      <c r="L531" s="82"/>
      <c r="M531" s="82"/>
      <c r="N531" s="82"/>
    </row>
    <row r="532" spans="6:14" ht="15" customHeight="1" x14ac:dyDescent="0.25">
      <c r="F532" s="82"/>
      <c r="G532" s="82"/>
      <c r="H532" s="97"/>
      <c r="I532" s="82"/>
      <c r="J532" s="82"/>
      <c r="K532" s="82"/>
      <c r="L532" s="82"/>
      <c r="M532" s="82"/>
      <c r="N532" s="82"/>
    </row>
    <row r="533" spans="6:14" ht="15" customHeight="1" x14ac:dyDescent="0.25">
      <c r="F533" s="82"/>
      <c r="G533" s="82"/>
      <c r="H533" s="97"/>
      <c r="I533" s="82"/>
      <c r="J533" s="82"/>
      <c r="K533" s="82"/>
      <c r="L533" s="82"/>
      <c r="M533" s="82"/>
      <c r="N533" s="82"/>
    </row>
    <row r="534" spans="6:14" ht="15" customHeight="1" x14ac:dyDescent="0.25">
      <c r="F534" s="82"/>
      <c r="G534" s="82"/>
      <c r="H534" s="97"/>
      <c r="I534" s="82"/>
      <c r="J534" s="82"/>
      <c r="K534" s="82"/>
      <c r="L534" s="82"/>
      <c r="M534" s="82"/>
      <c r="N534" s="82"/>
    </row>
    <row r="535" spans="6:14" ht="15" customHeight="1" x14ac:dyDescent="0.25">
      <c r="F535" s="82"/>
      <c r="G535" s="82"/>
      <c r="H535" s="97"/>
      <c r="I535" s="82"/>
      <c r="J535" s="82"/>
      <c r="K535" s="82"/>
      <c r="L535" s="82"/>
      <c r="M535" s="82"/>
      <c r="N535" s="82"/>
    </row>
    <row r="536" spans="6:14" ht="15" customHeight="1" x14ac:dyDescent="0.25">
      <c r="F536" s="82"/>
      <c r="G536" s="82"/>
      <c r="H536" s="97"/>
      <c r="I536" s="82"/>
      <c r="J536" s="82"/>
      <c r="K536" s="82"/>
      <c r="L536" s="82"/>
      <c r="M536" s="82"/>
      <c r="N536" s="82"/>
    </row>
    <row r="537" spans="6:14" ht="15" customHeight="1" x14ac:dyDescent="0.25">
      <c r="F537" s="82"/>
      <c r="G537" s="82"/>
      <c r="H537" s="97"/>
      <c r="I537" s="82"/>
      <c r="J537" s="82"/>
      <c r="K537" s="82"/>
      <c r="L537" s="82"/>
      <c r="M537" s="82"/>
      <c r="N537" s="82"/>
    </row>
    <row r="538" spans="6:14" ht="15" customHeight="1" x14ac:dyDescent="0.25">
      <c r="F538" s="82"/>
      <c r="G538" s="82"/>
      <c r="H538" s="97"/>
      <c r="I538" s="82"/>
      <c r="J538" s="82"/>
      <c r="K538" s="82"/>
      <c r="L538" s="82"/>
      <c r="M538" s="82"/>
      <c r="N538" s="82"/>
    </row>
    <row r="539" spans="6:14" ht="15" customHeight="1" x14ac:dyDescent="0.25">
      <c r="F539" s="82"/>
      <c r="G539" s="82"/>
      <c r="H539" s="97"/>
      <c r="I539" s="82"/>
      <c r="J539" s="82"/>
      <c r="K539" s="82"/>
      <c r="L539" s="82"/>
      <c r="M539" s="82"/>
      <c r="N539" s="82"/>
    </row>
    <row r="540" spans="6:14" ht="15" customHeight="1" x14ac:dyDescent="0.25">
      <c r="F540" s="82"/>
      <c r="G540" s="82"/>
      <c r="H540" s="97"/>
      <c r="I540" s="82"/>
      <c r="J540" s="82"/>
      <c r="K540" s="82"/>
      <c r="L540" s="82"/>
      <c r="M540" s="82"/>
      <c r="N540" s="82"/>
    </row>
    <row r="541" spans="6:14" ht="15" customHeight="1" x14ac:dyDescent="0.25">
      <c r="F541" s="82"/>
      <c r="G541" s="82"/>
      <c r="H541" s="97"/>
      <c r="I541" s="82"/>
      <c r="J541" s="82"/>
      <c r="K541" s="82"/>
      <c r="L541" s="82"/>
      <c r="M541" s="82"/>
      <c r="N541" s="82"/>
    </row>
    <row r="542" spans="6:14" ht="15" customHeight="1" x14ac:dyDescent="0.25">
      <c r="F542" s="82"/>
      <c r="G542" s="82"/>
      <c r="H542" s="97"/>
      <c r="I542" s="82"/>
      <c r="J542" s="82"/>
      <c r="K542" s="82"/>
      <c r="L542" s="82"/>
      <c r="M542" s="82"/>
      <c r="N542" s="82"/>
    </row>
    <row r="543" spans="6:14" ht="15" customHeight="1" x14ac:dyDescent="0.25">
      <c r="F543" s="82"/>
      <c r="G543" s="82"/>
      <c r="H543" s="97"/>
      <c r="I543" s="82"/>
      <c r="J543" s="82"/>
      <c r="K543" s="82"/>
      <c r="L543" s="82"/>
      <c r="M543" s="82"/>
      <c r="N543" s="82"/>
    </row>
    <row r="544" spans="6:14" ht="15" customHeight="1" x14ac:dyDescent="0.25">
      <c r="F544" s="82"/>
      <c r="G544" s="82"/>
      <c r="H544" s="97"/>
      <c r="I544" s="82"/>
      <c r="J544" s="82"/>
      <c r="K544" s="82"/>
      <c r="L544" s="82"/>
      <c r="M544" s="82"/>
      <c r="N544" s="82"/>
    </row>
    <row r="545" spans="6:14" ht="15" customHeight="1" x14ac:dyDescent="0.25">
      <c r="F545" s="82"/>
      <c r="G545" s="82"/>
      <c r="H545" s="97"/>
      <c r="I545" s="82"/>
      <c r="J545" s="82"/>
      <c r="K545" s="82"/>
      <c r="L545" s="82"/>
      <c r="M545" s="82"/>
      <c r="N545" s="82"/>
    </row>
    <row r="546" spans="6:14" ht="15" customHeight="1" x14ac:dyDescent="0.25">
      <c r="F546" s="82"/>
      <c r="G546" s="82"/>
      <c r="H546" s="97"/>
      <c r="I546" s="82"/>
      <c r="J546" s="82"/>
      <c r="K546" s="82"/>
      <c r="L546" s="82"/>
      <c r="M546" s="82"/>
      <c r="N546" s="82"/>
    </row>
    <row r="547" spans="6:14" ht="15" customHeight="1" x14ac:dyDescent="0.25">
      <c r="F547" s="82"/>
      <c r="G547" s="82"/>
      <c r="H547" s="97"/>
      <c r="I547" s="82"/>
      <c r="J547" s="82"/>
      <c r="K547" s="82"/>
      <c r="L547" s="82"/>
      <c r="M547" s="82"/>
      <c r="N547" s="82"/>
    </row>
    <row r="548" spans="6:14" ht="15" customHeight="1" x14ac:dyDescent="0.25">
      <c r="F548" s="82"/>
      <c r="G548" s="82"/>
      <c r="H548" s="97"/>
      <c r="I548" s="82"/>
      <c r="J548" s="82"/>
      <c r="K548" s="82"/>
      <c r="L548" s="82"/>
      <c r="M548" s="82"/>
      <c r="N548" s="82"/>
    </row>
    <row r="549" spans="6:14" ht="15" customHeight="1" x14ac:dyDescent="0.25">
      <c r="F549" s="82"/>
      <c r="G549" s="82"/>
      <c r="H549" s="97"/>
      <c r="I549" s="82"/>
      <c r="J549" s="82"/>
      <c r="K549" s="82"/>
      <c r="L549" s="82"/>
      <c r="M549" s="82"/>
      <c r="N549" s="82"/>
    </row>
    <row r="550" spans="6:14" ht="15" customHeight="1" x14ac:dyDescent="0.25">
      <c r="F550" s="82"/>
      <c r="G550" s="82"/>
      <c r="H550" s="97"/>
      <c r="I550" s="82"/>
      <c r="J550" s="82"/>
      <c r="K550" s="82"/>
      <c r="L550" s="82"/>
      <c r="M550" s="82"/>
      <c r="N550" s="82"/>
    </row>
    <row r="551" spans="6:14" ht="15" customHeight="1" x14ac:dyDescent="0.25">
      <c r="F551" s="82"/>
      <c r="G551" s="82"/>
      <c r="H551" s="97"/>
      <c r="I551" s="82"/>
      <c r="J551" s="82"/>
      <c r="K551" s="82"/>
      <c r="L551" s="82"/>
      <c r="M551" s="82"/>
      <c r="N551" s="82"/>
    </row>
    <row r="552" spans="6:14" ht="15" customHeight="1" x14ac:dyDescent="0.25">
      <c r="F552" s="82"/>
      <c r="G552" s="82"/>
      <c r="H552" s="97"/>
      <c r="I552" s="82"/>
      <c r="J552" s="82"/>
      <c r="K552" s="82"/>
      <c r="L552" s="82"/>
      <c r="M552" s="82"/>
      <c r="N552" s="82"/>
    </row>
    <row r="553" spans="6:14" ht="15" customHeight="1" x14ac:dyDescent="0.25">
      <c r="F553" s="82"/>
      <c r="G553" s="82"/>
      <c r="H553" s="97"/>
      <c r="I553" s="82"/>
      <c r="J553" s="82"/>
      <c r="K553" s="82"/>
      <c r="L553" s="82"/>
      <c r="M553" s="82"/>
      <c r="N553" s="82"/>
    </row>
    <row r="554" spans="6:14" ht="15" customHeight="1" x14ac:dyDescent="0.25">
      <c r="F554" s="82"/>
      <c r="G554" s="82"/>
      <c r="H554" s="97"/>
      <c r="I554" s="82"/>
      <c r="J554" s="82"/>
      <c r="K554" s="82"/>
      <c r="L554" s="82"/>
      <c r="M554" s="82"/>
      <c r="N554" s="82"/>
    </row>
    <row r="555" spans="6:14" ht="15" customHeight="1" x14ac:dyDescent="0.25">
      <c r="F555" s="82"/>
      <c r="G555" s="82"/>
      <c r="H555" s="97"/>
      <c r="I555" s="82"/>
      <c r="J555" s="82"/>
      <c r="K555" s="82"/>
      <c r="L555" s="82"/>
      <c r="M555" s="82"/>
      <c r="N555" s="82"/>
    </row>
    <row r="556" spans="6:14" ht="15" customHeight="1" x14ac:dyDescent="0.25">
      <c r="F556" s="82"/>
      <c r="G556" s="82"/>
      <c r="H556" s="97"/>
      <c r="I556" s="82"/>
      <c r="J556" s="82"/>
      <c r="K556" s="82"/>
      <c r="L556" s="82"/>
      <c r="M556" s="82"/>
      <c r="N556" s="82"/>
    </row>
    <row r="557" spans="6:14" ht="15" customHeight="1" x14ac:dyDescent="0.25">
      <c r="F557" s="82"/>
      <c r="G557" s="82"/>
      <c r="H557" s="97"/>
      <c r="I557" s="82"/>
      <c r="J557" s="82"/>
      <c r="K557" s="82"/>
      <c r="L557" s="82"/>
      <c r="M557" s="82"/>
      <c r="N557" s="82"/>
    </row>
    <row r="558" spans="6:14" ht="15" customHeight="1" x14ac:dyDescent="0.25">
      <c r="F558" s="82"/>
      <c r="G558" s="82"/>
      <c r="H558" s="97"/>
      <c r="I558" s="82"/>
      <c r="J558" s="82"/>
      <c r="K558" s="82"/>
      <c r="L558" s="82"/>
      <c r="M558" s="82"/>
      <c r="N558" s="82"/>
    </row>
    <row r="559" spans="6:14" ht="15" customHeight="1" x14ac:dyDescent="0.25">
      <c r="F559" s="82"/>
      <c r="G559" s="82"/>
      <c r="H559" s="97"/>
      <c r="I559" s="82"/>
      <c r="J559" s="82"/>
      <c r="K559" s="82"/>
      <c r="L559" s="82"/>
      <c r="M559" s="82"/>
      <c r="N559" s="82"/>
    </row>
    <row r="560" spans="6:14" ht="15" customHeight="1" x14ac:dyDescent="0.25">
      <c r="F560" s="82"/>
      <c r="G560" s="82"/>
      <c r="H560" s="97"/>
      <c r="I560" s="82"/>
      <c r="J560" s="82"/>
      <c r="K560" s="82"/>
      <c r="L560" s="82"/>
      <c r="M560" s="82"/>
      <c r="N560" s="82"/>
    </row>
    <row r="561" spans="6:14" ht="15" customHeight="1" x14ac:dyDescent="0.25">
      <c r="F561" s="82"/>
      <c r="G561" s="82"/>
      <c r="H561" s="97"/>
      <c r="I561" s="82"/>
      <c r="J561" s="82"/>
      <c r="K561" s="82"/>
      <c r="L561" s="82"/>
      <c r="M561" s="82"/>
      <c r="N561" s="82"/>
    </row>
    <row r="562" spans="6:14" ht="15" customHeight="1" x14ac:dyDescent="0.25">
      <c r="F562" s="82"/>
      <c r="G562" s="82"/>
      <c r="H562" s="97"/>
      <c r="I562" s="82"/>
      <c r="J562" s="82"/>
      <c r="K562" s="82"/>
      <c r="L562" s="82"/>
      <c r="M562" s="82"/>
      <c r="N562" s="82"/>
    </row>
    <row r="563" spans="6:14" ht="15" customHeight="1" x14ac:dyDescent="0.25">
      <c r="F563" s="82"/>
      <c r="G563" s="82"/>
      <c r="H563" s="97"/>
      <c r="I563" s="82"/>
      <c r="J563" s="82"/>
      <c r="K563" s="82"/>
      <c r="L563" s="82"/>
      <c r="M563" s="82"/>
      <c r="N563" s="82"/>
    </row>
    <row r="564" spans="6:14" ht="15" customHeight="1" x14ac:dyDescent="0.25">
      <c r="F564" s="82"/>
      <c r="G564" s="82"/>
      <c r="H564" s="97"/>
      <c r="I564" s="82"/>
      <c r="J564" s="82"/>
      <c r="K564" s="82"/>
      <c r="L564" s="82"/>
      <c r="M564" s="82"/>
      <c r="N564" s="82"/>
    </row>
    <row r="565" spans="6:14" ht="15" customHeight="1" x14ac:dyDescent="0.25">
      <c r="F565" s="82"/>
      <c r="G565" s="82"/>
      <c r="H565" s="97"/>
      <c r="I565" s="82"/>
      <c r="J565" s="82"/>
      <c r="K565" s="82"/>
      <c r="L565" s="82"/>
      <c r="M565" s="82"/>
      <c r="N565" s="82"/>
    </row>
    <row r="566" spans="6:14" ht="15" customHeight="1" x14ac:dyDescent="0.25">
      <c r="F566" s="82"/>
      <c r="G566" s="82"/>
      <c r="H566" s="97"/>
      <c r="I566" s="82"/>
      <c r="J566" s="82"/>
      <c r="K566" s="82"/>
      <c r="L566" s="82"/>
      <c r="M566" s="82"/>
      <c r="N566" s="82"/>
    </row>
    <row r="567" spans="6:14" ht="15" customHeight="1" x14ac:dyDescent="0.25">
      <c r="F567" s="82"/>
      <c r="G567" s="82"/>
      <c r="H567" s="97"/>
      <c r="I567" s="82"/>
      <c r="J567" s="82"/>
      <c r="K567" s="82"/>
      <c r="L567" s="82"/>
      <c r="M567" s="82"/>
      <c r="N567" s="82"/>
    </row>
    <row r="568" spans="6:14" ht="15" customHeight="1" x14ac:dyDescent="0.25">
      <c r="F568" s="82"/>
      <c r="G568" s="82"/>
      <c r="H568" s="97"/>
      <c r="I568" s="82"/>
      <c r="J568" s="82"/>
      <c r="K568" s="82"/>
      <c r="L568" s="82"/>
      <c r="M568" s="82"/>
      <c r="N568" s="82"/>
    </row>
    <row r="569" spans="6:14" ht="15" customHeight="1" x14ac:dyDescent="0.25">
      <c r="F569" s="82"/>
      <c r="G569" s="82"/>
      <c r="H569" s="97"/>
      <c r="I569" s="82"/>
      <c r="J569" s="82"/>
      <c r="K569" s="82"/>
      <c r="L569" s="82"/>
      <c r="M569" s="82"/>
      <c r="N569" s="82"/>
    </row>
    <row r="570" spans="6:14" ht="15" customHeight="1" x14ac:dyDescent="0.25">
      <c r="F570" s="82"/>
      <c r="G570" s="82"/>
      <c r="H570" s="97"/>
      <c r="I570" s="82"/>
      <c r="J570" s="82"/>
      <c r="K570" s="82"/>
      <c r="L570" s="82"/>
      <c r="M570" s="82"/>
      <c r="N570" s="82"/>
    </row>
    <row r="571" spans="6:14" ht="15" customHeight="1" x14ac:dyDescent="0.25">
      <c r="F571" s="82"/>
      <c r="G571" s="82"/>
      <c r="H571" s="97"/>
      <c r="I571" s="82"/>
      <c r="J571" s="82"/>
      <c r="K571" s="82"/>
      <c r="L571" s="82"/>
      <c r="M571" s="82"/>
      <c r="N571" s="82"/>
    </row>
    <row r="572" spans="6:14" ht="15" customHeight="1" x14ac:dyDescent="0.25">
      <c r="F572" s="82"/>
      <c r="G572" s="82"/>
      <c r="H572" s="97"/>
      <c r="I572" s="82"/>
      <c r="J572" s="82"/>
      <c r="K572" s="82"/>
      <c r="L572" s="82"/>
      <c r="M572" s="82"/>
      <c r="N572" s="82"/>
    </row>
    <row r="573" spans="6:14" ht="15" customHeight="1" x14ac:dyDescent="0.25">
      <c r="F573" s="82"/>
      <c r="G573" s="82"/>
      <c r="H573" s="97"/>
      <c r="I573" s="82"/>
      <c r="J573" s="82"/>
      <c r="K573" s="82"/>
      <c r="L573" s="82"/>
      <c r="M573" s="82"/>
      <c r="N573" s="82"/>
    </row>
    <row r="574" spans="6:14" ht="15" customHeight="1" x14ac:dyDescent="0.25">
      <c r="F574" s="82"/>
      <c r="G574" s="82"/>
      <c r="H574" s="97"/>
      <c r="I574" s="82"/>
      <c r="J574" s="82"/>
      <c r="K574" s="82"/>
      <c r="L574" s="82"/>
      <c r="M574" s="82"/>
      <c r="N574" s="82"/>
    </row>
    <row r="575" spans="6:14" ht="15" customHeight="1" x14ac:dyDescent="0.25">
      <c r="F575" s="82"/>
      <c r="G575" s="82"/>
      <c r="H575" s="97"/>
      <c r="I575" s="82"/>
      <c r="J575" s="82"/>
      <c r="K575" s="82"/>
      <c r="L575" s="82"/>
      <c r="M575" s="82"/>
      <c r="N575" s="82"/>
    </row>
    <row r="576" spans="6:14" ht="15" customHeight="1" x14ac:dyDescent="0.25">
      <c r="F576" s="82"/>
      <c r="G576" s="82"/>
      <c r="H576" s="97"/>
      <c r="I576" s="82"/>
      <c r="J576" s="82"/>
      <c r="K576" s="82"/>
      <c r="L576" s="82"/>
      <c r="M576" s="82"/>
      <c r="N576" s="82"/>
    </row>
    <row r="577" spans="6:14" ht="15" customHeight="1" x14ac:dyDescent="0.25">
      <c r="F577" s="82"/>
      <c r="G577" s="82"/>
      <c r="H577" s="97"/>
      <c r="I577" s="82"/>
      <c r="J577" s="82"/>
      <c r="K577" s="82"/>
      <c r="L577" s="82"/>
      <c r="M577" s="82"/>
      <c r="N577" s="82"/>
    </row>
    <row r="578" spans="6:14" ht="15" customHeight="1" x14ac:dyDescent="0.25">
      <c r="F578" s="82"/>
      <c r="G578" s="82"/>
      <c r="H578" s="97"/>
      <c r="I578" s="82"/>
      <c r="J578" s="82"/>
      <c r="K578" s="82"/>
      <c r="L578" s="82"/>
      <c r="M578" s="82"/>
      <c r="N578" s="82"/>
    </row>
    <row r="579" spans="6:14" ht="15" customHeight="1" x14ac:dyDescent="0.25">
      <c r="F579" s="82"/>
      <c r="G579" s="82"/>
      <c r="H579" s="97"/>
      <c r="I579" s="82"/>
      <c r="J579" s="82"/>
      <c r="K579" s="82"/>
      <c r="L579" s="82"/>
      <c r="M579" s="82"/>
      <c r="N579" s="82"/>
    </row>
    <row r="580" spans="6:14" ht="15" customHeight="1" x14ac:dyDescent="0.25">
      <c r="F580" s="82"/>
      <c r="G580" s="82"/>
      <c r="H580" s="97"/>
      <c r="I580" s="82"/>
      <c r="J580" s="82"/>
      <c r="K580" s="82"/>
      <c r="L580" s="82"/>
      <c r="M580" s="82"/>
      <c r="N580" s="82"/>
    </row>
    <row r="581" spans="6:14" ht="15" customHeight="1" x14ac:dyDescent="0.25">
      <c r="F581" s="82"/>
      <c r="G581" s="82"/>
      <c r="H581" s="97"/>
      <c r="I581" s="82"/>
      <c r="J581" s="82"/>
      <c r="K581" s="82"/>
      <c r="L581" s="82"/>
      <c r="M581" s="82"/>
      <c r="N581" s="82"/>
    </row>
    <row r="582" spans="6:14" ht="15" customHeight="1" x14ac:dyDescent="0.25">
      <c r="F582" s="82"/>
      <c r="G582" s="82"/>
      <c r="H582" s="97"/>
      <c r="I582" s="82"/>
      <c r="J582" s="82"/>
      <c r="K582" s="82"/>
      <c r="L582" s="82"/>
      <c r="M582" s="82"/>
      <c r="N582" s="82"/>
    </row>
    <row r="583" spans="6:14" ht="15" customHeight="1" x14ac:dyDescent="0.25">
      <c r="F583" s="82"/>
      <c r="G583" s="82"/>
      <c r="H583" s="97"/>
      <c r="I583" s="82"/>
      <c r="J583" s="82"/>
      <c r="K583" s="82"/>
      <c r="L583" s="82"/>
      <c r="M583" s="82"/>
      <c r="N583" s="82"/>
    </row>
    <row r="584" spans="6:14" ht="15" customHeight="1" x14ac:dyDescent="0.25">
      <c r="F584" s="82"/>
      <c r="G584" s="82"/>
      <c r="H584" s="97"/>
      <c r="I584" s="82"/>
      <c r="J584" s="82"/>
      <c r="K584" s="82"/>
      <c r="L584" s="82"/>
      <c r="M584" s="82"/>
      <c r="N584" s="82"/>
    </row>
    <row r="585" spans="6:14" ht="15" customHeight="1" x14ac:dyDescent="0.25">
      <c r="F585" s="82"/>
      <c r="G585" s="82"/>
      <c r="H585" s="97"/>
      <c r="I585" s="82"/>
      <c r="J585" s="82"/>
      <c r="K585" s="82"/>
      <c r="L585" s="82"/>
      <c r="M585" s="82"/>
      <c r="N585" s="82"/>
    </row>
    <row r="586" spans="6:14" ht="15" customHeight="1" x14ac:dyDescent="0.25">
      <c r="F586" s="82"/>
      <c r="G586" s="82"/>
      <c r="H586" s="97"/>
      <c r="I586" s="82"/>
      <c r="J586" s="82"/>
      <c r="K586" s="82"/>
      <c r="L586" s="82"/>
      <c r="M586" s="82"/>
      <c r="N586" s="82"/>
    </row>
    <row r="587" spans="6:14" ht="15" customHeight="1" x14ac:dyDescent="0.25">
      <c r="F587" s="82"/>
      <c r="G587" s="82"/>
      <c r="H587" s="97"/>
      <c r="I587" s="82"/>
      <c r="J587" s="82"/>
      <c r="K587" s="82"/>
      <c r="L587" s="82"/>
      <c r="M587" s="82"/>
      <c r="N587" s="82"/>
    </row>
    <row r="588" spans="6:14" ht="15" customHeight="1" x14ac:dyDescent="0.25">
      <c r="F588" s="82"/>
      <c r="G588" s="82"/>
      <c r="H588" s="97"/>
      <c r="I588" s="82"/>
      <c r="J588" s="82"/>
      <c r="K588" s="82"/>
      <c r="L588" s="82"/>
      <c r="M588" s="82"/>
      <c r="N588" s="82"/>
    </row>
    <row r="589" spans="6:14" ht="15" customHeight="1" x14ac:dyDescent="0.25">
      <c r="F589" s="82"/>
      <c r="G589" s="82"/>
      <c r="H589" s="97"/>
      <c r="I589" s="82"/>
      <c r="J589" s="82"/>
      <c r="K589" s="82"/>
      <c r="L589" s="82"/>
      <c r="M589" s="82"/>
      <c r="N589" s="82"/>
    </row>
    <row r="590" spans="6:14" ht="15" customHeight="1" x14ac:dyDescent="0.25">
      <c r="F590" s="82"/>
      <c r="G590" s="82"/>
      <c r="H590" s="97"/>
      <c r="I590" s="82"/>
      <c r="J590" s="82"/>
      <c r="K590" s="82"/>
      <c r="L590" s="82"/>
      <c r="M590" s="82"/>
      <c r="N590" s="82"/>
    </row>
    <row r="591" spans="6:14" ht="15" customHeight="1" x14ac:dyDescent="0.25">
      <c r="F591" s="82"/>
      <c r="G591" s="82"/>
      <c r="H591" s="97"/>
      <c r="I591" s="82"/>
      <c r="J591" s="82"/>
      <c r="K591" s="82"/>
      <c r="L591" s="82"/>
      <c r="M591" s="82"/>
      <c r="N591" s="82"/>
    </row>
    <row r="592" spans="6:14" ht="15" customHeight="1" x14ac:dyDescent="0.25">
      <c r="F592" s="82"/>
      <c r="G592" s="82"/>
      <c r="H592" s="97"/>
      <c r="I592" s="82"/>
      <c r="J592" s="82"/>
      <c r="K592" s="82"/>
      <c r="L592" s="82"/>
      <c r="M592" s="82"/>
      <c r="N592" s="82"/>
    </row>
    <row r="593" spans="6:14" ht="15" customHeight="1" x14ac:dyDescent="0.25">
      <c r="F593" s="82"/>
      <c r="G593" s="82"/>
      <c r="H593" s="97"/>
      <c r="I593" s="82"/>
      <c r="J593" s="82"/>
      <c r="K593" s="82"/>
      <c r="L593" s="82"/>
      <c r="M593" s="82"/>
      <c r="N593" s="82"/>
    </row>
    <row r="594" spans="6:14" ht="15" customHeight="1" x14ac:dyDescent="0.25">
      <c r="F594" s="82"/>
      <c r="G594" s="82"/>
      <c r="H594" s="97"/>
      <c r="I594" s="82"/>
      <c r="J594" s="82"/>
      <c r="K594" s="82"/>
      <c r="L594" s="82"/>
      <c r="M594" s="82"/>
      <c r="N594" s="82"/>
    </row>
    <row r="595" spans="6:14" ht="15" customHeight="1" x14ac:dyDescent="0.25">
      <c r="F595" s="82"/>
      <c r="G595" s="82"/>
      <c r="H595" s="97"/>
      <c r="I595" s="82"/>
      <c r="J595" s="82"/>
      <c r="K595" s="82"/>
      <c r="L595" s="82"/>
      <c r="M595" s="82"/>
      <c r="N595" s="82"/>
    </row>
    <row r="596" spans="6:14" ht="15" customHeight="1" x14ac:dyDescent="0.25">
      <c r="F596" s="82"/>
      <c r="G596" s="82"/>
      <c r="H596" s="97"/>
      <c r="I596" s="82"/>
      <c r="J596" s="82"/>
      <c r="K596" s="82"/>
      <c r="L596" s="82"/>
      <c r="M596" s="82"/>
      <c r="N596" s="82"/>
    </row>
    <row r="597" spans="6:14" ht="15" customHeight="1" x14ac:dyDescent="0.25">
      <c r="F597" s="82"/>
      <c r="G597" s="82"/>
      <c r="H597" s="97"/>
      <c r="I597" s="82"/>
      <c r="J597" s="82"/>
      <c r="K597" s="82"/>
      <c r="L597" s="82"/>
      <c r="M597" s="82"/>
      <c r="N597" s="82"/>
    </row>
    <row r="598" spans="6:14" ht="15" customHeight="1" x14ac:dyDescent="0.25">
      <c r="F598" s="82"/>
      <c r="G598" s="82"/>
      <c r="H598" s="97"/>
      <c r="I598" s="82"/>
      <c r="J598" s="82"/>
      <c r="K598" s="82"/>
      <c r="L598" s="82"/>
      <c r="M598" s="82"/>
      <c r="N598" s="82"/>
    </row>
    <row r="599" spans="6:14" ht="15" customHeight="1" x14ac:dyDescent="0.25">
      <c r="F599" s="82"/>
      <c r="G599" s="82"/>
      <c r="H599" s="97"/>
      <c r="I599" s="82"/>
      <c r="J599" s="82"/>
      <c r="K599" s="82"/>
      <c r="L599" s="82"/>
      <c r="M599" s="82"/>
      <c r="N599" s="82"/>
    </row>
    <row r="600" spans="6:14" ht="15" customHeight="1" x14ac:dyDescent="0.25">
      <c r="F600" s="82"/>
      <c r="G600" s="82"/>
      <c r="H600" s="97"/>
      <c r="I600" s="82"/>
      <c r="J600" s="82"/>
      <c r="K600" s="82"/>
      <c r="L600" s="82"/>
      <c r="M600" s="82"/>
      <c r="N600" s="82"/>
    </row>
    <row r="601" spans="6:14" ht="15" customHeight="1" x14ac:dyDescent="0.25">
      <c r="F601" s="82"/>
      <c r="G601" s="82"/>
      <c r="H601" s="97"/>
      <c r="I601" s="82"/>
      <c r="J601" s="82"/>
      <c r="K601" s="82"/>
      <c r="L601" s="82"/>
      <c r="M601" s="82"/>
      <c r="N601" s="82"/>
    </row>
    <row r="602" spans="6:14" ht="15" customHeight="1" x14ac:dyDescent="0.25">
      <c r="F602" s="82"/>
      <c r="G602" s="82"/>
      <c r="H602" s="97"/>
      <c r="I602" s="82"/>
      <c r="J602" s="82"/>
      <c r="K602" s="82"/>
      <c r="L602" s="82"/>
      <c r="M602" s="82"/>
      <c r="N602" s="82"/>
    </row>
    <row r="603" spans="6:14" ht="15" customHeight="1" x14ac:dyDescent="0.25">
      <c r="F603" s="82"/>
      <c r="G603" s="82"/>
      <c r="H603" s="97"/>
      <c r="I603" s="82"/>
      <c r="J603" s="82"/>
      <c r="K603" s="82"/>
      <c r="L603" s="82"/>
      <c r="M603" s="82"/>
      <c r="N603" s="82"/>
    </row>
    <row r="604" spans="6:14" ht="15" customHeight="1" x14ac:dyDescent="0.25">
      <c r="F604" s="82"/>
      <c r="G604" s="82"/>
      <c r="H604" s="97"/>
      <c r="I604" s="82"/>
      <c r="J604" s="82"/>
      <c r="K604" s="82"/>
      <c r="L604" s="82"/>
      <c r="M604" s="82"/>
      <c r="N604" s="82"/>
    </row>
    <row r="605" spans="6:14" ht="15" customHeight="1" x14ac:dyDescent="0.25">
      <c r="F605" s="82"/>
      <c r="G605" s="82"/>
      <c r="H605" s="97"/>
      <c r="I605" s="82"/>
      <c r="J605" s="82"/>
      <c r="K605" s="82"/>
      <c r="L605" s="82"/>
      <c r="M605" s="82"/>
      <c r="N605" s="82"/>
    </row>
    <row r="606" spans="6:14" ht="15" customHeight="1" x14ac:dyDescent="0.25">
      <c r="F606" s="82"/>
      <c r="G606" s="82"/>
      <c r="H606" s="97"/>
      <c r="I606" s="82"/>
      <c r="J606" s="82"/>
      <c r="K606" s="82"/>
      <c r="L606" s="82"/>
      <c r="M606" s="82"/>
      <c r="N606" s="82"/>
    </row>
    <row r="607" spans="6:14" ht="15" customHeight="1" x14ac:dyDescent="0.25">
      <c r="F607" s="82"/>
      <c r="G607" s="82"/>
      <c r="H607" s="97"/>
      <c r="I607" s="82"/>
      <c r="J607" s="82"/>
      <c r="K607" s="82"/>
      <c r="L607" s="82"/>
      <c r="M607" s="82"/>
      <c r="N607" s="82"/>
    </row>
    <row r="608" spans="6:14" ht="15" customHeight="1" x14ac:dyDescent="0.25">
      <c r="F608" s="82"/>
      <c r="G608" s="82"/>
      <c r="H608" s="97"/>
      <c r="I608" s="82"/>
      <c r="J608" s="82"/>
      <c r="K608" s="82"/>
      <c r="L608" s="82"/>
      <c r="M608" s="82"/>
      <c r="N608" s="82"/>
    </row>
    <row r="609" spans="6:14" ht="15" customHeight="1" x14ac:dyDescent="0.25">
      <c r="F609" s="82"/>
      <c r="G609" s="82"/>
      <c r="H609" s="97"/>
      <c r="I609" s="82"/>
      <c r="J609" s="82"/>
      <c r="K609" s="82"/>
      <c r="L609" s="82"/>
      <c r="M609" s="82"/>
      <c r="N609" s="82"/>
    </row>
    <row r="610" spans="6:14" ht="15" customHeight="1" x14ac:dyDescent="0.25">
      <c r="F610" s="82"/>
      <c r="G610" s="82"/>
      <c r="H610" s="97"/>
      <c r="I610" s="82"/>
      <c r="J610" s="82"/>
      <c r="K610" s="82"/>
      <c r="L610" s="82"/>
      <c r="M610" s="82"/>
      <c r="N610" s="82"/>
    </row>
    <row r="611" spans="6:14" ht="15" customHeight="1" x14ac:dyDescent="0.25">
      <c r="F611" s="82"/>
      <c r="G611" s="82"/>
      <c r="H611" s="97"/>
      <c r="I611" s="82"/>
      <c r="J611" s="82"/>
      <c r="K611" s="82"/>
      <c r="L611" s="82"/>
      <c r="M611" s="82"/>
      <c r="N611" s="82"/>
    </row>
    <row r="612" spans="6:14" ht="15" customHeight="1" x14ac:dyDescent="0.25">
      <c r="F612" s="82"/>
      <c r="G612" s="82"/>
      <c r="H612" s="97"/>
      <c r="I612" s="82"/>
      <c r="J612" s="82"/>
      <c r="K612" s="82"/>
      <c r="L612" s="82"/>
      <c r="M612" s="82"/>
      <c r="N612" s="82"/>
    </row>
    <row r="613" spans="6:14" ht="15" customHeight="1" x14ac:dyDescent="0.25">
      <c r="F613" s="82"/>
      <c r="G613" s="82"/>
      <c r="H613" s="97"/>
      <c r="I613" s="82"/>
      <c r="J613" s="82"/>
      <c r="K613" s="82"/>
      <c r="L613" s="82"/>
      <c r="M613" s="82"/>
      <c r="N613" s="82"/>
    </row>
    <row r="614" spans="6:14" ht="15" customHeight="1" x14ac:dyDescent="0.25">
      <c r="F614" s="82"/>
      <c r="G614" s="82"/>
      <c r="H614" s="97"/>
      <c r="I614" s="82"/>
      <c r="J614" s="82"/>
      <c r="K614" s="82"/>
      <c r="L614" s="82"/>
      <c r="M614" s="82"/>
      <c r="N614" s="82"/>
    </row>
    <row r="615" spans="6:14" ht="15" customHeight="1" x14ac:dyDescent="0.25">
      <c r="F615" s="82"/>
      <c r="G615" s="82"/>
      <c r="H615" s="97"/>
      <c r="I615" s="82"/>
      <c r="J615" s="82"/>
      <c r="K615" s="82"/>
      <c r="L615" s="82"/>
      <c r="M615" s="82"/>
      <c r="N615" s="82"/>
    </row>
    <row r="616" spans="6:14" ht="15" customHeight="1" x14ac:dyDescent="0.25">
      <c r="F616" s="82"/>
      <c r="G616" s="82"/>
      <c r="H616" s="97"/>
      <c r="I616" s="82"/>
      <c r="J616" s="82"/>
      <c r="K616" s="82"/>
      <c r="L616" s="82"/>
      <c r="M616" s="82"/>
      <c r="N616" s="82"/>
    </row>
    <row r="617" spans="6:14" ht="15" customHeight="1" x14ac:dyDescent="0.25">
      <c r="F617" s="82"/>
      <c r="G617" s="82"/>
      <c r="H617" s="97"/>
      <c r="I617" s="82"/>
      <c r="J617" s="82"/>
      <c r="K617" s="82"/>
      <c r="L617" s="82"/>
      <c r="M617" s="82"/>
      <c r="N617" s="82"/>
    </row>
    <row r="618" spans="6:14" ht="15" customHeight="1" x14ac:dyDescent="0.25">
      <c r="F618" s="82"/>
      <c r="G618" s="82"/>
      <c r="H618" s="97"/>
      <c r="I618" s="82"/>
      <c r="J618" s="82"/>
      <c r="K618" s="82"/>
      <c r="L618" s="82"/>
      <c r="M618" s="82"/>
      <c r="N618" s="82"/>
    </row>
    <row r="619" spans="6:14" ht="15" customHeight="1" x14ac:dyDescent="0.25">
      <c r="F619" s="82"/>
      <c r="G619" s="82"/>
      <c r="H619" s="97"/>
      <c r="I619" s="82"/>
      <c r="J619" s="82"/>
      <c r="K619" s="82"/>
      <c r="L619" s="82"/>
      <c r="M619" s="82"/>
      <c r="N619" s="82"/>
    </row>
    <row r="620" spans="6:14" ht="15" customHeight="1" x14ac:dyDescent="0.25">
      <c r="F620" s="82"/>
      <c r="G620" s="82"/>
      <c r="H620" s="97"/>
      <c r="I620" s="82"/>
      <c r="J620" s="82"/>
      <c r="K620" s="82"/>
      <c r="L620" s="82"/>
      <c r="M620" s="82"/>
      <c r="N620" s="82"/>
    </row>
    <row r="621" spans="6:14" ht="15" customHeight="1" x14ac:dyDescent="0.25">
      <c r="F621" s="82"/>
      <c r="G621" s="82"/>
      <c r="H621" s="97"/>
      <c r="I621" s="82"/>
      <c r="J621" s="82"/>
      <c r="K621" s="82"/>
      <c r="L621" s="82"/>
      <c r="M621" s="82"/>
      <c r="N621" s="82"/>
    </row>
    <row r="622" spans="6:14" ht="15" customHeight="1" x14ac:dyDescent="0.25">
      <c r="F622" s="82"/>
      <c r="G622" s="82"/>
      <c r="H622" s="97"/>
      <c r="I622" s="82"/>
      <c r="J622" s="82"/>
      <c r="K622" s="82"/>
      <c r="L622" s="82"/>
      <c r="M622" s="82"/>
      <c r="N622" s="82"/>
    </row>
    <row r="623" spans="6:14" ht="15" customHeight="1" x14ac:dyDescent="0.25">
      <c r="F623" s="82"/>
      <c r="G623" s="82"/>
      <c r="H623" s="97"/>
      <c r="I623" s="82"/>
      <c r="J623" s="82"/>
      <c r="K623" s="82"/>
      <c r="L623" s="82"/>
      <c r="M623" s="82"/>
      <c r="N623" s="82"/>
    </row>
    <row r="624" spans="6:14" ht="15" customHeight="1" x14ac:dyDescent="0.25">
      <c r="F624" s="82"/>
      <c r="G624" s="82"/>
      <c r="H624" s="97"/>
      <c r="I624" s="82"/>
      <c r="J624" s="82"/>
      <c r="K624" s="82"/>
      <c r="L624" s="82"/>
      <c r="M624" s="82"/>
      <c r="N624" s="82"/>
    </row>
    <row r="625" spans="6:14" ht="15" customHeight="1" x14ac:dyDescent="0.25">
      <c r="F625" s="82"/>
      <c r="G625" s="82"/>
      <c r="H625" s="97"/>
      <c r="I625" s="82"/>
      <c r="J625" s="82"/>
      <c r="K625" s="82"/>
      <c r="L625" s="82"/>
      <c r="M625" s="82"/>
      <c r="N625" s="82"/>
    </row>
    <row r="626" spans="6:14" ht="15" customHeight="1" x14ac:dyDescent="0.25">
      <c r="F626" s="82"/>
      <c r="G626" s="82"/>
      <c r="H626" s="97"/>
      <c r="I626" s="82"/>
      <c r="J626" s="82"/>
      <c r="K626" s="82"/>
      <c r="L626" s="82"/>
      <c r="M626" s="82"/>
      <c r="N626" s="82"/>
    </row>
    <row r="627" spans="6:14" ht="15" customHeight="1" x14ac:dyDescent="0.25">
      <c r="F627" s="82"/>
      <c r="G627" s="82"/>
      <c r="H627" s="97"/>
      <c r="I627" s="82"/>
      <c r="J627" s="82"/>
      <c r="K627" s="82"/>
      <c r="L627" s="82"/>
      <c r="M627" s="82"/>
      <c r="N627" s="82"/>
    </row>
    <row r="628" spans="6:14" ht="15" customHeight="1" x14ac:dyDescent="0.25">
      <c r="F628" s="82"/>
      <c r="G628" s="82"/>
      <c r="H628" s="97"/>
      <c r="I628" s="82"/>
      <c r="J628" s="82"/>
      <c r="K628" s="82"/>
      <c r="L628" s="82"/>
      <c r="M628" s="82"/>
      <c r="N628" s="82"/>
    </row>
    <row r="629" spans="6:14" ht="15" customHeight="1" x14ac:dyDescent="0.25">
      <c r="F629" s="82"/>
      <c r="G629" s="82"/>
      <c r="H629" s="97"/>
      <c r="I629" s="82"/>
      <c r="J629" s="82"/>
      <c r="K629" s="82"/>
      <c r="L629" s="82"/>
      <c r="M629" s="82"/>
      <c r="N629" s="82"/>
    </row>
    <row r="630" spans="6:14" ht="15" customHeight="1" x14ac:dyDescent="0.25">
      <c r="F630" s="82"/>
      <c r="G630" s="82"/>
      <c r="H630" s="97"/>
      <c r="I630" s="82"/>
      <c r="J630" s="82"/>
      <c r="K630" s="82"/>
      <c r="L630" s="82"/>
      <c r="M630" s="82"/>
      <c r="N630" s="82"/>
    </row>
    <row r="631" spans="6:14" ht="15" customHeight="1" x14ac:dyDescent="0.25">
      <c r="F631" s="82"/>
      <c r="G631" s="82"/>
      <c r="H631" s="97"/>
      <c r="I631" s="82"/>
      <c r="J631" s="82"/>
      <c r="K631" s="82"/>
      <c r="L631" s="82"/>
      <c r="M631" s="82"/>
      <c r="N631" s="82"/>
    </row>
    <row r="632" spans="6:14" ht="15" customHeight="1" x14ac:dyDescent="0.25">
      <c r="F632" s="82"/>
      <c r="G632" s="82"/>
      <c r="H632" s="97"/>
      <c r="I632" s="82"/>
      <c r="J632" s="82"/>
      <c r="K632" s="82"/>
      <c r="L632" s="82"/>
      <c r="M632" s="82"/>
      <c r="N632" s="82"/>
    </row>
    <row r="633" spans="6:14" ht="15" customHeight="1" x14ac:dyDescent="0.25">
      <c r="F633" s="82"/>
      <c r="G633" s="82"/>
      <c r="H633" s="97"/>
      <c r="I633" s="82"/>
      <c r="J633" s="82"/>
      <c r="K633" s="82"/>
      <c r="L633" s="82"/>
      <c r="M633" s="82"/>
      <c r="N633" s="82"/>
    </row>
    <row r="634" spans="6:14" ht="15" customHeight="1" x14ac:dyDescent="0.25">
      <c r="F634" s="82"/>
      <c r="G634" s="82"/>
      <c r="H634" s="97"/>
      <c r="I634" s="82"/>
      <c r="J634" s="82"/>
      <c r="K634" s="82"/>
      <c r="L634" s="82"/>
      <c r="M634" s="82"/>
      <c r="N634" s="82"/>
    </row>
    <row r="635" spans="6:14" ht="15" customHeight="1" x14ac:dyDescent="0.25">
      <c r="F635" s="82"/>
      <c r="G635" s="82"/>
      <c r="H635" s="97"/>
      <c r="I635" s="82"/>
      <c r="J635" s="82"/>
      <c r="K635" s="82"/>
      <c r="L635" s="82"/>
      <c r="M635" s="82"/>
      <c r="N635" s="82"/>
    </row>
    <row r="636" spans="6:14" ht="15" customHeight="1" x14ac:dyDescent="0.25">
      <c r="F636" s="82"/>
      <c r="G636" s="82"/>
      <c r="H636" s="97"/>
      <c r="I636" s="82"/>
      <c r="J636" s="82"/>
      <c r="K636" s="82"/>
      <c r="L636" s="82"/>
      <c r="M636" s="82"/>
      <c r="N636" s="82"/>
    </row>
    <row r="637" spans="6:14" ht="15" customHeight="1" x14ac:dyDescent="0.25">
      <c r="F637" s="82"/>
      <c r="G637" s="82"/>
      <c r="H637" s="97"/>
      <c r="I637" s="82"/>
      <c r="J637" s="82"/>
      <c r="K637" s="82"/>
      <c r="L637" s="82"/>
      <c r="M637" s="82"/>
      <c r="N637" s="82"/>
    </row>
    <row r="638" spans="6:14" ht="15" customHeight="1" x14ac:dyDescent="0.25">
      <c r="F638" s="82"/>
      <c r="G638" s="82"/>
      <c r="H638" s="97"/>
      <c r="I638" s="82"/>
      <c r="J638" s="82"/>
      <c r="K638" s="82"/>
      <c r="L638" s="82"/>
      <c r="M638" s="82"/>
      <c r="N638" s="82"/>
    </row>
    <row r="639" spans="6:14" ht="15" customHeight="1" x14ac:dyDescent="0.25">
      <c r="F639" s="82"/>
      <c r="G639" s="82"/>
      <c r="H639" s="97"/>
      <c r="I639" s="82"/>
      <c r="J639" s="82"/>
      <c r="K639" s="82"/>
      <c r="L639" s="82"/>
      <c r="M639" s="82"/>
      <c r="N639" s="82"/>
    </row>
    <row r="640" spans="6:14" ht="15" customHeight="1" x14ac:dyDescent="0.25">
      <c r="F640" s="82"/>
      <c r="G640" s="82"/>
      <c r="H640" s="97"/>
      <c r="I640" s="82"/>
      <c r="J640" s="82"/>
      <c r="K640" s="82"/>
      <c r="L640" s="82"/>
      <c r="M640" s="82"/>
      <c r="N640" s="82"/>
    </row>
    <row r="641" spans="6:14" ht="15" customHeight="1" x14ac:dyDescent="0.25">
      <c r="F641" s="82"/>
      <c r="G641" s="82"/>
      <c r="H641" s="97"/>
      <c r="I641" s="82"/>
      <c r="J641" s="82"/>
      <c r="K641" s="82"/>
      <c r="L641" s="82"/>
      <c r="M641" s="82"/>
      <c r="N641" s="82"/>
    </row>
    <row r="642" spans="6:14" ht="15" customHeight="1" x14ac:dyDescent="0.25">
      <c r="F642" s="82"/>
      <c r="G642" s="82"/>
      <c r="H642" s="97"/>
      <c r="I642" s="82"/>
      <c r="J642" s="82"/>
      <c r="K642" s="82"/>
      <c r="L642" s="82"/>
      <c r="M642" s="82"/>
      <c r="N642" s="82"/>
    </row>
    <row r="643" spans="6:14" ht="15" customHeight="1" x14ac:dyDescent="0.25">
      <c r="F643" s="82"/>
      <c r="G643" s="82"/>
      <c r="H643" s="97"/>
      <c r="I643" s="82"/>
      <c r="J643" s="82"/>
      <c r="K643" s="82"/>
      <c r="L643" s="82"/>
      <c r="M643" s="82"/>
      <c r="N643" s="82"/>
    </row>
    <row r="644" spans="6:14" ht="15" customHeight="1" x14ac:dyDescent="0.25">
      <c r="F644" s="82"/>
      <c r="G644" s="82"/>
      <c r="H644" s="97"/>
      <c r="I644" s="82"/>
      <c r="J644" s="82"/>
      <c r="K644" s="82"/>
      <c r="L644" s="82"/>
      <c r="M644" s="82"/>
      <c r="N644" s="82"/>
    </row>
    <row r="645" spans="6:14" ht="15" customHeight="1" x14ac:dyDescent="0.25">
      <c r="F645" s="82"/>
      <c r="G645" s="82"/>
      <c r="H645" s="97"/>
      <c r="I645" s="82"/>
      <c r="J645" s="82"/>
      <c r="K645" s="82"/>
      <c r="L645" s="82"/>
      <c r="M645" s="82"/>
      <c r="N645" s="82"/>
    </row>
    <row r="646" spans="6:14" ht="15" customHeight="1" x14ac:dyDescent="0.25">
      <c r="F646" s="82"/>
      <c r="G646" s="82"/>
      <c r="H646" s="97"/>
      <c r="I646" s="82"/>
      <c r="J646" s="82"/>
      <c r="K646" s="82"/>
      <c r="L646" s="82"/>
      <c r="M646" s="82"/>
      <c r="N646" s="82"/>
    </row>
    <row r="647" spans="6:14" ht="15" customHeight="1" x14ac:dyDescent="0.25">
      <c r="F647" s="82"/>
      <c r="G647" s="82"/>
      <c r="H647" s="97"/>
      <c r="I647" s="82"/>
      <c r="J647" s="82"/>
      <c r="K647" s="82"/>
      <c r="L647" s="82"/>
      <c r="M647" s="82"/>
      <c r="N647" s="82"/>
    </row>
    <row r="648" spans="6:14" ht="15" customHeight="1" x14ac:dyDescent="0.25">
      <c r="F648" s="82"/>
      <c r="G648" s="82"/>
      <c r="H648" s="97"/>
      <c r="I648" s="82"/>
      <c r="J648" s="82"/>
      <c r="K648" s="82"/>
      <c r="L648" s="82"/>
      <c r="M648" s="82"/>
      <c r="N648" s="82"/>
    </row>
    <row r="649" spans="6:14" ht="15" customHeight="1" x14ac:dyDescent="0.25">
      <c r="F649" s="82"/>
      <c r="G649" s="82"/>
      <c r="H649" s="97"/>
      <c r="I649" s="82"/>
      <c r="J649" s="82"/>
      <c r="K649" s="82"/>
      <c r="L649" s="82"/>
      <c r="M649" s="82"/>
      <c r="N649" s="82"/>
    </row>
    <row r="650" spans="6:14" ht="15" customHeight="1" x14ac:dyDescent="0.25">
      <c r="F650" s="82"/>
      <c r="G650" s="82"/>
      <c r="H650" s="97"/>
      <c r="I650" s="82"/>
      <c r="J650" s="82"/>
      <c r="K650" s="82"/>
      <c r="L650" s="82"/>
      <c r="M650" s="82"/>
      <c r="N650" s="82"/>
    </row>
    <row r="651" spans="6:14" ht="15" customHeight="1" x14ac:dyDescent="0.25">
      <c r="F651" s="82"/>
      <c r="G651" s="82"/>
      <c r="H651" s="97"/>
      <c r="I651" s="82"/>
      <c r="J651" s="82"/>
      <c r="K651" s="82"/>
      <c r="L651" s="82"/>
      <c r="M651" s="82"/>
      <c r="N651" s="82"/>
    </row>
    <row r="652" spans="6:14" ht="15" customHeight="1" x14ac:dyDescent="0.25">
      <c r="F652" s="82"/>
      <c r="G652" s="82"/>
      <c r="H652" s="97"/>
      <c r="I652" s="82"/>
      <c r="J652" s="82"/>
      <c r="K652" s="82"/>
      <c r="L652" s="82"/>
      <c r="M652" s="82"/>
      <c r="N652" s="82"/>
    </row>
    <row r="653" spans="6:14" ht="15" customHeight="1" x14ac:dyDescent="0.25">
      <c r="F653" s="82"/>
      <c r="G653" s="82"/>
      <c r="H653" s="97"/>
      <c r="I653" s="82"/>
      <c r="J653" s="82"/>
      <c r="K653" s="82"/>
      <c r="L653" s="82"/>
      <c r="M653" s="82"/>
      <c r="N653" s="82"/>
    </row>
    <row r="654" spans="6:14" ht="15" customHeight="1" x14ac:dyDescent="0.25">
      <c r="F654" s="82"/>
      <c r="G654" s="82"/>
      <c r="H654" s="97"/>
      <c r="I654" s="82"/>
      <c r="J654" s="82"/>
      <c r="K654" s="82"/>
      <c r="L654" s="82"/>
      <c r="M654" s="82"/>
      <c r="N654" s="82"/>
    </row>
    <row r="655" spans="6:14" ht="15" customHeight="1" x14ac:dyDescent="0.25">
      <c r="F655" s="82"/>
      <c r="G655" s="82"/>
      <c r="H655" s="97"/>
      <c r="I655" s="82"/>
      <c r="J655" s="82"/>
      <c r="K655" s="82"/>
      <c r="L655" s="82"/>
      <c r="M655" s="82"/>
      <c r="N655" s="82"/>
    </row>
    <row r="656" spans="6:14" ht="15" customHeight="1" x14ac:dyDescent="0.25">
      <c r="F656" s="82"/>
      <c r="G656" s="82"/>
      <c r="H656" s="97"/>
      <c r="I656" s="82"/>
      <c r="J656" s="82"/>
      <c r="K656" s="82"/>
      <c r="L656" s="82"/>
      <c r="M656" s="82"/>
      <c r="N656" s="82"/>
    </row>
    <row r="657" spans="6:14" ht="15" customHeight="1" x14ac:dyDescent="0.25">
      <c r="F657" s="82"/>
      <c r="G657" s="82"/>
      <c r="H657" s="97"/>
      <c r="I657" s="82"/>
      <c r="J657" s="82"/>
      <c r="K657" s="82"/>
      <c r="L657" s="82"/>
      <c r="M657" s="82"/>
      <c r="N657" s="82"/>
    </row>
    <row r="658" spans="6:14" ht="15" customHeight="1" x14ac:dyDescent="0.25">
      <c r="F658" s="82"/>
      <c r="G658" s="82"/>
      <c r="H658" s="97"/>
      <c r="I658" s="82"/>
      <c r="J658" s="82"/>
      <c r="K658" s="82"/>
      <c r="L658" s="82"/>
      <c r="M658" s="82"/>
      <c r="N658" s="82"/>
    </row>
    <row r="659" spans="6:14" ht="15" customHeight="1" x14ac:dyDescent="0.25">
      <c r="F659" s="82"/>
      <c r="G659" s="82"/>
      <c r="H659" s="97"/>
      <c r="I659" s="82"/>
      <c r="J659" s="82"/>
      <c r="K659" s="82"/>
      <c r="L659" s="82"/>
      <c r="M659" s="82"/>
      <c r="N659" s="82"/>
    </row>
    <row r="660" spans="6:14" ht="15" customHeight="1" x14ac:dyDescent="0.25">
      <c r="F660" s="82"/>
      <c r="G660" s="82"/>
      <c r="H660" s="97"/>
      <c r="I660" s="82"/>
      <c r="J660" s="82"/>
      <c r="K660" s="82"/>
      <c r="L660" s="82"/>
      <c r="M660" s="82"/>
      <c r="N660" s="82"/>
    </row>
    <row r="661" spans="6:14" ht="15" customHeight="1" x14ac:dyDescent="0.25">
      <c r="F661" s="82"/>
      <c r="G661" s="82"/>
      <c r="H661" s="97"/>
      <c r="I661" s="82"/>
      <c r="J661" s="82"/>
      <c r="K661" s="82"/>
      <c r="L661" s="82"/>
      <c r="M661" s="82"/>
      <c r="N661" s="82"/>
    </row>
    <row r="662" spans="6:14" ht="15" customHeight="1" x14ac:dyDescent="0.25">
      <c r="F662" s="82"/>
      <c r="G662" s="82"/>
      <c r="H662" s="97"/>
      <c r="I662" s="82"/>
      <c r="J662" s="82"/>
      <c r="K662" s="82"/>
      <c r="L662" s="82"/>
      <c r="M662" s="82"/>
      <c r="N662" s="82"/>
    </row>
    <row r="663" spans="6:14" ht="15" customHeight="1" x14ac:dyDescent="0.25">
      <c r="F663" s="82"/>
      <c r="G663" s="82"/>
      <c r="H663" s="97"/>
      <c r="I663" s="82"/>
      <c r="J663" s="82"/>
      <c r="K663" s="82"/>
      <c r="L663" s="82"/>
      <c r="M663" s="82"/>
      <c r="N663" s="82"/>
    </row>
    <row r="664" spans="6:14" ht="15" customHeight="1" x14ac:dyDescent="0.25">
      <c r="F664" s="82"/>
      <c r="G664" s="82"/>
      <c r="H664" s="97"/>
      <c r="I664" s="82"/>
      <c r="J664" s="82"/>
      <c r="K664" s="82"/>
      <c r="L664" s="82"/>
      <c r="M664" s="82"/>
      <c r="N664" s="82"/>
    </row>
    <row r="665" spans="6:14" ht="15" customHeight="1" x14ac:dyDescent="0.25">
      <c r="F665" s="82"/>
      <c r="G665" s="82"/>
      <c r="H665" s="97"/>
      <c r="I665" s="82"/>
      <c r="J665" s="82"/>
      <c r="K665" s="82"/>
      <c r="L665" s="82"/>
      <c r="M665" s="82"/>
      <c r="N665" s="82"/>
    </row>
    <row r="666" spans="6:14" ht="15" customHeight="1" x14ac:dyDescent="0.25">
      <c r="F666" s="82"/>
      <c r="G666" s="82"/>
      <c r="H666" s="97"/>
      <c r="I666" s="82"/>
      <c r="J666" s="82"/>
      <c r="K666" s="82"/>
      <c r="L666" s="82"/>
      <c r="M666" s="82"/>
      <c r="N666" s="82"/>
    </row>
    <row r="667" spans="6:14" ht="15" customHeight="1" x14ac:dyDescent="0.25">
      <c r="F667" s="82"/>
      <c r="G667" s="82"/>
      <c r="H667" s="97"/>
      <c r="I667" s="82"/>
      <c r="J667" s="82"/>
      <c r="K667" s="82"/>
      <c r="L667" s="82"/>
      <c r="M667" s="82"/>
      <c r="N667" s="82"/>
    </row>
    <row r="668" spans="6:14" ht="15" customHeight="1" x14ac:dyDescent="0.25">
      <c r="F668" s="82"/>
      <c r="G668" s="82"/>
      <c r="H668" s="97"/>
      <c r="I668" s="82"/>
      <c r="J668" s="82"/>
      <c r="K668" s="82"/>
      <c r="L668" s="82"/>
      <c r="M668" s="82"/>
      <c r="N668" s="82"/>
    </row>
    <row r="669" spans="6:14" ht="15" customHeight="1" x14ac:dyDescent="0.25">
      <c r="F669" s="82"/>
      <c r="G669" s="82"/>
      <c r="H669" s="97"/>
      <c r="I669" s="82"/>
      <c r="J669" s="82"/>
      <c r="K669" s="82"/>
      <c r="L669" s="82"/>
      <c r="M669" s="82"/>
      <c r="N669" s="82"/>
    </row>
    <row r="670" spans="6:14" ht="15" customHeight="1" x14ac:dyDescent="0.25">
      <c r="F670" s="82"/>
      <c r="G670" s="82"/>
      <c r="H670" s="97"/>
      <c r="I670" s="82"/>
      <c r="J670" s="82"/>
      <c r="K670" s="82"/>
      <c r="L670" s="82"/>
      <c r="M670" s="82"/>
      <c r="N670" s="82"/>
    </row>
    <row r="671" spans="6:14" ht="15" customHeight="1" x14ac:dyDescent="0.25">
      <c r="F671" s="82"/>
      <c r="G671" s="82"/>
      <c r="H671" s="97"/>
      <c r="I671" s="82"/>
      <c r="J671" s="82"/>
      <c r="K671" s="82"/>
      <c r="L671" s="82"/>
      <c r="M671" s="82"/>
      <c r="N671" s="82"/>
    </row>
    <row r="672" spans="6:14" ht="15" customHeight="1" x14ac:dyDescent="0.25">
      <c r="F672" s="82"/>
      <c r="G672" s="82"/>
      <c r="H672" s="97"/>
      <c r="I672" s="82"/>
      <c r="J672" s="82"/>
      <c r="K672" s="82"/>
      <c r="L672" s="82"/>
      <c r="M672" s="82"/>
      <c r="N672" s="82"/>
    </row>
    <row r="673" spans="6:14" ht="15" customHeight="1" x14ac:dyDescent="0.25">
      <c r="F673" s="82"/>
      <c r="G673" s="82"/>
      <c r="H673" s="97"/>
      <c r="I673" s="82"/>
      <c r="J673" s="82"/>
      <c r="K673" s="82"/>
      <c r="L673" s="82"/>
      <c r="M673" s="82"/>
      <c r="N673" s="82"/>
    </row>
    <row r="674" spans="6:14" ht="15" customHeight="1" x14ac:dyDescent="0.25">
      <c r="F674" s="82"/>
      <c r="G674" s="82"/>
      <c r="H674" s="97"/>
      <c r="I674" s="82"/>
      <c r="J674" s="82"/>
      <c r="K674" s="82"/>
      <c r="L674" s="82"/>
      <c r="M674" s="82"/>
      <c r="N674" s="82"/>
    </row>
    <row r="675" spans="6:14" ht="15" customHeight="1" x14ac:dyDescent="0.25">
      <c r="F675" s="82"/>
      <c r="G675" s="82"/>
      <c r="H675" s="97"/>
      <c r="I675" s="82"/>
      <c r="J675" s="82"/>
      <c r="K675" s="82"/>
      <c r="L675" s="82"/>
      <c r="M675" s="82"/>
      <c r="N675" s="82"/>
    </row>
    <row r="676" spans="6:14" ht="15" customHeight="1" x14ac:dyDescent="0.25">
      <c r="F676" s="82"/>
      <c r="G676" s="82"/>
      <c r="H676" s="97"/>
      <c r="I676" s="82"/>
      <c r="J676" s="82"/>
      <c r="K676" s="82"/>
      <c r="L676" s="82"/>
      <c r="M676" s="82"/>
      <c r="N676" s="82"/>
    </row>
    <row r="677" spans="6:14" ht="15" customHeight="1" x14ac:dyDescent="0.25">
      <c r="F677" s="82"/>
      <c r="G677" s="82"/>
      <c r="H677" s="97"/>
      <c r="I677" s="82"/>
      <c r="J677" s="82"/>
      <c r="K677" s="82"/>
      <c r="L677" s="82"/>
      <c r="M677" s="82"/>
      <c r="N677" s="82"/>
    </row>
    <row r="678" spans="6:14" ht="15" customHeight="1" x14ac:dyDescent="0.25">
      <c r="F678" s="82"/>
      <c r="G678" s="82"/>
      <c r="H678" s="97"/>
      <c r="I678" s="82"/>
      <c r="J678" s="82"/>
      <c r="K678" s="82"/>
      <c r="L678" s="82"/>
      <c r="M678" s="82"/>
      <c r="N678" s="82"/>
    </row>
    <row r="679" spans="6:14" ht="15" customHeight="1" x14ac:dyDescent="0.25">
      <c r="F679" s="82"/>
      <c r="G679" s="82"/>
      <c r="H679" s="97"/>
      <c r="I679" s="82"/>
      <c r="J679" s="82"/>
      <c r="K679" s="82"/>
      <c r="L679" s="82"/>
      <c r="M679" s="82"/>
      <c r="N679" s="82"/>
    </row>
    <row r="680" spans="6:14" ht="15" customHeight="1" x14ac:dyDescent="0.25">
      <c r="F680" s="82"/>
      <c r="G680" s="82"/>
      <c r="H680" s="97"/>
      <c r="I680" s="82"/>
      <c r="J680" s="82"/>
      <c r="K680" s="82"/>
      <c r="L680" s="82"/>
      <c r="M680" s="82"/>
      <c r="N680" s="82"/>
    </row>
    <row r="681" spans="6:14" ht="15" customHeight="1" x14ac:dyDescent="0.25">
      <c r="F681" s="82"/>
      <c r="G681" s="82"/>
      <c r="H681" s="97"/>
      <c r="I681" s="82"/>
      <c r="J681" s="82"/>
      <c r="K681" s="82"/>
      <c r="L681" s="82"/>
      <c r="M681" s="82"/>
      <c r="N681" s="82"/>
    </row>
    <row r="682" spans="6:14" ht="15" customHeight="1" x14ac:dyDescent="0.25">
      <c r="F682" s="82"/>
      <c r="G682" s="82"/>
      <c r="H682" s="97"/>
      <c r="I682" s="82"/>
      <c r="J682" s="82"/>
      <c r="K682" s="82"/>
      <c r="L682" s="82"/>
      <c r="M682" s="82"/>
      <c r="N682" s="82"/>
    </row>
    <row r="683" spans="6:14" ht="15" customHeight="1" x14ac:dyDescent="0.25">
      <c r="F683" s="82"/>
      <c r="G683" s="82"/>
      <c r="H683" s="97"/>
      <c r="I683" s="82"/>
      <c r="J683" s="82"/>
      <c r="K683" s="82"/>
      <c r="L683" s="82"/>
      <c r="M683" s="82"/>
      <c r="N683" s="82"/>
    </row>
    <row r="684" spans="6:14" ht="15" customHeight="1" x14ac:dyDescent="0.25">
      <c r="F684" s="82"/>
      <c r="G684" s="82"/>
      <c r="H684" s="97"/>
      <c r="I684" s="82"/>
      <c r="J684" s="82"/>
      <c r="K684" s="82"/>
      <c r="L684" s="82"/>
      <c r="M684" s="82"/>
      <c r="N684" s="82"/>
    </row>
    <row r="685" spans="6:14" ht="15" customHeight="1" x14ac:dyDescent="0.25">
      <c r="F685" s="82"/>
      <c r="G685" s="82"/>
      <c r="H685" s="97"/>
      <c r="I685" s="82"/>
      <c r="J685" s="82"/>
      <c r="K685" s="82"/>
      <c r="L685" s="82"/>
      <c r="M685" s="82"/>
      <c r="N685" s="82"/>
    </row>
    <row r="686" spans="6:14" ht="15" customHeight="1" x14ac:dyDescent="0.25">
      <c r="F686" s="82"/>
      <c r="G686" s="82"/>
      <c r="H686" s="97"/>
      <c r="I686" s="82"/>
      <c r="J686" s="82"/>
      <c r="K686" s="82"/>
      <c r="L686" s="82"/>
      <c r="M686" s="82"/>
      <c r="N686" s="82"/>
    </row>
    <row r="687" spans="6:14" ht="15" customHeight="1" x14ac:dyDescent="0.25">
      <c r="F687" s="82"/>
      <c r="G687" s="82"/>
      <c r="H687" s="97"/>
      <c r="I687" s="82"/>
      <c r="J687" s="82"/>
      <c r="K687" s="82"/>
      <c r="L687" s="82"/>
      <c r="M687" s="82"/>
      <c r="N687" s="82"/>
    </row>
    <row r="688" spans="6:14" ht="15" customHeight="1" x14ac:dyDescent="0.25">
      <c r="F688" s="82"/>
      <c r="G688" s="82"/>
      <c r="H688" s="97"/>
      <c r="I688" s="82"/>
      <c r="J688" s="82"/>
      <c r="K688" s="82"/>
      <c r="L688" s="82"/>
      <c r="M688" s="82"/>
      <c r="N688" s="82"/>
    </row>
    <row r="689" spans="6:14" ht="15" customHeight="1" x14ac:dyDescent="0.25">
      <c r="F689" s="82"/>
      <c r="G689" s="82"/>
      <c r="H689" s="97"/>
      <c r="I689" s="82"/>
      <c r="J689" s="82"/>
      <c r="K689" s="82"/>
      <c r="L689" s="82"/>
      <c r="M689" s="82"/>
      <c r="N689" s="82"/>
    </row>
    <row r="690" spans="6:14" ht="15" customHeight="1" x14ac:dyDescent="0.25">
      <c r="F690" s="82"/>
      <c r="G690" s="82"/>
      <c r="H690" s="97"/>
      <c r="I690" s="82"/>
      <c r="J690" s="82"/>
      <c r="K690" s="82"/>
      <c r="L690" s="82"/>
      <c r="M690" s="82"/>
      <c r="N690" s="82"/>
    </row>
    <row r="691" spans="6:14" ht="15" customHeight="1" x14ac:dyDescent="0.25">
      <c r="F691" s="82"/>
      <c r="G691" s="82"/>
      <c r="H691" s="97"/>
      <c r="I691" s="82"/>
      <c r="J691" s="82"/>
      <c r="K691" s="82"/>
      <c r="L691" s="82"/>
      <c r="M691" s="82"/>
      <c r="N691" s="82"/>
    </row>
    <row r="692" spans="6:14" ht="15" customHeight="1" x14ac:dyDescent="0.25">
      <c r="F692" s="82"/>
      <c r="G692" s="82"/>
      <c r="H692" s="97"/>
      <c r="I692" s="82"/>
      <c r="J692" s="82"/>
      <c r="K692" s="82"/>
      <c r="L692" s="82"/>
      <c r="M692" s="82"/>
      <c r="N692" s="82"/>
    </row>
    <row r="693" spans="6:14" ht="15" customHeight="1" x14ac:dyDescent="0.25">
      <c r="F693" s="82"/>
      <c r="G693" s="82"/>
      <c r="H693" s="97"/>
      <c r="I693" s="82"/>
      <c r="J693" s="82"/>
      <c r="K693" s="82"/>
      <c r="L693" s="82"/>
      <c r="M693" s="82"/>
      <c r="N693" s="82"/>
    </row>
    <row r="694" spans="6:14" ht="15" customHeight="1" x14ac:dyDescent="0.25">
      <c r="F694" s="82"/>
      <c r="G694" s="82"/>
      <c r="H694" s="97"/>
      <c r="I694" s="82"/>
      <c r="J694" s="82"/>
      <c r="K694" s="82"/>
      <c r="L694" s="82"/>
      <c r="M694" s="82"/>
      <c r="N694" s="82"/>
    </row>
    <row r="695" spans="6:14" ht="15" customHeight="1" x14ac:dyDescent="0.25">
      <c r="F695" s="82"/>
      <c r="G695" s="82"/>
      <c r="H695" s="97"/>
      <c r="I695" s="82"/>
      <c r="J695" s="82"/>
      <c r="K695" s="82"/>
      <c r="L695" s="82"/>
      <c r="M695" s="82"/>
      <c r="N695" s="82"/>
    </row>
    <row r="696" spans="6:14" ht="15" customHeight="1" x14ac:dyDescent="0.25">
      <c r="F696" s="82"/>
      <c r="G696" s="82"/>
      <c r="H696" s="97"/>
      <c r="I696" s="82"/>
      <c r="J696" s="82"/>
      <c r="K696" s="82"/>
      <c r="L696" s="82"/>
      <c r="M696" s="82"/>
      <c r="N696" s="82"/>
    </row>
    <row r="697" spans="6:14" ht="15" customHeight="1" x14ac:dyDescent="0.25">
      <c r="F697" s="82"/>
      <c r="G697" s="82"/>
      <c r="H697" s="97"/>
      <c r="I697" s="82"/>
      <c r="J697" s="82"/>
      <c r="K697" s="82"/>
      <c r="L697" s="82"/>
      <c r="M697" s="82"/>
      <c r="N697" s="82"/>
    </row>
    <row r="698" spans="6:14" ht="15" customHeight="1" x14ac:dyDescent="0.25">
      <c r="F698" s="82"/>
      <c r="G698" s="82"/>
      <c r="H698" s="97"/>
      <c r="I698" s="82"/>
      <c r="J698" s="82"/>
      <c r="K698" s="82"/>
      <c r="L698" s="82"/>
      <c r="M698" s="82"/>
      <c r="N698" s="82"/>
    </row>
    <row r="699" spans="6:14" ht="15" customHeight="1" x14ac:dyDescent="0.25">
      <c r="F699" s="82"/>
      <c r="G699" s="82"/>
      <c r="H699" s="97"/>
      <c r="I699" s="82"/>
      <c r="J699" s="82"/>
      <c r="K699" s="82"/>
      <c r="L699" s="82"/>
      <c r="M699" s="82"/>
      <c r="N699" s="82"/>
    </row>
    <row r="700" spans="6:14" ht="15" customHeight="1" x14ac:dyDescent="0.25">
      <c r="F700" s="82"/>
      <c r="G700" s="82"/>
      <c r="H700" s="97"/>
      <c r="I700" s="82"/>
      <c r="J700" s="82"/>
      <c r="K700" s="82"/>
      <c r="L700" s="82"/>
      <c r="M700" s="82"/>
      <c r="N700" s="82"/>
    </row>
    <row r="701" spans="6:14" ht="15" customHeight="1" x14ac:dyDescent="0.25">
      <c r="F701" s="82"/>
      <c r="G701" s="82"/>
      <c r="H701" s="97"/>
      <c r="I701" s="82"/>
      <c r="J701" s="82"/>
      <c r="K701" s="82"/>
      <c r="L701" s="82"/>
      <c r="M701" s="82"/>
      <c r="N701" s="82"/>
    </row>
    <row r="702" spans="6:14" ht="15" customHeight="1" x14ac:dyDescent="0.25">
      <c r="F702" s="82"/>
      <c r="G702" s="82"/>
      <c r="H702" s="97"/>
      <c r="I702" s="82"/>
      <c r="J702" s="82"/>
      <c r="K702" s="82"/>
      <c r="L702" s="82"/>
      <c r="M702" s="82"/>
      <c r="N702" s="82"/>
    </row>
    <row r="703" spans="6:14" ht="15" customHeight="1" x14ac:dyDescent="0.25">
      <c r="F703" s="82"/>
      <c r="G703" s="82"/>
      <c r="H703" s="97"/>
      <c r="I703" s="82"/>
      <c r="J703" s="82"/>
      <c r="K703" s="82"/>
      <c r="L703" s="82"/>
      <c r="M703" s="82"/>
      <c r="N703" s="82"/>
    </row>
    <row r="704" spans="6:14" ht="15" customHeight="1" x14ac:dyDescent="0.25">
      <c r="F704" s="82"/>
      <c r="G704" s="82"/>
      <c r="H704" s="97"/>
      <c r="I704" s="82"/>
      <c r="J704" s="82"/>
      <c r="K704" s="82"/>
      <c r="L704" s="82"/>
      <c r="M704" s="82"/>
      <c r="N704" s="82"/>
    </row>
    <row r="705" spans="6:14" ht="15" customHeight="1" x14ac:dyDescent="0.25">
      <c r="F705" s="82"/>
      <c r="G705" s="82"/>
      <c r="H705" s="97"/>
      <c r="I705" s="82"/>
      <c r="J705" s="82"/>
      <c r="K705" s="82"/>
      <c r="L705" s="82"/>
      <c r="M705" s="82"/>
      <c r="N705" s="82"/>
    </row>
    <row r="706" spans="6:14" ht="15" customHeight="1" x14ac:dyDescent="0.25">
      <c r="F706" s="82"/>
      <c r="G706" s="82"/>
      <c r="H706" s="97"/>
      <c r="I706" s="82"/>
      <c r="J706" s="82"/>
      <c r="K706" s="82"/>
      <c r="L706" s="82"/>
      <c r="M706" s="82"/>
      <c r="N706" s="82"/>
    </row>
    <row r="707" spans="6:14" ht="15" customHeight="1" x14ac:dyDescent="0.25">
      <c r="F707" s="82"/>
      <c r="G707" s="82"/>
      <c r="H707" s="97"/>
      <c r="I707" s="82"/>
      <c r="J707" s="82"/>
      <c r="K707" s="82"/>
      <c r="L707" s="82"/>
      <c r="M707" s="82"/>
      <c r="N707" s="82"/>
    </row>
    <row r="708" spans="6:14" ht="15" customHeight="1" x14ac:dyDescent="0.25">
      <c r="F708" s="82"/>
      <c r="G708" s="82"/>
      <c r="H708" s="97"/>
      <c r="I708" s="82"/>
      <c r="J708" s="82"/>
      <c r="K708" s="82"/>
      <c r="L708" s="82"/>
      <c r="M708" s="82"/>
      <c r="N708" s="82"/>
    </row>
    <row r="709" spans="6:14" ht="15" customHeight="1" x14ac:dyDescent="0.25">
      <c r="F709" s="82"/>
      <c r="G709" s="82"/>
      <c r="H709" s="97"/>
      <c r="I709" s="82"/>
      <c r="J709" s="82"/>
      <c r="K709" s="82"/>
      <c r="L709" s="82"/>
      <c r="M709" s="82"/>
      <c r="N709" s="82"/>
    </row>
    <row r="710" spans="6:14" ht="15" customHeight="1" x14ac:dyDescent="0.25">
      <c r="F710" s="82"/>
      <c r="G710" s="82"/>
      <c r="H710" s="97"/>
      <c r="I710" s="82"/>
      <c r="J710" s="82"/>
      <c r="K710" s="82"/>
      <c r="L710" s="82"/>
      <c r="M710" s="82"/>
      <c r="N710" s="82"/>
    </row>
    <row r="711" spans="6:14" ht="15" customHeight="1" x14ac:dyDescent="0.25">
      <c r="F711" s="82"/>
      <c r="G711" s="82"/>
      <c r="H711" s="97"/>
      <c r="I711" s="82"/>
      <c r="J711" s="82"/>
      <c r="K711" s="82"/>
      <c r="L711" s="82"/>
      <c r="M711" s="82"/>
      <c r="N711" s="82"/>
    </row>
    <row r="712" spans="6:14" ht="15" customHeight="1" x14ac:dyDescent="0.25">
      <c r="F712" s="82"/>
      <c r="G712" s="82"/>
      <c r="H712" s="97"/>
      <c r="I712" s="82"/>
      <c r="J712" s="82"/>
      <c r="K712" s="82"/>
      <c r="L712" s="82"/>
      <c r="M712" s="82"/>
      <c r="N712" s="82"/>
    </row>
    <row r="713" spans="6:14" ht="15" customHeight="1" x14ac:dyDescent="0.25">
      <c r="F713" s="82"/>
      <c r="G713" s="82"/>
      <c r="H713" s="97"/>
      <c r="I713" s="82"/>
      <c r="J713" s="82"/>
      <c r="K713" s="82"/>
      <c r="L713" s="82"/>
      <c r="M713" s="82"/>
      <c r="N713" s="82"/>
    </row>
    <row r="714" spans="6:14" ht="15" customHeight="1" x14ac:dyDescent="0.25">
      <c r="F714" s="82"/>
      <c r="G714" s="82"/>
      <c r="H714" s="97"/>
      <c r="I714" s="82"/>
      <c r="J714" s="82"/>
      <c r="K714" s="82"/>
      <c r="L714" s="82"/>
      <c r="M714" s="82"/>
      <c r="N714" s="82"/>
    </row>
    <row r="715" spans="6:14" ht="15" customHeight="1" x14ac:dyDescent="0.25">
      <c r="F715" s="82"/>
      <c r="G715" s="82"/>
      <c r="H715" s="97"/>
      <c r="I715" s="82"/>
      <c r="J715" s="82"/>
      <c r="K715" s="82"/>
      <c r="L715" s="82"/>
      <c r="M715" s="82"/>
      <c r="N715" s="82"/>
    </row>
    <row r="716" spans="6:14" ht="15" customHeight="1" x14ac:dyDescent="0.25">
      <c r="F716" s="82"/>
      <c r="G716" s="82"/>
      <c r="H716" s="97"/>
      <c r="I716" s="82"/>
      <c r="J716" s="82"/>
      <c r="K716" s="82"/>
      <c r="L716" s="82"/>
      <c r="M716" s="82"/>
      <c r="N716" s="82"/>
    </row>
    <row r="717" spans="6:14" ht="15" customHeight="1" x14ac:dyDescent="0.25">
      <c r="F717" s="82"/>
      <c r="G717" s="82"/>
      <c r="H717" s="97"/>
      <c r="I717" s="82"/>
      <c r="J717" s="82"/>
      <c r="K717" s="82"/>
      <c r="L717" s="82"/>
      <c r="M717" s="82"/>
      <c r="N717" s="82"/>
    </row>
    <row r="718" spans="6:14" ht="15" customHeight="1" x14ac:dyDescent="0.25">
      <c r="F718" s="82"/>
      <c r="G718" s="82"/>
      <c r="H718" s="97"/>
      <c r="I718" s="82"/>
      <c r="J718" s="82"/>
      <c r="K718" s="82"/>
      <c r="L718" s="82"/>
      <c r="M718" s="82"/>
      <c r="N718" s="82"/>
    </row>
    <row r="719" spans="6:14" ht="15" customHeight="1" x14ac:dyDescent="0.25">
      <c r="F719" s="82"/>
      <c r="G719" s="82"/>
      <c r="H719" s="97"/>
      <c r="I719" s="82"/>
      <c r="J719" s="82"/>
      <c r="K719" s="82"/>
      <c r="L719" s="82"/>
      <c r="M719" s="82"/>
      <c r="N719" s="82"/>
    </row>
    <row r="720" spans="6:14" ht="15" customHeight="1" x14ac:dyDescent="0.25">
      <c r="F720" s="82"/>
      <c r="G720" s="82"/>
      <c r="H720" s="97"/>
      <c r="I720" s="82"/>
      <c r="J720" s="82"/>
      <c r="K720" s="82"/>
      <c r="L720" s="82"/>
      <c r="M720" s="82"/>
      <c r="N720" s="82"/>
    </row>
    <row r="721" spans="6:14" ht="15" customHeight="1" x14ac:dyDescent="0.25">
      <c r="F721" s="82"/>
      <c r="G721" s="82"/>
      <c r="H721" s="97"/>
      <c r="I721" s="82"/>
      <c r="J721" s="82"/>
      <c r="K721" s="82"/>
      <c r="L721" s="82"/>
      <c r="M721" s="82"/>
      <c r="N721" s="82"/>
    </row>
    <row r="722" spans="6:14" ht="15" customHeight="1" x14ac:dyDescent="0.25">
      <c r="F722" s="82"/>
      <c r="G722" s="82"/>
      <c r="H722" s="97"/>
      <c r="I722" s="82"/>
      <c r="J722" s="82"/>
      <c r="K722" s="82"/>
      <c r="L722" s="82"/>
      <c r="M722" s="82"/>
      <c r="N722" s="82"/>
    </row>
    <row r="723" spans="6:14" ht="15" customHeight="1" x14ac:dyDescent="0.25">
      <c r="F723" s="82"/>
      <c r="G723" s="82"/>
      <c r="H723" s="97"/>
      <c r="I723" s="82"/>
      <c r="J723" s="82"/>
      <c r="K723" s="82"/>
      <c r="L723" s="82"/>
      <c r="M723" s="82"/>
      <c r="N723" s="82"/>
    </row>
    <row r="724" spans="6:14" ht="15" customHeight="1" x14ac:dyDescent="0.25">
      <c r="F724" s="82"/>
      <c r="G724" s="82"/>
      <c r="H724" s="97"/>
      <c r="I724" s="82"/>
      <c r="J724" s="82"/>
      <c r="K724" s="82"/>
      <c r="L724" s="82"/>
      <c r="M724" s="82"/>
      <c r="N724" s="82"/>
    </row>
    <row r="725" spans="6:14" ht="15" customHeight="1" x14ac:dyDescent="0.25">
      <c r="F725" s="82"/>
      <c r="G725" s="82"/>
      <c r="H725" s="97"/>
      <c r="I725" s="82"/>
      <c r="J725" s="82"/>
      <c r="K725" s="82"/>
      <c r="L725" s="82"/>
      <c r="M725" s="82"/>
      <c r="N725" s="82"/>
    </row>
    <row r="726" spans="6:14" ht="15" customHeight="1" x14ac:dyDescent="0.25">
      <c r="F726" s="82"/>
      <c r="G726" s="82"/>
      <c r="H726" s="97"/>
      <c r="I726" s="82"/>
      <c r="J726" s="82"/>
      <c r="K726" s="82"/>
      <c r="L726" s="82"/>
      <c r="M726" s="82"/>
      <c r="N726" s="82"/>
    </row>
    <row r="727" spans="6:14" ht="15" customHeight="1" x14ac:dyDescent="0.25">
      <c r="F727" s="82"/>
      <c r="G727" s="82"/>
      <c r="H727" s="97"/>
      <c r="I727" s="82"/>
      <c r="J727" s="82"/>
      <c r="K727" s="82"/>
      <c r="L727" s="82"/>
      <c r="M727" s="82"/>
      <c r="N727" s="82"/>
    </row>
    <row r="728" spans="6:14" ht="15" customHeight="1" x14ac:dyDescent="0.25">
      <c r="F728" s="82"/>
      <c r="G728" s="82"/>
      <c r="H728" s="97"/>
      <c r="I728" s="82"/>
      <c r="J728" s="82"/>
      <c r="K728" s="82"/>
      <c r="L728" s="82"/>
      <c r="M728" s="82"/>
      <c r="N728" s="82"/>
    </row>
    <row r="729" spans="6:14" ht="15" customHeight="1" x14ac:dyDescent="0.25">
      <c r="F729" s="82"/>
      <c r="G729" s="82"/>
      <c r="H729" s="97"/>
      <c r="I729" s="82"/>
      <c r="J729" s="82"/>
      <c r="K729" s="82"/>
      <c r="L729" s="82"/>
      <c r="M729" s="82"/>
      <c r="N729" s="82"/>
    </row>
    <row r="730" spans="6:14" ht="15" customHeight="1" x14ac:dyDescent="0.25">
      <c r="F730" s="82"/>
      <c r="G730" s="82"/>
      <c r="H730" s="97"/>
      <c r="I730" s="82"/>
      <c r="J730" s="82"/>
      <c r="K730" s="82"/>
      <c r="L730" s="82"/>
      <c r="M730" s="82"/>
      <c r="N730" s="82"/>
    </row>
    <row r="731" spans="6:14" ht="15" customHeight="1" x14ac:dyDescent="0.25">
      <c r="F731" s="82"/>
      <c r="G731" s="82"/>
      <c r="H731" s="97"/>
      <c r="I731" s="82"/>
      <c r="J731" s="82"/>
      <c r="K731" s="82"/>
      <c r="L731" s="82"/>
      <c r="M731" s="82"/>
      <c r="N731" s="82"/>
    </row>
    <row r="732" spans="6:14" ht="15" customHeight="1" x14ac:dyDescent="0.25">
      <c r="F732" s="82"/>
      <c r="G732" s="82"/>
      <c r="H732" s="97"/>
      <c r="I732" s="82"/>
      <c r="J732" s="82"/>
      <c r="K732" s="82"/>
      <c r="L732" s="82"/>
      <c r="M732" s="82"/>
      <c r="N732" s="82"/>
    </row>
    <row r="733" spans="6:14" ht="15" customHeight="1" x14ac:dyDescent="0.25">
      <c r="F733" s="82"/>
      <c r="G733" s="82"/>
      <c r="H733" s="97"/>
      <c r="I733" s="82"/>
      <c r="J733" s="82"/>
      <c r="K733" s="82"/>
      <c r="L733" s="82"/>
      <c r="M733" s="82"/>
      <c r="N733" s="82"/>
    </row>
    <row r="734" spans="6:14" ht="15" customHeight="1" x14ac:dyDescent="0.25">
      <c r="F734" s="82"/>
      <c r="G734" s="82"/>
      <c r="H734" s="97"/>
      <c r="I734" s="82"/>
      <c r="J734" s="82"/>
      <c r="K734" s="82"/>
      <c r="L734" s="82"/>
      <c r="M734" s="82"/>
      <c r="N734" s="82"/>
    </row>
    <row r="735" spans="6:14" ht="15" customHeight="1" x14ac:dyDescent="0.25">
      <c r="F735" s="82"/>
      <c r="G735" s="82"/>
      <c r="H735" s="97"/>
      <c r="I735" s="82"/>
      <c r="J735" s="82"/>
      <c r="K735" s="82"/>
      <c r="L735" s="82"/>
      <c r="M735" s="82"/>
      <c r="N735" s="82"/>
    </row>
    <row r="736" spans="6:14" ht="15" customHeight="1" x14ac:dyDescent="0.25">
      <c r="F736" s="82"/>
      <c r="G736" s="82"/>
      <c r="H736" s="97"/>
      <c r="I736" s="82"/>
      <c r="J736" s="82"/>
      <c r="K736" s="82"/>
      <c r="L736" s="82"/>
      <c r="M736" s="82"/>
      <c r="N736" s="82"/>
    </row>
    <row r="737" spans="6:14" ht="15" customHeight="1" x14ac:dyDescent="0.25">
      <c r="F737" s="82"/>
      <c r="G737" s="82"/>
      <c r="H737" s="97"/>
      <c r="I737" s="82"/>
      <c r="J737" s="82"/>
      <c r="K737" s="82"/>
      <c r="L737" s="82"/>
      <c r="M737" s="82"/>
      <c r="N737" s="82"/>
    </row>
    <row r="738" spans="6:14" ht="15" customHeight="1" x14ac:dyDescent="0.25">
      <c r="F738" s="82"/>
      <c r="G738" s="82"/>
      <c r="H738" s="97"/>
      <c r="I738" s="82"/>
      <c r="J738" s="82"/>
      <c r="K738" s="82"/>
      <c r="L738" s="82"/>
      <c r="M738" s="82"/>
      <c r="N738" s="82"/>
    </row>
    <row r="739" spans="6:14" ht="15" customHeight="1" x14ac:dyDescent="0.25">
      <c r="F739" s="82"/>
      <c r="G739" s="82"/>
      <c r="H739" s="97"/>
      <c r="I739" s="82"/>
      <c r="J739" s="82"/>
      <c r="K739" s="82"/>
      <c r="L739" s="82"/>
      <c r="M739" s="82"/>
      <c r="N739" s="82"/>
    </row>
    <row r="740" spans="6:14" ht="15" customHeight="1" x14ac:dyDescent="0.25">
      <c r="F740" s="82"/>
      <c r="G740" s="82"/>
      <c r="H740" s="97"/>
      <c r="I740" s="82"/>
      <c r="J740" s="82"/>
      <c r="K740" s="82"/>
      <c r="L740" s="82"/>
      <c r="M740" s="82"/>
      <c r="N740" s="82"/>
    </row>
    <row r="741" spans="6:14" ht="15" customHeight="1" x14ac:dyDescent="0.25">
      <c r="F741" s="82"/>
      <c r="G741" s="82"/>
      <c r="H741" s="97"/>
      <c r="I741" s="82"/>
      <c r="J741" s="82"/>
      <c r="K741" s="82"/>
      <c r="L741" s="82"/>
      <c r="M741" s="82"/>
      <c r="N741" s="82"/>
    </row>
    <row r="742" spans="6:14" ht="15" customHeight="1" x14ac:dyDescent="0.25">
      <c r="F742" s="82"/>
      <c r="G742" s="82"/>
      <c r="H742" s="97"/>
      <c r="I742" s="82"/>
      <c r="J742" s="82"/>
      <c r="K742" s="82"/>
      <c r="L742" s="82"/>
      <c r="M742" s="82"/>
      <c r="N742" s="82"/>
    </row>
    <row r="743" spans="6:14" ht="15" customHeight="1" x14ac:dyDescent="0.25">
      <c r="F743" s="82"/>
      <c r="G743" s="82"/>
      <c r="H743" s="97"/>
      <c r="I743" s="82"/>
      <c r="J743" s="82"/>
      <c r="K743" s="82"/>
      <c r="L743" s="82"/>
      <c r="M743" s="82"/>
      <c r="N743" s="82"/>
    </row>
    <row r="744" spans="6:14" ht="15" customHeight="1" x14ac:dyDescent="0.25">
      <c r="F744" s="82"/>
      <c r="G744" s="82"/>
      <c r="H744" s="97"/>
      <c r="I744" s="82"/>
      <c r="J744" s="82"/>
      <c r="K744" s="82"/>
      <c r="L744" s="82"/>
      <c r="M744" s="82"/>
      <c r="N744" s="82"/>
    </row>
    <row r="745" spans="6:14" ht="15" customHeight="1" x14ac:dyDescent="0.25">
      <c r="F745" s="82"/>
      <c r="G745" s="82"/>
      <c r="H745" s="97"/>
      <c r="I745" s="82"/>
      <c r="J745" s="82"/>
      <c r="K745" s="82"/>
      <c r="L745" s="82"/>
      <c r="M745" s="82"/>
      <c r="N745" s="82"/>
    </row>
    <row r="746" spans="6:14" ht="15" customHeight="1" x14ac:dyDescent="0.25">
      <c r="F746" s="82"/>
      <c r="G746" s="82"/>
      <c r="H746" s="97"/>
      <c r="I746" s="82"/>
      <c r="J746" s="82"/>
      <c r="K746" s="82"/>
      <c r="L746" s="82"/>
      <c r="M746" s="82"/>
      <c r="N746" s="82"/>
    </row>
    <row r="747" spans="6:14" ht="15" customHeight="1" x14ac:dyDescent="0.25">
      <c r="F747" s="82"/>
      <c r="G747" s="82"/>
      <c r="H747" s="97"/>
      <c r="I747" s="82"/>
      <c r="J747" s="82"/>
      <c r="K747" s="82"/>
      <c r="L747" s="82"/>
      <c r="M747" s="82"/>
      <c r="N747" s="82"/>
    </row>
    <row r="748" spans="6:14" ht="15" customHeight="1" x14ac:dyDescent="0.25">
      <c r="F748" s="82"/>
      <c r="G748" s="82"/>
      <c r="H748" s="97"/>
      <c r="I748" s="82"/>
      <c r="J748" s="82"/>
      <c r="K748" s="82"/>
      <c r="L748" s="82"/>
      <c r="M748" s="82"/>
      <c r="N748" s="82"/>
    </row>
    <row r="749" spans="6:14" ht="15" customHeight="1" x14ac:dyDescent="0.25">
      <c r="F749" s="82"/>
      <c r="G749" s="82"/>
      <c r="H749" s="97"/>
      <c r="I749" s="82"/>
      <c r="J749" s="82"/>
      <c r="K749" s="82"/>
      <c r="L749" s="82"/>
      <c r="M749" s="82"/>
      <c r="N749" s="82"/>
    </row>
    <row r="750" spans="6:14" ht="15" customHeight="1" x14ac:dyDescent="0.25">
      <c r="F750" s="82"/>
      <c r="G750" s="82"/>
      <c r="H750" s="97"/>
      <c r="I750" s="82"/>
      <c r="J750" s="82"/>
      <c r="K750" s="82"/>
      <c r="L750" s="82"/>
      <c r="M750" s="82"/>
      <c r="N750" s="82"/>
    </row>
    <row r="751" spans="6:14" ht="15" customHeight="1" x14ac:dyDescent="0.25">
      <c r="F751" s="82"/>
      <c r="G751" s="82"/>
      <c r="H751" s="97"/>
      <c r="I751" s="82"/>
      <c r="J751" s="82"/>
      <c r="K751" s="82"/>
      <c r="L751" s="82"/>
      <c r="M751" s="82"/>
      <c r="N751" s="82"/>
    </row>
    <row r="752" spans="6:14" ht="15" customHeight="1" x14ac:dyDescent="0.25">
      <c r="F752" s="82"/>
      <c r="G752" s="82"/>
      <c r="H752" s="97"/>
      <c r="I752" s="82"/>
      <c r="J752" s="82"/>
      <c r="K752" s="82"/>
      <c r="L752" s="82"/>
      <c r="M752" s="82"/>
      <c r="N752" s="82"/>
    </row>
    <row r="753" spans="6:14" ht="15" customHeight="1" x14ac:dyDescent="0.25">
      <c r="F753" s="82"/>
      <c r="G753" s="82"/>
      <c r="H753" s="97"/>
      <c r="I753" s="82"/>
      <c r="J753" s="82"/>
      <c r="K753" s="82"/>
      <c r="L753" s="82"/>
      <c r="M753" s="82"/>
      <c r="N753" s="82"/>
    </row>
    <row r="754" spans="6:14" ht="15" customHeight="1" x14ac:dyDescent="0.25">
      <c r="F754" s="82"/>
      <c r="G754" s="82"/>
      <c r="H754" s="97"/>
      <c r="I754" s="82"/>
      <c r="J754" s="82"/>
      <c r="K754" s="82"/>
      <c r="L754" s="82"/>
      <c r="M754" s="82"/>
      <c r="N754" s="82"/>
    </row>
    <row r="755" spans="6:14" ht="15" customHeight="1" x14ac:dyDescent="0.25">
      <c r="F755" s="82"/>
      <c r="G755" s="82"/>
      <c r="H755" s="97"/>
      <c r="I755" s="82"/>
      <c r="J755" s="82"/>
      <c r="K755" s="82"/>
      <c r="L755" s="82"/>
      <c r="M755" s="82"/>
      <c r="N755" s="82"/>
    </row>
    <row r="756" spans="6:14" ht="15" customHeight="1" x14ac:dyDescent="0.25">
      <c r="F756" s="82"/>
      <c r="G756" s="82"/>
      <c r="H756" s="97"/>
      <c r="I756" s="82"/>
      <c r="J756" s="82"/>
      <c r="K756" s="82"/>
      <c r="L756" s="82"/>
      <c r="M756" s="82"/>
      <c r="N756" s="82"/>
    </row>
    <row r="757" spans="6:14" ht="15" customHeight="1" x14ac:dyDescent="0.25">
      <c r="F757" s="82"/>
      <c r="G757" s="82"/>
      <c r="H757" s="97"/>
      <c r="I757" s="82"/>
      <c r="J757" s="82"/>
      <c r="K757" s="82"/>
      <c r="L757" s="82"/>
      <c r="M757" s="82"/>
      <c r="N757" s="82"/>
    </row>
    <row r="758" spans="6:14" ht="15" customHeight="1" x14ac:dyDescent="0.25">
      <c r="F758" s="82"/>
      <c r="G758" s="82"/>
      <c r="H758" s="97"/>
      <c r="I758" s="82"/>
      <c r="J758" s="82"/>
      <c r="K758" s="82"/>
      <c r="L758" s="82"/>
      <c r="M758" s="82"/>
      <c r="N758" s="82"/>
    </row>
    <row r="759" spans="6:14" ht="15" customHeight="1" x14ac:dyDescent="0.25">
      <c r="F759" s="82"/>
      <c r="G759" s="82"/>
      <c r="H759" s="97"/>
      <c r="I759" s="82"/>
      <c r="J759" s="82"/>
      <c r="K759" s="82"/>
      <c r="L759" s="82"/>
      <c r="M759" s="82"/>
      <c r="N759" s="82"/>
    </row>
    <row r="760" spans="6:14" ht="15" customHeight="1" x14ac:dyDescent="0.25">
      <c r="F760" s="82"/>
      <c r="G760" s="82"/>
      <c r="H760" s="97"/>
      <c r="I760" s="82"/>
      <c r="J760" s="82"/>
      <c r="K760" s="82"/>
      <c r="L760" s="82"/>
      <c r="M760" s="82"/>
      <c r="N760" s="82"/>
    </row>
    <row r="761" spans="6:14" ht="15" customHeight="1" x14ac:dyDescent="0.25">
      <c r="F761" s="82"/>
      <c r="G761" s="82"/>
      <c r="H761" s="97"/>
      <c r="I761" s="82"/>
      <c r="J761" s="82"/>
      <c r="K761" s="82"/>
      <c r="L761" s="82"/>
      <c r="M761" s="82"/>
      <c r="N761" s="82"/>
    </row>
    <row r="762" spans="6:14" ht="15" customHeight="1" x14ac:dyDescent="0.25">
      <c r="F762" s="82"/>
      <c r="G762" s="82"/>
      <c r="H762" s="97"/>
      <c r="I762" s="82"/>
      <c r="J762" s="82"/>
      <c r="K762" s="82"/>
      <c r="L762" s="82"/>
      <c r="M762" s="82"/>
      <c r="N762" s="82"/>
    </row>
    <row r="763" spans="6:14" ht="15" customHeight="1" x14ac:dyDescent="0.25">
      <c r="F763" s="82"/>
      <c r="G763" s="82"/>
      <c r="H763" s="97"/>
      <c r="I763" s="82"/>
      <c r="J763" s="82"/>
      <c r="K763" s="82"/>
      <c r="L763" s="82"/>
      <c r="M763" s="82"/>
      <c r="N763" s="82"/>
    </row>
    <row r="764" spans="6:14" ht="15" customHeight="1" x14ac:dyDescent="0.25">
      <c r="F764" s="82"/>
      <c r="G764" s="82"/>
      <c r="H764" s="97"/>
      <c r="I764" s="82"/>
      <c r="J764" s="82"/>
      <c r="K764" s="82"/>
      <c r="L764" s="82"/>
      <c r="M764" s="82"/>
      <c r="N764" s="82"/>
    </row>
    <row r="765" spans="6:14" ht="15" customHeight="1" x14ac:dyDescent="0.25">
      <c r="F765" s="82"/>
      <c r="G765" s="82"/>
      <c r="H765" s="97"/>
      <c r="I765" s="82"/>
      <c r="J765" s="82"/>
      <c r="K765" s="82"/>
      <c r="L765" s="82"/>
      <c r="M765" s="82"/>
      <c r="N765" s="82"/>
    </row>
    <row r="766" spans="6:14" ht="15" customHeight="1" x14ac:dyDescent="0.25">
      <c r="F766" s="82"/>
      <c r="G766" s="82"/>
      <c r="H766" s="97"/>
      <c r="I766" s="82"/>
      <c r="J766" s="82"/>
      <c r="K766" s="82"/>
      <c r="L766" s="82"/>
      <c r="M766" s="82"/>
      <c r="N766" s="82"/>
    </row>
    <row r="767" spans="6:14" ht="15" customHeight="1" x14ac:dyDescent="0.25">
      <c r="F767" s="82"/>
      <c r="G767" s="82"/>
      <c r="H767" s="97"/>
      <c r="I767" s="82"/>
      <c r="J767" s="82"/>
      <c r="K767" s="82"/>
      <c r="L767" s="82"/>
      <c r="M767" s="82"/>
      <c r="N767" s="82"/>
    </row>
    <row r="768" spans="6:14" ht="15" customHeight="1" x14ac:dyDescent="0.25">
      <c r="F768" s="82"/>
      <c r="G768" s="82"/>
      <c r="H768" s="97"/>
      <c r="I768" s="82"/>
      <c r="J768" s="82"/>
      <c r="K768" s="82"/>
      <c r="L768" s="82"/>
      <c r="M768" s="82"/>
      <c r="N768" s="82"/>
    </row>
    <row r="769" spans="6:14" ht="15" customHeight="1" x14ac:dyDescent="0.25">
      <c r="F769" s="82"/>
      <c r="G769" s="82"/>
      <c r="H769" s="97"/>
      <c r="I769" s="82"/>
      <c r="J769" s="82"/>
      <c r="K769" s="82"/>
      <c r="L769" s="82"/>
      <c r="M769" s="82"/>
      <c r="N769" s="82"/>
    </row>
    <row r="770" spans="6:14" ht="15" customHeight="1" x14ac:dyDescent="0.25">
      <c r="F770" s="82"/>
      <c r="G770" s="82"/>
      <c r="H770" s="97"/>
      <c r="I770" s="82"/>
      <c r="J770" s="82"/>
      <c r="K770" s="82"/>
      <c r="L770" s="82"/>
      <c r="M770" s="82"/>
      <c r="N770" s="82"/>
    </row>
    <row r="771" spans="6:14" ht="15" customHeight="1" x14ac:dyDescent="0.25">
      <c r="F771" s="82"/>
      <c r="G771" s="82"/>
      <c r="H771" s="97"/>
      <c r="I771" s="82"/>
      <c r="J771" s="82"/>
      <c r="K771" s="82"/>
      <c r="L771" s="82"/>
      <c r="M771" s="82"/>
      <c r="N771" s="82"/>
    </row>
    <row r="772" spans="6:14" ht="15" customHeight="1" x14ac:dyDescent="0.25">
      <c r="F772" s="82"/>
      <c r="G772" s="82"/>
      <c r="H772" s="97"/>
      <c r="I772" s="82"/>
      <c r="J772" s="82"/>
      <c r="K772" s="82"/>
      <c r="L772" s="82"/>
      <c r="M772" s="82"/>
      <c r="N772" s="82"/>
    </row>
    <row r="773" spans="6:14" ht="15" customHeight="1" x14ac:dyDescent="0.25">
      <c r="F773" s="82"/>
      <c r="G773" s="82"/>
      <c r="H773" s="97"/>
      <c r="I773" s="82"/>
      <c r="J773" s="82"/>
      <c r="K773" s="82"/>
      <c r="L773" s="82"/>
      <c r="M773" s="82"/>
      <c r="N773" s="82"/>
    </row>
    <row r="774" spans="6:14" ht="15" customHeight="1" x14ac:dyDescent="0.25">
      <c r="F774" s="82"/>
      <c r="G774" s="82"/>
      <c r="H774" s="97"/>
      <c r="I774" s="82"/>
      <c r="J774" s="82"/>
      <c r="K774" s="82"/>
      <c r="L774" s="82"/>
      <c r="M774" s="82"/>
      <c r="N774" s="82"/>
    </row>
    <row r="775" spans="6:14" ht="15" customHeight="1" x14ac:dyDescent="0.25">
      <c r="F775" s="82"/>
      <c r="G775" s="82"/>
      <c r="H775" s="97"/>
      <c r="I775" s="82"/>
      <c r="J775" s="82"/>
      <c r="K775" s="82"/>
      <c r="L775" s="82"/>
      <c r="M775" s="82"/>
      <c r="N775" s="82"/>
    </row>
    <row r="776" spans="6:14" ht="15" customHeight="1" x14ac:dyDescent="0.25">
      <c r="F776" s="82"/>
      <c r="G776" s="82"/>
      <c r="H776" s="97"/>
      <c r="I776" s="82"/>
      <c r="J776" s="82"/>
      <c r="K776" s="82"/>
      <c r="L776" s="82"/>
      <c r="M776" s="82"/>
      <c r="N776" s="82"/>
    </row>
    <row r="777" spans="6:14" ht="15" customHeight="1" x14ac:dyDescent="0.25">
      <c r="F777" s="82"/>
      <c r="G777" s="82"/>
      <c r="H777" s="97"/>
      <c r="I777" s="82"/>
      <c r="J777" s="82"/>
      <c r="K777" s="82"/>
      <c r="L777" s="82"/>
      <c r="M777" s="82"/>
      <c r="N777" s="82"/>
    </row>
    <row r="778" spans="6:14" ht="15" customHeight="1" x14ac:dyDescent="0.25">
      <c r="F778" s="82"/>
      <c r="G778" s="82"/>
      <c r="H778" s="97"/>
      <c r="I778" s="82"/>
      <c r="J778" s="82"/>
      <c r="K778" s="82"/>
      <c r="L778" s="82"/>
      <c r="M778" s="82"/>
      <c r="N778" s="82"/>
    </row>
    <row r="779" spans="6:14" ht="15" customHeight="1" x14ac:dyDescent="0.25">
      <c r="F779" s="82"/>
      <c r="G779" s="82"/>
      <c r="H779" s="97"/>
      <c r="I779" s="82"/>
      <c r="J779" s="82"/>
      <c r="K779" s="82"/>
      <c r="L779" s="82"/>
      <c r="M779" s="82"/>
      <c r="N779" s="82"/>
    </row>
    <row r="780" spans="6:14" ht="15" customHeight="1" x14ac:dyDescent="0.25">
      <c r="F780" s="82"/>
      <c r="G780" s="82"/>
      <c r="H780" s="97"/>
      <c r="I780" s="82"/>
      <c r="J780" s="82"/>
      <c r="K780" s="82"/>
      <c r="L780" s="82"/>
      <c r="M780" s="82"/>
      <c r="N780" s="82"/>
    </row>
    <row r="781" spans="6:14" ht="15" customHeight="1" x14ac:dyDescent="0.25">
      <c r="F781" s="82"/>
      <c r="G781" s="82"/>
      <c r="H781" s="97"/>
      <c r="I781" s="82"/>
      <c r="J781" s="82"/>
      <c r="K781" s="82"/>
      <c r="L781" s="82"/>
      <c r="M781" s="82"/>
      <c r="N781" s="82"/>
    </row>
    <row r="782" spans="6:14" ht="15" customHeight="1" x14ac:dyDescent="0.25">
      <c r="F782" s="82"/>
      <c r="G782" s="82"/>
      <c r="H782" s="97"/>
      <c r="I782" s="82"/>
      <c r="J782" s="82"/>
      <c r="K782" s="82"/>
      <c r="L782" s="82"/>
      <c r="M782" s="82"/>
      <c r="N782" s="82"/>
    </row>
    <row r="783" spans="6:14" ht="15" customHeight="1" x14ac:dyDescent="0.25">
      <c r="F783" s="82"/>
      <c r="G783" s="82"/>
      <c r="H783" s="97"/>
      <c r="I783" s="82"/>
      <c r="J783" s="82"/>
      <c r="K783" s="82"/>
      <c r="L783" s="82"/>
      <c r="M783" s="82"/>
      <c r="N783" s="82"/>
    </row>
    <row r="784" spans="6:14" ht="15" customHeight="1" x14ac:dyDescent="0.25">
      <c r="F784" s="82"/>
      <c r="G784" s="82"/>
      <c r="H784" s="97"/>
      <c r="I784" s="82"/>
      <c r="J784" s="82"/>
      <c r="K784" s="82"/>
      <c r="L784" s="82"/>
      <c r="M784" s="82"/>
      <c r="N784" s="82"/>
    </row>
    <row r="785" spans="6:14" ht="15" customHeight="1" x14ac:dyDescent="0.25">
      <c r="F785" s="82"/>
      <c r="G785" s="82"/>
      <c r="H785" s="97"/>
      <c r="I785" s="82"/>
      <c r="J785" s="82"/>
      <c r="K785" s="82"/>
      <c r="L785" s="82"/>
      <c r="M785" s="82"/>
      <c r="N785" s="82"/>
    </row>
    <row r="786" spans="6:14" ht="15" customHeight="1" x14ac:dyDescent="0.25">
      <c r="F786" s="82"/>
      <c r="G786" s="82"/>
      <c r="H786" s="97"/>
      <c r="I786" s="82"/>
      <c r="J786" s="82"/>
      <c r="K786" s="82"/>
      <c r="L786" s="82"/>
      <c r="M786" s="82"/>
      <c r="N786" s="82"/>
    </row>
    <row r="787" spans="6:14" ht="15" customHeight="1" x14ac:dyDescent="0.25">
      <c r="F787" s="82"/>
      <c r="G787" s="82"/>
      <c r="H787" s="97"/>
      <c r="I787" s="82"/>
      <c r="J787" s="82"/>
      <c r="K787" s="82"/>
      <c r="L787" s="82"/>
      <c r="M787" s="82"/>
      <c r="N787" s="82"/>
    </row>
    <row r="788" spans="6:14" ht="15" customHeight="1" x14ac:dyDescent="0.25">
      <c r="F788" s="82"/>
      <c r="G788" s="82"/>
      <c r="H788" s="97"/>
      <c r="I788" s="82"/>
      <c r="J788" s="82"/>
      <c r="K788" s="82"/>
      <c r="L788" s="82"/>
      <c r="M788" s="82"/>
      <c r="N788" s="82"/>
    </row>
    <row r="789" spans="6:14" ht="15" customHeight="1" x14ac:dyDescent="0.25">
      <c r="F789" s="82"/>
      <c r="G789" s="82"/>
      <c r="H789" s="97"/>
      <c r="I789" s="82"/>
      <c r="J789" s="82"/>
      <c r="K789" s="82"/>
      <c r="L789" s="82"/>
      <c r="M789" s="82"/>
      <c r="N789" s="82"/>
    </row>
    <row r="790" spans="6:14" ht="15" customHeight="1" x14ac:dyDescent="0.25">
      <c r="F790" s="82"/>
      <c r="G790" s="82"/>
      <c r="H790" s="97"/>
      <c r="I790" s="82"/>
      <c r="J790" s="82"/>
      <c r="K790" s="82"/>
      <c r="L790" s="82"/>
      <c r="M790" s="82"/>
      <c r="N790" s="82"/>
    </row>
    <row r="791" spans="6:14" ht="15" customHeight="1" x14ac:dyDescent="0.25">
      <c r="F791" s="82"/>
      <c r="G791" s="82"/>
      <c r="H791" s="97"/>
      <c r="I791" s="82"/>
      <c r="J791" s="82"/>
      <c r="K791" s="82"/>
      <c r="L791" s="82"/>
      <c r="M791" s="82"/>
      <c r="N791" s="82"/>
    </row>
    <row r="792" spans="6:14" ht="15" customHeight="1" x14ac:dyDescent="0.25">
      <c r="F792" s="82"/>
      <c r="G792" s="82"/>
      <c r="H792" s="97"/>
      <c r="I792" s="82"/>
      <c r="J792" s="82"/>
      <c r="K792" s="82"/>
      <c r="L792" s="82"/>
      <c r="M792" s="82"/>
      <c r="N792" s="82"/>
    </row>
    <row r="793" spans="6:14" ht="15" customHeight="1" x14ac:dyDescent="0.25">
      <c r="F793" s="82"/>
      <c r="G793" s="82"/>
      <c r="H793" s="97"/>
      <c r="I793" s="82"/>
      <c r="J793" s="82"/>
      <c r="K793" s="82"/>
      <c r="L793" s="82"/>
      <c r="M793" s="82"/>
      <c r="N793" s="82"/>
    </row>
    <row r="794" spans="6:14" ht="15" customHeight="1" x14ac:dyDescent="0.25">
      <c r="F794" s="82"/>
      <c r="G794" s="82"/>
      <c r="H794" s="97"/>
      <c r="I794" s="82"/>
      <c r="J794" s="82"/>
      <c r="K794" s="82"/>
      <c r="L794" s="82"/>
      <c r="M794" s="82"/>
      <c r="N794" s="82"/>
    </row>
    <row r="795" spans="6:14" ht="15" customHeight="1" x14ac:dyDescent="0.25">
      <c r="F795" s="82"/>
      <c r="G795" s="82"/>
      <c r="H795" s="97"/>
      <c r="I795" s="82"/>
      <c r="J795" s="82"/>
      <c r="K795" s="82"/>
      <c r="L795" s="82"/>
      <c r="M795" s="82"/>
      <c r="N795" s="82"/>
    </row>
    <row r="796" spans="6:14" ht="15" customHeight="1" x14ac:dyDescent="0.25">
      <c r="F796" s="82"/>
      <c r="G796" s="82"/>
      <c r="H796" s="97"/>
      <c r="I796" s="82"/>
      <c r="J796" s="82"/>
      <c r="K796" s="82"/>
      <c r="L796" s="82"/>
      <c r="M796" s="82"/>
      <c r="N796" s="82"/>
    </row>
    <row r="797" spans="6:14" ht="15" customHeight="1" x14ac:dyDescent="0.25">
      <c r="F797" s="82"/>
      <c r="G797" s="82"/>
      <c r="H797" s="97"/>
      <c r="I797" s="82"/>
      <c r="J797" s="82"/>
      <c r="K797" s="82"/>
      <c r="L797" s="82"/>
      <c r="M797" s="82"/>
      <c r="N797" s="82"/>
    </row>
    <row r="798" spans="6:14" ht="15" customHeight="1" x14ac:dyDescent="0.25">
      <c r="F798" s="82"/>
      <c r="G798" s="82"/>
      <c r="H798" s="97"/>
      <c r="I798" s="82"/>
      <c r="J798" s="82"/>
      <c r="K798" s="82"/>
      <c r="L798" s="82"/>
      <c r="M798" s="82"/>
      <c r="N798" s="82"/>
    </row>
    <row r="799" spans="6:14" ht="15" customHeight="1" x14ac:dyDescent="0.25">
      <c r="F799" s="82"/>
      <c r="G799" s="82"/>
      <c r="H799" s="97"/>
      <c r="I799" s="82"/>
      <c r="J799" s="82"/>
      <c r="K799" s="82"/>
      <c r="L799" s="82"/>
      <c r="M799" s="82"/>
      <c r="N799" s="82"/>
    </row>
    <row r="800" spans="6:14" ht="15" customHeight="1" x14ac:dyDescent="0.25">
      <c r="F800" s="82"/>
      <c r="G800" s="82"/>
      <c r="H800" s="97"/>
      <c r="I800" s="82"/>
      <c r="J800" s="82"/>
      <c r="K800" s="82"/>
      <c r="L800" s="82"/>
      <c r="M800" s="82"/>
      <c r="N800" s="82"/>
    </row>
    <row r="801" spans="6:14" ht="15" customHeight="1" x14ac:dyDescent="0.25">
      <c r="F801" s="82"/>
      <c r="G801" s="82"/>
      <c r="H801" s="97"/>
      <c r="I801" s="82"/>
      <c r="J801" s="82"/>
      <c r="K801" s="82"/>
      <c r="L801" s="82"/>
      <c r="M801" s="82"/>
      <c r="N801" s="82"/>
    </row>
    <row r="802" spans="6:14" ht="15" customHeight="1" x14ac:dyDescent="0.25">
      <c r="F802" s="82"/>
      <c r="G802" s="82"/>
      <c r="H802" s="97"/>
      <c r="I802" s="82"/>
      <c r="J802" s="82"/>
      <c r="K802" s="82"/>
      <c r="L802" s="82"/>
      <c r="M802" s="82"/>
      <c r="N802" s="82"/>
    </row>
    <row r="803" spans="6:14" ht="15" customHeight="1" x14ac:dyDescent="0.25">
      <c r="F803" s="82"/>
      <c r="G803" s="82"/>
      <c r="H803" s="97"/>
      <c r="I803" s="82"/>
      <c r="J803" s="82"/>
      <c r="K803" s="82"/>
      <c r="L803" s="82"/>
      <c r="M803" s="82"/>
      <c r="N803" s="82"/>
    </row>
    <row r="804" spans="6:14" ht="15" customHeight="1" x14ac:dyDescent="0.25">
      <c r="F804" s="82"/>
      <c r="G804" s="82"/>
      <c r="H804" s="97"/>
      <c r="I804" s="82"/>
      <c r="J804" s="82"/>
      <c r="K804" s="82"/>
      <c r="L804" s="82"/>
      <c r="M804" s="82"/>
      <c r="N804" s="82"/>
    </row>
    <row r="805" spans="6:14" ht="15" customHeight="1" x14ac:dyDescent="0.25">
      <c r="F805" s="82"/>
      <c r="G805" s="82"/>
      <c r="H805" s="97"/>
      <c r="I805" s="82"/>
      <c r="J805" s="82"/>
      <c r="K805" s="82"/>
      <c r="L805" s="82"/>
      <c r="M805" s="82"/>
      <c r="N805" s="82"/>
    </row>
    <row r="806" spans="6:14" ht="15" customHeight="1" x14ac:dyDescent="0.25">
      <c r="F806" s="82"/>
      <c r="G806" s="82"/>
      <c r="H806" s="97"/>
      <c r="I806" s="82"/>
      <c r="J806" s="82"/>
      <c r="K806" s="82"/>
      <c r="L806" s="82"/>
      <c r="M806" s="82"/>
      <c r="N806" s="82"/>
    </row>
    <row r="807" spans="6:14" ht="15" customHeight="1" x14ac:dyDescent="0.25">
      <c r="F807" s="82"/>
      <c r="G807" s="82"/>
      <c r="H807" s="97"/>
      <c r="I807" s="82"/>
      <c r="J807" s="82"/>
      <c r="K807" s="82"/>
      <c r="L807" s="82"/>
      <c r="M807" s="82"/>
      <c r="N807" s="82"/>
    </row>
    <row r="808" spans="6:14" ht="15" customHeight="1" x14ac:dyDescent="0.25">
      <c r="F808" s="82"/>
      <c r="G808" s="82"/>
      <c r="H808" s="97"/>
      <c r="I808" s="82"/>
      <c r="J808" s="82"/>
      <c r="K808" s="82"/>
      <c r="L808" s="82"/>
      <c r="M808" s="82"/>
      <c r="N808" s="82"/>
    </row>
    <row r="809" spans="6:14" ht="15" customHeight="1" x14ac:dyDescent="0.25">
      <c r="F809" s="82"/>
      <c r="G809" s="82"/>
      <c r="H809" s="97"/>
      <c r="I809" s="82"/>
      <c r="J809" s="82"/>
      <c r="K809" s="82"/>
      <c r="L809" s="82"/>
      <c r="M809" s="82"/>
      <c r="N809" s="82"/>
    </row>
    <row r="810" spans="6:14" ht="15" customHeight="1" x14ac:dyDescent="0.25">
      <c r="F810" s="82"/>
      <c r="G810" s="82"/>
      <c r="H810" s="97"/>
      <c r="I810" s="82"/>
      <c r="J810" s="82"/>
      <c r="K810" s="82"/>
      <c r="L810" s="82"/>
      <c r="M810" s="82"/>
      <c r="N810" s="82"/>
    </row>
    <row r="811" spans="6:14" ht="15" customHeight="1" x14ac:dyDescent="0.25">
      <c r="F811" s="82"/>
      <c r="G811" s="82"/>
      <c r="H811" s="97"/>
      <c r="I811" s="82"/>
      <c r="J811" s="82"/>
      <c r="K811" s="82"/>
      <c r="L811" s="82"/>
      <c r="M811" s="82"/>
      <c r="N811" s="82"/>
    </row>
    <row r="812" spans="6:14" ht="15" customHeight="1" x14ac:dyDescent="0.25">
      <c r="F812" s="82"/>
      <c r="G812" s="82"/>
      <c r="H812" s="97"/>
      <c r="I812" s="82"/>
      <c r="J812" s="82"/>
      <c r="K812" s="82"/>
      <c r="L812" s="82"/>
      <c r="M812" s="82"/>
      <c r="N812" s="82"/>
    </row>
    <row r="813" spans="6:14" ht="15" customHeight="1" x14ac:dyDescent="0.25">
      <c r="F813" s="82"/>
      <c r="G813" s="82"/>
      <c r="H813" s="97"/>
      <c r="I813" s="82"/>
      <c r="J813" s="82"/>
      <c r="K813" s="82"/>
      <c r="L813" s="82"/>
      <c r="M813" s="82"/>
      <c r="N813" s="82"/>
    </row>
    <row r="814" spans="6:14" ht="15" customHeight="1" x14ac:dyDescent="0.25">
      <c r="F814" s="82"/>
      <c r="G814" s="82"/>
      <c r="H814" s="97"/>
      <c r="I814" s="82"/>
      <c r="J814" s="82"/>
      <c r="K814" s="82"/>
      <c r="L814" s="82"/>
      <c r="M814" s="82"/>
      <c r="N814" s="82"/>
    </row>
    <row r="815" spans="6:14" ht="15" customHeight="1" x14ac:dyDescent="0.25">
      <c r="F815" s="82"/>
      <c r="G815" s="82"/>
      <c r="H815" s="97"/>
      <c r="I815" s="82"/>
      <c r="J815" s="82"/>
      <c r="K815" s="82"/>
      <c r="L815" s="82"/>
      <c r="M815" s="82"/>
      <c r="N815" s="82"/>
    </row>
    <row r="816" spans="6:14" ht="15" customHeight="1" x14ac:dyDescent="0.25">
      <c r="F816" s="82"/>
      <c r="G816" s="82"/>
      <c r="H816" s="97"/>
      <c r="I816" s="82"/>
      <c r="J816" s="82"/>
      <c r="K816" s="82"/>
      <c r="L816" s="82"/>
      <c r="M816" s="82"/>
      <c r="N816" s="82"/>
    </row>
    <row r="817" spans="6:14" ht="15" customHeight="1" x14ac:dyDescent="0.25">
      <c r="F817" s="82"/>
      <c r="G817" s="82"/>
      <c r="H817" s="97"/>
      <c r="I817" s="82"/>
      <c r="J817" s="82"/>
      <c r="K817" s="82"/>
      <c r="L817" s="82"/>
      <c r="M817" s="82"/>
      <c r="N817" s="82"/>
    </row>
    <row r="818" spans="6:14" ht="15" customHeight="1" x14ac:dyDescent="0.25">
      <c r="F818" s="82"/>
      <c r="G818" s="82"/>
      <c r="H818" s="97"/>
      <c r="I818" s="82"/>
      <c r="J818" s="82"/>
      <c r="K818" s="82"/>
      <c r="L818" s="82"/>
      <c r="M818" s="82"/>
      <c r="N818" s="82"/>
    </row>
    <row r="819" spans="6:14" ht="15" customHeight="1" x14ac:dyDescent="0.25">
      <c r="F819" s="82"/>
      <c r="G819" s="82"/>
      <c r="H819" s="97"/>
      <c r="I819" s="82"/>
      <c r="J819" s="82"/>
      <c r="K819" s="82"/>
      <c r="L819" s="82"/>
      <c r="M819" s="82"/>
      <c r="N819" s="82"/>
    </row>
    <row r="820" spans="6:14" ht="15" customHeight="1" x14ac:dyDescent="0.25">
      <c r="F820" s="82"/>
      <c r="G820" s="82"/>
      <c r="H820" s="97"/>
      <c r="I820" s="82"/>
      <c r="J820" s="82"/>
      <c r="K820" s="82"/>
      <c r="L820" s="82"/>
      <c r="M820" s="82"/>
      <c r="N820" s="82"/>
    </row>
    <row r="821" spans="6:14" ht="15" customHeight="1" x14ac:dyDescent="0.25">
      <c r="F821" s="82"/>
      <c r="G821" s="82"/>
      <c r="H821" s="97"/>
      <c r="I821" s="82"/>
      <c r="J821" s="82"/>
      <c r="K821" s="82"/>
      <c r="L821" s="82"/>
      <c r="M821" s="82"/>
      <c r="N821" s="82"/>
    </row>
    <row r="822" spans="6:14" ht="15" customHeight="1" x14ac:dyDescent="0.25">
      <c r="F822" s="82"/>
      <c r="G822" s="82"/>
      <c r="H822" s="97"/>
      <c r="I822" s="82"/>
      <c r="J822" s="82"/>
      <c r="K822" s="82"/>
      <c r="L822" s="82"/>
      <c r="M822" s="82"/>
      <c r="N822" s="82"/>
    </row>
    <row r="823" spans="6:14" ht="15" customHeight="1" x14ac:dyDescent="0.25">
      <c r="F823" s="82"/>
      <c r="G823" s="82"/>
      <c r="H823" s="97"/>
      <c r="I823" s="82"/>
      <c r="J823" s="82"/>
      <c r="K823" s="82"/>
      <c r="L823" s="82"/>
      <c r="M823" s="82"/>
      <c r="N823" s="82"/>
    </row>
    <row r="824" spans="6:14" ht="15" customHeight="1" x14ac:dyDescent="0.25">
      <c r="F824" s="82"/>
      <c r="G824" s="82"/>
      <c r="H824" s="97"/>
      <c r="I824" s="82"/>
      <c r="J824" s="82"/>
      <c r="K824" s="82"/>
      <c r="L824" s="82"/>
      <c r="M824" s="82"/>
      <c r="N824" s="82"/>
    </row>
    <row r="825" spans="6:14" ht="15" customHeight="1" x14ac:dyDescent="0.25">
      <c r="F825" s="82"/>
      <c r="G825" s="82"/>
      <c r="H825" s="97"/>
      <c r="I825" s="82"/>
      <c r="J825" s="82"/>
      <c r="K825" s="82"/>
      <c r="L825" s="82"/>
      <c r="M825" s="82"/>
      <c r="N825" s="82"/>
    </row>
    <row r="826" spans="6:14" ht="15" customHeight="1" x14ac:dyDescent="0.25">
      <c r="F826" s="82"/>
      <c r="G826" s="82"/>
      <c r="H826" s="97"/>
      <c r="I826" s="82"/>
      <c r="J826" s="82"/>
      <c r="K826" s="82"/>
      <c r="L826" s="82"/>
      <c r="M826" s="82"/>
      <c r="N826" s="82"/>
    </row>
    <row r="827" spans="6:14" ht="15" customHeight="1" x14ac:dyDescent="0.25">
      <c r="F827" s="82"/>
      <c r="G827" s="82"/>
      <c r="H827" s="97"/>
      <c r="I827" s="82"/>
      <c r="J827" s="82"/>
      <c r="K827" s="82"/>
      <c r="L827" s="82"/>
      <c r="M827" s="82"/>
      <c r="N827" s="82"/>
    </row>
    <row r="828" spans="6:14" ht="15" customHeight="1" x14ac:dyDescent="0.25">
      <c r="F828" s="82"/>
      <c r="G828" s="82"/>
      <c r="H828" s="97"/>
      <c r="I828" s="82"/>
      <c r="J828" s="82"/>
      <c r="K828" s="82"/>
      <c r="L828" s="82"/>
      <c r="M828" s="82"/>
      <c r="N828" s="82"/>
    </row>
    <row r="829" spans="6:14" ht="15" customHeight="1" x14ac:dyDescent="0.25">
      <c r="F829" s="82"/>
      <c r="G829" s="82"/>
      <c r="H829" s="97"/>
      <c r="I829" s="82"/>
      <c r="J829" s="82"/>
      <c r="K829" s="82"/>
      <c r="L829" s="82"/>
      <c r="M829" s="82"/>
      <c r="N829" s="82"/>
    </row>
    <row r="830" spans="6:14" ht="15" customHeight="1" x14ac:dyDescent="0.25">
      <c r="F830" s="82"/>
      <c r="G830" s="82"/>
      <c r="H830" s="97"/>
      <c r="I830" s="82"/>
      <c r="J830" s="82"/>
      <c r="K830" s="82"/>
      <c r="L830" s="82"/>
      <c r="M830" s="82"/>
      <c r="N830" s="82"/>
    </row>
    <row r="831" spans="6:14" ht="15" customHeight="1" x14ac:dyDescent="0.25">
      <c r="F831" s="82"/>
      <c r="G831" s="82"/>
      <c r="H831" s="97"/>
      <c r="I831" s="82"/>
      <c r="J831" s="82"/>
      <c r="K831" s="82"/>
      <c r="L831" s="82"/>
      <c r="M831" s="82"/>
      <c r="N831" s="82"/>
    </row>
    <row r="832" spans="6:14" ht="15" customHeight="1" x14ac:dyDescent="0.25">
      <c r="F832" s="82"/>
      <c r="G832" s="82"/>
      <c r="H832" s="97"/>
      <c r="I832" s="82"/>
      <c r="J832" s="82"/>
      <c r="K832" s="82"/>
      <c r="L832" s="82"/>
      <c r="M832" s="82"/>
      <c r="N832" s="82"/>
    </row>
    <row r="833" spans="6:14" ht="15" customHeight="1" x14ac:dyDescent="0.25">
      <c r="F833" s="82"/>
      <c r="G833" s="82"/>
      <c r="H833" s="97"/>
      <c r="I833" s="82"/>
      <c r="J833" s="82"/>
      <c r="K833" s="82"/>
      <c r="L833" s="82"/>
      <c r="M833" s="82"/>
      <c r="N833" s="82"/>
    </row>
    <row r="834" spans="6:14" ht="15" customHeight="1" x14ac:dyDescent="0.25">
      <c r="F834" s="82"/>
      <c r="G834" s="82"/>
      <c r="H834" s="97"/>
      <c r="I834" s="82"/>
      <c r="J834" s="82"/>
      <c r="K834" s="82"/>
      <c r="L834" s="82"/>
      <c r="M834" s="82"/>
      <c r="N834" s="82"/>
    </row>
    <row r="835" spans="6:14" ht="15" customHeight="1" x14ac:dyDescent="0.25">
      <c r="F835" s="82"/>
      <c r="G835" s="82"/>
      <c r="H835" s="97"/>
      <c r="I835" s="82"/>
      <c r="J835" s="82"/>
      <c r="K835" s="82"/>
      <c r="L835" s="82"/>
      <c r="M835" s="82"/>
      <c r="N835" s="82"/>
    </row>
    <row r="836" spans="6:14" ht="15" customHeight="1" x14ac:dyDescent="0.25">
      <c r="F836" s="82"/>
      <c r="G836" s="82"/>
      <c r="H836" s="97"/>
      <c r="I836" s="82"/>
      <c r="J836" s="82"/>
      <c r="K836" s="82"/>
      <c r="L836" s="82"/>
      <c r="M836" s="82"/>
      <c r="N836" s="82"/>
    </row>
    <row r="837" spans="6:14" ht="15" customHeight="1" x14ac:dyDescent="0.25">
      <c r="F837" s="82"/>
      <c r="G837" s="82"/>
      <c r="H837" s="97"/>
      <c r="I837" s="82"/>
      <c r="J837" s="82"/>
      <c r="K837" s="82"/>
      <c r="L837" s="82"/>
      <c r="M837" s="82"/>
      <c r="N837" s="82"/>
    </row>
    <row r="838" spans="6:14" ht="15" customHeight="1" x14ac:dyDescent="0.25">
      <c r="F838" s="82"/>
      <c r="G838" s="82"/>
      <c r="H838" s="97"/>
      <c r="I838" s="82"/>
      <c r="J838" s="82"/>
      <c r="K838" s="82"/>
      <c r="L838" s="82"/>
      <c r="M838" s="82"/>
      <c r="N838" s="82"/>
    </row>
    <row r="839" spans="6:14" ht="15" customHeight="1" x14ac:dyDescent="0.25">
      <c r="F839" s="82"/>
      <c r="G839" s="82"/>
      <c r="H839" s="97"/>
      <c r="I839" s="82"/>
      <c r="J839" s="82"/>
      <c r="K839" s="82"/>
      <c r="L839" s="82"/>
      <c r="M839" s="82"/>
      <c r="N839" s="82"/>
    </row>
    <row r="840" spans="6:14" ht="15" customHeight="1" x14ac:dyDescent="0.25">
      <c r="F840" s="82"/>
      <c r="G840" s="82"/>
      <c r="H840" s="97"/>
      <c r="I840" s="82"/>
      <c r="J840" s="82"/>
      <c r="K840" s="82"/>
      <c r="L840" s="82"/>
      <c r="M840" s="82"/>
      <c r="N840" s="82"/>
    </row>
    <row r="841" spans="6:14" ht="15" customHeight="1" x14ac:dyDescent="0.25">
      <c r="F841" s="82"/>
      <c r="G841" s="82"/>
      <c r="H841" s="97"/>
      <c r="I841" s="82"/>
      <c r="J841" s="82"/>
      <c r="K841" s="82"/>
      <c r="L841" s="82"/>
      <c r="M841" s="82"/>
      <c r="N841" s="82"/>
    </row>
    <row r="842" spans="6:14" ht="15" customHeight="1" x14ac:dyDescent="0.25">
      <c r="F842" s="82"/>
      <c r="G842" s="82"/>
      <c r="H842" s="97"/>
      <c r="I842" s="82"/>
      <c r="J842" s="82"/>
      <c r="K842" s="82"/>
      <c r="L842" s="82"/>
      <c r="M842" s="82"/>
      <c r="N842" s="82"/>
    </row>
    <row r="843" spans="6:14" ht="15" customHeight="1" x14ac:dyDescent="0.25">
      <c r="F843" s="82"/>
      <c r="G843" s="82"/>
      <c r="H843" s="97"/>
      <c r="I843" s="82"/>
      <c r="J843" s="82"/>
      <c r="K843" s="82"/>
      <c r="L843" s="82"/>
      <c r="M843" s="82"/>
      <c r="N843" s="82"/>
    </row>
    <row r="844" spans="6:14" ht="15" customHeight="1" x14ac:dyDescent="0.25">
      <c r="F844" s="82"/>
      <c r="G844" s="82"/>
      <c r="H844" s="97"/>
      <c r="I844" s="82"/>
      <c r="J844" s="82"/>
      <c r="K844" s="82"/>
      <c r="L844" s="82"/>
      <c r="M844" s="82"/>
      <c r="N844" s="82"/>
    </row>
    <row r="845" spans="6:14" ht="15" customHeight="1" x14ac:dyDescent="0.25">
      <c r="F845" s="82"/>
      <c r="G845" s="82"/>
      <c r="H845" s="97"/>
      <c r="I845" s="82"/>
      <c r="J845" s="82"/>
      <c r="K845" s="82"/>
      <c r="L845" s="82"/>
      <c r="M845" s="82"/>
      <c r="N845" s="82"/>
    </row>
    <row r="846" spans="6:14" ht="15" customHeight="1" x14ac:dyDescent="0.25">
      <c r="F846" s="82"/>
      <c r="G846" s="82"/>
      <c r="H846" s="97"/>
      <c r="I846" s="82"/>
      <c r="J846" s="82"/>
      <c r="K846" s="82"/>
      <c r="L846" s="82"/>
      <c r="M846" s="82"/>
      <c r="N846" s="82"/>
    </row>
    <row r="847" spans="6:14" ht="15" customHeight="1" x14ac:dyDescent="0.25">
      <c r="F847" s="82"/>
      <c r="G847" s="82"/>
      <c r="H847" s="97"/>
      <c r="I847" s="82"/>
      <c r="J847" s="82"/>
      <c r="K847" s="82"/>
      <c r="L847" s="82"/>
      <c r="M847" s="82"/>
      <c r="N847" s="82"/>
    </row>
    <row r="848" spans="6:14" ht="15" customHeight="1" x14ac:dyDescent="0.25">
      <c r="F848" s="82"/>
      <c r="G848" s="82"/>
      <c r="H848" s="97"/>
      <c r="I848" s="82"/>
      <c r="J848" s="82"/>
      <c r="K848" s="82"/>
      <c r="L848" s="82"/>
      <c r="M848" s="82"/>
      <c r="N848" s="82"/>
    </row>
    <row r="849" spans="6:14" ht="15" customHeight="1" x14ac:dyDescent="0.25">
      <c r="F849" s="82"/>
      <c r="G849" s="82"/>
      <c r="H849" s="97"/>
      <c r="I849" s="82"/>
      <c r="J849" s="82"/>
      <c r="K849" s="82"/>
      <c r="L849" s="82"/>
      <c r="M849" s="82"/>
      <c r="N849" s="82"/>
    </row>
    <row r="850" spans="6:14" ht="15" customHeight="1" x14ac:dyDescent="0.25">
      <c r="F850" s="82"/>
      <c r="G850" s="82"/>
      <c r="H850" s="97"/>
      <c r="I850" s="82"/>
      <c r="J850" s="82"/>
      <c r="K850" s="82"/>
      <c r="L850" s="82"/>
      <c r="M850" s="82"/>
      <c r="N850" s="82"/>
    </row>
    <row r="851" spans="6:14" ht="15" customHeight="1" x14ac:dyDescent="0.25">
      <c r="F851" s="82"/>
      <c r="G851" s="82"/>
      <c r="H851" s="97"/>
      <c r="I851" s="82"/>
      <c r="J851" s="82"/>
      <c r="K851" s="82"/>
      <c r="L851" s="82"/>
      <c r="M851" s="82"/>
      <c r="N851" s="82"/>
    </row>
    <row r="852" spans="6:14" ht="15" customHeight="1" x14ac:dyDescent="0.25">
      <c r="F852" s="82"/>
      <c r="G852" s="82"/>
      <c r="H852" s="97"/>
      <c r="I852" s="82"/>
      <c r="J852" s="82"/>
      <c r="K852" s="82"/>
      <c r="L852" s="82"/>
      <c r="M852" s="82"/>
      <c r="N852" s="82"/>
    </row>
    <row r="853" spans="6:14" ht="15" customHeight="1" x14ac:dyDescent="0.25">
      <c r="F853" s="82"/>
      <c r="G853" s="82"/>
      <c r="H853" s="97"/>
      <c r="I853" s="82"/>
      <c r="J853" s="82"/>
      <c r="K853" s="82"/>
      <c r="L853" s="82"/>
      <c r="M853" s="82"/>
      <c r="N853" s="82"/>
    </row>
    <row r="854" spans="6:14" ht="15" customHeight="1" x14ac:dyDescent="0.25">
      <c r="F854" s="82"/>
      <c r="G854" s="82"/>
      <c r="H854" s="97"/>
      <c r="I854" s="82"/>
      <c r="J854" s="82"/>
      <c r="K854" s="82"/>
      <c r="L854" s="82"/>
      <c r="M854" s="82"/>
      <c r="N854" s="82"/>
    </row>
    <row r="855" spans="6:14" ht="15" customHeight="1" x14ac:dyDescent="0.25">
      <c r="F855" s="82"/>
      <c r="G855" s="82"/>
      <c r="H855" s="97"/>
      <c r="I855" s="82"/>
      <c r="J855" s="82"/>
      <c r="K855" s="82"/>
      <c r="L855" s="82"/>
      <c r="M855" s="82"/>
      <c r="N855" s="82"/>
    </row>
    <row r="856" spans="6:14" ht="15" customHeight="1" x14ac:dyDescent="0.25">
      <c r="F856" s="82"/>
      <c r="G856" s="82"/>
      <c r="H856" s="97"/>
      <c r="I856" s="82"/>
      <c r="J856" s="82"/>
      <c r="K856" s="82"/>
      <c r="L856" s="82"/>
      <c r="M856" s="82"/>
      <c r="N856" s="82"/>
    </row>
    <row r="857" spans="6:14" ht="15" customHeight="1" x14ac:dyDescent="0.25">
      <c r="F857" s="82"/>
      <c r="G857" s="82"/>
      <c r="H857" s="97"/>
      <c r="I857" s="82"/>
      <c r="J857" s="82"/>
      <c r="K857" s="82"/>
      <c r="L857" s="82"/>
      <c r="M857" s="82"/>
      <c r="N857" s="82"/>
    </row>
    <row r="858" spans="6:14" ht="15" customHeight="1" x14ac:dyDescent="0.25">
      <c r="F858" s="82"/>
      <c r="G858" s="82"/>
      <c r="H858" s="97"/>
      <c r="I858" s="82"/>
      <c r="J858" s="82"/>
      <c r="K858" s="82"/>
      <c r="L858" s="82"/>
      <c r="M858" s="82"/>
      <c r="N858" s="82"/>
    </row>
    <row r="859" spans="6:14" ht="15" customHeight="1" x14ac:dyDescent="0.25">
      <c r="F859" s="82"/>
      <c r="G859" s="82"/>
      <c r="H859" s="97"/>
      <c r="I859" s="82"/>
      <c r="J859" s="82"/>
      <c r="K859" s="82"/>
      <c r="L859" s="82"/>
      <c r="M859" s="82"/>
      <c r="N859" s="82"/>
    </row>
    <row r="860" spans="6:14" ht="15" customHeight="1" x14ac:dyDescent="0.25">
      <c r="F860" s="82"/>
      <c r="G860" s="82"/>
      <c r="H860" s="97"/>
      <c r="I860" s="82"/>
      <c r="J860" s="82"/>
      <c r="K860" s="82"/>
      <c r="L860" s="82"/>
      <c r="M860" s="82"/>
      <c r="N860" s="82"/>
    </row>
    <row r="861" spans="6:14" ht="15" customHeight="1" x14ac:dyDescent="0.25">
      <c r="F861" s="82"/>
      <c r="G861" s="82"/>
      <c r="H861" s="97"/>
      <c r="I861" s="82"/>
      <c r="J861" s="82"/>
      <c r="K861" s="82"/>
      <c r="L861" s="82"/>
      <c r="M861" s="82"/>
      <c r="N861" s="82"/>
    </row>
    <row r="862" spans="6:14" ht="15" customHeight="1" x14ac:dyDescent="0.25">
      <c r="F862" s="82"/>
      <c r="G862" s="82"/>
      <c r="H862" s="97"/>
      <c r="I862" s="82"/>
      <c r="J862" s="82"/>
      <c r="K862" s="82"/>
      <c r="L862" s="82"/>
      <c r="M862" s="82"/>
      <c r="N862" s="82"/>
    </row>
    <row r="863" spans="6:14" ht="15" customHeight="1" x14ac:dyDescent="0.25">
      <c r="F863" s="82"/>
      <c r="G863" s="82"/>
      <c r="H863" s="97"/>
      <c r="I863" s="82"/>
      <c r="J863" s="82"/>
      <c r="K863" s="82"/>
      <c r="L863" s="82"/>
      <c r="M863" s="82"/>
      <c r="N863" s="82"/>
    </row>
    <row r="864" spans="6:14" ht="15" customHeight="1" x14ac:dyDescent="0.25">
      <c r="F864" s="82"/>
      <c r="G864" s="82"/>
      <c r="H864" s="97"/>
      <c r="I864" s="82"/>
      <c r="J864" s="82"/>
      <c r="K864" s="82"/>
      <c r="L864" s="82"/>
      <c r="M864" s="82"/>
      <c r="N864" s="82"/>
    </row>
    <row r="865" spans="6:14" ht="15" customHeight="1" x14ac:dyDescent="0.25">
      <c r="F865" s="82"/>
      <c r="G865" s="82"/>
      <c r="H865" s="97"/>
      <c r="I865" s="82"/>
      <c r="J865" s="82"/>
      <c r="K865" s="82"/>
      <c r="L865" s="82"/>
      <c r="M865" s="82"/>
      <c r="N865" s="82"/>
    </row>
    <row r="866" spans="6:14" ht="15" customHeight="1" x14ac:dyDescent="0.25">
      <c r="F866" s="82"/>
      <c r="G866" s="82"/>
      <c r="H866" s="97"/>
      <c r="I866" s="82"/>
      <c r="J866" s="82"/>
      <c r="K866" s="82"/>
      <c r="L866" s="82"/>
      <c r="M866" s="82"/>
      <c r="N866" s="82"/>
    </row>
    <row r="867" spans="6:14" ht="15" customHeight="1" x14ac:dyDescent="0.25">
      <c r="F867" s="82"/>
      <c r="G867" s="82"/>
      <c r="H867" s="97"/>
      <c r="I867" s="82"/>
      <c r="J867" s="82"/>
      <c r="K867" s="82"/>
      <c r="L867" s="82"/>
      <c r="M867" s="82"/>
      <c r="N867" s="82"/>
    </row>
    <row r="868" spans="6:14" ht="15" customHeight="1" x14ac:dyDescent="0.25">
      <c r="F868" s="82"/>
      <c r="G868" s="82"/>
      <c r="H868" s="97"/>
      <c r="I868" s="82"/>
      <c r="J868" s="82"/>
      <c r="K868" s="82"/>
      <c r="L868" s="82"/>
      <c r="M868" s="82"/>
      <c r="N868" s="82"/>
    </row>
    <row r="869" spans="6:14" ht="15" customHeight="1" x14ac:dyDescent="0.25">
      <c r="F869" s="82"/>
      <c r="G869" s="82"/>
      <c r="H869" s="97"/>
      <c r="I869" s="82"/>
      <c r="J869" s="82"/>
      <c r="K869" s="82"/>
      <c r="L869" s="82"/>
      <c r="M869" s="82"/>
      <c r="N869" s="82"/>
    </row>
    <row r="870" spans="6:14" ht="15" customHeight="1" x14ac:dyDescent="0.25">
      <c r="F870" s="82"/>
      <c r="G870" s="82"/>
      <c r="H870" s="97"/>
      <c r="I870" s="82"/>
      <c r="J870" s="82"/>
      <c r="K870" s="82"/>
      <c r="L870" s="82"/>
      <c r="M870" s="82"/>
      <c r="N870" s="82"/>
    </row>
    <row r="871" spans="6:14" ht="15" customHeight="1" x14ac:dyDescent="0.25">
      <c r="F871" s="82"/>
      <c r="G871" s="82"/>
      <c r="H871" s="97"/>
      <c r="I871" s="82"/>
      <c r="J871" s="82"/>
      <c r="K871" s="82"/>
      <c r="L871" s="82"/>
      <c r="M871" s="82"/>
      <c r="N871" s="82"/>
    </row>
    <row r="872" spans="6:14" ht="15" customHeight="1" x14ac:dyDescent="0.25">
      <c r="F872" s="82"/>
      <c r="G872" s="82"/>
      <c r="H872" s="97"/>
      <c r="I872" s="82"/>
      <c r="J872" s="82"/>
      <c r="K872" s="82"/>
      <c r="L872" s="82"/>
      <c r="M872" s="82"/>
      <c r="N872" s="82"/>
    </row>
    <row r="873" spans="6:14" ht="15" customHeight="1" x14ac:dyDescent="0.25">
      <c r="F873" s="82"/>
      <c r="G873" s="82"/>
      <c r="H873" s="97"/>
      <c r="I873" s="82"/>
      <c r="J873" s="82"/>
      <c r="K873" s="82"/>
      <c r="L873" s="82"/>
      <c r="M873" s="82"/>
      <c r="N873" s="82"/>
    </row>
    <row r="874" spans="6:14" ht="15" customHeight="1" x14ac:dyDescent="0.25">
      <c r="F874" s="82"/>
      <c r="G874" s="82"/>
      <c r="H874" s="97"/>
      <c r="I874" s="82"/>
      <c r="J874" s="82"/>
      <c r="K874" s="82"/>
      <c r="L874" s="82"/>
      <c r="M874" s="82"/>
      <c r="N874" s="82"/>
    </row>
    <row r="875" spans="6:14" ht="15" customHeight="1" x14ac:dyDescent="0.25">
      <c r="F875" s="82"/>
      <c r="G875" s="82"/>
      <c r="H875" s="97"/>
      <c r="I875" s="82"/>
      <c r="J875" s="82"/>
      <c r="K875" s="82"/>
      <c r="L875" s="82"/>
      <c r="M875" s="82"/>
      <c r="N875" s="82"/>
    </row>
    <row r="876" spans="6:14" ht="15" customHeight="1" x14ac:dyDescent="0.25">
      <c r="F876" s="82"/>
      <c r="G876" s="82"/>
      <c r="H876" s="97"/>
      <c r="I876" s="82"/>
      <c r="J876" s="82"/>
      <c r="K876" s="82"/>
      <c r="L876" s="82"/>
      <c r="M876" s="82"/>
      <c r="N876" s="82"/>
    </row>
    <row r="877" spans="6:14" ht="15" customHeight="1" x14ac:dyDescent="0.25">
      <c r="F877" s="82"/>
      <c r="G877" s="82"/>
      <c r="H877" s="97"/>
      <c r="I877" s="82"/>
      <c r="J877" s="82"/>
      <c r="K877" s="82"/>
      <c r="L877" s="82"/>
      <c r="M877" s="82"/>
      <c r="N877" s="82"/>
    </row>
    <row r="878" spans="6:14" ht="15" customHeight="1" x14ac:dyDescent="0.25">
      <c r="F878" s="82"/>
      <c r="G878" s="82"/>
      <c r="H878" s="97"/>
      <c r="I878" s="82"/>
      <c r="J878" s="82"/>
      <c r="K878" s="82"/>
      <c r="L878" s="82"/>
      <c r="M878" s="82"/>
      <c r="N878" s="82"/>
    </row>
    <row r="879" spans="6:14" ht="15" customHeight="1" x14ac:dyDescent="0.25">
      <c r="F879" s="82"/>
      <c r="G879" s="82"/>
      <c r="H879" s="97"/>
      <c r="I879" s="82"/>
      <c r="J879" s="82"/>
      <c r="K879" s="82"/>
      <c r="L879" s="82"/>
      <c r="M879" s="82"/>
      <c r="N879" s="82"/>
    </row>
    <row r="880" spans="6:14" ht="15" customHeight="1" x14ac:dyDescent="0.25">
      <c r="F880" s="82"/>
      <c r="G880" s="82"/>
      <c r="H880" s="97"/>
      <c r="I880" s="82"/>
      <c r="J880" s="82"/>
      <c r="K880" s="82"/>
      <c r="L880" s="82"/>
      <c r="M880" s="82"/>
      <c r="N880" s="82"/>
    </row>
    <row r="881" spans="6:14" ht="15" customHeight="1" x14ac:dyDescent="0.25">
      <c r="F881" s="82"/>
      <c r="G881" s="82"/>
      <c r="H881" s="97"/>
      <c r="I881" s="82"/>
      <c r="J881" s="82"/>
      <c r="K881" s="82"/>
      <c r="L881" s="82"/>
      <c r="M881" s="82"/>
      <c r="N881" s="82"/>
    </row>
    <row r="882" spans="6:14" ht="15" customHeight="1" x14ac:dyDescent="0.25">
      <c r="F882" s="82"/>
      <c r="G882" s="82"/>
      <c r="H882" s="97"/>
      <c r="I882" s="82"/>
      <c r="J882" s="82"/>
      <c r="K882" s="82"/>
      <c r="L882" s="82"/>
      <c r="M882" s="82"/>
      <c r="N882" s="82"/>
    </row>
    <row r="883" spans="6:14" ht="15" customHeight="1" x14ac:dyDescent="0.25">
      <c r="F883" s="82"/>
      <c r="G883" s="82"/>
      <c r="H883" s="97"/>
      <c r="I883" s="82"/>
      <c r="J883" s="82"/>
      <c r="K883" s="82"/>
      <c r="L883" s="82"/>
      <c r="M883" s="82"/>
      <c r="N883" s="82"/>
    </row>
    <row r="884" spans="6:14" ht="15" customHeight="1" x14ac:dyDescent="0.25">
      <c r="F884" s="82"/>
      <c r="G884" s="82"/>
      <c r="H884" s="97"/>
      <c r="I884" s="82"/>
      <c r="J884" s="82"/>
      <c r="K884" s="82"/>
      <c r="L884" s="82"/>
      <c r="M884" s="82"/>
      <c r="N884" s="82"/>
    </row>
    <row r="885" spans="6:14" ht="15" customHeight="1" x14ac:dyDescent="0.25">
      <c r="F885" s="82"/>
      <c r="G885" s="82"/>
      <c r="H885" s="97"/>
      <c r="I885" s="82"/>
      <c r="J885" s="82"/>
      <c r="K885" s="82"/>
      <c r="L885" s="82"/>
      <c r="M885" s="82"/>
      <c r="N885" s="82"/>
    </row>
    <row r="886" spans="6:14" ht="15" customHeight="1" x14ac:dyDescent="0.25">
      <c r="F886" s="82"/>
      <c r="G886" s="82"/>
      <c r="H886" s="97"/>
      <c r="I886" s="82"/>
      <c r="J886" s="82"/>
      <c r="K886" s="82"/>
      <c r="L886" s="82"/>
      <c r="M886" s="82"/>
      <c r="N886" s="82"/>
    </row>
    <row r="887" spans="6:14" ht="15" customHeight="1" x14ac:dyDescent="0.25">
      <c r="F887" s="82"/>
      <c r="G887" s="82"/>
      <c r="H887" s="97"/>
      <c r="I887" s="82"/>
      <c r="J887" s="82"/>
      <c r="K887" s="82"/>
      <c r="L887" s="82"/>
      <c r="M887" s="82"/>
      <c r="N887" s="82"/>
    </row>
    <row r="888" spans="6:14" ht="15" customHeight="1" x14ac:dyDescent="0.25">
      <c r="F888" s="82"/>
      <c r="G888" s="82"/>
      <c r="H888" s="97"/>
      <c r="I888" s="82"/>
      <c r="J888" s="82"/>
      <c r="K888" s="82"/>
      <c r="L888" s="82"/>
      <c r="M888" s="82"/>
      <c r="N888" s="82"/>
    </row>
    <row r="889" spans="6:14" ht="15" customHeight="1" x14ac:dyDescent="0.25">
      <c r="F889" s="82"/>
      <c r="G889" s="82"/>
      <c r="H889" s="97"/>
      <c r="I889" s="82"/>
      <c r="J889" s="82"/>
      <c r="K889" s="82"/>
      <c r="L889" s="82"/>
      <c r="M889" s="82"/>
      <c r="N889" s="82"/>
    </row>
    <row r="890" spans="6:14" ht="15" customHeight="1" x14ac:dyDescent="0.25">
      <c r="F890" s="82"/>
      <c r="G890" s="82"/>
      <c r="H890" s="97"/>
      <c r="I890" s="82"/>
      <c r="J890" s="82"/>
      <c r="K890" s="82"/>
      <c r="L890" s="82"/>
      <c r="M890" s="82"/>
      <c r="N890" s="82"/>
    </row>
  </sheetData>
  <mergeCells count="1">
    <mergeCell ref="D2:E2"/>
  </mergeCells>
  <dataValidations count="1">
    <dataValidation type="list" allowBlank="1" showInputMessage="1" showErrorMessage="1" sqref="B3 B8" xr:uid="{00000000-0002-0000-0E00-000000000000}">
      <formula1>Pay_Item_Search_List</formula1>
    </dataValidation>
  </dataValidations>
  <pageMargins left="0.7" right="0.7" top="0.75" bottom="0.75" header="0.3" footer="0.3"/>
  <pageSetup fitToHeight="0" orientation="portrait" r:id="rId2"/>
  <headerFooter>
    <oddHeader>&amp;CEstimate this is a test</oddHeader>
  </headerFooter>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8E357-343C-46D9-8A47-9B9927C6B102}">
  <sheetPr codeName="Sheet15"/>
  <dimension ref="A1:O217"/>
  <sheetViews>
    <sheetView topLeftCell="A163" workbookViewId="0">
      <selection activeCell="B4" sqref="B4"/>
    </sheetView>
  </sheetViews>
  <sheetFormatPr defaultColWidth="9.140625" defaultRowHeight="15" x14ac:dyDescent="0.25"/>
  <cols>
    <col min="1" max="1" width="13.28515625" style="204" customWidth="1"/>
    <col min="2" max="2" width="45.7109375" style="210" customWidth="1"/>
    <col min="3" max="3" width="6.28515625" style="210" customWidth="1"/>
    <col min="4" max="13" width="7.42578125" style="204" customWidth="1"/>
    <col min="14" max="16384" width="9.140625" style="204"/>
  </cols>
  <sheetData>
    <row r="1" spans="1:15" x14ac:dyDescent="0.25">
      <c r="A1" s="35"/>
      <c r="B1" s="205" t="s">
        <v>14592</v>
      </c>
      <c r="C1" s="205" t="s">
        <v>22</v>
      </c>
      <c r="D1" s="206" t="s">
        <v>14593</v>
      </c>
      <c r="E1" s="206" t="s">
        <v>14594</v>
      </c>
      <c r="F1" s="206" t="s">
        <v>14595</v>
      </c>
      <c r="G1" s="206" t="s">
        <v>14596</v>
      </c>
      <c r="H1" s="206" t="s">
        <v>14597</v>
      </c>
      <c r="I1" s="206" t="s">
        <v>14598</v>
      </c>
      <c r="J1" s="206" t="s">
        <v>14599</v>
      </c>
      <c r="K1" s="206" t="s">
        <v>14600</v>
      </c>
      <c r="L1" s="206" t="s">
        <v>14601</v>
      </c>
      <c r="M1" s="206" t="s">
        <v>14602</v>
      </c>
    </row>
    <row r="2" spans="1:15" ht="16.5" x14ac:dyDescent="0.3">
      <c r="A2" s="260" t="s">
        <v>5412</v>
      </c>
      <c r="B2" s="261" t="s">
        <v>14732</v>
      </c>
      <c r="C2" s="207"/>
      <c r="D2" s="35"/>
      <c r="E2" s="35"/>
      <c r="F2" s="35"/>
      <c r="G2" s="35"/>
      <c r="H2" s="35"/>
      <c r="I2" s="35"/>
      <c r="J2" s="35"/>
      <c r="K2" s="35"/>
      <c r="L2" s="35"/>
      <c r="M2" s="35"/>
      <c r="N2" s="208"/>
      <c r="O2" s="208"/>
    </row>
    <row r="3" spans="1:15" ht="16.5" x14ac:dyDescent="0.3">
      <c r="A3" s="260" t="s">
        <v>5417</v>
      </c>
      <c r="B3" s="261" t="s">
        <v>5475</v>
      </c>
      <c r="C3" s="207"/>
      <c r="D3" s="35"/>
      <c r="E3" s="35"/>
      <c r="F3" s="35"/>
      <c r="G3" s="35"/>
      <c r="H3" s="35"/>
      <c r="I3" s="35"/>
      <c r="J3" s="35"/>
      <c r="K3" s="35"/>
      <c r="L3" s="35"/>
      <c r="M3" s="35"/>
      <c r="N3" s="208"/>
      <c r="O3" s="208"/>
    </row>
    <row r="4" spans="1:15" ht="16.5" x14ac:dyDescent="0.3">
      <c r="A4" s="260" t="s">
        <v>0</v>
      </c>
      <c r="B4" s="261" t="s">
        <v>5475</v>
      </c>
      <c r="C4" s="207"/>
      <c r="D4" s="35"/>
      <c r="E4" s="35"/>
      <c r="F4" s="35"/>
      <c r="G4" s="35"/>
      <c r="H4" s="35"/>
      <c r="I4" s="35"/>
      <c r="J4" s="35"/>
      <c r="K4" s="35"/>
      <c r="L4" s="35"/>
      <c r="M4" s="35"/>
      <c r="N4" s="208"/>
      <c r="O4" s="208"/>
    </row>
    <row r="5" spans="1:15" ht="16.5" x14ac:dyDescent="0.3">
      <c r="A5" s="260" t="s">
        <v>10</v>
      </c>
      <c r="B5" s="261" t="s">
        <v>5475</v>
      </c>
      <c r="C5" s="207"/>
      <c r="D5" s="35"/>
      <c r="E5" s="35"/>
      <c r="F5" s="35"/>
      <c r="G5" s="35"/>
      <c r="H5" s="35"/>
      <c r="I5" s="35"/>
      <c r="J5" s="35"/>
      <c r="K5" s="35"/>
      <c r="L5" s="35"/>
      <c r="M5" s="35"/>
      <c r="N5" s="208"/>
      <c r="O5" s="208"/>
    </row>
    <row r="6" spans="1:15" ht="16.5" x14ac:dyDescent="0.3">
      <c r="A6" s="260" t="s">
        <v>1</v>
      </c>
      <c r="B6" s="261" t="s">
        <v>5475</v>
      </c>
      <c r="C6" s="207"/>
      <c r="D6" s="35"/>
      <c r="E6" s="35"/>
      <c r="F6" s="35"/>
      <c r="G6" s="35"/>
      <c r="H6" s="35"/>
      <c r="I6" s="35"/>
      <c r="J6" s="35"/>
      <c r="K6" s="35"/>
      <c r="L6" s="35"/>
      <c r="M6" s="35"/>
      <c r="N6" s="208"/>
      <c r="O6" s="208"/>
    </row>
    <row r="7" spans="1:15" ht="16.5" x14ac:dyDescent="0.3">
      <c r="A7" s="260" t="s">
        <v>5416</v>
      </c>
      <c r="B7" s="261" t="s">
        <v>5475</v>
      </c>
      <c r="C7" s="207"/>
      <c r="D7" s="35"/>
      <c r="E7" s="35"/>
      <c r="F7" s="35"/>
      <c r="G7" s="35"/>
      <c r="H7" s="35"/>
      <c r="I7" s="35"/>
      <c r="J7" s="35"/>
      <c r="K7" s="35"/>
      <c r="L7" s="35"/>
      <c r="M7" s="35"/>
      <c r="N7" s="208"/>
      <c r="O7" s="208"/>
    </row>
    <row r="8" spans="1:15" ht="16.5" x14ac:dyDescent="0.3">
      <c r="A8" s="35"/>
      <c r="B8" s="205" t="s">
        <v>5480</v>
      </c>
      <c r="C8" s="207"/>
      <c r="D8" s="35"/>
      <c r="E8" s="35"/>
      <c r="F8" s="35"/>
      <c r="G8" s="35"/>
      <c r="H8" s="35"/>
      <c r="I8" s="35"/>
      <c r="J8" s="35"/>
      <c r="K8" s="35"/>
      <c r="L8" s="35"/>
      <c r="M8" s="35"/>
      <c r="N8" s="208"/>
      <c r="O8" s="208"/>
    </row>
    <row r="9" spans="1:15" ht="16.5" x14ac:dyDescent="0.3">
      <c r="A9" s="271" t="s">
        <v>14592</v>
      </c>
      <c r="B9" s="272"/>
      <c r="C9" s="272"/>
      <c r="D9" s="261"/>
      <c r="E9"/>
      <c r="F9"/>
      <c r="G9" s="35"/>
      <c r="H9" s="35"/>
      <c r="I9" s="35"/>
      <c r="J9" s="35"/>
      <c r="K9" s="35"/>
      <c r="L9" s="35"/>
      <c r="M9" s="35"/>
      <c r="N9" s="208"/>
      <c r="O9" s="208"/>
    </row>
    <row r="10" spans="1:15" ht="16.5" x14ac:dyDescent="0.3">
      <c r="A10" s="272"/>
      <c r="B10" s="272"/>
      <c r="C10" s="272"/>
      <c r="D10" s="261" t="s">
        <v>14605</v>
      </c>
      <c r="E10"/>
      <c r="F10"/>
      <c r="G10" s="35"/>
      <c r="H10" s="35"/>
      <c r="I10" s="35"/>
      <c r="J10" s="35"/>
      <c r="K10" s="35"/>
      <c r="L10" s="35"/>
      <c r="M10" s="35"/>
      <c r="N10" s="208"/>
      <c r="O10" s="208"/>
    </row>
    <row r="11" spans="1:15" ht="16.5" x14ac:dyDescent="0.3">
      <c r="A11" s="261"/>
      <c r="B11" s="261"/>
      <c r="C11" s="261"/>
      <c r="D11" s="261" t="s">
        <v>14603</v>
      </c>
      <c r="E11"/>
      <c r="F11"/>
      <c r="G11" s="35"/>
      <c r="H11" s="35"/>
      <c r="I11" s="35"/>
      <c r="J11" s="35"/>
      <c r="K11" s="35"/>
      <c r="L11" s="35"/>
      <c r="M11" s="35"/>
      <c r="N11" s="208"/>
      <c r="O11" s="208"/>
    </row>
    <row r="12" spans="1:15" ht="16.5" x14ac:dyDescent="0.3">
      <c r="A12" s="261" t="s">
        <v>8090</v>
      </c>
      <c r="B12" s="261" t="s">
        <v>168</v>
      </c>
      <c r="C12" s="261" t="s">
        <v>88</v>
      </c>
      <c r="D12" s="263">
        <v>2</v>
      </c>
      <c r="E12"/>
      <c r="F12"/>
      <c r="G12" s="35"/>
      <c r="H12" s="35"/>
      <c r="I12" s="35"/>
      <c r="J12" s="35"/>
      <c r="K12" s="35"/>
      <c r="L12" s="35"/>
      <c r="M12" s="35"/>
      <c r="N12" s="208"/>
      <c r="O12" s="208"/>
    </row>
    <row r="13" spans="1:15" ht="16.5" x14ac:dyDescent="0.3">
      <c r="A13" s="261" t="s">
        <v>8092</v>
      </c>
      <c r="B13" s="261" t="s">
        <v>170</v>
      </c>
      <c r="C13" s="261" t="s">
        <v>88</v>
      </c>
      <c r="D13" s="263">
        <v>20</v>
      </c>
      <c r="E13"/>
      <c r="F13"/>
      <c r="G13" s="35"/>
      <c r="H13" s="35"/>
      <c r="I13" s="35"/>
      <c r="J13" s="35"/>
      <c r="K13" s="35"/>
      <c r="L13" s="35"/>
      <c r="M13" s="35"/>
      <c r="N13" s="208"/>
      <c r="O13" s="208"/>
    </row>
    <row r="14" spans="1:15" x14ac:dyDescent="0.25">
      <c r="A14" s="261" t="s">
        <v>8094</v>
      </c>
      <c r="B14" s="261" t="s">
        <v>173</v>
      </c>
      <c r="C14" s="261" t="s">
        <v>88</v>
      </c>
      <c r="D14" s="263">
        <v>10</v>
      </c>
      <c r="E14"/>
      <c r="F14"/>
      <c r="G14" s="35"/>
      <c r="H14" s="35"/>
      <c r="I14" s="35"/>
      <c r="J14" s="35"/>
      <c r="K14" s="35"/>
      <c r="L14" s="35"/>
      <c r="M14" s="35"/>
    </row>
    <row r="15" spans="1:15" x14ac:dyDescent="0.25">
      <c r="A15" s="261" t="s">
        <v>14423</v>
      </c>
      <c r="B15" s="261" t="s">
        <v>39</v>
      </c>
      <c r="C15" s="261" t="s">
        <v>16</v>
      </c>
      <c r="D15" s="263">
        <v>1</v>
      </c>
      <c r="E15"/>
      <c r="F15"/>
      <c r="G15" s="35"/>
      <c r="H15" s="35"/>
      <c r="I15" s="35"/>
      <c r="J15" s="35"/>
      <c r="K15" s="35"/>
      <c r="L15" s="35"/>
      <c r="M15" s="35"/>
    </row>
    <row r="16" spans="1:15" x14ac:dyDescent="0.25">
      <c r="A16" s="261" t="s">
        <v>14425</v>
      </c>
      <c r="B16" s="261" t="s">
        <v>40</v>
      </c>
      <c r="C16" s="261" t="s">
        <v>4537</v>
      </c>
      <c r="D16" s="263">
        <v>1</v>
      </c>
      <c r="E16"/>
      <c r="F16"/>
      <c r="G16" s="35"/>
      <c r="H16" s="35"/>
      <c r="I16" s="35"/>
      <c r="J16" s="35"/>
      <c r="K16" s="35"/>
      <c r="L16" s="35"/>
      <c r="M16" s="35"/>
    </row>
    <row r="17" spans="1:13" x14ac:dyDescent="0.25">
      <c r="A17" s="261" t="s">
        <v>14426</v>
      </c>
      <c r="B17" s="261" t="s">
        <v>41</v>
      </c>
      <c r="C17" s="261" t="s">
        <v>4537</v>
      </c>
      <c r="D17" s="263">
        <v>1</v>
      </c>
      <c r="E17"/>
      <c r="F17"/>
      <c r="G17" s="35"/>
      <c r="H17" s="35"/>
      <c r="I17" s="35"/>
      <c r="J17" s="35"/>
      <c r="K17" s="35"/>
      <c r="L17" s="35"/>
      <c r="M17" s="35"/>
    </row>
    <row r="18" spans="1:13" x14ac:dyDescent="0.25">
      <c r="A18" s="261" t="s">
        <v>14427</v>
      </c>
      <c r="B18" s="261" t="s">
        <v>42</v>
      </c>
      <c r="C18" s="261" t="s">
        <v>4537</v>
      </c>
      <c r="D18" s="263">
        <v>1</v>
      </c>
      <c r="E18"/>
      <c r="F18"/>
      <c r="G18" s="35"/>
      <c r="H18" s="35"/>
      <c r="I18" s="35"/>
      <c r="J18" s="35"/>
      <c r="K18" s="35"/>
      <c r="L18" s="35"/>
      <c r="M18" s="35"/>
    </row>
    <row r="19" spans="1:13" x14ac:dyDescent="0.25">
      <c r="A19"/>
      <c r="B19"/>
      <c r="C19"/>
      <c r="D19"/>
      <c r="E19"/>
      <c r="F19"/>
      <c r="G19" s="35"/>
      <c r="H19" s="35"/>
      <c r="I19" s="35"/>
      <c r="J19" s="35"/>
      <c r="K19" s="35"/>
      <c r="L19" s="35"/>
      <c r="M19" s="35"/>
    </row>
    <row r="20" spans="1:13" x14ac:dyDescent="0.25">
      <c r="A20"/>
      <c r="B20"/>
      <c r="C20"/>
      <c r="D20"/>
      <c r="E20"/>
      <c r="F20"/>
      <c r="G20" s="35"/>
      <c r="H20" s="35"/>
      <c r="I20" s="35"/>
      <c r="J20" s="35"/>
      <c r="K20" s="35"/>
      <c r="L20" s="35"/>
      <c r="M20" s="35"/>
    </row>
    <row r="21" spans="1:13" x14ac:dyDescent="0.25">
      <c r="A21"/>
      <c r="B21"/>
      <c r="C21"/>
      <c r="D21"/>
      <c r="E21"/>
      <c r="F21"/>
      <c r="G21" s="35"/>
      <c r="H21" s="35"/>
      <c r="I21" s="35"/>
      <c r="J21" s="35"/>
      <c r="K21" s="35"/>
      <c r="L21" s="35"/>
      <c r="M21" s="35"/>
    </row>
    <row r="22" spans="1:13" x14ac:dyDescent="0.25">
      <c r="A22"/>
      <c r="B22"/>
      <c r="C22"/>
      <c r="D22"/>
      <c r="E22"/>
      <c r="F22"/>
      <c r="G22" s="35"/>
      <c r="H22" s="35"/>
      <c r="I22" s="35"/>
      <c r="J22" s="35"/>
      <c r="K22" s="35"/>
      <c r="L22" s="35"/>
      <c r="M22" s="35"/>
    </row>
    <row r="23" spans="1:13" x14ac:dyDescent="0.25">
      <c r="A23"/>
      <c r="B23"/>
      <c r="C23"/>
      <c r="D23"/>
      <c r="E23"/>
      <c r="F23"/>
      <c r="G23" s="35"/>
      <c r="H23" s="35"/>
      <c r="I23" s="35"/>
      <c r="J23" s="35"/>
      <c r="K23" s="35"/>
      <c r="L23" s="35"/>
      <c r="M23" s="35"/>
    </row>
    <row r="24" spans="1:13" x14ac:dyDescent="0.25">
      <c r="A24"/>
      <c r="B24"/>
      <c r="C24"/>
      <c r="D24"/>
      <c r="E24"/>
      <c r="F24"/>
      <c r="G24" s="35"/>
      <c r="H24" s="35"/>
      <c r="I24" s="35"/>
      <c r="J24" s="35"/>
      <c r="K24" s="35"/>
      <c r="L24" s="35"/>
      <c r="M24" s="35"/>
    </row>
    <row r="25" spans="1:13" x14ac:dyDescent="0.25">
      <c r="A25"/>
      <c r="B25"/>
      <c r="C25"/>
      <c r="D25"/>
      <c r="E25"/>
      <c r="F25" s="35"/>
      <c r="G25" s="35"/>
      <c r="H25" s="35"/>
      <c r="I25" s="35"/>
      <c r="J25" s="35"/>
      <c r="K25" s="35"/>
      <c r="L25" s="35"/>
      <c r="M25" s="35"/>
    </row>
    <row r="26" spans="1:13" x14ac:dyDescent="0.25">
      <c r="A26"/>
      <c r="B26"/>
      <c r="C26"/>
      <c r="D26"/>
      <c r="E26"/>
      <c r="F26" s="35"/>
      <c r="G26" s="35"/>
      <c r="H26" s="35"/>
      <c r="I26" s="35"/>
      <c r="J26" s="35"/>
      <c r="K26" s="35"/>
      <c r="L26" s="35"/>
      <c r="M26" s="35"/>
    </row>
    <row r="27" spans="1:13" x14ac:dyDescent="0.25">
      <c r="A27"/>
      <c r="B27"/>
      <c r="C27"/>
      <c r="D27"/>
      <c r="E27"/>
      <c r="F27" s="35"/>
      <c r="G27" s="35"/>
      <c r="H27" s="35"/>
      <c r="I27" s="35"/>
      <c r="J27" s="35"/>
      <c r="K27" s="35"/>
      <c r="L27" s="35"/>
      <c r="M27" s="35"/>
    </row>
    <row r="28" spans="1:13" x14ac:dyDescent="0.25">
      <c r="A28"/>
      <c r="B28"/>
      <c r="C28"/>
      <c r="D28"/>
      <c r="E28"/>
      <c r="F28" s="35"/>
      <c r="G28" s="35"/>
      <c r="H28" s="35"/>
      <c r="I28" s="35"/>
      <c r="J28" s="35"/>
      <c r="K28" s="35"/>
      <c r="L28" s="35"/>
      <c r="M28" s="35"/>
    </row>
    <row r="29" spans="1:13" x14ac:dyDescent="0.25">
      <c r="A29"/>
      <c r="B29"/>
      <c r="C29"/>
      <c r="D29"/>
      <c r="E29"/>
      <c r="F29" s="35"/>
      <c r="G29" s="35"/>
      <c r="H29" s="35"/>
      <c r="I29" s="35"/>
      <c r="J29" s="35"/>
      <c r="K29" s="35"/>
      <c r="L29" s="35"/>
      <c r="M29" s="35"/>
    </row>
    <row r="30" spans="1:13" x14ac:dyDescent="0.25">
      <c r="A30"/>
      <c r="B30"/>
      <c r="C30"/>
      <c r="D30"/>
      <c r="E30"/>
      <c r="F30" s="35"/>
      <c r="G30" s="35"/>
      <c r="H30" s="35"/>
      <c r="I30" s="35"/>
      <c r="J30" s="35"/>
      <c r="K30" s="35"/>
      <c r="L30" s="35"/>
      <c r="M30" s="35"/>
    </row>
    <row r="31" spans="1:13" x14ac:dyDescent="0.25">
      <c r="A31"/>
      <c r="B31"/>
      <c r="C31"/>
      <c r="D31"/>
      <c r="E31"/>
      <c r="F31" s="35"/>
      <c r="G31" s="35"/>
      <c r="H31" s="35"/>
      <c r="I31" s="35"/>
      <c r="J31" s="35"/>
      <c r="K31" s="35"/>
      <c r="L31" s="35"/>
      <c r="M31" s="35"/>
    </row>
    <row r="32" spans="1:13" x14ac:dyDescent="0.25">
      <c r="A32"/>
      <c r="B32"/>
      <c r="C32"/>
      <c r="D32"/>
      <c r="E32"/>
      <c r="F32" s="35"/>
      <c r="G32" s="35"/>
      <c r="H32" s="35"/>
      <c r="I32" s="35"/>
      <c r="J32" s="35"/>
      <c r="K32" s="35"/>
      <c r="L32" s="35"/>
      <c r="M32" s="35"/>
    </row>
    <row r="33" spans="1:13" x14ac:dyDescent="0.25">
      <c r="A33"/>
      <c r="B33"/>
      <c r="C33"/>
      <c r="D33"/>
      <c r="E33"/>
      <c r="F33" s="35"/>
      <c r="G33" s="35"/>
      <c r="H33" s="35"/>
      <c r="I33" s="35"/>
      <c r="J33" s="35"/>
      <c r="K33" s="35"/>
      <c r="L33" s="35"/>
      <c r="M33" s="35"/>
    </row>
    <row r="34" spans="1:13" x14ac:dyDescent="0.25">
      <c r="A34"/>
      <c r="B34"/>
      <c r="C34"/>
      <c r="D34"/>
      <c r="E34"/>
      <c r="F34" s="35"/>
      <c r="G34" s="35"/>
      <c r="H34" s="35"/>
      <c r="I34" s="35"/>
      <c r="J34" s="35"/>
      <c r="K34" s="35"/>
      <c r="L34" s="35"/>
      <c r="M34" s="35"/>
    </row>
    <row r="35" spans="1:13" x14ac:dyDescent="0.25">
      <c r="A35"/>
      <c r="B35"/>
      <c r="C35"/>
      <c r="D35"/>
      <c r="E35"/>
      <c r="F35" s="35"/>
      <c r="G35" s="35"/>
      <c r="H35" s="35"/>
      <c r="I35" s="35"/>
      <c r="J35" s="35"/>
      <c r="K35" s="35"/>
      <c r="L35" s="35"/>
      <c r="M35" s="35"/>
    </row>
    <row r="36" spans="1:13" x14ac:dyDescent="0.25">
      <c r="A36"/>
      <c r="B36"/>
      <c r="C36"/>
      <c r="D36"/>
      <c r="E36"/>
      <c r="F36" s="35"/>
      <c r="G36" s="35"/>
      <c r="H36" s="35"/>
      <c r="I36" s="35"/>
      <c r="J36" s="35"/>
      <c r="K36" s="35"/>
      <c r="L36" s="35"/>
      <c r="M36" s="35"/>
    </row>
    <row r="37" spans="1:13" x14ac:dyDescent="0.25">
      <c r="A37"/>
      <c r="B37"/>
      <c r="C37"/>
      <c r="D37"/>
      <c r="E37"/>
      <c r="F37" s="35"/>
      <c r="G37" s="35"/>
      <c r="H37" s="35"/>
      <c r="I37" s="35"/>
      <c r="J37" s="35"/>
      <c r="K37" s="35"/>
      <c r="L37" s="35"/>
      <c r="M37" s="35"/>
    </row>
    <row r="38" spans="1:13" x14ac:dyDescent="0.25">
      <c r="A38"/>
      <c r="B38"/>
      <c r="C38"/>
      <c r="D38"/>
      <c r="E38"/>
      <c r="F38" s="35"/>
      <c r="G38" s="35"/>
      <c r="H38" s="35"/>
      <c r="I38" s="35"/>
      <c r="J38" s="35"/>
      <c r="K38" s="35"/>
      <c r="L38" s="35"/>
      <c r="M38" s="35"/>
    </row>
    <row r="39" spans="1:13" x14ac:dyDescent="0.25">
      <c r="A39"/>
      <c r="B39"/>
      <c r="C39"/>
      <c r="D39"/>
      <c r="E39"/>
      <c r="F39" s="35"/>
      <c r="G39" s="35"/>
      <c r="H39" s="35"/>
      <c r="I39" s="35"/>
      <c r="J39" s="35"/>
      <c r="K39" s="35"/>
      <c r="L39" s="35"/>
      <c r="M39" s="35"/>
    </row>
    <row r="40" spans="1:13" x14ac:dyDescent="0.25">
      <c r="A40"/>
      <c r="B40"/>
      <c r="C40"/>
      <c r="D40"/>
      <c r="E40"/>
      <c r="F40" s="35"/>
      <c r="G40" s="35"/>
      <c r="H40" s="35"/>
      <c r="I40" s="35"/>
      <c r="J40" s="35"/>
      <c r="K40" s="35"/>
      <c r="L40" s="35"/>
      <c r="M40" s="35"/>
    </row>
    <row r="41" spans="1:13" x14ac:dyDescent="0.25">
      <c r="A41"/>
      <c r="B41"/>
      <c r="C41"/>
      <c r="D41"/>
      <c r="E41"/>
      <c r="F41" s="35"/>
      <c r="G41" s="35"/>
      <c r="H41" s="35"/>
      <c r="I41" s="35"/>
      <c r="J41" s="35"/>
      <c r="K41" s="35"/>
      <c r="L41" s="35"/>
      <c r="M41" s="35"/>
    </row>
    <row r="42" spans="1:13" x14ac:dyDescent="0.25">
      <c r="A42"/>
      <c r="B42"/>
      <c r="C42"/>
      <c r="D42"/>
      <c r="E42"/>
      <c r="F42" s="35"/>
      <c r="G42" s="35"/>
      <c r="H42" s="35"/>
      <c r="I42" s="35"/>
      <c r="J42" s="35"/>
      <c r="K42" s="35"/>
      <c r="L42" s="35"/>
      <c r="M42" s="35"/>
    </row>
    <row r="43" spans="1:13" x14ac:dyDescent="0.25">
      <c r="A43"/>
      <c r="B43"/>
      <c r="C43"/>
      <c r="D43"/>
      <c r="E43"/>
      <c r="F43" s="35"/>
      <c r="G43" s="35"/>
      <c r="H43" s="35"/>
      <c r="I43" s="35"/>
      <c r="J43" s="35"/>
      <c r="K43" s="35"/>
      <c r="L43" s="35"/>
      <c r="M43" s="35"/>
    </row>
    <row r="44" spans="1:13" x14ac:dyDescent="0.25">
      <c r="A44"/>
      <c r="B44"/>
      <c r="C44"/>
      <c r="D44"/>
      <c r="E44"/>
      <c r="F44" s="35"/>
      <c r="G44" s="35"/>
      <c r="H44" s="35"/>
      <c r="I44" s="35"/>
      <c r="J44" s="35"/>
      <c r="K44" s="35"/>
      <c r="L44" s="35"/>
      <c r="M44" s="35"/>
    </row>
    <row r="45" spans="1:13" x14ac:dyDescent="0.25">
      <c r="A45"/>
      <c r="B45"/>
      <c r="C45"/>
      <c r="D45"/>
      <c r="E45"/>
      <c r="F45" s="35"/>
      <c r="G45" s="35"/>
      <c r="H45" s="35"/>
      <c r="I45" s="35"/>
      <c r="J45" s="35"/>
      <c r="K45" s="35"/>
      <c r="L45" s="35"/>
      <c r="M45" s="35"/>
    </row>
    <row r="46" spans="1:13" x14ac:dyDescent="0.25">
      <c r="A46"/>
      <c r="B46"/>
      <c r="C46"/>
      <c r="D46"/>
      <c r="E46"/>
      <c r="F46" s="35"/>
      <c r="G46" s="35"/>
      <c r="H46" s="35"/>
      <c r="I46" s="35"/>
      <c r="J46" s="35"/>
      <c r="K46" s="35"/>
      <c r="L46" s="35"/>
      <c r="M46" s="35"/>
    </row>
    <row r="47" spans="1:13" x14ac:dyDescent="0.25">
      <c r="A47"/>
      <c r="B47"/>
      <c r="C47"/>
      <c r="D47"/>
      <c r="E47"/>
      <c r="F47" s="35"/>
      <c r="G47" s="35"/>
      <c r="H47" s="35"/>
      <c r="I47" s="35"/>
      <c r="J47" s="35"/>
      <c r="K47" s="35"/>
      <c r="L47" s="35"/>
      <c r="M47" s="35"/>
    </row>
    <row r="48" spans="1:13" x14ac:dyDescent="0.25">
      <c r="A48"/>
      <c r="B48"/>
      <c r="C48"/>
      <c r="D48"/>
      <c r="E48"/>
      <c r="F48" s="35"/>
      <c r="G48" s="35"/>
      <c r="H48" s="35"/>
      <c r="I48" s="35"/>
      <c r="J48" s="35"/>
      <c r="K48" s="35"/>
      <c r="L48" s="35"/>
      <c r="M48" s="35"/>
    </row>
    <row r="49" spans="1:13" x14ac:dyDescent="0.25">
      <c r="A49"/>
      <c r="B49"/>
      <c r="C49"/>
      <c r="D49"/>
      <c r="E49"/>
      <c r="F49" s="35"/>
      <c r="G49" s="35"/>
      <c r="H49" s="35"/>
      <c r="I49" s="35"/>
      <c r="J49" s="35"/>
      <c r="K49" s="35"/>
      <c r="L49" s="35"/>
      <c r="M49" s="35"/>
    </row>
    <row r="50" spans="1:13" x14ac:dyDescent="0.25">
      <c r="A50"/>
      <c r="B50"/>
      <c r="C50"/>
      <c r="D50"/>
      <c r="E50"/>
      <c r="F50" s="35"/>
      <c r="G50" s="35"/>
      <c r="H50" s="35"/>
      <c r="I50" s="35"/>
      <c r="J50" s="35"/>
      <c r="K50" s="35"/>
      <c r="L50" s="35"/>
      <c r="M50" s="35"/>
    </row>
    <row r="51" spans="1:13" x14ac:dyDescent="0.25">
      <c r="A51"/>
      <c r="B51"/>
      <c r="C51"/>
      <c r="D51"/>
      <c r="E51"/>
      <c r="F51" s="35"/>
      <c r="G51" s="35"/>
      <c r="H51" s="35"/>
      <c r="I51" s="35"/>
      <c r="J51" s="35"/>
      <c r="K51" s="35"/>
      <c r="L51" s="35"/>
      <c r="M51" s="35"/>
    </row>
    <row r="52" spans="1:13" x14ac:dyDescent="0.25">
      <c r="A52"/>
      <c r="B52"/>
      <c r="C52"/>
      <c r="D52"/>
      <c r="E52"/>
      <c r="F52" s="35"/>
      <c r="G52" s="35"/>
      <c r="H52" s="35"/>
      <c r="I52" s="35"/>
      <c r="J52" s="35"/>
      <c r="K52" s="35"/>
      <c r="L52" s="35"/>
      <c r="M52" s="35"/>
    </row>
    <row r="53" spans="1:13" x14ac:dyDescent="0.25">
      <c r="A53"/>
      <c r="B53"/>
      <c r="C53"/>
      <c r="D53"/>
      <c r="E53"/>
      <c r="F53" s="35"/>
      <c r="G53" s="35"/>
      <c r="H53" s="35"/>
      <c r="I53" s="35"/>
      <c r="J53" s="35"/>
      <c r="K53" s="35"/>
      <c r="L53" s="35"/>
      <c r="M53" s="35"/>
    </row>
    <row r="54" spans="1:13" x14ac:dyDescent="0.25">
      <c r="A54"/>
      <c r="B54"/>
      <c r="C54"/>
      <c r="D54"/>
      <c r="E54"/>
      <c r="F54" s="35"/>
      <c r="G54" s="35"/>
      <c r="H54" s="35"/>
      <c r="I54" s="35"/>
      <c r="J54" s="35"/>
      <c r="K54" s="35"/>
      <c r="L54" s="35"/>
      <c r="M54" s="35"/>
    </row>
    <row r="55" spans="1:13" x14ac:dyDescent="0.25">
      <c r="A55"/>
      <c r="B55"/>
      <c r="C55"/>
      <c r="D55"/>
      <c r="E55"/>
      <c r="F55" s="35"/>
      <c r="G55" s="35"/>
      <c r="H55" s="35"/>
      <c r="I55" s="35"/>
      <c r="J55" s="35"/>
      <c r="K55" s="35"/>
      <c r="L55" s="35"/>
      <c r="M55" s="35"/>
    </row>
    <row r="56" spans="1:13" x14ac:dyDescent="0.25">
      <c r="A56"/>
      <c r="B56"/>
      <c r="C56"/>
      <c r="D56"/>
      <c r="E56"/>
      <c r="F56" s="35"/>
      <c r="G56" s="35"/>
      <c r="H56" s="35"/>
      <c r="I56" s="35"/>
      <c r="J56" s="35"/>
      <c r="K56" s="35"/>
      <c r="L56" s="35"/>
      <c r="M56" s="35"/>
    </row>
    <row r="57" spans="1:13" x14ac:dyDescent="0.25">
      <c r="A57"/>
      <c r="B57"/>
      <c r="C57"/>
      <c r="D57"/>
      <c r="E57"/>
      <c r="F57" s="35"/>
      <c r="G57" s="35"/>
      <c r="H57" s="35"/>
      <c r="I57" s="35"/>
      <c r="J57" s="35"/>
      <c r="K57" s="35"/>
      <c r="L57" s="35"/>
      <c r="M57" s="35"/>
    </row>
    <row r="58" spans="1:13" x14ac:dyDescent="0.25">
      <c r="A58"/>
      <c r="B58"/>
      <c r="C58"/>
      <c r="D58"/>
      <c r="E58"/>
      <c r="F58" s="35"/>
      <c r="G58" s="35"/>
      <c r="H58" s="35"/>
      <c r="I58" s="35"/>
      <c r="J58" s="35"/>
      <c r="K58" s="35"/>
      <c r="L58" s="35"/>
      <c r="M58" s="35"/>
    </row>
    <row r="59" spans="1:13" x14ac:dyDescent="0.25">
      <c r="A59"/>
      <c r="B59"/>
      <c r="C59"/>
      <c r="D59"/>
      <c r="E59"/>
      <c r="F59" s="35"/>
      <c r="G59" s="35"/>
      <c r="H59" s="35"/>
      <c r="I59" s="35"/>
      <c r="J59" s="35"/>
      <c r="K59" s="35"/>
      <c r="L59" s="35"/>
      <c r="M59" s="35"/>
    </row>
    <row r="60" spans="1:13" x14ac:dyDescent="0.25">
      <c r="A60"/>
      <c r="B60"/>
      <c r="C60"/>
      <c r="D60"/>
      <c r="E60"/>
      <c r="F60" s="35"/>
      <c r="G60" s="35"/>
      <c r="H60" s="35"/>
      <c r="I60" s="35"/>
      <c r="J60" s="35"/>
      <c r="K60" s="35"/>
      <c r="L60" s="35"/>
      <c r="M60" s="35"/>
    </row>
    <row r="61" spans="1:13" x14ac:dyDescent="0.25">
      <c r="A61"/>
      <c r="B61"/>
      <c r="C61"/>
      <c r="D61"/>
      <c r="E61"/>
      <c r="F61" s="35"/>
      <c r="G61" s="35"/>
      <c r="H61" s="35"/>
      <c r="I61" s="35"/>
      <c r="J61" s="35"/>
      <c r="K61" s="35"/>
      <c r="L61" s="35"/>
      <c r="M61" s="35"/>
    </row>
    <row r="62" spans="1:13" x14ac:dyDescent="0.25">
      <c r="A62"/>
      <c r="B62"/>
      <c r="C62"/>
      <c r="D62"/>
      <c r="E62"/>
      <c r="F62" s="35"/>
      <c r="G62" s="35"/>
      <c r="H62" s="35"/>
      <c r="I62" s="35"/>
      <c r="J62" s="35"/>
      <c r="K62" s="35"/>
      <c r="L62" s="35"/>
      <c r="M62" s="35"/>
    </row>
    <row r="63" spans="1:13" x14ac:dyDescent="0.25">
      <c r="A63"/>
      <c r="B63"/>
      <c r="C63"/>
      <c r="D63"/>
      <c r="E63"/>
      <c r="F63" s="35"/>
      <c r="G63" s="35"/>
      <c r="H63" s="35"/>
      <c r="I63" s="35"/>
      <c r="J63" s="35"/>
      <c r="K63" s="35"/>
      <c r="L63" s="35"/>
      <c r="M63" s="35"/>
    </row>
    <row r="64" spans="1:13" x14ac:dyDescent="0.25">
      <c r="A64"/>
      <c r="B64"/>
      <c r="C64"/>
      <c r="D64"/>
      <c r="E64"/>
      <c r="F64" s="35"/>
      <c r="G64" s="35"/>
      <c r="H64" s="35"/>
      <c r="I64" s="35"/>
      <c r="J64" s="35"/>
      <c r="K64" s="35"/>
      <c r="L64" s="35"/>
      <c r="M64" s="35"/>
    </row>
    <row r="65" spans="1:13" x14ac:dyDescent="0.25">
      <c r="A65"/>
      <c r="B65"/>
      <c r="C65"/>
      <c r="D65"/>
      <c r="E65"/>
      <c r="F65" s="35"/>
      <c r="G65" s="35"/>
      <c r="H65" s="35"/>
      <c r="I65" s="35"/>
      <c r="J65" s="35"/>
      <c r="K65" s="35"/>
      <c r="L65" s="35"/>
      <c r="M65" s="35"/>
    </row>
    <row r="66" spans="1:13" x14ac:dyDescent="0.25">
      <c r="A66"/>
      <c r="B66"/>
      <c r="C66"/>
      <c r="D66"/>
      <c r="E66"/>
      <c r="F66" s="35"/>
      <c r="G66" s="35"/>
      <c r="H66" s="35"/>
      <c r="I66" s="35"/>
      <c r="J66" s="35"/>
      <c r="K66" s="35"/>
      <c r="L66" s="35"/>
      <c r="M66" s="35"/>
    </row>
    <row r="67" spans="1:13" x14ac:dyDescent="0.25">
      <c r="A67"/>
      <c r="B67"/>
      <c r="C67"/>
      <c r="D67"/>
      <c r="E67"/>
      <c r="F67" s="35"/>
      <c r="G67" s="35"/>
      <c r="H67" s="35"/>
      <c r="I67" s="35"/>
      <c r="J67" s="35"/>
      <c r="K67" s="35"/>
      <c r="L67" s="35"/>
      <c r="M67" s="35"/>
    </row>
    <row r="68" spans="1:13" x14ac:dyDescent="0.25">
      <c r="A68"/>
      <c r="B68"/>
      <c r="C68"/>
      <c r="D68"/>
      <c r="E68"/>
      <c r="F68" s="35"/>
      <c r="G68" s="35"/>
      <c r="H68" s="35"/>
      <c r="I68" s="35"/>
      <c r="J68" s="35"/>
      <c r="K68" s="35"/>
      <c r="L68" s="35"/>
      <c r="M68" s="35"/>
    </row>
    <row r="69" spans="1:13" x14ac:dyDescent="0.25">
      <c r="A69"/>
      <c r="B69"/>
      <c r="C69"/>
      <c r="D69"/>
      <c r="E69"/>
      <c r="F69" s="35"/>
      <c r="G69" s="35"/>
      <c r="H69" s="35"/>
      <c r="I69" s="35"/>
      <c r="J69" s="35"/>
      <c r="K69" s="35"/>
      <c r="L69" s="35"/>
      <c r="M69" s="35"/>
    </row>
    <row r="70" spans="1:13" x14ac:dyDescent="0.25">
      <c r="A70"/>
      <c r="B70"/>
      <c r="C70"/>
      <c r="D70"/>
      <c r="E70"/>
      <c r="F70" s="35"/>
      <c r="G70" s="35"/>
      <c r="H70" s="35"/>
      <c r="I70" s="35"/>
      <c r="J70" s="35"/>
      <c r="K70" s="35"/>
      <c r="L70" s="35"/>
      <c r="M70" s="35"/>
    </row>
    <row r="71" spans="1:13" x14ac:dyDescent="0.25">
      <c r="A71"/>
      <c r="B71"/>
      <c r="C71"/>
      <c r="D71"/>
      <c r="E71"/>
      <c r="F71" s="35"/>
      <c r="G71" s="35"/>
      <c r="H71" s="35"/>
      <c r="I71" s="35"/>
      <c r="J71" s="35"/>
      <c r="K71" s="35"/>
      <c r="L71" s="35"/>
      <c r="M71" s="35"/>
    </row>
    <row r="72" spans="1:13" x14ac:dyDescent="0.25">
      <c r="A72"/>
      <c r="B72"/>
      <c r="C72"/>
      <c r="D72"/>
      <c r="E72"/>
      <c r="F72" s="35"/>
      <c r="G72" s="35"/>
      <c r="H72" s="35"/>
      <c r="I72" s="35"/>
      <c r="J72" s="35"/>
      <c r="K72" s="35"/>
      <c r="L72" s="35"/>
      <c r="M72" s="35"/>
    </row>
    <row r="73" spans="1:13" x14ac:dyDescent="0.25">
      <c r="A73"/>
      <c r="B73"/>
      <c r="C73"/>
      <c r="D73"/>
      <c r="E73"/>
      <c r="F73" s="35"/>
      <c r="G73" s="35"/>
      <c r="H73" s="35"/>
      <c r="I73" s="35"/>
      <c r="J73" s="35"/>
      <c r="K73" s="35"/>
      <c r="L73" s="35"/>
      <c r="M73" s="35"/>
    </row>
    <row r="74" spans="1:13" x14ac:dyDescent="0.25">
      <c r="A74"/>
      <c r="B74"/>
      <c r="C74"/>
      <c r="D74"/>
      <c r="E74"/>
      <c r="F74" s="35"/>
      <c r="G74" s="35"/>
      <c r="H74" s="35"/>
      <c r="I74" s="35"/>
      <c r="J74" s="35"/>
      <c r="K74" s="35"/>
      <c r="L74" s="35"/>
      <c r="M74" s="35"/>
    </row>
    <row r="75" spans="1:13" x14ac:dyDescent="0.25">
      <c r="A75"/>
      <c r="B75"/>
      <c r="C75"/>
      <c r="D75"/>
      <c r="E75"/>
      <c r="F75" s="35"/>
      <c r="G75" s="35"/>
      <c r="H75" s="35"/>
      <c r="I75" s="35"/>
      <c r="J75" s="35"/>
      <c r="K75" s="35"/>
      <c r="L75" s="35"/>
      <c r="M75" s="35"/>
    </row>
    <row r="76" spans="1:13" x14ac:dyDescent="0.25">
      <c r="A76"/>
      <c r="B76"/>
      <c r="C76"/>
      <c r="D76"/>
      <c r="E76"/>
      <c r="F76" s="35"/>
      <c r="G76" s="35"/>
      <c r="H76" s="35"/>
      <c r="I76" s="35"/>
      <c r="J76" s="35"/>
      <c r="K76" s="35"/>
      <c r="L76" s="35"/>
      <c r="M76" s="35"/>
    </row>
    <row r="77" spans="1:13" x14ac:dyDescent="0.25">
      <c r="A77"/>
      <c r="B77"/>
      <c r="C77"/>
      <c r="D77"/>
      <c r="E77"/>
      <c r="F77" s="35"/>
      <c r="G77" s="35"/>
      <c r="H77" s="35"/>
      <c r="I77" s="35"/>
      <c r="J77" s="35"/>
      <c r="K77" s="35"/>
      <c r="L77" s="35"/>
      <c r="M77" s="35"/>
    </row>
    <row r="78" spans="1:13" x14ac:dyDescent="0.25">
      <c r="A78"/>
      <c r="B78"/>
      <c r="C78"/>
      <c r="D78"/>
      <c r="E78"/>
      <c r="F78" s="35"/>
      <c r="G78" s="35"/>
      <c r="H78" s="35"/>
      <c r="I78" s="35"/>
      <c r="J78" s="35"/>
      <c r="K78" s="35"/>
      <c r="L78" s="35"/>
      <c r="M78" s="35"/>
    </row>
    <row r="79" spans="1:13" x14ac:dyDescent="0.25">
      <c r="A79"/>
      <c r="B79"/>
      <c r="C79"/>
      <c r="D79"/>
      <c r="E79"/>
      <c r="F79" s="35"/>
      <c r="G79" s="35"/>
      <c r="H79" s="35"/>
      <c r="I79" s="35"/>
      <c r="J79" s="35"/>
      <c r="K79" s="35"/>
      <c r="L79" s="35"/>
      <c r="M79" s="35"/>
    </row>
    <row r="80" spans="1:13" x14ac:dyDescent="0.25">
      <c r="A80"/>
      <c r="B80"/>
      <c r="C80"/>
      <c r="D80"/>
      <c r="E80"/>
      <c r="F80" s="35"/>
      <c r="G80" s="35"/>
      <c r="H80" s="35"/>
      <c r="I80" s="35"/>
      <c r="J80" s="35"/>
      <c r="K80" s="35"/>
      <c r="L80" s="35"/>
      <c r="M80" s="35"/>
    </row>
    <row r="81" spans="1:13" x14ac:dyDescent="0.25">
      <c r="A81"/>
      <c r="B81"/>
      <c r="C81"/>
      <c r="D81"/>
      <c r="E81"/>
      <c r="F81" s="35"/>
      <c r="G81" s="35"/>
      <c r="H81" s="35"/>
      <c r="I81" s="35"/>
      <c r="J81" s="35"/>
      <c r="K81" s="35"/>
      <c r="L81" s="35"/>
      <c r="M81" s="35"/>
    </row>
    <row r="82" spans="1:13" x14ac:dyDescent="0.25">
      <c r="A82"/>
      <c r="B82"/>
      <c r="C82"/>
      <c r="D82"/>
      <c r="E82"/>
      <c r="F82" s="35"/>
      <c r="G82" s="35"/>
      <c r="H82" s="35"/>
      <c r="I82" s="35"/>
      <c r="J82" s="35"/>
      <c r="K82" s="35"/>
      <c r="L82" s="35"/>
      <c r="M82" s="35"/>
    </row>
    <row r="83" spans="1:13" x14ac:dyDescent="0.25">
      <c r="A83"/>
      <c r="B83"/>
      <c r="C83"/>
      <c r="D83"/>
      <c r="E83"/>
      <c r="F83" s="35"/>
      <c r="G83" s="35"/>
      <c r="H83" s="35"/>
      <c r="I83" s="35"/>
      <c r="J83" s="35"/>
      <c r="K83" s="35"/>
      <c r="L83" s="35"/>
      <c r="M83" s="35"/>
    </row>
    <row r="84" spans="1:13" x14ac:dyDescent="0.25">
      <c r="A84"/>
      <c r="B84"/>
      <c r="C84"/>
      <c r="D84"/>
      <c r="E84"/>
      <c r="F84" s="35"/>
      <c r="G84" s="35"/>
      <c r="H84" s="35"/>
      <c r="I84" s="35"/>
      <c r="J84" s="35"/>
      <c r="K84" s="35"/>
      <c r="L84" s="35"/>
      <c r="M84" s="35"/>
    </row>
    <row r="85" spans="1:13" x14ac:dyDescent="0.25">
      <c r="A85"/>
      <c r="B85"/>
      <c r="C85"/>
      <c r="D85"/>
      <c r="E85"/>
      <c r="F85" s="35"/>
      <c r="G85" s="35"/>
      <c r="H85" s="35"/>
      <c r="I85" s="35"/>
      <c r="J85" s="35"/>
      <c r="K85" s="35"/>
      <c r="L85" s="35"/>
      <c r="M85" s="35"/>
    </row>
    <row r="86" spans="1:13" x14ac:dyDescent="0.25">
      <c r="A86"/>
      <c r="B86"/>
      <c r="C86"/>
      <c r="D86"/>
      <c r="E86"/>
      <c r="F86" s="35"/>
      <c r="G86" s="35"/>
      <c r="H86" s="35"/>
      <c r="I86" s="35"/>
      <c r="J86" s="35"/>
      <c r="K86" s="35"/>
      <c r="L86" s="35"/>
      <c r="M86" s="35"/>
    </row>
    <row r="87" spans="1:13" x14ac:dyDescent="0.25">
      <c r="A87"/>
      <c r="B87"/>
      <c r="C87"/>
      <c r="D87"/>
      <c r="E87"/>
      <c r="F87" s="35"/>
      <c r="G87" s="35"/>
      <c r="H87" s="35"/>
      <c r="I87" s="35"/>
      <c r="J87" s="35"/>
      <c r="K87" s="35"/>
      <c r="L87" s="35"/>
      <c r="M87" s="35"/>
    </row>
    <row r="88" spans="1:13" x14ac:dyDescent="0.25">
      <c r="A88"/>
      <c r="B88"/>
      <c r="C88"/>
      <c r="D88"/>
      <c r="E88"/>
      <c r="F88" s="35"/>
      <c r="G88" s="35"/>
      <c r="H88" s="35"/>
      <c r="I88" s="35"/>
      <c r="J88" s="35"/>
      <c r="K88" s="35"/>
      <c r="L88" s="35"/>
      <c r="M88" s="35"/>
    </row>
    <row r="89" spans="1:13" x14ac:dyDescent="0.25">
      <c r="A89"/>
      <c r="B89"/>
      <c r="C89"/>
      <c r="D89"/>
      <c r="E89"/>
      <c r="F89" s="35"/>
      <c r="G89" s="35"/>
      <c r="H89" s="35"/>
      <c r="I89" s="35"/>
      <c r="J89" s="35"/>
      <c r="K89" s="35"/>
      <c r="L89" s="35"/>
      <c r="M89" s="35"/>
    </row>
    <row r="90" spans="1:13" x14ac:dyDescent="0.25">
      <c r="A90"/>
      <c r="B90"/>
      <c r="C90"/>
      <c r="D90"/>
      <c r="E90"/>
      <c r="F90" s="35"/>
      <c r="G90" s="35"/>
      <c r="H90" s="35"/>
      <c r="I90" s="35"/>
      <c r="J90" s="35"/>
      <c r="K90" s="35"/>
      <c r="L90" s="35"/>
      <c r="M90" s="35"/>
    </row>
    <row r="91" spans="1:13" x14ac:dyDescent="0.25">
      <c r="A91"/>
      <c r="B91"/>
      <c r="C91"/>
      <c r="D91"/>
      <c r="E91"/>
      <c r="F91" s="35"/>
      <c r="G91" s="35"/>
      <c r="H91" s="35"/>
      <c r="I91" s="35"/>
      <c r="J91" s="35"/>
      <c r="K91" s="35"/>
      <c r="L91" s="35"/>
      <c r="M91" s="35"/>
    </row>
    <row r="92" spans="1:13" x14ac:dyDescent="0.25">
      <c r="A92"/>
      <c r="B92"/>
      <c r="C92"/>
      <c r="D92"/>
      <c r="E92"/>
      <c r="F92" s="35"/>
      <c r="G92" s="35"/>
      <c r="H92" s="35"/>
      <c r="I92" s="35"/>
      <c r="J92" s="35"/>
      <c r="K92" s="35"/>
      <c r="L92" s="35"/>
      <c r="M92" s="35"/>
    </row>
    <row r="93" spans="1:13" x14ac:dyDescent="0.25">
      <c r="A93"/>
      <c r="B93"/>
      <c r="C93"/>
      <c r="D93"/>
      <c r="E93"/>
      <c r="F93" s="35"/>
      <c r="G93" s="35"/>
      <c r="H93" s="35"/>
      <c r="I93" s="35"/>
      <c r="J93" s="35"/>
      <c r="K93" s="35"/>
      <c r="L93" s="35"/>
      <c r="M93" s="35"/>
    </row>
    <row r="94" spans="1:13" x14ac:dyDescent="0.25">
      <c r="A94"/>
      <c r="B94"/>
      <c r="C94"/>
      <c r="D94"/>
      <c r="E94"/>
      <c r="F94" s="35"/>
      <c r="G94" s="35"/>
      <c r="H94" s="35"/>
      <c r="I94" s="35"/>
      <c r="J94" s="35"/>
      <c r="K94" s="35"/>
      <c r="L94" s="35"/>
      <c r="M94" s="35"/>
    </row>
    <row r="95" spans="1:13" x14ac:dyDescent="0.25">
      <c r="A95"/>
      <c r="B95"/>
      <c r="C95"/>
      <c r="D95"/>
      <c r="E95"/>
      <c r="F95" s="35"/>
      <c r="G95" s="35"/>
      <c r="H95" s="35"/>
      <c r="I95" s="35"/>
      <c r="J95" s="35"/>
      <c r="K95" s="35"/>
      <c r="L95" s="35"/>
      <c r="M95" s="35"/>
    </row>
    <row r="96" spans="1:13" x14ac:dyDescent="0.25">
      <c r="A96"/>
      <c r="B96"/>
      <c r="C96"/>
      <c r="D96"/>
      <c r="E96"/>
      <c r="F96" s="35"/>
      <c r="G96" s="35"/>
      <c r="H96" s="35"/>
      <c r="I96" s="35"/>
      <c r="J96" s="35"/>
      <c r="K96" s="35"/>
      <c r="L96" s="35"/>
      <c r="M96" s="35"/>
    </row>
    <row r="97" spans="1:15" x14ac:dyDescent="0.25">
      <c r="A97"/>
      <c r="B97"/>
      <c r="C97"/>
      <c r="D97"/>
      <c r="E97"/>
      <c r="F97" s="35"/>
      <c r="G97" s="35"/>
      <c r="H97" s="35"/>
      <c r="I97" s="35"/>
      <c r="J97" s="35"/>
      <c r="K97" s="35"/>
      <c r="L97" s="35"/>
      <c r="M97" s="35"/>
    </row>
    <row r="98" spans="1:15" x14ac:dyDescent="0.25">
      <c r="A98"/>
      <c r="B98"/>
      <c r="C98"/>
      <c r="D98"/>
      <c r="E98"/>
      <c r="F98" s="35"/>
      <c r="G98" s="35"/>
      <c r="H98" s="35"/>
      <c r="I98" s="35"/>
      <c r="J98" s="35"/>
      <c r="K98" s="35"/>
      <c r="L98" s="35"/>
      <c r="M98" s="35"/>
    </row>
    <row r="99" spans="1:15" x14ac:dyDescent="0.25">
      <c r="A99"/>
      <c r="B99"/>
      <c r="C99"/>
      <c r="D99"/>
      <c r="E99"/>
      <c r="F99" s="35"/>
      <c r="G99" s="35"/>
      <c r="H99" s="35"/>
      <c r="I99" s="35"/>
      <c r="J99" s="35"/>
      <c r="K99" s="35"/>
      <c r="L99" s="35"/>
      <c r="M99" s="35"/>
    </row>
    <row r="100" spans="1:15" x14ac:dyDescent="0.25">
      <c r="A100" s="35"/>
      <c r="B100" s="205" t="s">
        <v>14592</v>
      </c>
      <c r="C100" s="205" t="s">
        <v>22</v>
      </c>
      <c r="D100" s="206" t="s">
        <v>14593</v>
      </c>
      <c r="E100" s="206" t="s">
        <v>14594</v>
      </c>
      <c r="F100" s="206" t="s">
        <v>14595</v>
      </c>
      <c r="G100" s="206" t="s">
        <v>14596</v>
      </c>
      <c r="H100" s="206" t="s">
        <v>14597</v>
      </c>
      <c r="I100" s="206" t="s">
        <v>14598</v>
      </c>
      <c r="J100" s="206" t="s">
        <v>14599</v>
      </c>
      <c r="K100" s="206" t="s">
        <v>14600</v>
      </c>
      <c r="L100" s="206" t="s">
        <v>14601</v>
      </c>
      <c r="M100" s="206" t="s">
        <v>14602</v>
      </c>
    </row>
    <row r="101" spans="1:15" ht="16.5" x14ac:dyDescent="0.3">
      <c r="A101" s="260" t="s">
        <v>5412</v>
      </c>
      <c r="B101" s="261" t="s">
        <v>7943</v>
      </c>
      <c r="C101" s="207"/>
      <c r="D101" s="35"/>
      <c r="E101" s="35"/>
      <c r="F101" s="35"/>
      <c r="G101" s="35"/>
      <c r="H101" s="35"/>
      <c r="I101" s="35"/>
      <c r="J101" s="35"/>
      <c r="K101" s="35"/>
      <c r="L101" s="35"/>
      <c r="M101" s="35"/>
      <c r="N101" s="208"/>
      <c r="O101" s="208"/>
    </row>
    <row r="102" spans="1:15" ht="16.5" x14ac:dyDescent="0.3">
      <c r="A102" s="260" t="s">
        <v>5417</v>
      </c>
      <c r="B102" s="261" t="s">
        <v>5475</v>
      </c>
      <c r="C102" s="207"/>
      <c r="D102" s="35"/>
      <c r="E102" s="35"/>
      <c r="F102" s="35"/>
      <c r="G102" s="35"/>
      <c r="H102" s="35"/>
      <c r="I102" s="35"/>
      <c r="J102" s="35"/>
      <c r="K102" s="35"/>
      <c r="L102" s="35"/>
      <c r="M102" s="35"/>
      <c r="N102" s="208"/>
      <c r="O102" s="208"/>
    </row>
    <row r="103" spans="1:15" ht="16.5" x14ac:dyDescent="0.3">
      <c r="A103" s="260" t="s">
        <v>0</v>
      </c>
      <c r="B103" s="261" t="s">
        <v>5475</v>
      </c>
      <c r="C103" s="207"/>
      <c r="D103" s="35"/>
      <c r="E103" s="35"/>
      <c r="F103" s="35"/>
      <c r="G103" s="35"/>
      <c r="H103" s="35"/>
      <c r="I103" s="35"/>
      <c r="J103" s="35"/>
      <c r="K103" s="35"/>
      <c r="L103" s="35"/>
      <c r="M103" s="35"/>
      <c r="N103" s="208"/>
      <c r="O103" s="208"/>
    </row>
    <row r="104" spans="1:15" ht="16.5" x14ac:dyDescent="0.3">
      <c r="A104" s="260" t="s">
        <v>10</v>
      </c>
      <c r="B104" s="261" t="s">
        <v>5475</v>
      </c>
      <c r="C104" s="207"/>
      <c r="D104" s="35"/>
      <c r="E104" s="35"/>
      <c r="F104" s="35"/>
      <c r="G104" s="35"/>
      <c r="H104" s="35"/>
      <c r="I104" s="35"/>
      <c r="J104" s="35"/>
      <c r="K104" s="35"/>
      <c r="L104" s="35"/>
      <c r="M104" s="35"/>
      <c r="N104" s="208"/>
      <c r="O104" s="208"/>
    </row>
    <row r="105" spans="1:15" ht="16.5" x14ac:dyDescent="0.3">
      <c r="A105" s="260" t="s">
        <v>1</v>
      </c>
      <c r="B105" s="261" t="s">
        <v>5475</v>
      </c>
      <c r="C105" s="207"/>
      <c r="D105" s="35"/>
      <c r="E105" s="35"/>
      <c r="F105" s="35"/>
      <c r="G105" s="35"/>
      <c r="H105" s="35"/>
      <c r="I105" s="35"/>
      <c r="J105" s="35"/>
      <c r="K105" s="35"/>
      <c r="L105" s="35"/>
      <c r="M105" s="35"/>
      <c r="N105" s="208"/>
      <c r="O105" s="208"/>
    </row>
    <row r="106" spans="1:15" ht="16.5" x14ac:dyDescent="0.3">
      <c r="A106" s="260" t="s">
        <v>5416</v>
      </c>
      <c r="B106" s="261" t="s">
        <v>5475</v>
      </c>
      <c r="C106" s="207"/>
      <c r="D106" s="35"/>
      <c r="E106" s="35"/>
      <c r="F106" s="35"/>
      <c r="G106" s="35"/>
      <c r="H106" s="35"/>
      <c r="I106" s="35"/>
      <c r="J106" s="35"/>
      <c r="K106" s="35"/>
      <c r="L106" s="35"/>
      <c r="M106" s="35"/>
      <c r="N106" s="208"/>
      <c r="O106" s="208"/>
    </row>
    <row r="107" spans="1:15" ht="16.5" x14ac:dyDescent="0.3">
      <c r="A107" s="35"/>
      <c r="B107" s="205" t="s">
        <v>5480</v>
      </c>
      <c r="C107" s="207"/>
      <c r="D107" s="35"/>
      <c r="E107" s="35"/>
      <c r="F107" s="35"/>
      <c r="G107" s="35"/>
      <c r="H107" s="35"/>
      <c r="I107" s="35"/>
      <c r="J107" s="35"/>
      <c r="K107" s="35"/>
      <c r="L107" s="35"/>
      <c r="M107" s="35"/>
      <c r="N107" s="208"/>
      <c r="O107" s="208"/>
    </row>
    <row r="108" spans="1:15" ht="16.5" x14ac:dyDescent="0.3">
      <c r="A108" s="271" t="s">
        <v>14592</v>
      </c>
      <c r="B108" s="272"/>
      <c r="C108" s="272"/>
      <c r="D108" s="261"/>
      <c r="E108"/>
      <c r="F108"/>
      <c r="G108" s="35"/>
      <c r="H108" s="35"/>
      <c r="I108" s="35"/>
      <c r="J108" s="35"/>
      <c r="K108" s="35"/>
      <c r="L108" s="35"/>
      <c r="M108" s="35"/>
      <c r="N108" s="208"/>
      <c r="O108" s="208"/>
    </row>
    <row r="109" spans="1:15" ht="16.5" x14ac:dyDescent="0.3">
      <c r="A109" s="272"/>
      <c r="B109" s="272"/>
      <c r="C109" s="272"/>
      <c r="D109" s="261" t="s">
        <v>14605</v>
      </c>
      <c r="E109"/>
      <c r="F109"/>
      <c r="G109" s="35"/>
      <c r="H109" s="35"/>
      <c r="I109" s="35"/>
      <c r="J109" s="35"/>
      <c r="K109" s="35"/>
      <c r="L109" s="35"/>
      <c r="M109" s="35"/>
      <c r="N109" s="208"/>
      <c r="O109" s="208"/>
    </row>
    <row r="110" spans="1:15" ht="16.5" x14ac:dyDescent="0.3">
      <c r="A110" s="261"/>
      <c r="B110" s="261"/>
      <c r="C110" s="261"/>
      <c r="D110" s="261" t="s">
        <v>14603</v>
      </c>
      <c r="E110" s="213"/>
      <c r="F110" s="213"/>
      <c r="G110" s="191"/>
      <c r="H110" s="191"/>
      <c r="I110" s="191"/>
      <c r="J110" s="191"/>
      <c r="K110" s="191"/>
      <c r="L110" s="191"/>
      <c r="M110" s="191"/>
      <c r="N110" s="215"/>
      <c r="O110" s="215"/>
    </row>
    <row r="111" spans="1:15" ht="16.5" x14ac:dyDescent="0.3">
      <c r="A111" s="261" t="s">
        <v>8113</v>
      </c>
      <c r="B111" s="261" t="s">
        <v>187</v>
      </c>
      <c r="C111" s="261" t="s">
        <v>112</v>
      </c>
      <c r="D111" s="263">
        <v>1177</v>
      </c>
      <c r="E111"/>
      <c r="F111"/>
      <c r="G111" s="35"/>
      <c r="H111" s="35"/>
      <c r="I111" s="35"/>
      <c r="J111" s="35"/>
      <c r="K111" s="35"/>
      <c r="L111" s="35"/>
      <c r="M111" s="35"/>
      <c r="N111" s="208"/>
      <c r="O111" s="208"/>
    </row>
    <row r="112" spans="1:15" ht="16.5" x14ac:dyDescent="0.3">
      <c r="A112" s="261" t="s">
        <v>8121</v>
      </c>
      <c r="B112" s="261" t="s">
        <v>196</v>
      </c>
      <c r="C112" s="261" t="s">
        <v>123</v>
      </c>
      <c r="D112" s="263">
        <v>1741</v>
      </c>
      <c r="E112"/>
      <c r="F112"/>
      <c r="G112" s="35"/>
      <c r="H112" s="35"/>
      <c r="I112" s="35"/>
      <c r="J112" s="35"/>
      <c r="K112" s="35"/>
      <c r="L112" s="35"/>
      <c r="M112" s="35"/>
      <c r="N112" s="208"/>
      <c r="O112" s="208"/>
    </row>
    <row r="113" spans="1:13" x14ac:dyDescent="0.25">
      <c r="A113" s="261" t="s">
        <v>10417</v>
      </c>
      <c r="B113" s="261" t="s">
        <v>2447</v>
      </c>
      <c r="C113" s="261" t="s">
        <v>123</v>
      </c>
      <c r="D113" s="263">
        <v>65</v>
      </c>
      <c r="E113"/>
      <c r="F113"/>
      <c r="G113" s="35"/>
      <c r="H113" s="35"/>
      <c r="I113" s="35"/>
      <c r="J113" s="35"/>
      <c r="K113" s="35"/>
      <c r="L113" s="35"/>
      <c r="M113" s="35"/>
    </row>
    <row r="114" spans="1:13" x14ac:dyDescent="0.25">
      <c r="A114" s="261" t="s">
        <v>10460</v>
      </c>
      <c r="B114" s="261" t="s">
        <v>2491</v>
      </c>
      <c r="C114" s="261" t="s">
        <v>189</v>
      </c>
      <c r="D114" s="263">
        <v>45</v>
      </c>
      <c r="E114"/>
      <c r="F114" s="35"/>
      <c r="G114" s="35"/>
      <c r="H114" s="35"/>
      <c r="I114" s="35"/>
      <c r="J114" s="35"/>
      <c r="K114" s="35"/>
      <c r="L114" s="35"/>
      <c r="M114" s="35"/>
    </row>
    <row r="115" spans="1:13" x14ac:dyDescent="0.25">
      <c r="A115"/>
      <c r="B115"/>
      <c r="C115"/>
      <c r="D115"/>
      <c r="E115"/>
      <c r="F115" s="35"/>
      <c r="G115" s="35"/>
      <c r="H115" s="35"/>
      <c r="I115" s="35"/>
      <c r="J115" s="35"/>
      <c r="K115" s="35"/>
      <c r="L115" s="35"/>
      <c r="M115" s="35"/>
    </row>
    <row r="116" spans="1:13" x14ac:dyDescent="0.25">
      <c r="A116"/>
      <c r="B116"/>
      <c r="C116"/>
      <c r="D116"/>
      <c r="E116"/>
      <c r="F116" s="35"/>
      <c r="G116" s="35"/>
      <c r="H116" s="35"/>
      <c r="I116" s="35"/>
      <c r="J116" s="35"/>
      <c r="K116" s="35"/>
      <c r="L116" s="35"/>
      <c r="M116" s="35"/>
    </row>
    <row r="117" spans="1:13" x14ac:dyDescent="0.25">
      <c r="A117"/>
      <c r="B117"/>
      <c r="C117"/>
      <c r="D117"/>
      <c r="E117"/>
      <c r="F117" s="35"/>
      <c r="G117" s="35"/>
      <c r="H117" s="35"/>
      <c r="I117" s="35"/>
      <c r="J117" s="35"/>
      <c r="K117" s="35"/>
      <c r="L117" s="35"/>
      <c r="M117" s="35"/>
    </row>
    <row r="118" spans="1:13" x14ac:dyDescent="0.25">
      <c r="A118"/>
      <c r="B118"/>
      <c r="C118"/>
      <c r="D118"/>
      <c r="E118"/>
      <c r="F118" s="35"/>
      <c r="G118" s="35"/>
      <c r="H118" s="35"/>
      <c r="I118" s="35"/>
      <c r="J118" s="35"/>
      <c r="K118" s="35"/>
      <c r="L118" s="35"/>
      <c r="M118" s="35"/>
    </row>
    <row r="119" spans="1:13" x14ac:dyDescent="0.25">
      <c r="A119"/>
      <c r="B119"/>
      <c r="C119"/>
      <c r="D119"/>
      <c r="E119"/>
      <c r="F119" s="35"/>
      <c r="G119" s="35"/>
      <c r="H119" s="35"/>
      <c r="I119" s="35"/>
      <c r="J119" s="35"/>
      <c r="K119" s="35"/>
      <c r="L119" s="35"/>
      <c r="M119" s="35"/>
    </row>
    <row r="120" spans="1:13" x14ac:dyDescent="0.25">
      <c r="A120"/>
      <c r="B120"/>
      <c r="C120"/>
      <c r="D120"/>
      <c r="E120"/>
      <c r="F120" s="35"/>
      <c r="G120" s="35"/>
      <c r="H120" s="35"/>
      <c r="I120" s="35"/>
      <c r="J120" s="35"/>
      <c r="K120" s="35"/>
      <c r="L120" s="35"/>
      <c r="M120" s="35"/>
    </row>
    <row r="121" spans="1:13" x14ac:dyDescent="0.25">
      <c r="A121"/>
      <c r="B121"/>
      <c r="C121"/>
      <c r="D121"/>
      <c r="E121"/>
      <c r="F121"/>
      <c r="G121"/>
    </row>
    <row r="122" spans="1:13" x14ac:dyDescent="0.25">
      <c r="A122"/>
      <c r="B122"/>
      <c r="C122"/>
      <c r="D122"/>
      <c r="E122"/>
      <c r="F122"/>
      <c r="G122"/>
    </row>
    <row r="123" spans="1:13" x14ac:dyDescent="0.25">
      <c r="A123"/>
      <c r="B123"/>
      <c r="C123"/>
      <c r="D123"/>
      <c r="E123"/>
      <c r="F123"/>
      <c r="G123"/>
    </row>
    <row r="124" spans="1:13" x14ac:dyDescent="0.25">
      <c r="A124"/>
      <c r="B124"/>
      <c r="C124"/>
      <c r="D124"/>
      <c r="E124"/>
      <c r="F124"/>
      <c r="G124"/>
    </row>
    <row r="125" spans="1:13" x14ac:dyDescent="0.25">
      <c r="A125"/>
      <c r="B125"/>
      <c r="C125"/>
      <c r="D125"/>
      <c r="E125"/>
      <c r="F125"/>
      <c r="G125"/>
    </row>
    <row r="126" spans="1:13" x14ac:dyDescent="0.25">
      <c r="A126"/>
      <c r="B126"/>
      <c r="C126"/>
      <c r="D126"/>
      <c r="E126"/>
      <c r="F126"/>
      <c r="G126"/>
    </row>
    <row r="127" spans="1:13" x14ac:dyDescent="0.25">
      <c r="A127"/>
      <c r="B127"/>
      <c r="C127"/>
      <c r="D127"/>
      <c r="E127"/>
      <c r="F127"/>
      <c r="G127"/>
    </row>
    <row r="128" spans="1:13" x14ac:dyDescent="0.25">
      <c r="A128"/>
      <c r="B128"/>
      <c r="C128"/>
      <c r="D128"/>
      <c r="E128"/>
      <c r="F128"/>
      <c r="G128"/>
    </row>
    <row r="129" spans="1:7" x14ac:dyDescent="0.25">
      <c r="A129"/>
      <c r="B129"/>
      <c r="C129"/>
      <c r="D129"/>
      <c r="E129"/>
      <c r="F129"/>
      <c r="G129"/>
    </row>
    <row r="130" spans="1:7" x14ac:dyDescent="0.25">
      <c r="A130"/>
      <c r="B130"/>
      <c r="C130"/>
      <c r="D130"/>
      <c r="E130"/>
      <c r="F130"/>
      <c r="G130"/>
    </row>
    <row r="131" spans="1:7" x14ac:dyDescent="0.25">
      <c r="A131"/>
      <c r="B131"/>
      <c r="C131"/>
      <c r="D131"/>
      <c r="E131"/>
      <c r="F131"/>
      <c r="G131"/>
    </row>
    <row r="132" spans="1:7" x14ac:dyDescent="0.25">
      <c r="A132"/>
      <c r="B132"/>
      <c r="C132"/>
      <c r="D132"/>
      <c r="E132"/>
      <c r="F132"/>
      <c r="G132"/>
    </row>
    <row r="133" spans="1:7" x14ac:dyDescent="0.25">
      <c r="A133"/>
      <c r="B133"/>
      <c r="C133"/>
      <c r="D133"/>
      <c r="E133"/>
      <c r="F133"/>
      <c r="G133"/>
    </row>
    <row r="134" spans="1:7" x14ac:dyDescent="0.25">
      <c r="A134"/>
      <c r="B134"/>
      <c r="C134"/>
      <c r="D134"/>
      <c r="E134"/>
      <c r="F134"/>
      <c r="G134"/>
    </row>
    <row r="135" spans="1:7" x14ac:dyDescent="0.25">
      <c r="A135"/>
      <c r="B135"/>
      <c r="C135"/>
      <c r="D135"/>
      <c r="E135"/>
      <c r="F135"/>
      <c r="G135"/>
    </row>
    <row r="136" spans="1:7" x14ac:dyDescent="0.25">
      <c r="A136"/>
      <c r="B136"/>
      <c r="C136"/>
      <c r="D136"/>
      <c r="E136"/>
      <c r="F136"/>
      <c r="G136"/>
    </row>
    <row r="137" spans="1:7" x14ac:dyDescent="0.25">
      <c r="A137"/>
      <c r="B137"/>
      <c r="C137"/>
      <c r="D137"/>
      <c r="E137"/>
      <c r="F137"/>
      <c r="G137"/>
    </row>
    <row r="138" spans="1:7" x14ac:dyDescent="0.25">
      <c r="A138"/>
      <c r="B138"/>
      <c r="C138"/>
      <c r="D138"/>
      <c r="E138"/>
      <c r="F138"/>
      <c r="G138"/>
    </row>
    <row r="139" spans="1:7" x14ac:dyDescent="0.25">
      <c r="A139"/>
      <c r="B139"/>
      <c r="C139"/>
      <c r="D139"/>
      <c r="E139"/>
      <c r="F139"/>
      <c r="G139"/>
    </row>
    <row r="140" spans="1:7" x14ac:dyDescent="0.25">
      <c r="A140"/>
      <c r="B140"/>
      <c r="C140"/>
      <c r="D140"/>
      <c r="E140"/>
      <c r="F140"/>
      <c r="G140"/>
    </row>
    <row r="141" spans="1:7" x14ac:dyDescent="0.25">
      <c r="A141"/>
      <c r="B141"/>
      <c r="C141"/>
      <c r="D141"/>
      <c r="E141"/>
      <c r="F141"/>
      <c r="G141"/>
    </row>
    <row r="142" spans="1:7" x14ac:dyDescent="0.25">
      <c r="A142"/>
      <c r="B142"/>
      <c r="C142"/>
      <c r="D142"/>
      <c r="E142"/>
      <c r="F142"/>
      <c r="G142"/>
    </row>
    <row r="143" spans="1:7" x14ac:dyDescent="0.25">
      <c r="A143"/>
      <c r="B143"/>
      <c r="C143"/>
      <c r="D143"/>
      <c r="E143"/>
      <c r="F143"/>
      <c r="G143"/>
    </row>
    <row r="144" spans="1:7" x14ac:dyDescent="0.25">
      <c r="A144"/>
      <c r="B144"/>
      <c r="C144"/>
      <c r="D144"/>
      <c r="E144"/>
      <c r="F144"/>
      <c r="G144"/>
    </row>
    <row r="145" spans="1:7" x14ac:dyDescent="0.25">
      <c r="A145"/>
      <c r="B145"/>
      <c r="C145"/>
      <c r="D145"/>
      <c r="E145"/>
      <c r="F145"/>
      <c r="G145"/>
    </row>
    <row r="146" spans="1:7" x14ac:dyDescent="0.25">
      <c r="A146"/>
      <c r="B146"/>
      <c r="C146"/>
      <c r="D146"/>
      <c r="E146"/>
      <c r="F146"/>
      <c r="G146"/>
    </row>
    <row r="147" spans="1:7" x14ac:dyDescent="0.25">
      <c r="A147"/>
      <c r="B147"/>
      <c r="C147"/>
      <c r="D147"/>
      <c r="E147"/>
      <c r="F147"/>
      <c r="G147"/>
    </row>
    <row r="148" spans="1:7" x14ac:dyDescent="0.25">
      <c r="A148"/>
      <c r="B148"/>
      <c r="C148"/>
      <c r="D148"/>
      <c r="E148"/>
      <c r="F148"/>
      <c r="G148"/>
    </row>
    <row r="149" spans="1:7" x14ac:dyDescent="0.25">
      <c r="A149"/>
      <c r="B149"/>
      <c r="C149"/>
      <c r="D149"/>
      <c r="E149"/>
      <c r="F149"/>
      <c r="G149"/>
    </row>
    <row r="150" spans="1:7" x14ac:dyDescent="0.25">
      <c r="A150"/>
      <c r="B150"/>
      <c r="C150"/>
      <c r="D150"/>
      <c r="E150"/>
      <c r="F150"/>
      <c r="G150"/>
    </row>
    <row r="151" spans="1:7" x14ac:dyDescent="0.25">
      <c r="A151"/>
      <c r="B151"/>
      <c r="C151"/>
      <c r="D151"/>
      <c r="E151"/>
      <c r="F151"/>
      <c r="G151"/>
    </row>
    <row r="152" spans="1:7" x14ac:dyDescent="0.25">
      <c r="A152"/>
      <c r="B152"/>
      <c r="C152"/>
      <c r="D152"/>
      <c r="E152"/>
      <c r="F152"/>
      <c r="G152"/>
    </row>
    <row r="153" spans="1:7" x14ac:dyDescent="0.25">
      <c r="A153"/>
      <c r="B153"/>
      <c r="C153"/>
      <c r="D153"/>
      <c r="E153"/>
      <c r="F153"/>
      <c r="G153"/>
    </row>
    <row r="154" spans="1:7" x14ac:dyDescent="0.25">
      <c r="A154"/>
      <c r="B154"/>
      <c r="C154"/>
      <c r="D154"/>
      <c r="E154"/>
      <c r="F154"/>
      <c r="G154"/>
    </row>
    <row r="155" spans="1:7" x14ac:dyDescent="0.25">
      <c r="A155"/>
      <c r="B155"/>
      <c r="C155"/>
      <c r="D155"/>
      <c r="E155"/>
      <c r="F155"/>
      <c r="G155"/>
    </row>
    <row r="156" spans="1:7" x14ac:dyDescent="0.25">
      <c r="A156"/>
      <c r="B156"/>
      <c r="C156"/>
      <c r="D156"/>
      <c r="E156"/>
      <c r="F156"/>
      <c r="G156"/>
    </row>
    <row r="157" spans="1:7" x14ac:dyDescent="0.25">
      <c r="A157"/>
      <c r="B157"/>
      <c r="C157"/>
      <c r="D157"/>
      <c r="E157"/>
      <c r="F157"/>
      <c r="G157"/>
    </row>
    <row r="158" spans="1:7" x14ac:dyDescent="0.25">
      <c r="A158"/>
      <c r="B158"/>
      <c r="C158"/>
      <c r="D158"/>
      <c r="E158"/>
      <c r="F158"/>
      <c r="G158"/>
    </row>
    <row r="159" spans="1:7" x14ac:dyDescent="0.25">
      <c r="A159"/>
      <c r="B159"/>
      <c r="C159"/>
      <c r="D159"/>
      <c r="E159"/>
      <c r="F159"/>
      <c r="G159"/>
    </row>
    <row r="160" spans="1:7" x14ac:dyDescent="0.25">
      <c r="A160"/>
      <c r="B160"/>
      <c r="C160"/>
      <c r="D160"/>
      <c r="E160"/>
      <c r="F160"/>
      <c r="G160"/>
    </row>
    <row r="161" spans="1:7" x14ac:dyDescent="0.25">
      <c r="A161"/>
      <c r="B161"/>
      <c r="C161"/>
      <c r="D161"/>
      <c r="E161"/>
      <c r="F161"/>
      <c r="G161"/>
    </row>
    <row r="162" spans="1:7" x14ac:dyDescent="0.25">
      <c r="A162"/>
      <c r="B162"/>
      <c r="C162"/>
      <c r="D162"/>
      <c r="E162"/>
      <c r="F162"/>
      <c r="G162"/>
    </row>
    <row r="163" spans="1:7" x14ac:dyDescent="0.25">
      <c r="A163"/>
      <c r="B163"/>
      <c r="C163"/>
      <c r="D163"/>
      <c r="E163"/>
      <c r="F163"/>
      <c r="G163"/>
    </row>
    <row r="164" spans="1:7" x14ac:dyDescent="0.25">
      <c r="A164"/>
      <c r="B164"/>
      <c r="C164"/>
      <c r="D164"/>
      <c r="E164"/>
      <c r="F164"/>
      <c r="G164"/>
    </row>
    <row r="165" spans="1:7" x14ac:dyDescent="0.25">
      <c r="A165"/>
      <c r="B165"/>
      <c r="C165"/>
      <c r="D165"/>
      <c r="E165"/>
      <c r="F165"/>
      <c r="G165"/>
    </row>
    <row r="166" spans="1:7" x14ac:dyDescent="0.25">
      <c r="A166"/>
      <c r="B166"/>
      <c r="C166"/>
      <c r="D166"/>
      <c r="E166"/>
      <c r="F166"/>
      <c r="G166"/>
    </row>
    <row r="167" spans="1:7" x14ac:dyDescent="0.25">
      <c r="A167"/>
      <c r="B167"/>
      <c r="C167"/>
      <c r="D167"/>
      <c r="E167"/>
      <c r="F167"/>
      <c r="G167"/>
    </row>
    <row r="168" spans="1:7" x14ac:dyDescent="0.25">
      <c r="A168"/>
      <c r="B168"/>
      <c r="C168"/>
      <c r="D168"/>
      <c r="E168"/>
      <c r="F168"/>
      <c r="G168"/>
    </row>
    <row r="169" spans="1:7" x14ac:dyDescent="0.25">
      <c r="A169"/>
      <c r="B169"/>
      <c r="C169"/>
      <c r="D169"/>
      <c r="E169"/>
      <c r="F169"/>
      <c r="G169"/>
    </row>
    <row r="170" spans="1:7" x14ac:dyDescent="0.25">
      <c r="A170"/>
      <c r="B170"/>
      <c r="C170"/>
      <c r="D170"/>
      <c r="E170"/>
      <c r="F170"/>
      <c r="G170"/>
    </row>
    <row r="171" spans="1:7" x14ac:dyDescent="0.25">
      <c r="A171"/>
      <c r="B171"/>
      <c r="C171"/>
      <c r="D171"/>
      <c r="E171"/>
      <c r="F171"/>
      <c r="G171"/>
    </row>
    <row r="172" spans="1:7" x14ac:dyDescent="0.25">
      <c r="A172"/>
      <c r="B172"/>
      <c r="C172"/>
      <c r="D172"/>
      <c r="E172"/>
      <c r="F172"/>
      <c r="G172"/>
    </row>
    <row r="173" spans="1:7" x14ac:dyDescent="0.25">
      <c r="A173"/>
      <c r="B173"/>
      <c r="C173"/>
      <c r="D173"/>
      <c r="E173"/>
      <c r="F173"/>
      <c r="G173"/>
    </row>
    <row r="174" spans="1:7" x14ac:dyDescent="0.25">
      <c r="A174"/>
      <c r="B174"/>
      <c r="C174"/>
      <c r="D174"/>
      <c r="E174"/>
      <c r="F174"/>
      <c r="G174"/>
    </row>
    <row r="175" spans="1:7" x14ac:dyDescent="0.25">
      <c r="A175"/>
      <c r="B175"/>
      <c r="C175"/>
      <c r="D175"/>
      <c r="E175"/>
      <c r="F175"/>
      <c r="G175"/>
    </row>
    <row r="176" spans="1:7" x14ac:dyDescent="0.25">
      <c r="A176"/>
      <c r="B176"/>
      <c r="C176"/>
      <c r="D176"/>
      <c r="E176"/>
      <c r="F176"/>
      <c r="G176"/>
    </row>
    <row r="177" spans="1:7" x14ac:dyDescent="0.25">
      <c r="A177"/>
      <c r="B177"/>
      <c r="C177"/>
      <c r="D177"/>
      <c r="E177"/>
      <c r="F177"/>
      <c r="G177"/>
    </row>
    <row r="178" spans="1:7" x14ac:dyDescent="0.25">
      <c r="A178"/>
      <c r="B178"/>
      <c r="C178"/>
      <c r="D178"/>
      <c r="E178"/>
      <c r="F178"/>
      <c r="G178"/>
    </row>
    <row r="179" spans="1:7" x14ac:dyDescent="0.25">
      <c r="A179"/>
      <c r="B179"/>
      <c r="C179"/>
      <c r="D179"/>
      <c r="E179"/>
      <c r="F179"/>
      <c r="G179"/>
    </row>
    <row r="180" spans="1:7" x14ac:dyDescent="0.25">
      <c r="A180"/>
      <c r="B180"/>
      <c r="C180"/>
      <c r="D180"/>
      <c r="E180"/>
      <c r="F180"/>
      <c r="G180"/>
    </row>
    <row r="181" spans="1:7" x14ac:dyDescent="0.25">
      <c r="A181"/>
      <c r="B181"/>
      <c r="C181"/>
      <c r="D181"/>
      <c r="E181"/>
      <c r="F181"/>
      <c r="G181"/>
    </row>
    <row r="182" spans="1:7" x14ac:dyDescent="0.25">
      <c r="A182"/>
      <c r="B182"/>
      <c r="C182"/>
      <c r="D182"/>
      <c r="E182"/>
      <c r="F182"/>
      <c r="G182"/>
    </row>
    <row r="183" spans="1:7" x14ac:dyDescent="0.25">
      <c r="A183"/>
      <c r="B183"/>
      <c r="C183"/>
      <c r="D183"/>
      <c r="E183"/>
      <c r="F183"/>
      <c r="G183"/>
    </row>
    <row r="184" spans="1:7" x14ac:dyDescent="0.25">
      <c r="A184"/>
      <c r="B184"/>
      <c r="C184"/>
      <c r="D184"/>
      <c r="E184"/>
      <c r="F184"/>
      <c r="G184"/>
    </row>
    <row r="185" spans="1:7" x14ac:dyDescent="0.25">
      <c r="A185"/>
      <c r="B185"/>
      <c r="C185"/>
      <c r="D185"/>
      <c r="E185"/>
      <c r="F185"/>
      <c r="G185"/>
    </row>
    <row r="186" spans="1:7" x14ac:dyDescent="0.25">
      <c r="A186"/>
      <c r="B186"/>
      <c r="C186"/>
      <c r="D186"/>
      <c r="E186"/>
      <c r="F186"/>
      <c r="G186"/>
    </row>
    <row r="187" spans="1:7" x14ac:dyDescent="0.25">
      <c r="A187"/>
      <c r="B187"/>
      <c r="C187"/>
      <c r="D187"/>
      <c r="E187"/>
      <c r="F187"/>
      <c r="G187"/>
    </row>
    <row r="188" spans="1:7" x14ac:dyDescent="0.25">
      <c r="A188"/>
      <c r="B188"/>
      <c r="C188"/>
      <c r="D188"/>
      <c r="E188"/>
      <c r="F188"/>
      <c r="G188"/>
    </row>
    <row r="189" spans="1:7" x14ac:dyDescent="0.25">
      <c r="A189"/>
      <c r="B189"/>
      <c r="C189"/>
      <c r="D189"/>
      <c r="E189"/>
      <c r="F189"/>
      <c r="G189"/>
    </row>
    <row r="190" spans="1:7" x14ac:dyDescent="0.25">
      <c r="A190"/>
      <c r="B190"/>
      <c r="C190"/>
      <c r="D190"/>
      <c r="E190"/>
      <c r="F190"/>
      <c r="G190"/>
    </row>
    <row r="191" spans="1:7" x14ac:dyDescent="0.25">
      <c r="A191"/>
      <c r="B191"/>
      <c r="C191"/>
      <c r="D191"/>
      <c r="E191"/>
      <c r="F191"/>
      <c r="G191"/>
    </row>
    <row r="192" spans="1:7" x14ac:dyDescent="0.25">
      <c r="A192"/>
      <c r="B192"/>
      <c r="C192"/>
      <c r="D192"/>
      <c r="E192"/>
      <c r="F192"/>
      <c r="G192"/>
    </row>
    <row r="193" spans="1:7" x14ac:dyDescent="0.25">
      <c r="A193"/>
      <c r="B193"/>
      <c r="C193"/>
      <c r="D193"/>
      <c r="E193"/>
      <c r="F193"/>
      <c r="G193"/>
    </row>
    <row r="194" spans="1:7" x14ac:dyDescent="0.25">
      <c r="A194"/>
      <c r="B194"/>
      <c r="C194"/>
      <c r="D194"/>
      <c r="E194"/>
      <c r="F194"/>
      <c r="G194"/>
    </row>
    <row r="195" spans="1:7" x14ac:dyDescent="0.25">
      <c r="A195"/>
      <c r="B195"/>
      <c r="C195"/>
      <c r="D195"/>
      <c r="E195"/>
      <c r="F195"/>
      <c r="G195"/>
    </row>
    <row r="196" spans="1:7" x14ac:dyDescent="0.25">
      <c r="A196"/>
      <c r="B196"/>
      <c r="C196"/>
      <c r="D196"/>
      <c r="E196"/>
      <c r="F196"/>
      <c r="G196"/>
    </row>
    <row r="197" spans="1:7" x14ac:dyDescent="0.25">
      <c r="A197"/>
      <c r="B197"/>
      <c r="C197"/>
      <c r="D197"/>
      <c r="E197"/>
      <c r="F197"/>
      <c r="G197"/>
    </row>
    <row r="198" spans="1:7" x14ac:dyDescent="0.25">
      <c r="A198"/>
      <c r="B198"/>
      <c r="C198"/>
      <c r="D198"/>
      <c r="E198"/>
      <c r="F198"/>
      <c r="G198"/>
    </row>
    <row r="199" spans="1:7" x14ac:dyDescent="0.25">
      <c r="A199"/>
      <c r="B199"/>
      <c r="C199"/>
      <c r="D199"/>
      <c r="E199"/>
      <c r="F199"/>
      <c r="G199"/>
    </row>
    <row r="200" spans="1:7" x14ac:dyDescent="0.25">
      <c r="A200"/>
      <c r="B200"/>
      <c r="C200"/>
      <c r="D200"/>
      <c r="E200"/>
      <c r="F200"/>
      <c r="G200"/>
    </row>
    <row r="201" spans="1:7" x14ac:dyDescent="0.25">
      <c r="A201"/>
      <c r="B201"/>
      <c r="C201"/>
      <c r="D201"/>
      <c r="E201"/>
      <c r="F201"/>
      <c r="G201"/>
    </row>
    <row r="202" spans="1:7" x14ac:dyDescent="0.25">
      <c r="A202"/>
      <c r="B202"/>
      <c r="C202"/>
      <c r="D202"/>
      <c r="E202"/>
      <c r="F202"/>
      <c r="G202"/>
    </row>
    <row r="203" spans="1:7" x14ac:dyDescent="0.25">
      <c r="A203"/>
      <c r="B203"/>
      <c r="C203"/>
      <c r="D203"/>
      <c r="E203"/>
      <c r="F203"/>
      <c r="G203"/>
    </row>
    <row r="204" spans="1:7" x14ac:dyDescent="0.25">
      <c r="A204"/>
      <c r="B204"/>
      <c r="C204"/>
      <c r="D204"/>
      <c r="E204"/>
      <c r="F204"/>
      <c r="G204"/>
    </row>
    <row r="205" spans="1:7" x14ac:dyDescent="0.25">
      <c r="A205"/>
      <c r="B205"/>
      <c r="C205"/>
      <c r="D205"/>
      <c r="E205"/>
      <c r="F205"/>
      <c r="G205"/>
    </row>
    <row r="206" spans="1:7" x14ac:dyDescent="0.25">
      <c r="A206"/>
      <c r="B206"/>
      <c r="C206"/>
      <c r="D206"/>
      <c r="E206"/>
      <c r="F206"/>
      <c r="G206"/>
    </row>
    <row r="207" spans="1:7" x14ac:dyDescent="0.25">
      <c r="A207"/>
      <c r="B207"/>
      <c r="C207"/>
      <c r="D207"/>
      <c r="E207"/>
      <c r="F207"/>
      <c r="G207"/>
    </row>
    <row r="208" spans="1:7" x14ac:dyDescent="0.25">
      <c r="A208"/>
      <c r="B208"/>
      <c r="C208"/>
      <c r="D208"/>
      <c r="E208"/>
      <c r="F208"/>
      <c r="G208"/>
    </row>
    <row r="209" spans="1:7" x14ac:dyDescent="0.25">
      <c r="A209"/>
      <c r="B209"/>
      <c r="C209"/>
      <c r="D209"/>
      <c r="E209"/>
      <c r="F209"/>
      <c r="G209"/>
    </row>
    <row r="210" spans="1:7" x14ac:dyDescent="0.25">
      <c r="A210"/>
      <c r="B210"/>
      <c r="C210"/>
      <c r="D210"/>
      <c r="E210"/>
      <c r="F210"/>
      <c r="G210"/>
    </row>
    <row r="211" spans="1:7" x14ac:dyDescent="0.25">
      <c r="A211"/>
      <c r="B211"/>
      <c r="C211"/>
      <c r="D211"/>
      <c r="E211"/>
      <c r="F211"/>
      <c r="G211"/>
    </row>
    <row r="212" spans="1:7" x14ac:dyDescent="0.25">
      <c r="A212"/>
      <c r="B212"/>
      <c r="C212"/>
      <c r="D212"/>
      <c r="E212"/>
      <c r="F212"/>
      <c r="G212"/>
    </row>
    <row r="213" spans="1:7" x14ac:dyDescent="0.25">
      <c r="A213"/>
      <c r="B213"/>
      <c r="C213"/>
      <c r="D213"/>
      <c r="E213"/>
      <c r="F213"/>
      <c r="G213"/>
    </row>
    <row r="214" spans="1:7" x14ac:dyDescent="0.25">
      <c r="A214"/>
      <c r="B214"/>
      <c r="C214"/>
      <c r="D214"/>
      <c r="E214"/>
    </row>
    <row r="215" spans="1:7" x14ac:dyDescent="0.25">
      <c r="A215"/>
      <c r="B215"/>
      <c r="C215"/>
      <c r="D215"/>
      <c r="E215"/>
    </row>
    <row r="216" spans="1:7" x14ac:dyDescent="0.25">
      <c r="A216"/>
      <c r="B216"/>
      <c r="C216"/>
      <c r="D216"/>
      <c r="E216"/>
    </row>
    <row r="217" spans="1:7" x14ac:dyDescent="0.25">
      <c r="A217"/>
      <c r="B217"/>
      <c r="C217"/>
      <c r="D217"/>
      <c r="E217"/>
    </row>
  </sheetData>
  <pageMargins left="0.7" right="0.7" top="0.75" bottom="0.75" header="0.3" footer="0.3"/>
  <pageSetup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277D1-B7CA-4C9A-90D7-42DB15CD0085}">
  <sheetPr codeName="Sheet20"/>
  <dimension ref="A1:AK328"/>
  <sheetViews>
    <sheetView workbookViewId="0">
      <selection activeCell="B12" sqref="B12"/>
    </sheetView>
  </sheetViews>
  <sheetFormatPr defaultColWidth="10.7109375" defaultRowHeight="15" x14ac:dyDescent="0.25"/>
  <cols>
    <col min="1" max="1" width="15.7109375" customWidth="1"/>
    <col min="2" max="2" width="45.7109375" customWidth="1"/>
    <col min="3" max="3" width="18.7109375" style="226" customWidth="1"/>
    <col min="4" max="4" width="8.140625" style="226" customWidth="1"/>
    <col min="5" max="5" width="6.5703125" style="226" bestFit="1" customWidth="1"/>
    <col min="6" max="16384" width="10.7109375" style="226"/>
  </cols>
  <sheetData>
    <row r="1" spans="1:25" s="224" customFormat="1" ht="15" customHeight="1" x14ac:dyDescent="0.25">
      <c r="A1" s="35"/>
      <c r="B1" s="221" t="s">
        <v>14611</v>
      </c>
      <c r="C1" s="222" t="s">
        <v>5448</v>
      </c>
      <c r="D1" s="222" t="s">
        <v>5449</v>
      </c>
      <c r="E1" s="223" t="s">
        <v>5450</v>
      </c>
      <c r="F1" s="223" t="s">
        <v>14612</v>
      </c>
      <c r="G1" s="223" t="s">
        <v>14593</v>
      </c>
      <c r="H1" s="223" t="s">
        <v>14594</v>
      </c>
      <c r="I1" s="223" t="s">
        <v>14595</v>
      </c>
      <c r="J1" s="223" t="s">
        <v>14596</v>
      </c>
      <c r="K1" s="223" t="s">
        <v>14597</v>
      </c>
      <c r="L1" s="223" t="s">
        <v>14598</v>
      </c>
      <c r="M1" s="223" t="s">
        <v>14599</v>
      </c>
      <c r="N1" s="223" t="s">
        <v>14600</v>
      </c>
      <c r="O1" s="223" t="s">
        <v>14601</v>
      </c>
      <c r="P1" s="223" t="s">
        <v>14602</v>
      </c>
      <c r="Q1" s="223" t="s">
        <v>14613</v>
      </c>
      <c r="R1" s="223" t="s">
        <v>14614</v>
      </c>
      <c r="S1" s="223" t="s">
        <v>14615</v>
      </c>
      <c r="T1" s="223" t="s">
        <v>14616</v>
      </c>
      <c r="U1" s="223" t="s">
        <v>14617</v>
      </c>
      <c r="V1" s="223" t="s">
        <v>14618</v>
      </c>
      <c r="W1" s="223" t="s">
        <v>14619</v>
      </c>
      <c r="X1" s="223" t="s">
        <v>14620</v>
      </c>
      <c r="Y1" s="223"/>
    </row>
    <row r="2" spans="1:25" s="224" customFormat="1" ht="12.75" x14ac:dyDescent="0.25">
      <c r="A2" s="260" t="s">
        <v>5412</v>
      </c>
      <c r="B2" s="261" t="s" vm="11">
        <v>14731</v>
      </c>
      <c r="C2" s="222"/>
      <c r="D2" s="222"/>
      <c r="E2" s="223"/>
      <c r="F2" s="223"/>
      <c r="G2" s="223"/>
      <c r="H2" s="223"/>
      <c r="I2" s="223"/>
      <c r="J2" s="223"/>
      <c r="K2" s="223"/>
      <c r="L2" s="223"/>
      <c r="M2" s="223"/>
      <c r="N2" s="223"/>
      <c r="O2" s="223"/>
      <c r="P2" s="223"/>
      <c r="Q2" s="223"/>
      <c r="R2" s="223"/>
      <c r="S2" s="223"/>
      <c r="T2" s="223"/>
      <c r="U2" s="223"/>
      <c r="V2" s="223"/>
      <c r="W2" s="223"/>
      <c r="X2" s="223"/>
      <c r="Y2" s="223"/>
    </row>
    <row r="3" spans="1:25" s="224" customFormat="1" ht="12.75" x14ac:dyDescent="0.25">
      <c r="A3" s="260" t="s">
        <v>0</v>
      </c>
      <c r="B3" s="261" t="s" vm="6">
        <v>14576</v>
      </c>
      <c r="C3" s="222"/>
      <c r="D3" s="222"/>
      <c r="E3" s="223"/>
      <c r="F3" s="223"/>
      <c r="G3" s="223"/>
      <c r="H3" s="223"/>
      <c r="I3" s="223"/>
      <c r="J3" s="223"/>
      <c r="K3" s="223"/>
      <c r="L3" s="223"/>
      <c r="M3" s="223"/>
      <c r="N3" s="223"/>
      <c r="O3" s="223"/>
      <c r="P3" s="223"/>
      <c r="Q3" s="223"/>
      <c r="R3" s="223"/>
      <c r="S3" s="223"/>
      <c r="T3" s="223"/>
      <c r="U3" s="223"/>
      <c r="V3" s="223"/>
      <c r="W3" s="223"/>
      <c r="X3" s="223"/>
      <c r="Y3" s="223"/>
    </row>
    <row r="4" spans="1:25" s="224" customFormat="1" ht="12.75" x14ac:dyDescent="0.25">
      <c r="A4" s="260" t="s">
        <v>10</v>
      </c>
      <c r="B4" s="261" t="s" vm="2">
        <v>14621</v>
      </c>
      <c r="C4" s="222"/>
      <c r="D4" s="225" t="s">
        <v>14622</v>
      </c>
      <c r="E4" s="225"/>
      <c r="F4" s="223"/>
      <c r="G4" s="223"/>
      <c r="H4" s="223"/>
      <c r="I4" s="223"/>
      <c r="J4" s="223"/>
      <c r="K4" s="223"/>
      <c r="L4" s="223"/>
      <c r="M4" s="223"/>
      <c r="N4" s="223"/>
      <c r="O4" s="223"/>
      <c r="P4" s="223"/>
      <c r="Q4" s="223"/>
      <c r="R4" s="223"/>
      <c r="S4" s="223"/>
      <c r="T4" s="223"/>
      <c r="U4" s="223"/>
      <c r="V4" s="223"/>
      <c r="W4" s="223"/>
      <c r="X4" s="223"/>
      <c r="Y4" s="223"/>
    </row>
    <row r="5" spans="1:25" s="224" customFormat="1" ht="12.75" x14ac:dyDescent="0.25">
      <c r="A5" s="260" t="s">
        <v>1</v>
      </c>
      <c r="B5" s="261" t="s" vm="3">
        <v>14576</v>
      </c>
      <c r="C5" s="222"/>
      <c r="D5" s="222"/>
      <c r="E5" s="223"/>
      <c r="F5" s="223"/>
      <c r="G5" s="223"/>
      <c r="H5" s="223"/>
      <c r="I5" s="223"/>
      <c r="J5" s="223"/>
      <c r="K5" s="223"/>
      <c r="L5" s="223"/>
      <c r="M5" s="223"/>
      <c r="N5" s="223"/>
      <c r="O5" s="223"/>
      <c r="P5" s="223"/>
      <c r="Q5" s="223"/>
      <c r="R5" s="223"/>
      <c r="S5" s="223"/>
      <c r="T5" s="223"/>
      <c r="U5" s="223"/>
      <c r="V5" s="223"/>
      <c r="W5" s="223"/>
      <c r="X5" s="223"/>
      <c r="Y5" s="223"/>
    </row>
    <row r="6" spans="1:25" s="224" customFormat="1" ht="12.75" x14ac:dyDescent="0.25">
      <c r="A6" s="260" t="s">
        <v>5416</v>
      </c>
      <c r="B6" s="261" t="s" vm="4">
        <v>14621</v>
      </c>
      <c r="C6" s="222"/>
      <c r="D6" s="222"/>
      <c r="E6" s="223"/>
      <c r="F6" s="223"/>
      <c r="G6" s="223"/>
      <c r="H6" s="223"/>
      <c r="I6" s="223"/>
      <c r="J6" s="223"/>
      <c r="K6" s="223"/>
      <c r="L6" s="223"/>
      <c r="M6" s="223"/>
      <c r="N6" s="223"/>
      <c r="O6" s="223"/>
      <c r="P6" s="223"/>
      <c r="Q6" s="223"/>
      <c r="R6" s="223"/>
      <c r="S6" s="223"/>
      <c r="T6" s="223"/>
      <c r="U6" s="223"/>
      <c r="V6" s="223"/>
      <c r="W6" s="223"/>
      <c r="X6" s="223"/>
      <c r="Y6" s="223"/>
    </row>
    <row r="7" spans="1:25" s="224" customFormat="1" ht="12.75" x14ac:dyDescent="0.25">
      <c r="A7" s="35"/>
      <c r="B7" s="221" t="s">
        <v>5480</v>
      </c>
      <c r="C7" s="222"/>
      <c r="D7" s="222"/>
      <c r="E7" s="223"/>
      <c r="F7" s="223"/>
      <c r="G7" s="223"/>
      <c r="H7" s="223"/>
      <c r="I7" s="223"/>
      <c r="J7" s="223"/>
      <c r="K7" s="223"/>
      <c r="L7" s="223"/>
      <c r="M7" s="223"/>
      <c r="N7" s="223"/>
      <c r="O7" s="223"/>
      <c r="P7" s="223"/>
      <c r="Q7" s="223"/>
      <c r="R7" s="223"/>
      <c r="S7" s="223"/>
      <c r="T7" s="223"/>
      <c r="U7" s="223"/>
      <c r="V7" s="223"/>
      <c r="W7" s="223"/>
      <c r="X7" s="223"/>
      <c r="Y7" s="223"/>
    </row>
    <row r="8" spans="1:25" x14ac:dyDescent="0.25">
      <c r="A8" s="260" t="s">
        <v>14635</v>
      </c>
      <c r="B8" s="261"/>
      <c r="C8" s="261"/>
      <c r="D8" s="261"/>
      <c r="E8" s="261"/>
      <c r="F8" s="261"/>
      <c r="G8" s="261"/>
      <c r="H8" s="261"/>
      <c r="I8" s="261"/>
      <c r="J8"/>
      <c r="K8"/>
      <c r="L8"/>
      <c r="M8"/>
      <c r="N8"/>
      <c r="O8"/>
      <c r="P8"/>
      <c r="Q8"/>
      <c r="R8"/>
    </row>
    <row r="9" spans="1:25" x14ac:dyDescent="0.25">
      <c r="A9" s="261"/>
      <c r="B9" s="261"/>
      <c r="C9" s="261"/>
      <c r="D9" s="261"/>
      <c r="E9" s="261"/>
      <c r="F9" s="261"/>
      <c r="G9" s="261" t="s">
        <v>8989</v>
      </c>
      <c r="H9" s="261" t="s">
        <v>10101</v>
      </c>
      <c r="I9" s="261" t="s">
        <v>10129</v>
      </c>
      <c r="J9"/>
      <c r="K9"/>
      <c r="L9"/>
      <c r="M9"/>
      <c r="N9"/>
      <c r="O9"/>
      <c r="P9"/>
      <c r="Q9"/>
      <c r="R9"/>
    </row>
    <row r="10" spans="1:25" x14ac:dyDescent="0.25">
      <c r="A10" s="261"/>
      <c r="B10" s="261"/>
      <c r="C10" s="261"/>
      <c r="D10" s="261"/>
      <c r="E10" s="261"/>
      <c r="F10" s="261"/>
      <c r="G10" s="261" t="s">
        <v>14623</v>
      </c>
      <c r="H10" s="261" t="s">
        <v>14624</v>
      </c>
      <c r="I10" s="261" t="s">
        <v>14625</v>
      </c>
      <c r="J10"/>
      <c r="K10"/>
      <c r="L10"/>
      <c r="M10"/>
      <c r="N10"/>
      <c r="O10"/>
      <c r="P10"/>
      <c r="Q10"/>
      <c r="R10"/>
    </row>
    <row r="11" spans="1:25" x14ac:dyDescent="0.25">
      <c r="A11" s="261"/>
      <c r="B11" s="261"/>
      <c r="C11" s="261"/>
      <c r="D11" s="261"/>
      <c r="E11" s="261"/>
      <c r="F11" s="261"/>
      <c r="G11" s="261" t="s">
        <v>14626</v>
      </c>
      <c r="H11" s="261" t="s">
        <v>14627</v>
      </c>
      <c r="I11" s="261" t="s">
        <v>14628</v>
      </c>
      <c r="J11"/>
      <c r="K11"/>
      <c r="L11"/>
      <c r="M11"/>
      <c r="N11"/>
      <c r="O11"/>
      <c r="P11"/>
      <c r="Q11"/>
      <c r="R11"/>
    </row>
    <row r="12" spans="1:25" x14ac:dyDescent="0.25">
      <c r="A12" s="261"/>
      <c r="B12" s="261"/>
      <c r="C12" s="261"/>
      <c r="D12" s="261"/>
      <c r="E12" s="261"/>
      <c r="F12" s="261"/>
      <c r="G12" s="261" t="s">
        <v>14629</v>
      </c>
      <c r="H12" s="261"/>
      <c r="I12" s="261"/>
      <c r="J12"/>
      <c r="K12"/>
      <c r="L12"/>
      <c r="M12"/>
      <c r="N12"/>
      <c r="O12"/>
      <c r="P12"/>
      <c r="Q12"/>
      <c r="R12"/>
    </row>
    <row r="13" spans="1:25" x14ac:dyDescent="0.25">
      <c r="A13" s="261"/>
      <c r="B13" s="261"/>
      <c r="C13" s="261"/>
      <c r="D13" s="261"/>
      <c r="E13" s="261"/>
      <c r="F13" s="261"/>
      <c r="G13" s="261"/>
      <c r="H13" s="261"/>
      <c r="I13" s="261"/>
      <c r="J13"/>
      <c r="K13"/>
      <c r="L13"/>
      <c r="M13"/>
      <c r="N13"/>
      <c r="O13"/>
      <c r="P13"/>
      <c r="Q13"/>
      <c r="R13"/>
    </row>
    <row r="14" spans="1:25" x14ac:dyDescent="0.25">
      <c r="A14" s="261"/>
      <c r="B14" s="261"/>
      <c r="C14" s="261"/>
      <c r="D14" s="261"/>
      <c r="E14" s="261"/>
      <c r="F14" s="261"/>
      <c r="G14" s="261"/>
      <c r="H14" s="261"/>
      <c r="I14" s="261"/>
      <c r="J14"/>
      <c r="K14"/>
      <c r="L14"/>
      <c r="M14"/>
      <c r="N14"/>
      <c r="O14"/>
      <c r="P14"/>
      <c r="Q14"/>
      <c r="R14"/>
    </row>
    <row r="15" spans="1:25" x14ac:dyDescent="0.25">
      <c r="A15" s="261"/>
      <c r="B15" s="261"/>
      <c r="C15" s="261"/>
      <c r="D15" s="261"/>
      <c r="E15" s="261"/>
      <c r="F15" s="261"/>
      <c r="G15" s="261"/>
      <c r="H15" s="261"/>
      <c r="I15" s="261"/>
      <c r="J15"/>
      <c r="K15"/>
      <c r="L15"/>
      <c r="M15"/>
      <c r="N15"/>
      <c r="O15"/>
      <c r="P15"/>
      <c r="Q15"/>
      <c r="R15"/>
    </row>
    <row r="16" spans="1:25" x14ac:dyDescent="0.25">
      <c r="A16" s="261"/>
      <c r="B16" s="261"/>
      <c r="C16" s="261"/>
      <c r="D16" s="261"/>
      <c r="E16" s="261"/>
      <c r="F16" s="261"/>
      <c r="G16" s="261"/>
      <c r="H16" s="261"/>
      <c r="I16" s="261"/>
      <c r="J16"/>
      <c r="K16"/>
      <c r="L16"/>
      <c r="M16"/>
      <c r="N16"/>
      <c r="O16"/>
      <c r="P16"/>
      <c r="Q16"/>
      <c r="R16"/>
    </row>
    <row r="17" spans="1:18" x14ac:dyDescent="0.25">
      <c r="A17" s="261" t="s">
        <v>14577</v>
      </c>
      <c r="B17" s="261">
        <v>101</v>
      </c>
      <c r="C17" s="261" t="s">
        <v>14606</v>
      </c>
      <c r="D17" s="261" t="s">
        <v>14607</v>
      </c>
      <c r="E17" s="261" t="s">
        <v>14630</v>
      </c>
      <c r="F17" s="261">
        <v>627.66999999999996</v>
      </c>
      <c r="G17" s="274">
        <v>1</v>
      </c>
      <c r="H17" s="274">
        <v>1</v>
      </c>
      <c r="I17" s="274">
        <v>1</v>
      </c>
      <c r="J17"/>
      <c r="K17"/>
      <c r="L17"/>
      <c r="M17"/>
      <c r="N17"/>
      <c r="O17"/>
      <c r="P17"/>
      <c r="Q17"/>
      <c r="R17"/>
    </row>
    <row r="18" spans="1:18" x14ac:dyDescent="0.25">
      <c r="A18" s="261" t="s">
        <v>14581</v>
      </c>
      <c r="B18" s="261">
        <v>102</v>
      </c>
      <c r="C18" s="261" t="s">
        <v>14606</v>
      </c>
      <c r="D18" s="261" t="s">
        <v>14609</v>
      </c>
      <c r="E18" s="261" t="s">
        <v>14631</v>
      </c>
      <c r="F18" s="261">
        <v>627.58000000000004</v>
      </c>
      <c r="G18" s="274">
        <v>1</v>
      </c>
      <c r="H18" s="274">
        <v>1</v>
      </c>
      <c r="I18" s="274">
        <v>1</v>
      </c>
      <c r="J18"/>
      <c r="K18"/>
      <c r="L18"/>
      <c r="M18"/>
      <c r="N18"/>
      <c r="O18"/>
      <c r="P18"/>
      <c r="Q18"/>
      <c r="R18"/>
    </row>
    <row r="19" spans="1:18" x14ac:dyDescent="0.25">
      <c r="A19" s="261" t="s">
        <v>14582</v>
      </c>
      <c r="B19" s="261">
        <v>103</v>
      </c>
      <c r="C19" s="261" t="s">
        <v>14606</v>
      </c>
      <c r="D19" s="261" t="s">
        <v>14632</v>
      </c>
      <c r="E19" s="261" t="s">
        <v>14633</v>
      </c>
      <c r="F19" s="261">
        <v>627.71</v>
      </c>
      <c r="G19" s="274">
        <v>1</v>
      </c>
      <c r="H19" s="274">
        <v>1</v>
      </c>
      <c r="I19" s="274">
        <v>1</v>
      </c>
      <c r="J19"/>
      <c r="K19"/>
      <c r="L19"/>
      <c r="M19"/>
      <c r="N19"/>
      <c r="O19"/>
      <c r="P19"/>
      <c r="Q19"/>
      <c r="R19"/>
    </row>
    <row r="20" spans="1:18" x14ac:dyDescent="0.25">
      <c r="A20" s="261" t="s">
        <v>14583</v>
      </c>
      <c r="B20" s="261">
        <v>104</v>
      </c>
      <c r="C20" s="261" t="s">
        <v>14606</v>
      </c>
      <c r="D20" s="261" t="s">
        <v>14634</v>
      </c>
      <c r="E20" s="261" t="s">
        <v>14631</v>
      </c>
      <c r="F20" s="261">
        <v>627.58000000000004</v>
      </c>
      <c r="G20" s="274">
        <v>1</v>
      </c>
      <c r="H20" s="274">
        <v>1</v>
      </c>
      <c r="I20" s="274">
        <v>1</v>
      </c>
      <c r="J20"/>
      <c r="K20"/>
      <c r="L20"/>
      <c r="M20"/>
      <c r="N20"/>
      <c r="O20"/>
      <c r="P20"/>
      <c r="Q20"/>
      <c r="R20"/>
    </row>
    <row r="21" spans="1:18" x14ac:dyDescent="0.25">
      <c r="A21" s="261" t="s">
        <v>5476</v>
      </c>
      <c r="B21" s="261"/>
      <c r="C21" s="261"/>
      <c r="D21" s="261"/>
      <c r="E21" s="261"/>
      <c r="F21" s="261"/>
      <c r="G21" s="274">
        <v>4</v>
      </c>
      <c r="H21" s="274">
        <v>4</v>
      </c>
      <c r="I21" s="274">
        <v>4</v>
      </c>
      <c r="J21"/>
      <c r="K21"/>
      <c r="L21"/>
      <c r="M21"/>
      <c r="N21"/>
      <c r="O21"/>
      <c r="P21"/>
      <c r="Q21"/>
      <c r="R21"/>
    </row>
    <row r="22" spans="1:18" x14ac:dyDescent="0.25">
      <c r="C22"/>
      <c r="D22"/>
      <c r="E22"/>
      <c r="F22"/>
      <c r="G22"/>
      <c r="H22"/>
      <c r="I22"/>
      <c r="J22"/>
      <c r="K22"/>
      <c r="L22"/>
      <c r="M22"/>
      <c r="N22"/>
      <c r="O22"/>
      <c r="P22"/>
    </row>
    <row r="23" spans="1:18" x14ac:dyDescent="0.25">
      <c r="C23"/>
      <c r="D23"/>
      <c r="E23"/>
      <c r="F23"/>
      <c r="G23"/>
      <c r="H23"/>
      <c r="I23"/>
      <c r="J23"/>
      <c r="K23"/>
      <c r="L23"/>
      <c r="M23"/>
      <c r="N23"/>
      <c r="O23"/>
      <c r="P23"/>
    </row>
    <row r="24" spans="1:18" x14ac:dyDescent="0.25">
      <c r="C24"/>
      <c r="D24"/>
      <c r="E24"/>
      <c r="F24"/>
      <c r="G24"/>
      <c r="H24"/>
      <c r="I24"/>
      <c r="J24"/>
      <c r="K24"/>
      <c r="L24"/>
      <c r="M24"/>
      <c r="N24"/>
      <c r="O24"/>
      <c r="P24"/>
    </row>
    <row r="25" spans="1:18" x14ac:dyDescent="0.25">
      <c r="C25"/>
      <c r="D25"/>
      <c r="E25"/>
      <c r="F25"/>
      <c r="G25"/>
      <c r="H25"/>
      <c r="I25"/>
      <c r="J25"/>
      <c r="K25"/>
      <c r="L25"/>
      <c r="M25"/>
      <c r="N25"/>
      <c r="O25"/>
      <c r="P25"/>
    </row>
    <row r="26" spans="1:18" x14ac:dyDescent="0.25">
      <c r="C26"/>
      <c r="D26"/>
      <c r="E26"/>
      <c r="F26"/>
      <c r="G26"/>
      <c r="H26"/>
      <c r="I26"/>
      <c r="J26"/>
      <c r="K26"/>
      <c r="L26"/>
      <c r="M26"/>
      <c r="N26"/>
      <c r="O26"/>
      <c r="P26"/>
    </row>
    <row r="27" spans="1:18" x14ac:dyDescent="0.25">
      <c r="C27"/>
      <c r="D27"/>
      <c r="E27"/>
      <c r="F27"/>
      <c r="G27"/>
      <c r="H27"/>
      <c r="I27"/>
      <c r="J27"/>
      <c r="K27"/>
      <c r="L27"/>
      <c r="M27"/>
      <c r="N27"/>
      <c r="O27"/>
      <c r="P27"/>
    </row>
    <row r="28" spans="1:18" x14ac:dyDescent="0.25">
      <c r="C28"/>
      <c r="D28"/>
      <c r="E28"/>
      <c r="F28"/>
      <c r="G28"/>
      <c r="H28"/>
      <c r="I28"/>
      <c r="J28"/>
      <c r="K28"/>
      <c r="L28"/>
      <c r="M28"/>
      <c r="N28"/>
      <c r="O28"/>
      <c r="P28"/>
    </row>
    <row r="29" spans="1:18" x14ac:dyDescent="0.25">
      <c r="C29"/>
      <c r="D29"/>
      <c r="E29"/>
      <c r="F29"/>
      <c r="G29"/>
      <c r="H29"/>
      <c r="I29"/>
      <c r="J29"/>
      <c r="K29"/>
      <c r="L29"/>
      <c r="M29"/>
      <c r="N29"/>
      <c r="O29"/>
      <c r="P29"/>
    </row>
    <row r="30" spans="1:18" x14ac:dyDescent="0.25">
      <c r="C30"/>
      <c r="D30"/>
      <c r="E30"/>
      <c r="F30"/>
      <c r="G30"/>
      <c r="H30"/>
      <c r="I30"/>
      <c r="J30"/>
      <c r="K30"/>
      <c r="L30"/>
      <c r="M30"/>
      <c r="N30"/>
      <c r="O30"/>
      <c r="P30"/>
    </row>
    <row r="31" spans="1:18" x14ac:dyDescent="0.25">
      <c r="C31"/>
      <c r="D31"/>
      <c r="E31"/>
      <c r="F31"/>
      <c r="G31"/>
      <c r="H31"/>
      <c r="I31"/>
      <c r="J31"/>
      <c r="K31"/>
      <c r="L31"/>
      <c r="M31"/>
      <c r="N31"/>
      <c r="O31"/>
      <c r="P31"/>
    </row>
    <row r="32" spans="1:18" x14ac:dyDescent="0.25">
      <c r="C32"/>
      <c r="D32"/>
      <c r="E32"/>
      <c r="F32"/>
      <c r="G32"/>
      <c r="H32"/>
      <c r="I32"/>
      <c r="J32"/>
      <c r="K32"/>
      <c r="L32"/>
      <c r="M32"/>
      <c r="N32"/>
      <c r="O32"/>
      <c r="P32"/>
    </row>
    <row r="33" spans="3:16" x14ac:dyDescent="0.25">
      <c r="C33"/>
      <c r="D33"/>
      <c r="E33"/>
      <c r="F33"/>
      <c r="G33"/>
      <c r="H33"/>
      <c r="I33"/>
      <c r="J33"/>
      <c r="K33"/>
      <c r="L33"/>
      <c r="M33"/>
      <c r="N33"/>
      <c r="O33"/>
      <c r="P33"/>
    </row>
    <row r="34" spans="3:16" x14ac:dyDescent="0.25">
      <c r="C34"/>
      <c r="D34"/>
      <c r="E34"/>
      <c r="F34"/>
      <c r="G34"/>
      <c r="H34"/>
      <c r="I34"/>
      <c r="J34"/>
      <c r="K34"/>
      <c r="L34"/>
      <c r="M34"/>
      <c r="N34"/>
      <c r="O34"/>
      <c r="P34"/>
    </row>
    <row r="35" spans="3:16" x14ac:dyDescent="0.25">
      <c r="C35"/>
      <c r="D35"/>
      <c r="E35"/>
      <c r="F35"/>
      <c r="G35"/>
      <c r="H35"/>
      <c r="I35"/>
      <c r="J35"/>
      <c r="K35"/>
      <c r="L35"/>
      <c r="M35"/>
      <c r="N35"/>
      <c r="O35"/>
      <c r="P35"/>
    </row>
    <row r="36" spans="3:16" x14ac:dyDescent="0.25">
      <c r="C36"/>
      <c r="D36"/>
      <c r="E36"/>
      <c r="F36"/>
      <c r="G36"/>
      <c r="H36"/>
      <c r="I36"/>
      <c r="J36"/>
      <c r="K36"/>
      <c r="L36"/>
      <c r="M36"/>
      <c r="N36"/>
      <c r="O36"/>
      <c r="P36"/>
    </row>
    <row r="37" spans="3:16" x14ac:dyDescent="0.25">
      <c r="C37"/>
      <c r="D37"/>
      <c r="E37"/>
      <c r="F37"/>
      <c r="G37"/>
      <c r="H37"/>
      <c r="I37"/>
      <c r="J37"/>
      <c r="K37"/>
      <c r="L37"/>
      <c r="M37"/>
      <c r="N37"/>
      <c r="O37"/>
      <c r="P37"/>
    </row>
    <row r="38" spans="3:16" x14ac:dyDescent="0.25">
      <c r="C38"/>
      <c r="D38"/>
      <c r="E38"/>
      <c r="F38"/>
      <c r="G38"/>
      <c r="H38"/>
      <c r="I38"/>
      <c r="J38"/>
      <c r="K38"/>
      <c r="L38"/>
      <c r="M38"/>
      <c r="N38"/>
      <c r="O38"/>
      <c r="P38"/>
    </row>
    <row r="39" spans="3:16" x14ac:dyDescent="0.25">
      <c r="C39"/>
      <c r="D39"/>
      <c r="E39"/>
      <c r="F39"/>
      <c r="G39"/>
      <c r="H39"/>
      <c r="I39"/>
      <c r="J39"/>
      <c r="K39"/>
      <c r="L39"/>
      <c r="M39"/>
      <c r="N39"/>
      <c r="O39"/>
      <c r="P39"/>
    </row>
    <row r="40" spans="3:16" x14ac:dyDescent="0.25">
      <c r="C40"/>
      <c r="D40"/>
      <c r="E40"/>
      <c r="F40"/>
      <c r="G40"/>
      <c r="H40"/>
      <c r="I40"/>
      <c r="J40"/>
      <c r="K40"/>
      <c r="L40"/>
      <c r="M40"/>
      <c r="N40"/>
      <c r="O40"/>
      <c r="P40"/>
    </row>
    <row r="41" spans="3:16" x14ac:dyDescent="0.25">
      <c r="C41"/>
      <c r="D41"/>
      <c r="E41"/>
      <c r="F41"/>
      <c r="G41"/>
      <c r="H41"/>
      <c r="I41"/>
      <c r="J41"/>
      <c r="K41"/>
      <c r="L41"/>
      <c r="M41"/>
      <c r="N41"/>
      <c r="O41"/>
      <c r="P41"/>
    </row>
    <row r="42" spans="3:16" x14ac:dyDescent="0.25">
      <c r="C42"/>
      <c r="D42"/>
      <c r="E42"/>
      <c r="F42"/>
      <c r="G42"/>
      <c r="H42"/>
      <c r="I42"/>
      <c r="J42"/>
      <c r="K42"/>
      <c r="L42"/>
      <c r="M42"/>
      <c r="N42"/>
      <c r="O42"/>
      <c r="P42"/>
    </row>
    <row r="43" spans="3:16" x14ac:dyDescent="0.25">
      <c r="C43"/>
      <c r="D43"/>
      <c r="E43"/>
      <c r="F43"/>
      <c r="G43"/>
      <c r="H43"/>
      <c r="I43"/>
      <c r="J43"/>
      <c r="K43"/>
      <c r="L43"/>
      <c r="M43"/>
      <c r="N43"/>
      <c r="O43"/>
      <c r="P43"/>
    </row>
    <row r="44" spans="3:16" x14ac:dyDescent="0.25">
      <c r="C44"/>
      <c r="D44"/>
      <c r="E44"/>
      <c r="F44"/>
      <c r="G44"/>
      <c r="H44"/>
      <c r="I44"/>
      <c r="J44"/>
      <c r="K44"/>
      <c r="L44"/>
      <c r="M44"/>
      <c r="N44"/>
      <c r="O44"/>
      <c r="P44"/>
    </row>
    <row r="45" spans="3:16" x14ac:dyDescent="0.25">
      <c r="C45"/>
      <c r="D45"/>
      <c r="E45"/>
      <c r="F45"/>
      <c r="G45"/>
      <c r="H45"/>
      <c r="I45"/>
      <c r="J45"/>
      <c r="K45"/>
      <c r="L45"/>
      <c r="M45"/>
      <c r="N45"/>
      <c r="O45"/>
      <c r="P45"/>
    </row>
    <row r="46" spans="3:16" x14ac:dyDescent="0.25">
      <c r="C46"/>
      <c r="D46"/>
      <c r="E46"/>
      <c r="F46"/>
      <c r="G46"/>
      <c r="H46"/>
      <c r="I46"/>
      <c r="J46"/>
      <c r="K46"/>
      <c r="L46"/>
      <c r="M46"/>
      <c r="N46"/>
      <c r="O46"/>
      <c r="P46"/>
    </row>
    <row r="47" spans="3:16" x14ac:dyDescent="0.25">
      <c r="C47"/>
      <c r="D47"/>
      <c r="E47"/>
      <c r="F47"/>
      <c r="G47"/>
      <c r="H47"/>
      <c r="I47"/>
      <c r="J47"/>
      <c r="K47"/>
      <c r="L47"/>
      <c r="M47"/>
      <c r="N47"/>
      <c r="O47"/>
      <c r="P47"/>
    </row>
    <row r="48" spans="3:16" x14ac:dyDescent="0.25">
      <c r="C48"/>
      <c r="D48"/>
      <c r="E48"/>
      <c r="F48"/>
      <c r="G48"/>
      <c r="H48"/>
      <c r="I48"/>
      <c r="J48"/>
      <c r="K48"/>
      <c r="L48"/>
      <c r="M48"/>
      <c r="N48"/>
      <c r="O48"/>
      <c r="P48"/>
    </row>
    <row r="99" spans="1:37" x14ac:dyDescent="0.25">
      <c r="A99" s="35"/>
      <c r="B99" s="221" t="s">
        <v>14611</v>
      </c>
      <c r="C99" s="222" t="s">
        <v>5448</v>
      </c>
      <c r="D99" s="222" t="s">
        <v>5449</v>
      </c>
      <c r="E99" s="223" t="s">
        <v>5450</v>
      </c>
      <c r="F99" s="223" t="s">
        <v>14612</v>
      </c>
      <c r="G99" s="223" t="s">
        <v>14593</v>
      </c>
      <c r="H99" s="223" t="s">
        <v>14594</v>
      </c>
      <c r="I99" s="223" t="s">
        <v>14595</v>
      </c>
      <c r="J99" s="223" t="s">
        <v>14596</v>
      </c>
      <c r="K99" s="223" t="s">
        <v>14597</v>
      </c>
      <c r="L99" s="223" t="s">
        <v>14598</v>
      </c>
      <c r="M99" s="223" t="s">
        <v>14599</v>
      </c>
      <c r="N99" s="223" t="s">
        <v>14600</v>
      </c>
      <c r="O99" s="223" t="s">
        <v>14601</v>
      </c>
      <c r="P99" s="223" t="s">
        <v>14602</v>
      </c>
      <c r="Q99" s="223" t="s">
        <v>14613</v>
      </c>
      <c r="R99" s="223" t="s">
        <v>14614</v>
      </c>
      <c r="S99" s="223" t="s">
        <v>14615</v>
      </c>
      <c r="T99" s="223" t="s">
        <v>14616</v>
      </c>
      <c r="U99" s="223" t="s">
        <v>14617</v>
      </c>
      <c r="V99" s="223" t="s">
        <v>14618</v>
      </c>
      <c r="W99" s="223" t="s">
        <v>14619</v>
      </c>
      <c r="X99" s="223" t="s">
        <v>14620</v>
      </c>
      <c r="Y99" s="223"/>
      <c r="Z99" s="224"/>
    </row>
    <row r="100" spans="1:37" x14ac:dyDescent="0.25">
      <c r="A100" s="260" t="s">
        <v>5412</v>
      </c>
      <c r="B100" s="261" t="s" vm="5">
        <v>14621</v>
      </c>
      <c r="C100" s="222"/>
      <c r="D100" s="222"/>
      <c r="E100" s="223"/>
      <c r="F100" s="223"/>
      <c r="G100" s="223"/>
      <c r="H100" s="223"/>
      <c r="I100" s="223"/>
      <c r="J100" s="223"/>
      <c r="K100" s="223"/>
      <c r="L100" s="223"/>
      <c r="M100" s="223"/>
      <c r="N100" s="223"/>
      <c r="O100" s="223"/>
      <c r="P100" s="223"/>
      <c r="Q100" s="223"/>
      <c r="R100" s="223"/>
      <c r="S100" s="223"/>
      <c r="T100" s="223"/>
      <c r="U100" s="223"/>
      <c r="V100" s="223"/>
      <c r="W100" s="223"/>
      <c r="X100" s="223"/>
      <c r="Y100" s="223"/>
      <c r="Z100" s="224"/>
      <c r="AA100" s="224"/>
      <c r="AB100" s="224"/>
      <c r="AC100" s="224"/>
      <c r="AD100" s="224"/>
      <c r="AE100" s="224"/>
      <c r="AF100" s="224"/>
      <c r="AG100" s="224"/>
      <c r="AH100" s="224"/>
      <c r="AI100" s="224"/>
      <c r="AJ100" s="224"/>
      <c r="AK100" s="224"/>
    </row>
    <row r="101" spans="1:37" x14ac:dyDescent="0.25">
      <c r="A101" s="260" t="s">
        <v>0</v>
      </c>
      <c r="B101" s="261" t="s" vm="1">
        <v>14621</v>
      </c>
      <c r="C101" s="222"/>
      <c r="D101" s="222"/>
      <c r="E101" s="223"/>
      <c r="F101" s="223"/>
      <c r="G101" s="223"/>
      <c r="H101" s="223"/>
      <c r="I101" s="223"/>
      <c r="J101" s="223"/>
      <c r="K101" s="223"/>
      <c r="L101" s="223"/>
      <c r="M101" s="223"/>
      <c r="N101" s="223"/>
      <c r="O101" s="223"/>
      <c r="P101" s="223"/>
      <c r="Q101" s="223"/>
      <c r="R101" s="223"/>
      <c r="S101" s="223"/>
      <c r="T101" s="223"/>
      <c r="U101" s="223"/>
      <c r="V101" s="223"/>
      <c r="W101" s="223"/>
      <c r="X101" s="223"/>
      <c r="Y101" s="223"/>
      <c r="Z101" s="224"/>
      <c r="AA101" s="224"/>
      <c r="AB101" s="224"/>
      <c r="AC101" s="224"/>
      <c r="AD101" s="224"/>
      <c r="AE101" s="224"/>
      <c r="AF101" s="224"/>
      <c r="AG101" s="224"/>
      <c r="AH101" s="224"/>
      <c r="AI101" s="224"/>
      <c r="AJ101" s="224"/>
      <c r="AK101" s="224"/>
    </row>
    <row r="102" spans="1:37" x14ac:dyDescent="0.25">
      <c r="A102" s="260" t="s">
        <v>10</v>
      </c>
      <c r="B102" s="261" t="s" vm="2">
        <v>14621</v>
      </c>
      <c r="C102" s="222"/>
      <c r="D102" s="225" t="s">
        <v>14622</v>
      </c>
      <c r="E102" s="225"/>
      <c r="F102" s="223"/>
      <c r="G102" s="223"/>
      <c r="H102" s="223"/>
      <c r="I102" s="223"/>
      <c r="J102" s="223"/>
      <c r="K102" s="223"/>
      <c r="L102" s="223"/>
      <c r="M102" s="223"/>
      <c r="N102" s="223"/>
      <c r="O102" s="223"/>
      <c r="P102" s="223"/>
      <c r="Q102" s="223"/>
      <c r="R102" s="223"/>
      <c r="S102" s="223"/>
      <c r="T102" s="223"/>
      <c r="U102" s="223"/>
      <c r="V102" s="223"/>
      <c r="W102" s="223"/>
      <c r="X102" s="223"/>
      <c r="Y102" s="223"/>
      <c r="Z102" s="224"/>
      <c r="AA102" s="224"/>
      <c r="AB102" s="224"/>
      <c r="AC102" s="224"/>
      <c r="AD102" s="224"/>
      <c r="AE102" s="224"/>
      <c r="AF102" s="224"/>
      <c r="AG102" s="224"/>
      <c r="AH102" s="224"/>
      <c r="AI102" s="224"/>
      <c r="AJ102" s="224"/>
      <c r="AK102" s="224"/>
    </row>
    <row r="103" spans="1:37" x14ac:dyDescent="0.25">
      <c r="A103" s="260" t="s">
        <v>1</v>
      </c>
      <c r="B103" s="261" t="s" vm="3">
        <v>14576</v>
      </c>
      <c r="C103" s="222"/>
      <c r="D103" s="222"/>
      <c r="E103" s="223"/>
      <c r="F103" s="223"/>
      <c r="G103" s="223"/>
      <c r="H103" s="223"/>
      <c r="I103" s="223"/>
      <c r="J103" s="223"/>
      <c r="K103" s="223"/>
      <c r="L103" s="223"/>
      <c r="M103" s="223"/>
      <c r="N103" s="223"/>
      <c r="O103" s="223"/>
      <c r="P103" s="223"/>
      <c r="Q103" s="223"/>
      <c r="R103" s="223"/>
      <c r="S103" s="223"/>
      <c r="T103" s="223"/>
      <c r="U103" s="223"/>
      <c r="V103" s="223"/>
      <c r="W103" s="223"/>
      <c r="X103" s="223"/>
      <c r="Y103" s="223"/>
      <c r="Z103" s="224"/>
      <c r="AA103" s="224"/>
      <c r="AB103" s="224"/>
      <c r="AC103" s="224"/>
      <c r="AD103" s="224"/>
      <c r="AE103" s="224"/>
      <c r="AF103" s="224"/>
      <c r="AG103" s="224"/>
      <c r="AH103" s="224"/>
      <c r="AI103" s="224"/>
      <c r="AJ103" s="224"/>
      <c r="AK103" s="224"/>
    </row>
    <row r="104" spans="1:37" x14ac:dyDescent="0.25">
      <c r="A104" s="260" t="s">
        <v>5416</v>
      </c>
      <c r="B104" s="261" t="s" vm="4">
        <v>14621</v>
      </c>
      <c r="C104" s="222"/>
      <c r="D104" s="222"/>
      <c r="E104" s="223"/>
      <c r="F104" s="223"/>
      <c r="G104" s="223"/>
      <c r="H104" s="223"/>
      <c r="I104" s="223"/>
      <c r="J104" s="223"/>
      <c r="K104" s="223"/>
      <c r="L104" s="223"/>
      <c r="M104" s="223"/>
      <c r="N104" s="223"/>
      <c r="O104" s="223"/>
      <c r="P104" s="223"/>
      <c r="Q104" s="223"/>
      <c r="R104" s="223"/>
      <c r="S104" s="223"/>
      <c r="T104" s="223"/>
      <c r="U104" s="223"/>
      <c r="V104" s="223"/>
      <c r="W104" s="223"/>
      <c r="X104" s="223"/>
      <c r="Y104" s="223"/>
      <c r="Z104" s="224"/>
      <c r="AA104" s="224"/>
      <c r="AB104" s="224"/>
      <c r="AC104" s="224"/>
      <c r="AD104" s="224"/>
      <c r="AE104" s="224"/>
      <c r="AF104" s="224"/>
      <c r="AG104" s="224"/>
      <c r="AH104" s="224"/>
      <c r="AI104" s="224"/>
      <c r="AJ104" s="224"/>
      <c r="AK104" s="224"/>
    </row>
    <row r="105" spans="1:37" x14ac:dyDescent="0.25">
      <c r="A105" s="35"/>
      <c r="B105" s="221" t="s">
        <v>5480</v>
      </c>
      <c r="C105" s="222"/>
      <c r="D105" s="222"/>
      <c r="E105" s="223"/>
      <c r="F105" s="223"/>
      <c r="G105" s="223"/>
      <c r="H105" s="223"/>
      <c r="I105" s="223"/>
      <c r="J105" s="223"/>
      <c r="K105" s="223"/>
      <c r="L105" s="223"/>
      <c r="M105" s="223"/>
      <c r="N105" s="223"/>
      <c r="O105" s="223"/>
      <c r="P105" s="223"/>
      <c r="Q105" s="223"/>
      <c r="R105" s="223"/>
      <c r="S105" s="223"/>
      <c r="T105" s="223"/>
      <c r="U105" s="223"/>
      <c r="V105" s="223"/>
      <c r="W105" s="223"/>
      <c r="X105" s="223"/>
      <c r="Y105" s="223"/>
      <c r="Z105" s="224"/>
      <c r="AA105" s="224"/>
      <c r="AB105" s="224"/>
      <c r="AC105" s="224"/>
      <c r="AD105" s="224"/>
      <c r="AE105" s="224"/>
      <c r="AF105" s="224"/>
      <c r="AG105" s="224"/>
      <c r="AH105" s="224"/>
      <c r="AI105" s="224"/>
      <c r="AJ105" s="224"/>
      <c r="AK105" s="224"/>
    </row>
    <row r="106" spans="1:37" x14ac:dyDescent="0.25">
      <c r="A106" s="261"/>
      <c r="B106" s="261"/>
      <c r="C106" s="261"/>
      <c r="D106" s="261"/>
      <c r="E106" s="261"/>
      <c r="F106" s="261"/>
      <c r="G106" s="261" t="s">
        <v>8243</v>
      </c>
      <c r="H106" s="261" t="s">
        <v>8244</v>
      </c>
      <c r="I106" s="261" t="s">
        <v>8245</v>
      </c>
      <c r="J106" s="261" t="s">
        <v>8989</v>
      </c>
      <c r="K106" s="261" t="s">
        <v>10101</v>
      </c>
      <c r="L106" s="261" t="s">
        <v>10129</v>
      </c>
      <c r="M106"/>
      <c r="N106"/>
      <c r="O106"/>
      <c r="P106"/>
      <c r="Q106"/>
      <c r="R106"/>
    </row>
    <row r="107" spans="1:37" x14ac:dyDescent="0.25">
      <c r="A107" s="261"/>
      <c r="B107" s="261"/>
      <c r="C107" s="261"/>
      <c r="D107" s="261"/>
      <c r="E107" s="261"/>
      <c r="F107" s="261"/>
      <c r="G107" s="261" t="s">
        <v>14760</v>
      </c>
      <c r="H107" s="261" t="s">
        <v>14760</v>
      </c>
      <c r="I107" s="261" t="s">
        <v>14760</v>
      </c>
      <c r="J107" s="261" t="s">
        <v>14623</v>
      </c>
      <c r="K107" s="261" t="s">
        <v>14624</v>
      </c>
      <c r="L107" s="261" t="s">
        <v>14625</v>
      </c>
      <c r="M107"/>
      <c r="N107"/>
      <c r="O107"/>
      <c r="P107"/>
      <c r="Q107"/>
      <c r="R107"/>
    </row>
    <row r="108" spans="1:37" x14ac:dyDescent="0.25">
      <c r="A108" s="261"/>
      <c r="B108" s="261"/>
      <c r="C108" s="261"/>
      <c r="D108" s="261"/>
      <c r="E108" s="261"/>
      <c r="F108" s="261"/>
      <c r="G108" s="261" t="s">
        <v>14761</v>
      </c>
      <c r="H108" s="261" t="s">
        <v>14762</v>
      </c>
      <c r="I108" s="261" t="s">
        <v>14763</v>
      </c>
      <c r="J108" s="261" t="s">
        <v>14626</v>
      </c>
      <c r="K108" s="261" t="s">
        <v>14627</v>
      </c>
      <c r="L108" s="261" t="s">
        <v>14628</v>
      </c>
      <c r="M108"/>
      <c r="N108"/>
      <c r="O108"/>
      <c r="P108"/>
      <c r="Q108"/>
      <c r="R108"/>
    </row>
    <row r="109" spans="1:37" x14ac:dyDescent="0.25">
      <c r="A109" s="261"/>
      <c r="B109" s="261"/>
      <c r="C109" s="261"/>
      <c r="D109" s="261"/>
      <c r="E109" s="261"/>
      <c r="F109" s="261"/>
      <c r="G109" s="261"/>
      <c r="H109" s="261"/>
      <c r="I109" s="261"/>
      <c r="J109" s="261" t="s">
        <v>14629</v>
      </c>
      <c r="K109" s="261"/>
      <c r="L109" s="261"/>
      <c r="M109"/>
      <c r="N109"/>
      <c r="O109"/>
      <c r="P109"/>
      <c r="Q109"/>
      <c r="R109"/>
    </row>
    <row r="110" spans="1:37" x14ac:dyDescent="0.25">
      <c r="A110" s="261"/>
      <c r="B110" s="261"/>
      <c r="C110" s="261"/>
      <c r="D110" s="261"/>
      <c r="E110" s="261"/>
      <c r="F110" s="261"/>
      <c r="G110" s="261"/>
      <c r="H110" s="261"/>
      <c r="I110" s="261"/>
      <c r="J110" s="261"/>
      <c r="K110" s="261"/>
      <c r="L110" s="261"/>
      <c r="M110"/>
      <c r="N110"/>
      <c r="O110"/>
      <c r="P110"/>
      <c r="Q110"/>
      <c r="R110"/>
    </row>
    <row r="111" spans="1:37" x14ac:dyDescent="0.25">
      <c r="A111" s="261"/>
      <c r="B111" s="261"/>
      <c r="C111" s="261"/>
      <c r="D111" s="261"/>
      <c r="E111" s="261"/>
      <c r="F111" s="261"/>
      <c r="G111" s="261"/>
      <c r="H111" s="261"/>
      <c r="I111" s="261"/>
      <c r="J111" s="261"/>
      <c r="K111" s="261"/>
      <c r="L111" s="261"/>
      <c r="M111"/>
      <c r="N111"/>
      <c r="O111"/>
      <c r="P111"/>
      <c r="Q111"/>
      <c r="R111"/>
    </row>
    <row r="112" spans="1:37" x14ac:dyDescent="0.25">
      <c r="A112" s="261"/>
      <c r="B112" s="261"/>
      <c r="C112" s="261"/>
      <c r="D112" s="261"/>
      <c r="E112" s="261"/>
      <c r="F112" s="261"/>
      <c r="G112" s="261"/>
      <c r="H112" s="261"/>
      <c r="I112" s="261"/>
      <c r="J112" s="261"/>
      <c r="K112" s="261"/>
      <c r="L112" s="261"/>
      <c r="M112"/>
      <c r="N112"/>
      <c r="O112"/>
      <c r="P112"/>
      <c r="Q112"/>
      <c r="R112"/>
    </row>
    <row r="113" spans="1:18" x14ac:dyDescent="0.25">
      <c r="A113" s="261"/>
      <c r="B113" s="261"/>
      <c r="C113" s="261"/>
      <c r="D113" s="261"/>
      <c r="E113" s="261"/>
      <c r="F113" s="261"/>
      <c r="G113" s="261" t="s">
        <v>88</v>
      </c>
      <c r="H113" s="261" t="s">
        <v>88</v>
      </c>
      <c r="I113" s="261" t="s">
        <v>88</v>
      </c>
      <c r="J113" s="261" t="s">
        <v>104</v>
      </c>
      <c r="K113" s="261" t="s">
        <v>88</v>
      </c>
      <c r="L113" s="261" t="s">
        <v>88</v>
      </c>
      <c r="M113"/>
      <c r="N113"/>
      <c r="O113"/>
      <c r="P113"/>
      <c r="Q113"/>
      <c r="R113"/>
    </row>
    <row r="114" spans="1:18" x14ac:dyDescent="0.25">
      <c r="A114" s="261" t="s">
        <v>14577</v>
      </c>
      <c r="B114" s="261">
        <v>101</v>
      </c>
      <c r="C114" s="261" t="s">
        <v>14606</v>
      </c>
      <c r="D114" s="261" t="s">
        <v>14607</v>
      </c>
      <c r="E114" s="261" t="s">
        <v>14630</v>
      </c>
      <c r="F114" s="261">
        <v>627.66999999999996</v>
      </c>
      <c r="G114" s="273"/>
      <c r="H114" s="273"/>
      <c r="I114" s="273"/>
      <c r="J114" s="273"/>
      <c r="K114" s="273"/>
      <c r="L114" s="273"/>
      <c r="M114"/>
      <c r="N114"/>
      <c r="O114"/>
      <c r="P114"/>
      <c r="Q114"/>
      <c r="R114"/>
    </row>
    <row r="115" spans="1:18" x14ac:dyDescent="0.25">
      <c r="A115" s="261" t="s">
        <v>14581</v>
      </c>
      <c r="B115" s="261">
        <v>102</v>
      </c>
      <c r="C115" s="261" t="s">
        <v>14606</v>
      </c>
      <c r="D115" s="261" t="s">
        <v>14609</v>
      </c>
      <c r="E115" s="261" t="s">
        <v>14631</v>
      </c>
      <c r="F115" s="261">
        <v>627.58000000000004</v>
      </c>
      <c r="G115" s="273"/>
      <c r="H115" s="273"/>
      <c r="I115" s="273"/>
      <c r="J115" s="273"/>
      <c r="K115" s="273"/>
      <c r="L115" s="273"/>
      <c r="M115"/>
      <c r="N115"/>
      <c r="O115"/>
      <c r="P115"/>
      <c r="Q115"/>
      <c r="R115"/>
    </row>
    <row r="116" spans="1:18" x14ac:dyDescent="0.25">
      <c r="A116" s="261" t="s">
        <v>14582</v>
      </c>
      <c r="B116" s="261">
        <v>103</v>
      </c>
      <c r="C116" s="261" t="s">
        <v>14606</v>
      </c>
      <c r="D116" s="261" t="s">
        <v>14632</v>
      </c>
      <c r="E116" s="261" t="s">
        <v>14633</v>
      </c>
      <c r="F116" s="261">
        <v>627.71</v>
      </c>
      <c r="G116" s="273"/>
      <c r="H116" s="273"/>
      <c r="I116" s="273"/>
      <c r="J116" s="273"/>
      <c r="K116" s="273"/>
      <c r="L116" s="273"/>
      <c r="M116"/>
      <c r="N116"/>
      <c r="O116"/>
      <c r="P116"/>
      <c r="Q116"/>
      <c r="R116"/>
    </row>
    <row r="117" spans="1:18" x14ac:dyDescent="0.25">
      <c r="A117" s="261" t="s">
        <v>14583</v>
      </c>
      <c r="B117" s="261">
        <v>104</v>
      </c>
      <c r="C117" s="261" t="s">
        <v>14606</v>
      </c>
      <c r="D117" s="261" t="s">
        <v>14634</v>
      </c>
      <c r="E117" s="261" t="s">
        <v>14631</v>
      </c>
      <c r="F117" s="261">
        <v>627.58000000000004</v>
      </c>
      <c r="G117" s="273"/>
      <c r="H117" s="273"/>
      <c r="I117" s="273"/>
      <c r="J117" s="273"/>
      <c r="K117" s="273"/>
      <c r="L117" s="273"/>
      <c r="M117"/>
      <c r="N117"/>
      <c r="O117"/>
      <c r="P117"/>
      <c r="Q117"/>
      <c r="R117"/>
    </row>
    <row r="118" spans="1:18" x14ac:dyDescent="0.25">
      <c r="A118" s="261" t="s">
        <v>14570</v>
      </c>
      <c r="B118" s="261" t="s">
        <v>14570</v>
      </c>
      <c r="C118" s="261" t="s">
        <v>14570</v>
      </c>
      <c r="D118" s="261" t="s">
        <v>14570</v>
      </c>
      <c r="E118" s="261" t="s">
        <v>14570</v>
      </c>
      <c r="F118" s="261" t="s">
        <v>14570</v>
      </c>
      <c r="G118" s="273"/>
      <c r="H118" s="273"/>
      <c r="I118" s="273"/>
      <c r="J118" s="273"/>
      <c r="K118" s="273"/>
      <c r="L118" s="273"/>
      <c r="M118"/>
      <c r="N118"/>
      <c r="O118"/>
      <c r="P118"/>
      <c r="Q118"/>
      <c r="R118"/>
    </row>
    <row r="119" spans="1:18" x14ac:dyDescent="0.25">
      <c r="A119" s="261" t="s">
        <v>5476</v>
      </c>
      <c r="B119" s="261"/>
      <c r="C119" s="261"/>
      <c r="D119" s="261"/>
      <c r="E119" s="261"/>
      <c r="F119" s="261"/>
      <c r="G119" s="273"/>
      <c r="H119" s="273"/>
      <c r="I119" s="273"/>
      <c r="J119" s="273"/>
      <c r="K119" s="273"/>
      <c r="L119" s="273"/>
      <c r="M119"/>
      <c r="N119"/>
      <c r="O119"/>
      <c r="P119"/>
      <c r="Q119"/>
      <c r="R119"/>
    </row>
    <row r="120" spans="1:18" x14ac:dyDescent="0.25">
      <c r="C120"/>
      <c r="D120"/>
      <c r="E120"/>
      <c r="F120"/>
      <c r="G120"/>
      <c r="H120"/>
      <c r="I120"/>
      <c r="J120"/>
      <c r="K120"/>
      <c r="L120"/>
      <c r="M120"/>
    </row>
    <row r="121" spans="1:18" x14ac:dyDescent="0.25">
      <c r="C121"/>
      <c r="D121"/>
      <c r="E121"/>
      <c r="F121"/>
      <c r="G121"/>
      <c r="H121"/>
      <c r="I121"/>
      <c r="J121"/>
      <c r="K121"/>
      <c r="L121"/>
      <c r="M121"/>
    </row>
    <row r="122" spans="1:18" x14ac:dyDescent="0.25">
      <c r="C122"/>
      <c r="D122"/>
      <c r="E122"/>
      <c r="F122"/>
      <c r="G122"/>
      <c r="H122"/>
      <c r="I122"/>
      <c r="J122"/>
      <c r="K122"/>
      <c r="L122"/>
      <c r="M122"/>
    </row>
    <row r="123" spans="1:18" x14ac:dyDescent="0.25">
      <c r="C123"/>
      <c r="D123"/>
      <c r="E123"/>
      <c r="F123"/>
      <c r="G123"/>
      <c r="H123"/>
      <c r="I123"/>
      <c r="J123"/>
      <c r="K123"/>
      <c r="L123"/>
      <c r="M123"/>
    </row>
    <row r="124" spans="1:18" x14ac:dyDescent="0.25">
      <c r="C124"/>
      <c r="D124"/>
      <c r="E124"/>
      <c r="F124"/>
      <c r="G124"/>
      <c r="H124"/>
      <c r="I124"/>
      <c r="J124"/>
      <c r="K124"/>
      <c r="L124"/>
      <c r="M124"/>
    </row>
    <row r="125" spans="1:18" x14ac:dyDescent="0.25">
      <c r="C125"/>
      <c r="D125"/>
      <c r="E125"/>
      <c r="F125"/>
      <c r="G125"/>
      <c r="H125"/>
      <c r="I125"/>
      <c r="J125"/>
      <c r="K125"/>
      <c r="L125"/>
      <c r="M125"/>
    </row>
    <row r="126" spans="1:18" x14ac:dyDescent="0.25">
      <c r="C126"/>
      <c r="D126"/>
      <c r="E126"/>
      <c r="F126"/>
      <c r="G126"/>
      <c r="H126"/>
      <c r="I126"/>
      <c r="J126"/>
      <c r="K126"/>
      <c r="L126"/>
      <c r="M126"/>
    </row>
    <row r="127" spans="1:18" x14ac:dyDescent="0.25">
      <c r="C127"/>
      <c r="D127"/>
      <c r="E127"/>
      <c r="F127"/>
      <c r="G127"/>
      <c r="H127"/>
      <c r="I127"/>
      <c r="J127"/>
      <c r="K127"/>
      <c r="L127"/>
      <c r="M127"/>
    </row>
    <row r="128" spans="1:18" x14ac:dyDescent="0.25">
      <c r="C128"/>
      <c r="D128"/>
      <c r="E128"/>
      <c r="F128"/>
      <c r="G128"/>
      <c r="H128"/>
      <c r="I128"/>
      <c r="J128"/>
      <c r="K128"/>
      <c r="L128"/>
      <c r="M128"/>
    </row>
    <row r="129" spans="3:13" x14ac:dyDescent="0.25">
      <c r="C129"/>
      <c r="D129"/>
      <c r="E129"/>
      <c r="F129"/>
      <c r="G129"/>
      <c r="H129"/>
      <c r="I129"/>
      <c r="J129"/>
      <c r="K129"/>
      <c r="L129"/>
      <c r="M129"/>
    </row>
    <row r="130" spans="3:13" x14ac:dyDescent="0.25">
      <c r="C130"/>
      <c r="D130"/>
      <c r="E130"/>
      <c r="F130"/>
      <c r="G130"/>
      <c r="H130"/>
      <c r="I130"/>
      <c r="J130"/>
      <c r="K130"/>
      <c r="L130"/>
      <c r="M130"/>
    </row>
    <row r="131" spans="3:13" x14ac:dyDescent="0.25">
      <c r="C131"/>
      <c r="D131"/>
      <c r="E131"/>
      <c r="F131"/>
      <c r="G131"/>
      <c r="H131"/>
      <c r="I131"/>
      <c r="J131"/>
      <c r="K131"/>
      <c r="L131"/>
      <c r="M131"/>
    </row>
    <row r="132" spans="3:13" x14ac:dyDescent="0.25">
      <c r="C132"/>
      <c r="D132"/>
      <c r="E132"/>
      <c r="F132"/>
      <c r="G132"/>
      <c r="H132"/>
      <c r="I132"/>
      <c r="J132"/>
      <c r="K132"/>
      <c r="L132"/>
      <c r="M132"/>
    </row>
    <row r="133" spans="3:13" x14ac:dyDescent="0.25">
      <c r="C133"/>
      <c r="D133"/>
      <c r="E133"/>
      <c r="F133"/>
      <c r="G133"/>
      <c r="H133"/>
      <c r="I133"/>
      <c r="J133"/>
      <c r="K133"/>
      <c r="L133"/>
      <c r="M133"/>
    </row>
    <row r="134" spans="3:13" x14ac:dyDescent="0.25">
      <c r="C134"/>
      <c r="D134"/>
      <c r="E134"/>
      <c r="F134"/>
      <c r="G134"/>
      <c r="H134"/>
      <c r="I134"/>
      <c r="J134"/>
      <c r="K134"/>
      <c r="L134"/>
      <c r="M134"/>
    </row>
    <row r="135" spans="3:13" x14ac:dyDescent="0.25">
      <c r="C135"/>
      <c r="D135"/>
      <c r="E135"/>
      <c r="F135"/>
      <c r="G135"/>
      <c r="H135"/>
      <c r="I135"/>
      <c r="J135"/>
      <c r="K135"/>
      <c r="L135"/>
      <c r="M135"/>
    </row>
    <row r="136" spans="3:13" x14ac:dyDescent="0.25">
      <c r="C136"/>
      <c r="D136"/>
      <c r="E136"/>
      <c r="F136"/>
      <c r="G136"/>
      <c r="H136"/>
      <c r="I136"/>
      <c r="J136"/>
      <c r="K136"/>
      <c r="L136"/>
      <c r="M136"/>
    </row>
    <row r="137" spans="3:13" x14ac:dyDescent="0.25">
      <c r="C137"/>
      <c r="D137"/>
      <c r="E137"/>
      <c r="F137"/>
      <c r="G137"/>
      <c r="H137"/>
      <c r="I137"/>
      <c r="J137"/>
      <c r="K137"/>
      <c r="L137"/>
      <c r="M137"/>
    </row>
    <row r="138" spans="3:13" x14ac:dyDescent="0.25">
      <c r="C138"/>
      <c r="D138"/>
      <c r="E138"/>
      <c r="F138"/>
      <c r="G138"/>
      <c r="H138"/>
      <c r="I138"/>
      <c r="J138"/>
      <c r="K138"/>
      <c r="L138"/>
      <c r="M138"/>
    </row>
    <row r="139" spans="3:13" x14ac:dyDescent="0.25">
      <c r="C139"/>
      <c r="D139"/>
      <c r="E139"/>
      <c r="F139"/>
      <c r="G139"/>
      <c r="H139"/>
      <c r="I139"/>
      <c r="J139"/>
      <c r="K139"/>
      <c r="L139"/>
      <c r="M139"/>
    </row>
    <row r="199" spans="1:37" x14ac:dyDescent="0.25">
      <c r="A199" s="35"/>
      <c r="B199" s="221" t="s">
        <v>14611</v>
      </c>
      <c r="C199" s="222" t="s">
        <v>5448</v>
      </c>
      <c r="D199" s="222" t="s">
        <v>5449</v>
      </c>
      <c r="E199" s="223" t="s">
        <v>5450</v>
      </c>
      <c r="F199" s="223" t="s">
        <v>14612</v>
      </c>
      <c r="G199" s="223" t="s">
        <v>14593</v>
      </c>
      <c r="H199" s="223" t="s">
        <v>14594</v>
      </c>
      <c r="I199" s="223" t="s">
        <v>14595</v>
      </c>
      <c r="J199" s="223" t="s">
        <v>14596</v>
      </c>
      <c r="K199" s="223" t="s">
        <v>14597</v>
      </c>
      <c r="L199" s="223" t="s">
        <v>14598</v>
      </c>
      <c r="M199" s="223" t="s">
        <v>14599</v>
      </c>
      <c r="N199" s="223" t="s">
        <v>14600</v>
      </c>
      <c r="O199" s="223" t="s">
        <v>14601</v>
      </c>
      <c r="P199" s="223" t="s">
        <v>14602</v>
      </c>
      <c r="Q199" s="223" t="s">
        <v>14613</v>
      </c>
      <c r="R199" s="223" t="s">
        <v>14614</v>
      </c>
      <c r="S199" s="223" t="s">
        <v>14615</v>
      </c>
      <c r="T199" s="223" t="s">
        <v>14616</v>
      </c>
      <c r="U199" s="223" t="s">
        <v>14617</v>
      </c>
      <c r="V199" s="223" t="s">
        <v>14618</v>
      </c>
      <c r="W199" s="223" t="s">
        <v>14619</v>
      </c>
      <c r="X199" s="223" t="s">
        <v>14620</v>
      </c>
      <c r="Y199" s="223"/>
      <c r="Z199" s="224"/>
    </row>
    <row r="200" spans="1:37" x14ac:dyDescent="0.25">
      <c r="A200" s="260" t="s">
        <v>5412</v>
      </c>
      <c r="B200" s="261" t="s" vm="5">
        <v>14621</v>
      </c>
      <c r="C200" s="222"/>
      <c r="D200" s="222"/>
      <c r="E200" s="223"/>
      <c r="F200" s="223"/>
      <c r="G200" s="223"/>
      <c r="H200" s="223"/>
      <c r="I200" s="223"/>
      <c r="J200" s="223"/>
      <c r="K200" s="223"/>
      <c r="L200" s="223"/>
      <c r="M200" s="223"/>
      <c r="N200" s="223"/>
      <c r="O200" s="223"/>
      <c r="P200" s="223"/>
      <c r="Q200" s="223"/>
      <c r="R200" s="223"/>
      <c r="S200" s="223"/>
      <c r="T200" s="223"/>
      <c r="U200" s="223"/>
      <c r="V200" s="223"/>
      <c r="W200" s="223"/>
      <c r="X200" s="223"/>
      <c r="Y200" s="223"/>
      <c r="Z200" s="224"/>
      <c r="AA200" s="224"/>
      <c r="AB200" s="224"/>
      <c r="AC200" s="224"/>
      <c r="AD200" s="224"/>
      <c r="AE200" s="224"/>
      <c r="AF200" s="224"/>
      <c r="AG200" s="224"/>
      <c r="AH200" s="224"/>
      <c r="AI200" s="224"/>
      <c r="AJ200" s="224"/>
      <c r="AK200" s="224"/>
    </row>
    <row r="201" spans="1:37" x14ac:dyDescent="0.25">
      <c r="A201" s="260" t="s">
        <v>0</v>
      </c>
      <c r="B201" s="261" t="s" vm="1">
        <v>14621</v>
      </c>
      <c r="C201" s="222"/>
      <c r="D201" s="222"/>
      <c r="E201" s="223"/>
      <c r="F201" s="223"/>
      <c r="G201" s="223"/>
      <c r="H201" s="223"/>
      <c r="I201" s="223"/>
      <c r="J201" s="223"/>
      <c r="K201" s="223"/>
      <c r="L201" s="223"/>
      <c r="M201" s="223"/>
      <c r="N201" s="223"/>
      <c r="O201" s="223"/>
      <c r="P201" s="223"/>
      <c r="Q201" s="223"/>
      <c r="R201" s="223"/>
      <c r="S201" s="223"/>
      <c r="T201" s="223"/>
      <c r="U201" s="223"/>
      <c r="V201" s="223"/>
      <c r="W201" s="223"/>
      <c r="X201" s="223"/>
      <c r="Y201" s="223"/>
      <c r="Z201" s="224"/>
      <c r="AA201" s="224"/>
      <c r="AB201" s="224"/>
      <c r="AC201" s="224"/>
      <c r="AD201" s="224"/>
      <c r="AE201" s="224"/>
      <c r="AF201" s="224"/>
      <c r="AG201" s="224"/>
      <c r="AH201" s="224"/>
      <c r="AI201" s="224"/>
      <c r="AJ201" s="224"/>
      <c r="AK201" s="224"/>
    </row>
    <row r="202" spans="1:37" x14ac:dyDescent="0.25">
      <c r="A202" s="260" t="s">
        <v>10</v>
      </c>
      <c r="B202" s="261" t="s" vm="2">
        <v>14621</v>
      </c>
      <c r="C202" s="222"/>
      <c r="D202" s="225" t="s">
        <v>14622</v>
      </c>
      <c r="E202" s="225"/>
      <c r="F202" s="223"/>
      <c r="G202" s="223"/>
      <c r="H202" s="223"/>
      <c r="I202" s="223"/>
      <c r="J202" s="223"/>
      <c r="K202" s="223"/>
      <c r="L202" s="223"/>
      <c r="M202" s="223"/>
      <c r="N202" s="223"/>
      <c r="O202" s="223"/>
      <c r="P202" s="223"/>
      <c r="Q202" s="223"/>
      <c r="R202" s="223"/>
      <c r="S202" s="223"/>
      <c r="T202" s="223"/>
      <c r="U202" s="223"/>
      <c r="V202" s="223"/>
      <c r="W202" s="223"/>
      <c r="X202" s="223"/>
      <c r="Y202" s="223"/>
      <c r="Z202" s="224"/>
      <c r="AA202" s="224"/>
      <c r="AB202" s="224"/>
      <c r="AC202" s="224"/>
      <c r="AD202" s="224"/>
      <c r="AE202" s="224"/>
      <c r="AF202" s="224"/>
      <c r="AG202" s="224"/>
      <c r="AH202" s="224"/>
      <c r="AI202" s="224"/>
      <c r="AJ202" s="224"/>
      <c r="AK202" s="224"/>
    </row>
    <row r="203" spans="1:37" x14ac:dyDescent="0.25">
      <c r="A203" s="260" t="s">
        <v>1</v>
      </c>
      <c r="B203" s="261" t="s" vm="3">
        <v>14576</v>
      </c>
      <c r="C203" s="222"/>
      <c r="D203" s="222"/>
      <c r="E203" s="223"/>
      <c r="F203" s="223"/>
      <c r="G203" s="223"/>
      <c r="H203" s="223"/>
      <c r="I203" s="223"/>
      <c r="J203" s="223"/>
      <c r="K203" s="223"/>
      <c r="L203" s="223"/>
      <c r="M203" s="223"/>
      <c r="N203" s="223"/>
      <c r="O203" s="223"/>
      <c r="P203" s="223"/>
      <c r="Q203" s="223"/>
      <c r="R203" s="223"/>
      <c r="S203" s="223"/>
      <c r="T203" s="223"/>
      <c r="U203" s="223"/>
      <c r="V203" s="223"/>
      <c r="W203" s="223"/>
      <c r="X203" s="223"/>
      <c r="Y203" s="223"/>
      <c r="Z203" s="224"/>
      <c r="AA203" s="224"/>
      <c r="AB203" s="224"/>
      <c r="AC203" s="224"/>
      <c r="AD203" s="224"/>
      <c r="AE203" s="224"/>
      <c r="AF203" s="224"/>
      <c r="AG203" s="224"/>
      <c r="AH203" s="224"/>
      <c r="AI203" s="224"/>
      <c r="AJ203" s="224"/>
      <c r="AK203" s="224"/>
    </row>
    <row r="204" spans="1:37" x14ac:dyDescent="0.25">
      <c r="A204" s="260" t="s">
        <v>5416</v>
      </c>
      <c r="B204" s="261" t="s" vm="4">
        <v>14621</v>
      </c>
      <c r="C204" s="222"/>
      <c r="D204" s="222"/>
      <c r="E204" s="223"/>
      <c r="F204" s="223"/>
      <c r="G204" s="223"/>
      <c r="H204" s="223"/>
      <c r="I204" s="223"/>
      <c r="J204" s="223"/>
      <c r="K204" s="223"/>
      <c r="L204" s="223"/>
      <c r="M204" s="223"/>
      <c r="N204" s="223"/>
      <c r="O204" s="223"/>
      <c r="P204" s="223"/>
      <c r="Q204" s="223"/>
      <c r="R204" s="223"/>
      <c r="S204" s="223"/>
      <c r="T204" s="223"/>
      <c r="U204" s="223"/>
      <c r="V204" s="223"/>
      <c r="W204" s="223"/>
      <c r="X204" s="223"/>
      <c r="Y204" s="223"/>
      <c r="Z204" s="224"/>
      <c r="AA204" s="224"/>
      <c r="AB204" s="224"/>
      <c r="AC204" s="224"/>
      <c r="AD204" s="224"/>
      <c r="AE204" s="224"/>
      <c r="AF204" s="224"/>
      <c r="AG204" s="224"/>
      <c r="AH204" s="224"/>
      <c r="AI204" s="224"/>
      <c r="AJ204" s="224"/>
      <c r="AK204" s="224"/>
    </row>
    <row r="205" spans="1:37" x14ac:dyDescent="0.25">
      <c r="A205" s="35"/>
      <c r="B205" s="221" t="s">
        <v>5480</v>
      </c>
      <c r="C205" s="222"/>
      <c r="D205" s="222"/>
      <c r="E205" s="223"/>
      <c r="F205" s="223"/>
      <c r="G205" s="223"/>
      <c r="H205" s="223"/>
      <c r="I205" s="223"/>
      <c r="J205" s="223"/>
      <c r="K205" s="223"/>
      <c r="L205" s="223"/>
      <c r="M205" s="223"/>
      <c r="N205" s="223"/>
      <c r="O205" s="223"/>
      <c r="P205" s="223"/>
      <c r="Q205" s="223"/>
      <c r="R205" s="223"/>
      <c r="S205" s="223"/>
      <c r="T205" s="223"/>
      <c r="U205" s="223"/>
      <c r="V205" s="223"/>
      <c r="W205" s="223"/>
      <c r="X205" s="223"/>
      <c r="Y205" s="223"/>
      <c r="Z205" s="224"/>
      <c r="AA205" s="224"/>
      <c r="AB205" s="224"/>
      <c r="AC205" s="224"/>
      <c r="AD205" s="224"/>
      <c r="AE205" s="224"/>
      <c r="AF205" s="224"/>
      <c r="AG205" s="224"/>
      <c r="AH205" s="224"/>
      <c r="AI205" s="224"/>
      <c r="AJ205" s="224"/>
      <c r="AK205" s="224"/>
    </row>
    <row r="206" spans="1:37" x14ac:dyDescent="0.25">
      <c r="A206" s="261"/>
      <c r="B206" s="261"/>
      <c r="C206" s="261"/>
      <c r="D206" s="261"/>
      <c r="E206" s="261"/>
      <c r="F206" s="261"/>
      <c r="G206" s="261" t="s">
        <v>8243</v>
      </c>
      <c r="H206" s="261" t="s">
        <v>8244</v>
      </c>
      <c r="I206" s="261" t="s">
        <v>8245</v>
      </c>
      <c r="J206" s="261" t="s">
        <v>8989</v>
      </c>
      <c r="K206" s="261" t="s">
        <v>10101</v>
      </c>
      <c r="L206" s="261" t="s">
        <v>10129</v>
      </c>
      <c r="M206"/>
      <c r="N206"/>
      <c r="O206"/>
      <c r="P206"/>
      <c r="Q206"/>
      <c r="R206"/>
    </row>
    <row r="207" spans="1:37" x14ac:dyDescent="0.25">
      <c r="A207" s="261"/>
      <c r="B207" s="261"/>
      <c r="C207" s="261"/>
      <c r="D207" s="261"/>
      <c r="E207" s="261"/>
      <c r="F207" s="261"/>
      <c r="G207" s="261" t="s">
        <v>14760</v>
      </c>
      <c r="H207" s="261" t="s">
        <v>14760</v>
      </c>
      <c r="I207" s="261" t="s">
        <v>14760</v>
      </c>
      <c r="J207" s="261" t="s">
        <v>14623</v>
      </c>
      <c r="K207" s="261" t="s">
        <v>14624</v>
      </c>
      <c r="L207" s="261" t="s">
        <v>14625</v>
      </c>
      <c r="M207"/>
      <c r="N207"/>
      <c r="O207"/>
      <c r="P207"/>
      <c r="Q207"/>
      <c r="R207"/>
    </row>
    <row r="208" spans="1:37" x14ac:dyDescent="0.25">
      <c r="A208" s="261"/>
      <c r="B208" s="261"/>
      <c r="C208" s="261"/>
      <c r="D208" s="261"/>
      <c r="E208" s="261"/>
      <c r="F208" s="261"/>
      <c r="G208" s="261" t="s">
        <v>14761</v>
      </c>
      <c r="H208" s="261" t="s">
        <v>14762</v>
      </c>
      <c r="I208" s="261" t="s">
        <v>14763</v>
      </c>
      <c r="J208" s="261" t="s">
        <v>14626</v>
      </c>
      <c r="K208" s="261" t="s">
        <v>14627</v>
      </c>
      <c r="L208" s="261" t="s">
        <v>14628</v>
      </c>
      <c r="M208"/>
      <c r="N208"/>
      <c r="O208"/>
      <c r="P208"/>
      <c r="Q208"/>
      <c r="R208"/>
    </row>
    <row r="209" spans="1:18" x14ac:dyDescent="0.25">
      <c r="A209" s="261"/>
      <c r="B209" s="261"/>
      <c r="C209" s="261"/>
      <c r="D209" s="261"/>
      <c r="E209" s="261"/>
      <c r="F209" s="261"/>
      <c r="G209" s="261"/>
      <c r="H209" s="261"/>
      <c r="I209" s="261"/>
      <c r="J209" s="261" t="s">
        <v>14629</v>
      </c>
      <c r="K209" s="261"/>
      <c r="L209" s="261"/>
      <c r="M209"/>
      <c r="N209"/>
      <c r="O209"/>
      <c r="P209"/>
      <c r="Q209"/>
      <c r="R209"/>
    </row>
    <row r="210" spans="1:18" x14ac:dyDescent="0.25">
      <c r="A210" s="261"/>
      <c r="B210" s="261"/>
      <c r="C210" s="261"/>
      <c r="D210" s="261"/>
      <c r="E210" s="261"/>
      <c r="F210" s="261"/>
      <c r="G210" s="261"/>
      <c r="H210" s="261"/>
      <c r="I210" s="261"/>
      <c r="J210" s="261"/>
      <c r="K210" s="261"/>
      <c r="L210" s="261"/>
      <c r="M210"/>
      <c r="N210"/>
      <c r="O210"/>
      <c r="P210"/>
      <c r="Q210"/>
      <c r="R210"/>
    </row>
    <row r="211" spans="1:18" x14ac:dyDescent="0.25">
      <c r="A211" s="261"/>
      <c r="B211" s="261"/>
      <c r="C211" s="261"/>
      <c r="D211" s="261"/>
      <c r="E211" s="261"/>
      <c r="F211" s="261"/>
      <c r="G211" s="261"/>
      <c r="H211" s="261"/>
      <c r="I211" s="261"/>
      <c r="J211" s="261"/>
      <c r="K211" s="261"/>
      <c r="L211" s="261"/>
      <c r="M211"/>
      <c r="N211"/>
      <c r="O211"/>
      <c r="P211"/>
      <c r="Q211"/>
      <c r="R211"/>
    </row>
    <row r="212" spans="1:18" x14ac:dyDescent="0.25">
      <c r="A212" s="261"/>
      <c r="B212" s="261"/>
      <c r="C212" s="261"/>
      <c r="D212" s="261"/>
      <c r="E212" s="261"/>
      <c r="F212" s="261"/>
      <c r="G212" s="261"/>
      <c r="H212" s="261"/>
      <c r="I212" s="261"/>
      <c r="J212" s="261"/>
      <c r="K212" s="261"/>
      <c r="L212" s="261"/>
      <c r="M212"/>
      <c r="N212"/>
      <c r="O212"/>
      <c r="P212"/>
      <c r="Q212"/>
      <c r="R212"/>
    </row>
    <row r="213" spans="1:18" x14ac:dyDescent="0.25">
      <c r="A213" s="261"/>
      <c r="B213" s="261"/>
      <c r="C213" s="261"/>
      <c r="D213" s="261"/>
      <c r="E213" s="261"/>
      <c r="F213" s="261"/>
      <c r="G213" s="261" t="s">
        <v>88</v>
      </c>
      <c r="H213" s="261" t="s">
        <v>88</v>
      </c>
      <c r="I213" s="261" t="s">
        <v>88</v>
      </c>
      <c r="J213" s="261" t="s">
        <v>104</v>
      </c>
      <c r="K213" s="261" t="s">
        <v>88</v>
      </c>
      <c r="L213" s="261" t="s">
        <v>88</v>
      </c>
      <c r="M213"/>
      <c r="N213"/>
      <c r="O213"/>
      <c r="P213"/>
      <c r="Q213"/>
      <c r="R213"/>
    </row>
    <row r="214" spans="1:18" x14ac:dyDescent="0.25">
      <c r="A214" s="261" t="s">
        <v>14577</v>
      </c>
      <c r="B214" s="261">
        <v>101</v>
      </c>
      <c r="C214" s="261" t="s">
        <v>14606</v>
      </c>
      <c r="D214" s="261" t="s">
        <v>14607</v>
      </c>
      <c r="E214" s="261" t="s">
        <v>14630</v>
      </c>
      <c r="F214" s="261">
        <v>627.66999999999996</v>
      </c>
      <c r="G214" s="273"/>
      <c r="H214" s="273"/>
      <c r="I214" s="273"/>
      <c r="J214" s="273"/>
      <c r="K214" s="273"/>
      <c r="L214" s="273"/>
      <c r="M214"/>
      <c r="N214"/>
      <c r="O214"/>
      <c r="P214"/>
      <c r="Q214"/>
      <c r="R214"/>
    </row>
    <row r="215" spans="1:18" x14ac:dyDescent="0.25">
      <c r="A215" s="261" t="s">
        <v>14581</v>
      </c>
      <c r="B215" s="261">
        <v>102</v>
      </c>
      <c r="C215" s="261" t="s">
        <v>14606</v>
      </c>
      <c r="D215" s="261" t="s">
        <v>14609</v>
      </c>
      <c r="E215" s="261" t="s">
        <v>14631</v>
      </c>
      <c r="F215" s="261">
        <v>627.58000000000004</v>
      </c>
      <c r="G215" s="273"/>
      <c r="H215" s="273"/>
      <c r="I215" s="273"/>
      <c r="J215" s="273"/>
      <c r="K215" s="273"/>
      <c r="L215" s="273"/>
      <c r="M215"/>
      <c r="N215"/>
      <c r="O215"/>
      <c r="P215"/>
      <c r="Q215"/>
      <c r="R215"/>
    </row>
    <row r="216" spans="1:18" x14ac:dyDescent="0.25">
      <c r="A216" s="261" t="s">
        <v>14582</v>
      </c>
      <c r="B216" s="261">
        <v>103</v>
      </c>
      <c r="C216" s="261" t="s">
        <v>14606</v>
      </c>
      <c r="D216" s="261" t="s">
        <v>14632</v>
      </c>
      <c r="E216" s="261" t="s">
        <v>14633</v>
      </c>
      <c r="F216" s="261">
        <v>627.71</v>
      </c>
      <c r="G216" s="273"/>
      <c r="H216" s="273"/>
      <c r="I216" s="273"/>
      <c r="J216" s="273"/>
      <c r="K216" s="273"/>
      <c r="L216" s="273"/>
      <c r="M216"/>
      <c r="N216"/>
      <c r="O216"/>
      <c r="P216"/>
      <c r="Q216"/>
      <c r="R216"/>
    </row>
    <row r="217" spans="1:18" x14ac:dyDescent="0.25">
      <c r="A217" s="261" t="s">
        <v>14583</v>
      </c>
      <c r="B217" s="261">
        <v>104</v>
      </c>
      <c r="C217" s="261" t="s">
        <v>14606</v>
      </c>
      <c r="D217" s="261" t="s">
        <v>14634</v>
      </c>
      <c r="E217" s="261" t="s">
        <v>14631</v>
      </c>
      <c r="F217" s="261">
        <v>627.58000000000004</v>
      </c>
      <c r="G217" s="273"/>
      <c r="H217" s="273"/>
      <c r="I217" s="273"/>
      <c r="J217" s="273"/>
      <c r="K217" s="273"/>
      <c r="L217" s="273"/>
      <c r="M217"/>
      <c r="N217"/>
      <c r="O217"/>
      <c r="P217"/>
      <c r="Q217"/>
      <c r="R217"/>
    </row>
    <row r="218" spans="1:18" x14ac:dyDescent="0.25">
      <c r="A218" s="261" t="s">
        <v>14570</v>
      </c>
      <c r="B218" s="261" t="s">
        <v>14570</v>
      </c>
      <c r="C218" s="261" t="s">
        <v>14570</v>
      </c>
      <c r="D218" s="261" t="s">
        <v>14570</v>
      </c>
      <c r="E218" s="261" t="s">
        <v>14570</v>
      </c>
      <c r="F218" s="261" t="s">
        <v>14570</v>
      </c>
      <c r="G218" s="273"/>
      <c r="H218" s="273"/>
      <c r="I218" s="273"/>
      <c r="J218" s="273"/>
      <c r="K218" s="273"/>
      <c r="L218" s="273"/>
      <c r="M218"/>
      <c r="N218"/>
      <c r="O218"/>
      <c r="P218"/>
      <c r="Q218"/>
      <c r="R218"/>
    </row>
    <row r="219" spans="1:18" x14ac:dyDescent="0.25">
      <c r="A219" s="261" t="s">
        <v>5476</v>
      </c>
      <c r="B219" s="261"/>
      <c r="C219" s="261"/>
      <c r="D219" s="261"/>
      <c r="E219" s="261"/>
      <c r="F219" s="261"/>
      <c r="G219" s="273"/>
      <c r="H219" s="273"/>
      <c r="I219" s="273"/>
      <c r="J219" s="273"/>
      <c r="K219" s="273"/>
      <c r="L219" s="273"/>
      <c r="M219"/>
      <c r="N219"/>
      <c r="O219"/>
      <c r="P219"/>
      <c r="Q219"/>
      <c r="R219"/>
    </row>
    <row r="220" spans="1:18" x14ac:dyDescent="0.25">
      <c r="C220"/>
      <c r="D220"/>
      <c r="E220"/>
      <c r="F220"/>
      <c r="G220"/>
      <c r="H220"/>
      <c r="I220"/>
      <c r="J220"/>
      <c r="K220"/>
      <c r="L220"/>
    </row>
    <row r="221" spans="1:18" x14ac:dyDescent="0.25">
      <c r="C221"/>
      <c r="D221"/>
      <c r="E221"/>
      <c r="F221"/>
      <c r="G221"/>
      <c r="H221"/>
      <c r="I221"/>
      <c r="J221"/>
      <c r="K221"/>
      <c r="L221"/>
    </row>
    <row r="222" spans="1:18" x14ac:dyDescent="0.25">
      <c r="C222"/>
      <c r="D222"/>
      <c r="E222"/>
      <c r="F222"/>
      <c r="G222"/>
      <c r="H222"/>
      <c r="I222"/>
      <c r="J222"/>
      <c r="K222"/>
      <c r="L222"/>
    </row>
    <row r="223" spans="1:18" x14ac:dyDescent="0.25">
      <c r="C223"/>
      <c r="D223"/>
      <c r="E223"/>
      <c r="F223"/>
      <c r="G223"/>
      <c r="H223"/>
      <c r="I223"/>
      <c r="J223"/>
      <c r="K223"/>
      <c r="L223"/>
    </row>
    <row r="224" spans="1:18" x14ac:dyDescent="0.25">
      <c r="C224"/>
      <c r="D224"/>
      <c r="E224"/>
      <c r="F224"/>
      <c r="G224"/>
      <c r="H224"/>
      <c r="I224"/>
      <c r="J224"/>
      <c r="K224"/>
      <c r="L224"/>
    </row>
    <row r="225" spans="3:12" x14ac:dyDescent="0.25">
      <c r="C225"/>
      <c r="D225"/>
      <c r="E225"/>
      <c r="F225"/>
      <c r="G225"/>
      <c r="H225"/>
      <c r="I225"/>
      <c r="J225"/>
      <c r="K225"/>
      <c r="L225"/>
    </row>
    <row r="226" spans="3:12" x14ac:dyDescent="0.25">
      <c r="C226"/>
      <c r="D226"/>
      <c r="E226"/>
      <c r="F226"/>
      <c r="G226"/>
      <c r="H226"/>
      <c r="I226"/>
      <c r="J226"/>
      <c r="K226"/>
      <c r="L226"/>
    </row>
    <row r="227" spans="3:12" x14ac:dyDescent="0.25">
      <c r="C227"/>
      <c r="D227"/>
      <c r="E227"/>
      <c r="F227"/>
      <c r="G227"/>
      <c r="H227"/>
      <c r="I227"/>
      <c r="J227"/>
      <c r="K227"/>
      <c r="L227"/>
    </row>
    <row r="228" spans="3:12" x14ac:dyDescent="0.25">
      <c r="C228"/>
      <c r="D228"/>
      <c r="E228"/>
      <c r="F228"/>
      <c r="G228"/>
      <c r="H228"/>
      <c r="I228"/>
      <c r="J228"/>
      <c r="K228"/>
      <c r="L228"/>
    </row>
    <row r="229" spans="3:12" x14ac:dyDescent="0.25">
      <c r="C229"/>
      <c r="D229"/>
      <c r="E229"/>
      <c r="F229"/>
      <c r="G229"/>
      <c r="H229"/>
      <c r="I229"/>
      <c r="J229"/>
      <c r="K229"/>
      <c r="L229"/>
    </row>
    <row r="299" spans="1:37" x14ac:dyDescent="0.25">
      <c r="A299" s="35"/>
      <c r="B299" s="221" t="s">
        <v>14611</v>
      </c>
      <c r="C299" s="222" t="s">
        <v>5448</v>
      </c>
      <c r="D299" s="222" t="s">
        <v>5449</v>
      </c>
      <c r="E299" s="223" t="s">
        <v>5450</v>
      </c>
      <c r="F299" s="223" t="s">
        <v>14612</v>
      </c>
      <c r="G299" s="223" t="s">
        <v>14593</v>
      </c>
      <c r="H299" s="223" t="s">
        <v>14594</v>
      </c>
      <c r="I299" s="223" t="s">
        <v>14595</v>
      </c>
      <c r="J299" s="223" t="s">
        <v>14596</v>
      </c>
      <c r="K299" s="223" t="s">
        <v>14597</v>
      </c>
      <c r="L299" s="223" t="s">
        <v>14598</v>
      </c>
      <c r="M299" s="223" t="s">
        <v>14599</v>
      </c>
      <c r="N299" s="223" t="s">
        <v>14600</v>
      </c>
      <c r="O299" s="223" t="s">
        <v>14601</v>
      </c>
      <c r="P299" s="223" t="s">
        <v>14602</v>
      </c>
      <c r="Q299" s="223" t="s">
        <v>14613</v>
      </c>
      <c r="R299" s="223" t="s">
        <v>14614</v>
      </c>
      <c r="S299" s="223" t="s">
        <v>14615</v>
      </c>
      <c r="T299" s="223" t="s">
        <v>14616</v>
      </c>
      <c r="U299" s="223" t="s">
        <v>14617</v>
      </c>
      <c r="V299" s="223" t="s">
        <v>14618</v>
      </c>
      <c r="W299" s="223" t="s">
        <v>14619</v>
      </c>
      <c r="X299" s="223" t="s">
        <v>14620</v>
      </c>
      <c r="Y299" s="223"/>
      <c r="Z299" s="224"/>
    </row>
    <row r="300" spans="1:37" x14ac:dyDescent="0.25">
      <c r="A300" s="260" t="s">
        <v>5412</v>
      </c>
      <c r="B300" s="261" t="s" vm="5">
        <v>14621</v>
      </c>
      <c r="C300" s="222"/>
      <c r="D300" s="222"/>
      <c r="E300" s="223"/>
      <c r="F300" s="223"/>
      <c r="G300" s="223"/>
      <c r="H300" s="223"/>
      <c r="I300" s="223"/>
      <c r="J300" s="223"/>
      <c r="K300" s="223"/>
      <c r="L300" s="223"/>
      <c r="M300" s="223"/>
      <c r="N300" s="223"/>
      <c r="O300" s="223"/>
      <c r="P300" s="223"/>
      <c r="Q300" s="223"/>
      <c r="R300" s="223"/>
      <c r="S300" s="223"/>
      <c r="T300" s="223"/>
      <c r="U300" s="223"/>
      <c r="V300" s="223"/>
      <c r="W300" s="223"/>
      <c r="X300" s="223"/>
      <c r="Y300" s="223"/>
      <c r="Z300" s="224"/>
      <c r="AA300" s="224"/>
      <c r="AB300" s="224"/>
      <c r="AC300" s="224"/>
      <c r="AD300" s="224"/>
      <c r="AE300" s="224"/>
      <c r="AF300" s="224"/>
      <c r="AG300" s="224"/>
      <c r="AH300" s="224"/>
      <c r="AI300" s="224"/>
      <c r="AJ300" s="224"/>
      <c r="AK300" s="224"/>
    </row>
    <row r="301" spans="1:37" x14ac:dyDescent="0.25">
      <c r="A301" s="260" t="s">
        <v>0</v>
      </c>
      <c r="B301" s="261" t="s" vm="1">
        <v>14621</v>
      </c>
      <c r="C301" s="222"/>
      <c r="D301" s="222"/>
      <c r="E301" s="223"/>
      <c r="F301" s="223"/>
      <c r="G301" s="223"/>
      <c r="H301" s="223"/>
      <c r="I301" s="223"/>
      <c r="J301" s="223"/>
      <c r="K301" s="223"/>
      <c r="L301" s="223"/>
      <c r="M301" s="223"/>
      <c r="N301" s="223"/>
      <c r="O301" s="223"/>
      <c r="P301" s="223"/>
      <c r="Q301" s="223"/>
      <c r="R301" s="223"/>
      <c r="S301" s="223"/>
      <c r="T301" s="223"/>
      <c r="U301" s="223"/>
      <c r="V301" s="223"/>
      <c r="W301" s="223"/>
      <c r="X301" s="223"/>
      <c r="Y301" s="223"/>
      <c r="Z301" s="224"/>
      <c r="AA301" s="224"/>
      <c r="AB301" s="224"/>
      <c r="AC301" s="224"/>
      <c r="AD301" s="224"/>
      <c r="AE301" s="224"/>
      <c r="AF301" s="224"/>
      <c r="AG301" s="224"/>
      <c r="AH301" s="224"/>
      <c r="AI301" s="224"/>
      <c r="AJ301" s="224"/>
      <c r="AK301" s="224"/>
    </row>
    <row r="302" spans="1:37" x14ac:dyDescent="0.25">
      <c r="A302" s="260" t="s">
        <v>10</v>
      </c>
      <c r="B302" s="261" t="s" vm="2">
        <v>14621</v>
      </c>
      <c r="C302" s="222"/>
      <c r="D302" s="225" t="s">
        <v>14622</v>
      </c>
      <c r="E302" s="225"/>
      <c r="F302" s="223"/>
      <c r="G302" s="223"/>
      <c r="H302" s="223"/>
      <c r="I302" s="223"/>
      <c r="J302" s="223"/>
      <c r="K302" s="223"/>
      <c r="L302" s="223"/>
      <c r="M302" s="223"/>
      <c r="N302" s="223"/>
      <c r="O302" s="223"/>
      <c r="P302" s="223"/>
      <c r="Q302" s="223"/>
      <c r="R302" s="223"/>
      <c r="S302" s="223"/>
      <c r="T302" s="223"/>
      <c r="U302" s="223"/>
      <c r="V302" s="223"/>
      <c r="W302" s="223"/>
      <c r="X302" s="223"/>
      <c r="Y302" s="223"/>
      <c r="Z302" s="224"/>
      <c r="AA302" s="224"/>
      <c r="AB302" s="224"/>
      <c r="AC302" s="224"/>
      <c r="AD302" s="224"/>
      <c r="AE302" s="224"/>
      <c r="AF302" s="224"/>
      <c r="AG302" s="224"/>
      <c r="AH302" s="224"/>
      <c r="AI302" s="224"/>
      <c r="AJ302" s="224"/>
      <c r="AK302" s="224"/>
    </row>
    <row r="303" spans="1:37" x14ac:dyDescent="0.25">
      <c r="A303" s="260" t="s">
        <v>1</v>
      </c>
      <c r="B303" s="261" t="s" vm="3">
        <v>14576</v>
      </c>
      <c r="C303" s="222"/>
      <c r="D303" s="222"/>
      <c r="E303" s="223"/>
      <c r="F303" s="223"/>
      <c r="G303" s="223"/>
      <c r="H303" s="223"/>
      <c r="I303" s="223"/>
      <c r="J303" s="223"/>
      <c r="K303" s="223"/>
      <c r="L303" s="223"/>
      <c r="M303" s="223"/>
      <c r="N303" s="223"/>
      <c r="O303" s="223"/>
      <c r="P303" s="223"/>
      <c r="Q303" s="223"/>
      <c r="R303" s="223"/>
      <c r="S303" s="223"/>
      <c r="T303" s="223"/>
      <c r="U303" s="223"/>
      <c r="V303" s="223"/>
      <c r="W303" s="223"/>
      <c r="X303" s="223"/>
      <c r="Y303" s="223"/>
      <c r="Z303" s="224"/>
      <c r="AA303" s="224"/>
      <c r="AB303" s="224"/>
      <c r="AC303" s="224"/>
      <c r="AD303" s="224"/>
      <c r="AE303" s="224"/>
      <c r="AF303" s="224"/>
      <c r="AG303" s="224"/>
      <c r="AH303" s="224"/>
      <c r="AI303" s="224"/>
      <c r="AJ303" s="224"/>
      <c r="AK303" s="224"/>
    </row>
    <row r="304" spans="1:37" x14ac:dyDescent="0.25">
      <c r="A304" s="260" t="s">
        <v>5416</v>
      </c>
      <c r="B304" s="261" t="s" vm="4">
        <v>14621</v>
      </c>
      <c r="C304" s="222"/>
      <c r="D304" s="222"/>
      <c r="E304" s="223"/>
      <c r="F304" s="223"/>
      <c r="G304" s="223"/>
      <c r="H304" s="223"/>
      <c r="I304" s="223"/>
      <c r="J304" s="223"/>
      <c r="K304" s="223"/>
      <c r="L304" s="223"/>
      <c r="M304" s="223"/>
      <c r="N304" s="223"/>
      <c r="O304" s="223"/>
      <c r="P304" s="223"/>
      <c r="Q304" s="223"/>
      <c r="R304" s="223"/>
      <c r="S304" s="223"/>
      <c r="T304" s="223"/>
      <c r="U304" s="223"/>
      <c r="V304" s="223"/>
      <c r="W304" s="223"/>
      <c r="X304" s="223"/>
      <c r="Y304" s="223"/>
      <c r="Z304" s="224"/>
      <c r="AA304" s="224"/>
      <c r="AB304" s="224"/>
      <c r="AC304" s="224"/>
      <c r="AD304" s="224"/>
      <c r="AE304" s="224"/>
      <c r="AF304" s="224"/>
      <c r="AG304" s="224"/>
      <c r="AH304" s="224"/>
      <c r="AI304" s="224"/>
      <c r="AJ304" s="224"/>
      <c r="AK304" s="224"/>
    </row>
    <row r="305" spans="1:37" x14ac:dyDescent="0.25">
      <c r="A305" s="35"/>
      <c r="B305" s="221" t="s">
        <v>5480</v>
      </c>
      <c r="C305" s="222"/>
      <c r="D305" s="222"/>
      <c r="E305" s="223"/>
      <c r="F305" s="223"/>
      <c r="G305" s="223"/>
      <c r="H305" s="223"/>
      <c r="I305" s="223"/>
      <c r="J305" s="223"/>
      <c r="K305" s="223"/>
      <c r="L305" s="223"/>
      <c r="M305" s="223"/>
      <c r="N305" s="223"/>
      <c r="O305" s="223"/>
      <c r="P305" s="223"/>
      <c r="Q305" s="223"/>
      <c r="R305" s="223"/>
      <c r="S305" s="223"/>
      <c r="T305" s="223"/>
      <c r="U305" s="223"/>
      <c r="V305" s="223"/>
      <c r="W305" s="223"/>
      <c r="X305" s="223"/>
      <c r="Y305" s="223"/>
      <c r="Z305" s="224"/>
      <c r="AA305" s="224"/>
      <c r="AB305" s="224"/>
      <c r="AC305" s="224"/>
      <c r="AD305" s="224"/>
      <c r="AE305" s="224"/>
      <c r="AF305" s="224"/>
      <c r="AG305" s="224"/>
      <c r="AH305" s="224"/>
      <c r="AI305" s="224"/>
      <c r="AJ305" s="224"/>
      <c r="AK305" s="224"/>
    </row>
    <row r="306" spans="1:37" x14ac:dyDescent="0.25">
      <c r="A306" s="261"/>
      <c r="B306" s="261"/>
      <c r="C306" s="261"/>
      <c r="D306" s="261"/>
      <c r="E306" s="261"/>
      <c r="F306" s="261"/>
      <c r="G306" s="261" t="s">
        <v>8243</v>
      </c>
      <c r="H306" s="261" t="s">
        <v>8244</v>
      </c>
      <c r="I306" s="261" t="s">
        <v>8245</v>
      </c>
      <c r="J306" s="261" t="s">
        <v>8989</v>
      </c>
      <c r="K306" s="261" t="s">
        <v>10101</v>
      </c>
      <c r="L306" s="261" t="s">
        <v>10129</v>
      </c>
      <c r="M306"/>
      <c r="N306"/>
      <c r="O306"/>
      <c r="P306"/>
      <c r="Q306"/>
      <c r="R306"/>
    </row>
    <row r="307" spans="1:37" x14ac:dyDescent="0.25">
      <c r="A307" s="261"/>
      <c r="B307" s="261"/>
      <c r="C307" s="261"/>
      <c r="D307" s="261"/>
      <c r="E307" s="261"/>
      <c r="F307" s="261"/>
      <c r="G307" s="261" t="s">
        <v>14760</v>
      </c>
      <c r="H307" s="261" t="s">
        <v>14760</v>
      </c>
      <c r="I307" s="261" t="s">
        <v>14760</v>
      </c>
      <c r="J307" s="261" t="s">
        <v>14623</v>
      </c>
      <c r="K307" s="261" t="s">
        <v>14624</v>
      </c>
      <c r="L307" s="261" t="s">
        <v>14625</v>
      </c>
      <c r="M307"/>
      <c r="N307"/>
      <c r="O307"/>
      <c r="P307"/>
      <c r="Q307"/>
      <c r="R307"/>
    </row>
    <row r="308" spans="1:37" x14ac:dyDescent="0.25">
      <c r="A308" s="261"/>
      <c r="B308" s="261"/>
      <c r="C308" s="261"/>
      <c r="D308" s="261"/>
      <c r="E308" s="261"/>
      <c r="F308" s="261"/>
      <c r="G308" s="261" t="s">
        <v>14761</v>
      </c>
      <c r="H308" s="261" t="s">
        <v>14762</v>
      </c>
      <c r="I308" s="261" t="s">
        <v>14763</v>
      </c>
      <c r="J308" s="261" t="s">
        <v>14626</v>
      </c>
      <c r="K308" s="261" t="s">
        <v>14627</v>
      </c>
      <c r="L308" s="261" t="s">
        <v>14628</v>
      </c>
      <c r="M308"/>
      <c r="N308"/>
      <c r="O308"/>
      <c r="P308"/>
      <c r="Q308"/>
      <c r="R308"/>
    </row>
    <row r="309" spans="1:37" x14ac:dyDescent="0.25">
      <c r="A309" s="261"/>
      <c r="B309" s="261"/>
      <c r="C309" s="261"/>
      <c r="D309" s="261"/>
      <c r="E309" s="261"/>
      <c r="F309" s="261"/>
      <c r="G309" s="261"/>
      <c r="H309" s="261"/>
      <c r="I309" s="261"/>
      <c r="J309" s="261" t="s">
        <v>14629</v>
      </c>
      <c r="K309" s="261"/>
      <c r="L309" s="261"/>
      <c r="M309"/>
      <c r="N309"/>
      <c r="O309"/>
      <c r="P309"/>
      <c r="Q309"/>
      <c r="R309"/>
    </row>
    <row r="310" spans="1:37" x14ac:dyDescent="0.25">
      <c r="A310" s="261"/>
      <c r="B310" s="261"/>
      <c r="C310" s="261"/>
      <c r="D310" s="261"/>
      <c r="E310" s="261"/>
      <c r="F310" s="261"/>
      <c r="G310" s="261"/>
      <c r="H310" s="261"/>
      <c r="I310" s="261"/>
      <c r="J310" s="261"/>
      <c r="K310" s="261"/>
      <c r="L310" s="261"/>
      <c r="M310"/>
      <c r="N310"/>
      <c r="O310"/>
      <c r="P310"/>
      <c r="Q310"/>
      <c r="R310"/>
    </row>
    <row r="311" spans="1:37" x14ac:dyDescent="0.25">
      <c r="A311" s="261"/>
      <c r="B311" s="261"/>
      <c r="C311" s="261"/>
      <c r="D311" s="261"/>
      <c r="E311" s="261"/>
      <c r="F311" s="261"/>
      <c r="G311" s="261"/>
      <c r="H311" s="261"/>
      <c r="I311" s="261"/>
      <c r="J311" s="261"/>
      <c r="K311" s="261"/>
      <c r="L311" s="261"/>
      <c r="M311"/>
      <c r="N311"/>
      <c r="O311"/>
      <c r="P311"/>
      <c r="Q311"/>
      <c r="R311"/>
    </row>
    <row r="312" spans="1:37" x14ac:dyDescent="0.25">
      <c r="A312" s="261"/>
      <c r="B312" s="261"/>
      <c r="C312" s="261"/>
      <c r="D312" s="261"/>
      <c r="E312" s="261"/>
      <c r="F312" s="261"/>
      <c r="G312" s="261"/>
      <c r="H312" s="261"/>
      <c r="I312" s="261"/>
      <c r="J312" s="261"/>
      <c r="K312" s="261"/>
      <c r="L312" s="261"/>
      <c r="M312"/>
      <c r="N312"/>
      <c r="O312"/>
      <c r="P312"/>
      <c r="Q312"/>
      <c r="R312"/>
    </row>
    <row r="313" spans="1:37" x14ac:dyDescent="0.25">
      <c r="A313" s="261"/>
      <c r="B313" s="261"/>
      <c r="C313" s="261"/>
      <c r="D313" s="261"/>
      <c r="E313" s="261"/>
      <c r="F313" s="261"/>
      <c r="G313" s="261" t="s">
        <v>88</v>
      </c>
      <c r="H313" s="261" t="s">
        <v>88</v>
      </c>
      <c r="I313" s="261" t="s">
        <v>88</v>
      </c>
      <c r="J313" s="261" t="s">
        <v>104</v>
      </c>
      <c r="K313" s="261" t="s">
        <v>88</v>
      </c>
      <c r="L313" s="261" t="s">
        <v>88</v>
      </c>
      <c r="M313"/>
      <c r="N313"/>
      <c r="O313"/>
      <c r="P313"/>
      <c r="Q313"/>
      <c r="R313"/>
    </row>
    <row r="314" spans="1:37" x14ac:dyDescent="0.25">
      <c r="A314" s="261" t="s">
        <v>14577</v>
      </c>
      <c r="B314" s="261">
        <v>101</v>
      </c>
      <c r="C314" s="261" t="s">
        <v>14606</v>
      </c>
      <c r="D314" s="261" t="s">
        <v>14607</v>
      </c>
      <c r="E314" s="261" t="s">
        <v>14630</v>
      </c>
      <c r="F314" s="261">
        <v>627.66999999999996</v>
      </c>
      <c r="G314" s="273"/>
      <c r="H314" s="273"/>
      <c r="I314" s="273"/>
      <c r="J314" s="273"/>
      <c r="K314" s="273"/>
      <c r="L314" s="273"/>
      <c r="M314"/>
      <c r="N314"/>
      <c r="O314"/>
      <c r="P314"/>
      <c r="Q314"/>
      <c r="R314"/>
    </row>
    <row r="315" spans="1:37" x14ac:dyDescent="0.25">
      <c r="A315" s="261" t="s">
        <v>14581</v>
      </c>
      <c r="B315" s="261">
        <v>102</v>
      </c>
      <c r="C315" s="261" t="s">
        <v>14606</v>
      </c>
      <c r="D315" s="261" t="s">
        <v>14609</v>
      </c>
      <c r="E315" s="261" t="s">
        <v>14631</v>
      </c>
      <c r="F315" s="261">
        <v>627.58000000000004</v>
      </c>
      <c r="G315" s="273"/>
      <c r="H315" s="273"/>
      <c r="I315" s="273"/>
      <c r="J315" s="273"/>
      <c r="K315" s="273"/>
      <c r="L315" s="273"/>
      <c r="M315"/>
      <c r="N315"/>
      <c r="O315"/>
      <c r="P315"/>
      <c r="Q315"/>
      <c r="R315"/>
    </row>
    <row r="316" spans="1:37" x14ac:dyDescent="0.25">
      <c r="A316" s="261" t="s">
        <v>14582</v>
      </c>
      <c r="B316" s="261">
        <v>103</v>
      </c>
      <c r="C316" s="261" t="s">
        <v>14606</v>
      </c>
      <c r="D316" s="261" t="s">
        <v>14632</v>
      </c>
      <c r="E316" s="261" t="s">
        <v>14633</v>
      </c>
      <c r="F316" s="261">
        <v>627.71</v>
      </c>
      <c r="G316" s="273"/>
      <c r="H316" s="273"/>
      <c r="I316" s="273"/>
      <c r="J316" s="273"/>
      <c r="K316" s="273"/>
      <c r="L316" s="273"/>
      <c r="M316"/>
      <c r="N316"/>
      <c r="O316"/>
      <c r="P316"/>
      <c r="Q316"/>
      <c r="R316"/>
    </row>
    <row r="317" spans="1:37" x14ac:dyDescent="0.25">
      <c r="A317" s="261" t="s">
        <v>14583</v>
      </c>
      <c r="B317" s="261">
        <v>104</v>
      </c>
      <c r="C317" s="261" t="s">
        <v>14606</v>
      </c>
      <c r="D317" s="261" t="s">
        <v>14634</v>
      </c>
      <c r="E317" s="261" t="s">
        <v>14631</v>
      </c>
      <c r="F317" s="261">
        <v>627.58000000000004</v>
      </c>
      <c r="G317" s="273"/>
      <c r="H317" s="273"/>
      <c r="I317" s="273"/>
      <c r="J317" s="273"/>
      <c r="K317" s="273"/>
      <c r="L317" s="273"/>
      <c r="M317"/>
      <c r="N317"/>
      <c r="O317"/>
      <c r="P317"/>
      <c r="Q317"/>
      <c r="R317"/>
    </row>
    <row r="318" spans="1:37" x14ac:dyDescent="0.25">
      <c r="A318" s="261" t="s">
        <v>14570</v>
      </c>
      <c r="B318" s="261" t="s">
        <v>14570</v>
      </c>
      <c r="C318" s="261" t="s">
        <v>14570</v>
      </c>
      <c r="D318" s="261" t="s">
        <v>14570</v>
      </c>
      <c r="E318" s="261" t="s">
        <v>14570</v>
      </c>
      <c r="F318" s="261" t="s">
        <v>14570</v>
      </c>
      <c r="G318" s="273"/>
      <c r="H318" s="273"/>
      <c r="I318" s="273"/>
      <c r="J318" s="273"/>
      <c r="K318" s="273"/>
      <c r="L318" s="273"/>
      <c r="M318"/>
      <c r="N318"/>
      <c r="O318"/>
      <c r="P318"/>
      <c r="Q318"/>
      <c r="R318"/>
    </row>
    <row r="319" spans="1:37" x14ac:dyDescent="0.25">
      <c r="A319" s="261" t="s">
        <v>5476</v>
      </c>
      <c r="B319" s="261"/>
      <c r="C319" s="261"/>
      <c r="D319" s="261"/>
      <c r="E319" s="261"/>
      <c r="F319" s="261"/>
      <c r="G319" s="273"/>
      <c r="H319" s="273"/>
      <c r="I319" s="273"/>
      <c r="J319" s="273"/>
      <c r="K319" s="273"/>
      <c r="L319" s="273"/>
      <c r="M319"/>
      <c r="N319"/>
      <c r="O319"/>
      <c r="P319"/>
      <c r="Q319"/>
      <c r="R319"/>
    </row>
    <row r="320" spans="1:37" x14ac:dyDescent="0.25">
      <c r="C320"/>
      <c r="D320"/>
      <c r="E320"/>
      <c r="F320"/>
      <c r="G320"/>
      <c r="H320"/>
      <c r="I320"/>
      <c r="J320"/>
      <c r="K320"/>
      <c r="L320"/>
      <c r="M320"/>
    </row>
    <row r="321" spans="3:13" x14ac:dyDescent="0.25">
      <c r="C321"/>
      <c r="D321"/>
      <c r="E321"/>
      <c r="F321"/>
      <c r="G321"/>
      <c r="H321"/>
      <c r="I321"/>
      <c r="J321"/>
      <c r="K321"/>
      <c r="L321"/>
      <c r="M321"/>
    </row>
    <row r="322" spans="3:13" x14ac:dyDescent="0.25">
      <c r="C322"/>
      <c r="D322"/>
      <c r="E322"/>
      <c r="F322"/>
      <c r="G322"/>
      <c r="H322"/>
      <c r="I322"/>
      <c r="J322"/>
      <c r="K322"/>
      <c r="L322"/>
      <c r="M322"/>
    </row>
    <row r="323" spans="3:13" x14ac:dyDescent="0.25">
      <c r="C323"/>
      <c r="D323"/>
      <c r="E323"/>
      <c r="F323"/>
      <c r="G323"/>
      <c r="H323"/>
      <c r="I323"/>
      <c r="J323"/>
      <c r="K323"/>
      <c r="L323"/>
      <c r="M323"/>
    </row>
    <row r="324" spans="3:13" x14ac:dyDescent="0.25">
      <c r="C324"/>
      <c r="D324"/>
      <c r="E324"/>
      <c r="F324"/>
      <c r="G324"/>
      <c r="H324"/>
      <c r="I324"/>
      <c r="J324"/>
      <c r="K324"/>
      <c r="L324"/>
      <c r="M324"/>
    </row>
    <row r="325" spans="3:13" x14ac:dyDescent="0.25">
      <c r="C325"/>
      <c r="D325"/>
      <c r="E325"/>
      <c r="F325"/>
      <c r="G325"/>
      <c r="H325"/>
      <c r="I325"/>
      <c r="J325"/>
      <c r="K325"/>
      <c r="L325"/>
      <c r="M325"/>
    </row>
    <row r="326" spans="3:13" x14ac:dyDescent="0.25">
      <c r="C326"/>
      <c r="D326"/>
      <c r="E326"/>
      <c r="F326"/>
      <c r="G326"/>
      <c r="H326"/>
      <c r="I326"/>
      <c r="J326"/>
      <c r="K326"/>
      <c r="L326"/>
      <c r="M326"/>
    </row>
    <row r="327" spans="3:13" x14ac:dyDescent="0.25">
      <c r="C327"/>
      <c r="D327"/>
      <c r="E327"/>
      <c r="F327"/>
      <c r="G327"/>
      <c r="H327"/>
      <c r="I327"/>
      <c r="J327"/>
      <c r="K327"/>
      <c r="L327"/>
      <c r="M327"/>
    </row>
    <row r="328" spans="3:13" x14ac:dyDescent="0.25">
      <c r="C328"/>
      <c r="D328"/>
      <c r="E328"/>
      <c r="F328"/>
      <c r="G328"/>
      <c r="H328"/>
      <c r="I328"/>
      <c r="J328"/>
      <c r="K328"/>
      <c r="L328"/>
      <c r="M32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D45B7-CBBB-4B71-AA01-5C7DDE8E44C7}">
  <sheetPr codeName="Sheet21"/>
  <dimension ref="A1:HT153"/>
  <sheetViews>
    <sheetView showGridLines="0" topLeftCell="A97" zoomScaleNormal="100" workbookViewId="0">
      <selection activeCell="D108" sqref="D108"/>
    </sheetView>
  </sheetViews>
  <sheetFormatPr defaultColWidth="9.140625" defaultRowHeight="15" x14ac:dyDescent="0.25"/>
  <cols>
    <col min="1" max="1" width="19.85546875" customWidth="1"/>
    <col min="2" max="2" width="45.7109375" customWidth="1"/>
    <col min="3" max="3" width="8.7109375" style="214" customWidth="1"/>
    <col min="4" max="5" width="10.7109375" style="226" customWidth="1"/>
    <col min="6" max="211" width="9.140625" style="226"/>
    <col min="212" max="212" width="18.7109375" style="226" customWidth="1"/>
    <col min="213" max="213" width="15" style="226" customWidth="1"/>
    <col min="214" max="214" width="16.42578125" style="226" customWidth="1"/>
    <col min="215" max="16384" width="9.140625" style="226"/>
  </cols>
  <sheetData>
    <row r="1" spans="1:228" x14ac:dyDescent="0.25">
      <c r="A1" s="35"/>
      <c r="B1" s="221" t="s">
        <v>5448</v>
      </c>
      <c r="C1" s="227" t="s">
        <v>5449</v>
      </c>
      <c r="D1" s="228" t="s">
        <v>14593</v>
      </c>
      <c r="E1" s="228" t="s">
        <v>14594</v>
      </c>
      <c r="F1" s="228" t="s">
        <v>14595</v>
      </c>
      <c r="G1" s="228" t="s">
        <v>14596</v>
      </c>
      <c r="H1" s="228" t="s">
        <v>14597</v>
      </c>
      <c r="I1" s="228" t="s">
        <v>14598</v>
      </c>
      <c r="J1" s="228" t="s">
        <v>14599</v>
      </c>
      <c r="K1" s="228" t="s">
        <v>14600</v>
      </c>
      <c r="L1" s="228" t="s">
        <v>14601</v>
      </c>
      <c r="M1" s="228" t="s">
        <v>14602</v>
      </c>
      <c r="N1" s="228" t="s">
        <v>14613</v>
      </c>
      <c r="O1" s="228" t="s">
        <v>14614</v>
      </c>
      <c r="P1" s="228" t="s">
        <v>14615</v>
      </c>
      <c r="Q1" s="228" t="s">
        <v>14616</v>
      </c>
      <c r="R1" s="228" t="s">
        <v>14617</v>
      </c>
      <c r="S1" s="228" t="s">
        <v>14618</v>
      </c>
      <c r="T1" s="228" t="s">
        <v>14619</v>
      </c>
      <c r="U1" s="228" t="s">
        <v>14620</v>
      </c>
      <c r="V1" s="228" t="s">
        <v>14639</v>
      </c>
    </row>
    <row r="2" spans="1:228" x14ac:dyDescent="0.25">
      <c r="A2" s="260" t="s">
        <v>5412</v>
      </c>
      <c r="B2" s="261" t="s" vm="12">
        <v>14621</v>
      </c>
      <c r="C2" s="209"/>
      <c r="D2" s="224"/>
      <c r="E2" s="224"/>
      <c r="F2" s="224"/>
      <c r="N2" s="224"/>
      <c r="O2" s="224"/>
      <c r="HA2" s="229">
        <v>1</v>
      </c>
      <c r="HB2" s="229" t="b">
        <v>1</v>
      </c>
      <c r="HC2" s="229" t="s">
        <v>5460</v>
      </c>
      <c r="HD2" s="229" t="str">
        <f>"[Table_Driveway].["&amp;HC2&amp;"]"</f>
        <v>[Table_Driveway].[Driveway Name]</v>
      </c>
      <c r="HE2" s="229" t="str">
        <f>"'[Table_Driveway].["&amp;HC2&amp;"].["&amp;HC2&amp;"]'[ALL]"</f>
        <v>'[Table_Driveway].[Driveway Name].[Driveway Name]'[ALL]</v>
      </c>
      <c r="HF2" s="230" t="str">
        <f>"Table_Driveway[[#Headers],["&amp;HC2&amp;"]]"</f>
        <v>Table_Driveway[[#Headers],[Driveway Name]]</v>
      </c>
      <c r="HH2" s="229">
        <v>6</v>
      </c>
      <c r="HI2" s="229" t="b">
        <v>0</v>
      </c>
      <c r="HJ2" s="229" t="s">
        <v>5463</v>
      </c>
      <c r="HK2" s="229" t="str">
        <f>"[Table_Driveway].["&amp;HJ2&amp;"]"</f>
        <v>[Table_Driveway].[Prop Driveway Width]</v>
      </c>
      <c r="HL2" s="229" t="str">
        <f>"'[Table_Driveway].["&amp;HJ2&amp;"].["&amp;HJ2&amp;"]'[ALL]"</f>
        <v>'[Table_Driveway].[Prop Driveway Width].[Prop Driveway Width]'[ALL]</v>
      </c>
      <c r="HM2" s="229" t="str">
        <f>"Table_Driveway[[#Headers],["&amp;HJ2&amp;"]]"</f>
        <v>Table_Driveway[[#Headers],[Prop Driveway Width]]</v>
      </c>
      <c r="HN2" s="231"/>
      <c r="HO2" s="232">
        <v>11</v>
      </c>
      <c r="HP2" s="229" t="b">
        <v>0</v>
      </c>
      <c r="HQ2" s="230" t="s">
        <v>5467</v>
      </c>
      <c r="HR2" s="229" t="str">
        <f>"[Table_Driveway].["&amp;HQ2&amp;"]"</f>
        <v>[Table_Driveway].[Custom 3]</v>
      </c>
      <c r="HS2" s="229" t="str">
        <f>"'[Table_Driveway].["&amp;HQ2&amp;"].["&amp;HQ2&amp;"]'[ALL]"</f>
        <v>'[Table_Driveway].[Custom 3].[Custom 3]'[ALL]</v>
      </c>
      <c r="HT2" s="229" t="str">
        <f>"Table_Driveway[[#Headers],["&amp;HQ2&amp;"]]"</f>
        <v>Table_Driveway[[#Headers],[Custom 3]]</v>
      </c>
    </row>
    <row r="3" spans="1:228" x14ac:dyDescent="0.25">
      <c r="A3" s="260" t="s">
        <v>0</v>
      </c>
      <c r="B3" s="261" t="s" vm="7">
        <v>14621</v>
      </c>
      <c r="C3" s="209"/>
      <c r="D3" s="224"/>
      <c r="E3" s="224"/>
      <c r="F3" s="224"/>
      <c r="N3" s="224"/>
      <c r="O3" s="224"/>
      <c r="HA3" s="229">
        <v>2</v>
      </c>
      <c r="HB3" s="229" t="b">
        <v>1</v>
      </c>
      <c r="HC3" s="229" t="s">
        <v>5448</v>
      </c>
      <c r="HD3" s="229" t="str">
        <f>"[Table_Driveway].["&amp;HC3&amp;"]"</f>
        <v>[Table_Driveway].[Alignment]</v>
      </c>
      <c r="HE3" s="229" t="str">
        <f>"'[Table_Driveway].["&amp;HC3&amp;"].["&amp;HC3&amp;"]'[ALL]"</f>
        <v>'[Table_Driveway].[Alignment].[Alignment]'[ALL]</v>
      </c>
      <c r="HF3" s="229" t="str">
        <f>"Table_Driveway[[#Headers],["&amp;HC3&amp;"]]"</f>
        <v>Table_Driveway[[#Headers],[Alignment]]</v>
      </c>
      <c r="HH3" s="229">
        <v>7</v>
      </c>
      <c r="HI3" s="229" t="b">
        <v>0</v>
      </c>
      <c r="HJ3" s="229" t="s">
        <v>5464</v>
      </c>
      <c r="HK3" s="229" t="str">
        <f>"[Table_Driveway].["&amp;HJ3&amp;"]"</f>
        <v>[Table_Driveway].[Radius - Entering]</v>
      </c>
      <c r="HL3" s="229" t="str">
        <f>"'[Table_Driveway].["&amp;HJ3&amp;"].["&amp;HJ3&amp;"]'[ALL]"</f>
        <v>'[Table_Driveway].[Radius - Entering].[Radius - Entering]'[ALL]</v>
      </c>
      <c r="HM3" s="229" t="str">
        <f>"Table_Driveway[[#Headers],["&amp;HJ3&amp;"]]"</f>
        <v>Table_Driveway[[#Headers],[Radius - Entering]]</v>
      </c>
      <c r="HN3" s="231"/>
      <c r="HO3" s="232">
        <v>12</v>
      </c>
      <c r="HP3" s="229" t="b">
        <v>0</v>
      </c>
      <c r="HQ3" s="230" t="s">
        <v>5468</v>
      </c>
      <c r="HR3" s="229" t="str">
        <f>"[Table_Driveway].["&amp;HQ3&amp;"]"</f>
        <v>[Table_Driveway].[Custom 4]</v>
      </c>
      <c r="HS3" s="229" t="str">
        <f>"'[Table_Driveway].["&amp;HQ3&amp;"].["&amp;HQ3&amp;"]'[ALL]"</f>
        <v>'[Table_Driveway].[Custom 4].[Custom 4]'[ALL]</v>
      </c>
      <c r="HT3" s="229" t="str">
        <f>"Table_Driveway[[#Headers],["&amp;HQ3&amp;"]]"</f>
        <v>Table_Driveway[[#Headers],[Custom 4]]</v>
      </c>
    </row>
    <row r="4" spans="1:228" x14ac:dyDescent="0.25">
      <c r="A4" s="260" t="s">
        <v>10</v>
      </c>
      <c r="B4" s="261" t="s" vm="8">
        <v>14621</v>
      </c>
      <c r="C4" s="209" t="str">
        <f>"Cell: Sh_Sheet_Qnty_DrWay"&amp; COUNTIF(A18:I18,"TRUE")-3</f>
        <v>Cell: Sh_Sheet_Qnty_DrWay-3</v>
      </c>
      <c r="D4" s="224"/>
      <c r="E4" s="224"/>
      <c r="F4" s="224"/>
      <c r="N4" s="224"/>
      <c r="O4" s="224"/>
      <c r="HA4" s="229">
        <v>3</v>
      </c>
      <c r="HB4" s="229" t="b">
        <v>1</v>
      </c>
      <c r="HC4" s="229" t="s">
        <v>5473</v>
      </c>
      <c r="HD4" s="229" t="str">
        <f>"[Table_Driveway].["&amp;HC4&amp;"]"</f>
        <v>[Table_Driveway].[Station+Lt/Rt]</v>
      </c>
      <c r="HE4" s="229" t="str">
        <f>"'[Table_Driveway].["&amp;HC4&amp;"].["&amp;HC4&amp;"]'[ALL]"</f>
        <v>'[Table_Driveway].[Station+Lt/Rt].[Station+Lt/Rt]'[ALL]</v>
      </c>
      <c r="HF4" s="229" t="str">
        <f>"Table_Driveway[[#Headers],["&amp;HC4&amp;"]]"</f>
        <v>Table_Driveway[[#Headers],[Station+Lt/Rt]]</v>
      </c>
      <c r="HH4" s="229">
        <v>8</v>
      </c>
      <c r="HI4" s="229" t="b">
        <v>0</v>
      </c>
      <c r="HJ4" s="229" t="s">
        <v>5465</v>
      </c>
      <c r="HK4" s="229" t="str">
        <f>"[Table_Driveway].["&amp;HJ4&amp;"]"</f>
        <v>[Table_Driveway].[Radius - Exiting]</v>
      </c>
      <c r="HL4" s="229" t="str">
        <f>"'[Table_Driveway].["&amp;HJ4&amp;"].["&amp;HJ4&amp;"]'[ALL]"</f>
        <v>'[Table_Driveway].[Radius - Exiting].[Radius - Exiting]'[ALL]</v>
      </c>
      <c r="HM4" s="229" t="str">
        <f>"Table_Driveway[[#Headers],["&amp;HJ4&amp;"]]"</f>
        <v>Table_Driveway[[#Headers],[Radius - Exiting]]</v>
      </c>
      <c r="HN4" s="231"/>
      <c r="HO4" s="232">
        <v>13</v>
      </c>
      <c r="HP4" s="229" t="b">
        <v>0</v>
      </c>
      <c r="HQ4" s="230" t="s">
        <v>5469</v>
      </c>
      <c r="HR4" s="229" t="str">
        <f>"[Table_Driveway].["&amp;HQ4&amp;"]"</f>
        <v>[Table_Driveway].[Custom 5]</v>
      </c>
      <c r="HS4" s="229" t="str">
        <f>"'[Table_Driveway].["&amp;HQ4&amp;"].["&amp;HQ4&amp;"]'[ALL]"</f>
        <v>'[Table_Driveway].[Custom 5].[Custom 5]'[ALL]</v>
      </c>
      <c r="HT4" s="229" t="str">
        <f>"Table_Driveway[[#Headers],["&amp;HQ4&amp;"]]"</f>
        <v>Table_Driveway[[#Headers],[Custom 5]]</v>
      </c>
    </row>
    <row r="5" spans="1:228" x14ac:dyDescent="0.25">
      <c r="A5" s="260" t="s">
        <v>1</v>
      </c>
      <c r="B5" s="261" t="s" vm="10">
        <v>14640</v>
      </c>
      <c r="C5" s="209"/>
      <c r="D5" s="224"/>
      <c r="E5" s="224"/>
      <c r="F5" s="224"/>
      <c r="P5" s="224"/>
      <c r="HA5" s="229">
        <v>4</v>
      </c>
      <c r="HB5" s="229" t="b">
        <v>0</v>
      </c>
      <c r="HC5" s="229" t="s">
        <v>5461</v>
      </c>
      <c r="HD5" s="229" t="str">
        <f>"[Table_Driveway].["&amp;HC5&amp;"]"</f>
        <v>[Table_Driveway].[Back Offset from CL]</v>
      </c>
      <c r="HE5" s="229" t="str">
        <f>"'[Table_Driveway].["&amp;HC5&amp;"].["&amp;HC5&amp;"]'[ALL]"</f>
        <v>'[Table_Driveway].[Back Offset from CL].[Back Offset from CL]'[ALL]</v>
      </c>
      <c r="HF5" s="229" t="str">
        <f>"Table_Driveway[[#Headers],["&amp;HC5&amp;"]]"</f>
        <v>Table_Driveway[[#Headers],[Back Offset from CL]]</v>
      </c>
      <c r="HH5" s="229">
        <v>9</v>
      </c>
      <c r="HI5" s="229" t="b">
        <v>0</v>
      </c>
      <c r="HJ5" s="229" t="s">
        <v>14706</v>
      </c>
      <c r="HK5" s="229" t="str">
        <f>"[Table_Driveway].["&amp;HJ5&amp;"]"</f>
        <v>[Table_Driveway].[Type]</v>
      </c>
      <c r="HL5" s="229" t="str">
        <f>"'[Table_Driveway].["&amp;HJ5&amp;"].["&amp;HJ5&amp;"]'[ALL]"</f>
        <v>'[Table_Driveway].[Type].[Type]'[ALL]</v>
      </c>
      <c r="HM5" s="229" t="str">
        <f>"Table_Driveway[[#Headers],["&amp;HJ5&amp;"]]"</f>
        <v>Table_Driveway[[#Headers],[Type]]</v>
      </c>
      <c r="HN5" s="231"/>
      <c r="HO5" s="232">
        <v>14</v>
      </c>
      <c r="HP5" s="229" t="b">
        <v>0</v>
      </c>
      <c r="HQ5" s="230" t="s">
        <v>5466</v>
      </c>
      <c r="HR5" s="229" t="str">
        <f>"[Table_Driveway].["&amp;HQ5&amp;"]"</f>
        <v>[Table_Driveway].[Custom 2]</v>
      </c>
      <c r="HS5" s="229" t="str">
        <f>"'[Table_Driveway].["&amp;HQ5&amp;"].["&amp;HQ5&amp;"]'[ALL]"</f>
        <v>'[Table_Driveway].[Custom 2].[Custom 2]'[ALL]</v>
      </c>
      <c r="HT5" s="229" t="str">
        <f>"Table_Driveway[[#Headers],["&amp;HQ5&amp;"]]"</f>
        <v>Table_Driveway[[#Headers],[Custom 2]]</v>
      </c>
    </row>
    <row r="6" spans="1:228" x14ac:dyDescent="0.25">
      <c r="A6" s="260" t="s">
        <v>5416</v>
      </c>
      <c r="B6" s="261" t="s" vm="9">
        <v>14621</v>
      </c>
      <c r="C6" s="209"/>
      <c r="D6" s="224"/>
      <c r="E6" s="224"/>
      <c r="F6" s="224"/>
      <c r="N6" s="224"/>
      <c r="O6" s="224"/>
      <c r="HA6" s="229">
        <v>5</v>
      </c>
      <c r="HB6" s="229" t="b">
        <v>0</v>
      </c>
      <c r="HC6" s="229" t="s">
        <v>5462</v>
      </c>
      <c r="HD6" s="229" t="str">
        <f>"[Table_Driveway].["&amp;HC6&amp;"]"</f>
        <v>[Table_Driveway].[Prop Driveway Slope]</v>
      </c>
      <c r="HE6" s="229" t="str">
        <f>"'[Table_Driveway].["&amp;HC6&amp;"].["&amp;HC6&amp;"]'[ALL]"</f>
        <v>'[Table_Driveway].[Prop Driveway Slope].[Prop Driveway Slope]'[ALL]</v>
      </c>
      <c r="HF6" s="229" t="str">
        <f>"Table_Driveway[[#Headers],["&amp;HC6&amp;"]]"</f>
        <v>Table_Driveway[[#Headers],[Prop Driveway Slope]]</v>
      </c>
      <c r="HH6" s="229">
        <v>10</v>
      </c>
      <c r="HI6" s="229" t="b">
        <v>0</v>
      </c>
      <c r="HJ6" s="230" t="s">
        <v>5466</v>
      </c>
      <c r="HK6" s="229" t="str">
        <f>"[Table_Driveway].["&amp;HJ6&amp;"]"</f>
        <v>[Table_Driveway].[Custom 2]</v>
      </c>
      <c r="HL6" s="229" t="str">
        <f>"'[Table_Driveway].["&amp;HJ6&amp;"].["&amp;HJ6&amp;"]'[ALL]"</f>
        <v>'[Table_Driveway].[Custom 2].[Custom 2]'[ALL]</v>
      </c>
      <c r="HM6" s="229" t="str">
        <f>"Table_Driveway[[#Headers],["&amp;HJ6&amp;"]]"</f>
        <v>Table_Driveway[[#Headers],[Custom 2]]</v>
      </c>
      <c r="HN6" s="231"/>
      <c r="HO6" s="232">
        <v>15</v>
      </c>
      <c r="HP6" s="229" t="b">
        <v>0</v>
      </c>
      <c r="HQ6" s="230" t="s">
        <v>5470</v>
      </c>
      <c r="HR6" s="229" t="str">
        <f>"[Table_Driveway].["&amp;HQ6&amp;"]"</f>
        <v>[Table_Driveway].[Custom 6]</v>
      </c>
      <c r="HS6" s="229" t="str">
        <f>"'[Table_Driveway].["&amp;HQ6&amp;"].["&amp;HQ6&amp;"]'[ALL]"</f>
        <v>'[Table_Driveway].[Custom 6].[Custom 6]'[ALL]</v>
      </c>
      <c r="HT6" s="229" t="str">
        <f>"Table_Driveway[[#Headers],["&amp;HQ6&amp;"]]"</f>
        <v>Table_Driveway[[#Headers],[Custom 6]]</v>
      </c>
    </row>
    <row r="7" spans="1:228" x14ac:dyDescent="0.25">
      <c r="A7" s="35"/>
      <c r="B7" s="35" t="s">
        <v>5480</v>
      </c>
      <c r="C7" s="209"/>
      <c r="D7" s="224"/>
      <c r="E7" s="224"/>
      <c r="F7" s="224"/>
      <c r="N7" s="224"/>
      <c r="O7" s="224"/>
      <c r="HA7" s="233"/>
      <c r="HB7" s="233"/>
      <c r="HC7" s="233"/>
      <c r="HD7" s="233"/>
      <c r="HE7" s="233"/>
      <c r="HF7" s="233"/>
      <c r="HH7" s="233"/>
      <c r="HI7" s="233"/>
      <c r="HJ7" s="234"/>
      <c r="HK7" s="233"/>
      <c r="HL7" s="233"/>
      <c r="HM7" s="233"/>
      <c r="HN7" s="235"/>
    </row>
    <row r="8" spans="1:228" x14ac:dyDescent="0.25">
      <c r="A8" s="260" t="s">
        <v>14635</v>
      </c>
      <c r="B8" s="261"/>
      <c r="C8" s="261"/>
      <c r="D8" s="261"/>
      <c r="E8" s="261"/>
      <c r="F8" s="261"/>
      <c r="G8" s="261"/>
      <c r="H8" s="261"/>
      <c r="I8" s="261"/>
      <c r="J8" s="261"/>
      <c r="K8" s="261"/>
      <c r="L8" s="261"/>
      <c r="M8" s="261"/>
      <c r="N8" s="261"/>
      <c r="O8" s="261"/>
      <c r="P8" s="261"/>
      <c r="Q8" s="261"/>
      <c r="R8" s="261"/>
      <c r="S8"/>
      <c r="T8"/>
      <c r="U8"/>
      <c r="V8"/>
      <c r="W8"/>
      <c r="X8"/>
      <c r="Y8"/>
      <c r="Z8"/>
      <c r="AA8"/>
      <c r="AB8"/>
      <c r="AC8"/>
      <c r="AD8"/>
      <c r="AE8"/>
      <c r="AF8"/>
      <c r="AG8"/>
      <c r="AH8"/>
      <c r="AI8"/>
      <c r="AJ8"/>
      <c r="AK8"/>
      <c r="AL8"/>
      <c r="AM8"/>
      <c r="AN8"/>
      <c r="AO8"/>
      <c r="AP8"/>
      <c r="AQ8"/>
      <c r="AR8"/>
      <c r="AS8"/>
      <c r="AT8"/>
      <c r="AU8"/>
      <c r="AV8"/>
      <c r="AW8"/>
      <c r="AX8"/>
    </row>
    <row r="9" spans="1:228" x14ac:dyDescent="0.25">
      <c r="A9" s="261"/>
      <c r="B9" s="261"/>
      <c r="C9" s="261"/>
      <c r="D9" s="261"/>
      <c r="E9" s="261"/>
      <c r="F9" s="261"/>
      <c r="G9" s="261"/>
      <c r="H9" s="261"/>
      <c r="I9" s="261"/>
      <c r="J9" s="273" t="s">
        <v>8121</v>
      </c>
      <c r="K9" s="273" t="s">
        <v>8155</v>
      </c>
      <c r="L9" s="273" t="s">
        <v>10460</v>
      </c>
      <c r="M9" s="273" t="s">
        <v>11092</v>
      </c>
      <c r="N9" s="273" t="s">
        <v>11117</v>
      </c>
      <c r="O9" s="273" t="s">
        <v>11118</v>
      </c>
      <c r="P9" s="273" t="s">
        <v>11122</v>
      </c>
      <c r="Q9" s="273" t="s">
        <v>11144</v>
      </c>
      <c r="R9" s="273" t="s">
        <v>11179</v>
      </c>
      <c r="S9"/>
      <c r="T9"/>
      <c r="U9"/>
      <c r="V9"/>
      <c r="W9"/>
      <c r="X9"/>
      <c r="Y9"/>
      <c r="Z9"/>
      <c r="AA9"/>
      <c r="AB9"/>
      <c r="AC9"/>
      <c r="AD9"/>
      <c r="AE9"/>
      <c r="AF9"/>
      <c r="AG9"/>
      <c r="AH9"/>
      <c r="AI9"/>
      <c r="AJ9"/>
      <c r="AK9"/>
      <c r="AL9"/>
      <c r="AM9"/>
      <c r="AN9"/>
      <c r="AO9"/>
      <c r="AP9"/>
      <c r="AQ9"/>
      <c r="AR9"/>
      <c r="AS9"/>
      <c r="AT9"/>
      <c r="AU9"/>
      <c r="AV9"/>
      <c r="AW9"/>
      <c r="AX9"/>
    </row>
    <row r="10" spans="1:228" x14ac:dyDescent="0.25">
      <c r="A10" s="261"/>
      <c r="B10" s="261"/>
      <c r="C10" s="261"/>
      <c r="D10" s="261"/>
      <c r="E10" s="261"/>
      <c r="F10" s="261"/>
      <c r="G10" s="261"/>
      <c r="H10" s="261"/>
      <c r="I10" s="261"/>
      <c r="J10" s="273" t="s">
        <v>14641</v>
      </c>
      <c r="K10" s="273" t="s">
        <v>14641</v>
      </c>
      <c r="L10" s="273" t="s">
        <v>2491</v>
      </c>
      <c r="M10" s="273" t="s">
        <v>14646</v>
      </c>
      <c r="N10" s="273" t="s">
        <v>14642</v>
      </c>
      <c r="O10" s="273" t="s">
        <v>14642</v>
      </c>
      <c r="P10" s="273" t="s">
        <v>14647</v>
      </c>
      <c r="Q10" s="273" t="s">
        <v>14648</v>
      </c>
      <c r="R10" s="273" t="s">
        <v>14659</v>
      </c>
      <c r="S10"/>
      <c r="T10"/>
      <c r="U10"/>
      <c r="V10"/>
      <c r="W10"/>
      <c r="X10"/>
      <c r="Y10"/>
      <c r="Z10"/>
      <c r="AA10"/>
      <c r="AB10"/>
      <c r="AC10"/>
      <c r="AD10"/>
      <c r="AE10"/>
      <c r="AF10"/>
      <c r="AG10"/>
      <c r="AH10"/>
      <c r="AI10"/>
      <c r="AJ10"/>
      <c r="AK10"/>
      <c r="AL10"/>
      <c r="AM10"/>
      <c r="AN10"/>
      <c r="AO10"/>
      <c r="AP10"/>
      <c r="AQ10"/>
      <c r="AR10"/>
      <c r="AS10"/>
      <c r="AT10"/>
      <c r="AU10"/>
      <c r="AV10"/>
      <c r="AW10"/>
      <c r="AX10"/>
    </row>
    <row r="11" spans="1:228" x14ac:dyDescent="0.25">
      <c r="A11" s="261"/>
      <c r="B11" s="261"/>
      <c r="C11" s="261"/>
      <c r="D11" s="261"/>
      <c r="E11" s="261"/>
      <c r="F11" s="261"/>
      <c r="G11" s="261"/>
      <c r="H11" s="261"/>
      <c r="I11" s="261"/>
      <c r="J11" s="273" t="s">
        <v>14643</v>
      </c>
      <c r="K11" s="273" t="s">
        <v>14661</v>
      </c>
      <c r="L11" s="273"/>
      <c r="M11" s="273" t="s">
        <v>14649</v>
      </c>
      <c r="N11" s="273" t="s">
        <v>14644</v>
      </c>
      <c r="O11" s="273" t="s">
        <v>14644</v>
      </c>
      <c r="P11" s="273" t="s">
        <v>14650</v>
      </c>
      <c r="Q11" s="273" t="s">
        <v>14651</v>
      </c>
      <c r="R11" s="273" t="s">
        <v>14660</v>
      </c>
      <c r="S11"/>
      <c r="T11"/>
      <c r="U11"/>
      <c r="V11"/>
      <c r="W11"/>
      <c r="X11"/>
      <c r="Y11"/>
      <c r="Z11"/>
      <c r="AA11"/>
      <c r="AB11"/>
      <c r="AC11"/>
      <c r="AD11"/>
      <c r="AE11"/>
      <c r="AF11"/>
      <c r="AG11"/>
      <c r="AH11"/>
      <c r="AI11"/>
      <c r="AJ11"/>
      <c r="AK11"/>
      <c r="AL11"/>
      <c r="AM11"/>
      <c r="AN11"/>
      <c r="AO11"/>
      <c r="AP11"/>
      <c r="AQ11"/>
      <c r="AR11"/>
      <c r="AS11"/>
      <c r="AT11"/>
      <c r="AU11"/>
      <c r="AV11"/>
      <c r="AW11"/>
      <c r="AX11"/>
    </row>
    <row r="12" spans="1:228" x14ac:dyDescent="0.25">
      <c r="A12" s="261"/>
      <c r="B12" s="261"/>
      <c r="C12" s="261"/>
      <c r="D12" s="261"/>
      <c r="E12" s="261"/>
      <c r="F12" s="261"/>
      <c r="G12" s="261"/>
      <c r="H12" s="261"/>
      <c r="I12" s="261"/>
      <c r="J12" s="273"/>
      <c r="K12" s="273" t="s">
        <v>14662</v>
      </c>
      <c r="L12" s="273"/>
      <c r="M12" s="273" t="s">
        <v>14652</v>
      </c>
      <c r="N12" s="273" t="s">
        <v>14653</v>
      </c>
      <c r="O12" s="273" t="s">
        <v>14654</v>
      </c>
      <c r="P12" s="273" t="s">
        <v>14655</v>
      </c>
      <c r="Q12" s="273"/>
      <c r="R12" s="273"/>
      <c r="S12"/>
      <c r="T12"/>
      <c r="U12"/>
      <c r="V12"/>
      <c r="W12"/>
      <c r="X12"/>
      <c r="Y12"/>
      <c r="Z12"/>
      <c r="AA12"/>
      <c r="AB12"/>
      <c r="AC12"/>
      <c r="AD12"/>
      <c r="AE12"/>
      <c r="AF12"/>
      <c r="AG12"/>
      <c r="AH12"/>
      <c r="AI12"/>
      <c r="AJ12"/>
      <c r="AK12"/>
      <c r="AL12"/>
      <c r="AM12"/>
      <c r="AN12"/>
      <c r="AO12"/>
      <c r="AP12"/>
      <c r="AQ12"/>
      <c r="AR12"/>
      <c r="AS12"/>
      <c r="AT12"/>
      <c r="AU12"/>
      <c r="AV12"/>
      <c r="AW12"/>
      <c r="AX12"/>
    </row>
    <row r="13" spans="1:228" x14ac:dyDescent="0.25">
      <c r="A13" s="261"/>
      <c r="B13" s="261"/>
      <c r="C13" s="261"/>
      <c r="D13" s="261"/>
      <c r="E13" s="261"/>
      <c r="F13" s="261"/>
      <c r="G13" s="261"/>
      <c r="H13" s="261"/>
      <c r="I13" s="261"/>
      <c r="J13" s="273"/>
      <c r="K13" s="273"/>
      <c r="L13" s="273"/>
      <c r="M13" s="273"/>
      <c r="N13" s="273"/>
      <c r="O13" s="273"/>
      <c r="P13" s="273"/>
      <c r="Q13" s="273"/>
      <c r="R13" s="273"/>
      <c r="S13"/>
      <c r="T13"/>
      <c r="U13"/>
      <c r="V13"/>
      <c r="W13"/>
      <c r="X13"/>
      <c r="Y13"/>
      <c r="Z13"/>
      <c r="AA13"/>
      <c r="AB13"/>
      <c r="AC13"/>
      <c r="AD13"/>
      <c r="AE13"/>
      <c r="AF13"/>
      <c r="AG13"/>
      <c r="AH13"/>
      <c r="AI13"/>
      <c r="AJ13"/>
      <c r="AK13"/>
      <c r="AL13"/>
      <c r="AM13"/>
      <c r="AN13"/>
      <c r="AO13"/>
      <c r="AP13"/>
      <c r="AQ13"/>
      <c r="AR13"/>
      <c r="AS13"/>
      <c r="AT13"/>
      <c r="AU13"/>
      <c r="AV13"/>
      <c r="AW13"/>
      <c r="AX13"/>
    </row>
    <row r="14" spans="1:228" x14ac:dyDescent="0.25">
      <c r="A14" s="261"/>
      <c r="B14" s="261"/>
      <c r="C14" s="261"/>
      <c r="D14" s="261"/>
      <c r="E14" s="261"/>
      <c r="F14" s="261"/>
      <c r="G14" s="261"/>
      <c r="H14" s="261"/>
      <c r="I14" s="261"/>
      <c r="J14" s="273"/>
      <c r="K14" s="273"/>
      <c r="L14" s="273"/>
      <c r="M14" s="273"/>
      <c r="N14" s="273"/>
      <c r="O14" s="273"/>
      <c r="P14" s="273"/>
      <c r="Q14" s="273"/>
      <c r="R14" s="273"/>
      <c r="S14"/>
      <c r="T14"/>
      <c r="U14"/>
      <c r="V14"/>
      <c r="W14"/>
      <c r="X14"/>
      <c r="Y14"/>
      <c r="Z14"/>
      <c r="AA14"/>
      <c r="AB14"/>
      <c r="AC14"/>
      <c r="AD14"/>
      <c r="AE14"/>
      <c r="AF14"/>
      <c r="AG14"/>
      <c r="AH14"/>
      <c r="AI14"/>
      <c r="AJ14"/>
      <c r="AK14"/>
      <c r="AL14"/>
      <c r="AM14"/>
      <c r="AN14"/>
      <c r="AO14"/>
      <c r="AP14"/>
      <c r="AQ14"/>
      <c r="AR14"/>
      <c r="AS14"/>
      <c r="AT14"/>
      <c r="AU14"/>
      <c r="AV14"/>
      <c r="AW14"/>
      <c r="AX14"/>
    </row>
    <row r="15" spans="1:228" x14ac:dyDescent="0.25">
      <c r="A15" s="261"/>
      <c r="B15" s="261"/>
      <c r="C15" s="261"/>
      <c r="D15" s="261"/>
      <c r="E15" s="261"/>
      <c r="F15" s="261"/>
      <c r="G15" s="261"/>
      <c r="H15" s="261"/>
      <c r="I15" s="261"/>
      <c r="J15" s="273"/>
      <c r="K15" s="273"/>
      <c r="L15" s="273"/>
      <c r="M15" s="273"/>
      <c r="N15" s="273"/>
      <c r="O15" s="273"/>
      <c r="P15" s="273"/>
      <c r="Q15" s="273"/>
      <c r="R15" s="273"/>
      <c r="S15"/>
      <c r="T15"/>
      <c r="U15"/>
      <c r="V15"/>
      <c r="W15"/>
      <c r="X15"/>
      <c r="Y15"/>
      <c r="Z15"/>
      <c r="AA15"/>
      <c r="AB15"/>
      <c r="AC15"/>
      <c r="AD15"/>
      <c r="AE15"/>
      <c r="AF15"/>
      <c r="AG15"/>
      <c r="AH15"/>
      <c r="AI15"/>
      <c r="AJ15"/>
      <c r="AK15"/>
      <c r="AL15"/>
      <c r="AM15"/>
      <c r="AN15"/>
      <c r="AO15"/>
      <c r="AP15"/>
      <c r="AQ15"/>
      <c r="AR15"/>
      <c r="AS15"/>
      <c r="AT15"/>
      <c r="AU15"/>
      <c r="AV15"/>
      <c r="AW15"/>
      <c r="AX15"/>
    </row>
    <row r="16" spans="1:228" x14ac:dyDescent="0.25">
      <c r="A16" s="261"/>
      <c r="B16" s="261"/>
      <c r="C16" s="261"/>
      <c r="D16" s="261"/>
      <c r="E16" s="261"/>
      <c r="F16" s="261"/>
      <c r="G16" s="261"/>
      <c r="H16" s="261"/>
      <c r="I16" s="261"/>
      <c r="J16" s="273" t="s">
        <v>123</v>
      </c>
      <c r="K16" s="273" t="s">
        <v>123</v>
      </c>
      <c r="L16" s="273" t="s">
        <v>189</v>
      </c>
      <c r="M16" s="273" t="s">
        <v>123</v>
      </c>
      <c r="N16" s="273" t="s">
        <v>104</v>
      </c>
      <c r="O16" s="273" t="s">
        <v>104</v>
      </c>
      <c r="P16" s="273" t="s">
        <v>104</v>
      </c>
      <c r="Q16" s="273" t="s">
        <v>132</v>
      </c>
      <c r="R16" s="273" t="s">
        <v>123</v>
      </c>
      <c r="S16"/>
      <c r="T16"/>
      <c r="U16"/>
      <c r="V16"/>
      <c r="W16"/>
      <c r="X16"/>
      <c r="Y16"/>
      <c r="Z16"/>
      <c r="AA16"/>
      <c r="AB16"/>
      <c r="AC16"/>
      <c r="AD16"/>
      <c r="AE16"/>
      <c r="AF16"/>
      <c r="AG16"/>
      <c r="AH16"/>
      <c r="AI16"/>
      <c r="AJ16"/>
      <c r="AK16"/>
      <c r="AL16"/>
      <c r="AM16"/>
      <c r="AN16"/>
      <c r="AO16"/>
      <c r="AP16"/>
      <c r="AQ16"/>
      <c r="AR16"/>
      <c r="AS16"/>
      <c r="AT16"/>
      <c r="AU16"/>
      <c r="AV16"/>
      <c r="AW16"/>
      <c r="AX16"/>
    </row>
    <row r="17" spans="1:50" x14ac:dyDescent="0.25">
      <c r="A17" s="261" t="s">
        <v>14670</v>
      </c>
      <c r="B17" s="261" t="s">
        <v>14671</v>
      </c>
      <c r="C17" s="275" t="s">
        <v>14672</v>
      </c>
      <c r="D17" s="276">
        <v>45</v>
      </c>
      <c r="E17" s="277">
        <v>-1.09E-2</v>
      </c>
      <c r="F17" s="276">
        <v>25</v>
      </c>
      <c r="G17" s="276">
        <v>10</v>
      </c>
      <c r="H17" s="276">
        <v>20</v>
      </c>
      <c r="I17" s="276" t="s">
        <v>14645</v>
      </c>
      <c r="J17" s="274">
        <v>1</v>
      </c>
      <c r="K17" s="274" t="s">
        <v>5459</v>
      </c>
      <c r="L17" s="274">
        <v>1</v>
      </c>
      <c r="M17" s="274" t="s">
        <v>5459</v>
      </c>
      <c r="N17" s="274" t="s">
        <v>5459</v>
      </c>
      <c r="O17" s="274">
        <v>1</v>
      </c>
      <c r="P17" s="274">
        <v>1</v>
      </c>
      <c r="Q17" s="274" t="s">
        <v>5459</v>
      </c>
      <c r="R17" s="274" t="s">
        <v>5459</v>
      </c>
      <c r="S17"/>
      <c r="T17"/>
      <c r="U17"/>
      <c r="V17"/>
      <c r="W17"/>
      <c r="X17"/>
      <c r="Y17"/>
      <c r="Z17"/>
      <c r="AA17"/>
      <c r="AB17"/>
      <c r="AC17"/>
      <c r="AD17"/>
      <c r="AE17"/>
      <c r="AF17"/>
      <c r="AG17"/>
      <c r="AH17"/>
      <c r="AI17"/>
      <c r="AJ17"/>
      <c r="AK17"/>
      <c r="AL17"/>
      <c r="AM17"/>
      <c r="AN17"/>
      <c r="AO17"/>
      <c r="AP17"/>
      <c r="AQ17"/>
      <c r="AR17"/>
      <c r="AS17"/>
      <c r="AT17"/>
      <c r="AU17"/>
      <c r="AV17"/>
      <c r="AW17"/>
      <c r="AX17"/>
    </row>
    <row r="18" spans="1:50" x14ac:dyDescent="0.25">
      <c r="A18" s="261" t="s">
        <v>14673</v>
      </c>
      <c r="B18" s="261" t="s">
        <v>14671</v>
      </c>
      <c r="C18" s="275" t="s">
        <v>14674</v>
      </c>
      <c r="D18" s="276">
        <v>54.8</v>
      </c>
      <c r="E18" s="277">
        <v>3.7000000000000002E-3</v>
      </c>
      <c r="F18" s="276">
        <v>21.7</v>
      </c>
      <c r="G18" s="276">
        <v>15</v>
      </c>
      <c r="H18" s="276">
        <v>15</v>
      </c>
      <c r="I18" s="276" t="s">
        <v>14645</v>
      </c>
      <c r="J18" s="274">
        <v>1</v>
      </c>
      <c r="K18" s="274" t="s">
        <v>5459</v>
      </c>
      <c r="L18" s="274">
        <v>1</v>
      </c>
      <c r="M18" s="274" t="s">
        <v>5459</v>
      </c>
      <c r="N18" s="274" t="s">
        <v>5459</v>
      </c>
      <c r="O18" s="274" t="s">
        <v>5459</v>
      </c>
      <c r="P18" s="274" t="s">
        <v>5459</v>
      </c>
      <c r="Q18" s="274" t="s">
        <v>5459</v>
      </c>
      <c r="R18" s="274">
        <v>1</v>
      </c>
      <c r="S18"/>
      <c r="T18"/>
      <c r="U18"/>
      <c r="V18"/>
      <c r="W18"/>
      <c r="X18"/>
      <c r="Y18"/>
      <c r="Z18"/>
      <c r="AA18"/>
      <c r="AB18"/>
      <c r="AC18"/>
      <c r="AD18"/>
      <c r="AE18"/>
      <c r="AF18"/>
      <c r="AG18"/>
      <c r="AH18"/>
      <c r="AI18"/>
      <c r="AJ18"/>
      <c r="AK18"/>
      <c r="AL18"/>
      <c r="AM18"/>
      <c r="AN18"/>
      <c r="AO18"/>
      <c r="AP18"/>
      <c r="AQ18"/>
      <c r="AR18"/>
      <c r="AS18"/>
      <c r="AT18"/>
      <c r="AU18"/>
      <c r="AV18"/>
      <c r="AW18"/>
      <c r="AX18"/>
    </row>
    <row r="19" spans="1:50" x14ac:dyDescent="0.25">
      <c r="A19" s="261" t="s">
        <v>14656</v>
      </c>
      <c r="B19" s="261" t="s">
        <v>14657</v>
      </c>
      <c r="C19" s="275" t="s">
        <v>14658</v>
      </c>
      <c r="D19" s="276">
        <v>40.799999999999997</v>
      </c>
      <c r="E19" s="277">
        <v>1.61E-2</v>
      </c>
      <c r="F19" s="276">
        <v>22.5</v>
      </c>
      <c r="G19" s="276">
        <v>20</v>
      </c>
      <c r="H19" s="276">
        <v>15</v>
      </c>
      <c r="I19" s="276" t="s">
        <v>14645</v>
      </c>
      <c r="J19" s="274">
        <v>1</v>
      </c>
      <c r="K19" s="274" t="s">
        <v>5459</v>
      </c>
      <c r="L19" s="274">
        <v>1</v>
      </c>
      <c r="M19" s="274">
        <v>1</v>
      </c>
      <c r="N19" s="274">
        <v>1</v>
      </c>
      <c r="O19" s="274">
        <v>1</v>
      </c>
      <c r="P19" s="274">
        <v>1</v>
      </c>
      <c r="Q19" s="274">
        <v>1</v>
      </c>
      <c r="R19" s="274" t="s">
        <v>5459</v>
      </c>
      <c r="S19"/>
      <c r="T19"/>
      <c r="U19"/>
      <c r="V19"/>
      <c r="W19"/>
      <c r="X19"/>
      <c r="Y19"/>
      <c r="Z19"/>
      <c r="AA19"/>
      <c r="AB19"/>
      <c r="AC19"/>
      <c r="AD19"/>
      <c r="AE19"/>
      <c r="AF19"/>
      <c r="AG19"/>
      <c r="AH19"/>
      <c r="AI19"/>
      <c r="AJ19"/>
      <c r="AK19"/>
      <c r="AL19"/>
      <c r="AM19"/>
      <c r="AN19"/>
      <c r="AO19"/>
      <c r="AP19"/>
      <c r="AQ19"/>
      <c r="AR19"/>
      <c r="AS19"/>
      <c r="AT19"/>
      <c r="AU19"/>
      <c r="AV19"/>
      <c r="AW19"/>
      <c r="AX19"/>
    </row>
    <row r="20" spans="1:50" x14ac:dyDescent="0.25">
      <c r="A20" s="261" t="s">
        <v>14663</v>
      </c>
      <c r="B20" s="261" t="s">
        <v>14664</v>
      </c>
      <c r="C20" s="275" t="s">
        <v>14665</v>
      </c>
      <c r="D20" s="276">
        <v>42.5</v>
      </c>
      <c r="E20" s="277">
        <v>-1.37E-2</v>
      </c>
      <c r="F20" s="276">
        <v>12</v>
      </c>
      <c r="G20" s="276">
        <v>10</v>
      </c>
      <c r="H20" s="276">
        <v>10</v>
      </c>
      <c r="I20" s="276" t="s">
        <v>14645</v>
      </c>
      <c r="J20" s="274">
        <v>1</v>
      </c>
      <c r="K20" s="274">
        <v>1</v>
      </c>
      <c r="L20" s="274">
        <v>1</v>
      </c>
      <c r="M20" s="274" t="s">
        <v>5459</v>
      </c>
      <c r="N20" s="274" t="s">
        <v>5459</v>
      </c>
      <c r="O20" s="274" t="s">
        <v>5459</v>
      </c>
      <c r="P20" s="274" t="s">
        <v>5459</v>
      </c>
      <c r="Q20" s="274" t="s">
        <v>5459</v>
      </c>
      <c r="R20" s="274" t="s">
        <v>5459</v>
      </c>
      <c r="S20"/>
      <c r="T20"/>
      <c r="U20"/>
      <c r="V20"/>
      <c r="W20"/>
      <c r="X20"/>
      <c r="Y20"/>
      <c r="Z20"/>
      <c r="AA20"/>
      <c r="AB20"/>
      <c r="AC20"/>
      <c r="AD20"/>
      <c r="AE20"/>
      <c r="AF20"/>
      <c r="AG20"/>
      <c r="AH20"/>
      <c r="AI20"/>
      <c r="AJ20"/>
      <c r="AK20"/>
      <c r="AL20"/>
      <c r="AM20"/>
      <c r="AN20"/>
      <c r="AO20"/>
      <c r="AP20"/>
      <c r="AQ20"/>
      <c r="AR20"/>
      <c r="AS20"/>
      <c r="AT20"/>
      <c r="AU20"/>
      <c r="AV20"/>
      <c r="AW20"/>
      <c r="AX20"/>
    </row>
    <row r="21" spans="1:50" x14ac:dyDescent="0.25">
      <c r="A21" s="261" t="s">
        <v>14666</v>
      </c>
      <c r="B21" s="261" t="s">
        <v>14664</v>
      </c>
      <c r="C21" s="275" t="s">
        <v>14667</v>
      </c>
      <c r="D21" s="276">
        <v>34</v>
      </c>
      <c r="E21" s="277">
        <v>-4.7300000000000002E-2</v>
      </c>
      <c r="F21" s="276">
        <v>15.5</v>
      </c>
      <c r="G21" s="276">
        <v>14</v>
      </c>
      <c r="H21" s="276">
        <v>10</v>
      </c>
      <c r="I21" s="276" t="s">
        <v>14645</v>
      </c>
      <c r="J21" s="274">
        <v>1</v>
      </c>
      <c r="K21" s="274" t="s">
        <v>5459</v>
      </c>
      <c r="L21" s="274" t="s">
        <v>5459</v>
      </c>
      <c r="M21" s="274">
        <v>1</v>
      </c>
      <c r="N21" s="274" t="s">
        <v>5459</v>
      </c>
      <c r="O21" s="274" t="s">
        <v>5459</v>
      </c>
      <c r="P21" s="274" t="s">
        <v>5459</v>
      </c>
      <c r="Q21" s="274" t="s">
        <v>5459</v>
      </c>
      <c r="R21" s="274" t="s">
        <v>5459</v>
      </c>
      <c r="S21"/>
      <c r="T21"/>
      <c r="U21"/>
      <c r="V21"/>
      <c r="W21"/>
      <c r="X21"/>
      <c r="Y21"/>
      <c r="Z21"/>
      <c r="AA21"/>
      <c r="AB21"/>
      <c r="AC21"/>
      <c r="AD21"/>
      <c r="AE21"/>
      <c r="AF21"/>
      <c r="AG21"/>
      <c r="AH21"/>
      <c r="AI21"/>
      <c r="AJ21"/>
      <c r="AK21"/>
      <c r="AL21"/>
      <c r="AM21"/>
      <c r="AN21"/>
      <c r="AO21"/>
      <c r="AP21"/>
      <c r="AQ21"/>
      <c r="AR21"/>
      <c r="AS21"/>
      <c r="AT21"/>
      <c r="AU21"/>
      <c r="AV21"/>
      <c r="AW21"/>
      <c r="AX21"/>
    </row>
    <row r="22" spans="1:50" x14ac:dyDescent="0.25">
      <c r="A22" s="261" t="s">
        <v>14668</v>
      </c>
      <c r="B22" s="261" t="s">
        <v>14664</v>
      </c>
      <c r="C22" s="275" t="s">
        <v>14669</v>
      </c>
      <c r="D22" s="276">
        <v>34</v>
      </c>
      <c r="E22" s="277">
        <v>-5.9700000000000003E-2</v>
      </c>
      <c r="F22" s="276">
        <v>15</v>
      </c>
      <c r="G22" s="276">
        <v>15</v>
      </c>
      <c r="H22" s="276">
        <v>10</v>
      </c>
      <c r="I22" s="276" t="s">
        <v>14645</v>
      </c>
      <c r="J22" s="274">
        <v>1</v>
      </c>
      <c r="K22" s="274" t="s">
        <v>5459</v>
      </c>
      <c r="L22" s="274" t="s">
        <v>5459</v>
      </c>
      <c r="M22" s="274" t="s">
        <v>5459</v>
      </c>
      <c r="N22" s="274" t="s">
        <v>5459</v>
      </c>
      <c r="O22" s="274" t="s">
        <v>5459</v>
      </c>
      <c r="P22" s="274" t="s">
        <v>5459</v>
      </c>
      <c r="Q22" s="274" t="s">
        <v>5459</v>
      </c>
      <c r="R22" s="274" t="s">
        <v>5459</v>
      </c>
      <c r="S22"/>
      <c r="T22"/>
      <c r="U22"/>
      <c r="V22"/>
      <c r="W22"/>
      <c r="X22"/>
      <c r="Y22"/>
      <c r="Z22"/>
      <c r="AA22"/>
      <c r="AB22"/>
      <c r="AC22"/>
      <c r="AD22"/>
      <c r="AE22"/>
      <c r="AF22"/>
      <c r="AG22"/>
      <c r="AH22"/>
      <c r="AI22"/>
      <c r="AJ22"/>
      <c r="AK22"/>
      <c r="AL22"/>
      <c r="AM22"/>
      <c r="AN22"/>
      <c r="AO22"/>
      <c r="AP22"/>
      <c r="AQ22"/>
      <c r="AR22"/>
      <c r="AS22"/>
      <c r="AT22"/>
      <c r="AU22"/>
      <c r="AV22"/>
      <c r="AW22"/>
      <c r="AX22"/>
    </row>
    <row r="23" spans="1:50" x14ac:dyDescent="0.25">
      <c r="A23" s="273" t="s">
        <v>5476</v>
      </c>
      <c r="B23" s="273"/>
      <c r="C23" s="273"/>
      <c r="D23" s="273"/>
      <c r="E23" s="273"/>
      <c r="F23" s="273"/>
      <c r="G23" s="273"/>
      <c r="H23" s="273"/>
      <c r="I23" s="273"/>
      <c r="J23" s="274">
        <v>6</v>
      </c>
      <c r="K23" s="274">
        <v>1</v>
      </c>
      <c r="L23" s="274">
        <v>4</v>
      </c>
      <c r="M23" s="274">
        <v>2</v>
      </c>
      <c r="N23" s="274">
        <v>1</v>
      </c>
      <c r="O23" s="274">
        <v>2</v>
      </c>
      <c r="P23" s="274">
        <v>2</v>
      </c>
      <c r="Q23" s="274">
        <v>1</v>
      </c>
      <c r="R23" s="274">
        <v>1</v>
      </c>
      <c r="S23"/>
      <c r="T23"/>
      <c r="U23"/>
      <c r="V23"/>
      <c r="W23"/>
      <c r="X23"/>
      <c r="Y23"/>
      <c r="Z23"/>
      <c r="AA23"/>
      <c r="AB23"/>
      <c r="AC23"/>
      <c r="AD23"/>
      <c r="AE23"/>
      <c r="AF23"/>
      <c r="AG23"/>
      <c r="AH23"/>
      <c r="AI23"/>
      <c r="AJ23"/>
      <c r="AK23"/>
      <c r="AL23"/>
      <c r="AM23"/>
      <c r="AN23"/>
      <c r="AO23"/>
      <c r="AP23"/>
      <c r="AQ23"/>
      <c r="AR23"/>
      <c r="AS23"/>
      <c r="AT23"/>
      <c r="AU23"/>
      <c r="AV23"/>
      <c r="AW23"/>
      <c r="AX23"/>
    </row>
    <row r="24" spans="1:50" x14ac:dyDescent="0.25">
      <c r="C24"/>
      <c r="D24"/>
      <c r="E24"/>
      <c r="F24"/>
      <c r="G24"/>
      <c r="H24"/>
      <c r="I24"/>
      <c r="J24"/>
      <c r="K24"/>
      <c r="L24"/>
      <c r="M24"/>
      <c r="N24"/>
      <c r="O24"/>
      <c r="P24"/>
      <c r="Q24"/>
      <c r="R24"/>
      <c r="S24"/>
      <c r="T24"/>
      <c r="U24"/>
      <c r="V24"/>
      <c r="W24"/>
      <c r="X24"/>
      <c r="Y24"/>
      <c r="Z24"/>
    </row>
    <row r="25" spans="1:50" x14ac:dyDescent="0.25">
      <c r="C25"/>
      <c r="D25"/>
      <c r="E25"/>
      <c r="F25"/>
      <c r="G25"/>
      <c r="H25"/>
      <c r="I25"/>
      <c r="J25"/>
      <c r="K25"/>
      <c r="L25"/>
      <c r="M25"/>
      <c r="N25"/>
      <c r="O25"/>
      <c r="P25"/>
      <c r="Q25"/>
      <c r="R25"/>
      <c r="S25"/>
      <c r="T25"/>
      <c r="U25"/>
      <c r="V25"/>
      <c r="W25"/>
      <c r="X25"/>
      <c r="Y25"/>
      <c r="Z25"/>
    </row>
    <row r="26" spans="1:50" x14ac:dyDescent="0.25">
      <c r="C26"/>
      <c r="D26"/>
      <c r="E26"/>
      <c r="F26"/>
      <c r="G26"/>
      <c r="H26"/>
      <c r="I26"/>
      <c r="J26"/>
      <c r="K26"/>
      <c r="L26"/>
      <c r="M26"/>
      <c r="N26"/>
      <c r="O26"/>
      <c r="P26"/>
      <c r="Q26"/>
      <c r="R26"/>
      <c r="S26"/>
      <c r="T26"/>
      <c r="U26"/>
      <c r="V26"/>
      <c r="W26"/>
      <c r="X26"/>
      <c r="Y26"/>
      <c r="Z26"/>
    </row>
    <row r="27" spans="1:50" x14ac:dyDescent="0.25">
      <c r="C27"/>
      <c r="D27"/>
      <c r="E27"/>
      <c r="F27"/>
      <c r="G27"/>
      <c r="H27"/>
      <c r="I27"/>
      <c r="J27"/>
      <c r="K27"/>
      <c r="L27"/>
      <c r="M27"/>
      <c r="N27"/>
      <c r="O27"/>
      <c r="P27"/>
      <c r="Q27"/>
      <c r="R27"/>
      <c r="S27"/>
      <c r="T27"/>
      <c r="U27"/>
      <c r="V27"/>
      <c r="W27"/>
      <c r="X27"/>
      <c r="Y27"/>
      <c r="Z27"/>
    </row>
    <row r="28" spans="1:50" x14ac:dyDescent="0.25">
      <c r="C28"/>
      <c r="D28"/>
      <c r="E28"/>
      <c r="F28"/>
      <c r="G28"/>
      <c r="H28"/>
      <c r="I28"/>
      <c r="J28"/>
      <c r="K28"/>
      <c r="L28"/>
      <c r="M28"/>
      <c r="N28"/>
      <c r="O28"/>
      <c r="P28"/>
      <c r="Q28"/>
      <c r="R28"/>
      <c r="S28"/>
      <c r="T28"/>
      <c r="U28"/>
      <c r="V28"/>
      <c r="W28"/>
      <c r="X28"/>
      <c r="Y28"/>
      <c r="Z28"/>
    </row>
    <row r="29" spans="1:50" x14ac:dyDescent="0.25">
      <c r="C29"/>
      <c r="D29"/>
      <c r="E29"/>
      <c r="F29"/>
      <c r="G29"/>
      <c r="H29"/>
      <c r="I29"/>
      <c r="J29"/>
      <c r="K29"/>
      <c r="L29"/>
      <c r="M29"/>
      <c r="N29"/>
      <c r="O29"/>
      <c r="P29"/>
      <c r="Q29"/>
      <c r="R29"/>
      <c r="S29"/>
      <c r="T29"/>
      <c r="U29"/>
      <c r="V29"/>
      <c r="W29"/>
      <c r="X29"/>
      <c r="Y29"/>
      <c r="Z29"/>
    </row>
    <row r="30" spans="1:50" x14ac:dyDescent="0.25">
      <c r="C30"/>
      <c r="D30"/>
      <c r="E30"/>
      <c r="F30"/>
      <c r="G30"/>
      <c r="H30"/>
      <c r="I30"/>
      <c r="J30"/>
      <c r="K30"/>
      <c r="L30"/>
      <c r="M30"/>
      <c r="N30"/>
      <c r="O30"/>
      <c r="P30"/>
      <c r="Q30"/>
      <c r="R30"/>
      <c r="S30"/>
      <c r="T30"/>
      <c r="U30"/>
      <c r="V30"/>
      <c r="W30"/>
      <c r="X30"/>
      <c r="Y30"/>
      <c r="Z30"/>
    </row>
    <row r="31" spans="1:50" x14ac:dyDescent="0.25">
      <c r="C31"/>
      <c r="D31"/>
      <c r="E31"/>
      <c r="F31"/>
      <c r="G31"/>
      <c r="H31"/>
      <c r="I31"/>
      <c r="J31"/>
      <c r="K31"/>
      <c r="L31"/>
      <c r="M31"/>
      <c r="N31"/>
      <c r="O31"/>
      <c r="P31"/>
      <c r="Q31"/>
      <c r="R31"/>
      <c r="S31"/>
      <c r="T31"/>
      <c r="U31"/>
      <c r="V31"/>
      <c r="W31"/>
      <c r="X31"/>
      <c r="Y31"/>
      <c r="Z31"/>
    </row>
    <row r="32" spans="1:50" x14ac:dyDescent="0.25">
      <c r="C32"/>
      <c r="D32"/>
      <c r="E32"/>
      <c r="F32"/>
      <c r="G32"/>
      <c r="H32"/>
      <c r="I32"/>
      <c r="J32"/>
      <c r="K32"/>
      <c r="L32"/>
      <c r="M32"/>
      <c r="N32"/>
      <c r="O32"/>
      <c r="P32"/>
      <c r="Q32"/>
      <c r="R32"/>
      <c r="S32"/>
      <c r="T32"/>
      <c r="U32"/>
      <c r="V32"/>
      <c r="W32"/>
      <c r="X32"/>
      <c r="Y32"/>
      <c r="Z32"/>
    </row>
    <row r="33" spans="3:26" x14ac:dyDescent="0.25">
      <c r="C33"/>
      <c r="D33"/>
      <c r="E33"/>
      <c r="F33"/>
      <c r="G33"/>
      <c r="H33"/>
      <c r="I33"/>
      <c r="J33"/>
      <c r="K33"/>
      <c r="L33"/>
      <c r="M33"/>
      <c r="N33"/>
      <c r="O33"/>
      <c r="P33"/>
      <c r="Q33"/>
      <c r="R33"/>
      <c r="S33"/>
      <c r="T33"/>
      <c r="U33"/>
      <c r="V33"/>
      <c r="W33"/>
      <c r="X33"/>
      <c r="Y33"/>
      <c r="Z33"/>
    </row>
    <row r="34" spans="3:26" x14ac:dyDescent="0.25">
      <c r="C34"/>
      <c r="D34"/>
      <c r="E34"/>
      <c r="F34"/>
      <c r="G34"/>
      <c r="H34"/>
      <c r="I34"/>
      <c r="J34"/>
      <c r="K34"/>
      <c r="L34"/>
      <c r="M34"/>
      <c r="N34"/>
      <c r="O34"/>
      <c r="P34"/>
      <c r="Q34"/>
      <c r="R34"/>
      <c r="S34"/>
      <c r="T34"/>
      <c r="U34"/>
      <c r="V34"/>
      <c r="W34"/>
      <c r="X34"/>
      <c r="Y34"/>
      <c r="Z34"/>
    </row>
    <row r="35" spans="3:26" x14ac:dyDescent="0.25">
      <c r="C35"/>
      <c r="D35"/>
      <c r="E35"/>
      <c r="F35"/>
      <c r="G35"/>
      <c r="H35"/>
      <c r="I35"/>
      <c r="J35"/>
      <c r="K35"/>
      <c r="L35"/>
      <c r="M35"/>
      <c r="N35"/>
      <c r="O35"/>
      <c r="P35"/>
      <c r="Q35"/>
      <c r="R35"/>
      <c r="S35"/>
      <c r="T35"/>
      <c r="U35"/>
      <c r="V35"/>
      <c r="W35"/>
      <c r="X35"/>
      <c r="Y35"/>
      <c r="Z35"/>
    </row>
    <row r="36" spans="3:26" x14ac:dyDescent="0.25">
      <c r="C36"/>
      <c r="D36"/>
      <c r="E36"/>
      <c r="F36"/>
      <c r="G36"/>
      <c r="H36"/>
      <c r="I36"/>
      <c r="J36"/>
      <c r="K36"/>
      <c r="L36"/>
      <c r="M36"/>
      <c r="N36"/>
      <c r="O36"/>
      <c r="P36"/>
      <c r="Q36"/>
      <c r="R36"/>
      <c r="S36"/>
      <c r="T36"/>
      <c r="U36"/>
      <c r="V36"/>
      <c r="W36"/>
      <c r="X36"/>
      <c r="Y36"/>
      <c r="Z36"/>
    </row>
    <row r="37" spans="3:26" x14ac:dyDescent="0.25">
      <c r="C37"/>
      <c r="D37"/>
      <c r="E37"/>
      <c r="F37"/>
      <c r="G37"/>
      <c r="H37"/>
      <c r="I37"/>
      <c r="J37"/>
      <c r="K37"/>
      <c r="L37"/>
      <c r="M37"/>
      <c r="N37"/>
      <c r="O37"/>
      <c r="P37"/>
      <c r="Q37"/>
      <c r="R37"/>
      <c r="S37"/>
      <c r="T37"/>
      <c r="U37"/>
      <c r="V37"/>
      <c r="W37"/>
      <c r="X37"/>
      <c r="Y37"/>
      <c r="Z37"/>
    </row>
    <row r="38" spans="3:26" x14ac:dyDescent="0.25">
      <c r="C38"/>
      <c r="D38"/>
      <c r="E38"/>
      <c r="F38"/>
      <c r="G38"/>
      <c r="H38"/>
      <c r="I38"/>
      <c r="J38"/>
      <c r="K38"/>
      <c r="L38"/>
      <c r="M38"/>
      <c r="N38"/>
      <c r="O38"/>
      <c r="P38"/>
      <c r="Q38"/>
      <c r="R38"/>
      <c r="S38"/>
      <c r="T38"/>
      <c r="U38"/>
      <c r="V38"/>
      <c r="W38"/>
      <c r="X38"/>
      <c r="Y38"/>
      <c r="Z38"/>
    </row>
    <row r="39" spans="3:26" x14ac:dyDescent="0.25">
      <c r="C39"/>
      <c r="D39"/>
      <c r="E39"/>
      <c r="F39"/>
      <c r="G39"/>
      <c r="H39"/>
      <c r="I39"/>
      <c r="J39"/>
      <c r="K39"/>
      <c r="L39"/>
      <c r="M39"/>
      <c r="N39"/>
      <c r="O39"/>
      <c r="P39"/>
      <c r="Q39"/>
      <c r="R39"/>
      <c r="S39"/>
      <c r="T39"/>
      <c r="U39"/>
      <c r="V39"/>
      <c r="W39"/>
      <c r="X39"/>
      <c r="Y39"/>
      <c r="Z39"/>
    </row>
    <row r="40" spans="3:26" x14ac:dyDescent="0.25">
      <c r="C40"/>
      <c r="D40"/>
      <c r="E40"/>
      <c r="F40"/>
      <c r="G40"/>
      <c r="H40"/>
      <c r="I40"/>
      <c r="J40"/>
      <c r="K40"/>
      <c r="L40"/>
      <c r="M40"/>
      <c r="N40"/>
      <c r="O40"/>
      <c r="P40"/>
      <c r="Q40"/>
      <c r="R40"/>
      <c r="S40"/>
      <c r="T40"/>
      <c r="U40"/>
      <c r="V40"/>
      <c r="W40"/>
      <c r="X40"/>
      <c r="Y40"/>
      <c r="Z40"/>
    </row>
    <row r="41" spans="3:26" x14ac:dyDescent="0.25">
      <c r="C41"/>
      <c r="D41"/>
      <c r="E41"/>
      <c r="F41"/>
      <c r="G41"/>
      <c r="H41"/>
      <c r="I41"/>
      <c r="J41"/>
      <c r="K41"/>
      <c r="L41"/>
      <c r="M41"/>
      <c r="N41"/>
      <c r="O41"/>
      <c r="P41"/>
      <c r="Q41"/>
      <c r="R41"/>
      <c r="S41"/>
      <c r="T41"/>
      <c r="U41"/>
      <c r="V41"/>
      <c r="W41"/>
      <c r="X41"/>
      <c r="Y41"/>
      <c r="Z41"/>
    </row>
    <row r="42" spans="3:26" x14ac:dyDescent="0.25">
      <c r="C42"/>
      <c r="D42"/>
      <c r="E42"/>
      <c r="F42"/>
      <c r="G42"/>
      <c r="H42"/>
      <c r="I42"/>
      <c r="J42"/>
      <c r="K42"/>
      <c r="L42"/>
      <c r="M42"/>
      <c r="N42"/>
      <c r="O42"/>
      <c r="P42"/>
      <c r="Q42"/>
      <c r="R42"/>
      <c r="S42"/>
      <c r="T42"/>
      <c r="U42"/>
      <c r="V42"/>
      <c r="W42"/>
      <c r="X42"/>
      <c r="Y42"/>
      <c r="Z42"/>
    </row>
    <row r="43" spans="3:26" x14ac:dyDescent="0.25">
      <c r="C43"/>
      <c r="D43"/>
      <c r="E43"/>
      <c r="F43"/>
      <c r="G43"/>
      <c r="H43"/>
      <c r="I43"/>
      <c r="J43"/>
      <c r="K43"/>
      <c r="L43"/>
      <c r="M43"/>
      <c r="N43"/>
      <c r="O43"/>
      <c r="P43"/>
      <c r="Q43"/>
      <c r="R43"/>
      <c r="S43"/>
      <c r="T43"/>
      <c r="U43"/>
      <c r="V43"/>
      <c r="W43"/>
      <c r="X43"/>
      <c r="Y43"/>
      <c r="Z43"/>
    </row>
    <row r="44" spans="3:26" x14ac:dyDescent="0.25">
      <c r="C44"/>
      <c r="D44"/>
      <c r="E44"/>
      <c r="F44"/>
      <c r="G44"/>
      <c r="H44"/>
      <c r="I44"/>
      <c r="J44"/>
      <c r="K44"/>
      <c r="L44"/>
      <c r="M44"/>
      <c r="N44"/>
      <c r="O44"/>
      <c r="P44"/>
      <c r="Q44"/>
      <c r="R44"/>
      <c r="S44"/>
      <c r="T44"/>
      <c r="U44"/>
      <c r="V44"/>
      <c r="W44"/>
      <c r="X44"/>
      <c r="Y44"/>
      <c r="Z44"/>
    </row>
    <row r="45" spans="3:26" x14ac:dyDescent="0.25">
      <c r="C45"/>
      <c r="D45"/>
      <c r="E45"/>
      <c r="F45"/>
      <c r="G45"/>
      <c r="H45"/>
      <c r="I45"/>
      <c r="J45"/>
      <c r="K45"/>
      <c r="L45"/>
      <c r="M45"/>
      <c r="N45"/>
      <c r="O45"/>
      <c r="P45"/>
      <c r="Q45"/>
      <c r="R45"/>
      <c r="S45"/>
      <c r="T45"/>
      <c r="U45"/>
      <c r="V45"/>
      <c r="W45"/>
      <c r="X45"/>
      <c r="Y45"/>
      <c r="Z45"/>
    </row>
    <row r="46" spans="3:26" x14ac:dyDescent="0.25">
      <c r="C46"/>
      <c r="D46"/>
      <c r="E46"/>
      <c r="F46"/>
      <c r="G46"/>
      <c r="H46"/>
      <c r="I46"/>
      <c r="J46"/>
      <c r="K46"/>
      <c r="L46"/>
      <c r="M46"/>
      <c r="N46"/>
      <c r="O46"/>
      <c r="P46"/>
      <c r="Q46"/>
      <c r="R46"/>
      <c r="S46"/>
      <c r="T46"/>
      <c r="U46"/>
      <c r="V46"/>
      <c r="W46"/>
      <c r="X46"/>
      <c r="Y46"/>
      <c r="Z46"/>
    </row>
    <row r="47" spans="3:26" x14ac:dyDescent="0.25">
      <c r="C47"/>
      <c r="D47"/>
      <c r="E47"/>
      <c r="F47"/>
      <c r="G47"/>
      <c r="H47"/>
      <c r="I47"/>
      <c r="J47"/>
      <c r="K47"/>
      <c r="L47"/>
      <c r="M47"/>
      <c r="N47"/>
      <c r="O47"/>
      <c r="P47"/>
      <c r="Q47"/>
      <c r="R47"/>
      <c r="S47"/>
      <c r="T47"/>
      <c r="U47"/>
      <c r="V47"/>
      <c r="W47"/>
      <c r="X47"/>
      <c r="Y47"/>
      <c r="Z47"/>
    </row>
    <row r="48" spans="3:26" x14ac:dyDescent="0.25">
      <c r="C48"/>
      <c r="D48"/>
      <c r="E48"/>
      <c r="F48"/>
      <c r="G48"/>
      <c r="H48"/>
      <c r="I48"/>
      <c r="J48"/>
      <c r="K48"/>
      <c r="L48"/>
      <c r="M48"/>
      <c r="N48"/>
      <c r="O48"/>
      <c r="P48"/>
      <c r="Q48"/>
      <c r="R48"/>
      <c r="S48"/>
      <c r="T48"/>
      <c r="U48"/>
      <c r="V48"/>
      <c r="W48"/>
      <c r="X48"/>
      <c r="Y48"/>
      <c r="Z48"/>
    </row>
    <row r="49" spans="3:26" x14ac:dyDescent="0.25">
      <c r="C49"/>
      <c r="D49"/>
      <c r="E49"/>
      <c r="F49"/>
      <c r="G49"/>
      <c r="H49"/>
      <c r="I49"/>
      <c r="J49"/>
      <c r="K49"/>
      <c r="L49"/>
      <c r="M49"/>
      <c r="N49"/>
      <c r="O49"/>
      <c r="P49"/>
      <c r="Q49"/>
      <c r="R49"/>
      <c r="S49"/>
      <c r="T49"/>
      <c r="U49"/>
      <c r="V49"/>
      <c r="W49"/>
      <c r="X49"/>
      <c r="Y49"/>
      <c r="Z49"/>
    </row>
    <row r="50" spans="3:26" x14ac:dyDescent="0.25">
      <c r="C50"/>
      <c r="D50"/>
      <c r="E50"/>
      <c r="F50"/>
      <c r="G50"/>
      <c r="H50"/>
      <c r="I50"/>
      <c r="J50"/>
      <c r="K50"/>
      <c r="L50"/>
      <c r="M50"/>
      <c r="N50"/>
      <c r="O50"/>
      <c r="P50"/>
      <c r="Q50"/>
      <c r="R50"/>
      <c r="S50"/>
      <c r="T50"/>
      <c r="U50"/>
      <c r="V50"/>
      <c r="W50"/>
      <c r="X50"/>
      <c r="Y50"/>
      <c r="Z50"/>
    </row>
    <row r="51" spans="3:26" x14ac:dyDescent="0.25">
      <c r="C51"/>
      <c r="D51"/>
      <c r="E51"/>
      <c r="F51"/>
      <c r="G51"/>
      <c r="H51"/>
      <c r="I51"/>
      <c r="J51"/>
      <c r="K51"/>
      <c r="L51"/>
      <c r="M51"/>
      <c r="N51"/>
      <c r="O51"/>
      <c r="P51"/>
      <c r="Q51"/>
      <c r="R51"/>
      <c r="S51"/>
      <c r="T51"/>
      <c r="U51"/>
      <c r="V51"/>
      <c r="W51"/>
      <c r="X51"/>
      <c r="Y51"/>
      <c r="Z51"/>
    </row>
    <row r="52" spans="3:26" x14ac:dyDescent="0.25">
      <c r="C52"/>
      <c r="D52"/>
      <c r="E52"/>
      <c r="F52"/>
      <c r="G52"/>
      <c r="H52"/>
      <c r="I52"/>
      <c r="J52"/>
      <c r="K52"/>
      <c r="L52"/>
      <c r="M52"/>
      <c r="N52"/>
      <c r="O52"/>
      <c r="P52"/>
      <c r="Q52"/>
      <c r="R52"/>
      <c r="S52"/>
      <c r="T52"/>
      <c r="U52"/>
      <c r="V52"/>
      <c r="W52"/>
      <c r="X52"/>
      <c r="Y52"/>
      <c r="Z52"/>
    </row>
    <row r="53" spans="3:26" x14ac:dyDescent="0.25">
      <c r="C53"/>
      <c r="D53"/>
      <c r="E53"/>
      <c r="F53"/>
      <c r="G53"/>
      <c r="H53"/>
      <c r="I53"/>
      <c r="J53"/>
      <c r="K53"/>
      <c r="L53"/>
      <c r="M53"/>
      <c r="N53"/>
      <c r="O53"/>
      <c r="P53"/>
      <c r="Q53"/>
      <c r="R53"/>
      <c r="S53"/>
      <c r="T53"/>
      <c r="U53"/>
      <c r="V53"/>
      <c r="W53"/>
      <c r="X53"/>
      <c r="Y53"/>
      <c r="Z53"/>
    </row>
    <row r="54" spans="3:26" x14ac:dyDescent="0.25">
      <c r="C54"/>
      <c r="D54"/>
      <c r="E54"/>
      <c r="F54"/>
      <c r="G54"/>
      <c r="H54"/>
      <c r="I54"/>
      <c r="J54"/>
      <c r="K54"/>
      <c r="L54"/>
      <c r="M54"/>
      <c r="N54"/>
      <c r="O54"/>
      <c r="P54"/>
      <c r="Q54"/>
      <c r="R54"/>
      <c r="S54"/>
      <c r="T54"/>
      <c r="U54"/>
      <c r="V54"/>
      <c r="W54"/>
      <c r="X54"/>
      <c r="Y54"/>
      <c r="Z54"/>
    </row>
    <row r="55" spans="3:26" x14ac:dyDescent="0.25">
      <c r="C55"/>
      <c r="D55"/>
      <c r="E55"/>
      <c r="F55"/>
      <c r="G55"/>
      <c r="H55"/>
      <c r="I55"/>
      <c r="J55"/>
      <c r="K55"/>
      <c r="L55"/>
      <c r="M55"/>
      <c r="N55"/>
      <c r="O55"/>
      <c r="P55"/>
      <c r="Q55"/>
      <c r="R55"/>
      <c r="S55"/>
      <c r="T55"/>
      <c r="U55"/>
      <c r="V55"/>
      <c r="W55"/>
      <c r="X55"/>
      <c r="Y55"/>
      <c r="Z55"/>
    </row>
    <row r="56" spans="3:26" x14ac:dyDescent="0.25">
      <c r="C56"/>
      <c r="D56"/>
      <c r="E56"/>
      <c r="F56"/>
      <c r="G56"/>
      <c r="H56"/>
      <c r="I56"/>
      <c r="J56"/>
      <c r="K56"/>
      <c r="L56"/>
      <c r="M56"/>
      <c r="N56"/>
      <c r="O56"/>
      <c r="P56"/>
      <c r="Q56"/>
      <c r="R56"/>
      <c r="S56"/>
      <c r="T56"/>
      <c r="U56"/>
      <c r="V56"/>
      <c r="W56"/>
      <c r="X56"/>
      <c r="Y56"/>
      <c r="Z56"/>
    </row>
    <row r="57" spans="3:26" x14ac:dyDescent="0.25">
      <c r="C57"/>
      <c r="D57"/>
      <c r="E57"/>
      <c r="F57"/>
      <c r="G57"/>
      <c r="H57"/>
      <c r="I57"/>
      <c r="J57"/>
      <c r="K57"/>
      <c r="L57"/>
      <c r="M57"/>
      <c r="N57"/>
      <c r="O57"/>
      <c r="P57"/>
      <c r="Q57"/>
      <c r="R57"/>
      <c r="S57"/>
      <c r="T57"/>
      <c r="U57"/>
      <c r="V57"/>
      <c r="W57"/>
      <c r="X57"/>
      <c r="Y57"/>
      <c r="Z57"/>
    </row>
    <row r="58" spans="3:26" x14ac:dyDescent="0.25">
      <c r="C58"/>
      <c r="D58"/>
      <c r="E58"/>
      <c r="F58"/>
      <c r="G58"/>
      <c r="H58"/>
      <c r="I58"/>
      <c r="J58"/>
      <c r="K58"/>
      <c r="L58"/>
      <c r="M58"/>
      <c r="N58"/>
      <c r="O58"/>
      <c r="P58"/>
      <c r="Q58"/>
      <c r="R58"/>
      <c r="S58"/>
      <c r="T58"/>
      <c r="U58"/>
      <c r="V58"/>
      <c r="W58"/>
      <c r="X58"/>
      <c r="Y58"/>
      <c r="Z58"/>
    </row>
    <row r="59" spans="3:26" x14ac:dyDescent="0.25">
      <c r="C59"/>
      <c r="D59"/>
      <c r="E59"/>
      <c r="F59"/>
      <c r="G59"/>
      <c r="H59"/>
      <c r="I59"/>
      <c r="J59"/>
      <c r="K59"/>
      <c r="L59"/>
      <c r="M59"/>
      <c r="N59"/>
      <c r="O59"/>
      <c r="P59"/>
      <c r="Q59"/>
      <c r="R59"/>
      <c r="S59"/>
      <c r="T59"/>
      <c r="U59"/>
      <c r="V59"/>
      <c r="W59"/>
      <c r="X59"/>
      <c r="Y59"/>
      <c r="Z59"/>
    </row>
    <row r="60" spans="3:26" x14ac:dyDescent="0.25">
      <c r="C60"/>
      <c r="D60"/>
      <c r="E60"/>
      <c r="F60"/>
      <c r="G60"/>
      <c r="H60"/>
      <c r="I60"/>
      <c r="J60"/>
      <c r="K60"/>
      <c r="L60"/>
      <c r="M60"/>
      <c r="N60"/>
      <c r="O60"/>
      <c r="P60"/>
      <c r="Q60"/>
      <c r="R60"/>
      <c r="S60"/>
      <c r="T60"/>
      <c r="U60"/>
      <c r="V60"/>
      <c r="W60"/>
      <c r="X60"/>
      <c r="Y60"/>
      <c r="Z60"/>
    </row>
    <row r="61" spans="3:26" x14ac:dyDescent="0.25">
      <c r="C61"/>
      <c r="D61"/>
      <c r="E61"/>
      <c r="F61"/>
      <c r="G61"/>
      <c r="H61"/>
      <c r="I61"/>
      <c r="J61"/>
      <c r="K61"/>
      <c r="L61"/>
      <c r="M61"/>
      <c r="N61"/>
      <c r="O61"/>
      <c r="P61"/>
      <c r="Q61"/>
      <c r="R61"/>
      <c r="S61"/>
      <c r="T61"/>
      <c r="U61"/>
      <c r="V61"/>
      <c r="W61"/>
      <c r="X61"/>
      <c r="Y61"/>
      <c r="Z61"/>
    </row>
    <row r="62" spans="3:26" x14ac:dyDescent="0.25">
      <c r="C62"/>
      <c r="D62"/>
      <c r="E62"/>
      <c r="F62"/>
      <c r="G62"/>
      <c r="H62"/>
      <c r="I62"/>
      <c r="J62"/>
      <c r="K62"/>
      <c r="L62"/>
      <c r="M62"/>
      <c r="N62"/>
      <c r="O62"/>
      <c r="P62"/>
      <c r="Q62"/>
      <c r="R62"/>
      <c r="S62"/>
      <c r="T62"/>
      <c r="U62"/>
      <c r="V62"/>
      <c r="W62"/>
      <c r="X62"/>
      <c r="Y62"/>
      <c r="Z62"/>
    </row>
    <row r="63" spans="3:26" x14ac:dyDescent="0.25">
      <c r="C63"/>
      <c r="D63"/>
      <c r="E63"/>
      <c r="F63"/>
      <c r="G63"/>
      <c r="H63"/>
      <c r="I63"/>
      <c r="J63"/>
      <c r="K63"/>
      <c r="L63"/>
      <c r="M63"/>
      <c r="N63"/>
      <c r="O63"/>
      <c r="P63"/>
      <c r="Q63"/>
      <c r="R63"/>
      <c r="S63"/>
      <c r="T63"/>
      <c r="U63"/>
      <c r="V63"/>
      <c r="W63"/>
      <c r="X63"/>
      <c r="Y63"/>
      <c r="Z63"/>
    </row>
    <row r="64" spans="3:26" x14ac:dyDescent="0.25">
      <c r="C64"/>
      <c r="D64"/>
      <c r="E64"/>
      <c r="F64"/>
      <c r="G64"/>
      <c r="H64"/>
      <c r="I64"/>
      <c r="J64"/>
      <c r="K64"/>
      <c r="L64"/>
      <c r="M64"/>
      <c r="N64"/>
      <c r="O64"/>
      <c r="P64"/>
      <c r="Q64"/>
      <c r="R64"/>
      <c r="S64"/>
      <c r="T64"/>
      <c r="U64"/>
      <c r="V64"/>
      <c r="W64"/>
      <c r="X64"/>
      <c r="Y64"/>
      <c r="Z64"/>
    </row>
    <row r="65" spans="3:26" x14ac:dyDescent="0.25">
      <c r="C65"/>
      <c r="D65"/>
      <c r="E65"/>
      <c r="F65"/>
      <c r="G65"/>
      <c r="H65"/>
      <c r="I65"/>
      <c r="J65"/>
      <c r="K65"/>
      <c r="L65"/>
      <c r="M65"/>
      <c r="N65"/>
      <c r="O65"/>
      <c r="P65"/>
      <c r="Q65"/>
      <c r="R65"/>
      <c r="S65"/>
      <c r="T65"/>
      <c r="U65"/>
      <c r="V65"/>
      <c r="W65"/>
      <c r="X65"/>
      <c r="Y65"/>
      <c r="Z65"/>
    </row>
    <row r="66" spans="3:26" x14ac:dyDescent="0.25">
      <c r="C66"/>
      <c r="D66"/>
      <c r="E66"/>
      <c r="F66"/>
      <c r="G66"/>
      <c r="H66"/>
      <c r="I66"/>
      <c r="J66"/>
      <c r="K66"/>
      <c r="L66"/>
      <c r="M66"/>
      <c r="N66"/>
      <c r="O66"/>
      <c r="P66"/>
      <c r="Q66"/>
      <c r="R66"/>
      <c r="S66"/>
      <c r="T66"/>
      <c r="U66"/>
      <c r="V66"/>
      <c r="W66"/>
      <c r="X66"/>
      <c r="Y66"/>
      <c r="Z66"/>
    </row>
    <row r="67" spans="3:26" x14ac:dyDescent="0.25">
      <c r="C67"/>
      <c r="D67"/>
      <c r="E67"/>
      <c r="F67"/>
      <c r="G67"/>
      <c r="H67"/>
      <c r="I67"/>
      <c r="J67"/>
      <c r="K67"/>
      <c r="L67"/>
      <c r="M67"/>
      <c r="N67"/>
      <c r="O67"/>
      <c r="P67"/>
      <c r="Q67"/>
      <c r="R67"/>
      <c r="S67"/>
      <c r="T67"/>
      <c r="U67"/>
      <c r="V67"/>
      <c r="W67"/>
      <c r="X67"/>
      <c r="Y67"/>
      <c r="Z67"/>
    </row>
    <row r="68" spans="3:26" x14ac:dyDescent="0.25">
      <c r="C68"/>
      <c r="D68"/>
      <c r="E68"/>
      <c r="F68"/>
      <c r="G68"/>
      <c r="H68"/>
      <c r="I68"/>
      <c r="J68"/>
      <c r="K68"/>
      <c r="L68"/>
      <c r="M68"/>
      <c r="N68"/>
      <c r="O68"/>
      <c r="P68"/>
      <c r="Q68"/>
      <c r="R68"/>
      <c r="S68"/>
      <c r="T68"/>
      <c r="U68"/>
      <c r="V68"/>
      <c r="W68"/>
      <c r="X68"/>
      <c r="Y68"/>
      <c r="Z68"/>
    </row>
    <row r="69" spans="3:26" x14ac:dyDescent="0.25">
      <c r="C69"/>
      <c r="D69"/>
      <c r="E69"/>
      <c r="F69"/>
      <c r="G69"/>
      <c r="H69"/>
      <c r="I69"/>
      <c r="J69"/>
      <c r="K69"/>
      <c r="L69"/>
      <c r="M69"/>
      <c r="N69"/>
      <c r="O69"/>
      <c r="P69"/>
      <c r="Q69"/>
      <c r="R69"/>
      <c r="S69"/>
      <c r="T69"/>
      <c r="U69"/>
      <c r="V69"/>
      <c r="W69"/>
      <c r="X69"/>
      <c r="Y69"/>
      <c r="Z69"/>
    </row>
    <row r="70" spans="3:26" x14ac:dyDescent="0.25">
      <c r="C70"/>
      <c r="D70"/>
      <c r="E70"/>
      <c r="F70"/>
      <c r="G70"/>
      <c r="H70"/>
      <c r="I70"/>
      <c r="J70"/>
      <c r="K70"/>
      <c r="L70"/>
      <c r="M70"/>
      <c r="N70"/>
      <c r="O70"/>
      <c r="P70"/>
      <c r="Q70"/>
      <c r="R70"/>
      <c r="S70"/>
      <c r="T70"/>
      <c r="U70"/>
      <c r="V70"/>
      <c r="W70"/>
      <c r="X70"/>
      <c r="Y70"/>
      <c r="Z70"/>
    </row>
    <row r="71" spans="3:26" x14ac:dyDescent="0.25">
      <c r="C71"/>
      <c r="D71"/>
      <c r="E71"/>
      <c r="F71"/>
      <c r="G71"/>
      <c r="H71"/>
      <c r="I71"/>
      <c r="J71"/>
      <c r="K71"/>
      <c r="L71"/>
      <c r="M71"/>
      <c r="N71"/>
      <c r="O71"/>
      <c r="P71"/>
      <c r="Q71"/>
      <c r="R71"/>
      <c r="S71"/>
      <c r="T71"/>
      <c r="U71"/>
      <c r="V71"/>
      <c r="W71"/>
      <c r="X71"/>
      <c r="Y71"/>
      <c r="Z71"/>
    </row>
    <row r="72" spans="3:26" x14ac:dyDescent="0.25">
      <c r="C72"/>
      <c r="D72"/>
      <c r="E72"/>
      <c r="F72"/>
      <c r="G72"/>
      <c r="H72"/>
      <c r="I72"/>
      <c r="J72"/>
      <c r="K72"/>
      <c r="L72"/>
      <c r="M72"/>
      <c r="N72"/>
      <c r="O72"/>
      <c r="P72"/>
      <c r="Q72"/>
      <c r="R72"/>
      <c r="S72"/>
      <c r="T72"/>
      <c r="U72"/>
      <c r="V72"/>
      <c r="W72"/>
      <c r="X72"/>
      <c r="Y72"/>
      <c r="Z72"/>
    </row>
    <row r="73" spans="3:26" x14ac:dyDescent="0.25">
      <c r="C73"/>
      <c r="D73"/>
      <c r="E73"/>
      <c r="F73"/>
      <c r="G73"/>
      <c r="H73"/>
      <c r="I73"/>
      <c r="J73"/>
      <c r="K73"/>
      <c r="L73"/>
      <c r="M73"/>
      <c r="N73"/>
      <c r="O73"/>
      <c r="P73"/>
      <c r="Q73"/>
      <c r="R73"/>
      <c r="S73"/>
      <c r="T73"/>
      <c r="U73"/>
      <c r="V73"/>
      <c r="W73"/>
      <c r="X73"/>
      <c r="Y73"/>
      <c r="Z73"/>
    </row>
    <row r="74" spans="3:26" x14ac:dyDescent="0.25">
      <c r="C74"/>
      <c r="D74"/>
      <c r="E74"/>
      <c r="F74"/>
      <c r="G74"/>
      <c r="H74"/>
      <c r="I74"/>
      <c r="J74"/>
      <c r="K74"/>
      <c r="L74"/>
      <c r="M74"/>
      <c r="N74"/>
      <c r="O74"/>
      <c r="P74"/>
      <c r="Q74"/>
      <c r="R74"/>
      <c r="S74"/>
      <c r="T74"/>
      <c r="U74"/>
      <c r="V74"/>
      <c r="W74"/>
      <c r="X74"/>
      <c r="Y74"/>
      <c r="Z74"/>
    </row>
    <row r="75" spans="3:26" x14ac:dyDescent="0.25">
      <c r="C75"/>
      <c r="D75"/>
      <c r="E75"/>
      <c r="F75"/>
      <c r="G75"/>
      <c r="H75"/>
      <c r="I75"/>
      <c r="J75"/>
      <c r="K75"/>
      <c r="L75"/>
      <c r="M75"/>
      <c r="N75"/>
      <c r="O75"/>
      <c r="P75"/>
      <c r="Q75"/>
      <c r="R75"/>
      <c r="S75"/>
      <c r="T75"/>
      <c r="U75"/>
      <c r="V75"/>
      <c r="W75"/>
      <c r="X75"/>
      <c r="Y75"/>
      <c r="Z75"/>
    </row>
    <row r="76" spans="3:26" x14ac:dyDescent="0.25">
      <c r="C76"/>
      <c r="D76"/>
      <c r="E76"/>
      <c r="F76"/>
      <c r="G76"/>
      <c r="H76"/>
      <c r="I76"/>
      <c r="J76"/>
      <c r="K76"/>
      <c r="L76"/>
      <c r="M76"/>
      <c r="N76"/>
      <c r="O76"/>
      <c r="P76"/>
      <c r="Q76"/>
      <c r="R76"/>
      <c r="S76"/>
      <c r="T76"/>
      <c r="U76"/>
      <c r="V76"/>
      <c r="W76"/>
      <c r="X76"/>
      <c r="Y76"/>
      <c r="Z76"/>
    </row>
    <row r="77" spans="3:26" x14ac:dyDescent="0.25">
      <c r="C77"/>
      <c r="D77"/>
      <c r="E77"/>
      <c r="F77"/>
      <c r="G77"/>
      <c r="H77"/>
      <c r="I77"/>
      <c r="J77"/>
      <c r="K77"/>
      <c r="L77"/>
      <c r="M77"/>
      <c r="N77"/>
      <c r="O77"/>
      <c r="P77"/>
      <c r="Q77"/>
      <c r="R77"/>
      <c r="S77"/>
      <c r="T77"/>
      <c r="U77"/>
      <c r="V77"/>
      <c r="W77"/>
      <c r="X77"/>
      <c r="Y77"/>
      <c r="Z77"/>
    </row>
    <row r="99" spans="1:228" x14ac:dyDescent="0.25">
      <c r="A99" s="35"/>
      <c r="B99" s="221" t="s">
        <v>5448</v>
      </c>
      <c r="C99" s="227" t="s">
        <v>5449</v>
      </c>
      <c r="D99" s="228" t="s">
        <v>14593</v>
      </c>
      <c r="E99" s="228" t="s">
        <v>14594</v>
      </c>
      <c r="F99" s="228" t="s">
        <v>14595</v>
      </c>
      <c r="G99" s="228" t="s">
        <v>14596</v>
      </c>
      <c r="H99" s="228" t="s">
        <v>14597</v>
      </c>
      <c r="I99" s="228" t="s">
        <v>14598</v>
      </c>
      <c r="J99" s="228" t="s">
        <v>14599</v>
      </c>
      <c r="K99" s="228" t="s">
        <v>14600</v>
      </c>
      <c r="L99" s="228" t="s">
        <v>14601</v>
      </c>
      <c r="M99" s="228" t="s">
        <v>14602</v>
      </c>
      <c r="N99" s="228" t="s">
        <v>14613</v>
      </c>
      <c r="O99" s="228" t="s">
        <v>14614</v>
      </c>
      <c r="P99" s="228" t="s">
        <v>14615</v>
      </c>
      <c r="Q99" s="228" t="s">
        <v>14616</v>
      </c>
      <c r="R99" s="228" t="s">
        <v>14617</v>
      </c>
      <c r="S99" s="228" t="s">
        <v>14618</v>
      </c>
      <c r="T99" s="228" t="s">
        <v>14619</v>
      </c>
      <c r="U99" s="228" t="s">
        <v>14620</v>
      </c>
      <c r="V99" s="228" t="s">
        <v>14639</v>
      </c>
    </row>
    <row r="100" spans="1:228" x14ac:dyDescent="0.25">
      <c r="A100" s="260" t="s">
        <v>5412</v>
      </c>
      <c r="B100" s="261" t="s" vm="13">
        <v>14714</v>
      </c>
      <c r="C100" s="209"/>
      <c r="D100" s="224"/>
      <c r="E100" s="224"/>
      <c r="F100" s="224"/>
      <c r="N100" s="224"/>
      <c r="O100" s="224"/>
      <c r="HA100" s="229">
        <v>1</v>
      </c>
      <c r="HB100" s="229" t="b">
        <v>1</v>
      </c>
      <c r="HC100" s="229" t="s">
        <v>5460</v>
      </c>
      <c r="HD100" s="229" t="str">
        <f>"[Table_Driveway].["&amp;HC100&amp;"]"</f>
        <v>[Table_Driveway].[Driveway Name]</v>
      </c>
      <c r="HE100" s="229" t="str">
        <f>"'[Table_Driveway].["&amp;HC100&amp;"].["&amp;HC100&amp;"]'[ALL]"</f>
        <v>'[Table_Driveway].[Driveway Name].[Driveway Name]'[ALL]</v>
      </c>
      <c r="HF100" s="230" t="str">
        <f>"Table_Driveway[[#Headers],["&amp;HC100&amp;"]]"</f>
        <v>Table_Driveway[[#Headers],[Driveway Name]]</v>
      </c>
      <c r="HH100" s="229">
        <v>6</v>
      </c>
      <c r="HI100" s="229" t="b">
        <v>0</v>
      </c>
      <c r="HJ100" s="229" t="s">
        <v>5463</v>
      </c>
      <c r="HK100" s="229" t="str">
        <f>"[Table_Driveway].["&amp;HJ100&amp;"]"</f>
        <v>[Table_Driveway].[Prop Driveway Width]</v>
      </c>
      <c r="HL100" s="229" t="str">
        <f>"'[Table_Driveway].["&amp;HJ100&amp;"].["&amp;HJ100&amp;"]'[ALL]"</f>
        <v>'[Table_Driveway].[Prop Driveway Width].[Prop Driveway Width]'[ALL]</v>
      </c>
      <c r="HM100" s="229" t="str">
        <f>"Table_Driveway[[#Headers],["&amp;HJ100&amp;"]]"</f>
        <v>Table_Driveway[[#Headers],[Prop Driveway Width]]</v>
      </c>
      <c r="HN100" s="231"/>
      <c r="HO100" s="232">
        <v>11</v>
      </c>
      <c r="HP100" s="229" t="b">
        <v>0</v>
      </c>
      <c r="HQ100" s="230" t="s">
        <v>5467</v>
      </c>
      <c r="HR100" s="229" t="str">
        <f>"[Table_Driveway].["&amp;HQ100&amp;"]"</f>
        <v>[Table_Driveway].[Custom 3]</v>
      </c>
      <c r="HS100" s="229" t="str">
        <f>"'[Table_Driveway].["&amp;HQ100&amp;"].["&amp;HQ100&amp;"]'[ALL]"</f>
        <v>'[Table_Driveway].[Custom 3].[Custom 3]'[ALL]</v>
      </c>
      <c r="HT100" s="229" t="str">
        <f>"Table_Driveway[[#Headers],["&amp;HQ100&amp;"]]"</f>
        <v>Table_Driveway[[#Headers],[Custom 3]]</v>
      </c>
    </row>
    <row r="101" spans="1:228" x14ac:dyDescent="0.25">
      <c r="A101" s="260" t="s">
        <v>0</v>
      </c>
      <c r="B101" s="261" t="s" vm="7">
        <v>14621</v>
      </c>
      <c r="C101" s="209"/>
      <c r="D101" s="224"/>
      <c r="E101" s="224"/>
      <c r="F101" s="224"/>
      <c r="N101" s="224"/>
      <c r="O101" s="224"/>
      <c r="HA101" s="229">
        <v>2</v>
      </c>
      <c r="HB101" s="229" t="b">
        <v>1</v>
      </c>
      <c r="HC101" s="229" t="s">
        <v>5448</v>
      </c>
      <c r="HD101" s="229" t="str">
        <f>"[Table_Driveway].["&amp;HC101&amp;"]"</f>
        <v>[Table_Driveway].[Alignment]</v>
      </c>
      <c r="HE101" s="229" t="str">
        <f>"'[Table_Driveway].["&amp;HC101&amp;"].["&amp;HC101&amp;"]'[ALL]"</f>
        <v>'[Table_Driveway].[Alignment].[Alignment]'[ALL]</v>
      </c>
      <c r="HF101" s="229" t="str">
        <f>"Table_Driveway[[#Headers],["&amp;HC101&amp;"]]"</f>
        <v>Table_Driveway[[#Headers],[Alignment]]</v>
      </c>
      <c r="HH101" s="229">
        <v>7</v>
      </c>
      <c r="HI101" s="229" t="b">
        <v>0</v>
      </c>
      <c r="HJ101" s="229" t="s">
        <v>5464</v>
      </c>
      <c r="HK101" s="229" t="str">
        <f>"[Table_Driveway].["&amp;HJ101&amp;"]"</f>
        <v>[Table_Driveway].[Radius - Entering]</v>
      </c>
      <c r="HL101" s="229" t="str">
        <f>"'[Table_Driveway].["&amp;HJ101&amp;"].["&amp;HJ101&amp;"]'[ALL]"</f>
        <v>'[Table_Driveway].[Radius - Entering].[Radius - Entering]'[ALL]</v>
      </c>
      <c r="HM101" s="229" t="str">
        <f>"Table_Driveway[[#Headers],["&amp;HJ101&amp;"]]"</f>
        <v>Table_Driveway[[#Headers],[Radius - Entering]]</v>
      </c>
      <c r="HN101" s="231"/>
      <c r="HO101" s="232">
        <v>12</v>
      </c>
      <c r="HP101" s="229" t="b">
        <v>0</v>
      </c>
      <c r="HQ101" s="230" t="s">
        <v>5468</v>
      </c>
      <c r="HR101" s="229" t="str">
        <f>"[Table_Driveway].["&amp;HQ101&amp;"]"</f>
        <v>[Table_Driveway].[Custom 4]</v>
      </c>
      <c r="HS101" s="229" t="str">
        <f>"'[Table_Driveway].["&amp;HQ101&amp;"].["&amp;HQ101&amp;"]'[ALL]"</f>
        <v>'[Table_Driveway].[Custom 4].[Custom 4]'[ALL]</v>
      </c>
      <c r="HT101" s="229" t="str">
        <f>"Table_Driveway[[#Headers],["&amp;HQ101&amp;"]]"</f>
        <v>Table_Driveway[[#Headers],[Custom 4]]</v>
      </c>
    </row>
    <row r="102" spans="1:228" x14ac:dyDescent="0.25">
      <c r="A102" s="260" t="s">
        <v>10</v>
      </c>
      <c r="B102" s="261" t="s" vm="8">
        <v>14621</v>
      </c>
      <c r="C102" s="209" t="str">
        <f>"Cell: Sh_Sheet_Qnty_DrWay"&amp; COUNTIF(A116:I116,"TRUE")-3</f>
        <v>Cell: Sh_Sheet_Qnty_DrWay-3</v>
      </c>
      <c r="D102" s="224"/>
      <c r="E102" s="224"/>
      <c r="F102" s="224"/>
      <c r="N102" s="224"/>
      <c r="O102" s="224"/>
      <c r="HA102" s="229">
        <v>3</v>
      </c>
      <c r="HB102" s="229" t="b">
        <v>1</v>
      </c>
      <c r="HC102" s="229" t="s">
        <v>5473</v>
      </c>
      <c r="HD102" s="229" t="str">
        <f>"[Table_Driveway].["&amp;HC102&amp;"]"</f>
        <v>[Table_Driveway].[Station+Lt/Rt]</v>
      </c>
      <c r="HE102" s="229" t="str">
        <f>"'[Table_Driveway].["&amp;HC102&amp;"].["&amp;HC102&amp;"]'[ALL]"</f>
        <v>'[Table_Driveway].[Station+Lt/Rt].[Station+Lt/Rt]'[ALL]</v>
      </c>
      <c r="HF102" s="229" t="str">
        <f>"Table_Driveway[[#Headers],["&amp;HC102&amp;"]]"</f>
        <v>Table_Driveway[[#Headers],[Station+Lt/Rt]]</v>
      </c>
      <c r="HH102" s="229">
        <v>8</v>
      </c>
      <c r="HI102" s="229" t="b">
        <v>0</v>
      </c>
      <c r="HJ102" s="229" t="s">
        <v>5465</v>
      </c>
      <c r="HK102" s="229" t="str">
        <f>"[Table_Driveway].["&amp;HJ102&amp;"]"</f>
        <v>[Table_Driveway].[Radius - Exiting]</v>
      </c>
      <c r="HL102" s="229" t="str">
        <f>"'[Table_Driveway].["&amp;HJ102&amp;"].["&amp;HJ102&amp;"]'[ALL]"</f>
        <v>'[Table_Driveway].[Radius - Exiting].[Radius - Exiting]'[ALL]</v>
      </c>
      <c r="HM102" s="229" t="str">
        <f>"Table_Driveway[[#Headers],["&amp;HJ102&amp;"]]"</f>
        <v>Table_Driveway[[#Headers],[Radius - Exiting]]</v>
      </c>
      <c r="HN102" s="231"/>
      <c r="HO102" s="232">
        <v>13</v>
      </c>
      <c r="HP102" s="229" t="b">
        <v>0</v>
      </c>
      <c r="HQ102" s="230" t="s">
        <v>5469</v>
      </c>
      <c r="HR102" s="229" t="str">
        <f>"[Table_Driveway].["&amp;HQ102&amp;"]"</f>
        <v>[Table_Driveway].[Custom 5]</v>
      </c>
      <c r="HS102" s="229" t="str">
        <f>"'[Table_Driveway].["&amp;HQ102&amp;"].["&amp;HQ102&amp;"]'[ALL]"</f>
        <v>'[Table_Driveway].[Custom 5].[Custom 5]'[ALL]</v>
      </c>
      <c r="HT102" s="229" t="str">
        <f>"Table_Driveway[[#Headers],["&amp;HQ102&amp;"]]"</f>
        <v>Table_Driveway[[#Headers],[Custom 5]]</v>
      </c>
    </row>
    <row r="103" spans="1:228" x14ac:dyDescent="0.25">
      <c r="A103" s="260" t="s">
        <v>1</v>
      </c>
      <c r="B103" s="261" t="s" vm="10">
        <v>14640</v>
      </c>
      <c r="C103" s="209"/>
      <c r="D103" s="224"/>
      <c r="E103" s="224"/>
      <c r="F103" s="224"/>
      <c r="P103" s="224"/>
      <c r="HA103" s="229">
        <v>4</v>
      </c>
      <c r="HB103" s="229" t="b">
        <v>0</v>
      </c>
      <c r="HC103" s="229" t="s">
        <v>5461</v>
      </c>
      <c r="HD103" s="229" t="str">
        <f>"[Table_Driveway].["&amp;HC103&amp;"]"</f>
        <v>[Table_Driveway].[Back Offset from CL]</v>
      </c>
      <c r="HE103" s="229" t="str">
        <f>"'[Table_Driveway].["&amp;HC103&amp;"].["&amp;HC103&amp;"]'[ALL]"</f>
        <v>'[Table_Driveway].[Back Offset from CL].[Back Offset from CL]'[ALL]</v>
      </c>
      <c r="HF103" s="229" t="str">
        <f>"Table_Driveway[[#Headers],["&amp;HC103&amp;"]]"</f>
        <v>Table_Driveway[[#Headers],[Back Offset from CL]]</v>
      </c>
      <c r="HH103" s="229">
        <v>9</v>
      </c>
      <c r="HI103" s="229" t="b">
        <v>0</v>
      </c>
      <c r="HJ103" s="229" t="s">
        <v>14706</v>
      </c>
      <c r="HK103" s="229" t="str">
        <f>"[Table_Driveway].["&amp;HJ103&amp;"]"</f>
        <v>[Table_Driveway].[Type]</v>
      </c>
      <c r="HL103" s="229" t="str">
        <f>"'[Table_Driveway].["&amp;HJ103&amp;"].["&amp;HJ103&amp;"]'[ALL]"</f>
        <v>'[Table_Driveway].[Type].[Type]'[ALL]</v>
      </c>
      <c r="HM103" s="229" t="str">
        <f>"Table_Driveway[[#Headers],["&amp;HJ103&amp;"]]"</f>
        <v>Table_Driveway[[#Headers],[Type]]</v>
      </c>
      <c r="HN103" s="231"/>
      <c r="HO103" s="232">
        <v>14</v>
      </c>
      <c r="HP103" s="229" t="b">
        <v>0</v>
      </c>
      <c r="HQ103" s="230" t="s">
        <v>5466</v>
      </c>
      <c r="HR103" s="229" t="str">
        <f>"[Table_Driveway].["&amp;HQ103&amp;"]"</f>
        <v>[Table_Driveway].[Custom 2]</v>
      </c>
      <c r="HS103" s="229" t="str">
        <f>"'[Table_Driveway].["&amp;HQ103&amp;"].["&amp;HQ103&amp;"]'[ALL]"</f>
        <v>'[Table_Driveway].[Custom 2].[Custom 2]'[ALL]</v>
      </c>
      <c r="HT103" s="229" t="str">
        <f>"Table_Driveway[[#Headers],["&amp;HQ103&amp;"]]"</f>
        <v>Table_Driveway[[#Headers],[Custom 2]]</v>
      </c>
    </row>
    <row r="104" spans="1:228" x14ac:dyDescent="0.25">
      <c r="A104" s="260" t="s">
        <v>5416</v>
      </c>
      <c r="B104" s="261" t="s" vm="9">
        <v>14621</v>
      </c>
      <c r="C104" s="209"/>
      <c r="D104" s="224"/>
      <c r="E104" s="224"/>
      <c r="F104" s="224"/>
      <c r="N104" s="224"/>
      <c r="O104" s="224"/>
      <c r="HA104" s="229">
        <v>5</v>
      </c>
      <c r="HB104" s="229" t="b">
        <v>0</v>
      </c>
      <c r="HC104" s="229" t="s">
        <v>5462</v>
      </c>
      <c r="HD104" s="229" t="str">
        <f>"[Table_Driveway].["&amp;HC104&amp;"]"</f>
        <v>[Table_Driveway].[Prop Driveway Slope]</v>
      </c>
      <c r="HE104" s="229" t="str">
        <f>"'[Table_Driveway].["&amp;HC104&amp;"].["&amp;HC104&amp;"]'[ALL]"</f>
        <v>'[Table_Driveway].[Prop Driveway Slope].[Prop Driveway Slope]'[ALL]</v>
      </c>
      <c r="HF104" s="229" t="str">
        <f>"Table_Driveway[[#Headers],["&amp;HC104&amp;"]]"</f>
        <v>Table_Driveway[[#Headers],[Prop Driveway Slope]]</v>
      </c>
      <c r="HH104" s="229">
        <v>10</v>
      </c>
      <c r="HI104" s="229" t="b">
        <v>0</v>
      </c>
      <c r="HJ104" s="230" t="s">
        <v>5466</v>
      </c>
      <c r="HK104" s="229" t="str">
        <f>"[Table_Driveway].["&amp;HJ104&amp;"]"</f>
        <v>[Table_Driveway].[Custom 2]</v>
      </c>
      <c r="HL104" s="229" t="str">
        <f>"'[Table_Driveway].["&amp;HJ104&amp;"].["&amp;HJ104&amp;"]'[ALL]"</f>
        <v>'[Table_Driveway].[Custom 2].[Custom 2]'[ALL]</v>
      </c>
      <c r="HM104" s="229" t="str">
        <f>"Table_Driveway[[#Headers],["&amp;HJ104&amp;"]]"</f>
        <v>Table_Driveway[[#Headers],[Custom 2]]</v>
      </c>
      <c r="HN104" s="231"/>
      <c r="HO104" s="232">
        <v>15</v>
      </c>
      <c r="HP104" s="229" t="b">
        <v>0</v>
      </c>
      <c r="HQ104" s="230" t="s">
        <v>5470</v>
      </c>
      <c r="HR104" s="229" t="str">
        <f>"[Table_Driveway].["&amp;HQ104&amp;"]"</f>
        <v>[Table_Driveway].[Custom 6]</v>
      </c>
      <c r="HS104" s="229" t="str">
        <f>"'[Table_Driveway].["&amp;HQ104&amp;"].["&amp;HQ104&amp;"]'[ALL]"</f>
        <v>'[Table_Driveway].[Custom 6].[Custom 6]'[ALL]</v>
      </c>
      <c r="HT104" s="229" t="str">
        <f>"Table_Driveway[[#Headers],["&amp;HQ104&amp;"]]"</f>
        <v>Table_Driveway[[#Headers],[Custom 6]]</v>
      </c>
    </row>
    <row r="105" spans="1:228" x14ac:dyDescent="0.25">
      <c r="A105" s="35"/>
      <c r="B105" s="35" t="s">
        <v>5480</v>
      </c>
      <c r="C105" s="209"/>
      <c r="D105" s="224"/>
      <c r="E105" s="224"/>
      <c r="F105" s="224"/>
      <c r="N105" s="224"/>
      <c r="O105" s="224"/>
      <c r="HA105" s="233"/>
      <c r="HB105" s="233"/>
      <c r="HC105" s="233"/>
      <c r="HD105" s="233"/>
      <c r="HE105" s="233"/>
      <c r="HF105" s="233"/>
      <c r="HH105" s="233"/>
      <c r="HI105" s="233"/>
      <c r="HJ105" s="234"/>
      <c r="HK105" s="233"/>
      <c r="HL105" s="233"/>
      <c r="HM105" s="233"/>
      <c r="HN105" s="235"/>
    </row>
    <row r="106" spans="1:228" x14ac:dyDescent="0.25">
      <c r="A106" s="260" t="s">
        <v>14635</v>
      </c>
      <c r="B106" s="261"/>
      <c r="C106" s="261"/>
      <c r="D106" s="261"/>
      <c r="E106" s="261"/>
      <c r="F106" s="261"/>
      <c r="G106" s="261"/>
      <c r="H106" s="261"/>
      <c r="I106" s="261"/>
      <c r="J106" s="261"/>
      <c r="K106" s="261"/>
      <c r="L106" s="261"/>
      <c r="M106" s="261"/>
      <c r="N106" s="261"/>
      <c r="O106" s="261"/>
      <c r="P106" s="261"/>
      <c r="Q106" s="261"/>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row>
    <row r="107" spans="1:228" x14ac:dyDescent="0.25">
      <c r="A107" s="261"/>
      <c r="B107" s="261"/>
      <c r="C107" s="261"/>
      <c r="D107" s="261"/>
      <c r="E107" s="261"/>
      <c r="F107" s="261"/>
      <c r="G107" s="261"/>
      <c r="H107" s="261"/>
      <c r="I107" s="261"/>
      <c r="J107" s="273" t="s">
        <v>8121</v>
      </c>
      <c r="K107" s="273" t="s">
        <v>10460</v>
      </c>
      <c r="L107" s="273" t="s">
        <v>11092</v>
      </c>
      <c r="M107" s="273" t="s">
        <v>11117</v>
      </c>
      <c r="N107" s="273" t="s">
        <v>11118</v>
      </c>
      <c r="O107" s="273" t="s">
        <v>11122</v>
      </c>
      <c r="P107" s="273" t="s">
        <v>11144</v>
      </c>
      <c r="Q107" s="273" t="s">
        <v>11179</v>
      </c>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row>
    <row r="108" spans="1:228" x14ac:dyDescent="0.25">
      <c r="A108" s="261"/>
      <c r="B108" s="261"/>
      <c r="C108" s="261"/>
      <c r="D108" s="261"/>
      <c r="E108" s="261"/>
      <c r="F108" s="261"/>
      <c r="G108" s="261"/>
      <c r="H108" s="261"/>
      <c r="I108" s="261"/>
      <c r="J108" s="273" t="s">
        <v>14641</v>
      </c>
      <c r="K108" s="273" t="s">
        <v>2491</v>
      </c>
      <c r="L108" s="273" t="s">
        <v>14646</v>
      </c>
      <c r="M108" s="273" t="s">
        <v>14642</v>
      </c>
      <c r="N108" s="273" t="s">
        <v>14642</v>
      </c>
      <c r="O108" s="273" t="s">
        <v>14647</v>
      </c>
      <c r="P108" s="273" t="s">
        <v>14648</v>
      </c>
      <c r="Q108" s="273" t="s">
        <v>14659</v>
      </c>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row>
    <row r="109" spans="1:228" x14ac:dyDescent="0.25">
      <c r="A109" s="261"/>
      <c r="B109" s="261"/>
      <c r="C109" s="261"/>
      <c r="D109" s="261"/>
      <c r="E109" s="261"/>
      <c r="F109" s="261"/>
      <c r="G109" s="261"/>
      <c r="H109" s="261"/>
      <c r="I109" s="261"/>
      <c r="J109" s="273" t="s">
        <v>14643</v>
      </c>
      <c r="K109" s="273"/>
      <c r="L109" s="273" t="s">
        <v>14649</v>
      </c>
      <c r="M109" s="273" t="s">
        <v>14644</v>
      </c>
      <c r="N109" s="273" t="s">
        <v>14644</v>
      </c>
      <c r="O109" s="273" t="s">
        <v>14650</v>
      </c>
      <c r="P109" s="273" t="s">
        <v>14651</v>
      </c>
      <c r="Q109" s="273" t="s">
        <v>14660</v>
      </c>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row>
    <row r="110" spans="1:228" x14ac:dyDescent="0.25">
      <c r="A110" s="261"/>
      <c r="B110" s="261"/>
      <c r="C110" s="261"/>
      <c r="D110" s="261"/>
      <c r="E110" s="261"/>
      <c r="F110" s="261"/>
      <c r="G110" s="261"/>
      <c r="H110" s="261"/>
      <c r="I110" s="261"/>
      <c r="J110" s="273"/>
      <c r="K110" s="273"/>
      <c r="L110" s="273" t="s">
        <v>14652</v>
      </c>
      <c r="M110" s="273" t="s">
        <v>14653</v>
      </c>
      <c r="N110" s="273" t="s">
        <v>14654</v>
      </c>
      <c r="O110" s="273" t="s">
        <v>14655</v>
      </c>
      <c r="P110" s="273"/>
      <c r="Q110" s="273"/>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row>
    <row r="111" spans="1:228" x14ac:dyDescent="0.25">
      <c r="A111" s="261"/>
      <c r="B111" s="261"/>
      <c r="C111" s="261"/>
      <c r="D111" s="261"/>
      <c r="E111" s="261"/>
      <c r="F111" s="261"/>
      <c r="G111" s="261"/>
      <c r="H111" s="261"/>
      <c r="I111" s="261"/>
      <c r="J111" s="273"/>
      <c r="K111" s="273"/>
      <c r="L111" s="273"/>
      <c r="M111" s="273"/>
      <c r="N111" s="273"/>
      <c r="O111" s="273"/>
      <c r="P111" s="273"/>
      <c r="Q111" s="273"/>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row>
    <row r="112" spans="1:228" x14ac:dyDescent="0.25">
      <c r="A112" s="261"/>
      <c r="B112" s="261"/>
      <c r="C112" s="261"/>
      <c r="D112" s="261"/>
      <c r="E112" s="261"/>
      <c r="F112" s="261"/>
      <c r="G112" s="261"/>
      <c r="H112" s="261"/>
      <c r="I112" s="261"/>
      <c r="J112" s="273"/>
      <c r="K112" s="273"/>
      <c r="L112" s="273"/>
      <c r="M112" s="273"/>
      <c r="N112" s="273"/>
      <c r="O112" s="273"/>
      <c r="P112" s="273"/>
      <c r="Q112" s="273"/>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row>
    <row r="113" spans="1:228" x14ac:dyDescent="0.25">
      <c r="A113" s="261"/>
      <c r="B113" s="261"/>
      <c r="C113" s="261"/>
      <c r="D113" s="261"/>
      <c r="E113" s="261"/>
      <c r="F113" s="261"/>
      <c r="G113" s="261"/>
      <c r="H113" s="261"/>
      <c r="I113" s="261"/>
      <c r="J113" s="273"/>
      <c r="K113" s="273"/>
      <c r="L113" s="273"/>
      <c r="M113" s="273"/>
      <c r="N113" s="273"/>
      <c r="O113" s="273"/>
      <c r="P113" s="273"/>
      <c r="Q113" s="27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row>
    <row r="114" spans="1:228" x14ac:dyDescent="0.25">
      <c r="A114" s="261"/>
      <c r="B114" s="261"/>
      <c r="C114" s="261"/>
      <c r="D114" s="261"/>
      <c r="E114" s="261"/>
      <c r="F114" s="261"/>
      <c r="G114" s="261"/>
      <c r="H114" s="261"/>
      <c r="I114" s="261"/>
      <c r="J114" s="273" t="s">
        <v>123</v>
      </c>
      <c r="K114" s="273" t="s">
        <v>189</v>
      </c>
      <c r="L114" s="273" t="s">
        <v>123</v>
      </c>
      <c r="M114" s="273" t="s">
        <v>104</v>
      </c>
      <c r="N114" s="273" t="s">
        <v>104</v>
      </c>
      <c r="O114" s="273" t="s">
        <v>104</v>
      </c>
      <c r="P114" s="273" t="s">
        <v>132</v>
      </c>
      <c r="Q114" s="273" t="s">
        <v>123</v>
      </c>
      <c r="R114"/>
      <c r="S114" s="213"/>
      <c r="T114" s="213"/>
      <c r="U114" s="213"/>
      <c r="V114" s="213"/>
      <c r="W114" s="213"/>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241"/>
      <c r="AZ114" s="241"/>
      <c r="BA114" s="241"/>
      <c r="BB114" s="241"/>
      <c r="BC114" s="241"/>
      <c r="BD114" s="241"/>
      <c r="BE114" s="241"/>
      <c r="BF114" s="241"/>
      <c r="BG114" s="241"/>
      <c r="BH114" s="241"/>
      <c r="BI114" s="241"/>
      <c r="BJ114" s="241"/>
      <c r="BK114" s="241"/>
      <c r="BL114" s="241"/>
      <c r="BM114" s="241"/>
      <c r="BN114" s="241"/>
      <c r="BO114" s="241"/>
      <c r="BP114" s="241"/>
      <c r="BQ114" s="241"/>
      <c r="BR114" s="241"/>
      <c r="BS114" s="241"/>
      <c r="BT114" s="241"/>
      <c r="BU114" s="241"/>
      <c r="BV114" s="241"/>
      <c r="BW114" s="241"/>
      <c r="BX114" s="241"/>
      <c r="BY114" s="241"/>
      <c r="BZ114" s="241"/>
      <c r="CA114" s="241"/>
      <c r="CB114" s="241"/>
      <c r="CC114" s="241"/>
      <c r="CD114" s="241"/>
      <c r="CE114" s="241"/>
      <c r="CF114" s="241"/>
      <c r="CG114" s="241"/>
      <c r="CH114" s="241"/>
      <c r="CI114" s="241"/>
      <c r="CJ114" s="241"/>
      <c r="CK114" s="241"/>
      <c r="CL114" s="241"/>
      <c r="CM114" s="241"/>
      <c r="CN114" s="241"/>
      <c r="CO114" s="241"/>
      <c r="CP114" s="241"/>
      <c r="CQ114" s="241"/>
      <c r="CR114" s="241"/>
      <c r="CS114" s="241"/>
      <c r="CT114" s="241"/>
      <c r="CU114" s="241"/>
      <c r="CV114" s="241"/>
      <c r="CW114" s="241"/>
      <c r="CX114" s="241"/>
      <c r="CY114" s="241"/>
      <c r="CZ114" s="241"/>
      <c r="DA114" s="241"/>
      <c r="DB114" s="241"/>
      <c r="DC114" s="241"/>
      <c r="DD114" s="241"/>
      <c r="DE114" s="241"/>
      <c r="DF114" s="241"/>
      <c r="DG114" s="241"/>
      <c r="DH114" s="241"/>
      <c r="DI114" s="241"/>
      <c r="DJ114" s="241"/>
      <c r="DK114" s="241"/>
      <c r="DL114" s="241"/>
      <c r="DM114" s="241"/>
      <c r="DN114" s="241"/>
      <c r="DO114" s="241"/>
      <c r="DP114" s="241"/>
      <c r="DQ114" s="241"/>
      <c r="DR114" s="241"/>
      <c r="DS114" s="241"/>
      <c r="DT114" s="241"/>
      <c r="DU114" s="241"/>
      <c r="DV114" s="241"/>
      <c r="DW114" s="241"/>
      <c r="DX114" s="241"/>
      <c r="DY114" s="241"/>
      <c r="DZ114" s="241"/>
      <c r="EA114" s="241"/>
      <c r="EB114" s="241"/>
      <c r="EC114" s="241"/>
      <c r="ED114" s="241"/>
      <c r="EE114" s="241"/>
      <c r="EF114" s="241"/>
      <c r="EG114" s="241"/>
      <c r="EH114" s="241"/>
      <c r="EI114" s="241"/>
      <c r="EJ114" s="241"/>
      <c r="EK114" s="241"/>
      <c r="EL114" s="241"/>
      <c r="EM114" s="241"/>
      <c r="EN114" s="241"/>
      <c r="EO114" s="241"/>
      <c r="EP114" s="241"/>
      <c r="EQ114" s="241"/>
      <c r="ER114" s="241"/>
      <c r="ES114" s="241"/>
      <c r="ET114" s="241"/>
      <c r="EU114" s="241"/>
      <c r="EV114" s="241"/>
      <c r="EW114" s="241"/>
      <c r="EX114" s="241"/>
      <c r="EY114" s="241"/>
      <c r="EZ114" s="241"/>
      <c r="FA114" s="241"/>
      <c r="FB114" s="241"/>
      <c r="FC114" s="241"/>
      <c r="FD114" s="241"/>
      <c r="FE114" s="241"/>
      <c r="FF114" s="241"/>
      <c r="FG114" s="241"/>
      <c r="FH114" s="241"/>
      <c r="FI114" s="241"/>
      <c r="FJ114" s="241"/>
      <c r="FK114" s="241"/>
      <c r="FL114" s="241"/>
      <c r="FM114" s="241"/>
      <c r="FN114" s="241"/>
      <c r="FO114" s="241"/>
      <c r="FP114" s="241"/>
      <c r="FQ114" s="241"/>
      <c r="FR114" s="241"/>
      <c r="FS114" s="241"/>
      <c r="FT114" s="241"/>
      <c r="FU114" s="241"/>
      <c r="FV114" s="241"/>
      <c r="FW114" s="241"/>
      <c r="FX114" s="241"/>
      <c r="FY114" s="241"/>
      <c r="FZ114" s="241"/>
      <c r="GA114" s="241"/>
      <c r="GB114" s="241"/>
      <c r="GC114" s="241"/>
      <c r="GD114" s="241"/>
      <c r="GE114" s="241"/>
      <c r="GF114" s="241"/>
      <c r="GG114" s="241"/>
      <c r="GH114" s="241"/>
      <c r="GI114" s="241"/>
      <c r="GJ114" s="241"/>
      <c r="GK114" s="241"/>
      <c r="GL114" s="241"/>
      <c r="GM114" s="241"/>
      <c r="GN114" s="241"/>
      <c r="GO114" s="241"/>
      <c r="GP114" s="241"/>
      <c r="GQ114" s="241"/>
      <c r="GR114" s="241"/>
      <c r="GS114" s="241"/>
      <c r="GT114" s="241"/>
      <c r="GU114" s="241"/>
      <c r="GV114" s="241"/>
      <c r="GW114" s="241"/>
      <c r="GX114" s="241"/>
      <c r="GY114" s="241"/>
      <c r="GZ114" s="241"/>
      <c r="HA114" s="241"/>
      <c r="HB114" s="241"/>
      <c r="HC114" s="241"/>
      <c r="HD114" s="241"/>
      <c r="HE114" s="241"/>
      <c r="HF114" s="241"/>
      <c r="HG114" s="241"/>
      <c r="HH114" s="241"/>
      <c r="HI114" s="241"/>
      <c r="HJ114" s="241"/>
      <c r="HK114" s="241"/>
      <c r="HL114" s="241"/>
      <c r="HM114" s="241"/>
      <c r="HN114" s="241"/>
      <c r="HO114" s="241"/>
      <c r="HP114" s="241"/>
      <c r="HQ114" s="241"/>
      <c r="HR114" s="241"/>
      <c r="HS114" s="241"/>
      <c r="HT114" s="241"/>
    </row>
    <row r="115" spans="1:228" x14ac:dyDescent="0.25">
      <c r="A115" s="261" t="s">
        <v>14670</v>
      </c>
      <c r="B115" s="261" t="s">
        <v>14671</v>
      </c>
      <c r="C115" s="275" t="s">
        <v>14672</v>
      </c>
      <c r="D115" s="276">
        <v>45</v>
      </c>
      <c r="E115" s="277">
        <v>-1.09E-2</v>
      </c>
      <c r="F115" s="276">
        <v>25</v>
      </c>
      <c r="G115" s="276">
        <v>10</v>
      </c>
      <c r="H115" s="276">
        <v>20</v>
      </c>
      <c r="I115" s="276" t="s">
        <v>14645</v>
      </c>
      <c r="J115" s="274">
        <v>1</v>
      </c>
      <c r="K115" s="274">
        <v>1</v>
      </c>
      <c r="L115" s="274" t="s">
        <v>5459</v>
      </c>
      <c r="M115" s="274" t="s">
        <v>5459</v>
      </c>
      <c r="N115" s="274">
        <v>1</v>
      </c>
      <c r="O115" s="274">
        <v>1</v>
      </c>
      <c r="P115" s="274" t="s">
        <v>5459</v>
      </c>
      <c r="Q115" s="274" t="s">
        <v>5459</v>
      </c>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row>
    <row r="116" spans="1:228" x14ac:dyDescent="0.25">
      <c r="A116" s="261" t="s">
        <v>14673</v>
      </c>
      <c r="B116" s="261" t="s">
        <v>14671</v>
      </c>
      <c r="C116" s="275" t="s">
        <v>14674</v>
      </c>
      <c r="D116" s="276">
        <v>54.8</v>
      </c>
      <c r="E116" s="277">
        <v>3.7000000000000002E-3</v>
      </c>
      <c r="F116" s="276">
        <v>21.7</v>
      </c>
      <c r="G116" s="276">
        <v>15</v>
      </c>
      <c r="H116" s="276">
        <v>15</v>
      </c>
      <c r="I116" s="276" t="s">
        <v>14645</v>
      </c>
      <c r="J116" s="274">
        <v>1</v>
      </c>
      <c r="K116" s="274">
        <v>1</v>
      </c>
      <c r="L116" s="274" t="s">
        <v>5459</v>
      </c>
      <c r="M116" s="274" t="s">
        <v>5459</v>
      </c>
      <c r="N116" s="274" t="s">
        <v>5459</v>
      </c>
      <c r="O116" s="274" t="s">
        <v>5459</v>
      </c>
      <c r="P116" s="274" t="s">
        <v>5459</v>
      </c>
      <c r="Q116" s="274">
        <v>1</v>
      </c>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row>
    <row r="117" spans="1:228" x14ac:dyDescent="0.25">
      <c r="A117" s="261" t="s">
        <v>14656</v>
      </c>
      <c r="B117" s="261" t="s">
        <v>14657</v>
      </c>
      <c r="C117" s="275" t="s">
        <v>14658</v>
      </c>
      <c r="D117" s="276">
        <v>40.799999999999997</v>
      </c>
      <c r="E117" s="277">
        <v>1.61E-2</v>
      </c>
      <c r="F117" s="276">
        <v>22.5</v>
      </c>
      <c r="G117" s="276">
        <v>20</v>
      </c>
      <c r="H117" s="276">
        <v>15</v>
      </c>
      <c r="I117" s="276" t="s">
        <v>14645</v>
      </c>
      <c r="J117" s="274">
        <v>1</v>
      </c>
      <c r="K117" s="274">
        <v>1</v>
      </c>
      <c r="L117" s="274">
        <v>1</v>
      </c>
      <c r="M117" s="274">
        <v>1</v>
      </c>
      <c r="N117" s="274">
        <v>1</v>
      </c>
      <c r="O117" s="274">
        <v>1</v>
      </c>
      <c r="P117" s="274">
        <v>1</v>
      </c>
      <c r="Q117" s="274" t="s">
        <v>5459</v>
      </c>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row>
    <row r="118" spans="1:228" x14ac:dyDescent="0.25">
      <c r="A118" s="273" t="s">
        <v>5476</v>
      </c>
      <c r="B118" s="273"/>
      <c r="C118" s="273"/>
      <c r="D118" s="273"/>
      <c r="E118" s="273"/>
      <c r="F118" s="273"/>
      <c r="G118" s="273"/>
      <c r="H118" s="273"/>
      <c r="I118" s="273"/>
      <c r="J118" s="274">
        <v>3</v>
      </c>
      <c r="K118" s="274">
        <v>3</v>
      </c>
      <c r="L118" s="274">
        <v>1</v>
      </c>
      <c r="M118" s="274">
        <v>1</v>
      </c>
      <c r="N118" s="274">
        <v>2</v>
      </c>
      <c r="O118" s="274">
        <v>2</v>
      </c>
      <c r="P118" s="274">
        <v>1</v>
      </c>
      <c r="Q118" s="274">
        <v>1</v>
      </c>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row>
    <row r="119" spans="1:228" x14ac:dyDescent="0.25">
      <c r="C119"/>
      <c r="D119"/>
      <c r="E119"/>
      <c r="F119"/>
      <c r="G119"/>
      <c r="H119"/>
      <c r="I119"/>
      <c r="J119"/>
      <c r="K119"/>
      <c r="L119"/>
      <c r="M119"/>
      <c r="N119"/>
      <c r="O119"/>
      <c r="P119"/>
      <c r="Q119"/>
      <c r="R119"/>
      <c r="S119"/>
      <c r="T119"/>
      <c r="U119"/>
      <c r="V119"/>
      <c r="W119"/>
      <c r="X119"/>
      <c r="Y119"/>
      <c r="Z119"/>
    </row>
    <row r="120" spans="1:228" x14ac:dyDescent="0.25">
      <c r="C120"/>
      <c r="D120"/>
      <c r="E120"/>
      <c r="F120"/>
      <c r="G120"/>
      <c r="H120"/>
      <c r="I120"/>
      <c r="J120"/>
      <c r="K120"/>
      <c r="L120"/>
      <c r="M120"/>
      <c r="N120"/>
      <c r="O120"/>
      <c r="P120"/>
      <c r="Q120"/>
      <c r="R120"/>
      <c r="S120"/>
      <c r="T120"/>
      <c r="U120"/>
      <c r="V120"/>
      <c r="W120"/>
      <c r="X120"/>
      <c r="Y120"/>
      <c r="Z120"/>
    </row>
    <row r="121" spans="1:228" x14ac:dyDescent="0.25">
      <c r="C121"/>
      <c r="D121"/>
      <c r="E121"/>
      <c r="F121"/>
      <c r="G121"/>
      <c r="H121"/>
      <c r="I121"/>
      <c r="J121"/>
      <c r="K121"/>
      <c r="L121"/>
      <c r="M121"/>
      <c r="N121"/>
      <c r="O121"/>
      <c r="P121"/>
      <c r="Q121"/>
      <c r="R121"/>
      <c r="S121"/>
      <c r="T121"/>
      <c r="U121"/>
      <c r="V121"/>
      <c r="W121"/>
      <c r="X121"/>
      <c r="Y121"/>
      <c r="Z121"/>
    </row>
    <row r="122" spans="1:228" x14ac:dyDescent="0.25">
      <c r="C122"/>
      <c r="D122"/>
      <c r="E122"/>
      <c r="F122"/>
      <c r="G122"/>
      <c r="H122"/>
      <c r="I122"/>
      <c r="J122"/>
      <c r="K122"/>
      <c r="L122"/>
      <c r="M122"/>
      <c r="N122"/>
      <c r="O122"/>
      <c r="P122"/>
      <c r="Q122"/>
      <c r="R122"/>
      <c r="S122"/>
      <c r="T122"/>
      <c r="U122"/>
      <c r="V122"/>
      <c r="W122"/>
      <c r="X122"/>
      <c r="Y122"/>
      <c r="Z122"/>
    </row>
    <row r="123" spans="1:228" x14ac:dyDescent="0.25">
      <c r="C123"/>
      <c r="D123"/>
      <c r="E123"/>
      <c r="F123"/>
      <c r="G123"/>
      <c r="H123"/>
      <c r="I123"/>
      <c r="J123"/>
      <c r="K123"/>
      <c r="L123"/>
      <c r="M123"/>
      <c r="N123"/>
      <c r="O123"/>
      <c r="P123"/>
      <c r="Q123"/>
      <c r="R123"/>
      <c r="S123"/>
      <c r="T123"/>
      <c r="U123"/>
      <c r="V123"/>
      <c r="W123"/>
      <c r="X123"/>
      <c r="Y123"/>
      <c r="Z123"/>
    </row>
    <row r="124" spans="1:228" x14ac:dyDescent="0.25">
      <c r="C124"/>
      <c r="D124"/>
      <c r="E124"/>
      <c r="F124"/>
      <c r="G124"/>
      <c r="H124"/>
      <c r="I124"/>
      <c r="J124"/>
      <c r="K124"/>
      <c r="L124"/>
      <c r="M124"/>
      <c r="N124"/>
      <c r="O124"/>
      <c r="P124"/>
      <c r="Q124"/>
      <c r="R124"/>
      <c r="S124"/>
      <c r="T124"/>
      <c r="U124"/>
      <c r="V124"/>
      <c r="W124"/>
      <c r="X124"/>
      <c r="Y124"/>
      <c r="Z124"/>
    </row>
    <row r="125" spans="1:228" x14ac:dyDescent="0.25">
      <c r="C125"/>
      <c r="D125"/>
      <c r="E125"/>
      <c r="F125"/>
      <c r="G125"/>
      <c r="H125"/>
      <c r="I125"/>
      <c r="J125"/>
      <c r="K125"/>
      <c r="L125"/>
      <c r="M125"/>
      <c r="N125"/>
      <c r="O125"/>
      <c r="P125"/>
      <c r="Q125"/>
      <c r="R125"/>
      <c r="S125"/>
      <c r="T125"/>
      <c r="U125"/>
      <c r="V125"/>
      <c r="W125"/>
      <c r="X125"/>
      <c r="Y125"/>
      <c r="Z125"/>
    </row>
    <row r="126" spans="1:228" x14ac:dyDescent="0.25">
      <c r="C126"/>
      <c r="D126"/>
      <c r="E126"/>
      <c r="F126"/>
      <c r="G126"/>
      <c r="H126"/>
      <c r="I126"/>
      <c r="J126"/>
      <c r="K126"/>
      <c r="L126"/>
      <c r="M126"/>
      <c r="N126"/>
      <c r="O126"/>
      <c r="P126"/>
      <c r="Q126"/>
      <c r="R126"/>
      <c r="S126"/>
      <c r="T126"/>
      <c r="U126"/>
      <c r="V126"/>
      <c r="W126"/>
      <c r="X126"/>
      <c r="Y126"/>
      <c r="Z126"/>
    </row>
    <row r="127" spans="1:228" x14ac:dyDescent="0.25">
      <c r="C127"/>
      <c r="D127"/>
      <c r="E127"/>
      <c r="F127"/>
      <c r="G127"/>
      <c r="H127"/>
      <c r="I127"/>
      <c r="J127"/>
      <c r="K127"/>
      <c r="L127"/>
      <c r="M127"/>
      <c r="N127"/>
      <c r="O127"/>
      <c r="P127"/>
      <c r="Q127"/>
      <c r="R127"/>
      <c r="S127"/>
      <c r="T127"/>
      <c r="U127"/>
      <c r="V127"/>
      <c r="W127"/>
      <c r="X127"/>
      <c r="Y127"/>
      <c r="Z127"/>
    </row>
    <row r="128" spans="1:228" x14ac:dyDescent="0.25">
      <c r="C128"/>
      <c r="D128"/>
      <c r="E128"/>
      <c r="F128"/>
      <c r="G128"/>
      <c r="H128"/>
      <c r="I128"/>
      <c r="J128"/>
      <c r="K128"/>
      <c r="L128"/>
      <c r="M128"/>
      <c r="N128"/>
      <c r="O128"/>
      <c r="P128"/>
      <c r="Q128"/>
      <c r="R128"/>
      <c r="S128"/>
      <c r="T128"/>
      <c r="U128"/>
      <c r="V128"/>
      <c r="W128"/>
      <c r="X128"/>
      <c r="Y128"/>
      <c r="Z128"/>
    </row>
    <row r="129" spans="3:26" x14ac:dyDescent="0.25">
      <c r="C129"/>
      <c r="D129"/>
      <c r="E129"/>
      <c r="F129"/>
      <c r="G129"/>
      <c r="H129"/>
      <c r="I129"/>
      <c r="J129"/>
      <c r="K129"/>
      <c r="L129"/>
      <c r="M129"/>
      <c r="N129"/>
      <c r="O129"/>
      <c r="P129"/>
      <c r="Q129"/>
      <c r="R129"/>
      <c r="S129"/>
      <c r="T129"/>
      <c r="U129"/>
      <c r="V129"/>
      <c r="W129"/>
      <c r="X129"/>
      <c r="Y129"/>
      <c r="Z129"/>
    </row>
    <row r="130" spans="3:26" x14ac:dyDescent="0.25">
      <c r="C130"/>
      <c r="D130"/>
      <c r="E130"/>
      <c r="F130"/>
      <c r="G130"/>
      <c r="H130"/>
      <c r="I130"/>
      <c r="J130"/>
      <c r="K130"/>
      <c r="L130"/>
      <c r="M130"/>
      <c r="N130"/>
      <c r="O130"/>
      <c r="P130"/>
      <c r="Q130"/>
      <c r="R130"/>
      <c r="S130"/>
      <c r="T130"/>
      <c r="U130"/>
      <c r="V130"/>
      <c r="W130"/>
      <c r="X130"/>
      <c r="Y130"/>
      <c r="Z130"/>
    </row>
    <row r="131" spans="3:26" x14ac:dyDescent="0.25">
      <c r="C131"/>
      <c r="D131"/>
      <c r="E131"/>
      <c r="F131"/>
      <c r="G131"/>
      <c r="H131"/>
      <c r="I131"/>
      <c r="J131"/>
      <c r="K131"/>
      <c r="L131"/>
      <c r="M131"/>
      <c r="N131"/>
      <c r="O131"/>
      <c r="P131"/>
      <c r="Q131"/>
      <c r="R131"/>
      <c r="S131"/>
      <c r="T131"/>
      <c r="U131"/>
      <c r="V131"/>
      <c r="W131"/>
      <c r="X131"/>
      <c r="Y131"/>
      <c r="Z131"/>
    </row>
    <row r="132" spans="3:26" x14ac:dyDescent="0.25">
      <c r="C132"/>
      <c r="D132"/>
      <c r="E132"/>
      <c r="F132"/>
      <c r="G132"/>
      <c r="H132"/>
      <c r="I132"/>
      <c r="J132"/>
      <c r="K132"/>
      <c r="L132"/>
      <c r="M132"/>
      <c r="N132"/>
      <c r="O132"/>
      <c r="P132"/>
      <c r="Q132"/>
      <c r="R132"/>
      <c r="S132"/>
      <c r="T132"/>
      <c r="U132"/>
      <c r="V132"/>
      <c r="W132"/>
      <c r="X132"/>
      <c r="Y132"/>
      <c r="Z132"/>
    </row>
    <row r="133" spans="3:26" x14ac:dyDescent="0.25">
      <c r="C133"/>
      <c r="D133"/>
      <c r="E133"/>
      <c r="F133"/>
      <c r="G133"/>
      <c r="H133"/>
      <c r="I133"/>
      <c r="J133"/>
      <c r="K133"/>
      <c r="L133"/>
      <c r="M133"/>
      <c r="N133"/>
      <c r="O133"/>
      <c r="P133"/>
      <c r="Q133"/>
      <c r="R133"/>
      <c r="S133"/>
      <c r="T133"/>
      <c r="U133"/>
      <c r="V133"/>
      <c r="W133"/>
      <c r="X133"/>
      <c r="Y133"/>
      <c r="Z133"/>
    </row>
    <row r="134" spans="3:26" x14ac:dyDescent="0.25">
      <c r="C134"/>
      <c r="D134"/>
      <c r="E134"/>
      <c r="F134"/>
      <c r="G134"/>
      <c r="H134"/>
      <c r="I134"/>
      <c r="J134"/>
      <c r="K134"/>
      <c r="L134"/>
      <c r="M134"/>
      <c r="N134"/>
      <c r="O134"/>
      <c r="P134"/>
      <c r="Q134"/>
      <c r="R134"/>
      <c r="S134"/>
      <c r="T134"/>
      <c r="U134"/>
      <c r="V134"/>
      <c r="W134"/>
      <c r="X134"/>
      <c r="Y134"/>
      <c r="Z134"/>
    </row>
    <row r="135" spans="3:26" x14ac:dyDescent="0.25">
      <c r="C135"/>
      <c r="D135"/>
      <c r="E135"/>
      <c r="F135"/>
      <c r="G135"/>
      <c r="H135"/>
      <c r="I135"/>
      <c r="J135"/>
      <c r="K135"/>
      <c r="L135"/>
      <c r="M135"/>
      <c r="N135"/>
      <c r="O135"/>
      <c r="P135"/>
      <c r="Q135"/>
      <c r="R135"/>
      <c r="S135"/>
      <c r="T135"/>
      <c r="U135"/>
      <c r="V135"/>
      <c r="W135"/>
      <c r="X135"/>
      <c r="Y135"/>
      <c r="Z135"/>
    </row>
    <row r="136" spans="3:26" x14ac:dyDescent="0.25">
      <c r="C136"/>
      <c r="D136"/>
      <c r="E136"/>
      <c r="F136"/>
      <c r="G136"/>
      <c r="H136"/>
      <c r="I136"/>
      <c r="J136"/>
      <c r="K136"/>
      <c r="L136"/>
      <c r="M136"/>
      <c r="N136"/>
      <c r="O136"/>
      <c r="P136"/>
      <c r="Q136"/>
      <c r="R136"/>
      <c r="S136"/>
      <c r="T136"/>
      <c r="U136"/>
      <c r="V136"/>
      <c r="W136"/>
      <c r="X136"/>
      <c r="Y136"/>
      <c r="Z136"/>
    </row>
    <row r="137" spans="3:26" x14ac:dyDescent="0.25">
      <c r="C137"/>
      <c r="D137"/>
      <c r="E137"/>
      <c r="F137"/>
      <c r="G137"/>
      <c r="H137"/>
      <c r="I137"/>
      <c r="J137"/>
      <c r="K137"/>
      <c r="L137"/>
      <c r="M137"/>
      <c r="N137"/>
      <c r="O137"/>
      <c r="P137"/>
      <c r="Q137"/>
      <c r="R137"/>
      <c r="S137"/>
      <c r="T137"/>
      <c r="U137"/>
      <c r="V137"/>
      <c r="W137"/>
      <c r="X137"/>
      <c r="Y137"/>
      <c r="Z137"/>
    </row>
    <row r="138" spans="3:26" x14ac:dyDescent="0.25">
      <c r="C138"/>
      <c r="D138"/>
      <c r="E138"/>
      <c r="F138"/>
      <c r="G138"/>
      <c r="H138"/>
      <c r="I138"/>
      <c r="J138"/>
      <c r="K138"/>
      <c r="L138"/>
      <c r="M138"/>
      <c r="N138"/>
      <c r="O138"/>
      <c r="P138"/>
      <c r="Q138"/>
      <c r="R138"/>
      <c r="S138"/>
      <c r="T138"/>
      <c r="U138"/>
      <c r="V138"/>
      <c r="W138"/>
      <c r="X138"/>
      <c r="Y138"/>
      <c r="Z138"/>
    </row>
    <row r="139" spans="3:26" x14ac:dyDescent="0.25">
      <c r="C139"/>
      <c r="D139"/>
      <c r="E139"/>
      <c r="F139"/>
      <c r="G139"/>
      <c r="H139"/>
      <c r="I139"/>
      <c r="J139"/>
      <c r="K139"/>
      <c r="L139"/>
      <c r="M139"/>
      <c r="N139"/>
      <c r="O139"/>
      <c r="P139"/>
      <c r="Q139"/>
      <c r="R139"/>
      <c r="S139"/>
      <c r="T139"/>
      <c r="U139"/>
      <c r="V139"/>
      <c r="W139"/>
      <c r="X139"/>
      <c r="Y139"/>
      <c r="Z139"/>
    </row>
    <row r="140" spans="3:26" x14ac:dyDescent="0.25">
      <c r="C140"/>
      <c r="D140"/>
      <c r="E140"/>
      <c r="F140"/>
      <c r="G140"/>
      <c r="H140"/>
      <c r="I140"/>
      <c r="J140"/>
      <c r="K140"/>
      <c r="L140"/>
      <c r="M140"/>
      <c r="N140"/>
      <c r="O140"/>
      <c r="P140"/>
      <c r="Q140"/>
      <c r="R140"/>
      <c r="S140"/>
      <c r="T140"/>
      <c r="U140"/>
      <c r="V140"/>
      <c r="W140"/>
      <c r="X140"/>
      <c r="Y140"/>
      <c r="Z140"/>
    </row>
    <row r="141" spans="3:26" x14ac:dyDescent="0.25">
      <c r="C141"/>
      <c r="D141"/>
      <c r="E141"/>
      <c r="F141"/>
      <c r="G141"/>
      <c r="H141"/>
      <c r="I141"/>
      <c r="J141"/>
      <c r="K141"/>
      <c r="L141"/>
      <c r="M141"/>
      <c r="N141"/>
      <c r="O141"/>
      <c r="P141"/>
      <c r="Q141"/>
      <c r="R141"/>
      <c r="S141"/>
      <c r="T141"/>
      <c r="U141"/>
      <c r="V141"/>
      <c r="W141"/>
      <c r="X141"/>
      <c r="Y141"/>
      <c r="Z141"/>
    </row>
    <row r="142" spans="3:26" x14ac:dyDescent="0.25">
      <c r="C142"/>
      <c r="D142"/>
      <c r="E142"/>
      <c r="F142"/>
      <c r="G142"/>
      <c r="H142"/>
      <c r="I142"/>
      <c r="J142"/>
      <c r="K142"/>
      <c r="L142"/>
      <c r="M142"/>
      <c r="N142"/>
      <c r="O142"/>
      <c r="P142"/>
      <c r="Q142"/>
      <c r="R142"/>
      <c r="S142"/>
      <c r="T142"/>
      <c r="U142"/>
      <c r="V142"/>
      <c r="W142"/>
      <c r="X142"/>
      <c r="Y142"/>
      <c r="Z142"/>
    </row>
    <row r="143" spans="3:26" x14ac:dyDescent="0.25">
      <c r="C143"/>
      <c r="D143"/>
      <c r="E143"/>
      <c r="F143"/>
      <c r="G143"/>
      <c r="H143"/>
      <c r="I143"/>
      <c r="J143"/>
      <c r="K143"/>
      <c r="L143"/>
      <c r="M143"/>
      <c r="N143"/>
      <c r="O143"/>
      <c r="P143"/>
      <c r="Q143"/>
      <c r="R143"/>
      <c r="S143"/>
      <c r="T143"/>
      <c r="U143"/>
      <c r="V143"/>
      <c r="W143"/>
      <c r="X143"/>
      <c r="Y143"/>
      <c r="Z143"/>
    </row>
    <row r="144" spans="3:26" x14ac:dyDescent="0.25">
      <c r="C144"/>
      <c r="D144"/>
      <c r="E144"/>
      <c r="F144"/>
      <c r="G144"/>
      <c r="H144"/>
      <c r="I144"/>
      <c r="J144"/>
      <c r="K144"/>
      <c r="L144"/>
      <c r="M144"/>
      <c r="N144"/>
      <c r="O144"/>
      <c r="P144"/>
      <c r="Q144"/>
      <c r="R144"/>
      <c r="S144"/>
      <c r="T144"/>
      <c r="U144"/>
      <c r="V144"/>
      <c r="W144"/>
      <c r="X144"/>
      <c r="Y144"/>
      <c r="Z144"/>
    </row>
    <row r="145" spans="3:26" x14ac:dyDescent="0.25">
      <c r="C145"/>
      <c r="D145"/>
      <c r="E145"/>
      <c r="F145"/>
      <c r="G145"/>
      <c r="H145"/>
      <c r="I145"/>
      <c r="J145"/>
      <c r="K145"/>
      <c r="L145"/>
      <c r="M145"/>
      <c r="N145"/>
      <c r="O145"/>
      <c r="P145"/>
      <c r="Q145"/>
      <c r="R145"/>
      <c r="S145"/>
      <c r="T145"/>
      <c r="U145"/>
      <c r="V145"/>
      <c r="W145"/>
      <c r="X145"/>
      <c r="Y145"/>
      <c r="Z145"/>
    </row>
    <row r="146" spans="3:26" x14ac:dyDescent="0.25">
      <c r="C146"/>
      <c r="D146"/>
      <c r="E146"/>
      <c r="F146"/>
      <c r="G146"/>
      <c r="H146"/>
      <c r="I146"/>
      <c r="J146"/>
      <c r="K146"/>
      <c r="L146"/>
      <c r="M146"/>
      <c r="N146"/>
      <c r="O146"/>
      <c r="P146"/>
      <c r="Q146"/>
      <c r="R146"/>
      <c r="S146"/>
      <c r="T146"/>
      <c r="U146"/>
      <c r="V146"/>
      <c r="W146"/>
      <c r="X146"/>
      <c r="Y146"/>
      <c r="Z146"/>
    </row>
    <row r="147" spans="3:26" x14ac:dyDescent="0.25">
      <c r="C147"/>
      <c r="D147"/>
      <c r="E147"/>
      <c r="F147"/>
      <c r="G147"/>
      <c r="H147"/>
      <c r="I147"/>
      <c r="J147"/>
      <c r="K147"/>
      <c r="L147"/>
      <c r="M147"/>
      <c r="N147"/>
      <c r="O147"/>
      <c r="P147"/>
      <c r="Q147"/>
      <c r="R147"/>
      <c r="S147"/>
      <c r="T147"/>
      <c r="U147"/>
      <c r="V147"/>
      <c r="W147"/>
      <c r="X147"/>
      <c r="Y147"/>
      <c r="Z147"/>
    </row>
    <row r="148" spans="3:26" x14ac:dyDescent="0.25">
      <c r="C148"/>
      <c r="D148"/>
      <c r="E148"/>
      <c r="F148"/>
      <c r="G148"/>
      <c r="H148"/>
      <c r="I148"/>
      <c r="J148"/>
      <c r="K148"/>
      <c r="L148"/>
      <c r="M148"/>
      <c r="N148"/>
      <c r="O148"/>
      <c r="P148"/>
      <c r="Q148"/>
      <c r="R148"/>
      <c r="S148"/>
      <c r="T148"/>
      <c r="U148"/>
      <c r="V148"/>
      <c r="W148"/>
      <c r="X148"/>
      <c r="Y148"/>
      <c r="Z148"/>
    </row>
    <row r="149" spans="3:26" x14ac:dyDescent="0.25">
      <c r="C149"/>
      <c r="D149"/>
      <c r="E149"/>
      <c r="F149"/>
      <c r="G149"/>
      <c r="H149"/>
      <c r="I149"/>
      <c r="J149"/>
      <c r="K149"/>
      <c r="L149"/>
      <c r="M149"/>
      <c r="N149"/>
      <c r="O149"/>
      <c r="P149"/>
      <c r="Q149"/>
      <c r="R149"/>
      <c r="S149"/>
      <c r="T149"/>
      <c r="U149"/>
      <c r="V149"/>
      <c r="W149"/>
      <c r="X149"/>
      <c r="Y149"/>
      <c r="Z149"/>
    </row>
    <row r="150" spans="3:26" x14ac:dyDescent="0.25">
      <c r="C150"/>
      <c r="D150"/>
      <c r="E150"/>
      <c r="F150"/>
      <c r="G150"/>
      <c r="H150"/>
      <c r="I150"/>
      <c r="J150"/>
      <c r="K150"/>
      <c r="L150"/>
      <c r="M150"/>
      <c r="N150"/>
      <c r="O150"/>
      <c r="P150"/>
      <c r="Q150"/>
      <c r="R150"/>
      <c r="S150"/>
      <c r="T150"/>
      <c r="U150"/>
      <c r="V150"/>
      <c r="W150"/>
      <c r="X150"/>
      <c r="Y150"/>
      <c r="Z150"/>
    </row>
    <row r="151" spans="3:26" x14ac:dyDescent="0.25">
      <c r="C151"/>
      <c r="D151"/>
      <c r="E151"/>
      <c r="F151"/>
      <c r="G151"/>
      <c r="H151"/>
      <c r="I151"/>
      <c r="J151"/>
      <c r="K151"/>
      <c r="L151"/>
      <c r="M151"/>
      <c r="N151"/>
      <c r="O151"/>
      <c r="P151"/>
      <c r="Q151"/>
      <c r="R151"/>
      <c r="S151"/>
      <c r="T151"/>
      <c r="U151"/>
      <c r="V151"/>
      <c r="W151"/>
      <c r="X151"/>
      <c r="Y151"/>
      <c r="Z151"/>
    </row>
    <row r="152" spans="3:26" x14ac:dyDescent="0.25">
      <c r="C152"/>
      <c r="D152"/>
      <c r="E152"/>
      <c r="F152"/>
      <c r="G152"/>
      <c r="H152"/>
      <c r="I152"/>
      <c r="J152"/>
      <c r="K152"/>
      <c r="L152"/>
      <c r="M152"/>
      <c r="N152"/>
      <c r="O152"/>
      <c r="P152"/>
      <c r="Q152"/>
      <c r="R152"/>
      <c r="S152"/>
      <c r="T152"/>
      <c r="U152"/>
      <c r="V152"/>
      <c r="W152"/>
      <c r="X152"/>
      <c r="Y152"/>
      <c r="Z152"/>
    </row>
    <row r="153" spans="3:26" x14ac:dyDescent="0.25">
      <c r="C153"/>
      <c r="D153"/>
      <c r="E153"/>
      <c r="F153"/>
      <c r="G153"/>
      <c r="H153"/>
      <c r="I153"/>
      <c r="J153"/>
      <c r="K153"/>
      <c r="L153"/>
      <c r="M153"/>
      <c r="N153"/>
      <c r="O153"/>
      <c r="P153"/>
      <c r="Q153"/>
      <c r="R153"/>
      <c r="S153"/>
      <c r="T153"/>
      <c r="U153"/>
      <c r="V153"/>
      <c r="W153"/>
      <c r="X153"/>
      <c r="Y153"/>
      <c r="Z15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S7008"/>
  <sheetViews>
    <sheetView workbookViewId="0">
      <selection activeCell="B5" sqref="B5:I6557"/>
    </sheetView>
  </sheetViews>
  <sheetFormatPr defaultColWidth="9.140625" defaultRowHeight="15" x14ac:dyDescent="0.25"/>
  <cols>
    <col min="1" max="1" width="2.7109375" style="2" customWidth="1"/>
    <col min="2" max="2" width="8.7109375" style="3" customWidth="1"/>
    <col min="3" max="3" width="8.28515625" style="2" customWidth="1"/>
    <col min="4" max="4" width="53.140625" style="1" customWidth="1"/>
    <col min="5" max="5" width="24.7109375" style="1" customWidth="1"/>
    <col min="6" max="6" width="15" style="1" customWidth="1"/>
    <col min="7" max="7" width="48" style="1" customWidth="1"/>
    <col min="8" max="9" width="7.5703125" style="1" customWidth="1"/>
    <col min="10" max="10" width="2.7109375" style="13" customWidth="1"/>
    <col min="11" max="11" width="6.7109375" style="13" customWidth="1"/>
    <col min="12" max="12" width="20.7109375" style="1" customWidth="1"/>
    <col min="13" max="13" width="5.28515625" style="1" customWidth="1"/>
    <col min="14" max="15" width="10.42578125" style="1" customWidth="1"/>
    <col min="16" max="16384" width="9.140625" style="1"/>
  </cols>
  <sheetData>
    <row r="1" spans="2:19" ht="7.5" customHeight="1" x14ac:dyDescent="0.25">
      <c r="J1" s="1"/>
      <c r="K1" s="1"/>
    </row>
    <row r="2" spans="2:19" ht="15" customHeight="1" x14ac:dyDescent="0.25">
      <c r="C2" s="4" t="s">
        <v>47</v>
      </c>
      <c r="D2" s="18"/>
      <c r="E2" s="19" t="s">
        <v>48</v>
      </c>
      <c r="F2" s="20" t="s">
        <v>14552</v>
      </c>
      <c r="J2" s="1"/>
      <c r="K2" s="1"/>
      <c r="L2" s="1" t="s">
        <v>49</v>
      </c>
      <c r="M2" s="1">
        <f>MAX(Table_PayItems[Search Key])</f>
        <v>6553</v>
      </c>
      <c r="O2" s="1" t="s">
        <v>49</v>
      </c>
      <c r="P2" s="1">
        <f>MAX(L5:L7000)</f>
        <v>1110</v>
      </c>
      <c r="R2" s="21">
        <f>'Project Qnty'!$I$2</f>
        <v>0</v>
      </c>
    </row>
    <row r="3" spans="2:19" ht="7.5" customHeight="1" x14ac:dyDescent="0.25">
      <c r="B3" s="14">
        <v>1</v>
      </c>
      <c r="C3" s="16">
        <v>2</v>
      </c>
      <c r="D3" s="5">
        <v>3</v>
      </c>
      <c r="E3" s="5">
        <v>4</v>
      </c>
      <c r="F3" s="5">
        <v>5</v>
      </c>
      <c r="G3" s="5">
        <v>6</v>
      </c>
      <c r="H3" s="6"/>
      <c r="I3" s="6"/>
      <c r="J3" s="1"/>
      <c r="K3" s="1"/>
    </row>
    <row r="4" spans="2:19" ht="30" customHeight="1" x14ac:dyDescent="0.25">
      <c r="B4" s="15" t="s">
        <v>50</v>
      </c>
      <c r="C4" s="17" t="s">
        <v>22</v>
      </c>
      <c r="D4" s="7" t="s">
        <v>15</v>
      </c>
      <c r="E4" s="7" t="s">
        <v>51</v>
      </c>
      <c r="F4" s="7" t="s">
        <v>52</v>
      </c>
      <c r="G4" s="7" t="s">
        <v>53</v>
      </c>
      <c r="H4" s="7" t="s">
        <v>54</v>
      </c>
      <c r="I4" s="31" t="s">
        <v>5580</v>
      </c>
      <c r="J4" s="7"/>
      <c r="K4" s="1"/>
    </row>
    <row r="5" spans="2:19" ht="15" customHeight="1" x14ac:dyDescent="0.25">
      <c r="B5" s="178" t="s">
        <v>7968</v>
      </c>
      <c r="C5" s="178" t="s">
        <v>16</v>
      </c>
      <c r="D5" s="178" t="s">
        <v>60</v>
      </c>
      <c r="E5" s="178" t="s">
        <v>61</v>
      </c>
      <c r="F5" s="178" t="s">
        <v>26</v>
      </c>
      <c r="G5" s="1">
        <f>IF(ISNUMBER(Pay_Item_Search_Text),IF(ISNUMBER(IF(FIND(Pay_Item_Search_Text,B5)=1,1, "FALSE")),MAX(G$4:$G4)+1,IF(ISNUMBER(Pay_Item_Search_Text),0,IF(ISNUMBER(SEARCH(Pay_Item_Search_Text,H5)),MAX(G$4:$G4)+1,0))),IF(ISNUMBER(Pay_Item_Search_Text),0,IF(ISNUMBER(SEARCH(Pay_Item_Search_Text,H5)),MAX(G$4:$G4)+1,0)))</f>
        <v>1</v>
      </c>
      <c r="H5" s="1" t="str">
        <f>IF(Table_PayItems[[#This Row],[Description]]="_","_ Unique Item - "&amp;Table_PayItems[[#This Row],[Item]]&amp;" - $"&amp;Table_PayItems[[#This Row],[Unit]],Table_PayItems[[#This Row],[Description]]&amp;" - $"&amp;Table_PayItems[[#This Row],[Unit]])</f>
        <v>_ Unique Item - 1027051 - $LSUM</v>
      </c>
      <c r="I5" s="29" t="str">
        <f>IFERROR(VLOOKUP(ROWS($M$5:M5),Table_PayItems[[Search Key]:[Concentrated Name]],2,FALSE),"")</f>
        <v>_ Unique Item - 1027051 - $LSUM</v>
      </c>
      <c r="J5" s="1"/>
      <c r="K5" s="1"/>
      <c r="L5" s="22">
        <f>IF(ISNUMBER(SEARCH(Pay_Item_Search_Text_2,M5)),MAX($L$4:L4)+1,0)</f>
        <v>1</v>
      </c>
      <c r="M5" s="1" t="str">
        <f>IFERROR(VLOOKUP(ROWS($M$5:M5),Table_PayItems[[Search Key]:[Concentrated Name]],2,FALSE),"")</f>
        <v>_ Unique Item - 1027051 - $LSUM</v>
      </c>
      <c r="N5" s="1" t="str">
        <f>IFERROR(VLOOKUP(ROWS($M$5:N5),$L$5:$M$7000,2,FALSE),"")</f>
        <v>_ Unique Item - 1027051 - $LSUM</v>
      </c>
      <c r="O5" s="1" t="str">
        <f>IFERROR(VLOOKUP(ROWS($O$5:O5),$K$5:$L$7000,2,FALSE),"")</f>
        <v/>
      </c>
      <c r="S5" s="23"/>
    </row>
    <row r="6" spans="2:19" ht="15" customHeight="1" x14ac:dyDescent="0.25">
      <c r="B6" s="178" t="s">
        <v>7969</v>
      </c>
      <c r="C6" s="178" t="s">
        <v>57</v>
      </c>
      <c r="D6" s="178" t="s">
        <v>60</v>
      </c>
      <c r="E6" s="178" t="s">
        <v>61</v>
      </c>
      <c r="F6" s="178" t="s">
        <v>26</v>
      </c>
      <c r="G6" s="1">
        <f>IF(ISNUMBER(Pay_Item_Search_Text),IF(ISNUMBER(IF(FIND(Pay_Item_Search_Text,B6)=1,1, "FALSE")),MAX(G$4:$G5)+1,IF(ISNUMBER(Pay_Item_Search_Text),0,IF(ISNUMBER(SEARCH(Pay_Item_Search_Text,H6)),MAX(G$4:$G5)+1,0))),IF(ISNUMBER(Pay_Item_Search_Text),0,IF(ISNUMBER(SEARCH(Pay_Item_Search_Text,H6)),MAX(G$4:$G5)+1,0)))</f>
        <v>2</v>
      </c>
      <c r="H6" s="1" t="str">
        <f>IF(Table_PayItems[[#This Row],[Description]]="_","_ Unique Item - "&amp;Table_PayItems[[#This Row],[Item]]&amp;" - $"&amp;Table_PayItems[[#This Row],[Unit]],Table_PayItems[[#This Row],[Description]]&amp;" - $"&amp;Table_PayItems[[#This Row],[Unit]])</f>
        <v>_ Unique Item - 1027060 - $Dlr</v>
      </c>
      <c r="I6" s="29" t="str">
        <f>IFERROR(VLOOKUP(ROWS($M$5:M6),Table_PayItems[[Search Key]:[Concentrated Name]],2,FALSE),"")</f>
        <v>_ Unique Item - 1027060 - $Dlr</v>
      </c>
      <c r="J6" s="1"/>
      <c r="K6" s="1"/>
      <c r="L6" s="22">
        <f>IF(ISNUMBER(SEARCH(Pay_Item_Search_Text_2,M6)),MAX($L$4:L5)+1,0)</f>
        <v>2</v>
      </c>
      <c r="M6" s="1" t="str">
        <f>IFERROR(VLOOKUP(ROWS($M$5:M6),Table_PayItems[[Search Key]:[Concentrated Name]],2,FALSE),"")</f>
        <v>_ Unique Item - 1027060 - $Dlr</v>
      </c>
      <c r="N6" s="1" t="str">
        <f>IFERROR(VLOOKUP(ROWS($M$5:N6),$L$5:$M$7000,2,FALSE),"")</f>
        <v>_ Unique Item - 1027060 - $Dlr</v>
      </c>
      <c r="O6" s="1" t="str">
        <f>IFERROR(VLOOKUP(ROWS($O$5:O6),$K$5:$L$7000,2,FALSE),"")</f>
        <v/>
      </c>
    </row>
    <row r="7" spans="2:19" ht="15" customHeight="1" x14ac:dyDescent="0.25">
      <c r="B7" s="178" t="s">
        <v>7975</v>
      </c>
      <c r="C7" s="178" t="s">
        <v>16</v>
      </c>
      <c r="D7" s="178" t="s">
        <v>60</v>
      </c>
      <c r="E7" s="178" t="s">
        <v>61</v>
      </c>
      <c r="F7" s="178" t="s">
        <v>26</v>
      </c>
      <c r="G7" s="1">
        <f>IF(ISNUMBER(Pay_Item_Search_Text),IF(ISNUMBER(IF(FIND(Pay_Item_Search_Text,B7)=1,1, "FALSE")),MAX(G$4:$G6)+1,IF(ISNUMBER(Pay_Item_Search_Text),0,IF(ISNUMBER(SEARCH(Pay_Item_Search_Text,H7)),MAX(G$4:$G6)+1,0))),IF(ISNUMBER(Pay_Item_Search_Text),0,IF(ISNUMBER(SEARCH(Pay_Item_Search_Text,H7)),MAX(G$4:$G6)+1,0)))</f>
        <v>3</v>
      </c>
      <c r="H7" s="1" t="str">
        <f>IF(Table_PayItems[[#This Row],[Description]]="_","_ Unique Item - "&amp;Table_PayItems[[#This Row],[Item]]&amp;" - $"&amp;Table_PayItems[[#This Row],[Unit]],Table_PayItems[[#This Row],[Description]]&amp;" - $"&amp;Table_PayItems[[#This Row],[Unit]])</f>
        <v>_ Unique Item - 1047051 - $LSUM</v>
      </c>
      <c r="I7" s="29" t="str">
        <f>IFERROR(VLOOKUP(ROWS($M$5:M7),Table_PayItems[[Search Key]:[Concentrated Name]],2,FALSE),"")</f>
        <v>_ Unique Item - 1047051 - $LSUM</v>
      </c>
      <c r="J7" s="1"/>
      <c r="K7" s="1"/>
      <c r="L7" s="22">
        <f>IF(ISNUMBER(SEARCH(Pay_Item_Search_Text_2,M7)),MAX($L$4:L6)+1,0)</f>
        <v>3</v>
      </c>
      <c r="M7" s="1" t="str">
        <f>IFERROR(VLOOKUP(ROWS($M$5:M7),Table_PayItems[[Search Key]:[Concentrated Name]],2,FALSE),"")</f>
        <v>_ Unique Item - 1047051 - $LSUM</v>
      </c>
      <c r="N7" s="1" t="str">
        <f>IFERROR(VLOOKUP(ROWS($M$5:N7),$L$5:$M$7000,2,FALSE),"")</f>
        <v>_ Unique Item - 1047051 - $LSUM</v>
      </c>
      <c r="O7" s="1" t="str">
        <f>IFERROR(VLOOKUP(ROWS($O$5:O7),$K$5:$L$7000,2,FALSE),"")</f>
        <v/>
      </c>
    </row>
    <row r="8" spans="2:19" ht="15" customHeight="1" x14ac:dyDescent="0.25">
      <c r="B8" s="178" t="s">
        <v>7976</v>
      </c>
      <c r="C8" s="178" t="s">
        <v>57</v>
      </c>
      <c r="D8" s="178" t="s">
        <v>60</v>
      </c>
      <c r="E8" s="178" t="s">
        <v>61</v>
      </c>
      <c r="F8" s="178" t="s">
        <v>26</v>
      </c>
      <c r="G8" s="1">
        <f>IF(ISNUMBER(Pay_Item_Search_Text),IF(ISNUMBER(IF(FIND(Pay_Item_Search_Text,B8)=1,1, "FALSE")),MAX(G$4:$G7)+1,IF(ISNUMBER(Pay_Item_Search_Text),0,IF(ISNUMBER(SEARCH(Pay_Item_Search_Text,H8)),MAX(G$4:$G7)+1,0))),IF(ISNUMBER(Pay_Item_Search_Text),0,IF(ISNUMBER(SEARCH(Pay_Item_Search_Text,H8)),MAX(G$4:$G7)+1,0)))</f>
        <v>4</v>
      </c>
      <c r="H8" s="1" t="str">
        <f>IF(Table_PayItems[[#This Row],[Description]]="_","_ Unique Item - "&amp;Table_PayItems[[#This Row],[Item]]&amp;" - $"&amp;Table_PayItems[[#This Row],[Unit]],Table_PayItems[[#This Row],[Description]]&amp;" - $"&amp;Table_PayItems[[#This Row],[Unit]])</f>
        <v>_ Unique Item - 1047060 - $Dlr</v>
      </c>
      <c r="I8" s="29" t="str">
        <f>IFERROR(VLOOKUP(ROWS($M$5:M8),Table_PayItems[[Search Key]:[Concentrated Name]],2,FALSE),"")</f>
        <v>_ Unique Item - 1047060 - $Dlr</v>
      </c>
      <c r="J8" s="1"/>
      <c r="K8" s="1"/>
      <c r="L8" s="22">
        <f>IF(ISNUMBER(SEARCH(Pay_Item_Search_Text_2,M8)),MAX($L$4:L7)+1,0)</f>
        <v>4</v>
      </c>
      <c r="M8" s="1" t="str">
        <f>IFERROR(VLOOKUP(ROWS($M$5:M8),Table_PayItems[[Search Key]:[Concentrated Name]],2,FALSE),"")</f>
        <v>_ Unique Item - 1047060 - $Dlr</v>
      </c>
      <c r="N8" s="1" t="str">
        <f>IFERROR(VLOOKUP(ROWS($M$5:N8),$L$5:$M$7000,2,FALSE),"")</f>
        <v>_ Unique Item - 1047060 - $Dlr</v>
      </c>
      <c r="O8" s="1" t="str">
        <f>IFERROR(VLOOKUP(ROWS($O$5:O8),$K$5:$L$7000,2,FALSE),"")</f>
        <v/>
      </c>
    </row>
    <row r="9" spans="2:19" ht="15" customHeight="1" x14ac:dyDescent="0.25">
      <c r="B9" s="178" t="s">
        <v>7977</v>
      </c>
      <c r="C9" s="178" t="s">
        <v>16</v>
      </c>
      <c r="D9" s="178" t="s">
        <v>60</v>
      </c>
      <c r="E9" s="178" t="s">
        <v>61</v>
      </c>
      <c r="F9" s="178" t="s">
        <v>26</v>
      </c>
      <c r="G9" s="1">
        <f>IF(ISNUMBER(Pay_Item_Search_Text),IF(ISNUMBER(IF(FIND(Pay_Item_Search_Text,B9)=1,1, "FALSE")),MAX(G$4:$G8)+1,IF(ISNUMBER(Pay_Item_Search_Text),0,IF(ISNUMBER(SEARCH(Pay_Item_Search_Text,H9)),MAX(G$4:$G8)+1,0))),IF(ISNUMBER(Pay_Item_Search_Text),0,IF(ISNUMBER(SEARCH(Pay_Item_Search_Text,H9)),MAX(G$4:$G8)+1,0)))</f>
        <v>5</v>
      </c>
      <c r="H9" s="1" t="str">
        <f>IF(Table_PayItems[[#This Row],[Description]]="_","_ Unique Item - "&amp;Table_PayItems[[#This Row],[Item]]&amp;" - $"&amp;Table_PayItems[[#This Row],[Unit]],Table_PayItems[[#This Row],[Description]]&amp;" - $"&amp;Table_PayItems[[#This Row],[Unit]])</f>
        <v>_ Unique Item - 1077051 - $LSUM</v>
      </c>
      <c r="I9" s="29" t="str">
        <f>IFERROR(VLOOKUP(ROWS($M$5:M9),Table_PayItems[[Search Key]:[Concentrated Name]],2,FALSE),"")</f>
        <v>_ Unique Item - 1077051 - $LSUM</v>
      </c>
      <c r="J9" s="1"/>
      <c r="K9" s="1"/>
      <c r="L9" s="22">
        <f>IF(ISNUMBER(SEARCH(Pay_Item_Search_Text_2,M9)),MAX($L$4:L8)+1,0)</f>
        <v>5</v>
      </c>
      <c r="M9" s="1" t="str">
        <f>IFERROR(VLOOKUP(ROWS($M$5:M9),Table_PayItems[[Search Key]:[Concentrated Name]],2,FALSE),"")</f>
        <v>_ Unique Item - 1077051 - $LSUM</v>
      </c>
      <c r="N9" s="1" t="str">
        <f>IFERROR(VLOOKUP(ROWS($M$5:N9),$L$5:$M$7000,2,FALSE),"")</f>
        <v>_ Unique Item - 1077051 - $LSUM</v>
      </c>
      <c r="O9" s="1" t="str">
        <f>IFERROR(VLOOKUP(ROWS($O$5:O9),$K$5:$L$7000,2,FALSE),"")</f>
        <v/>
      </c>
    </row>
    <row r="10" spans="2:19" ht="15" customHeight="1" x14ac:dyDescent="0.25">
      <c r="B10" s="178" t="s">
        <v>7978</v>
      </c>
      <c r="C10" s="178" t="s">
        <v>57</v>
      </c>
      <c r="D10" s="178" t="s">
        <v>60</v>
      </c>
      <c r="E10" s="178" t="s">
        <v>61</v>
      </c>
      <c r="F10" s="178" t="s">
        <v>26</v>
      </c>
      <c r="G10" s="1">
        <f>IF(ISNUMBER(Pay_Item_Search_Text),IF(ISNUMBER(IF(FIND(Pay_Item_Search_Text,B10)=1,1, "FALSE")),MAX(G$4:$G9)+1,IF(ISNUMBER(Pay_Item_Search_Text),0,IF(ISNUMBER(SEARCH(Pay_Item_Search_Text,H10)),MAX(G$4:$G9)+1,0))),IF(ISNUMBER(Pay_Item_Search_Text),0,IF(ISNUMBER(SEARCH(Pay_Item_Search_Text,H10)),MAX(G$4:$G9)+1,0)))</f>
        <v>6</v>
      </c>
      <c r="H10" s="1" t="str">
        <f>IF(Table_PayItems[[#This Row],[Description]]="_","_ Unique Item - "&amp;Table_PayItems[[#This Row],[Item]]&amp;" - $"&amp;Table_PayItems[[#This Row],[Unit]],Table_PayItems[[#This Row],[Description]]&amp;" - $"&amp;Table_PayItems[[#This Row],[Unit]])</f>
        <v>_ Unique Item - 1077060 - $Dlr</v>
      </c>
      <c r="I10" s="29" t="str">
        <f>IFERROR(VLOOKUP(ROWS($M$5:M10),Table_PayItems[[Search Key]:[Concentrated Name]],2,FALSE),"")</f>
        <v>_ Unique Item - 1077060 - $Dlr</v>
      </c>
      <c r="J10" s="1"/>
      <c r="K10" s="1"/>
      <c r="L10" s="22">
        <f>IF(ISNUMBER(SEARCH(Pay_Item_Search_Text_2,M10)),MAX($L$4:L9)+1,0)</f>
        <v>6</v>
      </c>
      <c r="M10" s="1" t="str">
        <f>IFERROR(VLOOKUP(ROWS($M$5:M10),Table_PayItems[[Search Key]:[Concentrated Name]],2,FALSE),"")</f>
        <v>_ Unique Item - 1077060 - $Dlr</v>
      </c>
      <c r="N10" s="1" t="str">
        <f>IFERROR(VLOOKUP(ROWS($M$5:N10),$L$5:$M$7000,2,FALSE),"")</f>
        <v>_ Unique Item - 1077060 - $Dlr</v>
      </c>
      <c r="O10" s="1" t="str">
        <f>IFERROR(VLOOKUP(ROWS($O$5:O10),$K$5:$L$7000,2,FALSE),"")</f>
        <v/>
      </c>
    </row>
    <row r="11" spans="2:19" ht="15" customHeight="1" x14ac:dyDescent="0.25">
      <c r="B11" s="178" t="s">
        <v>7993</v>
      </c>
      <c r="C11" s="178" t="s">
        <v>84</v>
      </c>
      <c r="D11" s="178" t="s">
        <v>60</v>
      </c>
      <c r="E11" s="178" t="s">
        <v>61</v>
      </c>
      <c r="F11" s="178" t="s">
        <v>26</v>
      </c>
      <c r="G11" s="1">
        <f>IF(ISNUMBER(Pay_Item_Search_Text),IF(ISNUMBER(IF(FIND(Pay_Item_Search_Text,B11)=1,1, "FALSE")),MAX(G$4:$G10)+1,IF(ISNUMBER(Pay_Item_Search_Text),0,IF(ISNUMBER(SEARCH(Pay_Item_Search_Text,H11)),MAX(G$4:$G10)+1,0))),IF(ISNUMBER(Pay_Item_Search_Text),0,IF(ISNUMBER(SEARCH(Pay_Item_Search_Text,H11)),MAX(G$4:$G10)+1,0)))</f>
        <v>7</v>
      </c>
      <c r="H11" s="1" t="str">
        <f>IF(Table_PayItems[[#This Row],[Description]]="_","_ Unique Item - "&amp;Table_PayItems[[#This Row],[Item]]&amp;" - $"&amp;Table_PayItems[[#This Row],[Unit]],Table_PayItems[[#This Row],[Description]]&amp;" - $"&amp;Table_PayItems[[#This Row],[Unit]])</f>
        <v>_ Unique Item - 2017002 - $Sta</v>
      </c>
      <c r="I11" s="29" t="str">
        <f>IFERROR(VLOOKUP(ROWS($M$5:M11),Table_PayItems[[Search Key]:[Concentrated Name]],2,FALSE),"")</f>
        <v>_ Unique Item - 2017002 - $Sta</v>
      </c>
      <c r="J11" s="1"/>
      <c r="K11" s="1"/>
      <c r="L11" s="22">
        <f>IF(ISNUMBER(SEARCH(Pay_Item_Search_Text_2,M11)),MAX($L$4:L10)+1,0)</f>
        <v>7</v>
      </c>
      <c r="M11" s="1" t="str">
        <f>IFERROR(VLOOKUP(ROWS($M$5:M11),Table_PayItems[[Search Key]:[Concentrated Name]],2,FALSE),"")</f>
        <v>_ Unique Item - 2017002 - $Sta</v>
      </c>
      <c r="N11" s="1" t="str">
        <f>IFERROR(VLOOKUP(ROWS($M$5:N11),$L$5:$M$7000,2,FALSE),"")</f>
        <v>_ Unique Item - 2017002 - $Sta</v>
      </c>
      <c r="O11" s="1" t="str">
        <f>IFERROR(VLOOKUP(ROWS($O$5:O11),$K$5:$L$7000,2,FALSE),"")</f>
        <v/>
      </c>
    </row>
    <row r="12" spans="2:19" ht="15" customHeight="1" x14ac:dyDescent="0.25">
      <c r="B12" s="178" t="s">
        <v>7994</v>
      </c>
      <c r="C12" s="178" t="s">
        <v>81</v>
      </c>
      <c r="D12" s="178" t="s">
        <v>60</v>
      </c>
      <c r="E12" s="178" t="s">
        <v>61</v>
      </c>
      <c r="F12" s="178" t="s">
        <v>26</v>
      </c>
      <c r="G12" s="1">
        <f>IF(ISNUMBER(Pay_Item_Search_Text),IF(ISNUMBER(IF(FIND(Pay_Item_Search_Text,B12)=1,1, "FALSE")),MAX(G$4:$G11)+1,IF(ISNUMBER(Pay_Item_Search_Text),0,IF(ISNUMBER(SEARCH(Pay_Item_Search_Text,H12)),MAX(G$4:$G11)+1,0))),IF(ISNUMBER(Pay_Item_Search_Text),0,IF(ISNUMBER(SEARCH(Pay_Item_Search_Text,H12)),MAX(G$4:$G11)+1,0)))</f>
        <v>8</v>
      </c>
      <c r="H12" s="1" t="str">
        <f>IF(Table_PayItems[[#This Row],[Description]]="_","_ Unique Item - "&amp;Table_PayItems[[#This Row],[Item]]&amp;" - $"&amp;Table_PayItems[[#This Row],[Unit]],Table_PayItems[[#This Row],[Description]]&amp;" - $"&amp;Table_PayItems[[#This Row],[Unit]])</f>
        <v>_ Unique Item - 2017012 - $Acre</v>
      </c>
      <c r="I12" s="29" t="str">
        <f>IFERROR(VLOOKUP(ROWS($M$5:M12),Table_PayItems[[Search Key]:[Concentrated Name]],2,FALSE),"")</f>
        <v>_ Unique Item - 2017012 - $Acre</v>
      </c>
      <c r="J12" s="1"/>
      <c r="K12" s="1"/>
      <c r="L12" s="22">
        <f>IF(ISNUMBER(SEARCH(Pay_Item_Search_Text_2,M12)),MAX($L$4:L11)+1,0)</f>
        <v>8</v>
      </c>
      <c r="M12" s="1" t="str">
        <f>IFERROR(VLOOKUP(ROWS($M$5:M12),Table_PayItems[[Search Key]:[Concentrated Name]],2,FALSE),"")</f>
        <v>_ Unique Item - 2017012 - $Acre</v>
      </c>
      <c r="N12" s="1" t="str">
        <f>IFERROR(VLOOKUP(ROWS($M$5:N12),$L$5:$M$7000,2,FALSE),"")</f>
        <v>_ Unique Item - 2017012 - $Acre</v>
      </c>
      <c r="O12" s="1" t="str">
        <f>IFERROR(VLOOKUP(ROWS($O$5:O12),$K$5:$L$7000,2,FALSE),"")</f>
        <v/>
      </c>
    </row>
    <row r="13" spans="2:19" ht="15" customHeight="1" x14ac:dyDescent="0.25">
      <c r="B13" s="178" t="s">
        <v>8002</v>
      </c>
      <c r="C13" s="178" t="s">
        <v>84</v>
      </c>
      <c r="D13" s="178" t="s">
        <v>60</v>
      </c>
      <c r="E13" s="178" t="s">
        <v>61</v>
      </c>
      <c r="F13" s="178" t="s">
        <v>26</v>
      </c>
      <c r="G13" s="1">
        <f>IF(ISNUMBER(Pay_Item_Search_Text),IF(ISNUMBER(IF(FIND(Pay_Item_Search_Text,B13)=1,1, "FALSE")),MAX(G$4:$G12)+1,IF(ISNUMBER(Pay_Item_Search_Text),0,IF(ISNUMBER(SEARCH(Pay_Item_Search_Text,H13)),MAX(G$4:$G12)+1,0))),IF(ISNUMBER(Pay_Item_Search_Text),0,IF(ISNUMBER(SEARCH(Pay_Item_Search_Text,H13)),MAX(G$4:$G12)+1,0)))</f>
        <v>9</v>
      </c>
      <c r="H13" s="1" t="str">
        <f>IF(Table_PayItems[[#This Row],[Description]]="_","_ Unique Item - "&amp;Table_PayItems[[#This Row],[Item]]&amp;" - $"&amp;Table_PayItems[[#This Row],[Unit]],Table_PayItems[[#This Row],[Description]]&amp;" - $"&amp;Table_PayItems[[#This Row],[Unit]])</f>
        <v>_ Unique Item - 2027002 - $Sta</v>
      </c>
      <c r="I13" s="29" t="str">
        <f>IFERROR(VLOOKUP(ROWS($M$5:M13),Table_PayItems[[Search Key]:[Concentrated Name]],2,FALSE),"")</f>
        <v>_ Unique Item - 2027002 - $Sta</v>
      </c>
      <c r="J13" s="1"/>
      <c r="K13" s="1"/>
      <c r="L13" s="22">
        <f>IF(ISNUMBER(SEARCH(Pay_Item_Search_Text_2,M13)),MAX($L$4:L12)+1,0)</f>
        <v>9</v>
      </c>
      <c r="M13" s="1" t="str">
        <f>IFERROR(VLOOKUP(ROWS($M$5:M13),Table_PayItems[[Search Key]:[Concentrated Name]],2,FALSE),"")</f>
        <v>_ Unique Item - 2027002 - $Sta</v>
      </c>
      <c r="N13" s="1" t="str">
        <f>IFERROR(VLOOKUP(ROWS($M$5:N13),$L$5:$M$7000,2,FALSE),"")</f>
        <v>_ Unique Item - 2027002 - $Sta</v>
      </c>
      <c r="O13" s="1" t="str">
        <f>IFERROR(VLOOKUP(ROWS($O$5:O13),$K$5:$L$7000,2,FALSE),"")</f>
        <v/>
      </c>
    </row>
    <row r="14" spans="2:19" ht="15" customHeight="1" x14ac:dyDescent="0.25">
      <c r="B14" s="178" t="s">
        <v>8003</v>
      </c>
      <c r="C14" s="178" t="s">
        <v>88</v>
      </c>
      <c r="D14" s="178" t="s">
        <v>60</v>
      </c>
      <c r="E14" s="178" t="s">
        <v>61</v>
      </c>
      <c r="F14" s="178" t="s">
        <v>26</v>
      </c>
      <c r="G14" s="1">
        <f>IF(ISNUMBER(Pay_Item_Search_Text),IF(ISNUMBER(IF(FIND(Pay_Item_Search_Text,B14)=1,1, "FALSE")),MAX(G$4:$G13)+1,IF(ISNUMBER(Pay_Item_Search_Text),0,IF(ISNUMBER(SEARCH(Pay_Item_Search_Text,H14)),MAX(G$4:$G13)+1,0))),IF(ISNUMBER(Pay_Item_Search_Text),0,IF(ISNUMBER(SEARCH(Pay_Item_Search_Text,H14)),MAX(G$4:$G13)+1,0)))</f>
        <v>10</v>
      </c>
      <c r="H14" s="1" t="str">
        <f>IF(Table_PayItems[[#This Row],[Description]]="_","_ Unique Item - "&amp;Table_PayItems[[#This Row],[Item]]&amp;" - $"&amp;Table_PayItems[[#This Row],[Unit]],Table_PayItems[[#This Row],[Description]]&amp;" - $"&amp;Table_PayItems[[#This Row],[Unit]])</f>
        <v>_ Unique Item - 2027050 - $Ea</v>
      </c>
      <c r="I14" s="29" t="str">
        <f>IFERROR(VLOOKUP(ROWS($M$5:M14),Table_PayItems[[Search Key]:[Concentrated Name]],2,FALSE),"")</f>
        <v>_ Unique Item - 2027050 - $Ea</v>
      </c>
      <c r="J14" s="1"/>
      <c r="K14" s="1"/>
      <c r="L14" s="22">
        <f>IF(ISNUMBER(SEARCH(Pay_Item_Search_Text_2,M14)),MAX($L$4:L13)+1,0)</f>
        <v>10</v>
      </c>
      <c r="M14" s="1" t="str">
        <f>IFERROR(VLOOKUP(ROWS($M$5:M14),Table_PayItems[[Search Key]:[Concentrated Name]],2,FALSE),"")</f>
        <v>_ Unique Item - 2027050 - $Ea</v>
      </c>
      <c r="N14" s="1" t="str">
        <f>IFERROR(VLOOKUP(ROWS($M$5:N14),$L$5:$M$7000,2,FALSE),"")</f>
        <v>_ Unique Item - 2027050 - $Ea</v>
      </c>
      <c r="O14" s="1" t="str">
        <f>IFERROR(VLOOKUP(ROWS($O$5:O14),$K$5:$L$7000,2,FALSE),"")</f>
        <v/>
      </c>
    </row>
    <row r="15" spans="2:19" ht="15" customHeight="1" x14ac:dyDescent="0.25">
      <c r="B15" s="178" t="s">
        <v>8015</v>
      </c>
      <c r="C15" s="178" t="s">
        <v>104</v>
      </c>
      <c r="D15" s="178" t="s">
        <v>60</v>
      </c>
      <c r="E15" s="178" t="s">
        <v>61</v>
      </c>
      <c r="F15" s="178" t="s">
        <v>26</v>
      </c>
      <c r="G15" s="1">
        <f>IF(ISNUMBER(Pay_Item_Search_Text),IF(ISNUMBER(IF(FIND(Pay_Item_Search_Text,B15)=1,1, "FALSE")),MAX(G$4:$G14)+1,IF(ISNUMBER(Pay_Item_Search_Text),0,IF(ISNUMBER(SEARCH(Pay_Item_Search_Text,H15)),MAX(G$4:$G14)+1,0))),IF(ISNUMBER(Pay_Item_Search_Text),0,IF(ISNUMBER(SEARCH(Pay_Item_Search_Text,H15)),MAX(G$4:$G14)+1,0)))</f>
        <v>11</v>
      </c>
      <c r="H15" s="1" t="str">
        <f>IF(Table_PayItems[[#This Row],[Description]]="_","_ Unique Item - "&amp;Table_PayItems[[#This Row],[Item]]&amp;" - $"&amp;Table_PayItems[[#This Row],[Unit]],Table_PayItems[[#This Row],[Description]]&amp;" - $"&amp;Table_PayItems[[#This Row],[Unit]])</f>
        <v>_ Unique Item - 2037001 - $Ft</v>
      </c>
      <c r="I15" s="29" t="str">
        <f>IFERROR(VLOOKUP(ROWS($M$5:M15),Table_PayItems[[Search Key]:[Concentrated Name]],2,FALSE),"")</f>
        <v>_ Unique Item - 2037001 - $Ft</v>
      </c>
      <c r="J15" s="1"/>
      <c r="K15" s="1"/>
      <c r="L15" s="22">
        <f>IF(ISNUMBER(SEARCH(Pay_Item_Search_Text_2,M15)),MAX($L$4:L14)+1,0)</f>
        <v>11</v>
      </c>
      <c r="M15" s="1" t="str">
        <f>IFERROR(VLOOKUP(ROWS($M$5:M15),Table_PayItems[[Search Key]:[Concentrated Name]],2,FALSE),"")</f>
        <v>_ Unique Item - 2037001 - $Ft</v>
      </c>
      <c r="N15" s="1" t="str">
        <f>IFERROR(VLOOKUP(ROWS($M$5:N15),$L$5:$M$7000,2,FALSE),"")</f>
        <v>_ Unique Item - 2037001 - $Ft</v>
      </c>
      <c r="O15" s="1" t="str">
        <f>IFERROR(VLOOKUP(ROWS($O$5:O15),$K$5:$L$7000,2,FALSE),"")</f>
        <v/>
      </c>
    </row>
    <row r="16" spans="2:19" ht="15" customHeight="1" x14ac:dyDescent="0.25">
      <c r="B16" s="178" t="s">
        <v>8016</v>
      </c>
      <c r="C16" s="178" t="s">
        <v>88</v>
      </c>
      <c r="D16" s="178" t="s">
        <v>60</v>
      </c>
      <c r="E16" s="178" t="s">
        <v>61</v>
      </c>
      <c r="F16" s="178" t="s">
        <v>26</v>
      </c>
      <c r="G16" s="1">
        <f>IF(ISNUMBER(Pay_Item_Search_Text),IF(ISNUMBER(IF(FIND(Pay_Item_Search_Text,B16)=1,1, "FALSE")),MAX(G$4:$G15)+1,IF(ISNUMBER(Pay_Item_Search_Text),0,IF(ISNUMBER(SEARCH(Pay_Item_Search_Text,H16)),MAX(G$4:$G15)+1,0))),IF(ISNUMBER(Pay_Item_Search_Text),0,IF(ISNUMBER(SEARCH(Pay_Item_Search_Text,H16)),MAX(G$4:$G15)+1,0)))</f>
        <v>12</v>
      </c>
      <c r="H16" s="1" t="str">
        <f>IF(Table_PayItems[[#This Row],[Description]]="_","_ Unique Item - "&amp;Table_PayItems[[#This Row],[Item]]&amp;" - $"&amp;Table_PayItems[[#This Row],[Unit]],Table_PayItems[[#This Row],[Description]]&amp;" - $"&amp;Table_PayItems[[#This Row],[Unit]])</f>
        <v>_ Unique Item - 2037050 - $Ea</v>
      </c>
      <c r="I16" s="29" t="str">
        <f>IFERROR(VLOOKUP(ROWS($M$5:M16),Table_PayItems[[Search Key]:[Concentrated Name]],2,FALSE),"")</f>
        <v>_ Unique Item - 2037050 - $Ea</v>
      </c>
      <c r="J16" s="1"/>
      <c r="K16" s="1"/>
      <c r="L16" s="22">
        <f>IF(ISNUMBER(SEARCH(Pay_Item_Search_Text_2,M16)),MAX($L$4:L15)+1,0)</f>
        <v>12</v>
      </c>
      <c r="M16" s="1" t="str">
        <f>IFERROR(VLOOKUP(ROWS($M$5:M16),Table_PayItems[[Search Key]:[Concentrated Name]],2,FALSE),"")</f>
        <v>_ Unique Item - 2037050 - $Ea</v>
      </c>
      <c r="N16" s="1" t="str">
        <f>IFERROR(VLOOKUP(ROWS($M$5:N16),$L$5:$M$7000,2,FALSE),"")</f>
        <v>_ Unique Item - 2037050 - $Ea</v>
      </c>
      <c r="O16" s="1" t="str">
        <f>IFERROR(VLOOKUP(ROWS($O$5:O16),$K$5:$L$7000,2,FALSE),"")</f>
        <v/>
      </c>
    </row>
    <row r="17" spans="2:15" ht="15" customHeight="1" x14ac:dyDescent="0.25">
      <c r="B17" s="178" t="s">
        <v>8037</v>
      </c>
      <c r="C17" s="178" t="s">
        <v>104</v>
      </c>
      <c r="D17" s="178" t="s">
        <v>60</v>
      </c>
      <c r="E17" s="178" t="s">
        <v>61</v>
      </c>
      <c r="F17" s="178" t="s">
        <v>26</v>
      </c>
      <c r="G17" s="1">
        <f>IF(ISNUMBER(Pay_Item_Search_Text),IF(ISNUMBER(IF(FIND(Pay_Item_Search_Text,B17)=1,1, "FALSE")),MAX(G$4:$G16)+1,IF(ISNUMBER(Pay_Item_Search_Text),0,IF(ISNUMBER(SEARCH(Pay_Item_Search_Text,H17)),MAX(G$4:$G16)+1,0))),IF(ISNUMBER(Pay_Item_Search_Text),0,IF(ISNUMBER(SEARCH(Pay_Item_Search_Text,H17)),MAX(G$4:$G16)+1,0)))</f>
        <v>13</v>
      </c>
      <c r="H17" s="1" t="str">
        <f>IF(Table_PayItems[[#This Row],[Description]]="_","_ Unique Item - "&amp;Table_PayItems[[#This Row],[Item]]&amp;" - $"&amp;Table_PayItems[[#This Row],[Unit]],Table_PayItems[[#This Row],[Description]]&amp;" - $"&amp;Table_PayItems[[#This Row],[Unit]])</f>
        <v>_ Unique Item - 2047001 - $Ft</v>
      </c>
      <c r="I17" s="29" t="str">
        <f>IFERROR(VLOOKUP(ROWS($M$5:M17),Table_PayItems[[Search Key]:[Concentrated Name]],2,FALSE),"")</f>
        <v>_ Unique Item - 2047001 - $Ft</v>
      </c>
      <c r="J17" s="1"/>
      <c r="K17" s="1"/>
      <c r="L17" s="22">
        <f>IF(ISNUMBER(SEARCH(Pay_Item_Search_Text_2,M17)),MAX($L$4:L16)+1,0)</f>
        <v>13</v>
      </c>
      <c r="M17" s="1" t="str">
        <f>IFERROR(VLOOKUP(ROWS($M$5:M17),Table_PayItems[[Search Key]:[Concentrated Name]],2,FALSE),"")</f>
        <v>_ Unique Item - 2047001 - $Ft</v>
      </c>
      <c r="N17" s="1" t="str">
        <f>IFERROR(VLOOKUP(ROWS($M$5:N17),$L$5:$M$7000,2,FALSE),"")</f>
        <v>_ Unique Item - 2047001 - $Ft</v>
      </c>
      <c r="O17" s="1" t="str">
        <f>IFERROR(VLOOKUP(ROWS($O$5:O17),$K$5:$L$7000,2,FALSE),"")</f>
        <v/>
      </c>
    </row>
    <row r="18" spans="2:15" ht="15" customHeight="1" x14ac:dyDescent="0.25">
      <c r="B18" s="178" t="s">
        <v>8038</v>
      </c>
      <c r="C18" s="178" t="s">
        <v>132</v>
      </c>
      <c r="D18" s="178" t="s">
        <v>60</v>
      </c>
      <c r="E18" s="178" t="s">
        <v>61</v>
      </c>
      <c r="F18" s="178" t="s">
        <v>26</v>
      </c>
      <c r="G18" s="1">
        <f>IF(ISNUMBER(Pay_Item_Search_Text),IF(ISNUMBER(IF(FIND(Pay_Item_Search_Text,B18)=1,1, "FALSE")),MAX(G$4:$G17)+1,IF(ISNUMBER(Pay_Item_Search_Text),0,IF(ISNUMBER(SEARCH(Pay_Item_Search_Text,H18)),MAX(G$4:$G17)+1,0))),IF(ISNUMBER(Pay_Item_Search_Text),0,IF(ISNUMBER(SEARCH(Pay_Item_Search_Text,H18)),MAX(G$4:$G17)+1,0)))</f>
        <v>14</v>
      </c>
      <c r="H18" s="1" t="str">
        <f>IF(Table_PayItems[[#This Row],[Description]]="_","_ Unique Item - "&amp;Table_PayItems[[#This Row],[Item]]&amp;" - $"&amp;Table_PayItems[[#This Row],[Unit]],Table_PayItems[[#This Row],[Description]]&amp;" - $"&amp;Table_PayItems[[#This Row],[Unit]])</f>
        <v>_ Unique Item - 2047010 - $Sft</v>
      </c>
      <c r="I18" s="29" t="str">
        <f>IFERROR(VLOOKUP(ROWS($M$5:M18),Table_PayItems[[Search Key]:[Concentrated Name]],2,FALSE),"")</f>
        <v>_ Unique Item - 2047010 - $Sft</v>
      </c>
      <c r="J18" s="1"/>
      <c r="K18" s="1"/>
      <c r="L18" s="22">
        <f>IF(ISNUMBER(SEARCH(Pay_Item_Search_Text_2,M18)),MAX($L$4:L17)+1,0)</f>
        <v>14</v>
      </c>
      <c r="M18" s="1" t="str">
        <f>IFERROR(VLOOKUP(ROWS($M$5:M18),Table_PayItems[[Search Key]:[Concentrated Name]],2,FALSE),"")</f>
        <v>_ Unique Item - 2047010 - $Sft</v>
      </c>
      <c r="N18" s="1" t="str">
        <f>IFERROR(VLOOKUP(ROWS($M$5:N18),$L$5:$M$7000,2,FALSE),"")</f>
        <v>_ Unique Item - 2047010 - $Sft</v>
      </c>
      <c r="O18" s="1" t="str">
        <f>IFERROR(VLOOKUP(ROWS($O$5:O18),$K$5:$L$7000,2,FALSE),"")</f>
        <v/>
      </c>
    </row>
    <row r="19" spans="2:15" ht="15" customHeight="1" x14ac:dyDescent="0.25">
      <c r="B19" s="178" t="s">
        <v>8039</v>
      </c>
      <c r="C19" s="178" t="s">
        <v>123</v>
      </c>
      <c r="D19" s="178" t="s">
        <v>60</v>
      </c>
      <c r="E19" s="178" t="s">
        <v>61</v>
      </c>
      <c r="F19" s="178" t="s">
        <v>26</v>
      </c>
      <c r="G19" s="1">
        <f>IF(ISNUMBER(Pay_Item_Search_Text),IF(ISNUMBER(IF(FIND(Pay_Item_Search_Text,B19)=1,1, "FALSE")),MAX(G$4:$G18)+1,IF(ISNUMBER(Pay_Item_Search_Text),0,IF(ISNUMBER(SEARCH(Pay_Item_Search_Text,H19)),MAX(G$4:$G18)+1,0))),IF(ISNUMBER(Pay_Item_Search_Text),0,IF(ISNUMBER(SEARCH(Pay_Item_Search_Text,H19)),MAX(G$4:$G18)+1,0)))</f>
        <v>15</v>
      </c>
      <c r="H19" s="1" t="str">
        <f>IF(Table_PayItems[[#This Row],[Description]]="_","_ Unique Item - "&amp;Table_PayItems[[#This Row],[Item]]&amp;" - $"&amp;Table_PayItems[[#This Row],[Unit]],Table_PayItems[[#This Row],[Description]]&amp;" - $"&amp;Table_PayItems[[#This Row],[Unit]])</f>
        <v>_ Unique Item - 2047011 - $Syd</v>
      </c>
      <c r="I19" s="29" t="str">
        <f>IFERROR(VLOOKUP(ROWS($M$5:M19),Table_PayItems[[Search Key]:[Concentrated Name]],2,FALSE),"")</f>
        <v>_ Unique Item - 2047011 - $Syd</v>
      </c>
      <c r="J19" s="1"/>
      <c r="K19" s="1"/>
      <c r="L19" s="22">
        <f>IF(ISNUMBER(SEARCH(Pay_Item_Search_Text_2,M19)),MAX($L$4:L18)+1,0)</f>
        <v>15</v>
      </c>
      <c r="M19" s="1" t="str">
        <f>IFERROR(VLOOKUP(ROWS($M$5:M19),Table_PayItems[[Search Key]:[Concentrated Name]],2,FALSE),"")</f>
        <v>_ Unique Item - 2047011 - $Syd</v>
      </c>
      <c r="N19" s="1" t="str">
        <f>IFERROR(VLOOKUP(ROWS($M$5:N19),$L$5:$M$7000,2,FALSE),"")</f>
        <v>_ Unique Item - 2047011 - $Syd</v>
      </c>
      <c r="O19" s="1" t="str">
        <f>IFERROR(VLOOKUP(ROWS($O$5:O19),$K$5:$L$7000,2,FALSE),"")</f>
        <v/>
      </c>
    </row>
    <row r="20" spans="2:15" ht="15" customHeight="1" x14ac:dyDescent="0.25">
      <c r="B20" s="178" t="s">
        <v>8040</v>
      </c>
      <c r="C20" s="178" t="s">
        <v>112</v>
      </c>
      <c r="D20" s="178" t="s">
        <v>60</v>
      </c>
      <c r="E20" s="178" t="s">
        <v>61</v>
      </c>
      <c r="F20" s="178" t="s">
        <v>26</v>
      </c>
      <c r="G20" s="1">
        <f>IF(ISNUMBER(Pay_Item_Search_Text),IF(ISNUMBER(IF(FIND(Pay_Item_Search_Text,B20)=1,1, "FALSE")),MAX(G$4:$G19)+1,IF(ISNUMBER(Pay_Item_Search_Text),0,IF(ISNUMBER(SEARCH(Pay_Item_Search_Text,H20)),MAX(G$4:$G19)+1,0))),IF(ISNUMBER(Pay_Item_Search_Text),0,IF(ISNUMBER(SEARCH(Pay_Item_Search_Text,H20)),MAX(G$4:$G19)+1,0)))</f>
        <v>16</v>
      </c>
      <c r="H20" s="1" t="str">
        <f>IF(Table_PayItems[[#This Row],[Description]]="_","_ Unique Item - "&amp;Table_PayItems[[#This Row],[Item]]&amp;" - $"&amp;Table_PayItems[[#This Row],[Unit]],Table_PayItems[[#This Row],[Description]]&amp;" - $"&amp;Table_PayItems[[#This Row],[Unit]])</f>
        <v>_ Unique Item - 2047021 - $Cyd</v>
      </c>
      <c r="I20" s="29" t="str">
        <f>IFERROR(VLOOKUP(ROWS($M$5:M20),Table_PayItems[[Search Key]:[Concentrated Name]],2,FALSE),"")</f>
        <v>_ Unique Item - 2047021 - $Cyd</v>
      </c>
      <c r="J20" s="1"/>
      <c r="K20" s="1"/>
      <c r="L20" s="22">
        <f>IF(ISNUMBER(SEARCH(Pay_Item_Search_Text_2,M20)),MAX($L$4:L19)+1,0)</f>
        <v>16</v>
      </c>
      <c r="M20" s="1" t="str">
        <f>IFERROR(VLOOKUP(ROWS($M$5:M20),Table_PayItems[[Search Key]:[Concentrated Name]],2,FALSE),"")</f>
        <v>_ Unique Item - 2047021 - $Cyd</v>
      </c>
      <c r="N20" s="1" t="str">
        <f>IFERROR(VLOOKUP(ROWS($M$5:N20),$L$5:$M$7000,2,FALSE),"")</f>
        <v>_ Unique Item - 2047021 - $Cyd</v>
      </c>
      <c r="O20" s="1" t="str">
        <f>IFERROR(VLOOKUP(ROWS($O$5:O20),$K$5:$L$7000,2,FALSE),"")</f>
        <v/>
      </c>
    </row>
    <row r="21" spans="2:15" ht="15" customHeight="1" x14ac:dyDescent="0.25">
      <c r="B21" s="178" t="s">
        <v>8041</v>
      </c>
      <c r="C21" s="178" t="s">
        <v>88</v>
      </c>
      <c r="D21" s="178" t="s">
        <v>60</v>
      </c>
      <c r="E21" s="178" t="s">
        <v>61</v>
      </c>
      <c r="F21" s="178" t="s">
        <v>26</v>
      </c>
      <c r="G21" s="1">
        <f>IF(ISNUMBER(Pay_Item_Search_Text),IF(ISNUMBER(IF(FIND(Pay_Item_Search_Text,B21)=1,1, "FALSE")),MAX(G$4:$G20)+1,IF(ISNUMBER(Pay_Item_Search_Text),0,IF(ISNUMBER(SEARCH(Pay_Item_Search_Text,H21)),MAX(G$4:$G20)+1,0))),IF(ISNUMBER(Pay_Item_Search_Text),0,IF(ISNUMBER(SEARCH(Pay_Item_Search_Text,H21)),MAX(G$4:$G20)+1,0)))</f>
        <v>17</v>
      </c>
      <c r="H21" s="1" t="str">
        <f>IF(Table_PayItems[[#This Row],[Description]]="_","_ Unique Item - "&amp;Table_PayItems[[#This Row],[Item]]&amp;" - $"&amp;Table_PayItems[[#This Row],[Unit]],Table_PayItems[[#This Row],[Description]]&amp;" - $"&amp;Table_PayItems[[#This Row],[Unit]])</f>
        <v>_ Unique Item - 2047050 - $Ea</v>
      </c>
      <c r="I21" s="29" t="str">
        <f>IFERROR(VLOOKUP(ROWS($M$5:M21),Table_PayItems[[Search Key]:[Concentrated Name]],2,FALSE),"")</f>
        <v>_ Unique Item - 2047050 - $Ea</v>
      </c>
      <c r="J21" s="1"/>
      <c r="K21" s="1"/>
      <c r="L21" s="22">
        <f>IF(ISNUMBER(SEARCH(Pay_Item_Search_Text_2,M21)),MAX($L$4:L20)+1,0)</f>
        <v>17</v>
      </c>
      <c r="M21" s="1" t="str">
        <f>IFERROR(VLOOKUP(ROWS($M$5:M21),Table_PayItems[[Search Key]:[Concentrated Name]],2,FALSE),"")</f>
        <v>_ Unique Item - 2047050 - $Ea</v>
      </c>
      <c r="N21" s="1" t="str">
        <f>IFERROR(VLOOKUP(ROWS($M$5:N21),$L$5:$M$7000,2,FALSE),"")</f>
        <v>_ Unique Item - 2047050 - $Ea</v>
      </c>
      <c r="O21" s="1" t="str">
        <f>IFERROR(VLOOKUP(ROWS($O$5:O21),$K$5:$L$7000,2,FALSE),"")</f>
        <v/>
      </c>
    </row>
    <row r="22" spans="2:15" ht="15" customHeight="1" x14ac:dyDescent="0.25">
      <c r="B22" s="178" t="s">
        <v>8042</v>
      </c>
      <c r="C22" s="178" t="s">
        <v>16</v>
      </c>
      <c r="D22" s="178" t="s">
        <v>60</v>
      </c>
      <c r="E22" s="178" t="s">
        <v>61</v>
      </c>
      <c r="F22" s="178" t="s">
        <v>26</v>
      </c>
      <c r="G22" s="1">
        <f>IF(ISNUMBER(Pay_Item_Search_Text),IF(ISNUMBER(IF(FIND(Pay_Item_Search_Text,B22)=1,1, "FALSE")),MAX(G$4:$G21)+1,IF(ISNUMBER(Pay_Item_Search_Text),0,IF(ISNUMBER(SEARCH(Pay_Item_Search_Text,H22)),MAX(G$4:$G21)+1,0))),IF(ISNUMBER(Pay_Item_Search_Text),0,IF(ISNUMBER(SEARCH(Pay_Item_Search_Text,H22)),MAX(G$4:$G21)+1,0)))</f>
        <v>18</v>
      </c>
      <c r="H22" s="1" t="str">
        <f>IF(Table_PayItems[[#This Row],[Description]]="_","_ Unique Item - "&amp;Table_PayItems[[#This Row],[Item]]&amp;" - $"&amp;Table_PayItems[[#This Row],[Unit]],Table_PayItems[[#This Row],[Description]]&amp;" - $"&amp;Table_PayItems[[#This Row],[Unit]])</f>
        <v>_ Unique Item - 2047051 - $LSUM</v>
      </c>
      <c r="I22" s="29" t="str">
        <f>IFERROR(VLOOKUP(ROWS($M$5:M22),Table_PayItems[[Search Key]:[Concentrated Name]],2,FALSE),"")</f>
        <v>_ Unique Item - 2047051 - $LSUM</v>
      </c>
      <c r="J22" s="1"/>
      <c r="K22" s="1"/>
      <c r="L22" s="22">
        <f>IF(ISNUMBER(SEARCH(Pay_Item_Search_Text_2,M22)),MAX($L$4:L21)+1,0)</f>
        <v>18</v>
      </c>
      <c r="M22" s="1" t="str">
        <f>IFERROR(VLOOKUP(ROWS($M$5:M22),Table_PayItems[[Search Key]:[Concentrated Name]],2,FALSE),"")</f>
        <v>_ Unique Item - 2047051 - $LSUM</v>
      </c>
      <c r="N22" s="1" t="str">
        <f>IFERROR(VLOOKUP(ROWS($M$5:N22),$L$5:$M$7000,2,FALSE),"")</f>
        <v>_ Unique Item - 2047051 - $LSUM</v>
      </c>
      <c r="O22" s="1" t="str">
        <f>IFERROR(VLOOKUP(ROWS($O$5:O22),$K$5:$L$7000,2,FALSE),"")</f>
        <v/>
      </c>
    </row>
    <row r="23" spans="2:15" ht="15" customHeight="1" x14ac:dyDescent="0.25">
      <c r="B23" s="178" t="s">
        <v>8043</v>
      </c>
      <c r="C23" s="178" t="s">
        <v>57</v>
      </c>
      <c r="D23" s="178" t="s">
        <v>60</v>
      </c>
      <c r="E23" s="178" t="s">
        <v>61</v>
      </c>
      <c r="F23" s="178" t="s">
        <v>26</v>
      </c>
      <c r="G23" s="1">
        <f>IF(ISNUMBER(Pay_Item_Search_Text),IF(ISNUMBER(IF(FIND(Pay_Item_Search_Text,B23)=1,1, "FALSE")),MAX(G$4:$G22)+1,IF(ISNUMBER(Pay_Item_Search_Text),0,IF(ISNUMBER(SEARCH(Pay_Item_Search_Text,H23)),MAX(G$4:$G22)+1,0))),IF(ISNUMBER(Pay_Item_Search_Text),0,IF(ISNUMBER(SEARCH(Pay_Item_Search_Text,H23)),MAX(G$4:$G22)+1,0)))</f>
        <v>19</v>
      </c>
      <c r="H23" s="1" t="str">
        <f>IF(Table_PayItems[[#This Row],[Description]]="_","_ Unique Item - "&amp;Table_PayItems[[#This Row],[Item]]&amp;" - $"&amp;Table_PayItems[[#This Row],[Unit]],Table_PayItems[[#This Row],[Description]]&amp;" - $"&amp;Table_PayItems[[#This Row],[Unit]])</f>
        <v>_ Unique Item - 2047060 - $Dlr</v>
      </c>
      <c r="I23" s="29" t="str">
        <f>IFERROR(VLOOKUP(ROWS($M$5:M23),Table_PayItems[[Search Key]:[Concentrated Name]],2,FALSE),"")</f>
        <v>_ Unique Item - 2047060 - $Dlr</v>
      </c>
      <c r="J23" s="1"/>
      <c r="K23" s="1"/>
      <c r="L23" s="22">
        <f>IF(ISNUMBER(SEARCH(Pay_Item_Search_Text_2,M23)),MAX($L$4:L22)+1,0)</f>
        <v>19</v>
      </c>
      <c r="M23" s="1" t="str">
        <f>IFERROR(VLOOKUP(ROWS($M$5:M23),Table_PayItems[[Search Key]:[Concentrated Name]],2,FALSE),"")</f>
        <v>_ Unique Item - 2047060 - $Dlr</v>
      </c>
      <c r="N23" s="1" t="str">
        <f>IFERROR(VLOOKUP(ROWS($M$5:N23),$L$5:$M$7000,2,FALSE),"")</f>
        <v>_ Unique Item - 2047060 - $Dlr</v>
      </c>
      <c r="O23" s="1" t="str">
        <f>IFERROR(VLOOKUP(ROWS($O$5:O23),$K$5:$L$7000,2,FALSE),"")</f>
        <v/>
      </c>
    </row>
    <row r="24" spans="2:15" ht="15" customHeight="1" x14ac:dyDescent="0.25">
      <c r="B24" s="178" t="s">
        <v>8063</v>
      </c>
      <c r="C24" s="178" t="s">
        <v>104</v>
      </c>
      <c r="D24" s="178" t="s">
        <v>60</v>
      </c>
      <c r="E24" s="178" t="s">
        <v>61</v>
      </c>
      <c r="F24" s="178" t="s">
        <v>26</v>
      </c>
      <c r="G24" s="1">
        <f>IF(ISNUMBER(Pay_Item_Search_Text),IF(ISNUMBER(IF(FIND(Pay_Item_Search_Text,B24)=1,1, "FALSE")),MAX(G$4:$G23)+1,IF(ISNUMBER(Pay_Item_Search_Text),0,IF(ISNUMBER(SEARCH(Pay_Item_Search_Text,H24)),MAX(G$4:$G23)+1,0))),IF(ISNUMBER(Pay_Item_Search_Text),0,IF(ISNUMBER(SEARCH(Pay_Item_Search_Text,H24)),MAX(G$4:$G23)+1,0)))</f>
        <v>20</v>
      </c>
      <c r="H24" s="1" t="str">
        <f>IF(Table_PayItems[[#This Row],[Description]]="_","_ Unique Item - "&amp;Table_PayItems[[#This Row],[Item]]&amp;" - $"&amp;Table_PayItems[[#This Row],[Unit]],Table_PayItems[[#This Row],[Description]]&amp;" - $"&amp;Table_PayItems[[#This Row],[Unit]])</f>
        <v>_ Unique Item - 2057001 - $Ft</v>
      </c>
      <c r="I24" s="29" t="str">
        <f>IFERROR(VLOOKUP(ROWS($M$5:M24),Table_PayItems[[Search Key]:[Concentrated Name]],2,FALSE),"")</f>
        <v>_ Unique Item - 2057001 - $Ft</v>
      </c>
      <c r="J24" s="1"/>
      <c r="K24" s="1"/>
      <c r="L24" s="22">
        <f>IF(ISNUMBER(SEARCH(Pay_Item_Search_Text_2,M24)),MAX($L$4:L23)+1,0)</f>
        <v>20</v>
      </c>
      <c r="M24" s="1" t="str">
        <f>IFERROR(VLOOKUP(ROWS($M$5:M24),Table_PayItems[[Search Key]:[Concentrated Name]],2,FALSE),"")</f>
        <v>_ Unique Item - 2057001 - $Ft</v>
      </c>
      <c r="N24" s="1" t="str">
        <f>IFERROR(VLOOKUP(ROWS($M$5:N24),$L$5:$M$7000,2,FALSE),"")</f>
        <v>_ Unique Item - 2057001 - $Ft</v>
      </c>
      <c r="O24" s="1" t="str">
        <f>IFERROR(VLOOKUP(ROWS($O$5:O24),$K$5:$L$7000,2,FALSE),"")</f>
        <v/>
      </c>
    </row>
    <row r="25" spans="2:15" ht="15" customHeight="1" x14ac:dyDescent="0.25">
      <c r="B25" s="178" t="s">
        <v>8064</v>
      </c>
      <c r="C25" s="178" t="s">
        <v>84</v>
      </c>
      <c r="D25" s="178" t="s">
        <v>60</v>
      </c>
      <c r="E25" s="178" t="s">
        <v>61</v>
      </c>
      <c r="F25" s="178" t="s">
        <v>26</v>
      </c>
      <c r="G25" s="1">
        <f>IF(ISNUMBER(Pay_Item_Search_Text),IF(ISNUMBER(IF(FIND(Pay_Item_Search_Text,B25)=1,1, "FALSE")),MAX(G$4:$G24)+1,IF(ISNUMBER(Pay_Item_Search_Text),0,IF(ISNUMBER(SEARCH(Pay_Item_Search_Text,H25)),MAX(G$4:$G24)+1,0))),IF(ISNUMBER(Pay_Item_Search_Text),0,IF(ISNUMBER(SEARCH(Pay_Item_Search_Text,H25)),MAX(G$4:$G24)+1,0)))</f>
        <v>21</v>
      </c>
      <c r="H25" s="1" t="str">
        <f>IF(Table_PayItems[[#This Row],[Description]]="_","_ Unique Item - "&amp;Table_PayItems[[#This Row],[Item]]&amp;" - $"&amp;Table_PayItems[[#This Row],[Unit]],Table_PayItems[[#This Row],[Description]]&amp;" - $"&amp;Table_PayItems[[#This Row],[Unit]])</f>
        <v>_ Unique Item - 2057002 - $Sta</v>
      </c>
      <c r="I25" s="29" t="str">
        <f>IFERROR(VLOOKUP(ROWS($M$5:M25),Table_PayItems[[Search Key]:[Concentrated Name]],2,FALSE),"")</f>
        <v>_ Unique Item - 2057002 - $Sta</v>
      </c>
      <c r="J25" s="1"/>
      <c r="K25" s="1"/>
      <c r="L25" s="22">
        <f>IF(ISNUMBER(SEARCH(Pay_Item_Search_Text_2,M25)),MAX($L$4:L24)+1,0)</f>
        <v>21</v>
      </c>
      <c r="M25" s="1" t="str">
        <f>IFERROR(VLOOKUP(ROWS($M$5:M25),Table_PayItems[[Search Key]:[Concentrated Name]],2,FALSE),"")</f>
        <v>_ Unique Item - 2057002 - $Sta</v>
      </c>
      <c r="N25" s="1" t="str">
        <f>IFERROR(VLOOKUP(ROWS($M$5:N25),$L$5:$M$7000,2,FALSE),"")</f>
        <v>_ Unique Item - 2057002 - $Sta</v>
      </c>
      <c r="O25" s="1" t="str">
        <f>IFERROR(VLOOKUP(ROWS($O$5:O25),$K$5:$L$7000,2,FALSE),"")</f>
        <v/>
      </c>
    </row>
    <row r="26" spans="2:15" ht="15" customHeight="1" x14ac:dyDescent="0.25">
      <c r="B26" s="178" t="s">
        <v>8065</v>
      </c>
      <c r="C26" s="178" t="s">
        <v>123</v>
      </c>
      <c r="D26" s="178" t="s">
        <v>60</v>
      </c>
      <c r="E26" s="178" t="s">
        <v>61</v>
      </c>
      <c r="F26" s="178" t="s">
        <v>26</v>
      </c>
      <c r="G26" s="1">
        <f>IF(ISNUMBER(Pay_Item_Search_Text),IF(ISNUMBER(IF(FIND(Pay_Item_Search_Text,B26)=1,1, "FALSE")),MAX(G$4:$G25)+1,IF(ISNUMBER(Pay_Item_Search_Text),0,IF(ISNUMBER(SEARCH(Pay_Item_Search_Text,H26)),MAX(G$4:$G25)+1,0))),IF(ISNUMBER(Pay_Item_Search_Text),0,IF(ISNUMBER(SEARCH(Pay_Item_Search_Text,H26)),MAX(G$4:$G25)+1,0)))</f>
        <v>22</v>
      </c>
      <c r="H26" s="1" t="str">
        <f>IF(Table_PayItems[[#This Row],[Description]]="_","_ Unique Item - "&amp;Table_PayItems[[#This Row],[Item]]&amp;" - $"&amp;Table_PayItems[[#This Row],[Unit]],Table_PayItems[[#This Row],[Description]]&amp;" - $"&amp;Table_PayItems[[#This Row],[Unit]])</f>
        <v>_ Unique Item - 2057011 - $Syd</v>
      </c>
      <c r="I26" s="29" t="str">
        <f>IFERROR(VLOOKUP(ROWS($M$5:M26),Table_PayItems[[Search Key]:[Concentrated Name]],2,FALSE),"")</f>
        <v>_ Unique Item - 2057011 - $Syd</v>
      </c>
      <c r="J26" s="1"/>
      <c r="K26" s="1"/>
      <c r="L26" s="22">
        <f>IF(ISNUMBER(SEARCH(Pay_Item_Search_Text_2,M26)),MAX($L$4:L25)+1,0)</f>
        <v>22</v>
      </c>
      <c r="M26" s="1" t="str">
        <f>IFERROR(VLOOKUP(ROWS($M$5:M26),Table_PayItems[[Search Key]:[Concentrated Name]],2,FALSE),"")</f>
        <v>_ Unique Item - 2057011 - $Syd</v>
      </c>
      <c r="N26" s="1" t="str">
        <f>IFERROR(VLOOKUP(ROWS($M$5:N26),$L$5:$M$7000,2,FALSE),"")</f>
        <v>_ Unique Item - 2057011 - $Syd</v>
      </c>
      <c r="O26" s="1" t="str">
        <f>IFERROR(VLOOKUP(ROWS($O$5:O26),$K$5:$L$7000,2,FALSE),"")</f>
        <v/>
      </c>
    </row>
    <row r="27" spans="2:15" ht="15" customHeight="1" x14ac:dyDescent="0.25">
      <c r="B27" s="178" t="s">
        <v>8066</v>
      </c>
      <c r="C27" s="178" t="s">
        <v>112</v>
      </c>
      <c r="D27" s="178" t="s">
        <v>60</v>
      </c>
      <c r="E27" s="178" t="s">
        <v>61</v>
      </c>
      <c r="F27" s="178" t="s">
        <v>26</v>
      </c>
      <c r="G27" s="1">
        <f>IF(ISNUMBER(Pay_Item_Search_Text),IF(ISNUMBER(IF(FIND(Pay_Item_Search_Text,B27)=1,1, "FALSE")),MAX(G$4:$G26)+1,IF(ISNUMBER(Pay_Item_Search_Text),0,IF(ISNUMBER(SEARCH(Pay_Item_Search_Text,H27)),MAX(G$4:$G26)+1,0))),IF(ISNUMBER(Pay_Item_Search_Text),0,IF(ISNUMBER(SEARCH(Pay_Item_Search_Text,H27)),MAX(G$4:$G26)+1,0)))</f>
        <v>23</v>
      </c>
      <c r="H27" s="1" t="str">
        <f>IF(Table_PayItems[[#This Row],[Description]]="_","_ Unique Item - "&amp;Table_PayItems[[#This Row],[Item]]&amp;" - $"&amp;Table_PayItems[[#This Row],[Unit]],Table_PayItems[[#This Row],[Description]]&amp;" - $"&amp;Table_PayItems[[#This Row],[Unit]])</f>
        <v>_ Unique Item - 2057021 - $Cyd</v>
      </c>
      <c r="I27" s="29" t="str">
        <f>IFERROR(VLOOKUP(ROWS($M$5:M27),Table_PayItems[[Search Key]:[Concentrated Name]],2,FALSE),"")</f>
        <v>_ Unique Item - 2057021 - $Cyd</v>
      </c>
      <c r="J27" s="1"/>
      <c r="K27" s="1"/>
      <c r="L27" s="22">
        <f>IF(ISNUMBER(SEARCH(Pay_Item_Search_Text_2,M27)),MAX($L$4:L26)+1,0)</f>
        <v>23</v>
      </c>
      <c r="M27" s="1" t="str">
        <f>IFERROR(VLOOKUP(ROWS($M$5:M27),Table_PayItems[[Search Key]:[Concentrated Name]],2,FALSE),"")</f>
        <v>_ Unique Item - 2057021 - $Cyd</v>
      </c>
      <c r="N27" s="1" t="str">
        <f>IFERROR(VLOOKUP(ROWS($M$5:N27),$L$5:$M$7000,2,FALSE),"")</f>
        <v>_ Unique Item - 2057021 - $Cyd</v>
      </c>
      <c r="O27" s="1" t="str">
        <f>IFERROR(VLOOKUP(ROWS($O$5:O27),$K$5:$L$7000,2,FALSE),"")</f>
        <v/>
      </c>
    </row>
    <row r="28" spans="2:15" ht="15" customHeight="1" x14ac:dyDescent="0.25">
      <c r="B28" s="178" t="s">
        <v>8067</v>
      </c>
      <c r="C28" s="178" t="s">
        <v>154</v>
      </c>
      <c r="D28" s="178" t="s">
        <v>60</v>
      </c>
      <c r="E28" s="178" t="s">
        <v>61</v>
      </c>
      <c r="F28" s="178" t="s">
        <v>26</v>
      </c>
      <c r="G28" s="1">
        <f>IF(ISNUMBER(Pay_Item_Search_Text),IF(ISNUMBER(IF(FIND(Pay_Item_Search_Text,B28)=1,1, "FALSE")),MAX(G$4:$G27)+1,IF(ISNUMBER(Pay_Item_Search_Text),0,IF(ISNUMBER(SEARCH(Pay_Item_Search_Text,H28)),MAX(G$4:$G27)+1,0))),IF(ISNUMBER(Pay_Item_Search_Text),0,IF(ISNUMBER(SEARCH(Pay_Item_Search_Text,H28)),MAX(G$4:$G27)+1,0)))</f>
        <v>24</v>
      </c>
      <c r="H28" s="1" t="str">
        <f>IF(Table_PayItems[[#This Row],[Description]]="_","_ Unique Item - "&amp;Table_PayItems[[#This Row],[Item]]&amp;" - $"&amp;Table_PayItems[[#This Row],[Unit]],Table_PayItems[[#This Row],[Description]]&amp;" - $"&amp;Table_PayItems[[#This Row],[Unit]])</f>
        <v>_ Unique Item - 2057030 - $Lb</v>
      </c>
      <c r="I28" s="29" t="str">
        <f>IFERROR(VLOOKUP(ROWS($M$5:M28),Table_PayItems[[Search Key]:[Concentrated Name]],2,FALSE),"")</f>
        <v>_ Unique Item - 2057030 - $Lb</v>
      </c>
      <c r="J28" s="1"/>
      <c r="K28" s="1"/>
      <c r="L28" s="22">
        <f>IF(ISNUMBER(SEARCH(Pay_Item_Search_Text_2,M28)),MAX($L$4:L27)+1,0)</f>
        <v>24</v>
      </c>
      <c r="M28" s="1" t="str">
        <f>IFERROR(VLOOKUP(ROWS($M$5:M28),Table_PayItems[[Search Key]:[Concentrated Name]],2,FALSE),"")</f>
        <v>_ Unique Item - 2057030 - $Lb</v>
      </c>
      <c r="N28" s="1" t="str">
        <f>IFERROR(VLOOKUP(ROWS($M$5:N28),$L$5:$M$7000,2,FALSE),"")</f>
        <v>_ Unique Item - 2057030 - $Lb</v>
      </c>
      <c r="O28" s="1" t="str">
        <f>IFERROR(VLOOKUP(ROWS($O$5:O28),$K$5:$L$7000,2,FALSE),"")</f>
        <v/>
      </c>
    </row>
    <row r="29" spans="2:15" ht="15" customHeight="1" x14ac:dyDescent="0.25">
      <c r="B29" s="178" t="s">
        <v>8068</v>
      </c>
      <c r="C29" s="178" t="s">
        <v>88</v>
      </c>
      <c r="D29" s="178" t="s">
        <v>60</v>
      </c>
      <c r="E29" s="178" t="s">
        <v>61</v>
      </c>
      <c r="F29" s="178" t="s">
        <v>26</v>
      </c>
      <c r="G29" s="1">
        <f>IF(ISNUMBER(Pay_Item_Search_Text),IF(ISNUMBER(IF(FIND(Pay_Item_Search_Text,B29)=1,1, "FALSE")),MAX(G$4:$G28)+1,IF(ISNUMBER(Pay_Item_Search_Text),0,IF(ISNUMBER(SEARCH(Pay_Item_Search_Text,H29)),MAX(G$4:$G28)+1,0))),IF(ISNUMBER(Pay_Item_Search_Text),0,IF(ISNUMBER(SEARCH(Pay_Item_Search_Text,H29)),MAX(G$4:$G28)+1,0)))</f>
        <v>25</v>
      </c>
      <c r="H29" s="1" t="str">
        <f>IF(Table_PayItems[[#This Row],[Description]]="_","_ Unique Item - "&amp;Table_PayItems[[#This Row],[Item]]&amp;" - $"&amp;Table_PayItems[[#This Row],[Unit]],Table_PayItems[[#This Row],[Description]]&amp;" - $"&amp;Table_PayItems[[#This Row],[Unit]])</f>
        <v>_ Unique Item - 2057050 - $Ea</v>
      </c>
      <c r="I29" s="29" t="str">
        <f>IFERROR(VLOOKUP(ROWS($M$5:M29),Table_PayItems[[Search Key]:[Concentrated Name]],2,FALSE),"")</f>
        <v>_ Unique Item - 2057050 - $Ea</v>
      </c>
      <c r="J29" s="1"/>
      <c r="K29" s="1"/>
      <c r="L29" s="22">
        <f>IF(ISNUMBER(SEARCH(Pay_Item_Search_Text_2,M29)),MAX($L$4:L28)+1,0)</f>
        <v>25</v>
      </c>
      <c r="M29" s="1" t="str">
        <f>IFERROR(VLOOKUP(ROWS($M$5:M29),Table_PayItems[[Search Key]:[Concentrated Name]],2,FALSE),"")</f>
        <v>_ Unique Item - 2057050 - $Ea</v>
      </c>
      <c r="N29" s="1" t="str">
        <f>IFERROR(VLOOKUP(ROWS($M$5:N29),$L$5:$M$7000,2,FALSE),"")</f>
        <v>_ Unique Item - 2057050 - $Ea</v>
      </c>
      <c r="O29" s="1" t="str">
        <f>IFERROR(VLOOKUP(ROWS($O$5:O29),$K$5:$L$7000,2,FALSE),"")</f>
        <v/>
      </c>
    </row>
    <row r="30" spans="2:15" ht="15" customHeight="1" x14ac:dyDescent="0.25">
      <c r="B30" s="178" t="s">
        <v>8069</v>
      </c>
      <c r="C30" s="178" t="s">
        <v>16</v>
      </c>
      <c r="D30" s="178" t="s">
        <v>60</v>
      </c>
      <c r="E30" s="178" t="s">
        <v>61</v>
      </c>
      <c r="F30" s="178" t="s">
        <v>26</v>
      </c>
      <c r="G30" s="1">
        <f>IF(ISNUMBER(Pay_Item_Search_Text),IF(ISNUMBER(IF(FIND(Pay_Item_Search_Text,B30)=1,1, "FALSE")),MAX(G$4:$G29)+1,IF(ISNUMBER(Pay_Item_Search_Text),0,IF(ISNUMBER(SEARCH(Pay_Item_Search_Text,H30)),MAX(G$4:$G29)+1,0))),IF(ISNUMBER(Pay_Item_Search_Text),0,IF(ISNUMBER(SEARCH(Pay_Item_Search_Text,H30)),MAX(G$4:$G29)+1,0)))</f>
        <v>26</v>
      </c>
      <c r="H30" s="1" t="str">
        <f>IF(Table_PayItems[[#This Row],[Description]]="_","_ Unique Item - "&amp;Table_PayItems[[#This Row],[Item]]&amp;" - $"&amp;Table_PayItems[[#This Row],[Unit]],Table_PayItems[[#This Row],[Description]]&amp;" - $"&amp;Table_PayItems[[#This Row],[Unit]])</f>
        <v>_ Unique Item - 2057051 - $LSUM</v>
      </c>
      <c r="I30" s="29" t="str">
        <f>IFERROR(VLOOKUP(ROWS($M$5:M30),Table_PayItems[[Search Key]:[Concentrated Name]],2,FALSE),"")</f>
        <v>_ Unique Item - 2057051 - $LSUM</v>
      </c>
      <c r="J30" s="1"/>
      <c r="K30" s="1"/>
      <c r="L30" s="22">
        <f>IF(ISNUMBER(SEARCH(Pay_Item_Search_Text_2,M30)),MAX($L$4:L29)+1,0)</f>
        <v>26</v>
      </c>
      <c r="M30" s="1" t="str">
        <f>IFERROR(VLOOKUP(ROWS($M$5:M30),Table_PayItems[[Search Key]:[Concentrated Name]],2,FALSE),"")</f>
        <v>_ Unique Item - 2057051 - $LSUM</v>
      </c>
      <c r="N30" s="1" t="str">
        <f>IFERROR(VLOOKUP(ROWS($M$5:N30),$L$5:$M$7000,2,FALSE),"")</f>
        <v>_ Unique Item - 2057051 - $LSUM</v>
      </c>
      <c r="O30" s="1" t="str">
        <f>IFERROR(VLOOKUP(ROWS($O$5:O30),$K$5:$L$7000,2,FALSE),"")</f>
        <v/>
      </c>
    </row>
    <row r="31" spans="2:15" ht="15" customHeight="1" x14ac:dyDescent="0.25">
      <c r="B31" s="178" t="s">
        <v>8076</v>
      </c>
      <c r="C31" s="178" t="s">
        <v>104</v>
      </c>
      <c r="D31" s="178" t="s">
        <v>60</v>
      </c>
      <c r="E31" s="178" t="s">
        <v>61</v>
      </c>
      <c r="F31" s="178" t="s">
        <v>26</v>
      </c>
      <c r="G31" s="27">
        <f>IF(ISNUMBER(Pay_Item_Search_Text),IF(ISNUMBER(IF(FIND(Pay_Item_Search_Text,B31)=1,1, "FALSE")),MAX(G$4:$G30)+1,IF(ISNUMBER(Pay_Item_Search_Text),0,IF(ISNUMBER(SEARCH(Pay_Item_Search_Text,H31)),MAX(G$4:$G30)+1,0))),IF(ISNUMBER(Pay_Item_Search_Text),0,IF(ISNUMBER(SEARCH(Pay_Item_Search_Text,H31)),MAX(G$4:$G30)+1,0)))</f>
        <v>27</v>
      </c>
      <c r="H31" s="24" t="str">
        <f>IF(Table_PayItems[[#This Row],[Description]]="_","_ Unique Item - "&amp;Table_PayItems[[#This Row],[Item]]&amp;" - $"&amp;Table_PayItems[[#This Row],[Unit]],Table_PayItems[[#This Row],[Description]]&amp;" - $"&amp;Table_PayItems[[#This Row],[Unit]])</f>
        <v>_ Unique Item - 2067001 - $Ft</v>
      </c>
      <c r="I31" s="30" t="str">
        <f>IFERROR(VLOOKUP(ROWS($M$5:M31),Table_PayItems[[Search Key]:[Concentrated Name]],2,FALSE),"")</f>
        <v>_ Unique Item - 2067001 - $Ft</v>
      </c>
      <c r="J31" s="1"/>
      <c r="K31" s="1"/>
      <c r="L31" s="22">
        <f>IF(ISNUMBER(SEARCH(Pay_Item_Search_Text_2,M31)),MAX($L$4:L30)+1,0)</f>
        <v>27</v>
      </c>
      <c r="M31" s="1" t="str">
        <f>IFERROR(VLOOKUP(ROWS($M$5:M31),Table_PayItems[[Search Key]:[Concentrated Name]],2,FALSE),"")</f>
        <v>_ Unique Item - 2067001 - $Ft</v>
      </c>
      <c r="N31" s="1" t="str">
        <f>IFERROR(VLOOKUP(ROWS($M$5:N31),$L$5:$M$7000,2,FALSE),"")</f>
        <v>_ Unique Item - 2067001 - $Ft</v>
      </c>
      <c r="O31" s="1" t="str">
        <f>IFERROR(VLOOKUP(ROWS($O$5:O31),$K$5:$L$7000,2,FALSE),"")</f>
        <v/>
      </c>
    </row>
    <row r="32" spans="2:15" ht="15" customHeight="1" x14ac:dyDescent="0.25">
      <c r="B32" s="178" t="s">
        <v>8077</v>
      </c>
      <c r="C32" s="178" t="s">
        <v>132</v>
      </c>
      <c r="D32" s="178" t="s">
        <v>60</v>
      </c>
      <c r="E32" s="178" t="s">
        <v>61</v>
      </c>
      <c r="F32" s="178" t="s">
        <v>26</v>
      </c>
      <c r="G32" s="27">
        <f>IF(ISNUMBER(Pay_Item_Search_Text),IF(ISNUMBER(IF(FIND(Pay_Item_Search_Text,B32)=1,1, "FALSE")),MAX(G$4:$G31)+1,IF(ISNUMBER(Pay_Item_Search_Text),0,IF(ISNUMBER(SEARCH(Pay_Item_Search_Text,H32)),MAX(G$4:$G31)+1,0))),IF(ISNUMBER(Pay_Item_Search_Text),0,IF(ISNUMBER(SEARCH(Pay_Item_Search_Text,H32)),MAX(G$4:$G31)+1,0)))</f>
        <v>28</v>
      </c>
      <c r="H32" s="24" t="str">
        <f>IF(Table_PayItems[[#This Row],[Description]]="_","_ Unique Item - "&amp;Table_PayItems[[#This Row],[Item]]&amp;" - $"&amp;Table_PayItems[[#This Row],[Unit]],Table_PayItems[[#This Row],[Description]]&amp;" - $"&amp;Table_PayItems[[#This Row],[Unit]])</f>
        <v>_ Unique Item - 2067010 - $Sft</v>
      </c>
      <c r="I32" s="30" t="str">
        <f>IFERROR(VLOOKUP(ROWS($M$5:M32),Table_PayItems[[Search Key]:[Concentrated Name]],2,FALSE),"")</f>
        <v>_ Unique Item - 2067010 - $Sft</v>
      </c>
      <c r="J32" s="1"/>
      <c r="K32" s="1"/>
      <c r="L32" s="22">
        <f>IF(ISNUMBER(SEARCH(Pay_Item_Search_Text_2,M32)),MAX($L$4:L31)+1,0)</f>
        <v>28</v>
      </c>
      <c r="M32" s="1" t="str">
        <f>IFERROR(VLOOKUP(ROWS($M$5:M32),Table_PayItems[[Search Key]:[Concentrated Name]],2,FALSE),"")</f>
        <v>_ Unique Item - 2067010 - $Sft</v>
      </c>
      <c r="N32" s="1" t="str">
        <f>IFERROR(VLOOKUP(ROWS($M$5:N32),$L$5:$M$7000,2,FALSE),"")</f>
        <v>_ Unique Item - 2067010 - $Sft</v>
      </c>
      <c r="O32" s="1" t="str">
        <f>IFERROR(VLOOKUP(ROWS($O$5:O32),$K$5:$L$7000,2,FALSE),"")</f>
        <v/>
      </c>
    </row>
    <row r="33" spans="2:15" ht="15" customHeight="1" x14ac:dyDescent="0.25">
      <c r="B33" s="178" t="s">
        <v>8078</v>
      </c>
      <c r="C33" s="178" t="s">
        <v>123</v>
      </c>
      <c r="D33" s="178" t="s">
        <v>60</v>
      </c>
      <c r="E33" s="178" t="s">
        <v>61</v>
      </c>
      <c r="F33" s="178" t="s">
        <v>26</v>
      </c>
      <c r="G33" s="1">
        <f>IF(ISNUMBER(Pay_Item_Search_Text),IF(ISNUMBER(IF(FIND(Pay_Item_Search_Text,B33)=1,1, "FALSE")),MAX(G$4:$G32)+1,IF(ISNUMBER(Pay_Item_Search_Text),0,IF(ISNUMBER(SEARCH(Pay_Item_Search_Text,H33)),MAX(G$4:$G32)+1,0))),IF(ISNUMBER(Pay_Item_Search_Text),0,IF(ISNUMBER(SEARCH(Pay_Item_Search_Text,H33)),MAX(G$4:$G32)+1,0)))</f>
        <v>29</v>
      </c>
      <c r="H33" s="1" t="str">
        <f>IF(Table_PayItems[[#This Row],[Description]]="_","_ Unique Item - "&amp;Table_PayItems[[#This Row],[Item]]&amp;" - $"&amp;Table_PayItems[[#This Row],[Unit]],Table_PayItems[[#This Row],[Description]]&amp;" - $"&amp;Table_PayItems[[#This Row],[Unit]])</f>
        <v>_ Unique Item - 2067011 - $Syd</v>
      </c>
      <c r="I33" s="29" t="str">
        <f>IFERROR(VLOOKUP(ROWS($M$5:M33),Table_PayItems[[Search Key]:[Concentrated Name]],2,FALSE),"")</f>
        <v>_ Unique Item - 2067011 - $Syd</v>
      </c>
      <c r="J33" s="1"/>
      <c r="K33" s="1"/>
      <c r="L33" s="22">
        <f>IF(ISNUMBER(SEARCH(Pay_Item_Search_Text_2,M33)),MAX($L$4:L32)+1,0)</f>
        <v>29</v>
      </c>
      <c r="M33" s="1" t="str">
        <f>IFERROR(VLOOKUP(ROWS($M$5:M33),Table_PayItems[[Search Key]:[Concentrated Name]],2,FALSE),"")</f>
        <v>_ Unique Item - 2067011 - $Syd</v>
      </c>
      <c r="N33" s="1" t="str">
        <f>IFERROR(VLOOKUP(ROWS($M$5:N33),$L$5:$M$7000,2,FALSE),"")</f>
        <v>_ Unique Item - 2067011 - $Syd</v>
      </c>
      <c r="O33" s="1" t="str">
        <f>IFERROR(VLOOKUP(ROWS($O$5:O33),$K$5:$L$7000,2,FALSE),"")</f>
        <v/>
      </c>
    </row>
    <row r="34" spans="2:15" ht="15" customHeight="1" x14ac:dyDescent="0.25">
      <c r="B34" s="178" t="s">
        <v>8079</v>
      </c>
      <c r="C34" s="178" t="s">
        <v>112</v>
      </c>
      <c r="D34" s="178" t="s">
        <v>60</v>
      </c>
      <c r="E34" s="178" t="s">
        <v>61</v>
      </c>
      <c r="F34" s="178" t="s">
        <v>26</v>
      </c>
      <c r="G34" s="1">
        <f>IF(ISNUMBER(Pay_Item_Search_Text),IF(ISNUMBER(IF(FIND(Pay_Item_Search_Text,B34)=1,1, "FALSE")),MAX(G$4:$G33)+1,IF(ISNUMBER(Pay_Item_Search_Text),0,IF(ISNUMBER(SEARCH(Pay_Item_Search_Text,H34)),MAX(G$4:$G33)+1,0))),IF(ISNUMBER(Pay_Item_Search_Text),0,IF(ISNUMBER(SEARCH(Pay_Item_Search_Text,H34)),MAX(G$4:$G33)+1,0)))</f>
        <v>30</v>
      </c>
      <c r="H34" s="1" t="str">
        <f>IF(Table_PayItems[[#This Row],[Description]]="_","_ Unique Item - "&amp;Table_PayItems[[#This Row],[Item]]&amp;" - $"&amp;Table_PayItems[[#This Row],[Unit]],Table_PayItems[[#This Row],[Description]]&amp;" - $"&amp;Table_PayItems[[#This Row],[Unit]])</f>
        <v>_ Unique Item - 2067021 - $Cyd</v>
      </c>
      <c r="I34" s="29" t="str">
        <f>IFERROR(VLOOKUP(ROWS($M$5:M34),Table_PayItems[[Search Key]:[Concentrated Name]],2,FALSE),"")</f>
        <v>_ Unique Item - 2067021 - $Cyd</v>
      </c>
      <c r="J34" s="1"/>
      <c r="K34" s="1"/>
      <c r="L34" s="22">
        <f>IF(ISNUMBER(SEARCH(Pay_Item_Search_Text_2,M34)),MAX($L$4:L33)+1,0)</f>
        <v>30</v>
      </c>
      <c r="M34" s="1" t="str">
        <f>IFERROR(VLOOKUP(ROWS($M$5:M34),Table_PayItems[[Search Key]:[Concentrated Name]],2,FALSE),"")</f>
        <v>_ Unique Item - 2067021 - $Cyd</v>
      </c>
      <c r="N34" s="1" t="str">
        <f>IFERROR(VLOOKUP(ROWS($M$5:N34),$L$5:$M$7000,2,FALSE),"")</f>
        <v>_ Unique Item - 2067021 - $Cyd</v>
      </c>
      <c r="O34" s="1" t="str">
        <f>IFERROR(VLOOKUP(ROWS($O$5:O34),$K$5:$L$7000,2,FALSE),"")</f>
        <v/>
      </c>
    </row>
    <row r="35" spans="2:15" ht="15" customHeight="1" x14ac:dyDescent="0.25">
      <c r="B35" s="178" t="s">
        <v>8080</v>
      </c>
      <c r="C35" s="178" t="s">
        <v>88</v>
      </c>
      <c r="D35" s="178" t="s">
        <v>60</v>
      </c>
      <c r="E35" s="178" t="s">
        <v>61</v>
      </c>
      <c r="F35" s="178" t="s">
        <v>26</v>
      </c>
      <c r="G35" s="1">
        <f>IF(ISNUMBER(Pay_Item_Search_Text),IF(ISNUMBER(IF(FIND(Pay_Item_Search_Text,B35)=1,1, "FALSE")),MAX(G$4:$G34)+1,IF(ISNUMBER(Pay_Item_Search_Text),0,IF(ISNUMBER(SEARCH(Pay_Item_Search_Text,H35)),MAX(G$4:$G34)+1,0))),IF(ISNUMBER(Pay_Item_Search_Text),0,IF(ISNUMBER(SEARCH(Pay_Item_Search_Text,H35)),MAX(G$4:$G34)+1,0)))</f>
        <v>31</v>
      </c>
      <c r="H35" s="1" t="str">
        <f>IF(Table_PayItems[[#This Row],[Description]]="_","_ Unique Item - "&amp;Table_PayItems[[#This Row],[Item]]&amp;" - $"&amp;Table_PayItems[[#This Row],[Unit]],Table_PayItems[[#This Row],[Description]]&amp;" - $"&amp;Table_PayItems[[#This Row],[Unit]])</f>
        <v>_ Unique Item - 2067050 - $Ea</v>
      </c>
      <c r="I35" s="29" t="str">
        <f>IFERROR(VLOOKUP(ROWS($M$5:M35),Table_PayItems[[Search Key]:[Concentrated Name]],2,FALSE),"")</f>
        <v>_ Unique Item - 2067050 - $Ea</v>
      </c>
      <c r="J35" s="1"/>
      <c r="K35" s="1"/>
      <c r="L35" s="22">
        <f>IF(ISNUMBER(SEARCH(Pay_Item_Search_Text_2,M35)),MAX($L$4:L34)+1,0)</f>
        <v>31</v>
      </c>
      <c r="M35" s="1" t="str">
        <f>IFERROR(VLOOKUP(ROWS($M$5:M35),Table_PayItems[[Search Key]:[Concentrated Name]],2,FALSE),"")</f>
        <v>_ Unique Item - 2067050 - $Ea</v>
      </c>
      <c r="N35" s="1" t="str">
        <f>IFERROR(VLOOKUP(ROWS($M$5:N35),$L$5:$M$7000,2,FALSE),"")</f>
        <v>_ Unique Item - 2067050 - $Ea</v>
      </c>
      <c r="O35" s="1" t="str">
        <f>IFERROR(VLOOKUP(ROWS($O$5:O35),$K$5:$L$7000,2,FALSE),"")</f>
        <v/>
      </c>
    </row>
    <row r="36" spans="2:15" ht="15" customHeight="1" x14ac:dyDescent="0.25">
      <c r="B36" s="178" t="s">
        <v>8083</v>
      </c>
      <c r="C36" s="178" t="s">
        <v>84</v>
      </c>
      <c r="D36" s="178" t="s">
        <v>60</v>
      </c>
      <c r="E36" s="178" t="s">
        <v>61</v>
      </c>
      <c r="F36" s="178" t="s">
        <v>26</v>
      </c>
      <c r="G36" s="1">
        <f>IF(ISNUMBER(Pay_Item_Search_Text),IF(ISNUMBER(IF(FIND(Pay_Item_Search_Text,B36)=1,1, "FALSE")),MAX(G$4:$G35)+1,IF(ISNUMBER(Pay_Item_Search_Text),0,IF(ISNUMBER(SEARCH(Pay_Item_Search_Text,H36)),MAX(G$4:$G35)+1,0))),IF(ISNUMBER(Pay_Item_Search_Text),0,IF(ISNUMBER(SEARCH(Pay_Item_Search_Text,H36)),MAX(G$4:$G35)+1,0)))</f>
        <v>32</v>
      </c>
      <c r="H36" s="1" t="str">
        <f>IF(Table_PayItems[[#This Row],[Description]]="_","_ Unique Item - "&amp;Table_PayItems[[#This Row],[Item]]&amp;" - $"&amp;Table_PayItems[[#This Row],[Unit]],Table_PayItems[[#This Row],[Description]]&amp;" - $"&amp;Table_PayItems[[#This Row],[Unit]])</f>
        <v>_ Unique Item - 2077002 - $Sta</v>
      </c>
      <c r="I36" s="29" t="str">
        <f>IFERROR(VLOOKUP(ROWS($M$5:M36),Table_PayItems[[Search Key]:[Concentrated Name]],2,FALSE),"")</f>
        <v>_ Unique Item - 2077002 - $Sta</v>
      </c>
      <c r="J36" s="1"/>
      <c r="K36" s="1"/>
      <c r="L36" s="22">
        <f>IF(ISNUMBER(SEARCH(Pay_Item_Search_Text_2,M36)),MAX($L$4:L35)+1,0)</f>
        <v>32</v>
      </c>
      <c r="M36" s="1" t="str">
        <f>IFERROR(VLOOKUP(ROWS($M$5:M36),Table_PayItems[[Search Key]:[Concentrated Name]],2,FALSE),"")</f>
        <v>_ Unique Item - 2077002 - $Sta</v>
      </c>
      <c r="N36" s="1" t="str">
        <f>IFERROR(VLOOKUP(ROWS($M$5:N36),$L$5:$M$7000,2,FALSE),"")</f>
        <v>_ Unique Item - 2077002 - $Sta</v>
      </c>
      <c r="O36" s="1" t="str">
        <f>IFERROR(VLOOKUP(ROWS($O$5:O36),$K$5:$L$7000,2,FALSE),"")</f>
        <v/>
      </c>
    </row>
    <row r="37" spans="2:15" ht="15" customHeight="1" x14ac:dyDescent="0.25">
      <c r="B37" s="178" t="s">
        <v>8084</v>
      </c>
      <c r="C37" s="178" t="s">
        <v>81</v>
      </c>
      <c r="D37" s="178" t="s">
        <v>60</v>
      </c>
      <c r="E37" s="178" t="s">
        <v>61</v>
      </c>
      <c r="F37" s="178" t="s">
        <v>26</v>
      </c>
      <c r="G37" s="1">
        <f>IF(ISNUMBER(Pay_Item_Search_Text),IF(ISNUMBER(IF(FIND(Pay_Item_Search_Text,B37)=1,1, "FALSE")),MAX(G$4:$G36)+1,IF(ISNUMBER(Pay_Item_Search_Text),0,IF(ISNUMBER(SEARCH(Pay_Item_Search_Text,H37)),MAX(G$4:$G36)+1,0))),IF(ISNUMBER(Pay_Item_Search_Text),0,IF(ISNUMBER(SEARCH(Pay_Item_Search_Text,H37)),MAX(G$4:$G36)+1,0)))</f>
        <v>33</v>
      </c>
      <c r="H37" s="1" t="str">
        <f>IF(Table_PayItems[[#This Row],[Description]]="_","_ Unique Item - "&amp;Table_PayItems[[#This Row],[Item]]&amp;" - $"&amp;Table_PayItems[[#This Row],[Unit]],Table_PayItems[[#This Row],[Description]]&amp;" - $"&amp;Table_PayItems[[#This Row],[Unit]])</f>
        <v>_ Unique Item - 2077012 - $Acre</v>
      </c>
      <c r="I37" s="29" t="str">
        <f>IFERROR(VLOOKUP(ROWS($M$5:M37),Table_PayItems[[Search Key]:[Concentrated Name]],2,FALSE),"")</f>
        <v>_ Unique Item - 2077012 - $Acre</v>
      </c>
      <c r="J37" s="1"/>
      <c r="K37" s="1"/>
      <c r="L37" s="22">
        <f>IF(ISNUMBER(SEARCH(Pay_Item_Search_Text_2,M37)),MAX($L$4:L36)+1,0)</f>
        <v>33</v>
      </c>
      <c r="M37" s="1" t="str">
        <f>IFERROR(VLOOKUP(ROWS($M$5:M37),Table_PayItems[[Search Key]:[Concentrated Name]],2,FALSE),"")</f>
        <v>_ Unique Item - 2077012 - $Acre</v>
      </c>
      <c r="N37" s="1" t="str">
        <f>IFERROR(VLOOKUP(ROWS($M$5:N37),$L$5:$M$7000,2,FALSE),"")</f>
        <v>_ Unique Item - 2077012 - $Acre</v>
      </c>
      <c r="O37" s="1" t="str">
        <f>IFERROR(VLOOKUP(ROWS($O$5:O37),$K$5:$L$7000,2,FALSE),"")</f>
        <v/>
      </c>
    </row>
    <row r="38" spans="2:15" ht="15" customHeight="1" x14ac:dyDescent="0.25">
      <c r="B38" s="178" t="s">
        <v>8106</v>
      </c>
      <c r="C38" s="178" t="s">
        <v>104</v>
      </c>
      <c r="D38" s="178" t="s">
        <v>60</v>
      </c>
      <c r="E38" s="178" t="s">
        <v>61</v>
      </c>
      <c r="F38" s="178" t="s">
        <v>26</v>
      </c>
      <c r="G38" s="1">
        <f>IF(ISNUMBER(Pay_Item_Search_Text),IF(ISNUMBER(IF(FIND(Pay_Item_Search_Text,B38)=1,1, "FALSE")),MAX(G$4:$G37)+1,IF(ISNUMBER(Pay_Item_Search_Text),0,IF(ISNUMBER(SEARCH(Pay_Item_Search_Text,H38)),MAX(G$4:$G37)+1,0))),IF(ISNUMBER(Pay_Item_Search_Text),0,IF(ISNUMBER(SEARCH(Pay_Item_Search_Text,H38)),MAX(G$4:$G37)+1,0)))</f>
        <v>34</v>
      </c>
      <c r="H38" s="1" t="str">
        <f>IF(Table_PayItems[[#This Row],[Description]]="_","_ Unique Item - "&amp;Table_PayItems[[#This Row],[Item]]&amp;" - $"&amp;Table_PayItems[[#This Row],[Unit]],Table_PayItems[[#This Row],[Description]]&amp;" - $"&amp;Table_PayItems[[#This Row],[Unit]])</f>
        <v>_ Unique Item - 2087001 - $Ft</v>
      </c>
      <c r="I38" s="29" t="str">
        <f>IFERROR(VLOOKUP(ROWS($M$5:M38),Table_PayItems[[Search Key]:[Concentrated Name]],2,FALSE),"")</f>
        <v>_ Unique Item - 2087001 - $Ft</v>
      </c>
      <c r="J38" s="1"/>
      <c r="K38" s="1"/>
      <c r="L38" s="22">
        <f>IF(ISNUMBER(SEARCH(Pay_Item_Search_Text_2,M38)),MAX($L$4:L37)+1,0)</f>
        <v>34</v>
      </c>
      <c r="M38" s="1" t="str">
        <f>IFERROR(VLOOKUP(ROWS($M$5:M38),Table_PayItems[[Search Key]:[Concentrated Name]],2,FALSE),"")</f>
        <v>_ Unique Item - 2087001 - $Ft</v>
      </c>
      <c r="N38" s="1" t="str">
        <f>IFERROR(VLOOKUP(ROWS($M$5:N38),$L$5:$M$7000,2,FALSE),"")</f>
        <v>_ Unique Item - 2087001 - $Ft</v>
      </c>
      <c r="O38" s="1" t="str">
        <f>IFERROR(VLOOKUP(ROWS($O$5:O38),$K$5:$L$7000,2,FALSE),"")</f>
        <v/>
      </c>
    </row>
    <row r="39" spans="2:15" ht="15" customHeight="1" x14ac:dyDescent="0.25">
      <c r="B39" s="178" t="s">
        <v>8107</v>
      </c>
      <c r="C39" s="178" t="s">
        <v>123</v>
      </c>
      <c r="D39" s="178" t="s">
        <v>60</v>
      </c>
      <c r="E39" s="178" t="s">
        <v>61</v>
      </c>
      <c r="F39" s="178" t="s">
        <v>26</v>
      </c>
      <c r="G39" s="1">
        <f>IF(ISNUMBER(Pay_Item_Search_Text),IF(ISNUMBER(IF(FIND(Pay_Item_Search_Text,B39)=1,1, "FALSE")),MAX(G$4:$G38)+1,IF(ISNUMBER(Pay_Item_Search_Text),0,IF(ISNUMBER(SEARCH(Pay_Item_Search_Text,H39)),MAX(G$4:$G38)+1,0))),IF(ISNUMBER(Pay_Item_Search_Text),0,IF(ISNUMBER(SEARCH(Pay_Item_Search_Text,H39)),MAX(G$4:$G38)+1,0)))</f>
        <v>35</v>
      </c>
      <c r="H39" s="1" t="str">
        <f>IF(Table_PayItems[[#This Row],[Description]]="_","_ Unique Item - "&amp;Table_PayItems[[#This Row],[Item]]&amp;" - $"&amp;Table_PayItems[[#This Row],[Unit]],Table_PayItems[[#This Row],[Description]]&amp;" - $"&amp;Table_PayItems[[#This Row],[Unit]])</f>
        <v>_ Unique Item - 2087011 - $Syd</v>
      </c>
      <c r="I39" s="29" t="str">
        <f>IFERROR(VLOOKUP(ROWS($M$5:M39),Table_PayItems[[Search Key]:[Concentrated Name]],2,FALSE),"")</f>
        <v>_ Unique Item - 2087011 - $Syd</v>
      </c>
      <c r="J39" s="1"/>
      <c r="K39" s="1"/>
      <c r="L39" s="22">
        <f>IF(ISNUMBER(SEARCH(Pay_Item_Search_Text_2,M39)),MAX($L$4:L38)+1,0)</f>
        <v>35</v>
      </c>
      <c r="M39" s="1" t="str">
        <f>IFERROR(VLOOKUP(ROWS($M$5:M39),Table_PayItems[[Search Key]:[Concentrated Name]],2,FALSE),"")</f>
        <v>_ Unique Item - 2087011 - $Syd</v>
      </c>
      <c r="N39" s="1" t="str">
        <f>IFERROR(VLOOKUP(ROWS($M$5:N39),$L$5:$M$7000,2,FALSE),"")</f>
        <v>_ Unique Item - 2087011 - $Syd</v>
      </c>
      <c r="O39" s="1" t="str">
        <f>IFERROR(VLOOKUP(ROWS($O$5:O39),$K$5:$L$7000,2,FALSE),"")</f>
        <v/>
      </c>
    </row>
    <row r="40" spans="2:15" ht="15" customHeight="1" x14ac:dyDescent="0.25">
      <c r="B40" s="178" t="s">
        <v>8108</v>
      </c>
      <c r="C40" s="178" t="s">
        <v>112</v>
      </c>
      <c r="D40" s="178" t="s">
        <v>60</v>
      </c>
      <c r="E40" s="178" t="s">
        <v>61</v>
      </c>
      <c r="F40" s="178" t="s">
        <v>26</v>
      </c>
      <c r="G40" s="1">
        <f>IF(ISNUMBER(Pay_Item_Search_Text),IF(ISNUMBER(IF(FIND(Pay_Item_Search_Text,B40)=1,1, "FALSE")),MAX(G$4:$G39)+1,IF(ISNUMBER(Pay_Item_Search_Text),0,IF(ISNUMBER(SEARCH(Pay_Item_Search_Text,H40)),MAX(G$4:$G39)+1,0))),IF(ISNUMBER(Pay_Item_Search_Text),0,IF(ISNUMBER(SEARCH(Pay_Item_Search_Text,H40)),MAX(G$4:$G39)+1,0)))</f>
        <v>36</v>
      </c>
      <c r="H40" s="1" t="str">
        <f>IF(Table_PayItems[[#This Row],[Description]]="_","_ Unique Item - "&amp;Table_PayItems[[#This Row],[Item]]&amp;" - $"&amp;Table_PayItems[[#This Row],[Unit]],Table_PayItems[[#This Row],[Description]]&amp;" - $"&amp;Table_PayItems[[#This Row],[Unit]])</f>
        <v>_ Unique Item - 2087021 - $Cyd</v>
      </c>
      <c r="I40" s="29" t="str">
        <f>IFERROR(VLOOKUP(ROWS($M$5:M40),Table_PayItems[[Search Key]:[Concentrated Name]],2,FALSE),"")</f>
        <v>_ Unique Item - 2087021 - $Cyd</v>
      </c>
      <c r="J40" s="1"/>
      <c r="K40" s="1"/>
      <c r="L40" s="22">
        <f>IF(ISNUMBER(SEARCH(Pay_Item_Search_Text_2,M40)),MAX($L$4:L39)+1,0)</f>
        <v>36</v>
      </c>
      <c r="M40" s="1" t="str">
        <f>IFERROR(VLOOKUP(ROWS($M$5:M40),Table_PayItems[[Search Key]:[Concentrated Name]],2,FALSE),"")</f>
        <v>_ Unique Item - 2087021 - $Cyd</v>
      </c>
      <c r="N40" s="1" t="str">
        <f>IFERROR(VLOOKUP(ROWS($M$5:N40),$L$5:$M$7000,2,FALSE),"")</f>
        <v>_ Unique Item - 2087021 - $Cyd</v>
      </c>
      <c r="O40" s="1" t="str">
        <f>IFERROR(VLOOKUP(ROWS($O$5:O40),$K$5:$L$7000,2,FALSE),"")</f>
        <v/>
      </c>
    </row>
    <row r="41" spans="2:15" ht="15" customHeight="1" x14ac:dyDescent="0.25">
      <c r="B41" s="178" t="s">
        <v>8109</v>
      </c>
      <c r="C41" s="178" t="s">
        <v>88</v>
      </c>
      <c r="D41" s="178" t="s">
        <v>60</v>
      </c>
      <c r="E41" s="178" t="s">
        <v>61</v>
      </c>
      <c r="F41" s="178" t="s">
        <v>26</v>
      </c>
      <c r="G41" s="1">
        <f>IF(ISNUMBER(Pay_Item_Search_Text),IF(ISNUMBER(IF(FIND(Pay_Item_Search_Text,B41)=1,1, "FALSE")),MAX(G$4:$G40)+1,IF(ISNUMBER(Pay_Item_Search_Text),0,IF(ISNUMBER(SEARCH(Pay_Item_Search_Text,H41)),MAX(G$4:$G40)+1,0))),IF(ISNUMBER(Pay_Item_Search_Text),0,IF(ISNUMBER(SEARCH(Pay_Item_Search_Text,H41)),MAX(G$4:$G40)+1,0)))</f>
        <v>37</v>
      </c>
      <c r="H41" s="1" t="str">
        <f>IF(Table_PayItems[[#This Row],[Description]]="_","_ Unique Item - "&amp;Table_PayItems[[#This Row],[Item]]&amp;" - $"&amp;Table_PayItems[[#This Row],[Unit]],Table_PayItems[[#This Row],[Description]]&amp;" - $"&amp;Table_PayItems[[#This Row],[Unit]])</f>
        <v>_ Unique Item - 2087050 - $Ea</v>
      </c>
      <c r="I41" s="29" t="str">
        <f>IFERROR(VLOOKUP(ROWS($M$5:M41),Table_PayItems[[Search Key]:[Concentrated Name]],2,FALSE),"")</f>
        <v>_ Unique Item - 2087050 - $Ea</v>
      </c>
      <c r="J41" s="1"/>
      <c r="K41" s="1"/>
      <c r="L41" s="22">
        <f>IF(ISNUMBER(SEARCH(Pay_Item_Search_Text_2,M41)),MAX($L$4:L40)+1,0)</f>
        <v>37</v>
      </c>
      <c r="M41" s="1" t="str">
        <f>IFERROR(VLOOKUP(ROWS($M$5:M41),Table_PayItems[[Search Key]:[Concentrated Name]],2,FALSE),"")</f>
        <v>_ Unique Item - 2087050 - $Ea</v>
      </c>
      <c r="N41" s="1" t="str">
        <f>IFERROR(VLOOKUP(ROWS($M$5:N41),$L$5:$M$7000,2,FALSE),"")</f>
        <v>_ Unique Item - 2087050 - $Ea</v>
      </c>
      <c r="O41" s="1" t="str">
        <f>IFERROR(VLOOKUP(ROWS($O$5:O41),$K$5:$L$7000,2,FALSE),"")</f>
        <v/>
      </c>
    </row>
    <row r="42" spans="2:15" ht="15" customHeight="1" x14ac:dyDescent="0.25">
      <c r="B42" s="178" t="s">
        <v>8110</v>
      </c>
      <c r="C42" s="178" t="s">
        <v>16</v>
      </c>
      <c r="D42" s="178" t="s">
        <v>60</v>
      </c>
      <c r="E42" s="178" t="s">
        <v>61</v>
      </c>
      <c r="F42" s="178" t="s">
        <v>26</v>
      </c>
      <c r="G42" s="1">
        <f>IF(ISNUMBER(Pay_Item_Search_Text),IF(ISNUMBER(IF(FIND(Pay_Item_Search_Text,B42)=1,1, "FALSE")),MAX(G$4:$G41)+1,IF(ISNUMBER(Pay_Item_Search_Text),0,IF(ISNUMBER(SEARCH(Pay_Item_Search_Text,H42)),MAX(G$4:$G41)+1,0))),IF(ISNUMBER(Pay_Item_Search_Text),0,IF(ISNUMBER(SEARCH(Pay_Item_Search_Text,H42)),MAX(G$4:$G41)+1,0)))</f>
        <v>38</v>
      </c>
      <c r="H42" s="1" t="str">
        <f>IF(Table_PayItems[[#This Row],[Description]]="_","_ Unique Item - "&amp;Table_PayItems[[#This Row],[Item]]&amp;" - $"&amp;Table_PayItems[[#This Row],[Unit]],Table_PayItems[[#This Row],[Description]]&amp;" - $"&amp;Table_PayItems[[#This Row],[Unit]])</f>
        <v>_ Unique Item - 2087051 - $LSUM</v>
      </c>
      <c r="I42" s="29" t="str">
        <f>IFERROR(VLOOKUP(ROWS($M$5:M42),Table_PayItems[[Search Key]:[Concentrated Name]],2,FALSE),"")</f>
        <v>_ Unique Item - 2087051 - $LSUM</v>
      </c>
      <c r="J42" s="1"/>
      <c r="K42" s="1"/>
      <c r="L42" s="22">
        <f>IF(ISNUMBER(SEARCH(Pay_Item_Search_Text_2,M42)),MAX($L$4:L41)+1,0)</f>
        <v>38</v>
      </c>
      <c r="M42" s="1" t="str">
        <f>IFERROR(VLOOKUP(ROWS($M$5:M42),Table_PayItems[[Search Key]:[Concentrated Name]],2,FALSE),"")</f>
        <v>_ Unique Item - 2087051 - $LSUM</v>
      </c>
      <c r="N42" s="1" t="str">
        <f>IFERROR(VLOOKUP(ROWS($M$5:N42),$L$5:$M$7000,2,FALSE),"")</f>
        <v>_ Unique Item - 2087051 - $LSUM</v>
      </c>
      <c r="O42" s="1" t="str">
        <f>IFERROR(VLOOKUP(ROWS($O$5:O42),$K$5:$L$7000,2,FALSE),"")</f>
        <v/>
      </c>
    </row>
    <row r="43" spans="2:15" ht="15" customHeight="1" x14ac:dyDescent="0.25">
      <c r="B43" s="178" t="s">
        <v>8112</v>
      </c>
      <c r="C43" s="178" t="s">
        <v>16</v>
      </c>
      <c r="D43" s="178" t="s">
        <v>60</v>
      </c>
      <c r="E43" s="178" t="s">
        <v>61</v>
      </c>
      <c r="F43" s="178" t="s">
        <v>26</v>
      </c>
      <c r="G43" s="1">
        <f>IF(ISNUMBER(Pay_Item_Search_Text),IF(ISNUMBER(IF(FIND(Pay_Item_Search_Text,B43)=1,1, "FALSE")),MAX(G$4:$G42)+1,IF(ISNUMBER(Pay_Item_Search_Text),0,IF(ISNUMBER(SEARCH(Pay_Item_Search_Text,H43)),MAX(G$4:$G42)+1,0))),IF(ISNUMBER(Pay_Item_Search_Text),0,IF(ISNUMBER(SEARCH(Pay_Item_Search_Text,H43)),MAX(G$4:$G42)+1,0)))</f>
        <v>39</v>
      </c>
      <c r="H43" s="1" t="str">
        <f>IF(Table_PayItems[[#This Row],[Description]]="_","_ Unique Item - "&amp;Table_PayItems[[#This Row],[Item]]&amp;" - $"&amp;Table_PayItems[[#This Row],[Unit]],Table_PayItems[[#This Row],[Description]]&amp;" - $"&amp;Table_PayItems[[#This Row],[Unit]])</f>
        <v>_ Unique Item - 2097051 - $LSUM</v>
      </c>
      <c r="I43" s="29" t="str">
        <f>IFERROR(VLOOKUP(ROWS($M$5:M43),Table_PayItems[[Search Key]:[Concentrated Name]],2,FALSE),"")</f>
        <v>_ Unique Item - 2097051 - $LSUM</v>
      </c>
      <c r="J43" s="1"/>
      <c r="K43" s="1"/>
      <c r="L43" s="22">
        <f>IF(ISNUMBER(SEARCH(Pay_Item_Search_Text_2,M43)),MAX($L$4:L42)+1,0)</f>
        <v>39</v>
      </c>
      <c r="M43" s="1" t="str">
        <f>IFERROR(VLOOKUP(ROWS($M$5:M43),Table_PayItems[[Search Key]:[Concentrated Name]],2,FALSE),"")</f>
        <v>_ Unique Item - 2097051 - $LSUM</v>
      </c>
      <c r="N43" s="1" t="str">
        <f>IFERROR(VLOOKUP(ROWS($M$5:N43),$L$5:$M$7000,2,FALSE),"")</f>
        <v>_ Unique Item - 2097051 - $LSUM</v>
      </c>
      <c r="O43" s="1" t="str">
        <f>IFERROR(VLOOKUP(ROWS($O$5:O43),$K$5:$L$7000,2,FALSE),"")</f>
        <v/>
      </c>
    </row>
    <row r="44" spans="2:15" ht="15" customHeight="1" x14ac:dyDescent="0.25">
      <c r="B44" s="178" t="s">
        <v>8115</v>
      </c>
      <c r="C44" s="178" t="s">
        <v>112</v>
      </c>
      <c r="D44" s="178" t="s">
        <v>60</v>
      </c>
      <c r="E44" s="178" t="s">
        <v>61</v>
      </c>
      <c r="F44" s="178" t="s">
        <v>26</v>
      </c>
      <c r="G44" s="1">
        <f>IF(ISNUMBER(Pay_Item_Search_Text),IF(ISNUMBER(IF(FIND(Pay_Item_Search_Text,B44)=1,1, "FALSE")),MAX(G$4:$G43)+1,IF(ISNUMBER(Pay_Item_Search_Text),0,IF(ISNUMBER(SEARCH(Pay_Item_Search_Text,H44)),MAX(G$4:$G43)+1,0))),IF(ISNUMBER(Pay_Item_Search_Text),0,IF(ISNUMBER(SEARCH(Pay_Item_Search_Text,H44)),MAX(G$4:$G43)+1,0)))</f>
        <v>40</v>
      </c>
      <c r="H44" s="1" t="str">
        <f>IF(Table_PayItems[[#This Row],[Description]]="_","_ Unique Item - "&amp;Table_PayItems[[#This Row],[Item]]&amp;" - $"&amp;Table_PayItems[[#This Row],[Unit]],Table_PayItems[[#This Row],[Description]]&amp;" - $"&amp;Table_PayItems[[#This Row],[Unit]])</f>
        <v>_ Unique Item - 3017021 - $Cyd</v>
      </c>
      <c r="I44" s="29" t="str">
        <f>IFERROR(VLOOKUP(ROWS($M$5:M44),Table_PayItems[[Search Key]:[Concentrated Name]],2,FALSE),"")</f>
        <v>_ Unique Item - 3017021 - $Cyd</v>
      </c>
      <c r="J44" s="1"/>
      <c r="K44" s="1"/>
      <c r="L44" s="22">
        <f>IF(ISNUMBER(SEARCH(Pay_Item_Search_Text_2,M44)),MAX($L$4:L43)+1,0)</f>
        <v>40</v>
      </c>
      <c r="M44" s="1" t="str">
        <f>IFERROR(VLOOKUP(ROWS($M$5:M44),Table_PayItems[[Search Key]:[Concentrated Name]],2,FALSE),"")</f>
        <v>_ Unique Item - 3017021 - $Cyd</v>
      </c>
      <c r="N44" s="1" t="str">
        <f>IFERROR(VLOOKUP(ROWS($M$5:N44),$L$5:$M$7000,2,FALSE),"")</f>
        <v>_ Unique Item - 3017021 - $Cyd</v>
      </c>
      <c r="O44" s="1" t="str">
        <f>IFERROR(VLOOKUP(ROWS($O$5:O44),$K$5:$L$7000,2,FALSE),"")</f>
        <v/>
      </c>
    </row>
    <row r="45" spans="2:15" ht="15" customHeight="1" x14ac:dyDescent="0.25">
      <c r="B45" s="178" t="s">
        <v>8130</v>
      </c>
      <c r="C45" s="178" t="s">
        <v>84</v>
      </c>
      <c r="D45" s="178" t="s">
        <v>60</v>
      </c>
      <c r="E45" s="178" t="s">
        <v>61</v>
      </c>
      <c r="F45" s="178" t="s">
        <v>26</v>
      </c>
      <c r="G45" s="1">
        <f>IF(ISNUMBER(Pay_Item_Search_Text),IF(ISNUMBER(IF(FIND(Pay_Item_Search_Text,B45)=1,1, "FALSE")),MAX(G$4:$G44)+1,IF(ISNUMBER(Pay_Item_Search_Text),0,IF(ISNUMBER(SEARCH(Pay_Item_Search_Text,H45)),MAX(G$4:$G44)+1,0))),IF(ISNUMBER(Pay_Item_Search_Text),0,IF(ISNUMBER(SEARCH(Pay_Item_Search_Text,H45)),MAX(G$4:$G44)+1,0)))</f>
        <v>41</v>
      </c>
      <c r="H45" s="1" t="str">
        <f>IF(Table_PayItems[[#This Row],[Description]]="_","_ Unique Item - "&amp;Table_PayItems[[#This Row],[Item]]&amp;" - $"&amp;Table_PayItems[[#This Row],[Unit]],Table_PayItems[[#This Row],[Description]]&amp;" - $"&amp;Table_PayItems[[#This Row],[Unit]])</f>
        <v>_ Unique Item - 3027002 - $Sta</v>
      </c>
      <c r="I45" s="29" t="str">
        <f>IFERROR(VLOOKUP(ROWS($M$5:M45),Table_PayItems[[Search Key]:[Concentrated Name]],2,FALSE),"")</f>
        <v>_ Unique Item - 3027002 - $Sta</v>
      </c>
      <c r="J45" s="1"/>
      <c r="K45" s="1"/>
      <c r="L45" s="22">
        <f>IF(ISNUMBER(SEARCH(Pay_Item_Search_Text_2,M45)),MAX($L$4:L44)+1,0)</f>
        <v>41</v>
      </c>
      <c r="M45" s="1" t="str">
        <f>IFERROR(VLOOKUP(ROWS($M$5:M45),Table_PayItems[[Search Key]:[Concentrated Name]],2,FALSE),"")</f>
        <v>_ Unique Item - 3027002 - $Sta</v>
      </c>
      <c r="N45" s="1" t="str">
        <f>IFERROR(VLOOKUP(ROWS($M$5:N45),$L$5:$M$7000,2,FALSE),"")</f>
        <v>_ Unique Item - 3027002 - $Sta</v>
      </c>
      <c r="O45" s="1" t="str">
        <f>IFERROR(VLOOKUP(ROWS($O$5:O45),$K$5:$L$7000,2,FALSE),"")</f>
        <v/>
      </c>
    </row>
    <row r="46" spans="2:15" ht="15" customHeight="1" x14ac:dyDescent="0.25">
      <c r="B46" s="178" t="s">
        <v>8131</v>
      </c>
      <c r="C46" s="178" t="s">
        <v>123</v>
      </c>
      <c r="D46" s="178" t="s">
        <v>60</v>
      </c>
      <c r="E46" s="178" t="s">
        <v>61</v>
      </c>
      <c r="F46" s="178" t="s">
        <v>26</v>
      </c>
      <c r="G46" s="1">
        <f>IF(ISNUMBER(Pay_Item_Search_Text),IF(ISNUMBER(IF(FIND(Pay_Item_Search_Text,B46)=1,1, "FALSE")),MAX(G$4:$G45)+1,IF(ISNUMBER(Pay_Item_Search_Text),0,IF(ISNUMBER(SEARCH(Pay_Item_Search_Text,H46)),MAX(G$4:$G45)+1,0))),IF(ISNUMBER(Pay_Item_Search_Text),0,IF(ISNUMBER(SEARCH(Pay_Item_Search_Text,H46)),MAX(G$4:$G45)+1,0)))</f>
        <v>42</v>
      </c>
      <c r="H46" s="1" t="str">
        <f>IF(Table_PayItems[[#This Row],[Description]]="_","_ Unique Item - "&amp;Table_PayItems[[#This Row],[Item]]&amp;" - $"&amp;Table_PayItems[[#This Row],[Unit]],Table_PayItems[[#This Row],[Description]]&amp;" - $"&amp;Table_PayItems[[#This Row],[Unit]])</f>
        <v>_ Unique Item - 3027011 - $Syd</v>
      </c>
      <c r="I46" s="29" t="str">
        <f>IFERROR(VLOOKUP(ROWS($M$5:M46),Table_PayItems[[Search Key]:[Concentrated Name]],2,FALSE),"")</f>
        <v>_ Unique Item - 3027011 - $Syd</v>
      </c>
      <c r="J46" s="1"/>
      <c r="K46" s="1"/>
      <c r="L46" s="22">
        <f>IF(ISNUMBER(SEARCH(Pay_Item_Search_Text_2,M46)),MAX($L$4:L45)+1,0)</f>
        <v>42</v>
      </c>
      <c r="M46" s="1" t="str">
        <f>IFERROR(VLOOKUP(ROWS($M$5:M46),Table_PayItems[[Search Key]:[Concentrated Name]],2,FALSE),"")</f>
        <v>_ Unique Item - 3027011 - $Syd</v>
      </c>
      <c r="N46" s="1" t="str">
        <f>IFERROR(VLOOKUP(ROWS($M$5:N46),$L$5:$M$7000,2,FALSE),"")</f>
        <v>_ Unique Item - 3027011 - $Syd</v>
      </c>
      <c r="O46" s="1" t="str">
        <f>IFERROR(VLOOKUP(ROWS($O$5:O46),$K$5:$L$7000,2,FALSE),"")</f>
        <v/>
      </c>
    </row>
    <row r="47" spans="2:15" ht="15" customHeight="1" x14ac:dyDescent="0.25">
      <c r="B47" s="178" t="s">
        <v>8132</v>
      </c>
      <c r="C47" s="178" t="s">
        <v>112</v>
      </c>
      <c r="D47" s="178" t="s">
        <v>60</v>
      </c>
      <c r="E47" s="178" t="s">
        <v>61</v>
      </c>
      <c r="F47" s="178" t="s">
        <v>26</v>
      </c>
      <c r="G47" s="1">
        <f>IF(ISNUMBER(Pay_Item_Search_Text),IF(ISNUMBER(IF(FIND(Pay_Item_Search_Text,B47)=1,1, "FALSE")),MAX(G$4:$G46)+1,IF(ISNUMBER(Pay_Item_Search_Text),0,IF(ISNUMBER(SEARCH(Pay_Item_Search_Text,H47)),MAX(G$4:$G46)+1,0))),IF(ISNUMBER(Pay_Item_Search_Text),0,IF(ISNUMBER(SEARCH(Pay_Item_Search_Text,H47)),MAX(G$4:$G46)+1,0)))</f>
        <v>43</v>
      </c>
      <c r="H47" s="1" t="str">
        <f>IF(Table_PayItems[[#This Row],[Description]]="_","_ Unique Item - "&amp;Table_PayItems[[#This Row],[Item]]&amp;" - $"&amp;Table_PayItems[[#This Row],[Unit]],Table_PayItems[[#This Row],[Description]]&amp;" - $"&amp;Table_PayItems[[#This Row],[Unit]])</f>
        <v>_ Unique Item - 3027021 - $Cyd</v>
      </c>
      <c r="I47" s="29" t="str">
        <f>IFERROR(VLOOKUP(ROWS($M$5:M47),Table_PayItems[[Search Key]:[Concentrated Name]],2,FALSE),"")</f>
        <v>_ Unique Item - 3027021 - $Cyd</v>
      </c>
      <c r="J47" s="1"/>
      <c r="K47" s="1"/>
      <c r="L47" s="22">
        <f>IF(ISNUMBER(SEARCH(Pay_Item_Search_Text_2,M47)),MAX($L$4:L46)+1,0)</f>
        <v>43</v>
      </c>
      <c r="M47" s="1" t="str">
        <f>IFERROR(VLOOKUP(ROWS($M$5:M47),Table_PayItems[[Search Key]:[Concentrated Name]],2,FALSE),"")</f>
        <v>_ Unique Item - 3027021 - $Cyd</v>
      </c>
      <c r="N47" s="1" t="str">
        <f>IFERROR(VLOOKUP(ROWS($M$5:N47),$L$5:$M$7000,2,FALSE),"")</f>
        <v>_ Unique Item - 3027021 - $Cyd</v>
      </c>
      <c r="O47" s="1" t="str">
        <f>IFERROR(VLOOKUP(ROWS($O$5:O47),$K$5:$L$7000,2,FALSE),"")</f>
        <v/>
      </c>
    </row>
    <row r="48" spans="2:15" ht="15" customHeight="1" x14ac:dyDescent="0.25">
      <c r="B48" s="178" t="s">
        <v>8133</v>
      </c>
      <c r="C48" s="178" t="s">
        <v>189</v>
      </c>
      <c r="D48" s="178" t="s">
        <v>60</v>
      </c>
      <c r="E48" s="178" t="s">
        <v>61</v>
      </c>
      <c r="F48" s="178" t="s">
        <v>26</v>
      </c>
      <c r="G48" s="1">
        <f>IF(ISNUMBER(Pay_Item_Search_Text),IF(ISNUMBER(IF(FIND(Pay_Item_Search_Text,B48)=1,1, "FALSE")),MAX(G$4:$G47)+1,IF(ISNUMBER(Pay_Item_Search_Text),0,IF(ISNUMBER(SEARCH(Pay_Item_Search_Text,H48)),MAX(G$4:$G47)+1,0))),IF(ISNUMBER(Pay_Item_Search_Text),0,IF(ISNUMBER(SEARCH(Pay_Item_Search_Text,H48)),MAX(G$4:$G47)+1,0)))</f>
        <v>44</v>
      </c>
      <c r="H48" s="1" t="str">
        <f>IF(Table_PayItems[[#This Row],[Description]]="_","_ Unique Item - "&amp;Table_PayItems[[#This Row],[Item]]&amp;" - $"&amp;Table_PayItems[[#This Row],[Unit]],Table_PayItems[[#This Row],[Description]]&amp;" - $"&amp;Table_PayItems[[#This Row],[Unit]])</f>
        <v>_ Unique Item - 3027031 - $Ton</v>
      </c>
      <c r="I48" s="29" t="str">
        <f>IFERROR(VLOOKUP(ROWS($M$5:M48),Table_PayItems[[Search Key]:[Concentrated Name]],2,FALSE),"")</f>
        <v>_ Unique Item - 3027031 - $Ton</v>
      </c>
      <c r="J48" s="1"/>
      <c r="K48" s="1"/>
      <c r="L48" s="22">
        <f>IF(ISNUMBER(SEARCH(Pay_Item_Search_Text_2,M48)),MAX($L$4:L47)+1,0)</f>
        <v>44</v>
      </c>
      <c r="M48" s="1" t="str">
        <f>IFERROR(VLOOKUP(ROWS($M$5:M48),Table_PayItems[[Search Key]:[Concentrated Name]],2,FALSE),"")</f>
        <v>_ Unique Item - 3027031 - $Ton</v>
      </c>
      <c r="N48" s="1" t="str">
        <f>IFERROR(VLOOKUP(ROWS($M$5:N48),$L$5:$M$7000,2,FALSE),"")</f>
        <v>_ Unique Item - 3027031 - $Ton</v>
      </c>
      <c r="O48" s="1" t="str">
        <f>IFERROR(VLOOKUP(ROWS($O$5:O48),$K$5:$L$7000,2,FALSE),"")</f>
        <v/>
      </c>
    </row>
    <row r="49" spans="2:15" ht="15" customHeight="1" x14ac:dyDescent="0.25">
      <c r="B49" s="178" t="s">
        <v>8140</v>
      </c>
      <c r="C49" s="178" t="s">
        <v>123</v>
      </c>
      <c r="D49" s="178" t="s">
        <v>60</v>
      </c>
      <c r="E49" s="178" t="s">
        <v>61</v>
      </c>
      <c r="F49" s="178" t="s">
        <v>26</v>
      </c>
      <c r="G49" s="1">
        <f>IF(ISNUMBER(Pay_Item_Search_Text),IF(ISNUMBER(IF(FIND(Pay_Item_Search_Text,B49)=1,1, "FALSE")),MAX(G$4:$G48)+1,IF(ISNUMBER(Pay_Item_Search_Text),0,IF(ISNUMBER(SEARCH(Pay_Item_Search_Text,H49)),MAX(G$4:$G48)+1,0))),IF(ISNUMBER(Pay_Item_Search_Text),0,IF(ISNUMBER(SEARCH(Pay_Item_Search_Text,H49)),MAX(G$4:$G48)+1,0)))</f>
        <v>45</v>
      </c>
      <c r="H49" s="1" t="str">
        <f>IF(Table_PayItems[[#This Row],[Description]]="_","_ Unique Item - "&amp;Table_PayItems[[#This Row],[Item]]&amp;" - $"&amp;Table_PayItems[[#This Row],[Unit]],Table_PayItems[[#This Row],[Description]]&amp;" - $"&amp;Table_PayItems[[#This Row],[Unit]])</f>
        <v>_ Unique Item - 3037011 - $Syd</v>
      </c>
      <c r="I49" s="29" t="str">
        <f>IFERROR(VLOOKUP(ROWS($M$5:M49),Table_PayItems[[Search Key]:[Concentrated Name]],2,FALSE),"")</f>
        <v>_ Unique Item - 3037011 - $Syd</v>
      </c>
      <c r="J49" s="1"/>
      <c r="K49" s="1"/>
      <c r="L49" s="22">
        <f>IF(ISNUMBER(SEARCH(Pay_Item_Search_Text_2,M49)),MAX($L$4:L48)+1,0)</f>
        <v>45</v>
      </c>
      <c r="M49" s="1" t="str">
        <f>IFERROR(VLOOKUP(ROWS($M$5:M49),Table_PayItems[[Search Key]:[Concentrated Name]],2,FALSE),"")</f>
        <v>_ Unique Item - 3037011 - $Syd</v>
      </c>
      <c r="N49" s="1" t="str">
        <f>IFERROR(VLOOKUP(ROWS($M$5:N49),$L$5:$M$7000,2,FALSE),"")</f>
        <v>_ Unique Item - 3037011 - $Syd</v>
      </c>
      <c r="O49" s="1" t="str">
        <f>IFERROR(VLOOKUP(ROWS($O$5:O49),$K$5:$L$7000,2,FALSE),"")</f>
        <v/>
      </c>
    </row>
    <row r="50" spans="2:15" ht="15" customHeight="1" x14ac:dyDescent="0.25">
      <c r="B50" s="178" t="s">
        <v>8141</v>
      </c>
      <c r="C50" s="178" t="s">
        <v>112</v>
      </c>
      <c r="D50" s="178" t="s">
        <v>60</v>
      </c>
      <c r="E50" s="178" t="s">
        <v>61</v>
      </c>
      <c r="F50" s="178" t="s">
        <v>26</v>
      </c>
      <c r="G50" s="1">
        <f>IF(ISNUMBER(Pay_Item_Search_Text),IF(ISNUMBER(IF(FIND(Pay_Item_Search_Text,B50)=1,1, "FALSE")),MAX(G$4:$G49)+1,IF(ISNUMBER(Pay_Item_Search_Text),0,IF(ISNUMBER(SEARCH(Pay_Item_Search_Text,H50)),MAX(G$4:$G49)+1,0))),IF(ISNUMBER(Pay_Item_Search_Text),0,IF(ISNUMBER(SEARCH(Pay_Item_Search_Text,H50)),MAX(G$4:$G49)+1,0)))</f>
        <v>46</v>
      </c>
      <c r="H50" s="1" t="str">
        <f>IF(Table_PayItems[[#This Row],[Description]]="_","_ Unique Item - "&amp;Table_PayItems[[#This Row],[Item]]&amp;" - $"&amp;Table_PayItems[[#This Row],[Unit]],Table_PayItems[[#This Row],[Description]]&amp;" - $"&amp;Table_PayItems[[#This Row],[Unit]])</f>
        <v>_ Unique Item - 3037021 - $Cyd</v>
      </c>
      <c r="I50" s="29" t="str">
        <f>IFERROR(VLOOKUP(ROWS($M$5:M50),Table_PayItems[[Search Key]:[Concentrated Name]],2,FALSE),"")</f>
        <v>_ Unique Item - 3037021 - $Cyd</v>
      </c>
      <c r="J50" s="1"/>
      <c r="K50" s="1"/>
      <c r="L50" s="22">
        <f>IF(ISNUMBER(SEARCH(Pay_Item_Search_Text_2,M50)),MAX($L$4:L49)+1,0)</f>
        <v>46</v>
      </c>
      <c r="M50" s="1" t="str">
        <f>IFERROR(VLOOKUP(ROWS($M$5:M50),Table_PayItems[[Search Key]:[Concentrated Name]],2,FALSE),"")</f>
        <v>_ Unique Item - 3037021 - $Cyd</v>
      </c>
      <c r="N50" s="1" t="str">
        <f>IFERROR(VLOOKUP(ROWS($M$5:N50),$L$5:$M$7000,2,FALSE),"")</f>
        <v>_ Unique Item - 3037021 - $Cyd</v>
      </c>
      <c r="O50" s="1" t="str">
        <f>IFERROR(VLOOKUP(ROWS($O$5:O50),$K$5:$L$7000,2,FALSE),"")</f>
        <v/>
      </c>
    </row>
    <row r="51" spans="2:15" ht="15" customHeight="1" x14ac:dyDescent="0.25">
      <c r="B51" s="178" t="s">
        <v>8145</v>
      </c>
      <c r="C51" s="178" t="s">
        <v>104</v>
      </c>
      <c r="D51" s="178" t="s">
        <v>60</v>
      </c>
      <c r="E51" s="178" t="s">
        <v>61</v>
      </c>
      <c r="F51" s="178" t="s">
        <v>26</v>
      </c>
      <c r="G51" s="1">
        <f>IF(ISNUMBER(Pay_Item_Search_Text),IF(ISNUMBER(IF(FIND(Pay_Item_Search_Text,B51)=1,1, "FALSE")),MAX(G$4:$G50)+1,IF(ISNUMBER(Pay_Item_Search_Text),0,IF(ISNUMBER(SEARCH(Pay_Item_Search_Text,H51)),MAX(G$4:$G50)+1,0))),IF(ISNUMBER(Pay_Item_Search_Text),0,IF(ISNUMBER(SEARCH(Pay_Item_Search_Text,H51)),MAX(G$4:$G50)+1,0)))</f>
        <v>47</v>
      </c>
      <c r="H51" s="1" t="str">
        <f>IF(Table_PayItems[[#This Row],[Description]]="_","_ Unique Item - "&amp;Table_PayItems[[#This Row],[Item]]&amp;" - $"&amp;Table_PayItems[[#This Row],[Unit]],Table_PayItems[[#This Row],[Description]]&amp;" - $"&amp;Table_PayItems[[#This Row],[Unit]])</f>
        <v>_ Unique Item - 3047001 - $Ft</v>
      </c>
      <c r="I51" s="29" t="str">
        <f>IFERROR(VLOOKUP(ROWS($M$5:M51),Table_PayItems[[Search Key]:[Concentrated Name]],2,FALSE),"")</f>
        <v>_ Unique Item - 3047001 - $Ft</v>
      </c>
      <c r="J51" s="1"/>
      <c r="K51" s="1"/>
      <c r="L51" s="22">
        <f>IF(ISNUMBER(SEARCH(Pay_Item_Search_Text_2,M51)),MAX($L$4:L50)+1,0)</f>
        <v>47</v>
      </c>
      <c r="M51" s="1" t="str">
        <f>IFERROR(VLOOKUP(ROWS($M$5:M51),Table_PayItems[[Search Key]:[Concentrated Name]],2,FALSE),"")</f>
        <v>_ Unique Item - 3047001 - $Ft</v>
      </c>
      <c r="N51" s="1" t="str">
        <f>IFERROR(VLOOKUP(ROWS($M$5:N51),$L$5:$M$7000,2,FALSE),"")</f>
        <v>_ Unique Item - 3047001 - $Ft</v>
      </c>
      <c r="O51" s="1" t="str">
        <f>IFERROR(VLOOKUP(ROWS($O$5:O51),$K$5:$L$7000,2,FALSE),"")</f>
        <v/>
      </c>
    </row>
    <row r="52" spans="2:15" ht="15" customHeight="1" x14ac:dyDescent="0.25">
      <c r="B52" s="178" t="s">
        <v>8146</v>
      </c>
      <c r="C52" s="178" t="s">
        <v>123</v>
      </c>
      <c r="D52" s="178" t="s">
        <v>60</v>
      </c>
      <c r="E52" s="178" t="s">
        <v>61</v>
      </c>
      <c r="F52" s="178" t="s">
        <v>26</v>
      </c>
      <c r="G52" s="1">
        <f>IF(ISNUMBER(Pay_Item_Search_Text),IF(ISNUMBER(IF(FIND(Pay_Item_Search_Text,B52)=1,1, "FALSE")),MAX(G$4:$G51)+1,IF(ISNUMBER(Pay_Item_Search_Text),0,IF(ISNUMBER(SEARCH(Pay_Item_Search_Text,H52)),MAX(G$4:$G51)+1,0))),IF(ISNUMBER(Pay_Item_Search_Text),0,IF(ISNUMBER(SEARCH(Pay_Item_Search_Text,H52)),MAX(G$4:$G51)+1,0)))</f>
        <v>48</v>
      </c>
      <c r="H52" s="1" t="str">
        <f>IF(Table_PayItems[[#This Row],[Description]]="_","_ Unique Item - "&amp;Table_PayItems[[#This Row],[Item]]&amp;" - $"&amp;Table_PayItems[[#This Row],[Unit]],Table_PayItems[[#This Row],[Description]]&amp;" - $"&amp;Table_PayItems[[#This Row],[Unit]])</f>
        <v>_ Unique Item - 3047011 - $Syd</v>
      </c>
      <c r="I52" s="29" t="str">
        <f>IFERROR(VLOOKUP(ROWS($M$5:M52),Table_PayItems[[Search Key]:[Concentrated Name]],2,FALSE),"")</f>
        <v>_ Unique Item - 3047011 - $Syd</v>
      </c>
      <c r="J52" s="1"/>
      <c r="K52" s="1"/>
      <c r="L52" s="22">
        <f>IF(ISNUMBER(SEARCH(Pay_Item_Search_Text_2,M52)),MAX($L$4:L51)+1,0)</f>
        <v>48</v>
      </c>
      <c r="M52" s="1" t="str">
        <f>IFERROR(VLOOKUP(ROWS($M$5:M52),Table_PayItems[[Search Key]:[Concentrated Name]],2,FALSE),"")</f>
        <v>_ Unique Item - 3047011 - $Syd</v>
      </c>
      <c r="N52" s="1" t="str">
        <f>IFERROR(VLOOKUP(ROWS($M$5:N52),$L$5:$M$7000,2,FALSE),"")</f>
        <v>_ Unique Item - 3047011 - $Syd</v>
      </c>
      <c r="O52" s="1" t="str">
        <f>IFERROR(VLOOKUP(ROWS($O$5:O52),$K$5:$L$7000,2,FALSE),"")</f>
        <v/>
      </c>
    </row>
    <row r="53" spans="2:15" ht="15" customHeight="1" x14ac:dyDescent="0.25">
      <c r="B53" s="178" t="s">
        <v>8147</v>
      </c>
      <c r="C53" s="178" t="s">
        <v>189</v>
      </c>
      <c r="D53" s="178" t="s">
        <v>60</v>
      </c>
      <c r="E53" s="178" t="s">
        <v>61</v>
      </c>
      <c r="F53" s="178" t="s">
        <v>26</v>
      </c>
      <c r="G53" s="1">
        <f>IF(ISNUMBER(Pay_Item_Search_Text),IF(ISNUMBER(IF(FIND(Pay_Item_Search_Text,B53)=1,1, "FALSE")),MAX(G$4:$G52)+1,IF(ISNUMBER(Pay_Item_Search_Text),0,IF(ISNUMBER(SEARCH(Pay_Item_Search_Text,H53)),MAX(G$4:$G52)+1,0))),IF(ISNUMBER(Pay_Item_Search_Text),0,IF(ISNUMBER(SEARCH(Pay_Item_Search_Text,H53)),MAX(G$4:$G52)+1,0)))</f>
        <v>49</v>
      </c>
      <c r="H53" s="1" t="str">
        <f>IF(Table_PayItems[[#This Row],[Description]]="_","_ Unique Item - "&amp;Table_PayItems[[#This Row],[Item]]&amp;" - $"&amp;Table_PayItems[[#This Row],[Unit]],Table_PayItems[[#This Row],[Description]]&amp;" - $"&amp;Table_PayItems[[#This Row],[Unit]])</f>
        <v>_ Unique Item - 3047031 - $Ton</v>
      </c>
      <c r="I53" s="29" t="str">
        <f>IFERROR(VLOOKUP(ROWS($M$5:M53),Table_PayItems[[Search Key]:[Concentrated Name]],2,FALSE),"")</f>
        <v>_ Unique Item - 3047031 - $Ton</v>
      </c>
      <c r="J53" s="1"/>
      <c r="K53" s="1"/>
      <c r="L53" s="22">
        <f>IF(ISNUMBER(SEARCH(Pay_Item_Search_Text_2,M53)),MAX($L$4:L52)+1,0)</f>
        <v>49</v>
      </c>
      <c r="M53" s="1" t="str">
        <f>IFERROR(VLOOKUP(ROWS($M$5:M53),Table_PayItems[[Search Key]:[Concentrated Name]],2,FALSE),"")</f>
        <v>_ Unique Item - 3047031 - $Ton</v>
      </c>
      <c r="N53" s="1" t="str">
        <f>IFERROR(VLOOKUP(ROWS($M$5:N53),$L$5:$M$7000,2,FALSE),"")</f>
        <v>_ Unique Item - 3047031 - $Ton</v>
      </c>
      <c r="O53" s="1" t="str">
        <f>IFERROR(VLOOKUP(ROWS($O$5:O53),$K$5:$L$7000,2,FALSE),"")</f>
        <v/>
      </c>
    </row>
    <row r="54" spans="2:15" ht="15" customHeight="1" x14ac:dyDescent="0.25">
      <c r="B54" s="178" t="s">
        <v>8151</v>
      </c>
      <c r="C54" s="178" t="s">
        <v>123</v>
      </c>
      <c r="D54" s="178" t="s">
        <v>60</v>
      </c>
      <c r="E54" s="178" t="s">
        <v>61</v>
      </c>
      <c r="F54" s="178" t="s">
        <v>26</v>
      </c>
      <c r="G54" s="1">
        <f>IF(ISNUMBER(Pay_Item_Search_Text),IF(ISNUMBER(IF(FIND(Pay_Item_Search_Text,B54)=1,1, "FALSE")),MAX(G$4:$G53)+1,IF(ISNUMBER(Pay_Item_Search_Text),0,IF(ISNUMBER(SEARCH(Pay_Item_Search_Text,H54)),MAX(G$4:$G53)+1,0))),IF(ISNUMBER(Pay_Item_Search_Text),0,IF(ISNUMBER(SEARCH(Pay_Item_Search_Text,H54)),MAX(G$4:$G53)+1,0)))</f>
        <v>50</v>
      </c>
      <c r="H54" s="1" t="str">
        <f>IF(Table_PayItems[[#This Row],[Description]]="_","_ Unique Item - "&amp;Table_PayItems[[#This Row],[Item]]&amp;" - $"&amp;Table_PayItems[[#This Row],[Unit]],Table_PayItems[[#This Row],[Description]]&amp;" - $"&amp;Table_PayItems[[#This Row],[Unit]])</f>
        <v>_ Unique Item - 3057011 - $Syd</v>
      </c>
      <c r="I54" s="29" t="str">
        <f>IFERROR(VLOOKUP(ROWS($M$5:M54),Table_PayItems[[Search Key]:[Concentrated Name]],2,FALSE),"")</f>
        <v>_ Unique Item - 3057011 - $Syd</v>
      </c>
      <c r="J54" s="1"/>
      <c r="K54" s="1"/>
      <c r="L54" s="22">
        <f>IF(ISNUMBER(SEARCH(Pay_Item_Search_Text_2,M54)),MAX($L$4:L53)+1,0)</f>
        <v>50</v>
      </c>
      <c r="M54" s="1" t="str">
        <f>IFERROR(VLOOKUP(ROWS($M$5:M54),Table_PayItems[[Search Key]:[Concentrated Name]],2,FALSE),"")</f>
        <v>_ Unique Item - 3057011 - $Syd</v>
      </c>
      <c r="N54" s="1" t="str">
        <f>IFERROR(VLOOKUP(ROWS($M$5:N54),$L$5:$M$7000,2,FALSE),"")</f>
        <v>_ Unique Item - 3057011 - $Syd</v>
      </c>
      <c r="O54" s="1" t="str">
        <f>IFERROR(VLOOKUP(ROWS($O$5:O54),$K$5:$L$7000,2,FALSE),"")</f>
        <v/>
      </c>
    </row>
    <row r="55" spans="2:15" ht="15" customHeight="1" x14ac:dyDescent="0.25">
      <c r="B55" s="178" t="s">
        <v>8152</v>
      </c>
      <c r="C55" s="178" t="s">
        <v>112</v>
      </c>
      <c r="D55" s="178" t="s">
        <v>60</v>
      </c>
      <c r="E55" s="178" t="s">
        <v>61</v>
      </c>
      <c r="F55" s="178" t="s">
        <v>26</v>
      </c>
      <c r="G55" s="1">
        <f>IF(ISNUMBER(Pay_Item_Search_Text),IF(ISNUMBER(IF(FIND(Pay_Item_Search_Text,B55)=1,1, "FALSE")),MAX(G$4:$G54)+1,IF(ISNUMBER(Pay_Item_Search_Text),0,IF(ISNUMBER(SEARCH(Pay_Item_Search_Text,H55)),MAX(G$4:$G54)+1,0))),IF(ISNUMBER(Pay_Item_Search_Text),0,IF(ISNUMBER(SEARCH(Pay_Item_Search_Text,H55)),MAX(G$4:$G54)+1,0)))</f>
        <v>51</v>
      </c>
      <c r="H55" s="1" t="str">
        <f>IF(Table_PayItems[[#This Row],[Description]]="_","_ Unique Item - "&amp;Table_PayItems[[#This Row],[Item]]&amp;" - $"&amp;Table_PayItems[[#This Row],[Unit]],Table_PayItems[[#This Row],[Description]]&amp;" - $"&amp;Table_PayItems[[#This Row],[Unit]])</f>
        <v>_ Unique Item - 3057021 - $Cyd</v>
      </c>
      <c r="I55" s="29" t="str">
        <f>IFERROR(VLOOKUP(ROWS($M$5:M55),Table_PayItems[[Search Key]:[Concentrated Name]],2,FALSE),"")</f>
        <v>_ Unique Item - 3057021 - $Cyd</v>
      </c>
      <c r="J55" s="1"/>
      <c r="K55" s="1"/>
      <c r="L55" s="22">
        <f>IF(ISNUMBER(SEARCH(Pay_Item_Search_Text_2,M55)),MAX($L$4:L54)+1,0)</f>
        <v>51</v>
      </c>
      <c r="M55" s="1" t="str">
        <f>IFERROR(VLOOKUP(ROWS($M$5:M55),Table_PayItems[[Search Key]:[Concentrated Name]],2,FALSE),"")</f>
        <v>_ Unique Item - 3057021 - $Cyd</v>
      </c>
      <c r="N55" s="1" t="str">
        <f>IFERROR(VLOOKUP(ROWS($M$5:N55),$L$5:$M$7000,2,FALSE),"")</f>
        <v>_ Unique Item - 3057021 - $Cyd</v>
      </c>
      <c r="O55" s="1" t="str">
        <f>IFERROR(VLOOKUP(ROWS($O$5:O55),$K$5:$L$7000,2,FALSE),"")</f>
        <v/>
      </c>
    </row>
    <row r="56" spans="2:15" ht="15" customHeight="1" x14ac:dyDescent="0.25">
      <c r="B56" s="178" t="s">
        <v>8162</v>
      </c>
      <c r="C56" s="178" t="s">
        <v>123</v>
      </c>
      <c r="D56" s="178" t="s">
        <v>60</v>
      </c>
      <c r="E56" s="178" t="s">
        <v>61</v>
      </c>
      <c r="F56" s="178" t="s">
        <v>26</v>
      </c>
      <c r="G56" s="1">
        <f>IF(ISNUMBER(Pay_Item_Search_Text),IF(ISNUMBER(IF(FIND(Pay_Item_Search_Text,B56)=1,1, "FALSE")),MAX(G$4:$G55)+1,IF(ISNUMBER(Pay_Item_Search_Text),0,IF(ISNUMBER(SEARCH(Pay_Item_Search_Text,H56)),MAX(G$4:$G55)+1,0))),IF(ISNUMBER(Pay_Item_Search_Text),0,IF(ISNUMBER(SEARCH(Pay_Item_Search_Text,H56)),MAX(G$4:$G55)+1,0)))</f>
        <v>52</v>
      </c>
      <c r="H56" s="1" t="str">
        <f>IF(Table_PayItems[[#This Row],[Description]]="_","_ Unique Item - "&amp;Table_PayItems[[#This Row],[Item]]&amp;" - $"&amp;Table_PayItems[[#This Row],[Unit]],Table_PayItems[[#This Row],[Description]]&amp;" - $"&amp;Table_PayItems[[#This Row],[Unit]])</f>
        <v>_ Unique Item - 3067011 - $Syd</v>
      </c>
      <c r="I56" s="29" t="str">
        <f>IFERROR(VLOOKUP(ROWS($M$5:M56),Table_PayItems[[Search Key]:[Concentrated Name]],2,FALSE),"")</f>
        <v>_ Unique Item - 3067011 - $Syd</v>
      </c>
      <c r="J56" s="1"/>
      <c r="K56" s="1"/>
      <c r="L56" s="22">
        <f>IF(ISNUMBER(SEARCH(Pay_Item_Search_Text_2,M56)),MAX($L$4:L55)+1,0)</f>
        <v>52</v>
      </c>
      <c r="M56" s="1" t="str">
        <f>IFERROR(VLOOKUP(ROWS($M$5:M56),Table_PayItems[[Search Key]:[Concentrated Name]],2,FALSE),"")</f>
        <v>_ Unique Item - 3067011 - $Syd</v>
      </c>
      <c r="N56" s="1" t="str">
        <f>IFERROR(VLOOKUP(ROWS($M$5:N56),$L$5:$M$7000,2,FALSE),"")</f>
        <v>_ Unique Item - 3067011 - $Syd</v>
      </c>
      <c r="O56" s="1" t="str">
        <f>IFERROR(VLOOKUP(ROWS($O$5:O56),$K$5:$L$7000,2,FALSE),"")</f>
        <v/>
      </c>
    </row>
    <row r="57" spans="2:15" ht="15" customHeight="1" x14ac:dyDescent="0.25">
      <c r="B57" s="178" t="s">
        <v>8163</v>
      </c>
      <c r="C57" s="178" t="s">
        <v>112</v>
      </c>
      <c r="D57" s="178" t="s">
        <v>60</v>
      </c>
      <c r="E57" s="178" t="s">
        <v>61</v>
      </c>
      <c r="F57" s="178" t="s">
        <v>26</v>
      </c>
      <c r="G57" s="1">
        <f>IF(ISNUMBER(Pay_Item_Search_Text),IF(ISNUMBER(IF(FIND(Pay_Item_Search_Text,B57)=1,1, "FALSE")),MAX(G$4:$G56)+1,IF(ISNUMBER(Pay_Item_Search_Text),0,IF(ISNUMBER(SEARCH(Pay_Item_Search_Text,H57)),MAX(G$4:$G56)+1,0))),IF(ISNUMBER(Pay_Item_Search_Text),0,IF(ISNUMBER(SEARCH(Pay_Item_Search_Text,H57)),MAX(G$4:$G56)+1,0)))</f>
        <v>53</v>
      </c>
      <c r="H57" s="1" t="str">
        <f>IF(Table_PayItems[[#This Row],[Description]]="_","_ Unique Item - "&amp;Table_PayItems[[#This Row],[Item]]&amp;" - $"&amp;Table_PayItems[[#This Row],[Unit]],Table_PayItems[[#This Row],[Description]]&amp;" - $"&amp;Table_PayItems[[#This Row],[Unit]])</f>
        <v>_ Unique Item - 3067021 - $Cyd</v>
      </c>
      <c r="I57" s="29" t="str">
        <f>IFERROR(VLOOKUP(ROWS($M$5:M57),Table_PayItems[[Search Key]:[Concentrated Name]],2,FALSE),"")</f>
        <v>_ Unique Item - 3067021 - $Cyd</v>
      </c>
      <c r="J57" s="1"/>
      <c r="K57" s="1"/>
      <c r="L57" s="22">
        <f>IF(ISNUMBER(SEARCH(Pay_Item_Search_Text_2,M57)),MAX($L$4:L56)+1,0)</f>
        <v>53</v>
      </c>
      <c r="M57" s="1" t="str">
        <f>IFERROR(VLOOKUP(ROWS($M$5:M57),Table_PayItems[[Search Key]:[Concentrated Name]],2,FALSE),"")</f>
        <v>_ Unique Item - 3067021 - $Cyd</v>
      </c>
      <c r="N57" s="1" t="str">
        <f>IFERROR(VLOOKUP(ROWS($M$5:N57),$L$5:$M$7000,2,FALSE),"")</f>
        <v>_ Unique Item - 3067021 - $Cyd</v>
      </c>
      <c r="O57" s="1" t="str">
        <f>IFERROR(VLOOKUP(ROWS($O$5:O57),$K$5:$L$7000,2,FALSE),"")</f>
        <v/>
      </c>
    </row>
    <row r="58" spans="2:15" ht="15" customHeight="1" x14ac:dyDescent="0.25">
      <c r="B58" s="178" t="s">
        <v>8164</v>
      </c>
      <c r="C58" s="178" t="s">
        <v>189</v>
      </c>
      <c r="D58" s="178" t="s">
        <v>60</v>
      </c>
      <c r="E58" s="178" t="s">
        <v>61</v>
      </c>
      <c r="F58" s="178" t="s">
        <v>26</v>
      </c>
      <c r="G58" s="1">
        <f>IF(ISNUMBER(Pay_Item_Search_Text),IF(ISNUMBER(IF(FIND(Pay_Item_Search_Text,B58)=1,1, "FALSE")),MAX(G$4:$G57)+1,IF(ISNUMBER(Pay_Item_Search_Text),0,IF(ISNUMBER(SEARCH(Pay_Item_Search_Text,H58)),MAX(G$4:$G57)+1,0))),IF(ISNUMBER(Pay_Item_Search_Text),0,IF(ISNUMBER(SEARCH(Pay_Item_Search_Text,H58)),MAX(G$4:$G57)+1,0)))</f>
        <v>54</v>
      </c>
      <c r="H58" s="1" t="str">
        <f>IF(Table_PayItems[[#This Row],[Description]]="_","_ Unique Item - "&amp;Table_PayItems[[#This Row],[Item]]&amp;" - $"&amp;Table_PayItems[[#This Row],[Unit]],Table_PayItems[[#This Row],[Description]]&amp;" - $"&amp;Table_PayItems[[#This Row],[Unit]])</f>
        <v>_ Unique Item - 3067031 - $Ton</v>
      </c>
      <c r="I58" s="29" t="str">
        <f>IFERROR(VLOOKUP(ROWS($M$5:M58),Table_PayItems[[Search Key]:[Concentrated Name]],2,FALSE),"")</f>
        <v>_ Unique Item - 3067031 - $Ton</v>
      </c>
      <c r="J58" s="1"/>
      <c r="K58" s="1"/>
      <c r="L58" s="22">
        <f>IF(ISNUMBER(SEARCH(Pay_Item_Search_Text_2,M58)),MAX($L$4:L57)+1,0)</f>
        <v>54</v>
      </c>
      <c r="M58" s="1" t="str">
        <f>IFERROR(VLOOKUP(ROWS($M$5:M58),Table_PayItems[[Search Key]:[Concentrated Name]],2,FALSE),"")</f>
        <v>_ Unique Item - 3067031 - $Ton</v>
      </c>
      <c r="N58" s="1" t="str">
        <f>IFERROR(VLOOKUP(ROWS($M$5:N58),$L$5:$M$7000,2,FALSE),"")</f>
        <v>_ Unique Item - 3067031 - $Ton</v>
      </c>
      <c r="O58" s="1" t="str">
        <f>IFERROR(VLOOKUP(ROWS($O$5:O58),$K$5:$L$7000,2,FALSE),"")</f>
        <v/>
      </c>
    </row>
    <row r="59" spans="2:15" ht="15" customHeight="1" x14ac:dyDescent="0.25">
      <c r="B59" s="178" t="s">
        <v>8165</v>
      </c>
      <c r="C59" s="178" t="s">
        <v>88</v>
      </c>
      <c r="D59" s="178" t="s">
        <v>60</v>
      </c>
      <c r="E59" s="178" t="s">
        <v>61</v>
      </c>
      <c r="F59" s="178" t="s">
        <v>26</v>
      </c>
      <c r="G59" s="1">
        <f>IF(ISNUMBER(Pay_Item_Search_Text),IF(ISNUMBER(IF(FIND(Pay_Item_Search_Text,B59)=1,1, "FALSE")),MAX(G$4:$G58)+1,IF(ISNUMBER(Pay_Item_Search_Text),0,IF(ISNUMBER(SEARCH(Pay_Item_Search_Text,H59)),MAX(G$4:$G58)+1,0))),IF(ISNUMBER(Pay_Item_Search_Text),0,IF(ISNUMBER(SEARCH(Pay_Item_Search_Text,H59)),MAX(G$4:$G58)+1,0)))</f>
        <v>55</v>
      </c>
      <c r="H59" s="1" t="str">
        <f>IF(Table_PayItems[[#This Row],[Description]]="_","_ Unique Item - "&amp;Table_PayItems[[#This Row],[Item]]&amp;" - $"&amp;Table_PayItems[[#This Row],[Unit]],Table_PayItems[[#This Row],[Description]]&amp;" - $"&amp;Table_PayItems[[#This Row],[Unit]])</f>
        <v>_ Unique Item - 3067050 - $Ea</v>
      </c>
      <c r="I59" s="29" t="str">
        <f>IFERROR(VLOOKUP(ROWS($M$5:M59),Table_PayItems[[Search Key]:[Concentrated Name]],2,FALSE),"")</f>
        <v>_ Unique Item - 3067050 - $Ea</v>
      </c>
      <c r="J59" s="1"/>
      <c r="K59" s="1"/>
      <c r="L59" s="22">
        <f>IF(ISNUMBER(SEARCH(Pay_Item_Search_Text_2,M59)),MAX($L$4:L58)+1,0)</f>
        <v>55</v>
      </c>
      <c r="M59" s="1" t="str">
        <f>IFERROR(VLOOKUP(ROWS($M$5:M59),Table_PayItems[[Search Key]:[Concentrated Name]],2,FALSE),"")</f>
        <v>_ Unique Item - 3067050 - $Ea</v>
      </c>
      <c r="N59" s="1" t="str">
        <f>IFERROR(VLOOKUP(ROWS($M$5:N59),$L$5:$M$7000,2,FALSE),"")</f>
        <v>_ Unique Item - 3067050 - $Ea</v>
      </c>
      <c r="O59" s="1" t="str">
        <f>IFERROR(VLOOKUP(ROWS($O$5:O59),$K$5:$L$7000,2,FALSE),"")</f>
        <v/>
      </c>
    </row>
    <row r="60" spans="2:15" ht="15" customHeight="1" x14ac:dyDescent="0.25">
      <c r="B60" s="178" t="s">
        <v>8232</v>
      </c>
      <c r="C60" s="178" t="s">
        <v>84</v>
      </c>
      <c r="D60" s="178" t="s">
        <v>60</v>
      </c>
      <c r="E60" s="178" t="s">
        <v>61</v>
      </c>
      <c r="F60" s="178" t="s">
        <v>26</v>
      </c>
      <c r="G60" s="1">
        <f>IF(ISNUMBER(Pay_Item_Search_Text),IF(ISNUMBER(IF(FIND(Pay_Item_Search_Text,B60)=1,1, "FALSE")),MAX(G$4:$G59)+1,IF(ISNUMBER(Pay_Item_Search_Text),0,IF(ISNUMBER(SEARCH(Pay_Item_Search_Text,H60)),MAX(G$4:$G59)+1,0))),IF(ISNUMBER(Pay_Item_Search_Text),0,IF(ISNUMBER(SEARCH(Pay_Item_Search_Text,H60)),MAX(G$4:$G59)+1,0)))</f>
        <v>56</v>
      </c>
      <c r="H60" s="1" t="str">
        <f>IF(Table_PayItems[[#This Row],[Description]]="_","_ Unique Item - "&amp;Table_PayItems[[#This Row],[Item]]&amp;" - $"&amp;Table_PayItems[[#This Row],[Unit]],Table_PayItems[[#This Row],[Description]]&amp;" - $"&amp;Table_PayItems[[#This Row],[Unit]])</f>
        <v>_ Unique Item - 3077002 - $Sta</v>
      </c>
      <c r="I60" s="29" t="str">
        <f>IFERROR(VLOOKUP(ROWS($M$5:M60),Table_PayItems[[Search Key]:[Concentrated Name]],2,FALSE),"")</f>
        <v>_ Unique Item - 3077002 - $Sta</v>
      </c>
      <c r="J60" s="1"/>
      <c r="K60" s="1"/>
      <c r="L60" s="22">
        <f>IF(ISNUMBER(SEARCH(Pay_Item_Search_Text_2,M60)),MAX($L$4:L59)+1,0)</f>
        <v>56</v>
      </c>
      <c r="M60" s="1" t="str">
        <f>IFERROR(VLOOKUP(ROWS($M$5:M60),Table_PayItems[[Search Key]:[Concentrated Name]],2,FALSE),"")</f>
        <v>_ Unique Item - 3077002 - $Sta</v>
      </c>
      <c r="N60" s="1" t="str">
        <f>IFERROR(VLOOKUP(ROWS($M$5:N60),$L$5:$M$7000,2,FALSE),"")</f>
        <v>_ Unique Item - 3077002 - $Sta</v>
      </c>
      <c r="O60" s="1" t="str">
        <f>IFERROR(VLOOKUP(ROWS($O$5:O60),$K$5:$L$7000,2,FALSE),"")</f>
        <v/>
      </c>
    </row>
    <row r="61" spans="2:15" ht="15" customHeight="1" x14ac:dyDescent="0.25">
      <c r="B61" s="178" t="s">
        <v>8233</v>
      </c>
      <c r="C61" s="178" t="s">
        <v>123</v>
      </c>
      <c r="D61" s="178" t="s">
        <v>60</v>
      </c>
      <c r="E61" s="178" t="s">
        <v>61</v>
      </c>
      <c r="F61" s="178" t="s">
        <v>26</v>
      </c>
      <c r="G61" s="1">
        <f>IF(ISNUMBER(Pay_Item_Search_Text),IF(ISNUMBER(IF(FIND(Pay_Item_Search_Text,B61)=1,1, "FALSE")),MAX(G$4:$G60)+1,IF(ISNUMBER(Pay_Item_Search_Text),0,IF(ISNUMBER(SEARCH(Pay_Item_Search_Text,H61)),MAX(G$4:$G60)+1,0))),IF(ISNUMBER(Pay_Item_Search_Text),0,IF(ISNUMBER(SEARCH(Pay_Item_Search_Text,H61)),MAX(G$4:$G60)+1,0)))</f>
        <v>57</v>
      </c>
      <c r="H61" s="1" t="str">
        <f>IF(Table_PayItems[[#This Row],[Description]]="_","_ Unique Item - "&amp;Table_PayItems[[#This Row],[Item]]&amp;" - $"&amp;Table_PayItems[[#This Row],[Unit]],Table_PayItems[[#This Row],[Description]]&amp;" - $"&amp;Table_PayItems[[#This Row],[Unit]])</f>
        <v>_ Unique Item - 3077011 - $Syd</v>
      </c>
      <c r="I61" s="29" t="str">
        <f>IFERROR(VLOOKUP(ROWS($M$5:M61),Table_PayItems[[Search Key]:[Concentrated Name]],2,FALSE),"")</f>
        <v>_ Unique Item - 3077011 - $Syd</v>
      </c>
      <c r="J61" s="1"/>
      <c r="K61" s="1"/>
      <c r="L61" s="22">
        <f>IF(ISNUMBER(SEARCH(Pay_Item_Search_Text_2,M61)),MAX($L$4:L60)+1,0)</f>
        <v>57</v>
      </c>
      <c r="M61" s="1" t="str">
        <f>IFERROR(VLOOKUP(ROWS($M$5:M61),Table_PayItems[[Search Key]:[Concentrated Name]],2,FALSE),"")</f>
        <v>_ Unique Item - 3077011 - $Syd</v>
      </c>
      <c r="N61" s="1" t="str">
        <f>IFERROR(VLOOKUP(ROWS($M$5:N61),$L$5:$M$7000,2,FALSE),"")</f>
        <v>_ Unique Item - 3077011 - $Syd</v>
      </c>
      <c r="O61" s="1" t="str">
        <f>IFERROR(VLOOKUP(ROWS($O$5:O61),$K$5:$L$7000,2,FALSE),"")</f>
        <v/>
      </c>
    </row>
    <row r="62" spans="2:15" ht="15" customHeight="1" x14ac:dyDescent="0.25">
      <c r="B62" s="178" t="s">
        <v>8234</v>
      </c>
      <c r="C62" s="178" t="s">
        <v>112</v>
      </c>
      <c r="D62" s="178" t="s">
        <v>60</v>
      </c>
      <c r="E62" s="178" t="s">
        <v>61</v>
      </c>
      <c r="F62" s="178" t="s">
        <v>26</v>
      </c>
      <c r="G62" s="1">
        <f>IF(ISNUMBER(Pay_Item_Search_Text),IF(ISNUMBER(IF(FIND(Pay_Item_Search_Text,B62)=1,1, "FALSE")),MAX(G$4:$G61)+1,IF(ISNUMBER(Pay_Item_Search_Text),0,IF(ISNUMBER(SEARCH(Pay_Item_Search_Text,H62)),MAX(G$4:$G61)+1,0))),IF(ISNUMBER(Pay_Item_Search_Text),0,IF(ISNUMBER(SEARCH(Pay_Item_Search_Text,H62)),MAX(G$4:$G61)+1,0)))</f>
        <v>58</v>
      </c>
      <c r="H62" s="1" t="str">
        <f>IF(Table_PayItems[[#This Row],[Description]]="_","_ Unique Item - "&amp;Table_PayItems[[#This Row],[Item]]&amp;" - $"&amp;Table_PayItems[[#This Row],[Unit]],Table_PayItems[[#This Row],[Description]]&amp;" - $"&amp;Table_PayItems[[#This Row],[Unit]])</f>
        <v>_ Unique Item - 3077021 - $Cyd</v>
      </c>
      <c r="I62" s="29" t="str">
        <f>IFERROR(VLOOKUP(ROWS($M$5:M62),Table_PayItems[[Search Key]:[Concentrated Name]],2,FALSE),"")</f>
        <v>_ Unique Item - 3077021 - $Cyd</v>
      </c>
      <c r="J62" s="1"/>
      <c r="K62" s="1"/>
      <c r="L62" s="22">
        <f>IF(ISNUMBER(SEARCH(Pay_Item_Search_Text_2,M62)),MAX($L$4:L61)+1,0)</f>
        <v>58</v>
      </c>
      <c r="M62" s="1" t="str">
        <f>IFERROR(VLOOKUP(ROWS($M$5:M62),Table_PayItems[[Search Key]:[Concentrated Name]],2,FALSE),"")</f>
        <v>_ Unique Item - 3077021 - $Cyd</v>
      </c>
      <c r="N62" s="1" t="str">
        <f>IFERROR(VLOOKUP(ROWS($M$5:N62),$L$5:$M$7000,2,FALSE),"")</f>
        <v>_ Unique Item - 3077021 - $Cyd</v>
      </c>
      <c r="O62" s="1" t="str">
        <f>IFERROR(VLOOKUP(ROWS($O$5:O62),$K$5:$L$7000,2,FALSE),"")</f>
        <v/>
      </c>
    </row>
    <row r="63" spans="2:15" ht="15" customHeight="1" x14ac:dyDescent="0.25">
      <c r="B63" s="178" t="s">
        <v>8235</v>
      </c>
      <c r="C63" s="178" t="s">
        <v>189</v>
      </c>
      <c r="D63" s="178" t="s">
        <v>60</v>
      </c>
      <c r="E63" s="178" t="s">
        <v>61</v>
      </c>
      <c r="F63" s="178" t="s">
        <v>26</v>
      </c>
      <c r="G63" s="1">
        <f>IF(ISNUMBER(Pay_Item_Search_Text),IF(ISNUMBER(IF(FIND(Pay_Item_Search_Text,B63)=1,1, "FALSE")),MAX(G$4:$G62)+1,IF(ISNUMBER(Pay_Item_Search_Text),0,IF(ISNUMBER(SEARCH(Pay_Item_Search_Text,H63)),MAX(G$4:$G62)+1,0))),IF(ISNUMBER(Pay_Item_Search_Text),0,IF(ISNUMBER(SEARCH(Pay_Item_Search_Text,H63)),MAX(G$4:$G62)+1,0)))</f>
        <v>59</v>
      </c>
      <c r="H63" s="1" t="str">
        <f>IF(Table_PayItems[[#This Row],[Description]]="_","_ Unique Item - "&amp;Table_PayItems[[#This Row],[Item]]&amp;" - $"&amp;Table_PayItems[[#This Row],[Unit]],Table_PayItems[[#This Row],[Description]]&amp;" - $"&amp;Table_PayItems[[#This Row],[Unit]])</f>
        <v>_ Unique Item - 3077031 - $Ton</v>
      </c>
      <c r="I63" s="29" t="str">
        <f>IFERROR(VLOOKUP(ROWS($M$5:M63),Table_PayItems[[Search Key]:[Concentrated Name]],2,FALSE),"")</f>
        <v>_ Unique Item - 3077031 - $Ton</v>
      </c>
      <c r="J63" s="1"/>
      <c r="K63" s="1"/>
      <c r="L63" s="22">
        <f>IF(ISNUMBER(SEARCH(Pay_Item_Search_Text_2,M63)),MAX($L$4:L62)+1,0)</f>
        <v>59</v>
      </c>
      <c r="M63" s="1" t="str">
        <f>IFERROR(VLOOKUP(ROWS($M$5:M63),Table_PayItems[[Search Key]:[Concentrated Name]],2,FALSE),"")</f>
        <v>_ Unique Item - 3077031 - $Ton</v>
      </c>
      <c r="N63" s="1" t="str">
        <f>IFERROR(VLOOKUP(ROWS($M$5:N63),$L$5:$M$7000,2,FALSE),"")</f>
        <v>_ Unique Item - 3077031 - $Ton</v>
      </c>
      <c r="O63" s="1" t="str">
        <f>IFERROR(VLOOKUP(ROWS($O$5:O63),$K$5:$L$7000,2,FALSE),"")</f>
        <v/>
      </c>
    </row>
    <row r="64" spans="2:15" ht="15" customHeight="1" x14ac:dyDescent="0.25">
      <c r="B64" s="178" t="s">
        <v>8236</v>
      </c>
      <c r="C64" s="178" t="s">
        <v>88</v>
      </c>
      <c r="D64" s="178" t="s">
        <v>60</v>
      </c>
      <c r="E64" s="178" t="s">
        <v>61</v>
      </c>
      <c r="F64" s="178" t="s">
        <v>26</v>
      </c>
      <c r="G64" s="1">
        <f>IF(ISNUMBER(Pay_Item_Search_Text),IF(ISNUMBER(IF(FIND(Pay_Item_Search_Text,B64)=1,1, "FALSE")),MAX(G$4:$G63)+1,IF(ISNUMBER(Pay_Item_Search_Text),0,IF(ISNUMBER(SEARCH(Pay_Item_Search_Text,H64)),MAX(G$4:$G63)+1,0))),IF(ISNUMBER(Pay_Item_Search_Text),0,IF(ISNUMBER(SEARCH(Pay_Item_Search_Text,H64)),MAX(G$4:$G63)+1,0)))</f>
        <v>60</v>
      </c>
      <c r="H64" s="1" t="str">
        <f>IF(Table_PayItems[[#This Row],[Description]]="_","_ Unique Item - "&amp;Table_PayItems[[#This Row],[Item]]&amp;" - $"&amp;Table_PayItems[[#This Row],[Unit]],Table_PayItems[[#This Row],[Description]]&amp;" - $"&amp;Table_PayItems[[#This Row],[Unit]])</f>
        <v>_ Unique Item - 3077050 - $Ea</v>
      </c>
      <c r="I64" s="29" t="str">
        <f>IFERROR(VLOOKUP(ROWS($M$5:M64),Table_PayItems[[Search Key]:[Concentrated Name]],2,FALSE),"")</f>
        <v>_ Unique Item - 3077050 - $Ea</v>
      </c>
      <c r="J64" s="1"/>
      <c r="K64" s="1"/>
      <c r="L64" s="22">
        <f>IF(ISNUMBER(SEARCH(Pay_Item_Search_Text_2,M64)),MAX($L$4:L63)+1,0)</f>
        <v>60</v>
      </c>
      <c r="M64" s="1" t="str">
        <f>IFERROR(VLOOKUP(ROWS($M$5:M64),Table_PayItems[[Search Key]:[Concentrated Name]],2,FALSE),"")</f>
        <v>_ Unique Item - 3077050 - $Ea</v>
      </c>
      <c r="N64" s="1" t="str">
        <f>IFERROR(VLOOKUP(ROWS($M$5:N64),$L$5:$M$7000,2,FALSE),"")</f>
        <v>_ Unique Item - 3077050 - $Ea</v>
      </c>
      <c r="O64" s="1" t="str">
        <f>IFERROR(VLOOKUP(ROWS($O$5:O64),$K$5:$L$7000,2,FALSE),"")</f>
        <v/>
      </c>
    </row>
    <row r="65" spans="2:15" ht="15" customHeight="1" x14ac:dyDescent="0.25">
      <c r="B65" s="178" t="s">
        <v>8239</v>
      </c>
      <c r="C65" s="178" t="s">
        <v>104</v>
      </c>
      <c r="D65" s="178" t="s">
        <v>60</v>
      </c>
      <c r="E65" s="178" t="s">
        <v>17</v>
      </c>
      <c r="F65" s="178" t="s">
        <v>26</v>
      </c>
      <c r="G65" s="1">
        <f>IF(ISNUMBER(Pay_Item_Search_Text),IF(ISNUMBER(IF(FIND(Pay_Item_Search_Text,B65)=1,1, "FALSE")),MAX(G$4:$G64)+1,IF(ISNUMBER(Pay_Item_Search_Text),0,IF(ISNUMBER(SEARCH(Pay_Item_Search_Text,H65)),MAX(G$4:$G64)+1,0))),IF(ISNUMBER(Pay_Item_Search_Text),0,IF(ISNUMBER(SEARCH(Pay_Item_Search_Text,H65)),MAX(G$4:$G64)+1,0)))</f>
        <v>61</v>
      </c>
      <c r="H65" s="1" t="str">
        <f>IF(Table_PayItems[[#This Row],[Description]]="_","_ Unique Item - "&amp;Table_PayItems[[#This Row],[Item]]&amp;" - $"&amp;Table_PayItems[[#This Row],[Unit]],Table_PayItems[[#This Row],[Description]]&amp;" - $"&amp;Table_PayItems[[#This Row],[Unit]])</f>
        <v>_ Unique Item - 3087001 - $Ft</v>
      </c>
      <c r="I65" s="29" t="str">
        <f>IFERROR(VLOOKUP(ROWS($M$5:M65),Table_PayItems[[Search Key]:[Concentrated Name]],2,FALSE),"")</f>
        <v>_ Unique Item - 3087001 - $Ft</v>
      </c>
      <c r="J65" s="1"/>
      <c r="K65" s="1"/>
      <c r="L65" s="22">
        <f>IF(ISNUMBER(SEARCH(Pay_Item_Search_Text_2,M65)),MAX($L$4:L64)+1,0)</f>
        <v>61</v>
      </c>
      <c r="M65" s="1" t="str">
        <f>IFERROR(VLOOKUP(ROWS($M$5:M65),Table_PayItems[[Search Key]:[Concentrated Name]],2,FALSE),"")</f>
        <v>_ Unique Item - 3087001 - $Ft</v>
      </c>
      <c r="N65" s="1" t="str">
        <f>IFERROR(VLOOKUP(ROWS($M$5:N65),$L$5:$M$7000,2,FALSE),"")</f>
        <v>_ Unique Item - 3087001 - $Ft</v>
      </c>
      <c r="O65" s="1" t="str">
        <f>IFERROR(VLOOKUP(ROWS($O$5:O65),$K$5:$L$7000,2,FALSE),"")</f>
        <v/>
      </c>
    </row>
    <row r="66" spans="2:15" ht="15" customHeight="1" x14ac:dyDescent="0.25">
      <c r="B66" s="178" t="s">
        <v>8240</v>
      </c>
      <c r="C66" s="178" t="s">
        <v>123</v>
      </c>
      <c r="D66" s="178" t="s">
        <v>60</v>
      </c>
      <c r="E66" s="178" t="s">
        <v>61</v>
      </c>
      <c r="F66" s="178" t="s">
        <v>26</v>
      </c>
      <c r="G66" s="1">
        <f>IF(ISNUMBER(Pay_Item_Search_Text),IF(ISNUMBER(IF(FIND(Pay_Item_Search_Text,B66)=1,1, "FALSE")),MAX(G$4:$G65)+1,IF(ISNUMBER(Pay_Item_Search_Text),0,IF(ISNUMBER(SEARCH(Pay_Item_Search_Text,H66)),MAX(G$4:$G65)+1,0))),IF(ISNUMBER(Pay_Item_Search_Text),0,IF(ISNUMBER(SEARCH(Pay_Item_Search_Text,H66)),MAX(G$4:$G65)+1,0)))</f>
        <v>62</v>
      </c>
      <c r="H66" s="1" t="str">
        <f>IF(Table_PayItems[[#This Row],[Description]]="_","_ Unique Item - "&amp;Table_PayItems[[#This Row],[Item]]&amp;" - $"&amp;Table_PayItems[[#This Row],[Unit]],Table_PayItems[[#This Row],[Description]]&amp;" - $"&amp;Table_PayItems[[#This Row],[Unit]])</f>
        <v>_ Unique Item - 3087011 - $Syd</v>
      </c>
      <c r="I66" s="29" t="str">
        <f>IFERROR(VLOOKUP(ROWS($M$5:M66),Table_PayItems[[Search Key]:[Concentrated Name]],2,FALSE),"")</f>
        <v>_ Unique Item - 3087011 - $Syd</v>
      </c>
      <c r="J66" s="1"/>
      <c r="K66" s="1"/>
      <c r="L66" s="22">
        <f>IF(ISNUMBER(SEARCH(Pay_Item_Search_Text_2,M66)),MAX($L$4:L65)+1,0)</f>
        <v>62</v>
      </c>
      <c r="M66" s="1" t="str">
        <f>IFERROR(VLOOKUP(ROWS($M$5:M66),Table_PayItems[[Search Key]:[Concentrated Name]],2,FALSE),"")</f>
        <v>_ Unique Item - 3087011 - $Syd</v>
      </c>
      <c r="N66" s="1" t="str">
        <f>IFERROR(VLOOKUP(ROWS($M$5:N66),$L$5:$M$7000,2,FALSE),"")</f>
        <v>_ Unique Item - 3087011 - $Syd</v>
      </c>
      <c r="O66" s="1" t="str">
        <f>IFERROR(VLOOKUP(ROWS($O$5:O66),$K$5:$L$7000,2,FALSE),"")</f>
        <v/>
      </c>
    </row>
    <row r="67" spans="2:15" ht="15" customHeight="1" x14ac:dyDescent="0.25">
      <c r="B67" s="178" t="s">
        <v>8241</v>
      </c>
      <c r="C67" s="178" t="s">
        <v>154</v>
      </c>
      <c r="D67" s="178" t="s">
        <v>60</v>
      </c>
      <c r="E67" s="178" t="s">
        <v>17</v>
      </c>
      <c r="F67" s="178" t="s">
        <v>26</v>
      </c>
      <c r="G67" s="1">
        <f>IF(ISNUMBER(Pay_Item_Search_Text),IF(ISNUMBER(IF(FIND(Pay_Item_Search_Text,B67)=1,1, "FALSE")),MAX(G$4:$G66)+1,IF(ISNUMBER(Pay_Item_Search_Text),0,IF(ISNUMBER(SEARCH(Pay_Item_Search_Text,H67)),MAX(G$4:$G66)+1,0))),IF(ISNUMBER(Pay_Item_Search_Text),0,IF(ISNUMBER(SEARCH(Pay_Item_Search_Text,H67)),MAX(G$4:$G66)+1,0)))</f>
        <v>63</v>
      </c>
      <c r="H67" s="1" t="str">
        <f>IF(Table_PayItems[[#This Row],[Description]]="_","_ Unique Item - "&amp;Table_PayItems[[#This Row],[Item]]&amp;" - $"&amp;Table_PayItems[[#This Row],[Unit]],Table_PayItems[[#This Row],[Description]]&amp;" - $"&amp;Table_PayItems[[#This Row],[Unit]])</f>
        <v>_ Unique Item - 3087030 - $Lb</v>
      </c>
      <c r="I67" s="29" t="str">
        <f>IFERROR(VLOOKUP(ROWS($M$5:M67),Table_PayItems[[Search Key]:[Concentrated Name]],2,FALSE),"")</f>
        <v>_ Unique Item - 3087030 - $Lb</v>
      </c>
      <c r="J67" s="1"/>
      <c r="K67" s="1"/>
      <c r="L67" s="22">
        <f>IF(ISNUMBER(SEARCH(Pay_Item_Search_Text_2,M67)),MAX($L$4:L66)+1,0)</f>
        <v>63</v>
      </c>
      <c r="M67" s="1" t="str">
        <f>IFERROR(VLOOKUP(ROWS($M$5:M67),Table_PayItems[[Search Key]:[Concentrated Name]],2,FALSE),"")</f>
        <v>_ Unique Item - 3087030 - $Lb</v>
      </c>
      <c r="N67" s="1" t="str">
        <f>IFERROR(VLOOKUP(ROWS($M$5:N67),$L$5:$M$7000,2,FALSE),"")</f>
        <v>_ Unique Item - 3087030 - $Lb</v>
      </c>
      <c r="O67" s="1" t="str">
        <f>IFERROR(VLOOKUP(ROWS($O$5:O67),$K$5:$L$7000,2,FALSE),"")</f>
        <v/>
      </c>
    </row>
    <row r="68" spans="2:15" ht="15" customHeight="1" x14ac:dyDescent="0.25">
      <c r="B68" s="178" t="s">
        <v>8242</v>
      </c>
      <c r="C68" s="178" t="s">
        <v>88</v>
      </c>
      <c r="D68" s="178" t="s">
        <v>60</v>
      </c>
      <c r="E68" s="178" t="s">
        <v>17</v>
      </c>
      <c r="F68" s="178" t="s">
        <v>26</v>
      </c>
      <c r="G68" s="1">
        <f>IF(ISNUMBER(Pay_Item_Search_Text),IF(ISNUMBER(IF(FIND(Pay_Item_Search_Text,B68)=1,1, "FALSE")),MAX(G$4:$G67)+1,IF(ISNUMBER(Pay_Item_Search_Text),0,IF(ISNUMBER(SEARCH(Pay_Item_Search_Text,H68)),MAX(G$4:$G67)+1,0))),IF(ISNUMBER(Pay_Item_Search_Text),0,IF(ISNUMBER(SEARCH(Pay_Item_Search_Text,H68)),MAX(G$4:$G67)+1,0)))</f>
        <v>64</v>
      </c>
      <c r="H68" s="1" t="str">
        <f>IF(Table_PayItems[[#This Row],[Description]]="_","_ Unique Item - "&amp;Table_PayItems[[#This Row],[Item]]&amp;" - $"&amp;Table_PayItems[[#This Row],[Unit]],Table_PayItems[[#This Row],[Description]]&amp;" - $"&amp;Table_PayItems[[#This Row],[Unit]])</f>
        <v>_ Unique Item - 3087050 - $Ea</v>
      </c>
      <c r="I68" s="29" t="str">
        <f>IFERROR(VLOOKUP(ROWS($M$5:M68),Table_PayItems[[Search Key]:[Concentrated Name]],2,FALSE),"")</f>
        <v>_ Unique Item - 3087050 - $Ea</v>
      </c>
      <c r="J68" s="1"/>
      <c r="K68" s="1"/>
      <c r="L68" s="22">
        <f>IF(ISNUMBER(SEARCH(Pay_Item_Search_Text_2,M68)),MAX($L$4:L67)+1,0)</f>
        <v>64</v>
      </c>
      <c r="M68" s="1" t="str">
        <f>IFERROR(VLOOKUP(ROWS($M$5:M68),Table_PayItems[[Search Key]:[Concentrated Name]],2,FALSE),"")</f>
        <v>_ Unique Item - 3087050 - $Ea</v>
      </c>
      <c r="N68" s="1" t="str">
        <f>IFERROR(VLOOKUP(ROWS($M$5:N68),$L$5:$M$7000,2,FALSE),"")</f>
        <v>_ Unique Item - 3087050 - $Ea</v>
      </c>
      <c r="O68" s="1" t="str">
        <f>IFERROR(VLOOKUP(ROWS($O$5:O68),$K$5:$L$7000,2,FALSE),"")</f>
        <v/>
      </c>
    </row>
    <row r="69" spans="2:15" ht="15" customHeight="1" x14ac:dyDescent="0.25">
      <c r="B69" s="178" t="s">
        <v>8953</v>
      </c>
      <c r="C69" s="178" t="s">
        <v>104</v>
      </c>
      <c r="D69" s="178" t="s">
        <v>60</v>
      </c>
      <c r="E69" s="178" t="s">
        <v>61</v>
      </c>
      <c r="F69" s="178" t="s">
        <v>26</v>
      </c>
      <c r="G69" s="1">
        <f>IF(ISNUMBER(Pay_Item_Search_Text),IF(ISNUMBER(IF(FIND(Pay_Item_Search_Text,B69)=1,1, "FALSE")),MAX(G$4:$G68)+1,IF(ISNUMBER(Pay_Item_Search_Text),0,IF(ISNUMBER(SEARCH(Pay_Item_Search_Text,H69)),MAX(G$4:$G68)+1,0))),IF(ISNUMBER(Pay_Item_Search_Text),0,IF(ISNUMBER(SEARCH(Pay_Item_Search_Text,H69)),MAX(G$4:$G68)+1,0)))</f>
        <v>65</v>
      </c>
      <c r="H69" s="1" t="str">
        <f>IF(Table_PayItems[[#This Row],[Description]]="_","_ Unique Item - "&amp;Table_PayItems[[#This Row],[Item]]&amp;" - $"&amp;Table_PayItems[[#This Row],[Unit]],Table_PayItems[[#This Row],[Description]]&amp;" - $"&amp;Table_PayItems[[#This Row],[Unit]])</f>
        <v>_ Unique Item - 4017001 - $Ft</v>
      </c>
      <c r="I69" s="29" t="str">
        <f>IFERROR(VLOOKUP(ROWS($M$5:M69),Table_PayItems[[Search Key]:[Concentrated Name]],2,FALSE),"")</f>
        <v>_ Unique Item - 4017001 - $Ft</v>
      </c>
      <c r="J69" s="1"/>
      <c r="K69" s="1"/>
      <c r="L69" s="22">
        <f>IF(ISNUMBER(SEARCH(Pay_Item_Search_Text_2,M69)),MAX($L$4:L68)+1,0)</f>
        <v>65</v>
      </c>
      <c r="M69" s="1" t="str">
        <f>IFERROR(VLOOKUP(ROWS($M$5:M69),Table_PayItems[[Search Key]:[Concentrated Name]],2,FALSE),"")</f>
        <v>_ Unique Item - 4017001 - $Ft</v>
      </c>
      <c r="N69" s="1" t="str">
        <f>IFERROR(VLOOKUP(ROWS($M$5:N69),$L$5:$M$7000,2,FALSE),"")</f>
        <v>_ Unique Item - 4017001 - $Ft</v>
      </c>
      <c r="O69" s="1" t="str">
        <f>IFERROR(VLOOKUP(ROWS($O$5:O69),$K$5:$L$7000,2,FALSE),"")</f>
        <v/>
      </c>
    </row>
    <row r="70" spans="2:15" ht="15" customHeight="1" x14ac:dyDescent="0.25">
      <c r="B70" s="178" t="s">
        <v>8954</v>
      </c>
      <c r="C70" s="178" t="s">
        <v>132</v>
      </c>
      <c r="D70" s="178" t="s">
        <v>60</v>
      </c>
      <c r="E70" s="178" t="s">
        <v>61</v>
      </c>
      <c r="F70" s="178" t="s">
        <v>26</v>
      </c>
      <c r="G70" s="1">
        <f>IF(ISNUMBER(Pay_Item_Search_Text),IF(ISNUMBER(IF(FIND(Pay_Item_Search_Text,B70)=1,1, "FALSE")),MAX(G$4:$G69)+1,IF(ISNUMBER(Pay_Item_Search_Text),0,IF(ISNUMBER(SEARCH(Pay_Item_Search_Text,H70)),MAX(G$4:$G69)+1,0))),IF(ISNUMBER(Pay_Item_Search_Text),0,IF(ISNUMBER(SEARCH(Pay_Item_Search_Text,H70)),MAX(G$4:$G69)+1,0)))</f>
        <v>66</v>
      </c>
      <c r="H70" s="1" t="str">
        <f>IF(Table_PayItems[[#This Row],[Description]]="_","_ Unique Item - "&amp;Table_PayItems[[#This Row],[Item]]&amp;" - $"&amp;Table_PayItems[[#This Row],[Unit]],Table_PayItems[[#This Row],[Description]]&amp;" - $"&amp;Table_PayItems[[#This Row],[Unit]])</f>
        <v>_ Unique Item - 4017010 - $Sft</v>
      </c>
      <c r="I70" s="29" t="str">
        <f>IFERROR(VLOOKUP(ROWS($M$5:M70),Table_PayItems[[Search Key]:[Concentrated Name]],2,FALSE),"")</f>
        <v>_ Unique Item - 4017010 - $Sft</v>
      </c>
      <c r="J70" s="1"/>
      <c r="K70" s="1"/>
      <c r="L70" s="22">
        <f>IF(ISNUMBER(SEARCH(Pay_Item_Search_Text_2,M70)),MAX($L$4:L69)+1,0)</f>
        <v>66</v>
      </c>
      <c r="M70" s="1" t="str">
        <f>IFERROR(VLOOKUP(ROWS($M$5:M70),Table_PayItems[[Search Key]:[Concentrated Name]],2,FALSE),"")</f>
        <v>_ Unique Item - 4017010 - $Sft</v>
      </c>
      <c r="N70" s="1" t="str">
        <f>IFERROR(VLOOKUP(ROWS($M$5:N70),$L$5:$M$7000,2,FALSE),"")</f>
        <v>_ Unique Item - 4017010 - $Sft</v>
      </c>
      <c r="O70" s="1" t="str">
        <f>IFERROR(VLOOKUP(ROWS($O$5:O70),$K$5:$L$7000,2,FALSE),"")</f>
        <v/>
      </c>
    </row>
    <row r="71" spans="2:15" ht="15" customHeight="1" x14ac:dyDescent="0.25">
      <c r="B71" s="178" t="s">
        <v>8955</v>
      </c>
      <c r="C71" s="178" t="s">
        <v>112</v>
      </c>
      <c r="D71" s="178" t="s">
        <v>60</v>
      </c>
      <c r="E71" s="178" t="s">
        <v>61</v>
      </c>
      <c r="F71" s="178" t="s">
        <v>26</v>
      </c>
      <c r="G71" s="1">
        <f>IF(ISNUMBER(Pay_Item_Search_Text),IF(ISNUMBER(IF(FIND(Pay_Item_Search_Text,B71)=1,1, "FALSE")),MAX(G$4:$G70)+1,IF(ISNUMBER(Pay_Item_Search_Text),0,IF(ISNUMBER(SEARCH(Pay_Item_Search_Text,H71)),MAX(G$4:$G70)+1,0))),IF(ISNUMBER(Pay_Item_Search_Text),0,IF(ISNUMBER(SEARCH(Pay_Item_Search_Text,H71)),MAX(G$4:$G70)+1,0)))</f>
        <v>67</v>
      </c>
      <c r="H71" s="1" t="str">
        <f>IF(Table_PayItems[[#This Row],[Description]]="_","_ Unique Item - "&amp;Table_PayItems[[#This Row],[Item]]&amp;" - $"&amp;Table_PayItems[[#This Row],[Unit]],Table_PayItems[[#This Row],[Description]]&amp;" - $"&amp;Table_PayItems[[#This Row],[Unit]])</f>
        <v>_ Unique Item - 4017021 - $Cyd</v>
      </c>
      <c r="I71" s="29" t="str">
        <f>IFERROR(VLOOKUP(ROWS($M$5:M71),Table_PayItems[[Search Key]:[Concentrated Name]],2,FALSE),"")</f>
        <v>_ Unique Item - 4017021 - $Cyd</v>
      </c>
      <c r="J71" s="1"/>
      <c r="K71" s="1"/>
      <c r="L71" s="22">
        <f>IF(ISNUMBER(SEARCH(Pay_Item_Search_Text_2,M71)),MAX($L$4:L70)+1,0)</f>
        <v>67</v>
      </c>
      <c r="M71" s="1" t="str">
        <f>IFERROR(VLOOKUP(ROWS($M$5:M71),Table_PayItems[[Search Key]:[Concentrated Name]],2,FALSE),"")</f>
        <v>_ Unique Item - 4017021 - $Cyd</v>
      </c>
      <c r="N71" s="1" t="str">
        <f>IFERROR(VLOOKUP(ROWS($M$5:N71),$L$5:$M$7000,2,FALSE),"")</f>
        <v>_ Unique Item - 4017021 - $Cyd</v>
      </c>
      <c r="O71" s="1" t="str">
        <f>IFERROR(VLOOKUP(ROWS($O$5:O71),$K$5:$L$7000,2,FALSE),"")</f>
        <v/>
      </c>
    </row>
    <row r="72" spans="2:15" ht="15" customHeight="1" x14ac:dyDescent="0.25">
      <c r="B72" s="178" t="s">
        <v>8956</v>
      </c>
      <c r="C72" s="178" t="s">
        <v>154</v>
      </c>
      <c r="D72" s="178" t="s">
        <v>60</v>
      </c>
      <c r="E72" s="178" t="s">
        <v>61</v>
      </c>
      <c r="F72" s="178" t="s">
        <v>26</v>
      </c>
      <c r="G72" s="1">
        <f>IF(ISNUMBER(Pay_Item_Search_Text),IF(ISNUMBER(IF(FIND(Pay_Item_Search_Text,B72)=1,1, "FALSE")),MAX(G$4:$G71)+1,IF(ISNUMBER(Pay_Item_Search_Text),0,IF(ISNUMBER(SEARCH(Pay_Item_Search_Text,H72)),MAX(G$4:$G71)+1,0))),IF(ISNUMBER(Pay_Item_Search_Text),0,IF(ISNUMBER(SEARCH(Pay_Item_Search_Text,H72)),MAX(G$4:$G71)+1,0)))</f>
        <v>68</v>
      </c>
      <c r="H72" s="1" t="str">
        <f>IF(Table_PayItems[[#This Row],[Description]]="_","_ Unique Item - "&amp;Table_PayItems[[#This Row],[Item]]&amp;" - $"&amp;Table_PayItems[[#This Row],[Unit]],Table_PayItems[[#This Row],[Description]]&amp;" - $"&amp;Table_PayItems[[#This Row],[Unit]])</f>
        <v>_ Unique Item - 4017030 - $Lb</v>
      </c>
      <c r="I72" s="29" t="str">
        <f>IFERROR(VLOOKUP(ROWS($M$5:M72),Table_PayItems[[Search Key]:[Concentrated Name]],2,FALSE),"")</f>
        <v>_ Unique Item - 4017030 - $Lb</v>
      </c>
      <c r="J72" s="1"/>
      <c r="K72" s="1"/>
      <c r="L72" s="22">
        <f>IF(ISNUMBER(SEARCH(Pay_Item_Search_Text_2,M72)),MAX($L$4:L71)+1,0)</f>
        <v>68</v>
      </c>
      <c r="M72" s="1" t="str">
        <f>IFERROR(VLOOKUP(ROWS($M$5:M72),Table_PayItems[[Search Key]:[Concentrated Name]],2,FALSE),"")</f>
        <v>_ Unique Item - 4017030 - $Lb</v>
      </c>
      <c r="N72" s="1" t="str">
        <f>IFERROR(VLOOKUP(ROWS($M$5:N72),$L$5:$M$7000,2,FALSE),"")</f>
        <v>_ Unique Item - 4017030 - $Lb</v>
      </c>
      <c r="O72" s="1" t="str">
        <f>IFERROR(VLOOKUP(ROWS($O$5:O72),$K$5:$L$7000,2,FALSE),"")</f>
        <v/>
      </c>
    </row>
    <row r="73" spans="2:15" ht="15" customHeight="1" x14ac:dyDescent="0.25">
      <c r="B73" s="178" t="s">
        <v>8957</v>
      </c>
      <c r="C73" s="178" t="s">
        <v>88</v>
      </c>
      <c r="D73" s="178" t="s">
        <v>60</v>
      </c>
      <c r="E73" s="178" t="s">
        <v>61</v>
      </c>
      <c r="F73" s="178" t="s">
        <v>26</v>
      </c>
      <c r="G73" s="1">
        <f>IF(ISNUMBER(Pay_Item_Search_Text),IF(ISNUMBER(IF(FIND(Pay_Item_Search_Text,B73)=1,1, "FALSE")),MAX(G$4:$G72)+1,IF(ISNUMBER(Pay_Item_Search_Text),0,IF(ISNUMBER(SEARCH(Pay_Item_Search_Text,H73)),MAX(G$4:$G72)+1,0))),IF(ISNUMBER(Pay_Item_Search_Text),0,IF(ISNUMBER(SEARCH(Pay_Item_Search_Text,H73)),MAX(G$4:$G72)+1,0)))</f>
        <v>69</v>
      </c>
      <c r="H73" s="1" t="str">
        <f>IF(Table_PayItems[[#This Row],[Description]]="_","_ Unique Item - "&amp;Table_PayItems[[#This Row],[Item]]&amp;" - $"&amp;Table_PayItems[[#This Row],[Unit]],Table_PayItems[[#This Row],[Description]]&amp;" - $"&amp;Table_PayItems[[#This Row],[Unit]])</f>
        <v>_ Unique Item - 4017050 - $Ea</v>
      </c>
      <c r="I73" s="29" t="str">
        <f>IFERROR(VLOOKUP(ROWS($M$5:M73),Table_PayItems[[Search Key]:[Concentrated Name]],2,FALSE),"")</f>
        <v>_ Unique Item - 4017050 - $Ea</v>
      </c>
      <c r="J73" s="1"/>
      <c r="K73" s="1"/>
      <c r="L73" s="22">
        <f>IF(ISNUMBER(SEARCH(Pay_Item_Search_Text_2,M73)),MAX($L$4:L72)+1,0)</f>
        <v>69</v>
      </c>
      <c r="M73" s="1" t="str">
        <f>IFERROR(VLOOKUP(ROWS($M$5:M73),Table_PayItems[[Search Key]:[Concentrated Name]],2,FALSE),"")</f>
        <v>_ Unique Item - 4017050 - $Ea</v>
      </c>
      <c r="N73" s="1" t="str">
        <f>IFERROR(VLOOKUP(ROWS($M$5:N73),$L$5:$M$7000,2,FALSE),"")</f>
        <v>_ Unique Item - 4017050 - $Ea</v>
      </c>
      <c r="O73" s="1" t="str">
        <f>IFERROR(VLOOKUP(ROWS($O$5:O73),$K$5:$L$7000,2,FALSE),"")</f>
        <v/>
      </c>
    </row>
    <row r="74" spans="2:15" ht="15" customHeight="1" x14ac:dyDescent="0.25">
      <c r="B74" s="178" t="s">
        <v>8958</v>
      </c>
      <c r="C74" s="178" t="s">
        <v>16</v>
      </c>
      <c r="D74" s="178" t="s">
        <v>60</v>
      </c>
      <c r="E74" s="178" t="s">
        <v>61</v>
      </c>
      <c r="F74" s="178" t="s">
        <v>26</v>
      </c>
      <c r="G74" s="1">
        <f>IF(ISNUMBER(Pay_Item_Search_Text),IF(ISNUMBER(IF(FIND(Pay_Item_Search_Text,B74)=1,1, "FALSE")),MAX(G$4:$G73)+1,IF(ISNUMBER(Pay_Item_Search_Text),0,IF(ISNUMBER(SEARCH(Pay_Item_Search_Text,H74)),MAX(G$4:$G73)+1,0))),IF(ISNUMBER(Pay_Item_Search_Text),0,IF(ISNUMBER(SEARCH(Pay_Item_Search_Text,H74)),MAX(G$4:$G73)+1,0)))</f>
        <v>70</v>
      </c>
      <c r="H74" s="1" t="str">
        <f>IF(Table_PayItems[[#This Row],[Description]]="_","_ Unique Item - "&amp;Table_PayItems[[#This Row],[Item]]&amp;" - $"&amp;Table_PayItems[[#This Row],[Unit]],Table_PayItems[[#This Row],[Description]]&amp;" - $"&amp;Table_PayItems[[#This Row],[Unit]])</f>
        <v>_ Unique Item - 4017051 - $LSUM</v>
      </c>
      <c r="I74" s="29" t="str">
        <f>IFERROR(VLOOKUP(ROWS($M$5:M74),Table_PayItems[[Search Key]:[Concentrated Name]],2,FALSE),"")</f>
        <v>_ Unique Item - 4017051 - $LSUM</v>
      </c>
      <c r="J74" s="1"/>
      <c r="K74" s="1"/>
      <c r="L74" s="22">
        <f>IF(ISNUMBER(SEARCH(Pay_Item_Search_Text_2,M74)),MAX($L$4:L73)+1,0)</f>
        <v>70</v>
      </c>
      <c r="M74" s="1" t="str">
        <f>IFERROR(VLOOKUP(ROWS($M$5:M74),Table_PayItems[[Search Key]:[Concentrated Name]],2,FALSE),"")</f>
        <v>_ Unique Item - 4017051 - $LSUM</v>
      </c>
      <c r="N74" s="1" t="str">
        <f>IFERROR(VLOOKUP(ROWS($M$5:N74),$L$5:$M$7000,2,FALSE),"")</f>
        <v>_ Unique Item - 4017051 - $LSUM</v>
      </c>
      <c r="O74" s="1" t="str">
        <f>IFERROR(VLOOKUP(ROWS($O$5:O74),$K$5:$L$7000,2,FALSE),"")</f>
        <v/>
      </c>
    </row>
    <row r="75" spans="2:15" ht="15" customHeight="1" x14ac:dyDescent="0.25">
      <c r="B75" s="178" t="s">
        <v>10086</v>
      </c>
      <c r="C75" s="178" t="s">
        <v>104</v>
      </c>
      <c r="D75" s="178" t="s">
        <v>60</v>
      </c>
      <c r="E75" s="178" t="s">
        <v>61</v>
      </c>
      <c r="F75" s="178" t="s">
        <v>26</v>
      </c>
      <c r="G75" s="1">
        <f>IF(ISNUMBER(Pay_Item_Search_Text),IF(ISNUMBER(IF(FIND(Pay_Item_Search_Text,B75)=1,1, "FALSE")),MAX(G$4:$G74)+1,IF(ISNUMBER(Pay_Item_Search_Text),0,IF(ISNUMBER(SEARCH(Pay_Item_Search_Text,H75)),MAX(G$4:$G74)+1,0))),IF(ISNUMBER(Pay_Item_Search_Text),0,IF(ISNUMBER(SEARCH(Pay_Item_Search_Text,H75)),MAX(G$4:$G74)+1,0)))</f>
        <v>71</v>
      </c>
      <c r="H75" s="1" t="str">
        <f>IF(Table_PayItems[[#This Row],[Description]]="_","_ Unique Item - "&amp;Table_PayItems[[#This Row],[Item]]&amp;" - $"&amp;Table_PayItems[[#This Row],[Unit]],Table_PayItems[[#This Row],[Description]]&amp;" - $"&amp;Table_PayItems[[#This Row],[Unit]])</f>
        <v>_ Unique Item - 4027001 - $Ft</v>
      </c>
      <c r="I75" s="29" t="str">
        <f>IFERROR(VLOOKUP(ROWS($M$5:M75),Table_PayItems[[Search Key]:[Concentrated Name]],2,FALSE),"")</f>
        <v>_ Unique Item - 4027001 - $Ft</v>
      </c>
      <c r="J75" s="1"/>
      <c r="K75" s="1"/>
      <c r="L75" s="22">
        <f>IF(ISNUMBER(SEARCH(Pay_Item_Search_Text_2,M75)),MAX($L$4:L74)+1,0)</f>
        <v>71</v>
      </c>
      <c r="M75" s="1" t="str">
        <f>IFERROR(VLOOKUP(ROWS($M$5:M75),Table_PayItems[[Search Key]:[Concentrated Name]],2,FALSE),"")</f>
        <v>_ Unique Item - 4027001 - $Ft</v>
      </c>
      <c r="N75" s="1" t="str">
        <f>IFERROR(VLOOKUP(ROWS($M$5:N75),$L$5:$M$7000,2,FALSE),"")</f>
        <v>_ Unique Item - 4027001 - $Ft</v>
      </c>
      <c r="O75" s="1" t="str">
        <f>IFERROR(VLOOKUP(ROWS($O$5:O75),$K$5:$L$7000,2,FALSE),"")</f>
        <v/>
      </c>
    </row>
    <row r="76" spans="2:15" ht="15" customHeight="1" x14ac:dyDescent="0.25">
      <c r="B76" s="178" t="s">
        <v>10087</v>
      </c>
      <c r="C76" s="178" t="s">
        <v>112</v>
      </c>
      <c r="D76" s="178" t="s">
        <v>60</v>
      </c>
      <c r="E76" s="178" t="s">
        <v>61</v>
      </c>
      <c r="F76" s="178" t="s">
        <v>26</v>
      </c>
      <c r="G76" s="1">
        <f>IF(ISNUMBER(Pay_Item_Search_Text),IF(ISNUMBER(IF(FIND(Pay_Item_Search_Text,B76)=1,1, "FALSE")),MAX(G$4:$G75)+1,IF(ISNUMBER(Pay_Item_Search_Text),0,IF(ISNUMBER(SEARCH(Pay_Item_Search_Text,H76)),MAX(G$4:$G75)+1,0))),IF(ISNUMBER(Pay_Item_Search_Text),0,IF(ISNUMBER(SEARCH(Pay_Item_Search_Text,H76)),MAX(G$4:$G75)+1,0)))</f>
        <v>72</v>
      </c>
      <c r="H76" s="1" t="str">
        <f>IF(Table_PayItems[[#This Row],[Description]]="_","_ Unique Item - "&amp;Table_PayItems[[#This Row],[Item]]&amp;" - $"&amp;Table_PayItems[[#This Row],[Unit]],Table_PayItems[[#This Row],[Description]]&amp;" - $"&amp;Table_PayItems[[#This Row],[Unit]])</f>
        <v>_ Unique Item - 4027021 - $Cyd</v>
      </c>
      <c r="I76" s="29" t="str">
        <f>IFERROR(VLOOKUP(ROWS($M$5:M76),Table_PayItems[[Search Key]:[Concentrated Name]],2,FALSE),"")</f>
        <v>_ Unique Item - 4027021 - $Cyd</v>
      </c>
      <c r="J76" s="1"/>
      <c r="K76" s="1"/>
      <c r="L76" s="22">
        <f>IF(ISNUMBER(SEARCH(Pay_Item_Search_Text_2,M76)),MAX($L$4:L75)+1,0)</f>
        <v>72</v>
      </c>
      <c r="M76" s="1" t="str">
        <f>IFERROR(VLOOKUP(ROWS($M$5:M76),Table_PayItems[[Search Key]:[Concentrated Name]],2,FALSE),"")</f>
        <v>_ Unique Item - 4027021 - $Cyd</v>
      </c>
      <c r="N76" s="1" t="str">
        <f>IFERROR(VLOOKUP(ROWS($M$5:N76),$L$5:$M$7000,2,FALSE),"")</f>
        <v>_ Unique Item - 4027021 - $Cyd</v>
      </c>
      <c r="O76" s="1" t="str">
        <f>IFERROR(VLOOKUP(ROWS($O$5:O76),$K$5:$L$7000,2,FALSE),"")</f>
        <v/>
      </c>
    </row>
    <row r="77" spans="2:15" ht="15" customHeight="1" x14ac:dyDescent="0.25">
      <c r="B77" s="178" t="s">
        <v>10088</v>
      </c>
      <c r="C77" s="178" t="s">
        <v>88</v>
      </c>
      <c r="D77" s="178" t="s">
        <v>60</v>
      </c>
      <c r="E77" s="178" t="s">
        <v>61</v>
      </c>
      <c r="F77" s="178" t="s">
        <v>26</v>
      </c>
      <c r="G77" s="1">
        <f>IF(ISNUMBER(Pay_Item_Search_Text),IF(ISNUMBER(IF(FIND(Pay_Item_Search_Text,B77)=1,1, "FALSE")),MAX(G$4:$G76)+1,IF(ISNUMBER(Pay_Item_Search_Text),0,IF(ISNUMBER(SEARCH(Pay_Item_Search_Text,H77)),MAX(G$4:$G76)+1,0))),IF(ISNUMBER(Pay_Item_Search_Text),0,IF(ISNUMBER(SEARCH(Pay_Item_Search_Text,H77)),MAX(G$4:$G76)+1,0)))</f>
        <v>73</v>
      </c>
      <c r="H77" s="1" t="str">
        <f>IF(Table_PayItems[[#This Row],[Description]]="_","_ Unique Item - "&amp;Table_PayItems[[#This Row],[Item]]&amp;" - $"&amp;Table_PayItems[[#This Row],[Unit]],Table_PayItems[[#This Row],[Description]]&amp;" - $"&amp;Table_PayItems[[#This Row],[Unit]])</f>
        <v>_ Unique Item - 4027050 - $Ea</v>
      </c>
      <c r="I77" s="29" t="str">
        <f>IFERROR(VLOOKUP(ROWS($M$5:M77),Table_PayItems[[Search Key]:[Concentrated Name]],2,FALSE),"")</f>
        <v>_ Unique Item - 4027050 - $Ea</v>
      </c>
      <c r="J77" s="1"/>
      <c r="K77" s="1"/>
      <c r="L77" s="22">
        <f>IF(ISNUMBER(SEARCH(Pay_Item_Search_Text_2,M77)),MAX($L$4:L76)+1,0)</f>
        <v>73</v>
      </c>
      <c r="M77" s="1" t="str">
        <f>IFERROR(VLOOKUP(ROWS($M$5:M77),Table_PayItems[[Search Key]:[Concentrated Name]],2,FALSE),"")</f>
        <v>_ Unique Item - 4027050 - $Ea</v>
      </c>
      <c r="N77" s="1" t="str">
        <f>IFERROR(VLOOKUP(ROWS($M$5:N77),$L$5:$M$7000,2,FALSE),"")</f>
        <v>_ Unique Item - 4027050 - $Ea</v>
      </c>
      <c r="O77" s="1" t="str">
        <f>IFERROR(VLOOKUP(ROWS($O$5:O77),$K$5:$L$7000,2,FALSE),"")</f>
        <v/>
      </c>
    </row>
    <row r="78" spans="2:15" ht="15" customHeight="1" x14ac:dyDescent="0.25">
      <c r="B78" s="178" t="s">
        <v>10089</v>
      </c>
      <c r="C78" s="178" t="s">
        <v>16</v>
      </c>
      <c r="D78" s="178" t="s">
        <v>60</v>
      </c>
      <c r="E78" s="178" t="s">
        <v>61</v>
      </c>
      <c r="F78" s="178" t="s">
        <v>26</v>
      </c>
      <c r="G78" s="1">
        <f>IF(ISNUMBER(Pay_Item_Search_Text),IF(ISNUMBER(IF(FIND(Pay_Item_Search_Text,B78)=1,1, "FALSE")),MAX(G$4:$G77)+1,IF(ISNUMBER(Pay_Item_Search_Text),0,IF(ISNUMBER(SEARCH(Pay_Item_Search_Text,H78)),MAX(G$4:$G77)+1,0))),IF(ISNUMBER(Pay_Item_Search_Text),0,IF(ISNUMBER(SEARCH(Pay_Item_Search_Text,H78)),MAX(G$4:$G77)+1,0)))</f>
        <v>74</v>
      </c>
      <c r="H78" s="1" t="str">
        <f>IF(Table_PayItems[[#This Row],[Description]]="_","_ Unique Item - "&amp;Table_PayItems[[#This Row],[Item]]&amp;" - $"&amp;Table_PayItems[[#This Row],[Unit]],Table_PayItems[[#This Row],[Description]]&amp;" - $"&amp;Table_PayItems[[#This Row],[Unit]])</f>
        <v>_ Unique Item - 4027051 - $LSUM</v>
      </c>
      <c r="I78" s="29" t="str">
        <f>IFERROR(VLOOKUP(ROWS($M$5:M78),Table_PayItems[[Search Key]:[Concentrated Name]],2,FALSE),"")</f>
        <v>_ Unique Item - 4027051 - $LSUM</v>
      </c>
      <c r="J78" s="1"/>
      <c r="K78" s="1"/>
      <c r="L78" s="22">
        <f>IF(ISNUMBER(SEARCH(Pay_Item_Search_Text_2,M78)),MAX($L$4:L77)+1,0)</f>
        <v>74</v>
      </c>
      <c r="M78" s="1" t="str">
        <f>IFERROR(VLOOKUP(ROWS($M$5:M78),Table_PayItems[[Search Key]:[Concentrated Name]],2,FALSE),"")</f>
        <v>_ Unique Item - 4027051 - $LSUM</v>
      </c>
      <c r="N78" s="1" t="str">
        <f>IFERROR(VLOOKUP(ROWS($M$5:N78),$L$5:$M$7000,2,FALSE),"")</f>
        <v>_ Unique Item - 4027051 - $LSUM</v>
      </c>
      <c r="O78" s="1" t="str">
        <f>IFERROR(VLOOKUP(ROWS($O$5:O78),$K$5:$L$7000,2,FALSE),"")</f>
        <v/>
      </c>
    </row>
    <row r="79" spans="2:15" ht="15" customHeight="1" x14ac:dyDescent="0.25">
      <c r="B79" s="178" t="s">
        <v>10246</v>
      </c>
      <c r="C79" s="178" t="s">
        <v>104</v>
      </c>
      <c r="D79" s="178" t="s">
        <v>60</v>
      </c>
      <c r="E79" s="178" t="s">
        <v>61</v>
      </c>
      <c r="F79" s="178" t="s">
        <v>26</v>
      </c>
      <c r="G79" s="1">
        <f>IF(ISNUMBER(Pay_Item_Search_Text),IF(ISNUMBER(IF(FIND(Pay_Item_Search_Text,B79)=1,1, "FALSE")),MAX(G$4:$G78)+1,IF(ISNUMBER(Pay_Item_Search_Text),0,IF(ISNUMBER(SEARCH(Pay_Item_Search_Text,H79)),MAX(G$4:$G78)+1,0))),IF(ISNUMBER(Pay_Item_Search_Text),0,IF(ISNUMBER(SEARCH(Pay_Item_Search_Text,H79)),MAX(G$4:$G78)+1,0)))</f>
        <v>75</v>
      </c>
      <c r="H79" s="1" t="str">
        <f>IF(Table_PayItems[[#This Row],[Description]]="_","_ Unique Item - "&amp;Table_PayItems[[#This Row],[Item]]&amp;" - $"&amp;Table_PayItems[[#This Row],[Unit]],Table_PayItems[[#This Row],[Description]]&amp;" - $"&amp;Table_PayItems[[#This Row],[Unit]])</f>
        <v>_ Unique Item - 4037001 - $Ft</v>
      </c>
      <c r="I79" s="29" t="str">
        <f>IFERROR(VLOOKUP(ROWS($M$5:M79),Table_PayItems[[Search Key]:[Concentrated Name]],2,FALSE),"")</f>
        <v>_ Unique Item - 4037001 - $Ft</v>
      </c>
      <c r="J79" s="1"/>
      <c r="K79" s="1"/>
      <c r="L79" s="22">
        <f>IF(ISNUMBER(SEARCH(Pay_Item_Search_Text_2,M79)),MAX($L$4:L78)+1,0)</f>
        <v>75</v>
      </c>
      <c r="M79" s="1" t="str">
        <f>IFERROR(VLOOKUP(ROWS($M$5:M79),Table_PayItems[[Search Key]:[Concentrated Name]],2,FALSE),"")</f>
        <v>_ Unique Item - 4037001 - $Ft</v>
      </c>
      <c r="N79" s="1" t="str">
        <f>IFERROR(VLOOKUP(ROWS($M$5:N79),$L$5:$M$7000,2,FALSE),"")</f>
        <v>_ Unique Item - 4037001 - $Ft</v>
      </c>
      <c r="O79" s="1" t="str">
        <f>IFERROR(VLOOKUP(ROWS($O$5:O79),$K$5:$L$7000,2,FALSE),"")</f>
        <v/>
      </c>
    </row>
    <row r="80" spans="2:15" ht="15" customHeight="1" x14ac:dyDescent="0.25">
      <c r="B80" s="178" t="s">
        <v>10247</v>
      </c>
      <c r="C80" s="178" t="s">
        <v>154</v>
      </c>
      <c r="D80" s="178" t="s">
        <v>60</v>
      </c>
      <c r="E80" s="178" t="s">
        <v>61</v>
      </c>
      <c r="F80" s="178" t="s">
        <v>26</v>
      </c>
      <c r="G80" s="1">
        <f>IF(ISNUMBER(Pay_Item_Search_Text),IF(ISNUMBER(IF(FIND(Pay_Item_Search_Text,B80)=1,1, "FALSE")),MAX(G$4:$G79)+1,IF(ISNUMBER(Pay_Item_Search_Text),0,IF(ISNUMBER(SEARCH(Pay_Item_Search_Text,H80)),MAX(G$4:$G79)+1,0))),IF(ISNUMBER(Pay_Item_Search_Text),0,IF(ISNUMBER(SEARCH(Pay_Item_Search_Text,H80)),MAX(G$4:$G79)+1,0)))</f>
        <v>76</v>
      </c>
      <c r="H80" s="1" t="str">
        <f>IF(Table_PayItems[[#This Row],[Description]]="_","_ Unique Item - "&amp;Table_PayItems[[#This Row],[Item]]&amp;" - $"&amp;Table_PayItems[[#This Row],[Unit]],Table_PayItems[[#This Row],[Description]]&amp;" - $"&amp;Table_PayItems[[#This Row],[Unit]])</f>
        <v>_ Unique Item - 4037030 - $Lb</v>
      </c>
      <c r="I80" s="29" t="str">
        <f>IFERROR(VLOOKUP(ROWS($M$5:M80),Table_PayItems[[Search Key]:[Concentrated Name]],2,FALSE),"")</f>
        <v>_ Unique Item - 4037030 - $Lb</v>
      </c>
      <c r="J80" s="1"/>
      <c r="K80" s="1"/>
      <c r="L80" s="22">
        <f>IF(ISNUMBER(SEARCH(Pay_Item_Search_Text_2,M80)),MAX($L$4:L79)+1,0)</f>
        <v>76</v>
      </c>
      <c r="M80" s="1" t="str">
        <f>IFERROR(VLOOKUP(ROWS($M$5:M80),Table_PayItems[[Search Key]:[Concentrated Name]],2,FALSE),"")</f>
        <v>_ Unique Item - 4037030 - $Lb</v>
      </c>
      <c r="N80" s="1" t="str">
        <f>IFERROR(VLOOKUP(ROWS($M$5:N80),$L$5:$M$7000,2,FALSE),"")</f>
        <v>_ Unique Item - 4037030 - $Lb</v>
      </c>
      <c r="O80" s="1" t="str">
        <f>IFERROR(VLOOKUP(ROWS($O$5:O80),$K$5:$L$7000,2,FALSE),"")</f>
        <v/>
      </c>
    </row>
    <row r="81" spans="2:15" ht="15" customHeight="1" x14ac:dyDescent="0.25">
      <c r="B81" s="178" t="s">
        <v>10248</v>
      </c>
      <c r="C81" s="178" t="s">
        <v>88</v>
      </c>
      <c r="D81" s="178" t="s">
        <v>60</v>
      </c>
      <c r="E81" s="178" t="s">
        <v>61</v>
      </c>
      <c r="F81" s="178" t="s">
        <v>26</v>
      </c>
      <c r="G81" s="1">
        <f>IF(ISNUMBER(Pay_Item_Search_Text),IF(ISNUMBER(IF(FIND(Pay_Item_Search_Text,B81)=1,1, "FALSE")),MAX(G$4:$G80)+1,IF(ISNUMBER(Pay_Item_Search_Text),0,IF(ISNUMBER(SEARCH(Pay_Item_Search_Text,H81)),MAX(G$4:$G80)+1,0))),IF(ISNUMBER(Pay_Item_Search_Text),0,IF(ISNUMBER(SEARCH(Pay_Item_Search_Text,H81)),MAX(G$4:$G80)+1,0)))</f>
        <v>77</v>
      </c>
      <c r="H81" s="1" t="str">
        <f>IF(Table_PayItems[[#This Row],[Description]]="_","_ Unique Item - "&amp;Table_PayItems[[#This Row],[Item]]&amp;" - $"&amp;Table_PayItems[[#This Row],[Unit]],Table_PayItems[[#This Row],[Description]]&amp;" - $"&amp;Table_PayItems[[#This Row],[Unit]])</f>
        <v>_ Unique Item - 4037050 - $Ea</v>
      </c>
      <c r="I81" s="29" t="str">
        <f>IFERROR(VLOOKUP(ROWS($M$5:M81),Table_PayItems[[Search Key]:[Concentrated Name]],2,FALSE),"")</f>
        <v>_ Unique Item - 4037050 - $Ea</v>
      </c>
      <c r="J81" s="1"/>
      <c r="K81" s="1"/>
      <c r="L81" s="22">
        <f>IF(ISNUMBER(SEARCH(Pay_Item_Search_Text_2,M81)),MAX($L$4:L80)+1,0)</f>
        <v>77</v>
      </c>
      <c r="M81" s="1" t="str">
        <f>IFERROR(VLOOKUP(ROWS($M$5:M81),Table_PayItems[[Search Key]:[Concentrated Name]],2,FALSE),"")</f>
        <v>_ Unique Item - 4037050 - $Ea</v>
      </c>
      <c r="N81" s="1" t="str">
        <f>IFERROR(VLOOKUP(ROWS($M$5:N81),$L$5:$M$7000,2,FALSE),"")</f>
        <v>_ Unique Item - 4037050 - $Ea</v>
      </c>
      <c r="O81" s="1" t="str">
        <f>IFERROR(VLOOKUP(ROWS($O$5:O81),$K$5:$L$7000,2,FALSE),"")</f>
        <v/>
      </c>
    </row>
    <row r="82" spans="2:15" ht="15" customHeight="1" x14ac:dyDescent="0.25">
      <c r="B82" s="178" t="s">
        <v>10249</v>
      </c>
      <c r="C82" s="178" t="s">
        <v>16</v>
      </c>
      <c r="D82" s="178" t="s">
        <v>60</v>
      </c>
      <c r="E82" s="178" t="s">
        <v>61</v>
      </c>
      <c r="F82" s="178" t="s">
        <v>26</v>
      </c>
      <c r="G82" s="1">
        <f>IF(ISNUMBER(Pay_Item_Search_Text),IF(ISNUMBER(IF(FIND(Pay_Item_Search_Text,B82)=1,1, "FALSE")),MAX(G$4:$G81)+1,IF(ISNUMBER(Pay_Item_Search_Text),0,IF(ISNUMBER(SEARCH(Pay_Item_Search_Text,H82)),MAX(G$4:$G81)+1,0))),IF(ISNUMBER(Pay_Item_Search_Text),0,IF(ISNUMBER(SEARCH(Pay_Item_Search_Text,H82)),MAX(G$4:$G81)+1,0)))</f>
        <v>78</v>
      </c>
      <c r="H82" s="1" t="str">
        <f>IF(Table_PayItems[[#This Row],[Description]]="_","_ Unique Item - "&amp;Table_PayItems[[#This Row],[Item]]&amp;" - $"&amp;Table_PayItems[[#This Row],[Unit]],Table_PayItems[[#This Row],[Description]]&amp;" - $"&amp;Table_PayItems[[#This Row],[Unit]])</f>
        <v>_ Unique Item - 4037051 - $LSUM</v>
      </c>
      <c r="I82" s="29" t="str">
        <f>IFERROR(VLOOKUP(ROWS($M$5:M82),Table_PayItems[[Search Key]:[Concentrated Name]],2,FALSE),"")</f>
        <v>_ Unique Item - 4037051 - $LSUM</v>
      </c>
      <c r="J82" s="1"/>
      <c r="K82" s="1"/>
      <c r="L82" s="22">
        <f>IF(ISNUMBER(SEARCH(Pay_Item_Search_Text_2,M82)),MAX($L$4:L81)+1,0)</f>
        <v>78</v>
      </c>
      <c r="M82" s="1" t="str">
        <f>IFERROR(VLOOKUP(ROWS($M$5:M82),Table_PayItems[[Search Key]:[Concentrated Name]],2,FALSE),"")</f>
        <v>_ Unique Item - 4037051 - $LSUM</v>
      </c>
      <c r="N82" s="1" t="str">
        <f>IFERROR(VLOOKUP(ROWS($M$5:N82),$L$5:$M$7000,2,FALSE),"")</f>
        <v>_ Unique Item - 4037051 - $LSUM</v>
      </c>
      <c r="O82" s="1" t="str">
        <f>IFERROR(VLOOKUP(ROWS($O$5:O82),$K$5:$L$7000,2,FALSE),"")</f>
        <v/>
      </c>
    </row>
    <row r="83" spans="2:15" ht="15" customHeight="1" x14ac:dyDescent="0.25">
      <c r="B83" s="178" t="s">
        <v>10298</v>
      </c>
      <c r="C83" s="178" t="s">
        <v>104</v>
      </c>
      <c r="D83" s="178" t="s">
        <v>60</v>
      </c>
      <c r="E83" s="178" t="s">
        <v>61</v>
      </c>
      <c r="F83" s="178" t="s">
        <v>26</v>
      </c>
      <c r="G83" s="1">
        <f>IF(ISNUMBER(Pay_Item_Search_Text),IF(ISNUMBER(IF(FIND(Pay_Item_Search_Text,B83)=1,1, "FALSE")),MAX(G$4:$G82)+1,IF(ISNUMBER(Pay_Item_Search_Text),0,IF(ISNUMBER(SEARCH(Pay_Item_Search_Text,H83)),MAX(G$4:$G82)+1,0))),IF(ISNUMBER(Pay_Item_Search_Text),0,IF(ISNUMBER(SEARCH(Pay_Item_Search_Text,H83)),MAX(G$4:$G82)+1,0)))</f>
        <v>79</v>
      </c>
      <c r="H83" s="1" t="str">
        <f>IF(Table_PayItems[[#This Row],[Description]]="_","_ Unique Item - "&amp;Table_PayItems[[#This Row],[Item]]&amp;" - $"&amp;Table_PayItems[[#This Row],[Unit]],Table_PayItems[[#This Row],[Description]]&amp;" - $"&amp;Table_PayItems[[#This Row],[Unit]])</f>
        <v>_ Unique Item - 4047001 - $Ft</v>
      </c>
      <c r="I83" s="29" t="str">
        <f>IFERROR(VLOOKUP(ROWS($M$5:M83),Table_PayItems[[Search Key]:[Concentrated Name]],2,FALSE),"")</f>
        <v>_ Unique Item - 4047001 - $Ft</v>
      </c>
      <c r="J83" s="1"/>
      <c r="K83" s="1"/>
      <c r="L83" s="22">
        <f>IF(ISNUMBER(SEARCH(Pay_Item_Search_Text_2,M83)),MAX($L$4:L82)+1,0)</f>
        <v>79</v>
      </c>
      <c r="M83" s="1" t="str">
        <f>IFERROR(VLOOKUP(ROWS($M$5:M83),Table_PayItems[[Search Key]:[Concentrated Name]],2,FALSE),"")</f>
        <v>_ Unique Item - 4047001 - $Ft</v>
      </c>
      <c r="N83" s="1" t="str">
        <f>IFERROR(VLOOKUP(ROWS($M$5:N83),$L$5:$M$7000,2,FALSE),"")</f>
        <v>_ Unique Item - 4047001 - $Ft</v>
      </c>
      <c r="O83" s="1" t="str">
        <f>IFERROR(VLOOKUP(ROWS($O$5:O83),$K$5:$L$7000,2,FALSE),"")</f>
        <v/>
      </c>
    </row>
    <row r="84" spans="2:15" ht="15" customHeight="1" x14ac:dyDescent="0.25">
      <c r="B84" s="178" t="s">
        <v>10299</v>
      </c>
      <c r="C84" s="178" t="s">
        <v>88</v>
      </c>
      <c r="D84" s="178" t="s">
        <v>60</v>
      </c>
      <c r="E84" s="178" t="s">
        <v>61</v>
      </c>
      <c r="F84" s="178" t="s">
        <v>26</v>
      </c>
      <c r="G84" s="1">
        <f>IF(ISNUMBER(Pay_Item_Search_Text),IF(ISNUMBER(IF(FIND(Pay_Item_Search_Text,B84)=1,1, "FALSE")),MAX(G$4:$G83)+1,IF(ISNUMBER(Pay_Item_Search_Text),0,IF(ISNUMBER(SEARCH(Pay_Item_Search_Text,H84)),MAX(G$4:$G83)+1,0))),IF(ISNUMBER(Pay_Item_Search_Text),0,IF(ISNUMBER(SEARCH(Pay_Item_Search_Text,H84)),MAX(G$4:$G83)+1,0)))</f>
        <v>80</v>
      </c>
      <c r="H84" s="1" t="str">
        <f>IF(Table_PayItems[[#This Row],[Description]]="_","_ Unique Item - "&amp;Table_PayItems[[#This Row],[Item]]&amp;" - $"&amp;Table_PayItems[[#This Row],[Unit]],Table_PayItems[[#This Row],[Description]]&amp;" - $"&amp;Table_PayItems[[#This Row],[Unit]])</f>
        <v>_ Unique Item - 4047050 - $Ea</v>
      </c>
      <c r="I84" s="29" t="str">
        <f>IFERROR(VLOOKUP(ROWS($M$5:M84),Table_PayItems[[Search Key]:[Concentrated Name]],2,FALSE),"")</f>
        <v>_ Unique Item - 4047050 - $Ea</v>
      </c>
      <c r="J84" s="1"/>
      <c r="K84" s="1"/>
      <c r="L84" s="22">
        <f>IF(ISNUMBER(SEARCH(Pay_Item_Search_Text_2,M84)),MAX($L$4:L83)+1,0)</f>
        <v>80</v>
      </c>
      <c r="M84" s="1" t="str">
        <f>IFERROR(VLOOKUP(ROWS($M$5:M84),Table_PayItems[[Search Key]:[Concentrated Name]],2,FALSE),"")</f>
        <v>_ Unique Item - 4047050 - $Ea</v>
      </c>
      <c r="N84" s="1" t="str">
        <f>IFERROR(VLOOKUP(ROWS($M$5:N84),$L$5:$M$7000,2,FALSE),"")</f>
        <v>_ Unique Item - 4047050 - $Ea</v>
      </c>
      <c r="O84" s="1" t="str">
        <f>IFERROR(VLOOKUP(ROWS($O$5:O84),$K$5:$L$7000,2,FALSE),"")</f>
        <v/>
      </c>
    </row>
    <row r="85" spans="2:15" ht="15" customHeight="1" x14ac:dyDescent="0.25">
      <c r="B85" s="178" t="s">
        <v>10300</v>
      </c>
      <c r="C85" s="178" t="s">
        <v>88</v>
      </c>
      <c r="D85" s="178" t="s">
        <v>60</v>
      </c>
      <c r="E85" s="178" t="s">
        <v>61</v>
      </c>
      <c r="F85" s="178" t="s">
        <v>26</v>
      </c>
      <c r="G85" s="1">
        <f>IF(ISNUMBER(Pay_Item_Search_Text),IF(ISNUMBER(IF(FIND(Pay_Item_Search_Text,B85)=1,1, "FALSE")),MAX(G$4:$G84)+1,IF(ISNUMBER(Pay_Item_Search_Text),0,IF(ISNUMBER(SEARCH(Pay_Item_Search_Text,H85)),MAX(G$4:$G84)+1,0))),IF(ISNUMBER(Pay_Item_Search_Text),0,IF(ISNUMBER(SEARCH(Pay_Item_Search_Text,H85)),MAX(G$4:$G84)+1,0)))</f>
        <v>81</v>
      </c>
      <c r="H85" s="1" t="str">
        <f>IF(Table_PayItems[[#This Row],[Description]]="_","_ Unique Item - "&amp;Table_PayItems[[#This Row],[Item]]&amp;" - $"&amp;Table_PayItems[[#This Row],[Unit]],Table_PayItems[[#This Row],[Description]]&amp;" - $"&amp;Table_PayItems[[#This Row],[Unit]])</f>
        <v>_ Unique Item - 4057050 - $Ea</v>
      </c>
      <c r="I85" s="29" t="str">
        <f>IFERROR(VLOOKUP(ROWS($M$5:M85),Table_PayItems[[Search Key]:[Concentrated Name]],2,FALSE),"")</f>
        <v>_ Unique Item - 4057050 - $Ea</v>
      </c>
      <c r="J85" s="1"/>
      <c r="K85" s="1"/>
      <c r="L85" s="22">
        <f>IF(ISNUMBER(SEARCH(Pay_Item_Search_Text_2,M85)),MAX($L$4:L84)+1,0)</f>
        <v>81</v>
      </c>
      <c r="M85" s="1" t="str">
        <f>IFERROR(VLOOKUP(ROWS($M$5:M85),Table_PayItems[[Search Key]:[Concentrated Name]],2,FALSE),"")</f>
        <v>_ Unique Item - 4057050 - $Ea</v>
      </c>
      <c r="N85" s="1" t="str">
        <f>IFERROR(VLOOKUP(ROWS($M$5:N85),$L$5:$M$7000,2,FALSE),"")</f>
        <v>_ Unique Item - 4057050 - $Ea</v>
      </c>
      <c r="O85" s="1" t="str">
        <f>IFERROR(VLOOKUP(ROWS($O$5:O85),$K$5:$L$7000,2,FALSE),"")</f>
        <v/>
      </c>
    </row>
    <row r="86" spans="2:15" ht="15" customHeight="1" x14ac:dyDescent="0.25">
      <c r="B86" s="178" t="s">
        <v>10301</v>
      </c>
      <c r="C86" s="178" t="s">
        <v>16</v>
      </c>
      <c r="D86" s="178" t="s">
        <v>60</v>
      </c>
      <c r="E86" s="178" t="s">
        <v>61</v>
      </c>
      <c r="F86" s="178" t="s">
        <v>26</v>
      </c>
      <c r="G86" s="1">
        <f>IF(ISNUMBER(Pay_Item_Search_Text),IF(ISNUMBER(IF(FIND(Pay_Item_Search_Text,B86)=1,1, "FALSE")),MAX(G$4:$G85)+1,IF(ISNUMBER(Pay_Item_Search_Text),0,IF(ISNUMBER(SEARCH(Pay_Item_Search_Text,H86)),MAX(G$4:$G85)+1,0))),IF(ISNUMBER(Pay_Item_Search_Text),0,IF(ISNUMBER(SEARCH(Pay_Item_Search_Text,H86)),MAX(G$4:$G85)+1,0)))</f>
        <v>82</v>
      </c>
      <c r="H86" s="1" t="str">
        <f>IF(Table_PayItems[[#This Row],[Description]]="_","_ Unique Item - "&amp;Table_PayItems[[#This Row],[Item]]&amp;" - $"&amp;Table_PayItems[[#This Row],[Unit]],Table_PayItems[[#This Row],[Description]]&amp;" - $"&amp;Table_PayItems[[#This Row],[Unit]])</f>
        <v>_ Unique Item - 4057051 - $LSUM</v>
      </c>
      <c r="I86" s="29" t="str">
        <f>IFERROR(VLOOKUP(ROWS($M$5:M86),Table_PayItems[[Search Key]:[Concentrated Name]],2,FALSE),"")</f>
        <v>_ Unique Item - 4057051 - $LSUM</v>
      </c>
      <c r="J86" s="1"/>
      <c r="K86" s="1"/>
      <c r="L86" s="22">
        <f>IF(ISNUMBER(SEARCH(Pay_Item_Search_Text_2,M86)),MAX($L$4:L85)+1,0)</f>
        <v>82</v>
      </c>
      <c r="M86" s="1" t="str">
        <f>IFERROR(VLOOKUP(ROWS($M$5:M86),Table_PayItems[[Search Key]:[Concentrated Name]],2,FALSE),"")</f>
        <v>_ Unique Item - 4057051 - $LSUM</v>
      </c>
      <c r="N86" s="1" t="str">
        <f>IFERROR(VLOOKUP(ROWS($M$5:N86),$L$5:$M$7000,2,FALSE),"")</f>
        <v>_ Unique Item - 4057051 - $LSUM</v>
      </c>
      <c r="O86" s="1" t="str">
        <f>IFERROR(VLOOKUP(ROWS($O$5:O86),$K$5:$L$7000,2,FALSE),"")</f>
        <v/>
      </c>
    </row>
    <row r="87" spans="2:15" ht="15" customHeight="1" x14ac:dyDescent="0.25">
      <c r="B87" s="178" t="s">
        <v>10411</v>
      </c>
      <c r="C87" s="178" t="s">
        <v>104</v>
      </c>
      <c r="D87" s="178" t="s">
        <v>60</v>
      </c>
      <c r="E87" s="178" t="s">
        <v>61</v>
      </c>
      <c r="F87" s="178" t="s">
        <v>26</v>
      </c>
      <c r="G87" s="1">
        <f>IF(ISNUMBER(Pay_Item_Search_Text),IF(ISNUMBER(IF(FIND(Pay_Item_Search_Text,B87)=1,1, "FALSE")),MAX(G$4:$G86)+1,IF(ISNUMBER(Pay_Item_Search_Text),0,IF(ISNUMBER(SEARCH(Pay_Item_Search_Text,H87)),MAX(G$4:$G86)+1,0))),IF(ISNUMBER(Pay_Item_Search_Text),0,IF(ISNUMBER(SEARCH(Pay_Item_Search_Text,H87)),MAX(G$4:$G86)+1,0)))</f>
        <v>83</v>
      </c>
      <c r="H87" s="1" t="str">
        <f>IF(Table_PayItems[[#This Row],[Description]]="_","_ Unique Item - "&amp;Table_PayItems[[#This Row],[Item]]&amp;" - $"&amp;Table_PayItems[[#This Row],[Unit]],Table_PayItems[[#This Row],[Description]]&amp;" - $"&amp;Table_PayItems[[#This Row],[Unit]])</f>
        <v>_ Unique Item - 4067001 - $Ft</v>
      </c>
      <c r="I87" s="29" t="str">
        <f>IFERROR(VLOOKUP(ROWS($M$5:M87),Table_PayItems[[Search Key]:[Concentrated Name]],2,FALSE),"")</f>
        <v>_ Unique Item - 4067001 - $Ft</v>
      </c>
      <c r="J87" s="1"/>
      <c r="K87" s="1"/>
      <c r="L87" s="22">
        <f>IF(ISNUMBER(SEARCH(Pay_Item_Search_Text_2,M87)),MAX($L$4:L86)+1,0)</f>
        <v>83</v>
      </c>
      <c r="M87" s="1" t="str">
        <f>IFERROR(VLOOKUP(ROWS($M$5:M87),Table_PayItems[[Search Key]:[Concentrated Name]],2,FALSE),"")</f>
        <v>_ Unique Item - 4067001 - $Ft</v>
      </c>
      <c r="N87" s="1" t="str">
        <f>IFERROR(VLOOKUP(ROWS($M$5:N87),$L$5:$M$7000,2,FALSE),"")</f>
        <v>_ Unique Item - 4067001 - $Ft</v>
      </c>
      <c r="O87" s="1" t="str">
        <f>IFERROR(VLOOKUP(ROWS($O$5:O87),$K$5:$L$7000,2,FALSE),"")</f>
        <v/>
      </c>
    </row>
    <row r="88" spans="2:15" ht="15" customHeight="1" x14ac:dyDescent="0.25">
      <c r="B88" s="178" t="s">
        <v>10412</v>
      </c>
      <c r="C88" s="178" t="s">
        <v>112</v>
      </c>
      <c r="D88" s="178" t="s">
        <v>60</v>
      </c>
      <c r="E88" s="178" t="s">
        <v>61</v>
      </c>
      <c r="F88" s="178" t="s">
        <v>26</v>
      </c>
      <c r="G88" s="1">
        <f>IF(ISNUMBER(Pay_Item_Search_Text),IF(ISNUMBER(IF(FIND(Pay_Item_Search_Text,B88)=1,1, "FALSE")),MAX(G$4:$G87)+1,IF(ISNUMBER(Pay_Item_Search_Text),0,IF(ISNUMBER(SEARCH(Pay_Item_Search_Text,H88)),MAX(G$4:$G87)+1,0))),IF(ISNUMBER(Pay_Item_Search_Text),0,IF(ISNUMBER(SEARCH(Pay_Item_Search_Text,H88)),MAX(G$4:$G87)+1,0)))</f>
        <v>84</v>
      </c>
      <c r="H88" s="1" t="str">
        <f>IF(Table_PayItems[[#This Row],[Description]]="_","_ Unique Item - "&amp;Table_PayItems[[#This Row],[Item]]&amp;" - $"&amp;Table_PayItems[[#This Row],[Unit]],Table_PayItems[[#This Row],[Description]]&amp;" - $"&amp;Table_PayItems[[#This Row],[Unit]])</f>
        <v>_ Unique Item - 4067021 - $Cyd</v>
      </c>
      <c r="I88" s="29" t="str">
        <f>IFERROR(VLOOKUP(ROWS($M$5:M88),Table_PayItems[[Search Key]:[Concentrated Name]],2,FALSE),"")</f>
        <v>_ Unique Item - 4067021 - $Cyd</v>
      </c>
      <c r="J88" s="1"/>
      <c r="K88" s="1"/>
      <c r="L88" s="22">
        <f>IF(ISNUMBER(SEARCH(Pay_Item_Search_Text_2,M88)),MAX($L$4:L87)+1,0)</f>
        <v>84</v>
      </c>
      <c r="M88" s="1" t="str">
        <f>IFERROR(VLOOKUP(ROWS($M$5:M88),Table_PayItems[[Search Key]:[Concentrated Name]],2,FALSE),"")</f>
        <v>_ Unique Item - 4067021 - $Cyd</v>
      </c>
      <c r="N88" s="1" t="str">
        <f>IFERROR(VLOOKUP(ROWS($M$5:N88),$L$5:$M$7000,2,FALSE),"")</f>
        <v>_ Unique Item - 4067021 - $Cyd</v>
      </c>
      <c r="O88" s="1" t="str">
        <f>IFERROR(VLOOKUP(ROWS($O$5:O88),$K$5:$L$7000,2,FALSE),"")</f>
        <v/>
      </c>
    </row>
    <row r="89" spans="2:15" ht="15" customHeight="1" x14ac:dyDescent="0.25">
      <c r="B89" s="178" t="s">
        <v>10413</v>
      </c>
      <c r="C89" s="178" t="s">
        <v>88</v>
      </c>
      <c r="D89" s="178" t="s">
        <v>60</v>
      </c>
      <c r="E89" s="178" t="s">
        <v>61</v>
      </c>
      <c r="F89" s="178" t="s">
        <v>26</v>
      </c>
      <c r="G89" s="1">
        <f>IF(ISNUMBER(Pay_Item_Search_Text),IF(ISNUMBER(IF(FIND(Pay_Item_Search_Text,B89)=1,1, "FALSE")),MAX(G$4:$G88)+1,IF(ISNUMBER(Pay_Item_Search_Text),0,IF(ISNUMBER(SEARCH(Pay_Item_Search_Text,H89)),MAX(G$4:$G88)+1,0))),IF(ISNUMBER(Pay_Item_Search_Text),0,IF(ISNUMBER(SEARCH(Pay_Item_Search_Text,H89)),MAX(G$4:$G88)+1,0)))</f>
        <v>85</v>
      </c>
      <c r="H89" s="1" t="str">
        <f>IF(Table_PayItems[[#This Row],[Description]]="_","_ Unique Item - "&amp;Table_PayItems[[#This Row],[Item]]&amp;" - $"&amp;Table_PayItems[[#This Row],[Unit]],Table_PayItems[[#This Row],[Description]]&amp;" - $"&amp;Table_PayItems[[#This Row],[Unit]])</f>
        <v>_ Unique Item - 4067050 - $Ea</v>
      </c>
      <c r="I89" s="29" t="str">
        <f>IFERROR(VLOOKUP(ROWS($M$5:M89),Table_PayItems[[Search Key]:[Concentrated Name]],2,FALSE),"")</f>
        <v>_ Unique Item - 4067050 - $Ea</v>
      </c>
      <c r="J89" s="1"/>
      <c r="K89" s="1"/>
      <c r="L89" s="22">
        <f>IF(ISNUMBER(SEARCH(Pay_Item_Search_Text_2,M89)),MAX($L$4:L88)+1,0)</f>
        <v>85</v>
      </c>
      <c r="M89" s="1" t="str">
        <f>IFERROR(VLOOKUP(ROWS($M$5:M89),Table_PayItems[[Search Key]:[Concentrated Name]],2,FALSE),"")</f>
        <v>_ Unique Item - 4067050 - $Ea</v>
      </c>
      <c r="N89" s="1" t="str">
        <f>IFERROR(VLOOKUP(ROWS($M$5:N89),$L$5:$M$7000,2,FALSE),"")</f>
        <v>_ Unique Item - 4067050 - $Ea</v>
      </c>
      <c r="O89" s="1" t="str">
        <f>IFERROR(VLOOKUP(ROWS($O$5:O89),$K$5:$L$7000,2,FALSE),"")</f>
        <v/>
      </c>
    </row>
    <row r="90" spans="2:15" ht="15" customHeight="1" x14ac:dyDescent="0.25">
      <c r="B90" s="178" t="s">
        <v>10414</v>
      </c>
      <c r="C90" s="178" t="s">
        <v>16</v>
      </c>
      <c r="D90" s="178" t="s">
        <v>60</v>
      </c>
      <c r="E90" s="178" t="s">
        <v>61</v>
      </c>
      <c r="F90" s="178" t="s">
        <v>26</v>
      </c>
      <c r="G90" s="1">
        <f>IF(ISNUMBER(Pay_Item_Search_Text),IF(ISNUMBER(IF(FIND(Pay_Item_Search_Text,B90)=1,1, "FALSE")),MAX(G$4:$G89)+1,IF(ISNUMBER(Pay_Item_Search_Text),0,IF(ISNUMBER(SEARCH(Pay_Item_Search_Text,H90)),MAX(G$4:$G89)+1,0))),IF(ISNUMBER(Pay_Item_Search_Text),0,IF(ISNUMBER(SEARCH(Pay_Item_Search_Text,H90)),MAX(G$4:$G89)+1,0)))</f>
        <v>86</v>
      </c>
      <c r="H90" s="1" t="str">
        <f>IF(Table_PayItems[[#This Row],[Description]]="_","_ Unique Item - "&amp;Table_PayItems[[#This Row],[Item]]&amp;" - $"&amp;Table_PayItems[[#This Row],[Unit]],Table_PayItems[[#This Row],[Description]]&amp;" - $"&amp;Table_PayItems[[#This Row],[Unit]])</f>
        <v>_ Unique Item - 4067051 - $LSUM</v>
      </c>
      <c r="I90" s="29" t="str">
        <f>IFERROR(VLOOKUP(ROWS($M$5:M90),Table_PayItems[[Search Key]:[Concentrated Name]],2,FALSE),"")</f>
        <v>_ Unique Item - 4067051 - $LSUM</v>
      </c>
      <c r="J90" s="1"/>
      <c r="K90" s="1"/>
      <c r="L90" s="22">
        <f>IF(ISNUMBER(SEARCH(Pay_Item_Search_Text_2,M90)),MAX($L$4:L89)+1,0)</f>
        <v>86</v>
      </c>
      <c r="M90" s="1" t="str">
        <f>IFERROR(VLOOKUP(ROWS($M$5:M90),Table_PayItems[[Search Key]:[Concentrated Name]],2,FALSE),"")</f>
        <v>_ Unique Item - 4067051 - $LSUM</v>
      </c>
      <c r="N90" s="1" t="str">
        <f>IFERROR(VLOOKUP(ROWS($M$5:N90),$L$5:$M$7000,2,FALSE),"")</f>
        <v>_ Unique Item - 4067051 - $LSUM</v>
      </c>
      <c r="O90" s="1" t="str">
        <f>IFERROR(VLOOKUP(ROWS($O$5:O90),$K$5:$L$7000,2,FALSE),"")</f>
        <v/>
      </c>
    </row>
    <row r="91" spans="2:15" ht="15" customHeight="1" x14ac:dyDescent="0.25">
      <c r="B91" s="178" t="s">
        <v>10488</v>
      </c>
      <c r="C91" s="178" t="s">
        <v>104</v>
      </c>
      <c r="D91" s="178" t="s">
        <v>60</v>
      </c>
      <c r="E91" s="178" t="s">
        <v>61</v>
      </c>
      <c r="F91" s="178" t="s">
        <v>26</v>
      </c>
      <c r="G91" s="1">
        <f>IF(ISNUMBER(Pay_Item_Search_Text),IF(ISNUMBER(IF(FIND(Pay_Item_Search_Text,B91)=1,1, "FALSE")),MAX(G$4:$G90)+1,IF(ISNUMBER(Pay_Item_Search_Text),0,IF(ISNUMBER(SEARCH(Pay_Item_Search_Text,H91)),MAX(G$4:$G90)+1,0))),IF(ISNUMBER(Pay_Item_Search_Text),0,IF(ISNUMBER(SEARCH(Pay_Item_Search_Text,H91)),MAX(G$4:$G90)+1,0)))</f>
        <v>87</v>
      </c>
      <c r="H91" s="1" t="str">
        <f>IF(Table_PayItems[[#This Row],[Description]]="_","_ Unique Item - "&amp;Table_PayItems[[#This Row],[Item]]&amp;" - $"&amp;Table_PayItems[[#This Row],[Unit]],Table_PayItems[[#This Row],[Description]]&amp;" - $"&amp;Table_PayItems[[#This Row],[Unit]])</f>
        <v>_ Unique Item - 5017001 - $Ft</v>
      </c>
      <c r="I91" s="29" t="str">
        <f>IFERROR(VLOOKUP(ROWS($M$5:M91),Table_PayItems[[Search Key]:[Concentrated Name]],2,FALSE),"")</f>
        <v>_ Unique Item - 5017001 - $Ft</v>
      </c>
      <c r="J91" s="1"/>
      <c r="K91" s="1"/>
      <c r="L91" s="22">
        <f>IF(ISNUMBER(SEARCH(Pay_Item_Search_Text_2,M91)),MAX($L$4:L90)+1,0)</f>
        <v>87</v>
      </c>
      <c r="M91" s="1" t="str">
        <f>IFERROR(VLOOKUP(ROWS($M$5:M91),Table_PayItems[[Search Key]:[Concentrated Name]],2,FALSE),"")</f>
        <v>_ Unique Item - 5017001 - $Ft</v>
      </c>
      <c r="N91" s="1" t="str">
        <f>IFERROR(VLOOKUP(ROWS($M$5:N91),$L$5:$M$7000,2,FALSE),"")</f>
        <v>_ Unique Item - 5017001 - $Ft</v>
      </c>
      <c r="O91" s="1" t="str">
        <f>IFERROR(VLOOKUP(ROWS($O$5:O91),$K$5:$L$7000,2,FALSE),"")</f>
        <v/>
      </c>
    </row>
    <row r="92" spans="2:15" ht="15" customHeight="1" x14ac:dyDescent="0.25">
      <c r="B92" s="178" t="s">
        <v>10489</v>
      </c>
      <c r="C92" s="178" t="s">
        <v>132</v>
      </c>
      <c r="D92" s="178" t="s">
        <v>60</v>
      </c>
      <c r="E92" s="178" t="s">
        <v>61</v>
      </c>
      <c r="F92" s="178" t="s">
        <v>26</v>
      </c>
      <c r="G92" s="1">
        <f>IF(ISNUMBER(Pay_Item_Search_Text),IF(ISNUMBER(IF(FIND(Pay_Item_Search_Text,B92)=1,1, "FALSE")),MAX(G$4:$G91)+1,IF(ISNUMBER(Pay_Item_Search_Text),0,IF(ISNUMBER(SEARCH(Pay_Item_Search_Text,H92)),MAX(G$4:$G91)+1,0))),IF(ISNUMBER(Pay_Item_Search_Text),0,IF(ISNUMBER(SEARCH(Pay_Item_Search_Text,H92)),MAX(G$4:$G91)+1,0)))</f>
        <v>88</v>
      </c>
      <c r="H92" s="1" t="str">
        <f>IF(Table_PayItems[[#This Row],[Description]]="_","_ Unique Item - "&amp;Table_PayItems[[#This Row],[Item]]&amp;" - $"&amp;Table_PayItems[[#This Row],[Unit]],Table_PayItems[[#This Row],[Description]]&amp;" - $"&amp;Table_PayItems[[#This Row],[Unit]])</f>
        <v>_ Unique Item - 5017010 - $Sft</v>
      </c>
      <c r="I92" s="29" t="str">
        <f>IFERROR(VLOOKUP(ROWS($M$5:M92),Table_PayItems[[Search Key]:[Concentrated Name]],2,FALSE),"")</f>
        <v>_ Unique Item - 5017010 - $Sft</v>
      </c>
      <c r="J92" s="1"/>
      <c r="K92" s="1"/>
      <c r="L92" s="22">
        <f>IF(ISNUMBER(SEARCH(Pay_Item_Search_Text_2,M92)),MAX($L$4:L91)+1,0)</f>
        <v>88</v>
      </c>
      <c r="M92" s="1" t="str">
        <f>IFERROR(VLOOKUP(ROWS($M$5:M92),Table_PayItems[[Search Key]:[Concentrated Name]],2,FALSE),"")</f>
        <v>_ Unique Item - 5017010 - $Sft</v>
      </c>
      <c r="N92" s="1" t="str">
        <f>IFERROR(VLOOKUP(ROWS($M$5:N92),$L$5:$M$7000,2,FALSE),"")</f>
        <v>_ Unique Item - 5017010 - $Sft</v>
      </c>
      <c r="O92" s="1" t="str">
        <f>IFERROR(VLOOKUP(ROWS($O$5:O92),$K$5:$L$7000,2,FALSE),"")</f>
        <v/>
      </c>
    </row>
    <row r="93" spans="2:15" ht="15" customHeight="1" x14ac:dyDescent="0.25">
      <c r="B93" s="178" t="s">
        <v>10490</v>
      </c>
      <c r="C93" s="178" t="s">
        <v>123</v>
      </c>
      <c r="D93" s="178" t="s">
        <v>60</v>
      </c>
      <c r="E93" s="178" t="s">
        <v>61</v>
      </c>
      <c r="F93" s="178" t="s">
        <v>26</v>
      </c>
      <c r="G93" s="1">
        <f>IF(ISNUMBER(Pay_Item_Search_Text),IF(ISNUMBER(IF(FIND(Pay_Item_Search_Text,B93)=1,1, "FALSE")),MAX(G$4:$G92)+1,IF(ISNUMBER(Pay_Item_Search_Text),0,IF(ISNUMBER(SEARCH(Pay_Item_Search_Text,H93)),MAX(G$4:$G92)+1,0))),IF(ISNUMBER(Pay_Item_Search_Text),0,IF(ISNUMBER(SEARCH(Pay_Item_Search_Text,H93)),MAX(G$4:$G92)+1,0)))</f>
        <v>89</v>
      </c>
      <c r="H93" s="1" t="str">
        <f>IF(Table_PayItems[[#This Row],[Description]]="_","_ Unique Item - "&amp;Table_PayItems[[#This Row],[Item]]&amp;" - $"&amp;Table_PayItems[[#This Row],[Unit]],Table_PayItems[[#This Row],[Description]]&amp;" - $"&amp;Table_PayItems[[#This Row],[Unit]])</f>
        <v>_ Unique Item - 5017011 - $Syd</v>
      </c>
      <c r="I93" s="29" t="str">
        <f>IFERROR(VLOOKUP(ROWS($M$5:M93),Table_PayItems[[Search Key]:[Concentrated Name]],2,FALSE),"")</f>
        <v>_ Unique Item - 5017011 - $Syd</v>
      </c>
      <c r="J93" s="1"/>
      <c r="K93" s="1"/>
      <c r="L93" s="22">
        <f>IF(ISNUMBER(SEARCH(Pay_Item_Search_Text_2,M93)),MAX($L$4:L92)+1,0)</f>
        <v>89</v>
      </c>
      <c r="M93" s="1" t="str">
        <f>IFERROR(VLOOKUP(ROWS($M$5:M93),Table_PayItems[[Search Key]:[Concentrated Name]],2,FALSE),"")</f>
        <v>_ Unique Item - 5017011 - $Syd</v>
      </c>
      <c r="N93" s="1" t="str">
        <f>IFERROR(VLOOKUP(ROWS($M$5:N93),$L$5:$M$7000,2,FALSE),"")</f>
        <v>_ Unique Item - 5017011 - $Syd</v>
      </c>
      <c r="O93" s="1" t="str">
        <f>IFERROR(VLOOKUP(ROWS($O$5:O93),$K$5:$L$7000,2,FALSE),"")</f>
        <v/>
      </c>
    </row>
    <row r="94" spans="2:15" ht="15" customHeight="1" x14ac:dyDescent="0.25">
      <c r="B94" s="178" t="s">
        <v>10491</v>
      </c>
      <c r="C94" s="178" t="s">
        <v>189</v>
      </c>
      <c r="D94" s="178" t="s">
        <v>60</v>
      </c>
      <c r="E94" s="178" t="s">
        <v>61</v>
      </c>
      <c r="F94" s="178" t="s">
        <v>26</v>
      </c>
      <c r="G94" s="1">
        <f>IF(ISNUMBER(Pay_Item_Search_Text),IF(ISNUMBER(IF(FIND(Pay_Item_Search_Text,B94)=1,1, "FALSE")),MAX(G$4:$G93)+1,IF(ISNUMBER(Pay_Item_Search_Text),0,IF(ISNUMBER(SEARCH(Pay_Item_Search_Text,H94)),MAX(G$4:$G93)+1,0))),IF(ISNUMBER(Pay_Item_Search_Text),0,IF(ISNUMBER(SEARCH(Pay_Item_Search_Text,H94)),MAX(G$4:$G93)+1,0)))</f>
        <v>90</v>
      </c>
      <c r="H94" s="1" t="str">
        <f>IF(Table_PayItems[[#This Row],[Description]]="_","_ Unique Item - "&amp;Table_PayItems[[#This Row],[Item]]&amp;" - $"&amp;Table_PayItems[[#This Row],[Unit]],Table_PayItems[[#This Row],[Description]]&amp;" - $"&amp;Table_PayItems[[#This Row],[Unit]])</f>
        <v>_ Unique Item - 5017031 - $Ton</v>
      </c>
      <c r="I94" s="29" t="str">
        <f>IFERROR(VLOOKUP(ROWS($M$5:M94),Table_PayItems[[Search Key]:[Concentrated Name]],2,FALSE),"")</f>
        <v>_ Unique Item - 5017031 - $Ton</v>
      </c>
      <c r="J94" s="1"/>
      <c r="K94" s="1"/>
      <c r="L94" s="22">
        <f>IF(ISNUMBER(SEARCH(Pay_Item_Search_Text_2,M94)),MAX($L$4:L93)+1,0)</f>
        <v>90</v>
      </c>
      <c r="M94" s="1" t="str">
        <f>IFERROR(VLOOKUP(ROWS($M$5:M94),Table_PayItems[[Search Key]:[Concentrated Name]],2,FALSE),"")</f>
        <v>_ Unique Item - 5017031 - $Ton</v>
      </c>
      <c r="N94" s="1" t="str">
        <f>IFERROR(VLOOKUP(ROWS($M$5:N94),$L$5:$M$7000,2,FALSE),"")</f>
        <v>_ Unique Item - 5017031 - $Ton</v>
      </c>
      <c r="O94" s="1" t="str">
        <f>IFERROR(VLOOKUP(ROWS($O$5:O94),$K$5:$L$7000,2,FALSE),"")</f>
        <v/>
      </c>
    </row>
    <row r="95" spans="2:15" ht="15" customHeight="1" x14ac:dyDescent="0.25">
      <c r="B95" s="178" t="s">
        <v>10492</v>
      </c>
      <c r="C95" s="178" t="s">
        <v>16</v>
      </c>
      <c r="D95" s="178" t="s">
        <v>60</v>
      </c>
      <c r="E95" s="178" t="s">
        <v>61</v>
      </c>
      <c r="F95" s="178" t="s">
        <v>26</v>
      </c>
      <c r="G95" s="1">
        <f>IF(ISNUMBER(Pay_Item_Search_Text),IF(ISNUMBER(IF(FIND(Pay_Item_Search_Text,B95)=1,1, "FALSE")),MAX(G$4:$G94)+1,IF(ISNUMBER(Pay_Item_Search_Text),0,IF(ISNUMBER(SEARCH(Pay_Item_Search_Text,H95)),MAX(G$4:$G94)+1,0))),IF(ISNUMBER(Pay_Item_Search_Text),0,IF(ISNUMBER(SEARCH(Pay_Item_Search_Text,H95)),MAX(G$4:$G94)+1,0)))</f>
        <v>91</v>
      </c>
      <c r="H95" s="1" t="str">
        <f>IF(Table_PayItems[[#This Row],[Description]]="_","_ Unique Item - "&amp;Table_PayItems[[#This Row],[Item]]&amp;" - $"&amp;Table_PayItems[[#This Row],[Unit]],Table_PayItems[[#This Row],[Description]]&amp;" - $"&amp;Table_PayItems[[#This Row],[Unit]])</f>
        <v>_ Unique Item - 5017051 - $LSUM</v>
      </c>
      <c r="I95" s="29" t="str">
        <f>IFERROR(VLOOKUP(ROWS($M$5:M95),Table_PayItems[[Search Key]:[Concentrated Name]],2,FALSE),"")</f>
        <v>_ Unique Item - 5017051 - $LSUM</v>
      </c>
      <c r="J95" s="1"/>
      <c r="K95" s="1"/>
      <c r="L95" s="22">
        <f>IF(ISNUMBER(SEARCH(Pay_Item_Search_Text_2,M95)),MAX($L$4:L94)+1,0)</f>
        <v>91</v>
      </c>
      <c r="M95" s="1" t="str">
        <f>IFERROR(VLOOKUP(ROWS($M$5:M95),Table_PayItems[[Search Key]:[Concentrated Name]],2,FALSE),"")</f>
        <v>_ Unique Item - 5017051 - $LSUM</v>
      </c>
      <c r="N95" s="1" t="str">
        <f>IFERROR(VLOOKUP(ROWS($M$5:N95),$L$5:$M$7000,2,FALSE),"")</f>
        <v>_ Unique Item - 5017051 - $LSUM</v>
      </c>
      <c r="O95" s="1" t="str">
        <f>IFERROR(VLOOKUP(ROWS($O$5:O95),$K$5:$L$7000,2,FALSE),"")</f>
        <v/>
      </c>
    </row>
    <row r="96" spans="2:15" ht="15" customHeight="1" x14ac:dyDescent="0.25">
      <c r="B96" s="178" t="s">
        <v>10493</v>
      </c>
      <c r="C96" s="178" t="s">
        <v>57</v>
      </c>
      <c r="D96" s="178" t="s">
        <v>60</v>
      </c>
      <c r="E96" s="178" t="s">
        <v>61</v>
      </c>
      <c r="F96" s="178" t="s">
        <v>26</v>
      </c>
      <c r="G96" s="1">
        <f>IF(ISNUMBER(Pay_Item_Search_Text),IF(ISNUMBER(IF(FIND(Pay_Item_Search_Text,B96)=1,1, "FALSE")),MAX(G$4:$G95)+1,IF(ISNUMBER(Pay_Item_Search_Text),0,IF(ISNUMBER(SEARCH(Pay_Item_Search_Text,H96)),MAX(G$4:$G95)+1,0))),IF(ISNUMBER(Pay_Item_Search_Text),0,IF(ISNUMBER(SEARCH(Pay_Item_Search_Text,H96)),MAX(G$4:$G95)+1,0)))</f>
        <v>92</v>
      </c>
      <c r="H96" s="1" t="str">
        <f>IF(Table_PayItems[[#This Row],[Description]]="_","_ Unique Item - "&amp;Table_PayItems[[#This Row],[Item]]&amp;" - $"&amp;Table_PayItems[[#This Row],[Unit]],Table_PayItems[[#This Row],[Description]]&amp;" - $"&amp;Table_PayItems[[#This Row],[Unit]])</f>
        <v>_ Unique Item - 5017060 - $Dlr</v>
      </c>
      <c r="I96" s="29" t="str">
        <f>IFERROR(VLOOKUP(ROWS($M$5:M96),Table_PayItems[[Search Key]:[Concentrated Name]],2,FALSE),"")</f>
        <v>_ Unique Item - 5017060 - $Dlr</v>
      </c>
      <c r="J96" s="1"/>
      <c r="K96" s="1"/>
      <c r="L96" s="22">
        <f>IF(ISNUMBER(SEARCH(Pay_Item_Search_Text_2,M96)),MAX($L$4:L95)+1,0)</f>
        <v>92</v>
      </c>
      <c r="M96" s="1" t="str">
        <f>IFERROR(VLOOKUP(ROWS($M$5:M96),Table_PayItems[[Search Key]:[Concentrated Name]],2,FALSE),"")</f>
        <v>_ Unique Item - 5017060 - $Dlr</v>
      </c>
      <c r="N96" s="1" t="str">
        <f>IFERROR(VLOOKUP(ROWS($M$5:N96),$L$5:$M$7000,2,FALSE),"")</f>
        <v>_ Unique Item - 5017060 - $Dlr</v>
      </c>
      <c r="O96" s="1" t="str">
        <f>IFERROR(VLOOKUP(ROWS($O$5:O96),$K$5:$L$7000,2,FALSE),"")</f>
        <v/>
      </c>
    </row>
    <row r="97" spans="2:15" ht="15" customHeight="1" x14ac:dyDescent="0.25">
      <c r="B97" s="178" t="s">
        <v>10501</v>
      </c>
      <c r="C97" s="178" t="s">
        <v>104</v>
      </c>
      <c r="D97" s="178" t="s">
        <v>60</v>
      </c>
      <c r="E97" s="178" t="s">
        <v>61</v>
      </c>
      <c r="F97" s="178" t="s">
        <v>26</v>
      </c>
      <c r="G97" s="1">
        <f>IF(ISNUMBER(Pay_Item_Search_Text),IF(ISNUMBER(IF(FIND(Pay_Item_Search_Text,B97)=1,1, "FALSE")),MAX(G$4:$G96)+1,IF(ISNUMBER(Pay_Item_Search_Text),0,IF(ISNUMBER(SEARCH(Pay_Item_Search_Text,H97)),MAX(G$4:$G96)+1,0))),IF(ISNUMBER(Pay_Item_Search_Text),0,IF(ISNUMBER(SEARCH(Pay_Item_Search_Text,H97)),MAX(G$4:$G96)+1,0)))</f>
        <v>93</v>
      </c>
      <c r="H97" s="1" t="str">
        <f>IF(Table_PayItems[[#This Row],[Description]]="_","_ Unique Item - "&amp;Table_PayItems[[#This Row],[Item]]&amp;" - $"&amp;Table_PayItems[[#This Row],[Unit]],Table_PayItems[[#This Row],[Description]]&amp;" - $"&amp;Table_PayItems[[#This Row],[Unit]])</f>
        <v>_ Unique Item - 5027001 - $Ft</v>
      </c>
      <c r="I97" s="29" t="str">
        <f>IFERROR(VLOOKUP(ROWS($M$5:M97),Table_PayItems[[Search Key]:[Concentrated Name]],2,FALSE),"")</f>
        <v>_ Unique Item - 5027001 - $Ft</v>
      </c>
      <c r="J97" s="1"/>
      <c r="K97" s="1"/>
      <c r="L97" s="22">
        <f>IF(ISNUMBER(SEARCH(Pay_Item_Search_Text_2,M97)),MAX($L$4:L96)+1,0)</f>
        <v>93</v>
      </c>
      <c r="M97" s="1" t="str">
        <f>IFERROR(VLOOKUP(ROWS($M$5:M97),Table_PayItems[[Search Key]:[Concentrated Name]],2,FALSE),"")</f>
        <v>_ Unique Item - 5027001 - $Ft</v>
      </c>
      <c r="N97" s="1" t="str">
        <f>IFERROR(VLOOKUP(ROWS($M$5:N97),$L$5:$M$7000,2,FALSE),"")</f>
        <v>_ Unique Item - 5027001 - $Ft</v>
      </c>
      <c r="O97" s="1" t="str">
        <f>IFERROR(VLOOKUP(ROWS($O$5:O97),$K$5:$L$7000,2,FALSE),"")</f>
        <v/>
      </c>
    </row>
    <row r="98" spans="2:15" ht="15" customHeight="1" x14ac:dyDescent="0.25">
      <c r="B98" s="178" t="s">
        <v>10502</v>
      </c>
      <c r="C98" s="178" t="s">
        <v>2530</v>
      </c>
      <c r="D98" s="178" t="s">
        <v>60</v>
      </c>
      <c r="E98" s="178" t="s">
        <v>61</v>
      </c>
      <c r="F98" s="178" t="s">
        <v>26</v>
      </c>
      <c r="G98" s="1">
        <f>IF(ISNUMBER(Pay_Item_Search_Text),IF(ISNUMBER(IF(FIND(Pay_Item_Search_Text,B98)=1,1, "FALSE")),MAX(G$4:$G97)+1,IF(ISNUMBER(Pay_Item_Search_Text),0,IF(ISNUMBER(SEARCH(Pay_Item_Search_Text,H98)),MAX(G$4:$G97)+1,0))),IF(ISNUMBER(Pay_Item_Search_Text),0,IF(ISNUMBER(SEARCH(Pay_Item_Search_Text,H98)),MAX(G$4:$G97)+1,0)))</f>
        <v>94</v>
      </c>
      <c r="H98" s="1" t="str">
        <f>IF(Table_PayItems[[#This Row],[Description]]="_","_ Unique Item - "&amp;Table_PayItems[[#This Row],[Item]]&amp;" - $"&amp;Table_PayItems[[#This Row],[Unit]],Table_PayItems[[#This Row],[Description]]&amp;" - $"&amp;Table_PayItems[[#This Row],[Unit]])</f>
        <v>_ Unique Item - 5027003 - $Mi</v>
      </c>
      <c r="I98" s="29" t="str">
        <f>IFERROR(VLOOKUP(ROWS($M$5:M98),Table_PayItems[[Search Key]:[Concentrated Name]],2,FALSE),"")</f>
        <v>_ Unique Item - 5027003 - $Mi</v>
      </c>
      <c r="J98" s="1"/>
      <c r="K98" s="1"/>
      <c r="L98" s="22">
        <f>IF(ISNUMBER(SEARCH(Pay_Item_Search_Text_2,M98)),MAX($L$4:L97)+1,0)</f>
        <v>94</v>
      </c>
      <c r="M98" s="1" t="str">
        <f>IFERROR(VLOOKUP(ROWS($M$5:M98),Table_PayItems[[Search Key]:[Concentrated Name]],2,FALSE),"")</f>
        <v>_ Unique Item - 5027003 - $Mi</v>
      </c>
      <c r="N98" s="1" t="str">
        <f>IFERROR(VLOOKUP(ROWS($M$5:N98),$L$5:$M$7000,2,FALSE),"")</f>
        <v>_ Unique Item - 5027003 - $Mi</v>
      </c>
      <c r="O98" s="1" t="str">
        <f>IFERROR(VLOOKUP(ROWS($O$5:O98),$K$5:$L$7000,2,FALSE),"")</f>
        <v/>
      </c>
    </row>
    <row r="99" spans="2:15" ht="15" customHeight="1" x14ac:dyDescent="0.25">
      <c r="B99" s="178" t="s">
        <v>10503</v>
      </c>
      <c r="C99" s="178" t="s">
        <v>2519</v>
      </c>
      <c r="D99" s="178" t="s">
        <v>60</v>
      </c>
      <c r="E99" s="178" t="s">
        <v>61</v>
      </c>
      <c r="F99" s="178" t="s">
        <v>26</v>
      </c>
      <c r="G99" s="1">
        <f>IF(ISNUMBER(Pay_Item_Search_Text),IF(ISNUMBER(IF(FIND(Pay_Item_Search_Text,B99)=1,1, "FALSE")),MAX(G$4:$G98)+1,IF(ISNUMBER(Pay_Item_Search_Text),0,IF(ISNUMBER(SEARCH(Pay_Item_Search_Text,H99)),MAX(G$4:$G98)+1,0))),IF(ISNUMBER(Pay_Item_Search_Text),0,IF(ISNUMBER(SEARCH(Pay_Item_Search_Text,H99)),MAX(G$4:$G98)+1,0)))</f>
        <v>95</v>
      </c>
      <c r="H99" s="1" t="str">
        <f>IF(Table_PayItems[[#This Row],[Description]]="_","_ Unique Item - "&amp;Table_PayItems[[#This Row],[Item]]&amp;" - $"&amp;Table_PayItems[[#This Row],[Unit]],Table_PayItems[[#This Row],[Description]]&amp;" - $"&amp;Table_PayItems[[#This Row],[Unit]])</f>
        <v>_ Unique Item - 5027004 - $Lnmi</v>
      </c>
      <c r="I99" s="29" t="str">
        <f>IFERROR(VLOOKUP(ROWS($M$5:M99),Table_PayItems[[Search Key]:[Concentrated Name]],2,FALSE),"")</f>
        <v>_ Unique Item - 5027004 - $Lnmi</v>
      </c>
      <c r="J99" s="1"/>
      <c r="K99" s="1"/>
      <c r="L99" s="22">
        <f>IF(ISNUMBER(SEARCH(Pay_Item_Search_Text_2,M99)),MAX($L$4:L98)+1,0)</f>
        <v>95</v>
      </c>
      <c r="M99" s="1" t="str">
        <f>IFERROR(VLOOKUP(ROWS($M$5:M99),Table_PayItems[[Search Key]:[Concentrated Name]],2,FALSE),"")</f>
        <v>_ Unique Item - 5027004 - $Lnmi</v>
      </c>
      <c r="N99" s="1" t="str">
        <f>IFERROR(VLOOKUP(ROWS($M$5:N99),$L$5:$M$7000,2,FALSE),"")</f>
        <v>_ Unique Item - 5027004 - $Lnmi</v>
      </c>
      <c r="O99" s="1" t="str">
        <f>IFERROR(VLOOKUP(ROWS($O$5:O99),$K$5:$L$7000,2,FALSE),"")</f>
        <v/>
      </c>
    </row>
    <row r="100" spans="2:15" ht="15" customHeight="1" x14ac:dyDescent="0.25">
      <c r="B100" s="178" t="s">
        <v>10504</v>
      </c>
      <c r="C100" s="178" t="s">
        <v>123</v>
      </c>
      <c r="D100" s="178" t="s">
        <v>60</v>
      </c>
      <c r="E100" s="178" t="s">
        <v>61</v>
      </c>
      <c r="F100" s="178" t="s">
        <v>26</v>
      </c>
      <c r="G100" s="1">
        <f>IF(ISNUMBER(Pay_Item_Search_Text),IF(ISNUMBER(IF(FIND(Pay_Item_Search_Text,B100)=1,1, "FALSE")),MAX(G$4:$G99)+1,IF(ISNUMBER(Pay_Item_Search_Text),0,IF(ISNUMBER(SEARCH(Pay_Item_Search_Text,H100)),MAX(G$4:$G99)+1,0))),IF(ISNUMBER(Pay_Item_Search_Text),0,IF(ISNUMBER(SEARCH(Pay_Item_Search_Text,H100)),MAX(G$4:$G99)+1,0)))</f>
        <v>96</v>
      </c>
      <c r="H100" s="1" t="str">
        <f>IF(Table_PayItems[[#This Row],[Description]]="_","_ Unique Item - "&amp;Table_PayItems[[#This Row],[Item]]&amp;" - $"&amp;Table_PayItems[[#This Row],[Unit]],Table_PayItems[[#This Row],[Description]]&amp;" - $"&amp;Table_PayItems[[#This Row],[Unit]])</f>
        <v>_ Unique Item - 5027011 - $Syd</v>
      </c>
      <c r="I100" s="29" t="str">
        <f>IFERROR(VLOOKUP(ROWS($M$5:M100),Table_PayItems[[Search Key]:[Concentrated Name]],2,FALSE),"")</f>
        <v>_ Unique Item - 5027011 - $Syd</v>
      </c>
      <c r="J100" s="1"/>
      <c r="K100" s="1"/>
      <c r="L100" s="22">
        <f>IF(ISNUMBER(SEARCH(Pay_Item_Search_Text_2,M100)),MAX($L$4:L99)+1,0)</f>
        <v>96</v>
      </c>
      <c r="M100" s="1" t="str">
        <f>IFERROR(VLOOKUP(ROWS($M$5:M100),Table_PayItems[[Search Key]:[Concentrated Name]],2,FALSE),"")</f>
        <v>_ Unique Item - 5027011 - $Syd</v>
      </c>
      <c r="N100" s="1" t="str">
        <f>IFERROR(VLOOKUP(ROWS($M$5:N100),$L$5:$M$7000,2,FALSE),"")</f>
        <v>_ Unique Item - 5027011 - $Syd</v>
      </c>
      <c r="O100" s="1" t="str">
        <f>IFERROR(VLOOKUP(ROWS($O$5:O100),$K$5:$L$7000,2,FALSE),"")</f>
        <v/>
      </c>
    </row>
    <row r="101" spans="2:15" ht="15" customHeight="1" x14ac:dyDescent="0.25">
      <c r="B101" s="178" t="s">
        <v>10509</v>
      </c>
      <c r="C101" s="178" t="s">
        <v>123</v>
      </c>
      <c r="D101" s="178" t="s">
        <v>60</v>
      </c>
      <c r="E101" s="178" t="s">
        <v>61</v>
      </c>
      <c r="F101" s="178" t="s">
        <v>26</v>
      </c>
      <c r="G101" s="1">
        <f>IF(ISNUMBER(Pay_Item_Search_Text),IF(ISNUMBER(IF(FIND(Pay_Item_Search_Text,B101)=1,1, "FALSE")),MAX(G$4:$G100)+1,IF(ISNUMBER(Pay_Item_Search_Text),0,IF(ISNUMBER(SEARCH(Pay_Item_Search_Text,H101)),MAX(G$4:$G100)+1,0))),IF(ISNUMBER(Pay_Item_Search_Text),0,IF(ISNUMBER(SEARCH(Pay_Item_Search_Text,H101)),MAX(G$4:$G100)+1,0)))</f>
        <v>97</v>
      </c>
      <c r="H101" s="1" t="str">
        <f>IF(Table_PayItems[[#This Row],[Description]]="_","_ Unique Item - "&amp;Table_PayItems[[#This Row],[Item]]&amp;" - $"&amp;Table_PayItems[[#This Row],[Unit]],Table_PayItems[[#This Row],[Description]]&amp;" - $"&amp;Table_PayItems[[#This Row],[Unit]])</f>
        <v>_ Unique Item - 5037011 - $Syd</v>
      </c>
      <c r="I101" s="29" t="str">
        <f>IFERROR(VLOOKUP(ROWS($M$5:M101),Table_PayItems[[Search Key]:[Concentrated Name]],2,FALSE),"")</f>
        <v>_ Unique Item - 5037011 - $Syd</v>
      </c>
      <c r="J101" s="1"/>
      <c r="K101" s="1"/>
      <c r="L101" s="22">
        <f>IF(ISNUMBER(SEARCH(Pay_Item_Search_Text_2,M101)),MAX($L$4:L100)+1,0)</f>
        <v>97</v>
      </c>
      <c r="M101" s="1" t="str">
        <f>IFERROR(VLOOKUP(ROWS($M$5:M101),Table_PayItems[[Search Key]:[Concentrated Name]],2,FALSE),"")</f>
        <v>_ Unique Item - 5037011 - $Syd</v>
      </c>
      <c r="N101" s="1" t="str">
        <f>IFERROR(VLOOKUP(ROWS($M$5:N101),$L$5:$M$7000,2,FALSE),"")</f>
        <v>_ Unique Item - 5037011 - $Syd</v>
      </c>
      <c r="O101" s="1" t="str">
        <f>IFERROR(VLOOKUP(ROWS($O$5:O101),$K$5:$L$7000,2,FALSE),"")</f>
        <v/>
      </c>
    </row>
    <row r="102" spans="2:15" ht="15" customHeight="1" x14ac:dyDescent="0.25">
      <c r="B102" s="178" t="s">
        <v>10518</v>
      </c>
      <c r="C102" s="178" t="s">
        <v>104</v>
      </c>
      <c r="D102" s="178" t="s">
        <v>60</v>
      </c>
      <c r="E102" s="178" t="s">
        <v>61</v>
      </c>
      <c r="F102" s="178" t="s">
        <v>26</v>
      </c>
      <c r="G102" s="1">
        <f>IF(ISNUMBER(Pay_Item_Search_Text),IF(ISNUMBER(IF(FIND(Pay_Item_Search_Text,B102)=1,1, "FALSE")),MAX(G$4:$G101)+1,IF(ISNUMBER(Pay_Item_Search_Text),0,IF(ISNUMBER(SEARCH(Pay_Item_Search_Text,H102)),MAX(G$4:$G101)+1,0))),IF(ISNUMBER(Pay_Item_Search_Text),0,IF(ISNUMBER(SEARCH(Pay_Item_Search_Text,H102)),MAX(G$4:$G101)+1,0)))</f>
        <v>98</v>
      </c>
      <c r="H102" s="1" t="str">
        <f>IF(Table_PayItems[[#This Row],[Description]]="_","_ Unique Item - "&amp;Table_PayItems[[#This Row],[Item]]&amp;" - $"&amp;Table_PayItems[[#This Row],[Unit]],Table_PayItems[[#This Row],[Description]]&amp;" - $"&amp;Table_PayItems[[#This Row],[Unit]])</f>
        <v>_ Unique Item - 5047001 - $Ft</v>
      </c>
      <c r="I102" s="29" t="str">
        <f>IFERROR(VLOOKUP(ROWS($M$5:M102),Table_PayItems[[Search Key]:[Concentrated Name]],2,FALSE),"")</f>
        <v>_ Unique Item - 5047001 - $Ft</v>
      </c>
      <c r="J102" s="1"/>
      <c r="K102" s="1"/>
      <c r="L102" s="22">
        <f>IF(ISNUMBER(SEARCH(Pay_Item_Search_Text_2,M102)),MAX($L$4:L101)+1,0)</f>
        <v>98</v>
      </c>
      <c r="M102" s="1" t="str">
        <f>IFERROR(VLOOKUP(ROWS($M$5:M102),Table_PayItems[[Search Key]:[Concentrated Name]],2,FALSE),"")</f>
        <v>_ Unique Item - 5047001 - $Ft</v>
      </c>
      <c r="N102" s="1" t="str">
        <f>IFERROR(VLOOKUP(ROWS($M$5:N102),$L$5:$M$7000,2,FALSE),"")</f>
        <v>_ Unique Item - 5047001 - $Ft</v>
      </c>
      <c r="O102" s="1" t="str">
        <f>IFERROR(VLOOKUP(ROWS($O$5:O102),$K$5:$L$7000,2,FALSE),"")</f>
        <v/>
      </c>
    </row>
    <row r="103" spans="2:15" ht="15" customHeight="1" x14ac:dyDescent="0.25">
      <c r="B103" s="178" t="s">
        <v>10519</v>
      </c>
      <c r="C103" s="178" t="s">
        <v>123</v>
      </c>
      <c r="D103" s="178" t="s">
        <v>60</v>
      </c>
      <c r="E103" s="178" t="s">
        <v>61</v>
      </c>
      <c r="F103" s="178" t="s">
        <v>26</v>
      </c>
      <c r="G103" s="1">
        <f>IF(ISNUMBER(Pay_Item_Search_Text),IF(ISNUMBER(IF(FIND(Pay_Item_Search_Text,B103)=1,1, "FALSE")),MAX(G$4:$G102)+1,IF(ISNUMBER(Pay_Item_Search_Text),0,IF(ISNUMBER(SEARCH(Pay_Item_Search_Text,H103)),MAX(G$4:$G102)+1,0))),IF(ISNUMBER(Pay_Item_Search_Text),0,IF(ISNUMBER(SEARCH(Pay_Item_Search_Text,H103)),MAX(G$4:$G102)+1,0)))</f>
        <v>99</v>
      </c>
      <c r="H103" s="1" t="str">
        <f>IF(Table_PayItems[[#This Row],[Description]]="_","_ Unique Item - "&amp;Table_PayItems[[#This Row],[Item]]&amp;" - $"&amp;Table_PayItems[[#This Row],[Unit]],Table_PayItems[[#This Row],[Description]]&amp;" - $"&amp;Table_PayItems[[#This Row],[Unit]])</f>
        <v>_ Unique Item - 5047011 - $Syd</v>
      </c>
      <c r="I103" s="29" t="str">
        <f>IFERROR(VLOOKUP(ROWS($M$5:M103),Table_PayItems[[Search Key]:[Concentrated Name]],2,FALSE),"")</f>
        <v>_ Unique Item - 5047011 - $Syd</v>
      </c>
      <c r="J103" s="1"/>
      <c r="K103" s="1"/>
      <c r="L103" s="22">
        <f>IF(ISNUMBER(SEARCH(Pay_Item_Search_Text_2,M103)),MAX($L$4:L102)+1,0)</f>
        <v>99</v>
      </c>
      <c r="M103" s="1" t="str">
        <f>IFERROR(VLOOKUP(ROWS($M$5:M103),Table_PayItems[[Search Key]:[Concentrated Name]],2,FALSE),"")</f>
        <v>_ Unique Item - 5047011 - $Syd</v>
      </c>
      <c r="N103" s="1" t="str">
        <f>IFERROR(VLOOKUP(ROWS($M$5:N103),$L$5:$M$7000,2,FALSE),"")</f>
        <v>_ Unique Item - 5047011 - $Syd</v>
      </c>
      <c r="O103" s="1" t="str">
        <f>IFERROR(VLOOKUP(ROWS($O$5:O103),$K$5:$L$7000,2,FALSE),"")</f>
        <v/>
      </c>
    </row>
    <row r="104" spans="2:15" ht="15" customHeight="1" x14ac:dyDescent="0.25">
      <c r="B104" s="178" t="s">
        <v>10520</v>
      </c>
      <c r="C104" s="178" t="s">
        <v>189</v>
      </c>
      <c r="D104" s="178" t="s">
        <v>60</v>
      </c>
      <c r="E104" s="178" t="s">
        <v>61</v>
      </c>
      <c r="F104" s="178" t="s">
        <v>26</v>
      </c>
      <c r="G104" s="1">
        <f>IF(ISNUMBER(Pay_Item_Search_Text),IF(ISNUMBER(IF(FIND(Pay_Item_Search_Text,B104)=1,1, "FALSE")),MAX(G$4:$G103)+1,IF(ISNUMBER(Pay_Item_Search_Text),0,IF(ISNUMBER(SEARCH(Pay_Item_Search_Text,H104)),MAX(G$4:$G103)+1,0))),IF(ISNUMBER(Pay_Item_Search_Text),0,IF(ISNUMBER(SEARCH(Pay_Item_Search_Text,H104)),MAX(G$4:$G103)+1,0)))</f>
        <v>100</v>
      </c>
      <c r="H104" s="1" t="str">
        <f>IF(Table_PayItems[[#This Row],[Description]]="_","_ Unique Item - "&amp;Table_PayItems[[#This Row],[Item]]&amp;" - $"&amp;Table_PayItems[[#This Row],[Unit]],Table_PayItems[[#This Row],[Description]]&amp;" - $"&amp;Table_PayItems[[#This Row],[Unit]])</f>
        <v>_ Unique Item - 5047031 - $Ton</v>
      </c>
      <c r="I104" s="29" t="str">
        <f>IFERROR(VLOOKUP(ROWS($M$5:M104),Table_PayItems[[Search Key]:[Concentrated Name]],2,FALSE),"")</f>
        <v>_ Unique Item - 5047031 - $Ton</v>
      </c>
      <c r="J104" s="1"/>
      <c r="K104" s="1"/>
      <c r="L104" s="22">
        <f>IF(ISNUMBER(SEARCH(Pay_Item_Search_Text_2,M104)),MAX($L$4:L103)+1,0)</f>
        <v>100</v>
      </c>
      <c r="M104" s="1" t="str">
        <f>IFERROR(VLOOKUP(ROWS($M$5:M104),Table_PayItems[[Search Key]:[Concentrated Name]],2,FALSE),"")</f>
        <v>_ Unique Item - 5047031 - $Ton</v>
      </c>
      <c r="N104" s="1" t="str">
        <f>IFERROR(VLOOKUP(ROWS($M$5:N104),$L$5:$M$7000,2,FALSE),"")</f>
        <v>_ Unique Item - 5047031 - $Ton</v>
      </c>
      <c r="O104" s="1" t="str">
        <f>IFERROR(VLOOKUP(ROWS($O$5:O104),$K$5:$L$7000,2,FALSE),"")</f>
        <v/>
      </c>
    </row>
    <row r="105" spans="2:15" ht="15" customHeight="1" x14ac:dyDescent="0.25">
      <c r="B105" s="178" t="s">
        <v>10527</v>
      </c>
      <c r="C105" s="178" t="s">
        <v>123</v>
      </c>
      <c r="D105" s="178" t="s">
        <v>60</v>
      </c>
      <c r="E105" s="178" t="s">
        <v>61</v>
      </c>
      <c r="F105" s="178" t="s">
        <v>26</v>
      </c>
      <c r="G105" s="1">
        <f>IF(ISNUMBER(Pay_Item_Search_Text),IF(ISNUMBER(IF(FIND(Pay_Item_Search_Text,B105)=1,1, "FALSE")),MAX(G$4:$G104)+1,IF(ISNUMBER(Pay_Item_Search_Text),0,IF(ISNUMBER(SEARCH(Pay_Item_Search_Text,H105)),MAX(G$4:$G104)+1,0))),IF(ISNUMBER(Pay_Item_Search_Text),0,IF(ISNUMBER(SEARCH(Pay_Item_Search_Text,H105)),MAX(G$4:$G104)+1,0)))</f>
        <v>101</v>
      </c>
      <c r="H105" s="1" t="str">
        <f>IF(Table_PayItems[[#This Row],[Description]]="_","_ Unique Item - "&amp;Table_PayItems[[#This Row],[Item]]&amp;" - $"&amp;Table_PayItems[[#This Row],[Unit]],Table_PayItems[[#This Row],[Description]]&amp;" - $"&amp;Table_PayItems[[#This Row],[Unit]])</f>
        <v>_ Unique Item - 5057011 - $Syd</v>
      </c>
      <c r="I105" s="29" t="str">
        <f>IFERROR(VLOOKUP(ROWS($M$5:M105),Table_PayItems[[Search Key]:[Concentrated Name]],2,FALSE),"")</f>
        <v>_ Unique Item - 5057011 - $Syd</v>
      </c>
      <c r="J105" s="1"/>
      <c r="K105" s="1"/>
      <c r="L105" s="22">
        <f>IF(ISNUMBER(SEARCH(Pay_Item_Search_Text_2,M105)),MAX($L$4:L104)+1,0)</f>
        <v>101</v>
      </c>
      <c r="M105" s="1" t="str">
        <f>IFERROR(VLOOKUP(ROWS($M$5:M105),Table_PayItems[[Search Key]:[Concentrated Name]],2,FALSE),"")</f>
        <v>_ Unique Item - 5057011 - $Syd</v>
      </c>
      <c r="N105" s="1" t="str">
        <f>IFERROR(VLOOKUP(ROWS($M$5:N105),$L$5:$M$7000,2,FALSE),"")</f>
        <v>_ Unique Item - 5057011 - $Syd</v>
      </c>
      <c r="O105" s="1" t="str">
        <f>IFERROR(VLOOKUP(ROWS($O$5:O105),$K$5:$L$7000,2,FALSE),"")</f>
        <v/>
      </c>
    </row>
    <row r="106" spans="2:15" ht="15" customHeight="1" x14ac:dyDescent="0.25">
      <c r="B106" s="178" t="s">
        <v>10530</v>
      </c>
      <c r="C106" s="178" t="s">
        <v>123</v>
      </c>
      <c r="D106" s="178" t="s">
        <v>60</v>
      </c>
      <c r="E106" s="178" t="s">
        <v>61</v>
      </c>
      <c r="F106" s="178" t="s">
        <v>26</v>
      </c>
      <c r="G106" s="1">
        <f>IF(ISNUMBER(Pay_Item_Search_Text),IF(ISNUMBER(IF(FIND(Pay_Item_Search_Text,B106)=1,1, "FALSE")),MAX(G$4:$G105)+1,IF(ISNUMBER(Pay_Item_Search_Text),0,IF(ISNUMBER(SEARCH(Pay_Item_Search_Text,H106)),MAX(G$4:$G105)+1,0))),IF(ISNUMBER(Pay_Item_Search_Text),0,IF(ISNUMBER(SEARCH(Pay_Item_Search_Text,H106)),MAX(G$4:$G105)+1,0)))</f>
        <v>102</v>
      </c>
      <c r="H106" s="1" t="str">
        <f>IF(Table_PayItems[[#This Row],[Description]]="_","_ Unique Item - "&amp;Table_PayItems[[#This Row],[Item]]&amp;" - $"&amp;Table_PayItems[[#This Row],[Unit]],Table_PayItems[[#This Row],[Description]]&amp;" - $"&amp;Table_PayItems[[#This Row],[Unit]])</f>
        <v>_ Unique Item - 5067011 - $Syd</v>
      </c>
      <c r="I106" s="29" t="str">
        <f>IFERROR(VLOOKUP(ROWS($M$5:M106),Table_PayItems[[Search Key]:[Concentrated Name]],2,FALSE),"")</f>
        <v>_ Unique Item - 5067011 - $Syd</v>
      </c>
      <c r="J106" s="1"/>
      <c r="K106" s="1"/>
      <c r="L106" s="22">
        <f>IF(ISNUMBER(SEARCH(Pay_Item_Search_Text_2,M106)),MAX($L$4:L105)+1,0)</f>
        <v>102</v>
      </c>
      <c r="M106" s="1" t="str">
        <f>IFERROR(VLOOKUP(ROWS($M$5:M106),Table_PayItems[[Search Key]:[Concentrated Name]],2,FALSE),"")</f>
        <v>_ Unique Item - 5067011 - $Syd</v>
      </c>
      <c r="N106" s="1" t="str">
        <f>IFERROR(VLOOKUP(ROWS($M$5:N106),$L$5:$M$7000,2,FALSE),"")</f>
        <v>_ Unique Item - 5067011 - $Syd</v>
      </c>
      <c r="O106" s="1" t="str">
        <f>IFERROR(VLOOKUP(ROWS($O$5:O106),$K$5:$L$7000,2,FALSE),"")</f>
        <v/>
      </c>
    </row>
    <row r="107" spans="2:15" ht="15" customHeight="1" x14ac:dyDescent="0.25">
      <c r="B107" s="178" t="s">
        <v>10635</v>
      </c>
      <c r="C107" s="178" t="s">
        <v>104</v>
      </c>
      <c r="D107" s="178" t="s">
        <v>60</v>
      </c>
      <c r="E107" s="178" t="s">
        <v>61</v>
      </c>
      <c r="F107" s="178" t="s">
        <v>26</v>
      </c>
      <c r="G107" s="1">
        <f>IF(ISNUMBER(Pay_Item_Search_Text),IF(ISNUMBER(IF(FIND(Pay_Item_Search_Text,B107)=1,1, "FALSE")),MAX(G$4:$G106)+1,IF(ISNUMBER(Pay_Item_Search_Text),0,IF(ISNUMBER(SEARCH(Pay_Item_Search_Text,H107)),MAX(G$4:$G106)+1,0))),IF(ISNUMBER(Pay_Item_Search_Text),0,IF(ISNUMBER(SEARCH(Pay_Item_Search_Text,H107)),MAX(G$4:$G106)+1,0)))</f>
        <v>103</v>
      </c>
      <c r="H107" s="1" t="str">
        <f>IF(Table_PayItems[[#This Row],[Description]]="_","_ Unique Item - "&amp;Table_PayItems[[#This Row],[Item]]&amp;" - $"&amp;Table_PayItems[[#This Row],[Unit]],Table_PayItems[[#This Row],[Description]]&amp;" - $"&amp;Table_PayItems[[#This Row],[Unit]])</f>
        <v>_ Unique Item - 6027001 - $Ft</v>
      </c>
      <c r="I107" s="29" t="str">
        <f>IFERROR(VLOOKUP(ROWS($M$5:M107),Table_PayItems[[Search Key]:[Concentrated Name]],2,FALSE),"")</f>
        <v>_ Unique Item - 6027001 - $Ft</v>
      </c>
      <c r="J107" s="1"/>
      <c r="K107" s="1"/>
      <c r="L107" s="22">
        <f>IF(ISNUMBER(SEARCH(Pay_Item_Search_Text_2,M107)),MAX($L$4:L106)+1,0)</f>
        <v>103</v>
      </c>
      <c r="M107" s="1" t="str">
        <f>IFERROR(VLOOKUP(ROWS($M$5:M107),Table_PayItems[[Search Key]:[Concentrated Name]],2,FALSE),"")</f>
        <v>_ Unique Item - 6027001 - $Ft</v>
      </c>
      <c r="N107" s="1" t="str">
        <f>IFERROR(VLOOKUP(ROWS($M$5:N107),$L$5:$M$7000,2,FALSE),"")</f>
        <v>_ Unique Item - 6027001 - $Ft</v>
      </c>
      <c r="O107" s="1" t="str">
        <f>IFERROR(VLOOKUP(ROWS($O$5:O107),$K$5:$L$7000,2,FALSE),"")</f>
        <v/>
      </c>
    </row>
    <row r="108" spans="2:15" ht="15" customHeight="1" x14ac:dyDescent="0.25">
      <c r="B108" s="178" t="s">
        <v>10636</v>
      </c>
      <c r="C108" s="178" t="s">
        <v>123</v>
      </c>
      <c r="D108" s="178" t="s">
        <v>60</v>
      </c>
      <c r="E108" s="178" t="s">
        <v>61</v>
      </c>
      <c r="F108" s="178" t="s">
        <v>26</v>
      </c>
      <c r="G108" s="1">
        <f>IF(ISNUMBER(Pay_Item_Search_Text),IF(ISNUMBER(IF(FIND(Pay_Item_Search_Text,B108)=1,1, "FALSE")),MAX(G$4:$G107)+1,IF(ISNUMBER(Pay_Item_Search_Text),0,IF(ISNUMBER(SEARCH(Pay_Item_Search_Text,H108)),MAX(G$4:$G107)+1,0))),IF(ISNUMBER(Pay_Item_Search_Text),0,IF(ISNUMBER(SEARCH(Pay_Item_Search_Text,H108)),MAX(G$4:$G107)+1,0)))</f>
        <v>104</v>
      </c>
      <c r="H108" s="1" t="str">
        <f>IF(Table_PayItems[[#This Row],[Description]]="_","_ Unique Item - "&amp;Table_PayItems[[#This Row],[Item]]&amp;" - $"&amp;Table_PayItems[[#This Row],[Unit]],Table_PayItems[[#This Row],[Description]]&amp;" - $"&amp;Table_PayItems[[#This Row],[Unit]])</f>
        <v>_ Unique Item - 6027011 - $Syd</v>
      </c>
      <c r="I108" s="29" t="str">
        <f>IFERROR(VLOOKUP(ROWS($M$5:M108),Table_PayItems[[Search Key]:[Concentrated Name]],2,FALSE),"")</f>
        <v>_ Unique Item - 6027011 - $Syd</v>
      </c>
      <c r="J108" s="1"/>
      <c r="K108" s="1"/>
      <c r="L108" s="22">
        <f>IF(ISNUMBER(SEARCH(Pay_Item_Search_Text_2,M108)),MAX($L$4:L107)+1,0)</f>
        <v>104</v>
      </c>
      <c r="M108" s="1" t="str">
        <f>IFERROR(VLOOKUP(ROWS($M$5:M108),Table_PayItems[[Search Key]:[Concentrated Name]],2,FALSE),"")</f>
        <v>_ Unique Item - 6027011 - $Syd</v>
      </c>
      <c r="N108" s="1" t="str">
        <f>IFERROR(VLOOKUP(ROWS($M$5:N108),$L$5:$M$7000,2,FALSE),"")</f>
        <v>_ Unique Item - 6027011 - $Syd</v>
      </c>
      <c r="O108" s="1" t="str">
        <f>IFERROR(VLOOKUP(ROWS($O$5:O108),$K$5:$L$7000,2,FALSE),"")</f>
        <v/>
      </c>
    </row>
    <row r="109" spans="2:15" ht="15" customHeight="1" x14ac:dyDescent="0.25">
      <c r="B109" s="178" t="s">
        <v>10637</v>
      </c>
      <c r="C109" s="178" t="s">
        <v>112</v>
      </c>
      <c r="D109" s="178" t="s">
        <v>60</v>
      </c>
      <c r="E109" s="178" t="s">
        <v>61</v>
      </c>
      <c r="F109" s="178" t="s">
        <v>26</v>
      </c>
      <c r="G109" s="1">
        <f>IF(ISNUMBER(Pay_Item_Search_Text),IF(ISNUMBER(IF(FIND(Pay_Item_Search_Text,B109)=1,1, "FALSE")),MAX(G$4:$G108)+1,IF(ISNUMBER(Pay_Item_Search_Text),0,IF(ISNUMBER(SEARCH(Pay_Item_Search_Text,H109)),MAX(G$4:$G108)+1,0))),IF(ISNUMBER(Pay_Item_Search_Text),0,IF(ISNUMBER(SEARCH(Pay_Item_Search_Text,H109)),MAX(G$4:$G108)+1,0)))</f>
        <v>105</v>
      </c>
      <c r="H109" s="1" t="str">
        <f>IF(Table_PayItems[[#This Row],[Description]]="_","_ Unique Item - "&amp;Table_PayItems[[#This Row],[Item]]&amp;" - $"&amp;Table_PayItems[[#This Row],[Unit]],Table_PayItems[[#This Row],[Description]]&amp;" - $"&amp;Table_PayItems[[#This Row],[Unit]])</f>
        <v>_ Unique Item - 6027021 - $Cyd</v>
      </c>
      <c r="I109" s="29" t="str">
        <f>IFERROR(VLOOKUP(ROWS($M$5:M109),Table_PayItems[[Search Key]:[Concentrated Name]],2,FALSE),"")</f>
        <v>_ Unique Item - 6027021 - $Cyd</v>
      </c>
      <c r="J109" s="1"/>
      <c r="K109" s="1"/>
      <c r="L109" s="22">
        <f>IF(ISNUMBER(SEARCH(Pay_Item_Search_Text_2,M109)),MAX($L$4:L108)+1,0)</f>
        <v>105</v>
      </c>
      <c r="M109" s="1" t="str">
        <f>IFERROR(VLOOKUP(ROWS($M$5:M109),Table_PayItems[[Search Key]:[Concentrated Name]],2,FALSE),"")</f>
        <v>_ Unique Item - 6027021 - $Cyd</v>
      </c>
      <c r="N109" s="1" t="str">
        <f>IFERROR(VLOOKUP(ROWS($M$5:N109),$L$5:$M$7000,2,FALSE),"")</f>
        <v>_ Unique Item - 6027021 - $Cyd</v>
      </c>
      <c r="O109" s="1" t="str">
        <f>IFERROR(VLOOKUP(ROWS($O$5:O109),$K$5:$L$7000,2,FALSE),"")</f>
        <v/>
      </c>
    </row>
    <row r="110" spans="2:15" ht="15" customHeight="1" x14ac:dyDescent="0.25">
      <c r="B110" s="178" t="s">
        <v>10638</v>
      </c>
      <c r="C110" s="178" t="s">
        <v>57</v>
      </c>
      <c r="D110" s="178" t="s">
        <v>60</v>
      </c>
      <c r="E110" s="178" t="s">
        <v>61</v>
      </c>
      <c r="F110" s="178" t="s">
        <v>26</v>
      </c>
      <c r="G110" s="1">
        <f>IF(ISNUMBER(Pay_Item_Search_Text),IF(ISNUMBER(IF(FIND(Pay_Item_Search_Text,B110)=1,1, "FALSE")),MAX(G$4:$G109)+1,IF(ISNUMBER(Pay_Item_Search_Text),0,IF(ISNUMBER(SEARCH(Pay_Item_Search_Text,H110)),MAX(G$4:$G109)+1,0))),IF(ISNUMBER(Pay_Item_Search_Text),0,IF(ISNUMBER(SEARCH(Pay_Item_Search_Text,H110)),MAX(G$4:$G109)+1,0)))</f>
        <v>106</v>
      </c>
      <c r="H110" s="1" t="str">
        <f>IF(Table_PayItems[[#This Row],[Description]]="_","_ Unique Item - "&amp;Table_PayItems[[#This Row],[Item]]&amp;" - $"&amp;Table_PayItems[[#This Row],[Unit]],Table_PayItems[[#This Row],[Description]]&amp;" - $"&amp;Table_PayItems[[#This Row],[Unit]])</f>
        <v>_ Unique Item - 6027060 - $Dlr</v>
      </c>
      <c r="I110" s="29" t="str">
        <f>IFERROR(VLOOKUP(ROWS($M$5:M110),Table_PayItems[[Search Key]:[Concentrated Name]],2,FALSE),"")</f>
        <v>_ Unique Item - 6027060 - $Dlr</v>
      </c>
      <c r="J110" s="1"/>
      <c r="K110" s="1"/>
      <c r="L110" s="22">
        <f>IF(ISNUMBER(SEARCH(Pay_Item_Search_Text_2,M110)),MAX($L$4:L109)+1,0)</f>
        <v>106</v>
      </c>
      <c r="M110" s="1" t="str">
        <f>IFERROR(VLOOKUP(ROWS($M$5:M110),Table_PayItems[[Search Key]:[Concentrated Name]],2,FALSE),"")</f>
        <v>_ Unique Item - 6027060 - $Dlr</v>
      </c>
      <c r="N110" s="1" t="str">
        <f>IFERROR(VLOOKUP(ROWS($M$5:N110),$L$5:$M$7000,2,FALSE),"")</f>
        <v>_ Unique Item - 6027060 - $Dlr</v>
      </c>
      <c r="O110" s="1" t="str">
        <f>IFERROR(VLOOKUP(ROWS($O$5:O110),$K$5:$L$7000,2,FALSE),"")</f>
        <v/>
      </c>
    </row>
    <row r="111" spans="2:15" ht="15" customHeight="1" x14ac:dyDescent="0.25">
      <c r="B111" s="178" t="s">
        <v>10670</v>
      </c>
      <c r="C111" s="178" t="s">
        <v>104</v>
      </c>
      <c r="D111" s="178" t="s">
        <v>60</v>
      </c>
      <c r="E111" s="178" t="s">
        <v>61</v>
      </c>
      <c r="F111" s="178" t="s">
        <v>26</v>
      </c>
      <c r="G111" s="1">
        <f>IF(ISNUMBER(Pay_Item_Search_Text),IF(ISNUMBER(IF(FIND(Pay_Item_Search_Text,B111)=1,1, "FALSE")),MAX(G$4:$G110)+1,IF(ISNUMBER(Pay_Item_Search_Text),0,IF(ISNUMBER(SEARCH(Pay_Item_Search_Text,H111)),MAX(G$4:$G110)+1,0))),IF(ISNUMBER(Pay_Item_Search_Text),0,IF(ISNUMBER(SEARCH(Pay_Item_Search_Text,H111)),MAX(G$4:$G110)+1,0)))</f>
        <v>107</v>
      </c>
      <c r="H111" s="1" t="str">
        <f>IF(Table_PayItems[[#This Row],[Description]]="_","_ Unique Item - "&amp;Table_PayItems[[#This Row],[Item]]&amp;" - $"&amp;Table_PayItems[[#This Row],[Unit]],Table_PayItems[[#This Row],[Description]]&amp;" - $"&amp;Table_PayItems[[#This Row],[Unit]])</f>
        <v>_ Unique Item - 6037001 - $Ft</v>
      </c>
      <c r="I111" s="29" t="str">
        <f>IFERROR(VLOOKUP(ROWS($M$5:M111),Table_PayItems[[Search Key]:[Concentrated Name]],2,FALSE),"")</f>
        <v>_ Unique Item - 6037001 - $Ft</v>
      </c>
      <c r="J111" s="1"/>
      <c r="K111" s="1"/>
      <c r="L111" s="22">
        <f>IF(ISNUMBER(SEARCH(Pay_Item_Search_Text_2,M111)),MAX($L$4:L110)+1,0)</f>
        <v>107</v>
      </c>
      <c r="M111" s="1" t="str">
        <f>IFERROR(VLOOKUP(ROWS($M$5:M111),Table_PayItems[[Search Key]:[Concentrated Name]],2,FALSE),"")</f>
        <v>_ Unique Item - 6037001 - $Ft</v>
      </c>
      <c r="N111" s="1" t="str">
        <f>IFERROR(VLOOKUP(ROWS($M$5:N111),$L$5:$M$7000,2,FALSE),"")</f>
        <v>_ Unique Item - 6037001 - $Ft</v>
      </c>
      <c r="O111" s="1" t="str">
        <f>IFERROR(VLOOKUP(ROWS($O$5:O111),$K$5:$L$7000,2,FALSE),"")</f>
        <v/>
      </c>
    </row>
    <row r="112" spans="2:15" ht="15" customHeight="1" x14ac:dyDescent="0.25">
      <c r="B112" s="178" t="s">
        <v>10671</v>
      </c>
      <c r="C112" s="178" t="s">
        <v>2519</v>
      </c>
      <c r="D112" s="178" t="s">
        <v>60</v>
      </c>
      <c r="E112" s="178" t="s">
        <v>61</v>
      </c>
      <c r="F112" s="178" t="s">
        <v>26</v>
      </c>
      <c r="G112" s="1">
        <f>IF(ISNUMBER(Pay_Item_Search_Text),IF(ISNUMBER(IF(FIND(Pay_Item_Search_Text,B112)=1,1, "FALSE")),MAX(G$4:$G111)+1,IF(ISNUMBER(Pay_Item_Search_Text),0,IF(ISNUMBER(SEARCH(Pay_Item_Search_Text,H112)),MAX(G$4:$G111)+1,0))),IF(ISNUMBER(Pay_Item_Search_Text),0,IF(ISNUMBER(SEARCH(Pay_Item_Search_Text,H112)),MAX(G$4:$G111)+1,0)))</f>
        <v>108</v>
      </c>
      <c r="H112" s="1" t="str">
        <f>IF(Table_PayItems[[#This Row],[Description]]="_","_ Unique Item - "&amp;Table_PayItems[[#This Row],[Item]]&amp;" - $"&amp;Table_PayItems[[#This Row],[Unit]],Table_PayItems[[#This Row],[Description]]&amp;" - $"&amp;Table_PayItems[[#This Row],[Unit]])</f>
        <v>_ Unique Item - 6037004 - $Lnmi</v>
      </c>
      <c r="I112" s="29" t="str">
        <f>IFERROR(VLOOKUP(ROWS($M$5:M112),Table_PayItems[[Search Key]:[Concentrated Name]],2,FALSE),"")</f>
        <v>_ Unique Item - 6037004 - $Lnmi</v>
      </c>
      <c r="J112" s="1"/>
      <c r="K112" s="1"/>
      <c r="L112" s="22">
        <f>IF(ISNUMBER(SEARCH(Pay_Item_Search_Text_2,M112)),MAX($L$4:L111)+1,0)</f>
        <v>108</v>
      </c>
      <c r="M112" s="1" t="str">
        <f>IFERROR(VLOOKUP(ROWS($M$5:M112),Table_PayItems[[Search Key]:[Concentrated Name]],2,FALSE),"")</f>
        <v>_ Unique Item - 6037004 - $Lnmi</v>
      </c>
      <c r="N112" s="1" t="str">
        <f>IFERROR(VLOOKUP(ROWS($M$5:N112),$L$5:$M$7000,2,FALSE),"")</f>
        <v>_ Unique Item - 6037004 - $Lnmi</v>
      </c>
      <c r="O112" s="1" t="str">
        <f>IFERROR(VLOOKUP(ROWS($O$5:O112),$K$5:$L$7000,2,FALSE),"")</f>
        <v/>
      </c>
    </row>
    <row r="113" spans="2:15" ht="15" customHeight="1" x14ac:dyDescent="0.25">
      <c r="B113" s="178" t="s">
        <v>10672</v>
      </c>
      <c r="C113" s="178" t="s">
        <v>132</v>
      </c>
      <c r="D113" s="178" t="s">
        <v>60</v>
      </c>
      <c r="E113" s="178" t="s">
        <v>61</v>
      </c>
      <c r="F113" s="178" t="s">
        <v>26</v>
      </c>
      <c r="G113" s="1">
        <f>IF(ISNUMBER(Pay_Item_Search_Text),IF(ISNUMBER(IF(FIND(Pay_Item_Search_Text,B113)=1,1, "FALSE")),MAX(G$4:$G112)+1,IF(ISNUMBER(Pay_Item_Search_Text),0,IF(ISNUMBER(SEARCH(Pay_Item_Search_Text,H113)),MAX(G$4:$G112)+1,0))),IF(ISNUMBER(Pay_Item_Search_Text),0,IF(ISNUMBER(SEARCH(Pay_Item_Search_Text,H113)),MAX(G$4:$G112)+1,0)))</f>
        <v>109</v>
      </c>
      <c r="H113" s="1" t="str">
        <f>IF(Table_PayItems[[#This Row],[Description]]="_","_ Unique Item - "&amp;Table_PayItems[[#This Row],[Item]]&amp;" - $"&amp;Table_PayItems[[#This Row],[Unit]],Table_PayItems[[#This Row],[Description]]&amp;" - $"&amp;Table_PayItems[[#This Row],[Unit]])</f>
        <v>_ Unique Item - 6037010 - $Sft</v>
      </c>
      <c r="I113" s="29" t="str">
        <f>IFERROR(VLOOKUP(ROWS($M$5:M113),Table_PayItems[[Search Key]:[Concentrated Name]],2,FALSE),"")</f>
        <v>_ Unique Item - 6037010 - $Sft</v>
      </c>
      <c r="J113" s="1"/>
      <c r="K113" s="1"/>
      <c r="L113" s="22">
        <f>IF(ISNUMBER(SEARCH(Pay_Item_Search_Text_2,M113)),MAX($L$4:L112)+1,0)</f>
        <v>109</v>
      </c>
      <c r="M113" s="1" t="str">
        <f>IFERROR(VLOOKUP(ROWS($M$5:M113),Table_PayItems[[Search Key]:[Concentrated Name]],2,FALSE),"")</f>
        <v>_ Unique Item - 6037010 - $Sft</v>
      </c>
      <c r="N113" s="1" t="str">
        <f>IFERROR(VLOOKUP(ROWS($M$5:N113),$L$5:$M$7000,2,FALSE),"")</f>
        <v>_ Unique Item - 6037010 - $Sft</v>
      </c>
      <c r="O113" s="1" t="str">
        <f>IFERROR(VLOOKUP(ROWS($O$5:O113),$K$5:$L$7000,2,FALSE),"")</f>
        <v/>
      </c>
    </row>
    <row r="114" spans="2:15" ht="15" customHeight="1" x14ac:dyDescent="0.25">
      <c r="B114" s="178" t="s">
        <v>10673</v>
      </c>
      <c r="C114" s="178" t="s">
        <v>123</v>
      </c>
      <c r="D114" s="178" t="s">
        <v>60</v>
      </c>
      <c r="E114" s="178" t="s">
        <v>61</v>
      </c>
      <c r="F114" s="178" t="s">
        <v>26</v>
      </c>
      <c r="G114" s="1">
        <f>IF(ISNUMBER(Pay_Item_Search_Text),IF(ISNUMBER(IF(FIND(Pay_Item_Search_Text,B114)=1,1, "FALSE")),MAX(G$4:$G113)+1,IF(ISNUMBER(Pay_Item_Search_Text),0,IF(ISNUMBER(SEARCH(Pay_Item_Search_Text,H114)),MAX(G$4:$G113)+1,0))),IF(ISNUMBER(Pay_Item_Search_Text),0,IF(ISNUMBER(SEARCH(Pay_Item_Search_Text,H114)),MAX(G$4:$G113)+1,0)))</f>
        <v>110</v>
      </c>
      <c r="H114" s="1" t="str">
        <f>IF(Table_PayItems[[#This Row],[Description]]="_","_ Unique Item - "&amp;Table_PayItems[[#This Row],[Item]]&amp;" - $"&amp;Table_PayItems[[#This Row],[Unit]],Table_PayItems[[#This Row],[Description]]&amp;" - $"&amp;Table_PayItems[[#This Row],[Unit]])</f>
        <v>_ Unique Item - 6037011 - $Syd</v>
      </c>
      <c r="I114" s="29" t="str">
        <f>IFERROR(VLOOKUP(ROWS($M$5:M114),Table_PayItems[[Search Key]:[Concentrated Name]],2,FALSE),"")</f>
        <v>_ Unique Item - 6037011 - $Syd</v>
      </c>
      <c r="J114" s="1"/>
      <c r="K114" s="1"/>
      <c r="L114" s="22">
        <f>IF(ISNUMBER(SEARCH(Pay_Item_Search_Text_2,M114)),MAX($L$4:L113)+1,0)</f>
        <v>110</v>
      </c>
      <c r="M114" s="1" t="str">
        <f>IFERROR(VLOOKUP(ROWS($M$5:M114),Table_PayItems[[Search Key]:[Concentrated Name]],2,FALSE),"")</f>
        <v>_ Unique Item - 6037011 - $Syd</v>
      </c>
      <c r="N114" s="1" t="str">
        <f>IFERROR(VLOOKUP(ROWS($M$5:N114),$L$5:$M$7000,2,FALSE),"")</f>
        <v>_ Unique Item - 6037011 - $Syd</v>
      </c>
      <c r="O114" s="1" t="str">
        <f>IFERROR(VLOOKUP(ROWS($O$5:O114),$K$5:$L$7000,2,FALSE),"")</f>
        <v/>
      </c>
    </row>
    <row r="115" spans="2:15" ht="15" customHeight="1" x14ac:dyDescent="0.25">
      <c r="B115" s="178" t="s">
        <v>10674</v>
      </c>
      <c r="C115" s="178" t="s">
        <v>2692</v>
      </c>
      <c r="D115" s="178" t="s">
        <v>60</v>
      </c>
      <c r="E115" s="178" t="s">
        <v>61</v>
      </c>
      <c r="F115" s="178" t="s">
        <v>26</v>
      </c>
      <c r="G115" s="1">
        <f>IF(ISNUMBER(Pay_Item_Search_Text),IF(ISNUMBER(IF(FIND(Pay_Item_Search_Text,B115)=1,1, "FALSE")),MAX(G$4:$G114)+1,IF(ISNUMBER(Pay_Item_Search_Text),0,IF(ISNUMBER(SEARCH(Pay_Item_Search_Text,H115)),MAX(G$4:$G114)+1,0))),IF(ISNUMBER(Pay_Item_Search_Text),0,IF(ISNUMBER(SEARCH(Pay_Item_Search_Text,H115)),MAX(G$4:$G114)+1,0)))</f>
        <v>111</v>
      </c>
      <c r="H115" s="1" t="str">
        <f>IF(Table_PayItems[[#This Row],[Description]]="_","_ Unique Item - "&amp;Table_PayItems[[#This Row],[Item]]&amp;" - $"&amp;Table_PayItems[[#This Row],[Unit]],Table_PayItems[[#This Row],[Description]]&amp;" - $"&amp;Table_PayItems[[#This Row],[Unit]])</f>
        <v>_ Unique Item - 6037020 - $Cft</v>
      </c>
      <c r="I115" s="29" t="str">
        <f>IFERROR(VLOOKUP(ROWS($M$5:M115),Table_PayItems[[Search Key]:[Concentrated Name]],2,FALSE),"")</f>
        <v>_ Unique Item - 6037020 - $Cft</v>
      </c>
      <c r="J115" s="1"/>
      <c r="K115" s="1"/>
      <c r="L115" s="22">
        <f>IF(ISNUMBER(SEARCH(Pay_Item_Search_Text_2,M115)),MAX($L$4:L114)+1,0)</f>
        <v>111</v>
      </c>
      <c r="M115" s="1" t="str">
        <f>IFERROR(VLOOKUP(ROWS($M$5:M115),Table_PayItems[[Search Key]:[Concentrated Name]],2,FALSE),"")</f>
        <v>_ Unique Item - 6037020 - $Cft</v>
      </c>
      <c r="N115" s="1" t="str">
        <f>IFERROR(VLOOKUP(ROWS($M$5:N115),$L$5:$M$7000,2,FALSE),"")</f>
        <v>_ Unique Item - 6037020 - $Cft</v>
      </c>
      <c r="O115" s="1" t="str">
        <f>IFERROR(VLOOKUP(ROWS($O$5:O115),$K$5:$L$7000,2,FALSE),"")</f>
        <v/>
      </c>
    </row>
    <row r="116" spans="2:15" ht="15" customHeight="1" x14ac:dyDescent="0.25">
      <c r="B116" s="178" t="s">
        <v>10675</v>
      </c>
      <c r="C116" s="178" t="s">
        <v>112</v>
      </c>
      <c r="D116" s="178" t="s">
        <v>60</v>
      </c>
      <c r="E116" s="178" t="s">
        <v>61</v>
      </c>
      <c r="F116" s="178" t="s">
        <v>26</v>
      </c>
      <c r="G116" s="1">
        <f>IF(ISNUMBER(Pay_Item_Search_Text),IF(ISNUMBER(IF(FIND(Pay_Item_Search_Text,B116)=1,1, "FALSE")),MAX(G$4:$G115)+1,IF(ISNUMBER(Pay_Item_Search_Text),0,IF(ISNUMBER(SEARCH(Pay_Item_Search_Text,H116)),MAX(G$4:$G115)+1,0))),IF(ISNUMBER(Pay_Item_Search_Text),0,IF(ISNUMBER(SEARCH(Pay_Item_Search_Text,H116)),MAX(G$4:$G115)+1,0)))</f>
        <v>112</v>
      </c>
      <c r="H116" s="1" t="str">
        <f>IF(Table_PayItems[[#This Row],[Description]]="_","_ Unique Item - "&amp;Table_PayItems[[#This Row],[Item]]&amp;" - $"&amp;Table_PayItems[[#This Row],[Unit]],Table_PayItems[[#This Row],[Description]]&amp;" - $"&amp;Table_PayItems[[#This Row],[Unit]])</f>
        <v>_ Unique Item - 6037021 - $Cyd</v>
      </c>
      <c r="I116" s="29" t="str">
        <f>IFERROR(VLOOKUP(ROWS($M$5:M116),Table_PayItems[[Search Key]:[Concentrated Name]],2,FALSE),"")</f>
        <v>_ Unique Item - 6037021 - $Cyd</v>
      </c>
      <c r="J116" s="1"/>
      <c r="K116" s="1"/>
      <c r="L116" s="22">
        <f>IF(ISNUMBER(SEARCH(Pay_Item_Search_Text_2,M116)),MAX($L$4:L115)+1,0)</f>
        <v>112</v>
      </c>
      <c r="M116" s="1" t="str">
        <f>IFERROR(VLOOKUP(ROWS($M$5:M116),Table_PayItems[[Search Key]:[Concentrated Name]],2,FALSE),"")</f>
        <v>_ Unique Item - 6037021 - $Cyd</v>
      </c>
      <c r="N116" s="1" t="str">
        <f>IFERROR(VLOOKUP(ROWS($M$5:N116),$L$5:$M$7000,2,FALSE),"")</f>
        <v>_ Unique Item - 6037021 - $Cyd</v>
      </c>
      <c r="O116" s="1" t="str">
        <f>IFERROR(VLOOKUP(ROWS($O$5:O116),$K$5:$L$7000,2,FALSE),"")</f>
        <v/>
      </c>
    </row>
    <row r="117" spans="2:15" ht="15" customHeight="1" x14ac:dyDescent="0.25">
      <c r="B117" s="178" t="s">
        <v>10676</v>
      </c>
      <c r="C117" s="178" t="s">
        <v>154</v>
      </c>
      <c r="D117" s="178" t="s">
        <v>60</v>
      </c>
      <c r="E117" s="178" t="s">
        <v>61</v>
      </c>
      <c r="F117" s="178" t="s">
        <v>26</v>
      </c>
      <c r="G117" s="1">
        <f>IF(ISNUMBER(Pay_Item_Search_Text),IF(ISNUMBER(IF(FIND(Pay_Item_Search_Text,B117)=1,1, "FALSE")),MAX(G$4:$G116)+1,IF(ISNUMBER(Pay_Item_Search_Text),0,IF(ISNUMBER(SEARCH(Pay_Item_Search_Text,H117)),MAX(G$4:$G116)+1,0))),IF(ISNUMBER(Pay_Item_Search_Text),0,IF(ISNUMBER(SEARCH(Pay_Item_Search_Text,H117)),MAX(G$4:$G116)+1,0)))</f>
        <v>113</v>
      </c>
      <c r="H117" s="1" t="str">
        <f>IF(Table_PayItems[[#This Row],[Description]]="_","_ Unique Item - "&amp;Table_PayItems[[#This Row],[Item]]&amp;" - $"&amp;Table_PayItems[[#This Row],[Unit]],Table_PayItems[[#This Row],[Description]]&amp;" - $"&amp;Table_PayItems[[#This Row],[Unit]])</f>
        <v>_ Unique Item - 6037030 - $Lb</v>
      </c>
      <c r="I117" s="29" t="str">
        <f>IFERROR(VLOOKUP(ROWS($M$5:M117),Table_PayItems[[Search Key]:[Concentrated Name]],2,FALSE),"")</f>
        <v>_ Unique Item - 6037030 - $Lb</v>
      </c>
      <c r="J117" s="1"/>
      <c r="K117" s="1"/>
      <c r="L117" s="22">
        <f>IF(ISNUMBER(SEARCH(Pay_Item_Search_Text_2,M117)),MAX($L$4:L116)+1,0)</f>
        <v>113</v>
      </c>
      <c r="M117" s="1" t="str">
        <f>IFERROR(VLOOKUP(ROWS($M$5:M117),Table_PayItems[[Search Key]:[Concentrated Name]],2,FALSE),"")</f>
        <v>_ Unique Item - 6037030 - $Lb</v>
      </c>
      <c r="N117" s="1" t="str">
        <f>IFERROR(VLOOKUP(ROWS($M$5:N117),$L$5:$M$7000,2,FALSE),"")</f>
        <v>_ Unique Item - 6037030 - $Lb</v>
      </c>
      <c r="O117" s="1" t="str">
        <f>IFERROR(VLOOKUP(ROWS($O$5:O117),$K$5:$L$7000,2,FALSE),"")</f>
        <v/>
      </c>
    </row>
    <row r="118" spans="2:15" ht="15" customHeight="1" x14ac:dyDescent="0.25">
      <c r="B118" s="178" t="s">
        <v>10677</v>
      </c>
      <c r="C118" s="178" t="s">
        <v>189</v>
      </c>
      <c r="D118" s="178" t="s">
        <v>60</v>
      </c>
      <c r="E118" s="178" t="s">
        <v>61</v>
      </c>
      <c r="F118" s="178" t="s">
        <v>26</v>
      </c>
      <c r="G118" s="1">
        <f>IF(ISNUMBER(Pay_Item_Search_Text),IF(ISNUMBER(IF(FIND(Pay_Item_Search_Text,B118)=1,1, "FALSE")),MAX(G$4:$G117)+1,IF(ISNUMBER(Pay_Item_Search_Text),0,IF(ISNUMBER(SEARCH(Pay_Item_Search_Text,H118)),MAX(G$4:$G117)+1,0))),IF(ISNUMBER(Pay_Item_Search_Text),0,IF(ISNUMBER(SEARCH(Pay_Item_Search_Text,H118)),MAX(G$4:$G117)+1,0)))</f>
        <v>114</v>
      </c>
      <c r="H118" s="1" t="str">
        <f>IF(Table_PayItems[[#This Row],[Description]]="_","_ Unique Item - "&amp;Table_PayItems[[#This Row],[Item]]&amp;" - $"&amp;Table_PayItems[[#This Row],[Unit]],Table_PayItems[[#This Row],[Description]]&amp;" - $"&amp;Table_PayItems[[#This Row],[Unit]])</f>
        <v>_ Unique Item - 6037031 - $Ton</v>
      </c>
      <c r="I118" s="29" t="str">
        <f>IFERROR(VLOOKUP(ROWS($M$5:M118),Table_PayItems[[Search Key]:[Concentrated Name]],2,FALSE),"")</f>
        <v>_ Unique Item - 6037031 - $Ton</v>
      </c>
      <c r="J118" s="1"/>
      <c r="K118" s="1"/>
      <c r="L118" s="22">
        <f>IF(ISNUMBER(SEARCH(Pay_Item_Search_Text_2,M118)),MAX($L$4:L117)+1,0)</f>
        <v>114</v>
      </c>
      <c r="M118" s="1" t="str">
        <f>IFERROR(VLOOKUP(ROWS($M$5:M118),Table_PayItems[[Search Key]:[Concentrated Name]],2,FALSE),"")</f>
        <v>_ Unique Item - 6037031 - $Ton</v>
      </c>
      <c r="N118" s="1" t="str">
        <f>IFERROR(VLOOKUP(ROWS($M$5:N118),$L$5:$M$7000,2,FALSE),"")</f>
        <v>_ Unique Item - 6037031 - $Ton</v>
      </c>
      <c r="O118" s="1" t="str">
        <f>IFERROR(VLOOKUP(ROWS($O$5:O118),$K$5:$L$7000,2,FALSE),"")</f>
        <v/>
      </c>
    </row>
    <row r="119" spans="2:15" ht="15" customHeight="1" x14ac:dyDescent="0.25">
      <c r="B119" s="178" t="s">
        <v>10678</v>
      </c>
      <c r="C119" s="178" t="s">
        <v>88</v>
      </c>
      <c r="D119" s="178" t="s">
        <v>60</v>
      </c>
      <c r="E119" s="178" t="s">
        <v>61</v>
      </c>
      <c r="F119" s="178" t="s">
        <v>26</v>
      </c>
      <c r="G119" s="1">
        <f>IF(ISNUMBER(Pay_Item_Search_Text),IF(ISNUMBER(IF(FIND(Pay_Item_Search_Text,B119)=1,1, "FALSE")),MAX(G$4:$G118)+1,IF(ISNUMBER(Pay_Item_Search_Text),0,IF(ISNUMBER(SEARCH(Pay_Item_Search_Text,H119)),MAX(G$4:$G118)+1,0))),IF(ISNUMBER(Pay_Item_Search_Text),0,IF(ISNUMBER(SEARCH(Pay_Item_Search_Text,H119)),MAX(G$4:$G118)+1,0)))</f>
        <v>115</v>
      </c>
      <c r="H119" s="1" t="str">
        <f>IF(Table_PayItems[[#This Row],[Description]]="_","_ Unique Item - "&amp;Table_PayItems[[#This Row],[Item]]&amp;" - $"&amp;Table_PayItems[[#This Row],[Unit]],Table_PayItems[[#This Row],[Description]]&amp;" - $"&amp;Table_PayItems[[#This Row],[Unit]])</f>
        <v>_ Unique Item - 6037050 - $Ea</v>
      </c>
      <c r="I119" s="29" t="str">
        <f>IFERROR(VLOOKUP(ROWS($M$5:M119),Table_PayItems[[Search Key]:[Concentrated Name]],2,FALSE),"")</f>
        <v>_ Unique Item - 6037050 - $Ea</v>
      </c>
      <c r="J119" s="1"/>
      <c r="K119" s="1"/>
      <c r="L119" s="22">
        <f>IF(ISNUMBER(SEARCH(Pay_Item_Search_Text_2,M119)),MAX($L$4:L118)+1,0)</f>
        <v>115</v>
      </c>
      <c r="M119" s="1" t="str">
        <f>IFERROR(VLOOKUP(ROWS($M$5:M119),Table_PayItems[[Search Key]:[Concentrated Name]],2,FALSE),"")</f>
        <v>_ Unique Item - 6037050 - $Ea</v>
      </c>
      <c r="N119" s="1" t="str">
        <f>IFERROR(VLOOKUP(ROWS($M$5:N119),$L$5:$M$7000,2,FALSE),"")</f>
        <v>_ Unique Item - 6037050 - $Ea</v>
      </c>
      <c r="O119" s="1" t="str">
        <f>IFERROR(VLOOKUP(ROWS($O$5:O119),$K$5:$L$7000,2,FALSE),"")</f>
        <v/>
      </c>
    </row>
    <row r="120" spans="2:15" ht="15" customHeight="1" x14ac:dyDescent="0.25">
      <c r="B120" s="178" t="s">
        <v>10679</v>
      </c>
      <c r="C120" s="178" t="s">
        <v>57</v>
      </c>
      <c r="D120" s="178" t="s">
        <v>60</v>
      </c>
      <c r="E120" s="178" t="s">
        <v>17</v>
      </c>
      <c r="F120" s="178" t="s">
        <v>26</v>
      </c>
      <c r="G120" s="1">
        <f>IF(ISNUMBER(Pay_Item_Search_Text),IF(ISNUMBER(IF(FIND(Pay_Item_Search_Text,B120)=1,1, "FALSE")),MAX(G$4:$G119)+1,IF(ISNUMBER(Pay_Item_Search_Text),0,IF(ISNUMBER(SEARCH(Pay_Item_Search_Text,H120)),MAX(G$4:$G119)+1,0))),IF(ISNUMBER(Pay_Item_Search_Text),0,IF(ISNUMBER(SEARCH(Pay_Item_Search_Text,H120)),MAX(G$4:$G119)+1,0)))</f>
        <v>116</v>
      </c>
      <c r="H120" s="1" t="str">
        <f>IF(Table_PayItems[[#This Row],[Description]]="_","_ Unique Item - "&amp;Table_PayItems[[#This Row],[Item]]&amp;" - $"&amp;Table_PayItems[[#This Row],[Unit]],Table_PayItems[[#This Row],[Description]]&amp;" - $"&amp;Table_PayItems[[#This Row],[Unit]])</f>
        <v>_ Unique Item - 6037060 - $Dlr</v>
      </c>
      <c r="I120" s="29" t="str">
        <f>IFERROR(VLOOKUP(ROWS($M$5:M120),Table_PayItems[[Search Key]:[Concentrated Name]],2,FALSE),"")</f>
        <v>_ Unique Item - 6037060 - $Dlr</v>
      </c>
      <c r="J120" s="1"/>
      <c r="K120" s="1"/>
      <c r="L120" s="22">
        <f>IF(ISNUMBER(SEARCH(Pay_Item_Search_Text_2,M120)),MAX($L$4:L119)+1,0)</f>
        <v>116</v>
      </c>
      <c r="M120" s="1" t="str">
        <f>IFERROR(VLOOKUP(ROWS($M$5:M120),Table_PayItems[[Search Key]:[Concentrated Name]],2,FALSE),"")</f>
        <v>_ Unique Item - 6037060 - $Dlr</v>
      </c>
      <c r="N120" s="1" t="str">
        <f>IFERROR(VLOOKUP(ROWS($M$5:N120),$L$5:$M$7000,2,FALSE),"")</f>
        <v>_ Unique Item - 6037060 - $Dlr</v>
      </c>
      <c r="O120" s="1" t="str">
        <f>IFERROR(VLOOKUP(ROWS($O$5:O120),$K$5:$L$7000,2,FALSE),"")</f>
        <v/>
      </c>
    </row>
    <row r="121" spans="2:15" ht="15" customHeight="1" x14ac:dyDescent="0.25">
      <c r="B121" s="178" t="s">
        <v>10681</v>
      </c>
      <c r="C121" s="178" t="s">
        <v>123</v>
      </c>
      <c r="D121" s="178" t="s">
        <v>60</v>
      </c>
      <c r="E121" s="178" t="s">
        <v>61</v>
      </c>
      <c r="F121" s="178" t="s">
        <v>26</v>
      </c>
      <c r="G121" s="1">
        <f>IF(ISNUMBER(Pay_Item_Search_Text),IF(ISNUMBER(IF(FIND(Pay_Item_Search_Text,B121)=1,1, "FALSE")),MAX(G$4:$G120)+1,IF(ISNUMBER(Pay_Item_Search_Text),0,IF(ISNUMBER(SEARCH(Pay_Item_Search_Text,H121)),MAX(G$4:$G120)+1,0))),IF(ISNUMBER(Pay_Item_Search_Text),0,IF(ISNUMBER(SEARCH(Pay_Item_Search_Text,H121)),MAX(G$4:$G120)+1,0)))</f>
        <v>117</v>
      </c>
      <c r="H121" s="1" t="str">
        <f>IF(Table_PayItems[[#This Row],[Description]]="_","_ Unique Item - "&amp;Table_PayItems[[#This Row],[Item]]&amp;" - $"&amp;Table_PayItems[[#This Row],[Unit]],Table_PayItems[[#This Row],[Description]]&amp;" - $"&amp;Table_PayItems[[#This Row],[Unit]])</f>
        <v>_ Unique Item - 7007011 - $Syd</v>
      </c>
      <c r="I121" s="29" t="str">
        <f>IFERROR(VLOOKUP(ROWS($M$5:M121),Table_PayItems[[Search Key]:[Concentrated Name]],2,FALSE),"")</f>
        <v>_ Unique Item - 7007011 - $Syd</v>
      </c>
      <c r="J121" s="1"/>
      <c r="K121" s="1"/>
      <c r="L121" s="22">
        <f>IF(ISNUMBER(SEARCH(Pay_Item_Search_Text_2,M121)),MAX($L$4:L120)+1,0)</f>
        <v>117</v>
      </c>
      <c r="M121" s="1" t="str">
        <f>IFERROR(VLOOKUP(ROWS($M$5:M121),Table_PayItems[[Search Key]:[Concentrated Name]],2,FALSE),"")</f>
        <v>_ Unique Item - 7007011 - $Syd</v>
      </c>
      <c r="N121" s="1" t="str">
        <f>IFERROR(VLOOKUP(ROWS($M$5:N121),$L$5:$M$7000,2,FALSE),"")</f>
        <v>_ Unique Item - 7007011 - $Syd</v>
      </c>
      <c r="O121" s="1" t="str">
        <f>IFERROR(VLOOKUP(ROWS($O$5:O121),$K$5:$L$7000,2,FALSE),"")</f>
        <v/>
      </c>
    </row>
    <row r="122" spans="2:15" ht="15" customHeight="1" x14ac:dyDescent="0.25">
      <c r="B122" s="178" t="s">
        <v>10682</v>
      </c>
      <c r="C122" s="178" t="s">
        <v>132</v>
      </c>
      <c r="D122" s="178" t="s">
        <v>60</v>
      </c>
      <c r="E122" s="178" t="s">
        <v>61</v>
      </c>
      <c r="F122" s="178" t="s">
        <v>26</v>
      </c>
      <c r="G122" s="1">
        <f>IF(ISNUMBER(Pay_Item_Search_Text),IF(ISNUMBER(IF(FIND(Pay_Item_Search_Text,B122)=1,1, "FALSE")),MAX(G$4:$G121)+1,IF(ISNUMBER(Pay_Item_Search_Text),0,IF(ISNUMBER(SEARCH(Pay_Item_Search_Text,H122)),MAX(G$4:$G121)+1,0))),IF(ISNUMBER(Pay_Item_Search_Text),0,IF(ISNUMBER(SEARCH(Pay_Item_Search_Text,H122)),MAX(G$4:$G121)+1,0)))</f>
        <v>118</v>
      </c>
      <c r="H122" s="1" t="str">
        <f>IF(Table_PayItems[[#This Row],[Description]]="_","_ Unique Item - "&amp;Table_PayItems[[#This Row],[Item]]&amp;" - $"&amp;Table_PayItems[[#This Row],[Unit]],Table_PayItems[[#This Row],[Description]]&amp;" - $"&amp;Table_PayItems[[#This Row],[Unit]])</f>
        <v>_ Unique Item - 7037010 - $Sft</v>
      </c>
      <c r="I122" s="29" t="str">
        <f>IFERROR(VLOOKUP(ROWS($M$5:M122),Table_PayItems[[Search Key]:[Concentrated Name]],2,FALSE),"")</f>
        <v>_ Unique Item - 7037010 - $Sft</v>
      </c>
      <c r="J122" s="1"/>
      <c r="K122" s="1"/>
      <c r="L122" s="22">
        <f>IF(ISNUMBER(SEARCH(Pay_Item_Search_Text_2,M122)),MAX($L$4:L121)+1,0)</f>
        <v>118</v>
      </c>
      <c r="M122" s="1" t="str">
        <f>IFERROR(VLOOKUP(ROWS($M$5:M122),Table_PayItems[[Search Key]:[Concentrated Name]],2,FALSE),"")</f>
        <v>_ Unique Item - 7037010 - $Sft</v>
      </c>
      <c r="N122" s="1" t="str">
        <f>IFERROR(VLOOKUP(ROWS($M$5:N122),$L$5:$M$7000,2,FALSE),"")</f>
        <v>_ Unique Item - 7037010 - $Sft</v>
      </c>
      <c r="O122" s="1" t="str">
        <f>IFERROR(VLOOKUP(ROWS($O$5:O122),$K$5:$L$7000,2,FALSE),"")</f>
        <v/>
      </c>
    </row>
    <row r="123" spans="2:15" ht="15" customHeight="1" x14ac:dyDescent="0.25">
      <c r="B123" s="178" t="s">
        <v>10688</v>
      </c>
      <c r="C123" s="178" t="s">
        <v>132</v>
      </c>
      <c r="D123" s="178" t="s">
        <v>60</v>
      </c>
      <c r="E123" s="178" t="s">
        <v>61</v>
      </c>
      <c r="F123" s="178" t="s">
        <v>26</v>
      </c>
      <c r="G123" s="1">
        <f>IF(ISNUMBER(Pay_Item_Search_Text),IF(ISNUMBER(IF(FIND(Pay_Item_Search_Text,B123)=1,1, "FALSE")),MAX(G$4:$G122)+1,IF(ISNUMBER(Pay_Item_Search_Text),0,IF(ISNUMBER(SEARCH(Pay_Item_Search_Text,H123)),MAX(G$4:$G122)+1,0))),IF(ISNUMBER(Pay_Item_Search_Text),0,IF(ISNUMBER(SEARCH(Pay_Item_Search_Text,H123)),MAX(G$4:$G122)+1,0)))</f>
        <v>119</v>
      </c>
      <c r="H123" s="1" t="str">
        <f>IF(Table_PayItems[[#This Row],[Description]]="_","_ Unique Item - "&amp;Table_PayItems[[#This Row],[Item]]&amp;" - $"&amp;Table_PayItems[[#This Row],[Unit]],Table_PayItems[[#This Row],[Description]]&amp;" - $"&amp;Table_PayItems[[#This Row],[Unit]])</f>
        <v>_ Unique Item - 7047010 - $Sft</v>
      </c>
      <c r="I123" s="29" t="str">
        <f>IFERROR(VLOOKUP(ROWS($M$5:M123),Table_PayItems[[Search Key]:[Concentrated Name]],2,FALSE),"")</f>
        <v>_ Unique Item - 7047010 - $Sft</v>
      </c>
      <c r="J123" s="1"/>
      <c r="K123" s="1"/>
      <c r="L123" s="22">
        <f>IF(ISNUMBER(SEARCH(Pay_Item_Search_Text_2,M123)),MAX($L$4:L122)+1,0)</f>
        <v>119</v>
      </c>
      <c r="M123" s="1" t="str">
        <f>IFERROR(VLOOKUP(ROWS($M$5:M123),Table_PayItems[[Search Key]:[Concentrated Name]],2,FALSE),"")</f>
        <v>_ Unique Item - 7047010 - $Sft</v>
      </c>
      <c r="N123" s="1" t="str">
        <f>IFERROR(VLOOKUP(ROWS($M$5:N123),$L$5:$M$7000,2,FALSE),"")</f>
        <v>_ Unique Item - 7047010 - $Sft</v>
      </c>
      <c r="O123" s="1" t="str">
        <f>IFERROR(VLOOKUP(ROWS($O$5:O123),$K$5:$L$7000,2,FALSE),"")</f>
        <v/>
      </c>
    </row>
    <row r="124" spans="2:15" ht="15" customHeight="1" x14ac:dyDescent="0.25">
      <c r="B124" s="178" t="s">
        <v>10689</v>
      </c>
      <c r="C124" s="178" t="s">
        <v>123</v>
      </c>
      <c r="D124" s="178" t="s">
        <v>60</v>
      </c>
      <c r="E124" s="178" t="s">
        <v>2695</v>
      </c>
      <c r="F124" s="178" t="s">
        <v>26</v>
      </c>
      <c r="G124" s="1">
        <f>IF(ISNUMBER(Pay_Item_Search_Text),IF(ISNUMBER(IF(FIND(Pay_Item_Search_Text,B124)=1,1, "FALSE")),MAX(G$4:$G123)+1,IF(ISNUMBER(Pay_Item_Search_Text),0,IF(ISNUMBER(SEARCH(Pay_Item_Search_Text,H124)),MAX(G$4:$G123)+1,0))),IF(ISNUMBER(Pay_Item_Search_Text),0,IF(ISNUMBER(SEARCH(Pay_Item_Search_Text,H124)),MAX(G$4:$G123)+1,0)))</f>
        <v>120</v>
      </c>
      <c r="H124" s="1" t="str">
        <f>IF(Table_PayItems[[#This Row],[Description]]="_","_ Unique Item - "&amp;Table_PayItems[[#This Row],[Item]]&amp;" - $"&amp;Table_PayItems[[#This Row],[Unit]],Table_PayItems[[#This Row],[Description]]&amp;" - $"&amp;Table_PayItems[[#This Row],[Unit]])</f>
        <v>_ Unique Item - 7047011 - $Syd</v>
      </c>
      <c r="I124" s="29" t="str">
        <f>IFERROR(VLOOKUP(ROWS($M$5:M124),Table_PayItems[[Search Key]:[Concentrated Name]],2,FALSE),"")</f>
        <v>_ Unique Item - 7047011 - $Syd</v>
      </c>
      <c r="J124" s="1"/>
      <c r="K124" s="1"/>
      <c r="L124" s="22">
        <f>IF(ISNUMBER(SEARCH(Pay_Item_Search_Text_2,M124)),MAX($L$4:L123)+1,0)</f>
        <v>120</v>
      </c>
      <c r="M124" s="1" t="str">
        <f>IFERROR(VLOOKUP(ROWS($M$5:M124),Table_PayItems[[Search Key]:[Concentrated Name]],2,FALSE),"")</f>
        <v>_ Unique Item - 7047011 - $Syd</v>
      </c>
      <c r="N124" s="1" t="str">
        <f>IFERROR(VLOOKUP(ROWS($M$5:N124),$L$5:$M$7000,2,FALSE),"")</f>
        <v>_ Unique Item - 7047011 - $Syd</v>
      </c>
      <c r="O124" s="1" t="str">
        <f>IFERROR(VLOOKUP(ROWS($O$5:O124),$K$5:$L$7000,2,FALSE),"")</f>
        <v/>
      </c>
    </row>
    <row r="125" spans="2:15" ht="15" customHeight="1" x14ac:dyDescent="0.25">
      <c r="B125" s="178" t="s">
        <v>10690</v>
      </c>
      <c r="C125" s="178" t="s">
        <v>88</v>
      </c>
      <c r="D125" s="178" t="s">
        <v>60</v>
      </c>
      <c r="E125" s="178" t="s">
        <v>61</v>
      </c>
      <c r="F125" s="178" t="s">
        <v>26</v>
      </c>
      <c r="G125" s="1">
        <f>IF(ISNUMBER(Pay_Item_Search_Text),IF(ISNUMBER(IF(FIND(Pay_Item_Search_Text,B125)=1,1, "FALSE")),MAX(G$4:$G124)+1,IF(ISNUMBER(Pay_Item_Search_Text),0,IF(ISNUMBER(SEARCH(Pay_Item_Search_Text,H125)),MAX(G$4:$G124)+1,0))),IF(ISNUMBER(Pay_Item_Search_Text),0,IF(ISNUMBER(SEARCH(Pay_Item_Search_Text,H125)),MAX(G$4:$G124)+1,0)))</f>
        <v>121</v>
      </c>
      <c r="H125" s="1" t="str">
        <f>IF(Table_PayItems[[#This Row],[Description]]="_","_ Unique Item - "&amp;Table_PayItems[[#This Row],[Item]]&amp;" - $"&amp;Table_PayItems[[#This Row],[Unit]],Table_PayItems[[#This Row],[Description]]&amp;" - $"&amp;Table_PayItems[[#This Row],[Unit]])</f>
        <v>_ Unique Item - 7047050 - $Ea</v>
      </c>
      <c r="I125" s="29" t="str">
        <f>IFERROR(VLOOKUP(ROWS($M$5:M125),Table_PayItems[[Search Key]:[Concentrated Name]],2,FALSE),"")</f>
        <v>_ Unique Item - 7047050 - $Ea</v>
      </c>
      <c r="J125" s="1"/>
      <c r="K125" s="1"/>
      <c r="L125" s="22">
        <f>IF(ISNUMBER(SEARCH(Pay_Item_Search_Text_2,M125)),MAX($L$4:L124)+1,0)</f>
        <v>121</v>
      </c>
      <c r="M125" s="1" t="str">
        <f>IFERROR(VLOOKUP(ROWS($M$5:M125),Table_PayItems[[Search Key]:[Concentrated Name]],2,FALSE),"")</f>
        <v>_ Unique Item - 7047050 - $Ea</v>
      </c>
      <c r="N125" s="1" t="str">
        <f>IFERROR(VLOOKUP(ROWS($M$5:N125),$L$5:$M$7000,2,FALSE),"")</f>
        <v>_ Unique Item - 7047050 - $Ea</v>
      </c>
      <c r="O125" s="1" t="str">
        <f>IFERROR(VLOOKUP(ROWS($O$5:O125),$K$5:$L$7000,2,FALSE),"")</f>
        <v/>
      </c>
    </row>
    <row r="126" spans="2:15" ht="15" customHeight="1" x14ac:dyDescent="0.25">
      <c r="B126" s="178" t="s">
        <v>10691</v>
      </c>
      <c r="C126" s="178" t="s">
        <v>16</v>
      </c>
      <c r="D126" s="178" t="s">
        <v>60</v>
      </c>
      <c r="E126" s="178" t="s">
        <v>61</v>
      </c>
      <c r="F126" s="178" t="s">
        <v>26</v>
      </c>
      <c r="G126" s="1">
        <f>IF(ISNUMBER(Pay_Item_Search_Text),IF(ISNUMBER(IF(FIND(Pay_Item_Search_Text,B126)=1,1, "FALSE")),MAX(G$4:$G125)+1,IF(ISNUMBER(Pay_Item_Search_Text),0,IF(ISNUMBER(SEARCH(Pay_Item_Search_Text,H126)),MAX(G$4:$G125)+1,0))),IF(ISNUMBER(Pay_Item_Search_Text),0,IF(ISNUMBER(SEARCH(Pay_Item_Search_Text,H126)),MAX(G$4:$G125)+1,0)))</f>
        <v>122</v>
      </c>
      <c r="H126" s="1" t="str">
        <f>IF(Table_PayItems[[#This Row],[Description]]="_","_ Unique Item - "&amp;Table_PayItems[[#This Row],[Item]]&amp;" - $"&amp;Table_PayItems[[#This Row],[Unit]],Table_PayItems[[#This Row],[Description]]&amp;" - $"&amp;Table_PayItems[[#This Row],[Unit]])</f>
        <v>_ Unique Item - 7047051 - $LSUM</v>
      </c>
      <c r="I126" s="29" t="str">
        <f>IFERROR(VLOOKUP(ROWS($M$5:M126),Table_PayItems[[Search Key]:[Concentrated Name]],2,FALSE),"")</f>
        <v>_ Unique Item - 7047051 - $LSUM</v>
      </c>
      <c r="J126" s="1"/>
      <c r="K126" s="1"/>
      <c r="L126" s="22">
        <f>IF(ISNUMBER(SEARCH(Pay_Item_Search_Text_2,M126)),MAX($L$4:L125)+1,0)</f>
        <v>122</v>
      </c>
      <c r="M126" s="1" t="str">
        <f>IFERROR(VLOOKUP(ROWS($M$5:M126),Table_PayItems[[Search Key]:[Concentrated Name]],2,FALSE),"")</f>
        <v>_ Unique Item - 7047051 - $LSUM</v>
      </c>
      <c r="N126" s="1" t="str">
        <f>IFERROR(VLOOKUP(ROWS($M$5:N126),$L$5:$M$7000,2,FALSE),"")</f>
        <v>_ Unique Item - 7047051 - $LSUM</v>
      </c>
      <c r="O126" s="1" t="str">
        <f>IFERROR(VLOOKUP(ROWS($O$5:O126),$K$5:$L$7000,2,FALSE),"")</f>
        <v/>
      </c>
    </row>
    <row r="127" spans="2:15" ht="15" customHeight="1" x14ac:dyDescent="0.25">
      <c r="B127" s="178" t="s">
        <v>10713</v>
      </c>
      <c r="C127" s="178" t="s">
        <v>104</v>
      </c>
      <c r="D127" s="178" t="s">
        <v>60</v>
      </c>
      <c r="E127" s="178" t="s">
        <v>61</v>
      </c>
      <c r="F127" s="178" t="s">
        <v>26</v>
      </c>
      <c r="G127" s="1">
        <f>IF(ISNUMBER(Pay_Item_Search_Text),IF(ISNUMBER(IF(FIND(Pay_Item_Search_Text,B127)=1,1, "FALSE")),MAX(G$4:$G126)+1,IF(ISNUMBER(Pay_Item_Search_Text),0,IF(ISNUMBER(SEARCH(Pay_Item_Search_Text,H127)),MAX(G$4:$G126)+1,0))),IF(ISNUMBER(Pay_Item_Search_Text),0,IF(ISNUMBER(SEARCH(Pay_Item_Search_Text,H127)),MAX(G$4:$G126)+1,0)))</f>
        <v>123</v>
      </c>
      <c r="H127" s="1" t="str">
        <f>IF(Table_PayItems[[#This Row],[Description]]="_","_ Unique Item - "&amp;Table_PayItems[[#This Row],[Item]]&amp;" - $"&amp;Table_PayItems[[#This Row],[Unit]],Table_PayItems[[#This Row],[Description]]&amp;" - $"&amp;Table_PayItems[[#This Row],[Unit]])</f>
        <v>_ Unique Item - 7057001 - $Ft</v>
      </c>
      <c r="I127" s="29" t="str">
        <f>IFERROR(VLOOKUP(ROWS($M$5:M127),Table_PayItems[[Search Key]:[Concentrated Name]],2,FALSE),"")</f>
        <v>_ Unique Item - 7057001 - $Ft</v>
      </c>
      <c r="J127" s="1"/>
      <c r="K127" s="1"/>
      <c r="L127" s="22">
        <f>IF(ISNUMBER(SEARCH(Pay_Item_Search_Text_2,M127)),MAX($L$4:L126)+1,0)</f>
        <v>123</v>
      </c>
      <c r="M127" s="1" t="str">
        <f>IFERROR(VLOOKUP(ROWS($M$5:M127),Table_PayItems[[Search Key]:[Concentrated Name]],2,FALSE),"")</f>
        <v>_ Unique Item - 7057001 - $Ft</v>
      </c>
      <c r="N127" s="1" t="str">
        <f>IFERROR(VLOOKUP(ROWS($M$5:N127),$L$5:$M$7000,2,FALSE),"")</f>
        <v>_ Unique Item - 7057001 - $Ft</v>
      </c>
      <c r="O127" s="1" t="str">
        <f>IFERROR(VLOOKUP(ROWS($O$5:O127),$K$5:$L$7000,2,FALSE),"")</f>
        <v/>
      </c>
    </row>
    <row r="128" spans="2:15" ht="15" customHeight="1" x14ac:dyDescent="0.25">
      <c r="B128" s="178" t="s">
        <v>10714</v>
      </c>
      <c r="C128" s="178" t="s">
        <v>88</v>
      </c>
      <c r="D128" s="178" t="s">
        <v>60</v>
      </c>
      <c r="E128" s="178" t="s">
        <v>61</v>
      </c>
      <c r="F128" s="178" t="s">
        <v>26</v>
      </c>
      <c r="G128" s="1">
        <f>IF(ISNUMBER(Pay_Item_Search_Text),IF(ISNUMBER(IF(FIND(Pay_Item_Search_Text,B128)=1,1, "FALSE")),MAX(G$4:$G127)+1,IF(ISNUMBER(Pay_Item_Search_Text),0,IF(ISNUMBER(SEARCH(Pay_Item_Search_Text,H128)),MAX(G$4:$G127)+1,0))),IF(ISNUMBER(Pay_Item_Search_Text),0,IF(ISNUMBER(SEARCH(Pay_Item_Search_Text,H128)),MAX(G$4:$G127)+1,0)))</f>
        <v>124</v>
      </c>
      <c r="H128" s="1" t="str">
        <f>IF(Table_PayItems[[#This Row],[Description]]="_","_ Unique Item - "&amp;Table_PayItems[[#This Row],[Item]]&amp;" - $"&amp;Table_PayItems[[#This Row],[Unit]],Table_PayItems[[#This Row],[Description]]&amp;" - $"&amp;Table_PayItems[[#This Row],[Unit]])</f>
        <v>_ Unique Item - 7057050 - $Ea</v>
      </c>
      <c r="I128" s="29" t="str">
        <f>IFERROR(VLOOKUP(ROWS($M$5:M128),Table_PayItems[[Search Key]:[Concentrated Name]],2,FALSE),"")</f>
        <v>_ Unique Item - 7057050 - $Ea</v>
      </c>
      <c r="J128" s="1"/>
      <c r="K128" s="1"/>
      <c r="L128" s="22">
        <f>IF(ISNUMBER(SEARCH(Pay_Item_Search_Text_2,M128)),MAX($L$4:L127)+1,0)</f>
        <v>124</v>
      </c>
      <c r="M128" s="1" t="str">
        <f>IFERROR(VLOOKUP(ROWS($M$5:M128),Table_PayItems[[Search Key]:[Concentrated Name]],2,FALSE),"")</f>
        <v>_ Unique Item - 7057050 - $Ea</v>
      </c>
      <c r="N128" s="1" t="str">
        <f>IFERROR(VLOOKUP(ROWS($M$5:N128),$L$5:$M$7000,2,FALSE),"")</f>
        <v>_ Unique Item - 7057050 - $Ea</v>
      </c>
      <c r="O128" s="1" t="str">
        <f>IFERROR(VLOOKUP(ROWS($O$5:O128),$K$5:$L$7000,2,FALSE),"")</f>
        <v/>
      </c>
    </row>
    <row r="129" spans="2:15" ht="15" customHeight="1" x14ac:dyDescent="0.25">
      <c r="B129" s="178" t="s">
        <v>10715</v>
      </c>
      <c r="C129" s="178" t="s">
        <v>16</v>
      </c>
      <c r="D129" s="178" t="s">
        <v>60</v>
      </c>
      <c r="E129" s="178" t="s">
        <v>61</v>
      </c>
      <c r="F129" s="178" t="s">
        <v>26</v>
      </c>
      <c r="G129" s="1">
        <f>IF(ISNUMBER(Pay_Item_Search_Text),IF(ISNUMBER(IF(FIND(Pay_Item_Search_Text,B129)=1,1, "FALSE")),MAX(G$4:$G128)+1,IF(ISNUMBER(Pay_Item_Search_Text),0,IF(ISNUMBER(SEARCH(Pay_Item_Search_Text,H129)),MAX(G$4:$G128)+1,0))),IF(ISNUMBER(Pay_Item_Search_Text),0,IF(ISNUMBER(SEARCH(Pay_Item_Search_Text,H129)),MAX(G$4:$G128)+1,0)))</f>
        <v>125</v>
      </c>
      <c r="H129" s="1" t="str">
        <f>IF(Table_PayItems[[#This Row],[Description]]="_","_ Unique Item - "&amp;Table_PayItems[[#This Row],[Item]]&amp;" - $"&amp;Table_PayItems[[#This Row],[Unit]],Table_PayItems[[#This Row],[Description]]&amp;" - $"&amp;Table_PayItems[[#This Row],[Unit]])</f>
        <v>_ Unique Item - 7057051 - $LSUM</v>
      </c>
      <c r="I129" s="29" t="str">
        <f>IFERROR(VLOOKUP(ROWS($M$5:M129),Table_PayItems[[Search Key]:[Concentrated Name]],2,FALSE),"")</f>
        <v>_ Unique Item - 7057051 - $LSUM</v>
      </c>
      <c r="J129" s="1"/>
      <c r="K129" s="1"/>
      <c r="L129" s="22">
        <f>IF(ISNUMBER(SEARCH(Pay_Item_Search_Text_2,M129)),MAX($L$4:L128)+1,0)</f>
        <v>125</v>
      </c>
      <c r="M129" s="1" t="str">
        <f>IFERROR(VLOOKUP(ROWS($M$5:M129),Table_PayItems[[Search Key]:[Concentrated Name]],2,FALSE),"")</f>
        <v>_ Unique Item - 7057051 - $LSUM</v>
      </c>
      <c r="N129" s="1" t="str">
        <f>IFERROR(VLOOKUP(ROWS($M$5:N129),$L$5:$M$7000,2,FALSE),"")</f>
        <v>_ Unique Item - 7057051 - $LSUM</v>
      </c>
      <c r="O129" s="1" t="str">
        <f>IFERROR(VLOOKUP(ROWS($O$5:O129),$K$5:$L$7000,2,FALSE),"")</f>
        <v/>
      </c>
    </row>
    <row r="130" spans="2:15" ht="15" customHeight="1" x14ac:dyDescent="0.25">
      <c r="B130" s="178" t="s">
        <v>10716</v>
      </c>
      <c r="C130" s="178" t="s">
        <v>57</v>
      </c>
      <c r="D130" s="178" t="s">
        <v>60</v>
      </c>
      <c r="E130" s="178" t="s">
        <v>61</v>
      </c>
      <c r="F130" s="178" t="s">
        <v>26</v>
      </c>
      <c r="G130" s="1">
        <f>IF(ISNUMBER(Pay_Item_Search_Text),IF(ISNUMBER(IF(FIND(Pay_Item_Search_Text,B130)=1,1, "FALSE")),MAX(G$4:$G129)+1,IF(ISNUMBER(Pay_Item_Search_Text),0,IF(ISNUMBER(SEARCH(Pay_Item_Search_Text,H130)),MAX(G$4:$G129)+1,0))),IF(ISNUMBER(Pay_Item_Search_Text),0,IF(ISNUMBER(SEARCH(Pay_Item_Search_Text,H130)),MAX(G$4:$G129)+1,0)))</f>
        <v>126</v>
      </c>
      <c r="H130" s="1" t="str">
        <f>IF(Table_PayItems[[#This Row],[Description]]="_","_ Unique Item - "&amp;Table_PayItems[[#This Row],[Item]]&amp;" - $"&amp;Table_PayItems[[#This Row],[Unit]],Table_PayItems[[#This Row],[Description]]&amp;" - $"&amp;Table_PayItems[[#This Row],[Unit]])</f>
        <v>_ Unique Item - 7057060 - $Dlr</v>
      </c>
      <c r="I130" s="29" t="str">
        <f>IFERROR(VLOOKUP(ROWS($M$5:M130),Table_PayItems[[Search Key]:[Concentrated Name]],2,FALSE),"")</f>
        <v>_ Unique Item - 7057060 - $Dlr</v>
      </c>
      <c r="J130" s="1"/>
      <c r="K130" s="1"/>
      <c r="L130" s="22">
        <f>IF(ISNUMBER(SEARCH(Pay_Item_Search_Text_2,M130)),MAX($L$4:L129)+1,0)</f>
        <v>126</v>
      </c>
      <c r="M130" s="1" t="str">
        <f>IFERROR(VLOOKUP(ROWS($M$5:M130),Table_PayItems[[Search Key]:[Concentrated Name]],2,FALSE),"")</f>
        <v>_ Unique Item - 7057060 - $Dlr</v>
      </c>
      <c r="N130" s="1" t="str">
        <f>IFERROR(VLOOKUP(ROWS($M$5:N130),$L$5:$M$7000,2,FALSE),"")</f>
        <v>_ Unique Item - 7057060 - $Dlr</v>
      </c>
      <c r="O130" s="1" t="str">
        <f>IFERROR(VLOOKUP(ROWS($O$5:O130),$K$5:$L$7000,2,FALSE),"")</f>
        <v/>
      </c>
    </row>
    <row r="131" spans="2:15" ht="15" customHeight="1" x14ac:dyDescent="0.25">
      <c r="B131" s="178" t="s">
        <v>10776</v>
      </c>
      <c r="C131" s="178" t="s">
        <v>104</v>
      </c>
      <c r="D131" s="178" t="s">
        <v>60</v>
      </c>
      <c r="E131" s="178" t="s">
        <v>61</v>
      </c>
      <c r="F131" s="178" t="s">
        <v>26</v>
      </c>
      <c r="G131" s="1">
        <f>IF(ISNUMBER(Pay_Item_Search_Text),IF(ISNUMBER(IF(FIND(Pay_Item_Search_Text,B131)=1,1, "FALSE")),MAX(G$4:$G130)+1,IF(ISNUMBER(Pay_Item_Search_Text),0,IF(ISNUMBER(SEARCH(Pay_Item_Search_Text,H131)),MAX(G$4:$G130)+1,0))),IF(ISNUMBER(Pay_Item_Search_Text),0,IF(ISNUMBER(SEARCH(Pay_Item_Search_Text,H131)),MAX(G$4:$G130)+1,0)))</f>
        <v>127</v>
      </c>
      <c r="H131" s="1" t="str">
        <f>IF(Table_PayItems[[#This Row],[Description]]="_","_ Unique Item - "&amp;Table_PayItems[[#This Row],[Item]]&amp;" - $"&amp;Table_PayItems[[#This Row],[Unit]],Table_PayItems[[#This Row],[Description]]&amp;" - $"&amp;Table_PayItems[[#This Row],[Unit]])</f>
        <v>_ Unique Item - 7067001 - $Ft</v>
      </c>
      <c r="I131" s="29" t="str">
        <f>IFERROR(VLOOKUP(ROWS($M$5:M131),Table_PayItems[[Search Key]:[Concentrated Name]],2,FALSE),"")</f>
        <v>_ Unique Item - 7067001 - $Ft</v>
      </c>
      <c r="J131" s="1"/>
      <c r="K131" s="1"/>
      <c r="L131" s="22">
        <f>IF(ISNUMBER(SEARCH(Pay_Item_Search_Text_2,M131)),MAX($L$4:L130)+1,0)</f>
        <v>127</v>
      </c>
      <c r="M131" s="1" t="str">
        <f>IFERROR(VLOOKUP(ROWS($M$5:M131),Table_PayItems[[Search Key]:[Concentrated Name]],2,FALSE),"")</f>
        <v>_ Unique Item - 7067001 - $Ft</v>
      </c>
      <c r="N131" s="1" t="str">
        <f>IFERROR(VLOOKUP(ROWS($M$5:N131),$L$5:$M$7000,2,FALSE),"")</f>
        <v>_ Unique Item - 7067001 - $Ft</v>
      </c>
      <c r="O131" s="1" t="str">
        <f>IFERROR(VLOOKUP(ROWS($O$5:O131),$K$5:$L$7000,2,FALSE),"")</f>
        <v/>
      </c>
    </row>
    <row r="132" spans="2:15" ht="15" customHeight="1" x14ac:dyDescent="0.25">
      <c r="B132" s="178" t="s">
        <v>10777</v>
      </c>
      <c r="C132" s="178" t="s">
        <v>132</v>
      </c>
      <c r="D132" s="178" t="s">
        <v>60</v>
      </c>
      <c r="E132" s="178" t="s">
        <v>61</v>
      </c>
      <c r="F132" s="178" t="s">
        <v>26</v>
      </c>
      <c r="G132" s="1">
        <f>IF(ISNUMBER(Pay_Item_Search_Text),IF(ISNUMBER(IF(FIND(Pay_Item_Search_Text,B132)=1,1, "FALSE")),MAX(G$4:$G131)+1,IF(ISNUMBER(Pay_Item_Search_Text),0,IF(ISNUMBER(SEARCH(Pay_Item_Search_Text,H132)),MAX(G$4:$G131)+1,0))),IF(ISNUMBER(Pay_Item_Search_Text),0,IF(ISNUMBER(SEARCH(Pay_Item_Search_Text,H132)),MAX(G$4:$G131)+1,0)))</f>
        <v>128</v>
      </c>
      <c r="H132" s="1" t="str">
        <f>IF(Table_PayItems[[#This Row],[Description]]="_","_ Unique Item - "&amp;Table_PayItems[[#This Row],[Item]]&amp;" - $"&amp;Table_PayItems[[#This Row],[Unit]],Table_PayItems[[#This Row],[Description]]&amp;" - $"&amp;Table_PayItems[[#This Row],[Unit]])</f>
        <v>_ Unique Item - 7067010 - $Sft</v>
      </c>
      <c r="I132" s="29" t="str">
        <f>IFERROR(VLOOKUP(ROWS($M$5:M132),Table_PayItems[[Search Key]:[Concentrated Name]],2,FALSE),"")</f>
        <v>_ Unique Item - 7067010 - $Sft</v>
      </c>
      <c r="J132" s="1"/>
      <c r="K132" s="1"/>
      <c r="L132" s="22">
        <f>IF(ISNUMBER(SEARCH(Pay_Item_Search_Text_2,M132)),MAX($L$4:L131)+1,0)</f>
        <v>128</v>
      </c>
      <c r="M132" s="1" t="str">
        <f>IFERROR(VLOOKUP(ROWS($M$5:M132),Table_PayItems[[Search Key]:[Concentrated Name]],2,FALSE),"")</f>
        <v>_ Unique Item - 7067010 - $Sft</v>
      </c>
      <c r="N132" s="1" t="str">
        <f>IFERROR(VLOOKUP(ROWS($M$5:N132),$L$5:$M$7000,2,FALSE),"")</f>
        <v>_ Unique Item - 7067010 - $Sft</v>
      </c>
      <c r="O132" s="1" t="str">
        <f>IFERROR(VLOOKUP(ROWS($O$5:O132),$K$5:$L$7000,2,FALSE),"")</f>
        <v/>
      </c>
    </row>
    <row r="133" spans="2:15" ht="15" customHeight="1" x14ac:dyDescent="0.25">
      <c r="B133" s="178" t="s">
        <v>10778</v>
      </c>
      <c r="C133" s="178" t="s">
        <v>123</v>
      </c>
      <c r="D133" s="178" t="s">
        <v>60</v>
      </c>
      <c r="E133" s="178" t="s">
        <v>61</v>
      </c>
      <c r="F133" s="178" t="s">
        <v>26</v>
      </c>
      <c r="G133" s="1">
        <f>IF(ISNUMBER(Pay_Item_Search_Text),IF(ISNUMBER(IF(FIND(Pay_Item_Search_Text,B133)=1,1, "FALSE")),MAX(G$4:$G132)+1,IF(ISNUMBER(Pay_Item_Search_Text),0,IF(ISNUMBER(SEARCH(Pay_Item_Search_Text,H133)),MAX(G$4:$G132)+1,0))),IF(ISNUMBER(Pay_Item_Search_Text),0,IF(ISNUMBER(SEARCH(Pay_Item_Search_Text,H133)),MAX(G$4:$G132)+1,0)))</f>
        <v>129</v>
      </c>
      <c r="H133" s="1" t="str">
        <f>IF(Table_PayItems[[#This Row],[Description]]="_","_ Unique Item - "&amp;Table_PayItems[[#This Row],[Item]]&amp;" - $"&amp;Table_PayItems[[#This Row],[Unit]],Table_PayItems[[#This Row],[Description]]&amp;" - $"&amp;Table_PayItems[[#This Row],[Unit]])</f>
        <v>_ Unique Item - 7067011 - $Syd</v>
      </c>
      <c r="I133" s="29" t="str">
        <f>IFERROR(VLOOKUP(ROWS($M$5:M133),Table_PayItems[[Search Key]:[Concentrated Name]],2,FALSE),"")</f>
        <v>_ Unique Item - 7067011 - $Syd</v>
      </c>
      <c r="J133" s="1"/>
      <c r="K133" s="1"/>
      <c r="L133" s="22">
        <f>IF(ISNUMBER(SEARCH(Pay_Item_Search_Text_2,M133)),MAX($L$4:L132)+1,0)</f>
        <v>129</v>
      </c>
      <c r="M133" s="1" t="str">
        <f>IFERROR(VLOOKUP(ROWS($M$5:M133),Table_PayItems[[Search Key]:[Concentrated Name]],2,FALSE),"")</f>
        <v>_ Unique Item - 7067011 - $Syd</v>
      </c>
      <c r="N133" s="1" t="str">
        <f>IFERROR(VLOOKUP(ROWS($M$5:N133),$L$5:$M$7000,2,FALSE),"")</f>
        <v>_ Unique Item - 7067011 - $Syd</v>
      </c>
      <c r="O133" s="1" t="str">
        <f>IFERROR(VLOOKUP(ROWS($O$5:O133),$K$5:$L$7000,2,FALSE),"")</f>
        <v/>
      </c>
    </row>
    <row r="134" spans="2:15" ht="15" customHeight="1" x14ac:dyDescent="0.25">
      <c r="B134" s="178" t="s">
        <v>10779</v>
      </c>
      <c r="C134" s="178" t="s">
        <v>2692</v>
      </c>
      <c r="D134" s="178" t="s">
        <v>60</v>
      </c>
      <c r="E134" s="178" t="s">
        <v>61</v>
      </c>
      <c r="F134" s="178" t="s">
        <v>26</v>
      </c>
      <c r="G134" s="1">
        <f>IF(ISNUMBER(Pay_Item_Search_Text),IF(ISNUMBER(IF(FIND(Pay_Item_Search_Text,B134)=1,1, "FALSE")),MAX(G$4:$G133)+1,IF(ISNUMBER(Pay_Item_Search_Text),0,IF(ISNUMBER(SEARCH(Pay_Item_Search_Text,H134)),MAX(G$4:$G133)+1,0))),IF(ISNUMBER(Pay_Item_Search_Text),0,IF(ISNUMBER(SEARCH(Pay_Item_Search_Text,H134)),MAX(G$4:$G133)+1,0)))</f>
        <v>130</v>
      </c>
      <c r="H134" s="1" t="str">
        <f>IF(Table_PayItems[[#This Row],[Description]]="_","_ Unique Item - "&amp;Table_PayItems[[#This Row],[Item]]&amp;" - $"&amp;Table_PayItems[[#This Row],[Unit]],Table_PayItems[[#This Row],[Description]]&amp;" - $"&amp;Table_PayItems[[#This Row],[Unit]])</f>
        <v>_ Unique Item - 7067020 - $Cft</v>
      </c>
      <c r="I134" s="29" t="str">
        <f>IFERROR(VLOOKUP(ROWS($M$5:M134),Table_PayItems[[Search Key]:[Concentrated Name]],2,FALSE),"")</f>
        <v>_ Unique Item - 7067020 - $Cft</v>
      </c>
      <c r="J134" s="1"/>
      <c r="K134" s="1"/>
      <c r="L134" s="22">
        <f>IF(ISNUMBER(SEARCH(Pay_Item_Search_Text_2,M134)),MAX($L$4:L133)+1,0)</f>
        <v>130</v>
      </c>
      <c r="M134" s="1" t="str">
        <f>IFERROR(VLOOKUP(ROWS($M$5:M134),Table_PayItems[[Search Key]:[Concentrated Name]],2,FALSE),"")</f>
        <v>_ Unique Item - 7067020 - $Cft</v>
      </c>
      <c r="N134" s="1" t="str">
        <f>IFERROR(VLOOKUP(ROWS($M$5:N134),$L$5:$M$7000,2,FALSE),"")</f>
        <v>_ Unique Item - 7067020 - $Cft</v>
      </c>
      <c r="O134" s="1" t="str">
        <f>IFERROR(VLOOKUP(ROWS($O$5:O134),$K$5:$L$7000,2,FALSE),"")</f>
        <v/>
      </c>
    </row>
    <row r="135" spans="2:15" ht="15" customHeight="1" x14ac:dyDescent="0.25">
      <c r="B135" s="178" t="s">
        <v>10780</v>
      </c>
      <c r="C135" s="178" t="s">
        <v>112</v>
      </c>
      <c r="D135" s="178" t="s">
        <v>60</v>
      </c>
      <c r="E135" s="178" t="s">
        <v>61</v>
      </c>
      <c r="F135" s="178" t="s">
        <v>26</v>
      </c>
      <c r="G135" s="1">
        <f>IF(ISNUMBER(Pay_Item_Search_Text),IF(ISNUMBER(IF(FIND(Pay_Item_Search_Text,B135)=1,1, "FALSE")),MAX(G$4:$G134)+1,IF(ISNUMBER(Pay_Item_Search_Text),0,IF(ISNUMBER(SEARCH(Pay_Item_Search_Text,H135)),MAX(G$4:$G134)+1,0))),IF(ISNUMBER(Pay_Item_Search_Text),0,IF(ISNUMBER(SEARCH(Pay_Item_Search_Text,H135)),MAX(G$4:$G134)+1,0)))</f>
        <v>131</v>
      </c>
      <c r="H135" s="1" t="str">
        <f>IF(Table_PayItems[[#This Row],[Description]]="_","_ Unique Item - "&amp;Table_PayItems[[#This Row],[Item]]&amp;" - $"&amp;Table_PayItems[[#This Row],[Unit]],Table_PayItems[[#This Row],[Description]]&amp;" - $"&amp;Table_PayItems[[#This Row],[Unit]])</f>
        <v>_ Unique Item - 7067021 - $Cyd</v>
      </c>
      <c r="I135" s="29" t="str">
        <f>IFERROR(VLOOKUP(ROWS($M$5:M135),Table_PayItems[[Search Key]:[Concentrated Name]],2,FALSE),"")</f>
        <v>_ Unique Item - 7067021 - $Cyd</v>
      </c>
      <c r="J135" s="1"/>
      <c r="K135" s="1"/>
      <c r="L135" s="22">
        <f>IF(ISNUMBER(SEARCH(Pay_Item_Search_Text_2,M135)),MAX($L$4:L134)+1,0)</f>
        <v>131</v>
      </c>
      <c r="M135" s="1" t="str">
        <f>IFERROR(VLOOKUP(ROWS($M$5:M135),Table_PayItems[[Search Key]:[Concentrated Name]],2,FALSE),"")</f>
        <v>_ Unique Item - 7067021 - $Cyd</v>
      </c>
      <c r="N135" s="1" t="str">
        <f>IFERROR(VLOOKUP(ROWS($M$5:N135),$L$5:$M$7000,2,FALSE),"")</f>
        <v>_ Unique Item - 7067021 - $Cyd</v>
      </c>
      <c r="O135" s="1" t="str">
        <f>IFERROR(VLOOKUP(ROWS($O$5:O135),$K$5:$L$7000,2,FALSE),"")</f>
        <v/>
      </c>
    </row>
    <row r="136" spans="2:15" ht="15" customHeight="1" x14ac:dyDescent="0.25">
      <c r="B136" s="178" t="s">
        <v>10781</v>
      </c>
      <c r="C136" s="178" t="s">
        <v>154</v>
      </c>
      <c r="D136" s="178" t="s">
        <v>60</v>
      </c>
      <c r="E136" s="178" t="s">
        <v>61</v>
      </c>
      <c r="F136" s="178" t="s">
        <v>26</v>
      </c>
      <c r="G136" s="1">
        <f>IF(ISNUMBER(Pay_Item_Search_Text),IF(ISNUMBER(IF(FIND(Pay_Item_Search_Text,B136)=1,1, "FALSE")),MAX(G$4:$G135)+1,IF(ISNUMBER(Pay_Item_Search_Text),0,IF(ISNUMBER(SEARCH(Pay_Item_Search_Text,H136)),MAX(G$4:$G135)+1,0))),IF(ISNUMBER(Pay_Item_Search_Text),0,IF(ISNUMBER(SEARCH(Pay_Item_Search_Text,H136)),MAX(G$4:$G135)+1,0)))</f>
        <v>132</v>
      </c>
      <c r="H136" s="1" t="str">
        <f>IF(Table_PayItems[[#This Row],[Description]]="_","_ Unique Item - "&amp;Table_PayItems[[#This Row],[Item]]&amp;" - $"&amp;Table_PayItems[[#This Row],[Unit]],Table_PayItems[[#This Row],[Description]]&amp;" - $"&amp;Table_PayItems[[#This Row],[Unit]])</f>
        <v>_ Unique Item - 7067030 - $Lb</v>
      </c>
      <c r="I136" s="29" t="str">
        <f>IFERROR(VLOOKUP(ROWS($M$5:M136),Table_PayItems[[Search Key]:[Concentrated Name]],2,FALSE),"")</f>
        <v>_ Unique Item - 7067030 - $Lb</v>
      </c>
      <c r="J136" s="1"/>
      <c r="K136" s="1"/>
      <c r="L136" s="22">
        <f>IF(ISNUMBER(SEARCH(Pay_Item_Search_Text_2,M136)),MAX($L$4:L135)+1,0)</f>
        <v>132</v>
      </c>
      <c r="M136" s="1" t="str">
        <f>IFERROR(VLOOKUP(ROWS($M$5:M136),Table_PayItems[[Search Key]:[Concentrated Name]],2,FALSE),"")</f>
        <v>_ Unique Item - 7067030 - $Lb</v>
      </c>
      <c r="N136" s="1" t="str">
        <f>IFERROR(VLOOKUP(ROWS($M$5:N136),$L$5:$M$7000,2,FALSE),"")</f>
        <v>_ Unique Item - 7067030 - $Lb</v>
      </c>
      <c r="O136" s="1" t="str">
        <f>IFERROR(VLOOKUP(ROWS($O$5:O136),$K$5:$L$7000,2,FALSE),"")</f>
        <v/>
      </c>
    </row>
    <row r="137" spans="2:15" ht="15" customHeight="1" x14ac:dyDescent="0.25">
      <c r="B137" s="178" t="s">
        <v>10782</v>
      </c>
      <c r="C137" s="178" t="s">
        <v>88</v>
      </c>
      <c r="D137" s="178" t="s">
        <v>60</v>
      </c>
      <c r="E137" s="178" t="s">
        <v>61</v>
      </c>
      <c r="F137" s="178" t="s">
        <v>26</v>
      </c>
      <c r="G137" s="1">
        <f>IF(ISNUMBER(Pay_Item_Search_Text),IF(ISNUMBER(IF(FIND(Pay_Item_Search_Text,B137)=1,1, "FALSE")),MAX(G$4:$G136)+1,IF(ISNUMBER(Pay_Item_Search_Text),0,IF(ISNUMBER(SEARCH(Pay_Item_Search_Text,H137)),MAX(G$4:$G136)+1,0))),IF(ISNUMBER(Pay_Item_Search_Text),0,IF(ISNUMBER(SEARCH(Pay_Item_Search_Text,H137)),MAX(G$4:$G136)+1,0)))</f>
        <v>133</v>
      </c>
      <c r="H137" s="1" t="str">
        <f>IF(Table_PayItems[[#This Row],[Description]]="_","_ Unique Item - "&amp;Table_PayItems[[#This Row],[Item]]&amp;" - $"&amp;Table_PayItems[[#This Row],[Unit]],Table_PayItems[[#This Row],[Description]]&amp;" - $"&amp;Table_PayItems[[#This Row],[Unit]])</f>
        <v>_ Unique Item - 7067050 - $Ea</v>
      </c>
      <c r="I137" s="29" t="str">
        <f>IFERROR(VLOOKUP(ROWS($M$5:M137),Table_PayItems[[Search Key]:[Concentrated Name]],2,FALSE),"")</f>
        <v>_ Unique Item - 7067050 - $Ea</v>
      </c>
      <c r="J137" s="1"/>
      <c r="K137" s="1"/>
      <c r="L137" s="22">
        <f>IF(ISNUMBER(SEARCH(Pay_Item_Search_Text_2,M137)),MAX($L$4:L136)+1,0)</f>
        <v>133</v>
      </c>
      <c r="M137" s="1" t="str">
        <f>IFERROR(VLOOKUP(ROWS($M$5:M137),Table_PayItems[[Search Key]:[Concentrated Name]],2,FALSE),"")</f>
        <v>_ Unique Item - 7067050 - $Ea</v>
      </c>
      <c r="N137" s="1" t="str">
        <f>IFERROR(VLOOKUP(ROWS($M$5:N137),$L$5:$M$7000,2,FALSE),"")</f>
        <v>_ Unique Item - 7067050 - $Ea</v>
      </c>
      <c r="O137" s="1" t="str">
        <f>IFERROR(VLOOKUP(ROWS($O$5:O137),$K$5:$L$7000,2,FALSE),"")</f>
        <v/>
      </c>
    </row>
    <row r="138" spans="2:15" ht="15" customHeight="1" x14ac:dyDescent="0.25">
      <c r="B138" s="178" t="s">
        <v>10783</v>
      </c>
      <c r="C138" s="178" t="s">
        <v>16</v>
      </c>
      <c r="D138" s="178" t="s">
        <v>60</v>
      </c>
      <c r="E138" s="178" t="s">
        <v>61</v>
      </c>
      <c r="F138" s="178" t="s">
        <v>26</v>
      </c>
      <c r="G138" s="1">
        <f>IF(ISNUMBER(Pay_Item_Search_Text),IF(ISNUMBER(IF(FIND(Pay_Item_Search_Text,B138)=1,1, "FALSE")),MAX(G$4:$G137)+1,IF(ISNUMBER(Pay_Item_Search_Text),0,IF(ISNUMBER(SEARCH(Pay_Item_Search_Text,H138)),MAX(G$4:$G137)+1,0))),IF(ISNUMBER(Pay_Item_Search_Text),0,IF(ISNUMBER(SEARCH(Pay_Item_Search_Text,H138)),MAX(G$4:$G137)+1,0)))</f>
        <v>134</v>
      </c>
      <c r="H138" s="1" t="str">
        <f>IF(Table_PayItems[[#This Row],[Description]]="_","_ Unique Item - "&amp;Table_PayItems[[#This Row],[Item]]&amp;" - $"&amp;Table_PayItems[[#This Row],[Unit]],Table_PayItems[[#This Row],[Description]]&amp;" - $"&amp;Table_PayItems[[#This Row],[Unit]])</f>
        <v>_ Unique Item - 7067051 - $LSUM</v>
      </c>
      <c r="I138" s="29" t="str">
        <f>IFERROR(VLOOKUP(ROWS($M$5:M138),Table_PayItems[[Search Key]:[Concentrated Name]],2,FALSE),"")</f>
        <v>_ Unique Item - 7067051 - $LSUM</v>
      </c>
      <c r="J138" s="1"/>
      <c r="K138" s="1"/>
      <c r="L138" s="22">
        <f>IF(ISNUMBER(SEARCH(Pay_Item_Search_Text_2,M138)),MAX($L$4:L137)+1,0)</f>
        <v>134</v>
      </c>
      <c r="M138" s="1" t="str">
        <f>IFERROR(VLOOKUP(ROWS($M$5:M138),Table_PayItems[[Search Key]:[Concentrated Name]],2,FALSE),"")</f>
        <v>_ Unique Item - 7067051 - $LSUM</v>
      </c>
      <c r="N138" s="1" t="str">
        <f>IFERROR(VLOOKUP(ROWS($M$5:N138),$L$5:$M$7000,2,FALSE),"")</f>
        <v>_ Unique Item - 7067051 - $LSUM</v>
      </c>
      <c r="O138" s="1" t="str">
        <f>IFERROR(VLOOKUP(ROWS($O$5:O138),$K$5:$L$7000,2,FALSE),"")</f>
        <v/>
      </c>
    </row>
    <row r="139" spans="2:15" ht="15" customHeight="1" x14ac:dyDescent="0.25">
      <c r="B139" s="178" t="s">
        <v>10821</v>
      </c>
      <c r="C139" s="178" t="s">
        <v>2780</v>
      </c>
      <c r="D139" s="178" t="s">
        <v>60</v>
      </c>
      <c r="E139" s="178" t="s">
        <v>61</v>
      </c>
      <c r="F139" s="178" t="s">
        <v>26</v>
      </c>
      <c r="G139" s="1">
        <f>IF(ISNUMBER(Pay_Item_Search_Text),IF(ISNUMBER(IF(FIND(Pay_Item_Search_Text,B139)=1,1, "FALSE")),MAX(G$4:$G138)+1,IF(ISNUMBER(Pay_Item_Search_Text),0,IF(ISNUMBER(SEARCH(Pay_Item_Search_Text,H139)),MAX(G$4:$G138)+1,0))),IF(ISNUMBER(Pay_Item_Search_Text),0,IF(ISNUMBER(SEARCH(Pay_Item_Search_Text,H139)),MAX(G$4:$G138)+1,0)))</f>
        <v>135</v>
      </c>
      <c r="H139" s="1" t="str">
        <f>IF(Table_PayItems[[#This Row],[Description]]="_","_ Unique Item - "&amp;Table_PayItems[[#This Row],[Item]]&amp;" - $"&amp;Table_PayItems[[#This Row],[Unit]],Table_PayItems[[#This Row],[Description]]&amp;" - $"&amp;Table_PayItems[[#This Row],[Unit]])</f>
        <v>_ Unique Item - 7077008 - $Sin</v>
      </c>
      <c r="I139" s="29" t="str">
        <f>IFERROR(VLOOKUP(ROWS($M$5:M139),Table_PayItems[[Search Key]:[Concentrated Name]],2,FALSE),"")</f>
        <v>_ Unique Item - 7077008 - $Sin</v>
      </c>
      <c r="J139" s="1"/>
      <c r="K139" s="1"/>
      <c r="L139" s="22">
        <f>IF(ISNUMBER(SEARCH(Pay_Item_Search_Text_2,M139)),MAX($L$4:L138)+1,0)</f>
        <v>135</v>
      </c>
      <c r="M139" s="1" t="str">
        <f>IFERROR(VLOOKUP(ROWS($M$5:M139),Table_PayItems[[Search Key]:[Concentrated Name]],2,FALSE),"")</f>
        <v>_ Unique Item - 7077008 - $Sin</v>
      </c>
      <c r="N139" s="1" t="str">
        <f>IFERROR(VLOOKUP(ROWS($M$5:N139),$L$5:$M$7000,2,FALSE),"")</f>
        <v>_ Unique Item - 7077008 - $Sin</v>
      </c>
      <c r="O139" s="1" t="str">
        <f>IFERROR(VLOOKUP(ROWS($O$5:O139),$K$5:$L$7000,2,FALSE),"")</f>
        <v/>
      </c>
    </row>
    <row r="140" spans="2:15" ht="15" customHeight="1" x14ac:dyDescent="0.25">
      <c r="B140" s="178" t="s">
        <v>10822</v>
      </c>
      <c r="C140" s="178" t="s">
        <v>154</v>
      </c>
      <c r="D140" s="178" t="s">
        <v>60</v>
      </c>
      <c r="E140" s="178" t="s">
        <v>61</v>
      </c>
      <c r="F140" s="178" t="s">
        <v>26</v>
      </c>
      <c r="G140" s="1">
        <f>IF(ISNUMBER(Pay_Item_Search_Text),IF(ISNUMBER(IF(FIND(Pay_Item_Search_Text,B140)=1,1, "FALSE")),MAX(G$4:$G139)+1,IF(ISNUMBER(Pay_Item_Search_Text),0,IF(ISNUMBER(SEARCH(Pay_Item_Search_Text,H140)),MAX(G$4:$G139)+1,0))),IF(ISNUMBER(Pay_Item_Search_Text),0,IF(ISNUMBER(SEARCH(Pay_Item_Search_Text,H140)),MAX(G$4:$G139)+1,0)))</f>
        <v>136</v>
      </c>
      <c r="H140" s="1" t="str">
        <f>IF(Table_PayItems[[#This Row],[Description]]="_","_ Unique Item - "&amp;Table_PayItems[[#This Row],[Item]]&amp;" - $"&amp;Table_PayItems[[#This Row],[Unit]],Table_PayItems[[#This Row],[Description]]&amp;" - $"&amp;Table_PayItems[[#This Row],[Unit]])</f>
        <v>_ Unique Item - 7077030 - $Lb</v>
      </c>
      <c r="I140" s="29" t="str">
        <f>IFERROR(VLOOKUP(ROWS($M$5:M140),Table_PayItems[[Search Key]:[Concentrated Name]],2,FALSE),"")</f>
        <v>_ Unique Item - 7077030 - $Lb</v>
      </c>
      <c r="J140" s="1"/>
      <c r="K140" s="1"/>
      <c r="L140" s="22">
        <f>IF(ISNUMBER(SEARCH(Pay_Item_Search_Text_2,M140)),MAX($L$4:L139)+1,0)</f>
        <v>136</v>
      </c>
      <c r="M140" s="1" t="str">
        <f>IFERROR(VLOOKUP(ROWS($M$5:M140),Table_PayItems[[Search Key]:[Concentrated Name]],2,FALSE),"")</f>
        <v>_ Unique Item - 7077030 - $Lb</v>
      </c>
      <c r="N140" s="1" t="str">
        <f>IFERROR(VLOOKUP(ROWS($M$5:N140),$L$5:$M$7000,2,FALSE),"")</f>
        <v>_ Unique Item - 7077030 - $Lb</v>
      </c>
      <c r="O140" s="1" t="str">
        <f>IFERROR(VLOOKUP(ROWS($O$5:O140),$K$5:$L$7000,2,FALSE),"")</f>
        <v/>
      </c>
    </row>
    <row r="141" spans="2:15" ht="15" customHeight="1" x14ac:dyDescent="0.25">
      <c r="B141" s="178" t="s">
        <v>10823</v>
      </c>
      <c r="C141" s="178" t="s">
        <v>88</v>
      </c>
      <c r="D141" s="178" t="s">
        <v>60</v>
      </c>
      <c r="E141" s="178" t="s">
        <v>61</v>
      </c>
      <c r="F141" s="178" t="s">
        <v>26</v>
      </c>
      <c r="G141" s="1">
        <f>IF(ISNUMBER(Pay_Item_Search_Text),IF(ISNUMBER(IF(FIND(Pay_Item_Search_Text,B141)=1,1, "FALSE")),MAX(G$4:$G140)+1,IF(ISNUMBER(Pay_Item_Search_Text),0,IF(ISNUMBER(SEARCH(Pay_Item_Search_Text,H141)),MAX(G$4:$G140)+1,0))),IF(ISNUMBER(Pay_Item_Search_Text),0,IF(ISNUMBER(SEARCH(Pay_Item_Search_Text,H141)),MAX(G$4:$G140)+1,0)))</f>
        <v>137</v>
      </c>
      <c r="H141" s="1" t="str">
        <f>IF(Table_PayItems[[#This Row],[Description]]="_","_ Unique Item - "&amp;Table_PayItems[[#This Row],[Item]]&amp;" - $"&amp;Table_PayItems[[#This Row],[Unit]],Table_PayItems[[#This Row],[Description]]&amp;" - $"&amp;Table_PayItems[[#This Row],[Unit]])</f>
        <v>_ Unique Item - 7077050 - $Ea</v>
      </c>
      <c r="I141" s="29" t="str">
        <f>IFERROR(VLOOKUP(ROWS($M$5:M141),Table_PayItems[[Search Key]:[Concentrated Name]],2,FALSE),"")</f>
        <v>_ Unique Item - 7077050 - $Ea</v>
      </c>
      <c r="J141" s="1"/>
      <c r="K141" s="1"/>
      <c r="L141" s="22">
        <f>IF(ISNUMBER(SEARCH(Pay_Item_Search_Text_2,M141)),MAX($L$4:L140)+1,0)</f>
        <v>137</v>
      </c>
      <c r="M141" s="1" t="str">
        <f>IFERROR(VLOOKUP(ROWS($M$5:M141),Table_PayItems[[Search Key]:[Concentrated Name]],2,FALSE),"")</f>
        <v>_ Unique Item - 7077050 - $Ea</v>
      </c>
      <c r="N141" s="1" t="str">
        <f>IFERROR(VLOOKUP(ROWS($M$5:N141),$L$5:$M$7000,2,FALSE),"")</f>
        <v>_ Unique Item - 7077050 - $Ea</v>
      </c>
      <c r="O141" s="1" t="str">
        <f>IFERROR(VLOOKUP(ROWS($O$5:O141),$K$5:$L$7000,2,FALSE),"")</f>
        <v/>
      </c>
    </row>
    <row r="142" spans="2:15" ht="15" customHeight="1" x14ac:dyDescent="0.25">
      <c r="B142" s="178" t="s">
        <v>10824</v>
      </c>
      <c r="C142" s="178" t="s">
        <v>16</v>
      </c>
      <c r="D142" s="178" t="s">
        <v>60</v>
      </c>
      <c r="E142" s="178" t="s">
        <v>61</v>
      </c>
      <c r="F142" s="178" t="s">
        <v>26</v>
      </c>
      <c r="G142" s="1">
        <f>IF(ISNUMBER(Pay_Item_Search_Text),IF(ISNUMBER(IF(FIND(Pay_Item_Search_Text,B142)=1,1, "FALSE")),MAX(G$4:$G141)+1,IF(ISNUMBER(Pay_Item_Search_Text),0,IF(ISNUMBER(SEARCH(Pay_Item_Search_Text,H142)),MAX(G$4:$G141)+1,0))),IF(ISNUMBER(Pay_Item_Search_Text),0,IF(ISNUMBER(SEARCH(Pay_Item_Search_Text,H142)),MAX(G$4:$G141)+1,0)))</f>
        <v>138</v>
      </c>
      <c r="H142" s="1" t="str">
        <f>IF(Table_PayItems[[#This Row],[Description]]="_","_ Unique Item - "&amp;Table_PayItems[[#This Row],[Item]]&amp;" - $"&amp;Table_PayItems[[#This Row],[Unit]],Table_PayItems[[#This Row],[Description]]&amp;" - $"&amp;Table_PayItems[[#This Row],[Unit]])</f>
        <v>_ Unique Item - 7077051 - $LSUM</v>
      </c>
      <c r="I142" s="29" t="str">
        <f>IFERROR(VLOOKUP(ROWS($M$5:M142),Table_PayItems[[Search Key]:[Concentrated Name]],2,FALSE),"")</f>
        <v>_ Unique Item - 7077051 - $LSUM</v>
      </c>
      <c r="J142" s="1"/>
      <c r="K142" s="1"/>
      <c r="L142" s="22">
        <f>IF(ISNUMBER(SEARCH(Pay_Item_Search_Text_2,M142)),MAX($L$4:L141)+1,0)</f>
        <v>138</v>
      </c>
      <c r="M142" s="1" t="str">
        <f>IFERROR(VLOOKUP(ROWS($M$5:M142),Table_PayItems[[Search Key]:[Concentrated Name]],2,FALSE),"")</f>
        <v>_ Unique Item - 7077051 - $LSUM</v>
      </c>
      <c r="N142" s="1" t="str">
        <f>IFERROR(VLOOKUP(ROWS($M$5:N142),$L$5:$M$7000,2,FALSE),"")</f>
        <v>_ Unique Item - 7077051 - $LSUM</v>
      </c>
      <c r="O142" s="1" t="str">
        <f>IFERROR(VLOOKUP(ROWS($O$5:O142),$K$5:$L$7000,2,FALSE),"")</f>
        <v/>
      </c>
    </row>
    <row r="143" spans="2:15" ht="15" customHeight="1" x14ac:dyDescent="0.25">
      <c r="B143" s="178" t="s">
        <v>10898</v>
      </c>
      <c r="C143" s="178" t="s">
        <v>104</v>
      </c>
      <c r="D143" s="178" t="s">
        <v>60</v>
      </c>
      <c r="E143" s="178" t="s">
        <v>61</v>
      </c>
      <c r="F143" s="178" t="s">
        <v>26</v>
      </c>
      <c r="G143" s="1">
        <f>IF(ISNUMBER(Pay_Item_Search_Text),IF(ISNUMBER(IF(FIND(Pay_Item_Search_Text,B143)=1,1, "FALSE")),MAX(G$4:$G142)+1,IF(ISNUMBER(Pay_Item_Search_Text),0,IF(ISNUMBER(SEARCH(Pay_Item_Search_Text,H143)),MAX(G$4:$G142)+1,0))),IF(ISNUMBER(Pay_Item_Search_Text),0,IF(ISNUMBER(SEARCH(Pay_Item_Search_Text,H143)),MAX(G$4:$G142)+1,0)))</f>
        <v>139</v>
      </c>
      <c r="H143" s="1" t="str">
        <f>IF(Table_PayItems[[#This Row],[Description]]="_","_ Unique Item - "&amp;Table_PayItems[[#This Row],[Item]]&amp;" - $"&amp;Table_PayItems[[#This Row],[Unit]],Table_PayItems[[#This Row],[Description]]&amp;" - $"&amp;Table_PayItems[[#This Row],[Unit]])</f>
        <v>_ Unique Item - 7087001 - $Ft</v>
      </c>
      <c r="I143" s="29" t="str">
        <f>IFERROR(VLOOKUP(ROWS($M$5:M143),Table_PayItems[[Search Key]:[Concentrated Name]],2,FALSE),"")</f>
        <v>_ Unique Item - 7087001 - $Ft</v>
      </c>
      <c r="J143" s="1"/>
      <c r="K143" s="1"/>
      <c r="L143" s="22">
        <f>IF(ISNUMBER(SEARCH(Pay_Item_Search_Text_2,M143)),MAX($L$4:L142)+1,0)</f>
        <v>139</v>
      </c>
      <c r="M143" s="1" t="str">
        <f>IFERROR(VLOOKUP(ROWS($M$5:M143),Table_PayItems[[Search Key]:[Concentrated Name]],2,FALSE),"")</f>
        <v>_ Unique Item - 7087001 - $Ft</v>
      </c>
      <c r="N143" s="1" t="str">
        <f>IFERROR(VLOOKUP(ROWS($M$5:N143),$L$5:$M$7000,2,FALSE),"")</f>
        <v>_ Unique Item - 7087001 - $Ft</v>
      </c>
      <c r="O143" s="1" t="str">
        <f>IFERROR(VLOOKUP(ROWS($O$5:O143),$K$5:$L$7000,2,FALSE),"")</f>
        <v/>
      </c>
    </row>
    <row r="144" spans="2:15" ht="15" customHeight="1" x14ac:dyDescent="0.25">
      <c r="B144" s="178" t="s">
        <v>10899</v>
      </c>
      <c r="C144" s="178" t="s">
        <v>132</v>
      </c>
      <c r="D144" s="178" t="s">
        <v>60</v>
      </c>
      <c r="E144" s="178" t="s">
        <v>61</v>
      </c>
      <c r="F144" s="178" t="s">
        <v>26</v>
      </c>
      <c r="G144" s="1">
        <f>IF(ISNUMBER(Pay_Item_Search_Text),IF(ISNUMBER(IF(FIND(Pay_Item_Search_Text,B144)=1,1, "FALSE")),MAX(G$4:$G143)+1,IF(ISNUMBER(Pay_Item_Search_Text),0,IF(ISNUMBER(SEARCH(Pay_Item_Search_Text,H144)),MAX(G$4:$G143)+1,0))),IF(ISNUMBER(Pay_Item_Search_Text),0,IF(ISNUMBER(SEARCH(Pay_Item_Search_Text,H144)),MAX(G$4:$G143)+1,0)))</f>
        <v>140</v>
      </c>
      <c r="H144" s="1" t="str">
        <f>IF(Table_PayItems[[#This Row],[Description]]="_","_ Unique Item - "&amp;Table_PayItems[[#This Row],[Item]]&amp;" - $"&amp;Table_PayItems[[#This Row],[Unit]],Table_PayItems[[#This Row],[Description]]&amp;" - $"&amp;Table_PayItems[[#This Row],[Unit]])</f>
        <v>_ Unique Item - 7087010 - $Sft</v>
      </c>
      <c r="I144" s="29" t="str">
        <f>IFERROR(VLOOKUP(ROWS($M$5:M144),Table_PayItems[[Search Key]:[Concentrated Name]],2,FALSE),"")</f>
        <v>_ Unique Item - 7087010 - $Sft</v>
      </c>
      <c r="J144" s="1"/>
      <c r="K144" s="1"/>
      <c r="L144" s="22">
        <f>IF(ISNUMBER(SEARCH(Pay_Item_Search_Text_2,M144)),MAX($L$4:L143)+1,0)</f>
        <v>140</v>
      </c>
      <c r="M144" s="1" t="str">
        <f>IFERROR(VLOOKUP(ROWS($M$5:M144),Table_PayItems[[Search Key]:[Concentrated Name]],2,FALSE),"")</f>
        <v>_ Unique Item - 7087010 - $Sft</v>
      </c>
      <c r="N144" s="1" t="str">
        <f>IFERROR(VLOOKUP(ROWS($M$5:N144),$L$5:$M$7000,2,FALSE),"")</f>
        <v>_ Unique Item - 7087010 - $Sft</v>
      </c>
      <c r="O144" s="1" t="str">
        <f>IFERROR(VLOOKUP(ROWS($O$5:O144),$K$5:$L$7000,2,FALSE),"")</f>
        <v/>
      </c>
    </row>
    <row r="145" spans="2:15" ht="15" customHeight="1" x14ac:dyDescent="0.25">
      <c r="B145" s="178" t="s">
        <v>10900</v>
      </c>
      <c r="C145" s="178" t="s">
        <v>16</v>
      </c>
      <c r="D145" s="178" t="s">
        <v>60</v>
      </c>
      <c r="E145" s="178" t="s">
        <v>61</v>
      </c>
      <c r="F145" s="178" t="s">
        <v>26</v>
      </c>
      <c r="G145" s="1">
        <f>IF(ISNUMBER(Pay_Item_Search_Text),IF(ISNUMBER(IF(FIND(Pay_Item_Search_Text,B145)=1,1, "FALSE")),MAX(G$4:$G144)+1,IF(ISNUMBER(Pay_Item_Search_Text),0,IF(ISNUMBER(SEARCH(Pay_Item_Search_Text,H145)),MAX(G$4:$G144)+1,0))),IF(ISNUMBER(Pay_Item_Search_Text),0,IF(ISNUMBER(SEARCH(Pay_Item_Search_Text,H145)),MAX(G$4:$G144)+1,0)))</f>
        <v>141</v>
      </c>
      <c r="H145" s="1" t="str">
        <f>IF(Table_PayItems[[#This Row],[Description]]="_","_ Unique Item - "&amp;Table_PayItems[[#This Row],[Item]]&amp;" - $"&amp;Table_PayItems[[#This Row],[Unit]],Table_PayItems[[#This Row],[Description]]&amp;" - $"&amp;Table_PayItems[[#This Row],[Unit]])</f>
        <v>_ Unique Item - 7087051 - $LSUM</v>
      </c>
      <c r="I145" s="29" t="str">
        <f>IFERROR(VLOOKUP(ROWS($M$5:M145),Table_PayItems[[Search Key]:[Concentrated Name]],2,FALSE),"")</f>
        <v>_ Unique Item - 7087051 - $LSUM</v>
      </c>
      <c r="J145" s="1"/>
      <c r="K145" s="1"/>
      <c r="L145" s="22">
        <f>IF(ISNUMBER(SEARCH(Pay_Item_Search_Text_2,M145)),MAX($L$4:L144)+1,0)</f>
        <v>141</v>
      </c>
      <c r="M145" s="1" t="str">
        <f>IFERROR(VLOOKUP(ROWS($M$5:M145),Table_PayItems[[Search Key]:[Concentrated Name]],2,FALSE),"")</f>
        <v>_ Unique Item - 7087051 - $LSUM</v>
      </c>
      <c r="N145" s="1" t="str">
        <f>IFERROR(VLOOKUP(ROWS($M$5:N145),$L$5:$M$7000,2,FALSE),"")</f>
        <v>_ Unique Item - 7087051 - $LSUM</v>
      </c>
      <c r="O145" s="1" t="str">
        <f>IFERROR(VLOOKUP(ROWS($O$5:O145),$K$5:$L$7000,2,FALSE),"")</f>
        <v/>
      </c>
    </row>
    <row r="146" spans="2:15" ht="15" customHeight="1" x14ac:dyDescent="0.25">
      <c r="B146" s="178" t="s">
        <v>10904</v>
      </c>
      <c r="C146" s="178" t="s">
        <v>104</v>
      </c>
      <c r="D146" s="178" t="s">
        <v>60</v>
      </c>
      <c r="E146" s="178" t="s">
        <v>61</v>
      </c>
      <c r="F146" s="178" t="s">
        <v>26</v>
      </c>
      <c r="G146" s="1">
        <f>IF(ISNUMBER(Pay_Item_Search_Text),IF(ISNUMBER(IF(FIND(Pay_Item_Search_Text,B146)=1,1, "FALSE")),MAX(G$4:$G145)+1,IF(ISNUMBER(Pay_Item_Search_Text),0,IF(ISNUMBER(SEARCH(Pay_Item_Search_Text,H146)),MAX(G$4:$G145)+1,0))),IF(ISNUMBER(Pay_Item_Search_Text),0,IF(ISNUMBER(SEARCH(Pay_Item_Search_Text,H146)),MAX(G$4:$G145)+1,0)))</f>
        <v>142</v>
      </c>
      <c r="H146" s="1" t="str">
        <f>IF(Table_PayItems[[#This Row],[Description]]="_","_ Unique Item - "&amp;Table_PayItems[[#This Row],[Item]]&amp;" - $"&amp;Table_PayItems[[#This Row],[Unit]],Table_PayItems[[#This Row],[Description]]&amp;" - $"&amp;Table_PayItems[[#This Row],[Unit]])</f>
        <v>_ Unique Item - 7097001 - $Ft</v>
      </c>
      <c r="I146" s="29" t="str">
        <f>IFERROR(VLOOKUP(ROWS($M$5:M146),Table_PayItems[[Search Key]:[Concentrated Name]],2,FALSE),"")</f>
        <v>_ Unique Item - 7097001 - $Ft</v>
      </c>
      <c r="J146" s="1"/>
      <c r="K146" s="1"/>
      <c r="L146" s="22">
        <f>IF(ISNUMBER(SEARCH(Pay_Item_Search_Text_2,M146)),MAX($L$4:L145)+1,0)</f>
        <v>142</v>
      </c>
      <c r="M146" s="1" t="str">
        <f>IFERROR(VLOOKUP(ROWS($M$5:M146),Table_PayItems[[Search Key]:[Concentrated Name]],2,FALSE),"")</f>
        <v>_ Unique Item - 7097001 - $Ft</v>
      </c>
      <c r="N146" s="1" t="str">
        <f>IFERROR(VLOOKUP(ROWS($M$5:N146),$L$5:$M$7000,2,FALSE),"")</f>
        <v>_ Unique Item - 7097001 - $Ft</v>
      </c>
      <c r="O146" s="1" t="str">
        <f>IFERROR(VLOOKUP(ROWS($O$5:O146),$K$5:$L$7000,2,FALSE),"")</f>
        <v/>
      </c>
    </row>
    <row r="147" spans="2:15" ht="15" customHeight="1" x14ac:dyDescent="0.25">
      <c r="B147" s="178" t="s">
        <v>10905</v>
      </c>
      <c r="C147" s="178" t="s">
        <v>132</v>
      </c>
      <c r="D147" s="178" t="s">
        <v>60</v>
      </c>
      <c r="E147" s="178" t="s">
        <v>61</v>
      </c>
      <c r="F147" s="178" t="s">
        <v>26</v>
      </c>
      <c r="G147" s="1">
        <f>IF(ISNUMBER(Pay_Item_Search_Text),IF(ISNUMBER(IF(FIND(Pay_Item_Search_Text,B147)=1,1, "FALSE")),MAX(G$4:$G146)+1,IF(ISNUMBER(Pay_Item_Search_Text),0,IF(ISNUMBER(SEARCH(Pay_Item_Search_Text,H147)),MAX(G$4:$G146)+1,0))),IF(ISNUMBER(Pay_Item_Search_Text),0,IF(ISNUMBER(SEARCH(Pay_Item_Search_Text,H147)),MAX(G$4:$G146)+1,0)))</f>
        <v>143</v>
      </c>
      <c r="H147" s="1" t="str">
        <f>IF(Table_PayItems[[#This Row],[Description]]="_","_ Unique Item - "&amp;Table_PayItems[[#This Row],[Item]]&amp;" - $"&amp;Table_PayItems[[#This Row],[Unit]],Table_PayItems[[#This Row],[Description]]&amp;" - $"&amp;Table_PayItems[[#This Row],[Unit]])</f>
        <v>_ Unique Item - 7097010 - $Sft</v>
      </c>
      <c r="I147" s="29" t="str">
        <f>IFERROR(VLOOKUP(ROWS($M$5:M147),Table_PayItems[[Search Key]:[Concentrated Name]],2,FALSE),"")</f>
        <v>_ Unique Item - 7097010 - $Sft</v>
      </c>
      <c r="J147" s="1"/>
      <c r="K147" s="1"/>
      <c r="L147" s="22">
        <f>IF(ISNUMBER(SEARCH(Pay_Item_Search_Text_2,M147)),MAX($L$4:L146)+1,0)</f>
        <v>143</v>
      </c>
      <c r="M147" s="1" t="str">
        <f>IFERROR(VLOOKUP(ROWS($M$5:M147),Table_PayItems[[Search Key]:[Concentrated Name]],2,FALSE),"")</f>
        <v>_ Unique Item - 7097010 - $Sft</v>
      </c>
      <c r="N147" s="1" t="str">
        <f>IFERROR(VLOOKUP(ROWS($M$5:N147),$L$5:$M$7000,2,FALSE),"")</f>
        <v>_ Unique Item - 7097010 - $Sft</v>
      </c>
      <c r="O147" s="1" t="str">
        <f>IFERROR(VLOOKUP(ROWS($O$5:O147),$K$5:$L$7000,2,FALSE),"")</f>
        <v/>
      </c>
    </row>
    <row r="148" spans="2:15" ht="15" customHeight="1" x14ac:dyDescent="0.25">
      <c r="B148" s="178" t="s">
        <v>10906</v>
      </c>
      <c r="C148" s="178" t="s">
        <v>2893</v>
      </c>
      <c r="D148" s="178" t="s">
        <v>60</v>
      </c>
      <c r="E148" s="178" t="s">
        <v>61</v>
      </c>
      <c r="F148" s="178" t="s">
        <v>26</v>
      </c>
      <c r="G148" s="1">
        <f>IF(ISNUMBER(Pay_Item_Search_Text),IF(ISNUMBER(IF(FIND(Pay_Item_Search_Text,B148)=1,1, "FALSE")),MAX(G$4:$G147)+1,IF(ISNUMBER(Pay_Item_Search_Text),0,IF(ISNUMBER(SEARCH(Pay_Item_Search_Text,H148)),MAX(G$4:$G147)+1,0))),IF(ISNUMBER(Pay_Item_Search_Text),0,IF(ISNUMBER(SEARCH(Pay_Item_Search_Text,H148)),MAX(G$4:$G147)+1,0)))</f>
        <v>144</v>
      </c>
      <c r="H148" s="1" t="str">
        <f>IF(Table_PayItems[[#This Row],[Description]]="_","_ Unique Item - "&amp;Table_PayItems[[#This Row],[Item]]&amp;" - $"&amp;Table_PayItems[[#This Row],[Unit]],Table_PayItems[[#This Row],[Description]]&amp;" - $"&amp;Table_PayItems[[#This Row],[Unit]])</f>
        <v>_ Unique Item - 7097023 - $TBF</v>
      </c>
      <c r="I148" s="29" t="str">
        <f>IFERROR(VLOOKUP(ROWS($M$5:M148),Table_PayItems[[Search Key]:[Concentrated Name]],2,FALSE),"")</f>
        <v>_ Unique Item - 7097023 - $TBF</v>
      </c>
      <c r="J148" s="1"/>
      <c r="K148" s="1"/>
      <c r="L148" s="22">
        <f>IF(ISNUMBER(SEARCH(Pay_Item_Search_Text_2,M148)),MAX($L$4:L147)+1,0)</f>
        <v>144</v>
      </c>
      <c r="M148" s="1" t="str">
        <f>IFERROR(VLOOKUP(ROWS($M$5:M148),Table_PayItems[[Search Key]:[Concentrated Name]],2,FALSE),"")</f>
        <v>_ Unique Item - 7097023 - $TBF</v>
      </c>
      <c r="N148" s="1" t="str">
        <f>IFERROR(VLOOKUP(ROWS($M$5:N148),$L$5:$M$7000,2,FALSE),"")</f>
        <v>_ Unique Item - 7097023 - $TBF</v>
      </c>
      <c r="O148" s="1" t="str">
        <f>IFERROR(VLOOKUP(ROWS($O$5:O148),$K$5:$L$7000,2,FALSE),"")</f>
        <v/>
      </c>
    </row>
    <row r="149" spans="2:15" ht="15" customHeight="1" x14ac:dyDescent="0.25">
      <c r="B149" s="178" t="s">
        <v>10907</v>
      </c>
      <c r="C149" s="178" t="s">
        <v>16</v>
      </c>
      <c r="D149" s="178" t="s">
        <v>60</v>
      </c>
      <c r="E149" s="178" t="s">
        <v>61</v>
      </c>
      <c r="F149" s="178" t="s">
        <v>26</v>
      </c>
      <c r="G149" s="1">
        <f>IF(ISNUMBER(Pay_Item_Search_Text),IF(ISNUMBER(IF(FIND(Pay_Item_Search_Text,B149)=1,1, "FALSE")),MAX(G$4:$G148)+1,IF(ISNUMBER(Pay_Item_Search_Text),0,IF(ISNUMBER(SEARCH(Pay_Item_Search_Text,H149)),MAX(G$4:$G148)+1,0))),IF(ISNUMBER(Pay_Item_Search_Text),0,IF(ISNUMBER(SEARCH(Pay_Item_Search_Text,H149)),MAX(G$4:$G148)+1,0)))</f>
        <v>145</v>
      </c>
      <c r="H149" s="1" t="str">
        <f>IF(Table_PayItems[[#This Row],[Description]]="_","_ Unique Item - "&amp;Table_PayItems[[#This Row],[Item]]&amp;" - $"&amp;Table_PayItems[[#This Row],[Unit]],Table_PayItems[[#This Row],[Description]]&amp;" - $"&amp;Table_PayItems[[#This Row],[Unit]])</f>
        <v>_ Unique Item - 7097051 - $LSUM</v>
      </c>
      <c r="I149" s="29" t="str">
        <f>IFERROR(VLOOKUP(ROWS($M$5:M149),Table_PayItems[[Search Key]:[Concentrated Name]],2,FALSE),"")</f>
        <v>_ Unique Item - 7097051 - $LSUM</v>
      </c>
      <c r="J149" s="1"/>
      <c r="K149" s="1"/>
      <c r="L149" s="22">
        <f>IF(ISNUMBER(SEARCH(Pay_Item_Search_Text_2,M149)),MAX($L$4:L148)+1,0)</f>
        <v>145</v>
      </c>
      <c r="M149" s="1" t="str">
        <f>IFERROR(VLOOKUP(ROWS($M$5:M149),Table_PayItems[[Search Key]:[Concentrated Name]],2,FALSE),"")</f>
        <v>_ Unique Item - 7097051 - $LSUM</v>
      </c>
      <c r="N149" s="1" t="str">
        <f>IFERROR(VLOOKUP(ROWS($M$5:N149),$L$5:$M$7000,2,FALSE),"")</f>
        <v>_ Unique Item - 7097051 - $LSUM</v>
      </c>
      <c r="O149" s="1" t="str">
        <f>IFERROR(VLOOKUP(ROWS($O$5:O149),$K$5:$L$7000,2,FALSE),"")</f>
        <v/>
      </c>
    </row>
    <row r="150" spans="2:15" ht="15" customHeight="1" x14ac:dyDescent="0.25">
      <c r="B150" s="178" t="s">
        <v>10919</v>
      </c>
      <c r="C150" s="178" t="s">
        <v>132</v>
      </c>
      <c r="D150" s="178" t="s">
        <v>60</v>
      </c>
      <c r="E150" s="178" t="s">
        <v>61</v>
      </c>
      <c r="F150" s="178" t="s">
        <v>26</v>
      </c>
      <c r="G150" s="1">
        <f>IF(ISNUMBER(Pay_Item_Search_Text),IF(ISNUMBER(IF(FIND(Pay_Item_Search_Text,B150)=1,1, "FALSE")),MAX(G$4:$G149)+1,IF(ISNUMBER(Pay_Item_Search_Text),0,IF(ISNUMBER(SEARCH(Pay_Item_Search_Text,H150)),MAX(G$4:$G149)+1,0))),IF(ISNUMBER(Pay_Item_Search_Text),0,IF(ISNUMBER(SEARCH(Pay_Item_Search_Text,H150)),MAX(G$4:$G149)+1,0)))</f>
        <v>146</v>
      </c>
      <c r="H150" s="1" t="str">
        <f>IF(Table_PayItems[[#This Row],[Description]]="_","_ Unique Item - "&amp;Table_PayItems[[#This Row],[Item]]&amp;" - $"&amp;Table_PayItems[[#This Row],[Unit]],Table_PayItems[[#This Row],[Description]]&amp;" - $"&amp;Table_PayItems[[#This Row],[Unit]])</f>
        <v>_ Unique Item - 7107010 - $Sft</v>
      </c>
      <c r="I150" s="29" t="str">
        <f>IFERROR(VLOOKUP(ROWS($M$5:M150),Table_PayItems[[Search Key]:[Concentrated Name]],2,FALSE),"")</f>
        <v>_ Unique Item - 7107010 - $Sft</v>
      </c>
      <c r="J150" s="1"/>
      <c r="K150" s="1"/>
      <c r="L150" s="22">
        <f>IF(ISNUMBER(SEARCH(Pay_Item_Search_Text_2,M150)),MAX($L$4:L149)+1,0)</f>
        <v>146</v>
      </c>
      <c r="M150" s="1" t="str">
        <f>IFERROR(VLOOKUP(ROWS($M$5:M150),Table_PayItems[[Search Key]:[Concentrated Name]],2,FALSE),"")</f>
        <v>_ Unique Item - 7107010 - $Sft</v>
      </c>
      <c r="N150" s="1" t="str">
        <f>IFERROR(VLOOKUP(ROWS($M$5:N150),$L$5:$M$7000,2,FALSE),"")</f>
        <v>_ Unique Item - 7107010 - $Sft</v>
      </c>
      <c r="O150" s="1" t="str">
        <f>IFERROR(VLOOKUP(ROWS($O$5:O150),$K$5:$L$7000,2,FALSE),"")</f>
        <v/>
      </c>
    </row>
    <row r="151" spans="2:15" ht="15" customHeight="1" x14ac:dyDescent="0.25">
      <c r="B151" s="178" t="s">
        <v>10920</v>
      </c>
      <c r="C151" s="178" t="s">
        <v>123</v>
      </c>
      <c r="D151" s="178" t="s">
        <v>60</v>
      </c>
      <c r="E151" s="178" t="s">
        <v>61</v>
      </c>
      <c r="F151" s="178" t="s">
        <v>26</v>
      </c>
      <c r="G151" s="1">
        <f>IF(ISNUMBER(Pay_Item_Search_Text),IF(ISNUMBER(IF(FIND(Pay_Item_Search_Text,B151)=1,1, "FALSE")),MAX(G$4:$G150)+1,IF(ISNUMBER(Pay_Item_Search_Text),0,IF(ISNUMBER(SEARCH(Pay_Item_Search_Text,H151)),MAX(G$4:$G150)+1,0))),IF(ISNUMBER(Pay_Item_Search_Text),0,IF(ISNUMBER(SEARCH(Pay_Item_Search_Text,H151)),MAX(G$4:$G150)+1,0)))</f>
        <v>147</v>
      </c>
      <c r="H151" s="1" t="str">
        <f>IF(Table_PayItems[[#This Row],[Description]]="_","_ Unique Item - "&amp;Table_PayItems[[#This Row],[Item]]&amp;" - $"&amp;Table_PayItems[[#This Row],[Unit]],Table_PayItems[[#This Row],[Description]]&amp;" - $"&amp;Table_PayItems[[#This Row],[Unit]])</f>
        <v>_ Unique Item - 7107011 - $Syd</v>
      </c>
      <c r="I151" s="29" t="str">
        <f>IFERROR(VLOOKUP(ROWS($M$5:M151),Table_PayItems[[Search Key]:[Concentrated Name]],2,FALSE),"")</f>
        <v>_ Unique Item - 7107011 - $Syd</v>
      </c>
      <c r="J151" s="1"/>
      <c r="K151" s="1"/>
      <c r="L151" s="22">
        <f>IF(ISNUMBER(SEARCH(Pay_Item_Search_Text_2,M151)),MAX($L$4:L150)+1,0)</f>
        <v>147</v>
      </c>
      <c r="M151" s="1" t="str">
        <f>IFERROR(VLOOKUP(ROWS($M$5:M151),Table_PayItems[[Search Key]:[Concentrated Name]],2,FALSE),"")</f>
        <v>_ Unique Item - 7107011 - $Syd</v>
      </c>
      <c r="N151" s="1" t="str">
        <f>IFERROR(VLOOKUP(ROWS($M$5:N151),$L$5:$M$7000,2,FALSE),"")</f>
        <v>_ Unique Item - 7107011 - $Syd</v>
      </c>
      <c r="O151" s="1" t="str">
        <f>IFERROR(VLOOKUP(ROWS($O$5:O151),$K$5:$L$7000,2,FALSE),"")</f>
        <v/>
      </c>
    </row>
    <row r="152" spans="2:15" ht="15" customHeight="1" x14ac:dyDescent="0.25">
      <c r="B152" s="178" t="s">
        <v>10921</v>
      </c>
      <c r="C152" s="178" t="s">
        <v>2692</v>
      </c>
      <c r="D152" s="178" t="s">
        <v>60</v>
      </c>
      <c r="E152" s="178" t="s">
        <v>61</v>
      </c>
      <c r="F152" s="178" t="s">
        <v>26</v>
      </c>
      <c r="G152" s="1">
        <f>IF(ISNUMBER(Pay_Item_Search_Text),IF(ISNUMBER(IF(FIND(Pay_Item_Search_Text,B152)=1,1, "FALSE")),MAX(G$4:$G151)+1,IF(ISNUMBER(Pay_Item_Search_Text),0,IF(ISNUMBER(SEARCH(Pay_Item_Search_Text,H152)),MAX(G$4:$G151)+1,0))),IF(ISNUMBER(Pay_Item_Search_Text),0,IF(ISNUMBER(SEARCH(Pay_Item_Search_Text,H152)),MAX(G$4:$G151)+1,0)))</f>
        <v>148</v>
      </c>
      <c r="H152" s="1" t="str">
        <f>IF(Table_PayItems[[#This Row],[Description]]="_","_ Unique Item - "&amp;Table_PayItems[[#This Row],[Item]]&amp;" - $"&amp;Table_PayItems[[#This Row],[Unit]],Table_PayItems[[#This Row],[Description]]&amp;" - $"&amp;Table_PayItems[[#This Row],[Unit]])</f>
        <v>_ Unique Item - 7107020 - $Cft</v>
      </c>
      <c r="I152" s="29" t="str">
        <f>IFERROR(VLOOKUP(ROWS($M$5:M152),Table_PayItems[[Search Key]:[Concentrated Name]],2,FALSE),"")</f>
        <v>_ Unique Item - 7107020 - $Cft</v>
      </c>
      <c r="J152" s="1"/>
      <c r="K152" s="1"/>
      <c r="L152" s="22">
        <f>IF(ISNUMBER(SEARCH(Pay_Item_Search_Text_2,M152)),MAX($L$4:L151)+1,0)</f>
        <v>148</v>
      </c>
      <c r="M152" s="1" t="str">
        <f>IFERROR(VLOOKUP(ROWS($M$5:M152),Table_PayItems[[Search Key]:[Concentrated Name]],2,FALSE),"")</f>
        <v>_ Unique Item - 7107020 - $Cft</v>
      </c>
      <c r="N152" s="1" t="str">
        <f>IFERROR(VLOOKUP(ROWS($M$5:N152),$L$5:$M$7000,2,FALSE),"")</f>
        <v>_ Unique Item - 7107020 - $Cft</v>
      </c>
      <c r="O152" s="1" t="str">
        <f>IFERROR(VLOOKUP(ROWS($O$5:O152),$K$5:$L$7000,2,FALSE),"")</f>
        <v/>
      </c>
    </row>
    <row r="153" spans="2:15" ht="15" customHeight="1" x14ac:dyDescent="0.25">
      <c r="B153" s="178" t="s">
        <v>10922</v>
      </c>
      <c r="C153" s="178" t="s">
        <v>16</v>
      </c>
      <c r="D153" s="178" t="s">
        <v>60</v>
      </c>
      <c r="E153" s="178" t="s">
        <v>61</v>
      </c>
      <c r="F153" s="178" t="s">
        <v>26</v>
      </c>
      <c r="G153" s="1">
        <f>IF(ISNUMBER(Pay_Item_Search_Text),IF(ISNUMBER(IF(FIND(Pay_Item_Search_Text,B153)=1,1, "FALSE")),MAX(G$4:$G152)+1,IF(ISNUMBER(Pay_Item_Search_Text),0,IF(ISNUMBER(SEARCH(Pay_Item_Search_Text,H153)),MAX(G$4:$G152)+1,0))),IF(ISNUMBER(Pay_Item_Search_Text),0,IF(ISNUMBER(SEARCH(Pay_Item_Search_Text,H153)),MAX(G$4:$G152)+1,0)))</f>
        <v>149</v>
      </c>
      <c r="H153" s="1" t="str">
        <f>IF(Table_PayItems[[#This Row],[Description]]="_","_ Unique Item - "&amp;Table_PayItems[[#This Row],[Item]]&amp;" - $"&amp;Table_PayItems[[#This Row],[Unit]],Table_PayItems[[#This Row],[Description]]&amp;" - $"&amp;Table_PayItems[[#This Row],[Unit]])</f>
        <v>_ Unique Item - 7107051 - $LSUM</v>
      </c>
      <c r="I153" s="29" t="str">
        <f>IFERROR(VLOOKUP(ROWS($M$5:M153),Table_PayItems[[Search Key]:[Concentrated Name]],2,FALSE),"")</f>
        <v>_ Unique Item - 7107051 - $LSUM</v>
      </c>
      <c r="J153" s="1"/>
      <c r="K153" s="1"/>
      <c r="L153" s="22">
        <f>IF(ISNUMBER(SEARCH(Pay_Item_Search_Text_2,M153)),MAX($L$4:L152)+1,0)</f>
        <v>149</v>
      </c>
      <c r="M153" s="1" t="str">
        <f>IFERROR(VLOOKUP(ROWS($M$5:M153),Table_PayItems[[Search Key]:[Concentrated Name]],2,FALSE),"")</f>
        <v>_ Unique Item - 7107051 - $LSUM</v>
      </c>
      <c r="N153" s="1" t="str">
        <f>IFERROR(VLOOKUP(ROWS($M$5:N153),$L$5:$M$7000,2,FALSE),"")</f>
        <v>_ Unique Item - 7107051 - $LSUM</v>
      </c>
      <c r="O153" s="1" t="str">
        <f>IFERROR(VLOOKUP(ROWS($O$5:O153),$K$5:$L$7000,2,FALSE),"")</f>
        <v/>
      </c>
    </row>
    <row r="154" spans="2:15" ht="15" customHeight="1" x14ac:dyDescent="0.25">
      <c r="B154" s="178" t="s">
        <v>10958</v>
      </c>
      <c r="C154" s="178" t="s">
        <v>104</v>
      </c>
      <c r="D154" s="178" t="s">
        <v>60</v>
      </c>
      <c r="E154" s="178" t="s">
        <v>2942</v>
      </c>
      <c r="F154" s="178" t="s">
        <v>26</v>
      </c>
      <c r="G154" s="1">
        <f>IF(ISNUMBER(Pay_Item_Search_Text),IF(ISNUMBER(IF(FIND(Pay_Item_Search_Text,B154)=1,1, "FALSE")),MAX(G$4:$G153)+1,IF(ISNUMBER(Pay_Item_Search_Text),0,IF(ISNUMBER(SEARCH(Pay_Item_Search_Text,H154)),MAX(G$4:$G153)+1,0))),IF(ISNUMBER(Pay_Item_Search_Text),0,IF(ISNUMBER(SEARCH(Pay_Item_Search_Text,H154)),MAX(G$4:$G153)+1,0)))</f>
        <v>150</v>
      </c>
      <c r="H154" s="1" t="str">
        <f>IF(Table_PayItems[[#This Row],[Description]]="_","_ Unique Item - "&amp;Table_PayItems[[#This Row],[Item]]&amp;" - $"&amp;Table_PayItems[[#This Row],[Unit]],Table_PayItems[[#This Row],[Description]]&amp;" - $"&amp;Table_PayItems[[#This Row],[Unit]])</f>
        <v>_ Unique Item - 7117001 - $Ft</v>
      </c>
      <c r="I154" s="29" t="str">
        <f>IFERROR(VLOOKUP(ROWS($M$5:M154),Table_PayItems[[Search Key]:[Concentrated Name]],2,FALSE),"")</f>
        <v>_ Unique Item - 7117001 - $Ft</v>
      </c>
      <c r="J154" s="1"/>
      <c r="K154" s="1"/>
      <c r="L154" s="22">
        <f>IF(ISNUMBER(SEARCH(Pay_Item_Search_Text_2,M154)),MAX($L$4:L153)+1,0)</f>
        <v>150</v>
      </c>
      <c r="M154" s="1" t="str">
        <f>IFERROR(VLOOKUP(ROWS($M$5:M154),Table_PayItems[[Search Key]:[Concentrated Name]],2,FALSE),"")</f>
        <v>_ Unique Item - 7117001 - $Ft</v>
      </c>
      <c r="N154" s="1" t="str">
        <f>IFERROR(VLOOKUP(ROWS($M$5:N154),$L$5:$M$7000,2,FALSE),"")</f>
        <v>_ Unique Item - 7117001 - $Ft</v>
      </c>
      <c r="O154" s="1" t="str">
        <f>IFERROR(VLOOKUP(ROWS($O$5:O154),$K$5:$L$7000,2,FALSE),"")</f>
        <v/>
      </c>
    </row>
    <row r="155" spans="2:15" ht="15" customHeight="1" x14ac:dyDescent="0.25">
      <c r="B155" s="178" t="s">
        <v>10959</v>
      </c>
      <c r="C155" s="178" t="s">
        <v>88</v>
      </c>
      <c r="D155" s="178" t="s">
        <v>60</v>
      </c>
      <c r="E155" s="178" t="s">
        <v>2942</v>
      </c>
      <c r="F155" s="178" t="s">
        <v>26</v>
      </c>
      <c r="G155" s="1">
        <f>IF(ISNUMBER(Pay_Item_Search_Text),IF(ISNUMBER(IF(FIND(Pay_Item_Search_Text,B155)=1,1, "FALSE")),MAX(G$4:$G154)+1,IF(ISNUMBER(Pay_Item_Search_Text),0,IF(ISNUMBER(SEARCH(Pay_Item_Search_Text,H155)),MAX(G$4:$G154)+1,0))),IF(ISNUMBER(Pay_Item_Search_Text),0,IF(ISNUMBER(SEARCH(Pay_Item_Search_Text,H155)),MAX(G$4:$G154)+1,0)))</f>
        <v>151</v>
      </c>
      <c r="H155" s="1" t="str">
        <f>IF(Table_PayItems[[#This Row],[Description]]="_","_ Unique Item - "&amp;Table_PayItems[[#This Row],[Item]]&amp;" - $"&amp;Table_PayItems[[#This Row],[Unit]],Table_PayItems[[#This Row],[Description]]&amp;" - $"&amp;Table_PayItems[[#This Row],[Unit]])</f>
        <v>_ Unique Item - 7117050 - $Ea</v>
      </c>
      <c r="I155" s="29" t="str">
        <f>IFERROR(VLOOKUP(ROWS($M$5:M155),Table_PayItems[[Search Key]:[Concentrated Name]],2,FALSE),"")</f>
        <v>_ Unique Item - 7117050 - $Ea</v>
      </c>
      <c r="J155" s="1"/>
      <c r="K155" s="1"/>
      <c r="L155" s="22">
        <f>IF(ISNUMBER(SEARCH(Pay_Item_Search_Text_2,M155)),MAX($L$4:L154)+1,0)</f>
        <v>151</v>
      </c>
      <c r="M155" s="1" t="str">
        <f>IFERROR(VLOOKUP(ROWS($M$5:M155),Table_PayItems[[Search Key]:[Concentrated Name]],2,FALSE),"")</f>
        <v>_ Unique Item - 7117050 - $Ea</v>
      </c>
      <c r="N155" s="1" t="str">
        <f>IFERROR(VLOOKUP(ROWS($M$5:N155),$L$5:$M$7000,2,FALSE),"")</f>
        <v>_ Unique Item - 7117050 - $Ea</v>
      </c>
      <c r="O155" s="1" t="str">
        <f>IFERROR(VLOOKUP(ROWS($O$5:O155),$K$5:$L$7000,2,FALSE),"")</f>
        <v/>
      </c>
    </row>
    <row r="156" spans="2:15" ht="15" customHeight="1" x14ac:dyDescent="0.25">
      <c r="B156" s="178" t="s">
        <v>10960</v>
      </c>
      <c r="C156" s="178" t="s">
        <v>16</v>
      </c>
      <c r="D156" s="178" t="s">
        <v>60</v>
      </c>
      <c r="E156" s="178" t="s">
        <v>61</v>
      </c>
      <c r="F156" s="178" t="s">
        <v>26</v>
      </c>
      <c r="G156" s="1">
        <f>IF(ISNUMBER(Pay_Item_Search_Text),IF(ISNUMBER(IF(FIND(Pay_Item_Search_Text,B156)=1,1, "FALSE")),MAX(G$4:$G155)+1,IF(ISNUMBER(Pay_Item_Search_Text),0,IF(ISNUMBER(SEARCH(Pay_Item_Search_Text,H156)),MAX(G$4:$G155)+1,0))),IF(ISNUMBER(Pay_Item_Search_Text),0,IF(ISNUMBER(SEARCH(Pay_Item_Search_Text,H156)),MAX(G$4:$G155)+1,0)))</f>
        <v>152</v>
      </c>
      <c r="H156" s="1" t="str">
        <f>IF(Table_PayItems[[#This Row],[Description]]="_","_ Unique Item - "&amp;Table_PayItems[[#This Row],[Item]]&amp;" - $"&amp;Table_PayItems[[#This Row],[Unit]],Table_PayItems[[#This Row],[Description]]&amp;" - $"&amp;Table_PayItems[[#This Row],[Unit]])</f>
        <v>_ Unique Item - 7117051 - $LSUM</v>
      </c>
      <c r="I156" s="29" t="str">
        <f>IFERROR(VLOOKUP(ROWS($M$5:M156),Table_PayItems[[Search Key]:[Concentrated Name]],2,FALSE),"")</f>
        <v>_ Unique Item - 7117051 - $LSUM</v>
      </c>
      <c r="J156" s="1"/>
      <c r="K156" s="1"/>
      <c r="L156" s="22">
        <f>IF(ISNUMBER(SEARCH(Pay_Item_Search_Text_2,M156)),MAX($L$4:L155)+1,0)</f>
        <v>152</v>
      </c>
      <c r="M156" s="1" t="str">
        <f>IFERROR(VLOOKUP(ROWS($M$5:M156),Table_PayItems[[Search Key]:[Concentrated Name]],2,FALSE),"")</f>
        <v>_ Unique Item - 7117051 - $LSUM</v>
      </c>
      <c r="N156" s="1" t="str">
        <f>IFERROR(VLOOKUP(ROWS($M$5:N156),$L$5:$M$7000,2,FALSE),"")</f>
        <v>_ Unique Item - 7117051 - $LSUM</v>
      </c>
      <c r="O156" s="1" t="str">
        <f>IFERROR(VLOOKUP(ROWS($O$5:O156),$K$5:$L$7000,2,FALSE),"")</f>
        <v/>
      </c>
    </row>
    <row r="157" spans="2:15" ht="15" customHeight="1" x14ac:dyDescent="0.25">
      <c r="B157" s="178" t="s">
        <v>11013</v>
      </c>
      <c r="C157" s="178" t="s">
        <v>104</v>
      </c>
      <c r="D157" s="178" t="s">
        <v>60</v>
      </c>
      <c r="E157" s="178" t="s">
        <v>61</v>
      </c>
      <c r="F157" s="178" t="s">
        <v>26</v>
      </c>
      <c r="G157" s="1">
        <f>IF(ISNUMBER(Pay_Item_Search_Text),IF(ISNUMBER(IF(FIND(Pay_Item_Search_Text,B157)=1,1, "FALSE")),MAX(G$4:$G156)+1,IF(ISNUMBER(Pay_Item_Search_Text),0,IF(ISNUMBER(SEARCH(Pay_Item_Search_Text,H157)),MAX(G$4:$G156)+1,0))),IF(ISNUMBER(Pay_Item_Search_Text),0,IF(ISNUMBER(SEARCH(Pay_Item_Search_Text,H157)),MAX(G$4:$G156)+1,0)))</f>
        <v>153</v>
      </c>
      <c r="H157" s="1" t="str">
        <f>IF(Table_PayItems[[#This Row],[Description]]="_","_ Unique Item - "&amp;Table_PayItems[[#This Row],[Item]]&amp;" - $"&amp;Table_PayItems[[#This Row],[Unit]],Table_PayItems[[#This Row],[Description]]&amp;" - $"&amp;Table_PayItems[[#This Row],[Unit]])</f>
        <v>_ Unique Item - 7127001 - $Ft</v>
      </c>
      <c r="I157" s="29" t="str">
        <f>IFERROR(VLOOKUP(ROWS($M$5:M157),Table_PayItems[[Search Key]:[Concentrated Name]],2,FALSE),"")</f>
        <v>_ Unique Item - 7127001 - $Ft</v>
      </c>
      <c r="J157" s="1"/>
      <c r="K157" s="1"/>
      <c r="L157" s="22">
        <f>IF(ISNUMBER(SEARCH(Pay_Item_Search_Text_2,M157)),MAX($L$4:L156)+1,0)</f>
        <v>153</v>
      </c>
      <c r="M157" s="1" t="str">
        <f>IFERROR(VLOOKUP(ROWS($M$5:M157),Table_PayItems[[Search Key]:[Concentrated Name]],2,FALSE),"")</f>
        <v>_ Unique Item - 7127001 - $Ft</v>
      </c>
      <c r="N157" s="1" t="str">
        <f>IFERROR(VLOOKUP(ROWS($M$5:N157),$L$5:$M$7000,2,FALSE),"")</f>
        <v>_ Unique Item - 7127001 - $Ft</v>
      </c>
    </row>
    <row r="158" spans="2:15" ht="15" customHeight="1" x14ac:dyDescent="0.25">
      <c r="B158" s="178" t="s">
        <v>11014</v>
      </c>
      <c r="C158" s="178" t="s">
        <v>132</v>
      </c>
      <c r="D158" s="178" t="s">
        <v>60</v>
      </c>
      <c r="E158" s="178" t="s">
        <v>61</v>
      </c>
      <c r="F158" s="178" t="s">
        <v>26</v>
      </c>
      <c r="G158" s="1">
        <f>IF(ISNUMBER(Pay_Item_Search_Text),IF(ISNUMBER(IF(FIND(Pay_Item_Search_Text,B158)=1,1, "FALSE")),MAX(G$4:$G157)+1,IF(ISNUMBER(Pay_Item_Search_Text),0,IF(ISNUMBER(SEARCH(Pay_Item_Search_Text,H158)),MAX(G$4:$G157)+1,0))),IF(ISNUMBER(Pay_Item_Search_Text),0,IF(ISNUMBER(SEARCH(Pay_Item_Search_Text,H158)),MAX(G$4:$G157)+1,0)))</f>
        <v>154</v>
      </c>
      <c r="H158" s="1" t="str">
        <f>IF(Table_PayItems[[#This Row],[Description]]="_","_ Unique Item - "&amp;Table_PayItems[[#This Row],[Item]]&amp;" - $"&amp;Table_PayItems[[#This Row],[Unit]],Table_PayItems[[#This Row],[Description]]&amp;" - $"&amp;Table_PayItems[[#This Row],[Unit]])</f>
        <v>_ Unique Item - 7127010 - $Sft</v>
      </c>
      <c r="I158" s="29" t="str">
        <f>IFERROR(VLOOKUP(ROWS($M$5:M158),Table_PayItems[[Search Key]:[Concentrated Name]],2,FALSE),"")</f>
        <v>_ Unique Item - 7127010 - $Sft</v>
      </c>
      <c r="J158" s="1"/>
      <c r="K158" s="1"/>
      <c r="L158" s="22">
        <f>IF(ISNUMBER(SEARCH(Pay_Item_Search_Text_2,M158)),MAX($L$4:L157)+1,0)</f>
        <v>154</v>
      </c>
      <c r="M158" s="1" t="str">
        <f>IFERROR(VLOOKUP(ROWS($M$5:M158),Table_PayItems[[Search Key]:[Concentrated Name]],2,FALSE),"")</f>
        <v>_ Unique Item - 7127010 - $Sft</v>
      </c>
      <c r="N158" s="1" t="str">
        <f>IFERROR(VLOOKUP(ROWS($M$5:N158),$L$5:$M$7000,2,FALSE),"")</f>
        <v>_ Unique Item - 7127010 - $Sft</v>
      </c>
      <c r="O158" s="1" t="str">
        <f>IFERROR(VLOOKUP(ROWS($O$5:O158),$K$5:$L$7000,2,FALSE),"")</f>
        <v/>
      </c>
    </row>
    <row r="159" spans="2:15" ht="15" customHeight="1" x14ac:dyDescent="0.25">
      <c r="B159" s="178" t="s">
        <v>11015</v>
      </c>
      <c r="C159" s="178" t="s">
        <v>123</v>
      </c>
      <c r="D159" s="178" t="s">
        <v>60</v>
      </c>
      <c r="E159" s="178" t="s">
        <v>61</v>
      </c>
      <c r="F159" s="178" t="s">
        <v>26</v>
      </c>
      <c r="G159" s="1">
        <f>IF(ISNUMBER(Pay_Item_Search_Text),IF(ISNUMBER(IF(FIND(Pay_Item_Search_Text,B159)=1,1, "FALSE")),MAX(G$4:$G158)+1,IF(ISNUMBER(Pay_Item_Search_Text),0,IF(ISNUMBER(SEARCH(Pay_Item_Search_Text,H159)),MAX(G$4:$G158)+1,0))),IF(ISNUMBER(Pay_Item_Search_Text),0,IF(ISNUMBER(SEARCH(Pay_Item_Search_Text,H159)),MAX(G$4:$G158)+1,0)))</f>
        <v>155</v>
      </c>
      <c r="H159" s="1" t="str">
        <f>IF(Table_PayItems[[#This Row],[Description]]="_","_ Unique Item - "&amp;Table_PayItems[[#This Row],[Item]]&amp;" - $"&amp;Table_PayItems[[#This Row],[Unit]],Table_PayItems[[#This Row],[Description]]&amp;" - $"&amp;Table_PayItems[[#This Row],[Unit]])</f>
        <v>_ Unique Item - 7127011 - $Syd</v>
      </c>
      <c r="I159" s="29" t="str">
        <f>IFERROR(VLOOKUP(ROWS($M$5:M159),Table_PayItems[[Search Key]:[Concentrated Name]],2,FALSE),"")</f>
        <v>_ Unique Item - 7127011 - $Syd</v>
      </c>
      <c r="J159" s="1"/>
      <c r="K159" s="1"/>
      <c r="L159" s="22">
        <f>IF(ISNUMBER(SEARCH(Pay_Item_Search_Text_2,M159)),MAX($L$4:L158)+1,0)</f>
        <v>155</v>
      </c>
      <c r="M159" s="1" t="str">
        <f>IFERROR(VLOOKUP(ROWS($M$5:M159),Table_PayItems[[Search Key]:[Concentrated Name]],2,FALSE),"")</f>
        <v>_ Unique Item - 7127011 - $Syd</v>
      </c>
      <c r="N159" s="1" t="str">
        <f>IFERROR(VLOOKUP(ROWS($M$5:N159),$L$5:$M$7000,2,FALSE),"")</f>
        <v>_ Unique Item - 7127011 - $Syd</v>
      </c>
      <c r="O159" s="1" t="str">
        <f>IFERROR(VLOOKUP(ROWS($O$5:O159),$K$5:$L$7000,2,FALSE),"")</f>
        <v/>
      </c>
    </row>
    <row r="160" spans="2:15" ht="15" customHeight="1" x14ac:dyDescent="0.25">
      <c r="B160" s="178" t="s">
        <v>11016</v>
      </c>
      <c r="C160" s="178" t="s">
        <v>2692</v>
      </c>
      <c r="D160" s="178" t="s">
        <v>60</v>
      </c>
      <c r="E160" s="178" t="s">
        <v>61</v>
      </c>
      <c r="F160" s="178" t="s">
        <v>26</v>
      </c>
      <c r="G160" s="1">
        <f>IF(ISNUMBER(Pay_Item_Search_Text),IF(ISNUMBER(IF(FIND(Pay_Item_Search_Text,B160)=1,1, "FALSE")),MAX(G$4:$G159)+1,IF(ISNUMBER(Pay_Item_Search_Text),0,IF(ISNUMBER(SEARCH(Pay_Item_Search_Text,H160)),MAX(G$4:$G159)+1,0))),IF(ISNUMBER(Pay_Item_Search_Text),0,IF(ISNUMBER(SEARCH(Pay_Item_Search_Text,H160)),MAX(G$4:$G159)+1,0)))</f>
        <v>156</v>
      </c>
      <c r="H160" s="1" t="str">
        <f>IF(Table_PayItems[[#This Row],[Description]]="_","_ Unique Item - "&amp;Table_PayItems[[#This Row],[Item]]&amp;" - $"&amp;Table_PayItems[[#This Row],[Unit]],Table_PayItems[[#This Row],[Description]]&amp;" - $"&amp;Table_PayItems[[#This Row],[Unit]])</f>
        <v>_ Unique Item - 7127020 - $Cft</v>
      </c>
      <c r="I160" s="29" t="str">
        <f>IFERROR(VLOOKUP(ROWS($M$5:M160),Table_PayItems[[Search Key]:[Concentrated Name]],2,FALSE),"")</f>
        <v>_ Unique Item - 7127020 - $Cft</v>
      </c>
      <c r="J160" s="1"/>
      <c r="K160" s="1"/>
      <c r="L160" s="22">
        <f>IF(ISNUMBER(SEARCH(Pay_Item_Search_Text_2,M160)),MAX($L$4:L159)+1,0)</f>
        <v>156</v>
      </c>
      <c r="M160" s="1" t="str">
        <f>IFERROR(VLOOKUP(ROWS($M$5:M160),Table_PayItems[[Search Key]:[Concentrated Name]],2,FALSE),"")</f>
        <v>_ Unique Item - 7127020 - $Cft</v>
      </c>
      <c r="N160" s="1" t="str">
        <f>IFERROR(VLOOKUP(ROWS($M$5:N160),$L$5:$M$7000,2,FALSE),"")</f>
        <v>_ Unique Item - 7127020 - $Cft</v>
      </c>
      <c r="O160" s="1" t="str">
        <f>IFERROR(VLOOKUP(ROWS($O$5:O160),$K$5:$L$7000,2,FALSE),"")</f>
        <v/>
      </c>
    </row>
    <row r="161" spans="2:15" ht="15" customHeight="1" x14ac:dyDescent="0.25">
      <c r="B161" s="178" t="s">
        <v>11017</v>
      </c>
      <c r="C161" s="178" t="s">
        <v>112</v>
      </c>
      <c r="D161" s="178" t="s">
        <v>60</v>
      </c>
      <c r="E161" s="178" t="s">
        <v>61</v>
      </c>
      <c r="F161" s="178" t="s">
        <v>26</v>
      </c>
      <c r="G161" s="1">
        <f>IF(ISNUMBER(Pay_Item_Search_Text),IF(ISNUMBER(IF(FIND(Pay_Item_Search_Text,B161)=1,1, "FALSE")),MAX(G$4:$G160)+1,IF(ISNUMBER(Pay_Item_Search_Text),0,IF(ISNUMBER(SEARCH(Pay_Item_Search_Text,H161)),MAX(G$4:$G160)+1,0))),IF(ISNUMBER(Pay_Item_Search_Text),0,IF(ISNUMBER(SEARCH(Pay_Item_Search_Text,H161)),MAX(G$4:$G160)+1,0)))</f>
        <v>157</v>
      </c>
      <c r="H161" s="1" t="str">
        <f>IF(Table_PayItems[[#This Row],[Description]]="_","_ Unique Item - "&amp;Table_PayItems[[#This Row],[Item]]&amp;" - $"&amp;Table_PayItems[[#This Row],[Unit]],Table_PayItems[[#This Row],[Description]]&amp;" - $"&amp;Table_PayItems[[#This Row],[Unit]])</f>
        <v>_ Unique Item - 7127021 - $Cyd</v>
      </c>
      <c r="I161" s="29" t="str">
        <f>IFERROR(VLOOKUP(ROWS($M$5:M161),Table_PayItems[[Search Key]:[Concentrated Name]],2,FALSE),"")</f>
        <v>_ Unique Item - 7127021 - $Cyd</v>
      </c>
      <c r="J161" s="1"/>
      <c r="K161" s="1"/>
      <c r="L161" s="22">
        <f>IF(ISNUMBER(SEARCH(Pay_Item_Search_Text_2,M161)),MAX($L$4:L160)+1,0)</f>
        <v>157</v>
      </c>
      <c r="M161" s="1" t="str">
        <f>IFERROR(VLOOKUP(ROWS($M$5:M161),Table_PayItems[[Search Key]:[Concentrated Name]],2,FALSE),"")</f>
        <v>_ Unique Item - 7127021 - $Cyd</v>
      </c>
      <c r="N161" s="1" t="str">
        <f>IFERROR(VLOOKUP(ROWS($M$5:N161),$L$5:$M$7000,2,FALSE),"")</f>
        <v>_ Unique Item - 7127021 - $Cyd</v>
      </c>
      <c r="O161" s="1" t="str">
        <f>IFERROR(VLOOKUP(ROWS($O$5:O161),$K$5:$L$7000,2,FALSE),"")</f>
        <v/>
      </c>
    </row>
    <row r="162" spans="2:15" ht="15" customHeight="1" x14ac:dyDescent="0.25">
      <c r="B162" s="178" t="s">
        <v>11018</v>
      </c>
      <c r="C162" s="178" t="s">
        <v>88</v>
      </c>
      <c r="D162" s="178" t="s">
        <v>60</v>
      </c>
      <c r="E162" s="178" t="s">
        <v>61</v>
      </c>
      <c r="F162" s="178" t="s">
        <v>26</v>
      </c>
      <c r="G162" s="1">
        <f>IF(ISNUMBER(Pay_Item_Search_Text),IF(ISNUMBER(IF(FIND(Pay_Item_Search_Text,B162)=1,1, "FALSE")),MAX(G$4:$G161)+1,IF(ISNUMBER(Pay_Item_Search_Text),0,IF(ISNUMBER(SEARCH(Pay_Item_Search_Text,H162)),MAX(G$4:$G161)+1,0))),IF(ISNUMBER(Pay_Item_Search_Text),0,IF(ISNUMBER(SEARCH(Pay_Item_Search_Text,H162)),MAX(G$4:$G161)+1,0)))</f>
        <v>158</v>
      </c>
      <c r="H162" s="1" t="str">
        <f>IF(Table_PayItems[[#This Row],[Description]]="_","_ Unique Item - "&amp;Table_PayItems[[#This Row],[Item]]&amp;" - $"&amp;Table_PayItems[[#This Row],[Unit]],Table_PayItems[[#This Row],[Description]]&amp;" - $"&amp;Table_PayItems[[#This Row],[Unit]])</f>
        <v>_ Unique Item - 7127050 - $Ea</v>
      </c>
      <c r="I162" s="29" t="str">
        <f>IFERROR(VLOOKUP(ROWS($M$5:M162),Table_PayItems[[Search Key]:[Concentrated Name]],2,FALSE),"")</f>
        <v>_ Unique Item - 7127050 - $Ea</v>
      </c>
      <c r="J162" s="1"/>
      <c r="K162" s="1"/>
      <c r="L162" s="22">
        <f>IF(ISNUMBER(SEARCH(Pay_Item_Search_Text_2,M162)),MAX($L$4:L161)+1,0)</f>
        <v>158</v>
      </c>
      <c r="M162" s="1" t="str">
        <f>IFERROR(VLOOKUP(ROWS($M$5:M162),Table_PayItems[[Search Key]:[Concentrated Name]],2,FALSE),"")</f>
        <v>_ Unique Item - 7127050 - $Ea</v>
      </c>
      <c r="N162" s="1" t="str">
        <f>IFERROR(VLOOKUP(ROWS($M$5:N162),$L$5:$M$7000,2,FALSE),"")</f>
        <v>_ Unique Item - 7127050 - $Ea</v>
      </c>
      <c r="O162" s="1" t="str">
        <f>IFERROR(VLOOKUP(ROWS($O$5:O162),$K$5:$L$7000,2,FALSE),"")</f>
        <v/>
      </c>
    </row>
    <row r="163" spans="2:15" ht="15" customHeight="1" x14ac:dyDescent="0.25">
      <c r="B163" s="178" t="s">
        <v>11019</v>
      </c>
      <c r="C163" s="178" t="s">
        <v>16</v>
      </c>
      <c r="D163" s="178" t="s">
        <v>60</v>
      </c>
      <c r="E163" s="178" t="s">
        <v>61</v>
      </c>
      <c r="F163" s="178" t="s">
        <v>26</v>
      </c>
      <c r="G163" s="1">
        <f>IF(ISNUMBER(Pay_Item_Search_Text),IF(ISNUMBER(IF(FIND(Pay_Item_Search_Text,B163)=1,1, "FALSE")),MAX(G$4:$G162)+1,IF(ISNUMBER(Pay_Item_Search_Text),0,IF(ISNUMBER(SEARCH(Pay_Item_Search_Text,H163)),MAX(G$4:$G162)+1,0))),IF(ISNUMBER(Pay_Item_Search_Text),0,IF(ISNUMBER(SEARCH(Pay_Item_Search_Text,H163)),MAX(G$4:$G162)+1,0)))</f>
        <v>159</v>
      </c>
      <c r="H163" s="1" t="str">
        <f>IF(Table_PayItems[[#This Row],[Description]]="_","_ Unique Item - "&amp;Table_PayItems[[#This Row],[Item]]&amp;" - $"&amp;Table_PayItems[[#This Row],[Unit]],Table_PayItems[[#This Row],[Description]]&amp;" - $"&amp;Table_PayItems[[#This Row],[Unit]])</f>
        <v>_ Unique Item - 7127051 - $LSUM</v>
      </c>
      <c r="I163" s="29" t="str">
        <f>IFERROR(VLOOKUP(ROWS($M$5:M163),Table_PayItems[[Search Key]:[Concentrated Name]],2,FALSE),"")</f>
        <v>_ Unique Item - 7127051 - $LSUM</v>
      </c>
      <c r="J163" s="1"/>
      <c r="K163" s="1"/>
      <c r="L163" s="22">
        <f>IF(ISNUMBER(SEARCH(Pay_Item_Search_Text_2,M163)),MAX($L$4:L162)+1,0)</f>
        <v>159</v>
      </c>
      <c r="M163" s="1" t="str">
        <f>IFERROR(VLOOKUP(ROWS($M$5:M163),Table_PayItems[[Search Key]:[Concentrated Name]],2,FALSE),"")</f>
        <v>_ Unique Item - 7127051 - $LSUM</v>
      </c>
      <c r="N163" s="1" t="str">
        <f>IFERROR(VLOOKUP(ROWS($M$5:N163),$L$5:$M$7000,2,FALSE),"")</f>
        <v>_ Unique Item - 7127051 - $LSUM</v>
      </c>
      <c r="O163" s="1" t="str">
        <f>IFERROR(VLOOKUP(ROWS($O$5:O163),$K$5:$L$7000,2,FALSE),"")</f>
        <v/>
      </c>
    </row>
    <row r="164" spans="2:15" ht="15" customHeight="1" x14ac:dyDescent="0.25">
      <c r="B164" s="178" t="s">
        <v>11020</v>
      </c>
      <c r="C164" s="178" t="s">
        <v>57</v>
      </c>
      <c r="D164" s="178" t="s">
        <v>60</v>
      </c>
      <c r="E164" s="178" t="s">
        <v>17</v>
      </c>
      <c r="F164" s="178" t="s">
        <v>26</v>
      </c>
      <c r="G164" s="1">
        <f>IF(ISNUMBER(Pay_Item_Search_Text),IF(ISNUMBER(IF(FIND(Pay_Item_Search_Text,B164)=1,1, "FALSE")),MAX(G$4:$G163)+1,IF(ISNUMBER(Pay_Item_Search_Text),0,IF(ISNUMBER(SEARCH(Pay_Item_Search_Text,H164)),MAX(G$4:$G163)+1,0))),IF(ISNUMBER(Pay_Item_Search_Text),0,IF(ISNUMBER(SEARCH(Pay_Item_Search_Text,H164)),MAX(G$4:$G163)+1,0)))</f>
        <v>160</v>
      </c>
      <c r="H164" s="1" t="str">
        <f>IF(Table_PayItems[[#This Row],[Description]]="_","_ Unique Item - "&amp;Table_PayItems[[#This Row],[Item]]&amp;" - $"&amp;Table_PayItems[[#This Row],[Unit]],Table_PayItems[[#This Row],[Description]]&amp;" - $"&amp;Table_PayItems[[#This Row],[Unit]])</f>
        <v>_ Unique Item - 7127060 - $Dlr</v>
      </c>
      <c r="I164" s="29" t="str">
        <f>IFERROR(VLOOKUP(ROWS($M$5:M164),Table_PayItems[[Search Key]:[Concentrated Name]],2,FALSE),"")</f>
        <v>_ Unique Item - 7127060 - $Dlr</v>
      </c>
      <c r="J164" s="1"/>
      <c r="K164" s="1"/>
      <c r="L164" s="22">
        <f>IF(ISNUMBER(SEARCH(Pay_Item_Search_Text_2,M164)),MAX($L$4:L163)+1,0)</f>
        <v>160</v>
      </c>
      <c r="M164" s="1" t="str">
        <f>IFERROR(VLOOKUP(ROWS($M$5:M164),Table_PayItems[[Search Key]:[Concentrated Name]],2,FALSE),"")</f>
        <v>_ Unique Item - 7127060 - $Dlr</v>
      </c>
      <c r="N164" s="1" t="str">
        <f>IFERROR(VLOOKUP(ROWS($M$5:N164),$L$5:$M$7000,2,FALSE),"")</f>
        <v>_ Unique Item - 7127060 - $Dlr</v>
      </c>
      <c r="O164" s="1" t="str">
        <f>IFERROR(VLOOKUP(ROWS($O$5:O164),$K$5:$L$7000,2,FALSE),"")</f>
        <v/>
      </c>
    </row>
    <row r="165" spans="2:15" ht="15" customHeight="1" x14ac:dyDescent="0.25">
      <c r="B165" s="178" t="s">
        <v>11034</v>
      </c>
      <c r="C165" s="178" t="s">
        <v>104</v>
      </c>
      <c r="D165" s="178" t="s">
        <v>60</v>
      </c>
      <c r="E165" s="178" t="s">
        <v>61</v>
      </c>
      <c r="F165" s="178" t="s">
        <v>26</v>
      </c>
      <c r="G165" s="1">
        <f>IF(ISNUMBER(Pay_Item_Search_Text),IF(ISNUMBER(IF(FIND(Pay_Item_Search_Text,B165)=1,1, "FALSE")),MAX(G$4:$G164)+1,IF(ISNUMBER(Pay_Item_Search_Text),0,IF(ISNUMBER(SEARCH(Pay_Item_Search_Text,H165)),MAX(G$4:$G164)+1,0))),IF(ISNUMBER(Pay_Item_Search_Text),0,IF(ISNUMBER(SEARCH(Pay_Item_Search_Text,H165)),MAX(G$4:$G164)+1,0)))</f>
        <v>161</v>
      </c>
      <c r="H165" s="1" t="str">
        <f>IF(Table_PayItems[[#This Row],[Description]]="_","_ Unique Item - "&amp;Table_PayItems[[#This Row],[Item]]&amp;" - $"&amp;Table_PayItems[[#This Row],[Unit]],Table_PayItems[[#This Row],[Description]]&amp;" - $"&amp;Table_PayItems[[#This Row],[Unit]])</f>
        <v>_ Unique Item - 7137001 - $Ft</v>
      </c>
      <c r="I165" s="29" t="str">
        <f>IFERROR(VLOOKUP(ROWS($M$5:M165),Table_PayItems[[Search Key]:[Concentrated Name]],2,FALSE),"")</f>
        <v>_ Unique Item - 7137001 - $Ft</v>
      </c>
      <c r="J165" s="1"/>
      <c r="K165" s="1"/>
      <c r="L165" s="22">
        <f>IF(ISNUMBER(SEARCH(Pay_Item_Search_Text_2,M165)),MAX($L$4:L164)+1,0)</f>
        <v>161</v>
      </c>
      <c r="M165" s="1" t="str">
        <f>IFERROR(VLOOKUP(ROWS($M$5:M165),Table_PayItems[[Search Key]:[Concentrated Name]],2,FALSE),"")</f>
        <v>_ Unique Item - 7137001 - $Ft</v>
      </c>
      <c r="N165" s="1" t="str">
        <f>IFERROR(VLOOKUP(ROWS($M$5:N165),$L$5:$M$7000,2,FALSE),"")</f>
        <v>_ Unique Item - 7137001 - $Ft</v>
      </c>
      <c r="O165" s="1" t="str">
        <f>IFERROR(VLOOKUP(ROWS($O$5:O165),$K$5:$L$7000,2,FALSE),"")</f>
        <v/>
      </c>
    </row>
    <row r="166" spans="2:15" ht="15" customHeight="1" x14ac:dyDescent="0.25">
      <c r="B166" s="178" t="s">
        <v>11035</v>
      </c>
      <c r="C166" s="178" t="s">
        <v>132</v>
      </c>
      <c r="D166" s="178" t="s">
        <v>60</v>
      </c>
      <c r="E166" s="178" t="s">
        <v>61</v>
      </c>
      <c r="F166" s="178" t="s">
        <v>17</v>
      </c>
      <c r="G166" s="1">
        <f>IF(ISNUMBER(Pay_Item_Search_Text),IF(ISNUMBER(IF(FIND(Pay_Item_Search_Text,B166)=1,1, "FALSE")),MAX(G$4:$G165)+1,IF(ISNUMBER(Pay_Item_Search_Text),0,IF(ISNUMBER(SEARCH(Pay_Item_Search_Text,H166)),MAX(G$4:$G165)+1,0))),IF(ISNUMBER(Pay_Item_Search_Text),0,IF(ISNUMBER(SEARCH(Pay_Item_Search_Text,H166)),MAX(G$4:$G165)+1,0)))</f>
        <v>162</v>
      </c>
      <c r="H166" s="1" t="str">
        <f>IF(Table_PayItems[[#This Row],[Description]]="_","_ Unique Item - "&amp;Table_PayItems[[#This Row],[Item]]&amp;" - $"&amp;Table_PayItems[[#This Row],[Unit]],Table_PayItems[[#This Row],[Description]]&amp;" - $"&amp;Table_PayItems[[#This Row],[Unit]])</f>
        <v>_ Unique Item - 7137010 - $Sft</v>
      </c>
      <c r="I166" s="29" t="str">
        <f>IFERROR(VLOOKUP(ROWS($M$5:M166),Table_PayItems[[Search Key]:[Concentrated Name]],2,FALSE),"")</f>
        <v>_ Unique Item - 7137010 - $Sft</v>
      </c>
      <c r="J166" s="1"/>
      <c r="K166" s="1"/>
      <c r="L166" s="22">
        <f>IF(ISNUMBER(SEARCH(Pay_Item_Search_Text_2,M166)),MAX($L$4:L165)+1,0)</f>
        <v>162</v>
      </c>
      <c r="M166" s="1" t="str">
        <f>IFERROR(VLOOKUP(ROWS($M$5:M166),Table_PayItems[[Search Key]:[Concentrated Name]],2,FALSE),"")</f>
        <v>_ Unique Item - 7137010 - $Sft</v>
      </c>
      <c r="N166" s="1" t="str">
        <f>IFERROR(VLOOKUP(ROWS($M$5:N166),$L$5:$M$7000,2,FALSE),"")</f>
        <v>_ Unique Item - 7137010 - $Sft</v>
      </c>
      <c r="O166" s="1" t="str">
        <f>IFERROR(VLOOKUP(ROWS($O$5:O166),$K$5:$L$7000,2,FALSE),"")</f>
        <v/>
      </c>
    </row>
    <row r="167" spans="2:15" ht="15" customHeight="1" x14ac:dyDescent="0.25">
      <c r="B167" s="178" t="s">
        <v>11036</v>
      </c>
      <c r="C167" s="178" t="s">
        <v>154</v>
      </c>
      <c r="D167" s="178" t="s">
        <v>60</v>
      </c>
      <c r="E167" s="178" t="s">
        <v>61</v>
      </c>
      <c r="F167" s="178" t="s">
        <v>26</v>
      </c>
      <c r="G167" s="1">
        <f>IF(ISNUMBER(Pay_Item_Search_Text),IF(ISNUMBER(IF(FIND(Pay_Item_Search_Text,B167)=1,1, "FALSE")),MAX(G$4:$G166)+1,IF(ISNUMBER(Pay_Item_Search_Text),0,IF(ISNUMBER(SEARCH(Pay_Item_Search_Text,H167)),MAX(G$4:$G166)+1,0))),IF(ISNUMBER(Pay_Item_Search_Text),0,IF(ISNUMBER(SEARCH(Pay_Item_Search_Text,H167)),MAX(G$4:$G166)+1,0)))</f>
        <v>163</v>
      </c>
      <c r="H167" s="1" t="str">
        <f>IF(Table_PayItems[[#This Row],[Description]]="_","_ Unique Item - "&amp;Table_PayItems[[#This Row],[Item]]&amp;" - $"&amp;Table_PayItems[[#This Row],[Unit]],Table_PayItems[[#This Row],[Description]]&amp;" - $"&amp;Table_PayItems[[#This Row],[Unit]])</f>
        <v>_ Unique Item - 7137030 - $Lb</v>
      </c>
      <c r="I167" s="29" t="str">
        <f>IFERROR(VLOOKUP(ROWS($M$5:M167),Table_PayItems[[Search Key]:[Concentrated Name]],2,FALSE),"")</f>
        <v>_ Unique Item - 7137030 - $Lb</v>
      </c>
      <c r="J167" s="1"/>
      <c r="K167" s="1"/>
      <c r="L167" s="22">
        <f>IF(ISNUMBER(SEARCH(Pay_Item_Search_Text_2,M167)),MAX($L$4:L166)+1,0)</f>
        <v>163</v>
      </c>
      <c r="M167" s="1" t="str">
        <f>IFERROR(VLOOKUP(ROWS($M$5:M167),Table_PayItems[[Search Key]:[Concentrated Name]],2,FALSE),"")</f>
        <v>_ Unique Item - 7137030 - $Lb</v>
      </c>
      <c r="N167" s="1" t="str">
        <f>IFERROR(VLOOKUP(ROWS($M$5:N167),$L$5:$M$7000,2,FALSE),"")</f>
        <v>_ Unique Item - 7137030 - $Lb</v>
      </c>
      <c r="O167" s="1" t="str">
        <f>IFERROR(VLOOKUP(ROWS($O$5:O167),$K$5:$L$7000,2,FALSE),"")</f>
        <v/>
      </c>
    </row>
    <row r="168" spans="2:15" ht="15" customHeight="1" x14ac:dyDescent="0.25">
      <c r="B168" s="178" t="s">
        <v>11037</v>
      </c>
      <c r="C168" s="178" t="s">
        <v>88</v>
      </c>
      <c r="D168" s="178" t="s">
        <v>60</v>
      </c>
      <c r="E168" s="178" t="s">
        <v>61</v>
      </c>
      <c r="F168" s="178" t="s">
        <v>26</v>
      </c>
      <c r="G168" s="1">
        <f>IF(ISNUMBER(Pay_Item_Search_Text),IF(ISNUMBER(IF(FIND(Pay_Item_Search_Text,B168)=1,1, "FALSE")),MAX(G$4:$G167)+1,IF(ISNUMBER(Pay_Item_Search_Text),0,IF(ISNUMBER(SEARCH(Pay_Item_Search_Text,H168)),MAX(G$4:$G167)+1,0))),IF(ISNUMBER(Pay_Item_Search_Text),0,IF(ISNUMBER(SEARCH(Pay_Item_Search_Text,H168)),MAX(G$4:$G167)+1,0)))</f>
        <v>164</v>
      </c>
      <c r="H168" s="1" t="str">
        <f>IF(Table_PayItems[[#This Row],[Description]]="_","_ Unique Item - "&amp;Table_PayItems[[#This Row],[Item]]&amp;" - $"&amp;Table_PayItems[[#This Row],[Unit]],Table_PayItems[[#This Row],[Description]]&amp;" - $"&amp;Table_PayItems[[#This Row],[Unit]])</f>
        <v>_ Unique Item - 7137050 - $Ea</v>
      </c>
      <c r="I168" s="29" t="str">
        <f>IFERROR(VLOOKUP(ROWS($M$5:M168),Table_PayItems[[Search Key]:[Concentrated Name]],2,FALSE),"")</f>
        <v>_ Unique Item - 7137050 - $Ea</v>
      </c>
      <c r="J168" s="1"/>
      <c r="K168" s="1"/>
      <c r="L168" s="22">
        <f>IF(ISNUMBER(SEARCH(Pay_Item_Search_Text_2,M168)),MAX($L$4:L167)+1,0)</f>
        <v>164</v>
      </c>
      <c r="M168" s="1" t="str">
        <f>IFERROR(VLOOKUP(ROWS($M$5:M168),Table_PayItems[[Search Key]:[Concentrated Name]],2,FALSE),"")</f>
        <v>_ Unique Item - 7137050 - $Ea</v>
      </c>
      <c r="N168" s="1" t="str">
        <f>IFERROR(VLOOKUP(ROWS($M$5:N168),$L$5:$M$7000,2,FALSE),"")</f>
        <v>_ Unique Item - 7137050 - $Ea</v>
      </c>
      <c r="O168" s="1" t="str">
        <f>IFERROR(VLOOKUP(ROWS($O$5:O168),$K$5:$L$7000,2,FALSE),"")</f>
        <v/>
      </c>
    </row>
    <row r="169" spans="2:15" ht="15" customHeight="1" x14ac:dyDescent="0.25">
      <c r="B169" s="178" t="s">
        <v>11038</v>
      </c>
      <c r="C169" s="178" t="s">
        <v>16</v>
      </c>
      <c r="D169" s="178" t="s">
        <v>60</v>
      </c>
      <c r="E169" s="178" t="s">
        <v>61</v>
      </c>
      <c r="F169" s="178" t="s">
        <v>26</v>
      </c>
      <c r="G169" s="1">
        <f>IF(ISNUMBER(Pay_Item_Search_Text),IF(ISNUMBER(IF(FIND(Pay_Item_Search_Text,B169)=1,1, "FALSE")),MAX(G$4:$G168)+1,IF(ISNUMBER(Pay_Item_Search_Text),0,IF(ISNUMBER(SEARCH(Pay_Item_Search_Text,H169)),MAX(G$4:$G168)+1,0))),IF(ISNUMBER(Pay_Item_Search_Text),0,IF(ISNUMBER(SEARCH(Pay_Item_Search_Text,H169)),MAX(G$4:$G168)+1,0)))</f>
        <v>165</v>
      </c>
      <c r="H169" s="1" t="str">
        <f>IF(Table_PayItems[[#This Row],[Description]]="_","_ Unique Item - "&amp;Table_PayItems[[#This Row],[Item]]&amp;" - $"&amp;Table_PayItems[[#This Row],[Unit]],Table_PayItems[[#This Row],[Description]]&amp;" - $"&amp;Table_PayItems[[#This Row],[Unit]])</f>
        <v>_ Unique Item - 7137051 - $LSUM</v>
      </c>
      <c r="I169" s="29" t="str">
        <f>IFERROR(VLOOKUP(ROWS($M$5:M169),Table_PayItems[[Search Key]:[Concentrated Name]],2,FALSE),"")</f>
        <v>_ Unique Item - 7137051 - $LSUM</v>
      </c>
      <c r="J169" s="1"/>
      <c r="K169" s="1"/>
      <c r="L169" s="22">
        <f>IF(ISNUMBER(SEARCH(Pay_Item_Search_Text_2,M169)),MAX($L$4:L168)+1,0)</f>
        <v>165</v>
      </c>
      <c r="M169" s="1" t="str">
        <f>IFERROR(VLOOKUP(ROWS($M$5:M169),Table_PayItems[[Search Key]:[Concentrated Name]],2,FALSE),"")</f>
        <v>_ Unique Item - 7137051 - $LSUM</v>
      </c>
      <c r="N169" s="1" t="str">
        <f>IFERROR(VLOOKUP(ROWS($M$5:N169),$L$5:$M$7000,2,FALSE),"")</f>
        <v>_ Unique Item - 7137051 - $LSUM</v>
      </c>
      <c r="O169" s="1" t="str">
        <f>IFERROR(VLOOKUP(ROWS($O$5:O169),$K$5:$L$7000,2,FALSE),"")</f>
        <v/>
      </c>
    </row>
    <row r="170" spans="2:15" ht="15" customHeight="1" x14ac:dyDescent="0.25">
      <c r="B170" s="178" t="s">
        <v>11042</v>
      </c>
      <c r="C170" s="178" t="s">
        <v>16</v>
      </c>
      <c r="D170" s="178" t="s">
        <v>60</v>
      </c>
      <c r="E170" s="178" t="s">
        <v>11043</v>
      </c>
      <c r="F170" s="178" t="s">
        <v>26</v>
      </c>
      <c r="G170" s="1">
        <f>IF(ISNUMBER(Pay_Item_Search_Text),IF(ISNUMBER(IF(FIND(Pay_Item_Search_Text,B170)=1,1, "FALSE")),MAX(G$4:$G169)+1,IF(ISNUMBER(Pay_Item_Search_Text),0,IF(ISNUMBER(SEARCH(Pay_Item_Search_Text,H170)),MAX(G$4:$G169)+1,0))),IF(ISNUMBER(Pay_Item_Search_Text),0,IF(ISNUMBER(SEARCH(Pay_Item_Search_Text,H170)),MAX(G$4:$G169)+1,0)))</f>
        <v>166</v>
      </c>
      <c r="H170" s="1" t="str">
        <f>IF(Table_PayItems[[#This Row],[Description]]="_","_ Unique Item - "&amp;Table_PayItems[[#This Row],[Item]]&amp;" - $"&amp;Table_PayItems[[#This Row],[Unit]],Table_PayItems[[#This Row],[Description]]&amp;" - $"&amp;Table_PayItems[[#This Row],[Unit]])</f>
        <v>_ Unique Item - 7147051 - $LSUM</v>
      </c>
      <c r="I170" s="29" t="str">
        <f>IFERROR(VLOOKUP(ROWS($M$5:M170),Table_PayItems[[Search Key]:[Concentrated Name]],2,FALSE),"")</f>
        <v>_ Unique Item - 7147051 - $LSUM</v>
      </c>
      <c r="J170" s="1"/>
      <c r="K170" s="1"/>
      <c r="L170" s="22">
        <f>IF(ISNUMBER(SEARCH(Pay_Item_Search_Text_2,M170)),MAX($L$4:L169)+1,0)</f>
        <v>166</v>
      </c>
      <c r="M170" s="1" t="str">
        <f>IFERROR(VLOOKUP(ROWS($M$5:M170),Table_PayItems[[Search Key]:[Concentrated Name]],2,FALSE),"")</f>
        <v>_ Unique Item - 7147051 - $LSUM</v>
      </c>
      <c r="N170" s="1" t="str">
        <f>IFERROR(VLOOKUP(ROWS($M$5:N170),$L$5:$M$7000,2,FALSE),"")</f>
        <v>_ Unique Item - 7147051 - $LSUM</v>
      </c>
      <c r="O170" s="1" t="str">
        <f>IFERROR(VLOOKUP(ROWS($O$5:O170),$K$5:$L$7000,2,FALSE),"")</f>
        <v/>
      </c>
    </row>
    <row r="171" spans="2:15" ht="15" customHeight="1" x14ac:dyDescent="0.25">
      <c r="B171" s="178" t="s">
        <v>11050</v>
      </c>
      <c r="C171" s="178" t="s">
        <v>104</v>
      </c>
      <c r="D171" s="178" t="s">
        <v>60</v>
      </c>
      <c r="E171" s="178" t="s">
        <v>61</v>
      </c>
      <c r="F171" s="178" t="s">
        <v>26</v>
      </c>
      <c r="G171" s="1">
        <f>IF(ISNUMBER(Pay_Item_Search_Text),IF(ISNUMBER(IF(FIND(Pay_Item_Search_Text,B171)=1,1, "FALSE")),MAX(G$4:$G170)+1,IF(ISNUMBER(Pay_Item_Search_Text),0,IF(ISNUMBER(SEARCH(Pay_Item_Search_Text,H171)),MAX(G$4:$G170)+1,0))),IF(ISNUMBER(Pay_Item_Search_Text),0,IF(ISNUMBER(SEARCH(Pay_Item_Search_Text,H171)),MAX(G$4:$G170)+1,0)))</f>
        <v>167</v>
      </c>
      <c r="H171" s="1" t="str">
        <f>IF(Table_PayItems[[#This Row],[Description]]="_","_ Unique Item - "&amp;Table_PayItems[[#This Row],[Item]]&amp;" - $"&amp;Table_PayItems[[#This Row],[Unit]],Table_PayItems[[#This Row],[Description]]&amp;" - $"&amp;Table_PayItems[[#This Row],[Unit]])</f>
        <v>_ Unique Item - 7157001 - $Ft</v>
      </c>
      <c r="I171" s="29" t="str">
        <f>IFERROR(VLOOKUP(ROWS($M$5:M171),Table_PayItems[[Search Key]:[Concentrated Name]],2,FALSE),"")</f>
        <v>_ Unique Item - 7157001 - $Ft</v>
      </c>
      <c r="J171" s="1"/>
      <c r="K171" s="1"/>
      <c r="L171" s="22">
        <f>IF(ISNUMBER(SEARCH(Pay_Item_Search_Text_2,M171)),MAX($L$4:L170)+1,0)</f>
        <v>167</v>
      </c>
      <c r="M171" s="1" t="str">
        <f>IFERROR(VLOOKUP(ROWS($M$5:M171),Table_PayItems[[Search Key]:[Concentrated Name]],2,FALSE),"")</f>
        <v>_ Unique Item - 7157001 - $Ft</v>
      </c>
      <c r="N171" s="1" t="str">
        <f>IFERROR(VLOOKUP(ROWS($M$5:N171),$L$5:$M$7000,2,FALSE),"")</f>
        <v>_ Unique Item - 7157001 - $Ft</v>
      </c>
      <c r="O171" s="1" t="str">
        <f>IFERROR(VLOOKUP(ROWS($O$5:O171),$K$5:$L$7000,2,FALSE),"")</f>
        <v/>
      </c>
    </row>
    <row r="172" spans="2:15" ht="15" customHeight="1" x14ac:dyDescent="0.25">
      <c r="B172" s="178" t="s">
        <v>11051</v>
      </c>
      <c r="C172" s="178" t="s">
        <v>88</v>
      </c>
      <c r="D172" s="178" t="s">
        <v>60</v>
      </c>
      <c r="E172" s="178" t="s">
        <v>61</v>
      </c>
      <c r="F172" s="178" t="s">
        <v>26</v>
      </c>
      <c r="G172" s="1">
        <f>IF(ISNUMBER(Pay_Item_Search_Text),IF(ISNUMBER(IF(FIND(Pay_Item_Search_Text,B172)=1,1, "FALSE")),MAX(G$4:$G171)+1,IF(ISNUMBER(Pay_Item_Search_Text),0,IF(ISNUMBER(SEARCH(Pay_Item_Search_Text,H172)),MAX(G$4:$G171)+1,0))),IF(ISNUMBER(Pay_Item_Search_Text),0,IF(ISNUMBER(SEARCH(Pay_Item_Search_Text,H172)),MAX(G$4:$G171)+1,0)))</f>
        <v>168</v>
      </c>
      <c r="H172" s="1" t="str">
        <f>IF(Table_PayItems[[#This Row],[Description]]="_","_ Unique Item - "&amp;Table_PayItems[[#This Row],[Item]]&amp;" - $"&amp;Table_PayItems[[#This Row],[Unit]],Table_PayItems[[#This Row],[Description]]&amp;" - $"&amp;Table_PayItems[[#This Row],[Unit]])</f>
        <v>_ Unique Item - 7157050 - $Ea</v>
      </c>
      <c r="I172" s="29" t="str">
        <f>IFERROR(VLOOKUP(ROWS($M$5:M172),Table_PayItems[[Search Key]:[Concentrated Name]],2,FALSE),"")</f>
        <v>_ Unique Item - 7157050 - $Ea</v>
      </c>
      <c r="J172" s="1"/>
      <c r="K172" s="1"/>
      <c r="L172" s="22">
        <f>IF(ISNUMBER(SEARCH(Pay_Item_Search_Text_2,M172)),MAX($L$4:L171)+1,0)</f>
        <v>168</v>
      </c>
      <c r="M172" s="1" t="str">
        <f>IFERROR(VLOOKUP(ROWS($M$5:M172),Table_PayItems[[Search Key]:[Concentrated Name]],2,FALSE),"")</f>
        <v>_ Unique Item - 7157050 - $Ea</v>
      </c>
      <c r="N172" s="1" t="str">
        <f>IFERROR(VLOOKUP(ROWS($M$5:N172),$L$5:$M$7000,2,FALSE),"")</f>
        <v>_ Unique Item - 7157050 - $Ea</v>
      </c>
      <c r="O172" s="1" t="str">
        <f>IFERROR(VLOOKUP(ROWS($O$5:O172),$K$5:$L$7000,2,FALSE),"")</f>
        <v/>
      </c>
    </row>
    <row r="173" spans="2:15" ht="15" customHeight="1" x14ac:dyDescent="0.25">
      <c r="B173" s="178" t="s">
        <v>11052</v>
      </c>
      <c r="C173" s="178" t="s">
        <v>16</v>
      </c>
      <c r="D173" s="178" t="s">
        <v>60</v>
      </c>
      <c r="E173" s="178" t="s">
        <v>61</v>
      </c>
      <c r="F173" s="178" t="s">
        <v>26</v>
      </c>
      <c r="G173" s="1">
        <f>IF(ISNUMBER(Pay_Item_Search_Text),IF(ISNUMBER(IF(FIND(Pay_Item_Search_Text,B173)=1,1, "FALSE")),MAX(G$4:$G172)+1,IF(ISNUMBER(Pay_Item_Search_Text),0,IF(ISNUMBER(SEARCH(Pay_Item_Search_Text,H173)),MAX(G$4:$G172)+1,0))),IF(ISNUMBER(Pay_Item_Search_Text),0,IF(ISNUMBER(SEARCH(Pay_Item_Search_Text,H173)),MAX(G$4:$G172)+1,0)))</f>
        <v>169</v>
      </c>
      <c r="H173" s="1" t="str">
        <f>IF(Table_PayItems[[#This Row],[Description]]="_","_ Unique Item - "&amp;Table_PayItems[[#This Row],[Item]]&amp;" - $"&amp;Table_PayItems[[#This Row],[Unit]],Table_PayItems[[#This Row],[Description]]&amp;" - $"&amp;Table_PayItems[[#This Row],[Unit]])</f>
        <v>_ Unique Item - 7157051 - $LSUM</v>
      </c>
      <c r="I173" s="29" t="str">
        <f>IFERROR(VLOOKUP(ROWS($M$5:M173),Table_PayItems[[Search Key]:[Concentrated Name]],2,FALSE),"")</f>
        <v>_ Unique Item - 7157051 - $LSUM</v>
      </c>
      <c r="J173" s="1"/>
      <c r="K173" s="1"/>
      <c r="L173" s="22">
        <f>IF(ISNUMBER(SEARCH(Pay_Item_Search_Text_2,M173)),MAX($L$4:L172)+1,0)</f>
        <v>169</v>
      </c>
      <c r="M173" s="1" t="str">
        <f>IFERROR(VLOOKUP(ROWS($M$5:M173),Table_PayItems[[Search Key]:[Concentrated Name]],2,FALSE),"")</f>
        <v>_ Unique Item - 7157051 - $LSUM</v>
      </c>
      <c r="N173" s="1" t="str">
        <f>IFERROR(VLOOKUP(ROWS($M$5:N173),$L$5:$M$7000,2,FALSE),"")</f>
        <v>_ Unique Item - 7157051 - $LSUM</v>
      </c>
      <c r="O173" s="1" t="str">
        <f>IFERROR(VLOOKUP(ROWS($O$5:O173),$K$5:$L$7000,2,FALSE),"")</f>
        <v/>
      </c>
    </row>
    <row r="174" spans="2:15" ht="15" customHeight="1" x14ac:dyDescent="0.25">
      <c r="B174" s="178" t="s">
        <v>11055</v>
      </c>
      <c r="C174" s="178" t="s">
        <v>16</v>
      </c>
      <c r="D174" s="178" t="s">
        <v>60</v>
      </c>
      <c r="E174" s="178" t="s">
        <v>61</v>
      </c>
      <c r="F174" s="178" t="s">
        <v>26</v>
      </c>
      <c r="G174" s="1">
        <f>IF(ISNUMBER(Pay_Item_Search_Text),IF(ISNUMBER(IF(FIND(Pay_Item_Search_Text,B174)=1,1, "FALSE")),MAX(G$4:$G173)+1,IF(ISNUMBER(Pay_Item_Search_Text),0,IF(ISNUMBER(SEARCH(Pay_Item_Search_Text,H174)),MAX(G$4:$G173)+1,0))),IF(ISNUMBER(Pay_Item_Search_Text),0,IF(ISNUMBER(SEARCH(Pay_Item_Search_Text,H174)),MAX(G$4:$G173)+1,0)))</f>
        <v>170</v>
      </c>
      <c r="H174" s="1" t="str">
        <f>IF(Table_PayItems[[#This Row],[Description]]="_","_ Unique Item - "&amp;Table_PayItems[[#This Row],[Item]]&amp;" - $"&amp;Table_PayItems[[#This Row],[Unit]],Table_PayItems[[#This Row],[Description]]&amp;" - $"&amp;Table_PayItems[[#This Row],[Unit]])</f>
        <v>_ Unique Item - 7167051 - $LSUM</v>
      </c>
      <c r="I174" s="29" t="str">
        <f>IFERROR(VLOOKUP(ROWS($M$5:M174),Table_PayItems[[Search Key]:[Concentrated Name]],2,FALSE),"")</f>
        <v>_ Unique Item - 7167051 - $LSUM</v>
      </c>
      <c r="J174" s="1"/>
      <c r="K174" s="1"/>
      <c r="L174" s="22">
        <f>IF(ISNUMBER(SEARCH(Pay_Item_Search_Text_2,M174)),MAX($L$4:L173)+1,0)</f>
        <v>170</v>
      </c>
      <c r="M174" s="1" t="str">
        <f>IFERROR(VLOOKUP(ROWS($M$5:M174),Table_PayItems[[Search Key]:[Concentrated Name]],2,FALSE),"")</f>
        <v>_ Unique Item - 7167051 - $LSUM</v>
      </c>
      <c r="N174" s="1" t="str">
        <f>IFERROR(VLOOKUP(ROWS($M$5:N174),$L$5:$M$7000,2,FALSE),"")</f>
        <v>_ Unique Item - 7167051 - $LSUM</v>
      </c>
      <c r="O174" s="1" t="str">
        <f>IFERROR(VLOOKUP(ROWS($O$5:O174),$K$5:$L$7000,2,FALSE),"")</f>
        <v/>
      </c>
    </row>
    <row r="175" spans="2:15" ht="15" customHeight="1" x14ac:dyDescent="0.25">
      <c r="B175" s="178" t="s">
        <v>11062</v>
      </c>
      <c r="C175" s="178" t="s">
        <v>88</v>
      </c>
      <c r="D175" s="178" t="s">
        <v>60</v>
      </c>
      <c r="E175" s="178" t="s">
        <v>61</v>
      </c>
      <c r="F175" s="178" t="s">
        <v>26</v>
      </c>
      <c r="G175" s="1">
        <f>IF(ISNUMBER(Pay_Item_Search_Text),IF(ISNUMBER(IF(FIND(Pay_Item_Search_Text,B175)=1,1, "FALSE")),MAX(G$4:$G174)+1,IF(ISNUMBER(Pay_Item_Search_Text),0,IF(ISNUMBER(SEARCH(Pay_Item_Search_Text,H175)),MAX(G$4:$G174)+1,0))),IF(ISNUMBER(Pay_Item_Search_Text),0,IF(ISNUMBER(SEARCH(Pay_Item_Search_Text,H175)),MAX(G$4:$G174)+1,0)))</f>
        <v>171</v>
      </c>
      <c r="H175" s="1" t="str">
        <f>IF(Table_PayItems[[#This Row],[Description]]="_","_ Unique Item - "&amp;Table_PayItems[[#This Row],[Item]]&amp;" - $"&amp;Table_PayItems[[#This Row],[Unit]],Table_PayItems[[#This Row],[Description]]&amp;" - $"&amp;Table_PayItems[[#This Row],[Unit]])</f>
        <v>_ Unique Item - 7177050 - $Ea</v>
      </c>
      <c r="I175" s="29" t="str">
        <f>IFERROR(VLOOKUP(ROWS($M$5:M175),Table_PayItems[[Search Key]:[Concentrated Name]],2,FALSE),"")</f>
        <v>_ Unique Item - 7177050 - $Ea</v>
      </c>
      <c r="J175" s="1"/>
      <c r="K175" s="1"/>
      <c r="L175" s="22">
        <f>IF(ISNUMBER(SEARCH(Pay_Item_Search_Text_2,M175)),MAX($L$4:L174)+1,0)</f>
        <v>171</v>
      </c>
      <c r="M175" s="1" t="str">
        <f>IFERROR(VLOOKUP(ROWS($M$5:M175),Table_PayItems[[Search Key]:[Concentrated Name]],2,FALSE),"")</f>
        <v>_ Unique Item - 7177050 - $Ea</v>
      </c>
      <c r="N175" s="1" t="str">
        <f>IFERROR(VLOOKUP(ROWS($M$5:N175),$L$5:$M$7000,2,FALSE),"")</f>
        <v>_ Unique Item - 7177050 - $Ea</v>
      </c>
      <c r="O175" s="1" t="str">
        <f>IFERROR(VLOOKUP(ROWS($O$5:O175),$K$5:$L$7000,2,FALSE),"")</f>
        <v/>
      </c>
    </row>
    <row r="176" spans="2:15" ht="15" customHeight="1" x14ac:dyDescent="0.25">
      <c r="B176" s="178" t="s">
        <v>11063</v>
      </c>
      <c r="C176" s="178" t="s">
        <v>16</v>
      </c>
      <c r="D176" s="178" t="s">
        <v>60</v>
      </c>
      <c r="E176" s="178" t="s">
        <v>61</v>
      </c>
      <c r="F176" s="178" t="s">
        <v>26</v>
      </c>
      <c r="G176" s="1">
        <f>IF(ISNUMBER(Pay_Item_Search_Text),IF(ISNUMBER(IF(FIND(Pay_Item_Search_Text,B176)=1,1, "FALSE")),MAX(G$4:$G175)+1,IF(ISNUMBER(Pay_Item_Search_Text),0,IF(ISNUMBER(SEARCH(Pay_Item_Search_Text,H176)),MAX(G$4:$G175)+1,0))),IF(ISNUMBER(Pay_Item_Search_Text),0,IF(ISNUMBER(SEARCH(Pay_Item_Search_Text,H176)),MAX(G$4:$G175)+1,0)))</f>
        <v>172</v>
      </c>
      <c r="H176" s="1" t="str">
        <f>IF(Table_PayItems[[#This Row],[Description]]="_","_ Unique Item - "&amp;Table_PayItems[[#This Row],[Item]]&amp;" - $"&amp;Table_PayItems[[#This Row],[Unit]],Table_PayItems[[#This Row],[Description]]&amp;" - $"&amp;Table_PayItems[[#This Row],[Unit]])</f>
        <v>_ Unique Item - 7177051 - $LSUM</v>
      </c>
      <c r="I176" s="29" t="str">
        <f>IFERROR(VLOOKUP(ROWS($M$5:M176),Table_PayItems[[Search Key]:[Concentrated Name]],2,FALSE),"")</f>
        <v>_ Unique Item - 7177051 - $LSUM</v>
      </c>
      <c r="J176" s="1"/>
      <c r="K176" s="1"/>
      <c r="L176" s="22">
        <f>IF(ISNUMBER(SEARCH(Pay_Item_Search_Text_2,M176)),MAX($L$4:L175)+1,0)</f>
        <v>172</v>
      </c>
      <c r="M176" s="1" t="str">
        <f>IFERROR(VLOOKUP(ROWS($M$5:M176),Table_PayItems[[Search Key]:[Concentrated Name]],2,FALSE),"")</f>
        <v>_ Unique Item - 7177051 - $LSUM</v>
      </c>
      <c r="N176" s="1" t="str">
        <f>IFERROR(VLOOKUP(ROWS($M$5:N176),$L$5:$M$7000,2,FALSE),"")</f>
        <v>_ Unique Item - 7177051 - $LSUM</v>
      </c>
      <c r="O176" s="1" t="str">
        <f>IFERROR(VLOOKUP(ROWS($O$5:O176),$K$5:$L$7000,2,FALSE),"")</f>
        <v/>
      </c>
    </row>
    <row r="177" spans="2:15" ht="15" customHeight="1" x14ac:dyDescent="0.25">
      <c r="B177" s="178" t="s">
        <v>11076</v>
      </c>
      <c r="C177" s="178" t="s">
        <v>104</v>
      </c>
      <c r="D177" s="178" t="s">
        <v>60</v>
      </c>
      <c r="E177" s="178" t="s">
        <v>61</v>
      </c>
      <c r="F177" s="178" t="s">
        <v>26</v>
      </c>
      <c r="G177" s="1">
        <f>IF(ISNUMBER(Pay_Item_Search_Text),IF(ISNUMBER(IF(FIND(Pay_Item_Search_Text,B177)=1,1, "FALSE")),MAX(G$4:$G176)+1,IF(ISNUMBER(Pay_Item_Search_Text),0,IF(ISNUMBER(SEARCH(Pay_Item_Search_Text,H177)),MAX(G$4:$G176)+1,0))),IF(ISNUMBER(Pay_Item_Search_Text),0,IF(ISNUMBER(SEARCH(Pay_Item_Search_Text,H177)),MAX(G$4:$G176)+1,0)))</f>
        <v>173</v>
      </c>
      <c r="H177" s="1" t="str">
        <f>IF(Table_PayItems[[#This Row],[Description]]="_","_ Unique Item - "&amp;Table_PayItems[[#This Row],[Item]]&amp;" - $"&amp;Table_PayItems[[#This Row],[Unit]],Table_PayItems[[#This Row],[Description]]&amp;" - $"&amp;Table_PayItems[[#This Row],[Unit]])</f>
        <v>_ Unique Item - 7187001 - $Ft</v>
      </c>
      <c r="I177" s="29" t="str">
        <f>IFERROR(VLOOKUP(ROWS($M$5:M177),Table_PayItems[[Search Key]:[Concentrated Name]],2,FALSE),"")</f>
        <v>_ Unique Item - 7187001 - $Ft</v>
      </c>
      <c r="J177" s="1"/>
      <c r="K177" s="1"/>
      <c r="L177" s="22">
        <f>IF(ISNUMBER(SEARCH(Pay_Item_Search_Text_2,M177)),MAX($L$4:L176)+1,0)</f>
        <v>173</v>
      </c>
      <c r="M177" s="1" t="str">
        <f>IFERROR(VLOOKUP(ROWS($M$5:M177),Table_PayItems[[Search Key]:[Concentrated Name]],2,FALSE),"")</f>
        <v>_ Unique Item - 7187001 - $Ft</v>
      </c>
      <c r="N177" s="1" t="str">
        <f>IFERROR(VLOOKUP(ROWS($M$5:N177),$L$5:$M$7000,2,FALSE),"")</f>
        <v>_ Unique Item - 7187001 - $Ft</v>
      </c>
      <c r="O177" s="1" t="str">
        <f>IFERROR(VLOOKUP(ROWS($O$5:O177),$K$5:$L$7000,2,FALSE),"")</f>
        <v/>
      </c>
    </row>
    <row r="178" spans="2:15" ht="15" customHeight="1" x14ac:dyDescent="0.25">
      <c r="B178" s="178" t="s">
        <v>11077</v>
      </c>
      <c r="C178" s="178" t="s">
        <v>88</v>
      </c>
      <c r="D178" s="178" t="s">
        <v>60</v>
      </c>
      <c r="E178" s="178" t="s">
        <v>61</v>
      </c>
      <c r="F178" s="178" t="s">
        <v>26</v>
      </c>
      <c r="G178" s="1">
        <f>IF(ISNUMBER(Pay_Item_Search_Text),IF(ISNUMBER(IF(FIND(Pay_Item_Search_Text,B178)=1,1, "FALSE")),MAX(G$4:$G177)+1,IF(ISNUMBER(Pay_Item_Search_Text),0,IF(ISNUMBER(SEARCH(Pay_Item_Search_Text,H178)),MAX(G$4:$G177)+1,0))),IF(ISNUMBER(Pay_Item_Search_Text),0,IF(ISNUMBER(SEARCH(Pay_Item_Search_Text,H178)),MAX(G$4:$G177)+1,0)))</f>
        <v>174</v>
      </c>
      <c r="H178" s="1" t="str">
        <f>IF(Table_PayItems[[#This Row],[Description]]="_","_ Unique Item - "&amp;Table_PayItems[[#This Row],[Item]]&amp;" - $"&amp;Table_PayItems[[#This Row],[Unit]],Table_PayItems[[#This Row],[Description]]&amp;" - $"&amp;Table_PayItems[[#This Row],[Unit]])</f>
        <v>_ Unique Item - 7187050 - $Ea</v>
      </c>
      <c r="I178" s="29" t="str">
        <f>IFERROR(VLOOKUP(ROWS($M$5:M178),Table_PayItems[[Search Key]:[Concentrated Name]],2,FALSE),"")</f>
        <v>_ Unique Item - 7187050 - $Ea</v>
      </c>
      <c r="J178" s="1"/>
      <c r="K178" s="1"/>
      <c r="L178" s="22">
        <f>IF(ISNUMBER(SEARCH(Pay_Item_Search_Text_2,M178)),MAX($L$4:L177)+1,0)</f>
        <v>174</v>
      </c>
      <c r="M178" s="1" t="str">
        <f>IFERROR(VLOOKUP(ROWS($M$5:M178),Table_PayItems[[Search Key]:[Concentrated Name]],2,FALSE),"")</f>
        <v>_ Unique Item - 7187050 - $Ea</v>
      </c>
      <c r="N178" s="1" t="str">
        <f>IFERROR(VLOOKUP(ROWS($M$5:N178),$L$5:$M$7000,2,FALSE),"")</f>
        <v>_ Unique Item - 7187050 - $Ea</v>
      </c>
      <c r="O178" s="1" t="str">
        <f>IFERROR(VLOOKUP(ROWS($O$5:O178),$K$5:$L$7000,2,FALSE),"")</f>
        <v/>
      </c>
    </row>
    <row r="179" spans="2:15" ht="15" customHeight="1" x14ac:dyDescent="0.25">
      <c r="B179" s="178" t="s">
        <v>11078</v>
      </c>
      <c r="C179" s="178" t="s">
        <v>16</v>
      </c>
      <c r="D179" s="178" t="s">
        <v>60</v>
      </c>
      <c r="E179" s="178" t="s">
        <v>61</v>
      </c>
      <c r="F179" s="178" t="s">
        <v>26</v>
      </c>
      <c r="G179" s="1">
        <f>IF(ISNUMBER(Pay_Item_Search_Text),IF(ISNUMBER(IF(FIND(Pay_Item_Search_Text,B179)=1,1, "FALSE")),MAX(G$4:$G178)+1,IF(ISNUMBER(Pay_Item_Search_Text),0,IF(ISNUMBER(SEARCH(Pay_Item_Search_Text,H179)),MAX(G$4:$G178)+1,0))),IF(ISNUMBER(Pay_Item_Search_Text),0,IF(ISNUMBER(SEARCH(Pay_Item_Search_Text,H179)),MAX(G$4:$G178)+1,0)))</f>
        <v>175</v>
      </c>
      <c r="H179" s="1" t="str">
        <f>IF(Table_PayItems[[#This Row],[Description]]="_","_ Unique Item - "&amp;Table_PayItems[[#This Row],[Item]]&amp;" - $"&amp;Table_PayItems[[#This Row],[Unit]],Table_PayItems[[#This Row],[Description]]&amp;" - $"&amp;Table_PayItems[[#This Row],[Unit]])</f>
        <v>_ Unique Item - 7187051 - $LSUM</v>
      </c>
      <c r="I179" s="29" t="str">
        <f>IFERROR(VLOOKUP(ROWS($M$5:M179),Table_PayItems[[Search Key]:[Concentrated Name]],2,FALSE),"")</f>
        <v>_ Unique Item - 7187051 - $LSUM</v>
      </c>
      <c r="J179" s="1"/>
      <c r="K179" s="1"/>
      <c r="L179" s="22">
        <f>IF(ISNUMBER(SEARCH(Pay_Item_Search_Text_2,M179)),MAX($L$4:L178)+1,0)</f>
        <v>175</v>
      </c>
      <c r="M179" s="1" t="str">
        <f>IFERROR(VLOOKUP(ROWS($M$5:M179),Table_PayItems[[Search Key]:[Concentrated Name]],2,FALSE),"")</f>
        <v>_ Unique Item - 7187051 - $LSUM</v>
      </c>
      <c r="N179" s="1" t="str">
        <f>IFERROR(VLOOKUP(ROWS($M$5:N179),$L$5:$M$7000,2,FALSE),"")</f>
        <v>_ Unique Item - 7187051 - $LSUM</v>
      </c>
      <c r="O179" s="1" t="str">
        <f>IFERROR(VLOOKUP(ROWS($O$5:O179),$K$5:$L$7000,2,FALSE),"")</f>
        <v/>
      </c>
    </row>
    <row r="180" spans="2:15" ht="15" customHeight="1" x14ac:dyDescent="0.25">
      <c r="B180" s="178" t="s">
        <v>11079</v>
      </c>
      <c r="C180" s="178" t="s">
        <v>57</v>
      </c>
      <c r="D180" s="178" t="s">
        <v>60</v>
      </c>
      <c r="E180" s="178" t="s">
        <v>61</v>
      </c>
      <c r="F180" s="178" t="s">
        <v>26</v>
      </c>
      <c r="G180" s="1">
        <f>IF(ISNUMBER(Pay_Item_Search_Text),IF(ISNUMBER(IF(FIND(Pay_Item_Search_Text,B180)=1,1, "FALSE")),MAX(G$4:$G179)+1,IF(ISNUMBER(Pay_Item_Search_Text),0,IF(ISNUMBER(SEARCH(Pay_Item_Search_Text,H180)),MAX(G$4:$G179)+1,0))),IF(ISNUMBER(Pay_Item_Search_Text),0,IF(ISNUMBER(SEARCH(Pay_Item_Search_Text,H180)),MAX(G$4:$G179)+1,0)))</f>
        <v>176</v>
      </c>
      <c r="H180" s="1" t="str">
        <f>IF(Table_PayItems[[#This Row],[Description]]="_","_ Unique Item - "&amp;Table_PayItems[[#This Row],[Item]]&amp;" - $"&amp;Table_PayItems[[#This Row],[Unit]],Table_PayItems[[#This Row],[Description]]&amp;" - $"&amp;Table_PayItems[[#This Row],[Unit]])</f>
        <v>_ Unique Item - 7187060 - $Dlr</v>
      </c>
      <c r="I180" s="29" t="str">
        <f>IFERROR(VLOOKUP(ROWS($M$5:M180),Table_PayItems[[Search Key]:[Concentrated Name]],2,FALSE),"")</f>
        <v>_ Unique Item - 7187060 - $Dlr</v>
      </c>
      <c r="J180" s="1"/>
      <c r="K180" s="1"/>
      <c r="L180" s="22">
        <f>IF(ISNUMBER(SEARCH(Pay_Item_Search_Text_2,M180)),MAX($L$4:L179)+1,0)</f>
        <v>176</v>
      </c>
      <c r="M180" s="1" t="str">
        <f>IFERROR(VLOOKUP(ROWS($M$5:M180),Table_PayItems[[Search Key]:[Concentrated Name]],2,FALSE),"")</f>
        <v>_ Unique Item - 7187060 - $Dlr</v>
      </c>
      <c r="N180" s="1" t="str">
        <f>IFERROR(VLOOKUP(ROWS($M$5:N180),$L$5:$M$7000,2,FALSE),"")</f>
        <v>_ Unique Item - 7187060 - $Dlr</v>
      </c>
      <c r="O180" s="1" t="str">
        <f>IFERROR(VLOOKUP(ROWS($O$5:O180),$K$5:$L$7000,2,FALSE),"")</f>
        <v/>
      </c>
    </row>
    <row r="181" spans="2:15" ht="15" customHeight="1" x14ac:dyDescent="0.25">
      <c r="B181" s="178" t="s">
        <v>11080</v>
      </c>
      <c r="C181" s="178" t="s">
        <v>104</v>
      </c>
      <c r="D181" s="178" t="s">
        <v>60</v>
      </c>
      <c r="E181" s="178" t="s">
        <v>61</v>
      </c>
      <c r="F181" s="178" t="s">
        <v>26</v>
      </c>
      <c r="G181" s="1">
        <f>IF(ISNUMBER(Pay_Item_Search_Text),IF(ISNUMBER(IF(FIND(Pay_Item_Search_Text,B181)=1,1, "FALSE")),MAX(G$4:$G180)+1,IF(ISNUMBER(Pay_Item_Search_Text),0,IF(ISNUMBER(SEARCH(Pay_Item_Search_Text,H181)),MAX(G$4:$G180)+1,0))),IF(ISNUMBER(Pay_Item_Search_Text),0,IF(ISNUMBER(SEARCH(Pay_Item_Search_Text,H181)),MAX(G$4:$G180)+1,0)))</f>
        <v>177</v>
      </c>
      <c r="H181" s="1" t="str">
        <f>IF(Table_PayItems[[#This Row],[Description]]="_","_ Unique Item - "&amp;Table_PayItems[[#This Row],[Item]]&amp;" - $"&amp;Table_PayItems[[#This Row],[Unit]],Table_PayItems[[#This Row],[Description]]&amp;" - $"&amp;Table_PayItems[[#This Row],[Unit]])</f>
        <v>_ Unique Item - 8007001 - $Ft</v>
      </c>
      <c r="I181" s="29" t="str">
        <f>IFERROR(VLOOKUP(ROWS($M$5:M181),Table_PayItems[[Search Key]:[Concentrated Name]],2,FALSE),"")</f>
        <v>_ Unique Item - 8007001 - $Ft</v>
      </c>
      <c r="J181" s="1"/>
      <c r="K181" s="1"/>
      <c r="L181" s="22">
        <f>IF(ISNUMBER(SEARCH(Pay_Item_Search_Text_2,M181)),MAX($L$4:L180)+1,0)</f>
        <v>177</v>
      </c>
      <c r="M181" s="1" t="str">
        <f>IFERROR(VLOOKUP(ROWS($M$5:M181),Table_PayItems[[Search Key]:[Concentrated Name]],2,FALSE),"")</f>
        <v>_ Unique Item - 8007001 - $Ft</v>
      </c>
      <c r="N181" s="1" t="str">
        <f>IFERROR(VLOOKUP(ROWS($M$5:N181),$L$5:$M$7000,2,FALSE),"")</f>
        <v>_ Unique Item - 8007001 - $Ft</v>
      </c>
      <c r="O181" s="1" t="str">
        <f>IFERROR(VLOOKUP(ROWS($O$5:O181),$K$5:$L$7000,2,FALSE),"")</f>
        <v/>
      </c>
    </row>
    <row r="182" spans="2:15" ht="15" customHeight="1" x14ac:dyDescent="0.25">
      <c r="B182" s="178" t="s">
        <v>11081</v>
      </c>
      <c r="C182" s="178" t="s">
        <v>132</v>
      </c>
      <c r="D182" s="178" t="s">
        <v>60</v>
      </c>
      <c r="E182" s="178" t="s">
        <v>61</v>
      </c>
      <c r="F182" s="178" t="s">
        <v>26</v>
      </c>
      <c r="G182" s="1">
        <f>IF(ISNUMBER(Pay_Item_Search_Text),IF(ISNUMBER(IF(FIND(Pay_Item_Search_Text,B182)=1,1, "FALSE")),MAX(G$4:$G181)+1,IF(ISNUMBER(Pay_Item_Search_Text),0,IF(ISNUMBER(SEARCH(Pay_Item_Search_Text,H182)),MAX(G$4:$G181)+1,0))),IF(ISNUMBER(Pay_Item_Search_Text),0,IF(ISNUMBER(SEARCH(Pay_Item_Search_Text,H182)),MAX(G$4:$G181)+1,0)))</f>
        <v>178</v>
      </c>
      <c r="H182" s="1" t="str">
        <f>IF(Table_PayItems[[#This Row],[Description]]="_","_ Unique Item - "&amp;Table_PayItems[[#This Row],[Item]]&amp;" - $"&amp;Table_PayItems[[#This Row],[Unit]],Table_PayItems[[#This Row],[Description]]&amp;" - $"&amp;Table_PayItems[[#This Row],[Unit]])</f>
        <v>_ Unique Item - 8007010 - $Sft</v>
      </c>
      <c r="I182" s="29" t="str">
        <f>IFERROR(VLOOKUP(ROWS($M$5:M182),Table_PayItems[[Search Key]:[Concentrated Name]],2,FALSE),"")</f>
        <v>_ Unique Item - 8007010 - $Sft</v>
      </c>
      <c r="J182" s="1"/>
      <c r="K182" s="1"/>
      <c r="L182" s="22">
        <f>IF(ISNUMBER(SEARCH(Pay_Item_Search_Text_2,M182)),MAX($L$4:L181)+1,0)</f>
        <v>178</v>
      </c>
      <c r="M182" s="1" t="str">
        <f>IFERROR(VLOOKUP(ROWS($M$5:M182),Table_PayItems[[Search Key]:[Concentrated Name]],2,FALSE),"")</f>
        <v>_ Unique Item - 8007010 - $Sft</v>
      </c>
      <c r="N182" s="1" t="str">
        <f>IFERROR(VLOOKUP(ROWS($M$5:N182),$L$5:$M$7000,2,FALSE),"")</f>
        <v>_ Unique Item - 8007010 - $Sft</v>
      </c>
      <c r="O182" s="1" t="str">
        <f>IFERROR(VLOOKUP(ROWS($O$5:O182),$K$5:$L$7000,2,FALSE),"")</f>
        <v/>
      </c>
    </row>
    <row r="183" spans="2:15" ht="15" customHeight="1" x14ac:dyDescent="0.25">
      <c r="B183" s="178" t="s">
        <v>11082</v>
      </c>
      <c r="C183" s="178" t="s">
        <v>123</v>
      </c>
      <c r="D183" s="178" t="s">
        <v>60</v>
      </c>
      <c r="E183" s="178" t="s">
        <v>61</v>
      </c>
      <c r="F183" s="178" t="s">
        <v>26</v>
      </c>
      <c r="G183" s="1">
        <f>IF(ISNUMBER(Pay_Item_Search_Text),IF(ISNUMBER(IF(FIND(Pay_Item_Search_Text,B183)=1,1, "FALSE")),MAX(G$4:$G182)+1,IF(ISNUMBER(Pay_Item_Search_Text),0,IF(ISNUMBER(SEARCH(Pay_Item_Search_Text,H183)),MAX(G$4:$G182)+1,0))),IF(ISNUMBER(Pay_Item_Search_Text),0,IF(ISNUMBER(SEARCH(Pay_Item_Search_Text,H183)),MAX(G$4:$G182)+1,0)))</f>
        <v>179</v>
      </c>
      <c r="H183" s="1" t="str">
        <f>IF(Table_PayItems[[#This Row],[Description]]="_","_ Unique Item - "&amp;Table_PayItems[[#This Row],[Item]]&amp;" - $"&amp;Table_PayItems[[#This Row],[Unit]],Table_PayItems[[#This Row],[Description]]&amp;" - $"&amp;Table_PayItems[[#This Row],[Unit]])</f>
        <v>_ Unique Item - 8007011 - $Syd</v>
      </c>
      <c r="I183" s="29" t="str">
        <f>IFERROR(VLOOKUP(ROWS($M$5:M183),Table_PayItems[[Search Key]:[Concentrated Name]],2,FALSE),"")</f>
        <v>_ Unique Item - 8007011 - $Syd</v>
      </c>
      <c r="J183" s="1"/>
      <c r="K183" s="1"/>
      <c r="L183" s="22">
        <f>IF(ISNUMBER(SEARCH(Pay_Item_Search_Text_2,M183)),MAX($L$4:L182)+1,0)</f>
        <v>179</v>
      </c>
      <c r="M183" s="1" t="str">
        <f>IFERROR(VLOOKUP(ROWS($M$5:M183),Table_PayItems[[Search Key]:[Concentrated Name]],2,FALSE),"")</f>
        <v>_ Unique Item - 8007011 - $Syd</v>
      </c>
      <c r="N183" s="1" t="str">
        <f>IFERROR(VLOOKUP(ROWS($M$5:N183),$L$5:$M$7000,2,FALSE),"")</f>
        <v>_ Unique Item - 8007011 - $Syd</v>
      </c>
      <c r="O183" s="1" t="str">
        <f>IFERROR(VLOOKUP(ROWS($O$5:O183),$K$5:$L$7000,2,FALSE),"")</f>
        <v/>
      </c>
    </row>
    <row r="184" spans="2:15" ht="15" customHeight="1" x14ac:dyDescent="0.25">
      <c r="B184" s="178" t="s">
        <v>11083</v>
      </c>
      <c r="C184" s="178" t="s">
        <v>112</v>
      </c>
      <c r="D184" s="178" t="s">
        <v>60</v>
      </c>
      <c r="E184" s="178" t="s">
        <v>61</v>
      </c>
      <c r="F184" s="178" t="s">
        <v>26</v>
      </c>
      <c r="G184" s="1">
        <f>IF(ISNUMBER(Pay_Item_Search_Text),IF(ISNUMBER(IF(FIND(Pay_Item_Search_Text,B184)=1,1, "FALSE")),MAX(G$4:$G183)+1,IF(ISNUMBER(Pay_Item_Search_Text),0,IF(ISNUMBER(SEARCH(Pay_Item_Search_Text,H184)),MAX(G$4:$G183)+1,0))),IF(ISNUMBER(Pay_Item_Search_Text),0,IF(ISNUMBER(SEARCH(Pay_Item_Search_Text,H184)),MAX(G$4:$G183)+1,0)))</f>
        <v>180</v>
      </c>
      <c r="H184" s="1" t="str">
        <f>IF(Table_PayItems[[#This Row],[Description]]="_","_ Unique Item - "&amp;Table_PayItems[[#This Row],[Item]]&amp;" - $"&amp;Table_PayItems[[#This Row],[Unit]],Table_PayItems[[#This Row],[Description]]&amp;" - $"&amp;Table_PayItems[[#This Row],[Unit]])</f>
        <v>_ Unique Item - 8007021 - $Cyd</v>
      </c>
      <c r="I184" s="29" t="str">
        <f>IFERROR(VLOOKUP(ROWS($M$5:M184),Table_PayItems[[Search Key]:[Concentrated Name]],2,FALSE),"")</f>
        <v>_ Unique Item - 8007021 - $Cyd</v>
      </c>
      <c r="J184" s="1"/>
      <c r="K184" s="1"/>
      <c r="L184" s="22">
        <f>IF(ISNUMBER(SEARCH(Pay_Item_Search_Text_2,M184)),MAX($L$4:L183)+1,0)</f>
        <v>180</v>
      </c>
      <c r="M184" s="1" t="str">
        <f>IFERROR(VLOOKUP(ROWS($M$5:M184),Table_PayItems[[Search Key]:[Concentrated Name]],2,FALSE),"")</f>
        <v>_ Unique Item - 8007021 - $Cyd</v>
      </c>
      <c r="N184" s="1" t="str">
        <f>IFERROR(VLOOKUP(ROWS($M$5:N184),$L$5:$M$7000,2,FALSE),"")</f>
        <v>_ Unique Item - 8007021 - $Cyd</v>
      </c>
      <c r="O184" s="1" t="str">
        <f>IFERROR(VLOOKUP(ROWS($O$5:O184),$K$5:$L$7000,2,FALSE),"")</f>
        <v/>
      </c>
    </row>
    <row r="185" spans="2:15" ht="15" customHeight="1" x14ac:dyDescent="0.25">
      <c r="B185" s="178" t="s">
        <v>11084</v>
      </c>
      <c r="C185" s="178" t="s">
        <v>88</v>
      </c>
      <c r="D185" s="178" t="s">
        <v>60</v>
      </c>
      <c r="E185" s="178" t="s">
        <v>61</v>
      </c>
      <c r="F185" s="178" t="s">
        <v>26</v>
      </c>
      <c r="G185" s="1">
        <f>IF(ISNUMBER(Pay_Item_Search_Text),IF(ISNUMBER(IF(FIND(Pay_Item_Search_Text,B185)=1,1, "FALSE")),MAX(G$4:$G184)+1,IF(ISNUMBER(Pay_Item_Search_Text),0,IF(ISNUMBER(SEARCH(Pay_Item_Search_Text,H185)),MAX(G$4:$G184)+1,0))),IF(ISNUMBER(Pay_Item_Search_Text),0,IF(ISNUMBER(SEARCH(Pay_Item_Search_Text,H185)),MAX(G$4:$G184)+1,0)))</f>
        <v>181</v>
      </c>
      <c r="H185" s="1" t="str">
        <f>IF(Table_PayItems[[#This Row],[Description]]="_","_ Unique Item - "&amp;Table_PayItems[[#This Row],[Item]]&amp;" - $"&amp;Table_PayItems[[#This Row],[Unit]],Table_PayItems[[#This Row],[Description]]&amp;" - $"&amp;Table_PayItems[[#This Row],[Unit]])</f>
        <v>_ Unique Item - 8007050 - $Ea</v>
      </c>
      <c r="I185" s="29" t="str">
        <f>IFERROR(VLOOKUP(ROWS($M$5:M185),Table_PayItems[[Search Key]:[Concentrated Name]],2,FALSE),"")</f>
        <v>_ Unique Item - 8007050 - $Ea</v>
      </c>
      <c r="J185" s="1"/>
      <c r="K185" s="1"/>
      <c r="L185" s="22">
        <f>IF(ISNUMBER(SEARCH(Pay_Item_Search_Text_2,M185)),MAX($L$4:L184)+1,0)</f>
        <v>181</v>
      </c>
      <c r="M185" s="1" t="str">
        <f>IFERROR(VLOOKUP(ROWS($M$5:M185),Table_PayItems[[Search Key]:[Concentrated Name]],2,FALSE),"")</f>
        <v>_ Unique Item - 8007050 - $Ea</v>
      </c>
      <c r="N185" s="1" t="str">
        <f>IFERROR(VLOOKUP(ROWS($M$5:N185),$L$5:$M$7000,2,FALSE),"")</f>
        <v>_ Unique Item - 8007050 - $Ea</v>
      </c>
      <c r="O185" s="1" t="str">
        <f>IFERROR(VLOOKUP(ROWS($O$5:O185),$K$5:$L$7000,2,FALSE),"")</f>
        <v/>
      </c>
    </row>
    <row r="186" spans="2:15" ht="15" customHeight="1" x14ac:dyDescent="0.25">
      <c r="B186" s="178" t="s">
        <v>11085</v>
      </c>
      <c r="C186" s="178" t="s">
        <v>16</v>
      </c>
      <c r="D186" s="178" t="s">
        <v>60</v>
      </c>
      <c r="E186" s="178" t="s">
        <v>61</v>
      </c>
      <c r="F186" s="178" t="s">
        <v>26</v>
      </c>
      <c r="G186" s="1">
        <f>IF(ISNUMBER(Pay_Item_Search_Text),IF(ISNUMBER(IF(FIND(Pay_Item_Search_Text,B186)=1,1, "FALSE")),MAX(G$4:$G185)+1,IF(ISNUMBER(Pay_Item_Search_Text),0,IF(ISNUMBER(SEARCH(Pay_Item_Search_Text,H186)),MAX(G$4:$G185)+1,0))),IF(ISNUMBER(Pay_Item_Search_Text),0,IF(ISNUMBER(SEARCH(Pay_Item_Search_Text,H186)),MAX(G$4:$G185)+1,0)))</f>
        <v>182</v>
      </c>
      <c r="H186" s="1" t="str">
        <f>IF(Table_PayItems[[#This Row],[Description]]="_","_ Unique Item - "&amp;Table_PayItems[[#This Row],[Item]]&amp;" - $"&amp;Table_PayItems[[#This Row],[Unit]],Table_PayItems[[#This Row],[Description]]&amp;" - $"&amp;Table_PayItems[[#This Row],[Unit]])</f>
        <v>_ Unique Item - 8007051 - $LSUM</v>
      </c>
      <c r="I186" s="29" t="str">
        <f>IFERROR(VLOOKUP(ROWS($M$5:M186),Table_PayItems[[Search Key]:[Concentrated Name]],2,FALSE),"")</f>
        <v>_ Unique Item - 8007051 - $LSUM</v>
      </c>
      <c r="J186" s="1"/>
      <c r="K186" s="1"/>
      <c r="L186" s="22">
        <f>IF(ISNUMBER(SEARCH(Pay_Item_Search_Text_2,M186)),MAX($L$4:L185)+1,0)</f>
        <v>182</v>
      </c>
      <c r="M186" s="1" t="str">
        <f>IFERROR(VLOOKUP(ROWS($M$5:M186),Table_PayItems[[Search Key]:[Concentrated Name]],2,FALSE),"")</f>
        <v>_ Unique Item - 8007051 - $LSUM</v>
      </c>
      <c r="N186" s="1" t="str">
        <f>IFERROR(VLOOKUP(ROWS($M$5:N186),$L$5:$M$7000,2,FALSE),"")</f>
        <v>_ Unique Item - 8007051 - $LSUM</v>
      </c>
      <c r="O186" s="1" t="str">
        <f>IFERROR(VLOOKUP(ROWS($O$5:O186),$K$5:$L$7000,2,FALSE),"")</f>
        <v/>
      </c>
    </row>
    <row r="187" spans="2:15" ht="15" customHeight="1" x14ac:dyDescent="0.25">
      <c r="B187" s="178" t="s">
        <v>11086</v>
      </c>
      <c r="C187" s="178" t="s">
        <v>22</v>
      </c>
      <c r="D187" s="178" t="s">
        <v>60</v>
      </c>
      <c r="E187" s="178" t="s">
        <v>17</v>
      </c>
      <c r="F187" s="178" t="s">
        <v>26</v>
      </c>
      <c r="G187" s="1">
        <f>IF(ISNUMBER(Pay_Item_Search_Text),IF(ISNUMBER(IF(FIND(Pay_Item_Search_Text,B187)=1,1, "FALSE")),MAX(G$4:$G186)+1,IF(ISNUMBER(Pay_Item_Search_Text),0,IF(ISNUMBER(SEARCH(Pay_Item_Search_Text,H187)),MAX(G$4:$G186)+1,0))),IF(ISNUMBER(Pay_Item_Search_Text),0,IF(ISNUMBER(SEARCH(Pay_Item_Search_Text,H187)),MAX(G$4:$G186)+1,0)))</f>
        <v>183</v>
      </c>
      <c r="H187" s="1" t="str">
        <f>IF(Table_PayItems[[#This Row],[Description]]="_","_ Unique Item - "&amp;Table_PayItems[[#This Row],[Item]]&amp;" - $"&amp;Table_PayItems[[#This Row],[Unit]],Table_PayItems[[#This Row],[Description]]&amp;" - $"&amp;Table_PayItems[[#This Row],[Unit]])</f>
        <v>_ Unique Item - 8007052 - $Unit</v>
      </c>
      <c r="I187" s="29" t="str">
        <f>IFERROR(VLOOKUP(ROWS($M$5:M187),Table_PayItems[[Search Key]:[Concentrated Name]],2,FALSE),"")</f>
        <v>_ Unique Item - 8007052 - $Unit</v>
      </c>
      <c r="J187" s="1"/>
      <c r="K187" s="1"/>
      <c r="L187" s="22">
        <f>IF(ISNUMBER(SEARCH(Pay_Item_Search_Text_2,M187)),MAX($L$4:L186)+1,0)</f>
        <v>183</v>
      </c>
      <c r="M187" s="1" t="str">
        <f>IFERROR(VLOOKUP(ROWS($M$5:M187),Table_PayItems[[Search Key]:[Concentrated Name]],2,FALSE),"")</f>
        <v>_ Unique Item - 8007052 - $Unit</v>
      </c>
      <c r="N187" s="1" t="str">
        <f>IFERROR(VLOOKUP(ROWS($M$5:N187),$L$5:$M$7000,2,FALSE),"")</f>
        <v>_ Unique Item - 8007052 - $Unit</v>
      </c>
      <c r="O187" s="1" t="str">
        <f>IFERROR(VLOOKUP(ROWS($O$5:O187),$K$5:$L$7000,2,FALSE),"")</f>
        <v/>
      </c>
    </row>
    <row r="188" spans="2:15" ht="15" customHeight="1" x14ac:dyDescent="0.25">
      <c r="B188" s="178" t="s">
        <v>11087</v>
      </c>
      <c r="C188" s="178" t="s">
        <v>57</v>
      </c>
      <c r="D188" s="178" t="s">
        <v>60</v>
      </c>
      <c r="E188" s="178" t="s">
        <v>61</v>
      </c>
      <c r="F188" s="178" t="s">
        <v>26</v>
      </c>
      <c r="G188" s="1">
        <f>IF(ISNUMBER(Pay_Item_Search_Text),IF(ISNUMBER(IF(FIND(Pay_Item_Search_Text,B188)=1,1, "FALSE")),MAX(G$4:$G187)+1,IF(ISNUMBER(Pay_Item_Search_Text),0,IF(ISNUMBER(SEARCH(Pay_Item_Search_Text,H188)),MAX(G$4:$G187)+1,0))),IF(ISNUMBER(Pay_Item_Search_Text),0,IF(ISNUMBER(SEARCH(Pay_Item_Search_Text,H188)),MAX(G$4:$G187)+1,0)))</f>
        <v>184</v>
      </c>
      <c r="H188" s="1" t="str">
        <f>IF(Table_PayItems[[#This Row],[Description]]="_","_ Unique Item - "&amp;Table_PayItems[[#This Row],[Item]]&amp;" - $"&amp;Table_PayItems[[#This Row],[Unit]],Table_PayItems[[#This Row],[Description]]&amp;" - $"&amp;Table_PayItems[[#This Row],[Unit]])</f>
        <v>_ Unique Item - 8007060 - $Dlr</v>
      </c>
      <c r="I188" s="29" t="str">
        <f>IFERROR(VLOOKUP(ROWS($M$5:M188),Table_PayItems[[Search Key]:[Concentrated Name]],2,FALSE),"")</f>
        <v>_ Unique Item - 8007060 - $Dlr</v>
      </c>
      <c r="J188" s="1"/>
      <c r="K188" s="1"/>
      <c r="L188" s="22">
        <f>IF(ISNUMBER(SEARCH(Pay_Item_Search_Text_2,M188)),MAX($L$4:L187)+1,0)</f>
        <v>184</v>
      </c>
      <c r="M188" s="1" t="str">
        <f>IFERROR(VLOOKUP(ROWS($M$5:M188),Table_PayItems[[Search Key]:[Concentrated Name]],2,FALSE),"")</f>
        <v>_ Unique Item - 8007060 - $Dlr</v>
      </c>
      <c r="N188" s="1" t="str">
        <f>IFERROR(VLOOKUP(ROWS($M$5:N188),$L$5:$M$7000,2,FALSE),"")</f>
        <v>_ Unique Item - 8007060 - $Dlr</v>
      </c>
      <c r="O188" s="1" t="str">
        <f>IFERROR(VLOOKUP(ROWS($O$5:O188),$K$5:$L$7000,2,FALSE),"")</f>
        <v/>
      </c>
    </row>
    <row r="189" spans="2:15" ht="15" customHeight="1" x14ac:dyDescent="0.25">
      <c r="B189" s="178" t="s">
        <v>11096</v>
      </c>
      <c r="C189" s="178" t="s">
        <v>123</v>
      </c>
      <c r="D189" s="178" t="s">
        <v>60</v>
      </c>
      <c r="E189" s="178" t="s">
        <v>61</v>
      </c>
      <c r="F189" s="178" t="s">
        <v>26</v>
      </c>
      <c r="G189" s="1">
        <f>IF(ISNUMBER(Pay_Item_Search_Text),IF(ISNUMBER(IF(FIND(Pay_Item_Search_Text,B189)=1,1, "FALSE")),MAX(G$4:$G188)+1,IF(ISNUMBER(Pay_Item_Search_Text),0,IF(ISNUMBER(SEARCH(Pay_Item_Search_Text,H189)),MAX(G$4:$G188)+1,0))),IF(ISNUMBER(Pay_Item_Search_Text),0,IF(ISNUMBER(SEARCH(Pay_Item_Search_Text,H189)),MAX(G$4:$G188)+1,0)))</f>
        <v>185</v>
      </c>
      <c r="H189" s="1" t="str">
        <f>IF(Table_PayItems[[#This Row],[Description]]="_","_ Unique Item - "&amp;Table_PayItems[[#This Row],[Item]]&amp;" - $"&amp;Table_PayItems[[#This Row],[Unit]],Table_PayItems[[#This Row],[Description]]&amp;" - $"&amp;Table_PayItems[[#This Row],[Unit]])</f>
        <v>_ Unique Item - 8017011 - $Syd</v>
      </c>
      <c r="I189" s="29" t="str">
        <f>IFERROR(VLOOKUP(ROWS($M$5:M189),Table_PayItems[[Search Key]:[Concentrated Name]],2,FALSE),"")</f>
        <v>_ Unique Item - 8017011 - $Syd</v>
      </c>
      <c r="J189" s="1"/>
      <c r="K189" s="1"/>
      <c r="L189" s="22">
        <f>IF(ISNUMBER(SEARCH(Pay_Item_Search_Text_2,M189)),MAX($L$4:L188)+1,0)</f>
        <v>185</v>
      </c>
      <c r="M189" s="1" t="str">
        <f>IFERROR(VLOOKUP(ROWS($M$5:M189),Table_PayItems[[Search Key]:[Concentrated Name]],2,FALSE),"")</f>
        <v>_ Unique Item - 8017011 - $Syd</v>
      </c>
      <c r="N189" s="1" t="str">
        <f>IFERROR(VLOOKUP(ROWS($M$5:N189),$L$5:$M$7000,2,FALSE),"")</f>
        <v>_ Unique Item - 8017011 - $Syd</v>
      </c>
      <c r="O189" s="1" t="str">
        <f>IFERROR(VLOOKUP(ROWS($O$5:O189),$K$5:$L$7000,2,FALSE),"")</f>
        <v/>
      </c>
    </row>
    <row r="190" spans="2:15" ht="15" customHeight="1" x14ac:dyDescent="0.25">
      <c r="B190" s="178" t="s">
        <v>11132</v>
      </c>
      <c r="C190" s="178" t="s">
        <v>104</v>
      </c>
      <c r="D190" s="178" t="s">
        <v>60</v>
      </c>
      <c r="E190" s="178" t="s">
        <v>61</v>
      </c>
      <c r="F190" s="178" t="s">
        <v>26</v>
      </c>
      <c r="G190" s="1">
        <f>IF(ISNUMBER(Pay_Item_Search_Text),IF(ISNUMBER(IF(FIND(Pay_Item_Search_Text,B190)=1,1, "FALSE")),MAX(G$4:$G189)+1,IF(ISNUMBER(Pay_Item_Search_Text),0,IF(ISNUMBER(SEARCH(Pay_Item_Search_Text,H190)),MAX(G$4:$G189)+1,0))),IF(ISNUMBER(Pay_Item_Search_Text),0,IF(ISNUMBER(SEARCH(Pay_Item_Search_Text,H190)),MAX(G$4:$G189)+1,0)))</f>
        <v>186</v>
      </c>
      <c r="H190" s="1" t="str">
        <f>IF(Table_PayItems[[#This Row],[Description]]="_","_ Unique Item - "&amp;Table_PayItems[[#This Row],[Item]]&amp;" - $"&amp;Table_PayItems[[#This Row],[Unit]],Table_PayItems[[#This Row],[Description]]&amp;" - $"&amp;Table_PayItems[[#This Row],[Unit]])</f>
        <v>_ Unique Item - 8027001 - $Ft</v>
      </c>
      <c r="I190" s="29" t="str">
        <f>IFERROR(VLOOKUP(ROWS($M$5:M190),Table_PayItems[[Search Key]:[Concentrated Name]],2,FALSE),"")</f>
        <v>_ Unique Item - 8027001 - $Ft</v>
      </c>
      <c r="J190" s="1"/>
      <c r="K190" s="1"/>
      <c r="L190" s="22">
        <f>IF(ISNUMBER(SEARCH(Pay_Item_Search_Text_2,M190)),MAX($L$4:L189)+1,0)</f>
        <v>186</v>
      </c>
      <c r="M190" s="1" t="str">
        <f>IFERROR(VLOOKUP(ROWS($M$5:M190),Table_PayItems[[Search Key]:[Concentrated Name]],2,FALSE),"")</f>
        <v>_ Unique Item - 8027001 - $Ft</v>
      </c>
      <c r="N190" s="1" t="str">
        <f>IFERROR(VLOOKUP(ROWS($M$5:N190),$L$5:$M$7000,2,FALSE),"")</f>
        <v>_ Unique Item - 8027001 - $Ft</v>
      </c>
      <c r="O190" s="1" t="str">
        <f>IFERROR(VLOOKUP(ROWS($O$5:O190),$K$5:$L$7000,2,FALSE),"")</f>
        <v/>
      </c>
    </row>
    <row r="191" spans="2:15" ht="15" customHeight="1" x14ac:dyDescent="0.25">
      <c r="B191" s="178" t="s">
        <v>11133</v>
      </c>
      <c r="C191" s="178" t="s">
        <v>132</v>
      </c>
      <c r="D191" s="178" t="s">
        <v>60</v>
      </c>
      <c r="E191" s="178" t="s">
        <v>61</v>
      </c>
      <c r="F191" s="178" t="s">
        <v>26</v>
      </c>
      <c r="G191" s="1">
        <f>IF(ISNUMBER(Pay_Item_Search_Text),IF(ISNUMBER(IF(FIND(Pay_Item_Search_Text,B191)=1,1, "FALSE")),MAX(G$4:$G190)+1,IF(ISNUMBER(Pay_Item_Search_Text),0,IF(ISNUMBER(SEARCH(Pay_Item_Search_Text,H191)),MAX(G$4:$G190)+1,0))),IF(ISNUMBER(Pay_Item_Search_Text),0,IF(ISNUMBER(SEARCH(Pay_Item_Search_Text,H191)),MAX(G$4:$G190)+1,0)))</f>
        <v>187</v>
      </c>
      <c r="H191" s="1" t="str">
        <f>IF(Table_PayItems[[#This Row],[Description]]="_","_ Unique Item - "&amp;Table_PayItems[[#This Row],[Item]]&amp;" - $"&amp;Table_PayItems[[#This Row],[Unit]],Table_PayItems[[#This Row],[Description]]&amp;" - $"&amp;Table_PayItems[[#This Row],[Unit]])</f>
        <v>_ Unique Item - 8027010 - $Sft</v>
      </c>
      <c r="I191" s="29" t="str">
        <f>IFERROR(VLOOKUP(ROWS($M$5:M191),Table_PayItems[[Search Key]:[Concentrated Name]],2,FALSE),"")</f>
        <v>_ Unique Item - 8027010 - $Sft</v>
      </c>
      <c r="J191" s="1"/>
      <c r="K191" s="1"/>
      <c r="L191" s="22">
        <f>IF(ISNUMBER(SEARCH(Pay_Item_Search_Text_2,M191)),MAX($L$4:L190)+1,0)</f>
        <v>187</v>
      </c>
      <c r="M191" s="1" t="str">
        <f>IFERROR(VLOOKUP(ROWS($M$5:M191),Table_PayItems[[Search Key]:[Concentrated Name]],2,FALSE),"")</f>
        <v>_ Unique Item - 8027010 - $Sft</v>
      </c>
      <c r="N191" s="1" t="str">
        <f>IFERROR(VLOOKUP(ROWS($M$5:N191),$L$5:$M$7000,2,FALSE),"")</f>
        <v>_ Unique Item - 8027010 - $Sft</v>
      </c>
      <c r="O191" s="1" t="str">
        <f>IFERROR(VLOOKUP(ROWS($O$5:O191),$K$5:$L$7000,2,FALSE),"")</f>
        <v/>
      </c>
    </row>
    <row r="192" spans="2:15" ht="15" customHeight="1" x14ac:dyDescent="0.25">
      <c r="B192" s="178" t="s">
        <v>11134</v>
      </c>
      <c r="C192" s="178" t="s">
        <v>88</v>
      </c>
      <c r="D192" s="178" t="s">
        <v>60</v>
      </c>
      <c r="E192" s="178" t="s">
        <v>61</v>
      </c>
      <c r="F192" s="178" t="s">
        <v>26</v>
      </c>
      <c r="G192" s="1">
        <f>IF(ISNUMBER(Pay_Item_Search_Text),IF(ISNUMBER(IF(FIND(Pay_Item_Search_Text,B192)=1,1, "FALSE")),MAX(G$4:$G191)+1,IF(ISNUMBER(Pay_Item_Search_Text),0,IF(ISNUMBER(SEARCH(Pay_Item_Search_Text,H192)),MAX(G$4:$G191)+1,0))),IF(ISNUMBER(Pay_Item_Search_Text),0,IF(ISNUMBER(SEARCH(Pay_Item_Search_Text,H192)),MAX(G$4:$G191)+1,0)))</f>
        <v>188</v>
      </c>
      <c r="H192" s="1" t="str">
        <f>IF(Table_PayItems[[#This Row],[Description]]="_","_ Unique Item - "&amp;Table_PayItems[[#This Row],[Item]]&amp;" - $"&amp;Table_PayItems[[#This Row],[Unit]],Table_PayItems[[#This Row],[Description]]&amp;" - $"&amp;Table_PayItems[[#This Row],[Unit]])</f>
        <v>_ Unique Item - 8027050 - $Ea</v>
      </c>
      <c r="I192" s="29" t="str">
        <f>IFERROR(VLOOKUP(ROWS($M$5:M192),Table_PayItems[[Search Key]:[Concentrated Name]],2,FALSE),"")</f>
        <v>_ Unique Item - 8027050 - $Ea</v>
      </c>
      <c r="J192" s="1"/>
      <c r="K192" s="1"/>
      <c r="L192" s="22">
        <f>IF(ISNUMBER(SEARCH(Pay_Item_Search_Text_2,M192)),MAX($L$4:L191)+1,0)</f>
        <v>188</v>
      </c>
      <c r="M192" s="1" t="str">
        <f>IFERROR(VLOOKUP(ROWS($M$5:M192),Table_PayItems[[Search Key]:[Concentrated Name]],2,FALSE),"")</f>
        <v>_ Unique Item - 8027050 - $Ea</v>
      </c>
      <c r="N192" s="1" t="str">
        <f>IFERROR(VLOOKUP(ROWS($M$5:N192),$L$5:$M$7000,2,FALSE),"")</f>
        <v>_ Unique Item - 8027050 - $Ea</v>
      </c>
      <c r="O192" s="1" t="str">
        <f>IFERROR(VLOOKUP(ROWS($O$5:O192),$K$5:$L$7000,2,FALSE),"")</f>
        <v/>
      </c>
    </row>
    <row r="193" spans="2:15" ht="15" customHeight="1" x14ac:dyDescent="0.25">
      <c r="B193" s="178" t="s">
        <v>11151</v>
      </c>
      <c r="C193" s="178" t="s">
        <v>104</v>
      </c>
      <c r="D193" s="178" t="s">
        <v>60</v>
      </c>
      <c r="E193" s="178" t="s">
        <v>61</v>
      </c>
      <c r="F193" s="178" t="s">
        <v>26</v>
      </c>
      <c r="G193" s="1">
        <f>IF(ISNUMBER(Pay_Item_Search_Text),IF(ISNUMBER(IF(FIND(Pay_Item_Search_Text,B193)=1,1, "FALSE")),MAX(G$4:$G192)+1,IF(ISNUMBER(Pay_Item_Search_Text),0,IF(ISNUMBER(SEARCH(Pay_Item_Search_Text,H193)),MAX(G$4:$G192)+1,0))),IF(ISNUMBER(Pay_Item_Search_Text),0,IF(ISNUMBER(SEARCH(Pay_Item_Search_Text,H193)),MAX(G$4:$G192)+1,0)))</f>
        <v>189</v>
      </c>
      <c r="H193" s="1" t="str">
        <f>IF(Table_PayItems[[#This Row],[Description]]="_","_ Unique Item - "&amp;Table_PayItems[[#This Row],[Item]]&amp;" - $"&amp;Table_PayItems[[#This Row],[Unit]],Table_PayItems[[#This Row],[Description]]&amp;" - $"&amp;Table_PayItems[[#This Row],[Unit]])</f>
        <v>_ Unique Item - 8037001 - $Ft</v>
      </c>
      <c r="I193" s="29" t="str">
        <f>IFERROR(VLOOKUP(ROWS($M$5:M193),Table_PayItems[[Search Key]:[Concentrated Name]],2,FALSE),"")</f>
        <v>_ Unique Item - 8037001 - $Ft</v>
      </c>
      <c r="J193" s="1"/>
      <c r="K193" s="1"/>
      <c r="L193" s="22">
        <f>IF(ISNUMBER(SEARCH(Pay_Item_Search_Text_2,M193)),MAX($L$4:L192)+1,0)</f>
        <v>189</v>
      </c>
      <c r="M193" s="1" t="str">
        <f>IFERROR(VLOOKUP(ROWS($M$5:M193),Table_PayItems[[Search Key]:[Concentrated Name]],2,FALSE),"")</f>
        <v>_ Unique Item - 8037001 - $Ft</v>
      </c>
      <c r="N193" s="1" t="str">
        <f>IFERROR(VLOOKUP(ROWS($M$5:N193),$L$5:$M$7000,2,FALSE),"")</f>
        <v>_ Unique Item - 8037001 - $Ft</v>
      </c>
      <c r="O193" s="1" t="str">
        <f>IFERROR(VLOOKUP(ROWS($O$5:O193),$K$5:$L$7000,2,FALSE),"")</f>
        <v/>
      </c>
    </row>
    <row r="194" spans="2:15" ht="15" customHeight="1" x14ac:dyDescent="0.25">
      <c r="B194" s="178" t="s">
        <v>11152</v>
      </c>
      <c r="C194" s="178" t="s">
        <v>132</v>
      </c>
      <c r="D194" s="178" t="s">
        <v>60</v>
      </c>
      <c r="E194" s="178" t="s">
        <v>61</v>
      </c>
      <c r="F194" s="178" t="s">
        <v>26</v>
      </c>
      <c r="G194" s="1">
        <f>IF(ISNUMBER(Pay_Item_Search_Text),IF(ISNUMBER(IF(FIND(Pay_Item_Search_Text,B194)=1,1, "FALSE")),MAX(G$4:$G193)+1,IF(ISNUMBER(Pay_Item_Search_Text),0,IF(ISNUMBER(SEARCH(Pay_Item_Search_Text,H194)),MAX(G$4:$G193)+1,0))),IF(ISNUMBER(Pay_Item_Search_Text),0,IF(ISNUMBER(SEARCH(Pay_Item_Search_Text,H194)),MAX(G$4:$G193)+1,0)))</f>
        <v>190</v>
      </c>
      <c r="H194" s="1" t="str">
        <f>IF(Table_PayItems[[#This Row],[Description]]="_","_ Unique Item - "&amp;Table_PayItems[[#This Row],[Item]]&amp;" - $"&amp;Table_PayItems[[#This Row],[Unit]],Table_PayItems[[#This Row],[Description]]&amp;" - $"&amp;Table_PayItems[[#This Row],[Unit]])</f>
        <v>_ Unique Item - 8037010 - $Sft</v>
      </c>
      <c r="I194" s="29" t="str">
        <f>IFERROR(VLOOKUP(ROWS($M$5:M194),Table_PayItems[[Search Key]:[Concentrated Name]],2,FALSE),"")</f>
        <v>_ Unique Item - 8037010 - $Sft</v>
      </c>
      <c r="J194" s="1"/>
      <c r="K194" s="1"/>
      <c r="L194" s="22">
        <f>IF(ISNUMBER(SEARCH(Pay_Item_Search_Text_2,M194)),MAX($L$4:L193)+1,0)</f>
        <v>190</v>
      </c>
      <c r="M194" s="1" t="str">
        <f>IFERROR(VLOOKUP(ROWS($M$5:M194),Table_PayItems[[Search Key]:[Concentrated Name]],2,FALSE),"")</f>
        <v>_ Unique Item - 8037010 - $Sft</v>
      </c>
      <c r="N194" s="1" t="str">
        <f>IFERROR(VLOOKUP(ROWS($M$5:N194),$L$5:$M$7000,2,FALSE),"")</f>
        <v>_ Unique Item - 8037010 - $Sft</v>
      </c>
      <c r="O194" s="1" t="str">
        <f>IFERROR(VLOOKUP(ROWS($O$5:O194),$K$5:$L$7000,2,FALSE),"")</f>
        <v/>
      </c>
    </row>
    <row r="195" spans="2:15" ht="15" customHeight="1" x14ac:dyDescent="0.25">
      <c r="B195" s="178" t="s">
        <v>11153</v>
      </c>
      <c r="C195" s="178" t="s">
        <v>123</v>
      </c>
      <c r="D195" s="178" t="s">
        <v>60</v>
      </c>
      <c r="E195" s="178" t="s">
        <v>61</v>
      </c>
      <c r="F195" s="178" t="s">
        <v>26</v>
      </c>
      <c r="G195" s="1">
        <f>IF(ISNUMBER(Pay_Item_Search_Text),IF(ISNUMBER(IF(FIND(Pay_Item_Search_Text,B195)=1,1, "FALSE")),MAX(G$4:$G194)+1,IF(ISNUMBER(Pay_Item_Search_Text),0,IF(ISNUMBER(SEARCH(Pay_Item_Search_Text,H195)),MAX(G$4:$G194)+1,0))),IF(ISNUMBER(Pay_Item_Search_Text),0,IF(ISNUMBER(SEARCH(Pay_Item_Search_Text,H195)),MAX(G$4:$G194)+1,0)))</f>
        <v>191</v>
      </c>
      <c r="H195" s="1" t="str">
        <f>IF(Table_PayItems[[#This Row],[Description]]="_","_ Unique Item - "&amp;Table_PayItems[[#This Row],[Item]]&amp;" - $"&amp;Table_PayItems[[#This Row],[Unit]],Table_PayItems[[#This Row],[Description]]&amp;" - $"&amp;Table_PayItems[[#This Row],[Unit]])</f>
        <v>_ Unique Item - 8037011 - $Syd</v>
      </c>
      <c r="I195" s="29" t="str">
        <f>IFERROR(VLOOKUP(ROWS($M$5:M195),Table_PayItems[[Search Key]:[Concentrated Name]],2,FALSE),"")</f>
        <v>_ Unique Item - 8037011 - $Syd</v>
      </c>
      <c r="J195" s="1"/>
      <c r="K195" s="1"/>
      <c r="L195" s="22">
        <f>IF(ISNUMBER(SEARCH(Pay_Item_Search_Text_2,M195)),MAX($L$4:L194)+1,0)</f>
        <v>191</v>
      </c>
      <c r="M195" s="1" t="str">
        <f>IFERROR(VLOOKUP(ROWS($M$5:M195),Table_PayItems[[Search Key]:[Concentrated Name]],2,FALSE),"")</f>
        <v>_ Unique Item - 8037011 - $Syd</v>
      </c>
      <c r="N195" s="1" t="str">
        <f>IFERROR(VLOOKUP(ROWS($M$5:N195),$L$5:$M$7000,2,FALSE),"")</f>
        <v>_ Unique Item - 8037011 - $Syd</v>
      </c>
      <c r="O195" s="1" t="str">
        <f>IFERROR(VLOOKUP(ROWS($O$5:O195),$K$5:$L$7000,2,FALSE),"")</f>
        <v/>
      </c>
    </row>
    <row r="196" spans="2:15" ht="15" customHeight="1" x14ac:dyDescent="0.25">
      <c r="B196" s="178" t="s">
        <v>11154</v>
      </c>
      <c r="C196" s="178" t="s">
        <v>112</v>
      </c>
      <c r="D196" s="178" t="s">
        <v>60</v>
      </c>
      <c r="E196" s="178" t="s">
        <v>61</v>
      </c>
      <c r="F196" s="178" t="s">
        <v>26</v>
      </c>
      <c r="G196" s="1">
        <f>IF(ISNUMBER(Pay_Item_Search_Text),IF(ISNUMBER(IF(FIND(Pay_Item_Search_Text,B196)=1,1, "FALSE")),MAX(G$4:$G195)+1,IF(ISNUMBER(Pay_Item_Search_Text),0,IF(ISNUMBER(SEARCH(Pay_Item_Search_Text,H196)),MAX(G$4:$G195)+1,0))),IF(ISNUMBER(Pay_Item_Search_Text),0,IF(ISNUMBER(SEARCH(Pay_Item_Search_Text,H196)),MAX(G$4:$G195)+1,0)))</f>
        <v>192</v>
      </c>
      <c r="H196" s="1" t="str">
        <f>IF(Table_PayItems[[#This Row],[Description]]="_","_ Unique Item - "&amp;Table_PayItems[[#This Row],[Item]]&amp;" - $"&amp;Table_PayItems[[#This Row],[Unit]],Table_PayItems[[#This Row],[Description]]&amp;" - $"&amp;Table_PayItems[[#This Row],[Unit]])</f>
        <v>_ Unique Item - 8037021 - $Cyd</v>
      </c>
      <c r="I196" s="29" t="str">
        <f>IFERROR(VLOOKUP(ROWS($M$5:M196),Table_PayItems[[Search Key]:[Concentrated Name]],2,FALSE),"")</f>
        <v>_ Unique Item - 8037021 - $Cyd</v>
      </c>
      <c r="J196" s="1"/>
      <c r="K196" s="1"/>
      <c r="L196" s="22">
        <f>IF(ISNUMBER(SEARCH(Pay_Item_Search_Text_2,M196)),MAX($L$4:L195)+1,0)</f>
        <v>192</v>
      </c>
      <c r="M196" s="1" t="str">
        <f>IFERROR(VLOOKUP(ROWS($M$5:M196),Table_PayItems[[Search Key]:[Concentrated Name]],2,FALSE),"")</f>
        <v>_ Unique Item - 8037021 - $Cyd</v>
      </c>
      <c r="N196" s="1" t="str">
        <f>IFERROR(VLOOKUP(ROWS($M$5:N196),$L$5:$M$7000,2,FALSE),"")</f>
        <v>_ Unique Item - 8037021 - $Cyd</v>
      </c>
      <c r="O196" s="1" t="str">
        <f>IFERROR(VLOOKUP(ROWS($O$5:O196),$K$5:$L$7000,2,FALSE),"")</f>
        <v/>
      </c>
    </row>
    <row r="197" spans="2:15" ht="15" customHeight="1" x14ac:dyDescent="0.25">
      <c r="B197" s="178" t="s">
        <v>11155</v>
      </c>
      <c r="C197" s="178" t="s">
        <v>88</v>
      </c>
      <c r="D197" s="178" t="s">
        <v>60</v>
      </c>
      <c r="E197" s="178" t="s">
        <v>61</v>
      </c>
      <c r="F197" s="178" t="s">
        <v>26</v>
      </c>
      <c r="G197" s="1">
        <f>IF(ISNUMBER(Pay_Item_Search_Text),IF(ISNUMBER(IF(FIND(Pay_Item_Search_Text,B197)=1,1, "FALSE")),MAX(G$4:$G196)+1,IF(ISNUMBER(Pay_Item_Search_Text),0,IF(ISNUMBER(SEARCH(Pay_Item_Search_Text,H197)),MAX(G$4:$G196)+1,0))),IF(ISNUMBER(Pay_Item_Search_Text),0,IF(ISNUMBER(SEARCH(Pay_Item_Search_Text,H197)),MAX(G$4:$G196)+1,0)))</f>
        <v>193</v>
      </c>
      <c r="H197" s="1" t="str">
        <f>IF(Table_PayItems[[#This Row],[Description]]="_","_ Unique Item - "&amp;Table_PayItems[[#This Row],[Item]]&amp;" - $"&amp;Table_PayItems[[#This Row],[Unit]],Table_PayItems[[#This Row],[Description]]&amp;" - $"&amp;Table_PayItems[[#This Row],[Unit]])</f>
        <v>_ Unique Item - 8037050 - $Ea</v>
      </c>
      <c r="I197" s="29" t="str">
        <f>IFERROR(VLOOKUP(ROWS($M$5:M197),Table_PayItems[[Search Key]:[Concentrated Name]],2,FALSE),"")</f>
        <v>_ Unique Item - 8037050 - $Ea</v>
      </c>
      <c r="J197" s="1"/>
      <c r="K197" s="1"/>
      <c r="L197" s="22">
        <f>IF(ISNUMBER(SEARCH(Pay_Item_Search_Text_2,M197)),MAX($L$4:L196)+1,0)</f>
        <v>193</v>
      </c>
      <c r="M197" s="1" t="str">
        <f>IFERROR(VLOOKUP(ROWS($M$5:M197),Table_PayItems[[Search Key]:[Concentrated Name]],2,FALSE),"")</f>
        <v>_ Unique Item - 8037050 - $Ea</v>
      </c>
      <c r="N197" s="1" t="str">
        <f>IFERROR(VLOOKUP(ROWS($M$5:N197),$L$5:$M$7000,2,FALSE),"")</f>
        <v>_ Unique Item - 8037050 - $Ea</v>
      </c>
      <c r="O197" s="1" t="str">
        <f>IFERROR(VLOOKUP(ROWS($O$5:O197),$K$5:$L$7000,2,FALSE),"")</f>
        <v/>
      </c>
    </row>
    <row r="198" spans="2:15" ht="15" customHeight="1" x14ac:dyDescent="0.25">
      <c r="B198" s="178" t="s">
        <v>11156</v>
      </c>
      <c r="C198" s="178" t="s">
        <v>16</v>
      </c>
      <c r="D198" s="178" t="s">
        <v>60</v>
      </c>
      <c r="E198" s="178" t="s">
        <v>61</v>
      </c>
      <c r="F198" s="178" t="s">
        <v>26</v>
      </c>
      <c r="G198" s="1">
        <f>IF(ISNUMBER(Pay_Item_Search_Text),IF(ISNUMBER(IF(FIND(Pay_Item_Search_Text,B198)=1,1, "FALSE")),MAX(G$4:$G197)+1,IF(ISNUMBER(Pay_Item_Search_Text),0,IF(ISNUMBER(SEARCH(Pay_Item_Search_Text,H198)),MAX(G$4:$G197)+1,0))),IF(ISNUMBER(Pay_Item_Search_Text),0,IF(ISNUMBER(SEARCH(Pay_Item_Search_Text,H198)),MAX(G$4:$G197)+1,0)))</f>
        <v>194</v>
      </c>
      <c r="H198" s="1" t="str">
        <f>IF(Table_PayItems[[#This Row],[Description]]="_","_ Unique Item - "&amp;Table_PayItems[[#This Row],[Item]]&amp;" - $"&amp;Table_PayItems[[#This Row],[Unit]],Table_PayItems[[#This Row],[Description]]&amp;" - $"&amp;Table_PayItems[[#This Row],[Unit]])</f>
        <v>_ Unique Item - 8037051 - $LSUM</v>
      </c>
      <c r="I198" s="29" t="str">
        <f>IFERROR(VLOOKUP(ROWS($M$5:M198),Table_PayItems[[Search Key]:[Concentrated Name]],2,FALSE),"")</f>
        <v>_ Unique Item - 8037051 - $LSUM</v>
      </c>
      <c r="J198" s="1"/>
      <c r="K198" s="1"/>
      <c r="L198" s="22">
        <f>IF(ISNUMBER(SEARCH(Pay_Item_Search_Text_2,M198)),MAX($L$4:L197)+1,0)</f>
        <v>194</v>
      </c>
      <c r="M198" s="1" t="str">
        <f>IFERROR(VLOOKUP(ROWS($M$5:M198),Table_PayItems[[Search Key]:[Concentrated Name]],2,FALSE),"")</f>
        <v>_ Unique Item - 8037051 - $LSUM</v>
      </c>
      <c r="N198" s="1" t="str">
        <f>IFERROR(VLOOKUP(ROWS($M$5:N198),$L$5:$M$7000,2,FALSE),"")</f>
        <v>_ Unique Item - 8037051 - $LSUM</v>
      </c>
      <c r="O198" s="1" t="str">
        <f>IFERROR(VLOOKUP(ROWS($O$5:O198),$K$5:$L$7000,2,FALSE),"")</f>
        <v/>
      </c>
    </row>
    <row r="199" spans="2:15" ht="15" customHeight="1" x14ac:dyDescent="0.25">
      <c r="B199" s="178" t="s">
        <v>11170</v>
      </c>
      <c r="C199" s="178" t="s">
        <v>104</v>
      </c>
      <c r="D199" s="178" t="s">
        <v>60</v>
      </c>
      <c r="E199" s="178" t="s">
        <v>61</v>
      </c>
      <c r="F199" s="178" t="s">
        <v>26</v>
      </c>
      <c r="G199" s="1">
        <f>IF(ISNUMBER(Pay_Item_Search_Text),IF(ISNUMBER(IF(FIND(Pay_Item_Search_Text,B199)=1,1, "FALSE")),MAX(G$4:$G198)+1,IF(ISNUMBER(Pay_Item_Search_Text),0,IF(ISNUMBER(SEARCH(Pay_Item_Search_Text,H199)),MAX(G$4:$G198)+1,0))),IF(ISNUMBER(Pay_Item_Search_Text),0,IF(ISNUMBER(SEARCH(Pay_Item_Search_Text,H199)),MAX(G$4:$G198)+1,0)))</f>
        <v>195</v>
      </c>
      <c r="H199" s="1" t="str">
        <f>IF(Table_PayItems[[#This Row],[Description]]="_","_ Unique Item - "&amp;Table_PayItems[[#This Row],[Item]]&amp;" - $"&amp;Table_PayItems[[#This Row],[Unit]],Table_PayItems[[#This Row],[Description]]&amp;" - $"&amp;Table_PayItems[[#This Row],[Unit]])</f>
        <v>_ Unique Item - 8047001 - $Ft</v>
      </c>
      <c r="I199" s="29" t="str">
        <f>IFERROR(VLOOKUP(ROWS($M$5:M199),Table_PayItems[[Search Key]:[Concentrated Name]],2,FALSE),"")</f>
        <v>_ Unique Item - 8047001 - $Ft</v>
      </c>
      <c r="J199" s="1"/>
      <c r="K199" s="1"/>
      <c r="L199" s="22">
        <f>IF(ISNUMBER(SEARCH(Pay_Item_Search_Text_2,M199)),MAX($L$4:L198)+1,0)</f>
        <v>195</v>
      </c>
      <c r="M199" s="1" t="str">
        <f>IFERROR(VLOOKUP(ROWS($M$5:M199),Table_PayItems[[Search Key]:[Concentrated Name]],2,FALSE),"")</f>
        <v>_ Unique Item - 8047001 - $Ft</v>
      </c>
      <c r="N199" s="1" t="str">
        <f>IFERROR(VLOOKUP(ROWS($M$5:N199),$L$5:$M$7000,2,FALSE),"")</f>
        <v>_ Unique Item - 8047001 - $Ft</v>
      </c>
      <c r="O199" s="1" t="str">
        <f>IFERROR(VLOOKUP(ROWS($O$5:O199),$K$5:$L$7000,2,FALSE),"")</f>
        <v/>
      </c>
    </row>
    <row r="200" spans="2:15" ht="15" customHeight="1" x14ac:dyDescent="0.25">
      <c r="B200" s="178" t="s">
        <v>11171</v>
      </c>
      <c r="C200" s="178" t="s">
        <v>132</v>
      </c>
      <c r="D200" s="178" t="s">
        <v>60</v>
      </c>
      <c r="E200" s="178" t="s">
        <v>61</v>
      </c>
      <c r="F200" s="178" t="s">
        <v>26</v>
      </c>
      <c r="G200" s="1">
        <f>IF(ISNUMBER(Pay_Item_Search_Text),IF(ISNUMBER(IF(FIND(Pay_Item_Search_Text,B200)=1,1, "FALSE")),MAX(G$4:$G199)+1,IF(ISNUMBER(Pay_Item_Search_Text),0,IF(ISNUMBER(SEARCH(Pay_Item_Search_Text,H200)),MAX(G$4:$G199)+1,0))),IF(ISNUMBER(Pay_Item_Search_Text),0,IF(ISNUMBER(SEARCH(Pay_Item_Search_Text,H200)),MAX(G$4:$G199)+1,0)))</f>
        <v>196</v>
      </c>
      <c r="H200" s="1" t="str">
        <f>IF(Table_PayItems[[#This Row],[Description]]="_","_ Unique Item - "&amp;Table_PayItems[[#This Row],[Item]]&amp;" - $"&amp;Table_PayItems[[#This Row],[Unit]],Table_PayItems[[#This Row],[Description]]&amp;" - $"&amp;Table_PayItems[[#This Row],[Unit]])</f>
        <v>_ Unique Item - 8047010 - $Sft</v>
      </c>
      <c r="I200" s="29" t="str">
        <f>IFERROR(VLOOKUP(ROWS($M$5:M200),Table_PayItems[[Search Key]:[Concentrated Name]],2,FALSE),"")</f>
        <v>_ Unique Item - 8047010 - $Sft</v>
      </c>
      <c r="J200" s="1"/>
      <c r="K200" s="1"/>
      <c r="L200" s="22">
        <f>IF(ISNUMBER(SEARCH(Pay_Item_Search_Text_2,M200)),MAX($L$4:L199)+1,0)</f>
        <v>196</v>
      </c>
      <c r="M200" s="1" t="str">
        <f>IFERROR(VLOOKUP(ROWS($M$5:M200),Table_PayItems[[Search Key]:[Concentrated Name]],2,FALSE),"")</f>
        <v>_ Unique Item - 8047010 - $Sft</v>
      </c>
      <c r="N200" s="1" t="str">
        <f>IFERROR(VLOOKUP(ROWS($M$5:N200),$L$5:$M$7000,2,FALSE),"")</f>
        <v>_ Unique Item - 8047010 - $Sft</v>
      </c>
      <c r="O200" s="1" t="str">
        <f>IFERROR(VLOOKUP(ROWS($O$5:O200),$K$5:$L$7000,2,FALSE),"")</f>
        <v/>
      </c>
    </row>
    <row r="201" spans="2:15" ht="15" customHeight="1" x14ac:dyDescent="0.25">
      <c r="B201" s="178" t="s">
        <v>11172</v>
      </c>
      <c r="C201" s="178" t="s">
        <v>112</v>
      </c>
      <c r="D201" s="178" t="s">
        <v>60</v>
      </c>
      <c r="E201" s="178" t="s">
        <v>61</v>
      </c>
      <c r="F201" s="178" t="s">
        <v>26</v>
      </c>
      <c r="G201" s="1">
        <f>IF(ISNUMBER(Pay_Item_Search_Text),IF(ISNUMBER(IF(FIND(Pay_Item_Search_Text,B201)=1,1, "FALSE")),MAX(G$4:$G200)+1,IF(ISNUMBER(Pay_Item_Search_Text),0,IF(ISNUMBER(SEARCH(Pay_Item_Search_Text,H201)),MAX(G$4:$G200)+1,0))),IF(ISNUMBER(Pay_Item_Search_Text),0,IF(ISNUMBER(SEARCH(Pay_Item_Search_Text,H201)),MAX(G$4:$G200)+1,0)))</f>
        <v>197</v>
      </c>
      <c r="H201" s="1" t="str">
        <f>IF(Table_PayItems[[#This Row],[Description]]="_","_ Unique Item - "&amp;Table_PayItems[[#This Row],[Item]]&amp;" - $"&amp;Table_PayItems[[#This Row],[Unit]],Table_PayItems[[#This Row],[Description]]&amp;" - $"&amp;Table_PayItems[[#This Row],[Unit]])</f>
        <v>_ Unique Item - 8047021 - $Cyd</v>
      </c>
      <c r="I201" s="29" t="str">
        <f>IFERROR(VLOOKUP(ROWS($M$5:M201),Table_PayItems[[Search Key]:[Concentrated Name]],2,FALSE),"")</f>
        <v>_ Unique Item - 8047021 - $Cyd</v>
      </c>
      <c r="J201" s="1"/>
      <c r="K201" s="1"/>
      <c r="L201" s="22">
        <f>IF(ISNUMBER(SEARCH(Pay_Item_Search_Text_2,M201)),MAX($L$4:L200)+1,0)</f>
        <v>197</v>
      </c>
      <c r="M201" s="1" t="str">
        <f>IFERROR(VLOOKUP(ROWS($M$5:M201),Table_PayItems[[Search Key]:[Concentrated Name]],2,FALSE),"")</f>
        <v>_ Unique Item - 8047021 - $Cyd</v>
      </c>
      <c r="N201" s="1" t="str">
        <f>IFERROR(VLOOKUP(ROWS($M$5:N201),$L$5:$M$7000,2,FALSE),"")</f>
        <v>_ Unique Item - 8047021 - $Cyd</v>
      </c>
      <c r="O201" s="1" t="str">
        <f>IFERROR(VLOOKUP(ROWS($O$5:O201),$K$5:$L$7000,2,FALSE),"")</f>
        <v/>
      </c>
    </row>
    <row r="202" spans="2:15" ht="15" customHeight="1" x14ac:dyDescent="0.25">
      <c r="B202" s="178" t="s">
        <v>11173</v>
      </c>
      <c r="C202" s="178" t="s">
        <v>88</v>
      </c>
      <c r="D202" s="178" t="s">
        <v>60</v>
      </c>
      <c r="E202" s="178" t="s">
        <v>61</v>
      </c>
      <c r="F202" s="178" t="s">
        <v>26</v>
      </c>
      <c r="G202" s="1">
        <f>IF(ISNUMBER(Pay_Item_Search_Text),IF(ISNUMBER(IF(FIND(Pay_Item_Search_Text,B202)=1,1, "FALSE")),MAX(G$4:$G201)+1,IF(ISNUMBER(Pay_Item_Search_Text),0,IF(ISNUMBER(SEARCH(Pay_Item_Search_Text,H202)),MAX(G$4:$G201)+1,0))),IF(ISNUMBER(Pay_Item_Search_Text),0,IF(ISNUMBER(SEARCH(Pay_Item_Search_Text,H202)),MAX(G$4:$G201)+1,0)))</f>
        <v>198</v>
      </c>
      <c r="H202" s="1" t="str">
        <f>IF(Table_PayItems[[#This Row],[Description]]="_","_ Unique Item - "&amp;Table_PayItems[[#This Row],[Item]]&amp;" - $"&amp;Table_PayItems[[#This Row],[Unit]],Table_PayItems[[#This Row],[Description]]&amp;" - $"&amp;Table_PayItems[[#This Row],[Unit]])</f>
        <v>_ Unique Item - 8047050 - $Ea</v>
      </c>
      <c r="I202" s="29" t="str">
        <f>IFERROR(VLOOKUP(ROWS($M$5:M202),Table_PayItems[[Search Key]:[Concentrated Name]],2,FALSE),"")</f>
        <v>_ Unique Item - 8047050 - $Ea</v>
      </c>
      <c r="J202" s="1"/>
      <c r="K202" s="1"/>
      <c r="L202" s="22">
        <f>IF(ISNUMBER(SEARCH(Pay_Item_Search_Text_2,M202)),MAX($L$4:L201)+1,0)</f>
        <v>198</v>
      </c>
      <c r="M202" s="1" t="str">
        <f>IFERROR(VLOOKUP(ROWS($M$5:M202),Table_PayItems[[Search Key]:[Concentrated Name]],2,FALSE),"")</f>
        <v>_ Unique Item - 8047050 - $Ea</v>
      </c>
      <c r="N202" s="1" t="str">
        <f>IFERROR(VLOOKUP(ROWS($M$5:N202),$L$5:$M$7000,2,FALSE),"")</f>
        <v>_ Unique Item - 8047050 - $Ea</v>
      </c>
      <c r="O202" s="1" t="str">
        <f>IFERROR(VLOOKUP(ROWS($O$5:O202),$K$5:$L$7000,2,FALSE),"")</f>
        <v/>
      </c>
    </row>
    <row r="203" spans="2:15" ht="15" customHeight="1" x14ac:dyDescent="0.25">
      <c r="B203" s="178" t="s">
        <v>11176</v>
      </c>
      <c r="C203" s="178" t="s">
        <v>104</v>
      </c>
      <c r="D203" s="178" t="s">
        <v>60</v>
      </c>
      <c r="E203" s="178" t="s">
        <v>61</v>
      </c>
      <c r="F203" s="178" t="s">
        <v>26</v>
      </c>
      <c r="G203" s="1">
        <f>IF(ISNUMBER(Pay_Item_Search_Text),IF(ISNUMBER(IF(FIND(Pay_Item_Search_Text,B203)=1,1, "FALSE")),MAX(G$4:$G202)+1,IF(ISNUMBER(Pay_Item_Search_Text),0,IF(ISNUMBER(SEARCH(Pay_Item_Search_Text,H203)),MAX(G$4:$G202)+1,0))),IF(ISNUMBER(Pay_Item_Search_Text),0,IF(ISNUMBER(SEARCH(Pay_Item_Search_Text,H203)),MAX(G$4:$G202)+1,0)))</f>
        <v>199</v>
      </c>
      <c r="H203" s="1" t="str">
        <f>IF(Table_PayItems[[#This Row],[Description]]="_","_ Unique Item - "&amp;Table_PayItems[[#This Row],[Item]]&amp;" - $"&amp;Table_PayItems[[#This Row],[Unit]],Table_PayItems[[#This Row],[Description]]&amp;" - $"&amp;Table_PayItems[[#This Row],[Unit]])</f>
        <v>_ Unique Item - 8057001 - $Ft</v>
      </c>
      <c r="I203" s="29" t="str">
        <f>IFERROR(VLOOKUP(ROWS($M$5:M203),Table_PayItems[[Search Key]:[Concentrated Name]],2,FALSE),"")</f>
        <v>_ Unique Item - 8057001 - $Ft</v>
      </c>
      <c r="J203" s="1"/>
      <c r="K203" s="1"/>
      <c r="L203" s="22">
        <f>IF(ISNUMBER(SEARCH(Pay_Item_Search_Text_2,M203)),MAX($L$4:L202)+1,0)</f>
        <v>199</v>
      </c>
      <c r="M203" s="1" t="str">
        <f>IFERROR(VLOOKUP(ROWS($M$5:M203),Table_PayItems[[Search Key]:[Concentrated Name]],2,FALSE),"")</f>
        <v>_ Unique Item - 8057001 - $Ft</v>
      </c>
      <c r="N203" s="1" t="str">
        <f>IFERROR(VLOOKUP(ROWS($M$5:N203),$L$5:$M$7000,2,FALSE),"")</f>
        <v>_ Unique Item - 8057001 - $Ft</v>
      </c>
      <c r="O203" s="1" t="str">
        <f>IFERROR(VLOOKUP(ROWS($O$5:O203),$K$5:$L$7000,2,FALSE),"")</f>
        <v/>
      </c>
    </row>
    <row r="204" spans="2:15" ht="15" customHeight="1" x14ac:dyDescent="0.25">
      <c r="B204" s="178" t="s">
        <v>11182</v>
      </c>
      <c r="C204" s="178" t="s">
        <v>104</v>
      </c>
      <c r="D204" s="178" t="s">
        <v>60</v>
      </c>
      <c r="E204" s="178" t="s">
        <v>61</v>
      </c>
      <c r="F204" s="178" t="s">
        <v>26</v>
      </c>
      <c r="G204" s="1">
        <f>IF(ISNUMBER(Pay_Item_Search_Text),IF(ISNUMBER(IF(FIND(Pay_Item_Search_Text,B204)=1,1, "FALSE")),MAX(G$4:$G203)+1,IF(ISNUMBER(Pay_Item_Search_Text),0,IF(ISNUMBER(SEARCH(Pay_Item_Search_Text,H204)),MAX(G$4:$G203)+1,0))),IF(ISNUMBER(Pay_Item_Search_Text),0,IF(ISNUMBER(SEARCH(Pay_Item_Search_Text,H204)),MAX(G$4:$G203)+1,0)))</f>
        <v>200</v>
      </c>
      <c r="H204" s="1" t="str">
        <f>IF(Table_PayItems[[#This Row],[Description]]="_","_ Unique Item - "&amp;Table_PayItems[[#This Row],[Item]]&amp;" - $"&amp;Table_PayItems[[#This Row],[Unit]],Table_PayItems[[#This Row],[Description]]&amp;" - $"&amp;Table_PayItems[[#This Row],[Unit]])</f>
        <v>_ Unique Item - 8067001 - $Ft</v>
      </c>
      <c r="I204" s="29" t="str">
        <f>IFERROR(VLOOKUP(ROWS($M$5:M204),Table_PayItems[[Search Key]:[Concentrated Name]],2,FALSE),"")</f>
        <v>_ Unique Item - 8067001 - $Ft</v>
      </c>
      <c r="J204" s="1"/>
      <c r="K204" s="1"/>
      <c r="L204" s="22">
        <f>IF(ISNUMBER(SEARCH(Pay_Item_Search_Text_2,M204)),MAX($L$4:L203)+1,0)</f>
        <v>200</v>
      </c>
      <c r="M204" s="1" t="str">
        <f>IFERROR(VLOOKUP(ROWS($M$5:M204),Table_PayItems[[Search Key]:[Concentrated Name]],2,FALSE),"")</f>
        <v>_ Unique Item - 8067001 - $Ft</v>
      </c>
      <c r="N204" s="1" t="str">
        <f>IFERROR(VLOOKUP(ROWS($M$5:N204),$L$5:$M$7000,2,FALSE),"")</f>
        <v>_ Unique Item - 8067001 - $Ft</v>
      </c>
      <c r="O204" s="1" t="str">
        <f>IFERROR(VLOOKUP(ROWS($O$5:O204),$K$5:$L$7000,2,FALSE),"")</f>
        <v/>
      </c>
    </row>
    <row r="205" spans="2:15" ht="15" customHeight="1" x14ac:dyDescent="0.25">
      <c r="B205" s="178" t="s">
        <v>11183</v>
      </c>
      <c r="C205" s="178" t="s">
        <v>123</v>
      </c>
      <c r="D205" s="178" t="s">
        <v>60</v>
      </c>
      <c r="E205" s="178" t="s">
        <v>61</v>
      </c>
      <c r="F205" s="178" t="s">
        <v>26</v>
      </c>
      <c r="G205" s="1">
        <f>IF(ISNUMBER(Pay_Item_Search_Text),IF(ISNUMBER(IF(FIND(Pay_Item_Search_Text,B205)=1,1, "FALSE")),MAX(G$4:$G204)+1,IF(ISNUMBER(Pay_Item_Search_Text),0,IF(ISNUMBER(SEARCH(Pay_Item_Search_Text,H205)),MAX(G$4:$G204)+1,0))),IF(ISNUMBER(Pay_Item_Search_Text),0,IF(ISNUMBER(SEARCH(Pay_Item_Search_Text,H205)),MAX(G$4:$G204)+1,0)))</f>
        <v>201</v>
      </c>
      <c r="H205" s="1" t="str">
        <f>IF(Table_PayItems[[#This Row],[Description]]="_","_ Unique Item - "&amp;Table_PayItems[[#This Row],[Item]]&amp;" - $"&amp;Table_PayItems[[#This Row],[Unit]],Table_PayItems[[#This Row],[Description]]&amp;" - $"&amp;Table_PayItems[[#This Row],[Unit]])</f>
        <v>_ Unique Item - 8067011 - $Syd</v>
      </c>
      <c r="I205" s="29" t="str">
        <f>IFERROR(VLOOKUP(ROWS($M$5:M205),Table_PayItems[[Search Key]:[Concentrated Name]],2,FALSE),"")</f>
        <v>_ Unique Item - 8067011 - $Syd</v>
      </c>
      <c r="J205" s="1"/>
      <c r="K205" s="1"/>
      <c r="L205" s="22">
        <f>IF(ISNUMBER(SEARCH(Pay_Item_Search_Text_2,M205)),MAX($L$4:L204)+1,0)</f>
        <v>201</v>
      </c>
      <c r="M205" s="1" t="str">
        <f>IFERROR(VLOOKUP(ROWS($M$5:M205),Table_PayItems[[Search Key]:[Concentrated Name]],2,FALSE),"")</f>
        <v>_ Unique Item - 8067011 - $Syd</v>
      </c>
      <c r="N205" s="1" t="str">
        <f>IFERROR(VLOOKUP(ROWS($M$5:N205),$L$5:$M$7000,2,FALSE),"")</f>
        <v>_ Unique Item - 8067011 - $Syd</v>
      </c>
      <c r="O205" s="1" t="str">
        <f>IFERROR(VLOOKUP(ROWS($O$5:O205),$K$5:$L$7000,2,FALSE),"")</f>
        <v/>
      </c>
    </row>
    <row r="206" spans="2:15" ht="15" customHeight="1" x14ac:dyDescent="0.25">
      <c r="B206" s="178" t="s">
        <v>11184</v>
      </c>
      <c r="C206" s="178" t="s">
        <v>112</v>
      </c>
      <c r="D206" s="178" t="s">
        <v>60</v>
      </c>
      <c r="E206" s="178" t="s">
        <v>61</v>
      </c>
      <c r="F206" s="178" t="s">
        <v>26</v>
      </c>
      <c r="G206" s="1">
        <f>IF(ISNUMBER(Pay_Item_Search_Text),IF(ISNUMBER(IF(FIND(Pay_Item_Search_Text,B206)=1,1, "FALSE")),MAX(G$4:$G205)+1,IF(ISNUMBER(Pay_Item_Search_Text),0,IF(ISNUMBER(SEARCH(Pay_Item_Search_Text,H206)),MAX(G$4:$G205)+1,0))),IF(ISNUMBER(Pay_Item_Search_Text),0,IF(ISNUMBER(SEARCH(Pay_Item_Search_Text,H206)),MAX(G$4:$G205)+1,0)))</f>
        <v>202</v>
      </c>
      <c r="H206" s="1" t="str">
        <f>IF(Table_PayItems[[#This Row],[Description]]="_","_ Unique Item - "&amp;Table_PayItems[[#This Row],[Item]]&amp;" - $"&amp;Table_PayItems[[#This Row],[Unit]],Table_PayItems[[#This Row],[Description]]&amp;" - $"&amp;Table_PayItems[[#This Row],[Unit]])</f>
        <v>_ Unique Item - 8067021 - $Cyd</v>
      </c>
      <c r="I206" s="29" t="str">
        <f>IFERROR(VLOOKUP(ROWS($M$5:M206),Table_PayItems[[Search Key]:[Concentrated Name]],2,FALSE),"")</f>
        <v>_ Unique Item - 8067021 - $Cyd</v>
      </c>
      <c r="J206" s="1"/>
      <c r="K206" s="1"/>
      <c r="L206" s="22">
        <f>IF(ISNUMBER(SEARCH(Pay_Item_Search_Text_2,M206)),MAX($L$4:L205)+1,0)</f>
        <v>202</v>
      </c>
      <c r="M206" s="1" t="str">
        <f>IFERROR(VLOOKUP(ROWS($M$5:M206),Table_PayItems[[Search Key]:[Concentrated Name]],2,FALSE),"")</f>
        <v>_ Unique Item - 8067021 - $Cyd</v>
      </c>
      <c r="N206" s="1" t="str">
        <f>IFERROR(VLOOKUP(ROWS($M$5:N206),$L$5:$M$7000,2,FALSE),"")</f>
        <v>_ Unique Item - 8067021 - $Cyd</v>
      </c>
      <c r="O206" s="1" t="str">
        <f>IFERROR(VLOOKUP(ROWS($O$5:O206),$K$5:$L$7000,2,FALSE),"")</f>
        <v/>
      </c>
    </row>
    <row r="207" spans="2:15" ht="15" customHeight="1" x14ac:dyDescent="0.25">
      <c r="B207" s="178" t="s">
        <v>11185</v>
      </c>
      <c r="C207" s="178" t="s">
        <v>189</v>
      </c>
      <c r="D207" s="178" t="s">
        <v>60</v>
      </c>
      <c r="E207" s="178" t="s">
        <v>61</v>
      </c>
      <c r="F207" s="178" t="s">
        <v>26</v>
      </c>
      <c r="G207" s="1">
        <f>IF(ISNUMBER(Pay_Item_Search_Text),IF(ISNUMBER(IF(FIND(Pay_Item_Search_Text,B207)=1,1, "FALSE")),MAX(G$4:$G206)+1,IF(ISNUMBER(Pay_Item_Search_Text),0,IF(ISNUMBER(SEARCH(Pay_Item_Search_Text,H207)),MAX(G$4:$G206)+1,0))),IF(ISNUMBER(Pay_Item_Search_Text),0,IF(ISNUMBER(SEARCH(Pay_Item_Search_Text,H207)),MAX(G$4:$G206)+1,0)))</f>
        <v>203</v>
      </c>
      <c r="H207" s="1" t="str">
        <f>IF(Table_PayItems[[#This Row],[Description]]="_","_ Unique Item - "&amp;Table_PayItems[[#This Row],[Item]]&amp;" - $"&amp;Table_PayItems[[#This Row],[Unit]],Table_PayItems[[#This Row],[Description]]&amp;" - $"&amp;Table_PayItems[[#This Row],[Unit]])</f>
        <v>_ Unique Item - 8067031 - $Ton</v>
      </c>
      <c r="I207" s="29" t="str">
        <f>IFERROR(VLOOKUP(ROWS($M$5:M207),Table_PayItems[[Search Key]:[Concentrated Name]],2,FALSE),"")</f>
        <v>_ Unique Item - 8067031 - $Ton</v>
      </c>
      <c r="J207" s="1"/>
      <c r="K207" s="1"/>
      <c r="L207" s="22">
        <f>IF(ISNUMBER(SEARCH(Pay_Item_Search_Text_2,M207)),MAX($L$4:L206)+1,0)</f>
        <v>203</v>
      </c>
      <c r="M207" s="1" t="str">
        <f>IFERROR(VLOOKUP(ROWS($M$5:M207),Table_PayItems[[Search Key]:[Concentrated Name]],2,FALSE),"")</f>
        <v>_ Unique Item - 8067031 - $Ton</v>
      </c>
      <c r="N207" s="1" t="str">
        <f>IFERROR(VLOOKUP(ROWS($M$5:N207),$L$5:$M$7000,2,FALSE),"")</f>
        <v>_ Unique Item - 8067031 - $Ton</v>
      </c>
      <c r="O207" s="1" t="str">
        <f>IFERROR(VLOOKUP(ROWS($O$5:O207),$K$5:$L$7000,2,FALSE),"")</f>
        <v/>
      </c>
    </row>
    <row r="208" spans="2:15" ht="15" customHeight="1" x14ac:dyDescent="0.25">
      <c r="B208" s="178" t="s">
        <v>11300</v>
      </c>
      <c r="C208" s="178" t="s">
        <v>104</v>
      </c>
      <c r="D208" s="178" t="s">
        <v>60</v>
      </c>
      <c r="E208" s="178" t="s">
        <v>61</v>
      </c>
      <c r="F208" s="178" t="s">
        <v>26</v>
      </c>
      <c r="G208" s="1">
        <f>IF(ISNUMBER(Pay_Item_Search_Text),IF(ISNUMBER(IF(FIND(Pay_Item_Search_Text,B208)=1,1, "FALSE")),MAX(G$4:$G207)+1,IF(ISNUMBER(Pay_Item_Search_Text),0,IF(ISNUMBER(SEARCH(Pay_Item_Search_Text,H208)),MAX(G$4:$G207)+1,0))),IF(ISNUMBER(Pay_Item_Search_Text),0,IF(ISNUMBER(SEARCH(Pay_Item_Search_Text,H208)),MAX(G$4:$G207)+1,0)))</f>
        <v>204</v>
      </c>
      <c r="H208" s="1" t="str">
        <f>IF(Table_PayItems[[#This Row],[Description]]="_","_ Unique Item - "&amp;Table_PayItems[[#This Row],[Item]]&amp;" - $"&amp;Table_PayItems[[#This Row],[Unit]],Table_PayItems[[#This Row],[Description]]&amp;" - $"&amp;Table_PayItems[[#This Row],[Unit]])</f>
        <v>_ Unique Item - 8077001 - $Ft</v>
      </c>
      <c r="I208" s="29" t="str">
        <f>IFERROR(VLOOKUP(ROWS($M$5:M208),Table_PayItems[[Search Key]:[Concentrated Name]],2,FALSE),"")</f>
        <v>_ Unique Item - 8077001 - $Ft</v>
      </c>
      <c r="J208" s="1"/>
      <c r="K208" s="1"/>
      <c r="L208" s="22">
        <f>IF(ISNUMBER(SEARCH(Pay_Item_Search_Text_2,M208)),MAX($L$4:L207)+1,0)</f>
        <v>204</v>
      </c>
      <c r="M208" s="1" t="str">
        <f>IFERROR(VLOOKUP(ROWS($M$5:M208),Table_PayItems[[Search Key]:[Concentrated Name]],2,FALSE),"")</f>
        <v>_ Unique Item - 8077001 - $Ft</v>
      </c>
      <c r="N208" s="1" t="str">
        <f>IFERROR(VLOOKUP(ROWS($M$5:N208),$L$5:$M$7000,2,FALSE),"")</f>
        <v>_ Unique Item - 8077001 - $Ft</v>
      </c>
      <c r="O208" s="1" t="str">
        <f>IFERROR(VLOOKUP(ROWS($O$5:O208),$K$5:$L$7000,2,FALSE),"")</f>
        <v/>
      </c>
    </row>
    <row r="209" spans="2:15" ht="15" customHeight="1" x14ac:dyDescent="0.25">
      <c r="B209" s="178" t="s">
        <v>11301</v>
      </c>
      <c r="C209" s="178" t="s">
        <v>88</v>
      </c>
      <c r="D209" s="178" t="s">
        <v>60</v>
      </c>
      <c r="E209" s="178" t="s">
        <v>61</v>
      </c>
      <c r="F209" s="178" t="s">
        <v>26</v>
      </c>
      <c r="G209" s="1">
        <f>IF(ISNUMBER(Pay_Item_Search_Text),IF(ISNUMBER(IF(FIND(Pay_Item_Search_Text,B209)=1,1, "FALSE")),MAX(G$4:$G208)+1,IF(ISNUMBER(Pay_Item_Search_Text),0,IF(ISNUMBER(SEARCH(Pay_Item_Search_Text,H209)),MAX(G$4:$G208)+1,0))),IF(ISNUMBER(Pay_Item_Search_Text),0,IF(ISNUMBER(SEARCH(Pay_Item_Search_Text,H209)),MAX(G$4:$G208)+1,0)))</f>
        <v>205</v>
      </c>
      <c r="H209" s="1" t="str">
        <f>IF(Table_PayItems[[#This Row],[Description]]="_","_ Unique Item - "&amp;Table_PayItems[[#This Row],[Item]]&amp;" - $"&amp;Table_PayItems[[#This Row],[Unit]],Table_PayItems[[#This Row],[Description]]&amp;" - $"&amp;Table_PayItems[[#This Row],[Unit]])</f>
        <v>_ Unique Item - 8077050 - $Ea</v>
      </c>
      <c r="I209" s="29" t="str">
        <f>IFERROR(VLOOKUP(ROWS($M$5:M209),Table_PayItems[[Search Key]:[Concentrated Name]],2,FALSE),"")</f>
        <v>_ Unique Item - 8077050 - $Ea</v>
      </c>
      <c r="J209" s="1"/>
      <c r="K209" s="1"/>
      <c r="L209" s="22">
        <f>IF(ISNUMBER(SEARCH(Pay_Item_Search_Text_2,M209)),MAX($L$4:L208)+1,0)</f>
        <v>205</v>
      </c>
      <c r="M209" s="1" t="str">
        <f>IFERROR(VLOOKUP(ROWS($M$5:M209),Table_PayItems[[Search Key]:[Concentrated Name]],2,FALSE),"")</f>
        <v>_ Unique Item - 8077050 - $Ea</v>
      </c>
      <c r="N209" s="1" t="str">
        <f>IFERROR(VLOOKUP(ROWS($M$5:N209),$L$5:$M$7000,2,FALSE),"")</f>
        <v>_ Unique Item - 8077050 - $Ea</v>
      </c>
      <c r="O209" s="1" t="str">
        <f>IFERROR(VLOOKUP(ROWS($O$5:O209),$K$5:$L$7000,2,FALSE),"")</f>
        <v/>
      </c>
    </row>
    <row r="210" spans="2:15" ht="15" customHeight="1" x14ac:dyDescent="0.25">
      <c r="B210" s="178" t="s">
        <v>11380</v>
      </c>
      <c r="C210" s="178" t="s">
        <v>104</v>
      </c>
      <c r="D210" s="178" t="s">
        <v>60</v>
      </c>
      <c r="E210" s="178" t="s">
        <v>61</v>
      </c>
      <c r="F210" s="178" t="s">
        <v>26</v>
      </c>
      <c r="G210" s="1">
        <f>IF(ISNUMBER(Pay_Item_Search_Text),IF(ISNUMBER(IF(FIND(Pay_Item_Search_Text,B210)=1,1, "FALSE")),MAX(G$4:$G209)+1,IF(ISNUMBER(Pay_Item_Search_Text),0,IF(ISNUMBER(SEARCH(Pay_Item_Search_Text,H210)),MAX(G$4:$G209)+1,0))),IF(ISNUMBER(Pay_Item_Search_Text),0,IF(ISNUMBER(SEARCH(Pay_Item_Search_Text,H210)),MAX(G$4:$G209)+1,0)))</f>
        <v>206</v>
      </c>
      <c r="H210" s="1" t="str">
        <f>IF(Table_PayItems[[#This Row],[Description]]="_","_ Unique Item - "&amp;Table_PayItems[[#This Row],[Item]]&amp;" - $"&amp;Table_PayItems[[#This Row],[Unit]],Table_PayItems[[#This Row],[Description]]&amp;" - $"&amp;Table_PayItems[[#This Row],[Unit]])</f>
        <v>_ Unique Item - 8087001 - $Ft</v>
      </c>
      <c r="I210" s="29" t="str">
        <f>IFERROR(VLOOKUP(ROWS($M$5:M210),Table_PayItems[[Search Key]:[Concentrated Name]],2,FALSE),"")</f>
        <v>_ Unique Item - 8087001 - $Ft</v>
      </c>
      <c r="J210" s="1"/>
      <c r="K210" s="1"/>
      <c r="L210" s="22">
        <f>IF(ISNUMBER(SEARCH(Pay_Item_Search_Text_2,M210)),MAX($L$4:L209)+1,0)</f>
        <v>206</v>
      </c>
      <c r="M210" s="1" t="str">
        <f>IFERROR(VLOOKUP(ROWS($M$5:M210),Table_PayItems[[Search Key]:[Concentrated Name]],2,FALSE),"")</f>
        <v>_ Unique Item - 8087001 - $Ft</v>
      </c>
      <c r="N210" s="1" t="str">
        <f>IFERROR(VLOOKUP(ROWS($M$5:N210),$L$5:$M$7000,2,FALSE),"")</f>
        <v>_ Unique Item - 8087001 - $Ft</v>
      </c>
      <c r="O210" s="1" t="str">
        <f>IFERROR(VLOOKUP(ROWS($O$5:O210),$K$5:$L$7000,2,FALSE),"")</f>
        <v/>
      </c>
    </row>
    <row r="211" spans="2:15" ht="15" customHeight="1" x14ac:dyDescent="0.25">
      <c r="B211" s="178" t="s">
        <v>11381</v>
      </c>
      <c r="C211" s="178" t="s">
        <v>132</v>
      </c>
      <c r="D211" s="178" t="s">
        <v>60</v>
      </c>
      <c r="E211" s="178" t="s">
        <v>61</v>
      </c>
      <c r="F211" s="178" t="s">
        <v>26</v>
      </c>
      <c r="G211" s="1">
        <f>IF(ISNUMBER(Pay_Item_Search_Text),IF(ISNUMBER(IF(FIND(Pay_Item_Search_Text,B211)=1,1, "FALSE")),MAX(G$4:$G210)+1,IF(ISNUMBER(Pay_Item_Search_Text),0,IF(ISNUMBER(SEARCH(Pay_Item_Search_Text,H211)),MAX(G$4:$G210)+1,0))),IF(ISNUMBER(Pay_Item_Search_Text),0,IF(ISNUMBER(SEARCH(Pay_Item_Search_Text,H211)),MAX(G$4:$G210)+1,0)))</f>
        <v>207</v>
      </c>
      <c r="H211" s="1" t="str">
        <f>IF(Table_PayItems[[#This Row],[Description]]="_","_ Unique Item - "&amp;Table_PayItems[[#This Row],[Item]]&amp;" - $"&amp;Table_PayItems[[#This Row],[Unit]],Table_PayItems[[#This Row],[Description]]&amp;" - $"&amp;Table_PayItems[[#This Row],[Unit]])</f>
        <v>_ Unique Item - 8087010 - $Sft</v>
      </c>
      <c r="I211" s="29" t="str">
        <f>IFERROR(VLOOKUP(ROWS($M$5:M211),Table_PayItems[[Search Key]:[Concentrated Name]],2,FALSE),"")</f>
        <v>_ Unique Item - 8087010 - $Sft</v>
      </c>
      <c r="J211" s="1"/>
      <c r="K211" s="1"/>
      <c r="L211" s="22">
        <f>IF(ISNUMBER(SEARCH(Pay_Item_Search_Text_2,M211)),MAX($L$4:L210)+1,0)</f>
        <v>207</v>
      </c>
      <c r="M211" s="1" t="str">
        <f>IFERROR(VLOOKUP(ROWS($M$5:M211),Table_PayItems[[Search Key]:[Concentrated Name]],2,FALSE),"")</f>
        <v>_ Unique Item - 8087010 - $Sft</v>
      </c>
      <c r="N211" s="1" t="str">
        <f>IFERROR(VLOOKUP(ROWS($M$5:N211),$L$5:$M$7000,2,FALSE),"")</f>
        <v>_ Unique Item - 8087010 - $Sft</v>
      </c>
      <c r="O211" s="1" t="str">
        <f>IFERROR(VLOOKUP(ROWS($O$5:O211),$K$5:$L$7000,2,FALSE),"")</f>
        <v/>
      </c>
    </row>
    <row r="212" spans="2:15" ht="15" customHeight="1" x14ac:dyDescent="0.25">
      <c r="B212" s="178" t="s">
        <v>11382</v>
      </c>
      <c r="C212" s="178" t="s">
        <v>88</v>
      </c>
      <c r="D212" s="178" t="s">
        <v>60</v>
      </c>
      <c r="E212" s="178" t="s">
        <v>61</v>
      </c>
      <c r="F212" s="178" t="s">
        <v>26</v>
      </c>
      <c r="G212" s="1">
        <f>IF(ISNUMBER(Pay_Item_Search_Text),IF(ISNUMBER(IF(FIND(Pay_Item_Search_Text,B212)=1,1, "FALSE")),MAX(G$4:$G211)+1,IF(ISNUMBER(Pay_Item_Search_Text),0,IF(ISNUMBER(SEARCH(Pay_Item_Search_Text,H212)),MAX(G$4:$G211)+1,0))),IF(ISNUMBER(Pay_Item_Search_Text),0,IF(ISNUMBER(SEARCH(Pay_Item_Search_Text,H212)),MAX(G$4:$G211)+1,0)))</f>
        <v>208</v>
      </c>
      <c r="H212" s="1" t="str">
        <f>IF(Table_PayItems[[#This Row],[Description]]="_","_ Unique Item - "&amp;Table_PayItems[[#This Row],[Item]]&amp;" - $"&amp;Table_PayItems[[#This Row],[Unit]],Table_PayItems[[#This Row],[Description]]&amp;" - $"&amp;Table_PayItems[[#This Row],[Unit]])</f>
        <v>_ Unique Item - 8087050 - $Ea</v>
      </c>
      <c r="I212" s="29" t="str">
        <f>IFERROR(VLOOKUP(ROWS($M$5:M212),Table_PayItems[[Search Key]:[Concentrated Name]],2,FALSE),"")</f>
        <v>_ Unique Item - 8087050 - $Ea</v>
      </c>
      <c r="J212" s="1"/>
      <c r="K212" s="1"/>
      <c r="L212" s="22">
        <f>IF(ISNUMBER(SEARCH(Pay_Item_Search_Text_2,M212)),MAX($L$4:L211)+1,0)</f>
        <v>208</v>
      </c>
      <c r="M212" s="1" t="str">
        <f>IFERROR(VLOOKUP(ROWS($M$5:M212),Table_PayItems[[Search Key]:[Concentrated Name]],2,FALSE),"")</f>
        <v>_ Unique Item - 8087050 - $Ea</v>
      </c>
      <c r="N212" s="1" t="str">
        <f>IFERROR(VLOOKUP(ROWS($M$5:N212),$L$5:$M$7000,2,FALSE),"")</f>
        <v>_ Unique Item - 8087050 - $Ea</v>
      </c>
      <c r="O212" s="1" t="str">
        <f>IFERROR(VLOOKUP(ROWS($O$5:O212),$K$5:$L$7000,2,FALSE),"")</f>
        <v/>
      </c>
    </row>
    <row r="213" spans="2:15" ht="15" customHeight="1" x14ac:dyDescent="0.25">
      <c r="B213" s="178" t="s">
        <v>11387</v>
      </c>
      <c r="C213" s="178" t="s">
        <v>3308</v>
      </c>
      <c r="D213" s="178" t="s">
        <v>60</v>
      </c>
      <c r="E213" s="178" t="s">
        <v>61</v>
      </c>
      <c r="F213" s="178" t="s">
        <v>26</v>
      </c>
      <c r="G213" s="1">
        <f>IF(ISNUMBER(Pay_Item_Search_Text),IF(ISNUMBER(IF(FIND(Pay_Item_Search_Text,B213)=1,1, "FALSE")),MAX(G$4:$G212)+1,IF(ISNUMBER(Pay_Item_Search_Text),0,IF(ISNUMBER(SEARCH(Pay_Item_Search_Text,H213)),MAX(G$4:$G212)+1,0))),IF(ISNUMBER(Pay_Item_Search_Text),0,IF(ISNUMBER(SEARCH(Pay_Item_Search_Text,H213)),MAX(G$4:$G212)+1,0)))</f>
        <v>209</v>
      </c>
      <c r="H213" s="1" t="str">
        <f>IF(Table_PayItems[[#This Row],[Description]]="_","_ Unique Item - "&amp;Table_PayItems[[#This Row],[Item]]&amp;" - $"&amp;Table_PayItems[[#This Row],[Unit]],Table_PayItems[[#This Row],[Description]]&amp;" - $"&amp;Table_PayItems[[#This Row],[Unit]])</f>
        <v>_ Unique Item - 8097043 - $Mo</v>
      </c>
      <c r="I213" s="29" t="str">
        <f>IFERROR(VLOOKUP(ROWS($M$5:M213),Table_PayItems[[Search Key]:[Concentrated Name]],2,FALSE),"")</f>
        <v>_ Unique Item - 8097043 - $Mo</v>
      </c>
      <c r="J213" s="1"/>
      <c r="K213" s="1"/>
      <c r="L213" s="22">
        <f>IF(ISNUMBER(SEARCH(Pay_Item_Search_Text_2,M213)),MAX($L$4:L212)+1,0)</f>
        <v>209</v>
      </c>
      <c r="M213" s="1" t="str">
        <f>IFERROR(VLOOKUP(ROWS($M$5:M213),Table_PayItems[[Search Key]:[Concentrated Name]],2,FALSE),"")</f>
        <v>_ Unique Item - 8097043 - $Mo</v>
      </c>
      <c r="N213" s="1" t="str">
        <f>IFERROR(VLOOKUP(ROWS($M$5:N213),$L$5:$M$7000,2,FALSE),"")</f>
        <v>_ Unique Item - 8097043 - $Mo</v>
      </c>
      <c r="O213" s="1" t="str">
        <f>IFERROR(VLOOKUP(ROWS($O$5:O213),$K$5:$L$7000,2,FALSE),"")</f>
        <v/>
      </c>
    </row>
    <row r="214" spans="2:15" ht="15" customHeight="1" x14ac:dyDescent="0.25">
      <c r="B214" s="178" t="s">
        <v>11388</v>
      </c>
      <c r="C214" s="178" t="s">
        <v>57</v>
      </c>
      <c r="D214" s="178" t="s">
        <v>60</v>
      </c>
      <c r="E214" s="178" t="s">
        <v>61</v>
      </c>
      <c r="F214" s="178" t="s">
        <v>26</v>
      </c>
      <c r="G214" s="1">
        <f>IF(ISNUMBER(Pay_Item_Search_Text),IF(ISNUMBER(IF(FIND(Pay_Item_Search_Text,B214)=1,1, "FALSE")),MAX(G$4:$G213)+1,IF(ISNUMBER(Pay_Item_Search_Text),0,IF(ISNUMBER(SEARCH(Pay_Item_Search_Text,H214)),MAX(G$4:$G213)+1,0))),IF(ISNUMBER(Pay_Item_Search_Text),0,IF(ISNUMBER(SEARCH(Pay_Item_Search_Text,H214)),MAX(G$4:$G213)+1,0)))</f>
        <v>210</v>
      </c>
      <c r="H214" s="1" t="str">
        <f>IF(Table_PayItems[[#This Row],[Description]]="_","_ Unique Item - "&amp;Table_PayItems[[#This Row],[Item]]&amp;" - $"&amp;Table_PayItems[[#This Row],[Unit]],Table_PayItems[[#This Row],[Description]]&amp;" - $"&amp;Table_PayItems[[#This Row],[Unit]])</f>
        <v>_ Unique Item - 8097060 - $Dlr</v>
      </c>
      <c r="I214" s="29" t="str">
        <f>IFERROR(VLOOKUP(ROWS($M$5:M214),Table_PayItems[[Search Key]:[Concentrated Name]],2,FALSE),"")</f>
        <v>_ Unique Item - 8097060 - $Dlr</v>
      </c>
      <c r="J214" s="1"/>
      <c r="K214" s="1"/>
      <c r="L214" s="22">
        <f>IF(ISNUMBER(SEARCH(Pay_Item_Search_Text_2,M214)),MAX($L$4:L213)+1,0)</f>
        <v>210</v>
      </c>
      <c r="M214" s="1" t="str">
        <f>IFERROR(VLOOKUP(ROWS($M$5:M214),Table_PayItems[[Search Key]:[Concentrated Name]],2,FALSE),"")</f>
        <v>_ Unique Item - 8097060 - $Dlr</v>
      </c>
      <c r="N214" s="1" t="str">
        <f>IFERROR(VLOOKUP(ROWS($M$5:N214),$L$5:$M$7000,2,FALSE),"")</f>
        <v>_ Unique Item - 8097060 - $Dlr</v>
      </c>
      <c r="O214" s="1" t="str">
        <f>IFERROR(VLOOKUP(ROWS($O$5:O214),$K$5:$L$7000,2,FALSE),"")</f>
        <v/>
      </c>
    </row>
    <row r="215" spans="2:15" ht="15" customHeight="1" x14ac:dyDescent="0.25">
      <c r="B215" s="178" t="s">
        <v>11643</v>
      </c>
      <c r="C215" s="178" t="s">
        <v>104</v>
      </c>
      <c r="D215" s="178" t="s">
        <v>60</v>
      </c>
      <c r="E215" s="178" t="s">
        <v>61</v>
      </c>
      <c r="F215" s="178" t="s">
        <v>26</v>
      </c>
      <c r="G215" s="1">
        <f>IF(ISNUMBER(Pay_Item_Search_Text),IF(ISNUMBER(IF(FIND(Pay_Item_Search_Text,B215)=1,1, "FALSE")),MAX(G$4:$G214)+1,IF(ISNUMBER(Pay_Item_Search_Text),0,IF(ISNUMBER(SEARCH(Pay_Item_Search_Text,H215)),MAX(G$4:$G214)+1,0))),IF(ISNUMBER(Pay_Item_Search_Text),0,IF(ISNUMBER(SEARCH(Pay_Item_Search_Text,H215)),MAX(G$4:$G214)+1,0)))</f>
        <v>211</v>
      </c>
      <c r="H215" s="1" t="str">
        <f>IF(Table_PayItems[[#This Row],[Description]]="_","_ Unique Item - "&amp;Table_PayItems[[#This Row],[Item]]&amp;" - $"&amp;Table_PayItems[[#This Row],[Unit]],Table_PayItems[[#This Row],[Description]]&amp;" - $"&amp;Table_PayItems[[#This Row],[Unit]])</f>
        <v>_ Unique Item - 8107001 - $Ft</v>
      </c>
      <c r="I215" s="29" t="str">
        <f>IFERROR(VLOOKUP(ROWS($M$5:M215),Table_PayItems[[Search Key]:[Concentrated Name]],2,FALSE),"")</f>
        <v>_ Unique Item - 8107001 - $Ft</v>
      </c>
      <c r="J215" s="1"/>
      <c r="K215" s="1"/>
      <c r="L215" s="22">
        <f>IF(ISNUMBER(SEARCH(Pay_Item_Search_Text_2,M215)),MAX($L$4:L214)+1,0)</f>
        <v>211</v>
      </c>
      <c r="M215" s="1" t="str">
        <f>IFERROR(VLOOKUP(ROWS($M$5:M215),Table_PayItems[[Search Key]:[Concentrated Name]],2,FALSE),"")</f>
        <v>_ Unique Item - 8107001 - $Ft</v>
      </c>
      <c r="N215" s="1" t="str">
        <f>IFERROR(VLOOKUP(ROWS($M$5:N215),$L$5:$M$7000,2,FALSE),"")</f>
        <v>_ Unique Item - 8107001 - $Ft</v>
      </c>
      <c r="O215" s="1" t="str">
        <f>IFERROR(VLOOKUP(ROWS($O$5:O215),$K$5:$L$7000,2,FALSE),"")</f>
        <v/>
      </c>
    </row>
    <row r="216" spans="2:15" ht="15" customHeight="1" x14ac:dyDescent="0.25">
      <c r="B216" s="178" t="s">
        <v>11644</v>
      </c>
      <c r="C216" s="178" t="s">
        <v>132</v>
      </c>
      <c r="D216" s="178" t="s">
        <v>60</v>
      </c>
      <c r="E216" s="178" t="s">
        <v>61</v>
      </c>
      <c r="F216" s="178" t="s">
        <v>26</v>
      </c>
      <c r="G216" s="1">
        <f>IF(ISNUMBER(Pay_Item_Search_Text),IF(ISNUMBER(IF(FIND(Pay_Item_Search_Text,B216)=1,1, "FALSE")),MAX(G$4:$G215)+1,IF(ISNUMBER(Pay_Item_Search_Text),0,IF(ISNUMBER(SEARCH(Pay_Item_Search_Text,H216)),MAX(G$4:$G215)+1,0))),IF(ISNUMBER(Pay_Item_Search_Text),0,IF(ISNUMBER(SEARCH(Pay_Item_Search_Text,H216)),MAX(G$4:$G215)+1,0)))</f>
        <v>212</v>
      </c>
      <c r="H216" s="1" t="str">
        <f>IF(Table_PayItems[[#This Row],[Description]]="_","_ Unique Item - "&amp;Table_PayItems[[#This Row],[Item]]&amp;" - $"&amp;Table_PayItems[[#This Row],[Unit]],Table_PayItems[[#This Row],[Description]]&amp;" - $"&amp;Table_PayItems[[#This Row],[Unit]])</f>
        <v>_ Unique Item - 8107010 - $Sft</v>
      </c>
      <c r="I216" s="29" t="str">
        <f>IFERROR(VLOOKUP(ROWS($M$5:M216),Table_PayItems[[Search Key]:[Concentrated Name]],2,FALSE),"")</f>
        <v>_ Unique Item - 8107010 - $Sft</v>
      </c>
      <c r="J216" s="1"/>
      <c r="K216" s="1"/>
      <c r="L216" s="22">
        <f>IF(ISNUMBER(SEARCH(Pay_Item_Search_Text_2,M216)),MAX($L$4:L215)+1,0)</f>
        <v>212</v>
      </c>
      <c r="M216" s="1" t="str">
        <f>IFERROR(VLOOKUP(ROWS($M$5:M216),Table_PayItems[[Search Key]:[Concentrated Name]],2,FALSE),"")</f>
        <v>_ Unique Item - 8107010 - $Sft</v>
      </c>
      <c r="N216" s="1" t="str">
        <f>IFERROR(VLOOKUP(ROWS($M$5:N216),$L$5:$M$7000,2,FALSE),"")</f>
        <v>_ Unique Item - 8107010 - $Sft</v>
      </c>
      <c r="O216" s="1" t="str">
        <f>IFERROR(VLOOKUP(ROWS($O$5:O216),$K$5:$L$7000,2,FALSE),"")</f>
        <v/>
      </c>
    </row>
    <row r="217" spans="2:15" ht="15" customHeight="1" x14ac:dyDescent="0.25">
      <c r="B217" s="178" t="s">
        <v>11645</v>
      </c>
      <c r="C217" s="178" t="s">
        <v>88</v>
      </c>
      <c r="D217" s="178" t="s">
        <v>60</v>
      </c>
      <c r="E217" s="178" t="s">
        <v>61</v>
      </c>
      <c r="F217" s="178" t="s">
        <v>26</v>
      </c>
      <c r="G217" s="1">
        <f>IF(ISNUMBER(Pay_Item_Search_Text),IF(ISNUMBER(IF(FIND(Pay_Item_Search_Text,B217)=1,1, "FALSE")),MAX(G$4:$G216)+1,IF(ISNUMBER(Pay_Item_Search_Text),0,IF(ISNUMBER(SEARCH(Pay_Item_Search_Text,H217)),MAX(G$4:$G216)+1,0))),IF(ISNUMBER(Pay_Item_Search_Text),0,IF(ISNUMBER(SEARCH(Pay_Item_Search_Text,H217)),MAX(G$4:$G216)+1,0)))</f>
        <v>213</v>
      </c>
      <c r="H217" s="1" t="str">
        <f>IF(Table_PayItems[[#This Row],[Description]]="_","_ Unique Item - "&amp;Table_PayItems[[#This Row],[Item]]&amp;" - $"&amp;Table_PayItems[[#This Row],[Unit]],Table_PayItems[[#This Row],[Description]]&amp;" - $"&amp;Table_PayItems[[#This Row],[Unit]])</f>
        <v>_ Unique Item - 8107050 - $Ea</v>
      </c>
      <c r="I217" s="29" t="str">
        <f>IFERROR(VLOOKUP(ROWS($M$5:M217),Table_PayItems[[Search Key]:[Concentrated Name]],2,FALSE),"")</f>
        <v>_ Unique Item - 8107050 - $Ea</v>
      </c>
      <c r="J217" s="1"/>
      <c r="K217" s="1"/>
      <c r="L217" s="22">
        <f>IF(ISNUMBER(SEARCH(Pay_Item_Search_Text_2,M217)),MAX($L$4:L216)+1,0)</f>
        <v>213</v>
      </c>
      <c r="M217" s="1" t="str">
        <f>IFERROR(VLOOKUP(ROWS($M$5:M217),Table_PayItems[[Search Key]:[Concentrated Name]],2,FALSE),"")</f>
        <v>_ Unique Item - 8107050 - $Ea</v>
      </c>
      <c r="N217" s="1" t="str">
        <f>IFERROR(VLOOKUP(ROWS($M$5:N217),$L$5:$M$7000,2,FALSE),"")</f>
        <v>_ Unique Item - 8107050 - $Ea</v>
      </c>
      <c r="O217" s="1" t="str">
        <f>IFERROR(VLOOKUP(ROWS($O$5:O217),$K$5:$L$7000,2,FALSE),"")</f>
        <v/>
      </c>
    </row>
    <row r="218" spans="2:15" ht="15" customHeight="1" x14ac:dyDescent="0.25">
      <c r="B218" s="178" t="s">
        <v>11646</v>
      </c>
      <c r="C218" s="178" t="s">
        <v>16</v>
      </c>
      <c r="D218" s="178" t="s">
        <v>60</v>
      </c>
      <c r="E218" s="178" t="s">
        <v>61</v>
      </c>
      <c r="F218" s="178" t="s">
        <v>26</v>
      </c>
      <c r="G218" s="1">
        <f>IF(ISNUMBER(Pay_Item_Search_Text),IF(ISNUMBER(IF(FIND(Pay_Item_Search_Text,B218)=1,1, "FALSE")),MAX(G$4:$G217)+1,IF(ISNUMBER(Pay_Item_Search_Text),0,IF(ISNUMBER(SEARCH(Pay_Item_Search_Text,H218)),MAX(G$4:$G217)+1,0))),IF(ISNUMBER(Pay_Item_Search_Text),0,IF(ISNUMBER(SEARCH(Pay_Item_Search_Text,H218)),MAX(G$4:$G217)+1,0)))</f>
        <v>214</v>
      </c>
      <c r="H218" s="1" t="str">
        <f>IF(Table_PayItems[[#This Row],[Description]]="_","_ Unique Item - "&amp;Table_PayItems[[#This Row],[Item]]&amp;" - $"&amp;Table_PayItems[[#This Row],[Unit]],Table_PayItems[[#This Row],[Description]]&amp;" - $"&amp;Table_PayItems[[#This Row],[Unit]])</f>
        <v>_ Unique Item - 8107051 - $LSUM</v>
      </c>
      <c r="I218" s="29" t="str">
        <f>IFERROR(VLOOKUP(ROWS($M$5:M218),Table_PayItems[[Search Key]:[Concentrated Name]],2,FALSE),"")</f>
        <v>_ Unique Item - 8107051 - $LSUM</v>
      </c>
      <c r="J218" s="1"/>
      <c r="K218" s="1"/>
      <c r="L218" s="22">
        <f>IF(ISNUMBER(SEARCH(Pay_Item_Search_Text_2,M218)),MAX($L$4:L217)+1,0)</f>
        <v>214</v>
      </c>
      <c r="M218" s="1" t="str">
        <f>IFERROR(VLOOKUP(ROWS($M$5:M218),Table_PayItems[[Search Key]:[Concentrated Name]],2,FALSE),"")</f>
        <v>_ Unique Item - 8107051 - $LSUM</v>
      </c>
      <c r="N218" s="1" t="str">
        <f>IFERROR(VLOOKUP(ROWS($M$5:N218),$L$5:$M$7000,2,FALSE),"")</f>
        <v>_ Unique Item - 8107051 - $LSUM</v>
      </c>
      <c r="O218" s="1" t="str">
        <f>IFERROR(VLOOKUP(ROWS($O$5:O218),$K$5:$L$7000,2,FALSE),"")</f>
        <v/>
      </c>
    </row>
    <row r="219" spans="2:15" ht="15" customHeight="1" x14ac:dyDescent="0.25">
      <c r="B219" s="178" t="s">
        <v>11647</v>
      </c>
      <c r="C219" s="178" t="s">
        <v>132</v>
      </c>
      <c r="D219" s="178" t="s">
        <v>60</v>
      </c>
      <c r="E219" s="178" t="s">
        <v>61</v>
      </c>
      <c r="F219" s="178" t="s">
        <v>26</v>
      </c>
      <c r="G219" s="1">
        <f>IF(ISNUMBER(Pay_Item_Search_Text),IF(ISNUMBER(IF(FIND(Pay_Item_Search_Text,B219)=1,1, "FALSE")),MAX(G$4:$G218)+1,IF(ISNUMBER(Pay_Item_Search_Text),0,IF(ISNUMBER(SEARCH(Pay_Item_Search_Text,H219)),MAX(G$4:$G218)+1,0))),IF(ISNUMBER(Pay_Item_Search_Text),0,IF(ISNUMBER(SEARCH(Pay_Item_Search_Text,H219)),MAX(G$4:$G218)+1,0)))</f>
        <v>215</v>
      </c>
      <c r="H219" s="1" t="str">
        <f>IF(Table_PayItems[[#This Row],[Description]]="_","_ Unique Item - "&amp;Table_PayItems[[#This Row],[Item]]&amp;" - $"&amp;Table_PayItems[[#This Row],[Unit]],Table_PayItems[[#This Row],[Description]]&amp;" - $"&amp;Table_PayItems[[#This Row],[Unit]])</f>
        <v>_ Unique Item - 8107052 - $Sft</v>
      </c>
      <c r="I219" s="29" t="str">
        <f>IFERROR(VLOOKUP(ROWS($M$5:M219),Table_PayItems[[Search Key]:[Concentrated Name]],2,FALSE),"")</f>
        <v>_ Unique Item - 8107052 - $Sft</v>
      </c>
      <c r="J219" s="1"/>
      <c r="K219" s="1"/>
      <c r="L219" s="22">
        <f>IF(ISNUMBER(SEARCH(Pay_Item_Search_Text_2,M219)),MAX($L$4:L218)+1,0)</f>
        <v>215</v>
      </c>
      <c r="M219" s="1" t="str">
        <f>IFERROR(VLOOKUP(ROWS($M$5:M219),Table_PayItems[[Search Key]:[Concentrated Name]],2,FALSE),"")</f>
        <v>_ Unique Item - 8107052 - $Sft</v>
      </c>
      <c r="N219" s="1" t="str">
        <f>IFERROR(VLOOKUP(ROWS($M$5:N219),$L$5:$M$7000,2,FALSE),"")</f>
        <v>_ Unique Item - 8107052 - $Sft</v>
      </c>
      <c r="O219" s="1" t="str">
        <f>IFERROR(VLOOKUP(ROWS($O$5:O219),$K$5:$L$7000,2,FALSE),"")</f>
        <v/>
      </c>
    </row>
    <row r="220" spans="2:15" ht="15" customHeight="1" x14ac:dyDescent="0.25">
      <c r="B220" s="178" t="s">
        <v>11648</v>
      </c>
      <c r="C220" s="178" t="s">
        <v>57</v>
      </c>
      <c r="D220" s="178" t="s">
        <v>60</v>
      </c>
      <c r="E220" s="178" t="s">
        <v>61</v>
      </c>
      <c r="F220" s="178" t="s">
        <v>26</v>
      </c>
      <c r="G220" s="1">
        <f>IF(ISNUMBER(Pay_Item_Search_Text),IF(ISNUMBER(IF(FIND(Pay_Item_Search_Text,B220)=1,1, "FALSE")),MAX(G$4:$G219)+1,IF(ISNUMBER(Pay_Item_Search_Text),0,IF(ISNUMBER(SEARCH(Pay_Item_Search_Text,H220)),MAX(G$4:$G219)+1,0))),IF(ISNUMBER(Pay_Item_Search_Text),0,IF(ISNUMBER(SEARCH(Pay_Item_Search_Text,H220)),MAX(G$4:$G219)+1,0)))</f>
        <v>216</v>
      </c>
      <c r="H220" s="1" t="str">
        <f>IF(Table_PayItems[[#This Row],[Description]]="_","_ Unique Item - "&amp;Table_PayItems[[#This Row],[Item]]&amp;" - $"&amp;Table_PayItems[[#This Row],[Unit]],Table_PayItems[[#This Row],[Description]]&amp;" - $"&amp;Table_PayItems[[#This Row],[Unit]])</f>
        <v>_ Unique Item - 8107060 - $Dlr</v>
      </c>
      <c r="I220" s="29" t="str">
        <f>IFERROR(VLOOKUP(ROWS($M$5:M220),Table_PayItems[[Search Key]:[Concentrated Name]],2,FALSE),"")</f>
        <v>_ Unique Item - 8107060 - $Dlr</v>
      </c>
      <c r="J220" s="1"/>
      <c r="K220" s="1"/>
      <c r="L220" s="22">
        <f>IF(ISNUMBER(SEARCH(Pay_Item_Search_Text_2,M220)),MAX($L$4:L219)+1,0)</f>
        <v>216</v>
      </c>
      <c r="M220" s="1" t="str">
        <f>IFERROR(VLOOKUP(ROWS($M$5:M220),Table_PayItems[[Search Key]:[Concentrated Name]],2,FALSE),"")</f>
        <v>_ Unique Item - 8107060 - $Dlr</v>
      </c>
      <c r="N220" s="1" t="str">
        <f>IFERROR(VLOOKUP(ROWS($M$5:N220),$L$5:$M$7000,2,FALSE),"")</f>
        <v>_ Unique Item - 8107060 - $Dlr</v>
      </c>
      <c r="O220" s="1" t="str">
        <f>IFERROR(VLOOKUP(ROWS($O$5:O220),$K$5:$L$7000,2,FALSE),"")</f>
        <v/>
      </c>
    </row>
    <row r="221" spans="2:15" ht="15" customHeight="1" x14ac:dyDescent="0.25">
      <c r="B221" s="178" t="s">
        <v>11898</v>
      </c>
      <c r="C221" s="178" t="s">
        <v>104</v>
      </c>
      <c r="D221" s="178" t="s">
        <v>60</v>
      </c>
      <c r="E221" s="178" t="s">
        <v>11899</v>
      </c>
      <c r="F221" s="178" t="s">
        <v>26</v>
      </c>
      <c r="G221" s="1">
        <f>IF(ISNUMBER(Pay_Item_Search_Text),IF(ISNUMBER(IF(FIND(Pay_Item_Search_Text,B221)=1,1, "FALSE")),MAX(G$4:$G220)+1,IF(ISNUMBER(Pay_Item_Search_Text),0,IF(ISNUMBER(SEARCH(Pay_Item_Search_Text,H221)),MAX(G$4:$G220)+1,0))),IF(ISNUMBER(Pay_Item_Search_Text),0,IF(ISNUMBER(SEARCH(Pay_Item_Search_Text,H221)),MAX(G$4:$G220)+1,0)))</f>
        <v>217</v>
      </c>
      <c r="H221" s="1" t="str">
        <f>IF(Table_PayItems[[#This Row],[Description]]="_","_ Unique Item - "&amp;Table_PayItems[[#This Row],[Item]]&amp;" - $"&amp;Table_PayItems[[#This Row],[Unit]],Table_PayItems[[#This Row],[Description]]&amp;" - $"&amp;Table_PayItems[[#This Row],[Unit]])</f>
        <v>_ Unique Item - 8117001 - $Ft</v>
      </c>
      <c r="I221" s="29" t="str">
        <f>IFERROR(VLOOKUP(ROWS($M$5:M221),Table_PayItems[[Search Key]:[Concentrated Name]],2,FALSE),"")</f>
        <v>_ Unique Item - 8117001 - $Ft</v>
      </c>
      <c r="J221" s="1"/>
      <c r="K221" s="1"/>
      <c r="L221" s="22">
        <f>IF(ISNUMBER(SEARCH(Pay_Item_Search_Text_2,M221)),MAX($L$4:L220)+1,0)</f>
        <v>217</v>
      </c>
      <c r="M221" s="1" t="str">
        <f>IFERROR(VLOOKUP(ROWS($M$5:M221),Table_PayItems[[Search Key]:[Concentrated Name]],2,FALSE),"")</f>
        <v>_ Unique Item - 8117001 - $Ft</v>
      </c>
      <c r="N221" s="1" t="str">
        <f>IFERROR(VLOOKUP(ROWS($M$5:N221),$L$5:$M$7000,2,FALSE),"")</f>
        <v>_ Unique Item - 8117001 - $Ft</v>
      </c>
      <c r="O221" s="1" t="str">
        <f>IFERROR(VLOOKUP(ROWS($O$5:O221),$K$5:$L$7000,2,FALSE),"")</f>
        <v/>
      </c>
    </row>
    <row r="222" spans="2:15" ht="15" customHeight="1" x14ac:dyDescent="0.25">
      <c r="B222" s="178" t="s">
        <v>11900</v>
      </c>
      <c r="C222" s="178" t="s">
        <v>2530</v>
      </c>
      <c r="D222" s="178" t="s">
        <v>60</v>
      </c>
      <c r="E222" s="178" t="s">
        <v>61</v>
      </c>
      <c r="F222" s="178" t="s">
        <v>26</v>
      </c>
      <c r="G222" s="1">
        <f>IF(ISNUMBER(Pay_Item_Search_Text),IF(ISNUMBER(IF(FIND(Pay_Item_Search_Text,B222)=1,1, "FALSE")),MAX(G$4:$G221)+1,IF(ISNUMBER(Pay_Item_Search_Text),0,IF(ISNUMBER(SEARCH(Pay_Item_Search_Text,H222)),MAX(G$4:$G221)+1,0))),IF(ISNUMBER(Pay_Item_Search_Text),0,IF(ISNUMBER(SEARCH(Pay_Item_Search_Text,H222)),MAX(G$4:$G221)+1,0)))</f>
        <v>218</v>
      </c>
      <c r="H222" s="1" t="str">
        <f>IF(Table_PayItems[[#This Row],[Description]]="_","_ Unique Item - "&amp;Table_PayItems[[#This Row],[Item]]&amp;" - $"&amp;Table_PayItems[[#This Row],[Unit]],Table_PayItems[[#This Row],[Description]]&amp;" - $"&amp;Table_PayItems[[#This Row],[Unit]])</f>
        <v>_ Unique Item - 8117003 - $Mi</v>
      </c>
      <c r="I222" s="29" t="str">
        <f>IFERROR(VLOOKUP(ROWS($M$5:M222),Table_PayItems[[Search Key]:[Concentrated Name]],2,FALSE),"")</f>
        <v>_ Unique Item - 8117003 - $Mi</v>
      </c>
      <c r="J222" s="1"/>
      <c r="K222" s="1"/>
      <c r="L222" s="22">
        <f>IF(ISNUMBER(SEARCH(Pay_Item_Search_Text_2,M222)),MAX($L$4:L221)+1,0)</f>
        <v>218</v>
      </c>
      <c r="M222" s="1" t="str">
        <f>IFERROR(VLOOKUP(ROWS($M$5:M222),Table_PayItems[[Search Key]:[Concentrated Name]],2,FALSE),"")</f>
        <v>_ Unique Item - 8117003 - $Mi</v>
      </c>
      <c r="N222" s="1" t="str">
        <f>IFERROR(VLOOKUP(ROWS($M$5:N222),$L$5:$M$7000,2,FALSE),"")</f>
        <v>_ Unique Item - 8117003 - $Mi</v>
      </c>
      <c r="O222" s="1" t="str">
        <f>IFERROR(VLOOKUP(ROWS($O$5:O222),$K$5:$L$7000,2,FALSE),"")</f>
        <v/>
      </c>
    </row>
    <row r="223" spans="2:15" ht="15" customHeight="1" x14ac:dyDescent="0.25">
      <c r="B223" s="178" t="s">
        <v>11901</v>
      </c>
      <c r="C223" s="178" t="s">
        <v>132</v>
      </c>
      <c r="D223" s="178" t="s">
        <v>60</v>
      </c>
      <c r="E223" s="178" t="s">
        <v>61</v>
      </c>
      <c r="F223" s="178" t="s">
        <v>26</v>
      </c>
      <c r="G223" s="1">
        <f>IF(ISNUMBER(Pay_Item_Search_Text),IF(ISNUMBER(IF(FIND(Pay_Item_Search_Text,B223)=1,1, "FALSE")),MAX(G$4:$G222)+1,IF(ISNUMBER(Pay_Item_Search_Text),0,IF(ISNUMBER(SEARCH(Pay_Item_Search_Text,H223)),MAX(G$4:$G222)+1,0))),IF(ISNUMBER(Pay_Item_Search_Text),0,IF(ISNUMBER(SEARCH(Pay_Item_Search_Text,H223)),MAX(G$4:$G222)+1,0)))</f>
        <v>219</v>
      </c>
      <c r="H223" s="1" t="str">
        <f>IF(Table_PayItems[[#This Row],[Description]]="_","_ Unique Item - "&amp;Table_PayItems[[#This Row],[Item]]&amp;" - $"&amp;Table_PayItems[[#This Row],[Unit]],Table_PayItems[[#This Row],[Description]]&amp;" - $"&amp;Table_PayItems[[#This Row],[Unit]])</f>
        <v>_ Unique Item - 8117010 - $Sft</v>
      </c>
      <c r="I223" s="29" t="str">
        <f>IFERROR(VLOOKUP(ROWS($M$5:M223),Table_PayItems[[Search Key]:[Concentrated Name]],2,FALSE),"")</f>
        <v>_ Unique Item - 8117010 - $Sft</v>
      </c>
      <c r="J223" s="1"/>
      <c r="K223" s="1"/>
      <c r="L223" s="22">
        <f>IF(ISNUMBER(SEARCH(Pay_Item_Search_Text_2,M223)),MAX($L$4:L222)+1,0)</f>
        <v>219</v>
      </c>
      <c r="M223" s="1" t="str">
        <f>IFERROR(VLOOKUP(ROWS($M$5:M223),Table_PayItems[[Search Key]:[Concentrated Name]],2,FALSE),"")</f>
        <v>_ Unique Item - 8117010 - $Sft</v>
      </c>
      <c r="N223" s="1" t="str">
        <f>IFERROR(VLOOKUP(ROWS($M$5:N223),$L$5:$M$7000,2,FALSE),"")</f>
        <v>_ Unique Item - 8117010 - $Sft</v>
      </c>
      <c r="O223" s="1" t="str">
        <f>IFERROR(VLOOKUP(ROWS($O$5:O223),$K$5:$L$7000,2,FALSE),"")</f>
        <v/>
      </c>
    </row>
    <row r="224" spans="2:15" ht="15" customHeight="1" x14ac:dyDescent="0.25">
      <c r="B224" s="178" t="s">
        <v>11902</v>
      </c>
      <c r="C224" s="178" t="s">
        <v>88</v>
      </c>
      <c r="D224" s="178" t="s">
        <v>60</v>
      </c>
      <c r="E224" s="178" t="s">
        <v>6962</v>
      </c>
      <c r="F224" s="178" t="s">
        <v>26</v>
      </c>
      <c r="G224" s="1">
        <f>IF(ISNUMBER(Pay_Item_Search_Text),IF(ISNUMBER(IF(FIND(Pay_Item_Search_Text,B224)=1,1, "FALSE")),MAX(G$4:$G223)+1,IF(ISNUMBER(Pay_Item_Search_Text),0,IF(ISNUMBER(SEARCH(Pay_Item_Search_Text,H224)),MAX(G$4:$G223)+1,0))),IF(ISNUMBER(Pay_Item_Search_Text),0,IF(ISNUMBER(SEARCH(Pay_Item_Search_Text,H224)),MAX(G$4:$G223)+1,0)))</f>
        <v>220</v>
      </c>
      <c r="H224" s="1" t="str">
        <f>IF(Table_PayItems[[#This Row],[Description]]="_","_ Unique Item - "&amp;Table_PayItems[[#This Row],[Item]]&amp;" - $"&amp;Table_PayItems[[#This Row],[Unit]],Table_PayItems[[#This Row],[Description]]&amp;" - $"&amp;Table_PayItems[[#This Row],[Unit]])</f>
        <v>_ Unique Item - 8117050 - $Ea</v>
      </c>
      <c r="I224" s="29" t="str">
        <f>IFERROR(VLOOKUP(ROWS($M$5:M224),Table_PayItems[[Search Key]:[Concentrated Name]],2,FALSE),"")</f>
        <v>_ Unique Item - 8117050 - $Ea</v>
      </c>
      <c r="J224" s="1"/>
      <c r="K224" s="1"/>
      <c r="L224" s="22">
        <f>IF(ISNUMBER(SEARCH(Pay_Item_Search_Text_2,M224)),MAX($L$4:L223)+1,0)</f>
        <v>220</v>
      </c>
      <c r="M224" s="1" t="str">
        <f>IFERROR(VLOOKUP(ROWS($M$5:M224),Table_PayItems[[Search Key]:[Concentrated Name]],2,FALSE),"")</f>
        <v>_ Unique Item - 8117050 - $Ea</v>
      </c>
      <c r="N224" s="1" t="str">
        <f>IFERROR(VLOOKUP(ROWS($M$5:N224),$L$5:$M$7000,2,FALSE),"")</f>
        <v>_ Unique Item - 8117050 - $Ea</v>
      </c>
      <c r="O224" s="1" t="str">
        <f>IFERROR(VLOOKUP(ROWS($O$5:O224),$K$5:$L$7000,2,FALSE),"")</f>
        <v/>
      </c>
    </row>
    <row r="225" spans="2:15" ht="15" customHeight="1" x14ac:dyDescent="0.25">
      <c r="B225" s="178" t="s">
        <v>12043</v>
      </c>
      <c r="C225" s="178" t="s">
        <v>104</v>
      </c>
      <c r="D225" s="178" t="s">
        <v>60</v>
      </c>
      <c r="E225" s="178" t="s">
        <v>61</v>
      </c>
      <c r="F225" s="178" t="s">
        <v>26</v>
      </c>
      <c r="G225" s="1">
        <f>IF(ISNUMBER(Pay_Item_Search_Text),IF(ISNUMBER(IF(FIND(Pay_Item_Search_Text,B225)=1,1, "FALSE")),MAX(G$4:$G224)+1,IF(ISNUMBER(Pay_Item_Search_Text),0,IF(ISNUMBER(SEARCH(Pay_Item_Search_Text,H225)),MAX(G$4:$G224)+1,0))),IF(ISNUMBER(Pay_Item_Search_Text),0,IF(ISNUMBER(SEARCH(Pay_Item_Search_Text,H225)),MAX(G$4:$G224)+1,0)))</f>
        <v>221</v>
      </c>
      <c r="H225" s="1" t="str">
        <f>IF(Table_PayItems[[#This Row],[Description]]="_","_ Unique Item - "&amp;Table_PayItems[[#This Row],[Item]]&amp;" - $"&amp;Table_PayItems[[#This Row],[Unit]],Table_PayItems[[#This Row],[Description]]&amp;" - $"&amp;Table_PayItems[[#This Row],[Unit]])</f>
        <v>_ Unique Item - 8127001 - $Ft</v>
      </c>
      <c r="I225" s="29" t="str">
        <f>IFERROR(VLOOKUP(ROWS($M$5:M225),Table_PayItems[[Search Key]:[Concentrated Name]],2,FALSE),"")</f>
        <v>_ Unique Item - 8127001 - $Ft</v>
      </c>
      <c r="J225" s="1"/>
      <c r="K225" s="1"/>
      <c r="L225" s="22">
        <f>IF(ISNUMBER(SEARCH(Pay_Item_Search_Text_2,M225)),MAX($L$4:L224)+1,0)</f>
        <v>221</v>
      </c>
      <c r="M225" s="1" t="str">
        <f>IFERROR(VLOOKUP(ROWS($M$5:M225),Table_PayItems[[Search Key]:[Concentrated Name]],2,FALSE),"")</f>
        <v>_ Unique Item - 8127001 - $Ft</v>
      </c>
      <c r="N225" s="1" t="str">
        <f>IFERROR(VLOOKUP(ROWS($M$5:N225),$L$5:$M$7000,2,FALSE),"")</f>
        <v>_ Unique Item - 8127001 - $Ft</v>
      </c>
      <c r="O225" s="1" t="str">
        <f>IFERROR(VLOOKUP(ROWS($O$5:O225),$K$5:$L$7000,2,FALSE),"")</f>
        <v/>
      </c>
    </row>
    <row r="226" spans="2:15" ht="15" customHeight="1" x14ac:dyDescent="0.25">
      <c r="B226" s="178" t="s">
        <v>12044</v>
      </c>
      <c r="C226" s="178" t="s">
        <v>132</v>
      </c>
      <c r="D226" s="178" t="s">
        <v>60</v>
      </c>
      <c r="E226" s="178" t="s">
        <v>61</v>
      </c>
      <c r="F226" s="178" t="s">
        <v>26</v>
      </c>
      <c r="G226" s="1">
        <f>IF(ISNUMBER(Pay_Item_Search_Text),IF(ISNUMBER(IF(FIND(Pay_Item_Search_Text,B226)=1,1, "FALSE")),MAX(G$4:$G225)+1,IF(ISNUMBER(Pay_Item_Search_Text),0,IF(ISNUMBER(SEARCH(Pay_Item_Search_Text,H226)),MAX(G$4:$G225)+1,0))),IF(ISNUMBER(Pay_Item_Search_Text),0,IF(ISNUMBER(SEARCH(Pay_Item_Search_Text,H226)),MAX(G$4:$G225)+1,0)))</f>
        <v>222</v>
      </c>
      <c r="H226" s="1" t="str">
        <f>IF(Table_PayItems[[#This Row],[Description]]="_","_ Unique Item - "&amp;Table_PayItems[[#This Row],[Item]]&amp;" - $"&amp;Table_PayItems[[#This Row],[Unit]],Table_PayItems[[#This Row],[Description]]&amp;" - $"&amp;Table_PayItems[[#This Row],[Unit]])</f>
        <v>_ Unique Item - 8127010 - $Sft</v>
      </c>
      <c r="I226" s="29" t="str">
        <f>IFERROR(VLOOKUP(ROWS($M$5:M226),Table_PayItems[[Search Key]:[Concentrated Name]],2,FALSE),"")</f>
        <v>_ Unique Item - 8127010 - $Sft</v>
      </c>
      <c r="J226" s="1"/>
      <c r="K226" s="1"/>
      <c r="L226" s="22">
        <f>IF(ISNUMBER(SEARCH(Pay_Item_Search_Text_2,M226)),MAX($L$4:L225)+1,0)</f>
        <v>222</v>
      </c>
      <c r="M226" s="1" t="str">
        <f>IFERROR(VLOOKUP(ROWS($M$5:M226),Table_PayItems[[Search Key]:[Concentrated Name]],2,FALSE),"")</f>
        <v>_ Unique Item - 8127010 - $Sft</v>
      </c>
      <c r="N226" s="1" t="str">
        <f>IFERROR(VLOOKUP(ROWS($M$5:N226),$L$5:$M$7000,2,FALSE),"")</f>
        <v>_ Unique Item - 8127010 - $Sft</v>
      </c>
      <c r="O226" s="1" t="str">
        <f>IFERROR(VLOOKUP(ROWS($O$5:O226),$K$5:$L$7000,2,FALSE),"")</f>
        <v/>
      </c>
    </row>
    <row r="227" spans="2:15" ht="15" customHeight="1" x14ac:dyDescent="0.25">
      <c r="B227" s="178" t="s">
        <v>12045</v>
      </c>
      <c r="C227" s="178" t="s">
        <v>189</v>
      </c>
      <c r="D227" s="178" t="s">
        <v>60</v>
      </c>
      <c r="E227" s="178" t="s">
        <v>61</v>
      </c>
      <c r="F227" s="178" t="s">
        <v>26</v>
      </c>
      <c r="G227" s="1">
        <f>IF(ISNUMBER(Pay_Item_Search_Text),IF(ISNUMBER(IF(FIND(Pay_Item_Search_Text,B227)=1,1, "FALSE")),MAX(G$4:$G226)+1,IF(ISNUMBER(Pay_Item_Search_Text),0,IF(ISNUMBER(SEARCH(Pay_Item_Search_Text,H227)),MAX(G$4:$G226)+1,0))),IF(ISNUMBER(Pay_Item_Search_Text),0,IF(ISNUMBER(SEARCH(Pay_Item_Search_Text,H227)),MAX(G$4:$G226)+1,0)))</f>
        <v>223</v>
      </c>
      <c r="H227" s="1" t="str">
        <f>IF(Table_PayItems[[#This Row],[Description]]="_","_ Unique Item - "&amp;Table_PayItems[[#This Row],[Item]]&amp;" - $"&amp;Table_PayItems[[#This Row],[Unit]],Table_PayItems[[#This Row],[Description]]&amp;" - $"&amp;Table_PayItems[[#This Row],[Unit]])</f>
        <v>_ Unique Item - 8127031 - $Ton</v>
      </c>
      <c r="I227" s="29" t="str">
        <f>IFERROR(VLOOKUP(ROWS($M$5:M227),Table_PayItems[[Search Key]:[Concentrated Name]],2,FALSE),"")</f>
        <v>_ Unique Item - 8127031 - $Ton</v>
      </c>
      <c r="J227" s="1"/>
      <c r="K227" s="1"/>
      <c r="L227" s="22">
        <f>IF(ISNUMBER(SEARCH(Pay_Item_Search_Text_2,M227)),MAX($L$4:L226)+1,0)</f>
        <v>223</v>
      </c>
      <c r="M227" s="1" t="str">
        <f>IFERROR(VLOOKUP(ROWS($M$5:M227),Table_PayItems[[Search Key]:[Concentrated Name]],2,FALSE),"")</f>
        <v>_ Unique Item - 8127031 - $Ton</v>
      </c>
      <c r="N227" s="1" t="str">
        <f>IFERROR(VLOOKUP(ROWS($M$5:N227),$L$5:$M$7000,2,FALSE),"")</f>
        <v>_ Unique Item - 8127031 - $Ton</v>
      </c>
      <c r="O227" s="1" t="str">
        <f>IFERROR(VLOOKUP(ROWS($O$5:O227),$K$5:$L$7000,2,FALSE),"")</f>
        <v/>
      </c>
    </row>
    <row r="228" spans="2:15" ht="15" customHeight="1" x14ac:dyDescent="0.25">
      <c r="B228" s="178" t="s">
        <v>12046</v>
      </c>
      <c r="C228" s="178" t="s">
        <v>88</v>
      </c>
      <c r="D228" s="178" t="s">
        <v>60</v>
      </c>
      <c r="E228" s="178" t="s">
        <v>61</v>
      </c>
      <c r="F228" s="178" t="s">
        <v>26</v>
      </c>
      <c r="G228" s="1">
        <f>IF(ISNUMBER(Pay_Item_Search_Text),IF(ISNUMBER(IF(FIND(Pay_Item_Search_Text,B228)=1,1, "FALSE")),MAX(G$4:$G227)+1,IF(ISNUMBER(Pay_Item_Search_Text),0,IF(ISNUMBER(SEARCH(Pay_Item_Search_Text,H228)),MAX(G$4:$G227)+1,0))),IF(ISNUMBER(Pay_Item_Search_Text),0,IF(ISNUMBER(SEARCH(Pay_Item_Search_Text,H228)),MAX(G$4:$G227)+1,0)))</f>
        <v>224</v>
      </c>
      <c r="H228" s="1" t="str">
        <f>IF(Table_PayItems[[#This Row],[Description]]="_","_ Unique Item - "&amp;Table_PayItems[[#This Row],[Item]]&amp;" - $"&amp;Table_PayItems[[#This Row],[Unit]],Table_PayItems[[#This Row],[Description]]&amp;" - $"&amp;Table_PayItems[[#This Row],[Unit]])</f>
        <v>_ Unique Item - 8127050 - $Ea</v>
      </c>
      <c r="I228" s="29" t="str">
        <f>IFERROR(VLOOKUP(ROWS($M$5:M228),Table_PayItems[[Search Key]:[Concentrated Name]],2,FALSE),"")</f>
        <v>_ Unique Item - 8127050 - $Ea</v>
      </c>
      <c r="J228" s="1"/>
      <c r="K228" s="1"/>
      <c r="L228" s="22">
        <f>IF(ISNUMBER(SEARCH(Pay_Item_Search_Text_2,M228)),MAX($L$4:L227)+1,0)</f>
        <v>224</v>
      </c>
      <c r="M228" s="1" t="str">
        <f>IFERROR(VLOOKUP(ROWS($M$5:M228),Table_PayItems[[Search Key]:[Concentrated Name]],2,FALSE),"")</f>
        <v>_ Unique Item - 8127050 - $Ea</v>
      </c>
      <c r="N228" s="1" t="str">
        <f>IFERROR(VLOOKUP(ROWS($M$5:N228),$L$5:$M$7000,2,FALSE),"")</f>
        <v>_ Unique Item - 8127050 - $Ea</v>
      </c>
      <c r="O228" s="1" t="str">
        <f>IFERROR(VLOOKUP(ROWS($O$5:O228),$K$5:$L$7000,2,FALSE),"")</f>
        <v/>
      </c>
    </row>
    <row r="229" spans="2:15" ht="15" customHeight="1" x14ac:dyDescent="0.25">
      <c r="B229" s="178" t="s">
        <v>12047</v>
      </c>
      <c r="C229" s="178" t="s">
        <v>16</v>
      </c>
      <c r="D229" s="178" t="s">
        <v>60</v>
      </c>
      <c r="E229" s="178" t="s">
        <v>61</v>
      </c>
      <c r="F229" s="178" t="s">
        <v>26</v>
      </c>
      <c r="G229" s="1">
        <f>IF(ISNUMBER(Pay_Item_Search_Text),IF(ISNUMBER(IF(FIND(Pay_Item_Search_Text,B229)=1,1, "FALSE")),MAX(G$4:$G228)+1,IF(ISNUMBER(Pay_Item_Search_Text),0,IF(ISNUMBER(SEARCH(Pay_Item_Search_Text,H229)),MAX(G$4:$G228)+1,0))),IF(ISNUMBER(Pay_Item_Search_Text),0,IF(ISNUMBER(SEARCH(Pay_Item_Search_Text,H229)),MAX(G$4:$G228)+1,0)))</f>
        <v>225</v>
      </c>
      <c r="H229" s="1" t="str">
        <f>IF(Table_PayItems[[#This Row],[Description]]="_","_ Unique Item - "&amp;Table_PayItems[[#This Row],[Item]]&amp;" - $"&amp;Table_PayItems[[#This Row],[Unit]],Table_PayItems[[#This Row],[Description]]&amp;" - $"&amp;Table_PayItems[[#This Row],[Unit]])</f>
        <v>_ Unique Item - 8127051 - $LSUM</v>
      </c>
      <c r="I229" s="29" t="str">
        <f>IFERROR(VLOOKUP(ROWS($M$5:M229),Table_PayItems[[Search Key]:[Concentrated Name]],2,FALSE),"")</f>
        <v>_ Unique Item - 8127051 - $LSUM</v>
      </c>
      <c r="J229" s="1"/>
      <c r="K229" s="1"/>
      <c r="L229" s="22">
        <f>IF(ISNUMBER(SEARCH(Pay_Item_Search_Text_2,M229)),MAX($L$4:L228)+1,0)</f>
        <v>225</v>
      </c>
      <c r="M229" s="1" t="str">
        <f>IFERROR(VLOOKUP(ROWS($M$5:M229),Table_PayItems[[Search Key]:[Concentrated Name]],2,FALSE),"")</f>
        <v>_ Unique Item - 8127051 - $LSUM</v>
      </c>
      <c r="N229" s="1" t="str">
        <f>IFERROR(VLOOKUP(ROWS($M$5:N229),$L$5:$M$7000,2,FALSE),"")</f>
        <v>_ Unique Item - 8127051 - $LSUM</v>
      </c>
      <c r="O229" s="1" t="str">
        <f>IFERROR(VLOOKUP(ROWS($O$5:O229),$K$5:$L$7000,2,FALSE),"")</f>
        <v/>
      </c>
    </row>
    <row r="230" spans="2:15" ht="15" customHeight="1" x14ac:dyDescent="0.25">
      <c r="B230" s="178" t="s">
        <v>12048</v>
      </c>
      <c r="C230" s="178" t="s">
        <v>57</v>
      </c>
      <c r="D230" s="178" t="s">
        <v>60</v>
      </c>
      <c r="E230" s="178" t="s">
        <v>61</v>
      </c>
      <c r="F230" s="178" t="s">
        <v>26</v>
      </c>
      <c r="G230" s="1">
        <f>IF(ISNUMBER(Pay_Item_Search_Text),IF(ISNUMBER(IF(FIND(Pay_Item_Search_Text,B230)=1,1, "FALSE")),MAX(G$4:$G229)+1,IF(ISNUMBER(Pay_Item_Search_Text),0,IF(ISNUMBER(SEARCH(Pay_Item_Search_Text,H230)),MAX(G$4:$G229)+1,0))),IF(ISNUMBER(Pay_Item_Search_Text),0,IF(ISNUMBER(SEARCH(Pay_Item_Search_Text,H230)),MAX(G$4:$G229)+1,0)))</f>
        <v>226</v>
      </c>
      <c r="H230" s="1" t="str">
        <f>IF(Table_PayItems[[#This Row],[Description]]="_","_ Unique Item - "&amp;Table_PayItems[[#This Row],[Item]]&amp;" - $"&amp;Table_PayItems[[#This Row],[Unit]],Table_PayItems[[#This Row],[Description]]&amp;" - $"&amp;Table_PayItems[[#This Row],[Unit]])</f>
        <v>_ Unique Item - 8127060 - $Dlr</v>
      </c>
      <c r="I230" s="29" t="str">
        <f>IFERROR(VLOOKUP(ROWS($M$5:M230),Table_PayItems[[Search Key]:[Concentrated Name]],2,FALSE),"")</f>
        <v>_ Unique Item - 8127060 - $Dlr</v>
      </c>
      <c r="J230" s="1"/>
      <c r="K230" s="1"/>
      <c r="L230" s="22">
        <f>IF(ISNUMBER(SEARCH(Pay_Item_Search_Text_2,M230)),MAX($L$4:L229)+1,0)</f>
        <v>226</v>
      </c>
      <c r="M230" s="1" t="str">
        <f>IFERROR(VLOOKUP(ROWS($M$5:M230),Table_PayItems[[Search Key]:[Concentrated Name]],2,FALSE),"")</f>
        <v>_ Unique Item - 8127060 - $Dlr</v>
      </c>
      <c r="N230" s="1" t="str">
        <f>IFERROR(VLOOKUP(ROWS($M$5:N230),$L$5:$M$7000,2,FALSE),"")</f>
        <v>_ Unique Item - 8127060 - $Dlr</v>
      </c>
      <c r="O230" s="1" t="str">
        <f>IFERROR(VLOOKUP(ROWS($O$5:O230),$K$5:$L$7000,2,FALSE),"")</f>
        <v/>
      </c>
    </row>
    <row r="231" spans="2:15" ht="15" customHeight="1" x14ac:dyDescent="0.25">
      <c r="B231" s="178" t="s">
        <v>12061</v>
      </c>
      <c r="C231" s="178" t="s">
        <v>104</v>
      </c>
      <c r="D231" s="178" t="s">
        <v>60</v>
      </c>
      <c r="E231" s="178" t="s">
        <v>61</v>
      </c>
      <c r="F231" s="178" t="s">
        <v>26</v>
      </c>
      <c r="G231" s="1">
        <f>IF(ISNUMBER(Pay_Item_Search_Text),IF(ISNUMBER(IF(FIND(Pay_Item_Search_Text,B231)=1,1, "FALSE")),MAX(G$4:$G230)+1,IF(ISNUMBER(Pay_Item_Search_Text),0,IF(ISNUMBER(SEARCH(Pay_Item_Search_Text,H231)),MAX(G$4:$G230)+1,0))),IF(ISNUMBER(Pay_Item_Search_Text),0,IF(ISNUMBER(SEARCH(Pay_Item_Search_Text,H231)),MAX(G$4:$G230)+1,0)))</f>
        <v>227</v>
      </c>
      <c r="H231" s="1" t="str">
        <f>IF(Table_PayItems[[#This Row],[Description]]="_","_ Unique Item - "&amp;Table_PayItems[[#This Row],[Item]]&amp;" - $"&amp;Table_PayItems[[#This Row],[Unit]],Table_PayItems[[#This Row],[Description]]&amp;" - $"&amp;Table_PayItems[[#This Row],[Unit]])</f>
        <v>_ Unique Item - 8137001 - $Ft</v>
      </c>
      <c r="I231" s="29" t="str">
        <f>IFERROR(VLOOKUP(ROWS($M$5:M231),Table_PayItems[[Search Key]:[Concentrated Name]],2,FALSE),"")</f>
        <v>_ Unique Item - 8137001 - $Ft</v>
      </c>
      <c r="J231" s="1"/>
      <c r="K231" s="1"/>
      <c r="L231" s="22">
        <f>IF(ISNUMBER(SEARCH(Pay_Item_Search_Text_2,M231)),MAX($L$4:L230)+1,0)</f>
        <v>227</v>
      </c>
      <c r="M231" s="1" t="str">
        <f>IFERROR(VLOOKUP(ROWS($M$5:M231),Table_PayItems[[Search Key]:[Concentrated Name]],2,FALSE),"")</f>
        <v>_ Unique Item - 8137001 - $Ft</v>
      </c>
      <c r="N231" s="1" t="str">
        <f>IFERROR(VLOOKUP(ROWS($M$5:N231),$L$5:$M$7000,2,FALSE),"")</f>
        <v>_ Unique Item - 8137001 - $Ft</v>
      </c>
      <c r="O231" s="1" t="str">
        <f>IFERROR(VLOOKUP(ROWS($O$5:O231),$K$5:$L$7000,2,FALSE),"")</f>
        <v/>
      </c>
    </row>
    <row r="232" spans="2:15" ht="15" customHeight="1" x14ac:dyDescent="0.25">
      <c r="B232" s="178" t="s">
        <v>12062</v>
      </c>
      <c r="C232" s="178" t="s">
        <v>123</v>
      </c>
      <c r="D232" s="178" t="s">
        <v>60</v>
      </c>
      <c r="E232" s="178" t="s">
        <v>61</v>
      </c>
      <c r="F232" s="178" t="s">
        <v>26</v>
      </c>
      <c r="G232" s="1">
        <f>IF(ISNUMBER(Pay_Item_Search_Text),IF(ISNUMBER(IF(FIND(Pay_Item_Search_Text,B232)=1,1, "FALSE")),MAX(G$4:$G231)+1,IF(ISNUMBER(Pay_Item_Search_Text),0,IF(ISNUMBER(SEARCH(Pay_Item_Search_Text,H232)),MAX(G$4:$G231)+1,0))),IF(ISNUMBER(Pay_Item_Search_Text),0,IF(ISNUMBER(SEARCH(Pay_Item_Search_Text,H232)),MAX(G$4:$G231)+1,0)))</f>
        <v>228</v>
      </c>
      <c r="H232" s="1" t="str">
        <f>IF(Table_PayItems[[#This Row],[Description]]="_","_ Unique Item - "&amp;Table_PayItems[[#This Row],[Item]]&amp;" - $"&amp;Table_PayItems[[#This Row],[Unit]],Table_PayItems[[#This Row],[Description]]&amp;" - $"&amp;Table_PayItems[[#This Row],[Unit]])</f>
        <v>_ Unique Item - 8137011 - $Syd</v>
      </c>
      <c r="I232" s="29" t="str">
        <f>IFERROR(VLOOKUP(ROWS($M$5:M232),Table_PayItems[[Search Key]:[Concentrated Name]],2,FALSE),"")</f>
        <v>_ Unique Item - 8137011 - $Syd</v>
      </c>
      <c r="J232" s="1"/>
      <c r="K232" s="1"/>
      <c r="L232" s="22">
        <f>IF(ISNUMBER(SEARCH(Pay_Item_Search_Text_2,M232)),MAX($L$4:L231)+1,0)</f>
        <v>228</v>
      </c>
      <c r="M232" s="1" t="str">
        <f>IFERROR(VLOOKUP(ROWS($M$5:M232),Table_PayItems[[Search Key]:[Concentrated Name]],2,FALSE),"")</f>
        <v>_ Unique Item - 8137011 - $Syd</v>
      </c>
      <c r="N232" s="1" t="str">
        <f>IFERROR(VLOOKUP(ROWS($M$5:N232),$L$5:$M$7000,2,FALSE),"")</f>
        <v>_ Unique Item - 8137011 - $Syd</v>
      </c>
      <c r="O232" s="1" t="str">
        <f>IFERROR(VLOOKUP(ROWS($O$5:O232),$K$5:$L$7000,2,FALSE),"")</f>
        <v/>
      </c>
    </row>
    <row r="233" spans="2:15" ht="15" customHeight="1" x14ac:dyDescent="0.25">
      <c r="B233" s="178" t="s">
        <v>12063</v>
      </c>
      <c r="C233" s="178" t="s">
        <v>112</v>
      </c>
      <c r="D233" s="178" t="s">
        <v>60</v>
      </c>
      <c r="E233" s="178" t="s">
        <v>61</v>
      </c>
      <c r="F233" s="178" t="s">
        <v>26</v>
      </c>
      <c r="G233" s="1">
        <f>IF(ISNUMBER(Pay_Item_Search_Text),IF(ISNUMBER(IF(FIND(Pay_Item_Search_Text,B233)=1,1, "FALSE")),MAX(G$4:$G232)+1,IF(ISNUMBER(Pay_Item_Search_Text),0,IF(ISNUMBER(SEARCH(Pay_Item_Search_Text,H233)),MAX(G$4:$G232)+1,0))),IF(ISNUMBER(Pay_Item_Search_Text),0,IF(ISNUMBER(SEARCH(Pay_Item_Search_Text,H233)),MAX(G$4:$G232)+1,0)))</f>
        <v>229</v>
      </c>
      <c r="H233" s="1" t="str">
        <f>IF(Table_PayItems[[#This Row],[Description]]="_","_ Unique Item - "&amp;Table_PayItems[[#This Row],[Item]]&amp;" - $"&amp;Table_PayItems[[#This Row],[Unit]],Table_PayItems[[#This Row],[Description]]&amp;" - $"&amp;Table_PayItems[[#This Row],[Unit]])</f>
        <v>_ Unique Item - 8137021 - $Cyd</v>
      </c>
      <c r="I233" s="29" t="str">
        <f>IFERROR(VLOOKUP(ROWS($M$5:M233),Table_PayItems[[Search Key]:[Concentrated Name]],2,FALSE),"")</f>
        <v>_ Unique Item - 8137021 - $Cyd</v>
      </c>
      <c r="J233" s="1"/>
      <c r="K233" s="1"/>
      <c r="L233" s="22">
        <f>IF(ISNUMBER(SEARCH(Pay_Item_Search_Text_2,M233)),MAX($L$4:L232)+1,0)</f>
        <v>229</v>
      </c>
      <c r="M233" s="1" t="str">
        <f>IFERROR(VLOOKUP(ROWS($M$5:M233),Table_PayItems[[Search Key]:[Concentrated Name]],2,FALSE),"")</f>
        <v>_ Unique Item - 8137021 - $Cyd</v>
      </c>
      <c r="N233" s="1" t="str">
        <f>IFERROR(VLOOKUP(ROWS($M$5:N233),$L$5:$M$7000,2,FALSE),"")</f>
        <v>_ Unique Item - 8137021 - $Cyd</v>
      </c>
      <c r="O233" s="1" t="str">
        <f>IFERROR(VLOOKUP(ROWS($O$5:O233),$K$5:$L$7000,2,FALSE),"")</f>
        <v/>
      </c>
    </row>
    <row r="234" spans="2:15" ht="15" customHeight="1" x14ac:dyDescent="0.25">
      <c r="B234" s="178" t="s">
        <v>12064</v>
      </c>
      <c r="C234" s="178" t="s">
        <v>189</v>
      </c>
      <c r="D234" s="178" t="s">
        <v>60</v>
      </c>
      <c r="E234" s="178" t="s">
        <v>61</v>
      </c>
      <c r="F234" s="178" t="s">
        <v>26</v>
      </c>
      <c r="G234" s="1">
        <f>IF(ISNUMBER(Pay_Item_Search_Text),IF(ISNUMBER(IF(FIND(Pay_Item_Search_Text,B234)=1,1, "FALSE")),MAX(G$4:$G233)+1,IF(ISNUMBER(Pay_Item_Search_Text),0,IF(ISNUMBER(SEARCH(Pay_Item_Search_Text,H234)),MAX(G$4:$G233)+1,0))),IF(ISNUMBER(Pay_Item_Search_Text),0,IF(ISNUMBER(SEARCH(Pay_Item_Search_Text,H234)),MAX(G$4:$G233)+1,0)))</f>
        <v>230</v>
      </c>
      <c r="H234" s="1" t="str">
        <f>IF(Table_PayItems[[#This Row],[Description]]="_","_ Unique Item - "&amp;Table_PayItems[[#This Row],[Item]]&amp;" - $"&amp;Table_PayItems[[#This Row],[Unit]],Table_PayItems[[#This Row],[Description]]&amp;" - $"&amp;Table_PayItems[[#This Row],[Unit]])</f>
        <v>_ Unique Item - 8137031 - $Ton</v>
      </c>
      <c r="I234" s="29" t="str">
        <f>IFERROR(VLOOKUP(ROWS($M$5:M234),Table_PayItems[[Search Key]:[Concentrated Name]],2,FALSE),"")</f>
        <v>_ Unique Item - 8137031 - $Ton</v>
      </c>
      <c r="J234" s="1"/>
      <c r="K234" s="1"/>
      <c r="L234" s="22">
        <f>IF(ISNUMBER(SEARCH(Pay_Item_Search_Text_2,M234)),MAX($L$4:L233)+1,0)</f>
        <v>230</v>
      </c>
      <c r="M234" s="1" t="str">
        <f>IFERROR(VLOOKUP(ROWS($M$5:M234),Table_PayItems[[Search Key]:[Concentrated Name]],2,FALSE),"")</f>
        <v>_ Unique Item - 8137031 - $Ton</v>
      </c>
      <c r="N234" s="1" t="str">
        <f>IFERROR(VLOOKUP(ROWS($M$5:N234),$L$5:$M$7000,2,FALSE),"")</f>
        <v>_ Unique Item - 8137031 - $Ton</v>
      </c>
      <c r="O234" s="1" t="str">
        <f>IFERROR(VLOOKUP(ROWS($O$5:O234),$K$5:$L$7000,2,FALSE),"")</f>
        <v/>
      </c>
    </row>
    <row r="235" spans="2:15" ht="15" customHeight="1" x14ac:dyDescent="0.25">
      <c r="B235" s="178" t="s">
        <v>12069</v>
      </c>
      <c r="C235" s="178" t="s">
        <v>123</v>
      </c>
      <c r="D235" s="178" t="s">
        <v>60</v>
      </c>
      <c r="E235" s="178" t="s">
        <v>61</v>
      </c>
      <c r="F235" s="178" t="s">
        <v>26</v>
      </c>
      <c r="G235" s="1">
        <f>IF(ISNUMBER(Pay_Item_Search_Text),IF(ISNUMBER(IF(FIND(Pay_Item_Search_Text,B235)=1,1, "FALSE")),MAX(G$4:$G234)+1,IF(ISNUMBER(Pay_Item_Search_Text),0,IF(ISNUMBER(SEARCH(Pay_Item_Search_Text,H235)),MAX(G$4:$G234)+1,0))),IF(ISNUMBER(Pay_Item_Search_Text),0,IF(ISNUMBER(SEARCH(Pay_Item_Search_Text,H235)),MAX(G$4:$G234)+1,0)))</f>
        <v>231</v>
      </c>
      <c r="H235" s="1" t="str">
        <f>IF(Table_PayItems[[#This Row],[Description]]="_","_ Unique Item - "&amp;Table_PayItems[[#This Row],[Item]]&amp;" - $"&amp;Table_PayItems[[#This Row],[Unit]],Table_PayItems[[#This Row],[Description]]&amp;" - $"&amp;Table_PayItems[[#This Row],[Unit]])</f>
        <v>_ Unique Item - 8147011 - $Syd</v>
      </c>
      <c r="I235" s="29" t="str">
        <f>IFERROR(VLOOKUP(ROWS($M$5:M235),Table_PayItems[[Search Key]:[Concentrated Name]],2,FALSE),"")</f>
        <v>_ Unique Item - 8147011 - $Syd</v>
      </c>
      <c r="J235" s="1"/>
      <c r="K235" s="1"/>
      <c r="L235" s="22">
        <f>IF(ISNUMBER(SEARCH(Pay_Item_Search_Text_2,M235)),MAX($L$4:L234)+1,0)</f>
        <v>231</v>
      </c>
      <c r="M235" s="1" t="str">
        <f>IFERROR(VLOOKUP(ROWS($M$5:M235),Table_PayItems[[Search Key]:[Concentrated Name]],2,FALSE),"")</f>
        <v>_ Unique Item - 8147011 - $Syd</v>
      </c>
      <c r="N235" s="1" t="str">
        <f>IFERROR(VLOOKUP(ROWS($M$5:N235),$L$5:$M$7000,2,FALSE),"")</f>
        <v>_ Unique Item - 8147011 - $Syd</v>
      </c>
      <c r="O235" s="1" t="str">
        <f>IFERROR(VLOOKUP(ROWS($O$5:O235),$K$5:$L$7000,2,FALSE),"")</f>
        <v/>
      </c>
    </row>
    <row r="236" spans="2:15" ht="15" customHeight="1" x14ac:dyDescent="0.25">
      <c r="B236" s="178" t="s">
        <v>12070</v>
      </c>
      <c r="C236" s="178" t="s">
        <v>88</v>
      </c>
      <c r="D236" s="178" t="s">
        <v>60</v>
      </c>
      <c r="E236" s="178" t="s">
        <v>61</v>
      </c>
      <c r="F236" s="178" t="s">
        <v>26</v>
      </c>
      <c r="G236" s="1">
        <f>IF(ISNUMBER(Pay_Item_Search_Text),IF(ISNUMBER(IF(FIND(Pay_Item_Search_Text,B236)=1,1, "FALSE")),MAX(G$4:$G235)+1,IF(ISNUMBER(Pay_Item_Search_Text),0,IF(ISNUMBER(SEARCH(Pay_Item_Search_Text,H236)),MAX(G$4:$G235)+1,0))),IF(ISNUMBER(Pay_Item_Search_Text),0,IF(ISNUMBER(SEARCH(Pay_Item_Search_Text,H236)),MAX(G$4:$G235)+1,0)))</f>
        <v>232</v>
      </c>
      <c r="H236" s="1" t="str">
        <f>IF(Table_PayItems[[#This Row],[Description]]="_","_ Unique Item - "&amp;Table_PayItems[[#This Row],[Item]]&amp;" - $"&amp;Table_PayItems[[#This Row],[Unit]],Table_PayItems[[#This Row],[Description]]&amp;" - $"&amp;Table_PayItems[[#This Row],[Unit]])</f>
        <v>_ Unique Item - 8147050 - $Ea</v>
      </c>
      <c r="I236" s="29" t="str">
        <f>IFERROR(VLOOKUP(ROWS($M$5:M236),Table_PayItems[[Search Key]:[Concentrated Name]],2,FALSE),"")</f>
        <v>_ Unique Item - 8147050 - $Ea</v>
      </c>
      <c r="J236" s="1"/>
      <c r="K236" s="1"/>
      <c r="L236" s="22">
        <f>IF(ISNUMBER(SEARCH(Pay_Item_Search_Text_2,M236)),MAX($L$4:L235)+1,0)</f>
        <v>232</v>
      </c>
      <c r="M236" s="1" t="str">
        <f>IFERROR(VLOOKUP(ROWS($M$5:M236),Table_PayItems[[Search Key]:[Concentrated Name]],2,FALSE),"")</f>
        <v>_ Unique Item - 8147050 - $Ea</v>
      </c>
      <c r="N236" s="1" t="str">
        <f>IFERROR(VLOOKUP(ROWS($M$5:N236),$L$5:$M$7000,2,FALSE),"")</f>
        <v>_ Unique Item - 8147050 - $Ea</v>
      </c>
      <c r="O236" s="1" t="str">
        <f>IFERROR(VLOOKUP(ROWS($O$5:O236),$K$5:$L$7000,2,FALSE),"")</f>
        <v/>
      </c>
    </row>
    <row r="237" spans="2:15" ht="15" customHeight="1" x14ac:dyDescent="0.25">
      <c r="B237" s="178" t="s">
        <v>13597</v>
      </c>
      <c r="C237" s="178" t="s">
        <v>104</v>
      </c>
      <c r="D237" s="178" t="s">
        <v>60</v>
      </c>
      <c r="E237" s="178" t="s">
        <v>61</v>
      </c>
      <c r="F237" s="178" t="s">
        <v>26</v>
      </c>
      <c r="G237" s="1">
        <f>IF(ISNUMBER(Pay_Item_Search_Text),IF(ISNUMBER(IF(FIND(Pay_Item_Search_Text,B237)=1,1, "FALSE")),MAX(G$4:$G236)+1,IF(ISNUMBER(Pay_Item_Search_Text),0,IF(ISNUMBER(SEARCH(Pay_Item_Search_Text,H237)),MAX(G$4:$G236)+1,0))),IF(ISNUMBER(Pay_Item_Search_Text),0,IF(ISNUMBER(SEARCH(Pay_Item_Search_Text,H237)),MAX(G$4:$G236)+1,0)))</f>
        <v>233</v>
      </c>
      <c r="H237" s="24" t="str">
        <f>IF(Table_PayItems[[#This Row],[Description]]="_","_ Unique Item - "&amp;Table_PayItems[[#This Row],[Item]]&amp;" - $"&amp;Table_PayItems[[#This Row],[Unit]],Table_PayItems[[#This Row],[Description]]&amp;" - $"&amp;Table_PayItems[[#This Row],[Unit]])</f>
        <v>_ Unique Item - 8157001 - $Ft</v>
      </c>
      <c r="I237" s="30" t="str">
        <f>IFERROR(VLOOKUP(ROWS($M$5:M237),Table_PayItems[[Search Key]:[Concentrated Name]],2,FALSE),"")</f>
        <v>_ Unique Item - 8157001 - $Ft</v>
      </c>
      <c r="J237" s="1"/>
      <c r="K237" s="1"/>
      <c r="L237" s="22">
        <f>IF(ISNUMBER(SEARCH(Pay_Item_Search_Text_2,M237)),MAX($L$4:L236)+1,0)</f>
        <v>233</v>
      </c>
      <c r="M237" s="1" t="str">
        <f>IFERROR(VLOOKUP(ROWS($M$5:M237),Table_PayItems[[Search Key]:[Concentrated Name]],2,FALSE),"")</f>
        <v>_ Unique Item - 8157001 - $Ft</v>
      </c>
      <c r="N237" s="1" t="str">
        <f>IFERROR(VLOOKUP(ROWS($M$5:N237),$L$5:$M$7000,2,FALSE),"")</f>
        <v>_ Unique Item - 8157001 - $Ft</v>
      </c>
      <c r="O237" s="1" t="str">
        <f>IFERROR(VLOOKUP(ROWS($O$5:O237),$K$5:$L$7000,2,FALSE),"")</f>
        <v/>
      </c>
    </row>
    <row r="238" spans="2:15" ht="15" customHeight="1" x14ac:dyDescent="0.25">
      <c r="B238" s="178" t="s">
        <v>13598</v>
      </c>
      <c r="C238" s="178" t="s">
        <v>132</v>
      </c>
      <c r="D238" s="178" t="s">
        <v>60</v>
      </c>
      <c r="E238" s="178" t="s">
        <v>61</v>
      </c>
      <c r="F238" s="178" t="s">
        <v>26</v>
      </c>
      <c r="G238" s="1">
        <f>IF(ISNUMBER(Pay_Item_Search_Text),IF(ISNUMBER(IF(FIND(Pay_Item_Search_Text,B238)=1,1, "FALSE")),MAX(G$4:$G237)+1,IF(ISNUMBER(Pay_Item_Search_Text),0,IF(ISNUMBER(SEARCH(Pay_Item_Search_Text,H238)),MAX(G$4:$G237)+1,0))),IF(ISNUMBER(Pay_Item_Search_Text),0,IF(ISNUMBER(SEARCH(Pay_Item_Search_Text,H238)),MAX(G$4:$G237)+1,0)))</f>
        <v>234</v>
      </c>
      <c r="H238" s="1" t="str">
        <f>IF(Table_PayItems[[#This Row],[Description]]="_","_ Unique Item - "&amp;Table_PayItems[[#This Row],[Item]]&amp;" - $"&amp;Table_PayItems[[#This Row],[Unit]],Table_PayItems[[#This Row],[Description]]&amp;" - $"&amp;Table_PayItems[[#This Row],[Unit]])</f>
        <v>_ Unique Item - 8157010 - $Sft</v>
      </c>
      <c r="I238" s="29" t="str">
        <f>IFERROR(VLOOKUP(ROWS($M$5:M238),Table_PayItems[[Search Key]:[Concentrated Name]],2,FALSE),"")</f>
        <v>_ Unique Item - 8157010 - $Sft</v>
      </c>
      <c r="J238" s="1"/>
      <c r="K238" s="1"/>
      <c r="L238" s="22">
        <f>IF(ISNUMBER(SEARCH(Pay_Item_Search_Text_2,M238)),MAX($L$4:L237)+1,0)</f>
        <v>234</v>
      </c>
      <c r="M238" s="1" t="str">
        <f>IFERROR(VLOOKUP(ROWS($M$5:M238),Table_PayItems[[Search Key]:[Concentrated Name]],2,FALSE),"")</f>
        <v>_ Unique Item - 8157010 - $Sft</v>
      </c>
      <c r="N238" s="1" t="str">
        <f>IFERROR(VLOOKUP(ROWS($M$5:N238),$L$5:$M$7000,2,FALSE),"")</f>
        <v>_ Unique Item - 8157010 - $Sft</v>
      </c>
      <c r="O238" s="1" t="str">
        <f>IFERROR(VLOOKUP(ROWS($O$5:O238),$K$5:$L$7000,2,FALSE),"")</f>
        <v/>
      </c>
    </row>
    <row r="239" spans="2:15" ht="15" customHeight="1" x14ac:dyDescent="0.25">
      <c r="B239" s="178" t="s">
        <v>13599</v>
      </c>
      <c r="C239" s="178" t="s">
        <v>123</v>
      </c>
      <c r="D239" s="178" t="s">
        <v>60</v>
      </c>
      <c r="E239" s="178" t="s">
        <v>61</v>
      </c>
      <c r="F239" s="178" t="s">
        <v>26</v>
      </c>
      <c r="G239" s="1">
        <f>IF(ISNUMBER(Pay_Item_Search_Text),IF(ISNUMBER(IF(FIND(Pay_Item_Search_Text,B239)=1,1, "FALSE")),MAX(G$4:$G238)+1,IF(ISNUMBER(Pay_Item_Search_Text),0,IF(ISNUMBER(SEARCH(Pay_Item_Search_Text,H239)),MAX(G$4:$G238)+1,0))),IF(ISNUMBER(Pay_Item_Search_Text),0,IF(ISNUMBER(SEARCH(Pay_Item_Search_Text,H239)),MAX(G$4:$G238)+1,0)))</f>
        <v>235</v>
      </c>
      <c r="H239" s="1" t="str">
        <f>IF(Table_PayItems[[#This Row],[Description]]="_","_ Unique Item - "&amp;Table_PayItems[[#This Row],[Item]]&amp;" - $"&amp;Table_PayItems[[#This Row],[Unit]],Table_PayItems[[#This Row],[Description]]&amp;" - $"&amp;Table_PayItems[[#This Row],[Unit]])</f>
        <v>_ Unique Item - 8157011 - $Syd</v>
      </c>
      <c r="I239" s="29" t="str">
        <f>IFERROR(VLOOKUP(ROWS($M$5:M239),Table_PayItems[[Search Key]:[Concentrated Name]],2,FALSE),"")</f>
        <v>_ Unique Item - 8157011 - $Syd</v>
      </c>
      <c r="J239" s="1"/>
      <c r="K239" s="1"/>
      <c r="L239" s="22">
        <f>IF(ISNUMBER(SEARCH(Pay_Item_Search_Text_2,M239)),MAX($L$4:L238)+1,0)</f>
        <v>235</v>
      </c>
      <c r="M239" s="1" t="str">
        <f>IFERROR(VLOOKUP(ROWS($M$5:M239),Table_PayItems[[Search Key]:[Concentrated Name]],2,FALSE),"")</f>
        <v>_ Unique Item - 8157011 - $Syd</v>
      </c>
      <c r="N239" s="1" t="str">
        <f>IFERROR(VLOOKUP(ROWS($M$5:N239),$L$5:$M$7000,2,FALSE),"")</f>
        <v>_ Unique Item - 8157011 - $Syd</v>
      </c>
      <c r="O239" s="1" t="str">
        <f>IFERROR(VLOOKUP(ROWS($O$5:O239),$K$5:$L$7000,2,FALSE),"")</f>
        <v/>
      </c>
    </row>
    <row r="240" spans="2:15" ht="15" customHeight="1" x14ac:dyDescent="0.25">
      <c r="B240" s="178" t="s">
        <v>13600</v>
      </c>
      <c r="C240" s="178" t="s">
        <v>112</v>
      </c>
      <c r="D240" s="178" t="s">
        <v>60</v>
      </c>
      <c r="E240" s="178" t="s">
        <v>61</v>
      </c>
      <c r="F240" s="178" t="s">
        <v>26</v>
      </c>
      <c r="G240" s="1">
        <f>IF(ISNUMBER(Pay_Item_Search_Text),IF(ISNUMBER(IF(FIND(Pay_Item_Search_Text,B240)=1,1, "FALSE")),MAX(G$4:$G239)+1,IF(ISNUMBER(Pay_Item_Search_Text),0,IF(ISNUMBER(SEARCH(Pay_Item_Search_Text,H240)),MAX(G$4:$G239)+1,0))),IF(ISNUMBER(Pay_Item_Search_Text),0,IF(ISNUMBER(SEARCH(Pay_Item_Search_Text,H240)),MAX(G$4:$G239)+1,0)))</f>
        <v>236</v>
      </c>
      <c r="H240" s="1" t="str">
        <f>IF(Table_PayItems[[#This Row],[Description]]="_","_ Unique Item - "&amp;Table_PayItems[[#This Row],[Item]]&amp;" - $"&amp;Table_PayItems[[#This Row],[Unit]],Table_PayItems[[#This Row],[Description]]&amp;" - $"&amp;Table_PayItems[[#This Row],[Unit]])</f>
        <v>_ Unique Item - 8157021 - $Cyd</v>
      </c>
      <c r="I240" s="29" t="str">
        <f>IFERROR(VLOOKUP(ROWS($M$5:M240),Table_PayItems[[Search Key]:[Concentrated Name]],2,FALSE),"")</f>
        <v>_ Unique Item - 8157021 - $Cyd</v>
      </c>
      <c r="J240" s="1"/>
      <c r="K240" s="1"/>
      <c r="L240" s="22">
        <f>IF(ISNUMBER(SEARCH(Pay_Item_Search_Text_2,M240)),MAX($L$4:L239)+1,0)</f>
        <v>236</v>
      </c>
      <c r="M240" s="1" t="str">
        <f>IFERROR(VLOOKUP(ROWS($M$5:M240),Table_PayItems[[Search Key]:[Concentrated Name]],2,FALSE),"")</f>
        <v>_ Unique Item - 8157021 - $Cyd</v>
      </c>
      <c r="N240" s="1" t="str">
        <f>IFERROR(VLOOKUP(ROWS($M$5:N240),$L$5:$M$7000,2,FALSE),"")</f>
        <v>_ Unique Item - 8157021 - $Cyd</v>
      </c>
      <c r="O240" s="1" t="str">
        <f>IFERROR(VLOOKUP(ROWS($O$5:O240),$K$5:$L$7000,2,FALSE),"")</f>
        <v/>
      </c>
    </row>
    <row r="241" spans="2:15" ht="15" customHeight="1" x14ac:dyDescent="0.25">
      <c r="B241" s="178" t="s">
        <v>13601</v>
      </c>
      <c r="C241" s="178" t="s">
        <v>4537</v>
      </c>
      <c r="D241" s="178" t="s">
        <v>60</v>
      </c>
      <c r="E241" s="178" t="s">
        <v>61</v>
      </c>
      <c r="F241" s="178" t="s">
        <v>26</v>
      </c>
      <c r="G241" s="1">
        <f>IF(ISNUMBER(Pay_Item_Search_Text),IF(ISNUMBER(IF(FIND(Pay_Item_Search_Text,B241)=1,1, "FALSE")),MAX(G$4:$G240)+1,IF(ISNUMBER(Pay_Item_Search_Text),0,IF(ISNUMBER(SEARCH(Pay_Item_Search_Text,H241)),MAX(G$4:$G240)+1,0))),IF(ISNUMBER(Pay_Item_Search_Text),0,IF(ISNUMBER(SEARCH(Pay_Item_Search_Text,H241)),MAX(G$4:$G240)+1,0)))</f>
        <v>237</v>
      </c>
      <c r="H241" s="1" t="str">
        <f>IF(Table_PayItems[[#This Row],[Description]]="_","_ Unique Item - "&amp;Table_PayItems[[#This Row],[Item]]&amp;" - $"&amp;Table_PayItems[[#This Row],[Unit]],Table_PayItems[[#This Row],[Description]]&amp;" - $"&amp;Table_PayItems[[#This Row],[Unit]])</f>
        <v>_ Unique Item - 8157040 - $Hr</v>
      </c>
      <c r="I241" s="29" t="str">
        <f>IFERROR(VLOOKUP(ROWS($M$5:M241),Table_PayItems[[Search Key]:[Concentrated Name]],2,FALSE),"")</f>
        <v>_ Unique Item - 8157040 - $Hr</v>
      </c>
      <c r="J241" s="1"/>
      <c r="K241" s="1"/>
      <c r="L241" s="22">
        <f>IF(ISNUMBER(SEARCH(Pay_Item_Search_Text_2,M241)),MAX($L$4:L240)+1,0)</f>
        <v>237</v>
      </c>
      <c r="M241" s="1" t="str">
        <f>IFERROR(VLOOKUP(ROWS($M$5:M241),Table_PayItems[[Search Key]:[Concentrated Name]],2,FALSE),"")</f>
        <v>_ Unique Item - 8157040 - $Hr</v>
      </c>
      <c r="N241" s="1" t="str">
        <f>IFERROR(VLOOKUP(ROWS($M$5:N241),$L$5:$M$7000,2,FALSE),"")</f>
        <v>_ Unique Item - 8157040 - $Hr</v>
      </c>
      <c r="O241" s="1" t="str">
        <f>IFERROR(VLOOKUP(ROWS($O$5:O241),$K$5:$L$7000,2,FALSE),"")</f>
        <v/>
      </c>
    </row>
    <row r="242" spans="2:15" ht="15" customHeight="1" x14ac:dyDescent="0.25">
      <c r="B242" s="178" t="s">
        <v>13602</v>
      </c>
      <c r="C242" s="178" t="s">
        <v>88</v>
      </c>
      <c r="D242" s="178" t="s">
        <v>60</v>
      </c>
      <c r="E242" s="178" t="s">
        <v>61</v>
      </c>
      <c r="F242" s="178" t="s">
        <v>26</v>
      </c>
      <c r="G242" s="1">
        <f>IF(ISNUMBER(Pay_Item_Search_Text),IF(ISNUMBER(IF(FIND(Pay_Item_Search_Text,B242)=1,1, "FALSE")),MAX(G$4:$G241)+1,IF(ISNUMBER(Pay_Item_Search_Text),0,IF(ISNUMBER(SEARCH(Pay_Item_Search_Text,H242)),MAX(G$4:$G241)+1,0))),IF(ISNUMBER(Pay_Item_Search_Text),0,IF(ISNUMBER(SEARCH(Pay_Item_Search_Text,H242)),MAX(G$4:$G241)+1,0)))</f>
        <v>238</v>
      </c>
      <c r="H242" s="1" t="str">
        <f>IF(Table_PayItems[[#This Row],[Description]]="_","_ Unique Item - "&amp;Table_PayItems[[#This Row],[Item]]&amp;" - $"&amp;Table_PayItems[[#This Row],[Unit]],Table_PayItems[[#This Row],[Description]]&amp;" - $"&amp;Table_PayItems[[#This Row],[Unit]])</f>
        <v>_ Unique Item - 8157050 - $Ea</v>
      </c>
      <c r="I242" s="29" t="str">
        <f>IFERROR(VLOOKUP(ROWS($M$5:M242),Table_PayItems[[Search Key]:[Concentrated Name]],2,FALSE),"")</f>
        <v>_ Unique Item - 8157050 - $Ea</v>
      </c>
      <c r="J242" s="1"/>
      <c r="K242" s="1"/>
      <c r="L242" s="22">
        <f>IF(ISNUMBER(SEARCH(Pay_Item_Search_Text_2,M242)),MAX($L$4:L241)+1,0)</f>
        <v>238</v>
      </c>
      <c r="M242" s="1" t="str">
        <f>IFERROR(VLOOKUP(ROWS($M$5:M242),Table_PayItems[[Search Key]:[Concentrated Name]],2,FALSE),"")</f>
        <v>_ Unique Item - 8157050 - $Ea</v>
      </c>
      <c r="N242" s="1" t="str">
        <f>IFERROR(VLOOKUP(ROWS($M$5:N242),$L$5:$M$7000,2,FALSE),"")</f>
        <v>_ Unique Item - 8157050 - $Ea</v>
      </c>
      <c r="O242" s="1" t="str">
        <f>IFERROR(VLOOKUP(ROWS($O$5:O242),$K$5:$L$7000,2,FALSE),"")</f>
        <v/>
      </c>
    </row>
    <row r="243" spans="2:15" ht="15" customHeight="1" x14ac:dyDescent="0.25">
      <c r="B243" s="178" t="s">
        <v>13603</v>
      </c>
      <c r="C243" s="178" t="s">
        <v>16</v>
      </c>
      <c r="D243" s="178" t="s">
        <v>60</v>
      </c>
      <c r="E243" s="178" t="s">
        <v>61</v>
      </c>
      <c r="F243" s="178" t="s">
        <v>26</v>
      </c>
      <c r="G243" s="1">
        <f>IF(ISNUMBER(Pay_Item_Search_Text),IF(ISNUMBER(IF(FIND(Pay_Item_Search_Text,B243)=1,1, "FALSE")),MAX(G$4:$G242)+1,IF(ISNUMBER(Pay_Item_Search_Text),0,IF(ISNUMBER(SEARCH(Pay_Item_Search_Text,H243)),MAX(G$4:$G242)+1,0))),IF(ISNUMBER(Pay_Item_Search_Text),0,IF(ISNUMBER(SEARCH(Pay_Item_Search_Text,H243)),MAX(G$4:$G242)+1,0)))</f>
        <v>239</v>
      </c>
      <c r="H243" s="1" t="str">
        <f>IF(Table_PayItems[[#This Row],[Description]]="_","_ Unique Item - "&amp;Table_PayItems[[#This Row],[Item]]&amp;" - $"&amp;Table_PayItems[[#This Row],[Unit]],Table_PayItems[[#This Row],[Description]]&amp;" - $"&amp;Table_PayItems[[#This Row],[Unit]])</f>
        <v>_ Unique Item - 8157051 - $LSUM</v>
      </c>
      <c r="I243" s="29" t="str">
        <f>IFERROR(VLOOKUP(ROWS($M$5:M243),Table_PayItems[[Search Key]:[Concentrated Name]],2,FALSE),"")</f>
        <v>_ Unique Item - 8157051 - $LSUM</v>
      </c>
      <c r="J243" s="1"/>
      <c r="K243" s="1"/>
      <c r="L243" s="22">
        <f>IF(ISNUMBER(SEARCH(Pay_Item_Search_Text_2,M243)),MAX($L$4:L242)+1,0)</f>
        <v>239</v>
      </c>
      <c r="M243" s="1" t="str">
        <f>IFERROR(VLOOKUP(ROWS($M$5:M243),Table_PayItems[[Search Key]:[Concentrated Name]],2,FALSE),"")</f>
        <v>_ Unique Item - 8157051 - $LSUM</v>
      </c>
      <c r="N243" s="1" t="str">
        <f>IFERROR(VLOOKUP(ROWS($M$5:N243),$L$5:$M$7000,2,FALSE),"")</f>
        <v>_ Unique Item - 8157051 - $LSUM</v>
      </c>
      <c r="O243" s="1" t="str">
        <f>IFERROR(VLOOKUP(ROWS($O$5:O243),$K$5:$L$7000,2,FALSE),"")</f>
        <v/>
      </c>
    </row>
    <row r="244" spans="2:15" ht="15" customHeight="1" x14ac:dyDescent="0.25">
      <c r="B244" s="178" t="s">
        <v>13604</v>
      </c>
      <c r="C244" s="178" t="s">
        <v>57</v>
      </c>
      <c r="D244" s="178" t="s">
        <v>60</v>
      </c>
      <c r="E244" s="178" t="s">
        <v>61</v>
      </c>
      <c r="F244" s="178" t="s">
        <v>26</v>
      </c>
      <c r="G244" s="1">
        <f>IF(ISNUMBER(Pay_Item_Search_Text),IF(ISNUMBER(IF(FIND(Pay_Item_Search_Text,B244)=1,1, "FALSE")),MAX(G$4:$G243)+1,IF(ISNUMBER(Pay_Item_Search_Text),0,IF(ISNUMBER(SEARCH(Pay_Item_Search_Text,H244)),MAX(G$4:$G243)+1,0))),IF(ISNUMBER(Pay_Item_Search_Text),0,IF(ISNUMBER(SEARCH(Pay_Item_Search_Text,H244)),MAX(G$4:$G243)+1,0)))</f>
        <v>240</v>
      </c>
      <c r="H244" s="1" t="str">
        <f>IF(Table_PayItems[[#This Row],[Description]]="_","_ Unique Item - "&amp;Table_PayItems[[#This Row],[Item]]&amp;" - $"&amp;Table_PayItems[[#This Row],[Unit]],Table_PayItems[[#This Row],[Description]]&amp;" - $"&amp;Table_PayItems[[#This Row],[Unit]])</f>
        <v>_ Unique Item - 8157060 - $Dlr</v>
      </c>
      <c r="I244" s="29" t="str">
        <f>IFERROR(VLOOKUP(ROWS($M$5:M244),Table_PayItems[[Search Key]:[Concentrated Name]],2,FALSE),"")</f>
        <v>_ Unique Item - 8157060 - $Dlr</v>
      </c>
      <c r="J244" s="1"/>
      <c r="K244" s="1"/>
      <c r="L244" s="22">
        <f>IF(ISNUMBER(SEARCH(Pay_Item_Search_Text_2,M244)),MAX($L$4:L243)+1,0)</f>
        <v>240</v>
      </c>
      <c r="M244" s="1" t="str">
        <f>IFERROR(VLOOKUP(ROWS($M$5:M244),Table_PayItems[[Search Key]:[Concentrated Name]],2,FALSE),"")</f>
        <v>_ Unique Item - 8157060 - $Dlr</v>
      </c>
      <c r="N244" s="1" t="str">
        <f>IFERROR(VLOOKUP(ROWS($M$5:N244),$L$5:$M$7000,2,FALSE),"")</f>
        <v>_ Unique Item - 8157060 - $Dlr</v>
      </c>
      <c r="O244" s="1" t="str">
        <f>IFERROR(VLOOKUP(ROWS($O$5:O244),$K$5:$L$7000,2,FALSE),"")</f>
        <v/>
      </c>
    </row>
    <row r="245" spans="2:15" ht="15" customHeight="1" x14ac:dyDescent="0.25">
      <c r="B245" s="178" t="s">
        <v>13668</v>
      </c>
      <c r="C245" s="178" t="s">
        <v>104</v>
      </c>
      <c r="D245" s="178" t="s">
        <v>60</v>
      </c>
      <c r="E245" s="178" t="s">
        <v>61</v>
      </c>
      <c r="F245" s="178" t="s">
        <v>26</v>
      </c>
      <c r="G245" s="1">
        <f>IF(ISNUMBER(Pay_Item_Search_Text),IF(ISNUMBER(IF(FIND(Pay_Item_Search_Text,B245)=1,1, "FALSE")),MAX(G$4:$G244)+1,IF(ISNUMBER(Pay_Item_Search_Text),0,IF(ISNUMBER(SEARCH(Pay_Item_Search_Text,H245)),MAX(G$4:$G244)+1,0))),IF(ISNUMBER(Pay_Item_Search_Text),0,IF(ISNUMBER(SEARCH(Pay_Item_Search_Text,H245)),MAX(G$4:$G244)+1,0)))</f>
        <v>241</v>
      </c>
      <c r="H245" s="1" t="str">
        <f>IF(Table_PayItems[[#This Row],[Description]]="_","_ Unique Item - "&amp;Table_PayItems[[#This Row],[Item]]&amp;" - $"&amp;Table_PayItems[[#This Row],[Unit]],Table_PayItems[[#This Row],[Description]]&amp;" - $"&amp;Table_PayItems[[#This Row],[Unit]])</f>
        <v>_ Unique Item - 8167001 - $Ft</v>
      </c>
      <c r="I245" s="29" t="str">
        <f>IFERROR(VLOOKUP(ROWS($M$5:M245),Table_PayItems[[Search Key]:[Concentrated Name]],2,FALSE),"")</f>
        <v>_ Unique Item - 8167001 - $Ft</v>
      </c>
      <c r="J245" s="1"/>
      <c r="K245" s="1"/>
      <c r="L245" s="22">
        <f>IF(ISNUMBER(SEARCH(Pay_Item_Search_Text_2,M245)),MAX($L$4:L244)+1,0)</f>
        <v>241</v>
      </c>
      <c r="M245" s="1" t="str">
        <f>IFERROR(VLOOKUP(ROWS($M$5:M245),Table_PayItems[[Search Key]:[Concentrated Name]],2,FALSE),"")</f>
        <v>_ Unique Item - 8167001 - $Ft</v>
      </c>
      <c r="N245" s="1" t="str">
        <f>IFERROR(VLOOKUP(ROWS($M$5:N245),$L$5:$M$7000,2,FALSE),"")</f>
        <v>_ Unique Item - 8167001 - $Ft</v>
      </c>
      <c r="O245" s="1" t="str">
        <f>IFERROR(VLOOKUP(ROWS($O$5:O245),$K$5:$L$7000,2,FALSE),"")</f>
        <v/>
      </c>
    </row>
    <row r="246" spans="2:15" ht="15" customHeight="1" x14ac:dyDescent="0.25">
      <c r="B246" s="178" t="s">
        <v>13669</v>
      </c>
      <c r="C246" s="178" t="s">
        <v>84</v>
      </c>
      <c r="D246" s="178" t="s">
        <v>60</v>
      </c>
      <c r="E246" s="178" t="s">
        <v>61</v>
      </c>
      <c r="F246" s="178" t="s">
        <v>26</v>
      </c>
      <c r="G246" s="1">
        <f>IF(ISNUMBER(Pay_Item_Search_Text),IF(ISNUMBER(IF(FIND(Pay_Item_Search_Text,B246)=1,1, "FALSE")),MAX(G$4:$G245)+1,IF(ISNUMBER(Pay_Item_Search_Text),0,IF(ISNUMBER(SEARCH(Pay_Item_Search_Text,H246)),MAX(G$4:$G245)+1,0))),IF(ISNUMBER(Pay_Item_Search_Text),0,IF(ISNUMBER(SEARCH(Pay_Item_Search_Text,H246)),MAX(G$4:$G245)+1,0)))</f>
        <v>242</v>
      </c>
      <c r="H246" s="1" t="str">
        <f>IF(Table_PayItems[[#This Row],[Description]]="_","_ Unique Item - "&amp;Table_PayItems[[#This Row],[Item]]&amp;" - $"&amp;Table_PayItems[[#This Row],[Unit]],Table_PayItems[[#This Row],[Description]]&amp;" - $"&amp;Table_PayItems[[#This Row],[Unit]])</f>
        <v>_ Unique Item - 8167002 - $Sta</v>
      </c>
      <c r="I246" s="29" t="str">
        <f>IFERROR(VLOOKUP(ROWS($M$5:M246),Table_PayItems[[Search Key]:[Concentrated Name]],2,FALSE),"")</f>
        <v>_ Unique Item - 8167002 - $Sta</v>
      </c>
      <c r="J246" s="1"/>
      <c r="K246" s="1"/>
      <c r="L246" s="22">
        <f>IF(ISNUMBER(SEARCH(Pay_Item_Search_Text_2,M246)),MAX($L$4:L245)+1,0)</f>
        <v>242</v>
      </c>
      <c r="M246" s="1" t="str">
        <f>IFERROR(VLOOKUP(ROWS($M$5:M246),Table_PayItems[[Search Key]:[Concentrated Name]],2,FALSE),"")</f>
        <v>_ Unique Item - 8167002 - $Sta</v>
      </c>
      <c r="N246" s="1" t="str">
        <f>IFERROR(VLOOKUP(ROWS($M$5:N246),$L$5:$M$7000,2,FALSE),"")</f>
        <v>_ Unique Item - 8167002 - $Sta</v>
      </c>
      <c r="O246" s="1" t="str">
        <f>IFERROR(VLOOKUP(ROWS($O$5:O246),$K$5:$L$7000,2,FALSE),"")</f>
        <v/>
      </c>
    </row>
    <row r="247" spans="2:15" ht="15" customHeight="1" x14ac:dyDescent="0.25">
      <c r="B247" s="178" t="s">
        <v>13670</v>
      </c>
      <c r="C247" s="178" t="s">
        <v>132</v>
      </c>
      <c r="D247" s="178" t="s">
        <v>60</v>
      </c>
      <c r="E247" s="178" t="s">
        <v>61</v>
      </c>
      <c r="F247" s="178" t="s">
        <v>26</v>
      </c>
      <c r="G247" s="1">
        <f>IF(ISNUMBER(Pay_Item_Search_Text),IF(ISNUMBER(IF(FIND(Pay_Item_Search_Text,B247)=1,1, "FALSE")),MAX(G$4:$G246)+1,IF(ISNUMBER(Pay_Item_Search_Text),0,IF(ISNUMBER(SEARCH(Pay_Item_Search_Text,H247)),MAX(G$4:$G246)+1,0))),IF(ISNUMBER(Pay_Item_Search_Text),0,IF(ISNUMBER(SEARCH(Pay_Item_Search_Text,H247)),MAX(G$4:$G246)+1,0)))</f>
        <v>243</v>
      </c>
      <c r="H247" s="1" t="str">
        <f>IF(Table_PayItems[[#This Row],[Description]]="_","_ Unique Item - "&amp;Table_PayItems[[#This Row],[Item]]&amp;" - $"&amp;Table_PayItems[[#This Row],[Unit]],Table_PayItems[[#This Row],[Description]]&amp;" - $"&amp;Table_PayItems[[#This Row],[Unit]])</f>
        <v>_ Unique Item - 8167010 - $Sft</v>
      </c>
      <c r="I247" s="29" t="str">
        <f>IFERROR(VLOOKUP(ROWS($M$5:M247),Table_PayItems[[Search Key]:[Concentrated Name]],2,FALSE),"")</f>
        <v>_ Unique Item - 8167010 - $Sft</v>
      </c>
      <c r="J247" s="1"/>
      <c r="K247" s="1"/>
      <c r="L247" s="22">
        <f>IF(ISNUMBER(SEARCH(Pay_Item_Search_Text_2,M247)),MAX($L$4:L246)+1,0)</f>
        <v>243</v>
      </c>
      <c r="M247" s="1" t="str">
        <f>IFERROR(VLOOKUP(ROWS($M$5:M247),Table_PayItems[[Search Key]:[Concentrated Name]],2,FALSE),"")</f>
        <v>_ Unique Item - 8167010 - $Sft</v>
      </c>
      <c r="N247" s="1" t="str">
        <f>IFERROR(VLOOKUP(ROWS($M$5:N247),$L$5:$M$7000,2,FALSE),"")</f>
        <v>_ Unique Item - 8167010 - $Sft</v>
      </c>
      <c r="O247" s="1" t="str">
        <f>IFERROR(VLOOKUP(ROWS($O$5:O247),$K$5:$L$7000,2,FALSE),"")</f>
        <v/>
      </c>
    </row>
    <row r="248" spans="2:15" ht="15" customHeight="1" x14ac:dyDescent="0.25">
      <c r="B248" s="178" t="s">
        <v>13671</v>
      </c>
      <c r="C248" s="178" t="s">
        <v>123</v>
      </c>
      <c r="D248" s="178" t="s">
        <v>60</v>
      </c>
      <c r="E248" s="178" t="s">
        <v>61</v>
      </c>
      <c r="F248" s="178" t="s">
        <v>26</v>
      </c>
      <c r="G248" s="1">
        <f>IF(ISNUMBER(Pay_Item_Search_Text),IF(ISNUMBER(IF(FIND(Pay_Item_Search_Text,B248)=1,1, "FALSE")),MAX(G$4:$G247)+1,IF(ISNUMBER(Pay_Item_Search_Text),0,IF(ISNUMBER(SEARCH(Pay_Item_Search_Text,H248)),MAX(G$4:$G247)+1,0))),IF(ISNUMBER(Pay_Item_Search_Text),0,IF(ISNUMBER(SEARCH(Pay_Item_Search_Text,H248)),MAX(G$4:$G247)+1,0)))</f>
        <v>244</v>
      </c>
      <c r="H248" s="1" t="str">
        <f>IF(Table_PayItems[[#This Row],[Description]]="_","_ Unique Item - "&amp;Table_PayItems[[#This Row],[Item]]&amp;" - $"&amp;Table_PayItems[[#This Row],[Unit]],Table_PayItems[[#This Row],[Description]]&amp;" - $"&amp;Table_PayItems[[#This Row],[Unit]])</f>
        <v>_ Unique Item - 8167011 - $Syd</v>
      </c>
      <c r="I248" s="29" t="str">
        <f>IFERROR(VLOOKUP(ROWS($M$5:M248),Table_PayItems[[Search Key]:[Concentrated Name]],2,FALSE),"")</f>
        <v>_ Unique Item - 8167011 - $Syd</v>
      </c>
      <c r="J248" s="1"/>
      <c r="K248" s="1"/>
      <c r="L248" s="22">
        <f>IF(ISNUMBER(SEARCH(Pay_Item_Search_Text_2,M248)),MAX($L$4:L247)+1,0)</f>
        <v>244</v>
      </c>
      <c r="M248" s="1" t="str">
        <f>IFERROR(VLOOKUP(ROWS($M$5:M248),Table_PayItems[[Search Key]:[Concentrated Name]],2,FALSE),"")</f>
        <v>_ Unique Item - 8167011 - $Syd</v>
      </c>
      <c r="N248" s="1" t="str">
        <f>IFERROR(VLOOKUP(ROWS($M$5:N248),$L$5:$M$7000,2,FALSE),"")</f>
        <v>_ Unique Item - 8167011 - $Syd</v>
      </c>
      <c r="O248" s="1" t="str">
        <f>IFERROR(VLOOKUP(ROWS($O$5:O248),$K$5:$L$7000,2,FALSE),"")</f>
        <v/>
      </c>
    </row>
    <row r="249" spans="2:15" ht="15" customHeight="1" x14ac:dyDescent="0.25">
      <c r="B249" s="178" t="s">
        <v>13672</v>
      </c>
      <c r="C249" s="178" t="s">
        <v>81</v>
      </c>
      <c r="D249" s="178" t="s">
        <v>60</v>
      </c>
      <c r="E249" s="178" t="s">
        <v>61</v>
      </c>
      <c r="F249" s="178" t="s">
        <v>26</v>
      </c>
      <c r="G249" s="1">
        <f>IF(ISNUMBER(Pay_Item_Search_Text),IF(ISNUMBER(IF(FIND(Pay_Item_Search_Text,B249)=1,1, "FALSE")),MAX(G$4:$G248)+1,IF(ISNUMBER(Pay_Item_Search_Text),0,IF(ISNUMBER(SEARCH(Pay_Item_Search_Text,H249)),MAX(G$4:$G248)+1,0))),IF(ISNUMBER(Pay_Item_Search_Text),0,IF(ISNUMBER(SEARCH(Pay_Item_Search_Text,H249)),MAX(G$4:$G248)+1,0)))</f>
        <v>245</v>
      </c>
      <c r="H249" s="1" t="str">
        <f>IF(Table_PayItems[[#This Row],[Description]]="_","_ Unique Item - "&amp;Table_PayItems[[#This Row],[Item]]&amp;" - $"&amp;Table_PayItems[[#This Row],[Unit]],Table_PayItems[[#This Row],[Description]]&amp;" - $"&amp;Table_PayItems[[#This Row],[Unit]])</f>
        <v>_ Unique Item - 8167012 - $Acre</v>
      </c>
      <c r="I249" s="29" t="str">
        <f>IFERROR(VLOOKUP(ROWS($M$5:M249),Table_PayItems[[Search Key]:[Concentrated Name]],2,FALSE),"")</f>
        <v>_ Unique Item - 8167012 - $Acre</v>
      </c>
      <c r="J249" s="1"/>
      <c r="K249" s="1"/>
      <c r="L249" s="22">
        <f>IF(ISNUMBER(SEARCH(Pay_Item_Search_Text_2,M249)),MAX($L$4:L248)+1,0)</f>
        <v>245</v>
      </c>
      <c r="M249" s="1" t="str">
        <f>IFERROR(VLOOKUP(ROWS($M$5:M249),Table_PayItems[[Search Key]:[Concentrated Name]],2,FALSE),"")</f>
        <v>_ Unique Item - 8167012 - $Acre</v>
      </c>
      <c r="N249" s="1" t="str">
        <f>IFERROR(VLOOKUP(ROWS($M$5:N249),$L$5:$M$7000,2,FALSE),"")</f>
        <v>_ Unique Item - 8167012 - $Acre</v>
      </c>
      <c r="O249" s="1" t="str">
        <f>IFERROR(VLOOKUP(ROWS($O$5:O249),$K$5:$L$7000,2,FALSE),"")</f>
        <v/>
      </c>
    </row>
    <row r="250" spans="2:15" ht="15" customHeight="1" x14ac:dyDescent="0.25">
      <c r="B250" s="178" t="s">
        <v>13673</v>
      </c>
      <c r="C250" s="178" t="s">
        <v>112</v>
      </c>
      <c r="D250" s="178" t="s">
        <v>60</v>
      </c>
      <c r="E250" s="178" t="s">
        <v>61</v>
      </c>
      <c r="F250" s="178" t="s">
        <v>26</v>
      </c>
      <c r="G250" s="1">
        <f>IF(ISNUMBER(Pay_Item_Search_Text),IF(ISNUMBER(IF(FIND(Pay_Item_Search_Text,B250)=1,1, "FALSE")),MAX(G$4:$G249)+1,IF(ISNUMBER(Pay_Item_Search_Text),0,IF(ISNUMBER(SEARCH(Pay_Item_Search_Text,H250)),MAX(G$4:$G249)+1,0))),IF(ISNUMBER(Pay_Item_Search_Text),0,IF(ISNUMBER(SEARCH(Pay_Item_Search_Text,H250)),MAX(G$4:$G249)+1,0)))</f>
        <v>246</v>
      </c>
      <c r="H250" s="1" t="str">
        <f>IF(Table_PayItems[[#This Row],[Description]]="_","_ Unique Item - "&amp;Table_PayItems[[#This Row],[Item]]&amp;" - $"&amp;Table_PayItems[[#This Row],[Unit]],Table_PayItems[[#This Row],[Description]]&amp;" - $"&amp;Table_PayItems[[#This Row],[Unit]])</f>
        <v>_ Unique Item - 8167021 - $Cyd</v>
      </c>
      <c r="I250" s="29" t="str">
        <f>IFERROR(VLOOKUP(ROWS($M$5:M250),Table_PayItems[[Search Key]:[Concentrated Name]],2,FALSE),"")</f>
        <v>_ Unique Item - 8167021 - $Cyd</v>
      </c>
      <c r="J250" s="1"/>
      <c r="K250" s="1"/>
      <c r="L250" s="22">
        <f>IF(ISNUMBER(SEARCH(Pay_Item_Search_Text_2,M250)),MAX($L$4:L249)+1,0)</f>
        <v>246</v>
      </c>
      <c r="M250" s="1" t="str">
        <f>IFERROR(VLOOKUP(ROWS($M$5:M250),Table_PayItems[[Search Key]:[Concentrated Name]],2,FALSE),"")</f>
        <v>_ Unique Item - 8167021 - $Cyd</v>
      </c>
      <c r="N250" s="1" t="str">
        <f>IFERROR(VLOOKUP(ROWS($M$5:N250),$L$5:$M$7000,2,FALSE),"")</f>
        <v>_ Unique Item - 8167021 - $Cyd</v>
      </c>
      <c r="O250" s="1" t="str">
        <f>IFERROR(VLOOKUP(ROWS($O$5:O250),$K$5:$L$7000,2,FALSE),"")</f>
        <v/>
      </c>
    </row>
    <row r="251" spans="2:15" ht="15" customHeight="1" x14ac:dyDescent="0.25">
      <c r="B251" s="178" t="s">
        <v>13674</v>
      </c>
      <c r="C251" s="178" t="s">
        <v>2671</v>
      </c>
      <c r="D251" s="178" t="s">
        <v>60</v>
      </c>
      <c r="E251" s="178" t="s">
        <v>61</v>
      </c>
      <c r="F251" s="178" t="s">
        <v>26</v>
      </c>
      <c r="G251" s="1">
        <f>IF(ISNUMBER(Pay_Item_Search_Text),IF(ISNUMBER(IF(FIND(Pay_Item_Search_Text,B251)=1,1, "FALSE")),MAX(G$4:$G250)+1,IF(ISNUMBER(Pay_Item_Search_Text),0,IF(ISNUMBER(SEARCH(Pay_Item_Search_Text,H251)),MAX(G$4:$G250)+1,0))),IF(ISNUMBER(Pay_Item_Search_Text),0,IF(ISNUMBER(SEARCH(Pay_Item_Search_Text,H251)),MAX(G$4:$G250)+1,0)))</f>
        <v>247</v>
      </c>
      <c r="H251" s="1" t="str">
        <f>IF(Table_PayItems[[#This Row],[Description]]="_","_ Unique Item - "&amp;Table_PayItems[[#This Row],[Item]]&amp;" - $"&amp;Table_PayItems[[#This Row],[Unit]],Table_PayItems[[#This Row],[Description]]&amp;" - $"&amp;Table_PayItems[[#This Row],[Unit]])</f>
        <v>_ Unique Item - 8167022 - $Gal</v>
      </c>
      <c r="I251" s="29" t="str">
        <f>IFERROR(VLOOKUP(ROWS($M$5:M251),Table_PayItems[[Search Key]:[Concentrated Name]],2,FALSE),"")</f>
        <v>_ Unique Item - 8167022 - $Gal</v>
      </c>
      <c r="J251" s="1"/>
      <c r="K251" s="1"/>
      <c r="L251" s="22">
        <f>IF(ISNUMBER(SEARCH(Pay_Item_Search_Text_2,M251)),MAX($L$4:L250)+1,0)</f>
        <v>247</v>
      </c>
      <c r="M251" s="1" t="str">
        <f>IFERROR(VLOOKUP(ROWS($M$5:M251),Table_PayItems[[Search Key]:[Concentrated Name]],2,FALSE),"")</f>
        <v>_ Unique Item - 8167022 - $Gal</v>
      </c>
      <c r="N251" s="1" t="str">
        <f>IFERROR(VLOOKUP(ROWS($M$5:N251),$L$5:$M$7000,2,FALSE),"")</f>
        <v>_ Unique Item - 8167022 - $Gal</v>
      </c>
      <c r="O251" s="1" t="str">
        <f>IFERROR(VLOOKUP(ROWS($O$5:O251),$K$5:$L$7000,2,FALSE),"")</f>
        <v/>
      </c>
    </row>
    <row r="252" spans="2:15" ht="15" customHeight="1" x14ac:dyDescent="0.25">
      <c r="B252" s="178" t="s">
        <v>13675</v>
      </c>
      <c r="C252" s="178" t="s">
        <v>154</v>
      </c>
      <c r="D252" s="178" t="s">
        <v>60</v>
      </c>
      <c r="E252" s="178" t="s">
        <v>61</v>
      </c>
      <c r="F252" s="178" t="s">
        <v>26</v>
      </c>
      <c r="G252" s="1">
        <f>IF(ISNUMBER(Pay_Item_Search_Text),IF(ISNUMBER(IF(FIND(Pay_Item_Search_Text,B252)=1,1, "FALSE")),MAX(G$4:$G251)+1,IF(ISNUMBER(Pay_Item_Search_Text),0,IF(ISNUMBER(SEARCH(Pay_Item_Search_Text,H252)),MAX(G$4:$G251)+1,0))),IF(ISNUMBER(Pay_Item_Search_Text),0,IF(ISNUMBER(SEARCH(Pay_Item_Search_Text,H252)),MAX(G$4:$G251)+1,0)))</f>
        <v>248</v>
      </c>
      <c r="H252" s="1" t="str">
        <f>IF(Table_PayItems[[#This Row],[Description]]="_","_ Unique Item - "&amp;Table_PayItems[[#This Row],[Item]]&amp;" - $"&amp;Table_PayItems[[#This Row],[Unit]],Table_PayItems[[#This Row],[Description]]&amp;" - $"&amp;Table_PayItems[[#This Row],[Unit]])</f>
        <v>_ Unique Item - 8167030 - $Lb</v>
      </c>
      <c r="I252" s="29" t="str">
        <f>IFERROR(VLOOKUP(ROWS($M$5:M252),Table_PayItems[[Search Key]:[Concentrated Name]],2,FALSE),"")</f>
        <v>_ Unique Item - 8167030 - $Lb</v>
      </c>
      <c r="J252" s="1"/>
      <c r="K252" s="1"/>
      <c r="L252" s="22">
        <f>IF(ISNUMBER(SEARCH(Pay_Item_Search_Text_2,M252)),MAX($L$4:L251)+1,0)</f>
        <v>248</v>
      </c>
      <c r="M252" s="1" t="str">
        <f>IFERROR(VLOOKUP(ROWS($M$5:M252),Table_PayItems[[Search Key]:[Concentrated Name]],2,FALSE),"")</f>
        <v>_ Unique Item - 8167030 - $Lb</v>
      </c>
      <c r="N252" s="1" t="str">
        <f>IFERROR(VLOOKUP(ROWS($M$5:N252),$L$5:$M$7000,2,FALSE),"")</f>
        <v>_ Unique Item - 8167030 - $Lb</v>
      </c>
      <c r="O252" s="1" t="str">
        <f>IFERROR(VLOOKUP(ROWS($O$5:O252),$K$5:$L$7000,2,FALSE),"")</f>
        <v/>
      </c>
    </row>
    <row r="253" spans="2:15" ht="15" customHeight="1" x14ac:dyDescent="0.25">
      <c r="B253" s="178" t="s">
        <v>13676</v>
      </c>
      <c r="C253" s="178" t="s">
        <v>4537</v>
      </c>
      <c r="D253" s="178" t="s">
        <v>60</v>
      </c>
      <c r="E253" s="178" t="s">
        <v>61</v>
      </c>
      <c r="F253" s="178" t="s">
        <v>26</v>
      </c>
      <c r="G253" s="1">
        <f>IF(ISNUMBER(Pay_Item_Search_Text),IF(ISNUMBER(IF(FIND(Pay_Item_Search_Text,B253)=1,1, "FALSE")),MAX(G$4:$G252)+1,IF(ISNUMBER(Pay_Item_Search_Text),0,IF(ISNUMBER(SEARCH(Pay_Item_Search_Text,H253)),MAX(G$4:$G252)+1,0))),IF(ISNUMBER(Pay_Item_Search_Text),0,IF(ISNUMBER(SEARCH(Pay_Item_Search_Text,H253)),MAX(G$4:$G252)+1,0)))</f>
        <v>249</v>
      </c>
      <c r="H253" s="1" t="str">
        <f>IF(Table_PayItems[[#This Row],[Description]]="_","_ Unique Item - "&amp;Table_PayItems[[#This Row],[Item]]&amp;" - $"&amp;Table_PayItems[[#This Row],[Unit]],Table_PayItems[[#This Row],[Description]]&amp;" - $"&amp;Table_PayItems[[#This Row],[Unit]])</f>
        <v>_ Unique Item - 8167040 - $Hr</v>
      </c>
      <c r="I253" s="29" t="str">
        <f>IFERROR(VLOOKUP(ROWS($M$5:M253),Table_PayItems[[Search Key]:[Concentrated Name]],2,FALSE),"")</f>
        <v>_ Unique Item - 8167040 - $Hr</v>
      </c>
      <c r="J253" s="1"/>
      <c r="K253" s="1"/>
      <c r="L253" s="22">
        <f>IF(ISNUMBER(SEARCH(Pay_Item_Search_Text_2,M253)),MAX($L$4:L252)+1,0)</f>
        <v>249</v>
      </c>
      <c r="M253" s="1" t="str">
        <f>IFERROR(VLOOKUP(ROWS($M$5:M253),Table_PayItems[[Search Key]:[Concentrated Name]],2,FALSE),"")</f>
        <v>_ Unique Item - 8167040 - $Hr</v>
      </c>
      <c r="N253" s="1" t="str">
        <f>IFERROR(VLOOKUP(ROWS($M$5:N253),$L$5:$M$7000,2,FALSE),"")</f>
        <v>_ Unique Item - 8167040 - $Hr</v>
      </c>
      <c r="O253" s="1" t="str">
        <f>IFERROR(VLOOKUP(ROWS($O$5:O253),$K$5:$L$7000,2,FALSE),"")</f>
        <v/>
      </c>
    </row>
    <row r="254" spans="2:15" ht="15" customHeight="1" x14ac:dyDescent="0.25">
      <c r="B254" s="178" t="s">
        <v>13677</v>
      </c>
      <c r="C254" s="178" t="s">
        <v>88</v>
      </c>
      <c r="D254" s="178" t="s">
        <v>60</v>
      </c>
      <c r="E254" s="178" t="s">
        <v>61</v>
      </c>
      <c r="F254" s="178" t="s">
        <v>26</v>
      </c>
      <c r="G254" s="1">
        <f>IF(ISNUMBER(Pay_Item_Search_Text),IF(ISNUMBER(IF(FIND(Pay_Item_Search_Text,B254)=1,1, "FALSE")),MAX(G$4:$G253)+1,IF(ISNUMBER(Pay_Item_Search_Text),0,IF(ISNUMBER(SEARCH(Pay_Item_Search_Text,H254)),MAX(G$4:$G253)+1,0))),IF(ISNUMBER(Pay_Item_Search_Text),0,IF(ISNUMBER(SEARCH(Pay_Item_Search_Text,H254)),MAX(G$4:$G253)+1,0)))</f>
        <v>250</v>
      </c>
      <c r="H254" s="1" t="str">
        <f>IF(Table_PayItems[[#This Row],[Description]]="_","_ Unique Item - "&amp;Table_PayItems[[#This Row],[Item]]&amp;" - $"&amp;Table_PayItems[[#This Row],[Unit]],Table_PayItems[[#This Row],[Description]]&amp;" - $"&amp;Table_PayItems[[#This Row],[Unit]])</f>
        <v>_ Unique Item - 8167050 - $Ea</v>
      </c>
      <c r="I254" s="29" t="str">
        <f>IFERROR(VLOOKUP(ROWS($M$5:M254),Table_PayItems[[Search Key]:[Concentrated Name]],2,FALSE),"")</f>
        <v>_ Unique Item - 8167050 - $Ea</v>
      </c>
      <c r="J254" s="1"/>
      <c r="K254" s="1"/>
      <c r="L254" s="22">
        <f>IF(ISNUMBER(SEARCH(Pay_Item_Search_Text_2,M254)),MAX($L$4:L253)+1,0)</f>
        <v>250</v>
      </c>
      <c r="M254" s="1" t="str">
        <f>IFERROR(VLOOKUP(ROWS($M$5:M254),Table_PayItems[[Search Key]:[Concentrated Name]],2,FALSE),"")</f>
        <v>_ Unique Item - 8167050 - $Ea</v>
      </c>
      <c r="N254" s="1" t="str">
        <f>IFERROR(VLOOKUP(ROWS($M$5:N254),$L$5:$M$7000,2,FALSE),"")</f>
        <v>_ Unique Item - 8167050 - $Ea</v>
      </c>
      <c r="O254" s="1" t="str">
        <f>IFERROR(VLOOKUP(ROWS($O$5:O254),$K$5:$L$7000,2,FALSE),"")</f>
        <v/>
      </c>
    </row>
    <row r="255" spans="2:15" ht="15" customHeight="1" x14ac:dyDescent="0.25">
      <c r="B255" s="178" t="s">
        <v>13678</v>
      </c>
      <c r="C255" s="178" t="s">
        <v>16</v>
      </c>
      <c r="D255" s="178" t="s">
        <v>60</v>
      </c>
      <c r="E255" s="178" t="s">
        <v>61</v>
      </c>
      <c r="F255" s="178" t="s">
        <v>26</v>
      </c>
      <c r="G255" s="1">
        <f>IF(ISNUMBER(Pay_Item_Search_Text),IF(ISNUMBER(IF(FIND(Pay_Item_Search_Text,B255)=1,1, "FALSE")),MAX(G$4:$G254)+1,IF(ISNUMBER(Pay_Item_Search_Text),0,IF(ISNUMBER(SEARCH(Pay_Item_Search_Text,H255)),MAX(G$4:$G254)+1,0))),IF(ISNUMBER(Pay_Item_Search_Text),0,IF(ISNUMBER(SEARCH(Pay_Item_Search_Text,H255)),MAX(G$4:$G254)+1,0)))</f>
        <v>251</v>
      </c>
      <c r="H255" s="24" t="str">
        <f>IF(Table_PayItems[[#This Row],[Description]]="_","_ Unique Item - "&amp;Table_PayItems[[#This Row],[Item]]&amp;" - $"&amp;Table_PayItems[[#This Row],[Unit]],Table_PayItems[[#This Row],[Description]]&amp;" - $"&amp;Table_PayItems[[#This Row],[Unit]])</f>
        <v>_ Unique Item - 8167051 - $LSUM</v>
      </c>
      <c r="I255" s="30" t="str">
        <f>IFERROR(VLOOKUP(ROWS($M$5:M255),Table_PayItems[[Search Key]:[Concentrated Name]],2,FALSE),"")</f>
        <v>_ Unique Item - 8167051 - $LSUM</v>
      </c>
      <c r="J255" s="1"/>
      <c r="K255" s="1"/>
      <c r="L255" s="22">
        <f>IF(ISNUMBER(SEARCH(Pay_Item_Search_Text_2,M255)),MAX($L$4:L254)+1,0)</f>
        <v>251</v>
      </c>
      <c r="M255" s="1" t="str">
        <f>IFERROR(VLOOKUP(ROWS($M$5:M255),Table_PayItems[[Search Key]:[Concentrated Name]],2,FALSE),"")</f>
        <v>_ Unique Item - 8167051 - $LSUM</v>
      </c>
      <c r="N255" s="1" t="str">
        <f>IFERROR(VLOOKUP(ROWS($M$5:N255),$L$5:$M$7000,2,FALSE),"")</f>
        <v>_ Unique Item - 8167051 - $LSUM</v>
      </c>
      <c r="O255" s="1" t="str">
        <f>IFERROR(VLOOKUP(ROWS($O$5:O255),$K$5:$L$7000,2,FALSE),"")</f>
        <v/>
      </c>
    </row>
    <row r="256" spans="2:15" ht="15" customHeight="1" x14ac:dyDescent="0.25">
      <c r="B256" s="178" t="s">
        <v>13679</v>
      </c>
      <c r="C256" s="178" t="s">
        <v>22</v>
      </c>
      <c r="D256" s="178" t="s">
        <v>60</v>
      </c>
      <c r="E256" s="178" t="s">
        <v>61</v>
      </c>
      <c r="F256" s="178" t="s">
        <v>26</v>
      </c>
      <c r="G256" s="1">
        <f>IF(ISNUMBER(Pay_Item_Search_Text),IF(ISNUMBER(IF(FIND(Pay_Item_Search_Text,B256)=1,1, "FALSE")),MAX(G$4:$G255)+1,IF(ISNUMBER(Pay_Item_Search_Text),0,IF(ISNUMBER(SEARCH(Pay_Item_Search_Text,H256)),MAX(G$4:$G255)+1,0))),IF(ISNUMBER(Pay_Item_Search_Text),0,IF(ISNUMBER(SEARCH(Pay_Item_Search_Text,H256)),MAX(G$4:$G255)+1,0)))</f>
        <v>252</v>
      </c>
      <c r="H256" s="24" t="str">
        <f>IF(Table_PayItems[[#This Row],[Description]]="_","_ Unique Item - "&amp;Table_PayItems[[#This Row],[Item]]&amp;" - $"&amp;Table_PayItems[[#This Row],[Unit]],Table_PayItems[[#This Row],[Description]]&amp;" - $"&amp;Table_PayItems[[#This Row],[Unit]])</f>
        <v>_ Unique Item - 8167052 - $Unit</v>
      </c>
      <c r="I256" s="30" t="str">
        <f>IFERROR(VLOOKUP(ROWS($M$5:M256),Table_PayItems[[Search Key]:[Concentrated Name]],2,FALSE),"")</f>
        <v>_ Unique Item - 8167052 - $Unit</v>
      </c>
      <c r="J256" s="1"/>
      <c r="K256" s="1"/>
      <c r="L256" s="22">
        <f>IF(ISNUMBER(SEARCH(Pay_Item_Search_Text_2,M256)),MAX($L$4:L255)+1,0)</f>
        <v>252</v>
      </c>
      <c r="M256" s="1" t="str">
        <f>IFERROR(VLOOKUP(ROWS($M$5:M256),Table_PayItems[[Search Key]:[Concentrated Name]],2,FALSE),"")</f>
        <v>_ Unique Item - 8167052 - $Unit</v>
      </c>
      <c r="N256" s="1" t="str">
        <f>IFERROR(VLOOKUP(ROWS($M$5:N256),$L$5:$M$7000,2,FALSE),"")</f>
        <v>_ Unique Item - 8167052 - $Unit</v>
      </c>
      <c r="O256" s="1" t="str">
        <f>IFERROR(VLOOKUP(ROWS($O$5:O256),$K$5:$L$7000,2,FALSE),"")</f>
        <v/>
      </c>
    </row>
    <row r="257" spans="2:15" ht="15" customHeight="1" x14ac:dyDescent="0.25">
      <c r="B257" s="178" t="s">
        <v>13680</v>
      </c>
      <c r="C257" s="178" t="s">
        <v>57</v>
      </c>
      <c r="D257" s="178" t="s">
        <v>60</v>
      </c>
      <c r="E257" s="178" t="s">
        <v>61</v>
      </c>
      <c r="F257" s="178" t="s">
        <v>26</v>
      </c>
      <c r="G257" s="1">
        <f>IF(ISNUMBER(Pay_Item_Search_Text),IF(ISNUMBER(IF(FIND(Pay_Item_Search_Text,B257)=1,1, "FALSE")),MAX(G$4:$G256)+1,IF(ISNUMBER(Pay_Item_Search_Text),0,IF(ISNUMBER(SEARCH(Pay_Item_Search_Text,H257)),MAX(G$4:$G256)+1,0))),IF(ISNUMBER(Pay_Item_Search_Text),0,IF(ISNUMBER(SEARCH(Pay_Item_Search_Text,H257)),MAX(G$4:$G256)+1,0)))</f>
        <v>253</v>
      </c>
      <c r="H257" s="1" t="str">
        <f>IF(Table_PayItems[[#This Row],[Description]]="_","_ Unique Item - "&amp;Table_PayItems[[#This Row],[Item]]&amp;" - $"&amp;Table_PayItems[[#This Row],[Unit]],Table_PayItems[[#This Row],[Description]]&amp;" - $"&amp;Table_PayItems[[#This Row],[Unit]])</f>
        <v>_ Unique Item - 8167060 - $Dlr</v>
      </c>
      <c r="I257" s="29" t="str">
        <f>IFERROR(VLOOKUP(ROWS($M$5:M257),Table_PayItems[[Search Key]:[Concentrated Name]],2,FALSE),"")</f>
        <v>_ Unique Item - 8167060 - $Dlr</v>
      </c>
      <c r="J257" s="1"/>
      <c r="K257" s="1"/>
      <c r="L257" s="22">
        <f>IF(ISNUMBER(SEARCH(Pay_Item_Search_Text_2,M257)),MAX($L$4:L256)+1,0)</f>
        <v>253</v>
      </c>
      <c r="M257" s="1" t="str">
        <f>IFERROR(VLOOKUP(ROWS($M$5:M257),Table_PayItems[[Search Key]:[Concentrated Name]],2,FALSE),"")</f>
        <v>_ Unique Item - 8167060 - $Dlr</v>
      </c>
      <c r="N257" s="1" t="str">
        <f>IFERROR(VLOOKUP(ROWS($M$5:N257),$L$5:$M$7000,2,FALSE),"")</f>
        <v>_ Unique Item - 8167060 - $Dlr</v>
      </c>
      <c r="O257" s="1" t="str">
        <f>IFERROR(VLOOKUP(ROWS($O$5:O257),$K$5:$L$7000,2,FALSE),"")</f>
        <v/>
      </c>
    </row>
    <row r="258" spans="2:15" ht="15" customHeight="1" x14ac:dyDescent="0.25">
      <c r="B258" s="178" t="s">
        <v>13682</v>
      </c>
      <c r="C258" s="178" t="s">
        <v>81</v>
      </c>
      <c r="D258" s="178" t="s">
        <v>60</v>
      </c>
      <c r="E258" s="178" t="s">
        <v>61</v>
      </c>
      <c r="F258" s="178" t="s">
        <v>26</v>
      </c>
      <c r="G258" s="1">
        <f>IF(ISNUMBER(Pay_Item_Search_Text),IF(ISNUMBER(IF(FIND(Pay_Item_Search_Text,B258)=1,1, "FALSE")),MAX(G$4:$G257)+1,IF(ISNUMBER(Pay_Item_Search_Text),0,IF(ISNUMBER(SEARCH(Pay_Item_Search_Text,H258)),MAX(G$4:$G257)+1,0))),IF(ISNUMBER(Pay_Item_Search_Text),0,IF(ISNUMBER(SEARCH(Pay_Item_Search_Text,H258)),MAX(G$4:$G257)+1,0)))</f>
        <v>254</v>
      </c>
      <c r="H258" s="24" t="str">
        <f>IF(Table_PayItems[[#This Row],[Description]]="_","_ Unique Item - "&amp;Table_PayItems[[#This Row],[Item]]&amp;" - $"&amp;Table_PayItems[[#This Row],[Unit]],Table_PayItems[[#This Row],[Description]]&amp;" - $"&amp;Table_PayItems[[#This Row],[Unit]])</f>
        <v>_ Unique Item - 8177012 - $Acre</v>
      </c>
      <c r="I258" s="29" t="str">
        <f>IFERROR(VLOOKUP(ROWS($M$5:M258),Table_PayItems[[Search Key]:[Concentrated Name]],2,FALSE),"")</f>
        <v>_ Unique Item - 8177012 - $Acre</v>
      </c>
      <c r="J258" s="1"/>
      <c r="K258" s="1"/>
      <c r="L258" s="22">
        <f>IF(ISNUMBER(SEARCH(Pay_Item_Search_Text_2,M258)),MAX($L$4:L257)+1,0)</f>
        <v>254</v>
      </c>
      <c r="M258" s="1" t="str">
        <f>IFERROR(VLOOKUP(ROWS($M$5:M258),Table_PayItems[[Search Key]:[Concentrated Name]],2,FALSE),"")</f>
        <v>_ Unique Item - 8177012 - $Acre</v>
      </c>
      <c r="N258" s="1" t="str">
        <f>IFERROR(VLOOKUP(ROWS($M$5:N258),$L$5:$M$7000,2,FALSE),"")</f>
        <v>_ Unique Item - 8177012 - $Acre</v>
      </c>
      <c r="O258" s="1" t="str">
        <f>IFERROR(VLOOKUP(ROWS($O$5:O258),$K$5:$L$7000,2,FALSE),"")</f>
        <v/>
      </c>
    </row>
    <row r="259" spans="2:15" ht="15" customHeight="1" x14ac:dyDescent="0.25">
      <c r="B259" s="178" t="s">
        <v>13684</v>
      </c>
      <c r="C259" s="178" t="s">
        <v>123</v>
      </c>
      <c r="D259" s="178" t="s">
        <v>60</v>
      </c>
      <c r="E259" s="178" t="s">
        <v>61</v>
      </c>
      <c r="F259" s="178" t="s">
        <v>26</v>
      </c>
      <c r="G259" s="1">
        <f>IF(ISNUMBER(Pay_Item_Search_Text),IF(ISNUMBER(IF(FIND(Pay_Item_Search_Text,B259)=1,1, "FALSE")),MAX(G$4:$G258)+1,IF(ISNUMBER(Pay_Item_Search_Text),0,IF(ISNUMBER(SEARCH(Pay_Item_Search_Text,H259)),MAX(G$4:$G258)+1,0))),IF(ISNUMBER(Pay_Item_Search_Text),0,IF(ISNUMBER(SEARCH(Pay_Item_Search_Text,H259)),MAX(G$4:$G258)+1,0)))</f>
        <v>255</v>
      </c>
      <c r="H259" s="1" t="str">
        <f>IF(Table_PayItems[[#This Row],[Description]]="_","_ Unique Item - "&amp;Table_PayItems[[#This Row],[Item]]&amp;" - $"&amp;Table_PayItems[[#This Row],[Unit]],Table_PayItems[[#This Row],[Description]]&amp;" - $"&amp;Table_PayItems[[#This Row],[Unit]])</f>
        <v>_ Unique Item - 8187011 - $Syd</v>
      </c>
      <c r="I259" s="29" t="str">
        <f>IFERROR(VLOOKUP(ROWS($M$5:M259),Table_PayItems[[Search Key]:[Concentrated Name]],2,FALSE),"")</f>
        <v>_ Unique Item - 8187011 - $Syd</v>
      </c>
      <c r="J259" s="1"/>
      <c r="K259" s="1"/>
      <c r="L259" s="22">
        <f>IF(ISNUMBER(SEARCH(Pay_Item_Search_Text_2,M259)),MAX($L$4:L258)+1,0)</f>
        <v>255</v>
      </c>
      <c r="M259" s="1" t="str">
        <f>IFERROR(VLOOKUP(ROWS($M$5:M259),Table_PayItems[[Search Key]:[Concentrated Name]],2,FALSE),"")</f>
        <v>_ Unique Item - 8187011 - $Syd</v>
      </c>
      <c r="N259" s="1" t="str">
        <f>IFERROR(VLOOKUP(ROWS($M$5:N259),$L$5:$M$7000,2,FALSE),"")</f>
        <v>_ Unique Item - 8187011 - $Syd</v>
      </c>
      <c r="O259" s="1" t="str">
        <f>IFERROR(VLOOKUP(ROWS($O$5:O259),$K$5:$L$7000,2,FALSE),"")</f>
        <v/>
      </c>
    </row>
    <row r="260" spans="2:15" ht="15" customHeight="1" x14ac:dyDescent="0.25">
      <c r="B260" s="178" t="s">
        <v>13993</v>
      </c>
      <c r="C260" s="178" t="s">
        <v>104</v>
      </c>
      <c r="D260" s="178" t="s">
        <v>60</v>
      </c>
      <c r="E260" s="178" t="s">
        <v>61</v>
      </c>
      <c r="F260" s="178" t="s">
        <v>26</v>
      </c>
      <c r="G260" s="1">
        <f>IF(ISNUMBER(Pay_Item_Search_Text),IF(ISNUMBER(IF(FIND(Pay_Item_Search_Text,B260)=1,1, "FALSE")),MAX(G$4:$G259)+1,IF(ISNUMBER(Pay_Item_Search_Text),0,IF(ISNUMBER(SEARCH(Pay_Item_Search_Text,H260)),MAX(G$4:$G259)+1,0))),IF(ISNUMBER(Pay_Item_Search_Text),0,IF(ISNUMBER(SEARCH(Pay_Item_Search_Text,H260)),MAX(G$4:$G259)+1,0)))</f>
        <v>256</v>
      </c>
      <c r="H260" s="1" t="str">
        <f>IF(Table_PayItems[[#This Row],[Description]]="_","_ Unique Item - "&amp;Table_PayItems[[#This Row],[Item]]&amp;" - $"&amp;Table_PayItems[[#This Row],[Unit]],Table_PayItems[[#This Row],[Description]]&amp;" - $"&amp;Table_PayItems[[#This Row],[Unit]])</f>
        <v>_ Unique Item - 8197001 - $Ft</v>
      </c>
      <c r="I260" s="29" t="str">
        <f>IFERROR(VLOOKUP(ROWS($M$5:M260),Table_PayItems[[Search Key]:[Concentrated Name]],2,FALSE),"")</f>
        <v>_ Unique Item - 8197001 - $Ft</v>
      </c>
      <c r="J260" s="1"/>
      <c r="K260" s="1"/>
      <c r="L260" s="22">
        <f>IF(ISNUMBER(SEARCH(Pay_Item_Search_Text_2,M260)),MAX($L$4:L259)+1,0)</f>
        <v>256</v>
      </c>
      <c r="M260" s="1" t="str">
        <f>IFERROR(VLOOKUP(ROWS($M$5:M260),Table_PayItems[[Search Key]:[Concentrated Name]],2,FALSE),"")</f>
        <v>_ Unique Item - 8197001 - $Ft</v>
      </c>
      <c r="N260" s="1" t="str">
        <f>IFERROR(VLOOKUP(ROWS($M$5:N260),$L$5:$M$7000,2,FALSE),"")</f>
        <v>_ Unique Item - 8197001 - $Ft</v>
      </c>
      <c r="O260" s="1" t="str">
        <f>IFERROR(VLOOKUP(ROWS($O$5:O260),$K$5:$L$7000,2,FALSE),"")</f>
        <v/>
      </c>
    </row>
    <row r="261" spans="2:15" ht="15" customHeight="1" x14ac:dyDescent="0.25">
      <c r="B261" s="178" t="s">
        <v>13994</v>
      </c>
      <c r="C261" s="178" t="s">
        <v>88</v>
      </c>
      <c r="D261" s="178" t="s">
        <v>60</v>
      </c>
      <c r="E261" s="178" t="s">
        <v>61</v>
      </c>
      <c r="F261" s="178" t="s">
        <v>26</v>
      </c>
      <c r="G261" s="1">
        <f>IF(ISNUMBER(Pay_Item_Search_Text),IF(ISNUMBER(IF(FIND(Pay_Item_Search_Text,B261)=1,1, "FALSE")),MAX(G$4:$G260)+1,IF(ISNUMBER(Pay_Item_Search_Text),0,IF(ISNUMBER(SEARCH(Pay_Item_Search_Text,H261)),MAX(G$4:$G260)+1,0))),IF(ISNUMBER(Pay_Item_Search_Text),0,IF(ISNUMBER(SEARCH(Pay_Item_Search_Text,H261)),MAX(G$4:$G260)+1,0)))</f>
        <v>257</v>
      </c>
      <c r="H261" s="1" t="str">
        <f>IF(Table_PayItems[[#This Row],[Description]]="_","_ Unique Item - "&amp;Table_PayItems[[#This Row],[Item]]&amp;" - $"&amp;Table_PayItems[[#This Row],[Unit]],Table_PayItems[[#This Row],[Description]]&amp;" - $"&amp;Table_PayItems[[#This Row],[Unit]])</f>
        <v>_ Unique Item - 8197050 - $Ea</v>
      </c>
      <c r="I261" s="29" t="str">
        <f>IFERROR(VLOOKUP(ROWS($M$5:M261),Table_PayItems[[Search Key]:[Concentrated Name]],2,FALSE),"")</f>
        <v>_ Unique Item - 8197050 - $Ea</v>
      </c>
      <c r="J261" s="1"/>
      <c r="K261" s="1"/>
      <c r="L261" s="22">
        <f>IF(ISNUMBER(SEARCH(Pay_Item_Search_Text_2,M261)),MAX($L$4:L260)+1,0)</f>
        <v>257</v>
      </c>
      <c r="M261" s="1" t="str">
        <f>IFERROR(VLOOKUP(ROWS($M$5:M261),Table_PayItems[[Search Key]:[Concentrated Name]],2,FALSE),"")</f>
        <v>_ Unique Item - 8197050 - $Ea</v>
      </c>
      <c r="N261" s="1" t="str">
        <f>IFERROR(VLOOKUP(ROWS($M$5:N261),$L$5:$M$7000,2,FALSE),"")</f>
        <v>_ Unique Item - 8197050 - $Ea</v>
      </c>
      <c r="O261" s="1" t="str">
        <f>IFERROR(VLOOKUP(ROWS($O$5:O261),$K$5:$L$7000,2,FALSE),"")</f>
        <v/>
      </c>
    </row>
    <row r="262" spans="2:15" ht="15" customHeight="1" x14ac:dyDescent="0.25">
      <c r="B262" s="178" t="s">
        <v>13995</v>
      </c>
      <c r="C262" s="178" t="s">
        <v>16</v>
      </c>
      <c r="D262" s="178" t="s">
        <v>60</v>
      </c>
      <c r="E262" s="178" t="s">
        <v>61</v>
      </c>
      <c r="F262" s="178" t="s">
        <v>26</v>
      </c>
      <c r="G262" s="1">
        <f>IF(ISNUMBER(Pay_Item_Search_Text),IF(ISNUMBER(IF(FIND(Pay_Item_Search_Text,B262)=1,1, "FALSE")),MAX(G$4:$G261)+1,IF(ISNUMBER(Pay_Item_Search_Text),0,IF(ISNUMBER(SEARCH(Pay_Item_Search_Text,H262)),MAX(G$4:$G261)+1,0))),IF(ISNUMBER(Pay_Item_Search_Text),0,IF(ISNUMBER(SEARCH(Pay_Item_Search_Text,H262)),MAX(G$4:$G261)+1,0)))</f>
        <v>258</v>
      </c>
      <c r="H262" s="1" t="str">
        <f>IF(Table_PayItems[[#This Row],[Description]]="_","_ Unique Item - "&amp;Table_PayItems[[#This Row],[Item]]&amp;" - $"&amp;Table_PayItems[[#This Row],[Unit]],Table_PayItems[[#This Row],[Description]]&amp;" - $"&amp;Table_PayItems[[#This Row],[Unit]])</f>
        <v>_ Unique Item - 8197051 - $LSUM</v>
      </c>
      <c r="I262" s="29" t="str">
        <f>IFERROR(VLOOKUP(ROWS($M$5:M262),Table_PayItems[[Search Key]:[Concentrated Name]],2,FALSE),"")</f>
        <v>_ Unique Item - 8197051 - $LSUM</v>
      </c>
      <c r="J262" s="1"/>
      <c r="K262" s="1"/>
      <c r="L262" s="22">
        <f>IF(ISNUMBER(SEARCH(Pay_Item_Search_Text_2,M262)),MAX($L$4:L261)+1,0)</f>
        <v>258</v>
      </c>
      <c r="M262" s="1" t="str">
        <f>IFERROR(VLOOKUP(ROWS($M$5:M262),Table_PayItems[[Search Key]:[Concentrated Name]],2,FALSE),"")</f>
        <v>_ Unique Item - 8197051 - $LSUM</v>
      </c>
      <c r="N262" s="1" t="str">
        <f>IFERROR(VLOOKUP(ROWS($M$5:N262),$L$5:$M$7000,2,FALSE),"")</f>
        <v>_ Unique Item - 8197051 - $LSUM</v>
      </c>
      <c r="O262" s="1" t="str">
        <f>IFERROR(VLOOKUP(ROWS($O$5:O262),$K$5:$L$7000,2,FALSE),"")</f>
        <v/>
      </c>
    </row>
    <row r="263" spans="2:15" ht="15" customHeight="1" x14ac:dyDescent="0.25">
      <c r="B263" s="178" t="s">
        <v>13996</v>
      </c>
      <c r="C263" s="178" t="s">
        <v>22</v>
      </c>
      <c r="D263" s="178" t="s">
        <v>60</v>
      </c>
      <c r="E263" s="178" t="s">
        <v>61</v>
      </c>
      <c r="F263" s="178" t="s">
        <v>26</v>
      </c>
      <c r="G263" s="1">
        <f>IF(ISNUMBER(Pay_Item_Search_Text),IF(ISNUMBER(IF(FIND(Pay_Item_Search_Text,B263)=1,1, "FALSE")),MAX(G$4:$G262)+1,IF(ISNUMBER(Pay_Item_Search_Text),0,IF(ISNUMBER(SEARCH(Pay_Item_Search_Text,H263)),MAX(G$4:$G262)+1,0))),IF(ISNUMBER(Pay_Item_Search_Text),0,IF(ISNUMBER(SEARCH(Pay_Item_Search_Text,H263)),MAX(G$4:$G262)+1,0)))</f>
        <v>259</v>
      </c>
      <c r="H263" s="1" t="str">
        <f>IF(Table_PayItems[[#This Row],[Description]]="_","_ Unique Item - "&amp;Table_PayItems[[#This Row],[Item]]&amp;" - $"&amp;Table_PayItems[[#This Row],[Unit]],Table_PayItems[[#This Row],[Description]]&amp;" - $"&amp;Table_PayItems[[#This Row],[Unit]])</f>
        <v>_ Unique Item - 8197052 - $Unit</v>
      </c>
      <c r="I263" s="29" t="str">
        <f>IFERROR(VLOOKUP(ROWS($M$5:M263),Table_PayItems[[Search Key]:[Concentrated Name]],2,FALSE),"")</f>
        <v>_ Unique Item - 8197052 - $Unit</v>
      </c>
      <c r="J263" s="1"/>
      <c r="K263" s="1"/>
      <c r="L263" s="22">
        <f>IF(ISNUMBER(SEARCH(Pay_Item_Search_Text_2,M263)),MAX($L$4:L262)+1,0)</f>
        <v>259</v>
      </c>
      <c r="M263" s="1" t="str">
        <f>IFERROR(VLOOKUP(ROWS($M$5:M263),Table_PayItems[[Search Key]:[Concentrated Name]],2,FALSE),"")</f>
        <v>_ Unique Item - 8197052 - $Unit</v>
      </c>
      <c r="N263" s="1" t="str">
        <f>IFERROR(VLOOKUP(ROWS($M$5:N263),$L$5:$M$7000,2,FALSE),"")</f>
        <v>_ Unique Item - 8197052 - $Unit</v>
      </c>
      <c r="O263" s="1" t="str">
        <f>IFERROR(VLOOKUP(ROWS($O$5:O263),$K$5:$L$7000,2,FALSE),"")</f>
        <v/>
      </c>
    </row>
    <row r="264" spans="2:15" ht="15" customHeight="1" x14ac:dyDescent="0.25">
      <c r="B264" s="178" t="s">
        <v>13997</v>
      </c>
      <c r="C264" s="178" t="s">
        <v>57</v>
      </c>
      <c r="D264" s="178" t="s">
        <v>60</v>
      </c>
      <c r="E264" s="178" t="s">
        <v>61</v>
      </c>
      <c r="F264" s="178" t="s">
        <v>26</v>
      </c>
      <c r="G264" s="1">
        <f>IF(ISNUMBER(Pay_Item_Search_Text),IF(ISNUMBER(IF(FIND(Pay_Item_Search_Text,B264)=1,1, "FALSE")),MAX(G$4:$G263)+1,IF(ISNUMBER(Pay_Item_Search_Text),0,IF(ISNUMBER(SEARCH(Pay_Item_Search_Text,H264)),MAX(G$4:$G263)+1,0))),IF(ISNUMBER(Pay_Item_Search_Text),0,IF(ISNUMBER(SEARCH(Pay_Item_Search_Text,H264)),MAX(G$4:$G263)+1,0)))</f>
        <v>260</v>
      </c>
      <c r="H264" s="1" t="str">
        <f>IF(Table_PayItems[[#This Row],[Description]]="_","_ Unique Item - "&amp;Table_PayItems[[#This Row],[Item]]&amp;" - $"&amp;Table_PayItems[[#This Row],[Unit]],Table_PayItems[[#This Row],[Description]]&amp;" - $"&amp;Table_PayItems[[#This Row],[Unit]])</f>
        <v>_ Unique Item - 8197060 - $Dlr</v>
      </c>
      <c r="I264" s="29" t="str">
        <f>IFERROR(VLOOKUP(ROWS($M$5:M264),Table_PayItems[[Search Key]:[Concentrated Name]],2,FALSE),"")</f>
        <v>_ Unique Item - 8197060 - $Dlr</v>
      </c>
      <c r="J264" s="1"/>
      <c r="K264" s="1"/>
      <c r="L264" s="22">
        <f>IF(ISNUMBER(SEARCH(Pay_Item_Search_Text_2,M264)),MAX($L$4:L263)+1,0)</f>
        <v>260</v>
      </c>
      <c r="M264" s="1" t="str">
        <f>IFERROR(VLOOKUP(ROWS($M$5:M264),Table_PayItems[[Search Key]:[Concentrated Name]],2,FALSE),"")</f>
        <v>_ Unique Item - 8197060 - $Dlr</v>
      </c>
      <c r="N264" s="1" t="str">
        <f>IFERROR(VLOOKUP(ROWS($M$5:N264),$L$5:$M$7000,2,FALSE),"")</f>
        <v>_ Unique Item - 8197060 - $Dlr</v>
      </c>
      <c r="O264" s="1" t="str">
        <f>IFERROR(VLOOKUP(ROWS($O$5:O264),$K$5:$L$7000,2,FALSE),"")</f>
        <v/>
      </c>
    </row>
    <row r="265" spans="2:15" ht="15" customHeight="1" x14ac:dyDescent="0.25">
      <c r="B265" s="178" t="s">
        <v>14333</v>
      </c>
      <c r="C265" s="178" t="s">
        <v>104</v>
      </c>
      <c r="D265" s="178" t="s">
        <v>60</v>
      </c>
      <c r="E265" s="178" t="s">
        <v>61</v>
      </c>
      <c r="F265" s="178" t="s">
        <v>26</v>
      </c>
      <c r="G265" s="1">
        <f>IF(ISNUMBER(Pay_Item_Search_Text),IF(ISNUMBER(IF(FIND(Pay_Item_Search_Text,B265)=1,1, "FALSE")),MAX(G$4:$G264)+1,IF(ISNUMBER(Pay_Item_Search_Text),0,IF(ISNUMBER(SEARCH(Pay_Item_Search_Text,H265)),MAX(G$4:$G264)+1,0))),IF(ISNUMBER(Pay_Item_Search_Text),0,IF(ISNUMBER(SEARCH(Pay_Item_Search_Text,H265)),MAX(G$4:$G264)+1,0)))</f>
        <v>261</v>
      </c>
      <c r="H265" s="1" t="str">
        <f>IF(Table_PayItems[[#This Row],[Description]]="_","_ Unique Item - "&amp;Table_PayItems[[#This Row],[Item]]&amp;" - $"&amp;Table_PayItems[[#This Row],[Unit]],Table_PayItems[[#This Row],[Description]]&amp;" - $"&amp;Table_PayItems[[#This Row],[Unit]])</f>
        <v>_ Unique Item - 8207001 - $Ft</v>
      </c>
      <c r="I265" s="29" t="str">
        <f>IFERROR(VLOOKUP(ROWS($M$5:M265),Table_PayItems[[Search Key]:[Concentrated Name]],2,FALSE),"")</f>
        <v>_ Unique Item - 8207001 - $Ft</v>
      </c>
      <c r="J265" s="1"/>
      <c r="K265" s="1"/>
      <c r="L265" s="22">
        <f>IF(ISNUMBER(SEARCH(Pay_Item_Search_Text_2,M265)),MAX($L$4:L264)+1,0)</f>
        <v>261</v>
      </c>
      <c r="M265" s="1" t="str">
        <f>IFERROR(VLOOKUP(ROWS($M$5:M265),Table_PayItems[[Search Key]:[Concentrated Name]],2,FALSE),"")</f>
        <v>_ Unique Item - 8207001 - $Ft</v>
      </c>
      <c r="N265" s="1" t="str">
        <f>IFERROR(VLOOKUP(ROWS($M$5:N265),$L$5:$M$7000,2,FALSE),"")</f>
        <v>_ Unique Item - 8207001 - $Ft</v>
      </c>
      <c r="O265" s="1" t="str">
        <f>IFERROR(VLOOKUP(ROWS($O$5:O265),$K$5:$L$7000,2,FALSE),"")</f>
        <v/>
      </c>
    </row>
    <row r="266" spans="2:15" ht="15" customHeight="1" x14ac:dyDescent="0.25">
      <c r="B266" s="178" t="s">
        <v>14334</v>
      </c>
      <c r="C266" s="178" t="s">
        <v>88</v>
      </c>
      <c r="D266" s="178" t="s">
        <v>60</v>
      </c>
      <c r="E266" s="178" t="s">
        <v>61</v>
      </c>
      <c r="F266" s="178" t="s">
        <v>26</v>
      </c>
      <c r="G266" s="1">
        <f>IF(ISNUMBER(Pay_Item_Search_Text),IF(ISNUMBER(IF(FIND(Pay_Item_Search_Text,B266)=1,1, "FALSE")),MAX(G$4:$G265)+1,IF(ISNUMBER(Pay_Item_Search_Text),0,IF(ISNUMBER(SEARCH(Pay_Item_Search_Text,H266)),MAX(G$4:$G265)+1,0))),IF(ISNUMBER(Pay_Item_Search_Text),0,IF(ISNUMBER(SEARCH(Pay_Item_Search_Text,H266)),MAX(G$4:$G265)+1,0)))</f>
        <v>262</v>
      </c>
      <c r="H266" s="1" t="str">
        <f>IF(Table_PayItems[[#This Row],[Description]]="_","_ Unique Item - "&amp;Table_PayItems[[#This Row],[Item]]&amp;" - $"&amp;Table_PayItems[[#This Row],[Unit]],Table_PayItems[[#This Row],[Description]]&amp;" - $"&amp;Table_PayItems[[#This Row],[Unit]])</f>
        <v>_ Unique Item - 8207050 - $Ea</v>
      </c>
      <c r="I266" s="29" t="str">
        <f>IFERROR(VLOOKUP(ROWS($M$5:M266),Table_PayItems[[Search Key]:[Concentrated Name]],2,FALSE),"")</f>
        <v>_ Unique Item - 8207050 - $Ea</v>
      </c>
      <c r="J266" s="1"/>
      <c r="K266" s="1"/>
      <c r="L266" s="22">
        <f>IF(ISNUMBER(SEARCH(Pay_Item_Search_Text_2,M266)),MAX($L$4:L265)+1,0)</f>
        <v>262</v>
      </c>
      <c r="M266" s="1" t="str">
        <f>IFERROR(VLOOKUP(ROWS($M$5:M266),Table_PayItems[[Search Key]:[Concentrated Name]],2,FALSE),"")</f>
        <v>_ Unique Item - 8207050 - $Ea</v>
      </c>
      <c r="N266" s="1" t="str">
        <f>IFERROR(VLOOKUP(ROWS($M$5:N266),$L$5:$M$7000,2,FALSE),"")</f>
        <v>_ Unique Item - 8207050 - $Ea</v>
      </c>
      <c r="O266" s="1" t="str">
        <f>IFERROR(VLOOKUP(ROWS($O$5:O266),$K$5:$L$7000,2,FALSE),"")</f>
        <v/>
      </c>
    </row>
    <row r="267" spans="2:15" ht="15" customHeight="1" x14ac:dyDescent="0.25">
      <c r="B267" s="178" t="s">
        <v>14335</v>
      </c>
      <c r="C267" s="178" t="s">
        <v>16</v>
      </c>
      <c r="D267" s="178" t="s">
        <v>60</v>
      </c>
      <c r="E267" s="178" t="s">
        <v>61</v>
      </c>
      <c r="F267" s="178" t="s">
        <v>26</v>
      </c>
      <c r="G267" s="1">
        <f>IF(ISNUMBER(Pay_Item_Search_Text),IF(ISNUMBER(IF(FIND(Pay_Item_Search_Text,B267)=1,1, "FALSE")),MAX(G$4:$G266)+1,IF(ISNUMBER(Pay_Item_Search_Text),0,IF(ISNUMBER(SEARCH(Pay_Item_Search_Text,H267)),MAX(G$4:$G266)+1,0))),IF(ISNUMBER(Pay_Item_Search_Text),0,IF(ISNUMBER(SEARCH(Pay_Item_Search_Text,H267)),MAX(G$4:$G266)+1,0)))</f>
        <v>263</v>
      </c>
      <c r="H267" s="1" t="str">
        <f>IF(Table_PayItems[[#This Row],[Description]]="_","_ Unique Item - "&amp;Table_PayItems[[#This Row],[Item]]&amp;" - $"&amp;Table_PayItems[[#This Row],[Unit]],Table_PayItems[[#This Row],[Description]]&amp;" - $"&amp;Table_PayItems[[#This Row],[Unit]])</f>
        <v>_ Unique Item - 8207051 - $LSUM</v>
      </c>
      <c r="I267" s="29" t="str">
        <f>IFERROR(VLOOKUP(ROWS($M$5:M267),Table_PayItems[[Search Key]:[Concentrated Name]],2,FALSE),"")</f>
        <v>_ Unique Item - 8207051 - $LSUM</v>
      </c>
      <c r="J267" s="1"/>
      <c r="K267" s="1"/>
      <c r="L267" s="22">
        <f>IF(ISNUMBER(SEARCH(Pay_Item_Search_Text_2,M267)),MAX($L$4:L266)+1,0)</f>
        <v>263</v>
      </c>
      <c r="M267" s="1" t="str">
        <f>IFERROR(VLOOKUP(ROWS($M$5:M267),Table_PayItems[[Search Key]:[Concentrated Name]],2,FALSE),"")</f>
        <v>_ Unique Item - 8207051 - $LSUM</v>
      </c>
      <c r="N267" s="1" t="str">
        <f>IFERROR(VLOOKUP(ROWS($M$5:N267),$L$5:$M$7000,2,FALSE),"")</f>
        <v>_ Unique Item - 8207051 - $LSUM</v>
      </c>
      <c r="O267" s="1" t="str">
        <f>IFERROR(VLOOKUP(ROWS($O$5:O267),$K$5:$L$7000,2,FALSE),"")</f>
        <v/>
      </c>
    </row>
    <row r="268" spans="2:15" ht="15" customHeight="1" x14ac:dyDescent="0.25">
      <c r="B268" s="178" t="s">
        <v>14336</v>
      </c>
      <c r="C268" s="178" t="s">
        <v>57</v>
      </c>
      <c r="D268" s="178" t="s">
        <v>60</v>
      </c>
      <c r="E268" s="178" t="s">
        <v>61</v>
      </c>
      <c r="F268" s="178" t="s">
        <v>26</v>
      </c>
      <c r="G268" s="1">
        <f>IF(ISNUMBER(Pay_Item_Search_Text),IF(ISNUMBER(IF(FIND(Pay_Item_Search_Text,B268)=1,1, "FALSE")),MAX(G$4:$G267)+1,IF(ISNUMBER(Pay_Item_Search_Text),0,IF(ISNUMBER(SEARCH(Pay_Item_Search_Text,H268)),MAX(G$4:$G267)+1,0))),IF(ISNUMBER(Pay_Item_Search_Text),0,IF(ISNUMBER(SEARCH(Pay_Item_Search_Text,H268)),MAX(G$4:$G267)+1,0)))</f>
        <v>264</v>
      </c>
      <c r="H268" s="1" t="str">
        <f>IF(Table_PayItems[[#This Row],[Description]]="_","_ Unique Item - "&amp;Table_PayItems[[#This Row],[Item]]&amp;" - $"&amp;Table_PayItems[[#This Row],[Unit]],Table_PayItems[[#This Row],[Description]]&amp;" - $"&amp;Table_PayItems[[#This Row],[Unit]])</f>
        <v>_ Unique Item - 8207060 - $Dlr</v>
      </c>
      <c r="I268" s="29" t="str">
        <f>IFERROR(VLOOKUP(ROWS($M$5:M268),Table_PayItems[[Search Key]:[Concentrated Name]],2,FALSE),"")</f>
        <v>_ Unique Item - 8207060 - $Dlr</v>
      </c>
      <c r="J268" s="1"/>
      <c r="K268" s="1"/>
      <c r="L268" s="22">
        <f>IF(ISNUMBER(SEARCH(Pay_Item_Search_Text_2,M268)),MAX($L$4:L267)+1,0)</f>
        <v>264</v>
      </c>
      <c r="M268" s="1" t="str">
        <f>IFERROR(VLOOKUP(ROWS($M$5:M268),Table_PayItems[[Search Key]:[Concentrated Name]],2,FALSE),"")</f>
        <v>_ Unique Item - 8207060 - $Dlr</v>
      </c>
      <c r="N268" s="1" t="str">
        <f>IFERROR(VLOOKUP(ROWS($M$5:N268),$L$5:$M$7000,2,FALSE),"")</f>
        <v>_ Unique Item - 8207060 - $Dlr</v>
      </c>
      <c r="O268" s="1" t="str">
        <f>IFERROR(VLOOKUP(ROWS($O$5:O268),$K$5:$L$7000,2,FALSE),"")</f>
        <v/>
      </c>
    </row>
    <row r="269" spans="2:15" ht="15" customHeight="1" x14ac:dyDescent="0.25">
      <c r="B269" s="178" t="s">
        <v>14342</v>
      </c>
      <c r="C269" s="178" t="s">
        <v>88</v>
      </c>
      <c r="D269" s="178" t="s">
        <v>60</v>
      </c>
      <c r="E269" s="178" t="s">
        <v>61</v>
      </c>
      <c r="F269" s="178" t="s">
        <v>26</v>
      </c>
      <c r="G269" s="1">
        <f>IF(ISNUMBER(Pay_Item_Search_Text),IF(ISNUMBER(IF(FIND(Pay_Item_Search_Text,B269)=1,1, "FALSE")),MAX(G$4:$G268)+1,IF(ISNUMBER(Pay_Item_Search_Text),0,IF(ISNUMBER(SEARCH(Pay_Item_Search_Text,H269)),MAX(G$4:$G268)+1,0))),IF(ISNUMBER(Pay_Item_Search_Text),0,IF(ISNUMBER(SEARCH(Pay_Item_Search_Text,H269)),MAX(G$4:$G268)+1,0)))</f>
        <v>265</v>
      </c>
      <c r="H269" s="1" t="str">
        <f>IF(Table_PayItems[[#This Row],[Description]]="_","_ Unique Item - "&amp;Table_PayItems[[#This Row],[Item]]&amp;" - $"&amp;Table_PayItems[[#This Row],[Unit]],Table_PayItems[[#This Row],[Description]]&amp;" - $"&amp;Table_PayItems[[#This Row],[Unit]])</f>
        <v>_ Unique Item - 8217050 - $Ea</v>
      </c>
      <c r="I269" s="29" t="str">
        <f>IFERROR(VLOOKUP(ROWS($M$5:M269),Table_PayItems[[Search Key]:[Concentrated Name]],2,FALSE),"")</f>
        <v>_ Unique Item - 8217050 - $Ea</v>
      </c>
      <c r="J269" s="1"/>
      <c r="K269" s="1"/>
      <c r="L269" s="22">
        <f>IF(ISNUMBER(SEARCH(Pay_Item_Search_Text_2,M269)),MAX($L$4:L268)+1,0)</f>
        <v>265</v>
      </c>
      <c r="M269" s="1" t="str">
        <f>IFERROR(VLOOKUP(ROWS($M$5:M269),Table_PayItems[[Search Key]:[Concentrated Name]],2,FALSE),"")</f>
        <v>_ Unique Item - 8217050 - $Ea</v>
      </c>
      <c r="N269" s="1" t="str">
        <f>IFERROR(VLOOKUP(ROWS($M$5:N269),$L$5:$M$7000,2,FALSE),"")</f>
        <v>_ Unique Item - 8217050 - $Ea</v>
      </c>
      <c r="O269" s="1" t="str">
        <f>IFERROR(VLOOKUP(ROWS($O$5:O269),$K$5:$L$7000,2,FALSE),"")</f>
        <v/>
      </c>
    </row>
    <row r="270" spans="2:15" ht="15" customHeight="1" x14ac:dyDescent="0.25">
      <c r="B270" s="178" t="s">
        <v>14349</v>
      </c>
      <c r="C270" s="178" t="s">
        <v>104</v>
      </c>
      <c r="D270" s="178" t="s">
        <v>60</v>
      </c>
      <c r="E270" s="178" t="s">
        <v>61</v>
      </c>
      <c r="F270" s="178" t="s">
        <v>26</v>
      </c>
      <c r="G270" s="1">
        <f>IF(ISNUMBER(Pay_Item_Search_Text),IF(ISNUMBER(IF(FIND(Pay_Item_Search_Text,B270)=1,1, "FALSE")),MAX(G$4:$G269)+1,IF(ISNUMBER(Pay_Item_Search_Text),0,IF(ISNUMBER(SEARCH(Pay_Item_Search_Text,H270)),MAX(G$4:$G269)+1,0))),IF(ISNUMBER(Pay_Item_Search_Text),0,IF(ISNUMBER(SEARCH(Pay_Item_Search_Text,H270)),MAX(G$4:$G269)+1,0)))</f>
        <v>266</v>
      </c>
      <c r="H270" s="1" t="str">
        <f>IF(Table_PayItems[[#This Row],[Description]]="_","_ Unique Item - "&amp;Table_PayItems[[#This Row],[Item]]&amp;" - $"&amp;Table_PayItems[[#This Row],[Unit]],Table_PayItems[[#This Row],[Description]]&amp;" - $"&amp;Table_PayItems[[#This Row],[Unit]])</f>
        <v>_ Unique Item - 8227001 - $Ft</v>
      </c>
      <c r="I270" s="29" t="str">
        <f>IFERROR(VLOOKUP(ROWS($M$5:M270),Table_PayItems[[Search Key]:[Concentrated Name]],2,FALSE),"")</f>
        <v>_ Unique Item - 8227001 - $Ft</v>
      </c>
      <c r="J270" s="1"/>
      <c r="K270" s="1"/>
      <c r="L270" s="22">
        <f>IF(ISNUMBER(SEARCH(Pay_Item_Search_Text_2,M270)),MAX($L$4:L269)+1,0)</f>
        <v>266</v>
      </c>
      <c r="M270" s="1" t="str">
        <f>IFERROR(VLOOKUP(ROWS($M$5:M270),Table_PayItems[[Search Key]:[Concentrated Name]],2,FALSE),"")</f>
        <v>_ Unique Item - 8227001 - $Ft</v>
      </c>
      <c r="N270" s="1" t="str">
        <f>IFERROR(VLOOKUP(ROWS($M$5:N270),$L$5:$M$7000,2,FALSE),"")</f>
        <v>_ Unique Item - 8227001 - $Ft</v>
      </c>
      <c r="O270" s="1" t="str">
        <f>IFERROR(VLOOKUP(ROWS($O$5:O270),$K$5:$L$7000,2,FALSE),"")</f>
        <v/>
      </c>
    </row>
    <row r="271" spans="2:15" ht="15" customHeight="1" x14ac:dyDescent="0.25">
      <c r="B271" s="178" t="s">
        <v>14418</v>
      </c>
      <c r="C271" s="178" t="s">
        <v>104</v>
      </c>
      <c r="D271" s="178" t="s">
        <v>60</v>
      </c>
      <c r="E271" s="178" t="s">
        <v>61</v>
      </c>
      <c r="F271" s="178" t="s">
        <v>26</v>
      </c>
      <c r="G271" s="1">
        <f>IF(ISNUMBER(Pay_Item_Search_Text),IF(ISNUMBER(IF(FIND(Pay_Item_Search_Text,B271)=1,1, "FALSE")),MAX(G$4:$G270)+1,IF(ISNUMBER(Pay_Item_Search_Text),0,IF(ISNUMBER(SEARCH(Pay_Item_Search_Text,H271)),MAX(G$4:$G270)+1,0))),IF(ISNUMBER(Pay_Item_Search_Text),0,IF(ISNUMBER(SEARCH(Pay_Item_Search_Text,H271)),MAX(G$4:$G270)+1,0)))</f>
        <v>267</v>
      </c>
      <c r="H271" s="1" t="str">
        <f>IF(Table_PayItems[[#This Row],[Description]]="_","_ Unique Item - "&amp;Table_PayItems[[#This Row],[Item]]&amp;" - $"&amp;Table_PayItems[[#This Row],[Unit]],Table_PayItems[[#This Row],[Description]]&amp;" - $"&amp;Table_PayItems[[#This Row],[Unit]])</f>
        <v>_ Unique Item - 8237001 - $Ft</v>
      </c>
      <c r="I271" s="29" t="str">
        <f>IFERROR(VLOOKUP(ROWS($M$5:M271),Table_PayItems[[Search Key]:[Concentrated Name]],2,FALSE),"")</f>
        <v>_ Unique Item - 8237001 - $Ft</v>
      </c>
      <c r="J271" s="1"/>
      <c r="K271" s="1"/>
      <c r="L271" s="22">
        <f>IF(ISNUMBER(SEARCH(Pay_Item_Search_Text_2,M271)),MAX($L$4:L270)+1,0)</f>
        <v>267</v>
      </c>
      <c r="M271" s="1" t="str">
        <f>IFERROR(VLOOKUP(ROWS($M$5:M271),Table_PayItems[[Search Key]:[Concentrated Name]],2,FALSE),"")</f>
        <v>_ Unique Item - 8237001 - $Ft</v>
      </c>
      <c r="N271" s="1" t="str">
        <f>IFERROR(VLOOKUP(ROWS($M$5:N271),$L$5:$M$7000,2,FALSE),"")</f>
        <v>_ Unique Item - 8237001 - $Ft</v>
      </c>
      <c r="O271" s="1" t="str">
        <f>IFERROR(VLOOKUP(ROWS($O$5:O271),$K$5:$L$7000,2,FALSE),"")</f>
        <v/>
      </c>
    </row>
    <row r="272" spans="2:15" ht="15" customHeight="1" x14ac:dyDescent="0.25">
      <c r="B272" s="178" t="s">
        <v>14419</v>
      </c>
      <c r="C272" s="178" t="s">
        <v>132</v>
      </c>
      <c r="D272" s="178" t="s">
        <v>60</v>
      </c>
      <c r="E272" s="178" t="s">
        <v>61</v>
      </c>
      <c r="F272" s="178" t="s">
        <v>26</v>
      </c>
      <c r="G272" s="1">
        <f>IF(ISNUMBER(Pay_Item_Search_Text),IF(ISNUMBER(IF(FIND(Pay_Item_Search_Text,B272)=1,1, "FALSE")),MAX(G$4:$G271)+1,IF(ISNUMBER(Pay_Item_Search_Text),0,IF(ISNUMBER(SEARCH(Pay_Item_Search_Text,H272)),MAX(G$4:$G271)+1,0))),IF(ISNUMBER(Pay_Item_Search_Text),0,IF(ISNUMBER(SEARCH(Pay_Item_Search_Text,H272)),MAX(G$4:$G271)+1,0)))</f>
        <v>268</v>
      </c>
      <c r="H272" s="1" t="str">
        <f>IF(Table_PayItems[[#This Row],[Description]]="_","_ Unique Item - "&amp;Table_PayItems[[#This Row],[Item]]&amp;" - $"&amp;Table_PayItems[[#This Row],[Unit]],Table_PayItems[[#This Row],[Description]]&amp;" - $"&amp;Table_PayItems[[#This Row],[Unit]])</f>
        <v>_ Unique Item - 8237010 - $Sft</v>
      </c>
      <c r="I272" s="29" t="str">
        <f>IFERROR(VLOOKUP(ROWS($M$5:M272),Table_PayItems[[Search Key]:[Concentrated Name]],2,FALSE),"")</f>
        <v>_ Unique Item - 8237010 - $Sft</v>
      </c>
      <c r="J272" s="1"/>
      <c r="K272" s="1"/>
      <c r="L272" s="22">
        <f>IF(ISNUMBER(SEARCH(Pay_Item_Search_Text_2,M272)),MAX($L$4:L271)+1,0)</f>
        <v>268</v>
      </c>
      <c r="M272" s="1" t="str">
        <f>IFERROR(VLOOKUP(ROWS($M$5:M272),Table_PayItems[[Search Key]:[Concentrated Name]],2,FALSE),"")</f>
        <v>_ Unique Item - 8237010 - $Sft</v>
      </c>
      <c r="N272" s="1" t="str">
        <f>IFERROR(VLOOKUP(ROWS($M$5:N272),$L$5:$M$7000,2,FALSE),"")</f>
        <v>_ Unique Item - 8237010 - $Sft</v>
      </c>
      <c r="O272" s="1" t="str">
        <f>IFERROR(VLOOKUP(ROWS($O$5:O272),$K$5:$L$7000,2,FALSE),"")</f>
        <v/>
      </c>
    </row>
    <row r="273" spans="2:15" ht="15" customHeight="1" x14ac:dyDescent="0.25">
      <c r="B273" s="178" t="s">
        <v>14420</v>
      </c>
      <c r="C273" s="178" t="s">
        <v>4537</v>
      </c>
      <c r="D273" s="178" t="s">
        <v>60</v>
      </c>
      <c r="E273" s="178" t="s">
        <v>61</v>
      </c>
      <c r="F273" s="178" t="s">
        <v>26</v>
      </c>
      <c r="G273" s="1">
        <f>IF(ISNUMBER(Pay_Item_Search_Text),IF(ISNUMBER(IF(FIND(Pay_Item_Search_Text,B273)=1,1, "FALSE")),MAX(G$4:$G272)+1,IF(ISNUMBER(Pay_Item_Search_Text),0,IF(ISNUMBER(SEARCH(Pay_Item_Search_Text,H273)),MAX(G$4:$G272)+1,0))),IF(ISNUMBER(Pay_Item_Search_Text),0,IF(ISNUMBER(SEARCH(Pay_Item_Search_Text,H273)),MAX(G$4:$G272)+1,0)))</f>
        <v>269</v>
      </c>
      <c r="H273" s="1" t="str">
        <f>IF(Table_PayItems[[#This Row],[Description]]="_","_ Unique Item - "&amp;Table_PayItems[[#This Row],[Item]]&amp;" - $"&amp;Table_PayItems[[#This Row],[Unit]],Table_PayItems[[#This Row],[Description]]&amp;" - $"&amp;Table_PayItems[[#This Row],[Unit]])</f>
        <v>_ Unique Item - 8237040 - $Hr</v>
      </c>
      <c r="I273" s="29" t="str">
        <f>IFERROR(VLOOKUP(ROWS($M$5:M273),Table_PayItems[[Search Key]:[Concentrated Name]],2,FALSE),"")</f>
        <v>_ Unique Item - 8237040 - $Hr</v>
      </c>
      <c r="J273" s="1"/>
      <c r="K273" s="1"/>
      <c r="L273" s="22">
        <f>IF(ISNUMBER(SEARCH(Pay_Item_Search_Text_2,M273)),MAX($L$4:L272)+1,0)</f>
        <v>269</v>
      </c>
      <c r="M273" s="1" t="str">
        <f>IFERROR(VLOOKUP(ROWS($M$5:M273),Table_PayItems[[Search Key]:[Concentrated Name]],2,FALSE),"")</f>
        <v>_ Unique Item - 8237040 - $Hr</v>
      </c>
      <c r="N273" s="1" t="str">
        <f>IFERROR(VLOOKUP(ROWS($M$5:N273),$L$5:$M$7000,2,FALSE),"")</f>
        <v>_ Unique Item - 8237040 - $Hr</v>
      </c>
      <c r="O273" s="1" t="str">
        <f>IFERROR(VLOOKUP(ROWS($O$5:O273),$K$5:$L$7000,2,FALSE),"")</f>
        <v/>
      </c>
    </row>
    <row r="274" spans="2:15" ht="15" customHeight="1" x14ac:dyDescent="0.25">
      <c r="B274" s="178" t="s">
        <v>14421</v>
      </c>
      <c r="C274" s="178" t="s">
        <v>88</v>
      </c>
      <c r="D274" s="178" t="s">
        <v>60</v>
      </c>
      <c r="E274" s="178" t="s">
        <v>61</v>
      </c>
      <c r="F274" s="178" t="s">
        <v>26</v>
      </c>
      <c r="G274" s="27">
        <f>IF(ISNUMBER(Pay_Item_Search_Text),IF(ISNUMBER(IF(FIND(Pay_Item_Search_Text,B274)=1,1, "FALSE")),MAX(G$4:$G273)+1,IF(ISNUMBER(Pay_Item_Search_Text),0,IF(ISNUMBER(SEARCH(Pay_Item_Search_Text,H274)),MAX(G$4:$G273)+1,0))),IF(ISNUMBER(Pay_Item_Search_Text),0,IF(ISNUMBER(SEARCH(Pay_Item_Search_Text,H274)),MAX(G$4:$G273)+1,0)))</f>
        <v>270</v>
      </c>
      <c r="H274" s="24" t="str">
        <f>IF(Table_PayItems[[#This Row],[Description]]="_","_ Unique Item - "&amp;Table_PayItems[[#This Row],[Item]]&amp;" - $"&amp;Table_PayItems[[#This Row],[Unit]],Table_PayItems[[#This Row],[Description]]&amp;" - $"&amp;Table_PayItems[[#This Row],[Unit]])</f>
        <v>_ Unique Item - 8237050 - $Ea</v>
      </c>
      <c r="I274" s="30" t="str">
        <f>IFERROR(VLOOKUP(ROWS($M$5:M274),Table_PayItems[[Search Key]:[Concentrated Name]],2,FALSE),"")</f>
        <v>_ Unique Item - 8237050 - $Ea</v>
      </c>
      <c r="J274" s="1"/>
      <c r="K274" s="1"/>
      <c r="L274" s="22">
        <f>IF(ISNUMBER(SEARCH(Pay_Item_Search_Text_2,M274)),MAX($L$4:L273)+1,0)</f>
        <v>270</v>
      </c>
      <c r="M274" s="1" t="str">
        <f>IFERROR(VLOOKUP(ROWS($M$5:M274),Table_PayItems[[Search Key]:[Concentrated Name]],2,FALSE),"")</f>
        <v>_ Unique Item - 8237050 - $Ea</v>
      </c>
      <c r="N274" s="1" t="str">
        <f>IFERROR(VLOOKUP(ROWS($M$5:N274),$L$5:$M$7000,2,FALSE),"")</f>
        <v>_ Unique Item - 8237050 - $Ea</v>
      </c>
      <c r="O274" s="1" t="str">
        <f>IFERROR(VLOOKUP(ROWS($O$5:O274),$K$5:$L$7000,2,FALSE),"")</f>
        <v/>
      </c>
    </row>
    <row r="275" spans="2:15" ht="15" customHeight="1" x14ac:dyDescent="0.25">
      <c r="B275" s="178" t="s">
        <v>14422</v>
      </c>
      <c r="C275" s="178" t="s">
        <v>16</v>
      </c>
      <c r="D275" s="178" t="s">
        <v>60</v>
      </c>
      <c r="E275" s="178" t="s">
        <v>61</v>
      </c>
      <c r="F275" s="178" t="s">
        <v>26</v>
      </c>
      <c r="G275" s="1">
        <f>IF(ISNUMBER(Pay_Item_Search_Text),IF(ISNUMBER(IF(FIND(Pay_Item_Search_Text,B275)=1,1, "FALSE")),MAX(G$4:$G274)+1,IF(ISNUMBER(Pay_Item_Search_Text),0,IF(ISNUMBER(SEARCH(Pay_Item_Search_Text,H275)),MAX(G$4:$G274)+1,0))),IF(ISNUMBER(Pay_Item_Search_Text),0,IF(ISNUMBER(SEARCH(Pay_Item_Search_Text,H275)),MAX(G$4:$G274)+1,0)))</f>
        <v>271</v>
      </c>
      <c r="H275" s="1" t="str">
        <f>IF(Table_PayItems[[#This Row],[Description]]="_","_ Unique Item - "&amp;Table_PayItems[[#This Row],[Item]]&amp;" - $"&amp;Table_PayItems[[#This Row],[Unit]],Table_PayItems[[#This Row],[Description]]&amp;" - $"&amp;Table_PayItems[[#This Row],[Unit]])</f>
        <v>_ Unique Item - 8237051 - $LSUM</v>
      </c>
      <c r="I275" s="29" t="str">
        <f>IFERROR(VLOOKUP(ROWS($M$5:M275),Table_PayItems[[Search Key]:[Concentrated Name]],2,FALSE),"")</f>
        <v>_ Unique Item - 8237051 - $LSUM</v>
      </c>
      <c r="J275" s="1"/>
      <c r="K275" s="1"/>
      <c r="L275" s="22">
        <f>IF(ISNUMBER(SEARCH(Pay_Item_Search_Text_2,M275)),MAX($L$4:L274)+1,0)</f>
        <v>271</v>
      </c>
      <c r="M275" s="1" t="str">
        <f>IFERROR(VLOOKUP(ROWS($M$5:M275),Table_PayItems[[Search Key]:[Concentrated Name]],2,FALSE),"")</f>
        <v>_ Unique Item - 8237051 - $LSUM</v>
      </c>
      <c r="N275" s="1" t="str">
        <f>IFERROR(VLOOKUP(ROWS($M$5:N275),$L$5:$M$7000,2,FALSE),"")</f>
        <v>_ Unique Item - 8237051 - $LSUM</v>
      </c>
      <c r="O275" s="1" t="str">
        <f>IFERROR(VLOOKUP(ROWS($O$5:O275),$K$5:$L$7000,2,FALSE),"")</f>
        <v/>
      </c>
    </row>
    <row r="276" spans="2:15" ht="15" customHeight="1" x14ac:dyDescent="0.25">
      <c r="B276" s="178" t="s">
        <v>14429</v>
      </c>
      <c r="C276" s="178" t="s">
        <v>4537</v>
      </c>
      <c r="D276" s="178" t="s">
        <v>60</v>
      </c>
      <c r="E276" s="178" t="s">
        <v>61</v>
      </c>
      <c r="F276" s="178" t="s">
        <v>26</v>
      </c>
      <c r="G276" s="1">
        <f>IF(ISNUMBER(Pay_Item_Search_Text),IF(ISNUMBER(IF(FIND(Pay_Item_Search_Text,B276)=1,1, "FALSE")),MAX(G$4:$G275)+1,IF(ISNUMBER(Pay_Item_Search_Text),0,IF(ISNUMBER(SEARCH(Pay_Item_Search_Text,H276)),MAX(G$4:$G275)+1,0))),IF(ISNUMBER(Pay_Item_Search_Text),0,IF(ISNUMBER(SEARCH(Pay_Item_Search_Text,H276)),MAX(G$4:$G275)+1,0)))</f>
        <v>272</v>
      </c>
      <c r="H276" s="1" t="str">
        <f>IF(Table_PayItems[[#This Row],[Description]]="_","_ Unique Item - "&amp;Table_PayItems[[#This Row],[Item]]&amp;" - $"&amp;Table_PayItems[[#This Row],[Unit]],Table_PayItems[[#This Row],[Description]]&amp;" - $"&amp;Table_PayItems[[#This Row],[Unit]])</f>
        <v>_ Unique Item - 8247040 - $Hr</v>
      </c>
      <c r="I276" s="29" t="str">
        <f>IFERROR(VLOOKUP(ROWS($M$5:M276),Table_PayItems[[Search Key]:[Concentrated Name]],2,FALSE),"")</f>
        <v>_ Unique Item - 8247040 - $Hr</v>
      </c>
      <c r="J276" s="1"/>
      <c r="K276" s="1"/>
      <c r="L276" s="22">
        <f>IF(ISNUMBER(SEARCH(Pay_Item_Search_Text_2,M276)),MAX($L$4:L275)+1,0)</f>
        <v>272</v>
      </c>
      <c r="M276" s="1" t="str">
        <f>IFERROR(VLOOKUP(ROWS($M$5:M276),Table_PayItems[[Search Key]:[Concentrated Name]],2,FALSE),"")</f>
        <v>_ Unique Item - 8247040 - $Hr</v>
      </c>
      <c r="N276" s="1" t="str">
        <f>IFERROR(VLOOKUP(ROWS($M$5:N276),$L$5:$M$7000,2,FALSE),"")</f>
        <v>_ Unique Item - 8247040 - $Hr</v>
      </c>
      <c r="O276" s="1" t="str">
        <f>IFERROR(VLOOKUP(ROWS($O$5:O276),$K$5:$L$7000,2,FALSE),"")</f>
        <v/>
      </c>
    </row>
    <row r="277" spans="2:15" ht="15" customHeight="1" x14ac:dyDescent="0.25">
      <c r="B277" s="178" t="s">
        <v>14430</v>
      </c>
      <c r="C277" s="178" t="s">
        <v>16</v>
      </c>
      <c r="D277" s="178" t="s">
        <v>60</v>
      </c>
      <c r="E277" s="178" t="s">
        <v>61</v>
      </c>
      <c r="F277" s="178" t="s">
        <v>26</v>
      </c>
      <c r="G277" s="1">
        <f>IF(ISNUMBER(Pay_Item_Search_Text),IF(ISNUMBER(IF(FIND(Pay_Item_Search_Text,B277)=1,1, "FALSE")),MAX(G$4:$G276)+1,IF(ISNUMBER(Pay_Item_Search_Text),0,IF(ISNUMBER(SEARCH(Pay_Item_Search_Text,H277)),MAX(G$4:$G276)+1,0))),IF(ISNUMBER(Pay_Item_Search_Text),0,IF(ISNUMBER(SEARCH(Pay_Item_Search_Text,H277)),MAX(G$4:$G276)+1,0)))</f>
        <v>273</v>
      </c>
      <c r="H277" s="1" t="str">
        <f>IF(Table_PayItems[[#This Row],[Description]]="_","_ Unique Item - "&amp;Table_PayItems[[#This Row],[Item]]&amp;" - $"&amp;Table_PayItems[[#This Row],[Unit]],Table_PayItems[[#This Row],[Description]]&amp;" - $"&amp;Table_PayItems[[#This Row],[Unit]])</f>
        <v>_ Unique Item - 8247051 - $LSUM</v>
      </c>
      <c r="I277" s="29" t="str">
        <f>IFERROR(VLOOKUP(ROWS($M$5:M277),Table_PayItems[[Search Key]:[Concentrated Name]],2,FALSE),"")</f>
        <v>_ Unique Item - 8247051 - $LSUM</v>
      </c>
      <c r="J277" s="1"/>
      <c r="K277" s="1"/>
      <c r="L277" s="22">
        <f>IF(ISNUMBER(SEARCH(Pay_Item_Search_Text_2,M277)),MAX($L$4:L276)+1,0)</f>
        <v>273</v>
      </c>
      <c r="M277" s="1" t="str">
        <f>IFERROR(VLOOKUP(ROWS($M$5:M277),Table_PayItems[[Search Key]:[Concentrated Name]],2,FALSE),"")</f>
        <v>_ Unique Item - 8247051 - $LSUM</v>
      </c>
      <c r="N277" s="1" t="str">
        <f>IFERROR(VLOOKUP(ROWS($M$5:N277),$L$5:$M$7000,2,FALSE),"")</f>
        <v>_ Unique Item - 8247051 - $LSUM</v>
      </c>
      <c r="O277" s="1" t="str">
        <f>IFERROR(VLOOKUP(ROWS($O$5:O277),$K$5:$L$7000,2,FALSE),"")</f>
        <v/>
      </c>
    </row>
    <row r="278" spans="2:15" ht="15" customHeight="1" x14ac:dyDescent="0.25">
      <c r="B278" s="178" t="s">
        <v>14431</v>
      </c>
      <c r="C278" s="178" t="s">
        <v>57</v>
      </c>
      <c r="D278" s="178" t="s">
        <v>60</v>
      </c>
      <c r="E278" s="178" t="s">
        <v>61</v>
      </c>
      <c r="F278" s="178" t="s">
        <v>26</v>
      </c>
      <c r="G278" s="1">
        <f>IF(ISNUMBER(Pay_Item_Search_Text),IF(ISNUMBER(IF(FIND(Pay_Item_Search_Text,B278)=1,1, "FALSE")),MAX(G$4:$G277)+1,IF(ISNUMBER(Pay_Item_Search_Text),0,IF(ISNUMBER(SEARCH(Pay_Item_Search_Text,H278)),MAX(G$4:$G277)+1,0))),IF(ISNUMBER(Pay_Item_Search_Text),0,IF(ISNUMBER(SEARCH(Pay_Item_Search_Text,H278)),MAX(G$4:$G277)+1,0)))</f>
        <v>274</v>
      </c>
      <c r="H278" s="1" t="str">
        <f>IF(Table_PayItems[[#This Row],[Description]]="_","_ Unique Item - "&amp;Table_PayItems[[#This Row],[Item]]&amp;" - $"&amp;Table_PayItems[[#This Row],[Unit]],Table_PayItems[[#This Row],[Description]]&amp;" - $"&amp;Table_PayItems[[#This Row],[Unit]])</f>
        <v>_ Unique Item - 8247060 - $Dlr</v>
      </c>
      <c r="I278" s="29" t="str">
        <f>IFERROR(VLOOKUP(ROWS($M$5:M278),Table_PayItems[[Search Key]:[Concentrated Name]],2,FALSE),"")</f>
        <v>_ Unique Item - 8247060 - $Dlr</v>
      </c>
      <c r="J278" s="1"/>
      <c r="K278" s="1"/>
      <c r="L278" s="22">
        <f>IF(ISNUMBER(SEARCH(Pay_Item_Search_Text_2,M278)),MAX($L$4:L277)+1,0)</f>
        <v>274</v>
      </c>
      <c r="M278" s="1" t="str">
        <f>IFERROR(VLOOKUP(ROWS($M$5:M278),Table_PayItems[[Search Key]:[Concentrated Name]],2,FALSE),"")</f>
        <v>_ Unique Item - 8247060 - $Dlr</v>
      </c>
      <c r="N278" s="1" t="str">
        <f>IFERROR(VLOOKUP(ROWS($M$5:N278),$L$5:$M$7000,2,FALSE),"")</f>
        <v>_ Unique Item - 8247060 - $Dlr</v>
      </c>
      <c r="O278" s="1" t="str">
        <f>IFERROR(VLOOKUP(ROWS($O$5:O278),$K$5:$L$7000,2,FALSE),"")</f>
        <v/>
      </c>
    </row>
    <row r="279" spans="2:15" ht="15" customHeight="1" x14ac:dyDescent="0.25">
      <c r="B279" s="178" t="s">
        <v>14432</v>
      </c>
      <c r="C279" s="178" t="s">
        <v>104</v>
      </c>
      <c r="D279" s="178" t="s">
        <v>60</v>
      </c>
      <c r="E279" s="178" t="s">
        <v>61</v>
      </c>
      <c r="F279" s="178" t="s">
        <v>26</v>
      </c>
      <c r="G279" s="1">
        <f>IF(ISNUMBER(Pay_Item_Search_Text),IF(ISNUMBER(IF(FIND(Pay_Item_Search_Text,B279)=1,1, "FALSE")),MAX(G$4:$G278)+1,IF(ISNUMBER(Pay_Item_Search_Text),0,IF(ISNUMBER(SEARCH(Pay_Item_Search_Text,H279)),MAX(G$4:$G278)+1,0))),IF(ISNUMBER(Pay_Item_Search_Text),0,IF(ISNUMBER(SEARCH(Pay_Item_Search_Text,H279)),MAX(G$4:$G278)+1,0)))</f>
        <v>275</v>
      </c>
      <c r="H279" s="1" t="str">
        <f>IF(Table_PayItems[[#This Row],[Description]]="_","_ Unique Item - "&amp;Table_PayItems[[#This Row],[Item]]&amp;" - $"&amp;Table_PayItems[[#This Row],[Unit]],Table_PayItems[[#This Row],[Description]]&amp;" - $"&amp;Table_PayItems[[#This Row],[Unit]])</f>
        <v>_ Unique Item - 8257001 - $Ft</v>
      </c>
      <c r="I279" s="29" t="str">
        <f>IFERROR(VLOOKUP(ROWS($M$5:M279),Table_PayItems[[Search Key]:[Concentrated Name]],2,FALSE),"")</f>
        <v>_ Unique Item - 8257001 - $Ft</v>
      </c>
      <c r="J279" s="1"/>
      <c r="K279" s="1"/>
      <c r="L279" s="22">
        <f>IF(ISNUMBER(SEARCH(Pay_Item_Search_Text_2,M279)),MAX($L$4:L278)+1,0)</f>
        <v>275</v>
      </c>
      <c r="M279" s="1" t="str">
        <f>IFERROR(VLOOKUP(ROWS($M$5:M279),Table_PayItems[[Search Key]:[Concentrated Name]],2,FALSE),"")</f>
        <v>_ Unique Item - 8257001 - $Ft</v>
      </c>
      <c r="N279" s="1" t="str">
        <f>IFERROR(VLOOKUP(ROWS($M$5:N279),$L$5:$M$7000,2,FALSE),"")</f>
        <v>_ Unique Item - 8257001 - $Ft</v>
      </c>
      <c r="O279" s="1" t="str">
        <f>IFERROR(VLOOKUP(ROWS($O$5:O279),$K$5:$L$7000,2,FALSE),"")</f>
        <v/>
      </c>
    </row>
    <row r="280" spans="2:15" ht="15" customHeight="1" x14ac:dyDescent="0.25">
      <c r="B280" s="178" t="s">
        <v>14433</v>
      </c>
      <c r="C280" s="178" t="s">
        <v>88</v>
      </c>
      <c r="D280" s="178" t="s">
        <v>60</v>
      </c>
      <c r="E280" s="178" t="s">
        <v>61</v>
      </c>
      <c r="F280" s="178" t="s">
        <v>26</v>
      </c>
      <c r="G280" s="1">
        <f>IF(ISNUMBER(Pay_Item_Search_Text),IF(ISNUMBER(IF(FIND(Pay_Item_Search_Text,B280)=1,1, "FALSE")),MAX(G$4:$G279)+1,IF(ISNUMBER(Pay_Item_Search_Text),0,IF(ISNUMBER(SEARCH(Pay_Item_Search_Text,H280)),MAX(G$4:$G279)+1,0))),IF(ISNUMBER(Pay_Item_Search_Text),0,IF(ISNUMBER(SEARCH(Pay_Item_Search_Text,H280)),MAX(G$4:$G279)+1,0)))</f>
        <v>276</v>
      </c>
      <c r="H280" s="1" t="str">
        <f>IF(Table_PayItems[[#This Row],[Description]]="_","_ Unique Item - "&amp;Table_PayItems[[#This Row],[Item]]&amp;" - $"&amp;Table_PayItems[[#This Row],[Unit]],Table_PayItems[[#This Row],[Description]]&amp;" - $"&amp;Table_PayItems[[#This Row],[Unit]])</f>
        <v>_ Unique Item - 8257050 - $Ea</v>
      </c>
      <c r="I280" s="29" t="str">
        <f>IFERROR(VLOOKUP(ROWS($M$5:M280),Table_PayItems[[Search Key]:[Concentrated Name]],2,FALSE),"")</f>
        <v>_ Unique Item - 8257050 - $Ea</v>
      </c>
      <c r="J280" s="1"/>
      <c r="K280" s="1"/>
      <c r="L280" s="22">
        <f>IF(ISNUMBER(SEARCH(Pay_Item_Search_Text_2,M280)),MAX($L$4:L279)+1,0)</f>
        <v>276</v>
      </c>
      <c r="M280" s="1" t="str">
        <f>IFERROR(VLOOKUP(ROWS($M$5:M280),Table_PayItems[[Search Key]:[Concentrated Name]],2,FALSE),"")</f>
        <v>_ Unique Item - 8257050 - $Ea</v>
      </c>
      <c r="N280" s="1" t="str">
        <f>IFERROR(VLOOKUP(ROWS($M$5:N280),$L$5:$M$7000,2,FALSE),"")</f>
        <v>_ Unique Item - 8257050 - $Ea</v>
      </c>
      <c r="O280" s="1" t="str">
        <f>IFERROR(VLOOKUP(ROWS($O$5:O280),$K$5:$L$7000,2,FALSE),"")</f>
        <v/>
      </c>
    </row>
    <row r="281" spans="2:15" ht="15" customHeight="1" x14ac:dyDescent="0.25">
      <c r="B281" s="178" t="s">
        <v>14434</v>
      </c>
      <c r="C281" s="178" t="s">
        <v>16</v>
      </c>
      <c r="D281" s="178" t="s">
        <v>60</v>
      </c>
      <c r="E281" s="178" t="s">
        <v>61</v>
      </c>
      <c r="F281" s="178" t="s">
        <v>26</v>
      </c>
      <c r="G281" s="1">
        <f>IF(ISNUMBER(Pay_Item_Search_Text),IF(ISNUMBER(IF(FIND(Pay_Item_Search_Text,B281)=1,1, "FALSE")),MAX(G$4:$G280)+1,IF(ISNUMBER(Pay_Item_Search_Text),0,IF(ISNUMBER(SEARCH(Pay_Item_Search_Text,H281)),MAX(G$4:$G280)+1,0))),IF(ISNUMBER(Pay_Item_Search_Text),0,IF(ISNUMBER(SEARCH(Pay_Item_Search_Text,H281)),MAX(G$4:$G280)+1,0)))</f>
        <v>277</v>
      </c>
      <c r="H281" s="1" t="str">
        <f>IF(Table_PayItems[[#This Row],[Description]]="_","_ Unique Item - "&amp;Table_PayItems[[#This Row],[Item]]&amp;" - $"&amp;Table_PayItems[[#This Row],[Unit]],Table_PayItems[[#This Row],[Description]]&amp;" - $"&amp;Table_PayItems[[#This Row],[Unit]])</f>
        <v>_ Unique Item - 8257051 - $LSUM</v>
      </c>
      <c r="I281" s="29" t="str">
        <f>IFERROR(VLOOKUP(ROWS($M$5:M281),Table_PayItems[[Search Key]:[Concentrated Name]],2,FALSE),"")</f>
        <v>_ Unique Item - 8257051 - $LSUM</v>
      </c>
      <c r="J281" s="1"/>
      <c r="K281" s="1"/>
      <c r="L281" s="22">
        <f>IF(ISNUMBER(SEARCH(Pay_Item_Search_Text_2,M281)),MAX($L$4:L280)+1,0)</f>
        <v>277</v>
      </c>
      <c r="M281" s="1" t="str">
        <f>IFERROR(VLOOKUP(ROWS($M$5:M281),Table_PayItems[[Search Key]:[Concentrated Name]],2,FALSE),"")</f>
        <v>_ Unique Item - 8257051 - $LSUM</v>
      </c>
      <c r="N281" s="1" t="str">
        <f>IFERROR(VLOOKUP(ROWS($M$5:N281),$L$5:$M$7000,2,FALSE),"")</f>
        <v>_ Unique Item - 8257051 - $LSUM</v>
      </c>
      <c r="O281" s="1" t="str">
        <f>IFERROR(VLOOKUP(ROWS($O$5:O281),$K$5:$L$7000,2,FALSE),"")</f>
        <v/>
      </c>
    </row>
    <row r="282" spans="2:15" ht="15" customHeight="1" x14ac:dyDescent="0.25">
      <c r="B282" s="178" t="s">
        <v>14515</v>
      </c>
      <c r="C282" s="178" t="s">
        <v>104</v>
      </c>
      <c r="D282" s="178" t="s">
        <v>60</v>
      </c>
      <c r="E282" s="178" t="s">
        <v>61</v>
      </c>
      <c r="F282" s="178" t="s">
        <v>26</v>
      </c>
      <c r="G282" s="1">
        <f>IF(ISNUMBER(Pay_Item_Search_Text),IF(ISNUMBER(IF(FIND(Pay_Item_Search_Text,B282)=1,1, "FALSE")),MAX(G$4:$G281)+1,IF(ISNUMBER(Pay_Item_Search_Text),0,IF(ISNUMBER(SEARCH(Pay_Item_Search_Text,H282)),MAX(G$4:$G281)+1,0))),IF(ISNUMBER(Pay_Item_Search_Text),0,IF(ISNUMBER(SEARCH(Pay_Item_Search_Text,H282)),MAX(G$4:$G281)+1,0)))</f>
        <v>278</v>
      </c>
      <c r="H282" s="1" t="str">
        <f>IF(Table_PayItems[[#This Row],[Description]]="_","_ Unique Item - "&amp;Table_PayItems[[#This Row],[Item]]&amp;" - $"&amp;Table_PayItems[[#This Row],[Unit]],Table_PayItems[[#This Row],[Description]]&amp;" - $"&amp;Table_PayItems[[#This Row],[Unit]])</f>
        <v>_ Unique Item - 8267001 - $Ft</v>
      </c>
      <c r="I282" s="29" t="str">
        <f>IFERROR(VLOOKUP(ROWS($M$5:M282),Table_PayItems[[Search Key]:[Concentrated Name]],2,FALSE),"")</f>
        <v>_ Unique Item - 8267001 - $Ft</v>
      </c>
      <c r="J282" s="1"/>
      <c r="K282" s="1"/>
      <c r="L282" s="22">
        <f>IF(ISNUMBER(SEARCH(Pay_Item_Search_Text_2,M282)),MAX($L$4:L281)+1,0)</f>
        <v>278</v>
      </c>
      <c r="M282" s="1" t="str">
        <f>IFERROR(VLOOKUP(ROWS($M$5:M282),Table_PayItems[[Search Key]:[Concentrated Name]],2,FALSE),"")</f>
        <v>_ Unique Item - 8267001 - $Ft</v>
      </c>
      <c r="N282" s="1" t="str">
        <f>IFERROR(VLOOKUP(ROWS($M$5:N282),$L$5:$M$7000,2,FALSE),"")</f>
        <v>_ Unique Item - 8267001 - $Ft</v>
      </c>
      <c r="O282" s="1" t="str">
        <f>IFERROR(VLOOKUP(ROWS($O$5:O282),$K$5:$L$7000,2,FALSE),"")</f>
        <v/>
      </c>
    </row>
    <row r="283" spans="2:15" ht="15" customHeight="1" x14ac:dyDescent="0.25">
      <c r="B283" s="178" t="s">
        <v>14516</v>
      </c>
      <c r="C283" s="178" t="s">
        <v>132</v>
      </c>
      <c r="D283" s="178" t="s">
        <v>60</v>
      </c>
      <c r="E283" s="178" t="s">
        <v>61</v>
      </c>
      <c r="F283" s="178" t="s">
        <v>26</v>
      </c>
      <c r="G283" s="1">
        <f>IF(ISNUMBER(Pay_Item_Search_Text),IF(ISNUMBER(IF(FIND(Pay_Item_Search_Text,B283)=1,1, "FALSE")),MAX(G$4:$G282)+1,IF(ISNUMBER(Pay_Item_Search_Text),0,IF(ISNUMBER(SEARCH(Pay_Item_Search_Text,H283)),MAX(G$4:$G282)+1,0))),IF(ISNUMBER(Pay_Item_Search_Text),0,IF(ISNUMBER(SEARCH(Pay_Item_Search_Text,H283)),MAX(G$4:$G282)+1,0)))</f>
        <v>279</v>
      </c>
      <c r="H283" s="1" t="str">
        <f>IF(Table_PayItems[[#This Row],[Description]]="_","_ Unique Item - "&amp;Table_PayItems[[#This Row],[Item]]&amp;" - $"&amp;Table_PayItems[[#This Row],[Unit]],Table_PayItems[[#This Row],[Description]]&amp;" - $"&amp;Table_PayItems[[#This Row],[Unit]])</f>
        <v>_ Unique Item - 8267010 - $Sft</v>
      </c>
      <c r="I283" s="29" t="str">
        <f>IFERROR(VLOOKUP(ROWS($M$5:M283),Table_PayItems[[Search Key]:[Concentrated Name]],2,FALSE),"")</f>
        <v>_ Unique Item - 8267010 - $Sft</v>
      </c>
      <c r="J283" s="1"/>
      <c r="K283" s="1"/>
      <c r="L283" s="22">
        <f>IF(ISNUMBER(SEARCH(Pay_Item_Search_Text_2,M283)),MAX($L$4:L282)+1,0)</f>
        <v>279</v>
      </c>
      <c r="M283" s="1" t="str">
        <f>IFERROR(VLOOKUP(ROWS($M$5:M283),Table_PayItems[[Search Key]:[Concentrated Name]],2,FALSE),"")</f>
        <v>_ Unique Item - 8267010 - $Sft</v>
      </c>
      <c r="N283" s="1" t="str">
        <f>IFERROR(VLOOKUP(ROWS($M$5:N283),$L$5:$M$7000,2,FALSE),"")</f>
        <v>_ Unique Item - 8267010 - $Sft</v>
      </c>
      <c r="O283" s="1" t="str">
        <f>IFERROR(VLOOKUP(ROWS($O$5:O283),$K$5:$L$7000,2,FALSE),"")</f>
        <v/>
      </c>
    </row>
    <row r="284" spans="2:15" ht="15" customHeight="1" x14ac:dyDescent="0.25">
      <c r="B284" s="178" t="s">
        <v>14517</v>
      </c>
      <c r="C284" s="178" t="s">
        <v>123</v>
      </c>
      <c r="D284" s="178" t="s">
        <v>60</v>
      </c>
      <c r="E284" s="178" t="s">
        <v>61</v>
      </c>
      <c r="F284" s="178" t="s">
        <v>26</v>
      </c>
      <c r="G284" s="1">
        <f>IF(ISNUMBER(Pay_Item_Search_Text),IF(ISNUMBER(IF(FIND(Pay_Item_Search_Text,B284)=1,1, "FALSE")),MAX(G$4:$G283)+1,IF(ISNUMBER(Pay_Item_Search_Text),0,IF(ISNUMBER(SEARCH(Pay_Item_Search_Text,H284)),MAX(G$4:$G283)+1,0))),IF(ISNUMBER(Pay_Item_Search_Text),0,IF(ISNUMBER(SEARCH(Pay_Item_Search_Text,H284)),MAX(G$4:$G283)+1,0)))</f>
        <v>280</v>
      </c>
      <c r="H284" s="1" t="str">
        <f>IF(Table_PayItems[[#This Row],[Description]]="_","_ Unique Item - "&amp;Table_PayItems[[#This Row],[Item]]&amp;" - $"&amp;Table_PayItems[[#This Row],[Unit]],Table_PayItems[[#This Row],[Description]]&amp;" - $"&amp;Table_PayItems[[#This Row],[Unit]])</f>
        <v>_ Unique Item - 8267011 - $Syd</v>
      </c>
      <c r="I284" s="29" t="str">
        <f>IFERROR(VLOOKUP(ROWS($M$5:M284),Table_PayItems[[Search Key]:[Concentrated Name]],2,FALSE),"")</f>
        <v>_ Unique Item - 8267011 - $Syd</v>
      </c>
      <c r="J284" s="1"/>
      <c r="K284" s="1"/>
      <c r="L284" s="22">
        <f>IF(ISNUMBER(SEARCH(Pay_Item_Search_Text_2,M284)),MAX($L$4:L283)+1,0)</f>
        <v>280</v>
      </c>
      <c r="M284" s="1" t="str">
        <f>IFERROR(VLOOKUP(ROWS($M$5:M284),Table_PayItems[[Search Key]:[Concentrated Name]],2,FALSE),"")</f>
        <v>_ Unique Item - 8267011 - $Syd</v>
      </c>
      <c r="N284" s="1" t="str">
        <f>IFERROR(VLOOKUP(ROWS($M$5:N284),$L$5:$M$7000,2,FALSE),"")</f>
        <v>_ Unique Item - 8267011 - $Syd</v>
      </c>
      <c r="O284" s="1" t="str">
        <f>IFERROR(VLOOKUP(ROWS($O$5:O284),$K$5:$L$7000,2,FALSE),"")</f>
        <v/>
      </c>
    </row>
    <row r="285" spans="2:15" ht="15" customHeight="1" x14ac:dyDescent="0.25">
      <c r="B285" s="178" t="s">
        <v>14518</v>
      </c>
      <c r="C285" s="178" t="s">
        <v>2692</v>
      </c>
      <c r="D285" s="178" t="s">
        <v>60</v>
      </c>
      <c r="E285" s="178" t="s">
        <v>61</v>
      </c>
      <c r="F285" s="178" t="s">
        <v>26</v>
      </c>
      <c r="G285" s="1">
        <f>IF(ISNUMBER(Pay_Item_Search_Text),IF(ISNUMBER(IF(FIND(Pay_Item_Search_Text,B285)=1,1, "FALSE")),MAX(G$4:$G284)+1,IF(ISNUMBER(Pay_Item_Search_Text),0,IF(ISNUMBER(SEARCH(Pay_Item_Search_Text,H285)),MAX(G$4:$G284)+1,0))),IF(ISNUMBER(Pay_Item_Search_Text),0,IF(ISNUMBER(SEARCH(Pay_Item_Search_Text,H285)),MAX(G$4:$G284)+1,0)))</f>
        <v>281</v>
      </c>
      <c r="H285" s="1" t="str">
        <f>IF(Table_PayItems[[#This Row],[Description]]="_","_ Unique Item - "&amp;Table_PayItems[[#This Row],[Item]]&amp;" - $"&amp;Table_PayItems[[#This Row],[Unit]],Table_PayItems[[#This Row],[Description]]&amp;" - $"&amp;Table_PayItems[[#This Row],[Unit]])</f>
        <v>_ Unique Item - 8267020 - $Cft</v>
      </c>
      <c r="I285" s="29" t="str">
        <f>IFERROR(VLOOKUP(ROWS($M$5:M285),Table_PayItems[[Search Key]:[Concentrated Name]],2,FALSE),"")</f>
        <v>_ Unique Item - 8267020 - $Cft</v>
      </c>
      <c r="J285" s="1"/>
      <c r="K285" s="1"/>
      <c r="L285" s="22">
        <f>IF(ISNUMBER(SEARCH(Pay_Item_Search_Text_2,M285)),MAX($L$4:L284)+1,0)</f>
        <v>281</v>
      </c>
      <c r="M285" s="1" t="str">
        <f>IFERROR(VLOOKUP(ROWS($M$5:M285),Table_PayItems[[Search Key]:[Concentrated Name]],2,FALSE),"")</f>
        <v>_ Unique Item - 8267020 - $Cft</v>
      </c>
      <c r="N285" s="1" t="str">
        <f>IFERROR(VLOOKUP(ROWS($M$5:N285),$L$5:$M$7000,2,FALSE),"")</f>
        <v>_ Unique Item - 8267020 - $Cft</v>
      </c>
      <c r="O285" s="1" t="str">
        <f>IFERROR(VLOOKUP(ROWS($O$5:O285),$K$5:$L$7000,2,FALSE),"")</f>
        <v/>
      </c>
    </row>
    <row r="286" spans="2:15" ht="15" customHeight="1" x14ac:dyDescent="0.25">
      <c r="B286" s="178" t="s">
        <v>14519</v>
      </c>
      <c r="C286" s="178" t="s">
        <v>112</v>
      </c>
      <c r="D286" s="178" t="s">
        <v>60</v>
      </c>
      <c r="E286" s="178" t="s">
        <v>61</v>
      </c>
      <c r="F286" s="178" t="s">
        <v>26</v>
      </c>
      <c r="G286" s="1">
        <f>IF(ISNUMBER(Pay_Item_Search_Text),IF(ISNUMBER(IF(FIND(Pay_Item_Search_Text,B286)=1,1, "FALSE")),MAX(G$4:$G285)+1,IF(ISNUMBER(Pay_Item_Search_Text),0,IF(ISNUMBER(SEARCH(Pay_Item_Search_Text,H286)),MAX(G$4:$G285)+1,0))),IF(ISNUMBER(Pay_Item_Search_Text),0,IF(ISNUMBER(SEARCH(Pay_Item_Search_Text,H286)),MAX(G$4:$G285)+1,0)))</f>
        <v>282</v>
      </c>
      <c r="H286" s="1" t="str">
        <f>IF(Table_PayItems[[#This Row],[Description]]="_","_ Unique Item - "&amp;Table_PayItems[[#This Row],[Item]]&amp;" - $"&amp;Table_PayItems[[#This Row],[Unit]],Table_PayItems[[#This Row],[Description]]&amp;" - $"&amp;Table_PayItems[[#This Row],[Unit]])</f>
        <v>_ Unique Item - 8267021 - $Cyd</v>
      </c>
      <c r="I286" s="29" t="str">
        <f>IFERROR(VLOOKUP(ROWS($M$5:M286),Table_PayItems[[Search Key]:[Concentrated Name]],2,FALSE),"")</f>
        <v>_ Unique Item - 8267021 - $Cyd</v>
      </c>
      <c r="J286" s="1"/>
      <c r="K286" s="1"/>
      <c r="L286" s="22">
        <f>IF(ISNUMBER(SEARCH(Pay_Item_Search_Text_2,M286)),MAX($L$4:L285)+1,0)</f>
        <v>282</v>
      </c>
      <c r="M286" s="1" t="str">
        <f>IFERROR(VLOOKUP(ROWS($M$5:M286),Table_PayItems[[Search Key]:[Concentrated Name]],2,FALSE),"")</f>
        <v>_ Unique Item - 8267021 - $Cyd</v>
      </c>
      <c r="N286" s="1" t="str">
        <f>IFERROR(VLOOKUP(ROWS($M$5:N286),$L$5:$M$7000,2,FALSE),"")</f>
        <v>_ Unique Item - 8267021 - $Cyd</v>
      </c>
      <c r="O286" s="1" t="str">
        <f>IFERROR(VLOOKUP(ROWS($O$5:O286),$K$5:$L$7000,2,FALSE),"")</f>
        <v/>
      </c>
    </row>
    <row r="287" spans="2:15" ht="15" customHeight="1" x14ac:dyDescent="0.25">
      <c r="B287" s="178" t="s">
        <v>14520</v>
      </c>
      <c r="C287" s="178" t="s">
        <v>154</v>
      </c>
      <c r="D287" s="178" t="s">
        <v>60</v>
      </c>
      <c r="E287" s="178" t="s">
        <v>61</v>
      </c>
      <c r="F287" s="178" t="s">
        <v>26</v>
      </c>
      <c r="G287" s="1">
        <f>IF(ISNUMBER(Pay_Item_Search_Text),IF(ISNUMBER(IF(FIND(Pay_Item_Search_Text,B287)=1,1, "FALSE")),MAX(G$4:$G286)+1,IF(ISNUMBER(Pay_Item_Search_Text),0,IF(ISNUMBER(SEARCH(Pay_Item_Search_Text,H287)),MAX(G$4:$G286)+1,0))),IF(ISNUMBER(Pay_Item_Search_Text),0,IF(ISNUMBER(SEARCH(Pay_Item_Search_Text,H287)),MAX(G$4:$G286)+1,0)))</f>
        <v>283</v>
      </c>
      <c r="H287" s="1" t="str">
        <f>IF(Table_PayItems[[#This Row],[Description]]="_","_ Unique Item - "&amp;Table_PayItems[[#This Row],[Item]]&amp;" - $"&amp;Table_PayItems[[#This Row],[Unit]],Table_PayItems[[#This Row],[Description]]&amp;" - $"&amp;Table_PayItems[[#This Row],[Unit]])</f>
        <v>_ Unique Item - 8267030 - $Lb</v>
      </c>
      <c r="I287" s="29" t="str">
        <f>IFERROR(VLOOKUP(ROWS($M$5:M287),Table_PayItems[[Search Key]:[Concentrated Name]],2,FALSE),"")</f>
        <v>_ Unique Item - 8267030 - $Lb</v>
      </c>
      <c r="J287" s="1"/>
      <c r="K287" s="1"/>
      <c r="L287" s="22">
        <f>IF(ISNUMBER(SEARCH(Pay_Item_Search_Text_2,M287)),MAX($L$4:L286)+1,0)</f>
        <v>283</v>
      </c>
      <c r="M287" s="1" t="str">
        <f>IFERROR(VLOOKUP(ROWS($M$5:M287),Table_PayItems[[Search Key]:[Concentrated Name]],2,FALSE),"")</f>
        <v>_ Unique Item - 8267030 - $Lb</v>
      </c>
      <c r="N287" s="1" t="str">
        <f>IFERROR(VLOOKUP(ROWS($M$5:N287),$L$5:$M$7000,2,FALSE),"")</f>
        <v>_ Unique Item - 8267030 - $Lb</v>
      </c>
      <c r="O287" s="1" t="str">
        <f>IFERROR(VLOOKUP(ROWS($O$5:O287),$K$5:$L$7000,2,FALSE),"")</f>
        <v/>
      </c>
    </row>
    <row r="288" spans="2:15" ht="15" customHeight="1" x14ac:dyDescent="0.25">
      <c r="B288" s="178" t="s">
        <v>14521</v>
      </c>
      <c r="C288" s="178" t="s">
        <v>4537</v>
      </c>
      <c r="D288" s="178" t="s">
        <v>60</v>
      </c>
      <c r="E288" s="178" t="s">
        <v>61</v>
      </c>
      <c r="F288" s="178" t="s">
        <v>26</v>
      </c>
      <c r="G288" s="1">
        <f>IF(ISNUMBER(Pay_Item_Search_Text),IF(ISNUMBER(IF(FIND(Pay_Item_Search_Text,B288)=1,1, "FALSE")),MAX(G$4:$G287)+1,IF(ISNUMBER(Pay_Item_Search_Text),0,IF(ISNUMBER(SEARCH(Pay_Item_Search_Text,H288)),MAX(G$4:$G287)+1,0))),IF(ISNUMBER(Pay_Item_Search_Text),0,IF(ISNUMBER(SEARCH(Pay_Item_Search_Text,H288)),MAX(G$4:$G287)+1,0)))</f>
        <v>284</v>
      </c>
      <c r="H288" s="1" t="str">
        <f>IF(Table_PayItems[[#This Row],[Description]]="_","_ Unique Item - "&amp;Table_PayItems[[#This Row],[Item]]&amp;" - $"&amp;Table_PayItems[[#This Row],[Unit]],Table_PayItems[[#This Row],[Description]]&amp;" - $"&amp;Table_PayItems[[#This Row],[Unit]])</f>
        <v>_ Unique Item - 8267040 - $Hr</v>
      </c>
      <c r="I288" s="29" t="str">
        <f>IFERROR(VLOOKUP(ROWS($M$5:M288),Table_PayItems[[Search Key]:[Concentrated Name]],2,FALSE),"")</f>
        <v>_ Unique Item - 8267040 - $Hr</v>
      </c>
      <c r="J288" s="1"/>
      <c r="K288" s="1"/>
      <c r="L288" s="22">
        <f>IF(ISNUMBER(SEARCH(Pay_Item_Search_Text_2,M288)),MAX($L$4:L287)+1,0)</f>
        <v>284</v>
      </c>
      <c r="M288" s="1" t="str">
        <f>IFERROR(VLOOKUP(ROWS($M$5:M288),Table_PayItems[[Search Key]:[Concentrated Name]],2,FALSE),"")</f>
        <v>_ Unique Item - 8267040 - $Hr</v>
      </c>
      <c r="N288" s="1" t="str">
        <f>IFERROR(VLOOKUP(ROWS($M$5:N288),$L$5:$M$7000,2,FALSE),"")</f>
        <v>_ Unique Item - 8267040 - $Hr</v>
      </c>
      <c r="O288" s="1" t="str">
        <f>IFERROR(VLOOKUP(ROWS($O$5:O288),$K$5:$L$7000,2,FALSE),"")</f>
        <v/>
      </c>
    </row>
    <row r="289" spans="2:15" ht="15" customHeight="1" x14ac:dyDescent="0.25">
      <c r="B289" s="178" t="s">
        <v>14522</v>
      </c>
      <c r="C289" s="178" t="s">
        <v>88</v>
      </c>
      <c r="D289" s="178" t="s">
        <v>60</v>
      </c>
      <c r="E289" s="178" t="s">
        <v>61</v>
      </c>
      <c r="F289" s="178" t="s">
        <v>26</v>
      </c>
      <c r="G289" s="1">
        <f>IF(ISNUMBER(Pay_Item_Search_Text),IF(ISNUMBER(IF(FIND(Pay_Item_Search_Text,B289)=1,1, "FALSE")),MAX(G$4:$G288)+1,IF(ISNUMBER(Pay_Item_Search_Text),0,IF(ISNUMBER(SEARCH(Pay_Item_Search_Text,H289)),MAX(G$4:$G288)+1,0))),IF(ISNUMBER(Pay_Item_Search_Text),0,IF(ISNUMBER(SEARCH(Pay_Item_Search_Text,H289)),MAX(G$4:$G288)+1,0)))</f>
        <v>285</v>
      </c>
      <c r="H289" s="1" t="str">
        <f>IF(Table_PayItems[[#This Row],[Description]]="_","_ Unique Item - "&amp;Table_PayItems[[#This Row],[Item]]&amp;" - $"&amp;Table_PayItems[[#This Row],[Unit]],Table_PayItems[[#This Row],[Description]]&amp;" - $"&amp;Table_PayItems[[#This Row],[Unit]])</f>
        <v>_ Unique Item - 8267050 - $Ea</v>
      </c>
      <c r="I289" s="29" t="str">
        <f>IFERROR(VLOOKUP(ROWS($M$5:M289),Table_PayItems[[Search Key]:[Concentrated Name]],2,FALSE),"")</f>
        <v>_ Unique Item - 8267050 - $Ea</v>
      </c>
      <c r="J289" s="1"/>
      <c r="K289" s="1"/>
      <c r="L289" s="22">
        <f>IF(ISNUMBER(SEARCH(Pay_Item_Search_Text_2,M289)),MAX($L$4:L288)+1,0)</f>
        <v>285</v>
      </c>
      <c r="M289" s="1" t="str">
        <f>IFERROR(VLOOKUP(ROWS($M$5:M289),Table_PayItems[[Search Key]:[Concentrated Name]],2,FALSE),"")</f>
        <v>_ Unique Item - 8267050 - $Ea</v>
      </c>
      <c r="N289" s="1" t="str">
        <f>IFERROR(VLOOKUP(ROWS($M$5:N289),$L$5:$M$7000,2,FALSE),"")</f>
        <v>_ Unique Item - 8267050 - $Ea</v>
      </c>
      <c r="O289" s="1" t="str">
        <f>IFERROR(VLOOKUP(ROWS($O$5:O289),$K$5:$L$7000,2,FALSE),"")</f>
        <v/>
      </c>
    </row>
    <row r="290" spans="2:15" ht="15" customHeight="1" x14ac:dyDescent="0.25">
      <c r="B290" s="178" t="s">
        <v>14523</v>
      </c>
      <c r="C290" s="178" t="s">
        <v>16</v>
      </c>
      <c r="D290" s="178" t="s">
        <v>60</v>
      </c>
      <c r="E290" s="178" t="s">
        <v>61</v>
      </c>
      <c r="F290" s="178" t="s">
        <v>26</v>
      </c>
      <c r="G290" s="1">
        <f>IF(ISNUMBER(Pay_Item_Search_Text),IF(ISNUMBER(IF(FIND(Pay_Item_Search_Text,B290)=1,1, "FALSE")),MAX(G$4:$G289)+1,IF(ISNUMBER(Pay_Item_Search_Text),0,IF(ISNUMBER(SEARCH(Pay_Item_Search_Text,H290)),MAX(G$4:$G289)+1,0))),IF(ISNUMBER(Pay_Item_Search_Text),0,IF(ISNUMBER(SEARCH(Pay_Item_Search_Text,H290)),MAX(G$4:$G289)+1,0)))</f>
        <v>286</v>
      </c>
      <c r="H290" s="1" t="str">
        <f>IF(Table_PayItems[[#This Row],[Description]]="_","_ Unique Item - "&amp;Table_PayItems[[#This Row],[Item]]&amp;" - $"&amp;Table_PayItems[[#This Row],[Unit]],Table_PayItems[[#This Row],[Description]]&amp;" - $"&amp;Table_PayItems[[#This Row],[Unit]])</f>
        <v>_ Unique Item - 8267051 - $LSUM</v>
      </c>
      <c r="I290" s="29" t="str">
        <f>IFERROR(VLOOKUP(ROWS($M$5:M290),Table_PayItems[[Search Key]:[Concentrated Name]],2,FALSE),"")</f>
        <v>_ Unique Item - 8267051 - $LSUM</v>
      </c>
      <c r="J290" s="1"/>
      <c r="K290" s="1"/>
      <c r="L290" s="22">
        <f>IF(ISNUMBER(SEARCH(Pay_Item_Search_Text_2,M290)),MAX($L$4:L289)+1,0)</f>
        <v>286</v>
      </c>
      <c r="M290" s="1" t="str">
        <f>IFERROR(VLOOKUP(ROWS($M$5:M290),Table_PayItems[[Search Key]:[Concentrated Name]],2,FALSE),"")</f>
        <v>_ Unique Item - 8267051 - $LSUM</v>
      </c>
      <c r="N290" s="1" t="str">
        <f>IFERROR(VLOOKUP(ROWS($M$5:N290),$L$5:$M$7000,2,FALSE),"")</f>
        <v>_ Unique Item - 8267051 - $LSUM</v>
      </c>
      <c r="O290" s="1" t="str">
        <f>IFERROR(VLOOKUP(ROWS($O$5:O290),$K$5:$L$7000,2,FALSE),"")</f>
        <v/>
      </c>
    </row>
    <row r="291" spans="2:15" ht="15" customHeight="1" x14ac:dyDescent="0.25">
      <c r="B291" s="178" t="s">
        <v>14524</v>
      </c>
      <c r="C291" s="178" t="s">
        <v>57</v>
      </c>
      <c r="D291" s="178" t="s">
        <v>60</v>
      </c>
      <c r="E291" s="178" t="s">
        <v>61</v>
      </c>
      <c r="F291" s="178" t="s">
        <v>26</v>
      </c>
      <c r="G291" s="1">
        <f>IF(ISNUMBER(Pay_Item_Search_Text),IF(ISNUMBER(IF(FIND(Pay_Item_Search_Text,B291)=1,1, "FALSE")),MAX(G$4:$G290)+1,IF(ISNUMBER(Pay_Item_Search_Text),0,IF(ISNUMBER(SEARCH(Pay_Item_Search_Text,H291)),MAX(G$4:$G290)+1,0))),IF(ISNUMBER(Pay_Item_Search_Text),0,IF(ISNUMBER(SEARCH(Pay_Item_Search_Text,H291)),MAX(G$4:$G290)+1,0)))</f>
        <v>287</v>
      </c>
      <c r="H291" s="1" t="str">
        <f>IF(Table_PayItems[[#This Row],[Description]]="_","_ Unique Item - "&amp;Table_PayItems[[#This Row],[Item]]&amp;" - $"&amp;Table_PayItems[[#This Row],[Unit]],Table_PayItems[[#This Row],[Description]]&amp;" - $"&amp;Table_PayItems[[#This Row],[Unit]])</f>
        <v>_ Unique Item - 8267060 - $Dlr</v>
      </c>
      <c r="I291" s="29" t="str">
        <f>IFERROR(VLOOKUP(ROWS($M$5:M291),Table_PayItems[[Search Key]:[Concentrated Name]],2,FALSE),"")</f>
        <v>_ Unique Item - 8267060 - $Dlr</v>
      </c>
      <c r="J291" s="1"/>
      <c r="K291" s="1"/>
      <c r="L291" s="22">
        <f>IF(ISNUMBER(SEARCH(Pay_Item_Search_Text_2,M291)),MAX($L$4:L290)+1,0)</f>
        <v>287</v>
      </c>
      <c r="M291" s="1" t="str">
        <f>IFERROR(VLOOKUP(ROWS($M$5:M291),Table_PayItems[[Search Key]:[Concentrated Name]],2,FALSE),"")</f>
        <v>_ Unique Item - 8267060 - $Dlr</v>
      </c>
      <c r="N291" s="1" t="str">
        <f>IFERROR(VLOOKUP(ROWS($M$5:N291),$L$5:$M$7000,2,FALSE),"")</f>
        <v>_ Unique Item - 8267060 - $Dlr</v>
      </c>
      <c r="O291" s="1" t="str">
        <f>IFERROR(VLOOKUP(ROWS($O$5:O291),$K$5:$L$7000,2,FALSE),"")</f>
        <v/>
      </c>
    </row>
    <row r="292" spans="2:15" ht="15" customHeight="1" x14ac:dyDescent="0.25">
      <c r="B292" s="178" t="s">
        <v>14525</v>
      </c>
      <c r="C292" s="178" t="s">
        <v>104</v>
      </c>
      <c r="D292" s="178" t="s">
        <v>60</v>
      </c>
      <c r="E292" s="178" t="s">
        <v>61</v>
      </c>
      <c r="F292" s="178" t="s">
        <v>26</v>
      </c>
      <c r="G292" s="1">
        <f>IF(ISNUMBER(Pay_Item_Search_Text),IF(ISNUMBER(IF(FIND(Pay_Item_Search_Text,B292)=1,1, "FALSE")),MAX(G$4:$G291)+1,IF(ISNUMBER(Pay_Item_Search_Text),0,IF(ISNUMBER(SEARCH(Pay_Item_Search_Text,H292)),MAX(G$4:$G291)+1,0))),IF(ISNUMBER(Pay_Item_Search_Text),0,IF(ISNUMBER(SEARCH(Pay_Item_Search_Text,H292)),MAX(G$4:$G291)+1,0)))</f>
        <v>288</v>
      </c>
      <c r="H292" s="1" t="str">
        <f>IF(Table_PayItems[[#This Row],[Description]]="_","_ Unique Item - "&amp;Table_PayItems[[#This Row],[Item]]&amp;" - $"&amp;Table_PayItems[[#This Row],[Unit]],Table_PayItems[[#This Row],[Description]]&amp;" - $"&amp;Table_PayItems[[#This Row],[Unit]])</f>
        <v>_ Unique Item - 8507001 - $Ft</v>
      </c>
      <c r="I292" s="29" t="str">
        <f>IFERROR(VLOOKUP(ROWS($M$5:M292),Table_PayItems[[Search Key]:[Concentrated Name]],2,FALSE),"")</f>
        <v>_ Unique Item - 8507001 - $Ft</v>
      </c>
      <c r="J292" s="1"/>
      <c r="K292" s="1"/>
      <c r="L292" s="22">
        <f>IF(ISNUMBER(SEARCH(Pay_Item_Search_Text_2,M292)),MAX($L$4:L291)+1,0)</f>
        <v>288</v>
      </c>
      <c r="M292" s="1" t="str">
        <f>IFERROR(VLOOKUP(ROWS($M$5:M292),Table_PayItems[[Search Key]:[Concentrated Name]],2,FALSE),"")</f>
        <v>_ Unique Item - 8507001 - $Ft</v>
      </c>
      <c r="N292" s="1" t="str">
        <f>IFERROR(VLOOKUP(ROWS($M$5:N292),$L$5:$M$7000,2,FALSE),"")</f>
        <v>_ Unique Item - 8507001 - $Ft</v>
      </c>
      <c r="O292" s="1" t="str">
        <f>IFERROR(VLOOKUP(ROWS($O$5:O292),$K$5:$L$7000,2,FALSE),"")</f>
        <v/>
      </c>
    </row>
    <row r="293" spans="2:15" ht="15" customHeight="1" x14ac:dyDescent="0.25">
      <c r="B293" s="178" t="s">
        <v>14526</v>
      </c>
      <c r="C293" s="178" t="s">
        <v>84</v>
      </c>
      <c r="D293" s="178" t="s">
        <v>60</v>
      </c>
      <c r="E293" s="178" t="s">
        <v>61</v>
      </c>
      <c r="F293" s="178" t="s">
        <v>26</v>
      </c>
      <c r="G293" s="1">
        <f>IF(ISNUMBER(Pay_Item_Search_Text),IF(ISNUMBER(IF(FIND(Pay_Item_Search_Text,B293)=1,1, "FALSE")),MAX(G$4:$G292)+1,IF(ISNUMBER(Pay_Item_Search_Text),0,IF(ISNUMBER(SEARCH(Pay_Item_Search_Text,H293)),MAX(G$4:$G292)+1,0))),IF(ISNUMBER(Pay_Item_Search_Text),0,IF(ISNUMBER(SEARCH(Pay_Item_Search_Text,H293)),MAX(G$4:$G292)+1,0)))</f>
        <v>289</v>
      </c>
      <c r="H293" s="1" t="str">
        <f>IF(Table_PayItems[[#This Row],[Description]]="_","_ Unique Item - "&amp;Table_PayItems[[#This Row],[Item]]&amp;" - $"&amp;Table_PayItems[[#This Row],[Unit]],Table_PayItems[[#This Row],[Description]]&amp;" - $"&amp;Table_PayItems[[#This Row],[Unit]])</f>
        <v>_ Unique Item - 8507002 - $Sta</v>
      </c>
      <c r="I293" s="29" t="str">
        <f>IFERROR(VLOOKUP(ROWS($M$5:M293),Table_PayItems[[Search Key]:[Concentrated Name]],2,FALSE),"")</f>
        <v>_ Unique Item - 8507002 - $Sta</v>
      </c>
      <c r="J293" s="1"/>
      <c r="K293" s="1"/>
      <c r="L293" s="22">
        <f>IF(ISNUMBER(SEARCH(Pay_Item_Search_Text_2,M293)),MAX($L$4:L292)+1,0)</f>
        <v>289</v>
      </c>
      <c r="M293" s="1" t="str">
        <f>IFERROR(VLOOKUP(ROWS($M$5:M293),Table_PayItems[[Search Key]:[Concentrated Name]],2,FALSE),"")</f>
        <v>_ Unique Item - 8507002 - $Sta</v>
      </c>
      <c r="N293" s="1" t="str">
        <f>IFERROR(VLOOKUP(ROWS($M$5:N293),$L$5:$M$7000,2,FALSE),"")</f>
        <v>_ Unique Item - 8507002 - $Sta</v>
      </c>
      <c r="O293" s="1" t="str">
        <f>IFERROR(VLOOKUP(ROWS($O$5:O293),$K$5:$L$7000,2,FALSE),"")</f>
        <v/>
      </c>
    </row>
    <row r="294" spans="2:15" ht="15" customHeight="1" x14ac:dyDescent="0.25">
      <c r="B294" s="178" t="s">
        <v>14527</v>
      </c>
      <c r="C294" s="178" t="s">
        <v>2530</v>
      </c>
      <c r="D294" s="178" t="s">
        <v>60</v>
      </c>
      <c r="E294" s="178" t="s">
        <v>61</v>
      </c>
      <c r="F294" s="178" t="s">
        <v>26</v>
      </c>
      <c r="G294" s="1">
        <f>IF(ISNUMBER(Pay_Item_Search_Text),IF(ISNUMBER(IF(FIND(Pay_Item_Search_Text,B294)=1,1, "FALSE")),MAX(G$4:$G293)+1,IF(ISNUMBER(Pay_Item_Search_Text),0,IF(ISNUMBER(SEARCH(Pay_Item_Search_Text,H294)),MAX(G$4:$G293)+1,0))),IF(ISNUMBER(Pay_Item_Search_Text),0,IF(ISNUMBER(SEARCH(Pay_Item_Search_Text,H294)),MAX(G$4:$G293)+1,0)))</f>
        <v>290</v>
      </c>
      <c r="H294" s="1" t="str">
        <f>IF(Table_PayItems[[#This Row],[Description]]="_","_ Unique Item - "&amp;Table_PayItems[[#This Row],[Item]]&amp;" - $"&amp;Table_PayItems[[#This Row],[Unit]],Table_PayItems[[#This Row],[Description]]&amp;" - $"&amp;Table_PayItems[[#This Row],[Unit]])</f>
        <v>_ Unique Item - 8507003 - $Mi</v>
      </c>
      <c r="I294" s="29" t="str">
        <f>IFERROR(VLOOKUP(ROWS($M$5:M294),Table_PayItems[[Search Key]:[Concentrated Name]],2,FALSE),"")</f>
        <v>_ Unique Item - 8507003 - $Mi</v>
      </c>
      <c r="J294" s="1"/>
      <c r="K294" s="1"/>
      <c r="L294" s="22">
        <f>IF(ISNUMBER(SEARCH(Pay_Item_Search_Text_2,M294)),MAX($L$4:L293)+1,0)</f>
        <v>290</v>
      </c>
      <c r="M294" s="1" t="str">
        <f>IFERROR(VLOOKUP(ROWS($M$5:M294),Table_PayItems[[Search Key]:[Concentrated Name]],2,FALSE),"")</f>
        <v>_ Unique Item - 8507003 - $Mi</v>
      </c>
      <c r="N294" s="1" t="str">
        <f>IFERROR(VLOOKUP(ROWS($M$5:N294),$L$5:$M$7000,2,FALSE),"")</f>
        <v>_ Unique Item - 8507003 - $Mi</v>
      </c>
      <c r="O294" s="1" t="str">
        <f>IFERROR(VLOOKUP(ROWS($O$5:O294),$K$5:$L$7000,2,FALSE),"")</f>
        <v/>
      </c>
    </row>
    <row r="295" spans="2:15" ht="15" customHeight="1" x14ac:dyDescent="0.25">
      <c r="B295" s="178" t="s">
        <v>14528</v>
      </c>
      <c r="C295" s="178" t="s">
        <v>2519</v>
      </c>
      <c r="D295" s="178" t="s">
        <v>60</v>
      </c>
      <c r="E295" s="178" t="s">
        <v>61</v>
      </c>
      <c r="F295" s="178" t="s">
        <v>26</v>
      </c>
      <c r="G295" s="1">
        <f>IF(ISNUMBER(Pay_Item_Search_Text),IF(ISNUMBER(IF(FIND(Pay_Item_Search_Text,B295)=1,1, "FALSE")),MAX(G$4:$G294)+1,IF(ISNUMBER(Pay_Item_Search_Text),0,IF(ISNUMBER(SEARCH(Pay_Item_Search_Text,H295)),MAX(G$4:$G294)+1,0))),IF(ISNUMBER(Pay_Item_Search_Text),0,IF(ISNUMBER(SEARCH(Pay_Item_Search_Text,H295)),MAX(G$4:$G294)+1,0)))</f>
        <v>291</v>
      </c>
      <c r="H295" s="1" t="str">
        <f>IF(Table_PayItems[[#This Row],[Description]]="_","_ Unique Item - "&amp;Table_PayItems[[#This Row],[Item]]&amp;" - $"&amp;Table_PayItems[[#This Row],[Unit]],Table_PayItems[[#This Row],[Description]]&amp;" - $"&amp;Table_PayItems[[#This Row],[Unit]])</f>
        <v>_ Unique Item - 8507004 - $Lnmi</v>
      </c>
      <c r="I295" s="29" t="str">
        <f>IFERROR(VLOOKUP(ROWS($M$5:M295),Table_PayItems[[Search Key]:[Concentrated Name]],2,FALSE),"")</f>
        <v>_ Unique Item - 8507004 - $Lnmi</v>
      </c>
      <c r="J295" s="1"/>
      <c r="K295" s="1"/>
      <c r="L295" s="22">
        <f>IF(ISNUMBER(SEARCH(Pay_Item_Search_Text_2,M295)),MAX($L$4:L294)+1,0)</f>
        <v>291</v>
      </c>
      <c r="M295" s="1" t="str">
        <f>IFERROR(VLOOKUP(ROWS($M$5:M295),Table_PayItems[[Search Key]:[Concentrated Name]],2,FALSE),"")</f>
        <v>_ Unique Item - 8507004 - $Lnmi</v>
      </c>
      <c r="N295" s="1" t="str">
        <f>IFERROR(VLOOKUP(ROWS($M$5:N295),$L$5:$M$7000,2,FALSE),"")</f>
        <v>_ Unique Item - 8507004 - $Lnmi</v>
      </c>
      <c r="O295" s="1" t="str">
        <f>IFERROR(VLOOKUP(ROWS($O$5:O295),$K$5:$L$7000,2,FALSE),"")</f>
        <v/>
      </c>
    </row>
    <row r="296" spans="2:15" ht="15" customHeight="1" x14ac:dyDescent="0.25">
      <c r="B296" s="178" t="s">
        <v>14529</v>
      </c>
      <c r="C296" s="178" t="s">
        <v>5559</v>
      </c>
      <c r="D296" s="178" t="s">
        <v>60</v>
      </c>
      <c r="E296" s="178" t="s">
        <v>61</v>
      </c>
      <c r="F296" s="178" t="s">
        <v>26</v>
      </c>
      <c r="G296" s="1">
        <f>IF(ISNUMBER(Pay_Item_Search_Text),IF(ISNUMBER(IF(FIND(Pay_Item_Search_Text,B296)=1,1, "FALSE")),MAX(G$4:$G295)+1,IF(ISNUMBER(Pay_Item_Search_Text),0,IF(ISNUMBER(SEARCH(Pay_Item_Search_Text,H296)),MAX(G$4:$G295)+1,0))),IF(ISNUMBER(Pay_Item_Search_Text),0,IF(ISNUMBER(SEARCH(Pay_Item_Search_Text,H296)),MAX(G$4:$G295)+1,0)))</f>
        <v>292</v>
      </c>
      <c r="H296" s="1" t="str">
        <f>IF(Table_PayItems[[#This Row],[Description]]="_","_ Unique Item - "&amp;Table_PayItems[[#This Row],[Item]]&amp;" - $"&amp;Table_PayItems[[#This Row],[Unit]],Table_PayItems[[#This Row],[Description]]&amp;" - $"&amp;Table_PayItems[[#This Row],[Unit]])</f>
        <v>_ Unique Item - 8507005 - $Rbmi</v>
      </c>
      <c r="I296" s="29" t="str">
        <f>IFERROR(VLOOKUP(ROWS($M$5:M296),Table_PayItems[[Search Key]:[Concentrated Name]],2,FALSE),"")</f>
        <v>_ Unique Item - 8507005 - $Rbmi</v>
      </c>
      <c r="J296" s="1"/>
      <c r="K296" s="1"/>
      <c r="L296" s="22">
        <f>IF(ISNUMBER(SEARCH(Pay_Item_Search_Text_2,M296)),MAX($L$4:L295)+1,0)</f>
        <v>292</v>
      </c>
      <c r="M296" s="1" t="str">
        <f>IFERROR(VLOOKUP(ROWS($M$5:M296),Table_PayItems[[Search Key]:[Concentrated Name]],2,FALSE),"")</f>
        <v>_ Unique Item - 8507005 - $Rbmi</v>
      </c>
      <c r="N296" s="1" t="str">
        <f>IFERROR(VLOOKUP(ROWS($M$5:N296),$L$5:$M$7000,2,FALSE),"")</f>
        <v>_ Unique Item - 8507005 - $Rbmi</v>
      </c>
      <c r="O296" s="1" t="str">
        <f>IFERROR(VLOOKUP(ROWS($O$5:O296),$K$5:$L$7000,2,FALSE),"")</f>
        <v/>
      </c>
    </row>
    <row r="297" spans="2:15" ht="15" customHeight="1" x14ac:dyDescent="0.25">
      <c r="B297" s="178" t="s">
        <v>14530</v>
      </c>
      <c r="C297" s="178" t="s">
        <v>5391</v>
      </c>
      <c r="D297" s="178" t="s">
        <v>60</v>
      </c>
      <c r="E297" s="178" t="s">
        <v>61</v>
      </c>
      <c r="F297" s="178" t="s">
        <v>26</v>
      </c>
      <c r="G297" s="1">
        <f>IF(ISNUMBER(Pay_Item_Search_Text),IF(ISNUMBER(IF(FIND(Pay_Item_Search_Text,B297)=1,1, "FALSE")),MAX(G$4:$G296)+1,IF(ISNUMBER(Pay_Item_Search_Text),0,IF(ISNUMBER(SEARCH(Pay_Item_Search_Text,H297)),MAX(G$4:$G296)+1,0))),IF(ISNUMBER(Pay_Item_Search_Text),0,IF(ISNUMBER(SEARCH(Pay_Item_Search_Text,H297)),MAX(G$4:$G296)+1,0)))</f>
        <v>293</v>
      </c>
      <c r="H297" s="1" t="str">
        <f>IF(Table_PayItems[[#This Row],[Description]]="_","_ Unique Item - "&amp;Table_PayItems[[#This Row],[Item]]&amp;" - $"&amp;Table_PayItems[[#This Row],[Unit]],Table_PayItems[[#This Row],[Description]]&amp;" - $"&amp;Table_PayItems[[#This Row],[Unit]])</f>
        <v>_ Unique Item - 8507007 - $Inch</v>
      </c>
      <c r="I297" s="29" t="str">
        <f>IFERROR(VLOOKUP(ROWS($M$5:M297),Table_PayItems[[Search Key]:[Concentrated Name]],2,FALSE),"")</f>
        <v>_ Unique Item - 8507007 - $Inch</v>
      </c>
      <c r="J297" s="1"/>
      <c r="K297" s="1"/>
      <c r="L297" s="22">
        <f>IF(ISNUMBER(SEARCH(Pay_Item_Search_Text_2,M297)),MAX($L$4:L296)+1,0)</f>
        <v>293</v>
      </c>
      <c r="M297" s="1" t="str">
        <f>IFERROR(VLOOKUP(ROWS($M$5:M297),Table_PayItems[[Search Key]:[Concentrated Name]],2,FALSE),"")</f>
        <v>_ Unique Item - 8507007 - $Inch</v>
      </c>
      <c r="N297" s="1" t="str">
        <f>IFERROR(VLOOKUP(ROWS($M$5:N297),$L$5:$M$7000,2,FALSE),"")</f>
        <v>_ Unique Item - 8507007 - $Inch</v>
      </c>
      <c r="O297" s="1" t="str">
        <f>IFERROR(VLOOKUP(ROWS($O$5:O297),$K$5:$L$7000,2,FALSE),"")</f>
        <v/>
      </c>
    </row>
    <row r="298" spans="2:15" ht="15" customHeight="1" x14ac:dyDescent="0.25">
      <c r="B298" s="178" t="s">
        <v>14531</v>
      </c>
      <c r="C298" s="178" t="s">
        <v>2780</v>
      </c>
      <c r="D298" s="178" t="s">
        <v>60</v>
      </c>
      <c r="E298" s="178" t="s">
        <v>61</v>
      </c>
      <c r="F298" s="178" t="s">
        <v>26</v>
      </c>
      <c r="G298" s="1">
        <f>IF(ISNUMBER(Pay_Item_Search_Text),IF(ISNUMBER(IF(FIND(Pay_Item_Search_Text,B298)=1,1, "FALSE")),MAX(G$4:$G297)+1,IF(ISNUMBER(Pay_Item_Search_Text),0,IF(ISNUMBER(SEARCH(Pay_Item_Search_Text,H298)),MAX(G$4:$G297)+1,0))),IF(ISNUMBER(Pay_Item_Search_Text),0,IF(ISNUMBER(SEARCH(Pay_Item_Search_Text,H298)),MAX(G$4:$G297)+1,0)))</f>
        <v>294</v>
      </c>
      <c r="H298" s="1" t="str">
        <f>IF(Table_PayItems[[#This Row],[Description]]="_","_ Unique Item - "&amp;Table_PayItems[[#This Row],[Item]]&amp;" - $"&amp;Table_PayItems[[#This Row],[Unit]],Table_PayItems[[#This Row],[Description]]&amp;" - $"&amp;Table_PayItems[[#This Row],[Unit]])</f>
        <v>_ Unique Item - 8507008 - $Sin</v>
      </c>
      <c r="I298" s="29" t="str">
        <f>IFERROR(VLOOKUP(ROWS($M$5:M298),Table_PayItems[[Search Key]:[Concentrated Name]],2,FALSE),"")</f>
        <v>_ Unique Item - 8507008 - $Sin</v>
      </c>
      <c r="J298" s="1"/>
      <c r="K298" s="1"/>
      <c r="L298" s="22">
        <f>IF(ISNUMBER(SEARCH(Pay_Item_Search_Text_2,M298)),MAX($L$4:L297)+1,0)</f>
        <v>294</v>
      </c>
      <c r="M298" s="1" t="str">
        <f>IFERROR(VLOOKUP(ROWS($M$5:M298),Table_PayItems[[Search Key]:[Concentrated Name]],2,FALSE),"")</f>
        <v>_ Unique Item - 8507008 - $Sin</v>
      </c>
      <c r="N298" s="1" t="str">
        <f>IFERROR(VLOOKUP(ROWS($M$5:N298),$L$5:$M$7000,2,FALSE),"")</f>
        <v>_ Unique Item - 8507008 - $Sin</v>
      </c>
      <c r="O298" s="1" t="str">
        <f>IFERROR(VLOOKUP(ROWS($O$5:O298),$K$5:$L$7000,2,FALSE),"")</f>
        <v/>
      </c>
    </row>
    <row r="299" spans="2:15" ht="15" customHeight="1" x14ac:dyDescent="0.25">
      <c r="B299" s="178" t="s">
        <v>14532</v>
      </c>
      <c r="C299" s="178" t="s">
        <v>132</v>
      </c>
      <c r="D299" s="178" t="s">
        <v>60</v>
      </c>
      <c r="E299" s="178" t="s">
        <v>61</v>
      </c>
      <c r="F299" s="178" t="s">
        <v>26</v>
      </c>
      <c r="G299" s="1">
        <f>IF(ISNUMBER(Pay_Item_Search_Text),IF(ISNUMBER(IF(FIND(Pay_Item_Search_Text,B299)=1,1, "FALSE")),MAX(G$4:$G298)+1,IF(ISNUMBER(Pay_Item_Search_Text),0,IF(ISNUMBER(SEARCH(Pay_Item_Search_Text,H299)),MAX(G$4:$G298)+1,0))),IF(ISNUMBER(Pay_Item_Search_Text),0,IF(ISNUMBER(SEARCH(Pay_Item_Search_Text,H299)),MAX(G$4:$G298)+1,0)))</f>
        <v>295</v>
      </c>
      <c r="H299" s="1" t="str">
        <f>IF(Table_PayItems[[#This Row],[Description]]="_","_ Unique Item - "&amp;Table_PayItems[[#This Row],[Item]]&amp;" - $"&amp;Table_PayItems[[#This Row],[Unit]],Table_PayItems[[#This Row],[Description]]&amp;" - $"&amp;Table_PayItems[[#This Row],[Unit]])</f>
        <v>_ Unique Item - 8507010 - $Sft</v>
      </c>
      <c r="I299" s="29" t="str">
        <f>IFERROR(VLOOKUP(ROWS($M$5:M299),Table_PayItems[[Search Key]:[Concentrated Name]],2,FALSE),"")</f>
        <v>_ Unique Item - 8507010 - $Sft</v>
      </c>
      <c r="J299" s="1"/>
      <c r="K299" s="1"/>
      <c r="L299" s="22">
        <f>IF(ISNUMBER(SEARCH(Pay_Item_Search_Text_2,M299)),MAX($L$4:L298)+1,0)</f>
        <v>295</v>
      </c>
      <c r="M299" s="1" t="str">
        <f>IFERROR(VLOOKUP(ROWS($M$5:M299),Table_PayItems[[Search Key]:[Concentrated Name]],2,FALSE),"")</f>
        <v>_ Unique Item - 8507010 - $Sft</v>
      </c>
      <c r="N299" s="1" t="str">
        <f>IFERROR(VLOOKUP(ROWS($M$5:N299),$L$5:$M$7000,2,FALSE),"")</f>
        <v>_ Unique Item - 8507010 - $Sft</v>
      </c>
      <c r="O299" s="1" t="str">
        <f>IFERROR(VLOOKUP(ROWS($O$5:O299),$K$5:$L$7000,2,FALSE),"")</f>
        <v/>
      </c>
    </row>
    <row r="300" spans="2:15" ht="15" customHeight="1" x14ac:dyDescent="0.25">
      <c r="B300" s="178" t="s">
        <v>14533</v>
      </c>
      <c r="C300" s="178" t="s">
        <v>123</v>
      </c>
      <c r="D300" s="178" t="s">
        <v>60</v>
      </c>
      <c r="E300" s="178" t="s">
        <v>61</v>
      </c>
      <c r="F300" s="178" t="s">
        <v>26</v>
      </c>
      <c r="G300" s="1">
        <f>IF(ISNUMBER(Pay_Item_Search_Text),IF(ISNUMBER(IF(FIND(Pay_Item_Search_Text,B300)=1,1, "FALSE")),MAX(G$4:$G299)+1,IF(ISNUMBER(Pay_Item_Search_Text),0,IF(ISNUMBER(SEARCH(Pay_Item_Search_Text,H300)),MAX(G$4:$G299)+1,0))),IF(ISNUMBER(Pay_Item_Search_Text),0,IF(ISNUMBER(SEARCH(Pay_Item_Search_Text,H300)),MAX(G$4:$G299)+1,0)))</f>
        <v>296</v>
      </c>
      <c r="H300" s="1" t="str">
        <f>IF(Table_PayItems[[#This Row],[Description]]="_","_ Unique Item - "&amp;Table_PayItems[[#This Row],[Item]]&amp;" - $"&amp;Table_PayItems[[#This Row],[Unit]],Table_PayItems[[#This Row],[Description]]&amp;" - $"&amp;Table_PayItems[[#This Row],[Unit]])</f>
        <v>_ Unique Item - 8507011 - $Syd</v>
      </c>
      <c r="I300" s="29" t="str">
        <f>IFERROR(VLOOKUP(ROWS($M$5:M300),Table_PayItems[[Search Key]:[Concentrated Name]],2,FALSE),"")</f>
        <v>_ Unique Item - 8507011 - $Syd</v>
      </c>
      <c r="J300" s="1"/>
      <c r="K300" s="1"/>
      <c r="L300" s="22">
        <f>IF(ISNUMBER(SEARCH(Pay_Item_Search_Text_2,M300)),MAX($L$4:L299)+1,0)</f>
        <v>296</v>
      </c>
      <c r="M300" s="1" t="str">
        <f>IFERROR(VLOOKUP(ROWS($M$5:M300),Table_PayItems[[Search Key]:[Concentrated Name]],2,FALSE),"")</f>
        <v>_ Unique Item - 8507011 - $Syd</v>
      </c>
      <c r="N300" s="1" t="str">
        <f>IFERROR(VLOOKUP(ROWS($M$5:N300),$L$5:$M$7000,2,FALSE),"")</f>
        <v>_ Unique Item - 8507011 - $Syd</v>
      </c>
      <c r="O300" s="1" t="str">
        <f>IFERROR(VLOOKUP(ROWS($O$5:O300),$K$5:$L$7000,2,FALSE),"")</f>
        <v/>
      </c>
    </row>
    <row r="301" spans="2:15" ht="15" customHeight="1" x14ac:dyDescent="0.25">
      <c r="B301" s="178" t="s">
        <v>14534</v>
      </c>
      <c r="C301" s="178" t="s">
        <v>81</v>
      </c>
      <c r="D301" s="178" t="s">
        <v>60</v>
      </c>
      <c r="E301" s="178" t="s">
        <v>61</v>
      </c>
      <c r="F301" s="178" t="s">
        <v>26</v>
      </c>
      <c r="G301" s="1">
        <f>IF(ISNUMBER(Pay_Item_Search_Text),IF(ISNUMBER(IF(FIND(Pay_Item_Search_Text,B301)=1,1, "FALSE")),MAX(G$4:$G300)+1,IF(ISNUMBER(Pay_Item_Search_Text),0,IF(ISNUMBER(SEARCH(Pay_Item_Search_Text,H301)),MAX(G$4:$G300)+1,0))),IF(ISNUMBER(Pay_Item_Search_Text),0,IF(ISNUMBER(SEARCH(Pay_Item_Search_Text,H301)),MAX(G$4:$G300)+1,0)))</f>
        <v>297</v>
      </c>
      <c r="H301" s="1" t="str">
        <f>IF(Table_PayItems[[#This Row],[Description]]="_","_ Unique Item - "&amp;Table_PayItems[[#This Row],[Item]]&amp;" - $"&amp;Table_PayItems[[#This Row],[Unit]],Table_PayItems[[#This Row],[Description]]&amp;" - $"&amp;Table_PayItems[[#This Row],[Unit]])</f>
        <v>_ Unique Item - 8507012 - $Acre</v>
      </c>
      <c r="I301" s="29" t="str">
        <f>IFERROR(VLOOKUP(ROWS($M$5:M301),Table_PayItems[[Search Key]:[Concentrated Name]],2,FALSE),"")</f>
        <v>_ Unique Item - 8507012 - $Acre</v>
      </c>
      <c r="J301" s="1"/>
      <c r="K301" s="1"/>
      <c r="L301" s="22">
        <f>IF(ISNUMBER(SEARCH(Pay_Item_Search_Text_2,M301)),MAX($L$4:L300)+1,0)</f>
        <v>297</v>
      </c>
      <c r="M301" s="1" t="str">
        <f>IFERROR(VLOOKUP(ROWS($M$5:M301),Table_PayItems[[Search Key]:[Concentrated Name]],2,FALSE),"")</f>
        <v>_ Unique Item - 8507012 - $Acre</v>
      </c>
      <c r="N301" s="1" t="str">
        <f>IFERROR(VLOOKUP(ROWS($M$5:N301),$L$5:$M$7000,2,FALSE),"")</f>
        <v>_ Unique Item - 8507012 - $Acre</v>
      </c>
      <c r="O301" s="1" t="str">
        <f>IFERROR(VLOOKUP(ROWS($O$5:O301),$K$5:$L$7000,2,FALSE),"")</f>
        <v/>
      </c>
    </row>
    <row r="302" spans="2:15" ht="15" customHeight="1" x14ac:dyDescent="0.25">
      <c r="B302" s="178" t="s">
        <v>14535</v>
      </c>
      <c r="C302" s="178" t="s">
        <v>2692</v>
      </c>
      <c r="D302" s="178" t="s">
        <v>60</v>
      </c>
      <c r="E302" s="178" t="s">
        <v>61</v>
      </c>
      <c r="F302" s="178" t="s">
        <v>26</v>
      </c>
      <c r="G302" s="1">
        <f>IF(ISNUMBER(Pay_Item_Search_Text),IF(ISNUMBER(IF(FIND(Pay_Item_Search_Text,B302)=1,1, "FALSE")),MAX(G$4:$G301)+1,IF(ISNUMBER(Pay_Item_Search_Text),0,IF(ISNUMBER(SEARCH(Pay_Item_Search_Text,H302)),MAX(G$4:$G301)+1,0))),IF(ISNUMBER(Pay_Item_Search_Text),0,IF(ISNUMBER(SEARCH(Pay_Item_Search_Text,H302)),MAX(G$4:$G301)+1,0)))</f>
        <v>298</v>
      </c>
      <c r="H302" s="1" t="str">
        <f>IF(Table_PayItems[[#This Row],[Description]]="_","_ Unique Item - "&amp;Table_PayItems[[#This Row],[Item]]&amp;" - $"&amp;Table_PayItems[[#This Row],[Unit]],Table_PayItems[[#This Row],[Description]]&amp;" - $"&amp;Table_PayItems[[#This Row],[Unit]])</f>
        <v>_ Unique Item - 8507020 - $Cft</v>
      </c>
      <c r="I302" s="29" t="str">
        <f>IFERROR(VLOOKUP(ROWS($M$5:M302),Table_PayItems[[Search Key]:[Concentrated Name]],2,FALSE),"")</f>
        <v>_ Unique Item - 8507020 - $Cft</v>
      </c>
      <c r="J302" s="1"/>
      <c r="K302" s="1"/>
      <c r="L302" s="22">
        <f>IF(ISNUMBER(SEARCH(Pay_Item_Search_Text_2,M302)),MAX($L$4:L301)+1,0)</f>
        <v>298</v>
      </c>
      <c r="M302" s="1" t="str">
        <f>IFERROR(VLOOKUP(ROWS($M$5:M302),Table_PayItems[[Search Key]:[Concentrated Name]],2,FALSE),"")</f>
        <v>_ Unique Item - 8507020 - $Cft</v>
      </c>
      <c r="N302" s="1" t="str">
        <f>IFERROR(VLOOKUP(ROWS($M$5:N302),$L$5:$M$7000,2,FALSE),"")</f>
        <v>_ Unique Item - 8507020 - $Cft</v>
      </c>
      <c r="O302" s="1" t="str">
        <f>IFERROR(VLOOKUP(ROWS($O$5:O302),$K$5:$L$7000,2,FALSE),"")</f>
        <v/>
      </c>
    </row>
    <row r="303" spans="2:15" ht="15" customHeight="1" x14ac:dyDescent="0.25">
      <c r="B303" s="178" t="s">
        <v>14536</v>
      </c>
      <c r="C303" s="178" t="s">
        <v>112</v>
      </c>
      <c r="D303" s="178" t="s">
        <v>60</v>
      </c>
      <c r="E303" s="178" t="s">
        <v>61</v>
      </c>
      <c r="F303" s="178" t="s">
        <v>26</v>
      </c>
      <c r="G303" s="1">
        <f>IF(ISNUMBER(Pay_Item_Search_Text),IF(ISNUMBER(IF(FIND(Pay_Item_Search_Text,B303)=1,1, "FALSE")),MAX(G$4:$G302)+1,IF(ISNUMBER(Pay_Item_Search_Text),0,IF(ISNUMBER(SEARCH(Pay_Item_Search_Text,H303)),MAX(G$4:$G302)+1,0))),IF(ISNUMBER(Pay_Item_Search_Text),0,IF(ISNUMBER(SEARCH(Pay_Item_Search_Text,H303)),MAX(G$4:$G302)+1,0)))</f>
        <v>299</v>
      </c>
      <c r="H303" s="1" t="str">
        <f>IF(Table_PayItems[[#This Row],[Description]]="_","_ Unique Item - "&amp;Table_PayItems[[#This Row],[Item]]&amp;" - $"&amp;Table_PayItems[[#This Row],[Unit]],Table_PayItems[[#This Row],[Description]]&amp;" - $"&amp;Table_PayItems[[#This Row],[Unit]])</f>
        <v>_ Unique Item - 8507021 - $Cyd</v>
      </c>
      <c r="I303" s="29" t="str">
        <f>IFERROR(VLOOKUP(ROWS($M$5:M303),Table_PayItems[[Search Key]:[Concentrated Name]],2,FALSE),"")</f>
        <v>_ Unique Item - 8507021 - $Cyd</v>
      </c>
      <c r="J303" s="1"/>
      <c r="K303" s="1"/>
      <c r="L303" s="22">
        <f>IF(ISNUMBER(SEARCH(Pay_Item_Search_Text_2,M303)),MAX($L$4:L302)+1,0)</f>
        <v>299</v>
      </c>
      <c r="M303" s="1" t="str">
        <f>IFERROR(VLOOKUP(ROWS($M$5:M303),Table_PayItems[[Search Key]:[Concentrated Name]],2,FALSE),"")</f>
        <v>_ Unique Item - 8507021 - $Cyd</v>
      </c>
      <c r="N303" s="1" t="str">
        <f>IFERROR(VLOOKUP(ROWS($M$5:N303),$L$5:$M$7000,2,FALSE),"")</f>
        <v>_ Unique Item - 8507021 - $Cyd</v>
      </c>
      <c r="O303" s="1" t="str">
        <f>IFERROR(VLOOKUP(ROWS($O$5:O303),$K$5:$L$7000,2,FALSE),"")</f>
        <v/>
      </c>
    </row>
    <row r="304" spans="2:15" ht="15" customHeight="1" x14ac:dyDescent="0.25">
      <c r="B304" s="178" t="s">
        <v>14537</v>
      </c>
      <c r="C304" s="178" t="s">
        <v>2671</v>
      </c>
      <c r="D304" s="178" t="s">
        <v>60</v>
      </c>
      <c r="E304" s="178" t="s">
        <v>61</v>
      </c>
      <c r="F304" s="178" t="s">
        <v>26</v>
      </c>
      <c r="G304" s="1">
        <f>IF(ISNUMBER(Pay_Item_Search_Text),IF(ISNUMBER(IF(FIND(Pay_Item_Search_Text,B304)=1,1, "FALSE")),MAX(G$4:$G303)+1,IF(ISNUMBER(Pay_Item_Search_Text),0,IF(ISNUMBER(SEARCH(Pay_Item_Search_Text,H304)),MAX(G$4:$G303)+1,0))),IF(ISNUMBER(Pay_Item_Search_Text),0,IF(ISNUMBER(SEARCH(Pay_Item_Search_Text,H304)),MAX(G$4:$G303)+1,0)))</f>
        <v>300</v>
      </c>
      <c r="H304" s="1" t="str">
        <f>IF(Table_PayItems[[#This Row],[Description]]="_","_ Unique Item - "&amp;Table_PayItems[[#This Row],[Item]]&amp;" - $"&amp;Table_PayItems[[#This Row],[Unit]],Table_PayItems[[#This Row],[Description]]&amp;" - $"&amp;Table_PayItems[[#This Row],[Unit]])</f>
        <v>_ Unique Item - 8507022 - $Gal</v>
      </c>
      <c r="I304" s="29" t="str">
        <f>IFERROR(VLOOKUP(ROWS($M$5:M304),Table_PayItems[[Search Key]:[Concentrated Name]],2,FALSE),"")</f>
        <v>_ Unique Item - 8507022 - $Gal</v>
      </c>
      <c r="J304" s="1"/>
      <c r="K304" s="1"/>
      <c r="L304" s="22">
        <f>IF(ISNUMBER(SEARCH(Pay_Item_Search_Text_2,M304)),MAX($L$4:L303)+1,0)</f>
        <v>300</v>
      </c>
      <c r="M304" s="1" t="str">
        <f>IFERROR(VLOOKUP(ROWS($M$5:M304),Table_PayItems[[Search Key]:[Concentrated Name]],2,FALSE),"")</f>
        <v>_ Unique Item - 8507022 - $Gal</v>
      </c>
      <c r="N304" s="1" t="str">
        <f>IFERROR(VLOOKUP(ROWS($M$5:N304),$L$5:$M$7000,2,FALSE),"")</f>
        <v>_ Unique Item - 8507022 - $Gal</v>
      </c>
      <c r="O304" s="1" t="str">
        <f>IFERROR(VLOOKUP(ROWS($O$5:O304),$K$5:$L$7000,2,FALSE),"")</f>
        <v/>
      </c>
    </row>
    <row r="305" spans="2:15" ht="15" customHeight="1" x14ac:dyDescent="0.25">
      <c r="B305" s="178" t="s">
        <v>14538</v>
      </c>
      <c r="C305" s="178" t="s">
        <v>2893</v>
      </c>
      <c r="D305" s="178" t="s">
        <v>60</v>
      </c>
      <c r="E305" s="178" t="s">
        <v>61</v>
      </c>
      <c r="F305" s="178" t="s">
        <v>26</v>
      </c>
      <c r="G305" s="1">
        <f>IF(ISNUMBER(Pay_Item_Search_Text),IF(ISNUMBER(IF(FIND(Pay_Item_Search_Text,B305)=1,1, "FALSE")),MAX(G$4:$G304)+1,IF(ISNUMBER(Pay_Item_Search_Text),0,IF(ISNUMBER(SEARCH(Pay_Item_Search_Text,H305)),MAX(G$4:$G304)+1,0))),IF(ISNUMBER(Pay_Item_Search_Text),0,IF(ISNUMBER(SEARCH(Pay_Item_Search_Text,H305)),MAX(G$4:$G304)+1,0)))</f>
        <v>301</v>
      </c>
      <c r="H305" s="1" t="str">
        <f>IF(Table_PayItems[[#This Row],[Description]]="_","_ Unique Item - "&amp;Table_PayItems[[#This Row],[Item]]&amp;" - $"&amp;Table_PayItems[[#This Row],[Unit]],Table_PayItems[[#This Row],[Description]]&amp;" - $"&amp;Table_PayItems[[#This Row],[Unit]])</f>
        <v>_ Unique Item - 8507023 - $TBF</v>
      </c>
      <c r="I305" s="29" t="str">
        <f>IFERROR(VLOOKUP(ROWS($M$5:M305),Table_PayItems[[Search Key]:[Concentrated Name]],2,FALSE),"")</f>
        <v>_ Unique Item - 8507023 - $TBF</v>
      </c>
      <c r="J305" s="1"/>
      <c r="K305" s="1"/>
      <c r="L305" s="22">
        <f>IF(ISNUMBER(SEARCH(Pay_Item_Search_Text_2,M305)),MAX($L$4:L304)+1,0)</f>
        <v>301</v>
      </c>
      <c r="M305" s="1" t="str">
        <f>IFERROR(VLOOKUP(ROWS($M$5:M305),Table_PayItems[[Search Key]:[Concentrated Name]],2,FALSE),"")</f>
        <v>_ Unique Item - 8507023 - $TBF</v>
      </c>
      <c r="N305" s="1" t="str">
        <f>IFERROR(VLOOKUP(ROWS($M$5:N305),$L$5:$M$7000,2,FALSE),"")</f>
        <v>_ Unique Item - 8507023 - $TBF</v>
      </c>
      <c r="O305" s="1" t="str">
        <f>IFERROR(VLOOKUP(ROWS($O$5:O305),$K$5:$L$7000,2,FALSE),"")</f>
        <v/>
      </c>
    </row>
    <row r="306" spans="2:15" ht="15" customHeight="1" x14ac:dyDescent="0.25">
      <c r="B306" s="178" t="s">
        <v>14539</v>
      </c>
      <c r="C306" s="178" t="s">
        <v>154</v>
      </c>
      <c r="D306" s="178" t="s">
        <v>60</v>
      </c>
      <c r="E306" s="178" t="s">
        <v>61</v>
      </c>
      <c r="F306" s="178" t="s">
        <v>26</v>
      </c>
      <c r="G306" s="1">
        <f>IF(ISNUMBER(Pay_Item_Search_Text),IF(ISNUMBER(IF(FIND(Pay_Item_Search_Text,B306)=1,1, "FALSE")),MAX(G$4:$G305)+1,IF(ISNUMBER(Pay_Item_Search_Text),0,IF(ISNUMBER(SEARCH(Pay_Item_Search_Text,H306)),MAX(G$4:$G305)+1,0))),IF(ISNUMBER(Pay_Item_Search_Text),0,IF(ISNUMBER(SEARCH(Pay_Item_Search_Text,H306)),MAX(G$4:$G305)+1,0)))</f>
        <v>302</v>
      </c>
      <c r="H306" s="1" t="str">
        <f>IF(Table_PayItems[[#This Row],[Description]]="_","_ Unique Item - "&amp;Table_PayItems[[#This Row],[Item]]&amp;" - $"&amp;Table_PayItems[[#This Row],[Unit]],Table_PayItems[[#This Row],[Description]]&amp;" - $"&amp;Table_PayItems[[#This Row],[Unit]])</f>
        <v>_ Unique Item - 8507030 - $Lb</v>
      </c>
      <c r="I306" s="29" t="str">
        <f>IFERROR(VLOOKUP(ROWS($M$5:M306),Table_PayItems[[Search Key]:[Concentrated Name]],2,FALSE),"")</f>
        <v>_ Unique Item - 8507030 - $Lb</v>
      </c>
      <c r="J306" s="1"/>
      <c r="K306" s="1"/>
      <c r="L306" s="22">
        <f>IF(ISNUMBER(SEARCH(Pay_Item_Search_Text_2,M306)),MAX($L$4:L305)+1,0)</f>
        <v>302</v>
      </c>
      <c r="M306" s="1" t="str">
        <f>IFERROR(VLOOKUP(ROWS($M$5:M306),Table_PayItems[[Search Key]:[Concentrated Name]],2,FALSE),"")</f>
        <v>_ Unique Item - 8507030 - $Lb</v>
      </c>
      <c r="N306" s="1" t="str">
        <f>IFERROR(VLOOKUP(ROWS($M$5:N306),$L$5:$M$7000,2,FALSE),"")</f>
        <v>_ Unique Item - 8507030 - $Lb</v>
      </c>
      <c r="O306" s="1" t="str">
        <f>IFERROR(VLOOKUP(ROWS($O$5:O306),$K$5:$L$7000,2,FALSE),"")</f>
        <v/>
      </c>
    </row>
    <row r="307" spans="2:15" ht="15" customHeight="1" x14ac:dyDescent="0.25">
      <c r="B307" s="178" t="s">
        <v>14540</v>
      </c>
      <c r="C307" s="178" t="s">
        <v>189</v>
      </c>
      <c r="D307" s="178" t="s">
        <v>60</v>
      </c>
      <c r="E307" s="178" t="s">
        <v>61</v>
      </c>
      <c r="F307" s="178" t="s">
        <v>26</v>
      </c>
      <c r="G307" s="1">
        <f>IF(ISNUMBER(Pay_Item_Search_Text),IF(ISNUMBER(IF(FIND(Pay_Item_Search_Text,B307)=1,1, "FALSE")),MAX(G$4:$G306)+1,IF(ISNUMBER(Pay_Item_Search_Text),0,IF(ISNUMBER(SEARCH(Pay_Item_Search_Text,H307)),MAX(G$4:$G306)+1,0))),IF(ISNUMBER(Pay_Item_Search_Text),0,IF(ISNUMBER(SEARCH(Pay_Item_Search_Text,H307)),MAX(G$4:$G306)+1,0)))</f>
        <v>303</v>
      </c>
      <c r="H307" s="1" t="str">
        <f>IF(Table_PayItems[[#This Row],[Description]]="_","_ Unique Item - "&amp;Table_PayItems[[#This Row],[Item]]&amp;" - $"&amp;Table_PayItems[[#This Row],[Unit]],Table_PayItems[[#This Row],[Description]]&amp;" - $"&amp;Table_PayItems[[#This Row],[Unit]])</f>
        <v>_ Unique Item - 8507031 - $Ton</v>
      </c>
      <c r="I307" s="29" t="str">
        <f>IFERROR(VLOOKUP(ROWS($M$5:M307),Table_PayItems[[Search Key]:[Concentrated Name]],2,FALSE),"")</f>
        <v>_ Unique Item - 8507031 - $Ton</v>
      </c>
      <c r="J307" s="1"/>
      <c r="K307" s="1"/>
      <c r="L307" s="22">
        <f>IF(ISNUMBER(SEARCH(Pay_Item_Search_Text_2,M307)),MAX($L$4:L306)+1,0)</f>
        <v>303</v>
      </c>
      <c r="M307" s="1" t="str">
        <f>IFERROR(VLOOKUP(ROWS($M$5:M307),Table_PayItems[[Search Key]:[Concentrated Name]],2,FALSE),"")</f>
        <v>_ Unique Item - 8507031 - $Ton</v>
      </c>
      <c r="N307" s="1" t="str">
        <f>IFERROR(VLOOKUP(ROWS($M$5:N307),$L$5:$M$7000,2,FALSE),"")</f>
        <v>_ Unique Item - 8507031 - $Ton</v>
      </c>
      <c r="O307" s="1" t="str">
        <f>IFERROR(VLOOKUP(ROWS($O$5:O307),$K$5:$L$7000,2,FALSE),"")</f>
        <v/>
      </c>
    </row>
    <row r="308" spans="2:15" ht="15" customHeight="1" x14ac:dyDescent="0.25">
      <c r="B308" s="178" t="s">
        <v>14541</v>
      </c>
      <c r="C308" s="178" t="s">
        <v>4537</v>
      </c>
      <c r="D308" s="178" t="s">
        <v>60</v>
      </c>
      <c r="E308" s="178" t="s">
        <v>61</v>
      </c>
      <c r="F308" s="178" t="s">
        <v>26</v>
      </c>
      <c r="G308" s="1">
        <f>IF(ISNUMBER(Pay_Item_Search_Text),IF(ISNUMBER(IF(FIND(Pay_Item_Search_Text,B308)=1,1, "FALSE")),MAX(G$4:$G307)+1,IF(ISNUMBER(Pay_Item_Search_Text),0,IF(ISNUMBER(SEARCH(Pay_Item_Search_Text,H308)),MAX(G$4:$G307)+1,0))),IF(ISNUMBER(Pay_Item_Search_Text),0,IF(ISNUMBER(SEARCH(Pay_Item_Search_Text,H308)),MAX(G$4:$G307)+1,0)))</f>
        <v>304</v>
      </c>
      <c r="H308" s="1" t="str">
        <f>IF(Table_PayItems[[#This Row],[Description]]="_","_ Unique Item - "&amp;Table_PayItems[[#This Row],[Item]]&amp;" - $"&amp;Table_PayItems[[#This Row],[Unit]],Table_PayItems[[#This Row],[Description]]&amp;" - $"&amp;Table_PayItems[[#This Row],[Unit]])</f>
        <v>_ Unique Item - 8507040 - $Hr</v>
      </c>
      <c r="I308" s="29" t="str">
        <f>IFERROR(VLOOKUP(ROWS($M$5:M308),Table_PayItems[[Search Key]:[Concentrated Name]],2,FALSE),"")</f>
        <v>_ Unique Item - 8507040 - $Hr</v>
      </c>
      <c r="J308" s="1"/>
      <c r="K308" s="1"/>
      <c r="L308" s="22">
        <f>IF(ISNUMBER(SEARCH(Pay_Item_Search_Text_2,M308)),MAX($L$4:L307)+1,0)</f>
        <v>304</v>
      </c>
      <c r="M308" s="1" t="str">
        <f>IFERROR(VLOOKUP(ROWS($M$5:M308),Table_PayItems[[Search Key]:[Concentrated Name]],2,FALSE),"")</f>
        <v>_ Unique Item - 8507040 - $Hr</v>
      </c>
      <c r="N308" s="1" t="str">
        <f>IFERROR(VLOOKUP(ROWS($M$5:N308),$L$5:$M$7000,2,FALSE),"")</f>
        <v>_ Unique Item - 8507040 - $Hr</v>
      </c>
      <c r="O308" s="1" t="str">
        <f>IFERROR(VLOOKUP(ROWS($O$5:O308),$K$5:$L$7000,2,FALSE),"")</f>
        <v/>
      </c>
    </row>
    <row r="309" spans="2:15" ht="15" customHeight="1" x14ac:dyDescent="0.25">
      <c r="B309" s="178" t="s">
        <v>14542</v>
      </c>
      <c r="C309" s="178" t="s">
        <v>5560</v>
      </c>
      <c r="D309" s="178" t="s">
        <v>60</v>
      </c>
      <c r="E309" s="178" t="s">
        <v>61</v>
      </c>
      <c r="F309" s="178" t="s">
        <v>26</v>
      </c>
      <c r="G309" s="1">
        <f>IF(ISNUMBER(Pay_Item_Search_Text),IF(ISNUMBER(IF(FIND(Pay_Item_Search_Text,B309)=1,1, "FALSE")),MAX(G$4:$G308)+1,IF(ISNUMBER(Pay_Item_Search_Text),0,IF(ISNUMBER(SEARCH(Pay_Item_Search_Text,H309)),MAX(G$4:$G308)+1,0))),IF(ISNUMBER(Pay_Item_Search_Text),0,IF(ISNUMBER(SEARCH(Pay_Item_Search_Text,H309)),MAX(G$4:$G308)+1,0)))</f>
        <v>305</v>
      </c>
      <c r="H309" s="1" t="str">
        <f>IF(Table_PayItems[[#This Row],[Description]]="_","_ Unique Item - "&amp;Table_PayItems[[#This Row],[Item]]&amp;" - $"&amp;Table_PayItems[[#This Row],[Unit]],Table_PayItems[[#This Row],[Description]]&amp;" - $"&amp;Table_PayItems[[#This Row],[Unit]])</f>
        <v>_ Unique Item - 8507041 - $Cday</v>
      </c>
      <c r="I309" s="29" t="str">
        <f>IFERROR(VLOOKUP(ROWS($M$5:M309),Table_PayItems[[Search Key]:[Concentrated Name]],2,FALSE),"")</f>
        <v>_ Unique Item - 8507041 - $Cday</v>
      </c>
      <c r="J309" s="1"/>
      <c r="K309" s="1"/>
      <c r="L309" s="22">
        <f>IF(ISNUMBER(SEARCH(Pay_Item_Search_Text_2,M309)),MAX($L$4:L308)+1,0)</f>
        <v>305</v>
      </c>
      <c r="M309" s="1" t="str">
        <f>IFERROR(VLOOKUP(ROWS($M$5:M309),Table_PayItems[[Search Key]:[Concentrated Name]],2,FALSE),"")</f>
        <v>_ Unique Item - 8507041 - $Cday</v>
      </c>
      <c r="N309" s="1" t="str">
        <f>IFERROR(VLOOKUP(ROWS($M$5:N309),$L$5:$M$7000,2,FALSE),"")</f>
        <v>_ Unique Item - 8507041 - $Cday</v>
      </c>
      <c r="O309" s="1" t="str">
        <f>IFERROR(VLOOKUP(ROWS($O$5:O309),$K$5:$L$7000,2,FALSE),"")</f>
        <v/>
      </c>
    </row>
    <row r="310" spans="2:15" ht="15" customHeight="1" x14ac:dyDescent="0.25">
      <c r="B310" s="178" t="s">
        <v>14543</v>
      </c>
      <c r="C310" s="178" t="s">
        <v>5561</v>
      </c>
      <c r="D310" s="178" t="s">
        <v>60</v>
      </c>
      <c r="E310" s="178" t="s">
        <v>61</v>
      </c>
      <c r="F310" s="178" t="s">
        <v>26</v>
      </c>
      <c r="G310" s="1">
        <f>IF(ISNUMBER(Pay_Item_Search_Text),IF(ISNUMBER(IF(FIND(Pay_Item_Search_Text,B310)=1,1, "FALSE")),MAX(G$4:$G309)+1,IF(ISNUMBER(Pay_Item_Search_Text),0,IF(ISNUMBER(SEARCH(Pay_Item_Search_Text,H310)),MAX(G$4:$G309)+1,0))),IF(ISNUMBER(Pay_Item_Search_Text),0,IF(ISNUMBER(SEARCH(Pay_Item_Search_Text,H310)),MAX(G$4:$G309)+1,0)))</f>
        <v>306</v>
      </c>
      <c r="H310" s="1" t="str">
        <f>IF(Table_PayItems[[#This Row],[Description]]="_","_ Unique Item - "&amp;Table_PayItems[[#This Row],[Item]]&amp;" - $"&amp;Table_PayItems[[#This Row],[Unit]],Table_PayItems[[#This Row],[Description]]&amp;" - $"&amp;Table_PayItems[[#This Row],[Unit]])</f>
        <v>_ Unique Item - 8507042 - $Wday</v>
      </c>
      <c r="I310" s="29" t="str">
        <f>IFERROR(VLOOKUP(ROWS($M$5:M310),Table_PayItems[[Search Key]:[Concentrated Name]],2,FALSE),"")</f>
        <v>_ Unique Item - 8507042 - $Wday</v>
      </c>
      <c r="J310" s="1"/>
      <c r="K310" s="1"/>
      <c r="L310" s="22">
        <f>IF(ISNUMBER(SEARCH(Pay_Item_Search_Text_2,M310)),MAX($L$4:L309)+1,0)</f>
        <v>306</v>
      </c>
      <c r="M310" s="1" t="str">
        <f>IFERROR(VLOOKUP(ROWS($M$5:M310),Table_PayItems[[Search Key]:[Concentrated Name]],2,FALSE),"")</f>
        <v>_ Unique Item - 8507042 - $Wday</v>
      </c>
      <c r="N310" s="1" t="str">
        <f>IFERROR(VLOOKUP(ROWS($M$5:N310),$L$5:$M$7000,2,FALSE),"")</f>
        <v>_ Unique Item - 8507042 - $Wday</v>
      </c>
      <c r="O310" s="1" t="str">
        <f>IFERROR(VLOOKUP(ROWS($O$5:O310),$K$5:$L$7000,2,FALSE),"")</f>
        <v/>
      </c>
    </row>
    <row r="311" spans="2:15" ht="15" customHeight="1" x14ac:dyDescent="0.25">
      <c r="B311" s="178" t="s">
        <v>14544</v>
      </c>
      <c r="C311" s="178" t="s">
        <v>3308</v>
      </c>
      <c r="D311" s="178" t="s">
        <v>60</v>
      </c>
      <c r="E311" s="178" t="s">
        <v>61</v>
      </c>
      <c r="F311" s="178" t="s">
        <v>26</v>
      </c>
      <c r="G311" s="176">
        <f>IF(ISNUMBER(Pay_Item_Search_Text),IF(ISNUMBER(IF(FIND(Pay_Item_Search_Text,B311)=1,1, "FALSE")),MAX(G$4:$G310)+1,IF(ISNUMBER(Pay_Item_Search_Text),0,IF(ISNUMBER(SEARCH(Pay_Item_Search_Text,H311)),MAX(G$4:$G310)+1,0))),IF(ISNUMBER(Pay_Item_Search_Text),0,IF(ISNUMBER(SEARCH(Pay_Item_Search_Text,H311)),MAX(G$4:$G310)+1,0)))</f>
        <v>307</v>
      </c>
      <c r="H311" s="24" t="str">
        <f>IF(Table_PayItems[[#This Row],[Description]]="_","_ Unique Item - "&amp;Table_PayItems[[#This Row],[Item]]&amp;" - $"&amp;Table_PayItems[[#This Row],[Unit]],Table_PayItems[[#This Row],[Description]]&amp;" - $"&amp;Table_PayItems[[#This Row],[Unit]])</f>
        <v>_ Unique Item - 8507043 - $Mo</v>
      </c>
      <c r="I311" s="177" t="str">
        <f>IFERROR(VLOOKUP(ROWS($M$5:M311),Table_PayItems[[Search Key]:[Concentrated Name]],2,FALSE),"")</f>
        <v>_ Unique Item - 8507043 - $Mo</v>
      </c>
      <c r="J311" s="1"/>
      <c r="K311" s="1"/>
      <c r="L311" s="22">
        <f>IF(ISNUMBER(SEARCH(Pay_Item_Search_Text_2,M311)),MAX($L$4:L310)+1,0)</f>
        <v>307</v>
      </c>
      <c r="M311" s="1" t="str">
        <f>IFERROR(VLOOKUP(ROWS($M$5:M311),Table_PayItems[[Search Key]:[Concentrated Name]],2,FALSE),"")</f>
        <v>_ Unique Item - 8507043 - $Mo</v>
      </c>
      <c r="N311" s="1" t="str">
        <f>IFERROR(VLOOKUP(ROWS($M$5:N311),$L$5:$M$7000,2,FALSE),"")</f>
        <v>_ Unique Item - 8507043 - $Mo</v>
      </c>
      <c r="O311" s="1" t="str">
        <f>IFERROR(VLOOKUP(ROWS($O$5:O311),$K$5:$L$7000,2,FALSE),"")</f>
        <v/>
      </c>
    </row>
    <row r="312" spans="2:15" ht="15" customHeight="1" x14ac:dyDescent="0.25">
      <c r="B312" s="178" t="s">
        <v>14545</v>
      </c>
      <c r="C312" s="178" t="s">
        <v>5562</v>
      </c>
      <c r="D312" s="178" t="s">
        <v>60</v>
      </c>
      <c r="E312" s="178" t="s">
        <v>61</v>
      </c>
      <c r="F312" s="178" t="s">
        <v>26</v>
      </c>
      <c r="G312" s="176">
        <f>IF(ISNUMBER(Pay_Item_Search_Text),IF(ISNUMBER(IF(FIND(Pay_Item_Search_Text,B312)=1,1, "FALSE")),MAX(G$4:$G311)+1,IF(ISNUMBER(Pay_Item_Search_Text),0,IF(ISNUMBER(SEARCH(Pay_Item_Search_Text,H312)),MAX(G$4:$G311)+1,0))),IF(ISNUMBER(Pay_Item_Search_Text),0,IF(ISNUMBER(SEARCH(Pay_Item_Search_Text,H312)),MAX(G$4:$G311)+1,0)))</f>
        <v>308</v>
      </c>
      <c r="H312" s="24" t="str">
        <f>IF(Table_PayItems[[#This Row],[Description]]="_","_ Unique Item - "&amp;Table_PayItems[[#This Row],[Item]]&amp;" - $"&amp;Table_PayItems[[#This Row],[Unit]],Table_PayItems[[#This Row],[Description]]&amp;" - $"&amp;Table_PayItems[[#This Row],[Unit]])</f>
        <v>_ Unique Item - 8507044 - $Wk</v>
      </c>
      <c r="I312" s="177" t="str">
        <f>IFERROR(VLOOKUP(ROWS($M$5:M312),Table_PayItems[[Search Key]:[Concentrated Name]],2,FALSE),"")</f>
        <v>_ Unique Item - 8507044 - $Wk</v>
      </c>
      <c r="J312" s="1"/>
      <c r="K312" s="1"/>
      <c r="L312" s="22">
        <f>IF(ISNUMBER(SEARCH(Pay_Item_Search_Text_2,M312)),MAX($L$4:L311)+1,0)</f>
        <v>308</v>
      </c>
      <c r="M312" s="1" t="str">
        <f>IFERROR(VLOOKUP(ROWS($M$5:M312),Table_PayItems[[Search Key]:[Concentrated Name]],2,FALSE),"")</f>
        <v>_ Unique Item - 8507044 - $Wk</v>
      </c>
      <c r="N312" s="1" t="str">
        <f>IFERROR(VLOOKUP(ROWS($M$5:N312),$L$5:$M$7000,2,FALSE),"")</f>
        <v>_ Unique Item - 8507044 - $Wk</v>
      </c>
      <c r="O312" s="1" t="str">
        <f>IFERROR(VLOOKUP(ROWS($O$5:O312),$K$5:$L$7000,2,FALSE),"")</f>
        <v/>
      </c>
    </row>
    <row r="313" spans="2:15" ht="15" customHeight="1" x14ac:dyDescent="0.25">
      <c r="B313" s="178" t="s">
        <v>14546</v>
      </c>
      <c r="C313" s="178" t="s">
        <v>88</v>
      </c>
      <c r="D313" s="178" t="s">
        <v>60</v>
      </c>
      <c r="E313" s="178" t="s">
        <v>61</v>
      </c>
      <c r="F313" s="178" t="s">
        <v>26</v>
      </c>
      <c r="G313" s="176">
        <f>IF(ISNUMBER(Pay_Item_Search_Text),IF(ISNUMBER(IF(FIND(Pay_Item_Search_Text,B313)=1,1, "FALSE")),MAX(G$4:$G312)+1,IF(ISNUMBER(Pay_Item_Search_Text),0,IF(ISNUMBER(SEARCH(Pay_Item_Search_Text,H313)),MAX(G$4:$G312)+1,0))),IF(ISNUMBER(Pay_Item_Search_Text),0,IF(ISNUMBER(SEARCH(Pay_Item_Search_Text,H313)),MAX(G$4:$G312)+1,0)))</f>
        <v>309</v>
      </c>
      <c r="H313" s="24" t="str">
        <f>IF(Table_PayItems[[#This Row],[Description]]="_","_ Unique Item - "&amp;Table_PayItems[[#This Row],[Item]]&amp;" - $"&amp;Table_PayItems[[#This Row],[Unit]],Table_PayItems[[#This Row],[Description]]&amp;" - $"&amp;Table_PayItems[[#This Row],[Unit]])</f>
        <v>_ Unique Item - 8507050 - $Ea</v>
      </c>
      <c r="I313" s="177" t="str">
        <f>IFERROR(VLOOKUP(ROWS($M$5:M313),Table_PayItems[[Search Key]:[Concentrated Name]],2,FALSE),"")</f>
        <v>_ Unique Item - 8507050 - $Ea</v>
      </c>
      <c r="J313" s="1"/>
      <c r="K313" s="1"/>
      <c r="L313" s="22">
        <f>IF(ISNUMBER(SEARCH(Pay_Item_Search_Text_2,M313)),MAX($L$4:L312)+1,0)</f>
        <v>309</v>
      </c>
      <c r="M313" s="1" t="str">
        <f>IFERROR(VLOOKUP(ROWS($M$5:M313),Table_PayItems[[Search Key]:[Concentrated Name]],2,FALSE),"")</f>
        <v>_ Unique Item - 8507050 - $Ea</v>
      </c>
      <c r="N313" s="1" t="str">
        <f>IFERROR(VLOOKUP(ROWS($M$5:N313),$L$5:$M$7000,2,FALSE),"")</f>
        <v>_ Unique Item - 8507050 - $Ea</v>
      </c>
      <c r="O313" s="1" t="str">
        <f>IFERROR(VLOOKUP(ROWS($O$5:O313),$K$5:$L$7000,2,FALSE),"")</f>
        <v/>
      </c>
    </row>
    <row r="314" spans="2:15" ht="15" customHeight="1" x14ac:dyDescent="0.25">
      <c r="B314" s="178" t="s">
        <v>14547</v>
      </c>
      <c r="C314" s="178" t="s">
        <v>16</v>
      </c>
      <c r="D314" s="178" t="s">
        <v>60</v>
      </c>
      <c r="E314" s="178" t="s">
        <v>61</v>
      </c>
      <c r="F314" s="178" t="s">
        <v>26</v>
      </c>
      <c r="G314" s="176">
        <f>IF(ISNUMBER(Pay_Item_Search_Text),IF(ISNUMBER(IF(FIND(Pay_Item_Search_Text,B314)=1,1, "FALSE")),MAX(G$4:$G313)+1,IF(ISNUMBER(Pay_Item_Search_Text),0,IF(ISNUMBER(SEARCH(Pay_Item_Search_Text,H314)),MAX(G$4:$G313)+1,0))),IF(ISNUMBER(Pay_Item_Search_Text),0,IF(ISNUMBER(SEARCH(Pay_Item_Search_Text,H314)),MAX(G$4:$G313)+1,0)))</f>
        <v>310</v>
      </c>
      <c r="H314" s="24" t="str">
        <f>IF(Table_PayItems[[#This Row],[Description]]="_","_ Unique Item - "&amp;Table_PayItems[[#This Row],[Item]]&amp;" - $"&amp;Table_PayItems[[#This Row],[Unit]],Table_PayItems[[#This Row],[Description]]&amp;" - $"&amp;Table_PayItems[[#This Row],[Unit]])</f>
        <v>_ Unique Item - 8507051 - $LSUM</v>
      </c>
      <c r="I314" s="177" t="str">
        <f>IFERROR(VLOOKUP(ROWS($M$5:M314),Table_PayItems[[Search Key]:[Concentrated Name]],2,FALSE),"")</f>
        <v>_ Unique Item - 8507051 - $LSUM</v>
      </c>
      <c r="J314" s="1"/>
      <c r="K314" s="1"/>
      <c r="L314" s="22">
        <f>IF(ISNUMBER(SEARCH(Pay_Item_Search_Text_2,M314)),MAX($L$4:L313)+1,0)</f>
        <v>310</v>
      </c>
      <c r="M314" s="1" t="str">
        <f>IFERROR(VLOOKUP(ROWS($M$5:M314),Table_PayItems[[Search Key]:[Concentrated Name]],2,FALSE),"")</f>
        <v>_ Unique Item - 8507051 - $LSUM</v>
      </c>
      <c r="N314" s="1" t="str">
        <f>IFERROR(VLOOKUP(ROWS($M$5:N314),$L$5:$M$7000,2,FALSE),"")</f>
        <v>_ Unique Item - 8507051 - $LSUM</v>
      </c>
      <c r="O314" s="1" t="str">
        <f>IFERROR(VLOOKUP(ROWS($O$5:O314),$K$5:$L$7000,2,FALSE),"")</f>
        <v/>
      </c>
    </row>
    <row r="315" spans="2:15" ht="15" customHeight="1" x14ac:dyDescent="0.25">
      <c r="B315" s="178" t="s">
        <v>14548</v>
      </c>
      <c r="C315" s="178" t="s">
        <v>22</v>
      </c>
      <c r="D315" s="178" t="s">
        <v>60</v>
      </c>
      <c r="E315" s="178" t="s">
        <v>61</v>
      </c>
      <c r="F315" s="178" t="s">
        <v>26</v>
      </c>
      <c r="G315" s="176">
        <f>IF(ISNUMBER(Pay_Item_Search_Text),IF(ISNUMBER(IF(FIND(Pay_Item_Search_Text,B315)=1,1, "FALSE")),MAX(G$4:$G314)+1,IF(ISNUMBER(Pay_Item_Search_Text),0,IF(ISNUMBER(SEARCH(Pay_Item_Search_Text,H315)),MAX(G$4:$G314)+1,0))),IF(ISNUMBER(Pay_Item_Search_Text),0,IF(ISNUMBER(SEARCH(Pay_Item_Search_Text,H315)),MAX(G$4:$G314)+1,0)))</f>
        <v>311</v>
      </c>
      <c r="H315" s="24" t="str">
        <f>IF(Table_PayItems[[#This Row],[Description]]="_","_ Unique Item - "&amp;Table_PayItems[[#This Row],[Item]]&amp;" - $"&amp;Table_PayItems[[#This Row],[Unit]],Table_PayItems[[#This Row],[Description]]&amp;" - $"&amp;Table_PayItems[[#This Row],[Unit]])</f>
        <v>_ Unique Item - 8507052 - $Unit</v>
      </c>
      <c r="I315" s="177" t="str">
        <f>IFERROR(VLOOKUP(ROWS($M$5:M315),Table_PayItems[[Search Key]:[Concentrated Name]],2,FALSE),"")</f>
        <v>_ Unique Item - 8507052 - $Unit</v>
      </c>
      <c r="J315" s="1"/>
      <c r="K315" s="1"/>
      <c r="L315" s="22">
        <f>IF(ISNUMBER(SEARCH(Pay_Item_Search_Text_2,M315)),MAX($L$4:L314)+1,0)</f>
        <v>311</v>
      </c>
      <c r="M315" s="1" t="str">
        <f>IFERROR(VLOOKUP(ROWS($M$5:M315),Table_PayItems[[Search Key]:[Concentrated Name]],2,FALSE),"")</f>
        <v>_ Unique Item - 8507052 - $Unit</v>
      </c>
      <c r="N315" s="1" t="str">
        <f>IFERROR(VLOOKUP(ROWS($M$5:N315),$L$5:$M$7000,2,FALSE),"")</f>
        <v>_ Unique Item - 8507052 - $Unit</v>
      </c>
      <c r="O315" s="1" t="str">
        <f>IFERROR(VLOOKUP(ROWS($O$5:O315),$K$5:$L$7000,2,FALSE),"")</f>
        <v/>
      </c>
    </row>
    <row r="316" spans="2:15" ht="15" customHeight="1" x14ac:dyDescent="0.25">
      <c r="B316" s="178" t="s">
        <v>14549</v>
      </c>
      <c r="C316" s="178" t="s">
        <v>5563</v>
      </c>
      <c r="D316" s="178" t="s">
        <v>60</v>
      </c>
      <c r="E316" s="178" t="s">
        <v>61</v>
      </c>
      <c r="F316" s="178" t="s">
        <v>26</v>
      </c>
      <c r="G316" s="176">
        <f>IF(ISNUMBER(Pay_Item_Search_Text),IF(ISNUMBER(IF(FIND(Pay_Item_Search_Text,B316)=1,1, "FALSE")),MAX(G$4:$G315)+1,IF(ISNUMBER(Pay_Item_Search_Text),0,IF(ISNUMBER(SEARCH(Pay_Item_Search_Text,H316)),MAX(G$4:$G315)+1,0))),IF(ISNUMBER(Pay_Item_Search_Text),0,IF(ISNUMBER(SEARCH(Pay_Item_Search_Text,H316)),MAX(G$4:$G315)+1,0)))</f>
        <v>312</v>
      </c>
      <c r="H316" s="24" t="str">
        <f>IF(Table_PayItems[[#This Row],[Description]]="_","_ Unique Item - "&amp;Table_PayItems[[#This Row],[Item]]&amp;" - $"&amp;Table_PayItems[[#This Row],[Unit]],Table_PayItems[[#This Row],[Description]]&amp;" - $"&amp;Table_PayItems[[#This Row],[Unit]])</f>
        <v>_ Unique Item - 8507054 - $Intr</v>
      </c>
      <c r="I316" s="177" t="str">
        <f>IFERROR(VLOOKUP(ROWS($M$5:M316),Table_PayItems[[Search Key]:[Concentrated Name]],2,FALSE),"")</f>
        <v>_ Unique Item - 8507054 - $Intr</v>
      </c>
      <c r="J316" s="1"/>
      <c r="K316" s="1"/>
      <c r="L316" s="22">
        <f>IF(ISNUMBER(SEARCH(Pay_Item_Search_Text_2,M316)),MAX($L$4:L315)+1,0)</f>
        <v>312</v>
      </c>
      <c r="M316" s="1" t="str">
        <f>IFERROR(VLOOKUP(ROWS($M$5:M316),Table_PayItems[[Search Key]:[Concentrated Name]],2,FALSE),"")</f>
        <v>_ Unique Item - 8507054 - $Intr</v>
      </c>
      <c r="N316" s="1" t="str">
        <f>IFERROR(VLOOKUP(ROWS($M$5:N316),$L$5:$M$7000,2,FALSE),"")</f>
        <v>_ Unique Item - 8507054 - $Intr</v>
      </c>
      <c r="O316" s="1" t="str">
        <f>IFERROR(VLOOKUP(ROWS($O$5:O316),$K$5:$L$7000,2,FALSE),"")</f>
        <v/>
      </c>
    </row>
    <row r="317" spans="2:15" ht="15" customHeight="1" x14ac:dyDescent="0.25">
      <c r="B317" s="178" t="s">
        <v>14550</v>
      </c>
      <c r="C317" s="178" t="s">
        <v>5564</v>
      </c>
      <c r="D317" s="178" t="s">
        <v>60</v>
      </c>
      <c r="E317" s="178" t="s">
        <v>61</v>
      </c>
      <c r="F317" s="178" t="s">
        <v>26</v>
      </c>
      <c r="G317" s="176">
        <f>IF(ISNUMBER(Pay_Item_Search_Text),IF(ISNUMBER(IF(FIND(Pay_Item_Search_Text,B317)=1,1, "FALSE")),MAX(G$4:$G316)+1,IF(ISNUMBER(Pay_Item_Search_Text),0,IF(ISNUMBER(SEARCH(Pay_Item_Search_Text,H317)),MAX(G$4:$G316)+1,0))),IF(ISNUMBER(Pay_Item_Search_Text),0,IF(ISNUMBER(SEARCH(Pay_Item_Search_Text,H317)),MAX(G$4:$G316)+1,0)))</f>
        <v>313</v>
      </c>
      <c r="H317" s="24" t="str">
        <f>IF(Table_PayItems[[#This Row],[Description]]="_","_ Unique Item - "&amp;Table_PayItems[[#This Row],[Item]]&amp;" - $"&amp;Table_PayItems[[#This Row],[Unit]],Table_PayItems[[#This Row],[Description]]&amp;" - $"&amp;Table_PayItems[[#This Row],[Unit]])</f>
        <v>_ Unique Item - 8507055 - $Set</v>
      </c>
      <c r="I317" s="177" t="str">
        <f>IFERROR(VLOOKUP(ROWS($M$5:M317),Table_PayItems[[Search Key]:[Concentrated Name]],2,FALSE),"")</f>
        <v>_ Unique Item - 8507055 - $Set</v>
      </c>
      <c r="J317" s="1"/>
      <c r="K317" s="1"/>
      <c r="L317" s="22">
        <f>IF(ISNUMBER(SEARCH(Pay_Item_Search_Text_2,M317)),MAX($L$4:L316)+1,0)</f>
        <v>313</v>
      </c>
      <c r="M317" s="1" t="str">
        <f>IFERROR(VLOOKUP(ROWS($M$5:M317),Table_PayItems[[Search Key]:[Concentrated Name]],2,FALSE),"")</f>
        <v>_ Unique Item - 8507055 - $Set</v>
      </c>
      <c r="N317" s="1" t="str">
        <f>IFERROR(VLOOKUP(ROWS($M$5:N317),$L$5:$M$7000,2,FALSE),"")</f>
        <v>_ Unique Item - 8507055 - $Set</v>
      </c>
      <c r="O317" s="1" t="str">
        <f>IFERROR(VLOOKUP(ROWS($O$5:O317),$K$5:$L$7000,2,FALSE),"")</f>
        <v/>
      </c>
    </row>
    <row r="318" spans="2:15" ht="15" customHeight="1" x14ac:dyDescent="0.25">
      <c r="B318" s="178" t="s">
        <v>14551</v>
      </c>
      <c r="C318" s="178" t="s">
        <v>57</v>
      </c>
      <c r="D318" s="178" t="s">
        <v>60</v>
      </c>
      <c r="E318" s="178" t="s">
        <v>61</v>
      </c>
      <c r="F318" s="178" t="s">
        <v>26</v>
      </c>
      <c r="G318" s="176">
        <f>IF(ISNUMBER(Pay_Item_Search_Text),IF(ISNUMBER(IF(FIND(Pay_Item_Search_Text,B318)=1,1, "FALSE")),MAX(G$4:$G317)+1,IF(ISNUMBER(Pay_Item_Search_Text),0,IF(ISNUMBER(SEARCH(Pay_Item_Search_Text,H318)),MAX(G$4:$G317)+1,0))),IF(ISNUMBER(Pay_Item_Search_Text),0,IF(ISNUMBER(SEARCH(Pay_Item_Search_Text,H318)),MAX(G$4:$G317)+1,0)))</f>
        <v>314</v>
      </c>
      <c r="H318" s="24" t="str">
        <f>IF(Table_PayItems[[#This Row],[Description]]="_","_ Unique Item - "&amp;Table_PayItems[[#This Row],[Item]]&amp;" - $"&amp;Table_PayItems[[#This Row],[Unit]],Table_PayItems[[#This Row],[Description]]&amp;" - $"&amp;Table_PayItems[[#This Row],[Unit]])</f>
        <v>_ Unique Item - 8507060 - $Dlr</v>
      </c>
      <c r="I318" s="177" t="str">
        <f>IFERROR(VLOOKUP(ROWS($M$5:M318),Table_PayItems[[Search Key]:[Concentrated Name]],2,FALSE),"")</f>
        <v>_ Unique Item - 8507060 - $Dlr</v>
      </c>
      <c r="J318" s="1"/>
      <c r="K318" s="1"/>
      <c r="L318" s="22">
        <f>IF(ISNUMBER(SEARCH(Pay_Item_Search_Text_2,M318)),MAX($L$4:L317)+1,0)</f>
        <v>314</v>
      </c>
      <c r="M318" s="1" t="str">
        <f>IFERROR(VLOOKUP(ROWS($M$5:M318),Table_PayItems[[Search Key]:[Concentrated Name]],2,FALSE),"")</f>
        <v>_ Unique Item - 8507060 - $Dlr</v>
      </c>
      <c r="N318" s="1" t="str">
        <f>IFERROR(VLOOKUP(ROWS($M$5:N318),$L$5:$M$7000,2,FALSE),"")</f>
        <v>_ Unique Item - 8507060 - $Dlr</v>
      </c>
      <c r="O318" s="1" t="str">
        <f>IFERROR(VLOOKUP(ROWS($O$5:O318),$K$5:$L$7000,2,FALSE),"")</f>
        <v/>
      </c>
    </row>
    <row r="319" spans="2:15" ht="15" customHeight="1" x14ac:dyDescent="0.25">
      <c r="B319" s="178" t="s">
        <v>12075</v>
      </c>
      <c r="C319" s="178" t="s">
        <v>88</v>
      </c>
      <c r="D319" s="178" t="s">
        <v>3915</v>
      </c>
      <c r="E319" s="178" t="s">
        <v>6993</v>
      </c>
      <c r="F319" s="178" t="s">
        <v>17</v>
      </c>
      <c r="G319" s="1">
        <f>IF(ISNUMBER(Pay_Item_Search_Text),IF(ISNUMBER(IF(FIND(Pay_Item_Search_Text,B319)=1,1, "FALSE")),MAX(G$4:$G318)+1,IF(ISNUMBER(Pay_Item_Search_Text),0,IF(ISNUMBER(SEARCH(Pay_Item_Search_Text,H319)),MAX(G$4:$G318)+1,0))),IF(ISNUMBER(Pay_Item_Search_Text),0,IF(ISNUMBER(SEARCH(Pay_Item_Search_Text,H319)),MAX(G$4:$G318)+1,0)))</f>
        <v>315</v>
      </c>
      <c r="H319" s="1" t="str">
        <f>IF(Table_PayItems[[#This Row],[Description]]="_","_ Unique Item - "&amp;Table_PayItems[[#This Row],[Item]]&amp;" - $"&amp;Table_PayItems[[#This Row],[Unit]],Table_PayItems[[#This Row],[Description]]&amp;" - $"&amp;Table_PayItems[[#This Row],[Unit]])</f>
        <v>Abies balsamea, 4 foot - $Ea</v>
      </c>
      <c r="I319" s="29" t="str">
        <f>IFERROR(VLOOKUP(ROWS($M$5:M319),Table_PayItems[[Search Key]:[Concentrated Name]],2,FALSE),"")</f>
        <v>Abies balsamea, 4 foot - $Ea</v>
      </c>
      <c r="J319" s="1"/>
      <c r="K319" s="1"/>
      <c r="L319" s="22">
        <f>IF(ISNUMBER(SEARCH(Pay_Item_Search_Text_2,M319)),MAX($L$4:L318)+1,0)</f>
        <v>0</v>
      </c>
      <c r="M319" s="1" t="str">
        <f>IFERROR(VLOOKUP(ROWS($M$5:M319),Table_PayItems[[Search Key]:[Concentrated Name]],2,FALSE),"")</f>
        <v>Abies balsamea, 4 foot - $Ea</v>
      </c>
      <c r="N319" s="1" t="str">
        <f>IFERROR(VLOOKUP(ROWS($M$5:N319),$L$5:$M$7000,2,FALSE),"")</f>
        <v>Abies concolor, 10 foot - $Ea</v>
      </c>
      <c r="O319" s="1" t="str">
        <f>IFERROR(VLOOKUP(ROWS($O$5:O319),$K$5:$L$7000,2,FALSE),"")</f>
        <v/>
      </c>
    </row>
    <row r="320" spans="2:15" ht="15" customHeight="1" x14ac:dyDescent="0.25">
      <c r="B320" s="178" t="s">
        <v>12076</v>
      </c>
      <c r="C320" s="178" t="s">
        <v>88</v>
      </c>
      <c r="D320" s="178" t="s">
        <v>3916</v>
      </c>
      <c r="E320" s="178" t="s">
        <v>6993</v>
      </c>
      <c r="F320" s="178" t="s">
        <v>17</v>
      </c>
      <c r="G320" s="1">
        <f>IF(ISNUMBER(Pay_Item_Search_Text),IF(ISNUMBER(IF(FIND(Pay_Item_Search_Text,B320)=1,1, "FALSE")),MAX(G$4:$G319)+1,IF(ISNUMBER(Pay_Item_Search_Text),0,IF(ISNUMBER(SEARCH(Pay_Item_Search_Text,H320)),MAX(G$4:$G319)+1,0))),IF(ISNUMBER(Pay_Item_Search_Text),0,IF(ISNUMBER(SEARCH(Pay_Item_Search_Text,H320)),MAX(G$4:$G319)+1,0)))</f>
        <v>316</v>
      </c>
      <c r="H320" s="1" t="str">
        <f>IF(Table_PayItems[[#This Row],[Description]]="_","_ Unique Item - "&amp;Table_PayItems[[#This Row],[Item]]&amp;" - $"&amp;Table_PayItems[[#This Row],[Unit]],Table_PayItems[[#This Row],[Description]]&amp;" - $"&amp;Table_PayItems[[#This Row],[Unit]])</f>
        <v>Abies balsamea, 5 foot - $Ea</v>
      </c>
      <c r="I320" s="29" t="str">
        <f>IFERROR(VLOOKUP(ROWS($M$5:M320),Table_PayItems[[Search Key]:[Concentrated Name]],2,FALSE),"")</f>
        <v>Abies balsamea, 5 foot - $Ea</v>
      </c>
      <c r="J320" s="1"/>
      <c r="K320" s="1"/>
      <c r="L320" s="22">
        <f>IF(ISNUMBER(SEARCH(Pay_Item_Search_Text_2,M320)),MAX($L$4:L319)+1,0)</f>
        <v>0</v>
      </c>
      <c r="M320" s="1" t="str">
        <f>IFERROR(VLOOKUP(ROWS($M$5:M320),Table_PayItems[[Search Key]:[Concentrated Name]],2,FALSE),"")</f>
        <v>Abies balsamea, 5 foot - $Ea</v>
      </c>
      <c r="N320" s="1" t="str">
        <f>IFERROR(VLOOKUP(ROWS($M$5:N320),$L$5:$M$7000,2,FALSE),"")</f>
        <v>Acer campestre, #10 cont. - $Ea</v>
      </c>
      <c r="O320" s="1" t="str">
        <f>IFERROR(VLOOKUP(ROWS($O$5:O320),$K$5:$L$7000,2,FALSE),"")</f>
        <v/>
      </c>
    </row>
    <row r="321" spans="2:15" ht="15" customHeight="1" x14ac:dyDescent="0.25">
      <c r="B321" s="178" t="s">
        <v>12077</v>
      </c>
      <c r="C321" s="178" t="s">
        <v>88</v>
      </c>
      <c r="D321" s="178" t="s">
        <v>3917</v>
      </c>
      <c r="E321" s="178" t="s">
        <v>6993</v>
      </c>
      <c r="F321" s="178" t="s">
        <v>17</v>
      </c>
      <c r="G321" s="1">
        <f>IF(ISNUMBER(Pay_Item_Search_Text),IF(ISNUMBER(IF(FIND(Pay_Item_Search_Text,B321)=1,1, "FALSE")),MAX(G$4:$G320)+1,IF(ISNUMBER(Pay_Item_Search_Text),0,IF(ISNUMBER(SEARCH(Pay_Item_Search_Text,H321)),MAX(G$4:$G320)+1,0))),IF(ISNUMBER(Pay_Item_Search_Text),0,IF(ISNUMBER(SEARCH(Pay_Item_Search_Text,H321)),MAX(G$4:$G320)+1,0)))</f>
        <v>317</v>
      </c>
      <c r="H321" s="1" t="str">
        <f>IF(Table_PayItems[[#This Row],[Description]]="_","_ Unique Item - "&amp;Table_PayItems[[#This Row],[Item]]&amp;" - $"&amp;Table_PayItems[[#This Row],[Unit]],Table_PayItems[[#This Row],[Description]]&amp;" - $"&amp;Table_PayItems[[#This Row],[Unit]])</f>
        <v>Abies balsamea, bareroot, 18-24 inch - $Ea</v>
      </c>
      <c r="I321" s="29" t="str">
        <f>IFERROR(VLOOKUP(ROWS($M$5:M321),Table_PayItems[[Search Key]:[Concentrated Name]],2,FALSE),"")</f>
        <v>Abies balsamea, bareroot, 18-24 inch - $Ea</v>
      </c>
      <c r="J321" s="1"/>
      <c r="K321" s="1"/>
      <c r="L321" s="22">
        <f>IF(ISNUMBER(SEARCH(Pay_Item_Search_Text_2,M321)),MAX($L$4:L320)+1,0)</f>
        <v>0</v>
      </c>
      <c r="M321" s="1" t="str">
        <f>IFERROR(VLOOKUP(ROWS($M$5:M321),Table_PayItems[[Search Key]:[Concentrated Name]],2,FALSE),"")</f>
        <v>Abies balsamea, bareroot, 18-24 inch - $Ea</v>
      </c>
      <c r="N321" s="1" t="str">
        <f>IFERROR(VLOOKUP(ROWS($M$5:N321),$L$5:$M$7000,2,FALSE),"")</f>
        <v>Acer griseum, #10 cont. - $Ea</v>
      </c>
      <c r="O321" s="1" t="str">
        <f>IFERROR(VLOOKUP(ROWS($O$5:O321),$K$5:$L$7000,2,FALSE),"")</f>
        <v/>
      </c>
    </row>
    <row r="322" spans="2:15" ht="15" customHeight="1" x14ac:dyDescent="0.25">
      <c r="B322" s="178" t="s">
        <v>12078</v>
      </c>
      <c r="C322" s="178" t="s">
        <v>88</v>
      </c>
      <c r="D322" s="178" t="s">
        <v>3918</v>
      </c>
      <c r="E322" s="178" t="s">
        <v>6993</v>
      </c>
      <c r="F322" s="178" t="s">
        <v>17</v>
      </c>
      <c r="G322" s="1">
        <f>IF(ISNUMBER(Pay_Item_Search_Text),IF(ISNUMBER(IF(FIND(Pay_Item_Search_Text,B322)=1,1, "FALSE")),MAX(G$4:$G321)+1,IF(ISNUMBER(Pay_Item_Search_Text),0,IF(ISNUMBER(SEARCH(Pay_Item_Search_Text,H322)),MAX(G$4:$G321)+1,0))),IF(ISNUMBER(Pay_Item_Search_Text),0,IF(ISNUMBER(SEARCH(Pay_Item_Search_Text,H322)),MAX(G$4:$G321)+1,0)))</f>
        <v>318</v>
      </c>
      <c r="H322" s="1" t="str">
        <f>IF(Table_PayItems[[#This Row],[Description]]="_","_ Unique Item - "&amp;Table_PayItems[[#This Row],[Item]]&amp;" - $"&amp;Table_PayItems[[#This Row],[Unit]],Table_PayItems[[#This Row],[Description]]&amp;" - $"&amp;Table_PayItems[[#This Row],[Unit]])</f>
        <v>Abies balsamea, bareroot, 24-36 inch - $Ea</v>
      </c>
      <c r="I322" s="29" t="str">
        <f>IFERROR(VLOOKUP(ROWS($M$5:M322),Table_PayItems[[Search Key]:[Concentrated Name]],2,FALSE),"")</f>
        <v>Abies balsamea, bareroot, 24-36 inch - $Ea</v>
      </c>
      <c r="J322" s="1"/>
      <c r="K322" s="1"/>
      <c r="L322" s="22">
        <f>IF(ISNUMBER(SEARCH(Pay_Item_Search_Text_2,M322)),MAX($L$4:L321)+1,0)</f>
        <v>0</v>
      </c>
      <c r="M322" s="1" t="str">
        <f>IFERROR(VLOOKUP(ROWS($M$5:M322),Table_PayItems[[Search Key]:[Concentrated Name]],2,FALSE),"")</f>
        <v>Abies balsamea, bareroot, 24-36 inch - $Ea</v>
      </c>
      <c r="N322" s="1" t="str">
        <f>IFERROR(VLOOKUP(ROWS($M$5:N322),$L$5:$M$7000,2,FALSE),"")</f>
        <v>Acer tataricum, #10 cont. - $Ea</v>
      </c>
      <c r="O322" s="1" t="str">
        <f>IFERROR(VLOOKUP(ROWS($O$5:O322),$K$5:$L$7000,2,FALSE),"")</f>
        <v/>
      </c>
    </row>
    <row r="323" spans="2:15" ht="15" customHeight="1" x14ac:dyDescent="0.25">
      <c r="B323" s="178" t="s">
        <v>12083</v>
      </c>
      <c r="C323" s="178" t="s">
        <v>88</v>
      </c>
      <c r="D323" s="178" t="s">
        <v>3923</v>
      </c>
      <c r="E323" s="178" t="s">
        <v>6993</v>
      </c>
      <c r="F323" s="178" t="s">
        <v>17</v>
      </c>
      <c r="G323" s="1">
        <f>IF(ISNUMBER(Pay_Item_Search_Text),IF(ISNUMBER(IF(FIND(Pay_Item_Search_Text,B323)=1,1, "FALSE")),MAX(G$4:$G322)+1,IF(ISNUMBER(Pay_Item_Search_Text),0,IF(ISNUMBER(SEARCH(Pay_Item_Search_Text,H323)),MAX(G$4:$G322)+1,0))),IF(ISNUMBER(Pay_Item_Search_Text),0,IF(ISNUMBER(SEARCH(Pay_Item_Search_Text,H323)),MAX(G$4:$G322)+1,0)))</f>
        <v>319</v>
      </c>
      <c r="H323" s="1" t="str">
        <f>IF(Table_PayItems[[#This Row],[Description]]="_","_ Unique Item - "&amp;Table_PayItems[[#This Row],[Item]]&amp;" - $"&amp;Table_PayItems[[#This Row],[Unit]],Table_PayItems[[#This Row],[Description]]&amp;" - $"&amp;Table_PayItems[[#This Row],[Unit]])</f>
        <v>Abies concolor, 10 foot - $Ea</v>
      </c>
      <c r="I323" s="29" t="str">
        <f>IFERROR(VLOOKUP(ROWS($M$5:M323),Table_PayItems[[Search Key]:[Concentrated Name]],2,FALSE),"")</f>
        <v>Abies concolor, 10 foot - $Ea</v>
      </c>
      <c r="J323" s="1"/>
      <c r="K323" s="1"/>
      <c r="L323" s="22">
        <f>IF(ISNUMBER(SEARCH(Pay_Item_Search_Text_2,M323)),MAX($L$4:L322)+1,0)</f>
        <v>315</v>
      </c>
      <c r="M323" s="1" t="str">
        <f>IFERROR(VLOOKUP(ROWS($M$5:M323),Table_PayItems[[Search Key]:[Concentrated Name]],2,FALSE),"")</f>
        <v>Abies concolor, 10 foot - $Ea</v>
      </c>
      <c r="N323" s="1" t="str">
        <f>IFERROR(VLOOKUP(ROWS($M$5:N323),$L$5:$M$7000,2,FALSE),"")</f>
        <v>Aggregate Base, 10 inch - $Syd</v>
      </c>
      <c r="O323" s="1" t="str">
        <f>IFERROR(VLOOKUP(ROWS($O$5:O323),$K$5:$L$7000,2,FALSE),"")</f>
        <v/>
      </c>
    </row>
    <row r="324" spans="2:15" ht="15" customHeight="1" x14ac:dyDescent="0.25">
      <c r="B324" s="178" t="s">
        <v>12079</v>
      </c>
      <c r="C324" s="178" t="s">
        <v>88</v>
      </c>
      <c r="D324" s="178" t="s">
        <v>3919</v>
      </c>
      <c r="E324" s="178" t="s">
        <v>6993</v>
      </c>
      <c r="F324" s="178" t="s">
        <v>17</v>
      </c>
      <c r="G324" s="1">
        <f>IF(ISNUMBER(Pay_Item_Search_Text),IF(ISNUMBER(IF(FIND(Pay_Item_Search_Text,B324)=1,1, "FALSE")),MAX(G$4:$G323)+1,IF(ISNUMBER(Pay_Item_Search_Text),0,IF(ISNUMBER(SEARCH(Pay_Item_Search_Text,H324)),MAX(G$4:$G323)+1,0))),IF(ISNUMBER(Pay_Item_Search_Text),0,IF(ISNUMBER(SEARCH(Pay_Item_Search_Text,H324)),MAX(G$4:$G323)+1,0)))</f>
        <v>320</v>
      </c>
      <c r="H324" s="1" t="str">
        <f>IF(Table_PayItems[[#This Row],[Description]]="_","_ Unique Item - "&amp;Table_PayItems[[#This Row],[Item]]&amp;" - $"&amp;Table_PayItems[[#This Row],[Unit]],Table_PayItems[[#This Row],[Description]]&amp;" - $"&amp;Table_PayItems[[#This Row],[Unit]])</f>
        <v>Abies concolor, 4 foot - $Ea</v>
      </c>
      <c r="I324" s="29" t="str">
        <f>IFERROR(VLOOKUP(ROWS($M$5:M324),Table_PayItems[[Search Key]:[Concentrated Name]],2,FALSE),"")</f>
        <v>Abies concolor, 4 foot - $Ea</v>
      </c>
      <c r="J324" s="1"/>
      <c r="K324" s="1"/>
      <c r="L324" s="22">
        <f>IF(ISNUMBER(SEARCH(Pay_Item_Search_Text_2,M324)),MAX($L$4:L323)+1,0)</f>
        <v>0</v>
      </c>
      <c r="M324" s="1" t="str">
        <f>IFERROR(VLOOKUP(ROWS($M$5:M324),Table_PayItems[[Search Key]:[Concentrated Name]],2,FALSE),"")</f>
        <v>Abies concolor, 4 foot - $Ea</v>
      </c>
      <c r="N324" s="1" t="str">
        <f>IFERROR(VLOOKUP(ROWS($M$5:N324),$L$5:$M$7000,2,FALSE),"")</f>
        <v>Aggregate Surface Cse, 10 inch - $Syd</v>
      </c>
      <c r="O324" s="1" t="str">
        <f>IFERROR(VLOOKUP(ROWS($O$5:O324),$K$5:$L$7000,2,FALSE),"")</f>
        <v/>
      </c>
    </row>
    <row r="325" spans="2:15" ht="15" customHeight="1" x14ac:dyDescent="0.25">
      <c r="B325" s="178" t="s">
        <v>12080</v>
      </c>
      <c r="C325" s="178" t="s">
        <v>88</v>
      </c>
      <c r="D325" s="178" t="s">
        <v>3920</v>
      </c>
      <c r="E325" s="178" t="s">
        <v>6993</v>
      </c>
      <c r="F325" s="178" t="s">
        <v>17</v>
      </c>
      <c r="G325" s="1">
        <f>IF(ISNUMBER(Pay_Item_Search_Text),IF(ISNUMBER(IF(FIND(Pay_Item_Search_Text,B325)=1,1, "FALSE")),MAX(G$4:$G324)+1,IF(ISNUMBER(Pay_Item_Search_Text),0,IF(ISNUMBER(SEARCH(Pay_Item_Search_Text,H325)),MAX(G$4:$G324)+1,0))),IF(ISNUMBER(Pay_Item_Search_Text),0,IF(ISNUMBER(SEARCH(Pay_Item_Search_Text,H325)),MAX(G$4:$G324)+1,0)))</f>
        <v>321</v>
      </c>
      <c r="H325" s="1" t="str">
        <f>IF(Table_PayItems[[#This Row],[Description]]="_","_ Unique Item - "&amp;Table_PayItems[[#This Row],[Item]]&amp;" - $"&amp;Table_PayItems[[#This Row],[Unit]],Table_PayItems[[#This Row],[Description]]&amp;" - $"&amp;Table_PayItems[[#This Row],[Unit]])</f>
        <v>Abies concolor, 5 foot - $Ea</v>
      </c>
      <c r="I325" s="29" t="str">
        <f>IFERROR(VLOOKUP(ROWS($M$5:M325),Table_PayItems[[Search Key]:[Concentrated Name]],2,FALSE),"")</f>
        <v>Abies concolor, 5 foot - $Ea</v>
      </c>
      <c r="J325" s="1"/>
      <c r="K325" s="1"/>
      <c r="L325" s="22">
        <f>IF(ISNUMBER(SEARCH(Pay_Item_Search_Text_2,M325)),MAX($L$4:L324)+1,0)</f>
        <v>0</v>
      </c>
      <c r="M325" s="1" t="str">
        <f>IFERROR(VLOOKUP(ROWS($M$5:M325),Table_PayItems[[Search Key]:[Concentrated Name]],2,FALSE),"")</f>
        <v>Abies concolor, 5 foot - $Ea</v>
      </c>
      <c r="N325" s="1" t="str">
        <f>IFERROR(VLOOKUP(ROWS($M$5:N325),$L$5:$M$7000,2,FALSE),"")</f>
        <v>Approach, Cl II, 10 inch - $Syd</v>
      </c>
      <c r="O325" s="1" t="str">
        <f>IFERROR(VLOOKUP(ROWS($O$5:O325),$K$5:$L$7000,2,FALSE),"")</f>
        <v/>
      </c>
    </row>
    <row r="326" spans="2:15" ht="15" customHeight="1" x14ac:dyDescent="0.25">
      <c r="B326" s="178" t="s">
        <v>12081</v>
      </c>
      <c r="C326" s="178" t="s">
        <v>88</v>
      </c>
      <c r="D326" s="178" t="s">
        <v>3921</v>
      </c>
      <c r="E326" s="178" t="s">
        <v>6993</v>
      </c>
      <c r="F326" s="178" t="s">
        <v>17</v>
      </c>
      <c r="G326" s="1">
        <f>IF(ISNUMBER(Pay_Item_Search_Text),IF(ISNUMBER(IF(FIND(Pay_Item_Search_Text,B326)=1,1, "FALSE")),MAX(G$4:$G325)+1,IF(ISNUMBER(Pay_Item_Search_Text),0,IF(ISNUMBER(SEARCH(Pay_Item_Search_Text,H326)),MAX(G$4:$G325)+1,0))),IF(ISNUMBER(Pay_Item_Search_Text),0,IF(ISNUMBER(SEARCH(Pay_Item_Search_Text,H326)),MAX(G$4:$G325)+1,0)))</f>
        <v>322</v>
      </c>
      <c r="H326" s="1" t="str">
        <f>IF(Table_PayItems[[#This Row],[Description]]="_","_ Unique Item - "&amp;Table_PayItems[[#This Row],[Item]]&amp;" - $"&amp;Table_PayItems[[#This Row],[Unit]],Table_PayItems[[#This Row],[Description]]&amp;" - $"&amp;Table_PayItems[[#This Row],[Unit]])</f>
        <v>Abies concolor, 6 foot - $Ea</v>
      </c>
      <c r="I326" s="29" t="str">
        <f>IFERROR(VLOOKUP(ROWS($M$5:M326),Table_PayItems[[Search Key]:[Concentrated Name]],2,FALSE),"")</f>
        <v>Abies concolor, 6 foot - $Ea</v>
      </c>
      <c r="J326" s="1"/>
      <c r="K326" s="1"/>
      <c r="L326" s="22">
        <f>IF(ISNUMBER(SEARCH(Pay_Item_Search_Text_2,M326)),MAX($L$4:L325)+1,0)</f>
        <v>0</v>
      </c>
      <c r="M326" s="1" t="str">
        <f>IFERROR(VLOOKUP(ROWS($M$5:M326),Table_PayItems[[Search Key]:[Concentrated Name]],2,FALSE),"")</f>
        <v>Abies concolor, 6 foot - $Ea</v>
      </c>
      <c r="N326" s="1" t="str">
        <f>IFERROR(VLOOKUP(ROWS($M$5:N326),$L$5:$M$7000,2,FALSE),"")</f>
        <v>Approach, Cl III, 10 inch - $Syd</v>
      </c>
      <c r="O326" s="1" t="str">
        <f>IFERROR(VLOOKUP(ROWS($O$5:O326),$K$5:$L$7000,2,FALSE),"")</f>
        <v/>
      </c>
    </row>
    <row r="327" spans="2:15" ht="15" customHeight="1" x14ac:dyDescent="0.25">
      <c r="B327" s="178" t="s">
        <v>12082</v>
      </c>
      <c r="C327" s="178" t="s">
        <v>88</v>
      </c>
      <c r="D327" s="178" t="s">
        <v>3922</v>
      </c>
      <c r="E327" s="178" t="s">
        <v>6993</v>
      </c>
      <c r="F327" s="178" t="s">
        <v>17</v>
      </c>
      <c r="G327" s="1">
        <f>IF(ISNUMBER(Pay_Item_Search_Text),IF(ISNUMBER(IF(FIND(Pay_Item_Search_Text,B327)=1,1, "FALSE")),MAX(G$4:$G326)+1,IF(ISNUMBER(Pay_Item_Search_Text),0,IF(ISNUMBER(SEARCH(Pay_Item_Search_Text,H327)),MAX(G$4:$G326)+1,0))),IF(ISNUMBER(Pay_Item_Search_Text),0,IF(ISNUMBER(SEARCH(Pay_Item_Search_Text,H327)),MAX(G$4:$G326)+1,0)))</f>
        <v>323</v>
      </c>
      <c r="H327" s="1" t="str">
        <f>IF(Table_PayItems[[#This Row],[Description]]="_","_ Unique Item - "&amp;Table_PayItems[[#This Row],[Item]]&amp;" - $"&amp;Table_PayItems[[#This Row],[Unit]],Table_PayItems[[#This Row],[Description]]&amp;" - $"&amp;Table_PayItems[[#This Row],[Unit]])</f>
        <v>Abies concolor, 8 foot - $Ea</v>
      </c>
      <c r="I327" s="29" t="str">
        <f>IFERROR(VLOOKUP(ROWS($M$5:M327),Table_PayItems[[Search Key]:[Concentrated Name]],2,FALSE),"")</f>
        <v>Abies concolor, 8 foot - $Ea</v>
      </c>
      <c r="J327" s="1"/>
      <c r="K327" s="1"/>
      <c r="L327" s="22">
        <f>IF(ISNUMBER(SEARCH(Pay_Item_Search_Text_2,M327)),MAX($L$4:L326)+1,0)</f>
        <v>0</v>
      </c>
      <c r="M327" s="1" t="str">
        <f>IFERROR(VLOOKUP(ROWS($M$5:M327),Table_PayItems[[Search Key]:[Concentrated Name]],2,FALSE),"")</f>
        <v>Abies concolor, 8 foot - $Ea</v>
      </c>
      <c r="N327" s="1" t="str">
        <f>IFERROR(VLOOKUP(ROWS($M$5:N327),$L$5:$M$7000,2,FALSE),"")</f>
        <v>Cable, 1000 ft Spool - $Ea</v>
      </c>
      <c r="O327" s="1" t="str">
        <f>IFERROR(VLOOKUP(ROWS($O$5:O327),$K$5:$L$7000,2,FALSE),"")</f>
        <v/>
      </c>
    </row>
    <row r="328" spans="2:15" ht="15" customHeight="1" x14ac:dyDescent="0.25">
      <c r="B328" s="178" t="s">
        <v>12085</v>
      </c>
      <c r="C328" s="178" t="s">
        <v>88</v>
      </c>
      <c r="D328" s="178" t="s">
        <v>3925</v>
      </c>
      <c r="E328" s="178" t="s">
        <v>6993</v>
      </c>
      <c r="F328" s="178" t="s">
        <v>17</v>
      </c>
      <c r="G328" s="1">
        <f>IF(ISNUMBER(Pay_Item_Search_Text),IF(ISNUMBER(IF(FIND(Pay_Item_Search_Text,B328)=1,1, "FALSE")),MAX(G$4:$G327)+1,IF(ISNUMBER(Pay_Item_Search_Text),0,IF(ISNUMBER(SEARCH(Pay_Item_Search_Text,H328)),MAX(G$4:$G327)+1,0))),IF(ISNUMBER(Pay_Item_Search_Text),0,IF(ISNUMBER(SEARCH(Pay_Item_Search_Text,H328)),MAX(G$4:$G327)+1,0)))</f>
        <v>324</v>
      </c>
      <c r="H328" s="1" t="str">
        <f>IF(Table_PayItems[[#This Row],[Description]]="_","_ Unique Item - "&amp;Table_PayItems[[#This Row],[Item]]&amp;" - $"&amp;Table_PayItems[[#This Row],[Unit]],Table_PayItems[[#This Row],[Description]]&amp;" - $"&amp;Table_PayItems[[#This Row],[Unit]])</f>
        <v>Acer campestre, #10 cont. - $Ea</v>
      </c>
      <c r="I328" s="29" t="str">
        <f>IFERROR(VLOOKUP(ROWS($M$5:M328),Table_PayItems[[Search Key]:[Concentrated Name]],2,FALSE),"")</f>
        <v>Acer campestre, #10 cont. - $Ea</v>
      </c>
      <c r="J328" s="1"/>
      <c r="K328" s="1"/>
      <c r="L328" s="22">
        <f>IF(ISNUMBER(SEARCH(Pay_Item_Search_Text_2,M328)),MAX($L$4:L327)+1,0)</f>
        <v>316</v>
      </c>
      <c r="M328" s="1" t="str">
        <f>IFERROR(VLOOKUP(ROWS($M$5:M328),Table_PayItems[[Search Key]:[Concentrated Name]],2,FALSE),"")</f>
        <v>Acer campestre, #10 cont. - $Ea</v>
      </c>
      <c r="N328" s="1" t="str">
        <f>IFERROR(VLOOKUP(ROWS($M$5:N328),$L$5:$M$7000,2,FALSE),"")</f>
        <v>Cable, Equipment Grounding Wire, 1/C#1/0 - $Ft</v>
      </c>
      <c r="O328" s="1" t="str">
        <f>IFERROR(VLOOKUP(ROWS($O$5:O328),$K$5:$L$7000,2,FALSE),"")</f>
        <v/>
      </c>
    </row>
    <row r="329" spans="2:15" ht="15" customHeight="1" x14ac:dyDescent="0.25">
      <c r="B329" s="178" t="s">
        <v>12084</v>
      </c>
      <c r="C329" s="178" t="s">
        <v>88</v>
      </c>
      <c r="D329" s="178" t="s">
        <v>3924</v>
      </c>
      <c r="E329" s="178" t="s">
        <v>6993</v>
      </c>
      <c r="F329" s="178" t="s">
        <v>17</v>
      </c>
      <c r="G329" s="1">
        <f>IF(ISNUMBER(Pay_Item_Search_Text),IF(ISNUMBER(IF(FIND(Pay_Item_Search_Text,B329)=1,1, "FALSE")),MAX(G$4:$G328)+1,IF(ISNUMBER(Pay_Item_Search_Text),0,IF(ISNUMBER(SEARCH(Pay_Item_Search_Text,H329)),MAX(G$4:$G328)+1,0))),IF(ISNUMBER(Pay_Item_Search_Text),0,IF(ISNUMBER(SEARCH(Pay_Item_Search_Text,H329)),MAX(G$4:$G328)+1,0)))</f>
        <v>325</v>
      </c>
      <c r="H329" s="1" t="str">
        <f>IF(Table_PayItems[[#This Row],[Description]]="_","_ Unique Item - "&amp;Table_PayItems[[#This Row],[Item]]&amp;" - $"&amp;Table_PayItems[[#This Row],[Unit]],Table_PayItems[[#This Row],[Description]]&amp;" - $"&amp;Table_PayItems[[#This Row],[Unit]])</f>
        <v>Acer campestre, #7 cont. - $Ea</v>
      </c>
      <c r="I329" s="29" t="str">
        <f>IFERROR(VLOOKUP(ROWS($M$5:M329),Table_PayItems[[Search Key]:[Concentrated Name]],2,FALSE),"")</f>
        <v>Acer campestre, #7 cont. - $Ea</v>
      </c>
      <c r="J329" s="1"/>
      <c r="K329" s="1"/>
      <c r="L329" s="22">
        <f>IF(ISNUMBER(SEARCH(Pay_Item_Search_Text_2,M329)),MAX($L$4:L328)+1,0)</f>
        <v>0</v>
      </c>
      <c r="M329" s="1" t="str">
        <f>IFERROR(VLOOKUP(ROWS($M$5:M329),Table_PayItems[[Search Key]:[Concentrated Name]],2,FALSE),"")</f>
        <v>Acer campestre, #7 cont. - $Ea</v>
      </c>
      <c r="N329" s="1" t="str">
        <f>IFERROR(VLOOKUP(ROWS($M$5:N329),$L$5:$M$7000,2,FALSE),"")</f>
        <v>Cable, Equipment Grounding Wire, 1/C#10 - $Ft</v>
      </c>
      <c r="O329" s="1" t="str">
        <f>IFERROR(VLOOKUP(ROWS($O$5:O329),$K$5:$L$7000,2,FALSE),"")</f>
        <v/>
      </c>
    </row>
    <row r="330" spans="2:15" ht="15" customHeight="1" x14ac:dyDescent="0.25">
      <c r="B330" s="178" t="s">
        <v>12086</v>
      </c>
      <c r="C330" s="178" t="s">
        <v>88</v>
      </c>
      <c r="D330" s="178" t="s">
        <v>3926</v>
      </c>
      <c r="E330" s="178" t="s">
        <v>6993</v>
      </c>
      <c r="F330" s="178" t="s">
        <v>17</v>
      </c>
      <c r="G330" s="1">
        <f>IF(ISNUMBER(Pay_Item_Search_Text),IF(ISNUMBER(IF(FIND(Pay_Item_Search_Text,B330)=1,1, "FALSE")),MAX(G$4:$G329)+1,IF(ISNUMBER(Pay_Item_Search_Text),0,IF(ISNUMBER(SEARCH(Pay_Item_Search_Text,H330)),MAX(G$4:$G329)+1,0))),IF(ISNUMBER(Pay_Item_Search_Text),0,IF(ISNUMBER(SEARCH(Pay_Item_Search_Text,H330)),MAX(G$4:$G329)+1,0)))</f>
        <v>326</v>
      </c>
      <c r="H330" s="1" t="str">
        <f>IF(Table_PayItems[[#This Row],[Description]]="_","_ Unique Item - "&amp;Table_PayItems[[#This Row],[Item]]&amp;" - $"&amp;Table_PayItems[[#This Row],[Unit]],Table_PayItems[[#This Row],[Description]]&amp;" - $"&amp;Table_PayItems[[#This Row],[Unit]])</f>
        <v>Acer campestre, shrub form, 5 foot - $Ea</v>
      </c>
      <c r="I330" s="29" t="str">
        <f>IFERROR(VLOOKUP(ROWS($M$5:M330),Table_PayItems[[Search Key]:[Concentrated Name]],2,FALSE),"")</f>
        <v>Acer campestre, shrub form, 5 foot - $Ea</v>
      </c>
      <c r="J330" s="1"/>
      <c r="K330" s="1"/>
      <c r="L330" s="22">
        <f>IF(ISNUMBER(SEARCH(Pay_Item_Search_Text_2,M330)),MAX($L$4:L329)+1,0)</f>
        <v>0</v>
      </c>
      <c r="M330" s="1" t="str">
        <f>IFERROR(VLOOKUP(ROWS($M$5:M330),Table_PayItems[[Search Key]:[Concentrated Name]],2,FALSE),"")</f>
        <v>Acer campestre, shrub form, 5 foot - $Ea</v>
      </c>
      <c r="N330" s="1" t="str">
        <f>IFERROR(VLOOKUP(ROWS($M$5:N330),$L$5:$M$7000,2,FALSE),"")</f>
        <v>Cable, P.J., 600V, 1, 12/C#14 - $Ft</v>
      </c>
      <c r="O330" s="1" t="str">
        <f>IFERROR(VLOOKUP(ROWS($O$5:O330),$K$5:$L$7000,2,FALSE),"")</f>
        <v/>
      </c>
    </row>
    <row r="331" spans="2:15" ht="15" customHeight="1" x14ac:dyDescent="0.25">
      <c r="B331" s="178" t="s">
        <v>12087</v>
      </c>
      <c r="C331" s="178" t="s">
        <v>88</v>
      </c>
      <c r="D331" s="178" t="s">
        <v>3927</v>
      </c>
      <c r="E331" s="178" t="s">
        <v>6993</v>
      </c>
      <c r="F331" s="178" t="s">
        <v>17</v>
      </c>
      <c r="G331" s="1">
        <f>IF(ISNUMBER(Pay_Item_Search_Text),IF(ISNUMBER(IF(FIND(Pay_Item_Search_Text,B331)=1,1, "FALSE")),MAX(G$4:$G330)+1,IF(ISNUMBER(Pay_Item_Search_Text),0,IF(ISNUMBER(SEARCH(Pay_Item_Search_Text,H331)),MAX(G$4:$G330)+1,0))),IF(ISNUMBER(Pay_Item_Search_Text),0,IF(ISNUMBER(SEARCH(Pay_Item_Search_Text,H331)),MAX(G$4:$G330)+1,0)))</f>
        <v>327</v>
      </c>
      <c r="H331" s="1" t="str">
        <f>IF(Table_PayItems[[#This Row],[Description]]="_","_ Unique Item - "&amp;Table_PayItems[[#This Row],[Item]]&amp;" - $"&amp;Table_PayItems[[#This Row],[Unit]],Table_PayItems[[#This Row],[Description]]&amp;" - $"&amp;Table_PayItems[[#This Row],[Unit]])</f>
        <v>Acer campestre, tree form, 1 1/2 inch - $Ea</v>
      </c>
      <c r="I331" s="29" t="str">
        <f>IFERROR(VLOOKUP(ROWS($M$5:M331),Table_PayItems[[Search Key]:[Concentrated Name]],2,FALSE),"")</f>
        <v>Acer campestre, tree form, 1 1/2 inch - $Ea</v>
      </c>
      <c r="J331" s="1"/>
      <c r="K331" s="1"/>
      <c r="L331" s="22">
        <f>IF(ISNUMBER(SEARCH(Pay_Item_Search_Text_2,M331)),MAX($L$4:L330)+1,0)</f>
        <v>0</v>
      </c>
      <c r="M331" s="1" t="str">
        <f>IFERROR(VLOOKUP(ROWS($M$5:M331),Table_PayItems[[Search Key]:[Concentrated Name]],2,FALSE),"")</f>
        <v>Acer campestre, tree form, 1 1/2 inch - $Ea</v>
      </c>
      <c r="N331" s="1" t="str">
        <f>IFERROR(VLOOKUP(ROWS($M$5:N331),$L$5:$M$7000,2,FALSE),"")</f>
        <v>Cable, P.J., 600V, 1, 14/C#14 - $Ft</v>
      </c>
      <c r="O331" s="1" t="str">
        <f>IFERROR(VLOOKUP(ROWS($O$5:O331),$K$5:$L$7000,2,FALSE),"")</f>
        <v/>
      </c>
    </row>
    <row r="332" spans="2:15" ht="15" customHeight="1" x14ac:dyDescent="0.25">
      <c r="B332" s="178" t="s">
        <v>12088</v>
      </c>
      <c r="C332" s="178" t="s">
        <v>88</v>
      </c>
      <c r="D332" s="178" t="s">
        <v>3928</v>
      </c>
      <c r="E332" s="178" t="s">
        <v>6993</v>
      </c>
      <c r="F332" s="178" t="s">
        <v>17</v>
      </c>
      <c r="G332" s="1">
        <f>IF(ISNUMBER(Pay_Item_Search_Text),IF(ISNUMBER(IF(FIND(Pay_Item_Search_Text,B332)=1,1, "FALSE")),MAX(G$4:$G331)+1,IF(ISNUMBER(Pay_Item_Search_Text),0,IF(ISNUMBER(SEARCH(Pay_Item_Search_Text,H332)),MAX(G$4:$G331)+1,0))),IF(ISNUMBER(Pay_Item_Search_Text),0,IF(ISNUMBER(SEARCH(Pay_Item_Search_Text,H332)),MAX(G$4:$G331)+1,0)))</f>
        <v>328</v>
      </c>
      <c r="H332" s="1" t="str">
        <f>IF(Table_PayItems[[#This Row],[Description]]="_","_ Unique Item - "&amp;Table_PayItems[[#This Row],[Item]]&amp;" - $"&amp;Table_PayItems[[#This Row],[Unit]],Table_PayItems[[#This Row],[Description]]&amp;" - $"&amp;Table_PayItems[[#This Row],[Unit]])</f>
        <v>Acer campestre, tree form, 1 3/4 inch - $Ea</v>
      </c>
      <c r="I332" s="29" t="str">
        <f>IFERROR(VLOOKUP(ROWS($M$5:M332),Table_PayItems[[Search Key]:[Concentrated Name]],2,FALSE),"")</f>
        <v>Acer campestre, tree form, 1 3/4 inch - $Ea</v>
      </c>
      <c r="J332" s="1"/>
      <c r="K332" s="1"/>
      <c r="L332" s="22">
        <f>IF(ISNUMBER(SEARCH(Pay_Item_Search_Text_2,M332)),MAX($L$4:L331)+1,0)</f>
        <v>0</v>
      </c>
      <c r="M332" s="1" t="str">
        <f>IFERROR(VLOOKUP(ROWS($M$5:M332),Table_PayItems[[Search Key]:[Concentrated Name]],2,FALSE),"")</f>
        <v>Acer campestre, tree form, 1 3/4 inch - $Ea</v>
      </c>
      <c r="N332" s="1" t="str">
        <f>IFERROR(VLOOKUP(ROWS($M$5:N332),$L$5:$M$7000,2,FALSE),"")</f>
        <v>Cable, P.J., 600V, 1, 19/C#14 - $Ft</v>
      </c>
      <c r="O332" s="1" t="str">
        <f>IFERROR(VLOOKUP(ROWS($O$5:O332),$K$5:$L$7000,2,FALSE),"")</f>
        <v/>
      </c>
    </row>
    <row r="333" spans="2:15" ht="15" customHeight="1" x14ac:dyDescent="0.25">
      <c r="B333" s="178" t="s">
        <v>12089</v>
      </c>
      <c r="C333" s="178" t="s">
        <v>88</v>
      </c>
      <c r="D333" s="178" t="s">
        <v>3929</v>
      </c>
      <c r="E333" s="178" t="s">
        <v>6993</v>
      </c>
      <c r="F333" s="178" t="s">
        <v>17</v>
      </c>
      <c r="G333" s="1">
        <f>IF(ISNUMBER(Pay_Item_Search_Text),IF(ISNUMBER(IF(FIND(Pay_Item_Search_Text,B333)=1,1, "FALSE")),MAX(G$4:$G332)+1,IF(ISNUMBER(Pay_Item_Search_Text),0,IF(ISNUMBER(SEARCH(Pay_Item_Search_Text,H333)),MAX(G$4:$G332)+1,0))),IF(ISNUMBER(Pay_Item_Search_Text),0,IF(ISNUMBER(SEARCH(Pay_Item_Search_Text,H333)),MAX(G$4:$G332)+1,0)))</f>
        <v>329</v>
      </c>
      <c r="H333" s="1" t="str">
        <f>IF(Table_PayItems[[#This Row],[Description]]="_","_ Unique Item - "&amp;Table_PayItems[[#This Row],[Item]]&amp;" - $"&amp;Table_PayItems[[#This Row],[Unit]],Table_PayItems[[#This Row],[Description]]&amp;" - $"&amp;Table_PayItems[[#This Row],[Unit]])</f>
        <v>Acer campestre, tree form, 2 inch - $Ea</v>
      </c>
      <c r="I333" s="29" t="str">
        <f>IFERROR(VLOOKUP(ROWS($M$5:M333),Table_PayItems[[Search Key]:[Concentrated Name]],2,FALSE),"")</f>
        <v>Acer campestre, tree form, 2 inch - $Ea</v>
      </c>
      <c r="J333" s="1"/>
      <c r="K333" s="1"/>
      <c r="L333" s="22">
        <f>IF(ISNUMBER(SEARCH(Pay_Item_Search_Text_2,M333)),MAX($L$4:L332)+1,0)</f>
        <v>0</v>
      </c>
      <c r="M333" s="1" t="str">
        <f>IFERROR(VLOOKUP(ROWS($M$5:M333),Table_PayItems[[Search Key]:[Concentrated Name]],2,FALSE),"")</f>
        <v>Acer campestre, tree form, 2 inch - $Ea</v>
      </c>
      <c r="N333" s="1" t="str">
        <f>IFERROR(VLOOKUP(ROWS($M$5:N333),$L$5:$M$7000,2,FALSE),"")</f>
        <v>Cable, P.J., 600V, 1, 20/C#14 - $Ft</v>
      </c>
      <c r="O333" s="1" t="str">
        <f>IFERROR(VLOOKUP(ROWS($O$5:O333),$K$5:$L$7000,2,FALSE),"")</f>
        <v/>
      </c>
    </row>
    <row r="334" spans="2:15" ht="15" customHeight="1" x14ac:dyDescent="0.25">
      <c r="B334" s="178" t="s">
        <v>12090</v>
      </c>
      <c r="C334" s="178" t="s">
        <v>88</v>
      </c>
      <c r="D334" s="178" t="s">
        <v>3930</v>
      </c>
      <c r="E334" s="178" t="s">
        <v>6993</v>
      </c>
      <c r="F334" s="178" t="s">
        <v>17</v>
      </c>
      <c r="G334" s="1">
        <f>IF(ISNUMBER(Pay_Item_Search_Text),IF(ISNUMBER(IF(FIND(Pay_Item_Search_Text,B334)=1,1, "FALSE")),MAX(G$4:$G333)+1,IF(ISNUMBER(Pay_Item_Search_Text),0,IF(ISNUMBER(SEARCH(Pay_Item_Search_Text,H334)),MAX(G$4:$G333)+1,0))),IF(ISNUMBER(Pay_Item_Search_Text),0,IF(ISNUMBER(SEARCH(Pay_Item_Search_Text,H334)),MAX(G$4:$G333)+1,0)))</f>
        <v>330</v>
      </c>
      <c r="H334" s="1" t="str">
        <f>IF(Table_PayItems[[#This Row],[Description]]="_","_ Unique Item - "&amp;Table_PayItems[[#This Row],[Item]]&amp;" - $"&amp;Table_PayItems[[#This Row],[Unit]],Table_PayItems[[#This Row],[Description]]&amp;" - $"&amp;Table_PayItems[[#This Row],[Unit]])</f>
        <v>Acer ginnala, 1 1/2 inch - $Ea</v>
      </c>
      <c r="I334" s="29" t="str">
        <f>IFERROR(VLOOKUP(ROWS($M$5:M334),Table_PayItems[[Search Key]:[Concentrated Name]],2,FALSE),"")</f>
        <v>Acer ginnala, 1 1/2 inch - $Ea</v>
      </c>
      <c r="J334" s="1"/>
      <c r="K334" s="1"/>
      <c r="L334" s="22">
        <f>IF(ISNUMBER(SEARCH(Pay_Item_Search_Text_2,M334)),MAX($L$4:L333)+1,0)</f>
        <v>0</v>
      </c>
      <c r="M334" s="1" t="str">
        <f>IFERROR(VLOOKUP(ROWS($M$5:M334),Table_PayItems[[Search Key]:[Concentrated Name]],2,FALSE),"")</f>
        <v>Acer ginnala, 1 1/2 inch - $Ea</v>
      </c>
      <c r="N334" s="1" t="str">
        <f>IFERROR(VLOOKUP(ROWS($M$5:N334),$L$5:$M$7000,2,FALSE),"")</f>
        <v>Cable, P.J., 600V, 1, 3/C#10 - $Ft</v>
      </c>
      <c r="O334" s="1" t="str">
        <f>IFERROR(VLOOKUP(ROWS($O$5:O334),$K$5:$L$7000,2,FALSE),"")</f>
        <v/>
      </c>
    </row>
    <row r="335" spans="2:15" ht="15" customHeight="1" x14ac:dyDescent="0.25">
      <c r="B335" s="178" t="s">
        <v>12091</v>
      </c>
      <c r="C335" s="178" t="s">
        <v>88</v>
      </c>
      <c r="D335" s="178" t="s">
        <v>3931</v>
      </c>
      <c r="E335" s="178" t="s">
        <v>6993</v>
      </c>
      <c r="F335" s="178" t="s">
        <v>17</v>
      </c>
      <c r="G335" s="1">
        <f>IF(ISNUMBER(Pay_Item_Search_Text),IF(ISNUMBER(IF(FIND(Pay_Item_Search_Text,B335)=1,1, "FALSE")),MAX(G$4:$G334)+1,IF(ISNUMBER(Pay_Item_Search_Text),0,IF(ISNUMBER(SEARCH(Pay_Item_Search_Text,H335)),MAX(G$4:$G334)+1,0))),IF(ISNUMBER(Pay_Item_Search_Text),0,IF(ISNUMBER(SEARCH(Pay_Item_Search_Text,H335)),MAX(G$4:$G334)+1,0)))</f>
        <v>331</v>
      </c>
      <c r="H335" s="1" t="str">
        <f>IF(Table_PayItems[[#This Row],[Description]]="_","_ Unique Item - "&amp;Table_PayItems[[#This Row],[Item]]&amp;" - $"&amp;Table_PayItems[[#This Row],[Unit]],Table_PayItems[[#This Row],[Description]]&amp;" - $"&amp;Table_PayItems[[#This Row],[Unit]])</f>
        <v>Acer ginnala, 1 3/4 inch - $Ea</v>
      </c>
      <c r="I335" s="29" t="str">
        <f>IFERROR(VLOOKUP(ROWS($M$5:M335),Table_PayItems[[Search Key]:[Concentrated Name]],2,FALSE),"")</f>
        <v>Acer ginnala, 1 3/4 inch - $Ea</v>
      </c>
      <c r="J335" s="1"/>
      <c r="K335" s="1"/>
      <c r="L335" s="22">
        <f>IF(ISNUMBER(SEARCH(Pay_Item_Search_Text_2,M335)),MAX($L$4:L334)+1,0)</f>
        <v>0</v>
      </c>
      <c r="M335" s="1" t="str">
        <f>IFERROR(VLOOKUP(ROWS($M$5:M335),Table_PayItems[[Search Key]:[Concentrated Name]],2,FALSE),"")</f>
        <v>Acer ginnala, 1 3/4 inch - $Ea</v>
      </c>
      <c r="N335" s="1" t="str">
        <f>IFERROR(VLOOKUP(ROWS($M$5:N335),$L$5:$M$7000,2,FALSE),"")</f>
        <v>Cable, P.J., 600V, 1, 7/C#10 - $Ft</v>
      </c>
      <c r="O335" s="1" t="str">
        <f>IFERROR(VLOOKUP(ROWS($O$5:O335),$K$5:$L$7000,2,FALSE),"")</f>
        <v/>
      </c>
    </row>
    <row r="336" spans="2:15" ht="15" customHeight="1" x14ac:dyDescent="0.25">
      <c r="B336" s="178" t="s">
        <v>12092</v>
      </c>
      <c r="C336" s="178" t="s">
        <v>88</v>
      </c>
      <c r="D336" s="178" t="s">
        <v>3932</v>
      </c>
      <c r="E336" s="178" t="s">
        <v>6993</v>
      </c>
      <c r="F336" s="178" t="s">
        <v>17</v>
      </c>
      <c r="G336" s="1">
        <f>IF(ISNUMBER(Pay_Item_Search_Text),IF(ISNUMBER(IF(FIND(Pay_Item_Search_Text,B336)=1,1, "FALSE")),MAX(G$4:$G335)+1,IF(ISNUMBER(Pay_Item_Search_Text),0,IF(ISNUMBER(SEARCH(Pay_Item_Search_Text,H336)),MAX(G$4:$G335)+1,0))),IF(ISNUMBER(Pay_Item_Search_Text),0,IF(ISNUMBER(SEARCH(Pay_Item_Search_Text,H336)),MAX(G$4:$G335)+1,0)))</f>
        <v>332</v>
      </c>
      <c r="H336" s="1" t="str">
        <f>IF(Table_PayItems[[#This Row],[Description]]="_","_ Unique Item - "&amp;Table_PayItems[[#This Row],[Item]]&amp;" - $"&amp;Table_PayItems[[#This Row],[Unit]],Table_PayItems[[#This Row],[Description]]&amp;" - $"&amp;Table_PayItems[[#This Row],[Unit]])</f>
        <v>Acer ginnala, 5 foot - $Ea</v>
      </c>
      <c r="I336" s="29" t="str">
        <f>IFERROR(VLOOKUP(ROWS($M$5:M336),Table_PayItems[[Search Key]:[Concentrated Name]],2,FALSE),"")</f>
        <v>Acer ginnala, 5 foot - $Ea</v>
      </c>
      <c r="J336" s="1"/>
      <c r="K336" s="1"/>
      <c r="L336" s="22">
        <f>IF(ISNUMBER(SEARCH(Pay_Item_Search_Text_2,M336)),MAX($L$4:L335)+1,0)</f>
        <v>0</v>
      </c>
      <c r="M336" s="1" t="str">
        <f>IFERROR(VLOOKUP(ROWS($M$5:M336),Table_PayItems[[Search Key]:[Concentrated Name]],2,FALSE),"")</f>
        <v>Acer ginnala, 5 foot - $Ea</v>
      </c>
      <c r="N336" s="1" t="str">
        <f>IFERROR(VLOOKUP(ROWS($M$5:N336),$L$5:$M$7000,2,FALSE),"")</f>
        <v>Cable, P.J., 600V, 1, 7/C#14 - $Ft</v>
      </c>
      <c r="O336" s="1" t="str">
        <f>IFERROR(VLOOKUP(ROWS($O$5:O336),$K$5:$L$7000,2,FALSE),"")</f>
        <v/>
      </c>
    </row>
    <row r="337" spans="2:15" ht="15" customHeight="1" x14ac:dyDescent="0.25">
      <c r="B337" s="178" t="s">
        <v>12093</v>
      </c>
      <c r="C337" s="178" t="s">
        <v>88</v>
      </c>
      <c r="D337" s="178" t="s">
        <v>3933</v>
      </c>
      <c r="E337" s="178" t="s">
        <v>6993</v>
      </c>
      <c r="F337" s="178" t="s">
        <v>17</v>
      </c>
      <c r="G337" s="1">
        <f>IF(ISNUMBER(Pay_Item_Search_Text),IF(ISNUMBER(IF(FIND(Pay_Item_Search_Text,B337)=1,1, "FALSE")),MAX(G$4:$G336)+1,IF(ISNUMBER(Pay_Item_Search_Text),0,IF(ISNUMBER(SEARCH(Pay_Item_Search_Text,H337)),MAX(G$4:$G336)+1,0))),IF(ISNUMBER(Pay_Item_Search_Text),0,IF(ISNUMBER(SEARCH(Pay_Item_Search_Text,H337)),MAX(G$4:$G336)+1,0)))</f>
        <v>333</v>
      </c>
      <c r="H337" s="24" t="str">
        <f>IF(Table_PayItems[[#This Row],[Description]]="_","_ Unique Item - "&amp;Table_PayItems[[#This Row],[Item]]&amp;" - $"&amp;Table_PayItems[[#This Row],[Unit]],Table_PayItems[[#This Row],[Description]]&amp;" - $"&amp;Table_PayItems[[#This Row],[Unit]])</f>
        <v>Acer ginnala, clump form, 2 inch - $Ea</v>
      </c>
      <c r="I337" s="30" t="str">
        <f>IFERROR(VLOOKUP(ROWS($M$5:M337),Table_PayItems[[Search Key]:[Concentrated Name]],2,FALSE),"")</f>
        <v>Acer ginnala, clump form, 2 inch - $Ea</v>
      </c>
      <c r="J337" s="1"/>
      <c r="K337" s="1"/>
      <c r="L337" s="22">
        <f>IF(ISNUMBER(SEARCH(Pay_Item_Search_Text_2,M337)),MAX($L$4:L336)+1,0)</f>
        <v>0</v>
      </c>
      <c r="M337" s="1" t="str">
        <f>IFERROR(VLOOKUP(ROWS($M$5:M337),Table_PayItems[[Search Key]:[Concentrated Name]],2,FALSE),"")</f>
        <v>Acer ginnala, clump form, 2 inch - $Ea</v>
      </c>
      <c r="N337" s="1" t="str">
        <f>IFERROR(VLOOKUP(ROWS($M$5:N337),$L$5:$M$7000,2,FALSE),"")</f>
        <v>Cable, Sec, 600V, 1, 2/C#0 - $Ft</v>
      </c>
      <c r="O337" s="1" t="str">
        <f>IFERROR(VLOOKUP(ROWS($O$5:O337),$K$5:$L$7000,2,FALSE),"")</f>
        <v/>
      </c>
    </row>
    <row r="338" spans="2:15" ht="15" customHeight="1" x14ac:dyDescent="0.25">
      <c r="B338" s="178" t="s">
        <v>12094</v>
      </c>
      <c r="C338" s="178" t="s">
        <v>88</v>
      </c>
      <c r="D338" s="178" t="s">
        <v>3934</v>
      </c>
      <c r="E338" s="178" t="s">
        <v>6993</v>
      </c>
      <c r="F338" s="178" t="s">
        <v>17</v>
      </c>
      <c r="G338" s="1">
        <f>IF(ISNUMBER(Pay_Item_Search_Text),IF(ISNUMBER(IF(FIND(Pay_Item_Search_Text,B338)=1,1, "FALSE")),MAX(G$4:$G337)+1,IF(ISNUMBER(Pay_Item_Search_Text),0,IF(ISNUMBER(SEARCH(Pay_Item_Search_Text,H338)),MAX(G$4:$G337)+1,0))),IF(ISNUMBER(Pay_Item_Search_Text),0,IF(ISNUMBER(SEARCH(Pay_Item_Search_Text,H338)),MAX(G$4:$G337)+1,0)))</f>
        <v>334</v>
      </c>
      <c r="H338" s="1" t="str">
        <f>IF(Table_PayItems[[#This Row],[Description]]="_","_ Unique Item - "&amp;Table_PayItems[[#This Row],[Item]]&amp;" - $"&amp;Table_PayItems[[#This Row],[Unit]],Table_PayItems[[#This Row],[Description]]&amp;" - $"&amp;Table_PayItems[[#This Row],[Unit]])</f>
        <v>Acer ginnala, clump form, 3 foot - $Ea</v>
      </c>
      <c r="I338" s="29" t="str">
        <f>IFERROR(VLOOKUP(ROWS($M$5:M338),Table_PayItems[[Search Key]:[Concentrated Name]],2,FALSE),"")</f>
        <v>Acer ginnala, clump form, 3 foot - $Ea</v>
      </c>
      <c r="J338" s="1"/>
      <c r="K338" s="1"/>
      <c r="L338" s="22">
        <f>IF(ISNUMBER(SEARCH(Pay_Item_Search_Text_2,M338)),MAX($L$4:L337)+1,0)</f>
        <v>0</v>
      </c>
      <c r="M338" s="1" t="str">
        <f>IFERROR(VLOOKUP(ROWS($M$5:M338),Table_PayItems[[Search Key]:[Concentrated Name]],2,FALSE),"")</f>
        <v>Acer ginnala, clump form, 3 foot - $Ea</v>
      </c>
      <c r="N338" s="1" t="str">
        <f>IFERROR(VLOOKUP(ROWS($M$5:N338),$L$5:$M$7000,2,FALSE),"")</f>
        <v>Cable, Sec, 600V, 1, 2/C#10 - $Ft</v>
      </c>
      <c r="O338" s="1" t="str">
        <f>IFERROR(VLOOKUP(ROWS($O$5:O338),$K$5:$L$7000,2,FALSE),"")</f>
        <v/>
      </c>
    </row>
    <row r="339" spans="2:15" ht="15" customHeight="1" x14ac:dyDescent="0.25">
      <c r="B339" s="178" t="s">
        <v>12095</v>
      </c>
      <c r="C339" s="178" t="s">
        <v>88</v>
      </c>
      <c r="D339" s="178" t="s">
        <v>3935</v>
      </c>
      <c r="E339" s="178" t="s">
        <v>6993</v>
      </c>
      <c r="F339" s="178" t="s">
        <v>17</v>
      </c>
      <c r="G339" s="1">
        <f>IF(ISNUMBER(Pay_Item_Search_Text),IF(ISNUMBER(IF(FIND(Pay_Item_Search_Text,B339)=1,1, "FALSE")),MAX(G$4:$G338)+1,IF(ISNUMBER(Pay_Item_Search_Text),0,IF(ISNUMBER(SEARCH(Pay_Item_Search_Text,H339)),MAX(G$4:$G338)+1,0))),IF(ISNUMBER(Pay_Item_Search_Text),0,IF(ISNUMBER(SEARCH(Pay_Item_Search_Text,H339)),MAX(G$4:$G338)+1,0)))</f>
        <v>335</v>
      </c>
      <c r="H339" s="1" t="str">
        <f>IF(Table_PayItems[[#This Row],[Description]]="_","_ Unique Item - "&amp;Table_PayItems[[#This Row],[Item]]&amp;" - $"&amp;Table_PayItems[[#This Row],[Unit]],Table_PayItems[[#This Row],[Description]]&amp;" - $"&amp;Table_PayItems[[#This Row],[Unit]])</f>
        <v>Acer ginnala, clump form, 4 foot - $Ea</v>
      </c>
      <c r="I339" s="29" t="str">
        <f>IFERROR(VLOOKUP(ROWS($M$5:M339),Table_PayItems[[Search Key]:[Concentrated Name]],2,FALSE),"")</f>
        <v>Acer ginnala, clump form, 4 foot - $Ea</v>
      </c>
      <c r="J339" s="1"/>
      <c r="K339" s="1"/>
      <c r="L339" s="22">
        <f>IF(ISNUMBER(SEARCH(Pay_Item_Search_Text_2,M339)),MAX($L$4:L338)+1,0)</f>
        <v>0</v>
      </c>
      <c r="M339" s="1" t="str">
        <f>IFERROR(VLOOKUP(ROWS($M$5:M339),Table_PayItems[[Search Key]:[Concentrated Name]],2,FALSE),"")</f>
        <v>Acer ginnala, clump form, 4 foot - $Ea</v>
      </c>
      <c r="N339" s="1" t="str">
        <f>IFERROR(VLOOKUP(ROWS($M$5:N339),$L$5:$M$7000,2,FALSE),"")</f>
        <v>Cable, Sec, 600V, 1, 2/C#2 - $Ft</v>
      </c>
      <c r="O339" s="1" t="str">
        <f>IFERROR(VLOOKUP(ROWS($O$5:O339),$K$5:$L$7000,2,FALSE),"")</f>
        <v/>
      </c>
    </row>
    <row r="340" spans="2:15" ht="15" customHeight="1" x14ac:dyDescent="0.25">
      <c r="B340" s="178" t="s">
        <v>12096</v>
      </c>
      <c r="C340" s="178" t="s">
        <v>88</v>
      </c>
      <c r="D340" s="178" t="s">
        <v>3936</v>
      </c>
      <c r="E340" s="178" t="s">
        <v>6993</v>
      </c>
      <c r="F340" s="178" t="s">
        <v>17</v>
      </c>
      <c r="G340" s="1">
        <f>IF(ISNUMBER(Pay_Item_Search_Text),IF(ISNUMBER(IF(FIND(Pay_Item_Search_Text,B340)=1,1, "FALSE")),MAX(G$4:$G339)+1,IF(ISNUMBER(Pay_Item_Search_Text),0,IF(ISNUMBER(SEARCH(Pay_Item_Search_Text,H340)),MAX(G$4:$G339)+1,0))),IF(ISNUMBER(Pay_Item_Search_Text),0,IF(ISNUMBER(SEARCH(Pay_Item_Search_Text,H340)),MAX(G$4:$G339)+1,0)))</f>
        <v>336</v>
      </c>
      <c r="H340" s="1" t="str">
        <f>IF(Table_PayItems[[#This Row],[Description]]="_","_ Unique Item - "&amp;Table_PayItems[[#This Row],[Item]]&amp;" - $"&amp;Table_PayItems[[#This Row],[Unit]],Table_PayItems[[#This Row],[Description]]&amp;" - $"&amp;Table_PayItems[[#This Row],[Unit]])</f>
        <v>Acer griseum, #10 cont. - $Ea</v>
      </c>
      <c r="I340" s="29" t="str">
        <f>IFERROR(VLOOKUP(ROWS($M$5:M340),Table_PayItems[[Search Key]:[Concentrated Name]],2,FALSE),"")</f>
        <v>Acer griseum, #10 cont. - $Ea</v>
      </c>
      <c r="J340" s="1"/>
      <c r="K340" s="1"/>
      <c r="L340" s="22">
        <f>IF(ISNUMBER(SEARCH(Pay_Item_Search_Text_2,M340)),MAX($L$4:L339)+1,0)</f>
        <v>317</v>
      </c>
      <c r="M340" s="1" t="str">
        <f>IFERROR(VLOOKUP(ROWS($M$5:M340),Table_PayItems[[Search Key]:[Concentrated Name]],2,FALSE),"")</f>
        <v>Acer griseum, #10 cont. - $Ea</v>
      </c>
      <c r="N340" s="1" t="str">
        <f>IFERROR(VLOOKUP(ROWS($M$5:N340),$L$5:$M$7000,2,FALSE),"")</f>
        <v>Cable, Sec, 600V, 1, 2/C#4 - $Ft</v>
      </c>
      <c r="O340" s="1" t="str">
        <f>IFERROR(VLOOKUP(ROWS($O$5:O340),$K$5:$L$7000,2,FALSE),"")</f>
        <v/>
      </c>
    </row>
    <row r="341" spans="2:15" ht="15" customHeight="1" x14ac:dyDescent="0.25">
      <c r="B341" s="178" t="s">
        <v>12097</v>
      </c>
      <c r="C341" s="178" t="s">
        <v>88</v>
      </c>
      <c r="D341" s="178" t="s">
        <v>3937</v>
      </c>
      <c r="E341" s="178" t="s">
        <v>6993</v>
      </c>
      <c r="F341" s="178" t="s">
        <v>17</v>
      </c>
      <c r="G341" s="1">
        <f>IF(ISNUMBER(Pay_Item_Search_Text),IF(ISNUMBER(IF(FIND(Pay_Item_Search_Text,B341)=1,1, "FALSE")),MAX(G$4:$G340)+1,IF(ISNUMBER(Pay_Item_Search_Text),0,IF(ISNUMBER(SEARCH(Pay_Item_Search_Text,H341)),MAX(G$4:$G340)+1,0))),IF(ISNUMBER(Pay_Item_Search_Text),0,IF(ISNUMBER(SEARCH(Pay_Item_Search_Text,H341)),MAX(G$4:$G340)+1,0)))</f>
        <v>337</v>
      </c>
      <c r="H341" s="1" t="str">
        <f>IF(Table_PayItems[[#This Row],[Description]]="_","_ Unique Item - "&amp;Table_PayItems[[#This Row],[Item]]&amp;" - $"&amp;Table_PayItems[[#This Row],[Unit]],Table_PayItems[[#This Row],[Description]]&amp;" - $"&amp;Table_PayItems[[#This Row],[Unit]])</f>
        <v>Acer griseum, #15 cont. - $Ea</v>
      </c>
      <c r="I341" s="29" t="str">
        <f>IFERROR(VLOOKUP(ROWS($M$5:M341),Table_PayItems[[Search Key]:[Concentrated Name]],2,FALSE),"")</f>
        <v>Acer griseum, #15 cont. - $Ea</v>
      </c>
      <c r="J341" s="1"/>
      <c r="K341" s="1"/>
      <c r="L341" s="22">
        <f>IF(ISNUMBER(SEARCH(Pay_Item_Search_Text_2,M341)),MAX($L$4:L340)+1,0)</f>
        <v>0</v>
      </c>
      <c r="M341" s="1" t="str">
        <f>IFERROR(VLOOKUP(ROWS($M$5:M341),Table_PayItems[[Search Key]:[Concentrated Name]],2,FALSE),"")</f>
        <v>Acer griseum, #15 cont. - $Ea</v>
      </c>
      <c r="N341" s="1" t="str">
        <f>IFERROR(VLOOKUP(ROWS($M$5:N341),$L$5:$M$7000,2,FALSE),"")</f>
        <v>Cable, Sec, 600V, 1, 2/C#6 - $Ft</v>
      </c>
      <c r="O341" s="1" t="str">
        <f>IFERROR(VLOOKUP(ROWS($O$5:O341),$K$5:$L$7000,2,FALSE),"")</f>
        <v/>
      </c>
    </row>
    <row r="342" spans="2:15" ht="15" customHeight="1" x14ac:dyDescent="0.25">
      <c r="B342" s="178" t="s">
        <v>12098</v>
      </c>
      <c r="C342" s="178" t="s">
        <v>88</v>
      </c>
      <c r="D342" s="178" t="s">
        <v>3938</v>
      </c>
      <c r="E342" s="178" t="s">
        <v>6993</v>
      </c>
      <c r="F342" s="178" t="s">
        <v>17</v>
      </c>
      <c r="G342" s="1">
        <f>IF(ISNUMBER(Pay_Item_Search_Text),IF(ISNUMBER(IF(FIND(Pay_Item_Search_Text,B342)=1,1, "FALSE")),MAX(G$4:$G341)+1,IF(ISNUMBER(Pay_Item_Search_Text),0,IF(ISNUMBER(SEARCH(Pay_Item_Search_Text,H342)),MAX(G$4:$G341)+1,0))),IF(ISNUMBER(Pay_Item_Search_Text),0,IF(ISNUMBER(SEARCH(Pay_Item_Search_Text,H342)),MAX(G$4:$G341)+1,0)))</f>
        <v>338</v>
      </c>
      <c r="H342" s="1" t="str">
        <f>IF(Table_PayItems[[#This Row],[Description]]="_","_ Unique Item - "&amp;Table_PayItems[[#This Row],[Item]]&amp;" - $"&amp;Table_PayItems[[#This Row],[Unit]],Table_PayItems[[#This Row],[Description]]&amp;" - $"&amp;Table_PayItems[[#This Row],[Unit]])</f>
        <v>Acer griseum, 1 1/2 inch - $Ea</v>
      </c>
      <c r="I342" s="29" t="str">
        <f>IFERROR(VLOOKUP(ROWS($M$5:M342),Table_PayItems[[Search Key]:[Concentrated Name]],2,FALSE),"")</f>
        <v>Acer griseum, 1 1/2 inch - $Ea</v>
      </c>
      <c r="J342" s="1"/>
      <c r="K342" s="1"/>
      <c r="L342" s="22">
        <f>IF(ISNUMBER(SEARCH(Pay_Item_Search_Text_2,M342)),MAX($L$4:L341)+1,0)</f>
        <v>0</v>
      </c>
      <c r="M342" s="1" t="str">
        <f>IFERROR(VLOOKUP(ROWS($M$5:M342),Table_PayItems[[Search Key]:[Concentrated Name]],2,FALSE),"")</f>
        <v>Acer griseum, 1 1/2 inch - $Ea</v>
      </c>
      <c r="N342" s="1" t="str">
        <f>IFERROR(VLOOKUP(ROWS($M$5:N342),$L$5:$M$7000,2,FALSE),"")</f>
        <v>Cable, Sec, 600V, 1, 3/C#0 - $Ft</v>
      </c>
      <c r="O342" s="1" t="str">
        <f>IFERROR(VLOOKUP(ROWS($O$5:O342),$K$5:$L$7000,2,FALSE),"")</f>
        <v/>
      </c>
    </row>
    <row r="343" spans="2:15" ht="15" customHeight="1" x14ac:dyDescent="0.25">
      <c r="B343" s="178" t="s">
        <v>12099</v>
      </c>
      <c r="C343" s="178" t="s">
        <v>88</v>
      </c>
      <c r="D343" s="178" t="s">
        <v>3939</v>
      </c>
      <c r="E343" s="178" t="s">
        <v>6993</v>
      </c>
      <c r="F343" s="178" t="s">
        <v>17</v>
      </c>
      <c r="G343" s="1">
        <f>IF(ISNUMBER(Pay_Item_Search_Text),IF(ISNUMBER(IF(FIND(Pay_Item_Search_Text,B343)=1,1, "FALSE")),MAX(G$4:$G342)+1,IF(ISNUMBER(Pay_Item_Search_Text),0,IF(ISNUMBER(SEARCH(Pay_Item_Search_Text,H343)),MAX(G$4:$G342)+1,0))),IF(ISNUMBER(Pay_Item_Search_Text),0,IF(ISNUMBER(SEARCH(Pay_Item_Search_Text,H343)),MAX(G$4:$G342)+1,0)))</f>
        <v>339</v>
      </c>
      <c r="H343" s="1" t="str">
        <f>IF(Table_PayItems[[#This Row],[Description]]="_","_ Unique Item - "&amp;Table_PayItems[[#This Row],[Item]]&amp;" - $"&amp;Table_PayItems[[#This Row],[Unit]],Table_PayItems[[#This Row],[Description]]&amp;" - $"&amp;Table_PayItems[[#This Row],[Unit]])</f>
        <v>Acer griseum, 1 3/4 inch - $Ea</v>
      </c>
      <c r="I343" s="29" t="str">
        <f>IFERROR(VLOOKUP(ROWS($M$5:M343),Table_PayItems[[Search Key]:[Concentrated Name]],2,FALSE),"")</f>
        <v>Acer griseum, 1 3/4 inch - $Ea</v>
      </c>
      <c r="J343" s="1"/>
      <c r="K343" s="1"/>
      <c r="L343" s="22">
        <f>IF(ISNUMBER(SEARCH(Pay_Item_Search_Text_2,M343)),MAX($L$4:L342)+1,0)</f>
        <v>0</v>
      </c>
      <c r="M343" s="1" t="str">
        <f>IFERROR(VLOOKUP(ROWS($M$5:M343),Table_PayItems[[Search Key]:[Concentrated Name]],2,FALSE),"")</f>
        <v>Acer griseum, 1 3/4 inch - $Ea</v>
      </c>
      <c r="N343" s="1" t="str">
        <f>IFERROR(VLOOKUP(ROWS($M$5:N343),$L$5:$M$7000,2,FALSE),"")</f>
        <v>Cable, Sec, 600V, 1, 3/C#2 - $Ft</v>
      </c>
      <c r="O343" s="1" t="str">
        <f>IFERROR(VLOOKUP(ROWS($O$5:O343),$K$5:$L$7000,2,FALSE),"")</f>
        <v/>
      </c>
    </row>
    <row r="344" spans="2:15" ht="15" customHeight="1" x14ac:dyDescent="0.25">
      <c r="B344" s="178" t="s">
        <v>12100</v>
      </c>
      <c r="C344" s="178" t="s">
        <v>88</v>
      </c>
      <c r="D344" s="178" t="s">
        <v>3940</v>
      </c>
      <c r="E344" s="178" t="s">
        <v>6993</v>
      </c>
      <c r="F344" s="178" t="s">
        <v>17</v>
      </c>
      <c r="G344" s="1">
        <f>IF(ISNUMBER(Pay_Item_Search_Text),IF(ISNUMBER(IF(FIND(Pay_Item_Search_Text,B344)=1,1, "FALSE")),MAX(G$4:$G343)+1,IF(ISNUMBER(Pay_Item_Search_Text),0,IF(ISNUMBER(SEARCH(Pay_Item_Search_Text,H344)),MAX(G$4:$G343)+1,0))),IF(ISNUMBER(Pay_Item_Search_Text),0,IF(ISNUMBER(SEARCH(Pay_Item_Search_Text,H344)),MAX(G$4:$G343)+1,0)))</f>
        <v>340</v>
      </c>
      <c r="H344" s="1" t="str">
        <f>IF(Table_PayItems[[#This Row],[Description]]="_","_ Unique Item - "&amp;Table_PayItems[[#This Row],[Item]]&amp;" - $"&amp;Table_PayItems[[#This Row],[Unit]],Table_PayItems[[#This Row],[Description]]&amp;" - $"&amp;Table_PayItems[[#This Row],[Unit]])</f>
        <v>Acer griseum, 2 inch - $Ea</v>
      </c>
      <c r="I344" s="29" t="str">
        <f>IFERROR(VLOOKUP(ROWS($M$5:M344),Table_PayItems[[Search Key]:[Concentrated Name]],2,FALSE),"")</f>
        <v>Acer griseum, 2 inch - $Ea</v>
      </c>
      <c r="J344" s="1"/>
      <c r="K344" s="1"/>
      <c r="L344" s="22">
        <f>IF(ISNUMBER(SEARCH(Pay_Item_Search_Text_2,M344)),MAX($L$4:L343)+1,0)</f>
        <v>0</v>
      </c>
      <c r="M344" s="1" t="str">
        <f>IFERROR(VLOOKUP(ROWS($M$5:M344),Table_PayItems[[Search Key]:[Concentrated Name]],2,FALSE),"")</f>
        <v>Acer griseum, 2 inch - $Ea</v>
      </c>
      <c r="N344" s="1" t="str">
        <f>IFERROR(VLOOKUP(ROWS($M$5:N344),$L$5:$M$7000,2,FALSE),"")</f>
        <v>Cable, Sec, 600V, 1, 3/C#4 - $Ft</v>
      </c>
      <c r="O344" s="1" t="str">
        <f>IFERROR(VLOOKUP(ROWS($O$5:O344),$K$5:$L$7000,2,FALSE),"")</f>
        <v/>
      </c>
    </row>
    <row r="345" spans="2:15" ht="15" customHeight="1" x14ac:dyDescent="0.25">
      <c r="B345" s="178" t="s">
        <v>12101</v>
      </c>
      <c r="C345" s="178" t="s">
        <v>88</v>
      </c>
      <c r="D345" s="178" t="s">
        <v>3941</v>
      </c>
      <c r="E345" s="178" t="s">
        <v>6993</v>
      </c>
      <c r="F345" s="178" t="s">
        <v>17</v>
      </c>
      <c r="G345" s="1">
        <f>IF(ISNUMBER(Pay_Item_Search_Text),IF(ISNUMBER(IF(FIND(Pay_Item_Search_Text,B345)=1,1, "FALSE")),MAX(G$4:$G344)+1,IF(ISNUMBER(Pay_Item_Search_Text),0,IF(ISNUMBER(SEARCH(Pay_Item_Search_Text,H345)),MAX(G$4:$G344)+1,0))),IF(ISNUMBER(Pay_Item_Search_Text),0,IF(ISNUMBER(SEARCH(Pay_Item_Search_Text,H345)),MAX(G$4:$G344)+1,0)))</f>
        <v>341</v>
      </c>
      <c r="H345" s="1" t="str">
        <f>IF(Table_PayItems[[#This Row],[Description]]="_","_ Unique Item - "&amp;Table_PayItems[[#This Row],[Item]]&amp;" - $"&amp;Table_PayItems[[#This Row],[Unit]],Table_PayItems[[#This Row],[Description]]&amp;" - $"&amp;Table_PayItems[[#This Row],[Unit]])</f>
        <v>Acer nigrum, 1 1/2 inch - $Ea</v>
      </c>
      <c r="I345" s="29" t="str">
        <f>IFERROR(VLOOKUP(ROWS($M$5:M345),Table_PayItems[[Search Key]:[Concentrated Name]],2,FALSE),"")</f>
        <v>Acer nigrum, 1 1/2 inch - $Ea</v>
      </c>
      <c r="J345" s="1"/>
      <c r="K345" s="1"/>
      <c r="L345" s="22">
        <f>IF(ISNUMBER(SEARCH(Pay_Item_Search_Text_2,M345)),MAX($L$4:L344)+1,0)</f>
        <v>0</v>
      </c>
      <c r="M345" s="1" t="str">
        <f>IFERROR(VLOOKUP(ROWS($M$5:M345),Table_PayItems[[Search Key]:[Concentrated Name]],2,FALSE),"")</f>
        <v>Acer nigrum, 1 1/2 inch - $Ea</v>
      </c>
      <c r="N345" s="1" t="str">
        <f>IFERROR(VLOOKUP(ROWS($M$5:N345),$L$5:$M$7000,2,FALSE),"")</f>
        <v>Cable, Sec, 600V, 1, 3/C#6 - $Ft</v>
      </c>
      <c r="O345" s="1" t="str">
        <f>IFERROR(VLOOKUP(ROWS($O$5:O345),$K$5:$L$7000,2,FALSE),"")</f>
        <v/>
      </c>
    </row>
    <row r="346" spans="2:15" ht="15" customHeight="1" x14ac:dyDescent="0.25">
      <c r="B346" s="178" t="s">
        <v>12102</v>
      </c>
      <c r="C346" s="178" t="s">
        <v>88</v>
      </c>
      <c r="D346" s="178" t="s">
        <v>3942</v>
      </c>
      <c r="E346" s="178" t="s">
        <v>17</v>
      </c>
      <c r="F346" s="178" t="s">
        <v>17</v>
      </c>
      <c r="G346" s="1">
        <f>IF(ISNUMBER(Pay_Item_Search_Text),IF(ISNUMBER(IF(FIND(Pay_Item_Search_Text,B346)=1,1, "FALSE")),MAX(G$4:$G345)+1,IF(ISNUMBER(Pay_Item_Search_Text),0,IF(ISNUMBER(SEARCH(Pay_Item_Search_Text,H346)),MAX(G$4:$G345)+1,0))),IF(ISNUMBER(Pay_Item_Search_Text),0,IF(ISNUMBER(SEARCH(Pay_Item_Search_Text,H346)),MAX(G$4:$G345)+1,0)))</f>
        <v>342</v>
      </c>
      <c r="H346" s="1" t="str">
        <f>IF(Table_PayItems[[#This Row],[Description]]="_","_ Unique Item - "&amp;Table_PayItems[[#This Row],[Item]]&amp;" - $"&amp;Table_PayItems[[#This Row],[Unit]],Table_PayItems[[#This Row],[Description]]&amp;" - $"&amp;Table_PayItems[[#This Row],[Unit]])</f>
        <v>Acer nigrum, 1 3/4 inch - $Ea</v>
      </c>
      <c r="I346" s="29" t="str">
        <f>IFERROR(VLOOKUP(ROWS($M$5:M346),Table_PayItems[[Search Key]:[Concentrated Name]],2,FALSE),"")</f>
        <v>Acer nigrum, 1 3/4 inch - $Ea</v>
      </c>
      <c r="J346" s="1"/>
      <c r="K346" s="1"/>
      <c r="L346" s="22">
        <f>IF(ISNUMBER(SEARCH(Pay_Item_Search_Text_2,M346)),MAX($L$4:L345)+1,0)</f>
        <v>0</v>
      </c>
      <c r="M346" s="1" t="str">
        <f>IFERROR(VLOOKUP(ROWS($M$5:M346),Table_PayItems[[Search Key]:[Concentrated Name]],2,FALSE),"")</f>
        <v>Acer nigrum, 1 3/4 inch - $Ea</v>
      </c>
      <c r="N346" s="1" t="str">
        <f>IFERROR(VLOOKUP(ROWS($M$5:N346),$L$5:$M$7000,2,FALSE),"")</f>
        <v>Cable, Sec, 600V, 2, 1/C#0 - $Ft</v>
      </c>
      <c r="O346" s="1" t="str">
        <f>IFERROR(VLOOKUP(ROWS($O$5:O346),$K$5:$L$7000,2,FALSE),"")</f>
        <v/>
      </c>
    </row>
    <row r="347" spans="2:15" ht="15" customHeight="1" x14ac:dyDescent="0.25">
      <c r="B347" s="178" t="s">
        <v>12103</v>
      </c>
      <c r="C347" s="178" t="s">
        <v>88</v>
      </c>
      <c r="D347" s="178" t="s">
        <v>3943</v>
      </c>
      <c r="E347" s="178" t="s">
        <v>17</v>
      </c>
      <c r="F347" s="178" t="s">
        <v>17</v>
      </c>
      <c r="G347" s="1">
        <f>IF(ISNUMBER(Pay_Item_Search_Text),IF(ISNUMBER(IF(FIND(Pay_Item_Search_Text,B347)=1,1, "FALSE")),MAX(G$4:$G346)+1,IF(ISNUMBER(Pay_Item_Search_Text),0,IF(ISNUMBER(SEARCH(Pay_Item_Search_Text,H347)),MAX(G$4:$G346)+1,0))),IF(ISNUMBER(Pay_Item_Search_Text),0,IF(ISNUMBER(SEARCH(Pay_Item_Search_Text,H347)),MAX(G$4:$G346)+1,0)))</f>
        <v>343</v>
      </c>
      <c r="H347" s="1" t="str">
        <f>IF(Table_PayItems[[#This Row],[Description]]="_","_ Unique Item - "&amp;Table_PayItems[[#This Row],[Item]]&amp;" - $"&amp;Table_PayItems[[#This Row],[Unit]],Table_PayItems[[#This Row],[Description]]&amp;" - $"&amp;Table_PayItems[[#This Row],[Unit]])</f>
        <v>Acer nigrum, 2 inch - $Ea</v>
      </c>
      <c r="I347" s="29" t="str">
        <f>IFERROR(VLOOKUP(ROWS($M$5:M347),Table_PayItems[[Search Key]:[Concentrated Name]],2,FALSE),"")</f>
        <v>Acer nigrum, 2 inch - $Ea</v>
      </c>
      <c r="J347" s="1"/>
      <c r="K347" s="1"/>
      <c r="L347" s="22">
        <f>IF(ISNUMBER(SEARCH(Pay_Item_Search_Text_2,M347)),MAX($L$4:L346)+1,0)</f>
        <v>0</v>
      </c>
      <c r="M347" s="1" t="str">
        <f>IFERROR(VLOOKUP(ROWS($M$5:M347),Table_PayItems[[Search Key]:[Concentrated Name]],2,FALSE),"")</f>
        <v>Acer nigrum, 2 inch - $Ea</v>
      </c>
      <c r="N347" s="1" t="str">
        <f>IFERROR(VLOOKUP(ROWS($M$5:N347),$L$5:$M$7000,2,FALSE),"")</f>
        <v>Cable, Sec, 600V, 2, 1/C#2 - $Ft</v>
      </c>
      <c r="O347" s="1" t="str">
        <f>IFERROR(VLOOKUP(ROWS($O$5:O347),$K$5:$L$7000,2,FALSE),"")</f>
        <v/>
      </c>
    </row>
    <row r="348" spans="2:15" ht="15" customHeight="1" x14ac:dyDescent="0.25">
      <c r="B348" s="178" t="s">
        <v>12104</v>
      </c>
      <c r="C348" s="178" t="s">
        <v>88</v>
      </c>
      <c r="D348" s="178" t="s">
        <v>6994</v>
      </c>
      <c r="E348" s="178" t="s">
        <v>6993</v>
      </c>
      <c r="F348" s="178" t="s">
        <v>17</v>
      </c>
      <c r="G348" s="1">
        <f>IF(ISNUMBER(Pay_Item_Search_Text),IF(ISNUMBER(IF(FIND(Pay_Item_Search_Text,B348)=1,1, "FALSE")),MAX(G$4:$G347)+1,IF(ISNUMBER(Pay_Item_Search_Text),0,IF(ISNUMBER(SEARCH(Pay_Item_Search_Text,H348)),MAX(G$4:$G347)+1,0))),IF(ISNUMBER(Pay_Item_Search_Text),0,IF(ISNUMBER(SEARCH(Pay_Item_Search_Text,H348)),MAX(G$4:$G347)+1,0)))</f>
        <v>344</v>
      </c>
      <c r="H348" s="1" t="str">
        <f>IF(Table_PayItems[[#This Row],[Description]]="_","_ Unique Item - "&amp;Table_PayItems[[#This Row],[Item]]&amp;" - $"&amp;Table_PayItems[[#This Row],[Unit]],Table_PayItems[[#This Row],[Description]]&amp;" - $"&amp;Table_PayItems[[#This Row],[Unit]])</f>
        <v>Acer platanoides Cleveland, 1 1/2 inch - $Ea</v>
      </c>
      <c r="I348" s="29" t="str">
        <f>IFERROR(VLOOKUP(ROWS($M$5:M348),Table_PayItems[[Search Key]:[Concentrated Name]],2,FALSE),"")</f>
        <v>Acer platanoides Cleveland, 1 1/2 inch - $Ea</v>
      </c>
      <c r="J348" s="1"/>
      <c r="K348" s="1"/>
      <c r="L348" s="22">
        <f>IF(ISNUMBER(SEARCH(Pay_Item_Search_Text_2,M348)),MAX($L$4:L347)+1,0)</f>
        <v>0</v>
      </c>
      <c r="M348" s="1" t="str">
        <f>IFERROR(VLOOKUP(ROWS($M$5:M348),Table_PayItems[[Search Key]:[Concentrated Name]],2,FALSE),"")</f>
        <v>Acer platanoides Cleveland, 1 1/2 inch - $Ea</v>
      </c>
      <c r="N348" s="1" t="str">
        <f>IFERROR(VLOOKUP(ROWS($M$5:N348),$L$5:$M$7000,2,FALSE),"")</f>
        <v>Cable, Sec, 600V, 2, 1/C#4 - $Ft</v>
      </c>
      <c r="O348" s="1" t="str">
        <f>IFERROR(VLOOKUP(ROWS($O$5:O348),$K$5:$L$7000,2,FALSE),"")</f>
        <v/>
      </c>
    </row>
    <row r="349" spans="2:15" ht="15" customHeight="1" x14ac:dyDescent="0.25">
      <c r="B349" s="178" t="s">
        <v>12105</v>
      </c>
      <c r="C349" s="178" t="s">
        <v>88</v>
      </c>
      <c r="D349" s="178" t="s">
        <v>6995</v>
      </c>
      <c r="E349" s="178" t="s">
        <v>6993</v>
      </c>
      <c r="F349" s="178" t="s">
        <v>17</v>
      </c>
      <c r="G349" s="1">
        <f>IF(ISNUMBER(Pay_Item_Search_Text),IF(ISNUMBER(IF(FIND(Pay_Item_Search_Text,B349)=1,1, "FALSE")),MAX(G$4:$G348)+1,IF(ISNUMBER(Pay_Item_Search_Text),0,IF(ISNUMBER(SEARCH(Pay_Item_Search_Text,H349)),MAX(G$4:$G348)+1,0))),IF(ISNUMBER(Pay_Item_Search_Text),0,IF(ISNUMBER(SEARCH(Pay_Item_Search_Text,H349)),MAX(G$4:$G348)+1,0)))</f>
        <v>345</v>
      </c>
      <c r="H349" s="1" t="str">
        <f>IF(Table_PayItems[[#This Row],[Description]]="_","_ Unique Item - "&amp;Table_PayItems[[#This Row],[Item]]&amp;" - $"&amp;Table_PayItems[[#This Row],[Unit]],Table_PayItems[[#This Row],[Description]]&amp;" - $"&amp;Table_PayItems[[#This Row],[Unit]])</f>
        <v>Acer platanoides Cleveland, 1 3/4 inch - $Ea</v>
      </c>
      <c r="I349" s="29" t="str">
        <f>IFERROR(VLOOKUP(ROWS($M$5:M349),Table_PayItems[[Search Key]:[Concentrated Name]],2,FALSE),"")</f>
        <v>Acer platanoides Cleveland, 1 3/4 inch - $Ea</v>
      </c>
      <c r="J349" s="1"/>
      <c r="K349" s="1"/>
      <c r="L349" s="22">
        <f>IF(ISNUMBER(SEARCH(Pay_Item_Search_Text_2,M349)),MAX($L$4:L348)+1,0)</f>
        <v>0</v>
      </c>
      <c r="M349" s="1" t="str">
        <f>IFERROR(VLOOKUP(ROWS($M$5:M349),Table_PayItems[[Search Key]:[Concentrated Name]],2,FALSE),"")</f>
        <v>Acer platanoides Cleveland, 1 3/4 inch - $Ea</v>
      </c>
      <c r="N349" s="1" t="str">
        <f>IFERROR(VLOOKUP(ROWS($M$5:N349),$L$5:$M$7000,2,FALSE),"")</f>
        <v>Cable, Sec, 600V, 2, 1/C#6 - $Ft</v>
      </c>
      <c r="O349" s="1" t="str">
        <f>IFERROR(VLOOKUP(ROWS($O$5:O349),$K$5:$L$7000,2,FALSE),"")</f>
        <v/>
      </c>
    </row>
    <row r="350" spans="2:15" ht="15" customHeight="1" x14ac:dyDescent="0.25">
      <c r="B350" s="178" t="s">
        <v>12106</v>
      </c>
      <c r="C350" s="178" t="s">
        <v>88</v>
      </c>
      <c r="D350" s="178" t="s">
        <v>6996</v>
      </c>
      <c r="E350" s="178" t="s">
        <v>6993</v>
      </c>
      <c r="F350" s="178" t="s">
        <v>17</v>
      </c>
      <c r="G350" s="1">
        <f>IF(ISNUMBER(Pay_Item_Search_Text),IF(ISNUMBER(IF(FIND(Pay_Item_Search_Text,B350)=1,1, "FALSE")),MAX(G$4:$G349)+1,IF(ISNUMBER(Pay_Item_Search_Text),0,IF(ISNUMBER(SEARCH(Pay_Item_Search_Text,H350)),MAX(G$4:$G349)+1,0))),IF(ISNUMBER(Pay_Item_Search_Text),0,IF(ISNUMBER(SEARCH(Pay_Item_Search_Text,H350)),MAX(G$4:$G349)+1,0)))</f>
        <v>346</v>
      </c>
      <c r="H350" s="1" t="str">
        <f>IF(Table_PayItems[[#This Row],[Description]]="_","_ Unique Item - "&amp;Table_PayItems[[#This Row],[Item]]&amp;" - $"&amp;Table_PayItems[[#This Row],[Unit]],Table_PayItems[[#This Row],[Description]]&amp;" - $"&amp;Table_PayItems[[#This Row],[Unit]])</f>
        <v>Acer platanoides Cleveland, 2 inch - $Ea</v>
      </c>
      <c r="I350" s="29" t="str">
        <f>IFERROR(VLOOKUP(ROWS($M$5:M350),Table_PayItems[[Search Key]:[Concentrated Name]],2,FALSE),"")</f>
        <v>Acer platanoides Cleveland, 2 inch - $Ea</v>
      </c>
      <c r="J350" s="1"/>
      <c r="K350" s="1"/>
      <c r="L350" s="22">
        <f>IF(ISNUMBER(SEARCH(Pay_Item_Search_Text_2,M350)),MAX($L$4:L349)+1,0)</f>
        <v>0</v>
      </c>
      <c r="M350" s="1" t="str">
        <f>IFERROR(VLOOKUP(ROWS($M$5:M350),Table_PayItems[[Search Key]:[Concentrated Name]],2,FALSE),"")</f>
        <v>Acer platanoides Cleveland, 2 inch - $Ea</v>
      </c>
      <c r="N350" s="1" t="str">
        <f>IFERROR(VLOOKUP(ROWS($M$5:N350),$L$5:$M$7000,2,FALSE),"")</f>
        <v>Cable, Sec, 600V, 3, 1/C#0 - $Ft</v>
      </c>
      <c r="O350" s="1" t="str">
        <f>IFERROR(VLOOKUP(ROWS($O$5:O350),$K$5:$L$7000,2,FALSE),"")</f>
        <v/>
      </c>
    </row>
    <row r="351" spans="2:15" ht="15" customHeight="1" x14ac:dyDescent="0.25">
      <c r="B351" s="178" t="s">
        <v>12107</v>
      </c>
      <c r="C351" s="178" t="s">
        <v>88</v>
      </c>
      <c r="D351" s="178" t="s">
        <v>6997</v>
      </c>
      <c r="E351" s="178" t="s">
        <v>6993</v>
      </c>
      <c r="F351" s="178" t="s">
        <v>17</v>
      </c>
      <c r="G351" s="1">
        <f>IF(ISNUMBER(Pay_Item_Search_Text),IF(ISNUMBER(IF(FIND(Pay_Item_Search_Text,B351)=1,1, "FALSE")),MAX(G$4:$G350)+1,IF(ISNUMBER(Pay_Item_Search_Text),0,IF(ISNUMBER(SEARCH(Pay_Item_Search_Text,H351)),MAX(G$4:$G350)+1,0))),IF(ISNUMBER(Pay_Item_Search_Text),0,IF(ISNUMBER(SEARCH(Pay_Item_Search_Text,H351)),MAX(G$4:$G350)+1,0)))</f>
        <v>347</v>
      </c>
      <c r="H351" s="1" t="str">
        <f>IF(Table_PayItems[[#This Row],[Description]]="_","_ Unique Item - "&amp;Table_PayItems[[#This Row],[Item]]&amp;" - $"&amp;Table_PayItems[[#This Row],[Unit]],Table_PayItems[[#This Row],[Description]]&amp;" - $"&amp;Table_PayItems[[#This Row],[Unit]])</f>
        <v>Acer platanoides Columnare, 1 1/2 inch - $Ea</v>
      </c>
      <c r="I351" s="29" t="str">
        <f>IFERROR(VLOOKUP(ROWS($M$5:M351),Table_PayItems[[Search Key]:[Concentrated Name]],2,FALSE),"")</f>
        <v>Acer platanoides Columnare, 1 1/2 inch - $Ea</v>
      </c>
      <c r="J351" s="1"/>
      <c r="K351" s="1"/>
      <c r="L351" s="22">
        <f>IF(ISNUMBER(SEARCH(Pay_Item_Search_Text_2,M351)),MAX($L$4:L350)+1,0)</f>
        <v>0</v>
      </c>
      <c r="M351" s="1" t="str">
        <f>IFERROR(VLOOKUP(ROWS($M$5:M351),Table_PayItems[[Search Key]:[Concentrated Name]],2,FALSE),"")</f>
        <v>Acer platanoides Columnare, 1 1/2 inch - $Ea</v>
      </c>
      <c r="N351" s="1" t="str">
        <f>IFERROR(VLOOKUP(ROWS($M$5:N351),$L$5:$M$7000,2,FALSE),"")</f>
        <v>Cable, Sec, 600V, 3, 1/C#2 - $Ft</v>
      </c>
      <c r="O351" s="1" t="str">
        <f>IFERROR(VLOOKUP(ROWS($O$5:O351),$K$5:$L$7000,2,FALSE),"")</f>
        <v/>
      </c>
    </row>
    <row r="352" spans="2:15" ht="15" customHeight="1" x14ac:dyDescent="0.25">
      <c r="B352" s="178" t="s">
        <v>12108</v>
      </c>
      <c r="C352" s="178" t="s">
        <v>88</v>
      </c>
      <c r="D352" s="178" t="s">
        <v>6998</v>
      </c>
      <c r="E352" s="178" t="s">
        <v>6993</v>
      </c>
      <c r="F352" s="178" t="s">
        <v>17</v>
      </c>
      <c r="G352" s="1">
        <f>IF(ISNUMBER(Pay_Item_Search_Text),IF(ISNUMBER(IF(FIND(Pay_Item_Search_Text,B352)=1,1, "FALSE")),MAX(G$4:$G351)+1,IF(ISNUMBER(Pay_Item_Search_Text),0,IF(ISNUMBER(SEARCH(Pay_Item_Search_Text,H352)),MAX(G$4:$G351)+1,0))),IF(ISNUMBER(Pay_Item_Search_Text),0,IF(ISNUMBER(SEARCH(Pay_Item_Search_Text,H352)),MAX(G$4:$G351)+1,0)))</f>
        <v>348</v>
      </c>
      <c r="H352" s="1" t="str">
        <f>IF(Table_PayItems[[#This Row],[Description]]="_","_ Unique Item - "&amp;Table_PayItems[[#This Row],[Item]]&amp;" - $"&amp;Table_PayItems[[#This Row],[Unit]],Table_PayItems[[#This Row],[Description]]&amp;" - $"&amp;Table_PayItems[[#This Row],[Unit]])</f>
        <v>Acer platanoides Columnare, 1 3/4 inch - $Ea</v>
      </c>
      <c r="I352" s="29" t="str">
        <f>IFERROR(VLOOKUP(ROWS($M$5:M352),Table_PayItems[[Search Key]:[Concentrated Name]],2,FALSE),"")</f>
        <v>Acer platanoides Columnare, 1 3/4 inch - $Ea</v>
      </c>
      <c r="J352" s="1"/>
      <c r="K352" s="1"/>
      <c r="L352" s="22">
        <f>IF(ISNUMBER(SEARCH(Pay_Item_Search_Text_2,M352)),MAX($L$4:L351)+1,0)</f>
        <v>0</v>
      </c>
      <c r="M352" s="1" t="str">
        <f>IFERROR(VLOOKUP(ROWS($M$5:M352),Table_PayItems[[Search Key]:[Concentrated Name]],2,FALSE),"")</f>
        <v>Acer platanoides Columnare, 1 3/4 inch - $Ea</v>
      </c>
      <c r="N352" s="1" t="str">
        <f>IFERROR(VLOOKUP(ROWS($M$5:N352),$L$5:$M$7000,2,FALSE),"")</f>
        <v>Cable, Sec, 600V, 3, 1/C#4 - $Ft</v>
      </c>
      <c r="O352" s="1" t="str">
        <f>IFERROR(VLOOKUP(ROWS($O$5:O352),$K$5:$L$7000,2,FALSE),"")</f>
        <v/>
      </c>
    </row>
    <row r="353" spans="2:15" ht="15" customHeight="1" x14ac:dyDescent="0.25">
      <c r="B353" s="178" t="s">
        <v>12109</v>
      </c>
      <c r="C353" s="178" t="s">
        <v>88</v>
      </c>
      <c r="D353" s="178" t="s">
        <v>6999</v>
      </c>
      <c r="E353" s="178" t="s">
        <v>6993</v>
      </c>
      <c r="F353" s="178" t="s">
        <v>17</v>
      </c>
      <c r="G353" s="1">
        <f>IF(ISNUMBER(Pay_Item_Search_Text),IF(ISNUMBER(IF(FIND(Pay_Item_Search_Text,B353)=1,1, "FALSE")),MAX(G$4:$G352)+1,IF(ISNUMBER(Pay_Item_Search_Text),0,IF(ISNUMBER(SEARCH(Pay_Item_Search_Text,H353)),MAX(G$4:$G352)+1,0))),IF(ISNUMBER(Pay_Item_Search_Text),0,IF(ISNUMBER(SEARCH(Pay_Item_Search_Text,H353)),MAX(G$4:$G352)+1,0)))</f>
        <v>349</v>
      </c>
      <c r="H353" s="1" t="str">
        <f>IF(Table_PayItems[[#This Row],[Description]]="_","_ Unique Item - "&amp;Table_PayItems[[#This Row],[Item]]&amp;" - $"&amp;Table_PayItems[[#This Row],[Unit]],Table_PayItems[[#This Row],[Description]]&amp;" - $"&amp;Table_PayItems[[#This Row],[Unit]])</f>
        <v>Acer platanoides Columnare, 2 inch - $Ea</v>
      </c>
      <c r="I353" s="29" t="str">
        <f>IFERROR(VLOOKUP(ROWS($M$5:M353),Table_PayItems[[Search Key]:[Concentrated Name]],2,FALSE),"")</f>
        <v>Acer platanoides Columnare, 2 inch - $Ea</v>
      </c>
      <c r="J353" s="1"/>
      <c r="K353" s="1"/>
      <c r="L353" s="22">
        <f>IF(ISNUMBER(SEARCH(Pay_Item_Search_Text_2,M353)),MAX($L$4:L352)+1,0)</f>
        <v>0</v>
      </c>
      <c r="M353" s="1" t="str">
        <f>IFERROR(VLOOKUP(ROWS($M$5:M353),Table_PayItems[[Search Key]:[Concentrated Name]],2,FALSE),"")</f>
        <v>Acer platanoides Columnare, 2 inch - $Ea</v>
      </c>
      <c r="N353" s="1" t="str">
        <f>IFERROR(VLOOKUP(ROWS($M$5:N353),$L$5:$M$7000,2,FALSE),"")</f>
        <v>Cable, Sec, 600V, 3, 1/C#6 - $Ft</v>
      </c>
      <c r="O353" s="1" t="str">
        <f>IFERROR(VLOOKUP(ROWS($O$5:O353),$K$5:$L$7000,2,FALSE),"")</f>
        <v/>
      </c>
    </row>
    <row r="354" spans="2:15" ht="15" customHeight="1" x14ac:dyDescent="0.25">
      <c r="B354" s="178" t="s">
        <v>12110</v>
      </c>
      <c r="C354" s="178" t="s">
        <v>88</v>
      </c>
      <c r="D354" s="178" t="s">
        <v>7000</v>
      </c>
      <c r="E354" s="178" t="s">
        <v>6993</v>
      </c>
      <c r="F354" s="178" t="s">
        <v>17</v>
      </c>
      <c r="G354" s="1">
        <f>IF(ISNUMBER(Pay_Item_Search_Text),IF(ISNUMBER(IF(FIND(Pay_Item_Search_Text,B354)=1,1, "FALSE")),MAX(G$4:$G353)+1,IF(ISNUMBER(Pay_Item_Search_Text),0,IF(ISNUMBER(SEARCH(Pay_Item_Search_Text,H354)),MAX(G$4:$G353)+1,0))),IF(ISNUMBER(Pay_Item_Search_Text),0,IF(ISNUMBER(SEARCH(Pay_Item_Search_Text,H354)),MAX(G$4:$G353)+1,0)))</f>
        <v>350</v>
      </c>
      <c r="H354" s="1" t="str">
        <f>IF(Table_PayItems[[#This Row],[Description]]="_","_ Unique Item - "&amp;Table_PayItems[[#This Row],[Item]]&amp;" - $"&amp;Table_PayItems[[#This Row],[Unit]],Table_PayItems[[#This Row],[Description]]&amp;" - $"&amp;Table_PayItems[[#This Row],[Unit]])</f>
        <v>Acer platanoides Crimson King, 1 1/2 inch - $Ea</v>
      </c>
      <c r="I354" s="29" t="str">
        <f>IFERROR(VLOOKUP(ROWS($M$5:M354),Table_PayItems[[Search Key]:[Concentrated Name]],2,FALSE),"")</f>
        <v>Acer platanoides Crimson King, 1 1/2 inch - $Ea</v>
      </c>
      <c r="J354" s="1"/>
      <c r="K354" s="1"/>
      <c r="L354" s="22">
        <f>IF(ISNUMBER(SEARCH(Pay_Item_Search_Text_2,M354)),MAX($L$4:L353)+1,0)</f>
        <v>0</v>
      </c>
      <c r="M354" s="1" t="str">
        <f>IFERROR(VLOOKUP(ROWS($M$5:M354),Table_PayItems[[Search Key]:[Concentrated Name]],2,FALSE),"")</f>
        <v>Acer platanoides Crimson King, 1 1/2 inch - $Ea</v>
      </c>
      <c r="N354" s="1" t="str">
        <f>IFERROR(VLOOKUP(ROWS($M$5:N354),$L$5:$M$7000,2,FALSE),"")</f>
        <v>Cable, Shielded, 300V, 1, 6 Twisted Pair #16, Fig 8, Intercn - $Ft</v>
      </c>
      <c r="O354" s="1" t="str">
        <f>IFERROR(VLOOKUP(ROWS($O$5:O354),$K$5:$L$7000,2,FALSE),"")</f>
        <v/>
      </c>
    </row>
    <row r="355" spans="2:15" ht="15" customHeight="1" x14ac:dyDescent="0.25">
      <c r="B355" s="178" t="s">
        <v>12111</v>
      </c>
      <c r="C355" s="178" t="s">
        <v>88</v>
      </c>
      <c r="D355" s="178" t="s">
        <v>7001</v>
      </c>
      <c r="E355" s="178" t="s">
        <v>6993</v>
      </c>
      <c r="F355" s="178" t="s">
        <v>17</v>
      </c>
      <c r="G355" s="1">
        <f>IF(ISNUMBER(Pay_Item_Search_Text),IF(ISNUMBER(IF(FIND(Pay_Item_Search_Text,B355)=1,1, "FALSE")),MAX(G$4:$G354)+1,IF(ISNUMBER(Pay_Item_Search_Text),0,IF(ISNUMBER(SEARCH(Pay_Item_Search_Text,H355)),MAX(G$4:$G354)+1,0))),IF(ISNUMBER(Pay_Item_Search_Text),0,IF(ISNUMBER(SEARCH(Pay_Item_Search_Text,H355)),MAX(G$4:$G354)+1,0)))</f>
        <v>351</v>
      </c>
      <c r="H355" s="1" t="str">
        <f>IF(Table_PayItems[[#This Row],[Description]]="_","_ Unique Item - "&amp;Table_PayItems[[#This Row],[Item]]&amp;" - $"&amp;Table_PayItems[[#This Row],[Unit]],Table_PayItems[[#This Row],[Description]]&amp;" - $"&amp;Table_PayItems[[#This Row],[Unit]])</f>
        <v>Acer platanoides Crimson King, 1 3/4 inch - $Ea</v>
      </c>
      <c r="I355" s="29" t="str">
        <f>IFERROR(VLOOKUP(ROWS($M$5:M355),Table_PayItems[[Search Key]:[Concentrated Name]],2,FALSE),"")</f>
        <v>Acer platanoides Crimson King, 1 3/4 inch - $Ea</v>
      </c>
      <c r="J355" s="1"/>
      <c r="K355" s="1"/>
      <c r="L355" s="22">
        <f>IF(ISNUMBER(SEARCH(Pay_Item_Search_Text_2,M355)),MAX($L$4:L354)+1,0)</f>
        <v>0</v>
      </c>
      <c r="M355" s="1" t="str">
        <f>IFERROR(VLOOKUP(ROWS($M$5:M355),Table_PayItems[[Search Key]:[Concentrated Name]],2,FALSE),"")</f>
        <v>Acer platanoides Crimson King, 1 3/4 inch - $Ea</v>
      </c>
      <c r="N355" s="1" t="str">
        <f>IFERROR(VLOOKUP(ROWS($M$5:N355),$L$5:$M$7000,2,FALSE),"")</f>
        <v>Cable, Shielded, 300V, 1, 6 Twisted Pair #16, Intercn - $Ft</v>
      </c>
      <c r="O355" s="1" t="str">
        <f>IFERROR(VLOOKUP(ROWS($O$5:O355),$K$5:$L$7000,2,FALSE),"")</f>
        <v/>
      </c>
    </row>
    <row r="356" spans="2:15" ht="15" customHeight="1" x14ac:dyDescent="0.25">
      <c r="B356" s="178" t="s">
        <v>12112</v>
      </c>
      <c r="C356" s="178" t="s">
        <v>88</v>
      </c>
      <c r="D356" s="178" t="s">
        <v>7002</v>
      </c>
      <c r="E356" s="178" t="s">
        <v>6993</v>
      </c>
      <c r="F356" s="178" t="s">
        <v>17</v>
      </c>
      <c r="G356" s="1">
        <f>IF(ISNUMBER(Pay_Item_Search_Text),IF(ISNUMBER(IF(FIND(Pay_Item_Search_Text,B356)=1,1, "FALSE")),MAX(G$4:$G355)+1,IF(ISNUMBER(Pay_Item_Search_Text),0,IF(ISNUMBER(SEARCH(Pay_Item_Search_Text,H356)),MAX(G$4:$G355)+1,0))),IF(ISNUMBER(Pay_Item_Search_Text),0,IF(ISNUMBER(SEARCH(Pay_Item_Search_Text,H356)),MAX(G$4:$G355)+1,0)))</f>
        <v>352</v>
      </c>
      <c r="H356" s="1" t="str">
        <f>IF(Table_PayItems[[#This Row],[Description]]="_","_ Unique Item - "&amp;Table_PayItems[[#This Row],[Item]]&amp;" - $"&amp;Table_PayItems[[#This Row],[Unit]],Table_PayItems[[#This Row],[Description]]&amp;" - $"&amp;Table_PayItems[[#This Row],[Unit]])</f>
        <v>Acer platanoides Crimson King, 2 inch - $Ea</v>
      </c>
      <c r="I356" s="29" t="str">
        <f>IFERROR(VLOOKUP(ROWS($M$5:M356),Table_PayItems[[Search Key]:[Concentrated Name]],2,FALSE),"")</f>
        <v>Acer platanoides Crimson King, 2 inch - $Ea</v>
      </c>
      <c r="J356" s="1"/>
      <c r="K356" s="1"/>
      <c r="L356" s="22">
        <f>IF(ISNUMBER(SEARCH(Pay_Item_Search_Text_2,M356)),MAX($L$4:L355)+1,0)</f>
        <v>0</v>
      </c>
      <c r="M356" s="1" t="str">
        <f>IFERROR(VLOOKUP(ROWS($M$5:M356),Table_PayItems[[Search Key]:[Concentrated Name]],2,FALSE),"")</f>
        <v>Acer platanoides Crimson King, 2 inch - $Ea</v>
      </c>
      <c r="N356" s="1" t="str">
        <f>IFERROR(VLOOKUP(ROWS($M$5:N356),$L$5:$M$7000,2,FALSE),"")</f>
        <v>Cable, Shielded, 600V, 1, 2/C#12, Intercn - $Ft</v>
      </c>
      <c r="O356" s="1" t="str">
        <f>IFERROR(VLOOKUP(ROWS($O$5:O356),$K$5:$L$7000,2,FALSE),"")</f>
        <v/>
      </c>
    </row>
    <row r="357" spans="2:15" ht="15" customHeight="1" x14ac:dyDescent="0.25">
      <c r="B357" s="178" t="s">
        <v>12113</v>
      </c>
      <c r="C357" s="178" t="s">
        <v>88</v>
      </c>
      <c r="D357" s="178" t="s">
        <v>7003</v>
      </c>
      <c r="E357" s="178" t="s">
        <v>6993</v>
      </c>
      <c r="F357" s="178" t="s">
        <v>17</v>
      </c>
      <c r="G357" s="1">
        <f>IF(ISNUMBER(Pay_Item_Search_Text),IF(ISNUMBER(IF(FIND(Pay_Item_Search_Text,B357)=1,1, "FALSE")),MAX(G$4:$G356)+1,IF(ISNUMBER(Pay_Item_Search_Text),0,IF(ISNUMBER(SEARCH(Pay_Item_Search_Text,H357)),MAX(G$4:$G356)+1,0))),IF(ISNUMBER(Pay_Item_Search_Text),0,IF(ISNUMBER(SEARCH(Pay_Item_Search_Text,H357)),MAX(G$4:$G356)+1,0)))</f>
        <v>353</v>
      </c>
      <c r="H357" s="1" t="str">
        <f>IF(Table_PayItems[[#This Row],[Description]]="_","_ Unique Item - "&amp;Table_PayItems[[#This Row],[Item]]&amp;" - $"&amp;Table_PayItems[[#This Row],[Unit]],Table_PayItems[[#This Row],[Description]]&amp;" - $"&amp;Table_PayItems[[#This Row],[Unit]])</f>
        <v>Acer platanoides Emerald Lustre, 1 1/2 inch - $Ea</v>
      </c>
      <c r="I357" s="29" t="str">
        <f>IFERROR(VLOOKUP(ROWS($M$5:M357),Table_PayItems[[Search Key]:[Concentrated Name]],2,FALSE),"")</f>
        <v>Acer platanoides Emerald Lustre, 1 1/2 inch - $Ea</v>
      </c>
      <c r="J357" s="1"/>
      <c r="K357" s="1"/>
      <c r="L357" s="22">
        <f>IF(ISNUMBER(SEARCH(Pay_Item_Search_Text_2,M357)),MAX($L$4:L356)+1,0)</f>
        <v>0</v>
      </c>
      <c r="M357" s="1" t="str">
        <f>IFERROR(VLOOKUP(ROWS($M$5:M357),Table_PayItems[[Search Key]:[Concentrated Name]],2,FALSE),"")</f>
        <v>Acer platanoides Emerald Lustre, 1 1/2 inch - $Ea</v>
      </c>
      <c r="N357" s="1" t="str">
        <f>IFERROR(VLOOKUP(ROWS($M$5:N357),$L$5:$M$7000,2,FALSE),"")</f>
        <v>Carpinus caroliniana, #10 cont. - $Ea</v>
      </c>
      <c r="O357" s="1" t="str">
        <f>IFERROR(VLOOKUP(ROWS($O$5:O357),$K$5:$L$7000,2,FALSE),"")</f>
        <v/>
      </c>
    </row>
    <row r="358" spans="2:15" ht="15" customHeight="1" x14ac:dyDescent="0.25">
      <c r="B358" s="178" t="s">
        <v>12114</v>
      </c>
      <c r="C358" s="178" t="s">
        <v>88</v>
      </c>
      <c r="D358" s="178" t="s">
        <v>7004</v>
      </c>
      <c r="E358" s="178" t="s">
        <v>6993</v>
      </c>
      <c r="F358" s="178" t="s">
        <v>17</v>
      </c>
      <c r="G358" s="1">
        <f>IF(ISNUMBER(Pay_Item_Search_Text),IF(ISNUMBER(IF(FIND(Pay_Item_Search_Text,B358)=1,1, "FALSE")),MAX(G$4:$G357)+1,IF(ISNUMBER(Pay_Item_Search_Text),0,IF(ISNUMBER(SEARCH(Pay_Item_Search_Text,H358)),MAX(G$4:$G357)+1,0))),IF(ISNUMBER(Pay_Item_Search_Text),0,IF(ISNUMBER(SEARCH(Pay_Item_Search_Text,H358)),MAX(G$4:$G357)+1,0)))</f>
        <v>354</v>
      </c>
      <c r="H358" s="1" t="str">
        <f>IF(Table_PayItems[[#This Row],[Description]]="_","_ Unique Item - "&amp;Table_PayItems[[#This Row],[Item]]&amp;" - $"&amp;Table_PayItems[[#This Row],[Unit]],Table_PayItems[[#This Row],[Description]]&amp;" - $"&amp;Table_PayItems[[#This Row],[Unit]])</f>
        <v>Acer platanoides Emerald Lustre, 1 3/4 inch - $Ea</v>
      </c>
      <c r="I358" s="29" t="str">
        <f>IFERROR(VLOOKUP(ROWS($M$5:M358),Table_PayItems[[Search Key]:[Concentrated Name]],2,FALSE),"")</f>
        <v>Acer platanoides Emerald Lustre, 1 3/4 inch - $Ea</v>
      </c>
      <c r="J358" s="1"/>
      <c r="K358" s="1"/>
      <c r="L358" s="22">
        <f>IF(ISNUMBER(SEARCH(Pay_Item_Search_Text_2,M358)),MAX($L$4:L357)+1,0)</f>
        <v>0</v>
      </c>
      <c r="M358" s="1" t="str">
        <f>IFERROR(VLOOKUP(ROWS($M$5:M358),Table_PayItems[[Search Key]:[Concentrated Name]],2,FALSE),"")</f>
        <v>Acer platanoides Emerald Lustre, 1 3/4 inch - $Ea</v>
      </c>
      <c r="N358" s="1" t="str">
        <f>IFERROR(VLOOKUP(ROWS($M$5:N358),$L$5:$M$7000,2,FALSE),"")</f>
        <v>Case Sign (LED), Changeable Message, One Way, 24 inch by 30 inch - $Ea</v>
      </c>
      <c r="O358" s="1" t="str">
        <f>IFERROR(VLOOKUP(ROWS($O$5:O358),$K$5:$L$7000,2,FALSE),"")</f>
        <v/>
      </c>
    </row>
    <row r="359" spans="2:15" ht="15" customHeight="1" x14ac:dyDescent="0.25">
      <c r="B359" s="178" t="s">
        <v>12115</v>
      </c>
      <c r="C359" s="178" t="s">
        <v>88</v>
      </c>
      <c r="D359" s="178" t="s">
        <v>7005</v>
      </c>
      <c r="E359" s="178" t="s">
        <v>6993</v>
      </c>
      <c r="F359" s="178" t="s">
        <v>17</v>
      </c>
      <c r="G359" s="1">
        <f>IF(ISNUMBER(Pay_Item_Search_Text),IF(ISNUMBER(IF(FIND(Pay_Item_Search_Text,B359)=1,1, "FALSE")),MAX(G$4:$G358)+1,IF(ISNUMBER(Pay_Item_Search_Text),0,IF(ISNUMBER(SEARCH(Pay_Item_Search_Text,H359)),MAX(G$4:$G358)+1,0))),IF(ISNUMBER(Pay_Item_Search_Text),0,IF(ISNUMBER(SEARCH(Pay_Item_Search_Text,H359)),MAX(G$4:$G358)+1,0)))</f>
        <v>355</v>
      </c>
      <c r="H359" s="1" t="str">
        <f>IF(Table_PayItems[[#This Row],[Description]]="_","_ Unique Item - "&amp;Table_PayItems[[#This Row],[Item]]&amp;" - $"&amp;Table_PayItems[[#This Row],[Unit]],Table_PayItems[[#This Row],[Description]]&amp;" - $"&amp;Table_PayItems[[#This Row],[Unit]])</f>
        <v>Acer platanoides Emerald Lustre, 2 inch - $Ea</v>
      </c>
      <c r="I359" s="29" t="str">
        <f>IFERROR(VLOOKUP(ROWS($M$5:M359),Table_PayItems[[Search Key]:[Concentrated Name]],2,FALSE),"")</f>
        <v>Acer platanoides Emerald Lustre, 2 inch - $Ea</v>
      </c>
      <c r="J359" s="1"/>
      <c r="K359" s="1"/>
      <c r="L359" s="22">
        <f>IF(ISNUMBER(SEARCH(Pay_Item_Search_Text_2,M359)),MAX($L$4:L358)+1,0)</f>
        <v>0</v>
      </c>
      <c r="M359" s="1" t="str">
        <f>IFERROR(VLOOKUP(ROWS($M$5:M359),Table_PayItems[[Search Key]:[Concentrated Name]],2,FALSE),"")</f>
        <v>Acer platanoides Emerald Lustre, 2 inch - $Ea</v>
      </c>
      <c r="N359" s="1" t="str">
        <f>IFERROR(VLOOKUP(ROWS($M$5:N359),$L$5:$M$7000,2,FALSE),"")</f>
        <v>Case Sign (LED), Changeable Message, Two Way, 24 inch by 30 inch - $Ea</v>
      </c>
      <c r="O359" s="1" t="str">
        <f>IFERROR(VLOOKUP(ROWS($O$5:O359),$K$5:$L$7000,2,FALSE),"")</f>
        <v/>
      </c>
    </row>
    <row r="360" spans="2:15" ht="15" customHeight="1" x14ac:dyDescent="0.25">
      <c r="B360" s="178" t="s">
        <v>12116</v>
      </c>
      <c r="C360" s="178" t="s">
        <v>88</v>
      </c>
      <c r="D360" s="178" t="s">
        <v>7006</v>
      </c>
      <c r="E360" s="178" t="s">
        <v>6993</v>
      </c>
      <c r="F360" s="178" t="s">
        <v>17</v>
      </c>
      <c r="G360" s="1">
        <f>IF(ISNUMBER(Pay_Item_Search_Text),IF(ISNUMBER(IF(FIND(Pay_Item_Search_Text,B360)=1,1, "FALSE")),MAX(G$4:$G359)+1,IF(ISNUMBER(Pay_Item_Search_Text),0,IF(ISNUMBER(SEARCH(Pay_Item_Search_Text,H360)),MAX(G$4:$G359)+1,0))),IF(ISNUMBER(Pay_Item_Search_Text),0,IF(ISNUMBER(SEARCH(Pay_Item_Search_Text,H360)),MAX(G$4:$G359)+1,0)))</f>
        <v>356</v>
      </c>
      <c r="H360" s="1" t="str">
        <f>IF(Table_PayItems[[#This Row],[Description]]="_","_ Unique Item - "&amp;Table_PayItems[[#This Row],[Item]]&amp;" - $"&amp;Table_PayItems[[#This Row],[Unit]],Table_PayItems[[#This Row],[Description]]&amp;" - $"&amp;Table_PayItems[[#This Row],[Unit]])</f>
        <v>Acer platanoides Emerald Queen, 1 1/2 inch - $Ea</v>
      </c>
      <c r="I360" s="29" t="str">
        <f>IFERROR(VLOOKUP(ROWS($M$5:M360),Table_PayItems[[Search Key]:[Concentrated Name]],2,FALSE),"")</f>
        <v>Acer platanoides Emerald Queen, 1 1/2 inch - $Ea</v>
      </c>
      <c r="J360" s="1"/>
      <c r="K360" s="1"/>
      <c r="L360" s="22">
        <f>IF(ISNUMBER(SEARCH(Pay_Item_Search_Text_2,M360)),MAX($L$4:L359)+1,0)</f>
        <v>0</v>
      </c>
      <c r="M360" s="1" t="str">
        <f>IFERROR(VLOOKUP(ROWS($M$5:M360),Table_PayItems[[Search Key]:[Concentrated Name]],2,FALSE),"")</f>
        <v>Acer platanoides Emerald Queen, 1 1/2 inch - $Ea</v>
      </c>
      <c r="N360" s="1" t="str">
        <f>IFERROR(VLOOKUP(ROWS($M$5:N360),$L$5:$M$7000,2,FALSE),"")</f>
        <v>Case Sign (LED), Disappearing Legend, One Way, 24 inch by 30 inch - $Ea</v>
      </c>
      <c r="O360" s="1" t="str">
        <f>IFERROR(VLOOKUP(ROWS($O$5:O360),$K$5:$L$7000,2,FALSE),"")</f>
        <v/>
      </c>
    </row>
    <row r="361" spans="2:15" ht="15" customHeight="1" x14ac:dyDescent="0.25">
      <c r="B361" s="178" t="s">
        <v>12117</v>
      </c>
      <c r="C361" s="178" t="s">
        <v>88</v>
      </c>
      <c r="D361" s="178" t="s">
        <v>7007</v>
      </c>
      <c r="E361" s="178" t="s">
        <v>6993</v>
      </c>
      <c r="F361" s="178" t="s">
        <v>17</v>
      </c>
      <c r="G361" s="1">
        <f>IF(ISNUMBER(Pay_Item_Search_Text),IF(ISNUMBER(IF(FIND(Pay_Item_Search_Text,B361)=1,1, "FALSE")),MAX(G$4:$G360)+1,IF(ISNUMBER(Pay_Item_Search_Text),0,IF(ISNUMBER(SEARCH(Pay_Item_Search_Text,H361)),MAX(G$4:$G360)+1,0))),IF(ISNUMBER(Pay_Item_Search_Text),0,IF(ISNUMBER(SEARCH(Pay_Item_Search_Text,H361)),MAX(G$4:$G360)+1,0)))</f>
        <v>357</v>
      </c>
      <c r="H361" s="1" t="str">
        <f>IF(Table_PayItems[[#This Row],[Description]]="_","_ Unique Item - "&amp;Table_PayItems[[#This Row],[Item]]&amp;" - $"&amp;Table_PayItems[[#This Row],[Unit]],Table_PayItems[[#This Row],[Description]]&amp;" - $"&amp;Table_PayItems[[#This Row],[Unit]])</f>
        <v>Acer platanoides Emerald Queen, 1 3/4 inch - $Ea</v>
      </c>
      <c r="I361" s="29" t="str">
        <f>IFERROR(VLOOKUP(ROWS($M$5:M361),Table_PayItems[[Search Key]:[Concentrated Name]],2,FALSE),"")</f>
        <v>Acer platanoides Emerald Queen, 1 3/4 inch - $Ea</v>
      </c>
      <c r="J361" s="1"/>
      <c r="K361" s="1"/>
      <c r="L361" s="22">
        <f>IF(ISNUMBER(SEARCH(Pay_Item_Search_Text_2,M361)),MAX($L$4:L360)+1,0)</f>
        <v>0</v>
      </c>
      <c r="M361" s="1" t="str">
        <f>IFERROR(VLOOKUP(ROWS($M$5:M361),Table_PayItems[[Search Key]:[Concentrated Name]],2,FALSE),"")</f>
        <v>Acer platanoides Emerald Queen, 1 3/4 inch - $Ea</v>
      </c>
      <c r="N361" s="1" t="str">
        <f>IFERROR(VLOOKUP(ROWS($M$5:N361),$L$5:$M$7000,2,FALSE),"")</f>
        <v>Case Sign (LED), Four Way, 24 inch by 30 inch - $Ea</v>
      </c>
      <c r="O361" s="1" t="str">
        <f>IFERROR(VLOOKUP(ROWS($O$5:O361),$K$5:$L$7000,2,FALSE),"")</f>
        <v/>
      </c>
    </row>
    <row r="362" spans="2:15" ht="15" customHeight="1" x14ac:dyDescent="0.25">
      <c r="B362" s="178" t="s">
        <v>12118</v>
      </c>
      <c r="C362" s="178" t="s">
        <v>88</v>
      </c>
      <c r="D362" s="178" t="s">
        <v>7008</v>
      </c>
      <c r="E362" s="178" t="s">
        <v>6993</v>
      </c>
      <c r="F362" s="178" t="s">
        <v>17</v>
      </c>
      <c r="G362" s="1">
        <f>IF(ISNUMBER(Pay_Item_Search_Text),IF(ISNUMBER(IF(FIND(Pay_Item_Search_Text,B362)=1,1, "FALSE")),MAX(G$4:$G361)+1,IF(ISNUMBER(Pay_Item_Search_Text),0,IF(ISNUMBER(SEARCH(Pay_Item_Search_Text,H362)),MAX(G$4:$G361)+1,0))),IF(ISNUMBER(Pay_Item_Search_Text),0,IF(ISNUMBER(SEARCH(Pay_Item_Search_Text,H362)),MAX(G$4:$G361)+1,0)))</f>
        <v>358</v>
      </c>
      <c r="H362" s="1" t="str">
        <f>IF(Table_PayItems[[#This Row],[Description]]="_","_ Unique Item - "&amp;Table_PayItems[[#This Row],[Item]]&amp;" - $"&amp;Table_PayItems[[#This Row],[Unit]],Table_PayItems[[#This Row],[Description]]&amp;" - $"&amp;Table_PayItems[[#This Row],[Unit]])</f>
        <v>Acer platanoides Emerald Queen, 2 inch - $Ea</v>
      </c>
      <c r="I362" s="29" t="str">
        <f>IFERROR(VLOOKUP(ROWS($M$5:M362),Table_PayItems[[Search Key]:[Concentrated Name]],2,FALSE),"")</f>
        <v>Acer platanoides Emerald Queen, 2 inch - $Ea</v>
      </c>
      <c r="J362" s="1"/>
      <c r="K362" s="1"/>
      <c r="L362" s="22">
        <f>IF(ISNUMBER(SEARCH(Pay_Item_Search_Text_2,M362)),MAX($L$4:L361)+1,0)</f>
        <v>0</v>
      </c>
      <c r="M362" s="1" t="str">
        <f>IFERROR(VLOOKUP(ROWS($M$5:M362),Table_PayItems[[Search Key]:[Concentrated Name]],2,FALSE),"")</f>
        <v>Acer platanoides Emerald Queen, 2 inch - $Ea</v>
      </c>
      <c r="N362" s="1" t="str">
        <f>IFERROR(VLOOKUP(ROWS($M$5:N362),$L$5:$M$7000,2,FALSE),"")</f>
        <v>Case Sign (LED), One Way, 24 inch by 30 inch - $Ea</v>
      </c>
      <c r="O362" s="1" t="str">
        <f>IFERROR(VLOOKUP(ROWS($O$5:O362),$K$5:$L$7000,2,FALSE),"")</f>
        <v/>
      </c>
    </row>
    <row r="363" spans="2:15" ht="15" customHeight="1" x14ac:dyDescent="0.25">
      <c r="B363" s="178" t="s">
        <v>12119</v>
      </c>
      <c r="C363" s="178" t="s">
        <v>88</v>
      </c>
      <c r="D363" s="178" t="s">
        <v>7009</v>
      </c>
      <c r="E363" s="178" t="s">
        <v>6993</v>
      </c>
      <c r="F363" s="178" t="s">
        <v>17</v>
      </c>
      <c r="G363" s="1">
        <f>IF(ISNUMBER(Pay_Item_Search_Text),IF(ISNUMBER(IF(FIND(Pay_Item_Search_Text,B363)=1,1, "FALSE")),MAX(G$4:$G362)+1,IF(ISNUMBER(Pay_Item_Search_Text),0,IF(ISNUMBER(SEARCH(Pay_Item_Search_Text,H363)),MAX(G$4:$G362)+1,0))),IF(ISNUMBER(Pay_Item_Search_Text),0,IF(ISNUMBER(SEARCH(Pay_Item_Search_Text,H363)),MAX(G$4:$G362)+1,0)))</f>
        <v>359</v>
      </c>
      <c r="H363" s="1" t="str">
        <f>IF(Table_PayItems[[#This Row],[Description]]="_","_ Unique Item - "&amp;Table_PayItems[[#This Row],[Item]]&amp;" - $"&amp;Table_PayItems[[#This Row],[Unit]],Table_PayItems[[#This Row],[Description]]&amp;" - $"&amp;Table_PayItems[[#This Row],[Unit]])</f>
        <v>Acer platanoides Schwedleri, 1 1/2 inch - $Ea</v>
      </c>
      <c r="I363" s="29" t="str">
        <f>IFERROR(VLOOKUP(ROWS($M$5:M363),Table_PayItems[[Search Key]:[Concentrated Name]],2,FALSE),"")</f>
        <v>Acer platanoides Schwedleri, 1 1/2 inch - $Ea</v>
      </c>
      <c r="J363" s="1"/>
      <c r="K363" s="1"/>
      <c r="L363" s="22">
        <f>IF(ISNUMBER(SEARCH(Pay_Item_Search_Text_2,M363)),MAX($L$4:L362)+1,0)</f>
        <v>0</v>
      </c>
      <c r="M363" s="1" t="str">
        <f>IFERROR(VLOOKUP(ROWS($M$5:M363),Table_PayItems[[Search Key]:[Concentrated Name]],2,FALSE),"")</f>
        <v>Acer platanoides Schwedleri, 1 1/2 inch - $Ea</v>
      </c>
      <c r="N363" s="1" t="str">
        <f>IFERROR(VLOOKUP(ROWS($M$5:N363),$L$5:$M$7000,2,FALSE),"")</f>
        <v>Case Sign (LED), Two Way, 24 inch by 30 inch - $Ea</v>
      </c>
      <c r="O363" s="1" t="str">
        <f>IFERROR(VLOOKUP(ROWS($O$5:O363),$K$5:$L$7000,2,FALSE),"")</f>
        <v/>
      </c>
    </row>
    <row r="364" spans="2:15" ht="15" customHeight="1" x14ac:dyDescent="0.25">
      <c r="B364" s="178" t="s">
        <v>12120</v>
      </c>
      <c r="C364" s="178" t="s">
        <v>88</v>
      </c>
      <c r="D364" s="178" t="s">
        <v>7010</v>
      </c>
      <c r="E364" s="178" t="s">
        <v>6993</v>
      </c>
      <c r="F364" s="178" t="s">
        <v>17</v>
      </c>
      <c r="G364" s="1">
        <f>IF(ISNUMBER(Pay_Item_Search_Text),IF(ISNUMBER(IF(FIND(Pay_Item_Search_Text,B364)=1,1, "FALSE")),MAX(G$4:$G363)+1,IF(ISNUMBER(Pay_Item_Search_Text),0,IF(ISNUMBER(SEARCH(Pay_Item_Search_Text,H364)),MAX(G$4:$G363)+1,0))),IF(ISNUMBER(Pay_Item_Search_Text),0,IF(ISNUMBER(SEARCH(Pay_Item_Search_Text,H364)),MAX(G$4:$G363)+1,0)))</f>
        <v>360</v>
      </c>
      <c r="H364" s="1" t="str">
        <f>IF(Table_PayItems[[#This Row],[Description]]="_","_ Unique Item - "&amp;Table_PayItems[[#This Row],[Item]]&amp;" - $"&amp;Table_PayItems[[#This Row],[Unit]],Table_PayItems[[#This Row],[Description]]&amp;" - $"&amp;Table_PayItems[[#This Row],[Unit]])</f>
        <v>Acer platanoides Schwedleri, 1 3/4 inch - $Ea</v>
      </c>
      <c r="I364" s="29" t="str">
        <f>IFERROR(VLOOKUP(ROWS($M$5:M364),Table_PayItems[[Search Key]:[Concentrated Name]],2,FALSE),"")</f>
        <v>Acer platanoides Schwedleri, 1 3/4 inch - $Ea</v>
      </c>
      <c r="J364" s="1"/>
      <c r="K364" s="1"/>
      <c r="L364" s="22">
        <f>IF(ISNUMBER(SEARCH(Pay_Item_Search_Text_2,M364)),MAX($L$4:L363)+1,0)</f>
        <v>0</v>
      </c>
      <c r="M364" s="1" t="str">
        <f>IFERROR(VLOOKUP(ROWS($M$5:M364),Table_PayItems[[Search Key]:[Concentrated Name]],2,FALSE),"")</f>
        <v>Acer platanoides Schwedleri, 1 3/4 inch - $Ea</v>
      </c>
      <c r="N364" s="1" t="str">
        <f>IFERROR(VLOOKUP(ROWS($M$5:N364),$L$5:$M$7000,2,FALSE),"")</f>
        <v>Case Sign, Disappearing Legend, 24 inch by 30 inch - $Ea</v>
      </c>
      <c r="O364" s="1" t="str">
        <f>IFERROR(VLOOKUP(ROWS($O$5:O364),$K$5:$L$7000,2,FALSE),"")</f>
        <v/>
      </c>
    </row>
    <row r="365" spans="2:15" ht="15" customHeight="1" x14ac:dyDescent="0.25">
      <c r="B365" s="178" t="s">
        <v>12121</v>
      </c>
      <c r="C365" s="178" t="s">
        <v>88</v>
      </c>
      <c r="D365" s="178" t="s">
        <v>7011</v>
      </c>
      <c r="E365" s="178" t="s">
        <v>6993</v>
      </c>
      <c r="F365" s="178" t="s">
        <v>17</v>
      </c>
      <c r="G365" s="1">
        <f>IF(ISNUMBER(Pay_Item_Search_Text),IF(ISNUMBER(IF(FIND(Pay_Item_Search_Text,B365)=1,1, "FALSE")),MAX(G$4:$G364)+1,IF(ISNUMBER(Pay_Item_Search_Text),0,IF(ISNUMBER(SEARCH(Pay_Item_Search_Text,H365)),MAX(G$4:$G364)+1,0))),IF(ISNUMBER(Pay_Item_Search_Text),0,IF(ISNUMBER(SEARCH(Pay_Item_Search_Text,H365)),MAX(G$4:$G364)+1,0)))</f>
        <v>361</v>
      </c>
      <c r="H365" s="1" t="str">
        <f>IF(Table_PayItems[[#This Row],[Description]]="_","_ Unique Item - "&amp;Table_PayItems[[#This Row],[Item]]&amp;" - $"&amp;Table_PayItems[[#This Row],[Unit]],Table_PayItems[[#This Row],[Description]]&amp;" - $"&amp;Table_PayItems[[#This Row],[Unit]])</f>
        <v>Acer platanoides Schwedleri, 2 inch - $Ea</v>
      </c>
      <c r="I365" s="29" t="str">
        <f>IFERROR(VLOOKUP(ROWS($M$5:M365),Table_PayItems[[Search Key]:[Concentrated Name]],2,FALSE),"")</f>
        <v>Acer platanoides Schwedleri, 2 inch - $Ea</v>
      </c>
      <c r="J365" s="1"/>
      <c r="K365" s="1"/>
      <c r="L365" s="22">
        <f>IF(ISNUMBER(SEARCH(Pay_Item_Search_Text_2,M365)),MAX($L$4:L364)+1,0)</f>
        <v>0</v>
      </c>
      <c r="M365" s="1" t="str">
        <f>IFERROR(VLOOKUP(ROWS($M$5:M365),Table_PayItems[[Search Key]:[Concentrated Name]],2,FALSE),"")</f>
        <v>Acer platanoides Schwedleri, 2 inch - $Ea</v>
      </c>
      <c r="N365" s="1" t="str">
        <f>IFERROR(VLOOKUP(ROWS($M$5:N365),$L$5:$M$7000,2,FALSE),"")</f>
        <v>Case Sign, Disappearing Legend, 24 inch by 30 inch, Salv - $Ea</v>
      </c>
      <c r="O365" s="1" t="str">
        <f>IFERROR(VLOOKUP(ROWS($O$5:O365),$K$5:$L$7000,2,FALSE),"")</f>
        <v/>
      </c>
    </row>
    <row r="366" spans="2:15" ht="15" customHeight="1" x14ac:dyDescent="0.25">
      <c r="B366" s="178" t="s">
        <v>12122</v>
      </c>
      <c r="C366" s="178" t="s">
        <v>88</v>
      </c>
      <c r="D366" s="178" t="s">
        <v>7012</v>
      </c>
      <c r="E366" s="178" t="s">
        <v>6993</v>
      </c>
      <c r="F366" s="178" t="s">
        <v>17</v>
      </c>
      <c r="G366" s="1">
        <f>IF(ISNUMBER(Pay_Item_Search_Text),IF(ISNUMBER(IF(FIND(Pay_Item_Search_Text,B366)=1,1, "FALSE")),MAX(G$4:$G365)+1,IF(ISNUMBER(Pay_Item_Search_Text),0,IF(ISNUMBER(SEARCH(Pay_Item_Search_Text,H366)),MAX(G$4:$G365)+1,0))),IF(ISNUMBER(Pay_Item_Search_Text),0,IF(ISNUMBER(SEARCH(Pay_Item_Search_Text,H366)),MAX(G$4:$G365)+1,0)))</f>
        <v>362</v>
      </c>
      <c r="H366" s="1" t="str">
        <f>IF(Table_PayItems[[#This Row],[Description]]="_","_ Unique Item - "&amp;Table_PayItems[[#This Row],[Item]]&amp;" - $"&amp;Table_PayItems[[#This Row],[Unit]],Table_PayItems[[#This Row],[Description]]&amp;" - $"&amp;Table_PayItems[[#This Row],[Unit]])</f>
        <v>Acer platanoides Summershade, 1 1/2 inch - $Ea</v>
      </c>
      <c r="I366" s="29" t="str">
        <f>IFERROR(VLOOKUP(ROWS($M$5:M366),Table_PayItems[[Search Key]:[Concentrated Name]],2,FALSE),"")</f>
        <v>Acer platanoides Summershade, 1 1/2 inch - $Ea</v>
      </c>
      <c r="J366" s="1"/>
      <c r="K366" s="1"/>
      <c r="L366" s="22">
        <f>IF(ISNUMBER(SEARCH(Pay_Item_Search_Text_2,M366)),MAX($L$4:L365)+1,0)</f>
        <v>0</v>
      </c>
      <c r="M366" s="1" t="str">
        <f>IFERROR(VLOOKUP(ROWS($M$5:M366),Table_PayItems[[Search Key]:[Concentrated Name]],2,FALSE),"")</f>
        <v>Acer platanoides Summershade, 1 1/2 inch - $Ea</v>
      </c>
      <c r="N366" s="1" t="str">
        <f>IFERROR(VLOOKUP(ROWS($M$5:N366),$L$5:$M$7000,2,FALSE),"")</f>
        <v>Case Sign, Four Way, 24 inch by 30 inch, Non-Illuminated - $Ea</v>
      </c>
      <c r="O366" s="1" t="str">
        <f>IFERROR(VLOOKUP(ROWS($O$5:O366),$K$5:$L$7000,2,FALSE),"")</f>
        <v/>
      </c>
    </row>
    <row r="367" spans="2:15" ht="15" customHeight="1" x14ac:dyDescent="0.25">
      <c r="B367" s="178" t="s">
        <v>12123</v>
      </c>
      <c r="C367" s="178" t="s">
        <v>88</v>
      </c>
      <c r="D367" s="178" t="s">
        <v>7013</v>
      </c>
      <c r="E367" s="178" t="s">
        <v>6993</v>
      </c>
      <c r="F367" s="178" t="s">
        <v>17</v>
      </c>
      <c r="G367" s="1">
        <f>IF(ISNUMBER(Pay_Item_Search_Text),IF(ISNUMBER(IF(FIND(Pay_Item_Search_Text,B367)=1,1, "FALSE")),MAX(G$4:$G366)+1,IF(ISNUMBER(Pay_Item_Search_Text),0,IF(ISNUMBER(SEARCH(Pay_Item_Search_Text,H367)),MAX(G$4:$G366)+1,0))),IF(ISNUMBER(Pay_Item_Search_Text),0,IF(ISNUMBER(SEARCH(Pay_Item_Search_Text,H367)),MAX(G$4:$G366)+1,0)))</f>
        <v>363</v>
      </c>
      <c r="H367" s="1" t="str">
        <f>IF(Table_PayItems[[#This Row],[Description]]="_","_ Unique Item - "&amp;Table_PayItems[[#This Row],[Item]]&amp;" - $"&amp;Table_PayItems[[#This Row],[Unit]],Table_PayItems[[#This Row],[Description]]&amp;" - $"&amp;Table_PayItems[[#This Row],[Unit]])</f>
        <v>Acer platanoides Summershade, 1 3/4 inch - $Ea</v>
      </c>
      <c r="I367" s="29" t="str">
        <f>IFERROR(VLOOKUP(ROWS($M$5:M367),Table_PayItems[[Search Key]:[Concentrated Name]],2,FALSE),"")</f>
        <v>Acer platanoides Summershade, 1 3/4 inch - $Ea</v>
      </c>
      <c r="J367" s="1"/>
      <c r="K367" s="1"/>
      <c r="L367" s="22">
        <f>IF(ISNUMBER(SEARCH(Pay_Item_Search_Text_2,M367)),MAX($L$4:L366)+1,0)</f>
        <v>0</v>
      </c>
      <c r="M367" s="1" t="str">
        <f>IFERROR(VLOOKUP(ROWS($M$5:M367),Table_PayItems[[Search Key]:[Concentrated Name]],2,FALSE),"")</f>
        <v>Acer platanoides Summershade, 1 3/4 inch - $Ea</v>
      </c>
      <c r="N367" s="1" t="str">
        <f>IFERROR(VLOOKUP(ROWS($M$5:N367),$L$5:$M$7000,2,FALSE),"")</f>
        <v>Case Sign, Four Way, 24 inch by 30 inch, Salv - $Ea</v>
      </c>
      <c r="O367" s="1" t="str">
        <f>IFERROR(VLOOKUP(ROWS($O$5:O367),$K$5:$L$7000,2,FALSE),"")</f>
        <v/>
      </c>
    </row>
    <row r="368" spans="2:15" ht="15" customHeight="1" x14ac:dyDescent="0.25">
      <c r="B368" s="178" t="s">
        <v>12124</v>
      </c>
      <c r="C368" s="178" t="s">
        <v>88</v>
      </c>
      <c r="D368" s="178" t="s">
        <v>7014</v>
      </c>
      <c r="E368" s="178" t="s">
        <v>6993</v>
      </c>
      <c r="F368" s="178" t="s">
        <v>17</v>
      </c>
      <c r="G368" s="1">
        <f>IF(ISNUMBER(Pay_Item_Search_Text),IF(ISNUMBER(IF(FIND(Pay_Item_Search_Text,B368)=1,1, "FALSE")),MAX(G$4:$G367)+1,IF(ISNUMBER(Pay_Item_Search_Text),0,IF(ISNUMBER(SEARCH(Pay_Item_Search_Text,H368)),MAX(G$4:$G367)+1,0))),IF(ISNUMBER(Pay_Item_Search_Text),0,IF(ISNUMBER(SEARCH(Pay_Item_Search_Text,H368)),MAX(G$4:$G367)+1,0)))</f>
        <v>364</v>
      </c>
      <c r="H368" s="1" t="str">
        <f>IF(Table_PayItems[[#This Row],[Description]]="_","_ Unique Item - "&amp;Table_PayItems[[#This Row],[Item]]&amp;" - $"&amp;Table_PayItems[[#This Row],[Unit]],Table_PayItems[[#This Row],[Description]]&amp;" - $"&amp;Table_PayItems[[#This Row],[Unit]])</f>
        <v>Acer platanoides Summershade, 2 inch - $Ea</v>
      </c>
      <c r="I368" s="29" t="str">
        <f>IFERROR(VLOOKUP(ROWS($M$5:M368),Table_PayItems[[Search Key]:[Concentrated Name]],2,FALSE),"")</f>
        <v>Acer platanoides Summershade, 2 inch - $Ea</v>
      </c>
      <c r="J368" s="1"/>
      <c r="K368" s="1"/>
      <c r="L368" s="22">
        <f>IF(ISNUMBER(SEARCH(Pay_Item_Search_Text_2,M368)),MAX($L$4:L367)+1,0)</f>
        <v>0</v>
      </c>
      <c r="M368" s="1" t="str">
        <f>IFERROR(VLOOKUP(ROWS($M$5:M368),Table_PayItems[[Search Key]:[Concentrated Name]],2,FALSE),"")</f>
        <v>Acer platanoides Summershade, 2 inch - $Ea</v>
      </c>
      <c r="N368" s="1" t="str">
        <f>IFERROR(VLOOKUP(ROWS($M$5:N368),$L$5:$M$7000,2,FALSE),"")</f>
        <v>Case Sign, One Way, 24 inch by 30 inch, Non-Illuminated - $Ea</v>
      </c>
      <c r="O368" s="1" t="str">
        <f>IFERROR(VLOOKUP(ROWS($O$5:O368),$K$5:$L$7000,2,FALSE),"")</f>
        <v/>
      </c>
    </row>
    <row r="369" spans="2:15" ht="15" customHeight="1" x14ac:dyDescent="0.25">
      <c r="B369" s="178" t="s">
        <v>12125</v>
      </c>
      <c r="C369" s="178" t="s">
        <v>88</v>
      </c>
      <c r="D369" s="178" t="s">
        <v>7015</v>
      </c>
      <c r="E369" s="178" t="s">
        <v>6993</v>
      </c>
      <c r="F369" s="178" t="s">
        <v>17</v>
      </c>
      <c r="G369" s="1">
        <f>IF(ISNUMBER(Pay_Item_Search_Text),IF(ISNUMBER(IF(FIND(Pay_Item_Search_Text,B369)=1,1, "FALSE")),MAX(G$4:$G368)+1,IF(ISNUMBER(Pay_Item_Search_Text),0,IF(ISNUMBER(SEARCH(Pay_Item_Search_Text,H369)),MAX(G$4:$G368)+1,0))),IF(ISNUMBER(Pay_Item_Search_Text),0,IF(ISNUMBER(SEARCH(Pay_Item_Search_Text,H369)),MAX(G$4:$G368)+1,0)))</f>
        <v>365</v>
      </c>
      <c r="H369" s="1" t="str">
        <f>IF(Table_PayItems[[#This Row],[Description]]="_","_ Unique Item - "&amp;Table_PayItems[[#This Row],[Item]]&amp;" - $"&amp;Table_PayItems[[#This Row],[Unit]],Table_PayItems[[#This Row],[Description]]&amp;" - $"&amp;Table_PayItems[[#This Row],[Unit]])</f>
        <v>Acer platanoides Superform, 1 1/2 inch - $Ea</v>
      </c>
      <c r="I369" s="29" t="str">
        <f>IFERROR(VLOOKUP(ROWS($M$5:M369),Table_PayItems[[Search Key]:[Concentrated Name]],2,FALSE),"")</f>
        <v>Acer platanoides Superform, 1 1/2 inch - $Ea</v>
      </c>
      <c r="J369" s="1"/>
      <c r="K369" s="1"/>
      <c r="L369" s="22">
        <f>IF(ISNUMBER(SEARCH(Pay_Item_Search_Text_2,M369)),MAX($L$4:L368)+1,0)</f>
        <v>0</v>
      </c>
      <c r="M369" s="1" t="str">
        <f>IFERROR(VLOOKUP(ROWS($M$5:M369),Table_PayItems[[Search Key]:[Concentrated Name]],2,FALSE),"")</f>
        <v>Acer platanoides Superform, 1 1/2 inch - $Ea</v>
      </c>
      <c r="N369" s="1" t="str">
        <f>IFERROR(VLOOKUP(ROWS($M$5:N369),$L$5:$M$7000,2,FALSE),"")</f>
        <v>Case Sign, Two Way, 24 inch by 30 inch, Non-Illuminated - $Ea</v>
      </c>
      <c r="O369" s="1" t="str">
        <f>IFERROR(VLOOKUP(ROWS($O$5:O369),$K$5:$L$7000,2,FALSE),"")</f>
        <v/>
      </c>
    </row>
    <row r="370" spans="2:15" ht="15" customHeight="1" x14ac:dyDescent="0.25">
      <c r="B370" s="178" t="s">
        <v>12126</v>
      </c>
      <c r="C370" s="178" t="s">
        <v>88</v>
      </c>
      <c r="D370" s="178" t="s">
        <v>7016</v>
      </c>
      <c r="E370" s="178" t="s">
        <v>6993</v>
      </c>
      <c r="F370" s="178" t="s">
        <v>17</v>
      </c>
      <c r="G370" s="1">
        <f>IF(ISNUMBER(Pay_Item_Search_Text),IF(ISNUMBER(IF(FIND(Pay_Item_Search_Text,B370)=1,1, "FALSE")),MAX(G$4:$G369)+1,IF(ISNUMBER(Pay_Item_Search_Text),0,IF(ISNUMBER(SEARCH(Pay_Item_Search_Text,H370)),MAX(G$4:$G369)+1,0))),IF(ISNUMBER(Pay_Item_Search_Text),0,IF(ISNUMBER(SEARCH(Pay_Item_Search_Text,H370)),MAX(G$4:$G369)+1,0)))</f>
        <v>366</v>
      </c>
      <c r="H370" s="1" t="str">
        <f>IF(Table_PayItems[[#This Row],[Description]]="_","_ Unique Item - "&amp;Table_PayItems[[#This Row],[Item]]&amp;" - $"&amp;Table_PayItems[[#This Row],[Unit]],Table_PayItems[[#This Row],[Description]]&amp;" - $"&amp;Table_PayItems[[#This Row],[Unit]])</f>
        <v>Acer platanoides Superform, 1 3/4 inch - $Ea</v>
      </c>
      <c r="I370" s="29" t="str">
        <f>IFERROR(VLOOKUP(ROWS($M$5:M370),Table_PayItems[[Search Key]:[Concentrated Name]],2,FALSE),"")</f>
        <v>Acer platanoides Superform, 1 3/4 inch - $Ea</v>
      </c>
      <c r="J370" s="1"/>
      <c r="K370" s="1"/>
      <c r="L370" s="22">
        <f>IF(ISNUMBER(SEARCH(Pay_Item_Search_Text_2,M370)),MAX($L$4:L369)+1,0)</f>
        <v>0</v>
      </c>
      <c r="M370" s="1" t="str">
        <f>IFERROR(VLOOKUP(ROWS($M$5:M370),Table_PayItems[[Search Key]:[Concentrated Name]],2,FALSE),"")</f>
        <v>Acer platanoides Superform, 1 3/4 inch - $Ea</v>
      </c>
      <c r="N370" s="1" t="str">
        <f>IFERROR(VLOOKUP(ROWS($M$5:N370),$L$5:$M$7000,2,FALSE),"")</f>
        <v>Case Sign, Two Way, 24 inch by 30 inch, Salv - $Ea</v>
      </c>
      <c r="O370" s="1" t="str">
        <f>IFERROR(VLOOKUP(ROWS($O$5:O370),$K$5:$L$7000,2,FALSE),"")</f>
        <v/>
      </c>
    </row>
    <row r="371" spans="2:15" ht="15" customHeight="1" x14ac:dyDescent="0.25">
      <c r="B371" s="178" t="s">
        <v>12127</v>
      </c>
      <c r="C371" s="178" t="s">
        <v>88</v>
      </c>
      <c r="D371" s="178" t="s">
        <v>7017</v>
      </c>
      <c r="E371" s="178" t="s">
        <v>6993</v>
      </c>
      <c r="F371" s="178" t="s">
        <v>17</v>
      </c>
      <c r="G371" s="1">
        <f>IF(ISNUMBER(Pay_Item_Search_Text),IF(ISNUMBER(IF(FIND(Pay_Item_Search_Text,B371)=1,1, "FALSE")),MAX(G$4:$G370)+1,IF(ISNUMBER(Pay_Item_Search_Text),0,IF(ISNUMBER(SEARCH(Pay_Item_Search_Text,H371)),MAX(G$4:$G370)+1,0))),IF(ISNUMBER(Pay_Item_Search_Text),0,IF(ISNUMBER(SEARCH(Pay_Item_Search_Text,H371)),MAX(G$4:$G370)+1,0)))</f>
        <v>367</v>
      </c>
      <c r="H371" s="1" t="str">
        <f>IF(Table_PayItems[[#This Row],[Description]]="_","_ Unique Item - "&amp;Table_PayItems[[#This Row],[Item]]&amp;" - $"&amp;Table_PayItems[[#This Row],[Unit]],Table_PayItems[[#This Row],[Description]]&amp;" - $"&amp;Table_PayItems[[#This Row],[Unit]])</f>
        <v>Acer platanoides Superform, 2 inch - $Ea</v>
      </c>
      <c r="I371" s="29" t="str">
        <f>IFERROR(VLOOKUP(ROWS($M$5:M371),Table_PayItems[[Search Key]:[Concentrated Name]],2,FALSE),"")</f>
        <v>Acer platanoides Superform, 2 inch - $Ea</v>
      </c>
      <c r="J371" s="1"/>
      <c r="K371" s="1"/>
      <c r="L371" s="22">
        <f>IF(ISNUMBER(SEARCH(Pay_Item_Search_Text_2,M371)),MAX($L$4:L370)+1,0)</f>
        <v>0</v>
      </c>
      <c r="M371" s="1" t="str">
        <f>IFERROR(VLOOKUP(ROWS($M$5:M371),Table_PayItems[[Search Key]:[Concentrated Name]],2,FALSE),"")</f>
        <v>Acer platanoides Superform, 2 inch - $Ea</v>
      </c>
      <c r="N371" s="1" t="str">
        <f>IFERROR(VLOOKUP(ROWS($M$5:N371),$L$5:$M$7000,2,FALSE),"")</f>
        <v>Compost Surface, Furn, 10 inch - $Syd</v>
      </c>
      <c r="O371" s="1" t="str">
        <f>IFERROR(VLOOKUP(ROWS($O$5:O371),$K$5:$L$7000,2,FALSE),"")</f>
        <v/>
      </c>
    </row>
    <row r="372" spans="2:15" ht="15" customHeight="1" x14ac:dyDescent="0.25">
      <c r="B372" s="178" t="s">
        <v>12128</v>
      </c>
      <c r="C372" s="178" t="s">
        <v>88</v>
      </c>
      <c r="D372" s="178" t="s">
        <v>3944</v>
      </c>
      <c r="E372" s="178" t="s">
        <v>6993</v>
      </c>
      <c r="F372" s="178" t="s">
        <v>17</v>
      </c>
      <c r="G372" s="1">
        <f>IF(ISNUMBER(Pay_Item_Search_Text),IF(ISNUMBER(IF(FIND(Pay_Item_Search_Text,B372)=1,1, "FALSE")),MAX(G$4:$G371)+1,IF(ISNUMBER(Pay_Item_Search_Text),0,IF(ISNUMBER(SEARCH(Pay_Item_Search_Text,H372)),MAX(G$4:$G371)+1,0))),IF(ISNUMBER(Pay_Item_Search_Text),0,IF(ISNUMBER(SEARCH(Pay_Item_Search_Text,H372)),MAX(G$4:$G371)+1,0)))</f>
        <v>368</v>
      </c>
      <c r="H372" s="1" t="str">
        <f>IF(Table_PayItems[[#This Row],[Description]]="_","_ Unique Item - "&amp;Table_PayItems[[#This Row],[Item]]&amp;" - $"&amp;Table_PayItems[[#This Row],[Unit]],Table_PayItems[[#This Row],[Description]]&amp;" - $"&amp;Table_PayItems[[#This Row],[Unit]])</f>
        <v>Acer platanoides, 1 1/2 inch - $Ea</v>
      </c>
      <c r="I372" s="29" t="str">
        <f>IFERROR(VLOOKUP(ROWS($M$5:M372),Table_PayItems[[Search Key]:[Concentrated Name]],2,FALSE),"")</f>
        <v>Acer platanoides, 1 1/2 inch - $Ea</v>
      </c>
      <c r="J372" s="1"/>
      <c r="K372" s="1"/>
      <c r="L372" s="22">
        <f>IF(ISNUMBER(SEARCH(Pay_Item_Search_Text_2,M372)),MAX($L$4:L371)+1,0)</f>
        <v>0</v>
      </c>
      <c r="M372" s="1" t="str">
        <f>IFERROR(VLOOKUP(ROWS($M$5:M372),Table_PayItems[[Search Key]:[Concentrated Name]],2,FALSE),"")</f>
        <v>Acer platanoides, 1 1/2 inch - $Ea</v>
      </c>
      <c r="N372" s="1" t="str">
        <f>IFERROR(VLOOKUP(ROWS($M$5:N372),$L$5:$M$7000,2,FALSE),"")</f>
        <v>Conc Base Cse, Nonreinf, 10 inch - $Syd</v>
      </c>
      <c r="O372" s="1" t="str">
        <f>IFERROR(VLOOKUP(ROWS($O$5:O372),$K$5:$L$7000,2,FALSE),"")</f>
        <v/>
      </c>
    </row>
    <row r="373" spans="2:15" ht="15" customHeight="1" x14ac:dyDescent="0.25">
      <c r="B373" s="178" t="s">
        <v>12129</v>
      </c>
      <c r="C373" s="178" t="s">
        <v>88</v>
      </c>
      <c r="D373" s="178" t="s">
        <v>3945</v>
      </c>
      <c r="E373" s="178" t="s">
        <v>6993</v>
      </c>
      <c r="F373" s="178" t="s">
        <v>17</v>
      </c>
      <c r="G373" s="1">
        <f>IF(ISNUMBER(Pay_Item_Search_Text),IF(ISNUMBER(IF(FIND(Pay_Item_Search_Text,B373)=1,1, "FALSE")),MAX(G$4:$G372)+1,IF(ISNUMBER(Pay_Item_Search_Text),0,IF(ISNUMBER(SEARCH(Pay_Item_Search_Text,H373)),MAX(G$4:$G372)+1,0))),IF(ISNUMBER(Pay_Item_Search_Text),0,IF(ISNUMBER(SEARCH(Pay_Item_Search_Text,H373)),MAX(G$4:$G372)+1,0)))</f>
        <v>369</v>
      </c>
      <c r="H373" s="1" t="str">
        <f>IF(Table_PayItems[[#This Row],[Description]]="_","_ Unique Item - "&amp;Table_PayItems[[#This Row],[Item]]&amp;" - $"&amp;Table_PayItems[[#This Row],[Unit]],Table_PayItems[[#This Row],[Description]]&amp;" - $"&amp;Table_PayItems[[#This Row],[Unit]])</f>
        <v>Acer platanoides, 1 3/4 inch - $Ea</v>
      </c>
      <c r="I373" s="29" t="str">
        <f>IFERROR(VLOOKUP(ROWS($M$5:M373),Table_PayItems[[Search Key]:[Concentrated Name]],2,FALSE),"")</f>
        <v>Acer platanoides, 1 3/4 inch - $Ea</v>
      </c>
      <c r="J373" s="1"/>
      <c r="K373" s="1"/>
      <c r="L373" s="22">
        <f>IF(ISNUMBER(SEARCH(Pay_Item_Search_Text_2,M373)),MAX($L$4:L372)+1,0)</f>
        <v>0</v>
      </c>
      <c r="M373" s="1" t="str">
        <f>IFERROR(VLOOKUP(ROWS($M$5:M373),Table_PayItems[[Search Key]:[Concentrated Name]],2,FALSE),"")</f>
        <v>Acer platanoides, 1 3/4 inch - $Ea</v>
      </c>
      <c r="N373" s="1" t="str">
        <f>IFERROR(VLOOKUP(ROWS($M$5:N373),$L$5:$M$7000,2,FALSE),"")</f>
        <v>Conc Pavt with Integral Curb, Nonreinf, 10 1/2 inch - $Syd</v>
      </c>
      <c r="O373" s="1" t="str">
        <f>IFERROR(VLOOKUP(ROWS($O$5:O373),$K$5:$L$7000,2,FALSE),"")</f>
        <v/>
      </c>
    </row>
    <row r="374" spans="2:15" ht="15" customHeight="1" x14ac:dyDescent="0.25">
      <c r="B374" s="178" t="s">
        <v>12130</v>
      </c>
      <c r="C374" s="178" t="s">
        <v>88</v>
      </c>
      <c r="D374" s="178" t="s">
        <v>3946</v>
      </c>
      <c r="E374" s="178" t="s">
        <v>6993</v>
      </c>
      <c r="F374" s="178" t="s">
        <v>17</v>
      </c>
      <c r="G374" s="1">
        <f>IF(ISNUMBER(Pay_Item_Search_Text),IF(ISNUMBER(IF(FIND(Pay_Item_Search_Text,B374)=1,1, "FALSE")),MAX(G$4:$G373)+1,IF(ISNUMBER(Pay_Item_Search_Text),0,IF(ISNUMBER(SEARCH(Pay_Item_Search_Text,H374)),MAX(G$4:$G373)+1,0))),IF(ISNUMBER(Pay_Item_Search_Text),0,IF(ISNUMBER(SEARCH(Pay_Item_Search_Text,H374)),MAX(G$4:$G373)+1,0)))</f>
        <v>370</v>
      </c>
      <c r="H374" s="1" t="str">
        <f>IF(Table_PayItems[[#This Row],[Description]]="_","_ Unique Item - "&amp;Table_PayItems[[#This Row],[Item]]&amp;" - $"&amp;Table_PayItems[[#This Row],[Unit]],Table_PayItems[[#This Row],[Description]]&amp;" - $"&amp;Table_PayItems[[#This Row],[Unit]])</f>
        <v>Acer platanoides, 2 inch - $Ea</v>
      </c>
      <c r="I374" s="29" t="str">
        <f>IFERROR(VLOOKUP(ROWS($M$5:M374),Table_PayItems[[Search Key]:[Concentrated Name]],2,FALSE),"")</f>
        <v>Acer platanoides, 2 inch - $Ea</v>
      </c>
      <c r="J374" s="1"/>
      <c r="K374" s="1"/>
      <c r="L374" s="22">
        <f>IF(ISNUMBER(SEARCH(Pay_Item_Search_Text_2,M374)),MAX($L$4:L373)+1,0)</f>
        <v>0</v>
      </c>
      <c r="M374" s="1" t="str">
        <f>IFERROR(VLOOKUP(ROWS($M$5:M374),Table_PayItems[[Search Key]:[Concentrated Name]],2,FALSE),"")</f>
        <v>Acer platanoides, 2 inch - $Ea</v>
      </c>
      <c r="N374" s="1" t="str">
        <f>IFERROR(VLOOKUP(ROWS($M$5:N374),$L$5:$M$7000,2,FALSE),"")</f>
        <v>Conc Pavt with Integral Curb, Nonreinf, 10 inch - $Syd</v>
      </c>
      <c r="O374" s="1" t="str">
        <f>IFERROR(VLOOKUP(ROWS($O$5:O374),$K$5:$L$7000,2,FALSE),"")</f>
        <v/>
      </c>
    </row>
    <row r="375" spans="2:15" ht="15" customHeight="1" x14ac:dyDescent="0.25">
      <c r="B375" s="178" t="s">
        <v>12131</v>
      </c>
      <c r="C375" s="178" t="s">
        <v>88</v>
      </c>
      <c r="D375" s="178" t="s">
        <v>7018</v>
      </c>
      <c r="E375" s="178" t="s">
        <v>6993</v>
      </c>
      <c r="F375" s="178" t="s">
        <v>17</v>
      </c>
      <c r="G375" s="1">
        <f>IF(ISNUMBER(Pay_Item_Search_Text),IF(ISNUMBER(IF(FIND(Pay_Item_Search_Text,B375)=1,1, "FALSE")),MAX(G$4:$G374)+1,IF(ISNUMBER(Pay_Item_Search_Text),0,IF(ISNUMBER(SEARCH(Pay_Item_Search_Text,H375)),MAX(G$4:$G374)+1,0))),IF(ISNUMBER(Pay_Item_Search_Text),0,IF(ISNUMBER(SEARCH(Pay_Item_Search_Text,H375)),MAX(G$4:$G374)+1,0)))</f>
        <v>371</v>
      </c>
      <c r="H375" s="1" t="str">
        <f>IF(Table_PayItems[[#This Row],[Description]]="_","_ Unique Item - "&amp;Table_PayItems[[#This Row],[Item]]&amp;" - $"&amp;Table_PayItems[[#This Row],[Unit]],Table_PayItems[[#This Row],[Description]]&amp;" - $"&amp;Table_PayItems[[#This Row],[Unit]])</f>
        <v>Acer rubrum Bowhall, 1 1/2 inch - $Ea</v>
      </c>
      <c r="I375" s="29" t="str">
        <f>IFERROR(VLOOKUP(ROWS($M$5:M375),Table_PayItems[[Search Key]:[Concentrated Name]],2,FALSE),"")</f>
        <v>Acer rubrum Bowhall, 1 1/2 inch - $Ea</v>
      </c>
      <c r="J375" s="1"/>
      <c r="K375" s="1"/>
      <c r="L375" s="22">
        <f>IF(ISNUMBER(SEARCH(Pay_Item_Search_Text_2,M375)),MAX($L$4:L374)+1,0)</f>
        <v>0</v>
      </c>
      <c r="M375" s="1" t="str">
        <f>IFERROR(VLOOKUP(ROWS($M$5:M375),Table_PayItems[[Search Key]:[Concentrated Name]],2,FALSE),"")</f>
        <v>Acer rubrum Bowhall, 1 1/2 inch - $Ea</v>
      </c>
      <c r="N375" s="1" t="str">
        <f>IFERROR(VLOOKUP(ROWS($M$5:N375),$L$5:$M$7000,2,FALSE),"")</f>
        <v>Conc Pavt, Misc, Nonreinf, 10 1/2 inch - $Syd</v>
      </c>
      <c r="O375" s="1" t="str">
        <f>IFERROR(VLOOKUP(ROWS($O$5:O375),$K$5:$L$7000,2,FALSE),"")</f>
        <v/>
      </c>
    </row>
    <row r="376" spans="2:15" ht="15" customHeight="1" x14ac:dyDescent="0.25">
      <c r="B376" s="178" t="s">
        <v>12132</v>
      </c>
      <c r="C376" s="178" t="s">
        <v>88</v>
      </c>
      <c r="D376" s="178" t="s">
        <v>7019</v>
      </c>
      <c r="E376" s="178" t="s">
        <v>6993</v>
      </c>
      <c r="F376" s="178" t="s">
        <v>17</v>
      </c>
      <c r="G376" s="1">
        <f>IF(ISNUMBER(Pay_Item_Search_Text),IF(ISNUMBER(IF(FIND(Pay_Item_Search_Text,B376)=1,1, "FALSE")),MAX(G$4:$G375)+1,IF(ISNUMBER(Pay_Item_Search_Text),0,IF(ISNUMBER(SEARCH(Pay_Item_Search_Text,H376)),MAX(G$4:$G375)+1,0))),IF(ISNUMBER(Pay_Item_Search_Text),0,IF(ISNUMBER(SEARCH(Pay_Item_Search_Text,H376)),MAX(G$4:$G375)+1,0)))</f>
        <v>372</v>
      </c>
      <c r="H376" s="1" t="str">
        <f>IF(Table_PayItems[[#This Row],[Description]]="_","_ Unique Item - "&amp;Table_PayItems[[#This Row],[Item]]&amp;" - $"&amp;Table_PayItems[[#This Row],[Unit]],Table_PayItems[[#This Row],[Description]]&amp;" - $"&amp;Table_PayItems[[#This Row],[Unit]])</f>
        <v>Acer rubrum Bowhall, 1 3/4 inch - $Ea</v>
      </c>
      <c r="I376" s="29" t="str">
        <f>IFERROR(VLOOKUP(ROWS($M$5:M376),Table_PayItems[[Search Key]:[Concentrated Name]],2,FALSE),"")</f>
        <v>Acer rubrum Bowhall, 1 3/4 inch - $Ea</v>
      </c>
      <c r="J376" s="1"/>
      <c r="K376" s="1"/>
      <c r="L376" s="22">
        <f>IF(ISNUMBER(SEARCH(Pay_Item_Search_Text_2,M376)),MAX($L$4:L375)+1,0)</f>
        <v>0</v>
      </c>
      <c r="M376" s="1" t="str">
        <f>IFERROR(VLOOKUP(ROWS($M$5:M376),Table_PayItems[[Search Key]:[Concentrated Name]],2,FALSE),"")</f>
        <v>Acer rubrum Bowhall, 1 3/4 inch - $Ea</v>
      </c>
      <c r="N376" s="1" t="str">
        <f>IFERROR(VLOOKUP(ROWS($M$5:N376),$L$5:$M$7000,2,FALSE),"")</f>
        <v>Conc Pavt, Misc, Nonreinf, 10 1/2 inch, High Performance - $Syd</v>
      </c>
      <c r="O376" s="1" t="str">
        <f>IFERROR(VLOOKUP(ROWS($O$5:O376),$K$5:$L$7000,2,FALSE),"")</f>
        <v/>
      </c>
    </row>
    <row r="377" spans="2:15" ht="15" customHeight="1" x14ac:dyDescent="0.25">
      <c r="B377" s="178" t="s">
        <v>12133</v>
      </c>
      <c r="C377" s="178" t="s">
        <v>88</v>
      </c>
      <c r="D377" s="178" t="s">
        <v>7020</v>
      </c>
      <c r="E377" s="178" t="s">
        <v>6993</v>
      </c>
      <c r="F377" s="178" t="s">
        <v>17</v>
      </c>
      <c r="G377" s="1">
        <f>IF(ISNUMBER(Pay_Item_Search_Text),IF(ISNUMBER(IF(FIND(Pay_Item_Search_Text,B377)=1,1, "FALSE")),MAX(G$4:$G376)+1,IF(ISNUMBER(Pay_Item_Search_Text),0,IF(ISNUMBER(SEARCH(Pay_Item_Search_Text,H377)),MAX(G$4:$G376)+1,0))),IF(ISNUMBER(Pay_Item_Search_Text),0,IF(ISNUMBER(SEARCH(Pay_Item_Search_Text,H377)),MAX(G$4:$G376)+1,0)))</f>
        <v>373</v>
      </c>
      <c r="H377" s="1" t="str">
        <f>IF(Table_PayItems[[#This Row],[Description]]="_","_ Unique Item - "&amp;Table_PayItems[[#This Row],[Item]]&amp;" - $"&amp;Table_PayItems[[#This Row],[Unit]],Table_PayItems[[#This Row],[Description]]&amp;" - $"&amp;Table_PayItems[[#This Row],[Unit]])</f>
        <v>Acer rubrum Bowhall, 2 inch - $Ea</v>
      </c>
      <c r="I377" s="29" t="str">
        <f>IFERROR(VLOOKUP(ROWS($M$5:M377),Table_PayItems[[Search Key]:[Concentrated Name]],2,FALSE),"")</f>
        <v>Acer rubrum Bowhall, 2 inch - $Ea</v>
      </c>
      <c r="J377" s="1"/>
      <c r="K377" s="1"/>
      <c r="L377" s="22">
        <f>IF(ISNUMBER(SEARCH(Pay_Item_Search_Text_2,M377)),MAX($L$4:L376)+1,0)</f>
        <v>0</v>
      </c>
      <c r="M377" s="1" t="str">
        <f>IFERROR(VLOOKUP(ROWS($M$5:M377),Table_PayItems[[Search Key]:[Concentrated Name]],2,FALSE),"")</f>
        <v>Acer rubrum Bowhall, 2 inch - $Ea</v>
      </c>
      <c r="N377" s="1" t="str">
        <f>IFERROR(VLOOKUP(ROWS($M$5:N377),$L$5:$M$7000,2,FALSE),"")</f>
        <v>Conc Pavt, Misc, Nonreinf, 10 inch - $Syd</v>
      </c>
      <c r="O377" s="1" t="str">
        <f>IFERROR(VLOOKUP(ROWS($O$5:O377),$K$5:$L$7000,2,FALSE),"")</f>
        <v/>
      </c>
    </row>
    <row r="378" spans="2:15" ht="15" customHeight="1" x14ac:dyDescent="0.25">
      <c r="B378" s="178" t="s">
        <v>12134</v>
      </c>
      <c r="C378" s="178" t="s">
        <v>88</v>
      </c>
      <c r="D378" s="178" t="s">
        <v>7021</v>
      </c>
      <c r="E378" s="178" t="s">
        <v>6993</v>
      </c>
      <c r="F378" s="178" t="s">
        <v>17</v>
      </c>
      <c r="G378" s="1">
        <f>IF(ISNUMBER(Pay_Item_Search_Text),IF(ISNUMBER(IF(FIND(Pay_Item_Search_Text,B378)=1,1, "FALSE")),MAX(G$4:$G377)+1,IF(ISNUMBER(Pay_Item_Search_Text),0,IF(ISNUMBER(SEARCH(Pay_Item_Search_Text,H378)),MAX(G$4:$G377)+1,0))),IF(ISNUMBER(Pay_Item_Search_Text),0,IF(ISNUMBER(SEARCH(Pay_Item_Search_Text,H378)),MAX(G$4:$G377)+1,0)))</f>
        <v>374</v>
      </c>
      <c r="H378" s="1" t="str">
        <f>IF(Table_PayItems[[#This Row],[Description]]="_","_ Unique Item - "&amp;Table_PayItems[[#This Row],[Item]]&amp;" - $"&amp;Table_PayItems[[#This Row],[Unit]],Table_PayItems[[#This Row],[Description]]&amp;" - $"&amp;Table_PayItems[[#This Row],[Unit]])</f>
        <v>Acer rubrum Red Sunset, 1 1/2 inch - $Ea</v>
      </c>
      <c r="I378" s="29" t="str">
        <f>IFERROR(VLOOKUP(ROWS($M$5:M378),Table_PayItems[[Search Key]:[Concentrated Name]],2,FALSE),"")</f>
        <v>Acer rubrum Red Sunset, 1 1/2 inch - $Ea</v>
      </c>
      <c r="J378" s="1"/>
      <c r="K378" s="1"/>
      <c r="L378" s="22">
        <f>IF(ISNUMBER(SEARCH(Pay_Item_Search_Text_2,M378)),MAX($L$4:L377)+1,0)</f>
        <v>0</v>
      </c>
      <c r="M378" s="1" t="str">
        <f>IFERROR(VLOOKUP(ROWS($M$5:M378),Table_PayItems[[Search Key]:[Concentrated Name]],2,FALSE),"")</f>
        <v>Acer rubrum Red Sunset, 1 1/2 inch - $Ea</v>
      </c>
      <c r="N378" s="1" t="str">
        <f>IFERROR(VLOOKUP(ROWS($M$5:N378),$L$5:$M$7000,2,FALSE),"")</f>
        <v>Conc Pavt, Misc, Nonreinf, 10 inch, High Performance - $Syd</v>
      </c>
      <c r="O378" s="1" t="str">
        <f>IFERROR(VLOOKUP(ROWS($O$5:O378),$K$5:$L$7000,2,FALSE),"")</f>
        <v/>
      </c>
    </row>
    <row r="379" spans="2:15" ht="15" customHeight="1" x14ac:dyDescent="0.25">
      <c r="B379" s="178" t="s">
        <v>12135</v>
      </c>
      <c r="C379" s="178" t="s">
        <v>88</v>
      </c>
      <c r="D379" s="178" t="s">
        <v>7022</v>
      </c>
      <c r="E379" s="178" t="s">
        <v>6993</v>
      </c>
      <c r="F379" s="178" t="s">
        <v>17</v>
      </c>
      <c r="G379" s="1">
        <f>IF(ISNUMBER(Pay_Item_Search_Text),IF(ISNUMBER(IF(FIND(Pay_Item_Search_Text,B379)=1,1, "FALSE")),MAX(G$4:$G378)+1,IF(ISNUMBER(Pay_Item_Search_Text),0,IF(ISNUMBER(SEARCH(Pay_Item_Search_Text,H379)),MAX(G$4:$G378)+1,0))),IF(ISNUMBER(Pay_Item_Search_Text),0,IF(ISNUMBER(SEARCH(Pay_Item_Search_Text,H379)),MAX(G$4:$G378)+1,0)))</f>
        <v>375</v>
      </c>
      <c r="H379" s="1" t="str">
        <f>IF(Table_PayItems[[#This Row],[Description]]="_","_ Unique Item - "&amp;Table_PayItems[[#This Row],[Item]]&amp;" - $"&amp;Table_PayItems[[#This Row],[Unit]],Table_PayItems[[#This Row],[Description]]&amp;" - $"&amp;Table_PayItems[[#This Row],[Unit]])</f>
        <v>Acer rubrum Red Sunset, 1 3/4 inch - $Ea</v>
      </c>
      <c r="I379" s="29" t="str">
        <f>IFERROR(VLOOKUP(ROWS($M$5:M379),Table_PayItems[[Search Key]:[Concentrated Name]],2,FALSE),"")</f>
        <v>Acer rubrum Red Sunset, 1 3/4 inch - $Ea</v>
      </c>
      <c r="J379" s="1"/>
      <c r="K379" s="1"/>
      <c r="L379" s="22">
        <f>IF(ISNUMBER(SEARCH(Pay_Item_Search_Text_2,M379)),MAX($L$4:L378)+1,0)</f>
        <v>0</v>
      </c>
      <c r="M379" s="1" t="str">
        <f>IFERROR(VLOOKUP(ROWS($M$5:M379),Table_PayItems[[Search Key]:[Concentrated Name]],2,FALSE),"")</f>
        <v>Acer rubrum Red Sunset, 1 3/4 inch - $Ea</v>
      </c>
      <c r="N379" s="1" t="str">
        <f>IFERROR(VLOOKUP(ROWS($M$5:N379),$L$5:$M$7000,2,FALSE),"")</f>
        <v>Conc Pavt, Nonreinf, 10 1/2 inch - $Syd</v>
      </c>
      <c r="O379" s="1" t="str">
        <f>IFERROR(VLOOKUP(ROWS($O$5:O379),$K$5:$L$7000,2,FALSE),"")</f>
        <v/>
      </c>
    </row>
    <row r="380" spans="2:15" ht="15" customHeight="1" x14ac:dyDescent="0.25">
      <c r="B380" s="178" t="s">
        <v>12136</v>
      </c>
      <c r="C380" s="178" t="s">
        <v>88</v>
      </c>
      <c r="D380" s="178" t="s">
        <v>7023</v>
      </c>
      <c r="E380" s="178" t="s">
        <v>6993</v>
      </c>
      <c r="F380" s="178" t="s">
        <v>17</v>
      </c>
      <c r="G380" s="1">
        <f>IF(ISNUMBER(Pay_Item_Search_Text),IF(ISNUMBER(IF(FIND(Pay_Item_Search_Text,B380)=1,1, "FALSE")),MAX(G$4:$G379)+1,IF(ISNUMBER(Pay_Item_Search_Text),0,IF(ISNUMBER(SEARCH(Pay_Item_Search_Text,H380)),MAX(G$4:$G379)+1,0))),IF(ISNUMBER(Pay_Item_Search_Text),0,IF(ISNUMBER(SEARCH(Pay_Item_Search_Text,H380)),MAX(G$4:$G379)+1,0)))</f>
        <v>376</v>
      </c>
      <c r="H380" s="1" t="str">
        <f>IF(Table_PayItems[[#This Row],[Description]]="_","_ Unique Item - "&amp;Table_PayItems[[#This Row],[Item]]&amp;" - $"&amp;Table_PayItems[[#This Row],[Unit]],Table_PayItems[[#This Row],[Description]]&amp;" - $"&amp;Table_PayItems[[#This Row],[Unit]])</f>
        <v>Acer rubrum Red Sunset, 2 inch - $Ea</v>
      </c>
      <c r="I380" s="29" t="str">
        <f>IFERROR(VLOOKUP(ROWS($M$5:M380),Table_PayItems[[Search Key]:[Concentrated Name]],2,FALSE),"")</f>
        <v>Acer rubrum Red Sunset, 2 inch - $Ea</v>
      </c>
      <c r="J380" s="1"/>
      <c r="K380" s="1"/>
      <c r="L380" s="22">
        <f>IF(ISNUMBER(SEARCH(Pay_Item_Search_Text_2,M380)),MAX($L$4:L379)+1,0)</f>
        <v>0</v>
      </c>
      <c r="M380" s="1" t="str">
        <f>IFERROR(VLOOKUP(ROWS($M$5:M380),Table_PayItems[[Search Key]:[Concentrated Name]],2,FALSE),"")</f>
        <v>Acer rubrum Red Sunset, 2 inch - $Ea</v>
      </c>
      <c r="N380" s="1" t="str">
        <f>IFERROR(VLOOKUP(ROWS($M$5:N380),$L$5:$M$7000,2,FALSE),"")</f>
        <v>Conc Pavt, Nonreinf, 10 1/2 inch, High Performance - $Syd</v>
      </c>
      <c r="O380" s="1" t="str">
        <f>IFERROR(VLOOKUP(ROWS($O$5:O380),$K$5:$L$7000,2,FALSE),"")</f>
        <v/>
      </c>
    </row>
    <row r="381" spans="2:15" ht="15" customHeight="1" x14ac:dyDescent="0.25">
      <c r="B381" s="178" t="s">
        <v>12137</v>
      </c>
      <c r="C381" s="178" t="s">
        <v>88</v>
      </c>
      <c r="D381" s="178" t="s">
        <v>3947</v>
      </c>
      <c r="E381" s="178" t="s">
        <v>6993</v>
      </c>
      <c r="F381" s="178" t="s">
        <v>17</v>
      </c>
      <c r="G381" s="1">
        <f>IF(ISNUMBER(Pay_Item_Search_Text),IF(ISNUMBER(IF(FIND(Pay_Item_Search_Text,B381)=1,1, "FALSE")),MAX(G$4:$G380)+1,IF(ISNUMBER(Pay_Item_Search_Text),0,IF(ISNUMBER(SEARCH(Pay_Item_Search_Text,H381)),MAX(G$4:$G380)+1,0))),IF(ISNUMBER(Pay_Item_Search_Text),0,IF(ISNUMBER(SEARCH(Pay_Item_Search_Text,H381)),MAX(G$4:$G380)+1,0)))</f>
        <v>377</v>
      </c>
      <c r="H381" s="1" t="str">
        <f>IF(Table_PayItems[[#This Row],[Description]]="_","_ Unique Item - "&amp;Table_PayItems[[#This Row],[Item]]&amp;" - $"&amp;Table_PayItems[[#This Row],[Unit]],Table_PayItems[[#This Row],[Description]]&amp;" - $"&amp;Table_PayItems[[#This Row],[Unit]])</f>
        <v>Acer rubrum, 1 1/2 inch - $Ea</v>
      </c>
      <c r="I381" s="29" t="str">
        <f>IFERROR(VLOOKUP(ROWS($M$5:M381),Table_PayItems[[Search Key]:[Concentrated Name]],2,FALSE),"")</f>
        <v>Acer rubrum, 1 1/2 inch - $Ea</v>
      </c>
      <c r="J381" s="1"/>
      <c r="K381" s="1"/>
      <c r="L381" s="22">
        <f>IF(ISNUMBER(SEARCH(Pay_Item_Search_Text_2,M381)),MAX($L$4:L380)+1,0)</f>
        <v>0</v>
      </c>
      <c r="M381" s="1" t="str">
        <f>IFERROR(VLOOKUP(ROWS($M$5:M381),Table_PayItems[[Search Key]:[Concentrated Name]],2,FALSE),"")</f>
        <v>Acer rubrum, 1 1/2 inch - $Ea</v>
      </c>
      <c r="N381" s="1" t="str">
        <f>IFERROR(VLOOKUP(ROWS($M$5:N381),$L$5:$M$7000,2,FALSE),"")</f>
        <v>Conc Pavt, Nonreinf, 10 inch - $Syd</v>
      </c>
      <c r="O381" s="1" t="str">
        <f>IFERROR(VLOOKUP(ROWS($O$5:O381),$K$5:$L$7000,2,FALSE),"")</f>
        <v/>
      </c>
    </row>
    <row r="382" spans="2:15" ht="15" customHeight="1" x14ac:dyDescent="0.25">
      <c r="B382" s="178" t="s">
        <v>12138</v>
      </c>
      <c r="C382" s="178" t="s">
        <v>88</v>
      </c>
      <c r="D382" s="178" t="s">
        <v>3948</v>
      </c>
      <c r="E382" s="178" t="s">
        <v>6993</v>
      </c>
      <c r="F382" s="178" t="s">
        <v>17</v>
      </c>
      <c r="G382" s="1">
        <f>IF(ISNUMBER(Pay_Item_Search_Text),IF(ISNUMBER(IF(FIND(Pay_Item_Search_Text,B382)=1,1, "FALSE")),MAX(G$4:$G381)+1,IF(ISNUMBER(Pay_Item_Search_Text),0,IF(ISNUMBER(SEARCH(Pay_Item_Search_Text,H382)),MAX(G$4:$G381)+1,0))),IF(ISNUMBER(Pay_Item_Search_Text),0,IF(ISNUMBER(SEARCH(Pay_Item_Search_Text,H382)),MAX(G$4:$G381)+1,0)))</f>
        <v>378</v>
      </c>
      <c r="H382" s="1" t="str">
        <f>IF(Table_PayItems[[#This Row],[Description]]="_","_ Unique Item - "&amp;Table_PayItems[[#This Row],[Item]]&amp;" - $"&amp;Table_PayItems[[#This Row],[Unit]],Table_PayItems[[#This Row],[Description]]&amp;" - $"&amp;Table_PayItems[[#This Row],[Unit]])</f>
        <v>Acer rubrum, 1 1/2 inch clump, 3 stem - $Ea</v>
      </c>
      <c r="I382" s="29" t="str">
        <f>IFERROR(VLOOKUP(ROWS($M$5:M382),Table_PayItems[[Search Key]:[Concentrated Name]],2,FALSE),"")</f>
        <v>Acer rubrum, 1 1/2 inch clump, 3 stem - $Ea</v>
      </c>
      <c r="J382" s="1"/>
      <c r="K382" s="1"/>
      <c r="L382" s="22">
        <f>IF(ISNUMBER(SEARCH(Pay_Item_Search_Text_2,M382)),MAX($L$4:L381)+1,0)</f>
        <v>0</v>
      </c>
      <c r="M382" s="1" t="str">
        <f>IFERROR(VLOOKUP(ROWS($M$5:M382),Table_PayItems[[Search Key]:[Concentrated Name]],2,FALSE),"")</f>
        <v>Acer rubrum, 1 1/2 inch clump, 3 stem - $Ea</v>
      </c>
      <c r="N382" s="1" t="str">
        <f>IFERROR(VLOOKUP(ROWS($M$5:N382),$L$5:$M$7000,2,FALSE),"")</f>
        <v>Conc Pavt, Nonreinf, 10 inch, High Performance - $Syd</v>
      </c>
      <c r="O382" s="1" t="str">
        <f>IFERROR(VLOOKUP(ROWS($O$5:O382),$K$5:$L$7000,2,FALSE),"")</f>
        <v/>
      </c>
    </row>
    <row r="383" spans="2:15" ht="15" customHeight="1" x14ac:dyDescent="0.25">
      <c r="B383" s="178" t="s">
        <v>12139</v>
      </c>
      <c r="C383" s="178" t="s">
        <v>88</v>
      </c>
      <c r="D383" s="178" t="s">
        <v>3949</v>
      </c>
      <c r="E383" s="178" t="s">
        <v>6993</v>
      </c>
      <c r="F383" s="178" t="s">
        <v>17</v>
      </c>
      <c r="G383" s="1">
        <f>IF(ISNUMBER(Pay_Item_Search_Text),IF(ISNUMBER(IF(FIND(Pay_Item_Search_Text,B383)=1,1, "FALSE")),MAX(G$4:$G382)+1,IF(ISNUMBER(Pay_Item_Search_Text),0,IF(ISNUMBER(SEARCH(Pay_Item_Search_Text,H383)),MAX(G$4:$G382)+1,0))),IF(ISNUMBER(Pay_Item_Search_Text),0,IF(ISNUMBER(SEARCH(Pay_Item_Search_Text,H383)),MAX(G$4:$G382)+1,0)))</f>
        <v>379</v>
      </c>
      <c r="H383" s="1" t="str">
        <f>IF(Table_PayItems[[#This Row],[Description]]="_","_ Unique Item - "&amp;Table_PayItems[[#This Row],[Item]]&amp;" - $"&amp;Table_PayItems[[#This Row],[Unit]],Table_PayItems[[#This Row],[Description]]&amp;" - $"&amp;Table_PayItems[[#This Row],[Unit]])</f>
        <v>Acer rubrum, 1 3/4 inch - $Ea</v>
      </c>
      <c r="I383" s="29" t="str">
        <f>IFERROR(VLOOKUP(ROWS($M$5:M383),Table_PayItems[[Search Key]:[Concentrated Name]],2,FALSE),"")</f>
        <v>Acer rubrum, 1 3/4 inch - $Ea</v>
      </c>
      <c r="J383" s="1"/>
      <c r="K383" s="1"/>
      <c r="L383" s="22">
        <f>IF(ISNUMBER(SEARCH(Pay_Item_Search_Text_2,M383)),MAX($L$4:L382)+1,0)</f>
        <v>0</v>
      </c>
      <c r="M383" s="1" t="str">
        <f>IFERROR(VLOOKUP(ROWS($M$5:M383),Table_PayItems[[Search Key]:[Concentrated Name]],2,FALSE),"")</f>
        <v>Acer rubrum, 1 3/4 inch - $Ea</v>
      </c>
      <c r="N383" s="1" t="str">
        <f>IFERROR(VLOOKUP(ROWS($M$5:N383),$L$5:$M$7000,2,FALSE),"")</f>
        <v>Conduit, Encased, 10, 3 inch - $Ft</v>
      </c>
      <c r="O383" s="1" t="str">
        <f>IFERROR(VLOOKUP(ROWS($O$5:O383),$K$5:$L$7000,2,FALSE),"")</f>
        <v/>
      </c>
    </row>
    <row r="384" spans="2:15" ht="15" customHeight="1" x14ac:dyDescent="0.25">
      <c r="B384" s="178" t="s">
        <v>12140</v>
      </c>
      <c r="C384" s="178" t="s">
        <v>88</v>
      </c>
      <c r="D384" s="178" t="s">
        <v>3950</v>
      </c>
      <c r="E384" s="178" t="s">
        <v>6993</v>
      </c>
      <c r="F384" s="178" t="s">
        <v>17</v>
      </c>
      <c r="G384" s="1">
        <f>IF(ISNUMBER(Pay_Item_Search_Text),IF(ISNUMBER(IF(FIND(Pay_Item_Search_Text,B384)=1,1, "FALSE")),MAX(G$4:$G383)+1,IF(ISNUMBER(Pay_Item_Search_Text),0,IF(ISNUMBER(SEARCH(Pay_Item_Search_Text,H384)),MAX(G$4:$G383)+1,0))),IF(ISNUMBER(Pay_Item_Search_Text),0,IF(ISNUMBER(SEARCH(Pay_Item_Search_Text,H384)),MAX(G$4:$G383)+1,0)))</f>
        <v>380</v>
      </c>
      <c r="H384" s="1" t="str">
        <f>IF(Table_PayItems[[#This Row],[Description]]="_","_ Unique Item - "&amp;Table_PayItems[[#This Row],[Item]]&amp;" - $"&amp;Table_PayItems[[#This Row],[Unit]],Table_PayItems[[#This Row],[Description]]&amp;" - $"&amp;Table_PayItems[[#This Row],[Unit]])</f>
        <v>Acer rubrum, 2 inch - $Ea</v>
      </c>
      <c r="I384" s="29" t="str">
        <f>IFERROR(VLOOKUP(ROWS($M$5:M384),Table_PayItems[[Search Key]:[Concentrated Name]],2,FALSE),"")</f>
        <v>Acer rubrum, 2 inch - $Ea</v>
      </c>
      <c r="J384" s="1"/>
      <c r="K384" s="1"/>
      <c r="L384" s="22">
        <f>IF(ISNUMBER(SEARCH(Pay_Item_Search_Text_2,M384)),MAX($L$4:L383)+1,0)</f>
        <v>0</v>
      </c>
      <c r="M384" s="1" t="str">
        <f>IFERROR(VLOOKUP(ROWS($M$5:M384),Table_PayItems[[Search Key]:[Concentrated Name]],2,FALSE),"")</f>
        <v>Acer rubrum, 2 inch - $Ea</v>
      </c>
      <c r="N384" s="1" t="str">
        <f>IFERROR(VLOOKUP(ROWS($M$5:N384),$L$5:$M$7000,2,FALSE),"")</f>
        <v>Conduit, Encased, 10, 4 inch - $Ft</v>
      </c>
      <c r="O384" s="1" t="str">
        <f>IFERROR(VLOOKUP(ROWS($O$5:O384),$K$5:$L$7000,2,FALSE),"")</f>
        <v/>
      </c>
    </row>
    <row r="385" spans="2:15" ht="15" customHeight="1" x14ac:dyDescent="0.25">
      <c r="B385" s="178" t="s">
        <v>12141</v>
      </c>
      <c r="C385" s="178" t="s">
        <v>88</v>
      </c>
      <c r="D385" s="178" t="s">
        <v>3951</v>
      </c>
      <c r="E385" s="178" t="s">
        <v>6993</v>
      </c>
      <c r="F385" s="178" t="s">
        <v>17</v>
      </c>
      <c r="G385" s="1">
        <f>IF(ISNUMBER(Pay_Item_Search_Text),IF(ISNUMBER(IF(FIND(Pay_Item_Search_Text,B385)=1,1, "FALSE")),MAX(G$4:$G384)+1,IF(ISNUMBER(Pay_Item_Search_Text),0,IF(ISNUMBER(SEARCH(Pay_Item_Search_Text,H385)),MAX(G$4:$G384)+1,0))),IF(ISNUMBER(Pay_Item_Search_Text),0,IF(ISNUMBER(SEARCH(Pay_Item_Search_Text,H385)),MAX(G$4:$G384)+1,0)))</f>
        <v>381</v>
      </c>
      <c r="H385" s="1" t="str">
        <f>IF(Table_PayItems[[#This Row],[Description]]="_","_ Unique Item - "&amp;Table_PayItems[[#This Row],[Item]]&amp;" - $"&amp;Table_PayItems[[#This Row],[Unit]],Table_PayItems[[#This Row],[Description]]&amp;" - $"&amp;Table_PayItems[[#This Row],[Unit]])</f>
        <v>Acer rubrum, 2 inch clump, 3 stem - $Ea</v>
      </c>
      <c r="I385" s="29" t="str">
        <f>IFERROR(VLOOKUP(ROWS($M$5:M385),Table_PayItems[[Search Key]:[Concentrated Name]],2,FALSE),"")</f>
        <v>Acer rubrum, 2 inch clump, 3 stem - $Ea</v>
      </c>
      <c r="J385" s="1"/>
      <c r="K385" s="1"/>
      <c r="L385" s="22">
        <f>IF(ISNUMBER(SEARCH(Pay_Item_Search_Text_2,M385)),MAX($L$4:L384)+1,0)</f>
        <v>0</v>
      </c>
      <c r="M385" s="1" t="str">
        <f>IFERROR(VLOOKUP(ROWS($M$5:M385),Table_PayItems[[Search Key]:[Concentrated Name]],2,FALSE),"")</f>
        <v>Acer rubrum, 2 inch clump, 3 stem - $Ea</v>
      </c>
      <c r="N385" s="1" t="str">
        <f>IFERROR(VLOOKUP(ROWS($M$5:N385),$L$5:$M$7000,2,FALSE),"")</f>
        <v>Conduit, Schedule 40, 1 1/2 inch - $Ft</v>
      </c>
      <c r="O385" s="1" t="str">
        <f>IFERROR(VLOOKUP(ROWS($O$5:O385),$K$5:$L$7000,2,FALSE),"")</f>
        <v/>
      </c>
    </row>
    <row r="386" spans="2:15" ht="15" customHeight="1" x14ac:dyDescent="0.25">
      <c r="B386" s="178" t="s">
        <v>12142</v>
      </c>
      <c r="C386" s="178" t="s">
        <v>88</v>
      </c>
      <c r="D386" s="178" t="s">
        <v>3952</v>
      </c>
      <c r="E386" s="178" t="s">
        <v>6993</v>
      </c>
      <c r="F386" s="178" t="s">
        <v>17</v>
      </c>
      <c r="G386" s="1">
        <f>IF(ISNUMBER(Pay_Item_Search_Text),IF(ISNUMBER(IF(FIND(Pay_Item_Search_Text,B386)=1,1, "FALSE")),MAX(G$4:$G385)+1,IF(ISNUMBER(Pay_Item_Search_Text),0,IF(ISNUMBER(SEARCH(Pay_Item_Search_Text,H386)),MAX(G$4:$G385)+1,0))),IF(ISNUMBER(Pay_Item_Search_Text),0,IF(ISNUMBER(SEARCH(Pay_Item_Search_Text,H386)),MAX(G$4:$G385)+1,0)))</f>
        <v>382</v>
      </c>
      <c r="H386" s="1" t="str">
        <f>IF(Table_PayItems[[#This Row],[Description]]="_","_ Unique Item - "&amp;Table_PayItems[[#This Row],[Item]]&amp;" - $"&amp;Table_PayItems[[#This Row],[Unit]],Table_PayItems[[#This Row],[Description]]&amp;" - $"&amp;Table_PayItems[[#This Row],[Unit]])</f>
        <v>Acer rubrum, bareroot, 18-24 inch - $Ea</v>
      </c>
      <c r="I386" s="29" t="str">
        <f>IFERROR(VLOOKUP(ROWS($M$5:M386),Table_PayItems[[Search Key]:[Concentrated Name]],2,FALSE),"")</f>
        <v>Acer rubrum, bareroot, 18-24 inch - $Ea</v>
      </c>
      <c r="J386" s="1"/>
      <c r="K386" s="1"/>
      <c r="L386" s="22">
        <f>IF(ISNUMBER(SEARCH(Pay_Item_Search_Text_2,M386)),MAX($L$4:L385)+1,0)</f>
        <v>0</v>
      </c>
      <c r="M386" s="1" t="str">
        <f>IFERROR(VLOOKUP(ROWS($M$5:M386),Table_PayItems[[Search Key]:[Concentrated Name]],2,FALSE),"")</f>
        <v>Acer rubrum, bareroot, 18-24 inch - $Ea</v>
      </c>
      <c r="N386" s="1" t="str">
        <f>IFERROR(VLOOKUP(ROWS($M$5:N386),$L$5:$M$7000,2,FALSE),"")</f>
        <v>Conduit, Schedule 40, 1 inch - $Ft</v>
      </c>
      <c r="O386" s="1" t="str">
        <f>IFERROR(VLOOKUP(ROWS($O$5:O386),$K$5:$L$7000,2,FALSE),"")</f>
        <v/>
      </c>
    </row>
    <row r="387" spans="2:15" ht="15" customHeight="1" x14ac:dyDescent="0.25">
      <c r="B387" s="178" t="s">
        <v>12143</v>
      </c>
      <c r="C387" s="178" t="s">
        <v>88</v>
      </c>
      <c r="D387" s="178" t="s">
        <v>3953</v>
      </c>
      <c r="E387" s="178" t="s">
        <v>17</v>
      </c>
      <c r="F387" s="178" t="s">
        <v>17</v>
      </c>
      <c r="G387" s="1">
        <f>IF(ISNUMBER(Pay_Item_Search_Text),IF(ISNUMBER(IF(FIND(Pay_Item_Search_Text,B387)=1,1, "FALSE")),MAX(G$4:$G386)+1,IF(ISNUMBER(Pay_Item_Search_Text),0,IF(ISNUMBER(SEARCH(Pay_Item_Search_Text,H387)),MAX(G$4:$G386)+1,0))),IF(ISNUMBER(Pay_Item_Search_Text),0,IF(ISNUMBER(SEARCH(Pay_Item_Search_Text,H387)),MAX(G$4:$G386)+1,0)))</f>
        <v>383</v>
      </c>
      <c r="H387" s="1" t="str">
        <f>IF(Table_PayItems[[#This Row],[Description]]="_","_ Unique Item - "&amp;Table_PayItems[[#This Row],[Item]]&amp;" - $"&amp;Table_PayItems[[#This Row],[Unit]],Table_PayItems[[#This Row],[Description]]&amp;" - $"&amp;Table_PayItems[[#This Row],[Unit]])</f>
        <v>Acer rubrum, bareroot, 24-36 inch - $Ea</v>
      </c>
      <c r="I387" s="29" t="str">
        <f>IFERROR(VLOOKUP(ROWS($M$5:M387),Table_PayItems[[Search Key]:[Concentrated Name]],2,FALSE),"")</f>
        <v>Acer rubrum, bareroot, 24-36 inch - $Ea</v>
      </c>
      <c r="J387" s="1"/>
      <c r="K387" s="1"/>
      <c r="L387" s="22">
        <f>IF(ISNUMBER(SEARCH(Pay_Item_Search_Text_2,M387)),MAX($L$4:L386)+1,0)</f>
        <v>0</v>
      </c>
      <c r="M387" s="1" t="str">
        <f>IFERROR(VLOOKUP(ROWS($M$5:M387),Table_PayItems[[Search Key]:[Concentrated Name]],2,FALSE),"")</f>
        <v>Acer rubrum, bareroot, 24-36 inch - $Ea</v>
      </c>
      <c r="N387" s="1" t="str">
        <f>IFERROR(VLOOKUP(ROWS($M$5:N387),$L$5:$M$7000,2,FALSE),"")</f>
        <v>Conduit, Schedule 40, 2 1/2 inch - $Ft</v>
      </c>
      <c r="O387" s="1" t="str">
        <f>IFERROR(VLOOKUP(ROWS($O$5:O387),$K$5:$L$7000,2,FALSE),"")</f>
        <v/>
      </c>
    </row>
    <row r="388" spans="2:15" ht="15" customHeight="1" x14ac:dyDescent="0.25">
      <c r="B388" s="178" t="s">
        <v>12144</v>
      </c>
      <c r="C388" s="178" t="s">
        <v>88</v>
      </c>
      <c r="D388" s="178" t="s">
        <v>3954</v>
      </c>
      <c r="E388" s="178" t="s">
        <v>6993</v>
      </c>
      <c r="F388" s="178" t="s">
        <v>17</v>
      </c>
      <c r="G388" s="1">
        <f>IF(ISNUMBER(Pay_Item_Search_Text),IF(ISNUMBER(IF(FIND(Pay_Item_Search_Text,B388)=1,1, "FALSE")),MAX(G$4:$G387)+1,IF(ISNUMBER(Pay_Item_Search_Text),0,IF(ISNUMBER(SEARCH(Pay_Item_Search_Text,H388)),MAX(G$4:$G387)+1,0))),IF(ISNUMBER(Pay_Item_Search_Text),0,IF(ISNUMBER(SEARCH(Pay_Item_Search_Text,H388)),MAX(G$4:$G387)+1,0)))</f>
        <v>384</v>
      </c>
      <c r="H388" s="1" t="str">
        <f>IF(Table_PayItems[[#This Row],[Description]]="_","_ Unique Item - "&amp;Table_PayItems[[#This Row],[Item]]&amp;" - $"&amp;Table_PayItems[[#This Row],[Unit]],Table_PayItems[[#This Row],[Description]]&amp;" - $"&amp;Table_PayItems[[#This Row],[Unit]])</f>
        <v>Acer saccharinum, 1 1/2 inch - $Ea</v>
      </c>
      <c r="I388" s="29" t="str">
        <f>IFERROR(VLOOKUP(ROWS($M$5:M388),Table_PayItems[[Search Key]:[Concentrated Name]],2,FALSE),"")</f>
        <v>Acer saccharinum, 1 1/2 inch - $Ea</v>
      </c>
      <c r="J388" s="1"/>
      <c r="K388" s="1"/>
      <c r="L388" s="22">
        <f>IF(ISNUMBER(SEARCH(Pay_Item_Search_Text_2,M388)),MAX($L$4:L387)+1,0)</f>
        <v>0</v>
      </c>
      <c r="M388" s="1" t="str">
        <f>IFERROR(VLOOKUP(ROWS($M$5:M388),Table_PayItems[[Search Key]:[Concentrated Name]],2,FALSE),"")</f>
        <v>Acer saccharinum, 1 1/2 inch - $Ea</v>
      </c>
      <c r="N388" s="1" t="str">
        <f>IFERROR(VLOOKUP(ROWS($M$5:N388),$L$5:$M$7000,2,FALSE),"")</f>
        <v>Conduit, Schedule 40, 2 inch - $Ft</v>
      </c>
      <c r="O388" s="1" t="str">
        <f>IFERROR(VLOOKUP(ROWS($O$5:O388),$K$5:$L$7000,2,FALSE),"")</f>
        <v/>
      </c>
    </row>
    <row r="389" spans="2:15" ht="15" customHeight="1" x14ac:dyDescent="0.25">
      <c r="B389" s="178" t="s">
        <v>12145</v>
      </c>
      <c r="C389" s="178" t="s">
        <v>88</v>
      </c>
      <c r="D389" s="178" t="s">
        <v>3955</v>
      </c>
      <c r="E389" s="178" t="s">
        <v>6993</v>
      </c>
      <c r="F389" s="178" t="s">
        <v>17</v>
      </c>
      <c r="G389" s="1">
        <f>IF(ISNUMBER(Pay_Item_Search_Text),IF(ISNUMBER(IF(FIND(Pay_Item_Search_Text,B389)=1,1, "FALSE")),MAX(G$4:$G388)+1,IF(ISNUMBER(Pay_Item_Search_Text),0,IF(ISNUMBER(SEARCH(Pay_Item_Search_Text,H389)),MAX(G$4:$G388)+1,0))),IF(ISNUMBER(Pay_Item_Search_Text),0,IF(ISNUMBER(SEARCH(Pay_Item_Search_Text,H389)),MAX(G$4:$G388)+1,0)))</f>
        <v>385</v>
      </c>
      <c r="H389" s="1" t="str">
        <f>IF(Table_PayItems[[#This Row],[Description]]="_","_ Unique Item - "&amp;Table_PayItems[[#This Row],[Item]]&amp;" - $"&amp;Table_PayItems[[#This Row],[Unit]],Table_PayItems[[#This Row],[Description]]&amp;" - $"&amp;Table_PayItems[[#This Row],[Unit]])</f>
        <v>Acer saccharinum, 1 3/4 inch - $Ea</v>
      </c>
      <c r="I389" s="29" t="str">
        <f>IFERROR(VLOOKUP(ROWS($M$5:M389),Table_PayItems[[Search Key]:[Concentrated Name]],2,FALSE),"")</f>
        <v>Acer saccharinum, 1 3/4 inch - $Ea</v>
      </c>
      <c r="J389" s="1"/>
      <c r="K389" s="1"/>
      <c r="L389" s="22">
        <f>IF(ISNUMBER(SEARCH(Pay_Item_Search_Text_2,M389)),MAX($L$4:L388)+1,0)</f>
        <v>0</v>
      </c>
      <c r="M389" s="1" t="str">
        <f>IFERROR(VLOOKUP(ROWS($M$5:M389),Table_PayItems[[Search Key]:[Concentrated Name]],2,FALSE),"")</f>
        <v>Acer saccharinum, 1 3/4 inch - $Ea</v>
      </c>
      <c r="N389" s="1" t="str">
        <f>IFERROR(VLOOKUP(ROWS($M$5:N389),$L$5:$M$7000,2,FALSE),"")</f>
        <v>Conduit, Schedule 40, 3 1/2 inch - $Ft</v>
      </c>
      <c r="O389" s="1" t="str">
        <f>IFERROR(VLOOKUP(ROWS($O$5:O389),$K$5:$L$7000,2,FALSE),"")</f>
        <v/>
      </c>
    </row>
    <row r="390" spans="2:15" ht="15" customHeight="1" x14ac:dyDescent="0.25">
      <c r="B390" s="178" t="s">
        <v>12146</v>
      </c>
      <c r="C390" s="178" t="s">
        <v>88</v>
      </c>
      <c r="D390" s="178" t="s">
        <v>3956</v>
      </c>
      <c r="E390" s="178" t="s">
        <v>6993</v>
      </c>
      <c r="F390" s="178" t="s">
        <v>17</v>
      </c>
      <c r="G390" s="1">
        <f>IF(ISNUMBER(Pay_Item_Search_Text),IF(ISNUMBER(IF(FIND(Pay_Item_Search_Text,B390)=1,1, "FALSE")),MAX(G$4:$G389)+1,IF(ISNUMBER(Pay_Item_Search_Text),0,IF(ISNUMBER(SEARCH(Pay_Item_Search_Text,H390)),MAX(G$4:$G389)+1,0))),IF(ISNUMBER(Pay_Item_Search_Text),0,IF(ISNUMBER(SEARCH(Pay_Item_Search_Text,H390)),MAX(G$4:$G389)+1,0)))</f>
        <v>386</v>
      </c>
      <c r="H390" s="1" t="str">
        <f>IF(Table_PayItems[[#This Row],[Description]]="_","_ Unique Item - "&amp;Table_PayItems[[#This Row],[Item]]&amp;" - $"&amp;Table_PayItems[[#This Row],[Unit]],Table_PayItems[[#This Row],[Description]]&amp;" - $"&amp;Table_PayItems[[#This Row],[Unit]])</f>
        <v>Acer saccharinum, 2 inch - $Ea</v>
      </c>
      <c r="I390" s="29" t="str">
        <f>IFERROR(VLOOKUP(ROWS($M$5:M390),Table_PayItems[[Search Key]:[Concentrated Name]],2,FALSE),"")</f>
        <v>Acer saccharinum, 2 inch - $Ea</v>
      </c>
      <c r="J390" s="1"/>
      <c r="K390" s="1"/>
      <c r="L390" s="22">
        <f>IF(ISNUMBER(SEARCH(Pay_Item_Search_Text_2,M390)),MAX($L$4:L389)+1,0)</f>
        <v>0</v>
      </c>
      <c r="M390" s="1" t="str">
        <f>IFERROR(VLOOKUP(ROWS($M$5:M390),Table_PayItems[[Search Key]:[Concentrated Name]],2,FALSE),"")</f>
        <v>Acer saccharinum, 2 inch - $Ea</v>
      </c>
      <c r="N390" s="1" t="str">
        <f>IFERROR(VLOOKUP(ROWS($M$5:N390),$L$5:$M$7000,2,FALSE),"")</f>
        <v>Conduit, Schedule 40, 3 inch - $Ft</v>
      </c>
      <c r="O390" s="1" t="str">
        <f>IFERROR(VLOOKUP(ROWS($O$5:O390),$K$5:$L$7000,2,FALSE),"")</f>
        <v/>
      </c>
    </row>
    <row r="391" spans="2:15" ht="15" customHeight="1" x14ac:dyDescent="0.25">
      <c r="B391" s="178" t="s">
        <v>12147</v>
      </c>
      <c r="C391" s="178" t="s">
        <v>88</v>
      </c>
      <c r="D391" s="178" t="s">
        <v>3957</v>
      </c>
      <c r="E391" s="178" t="s">
        <v>6993</v>
      </c>
      <c r="F391" s="178" t="s">
        <v>17</v>
      </c>
      <c r="G391" s="1">
        <f>IF(ISNUMBER(Pay_Item_Search_Text),IF(ISNUMBER(IF(FIND(Pay_Item_Search_Text,B391)=1,1, "FALSE")),MAX(G$4:$G390)+1,IF(ISNUMBER(Pay_Item_Search_Text),0,IF(ISNUMBER(SEARCH(Pay_Item_Search_Text,H391)),MAX(G$4:$G390)+1,0))),IF(ISNUMBER(Pay_Item_Search_Text),0,IF(ISNUMBER(SEARCH(Pay_Item_Search_Text,H391)),MAX(G$4:$G390)+1,0)))</f>
        <v>387</v>
      </c>
      <c r="H391" s="1" t="str">
        <f>IF(Table_PayItems[[#This Row],[Description]]="_","_ Unique Item - "&amp;Table_PayItems[[#This Row],[Item]]&amp;" - $"&amp;Table_PayItems[[#This Row],[Unit]],Table_PayItems[[#This Row],[Description]]&amp;" - $"&amp;Table_PayItems[[#This Row],[Unit]])</f>
        <v>Acer saccharinum, bareroot, 18-24 inch - $Ea</v>
      </c>
      <c r="I391" s="29" t="str">
        <f>IFERROR(VLOOKUP(ROWS($M$5:M391),Table_PayItems[[Search Key]:[Concentrated Name]],2,FALSE),"")</f>
        <v>Acer saccharinum, bareroot, 18-24 inch - $Ea</v>
      </c>
      <c r="J391" s="1"/>
      <c r="K391" s="1"/>
      <c r="L391" s="22">
        <f>IF(ISNUMBER(SEARCH(Pay_Item_Search_Text_2,M391)),MAX($L$4:L390)+1,0)</f>
        <v>0</v>
      </c>
      <c r="M391" s="1" t="str">
        <f>IFERROR(VLOOKUP(ROWS($M$5:M391),Table_PayItems[[Search Key]:[Concentrated Name]],2,FALSE),"")</f>
        <v>Acer saccharinum, bareroot, 18-24 inch - $Ea</v>
      </c>
      <c r="N391" s="1" t="str">
        <f>IFERROR(VLOOKUP(ROWS($M$5:N391),$L$5:$M$7000,2,FALSE),"")</f>
        <v>Conduit, Schedule 40, 4 inch - $Ft</v>
      </c>
      <c r="O391" s="1" t="str">
        <f>IFERROR(VLOOKUP(ROWS($O$5:O391),$K$5:$L$7000,2,FALSE),"")</f>
        <v/>
      </c>
    </row>
    <row r="392" spans="2:15" ht="15" customHeight="1" x14ac:dyDescent="0.25">
      <c r="B392" s="178" t="s">
        <v>12148</v>
      </c>
      <c r="C392" s="178" t="s">
        <v>88</v>
      </c>
      <c r="D392" s="178" t="s">
        <v>3958</v>
      </c>
      <c r="E392" s="178" t="s">
        <v>6993</v>
      </c>
      <c r="F392" s="178" t="s">
        <v>17</v>
      </c>
      <c r="G392" s="1">
        <f>IF(ISNUMBER(Pay_Item_Search_Text),IF(ISNUMBER(IF(FIND(Pay_Item_Search_Text,B392)=1,1, "FALSE")),MAX(G$4:$G391)+1,IF(ISNUMBER(Pay_Item_Search_Text),0,IF(ISNUMBER(SEARCH(Pay_Item_Search_Text,H392)),MAX(G$4:$G391)+1,0))),IF(ISNUMBER(Pay_Item_Search_Text),0,IF(ISNUMBER(SEARCH(Pay_Item_Search_Text,H392)),MAX(G$4:$G391)+1,0)))</f>
        <v>388</v>
      </c>
      <c r="H392" s="1" t="str">
        <f>IF(Table_PayItems[[#This Row],[Description]]="_","_ Unique Item - "&amp;Table_PayItems[[#This Row],[Item]]&amp;" - $"&amp;Table_PayItems[[#This Row],[Unit]],Table_PayItems[[#This Row],[Description]]&amp;" - $"&amp;Table_PayItems[[#This Row],[Unit]])</f>
        <v>Acer saccharinum, bareroot, 24-36 inch - $Ea</v>
      </c>
      <c r="I392" s="29" t="str">
        <f>IFERROR(VLOOKUP(ROWS($M$5:M392),Table_PayItems[[Search Key]:[Concentrated Name]],2,FALSE),"")</f>
        <v>Acer saccharinum, bareroot, 24-36 inch - $Ea</v>
      </c>
      <c r="J392" s="1"/>
      <c r="K392" s="1"/>
      <c r="L392" s="22">
        <f>IF(ISNUMBER(SEARCH(Pay_Item_Search_Text_2,M392)),MAX($L$4:L391)+1,0)</f>
        <v>0</v>
      </c>
      <c r="M392" s="1" t="str">
        <f>IFERROR(VLOOKUP(ROWS($M$5:M392),Table_PayItems[[Search Key]:[Concentrated Name]],2,FALSE),"")</f>
        <v>Acer saccharinum, bareroot, 24-36 inch - $Ea</v>
      </c>
      <c r="N392" s="1" t="str">
        <f>IFERROR(VLOOKUP(ROWS($M$5:N392),$L$5:$M$7000,2,FALSE),"")</f>
        <v>Conduit, Schedule 40, 5 inch - $Ft</v>
      </c>
      <c r="O392" s="1" t="str">
        <f>IFERROR(VLOOKUP(ROWS($O$5:O392),$K$5:$L$7000,2,FALSE),"")</f>
        <v/>
      </c>
    </row>
    <row r="393" spans="2:15" ht="15" customHeight="1" x14ac:dyDescent="0.25">
      <c r="B393" s="178" t="s">
        <v>12149</v>
      </c>
      <c r="C393" s="178" t="s">
        <v>88</v>
      </c>
      <c r="D393" s="178" t="s">
        <v>7024</v>
      </c>
      <c r="E393" s="178" t="s">
        <v>6993</v>
      </c>
      <c r="F393" s="178" t="s">
        <v>17</v>
      </c>
      <c r="G393" s="1">
        <f>IF(ISNUMBER(Pay_Item_Search_Text),IF(ISNUMBER(IF(FIND(Pay_Item_Search_Text,B393)=1,1, "FALSE")),MAX(G$4:$G392)+1,IF(ISNUMBER(Pay_Item_Search_Text),0,IF(ISNUMBER(SEARCH(Pay_Item_Search_Text,H393)),MAX(G$4:$G392)+1,0))),IF(ISNUMBER(Pay_Item_Search_Text),0,IF(ISNUMBER(SEARCH(Pay_Item_Search_Text,H393)),MAX(G$4:$G392)+1,0)))</f>
        <v>389</v>
      </c>
      <c r="H393" s="1" t="str">
        <f>IF(Table_PayItems[[#This Row],[Description]]="_","_ Unique Item - "&amp;Table_PayItems[[#This Row],[Item]]&amp;" - $"&amp;Table_PayItems[[#This Row],[Unit]],Table_PayItems[[#This Row],[Description]]&amp;" - $"&amp;Table_PayItems[[#This Row],[Unit]])</f>
        <v>Acer saccharum Celebration, 1 1/2 inch - $Ea</v>
      </c>
      <c r="I393" s="29" t="str">
        <f>IFERROR(VLOOKUP(ROWS($M$5:M393),Table_PayItems[[Search Key]:[Concentrated Name]],2,FALSE),"")</f>
        <v>Acer saccharum Celebration, 1 1/2 inch - $Ea</v>
      </c>
      <c r="J393" s="1"/>
      <c r="K393" s="1"/>
      <c r="L393" s="22">
        <f>IF(ISNUMBER(SEARCH(Pay_Item_Search_Text_2,M393)),MAX($L$4:L392)+1,0)</f>
        <v>0</v>
      </c>
      <c r="M393" s="1" t="str">
        <f>IFERROR(VLOOKUP(ROWS($M$5:M393),Table_PayItems[[Search Key]:[Concentrated Name]],2,FALSE),"")</f>
        <v>Acer saccharum Celebration, 1 1/2 inch - $Ea</v>
      </c>
      <c r="N393" s="1" t="str">
        <f>IFERROR(VLOOKUP(ROWS($M$5:N393),$L$5:$M$7000,2,FALSE),"")</f>
        <v>Conduit, Schedule 80 PVC, 1 1/2 inch - $Ft</v>
      </c>
      <c r="O393" s="1" t="str">
        <f>IFERROR(VLOOKUP(ROWS($O$5:O393),$K$5:$L$7000,2,FALSE),"")</f>
        <v/>
      </c>
    </row>
    <row r="394" spans="2:15" ht="15" customHeight="1" x14ac:dyDescent="0.25">
      <c r="B394" s="178" t="s">
        <v>12150</v>
      </c>
      <c r="C394" s="178" t="s">
        <v>88</v>
      </c>
      <c r="D394" s="178" t="s">
        <v>7025</v>
      </c>
      <c r="E394" s="178" t="s">
        <v>6993</v>
      </c>
      <c r="F394" s="178" t="s">
        <v>17</v>
      </c>
      <c r="G394" s="1">
        <f>IF(ISNUMBER(Pay_Item_Search_Text),IF(ISNUMBER(IF(FIND(Pay_Item_Search_Text,B394)=1,1, "FALSE")),MAX(G$4:$G393)+1,IF(ISNUMBER(Pay_Item_Search_Text),0,IF(ISNUMBER(SEARCH(Pay_Item_Search_Text,H394)),MAX(G$4:$G393)+1,0))),IF(ISNUMBER(Pay_Item_Search_Text),0,IF(ISNUMBER(SEARCH(Pay_Item_Search_Text,H394)),MAX(G$4:$G393)+1,0)))</f>
        <v>390</v>
      </c>
      <c r="H394" s="1" t="str">
        <f>IF(Table_PayItems[[#This Row],[Description]]="_","_ Unique Item - "&amp;Table_PayItems[[#This Row],[Item]]&amp;" - $"&amp;Table_PayItems[[#This Row],[Unit]],Table_PayItems[[#This Row],[Description]]&amp;" - $"&amp;Table_PayItems[[#This Row],[Unit]])</f>
        <v>Acer saccharum Celebration, 1 3/4 inch - $Ea</v>
      </c>
      <c r="I394" s="29" t="str">
        <f>IFERROR(VLOOKUP(ROWS($M$5:M394),Table_PayItems[[Search Key]:[Concentrated Name]],2,FALSE),"")</f>
        <v>Acer saccharum Celebration, 1 3/4 inch - $Ea</v>
      </c>
      <c r="J394" s="1"/>
      <c r="K394" s="1"/>
      <c r="L394" s="22">
        <f>IF(ISNUMBER(SEARCH(Pay_Item_Search_Text_2,M394)),MAX($L$4:L393)+1,0)</f>
        <v>0</v>
      </c>
      <c r="M394" s="1" t="str">
        <f>IFERROR(VLOOKUP(ROWS($M$5:M394),Table_PayItems[[Search Key]:[Concentrated Name]],2,FALSE),"")</f>
        <v>Acer saccharum Celebration, 1 3/4 inch - $Ea</v>
      </c>
      <c r="N394" s="1" t="str">
        <f>IFERROR(VLOOKUP(ROWS($M$5:N394),$L$5:$M$7000,2,FALSE),"")</f>
        <v>Conduit, Schedule 80 PVC, 1 1/2 inch, Structure - $Ft</v>
      </c>
      <c r="O394" s="1" t="str">
        <f>IFERROR(VLOOKUP(ROWS($O$5:O394),$K$5:$L$7000,2,FALSE),"")</f>
        <v/>
      </c>
    </row>
    <row r="395" spans="2:15" ht="15" customHeight="1" x14ac:dyDescent="0.25">
      <c r="B395" s="178" t="s">
        <v>12151</v>
      </c>
      <c r="C395" s="178" t="s">
        <v>88</v>
      </c>
      <c r="D395" s="178" t="s">
        <v>7026</v>
      </c>
      <c r="E395" s="178" t="s">
        <v>6993</v>
      </c>
      <c r="F395" s="178" t="s">
        <v>17</v>
      </c>
      <c r="G395" s="1">
        <f>IF(ISNUMBER(Pay_Item_Search_Text),IF(ISNUMBER(IF(FIND(Pay_Item_Search_Text,B395)=1,1, "FALSE")),MAX(G$4:$G394)+1,IF(ISNUMBER(Pay_Item_Search_Text),0,IF(ISNUMBER(SEARCH(Pay_Item_Search_Text,H395)),MAX(G$4:$G394)+1,0))),IF(ISNUMBER(Pay_Item_Search_Text),0,IF(ISNUMBER(SEARCH(Pay_Item_Search_Text,H395)),MAX(G$4:$G394)+1,0)))</f>
        <v>391</v>
      </c>
      <c r="H395" s="1" t="str">
        <f>IF(Table_PayItems[[#This Row],[Description]]="_","_ Unique Item - "&amp;Table_PayItems[[#This Row],[Item]]&amp;" - $"&amp;Table_PayItems[[#This Row],[Unit]],Table_PayItems[[#This Row],[Description]]&amp;" - $"&amp;Table_PayItems[[#This Row],[Unit]])</f>
        <v>Acer saccharum Celebration, 2 inch - $Ea</v>
      </c>
      <c r="I395" s="29" t="str">
        <f>IFERROR(VLOOKUP(ROWS($M$5:M395),Table_PayItems[[Search Key]:[Concentrated Name]],2,FALSE),"")</f>
        <v>Acer saccharum Celebration, 2 inch - $Ea</v>
      </c>
      <c r="J395" s="1"/>
      <c r="K395" s="1"/>
      <c r="L395" s="22">
        <f>IF(ISNUMBER(SEARCH(Pay_Item_Search_Text_2,M395)),MAX($L$4:L394)+1,0)</f>
        <v>0</v>
      </c>
      <c r="M395" s="1" t="str">
        <f>IFERROR(VLOOKUP(ROWS($M$5:M395),Table_PayItems[[Search Key]:[Concentrated Name]],2,FALSE),"")</f>
        <v>Acer saccharum Celebration, 2 inch - $Ea</v>
      </c>
      <c r="N395" s="1" t="str">
        <f>IFERROR(VLOOKUP(ROWS($M$5:N395),$L$5:$M$7000,2,FALSE),"")</f>
        <v>Conduit, Schedule 80 PVC, 1 inch - $Ft</v>
      </c>
      <c r="O395" s="1" t="str">
        <f>IFERROR(VLOOKUP(ROWS($O$5:O395),$K$5:$L$7000,2,FALSE),"")</f>
        <v/>
      </c>
    </row>
    <row r="396" spans="2:15" ht="15" customHeight="1" x14ac:dyDescent="0.25">
      <c r="B396" s="178" t="s">
        <v>12152</v>
      </c>
      <c r="C396" s="178" t="s">
        <v>88</v>
      </c>
      <c r="D396" s="178" t="s">
        <v>7027</v>
      </c>
      <c r="E396" s="178" t="s">
        <v>6993</v>
      </c>
      <c r="F396" s="178" t="s">
        <v>17</v>
      </c>
      <c r="G396" s="1">
        <f>IF(ISNUMBER(Pay_Item_Search_Text),IF(ISNUMBER(IF(FIND(Pay_Item_Search_Text,B396)=1,1, "FALSE")),MAX(G$4:$G395)+1,IF(ISNUMBER(Pay_Item_Search_Text),0,IF(ISNUMBER(SEARCH(Pay_Item_Search_Text,H396)),MAX(G$4:$G395)+1,0))),IF(ISNUMBER(Pay_Item_Search_Text),0,IF(ISNUMBER(SEARCH(Pay_Item_Search_Text,H396)),MAX(G$4:$G395)+1,0)))</f>
        <v>392</v>
      </c>
      <c r="H396" s="1" t="str">
        <f>IF(Table_PayItems[[#This Row],[Description]]="_","_ Unique Item - "&amp;Table_PayItems[[#This Row],[Item]]&amp;" - $"&amp;Table_PayItems[[#This Row],[Unit]],Table_PayItems[[#This Row],[Description]]&amp;" - $"&amp;Table_PayItems[[#This Row],[Unit]])</f>
        <v>Acer saccharum Commemoration, 1 1/2 inch - $Ea</v>
      </c>
      <c r="I396" s="29" t="str">
        <f>IFERROR(VLOOKUP(ROWS($M$5:M396),Table_PayItems[[Search Key]:[Concentrated Name]],2,FALSE),"")</f>
        <v>Acer saccharum Commemoration, 1 1/2 inch - $Ea</v>
      </c>
      <c r="J396" s="1"/>
      <c r="K396" s="1"/>
      <c r="L396" s="22">
        <f>IF(ISNUMBER(SEARCH(Pay_Item_Search_Text_2,M396)),MAX($L$4:L395)+1,0)</f>
        <v>0</v>
      </c>
      <c r="M396" s="1" t="str">
        <f>IFERROR(VLOOKUP(ROWS($M$5:M396),Table_PayItems[[Search Key]:[Concentrated Name]],2,FALSE),"")</f>
        <v>Acer saccharum Commemoration, 1 1/2 inch - $Ea</v>
      </c>
      <c r="N396" s="1" t="str">
        <f>IFERROR(VLOOKUP(ROWS($M$5:N396),$L$5:$M$7000,2,FALSE),"")</f>
        <v>Conduit, Schedule 80 PVC, 1 inch, Structure - $Ft</v>
      </c>
      <c r="O396" s="1" t="str">
        <f>IFERROR(VLOOKUP(ROWS($O$5:O396),$K$5:$L$7000,2,FALSE),"")</f>
        <v/>
      </c>
    </row>
    <row r="397" spans="2:15" ht="15" customHeight="1" x14ac:dyDescent="0.25">
      <c r="B397" s="178" t="s">
        <v>12153</v>
      </c>
      <c r="C397" s="178" t="s">
        <v>88</v>
      </c>
      <c r="D397" s="178" t="s">
        <v>7028</v>
      </c>
      <c r="E397" s="178" t="s">
        <v>6993</v>
      </c>
      <c r="F397" s="178" t="s">
        <v>17</v>
      </c>
      <c r="G397" s="1">
        <f>IF(ISNUMBER(Pay_Item_Search_Text),IF(ISNUMBER(IF(FIND(Pay_Item_Search_Text,B397)=1,1, "FALSE")),MAX(G$4:$G396)+1,IF(ISNUMBER(Pay_Item_Search_Text),0,IF(ISNUMBER(SEARCH(Pay_Item_Search_Text,H397)),MAX(G$4:$G396)+1,0))),IF(ISNUMBER(Pay_Item_Search_Text),0,IF(ISNUMBER(SEARCH(Pay_Item_Search_Text,H397)),MAX(G$4:$G396)+1,0)))</f>
        <v>393</v>
      </c>
      <c r="H397" s="1" t="str">
        <f>IF(Table_PayItems[[#This Row],[Description]]="_","_ Unique Item - "&amp;Table_PayItems[[#This Row],[Item]]&amp;" - $"&amp;Table_PayItems[[#This Row],[Unit]],Table_PayItems[[#This Row],[Description]]&amp;" - $"&amp;Table_PayItems[[#This Row],[Unit]])</f>
        <v>Acer saccharum Commemoration, 1 3/4 inch - $Ea</v>
      </c>
      <c r="I397" s="29" t="str">
        <f>IFERROR(VLOOKUP(ROWS($M$5:M397),Table_PayItems[[Search Key]:[Concentrated Name]],2,FALSE),"")</f>
        <v>Acer saccharum Commemoration, 1 3/4 inch - $Ea</v>
      </c>
      <c r="J397" s="1"/>
      <c r="K397" s="1"/>
      <c r="L397" s="22">
        <f>IF(ISNUMBER(SEARCH(Pay_Item_Search_Text_2,M397)),MAX($L$4:L396)+1,0)</f>
        <v>0</v>
      </c>
      <c r="M397" s="1" t="str">
        <f>IFERROR(VLOOKUP(ROWS($M$5:M397),Table_PayItems[[Search Key]:[Concentrated Name]],2,FALSE),"")</f>
        <v>Acer saccharum Commemoration, 1 3/4 inch - $Ea</v>
      </c>
      <c r="N397" s="1" t="str">
        <f>IFERROR(VLOOKUP(ROWS($M$5:N397),$L$5:$M$7000,2,FALSE),"")</f>
        <v>Conduit, Schedule 80 PVC, 2 1/2 inch - $Ft</v>
      </c>
      <c r="O397" s="1" t="str">
        <f>IFERROR(VLOOKUP(ROWS($O$5:O397),$K$5:$L$7000,2,FALSE),"")</f>
        <v/>
      </c>
    </row>
    <row r="398" spans="2:15" ht="15" customHeight="1" x14ac:dyDescent="0.25">
      <c r="B398" s="178" t="s">
        <v>12154</v>
      </c>
      <c r="C398" s="178" t="s">
        <v>88</v>
      </c>
      <c r="D398" s="178" t="s">
        <v>7029</v>
      </c>
      <c r="E398" s="178" t="s">
        <v>6993</v>
      </c>
      <c r="F398" s="178" t="s">
        <v>17</v>
      </c>
      <c r="G398" s="1">
        <f>IF(ISNUMBER(Pay_Item_Search_Text),IF(ISNUMBER(IF(FIND(Pay_Item_Search_Text,B398)=1,1, "FALSE")),MAX(G$4:$G397)+1,IF(ISNUMBER(Pay_Item_Search_Text),0,IF(ISNUMBER(SEARCH(Pay_Item_Search_Text,H398)),MAX(G$4:$G397)+1,0))),IF(ISNUMBER(Pay_Item_Search_Text),0,IF(ISNUMBER(SEARCH(Pay_Item_Search_Text,H398)),MAX(G$4:$G397)+1,0)))</f>
        <v>394</v>
      </c>
      <c r="H398" s="1" t="str">
        <f>IF(Table_PayItems[[#This Row],[Description]]="_","_ Unique Item - "&amp;Table_PayItems[[#This Row],[Item]]&amp;" - $"&amp;Table_PayItems[[#This Row],[Unit]],Table_PayItems[[#This Row],[Description]]&amp;" - $"&amp;Table_PayItems[[#This Row],[Unit]])</f>
        <v>Acer saccharum Commemoration, 2 inch - $Ea</v>
      </c>
      <c r="I398" s="29" t="str">
        <f>IFERROR(VLOOKUP(ROWS($M$5:M398),Table_PayItems[[Search Key]:[Concentrated Name]],2,FALSE),"")</f>
        <v>Acer saccharum Commemoration, 2 inch - $Ea</v>
      </c>
      <c r="J398" s="1"/>
      <c r="K398" s="1"/>
      <c r="L398" s="22">
        <f>IF(ISNUMBER(SEARCH(Pay_Item_Search_Text_2,M398)),MAX($L$4:L397)+1,0)</f>
        <v>0</v>
      </c>
      <c r="M398" s="1" t="str">
        <f>IFERROR(VLOOKUP(ROWS($M$5:M398),Table_PayItems[[Search Key]:[Concentrated Name]],2,FALSE),"")</f>
        <v>Acer saccharum Commemoration, 2 inch - $Ea</v>
      </c>
      <c r="N398" s="1" t="str">
        <f>IFERROR(VLOOKUP(ROWS($M$5:N398),$L$5:$M$7000,2,FALSE),"")</f>
        <v>Conduit, Schedule 80 PVC, 2 1/2 inch, Structure - $Ft</v>
      </c>
      <c r="O398" s="1" t="str">
        <f>IFERROR(VLOOKUP(ROWS($O$5:O398),$K$5:$L$7000,2,FALSE),"")</f>
        <v/>
      </c>
    </row>
    <row r="399" spans="2:15" ht="15" customHeight="1" x14ac:dyDescent="0.25">
      <c r="B399" s="178" t="s">
        <v>12155</v>
      </c>
      <c r="C399" s="178" t="s">
        <v>88</v>
      </c>
      <c r="D399" s="178" t="s">
        <v>7030</v>
      </c>
      <c r="E399" s="178" t="s">
        <v>6993</v>
      </c>
      <c r="F399" s="178" t="s">
        <v>17</v>
      </c>
      <c r="G399" s="1">
        <f>IF(ISNUMBER(Pay_Item_Search_Text),IF(ISNUMBER(IF(FIND(Pay_Item_Search_Text,B399)=1,1, "FALSE")),MAX(G$4:$G398)+1,IF(ISNUMBER(Pay_Item_Search_Text),0,IF(ISNUMBER(SEARCH(Pay_Item_Search_Text,H399)),MAX(G$4:$G398)+1,0))),IF(ISNUMBER(Pay_Item_Search_Text),0,IF(ISNUMBER(SEARCH(Pay_Item_Search_Text,H399)),MAX(G$4:$G398)+1,0)))</f>
        <v>395</v>
      </c>
      <c r="H399" s="1" t="str">
        <f>IF(Table_PayItems[[#This Row],[Description]]="_","_ Unique Item - "&amp;Table_PayItems[[#This Row],[Item]]&amp;" - $"&amp;Table_PayItems[[#This Row],[Unit]],Table_PayItems[[#This Row],[Description]]&amp;" - $"&amp;Table_PayItems[[#This Row],[Unit]])</f>
        <v>Acer saccharum Green Mountain, 1 1/2 inch - $Ea</v>
      </c>
      <c r="I399" s="29" t="str">
        <f>IFERROR(VLOOKUP(ROWS($M$5:M399),Table_PayItems[[Search Key]:[Concentrated Name]],2,FALSE),"")</f>
        <v>Acer saccharum Green Mountain, 1 1/2 inch - $Ea</v>
      </c>
      <c r="J399" s="1"/>
      <c r="K399" s="1"/>
      <c r="L399" s="22">
        <f>IF(ISNUMBER(SEARCH(Pay_Item_Search_Text_2,M399)),MAX($L$4:L398)+1,0)</f>
        <v>0</v>
      </c>
      <c r="M399" s="1" t="str">
        <f>IFERROR(VLOOKUP(ROWS($M$5:M399),Table_PayItems[[Search Key]:[Concentrated Name]],2,FALSE),"")</f>
        <v>Acer saccharum Green Mountain, 1 1/2 inch - $Ea</v>
      </c>
      <c r="N399" s="1" t="str">
        <f>IFERROR(VLOOKUP(ROWS($M$5:N399),$L$5:$M$7000,2,FALSE),"")</f>
        <v>Conduit, Schedule 80 PVC, 2 inch - $Ft</v>
      </c>
      <c r="O399" s="1" t="str">
        <f>IFERROR(VLOOKUP(ROWS($O$5:O399),$K$5:$L$7000,2,FALSE),"")</f>
        <v/>
      </c>
    </row>
    <row r="400" spans="2:15" ht="15" customHeight="1" x14ac:dyDescent="0.25">
      <c r="B400" s="178" t="s">
        <v>12156</v>
      </c>
      <c r="C400" s="178" t="s">
        <v>88</v>
      </c>
      <c r="D400" s="178" t="s">
        <v>7031</v>
      </c>
      <c r="E400" s="178" t="s">
        <v>6993</v>
      </c>
      <c r="F400" s="178" t="s">
        <v>17</v>
      </c>
      <c r="G400" s="1">
        <f>IF(ISNUMBER(Pay_Item_Search_Text),IF(ISNUMBER(IF(FIND(Pay_Item_Search_Text,B400)=1,1, "FALSE")),MAX(G$4:$G399)+1,IF(ISNUMBER(Pay_Item_Search_Text),0,IF(ISNUMBER(SEARCH(Pay_Item_Search_Text,H400)),MAX(G$4:$G399)+1,0))),IF(ISNUMBER(Pay_Item_Search_Text),0,IF(ISNUMBER(SEARCH(Pay_Item_Search_Text,H400)),MAX(G$4:$G399)+1,0)))</f>
        <v>396</v>
      </c>
      <c r="H400" s="1" t="str">
        <f>IF(Table_PayItems[[#This Row],[Description]]="_","_ Unique Item - "&amp;Table_PayItems[[#This Row],[Item]]&amp;" - $"&amp;Table_PayItems[[#This Row],[Unit]],Table_PayItems[[#This Row],[Description]]&amp;" - $"&amp;Table_PayItems[[#This Row],[Unit]])</f>
        <v>Acer saccharum Green Mountain, 1 3/4 inch - $Ea</v>
      </c>
      <c r="I400" s="29" t="str">
        <f>IFERROR(VLOOKUP(ROWS($M$5:M400),Table_PayItems[[Search Key]:[Concentrated Name]],2,FALSE),"")</f>
        <v>Acer saccharum Green Mountain, 1 3/4 inch - $Ea</v>
      </c>
      <c r="J400" s="1"/>
      <c r="K400" s="1"/>
      <c r="L400" s="22">
        <f>IF(ISNUMBER(SEARCH(Pay_Item_Search_Text_2,M400)),MAX($L$4:L399)+1,0)</f>
        <v>0</v>
      </c>
      <c r="M400" s="1" t="str">
        <f>IFERROR(VLOOKUP(ROWS($M$5:M400),Table_PayItems[[Search Key]:[Concentrated Name]],2,FALSE),"")</f>
        <v>Acer saccharum Green Mountain, 1 3/4 inch - $Ea</v>
      </c>
      <c r="N400" s="1" t="str">
        <f>IFERROR(VLOOKUP(ROWS($M$5:N400),$L$5:$M$7000,2,FALSE),"")</f>
        <v>Conduit, Schedule 80 PVC, 2 inch, Structure - $Ft</v>
      </c>
      <c r="O400" s="1" t="str">
        <f>IFERROR(VLOOKUP(ROWS($O$5:O400),$K$5:$L$7000,2,FALSE),"")</f>
        <v/>
      </c>
    </row>
    <row r="401" spans="2:15" ht="15" customHeight="1" x14ac:dyDescent="0.25">
      <c r="B401" s="178" t="s">
        <v>12157</v>
      </c>
      <c r="C401" s="178" t="s">
        <v>88</v>
      </c>
      <c r="D401" s="178" t="s">
        <v>7032</v>
      </c>
      <c r="E401" s="178" t="s">
        <v>6993</v>
      </c>
      <c r="F401" s="178" t="s">
        <v>17</v>
      </c>
      <c r="G401" s="1">
        <f>IF(ISNUMBER(Pay_Item_Search_Text),IF(ISNUMBER(IF(FIND(Pay_Item_Search_Text,B401)=1,1, "FALSE")),MAX(G$4:$G400)+1,IF(ISNUMBER(Pay_Item_Search_Text),0,IF(ISNUMBER(SEARCH(Pay_Item_Search_Text,H401)),MAX(G$4:$G400)+1,0))),IF(ISNUMBER(Pay_Item_Search_Text),0,IF(ISNUMBER(SEARCH(Pay_Item_Search_Text,H401)),MAX(G$4:$G400)+1,0)))</f>
        <v>397</v>
      </c>
      <c r="H401" s="1" t="str">
        <f>IF(Table_PayItems[[#This Row],[Description]]="_","_ Unique Item - "&amp;Table_PayItems[[#This Row],[Item]]&amp;" - $"&amp;Table_PayItems[[#This Row],[Unit]],Table_PayItems[[#This Row],[Description]]&amp;" - $"&amp;Table_PayItems[[#This Row],[Unit]])</f>
        <v>Acer saccharum Green Mountain, 2 inch - $Ea</v>
      </c>
      <c r="I401" s="29" t="str">
        <f>IFERROR(VLOOKUP(ROWS($M$5:M401),Table_PayItems[[Search Key]:[Concentrated Name]],2,FALSE),"")</f>
        <v>Acer saccharum Green Mountain, 2 inch - $Ea</v>
      </c>
      <c r="J401" s="1"/>
      <c r="K401" s="1"/>
      <c r="L401" s="22">
        <f>IF(ISNUMBER(SEARCH(Pay_Item_Search_Text_2,M401)),MAX($L$4:L400)+1,0)</f>
        <v>0</v>
      </c>
      <c r="M401" s="1" t="str">
        <f>IFERROR(VLOOKUP(ROWS($M$5:M401),Table_PayItems[[Search Key]:[Concentrated Name]],2,FALSE),"")</f>
        <v>Acer saccharum Green Mountain, 2 inch - $Ea</v>
      </c>
      <c r="N401" s="1" t="str">
        <f>IFERROR(VLOOKUP(ROWS($M$5:N401),$L$5:$M$7000,2,FALSE),"")</f>
        <v>Conduit, Schedule 80 PVC, 3 1/2 inch - $Ft</v>
      </c>
      <c r="O401" s="1" t="str">
        <f>IFERROR(VLOOKUP(ROWS($O$5:O401),$K$5:$L$7000,2,FALSE),"")</f>
        <v/>
      </c>
    </row>
    <row r="402" spans="2:15" ht="15" customHeight="1" x14ac:dyDescent="0.25">
      <c r="B402" s="178" t="s">
        <v>12158</v>
      </c>
      <c r="C402" s="178" t="s">
        <v>88</v>
      </c>
      <c r="D402" s="178" t="s">
        <v>7033</v>
      </c>
      <c r="E402" s="178" t="s">
        <v>6993</v>
      </c>
      <c r="F402" s="178" t="s">
        <v>17</v>
      </c>
      <c r="G402" s="1">
        <f>IF(ISNUMBER(Pay_Item_Search_Text),IF(ISNUMBER(IF(FIND(Pay_Item_Search_Text,B402)=1,1, "FALSE")),MAX(G$4:$G401)+1,IF(ISNUMBER(Pay_Item_Search_Text),0,IF(ISNUMBER(SEARCH(Pay_Item_Search_Text,H402)),MAX(G$4:$G401)+1,0))),IF(ISNUMBER(Pay_Item_Search_Text),0,IF(ISNUMBER(SEARCH(Pay_Item_Search_Text,H402)),MAX(G$4:$G401)+1,0)))</f>
        <v>398</v>
      </c>
      <c r="H402" s="1" t="str">
        <f>IF(Table_PayItems[[#This Row],[Description]]="_","_ Unique Item - "&amp;Table_PayItems[[#This Row],[Item]]&amp;" - $"&amp;Table_PayItems[[#This Row],[Unit]],Table_PayItems[[#This Row],[Description]]&amp;" - $"&amp;Table_PayItems[[#This Row],[Unit]])</f>
        <v>Acer saccharum Legacy, 1 1/2 inch - $Ea</v>
      </c>
      <c r="I402" s="29" t="str">
        <f>IFERROR(VLOOKUP(ROWS($M$5:M402),Table_PayItems[[Search Key]:[Concentrated Name]],2,FALSE),"")</f>
        <v>Acer saccharum Legacy, 1 1/2 inch - $Ea</v>
      </c>
      <c r="J402" s="1"/>
      <c r="K402" s="1"/>
      <c r="L402" s="22">
        <f>IF(ISNUMBER(SEARCH(Pay_Item_Search_Text_2,M402)),MAX($L$4:L401)+1,0)</f>
        <v>0</v>
      </c>
      <c r="M402" s="1" t="str">
        <f>IFERROR(VLOOKUP(ROWS($M$5:M402),Table_PayItems[[Search Key]:[Concentrated Name]],2,FALSE),"")</f>
        <v>Acer saccharum Legacy, 1 1/2 inch - $Ea</v>
      </c>
      <c r="N402" s="1" t="str">
        <f>IFERROR(VLOOKUP(ROWS($M$5:N402),$L$5:$M$7000,2,FALSE),"")</f>
        <v>Conduit, Schedule 80 PVC, 3 1/2 inch, Structure - $Ft</v>
      </c>
      <c r="O402" s="1" t="str">
        <f>IFERROR(VLOOKUP(ROWS($O$5:O402),$K$5:$L$7000,2,FALSE),"")</f>
        <v/>
      </c>
    </row>
    <row r="403" spans="2:15" ht="15" customHeight="1" x14ac:dyDescent="0.25">
      <c r="B403" s="178" t="s">
        <v>12159</v>
      </c>
      <c r="C403" s="178" t="s">
        <v>88</v>
      </c>
      <c r="D403" s="178" t="s">
        <v>7034</v>
      </c>
      <c r="E403" s="178" t="s">
        <v>6993</v>
      </c>
      <c r="F403" s="178" t="s">
        <v>17</v>
      </c>
      <c r="G403" s="1">
        <f>IF(ISNUMBER(Pay_Item_Search_Text),IF(ISNUMBER(IF(FIND(Pay_Item_Search_Text,B403)=1,1, "FALSE")),MAX(G$4:$G402)+1,IF(ISNUMBER(Pay_Item_Search_Text),0,IF(ISNUMBER(SEARCH(Pay_Item_Search_Text,H403)),MAX(G$4:$G402)+1,0))),IF(ISNUMBER(Pay_Item_Search_Text),0,IF(ISNUMBER(SEARCH(Pay_Item_Search_Text,H403)),MAX(G$4:$G402)+1,0)))</f>
        <v>399</v>
      </c>
      <c r="H403" s="1" t="str">
        <f>IF(Table_PayItems[[#This Row],[Description]]="_","_ Unique Item - "&amp;Table_PayItems[[#This Row],[Item]]&amp;" - $"&amp;Table_PayItems[[#This Row],[Unit]],Table_PayItems[[#This Row],[Description]]&amp;" - $"&amp;Table_PayItems[[#This Row],[Unit]])</f>
        <v>Acer saccharum Legacy, 1 3/4 inch - $Ea</v>
      </c>
      <c r="I403" s="29" t="str">
        <f>IFERROR(VLOOKUP(ROWS($M$5:M403),Table_PayItems[[Search Key]:[Concentrated Name]],2,FALSE),"")</f>
        <v>Acer saccharum Legacy, 1 3/4 inch - $Ea</v>
      </c>
      <c r="J403" s="1"/>
      <c r="K403" s="1"/>
      <c r="L403" s="22">
        <f>IF(ISNUMBER(SEARCH(Pay_Item_Search_Text_2,M403)),MAX($L$4:L402)+1,0)</f>
        <v>0</v>
      </c>
      <c r="M403" s="1" t="str">
        <f>IFERROR(VLOOKUP(ROWS($M$5:M403),Table_PayItems[[Search Key]:[Concentrated Name]],2,FALSE),"")</f>
        <v>Acer saccharum Legacy, 1 3/4 inch - $Ea</v>
      </c>
      <c r="N403" s="1" t="str">
        <f>IFERROR(VLOOKUP(ROWS($M$5:N403),$L$5:$M$7000,2,FALSE),"")</f>
        <v>Conduit, Schedule 80 PVC, 3 inch - $Ft</v>
      </c>
      <c r="O403" s="1" t="str">
        <f>IFERROR(VLOOKUP(ROWS($O$5:O403),$K$5:$L$7000,2,FALSE),"")</f>
        <v/>
      </c>
    </row>
    <row r="404" spans="2:15" ht="15" customHeight="1" x14ac:dyDescent="0.25">
      <c r="B404" s="178" t="s">
        <v>12160</v>
      </c>
      <c r="C404" s="178" t="s">
        <v>88</v>
      </c>
      <c r="D404" s="178" t="s">
        <v>7035</v>
      </c>
      <c r="E404" s="178" t="s">
        <v>6993</v>
      </c>
      <c r="F404" s="178" t="s">
        <v>17</v>
      </c>
      <c r="G404" s="1">
        <f>IF(ISNUMBER(Pay_Item_Search_Text),IF(ISNUMBER(IF(FIND(Pay_Item_Search_Text,B404)=1,1, "FALSE")),MAX(G$4:$G403)+1,IF(ISNUMBER(Pay_Item_Search_Text),0,IF(ISNUMBER(SEARCH(Pay_Item_Search_Text,H404)),MAX(G$4:$G403)+1,0))),IF(ISNUMBER(Pay_Item_Search_Text),0,IF(ISNUMBER(SEARCH(Pay_Item_Search_Text,H404)),MAX(G$4:$G403)+1,0)))</f>
        <v>400</v>
      </c>
      <c r="H404" s="1" t="str">
        <f>IF(Table_PayItems[[#This Row],[Description]]="_","_ Unique Item - "&amp;Table_PayItems[[#This Row],[Item]]&amp;" - $"&amp;Table_PayItems[[#This Row],[Unit]],Table_PayItems[[#This Row],[Description]]&amp;" - $"&amp;Table_PayItems[[#This Row],[Unit]])</f>
        <v>Acer saccharum Legacy, 2 inch - $Ea</v>
      </c>
      <c r="I404" s="29" t="str">
        <f>IFERROR(VLOOKUP(ROWS($M$5:M404),Table_PayItems[[Search Key]:[Concentrated Name]],2,FALSE),"")</f>
        <v>Acer saccharum Legacy, 2 inch - $Ea</v>
      </c>
      <c r="J404" s="1"/>
      <c r="K404" s="1"/>
      <c r="L404" s="22">
        <f>IF(ISNUMBER(SEARCH(Pay_Item_Search_Text_2,M404)),MAX($L$4:L403)+1,0)</f>
        <v>0</v>
      </c>
      <c r="M404" s="1" t="str">
        <f>IFERROR(VLOOKUP(ROWS($M$5:M404),Table_PayItems[[Search Key]:[Concentrated Name]],2,FALSE),"")</f>
        <v>Acer saccharum Legacy, 2 inch - $Ea</v>
      </c>
      <c r="N404" s="1" t="str">
        <f>IFERROR(VLOOKUP(ROWS($M$5:N404),$L$5:$M$7000,2,FALSE),"")</f>
        <v>Conduit, Schedule 80 PVC, 3 inch, Structure - $Ft</v>
      </c>
      <c r="O404" s="1" t="str">
        <f>IFERROR(VLOOKUP(ROWS($O$5:O404),$K$5:$L$7000,2,FALSE),"")</f>
        <v/>
      </c>
    </row>
    <row r="405" spans="2:15" ht="15" customHeight="1" x14ac:dyDescent="0.25">
      <c r="B405" s="178" t="s">
        <v>12161</v>
      </c>
      <c r="C405" s="178" t="s">
        <v>88</v>
      </c>
      <c r="D405" s="178" t="s">
        <v>3959</v>
      </c>
      <c r="E405" s="178" t="s">
        <v>6993</v>
      </c>
      <c r="F405" s="178" t="s">
        <v>17</v>
      </c>
      <c r="G405" s="1">
        <f>IF(ISNUMBER(Pay_Item_Search_Text),IF(ISNUMBER(IF(FIND(Pay_Item_Search_Text,B405)=1,1, "FALSE")),MAX(G$4:$G404)+1,IF(ISNUMBER(Pay_Item_Search_Text),0,IF(ISNUMBER(SEARCH(Pay_Item_Search_Text,H405)),MAX(G$4:$G404)+1,0))),IF(ISNUMBER(Pay_Item_Search_Text),0,IF(ISNUMBER(SEARCH(Pay_Item_Search_Text,H405)),MAX(G$4:$G404)+1,0)))</f>
        <v>401</v>
      </c>
      <c r="H405" s="1" t="str">
        <f>IF(Table_PayItems[[#This Row],[Description]]="_","_ Unique Item - "&amp;Table_PayItems[[#This Row],[Item]]&amp;" - $"&amp;Table_PayItems[[#This Row],[Unit]],Table_PayItems[[#This Row],[Description]]&amp;" - $"&amp;Table_PayItems[[#This Row],[Unit]])</f>
        <v>Acer saccharum, 1 1/2 inch - $Ea</v>
      </c>
      <c r="I405" s="29" t="str">
        <f>IFERROR(VLOOKUP(ROWS($M$5:M405),Table_PayItems[[Search Key]:[Concentrated Name]],2,FALSE),"")</f>
        <v>Acer saccharum, 1 1/2 inch - $Ea</v>
      </c>
      <c r="J405" s="1"/>
      <c r="K405" s="1"/>
      <c r="L405" s="22">
        <f>IF(ISNUMBER(SEARCH(Pay_Item_Search_Text_2,M405)),MAX($L$4:L404)+1,0)</f>
        <v>0</v>
      </c>
      <c r="M405" s="1" t="str">
        <f>IFERROR(VLOOKUP(ROWS($M$5:M405),Table_PayItems[[Search Key]:[Concentrated Name]],2,FALSE),"")</f>
        <v>Acer saccharum, 1 1/2 inch - $Ea</v>
      </c>
      <c r="N405" s="1" t="str">
        <f>IFERROR(VLOOKUP(ROWS($M$5:N405),$L$5:$M$7000,2,FALSE),"")</f>
        <v>Conduit, Schedule 80 PVC, 4 inch - $Ft</v>
      </c>
      <c r="O405" s="1" t="str">
        <f>IFERROR(VLOOKUP(ROWS($O$5:O405),$K$5:$L$7000,2,FALSE),"")</f>
        <v/>
      </c>
    </row>
    <row r="406" spans="2:15" ht="15" customHeight="1" x14ac:dyDescent="0.25">
      <c r="B406" s="178" t="s">
        <v>12162</v>
      </c>
      <c r="C406" s="178" t="s">
        <v>88</v>
      </c>
      <c r="D406" s="178" t="s">
        <v>3960</v>
      </c>
      <c r="E406" s="178" t="s">
        <v>6993</v>
      </c>
      <c r="F406" s="178" t="s">
        <v>17</v>
      </c>
      <c r="G406" s="1">
        <f>IF(ISNUMBER(Pay_Item_Search_Text),IF(ISNUMBER(IF(FIND(Pay_Item_Search_Text,B406)=1,1, "FALSE")),MAX(G$4:$G405)+1,IF(ISNUMBER(Pay_Item_Search_Text),0,IF(ISNUMBER(SEARCH(Pay_Item_Search_Text,H406)),MAX(G$4:$G405)+1,0))),IF(ISNUMBER(Pay_Item_Search_Text),0,IF(ISNUMBER(SEARCH(Pay_Item_Search_Text,H406)),MAX(G$4:$G405)+1,0)))</f>
        <v>402</v>
      </c>
      <c r="H406" s="1" t="str">
        <f>IF(Table_PayItems[[#This Row],[Description]]="_","_ Unique Item - "&amp;Table_PayItems[[#This Row],[Item]]&amp;" - $"&amp;Table_PayItems[[#This Row],[Unit]],Table_PayItems[[#This Row],[Description]]&amp;" - $"&amp;Table_PayItems[[#This Row],[Unit]])</f>
        <v>Acer saccharum, 1 3/4 inch - $Ea</v>
      </c>
      <c r="I406" s="29" t="str">
        <f>IFERROR(VLOOKUP(ROWS($M$5:M406),Table_PayItems[[Search Key]:[Concentrated Name]],2,FALSE),"")</f>
        <v>Acer saccharum, 1 3/4 inch - $Ea</v>
      </c>
      <c r="J406" s="1"/>
      <c r="K406" s="1"/>
      <c r="L406" s="22">
        <f>IF(ISNUMBER(SEARCH(Pay_Item_Search_Text_2,M406)),MAX($L$4:L405)+1,0)</f>
        <v>0</v>
      </c>
      <c r="M406" s="1" t="str">
        <f>IFERROR(VLOOKUP(ROWS($M$5:M406),Table_PayItems[[Search Key]:[Concentrated Name]],2,FALSE),"")</f>
        <v>Acer saccharum, 1 3/4 inch - $Ea</v>
      </c>
      <c r="N406" s="1" t="str">
        <f>IFERROR(VLOOKUP(ROWS($M$5:N406),$L$5:$M$7000,2,FALSE),"")</f>
        <v>Conduit, Schedule 80 PVC, 4 inch, Structure - $Ft</v>
      </c>
      <c r="O406" s="1" t="str">
        <f>IFERROR(VLOOKUP(ROWS($O$5:O406),$K$5:$L$7000,2,FALSE),"")</f>
        <v/>
      </c>
    </row>
    <row r="407" spans="2:15" ht="15" customHeight="1" x14ac:dyDescent="0.25">
      <c r="B407" s="178" t="s">
        <v>12163</v>
      </c>
      <c r="C407" s="178" t="s">
        <v>88</v>
      </c>
      <c r="D407" s="178" t="s">
        <v>3961</v>
      </c>
      <c r="E407" s="178" t="s">
        <v>6993</v>
      </c>
      <c r="F407" s="178" t="s">
        <v>17</v>
      </c>
      <c r="G407" s="1">
        <f>IF(ISNUMBER(Pay_Item_Search_Text),IF(ISNUMBER(IF(FIND(Pay_Item_Search_Text,B407)=1,1, "FALSE")),MAX(G$4:$G406)+1,IF(ISNUMBER(Pay_Item_Search_Text),0,IF(ISNUMBER(SEARCH(Pay_Item_Search_Text,H407)),MAX(G$4:$G406)+1,0))),IF(ISNUMBER(Pay_Item_Search_Text),0,IF(ISNUMBER(SEARCH(Pay_Item_Search_Text,H407)),MAX(G$4:$G406)+1,0)))</f>
        <v>403</v>
      </c>
      <c r="H407" s="1" t="str">
        <f>IF(Table_PayItems[[#This Row],[Description]]="_","_ Unique Item - "&amp;Table_PayItems[[#This Row],[Item]]&amp;" - $"&amp;Table_PayItems[[#This Row],[Unit]],Table_PayItems[[#This Row],[Description]]&amp;" - $"&amp;Table_PayItems[[#This Row],[Unit]])</f>
        <v>Acer saccharum, 2 inch - $Ea</v>
      </c>
      <c r="I407" s="29" t="str">
        <f>IFERROR(VLOOKUP(ROWS($M$5:M407),Table_PayItems[[Search Key]:[Concentrated Name]],2,FALSE),"")</f>
        <v>Acer saccharum, 2 inch - $Ea</v>
      </c>
      <c r="J407" s="1"/>
      <c r="K407" s="1"/>
      <c r="L407" s="22">
        <f>IF(ISNUMBER(SEARCH(Pay_Item_Search_Text_2,M407)),MAX($L$4:L406)+1,0)</f>
        <v>0</v>
      </c>
      <c r="M407" s="1" t="str">
        <f>IFERROR(VLOOKUP(ROWS($M$5:M407),Table_PayItems[[Search Key]:[Concentrated Name]],2,FALSE),"")</f>
        <v>Acer saccharum, 2 inch - $Ea</v>
      </c>
      <c r="N407" s="1" t="str">
        <f>IFERROR(VLOOKUP(ROWS($M$5:N407),$L$5:$M$7000,2,FALSE),"")</f>
        <v>Conduit, Schedule 80 PVC, 5 inch - $Ft</v>
      </c>
      <c r="O407" s="1" t="str">
        <f>IFERROR(VLOOKUP(ROWS($O$5:O407),$K$5:$L$7000,2,FALSE),"")</f>
        <v/>
      </c>
    </row>
    <row r="408" spans="2:15" ht="15" customHeight="1" x14ac:dyDescent="0.25">
      <c r="B408" s="178" t="s">
        <v>12164</v>
      </c>
      <c r="C408" s="178" t="s">
        <v>88</v>
      </c>
      <c r="D408" s="178" t="s">
        <v>3962</v>
      </c>
      <c r="E408" s="178" t="s">
        <v>6993</v>
      </c>
      <c r="F408" s="178" t="s">
        <v>17</v>
      </c>
      <c r="G408" s="1">
        <f>IF(ISNUMBER(Pay_Item_Search_Text),IF(ISNUMBER(IF(FIND(Pay_Item_Search_Text,B408)=1,1, "FALSE")),MAX(G$4:$G407)+1,IF(ISNUMBER(Pay_Item_Search_Text),0,IF(ISNUMBER(SEARCH(Pay_Item_Search_Text,H408)),MAX(G$4:$G407)+1,0))),IF(ISNUMBER(Pay_Item_Search_Text),0,IF(ISNUMBER(SEARCH(Pay_Item_Search_Text,H408)),MAX(G$4:$G407)+1,0)))</f>
        <v>404</v>
      </c>
      <c r="H408" s="1" t="str">
        <f>IF(Table_PayItems[[#This Row],[Description]]="_","_ Unique Item - "&amp;Table_PayItems[[#This Row],[Item]]&amp;" - $"&amp;Table_PayItems[[#This Row],[Unit]],Table_PayItems[[#This Row],[Description]]&amp;" - $"&amp;Table_PayItems[[#This Row],[Unit]])</f>
        <v>Acer saccharum, bareroot, 18-24 inch - $Ea</v>
      </c>
      <c r="I408" s="29" t="str">
        <f>IFERROR(VLOOKUP(ROWS($M$5:M408),Table_PayItems[[Search Key]:[Concentrated Name]],2,FALSE),"")</f>
        <v>Acer saccharum, bareroot, 18-24 inch - $Ea</v>
      </c>
      <c r="J408" s="1"/>
      <c r="K408" s="1"/>
      <c r="L408" s="22">
        <f>IF(ISNUMBER(SEARCH(Pay_Item_Search_Text_2,M408)),MAX($L$4:L407)+1,0)</f>
        <v>0</v>
      </c>
      <c r="M408" s="1" t="str">
        <f>IFERROR(VLOOKUP(ROWS($M$5:M408),Table_PayItems[[Search Key]:[Concentrated Name]],2,FALSE),"")</f>
        <v>Acer saccharum, bareroot, 18-24 inch - $Ea</v>
      </c>
      <c r="N408" s="1" t="str">
        <f>IFERROR(VLOOKUP(ROWS($M$5:N408),$L$5:$M$7000,2,FALSE),"")</f>
        <v>Conduit, Schedule 80 PVC, 5 inch, Structure - $Ft</v>
      </c>
      <c r="O408" s="1" t="str">
        <f>IFERROR(VLOOKUP(ROWS($O$5:O408),$K$5:$L$7000,2,FALSE),"")</f>
        <v/>
      </c>
    </row>
    <row r="409" spans="2:15" ht="15" customHeight="1" x14ac:dyDescent="0.25">
      <c r="B409" s="178" t="s">
        <v>12165</v>
      </c>
      <c r="C409" s="178" t="s">
        <v>88</v>
      </c>
      <c r="D409" s="178" t="s">
        <v>3963</v>
      </c>
      <c r="E409" s="178" t="s">
        <v>6993</v>
      </c>
      <c r="F409" s="178" t="s">
        <v>17</v>
      </c>
      <c r="G409" s="1">
        <f>IF(ISNUMBER(Pay_Item_Search_Text),IF(ISNUMBER(IF(FIND(Pay_Item_Search_Text,B409)=1,1, "FALSE")),MAX(G$4:$G408)+1,IF(ISNUMBER(Pay_Item_Search_Text),0,IF(ISNUMBER(SEARCH(Pay_Item_Search_Text,H409)),MAX(G$4:$G408)+1,0))),IF(ISNUMBER(Pay_Item_Search_Text),0,IF(ISNUMBER(SEARCH(Pay_Item_Search_Text,H409)),MAX(G$4:$G408)+1,0)))</f>
        <v>405</v>
      </c>
      <c r="H409" s="1" t="str">
        <f>IF(Table_PayItems[[#This Row],[Description]]="_","_ Unique Item - "&amp;Table_PayItems[[#This Row],[Item]]&amp;" - $"&amp;Table_PayItems[[#This Row],[Unit]],Table_PayItems[[#This Row],[Description]]&amp;" - $"&amp;Table_PayItems[[#This Row],[Unit]])</f>
        <v>Acer saccharum, bareroot, 24-36 inch - $Ea</v>
      </c>
      <c r="I409" s="29" t="str">
        <f>IFERROR(VLOOKUP(ROWS($M$5:M409),Table_PayItems[[Search Key]:[Concentrated Name]],2,FALSE),"")</f>
        <v>Acer saccharum, bareroot, 24-36 inch - $Ea</v>
      </c>
      <c r="J409" s="1"/>
      <c r="K409" s="1"/>
      <c r="L409" s="22">
        <f>IF(ISNUMBER(SEARCH(Pay_Item_Search_Text_2,M409)),MAX($L$4:L408)+1,0)</f>
        <v>0</v>
      </c>
      <c r="M409" s="1" t="str">
        <f>IFERROR(VLOOKUP(ROWS($M$5:M409),Table_PayItems[[Search Key]:[Concentrated Name]],2,FALSE),"")</f>
        <v>Acer saccharum, bareroot, 24-36 inch - $Ea</v>
      </c>
      <c r="N409" s="1" t="str">
        <f>IFERROR(VLOOKUP(ROWS($M$5:N409),$L$5:$M$7000,2,FALSE),"")</f>
        <v>Cornus mas, #10 cont. - $Ea</v>
      </c>
      <c r="O409" s="1" t="str">
        <f>IFERROR(VLOOKUP(ROWS($O$5:O409),$K$5:$L$7000,2,FALSE),"")</f>
        <v/>
      </c>
    </row>
    <row r="410" spans="2:15" ht="15" customHeight="1" x14ac:dyDescent="0.25">
      <c r="B410" s="178" t="s">
        <v>12166</v>
      </c>
      <c r="C410" s="178" t="s">
        <v>88</v>
      </c>
      <c r="D410" s="178" t="s">
        <v>3964</v>
      </c>
      <c r="E410" s="178" t="s">
        <v>6993</v>
      </c>
      <c r="F410" s="178" t="s">
        <v>17</v>
      </c>
      <c r="G410" s="1">
        <f>IF(ISNUMBER(Pay_Item_Search_Text),IF(ISNUMBER(IF(FIND(Pay_Item_Search_Text,B410)=1,1, "FALSE")),MAX(G$4:$G409)+1,IF(ISNUMBER(Pay_Item_Search_Text),0,IF(ISNUMBER(SEARCH(Pay_Item_Search_Text,H410)),MAX(G$4:$G409)+1,0))),IF(ISNUMBER(Pay_Item_Search_Text),0,IF(ISNUMBER(SEARCH(Pay_Item_Search_Text,H410)),MAX(G$4:$G409)+1,0)))</f>
        <v>406</v>
      </c>
      <c r="H410" s="1" t="str">
        <f>IF(Table_PayItems[[#This Row],[Description]]="_","_ Unique Item - "&amp;Table_PayItems[[#This Row],[Item]]&amp;" - $"&amp;Table_PayItems[[#This Row],[Unit]],Table_PayItems[[#This Row],[Description]]&amp;" - $"&amp;Table_PayItems[[#This Row],[Unit]])</f>
        <v>Acer tataricum, # 7 cont. - $Ea</v>
      </c>
      <c r="I410" s="29" t="str">
        <f>IFERROR(VLOOKUP(ROWS($M$5:M410),Table_PayItems[[Search Key]:[Concentrated Name]],2,FALSE),"")</f>
        <v>Acer tataricum, # 7 cont. - $Ea</v>
      </c>
      <c r="J410" s="1"/>
      <c r="K410" s="1"/>
      <c r="L410" s="22">
        <f>IF(ISNUMBER(SEARCH(Pay_Item_Search_Text_2,M410)),MAX($L$4:L409)+1,0)</f>
        <v>0</v>
      </c>
      <c r="M410" s="1" t="str">
        <f>IFERROR(VLOOKUP(ROWS($M$5:M410),Table_PayItems[[Search Key]:[Concentrated Name]],2,FALSE),"")</f>
        <v>Acer tataricum, # 7 cont. - $Ea</v>
      </c>
      <c r="N410" s="1" t="str">
        <f>IFERROR(VLOOKUP(ROWS($M$5:N410),$L$5:$M$7000,2,FALSE),"")</f>
        <v>Cornus racemosa, #10 cont. - $Ea</v>
      </c>
      <c r="O410" s="1" t="str">
        <f>IFERROR(VLOOKUP(ROWS($O$5:O410),$K$5:$L$7000,2,FALSE),"")</f>
        <v/>
      </c>
    </row>
    <row r="411" spans="2:15" ht="15" customHeight="1" x14ac:dyDescent="0.25">
      <c r="B411" s="178" t="s">
        <v>12167</v>
      </c>
      <c r="C411" s="178" t="s">
        <v>88</v>
      </c>
      <c r="D411" s="178" t="s">
        <v>3965</v>
      </c>
      <c r="E411" s="178" t="s">
        <v>6993</v>
      </c>
      <c r="F411" s="178" t="s">
        <v>17</v>
      </c>
      <c r="G411" s="1">
        <f>IF(ISNUMBER(Pay_Item_Search_Text),IF(ISNUMBER(IF(FIND(Pay_Item_Search_Text,B411)=1,1, "FALSE")),MAX(G$4:$G410)+1,IF(ISNUMBER(Pay_Item_Search_Text),0,IF(ISNUMBER(SEARCH(Pay_Item_Search_Text,H411)),MAX(G$4:$G410)+1,0))),IF(ISNUMBER(Pay_Item_Search_Text),0,IF(ISNUMBER(SEARCH(Pay_Item_Search_Text,H411)),MAX(G$4:$G410)+1,0)))</f>
        <v>407</v>
      </c>
      <c r="H411" s="1" t="str">
        <f>IF(Table_PayItems[[#This Row],[Description]]="_","_ Unique Item - "&amp;Table_PayItems[[#This Row],[Item]]&amp;" - $"&amp;Table_PayItems[[#This Row],[Unit]],Table_PayItems[[#This Row],[Description]]&amp;" - $"&amp;Table_PayItems[[#This Row],[Unit]])</f>
        <v>Acer tataricum, #10 cont. - $Ea</v>
      </c>
      <c r="I411" s="29" t="str">
        <f>IFERROR(VLOOKUP(ROWS($M$5:M411),Table_PayItems[[Search Key]:[Concentrated Name]],2,FALSE),"")</f>
        <v>Acer tataricum, #10 cont. - $Ea</v>
      </c>
      <c r="J411" s="1"/>
      <c r="K411" s="1"/>
      <c r="L411" s="22">
        <f>IF(ISNUMBER(SEARCH(Pay_Item_Search_Text_2,M411)),MAX($L$4:L410)+1,0)</f>
        <v>318</v>
      </c>
      <c r="M411" s="1" t="str">
        <f>IFERROR(VLOOKUP(ROWS($M$5:M411),Table_PayItems[[Search Key]:[Concentrated Name]],2,FALSE),"")</f>
        <v>Acer tataricum, #10 cont. - $Ea</v>
      </c>
      <c r="N411" s="1" t="str">
        <f>IFERROR(VLOOKUP(ROWS($M$5:N411),$L$5:$M$7000,2,FALSE),"")</f>
        <v>Culv End Sect, 30 inch - $Ea</v>
      </c>
      <c r="O411" s="1" t="str">
        <f>IFERROR(VLOOKUP(ROWS($O$5:O411),$K$5:$L$7000,2,FALSE),"")</f>
        <v/>
      </c>
    </row>
    <row r="412" spans="2:15" ht="15" customHeight="1" x14ac:dyDescent="0.25">
      <c r="B412" s="178" t="s">
        <v>12168</v>
      </c>
      <c r="C412" s="178" t="s">
        <v>88</v>
      </c>
      <c r="D412" s="178" t="s">
        <v>7036</v>
      </c>
      <c r="E412" s="178" t="s">
        <v>6993</v>
      </c>
      <c r="F412" s="178" t="s">
        <v>17</v>
      </c>
      <c r="G412" s="1">
        <f>IF(ISNUMBER(Pay_Item_Search_Text),IF(ISNUMBER(IF(FIND(Pay_Item_Search_Text,B412)=1,1, "FALSE")),MAX(G$4:$G411)+1,IF(ISNUMBER(Pay_Item_Search_Text),0,IF(ISNUMBER(SEARCH(Pay_Item_Search_Text,H412)),MAX(G$4:$G411)+1,0))),IF(ISNUMBER(Pay_Item_Search_Text),0,IF(ISNUMBER(SEARCH(Pay_Item_Search_Text,H412)),MAX(G$4:$G411)+1,0)))</f>
        <v>408</v>
      </c>
      <c r="H412" s="1" t="str">
        <f>IF(Table_PayItems[[#This Row],[Description]]="_","_ Unique Item - "&amp;Table_PayItems[[#This Row],[Item]]&amp;" - $"&amp;Table_PayItems[[#This Row],[Unit]],Table_PayItems[[#This Row],[Description]]&amp;" - $"&amp;Table_PayItems[[#This Row],[Unit]])</f>
        <v>Acer x freemanii Armstrong, 1 1/2 inch - $Ea</v>
      </c>
      <c r="I412" s="29" t="str">
        <f>IFERROR(VLOOKUP(ROWS($M$5:M412),Table_PayItems[[Search Key]:[Concentrated Name]],2,FALSE),"")</f>
        <v>Acer x freemanii Armstrong, 1 1/2 inch - $Ea</v>
      </c>
      <c r="J412" s="1"/>
      <c r="K412" s="1"/>
      <c r="L412" s="22">
        <f>IF(ISNUMBER(SEARCH(Pay_Item_Search_Text_2,M412)),MAX($L$4:L411)+1,0)</f>
        <v>0</v>
      </c>
      <c r="M412" s="1" t="str">
        <f>IFERROR(VLOOKUP(ROWS($M$5:M412),Table_PayItems[[Search Key]:[Concentrated Name]],2,FALSE),"")</f>
        <v>Acer x freemanii Armstrong, 1 1/2 inch - $Ea</v>
      </c>
      <c r="N412" s="1" t="str">
        <f>IFERROR(VLOOKUP(ROWS($M$5:N412),$L$5:$M$7000,2,FALSE),"")</f>
        <v>Culv End Sect, Conc, 30 inch - $Ea</v>
      </c>
      <c r="O412" s="1" t="str">
        <f>IFERROR(VLOOKUP(ROWS($O$5:O412),$K$5:$L$7000,2,FALSE),"")</f>
        <v/>
      </c>
    </row>
    <row r="413" spans="2:15" ht="15" customHeight="1" x14ac:dyDescent="0.25">
      <c r="B413" s="178" t="s">
        <v>12169</v>
      </c>
      <c r="C413" s="178" t="s">
        <v>88</v>
      </c>
      <c r="D413" s="178" t="s">
        <v>7037</v>
      </c>
      <c r="E413" s="178" t="s">
        <v>6993</v>
      </c>
      <c r="F413" s="178" t="s">
        <v>17</v>
      </c>
      <c r="G413" s="1">
        <f>IF(ISNUMBER(Pay_Item_Search_Text),IF(ISNUMBER(IF(FIND(Pay_Item_Search_Text,B413)=1,1, "FALSE")),MAX(G$4:$G412)+1,IF(ISNUMBER(Pay_Item_Search_Text),0,IF(ISNUMBER(SEARCH(Pay_Item_Search_Text,H413)),MAX(G$4:$G412)+1,0))),IF(ISNUMBER(Pay_Item_Search_Text),0,IF(ISNUMBER(SEARCH(Pay_Item_Search_Text,H413)),MAX(G$4:$G412)+1,0)))</f>
        <v>409</v>
      </c>
      <c r="H413" s="1" t="str">
        <f>IF(Table_PayItems[[#This Row],[Description]]="_","_ Unique Item - "&amp;Table_PayItems[[#This Row],[Item]]&amp;" - $"&amp;Table_PayItems[[#This Row],[Unit]],Table_PayItems[[#This Row],[Description]]&amp;" - $"&amp;Table_PayItems[[#This Row],[Unit]])</f>
        <v>Acer x freemanii Armstrong, 1 3/4 inch - $Ea</v>
      </c>
      <c r="I413" s="29" t="str">
        <f>IFERROR(VLOOKUP(ROWS($M$5:M413),Table_PayItems[[Search Key]:[Concentrated Name]],2,FALSE),"")</f>
        <v>Acer x freemanii Armstrong, 1 3/4 inch - $Ea</v>
      </c>
      <c r="J413" s="1"/>
      <c r="K413" s="1"/>
      <c r="L413" s="22">
        <f>IF(ISNUMBER(SEARCH(Pay_Item_Search_Text_2,M413)),MAX($L$4:L412)+1,0)</f>
        <v>0</v>
      </c>
      <c r="M413" s="1" t="str">
        <f>IFERROR(VLOOKUP(ROWS($M$5:M413),Table_PayItems[[Search Key]:[Concentrated Name]],2,FALSE),"")</f>
        <v>Acer x freemanii Armstrong, 1 3/4 inch - $Ea</v>
      </c>
      <c r="N413" s="1" t="str">
        <f>IFERROR(VLOOKUP(ROWS($M$5:N413),$L$5:$M$7000,2,FALSE),"")</f>
        <v>Culv End Sect, Conc, 60 inch - $Ea</v>
      </c>
      <c r="O413" s="1" t="str">
        <f>IFERROR(VLOOKUP(ROWS($O$5:O413),$K$5:$L$7000,2,FALSE),"")</f>
        <v/>
      </c>
    </row>
    <row r="414" spans="2:15" ht="15" customHeight="1" x14ac:dyDescent="0.25">
      <c r="B414" s="178" t="s">
        <v>12170</v>
      </c>
      <c r="C414" s="178" t="s">
        <v>88</v>
      </c>
      <c r="D414" s="178" t="s">
        <v>7038</v>
      </c>
      <c r="E414" s="178" t="s">
        <v>6993</v>
      </c>
      <c r="F414" s="178" t="s">
        <v>17</v>
      </c>
      <c r="G414" s="1">
        <f>IF(ISNUMBER(Pay_Item_Search_Text),IF(ISNUMBER(IF(FIND(Pay_Item_Search_Text,B414)=1,1, "FALSE")),MAX(G$4:$G413)+1,IF(ISNUMBER(Pay_Item_Search_Text),0,IF(ISNUMBER(SEARCH(Pay_Item_Search_Text,H414)),MAX(G$4:$G413)+1,0))),IF(ISNUMBER(Pay_Item_Search_Text),0,IF(ISNUMBER(SEARCH(Pay_Item_Search_Text,H414)),MAX(G$4:$G413)+1,0)))</f>
        <v>410</v>
      </c>
      <c r="H414" s="1" t="str">
        <f>IF(Table_PayItems[[#This Row],[Description]]="_","_ Unique Item - "&amp;Table_PayItems[[#This Row],[Item]]&amp;" - $"&amp;Table_PayItems[[#This Row],[Unit]],Table_PayItems[[#This Row],[Description]]&amp;" - $"&amp;Table_PayItems[[#This Row],[Unit]])</f>
        <v>Acer x freemanii Armstrong, 2 inch - $Ea</v>
      </c>
      <c r="I414" s="29" t="str">
        <f>IFERROR(VLOOKUP(ROWS($M$5:M414),Table_PayItems[[Search Key]:[Concentrated Name]],2,FALSE),"")</f>
        <v>Acer x freemanii Armstrong, 2 inch - $Ea</v>
      </c>
      <c r="J414" s="1"/>
      <c r="K414" s="1"/>
      <c r="L414" s="22">
        <f>IF(ISNUMBER(SEARCH(Pay_Item_Search_Text_2,M414)),MAX($L$4:L413)+1,0)</f>
        <v>0</v>
      </c>
      <c r="M414" s="1" t="str">
        <f>IFERROR(VLOOKUP(ROWS($M$5:M414),Table_PayItems[[Search Key]:[Concentrated Name]],2,FALSE),"")</f>
        <v>Acer x freemanii Armstrong, 2 inch - $Ea</v>
      </c>
      <c r="N414" s="1" t="str">
        <f>IFERROR(VLOOKUP(ROWS($M$5:N414),$L$5:$M$7000,2,FALSE),"")</f>
        <v>Culv End Sect, Metal, 30 inch - $Ea</v>
      </c>
      <c r="O414" s="1" t="str">
        <f>IFERROR(VLOOKUP(ROWS($O$5:O414),$K$5:$L$7000,2,FALSE),"")</f>
        <v/>
      </c>
    </row>
    <row r="415" spans="2:15" ht="15" customHeight="1" x14ac:dyDescent="0.25">
      <c r="B415" s="178" t="s">
        <v>12171</v>
      </c>
      <c r="C415" s="178" t="s">
        <v>88</v>
      </c>
      <c r="D415" s="178" t="s">
        <v>7039</v>
      </c>
      <c r="E415" s="178" t="s">
        <v>6993</v>
      </c>
      <c r="F415" s="178" t="s">
        <v>17</v>
      </c>
      <c r="G415" s="1">
        <f>IF(ISNUMBER(Pay_Item_Search_Text),IF(ISNUMBER(IF(FIND(Pay_Item_Search_Text,B415)=1,1, "FALSE")),MAX(G$4:$G414)+1,IF(ISNUMBER(Pay_Item_Search_Text),0,IF(ISNUMBER(SEARCH(Pay_Item_Search_Text,H415)),MAX(G$4:$G414)+1,0))),IF(ISNUMBER(Pay_Item_Search_Text),0,IF(ISNUMBER(SEARCH(Pay_Item_Search_Text,H415)),MAX(G$4:$G414)+1,0)))</f>
        <v>411</v>
      </c>
      <c r="H415" s="1" t="str">
        <f>IF(Table_PayItems[[#This Row],[Description]]="_","_ Unique Item - "&amp;Table_PayItems[[#This Row],[Item]]&amp;" - $"&amp;Table_PayItems[[#This Row],[Unit]],Table_PayItems[[#This Row],[Description]]&amp;" - $"&amp;Table_PayItems[[#This Row],[Unit]])</f>
        <v>Acer x freemanii Autumn Blaze, 1 1/2 inch - $Ea</v>
      </c>
      <c r="I415" s="29" t="str">
        <f>IFERROR(VLOOKUP(ROWS($M$5:M415),Table_PayItems[[Search Key]:[Concentrated Name]],2,FALSE),"")</f>
        <v>Acer x freemanii Autumn Blaze, 1 1/2 inch - $Ea</v>
      </c>
      <c r="J415" s="1"/>
      <c r="K415" s="1"/>
      <c r="L415" s="22">
        <f>IF(ISNUMBER(SEARCH(Pay_Item_Search_Text_2,M415)),MAX($L$4:L414)+1,0)</f>
        <v>0</v>
      </c>
      <c r="M415" s="1" t="str">
        <f>IFERROR(VLOOKUP(ROWS($M$5:M415),Table_PayItems[[Search Key]:[Concentrated Name]],2,FALSE),"")</f>
        <v>Acer x freemanii Autumn Blaze, 1 1/2 inch - $Ea</v>
      </c>
      <c r="N415" s="1" t="str">
        <f>IFERROR(VLOOKUP(ROWS($M$5:N415),$L$5:$M$7000,2,FALSE),"")</f>
        <v>Culv End Sect, Metal, 60 inch - $Ea</v>
      </c>
      <c r="O415" s="1" t="str">
        <f>IFERROR(VLOOKUP(ROWS($O$5:O415),$K$5:$L$7000,2,FALSE),"")</f>
        <v/>
      </c>
    </row>
    <row r="416" spans="2:15" ht="15" customHeight="1" x14ac:dyDescent="0.25">
      <c r="B416" s="178" t="s">
        <v>12172</v>
      </c>
      <c r="C416" s="178" t="s">
        <v>88</v>
      </c>
      <c r="D416" s="178" t="s">
        <v>7040</v>
      </c>
      <c r="E416" s="178" t="s">
        <v>6993</v>
      </c>
      <c r="F416" s="178" t="s">
        <v>17</v>
      </c>
      <c r="G416" s="1">
        <f>IF(ISNUMBER(Pay_Item_Search_Text),IF(ISNUMBER(IF(FIND(Pay_Item_Search_Text,B416)=1,1, "FALSE")),MAX(G$4:$G415)+1,IF(ISNUMBER(Pay_Item_Search_Text),0,IF(ISNUMBER(SEARCH(Pay_Item_Search_Text,H416)),MAX(G$4:$G415)+1,0))),IF(ISNUMBER(Pay_Item_Search_Text),0,IF(ISNUMBER(SEARCH(Pay_Item_Search_Text,H416)),MAX(G$4:$G415)+1,0)))</f>
        <v>412</v>
      </c>
      <c r="H416" s="1" t="str">
        <f>IF(Table_PayItems[[#This Row],[Description]]="_","_ Unique Item - "&amp;Table_PayItems[[#This Row],[Item]]&amp;" - $"&amp;Table_PayItems[[#This Row],[Unit]],Table_PayItems[[#This Row],[Description]]&amp;" - $"&amp;Table_PayItems[[#This Row],[Unit]])</f>
        <v>Acer x freemanii Autumn Blaze, 1 3/4 inch - $Ea</v>
      </c>
      <c r="I416" s="29" t="str">
        <f>IFERROR(VLOOKUP(ROWS($M$5:M416),Table_PayItems[[Search Key]:[Concentrated Name]],2,FALSE),"")</f>
        <v>Acer x freemanii Autumn Blaze, 1 3/4 inch - $Ea</v>
      </c>
      <c r="J416" s="1"/>
      <c r="K416" s="1"/>
      <c r="L416" s="22">
        <f>IF(ISNUMBER(SEARCH(Pay_Item_Search_Text_2,M416)),MAX($L$4:L415)+1,0)</f>
        <v>0</v>
      </c>
      <c r="M416" s="1" t="str">
        <f>IFERROR(VLOOKUP(ROWS($M$5:M416),Table_PayItems[[Search Key]:[Concentrated Name]],2,FALSE),"")</f>
        <v>Acer x freemanii Autumn Blaze, 1 3/4 inch - $Ea</v>
      </c>
      <c r="N416" s="1" t="str">
        <f>IFERROR(VLOOKUP(ROWS($M$5:N416),$L$5:$M$7000,2,FALSE),"")</f>
        <v>Culv End Sect, Salv, 30 inch or less - $Ea</v>
      </c>
      <c r="O416" s="1" t="str">
        <f>IFERROR(VLOOKUP(ROWS($O$5:O416),$K$5:$L$7000,2,FALSE),"")</f>
        <v/>
      </c>
    </row>
    <row r="417" spans="2:15" ht="15" customHeight="1" x14ac:dyDescent="0.25">
      <c r="B417" s="178" t="s">
        <v>12173</v>
      </c>
      <c r="C417" s="178" t="s">
        <v>88</v>
      </c>
      <c r="D417" s="178" t="s">
        <v>7041</v>
      </c>
      <c r="E417" s="178" t="s">
        <v>6993</v>
      </c>
      <c r="F417" s="178" t="s">
        <v>17</v>
      </c>
      <c r="G417" s="1">
        <f>IF(ISNUMBER(Pay_Item_Search_Text),IF(ISNUMBER(IF(FIND(Pay_Item_Search_Text,B417)=1,1, "FALSE")),MAX(G$4:$G416)+1,IF(ISNUMBER(Pay_Item_Search_Text),0,IF(ISNUMBER(SEARCH(Pay_Item_Search_Text,H417)),MAX(G$4:$G416)+1,0))),IF(ISNUMBER(Pay_Item_Search_Text),0,IF(ISNUMBER(SEARCH(Pay_Item_Search_Text,H417)),MAX(G$4:$G416)+1,0)))</f>
        <v>413</v>
      </c>
      <c r="H417" s="1" t="str">
        <f>IF(Table_PayItems[[#This Row],[Description]]="_","_ Unique Item - "&amp;Table_PayItems[[#This Row],[Item]]&amp;" - $"&amp;Table_PayItems[[#This Row],[Unit]],Table_PayItems[[#This Row],[Description]]&amp;" - $"&amp;Table_PayItems[[#This Row],[Unit]])</f>
        <v>Acer x freemanii Autumn Blaze, 2 inch - $Ea</v>
      </c>
      <c r="I417" s="29" t="str">
        <f>IFERROR(VLOOKUP(ROWS($M$5:M417),Table_PayItems[[Search Key]:[Concentrated Name]],2,FALSE),"")</f>
        <v>Acer x freemanii Autumn Blaze, 2 inch - $Ea</v>
      </c>
      <c r="J417" s="1"/>
      <c r="K417" s="1"/>
      <c r="L417" s="22">
        <f>IF(ISNUMBER(SEARCH(Pay_Item_Search_Text_2,M417)),MAX($L$4:L416)+1,0)</f>
        <v>0</v>
      </c>
      <c r="M417" s="1" t="str">
        <f>IFERROR(VLOOKUP(ROWS($M$5:M417),Table_PayItems[[Search Key]:[Concentrated Name]],2,FALSE),"")</f>
        <v>Acer x freemanii Autumn Blaze, 2 inch - $Ea</v>
      </c>
      <c r="N417" s="1" t="str">
        <f>IFERROR(VLOOKUP(ROWS($M$5:N417),$L$5:$M$7000,2,FALSE),"")</f>
        <v>Culv End Sect, Salv, over 30 inch - $Ea</v>
      </c>
      <c r="O417" s="1" t="str">
        <f>IFERROR(VLOOKUP(ROWS($O$5:O417),$K$5:$L$7000,2,FALSE),"")</f>
        <v/>
      </c>
    </row>
    <row r="418" spans="2:15" ht="15" customHeight="1" x14ac:dyDescent="0.25">
      <c r="B418" s="178" t="s">
        <v>12174</v>
      </c>
      <c r="C418" s="178" t="s">
        <v>88</v>
      </c>
      <c r="D418" s="178" t="s">
        <v>7042</v>
      </c>
      <c r="E418" s="178" t="s">
        <v>6993</v>
      </c>
      <c r="F418" s="178" t="s">
        <v>17</v>
      </c>
      <c r="G418" s="1">
        <f>IF(ISNUMBER(Pay_Item_Search_Text),IF(ISNUMBER(IF(FIND(Pay_Item_Search_Text,B418)=1,1, "FALSE")),MAX(G$4:$G417)+1,IF(ISNUMBER(Pay_Item_Search_Text),0,IF(ISNUMBER(SEARCH(Pay_Item_Search_Text,H418)),MAX(G$4:$G417)+1,0))),IF(ISNUMBER(Pay_Item_Search_Text),0,IF(ISNUMBER(SEARCH(Pay_Item_Search_Text,H418)),MAX(G$4:$G417)+1,0)))</f>
        <v>414</v>
      </c>
      <c r="H418" s="1" t="str">
        <f>IF(Table_PayItems[[#This Row],[Description]]="_","_ Unique Item - "&amp;Table_PayItems[[#This Row],[Item]]&amp;" - $"&amp;Table_PayItems[[#This Row],[Unit]],Table_PayItems[[#This Row],[Description]]&amp;" - $"&amp;Table_PayItems[[#This Row],[Unit]])</f>
        <v>Acer x freemanii Celebration, 1 1/2 inch - $Ea</v>
      </c>
      <c r="I418" s="29" t="str">
        <f>IFERROR(VLOOKUP(ROWS($M$5:M418),Table_PayItems[[Search Key]:[Concentrated Name]],2,FALSE),"")</f>
        <v>Acer x freemanii Celebration, 1 1/2 inch - $Ea</v>
      </c>
      <c r="J418" s="1"/>
      <c r="K418" s="1"/>
      <c r="L418" s="22">
        <f>IF(ISNUMBER(SEARCH(Pay_Item_Search_Text_2,M418)),MAX($L$4:L417)+1,0)</f>
        <v>0</v>
      </c>
      <c r="M418" s="1" t="str">
        <f>IFERROR(VLOOKUP(ROWS($M$5:M418),Table_PayItems[[Search Key]:[Concentrated Name]],2,FALSE),"")</f>
        <v>Acer x freemanii Celebration, 1 1/2 inch - $Ea</v>
      </c>
      <c r="N418" s="1" t="str">
        <f>IFERROR(VLOOKUP(ROWS($M$5:N418),$L$5:$M$7000,2,FALSE),"")</f>
        <v>Culv, Cl A, 102 inch - $Ft</v>
      </c>
      <c r="O418" s="1" t="str">
        <f>IFERROR(VLOOKUP(ROWS($O$5:O418),$K$5:$L$7000,2,FALSE),"")</f>
        <v/>
      </c>
    </row>
    <row r="419" spans="2:15" ht="15" customHeight="1" x14ac:dyDescent="0.25">
      <c r="B419" s="178" t="s">
        <v>12175</v>
      </c>
      <c r="C419" s="178" t="s">
        <v>88</v>
      </c>
      <c r="D419" s="178" t="s">
        <v>7043</v>
      </c>
      <c r="E419" s="178" t="s">
        <v>6993</v>
      </c>
      <c r="F419" s="178" t="s">
        <v>17</v>
      </c>
      <c r="G419" s="1">
        <f>IF(ISNUMBER(Pay_Item_Search_Text),IF(ISNUMBER(IF(FIND(Pay_Item_Search_Text,B419)=1,1, "FALSE")),MAX(G$4:$G418)+1,IF(ISNUMBER(Pay_Item_Search_Text),0,IF(ISNUMBER(SEARCH(Pay_Item_Search_Text,H419)),MAX(G$4:$G418)+1,0))),IF(ISNUMBER(Pay_Item_Search_Text),0,IF(ISNUMBER(SEARCH(Pay_Item_Search_Text,H419)),MAX(G$4:$G418)+1,0)))</f>
        <v>415</v>
      </c>
      <c r="H419" s="1" t="str">
        <f>IF(Table_PayItems[[#This Row],[Description]]="_","_ Unique Item - "&amp;Table_PayItems[[#This Row],[Item]]&amp;" - $"&amp;Table_PayItems[[#This Row],[Unit]],Table_PayItems[[#This Row],[Description]]&amp;" - $"&amp;Table_PayItems[[#This Row],[Unit]])</f>
        <v>Acer x freemanii Celebration, 1 3/4 inch - $Ea</v>
      </c>
      <c r="I419" s="29" t="str">
        <f>IFERROR(VLOOKUP(ROWS($M$5:M419),Table_PayItems[[Search Key]:[Concentrated Name]],2,FALSE),"")</f>
        <v>Acer x freemanii Celebration, 1 3/4 inch - $Ea</v>
      </c>
      <c r="J419" s="1"/>
      <c r="K419" s="1"/>
      <c r="L419" s="22">
        <f>IF(ISNUMBER(SEARCH(Pay_Item_Search_Text_2,M419)),MAX($L$4:L418)+1,0)</f>
        <v>0</v>
      </c>
      <c r="M419" s="1" t="str">
        <f>IFERROR(VLOOKUP(ROWS($M$5:M419),Table_PayItems[[Search Key]:[Concentrated Name]],2,FALSE),"")</f>
        <v>Acer x freemanii Celebration, 1 3/4 inch - $Ea</v>
      </c>
      <c r="N419" s="1" t="str">
        <f>IFERROR(VLOOKUP(ROWS($M$5:N419),$L$5:$M$7000,2,FALSE),"")</f>
        <v>Culv, Cl A, 108 inch - $Ft</v>
      </c>
      <c r="O419" s="1" t="str">
        <f>IFERROR(VLOOKUP(ROWS($O$5:O419),$K$5:$L$7000,2,FALSE),"")</f>
        <v/>
      </c>
    </row>
    <row r="420" spans="2:15" ht="15" customHeight="1" x14ac:dyDescent="0.25">
      <c r="B420" s="178" t="s">
        <v>12176</v>
      </c>
      <c r="C420" s="178" t="s">
        <v>88</v>
      </c>
      <c r="D420" s="178" t="s">
        <v>7044</v>
      </c>
      <c r="E420" s="178" t="s">
        <v>6993</v>
      </c>
      <c r="F420" s="178" t="s">
        <v>17</v>
      </c>
      <c r="G420" s="1">
        <f>IF(ISNUMBER(Pay_Item_Search_Text),IF(ISNUMBER(IF(FIND(Pay_Item_Search_Text,B420)=1,1, "FALSE")),MAX(G$4:$G419)+1,IF(ISNUMBER(Pay_Item_Search_Text),0,IF(ISNUMBER(SEARCH(Pay_Item_Search_Text,H420)),MAX(G$4:$G419)+1,0))),IF(ISNUMBER(Pay_Item_Search_Text),0,IF(ISNUMBER(SEARCH(Pay_Item_Search_Text,H420)),MAX(G$4:$G419)+1,0)))</f>
        <v>416</v>
      </c>
      <c r="H420" s="1" t="str">
        <f>IF(Table_PayItems[[#This Row],[Description]]="_","_ Unique Item - "&amp;Table_PayItems[[#This Row],[Item]]&amp;" - $"&amp;Table_PayItems[[#This Row],[Unit]],Table_PayItems[[#This Row],[Description]]&amp;" - $"&amp;Table_PayItems[[#This Row],[Unit]])</f>
        <v>Acer x freemanii Celebration, 2 inch - $Ea</v>
      </c>
      <c r="I420" s="29" t="str">
        <f>IFERROR(VLOOKUP(ROWS($M$5:M420),Table_PayItems[[Search Key]:[Concentrated Name]],2,FALSE),"")</f>
        <v>Acer x freemanii Celebration, 2 inch - $Ea</v>
      </c>
      <c r="J420" s="1"/>
      <c r="K420" s="1"/>
      <c r="L420" s="22">
        <f>IF(ISNUMBER(SEARCH(Pay_Item_Search_Text_2,M420)),MAX($L$4:L419)+1,0)</f>
        <v>0</v>
      </c>
      <c r="M420" s="1" t="str">
        <f>IFERROR(VLOOKUP(ROWS($M$5:M420),Table_PayItems[[Search Key]:[Concentrated Name]],2,FALSE),"")</f>
        <v>Acer x freemanii Celebration, 2 inch - $Ea</v>
      </c>
      <c r="N420" s="1" t="str">
        <f>IFERROR(VLOOKUP(ROWS($M$5:N420),$L$5:$M$7000,2,FALSE),"")</f>
        <v>Culv, Cl A, 120 inch - $Ft</v>
      </c>
      <c r="O420" s="1" t="str">
        <f>IFERROR(VLOOKUP(ROWS($O$5:O420),$K$5:$L$7000,2,FALSE),"")</f>
        <v/>
      </c>
    </row>
    <row r="421" spans="2:15" ht="15" customHeight="1" x14ac:dyDescent="0.25">
      <c r="B421" s="178" t="s">
        <v>10976</v>
      </c>
      <c r="C421" s="178" t="s">
        <v>88</v>
      </c>
      <c r="D421" s="178" t="s">
        <v>5493</v>
      </c>
      <c r="E421" s="178" t="s">
        <v>17</v>
      </c>
      <c r="F421" s="178" t="s">
        <v>17</v>
      </c>
      <c r="G421" s="1">
        <f>IF(ISNUMBER(Pay_Item_Search_Text),IF(ISNUMBER(IF(FIND(Pay_Item_Search_Text,B421)=1,1, "FALSE")),MAX(G$4:$G420)+1,IF(ISNUMBER(Pay_Item_Search_Text),0,IF(ISNUMBER(SEARCH(Pay_Item_Search_Text,H421)),MAX(G$4:$G420)+1,0))),IF(ISNUMBER(Pay_Item_Search_Text),0,IF(ISNUMBER(SEARCH(Pay_Item_Search_Text,H421)),MAX(G$4:$G420)+1,0)))</f>
        <v>417</v>
      </c>
      <c r="H421" s="1" t="str">
        <f>IF(Table_PayItems[[#This Row],[Description]]="_","_ Unique Item - "&amp;Table_PayItems[[#This Row],[Item]]&amp;" - $"&amp;Table_PayItems[[#This Row],[Unit]],Table_PayItems[[#This Row],[Description]]&amp;" - $"&amp;Table_PayItems[[#This Row],[Unit]])</f>
        <v>Adhesive Anchoring of Horizontal Bar, 1/2 inch - $Ea</v>
      </c>
      <c r="I421" s="29" t="str">
        <f>IFERROR(VLOOKUP(ROWS($M$5:M421),Table_PayItems[[Search Key]:[Concentrated Name]],2,FALSE),"")</f>
        <v>Adhesive Anchoring of Horizontal Bar, 1/2 inch - $Ea</v>
      </c>
      <c r="J421" s="1"/>
      <c r="K421" s="1"/>
      <c r="L421" s="22">
        <f>IF(ISNUMBER(SEARCH(Pay_Item_Search_Text_2,M421)),MAX($L$4:L420)+1,0)</f>
        <v>0</v>
      </c>
      <c r="M421" s="1" t="str">
        <f>IFERROR(VLOOKUP(ROWS($M$5:M421),Table_PayItems[[Search Key]:[Concentrated Name]],2,FALSE),"")</f>
        <v>Adhesive Anchoring of Horizontal Bar, 1/2 inch - $Ea</v>
      </c>
      <c r="N421" s="1" t="str">
        <f>IFERROR(VLOOKUP(ROWS($M$5:N421),$L$5:$M$7000,2,FALSE),"")</f>
        <v>Culv, Cl A, 30 inch - $Ft</v>
      </c>
      <c r="O421" s="1" t="str">
        <f>IFERROR(VLOOKUP(ROWS($O$5:O421),$K$5:$L$7000,2,FALSE),"")</f>
        <v/>
      </c>
    </row>
    <row r="422" spans="2:15" ht="15" customHeight="1" x14ac:dyDescent="0.25">
      <c r="B422" s="178" t="s">
        <v>10974</v>
      </c>
      <c r="C422" s="178" t="s">
        <v>88</v>
      </c>
      <c r="D422" s="178" t="s">
        <v>2957</v>
      </c>
      <c r="E422" s="178" t="s">
        <v>17</v>
      </c>
      <c r="F422" s="178" t="s">
        <v>17</v>
      </c>
      <c r="G422" s="1">
        <f>IF(ISNUMBER(Pay_Item_Search_Text),IF(ISNUMBER(IF(FIND(Pay_Item_Search_Text,B422)=1,1, "FALSE")),MAX(G$4:$G421)+1,IF(ISNUMBER(Pay_Item_Search_Text),0,IF(ISNUMBER(SEARCH(Pay_Item_Search_Text,H422)),MAX(G$4:$G421)+1,0))),IF(ISNUMBER(Pay_Item_Search_Text),0,IF(ISNUMBER(SEARCH(Pay_Item_Search_Text,H422)),MAX(G$4:$G421)+1,0)))</f>
        <v>418</v>
      </c>
      <c r="H422" s="1" t="str">
        <f>IF(Table_PayItems[[#This Row],[Description]]="_","_ Unique Item - "&amp;Table_PayItems[[#This Row],[Item]]&amp;" - $"&amp;Table_PayItems[[#This Row],[Unit]],Table_PayItems[[#This Row],[Description]]&amp;" - $"&amp;Table_PayItems[[#This Row],[Unit]])</f>
        <v>Adhesive Anchoring of Horizontal Bar, 3/4 inch - $Ea</v>
      </c>
      <c r="I422" s="29" t="str">
        <f>IFERROR(VLOOKUP(ROWS($M$5:M422),Table_PayItems[[Search Key]:[Concentrated Name]],2,FALSE),"")</f>
        <v>Adhesive Anchoring of Horizontal Bar, 3/4 inch - $Ea</v>
      </c>
      <c r="J422" s="1"/>
      <c r="K422" s="1"/>
      <c r="L422" s="22">
        <f>IF(ISNUMBER(SEARCH(Pay_Item_Search_Text_2,M422)),MAX($L$4:L421)+1,0)</f>
        <v>0</v>
      </c>
      <c r="M422" s="1" t="str">
        <f>IFERROR(VLOOKUP(ROWS($M$5:M422),Table_PayItems[[Search Key]:[Concentrated Name]],2,FALSE),"")</f>
        <v>Adhesive Anchoring of Horizontal Bar, 3/4 inch - $Ea</v>
      </c>
      <c r="N422" s="1" t="str">
        <f>IFERROR(VLOOKUP(ROWS($M$5:N422),$L$5:$M$7000,2,FALSE),"")</f>
        <v>Culv, Cl A, 60 inch - $Ft</v>
      </c>
      <c r="O422" s="1" t="str">
        <f>IFERROR(VLOOKUP(ROWS($O$5:O422),$K$5:$L$7000,2,FALSE),"")</f>
        <v/>
      </c>
    </row>
    <row r="423" spans="2:15" ht="15" customHeight="1" x14ac:dyDescent="0.25">
      <c r="B423" s="178" t="s">
        <v>10975</v>
      </c>
      <c r="C423" s="178" t="s">
        <v>88</v>
      </c>
      <c r="D423" s="178" t="s">
        <v>2958</v>
      </c>
      <c r="E423" s="178" t="s">
        <v>17</v>
      </c>
      <c r="F423" s="178" t="s">
        <v>17</v>
      </c>
      <c r="G423" s="1">
        <f>IF(ISNUMBER(Pay_Item_Search_Text),IF(ISNUMBER(IF(FIND(Pay_Item_Search_Text,B423)=1,1, "FALSE")),MAX(G$4:$G422)+1,IF(ISNUMBER(Pay_Item_Search_Text),0,IF(ISNUMBER(SEARCH(Pay_Item_Search_Text,H423)),MAX(G$4:$G422)+1,0))),IF(ISNUMBER(Pay_Item_Search_Text),0,IF(ISNUMBER(SEARCH(Pay_Item_Search_Text,H423)),MAX(G$4:$G422)+1,0)))</f>
        <v>419</v>
      </c>
      <c r="H423" s="1" t="str">
        <f>IF(Table_PayItems[[#This Row],[Description]]="_","_ Unique Item - "&amp;Table_PayItems[[#This Row],[Item]]&amp;" - $"&amp;Table_PayItems[[#This Row],[Unit]],Table_PayItems[[#This Row],[Description]]&amp;" - $"&amp;Table_PayItems[[#This Row],[Unit]])</f>
        <v>Adhesive Anchoring of Horizontal Bar, 7/8 inch - $Ea</v>
      </c>
      <c r="I423" s="29" t="str">
        <f>IFERROR(VLOOKUP(ROWS($M$5:M423),Table_PayItems[[Search Key]:[Concentrated Name]],2,FALSE),"")</f>
        <v>Adhesive Anchoring of Horizontal Bar, 7/8 inch - $Ea</v>
      </c>
      <c r="J423" s="1"/>
      <c r="K423" s="1"/>
      <c r="L423" s="22">
        <f>IF(ISNUMBER(SEARCH(Pay_Item_Search_Text_2,M423)),MAX($L$4:L422)+1,0)</f>
        <v>0</v>
      </c>
      <c r="M423" s="1" t="str">
        <f>IFERROR(VLOOKUP(ROWS($M$5:M423),Table_PayItems[[Search Key]:[Concentrated Name]],2,FALSE),"")</f>
        <v>Adhesive Anchoring of Horizontal Bar, 7/8 inch - $Ea</v>
      </c>
      <c r="N423" s="1" t="str">
        <f>IFERROR(VLOOKUP(ROWS($M$5:N423),$L$5:$M$7000,2,FALSE),"")</f>
        <v>Culv, Cl A, 90 inch - $Ft</v>
      </c>
      <c r="O423" s="1" t="str">
        <f>IFERROR(VLOOKUP(ROWS($O$5:O423),$K$5:$L$7000,2,FALSE),"")</f>
        <v/>
      </c>
    </row>
    <row r="424" spans="2:15" ht="15" customHeight="1" x14ac:dyDescent="0.25">
      <c r="B424" s="178" t="s">
        <v>10982</v>
      </c>
      <c r="C424" s="178" t="s">
        <v>88</v>
      </c>
      <c r="D424" s="178" t="s">
        <v>2964</v>
      </c>
      <c r="E424" s="178" t="s">
        <v>17</v>
      </c>
      <c r="F424" s="178" t="s">
        <v>17</v>
      </c>
      <c r="G424" s="1">
        <f>IF(ISNUMBER(Pay_Item_Search_Text),IF(ISNUMBER(IF(FIND(Pay_Item_Search_Text,B424)=1,1, "FALSE")),MAX(G$4:$G423)+1,IF(ISNUMBER(Pay_Item_Search_Text),0,IF(ISNUMBER(SEARCH(Pay_Item_Search_Text,H424)),MAX(G$4:$G423)+1,0))),IF(ISNUMBER(Pay_Item_Search_Text),0,IF(ISNUMBER(SEARCH(Pay_Item_Search_Text,H424)),MAX(G$4:$G423)+1,0)))</f>
        <v>420</v>
      </c>
      <c r="H424" s="1" t="str">
        <f>IF(Table_PayItems[[#This Row],[Description]]="_","_ Unique Item - "&amp;Table_PayItems[[#This Row],[Item]]&amp;" - $"&amp;Table_PayItems[[#This Row],[Unit]],Table_PayItems[[#This Row],[Description]]&amp;" - $"&amp;Table_PayItems[[#This Row],[Unit]])</f>
        <v>Adhesive Anchoring of Vertical Bar, 1 inch - $Ea</v>
      </c>
      <c r="I424" s="29" t="str">
        <f>IFERROR(VLOOKUP(ROWS($M$5:M424),Table_PayItems[[Search Key]:[Concentrated Name]],2,FALSE),"")</f>
        <v>Adhesive Anchoring of Vertical Bar, 1 inch - $Ea</v>
      </c>
      <c r="J424" s="1"/>
      <c r="K424" s="1"/>
      <c r="L424" s="22">
        <f>IF(ISNUMBER(SEARCH(Pay_Item_Search_Text_2,M424)),MAX($L$4:L423)+1,0)</f>
        <v>0</v>
      </c>
      <c r="M424" s="1" t="str">
        <f>IFERROR(VLOOKUP(ROWS($M$5:M424),Table_PayItems[[Search Key]:[Concentrated Name]],2,FALSE),"")</f>
        <v>Adhesive Anchoring of Vertical Bar, 1 inch - $Ea</v>
      </c>
      <c r="N424" s="1" t="str">
        <f>IFERROR(VLOOKUP(ROWS($M$5:N424),$L$5:$M$7000,2,FALSE),"")</f>
        <v>Culv, Cl A, Conc, 102 inch - $Ft</v>
      </c>
      <c r="O424" s="1" t="str">
        <f>IFERROR(VLOOKUP(ROWS($O$5:O424),$K$5:$L$7000,2,FALSE),"")</f>
        <v/>
      </c>
    </row>
    <row r="425" spans="2:15" ht="15" customHeight="1" x14ac:dyDescent="0.25">
      <c r="B425" s="178" t="s">
        <v>10978</v>
      </c>
      <c r="C425" s="178" t="s">
        <v>88</v>
      </c>
      <c r="D425" s="178" t="s">
        <v>2960</v>
      </c>
      <c r="E425" s="178" t="s">
        <v>17</v>
      </c>
      <c r="F425" s="178" t="s">
        <v>17</v>
      </c>
      <c r="G425" s="1">
        <f>IF(ISNUMBER(Pay_Item_Search_Text),IF(ISNUMBER(IF(FIND(Pay_Item_Search_Text,B425)=1,1, "FALSE")),MAX(G$4:$G424)+1,IF(ISNUMBER(Pay_Item_Search_Text),0,IF(ISNUMBER(SEARCH(Pay_Item_Search_Text,H425)),MAX(G$4:$G424)+1,0))),IF(ISNUMBER(Pay_Item_Search_Text),0,IF(ISNUMBER(SEARCH(Pay_Item_Search_Text,H425)),MAX(G$4:$G424)+1,0)))</f>
        <v>421</v>
      </c>
      <c r="H425" s="1" t="str">
        <f>IF(Table_PayItems[[#This Row],[Description]]="_","_ Unique Item - "&amp;Table_PayItems[[#This Row],[Item]]&amp;" - $"&amp;Table_PayItems[[#This Row],[Unit]],Table_PayItems[[#This Row],[Description]]&amp;" - $"&amp;Table_PayItems[[#This Row],[Unit]])</f>
        <v>Adhesive Anchoring of Vertical Bar, 1/2 inch - $Ea</v>
      </c>
      <c r="I425" s="29" t="str">
        <f>IFERROR(VLOOKUP(ROWS($M$5:M425),Table_PayItems[[Search Key]:[Concentrated Name]],2,FALSE),"")</f>
        <v>Adhesive Anchoring of Vertical Bar, 1/2 inch - $Ea</v>
      </c>
      <c r="J425" s="1"/>
      <c r="K425" s="1"/>
      <c r="L425" s="22">
        <f>IF(ISNUMBER(SEARCH(Pay_Item_Search_Text_2,M425)),MAX($L$4:L424)+1,0)</f>
        <v>0</v>
      </c>
      <c r="M425" s="1" t="str">
        <f>IFERROR(VLOOKUP(ROWS($M$5:M425),Table_PayItems[[Search Key]:[Concentrated Name]],2,FALSE),"")</f>
        <v>Adhesive Anchoring of Vertical Bar, 1/2 inch - $Ea</v>
      </c>
      <c r="N425" s="1" t="str">
        <f>IFERROR(VLOOKUP(ROWS($M$5:N425),$L$5:$M$7000,2,FALSE),"")</f>
        <v>Culv, Cl A, Conc, 108 inch - $Ft</v>
      </c>
      <c r="O425" s="1" t="str">
        <f>IFERROR(VLOOKUP(ROWS($O$5:O425),$K$5:$L$7000,2,FALSE),"")</f>
        <v/>
      </c>
    </row>
    <row r="426" spans="2:15" ht="15" customHeight="1" x14ac:dyDescent="0.25">
      <c r="B426" s="178" t="s">
        <v>10980</v>
      </c>
      <c r="C426" s="178" t="s">
        <v>88</v>
      </c>
      <c r="D426" s="178" t="s">
        <v>2962</v>
      </c>
      <c r="E426" s="178" t="s">
        <v>17</v>
      </c>
      <c r="F426" s="178" t="s">
        <v>17</v>
      </c>
      <c r="G426" s="1">
        <f>IF(ISNUMBER(Pay_Item_Search_Text),IF(ISNUMBER(IF(FIND(Pay_Item_Search_Text,B426)=1,1, "FALSE")),MAX(G$4:$G425)+1,IF(ISNUMBER(Pay_Item_Search_Text),0,IF(ISNUMBER(SEARCH(Pay_Item_Search_Text,H426)),MAX(G$4:$G425)+1,0))),IF(ISNUMBER(Pay_Item_Search_Text),0,IF(ISNUMBER(SEARCH(Pay_Item_Search_Text,H426)),MAX(G$4:$G425)+1,0)))</f>
        <v>422</v>
      </c>
      <c r="H426" s="1" t="str">
        <f>IF(Table_PayItems[[#This Row],[Description]]="_","_ Unique Item - "&amp;Table_PayItems[[#This Row],[Item]]&amp;" - $"&amp;Table_PayItems[[#This Row],[Unit]],Table_PayItems[[#This Row],[Description]]&amp;" - $"&amp;Table_PayItems[[#This Row],[Unit]])</f>
        <v>Adhesive Anchoring of Vertical Bar, 3/4 inch - $Ea</v>
      </c>
      <c r="I426" s="29" t="str">
        <f>IFERROR(VLOOKUP(ROWS($M$5:M426),Table_PayItems[[Search Key]:[Concentrated Name]],2,FALSE),"")</f>
        <v>Adhesive Anchoring of Vertical Bar, 3/4 inch - $Ea</v>
      </c>
      <c r="J426" s="1"/>
      <c r="K426" s="1"/>
      <c r="L426" s="22">
        <f>IF(ISNUMBER(SEARCH(Pay_Item_Search_Text_2,M426)),MAX($L$4:L425)+1,0)</f>
        <v>0</v>
      </c>
      <c r="M426" s="1" t="str">
        <f>IFERROR(VLOOKUP(ROWS($M$5:M426),Table_PayItems[[Search Key]:[Concentrated Name]],2,FALSE),"")</f>
        <v>Adhesive Anchoring of Vertical Bar, 3/4 inch - $Ea</v>
      </c>
      <c r="N426" s="1" t="str">
        <f>IFERROR(VLOOKUP(ROWS($M$5:N426),$L$5:$M$7000,2,FALSE),"")</f>
        <v>Culv, Cl A, Conc, 120 inch - $Ft</v>
      </c>
      <c r="O426" s="1" t="str">
        <f>IFERROR(VLOOKUP(ROWS($O$5:O426),$K$5:$L$7000,2,FALSE),"")</f>
        <v/>
      </c>
    </row>
    <row r="427" spans="2:15" ht="15" customHeight="1" x14ac:dyDescent="0.25">
      <c r="B427" s="178" t="s">
        <v>10977</v>
      </c>
      <c r="C427" s="178" t="s">
        <v>88</v>
      </c>
      <c r="D427" s="178" t="s">
        <v>2959</v>
      </c>
      <c r="E427" s="178" t="s">
        <v>17</v>
      </c>
      <c r="F427" s="178" t="s">
        <v>17</v>
      </c>
      <c r="G427" s="1">
        <f>IF(ISNUMBER(Pay_Item_Search_Text),IF(ISNUMBER(IF(FIND(Pay_Item_Search_Text,B427)=1,1, "FALSE")),MAX(G$4:$G426)+1,IF(ISNUMBER(Pay_Item_Search_Text),0,IF(ISNUMBER(SEARCH(Pay_Item_Search_Text,H427)),MAX(G$4:$G426)+1,0))),IF(ISNUMBER(Pay_Item_Search_Text),0,IF(ISNUMBER(SEARCH(Pay_Item_Search_Text,H427)),MAX(G$4:$G426)+1,0)))</f>
        <v>423</v>
      </c>
      <c r="H427" s="1" t="str">
        <f>IF(Table_PayItems[[#This Row],[Description]]="_","_ Unique Item - "&amp;Table_PayItems[[#This Row],[Item]]&amp;" - $"&amp;Table_PayItems[[#This Row],[Unit]],Table_PayItems[[#This Row],[Description]]&amp;" - $"&amp;Table_PayItems[[#This Row],[Unit]])</f>
        <v>Adhesive Anchoring of Vertical Bar, 3/8 inch - $Ea</v>
      </c>
      <c r="I427" s="29" t="str">
        <f>IFERROR(VLOOKUP(ROWS($M$5:M427),Table_PayItems[[Search Key]:[Concentrated Name]],2,FALSE),"")</f>
        <v>Adhesive Anchoring of Vertical Bar, 3/8 inch - $Ea</v>
      </c>
      <c r="J427" s="1"/>
      <c r="K427" s="1"/>
      <c r="L427" s="22">
        <f>IF(ISNUMBER(SEARCH(Pay_Item_Search_Text_2,M427)),MAX($L$4:L426)+1,0)</f>
        <v>0</v>
      </c>
      <c r="M427" s="1" t="str">
        <f>IFERROR(VLOOKUP(ROWS($M$5:M427),Table_PayItems[[Search Key]:[Concentrated Name]],2,FALSE),"")</f>
        <v>Adhesive Anchoring of Vertical Bar, 3/8 inch - $Ea</v>
      </c>
      <c r="N427" s="1" t="str">
        <f>IFERROR(VLOOKUP(ROWS($M$5:N427),$L$5:$M$7000,2,FALSE),"")</f>
        <v>Culv, Cl A, Conc, 30 inch - $Ft</v>
      </c>
      <c r="O427" s="1" t="str">
        <f>IFERROR(VLOOKUP(ROWS($O$5:O427),$K$5:$L$7000,2,FALSE),"")</f>
        <v/>
      </c>
    </row>
    <row r="428" spans="2:15" ht="15" customHeight="1" x14ac:dyDescent="0.25">
      <c r="B428" s="178" t="s">
        <v>10979</v>
      </c>
      <c r="C428" s="178" t="s">
        <v>88</v>
      </c>
      <c r="D428" s="178" t="s">
        <v>2961</v>
      </c>
      <c r="E428" s="178" t="s">
        <v>17</v>
      </c>
      <c r="F428" s="178" t="s">
        <v>17</v>
      </c>
      <c r="G428" s="1">
        <f>IF(ISNUMBER(Pay_Item_Search_Text),IF(ISNUMBER(IF(FIND(Pay_Item_Search_Text,B428)=1,1, "FALSE")),MAX(G$4:$G427)+1,IF(ISNUMBER(Pay_Item_Search_Text),0,IF(ISNUMBER(SEARCH(Pay_Item_Search_Text,H428)),MAX(G$4:$G427)+1,0))),IF(ISNUMBER(Pay_Item_Search_Text),0,IF(ISNUMBER(SEARCH(Pay_Item_Search_Text,H428)),MAX(G$4:$G427)+1,0)))</f>
        <v>424</v>
      </c>
      <c r="H428" s="1" t="str">
        <f>IF(Table_PayItems[[#This Row],[Description]]="_","_ Unique Item - "&amp;Table_PayItems[[#This Row],[Item]]&amp;" - $"&amp;Table_PayItems[[#This Row],[Unit]],Table_PayItems[[#This Row],[Description]]&amp;" - $"&amp;Table_PayItems[[#This Row],[Unit]])</f>
        <v>Adhesive Anchoring of Vertical Bar, 5/8 inch - $Ea</v>
      </c>
      <c r="I428" s="29" t="str">
        <f>IFERROR(VLOOKUP(ROWS($M$5:M428),Table_PayItems[[Search Key]:[Concentrated Name]],2,FALSE),"")</f>
        <v>Adhesive Anchoring of Vertical Bar, 5/8 inch - $Ea</v>
      </c>
      <c r="J428" s="1"/>
      <c r="K428" s="1"/>
      <c r="L428" s="22">
        <f>IF(ISNUMBER(SEARCH(Pay_Item_Search_Text_2,M428)),MAX($L$4:L427)+1,0)</f>
        <v>0</v>
      </c>
      <c r="M428" s="1" t="str">
        <f>IFERROR(VLOOKUP(ROWS($M$5:M428),Table_PayItems[[Search Key]:[Concentrated Name]],2,FALSE),"")</f>
        <v>Adhesive Anchoring of Vertical Bar, 5/8 inch - $Ea</v>
      </c>
      <c r="N428" s="1" t="str">
        <f>IFERROR(VLOOKUP(ROWS($M$5:N428),$L$5:$M$7000,2,FALSE),"")</f>
        <v>Culv, Cl A, Conc, 60 inch - $Ft</v>
      </c>
      <c r="O428" s="1" t="str">
        <f>IFERROR(VLOOKUP(ROWS($O$5:O428),$K$5:$L$7000,2,FALSE),"")</f>
        <v/>
      </c>
    </row>
    <row r="429" spans="2:15" ht="15" customHeight="1" x14ac:dyDescent="0.25">
      <c r="B429" s="178" t="s">
        <v>10981</v>
      </c>
      <c r="C429" s="178" t="s">
        <v>88</v>
      </c>
      <c r="D429" s="178" t="s">
        <v>2963</v>
      </c>
      <c r="E429" s="178" t="s">
        <v>17</v>
      </c>
      <c r="F429" s="178" t="s">
        <v>17</v>
      </c>
      <c r="G429" s="1">
        <f>IF(ISNUMBER(Pay_Item_Search_Text),IF(ISNUMBER(IF(FIND(Pay_Item_Search_Text,B429)=1,1, "FALSE")),MAX(G$4:$G428)+1,IF(ISNUMBER(Pay_Item_Search_Text),0,IF(ISNUMBER(SEARCH(Pay_Item_Search_Text,H429)),MAX(G$4:$G428)+1,0))),IF(ISNUMBER(Pay_Item_Search_Text),0,IF(ISNUMBER(SEARCH(Pay_Item_Search_Text,H429)),MAX(G$4:$G428)+1,0)))</f>
        <v>425</v>
      </c>
      <c r="H429" s="1" t="str">
        <f>IF(Table_PayItems[[#This Row],[Description]]="_","_ Unique Item - "&amp;Table_PayItems[[#This Row],[Item]]&amp;" - $"&amp;Table_PayItems[[#This Row],[Unit]],Table_PayItems[[#This Row],[Description]]&amp;" - $"&amp;Table_PayItems[[#This Row],[Unit]])</f>
        <v>Adhesive Anchoring of Vertical Bar, 7/8 inch - $Ea</v>
      </c>
      <c r="I429" s="29" t="str">
        <f>IFERROR(VLOOKUP(ROWS($M$5:M429),Table_PayItems[[Search Key]:[Concentrated Name]],2,FALSE),"")</f>
        <v>Adhesive Anchoring of Vertical Bar, 7/8 inch - $Ea</v>
      </c>
      <c r="J429" s="1"/>
      <c r="K429" s="1"/>
      <c r="L429" s="22">
        <f>IF(ISNUMBER(SEARCH(Pay_Item_Search_Text_2,M429)),MAX($L$4:L428)+1,0)</f>
        <v>0</v>
      </c>
      <c r="M429" s="1" t="str">
        <f>IFERROR(VLOOKUP(ROWS($M$5:M429),Table_PayItems[[Search Key]:[Concentrated Name]],2,FALSE),"")</f>
        <v>Adhesive Anchoring of Vertical Bar, 7/8 inch - $Ea</v>
      </c>
      <c r="N429" s="1" t="str">
        <f>IFERROR(VLOOKUP(ROWS($M$5:N429),$L$5:$M$7000,2,FALSE),"")</f>
        <v>Culv, Cl A, Conc, 90 inch - $Ft</v>
      </c>
      <c r="O429" s="1" t="str">
        <f>IFERROR(VLOOKUP(ROWS($O$5:O429),$K$5:$L$7000,2,FALSE),"")</f>
        <v/>
      </c>
    </row>
    <row r="430" spans="2:15" ht="15" customHeight="1" x14ac:dyDescent="0.25">
      <c r="B430" s="178" t="s">
        <v>12177</v>
      </c>
      <c r="C430" s="178" t="s">
        <v>88</v>
      </c>
      <c r="D430" s="178" t="s">
        <v>7045</v>
      </c>
      <c r="E430" s="178" t="s">
        <v>6993</v>
      </c>
      <c r="F430" s="178" t="s">
        <v>17</v>
      </c>
      <c r="G430" s="1">
        <f>IF(ISNUMBER(Pay_Item_Search_Text),IF(ISNUMBER(IF(FIND(Pay_Item_Search_Text,B430)=1,1, "FALSE")),MAX(G$4:$G429)+1,IF(ISNUMBER(Pay_Item_Search_Text),0,IF(ISNUMBER(SEARCH(Pay_Item_Search_Text,H430)),MAX(G$4:$G429)+1,0))),IF(ISNUMBER(Pay_Item_Search_Text),0,IF(ISNUMBER(SEARCH(Pay_Item_Search_Text,H430)),MAX(G$4:$G429)+1,0)))</f>
        <v>426</v>
      </c>
      <c r="H430" s="1" t="str">
        <f>IF(Table_PayItems[[#This Row],[Description]]="_","_ Unique Item - "&amp;Table_PayItems[[#This Row],[Item]]&amp;" - $"&amp;Table_PayItems[[#This Row],[Unit]],Table_PayItems[[#This Row],[Description]]&amp;" - $"&amp;Table_PayItems[[#This Row],[Unit]])</f>
        <v>Aesculus carnea Ruby, 1 1/2 inch - $Ea</v>
      </c>
      <c r="I430" s="29" t="str">
        <f>IFERROR(VLOOKUP(ROWS($M$5:M430),Table_PayItems[[Search Key]:[Concentrated Name]],2,FALSE),"")</f>
        <v>Aesculus carnea Ruby, 1 1/2 inch - $Ea</v>
      </c>
      <c r="J430" s="1"/>
      <c r="K430" s="1"/>
      <c r="L430" s="22">
        <f>IF(ISNUMBER(SEARCH(Pay_Item_Search_Text_2,M430)),MAX($L$4:L429)+1,0)</f>
        <v>0</v>
      </c>
      <c r="M430" s="1" t="str">
        <f>IFERROR(VLOOKUP(ROWS($M$5:M430),Table_PayItems[[Search Key]:[Concentrated Name]],2,FALSE),"")</f>
        <v>Aesculus carnea Ruby, 1 1/2 inch - $Ea</v>
      </c>
      <c r="N430" s="1" t="str">
        <f>IFERROR(VLOOKUP(ROWS($M$5:N430),$L$5:$M$7000,2,FALSE),"")</f>
        <v>Culv, Cl A, CSP, 102 inch - $Ft</v>
      </c>
      <c r="O430" s="1" t="str">
        <f>IFERROR(VLOOKUP(ROWS($O$5:O430),$K$5:$L$7000,2,FALSE),"")</f>
        <v/>
      </c>
    </row>
    <row r="431" spans="2:15" ht="15" customHeight="1" x14ac:dyDescent="0.25">
      <c r="B431" s="178" t="s">
        <v>12178</v>
      </c>
      <c r="C431" s="178" t="s">
        <v>88</v>
      </c>
      <c r="D431" s="178" t="s">
        <v>7046</v>
      </c>
      <c r="E431" s="178" t="s">
        <v>6993</v>
      </c>
      <c r="F431" s="178" t="s">
        <v>17</v>
      </c>
      <c r="G431" s="1">
        <f>IF(ISNUMBER(Pay_Item_Search_Text),IF(ISNUMBER(IF(FIND(Pay_Item_Search_Text,B431)=1,1, "FALSE")),MAX(G$4:$G430)+1,IF(ISNUMBER(Pay_Item_Search_Text),0,IF(ISNUMBER(SEARCH(Pay_Item_Search_Text,H431)),MAX(G$4:$G430)+1,0))),IF(ISNUMBER(Pay_Item_Search_Text),0,IF(ISNUMBER(SEARCH(Pay_Item_Search_Text,H431)),MAX(G$4:$G430)+1,0)))</f>
        <v>427</v>
      </c>
      <c r="H431" s="1" t="str">
        <f>IF(Table_PayItems[[#This Row],[Description]]="_","_ Unique Item - "&amp;Table_PayItems[[#This Row],[Item]]&amp;" - $"&amp;Table_PayItems[[#This Row],[Unit]],Table_PayItems[[#This Row],[Description]]&amp;" - $"&amp;Table_PayItems[[#This Row],[Unit]])</f>
        <v>Aesculus carnea Ruby, 1 3/4 inch - $Ea</v>
      </c>
      <c r="I431" s="29" t="str">
        <f>IFERROR(VLOOKUP(ROWS($M$5:M431),Table_PayItems[[Search Key]:[Concentrated Name]],2,FALSE),"")</f>
        <v>Aesculus carnea Ruby, 1 3/4 inch - $Ea</v>
      </c>
      <c r="J431" s="1"/>
      <c r="K431" s="1"/>
      <c r="L431" s="22">
        <f>IF(ISNUMBER(SEARCH(Pay_Item_Search_Text_2,M431)),MAX($L$4:L430)+1,0)</f>
        <v>0</v>
      </c>
      <c r="M431" s="1" t="str">
        <f>IFERROR(VLOOKUP(ROWS($M$5:M431),Table_PayItems[[Search Key]:[Concentrated Name]],2,FALSE),"")</f>
        <v>Aesculus carnea Ruby, 1 3/4 inch - $Ea</v>
      </c>
      <c r="N431" s="1" t="str">
        <f>IFERROR(VLOOKUP(ROWS($M$5:N431),$L$5:$M$7000,2,FALSE),"")</f>
        <v>Culv, Cl A, CSP, 108 inch - $Ft</v>
      </c>
      <c r="O431" s="1" t="str">
        <f>IFERROR(VLOOKUP(ROWS($O$5:O431),$K$5:$L$7000,2,FALSE),"")</f>
        <v/>
      </c>
    </row>
    <row r="432" spans="2:15" ht="15" customHeight="1" x14ac:dyDescent="0.25">
      <c r="B432" s="178" t="s">
        <v>12179</v>
      </c>
      <c r="C432" s="178" t="s">
        <v>88</v>
      </c>
      <c r="D432" s="178" t="s">
        <v>7047</v>
      </c>
      <c r="E432" s="178" t="s">
        <v>6993</v>
      </c>
      <c r="F432" s="178" t="s">
        <v>17</v>
      </c>
      <c r="G432" s="1">
        <f>IF(ISNUMBER(Pay_Item_Search_Text),IF(ISNUMBER(IF(FIND(Pay_Item_Search_Text,B432)=1,1, "FALSE")),MAX(G$4:$G431)+1,IF(ISNUMBER(Pay_Item_Search_Text),0,IF(ISNUMBER(SEARCH(Pay_Item_Search_Text,H432)),MAX(G$4:$G431)+1,0))),IF(ISNUMBER(Pay_Item_Search_Text),0,IF(ISNUMBER(SEARCH(Pay_Item_Search_Text,H432)),MAX(G$4:$G431)+1,0)))</f>
        <v>428</v>
      </c>
      <c r="H432" s="1" t="str">
        <f>IF(Table_PayItems[[#This Row],[Description]]="_","_ Unique Item - "&amp;Table_PayItems[[#This Row],[Item]]&amp;" - $"&amp;Table_PayItems[[#This Row],[Unit]],Table_PayItems[[#This Row],[Description]]&amp;" - $"&amp;Table_PayItems[[#This Row],[Unit]])</f>
        <v>Aesculus carnea Ruby, 2 inch - $Ea</v>
      </c>
      <c r="I432" s="29" t="str">
        <f>IFERROR(VLOOKUP(ROWS($M$5:M432),Table_PayItems[[Search Key]:[Concentrated Name]],2,FALSE),"")</f>
        <v>Aesculus carnea Ruby, 2 inch - $Ea</v>
      </c>
      <c r="J432" s="1"/>
      <c r="K432" s="1"/>
      <c r="L432" s="22">
        <f>IF(ISNUMBER(SEARCH(Pay_Item_Search_Text_2,M432)),MAX($L$4:L431)+1,0)</f>
        <v>0</v>
      </c>
      <c r="M432" s="1" t="str">
        <f>IFERROR(VLOOKUP(ROWS($M$5:M432),Table_PayItems[[Search Key]:[Concentrated Name]],2,FALSE),"")</f>
        <v>Aesculus carnea Ruby, 2 inch - $Ea</v>
      </c>
      <c r="N432" s="1" t="str">
        <f>IFERROR(VLOOKUP(ROWS($M$5:N432),$L$5:$M$7000,2,FALSE),"")</f>
        <v>Culv, Cl A, CSP, 120 inch - $Ft</v>
      </c>
      <c r="O432" s="1" t="str">
        <f>IFERROR(VLOOKUP(ROWS($O$5:O432),$K$5:$L$7000,2,FALSE),"")</f>
        <v/>
      </c>
    </row>
    <row r="433" spans="2:15" ht="15" customHeight="1" x14ac:dyDescent="0.25">
      <c r="B433" s="178" t="s">
        <v>12180</v>
      </c>
      <c r="C433" s="178" t="s">
        <v>88</v>
      </c>
      <c r="D433" s="178" t="s">
        <v>3966</v>
      </c>
      <c r="E433" s="178" t="s">
        <v>6993</v>
      </c>
      <c r="F433" s="178" t="s">
        <v>17</v>
      </c>
      <c r="G433" s="1">
        <f>IF(ISNUMBER(Pay_Item_Search_Text),IF(ISNUMBER(IF(FIND(Pay_Item_Search_Text,B433)=1,1, "FALSE")),MAX(G$4:$G432)+1,IF(ISNUMBER(Pay_Item_Search_Text),0,IF(ISNUMBER(SEARCH(Pay_Item_Search_Text,H433)),MAX(G$4:$G432)+1,0))),IF(ISNUMBER(Pay_Item_Search_Text),0,IF(ISNUMBER(SEARCH(Pay_Item_Search_Text,H433)),MAX(G$4:$G432)+1,0)))</f>
        <v>429</v>
      </c>
      <c r="H433" s="1" t="str">
        <f>IF(Table_PayItems[[#This Row],[Description]]="_","_ Unique Item - "&amp;Table_PayItems[[#This Row],[Item]]&amp;" - $"&amp;Table_PayItems[[#This Row],[Unit]],Table_PayItems[[#This Row],[Description]]&amp;" - $"&amp;Table_PayItems[[#This Row],[Unit]])</f>
        <v>Aesculus carnea, 1 1/2 inch - $Ea</v>
      </c>
      <c r="I433" s="29" t="str">
        <f>IFERROR(VLOOKUP(ROWS($M$5:M433),Table_PayItems[[Search Key]:[Concentrated Name]],2,FALSE),"")</f>
        <v>Aesculus carnea, 1 1/2 inch - $Ea</v>
      </c>
      <c r="J433" s="1"/>
      <c r="K433" s="1"/>
      <c r="L433" s="22">
        <f>IF(ISNUMBER(SEARCH(Pay_Item_Search_Text_2,M433)),MAX($L$4:L432)+1,0)</f>
        <v>0</v>
      </c>
      <c r="M433" s="1" t="str">
        <f>IFERROR(VLOOKUP(ROWS($M$5:M433),Table_PayItems[[Search Key]:[Concentrated Name]],2,FALSE),"")</f>
        <v>Aesculus carnea, 1 1/2 inch - $Ea</v>
      </c>
      <c r="N433" s="1" t="str">
        <f>IFERROR(VLOOKUP(ROWS($M$5:N433),$L$5:$M$7000,2,FALSE),"")</f>
        <v>Culv, Cl A, CSP, 30 inch - $Ft</v>
      </c>
      <c r="O433" s="1" t="str">
        <f>IFERROR(VLOOKUP(ROWS($O$5:O433),$K$5:$L$7000,2,FALSE),"")</f>
        <v/>
      </c>
    </row>
    <row r="434" spans="2:15" ht="15" customHeight="1" x14ac:dyDescent="0.25">
      <c r="B434" s="178" t="s">
        <v>12181</v>
      </c>
      <c r="C434" s="178" t="s">
        <v>88</v>
      </c>
      <c r="D434" s="178" t="s">
        <v>3967</v>
      </c>
      <c r="E434" s="178" t="s">
        <v>6993</v>
      </c>
      <c r="F434" s="178" t="s">
        <v>17</v>
      </c>
      <c r="G434" s="1">
        <f>IF(ISNUMBER(Pay_Item_Search_Text),IF(ISNUMBER(IF(FIND(Pay_Item_Search_Text,B434)=1,1, "FALSE")),MAX(G$4:$G433)+1,IF(ISNUMBER(Pay_Item_Search_Text),0,IF(ISNUMBER(SEARCH(Pay_Item_Search_Text,H434)),MAX(G$4:$G433)+1,0))),IF(ISNUMBER(Pay_Item_Search_Text),0,IF(ISNUMBER(SEARCH(Pay_Item_Search_Text,H434)),MAX(G$4:$G433)+1,0)))</f>
        <v>430</v>
      </c>
      <c r="H434" s="1" t="str">
        <f>IF(Table_PayItems[[#This Row],[Description]]="_","_ Unique Item - "&amp;Table_PayItems[[#This Row],[Item]]&amp;" - $"&amp;Table_PayItems[[#This Row],[Unit]],Table_PayItems[[#This Row],[Description]]&amp;" - $"&amp;Table_PayItems[[#This Row],[Unit]])</f>
        <v>Aesculus carnea, 1 3/4 inch - $Ea</v>
      </c>
      <c r="I434" s="29" t="str">
        <f>IFERROR(VLOOKUP(ROWS($M$5:M434),Table_PayItems[[Search Key]:[Concentrated Name]],2,FALSE),"")</f>
        <v>Aesculus carnea, 1 3/4 inch - $Ea</v>
      </c>
      <c r="J434" s="1"/>
      <c r="K434" s="1"/>
      <c r="L434" s="22">
        <f>IF(ISNUMBER(SEARCH(Pay_Item_Search_Text_2,M434)),MAX($L$4:L433)+1,0)</f>
        <v>0</v>
      </c>
      <c r="M434" s="1" t="str">
        <f>IFERROR(VLOOKUP(ROWS($M$5:M434),Table_PayItems[[Search Key]:[Concentrated Name]],2,FALSE),"")</f>
        <v>Aesculus carnea, 1 3/4 inch - $Ea</v>
      </c>
      <c r="N434" s="1" t="str">
        <f>IFERROR(VLOOKUP(ROWS($M$5:N434),$L$5:$M$7000,2,FALSE),"")</f>
        <v>Culv, Cl A, CSP, 60 inch - $Ft</v>
      </c>
      <c r="O434" s="1" t="str">
        <f>IFERROR(VLOOKUP(ROWS($O$5:O434),$K$5:$L$7000,2,FALSE),"")</f>
        <v/>
      </c>
    </row>
    <row r="435" spans="2:15" ht="15" customHeight="1" x14ac:dyDescent="0.25">
      <c r="B435" s="178" t="s">
        <v>12182</v>
      </c>
      <c r="C435" s="178" t="s">
        <v>88</v>
      </c>
      <c r="D435" s="178" t="s">
        <v>3968</v>
      </c>
      <c r="E435" s="178" t="s">
        <v>6993</v>
      </c>
      <c r="F435" s="178" t="s">
        <v>17</v>
      </c>
      <c r="G435" s="1">
        <f>IF(ISNUMBER(Pay_Item_Search_Text),IF(ISNUMBER(IF(FIND(Pay_Item_Search_Text,B435)=1,1, "FALSE")),MAX(G$4:$G434)+1,IF(ISNUMBER(Pay_Item_Search_Text),0,IF(ISNUMBER(SEARCH(Pay_Item_Search_Text,H435)),MAX(G$4:$G434)+1,0))),IF(ISNUMBER(Pay_Item_Search_Text),0,IF(ISNUMBER(SEARCH(Pay_Item_Search_Text,H435)),MAX(G$4:$G434)+1,0)))</f>
        <v>431</v>
      </c>
      <c r="H435" s="1" t="str">
        <f>IF(Table_PayItems[[#This Row],[Description]]="_","_ Unique Item - "&amp;Table_PayItems[[#This Row],[Item]]&amp;" - $"&amp;Table_PayItems[[#This Row],[Unit]],Table_PayItems[[#This Row],[Description]]&amp;" - $"&amp;Table_PayItems[[#This Row],[Unit]])</f>
        <v>Aesculus carnea, 2 inch - $Ea</v>
      </c>
      <c r="I435" s="29" t="str">
        <f>IFERROR(VLOOKUP(ROWS($M$5:M435),Table_PayItems[[Search Key]:[Concentrated Name]],2,FALSE),"")</f>
        <v>Aesculus carnea, 2 inch - $Ea</v>
      </c>
      <c r="J435" s="1"/>
      <c r="K435" s="1"/>
      <c r="L435" s="22">
        <f>IF(ISNUMBER(SEARCH(Pay_Item_Search_Text_2,M435)),MAX($L$4:L434)+1,0)</f>
        <v>0</v>
      </c>
      <c r="M435" s="1" t="str">
        <f>IFERROR(VLOOKUP(ROWS($M$5:M435),Table_PayItems[[Search Key]:[Concentrated Name]],2,FALSE),"")</f>
        <v>Aesculus carnea, 2 inch - $Ea</v>
      </c>
      <c r="N435" s="1" t="str">
        <f>IFERROR(VLOOKUP(ROWS($M$5:N435),$L$5:$M$7000,2,FALSE),"")</f>
        <v>Culv, Cl A, CSP, 90 inch - $Ft</v>
      </c>
      <c r="O435" s="1" t="str">
        <f>IFERROR(VLOOKUP(ROWS($O$5:O435),$K$5:$L$7000,2,FALSE),"")</f>
        <v/>
      </c>
    </row>
    <row r="436" spans="2:15" ht="15" customHeight="1" x14ac:dyDescent="0.25">
      <c r="B436" s="178" t="s">
        <v>12183</v>
      </c>
      <c r="C436" s="178" t="s">
        <v>88</v>
      </c>
      <c r="D436" s="178" t="s">
        <v>3969</v>
      </c>
      <c r="E436" s="178" t="s">
        <v>6993</v>
      </c>
      <c r="F436" s="178" t="s">
        <v>17</v>
      </c>
      <c r="G436" s="1">
        <f>IF(ISNUMBER(Pay_Item_Search_Text),IF(ISNUMBER(IF(FIND(Pay_Item_Search_Text,B436)=1,1, "FALSE")),MAX(G$4:$G435)+1,IF(ISNUMBER(Pay_Item_Search_Text),0,IF(ISNUMBER(SEARCH(Pay_Item_Search_Text,H436)),MAX(G$4:$G435)+1,0))),IF(ISNUMBER(Pay_Item_Search_Text),0,IF(ISNUMBER(SEARCH(Pay_Item_Search_Text,H436)),MAX(G$4:$G435)+1,0)))</f>
        <v>432</v>
      </c>
      <c r="H436" s="1" t="str">
        <f>IF(Table_PayItems[[#This Row],[Description]]="_","_ Unique Item - "&amp;Table_PayItems[[#This Row],[Item]]&amp;" - $"&amp;Table_PayItems[[#This Row],[Unit]],Table_PayItems[[#This Row],[Description]]&amp;" - $"&amp;Table_PayItems[[#This Row],[Unit]])</f>
        <v>Aesculus glabra, 1 1/2 inch - $Ea</v>
      </c>
      <c r="I436" s="29" t="str">
        <f>IFERROR(VLOOKUP(ROWS($M$5:M436),Table_PayItems[[Search Key]:[Concentrated Name]],2,FALSE),"")</f>
        <v>Aesculus glabra, 1 1/2 inch - $Ea</v>
      </c>
      <c r="J436" s="1"/>
      <c r="K436" s="1"/>
      <c r="L436" s="22">
        <f>IF(ISNUMBER(SEARCH(Pay_Item_Search_Text_2,M436)),MAX($L$4:L435)+1,0)</f>
        <v>0</v>
      </c>
      <c r="M436" s="1" t="str">
        <f>IFERROR(VLOOKUP(ROWS($M$5:M436),Table_PayItems[[Search Key]:[Concentrated Name]],2,FALSE),"")</f>
        <v>Aesculus glabra, 1 1/2 inch - $Ea</v>
      </c>
      <c r="N436" s="1" t="str">
        <f>IFERROR(VLOOKUP(ROWS($M$5:N436),$L$5:$M$7000,2,FALSE),"")</f>
        <v>Culv, Cl B, 102 inch - $Ft</v>
      </c>
      <c r="O436" s="1" t="str">
        <f>IFERROR(VLOOKUP(ROWS($O$5:O436),$K$5:$L$7000,2,FALSE),"")</f>
        <v/>
      </c>
    </row>
    <row r="437" spans="2:15" ht="15" customHeight="1" x14ac:dyDescent="0.25">
      <c r="B437" s="178" t="s">
        <v>12184</v>
      </c>
      <c r="C437" s="178" t="s">
        <v>88</v>
      </c>
      <c r="D437" s="178" t="s">
        <v>3970</v>
      </c>
      <c r="E437" s="178" t="s">
        <v>6993</v>
      </c>
      <c r="F437" s="178" t="s">
        <v>17</v>
      </c>
      <c r="G437" s="1">
        <f>IF(ISNUMBER(Pay_Item_Search_Text),IF(ISNUMBER(IF(FIND(Pay_Item_Search_Text,B437)=1,1, "FALSE")),MAX(G$4:$G436)+1,IF(ISNUMBER(Pay_Item_Search_Text),0,IF(ISNUMBER(SEARCH(Pay_Item_Search_Text,H437)),MAX(G$4:$G436)+1,0))),IF(ISNUMBER(Pay_Item_Search_Text),0,IF(ISNUMBER(SEARCH(Pay_Item_Search_Text,H437)),MAX(G$4:$G436)+1,0)))</f>
        <v>433</v>
      </c>
      <c r="H437" s="1" t="str">
        <f>IF(Table_PayItems[[#This Row],[Description]]="_","_ Unique Item - "&amp;Table_PayItems[[#This Row],[Item]]&amp;" - $"&amp;Table_PayItems[[#This Row],[Unit]],Table_PayItems[[#This Row],[Description]]&amp;" - $"&amp;Table_PayItems[[#This Row],[Unit]])</f>
        <v>Aesculus glabra, 1 3/4 inch - $Ea</v>
      </c>
      <c r="I437" s="29" t="str">
        <f>IFERROR(VLOOKUP(ROWS($M$5:M437),Table_PayItems[[Search Key]:[Concentrated Name]],2,FALSE),"")</f>
        <v>Aesculus glabra, 1 3/4 inch - $Ea</v>
      </c>
      <c r="J437" s="1"/>
      <c r="K437" s="1"/>
      <c r="L437" s="22">
        <f>IF(ISNUMBER(SEARCH(Pay_Item_Search_Text_2,M437)),MAX($L$4:L436)+1,0)</f>
        <v>0</v>
      </c>
      <c r="M437" s="1" t="str">
        <f>IFERROR(VLOOKUP(ROWS($M$5:M437),Table_PayItems[[Search Key]:[Concentrated Name]],2,FALSE),"")</f>
        <v>Aesculus glabra, 1 3/4 inch - $Ea</v>
      </c>
      <c r="N437" s="1" t="str">
        <f>IFERROR(VLOOKUP(ROWS($M$5:N437),$L$5:$M$7000,2,FALSE),"")</f>
        <v>Culv, Cl B, 108 inch - $Ft</v>
      </c>
      <c r="O437" s="1" t="str">
        <f>IFERROR(VLOOKUP(ROWS($O$5:O437),$K$5:$L$7000,2,FALSE),"")</f>
        <v/>
      </c>
    </row>
    <row r="438" spans="2:15" ht="15" customHeight="1" x14ac:dyDescent="0.25">
      <c r="B438" s="178" t="s">
        <v>12185</v>
      </c>
      <c r="C438" s="178" t="s">
        <v>88</v>
      </c>
      <c r="D438" s="178" t="s">
        <v>3971</v>
      </c>
      <c r="E438" s="178" t="s">
        <v>6993</v>
      </c>
      <c r="F438" s="178" t="s">
        <v>17</v>
      </c>
      <c r="G438" s="1">
        <f>IF(ISNUMBER(Pay_Item_Search_Text),IF(ISNUMBER(IF(FIND(Pay_Item_Search_Text,B438)=1,1, "FALSE")),MAX(G$4:$G437)+1,IF(ISNUMBER(Pay_Item_Search_Text),0,IF(ISNUMBER(SEARCH(Pay_Item_Search_Text,H438)),MAX(G$4:$G437)+1,0))),IF(ISNUMBER(Pay_Item_Search_Text),0,IF(ISNUMBER(SEARCH(Pay_Item_Search_Text,H438)),MAX(G$4:$G437)+1,0)))</f>
        <v>434</v>
      </c>
      <c r="H438" s="1" t="str">
        <f>IF(Table_PayItems[[#This Row],[Description]]="_","_ Unique Item - "&amp;Table_PayItems[[#This Row],[Item]]&amp;" - $"&amp;Table_PayItems[[#This Row],[Unit]],Table_PayItems[[#This Row],[Description]]&amp;" - $"&amp;Table_PayItems[[#This Row],[Unit]])</f>
        <v>Aesculus glabra, 2 inch - $Ea</v>
      </c>
      <c r="I438" s="29" t="str">
        <f>IFERROR(VLOOKUP(ROWS($M$5:M438),Table_PayItems[[Search Key]:[Concentrated Name]],2,FALSE),"")</f>
        <v>Aesculus glabra, 2 inch - $Ea</v>
      </c>
      <c r="J438" s="1"/>
      <c r="K438" s="1"/>
      <c r="L438" s="22">
        <f>IF(ISNUMBER(SEARCH(Pay_Item_Search_Text_2,M438)),MAX($L$4:L437)+1,0)</f>
        <v>0</v>
      </c>
      <c r="M438" s="1" t="str">
        <f>IFERROR(VLOOKUP(ROWS($M$5:M438),Table_PayItems[[Search Key]:[Concentrated Name]],2,FALSE),"")</f>
        <v>Aesculus glabra, 2 inch - $Ea</v>
      </c>
      <c r="N438" s="1" t="str">
        <f>IFERROR(VLOOKUP(ROWS($M$5:N438),$L$5:$M$7000,2,FALSE),"")</f>
        <v>Culv, Cl B, 120 inch - $Ft</v>
      </c>
      <c r="O438" s="1" t="str">
        <f>IFERROR(VLOOKUP(ROWS($O$5:O438),$K$5:$L$7000,2,FALSE),"")</f>
        <v/>
      </c>
    </row>
    <row r="439" spans="2:15" ht="15" customHeight="1" x14ac:dyDescent="0.25">
      <c r="B439" s="178" t="s">
        <v>12186</v>
      </c>
      <c r="C439" s="178" t="s">
        <v>88</v>
      </c>
      <c r="D439" s="178" t="s">
        <v>3972</v>
      </c>
      <c r="E439" s="178" t="s">
        <v>6993</v>
      </c>
      <c r="F439" s="178" t="s">
        <v>17</v>
      </c>
      <c r="G439" s="1">
        <f>IF(ISNUMBER(Pay_Item_Search_Text),IF(ISNUMBER(IF(FIND(Pay_Item_Search_Text,B439)=1,1, "FALSE")),MAX(G$4:$G438)+1,IF(ISNUMBER(Pay_Item_Search_Text),0,IF(ISNUMBER(SEARCH(Pay_Item_Search_Text,H439)),MAX(G$4:$G438)+1,0))),IF(ISNUMBER(Pay_Item_Search_Text),0,IF(ISNUMBER(SEARCH(Pay_Item_Search_Text,H439)),MAX(G$4:$G438)+1,0)))</f>
        <v>435</v>
      </c>
      <c r="H439" s="1" t="str">
        <f>IF(Table_PayItems[[#This Row],[Description]]="_","_ Unique Item - "&amp;Table_PayItems[[#This Row],[Item]]&amp;" - $"&amp;Table_PayItems[[#This Row],[Unit]],Table_PayItems[[#This Row],[Description]]&amp;" - $"&amp;Table_PayItems[[#This Row],[Unit]])</f>
        <v>Aesculus hippocastanum, 1 1/2 inch - $Ea</v>
      </c>
      <c r="I439" s="29" t="str">
        <f>IFERROR(VLOOKUP(ROWS($M$5:M439),Table_PayItems[[Search Key]:[Concentrated Name]],2,FALSE),"")</f>
        <v>Aesculus hippocastanum, 1 1/2 inch - $Ea</v>
      </c>
      <c r="J439" s="1"/>
      <c r="K439" s="1"/>
      <c r="L439" s="22">
        <f>IF(ISNUMBER(SEARCH(Pay_Item_Search_Text_2,M439)),MAX($L$4:L438)+1,0)</f>
        <v>0</v>
      </c>
      <c r="M439" s="1" t="str">
        <f>IFERROR(VLOOKUP(ROWS($M$5:M439),Table_PayItems[[Search Key]:[Concentrated Name]],2,FALSE),"")</f>
        <v>Aesculus hippocastanum, 1 1/2 inch - $Ea</v>
      </c>
      <c r="N439" s="1" t="str">
        <f>IFERROR(VLOOKUP(ROWS($M$5:N439),$L$5:$M$7000,2,FALSE),"")</f>
        <v>Culv, Cl B, 30 inch - $Ft</v>
      </c>
      <c r="O439" s="1" t="str">
        <f>IFERROR(VLOOKUP(ROWS($O$5:O439),$K$5:$L$7000,2,FALSE),"")</f>
        <v/>
      </c>
    </row>
    <row r="440" spans="2:15" ht="15" customHeight="1" x14ac:dyDescent="0.25">
      <c r="B440" s="178" t="s">
        <v>12187</v>
      </c>
      <c r="C440" s="178" t="s">
        <v>88</v>
      </c>
      <c r="D440" s="178" t="s">
        <v>3973</v>
      </c>
      <c r="E440" s="178" t="s">
        <v>6993</v>
      </c>
      <c r="F440" s="178" t="s">
        <v>17</v>
      </c>
      <c r="G440" s="1">
        <f>IF(ISNUMBER(Pay_Item_Search_Text),IF(ISNUMBER(IF(FIND(Pay_Item_Search_Text,B440)=1,1, "FALSE")),MAX(G$4:$G439)+1,IF(ISNUMBER(Pay_Item_Search_Text),0,IF(ISNUMBER(SEARCH(Pay_Item_Search_Text,H440)),MAX(G$4:$G439)+1,0))),IF(ISNUMBER(Pay_Item_Search_Text),0,IF(ISNUMBER(SEARCH(Pay_Item_Search_Text,H440)),MAX(G$4:$G439)+1,0)))</f>
        <v>436</v>
      </c>
      <c r="H440" s="1" t="str">
        <f>IF(Table_PayItems[[#This Row],[Description]]="_","_ Unique Item - "&amp;Table_PayItems[[#This Row],[Item]]&amp;" - $"&amp;Table_PayItems[[#This Row],[Unit]],Table_PayItems[[#This Row],[Description]]&amp;" - $"&amp;Table_PayItems[[#This Row],[Unit]])</f>
        <v>Aesculus hippocastanum, 1 3/4 inch - $Ea</v>
      </c>
      <c r="I440" s="29" t="str">
        <f>IFERROR(VLOOKUP(ROWS($M$5:M440),Table_PayItems[[Search Key]:[Concentrated Name]],2,FALSE),"")</f>
        <v>Aesculus hippocastanum, 1 3/4 inch - $Ea</v>
      </c>
      <c r="J440" s="1"/>
      <c r="K440" s="1"/>
      <c r="L440" s="22">
        <f>IF(ISNUMBER(SEARCH(Pay_Item_Search_Text_2,M440)),MAX($L$4:L439)+1,0)</f>
        <v>0</v>
      </c>
      <c r="M440" s="1" t="str">
        <f>IFERROR(VLOOKUP(ROWS($M$5:M440),Table_PayItems[[Search Key]:[Concentrated Name]],2,FALSE),"")</f>
        <v>Aesculus hippocastanum, 1 3/4 inch - $Ea</v>
      </c>
      <c r="N440" s="1" t="str">
        <f>IFERROR(VLOOKUP(ROWS($M$5:N440),$L$5:$M$7000,2,FALSE),"")</f>
        <v>Culv, Cl B, 60 inch - $Ft</v>
      </c>
      <c r="O440" s="1" t="str">
        <f>IFERROR(VLOOKUP(ROWS($O$5:O440),$K$5:$L$7000,2,FALSE),"")</f>
        <v/>
      </c>
    </row>
    <row r="441" spans="2:15" ht="15" customHeight="1" x14ac:dyDescent="0.25">
      <c r="B441" s="178" t="s">
        <v>12188</v>
      </c>
      <c r="C441" s="178" t="s">
        <v>88</v>
      </c>
      <c r="D441" s="178" t="s">
        <v>3974</v>
      </c>
      <c r="E441" s="178" t="s">
        <v>6993</v>
      </c>
      <c r="F441" s="178" t="s">
        <v>17</v>
      </c>
      <c r="G441" s="1">
        <f>IF(ISNUMBER(Pay_Item_Search_Text),IF(ISNUMBER(IF(FIND(Pay_Item_Search_Text,B441)=1,1, "FALSE")),MAX(G$4:$G440)+1,IF(ISNUMBER(Pay_Item_Search_Text),0,IF(ISNUMBER(SEARCH(Pay_Item_Search_Text,H441)),MAX(G$4:$G440)+1,0))),IF(ISNUMBER(Pay_Item_Search_Text),0,IF(ISNUMBER(SEARCH(Pay_Item_Search_Text,H441)),MAX(G$4:$G440)+1,0)))</f>
        <v>437</v>
      </c>
      <c r="H441" s="1" t="str">
        <f>IF(Table_PayItems[[#This Row],[Description]]="_","_ Unique Item - "&amp;Table_PayItems[[#This Row],[Item]]&amp;" - $"&amp;Table_PayItems[[#This Row],[Unit]],Table_PayItems[[#This Row],[Description]]&amp;" - $"&amp;Table_PayItems[[#This Row],[Unit]])</f>
        <v>Aesculus hippocastanum, 2 inch - $Ea</v>
      </c>
      <c r="I441" s="29" t="str">
        <f>IFERROR(VLOOKUP(ROWS($M$5:M441),Table_PayItems[[Search Key]:[Concentrated Name]],2,FALSE),"")</f>
        <v>Aesculus hippocastanum, 2 inch - $Ea</v>
      </c>
      <c r="J441" s="1"/>
      <c r="K441" s="1"/>
      <c r="L441" s="22">
        <f>IF(ISNUMBER(SEARCH(Pay_Item_Search_Text_2,M441)),MAX($L$4:L440)+1,0)</f>
        <v>0</v>
      </c>
      <c r="M441" s="1" t="str">
        <f>IFERROR(VLOOKUP(ROWS($M$5:M441),Table_PayItems[[Search Key]:[Concentrated Name]],2,FALSE),"")</f>
        <v>Aesculus hippocastanum, 2 inch - $Ea</v>
      </c>
      <c r="N441" s="1" t="str">
        <f>IFERROR(VLOOKUP(ROWS($M$5:N441),$L$5:$M$7000,2,FALSE),"")</f>
        <v>Culv, Cl B, 90 inch - $Ft</v>
      </c>
      <c r="O441" s="1" t="str">
        <f>IFERROR(VLOOKUP(ROWS($O$5:O441),$K$5:$L$7000,2,FALSE),"")</f>
        <v/>
      </c>
    </row>
    <row r="442" spans="2:15" ht="15" customHeight="1" x14ac:dyDescent="0.25">
      <c r="B442" s="178" t="s">
        <v>12189</v>
      </c>
      <c r="C442" s="178" t="s">
        <v>88</v>
      </c>
      <c r="D442" s="178" t="s">
        <v>3975</v>
      </c>
      <c r="E442" s="178" t="s">
        <v>6993</v>
      </c>
      <c r="F442" s="178" t="s">
        <v>17</v>
      </c>
      <c r="G442" s="1">
        <f>IF(ISNUMBER(Pay_Item_Search_Text),IF(ISNUMBER(IF(FIND(Pay_Item_Search_Text,B442)=1,1, "FALSE")),MAX(G$4:$G441)+1,IF(ISNUMBER(Pay_Item_Search_Text),0,IF(ISNUMBER(SEARCH(Pay_Item_Search_Text,H442)),MAX(G$4:$G441)+1,0))),IF(ISNUMBER(Pay_Item_Search_Text),0,IF(ISNUMBER(SEARCH(Pay_Item_Search_Text,H442)),MAX(G$4:$G441)+1,0)))</f>
        <v>438</v>
      </c>
      <c r="H442" s="1" t="str">
        <f>IF(Table_PayItems[[#This Row],[Description]]="_","_ Unique Item - "&amp;Table_PayItems[[#This Row],[Item]]&amp;" - $"&amp;Table_PayItems[[#This Row],[Unit]],Table_PayItems[[#This Row],[Description]]&amp;" - $"&amp;Table_PayItems[[#This Row],[Unit]])</f>
        <v>Aesculus parviflora, #5 cont. - $Ea</v>
      </c>
      <c r="I442" s="29" t="str">
        <f>IFERROR(VLOOKUP(ROWS($M$5:M442),Table_PayItems[[Search Key]:[Concentrated Name]],2,FALSE),"")</f>
        <v>Aesculus parviflora, #5 cont. - $Ea</v>
      </c>
      <c r="J442" s="1"/>
      <c r="K442" s="1"/>
      <c r="L442" s="22">
        <f>IF(ISNUMBER(SEARCH(Pay_Item_Search_Text_2,M442)),MAX($L$4:L441)+1,0)</f>
        <v>0</v>
      </c>
      <c r="M442" s="1" t="str">
        <f>IFERROR(VLOOKUP(ROWS($M$5:M442),Table_PayItems[[Search Key]:[Concentrated Name]],2,FALSE),"")</f>
        <v>Aesculus parviflora, #5 cont. - $Ea</v>
      </c>
      <c r="N442" s="1" t="str">
        <f>IFERROR(VLOOKUP(ROWS($M$5:N442),$L$5:$M$7000,2,FALSE),"")</f>
        <v>Culv, Cl B, Conc, 102 inch - $Ft</v>
      </c>
      <c r="O442" s="1" t="str">
        <f>IFERROR(VLOOKUP(ROWS($O$5:O442),$K$5:$L$7000,2,FALSE),"")</f>
        <v/>
      </c>
    </row>
    <row r="443" spans="2:15" ht="15" customHeight="1" x14ac:dyDescent="0.25">
      <c r="B443" s="178" t="s">
        <v>12190</v>
      </c>
      <c r="C443" s="178" t="s">
        <v>88</v>
      </c>
      <c r="D443" s="178" t="s">
        <v>3976</v>
      </c>
      <c r="E443" s="178" t="s">
        <v>6993</v>
      </c>
      <c r="F443" s="178" t="s">
        <v>17</v>
      </c>
      <c r="G443" s="1">
        <f>IF(ISNUMBER(Pay_Item_Search_Text),IF(ISNUMBER(IF(FIND(Pay_Item_Search_Text,B443)=1,1, "FALSE")),MAX(G$4:$G442)+1,IF(ISNUMBER(Pay_Item_Search_Text),0,IF(ISNUMBER(SEARCH(Pay_Item_Search_Text,H443)),MAX(G$4:$G442)+1,0))),IF(ISNUMBER(Pay_Item_Search_Text),0,IF(ISNUMBER(SEARCH(Pay_Item_Search_Text,H443)),MAX(G$4:$G442)+1,0)))</f>
        <v>439</v>
      </c>
      <c r="H443" s="1" t="str">
        <f>IF(Table_PayItems[[#This Row],[Description]]="_","_ Unique Item - "&amp;Table_PayItems[[#This Row],[Item]]&amp;" - $"&amp;Table_PayItems[[#This Row],[Unit]],Table_PayItems[[#This Row],[Description]]&amp;" - $"&amp;Table_PayItems[[#This Row],[Unit]])</f>
        <v>Aesculus parviflora, #7 cont. - $Ea</v>
      </c>
      <c r="I443" s="29" t="str">
        <f>IFERROR(VLOOKUP(ROWS($M$5:M443),Table_PayItems[[Search Key]:[Concentrated Name]],2,FALSE),"")</f>
        <v>Aesculus parviflora, #7 cont. - $Ea</v>
      </c>
      <c r="J443" s="1"/>
      <c r="K443" s="1"/>
      <c r="L443" s="22">
        <f>IF(ISNUMBER(SEARCH(Pay_Item_Search_Text_2,M443)),MAX($L$4:L442)+1,0)</f>
        <v>0</v>
      </c>
      <c r="M443" s="1" t="str">
        <f>IFERROR(VLOOKUP(ROWS($M$5:M443),Table_PayItems[[Search Key]:[Concentrated Name]],2,FALSE),"")</f>
        <v>Aesculus parviflora, #7 cont. - $Ea</v>
      </c>
      <c r="N443" s="1" t="str">
        <f>IFERROR(VLOOKUP(ROWS($M$5:N443),$L$5:$M$7000,2,FALSE),"")</f>
        <v>Culv, Cl B, Conc, 108 inch - $Ft</v>
      </c>
      <c r="O443" s="1" t="str">
        <f>IFERROR(VLOOKUP(ROWS($O$5:O443),$K$5:$L$7000,2,FALSE),"")</f>
        <v/>
      </c>
    </row>
    <row r="444" spans="2:15" ht="15" customHeight="1" x14ac:dyDescent="0.25">
      <c r="B444" s="178" t="s">
        <v>12191</v>
      </c>
      <c r="C444" s="178" t="s">
        <v>88</v>
      </c>
      <c r="D444" s="178" t="s">
        <v>7048</v>
      </c>
      <c r="E444" s="178" t="s">
        <v>6993</v>
      </c>
      <c r="F444" s="178" t="s">
        <v>17</v>
      </c>
      <c r="G444" s="1">
        <f>IF(ISNUMBER(Pay_Item_Search_Text),IF(ISNUMBER(IF(FIND(Pay_Item_Search_Text,B444)=1,1, "FALSE")),MAX(G$4:$G443)+1,IF(ISNUMBER(Pay_Item_Search_Text),0,IF(ISNUMBER(SEARCH(Pay_Item_Search_Text,H444)),MAX(G$4:$G443)+1,0))),IF(ISNUMBER(Pay_Item_Search_Text),0,IF(ISNUMBER(SEARCH(Pay_Item_Search_Text,H444)),MAX(G$4:$G443)+1,0)))</f>
        <v>440</v>
      </c>
      <c r="H444" s="1" t="str">
        <f>IF(Table_PayItems[[#This Row],[Description]]="_","_ Unique Item - "&amp;Table_PayItems[[#This Row],[Item]]&amp;" - $"&amp;Table_PayItems[[#This Row],[Unit]],Table_PayItems[[#This Row],[Description]]&amp;" - $"&amp;Table_PayItems[[#This Row],[Unit]])</f>
        <v>Aesculus x carnea Briotii, 1 1/2 inch - $Ea</v>
      </c>
      <c r="I444" s="29" t="str">
        <f>IFERROR(VLOOKUP(ROWS($M$5:M444),Table_PayItems[[Search Key]:[Concentrated Name]],2,FALSE),"")</f>
        <v>Aesculus x carnea Briotii, 1 1/2 inch - $Ea</v>
      </c>
      <c r="J444" s="1"/>
      <c r="K444" s="1"/>
      <c r="L444" s="22">
        <f>IF(ISNUMBER(SEARCH(Pay_Item_Search_Text_2,M444)),MAX($L$4:L443)+1,0)</f>
        <v>0</v>
      </c>
      <c r="M444" s="1" t="str">
        <f>IFERROR(VLOOKUP(ROWS($M$5:M444),Table_PayItems[[Search Key]:[Concentrated Name]],2,FALSE),"")</f>
        <v>Aesculus x carnea Briotii, 1 1/2 inch - $Ea</v>
      </c>
      <c r="N444" s="1" t="str">
        <f>IFERROR(VLOOKUP(ROWS($M$5:N444),$L$5:$M$7000,2,FALSE),"")</f>
        <v>Culv, Cl B, Conc, 120 inch - $Ft</v>
      </c>
      <c r="O444" s="1" t="str">
        <f>IFERROR(VLOOKUP(ROWS($O$5:O444),$K$5:$L$7000,2,FALSE),"")</f>
        <v/>
      </c>
    </row>
    <row r="445" spans="2:15" ht="15" customHeight="1" x14ac:dyDescent="0.25">
      <c r="B445" s="178" t="s">
        <v>12192</v>
      </c>
      <c r="C445" s="178" t="s">
        <v>88</v>
      </c>
      <c r="D445" s="178" t="s">
        <v>7049</v>
      </c>
      <c r="E445" s="178" t="s">
        <v>6993</v>
      </c>
      <c r="F445" s="178" t="s">
        <v>17</v>
      </c>
      <c r="G445" s="1">
        <f>IF(ISNUMBER(Pay_Item_Search_Text),IF(ISNUMBER(IF(FIND(Pay_Item_Search_Text,B445)=1,1, "FALSE")),MAX(G$4:$G444)+1,IF(ISNUMBER(Pay_Item_Search_Text),0,IF(ISNUMBER(SEARCH(Pay_Item_Search_Text,H445)),MAX(G$4:$G444)+1,0))),IF(ISNUMBER(Pay_Item_Search_Text),0,IF(ISNUMBER(SEARCH(Pay_Item_Search_Text,H445)),MAX(G$4:$G444)+1,0)))</f>
        <v>441</v>
      </c>
      <c r="H445" s="1" t="str">
        <f>IF(Table_PayItems[[#This Row],[Description]]="_","_ Unique Item - "&amp;Table_PayItems[[#This Row],[Item]]&amp;" - $"&amp;Table_PayItems[[#This Row],[Unit]],Table_PayItems[[#This Row],[Description]]&amp;" - $"&amp;Table_PayItems[[#This Row],[Unit]])</f>
        <v>Aesculus x carnea Briotii, 1 3/4 inch - $Ea</v>
      </c>
      <c r="I445" s="29" t="str">
        <f>IFERROR(VLOOKUP(ROWS($M$5:M445),Table_PayItems[[Search Key]:[Concentrated Name]],2,FALSE),"")</f>
        <v>Aesculus x carnea Briotii, 1 3/4 inch - $Ea</v>
      </c>
      <c r="J445" s="1"/>
      <c r="K445" s="1"/>
      <c r="L445" s="22">
        <f>IF(ISNUMBER(SEARCH(Pay_Item_Search_Text_2,M445)),MAX($L$4:L444)+1,0)</f>
        <v>0</v>
      </c>
      <c r="M445" s="1" t="str">
        <f>IFERROR(VLOOKUP(ROWS($M$5:M445),Table_PayItems[[Search Key]:[Concentrated Name]],2,FALSE),"")</f>
        <v>Aesculus x carnea Briotii, 1 3/4 inch - $Ea</v>
      </c>
      <c r="N445" s="1" t="str">
        <f>IFERROR(VLOOKUP(ROWS($M$5:N445),$L$5:$M$7000,2,FALSE),"")</f>
        <v>Culv, Cl B, Conc, 30 inch - $Ft</v>
      </c>
      <c r="O445" s="1" t="str">
        <f>IFERROR(VLOOKUP(ROWS($O$5:O445),$K$5:$L$7000,2,FALSE),"")</f>
        <v/>
      </c>
    </row>
    <row r="446" spans="2:15" ht="15" customHeight="1" x14ac:dyDescent="0.25">
      <c r="B446" s="178" t="s">
        <v>12193</v>
      </c>
      <c r="C446" s="178" t="s">
        <v>88</v>
      </c>
      <c r="D446" s="178" t="s">
        <v>7050</v>
      </c>
      <c r="E446" s="178" t="s">
        <v>6993</v>
      </c>
      <c r="F446" s="178" t="s">
        <v>17</v>
      </c>
      <c r="G446" s="1">
        <f>IF(ISNUMBER(Pay_Item_Search_Text),IF(ISNUMBER(IF(FIND(Pay_Item_Search_Text,B446)=1,1, "FALSE")),MAX(G$4:$G445)+1,IF(ISNUMBER(Pay_Item_Search_Text),0,IF(ISNUMBER(SEARCH(Pay_Item_Search_Text,H446)),MAX(G$4:$G445)+1,0))),IF(ISNUMBER(Pay_Item_Search_Text),0,IF(ISNUMBER(SEARCH(Pay_Item_Search_Text,H446)),MAX(G$4:$G445)+1,0)))</f>
        <v>442</v>
      </c>
      <c r="H446" s="1" t="str">
        <f>IF(Table_PayItems[[#This Row],[Description]]="_","_ Unique Item - "&amp;Table_PayItems[[#This Row],[Item]]&amp;" - $"&amp;Table_PayItems[[#This Row],[Unit]],Table_PayItems[[#This Row],[Description]]&amp;" - $"&amp;Table_PayItems[[#This Row],[Unit]])</f>
        <v>Aesculus x carnea Briotii, 2 inch - $Ea</v>
      </c>
      <c r="I446" s="29" t="str">
        <f>IFERROR(VLOOKUP(ROWS($M$5:M446),Table_PayItems[[Search Key]:[Concentrated Name]],2,FALSE),"")</f>
        <v>Aesculus x carnea Briotii, 2 inch - $Ea</v>
      </c>
      <c r="J446" s="1"/>
      <c r="K446" s="1"/>
      <c r="L446" s="22">
        <f>IF(ISNUMBER(SEARCH(Pay_Item_Search_Text_2,M446)),MAX($L$4:L445)+1,0)</f>
        <v>0</v>
      </c>
      <c r="M446" s="1" t="str">
        <f>IFERROR(VLOOKUP(ROWS($M$5:M446),Table_PayItems[[Search Key]:[Concentrated Name]],2,FALSE),"")</f>
        <v>Aesculus x carnea Briotii, 2 inch - $Ea</v>
      </c>
      <c r="N446" s="1" t="str">
        <f>IFERROR(VLOOKUP(ROWS($M$5:N446),$L$5:$M$7000,2,FALSE),"")</f>
        <v>Culv, Cl B, Conc, 60 inch - $Ft</v>
      </c>
      <c r="O446" s="1" t="str">
        <f>IFERROR(VLOOKUP(ROWS($O$5:O446),$K$5:$L$7000,2,FALSE),"")</f>
        <v/>
      </c>
    </row>
    <row r="447" spans="2:15" ht="15" customHeight="1" x14ac:dyDescent="0.25">
      <c r="B447" s="178" t="s">
        <v>8116</v>
      </c>
      <c r="C447" s="178" t="s">
        <v>189</v>
      </c>
      <c r="D447" s="178" t="s">
        <v>190</v>
      </c>
      <c r="E447" s="178" t="s">
        <v>6893</v>
      </c>
      <c r="F447" s="178" t="s">
        <v>17</v>
      </c>
      <c r="G447" s="1">
        <f>IF(ISNUMBER(Pay_Item_Search_Text),IF(ISNUMBER(IF(FIND(Pay_Item_Search_Text,B447)=1,1, "FALSE")),MAX(G$4:$G446)+1,IF(ISNUMBER(Pay_Item_Search_Text),0,IF(ISNUMBER(SEARCH(Pay_Item_Search_Text,H447)),MAX(G$4:$G446)+1,0))),IF(ISNUMBER(Pay_Item_Search_Text),0,IF(ISNUMBER(SEARCH(Pay_Item_Search_Text,H447)),MAX(G$4:$G446)+1,0)))</f>
        <v>443</v>
      </c>
      <c r="H447" s="1" t="str">
        <f>IF(Table_PayItems[[#This Row],[Description]]="_","_ Unique Item - "&amp;Table_PayItems[[#This Row],[Item]]&amp;" - $"&amp;Table_PayItems[[#This Row],[Unit]],Table_PayItems[[#This Row],[Description]]&amp;" - $"&amp;Table_PayItems[[#This Row],[Unit]])</f>
        <v>Aggregate Base - $Ton</v>
      </c>
      <c r="I447" s="29" t="str">
        <f>IFERROR(VLOOKUP(ROWS($M$5:M447),Table_PayItems[[Search Key]:[Concentrated Name]],2,FALSE),"")</f>
        <v>Aggregate Base - $Ton</v>
      </c>
      <c r="J447" s="1"/>
      <c r="K447" s="1"/>
      <c r="L447" s="22">
        <f>IF(ISNUMBER(SEARCH(Pay_Item_Search_Text_2,M447)),MAX($L$4:L446)+1,0)</f>
        <v>0</v>
      </c>
      <c r="M447" s="1" t="str">
        <f>IFERROR(VLOOKUP(ROWS($M$5:M447),Table_PayItems[[Search Key]:[Concentrated Name]],2,FALSE),"")</f>
        <v>Aggregate Base - $Ton</v>
      </c>
      <c r="N447" s="1" t="str">
        <f>IFERROR(VLOOKUP(ROWS($M$5:N447),$L$5:$M$7000,2,FALSE),"")</f>
        <v>Culv, Cl B, Conc, 90 inch - $Ft</v>
      </c>
      <c r="O447" s="1" t="str">
        <f>IFERROR(VLOOKUP(ROWS($O$5:O447),$K$5:$L$7000,2,FALSE),"")</f>
        <v/>
      </c>
    </row>
    <row r="448" spans="2:15" ht="15" customHeight="1" x14ac:dyDescent="0.25">
      <c r="B448" s="178" t="s">
        <v>8125</v>
      </c>
      <c r="C448" s="178" t="s">
        <v>123</v>
      </c>
      <c r="D448" s="178" t="s">
        <v>200</v>
      </c>
      <c r="E448" s="178" t="s">
        <v>6893</v>
      </c>
      <c r="F448" s="178" t="s">
        <v>17</v>
      </c>
      <c r="G448" s="1">
        <f>IF(ISNUMBER(Pay_Item_Search_Text),IF(ISNUMBER(IF(FIND(Pay_Item_Search_Text,B448)=1,1, "FALSE")),MAX(G$4:$G447)+1,IF(ISNUMBER(Pay_Item_Search_Text),0,IF(ISNUMBER(SEARCH(Pay_Item_Search_Text,H448)),MAX(G$4:$G447)+1,0))),IF(ISNUMBER(Pay_Item_Search_Text),0,IF(ISNUMBER(SEARCH(Pay_Item_Search_Text,H448)),MAX(G$4:$G447)+1,0)))</f>
        <v>444</v>
      </c>
      <c r="H448" s="1" t="str">
        <f>IF(Table_PayItems[[#This Row],[Description]]="_","_ Unique Item - "&amp;Table_PayItems[[#This Row],[Item]]&amp;" - $"&amp;Table_PayItems[[#This Row],[Unit]],Table_PayItems[[#This Row],[Description]]&amp;" - $"&amp;Table_PayItems[[#This Row],[Unit]])</f>
        <v>Aggregate Base, 10 inch - $Syd</v>
      </c>
      <c r="I448" s="29" t="str">
        <f>IFERROR(VLOOKUP(ROWS($M$5:M448),Table_PayItems[[Search Key]:[Concentrated Name]],2,FALSE),"")</f>
        <v>Aggregate Base, 10 inch - $Syd</v>
      </c>
      <c r="J448" s="1"/>
      <c r="K448" s="1"/>
      <c r="L448" s="22">
        <f>IF(ISNUMBER(SEARCH(Pay_Item_Search_Text_2,M448)),MAX($L$4:L447)+1,0)</f>
        <v>319</v>
      </c>
      <c r="M448" s="1" t="str">
        <f>IFERROR(VLOOKUP(ROWS($M$5:M448),Table_PayItems[[Search Key]:[Concentrated Name]],2,FALSE),"")</f>
        <v>Aggregate Base, 10 inch - $Syd</v>
      </c>
      <c r="N448" s="1" t="str">
        <f>IFERROR(VLOOKUP(ROWS($M$5:N448),$L$5:$M$7000,2,FALSE),"")</f>
        <v>Culv, Cl B, CSP, 102 inch - $Ft</v>
      </c>
      <c r="O448" s="1" t="str">
        <f>IFERROR(VLOOKUP(ROWS($O$5:O448),$K$5:$L$7000,2,FALSE),"")</f>
        <v/>
      </c>
    </row>
    <row r="449" spans="2:15" ht="15" customHeight="1" x14ac:dyDescent="0.25">
      <c r="B449" s="178" t="s">
        <v>8126</v>
      </c>
      <c r="C449" s="178" t="s">
        <v>123</v>
      </c>
      <c r="D449" s="178" t="s">
        <v>201</v>
      </c>
      <c r="E449" s="178" t="s">
        <v>6893</v>
      </c>
      <c r="F449" s="178" t="s">
        <v>17</v>
      </c>
      <c r="G449" s="1">
        <f>IF(ISNUMBER(Pay_Item_Search_Text),IF(ISNUMBER(IF(FIND(Pay_Item_Search_Text,B449)=1,1, "FALSE")),MAX(G$4:$G448)+1,IF(ISNUMBER(Pay_Item_Search_Text),0,IF(ISNUMBER(SEARCH(Pay_Item_Search_Text,H449)),MAX(G$4:$G448)+1,0))),IF(ISNUMBER(Pay_Item_Search_Text),0,IF(ISNUMBER(SEARCH(Pay_Item_Search_Text,H449)),MAX(G$4:$G448)+1,0)))</f>
        <v>445</v>
      </c>
      <c r="H449" s="1" t="str">
        <f>IF(Table_PayItems[[#This Row],[Description]]="_","_ Unique Item - "&amp;Table_PayItems[[#This Row],[Item]]&amp;" - $"&amp;Table_PayItems[[#This Row],[Unit]],Table_PayItems[[#This Row],[Description]]&amp;" - $"&amp;Table_PayItems[[#This Row],[Unit]])</f>
        <v>Aggregate Base, 11 inch - $Syd</v>
      </c>
      <c r="I449" s="29" t="str">
        <f>IFERROR(VLOOKUP(ROWS($M$5:M449),Table_PayItems[[Search Key]:[Concentrated Name]],2,FALSE),"")</f>
        <v>Aggregate Base, 11 inch - $Syd</v>
      </c>
      <c r="J449" s="1"/>
      <c r="K449" s="1"/>
      <c r="L449" s="22">
        <f>IF(ISNUMBER(SEARCH(Pay_Item_Search_Text_2,M449)),MAX($L$4:L448)+1,0)</f>
        <v>0</v>
      </c>
      <c r="M449" s="1" t="str">
        <f>IFERROR(VLOOKUP(ROWS($M$5:M449),Table_PayItems[[Search Key]:[Concentrated Name]],2,FALSE),"")</f>
        <v>Aggregate Base, 11 inch - $Syd</v>
      </c>
      <c r="N449" s="1" t="str">
        <f>IFERROR(VLOOKUP(ROWS($M$5:N449),$L$5:$M$7000,2,FALSE),"")</f>
        <v>Culv, Cl B, CSP, 108 inch - $Ft</v>
      </c>
      <c r="O449" s="1" t="str">
        <f>IFERROR(VLOOKUP(ROWS($O$5:O449),$K$5:$L$7000,2,FALSE),"")</f>
        <v/>
      </c>
    </row>
    <row r="450" spans="2:15" ht="15" customHeight="1" x14ac:dyDescent="0.25">
      <c r="B450" s="178" t="s">
        <v>8127</v>
      </c>
      <c r="C450" s="178" t="s">
        <v>123</v>
      </c>
      <c r="D450" s="178" t="s">
        <v>202</v>
      </c>
      <c r="E450" s="178" t="s">
        <v>6893</v>
      </c>
      <c r="F450" s="178" t="s">
        <v>17</v>
      </c>
      <c r="G450" s="1">
        <f>IF(ISNUMBER(Pay_Item_Search_Text),IF(ISNUMBER(IF(FIND(Pay_Item_Search_Text,B450)=1,1, "FALSE")),MAX(G$4:$G449)+1,IF(ISNUMBER(Pay_Item_Search_Text),0,IF(ISNUMBER(SEARCH(Pay_Item_Search_Text,H450)),MAX(G$4:$G449)+1,0))),IF(ISNUMBER(Pay_Item_Search_Text),0,IF(ISNUMBER(SEARCH(Pay_Item_Search_Text,H450)),MAX(G$4:$G449)+1,0)))</f>
        <v>446</v>
      </c>
      <c r="H450" s="1" t="str">
        <f>IF(Table_PayItems[[#This Row],[Description]]="_","_ Unique Item - "&amp;Table_PayItems[[#This Row],[Item]]&amp;" - $"&amp;Table_PayItems[[#This Row],[Unit]],Table_PayItems[[#This Row],[Description]]&amp;" - $"&amp;Table_PayItems[[#This Row],[Unit]])</f>
        <v>Aggregate Base, 12 inch - $Syd</v>
      </c>
      <c r="I450" s="29" t="str">
        <f>IFERROR(VLOOKUP(ROWS($M$5:M450),Table_PayItems[[Search Key]:[Concentrated Name]],2,FALSE),"")</f>
        <v>Aggregate Base, 12 inch - $Syd</v>
      </c>
      <c r="J450" s="1"/>
      <c r="K450" s="1"/>
      <c r="L450" s="22">
        <f>IF(ISNUMBER(SEARCH(Pay_Item_Search_Text_2,M450)),MAX($L$4:L449)+1,0)</f>
        <v>0</v>
      </c>
      <c r="M450" s="1" t="str">
        <f>IFERROR(VLOOKUP(ROWS($M$5:M450),Table_PayItems[[Search Key]:[Concentrated Name]],2,FALSE),"")</f>
        <v>Aggregate Base, 12 inch - $Syd</v>
      </c>
      <c r="N450" s="1" t="str">
        <f>IFERROR(VLOOKUP(ROWS($M$5:N450),$L$5:$M$7000,2,FALSE),"")</f>
        <v>Culv, Cl B, CSP, 120 inch - $Ft</v>
      </c>
      <c r="O450" s="1" t="str">
        <f>IFERROR(VLOOKUP(ROWS($O$5:O450),$K$5:$L$7000,2,FALSE),"")</f>
        <v/>
      </c>
    </row>
    <row r="451" spans="2:15" ht="15" customHeight="1" x14ac:dyDescent="0.25">
      <c r="B451" s="178" t="s">
        <v>8118</v>
      </c>
      <c r="C451" s="178" t="s">
        <v>123</v>
      </c>
      <c r="D451" s="178" t="s">
        <v>192</v>
      </c>
      <c r="E451" s="178" t="s">
        <v>193</v>
      </c>
      <c r="F451" s="178" t="s">
        <v>17</v>
      </c>
      <c r="G451" s="1">
        <f>IF(ISNUMBER(Pay_Item_Search_Text),IF(ISNUMBER(IF(FIND(Pay_Item_Search_Text,B451)=1,1, "FALSE")),MAX(G$4:$G450)+1,IF(ISNUMBER(Pay_Item_Search_Text),0,IF(ISNUMBER(SEARCH(Pay_Item_Search_Text,H451)),MAX(G$4:$G450)+1,0))),IF(ISNUMBER(Pay_Item_Search_Text),0,IF(ISNUMBER(SEARCH(Pay_Item_Search_Text,H451)),MAX(G$4:$G450)+1,0)))</f>
        <v>447</v>
      </c>
      <c r="H451" s="1" t="str">
        <f>IF(Table_PayItems[[#This Row],[Description]]="_","_ Unique Item - "&amp;Table_PayItems[[#This Row],[Item]]&amp;" - $"&amp;Table_PayItems[[#This Row],[Unit]],Table_PayItems[[#This Row],[Description]]&amp;" - $"&amp;Table_PayItems[[#This Row],[Unit]])</f>
        <v>Aggregate Base, 3 inch - $Syd</v>
      </c>
      <c r="I451" s="29" t="str">
        <f>IFERROR(VLOOKUP(ROWS($M$5:M451),Table_PayItems[[Search Key]:[Concentrated Name]],2,FALSE),"")</f>
        <v>Aggregate Base, 3 inch - $Syd</v>
      </c>
      <c r="J451" s="1"/>
      <c r="K451" s="1"/>
      <c r="L451" s="22">
        <f>IF(ISNUMBER(SEARCH(Pay_Item_Search_Text_2,M451)),MAX($L$4:L450)+1,0)</f>
        <v>0</v>
      </c>
      <c r="M451" s="1" t="str">
        <f>IFERROR(VLOOKUP(ROWS($M$5:M451),Table_PayItems[[Search Key]:[Concentrated Name]],2,FALSE),"")</f>
        <v>Aggregate Base, 3 inch - $Syd</v>
      </c>
      <c r="N451" s="1" t="str">
        <f>IFERROR(VLOOKUP(ROWS($M$5:N451),$L$5:$M$7000,2,FALSE),"")</f>
        <v>Culv, Cl B, CSP, 30 inch - $Ft</v>
      </c>
      <c r="O451" s="1" t="str">
        <f>IFERROR(VLOOKUP(ROWS($O$5:O451),$K$5:$L$7000,2,FALSE),"")</f>
        <v/>
      </c>
    </row>
    <row r="452" spans="2:15" ht="15" customHeight="1" x14ac:dyDescent="0.25">
      <c r="B452" s="178" t="s">
        <v>8119</v>
      </c>
      <c r="C452" s="178" t="s">
        <v>123</v>
      </c>
      <c r="D452" s="178" t="s">
        <v>194</v>
      </c>
      <c r="E452" s="178" t="s">
        <v>193</v>
      </c>
      <c r="F452" s="178" t="s">
        <v>17</v>
      </c>
      <c r="G452" s="1">
        <f>IF(ISNUMBER(Pay_Item_Search_Text),IF(ISNUMBER(IF(FIND(Pay_Item_Search_Text,B452)=1,1, "FALSE")),MAX(G$4:$G451)+1,IF(ISNUMBER(Pay_Item_Search_Text),0,IF(ISNUMBER(SEARCH(Pay_Item_Search_Text,H452)),MAX(G$4:$G451)+1,0))),IF(ISNUMBER(Pay_Item_Search_Text),0,IF(ISNUMBER(SEARCH(Pay_Item_Search_Text,H452)),MAX(G$4:$G451)+1,0)))</f>
        <v>448</v>
      </c>
      <c r="H452" s="1" t="str">
        <f>IF(Table_PayItems[[#This Row],[Description]]="_","_ Unique Item - "&amp;Table_PayItems[[#This Row],[Item]]&amp;" - $"&amp;Table_PayItems[[#This Row],[Unit]],Table_PayItems[[#This Row],[Description]]&amp;" - $"&amp;Table_PayItems[[#This Row],[Unit]])</f>
        <v>Aggregate Base, 4 inch - $Syd</v>
      </c>
      <c r="I452" s="29" t="str">
        <f>IFERROR(VLOOKUP(ROWS($M$5:M452),Table_PayItems[[Search Key]:[Concentrated Name]],2,FALSE),"")</f>
        <v>Aggregate Base, 4 inch - $Syd</v>
      </c>
      <c r="J452" s="1"/>
      <c r="K452" s="1"/>
      <c r="L452" s="22">
        <f>IF(ISNUMBER(SEARCH(Pay_Item_Search_Text_2,M452)),MAX($L$4:L451)+1,0)</f>
        <v>0</v>
      </c>
      <c r="M452" s="1" t="str">
        <f>IFERROR(VLOOKUP(ROWS($M$5:M452),Table_PayItems[[Search Key]:[Concentrated Name]],2,FALSE),"")</f>
        <v>Aggregate Base, 4 inch - $Syd</v>
      </c>
      <c r="N452" s="1" t="str">
        <f>IFERROR(VLOOKUP(ROWS($M$5:N452),$L$5:$M$7000,2,FALSE),"")</f>
        <v>Culv, Cl B, CSP, 60 inch - $Ft</v>
      </c>
      <c r="O452" s="1" t="str">
        <f>IFERROR(VLOOKUP(ROWS($O$5:O452),$K$5:$L$7000,2,FALSE),"")</f>
        <v/>
      </c>
    </row>
    <row r="453" spans="2:15" ht="15" customHeight="1" x14ac:dyDescent="0.25">
      <c r="B453" s="178" t="s">
        <v>8120</v>
      </c>
      <c r="C453" s="178" t="s">
        <v>123</v>
      </c>
      <c r="D453" s="178" t="s">
        <v>195</v>
      </c>
      <c r="E453" s="178" t="s">
        <v>193</v>
      </c>
      <c r="F453" s="178" t="s">
        <v>17</v>
      </c>
      <c r="G453" s="1">
        <f>IF(ISNUMBER(Pay_Item_Search_Text),IF(ISNUMBER(IF(FIND(Pay_Item_Search_Text,B453)=1,1, "FALSE")),MAX(G$4:$G452)+1,IF(ISNUMBER(Pay_Item_Search_Text),0,IF(ISNUMBER(SEARCH(Pay_Item_Search_Text,H453)),MAX(G$4:$G452)+1,0))),IF(ISNUMBER(Pay_Item_Search_Text),0,IF(ISNUMBER(SEARCH(Pay_Item_Search_Text,H453)),MAX(G$4:$G452)+1,0)))</f>
        <v>449</v>
      </c>
      <c r="H453" s="1" t="str">
        <f>IF(Table_PayItems[[#This Row],[Description]]="_","_ Unique Item - "&amp;Table_PayItems[[#This Row],[Item]]&amp;" - $"&amp;Table_PayItems[[#This Row],[Unit]],Table_PayItems[[#This Row],[Description]]&amp;" - $"&amp;Table_PayItems[[#This Row],[Unit]])</f>
        <v>Aggregate Base, 5 inch - $Syd</v>
      </c>
      <c r="I453" s="29" t="str">
        <f>IFERROR(VLOOKUP(ROWS($M$5:M453),Table_PayItems[[Search Key]:[Concentrated Name]],2,FALSE),"")</f>
        <v>Aggregate Base, 5 inch - $Syd</v>
      </c>
      <c r="J453" s="1"/>
      <c r="K453" s="1"/>
      <c r="L453" s="22">
        <f>IF(ISNUMBER(SEARCH(Pay_Item_Search_Text_2,M453)),MAX($L$4:L452)+1,0)</f>
        <v>0</v>
      </c>
      <c r="M453" s="1" t="str">
        <f>IFERROR(VLOOKUP(ROWS($M$5:M453),Table_PayItems[[Search Key]:[Concentrated Name]],2,FALSE),"")</f>
        <v>Aggregate Base, 5 inch - $Syd</v>
      </c>
      <c r="N453" s="1" t="str">
        <f>IFERROR(VLOOKUP(ROWS($M$5:N453),$L$5:$M$7000,2,FALSE),"")</f>
        <v>Culv, Cl B, CSP, 90 inch - $Ft</v>
      </c>
      <c r="O453" s="1" t="str">
        <f>IFERROR(VLOOKUP(ROWS($O$5:O453),$K$5:$L$7000,2,FALSE),"")</f>
        <v/>
      </c>
    </row>
    <row r="454" spans="2:15" ht="15" customHeight="1" x14ac:dyDescent="0.25">
      <c r="B454" s="178" t="s">
        <v>8121</v>
      </c>
      <c r="C454" s="178" t="s">
        <v>123</v>
      </c>
      <c r="D454" s="178" t="s">
        <v>196</v>
      </c>
      <c r="E454" s="178" t="s">
        <v>193</v>
      </c>
      <c r="F454" s="178" t="s">
        <v>17</v>
      </c>
      <c r="G454" s="1">
        <f>IF(ISNUMBER(Pay_Item_Search_Text),IF(ISNUMBER(IF(FIND(Pay_Item_Search_Text,B454)=1,1, "FALSE")),MAX(G$4:$G453)+1,IF(ISNUMBER(Pay_Item_Search_Text),0,IF(ISNUMBER(SEARCH(Pay_Item_Search_Text,H454)),MAX(G$4:$G453)+1,0))),IF(ISNUMBER(Pay_Item_Search_Text),0,IF(ISNUMBER(SEARCH(Pay_Item_Search_Text,H454)),MAX(G$4:$G453)+1,0)))</f>
        <v>450</v>
      </c>
      <c r="H454" s="1" t="str">
        <f>IF(Table_PayItems[[#This Row],[Description]]="_","_ Unique Item - "&amp;Table_PayItems[[#This Row],[Item]]&amp;" - $"&amp;Table_PayItems[[#This Row],[Unit]],Table_PayItems[[#This Row],[Description]]&amp;" - $"&amp;Table_PayItems[[#This Row],[Unit]])</f>
        <v>Aggregate Base, 6 inch - $Syd</v>
      </c>
      <c r="I454" s="29" t="str">
        <f>IFERROR(VLOOKUP(ROWS($M$5:M454),Table_PayItems[[Search Key]:[Concentrated Name]],2,FALSE),"")</f>
        <v>Aggregate Base, 6 inch - $Syd</v>
      </c>
      <c r="J454" s="1"/>
      <c r="K454" s="1"/>
      <c r="L454" s="22">
        <f>IF(ISNUMBER(SEARCH(Pay_Item_Search_Text_2,M454)),MAX($L$4:L453)+1,0)</f>
        <v>0</v>
      </c>
      <c r="M454" s="1" t="str">
        <f>IFERROR(VLOOKUP(ROWS($M$5:M454),Table_PayItems[[Search Key]:[Concentrated Name]],2,FALSE),"")</f>
        <v>Aggregate Base, 6 inch - $Syd</v>
      </c>
      <c r="N454" s="1" t="str">
        <f>IFERROR(VLOOKUP(ROWS($M$5:N454),$L$5:$M$7000,2,FALSE),"")</f>
        <v>Culv, Cl C, 102 inch - $Ft</v>
      </c>
      <c r="O454" s="1" t="str">
        <f>IFERROR(VLOOKUP(ROWS($O$5:O454),$K$5:$L$7000,2,FALSE),"")</f>
        <v/>
      </c>
    </row>
    <row r="455" spans="2:15" ht="15" customHeight="1" x14ac:dyDescent="0.25">
      <c r="B455" s="178" t="s">
        <v>8122</v>
      </c>
      <c r="C455" s="178" t="s">
        <v>123</v>
      </c>
      <c r="D455" s="178" t="s">
        <v>197</v>
      </c>
      <c r="E455" s="178" t="s">
        <v>6893</v>
      </c>
      <c r="F455" s="178" t="s">
        <v>17</v>
      </c>
      <c r="G455" s="1">
        <f>IF(ISNUMBER(Pay_Item_Search_Text),IF(ISNUMBER(IF(FIND(Pay_Item_Search_Text,B455)=1,1, "FALSE")),MAX(G$4:$G454)+1,IF(ISNUMBER(Pay_Item_Search_Text),0,IF(ISNUMBER(SEARCH(Pay_Item_Search_Text,H455)),MAX(G$4:$G454)+1,0))),IF(ISNUMBER(Pay_Item_Search_Text),0,IF(ISNUMBER(SEARCH(Pay_Item_Search_Text,H455)),MAX(G$4:$G454)+1,0)))</f>
        <v>451</v>
      </c>
      <c r="H455" s="1" t="str">
        <f>IF(Table_PayItems[[#This Row],[Description]]="_","_ Unique Item - "&amp;Table_PayItems[[#This Row],[Item]]&amp;" - $"&amp;Table_PayItems[[#This Row],[Unit]],Table_PayItems[[#This Row],[Description]]&amp;" - $"&amp;Table_PayItems[[#This Row],[Unit]])</f>
        <v>Aggregate Base, 7 inch - $Syd</v>
      </c>
      <c r="I455" s="29" t="str">
        <f>IFERROR(VLOOKUP(ROWS($M$5:M455),Table_PayItems[[Search Key]:[Concentrated Name]],2,FALSE),"")</f>
        <v>Aggregate Base, 7 inch - $Syd</v>
      </c>
      <c r="J455" s="1"/>
      <c r="K455" s="1"/>
      <c r="L455" s="22">
        <f>IF(ISNUMBER(SEARCH(Pay_Item_Search_Text_2,M455)),MAX($L$4:L454)+1,0)</f>
        <v>0</v>
      </c>
      <c r="M455" s="1" t="str">
        <f>IFERROR(VLOOKUP(ROWS($M$5:M455),Table_PayItems[[Search Key]:[Concentrated Name]],2,FALSE),"")</f>
        <v>Aggregate Base, 7 inch - $Syd</v>
      </c>
      <c r="N455" s="1" t="str">
        <f>IFERROR(VLOOKUP(ROWS($M$5:N455),$L$5:$M$7000,2,FALSE),"")</f>
        <v>Culv, Cl C, 108 inch - $Ft</v>
      </c>
      <c r="O455" s="1" t="str">
        <f>IFERROR(VLOOKUP(ROWS($O$5:O455),$K$5:$L$7000,2,FALSE),"")</f>
        <v/>
      </c>
    </row>
    <row r="456" spans="2:15" ht="15" customHeight="1" x14ac:dyDescent="0.25">
      <c r="B456" s="178" t="s">
        <v>8123</v>
      </c>
      <c r="C456" s="178" t="s">
        <v>123</v>
      </c>
      <c r="D456" s="178" t="s">
        <v>198</v>
      </c>
      <c r="E456" s="178" t="s">
        <v>6893</v>
      </c>
      <c r="F456" s="178" t="s">
        <v>17</v>
      </c>
      <c r="G456" s="1">
        <f>IF(ISNUMBER(Pay_Item_Search_Text),IF(ISNUMBER(IF(FIND(Pay_Item_Search_Text,B456)=1,1, "FALSE")),MAX(G$4:$G455)+1,IF(ISNUMBER(Pay_Item_Search_Text),0,IF(ISNUMBER(SEARCH(Pay_Item_Search_Text,H456)),MAX(G$4:$G455)+1,0))),IF(ISNUMBER(Pay_Item_Search_Text),0,IF(ISNUMBER(SEARCH(Pay_Item_Search_Text,H456)),MAX(G$4:$G455)+1,0)))</f>
        <v>452</v>
      </c>
      <c r="H456" s="24" t="str">
        <f>IF(Table_PayItems[[#This Row],[Description]]="_","_ Unique Item - "&amp;Table_PayItems[[#This Row],[Item]]&amp;" - $"&amp;Table_PayItems[[#This Row],[Unit]],Table_PayItems[[#This Row],[Description]]&amp;" - $"&amp;Table_PayItems[[#This Row],[Unit]])</f>
        <v>Aggregate Base, 8 inch - $Syd</v>
      </c>
      <c r="I456" s="30" t="str">
        <f>IFERROR(VLOOKUP(ROWS($M$5:M456),Table_PayItems[[Search Key]:[Concentrated Name]],2,FALSE),"")</f>
        <v>Aggregate Base, 8 inch - $Syd</v>
      </c>
      <c r="J456" s="1"/>
      <c r="K456" s="1"/>
      <c r="L456" s="22">
        <f>IF(ISNUMBER(SEARCH(Pay_Item_Search_Text_2,M456)),MAX($L$4:L455)+1,0)</f>
        <v>0</v>
      </c>
      <c r="M456" s="1" t="str">
        <f>IFERROR(VLOOKUP(ROWS($M$5:M456),Table_PayItems[[Search Key]:[Concentrated Name]],2,FALSE),"")</f>
        <v>Aggregate Base, 8 inch - $Syd</v>
      </c>
      <c r="N456" s="1" t="str">
        <f>IFERROR(VLOOKUP(ROWS($M$5:N456),$L$5:$M$7000,2,FALSE),"")</f>
        <v>Culv, Cl C, 120 inch - $Ft</v>
      </c>
      <c r="O456" s="1" t="str">
        <f>IFERROR(VLOOKUP(ROWS($O$5:O456),$K$5:$L$7000,2,FALSE),"")</f>
        <v/>
      </c>
    </row>
    <row r="457" spans="2:15" ht="15" customHeight="1" x14ac:dyDescent="0.25">
      <c r="B457" s="178" t="s">
        <v>8124</v>
      </c>
      <c r="C457" s="178" t="s">
        <v>123</v>
      </c>
      <c r="D457" s="178" t="s">
        <v>199</v>
      </c>
      <c r="E457" s="178" t="s">
        <v>6893</v>
      </c>
      <c r="F457" s="178" t="s">
        <v>17</v>
      </c>
      <c r="G457" s="1">
        <f>IF(ISNUMBER(Pay_Item_Search_Text),IF(ISNUMBER(IF(FIND(Pay_Item_Search_Text,B457)=1,1, "FALSE")),MAX(G$4:$G456)+1,IF(ISNUMBER(Pay_Item_Search_Text),0,IF(ISNUMBER(SEARCH(Pay_Item_Search_Text,H457)),MAX(G$4:$G456)+1,0))),IF(ISNUMBER(Pay_Item_Search_Text),0,IF(ISNUMBER(SEARCH(Pay_Item_Search_Text,H457)),MAX(G$4:$G456)+1,0)))</f>
        <v>453</v>
      </c>
      <c r="H457" s="1" t="str">
        <f>IF(Table_PayItems[[#This Row],[Description]]="_","_ Unique Item - "&amp;Table_PayItems[[#This Row],[Item]]&amp;" - $"&amp;Table_PayItems[[#This Row],[Unit]],Table_PayItems[[#This Row],[Description]]&amp;" - $"&amp;Table_PayItems[[#This Row],[Unit]])</f>
        <v>Aggregate Base, 9 inch - $Syd</v>
      </c>
      <c r="I457" s="29" t="str">
        <f>IFERROR(VLOOKUP(ROWS($M$5:M457),Table_PayItems[[Search Key]:[Concentrated Name]],2,FALSE),"")</f>
        <v>Aggregate Base, 9 inch - $Syd</v>
      </c>
      <c r="J457" s="1"/>
      <c r="K457" s="1"/>
      <c r="L457" s="22">
        <f>IF(ISNUMBER(SEARCH(Pay_Item_Search_Text_2,M457)),MAX($L$4:L456)+1,0)</f>
        <v>0</v>
      </c>
      <c r="M457" s="1" t="str">
        <f>IFERROR(VLOOKUP(ROWS($M$5:M457),Table_PayItems[[Search Key]:[Concentrated Name]],2,FALSE),"")</f>
        <v>Aggregate Base, 9 inch - $Syd</v>
      </c>
      <c r="N457" s="1" t="str">
        <f>IFERROR(VLOOKUP(ROWS($M$5:N457),$L$5:$M$7000,2,FALSE),"")</f>
        <v>Culv, Cl C, 30 inch - $Ft</v>
      </c>
      <c r="O457" s="1" t="str">
        <f>IFERROR(VLOOKUP(ROWS($O$5:O457),$K$5:$L$7000,2,FALSE),"")</f>
        <v/>
      </c>
    </row>
    <row r="458" spans="2:15" ht="15" customHeight="1" x14ac:dyDescent="0.25">
      <c r="B458" s="178" t="s">
        <v>8128</v>
      </c>
      <c r="C458" s="178" t="s">
        <v>123</v>
      </c>
      <c r="D458" s="178" t="s">
        <v>203</v>
      </c>
      <c r="E458" s="178" t="s">
        <v>17</v>
      </c>
      <c r="F458" s="178" t="s">
        <v>17</v>
      </c>
      <c r="G458" s="1">
        <f>IF(ISNUMBER(Pay_Item_Search_Text),IF(ISNUMBER(IF(FIND(Pay_Item_Search_Text,B458)=1,1, "FALSE")),MAX(G$4:$G457)+1,IF(ISNUMBER(Pay_Item_Search_Text),0,IF(ISNUMBER(SEARCH(Pay_Item_Search_Text,H458)),MAX(G$4:$G457)+1,0))),IF(ISNUMBER(Pay_Item_Search_Text),0,IF(ISNUMBER(SEARCH(Pay_Item_Search_Text,H458)),MAX(G$4:$G457)+1,0)))</f>
        <v>454</v>
      </c>
      <c r="H458" s="1" t="str">
        <f>IF(Table_PayItems[[#This Row],[Description]]="_","_ Unique Item - "&amp;Table_PayItems[[#This Row],[Item]]&amp;" - $"&amp;Table_PayItems[[#This Row],[Unit]],Table_PayItems[[#This Row],[Description]]&amp;" - $"&amp;Table_PayItems[[#This Row],[Unit]])</f>
        <v>Aggregate Base, Conditioning - $Syd</v>
      </c>
      <c r="I458" s="29" t="str">
        <f>IFERROR(VLOOKUP(ROWS($M$5:M458),Table_PayItems[[Search Key]:[Concentrated Name]],2,FALSE),"")</f>
        <v>Aggregate Base, Conditioning - $Syd</v>
      </c>
      <c r="J458" s="1"/>
      <c r="K458" s="1"/>
      <c r="L458" s="22">
        <f>IF(ISNUMBER(SEARCH(Pay_Item_Search_Text_2,M458)),MAX($L$4:L457)+1,0)</f>
        <v>0</v>
      </c>
      <c r="M458" s="1" t="str">
        <f>IFERROR(VLOOKUP(ROWS($M$5:M458),Table_PayItems[[Search Key]:[Concentrated Name]],2,FALSE),"")</f>
        <v>Aggregate Base, Conditioning - $Syd</v>
      </c>
      <c r="N458" s="1" t="str">
        <f>IFERROR(VLOOKUP(ROWS($M$5:N458),$L$5:$M$7000,2,FALSE),"")</f>
        <v>Culv, Cl C, 60 inch - $Ft</v>
      </c>
      <c r="O458" s="1" t="str">
        <f>IFERROR(VLOOKUP(ROWS($O$5:O458),$K$5:$L$7000,2,FALSE),"")</f>
        <v/>
      </c>
    </row>
    <row r="459" spans="2:15" ht="15" customHeight="1" x14ac:dyDescent="0.25">
      <c r="B459" s="178" t="s">
        <v>8129</v>
      </c>
      <c r="C459" s="178" t="s">
        <v>84</v>
      </c>
      <c r="D459" s="178" t="s">
        <v>203</v>
      </c>
      <c r="E459" s="178" t="s">
        <v>17</v>
      </c>
      <c r="F459" s="178" t="s">
        <v>17</v>
      </c>
      <c r="G459" s="1">
        <f>IF(ISNUMBER(Pay_Item_Search_Text),IF(ISNUMBER(IF(FIND(Pay_Item_Search_Text,B459)=1,1, "FALSE")),MAX(G$4:$G458)+1,IF(ISNUMBER(Pay_Item_Search_Text),0,IF(ISNUMBER(SEARCH(Pay_Item_Search_Text,H459)),MAX(G$4:$G458)+1,0))),IF(ISNUMBER(Pay_Item_Search_Text),0,IF(ISNUMBER(SEARCH(Pay_Item_Search_Text,H459)),MAX(G$4:$G458)+1,0)))</f>
        <v>455</v>
      </c>
      <c r="H459" s="1" t="str">
        <f>IF(Table_PayItems[[#This Row],[Description]]="_","_ Unique Item - "&amp;Table_PayItems[[#This Row],[Item]]&amp;" - $"&amp;Table_PayItems[[#This Row],[Unit]],Table_PayItems[[#This Row],[Description]]&amp;" - $"&amp;Table_PayItems[[#This Row],[Unit]])</f>
        <v>Aggregate Base, Conditioning - $Sta</v>
      </c>
      <c r="I459" s="29" t="str">
        <f>IFERROR(VLOOKUP(ROWS($M$5:M459),Table_PayItems[[Search Key]:[Concentrated Name]],2,FALSE),"")</f>
        <v>Aggregate Base, Conditioning - $Sta</v>
      </c>
      <c r="J459" s="1"/>
      <c r="K459" s="1"/>
      <c r="L459" s="22">
        <f>IF(ISNUMBER(SEARCH(Pay_Item_Search_Text_2,M459)),MAX($L$4:L458)+1,0)</f>
        <v>0</v>
      </c>
      <c r="M459" s="1" t="str">
        <f>IFERROR(VLOOKUP(ROWS($M$5:M459),Table_PayItems[[Search Key]:[Concentrated Name]],2,FALSE),"")</f>
        <v>Aggregate Base, Conditioning - $Sta</v>
      </c>
      <c r="N459" s="1" t="str">
        <f>IFERROR(VLOOKUP(ROWS($M$5:N459),$L$5:$M$7000,2,FALSE),"")</f>
        <v>Culv, Cl C, 90 inch - $Ft</v>
      </c>
      <c r="O459" s="1" t="str">
        <f>IFERROR(VLOOKUP(ROWS($O$5:O459),$K$5:$L$7000,2,FALSE),"")</f>
        <v/>
      </c>
    </row>
    <row r="460" spans="2:15" ht="15" customHeight="1" x14ac:dyDescent="0.25">
      <c r="B460" s="178" t="s">
        <v>8117</v>
      </c>
      <c r="C460" s="178" t="s">
        <v>112</v>
      </c>
      <c r="D460" s="178" t="s">
        <v>191</v>
      </c>
      <c r="E460" s="178" t="s">
        <v>6893</v>
      </c>
      <c r="F460" s="178" t="s">
        <v>17</v>
      </c>
      <c r="G460" s="1">
        <f>IF(ISNUMBER(Pay_Item_Search_Text),IF(ISNUMBER(IF(FIND(Pay_Item_Search_Text,B460)=1,1, "FALSE")),MAX(G$4:$G459)+1,IF(ISNUMBER(Pay_Item_Search_Text),0,IF(ISNUMBER(SEARCH(Pay_Item_Search_Text,H460)),MAX(G$4:$G459)+1,0))),IF(ISNUMBER(Pay_Item_Search_Text),0,IF(ISNUMBER(SEARCH(Pay_Item_Search_Text,H460)),MAX(G$4:$G459)+1,0)))</f>
        <v>456</v>
      </c>
      <c r="H460" s="1" t="str">
        <f>IF(Table_PayItems[[#This Row],[Description]]="_","_ Unique Item - "&amp;Table_PayItems[[#This Row],[Item]]&amp;" - $"&amp;Table_PayItems[[#This Row],[Unit]],Table_PayItems[[#This Row],[Description]]&amp;" - $"&amp;Table_PayItems[[#This Row],[Unit]])</f>
        <v>Aggregate Base, LM - $Cyd</v>
      </c>
      <c r="I460" s="29" t="str">
        <f>IFERROR(VLOOKUP(ROWS($M$5:M460),Table_PayItems[[Search Key]:[Concentrated Name]],2,FALSE),"")</f>
        <v>Aggregate Base, LM - $Cyd</v>
      </c>
      <c r="J460" s="1"/>
      <c r="K460" s="1"/>
      <c r="L460" s="22">
        <f>IF(ISNUMBER(SEARCH(Pay_Item_Search_Text_2,M460)),MAX($L$4:L459)+1,0)</f>
        <v>0</v>
      </c>
      <c r="M460" s="1" t="str">
        <f>IFERROR(VLOOKUP(ROWS($M$5:M460),Table_PayItems[[Search Key]:[Concentrated Name]],2,FALSE),"")</f>
        <v>Aggregate Base, LM - $Cyd</v>
      </c>
      <c r="N460" s="1" t="str">
        <f>IFERROR(VLOOKUP(ROWS($M$5:N460),$L$5:$M$7000,2,FALSE),"")</f>
        <v>Culv, Cl C, Conc, 102 inch - $Ft</v>
      </c>
      <c r="O460" s="1" t="str">
        <f>IFERROR(VLOOKUP(ROWS($O$5:O460),$K$5:$L$7000,2,FALSE),"")</f>
        <v/>
      </c>
    </row>
    <row r="461" spans="2:15" ht="15" customHeight="1" x14ac:dyDescent="0.25">
      <c r="B461" s="178" t="s">
        <v>8153</v>
      </c>
      <c r="C461" s="178" t="s">
        <v>112</v>
      </c>
      <c r="D461" s="178" t="s">
        <v>218</v>
      </c>
      <c r="E461" s="178" t="s">
        <v>6895</v>
      </c>
      <c r="F461" s="178" t="s">
        <v>17</v>
      </c>
      <c r="G461" s="1">
        <f>IF(ISNUMBER(Pay_Item_Search_Text),IF(ISNUMBER(IF(FIND(Pay_Item_Search_Text,B461)=1,1, "FALSE")),MAX(G$4:$G460)+1,IF(ISNUMBER(Pay_Item_Search_Text),0,IF(ISNUMBER(SEARCH(Pay_Item_Search_Text,H461)),MAX(G$4:$G460)+1,0))),IF(ISNUMBER(Pay_Item_Search_Text),0,IF(ISNUMBER(SEARCH(Pay_Item_Search_Text,H461)),MAX(G$4:$G460)+1,0)))</f>
        <v>457</v>
      </c>
      <c r="H461" s="1" t="str">
        <f>IF(Table_PayItems[[#This Row],[Description]]="_","_ Unique Item - "&amp;Table_PayItems[[#This Row],[Item]]&amp;" - $"&amp;Table_PayItems[[#This Row],[Unit]],Table_PayItems[[#This Row],[Description]]&amp;" - $"&amp;Table_PayItems[[#This Row],[Unit]])</f>
        <v>Aggregate Surface Cse - $Cyd</v>
      </c>
      <c r="I461" s="29" t="str">
        <f>IFERROR(VLOOKUP(ROWS($M$5:M461),Table_PayItems[[Search Key]:[Concentrated Name]],2,FALSE),"")</f>
        <v>Aggregate Surface Cse - $Cyd</v>
      </c>
      <c r="J461" s="1"/>
      <c r="K461" s="1"/>
      <c r="L461" s="22">
        <f>IF(ISNUMBER(SEARCH(Pay_Item_Search_Text_2,M461)),MAX($L$4:L460)+1,0)</f>
        <v>0</v>
      </c>
      <c r="M461" s="1" t="str">
        <f>IFERROR(VLOOKUP(ROWS($M$5:M461),Table_PayItems[[Search Key]:[Concentrated Name]],2,FALSE),"")</f>
        <v>Aggregate Surface Cse - $Cyd</v>
      </c>
      <c r="N461" s="1" t="str">
        <f>IFERROR(VLOOKUP(ROWS($M$5:N461),$L$5:$M$7000,2,FALSE),"")</f>
        <v>Culv, Cl C, Conc, 108 inch - $Ft</v>
      </c>
      <c r="O461" s="1" t="str">
        <f>IFERROR(VLOOKUP(ROWS($O$5:O461),$K$5:$L$7000,2,FALSE),"")</f>
        <v/>
      </c>
    </row>
    <row r="462" spans="2:15" ht="15" customHeight="1" x14ac:dyDescent="0.25">
      <c r="B462" s="178" t="s">
        <v>8154</v>
      </c>
      <c r="C462" s="178" t="s">
        <v>189</v>
      </c>
      <c r="D462" s="178" t="s">
        <v>218</v>
      </c>
      <c r="E462" s="178" t="s">
        <v>6895</v>
      </c>
      <c r="F462" s="178" t="s">
        <v>17</v>
      </c>
      <c r="G462" s="1">
        <f>IF(ISNUMBER(Pay_Item_Search_Text),IF(ISNUMBER(IF(FIND(Pay_Item_Search_Text,B462)=1,1, "FALSE")),MAX(G$4:$G461)+1,IF(ISNUMBER(Pay_Item_Search_Text),0,IF(ISNUMBER(SEARCH(Pay_Item_Search_Text,H462)),MAX(G$4:$G461)+1,0))),IF(ISNUMBER(Pay_Item_Search_Text),0,IF(ISNUMBER(SEARCH(Pay_Item_Search_Text,H462)),MAX(G$4:$G461)+1,0)))</f>
        <v>458</v>
      </c>
      <c r="H462" s="1" t="str">
        <f>IF(Table_PayItems[[#This Row],[Description]]="_","_ Unique Item - "&amp;Table_PayItems[[#This Row],[Item]]&amp;" - $"&amp;Table_PayItems[[#This Row],[Unit]],Table_PayItems[[#This Row],[Description]]&amp;" - $"&amp;Table_PayItems[[#This Row],[Unit]])</f>
        <v>Aggregate Surface Cse - $Ton</v>
      </c>
      <c r="I462" s="29" t="str">
        <f>IFERROR(VLOOKUP(ROWS($M$5:M462),Table_PayItems[[Search Key]:[Concentrated Name]],2,FALSE),"")</f>
        <v>Aggregate Surface Cse - $Ton</v>
      </c>
      <c r="J462" s="1"/>
      <c r="K462" s="1"/>
      <c r="L462" s="22">
        <f>IF(ISNUMBER(SEARCH(Pay_Item_Search_Text_2,M462)),MAX($L$4:L461)+1,0)</f>
        <v>0</v>
      </c>
      <c r="M462" s="1" t="str">
        <f>IFERROR(VLOOKUP(ROWS($M$5:M462),Table_PayItems[[Search Key]:[Concentrated Name]],2,FALSE),"")</f>
        <v>Aggregate Surface Cse - $Ton</v>
      </c>
      <c r="N462" s="1" t="str">
        <f>IFERROR(VLOOKUP(ROWS($M$5:N462),$L$5:$M$7000,2,FALSE),"")</f>
        <v>Culv, Cl C, Conc, 120 inch - $Ft</v>
      </c>
      <c r="O462" s="1" t="str">
        <f>IFERROR(VLOOKUP(ROWS($O$5:O462),$K$5:$L$7000,2,FALSE),"")</f>
        <v/>
      </c>
    </row>
    <row r="463" spans="2:15" ht="15" customHeight="1" x14ac:dyDescent="0.25">
      <c r="B463" s="178" t="s">
        <v>8158</v>
      </c>
      <c r="C463" s="178" t="s">
        <v>123</v>
      </c>
      <c r="D463" s="178" t="s">
        <v>222</v>
      </c>
      <c r="E463" s="178" t="s">
        <v>6895</v>
      </c>
      <c r="F463" s="178" t="s">
        <v>17</v>
      </c>
      <c r="G463" s="1">
        <f>IF(ISNUMBER(Pay_Item_Search_Text),IF(ISNUMBER(IF(FIND(Pay_Item_Search_Text,B463)=1,1, "FALSE")),MAX(G$4:$G462)+1,IF(ISNUMBER(Pay_Item_Search_Text),0,IF(ISNUMBER(SEARCH(Pay_Item_Search_Text,H463)),MAX(G$4:$G462)+1,0))),IF(ISNUMBER(Pay_Item_Search_Text),0,IF(ISNUMBER(SEARCH(Pay_Item_Search_Text,H463)),MAX(G$4:$G462)+1,0)))</f>
        <v>459</v>
      </c>
      <c r="H463" s="1" t="str">
        <f>IF(Table_PayItems[[#This Row],[Description]]="_","_ Unique Item - "&amp;Table_PayItems[[#This Row],[Item]]&amp;" - $"&amp;Table_PayItems[[#This Row],[Unit]],Table_PayItems[[#This Row],[Description]]&amp;" - $"&amp;Table_PayItems[[#This Row],[Unit]])</f>
        <v>Aggregate Surface Cse, 10 inch - $Syd</v>
      </c>
      <c r="I463" s="29" t="str">
        <f>IFERROR(VLOOKUP(ROWS($M$5:M463),Table_PayItems[[Search Key]:[Concentrated Name]],2,FALSE),"")</f>
        <v>Aggregate Surface Cse, 10 inch - $Syd</v>
      </c>
      <c r="J463" s="1"/>
      <c r="K463" s="1"/>
      <c r="L463" s="22">
        <f>IF(ISNUMBER(SEARCH(Pay_Item_Search_Text_2,M463)),MAX($L$4:L462)+1,0)</f>
        <v>320</v>
      </c>
      <c r="M463" s="1" t="str">
        <f>IFERROR(VLOOKUP(ROWS($M$5:M463),Table_PayItems[[Search Key]:[Concentrated Name]],2,FALSE),"")</f>
        <v>Aggregate Surface Cse, 10 inch - $Syd</v>
      </c>
      <c r="N463" s="1" t="str">
        <f>IFERROR(VLOOKUP(ROWS($M$5:N463),$L$5:$M$7000,2,FALSE),"")</f>
        <v>Culv, Cl C, Conc, 30 inch - $Ft</v>
      </c>
      <c r="O463" s="1" t="str">
        <f>IFERROR(VLOOKUP(ROWS($O$5:O463),$K$5:$L$7000,2,FALSE),"")</f>
        <v/>
      </c>
    </row>
    <row r="464" spans="2:15" ht="15" customHeight="1" x14ac:dyDescent="0.25">
      <c r="B464" s="178" t="s">
        <v>8159</v>
      </c>
      <c r="C464" s="178" t="s">
        <v>123</v>
      </c>
      <c r="D464" s="178" t="s">
        <v>223</v>
      </c>
      <c r="E464" s="178" t="s">
        <v>6895</v>
      </c>
      <c r="F464" s="178" t="s">
        <v>17</v>
      </c>
      <c r="G464" s="1">
        <f>IF(ISNUMBER(Pay_Item_Search_Text),IF(ISNUMBER(IF(FIND(Pay_Item_Search_Text,B464)=1,1, "FALSE")),MAX(G$4:$G463)+1,IF(ISNUMBER(Pay_Item_Search_Text),0,IF(ISNUMBER(SEARCH(Pay_Item_Search_Text,H464)),MAX(G$4:$G463)+1,0))),IF(ISNUMBER(Pay_Item_Search_Text),0,IF(ISNUMBER(SEARCH(Pay_Item_Search_Text,H464)),MAX(G$4:$G463)+1,0)))</f>
        <v>460</v>
      </c>
      <c r="H464" s="1" t="str">
        <f>IF(Table_PayItems[[#This Row],[Description]]="_","_ Unique Item - "&amp;Table_PayItems[[#This Row],[Item]]&amp;" - $"&amp;Table_PayItems[[#This Row],[Unit]],Table_PayItems[[#This Row],[Description]]&amp;" - $"&amp;Table_PayItems[[#This Row],[Unit]])</f>
        <v>Aggregate Surface Cse, 12 inch - $Syd</v>
      </c>
      <c r="I464" s="29" t="str">
        <f>IFERROR(VLOOKUP(ROWS($M$5:M464),Table_PayItems[[Search Key]:[Concentrated Name]],2,FALSE),"")</f>
        <v>Aggregate Surface Cse, 12 inch - $Syd</v>
      </c>
      <c r="J464" s="1"/>
      <c r="K464" s="1"/>
      <c r="L464" s="22">
        <f>IF(ISNUMBER(SEARCH(Pay_Item_Search_Text_2,M464)),MAX($L$4:L463)+1,0)</f>
        <v>0</v>
      </c>
      <c r="M464" s="1" t="str">
        <f>IFERROR(VLOOKUP(ROWS($M$5:M464),Table_PayItems[[Search Key]:[Concentrated Name]],2,FALSE),"")</f>
        <v>Aggregate Surface Cse, 12 inch - $Syd</v>
      </c>
      <c r="N464" s="1" t="str">
        <f>IFERROR(VLOOKUP(ROWS($M$5:N464),$L$5:$M$7000,2,FALSE),"")</f>
        <v>Culv, Cl C, Conc, 60 inch - $Ft</v>
      </c>
      <c r="O464" s="1" t="str">
        <f>IFERROR(VLOOKUP(ROWS($O$5:O464),$K$5:$L$7000,2,FALSE),"")</f>
        <v/>
      </c>
    </row>
    <row r="465" spans="2:15" ht="15" customHeight="1" x14ac:dyDescent="0.25">
      <c r="B465" s="178" t="s">
        <v>8155</v>
      </c>
      <c r="C465" s="178" t="s">
        <v>123</v>
      </c>
      <c r="D465" s="178" t="s">
        <v>219</v>
      </c>
      <c r="E465" s="178" t="s">
        <v>6895</v>
      </c>
      <c r="F465" s="178" t="s">
        <v>17</v>
      </c>
      <c r="G465" s="1">
        <f>IF(ISNUMBER(Pay_Item_Search_Text),IF(ISNUMBER(IF(FIND(Pay_Item_Search_Text,B465)=1,1, "FALSE")),MAX(G$4:$G464)+1,IF(ISNUMBER(Pay_Item_Search_Text),0,IF(ISNUMBER(SEARCH(Pay_Item_Search_Text,H465)),MAX(G$4:$G464)+1,0))),IF(ISNUMBER(Pay_Item_Search_Text),0,IF(ISNUMBER(SEARCH(Pay_Item_Search_Text,H465)),MAX(G$4:$G464)+1,0)))</f>
        <v>461</v>
      </c>
      <c r="H465" s="1" t="str">
        <f>IF(Table_PayItems[[#This Row],[Description]]="_","_ Unique Item - "&amp;Table_PayItems[[#This Row],[Item]]&amp;" - $"&amp;Table_PayItems[[#This Row],[Unit]],Table_PayItems[[#This Row],[Description]]&amp;" - $"&amp;Table_PayItems[[#This Row],[Unit]])</f>
        <v>Aggregate Surface Cse, 6 inch - $Syd</v>
      </c>
      <c r="I465" s="29" t="str">
        <f>IFERROR(VLOOKUP(ROWS($M$5:M465),Table_PayItems[[Search Key]:[Concentrated Name]],2,FALSE),"")</f>
        <v>Aggregate Surface Cse, 6 inch - $Syd</v>
      </c>
      <c r="J465" s="1"/>
      <c r="K465" s="1"/>
      <c r="L465" s="22">
        <f>IF(ISNUMBER(SEARCH(Pay_Item_Search_Text_2,M465)),MAX($L$4:L464)+1,0)</f>
        <v>0</v>
      </c>
      <c r="M465" s="1" t="str">
        <f>IFERROR(VLOOKUP(ROWS($M$5:M465),Table_PayItems[[Search Key]:[Concentrated Name]],2,FALSE),"")</f>
        <v>Aggregate Surface Cse, 6 inch - $Syd</v>
      </c>
      <c r="N465" s="1" t="str">
        <f>IFERROR(VLOOKUP(ROWS($M$5:N465),$L$5:$M$7000,2,FALSE),"")</f>
        <v>Culv, Cl C, Conc, 90 inch - $Ft</v>
      </c>
      <c r="O465" s="1" t="str">
        <f>IFERROR(VLOOKUP(ROWS($O$5:O465),$K$5:$L$7000,2,FALSE),"")</f>
        <v/>
      </c>
    </row>
    <row r="466" spans="2:15" ht="15" customHeight="1" x14ac:dyDescent="0.25">
      <c r="B466" s="178" t="s">
        <v>8156</v>
      </c>
      <c r="C466" s="178" t="s">
        <v>123</v>
      </c>
      <c r="D466" s="178" t="s">
        <v>220</v>
      </c>
      <c r="E466" s="178" t="s">
        <v>6895</v>
      </c>
      <c r="F466" s="178" t="s">
        <v>17</v>
      </c>
      <c r="G466" s="1">
        <f>IF(ISNUMBER(Pay_Item_Search_Text),IF(ISNUMBER(IF(FIND(Pay_Item_Search_Text,B466)=1,1, "FALSE")),MAX(G$4:$G465)+1,IF(ISNUMBER(Pay_Item_Search_Text),0,IF(ISNUMBER(SEARCH(Pay_Item_Search_Text,H466)),MAX(G$4:$G465)+1,0))),IF(ISNUMBER(Pay_Item_Search_Text),0,IF(ISNUMBER(SEARCH(Pay_Item_Search_Text,H466)),MAX(G$4:$G465)+1,0)))</f>
        <v>462</v>
      </c>
      <c r="H466" s="1" t="str">
        <f>IF(Table_PayItems[[#This Row],[Description]]="_","_ Unique Item - "&amp;Table_PayItems[[#This Row],[Item]]&amp;" - $"&amp;Table_PayItems[[#This Row],[Unit]],Table_PayItems[[#This Row],[Description]]&amp;" - $"&amp;Table_PayItems[[#This Row],[Unit]])</f>
        <v>Aggregate Surface Cse, 8 inch - $Syd</v>
      </c>
      <c r="I466" s="29" t="str">
        <f>IFERROR(VLOOKUP(ROWS($M$5:M466),Table_PayItems[[Search Key]:[Concentrated Name]],2,FALSE),"")</f>
        <v>Aggregate Surface Cse, 8 inch - $Syd</v>
      </c>
      <c r="J466" s="1"/>
      <c r="K466" s="1"/>
      <c r="L466" s="22">
        <f>IF(ISNUMBER(SEARCH(Pay_Item_Search_Text_2,M466)),MAX($L$4:L465)+1,0)</f>
        <v>0</v>
      </c>
      <c r="M466" s="1" t="str">
        <f>IFERROR(VLOOKUP(ROWS($M$5:M466),Table_PayItems[[Search Key]:[Concentrated Name]],2,FALSE),"")</f>
        <v>Aggregate Surface Cse, 8 inch - $Syd</v>
      </c>
      <c r="N466" s="1" t="str">
        <f>IFERROR(VLOOKUP(ROWS($M$5:N466),$L$5:$M$7000,2,FALSE),"")</f>
        <v>Culv, Cl C, CSP, 102 inch - $Ft</v>
      </c>
      <c r="O466" s="1" t="str">
        <f>IFERROR(VLOOKUP(ROWS($O$5:O466),$K$5:$L$7000,2,FALSE),"")</f>
        <v/>
      </c>
    </row>
    <row r="467" spans="2:15" ht="15" customHeight="1" x14ac:dyDescent="0.25">
      <c r="B467" s="178" t="s">
        <v>8157</v>
      </c>
      <c r="C467" s="178" t="s">
        <v>123</v>
      </c>
      <c r="D467" s="178" t="s">
        <v>221</v>
      </c>
      <c r="E467" s="178" t="s">
        <v>6895</v>
      </c>
      <c r="F467" s="178" t="s">
        <v>17</v>
      </c>
      <c r="G467" s="1">
        <f>IF(ISNUMBER(Pay_Item_Search_Text),IF(ISNUMBER(IF(FIND(Pay_Item_Search_Text,B467)=1,1, "FALSE")),MAX(G$4:$G466)+1,IF(ISNUMBER(Pay_Item_Search_Text),0,IF(ISNUMBER(SEARCH(Pay_Item_Search_Text,H467)),MAX(G$4:$G466)+1,0))),IF(ISNUMBER(Pay_Item_Search_Text),0,IF(ISNUMBER(SEARCH(Pay_Item_Search_Text,H467)),MAX(G$4:$G466)+1,0)))</f>
        <v>463</v>
      </c>
      <c r="H467" s="1" t="str">
        <f>IF(Table_PayItems[[#This Row],[Description]]="_","_ Unique Item - "&amp;Table_PayItems[[#This Row],[Item]]&amp;" - $"&amp;Table_PayItems[[#This Row],[Unit]],Table_PayItems[[#This Row],[Description]]&amp;" - $"&amp;Table_PayItems[[#This Row],[Unit]])</f>
        <v>Aggregate Surface Cse, 9 inch - $Syd</v>
      </c>
      <c r="I467" s="29" t="str">
        <f>IFERROR(VLOOKUP(ROWS($M$5:M467),Table_PayItems[[Search Key]:[Concentrated Name]],2,FALSE),"")</f>
        <v>Aggregate Surface Cse, 9 inch - $Syd</v>
      </c>
      <c r="J467" s="1"/>
      <c r="K467" s="1"/>
      <c r="L467" s="22">
        <f>IF(ISNUMBER(SEARCH(Pay_Item_Search_Text_2,M467)),MAX($L$4:L466)+1,0)</f>
        <v>0</v>
      </c>
      <c r="M467" s="1" t="str">
        <f>IFERROR(VLOOKUP(ROWS($M$5:M467),Table_PayItems[[Search Key]:[Concentrated Name]],2,FALSE),"")</f>
        <v>Aggregate Surface Cse, 9 inch - $Syd</v>
      </c>
      <c r="N467" s="1" t="str">
        <f>IFERROR(VLOOKUP(ROWS($M$5:N467),$L$5:$M$7000,2,FALSE),"")</f>
        <v>Culv, Cl C, CSP, 108 inch - $Ft</v>
      </c>
      <c r="O467" s="1" t="str">
        <f>IFERROR(VLOOKUP(ROWS($O$5:O467),$K$5:$L$7000,2,FALSE),"")</f>
        <v/>
      </c>
    </row>
    <row r="468" spans="2:15" ht="15" customHeight="1" x14ac:dyDescent="0.25">
      <c r="B468" s="178" t="s">
        <v>8070</v>
      </c>
      <c r="C468" s="178" t="s">
        <v>112</v>
      </c>
      <c r="D468" s="178" t="s">
        <v>155</v>
      </c>
      <c r="E468" s="178" t="s">
        <v>17</v>
      </c>
      <c r="F468" s="178" t="s">
        <v>17</v>
      </c>
      <c r="G468" s="1">
        <f>IF(ISNUMBER(Pay_Item_Search_Text),IF(ISNUMBER(IF(FIND(Pay_Item_Search_Text,B468)=1,1, "FALSE")),MAX(G$4:$G467)+1,IF(ISNUMBER(Pay_Item_Search_Text),0,IF(ISNUMBER(SEARCH(Pay_Item_Search_Text,H468)),MAX(G$4:$G467)+1,0))),IF(ISNUMBER(Pay_Item_Search_Text),0,IF(ISNUMBER(SEARCH(Pay_Item_Search_Text,H468)),MAX(G$4:$G467)+1,0)))</f>
        <v>464</v>
      </c>
      <c r="H468" s="1" t="str">
        <f>IF(Table_PayItems[[#This Row],[Description]]="_","_ Unique Item - "&amp;Table_PayItems[[#This Row],[Item]]&amp;" - $"&amp;Table_PayItems[[#This Row],[Unit]],Table_PayItems[[#This Row],[Description]]&amp;" - $"&amp;Table_PayItems[[#This Row],[Unit]])</f>
        <v>Aggregate, 6A - $Cyd</v>
      </c>
      <c r="I468" s="29" t="str">
        <f>IFERROR(VLOOKUP(ROWS($M$5:M468),Table_PayItems[[Search Key]:[Concentrated Name]],2,FALSE),"")</f>
        <v>Aggregate, 6A - $Cyd</v>
      </c>
      <c r="J468" s="1"/>
      <c r="K468" s="1"/>
      <c r="L468" s="22">
        <f>IF(ISNUMBER(SEARCH(Pay_Item_Search_Text_2,M468)),MAX($L$4:L467)+1,0)</f>
        <v>0</v>
      </c>
      <c r="M468" s="1" t="str">
        <f>IFERROR(VLOOKUP(ROWS($M$5:M468),Table_PayItems[[Search Key]:[Concentrated Name]],2,FALSE),"")</f>
        <v>Aggregate, 6A - $Cyd</v>
      </c>
      <c r="N468" s="1" t="str">
        <f>IFERROR(VLOOKUP(ROWS($M$5:N468),$L$5:$M$7000,2,FALSE),"")</f>
        <v>Culv, Cl C, CSP, 120 inch - $Ft</v>
      </c>
      <c r="O468" s="1" t="str">
        <f>IFERROR(VLOOKUP(ROWS($O$5:O468),$K$5:$L$7000,2,FALSE),"")</f>
        <v/>
      </c>
    </row>
    <row r="469" spans="2:15" ht="15" customHeight="1" x14ac:dyDescent="0.25">
      <c r="B469" s="178" t="s">
        <v>8143</v>
      </c>
      <c r="C469" s="178" t="s">
        <v>189</v>
      </c>
      <c r="D469" s="178" t="s">
        <v>212</v>
      </c>
      <c r="E469" s="178" t="s">
        <v>17</v>
      </c>
      <c r="F469" s="178" t="s">
        <v>17</v>
      </c>
      <c r="G469" s="1">
        <f>IF(ISNUMBER(Pay_Item_Search_Text),IF(ISNUMBER(IF(FIND(Pay_Item_Search_Text,B469)=1,1, "FALSE")),MAX(G$4:$G468)+1,IF(ISNUMBER(Pay_Item_Search_Text),0,IF(ISNUMBER(SEARCH(Pay_Item_Search_Text,H469)),MAX(G$4:$G468)+1,0))),IF(ISNUMBER(Pay_Item_Search_Text),0,IF(ISNUMBER(SEARCH(Pay_Item_Search_Text,H469)),MAX(G$4:$G468)+1,0)))</f>
        <v>465</v>
      </c>
      <c r="H469" s="1" t="str">
        <f>IF(Table_PayItems[[#This Row],[Description]]="_","_ Unique Item - "&amp;Table_PayItems[[#This Row],[Item]]&amp;" - $"&amp;Table_PayItems[[#This Row],[Unit]],Table_PayItems[[#This Row],[Description]]&amp;" - $"&amp;Table_PayItems[[#This Row],[Unit]])</f>
        <v>Aggregate, Filler - $Ton</v>
      </c>
      <c r="I469" s="29" t="str">
        <f>IFERROR(VLOOKUP(ROWS($M$5:M469),Table_PayItems[[Search Key]:[Concentrated Name]],2,FALSE),"")</f>
        <v>Aggregate, Filler - $Ton</v>
      </c>
      <c r="J469" s="1"/>
      <c r="K469" s="1"/>
      <c r="L469" s="22">
        <f>IF(ISNUMBER(SEARCH(Pay_Item_Search_Text_2,M469)),MAX($L$4:L468)+1,0)</f>
        <v>0</v>
      </c>
      <c r="M469" s="1" t="str">
        <f>IFERROR(VLOOKUP(ROWS($M$5:M469),Table_PayItems[[Search Key]:[Concentrated Name]],2,FALSE),"")</f>
        <v>Aggregate, Filler - $Ton</v>
      </c>
      <c r="N469" s="1" t="str">
        <f>IFERROR(VLOOKUP(ROWS($M$5:N469),$L$5:$M$7000,2,FALSE),"")</f>
        <v>Culv, Cl C, CSP, 30 inch - $Ft</v>
      </c>
      <c r="O469" s="1" t="str">
        <f>IFERROR(VLOOKUP(ROWS($O$5:O469),$K$5:$L$7000,2,FALSE),"")</f>
        <v/>
      </c>
    </row>
    <row r="470" spans="2:15" ht="15" customHeight="1" x14ac:dyDescent="0.25">
      <c r="B470" s="178" t="s">
        <v>12194</v>
      </c>
      <c r="C470" s="178" t="s">
        <v>88</v>
      </c>
      <c r="D470" s="178" t="s">
        <v>3977</v>
      </c>
      <c r="E470" s="178" t="s">
        <v>6993</v>
      </c>
      <c r="F470" s="178" t="s">
        <v>17</v>
      </c>
      <c r="G470" s="1">
        <f>IF(ISNUMBER(Pay_Item_Search_Text),IF(ISNUMBER(IF(FIND(Pay_Item_Search_Text,B470)=1,1, "FALSE")),MAX(G$4:$G469)+1,IF(ISNUMBER(Pay_Item_Search_Text),0,IF(ISNUMBER(SEARCH(Pay_Item_Search_Text,H470)),MAX(G$4:$G469)+1,0))),IF(ISNUMBER(Pay_Item_Search_Text),0,IF(ISNUMBER(SEARCH(Pay_Item_Search_Text,H470)),MAX(G$4:$G469)+1,0)))</f>
        <v>466</v>
      </c>
      <c r="H470" s="1" t="str">
        <f>IF(Table_PayItems[[#This Row],[Description]]="_","_ Unique Item - "&amp;Table_PayItems[[#This Row],[Item]]&amp;" - $"&amp;Table_PayItems[[#This Row],[Unit]],Table_PayItems[[#This Row],[Description]]&amp;" - $"&amp;Table_PayItems[[#This Row],[Unit]])</f>
        <v>Ajuga reptans, 2 1/4 inch pot - $Ea</v>
      </c>
      <c r="I470" s="29" t="str">
        <f>IFERROR(VLOOKUP(ROWS($M$5:M470),Table_PayItems[[Search Key]:[Concentrated Name]],2,FALSE),"")</f>
        <v>Ajuga reptans, 2 1/4 inch pot - $Ea</v>
      </c>
      <c r="J470" s="1"/>
      <c r="K470" s="1"/>
      <c r="L470" s="22">
        <f>IF(ISNUMBER(SEARCH(Pay_Item_Search_Text_2,M470)),MAX($L$4:L469)+1,0)</f>
        <v>0</v>
      </c>
      <c r="M470" s="1" t="str">
        <f>IFERROR(VLOOKUP(ROWS($M$5:M470),Table_PayItems[[Search Key]:[Concentrated Name]],2,FALSE),"")</f>
        <v>Ajuga reptans, 2 1/4 inch pot - $Ea</v>
      </c>
      <c r="N470" s="1" t="str">
        <f>IFERROR(VLOOKUP(ROWS($M$5:N470),$L$5:$M$7000,2,FALSE),"")</f>
        <v>Culv, Cl C, CSP, 60 inch - $Ft</v>
      </c>
      <c r="O470" s="1" t="str">
        <f>IFERROR(VLOOKUP(ROWS($O$5:O470),$K$5:$L$7000,2,FALSE),"")</f>
        <v/>
      </c>
    </row>
    <row r="471" spans="2:15" ht="15" customHeight="1" x14ac:dyDescent="0.25">
      <c r="B471" s="178" t="s">
        <v>12195</v>
      </c>
      <c r="C471" s="178" t="s">
        <v>88</v>
      </c>
      <c r="D471" s="178" t="s">
        <v>3978</v>
      </c>
      <c r="E471" s="178" t="s">
        <v>6993</v>
      </c>
      <c r="F471" s="178" t="s">
        <v>17</v>
      </c>
      <c r="G471" s="1">
        <f>IF(ISNUMBER(Pay_Item_Search_Text),IF(ISNUMBER(IF(FIND(Pay_Item_Search_Text,B471)=1,1, "FALSE")),MAX(G$4:$G470)+1,IF(ISNUMBER(Pay_Item_Search_Text),0,IF(ISNUMBER(SEARCH(Pay_Item_Search_Text,H471)),MAX(G$4:$G470)+1,0))),IF(ISNUMBER(Pay_Item_Search_Text),0,IF(ISNUMBER(SEARCH(Pay_Item_Search_Text,H471)),MAX(G$4:$G470)+1,0)))</f>
        <v>467</v>
      </c>
      <c r="H471" s="1" t="str">
        <f>IF(Table_PayItems[[#This Row],[Description]]="_","_ Unique Item - "&amp;Table_PayItems[[#This Row],[Item]]&amp;" - $"&amp;Table_PayItems[[#This Row],[Unit]],Table_PayItems[[#This Row],[Description]]&amp;" - $"&amp;Table_PayItems[[#This Row],[Unit]])</f>
        <v>Alnus rugosa, bareroot, 18-24 inch - $Ea</v>
      </c>
      <c r="I471" s="29" t="str">
        <f>IFERROR(VLOOKUP(ROWS($M$5:M471),Table_PayItems[[Search Key]:[Concentrated Name]],2,FALSE),"")</f>
        <v>Alnus rugosa, bareroot, 18-24 inch - $Ea</v>
      </c>
      <c r="J471" s="1"/>
      <c r="K471" s="1"/>
      <c r="L471" s="22">
        <f>IF(ISNUMBER(SEARCH(Pay_Item_Search_Text_2,M471)),MAX($L$4:L470)+1,0)</f>
        <v>0</v>
      </c>
      <c r="M471" s="1" t="str">
        <f>IFERROR(VLOOKUP(ROWS($M$5:M471),Table_PayItems[[Search Key]:[Concentrated Name]],2,FALSE),"")</f>
        <v>Alnus rugosa, bareroot, 18-24 inch - $Ea</v>
      </c>
      <c r="N471" s="1" t="str">
        <f>IFERROR(VLOOKUP(ROWS($M$5:N471),$L$5:$M$7000,2,FALSE),"")</f>
        <v>Culv, Cl C, CSP, 90 inch - $Ft</v>
      </c>
      <c r="O471" s="1" t="str">
        <f>IFERROR(VLOOKUP(ROWS($O$5:O471),$K$5:$L$7000,2,FALSE),"")</f>
        <v/>
      </c>
    </row>
    <row r="472" spans="2:15" ht="15" customHeight="1" x14ac:dyDescent="0.25">
      <c r="B472" s="178" t="s">
        <v>12196</v>
      </c>
      <c r="C472" s="178" t="s">
        <v>88</v>
      </c>
      <c r="D472" s="178" t="s">
        <v>3979</v>
      </c>
      <c r="E472" s="178" t="s">
        <v>6993</v>
      </c>
      <c r="F472" s="178" t="s">
        <v>17</v>
      </c>
      <c r="G472" s="1">
        <f>IF(ISNUMBER(Pay_Item_Search_Text),IF(ISNUMBER(IF(FIND(Pay_Item_Search_Text,B472)=1,1, "FALSE")),MAX(G$4:$G471)+1,IF(ISNUMBER(Pay_Item_Search_Text),0,IF(ISNUMBER(SEARCH(Pay_Item_Search_Text,H472)),MAX(G$4:$G471)+1,0))),IF(ISNUMBER(Pay_Item_Search_Text),0,IF(ISNUMBER(SEARCH(Pay_Item_Search_Text,H472)),MAX(G$4:$G471)+1,0)))</f>
        <v>468</v>
      </c>
      <c r="H472" s="1" t="str">
        <f>IF(Table_PayItems[[#This Row],[Description]]="_","_ Unique Item - "&amp;Table_PayItems[[#This Row],[Item]]&amp;" - $"&amp;Table_PayItems[[#This Row],[Unit]],Table_PayItems[[#This Row],[Description]]&amp;" - $"&amp;Table_PayItems[[#This Row],[Unit]])</f>
        <v>Alnus rugosa, bareroot, 24-36 inch - $Ea</v>
      </c>
      <c r="I472" s="29" t="str">
        <f>IFERROR(VLOOKUP(ROWS($M$5:M472),Table_PayItems[[Search Key]:[Concentrated Name]],2,FALSE),"")</f>
        <v>Alnus rugosa, bareroot, 24-36 inch - $Ea</v>
      </c>
      <c r="J472" s="1"/>
      <c r="K472" s="1"/>
      <c r="L472" s="22">
        <f>IF(ISNUMBER(SEARCH(Pay_Item_Search_Text_2,M472)),MAX($L$4:L471)+1,0)</f>
        <v>0</v>
      </c>
      <c r="M472" s="1" t="str">
        <f>IFERROR(VLOOKUP(ROWS($M$5:M472),Table_PayItems[[Search Key]:[Concentrated Name]],2,FALSE),"")</f>
        <v>Alnus rugosa, bareroot, 24-36 inch - $Ea</v>
      </c>
      <c r="N472" s="1" t="str">
        <f>IFERROR(VLOOKUP(ROWS($M$5:N472),$L$5:$M$7000,2,FALSE),"")</f>
        <v>Culv, Cl D, 102 inch - $Ft</v>
      </c>
      <c r="O472" s="1" t="str">
        <f>IFERROR(VLOOKUP(ROWS($O$5:O472),$K$5:$L$7000,2,FALSE),"")</f>
        <v/>
      </c>
    </row>
    <row r="473" spans="2:15" ht="15" customHeight="1" x14ac:dyDescent="0.25">
      <c r="B473" s="178" t="s">
        <v>12197</v>
      </c>
      <c r="C473" s="178" t="s">
        <v>88</v>
      </c>
      <c r="D473" s="178" t="s">
        <v>3980</v>
      </c>
      <c r="E473" s="178" t="s">
        <v>6993</v>
      </c>
      <c r="F473" s="178" t="s">
        <v>17</v>
      </c>
      <c r="G473" s="1">
        <f>IF(ISNUMBER(Pay_Item_Search_Text),IF(ISNUMBER(IF(FIND(Pay_Item_Search_Text,B473)=1,1, "FALSE")),MAX(G$4:$G472)+1,IF(ISNUMBER(Pay_Item_Search_Text),0,IF(ISNUMBER(SEARCH(Pay_Item_Search_Text,H473)),MAX(G$4:$G472)+1,0))),IF(ISNUMBER(Pay_Item_Search_Text),0,IF(ISNUMBER(SEARCH(Pay_Item_Search_Text,H473)),MAX(G$4:$G472)+1,0)))</f>
        <v>469</v>
      </c>
      <c r="H473" s="1" t="str">
        <f>IF(Table_PayItems[[#This Row],[Description]]="_","_ Unique Item - "&amp;Table_PayItems[[#This Row],[Item]]&amp;" - $"&amp;Table_PayItems[[#This Row],[Unit]],Table_PayItems[[#This Row],[Description]]&amp;" - $"&amp;Table_PayItems[[#This Row],[Unit]])</f>
        <v>Amelanchier canadensis, clump form, 4 foot - $Ea</v>
      </c>
      <c r="I473" s="29" t="str">
        <f>IFERROR(VLOOKUP(ROWS($M$5:M473),Table_PayItems[[Search Key]:[Concentrated Name]],2,FALSE),"")</f>
        <v>Amelanchier canadensis, clump form, 4 foot - $Ea</v>
      </c>
      <c r="J473" s="1"/>
      <c r="K473" s="1"/>
      <c r="L473" s="22">
        <f>IF(ISNUMBER(SEARCH(Pay_Item_Search_Text_2,M473)),MAX($L$4:L472)+1,0)</f>
        <v>0</v>
      </c>
      <c r="M473" s="1" t="str">
        <f>IFERROR(VLOOKUP(ROWS($M$5:M473),Table_PayItems[[Search Key]:[Concentrated Name]],2,FALSE),"")</f>
        <v>Amelanchier canadensis, clump form, 4 foot - $Ea</v>
      </c>
      <c r="N473" s="1" t="str">
        <f>IFERROR(VLOOKUP(ROWS($M$5:N473),$L$5:$M$7000,2,FALSE),"")</f>
        <v>Culv, Cl D, 108 inch - $Ft</v>
      </c>
      <c r="O473" s="1" t="str">
        <f>IFERROR(VLOOKUP(ROWS($O$5:O473),$K$5:$L$7000,2,FALSE),"")</f>
        <v/>
      </c>
    </row>
    <row r="474" spans="2:15" ht="15" customHeight="1" x14ac:dyDescent="0.25">
      <c r="B474" s="178" t="s">
        <v>12198</v>
      </c>
      <c r="C474" s="178" t="s">
        <v>88</v>
      </c>
      <c r="D474" s="178" t="s">
        <v>3981</v>
      </c>
      <c r="E474" s="178" t="s">
        <v>6993</v>
      </c>
      <c r="F474" s="178" t="s">
        <v>17</v>
      </c>
      <c r="G474" s="1">
        <f>IF(ISNUMBER(Pay_Item_Search_Text),IF(ISNUMBER(IF(FIND(Pay_Item_Search_Text,B474)=1,1, "FALSE")),MAX(G$4:$G473)+1,IF(ISNUMBER(Pay_Item_Search_Text),0,IF(ISNUMBER(SEARCH(Pay_Item_Search_Text,H474)),MAX(G$4:$G473)+1,0))),IF(ISNUMBER(Pay_Item_Search_Text),0,IF(ISNUMBER(SEARCH(Pay_Item_Search_Text,H474)),MAX(G$4:$G473)+1,0)))</f>
        <v>470</v>
      </c>
      <c r="H474" s="1" t="str">
        <f>IF(Table_PayItems[[#This Row],[Description]]="_","_ Unique Item - "&amp;Table_PayItems[[#This Row],[Item]]&amp;" - $"&amp;Table_PayItems[[#This Row],[Unit]],Table_PayItems[[#This Row],[Description]]&amp;" - $"&amp;Table_PayItems[[#This Row],[Unit]])</f>
        <v>Amelanchier canadensis, clump form, 5 foot - $Ea</v>
      </c>
      <c r="I474" s="29" t="str">
        <f>IFERROR(VLOOKUP(ROWS($M$5:M474),Table_PayItems[[Search Key]:[Concentrated Name]],2,FALSE),"")</f>
        <v>Amelanchier canadensis, clump form, 5 foot - $Ea</v>
      </c>
      <c r="J474" s="1"/>
      <c r="K474" s="1"/>
      <c r="L474" s="22">
        <f>IF(ISNUMBER(SEARCH(Pay_Item_Search_Text_2,M474)),MAX($L$4:L473)+1,0)</f>
        <v>0</v>
      </c>
      <c r="M474" s="1" t="str">
        <f>IFERROR(VLOOKUP(ROWS($M$5:M474),Table_PayItems[[Search Key]:[Concentrated Name]],2,FALSE),"")</f>
        <v>Amelanchier canadensis, clump form, 5 foot - $Ea</v>
      </c>
      <c r="N474" s="1" t="str">
        <f>IFERROR(VLOOKUP(ROWS($M$5:N474),$L$5:$M$7000,2,FALSE),"")</f>
        <v>Culv, Cl D, 120 inch - $Ft</v>
      </c>
      <c r="O474" s="1" t="str">
        <f>IFERROR(VLOOKUP(ROWS($O$5:O474),$K$5:$L$7000,2,FALSE),"")</f>
        <v/>
      </c>
    </row>
    <row r="475" spans="2:15" ht="15" customHeight="1" x14ac:dyDescent="0.25">
      <c r="B475" s="178" t="s">
        <v>12199</v>
      </c>
      <c r="C475" s="178" t="s">
        <v>88</v>
      </c>
      <c r="D475" s="178" t="s">
        <v>3982</v>
      </c>
      <c r="E475" s="178" t="s">
        <v>6993</v>
      </c>
      <c r="F475" s="178" t="s">
        <v>17</v>
      </c>
      <c r="G475" s="1">
        <f>IF(ISNUMBER(Pay_Item_Search_Text),IF(ISNUMBER(IF(FIND(Pay_Item_Search_Text,B475)=1,1, "FALSE")),MAX(G$4:$G474)+1,IF(ISNUMBER(Pay_Item_Search_Text),0,IF(ISNUMBER(SEARCH(Pay_Item_Search_Text,H475)),MAX(G$4:$G474)+1,0))),IF(ISNUMBER(Pay_Item_Search_Text),0,IF(ISNUMBER(SEARCH(Pay_Item_Search_Text,H475)),MAX(G$4:$G474)+1,0)))</f>
        <v>471</v>
      </c>
      <c r="H475" s="1" t="str">
        <f>IF(Table_PayItems[[#This Row],[Description]]="_","_ Unique Item - "&amp;Table_PayItems[[#This Row],[Item]]&amp;" - $"&amp;Table_PayItems[[#This Row],[Unit]],Table_PayItems[[#This Row],[Description]]&amp;" - $"&amp;Table_PayItems[[#This Row],[Unit]])</f>
        <v>Amelanchier canadensis, clump form, 6 foot - $Ea</v>
      </c>
      <c r="I475" s="29" t="str">
        <f>IFERROR(VLOOKUP(ROWS($M$5:M475),Table_PayItems[[Search Key]:[Concentrated Name]],2,FALSE),"")</f>
        <v>Amelanchier canadensis, clump form, 6 foot - $Ea</v>
      </c>
      <c r="J475" s="1"/>
      <c r="K475" s="1"/>
      <c r="L475" s="22">
        <f>IF(ISNUMBER(SEARCH(Pay_Item_Search_Text_2,M475)),MAX($L$4:L474)+1,0)</f>
        <v>0</v>
      </c>
      <c r="M475" s="1" t="str">
        <f>IFERROR(VLOOKUP(ROWS($M$5:M475),Table_PayItems[[Search Key]:[Concentrated Name]],2,FALSE),"")</f>
        <v>Amelanchier canadensis, clump form, 6 foot - $Ea</v>
      </c>
      <c r="N475" s="1" t="str">
        <f>IFERROR(VLOOKUP(ROWS($M$5:N475),$L$5:$M$7000,2,FALSE),"")</f>
        <v>Culv, Cl D, 30 inch - $Ft</v>
      </c>
      <c r="O475" s="1" t="str">
        <f>IFERROR(VLOOKUP(ROWS($O$5:O475),$K$5:$L$7000,2,FALSE),"")</f>
        <v/>
      </c>
    </row>
    <row r="476" spans="2:15" ht="15" customHeight="1" x14ac:dyDescent="0.25">
      <c r="B476" s="178" t="s">
        <v>12200</v>
      </c>
      <c r="C476" s="178" t="s">
        <v>88</v>
      </c>
      <c r="D476" s="178" t="s">
        <v>3983</v>
      </c>
      <c r="E476" s="178" t="s">
        <v>6993</v>
      </c>
      <c r="F476" s="178" t="s">
        <v>17</v>
      </c>
      <c r="G476" s="27">
        <f>IF(ISNUMBER(Pay_Item_Search_Text),IF(ISNUMBER(IF(FIND(Pay_Item_Search_Text,B476)=1,1, "FALSE")),MAX(G$4:$G475)+1,IF(ISNUMBER(Pay_Item_Search_Text),0,IF(ISNUMBER(SEARCH(Pay_Item_Search_Text,H476)),MAX(G$4:$G475)+1,0))),IF(ISNUMBER(Pay_Item_Search_Text),0,IF(ISNUMBER(SEARCH(Pay_Item_Search_Text,H476)),MAX(G$4:$G475)+1,0)))</f>
        <v>472</v>
      </c>
      <c r="H476" s="24" t="str">
        <f>IF(Table_PayItems[[#This Row],[Description]]="_","_ Unique Item - "&amp;Table_PayItems[[#This Row],[Item]]&amp;" - $"&amp;Table_PayItems[[#This Row],[Unit]],Table_PayItems[[#This Row],[Description]]&amp;" - $"&amp;Table_PayItems[[#This Row],[Unit]])</f>
        <v>Amelanchier canadensis, clump form, 8 foot - $Ea</v>
      </c>
      <c r="I476" s="30" t="str">
        <f>IFERROR(VLOOKUP(ROWS($M$5:M476),Table_PayItems[[Search Key]:[Concentrated Name]],2,FALSE),"")</f>
        <v>Amelanchier canadensis, clump form, 8 foot - $Ea</v>
      </c>
      <c r="J476" s="1"/>
      <c r="K476" s="1"/>
      <c r="L476" s="22">
        <f>IF(ISNUMBER(SEARCH(Pay_Item_Search_Text_2,M476)),MAX($L$4:L475)+1,0)</f>
        <v>0</v>
      </c>
      <c r="M476" s="1" t="str">
        <f>IFERROR(VLOOKUP(ROWS($M$5:M476),Table_PayItems[[Search Key]:[Concentrated Name]],2,FALSE),"")</f>
        <v>Amelanchier canadensis, clump form, 8 foot - $Ea</v>
      </c>
      <c r="N476" s="1" t="str">
        <f>IFERROR(VLOOKUP(ROWS($M$5:N476),$L$5:$M$7000,2,FALSE),"")</f>
        <v>Culv, Cl D, 60 inch - $Ft</v>
      </c>
      <c r="O476" s="1" t="str">
        <f>IFERROR(VLOOKUP(ROWS($O$5:O476),$K$5:$L$7000,2,FALSE),"")</f>
        <v/>
      </c>
    </row>
    <row r="477" spans="2:15" ht="15" customHeight="1" x14ac:dyDescent="0.25">
      <c r="B477" s="178" t="s">
        <v>12201</v>
      </c>
      <c r="C477" s="178" t="s">
        <v>88</v>
      </c>
      <c r="D477" s="178" t="s">
        <v>3984</v>
      </c>
      <c r="E477" s="178" t="s">
        <v>6993</v>
      </c>
      <c r="F477" s="178" t="s">
        <v>17</v>
      </c>
      <c r="G477" s="1">
        <f>IF(ISNUMBER(Pay_Item_Search_Text),IF(ISNUMBER(IF(FIND(Pay_Item_Search_Text,B477)=1,1, "FALSE")),MAX(G$4:$G476)+1,IF(ISNUMBER(Pay_Item_Search_Text),0,IF(ISNUMBER(SEARCH(Pay_Item_Search_Text,H477)),MAX(G$4:$G476)+1,0))),IF(ISNUMBER(Pay_Item_Search_Text),0,IF(ISNUMBER(SEARCH(Pay_Item_Search_Text,H477)),MAX(G$4:$G476)+1,0)))</f>
        <v>473</v>
      </c>
      <c r="H477" s="1" t="str">
        <f>IF(Table_PayItems[[#This Row],[Description]]="_","_ Unique Item - "&amp;Table_PayItems[[#This Row],[Item]]&amp;" - $"&amp;Table_PayItems[[#This Row],[Unit]],Table_PayItems[[#This Row],[Description]]&amp;" - $"&amp;Table_PayItems[[#This Row],[Unit]])</f>
        <v>Amelanchier canadensis, tree form, 1 1/2 inch - $Ea</v>
      </c>
      <c r="I477" s="29" t="str">
        <f>IFERROR(VLOOKUP(ROWS($M$5:M477),Table_PayItems[[Search Key]:[Concentrated Name]],2,FALSE),"")</f>
        <v>Amelanchier canadensis, tree form, 1 1/2 inch - $Ea</v>
      </c>
      <c r="J477" s="1"/>
      <c r="K477" s="1"/>
      <c r="L477" s="22">
        <f>IF(ISNUMBER(SEARCH(Pay_Item_Search_Text_2,M477)),MAX($L$4:L476)+1,0)</f>
        <v>0</v>
      </c>
      <c r="M477" s="1" t="str">
        <f>IFERROR(VLOOKUP(ROWS($M$5:M477),Table_PayItems[[Search Key]:[Concentrated Name]],2,FALSE),"")</f>
        <v>Amelanchier canadensis, tree form, 1 1/2 inch - $Ea</v>
      </c>
      <c r="N477" s="1" t="str">
        <f>IFERROR(VLOOKUP(ROWS($M$5:N477),$L$5:$M$7000,2,FALSE),"")</f>
        <v>Culv, Cl D, 90 inch - $Ft</v>
      </c>
      <c r="O477" s="1" t="str">
        <f>IFERROR(VLOOKUP(ROWS($O$5:O477),$K$5:$L$7000,2,FALSE),"")</f>
        <v/>
      </c>
    </row>
    <row r="478" spans="2:15" ht="15" customHeight="1" x14ac:dyDescent="0.25">
      <c r="B478" s="178" t="s">
        <v>12202</v>
      </c>
      <c r="C478" s="178" t="s">
        <v>88</v>
      </c>
      <c r="D478" s="178" t="s">
        <v>3985</v>
      </c>
      <c r="E478" s="178" t="s">
        <v>6993</v>
      </c>
      <c r="F478" s="178" t="s">
        <v>17</v>
      </c>
      <c r="G478" s="1">
        <f>IF(ISNUMBER(Pay_Item_Search_Text),IF(ISNUMBER(IF(FIND(Pay_Item_Search_Text,B478)=1,1, "FALSE")),MAX(G$4:$G477)+1,IF(ISNUMBER(Pay_Item_Search_Text),0,IF(ISNUMBER(SEARCH(Pay_Item_Search_Text,H478)),MAX(G$4:$G477)+1,0))),IF(ISNUMBER(Pay_Item_Search_Text),0,IF(ISNUMBER(SEARCH(Pay_Item_Search_Text,H478)),MAX(G$4:$G477)+1,0)))</f>
        <v>474</v>
      </c>
      <c r="H478" s="1" t="str">
        <f>IF(Table_PayItems[[#This Row],[Description]]="_","_ Unique Item - "&amp;Table_PayItems[[#This Row],[Item]]&amp;" - $"&amp;Table_PayItems[[#This Row],[Unit]],Table_PayItems[[#This Row],[Description]]&amp;" - $"&amp;Table_PayItems[[#This Row],[Unit]])</f>
        <v>Amelanchier canadensis, tree form, 1 3/4 inch - $Ea</v>
      </c>
      <c r="I478" s="29" t="str">
        <f>IFERROR(VLOOKUP(ROWS($M$5:M478),Table_PayItems[[Search Key]:[Concentrated Name]],2,FALSE),"")</f>
        <v>Amelanchier canadensis, tree form, 1 3/4 inch - $Ea</v>
      </c>
      <c r="J478" s="1"/>
      <c r="K478" s="1"/>
      <c r="L478" s="22">
        <f>IF(ISNUMBER(SEARCH(Pay_Item_Search_Text_2,M478)),MAX($L$4:L477)+1,0)</f>
        <v>0</v>
      </c>
      <c r="M478" s="1" t="str">
        <f>IFERROR(VLOOKUP(ROWS($M$5:M478),Table_PayItems[[Search Key]:[Concentrated Name]],2,FALSE),"")</f>
        <v>Amelanchier canadensis, tree form, 1 3/4 inch - $Ea</v>
      </c>
      <c r="N478" s="1" t="str">
        <f>IFERROR(VLOOKUP(ROWS($M$5:N478),$L$5:$M$7000,2,FALSE),"")</f>
        <v>Culv, Cl D, Conc, 102 inch - $Ft</v>
      </c>
      <c r="O478" s="1" t="str">
        <f>IFERROR(VLOOKUP(ROWS($O$5:O478),$K$5:$L$7000,2,FALSE),"")</f>
        <v/>
      </c>
    </row>
    <row r="479" spans="2:15" ht="15" customHeight="1" x14ac:dyDescent="0.25">
      <c r="B479" s="178" t="s">
        <v>12203</v>
      </c>
      <c r="C479" s="178" t="s">
        <v>88</v>
      </c>
      <c r="D479" s="178" t="s">
        <v>3986</v>
      </c>
      <c r="E479" s="178" t="s">
        <v>6993</v>
      </c>
      <c r="F479" s="178" t="s">
        <v>17</v>
      </c>
      <c r="G479" s="1">
        <f>IF(ISNUMBER(Pay_Item_Search_Text),IF(ISNUMBER(IF(FIND(Pay_Item_Search_Text,B479)=1,1, "FALSE")),MAX(G$4:$G478)+1,IF(ISNUMBER(Pay_Item_Search_Text),0,IF(ISNUMBER(SEARCH(Pay_Item_Search_Text,H479)),MAX(G$4:$G478)+1,0))),IF(ISNUMBER(Pay_Item_Search_Text),0,IF(ISNUMBER(SEARCH(Pay_Item_Search_Text,H479)),MAX(G$4:$G478)+1,0)))</f>
        <v>475</v>
      </c>
      <c r="H479" s="1" t="str">
        <f>IF(Table_PayItems[[#This Row],[Description]]="_","_ Unique Item - "&amp;Table_PayItems[[#This Row],[Item]]&amp;" - $"&amp;Table_PayItems[[#This Row],[Unit]],Table_PayItems[[#This Row],[Description]]&amp;" - $"&amp;Table_PayItems[[#This Row],[Unit]])</f>
        <v>Amelanchier canadensis, tree form, 2 inch - $Ea</v>
      </c>
      <c r="I479" s="29" t="str">
        <f>IFERROR(VLOOKUP(ROWS($M$5:M479),Table_PayItems[[Search Key]:[Concentrated Name]],2,FALSE),"")</f>
        <v>Amelanchier canadensis, tree form, 2 inch - $Ea</v>
      </c>
      <c r="J479" s="1"/>
      <c r="K479" s="1"/>
      <c r="L479" s="22">
        <f>IF(ISNUMBER(SEARCH(Pay_Item_Search_Text_2,M479)),MAX($L$4:L478)+1,0)</f>
        <v>0</v>
      </c>
      <c r="M479" s="1" t="str">
        <f>IFERROR(VLOOKUP(ROWS($M$5:M479),Table_PayItems[[Search Key]:[Concentrated Name]],2,FALSE),"")</f>
        <v>Amelanchier canadensis, tree form, 2 inch - $Ea</v>
      </c>
      <c r="N479" s="1" t="str">
        <f>IFERROR(VLOOKUP(ROWS($M$5:N479),$L$5:$M$7000,2,FALSE),"")</f>
        <v>Culv, Cl D, Conc, 108 inch - $Ft</v>
      </c>
      <c r="O479" s="1" t="str">
        <f>IFERROR(VLOOKUP(ROWS($O$5:O479),$K$5:$L$7000,2,FALSE),"")</f>
        <v/>
      </c>
    </row>
    <row r="480" spans="2:15" ht="15" customHeight="1" x14ac:dyDescent="0.25">
      <c r="B480" s="178" t="s">
        <v>12204</v>
      </c>
      <c r="C480" s="178" t="s">
        <v>88</v>
      </c>
      <c r="D480" s="178" t="s">
        <v>7051</v>
      </c>
      <c r="E480" s="178" t="s">
        <v>6993</v>
      </c>
      <c r="F480" s="178" t="s">
        <v>17</v>
      </c>
      <c r="G480" s="1">
        <f>IF(ISNUMBER(Pay_Item_Search_Text),IF(ISNUMBER(IF(FIND(Pay_Item_Search_Text,B480)=1,1, "FALSE")),MAX(G$4:$G479)+1,IF(ISNUMBER(Pay_Item_Search_Text),0,IF(ISNUMBER(SEARCH(Pay_Item_Search_Text,H480)),MAX(G$4:$G479)+1,0))),IF(ISNUMBER(Pay_Item_Search_Text),0,IF(ISNUMBER(SEARCH(Pay_Item_Search_Text,H480)),MAX(G$4:$G479)+1,0)))</f>
        <v>476</v>
      </c>
      <c r="H480" s="1" t="str">
        <f>IF(Table_PayItems[[#This Row],[Description]]="_","_ Unique Item - "&amp;Table_PayItems[[#This Row],[Item]]&amp;" - $"&amp;Table_PayItems[[#This Row],[Unit]],Table_PayItems[[#This Row],[Description]]&amp;" - $"&amp;Table_PayItems[[#This Row],[Unit]])</f>
        <v>Amelanchier x grandifolia Autumn Brillianc, #15 cont. - $Ea</v>
      </c>
      <c r="I480" s="29" t="str">
        <f>IFERROR(VLOOKUP(ROWS($M$5:M480),Table_PayItems[[Search Key]:[Concentrated Name]],2,FALSE),"")</f>
        <v>Amelanchier x grandifolia Autumn Brillianc, #15 cont. - $Ea</v>
      </c>
      <c r="J480" s="1"/>
      <c r="K480" s="1"/>
      <c r="L480" s="22">
        <f>IF(ISNUMBER(SEARCH(Pay_Item_Search_Text_2,M480)),MAX($L$4:L479)+1,0)</f>
        <v>0</v>
      </c>
      <c r="M480" s="1" t="str">
        <f>IFERROR(VLOOKUP(ROWS($M$5:M480),Table_PayItems[[Search Key]:[Concentrated Name]],2,FALSE),"")</f>
        <v>Amelanchier x grandifolia Autumn Brillianc, #15 cont. - $Ea</v>
      </c>
      <c r="N480" s="1" t="str">
        <f>IFERROR(VLOOKUP(ROWS($M$5:N480),$L$5:$M$7000,2,FALSE),"")</f>
        <v>Culv, Cl D, Conc, 120 inch - $Ft</v>
      </c>
      <c r="O480" s="1" t="str">
        <f>IFERROR(VLOOKUP(ROWS($O$5:O480),$K$5:$L$7000,2,FALSE),"")</f>
        <v/>
      </c>
    </row>
    <row r="481" spans="2:15" ht="15" customHeight="1" x14ac:dyDescent="0.25">
      <c r="B481" s="178" t="s">
        <v>12205</v>
      </c>
      <c r="C481" s="178" t="s">
        <v>88</v>
      </c>
      <c r="D481" s="178" t="s">
        <v>7052</v>
      </c>
      <c r="E481" s="178" t="s">
        <v>6993</v>
      </c>
      <c r="F481" s="178" t="s">
        <v>17</v>
      </c>
      <c r="G481" s="1">
        <f>IF(ISNUMBER(Pay_Item_Search_Text),IF(ISNUMBER(IF(FIND(Pay_Item_Search_Text,B481)=1,1, "FALSE")),MAX(G$4:$G480)+1,IF(ISNUMBER(Pay_Item_Search_Text),0,IF(ISNUMBER(SEARCH(Pay_Item_Search_Text,H481)),MAX(G$4:$G480)+1,0))),IF(ISNUMBER(Pay_Item_Search_Text),0,IF(ISNUMBER(SEARCH(Pay_Item_Search_Text,H481)),MAX(G$4:$G480)+1,0)))</f>
        <v>477</v>
      </c>
      <c r="H481" s="1" t="str">
        <f>IF(Table_PayItems[[#This Row],[Description]]="_","_ Unique Item - "&amp;Table_PayItems[[#This Row],[Item]]&amp;" - $"&amp;Table_PayItems[[#This Row],[Unit]],Table_PayItems[[#This Row],[Description]]&amp;" - $"&amp;Table_PayItems[[#This Row],[Unit]])</f>
        <v>Amelanchier x grandifolia Autumn Brilliance, #7 cont. - $Ea</v>
      </c>
      <c r="I481" s="29" t="str">
        <f>IFERROR(VLOOKUP(ROWS($M$5:M481),Table_PayItems[[Search Key]:[Concentrated Name]],2,FALSE),"")</f>
        <v>Amelanchier x grandifolia Autumn Brilliance, #7 cont. - $Ea</v>
      </c>
      <c r="J481" s="1"/>
      <c r="K481" s="1"/>
      <c r="L481" s="22">
        <f>IF(ISNUMBER(SEARCH(Pay_Item_Search_Text_2,M481)),MAX($L$4:L480)+1,0)</f>
        <v>0</v>
      </c>
      <c r="M481" s="1" t="str">
        <f>IFERROR(VLOOKUP(ROWS($M$5:M481),Table_PayItems[[Search Key]:[Concentrated Name]],2,FALSE),"")</f>
        <v>Amelanchier x grandifolia Autumn Brilliance, #7 cont. - $Ea</v>
      </c>
      <c r="N481" s="1" t="str">
        <f>IFERROR(VLOOKUP(ROWS($M$5:N481),$L$5:$M$7000,2,FALSE),"")</f>
        <v>Culv, Cl D, Conc, 30 inch - $Ft</v>
      </c>
      <c r="O481" s="1" t="str">
        <f>IFERROR(VLOOKUP(ROWS($O$5:O481),$K$5:$L$7000,2,FALSE),"")</f>
        <v/>
      </c>
    </row>
    <row r="482" spans="2:15" ht="15" customHeight="1" x14ac:dyDescent="0.25">
      <c r="B482" s="178" t="s">
        <v>12206</v>
      </c>
      <c r="C482" s="178" t="s">
        <v>88</v>
      </c>
      <c r="D482" s="178" t="s">
        <v>7053</v>
      </c>
      <c r="E482" s="178" t="s">
        <v>6993</v>
      </c>
      <c r="F482" s="178" t="s">
        <v>17</v>
      </c>
      <c r="G482" s="1">
        <f>IF(ISNUMBER(Pay_Item_Search_Text),IF(ISNUMBER(IF(FIND(Pay_Item_Search_Text,B482)=1,1, "FALSE")),MAX(G$4:$G481)+1,IF(ISNUMBER(Pay_Item_Search_Text),0,IF(ISNUMBER(SEARCH(Pay_Item_Search_Text,H482)),MAX(G$4:$G481)+1,0))),IF(ISNUMBER(Pay_Item_Search_Text),0,IF(ISNUMBER(SEARCH(Pay_Item_Search_Text,H482)),MAX(G$4:$G481)+1,0)))</f>
        <v>478</v>
      </c>
      <c r="H482" s="1" t="str">
        <f>IF(Table_PayItems[[#This Row],[Description]]="_","_ Unique Item - "&amp;Table_PayItems[[#This Row],[Item]]&amp;" - $"&amp;Table_PayItems[[#This Row],[Unit]],Table_PayItems[[#This Row],[Description]]&amp;" - $"&amp;Table_PayItems[[#This Row],[Unit]])</f>
        <v>Amelanchier x grandifolia Robin Hill, 1 1/2 inch - $Ea</v>
      </c>
      <c r="I482" s="29" t="str">
        <f>IFERROR(VLOOKUP(ROWS($M$5:M482),Table_PayItems[[Search Key]:[Concentrated Name]],2,FALSE),"")</f>
        <v>Amelanchier x grandifolia Robin Hill, 1 1/2 inch - $Ea</v>
      </c>
      <c r="J482" s="1"/>
      <c r="K482" s="1"/>
      <c r="L482" s="22">
        <f>IF(ISNUMBER(SEARCH(Pay_Item_Search_Text_2,M482)),MAX($L$4:L481)+1,0)</f>
        <v>0</v>
      </c>
      <c r="M482" s="1" t="str">
        <f>IFERROR(VLOOKUP(ROWS($M$5:M482),Table_PayItems[[Search Key]:[Concentrated Name]],2,FALSE),"")</f>
        <v>Amelanchier x grandifolia Robin Hill, 1 1/2 inch - $Ea</v>
      </c>
      <c r="N482" s="1" t="str">
        <f>IFERROR(VLOOKUP(ROWS($M$5:N482),$L$5:$M$7000,2,FALSE),"")</f>
        <v>Culv, Cl D, Conc, 60 inch - $Ft</v>
      </c>
      <c r="O482" s="1" t="str">
        <f>IFERROR(VLOOKUP(ROWS($O$5:O482),$K$5:$L$7000,2,FALSE),"")</f>
        <v/>
      </c>
    </row>
    <row r="483" spans="2:15" ht="15" customHeight="1" x14ac:dyDescent="0.25">
      <c r="B483" s="178" t="s">
        <v>12207</v>
      </c>
      <c r="C483" s="178" t="s">
        <v>88</v>
      </c>
      <c r="D483" s="178" t="s">
        <v>7054</v>
      </c>
      <c r="E483" s="178" t="s">
        <v>6993</v>
      </c>
      <c r="F483" s="178" t="s">
        <v>17</v>
      </c>
      <c r="G483" s="1">
        <f>IF(ISNUMBER(Pay_Item_Search_Text),IF(ISNUMBER(IF(FIND(Pay_Item_Search_Text,B483)=1,1, "FALSE")),MAX(G$4:$G482)+1,IF(ISNUMBER(Pay_Item_Search_Text),0,IF(ISNUMBER(SEARCH(Pay_Item_Search_Text,H483)),MAX(G$4:$G482)+1,0))),IF(ISNUMBER(Pay_Item_Search_Text),0,IF(ISNUMBER(SEARCH(Pay_Item_Search_Text,H483)),MAX(G$4:$G482)+1,0)))</f>
        <v>479</v>
      </c>
      <c r="H483" s="1" t="str">
        <f>IF(Table_PayItems[[#This Row],[Description]]="_","_ Unique Item - "&amp;Table_PayItems[[#This Row],[Item]]&amp;" - $"&amp;Table_PayItems[[#This Row],[Unit]],Table_PayItems[[#This Row],[Description]]&amp;" - $"&amp;Table_PayItems[[#This Row],[Unit]])</f>
        <v>Amelanchier x grandifolia Robin Hill, 1 3/4 inch - $Ea</v>
      </c>
      <c r="I483" s="29" t="str">
        <f>IFERROR(VLOOKUP(ROWS($M$5:M483),Table_PayItems[[Search Key]:[Concentrated Name]],2,FALSE),"")</f>
        <v>Amelanchier x grandifolia Robin Hill, 1 3/4 inch - $Ea</v>
      </c>
      <c r="J483" s="1"/>
      <c r="K483" s="1"/>
      <c r="L483" s="22">
        <f>IF(ISNUMBER(SEARCH(Pay_Item_Search_Text_2,M483)),MAX($L$4:L482)+1,0)</f>
        <v>0</v>
      </c>
      <c r="M483" s="1" t="str">
        <f>IFERROR(VLOOKUP(ROWS($M$5:M483),Table_PayItems[[Search Key]:[Concentrated Name]],2,FALSE),"")</f>
        <v>Amelanchier x grandifolia Robin Hill, 1 3/4 inch - $Ea</v>
      </c>
      <c r="N483" s="1" t="str">
        <f>IFERROR(VLOOKUP(ROWS($M$5:N483),$L$5:$M$7000,2,FALSE),"")</f>
        <v>Culv, Cl D, Conc, 90 inch - $Ft</v>
      </c>
      <c r="O483" s="1" t="str">
        <f>IFERROR(VLOOKUP(ROWS($O$5:O483),$K$5:$L$7000,2,FALSE),"")</f>
        <v/>
      </c>
    </row>
    <row r="484" spans="2:15" ht="15" customHeight="1" x14ac:dyDescent="0.25">
      <c r="B484" s="178" t="s">
        <v>12208</v>
      </c>
      <c r="C484" s="178" t="s">
        <v>88</v>
      </c>
      <c r="D484" s="178" t="s">
        <v>7055</v>
      </c>
      <c r="E484" s="178" t="s">
        <v>6993</v>
      </c>
      <c r="F484" s="178" t="s">
        <v>17</v>
      </c>
      <c r="G484" s="1">
        <f>IF(ISNUMBER(Pay_Item_Search_Text),IF(ISNUMBER(IF(FIND(Pay_Item_Search_Text,B484)=1,1, "FALSE")),MAX(G$4:$G483)+1,IF(ISNUMBER(Pay_Item_Search_Text),0,IF(ISNUMBER(SEARCH(Pay_Item_Search_Text,H484)),MAX(G$4:$G483)+1,0))),IF(ISNUMBER(Pay_Item_Search_Text),0,IF(ISNUMBER(SEARCH(Pay_Item_Search_Text,H484)),MAX(G$4:$G483)+1,0)))</f>
        <v>480</v>
      </c>
      <c r="H484" s="1" t="str">
        <f>IF(Table_PayItems[[#This Row],[Description]]="_","_ Unique Item - "&amp;Table_PayItems[[#This Row],[Item]]&amp;" - $"&amp;Table_PayItems[[#This Row],[Unit]],Table_PayItems[[#This Row],[Description]]&amp;" - $"&amp;Table_PayItems[[#This Row],[Unit]])</f>
        <v>Amelanchier x grandifolia Robin Hill, 2 inch - $Ea</v>
      </c>
      <c r="I484" s="29" t="str">
        <f>IFERROR(VLOOKUP(ROWS($M$5:M484),Table_PayItems[[Search Key]:[Concentrated Name]],2,FALSE),"")</f>
        <v>Amelanchier x grandifolia Robin Hill, 2 inch - $Ea</v>
      </c>
      <c r="J484" s="1"/>
      <c r="K484" s="1"/>
      <c r="L484" s="22">
        <f>IF(ISNUMBER(SEARCH(Pay_Item_Search_Text_2,M484)),MAX($L$4:L483)+1,0)</f>
        <v>0</v>
      </c>
      <c r="M484" s="1" t="str">
        <f>IFERROR(VLOOKUP(ROWS($M$5:M484),Table_PayItems[[Search Key]:[Concentrated Name]],2,FALSE),"")</f>
        <v>Amelanchier x grandifolia Robin Hill, 2 inch - $Ea</v>
      </c>
      <c r="N484" s="1" t="str">
        <f>IFERROR(VLOOKUP(ROWS($M$5:N484),$L$5:$M$7000,2,FALSE),"")</f>
        <v>Culv, Cl D, CSP, 102 inch - $Ft</v>
      </c>
      <c r="O484" s="1" t="str">
        <f>IFERROR(VLOOKUP(ROWS($O$5:O484),$K$5:$L$7000,2,FALSE),"")</f>
        <v/>
      </c>
    </row>
    <row r="485" spans="2:15" ht="15" customHeight="1" x14ac:dyDescent="0.25">
      <c r="B485" s="178" t="s">
        <v>12209</v>
      </c>
      <c r="C485" s="178" t="s">
        <v>88</v>
      </c>
      <c r="D485" s="178" t="s">
        <v>7056</v>
      </c>
      <c r="E485" s="178" t="s">
        <v>6993</v>
      </c>
      <c r="F485" s="178" t="s">
        <v>17</v>
      </c>
      <c r="G485" s="1">
        <f>IF(ISNUMBER(Pay_Item_Search_Text),IF(ISNUMBER(IF(FIND(Pay_Item_Search_Text,B485)=1,1, "FALSE")),MAX(G$4:$G484)+1,IF(ISNUMBER(Pay_Item_Search_Text),0,IF(ISNUMBER(SEARCH(Pay_Item_Search_Text,H485)),MAX(G$4:$G484)+1,0))),IF(ISNUMBER(Pay_Item_Search_Text),0,IF(ISNUMBER(SEARCH(Pay_Item_Search_Text,H485)),MAX(G$4:$G484)+1,0)))</f>
        <v>481</v>
      </c>
      <c r="H485" s="1" t="str">
        <f>IF(Table_PayItems[[#This Row],[Description]]="_","_ Unique Item - "&amp;Table_PayItems[[#This Row],[Item]]&amp;" - $"&amp;Table_PayItems[[#This Row],[Unit]],Table_PayItems[[#This Row],[Description]]&amp;" - $"&amp;Table_PayItems[[#This Row],[Unit]])</f>
        <v>Amelanchier x grandifolia Robin Hill, clump form, 5 foot - $Ea</v>
      </c>
      <c r="I485" s="29" t="str">
        <f>IFERROR(VLOOKUP(ROWS($M$5:M485),Table_PayItems[[Search Key]:[Concentrated Name]],2,FALSE),"")</f>
        <v>Amelanchier x grandifolia Robin Hill, clump form, 5 foot - $Ea</v>
      </c>
      <c r="J485" s="1"/>
      <c r="K485" s="1"/>
      <c r="L485" s="22">
        <f>IF(ISNUMBER(SEARCH(Pay_Item_Search_Text_2,M485)),MAX($L$4:L484)+1,0)</f>
        <v>0</v>
      </c>
      <c r="M485" s="1" t="str">
        <f>IFERROR(VLOOKUP(ROWS($M$5:M485),Table_PayItems[[Search Key]:[Concentrated Name]],2,FALSE),"")</f>
        <v>Amelanchier x grandifolia Robin Hill, clump form, 5 foot - $Ea</v>
      </c>
      <c r="N485" s="1" t="str">
        <f>IFERROR(VLOOKUP(ROWS($M$5:N485),$L$5:$M$7000,2,FALSE),"")</f>
        <v>Culv, Cl D, CSP, 108 inch - $Ft</v>
      </c>
      <c r="O485" s="1" t="str">
        <f>IFERROR(VLOOKUP(ROWS($O$5:O485),$K$5:$L$7000,2,FALSE),"")</f>
        <v/>
      </c>
    </row>
    <row r="486" spans="2:15" ht="15" customHeight="1" x14ac:dyDescent="0.25">
      <c r="B486" s="178" t="s">
        <v>13998</v>
      </c>
      <c r="C486" s="178" t="s">
        <v>88</v>
      </c>
      <c r="D486" s="178" t="s">
        <v>4911</v>
      </c>
      <c r="E486" s="178" t="s">
        <v>17</v>
      </c>
      <c r="F486" s="178" t="s">
        <v>17</v>
      </c>
      <c r="G486" s="1">
        <f>IF(ISNUMBER(Pay_Item_Search_Text),IF(ISNUMBER(IF(FIND(Pay_Item_Search_Text,B486)=1,1, "FALSE")),MAX(G$4:$G485)+1,IF(ISNUMBER(Pay_Item_Search_Text),0,IF(ISNUMBER(SEARCH(Pay_Item_Search_Text,H486)),MAX(G$4:$G485)+1,0))),IF(ISNUMBER(Pay_Item_Search_Text),0,IF(ISNUMBER(SEARCH(Pay_Item_Search_Text,H486)),MAX(G$4:$G485)+1,0)))</f>
        <v>482</v>
      </c>
      <c r="H486" s="1" t="str">
        <f>IF(Table_PayItems[[#This Row],[Description]]="_","_ Unique Item - "&amp;Table_PayItems[[#This Row],[Item]]&amp;" - $"&amp;Table_PayItems[[#This Row],[Unit]],Table_PayItems[[#This Row],[Description]]&amp;" - $"&amp;Table_PayItems[[#This Row],[Unit]])</f>
        <v>Anchor Guy - $Ea</v>
      </c>
      <c r="I486" s="29" t="str">
        <f>IFERROR(VLOOKUP(ROWS($M$5:M486),Table_PayItems[[Search Key]:[Concentrated Name]],2,FALSE),"")</f>
        <v>Anchor Guy - $Ea</v>
      </c>
      <c r="J486" s="1"/>
      <c r="K486" s="1"/>
      <c r="L486" s="22">
        <f>IF(ISNUMBER(SEARCH(Pay_Item_Search_Text_2,M486)),MAX($L$4:L485)+1,0)</f>
        <v>0</v>
      </c>
      <c r="M486" s="1" t="str">
        <f>IFERROR(VLOOKUP(ROWS($M$5:M486),Table_PayItems[[Search Key]:[Concentrated Name]],2,FALSE),"")</f>
        <v>Anchor Guy - $Ea</v>
      </c>
      <c r="N486" s="1" t="str">
        <f>IFERROR(VLOOKUP(ROWS($M$5:N486),$L$5:$M$7000,2,FALSE),"")</f>
        <v>Culv, Cl D, CSP, 120 inch - $Ft</v>
      </c>
      <c r="O486" s="1" t="str">
        <f>IFERROR(VLOOKUP(ROWS($O$5:O486),$K$5:$L$7000,2,FALSE),"")</f>
        <v/>
      </c>
    </row>
    <row r="487" spans="2:15" ht="15" customHeight="1" x14ac:dyDescent="0.25">
      <c r="B487" s="178" t="s">
        <v>8166</v>
      </c>
      <c r="C487" s="178" t="s">
        <v>189</v>
      </c>
      <c r="D487" s="178" t="s">
        <v>226</v>
      </c>
      <c r="E487" s="178" t="s">
        <v>6895</v>
      </c>
      <c r="F487" s="178" t="s">
        <v>17</v>
      </c>
      <c r="G487" s="1">
        <f>IF(ISNUMBER(Pay_Item_Search_Text),IF(ISNUMBER(IF(FIND(Pay_Item_Search_Text,B487)=1,1, "FALSE")),MAX(G$4:$G486)+1,IF(ISNUMBER(Pay_Item_Search_Text),0,IF(ISNUMBER(SEARCH(Pay_Item_Search_Text,H487)),MAX(G$4:$G486)+1,0))),IF(ISNUMBER(Pay_Item_Search_Text),0,IF(ISNUMBER(SEARCH(Pay_Item_Search_Text,H487)),MAX(G$4:$G486)+1,0)))</f>
        <v>483</v>
      </c>
      <c r="H487" s="1" t="str">
        <f>IF(Table_PayItems[[#This Row],[Description]]="_","_ Unique Item - "&amp;Table_PayItems[[#This Row],[Item]]&amp;" - $"&amp;Table_PayItems[[#This Row],[Unit]],Table_PayItems[[#This Row],[Description]]&amp;" - $"&amp;Table_PayItems[[#This Row],[Unit]])</f>
        <v>Approach, Cl I - $Ton</v>
      </c>
      <c r="I487" s="29" t="str">
        <f>IFERROR(VLOOKUP(ROWS($M$5:M487),Table_PayItems[[Search Key]:[Concentrated Name]],2,FALSE),"")</f>
        <v>Approach, Cl I - $Ton</v>
      </c>
      <c r="J487" s="1"/>
      <c r="K487" s="1"/>
      <c r="L487" s="22">
        <f>IF(ISNUMBER(SEARCH(Pay_Item_Search_Text_2,M487)),MAX($L$4:L486)+1,0)</f>
        <v>0</v>
      </c>
      <c r="M487" s="1" t="str">
        <f>IFERROR(VLOOKUP(ROWS($M$5:M487),Table_PayItems[[Search Key]:[Concentrated Name]],2,FALSE),"")</f>
        <v>Approach, Cl I - $Ton</v>
      </c>
      <c r="N487" s="1" t="str">
        <f>IFERROR(VLOOKUP(ROWS($M$5:N487),$L$5:$M$7000,2,FALSE),"")</f>
        <v>Culv, Cl D, CSP, 30 inch - $Ft</v>
      </c>
      <c r="O487" s="1" t="str">
        <f>IFERROR(VLOOKUP(ROWS($O$5:O487),$K$5:$L$7000,2,FALSE),"")</f>
        <v/>
      </c>
    </row>
    <row r="488" spans="2:15" ht="15" customHeight="1" x14ac:dyDescent="0.25">
      <c r="B488" s="178" t="s">
        <v>8169</v>
      </c>
      <c r="C488" s="178" t="s">
        <v>123</v>
      </c>
      <c r="D488" s="178" t="s">
        <v>229</v>
      </c>
      <c r="E488" s="178" t="s">
        <v>6895</v>
      </c>
      <c r="F488" s="178" t="s">
        <v>17</v>
      </c>
      <c r="G488" s="1">
        <f>IF(ISNUMBER(Pay_Item_Search_Text),IF(ISNUMBER(IF(FIND(Pay_Item_Search_Text,B488)=1,1, "FALSE")),MAX(G$4:$G487)+1,IF(ISNUMBER(Pay_Item_Search_Text),0,IF(ISNUMBER(SEARCH(Pay_Item_Search_Text,H488)),MAX(G$4:$G487)+1,0))),IF(ISNUMBER(Pay_Item_Search_Text),0,IF(ISNUMBER(SEARCH(Pay_Item_Search_Text,H488)),MAX(G$4:$G487)+1,0)))</f>
        <v>484</v>
      </c>
      <c r="H488" s="1" t="str">
        <f>IF(Table_PayItems[[#This Row],[Description]]="_","_ Unique Item - "&amp;Table_PayItems[[#This Row],[Item]]&amp;" - $"&amp;Table_PayItems[[#This Row],[Unit]],Table_PayItems[[#This Row],[Description]]&amp;" - $"&amp;Table_PayItems[[#This Row],[Unit]])</f>
        <v>Approach, Cl I, 3 inch - $Syd</v>
      </c>
      <c r="I488" s="29" t="str">
        <f>IFERROR(VLOOKUP(ROWS($M$5:M488),Table_PayItems[[Search Key]:[Concentrated Name]],2,FALSE),"")</f>
        <v>Approach, Cl I, 3 inch - $Syd</v>
      </c>
      <c r="J488" s="1"/>
      <c r="K488" s="1"/>
      <c r="L488" s="22">
        <f>IF(ISNUMBER(SEARCH(Pay_Item_Search_Text_2,M488)),MAX($L$4:L487)+1,0)</f>
        <v>0</v>
      </c>
      <c r="M488" s="1" t="str">
        <f>IFERROR(VLOOKUP(ROWS($M$5:M488),Table_PayItems[[Search Key]:[Concentrated Name]],2,FALSE),"")</f>
        <v>Approach, Cl I, 3 inch - $Syd</v>
      </c>
      <c r="N488" s="1" t="str">
        <f>IFERROR(VLOOKUP(ROWS($M$5:N488),$L$5:$M$7000,2,FALSE),"")</f>
        <v>Culv, Cl D, CSP, 60 inch - $Ft</v>
      </c>
      <c r="O488" s="1" t="str">
        <f>IFERROR(VLOOKUP(ROWS($O$5:O488),$K$5:$L$7000,2,FALSE),"")</f>
        <v/>
      </c>
    </row>
    <row r="489" spans="2:15" ht="15" customHeight="1" x14ac:dyDescent="0.25">
      <c r="B489" s="178" t="s">
        <v>8170</v>
      </c>
      <c r="C489" s="178" t="s">
        <v>123</v>
      </c>
      <c r="D489" s="178" t="s">
        <v>230</v>
      </c>
      <c r="E489" s="178" t="s">
        <v>6895</v>
      </c>
      <c r="F489" s="178" t="s">
        <v>17</v>
      </c>
      <c r="G489" s="1">
        <f>IF(ISNUMBER(Pay_Item_Search_Text),IF(ISNUMBER(IF(FIND(Pay_Item_Search_Text,B489)=1,1, "FALSE")),MAX(G$4:$G488)+1,IF(ISNUMBER(Pay_Item_Search_Text),0,IF(ISNUMBER(SEARCH(Pay_Item_Search_Text,H489)),MAX(G$4:$G488)+1,0))),IF(ISNUMBER(Pay_Item_Search_Text),0,IF(ISNUMBER(SEARCH(Pay_Item_Search_Text,H489)),MAX(G$4:$G488)+1,0)))</f>
        <v>485</v>
      </c>
      <c r="H489" s="1" t="str">
        <f>IF(Table_PayItems[[#This Row],[Description]]="_","_ Unique Item - "&amp;Table_PayItems[[#This Row],[Item]]&amp;" - $"&amp;Table_PayItems[[#This Row],[Unit]],Table_PayItems[[#This Row],[Description]]&amp;" - $"&amp;Table_PayItems[[#This Row],[Unit]])</f>
        <v>Approach, Cl I, 4 inch - $Syd</v>
      </c>
      <c r="I489" s="29" t="str">
        <f>IFERROR(VLOOKUP(ROWS($M$5:M489),Table_PayItems[[Search Key]:[Concentrated Name]],2,FALSE),"")</f>
        <v>Approach, Cl I, 4 inch - $Syd</v>
      </c>
      <c r="J489" s="1"/>
      <c r="K489" s="1"/>
      <c r="L489" s="22">
        <f>IF(ISNUMBER(SEARCH(Pay_Item_Search_Text_2,M489)),MAX($L$4:L488)+1,0)</f>
        <v>0</v>
      </c>
      <c r="M489" s="1" t="str">
        <f>IFERROR(VLOOKUP(ROWS($M$5:M489),Table_PayItems[[Search Key]:[Concentrated Name]],2,FALSE),"")</f>
        <v>Approach, Cl I, 4 inch - $Syd</v>
      </c>
      <c r="N489" s="1" t="str">
        <f>IFERROR(VLOOKUP(ROWS($M$5:N489),$L$5:$M$7000,2,FALSE),"")</f>
        <v>Culv, Cl D, CSP, 90 inch - $Ft</v>
      </c>
      <c r="O489" s="1" t="str">
        <f>IFERROR(VLOOKUP(ROWS($O$5:O489),$K$5:$L$7000,2,FALSE),"")</f>
        <v/>
      </c>
    </row>
    <row r="490" spans="2:15" ht="15" customHeight="1" x14ac:dyDescent="0.25">
      <c r="B490" s="178" t="s">
        <v>8171</v>
      </c>
      <c r="C490" s="178" t="s">
        <v>123</v>
      </c>
      <c r="D490" s="178" t="s">
        <v>231</v>
      </c>
      <c r="E490" s="178" t="s">
        <v>6895</v>
      </c>
      <c r="F490" s="178" t="s">
        <v>17</v>
      </c>
      <c r="G490" s="1">
        <f>IF(ISNUMBER(Pay_Item_Search_Text),IF(ISNUMBER(IF(FIND(Pay_Item_Search_Text,B490)=1,1, "FALSE")),MAX(G$4:$G489)+1,IF(ISNUMBER(Pay_Item_Search_Text),0,IF(ISNUMBER(SEARCH(Pay_Item_Search_Text,H490)),MAX(G$4:$G489)+1,0))),IF(ISNUMBER(Pay_Item_Search_Text),0,IF(ISNUMBER(SEARCH(Pay_Item_Search_Text,H490)),MAX(G$4:$G489)+1,0)))</f>
        <v>486</v>
      </c>
      <c r="H490" s="1" t="str">
        <f>IF(Table_PayItems[[#This Row],[Description]]="_","_ Unique Item - "&amp;Table_PayItems[[#This Row],[Item]]&amp;" - $"&amp;Table_PayItems[[#This Row],[Unit]],Table_PayItems[[#This Row],[Description]]&amp;" - $"&amp;Table_PayItems[[#This Row],[Unit]])</f>
        <v>Approach, Cl I, 5 inch - $Syd</v>
      </c>
      <c r="I490" s="29" t="str">
        <f>IFERROR(VLOOKUP(ROWS($M$5:M490),Table_PayItems[[Search Key]:[Concentrated Name]],2,FALSE),"")</f>
        <v>Approach, Cl I, 5 inch - $Syd</v>
      </c>
      <c r="J490" s="1"/>
      <c r="K490" s="1"/>
      <c r="L490" s="22">
        <f>IF(ISNUMBER(SEARCH(Pay_Item_Search_Text_2,M490)),MAX($L$4:L489)+1,0)</f>
        <v>0</v>
      </c>
      <c r="M490" s="1" t="str">
        <f>IFERROR(VLOOKUP(ROWS($M$5:M490),Table_PayItems[[Search Key]:[Concentrated Name]],2,FALSE),"")</f>
        <v>Approach, Cl I, 5 inch - $Syd</v>
      </c>
      <c r="N490" s="1" t="str">
        <f>IFERROR(VLOOKUP(ROWS($M$5:N490),$L$5:$M$7000,2,FALSE),"")</f>
        <v>Culv, Cl E, 102 inch - $Ft</v>
      </c>
      <c r="O490" s="1" t="str">
        <f>IFERROR(VLOOKUP(ROWS($O$5:O490),$K$5:$L$7000,2,FALSE),"")</f>
        <v/>
      </c>
    </row>
    <row r="491" spans="2:15" ht="15" customHeight="1" x14ac:dyDescent="0.25">
      <c r="B491" s="178" t="s">
        <v>8172</v>
      </c>
      <c r="C491" s="178" t="s">
        <v>123</v>
      </c>
      <c r="D491" s="178" t="s">
        <v>232</v>
      </c>
      <c r="E491" s="178" t="s">
        <v>6895</v>
      </c>
      <c r="F491" s="178" t="s">
        <v>17</v>
      </c>
      <c r="G491" s="1">
        <f>IF(ISNUMBER(Pay_Item_Search_Text),IF(ISNUMBER(IF(FIND(Pay_Item_Search_Text,B491)=1,1, "FALSE")),MAX(G$4:$G490)+1,IF(ISNUMBER(Pay_Item_Search_Text),0,IF(ISNUMBER(SEARCH(Pay_Item_Search_Text,H491)),MAX(G$4:$G490)+1,0))),IF(ISNUMBER(Pay_Item_Search_Text),0,IF(ISNUMBER(SEARCH(Pay_Item_Search_Text,H491)),MAX(G$4:$G490)+1,0)))</f>
        <v>487</v>
      </c>
      <c r="H491" s="1" t="str">
        <f>IF(Table_PayItems[[#This Row],[Description]]="_","_ Unique Item - "&amp;Table_PayItems[[#This Row],[Item]]&amp;" - $"&amp;Table_PayItems[[#This Row],[Unit]],Table_PayItems[[#This Row],[Description]]&amp;" - $"&amp;Table_PayItems[[#This Row],[Unit]])</f>
        <v>Approach, Cl I, 6 inch - $Syd</v>
      </c>
      <c r="I491" s="29" t="str">
        <f>IFERROR(VLOOKUP(ROWS($M$5:M491),Table_PayItems[[Search Key]:[Concentrated Name]],2,FALSE),"")</f>
        <v>Approach, Cl I, 6 inch - $Syd</v>
      </c>
      <c r="J491" s="1"/>
      <c r="K491" s="1"/>
      <c r="L491" s="22">
        <f>IF(ISNUMBER(SEARCH(Pay_Item_Search_Text_2,M491)),MAX($L$4:L490)+1,0)</f>
        <v>0</v>
      </c>
      <c r="M491" s="1" t="str">
        <f>IFERROR(VLOOKUP(ROWS($M$5:M491),Table_PayItems[[Search Key]:[Concentrated Name]],2,FALSE),"")</f>
        <v>Approach, Cl I, 6 inch - $Syd</v>
      </c>
      <c r="N491" s="1" t="str">
        <f>IFERROR(VLOOKUP(ROWS($M$5:N491),$L$5:$M$7000,2,FALSE),"")</f>
        <v>Culv, Cl E, 108 inch - $Ft</v>
      </c>
      <c r="O491" s="1" t="str">
        <f>IFERROR(VLOOKUP(ROWS($O$5:O491),$K$5:$L$7000,2,FALSE),"")</f>
        <v/>
      </c>
    </row>
    <row r="492" spans="2:15" ht="15" customHeight="1" x14ac:dyDescent="0.25">
      <c r="B492" s="178" t="s">
        <v>8173</v>
      </c>
      <c r="C492" s="178" t="s">
        <v>123</v>
      </c>
      <c r="D492" s="178" t="s">
        <v>233</v>
      </c>
      <c r="E492" s="178" t="s">
        <v>6895</v>
      </c>
      <c r="F492" s="178" t="s">
        <v>17</v>
      </c>
      <c r="G492" s="1">
        <f>IF(ISNUMBER(Pay_Item_Search_Text),IF(ISNUMBER(IF(FIND(Pay_Item_Search_Text,B492)=1,1, "FALSE")),MAX(G$4:$G491)+1,IF(ISNUMBER(Pay_Item_Search_Text),0,IF(ISNUMBER(SEARCH(Pay_Item_Search_Text,H492)),MAX(G$4:$G491)+1,0))),IF(ISNUMBER(Pay_Item_Search_Text),0,IF(ISNUMBER(SEARCH(Pay_Item_Search_Text,H492)),MAX(G$4:$G491)+1,0)))</f>
        <v>488</v>
      </c>
      <c r="H492" s="1" t="str">
        <f>IF(Table_PayItems[[#This Row],[Description]]="_","_ Unique Item - "&amp;Table_PayItems[[#This Row],[Item]]&amp;" - $"&amp;Table_PayItems[[#This Row],[Unit]],Table_PayItems[[#This Row],[Description]]&amp;" - $"&amp;Table_PayItems[[#This Row],[Unit]])</f>
        <v>Approach, Cl I, 7 inch - $Syd</v>
      </c>
      <c r="I492" s="29" t="str">
        <f>IFERROR(VLOOKUP(ROWS($M$5:M492),Table_PayItems[[Search Key]:[Concentrated Name]],2,FALSE),"")</f>
        <v>Approach, Cl I, 7 inch - $Syd</v>
      </c>
      <c r="J492" s="1"/>
      <c r="K492" s="1"/>
      <c r="L492" s="22">
        <f>IF(ISNUMBER(SEARCH(Pay_Item_Search_Text_2,M492)),MAX($L$4:L491)+1,0)</f>
        <v>0</v>
      </c>
      <c r="M492" s="1" t="str">
        <f>IFERROR(VLOOKUP(ROWS($M$5:M492),Table_PayItems[[Search Key]:[Concentrated Name]],2,FALSE),"")</f>
        <v>Approach, Cl I, 7 inch - $Syd</v>
      </c>
      <c r="N492" s="1" t="str">
        <f>IFERROR(VLOOKUP(ROWS($M$5:N492),$L$5:$M$7000,2,FALSE),"")</f>
        <v>Culv, Cl E, 120 inch - $Ft</v>
      </c>
      <c r="O492" s="1" t="str">
        <f>IFERROR(VLOOKUP(ROWS($O$5:O492),$K$5:$L$7000,2,FALSE),"")</f>
        <v/>
      </c>
    </row>
    <row r="493" spans="2:15" ht="15" customHeight="1" x14ac:dyDescent="0.25">
      <c r="B493" s="178" t="s">
        <v>8174</v>
      </c>
      <c r="C493" s="178" t="s">
        <v>123</v>
      </c>
      <c r="D493" s="178" t="s">
        <v>234</v>
      </c>
      <c r="E493" s="178" t="s">
        <v>6895</v>
      </c>
      <c r="F493" s="178" t="s">
        <v>17</v>
      </c>
      <c r="G493" s="1">
        <f>IF(ISNUMBER(Pay_Item_Search_Text),IF(ISNUMBER(IF(FIND(Pay_Item_Search_Text,B493)=1,1, "FALSE")),MAX(G$4:$G492)+1,IF(ISNUMBER(Pay_Item_Search_Text),0,IF(ISNUMBER(SEARCH(Pay_Item_Search_Text,H493)),MAX(G$4:$G492)+1,0))),IF(ISNUMBER(Pay_Item_Search_Text),0,IF(ISNUMBER(SEARCH(Pay_Item_Search_Text,H493)),MAX(G$4:$G492)+1,0)))</f>
        <v>489</v>
      </c>
      <c r="H493" s="1" t="str">
        <f>IF(Table_PayItems[[#This Row],[Description]]="_","_ Unique Item - "&amp;Table_PayItems[[#This Row],[Item]]&amp;" - $"&amp;Table_PayItems[[#This Row],[Unit]],Table_PayItems[[#This Row],[Description]]&amp;" - $"&amp;Table_PayItems[[#This Row],[Unit]])</f>
        <v>Approach, Cl I, 8 inch - $Syd</v>
      </c>
      <c r="I493" s="29" t="str">
        <f>IFERROR(VLOOKUP(ROWS($M$5:M493),Table_PayItems[[Search Key]:[Concentrated Name]],2,FALSE),"")</f>
        <v>Approach, Cl I, 8 inch - $Syd</v>
      </c>
      <c r="J493" s="1"/>
      <c r="K493" s="1"/>
      <c r="L493" s="22">
        <f>IF(ISNUMBER(SEARCH(Pay_Item_Search_Text_2,M493)),MAX($L$4:L492)+1,0)</f>
        <v>0</v>
      </c>
      <c r="M493" s="1" t="str">
        <f>IFERROR(VLOOKUP(ROWS($M$5:M493),Table_PayItems[[Search Key]:[Concentrated Name]],2,FALSE),"")</f>
        <v>Approach, Cl I, 8 inch - $Syd</v>
      </c>
      <c r="N493" s="1" t="str">
        <f>IFERROR(VLOOKUP(ROWS($M$5:N493),$L$5:$M$7000,2,FALSE),"")</f>
        <v>Culv, Cl E, 30 inch - $Ft</v>
      </c>
      <c r="O493" s="1" t="str">
        <f>IFERROR(VLOOKUP(ROWS($O$5:O493),$K$5:$L$7000,2,FALSE),"")</f>
        <v/>
      </c>
    </row>
    <row r="494" spans="2:15" ht="15" customHeight="1" x14ac:dyDescent="0.25">
      <c r="B494" s="178" t="s">
        <v>8167</v>
      </c>
      <c r="C494" s="178" t="s">
        <v>112</v>
      </c>
      <c r="D494" s="178" t="s">
        <v>227</v>
      </c>
      <c r="E494" s="178" t="s">
        <v>6895</v>
      </c>
      <c r="F494" s="178" t="s">
        <v>17</v>
      </c>
      <c r="G494" s="1">
        <f>IF(ISNUMBER(Pay_Item_Search_Text),IF(ISNUMBER(IF(FIND(Pay_Item_Search_Text,B494)=1,1, "FALSE")),MAX(G$4:$G493)+1,IF(ISNUMBER(Pay_Item_Search_Text),0,IF(ISNUMBER(SEARCH(Pay_Item_Search_Text,H494)),MAX(G$4:$G493)+1,0))),IF(ISNUMBER(Pay_Item_Search_Text),0,IF(ISNUMBER(SEARCH(Pay_Item_Search_Text,H494)),MAX(G$4:$G493)+1,0)))</f>
        <v>490</v>
      </c>
      <c r="H494" s="1" t="str">
        <f>IF(Table_PayItems[[#This Row],[Description]]="_","_ Unique Item - "&amp;Table_PayItems[[#This Row],[Item]]&amp;" - $"&amp;Table_PayItems[[#This Row],[Unit]],Table_PayItems[[#This Row],[Description]]&amp;" - $"&amp;Table_PayItems[[#This Row],[Unit]])</f>
        <v>Approach, Cl I, CIP - $Cyd</v>
      </c>
      <c r="I494" s="29" t="str">
        <f>IFERROR(VLOOKUP(ROWS($M$5:M494),Table_PayItems[[Search Key]:[Concentrated Name]],2,FALSE),"")</f>
        <v>Approach, Cl I, CIP - $Cyd</v>
      </c>
      <c r="J494" s="1"/>
      <c r="K494" s="1"/>
      <c r="L494" s="22">
        <f>IF(ISNUMBER(SEARCH(Pay_Item_Search_Text_2,M494)),MAX($L$4:L493)+1,0)</f>
        <v>0</v>
      </c>
      <c r="M494" s="1" t="str">
        <f>IFERROR(VLOOKUP(ROWS($M$5:M494),Table_PayItems[[Search Key]:[Concentrated Name]],2,FALSE),"")</f>
        <v>Approach, Cl I, CIP - $Cyd</v>
      </c>
      <c r="N494" s="1" t="str">
        <f>IFERROR(VLOOKUP(ROWS($M$5:N494),$L$5:$M$7000,2,FALSE),"")</f>
        <v>Culv, Cl E, 60 inch - $Ft</v>
      </c>
      <c r="O494" s="1" t="str">
        <f>IFERROR(VLOOKUP(ROWS($O$5:O494),$K$5:$L$7000,2,FALSE),"")</f>
        <v/>
      </c>
    </row>
    <row r="495" spans="2:15" ht="15" customHeight="1" x14ac:dyDescent="0.25">
      <c r="B495" s="178" t="s">
        <v>8168</v>
      </c>
      <c r="C495" s="178" t="s">
        <v>112</v>
      </c>
      <c r="D495" s="178" t="s">
        <v>228</v>
      </c>
      <c r="E495" s="178" t="s">
        <v>6895</v>
      </c>
      <c r="F495" s="178" t="s">
        <v>17</v>
      </c>
      <c r="G495" s="1">
        <f>IF(ISNUMBER(Pay_Item_Search_Text),IF(ISNUMBER(IF(FIND(Pay_Item_Search_Text,B495)=1,1, "FALSE")),MAX(G$4:$G494)+1,IF(ISNUMBER(Pay_Item_Search_Text),0,IF(ISNUMBER(SEARCH(Pay_Item_Search_Text,H495)),MAX(G$4:$G494)+1,0))),IF(ISNUMBER(Pay_Item_Search_Text),0,IF(ISNUMBER(SEARCH(Pay_Item_Search_Text,H495)),MAX(G$4:$G494)+1,0)))</f>
        <v>491</v>
      </c>
      <c r="H495" s="1" t="str">
        <f>IF(Table_PayItems[[#This Row],[Description]]="_","_ Unique Item - "&amp;Table_PayItems[[#This Row],[Item]]&amp;" - $"&amp;Table_PayItems[[#This Row],[Unit]],Table_PayItems[[#This Row],[Description]]&amp;" - $"&amp;Table_PayItems[[#This Row],[Unit]])</f>
        <v>Approach, Cl I, LM - $Cyd</v>
      </c>
      <c r="I495" s="29" t="str">
        <f>IFERROR(VLOOKUP(ROWS($M$5:M495),Table_PayItems[[Search Key]:[Concentrated Name]],2,FALSE),"")</f>
        <v>Approach, Cl I, LM - $Cyd</v>
      </c>
      <c r="J495" s="1"/>
      <c r="K495" s="1"/>
      <c r="L495" s="22">
        <f>IF(ISNUMBER(SEARCH(Pay_Item_Search_Text_2,M495)),MAX($L$4:L494)+1,0)</f>
        <v>0</v>
      </c>
      <c r="M495" s="1" t="str">
        <f>IFERROR(VLOOKUP(ROWS($M$5:M495),Table_PayItems[[Search Key]:[Concentrated Name]],2,FALSE),"")</f>
        <v>Approach, Cl I, LM - $Cyd</v>
      </c>
      <c r="N495" s="1" t="str">
        <f>IFERROR(VLOOKUP(ROWS($M$5:N495),$L$5:$M$7000,2,FALSE),"")</f>
        <v>Culv, Cl E, 90 inch - $Ft</v>
      </c>
      <c r="O495" s="1" t="str">
        <f>IFERROR(VLOOKUP(ROWS($O$5:O495),$K$5:$L$7000,2,FALSE),"")</f>
        <v/>
      </c>
    </row>
    <row r="496" spans="2:15" ht="15" customHeight="1" x14ac:dyDescent="0.25">
      <c r="B496" s="178" t="s">
        <v>8175</v>
      </c>
      <c r="C496" s="178" t="s">
        <v>189</v>
      </c>
      <c r="D496" s="178" t="s">
        <v>235</v>
      </c>
      <c r="E496" s="178" t="s">
        <v>6895</v>
      </c>
      <c r="F496" s="178" t="s">
        <v>17</v>
      </c>
      <c r="G496" s="1">
        <f>IF(ISNUMBER(Pay_Item_Search_Text),IF(ISNUMBER(IF(FIND(Pay_Item_Search_Text,B496)=1,1, "FALSE")),MAX(G$4:$G495)+1,IF(ISNUMBER(Pay_Item_Search_Text),0,IF(ISNUMBER(SEARCH(Pay_Item_Search_Text,H496)),MAX(G$4:$G495)+1,0))),IF(ISNUMBER(Pay_Item_Search_Text),0,IF(ISNUMBER(SEARCH(Pay_Item_Search_Text,H496)),MAX(G$4:$G495)+1,0)))</f>
        <v>492</v>
      </c>
      <c r="H496" s="1" t="str">
        <f>IF(Table_PayItems[[#This Row],[Description]]="_","_ Unique Item - "&amp;Table_PayItems[[#This Row],[Item]]&amp;" - $"&amp;Table_PayItems[[#This Row],[Unit]],Table_PayItems[[#This Row],[Description]]&amp;" - $"&amp;Table_PayItems[[#This Row],[Unit]])</f>
        <v>Approach, Cl II - $Ton</v>
      </c>
      <c r="I496" s="29" t="str">
        <f>IFERROR(VLOOKUP(ROWS($M$5:M496),Table_PayItems[[Search Key]:[Concentrated Name]],2,FALSE),"")</f>
        <v>Approach, Cl II - $Ton</v>
      </c>
      <c r="J496" s="1"/>
      <c r="K496" s="1"/>
      <c r="L496" s="22">
        <f>IF(ISNUMBER(SEARCH(Pay_Item_Search_Text_2,M496)),MAX($L$4:L495)+1,0)</f>
        <v>0</v>
      </c>
      <c r="M496" s="1" t="str">
        <f>IFERROR(VLOOKUP(ROWS($M$5:M496),Table_PayItems[[Search Key]:[Concentrated Name]],2,FALSE),"")</f>
        <v>Approach, Cl II - $Ton</v>
      </c>
      <c r="N496" s="1" t="str">
        <f>IFERROR(VLOOKUP(ROWS($M$5:N496),$L$5:$M$7000,2,FALSE),"")</f>
        <v>Culv, Cl E, Conc, 102 inch - $Ft</v>
      </c>
      <c r="O496" s="1" t="str">
        <f>IFERROR(VLOOKUP(ROWS($O$5:O496),$K$5:$L$7000,2,FALSE),"")</f>
        <v/>
      </c>
    </row>
    <row r="497" spans="2:15" ht="15" customHeight="1" x14ac:dyDescent="0.25">
      <c r="B497" s="178" t="s">
        <v>8184</v>
      </c>
      <c r="C497" s="178" t="s">
        <v>123</v>
      </c>
      <c r="D497" s="178" t="s">
        <v>244</v>
      </c>
      <c r="E497" s="178" t="s">
        <v>6895</v>
      </c>
      <c r="F497" s="178" t="s">
        <v>17</v>
      </c>
      <c r="G497" s="1">
        <f>IF(ISNUMBER(Pay_Item_Search_Text),IF(ISNUMBER(IF(FIND(Pay_Item_Search_Text,B497)=1,1, "FALSE")),MAX(G$4:$G496)+1,IF(ISNUMBER(Pay_Item_Search_Text),0,IF(ISNUMBER(SEARCH(Pay_Item_Search_Text,H497)),MAX(G$4:$G496)+1,0))),IF(ISNUMBER(Pay_Item_Search_Text),0,IF(ISNUMBER(SEARCH(Pay_Item_Search_Text,H497)),MAX(G$4:$G496)+1,0)))</f>
        <v>493</v>
      </c>
      <c r="H497" s="1" t="str">
        <f>IF(Table_PayItems[[#This Row],[Description]]="_","_ Unique Item - "&amp;Table_PayItems[[#This Row],[Item]]&amp;" - $"&amp;Table_PayItems[[#This Row],[Unit]],Table_PayItems[[#This Row],[Description]]&amp;" - $"&amp;Table_PayItems[[#This Row],[Unit]])</f>
        <v>Approach, Cl II, 10 inch - $Syd</v>
      </c>
      <c r="I497" s="29" t="str">
        <f>IFERROR(VLOOKUP(ROWS($M$5:M497),Table_PayItems[[Search Key]:[Concentrated Name]],2,FALSE),"")</f>
        <v>Approach, Cl II, 10 inch - $Syd</v>
      </c>
      <c r="J497" s="1"/>
      <c r="K497" s="1"/>
      <c r="L497" s="22">
        <f>IF(ISNUMBER(SEARCH(Pay_Item_Search_Text_2,M497)),MAX($L$4:L496)+1,0)</f>
        <v>321</v>
      </c>
      <c r="M497" s="1" t="str">
        <f>IFERROR(VLOOKUP(ROWS($M$5:M497),Table_PayItems[[Search Key]:[Concentrated Name]],2,FALSE),"")</f>
        <v>Approach, Cl II, 10 inch - $Syd</v>
      </c>
      <c r="N497" s="1" t="str">
        <f>IFERROR(VLOOKUP(ROWS($M$5:N497),$L$5:$M$7000,2,FALSE),"")</f>
        <v>Culv, Cl E, Conc, 108 inch - $Ft</v>
      </c>
      <c r="O497" s="1" t="str">
        <f>IFERROR(VLOOKUP(ROWS($O$5:O497),$K$5:$L$7000,2,FALSE),"")</f>
        <v/>
      </c>
    </row>
    <row r="498" spans="2:15" ht="15" customHeight="1" x14ac:dyDescent="0.25">
      <c r="B498" s="178" t="s">
        <v>8178</v>
      </c>
      <c r="C498" s="178" t="s">
        <v>123</v>
      </c>
      <c r="D498" s="178" t="s">
        <v>238</v>
      </c>
      <c r="E498" s="178" t="s">
        <v>6895</v>
      </c>
      <c r="F498" s="178" t="s">
        <v>17</v>
      </c>
      <c r="G498" s="1">
        <f>IF(ISNUMBER(Pay_Item_Search_Text),IF(ISNUMBER(IF(FIND(Pay_Item_Search_Text,B498)=1,1, "FALSE")),MAX(G$4:$G497)+1,IF(ISNUMBER(Pay_Item_Search_Text),0,IF(ISNUMBER(SEARCH(Pay_Item_Search_Text,H498)),MAX(G$4:$G497)+1,0))),IF(ISNUMBER(Pay_Item_Search_Text),0,IF(ISNUMBER(SEARCH(Pay_Item_Search_Text,H498)),MAX(G$4:$G497)+1,0)))</f>
        <v>494</v>
      </c>
      <c r="H498" s="1" t="str">
        <f>IF(Table_PayItems[[#This Row],[Description]]="_","_ Unique Item - "&amp;Table_PayItems[[#This Row],[Item]]&amp;" - $"&amp;Table_PayItems[[#This Row],[Unit]],Table_PayItems[[#This Row],[Description]]&amp;" - $"&amp;Table_PayItems[[#This Row],[Unit]])</f>
        <v>Approach, Cl II, 3 inch - $Syd</v>
      </c>
      <c r="I498" s="29" t="str">
        <f>IFERROR(VLOOKUP(ROWS($M$5:M498),Table_PayItems[[Search Key]:[Concentrated Name]],2,FALSE),"")</f>
        <v>Approach, Cl II, 3 inch - $Syd</v>
      </c>
      <c r="J498" s="1"/>
      <c r="K498" s="1"/>
      <c r="L498" s="22">
        <f>IF(ISNUMBER(SEARCH(Pay_Item_Search_Text_2,M498)),MAX($L$4:L497)+1,0)</f>
        <v>0</v>
      </c>
      <c r="M498" s="1" t="str">
        <f>IFERROR(VLOOKUP(ROWS($M$5:M498),Table_PayItems[[Search Key]:[Concentrated Name]],2,FALSE),"")</f>
        <v>Approach, Cl II, 3 inch - $Syd</v>
      </c>
      <c r="N498" s="1" t="str">
        <f>IFERROR(VLOOKUP(ROWS($M$5:N498),$L$5:$M$7000,2,FALSE),"")</f>
        <v>Culv, Cl E, Conc, 120 inch - $Ft</v>
      </c>
      <c r="O498" s="1" t="str">
        <f>IFERROR(VLOOKUP(ROWS($O$5:O498),$K$5:$L$7000,2,FALSE),"")</f>
        <v/>
      </c>
    </row>
    <row r="499" spans="2:15" ht="15" customHeight="1" x14ac:dyDescent="0.25">
      <c r="B499" s="178" t="s">
        <v>8179</v>
      </c>
      <c r="C499" s="178" t="s">
        <v>123</v>
      </c>
      <c r="D499" s="178" t="s">
        <v>239</v>
      </c>
      <c r="E499" s="178" t="s">
        <v>6895</v>
      </c>
      <c r="F499" s="178" t="s">
        <v>17</v>
      </c>
      <c r="G499" s="1">
        <f>IF(ISNUMBER(Pay_Item_Search_Text),IF(ISNUMBER(IF(FIND(Pay_Item_Search_Text,B499)=1,1, "FALSE")),MAX(G$4:$G498)+1,IF(ISNUMBER(Pay_Item_Search_Text),0,IF(ISNUMBER(SEARCH(Pay_Item_Search_Text,H499)),MAX(G$4:$G498)+1,0))),IF(ISNUMBER(Pay_Item_Search_Text),0,IF(ISNUMBER(SEARCH(Pay_Item_Search_Text,H499)),MAX(G$4:$G498)+1,0)))</f>
        <v>495</v>
      </c>
      <c r="H499" s="1" t="str">
        <f>IF(Table_PayItems[[#This Row],[Description]]="_","_ Unique Item - "&amp;Table_PayItems[[#This Row],[Item]]&amp;" - $"&amp;Table_PayItems[[#This Row],[Unit]],Table_PayItems[[#This Row],[Description]]&amp;" - $"&amp;Table_PayItems[[#This Row],[Unit]])</f>
        <v>Approach, Cl II, 4 inch - $Syd</v>
      </c>
      <c r="I499" s="29" t="str">
        <f>IFERROR(VLOOKUP(ROWS($M$5:M499),Table_PayItems[[Search Key]:[Concentrated Name]],2,FALSE),"")</f>
        <v>Approach, Cl II, 4 inch - $Syd</v>
      </c>
      <c r="J499" s="1"/>
      <c r="K499" s="1"/>
      <c r="L499" s="22">
        <f>IF(ISNUMBER(SEARCH(Pay_Item_Search_Text_2,M499)),MAX($L$4:L498)+1,0)</f>
        <v>0</v>
      </c>
      <c r="M499" s="1" t="str">
        <f>IFERROR(VLOOKUP(ROWS($M$5:M499),Table_PayItems[[Search Key]:[Concentrated Name]],2,FALSE),"")</f>
        <v>Approach, Cl II, 4 inch - $Syd</v>
      </c>
      <c r="N499" s="1" t="str">
        <f>IFERROR(VLOOKUP(ROWS($M$5:N499),$L$5:$M$7000,2,FALSE),"")</f>
        <v>Culv, Cl E, Conc, 30 inch - $Ft</v>
      </c>
      <c r="O499" s="1" t="str">
        <f>IFERROR(VLOOKUP(ROWS($O$5:O499),$K$5:$L$7000,2,FALSE),"")</f>
        <v/>
      </c>
    </row>
    <row r="500" spans="2:15" ht="15" customHeight="1" x14ac:dyDescent="0.25">
      <c r="B500" s="178" t="s">
        <v>8180</v>
      </c>
      <c r="C500" s="178" t="s">
        <v>123</v>
      </c>
      <c r="D500" s="178" t="s">
        <v>240</v>
      </c>
      <c r="E500" s="178" t="s">
        <v>6895</v>
      </c>
      <c r="F500" s="178" t="s">
        <v>17</v>
      </c>
      <c r="G500" s="1">
        <f>IF(ISNUMBER(Pay_Item_Search_Text),IF(ISNUMBER(IF(FIND(Pay_Item_Search_Text,B500)=1,1, "FALSE")),MAX(G$4:$G499)+1,IF(ISNUMBER(Pay_Item_Search_Text),0,IF(ISNUMBER(SEARCH(Pay_Item_Search_Text,H500)),MAX(G$4:$G499)+1,0))),IF(ISNUMBER(Pay_Item_Search_Text),0,IF(ISNUMBER(SEARCH(Pay_Item_Search_Text,H500)),MAX(G$4:$G499)+1,0)))</f>
        <v>496</v>
      </c>
      <c r="H500" s="1" t="str">
        <f>IF(Table_PayItems[[#This Row],[Description]]="_","_ Unique Item - "&amp;Table_PayItems[[#This Row],[Item]]&amp;" - $"&amp;Table_PayItems[[#This Row],[Unit]],Table_PayItems[[#This Row],[Description]]&amp;" - $"&amp;Table_PayItems[[#This Row],[Unit]])</f>
        <v>Approach, Cl II, 5 inch - $Syd</v>
      </c>
      <c r="I500" s="29" t="str">
        <f>IFERROR(VLOOKUP(ROWS($M$5:M500),Table_PayItems[[Search Key]:[Concentrated Name]],2,FALSE),"")</f>
        <v>Approach, Cl II, 5 inch - $Syd</v>
      </c>
      <c r="J500" s="1"/>
      <c r="K500" s="1"/>
      <c r="L500" s="22">
        <f>IF(ISNUMBER(SEARCH(Pay_Item_Search_Text_2,M500)),MAX($L$4:L499)+1,0)</f>
        <v>0</v>
      </c>
      <c r="M500" s="1" t="str">
        <f>IFERROR(VLOOKUP(ROWS($M$5:M500),Table_PayItems[[Search Key]:[Concentrated Name]],2,FALSE),"")</f>
        <v>Approach, Cl II, 5 inch - $Syd</v>
      </c>
      <c r="N500" s="1" t="str">
        <f>IFERROR(VLOOKUP(ROWS($M$5:N500),$L$5:$M$7000,2,FALSE),"")</f>
        <v>Culv, Cl E, Conc, 60 inch - $Ft</v>
      </c>
      <c r="O500" s="1" t="str">
        <f>IFERROR(VLOOKUP(ROWS($O$5:O500),$K$5:$L$7000,2,FALSE),"")</f>
        <v/>
      </c>
    </row>
    <row r="501" spans="2:15" ht="15" customHeight="1" x14ac:dyDescent="0.25">
      <c r="B501" s="178" t="s">
        <v>8181</v>
      </c>
      <c r="C501" s="178" t="s">
        <v>123</v>
      </c>
      <c r="D501" s="178" t="s">
        <v>241</v>
      </c>
      <c r="E501" s="178" t="s">
        <v>6895</v>
      </c>
      <c r="F501" s="178" t="s">
        <v>17</v>
      </c>
      <c r="G501" s="1">
        <f>IF(ISNUMBER(Pay_Item_Search_Text),IF(ISNUMBER(IF(FIND(Pay_Item_Search_Text,B501)=1,1, "FALSE")),MAX(G$4:$G500)+1,IF(ISNUMBER(Pay_Item_Search_Text),0,IF(ISNUMBER(SEARCH(Pay_Item_Search_Text,H501)),MAX(G$4:$G500)+1,0))),IF(ISNUMBER(Pay_Item_Search_Text),0,IF(ISNUMBER(SEARCH(Pay_Item_Search_Text,H501)),MAX(G$4:$G500)+1,0)))</f>
        <v>497</v>
      </c>
      <c r="H501" s="1" t="str">
        <f>IF(Table_PayItems[[#This Row],[Description]]="_","_ Unique Item - "&amp;Table_PayItems[[#This Row],[Item]]&amp;" - $"&amp;Table_PayItems[[#This Row],[Unit]],Table_PayItems[[#This Row],[Description]]&amp;" - $"&amp;Table_PayItems[[#This Row],[Unit]])</f>
        <v>Approach, Cl II, 6 inch - $Syd</v>
      </c>
      <c r="I501" s="29" t="str">
        <f>IFERROR(VLOOKUP(ROWS($M$5:M501),Table_PayItems[[Search Key]:[Concentrated Name]],2,FALSE),"")</f>
        <v>Approach, Cl II, 6 inch - $Syd</v>
      </c>
      <c r="J501" s="1"/>
      <c r="K501" s="1"/>
      <c r="L501" s="22">
        <f>IF(ISNUMBER(SEARCH(Pay_Item_Search_Text_2,M501)),MAX($L$4:L500)+1,0)</f>
        <v>0</v>
      </c>
      <c r="M501" s="1" t="str">
        <f>IFERROR(VLOOKUP(ROWS($M$5:M501),Table_PayItems[[Search Key]:[Concentrated Name]],2,FALSE),"")</f>
        <v>Approach, Cl II, 6 inch - $Syd</v>
      </c>
      <c r="N501" s="1" t="str">
        <f>IFERROR(VLOOKUP(ROWS($M$5:N501),$L$5:$M$7000,2,FALSE),"")</f>
        <v>Culv, Cl E, Conc, 90 inch - $Ft</v>
      </c>
      <c r="O501" s="1" t="str">
        <f>IFERROR(VLOOKUP(ROWS($O$5:O501),$K$5:$L$7000,2,FALSE),"")</f>
        <v/>
      </c>
    </row>
    <row r="502" spans="2:15" ht="15" customHeight="1" x14ac:dyDescent="0.25">
      <c r="B502" s="178" t="s">
        <v>8182</v>
      </c>
      <c r="C502" s="178" t="s">
        <v>123</v>
      </c>
      <c r="D502" s="178" t="s">
        <v>242</v>
      </c>
      <c r="E502" s="178" t="s">
        <v>6895</v>
      </c>
      <c r="F502" s="178" t="s">
        <v>17</v>
      </c>
      <c r="G502" s="1">
        <f>IF(ISNUMBER(Pay_Item_Search_Text),IF(ISNUMBER(IF(FIND(Pay_Item_Search_Text,B502)=1,1, "FALSE")),MAX(G$4:$G501)+1,IF(ISNUMBER(Pay_Item_Search_Text),0,IF(ISNUMBER(SEARCH(Pay_Item_Search_Text,H502)),MAX(G$4:$G501)+1,0))),IF(ISNUMBER(Pay_Item_Search_Text),0,IF(ISNUMBER(SEARCH(Pay_Item_Search_Text,H502)),MAX(G$4:$G501)+1,0)))</f>
        <v>498</v>
      </c>
      <c r="H502" s="1" t="str">
        <f>IF(Table_PayItems[[#This Row],[Description]]="_","_ Unique Item - "&amp;Table_PayItems[[#This Row],[Item]]&amp;" - $"&amp;Table_PayItems[[#This Row],[Unit]],Table_PayItems[[#This Row],[Description]]&amp;" - $"&amp;Table_PayItems[[#This Row],[Unit]])</f>
        <v>Approach, Cl II, 7 inch - $Syd</v>
      </c>
      <c r="I502" s="29" t="str">
        <f>IFERROR(VLOOKUP(ROWS($M$5:M502),Table_PayItems[[Search Key]:[Concentrated Name]],2,FALSE),"")</f>
        <v>Approach, Cl II, 7 inch - $Syd</v>
      </c>
      <c r="J502" s="1"/>
      <c r="K502" s="1"/>
      <c r="L502" s="22">
        <f>IF(ISNUMBER(SEARCH(Pay_Item_Search_Text_2,M502)),MAX($L$4:L501)+1,0)</f>
        <v>0</v>
      </c>
      <c r="M502" s="1" t="str">
        <f>IFERROR(VLOOKUP(ROWS($M$5:M502),Table_PayItems[[Search Key]:[Concentrated Name]],2,FALSE),"")</f>
        <v>Approach, Cl II, 7 inch - $Syd</v>
      </c>
      <c r="N502" s="1" t="str">
        <f>IFERROR(VLOOKUP(ROWS($M$5:N502),$L$5:$M$7000,2,FALSE),"")</f>
        <v>Culv, Cl F, 102 inch - $Ft</v>
      </c>
      <c r="O502" s="1" t="str">
        <f>IFERROR(VLOOKUP(ROWS($O$5:O502),$K$5:$L$7000,2,FALSE),"")</f>
        <v/>
      </c>
    </row>
    <row r="503" spans="2:15" ht="15" customHeight="1" x14ac:dyDescent="0.25">
      <c r="B503" s="178" t="s">
        <v>8183</v>
      </c>
      <c r="C503" s="178" t="s">
        <v>123</v>
      </c>
      <c r="D503" s="178" t="s">
        <v>243</v>
      </c>
      <c r="E503" s="178" t="s">
        <v>6895</v>
      </c>
      <c r="F503" s="178" t="s">
        <v>17</v>
      </c>
      <c r="G503" s="1">
        <f>IF(ISNUMBER(Pay_Item_Search_Text),IF(ISNUMBER(IF(FIND(Pay_Item_Search_Text,B503)=1,1, "FALSE")),MAX(G$4:$G502)+1,IF(ISNUMBER(Pay_Item_Search_Text),0,IF(ISNUMBER(SEARCH(Pay_Item_Search_Text,H503)),MAX(G$4:$G502)+1,0))),IF(ISNUMBER(Pay_Item_Search_Text),0,IF(ISNUMBER(SEARCH(Pay_Item_Search_Text,H503)),MAX(G$4:$G502)+1,0)))</f>
        <v>499</v>
      </c>
      <c r="H503" s="1" t="str">
        <f>IF(Table_PayItems[[#This Row],[Description]]="_","_ Unique Item - "&amp;Table_PayItems[[#This Row],[Item]]&amp;" - $"&amp;Table_PayItems[[#This Row],[Unit]],Table_PayItems[[#This Row],[Description]]&amp;" - $"&amp;Table_PayItems[[#This Row],[Unit]])</f>
        <v>Approach, Cl II, 8 inch - $Syd</v>
      </c>
      <c r="I503" s="29" t="str">
        <f>IFERROR(VLOOKUP(ROWS($M$5:M503),Table_PayItems[[Search Key]:[Concentrated Name]],2,FALSE),"")</f>
        <v>Approach, Cl II, 8 inch - $Syd</v>
      </c>
      <c r="J503" s="1"/>
      <c r="K503" s="1"/>
      <c r="L503" s="22">
        <f>IF(ISNUMBER(SEARCH(Pay_Item_Search_Text_2,M503)),MAX($L$4:L502)+1,0)</f>
        <v>0</v>
      </c>
      <c r="M503" s="1" t="str">
        <f>IFERROR(VLOOKUP(ROWS($M$5:M503),Table_PayItems[[Search Key]:[Concentrated Name]],2,FALSE),"")</f>
        <v>Approach, Cl II, 8 inch - $Syd</v>
      </c>
      <c r="N503" s="1" t="str">
        <f>IFERROR(VLOOKUP(ROWS($M$5:N503),$L$5:$M$7000,2,FALSE),"")</f>
        <v>Culv, Cl F, 108 inch - $Ft</v>
      </c>
      <c r="O503" s="1" t="str">
        <f>IFERROR(VLOOKUP(ROWS($O$5:O503),$K$5:$L$7000,2,FALSE),"")</f>
        <v/>
      </c>
    </row>
    <row r="504" spans="2:15" ht="15" customHeight="1" x14ac:dyDescent="0.25">
      <c r="B504" s="178" t="s">
        <v>8176</v>
      </c>
      <c r="C504" s="178" t="s">
        <v>112</v>
      </c>
      <c r="D504" s="178" t="s">
        <v>236</v>
      </c>
      <c r="E504" s="178" t="s">
        <v>6895</v>
      </c>
      <c r="F504" s="178" t="s">
        <v>17</v>
      </c>
      <c r="G504" s="1">
        <f>IF(ISNUMBER(Pay_Item_Search_Text),IF(ISNUMBER(IF(FIND(Pay_Item_Search_Text,B504)=1,1, "FALSE")),MAX(G$4:$G503)+1,IF(ISNUMBER(Pay_Item_Search_Text),0,IF(ISNUMBER(SEARCH(Pay_Item_Search_Text,H504)),MAX(G$4:$G503)+1,0))),IF(ISNUMBER(Pay_Item_Search_Text),0,IF(ISNUMBER(SEARCH(Pay_Item_Search_Text,H504)),MAX(G$4:$G503)+1,0)))</f>
        <v>500</v>
      </c>
      <c r="H504" s="1" t="str">
        <f>IF(Table_PayItems[[#This Row],[Description]]="_","_ Unique Item - "&amp;Table_PayItems[[#This Row],[Item]]&amp;" - $"&amp;Table_PayItems[[#This Row],[Unit]],Table_PayItems[[#This Row],[Description]]&amp;" - $"&amp;Table_PayItems[[#This Row],[Unit]])</f>
        <v>Approach, Cl II, CIP - $Cyd</v>
      </c>
      <c r="I504" s="29" t="str">
        <f>IFERROR(VLOOKUP(ROWS($M$5:M504),Table_PayItems[[Search Key]:[Concentrated Name]],2,FALSE),"")</f>
        <v>Approach, Cl II, CIP - $Cyd</v>
      </c>
      <c r="J504" s="1"/>
      <c r="K504" s="1"/>
      <c r="L504" s="22">
        <f>IF(ISNUMBER(SEARCH(Pay_Item_Search_Text_2,M504)),MAX($L$4:L503)+1,0)</f>
        <v>0</v>
      </c>
      <c r="M504" s="1" t="str">
        <f>IFERROR(VLOOKUP(ROWS($M$5:M504),Table_PayItems[[Search Key]:[Concentrated Name]],2,FALSE),"")</f>
        <v>Approach, Cl II, CIP - $Cyd</v>
      </c>
      <c r="N504" s="1" t="str">
        <f>IFERROR(VLOOKUP(ROWS($M$5:N504),$L$5:$M$7000,2,FALSE),"")</f>
        <v>Culv, Cl F, 120 inch - $Ft</v>
      </c>
      <c r="O504" s="1" t="str">
        <f>IFERROR(VLOOKUP(ROWS($O$5:O504),$K$5:$L$7000,2,FALSE),"")</f>
        <v/>
      </c>
    </row>
    <row r="505" spans="2:15" ht="15" customHeight="1" x14ac:dyDescent="0.25">
      <c r="B505" s="178" t="s">
        <v>8177</v>
      </c>
      <c r="C505" s="178" t="s">
        <v>112</v>
      </c>
      <c r="D505" s="178" t="s">
        <v>237</v>
      </c>
      <c r="E505" s="178" t="s">
        <v>6895</v>
      </c>
      <c r="F505" s="178" t="s">
        <v>17</v>
      </c>
      <c r="G505" s="1">
        <f>IF(ISNUMBER(Pay_Item_Search_Text),IF(ISNUMBER(IF(FIND(Pay_Item_Search_Text,B505)=1,1, "FALSE")),MAX(G$4:$G504)+1,IF(ISNUMBER(Pay_Item_Search_Text),0,IF(ISNUMBER(SEARCH(Pay_Item_Search_Text,H505)),MAX(G$4:$G504)+1,0))),IF(ISNUMBER(Pay_Item_Search_Text),0,IF(ISNUMBER(SEARCH(Pay_Item_Search_Text,H505)),MAX(G$4:$G504)+1,0)))</f>
        <v>501</v>
      </c>
      <c r="H505" s="1" t="str">
        <f>IF(Table_PayItems[[#This Row],[Description]]="_","_ Unique Item - "&amp;Table_PayItems[[#This Row],[Item]]&amp;" - $"&amp;Table_PayItems[[#This Row],[Unit]],Table_PayItems[[#This Row],[Description]]&amp;" - $"&amp;Table_PayItems[[#This Row],[Unit]])</f>
        <v>Approach, Cl II, LM - $Cyd</v>
      </c>
      <c r="I505" s="29" t="str">
        <f>IFERROR(VLOOKUP(ROWS($M$5:M505),Table_PayItems[[Search Key]:[Concentrated Name]],2,FALSE),"")</f>
        <v>Approach, Cl II, LM - $Cyd</v>
      </c>
      <c r="J505" s="1"/>
      <c r="K505" s="1"/>
      <c r="L505" s="22">
        <f>IF(ISNUMBER(SEARCH(Pay_Item_Search_Text_2,M505)),MAX($L$4:L504)+1,0)</f>
        <v>0</v>
      </c>
      <c r="M505" s="1" t="str">
        <f>IFERROR(VLOOKUP(ROWS($M$5:M505),Table_PayItems[[Search Key]:[Concentrated Name]],2,FALSE),"")</f>
        <v>Approach, Cl II, LM - $Cyd</v>
      </c>
      <c r="N505" s="1" t="str">
        <f>IFERROR(VLOOKUP(ROWS($M$5:N505),$L$5:$M$7000,2,FALSE),"")</f>
        <v>Culv, Cl F, 30 inch - $Ft</v>
      </c>
      <c r="O505" s="1" t="str">
        <f>IFERROR(VLOOKUP(ROWS($O$5:O505),$K$5:$L$7000,2,FALSE),"")</f>
        <v/>
      </c>
    </row>
    <row r="506" spans="2:15" ht="15" customHeight="1" x14ac:dyDescent="0.25">
      <c r="B506" s="178" t="s">
        <v>8185</v>
      </c>
      <c r="C506" s="178" t="s">
        <v>189</v>
      </c>
      <c r="D506" s="178" t="s">
        <v>245</v>
      </c>
      <c r="E506" s="178" t="s">
        <v>6895</v>
      </c>
      <c r="F506" s="178" t="s">
        <v>17</v>
      </c>
      <c r="G506" s="1">
        <f>IF(ISNUMBER(Pay_Item_Search_Text),IF(ISNUMBER(IF(FIND(Pay_Item_Search_Text,B506)=1,1, "FALSE")),MAX(G$4:$G505)+1,IF(ISNUMBER(Pay_Item_Search_Text),0,IF(ISNUMBER(SEARCH(Pay_Item_Search_Text,H506)),MAX(G$4:$G505)+1,0))),IF(ISNUMBER(Pay_Item_Search_Text),0,IF(ISNUMBER(SEARCH(Pay_Item_Search_Text,H506)),MAX(G$4:$G505)+1,0)))</f>
        <v>502</v>
      </c>
      <c r="H506" s="1" t="str">
        <f>IF(Table_PayItems[[#This Row],[Description]]="_","_ Unique Item - "&amp;Table_PayItems[[#This Row],[Item]]&amp;" - $"&amp;Table_PayItems[[#This Row],[Unit]],Table_PayItems[[#This Row],[Description]]&amp;" - $"&amp;Table_PayItems[[#This Row],[Unit]])</f>
        <v>Approach, Cl III - $Ton</v>
      </c>
      <c r="I506" s="29" t="str">
        <f>IFERROR(VLOOKUP(ROWS($M$5:M506),Table_PayItems[[Search Key]:[Concentrated Name]],2,FALSE),"")</f>
        <v>Approach, Cl III - $Ton</v>
      </c>
      <c r="J506" s="1"/>
      <c r="K506" s="1"/>
      <c r="L506" s="22">
        <f>IF(ISNUMBER(SEARCH(Pay_Item_Search_Text_2,M506)),MAX($L$4:L505)+1,0)</f>
        <v>0</v>
      </c>
      <c r="M506" s="1" t="str">
        <f>IFERROR(VLOOKUP(ROWS($M$5:M506),Table_PayItems[[Search Key]:[Concentrated Name]],2,FALSE),"")</f>
        <v>Approach, Cl III - $Ton</v>
      </c>
      <c r="N506" s="1" t="str">
        <f>IFERROR(VLOOKUP(ROWS($M$5:N506),$L$5:$M$7000,2,FALSE),"")</f>
        <v>Culv, Cl F, 60 inch - $Ft</v>
      </c>
      <c r="O506" s="1" t="str">
        <f>IFERROR(VLOOKUP(ROWS($O$5:O506),$K$5:$L$7000,2,FALSE),"")</f>
        <v/>
      </c>
    </row>
    <row r="507" spans="2:15" ht="15" customHeight="1" x14ac:dyDescent="0.25">
      <c r="B507" s="178" t="s">
        <v>8194</v>
      </c>
      <c r="C507" s="178" t="s">
        <v>123</v>
      </c>
      <c r="D507" s="178" t="s">
        <v>254</v>
      </c>
      <c r="E507" s="178" t="s">
        <v>6895</v>
      </c>
      <c r="F507" s="178" t="s">
        <v>17</v>
      </c>
      <c r="G507" s="1">
        <f>IF(ISNUMBER(Pay_Item_Search_Text),IF(ISNUMBER(IF(FIND(Pay_Item_Search_Text,B507)=1,1, "FALSE")),MAX(G$4:$G506)+1,IF(ISNUMBER(Pay_Item_Search_Text),0,IF(ISNUMBER(SEARCH(Pay_Item_Search_Text,H507)),MAX(G$4:$G506)+1,0))),IF(ISNUMBER(Pay_Item_Search_Text),0,IF(ISNUMBER(SEARCH(Pay_Item_Search_Text,H507)),MAX(G$4:$G506)+1,0)))</f>
        <v>503</v>
      </c>
      <c r="H507" s="1" t="str">
        <f>IF(Table_PayItems[[#This Row],[Description]]="_","_ Unique Item - "&amp;Table_PayItems[[#This Row],[Item]]&amp;" - $"&amp;Table_PayItems[[#This Row],[Unit]],Table_PayItems[[#This Row],[Description]]&amp;" - $"&amp;Table_PayItems[[#This Row],[Unit]])</f>
        <v>Approach, Cl III, 10 inch - $Syd</v>
      </c>
      <c r="I507" s="29" t="str">
        <f>IFERROR(VLOOKUP(ROWS($M$5:M507),Table_PayItems[[Search Key]:[Concentrated Name]],2,FALSE),"")</f>
        <v>Approach, Cl III, 10 inch - $Syd</v>
      </c>
      <c r="J507" s="1"/>
      <c r="K507" s="1"/>
      <c r="L507" s="22">
        <f>IF(ISNUMBER(SEARCH(Pay_Item_Search_Text_2,M507)),MAX($L$4:L506)+1,0)</f>
        <v>322</v>
      </c>
      <c r="M507" s="1" t="str">
        <f>IFERROR(VLOOKUP(ROWS($M$5:M507),Table_PayItems[[Search Key]:[Concentrated Name]],2,FALSE),"")</f>
        <v>Approach, Cl III, 10 inch - $Syd</v>
      </c>
      <c r="N507" s="1" t="str">
        <f>IFERROR(VLOOKUP(ROWS($M$5:N507),$L$5:$M$7000,2,FALSE),"")</f>
        <v>Culv, Cl F, 90 inch - $Ft</v>
      </c>
      <c r="O507" s="1" t="str">
        <f>IFERROR(VLOOKUP(ROWS($O$5:O507),$K$5:$L$7000,2,FALSE),"")</f>
        <v/>
      </c>
    </row>
    <row r="508" spans="2:15" ht="15" customHeight="1" x14ac:dyDescent="0.25">
      <c r="B508" s="178" t="s">
        <v>8188</v>
      </c>
      <c r="C508" s="178" t="s">
        <v>123</v>
      </c>
      <c r="D508" s="178" t="s">
        <v>248</v>
      </c>
      <c r="E508" s="178" t="s">
        <v>6895</v>
      </c>
      <c r="F508" s="178" t="s">
        <v>17</v>
      </c>
      <c r="G508" s="1">
        <f>IF(ISNUMBER(Pay_Item_Search_Text),IF(ISNUMBER(IF(FIND(Pay_Item_Search_Text,B508)=1,1, "FALSE")),MAX(G$4:$G507)+1,IF(ISNUMBER(Pay_Item_Search_Text),0,IF(ISNUMBER(SEARCH(Pay_Item_Search_Text,H508)),MAX(G$4:$G507)+1,0))),IF(ISNUMBER(Pay_Item_Search_Text),0,IF(ISNUMBER(SEARCH(Pay_Item_Search_Text,H508)),MAX(G$4:$G507)+1,0)))</f>
        <v>504</v>
      </c>
      <c r="H508" s="1" t="str">
        <f>IF(Table_PayItems[[#This Row],[Description]]="_","_ Unique Item - "&amp;Table_PayItems[[#This Row],[Item]]&amp;" - $"&amp;Table_PayItems[[#This Row],[Unit]],Table_PayItems[[#This Row],[Description]]&amp;" - $"&amp;Table_PayItems[[#This Row],[Unit]])</f>
        <v>Approach, Cl III, 3 inch - $Syd</v>
      </c>
      <c r="I508" s="29" t="str">
        <f>IFERROR(VLOOKUP(ROWS($M$5:M508),Table_PayItems[[Search Key]:[Concentrated Name]],2,FALSE),"")</f>
        <v>Approach, Cl III, 3 inch - $Syd</v>
      </c>
      <c r="J508" s="1"/>
      <c r="K508" s="1"/>
      <c r="L508" s="22">
        <f>IF(ISNUMBER(SEARCH(Pay_Item_Search_Text_2,M508)),MAX($L$4:L507)+1,0)</f>
        <v>0</v>
      </c>
      <c r="M508" s="1" t="str">
        <f>IFERROR(VLOOKUP(ROWS($M$5:M508),Table_PayItems[[Search Key]:[Concentrated Name]],2,FALSE),"")</f>
        <v>Approach, Cl III, 3 inch - $Syd</v>
      </c>
      <c r="N508" s="1" t="str">
        <f>IFERROR(VLOOKUP(ROWS($M$5:N508),$L$5:$M$7000,2,FALSE),"")</f>
        <v>Culv, Cl F, Conc, 102 inch - $Ft</v>
      </c>
      <c r="O508" s="1" t="str">
        <f>IFERROR(VLOOKUP(ROWS($O$5:O508),$K$5:$L$7000,2,FALSE),"")</f>
        <v/>
      </c>
    </row>
    <row r="509" spans="2:15" ht="15" customHeight="1" x14ac:dyDescent="0.25">
      <c r="B509" s="178" t="s">
        <v>8189</v>
      </c>
      <c r="C509" s="178" t="s">
        <v>123</v>
      </c>
      <c r="D509" s="178" t="s">
        <v>249</v>
      </c>
      <c r="E509" s="178" t="s">
        <v>6895</v>
      </c>
      <c r="F509" s="178" t="s">
        <v>17</v>
      </c>
      <c r="G509" s="1">
        <f>IF(ISNUMBER(Pay_Item_Search_Text),IF(ISNUMBER(IF(FIND(Pay_Item_Search_Text,B509)=1,1, "FALSE")),MAX(G$4:$G508)+1,IF(ISNUMBER(Pay_Item_Search_Text),0,IF(ISNUMBER(SEARCH(Pay_Item_Search_Text,H509)),MAX(G$4:$G508)+1,0))),IF(ISNUMBER(Pay_Item_Search_Text),0,IF(ISNUMBER(SEARCH(Pay_Item_Search_Text,H509)),MAX(G$4:$G508)+1,0)))</f>
        <v>505</v>
      </c>
      <c r="H509" s="1" t="str">
        <f>IF(Table_PayItems[[#This Row],[Description]]="_","_ Unique Item - "&amp;Table_PayItems[[#This Row],[Item]]&amp;" - $"&amp;Table_PayItems[[#This Row],[Unit]],Table_PayItems[[#This Row],[Description]]&amp;" - $"&amp;Table_PayItems[[#This Row],[Unit]])</f>
        <v>Approach, Cl III, 4 inch - $Syd</v>
      </c>
      <c r="I509" s="29" t="str">
        <f>IFERROR(VLOOKUP(ROWS($M$5:M509),Table_PayItems[[Search Key]:[Concentrated Name]],2,FALSE),"")</f>
        <v>Approach, Cl III, 4 inch - $Syd</v>
      </c>
      <c r="J509" s="1"/>
      <c r="K509" s="1"/>
      <c r="L509" s="22">
        <f>IF(ISNUMBER(SEARCH(Pay_Item_Search_Text_2,M509)),MAX($L$4:L508)+1,0)</f>
        <v>0</v>
      </c>
      <c r="M509" s="1" t="str">
        <f>IFERROR(VLOOKUP(ROWS($M$5:M509),Table_PayItems[[Search Key]:[Concentrated Name]],2,FALSE),"")</f>
        <v>Approach, Cl III, 4 inch - $Syd</v>
      </c>
      <c r="N509" s="1" t="str">
        <f>IFERROR(VLOOKUP(ROWS($M$5:N509),$L$5:$M$7000,2,FALSE),"")</f>
        <v>Culv, Cl F, Conc, 108 inch - $Ft</v>
      </c>
      <c r="O509" s="1" t="str">
        <f>IFERROR(VLOOKUP(ROWS($O$5:O509),$K$5:$L$7000,2,FALSE),"")</f>
        <v/>
      </c>
    </row>
    <row r="510" spans="2:15" ht="15" customHeight="1" x14ac:dyDescent="0.25">
      <c r="B510" s="178" t="s">
        <v>8190</v>
      </c>
      <c r="C510" s="178" t="s">
        <v>123</v>
      </c>
      <c r="D510" s="178" t="s">
        <v>250</v>
      </c>
      <c r="E510" s="178" t="s">
        <v>6895</v>
      </c>
      <c r="F510" s="178" t="s">
        <v>17</v>
      </c>
      <c r="G510" s="1">
        <f>IF(ISNUMBER(Pay_Item_Search_Text),IF(ISNUMBER(IF(FIND(Pay_Item_Search_Text,B510)=1,1, "FALSE")),MAX(G$4:$G509)+1,IF(ISNUMBER(Pay_Item_Search_Text),0,IF(ISNUMBER(SEARCH(Pay_Item_Search_Text,H510)),MAX(G$4:$G509)+1,0))),IF(ISNUMBER(Pay_Item_Search_Text),0,IF(ISNUMBER(SEARCH(Pay_Item_Search_Text,H510)),MAX(G$4:$G509)+1,0)))</f>
        <v>506</v>
      </c>
      <c r="H510" s="1" t="str">
        <f>IF(Table_PayItems[[#This Row],[Description]]="_","_ Unique Item - "&amp;Table_PayItems[[#This Row],[Item]]&amp;" - $"&amp;Table_PayItems[[#This Row],[Unit]],Table_PayItems[[#This Row],[Description]]&amp;" - $"&amp;Table_PayItems[[#This Row],[Unit]])</f>
        <v>Approach, Cl III, 5 inch - $Syd</v>
      </c>
      <c r="I510" s="29" t="str">
        <f>IFERROR(VLOOKUP(ROWS($M$5:M510),Table_PayItems[[Search Key]:[Concentrated Name]],2,FALSE),"")</f>
        <v>Approach, Cl III, 5 inch - $Syd</v>
      </c>
      <c r="J510" s="1"/>
      <c r="K510" s="1"/>
      <c r="L510" s="22">
        <f>IF(ISNUMBER(SEARCH(Pay_Item_Search_Text_2,M510)),MAX($L$4:L509)+1,0)</f>
        <v>0</v>
      </c>
      <c r="M510" s="1" t="str">
        <f>IFERROR(VLOOKUP(ROWS($M$5:M510),Table_PayItems[[Search Key]:[Concentrated Name]],2,FALSE),"")</f>
        <v>Approach, Cl III, 5 inch - $Syd</v>
      </c>
      <c r="N510" s="1" t="str">
        <f>IFERROR(VLOOKUP(ROWS($M$5:N510),$L$5:$M$7000,2,FALSE),"")</f>
        <v>Culv, Cl F, Conc, 120 inch - $Ft</v>
      </c>
      <c r="O510" s="1" t="str">
        <f>IFERROR(VLOOKUP(ROWS($O$5:O510),$K$5:$L$7000,2,FALSE),"")</f>
        <v/>
      </c>
    </row>
    <row r="511" spans="2:15" ht="15" customHeight="1" x14ac:dyDescent="0.25">
      <c r="B511" s="178" t="s">
        <v>8191</v>
      </c>
      <c r="C511" s="178" t="s">
        <v>123</v>
      </c>
      <c r="D511" s="178" t="s">
        <v>251</v>
      </c>
      <c r="E511" s="178" t="s">
        <v>6895</v>
      </c>
      <c r="F511" s="178" t="s">
        <v>17</v>
      </c>
      <c r="G511" s="1">
        <f>IF(ISNUMBER(Pay_Item_Search_Text),IF(ISNUMBER(IF(FIND(Pay_Item_Search_Text,B511)=1,1, "FALSE")),MAX(G$4:$G510)+1,IF(ISNUMBER(Pay_Item_Search_Text),0,IF(ISNUMBER(SEARCH(Pay_Item_Search_Text,H511)),MAX(G$4:$G510)+1,0))),IF(ISNUMBER(Pay_Item_Search_Text),0,IF(ISNUMBER(SEARCH(Pay_Item_Search_Text,H511)),MAX(G$4:$G510)+1,0)))</f>
        <v>507</v>
      </c>
      <c r="H511" s="1" t="str">
        <f>IF(Table_PayItems[[#This Row],[Description]]="_","_ Unique Item - "&amp;Table_PayItems[[#This Row],[Item]]&amp;" - $"&amp;Table_PayItems[[#This Row],[Unit]],Table_PayItems[[#This Row],[Description]]&amp;" - $"&amp;Table_PayItems[[#This Row],[Unit]])</f>
        <v>Approach, Cl III, 6 inch - $Syd</v>
      </c>
      <c r="I511" s="29" t="str">
        <f>IFERROR(VLOOKUP(ROWS($M$5:M511),Table_PayItems[[Search Key]:[Concentrated Name]],2,FALSE),"")</f>
        <v>Approach, Cl III, 6 inch - $Syd</v>
      </c>
      <c r="J511" s="1"/>
      <c r="K511" s="1"/>
      <c r="L511" s="22">
        <f>IF(ISNUMBER(SEARCH(Pay_Item_Search_Text_2,M511)),MAX($L$4:L510)+1,0)</f>
        <v>0</v>
      </c>
      <c r="M511" s="1" t="str">
        <f>IFERROR(VLOOKUP(ROWS($M$5:M511),Table_PayItems[[Search Key]:[Concentrated Name]],2,FALSE),"")</f>
        <v>Approach, Cl III, 6 inch - $Syd</v>
      </c>
      <c r="N511" s="1" t="str">
        <f>IFERROR(VLOOKUP(ROWS($M$5:N511),$L$5:$M$7000,2,FALSE),"")</f>
        <v>Culv, Cl F, Conc, 30 inch - $Ft</v>
      </c>
      <c r="O511" s="1" t="str">
        <f>IFERROR(VLOOKUP(ROWS($O$5:O511),$K$5:$L$7000,2,FALSE),"")</f>
        <v/>
      </c>
    </row>
    <row r="512" spans="2:15" ht="15" customHeight="1" x14ac:dyDescent="0.25">
      <c r="B512" s="178" t="s">
        <v>8192</v>
      </c>
      <c r="C512" s="178" t="s">
        <v>123</v>
      </c>
      <c r="D512" s="178" t="s">
        <v>252</v>
      </c>
      <c r="E512" s="178" t="s">
        <v>6895</v>
      </c>
      <c r="F512" s="178" t="s">
        <v>17</v>
      </c>
      <c r="G512" s="1">
        <f>IF(ISNUMBER(Pay_Item_Search_Text),IF(ISNUMBER(IF(FIND(Pay_Item_Search_Text,B512)=1,1, "FALSE")),MAX(G$4:$G511)+1,IF(ISNUMBER(Pay_Item_Search_Text),0,IF(ISNUMBER(SEARCH(Pay_Item_Search_Text,H512)),MAX(G$4:$G511)+1,0))),IF(ISNUMBER(Pay_Item_Search_Text),0,IF(ISNUMBER(SEARCH(Pay_Item_Search_Text,H512)),MAX(G$4:$G511)+1,0)))</f>
        <v>508</v>
      </c>
      <c r="H512" s="1" t="str">
        <f>IF(Table_PayItems[[#This Row],[Description]]="_","_ Unique Item - "&amp;Table_PayItems[[#This Row],[Item]]&amp;" - $"&amp;Table_PayItems[[#This Row],[Unit]],Table_PayItems[[#This Row],[Description]]&amp;" - $"&amp;Table_PayItems[[#This Row],[Unit]])</f>
        <v>Approach, Cl III, 7 inch - $Syd</v>
      </c>
      <c r="I512" s="29" t="str">
        <f>IFERROR(VLOOKUP(ROWS($M$5:M512),Table_PayItems[[Search Key]:[Concentrated Name]],2,FALSE),"")</f>
        <v>Approach, Cl III, 7 inch - $Syd</v>
      </c>
      <c r="J512" s="1"/>
      <c r="K512" s="1"/>
      <c r="L512" s="22">
        <f>IF(ISNUMBER(SEARCH(Pay_Item_Search_Text_2,M512)),MAX($L$4:L511)+1,0)</f>
        <v>0</v>
      </c>
      <c r="M512" s="1" t="str">
        <f>IFERROR(VLOOKUP(ROWS($M$5:M512),Table_PayItems[[Search Key]:[Concentrated Name]],2,FALSE),"")</f>
        <v>Approach, Cl III, 7 inch - $Syd</v>
      </c>
      <c r="N512" s="1" t="str">
        <f>IFERROR(VLOOKUP(ROWS($M$5:N512),$L$5:$M$7000,2,FALSE),"")</f>
        <v>Culv, Cl F, Conc, 60 inch - $Ft</v>
      </c>
      <c r="O512" s="1" t="str">
        <f>IFERROR(VLOOKUP(ROWS($O$5:O512),$K$5:$L$7000,2,FALSE),"")</f>
        <v/>
      </c>
    </row>
    <row r="513" spans="2:15" ht="15" customHeight="1" x14ac:dyDescent="0.25">
      <c r="B513" s="178" t="s">
        <v>8193</v>
      </c>
      <c r="C513" s="178" t="s">
        <v>123</v>
      </c>
      <c r="D513" s="178" t="s">
        <v>253</v>
      </c>
      <c r="E513" s="178" t="s">
        <v>6895</v>
      </c>
      <c r="F513" s="178" t="s">
        <v>17</v>
      </c>
      <c r="G513" s="1">
        <f>IF(ISNUMBER(Pay_Item_Search_Text),IF(ISNUMBER(IF(FIND(Pay_Item_Search_Text,B513)=1,1, "FALSE")),MAX(G$4:$G512)+1,IF(ISNUMBER(Pay_Item_Search_Text),0,IF(ISNUMBER(SEARCH(Pay_Item_Search_Text,H513)),MAX(G$4:$G512)+1,0))),IF(ISNUMBER(Pay_Item_Search_Text),0,IF(ISNUMBER(SEARCH(Pay_Item_Search_Text,H513)),MAX(G$4:$G512)+1,0)))</f>
        <v>509</v>
      </c>
      <c r="H513" s="1" t="str">
        <f>IF(Table_PayItems[[#This Row],[Description]]="_","_ Unique Item - "&amp;Table_PayItems[[#This Row],[Item]]&amp;" - $"&amp;Table_PayItems[[#This Row],[Unit]],Table_PayItems[[#This Row],[Description]]&amp;" - $"&amp;Table_PayItems[[#This Row],[Unit]])</f>
        <v>Approach, Cl III, 8 inch - $Syd</v>
      </c>
      <c r="I513" s="29" t="str">
        <f>IFERROR(VLOOKUP(ROWS($M$5:M513),Table_PayItems[[Search Key]:[Concentrated Name]],2,FALSE),"")</f>
        <v>Approach, Cl III, 8 inch - $Syd</v>
      </c>
      <c r="J513" s="1"/>
      <c r="K513" s="1"/>
      <c r="L513" s="22">
        <f>IF(ISNUMBER(SEARCH(Pay_Item_Search_Text_2,M513)),MAX($L$4:L512)+1,0)</f>
        <v>0</v>
      </c>
      <c r="M513" s="1" t="str">
        <f>IFERROR(VLOOKUP(ROWS($M$5:M513),Table_PayItems[[Search Key]:[Concentrated Name]],2,FALSE),"")</f>
        <v>Approach, Cl III, 8 inch - $Syd</v>
      </c>
      <c r="N513" s="1" t="str">
        <f>IFERROR(VLOOKUP(ROWS($M$5:N513),$L$5:$M$7000,2,FALSE),"")</f>
        <v>Culv, Cl F, Conc, 90 inch - $Ft</v>
      </c>
      <c r="O513" s="1" t="str">
        <f>IFERROR(VLOOKUP(ROWS($O$5:O513),$K$5:$L$7000,2,FALSE),"")</f>
        <v/>
      </c>
    </row>
    <row r="514" spans="2:15" ht="15" customHeight="1" x14ac:dyDescent="0.25">
      <c r="B514" s="178" t="s">
        <v>8186</v>
      </c>
      <c r="C514" s="178" t="s">
        <v>112</v>
      </c>
      <c r="D514" s="178" t="s">
        <v>246</v>
      </c>
      <c r="E514" s="178" t="s">
        <v>6895</v>
      </c>
      <c r="F514" s="178" t="s">
        <v>17</v>
      </c>
      <c r="G514" s="1">
        <f>IF(ISNUMBER(Pay_Item_Search_Text),IF(ISNUMBER(IF(FIND(Pay_Item_Search_Text,B514)=1,1, "FALSE")),MAX(G$4:$G513)+1,IF(ISNUMBER(Pay_Item_Search_Text),0,IF(ISNUMBER(SEARCH(Pay_Item_Search_Text,H514)),MAX(G$4:$G513)+1,0))),IF(ISNUMBER(Pay_Item_Search_Text),0,IF(ISNUMBER(SEARCH(Pay_Item_Search_Text,H514)),MAX(G$4:$G513)+1,0)))</f>
        <v>510</v>
      </c>
      <c r="H514" s="1" t="str">
        <f>IF(Table_PayItems[[#This Row],[Description]]="_","_ Unique Item - "&amp;Table_PayItems[[#This Row],[Item]]&amp;" - $"&amp;Table_PayItems[[#This Row],[Unit]],Table_PayItems[[#This Row],[Description]]&amp;" - $"&amp;Table_PayItems[[#This Row],[Unit]])</f>
        <v>Approach, Cl III, CIP - $Cyd</v>
      </c>
      <c r="I514" s="29" t="str">
        <f>IFERROR(VLOOKUP(ROWS($M$5:M514),Table_PayItems[[Search Key]:[Concentrated Name]],2,FALSE),"")</f>
        <v>Approach, Cl III, CIP - $Cyd</v>
      </c>
      <c r="J514" s="1"/>
      <c r="K514" s="1"/>
      <c r="L514" s="22">
        <f>IF(ISNUMBER(SEARCH(Pay_Item_Search_Text_2,M514)),MAX($L$4:L513)+1,0)</f>
        <v>0</v>
      </c>
      <c r="M514" s="1" t="str">
        <f>IFERROR(VLOOKUP(ROWS($M$5:M514),Table_PayItems[[Search Key]:[Concentrated Name]],2,FALSE),"")</f>
        <v>Approach, Cl III, CIP - $Cyd</v>
      </c>
      <c r="N514" s="1" t="str">
        <f>IFERROR(VLOOKUP(ROWS($M$5:N514),$L$5:$M$7000,2,FALSE),"")</f>
        <v>Culv, Cl F, CSP, 102 inch - $Ft</v>
      </c>
      <c r="O514" s="1" t="str">
        <f>IFERROR(VLOOKUP(ROWS($O$5:O514),$K$5:$L$7000,2,FALSE),"")</f>
        <v/>
      </c>
    </row>
    <row r="515" spans="2:15" ht="15" customHeight="1" x14ac:dyDescent="0.25">
      <c r="B515" s="178" t="s">
        <v>8187</v>
      </c>
      <c r="C515" s="178" t="s">
        <v>112</v>
      </c>
      <c r="D515" s="178" t="s">
        <v>247</v>
      </c>
      <c r="E515" s="178" t="s">
        <v>6895</v>
      </c>
      <c r="F515" s="178" t="s">
        <v>17</v>
      </c>
      <c r="G515" s="1">
        <f>IF(ISNUMBER(Pay_Item_Search_Text),IF(ISNUMBER(IF(FIND(Pay_Item_Search_Text,B515)=1,1, "FALSE")),MAX(G$4:$G514)+1,IF(ISNUMBER(Pay_Item_Search_Text),0,IF(ISNUMBER(SEARCH(Pay_Item_Search_Text,H515)),MAX(G$4:$G514)+1,0))),IF(ISNUMBER(Pay_Item_Search_Text),0,IF(ISNUMBER(SEARCH(Pay_Item_Search_Text,H515)),MAX(G$4:$G514)+1,0)))</f>
        <v>511</v>
      </c>
      <c r="H515" s="1" t="str">
        <f>IF(Table_PayItems[[#This Row],[Description]]="_","_ Unique Item - "&amp;Table_PayItems[[#This Row],[Item]]&amp;" - $"&amp;Table_PayItems[[#This Row],[Unit]],Table_PayItems[[#This Row],[Description]]&amp;" - $"&amp;Table_PayItems[[#This Row],[Unit]])</f>
        <v>Approach, Cl III, LM - $Cyd</v>
      </c>
      <c r="I515" s="29" t="str">
        <f>IFERROR(VLOOKUP(ROWS($M$5:M515),Table_PayItems[[Search Key]:[Concentrated Name]],2,FALSE),"")</f>
        <v>Approach, Cl III, LM - $Cyd</v>
      </c>
      <c r="J515" s="1"/>
      <c r="K515" s="1"/>
      <c r="L515" s="22">
        <f>IF(ISNUMBER(SEARCH(Pay_Item_Search_Text_2,M515)),MAX($L$4:L514)+1,0)</f>
        <v>0</v>
      </c>
      <c r="M515" s="1" t="str">
        <f>IFERROR(VLOOKUP(ROWS($M$5:M515),Table_PayItems[[Search Key]:[Concentrated Name]],2,FALSE),"")</f>
        <v>Approach, Cl III, LM - $Cyd</v>
      </c>
      <c r="N515" s="1" t="str">
        <f>IFERROR(VLOOKUP(ROWS($M$5:N515),$L$5:$M$7000,2,FALSE),"")</f>
        <v>Culv, Cl F, CSP, 108 inch - $Ft</v>
      </c>
      <c r="O515" s="1" t="str">
        <f>IFERROR(VLOOKUP(ROWS($O$5:O515),$K$5:$L$7000,2,FALSE),"")</f>
        <v/>
      </c>
    </row>
    <row r="516" spans="2:15" ht="15" customHeight="1" x14ac:dyDescent="0.25">
      <c r="B516" s="178" t="s">
        <v>12210</v>
      </c>
      <c r="C516" s="178" t="s">
        <v>88</v>
      </c>
      <c r="D516" s="178" t="s">
        <v>7057</v>
      </c>
      <c r="E516" s="178" t="s">
        <v>6993</v>
      </c>
      <c r="F516" s="178" t="s">
        <v>17</v>
      </c>
      <c r="G516" s="1">
        <f>IF(ISNUMBER(Pay_Item_Search_Text),IF(ISNUMBER(IF(FIND(Pay_Item_Search_Text,B516)=1,1, "FALSE")),MAX(G$4:$G515)+1,IF(ISNUMBER(Pay_Item_Search_Text),0,IF(ISNUMBER(SEARCH(Pay_Item_Search_Text,H516)),MAX(G$4:$G515)+1,0))),IF(ISNUMBER(Pay_Item_Search_Text),0,IF(ISNUMBER(SEARCH(Pay_Item_Search_Text,H516)),MAX(G$4:$G515)+1,0)))</f>
        <v>512</v>
      </c>
      <c r="H516" s="1" t="str">
        <f>IF(Table_PayItems[[#This Row],[Description]]="_","_ Unique Item - "&amp;Table_PayItems[[#This Row],[Item]]&amp;" - $"&amp;Table_PayItems[[#This Row],[Unit]],Table_PayItems[[#This Row],[Description]]&amp;" - $"&amp;Table_PayItems[[#This Row],[Unit]])</f>
        <v>Aronia arbutifolia Brilliantissima, #3 cont. - $Ea</v>
      </c>
      <c r="I516" s="29" t="str">
        <f>IFERROR(VLOOKUP(ROWS($M$5:M516),Table_PayItems[[Search Key]:[Concentrated Name]],2,FALSE),"")</f>
        <v>Aronia arbutifolia Brilliantissima, #3 cont. - $Ea</v>
      </c>
      <c r="J516" s="1"/>
      <c r="K516" s="1"/>
      <c r="L516" s="22">
        <f>IF(ISNUMBER(SEARCH(Pay_Item_Search_Text_2,M516)),MAX($L$4:L515)+1,0)</f>
        <v>0</v>
      </c>
      <c r="M516" s="1" t="str">
        <f>IFERROR(VLOOKUP(ROWS($M$5:M516),Table_PayItems[[Search Key]:[Concentrated Name]],2,FALSE),"")</f>
        <v>Aronia arbutifolia Brilliantissima, #3 cont. - $Ea</v>
      </c>
      <c r="N516" s="1" t="str">
        <f>IFERROR(VLOOKUP(ROWS($M$5:N516),$L$5:$M$7000,2,FALSE),"")</f>
        <v>Culv, Cl F, CSP, 120 inch - $Ft</v>
      </c>
      <c r="O516" s="1" t="str">
        <f>IFERROR(VLOOKUP(ROWS($O$5:O516),$K$5:$L$7000,2,FALSE),"")</f>
        <v/>
      </c>
    </row>
    <row r="517" spans="2:15" ht="15" customHeight="1" x14ac:dyDescent="0.25">
      <c r="B517" s="178" t="s">
        <v>12211</v>
      </c>
      <c r="C517" s="178" t="s">
        <v>88</v>
      </c>
      <c r="D517" s="178" t="s">
        <v>7058</v>
      </c>
      <c r="E517" s="178" t="s">
        <v>6993</v>
      </c>
      <c r="F517" s="178" t="s">
        <v>17</v>
      </c>
      <c r="G517" s="1">
        <f>IF(ISNUMBER(Pay_Item_Search_Text),IF(ISNUMBER(IF(FIND(Pay_Item_Search_Text,B517)=1,1, "FALSE")),MAX(G$4:$G516)+1,IF(ISNUMBER(Pay_Item_Search_Text),0,IF(ISNUMBER(SEARCH(Pay_Item_Search_Text,H517)),MAX(G$4:$G516)+1,0))),IF(ISNUMBER(Pay_Item_Search_Text),0,IF(ISNUMBER(SEARCH(Pay_Item_Search_Text,H517)),MAX(G$4:$G516)+1,0)))</f>
        <v>513</v>
      </c>
      <c r="H517" s="1" t="str">
        <f>IF(Table_PayItems[[#This Row],[Description]]="_","_ Unique Item - "&amp;Table_PayItems[[#This Row],[Item]]&amp;" - $"&amp;Table_PayItems[[#This Row],[Unit]],Table_PayItems[[#This Row],[Description]]&amp;" - $"&amp;Table_PayItems[[#This Row],[Unit]])</f>
        <v>Aronia arbutifolia Brilliantissima, #5 cont. - $Ea</v>
      </c>
      <c r="I517" s="29" t="str">
        <f>IFERROR(VLOOKUP(ROWS($M$5:M517),Table_PayItems[[Search Key]:[Concentrated Name]],2,FALSE),"")</f>
        <v>Aronia arbutifolia Brilliantissima, #5 cont. - $Ea</v>
      </c>
      <c r="J517" s="1"/>
      <c r="K517" s="1"/>
      <c r="L517" s="22">
        <f>IF(ISNUMBER(SEARCH(Pay_Item_Search_Text_2,M517)),MAX($L$4:L516)+1,0)</f>
        <v>0</v>
      </c>
      <c r="M517" s="1" t="str">
        <f>IFERROR(VLOOKUP(ROWS($M$5:M517),Table_PayItems[[Search Key]:[Concentrated Name]],2,FALSE),"")</f>
        <v>Aronia arbutifolia Brilliantissima, #5 cont. - $Ea</v>
      </c>
      <c r="N517" s="1" t="str">
        <f>IFERROR(VLOOKUP(ROWS($M$5:N517),$L$5:$M$7000,2,FALSE),"")</f>
        <v>Culv, Cl F, CSP, 30 inch - $Ft</v>
      </c>
      <c r="O517" s="1" t="str">
        <f>IFERROR(VLOOKUP(ROWS($O$5:O517),$K$5:$L$7000,2,FALSE),"")</f>
        <v/>
      </c>
    </row>
    <row r="518" spans="2:15" ht="15" customHeight="1" x14ac:dyDescent="0.25">
      <c r="B518" s="178" t="s">
        <v>12212</v>
      </c>
      <c r="C518" s="178" t="s">
        <v>88</v>
      </c>
      <c r="D518" s="178" t="s">
        <v>3987</v>
      </c>
      <c r="E518" s="178" t="s">
        <v>6993</v>
      </c>
      <c r="F518" s="178" t="s">
        <v>17</v>
      </c>
      <c r="G518" s="1">
        <f>IF(ISNUMBER(Pay_Item_Search_Text),IF(ISNUMBER(IF(FIND(Pay_Item_Search_Text,B518)=1,1, "FALSE")),MAX(G$4:$G517)+1,IF(ISNUMBER(Pay_Item_Search_Text),0,IF(ISNUMBER(SEARCH(Pay_Item_Search_Text,H518)),MAX(G$4:$G517)+1,0))),IF(ISNUMBER(Pay_Item_Search_Text),0,IF(ISNUMBER(SEARCH(Pay_Item_Search_Text,H518)),MAX(G$4:$G517)+1,0)))</f>
        <v>514</v>
      </c>
      <c r="H518" s="1" t="str">
        <f>IF(Table_PayItems[[#This Row],[Description]]="_","_ Unique Item - "&amp;Table_PayItems[[#This Row],[Item]]&amp;" - $"&amp;Table_PayItems[[#This Row],[Unit]],Table_PayItems[[#This Row],[Description]]&amp;" - $"&amp;Table_PayItems[[#This Row],[Unit]])</f>
        <v>Aronia arbutifolia, bareroot, 18-24 inch - $Ea</v>
      </c>
      <c r="I518" s="29" t="str">
        <f>IFERROR(VLOOKUP(ROWS($M$5:M518),Table_PayItems[[Search Key]:[Concentrated Name]],2,FALSE),"")</f>
        <v>Aronia arbutifolia, bareroot, 18-24 inch - $Ea</v>
      </c>
      <c r="J518" s="1"/>
      <c r="K518" s="1"/>
      <c r="L518" s="22">
        <f>IF(ISNUMBER(SEARCH(Pay_Item_Search_Text_2,M518)),MAX($L$4:L517)+1,0)</f>
        <v>0</v>
      </c>
      <c r="M518" s="1" t="str">
        <f>IFERROR(VLOOKUP(ROWS($M$5:M518),Table_PayItems[[Search Key]:[Concentrated Name]],2,FALSE),"")</f>
        <v>Aronia arbutifolia, bareroot, 18-24 inch - $Ea</v>
      </c>
      <c r="N518" s="1" t="str">
        <f>IFERROR(VLOOKUP(ROWS($M$5:N518),$L$5:$M$7000,2,FALSE),"")</f>
        <v>Culv, Cl F, CSP, 60 inch - $Ft</v>
      </c>
      <c r="O518" s="1" t="str">
        <f>IFERROR(VLOOKUP(ROWS($O$5:O518),$K$5:$L$7000,2,FALSE),"")</f>
        <v/>
      </c>
    </row>
    <row r="519" spans="2:15" ht="15" customHeight="1" x14ac:dyDescent="0.25">
      <c r="B519" s="178" t="s">
        <v>12213</v>
      </c>
      <c r="C519" s="178" t="s">
        <v>88</v>
      </c>
      <c r="D519" s="178" t="s">
        <v>3988</v>
      </c>
      <c r="E519" s="178" t="s">
        <v>6993</v>
      </c>
      <c r="F519" s="178" t="s">
        <v>17</v>
      </c>
      <c r="G519" s="1">
        <f>IF(ISNUMBER(Pay_Item_Search_Text),IF(ISNUMBER(IF(FIND(Pay_Item_Search_Text,B519)=1,1, "FALSE")),MAX(G$4:$G518)+1,IF(ISNUMBER(Pay_Item_Search_Text),0,IF(ISNUMBER(SEARCH(Pay_Item_Search_Text,H519)),MAX(G$4:$G518)+1,0))),IF(ISNUMBER(Pay_Item_Search_Text),0,IF(ISNUMBER(SEARCH(Pay_Item_Search_Text,H519)),MAX(G$4:$G518)+1,0)))</f>
        <v>515</v>
      </c>
      <c r="H519" s="1" t="str">
        <f>IF(Table_PayItems[[#This Row],[Description]]="_","_ Unique Item - "&amp;Table_PayItems[[#This Row],[Item]]&amp;" - $"&amp;Table_PayItems[[#This Row],[Unit]],Table_PayItems[[#This Row],[Description]]&amp;" - $"&amp;Table_PayItems[[#This Row],[Unit]])</f>
        <v>Aronia arbutifolia, bareroot, 24-36 inch - $Ea</v>
      </c>
      <c r="I519" s="29" t="str">
        <f>IFERROR(VLOOKUP(ROWS($M$5:M519),Table_PayItems[[Search Key]:[Concentrated Name]],2,FALSE),"")</f>
        <v>Aronia arbutifolia, bareroot, 24-36 inch - $Ea</v>
      </c>
      <c r="J519" s="1"/>
      <c r="K519" s="1"/>
      <c r="L519" s="22">
        <f>IF(ISNUMBER(SEARCH(Pay_Item_Search_Text_2,M519)),MAX($L$4:L518)+1,0)</f>
        <v>0</v>
      </c>
      <c r="M519" s="1" t="str">
        <f>IFERROR(VLOOKUP(ROWS($M$5:M519),Table_PayItems[[Search Key]:[Concentrated Name]],2,FALSE),"")</f>
        <v>Aronia arbutifolia, bareroot, 24-36 inch - $Ea</v>
      </c>
      <c r="N519" s="1" t="str">
        <f>IFERROR(VLOOKUP(ROWS($M$5:N519),$L$5:$M$7000,2,FALSE),"")</f>
        <v>Culv, Cl F, CSP, 90 inch - $Ft</v>
      </c>
      <c r="O519" s="1" t="str">
        <f>IFERROR(VLOOKUP(ROWS($O$5:O519),$K$5:$L$7000,2,FALSE),"")</f>
        <v/>
      </c>
    </row>
    <row r="520" spans="2:15" ht="15" customHeight="1" x14ac:dyDescent="0.25">
      <c r="B520" s="178" t="s">
        <v>12216</v>
      </c>
      <c r="C520" s="178" t="s">
        <v>88</v>
      </c>
      <c r="D520" s="178" t="s">
        <v>7059</v>
      </c>
      <c r="E520" s="178" t="s">
        <v>6993</v>
      </c>
      <c r="F520" s="178" t="s">
        <v>17</v>
      </c>
      <c r="G520" s="1">
        <f>IF(ISNUMBER(Pay_Item_Search_Text),IF(ISNUMBER(IF(FIND(Pay_Item_Search_Text,B520)=1,1, "FALSE")),MAX(G$4:$G519)+1,IF(ISNUMBER(Pay_Item_Search_Text),0,IF(ISNUMBER(SEARCH(Pay_Item_Search_Text,H520)),MAX(G$4:$G519)+1,0))),IF(ISNUMBER(Pay_Item_Search_Text),0,IF(ISNUMBER(SEARCH(Pay_Item_Search_Text,H520)),MAX(G$4:$G519)+1,0)))</f>
        <v>516</v>
      </c>
      <c r="H520" s="1" t="str">
        <f>IF(Table_PayItems[[#This Row],[Description]]="_","_ Unique Item - "&amp;Table_PayItems[[#This Row],[Item]]&amp;" - $"&amp;Table_PayItems[[#This Row],[Unit]],Table_PayItems[[#This Row],[Description]]&amp;" - $"&amp;Table_PayItems[[#This Row],[Unit]])</f>
        <v>Aronia melanocarpa Autumn Magic, #3 cont. - $Ea</v>
      </c>
      <c r="I520" s="29" t="str">
        <f>IFERROR(VLOOKUP(ROWS($M$5:M520),Table_PayItems[[Search Key]:[Concentrated Name]],2,FALSE),"")</f>
        <v>Aronia melanocarpa Autumn Magic, #3 cont. - $Ea</v>
      </c>
      <c r="J520" s="1"/>
      <c r="K520" s="1"/>
      <c r="L520" s="22">
        <f>IF(ISNUMBER(SEARCH(Pay_Item_Search_Text_2,M520)),MAX($L$4:L519)+1,0)</f>
        <v>0</v>
      </c>
      <c r="M520" s="1" t="str">
        <f>IFERROR(VLOOKUP(ROWS($M$5:M520),Table_PayItems[[Search Key]:[Concentrated Name]],2,FALSE),"")</f>
        <v>Aronia melanocarpa Autumn Magic, #3 cont. - $Ea</v>
      </c>
      <c r="N520" s="1" t="str">
        <f>IFERROR(VLOOKUP(ROWS($M$5:N520),$L$5:$M$7000,2,FALSE),"")</f>
        <v>Culv, Cl IV, 60 inch, Jacked in Place - $Ft</v>
      </c>
      <c r="O520" s="1" t="str">
        <f>IFERROR(VLOOKUP(ROWS($O$5:O520),$K$5:$L$7000,2,FALSE),"")</f>
        <v/>
      </c>
    </row>
    <row r="521" spans="2:15" ht="15" customHeight="1" x14ac:dyDescent="0.25">
      <c r="B521" s="178" t="s">
        <v>12217</v>
      </c>
      <c r="C521" s="178" t="s">
        <v>88</v>
      </c>
      <c r="D521" s="178" t="s">
        <v>7060</v>
      </c>
      <c r="E521" s="178" t="s">
        <v>6993</v>
      </c>
      <c r="F521" s="178" t="s">
        <v>17</v>
      </c>
      <c r="G521" s="1">
        <f>IF(ISNUMBER(Pay_Item_Search_Text),IF(ISNUMBER(IF(FIND(Pay_Item_Search_Text,B521)=1,1, "FALSE")),MAX(G$4:$G520)+1,IF(ISNUMBER(Pay_Item_Search_Text),0,IF(ISNUMBER(SEARCH(Pay_Item_Search_Text,H521)),MAX(G$4:$G520)+1,0))),IF(ISNUMBER(Pay_Item_Search_Text),0,IF(ISNUMBER(SEARCH(Pay_Item_Search_Text,H521)),MAX(G$4:$G520)+1,0)))</f>
        <v>517</v>
      </c>
      <c r="H521" s="1" t="str">
        <f>IF(Table_PayItems[[#This Row],[Description]]="_","_ Unique Item - "&amp;Table_PayItems[[#This Row],[Item]]&amp;" - $"&amp;Table_PayItems[[#This Row],[Unit]],Table_PayItems[[#This Row],[Description]]&amp;" - $"&amp;Table_PayItems[[#This Row],[Unit]])</f>
        <v>Aronia melanocarpa Autumn Magic, #5 cont. - $Ea</v>
      </c>
      <c r="I521" s="29" t="str">
        <f>IFERROR(VLOOKUP(ROWS($M$5:M521),Table_PayItems[[Search Key]:[Concentrated Name]],2,FALSE),"")</f>
        <v>Aronia melanocarpa Autumn Magic, #5 cont. - $Ea</v>
      </c>
      <c r="J521" s="1"/>
      <c r="K521" s="1"/>
      <c r="L521" s="22">
        <f>IF(ISNUMBER(SEARCH(Pay_Item_Search_Text_2,M521)),MAX($L$4:L520)+1,0)</f>
        <v>0</v>
      </c>
      <c r="M521" s="1" t="str">
        <f>IFERROR(VLOOKUP(ROWS($M$5:M521),Table_PayItems[[Search Key]:[Concentrated Name]],2,FALSE),"")</f>
        <v>Aronia melanocarpa Autumn Magic, #5 cont. - $Ea</v>
      </c>
      <c r="N521" s="1" t="str">
        <f>IFERROR(VLOOKUP(ROWS($M$5:N521),$L$5:$M$7000,2,FALSE),"")</f>
        <v>Culv, Cl V, 60 inch, Jacked in Place - $Ft</v>
      </c>
      <c r="O521" s="1" t="str">
        <f>IFERROR(VLOOKUP(ROWS($O$5:O521),$K$5:$L$7000,2,FALSE),"")</f>
        <v/>
      </c>
    </row>
    <row r="522" spans="2:15" ht="15" customHeight="1" x14ac:dyDescent="0.25">
      <c r="B522" s="178" t="s">
        <v>12218</v>
      </c>
      <c r="C522" s="178" t="s">
        <v>88</v>
      </c>
      <c r="D522" s="178" t="s">
        <v>7061</v>
      </c>
      <c r="E522" s="178" t="s">
        <v>6993</v>
      </c>
      <c r="F522" s="178" t="s">
        <v>17</v>
      </c>
      <c r="G522" s="1">
        <f>IF(ISNUMBER(Pay_Item_Search_Text),IF(ISNUMBER(IF(FIND(Pay_Item_Search_Text,B522)=1,1, "FALSE")),MAX(G$4:$G521)+1,IF(ISNUMBER(Pay_Item_Search_Text),0,IF(ISNUMBER(SEARCH(Pay_Item_Search_Text,H522)),MAX(G$4:$G521)+1,0))),IF(ISNUMBER(Pay_Item_Search_Text),0,IF(ISNUMBER(SEARCH(Pay_Item_Search_Text,H522)),MAX(G$4:$G521)+1,0)))</f>
        <v>518</v>
      </c>
      <c r="H522" s="1" t="str">
        <f>IF(Table_PayItems[[#This Row],[Description]]="_","_ Unique Item - "&amp;Table_PayItems[[#This Row],[Item]]&amp;" - $"&amp;Table_PayItems[[#This Row],[Unit]],Table_PayItems[[#This Row],[Description]]&amp;" - $"&amp;Table_PayItems[[#This Row],[Unit]])</f>
        <v>Aronia melanocarpa Morton, #3 cont. - $Ea</v>
      </c>
      <c r="I522" s="29" t="str">
        <f>IFERROR(VLOOKUP(ROWS($M$5:M522),Table_PayItems[[Search Key]:[Concentrated Name]],2,FALSE),"")</f>
        <v>Aronia melanocarpa Morton, #3 cont. - $Ea</v>
      </c>
      <c r="J522" s="1"/>
      <c r="K522" s="1"/>
      <c r="L522" s="22">
        <f>IF(ISNUMBER(SEARCH(Pay_Item_Search_Text_2,M522)),MAX($L$4:L521)+1,0)</f>
        <v>0</v>
      </c>
      <c r="M522" s="1" t="str">
        <f>IFERROR(VLOOKUP(ROWS($M$5:M522),Table_PayItems[[Search Key]:[Concentrated Name]],2,FALSE),"")</f>
        <v>Aronia melanocarpa Morton, #3 cont. - $Ea</v>
      </c>
      <c r="N522" s="1" t="str">
        <f>IFERROR(VLOOKUP(ROWS($M$5:N522),$L$5:$M$7000,2,FALSE),"")</f>
        <v>Culv, CSP Arch, Cl A, 28 inch by 20 inch - $Ft</v>
      </c>
      <c r="O522" s="1" t="str">
        <f>IFERROR(VLOOKUP(ROWS($O$5:O522),$K$5:$L$7000,2,FALSE),"")</f>
        <v/>
      </c>
    </row>
    <row r="523" spans="2:15" ht="15" customHeight="1" x14ac:dyDescent="0.25">
      <c r="B523" s="178" t="s">
        <v>12219</v>
      </c>
      <c r="C523" s="178" t="s">
        <v>88</v>
      </c>
      <c r="D523" s="178" t="s">
        <v>7062</v>
      </c>
      <c r="E523" s="178" t="s">
        <v>6993</v>
      </c>
      <c r="F523" s="178" t="s">
        <v>17</v>
      </c>
      <c r="G523" s="1">
        <f>IF(ISNUMBER(Pay_Item_Search_Text),IF(ISNUMBER(IF(FIND(Pay_Item_Search_Text,B523)=1,1, "FALSE")),MAX(G$4:$G522)+1,IF(ISNUMBER(Pay_Item_Search_Text),0,IF(ISNUMBER(SEARCH(Pay_Item_Search_Text,H523)),MAX(G$4:$G522)+1,0))),IF(ISNUMBER(Pay_Item_Search_Text),0,IF(ISNUMBER(SEARCH(Pay_Item_Search_Text,H523)),MAX(G$4:$G522)+1,0)))</f>
        <v>519</v>
      </c>
      <c r="H523" s="1" t="str">
        <f>IF(Table_PayItems[[#This Row],[Description]]="_","_ Unique Item - "&amp;Table_PayItems[[#This Row],[Item]]&amp;" - $"&amp;Table_PayItems[[#This Row],[Unit]],Table_PayItems[[#This Row],[Description]]&amp;" - $"&amp;Table_PayItems[[#This Row],[Unit]])</f>
        <v>Aronia melanocarpa Morton, #5 cont. - $Ea</v>
      </c>
      <c r="I523" s="29" t="str">
        <f>IFERROR(VLOOKUP(ROWS($M$5:M523),Table_PayItems[[Search Key]:[Concentrated Name]],2,FALSE),"")</f>
        <v>Aronia melanocarpa Morton, #5 cont. - $Ea</v>
      </c>
      <c r="J523" s="1"/>
      <c r="K523" s="1"/>
      <c r="L523" s="22">
        <f>IF(ISNUMBER(SEARCH(Pay_Item_Search_Text_2,M523)),MAX($L$4:L522)+1,0)</f>
        <v>0</v>
      </c>
      <c r="M523" s="1" t="str">
        <f>IFERROR(VLOOKUP(ROWS($M$5:M523),Table_PayItems[[Search Key]:[Concentrated Name]],2,FALSE),"")</f>
        <v>Aronia melanocarpa Morton, #5 cont. - $Ea</v>
      </c>
      <c r="N523" s="1" t="str">
        <f>IFERROR(VLOOKUP(ROWS($M$5:N523),$L$5:$M$7000,2,FALSE),"")</f>
        <v>Culv, CSP Arch, Cl F, 28 inch by 20 inch - $Ft</v>
      </c>
      <c r="O523" s="1" t="str">
        <f>IFERROR(VLOOKUP(ROWS($O$5:O523),$K$5:$L$7000,2,FALSE),"")</f>
        <v/>
      </c>
    </row>
    <row r="524" spans="2:15" ht="15" customHeight="1" x14ac:dyDescent="0.25">
      <c r="B524" s="178" t="s">
        <v>12220</v>
      </c>
      <c r="C524" s="178" t="s">
        <v>88</v>
      </c>
      <c r="D524" s="178" t="s">
        <v>7063</v>
      </c>
      <c r="E524" s="178" t="s">
        <v>6993</v>
      </c>
      <c r="F524" s="178" t="s">
        <v>17</v>
      </c>
      <c r="G524" s="1">
        <f>IF(ISNUMBER(Pay_Item_Search_Text),IF(ISNUMBER(IF(FIND(Pay_Item_Search_Text,B524)=1,1, "FALSE")),MAX(G$4:$G523)+1,IF(ISNUMBER(Pay_Item_Search_Text),0,IF(ISNUMBER(SEARCH(Pay_Item_Search_Text,H524)),MAX(G$4:$G523)+1,0))),IF(ISNUMBER(Pay_Item_Search_Text),0,IF(ISNUMBER(SEARCH(Pay_Item_Search_Text,H524)),MAX(G$4:$G523)+1,0)))</f>
        <v>520</v>
      </c>
      <c r="H524" s="1" t="str">
        <f>IF(Table_PayItems[[#This Row],[Description]]="_","_ Unique Item - "&amp;Table_PayItems[[#This Row],[Item]]&amp;" - $"&amp;Table_PayItems[[#This Row],[Unit]],Table_PayItems[[#This Row],[Description]]&amp;" - $"&amp;Table_PayItems[[#This Row],[Unit]])</f>
        <v>Aronia melanocarpa Viking, #3 cont. - $Ea</v>
      </c>
      <c r="I524" s="29" t="str">
        <f>IFERROR(VLOOKUP(ROWS($M$5:M524),Table_PayItems[[Search Key]:[Concentrated Name]],2,FALSE),"")</f>
        <v>Aronia melanocarpa Viking, #3 cont. - $Ea</v>
      </c>
      <c r="J524" s="1"/>
      <c r="K524" s="1"/>
      <c r="L524" s="22">
        <f>IF(ISNUMBER(SEARCH(Pay_Item_Search_Text_2,M524)),MAX($L$4:L523)+1,0)</f>
        <v>0</v>
      </c>
      <c r="M524" s="1" t="str">
        <f>IFERROR(VLOOKUP(ROWS($M$5:M524),Table_PayItems[[Search Key]:[Concentrated Name]],2,FALSE),"")</f>
        <v>Aronia melanocarpa Viking, #3 cont. - $Ea</v>
      </c>
      <c r="N524" s="1" t="str">
        <f>IFERROR(VLOOKUP(ROWS($M$5:N524),$L$5:$M$7000,2,FALSE),"")</f>
        <v>Culv, Precast Conc Box, 10 foot by 10 foot - $Ft</v>
      </c>
      <c r="O524" s="1" t="str">
        <f>IFERROR(VLOOKUP(ROWS($O$5:O524),$K$5:$L$7000,2,FALSE),"")</f>
        <v/>
      </c>
    </row>
    <row r="525" spans="2:15" ht="15" customHeight="1" x14ac:dyDescent="0.25">
      <c r="B525" s="178" t="s">
        <v>12221</v>
      </c>
      <c r="C525" s="178" t="s">
        <v>88</v>
      </c>
      <c r="D525" s="178" t="s">
        <v>7064</v>
      </c>
      <c r="E525" s="178" t="s">
        <v>6993</v>
      </c>
      <c r="F525" s="178" t="s">
        <v>17</v>
      </c>
      <c r="G525" s="1">
        <f>IF(ISNUMBER(Pay_Item_Search_Text),IF(ISNUMBER(IF(FIND(Pay_Item_Search_Text,B525)=1,1, "FALSE")),MAX(G$4:$G524)+1,IF(ISNUMBER(Pay_Item_Search_Text),0,IF(ISNUMBER(SEARCH(Pay_Item_Search_Text,H525)),MAX(G$4:$G524)+1,0))),IF(ISNUMBER(Pay_Item_Search_Text),0,IF(ISNUMBER(SEARCH(Pay_Item_Search_Text,H525)),MAX(G$4:$G524)+1,0)))</f>
        <v>521</v>
      </c>
      <c r="H525" s="1" t="str">
        <f>IF(Table_PayItems[[#This Row],[Description]]="_","_ Unique Item - "&amp;Table_PayItems[[#This Row],[Item]]&amp;" - $"&amp;Table_PayItems[[#This Row],[Unit]],Table_PayItems[[#This Row],[Description]]&amp;" - $"&amp;Table_PayItems[[#This Row],[Unit]])</f>
        <v>Aronia melanocarpa Viking, #5 cont. - $Ea</v>
      </c>
      <c r="I525" s="29" t="str">
        <f>IFERROR(VLOOKUP(ROWS($M$5:M525),Table_PayItems[[Search Key]:[Concentrated Name]],2,FALSE),"")</f>
        <v>Aronia melanocarpa Viking, #5 cont. - $Ea</v>
      </c>
      <c r="J525" s="1"/>
      <c r="K525" s="1"/>
      <c r="L525" s="22">
        <f>IF(ISNUMBER(SEARCH(Pay_Item_Search_Text_2,M525)),MAX($L$4:L524)+1,0)</f>
        <v>0</v>
      </c>
      <c r="M525" s="1" t="str">
        <f>IFERROR(VLOOKUP(ROWS($M$5:M525),Table_PayItems[[Search Key]:[Concentrated Name]],2,FALSE),"")</f>
        <v>Aronia melanocarpa Viking, #5 cont. - $Ea</v>
      </c>
      <c r="N525" s="1" t="str">
        <f>IFERROR(VLOOKUP(ROWS($M$5:N525),$L$5:$M$7000,2,FALSE),"")</f>
        <v>Culv, Precast Conc Box, 10 foot by 3 foot - $Ft</v>
      </c>
      <c r="O525" s="1" t="str">
        <f>IFERROR(VLOOKUP(ROWS($O$5:O525),$K$5:$L$7000,2,FALSE),"")</f>
        <v/>
      </c>
    </row>
    <row r="526" spans="2:15" ht="15" customHeight="1" x14ac:dyDescent="0.25">
      <c r="B526" s="178" t="s">
        <v>12214</v>
      </c>
      <c r="C526" s="178" t="s">
        <v>88</v>
      </c>
      <c r="D526" s="178" t="s">
        <v>3989</v>
      </c>
      <c r="E526" s="178" t="s">
        <v>6993</v>
      </c>
      <c r="F526" s="178" t="s">
        <v>17</v>
      </c>
      <c r="G526" s="1">
        <f>IF(ISNUMBER(Pay_Item_Search_Text),IF(ISNUMBER(IF(FIND(Pay_Item_Search_Text,B526)=1,1, "FALSE")),MAX(G$4:$G525)+1,IF(ISNUMBER(Pay_Item_Search_Text),0,IF(ISNUMBER(SEARCH(Pay_Item_Search_Text,H526)),MAX(G$4:$G525)+1,0))),IF(ISNUMBER(Pay_Item_Search_Text),0,IF(ISNUMBER(SEARCH(Pay_Item_Search_Text,H526)),MAX(G$4:$G525)+1,0)))</f>
        <v>522</v>
      </c>
      <c r="H526" s="1" t="str">
        <f>IF(Table_PayItems[[#This Row],[Description]]="_","_ Unique Item - "&amp;Table_PayItems[[#This Row],[Item]]&amp;" - $"&amp;Table_PayItems[[#This Row],[Unit]],Table_PayItems[[#This Row],[Description]]&amp;" - $"&amp;Table_PayItems[[#This Row],[Unit]])</f>
        <v>Aronia melanocarpa, #3 cont. - $Ea</v>
      </c>
      <c r="I526" s="29" t="str">
        <f>IFERROR(VLOOKUP(ROWS($M$5:M526),Table_PayItems[[Search Key]:[Concentrated Name]],2,FALSE),"")</f>
        <v>Aronia melanocarpa, #3 cont. - $Ea</v>
      </c>
      <c r="J526" s="1"/>
      <c r="K526" s="1"/>
      <c r="L526" s="22">
        <f>IF(ISNUMBER(SEARCH(Pay_Item_Search_Text_2,M526)),MAX($L$4:L525)+1,0)</f>
        <v>0</v>
      </c>
      <c r="M526" s="1" t="str">
        <f>IFERROR(VLOOKUP(ROWS($M$5:M526),Table_PayItems[[Search Key]:[Concentrated Name]],2,FALSE),"")</f>
        <v>Aronia melanocarpa, #3 cont. - $Ea</v>
      </c>
      <c r="N526" s="1" t="str">
        <f>IFERROR(VLOOKUP(ROWS($M$5:N526),$L$5:$M$7000,2,FALSE),"")</f>
        <v>Culv, Precast Conc Box, 10 foot by 4 foot - $Ft</v>
      </c>
      <c r="O526" s="1" t="str">
        <f>IFERROR(VLOOKUP(ROWS($O$5:O526),$K$5:$L$7000,2,FALSE),"")</f>
        <v/>
      </c>
    </row>
    <row r="527" spans="2:15" ht="15" customHeight="1" x14ac:dyDescent="0.25">
      <c r="B527" s="178" t="s">
        <v>12215</v>
      </c>
      <c r="C527" s="178" t="s">
        <v>88</v>
      </c>
      <c r="D527" s="178" t="s">
        <v>3990</v>
      </c>
      <c r="E527" s="178" t="s">
        <v>6993</v>
      </c>
      <c r="F527" s="178" t="s">
        <v>17</v>
      </c>
      <c r="G527" s="1">
        <f>IF(ISNUMBER(Pay_Item_Search_Text),IF(ISNUMBER(IF(FIND(Pay_Item_Search_Text,B527)=1,1, "FALSE")),MAX(G$4:$G526)+1,IF(ISNUMBER(Pay_Item_Search_Text),0,IF(ISNUMBER(SEARCH(Pay_Item_Search_Text,H527)),MAX(G$4:$G526)+1,0))),IF(ISNUMBER(Pay_Item_Search_Text),0,IF(ISNUMBER(SEARCH(Pay_Item_Search_Text,H527)),MAX(G$4:$G526)+1,0)))</f>
        <v>523</v>
      </c>
      <c r="H527" s="1" t="str">
        <f>IF(Table_PayItems[[#This Row],[Description]]="_","_ Unique Item - "&amp;Table_PayItems[[#This Row],[Item]]&amp;" - $"&amp;Table_PayItems[[#This Row],[Unit]],Table_PayItems[[#This Row],[Description]]&amp;" - $"&amp;Table_PayItems[[#This Row],[Unit]])</f>
        <v>Aronia melanocarpa, #5 cont. - $Ea</v>
      </c>
      <c r="I527" s="29" t="str">
        <f>IFERROR(VLOOKUP(ROWS($M$5:M527),Table_PayItems[[Search Key]:[Concentrated Name]],2,FALSE),"")</f>
        <v>Aronia melanocarpa, #5 cont. - $Ea</v>
      </c>
      <c r="J527" s="1"/>
      <c r="K527" s="1"/>
      <c r="L527" s="22">
        <f>IF(ISNUMBER(SEARCH(Pay_Item_Search_Text_2,M527)),MAX($L$4:L526)+1,0)</f>
        <v>0</v>
      </c>
      <c r="M527" s="1" t="str">
        <f>IFERROR(VLOOKUP(ROWS($M$5:M527),Table_PayItems[[Search Key]:[Concentrated Name]],2,FALSE),"")</f>
        <v>Aronia melanocarpa, #5 cont. - $Ea</v>
      </c>
      <c r="N527" s="1" t="str">
        <f>IFERROR(VLOOKUP(ROWS($M$5:N527),$L$5:$M$7000,2,FALSE),"")</f>
        <v>Culv, Precast Conc Box, 10 foot by 5 foot - $Ft</v>
      </c>
      <c r="O527" s="1" t="str">
        <f>IFERROR(VLOOKUP(ROWS($O$5:O527),$K$5:$L$7000,2,FALSE),"")</f>
        <v/>
      </c>
    </row>
    <row r="528" spans="2:15" ht="15" customHeight="1" x14ac:dyDescent="0.25">
      <c r="B528" s="178" t="s">
        <v>12222</v>
      </c>
      <c r="C528" s="178" t="s">
        <v>88</v>
      </c>
      <c r="D528" s="178" t="s">
        <v>3991</v>
      </c>
      <c r="E528" s="178" t="s">
        <v>6993</v>
      </c>
      <c r="F528" s="178" t="s">
        <v>17</v>
      </c>
      <c r="G528" s="1">
        <f>IF(ISNUMBER(Pay_Item_Search_Text),IF(ISNUMBER(IF(FIND(Pay_Item_Search_Text,B528)=1,1, "FALSE")),MAX(G$4:$G527)+1,IF(ISNUMBER(Pay_Item_Search_Text),0,IF(ISNUMBER(SEARCH(Pay_Item_Search_Text,H528)),MAX(G$4:$G527)+1,0))),IF(ISNUMBER(Pay_Item_Search_Text),0,IF(ISNUMBER(SEARCH(Pay_Item_Search_Text,H528)),MAX(G$4:$G527)+1,0)))</f>
        <v>524</v>
      </c>
      <c r="H528" s="1" t="str">
        <f>IF(Table_PayItems[[#This Row],[Description]]="_","_ Unique Item - "&amp;Table_PayItems[[#This Row],[Item]]&amp;" - $"&amp;Table_PayItems[[#This Row],[Unit]],Table_PayItems[[#This Row],[Description]]&amp;" - $"&amp;Table_PayItems[[#This Row],[Unit]])</f>
        <v>Aronia melanocarpa, bareroot, 18-24 inch - $Ea</v>
      </c>
      <c r="I528" s="29" t="str">
        <f>IFERROR(VLOOKUP(ROWS($M$5:M528),Table_PayItems[[Search Key]:[Concentrated Name]],2,FALSE),"")</f>
        <v>Aronia melanocarpa, bareroot, 18-24 inch - $Ea</v>
      </c>
      <c r="J528" s="1"/>
      <c r="K528" s="1"/>
      <c r="L528" s="22">
        <f>IF(ISNUMBER(SEARCH(Pay_Item_Search_Text_2,M528)),MAX($L$4:L527)+1,0)</f>
        <v>0</v>
      </c>
      <c r="M528" s="1" t="str">
        <f>IFERROR(VLOOKUP(ROWS($M$5:M528),Table_PayItems[[Search Key]:[Concentrated Name]],2,FALSE),"")</f>
        <v>Aronia melanocarpa, bareroot, 18-24 inch - $Ea</v>
      </c>
      <c r="N528" s="1" t="str">
        <f>IFERROR(VLOOKUP(ROWS($M$5:N528),$L$5:$M$7000,2,FALSE),"")</f>
        <v>Culv, Precast Conc Box, 10 foot by 6 foot - $Ft</v>
      </c>
      <c r="O528" s="1" t="str">
        <f>IFERROR(VLOOKUP(ROWS($O$5:O528),$K$5:$L$7000,2,FALSE),"")</f>
        <v/>
      </c>
    </row>
    <row r="529" spans="2:15" ht="15" customHeight="1" x14ac:dyDescent="0.25">
      <c r="B529" s="178" t="s">
        <v>12223</v>
      </c>
      <c r="C529" s="178" t="s">
        <v>88</v>
      </c>
      <c r="D529" s="178" t="s">
        <v>3992</v>
      </c>
      <c r="E529" s="178" t="s">
        <v>6993</v>
      </c>
      <c r="F529" s="178" t="s">
        <v>17</v>
      </c>
      <c r="G529" s="1">
        <f>IF(ISNUMBER(Pay_Item_Search_Text),IF(ISNUMBER(IF(FIND(Pay_Item_Search_Text,B529)=1,1, "FALSE")),MAX(G$4:$G528)+1,IF(ISNUMBER(Pay_Item_Search_Text),0,IF(ISNUMBER(SEARCH(Pay_Item_Search_Text,H529)),MAX(G$4:$G528)+1,0))),IF(ISNUMBER(Pay_Item_Search_Text),0,IF(ISNUMBER(SEARCH(Pay_Item_Search_Text,H529)),MAX(G$4:$G528)+1,0)))</f>
        <v>525</v>
      </c>
      <c r="H529" s="1" t="str">
        <f>IF(Table_PayItems[[#This Row],[Description]]="_","_ Unique Item - "&amp;Table_PayItems[[#This Row],[Item]]&amp;" - $"&amp;Table_PayItems[[#This Row],[Unit]],Table_PayItems[[#This Row],[Description]]&amp;" - $"&amp;Table_PayItems[[#This Row],[Unit]])</f>
        <v>Aronia melanocarpa, bareroot, 24-36 inch - $Ea</v>
      </c>
      <c r="I529" s="29" t="str">
        <f>IFERROR(VLOOKUP(ROWS($M$5:M529),Table_PayItems[[Search Key]:[Concentrated Name]],2,FALSE),"")</f>
        <v>Aronia melanocarpa, bareroot, 24-36 inch - $Ea</v>
      </c>
      <c r="J529" s="1"/>
      <c r="K529" s="1"/>
      <c r="L529" s="22">
        <f>IF(ISNUMBER(SEARCH(Pay_Item_Search_Text_2,M529)),MAX($L$4:L528)+1,0)</f>
        <v>0</v>
      </c>
      <c r="M529" s="1" t="str">
        <f>IFERROR(VLOOKUP(ROWS($M$5:M529),Table_PayItems[[Search Key]:[Concentrated Name]],2,FALSE),"")</f>
        <v>Aronia melanocarpa, bareroot, 24-36 inch - $Ea</v>
      </c>
      <c r="N529" s="1" t="str">
        <f>IFERROR(VLOOKUP(ROWS($M$5:N529),$L$5:$M$7000,2,FALSE),"")</f>
        <v>Culv, Precast Conc Box, 10 foot by 7 foot - $Ft</v>
      </c>
      <c r="O529" s="1" t="str">
        <f>IFERROR(VLOOKUP(ROWS($O$5:O529),$K$5:$L$7000,2,FALSE),"")</f>
        <v/>
      </c>
    </row>
    <row r="530" spans="2:15" ht="15" customHeight="1" x14ac:dyDescent="0.25">
      <c r="B530" s="178" t="s">
        <v>12224</v>
      </c>
      <c r="C530" s="178" t="s">
        <v>88</v>
      </c>
      <c r="D530" s="178" t="s">
        <v>3993</v>
      </c>
      <c r="E530" s="178" t="s">
        <v>6993</v>
      </c>
      <c r="F530" s="178" t="s">
        <v>17</v>
      </c>
      <c r="G530" s="1">
        <f>IF(ISNUMBER(Pay_Item_Search_Text),IF(ISNUMBER(IF(FIND(Pay_Item_Search_Text,B530)=1,1, "FALSE")),MAX(G$4:$G529)+1,IF(ISNUMBER(Pay_Item_Search_Text),0,IF(ISNUMBER(SEARCH(Pay_Item_Search_Text,H530)),MAX(G$4:$G529)+1,0))),IF(ISNUMBER(Pay_Item_Search_Text),0,IF(ISNUMBER(SEARCH(Pay_Item_Search_Text,H530)),MAX(G$4:$G529)+1,0)))</f>
        <v>526</v>
      </c>
      <c r="H530" s="1" t="str">
        <f>IF(Table_PayItems[[#This Row],[Description]]="_","_ Unique Item - "&amp;Table_PayItems[[#This Row],[Item]]&amp;" - $"&amp;Table_PayItems[[#This Row],[Unit]],Table_PayItems[[#This Row],[Description]]&amp;" - $"&amp;Table_PayItems[[#This Row],[Unit]])</f>
        <v>Artemesia schmidtiana, #1 cont. - $Ea</v>
      </c>
      <c r="I530" s="29" t="str">
        <f>IFERROR(VLOOKUP(ROWS($M$5:M530),Table_PayItems[[Search Key]:[Concentrated Name]],2,FALSE),"")</f>
        <v>Artemesia schmidtiana, #1 cont. - $Ea</v>
      </c>
      <c r="J530" s="1"/>
      <c r="K530" s="1"/>
      <c r="L530" s="22">
        <f>IF(ISNUMBER(SEARCH(Pay_Item_Search_Text_2,M530)),MAX($L$4:L529)+1,0)</f>
        <v>0</v>
      </c>
      <c r="M530" s="1" t="str">
        <f>IFERROR(VLOOKUP(ROWS($M$5:M530),Table_PayItems[[Search Key]:[Concentrated Name]],2,FALSE),"")</f>
        <v>Artemesia schmidtiana, #1 cont. - $Ea</v>
      </c>
      <c r="N530" s="1" t="str">
        <f>IFERROR(VLOOKUP(ROWS($M$5:N530),$L$5:$M$7000,2,FALSE),"")</f>
        <v>Culv, Precast Conc Box, 10 foot by 8 foot - $Ft</v>
      </c>
      <c r="O530" s="1" t="str">
        <f>IFERROR(VLOOKUP(ROWS($O$5:O530),$K$5:$L$7000,2,FALSE),"")</f>
        <v/>
      </c>
    </row>
    <row r="531" spans="2:15" ht="15" customHeight="1" x14ac:dyDescent="0.25">
      <c r="B531" s="178" t="s">
        <v>12225</v>
      </c>
      <c r="C531" s="178" t="s">
        <v>88</v>
      </c>
      <c r="D531" s="178" t="s">
        <v>3994</v>
      </c>
      <c r="E531" s="178" t="s">
        <v>6993</v>
      </c>
      <c r="F531" s="178" t="s">
        <v>17</v>
      </c>
      <c r="G531" s="1">
        <f>IF(ISNUMBER(Pay_Item_Search_Text),IF(ISNUMBER(IF(FIND(Pay_Item_Search_Text,B531)=1,1, "FALSE")),MAX(G$4:$G530)+1,IF(ISNUMBER(Pay_Item_Search_Text),0,IF(ISNUMBER(SEARCH(Pay_Item_Search_Text,H531)),MAX(G$4:$G530)+1,0))),IF(ISNUMBER(Pay_Item_Search_Text),0,IF(ISNUMBER(SEARCH(Pay_Item_Search_Text,H531)),MAX(G$4:$G530)+1,0)))</f>
        <v>527</v>
      </c>
      <c r="H531" s="1" t="str">
        <f>IF(Table_PayItems[[#This Row],[Description]]="_","_ Unique Item - "&amp;Table_PayItems[[#This Row],[Item]]&amp;" - $"&amp;Table_PayItems[[#This Row],[Unit]],Table_PayItems[[#This Row],[Description]]&amp;" - $"&amp;Table_PayItems[[#This Row],[Unit]])</f>
        <v>Artemesia schmidtiana, 3 inch pot - $Ea</v>
      </c>
      <c r="I531" s="29" t="str">
        <f>IFERROR(VLOOKUP(ROWS($M$5:M531),Table_PayItems[[Search Key]:[Concentrated Name]],2,FALSE),"")</f>
        <v>Artemesia schmidtiana, 3 inch pot - $Ea</v>
      </c>
      <c r="J531" s="1"/>
      <c r="K531" s="1"/>
      <c r="L531" s="22">
        <f>IF(ISNUMBER(SEARCH(Pay_Item_Search_Text_2,M531)),MAX($L$4:L530)+1,0)</f>
        <v>0</v>
      </c>
      <c r="M531" s="1" t="str">
        <f>IFERROR(VLOOKUP(ROWS($M$5:M531),Table_PayItems[[Search Key]:[Concentrated Name]],2,FALSE),"")</f>
        <v>Artemesia schmidtiana, 3 inch pot - $Ea</v>
      </c>
      <c r="N531" s="1" t="str">
        <f>IFERROR(VLOOKUP(ROWS($M$5:N531),$L$5:$M$7000,2,FALSE),"")</f>
        <v>Culv, Precast Conc Box, 10 foot by 9 foot - $Ft</v>
      </c>
      <c r="O531" s="1" t="str">
        <f>IFERROR(VLOOKUP(ROWS($O$5:O531),$K$5:$L$7000,2,FALSE),"")</f>
        <v/>
      </c>
    </row>
    <row r="532" spans="2:15" ht="15" customHeight="1" x14ac:dyDescent="0.25">
      <c r="B532" s="178" t="s">
        <v>12226</v>
      </c>
      <c r="C532" s="178" t="s">
        <v>88</v>
      </c>
      <c r="D532" s="178" t="s">
        <v>3995</v>
      </c>
      <c r="E532" s="178" t="s">
        <v>6993</v>
      </c>
      <c r="F532" s="178" t="s">
        <v>17</v>
      </c>
      <c r="G532" s="1">
        <f>IF(ISNUMBER(Pay_Item_Search_Text),IF(ISNUMBER(IF(FIND(Pay_Item_Search_Text,B532)=1,1, "FALSE")),MAX(G$4:$G531)+1,IF(ISNUMBER(Pay_Item_Search_Text),0,IF(ISNUMBER(SEARCH(Pay_Item_Search_Text,H532)),MAX(G$4:$G531)+1,0))),IF(ISNUMBER(Pay_Item_Search_Text),0,IF(ISNUMBER(SEARCH(Pay_Item_Search_Text,H532)),MAX(G$4:$G531)+1,0)))</f>
        <v>528</v>
      </c>
      <c r="H532" s="1" t="str">
        <f>IF(Table_PayItems[[#This Row],[Description]]="_","_ Unique Item - "&amp;Table_PayItems[[#This Row],[Item]]&amp;" - $"&amp;Table_PayItems[[#This Row],[Unit]],Table_PayItems[[#This Row],[Description]]&amp;" - $"&amp;Table_PayItems[[#This Row],[Unit]])</f>
        <v>Artemesia schmidtiana, 4 inch pot - $Ea</v>
      </c>
      <c r="I532" s="29" t="str">
        <f>IFERROR(VLOOKUP(ROWS($M$5:M532),Table_PayItems[[Search Key]:[Concentrated Name]],2,FALSE),"")</f>
        <v>Artemesia schmidtiana, 4 inch pot - $Ea</v>
      </c>
      <c r="J532" s="1"/>
      <c r="K532" s="1"/>
      <c r="L532" s="22">
        <f>IF(ISNUMBER(SEARCH(Pay_Item_Search_Text_2,M532)),MAX($L$4:L531)+1,0)</f>
        <v>0</v>
      </c>
      <c r="M532" s="1" t="str">
        <f>IFERROR(VLOOKUP(ROWS($M$5:M532),Table_PayItems[[Search Key]:[Concentrated Name]],2,FALSE),"")</f>
        <v>Artemesia schmidtiana, 4 inch pot - $Ea</v>
      </c>
      <c r="N532" s="1" t="str">
        <f>IFERROR(VLOOKUP(ROWS($M$5:N532),$L$5:$M$7000,2,FALSE),"")</f>
        <v>Culv, Precast Conc Box, 11 foot by 10 foot - $Ft</v>
      </c>
      <c r="O532" s="1" t="str">
        <f>IFERROR(VLOOKUP(ROWS($O$5:O532),$K$5:$L$7000,2,FALSE),"")</f>
        <v/>
      </c>
    </row>
    <row r="533" spans="2:15" ht="15" customHeight="1" x14ac:dyDescent="0.25">
      <c r="B533" s="178" t="s">
        <v>8017</v>
      </c>
      <c r="C533" s="178" t="s">
        <v>57</v>
      </c>
      <c r="D533" s="178" t="s">
        <v>108</v>
      </c>
      <c r="E533" s="178" t="s">
        <v>109</v>
      </c>
      <c r="F533" s="178" t="s">
        <v>17</v>
      </c>
      <c r="G533" s="1">
        <f>IF(ISNUMBER(Pay_Item_Search_Text),IF(ISNUMBER(IF(FIND(Pay_Item_Search_Text,B533)=1,1, "FALSE")),MAX(G$4:$G532)+1,IF(ISNUMBER(Pay_Item_Search_Text),0,IF(ISNUMBER(SEARCH(Pay_Item_Search_Text,H533)),MAX(G$4:$G532)+1,0))),IF(ISNUMBER(Pay_Item_Search_Text),0,IF(ISNUMBER(SEARCH(Pay_Item_Search_Text,H533)),MAX(G$4:$G532)+1,0)))</f>
        <v>529</v>
      </c>
      <c r="H533" s="1" t="str">
        <f>IF(Table_PayItems[[#This Row],[Description]]="_","_ Unique Item - "&amp;Table_PayItems[[#This Row],[Item]]&amp;" - $"&amp;Table_PayItems[[#This Row],[Unit]],Table_PayItems[[#This Row],[Description]]&amp;" - $"&amp;Table_PayItems[[#This Row],[Unit]])</f>
        <v>Asbestos Materials, Rem and Disposal - $Dlr</v>
      </c>
      <c r="I533" s="29" t="str">
        <f>IFERROR(VLOOKUP(ROWS($M$5:M533),Table_PayItems[[Search Key]:[Concentrated Name]],2,FALSE),"")</f>
        <v>Asbestos Materials, Rem and Disposal - $Dlr</v>
      </c>
      <c r="J533" s="1"/>
      <c r="K533" s="1"/>
      <c r="L533" s="22">
        <f>IF(ISNUMBER(SEARCH(Pay_Item_Search_Text_2,M533)),MAX($L$4:L532)+1,0)</f>
        <v>0</v>
      </c>
      <c r="M533" s="1" t="str">
        <f>IFERROR(VLOOKUP(ROWS($M$5:M533),Table_PayItems[[Search Key]:[Concentrated Name]],2,FALSE),"")</f>
        <v>Asbestos Materials, Rem and Disposal - $Dlr</v>
      </c>
      <c r="N533" s="1" t="str">
        <f>IFERROR(VLOOKUP(ROWS($M$5:N533),$L$5:$M$7000,2,FALSE),"")</f>
        <v>Culv, Precast Conc Box, 12 foot by 10 foot - $Ft</v>
      </c>
      <c r="O533" s="1" t="str">
        <f>IFERROR(VLOOKUP(ROWS($O$5:O533),$K$5:$L$7000,2,FALSE),"")</f>
        <v/>
      </c>
    </row>
    <row r="534" spans="2:15" ht="15" customHeight="1" x14ac:dyDescent="0.25">
      <c r="B534" s="178" t="s">
        <v>8019</v>
      </c>
      <c r="C534" s="178" t="s">
        <v>16</v>
      </c>
      <c r="D534" s="178" t="s">
        <v>110</v>
      </c>
      <c r="E534" s="178" t="s">
        <v>111</v>
      </c>
      <c r="F534" s="178" t="s">
        <v>26</v>
      </c>
      <c r="G534" s="1">
        <f>IF(ISNUMBER(Pay_Item_Search_Text),IF(ISNUMBER(IF(FIND(Pay_Item_Search_Text,B534)=1,1, "FALSE")),MAX(G$4:$G533)+1,IF(ISNUMBER(Pay_Item_Search_Text),0,IF(ISNUMBER(SEARCH(Pay_Item_Search_Text,H534)),MAX(G$4:$G533)+1,0))),IF(ISNUMBER(Pay_Item_Search_Text),0,IF(ISNUMBER(SEARCH(Pay_Item_Search_Text,H534)),MAX(G$4:$G533)+1,0)))</f>
        <v>530</v>
      </c>
      <c r="H534" s="1" t="str">
        <f>IF(Table_PayItems[[#This Row],[Description]]="_","_ Unique Item - "&amp;Table_PayItems[[#This Row],[Item]]&amp;" - $"&amp;Table_PayItems[[#This Row],[Unit]],Table_PayItems[[#This Row],[Description]]&amp;" - $"&amp;Table_PayItems[[#This Row],[Unit]])</f>
        <v>Asbestos Survey - $LSUM</v>
      </c>
      <c r="I534" s="29" t="str">
        <f>IFERROR(VLOOKUP(ROWS($M$5:M534),Table_PayItems[[Search Key]:[Concentrated Name]],2,FALSE),"")</f>
        <v>Asbestos Survey - $LSUM</v>
      </c>
      <c r="J534" s="1"/>
      <c r="K534" s="1"/>
      <c r="L534" s="22">
        <f>IF(ISNUMBER(SEARCH(Pay_Item_Search_Text_2,M534)),MAX($L$4:L533)+1,0)</f>
        <v>0</v>
      </c>
      <c r="M534" s="1" t="str">
        <f>IFERROR(VLOOKUP(ROWS($M$5:M534),Table_PayItems[[Search Key]:[Concentrated Name]],2,FALSE),"")</f>
        <v>Asbestos Survey - $LSUM</v>
      </c>
      <c r="N534" s="1" t="str">
        <f>IFERROR(VLOOKUP(ROWS($M$5:N534),$L$5:$M$7000,2,FALSE),"")</f>
        <v>Culv, Precast Three-Sided or Arch, 12 foot by 10 foot - $Ft</v>
      </c>
      <c r="O534" s="1" t="str">
        <f>IFERROR(VLOOKUP(ROWS($O$5:O534),$K$5:$L$7000,2,FALSE),"")</f>
        <v/>
      </c>
    </row>
    <row r="535" spans="2:15" ht="15" customHeight="1" x14ac:dyDescent="0.25">
      <c r="B535" s="178" t="s">
        <v>12227</v>
      </c>
      <c r="C535" s="178" t="s">
        <v>88</v>
      </c>
      <c r="D535" s="178" t="s">
        <v>3996</v>
      </c>
      <c r="E535" s="178" t="s">
        <v>6993</v>
      </c>
      <c r="F535" s="178" t="s">
        <v>17</v>
      </c>
      <c r="G535" s="1">
        <f>IF(ISNUMBER(Pay_Item_Search_Text),IF(ISNUMBER(IF(FIND(Pay_Item_Search_Text,B535)=1,1, "FALSE")),MAX(G$4:$G534)+1,IF(ISNUMBER(Pay_Item_Search_Text),0,IF(ISNUMBER(SEARCH(Pay_Item_Search_Text,H535)),MAX(G$4:$G534)+1,0))),IF(ISNUMBER(Pay_Item_Search_Text),0,IF(ISNUMBER(SEARCH(Pay_Item_Search_Text,H535)),MAX(G$4:$G534)+1,0)))</f>
        <v>531</v>
      </c>
      <c r="H535" s="1" t="str">
        <f>IF(Table_PayItems[[#This Row],[Description]]="_","_ Unique Item - "&amp;Table_PayItems[[#This Row],[Item]]&amp;" - $"&amp;Table_PayItems[[#This Row],[Unit]],Table_PayItems[[#This Row],[Description]]&amp;" - $"&amp;Table_PayItems[[#This Row],[Unit]])</f>
        <v>Asclepias incarnata, #1 cont. - $Ea</v>
      </c>
      <c r="I535" s="29" t="str">
        <f>IFERROR(VLOOKUP(ROWS($M$5:M535),Table_PayItems[[Search Key]:[Concentrated Name]],2,FALSE),"")</f>
        <v>Asclepias incarnata, #1 cont. - $Ea</v>
      </c>
      <c r="J535" s="1"/>
      <c r="K535" s="1"/>
      <c r="L535" s="22">
        <f>IF(ISNUMBER(SEARCH(Pay_Item_Search_Text_2,M535)),MAX($L$4:L534)+1,0)</f>
        <v>0</v>
      </c>
      <c r="M535" s="1" t="str">
        <f>IFERROR(VLOOKUP(ROWS($M$5:M535),Table_PayItems[[Search Key]:[Concentrated Name]],2,FALSE),"")</f>
        <v>Asclepias incarnata, #1 cont. - $Ea</v>
      </c>
      <c r="N535" s="1" t="str">
        <f>IFERROR(VLOOKUP(ROWS($M$5:N535),$L$5:$M$7000,2,FALSE),"")</f>
        <v>Culv, Precast Three-Sided or Arch, 14 foot by 10 foot - $Ft</v>
      </c>
      <c r="O535" s="1" t="str">
        <f>IFERROR(VLOOKUP(ROWS($O$5:O535),$K$5:$L$7000,2,FALSE),"")</f>
        <v/>
      </c>
    </row>
    <row r="536" spans="2:15" ht="15" customHeight="1" x14ac:dyDescent="0.25">
      <c r="B536" s="178" t="s">
        <v>12228</v>
      </c>
      <c r="C536" s="178" t="s">
        <v>88</v>
      </c>
      <c r="D536" s="178" t="s">
        <v>3997</v>
      </c>
      <c r="E536" s="178" t="s">
        <v>6993</v>
      </c>
      <c r="F536" s="178" t="s">
        <v>17</v>
      </c>
      <c r="G536" s="1">
        <f>IF(ISNUMBER(Pay_Item_Search_Text),IF(ISNUMBER(IF(FIND(Pay_Item_Search_Text,B536)=1,1, "FALSE")),MAX(G$4:$G535)+1,IF(ISNUMBER(Pay_Item_Search_Text),0,IF(ISNUMBER(SEARCH(Pay_Item_Search_Text,H536)),MAX(G$4:$G535)+1,0))),IF(ISNUMBER(Pay_Item_Search_Text),0,IF(ISNUMBER(SEARCH(Pay_Item_Search_Text,H536)),MAX(G$4:$G535)+1,0)))</f>
        <v>532</v>
      </c>
      <c r="H536" s="1" t="str">
        <f>IF(Table_PayItems[[#This Row],[Description]]="_","_ Unique Item - "&amp;Table_PayItems[[#This Row],[Item]]&amp;" - $"&amp;Table_PayItems[[#This Row],[Unit]],Table_PayItems[[#This Row],[Description]]&amp;" - $"&amp;Table_PayItems[[#This Row],[Unit]])</f>
        <v>Asclepias incarnata, 3 inch pot - $Ea</v>
      </c>
      <c r="I536" s="29" t="str">
        <f>IFERROR(VLOOKUP(ROWS($M$5:M536),Table_PayItems[[Search Key]:[Concentrated Name]],2,FALSE),"")</f>
        <v>Asclepias incarnata, 3 inch pot - $Ea</v>
      </c>
      <c r="J536" s="1"/>
      <c r="K536" s="1"/>
      <c r="L536" s="22">
        <f>IF(ISNUMBER(SEARCH(Pay_Item_Search_Text_2,M536)),MAX($L$4:L535)+1,0)</f>
        <v>0</v>
      </c>
      <c r="M536" s="1" t="str">
        <f>IFERROR(VLOOKUP(ROWS($M$5:M536),Table_PayItems[[Search Key]:[Concentrated Name]],2,FALSE),"")</f>
        <v>Asclepias incarnata, 3 inch pot - $Ea</v>
      </c>
      <c r="N536" s="1" t="str">
        <f>IFERROR(VLOOKUP(ROWS($M$5:N536),$L$5:$M$7000,2,FALSE),"")</f>
        <v>Culv, Precast Three-Sided or Arch, 16 foot by 10 foot - $Ft</v>
      </c>
      <c r="O536" s="1" t="str">
        <f>IFERROR(VLOOKUP(ROWS($O$5:O536),$K$5:$L$7000,2,FALSE),"")</f>
        <v/>
      </c>
    </row>
    <row r="537" spans="2:15" ht="15" customHeight="1" x14ac:dyDescent="0.25">
      <c r="B537" s="178" t="s">
        <v>12229</v>
      </c>
      <c r="C537" s="178" t="s">
        <v>88</v>
      </c>
      <c r="D537" s="178" t="s">
        <v>3998</v>
      </c>
      <c r="E537" s="178" t="s">
        <v>6993</v>
      </c>
      <c r="F537" s="178" t="s">
        <v>17</v>
      </c>
      <c r="G537" s="1">
        <f>IF(ISNUMBER(Pay_Item_Search_Text),IF(ISNUMBER(IF(FIND(Pay_Item_Search_Text,B537)=1,1, "FALSE")),MAX(G$4:$G536)+1,IF(ISNUMBER(Pay_Item_Search_Text),0,IF(ISNUMBER(SEARCH(Pay_Item_Search_Text,H537)),MAX(G$4:$G536)+1,0))),IF(ISNUMBER(Pay_Item_Search_Text),0,IF(ISNUMBER(SEARCH(Pay_Item_Search_Text,H537)),MAX(G$4:$G536)+1,0)))</f>
        <v>533</v>
      </c>
      <c r="H537" s="1" t="str">
        <f>IF(Table_PayItems[[#This Row],[Description]]="_","_ Unique Item - "&amp;Table_PayItems[[#This Row],[Item]]&amp;" - $"&amp;Table_PayItems[[#This Row],[Unit]],Table_PayItems[[#This Row],[Description]]&amp;" - $"&amp;Table_PayItems[[#This Row],[Unit]])</f>
        <v>Asclepias incarnata, 4 inch pot - $Ea</v>
      </c>
      <c r="I537" s="29" t="str">
        <f>IFERROR(VLOOKUP(ROWS($M$5:M537),Table_PayItems[[Search Key]:[Concentrated Name]],2,FALSE),"")</f>
        <v>Asclepias incarnata, 4 inch pot - $Ea</v>
      </c>
      <c r="J537" s="1"/>
      <c r="K537" s="1"/>
      <c r="L537" s="22">
        <f>IF(ISNUMBER(SEARCH(Pay_Item_Search_Text_2,M537)),MAX($L$4:L536)+1,0)</f>
        <v>0</v>
      </c>
      <c r="M537" s="1" t="str">
        <f>IFERROR(VLOOKUP(ROWS($M$5:M537),Table_PayItems[[Search Key]:[Concentrated Name]],2,FALSE),"")</f>
        <v>Asclepias incarnata, 4 inch pot - $Ea</v>
      </c>
      <c r="N537" s="1" t="str">
        <f>IFERROR(VLOOKUP(ROWS($M$5:N537),$L$5:$M$7000,2,FALSE),"")</f>
        <v>Culv, Precast Three-Sided or Arch, 20 foot by 10 foot - $Ft</v>
      </c>
      <c r="O537" s="1" t="str">
        <f>IFERROR(VLOOKUP(ROWS($O$5:O537),$K$5:$L$7000,2,FALSE),"")</f>
        <v/>
      </c>
    </row>
    <row r="538" spans="2:15" ht="15" customHeight="1" x14ac:dyDescent="0.25">
      <c r="B538" s="178" t="s">
        <v>12230</v>
      </c>
      <c r="C538" s="178" t="s">
        <v>88</v>
      </c>
      <c r="D538" s="178" t="s">
        <v>3999</v>
      </c>
      <c r="E538" s="178" t="s">
        <v>6993</v>
      </c>
      <c r="F538" s="178" t="s">
        <v>17</v>
      </c>
      <c r="G538" s="1">
        <f>IF(ISNUMBER(Pay_Item_Search_Text),IF(ISNUMBER(IF(FIND(Pay_Item_Search_Text,B538)=1,1, "FALSE")),MAX(G$4:$G537)+1,IF(ISNUMBER(Pay_Item_Search_Text),0,IF(ISNUMBER(SEARCH(Pay_Item_Search_Text,H538)),MAX(G$4:$G537)+1,0))),IF(ISNUMBER(Pay_Item_Search_Text),0,IF(ISNUMBER(SEARCH(Pay_Item_Search_Text,H538)),MAX(G$4:$G537)+1,0)))</f>
        <v>534</v>
      </c>
      <c r="H538" s="1" t="str">
        <f>IF(Table_PayItems[[#This Row],[Description]]="_","_ Unique Item - "&amp;Table_PayItems[[#This Row],[Item]]&amp;" - $"&amp;Table_PayItems[[#This Row],[Unit]],Table_PayItems[[#This Row],[Description]]&amp;" - $"&amp;Table_PayItems[[#This Row],[Unit]])</f>
        <v>Asclepias tuberosa, #1 cont. - $Ea</v>
      </c>
      <c r="I538" s="29" t="str">
        <f>IFERROR(VLOOKUP(ROWS($M$5:M538),Table_PayItems[[Search Key]:[Concentrated Name]],2,FALSE),"")</f>
        <v>Asclepias tuberosa, #1 cont. - $Ea</v>
      </c>
      <c r="J538" s="1"/>
      <c r="K538" s="1"/>
      <c r="L538" s="22">
        <f>IF(ISNUMBER(SEARCH(Pay_Item_Search_Text_2,M538)),MAX($L$4:L537)+1,0)</f>
        <v>0</v>
      </c>
      <c r="M538" s="1" t="str">
        <f>IFERROR(VLOOKUP(ROWS($M$5:M538),Table_PayItems[[Search Key]:[Concentrated Name]],2,FALSE),"")</f>
        <v>Asclepias tuberosa, #1 cont. - $Ea</v>
      </c>
      <c r="N538" s="1" t="str">
        <f>IFERROR(VLOOKUP(ROWS($M$5:N538),$L$5:$M$7000,2,FALSE),"")</f>
        <v>Culv, Precast Three-Sided or Arch, 20 foot by 5 foot - $Ft</v>
      </c>
      <c r="O538" s="1" t="str">
        <f>IFERROR(VLOOKUP(ROWS($O$5:O538),$K$5:$L$7000,2,FALSE),"")</f>
        <v/>
      </c>
    </row>
    <row r="539" spans="2:15" ht="15" customHeight="1" x14ac:dyDescent="0.25">
      <c r="B539" s="178" t="s">
        <v>12231</v>
      </c>
      <c r="C539" s="178" t="s">
        <v>88</v>
      </c>
      <c r="D539" s="178" t="s">
        <v>4000</v>
      </c>
      <c r="E539" s="178" t="s">
        <v>6993</v>
      </c>
      <c r="F539" s="178" t="s">
        <v>17</v>
      </c>
      <c r="G539" s="1">
        <f>IF(ISNUMBER(Pay_Item_Search_Text),IF(ISNUMBER(IF(FIND(Pay_Item_Search_Text,B539)=1,1, "FALSE")),MAX(G$4:$G538)+1,IF(ISNUMBER(Pay_Item_Search_Text),0,IF(ISNUMBER(SEARCH(Pay_Item_Search_Text,H539)),MAX(G$4:$G538)+1,0))),IF(ISNUMBER(Pay_Item_Search_Text),0,IF(ISNUMBER(SEARCH(Pay_Item_Search_Text,H539)),MAX(G$4:$G538)+1,0)))</f>
        <v>535</v>
      </c>
      <c r="H539" s="1" t="str">
        <f>IF(Table_PayItems[[#This Row],[Description]]="_","_ Unique Item - "&amp;Table_PayItems[[#This Row],[Item]]&amp;" - $"&amp;Table_PayItems[[#This Row],[Unit]],Table_PayItems[[#This Row],[Description]]&amp;" - $"&amp;Table_PayItems[[#This Row],[Unit]])</f>
        <v>Asclepias tuberosa, 3 inch pot - $Ea</v>
      </c>
      <c r="I539" s="29" t="str">
        <f>IFERROR(VLOOKUP(ROWS($M$5:M539),Table_PayItems[[Search Key]:[Concentrated Name]],2,FALSE),"")</f>
        <v>Asclepias tuberosa, 3 inch pot - $Ea</v>
      </c>
      <c r="J539" s="1"/>
      <c r="K539" s="1"/>
      <c r="L539" s="22">
        <f>IF(ISNUMBER(SEARCH(Pay_Item_Search_Text_2,M539)),MAX($L$4:L538)+1,0)</f>
        <v>0</v>
      </c>
      <c r="M539" s="1" t="str">
        <f>IFERROR(VLOOKUP(ROWS($M$5:M539),Table_PayItems[[Search Key]:[Concentrated Name]],2,FALSE),"")</f>
        <v>Asclepias tuberosa, 3 inch pot - $Ea</v>
      </c>
      <c r="N539" s="1" t="str">
        <f>IFERROR(VLOOKUP(ROWS($M$5:N539),$L$5:$M$7000,2,FALSE),"")</f>
        <v>Culv, Precast Three-Sided or Arch, 20 foot by 6 foot - $Ft</v>
      </c>
      <c r="O539" s="1" t="str">
        <f>IFERROR(VLOOKUP(ROWS($O$5:O539),$K$5:$L$7000,2,FALSE),"")</f>
        <v/>
      </c>
    </row>
    <row r="540" spans="2:15" ht="15" customHeight="1" x14ac:dyDescent="0.25">
      <c r="B540" s="178" t="s">
        <v>12232</v>
      </c>
      <c r="C540" s="178" t="s">
        <v>88</v>
      </c>
      <c r="D540" s="178" t="s">
        <v>4001</v>
      </c>
      <c r="E540" s="178" t="s">
        <v>6993</v>
      </c>
      <c r="F540" s="178" t="s">
        <v>17</v>
      </c>
      <c r="G540" s="1">
        <f>IF(ISNUMBER(Pay_Item_Search_Text),IF(ISNUMBER(IF(FIND(Pay_Item_Search_Text,B540)=1,1, "FALSE")),MAX(G$4:$G539)+1,IF(ISNUMBER(Pay_Item_Search_Text),0,IF(ISNUMBER(SEARCH(Pay_Item_Search_Text,H540)),MAX(G$4:$G539)+1,0))),IF(ISNUMBER(Pay_Item_Search_Text),0,IF(ISNUMBER(SEARCH(Pay_Item_Search_Text,H540)),MAX(G$4:$G539)+1,0)))</f>
        <v>536</v>
      </c>
      <c r="H540" s="1" t="str">
        <f>IF(Table_PayItems[[#This Row],[Description]]="_","_ Unique Item - "&amp;Table_PayItems[[#This Row],[Item]]&amp;" - $"&amp;Table_PayItems[[#This Row],[Unit]],Table_PayItems[[#This Row],[Description]]&amp;" - $"&amp;Table_PayItems[[#This Row],[Unit]])</f>
        <v>Asclepias tuberosa, 4 inch pot - $Ea</v>
      </c>
      <c r="I540" s="29" t="str">
        <f>IFERROR(VLOOKUP(ROWS($M$5:M540),Table_PayItems[[Search Key]:[Concentrated Name]],2,FALSE),"")</f>
        <v>Asclepias tuberosa, 4 inch pot - $Ea</v>
      </c>
      <c r="J540" s="1"/>
      <c r="K540" s="1"/>
      <c r="L540" s="22">
        <f>IF(ISNUMBER(SEARCH(Pay_Item_Search_Text_2,M540)),MAX($L$4:L539)+1,0)</f>
        <v>0</v>
      </c>
      <c r="M540" s="1" t="str">
        <f>IFERROR(VLOOKUP(ROWS($M$5:M540),Table_PayItems[[Search Key]:[Concentrated Name]],2,FALSE),"")</f>
        <v>Asclepias tuberosa, 4 inch pot - $Ea</v>
      </c>
      <c r="N540" s="1" t="str">
        <f>IFERROR(VLOOKUP(ROWS($M$5:N540),$L$5:$M$7000,2,FALSE),"")</f>
        <v>Culv, Precast Three-Sided or Arch, 20 foot by 7 foot - $Ft</v>
      </c>
      <c r="O540" s="1" t="str">
        <f>IFERROR(VLOOKUP(ROWS($O$5:O540),$K$5:$L$7000,2,FALSE),"")</f>
        <v/>
      </c>
    </row>
    <row r="541" spans="2:15" ht="15" customHeight="1" x14ac:dyDescent="0.25">
      <c r="B541" s="178" t="s">
        <v>12233</v>
      </c>
      <c r="C541" s="178" t="s">
        <v>88</v>
      </c>
      <c r="D541" s="178" t="s">
        <v>7065</v>
      </c>
      <c r="E541" s="178" t="s">
        <v>6993</v>
      </c>
      <c r="F541" s="178" t="s">
        <v>17</v>
      </c>
      <c r="G541" s="1">
        <f>IF(ISNUMBER(Pay_Item_Search_Text),IF(ISNUMBER(IF(FIND(Pay_Item_Search_Text,B541)=1,1, "FALSE")),MAX(G$4:$G540)+1,IF(ISNUMBER(Pay_Item_Search_Text),0,IF(ISNUMBER(SEARCH(Pay_Item_Search_Text,H541)),MAX(G$4:$G540)+1,0))),IF(ISNUMBER(Pay_Item_Search_Text),0,IF(ISNUMBER(SEARCH(Pay_Item_Search_Text,H541)),MAX(G$4:$G540)+1,0)))</f>
        <v>537</v>
      </c>
      <c r="H541" s="1" t="str">
        <f>IF(Table_PayItems[[#This Row],[Description]]="_","_ Unique Item - "&amp;Table_PayItems[[#This Row],[Item]]&amp;" - $"&amp;Table_PayItems[[#This Row],[Unit]],Table_PayItems[[#This Row],[Description]]&amp;" - $"&amp;Table_PayItems[[#This Row],[Unit]])</f>
        <v>Aster novae-angliae Purple Dome, #1 cont. - $Ea</v>
      </c>
      <c r="I541" s="29" t="str">
        <f>IFERROR(VLOOKUP(ROWS($M$5:M541),Table_PayItems[[Search Key]:[Concentrated Name]],2,FALSE),"")</f>
        <v>Aster novae-angliae Purple Dome, #1 cont. - $Ea</v>
      </c>
      <c r="J541" s="1"/>
      <c r="K541" s="1"/>
      <c r="L541" s="22">
        <f>IF(ISNUMBER(SEARCH(Pay_Item_Search_Text_2,M541)),MAX($L$4:L540)+1,0)</f>
        <v>0</v>
      </c>
      <c r="M541" s="1" t="str">
        <f>IFERROR(VLOOKUP(ROWS($M$5:M541),Table_PayItems[[Search Key]:[Concentrated Name]],2,FALSE),"")</f>
        <v>Aster novae-angliae Purple Dome, #1 cont. - $Ea</v>
      </c>
      <c r="N541" s="1" t="str">
        <f>IFERROR(VLOOKUP(ROWS($M$5:N541),$L$5:$M$7000,2,FALSE),"")</f>
        <v>Culv, Precast Three-Sided or Arch, 20 foot by 8 foot - $Ft</v>
      </c>
      <c r="O541" s="1" t="str">
        <f>IFERROR(VLOOKUP(ROWS($O$5:O541),$K$5:$L$7000,2,FALSE),"")</f>
        <v/>
      </c>
    </row>
    <row r="542" spans="2:15" ht="15" customHeight="1" x14ac:dyDescent="0.25">
      <c r="B542" s="178" t="s">
        <v>12234</v>
      </c>
      <c r="C542" s="178" t="s">
        <v>88</v>
      </c>
      <c r="D542" s="178" t="s">
        <v>7066</v>
      </c>
      <c r="E542" s="178" t="s">
        <v>6993</v>
      </c>
      <c r="F542" s="178" t="s">
        <v>17</v>
      </c>
      <c r="G542" s="1">
        <f>IF(ISNUMBER(Pay_Item_Search_Text),IF(ISNUMBER(IF(FIND(Pay_Item_Search_Text,B542)=1,1, "FALSE")),MAX(G$4:$G541)+1,IF(ISNUMBER(Pay_Item_Search_Text),0,IF(ISNUMBER(SEARCH(Pay_Item_Search_Text,H542)),MAX(G$4:$G541)+1,0))),IF(ISNUMBER(Pay_Item_Search_Text),0,IF(ISNUMBER(SEARCH(Pay_Item_Search_Text,H542)),MAX(G$4:$G541)+1,0)))</f>
        <v>538</v>
      </c>
      <c r="H542" s="1" t="str">
        <f>IF(Table_PayItems[[#This Row],[Description]]="_","_ Unique Item - "&amp;Table_PayItems[[#This Row],[Item]]&amp;" - $"&amp;Table_PayItems[[#This Row],[Unit]],Table_PayItems[[#This Row],[Description]]&amp;" - $"&amp;Table_PayItems[[#This Row],[Unit]])</f>
        <v>Aster novae-angliae Purple Dome, 3 inch pot - $Ea</v>
      </c>
      <c r="I542" s="29" t="str">
        <f>IFERROR(VLOOKUP(ROWS($M$5:M542),Table_PayItems[[Search Key]:[Concentrated Name]],2,FALSE),"")</f>
        <v>Aster novae-angliae Purple Dome, 3 inch pot - $Ea</v>
      </c>
      <c r="J542" s="1"/>
      <c r="K542" s="1"/>
      <c r="L542" s="22">
        <f>IF(ISNUMBER(SEARCH(Pay_Item_Search_Text_2,M542)),MAX($L$4:L541)+1,0)</f>
        <v>0</v>
      </c>
      <c r="M542" s="1" t="str">
        <f>IFERROR(VLOOKUP(ROWS($M$5:M542),Table_PayItems[[Search Key]:[Concentrated Name]],2,FALSE),"")</f>
        <v>Aster novae-angliae Purple Dome, 3 inch pot - $Ea</v>
      </c>
      <c r="N542" s="1" t="str">
        <f>IFERROR(VLOOKUP(ROWS($M$5:N542),$L$5:$M$7000,2,FALSE),"")</f>
        <v>Culv, Precast Three-Sided or Arch, 20 foot by 9 foot - $Ft</v>
      </c>
      <c r="O542" s="1" t="str">
        <f>IFERROR(VLOOKUP(ROWS($O$5:O542),$K$5:$L$7000,2,FALSE),"")</f>
        <v/>
      </c>
    </row>
    <row r="543" spans="2:15" ht="15" customHeight="1" x14ac:dyDescent="0.25">
      <c r="B543" s="178" t="s">
        <v>12235</v>
      </c>
      <c r="C543" s="178" t="s">
        <v>88</v>
      </c>
      <c r="D543" s="178" t="s">
        <v>7067</v>
      </c>
      <c r="E543" s="178" t="s">
        <v>6993</v>
      </c>
      <c r="F543" s="178" t="s">
        <v>17</v>
      </c>
      <c r="G543" s="1">
        <f>IF(ISNUMBER(Pay_Item_Search_Text),IF(ISNUMBER(IF(FIND(Pay_Item_Search_Text,B543)=1,1, "FALSE")),MAX(G$4:$G542)+1,IF(ISNUMBER(Pay_Item_Search_Text),0,IF(ISNUMBER(SEARCH(Pay_Item_Search_Text,H543)),MAX(G$4:$G542)+1,0))),IF(ISNUMBER(Pay_Item_Search_Text),0,IF(ISNUMBER(SEARCH(Pay_Item_Search_Text,H543)),MAX(G$4:$G542)+1,0)))</f>
        <v>539</v>
      </c>
      <c r="H543" s="1" t="str">
        <f>IF(Table_PayItems[[#This Row],[Description]]="_","_ Unique Item - "&amp;Table_PayItems[[#This Row],[Item]]&amp;" - $"&amp;Table_PayItems[[#This Row],[Unit]],Table_PayItems[[#This Row],[Description]]&amp;" - $"&amp;Table_PayItems[[#This Row],[Unit]])</f>
        <v>Aster novae-angliae Purple Dome, 4 inch pot - $Ea</v>
      </c>
      <c r="I543" s="29" t="str">
        <f>IFERROR(VLOOKUP(ROWS($M$5:M543),Table_PayItems[[Search Key]:[Concentrated Name]],2,FALSE),"")</f>
        <v>Aster novae-angliae Purple Dome, 4 inch pot - $Ea</v>
      </c>
      <c r="J543" s="1"/>
      <c r="K543" s="1"/>
      <c r="L543" s="22">
        <f>IF(ISNUMBER(SEARCH(Pay_Item_Search_Text_2,M543)),MAX($L$4:L542)+1,0)</f>
        <v>0</v>
      </c>
      <c r="M543" s="1" t="str">
        <f>IFERROR(VLOOKUP(ROWS($M$5:M543),Table_PayItems[[Search Key]:[Concentrated Name]],2,FALSE),"")</f>
        <v>Aster novae-angliae Purple Dome, 4 inch pot - $Ea</v>
      </c>
      <c r="N543" s="1" t="str">
        <f>IFERROR(VLOOKUP(ROWS($M$5:N543),$L$5:$M$7000,2,FALSE),"")</f>
        <v>Culv, Precast Three-Sided or Arch, 24 foot by 10 foot - $Ft</v>
      </c>
      <c r="O543" s="1" t="str">
        <f>IFERROR(VLOOKUP(ROWS($O$5:O543),$K$5:$L$7000,2,FALSE),"")</f>
        <v/>
      </c>
    </row>
    <row r="544" spans="2:15" ht="15" customHeight="1" x14ac:dyDescent="0.25">
      <c r="B544" s="178" t="s">
        <v>12236</v>
      </c>
      <c r="C544" s="178" t="s">
        <v>88</v>
      </c>
      <c r="D544" s="178" t="s">
        <v>7068</v>
      </c>
      <c r="E544" s="178" t="s">
        <v>6993</v>
      </c>
      <c r="F544" s="178" t="s">
        <v>17</v>
      </c>
      <c r="G544" s="1">
        <f>IF(ISNUMBER(Pay_Item_Search_Text),IF(ISNUMBER(IF(FIND(Pay_Item_Search_Text,B544)=1,1, "FALSE")),MAX(G$4:$G543)+1,IF(ISNUMBER(Pay_Item_Search_Text),0,IF(ISNUMBER(SEARCH(Pay_Item_Search_Text,H544)),MAX(G$4:$G543)+1,0))),IF(ISNUMBER(Pay_Item_Search_Text),0,IF(ISNUMBER(SEARCH(Pay_Item_Search_Text,H544)),MAX(G$4:$G543)+1,0)))</f>
        <v>540</v>
      </c>
      <c r="H544" s="1" t="str">
        <f>IF(Table_PayItems[[#This Row],[Description]]="_","_ Unique Item - "&amp;Table_PayItems[[#This Row],[Item]]&amp;" - $"&amp;Table_PayItems[[#This Row],[Unit]],Table_PayItems[[#This Row],[Description]]&amp;" - $"&amp;Table_PayItems[[#This Row],[Unit]])</f>
        <v>Aster oblongifolius October Skies, #1 cont. - $Ea</v>
      </c>
      <c r="I544" s="29" t="str">
        <f>IFERROR(VLOOKUP(ROWS($M$5:M544),Table_PayItems[[Search Key]:[Concentrated Name]],2,FALSE),"")</f>
        <v>Aster oblongifolius October Skies, #1 cont. - $Ea</v>
      </c>
      <c r="J544" s="1"/>
      <c r="K544" s="1"/>
      <c r="L544" s="22">
        <f>IF(ISNUMBER(SEARCH(Pay_Item_Search_Text_2,M544)),MAX($L$4:L543)+1,0)</f>
        <v>0</v>
      </c>
      <c r="M544" s="1" t="str">
        <f>IFERROR(VLOOKUP(ROWS($M$5:M544),Table_PayItems[[Search Key]:[Concentrated Name]],2,FALSE),"")</f>
        <v>Aster oblongifolius October Skies, #1 cont. - $Ea</v>
      </c>
      <c r="N544" s="1" t="str">
        <f>IFERROR(VLOOKUP(ROWS($M$5:N544),$L$5:$M$7000,2,FALSE),"")</f>
        <v>Culv, Precast Three-Sided or Arch, 28 foot by 10 foot - $Ft</v>
      </c>
      <c r="O544" s="1" t="str">
        <f>IFERROR(VLOOKUP(ROWS($O$5:O544),$K$5:$L$7000,2,FALSE),"")</f>
        <v/>
      </c>
    </row>
    <row r="545" spans="2:15" ht="15" customHeight="1" x14ac:dyDescent="0.25">
      <c r="B545" s="178" t="s">
        <v>12237</v>
      </c>
      <c r="C545" s="178" t="s">
        <v>88</v>
      </c>
      <c r="D545" s="178" t="s">
        <v>7069</v>
      </c>
      <c r="E545" s="178" t="s">
        <v>6993</v>
      </c>
      <c r="F545" s="178" t="s">
        <v>17</v>
      </c>
      <c r="G545" s="1">
        <f>IF(ISNUMBER(Pay_Item_Search_Text),IF(ISNUMBER(IF(FIND(Pay_Item_Search_Text,B545)=1,1, "FALSE")),MAX(G$4:$G544)+1,IF(ISNUMBER(Pay_Item_Search_Text),0,IF(ISNUMBER(SEARCH(Pay_Item_Search_Text,H545)),MAX(G$4:$G544)+1,0))),IF(ISNUMBER(Pay_Item_Search_Text),0,IF(ISNUMBER(SEARCH(Pay_Item_Search_Text,H545)),MAX(G$4:$G544)+1,0)))</f>
        <v>541</v>
      </c>
      <c r="H545" s="1" t="str">
        <f>IF(Table_PayItems[[#This Row],[Description]]="_","_ Unique Item - "&amp;Table_PayItems[[#This Row],[Item]]&amp;" - $"&amp;Table_PayItems[[#This Row],[Unit]],Table_PayItems[[#This Row],[Description]]&amp;" - $"&amp;Table_PayItems[[#This Row],[Unit]])</f>
        <v>Aster oblongifolius October Skies, 3 inch pot - $Ea</v>
      </c>
      <c r="I545" s="29" t="str">
        <f>IFERROR(VLOOKUP(ROWS($M$5:M545),Table_PayItems[[Search Key]:[Concentrated Name]],2,FALSE),"")</f>
        <v>Aster oblongifolius October Skies, 3 inch pot - $Ea</v>
      </c>
      <c r="J545" s="1"/>
      <c r="K545" s="1"/>
      <c r="L545" s="22">
        <f>IF(ISNUMBER(SEARCH(Pay_Item_Search_Text_2,M545)),MAX($L$4:L544)+1,0)</f>
        <v>0</v>
      </c>
      <c r="M545" s="1" t="str">
        <f>IFERROR(VLOOKUP(ROWS($M$5:M545),Table_PayItems[[Search Key]:[Concentrated Name]],2,FALSE),"")</f>
        <v>Aster oblongifolius October Skies, 3 inch pot - $Ea</v>
      </c>
      <c r="N545" s="1" t="str">
        <f>IFERROR(VLOOKUP(ROWS($M$5:N545),$L$5:$M$7000,2,FALSE),"")</f>
        <v>Culv, Precast Three-Sided or Arch, 32 foot by 10 foot - $Ft</v>
      </c>
      <c r="O545" s="1" t="str">
        <f>IFERROR(VLOOKUP(ROWS($O$5:O545),$K$5:$L$7000,2,FALSE),"")</f>
        <v/>
      </c>
    </row>
    <row r="546" spans="2:15" ht="15" customHeight="1" x14ac:dyDescent="0.25">
      <c r="B546" s="178" t="s">
        <v>12238</v>
      </c>
      <c r="C546" s="178" t="s">
        <v>88</v>
      </c>
      <c r="D546" s="178" t="s">
        <v>7070</v>
      </c>
      <c r="E546" s="178" t="s">
        <v>6993</v>
      </c>
      <c r="F546" s="178" t="s">
        <v>17</v>
      </c>
      <c r="G546" s="1">
        <f>IF(ISNUMBER(Pay_Item_Search_Text),IF(ISNUMBER(IF(FIND(Pay_Item_Search_Text,B546)=1,1, "FALSE")),MAX(G$4:$G545)+1,IF(ISNUMBER(Pay_Item_Search_Text),0,IF(ISNUMBER(SEARCH(Pay_Item_Search_Text,H546)),MAX(G$4:$G545)+1,0))),IF(ISNUMBER(Pay_Item_Search_Text),0,IF(ISNUMBER(SEARCH(Pay_Item_Search_Text,H546)),MAX(G$4:$G545)+1,0)))</f>
        <v>542</v>
      </c>
      <c r="H546" s="1" t="str">
        <f>IF(Table_PayItems[[#This Row],[Description]]="_","_ Unique Item - "&amp;Table_PayItems[[#This Row],[Item]]&amp;" - $"&amp;Table_PayItems[[#This Row],[Unit]],Table_PayItems[[#This Row],[Description]]&amp;" - $"&amp;Table_PayItems[[#This Row],[Unit]])</f>
        <v>Aster oblongifolius October Skies, 4 inch pot - $Ea</v>
      </c>
      <c r="I546" s="29" t="str">
        <f>IFERROR(VLOOKUP(ROWS($M$5:M546),Table_PayItems[[Search Key]:[Concentrated Name]],2,FALSE),"")</f>
        <v>Aster oblongifolius October Skies, 4 inch pot - $Ea</v>
      </c>
      <c r="J546" s="1"/>
      <c r="K546" s="1"/>
      <c r="L546" s="22">
        <f>IF(ISNUMBER(SEARCH(Pay_Item_Search_Text_2,M546)),MAX($L$4:L545)+1,0)</f>
        <v>0</v>
      </c>
      <c r="M546" s="1" t="str">
        <f>IFERROR(VLOOKUP(ROWS($M$5:M546),Table_PayItems[[Search Key]:[Concentrated Name]],2,FALSE),"")</f>
        <v>Aster oblongifolius October Skies, 4 inch pot - $Ea</v>
      </c>
      <c r="N546" s="1" t="str">
        <f>IFERROR(VLOOKUP(ROWS($M$5:N546),$L$5:$M$7000,2,FALSE),"")</f>
        <v>Culv, Precast Three-Sided or Arch, 36 foot by 10 foot - $Ft</v>
      </c>
      <c r="O546" s="1" t="str">
        <f>IFERROR(VLOOKUP(ROWS($O$5:O546),$K$5:$L$7000,2,FALSE),"")</f>
        <v/>
      </c>
    </row>
    <row r="547" spans="2:15" ht="15" customHeight="1" x14ac:dyDescent="0.25">
      <c r="B547" s="178" t="s">
        <v>12239</v>
      </c>
      <c r="C547" s="178" t="s">
        <v>88</v>
      </c>
      <c r="D547" s="178" t="s">
        <v>7071</v>
      </c>
      <c r="E547" s="178" t="s">
        <v>6993</v>
      </c>
      <c r="F547" s="178" t="s">
        <v>17</v>
      </c>
      <c r="G547" s="1">
        <f>IF(ISNUMBER(Pay_Item_Search_Text),IF(ISNUMBER(IF(FIND(Pay_Item_Search_Text,B547)=1,1, "FALSE")),MAX(G$4:$G546)+1,IF(ISNUMBER(Pay_Item_Search_Text),0,IF(ISNUMBER(SEARCH(Pay_Item_Search_Text,H547)),MAX(G$4:$G546)+1,0))),IF(ISNUMBER(Pay_Item_Search_Text),0,IF(ISNUMBER(SEARCH(Pay_Item_Search_Text,H547)),MAX(G$4:$G546)+1,0)))</f>
        <v>543</v>
      </c>
      <c r="H547" s="1" t="str">
        <f>IF(Table_PayItems[[#This Row],[Description]]="_","_ Unique Item - "&amp;Table_PayItems[[#This Row],[Item]]&amp;" - $"&amp;Table_PayItems[[#This Row],[Unit]],Table_PayItems[[#This Row],[Description]]&amp;" - $"&amp;Table_PayItems[[#This Row],[Unit]])</f>
        <v>Aster Woods Light Blue, #1 cont. - $Ea</v>
      </c>
      <c r="I547" s="29" t="str">
        <f>IFERROR(VLOOKUP(ROWS($M$5:M547),Table_PayItems[[Search Key]:[Concentrated Name]],2,FALSE),"")</f>
        <v>Aster Woods Light Blue, #1 cont. - $Ea</v>
      </c>
      <c r="J547" s="1"/>
      <c r="K547" s="1"/>
      <c r="L547" s="22">
        <f>IF(ISNUMBER(SEARCH(Pay_Item_Search_Text_2,M547)),MAX($L$4:L546)+1,0)</f>
        <v>0</v>
      </c>
      <c r="M547" s="1" t="str">
        <f>IFERROR(VLOOKUP(ROWS($M$5:M547),Table_PayItems[[Search Key]:[Concentrated Name]],2,FALSE),"")</f>
        <v>Aster Woods Light Blue, #1 cont. - $Ea</v>
      </c>
      <c r="N547" s="1" t="str">
        <f>IFERROR(VLOOKUP(ROWS($M$5:N547),$L$5:$M$7000,2,FALSE),"")</f>
        <v>Culv, Precast Three-Sided or Arch, 42 foot by 10 foot - $Ft</v>
      </c>
      <c r="O547" s="1" t="str">
        <f>IFERROR(VLOOKUP(ROWS($O$5:O547),$K$5:$L$7000,2,FALSE),"")</f>
        <v/>
      </c>
    </row>
    <row r="548" spans="2:15" ht="15" customHeight="1" x14ac:dyDescent="0.25">
      <c r="B548" s="178" t="s">
        <v>12240</v>
      </c>
      <c r="C548" s="178" t="s">
        <v>88</v>
      </c>
      <c r="D548" s="178" t="s">
        <v>7072</v>
      </c>
      <c r="E548" s="178" t="s">
        <v>6993</v>
      </c>
      <c r="F548" s="178" t="s">
        <v>17</v>
      </c>
      <c r="G548" s="1">
        <f>IF(ISNUMBER(Pay_Item_Search_Text),IF(ISNUMBER(IF(FIND(Pay_Item_Search_Text,B548)=1,1, "FALSE")),MAX(G$4:$G547)+1,IF(ISNUMBER(Pay_Item_Search_Text),0,IF(ISNUMBER(SEARCH(Pay_Item_Search_Text,H548)),MAX(G$4:$G547)+1,0))),IF(ISNUMBER(Pay_Item_Search_Text),0,IF(ISNUMBER(SEARCH(Pay_Item_Search_Text,H548)),MAX(G$4:$G547)+1,0)))</f>
        <v>544</v>
      </c>
      <c r="H548" s="1" t="str">
        <f>IF(Table_PayItems[[#This Row],[Description]]="_","_ Unique Item - "&amp;Table_PayItems[[#This Row],[Item]]&amp;" - $"&amp;Table_PayItems[[#This Row],[Unit]],Table_PayItems[[#This Row],[Description]]&amp;" - $"&amp;Table_PayItems[[#This Row],[Unit]])</f>
        <v>Aster Woods Light Blue, 3 inch pot - $Ea</v>
      </c>
      <c r="I548" s="29" t="str">
        <f>IFERROR(VLOOKUP(ROWS($M$5:M548),Table_PayItems[[Search Key]:[Concentrated Name]],2,FALSE),"")</f>
        <v>Aster Woods Light Blue, 3 inch pot - $Ea</v>
      </c>
      <c r="J548" s="1"/>
      <c r="K548" s="1"/>
      <c r="L548" s="22">
        <f>IF(ISNUMBER(SEARCH(Pay_Item_Search_Text_2,M548)),MAX($L$4:L547)+1,0)</f>
        <v>0</v>
      </c>
      <c r="M548" s="1" t="str">
        <f>IFERROR(VLOOKUP(ROWS($M$5:M548),Table_PayItems[[Search Key]:[Concentrated Name]],2,FALSE),"")</f>
        <v>Aster Woods Light Blue, 3 inch pot - $Ea</v>
      </c>
      <c r="N548" s="1" t="str">
        <f>IFERROR(VLOOKUP(ROWS($M$5:N548),$L$5:$M$7000,2,FALSE),"")</f>
        <v>Culv, Reinf Conc Ellip, HE Cl A, 19 inch by 30 inch - $Ft</v>
      </c>
      <c r="O548" s="1" t="str">
        <f>IFERROR(VLOOKUP(ROWS($O$5:O548),$K$5:$L$7000,2,FALSE),"")</f>
        <v/>
      </c>
    </row>
    <row r="549" spans="2:15" ht="15" customHeight="1" x14ac:dyDescent="0.25">
      <c r="B549" s="178" t="s">
        <v>12241</v>
      </c>
      <c r="C549" s="178" t="s">
        <v>88</v>
      </c>
      <c r="D549" s="178" t="s">
        <v>7073</v>
      </c>
      <c r="E549" s="178" t="s">
        <v>6993</v>
      </c>
      <c r="F549" s="178" t="s">
        <v>17</v>
      </c>
      <c r="G549" s="1">
        <f>IF(ISNUMBER(Pay_Item_Search_Text),IF(ISNUMBER(IF(FIND(Pay_Item_Search_Text,B549)=1,1, "FALSE")),MAX(G$4:$G548)+1,IF(ISNUMBER(Pay_Item_Search_Text),0,IF(ISNUMBER(SEARCH(Pay_Item_Search_Text,H549)),MAX(G$4:$G548)+1,0))),IF(ISNUMBER(Pay_Item_Search_Text),0,IF(ISNUMBER(SEARCH(Pay_Item_Search_Text,H549)),MAX(G$4:$G548)+1,0)))</f>
        <v>545</v>
      </c>
      <c r="H549" s="1" t="str">
        <f>IF(Table_PayItems[[#This Row],[Description]]="_","_ Unique Item - "&amp;Table_PayItems[[#This Row],[Item]]&amp;" - $"&amp;Table_PayItems[[#This Row],[Unit]],Table_PayItems[[#This Row],[Description]]&amp;" - $"&amp;Table_PayItems[[#This Row],[Unit]])</f>
        <v>Aster Woods Light Blue, 4 inch pot - $Ea</v>
      </c>
      <c r="I549" s="29" t="str">
        <f>IFERROR(VLOOKUP(ROWS($M$5:M549),Table_PayItems[[Search Key]:[Concentrated Name]],2,FALSE),"")</f>
        <v>Aster Woods Light Blue, 4 inch pot - $Ea</v>
      </c>
      <c r="J549" s="1"/>
      <c r="K549" s="1"/>
      <c r="L549" s="22">
        <f>IF(ISNUMBER(SEARCH(Pay_Item_Search_Text_2,M549)),MAX($L$4:L548)+1,0)</f>
        <v>0</v>
      </c>
      <c r="M549" s="1" t="str">
        <f>IFERROR(VLOOKUP(ROWS($M$5:M549),Table_PayItems[[Search Key]:[Concentrated Name]],2,FALSE),"")</f>
        <v>Aster Woods Light Blue, 4 inch pot - $Ea</v>
      </c>
      <c r="N549" s="1" t="str">
        <f>IFERROR(VLOOKUP(ROWS($M$5:N549),$L$5:$M$7000,2,FALSE),"")</f>
        <v>Culv, Reinf Conc Ellip, HE Cl A, 38 inch by 60 inch - $Ft</v>
      </c>
      <c r="O549" s="1" t="str">
        <f>IFERROR(VLOOKUP(ROWS($O$5:O549),$K$5:$L$7000,2,FALSE),"")</f>
        <v/>
      </c>
    </row>
    <row r="550" spans="2:15" ht="15" customHeight="1" x14ac:dyDescent="0.25">
      <c r="B550" s="178" t="s">
        <v>12242</v>
      </c>
      <c r="C550" s="178" t="s">
        <v>88</v>
      </c>
      <c r="D550" s="178" t="s">
        <v>7074</v>
      </c>
      <c r="E550" s="178" t="s">
        <v>6993</v>
      </c>
      <c r="F550" s="178" t="s">
        <v>17</v>
      </c>
      <c r="G550" s="1">
        <f>IF(ISNUMBER(Pay_Item_Search_Text),IF(ISNUMBER(IF(FIND(Pay_Item_Search_Text,B550)=1,1, "FALSE")),MAX(G$4:$G549)+1,IF(ISNUMBER(Pay_Item_Search_Text),0,IF(ISNUMBER(SEARCH(Pay_Item_Search_Text,H550)),MAX(G$4:$G549)+1,0))),IF(ISNUMBER(Pay_Item_Search_Text),0,IF(ISNUMBER(SEARCH(Pay_Item_Search_Text,H550)),MAX(G$4:$G549)+1,0)))</f>
        <v>546</v>
      </c>
      <c r="H550" s="1" t="str">
        <f>IF(Table_PayItems[[#This Row],[Description]]="_","_ Unique Item - "&amp;Table_PayItems[[#This Row],[Item]]&amp;" - $"&amp;Table_PayItems[[#This Row],[Unit]],Table_PayItems[[#This Row],[Description]]&amp;" - $"&amp;Table_PayItems[[#This Row],[Unit]])</f>
        <v>Aster x dumosus Profesor Anton Kippenberg, #1 cont. - $Ea</v>
      </c>
      <c r="I550" s="29" t="str">
        <f>IFERROR(VLOOKUP(ROWS($M$5:M550),Table_PayItems[[Search Key]:[Concentrated Name]],2,FALSE),"")</f>
        <v>Aster x dumosus Profesor Anton Kippenberg, #1 cont. - $Ea</v>
      </c>
      <c r="J550" s="1"/>
      <c r="K550" s="1"/>
      <c r="L550" s="22">
        <f>IF(ISNUMBER(SEARCH(Pay_Item_Search_Text_2,M550)),MAX($L$4:L549)+1,0)</f>
        <v>0</v>
      </c>
      <c r="M550" s="1" t="str">
        <f>IFERROR(VLOOKUP(ROWS($M$5:M550),Table_PayItems[[Search Key]:[Concentrated Name]],2,FALSE),"")</f>
        <v>Aster x dumosus Profesor Anton Kippenberg, #1 cont. - $Ea</v>
      </c>
      <c r="N550" s="1" t="str">
        <f>IFERROR(VLOOKUP(ROWS($M$5:N550),$L$5:$M$7000,2,FALSE),"")</f>
        <v>Culv, Reinf Conc Ellip, HE Cl A, 68 inch by 106 inch - $Ft</v>
      </c>
      <c r="O550" s="1" t="str">
        <f>IFERROR(VLOOKUP(ROWS($O$5:O550),$K$5:$L$7000,2,FALSE),"")</f>
        <v/>
      </c>
    </row>
    <row r="551" spans="2:15" ht="15" customHeight="1" x14ac:dyDescent="0.25">
      <c r="B551" s="178" t="s">
        <v>12243</v>
      </c>
      <c r="C551" s="178" t="s">
        <v>88</v>
      </c>
      <c r="D551" s="178" t="s">
        <v>7075</v>
      </c>
      <c r="E551" s="178" t="s">
        <v>6993</v>
      </c>
      <c r="F551" s="178" t="s">
        <v>17</v>
      </c>
      <c r="G551" s="1">
        <f>IF(ISNUMBER(Pay_Item_Search_Text),IF(ISNUMBER(IF(FIND(Pay_Item_Search_Text,B551)=1,1, "FALSE")),MAX(G$4:$G550)+1,IF(ISNUMBER(Pay_Item_Search_Text),0,IF(ISNUMBER(SEARCH(Pay_Item_Search_Text,H551)),MAX(G$4:$G550)+1,0))),IF(ISNUMBER(Pay_Item_Search_Text),0,IF(ISNUMBER(SEARCH(Pay_Item_Search_Text,H551)),MAX(G$4:$G550)+1,0)))</f>
        <v>547</v>
      </c>
      <c r="H551" s="1" t="str">
        <f>IF(Table_PayItems[[#This Row],[Description]]="_","_ Unique Item - "&amp;Table_PayItems[[#This Row],[Item]]&amp;" - $"&amp;Table_PayItems[[#This Row],[Unit]],Table_PayItems[[#This Row],[Description]]&amp;" - $"&amp;Table_PayItems[[#This Row],[Unit]])</f>
        <v>Aster x dumosus Profesor Anton Kippenberg, 3 inch pot - $Ea</v>
      </c>
      <c r="I551" s="29" t="str">
        <f>IFERROR(VLOOKUP(ROWS($M$5:M551),Table_PayItems[[Search Key]:[Concentrated Name]],2,FALSE),"")</f>
        <v>Aster x dumosus Profesor Anton Kippenberg, 3 inch pot - $Ea</v>
      </c>
      <c r="J551" s="1"/>
      <c r="K551" s="1"/>
      <c r="L551" s="22">
        <f>IF(ISNUMBER(SEARCH(Pay_Item_Search_Text_2,M551)),MAX($L$4:L550)+1,0)</f>
        <v>0</v>
      </c>
      <c r="M551" s="1" t="str">
        <f>IFERROR(VLOOKUP(ROWS($M$5:M551),Table_PayItems[[Search Key]:[Concentrated Name]],2,FALSE),"")</f>
        <v>Aster x dumosus Profesor Anton Kippenberg, 3 inch pot - $Ea</v>
      </c>
      <c r="N551" s="1" t="str">
        <f>IFERROR(VLOOKUP(ROWS($M$5:N551),$L$5:$M$7000,2,FALSE),"")</f>
        <v>Culv, Reinf Conc Ellip, HE Cl I, 19 inch by 30 inch - $Ft</v>
      </c>
      <c r="O551" s="1" t="str">
        <f>IFERROR(VLOOKUP(ROWS($O$5:O551),$K$5:$L$7000,2,FALSE),"")</f>
        <v/>
      </c>
    </row>
    <row r="552" spans="2:15" ht="15" customHeight="1" x14ac:dyDescent="0.25">
      <c r="B552" s="178" t="s">
        <v>12244</v>
      </c>
      <c r="C552" s="178" t="s">
        <v>88</v>
      </c>
      <c r="D552" s="178" t="s">
        <v>7076</v>
      </c>
      <c r="E552" s="178" t="s">
        <v>6993</v>
      </c>
      <c r="F552" s="178" t="s">
        <v>17</v>
      </c>
      <c r="G552" s="1">
        <f>IF(ISNUMBER(Pay_Item_Search_Text),IF(ISNUMBER(IF(FIND(Pay_Item_Search_Text,B552)=1,1, "FALSE")),MAX(G$4:$G551)+1,IF(ISNUMBER(Pay_Item_Search_Text),0,IF(ISNUMBER(SEARCH(Pay_Item_Search_Text,H552)),MAX(G$4:$G551)+1,0))),IF(ISNUMBER(Pay_Item_Search_Text),0,IF(ISNUMBER(SEARCH(Pay_Item_Search_Text,H552)),MAX(G$4:$G551)+1,0)))</f>
        <v>548</v>
      </c>
      <c r="H552" s="1" t="str">
        <f>IF(Table_PayItems[[#This Row],[Description]]="_","_ Unique Item - "&amp;Table_PayItems[[#This Row],[Item]]&amp;" - $"&amp;Table_PayItems[[#This Row],[Unit]],Table_PayItems[[#This Row],[Description]]&amp;" - $"&amp;Table_PayItems[[#This Row],[Unit]])</f>
        <v>Aster x dumosus Profesor Anton Kippenberg, 4 inch pot - $Ea</v>
      </c>
      <c r="I552" s="29" t="str">
        <f>IFERROR(VLOOKUP(ROWS($M$5:M552),Table_PayItems[[Search Key]:[Concentrated Name]],2,FALSE),"")</f>
        <v>Aster x dumosus Profesor Anton Kippenberg, 4 inch pot - $Ea</v>
      </c>
      <c r="J552" s="1"/>
      <c r="K552" s="1"/>
      <c r="L552" s="22">
        <f>IF(ISNUMBER(SEARCH(Pay_Item_Search_Text_2,M552)),MAX($L$4:L551)+1,0)</f>
        <v>0</v>
      </c>
      <c r="M552" s="1" t="str">
        <f>IFERROR(VLOOKUP(ROWS($M$5:M552),Table_PayItems[[Search Key]:[Concentrated Name]],2,FALSE),"")</f>
        <v>Aster x dumosus Profesor Anton Kippenberg, 4 inch pot - $Ea</v>
      </c>
      <c r="N552" s="1" t="str">
        <f>IFERROR(VLOOKUP(ROWS($M$5:N552),$L$5:$M$7000,2,FALSE),"")</f>
        <v>Culv, Reinf Conc Ellip, HE Cl I, 38 inch by 60 inch - $Ft</v>
      </c>
      <c r="O552" s="1" t="str">
        <f>IFERROR(VLOOKUP(ROWS($O$5:O552),$K$5:$L$7000,2,FALSE),"")</f>
        <v/>
      </c>
    </row>
    <row r="553" spans="2:15" ht="15" customHeight="1" x14ac:dyDescent="0.25">
      <c r="B553" s="178" t="s">
        <v>12245</v>
      </c>
      <c r="C553" s="178" t="s">
        <v>88</v>
      </c>
      <c r="D553" s="178" t="s">
        <v>7077</v>
      </c>
      <c r="E553" s="178" t="s">
        <v>6993</v>
      </c>
      <c r="F553" s="178" t="s">
        <v>17</v>
      </c>
      <c r="G553" s="1">
        <f>IF(ISNUMBER(Pay_Item_Search_Text),IF(ISNUMBER(IF(FIND(Pay_Item_Search_Text,B553)=1,1, "FALSE")),MAX(G$4:$G552)+1,IF(ISNUMBER(Pay_Item_Search_Text),0,IF(ISNUMBER(SEARCH(Pay_Item_Search_Text,H553)),MAX(G$4:$G552)+1,0))),IF(ISNUMBER(Pay_Item_Search_Text),0,IF(ISNUMBER(SEARCH(Pay_Item_Search_Text,H553)),MAX(G$4:$G552)+1,0)))</f>
        <v>549</v>
      </c>
      <c r="H553" s="1" t="str">
        <f>IF(Table_PayItems[[#This Row],[Description]]="_","_ Unique Item - "&amp;Table_PayItems[[#This Row],[Item]]&amp;" - $"&amp;Table_PayItems[[#This Row],[Unit]],Table_PayItems[[#This Row],[Description]]&amp;" - $"&amp;Table_PayItems[[#This Row],[Unit]])</f>
        <v>Astilbe chinensis Pumila, #1 cont. - $Ea</v>
      </c>
      <c r="I553" s="29" t="str">
        <f>IFERROR(VLOOKUP(ROWS($M$5:M553),Table_PayItems[[Search Key]:[Concentrated Name]],2,FALSE),"")</f>
        <v>Astilbe chinensis Pumila, #1 cont. - $Ea</v>
      </c>
      <c r="J553" s="1"/>
      <c r="K553" s="1"/>
      <c r="L553" s="22">
        <f>IF(ISNUMBER(SEARCH(Pay_Item_Search_Text_2,M553)),MAX($L$4:L552)+1,0)</f>
        <v>0</v>
      </c>
      <c r="M553" s="1" t="str">
        <f>IFERROR(VLOOKUP(ROWS($M$5:M553),Table_PayItems[[Search Key]:[Concentrated Name]],2,FALSE),"")</f>
        <v>Astilbe chinensis Pumila, #1 cont. - $Ea</v>
      </c>
      <c r="N553" s="1" t="str">
        <f>IFERROR(VLOOKUP(ROWS($M$5:N553),$L$5:$M$7000,2,FALSE),"")</f>
        <v>Culv, Reinf Conc Ellip, HE Cl I, 68 inch by 106 inch - $Ft</v>
      </c>
      <c r="O553" s="1" t="str">
        <f>IFERROR(VLOOKUP(ROWS($O$5:O553),$K$5:$L$7000,2,FALSE),"")</f>
        <v/>
      </c>
    </row>
    <row r="554" spans="2:15" ht="15" customHeight="1" x14ac:dyDescent="0.25">
      <c r="B554" s="178" t="s">
        <v>12246</v>
      </c>
      <c r="C554" s="178" t="s">
        <v>88</v>
      </c>
      <c r="D554" s="178" t="s">
        <v>7078</v>
      </c>
      <c r="E554" s="178" t="s">
        <v>6993</v>
      </c>
      <c r="F554" s="178" t="s">
        <v>17</v>
      </c>
      <c r="G554" s="1">
        <f>IF(ISNUMBER(Pay_Item_Search_Text),IF(ISNUMBER(IF(FIND(Pay_Item_Search_Text,B554)=1,1, "FALSE")),MAX(G$4:$G553)+1,IF(ISNUMBER(Pay_Item_Search_Text),0,IF(ISNUMBER(SEARCH(Pay_Item_Search_Text,H554)),MAX(G$4:$G553)+1,0))),IF(ISNUMBER(Pay_Item_Search_Text),0,IF(ISNUMBER(SEARCH(Pay_Item_Search_Text,H554)),MAX(G$4:$G553)+1,0)))</f>
        <v>550</v>
      </c>
      <c r="H554" s="1" t="str">
        <f>IF(Table_PayItems[[#This Row],[Description]]="_","_ Unique Item - "&amp;Table_PayItems[[#This Row],[Item]]&amp;" - $"&amp;Table_PayItems[[#This Row],[Unit]],Table_PayItems[[#This Row],[Description]]&amp;" - $"&amp;Table_PayItems[[#This Row],[Unit]])</f>
        <v>Astilbe chinensis Pumila, 3 inch pot - $Ea</v>
      </c>
      <c r="I554" s="29" t="str">
        <f>IFERROR(VLOOKUP(ROWS($M$5:M554),Table_PayItems[[Search Key]:[Concentrated Name]],2,FALSE),"")</f>
        <v>Astilbe chinensis Pumila, 3 inch pot - $Ea</v>
      </c>
      <c r="J554" s="1"/>
      <c r="K554" s="1"/>
      <c r="L554" s="22">
        <f>IF(ISNUMBER(SEARCH(Pay_Item_Search_Text_2,M554)),MAX($L$4:L553)+1,0)</f>
        <v>0</v>
      </c>
      <c r="M554" s="1" t="str">
        <f>IFERROR(VLOOKUP(ROWS($M$5:M554),Table_PayItems[[Search Key]:[Concentrated Name]],2,FALSE),"")</f>
        <v>Astilbe chinensis Pumila, 3 inch pot - $Ea</v>
      </c>
      <c r="N554" s="1" t="str">
        <f>IFERROR(VLOOKUP(ROWS($M$5:N554),$L$5:$M$7000,2,FALSE),"")</f>
        <v>Culv, Reinf Conc Ellip, HE Cl II, 19 inch by 30 inch - $Ft</v>
      </c>
      <c r="O554" s="1" t="str">
        <f>IFERROR(VLOOKUP(ROWS($O$5:O554),$K$5:$L$7000,2,FALSE),"")</f>
        <v/>
      </c>
    </row>
    <row r="555" spans="2:15" ht="15" customHeight="1" x14ac:dyDescent="0.25">
      <c r="B555" s="178" t="s">
        <v>12247</v>
      </c>
      <c r="C555" s="178" t="s">
        <v>88</v>
      </c>
      <c r="D555" s="178" t="s">
        <v>7079</v>
      </c>
      <c r="E555" s="178" t="s">
        <v>6993</v>
      </c>
      <c r="F555" s="178" t="s">
        <v>17</v>
      </c>
      <c r="G555" s="1">
        <f>IF(ISNUMBER(Pay_Item_Search_Text),IF(ISNUMBER(IF(FIND(Pay_Item_Search_Text,B555)=1,1, "FALSE")),MAX(G$4:$G554)+1,IF(ISNUMBER(Pay_Item_Search_Text),0,IF(ISNUMBER(SEARCH(Pay_Item_Search_Text,H555)),MAX(G$4:$G554)+1,0))),IF(ISNUMBER(Pay_Item_Search_Text),0,IF(ISNUMBER(SEARCH(Pay_Item_Search_Text,H555)),MAX(G$4:$G554)+1,0)))</f>
        <v>551</v>
      </c>
      <c r="H555" s="1" t="str">
        <f>IF(Table_PayItems[[#This Row],[Description]]="_","_ Unique Item - "&amp;Table_PayItems[[#This Row],[Item]]&amp;" - $"&amp;Table_PayItems[[#This Row],[Unit]],Table_PayItems[[#This Row],[Description]]&amp;" - $"&amp;Table_PayItems[[#This Row],[Unit]])</f>
        <v>Astilbe chinensis Pumila, 4 inch pot - $Ea</v>
      </c>
      <c r="I555" s="29" t="str">
        <f>IFERROR(VLOOKUP(ROWS($M$5:M555),Table_PayItems[[Search Key]:[Concentrated Name]],2,FALSE),"")</f>
        <v>Astilbe chinensis Pumila, 4 inch pot - $Ea</v>
      </c>
      <c r="J555" s="1"/>
      <c r="K555" s="1"/>
      <c r="L555" s="22">
        <f>IF(ISNUMBER(SEARCH(Pay_Item_Search_Text_2,M555)),MAX($L$4:L554)+1,0)</f>
        <v>0</v>
      </c>
      <c r="M555" s="1" t="str">
        <f>IFERROR(VLOOKUP(ROWS($M$5:M555),Table_PayItems[[Search Key]:[Concentrated Name]],2,FALSE),"")</f>
        <v>Astilbe chinensis Pumila, 4 inch pot - $Ea</v>
      </c>
      <c r="N555" s="1" t="str">
        <f>IFERROR(VLOOKUP(ROWS($M$5:N555),$L$5:$M$7000,2,FALSE),"")</f>
        <v>Culv, Reinf Conc Ellip, HE Cl II, 38 inch by 60 inch - $Ft</v>
      </c>
      <c r="O555" s="1" t="str">
        <f>IFERROR(VLOOKUP(ROWS($O$5:O555),$K$5:$L$7000,2,FALSE),"")</f>
        <v/>
      </c>
    </row>
    <row r="556" spans="2:15" ht="15" customHeight="1" x14ac:dyDescent="0.25">
      <c r="B556" s="178" t="s">
        <v>12248</v>
      </c>
      <c r="C556" s="178" t="s">
        <v>88</v>
      </c>
      <c r="D556" s="178" t="s">
        <v>7080</v>
      </c>
      <c r="E556" s="178" t="s">
        <v>6993</v>
      </c>
      <c r="F556" s="178" t="s">
        <v>17</v>
      </c>
      <c r="G556" s="1">
        <f>IF(ISNUMBER(Pay_Item_Search_Text),IF(ISNUMBER(IF(FIND(Pay_Item_Search_Text,B556)=1,1, "FALSE")),MAX(G$4:$G555)+1,IF(ISNUMBER(Pay_Item_Search_Text),0,IF(ISNUMBER(SEARCH(Pay_Item_Search_Text,H556)),MAX(G$4:$G555)+1,0))),IF(ISNUMBER(Pay_Item_Search_Text),0,IF(ISNUMBER(SEARCH(Pay_Item_Search_Text,H556)),MAX(G$4:$G555)+1,0)))</f>
        <v>552</v>
      </c>
      <c r="H556" s="1" t="str">
        <f>IF(Table_PayItems[[#This Row],[Description]]="_","_ Unique Item - "&amp;Table_PayItems[[#This Row],[Item]]&amp;" - $"&amp;Table_PayItems[[#This Row],[Unit]],Table_PayItems[[#This Row],[Description]]&amp;" - $"&amp;Table_PayItems[[#This Row],[Unit]])</f>
        <v>Astilbe chinensis Visions in Red, #1 cont. - $Ea</v>
      </c>
      <c r="I556" s="29" t="str">
        <f>IFERROR(VLOOKUP(ROWS($M$5:M556),Table_PayItems[[Search Key]:[Concentrated Name]],2,FALSE),"")</f>
        <v>Astilbe chinensis Visions in Red, #1 cont. - $Ea</v>
      </c>
      <c r="J556" s="1"/>
      <c r="K556" s="1"/>
      <c r="L556" s="22">
        <f>IF(ISNUMBER(SEARCH(Pay_Item_Search_Text_2,M556)),MAX($L$4:L555)+1,0)</f>
        <v>0</v>
      </c>
      <c r="M556" s="1" t="str">
        <f>IFERROR(VLOOKUP(ROWS($M$5:M556),Table_PayItems[[Search Key]:[Concentrated Name]],2,FALSE),"")</f>
        <v>Astilbe chinensis Visions in Red, #1 cont. - $Ea</v>
      </c>
      <c r="N556" s="1" t="str">
        <f>IFERROR(VLOOKUP(ROWS($M$5:N556),$L$5:$M$7000,2,FALSE),"")</f>
        <v>Culv, Reinf Conc Ellip, HE Cl II, 68 inch by 106 inch - $Ft</v>
      </c>
      <c r="O556" s="1" t="str">
        <f>IFERROR(VLOOKUP(ROWS($O$5:O556),$K$5:$L$7000,2,FALSE),"")</f>
        <v/>
      </c>
    </row>
    <row r="557" spans="2:15" ht="15" customHeight="1" x14ac:dyDescent="0.25">
      <c r="B557" s="178" t="s">
        <v>12249</v>
      </c>
      <c r="C557" s="178" t="s">
        <v>88</v>
      </c>
      <c r="D557" s="178" t="s">
        <v>7081</v>
      </c>
      <c r="E557" s="178" t="s">
        <v>6993</v>
      </c>
      <c r="F557" s="178" t="s">
        <v>17</v>
      </c>
      <c r="G557" s="1">
        <f>IF(ISNUMBER(Pay_Item_Search_Text),IF(ISNUMBER(IF(FIND(Pay_Item_Search_Text,B557)=1,1, "FALSE")),MAX(G$4:$G556)+1,IF(ISNUMBER(Pay_Item_Search_Text),0,IF(ISNUMBER(SEARCH(Pay_Item_Search_Text,H557)),MAX(G$4:$G556)+1,0))),IF(ISNUMBER(Pay_Item_Search_Text),0,IF(ISNUMBER(SEARCH(Pay_Item_Search_Text,H557)),MAX(G$4:$G556)+1,0)))</f>
        <v>553</v>
      </c>
      <c r="H557" s="1" t="str">
        <f>IF(Table_PayItems[[#This Row],[Description]]="_","_ Unique Item - "&amp;Table_PayItems[[#This Row],[Item]]&amp;" - $"&amp;Table_PayItems[[#This Row],[Unit]],Table_PayItems[[#This Row],[Description]]&amp;" - $"&amp;Table_PayItems[[#This Row],[Unit]])</f>
        <v>Astilbe chinensis Visions in Red, 3 inch pot - $Ea</v>
      </c>
      <c r="I557" s="29" t="str">
        <f>IFERROR(VLOOKUP(ROWS($M$5:M557),Table_PayItems[[Search Key]:[Concentrated Name]],2,FALSE),"")</f>
        <v>Astilbe chinensis Visions in Red, 3 inch pot - $Ea</v>
      </c>
      <c r="J557" s="1"/>
      <c r="K557" s="1"/>
      <c r="L557" s="22">
        <f>IF(ISNUMBER(SEARCH(Pay_Item_Search_Text_2,M557)),MAX($L$4:L556)+1,0)</f>
        <v>0</v>
      </c>
      <c r="M557" s="1" t="str">
        <f>IFERROR(VLOOKUP(ROWS($M$5:M557),Table_PayItems[[Search Key]:[Concentrated Name]],2,FALSE),"")</f>
        <v>Astilbe chinensis Visions in Red, 3 inch pot - $Ea</v>
      </c>
      <c r="N557" s="1" t="str">
        <f>IFERROR(VLOOKUP(ROWS($M$5:N557),$L$5:$M$7000,2,FALSE),"")</f>
        <v>Culv, Reinf Conc Ellip, HE Cl III, 19 inch by 30 inch - $Ft</v>
      </c>
      <c r="O557" s="1" t="str">
        <f>IFERROR(VLOOKUP(ROWS($O$5:O557),$K$5:$L$7000,2,FALSE),"")</f>
        <v/>
      </c>
    </row>
    <row r="558" spans="2:15" ht="15" customHeight="1" x14ac:dyDescent="0.25">
      <c r="B558" s="178" t="s">
        <v>12250</v>
      </c>
      <c r="C558" s="178" t="s">
        <v>88</v>
      </c>
      <c r="D558" s="178" t="s">
        <v>7082</v>
      </c>
      <c r="E558" s="178" t="s">
        <v>6993</v>
      </c>
      <c r="F558" s="178" t="s">
        <v>17</v>
      </c>
      <c r="G558" s="1">
        <f>IF(ISNUMBER(Pay_Item_Search_Text),IF(ISNUMBER(IF(FIND(Pay_Item_Search_Text,B558)=1,1, "FALSE")),MAX(G$4:$G557)+1,IF(ISNUMBER(Pay_Item_Search_Text),0,IF(ISNUMBER(SEARCH(Pay_Item_Search_Text,H558)),MAX(G$4:$G557)+1,0))),IF(ISNUMBER(Pay_Item_Search_Text),0,IF(ISNUMBER(SEARCH(Pay_Item_Search_Text,H558)),MAX(G$4:$G557)+1,0)))</f>
        <v>554</v>
      </c>
      <c r="H558" s="1" t="str">
        <f>IF(Table_PayItems[[#This Row],[Description]]="_","_ Unique Item - "&amp;Table_PayItems[[#This Row],[Item]]&amp;" - $"&amp;Table_PayItems[[#This Row],[Unit]],Table_PayItems[[#This Row],[Description]]&amp;" - $"&amp;Table_PayItems[[#This Row],[Unit]])</f>
        <v>Astilbe chinensis Visions in Red, 4 inch pot - $Ea</v>
      </c>
      <c r="I558" s="29" t="str">
        <f>IFERROR(VLOOKUP(ROWS($M$5:M558),Table_PayItems[[Search Key]:[Concentrated Name]],2,FALSE),"")</f>
        <v>Astilbe chinensis Visions in Red, 4 inch pot - $Ea</v>
      </c>
      <c r="J558" s="1"/>
      <c r="K558" s="1"/>
      <c r="L558" s="22">
        <f>IF(ISNUMBER(SEARCH(Pay_Item_Search_Text_2,M558)),MAX($L$4:L557)+1,0)</f>
        <v>0</v>
      </c>
      <c r="M558" s="1" t="str">
        <f>IFERROR(VLOOKUP(ROWS($M$5:M558),Table_PayItems[[Search Key]:[Concentrated Name]],2,FALSE),"")</f>
        <v>Astilbe chinensis Visions in Red, 4 inch pot - $Ea</v>
      </c>
      <c r="N558" s="1" t="str">
        <f>IFERROR(VLOOKUP(ROWS($M$5:N558),$L$5:$M$7000,2,FALSE),"")</f>
        <v>Culv, Reinf Conc Ellip, HE Cl III, 38 inch by 60 inch - $Ft</v>
      </c>
      <c r="O558" s="1" t="str">
        <f>IFERROR(VLOOKUP(ROWS($O$5:O558),$K$5:$L$7000,2,FALSE),"")</f>
        <v/>
      </c>
    </row>
    <row r="559" spans="2:15" ht="15" customHeight="1" x14ac:dyDescent="0.25">
      <c r="B559" s="178" t="s">
        <v>12251</v>
      </c>
      <c r="C559" s="178" t="s">
        <v>88</v>
      </c>
      <c r="D559" s="178" t="s">
        <v>7083</v>
      </c>
      <c r="E559" s="178" t="s">
        <v>6993</v>
      </c>
      <c r="F559" s="178" t="s">
        <v>17</v>
      </c>
      <c r="G559" s="1">
        <f>IF(ISNUMBER(Pay_Item_Search_Text),IF(ISNUMBER(IF(FIND(Pay_Item_Search_Text,B559)=1,1, "FALSE")),MAX(G$4:$G558)+1,IF(ISNUMBER(Pay_Item_Search_Text),0,IF(ISNUMBER(SEARCH(Pay_Item_Search_Text,H559)),MAX(G$4:$G558)+1,0))),IF(ISNUMBER(Pay_Item_Search_Text),0,IF(ISNUMBER(SEARCH(Pay_Item_Search_Text,H559)),MAX(G$4:$G558)+1,0)))</f>
        <v>555</v>
      </c>
      <c r="H559" s="1" t="str">
        <f>IF(Table_PayItems[[#This Row],[Description]]="_","_ Unique Item - "&amp;Table_PayItems[[#This Row],[Item]]&amp;" - $"&amp;Table_PayItems[[#This Row],[Unit]],Table_PayItems[[#This Row],[Description]]&amp;" - $"&amp;Table_PayItems[[#This Row],[Unit]])</f>
        <v>Astilbe chinensis Visions, #1 cont. - $Ea</v>
      </c>
      <c r="I559" s="29" t="str">
        <f>IFERROR(VLOOKUP(ROWS($M$5:M559),Table_PayItems[[Search Key]:[Concentrated Name]],2,FALSE),"")</f>
        <v>Astilbe chinensis Visions, #1 cont. - $Ea</v>
      </c>
      <c r="J559" s="1"/>
      <c r="K559" s="1"/>
      <c r="L559" s="22">
        <f>IF(ISNUMBER(SEARCH(Pay_Item_Search_Text_2,M559)),MAX($L$4:L558)+1,0)</f>
        <v>0</v>
      </c>
      <c r="M559" s="1" t="str">
        <f>IFERROR(VLOOKUP(ROWS($M$5:M559),Table_PayItems[[Search Key]:[Concentrated Name]],2,FALSE),"")</f>
        <v>Astilbe chinensis Visions, #1 cont. - $Ea</v>
      </c>
      <c r="N559" s="1" t="str">
        <f>IFERROR(VLOOKUP(ROWS($M$5:N559),$L$5:$M$7000,2,FALSE),"")</f>
        <v>Culv, Reinf Conc Ellip, HE Cl III, 68 inch by 106 inch - $Ft</v>
      </c>
      <c r="O559" s="1" t="str">
        <f>IFERROR(VLOOKUP(ROWS($O$5:O559),$K$5:$L$7000,2,FALSE),"")</f>
        <v/>
      </c>
    </row>
    <row r="560" spans="2:15" ht="15" customHeight="1" x14ac:dyDescent="0.25">
      <c r="B560" s="178" t="s">
        <v>12252</v>
      </c>
      <c r="C560" s="178" t="s">
        <v>88</v>
      </c>
      <c r="D560" s="178" t="s">
        <v>7084</v>
      </c>
      <c r="E560" s="178" t="s">
        <v>6993</v>
      </c>
      <c r="F560" s="178" t="s">
        <v>17</v>
      </c>
      <c r="G560" s="1">
        <f>IF(ISNUMBER(Pay_Item_Search_Text),IF(ISNUMBER(IF(FIND(Pay_Item_Search_Text,B560)=1,1, "FALSE")),MAX(G$4:$G559)+1,IF(ISNUMBER(Pay_Item_Search_Text),0,IF(ISNUMBER(SEARCH(Pay_Item_Search_Text,H560)),MAX(G$4:$G559)+1,0))),IF(ISNUMBER(Pay_Item_Search_Text),0,IF(ISNUMBER(SEARCH(Pay_Item_Search_Text,H560)),MAX(G$4:$G559)+1,0)))</f>
        <v>556</v>
      </c>
      <c r="H560" s="1" t="str">
        <f>IF(Table_PayItems[[#This Row],[Description]]="_","_ Unique Item - "&amp;Table_PayItems[[#This Row],[Item]]&amp;" - $"&amp;Table_PayItems[[#This Row],[Unit]],Table_PayItems[[#This Row],[Description]]&amp;" - $"&amp;Table_PayItems[[#This Row],[Unit]])</f>
        <v>Astilbe chinensis Visions, 3 inch pot - $Ea</v>
      </c>
      <c r="I560" s="29" t="str">
        <f>IFERROR(VLOOKUP(ROWS($M$5:M560),Table_PayItems[[Search Key]:[Concentrated Name]],2,FALSE),"")</f>
        <v>Astilbe chinensis Visions, 3 inch pot - $Ea</v>
      </c>
      <c r="J560" s="1"/>
      <c r="K560" s="1"/>
      <c r="L560" s="22">
        <f>IF(ISNUMBER(SEARCH(Pay_Item_Search_Text_2,M560)),MAX($L$4:L559)+1,0)</f>
        <v>0</v>
      </c>
      <c r="M560" s="1" t="str">
        <f>IFERROR(VLOOKUP(ROWS($M$5:M560),Table_PayItems[[Search Key]:[Concentrated Name]],2,FALSE),"")</f>
        <v>Astilbe chinensis Visions, 3 inch pot - $Ea</v>
      </c>
      <c r="N560" s="1" t="str">
        <f>IFERROR(VLOOKUP(ROWS($M$5:N560),$L$5:$M$7000,2,FALSE),"")</f>
        <v>Culv, Reinf Conc Ellip, HE Cl IV, 19 inch by 30 inch - $Ft</v>
      </c>
      <c r="O560" s="1" t="str">
        <f>IFERROR(VLOOKUP(ROWS($O$5:O560),$K$5:$L$7000,2,FALSE),"")</f>
        <v/>
      </c>
    </row>
    <row r="561" spans="2:15" ht="15" customHeight="1" x14ac:dyDescent="0.25">
      <c r="B561" s="178" t="s">
        <v>12253</v>
      </c>
      <c r="C561" s="178" t="s">
        <v>88</v>
      </c>
      <c r="D561" s="178" t="s">
        <v>7085</v>
      </c>
      <c r="E561" s="178" t="s">
        <v>6993</v>
      </c>
      <c r="F561" s="178" t="s">
        <v>17</v>
      </c>
      <c r="G561" s="1">
        <f>IF(ISNUMBER(Pay_Item_Search_Text),IF(ISNUMBER(IF(FIND(Pay_Item_Search_Text,B561)=1,1, "FALSE")),MAX(G$4:$G560)+1,IF(ISNUMBER(Pay_Item_Search_Text),0,IF(ISNUMBER(SEARCH(Pay_Item_Search_Text,H561)),MAX(G$4:$G560)+1,0))),IF(ISNUMBER(Pay_Item_Search_Text),0,IF(ISNUMBER(SEARCH(Pay_Item_Search_Text,H561)),MAX(G$4:$G560)+1,0)))</f>
        <v>557</v>
      </c>
      <c r="H561" s="1" t="str">
        <f>IF(Table_PayItems[[#This Row],[Description]]="_","_ Unique Item - "&amp;Table_PayItems[[#This Row],[Item]]&amp;" - $"&amp;Table_PayItems[[#This Row],[Unit]],Table_PayItems[[#This Row],[Description]]&amp;" - $"&amp;Table_PayItems[[#This Row],[Unit]])</f>
        <v>Astilbe chinensis Visions, 4 inch pot - $Ea</v>
      </c>
      <c r="I561" s="29" t="str">
        <f>IFERROR(VLOOKUP(ROWS($M$5:M561),Table_PayItems[[Search Key]:[Concentrated Name]],2,FALSE),"")</f>
        <v>Astilbe chinensis Visions, 4 inch pot - $Ea</v>
      </c>
      <c r="J561" s="1"/>
      <c r="K561" s="1"/>
      <c r="L561" s="22">
        <f>IF(ISNUMBER(SEARCH(Pay_Item_Search_Text_2,M561)),MAX($L$4:L560)+1,0)</f>
        <v>0</v>
      </c>
      <c r="M561" s="1" t="str">
        <f>IFERROR(VLOOKUP(ROWS($M$5:M561),Table_PayItems[[Search Key]:[Concentrated Name]],2,FALSE),"")</f>
        <v>Astilbe chinensis Visions, 4 inch pot - $Ea</v>
      </c>
      <c r="N561" s="1" t="str">
        <f>IFERROR(VLOOKUP(ROWS($M$5:N561),$L$5:$M$7000,2,FALSE),"")</f>
        <v>Culv, Reinf Conc Ellip, HE Cl IV, 38 inch by 60 inch - $Ft</v>
      </c>
      <c r="O561" s="1" t="str">
        <f>IFERROR(VLOOKUP(ROWS($O$5:O561),$K$5:$L$7000,2,FALSE),"")</f>
        <v/>
      </c>
    </row>
    <row r="562" spans="2:15" ht="15" customHeight="1" x14ac:dyDescent="0.25">
      <c r="B562" s="178" t="s">
        <v>12254</v>
      </c>
      <c r="C562" s="178" t="s">
        <v>88</v>
      </c>
      <c r="D562" s="178" t="s">
        <v>7086</v>
      </c>
      <c r="E562" s="178" t="s">
        <v>6993</v>
      </c>
      <c r="F562" s="178" t="s">
        <v>17</v>
      </c>
      <c r="G562" s="1">
        <f>IF(ISNUMBER(Pay_Item_Search_Text),IF(ISNUMBER(IF(FIND(Pay_Item_Search_Text,B562)=1,1, "FALSE")),MAX(G$4:$G561)+1,IF(ISNUMBER(Pay_Item_Search_Text),0,IF(ISNUMBER(SEARCH(Pay_Item_Search_Text,H562)),MAX(G$4:$G561)+1,0))),IF(ISNUMBER(Pay_Item_Search_Text),0,IF(ISNUMBER(SEARCH(Pay_Item_Search_Text,H562)),MAX(G$4:$G561)+1,0)))</f>
        <v>558</v>
      </c>
      <c r="H562" s="1" t="str">
        <f>IF(Table_PayItems[[#This Row],[Description]]="_","_ Unique Item - "&amp;Table_PayItems[[#This Row],[Item]]&amp;" - $"&amp;Table_PayItems[[#This Row],[Unit]],Table_PayItems[[#This Row],[Description]]&amp;" - $"&amp;Table_PayItems[[#This Row],[Unit]])</f>
        <v>Astilbe x arendsii Bridal Veil, #1 cont. - $Ea</v>
      </c>
      <c r="I562" s="29" t="str">
        <f>IFERROR(VLOOKUP(ROWS($M$5:M562),Table_PayItems[[Search Key]:[Concentrated Name]],2,FALSE),"")</f>
        <v>Astilbe x arendsii Bridal Veil, #1 cont. - $Ea</v>
      </c>
      <c r="J562" s="1"/>
      <c r="K562" s="1"/>
      <c r="L562" s="22">
        <f>IF(ISNUMBER(SEARCH(Pay_Item_Search_Text_2,M562)),MAX($L$4:L561)+1,0)</f>
        <v>0</v>
      </c>
      <c r="M562" s="1" t="str">
        <f>IFERROR(VLOOKUP(ROWS($M$5:M562),Table_PayItems[[Search Key]:[Concentrated Name]],2,FALSE),"")</f>
        <v>Astilbe x arendsii Bridal Veil, #1 cont. - $Ea</v>
      </c>
      <c r="N562" s="1" t="str">
        <f>IFERROR(VLOOKUP(ROWS($M$5:N562),$L$5:$M$7000,2,FALSE),"")</f>
        <v>Culv, Slp End Sect, 1 on 4, 30 inch, Longit - $Ea</v>
      </c>
      <c r="O562" s="1" t="str">
        <f>IFERROR(VLOOKUP(ROWS($O$5:O562),$K$5:$L$7000,2,FALSE),"")</f>
        <v/>
      </c>
    </row>
    <row r="563" spans="2:15" ht="15" customHeight="1" x14ac:dyDescent="0.25">
      <c r="B563" s="178" t="s">
        <v>12255</v>
      </c>
      <c r="C563" s="178" t="s">
        <v>88</v>
      </c>
      <c r="D563" s="178" t="s">
        <v>7087</v>
      </c>
      <c r="E563" s="178" t="s">
        <v>6993</v>
      </c>
      <c r="F563" s="178" t="s">
        <v>17</v>
      </c>
      <c r="G563" s="1">
        <f>IF(ISNUMBER(Pay_Item_Search_Text),IF(ISNUMBER(IF(FIND(Pay_Item_Search_Text,B563)=1,1, "FALSE")),MAX(G$4:$G562)+1,IF(ISNUMBER(Pay_Item_Search_Text),0,IF(ISNUMBER(SEARCH(Pay_Item_Search_Text,H563)),MAX(G$4:$G562)+1,0))),IF(ISNUMBER(Pay_Item_Search_Text),0,IF(ISNUMBER(SEARCH(Pay_Item_Search_Text,H563)),MAX(G$4:$G562)+1,0)))</f>
        <v>559</v>
      </c>
      <c r="H563" s="1" t="str">
        <f>IF(Table_PayItems[[#This Row],[Description]]="_","_ Unique Item - "&amp;Table_PayItems[[#This Row],[Item]]&amp;" - $"&amp;Table_PayItems[[#This Row],[Unit]],Table_PayItems[[#This Row],[Description]]&amp;" - $"&amp;Table_PayItems[[#This Row],[Unit]])</f>
        <v>Astilbe x arendsii Bridal Veil, 3 inch pot - $Ea</v>
      </c>
      <c r="I563" s="29" t="str">
        <f>IFERROR(VLOOKUP(ROWS($M$5:M563),Table_PayItems[[Search Key]:[Concentrated Name]],2,FALSE),"")</f>
        <v>Astilbe x arendsii Bridal Veil, 3 inch pot - $Ea</v>
      </c>
      <c r="J563" s="1"/>
      <c r="K563" s="1"/>
      <c r="L563" s="22">
        <f>IF(ISNUMBER(SEARCH(Pay_Item_Search_Text_2,M563)),MAX($L$4:L562)+1,0)</f>
        <v>0</v>
      </c>
      <c r="M563" s="1" t="str">
        <f>IFERROR(VLOOKUP(ROWS($M$5:M563),Table_PayItems[[Search Key]:[Concentrated Name]],2,FALSE),"")</f>
        <v>Astilbe x arendsii Bridal Veil, 3 inch pot - $Ea</v>
      </c>
      <c r="N563" s="1" t="str">
        <f>IFERROR(VLOOKUP(ROWS($M$5:N563),$L$5:$M$7000,2,FALSE),"")</f>
        <v>Culv, Slp End Sect, 1 on 4, 30 inch, Transv - $Ea</v>
      </c>
      <c r="O563" s="1" t="str">
        <f>IFERROR(VLOOKUP(ROWS($O$5:O563),$K$5:$L$7000,2,FALSE),"")</f>
        <v/>
      </c>
    </row>
    <row r="564" spans="2:15" ht="15" customHeight="1" x14ac:dyDescent="0.25">
      <c r="B564" s="178" t="s">
        <v>12256</v>
      </c>
      <c r="C564" s="178" t="s">
        <v>88</v>
      </c>
      <c r="D564" s="178" t="s">
        <v>7088</v>
      </c>
      <c r="E564" s="178" t="s">
        <v>6993</v>
      </c>
      <c r="F564" s="178" t="s">
        <v>17</v>
      </c>
      <c r="G564" s="1">
        <f>IF(ISNUMBER(Pay_Item_Search_Text),IF(ISNUMBER(IF(FIND(Pay_Item_Search_Text,B564)=1,1, "FALSE")),MAX(G$4:$G563)+1,IF(ISNUMBER(Pay_Item_Search_Text),0,IF(ISNUMBER(SEARCH(Pay_Item_Search_Text,H564)),MAX(G$4:$G563)+1,0))),IF(ISNUMBER(Pay_Item_Search_Text),0,IF(ISNUMBER(SEARCH(Pay_Item_Search_Text,H564)),MAX(G$4:$G563)+1,0)))</f>
        <v>560</v>
      </c>
      <c r="H564" s="1" t="str">
        <f>IF(Table_PayItems[[#This Row],[Description]]="_","_ Unique Item - "&amp;Table_PayItems[[#This Row],[Item]]&amp;" - $"&amp;Table_PayItems[[#This Row],[Unit]],Table_PayItems[[#This Row],[Description]]&amp;" - $"&amp;Table_PayItems[[#This Row],[Unit]])</f>
        <v>Astilbe x arendsii Bridal Veil, 4 inch pot - $Ea</v>
      </c>
      <c r="I564" s="29" t="str">
        <f>IFERROR(VLOOKUP(ROWS($M$5:M564),Table_PayItems[[Search Key]:[Concentrated Name]],2,FALSE),"")</f>
        <v>Astilbe x arendsii Bridal Veil, 4 inch pot - $Ea</v>
      </c>
      <c r="J564" s="1"/>
      <c r="K564" s="1"/>
      <c r="L564" s="22">
        <f>IF(ISNUMBER(SEARCH(Pay_Item_Search_Text_2,M564)),MAX($L$4:L563)+1,0)</f>
        <v>0</v>
      </c>
      <c r="M564" s="1" t="str">
        <f>IFERROR(VLOOKUP(ROWS($M$5:M564),Table_PayItems[[Search Key]:[Concentrated Name]],2,FALSE),"")</f>
        <v>Astilbe x arendsii Bridal Veil, 4 inch pot - $Ea</v>
      </c>
      <c r="N564" s="1" t="str">
        <f>IFERROR(VLOOKUP(ROWS($M$5:N564),$L$5:$M$7000,2,FALSE),"")</f>
        <v>Culv, Slp End Sect, 1 on 4, 60 inch, Longit - $Ea</v>
      </c>
      <c r="O564" s="1" t="str">
        <f>IFERROR(VLOOKUP(ROWS($O$5:O564),$K$5:$L$7000,2,FALSE),"")</f>
        <v/>
      </c>
    </row>
    <row r="565" spans="2:15" ht="15" customHeight="1" x14ac:dyDescent="0.25">
      <c r="B565" s="178" t="s">
        <v>12257</v>
      </c>
      <c r="C565" s="178" t="s">
        <v>88</v>
      </c>
      <c r="D565" s="178" t="s">
        <v>7089</v>
      </c>
      <c r="E565" s="178" t="s">
        <v>6993</v>
      </c>
      <c r="F565" s="178" t="s">
        <v>17</v>
      </c>
      <c r="G565" s="1">
        <f>IF(ISNUMBER(Pay_Item_Search_Text),IF(ISNUMBER(IF(FIND(Pay_Item_Search_Text,B565)=1,1, "FALSE")),MAX(G$4:$G564)+1,IF(ISNUMBER(Pay_Item_Search_Text),0,IF(ISNUMBER(SEARCH(Pay_Item_Search_Text,H565)),MAX(G$4:$G564)+1,0))),IF(ISNUMBER(Pay_Item_Search_Text),0,IF(ISNUMBER(SEARCH(Pay_Item_Search_Text,H565)),MAX(G$4:$G564)+1,0)))</f>
        <v>561</v>
      </c>
      <c r="H565" s="1" t="str">
        <f>IF(Table_PayItems[[#This Row],[Description]]="_","_ Unique Item - "&amp;Table_PayItems[[#This Row],[Item]]&amp;" - $"&amp;Table_PayItems[[#This Row],[Unit]],Table_PayItems[[#This Row],[Description]]&amp;" - $"&amp;Table_PayItems[[#This Row],[Unit]])</f>
        <v>Astilbe x arendsii Burgundy Red, #1 cont. - $Ea</v>
      </c>
      <c r="I565" s="29" t="str">
        <f>IFERROR(VLOOKUP(ROWS($M$5:M565),Table_PayItems[[Search Key]:[Concentrated Name]],2,FALSE),"")</f>
        <v>Astilbe x arendsii Burgundy Red, #1 cont. - $Ea</v>
      </c>
      <c r="J565" s="1"/>
      <c r="K565" s="1"/>
      <c r="L565" s="22">
        <f>IF(ISNUMBER(SEARCH(Pay_Item_Search_Text_2,M565)),MAX($L$4:L564)+1,0)</f>
        <v>0</v>
      </c>
      <c r="M565" s="1" t="str">
        <f>IFERROR(VLOOKUP(ROWS($M$5:M565),Table_PayItems[[Search Key]:[Concentrated Name]],2,FALSE),"")</f>
        <v>Astilbe x arendsii Burgundy Red, #1 cont. - $Ea</v>
      </c>
      <c r="N565" s="1" t="str">
        <f>IFERROR(VLOOKUP(ROWS($M$5:N565),$L$5:$M$7000,2,FALSE),"")</f>
        <v>Culv, Slp End Sect, 1 on 4, 60 inch, Transv - $Ea</v>
      </c>
      <c r="O565" s="1" t="str">
        <f>IFERROR(VLOOKUP(ROWS($O$5:O565),$K$5:$L$7000,2,FALSE),"")</f>
        <v/>
      </c>
    </row>
    <row r="566" spans="2:15" ht="15" customHeight="1" x14ac:dyDescent="0.25">
      <c r="B566" s="178" t="s">
        <v>12258</v>
      </c>
      <c r="C566" s="178" t="s">
        <v>88</v>
      </c>
      <c r="D566" s="178" t="s">
        <v>7090</v>
      </c>
      <c r="E566" s="178" t="s">
        <v>6993</v>
      </c>
      <c r="F566" s="178" t="s">
        <v>17</v>
      </c>
      <c r="G566" s="1">
        <f>IF(ISNUMBER(Pay_Item_Search_Text),IF(ISNUMBER(IF(FIND(Pay_Item_Search_Text,B566)=1,1, "FALSE")),MAX(G$4:$G565)+1,IF(ISNUMBER(Pay_Item_Search_Text),0,IF(ISNUMBER(SEARCH(Pay_Item_Search_Text,H566)),MAX(G$4:$G565)+1,0))),IF(ISNUMBER(Pay_Item_Search_Text),0,IF(ISNUMBER(SEARCH(Pay_Item_Search_Text,H566)),MAX(G$4:$G565)+1,0)))</f>
        <v>562</v>
      </c>
      <c r="H566" s="1" t="str">
        <f>IF(Table_PayItems[[#This Row],[Description]]="_","_ Unique Item - "&amp;Table_PayItems[[#This Row],[Item]]&amp;" - $"&amp;Table_PayItems[[#This Row],[Unit]],Table_PayItems[[#This Row],[Description]]&amp;" - $"&amp;Table_PayItems[[#This Row],[Unit]])</f>
        <v>Astilbe x arendsii Burgundy Red, 3 inch pot - $Ea</v>
      </c>
      <c r="I566" s="29" t="str">
        <f>IFERROR(VLOOKUP(ROWS($M$5:M566),Table_PayItems[[Search Key]:[Concentrated Name]],2,FALSE),"")</f>
        <v>Astilbe x arendsii Burgundy Red, 3 inch pot - $Ea</v>
      </c>
      <c r="J566" s="1"/>
      <c r="K566" s="1"/>
      <c r="L566" s="22">
        <f>IF(ISNUMBER(SEARCH(Pay_Item_Search_Text_2,M566)),MAX($L$4:L565)+1,0)</f>
        <v>0</v>
      </c>
      <c r="M566" s="1" t="str">
        <f>IFERROR(VLOOKUP(ROWS($M$5:M566),Table_PayItems[[Search Key]:[Concentrated Name]],2,FALSE),"")</f>
        <v>Astilbe x arendsii Burgundy Red, 3 inch pot - $Ea</v>
      </c>
      <c r="N566" s="1" t="str">
        <f>IFERROR(VLOOKUP(ROWS($M$5:N566),$L$5:$M$7000,2,FALSE),"")</f>
        <v>Culv, Slp End Sect, 1 on 6, 30 inch, Longit - $Ea</v>
      </c>
      <c r="O566" s="1" t="str">
        <f>IFERROR(VLOOKUP(ROWS($O$5:O566),$K$5:$L$7000,2,FALSE),"")</f>
        <v/>
      </c>
    </row>
    <row r="567" spans="2:15" ht="15" customHeight="1" x14ac:dyDescent="0.25">
      <c r="B567" s="178" t="s">
        <v>12259</v>
      </c>
      <c r="C567" s="178" t="s">
        <v>88</v>
      </c>
      <c r="D567" s="178" t="s">
        <v>7091</v>
      </c>
      <c r="E567" s="178" t="s">
        <v>6993</v>
      </c>
      <c r="F567" s="178" t="s">
        <v>17</v>
      </c>
      <c r="G567" s="1">
        <f>IF(ISNUMBER(Pay_Item_Search_Text),IF(ISNUMBER(IF(FIND(Pay_Item_Search_Text,B567)=1,1, "FALSE")),MAX(G$4:$G566)+1,IF(ISNUMBER(Pay_Item_Search_Text),0,IF(ISNUMBER(SEARCH(Pay_Item_Search_Text,H567)),MAX(G$4:$G566)+1,0))),IF(ISNUMBER(Pay_Item_Search_Text),0,IF(ISNUMBER(SEARCH(Pay_Item_Search_Text,H567)),MAX(G$4:$G566)+1,0)))</f>
        <v>563</v>
      </c>
      <c r="H567" s="1" t="str">
        <f>IF(Table_PayItems[[#This Row],[Description]]="_","_ Unique Item - "&amp;Table_PayItems[[#This Row],[Item]]&amp;" - $"&amp;Table_PayItems[[#This Row],[Unit]],Table_PayItems[[#This Row],[Description]]&amp;" - $"&amp;Table_PayItems[[#This Row],[Unit]])</f>
        <v>Astilbe x arendsii Burgundy Red, 4 inch pot - $Ea</v>
      </c>
      <c r="I567" s="29" t="str">
        <f>IFERROR(VLOOKUP(ROWS($M$5:M567),Table_PayItems[[Search Key]:[Concentrated Name]],2,FALSE),"")</f>
        <v>Astilbe x arendsii Burgundy Red, 4 inch pot - $Ea</v>
      </c>
      <c r="J567" s="1"/>
      <c r="K567" s="1"/>
      <c r="L567" s="22">
        <f>IF(ISNUMBER(SEARCH(Pay_Item_Search_Text_2,M567)),MAX($L$4:L566)+1,0)</f>
        <v>0</v>
      </c>
      <c r="M567" s="1" t="str">
        <f>IFERROR(VLOOKUP(ROWS($M$5:M567),Table_PayItems[[Search Key]:[Concentrated Name]],2,FALSE),"")</f>
        <v>Astilbe x arendsii Burgundy Red, 4 inch pot - $Ea</v>
      </c>
      <c r="N567" s="1" t="str">
        <f>IFERROR(VLOOKUP(ROWS($M$5:N567),$L$5:$M$7000,2,FALSE),"")</f>
        <v>Culv, Slp End Sect, 1 on 6, 30 inch, Transv - $Ea</v>
      </c>
      <c r="O567" s="1" t="str">
        <f>IFERROR(VLOOKUP(ROWS($O$5:O567),$K$5:$L$7000,2,FALSE),"")</f>
        <v/>
      </c>
    </row>
    <row r="568" spans="2:15" ht="15" customHeight="1" x14ac:dyDescent="0.25">
      <c r="B568" s="178" t="s">
        <v>12260</v>
      </c>
      <c r="C568" s="178" t="s">
        <v>88</v>
      </c>
      <c r="D568" s="178" t="s">
        <v>7092</v>
      </c>
      <c r="E568" s="178" t="s">
        <v>6993</v>
      </c>
      <c r="F568" s="178" t="s">
        <v>17</v>
      </c>
      <c r="G568" s="1">
        <f>IF(ISNUMBER(Pay_Item_Search_Text),IF(ISNUMBER(IF(FIND(Pay_Item_Search_Text,B568)=1,1, "FALSE")),MAX(G$4:$G567)+1,IF(ISNUMBER(Pay_Item_Search_Text),0,IF(ISNUMBER(SEARCH(Pay_Item_Search_Text,H568)),MAX(G$4:$G567)+1,0))),IF(ISNUMBER(Pay_Item_Search_Text),0,IF(ISNUMBER(SEARCH(Pay_Item_Search_Text,H568)),MAX(G$4:$G567)+1,0)))</f>
        <v>564</v>
      </c>
      <c r="H568" s="1" t="str">
        <f>IF(Table_PayItems[[#This Row],[Description]]="_","_ Unique Item - "&amp;Table_PayItems[[#This Row],[Item]]&amp;" - $"&amp;Table_PayItems[[#This Row],[Unit]],Table_PayItems[[#This Row],[Description]]&amp;" - $"&amp;Table_PayItems[[#This Row],[Unit]])</f>
        <v>Astilbe x arendsii Cattleya, #1 cont. - $Ea</v>
      </c>
      <c r="I568" s="29" t="str">
        <f>IFERROR(VLOOKUP(ROWS($M$5:M568),Table_PayItems[[Search Key]:[Concentrated Name]],2,FALSE),"")</f>
        <v>Astilbe x arendsii Cattleya, #1 cont. - $Ea</v>
      </c>
      <c r="J568" s="1"/>
      <c r="K568" s="1"/>
      <c r="L568" s="22">
        <f>IF(ISNUMBER(SEARCH(Pay_Item_Search_Text_2,M568)),MAX($L$4:L567)+1,0)</f>
        <v>0</v>
      </c>
      <c r="M568" s="1" t="str">
        <f>IFERROR(VLOOKUP(ROWS($M$5:M568),Table_PayItems[[Search Key]:[Concentrated Name]],2,FALSE),"")</f>
        <v>Astilbe x arendsii Cattleya, #1 cont. - $Ea</v>
      </c>
      <c r="N568" s="1" t="str">
        <f>IFERROR(VLOOKUP(ROWS($M$5:N568),$L$5:$M$7000,2,FALSE),"")</f>
        <v>Culv, Slp End Sect, 1 on 6, 60 inch, Longit - $Ea</v>
      </c>
      <c r="O568" s="1" t="str">
        <f>IFERROR(VLOOKUP(ROWS($O$5:O568),$K$5:$L$7000,2,FALSE),"")</f>
        <v/>
      </c>
    </row>
    <row r="569" spans="2:15" ht="15" customHeight="1" x14ac:dyDescent="0.25">
      <c r="B569" s="178" t="s">
        <v>12261</v>
      </c>
      <c r="C569" s="178" t="s">
        <v>88</v>
      </c>
      <c r="D569" s="178" t="s">
        <v>7093</v>
      </c>
      <c r="E569" s="178" t="s">
        <v>6993</v>
      </c>
      <c r="F569" s="178" t="s">
        <v>17</v>
      </c>
      <c r="G569" s="1">
        <f>IF(ISNUMBER(Pay_Item_Search_Text),IF(ISNUMBER(IF(FIND(Pay_Item_Search_Text,B569)=1,1, "FALSE")),MAX(G$4:$G568)+1,IF(ISNUMBER(Pay_Item_Search_Text),0,IF(ISNUMBER(SEARCH(Pay_Item_Search_Text,H569)),MAX(G$4:$G568)+1,0))),IF(ISNUMBER(Pay_Item_Search_Text),0,IF(ISNUMBER(SEARCH(Pay_Item_Search_Text,H569)),MAX(G$4:$G568)+1,0)))</f>
        <v>565</v>
      </c>
      <c r="H569" s="1" t="str">
        <f>IF(Table_PayItems[[#This Row],[Description]]="_","_ Unique Item - "&amp;Table_PayItems[[#This Row],[Item]]&amp;" - $"&amp;Table_PayItems[[#This Row],[Unit]],Table_PayItems[[#This Row],[Description]]&amp;" - $"&amp;Table_PayItems[[#This Row],[Unit]])</f>
        <v>Astilbe x arendsii Cattleya, 3 inch pot - $Ea</v>
      </c>
      <c r="I569" s="29" t="str">
        <f>IFERROR(VLOOKUP(ROWS($M$5:M569),Table_PayItems[[Search Key]:[Concentrated Name]],2,FALSE),"")</f>
        <v>Astilbe x arendsii Cattleya, 3 inch pot - $Ea</v>
      </c>
      <c r="J569" s="1"/>
      <c r="K569" s="1"/>
      <c r="L569" s="22">
        <f>IF(ISNUMBER(SEARCH(Pay_Item_Search_Text_2,M569)),MAX($L$4:L568)+1,0)</f>
        <v>0</v>
      </c>
      <c r="M569" s="1" t="str">
        <f>IFERROR(VLOOKUP(ROWS($M$5:M569),Table_PayItems[[Search Key]:[Concentrated Name]],2,FALSE),"")</f>
        <v>Astilbe x arendsii Cattleya, 3 inch pot - $Ea</v>
      </c>
      <c r="N569" s="1" t="str">
        <f>IFERROR(VLOOKUP(ROWS($M$5:N569),$L$5:$M$7000,2,FALSE),"")</f>
        <v>Culv, Slp End Sect, 1 on 6, 60 inch, Transv - $Ea</v>
      </c>
      <c r="O569" s="1" t="str">
        <f>IFERROR(VLOOKUP(ROWS($O$5:O569),$K$5:$L$7000,2,FALSE),"")</f>
        <v/>
      </c>
    </row>
    <row r="570" spans="2:15" ht="15" customHeight="1" x14ac:dyDescent="0.25">
      <c r="B570" s="178" t="s">
        <v>12262</v>
      </c>
      <c r="C570" s="178" t="s">
        <v>88</v>
      </c>
      <c r="D570" s="178" t="s">
        <v>7094</v>
      </c>
      <c r="E570" s="178" t="s">
        <v>6993</v>
      </c>
      <c r="F570" s="178" t="s">
        <v>17</v>
      </c>
      <c r="G570" s="1">
        <f>IF(ISNUMBER(Pay_Item_Search_Text),IF(ISNUMBER(IF(FIND(Pay_Item_Search_Text,B570)=1,1, "FALSE")),MAX(G$4:$G569)+1,IF(ISNUMBER(Pay_Item_Search_Text),0,IF(ISNUMBER(SEARCH(Pay_Item_Search_Text,H570)),MAX(G$4:$G569)+1,0))),IF(ISNUMBER(Pay_Item_Search_Text),0,IF(ISNUMBER(SEARCH(Pay_Item_Search_Text,H570)),MAX(G$4:$G569)+1,0)))</f>
        <v>566</v>
      </c>
      <c r="H570" s="1" t="str">
        <f>IF(Table_PayItems[[#This Row],[Description]]="_","_ Unique Item - "&amp;Table_PayItems[[#This Row],[Item]]&amp;" - $"&amp;Table_PayItems[[#This Row],[Unit]],Table_PayItems[[#This Row],[Description]]&amp;" - $"&amp;Table_PayItems[[#This Row],[Unit]])</f>
        <v>Astilbe x arendsii Cattleya, 4 inch pot - $Ea</v>
      </c>
      <c r="I570" s="29" t="str">
        <f>IFERROR(VLOOKUP(ROWS($M$5:M570),Table_PayItems[[Search Key]:[Concentrated Name]],2,FALSE),"")</f>
        <v>Astilbe x arendsii Cattleya, 4 inch pot - $Ea</v>
      </c>
      <c r="J570" s="1"/>
      <c r="K570" s="1"/>
      <c r="L570" s="22">
        <f>IF(ISNUMBER(SEARCH(Pay_Item_Search_Text_2,M570)),MAX($L$4:L569)+1,0)</f>
        <v>0</v>
      </c>
      <c r="M570" s="1" t="str">
        <f>IFERROR(VLOOKUP(ROWS($M$5:M570),Table_PayItems[[Search Key]:[Concentrated Name]],2,FALSE),"")</f>
        <v>Astilbe x arendsii Cattleya, 4 inch pot - $Ea</v>
      </c>
      <c r="N570" s="1" t="str">
        <f>IFERROR(VLOOKUP(ROWS($M$5:N570),$L$5:$M$7000,2,FALSE),"")</f>
        <v>Culv, Slp End Sect, Arch Pipe, 1 on 4, 28 inch by 20 inch, Longit - $Ea</v>
      </c>
      <c r="O570" s="1" t="str">
        <f>IFERROR(VLOOKUP(ROWS($O$5:O570),$K$5:$L$7000,2,FALSE),"")</f>
        <v/>
      </c>
    </row>
    <row r="571" spans="2:15" ht="15" customHeight="1" x14ac:dyDescent="0.25">
      <c r="B571" s="178" t="s">
        <v>12263</v>
      </c>
      <c r="C571" s="178" t="s">
        <v>88</v>
      </c>
      <c r="D571" s="178" t="s">
        <v>7095</v>
      </c>
      <c r="E571" s="178" t="s">
        <v>6993</v>
      </c>
      <c r="F571" s="178" t="s">
        <v>17</v>
      </c>
      <c r="G571" s="1">
        <f>IF(ISNUMBER(Pay_Item_Search_Text),IF(ISNUMBER(IF(FIND(Pay_Item_Search_Text,B571)=1,1, "FALSE")),MAX(G$4:$G570)+1,IF(ISNUMBER(Pay_Item_Search_Text),0,IF(ISNUMBER(SEARCH(Pay_Item_Search_Text,H571)),MAX(G$4:$G570)+1,0))),IF(ISNUMBER(Pay_Item_Search_Text),0,IF(ISNUMBER(SEARCH(Pay_Item_Search_Text,H571)),MAX(G$4:$G570)+1,0)))</f>
        <v>567</v>
      </c>
      <c r="H571" s="1" t="str">
        <f>IF(Table_PayItems[[#This Row],[Description]]="_","_ Unique Item - "&amp;Table_PayItems[[#This Row],[Item]]&amp;" - $"&amp;Table_PayItems[[#This Row],[Unit]],Table_PayItems[[#This Row],[Description]]&amp;" - $"&amp;Table_PayItems[[#This Row],[Unit]])</f>
        <v>Astilbe x arendsii White Glory,  #1 cont. - $Ea</v>
      </c>
      <c r="I571" s="29" t="str">
        <f>IFERROR(VLOOKUP(ROWS($M$5:M571),Table_PayItems[[Search Key]:[Concentrated Name]],2,FALSE),"")</f>
        <v>Astilbe x arendsii White Glory,  #1 cont. - $Ea</v>
      </c>
      <c r="J571" s="1"/>
      <c r="K571" s="1"/>
      <c r="L571" s="22">
        <f>IF(ISNUMBER(SEARCH(Pay_Item_Search_Text_2,M571)),MAX($L$4:L570)+1,0)</f>
        <v>0</v>
      </c>
      <c r="M571" s="1" t="str">
        <f>IFERROR(VLOOKUP(ROWS($M$5:M571),Table_PayItems[[Search Key]:[Concentrated Name]],2,FALSE),"")</f>
        <v>Astilbe x arendsii White Glory,  #1 cont. - $Ea</v>
      </c>
      <c r="N571" s="1" t="str">
        <f>IFERROR(VLOOKUP(ROWS($M$5:N571),$L$5:$M$7000,2,FALSE),"")</f>
        <v>Culv, Slp End Sect, Arch Pipe, 1 on 4, 28 inch by 20 inch, Transv - $Ea</v>
      </c>
      <c r="O571" s="1" t="str">
        <f>IFERROR(VLOOKUP(ROWS($O$5:O571),$K$5:$L$7000,2,FALSE),"")</f>
        <v/>
      </c>
    </row>
    <row r="572" spans="2:15" ht="15" customHeight="1" x14ac:dyDescent="0.25">
      <c r="B572" s="178" t="s">
        <v>12264</v>
      </c>
      <c r="C572" s="178" t="s">
        <v>88</v>
      </c>
      <c r="D572" s="178" t="s">
        <v>7096</v>
      </c>
      <c r="E572" s="178" t="s">
        <v>6993</v>
      </c>
      <c r="F572" s="178" t="s">
        <v>17</v>
      </c>
      <c r="G572" s="1">
        <f>IF(ISNUMBER(Pay_Item_Search_Text),IF(ISNUMBER(IF(FIND(Pay_Item_Search_Text,B572)=1,1, "FALSE")),MAX(G$4:$G571)+1,IF(ISNUMBER(Pay_Item_Search_Text),0,IF(ISNUMBER(SEARCH(Pay_Item_Search_Text,H572)),MAX(G$4:$G571)+1,0))),IF(ISNUMBER(Pay_Item_Search_Text),0,IF(ISNUMBER(SEARCH(Pay_Item_Search_Text,H572)),MAX(G$4:$G571)+1,0)))</f>
        <v>568</v>
      </c>
      <c r="H572" s="1" t="str">
        <f>IF(Table_PayItems[[#This Row],[Description]]="_","_ Unique Item - "&amp;Table_PayItems[[#This Row],[Item]]&amp;" - $"&amp;Table_PayItems[[#This Row],[Unit]],Table_PayItems[[#This Row],[Description]]&amp;" - $"&amp;Table_PayItems[[#This Row],[Unit]])</f>
        <v>Astilbe x arendsii White Glory, 3 inch pot - $Ea</v>
      </c>
      <c r="I572" s="29" t="str">
        <f>IFERROR(VLOOKUP(ROWS($M$5:M572),Table_PayItems[[Search Key]:[Concentrated Name]],2,FALSE),"")</f>
        <v>Astilbe x arendsii White Glory, 3 inch pot - $Ea</v>
      </c>
      <c r="J572" s="1"/>
      <c r="K572" s="1"/>
      <c r="L572" s="22">
        <f>IF(ISNUMBER(SEARCH(Pay_Item_Search_Text_2,M572)),MAX($L$4:L571)+1,0)</f>
        <v>0</v>
      </c>
      <c r="M572" s="1" t="str">
        <f>IFERROR(VLOOKUP(ROWS($M$5:M572),Table_PayItems[[Search Key]:[Concentrated Name]],2,FALSE),"")</f>
        <v>Astilbe x arendsii White Glory, 3 inch pot - $Ea</v>
      </c>
      <c r="N572" s="1" t="str">
        <f>IFERROR(VLOOKUP(ROWS($M$5:N572),$L$5:$M$7000,2,FALSE),"")</f>
        <v>Culv, Slp End Sect, Arch Pipe, 1 on 6, 28 inch by 20 inch, Longit - $Ea</v>
      </c>
      <c r="O572" s="1" t="str">
        <f>IFERROR(VLOOKUP(ROWS($O$5:O572),$K$5:$L$7000,2,FALSE),"")</f>
        <v/>
      </c>
    </row>
    <row r="573" spans="2:15" ht="15" customHeight="1" x14ac:dyDescent="0.25">
      <c r="B573" s="178" t="s">
        <v>12265</v>
      </c>
      <c r="C573" s="178" t="s">
        <v>88</v>
      </c>
      <c r="D573" s="178" t="s">
        <v>7097</v>
      </c>
      <c r="E573" s="178" t="s">
        <v>6993</v>
      </c>
      <c r="F573" s="178" t="s">
        <v>17</v>
      </c>
      <c r="G573" s="1">
        <f>IF(ISNUMBER(Pay_Item_Search_Text),IF(ISNUMBER(IF(FIND(Pay_Item_Search_Text,B573)=1,1, "FALSE")),MAX(G$4:$G572)+1,IF(ISNUMBER(Pay_Item_Search_Text),0,IF(ISNUMBER(SEARCH(Pay_Item_Search_Text,H573)),MAX(G$4:$G572)+1,0))),IF(ISNUMBER(Pay_Item_Search_Text),0,IF(ISNUMBER(SEARCH(Pay_Item_Search_Text,H573)),MAX(G$4:$G572)+1,0)))</f>
        <v>569</v>
      </c>
      <c r="H573" s="1" t="str">
        <f>IF(Table_PayItems[[#This Row],[Description]]="_","_ Unique Item - "&amp;Table_PayItems[[#This Row],[Item]]&amp;" - $"&amp;Table_PayItems[[#This Row],[Unit]],Table_PayItems[[#This Row],[Description]]&amp;" - $"&amp;Table_PayItems[[#This Row],[Unit]])</f>
        <v>Astilbe x arendsii White Glory, 4 inch pot - $Ea</v>
      </c>
      <c r="I573" s="29" t="str">
        <f>IFERROR(VLOOKUP(ROWS($M$5:M573),Table_PayItems[[Search Key]:[Concentrated Name]],2,FALSE),"")</f>
        <v>Astilbe x arendsii White Glory, 4 inch pot - $Ea</v>
      </c>
      <c r="J573" s="1"/>
      <c r="K573" s="1"/>
      <c r="L573" s="22">
        <f>IF(ISNUMBER(SEARCH(Pay_Item_Search_Text_2,M573)),MAX($L$4:L572)+1,0)</f>
        <v>0</v>
      </c>
      <c r="M573" s="1" t="str">
        <f>IFERROR(VLOOKUP(ROWS($M$5:M573),Table_PayItems[[Search Key]:[Concentrated Name]],2,FALSE),"")</f>
        <v>Astilbe x arendsii White Glory, 4 inch pot - $Ea</v>
      </c>
      <c r="N573" s="1" t="str">
        <f>IFERROR(VLOOKUP(ROWS($M$5:N573),$L$5:$M$7000,2,FALSE),"")</f>
        <v>Culv, Slp End Sect, Arch Pipe, 1 on 6, 28 inch by 20 inch, Transv - $Ea</v>
      </c>
      <c r="O573" s="1" t="str">
        <f>IFERROR(VLOOKUP(ROWS($O$5:O573),$K$5:$L$7000,2,FALSE),"")</f>
        <v/>
      </c>
    </row>
    <row r="574" spans="2:15" ht="15" customHeight="1" x14ac:dyDescent="0.25">
      <c r="B574" s="178" t="s">
        <v>8073</v>
      </c>
      <c r="C574" s="178" t="s">
        <v>112</v>
      </c>
      <c r="D574" s="178" t="s">
        <v>158</v>
      </c>
      <c r="E574" s="178" t="s">
        <v>2770</v>
      </c>
      <c r="F574" s="178" t="s">
        <v>17</v>
      </c>
      <c r="G574" s="1">
        <f>IF(ISNUMBER(Pay_Item_Search_Text),IF(ISNUMBER(IF(FIND(Pay_Item_Search_Text,B574)=1,1, "FALSE")),MAX(G$4:$G573)+1,IF(ISNUMBER(Pay_Item_Search_Text),0,IF(ISNUMBER(SEARCH(Pay_Item_Search_Text,H574)),MAX(G$4:$G573)+1,0))),IF(ISNUMBER(Pay_Item_Search_Text),0,IF(ISNUMBER(SEARCH(Pay_Item_Search_Text,H574)),MAX(G$4:$G573)+1,0)))</f>
        <v>570</v>
      </c>
      <c r="H574" s="24" t="str">
        <f>IF(Table_PayItems[[#This Row],[Description]]="_","_ Unique Item - "&amp;Table_PayItems[[#This Row],[Item]]&amp;" - $"&amp;Table_PayItems[[#This Row],[Unit]],Table_PayItems[[#This Row],[Description]]&amp;" - $"&amp;Table_PayItems[[#This Row],[Unit]])</f>
        <v>Backfill, Select - $Cyd</v>
      </c>
      <c r="I574" s="30" t="str">
        <f>IFERROR(VLOOKUP(ROWS($M$5:M574),Table_PayItems[[Search Key]:[Concentrated Name]],2,FALSE),"")</f>
        <v>Backfill, Select - $Cyd</v>
      </c>
      <c r="J574" s="1"/>
      <c r="K574" s="1"/>
      <c r="L574" s="22">
        <f>IF(ISNUMBER(SEARCH(Pay_Item_Search_Text_2,M574)),MAX($L$4:L573)+1,0)</f>
        <v>0</v>
      </c>
      <c r="M574" s="1" t="str">
        <f>IFERROR(VLOOKUP(ROWS($M$5:M574),Table_PayItems[[Search Key]:[Concentrated Name]],2,FALSE),"")</f>
        <v>Backfill, Select - $Cyd</v>
      </c>
      <c r="N574" s="1" t="str">
        <f>IFERROR(VLOOKUP(ROWS($M$5:N574),$L$5:$M$7000,2,FALSE),"")</f>
        <v>Culv, Slp End Sect, Ellip Pipe, 1 on 4, 19 inch by 30 inch, Longit - $Ea</v>
      </c>
      <c r="O574" s="1" t="str">
        <f>IFERROR(VLOOKUP(ROWS($O$5:O574),$K$5:$L$7000,2,FALSE),"")</f>
        <v/>
      </c>
    </row>
    <row r="575" spans="2:15" ht="15" customHeight="1" x14ac:dyDescent="0.25">
      <c r="B575" s="178" t="s">
        <v>8071</v>
      </c>
      <c r="C575" s="178" t="s">
        <v>112</v>
      </c>
      <c r="D575" s="178" t="s">
        <v>156</v>
      </c>
      <c r="E575" s="178" t="s">
        <v>17</v>
      </c>
      <c r="F575" s="178" t="s">
        <v>17</v>
      </c>
      <c r="G575" s="1">
        <f>IF(ISNUMBER(Pay_Item_Search_Text),IF(ISNUMBER(IF(FIND(Pay_Item_Search_Text,B575)=1,1, "FALSE")),MAX(G$4:$G574)+1,IF(ISNUMBER(Pay_Item_Search_Text),0,IF(ISNUMBER(SEARCH(Pay_Item_Search_Text,H575)),MAX(G$4:$G574)+1,0))),IF(ISNUMBER(Pay_Item_Search_Text),0,IF(ISNUMBER(SEARCH(Pay_Item_Search_Text,H575)),MAX(G$4:$G574)+1,0)))</f>
        <v>571</v>
      </c>
      <c r="H575" s="1" t="str">
        <f>IF(Table_PayItems[[#This Row],[Description]]="_","_ Unique Item - "&amp;Table_PayItems[[#This Row],[Item]]&amp;" - $"&amp;Table_PayItems[[#This Row],[Unit]],Table_PayItems[[#This Row],[Description]]&amp;" - $"&amp;Table_PayItems[[#This Row],[Unit]])</f>
        <v>Backfill, Structure, CIP - $Cyd</v>
      </c>
      <c r="I575" s="29" t="str">
        <f>IFERROR(VLOOKUP(ROWS($M$5:M575),Table_PayItems[[Search Key]:[Concentrated Name]],2,FALSE),"")</f>
        <v>Backfill, Structure, CIP - $Cyd</v>
      </c>
      <c r="J575" s="1"/>
      <c r="K575" s="1"/>
      <c r="L575" s="22">
        <f>IF(ISNUMBER(SEARCH(Pay_Item_Search_Text_2,M575)),MAX($L$4:L574)+1,0)</f>
        <v>0</v>
      </c>
      <c r="M575" s="1" t="str">
        <f>IFERROR(VLOOKUP(ROWS($M$5:M575),Table_PayItems[[Search Key]:[Concentrated Name]],2,FALSE),"")</f>
        <v>Backfill, Structure, CIP - $Cyd</v>
      </c>
      <c r="N575" s="1" t="str">
        <f>IFERROR(VLOOKUP(ROWS($M$5:N575),$L$5:$M$7000,2,FALSE),"")</f>
        <v>Culv, Slp End Sect, Ellip Pipe, 1 on 4, 19 inch by 30 inch, Transv - $Ea</v>
      </c>
      <c r="O575" s="1" t="str">
        <f>IFERROR(VLOOKUP(ROWS($O$5:O575),$K$5:$L$7000,2,FALSE),"")</f>
        <v/>
      </c>
    </row>
    <row r="576" spans="2:15" ht="15" customHeight="1" x14ac:dyDescent="0.25">
      <c r="B576" s="178" t="s">
        <v>8072</v>
      </c>
      <c r="C576" s="178" t="s">
        <v>112</v>
      </c>
      <c r="D576" s="178" t="s">
        <v>157</v>
      </c>
      <c r="E576" s="178" t="s">
        <v>17</v>
      </c>
      <c r="F576" s="178" t="s">
        <v>17</v>
      </c>
      <c r="G576" s="1">
        <f>IF(ISNUMBER(Pay_Item_Search_Text),IF(ISNUMBER(IF(FIND(Pay_Item_Search_Text,B576)=1,1, "FALSE")),MAX(G$4:$G575)+1,IF(ISNUMBER(Pay_Item_Search_Text),0,IF(ISNUMBER(SEARCH(Pay_Item_Search_Text,H576)),MAX(G$4:$G575)+1,0))),IF(ISNUMBER(Pay_Item_Search_Text),0,IF(ISNUMBER(SEARCH(Pay_Item_Search_Text,H576)),MAX(G$4:$G575)+1,0)))</f>
        <v>572</v>
      </c>
      <c r="H576" s="1" t="str">
        <f>IF(Table_PayItems[[#This Row],[Description]]="_","_ Unique Item - "&amp;Table_PayItems[[#This Row],[Item]]&amp;" - $"&amp;Table_PayItems[[#This Row],[Unit]],Table_PayItems[[#This Row],[Description]]&amp;" - $"&amp;Table_PayItems[[#This Row],[Unit]])</f>
        <v>Backfill, Structure, LM - $Cyd</v>
      </c>
      <c r="I576" s="29" t="str">
        <f>IFERROR(VLOOKUP(ROWS($M$5:M576),Table_PayItems[[Search Key]:[Concentrated Name]],2,FALSE),"")</f>
        <v>Backfill, Structure, LM - $Cyd</v>
      </c>
      <c r="J576" s="1"/>
      <c r="K576" s="1"/>
      <c r="L576" s="22">
        <f>IF(ISNUMBER(SEARCH(Pay_Item_Search_Text_2,M576)),MAX($L$4:L575)+1,0)</f>
        <v>0</v>
      </c>
      <c r="M576" s="1" t="str">
        <f>IFERROR(VLOOKUP(ROWS($M$5:M576),Table_PayItems[[Search Key]:[Concentrated Name]],2,FALSE),"")</f>
        <v>Backfill, Structure, LM - $Cyd</v>
      </c>
      <c r="N576" s="1" t="str">
        <f>IFERROR(VLOOKUP(ROWS($M$5:N576),$L$5:$M$7000,2,FALSE),"")</f>
        <v>Culv, Slp End Sect, Ellip Pipe, 1 on 4, 38 inch by 60 inch, Longit - $Ea</v>
      </c>
      <c r="O576" s="1" t="str">
        <f>IFERROR(VLOOKUP(ROWS($O$5:O576),$K$5:$L$7000,2,FALSE),"")</f>
        <v/>
      </c>
    </row>
    <row r="577" spans="2:15" ht="15" customHeight="1" x14ac:dyDescent="0.25">
      <c r="B577" s="178" t="s">
        <v>8044</v>
      </c>
      <c r="C577" s="178" t="s">
        <v>112</v>
      </c>
      <c r="D577" s="178" t="s">
        <v>133</v>
      </c>
      <c r="E577" s="178" t="s">
        <v>17</v>
      </c>
      <c r="F577" s="178" t="s">
        <v>17</v>
      </c>
      <c r="G577" s="1">
        <f>IF(ISNUMBER(Pay_Item_Search_Text),IF(ISNUMBER(IF(FIND(Pay_Item_Search_Text,B577)=1,1, "FALSE")),MAX(G$4:$G576)+1,IF(ISNUMBER(Pay_Item_Search_Text),0,IF(ISNUMBER(SEARCH(Pay_Item_Search_Text,H577)),MAX(G$4:$G576)+1,0))),IF(ISNUMBER(Pay_Item_Search_Text),0,IF(ISNUMBER(SEARCH(Pay_Item_Search_Text,H577)),MAX(G$4:$G576)+1,0)))</f>
        <v>573</v>
      </c>
      <c r="H577" s="1" t="str">
        <f>IF(Table_PayItems[[#This Row],[Description]]="_","_ Unique Item - "&amp;Table_PayItems[[#This Row],[Item]]&amp;" - $"&amp;Table_PayItems[[#This Row],[Unit]],Table_PayItems[[#This Row],[Description]]&amp;" - $"&amp;Table_PayItems[[#This Row],[Unit]])</f>
        <v>Backfill, Swamp - $Cyd</v>
      </c>
      <c r="I577" s="29" t="str">
        <f>IFERROR(VLOOKUP(ROWS($M$5:M577),Table_PayItems[[Search Key]:[Concentrated Name]],2,FALSE),"")</f>
        <v>Backfill, Swamp - $Cyd</v>
      </c>
      <c r="J577" s="1"/>
      <c r="K577" s="1"/>
      <c r="L577" s="22">
        <f>IF(ISNUMBER(SEARCH(Pay_Item_Search_Text_2,M577)),MAX($L$4:L576)+1,0)</f>
        <v>0</v>
      </c>
      <c r="M577" s="1" t="str">
        <f>IFERROR(VLOOKUP(ROWS($M$5:M577),Table_PayItems[[Search Key]:[Concentrated Name]],2,FALSE),"")</f>
        <v>Backfill, Swamp - $Cyd</v>
      </c>
      <c r="N577" s="1" t="str">
        <f>IFERROR(VLOOKUP(ROWS($M$5:N577),$L$5:$M$7000,2,FALSE),"")</f>
        <v>Culv, Slp End Sect, Ellip Pipe, 1 on 4, 38 inch by 60 inch, Transv - $Ea</v>
      </c>
      <c r="O577" s="1" t="str">
        <f>IFERROR(VLOOKUP(ROWS($O$5:O577),$K$5:$L$7000,2,FALSE),"")</f>
        <v/>
      </c>
    </row>
    <row r="578" spans="2:15" ht="15" customHeight="1" x14ac:dyDescent="0.25">
      <c r="B578" s="178" t="s">
        <v>14305</v>
      </c>
      <c r="C578" s="178" t="s">
        <v>88</v>
      </c>
      <c r="D578" s="178" t="s">
        <v>5212</v>
      </c>
      <c r="E578" s="178" t="s">
        <v>5629</v>
      </c>
      <c r="F578" s="178" t="s">
        <v>17</v>
      </c>
      <c r="G578" s="1">
        <f>IF(ISNUMBER(Pay_Item_Search_Text),IF(ISNUMBER(IF(FIND(Pay_Item_Search_Text,B578)=1,1, "FALSE")),MAX(G$4:$G577)+1,IF(ISNUMBER(Pay_Item_Search_Text),0,IF(ISNUMBER(SEARCH(Pay_Item_Search_Text,H578)),MAX(G$4:$G577)+1,0))),IF(ISNUMBER(Pay_Item_Search_Text),0,IF(ISNUMBER(SEARCH(Pay_Item_Search_Text,H578)),MAX(G$4:$G577)+1,0)))</f>
        <v>574</v>
      </c>
      <c r="H578" s="1" t="str">
        <f>IF(Table_PayItems[[#This Row],[Description]]="_","_ Unique Item - "&amp;Table_PayItems[[#This Row],[Item]]&amp;" - $"&amp;Table_PayItems[[#This Row],[Unit]],Table_PayItems[[#This Row],[Description]]&amp;" - $"&amp;Table_PayItems[[#This Row],[Unit]])</f>
        <v>Backplate, TS - $Ea</v>
      </c>
      <c r="I578" s="29" t="str">
        <f>IFERROR(VLOOKUP(ROWS($M$5:M578),Table_PayItems[[Search Key]:[Concentrated Name]],2,FALSE),"")</f>
        <v>Backplate, TS - $Ea</v>
      </c>
      <c r="J578" s="1"/>
      <c r="K578" s="1"/>
      <c r="L578" s="22">
        <f>IF(ISNUMBER(SEARCH(Pay_Item_Search_Text_2,M578)),MAX($L$4:L577)+1,0)</f>
        <v>0</v>
      </c>
      <c r="M578" s="1" t="str">
        <f>IFERROR(VLOOKUP(ROWS($M$5:M578),Table_PayItems[[Search Key]:[Concentrated Name]],2,FALSE),"")</f>
        <v>Backplate, TS - $Ea</v>
      </c>
      <c r="N578" s="1" t="str">
        <f>IFERROR(VLOOKUP(ROWS($M$5:N578),$L$5:$M$7000,2,FALSE),"")</f>
        <v>Culv, Slp End Sect, Ellip Pipe, 1 on 6, 19 inch by 30 inch, Longit - $Ea</v>
      </c>
      <c r="O578" s="1" t="str">
        <f>IFERROR(VLOOKUP(ROWS($O$5:O578),$K$5:$L$7000,2,FALSE),"")</f>
        <v/>
      </c>
    </row>
    <row r="579" spans="2:15" ht="15" customHeight="1" x14ac:dyDescent="0.25">
      <c r="B579" s="178" t="s">
        <v>14306</v>
      </c>
      <c r="C579" s="178" t="s">
        <v>88</v>
      </c>
      <c r="D579" s="178" t="s">
        <v>5213</v>
      </c>
      <c r="E579" s="178" t="s">
        <v>5629</v>
      </c>
      <c r="F579" s="178" t="s">
        <v>17</v>
      </c>
      <c r="G579" s="1">
        <f>IF(ISNUMBER(Pay_Item_Search_Text),IF(ISNUMBER(IF(FIND(Pay_Item_Search_Text,B579)=1,1, "FALSE")),MAX(G$4:$G578)+1,IF(ISNUMBER(Pay_Item_Search_Text),0,IF(ISNUMBER(SEARCH(Pay_Item_Search_Text,H579)),MAX(G$4:$G578)+1,0))),IF(ISNUMBER(Pay_Item_Search_Text),0,IF(ISNUMBER(SEARCH(Pay_Item_Search_Text,H579)),MAX(G$4:$G578)+1,0)))</f>
        <v>575</v>
      </c>
      <c r="H579" s="1" t="str">
        <f>IF(Table_PayItems[[#This Row],[Description]]="_","_ Unique Item - "&amp;Table_PayItems[[#This Row],[Item]]&amp;" - $"&amp;Table_PayItems[[#This Row],[Unit]],Table_PayItems[[#This Row],[Description]]&amp;" - $"&amp;Table_PayItems[[#This Row],[Unit]])</f>
        <v>Backplate, TS, Rem - $Ea</v>
      </c>
      <c r="I579" s="29" t="str">
        <f>IFERROR(VLOOKUP(ROWS($M$5:M579),Table_PayItems[[Search Key]:[Concentrated Name]],2,FALSE),"")</f>
        <v>Backplate, TS, Rem - $Ea</v>
      </c>
      <c r="J579" s="1"/>
      <c r="K579" s="1"/>
      <c r="L579" s="22">
        <f>IF(ISNUMBER(SEARCH(Pay_Item_Search_Text_2,M579)),MAX($L$4:L578)+1,0)</f>
        <v>0</v>
      </c>
      <c r="M579" s="1" t="str">
        <f>IFERROR(VLOOKUP(ROWS($M$5:M579),Table_PayItems[[Search Key]:[Concentrated Name]],2,FALSE),"")</f>
        <v>Backplate, TS, Rem - $Ea</v>
      </c>
      <c r="N579" s="1" t="str">
        <f>IFERROR(VLOOKUP(ROWS($M$5:N579),$L$5:$M$7000,2,FALSE),"")</f>
        <v>Culv, Slp End Sect, Ellip Pipe, 1 on 6, 19 inch by 30 inch, Transv - $Ea</v>
      </c>
      <c r="O579" s="1" t="str">
        <f>IFERROR(VLOOKUP(ROWS($O$5:O579),$K$5:$L$7000,2,FALSE),"")</f>
        <v/>
      </c>
    </row>
    <row r="580" spans="2:15" ht="15" customHeight="1" x14ac:dyDescent="0.25">
      <c r="B580" s="178" t="s">
        <v>14307</v>
      </c>
      <c r="C580" s="178" t="s">
        <v>88</v>
      </c>
      <c r="D580" s="178" t="s">
        <v>5214</v>
      </c>
      <c r="E580" s="178" t="s">
        <v>5629</v>
      </c>
      <c r="F580" s="178" t="s">
        <v>17</v>
      </c>
      <c r="G580" s="1">
        <f>IF(ISNUMBER(Pay_Item_Search_Text),IF(ISNUMBER(IF(FIND(Pay_Item_Search_Text,B580)=1,1, "FALSE")),MAX(G$4:$G579)+1,IF(ISNUMBER(Pay_Item_Search_Text),0,IF(ISNUMBER(SEARCH(Pay_Item_Search_Text,H580)),MAX(G$4:$G579)+1,0))),IF(ISNUMBER(Pay_Item_Search_Text),0,IF(ISNUMBER(SEARCH(Pay_Item_Search_Text,H580)),MAX(G$4:$G579)+1,0)))</f>
        <v>576</v>
      </c>
      <c r="H580" s="1" t="str">
        <f>IF(Table_PayItems[[#This Row],[Description]]="_","_ Unique Item - "&amp;Table_PayItems[[#This Row],[Item]]&amp;" - $"&amp;Table_PayItems[[#This Row],[Unit]],Table_PayItems[[#This Row],[Description]]&amp;" - $"&amp;Table_PayItems[[#This Row],[Unit]])</f>
        <v>Backplate, TS, Salv - $Ea</v>
      </c>
      <c r="I580" s="29" t="str">
        <f>IFERROR(VLOOKUP(ROWS($M$5:M580),Table_PayItems[[Search Key]:[Concentrated Name]],2,FALSE),"")</f>
        <v>Backplate, TS, Salv - $Ea</v>
      </c>
      <c r="J580" s="1"/>
      <c r="K580" s="1"/>
      <c r="L580" s="22">
        <f>IF(ISNUMBER(SEARCH(Pay_Item_Search_Text_2,M580)),MAX($L$4:L579)+1,0)</f>
        <v>0</v>
      </c>
      <c r="M580" s="1" t="str">
        <f>IFERROR(VLOOKUP(ROWS($M$5:M580),Table_PayItems[[Search Key]:[Concentrated Name]],2,FALSE),"")</f>
        <v>Backplate, TS, Salv - $Ea</v>
      </c>
      <c r="N580" s="1" t="str">
        <f>IFERROR(VLOOKUP(ROWS($M$5:N580),$L$5:$M$7000,2,FALSE),"")</f>
        <v>Culv, Slp End Sect, Ellip Pipe, 1 on 6, 38 inch by 60 inch, Longit - $Ea</v>
      </c>
      <c r="O580" s="1" t="str">
        <f>IFERROR(VLOOKUP(ROWS($O$5:O580),$K$5:$L$7000,2,FALSE),"")</f>
        <v/>
      </c>
    </row>
    <row r="581" spans="2:15" ht="15" customHeight="1" x14ac:dyDescent="0.25">
      <c r="B581" s="178" t="s">
        <v>11389</v>
      </c>
      <c r="C581" s="178" t="s">
        <v>88</v>
      </c>
      <c r="D581" s="178" t="s">
        <v>3313</v>
      </c>
      <c r="E581" s="178" t="s">
        <v>17</v>
      </c>
      <c r="F581" s="178" t="s">
        <v>17</v>
      </c>
      <c r="G581" s="1">
        <f>IF(ISNUMBER(Pay_Item_Search_Text),IF(ISNUMBER(IF(FIND(Pay_Item_Search_Text,B581)=1,1, "FALSE")),MAX(G$4:$G580)+1,IF(ISNUMBER(Pay_Item_Search_Text),0,IF(ISNUMBER(SEARCH(Pay_Item_Search_Text,H581)),MAX(G$4:$G580)+1,0))),IF(ISNUMBER(Pay_Item_Search_Text),0,IF(ISNUMBER(SEARCH(Pay_Item_Search_Text,H581)),MAX(G$4:$G580)+1,0)))</f>
        <v>577</v>
      </c>
      <c r="H581" s="1" t="str">
        <f>IF(Table_PayItems[[#This Row],[Description]]="_","_ Unique Item - "&amp;Table_PayItems[[#This Row],[Item]]&amp;" - $"&amp;Table_PayItems[[#This Row],[Unit]],Table_PayItems[[#This Row],[Description]]&amp;" - $"&amp;Table_PayItems[[#This Row],[Unit]])</f>
        <v>Band, Sign - $Ea</v>
      </c>
      <c r="I581" s="29" t="str">
        <f>IFERROR(VLOOKUP(ROWS($M$5:M581),Table_PayItems[[Search Key]:[Concentrated Name]],2,FALSE),"")</f>
        <v>Band, Sign - $Ea</v>
      </c>
      <c r="J581" s="1"/>
      <c r="K581" s="1"/>
      <c r="L581" s="22">
        <f>IF(ISNUMBER(SEARCH(Pay_Item_Search_Text_2,M581)),MAX($L$4:L580)+1,0)</f>
        <v>0</v>
      </c>
      <c r="M581" s="1" t="str">
        <f>IFERROR(VLOOKUP(ROWS($M$5:M581),Table_PayItems[[Search Key]:[Concentrated Name]],2,FALSE),"")</f>
        <v>Band, Sign - $Ea</v>
      </c>
      <c r="N581" s="1" t="str">
        <f>IFERROR(VLOOKUP(ROWS($M$5:N581),$L$5:$M$7000,2,FALSE),"")</f>
        <v>Culv, Slp End Sect, Ellip Pipe, 1 on 6, 38 inch by 60 inch, Transv - $Ea</v>
      </c>
      <c r="O581" s="1" t="str">
        <f>IFERROR(VLOOKUP(ROWS($O$5:O581),$K$5:$L$7000,2,FALSE),"")</f>
        <v/>
      </c>
    </row>
    <row r="582" spans="2:15" ht="15" customHeight="1" x14ac:dyDescent="0.25">
      <c r="B582" s="178" t="s">
        <v>11304</v>
      </c>
      <c r="C582" s="178" t="s">
        <v>104</v>
      </c>
      <c r="D582" s="178" t="s">
        <v>3231</v>
      </c>
      <c r="E582" s="178" t="s">
        <v>17</v>
      </c>
      <c r="F582" s="178" t="s">
        <v>17</v>
      </c>
      <c r="G582" s="1">
        <f>IF(ISNUMBER(Pay_Item_Search_Text),IF(ISNUMBER(IF(FIND(Pay_Item_Search_Text,B582)=1,1, "FALSE")),MAX(G$4:$G581)+1,IF(ISNUMBER(Pay_Item_Search_Text),0,IF(ISNUMBER(SEARCH(Pay_Item_Search_Text,H582)),MAX(G$4:$G581)+1,0))),IF(ISNUMBER(Pay_Item_Search_Text),0,IF(ISNUMBER(SEARCH(Pay_Item_Search_Text,H582)),MAX(G$4:$G581)+1,0)))</f>
        <v>578</v>
      </c>
      <c r="H582" s="1" t="str">
        <f>IF(Table_PayItems[[#This Row],[Description]]="_","_ Unique Item - "&amp;Table_PayItems[[#This Row],[Item]]&amp;" - $"&amp;Table_PayItems[[#This Row],[Unit]],Table_PayItems[[#This Row],[Description]]&amp;" - $"&amp;Table_PayItems[[#This Row],[Unit]])</f>
        <v>Barbed Wire - $Ft</v>
      </c>
      <c r="I582" s="29" t="str">
        <f>IFERROR(VLOOKUP(ROWS($M$5:M582),Table_PayItems[[Search Key]:[Concentrated Name]],2,FALSE),"")</f>
        <v>Barbed Wire - $Ft</v>
      </c>
      <c r="J582" s="1"/>
      <c r="K582" s="1"/>
      <c r="L582" s="22">
        <f>IF(ISNUMBER(SEARCH(Pay_Item_Search_Text_2,M582)),MAX($L$4:L581)+1,0)</f>
        <v>0</v>
      </c>
      <c r="M582" s="1" t="str">
        <f>IFERROR(VLOOKUP(ROWS($M$5:M582),Table_PayItems[[Search Key]:[Concentrated Name]],2,FALSE),"")</f>
        <v>Barbed Wire - $Ft</v>
      </c>
      <c r="N582" s="1" t="str">
        <f>IFERROR(VLOOKUP(ROWS($M$5:N582),$L$5:$M$7000,2,FALSE),"")</f>
        <v>DB Cable, 600V, 1/C#1 - $Ft</v>
      </c>
      <c r="O582" s="1" t="str">
        <f>IFERROR(VLOOKUP(ROWS($O$5:O582),$K$5:$L$7000,2,FALSE),"")</f>
        <v/>
      </c>
    </row>
    <row r="583" spans="2:15" ht="15" customHeight="1" x14ac:dyDescent="0.25">
      <c r="B583" s="178" t="s">
        <v>11904</v>
      </c>
      <c r="C583" s="178" t="s">
        <v>88</v>
      </c>
      <c r="D583" s="178" t="s">
        <v>3806</v>
      </c>
      <c r="E583" s="178" t="s">
        <v>5600</v>
      </c>
      <c r="F583" s="178" t="s">
        <v>17</v>
      </c>
      <c r="G583" s="1">
        <f>IF(ISNUMBER(Pay_Item_Search_Text),IF(ISNUMBER(IF(FIND(Pay_Item_Search_Text,B583)=1,1, "FALSE")),MAX(G$4:$G582)+1,IF(ISNUMBER(Pay_Item_Search_Text),0,IF(ISNUMBER(SEARCH(Pay_Item_Search_Text,H583)),MAX(G$4:$G582)+1,0))),IF(ISNUMBER(Pay_Item_Search_Text),0,IF(ISNUMBER(SEARCH(Pay_Item_Search_Text,H583)),MAX(G$4:$G582)+1,0)))</f>
        <v>579</v>
      </c>
      <c r="H583" s="1" t="str">
        <f>IF(Table_PayItems[[#This Row],[Description]]="_","_ Unique Item - "&amp;Table_PayItems[[#This Row],[Item]]&amp;" - $"&amp;Table_PayItems[[#This Row],[Unit]],Table_PayItems[[#This Row],[Description]]&amp;" - $"&amp;Table_PayItems[[#This Row],[Unit]])</f>
        <v>Barricade, Type III, High Intensity, Double Sided, Lighted, Furn - $Ea</v>
      </c>
      <c r="I583" s="29" t="str">
        <f>IFERROR(VLOOKUP(ROWS($M$5:M583),Table_PayItems[[Search Key]:[Concentrated Name]],2,FALSE),"")</f>
        <v>Barricade, Type III, High Intensity, Double Sided, Lighted, Furn - $Ea</v>
      </c>
      <c r="J583" s="1"/>
      <c r="K583" s="1"/>
      <c r="L583" s="22">
        <f>IF(ISNUMBER(SEARCH(Pay_Item_Search_Text_2,M583)),MAX($L$4:L582)+1,0)</f>
        <v>0</v>
      </c>
      <c r="M583" s="1" t="str">
        <f>IFERROR(VLOOKUP(ROWS($M$5:M583),Table_PayItems[[Search Key]:[Concentrated Name]],2,FALSE),"")</f>
        <v>Barricade, Type III, High Intensity, Double Sided, Lighted, Furn - $Ea</v>
      </c>
      <c r="N583" s="1" t="str">
        <f>IFERROR(VLOOKUP(ROWS($M$5:N583),$L$5:$M$7000,2,FALSE),"")</f>
        <v>DB Cable, 600V, 1/C#2 - $Ft</v>
      </c>
      <c r="O583" s="1" t="str">
        <f>IFERROR(VLOOKUP(ROWS($O$5:O583),$K$5:$L$7000,2,FALSE),"")</f>
        <v/>
      </c>
    </row>
    <row r="584" spans="2:15" ht="15" customHeight="1" x14ac:dyDescent="0.25">
      <c r="B584" s="178" t="s">
        <v>11905</v>
      </c>
      <c r="C584" s="178" t="s">
        <v>88</v>
      </c>
      <c r="D584" s="178" t="s">
        <v>3807</v>
      </c>
      <c r="E584" s="178" t="s">
        <v>5600</v>
      </c>
      <c r="F584" s="178" t="s">
        <v>17</v>
      </c>
      <c r="G584" s="1">
        <f>IF(ISNUMBER(Pay_Item_Search_Text),IF(ISNUMBER(IF(FIND(Pay_Item_Search_Text,B584)=1,1, "FALSE")),MAX(G$4:$G583)+1,IF(ISNUMBER(Pay_Item_Search_Text),0,IF(ISNUMBER(SEARCH(Pay_Item_Search_Text,H584)),MAX(G$4:$G583)+1,0))),IF(ISNUMBER(Pay_Item_Search_Text),0,IF(ISNUMBER(SEARCH(Pay_Item_Search_Text,H584)),MAX(G$4:$G583)+1,0)))</f>
        <v>580</v>
      </c>
      <c r="H584" s="1" t="str">
        <f>IF(Table_PayItems[[#This Row],[Description]]="_","_ Unique Item - "&amp;Table_PayItems[[#This Row],[Item]]&amp;" - $"&amp;Table_PayItems[[#This Row],[Unit]],Table_PayItems[[#This Row],[Description]]&amp;" - $"&amp;Table_PayItems[[#This Row],[Unit]])</f>
        <v>Barricade, Type III, High Intensity, Double Sided, Lighted, Oper - $Ea</v>
      </c>
      <c r="I584" s="29" t="str">
        <f>IFERROR(VLOOKUP(ROWS($M$5:M584),Table_PayItems[[Search Key]:[Concentrated Name]],2,FALSE),"")</f>
        <v>Barricade, Type III, High Intensity, Double Sided, Lighted, Oper - $Ea</v>
      </c>
      <c r="J584" s="1"/>
      <c r="K584" s="1"/>
      <c r="L584" s="22">
        <f>IF(ISNUMBER(SEARCH(Pay_Item_Search_Text_2,M584)),MAX($L$4:L583)+1,0)</f>
        <v>0</v>
      </c>
      <c r="M584" s="1" t="str">
        <f>IFERROR(VLOOKUP(ROWS($M$5:M584),Table_PayItems[[Search Key]:[Concentrated Name]],2,FALSE),"")</f>
        <v>Barricade, Type III, High Intensity, Double Sided, Lighted, Oper - $Ea</v>
      </c>
      <c r="N584" s="1" t="str">
        <f>IFERROR(VLOOKUP(ROWS($M$5:N584),$L$5:$M$7000,2,FALSE),"")</f>
        <v>DB Cable, 600V, 1/C#2/0 - $Ft</v>
      </c>
      <c r="O584" s="1" t="str">
        <f>IFERROR(VLOOKUP(ROWS($O$5:O584),$K$5:$L$7000,2,FALSE),"")</f>
        <v/>
      </c>
    </row>
    <row r="585" spans="2:15" ht="15" customHeight="1" x14ac:dyDescent="0.25">
      <c r="B585" s="178" t="s">
        <v>11906</v>
      </c>
      <c r="C585" s="178" t="s">
        <v>88</v>
      </c>
      <c r="D585" s="178" t="s">
        <v>3808</v>
      </c>
      <c r="E585" s="178" t="s">
        <v>3809</v>
      </c>
      <c r="F585" s="178" t="s">
        <v>17</v>
      </c>
      <c r="G585" s="1">
        <f>IF(ISNUMBER(Pay_Item_Search_Text),IF(ISNUMBER(IF(FIND(Pay_Item_Search_Text,B585)=1,1, "FALSE")),MAX(G$4:$G584)+1,IF(ISNUMBER(Pay_Item_Search_Text),0,IF(ISNUMBER(SEARCH(Pay_Item_Search_Text,H585)),MAX(G$4:$G584)+1,0))),IF(ISNUMBER(Pay_Item_Search_Text),0,IF(ISNUMBER(SEARCH(Pay_Item_Search_Text,H585)),MAX(G$4:$G584)+1,0)))</f>
        <v>581</v>
      </c>
      <c r="H585" s="1" t="str">
        <f>IF(Table_PayItems[[#This Row],[Description]]="_","_ Unique Item - "&amp;Table_PayItems[[#This Row],[Item]]&amp;" - $"&amp;Table_PayItems[[#This Row],[Unit]],Table_PayItems[[#This Row],[Description]]&amp;" - $"&amp;Table_PayItems[[#This Row],[Unit]])</f>
        <v>Barricade, Type III, High Intensity, Lighted, Furn - $Ea</v>
      </c>
      <c r="I585" s="29" t="str">
        <f>IFERROR(VLOOKUP(ROWS($M$5:M585),Table_PayItems[[Search Key]:[Concentrated Name]],2,FALSE),"")</f>
        <v>Barricade, Type III, High Intensity, Lighted, Furn - $Ea</v>
      </c>
      <c r="J585" s="1"/>
      <c r="K585" s="1"/>
      <c r="L585" s="22">
        <f>IF(ISNUMBER(SEARCH(Pay_Item_Search_Text_2,M585)),MAX($L$4:L584)+1,0)</f>
        <v>0</v>
      </c>
      <c r="M585" s="1" t="str">
        <f>IFERROR(VLOOKUP(ROWS($M$5:M585),Table_PayItems[[Search Key]:[Concentrated Name]],2,FALSE),"")</f>
        <v>Barricade, Type III, High Intensity, Lighted, Furn - $Ea</v>
      </c>
      <c r="N585" s="1" t="str">
        <f>IFERROR(VLOOKUP(ROWS($M$5:N585),$L$5:$M$7000,2,FALSE),"")</f>
        <v>DB Cable, 600V, 1/C#3/0 - $Ft</v>
      </c>
      <c r="O585" s="1" t="str">
        <f>IFERROR(VLOOKUP(ROWS($O$5:O585),$K$5:$L$7000,2,FALSE),"")</f>
        <v/>
      </c>
    </row>
    <row r="586" spans="2:15" ht="15" customHeight="1" x14ac:dyDescent="0.25">
      <c r="B586" s="178" t="s">
        <v>11907</v>
      </c>
      <c r="C586" s="178" t="s">
        <v>88</v>
      </c>
      <c r="D586" s="178" t="s">
        <v>3810</v>
      </c>
      <c r="E586" s="178" t="s">
        <v>3809</v>
      </c>
      <c r="F586" s="178" t="s">
        <v>17</v>
      </c>
      <c r="G586" s="1">
        <f>IF(ISNUMBER(Pay_Item_Search_Text),IF(ISNUMBER(IF(FIND(Pay_Item_Search_Text,B586)=1,1, "FALSE")),MAX(G$4:$G585)+1,IF(ISNUMBER(Pay_Item_Search_Text),0,IF(ISNUMBER(SEARCH(Pay_Item_Search_Text,H586)),MAX(G$4:$G585)+1,0))),IF(ISNUMBER(Pay_Item_Search_Text),0,IF(ISNUMBER(SEARCH(Pay_Item_Search_Text,H586)),MAX(G$4:$G585)+1,0)))</f>
        <v>582</v>
      </c>
      <c r="H586" s="1" t="str">
        <f>IF(Table_PayItems[[#This Row],[Description]]="_","_ Unique Item - "&amp;Table_PayItems[[#This Row],[Item]]&amp;" - $"&amp;Table_PayItems[[#This Row],[Unit]],Table_PayItems[[#This Row],[Description]]&amp;" - $"&amp;Table_PayItems[[#This Row],[Unit]])</f>
        <v>Barricade, Type III, High Intensity, Lighted, Oper - $Ea</v>
      </c>
      <c r="I586" s="29" t="str">
        <f>IFERROR(VLOOKUP(ROWS($M$5:M586),Table_PayItems[[Search Key]:[Concentrated Name]],2,FALSE),"")</f>
        <v>Barricade, Type III, High Intensity, Lighted, Oper - $Ea</v>
      </c>
      <c r="J586" s="1"/>
      <c r="K586" s="1"/>
      <c r="L586" s="22">
        <f>IF(ISNUMBER(SEARCH(Pay_Item_Search_Text_2,M586)),MAX($L$4:L585)+1,0)</f>
        <v>0</v>
      </c>
      <c r="M586" s="1" t="str">
        <f>IFERROR(VLOOKUP(ROWS($M$5:M586),Table_PayItems[[Search Key]:[Concentrated Name]],2,FALSE),"")</f>
        <v>Barricade, Type III, High Intensity, Lighted, Oper - $Ea</v>
      </c>
      <c r="N586" s="1" t="str">
        <f>IFERROR(VLOOKUP(ROWS($M$5:N586),$L$5:$M$7000,2,FALSE),"")</f>
        <v>DB Cable, 600V, 1/C#4 - $Ft</v>
      </c>
      <c r="O586" s="1" t="str">
        <f>IFERROR(VLOOKUP(ROWS($O$5:O586),$K$5:$L$7000,2,FALSE),"")</f>
        <v/>
      </c>
    </row>
    <row r="587" spans="2:15" ht="15" customHeight="1" x14ac:dyDescent="0.25">
      <c r="B587" s="178" t="s">
        <v>8020</v>
      </c>
      <c r="C587" s="178" t="s">
        <v>112</v>
      </c>
      <c r="D587" s="178" t="s">
        <v>113</v>
      </c>
      <c r="E587" s="178" t="s">
        <v>17</v>
      </c>
      <c r="F587" s="178" t="s">
        <v>17</v>
      </c>
      <c r="G587" s="1">
        <f>IF(ISNUMBER(Pay_Item_Search_Text),IF(ISNUMBER(IF(FIND(Pay_Item_Search_Text,B587)=1,1, "FALSE")),MAX(G$4:$G586)+1,IF(ISNUMBER(Pay_Item_Search_Text),0,IF(ISNUMBER(SEARCH(Pay_Item_Search_Text,H587)),MAX(G$4:$G586)+1,0))),IF(ISNUMBER(Pay_Item_Search_Text),0,IF(ISNUMBER(SEARCH(Pay_Item_Search_Text,H587)),MAX(G$4:$G586)+1,0)))</f>
        <v>583</v>
      </c>
      <c r="H587" s="1" t="str">
        <f>IF(Table_PayItems[[#This Row],[Description]]="_","_ Unique Item - "&amp;Table_PayItems[[#This Row],[Item]]&amp;" - $"&amp;Table_PayItems[[#This Row],[Unit]],Table_PayItems[[#This Row],[Description]]&amp;" - $"&amp;Table_PayItems[[#This Row],[Unit]])</f>
        <v>Basement Cleanout - $Cyd</v>
      </c>
      <c r="I587" s="29" t="str">
        <f>IFERROR(VLOOKUP(ROWS($M$5:M587),Table_PayItems[[Search Key]:[Concentrated Name]],2,FALSE),"")</f>
        <v>Basement Cleanout - $Cyd</v>
      </c>
      <c r="J587" s="1"/>
      <c r="K587" s="1"/>
      <c r="L587" s="22">
        <f>IF(ISNUMBER(SEARCH(Pay_Item_Search_Text_2,M587)),MAX($L$4:L586)+1,0)</f>
        <v>0</v>
      </c>
      <c r="M587" s="1" t="str">
        <f>IFERROR(VLOOKUP(ROWS($M$5:M587),Table_PayItems[[Search Key]:[Concentrated Name]],2,FALSE),"")</f>
        <v>Basement Cleanout - $Cyd</v>
      </c>
      <c r="N587" s="1" t="str">
        <f>IFERROR(VLOOKUP(ROWS($M$5:N587),$L$5:$M$7000,2,FALSE),"")</f>
        <v>DB Cable, 600V, 1/C#6 - $Ft</v>
      </c>
      <c r="O587" s="1" t="str">
        <f>IFERROR(VLOOKUP(ROWS($O$5:O587),$K$5:$L$7000,2,FALSE),"")</f>
        <v/>
      </c>
    </row>
    <row r="588" spans="2:15" ht="15" customHeight="1" x14ac:dyDescent="0.25">
      <c r="B588" s="178" t="s">
        <v>11021</v>
      </c>
      <c r="C588" s="178" t="s">
        <v>104</v>
      </c>
      <c r="D588" s="178" t="s">
        <v>2995</v>
      </c>
      <c r="E588" s="178" t="s">
        <v>17</v>
      </c>
      <c r="F588" s="178" t="s">
        <v>17</v>
      </c>
      <c r="G588" s="1">
        <f>IF(ISNUMBER(Pay_Item_Search_Text),IF(ISNUMBER(IF(FIND(Pay_Item_Search_Text,B588)=1,1, "FALSE")),MAX(G$4:$G587)+1,IF(ISNUMBER(Pay_Item_Search_Text),0,IF(ISNUMBER(SEARCH(Pay_Item_Search_Text,H588)),MAX(G$4:$G587)+1,0))),IF(ISNUMBER(Pay_Item_Search_Text),0,IF(ISNUMBER(SEARCH(Pay_Item_Search_Text,H588)),MAX(G$4:$G587)+1,0)))</f>
        <v>584</v>
      </c>
      <c r="H588" s="1" t="str">
        <f>IF(Table_PayItems[[#This Row],[Description]]="_","_ Unique Item - "&amp;Table_PayItems[[#This Row],[Item]]&amp;" - $"&amp;Table_PayItems[[#This Row],[Unit]],Table_PayItems[[#This Row],[Description]]&amp;" - $"&amp;Table_PayItems[[#This Row],[Unit]])</f>
        <v>Beam Plate, Seal Perimeter - $Ft</v>
      </c>
      <c r="I588" s="29" t="str">
        <f>IFERROR(VLOOKUP(ROWS($M$5:M588),Table_PayItems[[Search Key]:[Concentrated Name]],2,FALSE),"")</f>
        <v>Beam Plate, Seal Perimeter - $Ft</v>
      </c>
      <c r="J588" s="1"/>
      <c r="K588" s="1"/>
      <c r="L588" s="22">
        <f>IF(ISNUMBER(SEARCH(Pay_Item_Search_Text_2,M588)),MAX($L$4:L587)+1,0)</f>
        <v>0</v>
      </c>
      <c r="M588" s="1" t="str">
        <f>IFERROR(VLOOKUP(ROWS($M$5:M588),Table_PayItems[[Search Key]:[Concentrated Name]],2,FALSE),"")</f>
        <v>Beam Plate, Seal Perimeter - $Ft</v>
      </c>
      <c r="N588" s="1" t="str">
        <f>IFERROR(VLOOKUP(ROWS($M$5:N588),$L$5:$M$7000,2,FALSE),"")</f>
        <v>DB Cable, 600V, 1/C#8 - $Ft</v>
      </c>
      <c r="O588" s="1" t="str">
        <f>IFERROR(VLOOKUP(ROWS($O$5:O588),$K$5:$L$7000,2,FALSE),"")</f>
        <v/>
      </c>
    </row>
    <row r="589" spans="2:15" ht="15" customHeight="1" x14ac:dyDescent="0.25">
      <c r="B589" s="178" t="s">
        <v>10788</v>
      </c>
      <c r="C589" s="178" t="s">
        <v>2780</v>
      </c>
      <c r="D589" s="178" t="s">
        <v>2785</v>
      </c>
      <c r="E589" s="178" t="s">
        <v>6921</v>
      </c>
      <c r="F589" s="178" t="s">
        <v>17</v>
      </c>
      <c r="G589" s="1">
        <f>IF(ISNUMBER(Pay_Item_Search_Text),IF(ISNUMBER(IF(FIND(Pay_Item_Search_Text,B589)=1,1, "FALSE")),MAX(G$4:$G588)+1,IF(ISNUMBER(Pay_Item_Search_Text),0,IF(ISNUMBER(SEARCH(Pay_Item_Search_Text,H589)),MAX(G$4:$G588)+1,0))),IF(ISNUMBER(Pay_Item_Search_Text),0,IF(ISNUMBER(SEARCH(Pay_Item_Search_Text,H589)),MAX(G$4:$G588)+1,0)))</f>
        <v>585</v>
      </c>
      <c r="H589" s="1" t="str">
        <f>IF(Table_PayItems[[#This Row],[Description]]="_","_ Unique Item - "&amp;Table_PayItems[[#This Row],[Item]]&amp;" - $"&amp;Table_PayItems[[#This Row],[Unit]],Table_PayItems[[#This Row],[Description]]&amp;" - $"&amp;Table_PayItems[[#This Row],[Unit]])</f>
        <v>Bearing, Elastomeric, 1 1/2 inch - $Sin</v>
      </c>
      <c r="I589" s="29" t="str">
        <f>IFERROR(VLOOKUP(ROWS($M$5:M589),Table_PayItems[[Search Key]:[Concentrated Name]],2,FALSE),"")</f>
        <v>Bearing, Elastomeric, 1 1/2 inch - $Sin</v>
      </c>
      <c r="J589" s="1"/>
      <c r="K589" s="1"/>
      <c r="L589" s="22">
        <f>IF(ISNUMBER(SEARCH(Pay_Item_Search_Text_2,M589)),MAX($L$4:L588)+1,0)</f>
        <v>0</v>
      </c>
      <c r="M589" s="1" t="str">
        <f>IFERROR(VLOOKUP(ROWS($M$5:M589),Table_PayItems[[Search Key]:[Concentrated Name]],2,FALSE),"")</f>
        <v>Bearing, Elastomeric, 1 1/2 inch - $Sin</v>
      </c>
      <c r="N589" s="1" t="str">
        <f>IFERROR(VLOOKUP(ROWS($M$5:N589),$L$5:$M$7000,2,FALSE),"")</f>
        <v>DB Cable, in Conduit, 600V, 1/C#1/0 - $Ft</v>
      </c>
      <c r="O589" s="1" t="str">
        <f>IFERROR(VLOOKUP(ROWS($O$5:O589),$K$5:$L$7000,2,FALSE),"")</f>
        <v/>
      </c>
    </row>
    <row r="590" spans="2:15" ht="15" customHeight="1" x14ac:dyDescent="0.25">
      <c r="B590" s="178" t="s">
        <v>10787</v>
      </c>
      <c r="C590" s="178" t="s">
        <v>2780</v>
      </c>
      <c r="D590" s="178" t="s">
        <v>2784</v>
      </c>
      <c r="E590" s="178" t="s">
        <v>6921</v>
      </c>
      <c r="F590" s="178" t="s">
        <v>17</v>
      </c>
      <c r="G590" s="1">
        <f>IF(ISNUMBER(Pay_Item_Search_Text),IF(ISNUMBER(IF(FIND(Pay_Item_Search_Text,B590)=1,1, "FALSE")),MAX(G$4:$G589)+1,IF(ISNUMBER(Pay_Item_Search_Text),0,IF(ISNUMBER(SEARCH(Pay_Item_Search_Text,H590)),MAX(G$4:$G589)+1,0))),IF(ISNUMBER(Pay_Item_Search_Text),0,IF(ISNUMBER(SEARCH(Pay_Item_Search_Text,H590)),MAX(G$4:$G589)+1,0)))</f>
        <v>586</v>
      </c>
      <c r="H590" s="1" t="str">
        <f>IF(Table_PayItems[[#This Row],[Description]]="_","_ Unique Item - "&amp;Table_PayItems[[#This Row],[Item]]&amp;" - $"&amp;Table_PayItems[[#This Row],[Unit]],Table_PayItems[[#This Row],[Description]]&amp;" - $"&amp;Table_PayItems[[#This Row],[Unit]])</f>
        <v>Bearing, Elastomeric, 1 1/4 inch - $Sin</v>
      </c>
      <c r="I590" s="29" t="str">
        <f>IFERROR(VLOOKUP(ROWS($M$5:M590),Table_PayItems[[Search Key]:[Concentrated Name]],2,FALSE),"")</f>
        <v>Bearing, Elastomeric, 1 1/4 inch - $Sin</v>
      </c>
      <c r="J590" s="1"/>
      <c r="K590" s="1"/>
      <c r="L590" s="22">
        <f>IF(ISNUMBER(SEARCH(Pay_Item_Search_Text_2,M590)),MAX($L$4:L589)+1,0)</f>
        <v>0</v>
      </c>
      <c r="M590" s="1" t="str">
        <f>IFERROR(VLOOKUP(ROWS($M$5:M590),Table_PayItems[[Search Key]:[Concentrated Name]],2,FALSE),"")</f>
        <v>Bearing, Elastomeric, 1 1/4 inch - $Sin</v>
      </c>
      <c r="N590" s="1" t="str">
        <f>IFERROR(VLOOKUP(ROWS($M$5:N590),$L$5:$M$7000,2,FALSE),"")</f>
        <v>DB Cable, in Conduit, 600V, 1/C#10 - $Ft</v>
      </c>
      <c r="O590" s="1" t="str">
        <f>IFERROR(VLOOKUP(ROWS($O$5:O590),$K$5:$L$7000,2,FALSE),"")</f>
        <v/>
      </c>
    </row>
    <row r="591" spans="2:15" ht="15" customHeight="1" x14ac:dyDescent="0.25">
      <c r="B591" s="178" t="s">
        <v>10789</v>
      </c>
      <c r="C591" s="178" t="s">
        <v>2780</v>
      </c>
      <c r="D591" s="178" t="s">
        <v>2786</v>
      </c>
      <c r="E591" s="178" t="s">
        <v>6921</v>
      </c>
      <c r="F591" s="178" t="s">
        <v>17</v>
      </c>
      <c r="G591" s="1">
        <f>IF(ISNUMBER(Pay_Item_Search_Text),IF(ISNUMBER(IF(FIND(Pay_Item_Search_Text,B591)=1,1, "FALSE")),MAX(G$4:$G590)+1,IF(ISNUMBER(Pay_Item_Search_Text),0,IF(ISNUMBER(SEARCH(Pay_Item_Search_Text,H591)),MAX(G$4:$G590)+1,0))),IF(ISNUMBER(Pay_Item_Search_Text),0,IF(ISNUMBER(SEARCH(Pay_Item_Search_Text,H591)),MAX(G$4:$G590)+1,0)))</f>
        <v>587</v>
      </c>
      <c r="H591" s="1" t="str">
        <f>IF(Table_PayItems[[#This Row],[Description]]="_","_ Unique Item - "&amp;Table_PayItems[[#This Row],[Item]]&amp;" - $"&amp;Table_PayItems[[#This Row],[Unit]],Table_PayItems[[#This Row],[Description]]&amp;" - $"&amp;Table_PayItems[[#This Row],[Unit]])</f>
        <v>Bearing, Elastomeric, 1 3/4 inch - $Sin</v>
      </c>
      <c r="I591" s="29" t="str">
        <f>IFERROR(VLOOKUP(ROWS($M$5:M591),Table_PayItems[[Search Key]:[Concentrated Name]],2,FALSE),"")</f>
        <v>Bearing, Elastomeric, 1 3/4 inch - $Sin</v>
      </c>
      <c r="J591" s="1"/>
      <c r="K591" s="1"/>
      <c r="L591" s="22">
        <f>IF(ISNUMBER(SEARCH(Pay_Item_Search_Text_2,M591)),MAX($L$4:L590)+1,0)</f>
        <v>0</v>
      </c>
      <c r="M591" s="1" t="str">
        <f>IFERROR(VLOOKUP(ROWS($M$5:M591),Table_PayItems[[Search Key]:[Concentrated Name]],2,FALSE),"")</f>
        <v>Bearing, Elastomeric, 1 3/4 inch - $Sin</v>
      </c>
      <c r="N591" s="1" t="str">
        <f>IFERROR(VLOOKUP(ROWS($M$5:N591),$L$5:$M$7000,2,FALSE),"")</f>
        <v>DB Cable, in Conduit, 600V, 1/C#2 - $Ft</v>
      </c>
      <c r="O591" s="1" t="str">
        <f>IFERROR(VLOOKUP(ROWS($O$5:O591),$K$5:$L$7000,2,FALSE),"")</f>
        <v/>
      </c>
    </row>
    <row r="592" spans="2:15" ht="15" customHeight="1" x14ac:dyDescent="0.25">
      <c r="B592" s="178" t="s">
        <v>10786</v>
      </c>
      <c r="C592" s="178" t="s">
        <v>2780</v>
      </c>
      <c r="D592" s="178" t="s">
        <v>2783</v>
      </c>
      <c r="E592" s="178" t="s">
        <v>6921</v>
      </c>
      <c r="F592" s="178" t="s">
        <v>17</v>
      </c>
      <c r="G592" s="1">
        <f>IF(ISNUMBER(Pay_Item_Search_Text),IF(ISNUMBER(IF(FIND(Pay_Item_Search_Text,B592)=1,1, "FALSE")),MAX(G$4:$G591)+1,IF(ISNUMBER(Pay_Item_Search_Text),0,IF(ISNUMBER(SEARCH(Pay_Item_Search_Text,H592)),MAX(G$4:$G591)+1,0))),IF(ISNUMBER(Pay_Item_Search_Text),0,IF(ISNUMBER(SEARCH(Pay_Item_Search_Text,H592)),MAX(G$4:$G591)+1,0)))</f>
        <v>588</v>
      </c>
      <c r="H592" s="1" t="str">
        <f>IF(Table_PayItems[[#This Row],[Description]]="_","_ Unique Item - "&amp;Table_PayItems[[#This Row],[Item]]&amp;" - $"&amp;Table_PayItems[[#This Row],[Unit]],Table_PayItems[[#This Row],[Description]]&amp;" - $"&amp;Table_PayItems[[#This Row],[Unit]])</f>
        <v>Bearing, Elastomeric, 1 inch - $Sin</v>
      </c>
      <c r="I592" s="29" t="str">
        <f>IFERROR(VLOOKUP(ROWS($M$5:M592),Table_PayItems[[Search Key]:[Concentrated Name]],2,FALSE),"")</f>
        <v>Bearing, Elastomeric, 1 inch - $Sin</v>
      </c>
      <c r="J592" s="1"/>
      <c r="K592" s="1"/>
      <c r="L592" s="22">
        <f>IF(ISNUMBER(SEARCH(Pay_Item_Search_Text_2,M592)),MAX($L$4:L591)+1,0)</f>
        <v>0</v>
      </c>
      <c r="M592" s="1" t="str">
        <f>IFERROR(VLOOKUP(ROWS($M$5:M592),Table_PayItems[[Search Key]:[Concentrated Name]],2,FALSE),"")</f>
        <v>Bearing, Elastomeric, 1 inch - $Sin</v>
      </c>
      <c r="N592" s="1" t="str">
        <f>IFERROR(VLOOKUP(ROWS($M$5:N592),$L$5:$M$7000,2,FALSE),"")</f>
        <v>DB Cable, in Conduit, 600V, 1/C#2/0 - $Ft</v>
      </c>
      <c r="O592" s="1" t="str">
        <f>IFERROR(VLOOKUP(ROWS($O$5:O592),$K$5:$L$7000,2,FALSE),"")</f>
        <v/>
      </c>
    </row>
    <row r="593" spans="2:15" ht="15" customHeight="1" x14ac:dyDescent="0.25">
      <c r="B593" s="178" t="s">
        <v>10784</v>
      </c>
      <c r="C593" s="178" t="s">
        <v>2780</v>
      </c>
      <c r="D593" s="178" t="s">
        <v>2781</v>
      </c>
      <c r="E593" s="178" t="s">
        <v>6921</v>
      </c>
      <c r="F593" s="178" t="s">
        <v>17</v>
      </c>
      <c r="G593" s="1">
        <f>IF(ISNUMBER(Pay_Item_Search_Text),IF(ISNUMBER(IF(FIND(Pay_Item_Search_Text,B593)=1,1, "FALSE")),MAX(G$4:$G592)+1,IF(ISNUMBER(Pay_Item_Search_Text),0,IF(ISNUMBER(SEARCH(Pay_Item_Search_Text,H593)),MAX(G$4:$G592)+1,0))),IF(ISNUMBER(Pay_Item_Search_Text),0,IF(ISNUMBER(SEARCH(Pay_Item_Search_Text,H593)),MAX(G$4:$G592)+1,0)))</f>
        <v>589</v>
      </c>
      <c r="H593" s="1" t="str">
        <f>IF(Table_PayItems[[#This Row],[Description]]="_","_ Unique Item - "&amp;Table_PayItems[[#This Row],[Item]]&amp;" - $"&amp;Table_PayItems[[#This Row],[Unit]],Table_PayItems[[#This Row],[Description]]&amp;" - $"&amp;Table_PayItems[[#This Row],[Unit]])</f>
        <v>Bearing, Elastomeric, 1/2 inch - $Sin</v>
      </c>
      <c r="I593" s="29" t="str">
        <f>IFERROR(VLOOKUP(ROWS($M$5:M593),Table_PayItems[[Search Key]:[Concentrated Name]],2,FALSE),"")</f>
        <v>Bearing, Elastomeric, 1/2 inch - $Sin</v>
      </c>
      <c r="J593" s="1"/>
      <c r="K593" s="1"/>
      <c r="L593" s="22">
        <f>IF(ISNUMBER(SEARCH(Pay_Item_Search_Text_2,M593)),MAX($L$4:L592)+1,0)</f>
        <v>0</v>
      </c>
      <c r="M593" s="1" t="str">
        <f>IFERROR(VLOOKUP(ROWS($M$5:M593),Table_PayItems[[Search Key]:[Concentrated Name]],2,FALSE),"")</f>
        <v>Bearing, Elastomeric, 1/2 inch - $Sin</v>
      </c>
      <c r="N593" s="1" t="str">
        <f>IFERROR(VLOOKUP(ROWS($M$5:N593),$L$5:$M$7000,2,FALSE),"")</f>
        <v>DB Cable, in Conduit, 600V, 1/C#3/0 - $Ft</v>
      </c>
      <c r="O593" s="1" t="str">
        <f>IFERROR(VLOOKUP(ROWS($O$5:O593),$K$5:$L$7000,2,FALSE),"")</f>
        <v/>
      </c>
    </row>
    <row r="594" spans="2:15" ht="15" customHeight="1" x14ac:dyDescent="0.25">
      <c r="B594" s="178" t="s">
        <v>10792</v>
      </c>
      <c r="C594" s="178" t="s">
        <v>2780</v>
      </c>
      <c r="D594" s="178" t="s">
        <v>2789</v>
      </c>
      <c r="E594" s="178" t="s">
        <v>6921</v>
      </c>
      <c r="F594" s="178" t="s">
        <v>17</v>
      </c>
      <c r="G594" s="1">
        <f>IF(ISNUMBER(Pay_Item_Search_Text),IF(ISNUMBER(IF(FIND(Pay_Item_Search_Text,B594)=1,1, "FALSE")),MAX(G$4:$G593)+1,IF(ISNUMBER(Pay_Item_Search_Text),0,IF(ISNUMBER(SEARCH(Pay_Item_Search_Text,H594)),MAX(G$4:$G593)+1,0))),IF(ISNUMBER(Pay_Item_Search_Text),0,IF(ISNUMBER(SEARCH(Pay_Item_Search_Text,H594)),MAX(G$4:$G593)+1,0)))</f>
        <v>590</v>
      </c>
      <c r="H594" s="1" t="str">
        <f>IF(Table_PayItems[[#This Row],[Description]]="_","_ Unique Item - "&amp;Table_PayItems[[#This Row],[Item]]&amp;" - $"&amp;Table_PayItems[[#This Row],[Unit]],Table_PayItems[[#This Row],[Description]]&amp;" - $"&amp;Table_PayItems[[#This Row],[Unit]])</f>
        <v>Bearing, Elastomeric, 2 1/2 inch - $Sin</v>
      </c>
      <c r="I594" s="29" t="str">
        <f>IFERROR(VLOOKUP(ROWS($M$5:M594),Table_PayItems[[Search Key]:[Concentrated Name]],2,FALSE),"")</f>
        <v>Bearing, Elastomeric, 2 1/2 inch - $Sin</v>
      </c>
      <c r="J594" s="1"/>
      <c r="K594" s="1"/>
      <c r="L594" s="22">
        <f>IF(ISNUMBER(SEARCH(Pay_Item_Search_Text_2,M594)),MAX($L$4:L593)+1,0)</f>
        <v>0</v>
      </c>
      <c r="M594" s="1" t="str">
        <f>IFERROR(VLOOKUP(ROWS($M$5:M594),Table_PayItems[[Search Key]:[Concentrated Name]],2,FALSE),"")</f>
        <v>Bearing, Elastomeric, 2 1/2 inch - $Sin</v>
      </c>
      <c r="N594" s="1" t="str">
        <f>IFERROR(VLOOKUP(ROWS($M$5:N594),$L$5:$M$7000,2,FALSE),"")</f>
        <v>DB Cable, in Conduit, 600V, 1/C#4 - $Ft</v>
      </c>
      <c r="O594" s="1" t="str">
        <f>IFERROR(VLOOKUP(ROWS($O$5:O594),$K$5:$L$7000,2,FALSE),"")</f>
        <v/>
      </c>
    </row>
    <row r="595" spans="2:15" ht="15" customHeight="1" x14ac:dyDescent="0.25">
      <c r="B595" s="178" t="s">
        <v>10791</v>
      </c>
      <c r="C595" s="178" t="s">
        <v>2780</v>
      </c>
      <c r="D595" s="178" t="s">
        <v>2788</v>
      </c>
      <c r="E595" s="178" t="s">
        <v>6921</v>
      </c>
      <c r="F595" s="178" t="s">
        <v>17</v>
      </c>
      <c r="G595" s="1">
        <f>IF(ISNUMBER(Pay_Item_Search_Text),IF(ISNUMBER(IF(FIND(Pay_Item_Search_Text,B595)=1,1, "FALSE")),MAX(G$4:$G594)+1,IF(ISNUMBER(Pay_Item_Search_Text),0,IF(ISNUMBER(SEARCH(Pay_Item_Search_Text,H595)),MAX(G$4:$G594)+1,0))),IF(ISNUMBER(Pay_Item_Search_Text),0,IF(ISNUMBER(SEARCH(Pay_Item_Search_Text,H595)),MAX(G$4:$G594)+1,0)))</f>
        <v>591</v>
      </c>
      <c r="H595" s="1" t="str">
        <f>IF(Table_PayItems[[#This Row],[Description]]="_","_ Unique Item - "&amp;Table_PayItems[[#This Row],[Item]]&amp;" - $"&amp;Table_PayItems[[#This Row],[Unit]],Table_PayItems[[#This Row],[Description]]&amp;" - $"&amp;Table_PayItems[[#This Row],[Unit]])</f>
        <v>Bearing, Elastomeric, 2 1/4 inch - $Sin</v>
      </c>
      <c r="I595" s="29" t="str">
        <f>IFERROR(VLOOKUP(ROWS($M$5:M595),Table_PayItems[[Search Key]:[Concentrated Name]],2,FALSE),"")</f>
        <v>Bearing, Elastomeric, 2 1/4 inch - $Sin</v>
      </c>
      <c r="J595" s="1"/>
      <c r="K595" s="1"/>
      <c r="L595" s="22">
        <f>IF(ISNUMBER(SEARCH(Pay_Item_Search_Text_2,M595)),MAX($L$4:L594)+1,0)</f>
        <v>0</v>
      </c>
      <c r="M595" s="1" t="str">
        <f>IFERROR(VLOOKUP(ROWS($M$5:M595),Table_PayItems[[Search Key]:[Concentrated Name]],2,FALSE),"")</f>
        <v>Bearing, Elastomeric, 2 1/4 inch - $Sin</v>
      </c>
      <c r="N595" s="1" t="str">
        <f>IFERROR(VLOOKUP(ROWS($M$5:N595),$L$5:$M$7000,2,FALSE),"")</f>
        <v>DB Cable, in Conduit, 600V, 1/C#4/0 - $Ft</v>
      </c>
      <c r="O595" s="1" t="str">
        <f>IFERROR(VLOOKUP(ROWS($O$5:O595),$K$5:$L$7000,2,FALSE),"")</f>
        <v/>
      </c>
    </row>
    <row r="596" spans="2:15" ht="15" customHeight="1" x14ac:dyDescent="0.25">
      <c r="B596" s="178" t="s">
        <v>10793</v>
      </c>
      <c r="C596" s="178" t="s">
        <v>2780</v>
      </c>
      <c r="D596" s="178" t="s">
        <v>2790</v>
      </c>
      <c r="E596" s="178" t="s">
        <v>6921</v>
      </c>
      <c r="F596" s="178" t="s">
        <v>17</v>
      </c>
      <c r="G596" s="1">
        <f>IF(ISNUMBER(Pay_Item_Search_Text),IF(ISNUMBER(IF(FIND(Pay_Item_Search_Text,B596)=1,1, "FALSE")),MAX(G$4:$G595)+1,IF(ISNUMBER(Pay_Item_Search_Text),0,IF(ISNUMBER(SEARCH(Pay_Item_Search_Text,H596)),MAX(G$4:$G595)+1,0))),IF(ISNUMBER(Pay_Item_Search_Text),0,IF(ISNUMBER(SEARCH(Pay_Item_Search_Text,H596)),MAX(G$4:$G595)+1,0)))</f>
        <v>592</v>
      </c>
      <c r="H596" s="1" t="str">
        <f>IF(Table_PayItems[[#This Row],[Description]]="_","_ Unique Item - "&amp;Table_PayItems[[#This Row],[Item]]&amp;" - $"&amp;Table_PayItems[[#This Row],[Unit]],Table_PayItems[[#This Row],[Description]]&amp;" - $"&amp;Table_PayItems[[#This Row],[Unit]])</f>
        <v>Bearing, Elastomeric, 2 3/4 inch - $Sin</v>
      </c>
      <c r="I596" s="29" t="str">
        <f>IFERROR(VLOOKUP(ROWS($M$5:M596),Table_PayItems[[Search Key]:[Concentrated Name]],2,FALSE),"")</f>
        <v>Bearing, Elastomeric, 2 3/4 inch - $Sin</v>
      </c>
      <c r="J596" s="1"/>
      <c r="K596" s="1"/>
      <c r="L596" s="22">
        <f>IF(ISNUMBER(SEARCH(Pay_Item_Search_Text_2,M596)),MAX($L$4:L595)+1,0)</f>
        <v>0</v>
      </c>
      <c r="M596" s="1" t="str">
        <f>IFERROR(VLOOKUP(ROWS($M$5:M596),Table_PayItems[[Search Key]:[Concentrated Name]],2,FALSE),"")</f>
        <v>Bearing, Elastomeric, 2 3/4 inch - $Sin</v>
      </c>
      <c r="N596" s="1" t="str">
        <f>IFERROR(VLOOKUP(ROWS($M$5:N596),$L$5:$M$7000,2,FALSE),"")</f>
        <v>DB Cable, in Conduit, 600V, 1/C#6 - $Ft</v>
      </c>
      <c r="O596" s="1" t="str">
        <f>IFERROR(VLOOKUP(ROWS($O$5:O596),$K$5:$L$7000,2,FALSE),"")</f>
        <v/>
      </c>
    </row>
    <row r="597" spans="2:15" ht="15" customHeight="1" x14ac:dyDescent="0.25">
      <c r="B597" s="178" t="s">
        <v>10790</v>
      </c>
      <c r="C597" s="178" t="s">
        <v>2780</v>
      </c>
      <c r="D597" s="178" t="s">
        <v>2787</v>
      </c>
      <c r="E597" s="178" t="s">
        <v>6921</v>
      </c>
      <c r="F597" s="178" t="s">
        <v>17</v>
      </c>
      <c r="G597" s="1">
        <f>IF(ISNUMBER(Pay_Item_Search_Text),IF(ISNUMBER(IF(FIND(Pay_Item_Search_Text,B597)=1,1, "FALSE")),MAX(G$4:$G596)+1,IF(ISNUMBER(Pay_Item_Search_Text),0,IF(ISNUMBER(SEARCH(Pay_Item_Search_Text,H597)),MAX(G$4:$G596)+1,0))),IF(ISNUMBER(Pay_Item_Search_Text),0,IF(ISNUMBER(SEARCH(Pay_Item_Search_Text,H597)),MAX(G$4:$G596)+1,0)))</f>
        <v>593</v>
      </c>
      <c r="H597" s="1" t="str">
        <f>IF(Table_PayItems[[#This Row],[Description]]="_","_ Unique Item - "&amp;Table_PayItems[[#This Row],[Item]]&amp;" - $"&amp;Table_PayItems[[#This Row],[Unit]],Table_PayItems[[#This Row],[Description]]&amp;" - $"&amp;Table_PayItems[[#This Row],[Unit]])</f>
        <v>Bearing, Elastomeric, 2 inch - $Sin</v>
      </c>
      <c r="I597" s="29" t="str">
        <f>IFERROR(VLOOKUP(ROWS($M$5:M597),Table_PayItems[[Search Key]:[Concentrated Name]],2,FALSE),"")</f>
        <v>Bearing, Elastomeric, 2 inch - $Sin</v>
      </c>
      <c r="J597" s="1"/>
      <c r="K597" s="1"/>
      <c r="L597" s="22">
        <f>IF(ISNUMBER(SEARCH(Pay_Item_Search_Text_2,M597)),MAX($L$4:L596)+1,0)</f>
        <v>0</v>
      </c>
      <c r="M597" s="1" t="str">
        <f>IFERROR(VLOOKUP(ROWS($M$5:M597),Table_PayItems[[Search Key]:[Concentrated Name]],2,FALSE),"")</f>
        <v>Bearing, Elastomeric, 2 inch - $Sin</v>
      </c>
      <c r="N597" s="1" t="str">
        <f>IFERROR(VLOOKUP(ROWS($M$5:N597),$L$5:$M$7000,2,FALSE),"")</f>
        <v>DB Cable, in Conduit, 600V, 1/C#8 - $Ft</v>
      </c>
      <c r="O597" s="1" t="str">
        <f>IFERROR(VLOOKUP(ROWS($O$5:O597),$K$5:$L$7000,2,FALSE),"")</f>
        <v/>
      </c>
    </row>
    <row r="598" spans="2:15" ht="15" customHeight="1" x14ac:dyDescent="0.25">
      <c r="B598" s="178" t="s">
        <v>10796</v>
      </c>
      <c r="C598" s="178" t="s">
        <v>2780</v>
      </c>
      <c r="D598" s="178" t="s">
        <v>2793</v>
      </c>
      <c r="E598" s="178" t="s">
        <v>6921</v>
      </c>
      <c r="F598" s="178" t="s">
        <v>17</v>
      </c>
      <c r="G598" s="1">
        <f>IF(ISNUMBER(Pay_Item_Search_Text),IF(ISNUMBER(IF(FIND(Pay_Item_Search_Text,B598)=1,1, "FALSE")),MAX(G$4:$G597)+1,IF(ISNUMBER(Pay_Item_Search_Text),0,IF(ISNUMBER(SEARCH(Pay_Item_Search_Text,H598)),MAX(G$4:$G597)+1,0))),IF(ISNUMBER(Pay_Item_Search_Text),0,IF(ISNUMBER(SEARCH(Pay_Item_Search_Text,H598)),MAX(G$4:$G597)+1,0)))</f>
        <v>594</v>
      </c>
      <c r="H598" s="1" t="str">
        <f>IF(Table_PayItems[[#This Row],[Description]]="_","_ Unique Item - "&amp;Table_PayItems[[#This Row],[Item]]&amp;" - $"&amp;Table_PayItems[[#This Row],[Unit]],Table_PayItems[[#This Row],[Description]]&amp;" - $"&amp;Table_PayItems[[#This Row],[Unit]])</f>
        <v>Bearing, Elastomeric, 3 1/2 inch - $Sin</v>
      </c>
      <c r="I598" s="29" t="str">
        <f>IFERROR(VLOOKUP(ROWS($M$5:M598),Table_PayItems[[Search Key]:[Concentrated Name]],2,FALSE),"")</f>
        <v>Bearing, Elastomeric, 3 1/2 inch - $Sin</v>
      </c>
      <c r="J598" s="1"/>
      <c r="K598" s="1"/>
      <c r="L598" s="22">
        <f>IF(ISNUMBER(SEARCH(Pay_Item_Search_Text_2,M598)),MAX($L$4:L597)+1,0)</f>
        <v>0</v>
      </c>
      <c r="M598" s="1" t="str">
        <f>IFERROR(VLOOKUP(ROWS($M$5:M598),Table_PayItems[[Search Key]:[Concentrated Name]],2,FALSE),"")</f>
        <v>Bearing, Elastomeric, 3 1/2 inch - $Sin</v>
      </c>
      <c r="N598" s="1" t="str">
        <f>IFERROR(VLOOKUP(ROWS($M$5:N598),$L$5:$M$7000,2,FALSE),"")</f>
        <v>Dr Structure Lead, Cleaning, 10 inch - $Ft</v>
      </c>
      <c r="O598" s="1" t="str">
        <f>IFERROR(VLOOKUP(ROWS($O$5:O598),$K$5:$L$7000,2,FALSE),"")</f>
        <v/>
      </c>
    </row>
    <row r="599" spans="2:15" ht="15" customHeight="1" x14ac:dyDescent="0.25">
      <c r="B599" s="178" t="s">
        <v>10795</v>
      </c>
      <c r="C599" s="178" t="s">
        <v>2780</v>
      </c>
      <c r="D599" s="178" t="s">
        <v>2792</v>
      </c>
      <c r="E599" s="178" t="s">
        <v>6921</v>
      </c>
      <c r="F599" s="178" t="s">
        <v>17</v>
      </c>
      <c r="G599" s="1">
        <f>IF(ISNUMBER(Pay_Item_Search_Text),IF(ISNUMBER(IF(FIND(Pay_Item_Search_Text,B599)=1,1, "FALSE")),MAX(G$4:$G598)+1,IF(ISNUMBER(Pay_Item_Search_Text),0,IF(ISNUMBER(SEARCH(Pay_Item_Search_Text,H599)),MAX(G$4:$G598)+1,0))),IF(ISNUMBER(Pay_Item_Search_Text),0,IF(ISNUMBER(SEARCH(Pay_Item_Search_Text,H599)),MAX(G$4:$G598)+1,0)))</f>
        <v>595</v>
      </c>
      <c r="H599" s="1" t="str">
        <f>IF(Table_PayItems[[#This Row],[Description]]="_","_ Unique Item - "&amp;Table_PayItems[[#This Row],[Item]]&amp;" - $"&amp;Table_PayItems[[#This Row],[Unit]],Table_PayItems[[#This Row],[Description]]&amp;" - $"&amp;Table_PayItems[[#This Row],[Unit]])</f>
        <v>Bearing, Elastomeric, 3 1/4 inch - $Sin</v>
      </c>
      <c r="I599" s="29" t="str">
        <f>IFERROR(VLOOKUP(ROWS($M$5:M599),Table_PayItems[[Search Key]:[Concentrated Name]],2,FALSE),"")</f>
        <v>Bearing, Elastomeric, 3 1/4 inch - $Sin</v>
      </c>
      <c r="J599" s="1"/>
      <c r="K599" s="1"/>
      <c r="L599" s="22">
        <f>IF(ISNUMBER(SEARCH(Pay_Item_Search_Text_2,M599)),MAX($L$4:L598)+1,0)</f>
        <v>0</v>
      </c>
      <c r="M599" s="1" t="str">
        <f>IFERROR(VLOOKUP(ROWS($M$5:M599),Table_PayItems[[Search Key]:[Concentrated Name]],2,FALSE),"")</f>
        <v>Bearing, Elastomeric, 3 1/4 inch - $Sin</v>
      </c>
      <c r="N599" s="1" t="str">
        <f>IFERROR(VLOOKUP(ROWS($M$5:N599),$L$5:$M$7000,2,FALSE),"")</f>
        <v>Dr Structure Lead, Cleaning, 30 inch - $Ft</v>
      </c>
      <c r="O599" s="1" t="str">
        <f>IFERROR(VLOOKUP(ROWS($O$5:O599),$K$5:$L$7000,2,FALSE),"")</f>
        <v/>
      </c>
    </row>
    <row r="600" spans="2:15" ht="15" customHeight="1" x14ac:dyDescent="0.25">
      <c r="B600" s="178" t="s">
        <v>10797</v>
      </c>
      <c r="C600" s="178" t="s">
        <v>2780</v>
      </c>
      <c r="D600" s="178" t="s">
        <v>2794</v>
      </c>
      <c r="E600" s="178" t="s">
        <v>6921</v>
      </c>
      <c r="F600" s="178" t="s">
        <v>17</v>
      </c>
      <c r="G600" s="1">
        <f>IF(ISNUMBER(Pay_Item_Search_Text),IF(ISNUMBER(IF(FIND(Pay_Item_Search_Text,B600)=1,1, "FALSE")),MAX(G$4:$G599)+1,IF(ISNUMBER(Pay_Item_Search_Text),0,IF(ISNUMBER(SEARCH(Pay_Item_Search_Text,H600)),MAX(G$4:$G599)+1,0))),IF(ISNUMBER(Pay_Item_Search_Text),0,IF(ISNUMBER(SEARCH(Pay_Item_Search_Text,H600)),MAX(G$4:$G599)+1,0)))</f>
        <v>596</v>
      </c>
      <c r="H600" s="1" t="str">
        <f>IF(Table_PayItems[[#This Row],[Description]]="_","_ Unique Item - "&amp;Table_PayItems[[#This Row],[Item]]&amp;" - $"&amp;Table_PayItems[[#This Row],[Unit]],Table_PayItems[[#This Row],[Description]]&amp;" - $"&amp;Table_PayItems[[#This Row],[Unit]])</f>
        <v>Bearing, Elastomeric, 3 3/4 inch - $Sin</v>
      </c>
      <c r="I600" s="29" t="str">
        <f>IFERROR(VLOOKUP(ROWS($M$5:M600),Table_PayItems[[Search Key]:[Concentrated Name]],2,FALSE),"")</f>
        <v>Bearing, Elastomeric, 3 3/4 inch - $Sin</v>
      </c>
      <c r="J600" s="1"/>
      <c r="K600" s="1"/>
      <c r="L600" s="22">
        <f>IF(ISNUMBER(SEARCH(Pay_Item_Search_Text_2,M600)),MAX($L$4:L599)+1,0)</f>
        <v>0</v>
      </c>
      <c r="M600" s="1" t="str">
        <f>IFERROR(VLOOKUP(ROWS($M$5:M600),Table_PayItems[[Search Key]:[Concentrated Name]],2,FALSE),"")</f>
        <v>Bearing, Elastomeric, 3 3/4 inch - $Sin</v>
      </c>
      <c r="N600" s="1" t="str">
        <f>IFERROR(VLOOKUP(ROWS($M$5:N600),$L$5:$M$7000,2,FALSE),"")</f>
        <v>Dr Structure Lead, Cleaning, 60 inch - $Ft</v>
      </c>
      <c r="O600" s="1" t="str">
        <f>IFERROR(VLOOKUP(ROWS($O$5:O600),$K$5:$L$7000,2,FALSE),"")</f>
        <v/>
      </c>
    </row>
    <row r="601" spans="2:15" ht="15" customHeight="1" x14ac:dyDescent="0.25">
      <c r="B601" s="178" t="s">
        <v>10794</v>
      </c>
      <c r="C601" s="178" t="s">
        <v>2780</v>
      </c>
      <c r="D601" s="178" t="s">
        <v>2791</v>
      </c>
      <c r="E601" s="178" t="s">
        <v>6921</v>
      </c>
      <c r="F601" s="178" t="s">
        <v>17</v>
      </c>
      <c r="G601" s="1">
        <f>IF(ISNUMBER(Pay_Item_Search_Text),IF(ISNUMBER(IF(FIND(Pay_Item_Search_Text,B601)=1,1, "FALSE")),MAX(G$4:$G600)+1,IF(ISNUMBER(Pay_Item_Search_Text),0,IF(ISNUMBER(SEARCH(Pay_Item_Search_Text,H601)),MAX(G$4:$G600)+1,0))),IF(ISNUMBER(Pay_Item_Search_Text),0,IF(ISNUMBER(SEARCH(Pay_Item_Search_Text,H601)),MAX(G$4:$G600)+1,0)))</f>
        <v>597</v>
      </c>
      <c r="H601" s="1" t="str">
        <f>IF(Table_PayItems[[#This Row],[Description]]="_","_ Unique Item - "&amp;Table_PayItems[[#This Row],[Item]]&amp;" - $"&amp;Table_PayItems[[#This Row],[Unit]],Table_PayItems[[#This Row],[Description]]&amp;" - $"&amp;Table_PayItems[[#This Row],[Unit]])</f>
        <v>Bearing, Elastomeric, 3 inch - $Sin</v>
      </c>
      <c r="I601" s="29" t="str">
        <f>IFERROR(VLOOKUP(ROWS($M$5:M601),Table_PayItems[[Search Key]:[Concentrated Name]],2,FALSE),"")</f>
        <v>Bearing, Elastomeric, 3 inch - $Sin</v>
      </c>
      <c r="J601" s="1"/>
      <c r="K601" s="1"/>
      <c r="L601" s="22">
        <f>IF(ISNUMBER(SEARCH(Pay_Item_Search_Text_2,M601)),MAX($L$4:L600)+1,0)</f>
        <v>0</v>
      </c>
      <c r="M601" s="1" t="str">
        <f>IFERROR(VLOOKUP(ROWS($M$5:M601),Table_PayItems[[Search Key]:[Concentrated Name]],2,FALSE),"")</f>
        <v>Bearing, Elastomeric, 3 inch - $Sin</v>
      </c>
      <c r="N601" s="1" t="str">
        <f>IFERROR(VLOOKUP(ROWS($M$5:N601),$L$5:$M$7000,2,FALSE),"")</f>
        <v>Dr Structure Lead, Cleaning, 90 inch - $Ft</v>
      </c>
      <c r="O601" s="1" t="str">
        <f>IFERROR(VLOOKUP(ROWS($O$5:O601),$K$5:$L$7000,2,FALSE),"")</f>
        <v/>
      </c>
    </row>
    <row r="602" spans="2:15" ht="15" customHeight="1" x14ac:dyDescent="0.25">
      <c r="B602" s="178" t="s">
        <v>10785</v>
      </c>
      <c r="C602" s="178" t="s">
        <v>2780</v>
      </c>
      <c r="D602" s="178" t="s">
        <v>2782</v>
      </c>
      <c r="E602" s="178" t="s">
        <v>6921</v>
      </c>
      <c r="F602" s="178" t="s">
        <v>17</v>
      </c>
      <c r="G602" s="1">
        <f>IF(ISNUMBER(Pay_Item_Search_Text),IF(ISNUMBER(IF(FIND(Pay_Item_Search_Text,B602)=1,1, "FALSE")),MAX(G$4:$G601)+1,IF(ISNUMBER(Pay_Item_Search_Text),0,IF(ISNUMBER(SEARCH(Pay_Item_Search_Text,H602)),MAX(G$4:$G601)+1,0))),IF(ISNUMBER(Pay_Item_Search_Text),0,IF(ISNUMBER(SEARCH(Pay_Item_Search_Text,H602)),MAX(G$4:$G601)+1,0)))</f>
        <v>598</v>
      </c>
      <c r="H602" s="1" t="str">
        <f>IF(Table_PayItems[[#This Row],[Description]]="_","_ Unique Item - "&amp;Table_PayItems[[#This Row],[Item]]&amp;" - $"&amp;Table_PayItems[[#This Row],[Unit]],Table_PayItems[[#This Row],[Description]]&amp;" - $"&amp;Table_PayItems[[#This Row],[Unit]])</f>
        <v>Bearing, Elastomeric, 3/4 inch - $Sin</v>
      </c>
      <c r="I602" s="29" t="str">
        <f>IFERROR(VLOOKUP(ROWS($M$5:M602),Table_PayItems[[Search Key]:[Concentrated Name]],2,FALSE),"")</f>
        <v>Bearing, Elastomeric, 3/4 inch - $Sin</v>
      </c>
      <c r="J602" s="1"/>
      <c r="K602" s="1"/>
      <c r="L602" s="22">
        <f>IF(ISNUMBER(SEARCH(Pay_Item_Search_Text_2,M602)),MAX($L$4:L601)+1,0)</f>
        <v>0</v>
      </c>
      <c r="M602" s="1" t="str">
        <f>IFERROR(VLOOKUP(ROWS($M$5:M602),Table_PayItems[[Search Key]:[Concentrated Name]],2,FALSE),"")</f>
        <v>Bearing, Elastomeric, 3/4 inch - $Sin</v>
      </c>
      <c r="N602" s="1" t="str">
        <f>IFERROR(VLOOKUP(ROWS($M$5:N602),$L$5:$M$7000,2,FALSE),"")</f>
        <v>Dr Structure, 108 inch dia - $Ea</v>
      </c>
      <c r="O602" s="1" t="str">
        <f>IFERROR(VLOOKUP(ROWS($O$5:O602),$K$5:$L$7000,2,FALSE),"")</f>
        <v/>
      </c>
    </row>
    <row r="603" spans="2:15" ht="15" customHeight="1" x14ac:dyDescent="0.25">
      <c r="B603" s="178" t="s">
        <v>10798</v>
      </c>
      <c r="C603" s="178" t="s">
        <v>2780</v>
      </c>
      <c r="D603" s="178" t="s">
        <v>2795</v>
      </c>
      <c r="E603" s="178" t="s">
        <v>6921</v>
      </c>
      <c r="F603" s="178" t="s">
        <v>17</v>
      </c>
      <c r="G603" s="1">
        <f>IF(ISNUMBER(Pay_Item_Search_Text),IF(ISNUMBER(IF(FIND(Pay_Item_Search_Text,B603)=1,1, "FALSE")),MAX(G$4:$G602)+1,IF(ISNUMBER(Pay_Item_Search_Text),0,IF(ISNUMBER(SEARCH(Pay_Item_Search_Text,H603)),MAX(G$4:$G602)+1,0))),IF(ISNUMBER(Pay_Item_Search_Text),0,IF(ISNUMBER(SEARCH(Pay_Item_Search_Text,H603)),MAX(G$4:$G602)+1,0)))</f>
        <v>599</v>
      </c>
      <c r="H603" s="1" t="str">
        <f>IF(Table_PayItems[[#This Row],[Description]]="_","_ Unique Item - "&amp;Table_PayItems[[#This Row],[Item]]&amp;" - $"&amp;Table_PayItems[[#This Row],[Unit]],Table_PayItems[[#This Row],[Description]]&amp;" - $"&amp;Table_PayItems[[#This Row],[Unit]])</f>
        <v>Bearing, Elastomeric, 4 inch - $Sin</v>
      </c>
      <c r="I603" s="29" t="str">
        <f>IFERROR(VLOOKUP(ROWS($M$5:M603),Table_PayItems[[Search Key]:[Concentrated Name]],2,FALSE),"")</f>
        <v>Bearing, Elastomeric, 4 inch - $Sin</v>
      </c>
      <c r="J603" s="1"/>
      <c r="K603" s="1"/>
      <c r="L603" s="22">
        <f>IF(ISNUMBER(SEARCH(Pay_Item_Search_Text_2,M603)),MAX($L$4:L602)+1,0)</f>
        <v>0</v>
      </c>
      <c r="M603" s="1" t="str">
        <f>IFERROR(VLOOKUP(ROWS($M$5:M603),Table_PayItems[[Search Key]:[Concentrated Name]],2,FALSE),"")</f>
        <v>Bearing, Elastomeric, 4 inch - $Sin</v>
      </c>
      <c r="N603" s="1" t="str">
        <f>IFERROR(VLOOKUP(ROWS($M$5:N603),$L$5:$M$7000,2,FALSE),"")</f>
        <v>Dr Structure, 120 inch dia - $Ea</v>
      </c>
      <c r="O603" s="1" t="str">
        <f>IFERROR(VLOOKUP(ROWS($O$5:O603),$K$5:$L$7000,2,FALSE),"")</f>
        <v/>
      </c>
    </row>
    <row r="604" spans="2:15" ht="15" customHeight="1" x14ac:dyDescent="0.25">
      <c r="B604" s="178" t="s">
        <v>12266</v>
      </c>
      <c r="C604" s="178" t="s">
        <v>88</v>
      </c>
      <c r="D604" s="178" t="s">
        <v>7098</v>
      </c>
      <c r="E604" s="178" t="s">
        <v>6993</v>
      </c>
      <c r="F604" s="178" t="s">
        <v>17</v>
      </c>
      <c r="G604" s="1">
        <f>IF(ISNUMBER(Pay_Item_Search_Text),IF(ISNUMBER(IF(FIND(Pay_Item_Search_Text,B604)=1,1, "FALSE")),MAX(G$4:$G603)+1,IF(ISNUMBER(Pay_Item_Search_Text),0,IF(ISNUMBER(SEARCH(Pay_Item_Search_Text,H604)),MAX(G$4:$G603)+1,0))),IF(ISNUMBER(Pay_Item_Search_Text),0,IF(ISNUMBER(SEARCH(Pay_Item_Search_Text,H604)),MAX(G$4:$G603)+1,0)))</f>
        <v>600</v>
      </c>
      <c r="H604" s="1" t="str">
        <f>IF(Table_PayItems[[#This Row],[Description]]="_","_ Unique Item - "&amp;Table_PayItems[[#This Row],[Item]]&amp;" - $"&amp;Table_PayItems[[#This Row],[Unit]],Table_PayItems[[#This Row],[Description]]&amp;" - $"&amp;Table_PayItems[[#This Row],[Unit]])</f>
        <v>Berberis thunbergii Aurea, #3 cont. - $Ea</v>
      </c>
      <c r="I604" s="29" t="str">
        <f>IFERROR(VLOOKUP(ROWS($M$5:M604),Table_PayItems[[Search Key]:[Concentrated Name]],2,FALSE),"")</f>
        <v>Berberis thunbergii Aurea, #3 cont. - $Ea</v>
      </c>
      <c r="J604" s="1"/>
      <c r="K604" s="1"/>
      <c r="L604" s="22">
        <f>IF(ISNUMBER(SEARCH(Pay_Item_Search_Text_2,M604)),MAX($L$4:L603)+1,0)</f>
        <v>0</v>
      </c>
      <c r="M604" s="1" t="str">
        <f>IFERROR(VLOOKUP(ROWS($M$5:M604),Table_PayItems[[Search Key]:[Concentrated Name]],2,FALSE),"")</f>
        <v>Berberis thunbergii Aurea, #3 cont. - $Ea</v>
      </c>
      <c r="N604" s="1" t="str">
        <f>IFERROR(VLOOKUP(ROWS($M$5:N604),$L$5:$M$7000,2,FALSE),"")</f>
        <v>Dr Structure, 60 inch dia - $Ea</v>
      </c>
      <c r="O604" s="1" t="str">
        <f>IFERROR(VLOOKUP(ROWS($O$5:O604),$K$5:$L$7000,2,FALSE),"")</f>
        <v/>
      </c>
    </row>
    <row r="605" spans="2:15" ht="15" customHeight="1" x14ac:dyDescent="0.25">
      <c r="B605" s="178" t="s">
        <v>12267</v>
      </c>
      <c r="C605" s="178" t="s">
        <v>88</v>
      </c>
      <c r="D605" s="178" t="s">
        <v>7099</v>
      </c>
      <c r="E605" s="178" t="s">
        <v>6993</v>
      </c>
      <c r="F605" s="178" t="s">
        <v>17</v>
      </c>
      <c r="G605" s="1">
        <f>IF(ISNUMBER(Pay_Item_Search_Text),IF(ISNUMBER(IF(FIND(Pay_Item_Search_Text,B605)=1,1, "FALSE")),MAX(G$4:$G604)+1,IF(ISNUMBER(Pay_Item_Search_Text),0,IF(ISNUMBER(SEARCH(Pay_Item_Search_Text,H605)),MAX(G$4:$G604)+1,0))),IF(ISNUMBER(Pay_Item_Search_Text),0,IF(ISNUMBER(SEARCH(Pay_Item_Search_Text,H605)),MAX(G$4:$G604)+1,0)))</f>
        <v>601</v>
      </c>
      <c r="H605" s="1" t="str">
        <f>IF(Table_PayItems[[#This Row],[Description]]="_","_ Unique Item - "&amp;Table_PayItems[[#This Row],[Item]]&amp;" - $"&amp;Table_PayItems[[#This Row],[Unit]],Table_PayItems[[#This Row],[Description]]&amp;" - $"&amp;Table_PayItems[[#This Row],[Unit]])</f>
        <v>Berberis thunbergii Aurea, #5 cont. - $Ea</v>
      </c>
      <c r="I605" s="29" t="str">
        <f>IFERROR(VLOOKUP(ROWS($M$5:M605),Table_PayItems[[Search Key]:[Concentrated Name]],2,FALSE),"")</f>
        <v>Berberis thunbergii Aurea, #5 cont. - $Ea</v>
      </c>
      <c r="J605" s="1"/>
      <c r="K605" s="1"/>
      <c r="L605" s="22">
        <f>IF(ISNUMBER(SEARCH(Pay_Item_Search_Text_2,M605)),MAX($L$4:L604)+1,0)</f>
        <v>0</v>
      </c>
      <c r="M605" s="1" t="str">
        <f>IFERROR(VLOOKUP(ROWS($M$5:M605),Table_PayItems[[Search Key]:[Concentrated Name]],2,FALSE),"")</f>
        <v>Berberis thunbergii Aurea, #5 cont. - $Ea</v>
      </c>
      <c r="N605" s="1" t="str">
        <f>IFERROR(VLOOKUP(ROWS($M$5:N605),$L$5:$M$7000,2,FALSE),"")</f>
        <v>Dr Structure, Add Depth of 108 inch dia, 8 foot to 15 foot - $Ft</v>
      </c>
      <c r="O605" s="1" t="str">
        <f>IFERROR(VLOOKUP(ROWS($O$5:O605),$K$5:$L$7000,2,FALSE),"")</f>
        <v/>
      </c>
    </row>
    <row r="606" spans="2:15" ht="15" customHeight="1" x14ac:dyDescent="0.25">
      <c r="B606" s="178" t="s">
        <v>12268</v>
      </c>
      <c r="C606" s="178" t="s">
        <v>88</v>
      </c>
      <c r="D606" s="178" t="s">
        <v>7100</v>
      </c>
      <c r="E606" s="178" t="s">
        <v>6993</v>
      </c>
      <c r="F606" s="178" t="s">
        <v>17</v>
      </c>
      <c r="G606" s="1">
        <f>IF(ISNUMBER(Pay_Item_Search_Text),IF(ISNUMBER(IF(FIND(Pay_Item_Search_Text,B606)=1,1, "FALSE")),MAX(G$4:$G605)+1,IF(ISNUMBER(Pay_Item_Search_Text),0,IF(ISNUMBER(SEARCH(Pay_Item_Search_Text,H606)),MAX(G$4:$G605)+1,0))),IF(ISNUMBER(Pay_Item_Search_Text),0,IF(ISNUMBER(SEARCH(Pay_Item_Search_Text,H606)),MAX(G$4:$G605)+1,0)))</f>
        <v>602</v>
      </c>
      <c r="H606" s="1" t="str">
        <f>IF(Table_PayItems[[#This Row],[Description]]="_","_ Unique Item - "&amp;Table_PayItems[[#This Row],[Item]]&amp;" - $"&amp;Table_PayItems[[#This Row],[Unit]],Table_PayItems[[#This Row],[Description]]&amp;" - $"&amp;Table_PayItems[[#This Row],[Unit]])</f>
        <v>Berberis thunbergii Crimson Pygmy, #3 cont. - $Ea</v>
      </c>
      <c r="I606" s="29" t="str">
        <f>IFERROR(VLOOKUP(ROWS($M$5:M606),Table_PayItems[[Search Key]:[Concentrated Name]],2,FALSE),"")</f>
        <v>Berberis thunbergii Crimson Pygmy, #3 cont. - $Ea</v>
      </c>
      <c r="J606" s="1"/>
      <c r="K606" s="1"/>
      <c r="L606" s="22">
        <f>IF(ISNUMBER(SEARCH(Pay_Item_Search_Text_2,M606)),MAX($L$4:L605)+1,0)</f>
        <v>0</v>
      </c>
      <c r="M606" s="1" t="str">
        <f>IFERROR(VLOOKUP(ROWS($M$5:M606),Table_PayItems[[Search Key]:[Concentrated Name]],2,FALSE),"")</f>
        <v>Berberis thunbergii Crimson Pygmy, #3 cont. - $Ea</v>
      </c>
      <c r="N606" s="1" t="str">
        <f>IFERROR(VLOOKUP(ROWS($M$5:N606),$L$5:$M$7000,2,FALSE),"")</f>
        <v>Dr Structure, Add Depth of 108 inch dia, more than 15 foot - $Ft</v>
      </c>
      <c r="O606" s="1" t="str">
        <f>IFERROR(VLOOKUP(ROWS($O$5:O606),$K$5:$L$7000,2,FALSE),"")</f>
        <v/>
      </c>
    </row>
    <row r="607" spans="2:15" ht="15" customHeight="1" x14ac:dyDescent="0.25">
      <c r="B607" s="178" t="s">
        <v>12269</v>
      </c>
      <c r="C607" s="178" t="s">
        <v>88</v>
      </c>
      <c r="D607" s="178" t="s">
        <v>7101</v>
      </c>
      <c r="E607" s="178" t="s">
        <v>6993</v>
      </c>
      <c r="F607" s="178" t="s">
        <v>17</v>
      </c>
      <c r="G607" s="1">
        <f>IF(ISNUMBER(Pay_Item_Search_Text),IF(ISNUMBER(IF(FIND(Pay_Item_Search_Text,B607)=1,1, "FALSE")),MAX(G$4:$G606)+1,IF(ISNUMBER(Pay_Item_Search_Text),0,IF(ISNUMBER(SEARCH(Pay_Item_Search_Text,H607)),MAX(G$4:$G606)+1,0))),IF(ISNUMBER(Pay_Item_Search_Text),0,IF(ISNUMBER(SEARCH(Pay_Item_Search_Text,H607)),MAX(G$4:$G606)+1,0)))</f>
        <v>603</v>
      </c>
      <c r="H607" s="1" t="str">
        <f>IF(Table_PayItems[[#This Row],[Description]]="_","_ Unique Item - "&amp;Table_PayItems[[#This Row],[Item]]&amp;" - $"&amp;Table_PayItems[[#This Row],[Unit]],Table_PayItems[[#This Row],[Description]]&amp;" - $"&amp;Table_PayItems[[#This Row],[Unit]])</f>
        <v>Berberis thunbergii Crimson Pygmy, #5 cont. - $Ea</v>
      </c>
      <c r="I607" s="29" t="str">
        <f>IFERROR(VLOOKUP(ROWS($M$5:M607),Table_PayItems[[Search Key]:[Concentrated Name]],2,FALSE),"")</f>
        <v>Berberis thunbergii Crimson Pygmy, #5 cont. - $Ea</v>
      </c>
      <c r="J607" s="1"/>
      <c r="K607" s="1"/>
      <c r="L607" s="22">
        <f>IF(ISNUMBER(SEARCH(Pay_Item_Search_Text_2,M607)),MAX($L$4:L606)+1,0)</f>
        <v>0</v>
      </c>
      <c r="M607" s="1" t="str">
        <f>IFERROR(VLOOKUP(ROWS($M$5:M607),Table_PayItems[[Search Key]:[Concentrated Name]],2,FALSE),"")</f>
        <v>Berberis thunbergii Crimson Pygmy, #5 cont. - $Ea</v>
      </c>
      <c r="N607" s="1" t="str">
        <f>IFERROR(VLOOKUP(ROWS($M$5:N607),$L$5:$M$7000,2,FALSE),"")</f>
        <v>Dr Structure, Add Depth of 120 inch dia, 8 foot to 15 foot - $Ft</v>
      </c>
      <c r="O607" s="1" t="str">
        <f>IFERROR(VLOOKUP(ROWS($O$5:O607),$K$5:$L$7000,2,FALSE),"")</f>
        <v/>
      </c>
    </row>
    <row r="608" spans="2:15" ht="15" customHeight="1" x14ac:dyDescent="0.25">
      <c r="B608" s="178" t="s">
        <v>12270</v>
      </c>
      <c r="C608" s="178" t="s">
        <v>88</v>
      </c>
      <c r="D608" s="178" t="s">
        <v>7102</v>
      </c>
      <c r="E608" s="178" t="s">
        <v>6993</v>
      </c>
      <c r="F608" s="178" t="s">
        <v>17</v>
      </c>
      <c r="G608" s="1">
        <f>IF(ISNUMBER(Pay_Item_Search_Text),IF(ISNUMBER(IF(FIND(Pay_Item_Search_Text,B608)=1,1, "FALSE")),MAX(G$4:$G607)+1,IF(ISNUMBER(Pay_Item_Search_Text),0,IF(ISNUMBER(SEARCH(Pay_Item_Search_Text,H608)),MAX(G$4:$G607)+1,0))),IF(ISNUMBER(Pay_Item_Search_Text),0,IF(ISNUMBER(SEARCH(Pay_Item_Search_Text,H608)),MAX(G$4:$G607)+1,0)))</f>
        <v>604</v>
      </c>
      <c r="H608" s="1" t="str">
        <f>IF(Table_PayItems[[#This Row],[Description]]="_","_ Unique Item - "&amp;Table_PayItems[[#This Row],[Item]]&amp;" - $"&amp;Table_PayItems[[#This Row],[Unit]],Table_PayItems[[#This Row],[Description]]&amp;" - $"&amp;Table_PayItems[[#This Row],[Unit]])</f>
        <v>Berberis thunbergii Kobold, #3 cont. - $Ea</v>
      </c>
      <c r="I608" s="29" t="str">
        <f>IFERROR(VLOOKUP(ROWS($M$5:M608),Table_PayItems[[Search Key]:[Concentrated Name]],2,FALSE),"")</f>
        <v>Berberis thunbergii Kobold, #3 cont. - $Ea</v>
      </c>
      <c r="J608" s="1"/>
      <c r="K608" s="1"/>
      <c r="L608" s="22">
        <f>IF(ISNUMBER(SEARCH(Pay_Item_Search_Text_2,M608)),MAX($L$4:L607)+1,0)</f>
        <v>0</v>
      </c>
      <c r="M608" s="1" t="str">
        <f>IFERROR(VLOOKUP(ROWS($M$5:M608),Table_PayItems[[Search Key]:[Concentrated Name]],2,FALSE),"")</f>
        <v>Berberis thunbergii Kobold, #3 cont. - $Ea</v>
      </c>
      <c r="N608" s="1" t="str">
        <f>IFERROR(VLOOKUP(ROWS($M$5:N608),$L$5:$M$7000,2,FALSE),"")</f>
        <v>Dr Structure, Add Depth of 120 inch dia, more than 15 foot - $Ft</v>
      </c>
      <c r="O608" s="1" t="str">
        <f>IFERROR(VLOOKUP(ROWS($O$5:O608),$K$5:$L$7000,2,FALSE),"")</f>
        <v/>
      </c>
    </row>
    <row r="609" spans="2:15" ht="15" customHeight="1" x14ac:dyDescent="0.25">
      <c r="B609" s="178" t="s">
        <v>12271</v>
      </c>
      <c r="C609" s="178" t="s">
        <v>88</v>
      </c>
      <c r="D609" s="178" t="s">
        <v>7103</v>
      </c>
      <c r="E609" s="178" t="s">
        <v>6993</v>
      </c>
      <c r="F609" s="178" t="s">
        <v>17</v>
      </c>
      <c r="G609" s="1">
        <f>IF(ISNUMBER(Pay_Item_Search_Text),IF(ISNUMBER(IF(FIND(Pay_Item_Search_Text,B609)=1,1, "FALSE")),MAX(G$4:$G608)+1,IF(ISNUMBER(Pay_Item_Search_Text),0,IF(ISNUMBER(SEARCH(Pay_Item_Search_Text,H609)),MAX(G$4:$G608)+1,0))),IF(ISNUMBER(Pay_Item_Search_Text),0,IF(ISNUMBER(SEARCH(Pay_Item_Search_Text,H609)),MAX(G$4:$G608)+1,0)))</f>
        <v>605</v>
      </c>
      <c r="H609" s="1" t="str">
        <f>IF(Table_PayItems[[#This Row],[Description]]="_","_ Unique Item - "&amp;Table_PayItems[[#This Row],[Item]]&amp;" - $"&amp;Table_PayItems[[#This Row],[Unit]],Table_PayItems[[#This Row],[Description]]&amp;" - $"&amp;Table_PayItems[[#This Row],[Unit]])</f>
        <v>Berberis thunbergii Kobold, #5 cont. - $Ea</v>
      </c>
      <c r="I609" s="29" t="str">
        <f>IFERROR(VLOOKUP(ROWS($M$5:M609),Table_PayItems[[Search Key]:[Concentrated Name]],2,FALSE),"")</f>
        <v>Berberis thunbergii Kobold, #5 cont. - $Ea</v>
      </c>
      <c r="J609" s="1"/>
      <c r="K609" s="1"/>
      <c r="L609" s="22">
        <f>IF(ISNUMBER(SEARCH(Pay_Item_Search_Text_2,M609)),MAX($L$4:L608)+1,0)</f>
        <v>0</v>
      </c>
      <c r="M609" s="1" t="str">
        <f>IFERROR(VLOOKUP(ROWS($M$5:M609),Table_PayItems[[Search Key]:[Concentrated Name]],2,FALSE),"")</f>
        <v>Berberis thunbergii Kobold, #5 cont. - $Ea</v>
      </c>
      <c r="N609" s="1" t="str">
        <f>IFERROR(VLOOKUP(ROWS($M$5:N609),$L$5:$M$7000,2,FALSE),"")</f>
        <v>Dr Structure, Add Depth of 60 inch dia, 8 foot to 15 foot - $Ft</v>
      </c>
      <c r="O609" s="1" t="str">
        <f>IFERROR(VLOOKUP(ROWS($O$5:O609),$K$5:$L$7000,2,FALSE),"")</f>
        <v/>
      </c>
    </row>
    <row r="610" spans="2:15" ht="15" customHeight="1" x14ac:dyDescent="0.25">
      <c r="B610" s="178" t="s">
        <v>12272</v>
      </c>
      <c r="C610" s="178" t="s">
        <v>88</v>
      </c>
      <c r="D610" s="178" t="s">
        <v>7104</v>
      </c>
      <c r="E610" s="178" t="s">
        <v>6993</v>
      </c>
      <c r="F610" s="178" t="s">
        <v>17</v>
      </c>
      <c r="G610" s="1">
        <f>IF(ISNUMBER(Pay_Item_Search_Text),IF(ISNUMBER(IF(FIND(Pay_Item_Search_Text,B610)=1,1, "FALSE")),MAX(G$4:$G609)+1,IF(ISNUMBER(Pay_Item_Search_Text),0,IF(ISNUMBER(SEARCH(Pay_Item_Search_Text,H610)),MAX(G$4:$G609)+1,0))),IF(ISNUMBER(Pay_Item_Search_Text),0,IF(ISNUMBER(SEARCH(Pay_Item_Search_Text,H610)),MAX(G$4:$G609)+1,0)))</f>
        <v>606</v>
      </c>
      <c r="H610" s="1" t="str">
        <f>IF(Table_PayItems[[#This Row],[Description]]="_","_ Unique Item - "&amp;Table_PayItems[[#This Row],[Item]]&amp;" - $"&amp;Table_PayItems[[#This Row],[Unit]],Table_PayItems[[#This Row],[Description]]&amp;" - $"&amp;Table_PayItems[[#This Row],[Unit]])</f>
        <v>Berberis thunbergii Rosy Glow, #3 cont. - $Ea</v>
      </c>
      <c r="I610" s="29" t="str">
        <f>IFERROR(VLOOKUP(ROWS($M$5:M610),Table_PayItems[[Search Key]:[Concentrated Name]],2,FALSE),"")</f>
        <v>Berberis thunbergii Rosy Glow, #3 cont. - $Ea</v>
      </c>
      <c r="J610" s="1"/>
      <c r="K610" s="1"/>
      <c r="L610" s="22">
        <f>IF(ISNUMBER(SEARCH(Pay_Item_Search_Text_2,M610)),MAX($L$4:L609)+1,0)</f>
        <v>0</v>
      </c>
      <c r="M610" s="1" t="str">
        <f>IFERROR(VLOOKUP(ROWS($M$5:M610),Table_PayItems[[Search Key]:[Concentrated Name]],2,FALSE),"")</f>
        <v>Berberis thunbergii Rosy Glow, #3 cont. - $Ea</v>
      </c>
      <c r="N610" s="1" t="str">
        <f>IFERROR(VLOOKUP(ROWS($M$5:N610),$L$5:$M$7000,2,FALSE),"")</f>
        <v>Dr Structure, Add Depth of 60 inch dia, more than 15 foot - $Ft</v>
      </c>
      <c r="O610" s="1" t="str">
        <f>IFERROR(VLOOKUP(ROWS($O$5:O610),$K$5:$L$7000,2,FALSE),"")</f>
        <v/>
      </c>
    </row>
    <row r="611" spans="2:15" ht="15" customHeight="1" x14ac:dyDescent="0.25">
      <c r="B611" s="178" t="s">
        <v>12273</v>
      </c>
      <c r="C611" s="178" t="s">
        <v>88</v>
      </c>
      <c r="D611" s="178" t="s">
        <v>7105</v>
      </c>
      <c r="E611" s="178" t="s">
        <v>6993</v>
      </c>
      <c r="F611" s="178" t="s">
        <v>17</v>
      </c>
      <c r="G611" s="1">
        <f>IF(ISNUMBER(Pay_Item_Search_Text),IF(ISNUMBER(IF(FIND(Pay_Item_Search_Text,B611)=1,1, "FALSE")),MAX(G$4:$G610)+1,IF(ISNUMBER(Pay_Item_Search_Text),0,IF(ISNUMBER(SEARCH(Pay_Item_Search_Text,H611)),MAX(G$4:$G610)+1,0))),IF(ISNUMBER(Pay_Item_Search_Text),0,IF(ISNUMBER(SEARCH(Pay_Item_Search_Text,H611)),MAX(G$4:$G610)+1,0)))</f>
        <v>607</v>
      </c>
      <c r="H611" s="1" t="str">
        <f>IF(Table_PayItems[[#This Row],[Description]]="_","_ Unique Item - "&amp;Table_PayItems[[#This Row],[Item]]&amp;" - $"&amp;Table_PayItems[[#This Row],[Unit]],Table_PayItems[[#This Row],[Description]]&amp;" - $"&amp;Table_PayItems[[#This Row],[Unit]])</f>
        <v>Berberis thunbergii Rosy Glow, #5 cont. - $Ea</v>
      </c>
      <c r="I611" s="29" t="str">
        <f>IFERROR(VLOOKUP(ROWS($M$5:M611),Table_PayItems[[Search Key]:[Concentrated Name]],2,FALSE),"")</f>
        <v>Berberis thunbergii Rosy Glow, #5 cont. - $Ea</v>
      </c>
      <c r="J611" s="1"/>
      <c r="K611" s="1"/>
      <c r="L611" s="22">
        <f>IF(ISNUMBER(SEARCH(Pay_Item_Search_Text_2,M611)),MAX($L$4:L610)+1,0)</f>
        <v>0</v>
      </c>
      <c r="M611" s="1" t="str">
        <f>IFERROR(VLOOKUP(ROWS($M$5:M611),Table_PayItems[[Search Key]:[Concentrated Name]],2,FALSE),"")</f>
        <v>Berberis thunbergii Rosy Glow, #5 cont. - $Ea</v>
      </c>
      <c r="N611" s="1" t="str">
        <f>IFERROR(VLOOKUP(ROWS($M$5:N611),$L$5:$M$7000,2,FALSE),"")</f>
        <v>Dr Structure, Tap, 10 inch - $Ea</v>
      </c>
      <c r="O611" s="1" t="str">
        <f>IFERROR(VLOOKUP(ROWS($O$5:O611),$K$5:$L$7000,2,FALSE),"")</f>
        <v/>
      </c>
    </row>
    <row r="612" spans="2:15" ht="15" customHeight="1" x14ac:dyDescent="0.25">
      <c r="B612" s="178" t="s">
        <v>12274</v>
      </c>
      <c r="C612" s="178" t="s">
        <v>88</v>
      </c>
      <c r="D612" s="178" t="s">
        <v>7106</v>
      </c>
      <c r="E612" s="178" t="s">
        <v>6993</v>
      </c>
      <c r="F612" s="178" t="s">
        <v>17</v>
      </c>
      <c r="G612" s="1">
        <f>IF(ISNUMBER(Pay_Item_Search_Text),IF(ISNUMBER(IF(FIND(Pay_Item_Search_Text,B612)=1,1, "FALSE")),MAX(G$4:$G611)+1,IF(ISNUMBER(Pay_Item_Search_Text),0,IF(ISNUMBER(SEARCH(Pay_Item_Search_Text,H612)),MAX(G$4:$G611)+1,0))),IF(ISNUMBER(Pay_Item_Search_Text),0,IF(ISNUMBER(SEARCH(Pay_Item_Search_Text,H612)),MAX(G$4:$G611)+1,0)))</f>
        <v>608</v>
      </c>
      <c r="H612" s="1" t="str">
        <f>IF(Table_PayItems[[#This Row],[Description]]="_","_ Unique Item - "&amp;Table_PayItems[[#This Row],[Item]]&amp;" - $"&amp;Table_PayItems[[#This Row],[Unit]],Table_PayItems[[#This Row],[Description]]&amp;" - $"&amp;Table_PayItems[[#This Row],[Unit]])</f>
        <v>Berberis thunbergii Sparkle, #3 cont. - $Ea</v>
      </c>
      <c r="I612" s="29" t="str">
        <f>IFERROR(VLOOKUP(ROWS($M$5:M612),Table_PayItems[[Search Key]:[Concentrated Name]],2,FALSE),"")</f>
        <v>Berberis thunbergii Sparkle, #3 cont. - $Ea</v>
      </c>
      <c r="J612" s="1"/>
      <c r="K612" s="1"/>
      <c r="L612" s="22">
        <f>IF(ISNUMBER(SEARCH(Pay_Item_Search_Text_2,M612)),MAX($L$4:L611)+1,0)</f>
        <v>0</v>
      </c>
      <c r="M612" s="1" t="str">
        <f>IFERROR(VLOOKUP(ROWS($M$5:M612),Table_PayItems[[Search Key]:[Concentrated Name]],2,FALSE),"")</f>
        <v>Berberis thunbergii Sparkle, #3 cont. - $Ea</v>
      </c>
      <c r="N612" s="1" t="str">
        <f>IFERROR(VLOOKUP(ROWS($M$5:N612),$L$5:$M$7000,2,FALSE),"")</f>
        <v>Dr Structure, Tap, 30 inch - $Ea</v>
      </c>
      <c r="O612" s="1" t="str">
        <f>IFERROR(VLOOKUP(ROWS($O$5:O612),$K$5:$L$7000,2,FALSE),"")</f>
        <v/>
      </c>
    </row>
    <row r="613" spans="2:15" ht="15" customHeight="1" x14ac:dyDescent="0.25">
      <c r="B613" s="178" t="s">
        <v>12275</v>
      </c>
      <c r="C613" s="178" t="s">
        <v>88</v>
      </c>
      <c r="D613" s="178" t="s">
        <v>7107</v>
      </c>
      <c r="E613" s="178" t="s">
        <v>6993</v>
      </c>
      <c r="F613" s="178" t="s">
        <v>17</v>
      </c>
      <c r="G613" s="1">
        <f>IF(ISNUMBER(Pay_Item_Search_Text),IF(ISNUMBER(IF(FIND(Pay_Item_Search_Text,B613)=1,1, "FALSE")),MAX(G$4:$G612)+1,IF(ISNUMBER(Pay_Item_Search_Text),0,IF(ISNUMBER(SEARCH(Pay_Item_Search_Text,H613)),MAX(G$4:$G612)+1,0))),IF(ISNUMBER(Pay_Item_Search_Text),0,IF(ISNUMBER(SEARCH(Pay_Item_Search_Text,H613)),MAX(G$4:$G612)+1,0)))</f>
        <v>609</v>
      </c>
      <c r="H613" s="1" t="str">
        <f>IF(Table_PayItems[[#This Row],[Description]]="_","_ Unique Item - "&amp;Table_PayItems[[#This Row],[Item]]&amp;" - $"&amp;Table_PayItems[[#This Row],[Unit]],Table_PayItems[[#This Row],[Description]]&amp;" - $"&amp;Table_PayItems[[#This Row],[Unit]])</f>
        <v>Berberis thunbergii Sparkle, #5 cont. - $Ea</v>
      </c>
      <c r="I613" s="29" t="str">
        <f>IFERROR(VLOOKUP(ROWS($M$5:M613),Table_PayItems[[Search Key]:[Concentrated Name]],2,FALSE),"")</f>
        <v>Berberis thunbergii Sparkle, #5 cont. - $Ea</v>
      </c>
      <c r="J613" s="1"/>
      <c r="K613" s="1"/>
      <c r="L613" s="22">
        <f>IF(ISNUMBER(SEARCH(Pay_Item_Search_Text_2,M613)),MAX($L$4:L612)+1,0)</f>
        <v>0</v>
      </c>
      <c r="M613" s="1" t="str">
        <f>IFERROR(VLOOKUP(ROWS($M$5:M613),Table_PayItems[[Search Key]:[Concentrated Name]],2,FALSE),"")</f>
        <v>Berberis thunbergii Sparkle, #5 cont. - $Ea</v>
      </c>
      <c r="N613" s="1" t="str">
        <f>IFERROR(VLOOKUP(ROWS($M$5:N613),$L$5:$M$7000,2,FALSE),"")</f>
        <v>Dr Structure, Tap, 60 inch - $Ea</v>
      </c>
      <c r="O613" s="1" t="str">
        <f>IFERROR(VLOOKUP(ROWS($O$5:O613),$K$5:$L$7000,2,FALSE),"")</f>
        <v/>
      </c>
    </row>
    <row r="614" spans="2:15" ht="15" customHeight="1" x14ac:dyDescent="0.25">
      <c r="B614" s="178" t="s">
        <v>12276</v>
      </c>
      <c r="C614" s="178" t="s">
        <v>88</v>
      </c>
      <c r="D614" s="178" t="s">
        <v>4002</v>
      </c>
      <c r="E614" s="178" t="s">
        <v>6993</v>
      </c>
      <c r="F614" s="178" t="s">
        <v>17</v>
      </c>
      <c r="G614" s="1">
        <f>IF(ISNUMBER(Pay_Item_Search_Text),IF(ISNUMBER(IF(FIND(Pay_Item_Search_Text,B614)=1,1, "FALSE")),MAX(G$4:$G613)+1,IF(ISNUMBER(Pay_Item_Search_Text),0,IF(ISNUMBER(SEARCH(Pay_Item_Search_Text,H614)),MAX(G$4:$G613)+1,0))),IF(ISNUMBER(Pay_Item_Search_Text),0,IF(ISNUMBER(SEARCH(Pay_Item_Search_Text,H614)),MAX(G$4:$G613)+1,0)))</f>
        <v>610</v>
      </c>
      <c r="H614" s="1" t="str">
        <f>IF(Table_PayItems[[#This Row],[Description]]="_","_ Unique Item - "&amp;Table_PayItems[[#This Row],[Item]]&amp;" - $"&amp;Table_PayItems[[#This Row],[Unit]],Table_PayItems[[#This Row],[Description]]&amp;" - $"&amp;Table_PayItems[[#This Row],[Unit]])</f>
        <v>Betula alleghenensis, bareroot, 18-24 inch - $Ea</v>
      </c>
      <c r="I614" s="29" t="str">
        <f>IFERROR(VLOOKUP(ROWS($M$5:M614),Table_PayItems[[Search Key]:[Concentrated Name]],2,FALSE),"")</f>
        <v>Betula alleghenensis, bareroot, 18-24 inch - $Ea</v>
      </c>
      <c r="J614" s="1"/>
      <c r="K614" s="1"/>
      <c r="L614" s="22">
        <f>IF(ISNUMBER(SEARCH(Pay_Item_Search_Text_2,M614)),MAX($L$4:L613)+1,0)</f>
        <v>0</v>
      </c>
      <c r="M614" s="1" t="str">
        <f>IFERROR(VLOOKUP(ROWS($M$5:M614),Table_PayItems[[Search Key]:[Concentrated Name]],2,FALSE),"")</f>
        <v>Betula alleghenensis, bareroot, 18-24 inch - $Ea</v>
      </c>
      <c r="N614" s="1" t="str">
        <f>IFERROR(VLOOKUP(ROWS($M$5:N614),$L$5:$M$7000,2,FALSE),"")</f>
        <v>Drilled Shaft, 30 inch - $Ft</v>
      </c>
      <c r="O614" s="1" t="str">
        <f>IFERROR(VLOOKUP(ROWS($O$5:O614),$K$5:$L$7000,2,FALSE),"")</f>
        <v/>
      </c>
    </row>
    <row r="615" spans="2:15" ht="15" customHeight="1" x14ac:dyDescent="0.25">
      <c r="B615" s="178" t="s">
        <v>12277</v>
      </c>
      <c r="C615" s="178" t="s">
        <v>88</v>
      </c>
      <c r="D615" s="178" t="s">
        <v>4003</v>
      </c>
      <c r="E615" s="178" t="s">
        <v>6993</v>
      </c>
      <c r="F615" s="178" t="s">
        <v>17</v>
      </c>
      <c r="G615" s="1">
        <f>IF(ISNUMBER(Pay_Item_Search_Text),IF(ISNUMBER(IF(FIND(Pay_Item_Search_Text,B615)=1,1, "FALSE")),MAX(G$4:$G614)+1,IF(ISNUMBER(Pay_Item_Search_Text),0,IF(ISNUMBER(SEARCH(Pay_Item_Search_Text,H615)),MAX(G$4:$G614)+1,0))),IF(ISNUMBER(Pay_Item_Search_Text),0,IF(ISNUMBER(SEARCH(Pay_Item_Search_Text,H615)),MAX(G$4:$G614)+1,0)))</f>
        <v>611</v>
      </c>
      <c r="H615" s="1" t="str">
        <f>IF(Table_PayItems[[#This Row],[Description]]="_","_ Unique Item - "&amp;Table_PayItems[[#This Row],[Item]]&amp;" - $"&amp;Table_PayItems[[#This Row],[Unit]],Table_PayItems[[#This Row],[Description]]&amp;" - $"&amp;Table_PayItems[[#This Row],[Unit]])</f>
        <v>Betula alleghenensis, bareroot, 24-36 inch - $Ea</v>
      </c>
      <c r="I615" s="29" t="str">
        <f>IFERROR(VLOOKUP(ROWS($M$5:M615),Table_PayItems[[Search Key]:[Concentrated Name]],2,FALSE),"")</f>
        <v>Betula alleghenensis, bareroot, 24-36 inch - $Ea</v>
      </c>
      <c r="J615" s="1"/>
      <c r="K615" s="1"/>
      <c r="L615" s="22">
        <f>IF(ISNUMBER(SEARCH(Pay_Item_Search_Text_2,M615)),MAX($L$4:L614)+1,0)</f>
        <v>0</v>
      </c>
      <c r="M615" s="1" t="str">
        <f>IFERROR(VLOOKUP(ROWS($M$5:M615),Table_PayItems[[Search Key]:[Concentrated Name]],2,FALSE),"")</f>
        <v>Betula alleghenensis, bareroot, 24-36 inch - $Ea</v>
      </c>
      <c r="N615" s="1" t="str">
        <f>IFERROR(VLOOKUP(ROWS($M$5:N615),$L$5:$M$7000,2,FALSE),"")</f>
        <v>Drilled Shaft, 60 inch - $Ft</v>
      </c>
      <c r="O615" s="1" t="str">
        <f>IFERROR(VLOOKUP(ROWS($O$5:O615),$K$5:$L$7000,2,FALSE),"")</f>
        <v/>
      </c>
    </row>
    <row r="616" spans="2:15" ht="15" customHeight="1" x14ac:dyDescent="0.25">
      <c r="B616" s="178" t="s">
        <v>12278</v>
      </c>
      <c r="C616" s="178" t="s">
        <v>88</v>
      </c>
      <c r="D616" s="178" t="s">
        <v>7108</v>
      </c>
      <c r="E616" s="178" t="s">
        <v>6993</v>
      </c>
      <c r="F616" s="178" t="s">
        <v>17</v>
      </c>
      <c r="G616" s="1">
        <f>IF(ISNUMBER(Pay_Item_Search_Text),IF(ISNUMBER(IF(FIND(Pay_Item_Search_Text,B616)=1,1, "FALSE")),MAX(G$4:$G615)+1,IF(ISNUMBER(Pay_Item_Search_Text),0,IF(ISNUMBER(SEARCH(Pay_Item_Search_Text,H616)),MAX(G$4:$G615)+1,0))),IF(ISNUMBER(Pay_Item_Search_Text),0,IF(ISNUMBER(SEARCH(Pay_Item_Search_Text,H616)),MAX(G$4:$G615)+1,0)))</f>
        <v>612</v>
      </c>
      <c r="H616" s="1" t="str">
        <f>IF(Table_PayItems[[#This Row],[Description]]="_","_ Unique Item - "&amp;Table_PayItems[[#This Row],[Item]]&amp;" - $"&amp;Table_PayItems[[#This Row],[Unit]],Table_PayItems[[#This Row],[Description]]&amp;" - $"&amp;Table_PayItems[[#This Row],[Unit]])</f>
        <v>Betula nigra Heritage, clump form, 6 foot - $Ea</v>
      </c>
      <c r="I616" s="29" t="str">
        <f>IFERROR(VLOOKUP(ROWS($M$5:M616),Table_PayItems[[Search Key]:[Concentrated Name]],2,FALSE),"")</f>
        <v>Betula nigra Heritage, clump form, 6 foot - $Ea</v>
      </c>
      <c r="J616" s="1"/>
      <c r="K616" s="1"/>
      <c r="L616" s="22">
        <f>IF(ISNUMBER(SEARCH(Pay_Item_Search_Text_2,M616)),MAX($L$4:L615)+1,0)</f>
        <v>0</v>
      </c>
      <c r="M616" s="1" t="str">
        <f>IFERROR(VLOOKUP(ROWS($M$5:M616),Table_PayItems[[Search Key]:[Concentrated Name]],2,FALSE),"")</f>
        <v>Betula nigra Heritage, clump form, 6 foot - $Ea</v>
      </c>
      <c r="N616" s="1" t="str">
        <f>IFERROR(VLOOKUP(ROWS($M$5:N616),$L$5:$M$7000,2,FALSE),"")</f>
        <v>Fdn, Cantilever Sign Structure Type E, 60 inch Dia, Cased - $Ft</v>
      </c>
      <c r="O616" s="1" t="str">
        <f>IFERROR(VLOOKUP(ROWS($O$5:O616),$K$5:$L$7000,2,FALSE),"")</f>
        <v/>
      </c>
    </row>
    <row r="617" spans="2:15" ht="15" customHeight="1" x14ac:dyDescent="0.25">
      <c r="B617" s="178" t="s">
        <v>12279</v>
      </c>
      <c r="C617" s="178" t="s">
        <v>88</v>
      </c>
      <c r="D617" s="178" t="s">
        <v>7109</v>
      </c>
      <c r="E617" s="178" t="s">
        <v>6993</v>
      </c>
      <c r="F617" s="178" t="s">
        <v>17</v>
      </c>
      <c r="G617" s="1">
        <f>IF(ISNUMBER(Pay_Item_Search_Text),IF(ISNUMBER(IF(FIND(Pay_Item_Search_Text,B617)=1,1, "FALSE")),MAX(G$4:$G616)+1,IF(ISNUMBER(Pay_Item_Search_Text),0,IF(ISNUMBER(SEARCH(Pay_Item_Search_Text,H617)),MAX(G$4:$G616)+1,0))),IF(ISNUMBER(Pay_Item_Search_Text),0,IF(ISNUMBER(SEARCH(Pay_Item_Search_Text,H617)),MAX(G$4:$G616)+1,0)))</f>
        <v>613</v>
      </c>
      <c r="H617" s="1" t="str">
        <f>IF(Table_PayItems[[#This Row],[Description]]="_","_ Unique Item - "&amp;Table_PayItems[[#This Row],[Item]]&amp;" - $"&amp;Table_PayItems[[#This Row],[Unit]],Table_PayItems[[#This Row],[Description]]&amp;" - $"&amp;Table_PayItems[[#This Row],[Unit]])</f>
        <v>Betula nigra Heritage, clump form, 7 foot - $Ea</v>
      </c>
      <c r="I617" s="29" t="str">
        <f>IFERROR(VLOOKUP(ROWS($M$5:M617),Table_PayItems[[Search Key]:[Concentrated Name]],2,FALSE),"")</f>
        <v>Betula nigra Heritage, clump form, 7 foot - $Ea</v>
      </c>
      <c r="J617" s="1"/>
      <c r="K617" s="1"/>
      <c r="L617" s="22">
        <f>IF(ISNUMBER(SEARCH(Pay_Item_Search_Text_2,M617)),MAX($L$4:L616)+1,0)</f>
        <v>0</v>
      </c>
      <c r="M617" s="1" t="str">
        <f>IFERROR(VLOOKUP(ROWS($M$5:M617),Table_PayItems[[Search Key]:[Concentrated Name]],2,FALSE),"")</f>
        <v>Betula nigra Heritage, clump form, 7 foot - $Ea</v>
      </c>
      <c r="N617" s="1" t="str">
        <f>IFERROR(VLOOKUP(ROWS($M$5:N617),$L$5:$M$7000,2,FALSE),"")</f>
        <v>Fdn, Cantilever Sign Structure Type J, 60 inch Dia, Cased - $Ft</v>
      </c>
      <c r="O617" s="1" t="str">
        <f>IFERROR(VLOOKUP(ROWS($O$5:O617),$K$5:$L$7000,2,FALSE),"")</f>
        <v/>
      </c>
    </row>
    <row r="618" spans="2:15" ht="15" customHeight="1" x14ac:dyDescent="0.25">
      <c r="B618" s="178" t="s">
        <v>12280</v>
      </c>
      <c r="C618" s="178" t="s">
        <v>88</v>
      </c>
      <c r="D618" s="178" t="s">
        <v>7110</v>
      </c>
      <c r="E618" s="178" t="s">
        <v>6993</v>
      </c>
      <c r="F618" s="178" t="s">
        <v>17</v>
      </c>
      <c r="G618" s="1">
        <f>IF(ISNUMBER(Pay_Item_Search_Text),IF(ISNUMBER(IF(FIND(Pay_Item_Search_Text,B618)=1,1, "FALSE")),MAX(G$4:$G617)+1,IF(ISNUMBER(Pay_Item_Search_Text),0,IF(ISNUMBER(SEARCH(Pay_Item_Search_Text,H618)),MAX(G$4:$G617)+1,0))),IF(ISNUMBER(Pay_Item_Search_Text),0,IF(ISNUMBER(SEARCH(Pay_Item_Search_Text,H618)),MAX(G$4:$G617)+1,0)))</f>
        <v>614</v>
      </c>
      <c r="H618" s="1" t="str">
        <f>IF(Table_PayItems[[#This Row],[Description]]="_","_ Unique Item - "&amp;Table_PayItems[[#This Row],[Item]]&amp;" - $"&amp;Table_PayItems[[#This Row],[Unit]],Table_PayItems[[#This Row],[Description]]&amp;" - $"&amp;Table_PayItems[[#This Row],[Unit]])</f>
        <v>Betula nigra Heritage, clump form, 8 foot - $Ea</v>
      </c>
      <c r="I618" s="29" t="str">
        <f>IFERROR(VLOOKUP(ROWS($M$5:M618),Table_PayItems[[Search Key]:[Concentrated Name]],2,FALSE),"")</f>
        <v>Betula nigra Heritage, clump form, 8 foot - $Ea</v>
      </c>
      <c r="J618" s="1"/>
      <c r="K618" s="1"/>
      <c r="L618" s="22">
        <f>IF(ISNUMBER(SEARCH(Pay_Item_Search_Text_2,M618)),MAX($L$4:L617)+1,0)</f>
        <v>0</v>
      </c>
      <c r="M618" s="1" t="str">
        <f>IFERROR(VLOOKUP(ROWS($M$5:M618),Table_PayItems[[Search Key]:[Concentrated Name]],2,FALSE),"")</f>
        <v>Betula nigra Heritage, clump form, 8 foot - $Ea</v>
      </c>
      <c r="N618" s="1" t="str">
        <f>IFERROR(VLOOKUP(ROWS($M$5:N618),$L$5:$M$7000,2,FALSE),"")</f>
        <v>Fdn, Cantilvr Sign Structure Type E, 60 inch Dia, Uncased - $Ft</v>
      </c>
      <c r="O618" s="1" t="str">
        <f>IFERROR(VLOOKUP(ROWS($O$5:O618),$K$5:$L$7000,2,FALSE),"")</f>
        <v/>
      </c>
    </row>
    <row r="619" spans="2:15" ht="15" customHeight="1" x14ac:dyDescent="0.25">
      <c r="B619" s="178" t="s">
        <v>12281</v>
      </c>
      <c r="C619" s="178" t="s">
        <v>88</v>
      </c>
      <c r="D619" s="178" t="s">
        <v>7111</v>
      </c>
      <c r="E619" s="178" t="s">
        <v>6993</v>
      </c>
      <c r="F619" s="178" t="s">
        <v>17</v>
      </c>
      <c r="G619" s="1">
        <f>IF(ISNUMBER(Pay_Item_Search_Text),IF(ISNUMBER(IF(FIND(Pay_Item_Search_Text,B619)=1,1, "FALSE")),MAX(G$4:$G618)+1,IF(ISNUMBER(Pay_Item_Search_Text),0,IF(ISNUMBER(SEARCH(Pay_Item_Search_Text,H619)),MAX(G$4:$G618)+1,0))),IF(ISNUMBER(Pay_Item_Search_Text),0,IF(ISNUMBER(SEARCH(Pay_Item_Search_Text,H619)),MAX(G$4:$G618)+1,0)))</f>
        <v>615</v>
      </c>
      <c r="H619" s="1" t="str">
        <f>IF(Table_PayItems[[#This Row],[Description]]="_","_ Unique Item - "&amp;Table_PayItems[[#This Row],[Item]]&amp;" - $"&amp;Table_PayItems[[#This Row],[Unit]],Table_PayItems[[#This Row],[Description]]&amp;" - $"&amp;Table_PayItems[[#This Row],[Unit]])</f>
        <v>Betula nigra Heritage, tree form, 1 3/4 inch - $Ea</v>
      </c>
      <c r="I619" s="29" t="str">
        <f>IFERROR(VLOOKUP(ROWS($M$5:M619),Table_PayItems[[Search Key]:[Concentrated Name]],2,FALSE),"")</f>
        <v>Betula nigra Heritage, tree form, 1 3/4 inch - $Ea</v>
      </c>
      <c r="J619" s="1"/>
      <c r="K619" s="1"/>
      <c r="L619" s="22">
        <f>IF(ISNUMBER(SEARCH(Pay_Item_Search_Text_2,M619)),MAX($L$4:L618)+1,0)</f>
        <v>0</v>
      </c>
      <c r="M619" s="1" t="str">
        <f>IFERROR(VLOOKUP(ROWS($M$5:M619),Table_PayItems[[Search Key]:[Concentrated Name]],2,FALSE),"")</f>
        <v>Betula nigra Heritage, tree form, 1 3/4 inch - $Ea</v>
      </c>
      <c r="N619" s="1" t="str">
        <f>IFERROR(VLOOKUP(ROWS($M$5:N619),$L$5:$M$7000,2,FALSE),"")</f>
        <v>Fdn, Cantilvr Sign Structure Type J, 60 inch Dia, Uncased - $Ft</v>
      </c>
      <c r="O619" s="1" t="str">
        <f>IFERROR(VLOOKUP(ROWS($O$5:O619),$K$5:$L$7000,2,FALSE),"")</f>
        <v/>
      </c>
    </row>
    <row r="620" spans="2:15" ht="15" customHeight="1" x14ac:dyDescent="0.25">
      <c r="B620" s="178" t="s">
        <v>12282</v>
      </c>
      <c r="C620" s="178" t="s">
        <v>88</v>
      </c>
      <c r="D620" s="178" t="s">
        <v>7112</v>
      </c>
      <c r="E620" s="178" t="s">
        <v>6993</v>
      </c>
      <c r="F620" s="178" t="s">
        <v>17</v>
      </c>
      <c r="G620" s="1">
        <f>IF(ISNUMBER(Pay_Item_Search_Text),IF(ISNUMBER(IF(FIND(Pay_Item_Search_Text,B620)=1,1, "FALSE")),MAX(G$4:$G619)+1,IF(ISNUMBER(Pay_Item_Search_Text),0,IF(ISNUMBER(SEARCH(Pay_Item_Search_Text,H620)),MAX(G$4:$G619)+1,0))),IF(ISNUMBER(Pay_Item_Search_Text),0,IF(ISNUMBER(SEARCH(Pay_Item_Search_Text,H620)),MAX(G$4:$G619)+1,0)))</f>
        <v>616</v>
      </c>
      <c r="H620" s="1" t="str">
        <f>IF(Table_PayItems[[#This Row],[Description]]="_","_ Unique Item - "&amp;Table_PayItems[[#This Row],[Item]]&amp;" - $"&amp;Table_PayItems[[#This Row],[Unit]],Table_PayItems[[#This Row],[Description]]&amp;" - $"&amp;Table_PayItems[[#This Row],[Unit]])</f>
        <v>Betula nigra Heritage, tree form, 2 inch - $Ea</v>
      </c>
      <c r="I620" s="29" t="str">
        <f>IFERROR(VLOOKUP(ROWS($M$5:M620),Table_PayItems[[Search Key]:[Concentrated Name]],2,FALSE),"")</f>
        <v>Betula nigra Heritage, tree form, 2 inch - $Ea</v>
      </c>
      <c r="J620" s="1"/>
      <c r="K620" s="1"/>
      <c r="L620" s="22">
        <f>IF(ISNUMBER(SEARCH(Pay_Item_Search_Text_2,M620)),MAX($L$4:L619)+1,0)</f>
        <v>0</v>
      </c>
      <c r="M620" s="1" t="str">
        <f>IFERROR(VLOOKUP(ROWS($M$5:M620),Table_PayItems[[Search Key]:[Concentrated Name]],2,FALSE),"")</f>
        <v>Betula nigra Heritage, tree form, 2 inch - $Ea</v>
      </c>
      <c r="N620" s="1" t="str">
        <f>IFERROR(VLOOKUP(ROWS($M$5:N620),$L$5:$M$7000,2,FALSE),"")</f>
        <v>Fdn, Truss Sign Structure Type E, 60 inch Dia, Cased - $Ft</v>
      </c>
      <c r="O620" s="1" t="str">
        <f>IFERROR(VLOOKUP(ROWS($O$5:O620),$K$5:$L$7000,2,FALSE),"")</f>
        <v/>
      </c>
    </row>
    <row r="621" spans="2:15" ht="15" customHeight="1" x14ac:dyDescent="0.25">
      <c r="B621" s="178" t="s">
        <v>12283</v>
      </c>
      <c r="C621" s="178" t="s">
        <v>88</v>
      </c>
      <c r="D621" s="178" t="s">
        <v>4004</v>
      </c>
      <c r="E621" s="178" t="s">
        <v>6993</v>
      </c>
      <c r="F621" s="178" t="s">
        <v>17</v>
      </c>
      <c r="G621" s="1">
        <f>IF(ISNUMBER(Pay_Item_Search_Text),IF(ISNUMBER(IF(FIND(Pay_Item_Search_Text,B621)=1,1, "FALSE")),MAX(G$4:$G620)+1,IF(ISNUMBER(Pay_Item_Search_Text),0,IF(ISNUMBER(SEARCH(Pay_Item_Search_Text,H621)),MAX(G$4:$G620)+1,0))),IF(ISNUMBER(Pay_Item_Search_Text),0,IF(ISNUMBER(SEARCH(Pay_Item_Search_Text,H621)),MAX(G$4:$G620)+1,0)))</f>
        <v>617</v>
      </c>
      <c r="H621" s="1" t="str">
        <f>IF(Table_PayItems[[#This Row],[Description]]="_","_ Unique Item - "&amp;Table_PayItems[[#This Row],[Item]]&amp;" - $"&amp;Table_PayItems[[#This Row],[Unit]],Table_PayItems[[#This Row],[Description]]&amp;" - $"&amp;Table_PayItems[[#This Row],[Unit]])</f>
        <v>Betula nigra, 1 1/2 inch clump, 3 stem - $Ea</v>
      </c>
      <c r="I621" s="29" t="str">
        <f>IFERROR(VLOOKUP(ROWS($M$5:M621),Table_PayItems[[Search Key]:[Concentrated Name]],2,FALSE),"")</f>
        <v>Betula nigra, 1 1/2 inch clump, 3 stem - $Ea</v>
      </c>
      <c r="J621" s="1"/>
      <c r="K621" s="1"/>
      <c r="L621" s="22">
        <f>IF(ISNUMBER(SEARCH(Pay_Item_Search_Text_2,M621)),MAX($L$4:L620)+1,0)</f>
        <v>0</v>
      </c>
      <c r="M621" s="1" t="str">
        <f>IFERROR(VLOOKUP(ROWS($M$5:M621),Table_PayItems[[Search Key]:[Concentrated Name]],2,FALSE),"")</f>
        <v>Betula nigra, 1 1/2 inch clump, 3 stem - $Ea</v>
      </c>
      <c r="N621" s="1" t="str">
        <f>IFERROR(VLOOKUP(ROWS($M$5:N621),$L$5:$M$7000,2,FALSE),"")</f>
        <v>Fdn, Truss Sign Structure Type E, 60 inch Dia, Uncased - $Ft</v>
      </c>
      <c r="O621" s="1" t="str">
        <f>IFERROR(VLOOKUP(ROWS($O$5:O621),$K$5:$L$7000,2,FALSE),"")</f>
        <v/>
      </c>
    </row>
    <row r="622" spans="2:15" ht="15" customHeight="1" x14ac:dyDescent="0.25">
      <c r="B622" s="178" t="s">
        <v>12284</v>
      </c>
      <c r="C622" s="178" t="s">
        <v>88</v>
      </c>
      <c r="D622" s="178" t="s">
        <v>4005</v>
      </c>
      <c r="E622" s="178" t="s">
        <v>6993</v>
      </c>
      <c r="F622" s="178" t="s">
        <v>17</v>
      </c>
      <c r="G622" s="1">
        <f>IF(ISNUMBER(Pay_Item_Search_Text),IF(ISNUMBER(IF(FIND(Pay_Item_Search_Text,B622)=1,1, "FALSE")),MAX(G$4:$G621)+1,IF(ISNUMBER(Pay_Item_Search_Text),0,IF(ISNUMBER(SEARCH(Pay_Item_Search_Text,H622)),MAX(G$4:$G621)+1,0))),IF(ISNUMBER(Pay_Item_Search_Text),0,IF(ISNUMBER(SEARCH(Pay_Item_Search_Text,H622)),MAX(G$4:$G621)+1,0)))</f>
        <v>618</v>
      </c>
      <c r="H622" s="1" t="str">
        <f>IF(Table_PayItems[[#This Row],[Description]]="_","_ Unique Item - "&amp;Table_PayItems[[#This Row],[Item]]&amp;" - $"&amp;Table_PayItems[[#This Row],[Unit]],Table_PayItems[[#This Row],[Description]]&amp;" - $"&amp;Table_PayItems[[#This Row],[Unit]])</f>
        <v>Betula nigra, 2 inch clump, 3 stem - $Ea</v>
      </c>
      <c r="I622" s="29" t="str">
        <f>IFERROR(VLOOKUP(ROWS($M$5:M622),Table_PayItems[[Search Key]:[Concentrated Name]],2,FALSE),"")</f>
        <v>Betula nigra, 2 inch clump, 3 stem - $Ea</v>
      </c>
      <c r="J622" s="1"/>
      <c r="K622" s="1"/>
      <c r="L622" s="22">
        <f>IF(ISNUMBER(SEARCH(Pay_Item_Search_Text_2,M622)),MAX($L$4:L621)+1,0)</f>
        <v>0</v>
      </c>
      <c r="M622" s="1" t="str">
        <f>IFERROR(VLOOKUP(ROWS($M$5:M622),Table_PayItems[[Search Key]:[Concentrated Name]],2,FALSE),"")</f>
        <v>Betula nigra, 2 inch clump, 3 stem - $Ea</v>
      </c>
      <c r="N622" s="1" t="str">
        <f>IFERROR(VLOOKUP(ROWS($M$5:N622),$L$5:$M$7000,2,FALSE),"")</f>
        <v>Fence Gate, 12 foot, for 108 inch Chain Link Fence - $Ea</v>
      </c>
      <c r="O622" s="1" t="str">
        <f>IFERROR(VLOOKUP(ROWS($O$5:O622),$K$5:$L$7000,2,FALSE),"")</f>
        <v/>
      </c>
    </row>
    <row r="623" spans="2:15" ht="15" customHeight="1" x14ac:dyDescent="0.25">
      <c r="B623" s="178" t="s">
        <v>12285</v>
      </c>
      <c r="C623" s="178" t="s">
        <v>88</v>
      </c>
      <c r="D623" s="178" t="s">
        <v>4006</v>
      </c>
      <c r="E623" s="178" t="s">
        <v>6993</v>
      </c>
      <c r="F623" s="178" t="s">
        <v>17</v>
      </c>
      <c r="G623" s="1">
        <f>IF(ISNUMBER(Pay_Item_Search_Text),IF(ISNUMBER(IF(FIND(Pay_Item_Search_Text,B623)=1,1, "FALSE")),MAX(G$4:$G622)+1,IF(ISNUMBER(Pay_Item_Search_Text),0,IF(ISNUMBER(SEARCH(Pay_Item_Search_Text,H623)),MAX(G$4:$G622)+1,0))),IF(ISNUMBER(Pay_Item_Search_Text),0,IF(ISNUMBER(SEARCH(Pay_Item_Search_Text,H623)),MAX(G$4:$G622)+1,0)))</f>
        <v>619</v>
      </c>
      <c r="H623" s="1" t="str">
        <f>IF(Table_PayItems[[#This Row],[Description]]="_","_ Unique Item - "&amp;Table_PayItems[[#This Row],[Item]]&amp;" - $"&amp;Table_PayItems[[#This Row],[Unit]],Table_PayItems[[#This Row],[Description]]&amp;" - $"&amp;Table_PayItems[[#This Row],[Unit]])</f>
        <v>Betula nigra, tree form, 1 3/4 inch - $Ea</v>
      </c>
      <c r="I623" s="29" t="str">
        <f>IFERROR(VLOOKUP(ROWS($M$5:M623),Table_PayItems[[Search Key]:[Concentrated Name]],2,FALSE),"")</f>
        <v>Betula nigra, tree form, 1 3/4 inch - $Ea</v>
      </c>
      <c r="J623" s="1"/>
      <c r="K623" s="1"/>
      <c r="L623" s="22">
        <f>IF(ISNUMBER(SEARCH(Pay_Item_Search_Text_2,M623)),MAX($L$4:L622)+1,0)</f>
        <v>0</v>
      </c>
      <c r="M623" s="1" t="str">
        <f>IFERROR(VLOOKUP(ROWS($M$5:M623),Table_PayItems[[Search Key]:[Concentrated Name]],2,FALSE),"")</f>
        <v>Betula nigra, tree form, 1 3/4 inch - $Ea</v>
      </c>
      <c r="N623" s="1" t="str">
        <f>IFERROR(VLOOKUP(ROWS($M$5:N623),$L$5:$M$7000,2,FALSE),"")</f>
        <v>Fence Gate, 12 foot, for 120 inch Chain Link Fence - $Ea</v>
      </c>
      <c r="O623" s="1" t="str">
        <f>IFERROR(VLOOKUP(ROWS($O$5:O623),$K$5:$L$7000,2,FALSE),"")</f>
        <v/>
      </c>
    </row>
    <row r="624" spans="2:15" ht="15" customHeight="1" x14ac:dyDescent="0.25">
      <c r="B624" s="178" t="s">
        <v>12286</v>
      </c>
      <c r="C624" s="178" t="s">
        <v>88</v>
      </c>
      <c r="D624" s="178" t="s">
        <v>4007</v>
      </c>
      <c r="E624" s="178" t="s">
        <v>6993</v>
      </c>
      <c r="F624" s="178" t="s">
        <v>17</v>
      </c>
      <c r="G624" s="1">
        <f>IF(ISNUMBER(Pay_Item_Search_Text),IF(ISNUMBER(IF(FIND(Pay_Item_Search_Text,B624)=1,1, "FALSE")),MAX(G$4:$G623)+1,IF(ISNUMBER(Pay_Item_Search_Text),0,IF(ISNUMBER(SEARCH(Pay_Item_Search_Text,H624)),MAX(G$4:$G623)+1,0))),IF(ISNUMBER(Pay_Item_Search_Text),0,IF(ISNUMBER(SEARCH(Pay_Item_Search_Text,H624)),MAX(G$4:$G623)+1,0)))</f>
        <v>620</v>
      </c>
      <c r="H624" s="1" t="str">
        <f>IF(Table_PayItems[[#This Row],[Description]]="_","_ Unique Item - "&amp;Table_PayItems[[#This Row],[Item]]&amp;" - $"&amp;Table_PayItems[[#This Row],[Unit]],Table_PayItems[[#This Row],[Description]]&amp;" - $"&amp;Table_PayItems[[#This Row],[Unit]])</f>
        <v>Betula nigra, tree form, 2 inch - $Ea</v>
      </c>
      <c r="I624" s="29" t="str">
        <f>IFERROR(VLOOKUP(ROWS($M$5:M624),Table_PayItems[[Search Key]:[Concentrated Name]],2,FALSE),"")</f>
        <v>Betula nigra, tree form, 2 inch - $Ea</v>
      </c>
      <c r="J624" s="1"/>
      <c r="K624" s="1"/>
      <c r="L624" s="22">
        <f>IF(ISNUMBER(SEARCH(Pay_Item_Search_Text_2,M624)),MAX($L$4:L623)+1,0)</f>
        <v>0</v>
      </c>
      <c r="M624" s="1" t="str">
        <f>IFERROR(VLOOKUP(ROWS($M$5:M624),Table_PayItems[[Search Key]:[Concentrated Name]],2,FALSE),"")</f>
        <v>Betula nigra, tree form, 2 inch - $Ea</v>
      </c>
      <c r="N624" s="1" t="str">
        <f>IFERROR(VLOOKUP(ROWS($M$5:N624),$L$5:$M$7000,2,FALSE),"")</f>
        <v>Fence Gate, 12 foot, for 60 inch Chain Link Fence - $Ea</v>
      </c>
      <c r="O624" s="1" t="str">
        <f>IFERROR(VLOOKUP(ROWS($O$5:O624),$K$5:$L$7000,2,FALSE),"")</f>
        <v/>
      </c>
    </row>
    <row r="625" spans="2:15" ht="15" customHeight="1" x14ac:dyDescent="0.25">
      <c r="B625" s="178" t="s">
        <v>10987</v>
      </c>
      <c r="C625" s="178" t="s">
        <v>88</v>
      </c>
      <c r="D625" s="178" t="s">
        <v>2969</v>
      </c>
      <c r="E625" s="178" t="s">
        <v>17</v>
      </c>
      <c r="F625" s="178" t="s">
        <v>17</v>
      </c>
      <c r="G625" s="1">
        <f>IF(ISNUMBER(Pay_Item_Search_Text),IF(ISNUMBER(IF(FIND(Pay_Item_Search_Text,B625)=1,1, "FALSE")),MAX(G$4:$G624)+1,IF(ISNUMBER(Pay_Item_Search_Text),0,IF(ISNUMBER(SEARCH(Pay_Item_Search_Text,H625)),MAX(G$4:$G624)+1,0))),IF(ISNUMBER(Pay_Item_Search_Text),0,IF(ISNUMBER(SEARCH(Pay_Item_Search_Text,H625)),MAX(G$4:$G624)+1,0)))</f>
        <v>621</v>
      </c>
      <c r="H625" s="1" t="str">
        <f>IF(Table_PayItems[[#This Row],[Description]]="_","_ Unique Item - "&amp;Table_PayItems[[#This Row],[Item]]&amp;" - $"&amp;Table_PayItems[[#This Row],[Unit]],Table_PayItems[[#This Row],[Description]]&amp;" - $"&amp;Table_PayItems[[#This Row],[Unit]])</f>
        <v>Bolt, Adhesive Anchored, 1 inch - $Ea</v>
      </c>
      <c r="I625" s="29" t="str">
        <f>IFERROR(VLOOKUP(ROWS($M$5:M625),Table_PayItems[[Search Key]:[Concentrated Name]],2,FALSE),"")</f>
        <v>Bolt, Adhesive Anchored, 1 inch - $Ea</v>
      </c>
      <c r="J625" s="1"/>
      <c r="K625" s="1"/>
      <c r="L625" s="22">
        <f>IF(ISNUMBER(SEARCH(Pay_Item_Search_Text_2,M625)),MAX($L$4:L624)+1,0)</f>
        <v>0</v>
      </c>
      <c r="M625" s="1" t="str">
        <f>IFERROR(VLOOKUP(ROWS($M$5:M625),Table_PayItems[[Search Key]:[Concentrated Name]],2,FALSE),"")</f>
        <v>Bolt, Adhesive Anchored, 1 inch - $Ea</v>
      </c>
      <c r="N625" s="1" t="str">
        <f>IFERROR(VLOOKUP(ROWS($M$5:N625),$L$5:$M$7000,2,FALSE),"")</f>
        <v>Fence Gate, 16 foot, for 108 inch Chain Link Fence - $Ea</v>
      </c>
      <c r="O625" s="1" t="str">
        <f>IFERROR(VLOOKUP(ROWS($O$5:O625),$K$5:$L$7000,2,FALSE),"")</f>
        <v/>
      </c>
    </row>
    <row r="626" spans="2:15" ht="15" customHeight="1" x14ac:dyDescent="0.25">
      <c r="B626" s="178" t="s">
        <v>10983</v>
      </c>
      <c r="C626" s="178" t="s">
        <v>88</v>
      </c>
      <c r="D626" s="178" t="s">
        <v>2965</v>
      </c>
      <c r="E626" s="178" t="s">
        <v>17</v>
      </c>
      <c r="F626" s="178" t="s">
        <v>17</v>
      </c>
      <c r="G626" s="1">
        <f>IF(ISNUMBER(Pay_Item_Search_Text),IF(ISNUMBER(IF(FIND(Pay_Item_Search_Text,B626)=1,1, "FALSE")),MAX(G$4:$G625)+1,IF(ISNUMBER(Pay_Item_Search_Text),0,IF(ISNUMBER(SEARCH(Pay_Item_Search_Text,H626)),MAX(G$4:$G625)+1,0))),IF(ISNUMBER(Pay_Item_Search_Text),0,IF(ISNUMBER(SEARCH(Pay_Item_Search_Text,H626)),MAX(G$4:$G625)+1,0)))</f>
        <v>622</v>
      </c>
      <c r="H626" s="1" t="str">
        <f>IF(Table_PayItems[[#This Row],[Description]]="_","_ Unique Item - "&amp;Table_PayItems[[#This Row],[Item]]&amp;" - $"&amp;Table_PayItems[[#This Row],[Unit]],Table_PayItems[[#This Row],[Description]]&amp;" - $"&amp;Table_PayItems[[#This Row],[Unit]])</f>
        <v>Bolt, Adhesive Anchored, 1/2 inch - $Ea</v>
      </c>
      <c r="I626" s="29" t="str">
        <f>IFERROR(VLOOKUP(ROWS($M$5:M626),Table_PayItems[[Search Key]:[Concentrated Name]],2,FALSE),"")</f>
        <v>Bolt, Adhesive Anchored, 1/2 inch - $Ea</v>
      </c>
      <c r="J626" s="1"/>
      <c r="K626" s="1"/>
      <c r="L626" s="22">
        <f>IF(ISNUMBER(SEARCH(Pay_Item_Search_Text_2,M626)),MAX($L$4:L625)+1,0)</f>
        <v>0</v>
      </c>
      <c r="M626" s="1" t="str">
        <f>IFERROR(VLOOKUP(ROWS($M$5:M626),Table_PayItems[[Search Key]:[Concentrated Name]],2,FALSE),"")</f>
        <v>Bolt, Adhesive Anchored, 1/2 inch - $Ea</v>
      </c>
      <c r="N626" s="1" t="str">
        <f>IFERROR(VLOOKUP(ROWS($M$5:N626),$L$5:$M$7000,2,FALSE),"")</f>
        <v>Fence Gate, 16 foot, for 120 inch Chain Link Fence - $Ea</v>
      </c>
      <c r="O626" s="1" t="str">
        <f>IFERROR(VLOOKUP(ROWS($O$5:O626),$K$5:$L$7000,2,FALSE),"")</f>
        <v/>
      </c>
    </row>
    <row r="627" spans="2:15" ht="15" customHeight="1" x14ac:dyDescent="0.25">
      <c r="B627" s="178" t="s">
        <v>10985</v>
      </c>
      <c r="C627" s="178" t="s">
        <v>88</v>
      </c>
      <c r="D627" s="178" t="s">
        <v>2967</v>
      </c>
      <c r="E627" s="178" t="s">
        <v>17</v>
      </c>
      <c r="F627" s="178" t="s">
        <v>17</v>
      </c>
      <c r="G627" s="1">
        <f>IF(ISNUMBER(Pay_Item_Search_Text),IF(ISNUMBER(IF(FIND(Pay_Item_Search_Text,B627)=1,1, "FALSE")),MAX(G$4:$G626)+1,IF(ISNUMBER(Pay_Item_Search_Text),0,IF(ISNUMBER(SEARCH(Pay_Item_Search_Text,H627)),MAX(G$4:$G626)+1,0))),IF(ISNUMBER(Pay_Item_Search_Text),0,IF(ISNUMBER(SEARCH(Pay_Item_Search_Text,H627)),MAX(G$4:$G626)+1,0)))</f>
        <v>623</v>
      </c>
      <c r="H627" s="1" t="str">
        <f>IF(Table_PayItems[[#This Row],[Description]]="_","_ Unique Item - "&amp;Table_PayItems[[#This Row],[Item]]&amp;" - $"&amp;Table_PayItems[[#This Row],[Unit]],Table_PayItems[[#This Row],[Description]]&amp;" - $"&amp;Table_PayItems[[#This Row],[Unit]])</f>
        <v>Bolt, Adhesive Anchored, 3/4 inch - $Ea</v>
      </c>
      <c r="I627" s="29" t="str">
        <f>IFERROR(VLOOKUP(ROWS($M$5:M627),Table_PayItems[[Search Key]:[Concentrated Name]],2,FALSE),"")</f>
        <v>Bolt, Adhesive Anchored, 3/4 inch - $Ea</v>
      </c>
      <c r="J627" s="1"/>
      <c r="K627" s="1"/>
      <c r="L627" s="22">
        <f>IF(ISNUMBER(SEARCH(Pay_Item_Search_Text_2,M627)),MAX($L$4:L626)+1,0)</f>
        <v>0</v>
      </c>
      <c r="M627" s="1" t="str">
        <f>IFERROR(VLOOKUP(ROWS($M$5:M627),Table_PayItems[[Search Key]:[Concentrated Name]],2,FALSE),"")</f>
        <v>Bolt, Adhesive Anchored, 3/4 inch - $Ea</v>
      </c>
      <c r="N627" s="1" t="str">
        <f>IFERROR(VLOOKUP(ROWS($M$5:N627),$L$5:$M$7000,2,FALSE),"")</f>
        <v>Fence Gate, 16 foot, for 60 inch Chain Link Fence - $Ea</v>
      </c>
      <c r="O627" s="1" t="str">
        <f>IFERROR(VLOOKUP(ROWS($O$5:O627),$K$5:$L$7000,2,FALSE),"")</f>
        <v/>
      </c>
    </row>
    <row r="628" spans="2:15" ht="15" customHeight="1" x14ac:dyDescent="0.25">
      <c r="B628" s="178" t="s">
        <v>10984</v>
      </c>
      <c r="C628" s="178" t="s">
        <v>88</v>
      </c>
      <c r="D628" s="178" t="s">
        <v>2966</v>
      </c>
      <c r="E628" s="178" t="s">
        <v>17</v>
      </c>
      <c r="F628" s="178" t="s">
        <v>17</v>
      </c>
      <c r="G628" s="1">
        <f>IF(ISNUMBER(Pay_Item_Search_Text),IF(ISNUMBER(IF(FIND(Pay_Item_Search_Text,B628)=1,1, "FALSE")),MAX(G$4:$G627)+1,IF(ISNUMBER(Pay_Item_Search_Text),0,IF(ISNUMBER(SEARCH(Pay_Item_Search_Text,H628)),MAX(G$4:$G627)+1,0))),IF(ISNUMBER(Pay_Item_Search_Text),0,IF(ISNUMBER(SEARCH(Pay_Item_Search_Text,H628)),MAX(G$4:$G627)+1,0)))</f>
        <v>624</v>
      </c>
      <c r="H628" s="1" t="str">
        <f>IF(Table_PayItems[[#This Row],[Description]]="_","_ Unique Item - "&amp;Table_PayItems[[#This Row],[Item]]&amp;" - $"&amp;Table_PayItems[[#This Row],[Unit]],Table_PayItems[[#This Row],[Description]]&amp;" - $"&amp;Table_PayItems[[#This Row],[Unit]])</f>
        <v>Bolt, Adhesive Anchored, 5/8 inch - $Ea</v>
      </c>
      <c r="I628" s="29" t="str">
        <f>IFERROR(VLOOKUP(ROWS($M$5:M628),Table_PayItems[[Search Key]:[Concentrated Name]],2,FALSE),"")</f>
        <v>Bolt, Adhesive Anchored, 5/8 inch - $Ea</v>
      </c>
      <c r="J628" s="1"/>
      <c r="K628" s="1"/>
      <c r="L628" s="22">
        <f>IF(ISNUMBER(SEARCH(Pay_Item_Search_Text_2,M628)),MAX($L$4:L627)+1,0)</f>
        <v>0</v>
      </c>
      <c r="M628" s="1" t="str">
        <f>IFERROR(VLOOKUP(ROWS($M$5:M628),Table_PayItems[[Search Key]:[Concentrated Name]],2,FALSE),"")</f>
        <v>Bolt, Adhesive Anchored, 5/8 inch - $Ea</v>
      </c>
      <c r="N628" s="1" t="str">
        <f>IFERROR(VLOOKUP(ROWS($M$5:N628),$L$5:$M$7000,2,FALSE),"")</f>
        <v>Fence Gate, 4 foot, for 108 inch Chain Link Fence - $Ea</v>
      </c>
      <c r="O628" s="1" t="str">
        <f>IFERROR(VLOOKUP(ROWS($O$5:O628),$K$5:$L$7000,2,FALSE),"")</f>
        <v/>
      </c>
    </row>
    <row r="629" spans="2:15" ht="15" customHeight="1" x14ac:dyDescent="0.25">
      <c r="B629" s="178" t="s">
        <v>10986</v>
      </c>
      <c r="C629" s="178" t="s">
        <v>88</v>
      </c>
      <c r="D629" s="178" t="s">
        <v>2968</v>
      </c>
      <c r="E629" s="178" t="s">
        <v>17</v>
      </c>
      <c r="F629" s="178" t="s">
        <v>17</v>
      </c>
      <c r="G629" s="1">
        <f>IF(ISNUMBER(Pay_Item_Search_Text),IF(ISNUMBER(IF(FIND(Pay_Item_Search_Text,B629)=1,1, "FALSE")),MAX(G$4:$G628)+1,IF(ISNUMBER(Pay_Item_Search_Text),0,IF(ISNUMBER(SEARCH(Pay_Item_Search_Text,H629)),MAX(G$4:$G628)+1,0))),IF(ISNUMBER(Pay_Item_Search_Text),0,IF(ISNUMBER(SEARCH(Pay_Item_Search_Text,H629)),MAX(G$4:$G628)+1,0)))</f>
        <v>625</v>
      </c>
      <c r="H629" s="1" t="str">
        <f>IF(Table_PayItems[[#This Row],[Description]]="_","_ Unique Item - "&amp;Table_PayItems[[#This Row],[Item]]&amp;" - $"&amp;Table_PayItems[[#This Row],[Unit]],Table_PayItems[[#This Row],[Description]]&amp;" - $"&amp;Table_PayItems[[#This Row],[Unit]])</f>
        <v>Bolt, Adhesive Anchored, 7/8 inch - $Ea</v>
      </c>
      <c r="I629" s="29" t="str">
        <f>IFERROR(VLOOKUP(ROWS($M$5:M629),Table_PayItems[[Search Key]:[Concentrated Name]],2,FALSE),"")</f>
        <v>Bolt, Adhesive Anchored, 7/8 inch - $Ea</v>
      </c>
      <c r="J629" s="1"/>
      <c r="K629" s="1"/>
      <c r="L629" s="22">
        <f>IF(ISNUMBER(SEARCH(Pay_Item_Search_Text_2,M629)),MAX($L$4:L628)+1,0)</f>
        <v>0</v>
      </c>
      <c r="M629" s="1" t="str">
        <f>IFERROR(VLOOKUP(ROWS($M$5:M629),Table_PayItems[[Search Key]:[Concentrated Name]],2,FALSE),"")</f>
        <v>Bolt, Adhesive Anchored, 7/8 inch - $Ea</v>
      </c>
      <c r="N629" s="1" t="str">
        <f>IFERROR(VLOOKUP(ROWS($M$5:N629),$L$5:$M$7000,2,FALSE),"")</f>
        <v>Fence Gate, 4 foot, for 120 inch Chain Link Fence - $Ea</v>
      </c>
      <c r="O629" s="1" t="str">
        <f>IFERROR(VLOOKUP(ROWS($O$5:O629),$K$5:$L$7000,2,FALSE),"")</f>
        <v/>
      </c>
    </row>
    <row r="630" spans="2:15" ht="15" customHeight="1" x14ac:dyDescent="0.25">
      <c r="B630" s="178" t="s">
        <v>10989</v>
      </c>
      <c r="C630" s="178" t="s">
        <v>88</v>
      </c>
      <c r="D630" s="178" t="s">
        <v>2971</v>
      </c>
      <c r="E630" s="178" t="s">
        <v>17</v>
      </c>
      <c r="F630" s="178" t="s">
        <v>17</v>
      </c>
      <c r="G630" s="1">
        <f>IF(ISNUMBER(Pay_Item_Search_Text),IF(ISNUMBER(IF(FIND(Pay_Item_Search_Text,B630)=1,1, "FALSE")),MAX(G$4:$G629)+1,IF(ISNUMBER(Pay_Item_Search_Text),0,IF(ISNUMBER(SEARCH(Pay_Item_Search_Text,H630)),MAX(G$4:$G629)+1,0))),IF(ISNUMBER(Pay_Item_Search_Text),0,IF(ISNUMBER(SEARCH(Pay_Item_Search_Text,H630)),MAX(G$4:$G629)+1,0)))</f>
        <v>626</v>
      </c>
      <c r="H630" s="1" t="str">
        <f>IF(Table_PayItems[[#This Row],[Description]]="_","_ Unique Item - "&amp;Table_PayItems[[#This Row],[Item]]&amp;" - $"&amp;Table_PayItems[[#This Row],[Unit]],Table_PayItems[[#This Row],[Description]]&amp;" - $"&amp;Table_PayItems[[#This Row],[Unit]])</f>
        <v>Bolt, Mechanical Expansion Anchored, 3/4 inch - $Ea</v>
      </c>
      <c r="I630" s="29" t="str">
        <f>IFERROR(VLOOKUP(ROWS($M$5:M630),Table_PayItems[[Search Key]:[Concentrated Name]],2,FALSE),"")</f>
        <v>Bolt, Mechanical Expansion Anchored, 3/4 inch - $Ea</v>
      </c>
      <c r="J630" s="1"/>
      <c r="K630" s="1"/>
      <c r="L630" s="22">
        <f>IF(ISNUMBER(SEARCH(Pay_Item_Search_Text_2,M630)),MAX($L$4:L629)+1,0)</f>
        <v>0</v>
      </c>
      <c r="M630" s="1" t="str">
        <f>IFERROR(VLOOKUP(ROWS($M$5:M630),Table_PayItems[[Search Key]:[Concentrated Name]],2,FALSE),"")</f>
        <v>Bolt, Mechanical Expansion Anchored, 3/4 inch - $Ea</v>
      </c>
      <c r="N630" s="1" t="str">
        <f>IFERROR(VLOOKUP(ROWS($M$5:N630),$L$5:$M$7000,2,FALSE),"")</f>
        <v>Fence Gate, 4 foot, for 60 inch Chain Link Fence - $Ea</v>
      </c>
      <c r="O630" s="1" t="str">
        <f>IFERROR(VLOOKUP(ROWS($O$5:O630),$K$5:$L$7000,2,FALSE),"")</f>
        <v/>
      </c>
    </row>
    <row r="631" spans="2:15" ht="15" customHeight="1" x14ac:dyDescent="0.25">
      <c r="B631" s="178" t="s">
        <v>10988</v>
      </c>
      <c r="C631" s="178" t="s">
        <v>88</v>
      </c>
      <c r="D631" s="178" t="s">
        <v>2970</v>
      </c>
      <c r="E631" s="178" t="s">
        <v>17</v>
      </c>
      <c r="F631" s="178" t="s">
        <v>17</v>
      </c>
      <c r="G631" s="1">
        <f>IF(ISNUMBER(Pay_Item_Search_Text),IF(ISNUMBER(IF(FIND(Pay_Item_Search_Text,B631)=1,1, "FALSE")),MAX(G$4:$G630)+1,IF(ISNUMBER(Pay_Item_Search_Text),0,IF(ISNUMBER(SEARCH(Pay_Item_Search_Text,H631)),MAX(G$4:$G630)+1,0))),IF(ISNUMBER(Pay_Item_Search_Text),0,IF(ISNUMBER(SEARCH(Pay_Item_Search_Text,H631)),MAX(G$4:$G630)+1,0)))</f>
        <v>627</v>
      </c>
      <c r="H631" s="1" t="str">
        <f>IF(Table_PayItems[[#This Row],[Description]]="_","_ Unique Item - "&amp;Table_PayItems[[#This Row],[Item]]&amp;" - $"&amp;Table_PayItems[[#This Row],[Unit]],Table_PayItems[[#This Row],[Description]]&amp;" - $"&amp;Table_PayItems[[#This Row],[Unit]])</f>
        <v>Bolt, Mechanical Expansion Anchored, 5/8 inch - $Ea</v>
      </c>
      <c r="I631" s="29" t="str">
        <f>IFERROR(VLOOKUP(ROWS($M$5:M631),Table_PayItems[[Search Key]:[Concentrated Name]],2,FALSE),"")</f>
        <v>Bolt, Mechanical Expansion Anchored, 5/8 inch - $Ea</v>
      </c>
      <c r="J631" s="1"/>
      <c r="K631" s="1"/>
      <c r="L631" s="22">
        <f>IF(ISNUMBER(SEARCH(Pay_Item_Search_Text_2,M631)),MAX($L$4:L630)+1,0)</f>
        <v>0</v>
      </c>
      <c r="M631" s="1" t="str">
        <f>IFERROR(VLOOKUP(ROWS($M$5:M631),Table_PayItems[[Search Key]:[Concentrated Name]],2,FALSE),"")</f>
        <v>Bolt, Mechanical Expansion Anchored, 5/8 inch - $Ea</v>
      </c>
      <c r="N631" s="1" t="str">
        <f>IFERROR(VLOOKUP(ROWS($M$5:N631),$L$5:$M$7000,2,FALSE),"")</f>
        <v>Fence Gate, 6 foot, for 108 inch Chain Link Fence - $Ea</v>
      </c>
      <c r="O631" s="1" t="str">
        <f>IFERROR(VLOOKUP(ROWS($O$5:O631),$K$5:$L$7000,2,FALSE),"")</f>
        <v/>
      </c>
    </row>
    <row r="632" spans="2:15" ht="15" customHeight="1" x14ac:dyDescent="0.25">
      <c r="B632" s="178" t="s">
        <v>10990</v>
      </c>
      <c r="C632" s="178" t="s">
        <v>88</v>
      </c>
      <c r="D632" s="178" t="s">
        <v>2972</v>
      </c>
      <c r="E632" s="178" t="s">
        <v>17</v>
      </c>
      <c r="F632" s="178" t="s">
        <v>17</v>
      </c>
      <c r="G632" s="1">
        <f>IF(ISNUMBER(Pay_Item_Search_Text),IF(ISNUMBER(IF(FIND(Pay_Item_Search_Text,B632)=1,1, "FALSE")),MAX(G$4:$G631)+1,IF(ISNUMBER(Pay_Item_Search_Text),0,IF(ISNUMBER(SEARCH(Pay_Item_Search_Text,H632)),MAX(G$4:$G631)+1,0))),IF(ISNUMBER(Pay_Item_Search_Text),0,IF(ISNUMBER(SEARCH(Pay_Item_Search_Text,H632)),MAX(G$4:$G631)+1,0)))</f>
        <v>628</v>
      </c>
      <c r="H632" s="1" t="str">
        <f>IF(Table_PayItems[[#This Row],[Description]]="_","_ Unique Item - "&amp;Table_PayItems[[#This Row],[Item]]&amp;" - $"&amp;Table_PayItems[[#This Row],[Unit]],Table_PayItems[[#This Row],[Description]]&amp;" - $"&amp;Table_PayItems[[#This Row],[Unit]])</f>
        <v>Bolt, Mechanical Expansion Anchored, 7/8 inch - $Ea</v>
      </c>
      <c r="I632" s="29" t="str">
        <f>IFERROR(VLOOKUP(ROWS($M$5:M632),Table_PayItems[[Search Key]:[Concentrated Name]],2,FALSE),"")</f>
        <v>Bolt, Mechanical Expansion Anchored, 7/8 inch - $Ea</v>
      </c>
      <c r="J632" s="1"/>
      <c r="K632" s="1"/>
      <c r="L632" s="22">
        <f>IF(ISNUMBER(SEARCH(Pay_Item_Search_Text_2,M632)),MAX($L$4:L631)+1,0)</f>
        <v>0</v>
      </c>
      <c r="M632" s="1" t="str">
        <f>IFERROR(VLOOKUP(ROWS($M$5:M632),Table_PayItems[[Search Key]:[Concentrated Name]],2,FALSE),"")</f>
        <v>Bolt, Mechanical Expansion Anchored, 7/8 inch - $Ea</v>
      </c>
      <c r="N632" s="1" t="str">
        <f>IFERROR(VLOOKUP(ROWS($M$5:N632),$L$5:$M$7000,2,FALSE),"")</f>
        <v>Fence Gate, 6 foot, for 120 inch Chain Link Fence - $Ea</v>
      </c>
      <c r="O632" s="1" t="str">
        <f>IFERROR(VLOOKUP(ROWS($O$5:O632),$K$5:$L$7000,2,FALSE),"")</f>
        <v/>
      </c>
    </row>
    <row r="633" spans="2:15" ht="15" customHeight="1" x14ac:dyDescent="0.25">
      <c r="B633" s="178" t="s">
        <v>13978</v>
      </c>
      <c r="C633" s="178" t="s">
        <v>88</v>
      </c>
      <c r="D633" s="178" t="s">
        <v>4896</v>
      </c>
      <c r="E633" s="178" t="s">
        <v>5607</v>
      </c>
      <c r="F633" s="178" t="s">
        <v>17</v>
      </c>
      <c r="G633" s="1">
        <f>IF(ISNUMBER(Pay_Item_Search_Text),IF(ISNUMBER(IF(FIND(Pay_Item_Search_Text,B633)=1,1, "FALSE")),MAX(G$4:$G632)+1,IF(ISNUMBER(Pay_Item_Search_Text),0,IF(ISNUMBER(SEARCH(Pay_Item_Search_Text,H633)),MAX(G$4:$G632)+1,0))),IF(ISNUMBER(Pay_Item_Search_Text),0,IF(ISNUMBER(SEARCH(Pay_Item_Search_Text,H633)),MAX(G$4:$G632)+1,0)))</f>
        <v>629</v>
      </c>
      <c r="H633" s="1" t="str">
        <f>IF(Table_PayItems[[#This Row],[Description]]="_","_ Unique Item - "&amp;Table_PayItems[[#This Row],[Item]]&amp;" - $"&amp;Table_PayItems[[#This Row],[Unit]],Table_PayItems[[#This Row],[Description]]&amp;" - $"&amp;Table_PayItems[[#This Row],[Unit]])</f>
        <v>Bracket Arm, Clamp On, 6 Foot, with 3 Foot Rise - $Ea</v>
      </c>
      <c r="I633" s="29" t="str">
        <f>IFERROR(VLOOKUP(ROWS($M$5:M633),Table_PayItems[[Search Key]:[Concentrated Name]],2,FALSE),"")</f>
        <v>Bracket Arm, Clamp On, 6 Foot, with 3 Foot Rise - $Ea</v>
      </c>
      <c r="J633" s="1"/>
      <c r="K633" s="1"/>
      <c r="L633" s="22">
        <f>IF(ISNUMBER(SEARCH(Pay_Item_Search_Text_2,M633)),MAX($L$4:L632)+1,0)</f>
        <v>0</v>
      </c>
      <c r="M633" s="1" t="str">
        <f>IFERROR(VLOOKUP(ROWS($M$5:M633),Table_PayItems[[Search Key]:[Concentrated Name]],2,FALSE),"")</f>
        <v>Bracket Arm, Clamp On, 6 Foot, with 3 Foot Rise - $Ea</v>
      </c>
      <c r="N633" s="1" t="str">
        <f>IFERROR(VLOOKUP(ROWS($M$5:N633),$L$5:$M$7000,2,FALSE),"")</f>
        <v>Fence Gate, 6 foot, for 60 inch Chain Link Fence - $Ea</v>
      </c>
      <c r="O633" s="1" t="str">
        <f>IFERROR(VLOOKUP(ROWS($O$5:O633),$K$5:$L$7000,2,FALSE),"")</f>
        <v/>
      </c>
    </row>
    <row r="634" spans="2:15" ht="15" customHeight="1" x14ac:dyDescent="0.25">
      <c r="B634" s="178" t="s">
        <v>13977</v>
      </c>
      <c r="C634" s="178" t="s">
        <v>88</v>
      </c>
      <c r="D634" s="178" t="s">
        <v>4895</v>
      </c>
      <c r="E634" s="178" t="s">
        <v>5607</v>
      </c>
      <c r="F634" s="178" t="s">
        <v>17</v>
      </c>
      <c r="G634" s="1">
        <f>IF(ISNUMBER(Pay_Item_Search_Text),IF(ISNUMBER(IF(FIND(Pay_Item_Search_Text,B634)=1,1, "FALSE")),MAX(G$4:$G633)+1,IF(ISNUMBER(Pay_Item_Search_Text),0,IF(ISNUMBER(SEARCH(Pay_Item_Search_Text,H634)),MAX(G$4:$G633)+1,0))),IF(ISNUMBER(Pay_Item_Search_Text),0,IF(ISNUMBER(SEARCH(Pay_Item_Search_Text,H634)),MAX(G$4:$G633)+1,0)))</f>
        <v>630</v>
      </c>
      <c r="H634" s="1" t="str">
        <f>IF(Table_PayItems[[#This Row],[Description]]="_","_ Unique Item - "&amp;Table_PayItems[[#This Row],[Item]]&amp;" - $"&amp;Table_PayItems[[#This Row],[Unit]],Table_PayItems[[#This Row],[Description]]&amp;" - $"&amp;Table_PayItems[[#This Row],[Unit]])</f>
        <v>Bracket Arm, Clamp On, Rem - $Ea</v>
      </c>
      <c r="I634" s="29" t="str">
        <f>IFERROR(VLOOKUP(ROWS($M$5:M634),Table_PayItems[[Search Key]:[Concentrated Name]],2,FALSE),"")</f>
        <v>Bracket Arm, Clamp On, Rem - $Ea</v>
      </c>
      <c r="J634" s="1"/>
      <c r="K634" s="1"/>
      <c r="L634" s="22">
        <f>IF(ISNUMBER(SEARCH(Pay_Item_Search_Text_2,M634)),MAX($L$4:L633)+1,0)</f>
        <v>0</v>
      </c>
      <c r="M634" s="1" t="str">
        <f>IFERROR(VLOOKUP(ROWS($M$5:M634),Table_PayItems[[Search Key]:[Concentrated Name]],2,FALSE),"")</f>
        <v>Bracket Arm, Clamp On, Rem - $Ea</v>
      </c>
      <c r="N634" s="1" t="str">
        <f>IFERROR(VLOOKUP(ROWS($M$5:N634),$L$5:$M$7000,2,FALSE),"")</f>
        <v>Fence Gate, 8 foot, for 108 inch Chain Link Fence - $Ea</v>
      </c>
      <c r="O634" s="1" t="str">
        <f>IFERROR(VLOOKUP(ROWS($O$5:O634),$K$5:$L$7000,2,FALSE),"")</f>
        <v/>
      </c>
    </row>
    <row r="635" spans="2:15" ht="15" customHeight="1" x14ac:dyDescent="0.25">
      <c r="B635" s="178" t="s">
        <v>14236</v>
      </c>
      <c r="C635" s="178" t="s">
        <v>88</v>
      </c>
      <c r="D635" s="178" t="s">
        <v>5140</v>
      </c>
      <c r="E635" s="178" t="s">
        <v>17</v>
      </c>
      <c r="F635" s="178" t="s">
        <v>17</v>
      </c>
      <c r="G635" s="1">
        <f>IF(ISNUMBER(Pay_Item_Search_Text),IF(ISNUMBER(IF(FIND(Pay_Item_Search_Text,B635)=1,1, "FALSE")),MAX(G$4:$G634)+1,IF(ISNUMBER(Pay_Item_Search_Text),0,IF(ISNUMBER(SEARCH(Pay_Item_Search_Text,H635)),MAX(G$4:$G634)+1,0))),IF(ISNUMBER(Pay_Item_Search_Text),0,IF(ISNUMBER(SEARCH(Pay_Item_Search_Text,H635)),MAX(G$4:$G634)+1,0)))</f>
        <v>631</v>
      </c>
      <c r="H635" s="1" t="str">
        <f>IF(Table_PayItems[[#This Row],[Description]]="_","_ Unique Item - "&amp;Table_PayItems[[#This Row],[Item]]&amp;" - $"&amp;Table_PayItems[[#This Row],[Unit]],Table_PayItems[[#This Row],[Description]]&amp;" - $"&amp;Table_PayItems[[#This Row],[Unit]])</f>
        <v>Bracket, Truss, Rem - $Ea</v>
      </c>
      <c r="I635" s="29" t="str">
        <f>IFERROR(VLOOKUP(ROWS($M$5:M635),Table_PayItems[[Search Key]:[Concentrated Name]],2,FALSE),"")</f>
        <v>Bracket, Truss, Rem - $Ea</v>
      </c>
      <c r="J635" s="1"/>
      <c r="K635" s="1"/>
      <c r="L635" s="22">
        <f>IF(ISNUMBER(SEARCH(Pay_Item_Search_Text_2,M635)),MAX($L$4:L634)+1,0)</f>
        <v>0</v>
      </c>
      <c r="M635" s="1" t="str">
        <f>IFERROR(VLOOKUP(ROWS($M$5:M635),Table_PayItems[[Search Key]:[Concentrated Name]],2,FALSE),"")</f>
        <v>Bracket, Truss, Rem - $Ea</v>
      </c>
      <c r="N635" s="1" t="str">
        <f>IFERROR(VLOOKUP(ROWS($M$5:N635),$L$5:$M$7000,2,FALSE),"")</f>
        <v>Fence Gate, 8 foot, for 120 inch Chain Link Fence - $Ea</v>
      </c>
      <c r="O635" s="1" t="str">
        <f>IFERROR(VLOOKUP(ROWS($O$5:O635),$K$5:$L$7000,2,FALSE),"")</f>
        <v/>
      </c>
    </row>
    <row r="636" spans="2:15" ht="15" customHeight="1" x14ac:dyDescent="0.25">
      <c r="B636" s="178" t="s">
        <v>14231</v>
      </c>
      <c r="C636" s="178" t="s">
        <v>88</v>
      </c>
      <c r="D636" s="178" t="s">
        <v>5139</v>
      </c>
      <c r="E636" s="178" t="s">
        <v>17</v>
      </c>
      <c r="F636" s="178" t="s">
        <v>17</v>
      </c>
      <c r="G636" s="1">
        <f>IF(ISNUMBER(Pay_Item_Search_Text),IF(ISNUMBER(IF(FIND(Pay_Item_Search_Text,B636)=1,1, "FALSE")),MAX(G$4:$G635)+1,IF(ISNUMBER(Pay_Item_Search_Text),0,IF(ISNUMBER(SEARCH(Pay_Item_Search_Text,H636)),MAX(G$4:$G635)+1,0))),IF(ISNUMBER(Pay_Item_Search_Text),0,IF(ISNUMBER(SEARCH(Pay_Item_Search_Text,H636)),MAX(G$4:$G635)+1,0)))</f>
        <v>632</v>
      </c>
      <c r="H636" s="1" t="str">
        <f>IF(Table_PayItems[[#This Row],[Description]]="_","_ Unique Item - "&amp;Table_PayItems[[#This Row],[Item]]&amp;" - $"&amp;Table_PayItems[[#This Row],[Unit]],Table_PayItems[[#This Row],[Description]]&amp;" - $"&amp;Table_PayItems[[#This Row],[Unit]])</f>
        <v>Bracket, Truss, Salv - $Ea</v>
      </c>
      <c r="I636" s="29" t="str">
        <f>IFERROR(VLOOKUP(ROWS($M$5:M636),Table_PayItems[[Search Key]:[Concentrated Name]],2,FALSE),"")</f>
        <v>Bracket, Truss, Salv - $Ea</v>
      </c>
      <c r="J636" s="1"/>
      <c r="K636" s="1"/>
      <c r="L636" s="22">
        <f>IF(ISNUMBER(SEARCH(Pay_Item_Search_Text_2,M636)),MAX($L$4:L635)+1,0)</f>
        <v>0</v>
      </c>
      <c r="M636" s="1" t="str">
        <f>IFERROR(VLOOKUP(ROWS($M$5:M636),Table_PayItems[[Search Key]:[Concentrated Name]],2,FALSE),"")</f>
        <v>Bracket, Truss, Salv - $Ea</v>
      </c>
      <c r="N636" s="1" t="str">
        <f>IFERROR(VLOOKUP(ROWS($M$5:N636),$L$5:$M$7000,2,FALSE),"")</f>
        <v>Fence Gate, 8 foot, for 60 inch Chain Link Fence - $Ea</v>
      </c>
      <c r="O636" s="1" t="str">
        <f>IFERROR(VLOOKUP(ROWS($O$5:O636),$K$5:$L$7000,2,FALSE),"")</f>
        <v/>
      </c>
    </row>
    <row r="637" spans="2:15" ht="15" customHeight="1" x14ac:dyDescent="0.25">
      <c r="B637" s="178" t="s">
        <v>14228</v>
      </c>
      <c r="C637" s="178" t="s">
        <v>88</v>
      </c>
      <c r="D637" s="178" t="s">
        <v>5136</v>
      </c>
      <c r="E637" s="178" t="s">
        <v>17</v>
      </c>
      <c r="F637" s="178" t="s">
        <v>17</v>
      </c>
      <c r="G637" s="1">
        <f>IF(ISNUMBER(Pay_Item_Search_Text),IF(ISNUMBER(IF(FIND(Pay_Item_Search_Text,B637)=1,1, "FALSE")),MAX(G$4:$G636)+1,IF(ISNUMBER(Pay_Item_Search_Text),0,IF(ISNUMBER(SEARCH(Pay_Item_Search_Text,H637)),MAX(G$4:$G636)+1,0))),IF(ISNUMBER(Pay_Item_Search_Text),0,IF(ISNUMBER(SEARCH(Pay_Item_Search_Text,H637)),MAX(G$4:$G636)+1,0)))</f>
        <v>633</v>
      </c>
      <c r="H637" s="1" t="str">
        <f>IF(Table_PayItems[[#This Row],[Description]]="_","_ Unique Item - "&amp;Table_PayItems[[#This Row],[Item]]&amp;" - $"&amp;Table_PayItems[[#This Row],[Unit]],Table_PayItems[[#This Row],[Description]]&amp;" - $"&amp;Table_PayItems[[#This Row],[Unit]])</f>
        <v>Bracket, Truss, With 1.5 Foot Arm - $Ea</v>
      </c>
      <c r="I637" s="29" t="str">
        <f>IFERROR(VLOOKUP(ROWS($M$5:M637),Table_PayItems[[Search Key]:[Concentrated Name]],2,FALSE),"")</f>
        <v>Bracket, Truss, With 1.5 Foot Arm - $Ea</v>
      </c>
      <c r="J637" s="1"/>
      <c r="K637" s="1"/>
      <c r="L637" s="22">
        <f>IF(ISNUMBER(SEARCH(Pay_Item_Search_Text_2,M637)),MAX($L$4:L636)+1,0)</f>
        <v>0</v>
      </c>
      <c r="M637" s="1" t="str">
        <f>IFERROR(VLOOKUP(ROWS($M$5:M637),Table_PayItems[[Search Key]:[Concentrated Name]],2,FALSE),"")</f>
        <v>Bracket, Truss, With 1.5 Foot Arm - $Ea</v>
      </c>
      <c r="N637" s="1" t="str">
        <f>IFERROR(VLOOKUP(ROWS($M$5:N637),$L$5:$M$7000,2,FALSE),"")</f>
        <v>Fence, Chain Link, 108 inch - $Ft</v>
      </c>
      <c r="O637" s="1" t="str">
        <f>IFERROR(VLOOKUP(ROWS($O$5:O637),$K$5:$L$7000,2,FALSE),"")</f>
        <v/>
      </c>
    </row>
    <row r="638" spans="2:15" ht="15" customHeight="1" x14ac:dyDescent="0.25">
      <c r="B638" s="178" t="s">
        <v>14222</v>
      </c>
      <c r="C638" s="178" t="s">
        <v>88</v>
      </c>
      <c r="D638" s="178" t="s">
        <v>5129</v>
      </c>
      <c r="E638" s="178" t="s">
        <v>17</v>
      </c>
      <c r="F638" s="178" t="s">
        <v>17</v>
      </c>
      <c r="G638" s="1">
        <f>IF(ISNUMBER(Pay_Item_Search_Text),IF(ISNUMBER(IF(FIND(Pay_Item_Search_Text,B638)=1,1, "FALSE")),MAX(G$4:$G637)+1,IF(ISNUMBER(Pay_Item_Search_Text),0,IF(ISNUMBER(SEARCH(Pay_Item_Search_Text,H638)),MAX(G$4:$G637)+1,0))),IF(ISNUMBER(Pay_Item_Search_Text),0,IF(ISNUMBER(SEARCH(Pay_Item_Search_Text,H638)),MAX(G$4:$G637)+1,0)))</f>
        <v>634</v>
      </c>
      <c r="H638" s="1" t="str">
        <f>IF(Table_PayItems[[#This Row],[Description]]="_","_ Unique Item - "&amp;Table_PayItems[[#This Row],[Item]]&amp;" - $"&amp;Table_PayItems[[#This Row],[Unit]],Table_PayItems[[#This Row],[Description]]&amp;" - $"&amp;Table_PayItems[[#This Row],[Unit]])</f>
        <v>Bracket, Truss, With 12 Foot Arm - $Ea</v>
      </c>
      <c r="I638" s="29" t="str">
        <f>IFERROR(VLOOKUP(ROWS($M$5:M638),Table_PayItems[[Search Key]:[Concentrated Name]],2,FALSE),"")</f>
        <v>Bracket, Truss, With 12 Foot Arm - $Ea</v>
      </c>
      <c r="J638" s="1"/>
      <c r="K638" s="1"/>
      <c r="L638" s="22">
        <f>IF(ISNUMBER(SEARCH(Pay_Item_Search_Text_2,M638)),MAX($L$4:L637)+1,0)</f>
        <v>0</v>
      </c>
      <c r="M638" s="1" t="str">
        <f>IFERROR(VLOOKUP(ROWS($M$5:M638),Table_PayItems[[Search Key]:[Concentrated Name]],2,FALSE),"")</f>
        <v>Bracket, Truss, With 12 Foot Arm - $Ea</v>
      </c>
      <c r="N638" s="1" t="str">
        <f>IFERROR(VLOOKUP(ROWS($M$5:N638),$L$5:$M$7000,2,FALSE),"")</f>
        <v>Fence, Chain Link, 120 inch - $Ft</v>
      </c>
      <c r="O638" s="1" t="str">
        <f>IFERROR(VLOOKUP(ROWS($O$5:O638),$K$5:$L$7000,2,FALSE),"")</f>
        <v/>
      </c>
    </row>
    <row r="639" spans="2:15" ht="15" customHeight="1" x14ac:dyDescent="0.25">
      <c r="B639" s="178" t="s">
        <v>14223</v>
      </c>
      <c r="C639" s="178" t="s">
        <v>88</v>
      </c>
      <c r="D639" s="178" t="s">
        <v>5130</v>
      </c>
      <c r="E639" s="178" t="s">
        <v>17</v>
      </c>
      <c r="F639" s="178" t="s">
        <v>17</v>
      </c>
      <c r="G639" s="1">
        <f>IF(ISNUMBER(Pay_Item_Search_Text),IF(ISNUMBER(IF(FIND(Pay_Item_Search_Text,B639)=1,1, "FALSE")),MAX(G$4:$G638)+1,IF(ISNUMBER(Pay_Item_Search_Text),0,IF(ISNUMBER(SEARCH(Pay_Item_Search_Text,H639)),MAX(G$4:$G638)+1,0))),IF(ISNUMBER(Pay_Item_Search_Text),0,IF(ISNUMBER(SEARCH(Pay_Item_Search_Text,H639)),MAX(G$4:$G638)+1,0)))</f>
        <v>635</v>
      </c>
      <c r="H639" s="1" t="str">
        <f>IF(Table_PayItems[[#This Row],[Description]]="_","_ Unique Item - "&amp;Table_PayItems[[#This Row],[Item]]&amp;" - $"&amp;Table_PayItems[[#This Row],[Unit]],Table_PayItems[[#This Row],[Description]]&amp;" - $"&amp;Table_PayItems[[#This Row],[Unit]])</f>
        <v>Bracket, Truss, With 15 Foot Arm - $Ea</v>
      </c>
      <c r="I639" s="29" t="str">
        <f>IFERROR(VLOOKUP(ROWS($M$5:M639),Table_PayItems[[Search Key]:[Concentrated Name]],2,FALSE),"")</f>
        <v>Bracket, Truss, With 15 Foot Arm - $Ea</v>
      </c>
      <c r="J639" s="1"/>
      <c r="K639" s="1"/>
      <c r="L639" s="22">
        <f>IF(ISNUMBER(SEARCH(Pay_Item_Search_Text_2,M639)),MAX($L$4:L638)+1,0)</f>
        <v>0</v>
      </c>
      <c r="M639" s="1" t="str">
        <f>IFERROR(VLOOKUP(ROWS($M$5:M639),Table_PayItems[[Search Key]:[Concentrated Name]],2,FALSE),"")</f>
        <v>Bracket, Truss, With 15 Foot Arm - $Ea</v>
      </c>
      <c r="N639" s="1" t="str">
        <f>IFERROR(VLOOKUP(ROWS($M$5:N639),$L$5:$M$7000,2,FALSE),"")</f>
        <v>Fence, Chain Link, 60 inch - $Ft</v>
      </c>
      <c r="O639" s="1" t="str">
        <f>IFERROR(VLOOKUP(ROWS($O$5:O639),$K$5:$L$7000,2,FALSE),"")</f>
        <v/>
      </c>
    </row>
    <row r="640" spans="2:15" ht="15" customHeight="1" x14ac:dyDescent="0.25">
      <c r="B640" s="178" t="s">
        <v>14224</v>
      </c>
      <c r="C640" s="178" t="s">
        <v>88</v>
      </c>
      <c r="D640" s="178" t="s">
        <v>5131</v>
      </c>
      <c r="E640" s="178" t="s">
        <v>17</v>
      </c>
      <c r="F640" s="178" t="s">
        <v>17</v>
      </c>
      <c r="G640" s="1">
        <f>IF(ISNUMBER(Pay_Item_Search_Text),IF(ISNUMBER(IF(FIND(Pay_Item_Search_Text,B640)=1,1, "FALSE")),MAX(G$4:$G639)+1,IF(ISNUMBER(Pay_Item_Search_Text),0,IF(ISNUMBER(SEARCH(Pay_Item_Search_Text,H640)),MAX(G$4:$G639)+1,0))),IF(ISNUMBER(Pay_Item_Search_Text),0,IF(ISNUMBER(SEARCH(Pay_Item_Search_Text,H640)),MAX(G$4:$G639)+1,0)))</f>
        <v>636</v>
      </c>
      <c r="H640" s="1" t="str">
        <f>IF(Table_PayItems[[#This Row],[Description]]="_","_ Unique Item - "&amp;Table_PayItems[[#This Row],[Item]]&amp;" - $"&amp;Table_PayItems[[#This Row],[Unit]],Table_PayItems[[#This Row],[Description]]&amp;" - $"&amp;Table_PayItems[[#This Row],[Unit]])</f>
        <v>Bracket, Truss, With 18 Foot Arm - $Ea</v>
      </c>
      <c r="I640" s="29" t="str">
        <f>IFERROR(VLOOKUP(ROWS($M$5:M640),Table_PayItems[[Search Key]:[Concentrated Name]],2,FALSE),"")</f>
        <v>Bracket, Truss, With 18 Foot Arm - $Ea</v>
      </c>
      <c r="J640" s="1"/>
      <c r="K640" s="1"/>
      <c r="L640" s="22">
        <f>IF(ISNUMBER(SEARCH(Pay_Item_Search_Text_2,M640)),MAX($L$4:L639)+1,0)</f>
        <v>0</v>
      </c>
      <c r="M640" s="1" t="str">
        <f>IFERROR(VLOOKUP(ROWS($M$5:M640),Table_PayItems[[Search Key]:[Concentrated Name]],2,FALSE),"")</f>
        <v>Bracket, Truss, With 18 Foot Arm - $Ea</v>
      </c>
      <c r="N640" s="1" t="str">
        <f>IFERROR(VLOOKUP(ROWS($M$5:N640),$L$5:$M$7000,2,FALSE),"")</f>
        <v>Fiber Optic, Cable, Indoor, Single Mode Fiber, 60F - $Ft</v>
      </c>
      <c r="O640" s="1" t="str">
        <f>IFERROR(VLOOKUP(ROWS($O$5:O640),$K$5:$L$7000,2,FALSE),"")</f>
        <v/>
      </c>
    </row>
    <row r="641" spans="2:15" ht="15" customHeight="1" x14ac:dyDescent="0.25">
      <c r="B641" s="178" t="s">
        <v>14225</v>
      </c>
      <c r="C641" s="178" t="s">
        <v>88</v>
      </c>
      <c r="D641" s="178" t="s">
        <v>5132</v>
      </c>
      <c r="E641" s="178" t="s">
        <v>17</v>
      </c>
      <c r="F641" s="178" t="s">
        <v>17</v>
      </c>
      <c r="G641" s="1">
        <f>IF(ISNUMBER(Pay_Item_Search_Text),IF(ISNUMBER(IF(FIND(Pay_Item_Search_Text,B641)=1,1, "FALSE")),MAX(G$4:$G640)+1,IF(ISNUMBER(Pay_Item_Search_Text),0,IF(ISNUMBER(SEARCH(Pay_Item_Search_Text,H641)),MAX(G$4:$G640)+1,0))),IF(ISNUMBER(Pay_Item_Search_Text),0,IF(ISNUMBER(SEARCH(Pay_Item_Search_Text,H641)),MAX(G$4:$G640)+1,0)))</f>
        <v>637</v>
      </c>
      <c r="H641" s="1" t="str">
        <f>IF(Table_PayItems[[#This Row],[Description]]="_","_ Unique Item - "&amp;Table_PayItems[[#This Row],[Item]]&amp;" - $"&amp;Table_PayItems[[#This Row],[Unit]],Table_PayItems[[#This Row],[Description]]&amp;" - $"&amp;Table_PayItems[[#This Row],[Unit]])</f>
        <v>Bracket, Truss, With 4 Foot Arm - $Ea</v>
      </c>
      <c r="I641" s="29" t="str">
        <f>IFERROR(VLOOKUP(ROWS($M$5:M641),Table_PayItems[[Search Key]:[Concentrated Name]],2,FALSE),"")</f>
        <v>Bracket, Truss, With 4 Foot Arm - $Ea</v>
      </c>
      <c r="J641" s="1"/>
      <c r="K641" s="1"/>
      <c r="L641" s="22">
        <f>IF(ISNUMBER(SEARCH(Pay_Item_Search_Text_2,M641)),MAX($L$4:L640)+1,0)</f>
        <v>0</v>
      </c>
      <c r="M641" s="1" t="str">
        <f>IFERROR(VLOOKUP(ROWS($M$5:M641),Table_PayItems[[Search Key]:[Concentrated Name]],2,FALSE),"")</f>
        <v>Bracket, Truss, With 4 Foot Arm - $Ea</v>
      </c>
      <c r="N641" s="1" t="str">
        <f>IFERROR(VLOOKUP(ROWS($M$5:N641),$L$5:$M$7000,2,FALSE),"")</f>
        <v>Fiber Optic, Cable, Single Mode Fiber, 60F - $Ft</v>
      </c>
      <c r="O641" s="1" t="str">
        <f>IFERROR(VLOOKUP(ROWS($O$5:O641),$K$5:$L$7000,2,FALSE),"")</f>
        <v/>
      </c>
    </row>
    <row r="642" spans="2:15" ht="15" customHeight="1" x14ac:dyDescent="0.25">
      <c r="B642" s="178" t="s">
        <v>14220</v>
      </c>
      <c r="C642" s="178" t="s">
        <v>88</v>
      </c>
      <c r="D642" s="178" t="s">
        <v>5127</v>
      </c>
      <c r="E642" s="178" t="s">
        <v>17</v>
      </c>
      <c r="F642" s="178" t="s">
        <v>17</v>
      </c>
      <c r="G642" s="1">
        <f>IF(ISNUMBER(Pay_Item_Search_Text),IF(ISNUMBER(IF(FIND(Pay_Item_Search_Text,B642)=1,1, "FALSE")),MAX(G$4:$G641)+1,IF(ISNUMBER(Pay_Item_Search_Text),0,IF(ISNUMBER(SEARCH(Pay_Item_Search_Text,H642)),MAX(G$4:$G641)+1,0))),IF(ISNUMBER(Pay_Item_Search_Text),0,IF(ISNUMBER(SEARCH(Pay_Item_Search_Text,H642)),MAX(G$4:$G641)+1,0)))</f>
        <v>638</v>
      </c>
      <c r="H642" s="1" t="str">
        <f>IF(Table_PayItems[[#This Row],[Description]]="_","_ Unique Item - "&amp;Table_PayItems[[#This Row],[Item]]&amp;" - $"&amp;Table_PayItems[[#This Row],[Unit]],Table_PayItems[[#This Row],[Description]]&amp;" - $"&amp;Table_PayItems[[#This Row],[Unit]])</f>
        <v>Bracket, Truss, With 6 Foot Arm - $Ea</v>
      </c>
      <c r="I642" s="29" t="str">
        <f>IFERROR(VLOOKUP(ROWS($M$5:M642),Table_PayItems[[Search Key]:[Concentrated Name]],2,FALSE),"")</f>
        <v>Bracket, Truss, With 6 Foot Arm - $Ea</v>
      </c>
      <c r="J642" s="1"/>
      <c r="K642" s="1"/>
      <c r="L642" s="22">
        <f>IF(ISNUMBER(SEARCH(Pay_Item_Search_Text_2,M642)),MAX($L$4:L641)+1,0)</f>
        <v>0</v>
      </c>
      <c r="M642" s="1" t="str">
        <f>IFERROR(VLOOKUP(ROWS($M$5:M642),Table_PayItems[[Search Key]:[Concentrated Name]],2,FALSE),"")</f>
        <v>Bracket, Truss, With 6 Foot Arm - $Ea</v>
      </c>
      <c r="N642" s="1" t="str">
        <f>IFERROR(VLOOKUP(ROWS($M$5:N642),$L$5:$M$7000,2,FALSE),"")</f>
        <v>Gate Valve and Box, 10 inch - $Ea</v>
      </c>
      <c r="O642" s="1" t="str">
        <f>IFERROR(VLOOKUP(ROWS($O$5:O642),$K$5:$L$7000,2,FALSE),"")</f>
        <v/>
      </c>
    </row>
    <row r="643" spans="2:15" ht="15" customHeight="1" x14ac:dyDescent="0.25">
      <c r="B643" s="178" t="s">
        <v>14221</v>
      </c>
      <c r="C643" s="178" t="s">
        <v>88</v>
      </c>
      <c r="D643" s="178" t="s">
        <v>5128</v>
      </c>
      <c r="E643" s="178" t="s">
        <v>17</v>
      </c>
      <c r="F643" s="178" t="s">
        <v>17</v>
      </c>
      <c r="G643" s="1">
        <f>IF(ISNUMBER(Pay_Item_Search_Text),IF(ISNUMBER(IF(FIND(Pay_Item_Search_Text,B643)=1,1, "FALSE")),MAX(G$4:$G642)+1,IF(ISNUMBER(Pay_Item_Search_Text),0,IF(ISNUMBER(SEARCH(Pay_Item_Search_Text,H643)),MAX(G$4:$G642)+1,0))),IF(ISNUMBER(Pay_Item_Search_Text),0,IF(ISNUMBER(SEARCH(Pay_Item_Search_Text,H643)),MAX(G$4:$G642)+1,0)))</f>
        <v>639</v>
      </c>
      <c r="H643" s="1" t="str">
        <f>IF(Table_PayItems[[#This Row],[Description]]="_","_ Unique Item - "&amp;Table_PayItems[[#This Row],[Item]]&amp;" - $"&amp;Table_PayItems[[#This Row],[Unit]],Table_PayItems[[#This Row],[Description]]&amp;" - $"&amp;Table_PayItems[[#This Row],[Unit]])</f>
        <v>Bracket, Truss, With 9 Foot Arm - $Ea</v>
      </c>
      <c r="I643" s="29" t="str">
        <f>IFERROR(VLOOKUP(ROWS($M$5:M643),Table_PayItems[[Search Key]:[Concentrated Name]],2,FALSE),"")</f>
        <v>Bracket, Truss, With 9 Foot Arm - $Ea</v>
      </c>
      <c r="J643" s="1"/>
      <c r="K643" s="1"/>
      <c r="L643" s="22">
        <f>IF(ISNUMBER(SEARCH(Pay_Item_Search_Text_2,M643)),MAX($L$4:L642)+1,0)</f>
        <v>0</v>
      </c>
      <c r="M643" s="1" t="str">
        <f>IFERROR(VLOOKUP(ROWS($M$5:M643),Table_PayItems[[Search Key]:[Concentrated Name]],2,FALSE),"")</f>
        <v>Bracket, Truss, With 9 Foot Arm - $Ea</v>
      </c>
      <c r="N643" s="1" t="str">
        <f>IFERROR(VLOOKUP(ROWS($M$5:N643),$L$5:$M$7000,2,FALSE),"")</f>
        <v>Gate Valve, 10 inch - $Ea</v>
      </c>
      <c r="O643" s="1" t="str">
        <f>IFERROR(VLOOKUP(ROWS($O$5:O643),$K$5:$L$7000,2,FALSE),"")</f>
        <v/>
      </c>
    </row>
    <row r="644" spans="2:15" ht="15" customHeight="1" x14ac:dyDescent="0.25">
      <c r="B644" s="178" t="s">
        <v>10923</v>
      </c>
      <c r="C644" s="178" t="s">
        <v>104</v>
      </c>
      <c r="D644" s="178" t="s">
        <v>2907</v>
      </c>
      <c r="E644" s="178" t="s">
        <v>6925</v>
      </c>
      <c r="F644" s="178" t="s">
        <v>17</v>
      </c>
      <c r="G644" s="1">
        <f>IF(ISNUMBER(Pay_Item_Search_Text),IF(ISNUMBER(IF(FIND(Pay_Item_Search_Text,B644)=1,1, "FALSE")),MAX(G$4:$G643)+1,IF(ISNUMBER(Pay_Item_Search_Text),0,IF(ISNUMBER(SEARCH(Pay_Item_Search_Text,H644)),MAX(G$4:$G643)+1,0))),IF(ISNUMBER(Pay_Item_Search_Text),0,IF(ISNUMBER(SEARCH(Pay_Item_Search_Text,H644)),MAX(G$4:$G643)+1,0)))</f>
        <v>640</v>
      </c>
      <c r="H644" s="1" t="str">
        <f>IF(Table_PayItems[[#This Row],[Description]]="_","_ Unique Item - "&amp;Table_PayItems[[#This Row],[Item]]&amp;" - $"&amp;Table_PayItems[[#This Row],[Unit]],Table_PayItems[[#This Row],[Description]]&amp;" - $"&amp;Table_PayItems[[#This Row],[Unit]])</f>
        <v>Bridge Barrier Railing, Type 4 - $Ft</v>
      </c>
      <c r="I644" s="29" t="str">
        <f>IFERROR(VLOOKUP(ROWS($M$5:M644),Table_PayItems[[Search Key]:[Concentrated Name]],2,FALSE),"")</f>
        <v>Bridge Barrier Railing, Type 4 - $Ft</v>
      </c>
      <c r="J644" s="1"/>
      <c r="K644" s="1"/>
      <c r="L644" s="22">
        <f>IF(ISNUMBER(SEARCH(Pay_Item_Search_Text_2,M644)),MAX($L$4:L643)+1,0)</f>
        <v>0</v>
      </c>
      <c r="M644" s="1" t="str">
        <f>IFERROR(VLOOKUP(ROWS($M$5:M644),Table_PayItems[[Search Key]:[Concentrated Name]],2,FALSE),"")</f>
        <v>Bridge Barrier Railing, Type 4 - $Ft</v>
      </c>
      <c r="N644" s="1" t="str">
        <f>IFERROR(VLOOKUP(ROWS($M$5:N644),$L$5:$M$7000,2,FALSE),"")</f>
        <v>Gate Well, 60 inch dia - $Ea</v>
      </c>
      <c r="O644" s="1" t="str">
        <f>IFERROR(VLOOKUP(ROWS($O$5:O644),$K$5:$L$7000,2,FALSE),"")</f>
        <v/>
      </c>
    </row>
    <row r="645" spans="2:15" ht="15" customHeight="1" x14ac:dyDescent="0.25">
      <c r="B645" s="178" t="s">
        <v>10932</v>
      </c>
      <c r="C645" s="178" t="s">
        <v>104</v>
      </c>
      <c r="D645" s="178" t="s">
        <v>2915</v>
      </c>
      <c r="E645" s="178" t="s">
        <v>6926</v>
      </c>
      <c r="F645" s="178" t="s">
        <v>17</v>
      </c>
      <c r="G645" s="1">
        <f>IF(ISNUMBER(Pay_Item_Search_Text),IF(ISNUMBER(IF(FIND(Pay_Item_Search_Text,B645)=1,1, "FALSE")),MAX(G$4:$G644)+1,IF(ISNUMBER(Pay_Item_Search_Text),0,IF(ISNUMBER(SEARCH(Pay_Item_Search_Text,H645)),MAX(G$4:$G644)+1,0))),IF(ISNUMBER(Pay_Item_Search_Text),0,IF(ISNUMBER(SEARCH(Pay_Item_Search_Text,H645)),MAX(G$4:$G644)+1,0)))</f>
        <v>641</v>
      </c>
      <c r="H645" s="1" t="str">
        <f>IF(Table_PayItems[[#This Row],[Description]]="_","_ Unique Item - "&amp;Table_PayItems[[#This Row],[Item]]&amp;" - $"&amp;Table_PayItems[[#This Row],[Unit]],Table_PayItems[[#This Row],[Description]]&amp;" - $"&amp;Table_PayItems[[#This Row],[Unit]])</f>
        <v>Bridge Barrier Railing, Type 4, High Performance - $Ft</v>
      </c>
      <c r="I645" s="29" t="str">
        <f>IFERROR(VLOOKUP(ROWS($M$5:M645),Table_PayItems[[Search Key]:[Concentrated Name]],2,FALSE),"")</f>
        <v>Bridge Barrier Railing, Type 4, High Performance - $Ft</v>
      </c>
      <c r="J645" s="1"/>
      <c r="K645" s="1"/>
      <c r="L645" s="22">
        <f>IF(ISNUMBER(SEARCH(Pay_Item_Search_Text_2,M645)),MAX($L$4:L644)+1,0)</f>
        <v>0</v>
      </c>
      <c r="M645" s="1" t="str">
        <f>IFERROR(VLOOKUP(ROWS($M$5:M645),Table_PayItems[[Search Key]:[Concentrated Name]],2,FALSE),"")</f>
        <v>Bridge Barrier Railing, Type 4, High Performance - $Ft</v>
      </c>
      <c r="N645" s="1" t="str">
        <f>IFERROR(VLOOKUP(ROWS($M$5:N645),$L$5:$M$7000,2,FALSE),"")</f>
        <v>Hamamelis vernalis, #10 cont. - $Ea</v>
      </c>
      <c r="O645" s="1" t="str">
        <f>IFERROR(VLOOKUP(ROWS($O$5:O645),$K$5:$L$7000,2,FALSE),"")</f>
        <v/>
      </c>
    </row>
    <row r="646" spans="2:15" ht="15" customHeight="1" x14ac:dyDescent="0.25">
      <c r="B646" s="178" t="s">
        <v>10936</v>
      </c>
      <c r="C646" s="178" t="s">
        <v>104</v>
      </c>
      <c r="D646" s="178" t="s">
        <v>2919</v>
      </c>
      <c r="E646" s="178" t="s">
        <v>6929</v>
      </c>
      <c r="F646" s="178" t="s">
        <v>17</v>
      </c>
      <c r="G646" s="1">
        <f>IF(ISNUMBER(Pay_Item_Search_Text),IF(ISNUMBER(IF(FIND(Pay_Item_Search_Text,B646)=1,1, "FALSE")),MAX(G$4:$G645)+1,IF(ISNUMBER(Pay_Item_Search_Text),0,IF(ISNUMBER(SEARCH(Pay_Item_Search_Text,H646)),MAX(G$4:$G645)+1,0))),IF(ISNUMBER(Pay_Item_Search_Text),0,IF(ISNUMBER(SEARCH(Pay_Item_Search_Text,H646)),MAX(G$4:$G645)+1,0)))</f>
        <v>642</v>
      </c>
      <c r="H646" s="1" t="str">
        <f>IF(Table_PayItems[[#This Row],[Description]]="_","_ Unique Item - "&amp;Table_PayItems[[#This Row],[Item]]&amp;" - $"&amp;Table_PayItems[[#This Row],[Unit]],Table_PayItems[[#This Row],[Description]]&amp;" - $"&amp;Table_PayItems[[#This Row],[Unit]])</f>
        <v>Bridge Barrier Railing, Type 4, Modified - $Ft</v>
      </c>
      <c r="I646" s="29" t="str">
        <f>IFERROR(VLOOKUP(ROWS($M$5:M646),Table_PayItems[[Search Key]:[Concentrated Name]],2,FALSE),"")</f>
        <v>Bridge Barrier Railing, Type 4, Modified - $Ft</v>
      </c>
      <c r="J646" s="1"/>
      <c r="K646" s="1"/>
      <c r="L646" s="22">
        <f>IF(ISNUMBER(SEARCH(Pay_Item_Search_Text_2,M646)),MAX($L$4:L645)+1,0)</f>
        <v>0</v>
      </c>
      <c r="M646" s="1" t="str">
        <f>IFERROR(VLOOKUP(ROWS($M$5:M646),Table_PayItems[[Search Key]:[Concentrated Name]],2,FALSE),"")</f>
        <v>Bridge Barrier Railing, Type 4, Modified - $Ft</v>
      </c>
      <c r="N646" s="1" t="str">
        <f>IFERROR(VLOOKUP(ROWS($M$5:N646),$L$5:$M$7000,2,FALSE),"")</f>
        <v>Hamamelis virginiana, #10 cont. - $Ea</v>
      </c>
      <c r="O646" s="1" t="str">
        <f>IFERROR(VLOOKUP(ROWS($O$5:O646),$K$5:$L$7000,2,FALSE),"")</f>
        <v/>
      </c>
    </row>
    <row r="647" spans="2:15" ht="15" customHeight="1" x14ac:dyDescent="0.25">
      <c r="B647" s="178" t="s">
        <v>10924</v>
      </c>
      <c r="C647" s="178" t="s">
        <v>104</v>
      </c>
      <c r="D647" s="178" t="s">
        <v>2908</v>
      </c>
      <c r="E647" s="178" t="s">
        <v>6925</v>
      </c>
      <c r="F647" s="178" t="s">
        <v>17</v>
      </c>
      <c r="G647" s="1">
        <f>IF(ISNUMBER(Pay_Item_Search_Text),IF(ISNUMBER(IF(FIND(Pay_Item_Search_Text,B647)=1,1, "FALSE")),MAX(G$4:$G646)+1,IF(ISNUMBER(Pay_Item_Search_Text),0,IF(ISNUMBER(SEARCH(Pay_Item_Search_Text,H647)),MAX(G$4:$G646)+1,0))),IF(ISNUMBER(Pay_Item_Search_Text),0,IF(ISNUMBER(SEARCH(Pay_Item_Search_Text,H647)),MAX(G$4:$G646)+1,0)))</f>
        <v>643</v>
      </c>
      <c r="H647" s="1" t="str">
        <f>IF(Table_PayItems[[#This Row],[Description]]="_","_ Unique Item - "&amp;Table_PayItems[[#This Row],[Item]]&amp;" - $"&amp;Table_PayItems[[#This Row],[Unit]],Table_PayItems[[#This Row],[Description]]&amp;" - $"&amp;Table_PayItems[[#This Row],[Unit]])</f>
        <v>Bridge Barrier Railing, Type 5 - $Ft</v>
      </c>
      <c r="I647" s="29" t="str">
        <f>IFERROR(VLOOKUP(ROWS($M$5:M647),Table_PayItems[[Search Key]:[Concentrated Name]],2,FALSE),"")</f>
        <v>Bridge Barrier Railing, Type 5 - $Ft</v>
      </c>
      <c r="J647" s="1"/>
      <c r="K647" s="1"/>
      <c r="L647" s="22">
        <f>IF(ISNUMBER(SEARCH(Pay_Item_Search_Text_2,M647)),MAX($L$4:L646)+1,0)</f>
        <v>0</v>
      </c>
      <c r="M647" s="1" t="str">
        <f>IFERROR(VLOOKUP(ROWS($M$5:M647),Table_PayItems[[Search Key]:[Concentrated Name]],2,FALSE),"")</f>
        <v>Bridge Barrier Railing, Type 5 - $Ft</v>
      </c>
      <c r="N647" s="1" t="str">
        <f>IFERROR(VLOOKUP(ROWS($M$5:N647),$L$5:$M$7000,2,FALSE),"")</f>
        <v>HMA, 2E03 - $Ton</v>
      </c>
      <c r="O647" s="1" t="str">
        <f>IFERROR(VLOOKUP(ROWS($O$5:O647),$K$5:$L$7000,2,FALSE),"")</f>
        <v/>
      </c>
    </row>
    <row r="648" spans="2:15" ht="15" customHeight="1" x14ac:dyDescent="0.25">
      <c r="B648" s="178" t="s">
        <v>10933</v>
      </c>
      <c r="C648" s="178" t="s">
        <v>104</v>
      </c>
      <c r="D648" s="178" t="s">
        <v>2916</v>
      </c>
      <c r="E648" s="178" t="s">
        <v>6926</v>
      </c>
      <c r="F648" s="178" t="s">
        <v>17</v>
      </c>
      <c r="G648" s="1">
        <f>IF(ISNUMBER(Pay_Item_Search_Text),IF(ISNUMBER(IF(FIND(Pay_Item_Search_Text,B648)=1,1, "FALSE")),MAX(G$4:$G647)+1,IF(ISNUMBER(Pay_Item_Search_Text),0,IF(ISNUMBER(SEARCH(Pay_Item_Search_Text,H648)),MAX(G$4:$G647)+1,0))),IF(ISNUMBER(Pay_Item_Search_Text),0,IF(ISNUMBER(SEARCH(Pay_Item_Search_Text,H648)),MAX(G$4:$G647)+1,0)))</f>
        <v>644</v>
      </c>
      <c r="H648" s="1" t="str">
        <f>IF(Table_PayItems[[#This Row],[Description]]="_","_ Unique Item - "&amp;Table_PayItems[[#This Row],[Item]]&amp;" - $"&amp;Table_PayItems[[#This Row],[Unit]],Table_PayItems[[#This Row],[Description]]&amp;" - $"&amp;Table_PayItems[[#This Row],[Unit]])</f>
        <v>Bridge Barrier Railing, Type 5, High Performance - $Ft</v>
      </c>
      <c r="I648" s="29" t="str">
        <f>IFERROR(VLOOKUP(ROWS($M$5:M648),Table_PayItems[[Search Key]:[Concentrated Name]],2,FALSE),"")</f>
        <v>Bridge Barrier Railing, Type 5, High Performance - $Ft</v>
      </c>
      <c r="J648" s="1"/>
      <c r="K648" s="1"/>
      <c r="L648" s="22">
        <f>IF(ISNUMBER(SEARCH(Pay_Item_Search_Text_2,M648)),MAX($L$4:L647)+1,0)</f>
        <v>0</v>
      </c>
      <c r="M648" s="1" t="str">
        <f>IFERROR(VLOOKUP(ROWS($M$5:M648),Table_PayItems[[Search Key]:[Concentrated Name]],2,FALSE),"")</f>
        <v>Bridge Barrier Railing, Type 5, High Performance - $Ft</v>
      </c>
      <c r="N648" s="1" t="str">
        <f>IFERROR(VLOOKUP(ROWS($M$5:N648),$L$5:$M$7000,2,FALSE),"")</f>
        <v>HMA, 2E10 - $Ton</v>
      </c>
      <c r="O648" s="1" t="str">
        <f>IFERROR(VLOOKUP(ROWS($O$5:O648),$K$5:$L$7000,2,FALSE),"")</f>
        <v/>
      </c>
    </row>
    <row r="649" spans="2:15" ht="15" customHeight="1" x14ac:dyDescent="0.25">
      <c r="B649" s="178" t="s">
        <v>10937</v>
      </c>
      <c r="C649" s="178" t="s">
        <v>104</v>
      </c>
      <c r="D649" s="178" t="s">
        <v>2920</v>
      </c>
      <c r="E649" s="178" t="s">
        <v>6929</v>
      </c>
      <c r="F649" s="178" t="s">
        <v>17</v>
      </c>
      <c r="G649" s="1">
        <f>IF(ISNUMBER(Pay_Item_Search_Text),IF(ISNUMBER(IF(FIND(Pay_Item_Search_Text,B649)=1,1, "FALSE")),MAX(G$4:$G648)+1,IF(ISNUMBER(Pay_Item_Search_Text),0,IF(ISNUMBER(SEARCH(Pay_Item_Search_Text,H649)),MAX(G$4:$G648)+1,0))),IF(ISNUMBER(Pay_Item_Search_Text),0,IF(ISNUMBER(SEARCH(Pay_Item_Search_Text,H649)),MAX(G$4:$G648)+1,0)))</f>
        <v>645</v>
      </c>
      <c r="H649" s="1" t="str">
        <f>IF(Table_PayItems[[#This Row],[Description]]="_","_ Unique Item - "&amp;Table_PayItems[[#This Row],[Item]]&amp;" - $"&amp;Table_PayItems[[#This Row],[Unit]],Table_PayItems[[#This Row],[Description]]&amp;" - $"&amp;Table_PayItems[[#This Row],[Unit]])</f>
        <v>Bridge Barrier Railing, Type 5, Modified - $Ft</v>
      </c>
      <c r="I649" s="29" t="str">
        <f>IFERROR(VLOOKUP(ROWS($M$5:M649),Table_PayItems[[Search Key]:[Concentrated Name]],2,FALSE),"")</f>
        <v>Bridge Barrier Railing, Type 5, Modified - $Ft</v>
      </c>
      <c r="J649" s="1"/>
      <c r="K649" s="1"/>
      <c r="L649" s="22">
        <f>IF(ISNUMBER(SEARCH(Pay_Item_Search_Text_2,M649)),MAX($L$4:L648)+1,0)</f>
        <v>0</v>
      </c>
      <c r="M649" s="1" t="str">
        <f>IFERROR(VLOOKUP(ROWS($M$5:M649),Table_PayItems[[Search Key]:[Concentrated Name]],2,FALSE),"")</f>
        <v>Bridge Barrier Railing, Type 5, Modified - $Ft</v>
      </c>
      <c r="N649" s="1" t="str">
        <f>IFERROR(VLOOKUP(ROWS($M$5:N649),$L$5:$M$7000,2,FALSE),"")</f>
        <v>HMA, 2E30 - $Ton</v>
      </c>
      <c r="O649" s="1" t="str">
        <f>IFERROR(VLOOKUP(ROWS($O$5:O649),$K$5:$L$7000,2,FALSE),"")</f>
        <v/>
      </c>
    </row>
    <row r="650" spans="2:15" ht="15" customHeight="1" x14ac:dyDescent="0.25">
      <c r="B650" s="178" t="s">
        <v>10972</v>
      </c>
      <c r="C650" s="178" t="s">
        <v>123</v>
      </c>
      <c r="D650" s="178" t="s">
        <v>2955</v>
      </c>
      <c r="E650" s="178" t="s">
        <v>6931</v>
      </c>
      <c r="F650" s="178" t="s">
        <v>17</v>
      </c>
      <c r="G650" s="1">
        <f>IF(ISNUMBER(Pay_Item_Search_Text),IF(ISNUMBER(IF(FIND(Pay_Item_Search_Text,B650)=1,1, "FALSE")),MAX(G$4:$G649)+1,IF(ISNUMBER(Pay_Item_Search_Text),0,IF(ISNUMBER(SEARCH(Pay_Item_Search_Text,H650)),MAX(G$4:$G649)+1,0))),IF(ISNUMBER(Pay_Item_Search_Text),0,IF(ISNUMBER(SEARCH(Pay_Item_Search_Text,H650)),MAX(G$4:$G649)+1,0)))</f>
        <v>646</v>
      </c>
      <c r="H650" s="1" t="str">
        <f>IF(Table_PayItems[[#This Row],[Description]]="_","_ Unique Item - "&amp;Table_PayItems[[#This Row],[Item]]&amp;" - $"&amp;Table_PayItems[[#This Row],[Unit]],Table_PayItems[[#This Row],[Description]]&amp;" - $"&amp;Table_PayItems[[#This Row],[Unit]])</f>
        <v>Bridge Deck Surface Construction - $Syd</v>
      </c>
      <c r="I650" s="29" t="str">
        <f>IFERROR(VLOOKUP(ROWS($M$5:M650),Table_PayItems[[Search Key]:[Concentrated Name]],2,FALSE),"")</f>
        <v>Bridge Deck Surface Construction - $Syd</v>
      </c>
      <c r="J650" s="1"/>
      <c r="K650" s="1"/>
      <c r="L650" s="22">
        <f>IF(ISNUMBER(SEARCH(Pay_Item_Search_Text_2,M650)),MAX($L$4:L649)+1,0)</f>
        <v>0</v>
      </c>
      <c r="M650" s="1" t="str">
        <f>IFERROR(VLOOKUP(ROWS($M$5:M650),Table_PayItems[[Search Key]:[Concentrated Name]],2,FALSE),"")</f>
        <v>Bridge Deck Surface Construction - $Syd</v>
      </c>
      <c r="N650" s="1" t="str">
        <f>IFERROR(VLOOKUP(ROWS($M$5:N650),$L$5:$M$7000,2,FALSE),"")</f>
        <v>HMA, 2E50 - $Ton</v>
      </c>
      <c r="O650" s="1" t="str">
        <f>IFERROR(VLOOKUP(ROWS($O$5:O650),$K$5:$L$7000,2,FALSE),"")</f>
        <v/>
      </c>
    </row>
    <row r="651" spans="2:15" ht="15" customHeight="1" x14ac:dyDescent="0.25">
      <c r="B651" s="178" t="s">
        <v>10998</v>
      </c>
      <c r="C651" s="178" t="s">
        <v>88</v>
      </c>
      <c r="D651" s="178" t="s">
        <v>2980</v>
      </c>
      <c r="E651" s="178" t="s">
        <v>17</v>
      </c>
      <c r="F651" s="178" t="s">
        <v>17</v>
      </c>
      <c r="G651" s="1">
        <f>IF(ISNUMBER(Pay_Item_Search_Text),IF(ISNUMBER(IF(FIND(Pay_Item_Search_Text,B651)=1,1, "FALSE")),MAX(G$4:$G650)+1,IF(ISNUMBER(Pay_Item_Search_Text),0,IF(ISNUMBER(SEARCH(Pay_Item_Search_Text,H651)),MAX(G$4:$G650)+1,0))),IF(ISNUMBER(Pay_Item_Search_Text),0,IF(ISNUMBER(SEARCH(Pay_Item_Search_Text,H651)),MAX(G$4:$G650)+1,0)))</f>
        <v>647</v>
      </c>
      <c r="H651" s="1" t="str">
        <f>IF(Table_PayItems[[#This Row],[Description]]="_","_ Unique Item - "&amp;Table_PayItems[[#This Row],[Item]]&amp;" - $"&amp;Table_PayItems[[#This Row],[Unit]],Table_PayItems[[#This Row],[Description]]&amp;" - $"&amp;Table_PayItems[[#This Row],[Unit]])</f>
        <v>Bridge Joint, Revise Compression Seal - $Ea</v>
      </c>
      <c r="I651" s="29" t="str">
        <f>IFERROR(VLOOKUP(ROWS($M$5:M651),Table_PayItems[[Search Key]:[Concentrated Name]],2,FALSE),"")</f>
        <v>Bridge Joint, Revise Compression Seal - $Ea</v>
      </c>
      <c r="J651" s="1"/>
      <c r="K651" s="1"/>
      <c r="L651" s="22">
        <f>IF(ISNUMBER(SEARCH(Pay_Item_Search_Text_2,M651)),MAX($L$4:L650)+1,0)</f>
        <v>0</v>
      </c>
      <c r="M651" s="1" t="str">
        <f>IFERROR(VLOOKUP(ROWS($M$5:M651),Table_PayItems[[Search Key]:[Concentrated Name]],2,FALSE),"")</f>
        <v>Bridge Joint, Revise Compression Seal - $Ea</v>
      </c>
      <c r="N651" s="1" t="str">
        <f>IFERROR(VLOOKUP(ROWS($M$5:N651),$L$5:$M$7000,2,FALSE),"")</f>
        <v>HMA, 3E03 - $Ton</v>
      </c>
      <c r="O651" s="1" t="str">
        <f>IFERROR(VLOOKUP(ROWS($O$5:O651),$K$5:$L$7000,2,FALSE),"")</f>
        <v/>
      </c>
    </row>
    <row r="652" spans="2:15" ht="15" customHeight="1" x14ac:dyDescent="0.25">
      <c r="B652" s="178" t="s">
        <v>10997</v>
      </c>
      <c r="C652" s="178" t="s">
        <v>88</v>
      </c>
      <c r="D652" s="178" t="s">
        <v>2979</v>
      </c>
      <c r="E652" s="178" t="s">
        <v>17</v>
      </c>
      <c r="F652" s="178" t="s">
        <v>17</v>
      </c>
      <c r="G652" s="1">
        <f>IF(ISNUMBER(Pay_Item_Search_Text),IF(ISNUMBER(IF(FIND(Pay_Item_Search_Text,B652)=1,1, "FALSE")),MAX(G$4:$G651)+1,IF(ISNUMBER(Pay_Item_Search_Text),0,IF(ISNUMBER(SEARCH(Pay_Item_Search_Text,H652)),MAX(G$4:$G651)+1,0))),IF(ISNUMBER(Pay_Item_Search_Text),0,IF(ISNUMBER(SEARCH(Pay_Item_Search_Text,H652)),MAX(G$4:$G651)+1,0)))</f>
        <v>648</v>
      </c>
      <c r="H652" s="1" t="str">
        <f>IF(Table_PayItems[[#This Row],[Description]]="_","_ Unique Item - "&amp;Table_PayItems[[#This Row],[Item]]&amp;" - $"&amp;Table_PayItems[[#This Row],[Unit]],Table_PayItems[[#This Row],[Description]]&amp;" - $"&amp;Table_PayItems[[#This Row],[Unit]])</f>
        <v>Bridge Joint, Revise Expansion Device - $Ea</v>
      </c>
      <c r="I652" s="29" t="str">
        <f>IFERROR(VLOOKUP(ROWS($M$5:M652),Table_PayItems[[Search Key]:[Concentrated Name]],2,FALSE),"")</f>
        <v>Bridge Joint, Revise Expansion Device - $Ea</v>
      </c>
      <c r="J652" s="1"/>
      <c r="K652" s="1"/>
      <c r="L652" s="22">
        <f>IF(ISNUMBER(SEARCH(Pay_Item_Search_Text_2,M652)),MAX($L$4:L651)+1,0)</f>
        <v>0</v>
      </c>
      <c r="M652" s="1" t="str">
        <f>IFERROR(VLOOKUP(ROWS($M$5:M652),Table_PayItems[[Search Key]:[Concentrated Name]],2,FALSE),"")</f>
        <v>Bridge Joint, Revise Expansion Device - $Ea</v>
      </c>
      <c r="N652" s="1" t="str">
        <f>IFERROR(VLOOKUP(ROWS($M$5:N652),$L$5:$M$7000,2,FALSE),"")</f>
        <v>HMA, 3E03, High Stress - $Ton</v>
      </c>
      <c r="O652" s="1" t="str">
        <f>IFERROR(VLOOKUP(ROWS($O$5:O652),$K$5:$L$7000,2,FALSE),"")</f>
        <v/>
      </c>
    </row>
    <row r="653" spans="2:15" ht="15" customHeight="1" x14ac:dyDescent="0.25">
      <c r="B653" s="178" t="s">
        <v>11002</v>
      </c>
      <c r="C653" s="178" t="s">
        <v>16</v>
      </c>
      <c r="D653" s="178" t="s">
        <v>2984</v>
      </c>
      <c r="E653" s="178" t="s">
        <v>17</v>
      </c>
      <c r="F653" s="178" t="s">
        <v>17</v>
      </c>
      <c r="G653" s="1">
        <f>IF(ISNUMBER(Pay_Item_Search_Text),IF(ISNUMBER(IF(FIND(Pay_Item_Search_Text,B653)=1,1, "FALSE")),MAX(G$4:$G652)+1,IF(ISNUMBER(Pay_Item_Search_Text),0,IF(ISNUMBER(SEARCH(Pay_Item_Search_Text,H653)),MAX(G$4:$G652)+1,0))),IF(ISNUMBER(Pay_Item_Search_Text),0,IF(ISNUMBER(SEARCH(Pay_Item_Search_Text,H653)),MAX(G$4:$G652)+1,0)))</f>
        <v>649</v>
      </c>
      <c r="H653" s="1" t="str">
        <f>IF(Table_PayItems[[#This Row],[Description]]="_","_ Unique Item - "&amp;Table_PayItems[[#This Row],[Item]]&amp;" - $"&amp;Table_PayItems[[#This Row],[Unit]],Table_PayItems[[#This Row],[Description]]&amp;" - $"&amp;Table_PayItems[[#This Row],[Unit]])</f>
        <v>Bridge Joints, Clean and Seal - $LSUM</v>
      </c>
      <c r="I653" s="29" t="str">
        <f>IFERROR(VLOOKUP(ROWS($M$5:M653),Table_PayItems[[Search Key]:[Concentrated Name]],2,FALSE),"")</f>
        <v>Bridge Joints, Clean and Seal - $LSUM</v>
      </c>
      <c r="J653" s="1"/>
      <c r="K653" s="1"/>
      <c r="L653" s="22">
        <f>IF(ISNUMBER(SEARCH(Pay_Item_Search_Text_2,M653)),MAX($L$4:L652)+1,0)</f>
        <v>0</v>
      </c>
      <c r="M653" s="1" t="str">
        <f>IFERROR(VLOOKUP(ROWS($M$5:M653),Table_PayItems[[Search Key]:[Concentrated Name]],2,FALSE),"")</f>
        <v>Bridge Joints, Clean and Seal - $LSUM</v>
      </c>
      <c r="N653" s="1" t="str">
        <f>IFERROR(VLOOKUP(ROWS($M$5:N653),$L$5:$M$7000,2,FALSE),"")</f>
        <v>HMA, 3E10 - $Ton</v>
      </c>
      <c r="O653" s="1" t="str">
        <f>IFERROR(VLOOKUP(ROWS($O$5:O653),$K$5:$L$7000,2,FALSE),"")</f>
        <v/>
      </c>
    </row>
    <row r="654" spans="2:15" ht="15" customHeight="1" x14ac:dyDescent="0.25">
      <c r="B654" s="178" t="s">
        <v>10717</v>
      </c>
      <c r="C654" s="178" t="s">
        <v>16</v>
      </c>
      <c r="D654" s="178" t="s">
        <v>2719</v>
      </c>
      <c r="E654" s="178" t="s">
        <v>17</v>
      </c>
      <c r="F654" s="178" t="s">
        <v>17</v>
      </c>
      <c r="G654" s="1">
        <f>IF(ISNUMBER(Pay_Item_Search_Text),IF(ISNUMBER(IF(FIND(Pay_Item_Search_Text,B654)=1,1, "FALSE")),MAX(G$4:$G653)+1,IF(ISNUMBER(Pay_Item_Search_Text),0,IF(ISNUMBER(SEARCH(Pay_Item_Search_Text,H654)),MAX(G$4:$G653)+1,0))),IF(ISNUMBER(Pay_Item_Search_Text),0,IF(ISNUMBER(SEARCH(Pay_Item_Search_Text,H654)),MAX(G$4:$G653)+1,0)))</f>
        <v>650</v>
      </c>
      <c r="H654" s="1" t="str">
        <f>IF(Table_PayItems[[#This Row],[Description]]="_","_ Unique Item - "&amp;Table_PayItems[[#This Row],[Item]]&amp;" - $"&amp;Table_PayItems[[#This Row],[Unit]],Table_PayItems[[#This Row],[Description]]&amp;" - $"&amp;Table_PayItems[[#This Row],[Unit]])</f>
        <v>Bridge Ltg, Furn and Rem - $LSUM</v>
      </c>
      <c r="I654" s="29" t="str">
        <f>IFERROR(VLOOKUP(ROWS($M$5:M654),Table_PayItems[[Search Key]:[Concentrated Name]],2,FALSE),"")</f>
        <v>Bridge Ltg, Furn and Rem - $LSUM</v>
      </c>
      <c r="J654" s="1"/>
      <c r="K654" s="1"/>
      <c r="L654" s="22">
        <f>IF(ISNUMBER(SEARCH(Pay_Item_Search_Text_2,M654)),MAX($L$4:L653)+1,0)</f>
        <v>0</v>
      </c>
      <c r="M654" s="1" t="str">
        <f>IFERROR(VLOOKUP(ROWS($M$5:M654),Table_PayItems[[Search Key]:[Concentrated Name]],2,FALSE),"")</f>
        <v>Bridge Ltg, Furn and Rem - $LSUM</v>
      </c>
      <c r="N654" s="1" t="str">
        <f>IFERROR(VLOOKUP(ROWS($M$5:N654),$L$5:$M$7000,2,FALSE),"")</f>
        <v>HMA, 3E10, High Stress - $Ton</v>
      </c>
      <c r="O654" s="1" t="str">
        <f>IFERROR(VLOOKUP(ROWS($O$5:O654),$K$5:$L$7000,2,FALSE),"")</f>
        <v/>
      </c>
    </row>
    <row r="655" spans="2:15" ht="15" customHeight="1" x14ac:dyDescent="0.25">
      <c r="B655" s="178" t="s">
        <v>10718</v>
      </c>
      <c r="C655" s="178" t="s">
        <v>112</v>
      </c>
      <c r="D655" s="178" t="s">
        <v>2720</v>
      </c>
      <c r="E655" s="178" t="s">
        <v>17</v>
      </c>
      <c r="F655" s="178" t="s">
        <v>17</v>
      </c>
      <c r="G655" s="1">
        <f>IF(ISNUMBER(Pay_Item_Search_Text),IF(ISNUMBER(IF(FIND(Pay_Item_Search_Text,B655)=1,1, "FALSE")),MAX(G$4:$G654)+1,IF(ISNUMBER(Pay_Item_Search_Text),0,IF(ISNUMBER(SEARCH(Pay_Item_Search_Text,H655)),MAX(G$4:$G654)+1,0))),IF(ISNUMBER(Pay_Item_Search_Text),0,IF(ISNUMBER(SEARCH(Pay_Item_Search_Text,H655)),MAX(G$4:$G654)+1,0)))</f>
        <v>651</v>
      </c>
      <c r="H655" s="1" t="str">
        <f>IF(Table_PayItems[[#This Row],[Description]]="_","_ Unique Item - "&amp;Table_PayItems[[#This Row],[Item]]&amp;" - $"&amp;Table_PayItems[[#This Row],[Unit]],Table_PayItems[[#This Row],[Description]]&amp;" - $"&amp;Table_PayItems[[#This Row],[Unit]])</f>
        <v>Bridge Ltg, Oper and Maintain - $Cyd</v>
      </c>
      <c r="I655" s="29" t="str">
        <f>IFERROR(VLOOKUP(ROWS($M$5:M655),Table_PayItems[[Search Key]:[Concentrated Name]],2,FALSE),"")</f>
        <v>Bridge Ltg, Oper and Maintain - $Cyd</v>
      </c>
      <c r="J655" s="1"/>
      <c r="K655" s="1"/>
      <c r="L655" s="22">
        <f>IF(ISNUMBER(SEARCH(Pay_Item_Search_Text_2,M655)),MAX($L$4:L654)+1,0)</f>
        <v>0</v>
      </c>
      <c r="M655" s="1" t="str">
        <f>IFERROR(VLOOKUP(ROWS($M$5:M655),Table_PayItems[[Search Key]:[Concentrated Name]],2,FALSE),"")</f>
        <v>Bridge Ltg, Oper and Maintain - $Cyd</v>
      </c>
      <c r="N655" s="1" t="str">
        <f>IFERROR(VLOOKUP(ROWS($M$5:N655),$L$5:$M$7000,2,FALSE),"")</f>
        <v>HMA, 3E30 - $Ton</v>
      </c>
      <c r="O655" s="1" t="str">
        <f>IFERROR(VLOOKUP(ROWS($O$5:O655),$K$5:$L$7000,2,FALSE),"")</f>
        <v/>
      </c>
    </row>
    <row r="656" spans="2:15" ht="15" customHeight="1" x14ac:dyDescent="0.25">
      <c r="B656" s="178" t="s">
        <v>10929</v>
      </c>
      <c r="C656" s="178" t="s">
        <v>104</v>
      </c>
      <c r="D656" s="178" t="s">
        <v>2913</v>
      </c>
      <c r="E656" s="178" t="s">
        <v>6925</v>
      </c>
      <c r="F656" s="178" t="s">
        <v>17</v>
      </c>
      <c r="G656" s="1">
        <f>IF(ISNUMBER(Pay_Item_Search_Text),IF(ISNUMBER(IF(FIND(Pay_Item_Search_Text,B656)=1,1, "FALSE")),MAX(G$4:$G655)+1,IF(ISNUMBER(Pay_Item_Search_Text),0,IF(ISNUMBER(SEARCH(Pay_Item_Search_Text,H656)),MAX(G$4:$G655)+1,0))),IF(ISNUMBER(Pay_Item_Search_Text),0,IF(ISNUMBER(SEARCH(Pay_Item_Search_Text,H656)),MAX(G$4:$G655)+1,0)))</f>
        <v>652</v>
      </c>
      <c r="H656" s="1" t="str">
        <f>IF(Table_PayItems[[#This Row],[Description]]="_","_ Unique Item - "&amp;Table_PayItems[[#This Row],[Item]]&amp;" - $"&amp;Table_PayItems[[#This Row],[Unit]],Table_PayItems[[#This Row],[Description]]&amp;" - $"&amp;Table_PayItems[[#This Row],[Unit]])</f>
        <v>Bridge Railing, 2 Tube - $Ft</v>
      </c>
      <c r="I656" s="29" t="str">
        <f>IFERROR(VLOOKUP(ROWS($M$5:M656),Table_PayItems[[Search Key]:[Concentrated Name]],2,FALSE),"")</f>
        <v>Bridge Railing, 2 Tube - $Ft</v>
      </c>
      <c r="J656" s="1"/>
      <c r="K656" s="1"/>
      <c r="L656" s="22">
        <f>IF(ISNUMBER(SEARCH(Pay_Item_Search_Text_2,M656)),MAX($L$4:L655)+1,0)</f>
        <v>0</v>
      </c>
      <c r="M656" s="1" t="str">
        <f>IFERROR(VLOOKUP(ROWS($M$5:M656),Table_PayItems[[Search Key]:[Concentrated Name]],2,FALSE),"")</f>
        <v>Bridge Railing, 2 Tube - $Ft</v>
      </c>
      <c r="N656" s="1" t="str">
        <f>IFERROR(VLOOKUP(ROWS($M$5:N656),$L$5:$M$7000,2,FALSE),"")</f>
        <v>HMA, 3E30, High Stress - $Ton</v>
      </c>
      <c r="O656" s="1" t="str">
        <f>IFERROR(VLOOKUP(ROWS($O$5:O656),$K$5:$L$7000,2,FALSE),"")</f>
        <v/>
      </c>
    </row>
    <row r="657" spans="2:15" ht="15" customHeight="1" x14ac:dyDescent="0.25">
      <c r="B657" s="178" t="s">
        <v>10930</v>
      </c>
      <c r="C657" s="178" t="s">
        <v>104</v>
      </c>
      <c r="D657" s="178" t="s">
        <v>6927</v>
      </c>
      <c r="E657" s="178" t="s">
        <v>6928</v>
      </c>
      <c r="F657" s="178" t="s">
        <v>17</v>
      </c>
      <c r="G657" s="1">
        <f>IF(ISNUMBER(Pay_Item_Search_Text),IF(ISNUMBER(IF(FIND(Pay_Item_Search_Text,B657)=1,1, "FALSE")),MAX(G$4:$G656)+1,IF(ISNUMBER(Pay_Item_Search_Text),0,IF(ISNUMBER(SEARCH(Pay_Item_Search_Text,H657)),MAX(G$4:$G656)+1,0))),IF(ISNUMBER(Pay_Item_Search_Text),0,IF(ISNUMBER(SEARCH(Pay_Item_Search_Text,H657)),MAX(G$4:$G656)+1,0)))</f>
        <v>653</v>
      </c>
      <c r="H657" s="1" t="str">
        <f>IF(Table_PayItems[[#This Row],[Description]]="_","_ Unique Item - "&amp;Table_PayItems[[#This Row],[Item]]&amp;" - $"&amp;Table_PayItems[[#This Row],[Unit]],Table_PayItems[[#This Row],[Description]]&amp;" - $"&amp;Table_PayItems[[#This Row],[Unit]])</f>
        <v>Bridge Railing, 3 Tube with Pickets - $Ft</v>
      </c>
      <c r="I657" s="29" t="str">
        <f>IFERROR(VLOOKUP(ROWS($M$5:M657),Table_PayItems[[Search Key]:[Concentrated Name]],2,FALSE),"")</f>
        <v>Bridge Railing, 3 Tube with Pickets - $Ft</v>
      </c>
      <c r="J657" s="1"/>
      <c r="K657" s="1"/>
      <c r="L657" s="22">
        <f>IF(ISNUMBER(SEARCH(Pay_Item_Search_Text_2,M657)),MAX($L$4:L656)+1,0)</f>
        <v>0</v>
      </c>
      <c r="M657" s="1" t="str">
        <f>IFERROR(VLOOKUP(ROWS($M$5:M657),Table_PayItems[[Search Key]:[Concentrated Name]],2,FALSE),"")</f>
        <v>Bridge Railing, 3 Tube with Pickets - $Ft</v>
      </c>
      <c r="N657" s="1" t="str">
        <f>IFERROR(VLOOKUP(ROWS($M$5:N657),$L$5:$M$7000,2,FALSE),"")</f>
        <v>HMA, 3E50 - $Ton</v>
      </c>
      <c r="O657" s="1" t="str">
        <f>IFERROR(VLOOKUP(ROWS($O$5:O657),$K$5:$L$7000,2,FALSE),"")</f>
        <v/>
      </c>
    </row>
    <row r="658" spans="2:15" ht="15" customHeight="1" x14ac:dyDescent="0.25">
      <c r="B658" s="178" t="s">
        <v>10931</v>
      </c>
      <c r="C658" s="178" t="s">
        <v>104</v>
      </c>
      <c r="D658" s="178" t="s">
        <v>2914</v>
      </c>
      <c r="E658" s="178" t="s">
        <v>6925</v>
      </c>
      <c r="F658" s="178" t="s">
        <v>17</v>
      </c>
      <c r="G658" s="1">
        <f>IF(ISNUMBER(Pay_Item_Search_Text),IF(ISNUMBER(IF(FIND(Pay_Item_Search_Text,B658)=1,1, "FALSE")),MAX(G$4:$G657)+1,IF(ISNUMBER(Pay_Item_Search_Text),0,IF(ISNUMBER(SEARCH(Pay_Item_Search_Text,H658)),MAX(G$4:$G657)+1,0))),IF(ISNUMBER(Pay_Item_Search_Text),0,IF(ISNUMBER(SEARCH(Pay_Item_Search_Text,H658)),MAX(G$4:$G657)+1,0)))</f>
        <v>654</v>
      </c>
      <c r="H658" s="1" t="str">
        <f>IF(Table_PayItems[[#This Row],[Description]]="_","_ Unique Item - "&amp;Table_PayItems[[#This Row],[Item]]&amp;" - $"&amp;Table_PayItems[[#This Row],[Unit]],Table_PayItems[[#This Row],[Description]]&amp;" - $"&amp;Table_PayItems[[#This Row],[Unit]])</f>
        <v>Bridge Railing, 4 Tube - $Ft</v>
      </c>
      <c r="I658" s="29" t="str">
        <f>IFERROR(VLOOKUP(ROWS($M$5:M658),Table_PayItems[[Search Key]:[Concentrated Name]],2,FALSE),"")</f>
        <v>Bridge Railing, 4 Tube - $Ft</v>
      </c>
      <c r="J658" s="1"/>
      <c r="K658" s="1"/>
      <c r="L658" s="22">
        <f>IF(ISNUMBER(SEARCH(Pay_Item_Search_Text_2,M658)),MAX($L$4:L657)+1,0)</f>
        <v>0</v>
      </c>
      <c r="M658" s="1" t="str">
        <f>IFERROR(VLOOKUP(ROWS($M$5:M658),Table_PayItems[[Search Key]:[Concentrated Name]],2,FALSE),"")</f>
        <v>Bridge Railing, 4 Tube - $Ft</v>
      </c>
      <c r="N658" s="1" t="str">
        <f>IFERROR(VLOOKUP(ROWS($M$5:N658),$L$5:$M$7000,2,FALSE),"")</f>
        <v>HMA, 3E50, High Stress - $Ton</v>
      </c>
      <c r="O658" s="1" t="str">
        <f>IFERROR(VLOOKUP(ROWS($O$5:O658),$K$5:$L$7000,2,FALSE),"")</f>
        <v/>
      </c>
    </row>
    <row r="659" spans="2:15" ht="15" customHeight="1" x14ac:dyDescent="0.25">
      <c r="B659" s="178" t="s">
        <v>10927</v>
      </c>
      <c r="C659" s="178" t="s">
        <v>104</v>
      </c>
      <c r="D659" s="178" t="s">
        <v>2911</v>
      </c>
      <c r="E659" s="178" t="s">
        <v>6925</v>
      </c>
      <c r="F659" s="178" t="s">
        <v>17</v>
      </c>
      <c r="G659" s="1">
        <f>IF(ISNUMBER(Pay_Item_Search_Text),IF(ISNUMBER(IF(FIND(Pay_Item_Search_Text,B659)=1,1, "FALSE")),MAX(G$4:$G658)+1,IF(ISNUMBER(Pay_Item_Search_Text),0,IF(ISNUMBER(SEARCH(Pay_Item_Search_Text,H659)),MAX(G$4:$G658)+1,0))),IF(ISNUMBER(Pay_Item_Search_Text),0,IF(ISNUMBER(SEARCH(Pay_Item_Search_Text,H659)),MAX(G$4:$G658)+1,0)))</f>
        <v>655</v>
      </c>
      <c r="H659" s="1" t="str">
        <f>IF(Table_PayItems[[#This Row],[Description]]="_","_ Unique Item - "&amp;Table_PayItems[[#This Row],[Item]]&amp;" - $"&amp;Table_PayItems[[#This Row],[Unit]],Table_PayItems[[#This Row],[Description]]&amp;" - $"&amp;Table_PayItems[[#This Row],[Unit]])</f>
        <v>Bridge Railing, Aesthetic Parapet Tube - $Ft</v>
      </c>
      <c r="I659" s="29" t="str">
        <f>IFERROR(VLOOKUP(ROWS($M$5:M659),Table_PayItems[[Search Key]:[Concentrated Name]],2,FALSE),"")</f>
        <v>Bridge Railing, Aesthetic Parapet Tube - $Ft</v>
      </c>
      <c r="J659" s="1"/>
      <c r="K659" s="1"/>
      <c r="L659" s="22">
        <f>IF(ISNUMBER(SEARCH(Pay_Item_Search_Text_2,M659)),MAX($L$4:L658)+1,0)</f>
        <v>0</v>
      </c>
      <c r="M659" s="1" t="str">
        <f>IFERROR(VLOOKUP(ROWS($M$5:M659),Table_PayItems[[Search Key]:[Concentrated Name]],2,FALSE),"")</f>
        <v>Bridge Railing, Aesthetic Parapet Tube - $Ft</v>
      </c>
      <c r="N659" s="1" t="str">
        <f>IFERROR(VLOOKUP(ROWS($M$5:N659),$L$5:$M$7000,2,FALSE),"")</f>
        <v>HMA, 4E03 - $Ton</v>
      </c>
      <c r="O659" s="1" t="str">
        <f>IFERROR(VLOOKUP(ROWS($O$5:O659),$K$5:$L$7000,2,FALSE),"")</f>
        <v/>
      </c>
    </row>
    <row r="660" spans="2:15" ht="15" customHeight="1" x14ac:dyDescent="0.25">
      <c r="B660" s="178" t="s">
        <v>10938</v>
      </c>
      <c r="C660" s="178" t="s">
        <v>104</v>
      </c>
      <c r="D660" s="178" t="s">
        <v>2921</v>
      </c>
      <c r="E660" s="178" t="s">
        <v>6930</v>
      </c>
      <c r="F660" s="178" t="s">
        <v>17</v>
      </c>
      <c r="G660" s="1">
        <f>IF(ISNUMBER(Pay_Item_Search_Text),IF(ISNUMBER(IF(FIND(Pay_Item_Search_Text,B660)=1,1, "FALSE")),MAX(G$4:$G659)+1,IF(ISNUMBER(Pay_Item_Search_Text),0,IF(ISNUMBER(SEARCH(Pay_Item_Search_Text,H660)),MAX(G$4:$G659)+1,0))),IF(ISNUMBER(Pay_Item_Search_Text),0,IF(ISNUMBER(SEARCH(Pay_Item_Search_Text,H660)),MAX(G$4:$G659)+1,0)))</f>
        <v>656</v>
      </c>
      <c r="H660" s="1" t="str">
        <f>IF(Table_PayItems[[#This Row],[Description]]="_","_ Unique Item - "&amp;Table_PayItems[[#This Row],[Item]]&amp;" - $"&amp;Table_PayItems[[#This Row],[Unit]],Table_PayItems[[#This Row],[Description]]&amp;" - $"&amp;Table_PayItems[[#This Row],[Unit]])</f>
        <v>Bridge Railing, Aesthetic Parapet Tube, Det 1 - $Ft</v>
      </c>
      <c r="I660" s="29" t="str">
        <f>IFERROR(VLOOKUP(ROWS($M$5:M660),Table_PayItems[[Search Key]:[Concentrated Name]],2,FALSE),"")</f>
        <v>Bridge Railing, Aesthetic Parapet Tube, Det 1 - $Ft</v>
      </c>
      <c r="J660" s="1"/>
      <c r="K660" s="1"/>
      <c r="L660" s="22">
        <f>IF(ISNUMBER(SEARCH(Pay_Item_Search_Text_2,M660)),MAX($L$4:L659)+1,0)</f>
        <v>0</v>
      </c>
      <c r="M660" s="1" t="str">
        <f>IFERROR(VLOOKUP(ROWS($M$5:M660),Table_PayItems[[Search Key]:[Concentrated Name]],2,FALSE),"")</f>
        <v>Bridge Railing, Aesthetic Parapet Tube, Det 1 - $Ft</v>
      </c>
      <c r="N660" s="1" t="str">
        <f>IFERROR(VLOOKUP(ROWS($M$5:N660),$L$5:$M$7000,2,FALSE),"")</f>
        <v>HMA, 4E03, High Stress - $Ton</v>
      </c>
      <c r="O660" s="1" t="str">
        <f>IFERROR(VLOOKUP(ROWS($O$5:O660),$K$5:$L$7000,2,FALSE),"")</f>
        <v/>
      </c>
    </row>
    <row r="661" spans="2:15" ht="15" customHeight="1" x14ac:dyDescent="0.25">
      <c r="B661" s="178" t="s">
        <v>10956</v>
      </c>
      <c r="C661" s="178" t="s">
        <v>104</v>
      </c>
      <c r="D661" s="178" t="s">
        <v>2940</v>
      </c>
      <c r="E661" s="178" t="s">
        <v>2934</v>
      </c>
      <c r="F661" s="178" t="s">
        <v>17</v>
      </c>
      <c r="G661" s="1">
        <f>IF(ISNUMBER(Pay_Item_Search_Text),IF(ISNUMBER(IF(FIND(Pay_Item_Search_Text,B661)=1,1, "FALSE")),MAX(G$4:$G660)+1,IF(ISNUMBER(Pay_Item_Search_Text),0,IF(ISNUMBER(SEARCH(Pay_Item_Search_Text,H661)),MAX(G$4:$G660)+1,0))),IF(ISNUMBER(Pay_Item_Search_Text),0,IF(ISNUMBER(SEARCH(Pay_Item_Search_Text,H661)),MAX(G$4:$G660)+1,0)))</f>
        <v>657</v>
      </c>
      <c r="H661" s="1" t="str">
        <f>IF(Table_PayItems[[#This Row],[Description]]="_","_ Unique Item - "&amp;Table_PayItems[[#This Row],[Item]]&amp;" - $"&amp;Table_PayItems[[#This Row],[Unit]],Table_PayItems[[#This Row],[Description]]&amp;" - $"&amp;Table_PayItems[[#This Row],[Unit]])</f>
        <v>Bridge Railing, Aesthetic Parapet Tube, Det 1, High Performance - $Ft</v>
      </c>
      <c r="I661" s="29" t="str">
        <f>IFERROR(VLOOKUP(ROWS($M$5:M661),Table_PayItems[[Search Key]:[Concentrated Name]],2,FALSE),"")</f>
        <v>Bridge Railing, Aesthetic Parapet Tube, Det 1, High Performance - $Ft</v>
      </c>
      <c r="J661" s="1"/>
      <c r="K661" s="1"/>
      <c r="L661" s="22">
        <f>IF(ISNUMBER(SEARCH(Pay_Item_Search_Text_2,M661)),MAX($L$4:L660)+1,0)</f>
        <v>0</v>
      </c>
      <c r="M661" s="1" t="str">
        <f>IFERROR(VLOOKUP(ROWS($M$5:M661),Table_PayItems[[Search Key]:[Concentrated Name]],2,FALSE),"")</f>
        <v>Bridge Railing, Aesthetic Parapet Tube, Det 1, High Performance - $Ft</v>
      </c>
      <c r="N661" s="1" t="str">
        <f>IFERROR(VLOOKUP(ROWS($M$5:N661),$L$5:$M$7000,2,FALSE),"")</f>
        <v>HMA, 4E10 - $Ton</v>
      </c>
      <c r="O661" s="1" t="str">
        <f>IFERROR(VLOOKUP(ROWS($O$5:O661),$K$5:$L$7000,2,FALSE),"")</f>
        <v/>
      </c>
    </row>
    <row r="662" spans="2:15" ht="15" customHeight="1" x14ac:dyDescent="0.25">
      <c r="B662" s="178" t="s">
        <v>10939</v>
      </c>
      <c r="C662" s="178" t="s">
        <v>104</v>
      </c>
      <c r="D662" s="178" t="s">
        <v>2922</v>
      </c>
      <c r="E662" s="178" t="s">
        <v>6930</v>
      </c>
      <c r="F662" s="178" t="s">
        <v>17</v>
      </c>
      <c r="G662" s="1">
        <f>IF(ISNUMBER(Pay_Item_Search_Text),IF(ISNUMBER(IF(FIND(Pay_Item_Search_Text,B662)=1,1, "FALSE")),MAX(G$4:$G661)+1,IF(ISNUMBER(Pay_Item_Search_Text),0,IF(ISNUMBER(SEARCH(Pay_Item_Search_Text,H662)),MAX(G$4:$G661)+1,0))),IF(ISNUMBER(Pay_Item_Search_Text),0,IF(ISNUMBER(SEARCH(Pay_Item_Search_Text,H662)),MAX(G$4:$G661)+1,0)))</f>
        <v>658</v>
      </c>
      <c r="H662" s="1" t="str">
        <f>IF(Table_PayItems[[#This Row],[Description]]="_","_ Unique Item - "&amp;Table_PayItems[[#This Row],[Item]]&amp;" - $"&amp;Table_PayItems[[#This Row],[Unit]],Table_PayItems[[#This Row],[Description]]&amp;" - $"&amp;Table_PayItems[[#This Row],[Unit]])</f>
        <v>Bridge Railing, Aesthetic Parapet Tube, Det 2 - $Ft</v>
      </c>
      <c r="I662" s="29" t="str">
        <f>IFERROR(VLOOKUP(ROWS($M$5:M662),Table_PayItems[[Search Key]:[Concentrated Name]],2,FALSE),"")</f>
        <v>Bridge Railing, Aesthetic Parapet Tube, Det 2 - $Ft</v>
      </c>
      <c r="J662" s="1"/>
      <c r="K662" s="1"/>
      <c r="L662" s="22">
        <f>IF(ISNUMBER(SEARCH(Pay_Item_Search_Text_2,M662)),MAX($L$4:L661)+1,0)</f>
        <v>0</v>
      </c>
      <c r="M662" s="1" t="str">
        <f>IFERROR(VLOOKUP(ROWS($M$5:M662),Table_PayItems[[Search Key]:[Concentrated Name]],2,FALSE),"")</f>
        <v>Bridge Railing, Aesthetic Parapet Tube, Det 2 - $Ft</v>
      </c>
      <c r="N662" s="1" t="str">
        <f>IFERROR(VLOOKUP(ROWS($M$5:N662),$L$5:$M$7000,2,FALSE),"")</f>
        <v>HMA, 4E10, High Stress - $Ton</v>
      </c>
      <c r="O662" s="1" t="str">
        <f>IFERROR(VLOOKUP(ROWS($O$5:O662),$K$5:$L$7000,2,FALSE),"")</f>
        <v/>
      </c>
    </row>
    <row r="663" spans="2:15" ht="15" customHeight="1" x14ac:dyDescent="0.25">
      <c r="B663" s="178" t="s">
        <v>10957</v>
      </c>
      <c r="C663" s="178" t="s">
        <v>104</v>
      </c>
      <c r="D663" s="178" t="s">
        <v>2941</v>
      </c>
      <c r="E663" s="178" t="s">
        <v>2934</v>
      </c>
      <c r="F663" s="178" t="s">
        <v>17</v>
      </c>
      <c r="G663" s="1">
        <f>IF(ISNUMBER(Pay_Item_Search_Text),IF(ISNUMBER(IF(FIND(Pay_Item_Search_Text,B663)=1,1, "FALSE")),MAX(G$4:$G662)+1,IF(ISNUMBER(Pay_Item_Search_Text),0,IF(ISNUMBER(SEARCH(Pay_Item_Search_Text,H663)),MAX(G$4:$G662)+1,0))),IF(ISNUMBER(Pay_Item_Search_Text),0,IF(ISNUMBER(SEARCH(Pay_Item_Search_Text,H663)),MAX(G$4:$G662)+1,0)))</f>
        <v>659</v>
      </c>
      <c r="H663" s="1" t="str">
        <f>IF(Table_PayItems[[#This Row],[Description]]="_","_ Unique Item - "&amp;Table_PayItems[[#This Row],[Item]]&amp;" - $"&amp;Table_PayItems[[#This Row],[Unit]],Table_PayItems[[#This Row],[Description]]&amp;" - $"&amp;Table_PayItems[[#This Row],[Unit]])</f>
        <v>Bridge Railing, Aesthetic Parapet Tube, Det 2, High Performance - $Ft</v>
      </c>
      <c r="I663" s="29" t="str">
        <f>IFERROR(VLOOKUP(ROWS($M$5:M663),Table_PayItems[[Search Key]:[Concentrated Name]],2,FALSE),"")</f>
        <v>Bridge Railing, Aesthetic Parapet Tube, Det 2, High Performance - $Ft</v>
      </c>
      <c r="J663" s="1"/>
      <c r="K663" s="1"/>
      <c r="L663" s="22">
        <f>IF(ISNUMBER(SEARCH(Pay_Item_Search_Text_2,M663)),MAX($L$4:L662)+1,0)</f>
        <v>0</v>
      </c>
      <c r="M663" s="1" t="str">
        <f>IFERROR(VLOOKUP(ROWS($M$5:M663),Table_PayItems[[Search Key]:[Concentrated Name]],2,FALSE),"")</f>
        <v>Bridge Railing, Aesthetic Parapet Tube, Det 2, High Performance - $Ft</v>
      </c>
      <c r="N663" s="1" t="str">
        <f>IFERROR(VLOOKUP(ROWS($M$5:N663),$L$5:$M$7000,2,FALSE),"")</f>
        <v>HMA, 4E30 - $Ton</v>
      </c>
      <c r="O663" s="1" t="str">
        <f>IFERROR(VLOOKUP(ROWS($O$5:O663),$K$5:$L$7000,2,FALSE),"")</f>
        <v/>
      </c>
    </row>
    <row r="664" spans="2:15" ht="15" customHeight="1" x14ac:dyDescent="0.25">
      <c r="B664" s="178" t="s">
        <v>10926</v>
      </c>
      <c r="C664" s="178" t="s">
        <v>104</v>
      </c>
      <c r="D664" s="178" t="s">
        <v>2910</v>
      </c>
      <c r="E664" s="178" t="s">
        <v>6926</v>
      </c>
      <c r="F664" s="178" t="s">
        <v>17</v>
      </c>
      <c r="G664" s="1">
        <f>IF(ISNUMBER(Pay_Item_Search_Text),IF(ISNUMBER(IF(FIND(Pay_Item_Search_Text,B664)=1,1, "FALSE")),MAX(G$4:$G663)+1,IF(ISNUMBER(Pay_Item_Search_Text),0,IF(ISNUMBER(SEARCH(Pay_Item_Search_Text,H664)),MAX(G$4:$G663)+1,0))),IF(ISNUMBER(Pay_Item_Search_Text),0,IF(ISNUMBER(SEARCH(Pay_Item_Search_Text,H664)),MAX(G$4:$G663)+1,0)))</f>
        <v>660</v>
      </c>
      <c r="H664" s="1" t="str">
        <f>IF(Table_PayItems[[#This Row],[Description]]="_","_ Unique Item - "&amp;Table_PayItems[[#This Row],[Item]]&amp;" - $"&amp;Table_PayItems[[#This Row],[Unit]],Table_PayItems[[#This Row],[Description]]&amp;" - $"&amp;Table_PayItems[[#This Row],[Unit]])</f>
        <v>Bridge Railing, Aesthetic Parapet Tube, High Performance - $Ft</v>
      </c>
      <c r="I664" s="29" t="str">
        <f>IFERROR(VLOOKUP(ROWS($M$5:M664),Table_PayItems[[Search Key]:[Concentrated Name]],2,FALSE),"")</f>
        <v>Bridge Railing, Aesthetic Parapet Tube, High Performance - $Ft</v>
      </c>
      <c r="J664" s="1"/>
      <c r="K664" s="1"/>
      <c r="L664" s="22">
        <f>IF(ISNUMBER(SEARCH(Pay_Item_Search_Text_2,M664)),MAX($L$4:L663)+1,0)</f>
        <v>0</v>
      </c>
      <c r="M664" s="1" t="str">
        <f>IFERROR(VLOOKUP(ROWS($M$5:M664),Table_PayItems[[Search Key]:[Concentrated Name]],2,FALSE),"")</f>
        <v>Bridge Railing, Aesthetic Parapet Tube, High Performance - $Ft</v>
      </c>
      <c r="N664" s="1" t="str">
        <f>IFERROR(VLOOKUP(ROWS($M$5:N664),$L$5:$M$7000,2,FALSE),"")</f>
        <v>HMA, 4E30, High Stress - $Ton</v>
      </c>
      <c r="O664" s="1" t="str">
        <f>IFERROR(VLOOKUP(ROWS($O$5:O664),$K$5:$L$7000,2,FALSE),"")</f>
        <v/>
      </c>
    </row>
    <row r="665" spans="2:15" ht="15" customHeight="1" x14ac:dyDescent="0.25">
      <c r="B665" s="178" t="s">
        <v>10940</v>
      </c>
      <c r="C665" s="178" t="s">
        <v>104</v>
      </c>
      <c r="D665" s="178" t="s">
        <v>2923</v>
      </c>
      <c r="E665" s="178" t="s">
        <v>6930</v>
      </c>
      <c r="F665" s="178" t="s">
        <v>17</v>
      </c>
      <c r="G665" s="1">
        <f>IF(ISNUMBER(Pay_Item_Search_Text),IF(ISNUMBER(IF(FIND(Pay_Item_Search_Text,B665)=1,1, "FALSE")),MAX(G$4:$G664)+1,IF(ISNUMBER(Pay_Item_Search_Text),0,IF(ISNUMBER(SEARCH(Pay_Item_Search_Text,H665)),MAX(G$4:$G664)+1,0))),IF(ISNUMBER(Pay_Item_Search_Text),0,IF(ISNUMBER(SEARCH(Pay_Item_Search_Text,H665)),MAX(G$4:$G664)+1,0)))</f>
        <v>661</v>
      </c>
      <c r="H665" s="1" t="str">
        <f>IF(Table_PayItems[[#This Row],[Description]]="_","_ Unique Item - "&amp;Table_PayItems[[#This Row],[Item]]&amp;" - $"&amp;Table_PayItems[[#This Row],[Unit]],Table_PayItems[[#This Row],[Description]]&amp;" - $"&amp;Table_PayItems[[#This Row],[Unit]])</f>
        <v>Bridge Railing, Aesthetic, Type 4, Det 1 - $Ft</v>
      </c>
      <c r="I665" s="29" t="str">
        <f>IFERROR(VLOOKUP(ROWS($M$5:M665),Table_PayItems[[Search Key]:[Concentrated Name]],2,FALSE),"")</f>
        <v>Bridge Railing, Aesthetic, Type 4, Det 1 - $Ft</v>
      </c>
      <c r="J665" s="1"/>
      <c r="K665" s="1"/>
      <c r="L665" s="22">
        <f>IF(ISNUMBER(SEARCH(Pay_Item_Search_Text_2,M665)),MAX($L$4:L664)+1,0)</f>
        <v>0</v>
      </c>
      <c r="M665" s="1" t="str">
        <f>IFERROR(VLOOKUP(ROWS($M$5:M665),Table_PayItems[[Search Key]:[Concentrated Name]],2,FALSE),"")</f>
        <v>Bridge Railing, Aesthetic, Type 4, Det 1 - $Ft</v>
      </c>
      <c r="N665" s="1" t="str">
        <f>IFERROR(VLOOKUP(ROWS($M$5:N665),$L$5:$M$7000,2,FALSE),"")</f>
        <v>HMA, 4E50 - $Ton</v>
      </c>
      <c r="O665" s="1" t="str">
        <f>IFERROR(VLOOKUP(ROWS($O$5:O665),$K$5:$L$7000,2,FALSE),"")</f>
        <v/>
      </c>
    </row>
    <row r="666" spans="2:15" ht="15" customHeight="1" x14ac:dyDescent="0.25">
      <c r="B666" s="178" t="s">
        <v>10948</v>
      </c>
      <c r="C666" s="178" t="s">
        <v>104</v>
      </c>
      <c r="D666" s="178" t="s">
        <v>2931</v>
      </c>
      <c r="E666" s="178" t="s">
        <v>2934</v>
      </c>
      <c r="F666" s="178" t="s">
        <v>17</v>
      </c>
      <c r="G666" s="1">
        <f>IF(ISNUMBER(Pay_Item_Search_Text),IF(ISNUMBER(IF(FIND(Pay_Item_Search_Text,B666)=1,1, "FALSE")),MAX(G$4:$G665)+1,IF(ISNUMBER(Pay_Item_Search_Text),0,IF(ISNUMBER(SEARCH(Pay_Item_Search_Text,H666)),MAX(G$4:$G665)+1,0))),IF(ISNUMBER(Pay_Item_Search_Text),0,IF(ISNUMBER(SEARCH(Pay_Item_Search_Text,H666)),MAX(G$4:$G665)+1,0)))</f>
        <v>662</v>
      </c>
      <c r="H666" s="1" t="str">
        <f>IF(Table_PayItems[[#This Row],[Description]]="_","_ Unique Item - "&amp;Table_PayItems[[#This Row],[Item]]&amp;" - $"&amp;Table_PayItems[[#This Row],[Unit]],Table_PayItems[[#This Row],[Description]]&amp;" - $"&amp;Table_PayItems[[#This Row],[Unit]])</f>
        <v>Bridge Railing, Aesthetic, Type 4, Det 1, High Performance - $Ft</v>
      </c>
      <c r="I666" s="29" t="str">
        <f>IFERROR(VLOOKUP(ROWS($M$5:M666),Table_PayItems[[Search Key]:[Concentrated Name]],2,FALSE),"")</f>
        <v>Bridge Railing, Aesthetic, Type 4, Det 1, High Performance - $Ft</v>
      </c>
      <c r="J666" s="1"/>
      <c r="K666" s="1"/>
      <c r="L666" s="22">
        <f>IF(ISNUMBER(SEARCH(Pay_Item_Search_Text_2,M666)),MAX($L$4:L665)+1,0)</f>
        <v>0</v>
      </c>
      <c r="M666" s="1" t="str">
        <f>IFERROR(VLOOKUP(ROWS($M$5:M666),Table_PayItems[[Search Key]:[Concentrated Name]],2,FALSE),"")</f>
        <v>Bridge Railing, Aesthetic, Type 4, Det 1, High Performance - $Ft</v>
      </c>
      <c r="N666" s="1" t="str">
        <f>IFERROR(VLOOKUP(ROWS($M$5:N666),$L$5:$M$7000,2,FALSE),"")</f>
        <v>HMA, 4E50, High Stress - $Ton</v>
      </c>
      <c r="O666" s="1" t="str">
        <f>IFERROR(VLOOKUP(ROWS($O$5:O666),$K$5:$L$7000,2,FALSE),"")</f>
        <v/>
      </c>
    </row>
    <row r="667" spans="2:15" ht="15" customHeight="1" x14ac:dyDescent="0.25">
      <c r="B667" s="178" t="s">
        <v>10941</v>
      </c>
      <c r="C667" s="178" t="s">
        <v>104</v>
      </c>
      <c r="D667" s="178" t="s">
        <v>2924</v>
      </c>
      <c r="E667" s="178" t="s">
        <v>6930</v>
      </c>
      <c r="F667" s="178" t="s">
        <v>17</v>
      </c>
      <c r="G667" s="1">
        <f>IF(ISNUMBER(Pay_Item_Search_Text),IF(ISNUMBER(IF(FIND(Pay_Item_Search_Text,B667)=1,1, "FALSE")),MAX(G$4:$G666)+1,IF(ISNUMBER(Pay_Item_Search_Text),0,IF(ISNUMBER(SEARCH(Pay_Item_Search_Text,H667)),MAX(G$4:$G666)+1,0))),IF(ISNUMBER(Pay_Item_Search_Text),0,IF(ISNUMBER(SEARCH(Pay_Item_Search_Text,H667)),MAX(G$4:$G666)+1,0)))</f>
        <v>663</v>
      </c>
      <c r="H667" s="1" t="str">
        <f>IF(Table_PayItems[[#This Row],[Description]]="_","_ Unique Item - "&amp;Table_PayItems[[#This Row],[Item]]&amp;" - $"&amp;Table_PayItems[[#This Row],[Unit]],Table_PayItems[[#This Row],[Description]]&amp;" - $"&amp;Table_PayItems[[#This Row],[Unit]])</f>
        <v>Bridge Railing, Aesthetic, Type 4, Det 1, Modified - $Ft</v>
      </c>
      <c r="I667" s="29" t="str">
        <f>IFERROR(VLOOKUP(ROWS($M$5:M667),Table_PayItems[[Search Key]:[Concentrated Name]],2,FALSE),"")</f>
        <v>Bridge Railing, Aesthetic, Type 4, Det 1, Modified - $Ft</v>
      </c>
      <c r="J667" s="1"/>
      <c r="K667" s="1"/>
      <c r="L667" s="22">
        <f>IF(ISNUMBER(SEARCH(Pay_Item_Search_Text_2,M667)),MAX($L$4:L666)+1,0)</f>
        <v>0</v>
      </c>
      <c r="M667" s="1" t="str">
        <f>IFERROR(VLOOKUP(ROWS($M$5:M667),Table_PayItems[[Search Key]:[Concentrated Name]],2,FALSE),"")</f>
        <v>Bridge Railing, Aesthetic, Type 4, Det 1, Modified - $Ft</v>
      </c>
      <c r="N667" s="1" t="str">
        <f>IFERROR(VLOOKUP(ROWS($M$5:N667),$L$5:$M$7000,2,FALSE),"")</f>
        <v>HMA, 5E03 - $Ton</v>
      </c>
      <c r="O667" s="1" t="str">
        <f>IFERROR(VLOOKUP(ROWS($O$5:O667),$K$5:$L$7000,2,FALSE),"")</f>
        <v/>
      </c>
    </row>
    <row r="668" spans="2:15" ht="15" customHeight="1" x14ac:dyDescent="0.25">
      <c r="B668" s="178" t="s">
        <v>10952</v>
      </c>
      <c r="C668" s="178" t="s">
        <v>104</v>
      </c>
      <c r="D668" s="178" t="s">
        <v>2936</v>
      </c>
      <c r="E668" s="178" t="s">
        <v>2934</v>
      </c>
      <c r="F668" s="178" t="s">
        <v>17</v>
      </c>
      <c r="G668" s="1">
        <f>IF(ISNUMBER(Pay_Item_Search_Text),IF(ISNUMBER(IF(FIND(Pay_Item_Search_Text,B668)=1,1, "FALSE")),MAX(G$4:$G667)+1,IF(ISNUMBER(Pay_Item_Search_Text),0,IF(ISNUMBER(SEARCH(Pay_Item_Search_Text,H668)),MAX(G$4:$G667)+1,0))),IF(ISNUMBER(Pay_Item_Search_Text),0,IF(ISNUMBER(SEARCH(Pay_Item_Search_Text,H668)),MAX(G$4:$G667)+1,0)))</f>
        <v>664</v>
      </c>
      <c r="H668" s="1" t="str">
        <f>IF(Table_PayItems[[#This Row],[Description]]="_","_ Unique Item - "&amp;Table_PayItems[[#This Row],[Item]]&amp;" - $"&amp;Table_PayItems[[#This Row],[Unit]],Table_PayItems[[#This Row],[Description]]&amp;" - $"&amp;Table_PayItems[[#This Row],[Unit]])</f>
        <v>Bridge Railing, Aesthetic, Type 4, Det 1, Modified, High Performance - $Ft</v>
      </c>
      <c r="I668" s="29" t="str">
        <f>IFERROR(VLOOKUP(ROWS($M$5:M668),Table_PayItems[[Search Key]:[Concentrated Name]],2,FALSE),"")</f>
        <v>Bridge Railing, Aesthetic, Type 4, Det 1, Modified, High Performance - $Ft</v>
      </c>
      <c r="J668" s="1"/>
      <c r="K668" s="1"/>
      <c r="L668" s="22">
        <f>IF(ISNUMBER(SEARCH(Pay_Item_Search_Text_2,M668)),MAX($L$4:L667)+1,0)</f>
        <v>0</v>
      </c>
      <c r="M668" s="1" t="str">
        <f>IFERROR(VLOOKUP(ROWS($M$5:M668),Table_PayItems[[Search Key]:[Concentrated Name]],2,FALSE),"")</f>
        <v>Bridge Railing, Aesthetic, Type 4, Det 1, Modified, High Performance - $Ft</v>
      </c>
      <c r="N668" s="1" t="str">
        <f>IFERROR(VLOOKUP(ROWS($M$5:N668),$L$5:$M$7000,2,FALSE),"")</f>
        <v>HMA, 5E03, High Stress - $Ton</v>
      </c>
      <c r="O668" s="1" t="str">
        <f>IFERROR(VLOOKUP(ROWS($O$5:O668),$K$5:$L$7000,2,FALSE),"")</f>
        <v/>
      </c>
    </row>
    <row r="669" spans="2:15" ht="15" customHeight="1" x14ac:dyDescent="0.25">
      <c r="B669" s="178" t="s">
        <v>10942</v>
      </c>
      <c r="C669" s="178" t="s">
        <v>104</v>
      </c>
      <c r="D669" s="178" t="s">
        <v>2925</v>
      </c>
      <c r="E669" s="178" t="s">
        <v>6930</v>
      </c>
      <c r="F669" s="178" t="s">
        <v>17</v>
      </c>
      <c r="G669" s="1">
        <f>IF(ISNUMBER(Pay_Item_Search_Text),IF(ISNUMBER(IF(FIND(Pay_Item_Search_Text,B669)=1,1, "FALSE")),MAX(G$4:$G668)+1,IF(ISNUMBER(Pay_Item_Search_Text),0,IF(ISNUMBER(SEARCH(Pay_Item_Search_Text,H669)),MAX(G$4:$G668)+1,0))),IF(ISNUMBER(Pay_Item_Search_Text),0,IF(ISNUMBER(SEARCH(Pay_Item_Search_Text,H669)),MAX(G$4:$G668)+1,0)))</f>
        <v>665</v>
      </c>
      <c r="H669" s="1" t="str">
        <f>IF(Table_PayItems[[#This Row],[Description]]="_","_ Unique Item - "&amp;Table_PayItems[[#This Row],[Item]]&amp;" - $"&amp;Table_PayItems[[#This Row],[Unit]],Table_PayItems[[#This Row],[Description]]&amp;" - $"&amp;Table_PayItems[[#This Row],[Unit]])</f>
        <v>Bridge Railing, Aesthetic, Type 4, Det 2 - $Ft</v>
      </c>
      <c r="I669" s="29" t="str">
        <f>IFERROR(VLOOKUP(ROWS($M$5:M669),Table_PayItems[[Search Key]:[Concentrated Name]],2,FALSE),"")</f>
        <v>Bridge Railing, Aesthetic, Type 4, Det 2 - $Ft</v>
      </c>
      <c r="J669" s="1"/>
      <c r="K669" s="1"/>
      <c r="L669" s="22">
        <f>IF(ISNUMBER(SEARCH(Pay_Item_Search_Text_2,M669)),MAX($L$4:L668)+1,0)</f>
        <v>0</v>
      </c>
      <c r="M669" s="1" t="str">
        <f>IFERROR(VLOOKUP(ROWS($M$5:M669),Table_PayItems[[Search Key]:[Concentrated Name]],2,FALSE),"")</f>
        <v>Bridge Railing, Aesthetic, Type 4, Det 2 - $Ft</v>
      </c>
      <c r="N669" s="1" t="str">
        <f>IFERROR(VLOOKUP(ROWS($M$5:N669),$L$5:$M$7000,2,FALSE),"")</f>
        <v>HMA, 5E10 - $Ton</v>
      </c>
      <c r="O669" s="1" t="str">
        <f>IFERROR(VLOOKUP(ROWS($O$5:O669),$K$5:$L$7000,2,FALSE),"")</f>
        <v/>
      </c>
    </row>
    <row r="670" spans="2:15" ht="15" customHeight="1" x14ac:dyDescent="0.25">
      <c r="B670" s="178" t="s">
        <v>10949</v>
      </c>
      <c r="C670" s="178" t="s">
        <v>104</v>
      </c>
      <c r="D670" s="178" t="s">
        <v>2932</v>
      </c>
      <c r="E670" s="178" t="s">
        <v>2934</v>
      </c>
      <c r="F670" s="178" t="s">
        <v>17</v>
      </c>
      <c r="G670" s="1">
        <f>IF(ISNUMBER(Pay_Item_Search_Text),IF(ISNUMBER(IF(FIND(Pay_Item_Search_Text,B670)=1,1, "FALSE")),MAX(G$4:$G669)+1,IF(ISNUMBER(Pay_Item_Search_Text),0,IF(ISNUMBER(SEARCH(Pay_Item_Search_Text,H670)),MAX(G$4:$G669)+1,0))),IF(ISNUMBER(Pay_Item_Search_Text),0,IF(ISNUMBER(SEARCH(Pay_Item_Search_Text,H670)),MAX(G$4:$G669)+1,0)))</f>
        <v>666</v>
      </c>
      <c r="H670" s="1" t="str">
        <f>IF(Table_PayItems[[#This Row],[Description]]="_","_ Unique Item - "&amp;Table_PayItems[[#This Row],[Item]]&amp;" - $"&amp;Table_PayItems[[#This Row],[Unit]],Table_PayItems[[#This Row],[Description]]&amp;" - $"&amp;Table_PayItems[[#This Row],[Unit]])</f>
        <v>Bridge Railing, Aesthetic, Type 4, Det 2, High Performance - $Ft</v>
      </c>
      <c r="I670" s="29" t="str">
        <f>IFERROR(VLOOKUP(ROWS($M$5:M670),Table_PayItems[[Search Key]:[Concentrated Name]],2,FALSE),"")</f>
        <v>Bridge Railing, Aesthetic, Type 4, Det 2, High Performance - $Ft</v>
      </c>
      <c r="J670" s="1"/>
      <c r="K670" s="1"/>
      <c r="L670" s="22">
        <f>IF(ISNUMBER(SEARCH(Pay_Item_Search_Text_2,M670)),MAX($L$4:L669)+1,0)</f>
        <v>0</v>
      </c>
      <c r="M670" s="1" t="str">
        <f>IFERROR(VLOOKUP(ROWS($M$5:M670),Table_PayItems[[Search Key]:[Concentrated Name]],2,FALSE),"")</f>
        <v>Bridge Railing, Aesthetic, Type 4, Det 2, High Performance - $Ft</v>
      </c>
      <c r="N670" s="1" t="str">
        <f>IFERROR(VLOOKUP(ROWS($M$5:N670),$L$5:$M$7000,2,FALSE),"")</f>
        <v>HMA, 5E10, High Stress - $Ton</v>
      </c>
      <c r="O670" s="1" t="str">
        <f>IFERROR(VLOOKUP(ROWS($O$5:O670),$K$5:$L$7000,2,FALSE),"")</f>
        <v/>
      </c>
    </row>
    <row r="671" spans="2:15" ht="15" customHeight="1" x14ac:dyDescent="0.25">
      <c r="B671" s="178" t="s">
        <v>10943</v>
      </c>
      <c r="C671" s="178" t="s">
        <v>104</v>
      </c>
      <c r="D671" s="178" t="s">
        <v>2926</v>
      </c>
      <c r="E671" s="178" t="s">
        <v>6930</v>
      </c>
      <c r="F671" s="178" t="s">
        <v>17</v>
      </c>
      <c r="G671" s="1">
        <f>IF(ISNUMBER(Pay_Item_Search_Text),IF(ISNUMBER(IF(FIND(Pay_Item_Search_Text,B671)=1,1, "FALSE")),MAX(G$4:$G670)+1,IF(ISNUMBER(Pay_Item_Search_Text),0,IF(ISNUMBER(SEARCH(Pay_Item_Search_Text,H671)),MAX(G$4:$G670)+1,0))),IF(ISNUMBER(Pay_Item_Search_Text),0,IF(ISNUMBER(SEARCH(Pay_Item_Search_Text,H671)),MAX(G$4:$G670)+1,0)))</f>
        <v>667</v>
      </c>
      <c r="H671" s="1" t="str">
        <f>IF(Table_PayItems[[#This Row],[Description]]="_","_ Unique Item - "&amp;Table_PayItems[[#This Row],[Item]]&amp;" - $"&amp;Table_PayItems[[#This Row],[Unit]],Table_PayItems[[#This Row],[Description]]&amp;" - $"&amp;Table_PayItems[[#This Row],[Unit]])</f>
        <v>Bridge Railing, Aesthetic, Type 4, Det 2, Modified - $Ft</v>
      </c>
      <c r="I671" s="29" t="str">
        <f>IFERROR(VLOOKUP(ROWS($M$5:M671),Table_PayItems[[Search Key]:[Concentrated Name]],2,FALSE),"")</f>
        <v>Bridge Railing, Aesthetic, Type 4, Det 2, Modified - $Ft</v>
      </c>
      <c r="J671" s="1"/>
      <c r="K671" s="1"/>
      <c r="L671" s="22">
        <f>IF(ISNUMBER(SEARCH(Pay_Item_Search_Text_2,M671)),MAX($L$4:L670)+1,0)</f>
        <v>0</v>
      </c>
      <c r="M671" s="1" t="str">
        <f>IFERROR(VLOOKUP(ROWS($M$5:M671),Table_PayItems[[Search Key]:[Concentrated Name]],2,FALSE),"")</f>
        <v>Bridge Railing, Aesthetic, Type 4, Det 2, Modified - $Ft</v>
      </c>
      <c r="N671" s="1" t="str">
        <f>IFERROR(VLOOKUP(ROWS($M$5:N671),$L$5:$M$7000,2,FALSE),"")</f>
        <v>HMA, 5E30 - $Ton</v>
      </c>
      <c r="O671" s="1" t="str">
        <f>IFERROR(VLOOKUP(ROWS($O$5:O671),$K$5:$L$7000,2,FALSE),"")</f>
        <v/>
      </c>
    </row>
    <row r="672" spans="2:15" ht="15" customHeight="1" x14ac:dyDescent="0.25">
      <c r="B672" s="178" t="s">
        <v>10953</v>
      </c>
      <c r="C672" s="178" t="s">
        <v>104</v>
      </c>
      <c r="D672" s="178" t="s">
        <v>2937</v>
      </c>
      <c r="E672" s="178" t="s">
        <v>2934</v>
      </c>
      <c r="F672" s="178" t="s">
        <v>17</v>
      </c>
      <c r="G672" s="1">
        <f>IF(ISNUMBER(Pay_Item_Search_Text),IF(ISNUMBER(IF(FIND(Pay_Item_Search_Text,B672)=1,1, "FALSE")),MAX(G$4:$G671)+1,IF(ISNUMBER(Pay_Item_Search_Text),0,IF(ISNUMBER(SEARCH(Pay_Item_Search_Text,H672)),MAX(G$4:$G671)+1,0))),IF(ISNUMBER(Pay_Item_Search_Text),0,IF(ISNUMBER(SEARCH(Pay_Item_Search_Text,H672)),MAX(G$4:$G671)+1,0)))</f>
        <v>668</v>
      </c>
      <c r="H672" s="1" t="str">
        <f>IF(Table_PayItems[[#This Row],[Description]]="_","_ Unique Item - "&amp;Table_PayItems[[#This Row],[Item]]&amp;" - $"&amp;Table_PayItems[[#This Row],[Unit]],Table_PayItems[[#This Row],[Description]]&amp;" - $"&amp;Table_PayItems[[#This Row],[Unit]])</f>
        <v>Bridge Railing, Aesthetic, Type 4, Det 2, Modified, High Performance - $Ft</v>
      </c>
      <c r="I672" s="29" t="str">
        <f>IFERROR(VLOOKUP(ROWS($M$5:M672),Table_PayItems[[Search Key]:[Concentrated Name]],2,FALSE),"")</f>
        <v>Bridge Railing, Aesthetic, Type 4, Det 2, Modified, High Performance - $Ft</v>
      </c>
      <c r="J672" s="1"/>
      <c r="K672" s="1"/>
      <c r="L672" s="22">
        <f>IF(ISNUMBER(SEARCH(Pay_Item_Search_Text_2,M672)),MAX($L$4:L671)+1,0)</f>
        <v>0</v>
      </c>
      <c r="M672" s="1" t="str">
        <f>IFERROR(VLOOKUP(ROWS($M$5:M672),Table_PayItems[[Search Key]:[Concentrated Name]],2,FALSE),"")</f>
        <v>Bridge Railing, Aesthetic, Type 4, Det 2, Modified, High Performance - $Ft</v>
      </c>
      <c r="N672" s="1" t="str">
        <f>IFERROR(VLOOKUP(ROWS($M$5:N672),$L$5:$M$7000,2,FALSE),"")</f>
        <v>HMA, 5E30, High Stress - $Ton</v>
      </c>
      <c r="O672" s="1" t="str">
        <f>IFERROR(VLOOKUP(ROWS($O$5:O672),$K$5:$L$7000,2,FALSE),"")</f>
        <v/>
      </c>
    </row>
    <row r="673" spans="2:15" ht="15" customHeight="1" x14ac:dyDescent="0.25">
      <c r="B673" s="178" t="s">
        <v>10944</v>
      </c>
      <c r="C673" s="178" t="s">
        <v>104</v>
      </c>
      <c r="D673" s="178" t="s">
        <v>2927</v>
      </c>
      <c r="E673" s="178" t="s">
        <v>6930</v>
      </c>
      <c r="F673" s="178" t="s">
        <v>17</v>
      </c>
      <c r="G673" s="1">
        <f>IF(ISNUMBER(Pay_Item_Search_Text),IF(ISNUMBER(IF(FIND(Pay_Item_Search_Text,B673)=1,1, "FALSE")),MAX(G$4:$G672)+1,IF(ISNUMBER(Pay_Item_Search_Text),0,IF(ISNUMBER(SEARCH(Pay_Item_Search_Text,H673)),MAX(G$4:$G672)+1,0))),IF(ISNUMBER(Pay_Item_Search_Text),0,IF(ISNUMBER(SEARCH(Pay_Item_Search_Text,H673)),MAX(G$4:$G672)+1,0)))</f>
        <v>669</v>
      </c>
      <c r="H673" s="1" t="str">
        <f>IF(Table_PayItems[[#This Row],[Description]]="_","_ Unique Item - "&amp;Table_PayItems[[#This Row],[Item]]&amp;" - $"&amp;Table_PayItems[[#This Row],[Unit]],Table_PayItems[[#This Row],[Description]]&amp;" - $"&amp;Table_PayItems[[#This Row],[Unit]])</f>
        <v>Bridge Railing, Aesthetic, Type 5, Det 1 - $Ft</v>
      </c>
      <c r="I673" s="29" t="str">
        <f>IFERROR(VLOOKUP(ROWS($M$5:M673),Table_PayItems[[Search Key]:[Concentrated Name]],2,FALSE),"")</f>
        <v>Bridge Railing, Aesthetic, Type 5, Det 1 - $Ft</v>
      </c>
      <c r="J673" s="1"/>
      <c r="K673" s="1"/>
      <c r="L673" s="22">
        <f>IF(ISNUMBER(SEARCH(Pay_Item_Search_Text_2,M673)),MAX($L$4:L672)+1,0)</f>
        <v>0</v>
      </c>
      <c r="M673" s="1" t="str">
        <f>IFERROR(VLOOKUP(ROWS($M$5:M673),Table_PayItems[[Search Key]:[Concentrated Name]],2,FALSE),"")</f>
        <v>Bridge Railing, Aesthetic, Type 5, Det 1 - $Ft</v>
      </c>
      <c r="N673" s="1" t="str">
        <f>IFERROR(VLOOKUP(ROWS($M$5:N673),$L$5:$M$7000,2,FALSE),"")</f>
        <v>HMA, 5E50 - $Ton</v>
      </c>
      <c r="O673" s="1" t="str">
        <f>IFERROR(VLOOKUP(ROWS($O$5:O673),$K$5:$L$7000,2,FALSE),"")</f>
        <v/>
      </c>
    </row>
    <row r="674" spans="2:15" ht="15" customHeight="1" x14ac:dyDescent="0.25">
      <c r="B674" s="178" t="s">
        <v>10950</v>
      </c>
      <c r="C674" s="178" t="s">
        <v>104</v>
      </c>
      <c r="D674" s="178" t="s">
        <v>2933</v>
      </c>
      <c r="E674" s="178" t="s">
        <v>2934</v>
      </c>
      <c r="F674" s="178" t="s">
        <v>17</v>
      </c>
      <c r="G674" s="1">
        <f>IF(ISNUMBER(Pay_Item_Search_Text),IF(ISNUMBER(IF(FIND(Pay_Item_Search_Text,B674)=1,1, "FALSE")),MAX(G$4:$G673)+1,IF(ISNUMBER(Pay_Item_Search_Text),0,IF(ISNUMBER(SEARCH(Pay_Item_Search_Text,H674)),MAX(G$4:$G673)+1,0))),IF(ISNUMBER(Pay_Item_Search_Text),0,IF(ISNUMBER(SEARCH(Pay_Item_Search_Text,H674)),MAX(G$4:$G673)+1,0)))</f>
        <v>670</v>
      </c>
      <c r="H674" s="1" t="str">
        <f>IF(Table_PayItems[[#This Row],[Description]]="_","_ Unique Item - "&amp;Table_PayItems[[#This Row],[Item]]&amp;" - $"&amp;Table_PayItems[[#This Row],[Unit]],Table_PayItems[[#This Row],[Description]]&amp;" - $"&amp;Table_PayItems[[#This Row],[Unit]])</f>
        <v>Bridge Railing, Aesthetic, Type 5, Det 1, High Performance - $Ft</v>
      </c>
      <c r="I674" s="29" t="str">
        <f>IFERROR(VLOOKUP(ROWS($M$5:M674),Table_PayItems[[Search Key]:[Concentrated Name]],2,FALSE),"")</f>
        <v>Bridge Railing, Aesthetic, Type 5, Det 1, High Performance - $Ft</v>
      </c>
      <c r="J674" s="1"/>
      <c r="K674" s="1"/>
      <c r="L674" s="22">
        <f>IF(ISNUMBER(SEARCH(Pay_Item_Search_Text_2,M674)),MAX($L$4:L673)+1,0)</f>
        <v>0</v>
      </c>
      <c r="M674" s="1" t="str">
        <f>IFERROR(VLOOKUP(ROWS($M$5:M674),Table_PayItems[[Search Key]:[Concentrated Name]],2,FALSE),"")</f>
        <v>Bridge Railing, Aesthetic, Type 5, Det 1, High Performance - $Ft</v>
      </c>
      <c r="N674" s="1" t="str">
        <f>IFERROR(VLOOKUP(ROWS($M$5:N674),$L$5:$M$7000,2,FALSE),"")</f>
        <v>HMA, 5E50, High Stress - $Ton</v>
      </c>
      <c r="O674" s="1" t="str">
        <f>IFERROR(VLOOKUP(ROWS($O$5:O674),$K$5:$L$7000,2,FALSE),"")</f>
        <v/>
      </c>
    </row>
    <row r="675" spans="2:15" ht="15" customHeight="1" x14ac:dyDescent="0.25">
      <c r="B675" s="178" t="s">
        <v>10945</v>
      </c>
      <c r="C675" s="178" t="s">
        <v>104</v>
      </c>
      <c r="D675" s="178" t="s">
        <v>2928</v>
      </c>
      <c r="E675" s="178" t="s">
        <v>6930</v>
      </c>
      <c r="F675" s="178" t="s">
        <v>17</v>
      </c>
      <c r="G675" s="1">
        <f>IF(ISNUMBER(Pay_Item_Search_Text),IF(ISNUMBER(IF(FIND(Pay_Item_Search_Text,B675)=1,1, "FALSE")),MAX(G$4:$G674)+1,IF(ISNUMBER(Pay_Item_Search_Text),0,IF(ISNUMBER(SEARCH(Pay_Item_Search_Text,H675)),MAX(G$4:$G674)+1,0))),IF(ISNUMBER(Pay_Item_Search_Text),0,IF(ISNUMBER(SEARCH(Pay_Item_Search_Text,H675)),MAX(G$4:$G674)+1,0)))</f>
        <v>671</v>
      </c>
      <c r="H675" s="1" t="str">
        <f>IF(Table_PayItems[[#This Row],[Description]]="_","_ Unique Item - "&amp;Table_PayItems[[#This Row],[Item]]&amp;" - $"&amp;Table_PayItems[[#This Row],[Unit]],Table_PayItems[[#This Row],[Description]]&amp;" - $"&amp;Table_PayItems[[#This Row],[Unit]])</f>
        <v>Bridge Railing, Aesthetic, Type 5, Det 1, Modified - $Ft</v>
      </c>
      <c r="I675" s="29" t="str">
        <f>IFERROR(VLOOKUP(ROWS($M$5:M675),Table_PayItems[[Search Key]:[Concentrated Name]],2,FALSE),"")</f>
        <v>Bridge Railing, Aesthetic, Type 5, Det 1, Modified - $Ft</v>
      </c>
      <c r="J675" s="1"/>
      <c r="K675" s="1"/>
      <c r="L675" s="22">
        <f>IF(ISNUMBER(SEARCH(Pay_Item_Search_Text_2,M675)),MAX($L$4:L674)+1,0)</f>
        <v>0</v>
      </c>
      <c r="M675" s="1" t="str">
        <f>IFERROR(VLOOKUP(ROWS($M$5:M675),Table_PayItems[[Search Key]:[Concentrated Name]],2,FALSE),"")</f>
        <v>Bridge Railing, Aesthetic, Type 5, Det 1, Modified - $Ft</v>
      </c>
      <c r="N675" s="1" t="str">
        <f>IFERROR(VLOOKUP(ROWS($M$5:N675),$L$5:$M$7000,2,FALSE),"")</f>
        <v>HMA, Temp Pavt (3E03) - $Ton</v>
      </c>
      <c r="O675" s="1" t="str">
        <f>IFERROR(VLOOKUP(ROWS($O$5:O675),$K$5:$L$7000,2,FALSE),"")</f>
        <v/>
      </c>
    </row>
    <row r="676" spans="2:15" ht="15" customHeight="1" x14ac:dyDescent="0.25">
      <c r="B676" s="178" t="s">
        <v>10954</v>
      </c>
      <c r="C676" s="178" t="s">
        <v>104</v>
      </c>
      <c r="D676" s="178" t="s">
        <v>2938</v>
      </c>
      <c r="E676" s="178" t="s">
        <v>2934</v>
      </c>
      <c r="F676" s="178" t="s">
        <v>17</v>
      </c>
      <c r="G676" s="1">
        <f>IF(ISNUMBER(Pay_Item_Search_Text),IF(ISNUMBER(IF(FIND(Pay_Item_Search_Text,B676)=1,1, "FALSE")),MAX(G$4:$G675)+1,IF(ISNUMBER(Pay_Item_Search_Text),0,IF(ISNUMBER(SEARCH(Pay_Item_Search_Text,H676)),MAX(G$4:$G675)+1,0))),IF(ISNUMBER(Pay_Item_Search_Text),0,IF(ISNUMBER(SEARCH(Pay_Item_Search_Text,H676)),MAX(G$4:$G675)+1,0)))</f>
        <v>672</v>
      </c>
      <c r="H676" s="1" t="str">
        <f>IF(Table_PayItems[[#This Row],[Description]]="_","_ Unique Item - "&amp;Table_PayItems[[#This Row],[Item]]&amp;" - $"&amp;Table_PayItems[[#This Row],[Unit]],Table_PayItems[[#This Row],[Description]]&amp;" - $"&amp;Table_PayItems[[#This Row],[Unit]])</f>
        <v>Bridge Railing, Aesthetic, Type 5, Det 1, Modified, High Performance - $Ft</v>
      </c>
      <c r="I676" s="29" t="str">
        <f>IFERROR(VLOOKUP(ROWS($M$5:M676),Table_PayItems[[Search Key]:[Concentrated Name]],2,FALSE),"")</f>
        <v>Bridge Railing, Aesthetic, Type 5, Det 1, Modified, High Performance - $Ft</v>
      </c>
      <c r="J676" s="1"/>
      <c r="K676" s="1"/>
      <c r="L676" s="22">
        <f>IF(ISNUMBER(SEARCH(Pay_Item_Search_Text_2,M676)),MAX($L$4:L675)+1,0)</f>
        <v>0</v>
      </c>
      <c r="M676" s="1" t="str">
        <f>IFERROR(VLOOKUP(ROWS($M$5:M676),Table_PayItems[[Search Key]:[Concentrated Name]],2,FALSE),"")</f>
        <v>Bridge Railing, Aesthetic, Type 5, Det 1, Modified, High Performance - $Ft</v>
      </c>
      <c r="N676" s="1" t="str">
        <f>IFERROR(VLOOKUP(ROWS($M$5:N676),$L$5:$M$7000,2,FALSE),"")</f>
        <v>HMA, Temp Pavt (4E03) - $Ton</v>
      </c>
      <c r="O676" s="1" t="str">
        <f>IFERROR(VLOOKUP(ROWS($O$5:O676),$K$5:$L$7000,2,FALSE),"")</f>
        <v/>
      </c>
    </row>
    <row r="677" spans="2:15" ht="15" customHeight="1" x14ac:dyDescent="0.25">
      <c r="B677" s="178" t="s">
        <v>10946</v>
      </c>
      <c r="C677" s="178" t="s">
        <v>104</v>
      </c>
      <c r="D677" s="178" t="s">
        <v>2929</v>
      </c>
      <c r="E677" s="178" t="s">
        <v>6930</v>
      </c>
      <c r="F677" s="178" t="s">
        <v>17</v>
      </c>
      <c r="G677" s="1">
        <f>IF(ISNUMBER(Pay_Item_Search_Text),IF(ISNUMBER(IF(FIND(Pay_Item_Search_Text,B677)=1,1, "FALSE")),MAX(G$4:$G676)+1,IF(ISNUMBER(Pay_Item_Search_Text),0,IF(ISNUMBER(SEARCH(Pay_Item_Search_Text,H677)),MAX(G$4:$G676)+1,0))),IF(ISNUMBER(Pay_Item_Search_Text),0,IF(ISNUMBER(SEARCH(Pay_Item_Search_Text,H677)),MAX(G$4:$G676)+1,0)))</f>
        <v>673</v>
      </c>
      <c r="H677" s="1" t="str">
        <f>IF(Table_PayItems[[#This Row],[Description]]="_","_ Unique Item - "&amp;Table_PayItems[[#This Row],[Item]]&amp;" - $"&amp;Table_PayItems[[#This Row],[Unit]],Table_PayItems[[#This Row],[Description]]&amp;" - $"&amp;Table_PayItems[[#This Row],[Unit]])</f>
        <v>Bridge Railing, Aesthetic, Type 5, Det 2 - $Ft</v>
      </c>
      <c r="I677" s="29" t="str">
        <f>IFERROR(VLOOKUP(ROWS($M$5:M677),Table_PayItems[[Search Key]:[Concentrated Name]],2,FALSE),"")</f>
        <v>Bridge Railing, Aesthetic, Type 5, Det 2 - $Ft</v>
      </c>
      <c r="J677" s="1"/>
      <c r="K677" s="1"/>
      <c r="L677" s="22">
        <f>IF(ISNUMBER(SEARCH(Pay_Item_Search_Text_2,M677)),MAX($L$4:L676)+1,0)</f>
        <v>0</v>
      </c>
      <c r="M677" s="1" t="str">
        <f>IFERROR(VLOOKUP(ROWS($M$5:M677),Table_PayItems[[Search Key]:[Concentrated Name]],2,FALSE),"")</f>
        <v>Bridge Railing, Aesthetic, Type 5, Det 2 - $Ft</v>
      </c>
      <c r="N677" s="1" t="str">
        <f>IFERROR(VLOOKUP(ROWS($M$5:N677),$L$5:$M$7000,2,FALSE),"")</f>
        <v>HMA, Temp Pavt (5E03) - $Ton</v>
      </c>
      <c r="O677" s="1" t="str">
        <f>IFERROR(VLOOKUP(ROWS($O$5:O677),$K$5:$L$7000,2,FALSE),"")</f>
        <v/>
      </c>
    </row>
    <row r="678" spans="2:15" ht="15" customHeight="1" x14ac:dyDescent="0.25">
      <c r="B678" s="178" t="s">
        <v>10951</v>
      </c>
      <c r="C678" s="178" t="s">
        <v>104</v>
      </c>
      <c r="D678" s="178" t="s">
        <v>2935</v>
      </c>
      <c r="E678" s="178" t="s">
        <v>2934</v>
      </c>
      <c r="F678" s="178" t="s">
        <v>17</v>
      </c>
      <c r="G678" s="1">
        <f>IF(ISNUMBER(Pay_Item_Search_Text),IF(ISNUMBER(IF(FIND(Pay_Item_Search_Text,B678)=1,1, "FALSE")),MAX(G$4:$G677)+1,IF(ISNUMBER(Pay_Item_Search_Text),0,IF(ISNUMBER(SEARCH(Pay_Item_Search_Text,H678)),MAX(G$4:$G677)+1,0))),IF(ISNUMBER(Pay_Item_Search_Text),0,IF(ISNUMBER(SEARCH(Pay_Item_Search_Text,H678)),MAX(G$4:$G677)+1,0)))</f>
        <v>674</v>
      </c>
      <c r="H678" s="1" t="str">
        <f>IF(Table_PayItems[[#This Row],[Description]]="_","_ Unique Item - "&amp;Table_PayItems[[#This Row],[Item]]&amp;" - $"&amp;Table_PayItems[[#This Row],[Unit]],Table_PayItems[[#This Row],[Description]]&amp;" - $"&amp;Table_PayItems[[#This Row],[Unit]])</f>
        <v>Bridge Railing, Aesthetic, Type 5, Det 2, High Performance - $Ft</v>
      </c>
      <c r="I678" s="29" t="str">
        <f>IFERROR(VLOOKUP(ROWS($M$5:M678),Table_PayItems[[Search Key]:[Concentrated Name]],2,FALSE),"")</f>
        <v>Bridge Railing, Aesthetic, Type 5, Det 2, High Performance - $Ft</v>
      </c>
      <c r="J678" s="1"/>
      <c r="K678" s="1"/>
      <c r="L678" s="22">
        <f>IF(ISNUMBER(SEARCH(Pay_Item_Search_Text_2,M678)),MAX($L$4:L677)+1,0)</f>
        <v>0</v>
      </c>
      <c r="M678" s="1" t="str">
        <f>IFERROR(VLOOKUP(ROWS($M$5:M678),Table_PayItems[[Search Key]:[Concentrated Name]],2,FALSE),"")</f>
        <v>Bridge Railing, Aesthetic, Type 5, Det 2, High Performance - $Ft</v>
      </c>
      <c r="N678" s="1" t="str">
        <f>IFERROR(VLOOKUP(ROWS($M$5:N678),$L$5:$M$7000,2,FALSE),"")</f>
        <v>Larix laricina, #10 cont. - $Ea</v>
      </c>
      <c r="O678" s="1" t="str">
        <f>IFERROR(VLOOKUP(ROWS($O$5:O678),$K$5:$L$7000,2,FALSE),"")</f>
        <v/>
      </c>
    </row>
    <row r="679" spans="2:15" ht="15" customHeight="1" x14ac:dyDescent="0.25">
      <c r="B679" s="178" t="s">
        <v>10947</v>
      </c>
      <c r="C679" s="178" t="s">
        <v>104</v>
      </c>
      <c r="D679" s="178" t="s">
        <v>2930</v>
      </c>
      <c r="E679" s="178" t="s">
        <v>6930</v>
      </c>
      <c r="F679" s="178" t="s">
        <v>17</v>
      </c>
      <c r="G679" s="1">
        <f>IF(ISNUMBER(Pay_Item_Search_Text),IF(ISNUMBER(IF(FIND(Pay_Item_Search_Text,B679)=1,1, "FALSE")),MAX(G$4:$G678)+1,IF(ISNUMBER(Pay_Item_Search_Text),0,IF(ISNUMBER(SEARCH(Pay_Item_Search_Text,H679)),MAX(G$4:$G678)+1,0))),IF(ISNUMBER(Pay_Item_Search_Text),0,IF(ISNUMBER(SEARCH(Pay_Item_Search_Text,H679)),MAX(G$4:$G678)+1,0)))</f>
        <v>675</v>
      </c>
      <c r="H679" s="1" t="str">
        <f>IF(Table_PayItems[[#This Row],[Description]]="_","_ Unique Item - "&amp;Table_PayItems[[#This Row],[Item]]&amp;" - $"&amp;Table_PayItems[[#This Row],[Unit]],Table_PayItems[[#This Row],[Description]]&amp;" - $"&amp;Table_PayItems[[#This Row],[Unit]])</f>
        <v>Bridge Railing, Aesthetic, Type 5, Det 2, Modified - $Ft</v>
      </c>
      <c r="I679" s="29" t="str">
        <f>IFERROR(VLOOKUP(ROWS($M$5:M679),Table_PayItems[[Search Key]:[Concentrated Name]],2,FALSE),"")</f>
        <v>Bridge Railing, Aesthetic, Type 5, Det 2, Modified - $Ft</v>
      </c>
      <c r="J679" s="1"/>
      <c r="K679" s="1"/>
      <c r="L679" s="22">
        <f>IF(ISNUMBER(SEARCH(Pay_Item_Search_Text_2,M679)),MAX($L$4:L678)+1,0)</f>
        <v>0</v>
      </c>
      <c r="M679" s="1" t="str">
        <f>IFERROR(VLOOKUP(ROWS($M$5:M679),Table_PayItems[[Search Key]:[Concentrated Name]],2,FALSE),"")</f>
        <v>Bridge Railing, Aesthetic, Type 5, Det 2, Modified - $Ft</v>
      </c>
      <c r="N679" s="1" t="str">
        <f>IFERROR(VLOOKUP(ROWS($M$5:N679),$L$5:$M$7000,2,FALSE),"")</f>
        <v>Light Std Arm, 10 foot - $Ea</v>
      </c>
      <c r="O679" s="1" t="str">
        <f>IFERROR(VLOOKUP(ROWS($O$5:O679),$K$5:$L$7000,2,FALSE),"")</f>
        <v/>
      </c>
    </row>
    <row r="680" spans="2:15" ht="15" customHeight="1" x14ac:dyDescent="0.25">
      <c r="B680" s="178" t="s">
        <v>10955</v>
      </c>
      <c r="C680" s="178" t="s">
        <v>104</v>
      </c>
      <c r="D680" s="178" t="s">
        <v>2939</v>
      </c>
      <c r="E680" s="178" t="s">
        <v>2934</v>
      </c>
      <c r="F680" s="178" t="s">
        <v>17</v>
      </c>
      <c r="G680" s="1">
        <f>IF(ISNUMBER(Pay_Item_Search_Text),IF(ISNUMBER(IF(FIND(Pay_Item_Search_Text,B680)=1,1, "FALSE")),MAX(G$4:$G679)+1,IF(ISNUMBER(Pay_Item_Search_Text),0,IF(ISNUMBER(SEARCH(Pay_Item_Search_Text,H680)),MAX(G$4:$G679)+1,0))),IF(ISNUMBER(Pay_Item_Search_Text),0,IF(ISNUMBER(SEARCH(Pay_Item_Search_Text,H680)),MAX(G$4:$G679)+1,0)))</f>
        <v>676</v>
      </c>
      <c r="H680" s="1" t="str">
        <f>IF(Table_PayItems[[#This Row],[Description]]="_","_ Unique Item - "&amp;Table_PayItems[[#This Row],[Item]]&amp;" - $"&amp;Table_PayItems[[#This Row],[Unit]],Table_PayItems[[#This Row],[Description]]&amp;" - $"&amp;Table_PayItems[[#This Row],[Unit]])</f>
        <v>Bridge Railing, Aesthetic, Type 5, Det 2, Modified, High Performance - $Ft</v>
      </c>
      <c r="I680" s="29" t="str">
        <f>IFERROR(VLOOKUP(ROWS($M$5:M680),Table_PayItems[[Search Key]:[Concentrated Name]],2,FALSE),"")</f>
        <v>Bridge Railing, Aesthetic, Type 5, Det 2, Modified, High Performance - $Ft</v>
      </c>
      <c r="J680" s="1"/>
      <c r="K680" s="1"/>
      <c r="L680" s="22">
        <f>IF(ISNUMBER(SEARCH(Pay_Item_Search_Text_2,M680)),MAX($L$4:L679)+1,0)</f>
        <v>0</v>
      </c>
      <c r="M680" s="1" t="str">
        <f>IFERROR(VLOOKUP(ROWS($M$5:M680),Table_PayItems[[Search Key]:[Concentrated Name]],2,FALSE),"")</f>
        <v>Bridge Railing, Aesthetic, Type 5, Det 2, Modified, High Performance - $Ft</v>
      </c>
      <c r="N680" s="1" t="str">
        <f>IFERROR(VLOOKUP(ROWS($M$5:N680),$L$5:$M$7000,2,FALSE),"")</f>
        <v>Light Std Arm, 30 foot - $Ea</v>
      </c>
      <c r="O680" s="1" t="str">
        <f>IFERROR(VLOOKUP(ROWS($O$5:O680),$K$5:$L$7000,2,FALSE),"")</f>
        <v/>
      </c>
    </row>
    <row r="681" spans="2:15" ht="15" customHeight="1" x14ac:dyDescent="0.25">
      <c r="B681" s="178" t="s">
        <v>10928</v>
      </c>
      <c r="C681" s="178" t="s">
        <v>104</v>
      </c>
      <c r="D681" s="178" t="s">
        <v>2912</v>
      </c>
      <c r="E681" s="178" t="s">
        <v>6925</v>
      </c>
      <c r="F681" s="178" t="s">
        <v>17</v>
      </c>
      <c r="G681" s="1">
        <f>IF(ISNUMBER(Pay_Item_Search_Text),IF(ISNUMBER(IF(FIND(Pay_Item_Search_Text,B681)=1,1, "FALSE")),MAX(G$4:$G680)+1,IF(ISNUMBER(Pay_Item_Search_Text),0,IF(ISNUMBER(SEARCH(Pay_Item_Search_Text,H681)),MAX(G$4:$G680)+1,0))),IF(ISNUMBER(Pay_Item_Search_Text),0,IF(ISNUMBER(SEARCH(Pay_Item_Search_Text,H681)),MAX(G$4:$G680)+1,0)))</f>
        <v>677</v>
      </c>
      <c r="H681" s="1" t="str">
        <f>IF(Table_PayItems[[#This Row],[Description]]="_","_ Unique Item - "&amp;Table_PayItems[[#This Row],[Item]]&amp;" - $"&amp;Table_PayItems[[#This Row],[Unit]],Table_PayItems[[#This Row],[Description]]&amp;" - $"&amp;Table_PayItems[[#This Row],[Unit]])</f>
        <v>Bridge Railing, Thrie Beam Retrofit - $Ft</v>
      </c>
      <c r="I681" s="29" t="str">
        <f>IFERROR(VLOOKUP(ROWS($M$5:M681),Table_PayItems[[Search Key]:[Concentrated Name]],2,FALSE),"")</f>
        <v>Bridge Railing, Thrie Beam Retrofit - $Ft</v>
      </c>
      <c r="J681" s="1"/>
      <c r="K681" s="1"/>
      <c r="L681" s="22">
        <f>IF(ISNUMBER(SEARCH(Pay_Item_Search_Text_2,M681)),MAX($L$4:L680)+1,0)</f>
        <v>0</v>
      </c>
      <c r="M681" s="1" t="str">
        <f>IFERROR(VLOOKUP(ROWS($M$5:M681),Table_PayItems[[Search Key]:[Concentrated Name]],2,FALSE),"")</f>
        <v>Bridge Railing, Thrie Beam Retrofit - $Ft</v>
      </c>
      <c r="N681" s="1" t="str">
        <f>IFERROR(VLOOKUP(ROWS($M$5:N681),$L$5:$M$7000,2,FALSE),"")</f>
        <v>Light Std Arm, 40 foot - $Ea</v>
      </c>
      <c r="O681" s="1" t="str">
        <f>IFERROR(VLOOKUP(ROWS($O$5:O681),$K$5:$L$7000,2,FALSE),"")</f>
        <v/>
      </c>
    </row>
    <row r="682" spans="2:15" ht="15" customHeight="1" x14ac:dyDescent="0.25">
      <c r="B682" s="178" t="s">
        <v>11390</v>
      </c>
      <c r="C682" s="178" t="s">
        <v>88</v>
      </c>
      <c r="D682" s="178" t="s">
        <v>3314</v>
      </c>
      <c r="E682" s="178" t="s">
        <v>5590</v>
      </c>
      <c r="F682" s="178" t="s">
        <v>17</v>
      </c>
      <c r="G682" s="1">
        <f>IF(ISNUMBER(Pay_Item_Search_Text),IF(ISNUMBER(IF(FIND(Pay_Item_Search_Text,B682)=1,1, "FALSE")),MAX(G$4:$G681)+1,IF(ISNUMBER(Pay_Item_Search_Text),0,IF(ISNUMBER(SEARCH(Pay_Item_Search_Text,H682)),MAX(G$4:$G681)+1,0))),IF(ISNUMBER(Pay_Item_Search_Text),0,IF(ISNUMBER(SEARCH(Pay_Item_Search_Text,H682)),MAX(G$4:$G681)+1,0)))</f>
        <v>678</v>
      </c>
      <c r="H682" s="1" t="str">
        <f>IF(Table_PayItems[[#This Row],[Description]]="_","_ Unique Item - "&amp;Table_PayItems[[#This Row],[Item]]&amp;" - $"&amp;Table_PayItems[[#This Row],[Unit]],Table_PayItems[[#This Row],[Description]]&amp;" - $"&amp;Table_PayItems[[#This Row],[Unit]])</f>
        <v>Bridge Sign Connection, Bolt Replacement - $Ea</v>
      </c>
      <c r="I682" s="29" t="str">
        <f>IFERROR(VLOOKUP(ROWS($M$5:M682),Table_PayItems[[Search Key]:[Concentrated Name]],2,FALSE),"")</f>
        <v>Bridge Sign Connection, Bolt Replacement - $Ea</v>
      </c>
      <c r="J682" s="1"/>
      <c r="K682" s="1"/>
      <c r="L682" s="22">
        <f>IF(ISNUMBER(SEARCH(Pay_Item_Search_Text_2,M682)),MAX($L$4:L681)+1,0)</f>
        <v>0</v>
      </c>
      <c r="M682" s="1" t="str">
        <f>IFERROR(VLOOKUP(ROWS($M$5:M682),Table_PayItems[[Search Key]:[Concentrated Name]],2,FALSE),"")</f>
        <v>Bridge Sign Connection, Bolt Replacement - $Ea</v>
      </c>
      <c r="N682" s="1" t="str">
        <f>IFERROR(VLOOKUP(ROWS($M$5:N682),$L$5:$M$7000,2,FALSE),"")</f>
        <v>Light Std Shaft, 30 foot or less - $Ea</v>
      </c>
      <c r="O682" s="1" t="str">
        <f>IFERROR(VLOOKUP(ROWS($O$5:O682),$K$5:$L$7000,2,FALSE),"")</f>
        <v/>
      </c>
    </row>
    <row r="683" spans="2:15" ht="15" customHeight="1" x14ac:dyDescent="0.25">
      <c r="B683" s="178" t="s">
        <v>11391</v>
      </c>
      <c r="C683" s="178" t="s">
        <v>88</v>
      </c>
      <c r="D683" s="178" t="s">
        <v>3315</v>
      </c>
      <c r="E683" s="178" t="s">
        <v>5590</v>
      </c>
      <c r="F683" s="178" t="s">
        <v>17</v>
      </c>
      <c r="G683" s="1">
        <f>IF(ISNUMBER(Pay_Item_Search_Text),IF(ISNUMBER(IF(FIND(Pay_Item_Search_Text,B683)=1,1, "FALSE")),MAX(G$4:$G682)+1,IF(ISNUMBER(Pay_Item_Search_Text),0,IF(ISNUMBER(SEARCH(Pay_Item_Search_Text,H683)),MAX(G$4:$G682)+1,0))),IF(ISNUMBER(Pay_Item_Search_Text),0,IF(ISNUMBER(SEARCH(Pay_Item_Search_Text,H683)),MAX(G$4:$G682)+1,0)))</f>
        <v>679</v>
      </c>
      <c r="H683" s="1" t="str">
        <f>IF(Table_PayItems[[#This Row],[Description]]="_","_ Unique Item - "&amp;Table_PayItems[[#This Row],[Item]]&amp;" - $"&amp;Table_PayItems[[#This Row],[Unit]],Table_PayItems[[#This Row],[Description]]&amp;" - $"&amp;Table_PayItems[[#This Row],[Unit]])</f>
        <v>Bridge Sign Connection, Conc, Type A - $Ea</v>
      </c>
      <c r="I683" s="29" t="str">
        <f>IFERROR(VLOOKUP(ROWS($M$5:M683),Table_PayItems[[Search Key]:[Concentrated Name]],2,FALSE),"")</f>
        <v>Bridge Sign Connection, Conc, Type A - $Ea</v>
      </c>
      <c r="J683" s="1"/>
      <c r="K683" s="1"/>
      <c r="L683" s="22">
        <f>IF(ISNUMBER(SEARCH(Pay_Item_Search_Text_2,M683)),MAX($L$4:L682)+1,0)</f>
        <v>0</v>
      </c>
      <c r="M683" s="1" t="str">
        <f>IFERROR(VLOOKUP(ROWS($M$5:M683),Table_PayItems[[Search Key]:[Concentrated Name]],2,FALSE),"")</f>
        <v>Bridge Sign Connection, Conc, Type A - $Ea</v>
      </c>
      <c r="N683" s="1" t="str">
        <f>IFERROR(VLOOKUP(ROWS($M$5:N683),$L$5:$M$7000,2,FALSE),"")</f>
        <v>Light Std Shaft, 30 foot or less, Double Arm - $Ea</v>
      </c>
      <c r="O683" s="1" t="str">
        <f>IFERROR(VLOOKUP(ROWS($O$5:O683),$K$5:$L$7000,2,FALSE),"")</f>
        <v/>
      </c>
    </row>
    <row r="684" spans="2:15" ht="15" customHeight="1" x14ac:dyDescent="0.25">
      <c r="B684" s="178" t="s">
        <v>11392</v>
      </c>
      <c r="C684" s="178" t="s">
        <v>88</v>
      </c>
      <c r="D684" s="178" t="s">
        <v>3316</v>
      </c>
      <c r="E684" s="178" t="s">
        <v>5590</v>
      </c>
      <c r="F684" s="178" t="s">
        <v>17</v>
      </c>
      <c r="G684" s="1">
        <f>IF(ISNUMBER(Pay_Item_Search_Text),IF(ISNUMBER(IF(FIND(Pay_Item_Search_Text,B684)=1,1, "FALSE")),MAX(G$4:$G683)+1,IF(ISNUMBER(Pay_Item_Search_Text),0,IF(ISNUMBER(SEARCH(Pay_Item_Search_Text,H684)),MAX(G$4:$G683)+1,0))),IF(ISNUMBER(Pay_Item_Search_Text),0,IF(ISNUMBER(SEARCH(Pay_Item_Search_Text,H684)),MAX(G$4:$G683)+1,0)))</f>
        <v>680</v>
      </c>
      <c r="H684" s="1" t="str">
        <f>IF(Table_PayItems[[#This Row],[Description]]="_","_ Unique Item - "&amp;Table_PayItems[[#This Row],[Item]]&amp;" - $"&amp;Table_PayItems[[#This Row],[Unit]],Table_PayItems[[#This Row],[Description]]&amp;" - $"&amp;Table_PayItems[[#This Row],[Unit]])</f>
        <v>Bridge Sign Connection, Conc, Type A1 - $Ea</v>
      </c>
      <c r="I684" s="29" t="str">
        <f>IFERROR(VLOOKUP(ROWS($M$5:M684),Table_PayItems[[Search Key]:[Concentrated Name]],2,FALSE),"")</f>
        <v>Bridge Sign Connection, Conc, Type A1 - $Ea</v>
      </c>
      <c r="J684" s="1"/>
      <c r="K684" s="1"/>
      <c r="L684" s="22">
        <f>IF(ISNUMBER(SEARCH(Pay_Item_Search_Text_2,M684)),MAX($L$4:L683)+1,0)</f>
        <v>0</v>
      </c>
      <c r="M684" s="1" t="str">
        <f>IFERROR(VLOOKUP(ROWS($M$5:M684),Table_PayItems[[Search Key]:[Concentrated Name]],2,FALSE),"")</f>
        <v>Bridge Sign Connection, Conc, Type A1 - $Ea</v>
      </c>
      <c r="N684" s="1" t="str">
        <f>IFERROR(VLOOKUP(ROWS($M$5:N684),$L$5:$M$7000,2,FALSE),"")</f>
        <v>Light Std Shaft, 30 foot or less, Single Arm - $Ea</v>
      </c>
      <c r="O684" s="1" t="str">
        <f>IFERROR(VLOOKUP(ROWS($O$5:O684),$K$5:$L$7000,2,FALSE),"")</f>
        <v/>
      </c>
    </row>
    <row r="685" spans="2:15" ht="15" customHeight="1" x14ac:dyDescent="0.25">
      <c r="B685" s="178" t="s">
        <v>11393</v>
      </c>
      <c r="C685" s="178" t="s">
        <v>88</v>
      </c>
      <c r="D685" s="178" t="s">
        <v>3317</v>
      </c>
      <c r="E685" s="178" t="s">
        <v>5590</v>
      </c>
      <c r="F685" s="178" t="s">
        <v>17</v>
      </c>
      <c r="G685" s="1">
        <f>IF(ISNUMBER(Pay_Item_Search_Text),IF(ISNUMBER(IF(FIND(Pay_Item_Search_Text,B685)=1,1, "FALSE")),MAX(G$4:$G684)+1,IF(ISNUMBER(Pay_Item_Search_Text),0,IF(ISNUMBER(SEARCH(Pay_Item_Search_Text,H685)),MAX(G$4:$G684)+1,0))),IF(ISNUMBER(Pay_Item_Search_Text),0,IF(ISNUMBER(SEARCH(Pay_Item_Search_Text,H685)),MAX(G$4:$G684)+1,0)))</f>
        <v>681</v>
      </c>
      <c r="H685" s="1" t="str">
        <f>IF(Table_PayItems[[#This Row],[Description]]="_","_ Unique Item - "&amp;Table_PayItems[[#This Row],[Item]]&amp;" - $"&amp;Table_PayItems[[#This Row],[Unit]],Table_PayItems[[#This Row],[Description]]&amp;" - $"&amp;Table_PayItems[[#This Row],[Unit]])</f>
        <v>Bridge Sign Connection, Conc, Type A2 - $Ea</v>
      </c>
      <c r="I685" s="29" t="str">
        <f>IFERROR(VLOOKUP(ROWS($M$5:M685),Table_PayItems[[Search Key]:[Concentrated Name]],2,FALSE),"")</f>
        <v>Bridge Sign Connection, Conc, Type A2 - $Ea</v>
      </c>
      <c r="J685" s="1"/>
      <c r="K685" s="1"/>
      <c r="L685" s="22">
        <f>IF(ISNUMBER(SEARCH(Pay_Item_Search_Text_2,M685)),MAX($L$4:L684)+1,0)</f>
        <v>0</v>
      </c>
      <c r="M685" s="1" t="str">
        <f>IFERROR(VLOOKUP(ROWS($M$5:M685),Table_PayItems[[Search Key]:[Concentrated Name]],2,FALSE),"")</f>
        <v>Bridge Sign Connection, Conc, Type A2 - $Ea</v>
      </c>
      <c r="N685" s="1" t="str">
        <f>IFERROR(VLOOKUP(ROWS($M$5:N685),$L$5:$M$7000,2,FALSE),"")</f>
        <v>Light Std Shaft, 31 foot to 40 foot - $Ea</v>
      </c>
      <c r="O685" s="1" t="str">
        <f>IFERROR(VLOOKUP(ROWS($O$5:O685),$K$5:$L$7000,2,FALSE),"")</f>
        <v/>
      </c>
    </row>
    <row r="686" spans="2:15" ht="15" customHeight="1" x14ac:dyDescent="0.25">
      <c r="B686" s="178" t="s">
        <v>11394</v>
      </c>
      <c r="C686" s="178" t="s">
        <v>88</v>
      </c>
      <c r="D686" s="178" t="s">
        <v>3318</v>
      </c>
      <c r="E686" s="178" t="s">
        <v>5590</v>
      </c>
      <c r="F686" s="178" t="s">
        <v>17</v>
      </c>
      <c r="G686" s="1">
        <f>IF(ISNUMBER(Pay_Item_Search_Text),IF(ISNUMBER(IF(FIND(Pay_Item_Search_Text,B686)=1,1, "FALSE")),MAX(G$4:$G685)+1,IF(ISNUMBER(Pay_Item_Search_Text),0,IF(ISNUMBER(SEARCH(Pay_Item_Search_Text,H686)),MAX(G$4:$G685)+1,0))),IF(ISNUMBER(Pay_Item_Search_Text),0,IF(ISNUMBER(SEARCH(Pay_Item_Search_Text,H686)),MAX(G$4:$G685)+1,0)))</f>
        <v>682</v>
      </c>
      <c r="H686" s="1" t="str">
        <f>IF(Table_PayItems[[#This Row],[Description]]="_","_ Unique Item - "&amp;Table_PayItems[[#This Row],[Item]]&amp;" - $"&amp;Table_PayItems[[#This Row],[Unit]],Table_PayItems[[#This Row],[Description]]&amp;" - $"&amp;Table_PayItems[[#This Row],[Unit]])</f>
        <v>Bridge Sign Connection, Conc, Type C - $Ea</v>
      </c>
      <c r="I686" s="29" t="str">
        <f>IFERROR(VLOOKUP(ROWS($M$5:M686),Table_PayItems[[Search Key]:[Concentrated Name]],2,FALSE),"")</f>
        <v>Bridge Sign Connection, Conc, Type C - $Ea</v>
      </c>
      <c r="J686" s="1"/>
      <c r="K686" s="1"/>
      <c r="L686" s="22">
        <f>IF(ISNUMBER(SEARCH(Pay_Item_Search_Text_2,M686)),MAX($L$4:L685)+1,0)</f>
        <v>0</v>
      </c>
      <c r="M686" s="1" t="str">
        <f>IFERROR(VLOOKUP(ROWS($M$5:M686),Table_PayItems[[Search Key]:[Concentrated Name]],2,FALSE),"")</f>
        <v>Bridge Sign Connection, Conc, Type C - $Ea</v>
      </c>
      <c r="N686" s="1" t="str">
        <f>IFERROR(VLOOKUP(ROWS($M$5:N686),$L$5:$M$7000,2,FALSE),"")</f>
        <v>Light Std Shaft, 31 foot to 40 foot, Double Arm - $Ea</v>
      </c>
      <c r="O686" s="1" t="str">
        <f>IFERROR(VLOOKUP(ROWS($O$5:O686),$K$5:$L$7000,2,FALSE),"")</f>
        <v/>
      </c>
    </row>
    <row r="687" spans="2:15" ht="15" customHeight="1" x14ac:dyDescent="0.25">
      <c r="B687" s="178" t="s">
        <v>11395</v>
      </c>
      <c r="C687" s="178" t="s">
        <v>88</v>
      </c>
      <c r="D687" s="178" t="s">
        <v>3319</v>
      </c>
      <c r="E687" s="178" t="s">
        <v>5590</v>
      </c>
      <c r="F687" s="178" t="s">
        <v>17</v>
      </c>
      <c r="G687" s="1">
        <f>IF(ISNUMBER(Pay_Item_Search_Text),IF(ISNUMBER(IF(FIND(Pay_Item_Search_Text,B687)=1,1, "FALSE")),MAX(G$4:$G686)+1,IF(ISNUMBER(Pay_Item_Search_Text),0,IF(ISNUMBER(SEARCH(Pay_Item_Search_Text,H687)),MAX(G$4:$G686)+1,0))),IF(ISNUMBER(Pay_Item_Search_Text),0,IF(ISNUMBER(SEARCH(Pay_Item_Search_Text,H687)),MAX(G$4:$G686)+1,0)))</f>
        <v>683</v>
      </c>
      <c r="H687" s="1" t="str">
        <f>IF(Table_PayItems[[#This Row],[Description]]="_","_ Unique Item - "&amp;Table_PayItems[[#This Row],[Item]]&amp;" - $"&amp;Table_PayItems[[#This Row],[Unit]],Table_PayItems[[#This Row],[Description]]&amp;" - $"&amp;Table_PayItems[[#This Row],[Unit]])</f>
        <v>Bridge Sign Connection, Conc, Type D - $Ea</v>
      </c>
      <c r="I687" s="29" t="str">
        <f>IFERROR(VLOOKUP(ROWS($M$5:M687),Table_PayItems[[Search Key]:[Concentrated Name]],2,FALSE),"")</f>
        <v>Bridge Sign Connection, Conc, Type D - $Ea</v>
      </c>
      <c r="J687" s="1"/>
      <c r="K687" s="1"/>
      <c r="L687" s="22">
        <f>IF(ISNUMBER(SEARCH(Pay_Item_Search_Text_2,M687)),MAX($L$4:L686)+1,0)</f>
        <v>0</v>
      </c>
      <c r="M687" s="1" t="str">
        <f>IFERROR(VLOOKUP(ROWS($M$5:M687),Table_PayItems[[Search Key]:[Concentrated Name]],2,FALSE),"")</f>
        <v>Bridge Sign Connection, Conc, Type D - $Ea</v>
      </c>
      <c r="N687" s="1" t="str">
        <f>IFERROR(VLOOKUP(ROWS($M$5:N687),$L$5:$M$7000,2,FALSE),"")</f>
        <v>Light Std Shaft, 31 foot to 40 foot, Single Arm - $Ea</v>
      </c>
      <c r="O687" s="1" t="str">
        <f>IFERROR(VLOOKUP(ROWS($O$5:O687),$K$5:$L$7000,2,FALSE),"")</f>
        <v/>
      </c>
    </row>
    <row r="688" spans="2:15" ht="15" customHeight="1" x14ac:dyDescent="0.25">
      <c r="B688" s="178" t="s">
        <v>11396</v>
      </c>
      <c r="C688" s="178" t="s">
        <v>88</v>
      </c>
      <c r="D688" s="178" t="s">
        <v>3320</v>
      </c>
      <c r="E688" s="178" t="s">
        <v>5590</v>
      </c>
      <c r="F688" s="178" t="s">
        <v>17</v>
      </c>
      <c r="G688" s="1">
        <f>IF(ISNUMBER(Pay_Item_Search_Text),IF(ISNUMBER(IF(FIND(Pay_Item_Search_Text,B688)=1,1, "FALSE")),MAX(G$4:$G687)+1,IF(ISNUMBER(Pay_Item_Search_Text),0,IF(ISNUMBER(SEARCH(Pay_Item_Search_Text,H688)),MAX(G$4:$G687)+1,0))),IF(ISNUMBER(Pay_Item_Search_Text),0,IF(ISNUMBER(SEARCH(Pay_Item_Search_Text,H688)),MAX(G$4:$G687)+1,0)))</f>
        <v>684</v>
      </c>
      <c r="H688" s="1" t="str">
        <f>IF(Table_PayItems[[#This Row],[Description]]="_","_ Unique Item - "&amp;Table_PayItems[[#This Row],[Item]]&amp;" - $"&amp;Table_PayItems[[#This Row],[Unit]],Table_PayItems[[#This Row],[Description]]&amp;" - $"&amp;Table_PayItems[[#This Row],[Unit]])</f>
        <v>Bridge Sign Connection, Conc, Type E - $Ea</v>
      </c>
      <c r="I688" s="29" t="str">
        <f>IFERROR(VLOOKUP(ROWS($M$5:M688),Table_PayItems[[Search Key]:[Concentrated Name]],2,FALSE),"")</f>
        <v>Bridge Sign Connection, Conc, Type E - $Ea</v>
      </c>
      <c r="J688" s="1"/>
      <c r="K688" s="1"/>
      <c r="L688" s="22">
        <f>IF(ISNUMBER(SEARCH(Pay_Item_Search_Text_2,M688)),MAX($L$4:L687)+1,0)</f>
        <v>0</v>
      </c>
      <c r="M688" s="1" t="str">
        <f>IFERROR(VLOOKUP(ROWS($M$5:M688),Table_PayItems[[Search Key]:[Concentrated Name]],2,FALSE),"")</f>
        <v>Bridge Sign Connection, Conc, Type E - $Ea</v>
      </c>
      <c r="N688" s="1" t="str">
        <f>IFERROR(VLOOKUP(ROWS($M$5:N688),$L$5:$M$7000,2,FALSE),"")</f>
        <v>Light Std Shaft, 41 foot to 50 foot - $Ea</v>
      </c>
      <c r="O688" s="1" t="str">
        <f>IFERROR(VLOOKUP(ROWS($O$5:O688),$K$5:$L$7000,2,FALSE),"")</f>
        <v/>
      </c>
    </row>
    <row r="689" spans="2:15" ht="15" customHeight="1" x14ac:dyDescent="0.25">
      <c r="B689" s="178" t="s">
        <v>11397</v>
      </c>
      <c r="C689" s="178" t="s">
        <v>88</v>
      </c>
      <c r="D689" s="178" t="s">
        <v>3321</v>
      </c>
      <c r="E689" s="178" t="s">
        <v>5590</v>
      </c>
      <c r="F689" s="178" t="s">
        <v>17</v>
      </c>
      <c r="G689" s="1">
        <f>IF(ISNUMBER(Pay_Item_Search_Text),IF(ISNUMBER(IF(FIND(Pay_Item_Search_Text,B689)=1,1, "FALSE")),MAX(G$4:$G688)+1,IF(ISNUMBER(Pay_Item_Search_Text),0,IF(ISNUMBER(SEARCH(Pay_Item_Search_Text,H689)),MAX(G$4:$G688)+1,0))),IF(ISNUMBER(Pay_Item_Search_Text),0,IF(ISNUMBER(SEARCH(Pay_Item_Search_Text,H689)),MAX(G$4:$G688)+1,0)))</f>
        <v>685</v>
      </c>
      <c r="H689" s="1" t="str">
        <f>IF(Table_PayItems[[#This Row],[Description]]="_","_ Unique Item - "&amp;Table_PayItems[[#This Row],[Item]]&amp;" - $"&amp;Table_PayItems[[#This Row],[Unit]],Table_PayItems[[#This Row],[Description]]&amp;" - $"&amp;Table_PayItems[[#This Row],[Unit]])</f>
        <v>Bridge Sign Connection, Conc, Type F - $Ea</v>
      </c>
      <c r="I689" s="29" t="str">
        <f>IFERROR(VLOOKUP(ROWS($M$5:M689),Table_PayItems[[Search Key]:[Concentrated Name]],2,FALSE),"")</f>
        <v>Bridge Sign Connection, Conc, Type F - $Ea</v>
      </c>
      <c r="J689" s="1"/>
      <c r="K689" s="1"/>
      <c r="L689" s="22">
        <f>IF(ISNUMBER(SEARCH(Pay_Item_Search_Text_2,M689)),MAX($L$4:L688)+1,0)</f>
        <v>0</v>
      </c>
      <c r="M689" s="1" t="str">
        <f>IFERROR(VLOOKUP(ROWS($M$5:M689),Table_PayItems[[Search Key]:[Concentrated Name]],2,FALSE),"")</f>
        <v>Bridge Sign Connection, Conc, Type F - $Ea</v>
      </c>
      <c r="N689" s="1" t="str">
        <f>IFERROR(VLOOKUP(ROWS($M$5:N689),$L$5:$M$7000,2,FALSE),"")</f>
        <v>Light Std Shaft, 41 foot to 50 foot, Double Arm - $Ea</v>
      </c>
      <c r="O689" s="1" t="str">
        <f>IFERROR(VLOOKUP(ROWS($O$5:O689),$K$5:$L$7000,2,FALSE),"")</f>
        <v/>
      </c>
    </row>
    <row r="690" spans="2:15" ht="15" customHeight="1" x14ac:dyDescent="0.25">
      <c r="B690" s="178" t="s">
        <v>11398</v>
      </c>
      <c r="C690" s="178" t="s">
        <v>88</v>
      </c>
      <c r="D690" s="178" t="s">
        <v>3322</v>
      </c>
      <c r="E690" s="178" t="s">
        <v>5590</v>
      </c>
      <c r="F690" s="178" t="s">
        <v>17</v>
      </c>
      <c r="G690" s="1">
        <f>IF(ISNUMBER(Pay_Item_Search_Text),IF(ISNUMBER(IF(FIND(Pay_Item_Search_Text,B690)=1,1, "FALSE")),MAX(G$4:$G689)+1,IF(ISNUMBER(Pay_Item_Search_Text),0,IF(ISNUMBER(SEARCH(Pay_Item_Search_Text,H690)),MAX(G$4:$G689)+1,0))),IF(ISNUMBER(Pay_Item_Search_Text),0,IF(ISNUMBER(SEARCH(Pay_Item_Search_Text,H690)),MAX(G$4:$G689)+1,0)))</f>
        <v>686</v>
      </c>
      <c r="H690" s="1" t="str">
        <f>IF(Table_PayItems[[#This Row],[Description]]="_","_ Unique Item - "&amp;Table_PayItems[[#This Row],[Item]]&amp;" - $"&amp;Table_PayItems[[#This Row],[Unit]],Table_PayItems[[#This Row],[Description]]&amp;" - $"&amp;Table_PayItems[[#This Row],[Unit]])</f>
        <v>Bridge Sign Connection, Conc, Type K - $Ea</v>
      </c>
      <c r="I690" s="29" t="str">
        <f>IFERROR(VLOOKUP(ROWS($M$5:M690),Table_PayItems[[Search Key]:[Concentrated Name]],2,FALSE),"")</f>
        <v>Bridge Sign Connection, Conc, Type K - $Ea</v>
      </c>
      <c r="J690" s="1"/>
      <c r="K690" s="1"/>
      <c r="L690" s="22">
        <f>IF(ISNUMBER(SEARCH(Pay_Item_Search_Text_2,M690)),MAX($L$4:L689)+1,0)</f>
        <v>0</v>
      </c>
      <c r="M690" s="1" t="str">
        <f>IFERROR(VLOOKUP(ROWS($M$5:M690),Table_PayItems[[Search Key]:[Concentrated Name]],2,FALSE),"")</f>
        <v>Bridge Sign Connection, Conc, Type K - $Ea</v>
      </c>
      <c r="N690" s="1" t="str">
        <f>IFERROR(VLOOKUP(ROWS($M$5:N690),$L$5:$M$7000,2,FALSE),"")</f>
        <v>Light Std Shaft, 41 foot to 50 foot, Single Arm - $Ea</v>
      </c>
      <c r="O690" s="1" t="str">
        <f>IFERROR(VLOOKUP(ROWS($O$5:O690),$K$5:$L$7000,2,FALSE),"")</f>
        <v/>
      </c>
    </row>
    <row r="691" spans="2:15" ht="15" customHeight="1" x14ac:dyDescent="0.25">
      <c r="B691" s="178" t="s">
        <v>11399</v>
      </c>
      <c r="C691" s="178" t="s">
        <v>88</v>
      </c>
      <c r="D691" s="178" t="s">
        <v>3323</v>
      </c>
      <c r="E691" s="178" t="s">
        <v>5590</v>
      </c>
      <c r="F691" s="178" t="s">
        <v>17</v>
      </c>
      <c r="G691" s="1">
        <f>IF(ISNUMBER(Pay_Item_Search_Text),IF(ISNUMBER(IF(FIND(Pay_Item_Search_Text,B691)=1,1, "FALSE")),MAX(G$4:$G690)+1,IF(ISNUMBER(Pay_Item_Search_Text),0,IF(ISNUMBER(SEARCH(Pay_Item_Search_Text,H691)),MAX(G$4:$G690)+1,0))),IF(ISNUMBER(Pay_Item_Search_Text),0,IF(ISNUMBER(SEARCH(Pay_Item_Search_Text,H691)),MAX(G$4:$G690)+1,0)))</f>
        <v>687</v>
      </c>
      <c r="H691" s="1" t="str">
        <f>IF(Table_PayItems[[#This Row],[Description]]="_","_ Unique Item - "&amp;Table_PayItems[[#This Row],[Item]]&amp;" - $"&amp;Table_PayItems[[#This Row],[Unit]],Table_PayItems[[#This Row],[Description]]&amp;" - $"&amp;Table_PayItems[[#This Row],[Unit]])</f>
        <v>Bridge Sign Connection, Conc, Type L - $Ea</v>
      </c>
      <c r="I691" s="29" t="str">
        <f>IFERROR(VLOOKUP(ROWS($M$5:M691),Table_PayItems[[Search Key]:[Concentrated Name]],2,FALSE),"")</f>
        <v>Bridge Sign Connection, Conc, Type L - $Ea</v>
      </c>
      <c r="J691" s="1"/>
      <c r="K691" s="1"/>
      <c r="L691" s="22">
        <f>IF(ISNUMBER(SEARCH(Pay_Item_Search_Text_2,M691)),MAX($L$4:L690)+1,0)</f>
        <v>0</v>
      </c>
      <c r="M691" s="1" t="str">
        <f>IFERROR(VLOOKUP(ROWS($M$5:M691),Table_PayItems[[Search Key]:[Concentrated Name]],2,FALSE),"")</f>
        <v>Bridge Sign Connection, Conc, Type L - $Ea</v>
      </c>
      <c r="N691" s="1" t="str">
        <f>IFERROR(VLOOKUP(ROWS($M$5:N691),$L$5:$M$7000,2,FALSE),"")</f>
        <v>Light Std Shaft, Square, 10 foot - $Ea</v>
      </c>
      <c r="O691" s="1" t="str">
        <f>IFERROR(VLOOKUP(ROWS($O$5:O691),$K$5:$L$7000,2,FALSE),"")</f>
        <v/>
      </c>
    </row>
    <row r="692" spans="2:15" ht="15" customHeight="1" x14ac:dyDescent="0.25">
      <c r="B692" s="178" t="s">
        <v>11400</v>
      </c>
      <c r="C692" s="178" t="s">
        <v>88</v>
      </c>
      <c r="D692" s="178" t="s">
        <v>3324</v>
      </c>
      <c r="E692" s="178" t="s">
        <v>5590</v>
      </c>
      <c r="F692" s="178" t="s">
        <v>17</v>
      </c>
      <c r="G692" s="1">
        <f>IF(ISNUMBER(Pay_Item_Search_Text),IF(ISNUMBER(IF(FIND(Pay_Item_Search_Text,B692)=1,1, "FALSE")),MAX(G$4:$G691)+1,IF(ISNUMBER(Pay_Item_Search_Text),0,IF(ISNUMBER(SEARCH(Pay_Item_Search_Text,H692)),MAX(G$4:$G691)+1,0))),IF(ISNUMBER(Pay_Item_Search_Text),0,IF(ISNUMBER(SEARCH(Pay_Item_Search_Text,H692)),MAX(G$4:$G691)+1,0)))</f>
        <v>688</v>
      </c>
      <c r="H692" s="1" t="str">
        <f>IF(Table_PayItems[[#This Row],[Description]]="_","_ Unique Item - "&amp;Table_PayItems[[#This Row],[Item]]&amp;" - $"&amp;Table_PayItems[[#This Row],[Unit]],Table_PayItems[[#This Row],[Description]]&amp;" - $"&amp;Table_PayItems[[#This Row],[Unit]])</f>
        <v>Bridge Sign Connection, Conc, Type M - $Ea</v>
      </c>
      <c r="I692" s="29" t="str">
        <f>IFERROR(VLOOKUP(ROWS($M$5:M692),Table_PayItems[[Search Key]:[Concentrated Name]],2,FALSE),"")</f>
        <v>Bridge Sign Connection, Conc, Type M - $Ea</v>
      </c>
      <c r="J692" s="1"/>
      <c r="K692" s="1"/>
      <c r="L692" s="22">
        <f>IF(ISNUMBER(SEARCH(Pay_Item_Search_Text_2,M692)),MAX($L$4:L691)+1,0)</f>
        <v>0</v>
      </c>
      <c r="M692" s="1" t="str">
        <f>IFERROR(VLOOKUP(ROWS($M$5:M692),Table_PayItems[[Search Key]:[Concentrated Name]],2,FALSE),"")</f>
        <v>Bridge Sign Connection, Conc, Type M - $Ea</v>
      </c>
      <c r="N692" s="1" t="str">
        <f>IFERROR(VLOOKUP(ROWS($M$5:N692),$L$5:$M$7000,2,FALSE),"")</f>
        <v>Light Std Shaft, Square, 30 foot - $Ea</v>
      </c>
      <c r="O692" s="1" t="str">
        <f>IFERROR(VLOOKUP(ROWS($O$5:O692),$K$5:$L$7000,2,FALSE),"")</f>
        <v/>
      </c>
    </row>
    <row r="693" spans="2:15" ht="15" customHeight="1" x14ac:dyDescent="0.25">
      <c r="B693" s="178" t="s">
        <v>11401</v>
      </c>
      <c r="C693" s="178" t="s">
        <v>88</v>
      </c>
      <c r="D693" s="178" t="s">
        <v>3325</v>
      </c>
      <c r="E693" s="178" t="s">
        <v>5590</v>
      </c>
      <c r="F693" s="178" t="s">
        <v>17</v>
      </c>
      <c r="G693" s="1">
        <f>IF(ISNUMBER(Pay_Item_Search_Text),IF(ISNUMBER(IF(FIND(Pay_Item_Search_Text,B693)=1,1, "FALSE")),MAX(G$4:$G692)+1,IF(ISNUMBER(Pay_Item_Search_Text),0,IF(ISNUMBER(SEARCH(Pay_Item_Search_Text,H693)),MAX(G$4:$G692)+1,0))),IF(ISNUMBER(Pay_Item_Search_Text),0,IF(ISNUMBER(SEARCH(Pay_Item_Search_Text,H693)),MAX(G$4:$G692)+1,0)))</f>
        <v>689</v>
      </c>
      <c r="H693" s="1" t="str">
        <f>IF(Table_PayItems[[#This Row],[Description]]="_","_ Unique Item - "&amp;Table_PayItems[[#This Row],[Item]]&amp;" - $"&amp;Table_PayItems[[#This Row],[Unit]],Table_PayItems[[#This Row],[Description]]&amp;" - $"&amp;Table_PayItems[[#This Row],[Unit]])</f>
        <v>Bridge Sign Connection, Conc, Type O - $Ea</v>
      </c>
      <c r="I693" s="29" t="str">
        <f>IFERROR(VLOOKUP(ROWS($M$5:M693),Table_PayItems[[Search Key]:[Concentrated Name]],2,FALSE),"")</f>
        <v>Bridge Sign Connection, Conc, Type O - $Ea</v>
      </c>
      <c r="J693" s="1"/>
      <c r="K693" s="1"/>
      <c r="L693" s="22">
        <f>IF(ISNUMBER(SEARCH(Pay_Item_Search_Text_2,M693)),MAX($L$4:L692)+1,0)</f>
        <v>0</v>
      </c>
      <c r="M693" s="1" t="str">
        <f>IFERROR(VLOOKUP(ROWS($M$5:M693),Table_PayItems[[Search Key]:[Concentrated Name]],2,FALSE),"")</f>
        <v>Bridge Sign Connection, Conc, Type O - $Ea</v>
      </c>
      <c r="N693" s="1" t="str">
        <f>IFERROR(VLOOKUP(ROWS($M$5:N693),$L$5:$M$7000,2,FALSE),"")</f>
        <v>Liner, PVC, 30 mil - $Syd</v>
      </c>
      <c r="O693" s="1" t="str">
        <f>IFERROR(VLOOKUP(ROWS($O$5:O693),$K$5:$L$7000,2,FALSE),"")</f>
        <v/>
      </c>
    </row>
    <row r="694" spans="2:15" ht="15" customHeight="1" x14ac:dyDescent="0.25">
      <c r="B694" s="178" t="s">
        <v>11402</v>
      </c>
      <c r="C694" s="178" t="s">
        <v>88</v>
      </c>
      <c r="D694" s="178" t="s">
        <v>3326</v>
      </c>
      <c r="E694" s="178" t="s">
        <v>5590</v>
      </c>
      <c r="F694" s="178" t="s">
        <v>17</v>
      </c>
      <c r="G694" s="1">
        <f>IF(ISNUMBER(Pay_Item_Search_Text),IF(ISNUMBER(IF(FIND(Pay_Item_Search_Text,B694)=1,1, "FALSE")),MAX(G$4:$G693)+1,IF(ISNUMBER(Pay_Item_Search_Text),0,IF(ISNUMBER(SEARCH(Pay_Item_Search_Text,H694)),MAX(G$4:$G693)+1,0))),IF(ISNUMBER(Pay_Item_Search_Text),0,IF(ISNUMBER(SEARCH(Pay_Item_Search_Text,H694)),MAX(G$4:$G693)+1,0)))</f>
        <v>690</v>
      </c>
      <c r="H694" s="1" t="str">
        <f>IF(Table_PayItems[[#This Row],[Description]]="_","_ Unique Item - "&amp;Table_PayItems[[#This Row],[Item]]&amp;" - $"&amp;Table_PayItems[[#This Row],[Unit]],Table_PayItems[[#This Row],[Description]]&amp;" - $"&amp;Table_PayItems[[#This Row],[Unit]])</f>
        <v>Bridge Sign Connection, Conc, Type P - $Ea</v>
      </c>
      <c r="I694" s="29" t="str">
        <f>IFERROR(VLOOKUP(ROWS($M$5:M694),Table_PayItems[[Search Key]:[Concentrated Name]],2,FALSE),"")</f>
        <v>Bridge Sign Connection, Conc, Type P - $Ea</v>
      </c>
      <c r="J694" s="1"/>
      <c r="K694" s="1"/>
      <c r="L694" s="22">
        <f>IF(ISNUMBER(SEARCH(Pay_Item_Search_Text_2,M694)),MAX($L$4:L693)+1,0)</f>
        <v>0</v>
      </c>
      <c r="M694" s="1" t="str">
        <f>IFERROR(VLOOKUP(ROWS($M$5:M694),Table_PayItems[[Search Key]:[Concentrated Name]],2,FALSE),"")</f>
        <v>Bridge Sign Connection, Conc, Type P - $Ea</v>
      </c>
      <c r="N694" s="1" t="str">
        <f>IFERROR(VLOOKUP(ROWS($M$5:N694),$L$5:$M$7000,2,FALSE),"")</f>
        <v>Luminaire, 100W High Pressure Sodium - $Ea</v>
      </c>
      <c r="O694" s="1" t="str">
        <f>IFERROR(VLOOKUP(ROWS($O$5:O694),$K$5:$L$7000,2,FALSE),"")</f>
        <v/>
      </c>
    </row>
    <row r="695" spans="2:15" ht="15" customHeight="1" x14ac:dyDescent="0.25">
      <c r="B695" s="178" t="s">
        <v>11403</v>
      </c>
      <c r="C695" s="178" t="s">
        <v>88</v>
      </c>
      <c r="D695" s="178" t="s">
        <v>3327</v>
      </c>
      <c r="E695" s="178" t="s">
        <v>5590</v>
      </c>
      <c r="F695" s="178" t="s">
        <v>17</v>
      </c>
      <c r="G695" s="1">
        <f>IF(ISNUMBER(Pay_Item_Search_Text),IF(ISNUMBER(IF(FIND(Pay_Item_Search_Text,B695)=1,1, "FALSE")),MAX(G$4:$G694)+1,IF(ISNUMBER(Pay_Item_Search_Text),0,IF(ISNUMBER(SEARCH(Pay_Item_Search_Text,H695)),MAX(G$4:$G694)+1,0))),IF(ISNUMBER(Pay_Item_Search_Text),0,IF(ISNUMBER(SEARCH(Pay_Item_Search_Text,H695)),MAX(G$4:$G694)+1,0)))</f>
        <v>691</v>
      </c>
      <c r="H695" s="1" t="str">
        <f>IF(Table_PayItems[[#This Row],[Description]]="_","_ Unique Item - "&amp;Table_PayItems[[#This Row],[Item]]&amp;" - $"&amp;Table_PayItems[[#This Row],[Unit]],Table_PayItems[[#This Row],[Description]]&amp;" - $"&amp;Table_PayItems[[#This Row],[Unit]])</f>
        <v>Bridge Sign Connection, Conc, Type Q - $Ea</v>
      </c>
      <c r="I695" s="29" t="str">
        <f>IFERROR(VLOOKUP(ROWS($M$5:M695),Table_PayItems[[Search Key]:[Concentrated Name]],2,FALSE),"")</f>
        <v>Bridge Sign Connection, Conc, Type Q - $Ea</v>
      </c>
      <c r="J695" s="1"/>
      <c r="K695" s="1"/>
      <c r="L695" s="22">
        <f>IF(ISNUMBER(SEARCH(Pay_Item_Search_Text_2,M695)),MAX($L$4:L694)+1,0)</f>
        <v>0</v>
      </c>
      <c r="M695" s="1" t="str">
        <f>IFERROR(VLOOKUP(ROWS($M$5:M695),Table_PayItems[[Search Key]:[Concentrated Name]],2,FALSE),"")</f>
        <v>Bridge Sign Connection, Conc, Type Q - $Ea</v>
      </c>
      <c r="N695" s="1" t="str">
        <f>IFERROR(VLOOKUP(ROWS($M$5:N695),$L$5:$M$7000,2,FALSE),"")</f>
        <v>Luminaire, 100W High Pressure Sodium, Rectangular - $Ea</v>
      </c>
      <c r="O695" s="1" t="str">
        <f>IFERROR(VLOOKUP(ROWS($O$5:O695),$K$5:$L$7000,2,FALSE),"")</f>
        <v/>
      </c>
    </row>
    <row r="696" spans="2:15" ht="15" customHeight="1" x14ac:dyDescent="0.25">
      <c r="B696" s="178" t="s">
        <v>11404</v>
      </c>
      <c r="C696" s="178" t="s">
        <v>88</v>
      </c>
      <c r="D696" s="178" t="s">
        <v>3328</v>
      </c>
      <c r="E696" s="178" t="s">
        <v>5590</v>
      </c>
      <c r="F696" s="178" t="s">
        <v>17</v>
      </c>
      <c r="G696" s="1">
        <f>IF(ISNUMBER(Pay_Item_Search_Text),IF(ISNUMBER(IF(FIND(Pay_Item_Search_Text,B696)=1,1, "FALSE")),MAX(G$4:$G695)+1,IF(ISNUMBER(Pay_Item_Search_Text),0,IF(ISNUMBER(SEARCH(Pay_Item_Search_Text,H696)),MAX(G$4:$G695)+1,0))),IF(ISNUMBER(Pay_Item_Search_Text),0,IF(ISNUMBER(SEARCH(Pay_Item_Search_Text,H696)),MAX(G$4:$G695)+1,0)))</f>
        <v>692</v>
      </c>
      <c r="H696" s="1" t="str">
        <f>IF(Table_PayItems[[#This Row],[Description]]="_","_ Unique Item - "&amp;Table_PayItems[[#This Row],[Item]]&amp;" - $"&amp;Table_PayItems[[#This Row],[Unit]],Table_PayItems[[#This Row],[Description]]&amp;" - $"&amp;Table_PayItems[[#This Row],[Unit]])</f>
        <v>Bridge Sign Connection, Conc, Type R - $Ea</v>
      </c>
      <c r="I696" s="29" t="str">
        <f>IFERROR(VLOOKUP(ROWS($M$5:M696),Table_PayItems[[Search Key]:[Concentrated Name]],2,FALSE),"")</f>
        <v>Bridge Sign Connection, Conc, Type R - $Ea</v>
      </c>
      <c r="J696" s="1"/>
      <c r="K696" s="1"/>
      <c r="L696" s="22">
        <f>IF(ISNUMBER(SEARCH(Pay_Item_Search_Text_2,M696)),MAX($L$4:L695)+1,0)</f>
        <v>0</v>
      </c>
      <c r="M696" s="1" t="str">
        <f>IFERROR(VLOOKUP(ROWS($M$5:M696),Table_PayItems[[Search Key]:[Concentrated Name]],2,FALSE),"")</f>
        <v>Bridge Sign Connection, Conc, Type R - $Ea</v>
      </c>
      <c r="N696" s="1" t="str">
        <f>IFERROR(VLOOKUP(ROWS($M$5:N696),$L$5:$M$7000,2,FALSE),"")</f>
        <v>Luminaire, 150W High Pressure Sodium - $Ea</v>
      </c>
      <c r="O696" s="1" t="str">
        <f>IFERROR(VLOOKUP(ROWS($O$5:O696),$K$5:$L$7000,2,FALSE),"")</f>
        <v/>
      </c>
    </row>
    <row r="697" spans="2:15" ht="15" customHeight="1" x14ac:dyDescent="0.25">
      <c r="B697" s="178" t="s">
        <v>11405</v>
      </c>
      <c r="C697" s="178" t="s">
        <v>88</v>
      </c>
      <c r="D697" s="178" t="s">
        <v>3329</v>
      </c>
      <c r="E697" s="178" t="s">
        <v>5590</v>
      </c>
      <c r="F697" s="178" t="s">
        <v>17</v>
      </c>
      <c r="G697" s="1">
        <f>IF(ISNUMBER(Pay_Item_Search_Text),IF(ISNUMBER(IF(FIND(Pay_Item_Search_Text,B697)=1,1, "FALSE")),MAX(G$4:$G696)+1,IF(ISNUMBER(Pay_Item_Search_Text),0,IF(ISNUMBER(SEARCH(Pay_Item_Search_Text,H697)),MAX(G$4:$G696)+1,0))),IF(ISNUMBER(Pay_Item_Search_Text),0,IF(ISNUMBER(SEARCH(Pay_Item_Search_Text,H697)),MAX(G$4:$G696)+1,0)))</f>
        <v>693</v>
      </c>
      <c r="H697" s="1" t="str">
        <f>IF(Table_PayItems[[#This Row],[Description]]="_","_ Unique Item - "&amp;Table_PayItems[[#This Row],[Item]]&amp;" - $"&amp;Table_PayItems[[#This Row],[Unit]],Table_PayItems[[#This Row],[Description]]&amp;" - $"&amp;Table_PayItems[[#This Row],[Unit]])</f>
        <v>Bridge Sign Connection, Conc, Type S - $Ea</v>
      </c>
      <c r="I697" s="29" t="str">
        <f>IFERROR(VLOOKUP(ROWS($M$5:M697),Table_PayItems[[Search Key]:[Concentrated Name]],2,FALSE),"")</f>
        <v>Bridge Sign Connection, Conc, Type S - $Ea</v>
      </c>
      <c r="J697" s="1"/>
      <c r="K697" s="1"/>
      <c r="L697" s="22">
        <f>IF(ISNUMBER(SEARCH(Pay_Item_Search_Text_2,M697)),MAX($L$4:L696)+1,0)</f>
        <v>0</v>
      </c>
      <c r="M697" s="1" t="str">
        <f>IFERROR(VLOOKUP(ROWS($M$5:M697),Table_PayItems[[Search Key]:[Concentrated Name]],2,FALSE),"")</f>
        <v>Bridge Sign Connection, Conc, Type S - $Ea</v>
      </c>
      <c r="N697" s="1" t="str">
        <f>IFERROR(VLOOKUP(ROWS($M$5:N697),$L$5:$M$7000,2,FALSE),"")</f>
        <v>Luminaire, 150W High Pressure Sodium, Rectangular - $Ea</v>
      </c>
      <c r="O697" s="1" t="str">
        <f>IFERROR(VLOOKUP(ROWS($O$5:O697),$K$5:$L$7000,2,FALSE),"")</f>
        <v/>
      </c>
    </row>
    <row r="698" spans="2:15" ht="15" customHeight="1" x14ac:dyDescent="0.25">
      <c r="B698" s="178" t="s">
        <v>11406</v>
      </c>
      <c r="C698" s="178" t="s">
        <v>88</v>
      </c>
      <c r="D698" s="178" t="s">
        <v>3330</v>
      </c>
      <c r="E698" s="178" t="s">
        <v>5590</v>
      </c>
      <c r="F698" s="178" t="s">
        <v>17</v>
      </c>
      <c r="G698" s="1">
        <f>IF(ISNUMBER(Pay_Item_Search_Text),IF(ISNUMBER(IF(FIND(Pay_Item_Search_Text,B698)=1,1, "FALSE")),MAX(G$4:$G697)+1,IF(ISNUMBER(Pay_Item_Search_Text),0,IF(ISNUMBER(SEARCH(Pay_Item_Search_Text,H698)),MAX(G$4:$G697)+1,0))),IF(ISNUMBER(Pay_Item_Search_Text),0,IF(ISNUMBER(SEARCH(Pay_Item_Search_Text,H698)),MAX(G$4:$G697)+1,0)))</f>
        <v>694</v>
      </c>
      <c r="H698" s="1" t="str">
        <f>IF(Table_PayItems[[#This Row],[Description]]="_","_ Unique Item - "&amp;Table_PayItems[[#This Row],[Item]]&amp;" - $"&amp;Table_PayItems[[#This Row],[Unit]],Table_PayItems[[#This Row],[Description]]&amp;" - $"&amp;Table_PayItems[[#This Row],[Unit]])</f>
        <v>Bridge Sign Connection, Conc, Type T - $Ea</v>
      </c>
      <c r="I698" s="29" t="str">
        <f>IFERROR(VLOOKUP(ROWS($M$5:M698),Table_PayItems[[Search Key]:[Concentrated Name]],2,FALSE),"")</f>
        <v>Bridge Sign Connection, Conc, Type T - $Ea</v>
      </c>
      <c r="J698" s="1"/>
      <c r="K698" s="1"/>
      <c r="L698" s="22">
        <f>IF(ISNUMBER(SEARCH(Pay_Item_Search_Text_2,M698)),MAX($L$4:L697)+1,0)</f>
        <v>0</v>
      </c>
      <c r="M698" s="1" t="str">
        <f>IFERROR(VLOOKUP(ROWS($M$5:M698),Table_PayItems[[Search Key]:[Concentrated Name]],2,FALSE),"")</f>
        <v>Bridge Sign Connection, Conc, Type T - $Ea</v>
      </c>
      <c r="N698" s="1" t="str">
        <f>IFERROR(VLOOKUP(ROWS($M$5:N698),$L$5:$M$7000,2,FALSE),"")</f>
        <v>Luminaire, 250W High Pressure Sodium - $Ea</v>
      </c>
      <c r="O698" s="1" t="str">
        <f>IFERROR(VLOOKUP(ROWS($O$5:O698),$K$5:$L$7000,2,FALSE),"")</f>
        <v/>
      </c>
    </row>
    <row r="699" spans="2:15" ht="15" customHeight="1" x14ac:dyDescent="0.25">
      <c r="B699" s="178" t="s">
        <v>11407</v>
      </c>
      <c r="C699" s="178" t="s">
        <v>88</v>
      </c>
      <c r="D699" s="178" t="s">
        <v>3331</v>
      </c>
      <c r="E699" s="178" t="s">
        <v>5590</v>
      </c>
      <c r="F699" s="178" t="s">
        <v>17</v>
      </c>
      <c r="G699" s="1">
        <f>IF(ISNUMBER(Pay_Item_Search_Text),IF(ISNUMBER(IF(FIND(Pay_Item_Search_Text,B699)=1,1, "FALSE")),MAX(G$4:$G698)+1,IF(ISNUMBER(Pay_Item_Search_Text),0,IF(ISNUMBER(SEARCH(Pay_Item_Search_Text,H699)),MAX(G$4:$G698)+1,0))),IF(ISNUMBER(Pay_Item_Search_Text),0,IF(ISNUMBER(SEARCH(Pay_Item_Search_Text,H699)),MAX(G$4:$G698)+1,0)))</f>
        <v>695</v>
      </c>
      <c r="H699" s="1" t="str">
        <f>IF(Table_PayItems[[#This Row],[Description]]="_","_ Unique Item - "&amp;Table_PayItems[[#This Row],[Item]]&amp;" - $"&amp;Table_PayItems[[#This Row],[Unit]],Table_PayItems[[#This Row],[Description]]&amp;" - $"&amp;Table_PayItems[[#This Row],[Unit]])</f>
        <v>Bridge Sign Connection, Conc, Type U - $Ea</v>
      </c>
      <c r="I699" s="29" t="str">
        <f>IFERROR(VLOOKUP(ROWS($M$5:M699),Table_PayItems[[Search Key]:[Concentrated Name]],2,FALSE),"")</f>
        <v>Bridge Sign Connection, Conc, Type U - $Ea</v>
      </c>
      <c r="J699" s="1"/>
      <c r="K699" s="1"/>
      <c r="L699" s="22">
        <f>IF(ISNUMBER(SEARCH(Pay_Item_Search_Text_2,M699)),MAX($L$4:L698)+1,0)</f>
        <v>0</v>
      </c>
      <c r="M699" s="1" t="str">
        <f>IFERROR(VLOOKUP(ROWS($M$5:M699),Table_PayItems[[Search Key]:[Concentrated Name]],2,FALSE),"")</f>
        <v>Bridge Sign Connection, Conc, Type U - $Ea</v>
      </c>
      <c r="N699" s="1" t="str">
        <f>IFERROR(VLOOKUP(ROWS($M$5:N699),$L$5:$M$7000,2,FALSE),"")</f>
        <v>Luminaire, 250W High Pressure Sodium, Rectangular - $Ea</v>
      </c>
      <c r="O699" s="1" t="str">
        <f>IFERROR(VLOOKUP(ROWS($O$5:O699),$K$5:$L$7000,2,FALSE),"")</f>
        <v/>
      </c>
    </row>
    <row r="700" spans="2:15" ht="15" customHeight="1" x14ac:dyDescent="0.25">
      <c r="B700" s="178" t="s">
        <v>11408</v>
      </c>
      <c r="C700" s="178" t="s">
        <v>88</v>
      </c>
      <c r="D700" s="178" t="s">
        <v>3332</v>
      </c>
      <c r="E700" s="178" t="s">
        <v>5590</v>
      </c>
      <c r="F700" s="178" t="s">
        <v>17</v>
      </c>
      <c r="G700" s="1">
        <f>IF(ISNUMBER(Pay_Item_Search_Text),IF(ISNUMBER(IF(FIND(Pay_Item_Search_Text,B700)=1,1, "FALSE")),MAX(G$4:$G699)+1,IF(ISNUMBER(Pay_Item_Search_Text),0,IF(ISNUMBER(SEARCH(Pay_Item_Search_Text,H700)),MAX(G$4:$G699)+1,0))),IF(ISNUMBER(Pay_Item_Search_Text),0,IF(ISNUMBER(SEARCH(Pay_Item_Search_Text,H700)),MAX(G$4:$G699)+1,0)))</f>
        <v>696</v>
      </c>
      <c r="H700" s="1" t="str">
        <f>IF(Table_PayItems[[#This Row],[Description]]="_","_ Unique Item - "&amp;Table_PayItems[[#This Row],[Item]]&amp;" - $"&amp;Table_PayItems[[#This Row],[Unit]],Table_PayItems[[#This Row],[Description]]&amp;" - $"&amp;Table_PayItems[[#This Row],[Unit]])</f>
        <v>Bridge Sign Connection, Conc, Type V - $Ea</v>
      </c>
      <c r="I700" s="29" t="str">
        <f>IFERROR(VLOOKUP(ROWS($M$5:M700),Table_PayItems[[Search Key]:[Concentrated Name]],2,FALSE),"")</f>
        <v>Bridge Sign Connection, Conc, Type V - $Ea</v>
      </c>
      <c r="J700" s="1"/>
      <c r="K700" s="1"/>
      <c r="L700" s="22">
        <f>IF(ISNUMBER(SEARCH(Pay_Item_Search_Text_2,M700)),MAX($L$4:L699)+1,0)</f>
        <v>0</v>
      </c>
      <c r="M700" s="1" t="str">
        <f>IFERROR(VLOOKUP(ROWS($M$5:M700),Table_PayItems[[Search Key]:[Concentrated Name]],2,FALSE),"")</f>
        <v>Bridge Sign Connection, Conc, Type V - $Ea</v>
      </c>
      <c r="N700" s="1" t="str">
        <f>IFERROR(VLOOKUP(ROWS($M$5:N700),$L$5:$M$7000,2,FALSE),"")</f>
        <v>Luminaire, 250W High Pressure Sodium, Spec - $Ea</v>
      </c>
      <c r="O700" s="1" t="str">
        <f>IFERROR(VLOOKUP(ROWS($O$5:O700),$K$5:$L$7000,2,FALSE),"")</f>
        <v/>
      </c>
    </row>
    <row r="701" spans="2:15" ht="15" customHeight="1" x14ac:dyDescent="0.25">
      <c r="B701" s="178" t="s">
        <v>11409</v>
      </c>
      <c r="C701" s="178" t="s">
        <v>88</v>
      </c>
      <c r="D701" s="178" t="s">
        <v>3333</v>
      </c>
      <c r="E701" s="178" t="s">
        <v>5590</v>
      </c>
      <c r="F701" s="178" t="s">
        <v>17</v>
      </c>
      <c r="G701" s="1">
        <f>IF(ISNUMBER(Pay_Item_Search_Text),IF(ISNUMBER(IF(FIND(Pay_Item_Search_Text,B701)=1,1, "FALSE")),MAX(G$4:$G700)+1,IF(ISNUMBER(Pay_Item_Search_Text),0,IF(ISNUMBER(SEARCH(Pay_Item_Search_Text,H701)),MAX(G$4:$G700)+1,0))),IF(ISNUMBER(Pay_Item_Search_Text),0,IF(ISNUMBER(SEARCH(Pay_Item_Search_Text,H701)),MAX(G$4:$G700)+1,0)))</f>
        <v>697</v>
      </c>
      <c r="H701" s="1" t="str">
        <f>IF(Table_PayItems[[#This Row],[Description]]="_","_ Unique Item - "&amp;Table_PayItems[[#This Row],[Item]]&amp;" - $"&amp;Table_PayItems[[#This Row],[Unit]],Table_PayItems[[#This Row],[Description]]&amp;" - $"&amp;Table_PayItems[[#This Row],[Unit]])</f>
        <v>Bridge Sign Connection, Conc, Type W - $Ea</v>
      </c>
      <c r="I701" s="29" t="str">
        <f>IFERROR(VLOOKUP(ROWS($M$5:M701),Table_PayItems[[Search Key]:[Concentrated Name]],2,FALSE),"")</f>
        <v>Bridge Sign Connection, Conc, Type W - $Ea</v>
      </c>
      <c r="J701" s="1"/>
      <c r="K701" s="1"/>
      <c r="L701" s="22">
        <f>IF(ISNUMBER(SEARCH(Pay_Item_Search_Text_2,M701)),MAX($L$4:L700)+1,0)</f>
        <v>0</v>
      </c>
      <c r="M701" s="1" t="str">
        <f>IFERROR(VLOOKUP(ROWS($M$5:M701),Table_PayItems[[Search Key]:[Concentrated Name]],2,FALSE),"")</f>
        <v>Bridge Sign Connection, Conc, Type W - $Ea</v>
      </c>
      <c r="N701" s="1" t="str">
        <f>IFERROR(VLOOKUP(ROWS($M$5:N701),$L$5:$M$7000,2,FALSE),"")</f>
        <v>Luminaire, 400W High Pressure Sodium - $Ea</v>
      </c>
      <c r="O701" s="1" t="str">
        <f>IFERROR(VLOOKUP(ROWS($O$5:O701),$K$5:$L$7000,2,FALSE),"")</f>
        <v/>
      </c>
    </row>
    <row r="702" spans="2:15" ht="15" customHeight="1" x14ac:dyDescent="0.25">
      <c r="B702" s="178" t="s">
        <v>11410</v>
      </c>
      <c r="C702" s="178" t="s">
        <v>88</v>
      </c>
      <c r="D702" s="178" t="s">
        <v>3334</v>
      </c>
      <c r="E702" s="178" t="s">
        <v>5590</v>
      </c>
      <c r="F702" s="178" t="s">
        <v>17</v>
      </c>
      <c r="G702" s="1">
        <f>IF(ISNUMBER(Pay_Item_Search_Text),IF(ISNUMBER(IF(FIND(Pay_Item_Search_Text,B702)=1,1, "FALSE")),MAX(G$4:$G701)+1,IF(ISNUMBER(Pay_Item_Search_Text),0,IF(ISNUMBER(SEARCH(Pay_Item_Search_Text,H702)),MAX(G$4:$G701)+1,0))),IF(ISNUMBER(Pay_Item_Search_Text),0,IF(ISNUMBER(SEARCH(Pay_Item_Search_Text,H702)),MAX(G$4:$G701)+1,0)))</f>
        <v>698</v>
      </c>
      <c r="H702" s="1" t="str">
        <f>IF(Table_PayItems[[#This Row],[Description]]="_","_ Unique Item - "&amp;Table_PayItems[[#This Row],[Item]]&amp;" - $"&amp;Table_PayItems[[#This Row],[Unit]],Table_PayItems[[#This Row],[Description]]&amp;" - $"&amp;Table_PayItems[[#This Row],[Unit]])</f>
        <v>Bridge Sign Connection, Steel, Type A1 - $Ea</v>
      </c>
      <c r="I702" s="29" t="str">
        <f>IFERROR(VLOOKUP(ROWS($M$5:M702),Table_PayItems[[Search Key]:[Concentrated Name]],2,FALSE),"")</f>
        <v>Bridge Sign Connection, Steel, Type A1 - $Ea</v>
      </c>
      <c r="J702" s="1"/>
      <c r="K702" s="1"/>
      <c r="L702" s="22">
        <f>IF(ISNUMBER(SEARCH(Pay_Item_Search_Text_2,M702)),MAX($L$4:L701)+1,0)</f>
        <v>0</v>
      </c>
      <c r="M702" s="1" t="str">
        <f>IFERROR(VLOOKUP(ROWS($M$5:M702),Table_PayItems[[Search Key]:[Concentrated Name]],2,FALSE),"")</f>
        <v>Bridge Sign Connection, Steel, Type A1 - $Ea</v>
      </c>
      <c r="N702" s="1" t="str">
        <f>IFERROR(VLOOKUP(ROWS($M$5:N702),$L$5:$M$7000,2,FALSE),"")</f>
        <v>Luminaire, 400W High Pressure Sodium, Rectangular - $Ea</v>
      </c>
      <c r="O702" s="1" t="str">
        <f>IFERROR(VLOOKUP(ROWS($O$5:O702),$K$5:$L$7000,2,FALSE),"")</f>
        <v/>
      </c>
    </row>
    <row r="703" spans="2:15" ht="15" customHeight="1" x14ac:dyDescent="0.25">
      <c r="B703" s="178" t="s">
        <v>11411</v>
      </c>
      <c r="C703" s="178" t="s">
        <v>88</v>
      </c>
      <c r="D703" s="178" t="s">
        <v>3335</v>
      </c>
      <c r="E703" s="178" t="s">
        <v>5590</v>
      </c>
      <c r="F703" s="178" t="s">
        <v>17</v>
      </c>
      <c r="G703" s="1">
        <f>IF(ISNUMBER(Pay_Item_Search_Text),IF(ISNUMBER(IF(FIND(Pay_Item_Search_Text,B703)=1,1, "FALSE")),MAX(G$4:$G702)+1,IF(ISNUMBER(Pay_Item_Search_Text),0,IF(ISNUMBER(SEARCH(Pay_Item_Search_Text,H703)),MAX(G$4:$G702)+1,0))),IF(ISNUMBER(Pay_Item_Search_Text),0,IF(ISNUMBER(SEARCH(Pay_Item_Search_Text,H703)),MAX(G$4:$G702)+1,0)))</f>
        <v>699</v>
      </c>
      <c r="H703" s="1" t="str">
        <f>IF(Table_PayItems[[#This Row],[Description]]="_","_ Unique Item - "&amp;Table_PayItems[[#This Row],[Item]]&amp;" - $"&amp;Table_PayItems[[#This Row],[Unit]],Table_PayItems[[#This Row],[Description]]&amp;" - $"&amp;Table_PayItems[[#This Row],[Unit]])</f>
        <v>Bridge Sign Connection, Steel, Type B - $Ea</v>
      </c>
      <c r="I703" s="29" t="str">
        <f>IFERROR(VLOOKUP(ROWS($M$5:M703),Table_PayItems[[Search Key]:[Concentrated Name]],2,FALSE),"")</f>
        <v>Bridge Sign Connection, Steel, Type B - $Ea</v>
      </c>
      <c r="J703" s="1"/>
      <c r="K703" s="1"/>
      <c r="L703" s="22">
        <f>IF(ISNUMBER(SEARCH(Pay_Item_Search_Text_2,M703)),MAX($L$4:L702)+1,0)</f>
        <v>0</v>
      </c>
      <c r="M703" s="1" t="str">
        <f>IFERROR(VLOOKUP(ROWS($M$5:M703),Table_PayItems[[Search Key]:[Concentrated Name]],2,FALSE),"")</f>
        <v>Bridge Sign Connection, Steel, Type B - $Ea</v>
      </c>
      <c r="N703" s="1" t="str">
        <f>IFERROR(VLOOKUP(ROWS($M$5:N703),$L$5:$M$7000,2,FALSE),"")</f>
        <v>Luminaire, 400W High Pressure Sodium, Spec - $Ea</v>
      </c>
      <c r="O703" s="1" t="str">
        <f>IFERROR(VLOOKUP(ROWS($O$5:O703),$K$5:$L$7000,2,FALSE),"")</f>
        <v/>
      </c>
    </row>
    <row r="704" spans="2:15" ht="15" customHeight="1" x14ac:dyDescent="0.25">
      <c r="B704" s="178" t="s">
        <v>11412</v>
      </c>
      <c r="C704" s="178" t="s">
        <v>88</v>
      </c>
      <c r="D704" s="178" t="s">
        <v>3336</v>
      </c>
      <c r="E704" s="178" t="s">
        <v>5590</v>
      </c>
      <c r="F704" s="178" t="s">
        <v>17</v>
      </c>
      <c r="G704" s="1">
        <f>IF(ISNUMBER(Pay_Item_Search_Text),IF(ISNUMBER(IF(FIND(Pay_Item_Search_Text,B704)=1,1, "FALSE")),MAX(G$4:$G703)+1,IF(ISNUMBER(Pay_Item_Search_Text),0,IF(ISNUMBER(SEARCH(Pay_Item_Search_Text,H704)),MAX(G$4:$G703)+1,0))),IF(ISNUMBER(Pay_Item_Search_Text),0,IF(ISNUMBER(SEARCH(Pay_Item_Search_Text,H704)),MAX(G$4:$G703)+1,0)))</f>
        <v>700</v>
      </c>
      <c r="H704" s="1" t="str">
        <f>IF(Table_PayItems[[#This Row],[Description]]="_","_ Unique Item - "&amp;Table_PayItems[[#This Row],[Item]]&amp;" - $"&amp;Table_PayItems[[#This Row],[Unit]],Table_PayItems[[#This Row],[Description]]&amp;" - $"&amp;Table_PayItems[[#This Row],[Unit]])</f>
        <v>Bridge Sign Connection, Steel, Type C - $Ea</v>
      </c>
      <c r="I704" s="29" t="str">
        <f>IFERROR(VLOOKUP(ROWS($M$5:M704),Table_PayItems[[Search Key]:[Concentrated Name]],2,FALSE),"")</f>
        <v>Bridge Sign Connection, Steel, Type C - $Ea</v>
      </c>
      <c r="J704" s="1"/>
      <c r="K704" s="1"/>
      <c r="L704" s="22">
        <f>IF(ISNUMBER(SEARCH(Pay_Item_Search_Text_2,M704)),MAX($L$4:L703)+1,0)</f>
        <v>0</v>
      </c>
      <c r="M704" s="1" t="str">
        <f>IFERROR(VLOOKUP(ROWS($M$5:M704),Table_PayItems[[Search Key]:[Concentrated Name]],2,FALSE),"")</f>
        <v>Bridge Sign Connection, Steel, Type C - $Ea</v>
      </c>
      <c r="N704" s="1" t="str">
        <f>IFERROR(VLOOKUP(ROWS($M$5:N704),$L$5:$M$7000,2,FALSE),"")</f>
        <v>Maackia amurensis, #10 cont. - $Ea</v>
      </c>
      <c r="O704" s="1" t="str">
        <f>IFERROR(VLOOKUP(ROWS($O$5:O704),$K$5:$L$7000,2,FALSE),"")</f>
        <v/>
      </c>
    </row>
    <row r="705" spans="2:15" ht="15" customHeight="1" x14ac:dyDescent="0.25">
      <c r="B705" s="178" t="s">
        <v>11413</v>
      </c>
      <c r="C705" s="178" t="s">
        <v>88</v>
      </c>
      <c r="D705" s="178" t="s">
        <v>3337</v>
      </c>
      <c r="E705" s="178" t="s">
        <v>5590</v>
      </c>
      <c r="F705" s="178" t="s">
        <v>17</v>
      </c>
      <c r="G705" s="1">
        <f>IF(ISNUMBER(Pay_Item_Search_Text),IF(ISNUMBER(IF(FIND(Pay_Item_Search_Text,B705)=1,1, "FALSE")),MAX(G$4:$G704)+1,IF(ISNUMBER(Pay_Item_Search_Text),0,IF(ISNUMBER(SEARCH(Pay_Item_Search_Text,H705)),MAX(G$4:$G704)+1,0))),IF(ISNUMBER(Pay_Item_Search_Text),0,IF(ISNUMBER(SEARCH(Pay_Item_Search_Text,H705)),MAX(G$4:$G704)+1,0)))</f>
        <v>701</v>
      </c>
      <c r="H705" s="1" t="str">
        <f>IF(Table_PayItems[[#This Row],[Description]]="_","_ Unique Item - "&amp;Table_PayItems[[#This Row],[Item]]&amp;" - $"&amp;Table_PayItems[[#This Row],[Unit]],Table_PayItems[[#This Row],[Description]]&amp;" - $"&amp;Table_PayItems[[#This Row],[Unit]])</f>
        <v>Bridge Sign Connection, Steel, Type D - $Ea</v>
      </c>
      <c r="I705" s="29" t="str">
        <f>IFERROR(VLOOKUP(ROWS($M$5:M705),Table_PayItems[[Search Key]:[Concentrated Name]],2,FALSE),"")</f>
        <v>Bridge Sign Connection, Steel, Type D - $Ea</v>
      </c>
      <c r="J705" s="1"/>
      <c r="K705" s="1"/>
      <c r="L705" s="22">
        <f>IF(ISNUMBER(SEARCH(Pay_Item_Search_Text_2,M705)),MAX($L$4:L704)+1,0)</f>
        <v>0</v>
      </c>
      <c r="M705" s="1" t="str">
        <f>IFERROR(VLOOKUP(ROWS($M$5:M705),Table_PayItems[[Search Key]:[Concentrated Name]],2,FALSE),"")</f>
        <v>Bridge Sign Connection, Steel, Type D - $Ea</v>
      </c>
      <c r="N705" s="1" t="str">
        <f>IFERROR(VLOOKUP(ROWS($M$5:N705),$L$5:$M$7000,2,FALSE),"")</f>
        <v>Mast Arm, 20 foot, Cat I - $Ea</v>
      </c>
      <c r="O705" s="1" t="str">
        <f>IFERROR(VLOOKUP(ROWS($O$5:O705),$K$5:$L$7000,2,FALSE),"")</f>
        <v/>
      </c>
    </row>
    <row r="706" spans="2:15" ht="15" customHeight="1" x14ac:dyDescent="0.25">
      <c r="B706" s="178" t="s">
        <v>11414</v>
      </c>
      <c r="C706" s="178" t="s">
        <v>88</v>
      </c>
      <c r="D706" s="178" t="s">
        <v>3338</v>
      </c>
      <c r="E706" s="178" t="s">
        <v>5590</v>
      </c>
      <c r="F706" s="178" t="s">
        <v>17</v>
      </c>
      <c r="G706" s="1">
        <f>IF(ISNUMBER(Pay_Item_Search_Text),IF(ISNUMBER(IF(FIND(Pay_Item_Search_Text,B706)=1,1, "FALSE")),MAX(G$4:$G705)+1,IF(ISNUMBER(Pay_Item_Search_Text),0,IF(ISNUMBER(SEARCH(Pay_Item_Search_Text,H706)),MAX(G$4:$G705)+1,0))),IF(ISNUMBER(Pay_Item_Search_Text),0,IF(ISNUMBER(SEARCH(Pay_Item_Search_Text,H706)),MAX(G$4:$G705)+1,0)))</f>
        <v>702</v>
      </c>
      <c r="H706" s="1" t="str">
        <f>IF(Table_PayItems[[#This Row],[Description]]="_","_ Unique Item - "&amp;Table_PayItems[[#This Row],[Item]]&amp;" - $"&amp;Table_PayItems[[#This Row],[Unit]],Table_PayItems[[#This Row],[Description]]&amp;" - $"&amp;Table_PayItems[[#This Row],[Unit]])</f>
        <v>Bridge Sign Connection, Steel, Type E - $Ea</v>
      </c>
      <c r="I706" s="29" t="str">
        <f>IFERROR(VLOOKUP(ROWS($M$5:M706),Table_PayItems[[Search Key]:[Concentrated Name]],2,FALSE),"")</f>
        <v>Bridge Sign Connection, Steel, Type E - $Ea</v>
      </c>
      <c r="J706" s="1"/>
      <c r="K706" s="1"/>
      <c r="L706" s="22">
        <f>IF(ISNUMBER(SEARCH(Pay_Item_Search_Text_2,M706)),MAX($L$4:L705)+1,0)</f>
        <v>0</v>
      </c>
      <c r="M706" s="1" t="str">
        <f>IFERROR(VLOOKUP(ROWS($M$5:M706),Table_PayItems[[Search Key]:[Concentrated Name]],2,FALSE),"")</f>
        <v>Bridge Sign Connection, Steel, Type E - $Ea</v>
      </c>
      <c r="N706" s="1" t="str">
        <f>IFERROR(VLOOKUP(ROWS($M$5:N706),$L$5:$M$7000,2,FALSE),"")</f>
        <v>Mast Arm, 20 foot, Cat II - $Ea</v>
      </c>
      <c r="O706" s="1" t="str">
        <f>IFERROR(VLOOKUP(ROWS($O$5:O706),$K$5:$L$7000,2,FALSE),"")</f>
        <v/>
      </c>
    </row>
    <row r="707" spans="2:15" ht="15" customHeight="1" x14ac:dyDescent="0.25">
      <c r="B707" s="178" t="s">
        <v>11415</v>
      </c>
      <c r="C707" s="178" t="s">
        <v>88</v>
      </c>
      <c r="D707" s="178" t="s">
        <v>3339</v>
      </c>
      <c r="E707" s="178" t="s">
        <v>5590</v>
      </c>
      <c r="F707" s="178" t="s">
        <v>17</v>
      </c>
      <c r="G707" s="1">
        <f>IF(ISNUMBER(Pay_Item_Search_Text),IF(ISNUMBER(IF(FIND(Pay_Item_Search_Text,B707)=1,1, "FALSE")),MAX(G$4:$G706)+1,IF(ISNUMBER(Pay_Item_Search_Text),0,IF(ISNUMBER(SEARCH(Pay_Item_Search_Text,H707)),MAX(G$4:$G706)+1,0))),IF(ISNUMBER(Pay_Item_Search_Text),0,IF(ISNUMBER(SEARCH(Pay_Item_Search_Text,H707)),MAX(G$4:$G706)+1,0)))</f>
        <v>703</v>
      </c>
      <c r="H707" s="1" t="str">
        <f>IF(Table_PayItems[[#This Row],[Description]]="_","_ Unique Item - "&amp;Table_PayItems[[#This Row],[Item]]&amp;" - $"&amp;Table_PayItems[[#This Row],[Unit]],Table_PayItems[[#This Row],[Description]]&amp;" - $"&amp;Table_PayItems[[#This Row],[Unit]])</f>
        <v>Bridge Sign Connection, Steel, Type F - $Ea</v>
      </c>
      <c r="I707" s="29" t="str">
        <f>IFERROR(VLOOKUP(ROWS($M$5:M707),Table_PayItems[[Search Key]:[Concentrated Name]],2,FALSE),"")</f>
        <v>Bridge Sign Connection, Steel, Type F - $Ea</v>
      </c>
      <c r="J707" s="1"/>
      <c r="K707" s="1"/>
      <c r="L707" s="22">
        <f>IF(ISNUMBER(SEARCH(Pay_Item_Search_Text_2,M707)),MAX($L$4:L706)+1,0)</f>
        <v>0</v>
      </c>
      <c r="M707" s="1" t="str">
        <f>IFERROR(VLOOKUP(ROWS($M$5:M707),Table_PayItems[[Search Key]:[Concentrated Name]],2,FALSE),"")</f>
        <v>Bridge Sign Connection, Steel, Type F - $Ea</v>
      </c>
      <c r="N707" s="1" t="str">
        <f>IFERROR(VLOOKUP(ROWS($M$5:N707),$L$5:$M$7000,2,FALSE),"")</f>
        <v>Mast Arm, 20 foot, Cat III - $Ea</v>
      </c>
      <c r="O707" s="1" t="str">
        <f>IFERROR(VLOOKUP(ROWS($O$5:O707),$K$5:$L$7000,2,FALSE),"")</f>
        <v/>
      </c>
    </row>
    <row r="708" spans="2:15" ht="15" customHeight="1" x14ac:dyDescent="0.25">
      <c r="B708" s="178" t="s">
        <v>11416</v>
      </c>
      <c r="C708" s="178" t="s">
        <v>88</v>
      </c>
      <c r="D708" s="178" t="s">
        <v>3340</v>
      </c>
      <c r="E708" s="178" t="s">
        <v>5590</v>
      </c>
      <c r="F708" s="178" t="s">
        <v>17</v>
      </c>
      <c r="G708" s="1">
        <f>IF(ISNUMBER(Pay_Item_Search_Text),IF(ISNUMBER(IF(FIND(Pay_Item_Search_Text,B708)=1,1, "FALSE")),MAX(G$4:$G707)+1,IF(ISNUMBER(Pay_Item_Search_Text),0,IF(ISNUMBER(SEARCH(Pay_Item_Search_Text,H708)),MAX(G$4:$G707)+1,0))),IF(ISNUMBER(Pay_Item_Search_Text),0,IF(ISNUMBER(SEARCH(Pay_Item_Search_Text,H708)),MAX(G$4:$G707)+1,0)))</f>
        <v>704</v>
      </c>
      <c r="H708" s="1" t="str">
        <f>IF(Table_PayItems[[#This Row],[Description]]="_","_ Unique Item - "&amp;Table_PayItems[[#This Row],[Item]]&amp;" - $"&amp;Table_PayItems[[#This Row],[Unit]],Table_PayItems[[#This Row],[Description]]&amp;" - $"&amp;Table_PayItems[[#This Row],[Unit]])</f>
        <v>Bridge Sign Connection, Steel, Type G - $Ea</v>
      </c>
      <c r="I708" s="29" t="str">
        <f>IFERROR(VLOOKUP(ROWS($M$5:M708),Table_PayItems[[Search Key]:[Concentrated Name]],2,FALSE),"")</f>
        <v>Bridge Sign Connection, Steel, Type G - $Ea</v>
      </c>
      <c r="J708" s="1"/>
      <c r="K708" s="1"/>
      <c r="L708" s="22">
        <f>IF(ISNUMBER(SEARCH(Pay_Item_Search_Text_2,M708)),MAX($L$4:L707)+1,0)</f>
        <v>0</v>
      </c>
      <c r="M708" s="1" t="str">
        <f>IFERROR(VLOOKUP(ROWS($M$5:M708),Table_PayItems[[Search Key]:[Concentrated Name]],2,FALSE),"")</f>
        <v>Bridge Sign Connection, Steel, Type G - $Ea</v>
      </c>
      <c r="N708" s="1" t="str">
        <f>IFERROR(VLOOKUP(ROWS($M$5:N708),$L$5:$M$7000,2,FALSE),"")</f>
        <v>Mast Arm, 30 foot, Cat I - $Ea</v>
      </c>
      <c r="O708" s="1" t="str">
        <f>IFERROR(VLOOKUP(ROWS($O$5:O708),$K$5:$L$7000,2,FALSE),"")</f>
        <v/>
      </c>
    </row>
    <row r="709" spans="2:15" ht="15" customHeight="1" x14ac:dyDescent="0.25">
      <c r="B709" s="178" t="s">
        <v>11417</v>
      </c>
      <c r="C709" s="178" t="s">
        <v>88</v>
      </c>
      <c r="D709" s="178" t="s">
        <v>3341</v>
      </c>
      <c r="E709" s="178" t="s">
        <v>5590</v>
      </c>
      <c r="F709" s="178" t="s">
        <v>17</v>
      </c>
      <c r="G709" s="1">
        <f>IF(ISNUMBER(Pay_Item_Search_Text),IF(ISNUMBER(IF(FIND(Pay_Item_Search_Text,B709)=1,1, "FALSE")),MAX(G$4:$G708)+1,IF(ISNUMBER(Pay_Item_Search_Text),0,IF(ISNUMBER(SEARCH(Pay_Item_Search_Text,H709)),MAX(G$4:$G708)+1,0))),IF(ISNUMBER(Pay_Item_Search_Text),0,IF(ISNUMBER(SEARCH(Pay_Item_Search_Text,H709)),MAX(G$4:$G708)+1,0)))</f>
        <v>705</v>
      </c>
      <c r="H709" s="1" t="str">
        <f>IF(Table_PayItems[[#This Row],[Description]]="_","_ Unique Item - "&amp;Table_PayItems[[#This Row],[Item]]&amp;" - $"&amp;Table_PayItems[[#This Row],[Unit]],Table_PayItems[[#This Row],[Description]]&amp;" - $"&amp;Table_PayItems[[#This Row],[Unit]])</f>
        <v>Bridge Sign Connection, Steel, Type H - $Ea</v>
      </c>
      <c r="I709" s="29" t="str">
        <f>IFERROR(VLOOKUP(ROWS($M$5:M709),Table_PayItems[[Search Key]:[Concentrated Name]],2,FALSE),"")</f>
        <v>Bridge Sign Connection, Steel, Type H - $Ea</v>
      </c>
      <c r="J709" s="1"/>
      <c r="K709" s="1"/>
      <c r="L709" s="22">
        <f>IF(ISNUMBER(SEARCH(Pay_Item_Search_Text_2,M709)),MAX($L$4:L708)+1,0)</f>
        <v>0</v>
      </c>
      <c r="M709" s="1" t="str">
        <f>IFERROR(VLOOKUP(ROWS($M$5:M709),Table_PayItems[[Search Key]:[Concentrated Name]],2,FALSE),"")</f>
        <v>Bridge Sign Connection, Steel, Type H - $Ea</v>
      </c>
      <c r="N709" s="1" t="str">
        <f>IFERROR(VLOOKUP(ROWS($M$5:N709),$L$5:$M$7000,2,FALSE),"")</f>
        <v>Mast Arm, 30 foot, Cat II - $Ea</v>
      </c>
      <c r="O709" s="1" t="str">
        <f>IFERROR(VLOOKUP(ROWS($O$5:O709),$K$5:$L$7000,2,FALSE),"")</f>
        <v/>
      </c>
    </row>
    <row r="710" spans="2:15" ht="15" customHeight="1" x14ac:dyDescent="0.25">
      <c r="B710" s="178" t="s">
        <v>11418</v>
      </c>
      <c r="C710" s="178" t="s">
        <v>88</v>
      </c>
      <c r="D710" s="178" t="s">
        <v>3342</v>
      </c>
      <c r="E710" s="178" t="s">
        <v>5590</v>
      </c>
      <c r="F710" s="178" t="s">
        <v>17</v>
      </c>
      <c r="G710" s="1">
        <f>IF(ISNUMBER(Pay_Item_Search_Text),IF(ISNUMBER(IF(FIND(Pay_Item_Search_Text,B710)=1,1, "FALSE")),MAX(G$4:$G709)+1,IF(ISNUMBER(Pay_Item_Search_Text),0,IF(ISNUMBER(SEARCH(Pay_Item_Search_Text,H710)),MAX(G$4:$G709)+1,0))),IF(ISNUMBER(Pay_Item_Search_Text),0,IF(ISNUMBER(SEARCH(Pay_Item_Search_Text,H710)),MAX(G$4:$G709)+1,0)))</f>
        <v>706</v>
      </c>
      <c r="H710" s="1" t="str">
        <f>IF(Table_PayItems[[#This Row],[Description]]="_","_ Unique Item - "&amp;Table_PayItems[[#This Row],[Item]]&amp;" - $"&amp;Table_PayItems[[#This Row],[Unit]],Table_PayItems[[#This Row],[Description]]&amp;" - $"&amp;Table_PayItems[[#This Row],[Unit]])</f>
        <v>Bridge Sign Connection, Steel, Type I - $Ea</v>
      </c>
      <c r="I710" s="29" t="str">
        <f>IFERROR(VLOOKUP(ROWS($M$5:M710),Table_PayItems[[Search Key]:[Concentrated Name]],2,FALSE),"")</f>
        <v>Bridge Sign Connection, Steel, Type I - $Ea</v>
      </c>
      <c r="J710" s="1"/>
      <c r="K710" s="1"/>
      <c r="L710" s="22">
        <f>IF(ISNUMBER(SEARCH(Pay_Item_Search_Text_2,M710)),MAX($L$4:L709)+1,0)</f>
        <v>0</v>
      </c>
      <c r="M710" s="1" t="str">
        <f>IFERROR(VLOOKUP(ROWS($M$5:M710),Table_PayItems[[Search Key]:[Concentrated Name]],2,FALSE),"")</f>
        <v>Bridge Sign Connection, Steel, Type I - $Ea</v>
      </c>
      <c r="N710" s="1" t="str">
        <f>IFERROR(VLOOKUP(ROWS($M$5:N710),$L$5:$M$7000,2,FALSE),"")</f>
        <v>Mast Arm, 30 foot, Cat III - $Ea</v>
      </c>
      <c r="O710" s="1" t="str">
        <f>IFERROR(VLOOKUP(ROWS($O$5:O710),$K$5:$L$7000,2,FALSE),"")</f>
        <v/>
      </c>
    </row>
    <row r="711" spans="2:15" ht="15" customHeight="1" x14ac:dyDescent="0.25">
      <c r="B711" s="178" t="s">
        <v>11419</v>
      </c>
      <c r="C711" s="178" t="s">
        <v>88</v>
      </c>
      <c r="D711" s="178" t="s">
        <v>3343</v>
      </c>
      <c r="E711" s="178" t="s">
        <v>5590</v>
      </c>
      <c r="F711" s="178" t="s">
        <v>17</v>
      </c>
      <c r="G711" s="1">
        <f>IF(ISNUMBER(Pay_Item_Search_Text),IF(ISNUMBER(IF(FIND(Pay_Item_Search_Text,B711)=1,1, "FALSE")),MAX(G$4:$G710)+1,IF(ISNUMBER(Pay_Item_Search_Text),0,IF(ISNUMBER(SEARCH(Pay_Item_Search_Text,H711)),MAX(G$4:$G710)+1,0))),IF(ISNUMBER(Pay_Item_Search_Text),0,IF(ISNUMBER(SEARCH(Pay_Item_Search_Text,H711)),MAX(G$4:$G710)+1,0)))</f>
        <v>707</v>
      </c>
      <c r="H711" s="1" t="str">
        <f>IF(Table_PayItems[[#This Row],[Description]]="_","_ Unique Item - "&amp;Table_PayItems[[#This Row],[Item]]&amp;" - $"&amp;Table_PayItems[[#This Row],[Unit]],Table_PayItems[[#This Row],[Description]]&amp;" - $"&amp;Table_PayItems[[#This Row],[Unit]])</f>
        <v>Bridge Sign Connection, Steel, Type J - $Ea</v>
      </c>
      <c r="I711" s="29" t="str">
        <f>IFERROR(VLOOKUP(ROWS($M$5:M711),Table_PayItems[[Search Key]:[Concentrated Name]],2,FALSE),"")</f>
        <v>Bridge Sign Connection, Steel, Type J - $Ea</v>
      </c>
      <c r="J711" s="1"/>
      <c r="K711" s="1"/>
      <c r="L711" s="22">
        <f>IF(ISNUMBER(SEARCH(Pay_Item_Search_Text_2,M711)),MAX($L$4:L710)+1,0)</f>
        <v>0</v>
      </c>
      <c r="M711" s="1" t="str">
        <f>IFERROR(VLOOKUP(ROWS($M$5:M711),Table_PayItems[[Search Key]:[Concentrated Name]],2,FALSE),"")</f>
        <v>Bridge Sign Connection, Steel, Type J - $Ea</v>
      </c>
      <c r="N711" s="1" t="str">
        <f>IFERROR(VLOOKUP(ROWS($M$5:N711),$L$5:$M$7000,2,FALSE),"")</f>
        <v>Mast Arm, 40 foot, Cat I - $Ea</v>
      </c>
      <c r="O711" s="1" t="str">
        <f>IFERROR(VLOOKUP(ROWS($O$5:O711),$K$5:$L$7000,2,FALSE),"")</f>
        <v/>
      </c>
    </row>
    <row r="712" spans="2:15" ht="15" customHeight="1" x14ac:dyDescent="0.25">
      <c r="B712" s="178" t="s">
        <v>11420</v>
      </c>
      <c r="C712" s="178" t="s">
        <v>88</v>
      </c>
      <c r="D712" s="178" t="s">
        <v>3344</v>
      </c>
      <c r="E712" s="178" t="s">
        <v>5590</v>
      </c>
      <c r="F712" s="178" t="s">
        <v>17</v>
      </c>
      <c r="G712" s="1">
        <f>IF(ISNUMBER(Pay_Item_Search_Text),IF(ISNUMBER(IF(FIND(Pay_Item_Search_Text,B712)=1,1, "FALSE")),MAX(G$4:$G711)+1,IF(ISNUMBER(Pay_Item_Search_Text),0,IF(ISNUMBER(SEARCH(Pay_Item_Search_Text,H712)),MAX(G$4:$G711)+1,0))),IF(ISNUMBER(Pay_Item_Search_Text),0,IF(ISNUMBER(SEARCH(Pay_Item_Search_Text,H712)),MAX(G$4:$G711)+1,0)))</f>
        <v>708</v>
      </c>
      <c r="H712" s="1" t="str">
        <f>IF(Table_PayItems[[#This Row],[Description]]="_","_ Unique Item - "&amp;Table_PayItems[[#This Row],[Item]]&amp;" - $"&amp;Table_PayItems[[#This Row],[Unit]],Table_PayItems[[#This Row],[Description]]&amp;" - $"&amp;Table_PayItems[[#This Row],[Unit]])</f>
        <v>Bridge Sign Connection, Type A, Rem - $Ea</v>
      </c>
      <c r="I712" s="29" t="str">
        <f>IFERROR(VLOOKUP(ROWS($M$5:M712),Table_PayItems[[Search Key]:[Concentrated Name]],2,FALSE),"")</f>
        <v>Bridge Sign Connection, Type A, Rem - $Ea</v>
      </c>
      <c r="J712" s="1"/>
      <c r="K712" s="1"/>
      <c r="L712" s="22">
        <f>IF(ISNUMBER(SEARCH(Pay_Item_Search_Text_2,M712)),MAX($L$4:L711)+1,0)</f>
        <v>0</v>
      </c>
      <c r="M712" s="1" t="str">
        <f>IFERROR(VLOOKUP(ROWS($M$5:M712),Table_PayItems[[Search Key]:[Concentrated Name]],2,FALSE),"")</f>
        <v>Bridge Sign Connection, Type A, Rem - $Ea</v>
      </c>
      <c r="N712" s="1" t="str">
        <f>IFERROR(VLOOKUP(ROWS($M$5:N712),$L$5:$M$7000,2,FALSE),"")</f>
        <v>Mast Arm, 40 foot, Cat II - $Ea</v>
      </c>
      <c r="O712" s="1" t="str">
        <f>IFERROR(VLOOKUP(ROWS($O$5:O712),$K$5:$L$7000,2,FALSE),"")</f>
        <v/>
      </c>
    </row>
    <row r="713" spans="2:15" ht="15" customHeight="1" x14ac:dyDescent="0.25">
      <c r="B713" s="178" t="s">
        <v>11421</v>
      </c>
      <c r="C713" s="178" t="s">
        <v>88</v>
      </c>
      <c r="D713" s="178" t="s">
        <v>3345</v>
      </c>
      <c r="E713" s="178" t="s">
        <v>5590</v>
      </c>
      <c r="F713" s="178" t="s">
        <v>17</v>
      </c>
      <c r="G713" s="1">
        <f>IF(ISNUMBER(Pay_Item_Search_Text),IF(ISNUMBER(IF(FIND(Pay_Item_Search_Text,B713)=1,1, "FALSE")),MAX(G$4:$G712)+1,IF(ISNUMBER(Pay_Item_Search_Text),0,IF(ISNUMBER(SEARCH(Pay_Item_Search_Text,H713)),MAX(G$4:$G712)+1,0))),IF(ISNUMBER(Pay_Item_Search_Text),0,IF(ISNUMBER(SEARCH(Pay_Item_Search_Text,H713)),MAX(G$4:$G712)+1,0)))</f>
        <v>709</v>
      </c>
      <c r="H713" s="1" t="str">
        <f>IF(Table_PayItems[[#This Row],[Description]]="_","_ Unique Item - "&amp;Table_PayItems[[#This Row],[Item]]&amp;" - $"&amp;Table_PayItems[[#This Row],[Unit]],Table_PayItems[[#This Row],[Description]]&amp;" - $"&amp;Table_PayItems[[#This Row],[Unit]])</f>
        <v>Bridge Sign Connection, Type B, Rem - $Ea</v>
      </c>
      <c r="I713" s="29" t="str">
        <f>IFERROR(VLOOKUP(ROWS($M$5:M713),Table_PayItems[[Search Key]:[Concentrated Name]],2,FALSE),"")</f>
        <v>Bridge Sign Connection, Type B, Rem - $Ea</v>
      </c>
      <c r="J713" s="1"/>
      <c r="K713" s="1"/>
      <c r="L713" s="22">
        <f>IF(ISNUMBER(SEARCH(Pay_Item_Search_Text_2,M713)),MAX($L$4:L712)+1,0)</f>
        <v>0</v>
      </c>
      <c r="M713" s="1" t="str">
        <f>IFERROR(VLOOKUP(ROWS($M$5:M713),Table_PayItems[[Search Key]:[Concentrated Name]],2,FALSE),"")</f>
        <v>Bridge Sign Connection, Type B, Rem - $Ea</v>
      </c>
      <c r="N713" s="1" t="str">
        <f>IFERROR(VLOOKUP(ROWS($M$5:N713),$L$5:$M$7000,2,FALSE),"")</f>
        <v>Mast Arm, 40 foot, Cat III - $Ea</v>
      </c>
      <c r="O713" s="1" t="str">
        <f>IFERROR(VLOOKUP(ROWS($O$5:O713),$K$5:$L$7000,2,FALSE),"")</f>
        <v/>
      </c>
    </row>
    <row r="714" spans="2:15" ht="15" customHeight="1" x14ac:dyDescent="0.25">
      <c r="B714" s="178" t="s">
        <v>11422</v>
      </c>
      <c r="C714" s="178" t="s">
        <v>88</v>
      </c>
      <c r="D714" s="178" t="s">
        <v>3346</v>
      </c>
      <c r="E714" s="178" t="s">
        <v>5590</v>
      </c>
      <c r="F714" s="178" t="s">
        <v>17</v>
      </c>
      <c r="G714" s="1">
        <f>IF(ISNUMBER(Pay_Item_Search_Text),IF(ISNUMBER(IF(FIND(Pay_Item_Search_Text,B714)=1,1, "FALSE")),MAX(G$4:$G713)+1,IF(ISNUMBER(Pay_Item_Search_Text),0,IF(ISNUMBER(SEARCH(Pay_Item_Search_Text,H714)),MAX(G$4:$G713)+1,0))),IF(ISNUMBER(Pay_Item_Search_Text),0,IF(ISNUMBER(SEARCH(Pay_Item_Search_Text,H714)),MAX(G$4:$G713)+1,0)))</f>
        <v>710</v>
      </c>
      <c r="H714" s="1" t="str">
        <f>IF(Table_PayItems[[#This Row],[Description]]="_","_ Unique Item - "&amp;Table_PayItems[[#This Row],[Item]]&amp;" - $"&amp;Table_PayItems[[#This Row],[Unit]],Table_PayItems[[#This Row],[Description]]&amp;" - $"&amp;Table_PayItems[[#This Row],[Unit]])</f>
        <v>Bridge Sign Connection, Type C, Rem - $Ea</v>
      </c>
      <c r="I714" s="29" t="str">
        <f>IFERROR(VLOOKUP(ROWS($M$5:M714),Table_PayItems[[Search Key]:[Concentrated Name]],2,FALSE),"")</f>
        <v>Bridge Sign Connection, Type C, Rem - $Ea</v>
      </c>
      <c r="J714" s="1"/>
      <c r="K714" s="1"/>
      <c r="L714" s="22">
        <f>IF(ISNUMBER(SEARCH(Pay_Item_Search_Text_2,M714)),MAX($L$4:L713)+1,0)</f>
        <v>0</v>
      </c>
      <c r="M714" s="1" t="str">
        <f>IFERROR(VLOOKUP(ROWS($M$5:M714),Table_PayItems[[Search Key]:[Concentrated Name]],2,FALSE),"")</f>
        <v>Bridge Sign Connection, Type C, Rem - $Ea</v>
      </c>
      <c r="N714" s="1" t="str">
        <f>IFERROR(VLOOKUP(ROWS($M$5:N714),$L$5:$M$7000,2,FALSE),"")</f>
        <v>Mast Arm, 50 foot, Cat I - $Ea</v>
      </c>
      <c r="O714" s="1" t="str">
        <f>IFERROR(VLOOKUP(ROWS($O$5:O714),$K$5:$L$7000,2,FALSE),"")</f>
        <v/>
      </c>
    </row>
    <row r="715" spans="2:15" ht="15" customHeight="1" x14ac:dyDescent="0.25">
      <c r="B715" s="178" t="s">
        <v>11423</v>
      </c>
      <c r="C715" s="178" t="s">
        <v>88</v>
      </c>
      <c r="D715" s="178" t="s">
        <v>3347</v>
      </c>
      <c r="E715" s="178" t="s">
        <v>5590</v>
      </c>
      <c r="F715" s="178" t="s">
        <v>17</v>
      </c>
      <c r="G715" s="1">
        <f>IF(ISNUMBER(Pay_Item_Search_Text),IF(ISNUMBER(IF(FIND(Pay_Item_Search_Text,B715)=1,1, "FALSE")),MAX(G$4:$G714)+1,IF(ISNUMBER(Pay_Item_Search_Text),0,IF(ISNUMBER(SEARCH(Pay_Item_Search_Text,H715)),MAX(G$4:$G714)+1,0))),IF(ISNUMBER(Pay_Item_Search_Text),0,IF(ISNUMBER(SEARCH(Pay_Item_Search_Text,H715)),MAX(G$4:$G714)+1,0)))</f>
        <v>711</v>
      </c>
      <c r="H715" s="1" t="str">
        <f>IF(Table_PayItems[[#This Row],[Description]]="_","_ Unique Item - "&amp;Table_PayItems[[#This Row],[Item]]&amp;" - $"&amp;Table_PayItems[[#This Row],[Unit]],Table_PayItems[[#This Row],[Description]]&amp;" - $"&amp;Table_PayItems[[#This Row],[Unit]])</f>
        <v>Bridge Sign Connection, Type D, Rem - $Ea</v>
      </c>
      <c r="I715" s="29" t="str">
        <f>IFERROR(VLOOKUP(ROWS($M$5:M715),Table_PayItems[[Search Key]:[Concentrated Name]],2,FALSE),"")</f>
        <v>Bridge Sign Connection, Type D, Rem - $Ea</v>
      </c>
      <c r="J715" s="1"/>
      <c r="K715" s="1"/>
      <c r="L715" s="22">
        <f>IF(ISNUMBER(SEARCH(Pay_Item_Search_Text_2,M715)),MAX($L$4:L714)+1,0)</f>
        <v>0</v>
      </c>
      <c r="M715" s="1" t="str">
        <f>IFERROR(VLOOKUP(ROWS($M$5:M715),Table_PayItems[[Search Key]:[Concentrated Name]],2,FALSE),"")</f>
        <v>Bridge Sign Connection, Type D, Rem - $Ea</v>
      </c>
      <c r="N715" s="1" t="str">
        <f>IFERROR(VLOOKUP(ROWS($M$5:N715),$L$5:$M$7000,2,FALSE),"")</f>
        <v>Mast Arm, 50 foot, Cat II - $Ea</v>
      </c>
      <c r="O715" s="1" t="str">
        <f>IFERROR(VLOOKUP(ROWS($O$5:O715),$K$5:$L$7000,2,FALSE),"")</f>
        <v/>
      </c>
    </row>
    <row r="716" spans="2:15" ht="15" customHeight="1" x14ac:dyDescent="0.25">
      <c r="B716" s="178" t="s">
        <v>11424</v>
      </c>
      <c r="C716" s="178" t="s">
        <v>88</v>
      </c>
      <c r="D716" s="178" t="s">
        <v>3348</v>
      </c>
      <c r="E716" s="178" t="s">
        <v>5590</v>
      </c>
      <c r="F716" s="178" t="s">
        <v>17</v>
      </c>
      <c r="G716" s="1">
        <f>IF(ISNUMBER(Pay_Item_Search_Text),IF(ISNUMBER(IF(FIND(Pay_Item_Search_Text,B716)=1,1, "FALSE")),MAX(G$4:$G715)+1,IF(ISNUMBER(Pay_Item_Search_Text),0,IF(ISNUMBER(SEARCH(Pay_Item_Search_Text,H716)),MAX(G$4:$G715)+1,0))),IF(ISNUMBER(Pay_Item_Search_Text),0,IF(ISNUMBER(SEARCH(Pay_Item_Search_Text,H716)),MAX(G$4:$G715)+1,0)))</f>
        <v>712</v>
      </c>
      <c r="H716" s="1" t="str">
        <f>IF(Table_PayItems[[#This Row],[Description]]="_","_ Unique Item - "&amp;Table_PayItems[[#This Row],[Item]]&amp;" - $"&amp;Table_PayItems[[#This Row],[Unit]],Table_PayItems[[#This Row],[Description]]&amp;" - $"&amp;Table_PayItems[[#This Row],[Unit]])</f>
        <v>Bridge Sign Connection, Type E, Rem - $Ea</v>
      </c>
      <c r="I716" s="29" t="str">
        <f>IFERROR(VLOOKUP(ROWS($M$5:M716),Table_PayItems[[Search Key]:[Concentrated Name]],2,FALSE),"")</f>
        <v>Bridge Sign Connection, Type E, Rem - $Ea</v>
      </c>
      <c r="J716" s="1"/>
      <c r="K716" s="1"/>
      <c r="L716" s="22">
        <f>IF(ISNUMBER(SEARCH(Pay_Item_Search_Text_2,M716)),MAX($L$4:L715)+1,0)</f>
        <v>0</v>
      </c>
      <c r="M716" s="1" t="str">
        <f>IFERROR(VLOOKUP(ROWS($M$5:M716),Table_PayItems[[Search Key]:[Concentrated Name]],2,FALSE),"")</f>
        <v>Bridge Sign Connection, Type E, Rem - $Ea</v>
      </c>
      <c r="N716" s="1" t="str">
        <f>IFERROR(VLOOKUP(ROWS($M$5:N716),$L$5:$M$7000,2,FALSE),"")</f>
        <v>Mast Arm, 50 foot, Cat III - $Ea</v>
      </c>
      <c r="O716" s="1" t="str">
        <f>IFERROR(VLOOKUP(ROWS($O$5:O716),$K$5:$L$7000,2,FALSE),"")</f>
        <v/>
      </c>
    </row>
    <row r="717" spans="2:15" ht="15" customHeight="1" x14ac:dyDescent="0.25">
      <c r="B717" s="178" t="s">
        <v>11425</v>
      </c>
      <c r="C717" s="178" t="s">
        <v>88</v>
      </c>
      <c r="D717" s="178" t="s">
        <v>3349</v>
      </c>
      <c r="E717" s="178" t="s">
        <v>5590</v>
      </c>
      <c r="F717" s="178" t="s">
        <v>17</v>
      </c>
      <c r="G717" s="1">
        <f>IF(ISNUMBER(Pay_Item_Search_Text),IF(ISNUMBER(IF(FIND(Pay_Item_Search_Text,B717)=1,1, "FALSE")),MAX(G$4:$G716)+1,IF(ISNUMBER(Pay_Item_Search_Text),0,IF(ISNUMBER(SEARCH(Pay_Item_Search_Text,H717)),MAX(G$4:$G716)+1,0))),IF(ISNUMBER(Pay_Item_Search_Text),0,IF(ISNUMBER(SEARCH(Pay_Item_Search_Text,H717)),MAX(G$4:$G716)+1,0)))</f>
        <v>713</v>
      </c>
      <c r="H717" s="1" t="str">
        <f>IF(Table_PayItems[[#This Row],[Description]]="_","_ Unique Item - "&amp;Table_PayItems[[#This Row],[Item]]&amp;" - $"&amp;Table_PayItems[[#This Row],[Unit]],Table_PayItems[[#This Row],[Description]]&amp;" - $"&amp;Table_PayItems[[#This Row],[Unit]])</f>
        <v>Bridge Sign Connection, Type F, Rem - $Ea</v>
      </c>
      <c r="I717" s="29" t="str">
        <f>IFERROR(VLOOKUP(ROWS($M$5:M717),Table_PayItems[[Search Key]:[Concentrated Name]],2,FALSE),"")</f>
        <v>Bridge Sign Connection, Type F, Rem - $Ea</v>
      </c>
      <c r="J717" s="1"/>
      <c r="K717" s="1"/>
      <c r="L717" s="22">
        <f>IF(ISNUMBER(SEARCH(Pay_Item_Search_Text_2,M717)),MAX($L$4:L716)+1,0)</f>
        <v>0</v>
      </c>
      <c r="M717" s="1" t="str">
        <f>IFERROR(VLOOKUP(ROWS($M$5:M717),Table_PayItems[[Search Key]:[Concentrated Name]],2,FALSE),"")</f>
        <v>Bridge Sign Connection, Type F, Rem - $Ea</v>
      </c>
      <c r="N717" s="1" t="str">
        <f>IFERROR(VLOOKUP(ROWS($M$5:N717),$L$5:$M$7000,2,FALSE),"")</f>
        <v>Metasequoia gylptostroboides, #10 cont. - $Ea</v>
      </c>
      <c r="O717" s="1" t="str">
        <f>IFERROR(VLOOKUP(ROWS($O$5:O717),$K$5:$L$7000,2,FALSE),"")</f>
        <v/>
      </c>
    </row>
    <row r="718" spans="2:15" ht="15" customHeight="1" x14ac:dyDescent="0.25">
      <c r="B718" s="178" t="s">
        <v>12287</v>
      </c>
      <c r="C718" s="178" t="s">
        <v>88</v>
      </c>
      <c r="D718" s="178" t="s">
        <v>7113</v>
      </c>
      <c r="E718" s="178" t="s">
        <v>6993</v>
      </c>
      <c r="F718" s="178" t="s">
        <v>17</v>
      </c>
      <c r="G718" s="1">
        <f>IF(ISNUMBER(Pay_Item_Search_Text),IF(ISNUMBER(IF(FIND(Pay_Item_Search_Text,B718)=1,1, "FALSE")),MAX(G$4:$G717)+1,IF(ISNUMBER(Pay_Item_Search_Text),0,IF(ISNUMBER(SEARCH(Pay_Item_Search_Text,H718)),MAX(G$4:$G717)+1,0))),IF(ISNUMBER(Pay_Item_Search_Text),0,IF(ISNUMBER(SEARCH(Pay_Item_Search_Text,H718)),MAX(G$4:$G717)+1,0)))</f>
        <v>714</v>
      </c>
      <c r="H718" s="1" t="str">
        <f>IF(Table_PayItems[[#This Row],[Description]]="_","_ Unique Item - "&amp;Table_PayItems[[#This Row],[Item]]&amp;" - $"&amp;Table_PayItems[[#This Row],[Unit]],Table_PayItems[[#This Row],[Description]]&amp;" - $"&amp;Table_PayItems[[#This Row],[Unit]])</f>
        <v>Buddleia davidii Black Knight, #1 cont. - $Ea</v>
      </c>
      <c r="I718" s="29" t="str">
        <f>IFERROR(VLOOKUP(ROWS($M$5:M718),Table_PayItems[[Search Key]:[Concentrated Name]],2,FALSE),"")</f>
        <v>Buddleia davidii Black Knight, #1 cont. - $Ea</v>
      </c>
      <c r="J718" s="1"/>
      <c r="K718" s="1"/>
      <c r="L718" s="22">
        <f>IF(ISNUMBER(SEARCH(Pay_Item_Search_Text_2,M718)),MAX($L$4:L717)+1,0)</f>
        <v>0</v>
      </c>
      <c r="M718" s="1" t="str">
        <f>IFERROR(VLOOKUP(ROWS($M$5:M718),Table_PayItems[[Search Key]:[Concentrated Name]],2,FALSE),"")</f>
        <v>Buddleia davidii Black Knight, #1 cont. - $Ea</v>
      </c>
      <c r="N718" s="1" t="str">
        <f>IFERROR(VLOOKUP(ROWS($M$5:N718),$L$5:$M$7000,2,FALSE),"")</f>
        <v>Mh Base, 102 inch, Type 1 - $Ea</v>
      </c>
      <c r="O718" s="1" t="str">
        <f>IFERROR(VLOOKUP(ROWS($O$5:O718),$K$5:$L$7000,2,FALSE),"")</f>
        <v/>
      </c>
    </row>
    <row r="719" spans="2:15" ht="15" customHeight="1" x14ac:dyDescent="0.25">
      <c r="B719" s="178" t="s">
        <v>12288</v>
      </c>
      <c r="C719" s="178" t="s">
        <v>88</v>
      </c>
      <c r="D719" s="178" t="s">
        <v>7114</v>
      </c>
      <c r="E719" s="178" t="s">
        <v>6993</v>
      </c>
      <c r="F719" s="178" t="s">
        <v>17</v>
      </c>
      <c r="G719" s="1">
        <f>IF(ISNUMBER(Pay_Item_Search_Text),IF(ISNUMBER(IF(FIND(Pay_Item_Search_Text,B719)=1,1, "FALSE")),MAX(G$4:$G718)+1,IF(ISNUMBER(Pay_Item_Search_Text),0,IF(ISNUMBER(SEARCH(Pay_Item_Search_Text,H719)),MAX(G$4:$G718)+1,0))),IF(ISNUMBER(Pay_Item_Search_Text),0,IF(ISNUMBER(SEARCH(Pay_Item_Search_Text,H719)),MAX(G$4:$G718)+1,0)))</f>
        <v>715</v>
      </c>
      <c r="H719" s="1" t="str">
        <f>IF(Table_PayItems[[#This Row],[Description]]="_","_ Unique Item - "&amp;Table_PayItems[[#This Row],[Item]]&amp;" - $"&amp;Table_PayItems[[#This Row],[Unit]],Table_PayItems[[#This Row],[Description]]&amp;" - $"&amp;Table_PayItems[[#This Row],[Unit]])</f>
        <v>Buddleia davidii Black Knight, 3 inch pot - $Ea</v>
      </c>
      <c r="I719" s="29" t="str">
        <f>IFERROR(VLOOKUP(ROWS($M$5:M719),Table_PayItems[[Search Key]:[Concentrated Name]],2,FALSE),"")</f>
        <v>Buddleia davidii Black Knight, 3 inch pot - $Ea</v>
      </c>
      <c r="J719" s="1"/>
      <c r="K719" s="1"/>
      <c r="L719" s="22">
        <f>IF(ISNUMBER(SEARCH(Pay_Item_Search_Text_2,M719)),MAX($L$4:L718)+1,0)</f>
        <v>0</v>
      </c>
      <c r="M719" s="1" t="str">
        <f>IFERROR(VLOOKUP(ROWS($M$5:M719),Table_PayItems[[Search Key]:[Concentrated Name]],2,FALSE),"")</f>
        <v>Buddleia davidii Black Knight, 3 inch pot - $Ea</v>
      </c>
      <c r="N719" s="1" t="str">
        <f>IFERROR(VLOOKUP(ROWS($M$5:N719),$L$5:$M$7000,2,FALSE),"")</f>
        <v>Mh Base, 102 inch, Type 2 - $Ea</v>
      </c>
      <c r="O719" s="1" t="str">
        <f>IFERROR(VLOOKUP(ROWS($O$5:O719),$K$5:$L$7000,2,FALSE),"")</f>
        <v/>
      </c>
    </row>
    <row r="720" spans="2:15" ht="15" customHeight="1" x14ac:dyDescent="0.25">
      <c r="B720" s="178" t="s">
        <v>12289</v>
      </c>
      <c r="C720" s="178" t="s">
        <v>88</v>
      </c>
      <c r="D720" s="178" t="s">
        <v>4008</v>
      </c>
      <c r="E720" s="178" t="s">
        <v>17</v>
      </c>
      <c r="F720" s="178" t="s">
        <v>17</v>
      </c>
      <c r="G720" s="1">
        <f>IF(ISNUMBER(Pay_Item_Search_Text),IF(ISNUMBER(IF(FIND(Pay_Item_Search_Text,B720)=1,1, "FALSE")),MAX(G$4:$G719)+1,IF(ISNUMBER(Pay_Item_Search_Text),0,IF(ISNUMBER(SEARCH(Pay_Item_Search_Text,H720)),MAX(G$4:$G719)+1,0))),IF(ISNUMBER(Pay_Item_Search_Text),0,IF(ISNUMBER(SEARCH(Pay_Item_Search_Text,H720)),MAX(G$4:$G719)+1,0)))</f>
        <v>716</v>
      </c>
      <c r="H720" s="1" t="str">
        <f>IF(Table_PayItems[[#This Row],[Description]]="_","_ Unique Item - "&amp;Table_PayItems[[#This Row],[Item]]&amp;" - $"&amp;Table_PayItems[[#This Row],[Unit]],Table_PayItems[[#This Row],[Description]]&amp;" - $"&amp;Table_PayItems[[#This Row],[Unit]])</f>
        <v>Buddleia davidii 'Black Knight', 4 inch pot - $Ea</v>
      </c>
      <c r="I720" s="29" t="str">
        <f>IFERROR(VLOOKUP(ROWS($M$5:M720),Table_PayItems[[Search Key]:[Concentrated Name]],2,FALSE),"")</f>
        <v>Buddleia davidii 'Black Knight', 4 inch pot - $Ea</v>
      </c>
      <c r="J720" s="1"/>
      <c r="K720" s="1"/>
      <c r="L720" s="22">
        <f>IF(ISNUMBER(SEARCH(Pay_Item_Search_Text_2,M720)),MAX($L$4:L719)+1,0)</f>
        <v>0</v>
      </c>
      <c r="M720" s="1" t="str">
        <f>IFERROR(VLOOKUP(ROWS($M$5:M720),Table_PayItems[[Search Key]:[Concentrated Name]],2,FALSE),"")</f>
        <v>Buddleia davidii 'Black Knight', 4 inch pot - $Ea</v>
      </c>
      <c r="N720" s="1" t="str">
        <f>IFERROR(VLOOKUP(ROWS($M$5:N720),$L$5:$M$7000,2,FALSE),"")</f>
        <v>Mh Base, 108 inch, Type 1 - $Ea</v>
      </c>
      <c r="O720" s="1" t="str">
        <f>IFERROR(VLOOKUP(ROWS($O$5:O720),$K$5:$L$7000,2,FALSE),"")</f>
        <v/>
      </c>
    </row>
    <row r="721" spans="2:15" ht="15" customHeight="1" x14ac:dyDescent="0.25">
      <c r="B721" s="178" t="s">
        <v>10419</v>
      </c>
      <c r="C721" s="178" t="s">
        <v>123</v>
      </c>
      <c r="D721" s="178" t="s">
        <v>19</v>
      </c>
      <c r="E721" s="178" t="s">
        <v>6897</v>
      </c>
      <c r="F721" s="178" t="s">
        <v>17</v>
      </c>
      <c r="G721" s="1">
        <f>IF(ISNUMBER(Pay_Item_Search_Text),IF(ISNUMBER(IF(FIND(Pay_Item_Search_Text,B721)=1,1, "FALSE")),MAX(G$4:$G720)+1,IF(ISNUMBER(Pay_Item_Search_Text),0,IF(ISNUMBER(SEARCH(Pay_Item_Search_Text,H721)),MAX(G$4:$G720)+1,0))),IF(ISNUMBER(Pay_Item_Search_Text),0,IF(ISNUMBER(SEARCH(Pay_Item_Search_Text,H721)),MAX(G$4:$G720)+1,0)))</f>
        <v>717</v>
      </c>
      <c r="H721" s="1" t="str">
        <f>IF(Table_PayItems[[#This Row],[Description]]="_","_ Unique Item - "&amp;Table_PayItems[[#This Row],[Item]]&amp;" - $"&amp;Table_PayItems[[#This Row],[Unit]],Table_PayItems[[#This Row],[Description]]&amp;" - $"&amp;Table_PayItems[[#This Row],[Unit]])</f>
        <v>Bump Grinding - $Syd</v>
      </c>
      <c r="I721" s="29" t="str">
        <f>IFERROR(VLOOKUP(ROWS($M$5:M721),Table_PayItems[[Search Key]:[Concentrated Name]],2,FALSE),"")</f>
        <v>Bump Grinding - $Syd</v>
      </c>
      <c r="J721" s="1"/>
      <c r="K721" s="1"/>
      <c r="L721" s="22">
        <f>IF(ISNUMBER(SEARCH(Pay_Item_Search_Text_2,M721)),MAX($L$4:L720)+1,0)</f>
        <v>0</v>
      </c>
      <c r="M721" s="1" t="str">
        <f>IFERROR(VLOOKUP(ROWS($M$5:M721),Table_PayItems[[Search Key]:[Concentrated Name]],2,FALSE),"")</f>
        <v>Bump Grinding - $Syd</v>
      </c>
      <c r="N721" s="1" t="str">
        <f>IFERROR(VLOOKUP(ROWS($M$5:N721),$L$5:$M$7000,2,FALSE),"")</f>
        <v>Mh Base, 108 inch, Type 2 - $Ea</v>
      </c>
      <c r="O721" s="1" t="str">
        <f>IFERROR(VLOOKUP(ROWS($O$5:O721),$K$5:$L$7000,2,FALSE),"")</f>
        <v/>
      </c>
    </row>
    <row r="722" spans="2:15" ht="15" customHeight="1" x14ac:dyDescent="0.25">
      <c r="B722" s="178" t="s">
        <v>10799</v>
      </c>
      <c r="C722" s="178" t="s">
        <v>88</v>
      </c>
      <c r="D722" s="178" t="s">
        <v>2796</v>
      </c>
      <c r="E722" s="178" t="s">
        <v>2695</v>
      </c>
      <c r="F722" s="178" t="s">
        <v>17</v>
      </c>
      <c r="G722" s="1">
        <f>IF(ISNUMBER(Pay_Item_Search_Text),IF(ISNUMBER(IF(FIND(Pay_Item_Search_Text,B722)=1,1, "FALSE")),MAX(G$4:$G721)+1,IF(ISNUMBER(Pay_Item_Search_Text),0,IF(ISNUMBER(SEARCH(Pay_Item_Search_Text,H722)),MAX(G$4:$G721)+1,0))),IF(ISNUMBER(Pay_Item_Search_Text),0,IF(ISNUMBER(SEARCH(Pay_Item_Search_Text,H722)),MAX(G$4:$G721)+1,0)))</f>
        <v>718</v>
      </c>
      <c r="H722" s="1" t="str">
        <f>IF(Table_PayItems[[#This Row],[Description]]="_","_ Unique Item - "&amp;Table_PayItems[[#This Row],[Item]]&amp;" - $"&amp;Table_PayItems[[#This Row],[Unit]],Table_PayItems[[#This Row],[Description]]&amp;" - $"&amp;Table_PayItems[[#This Row],[Unit]])</f>
        <v>Bushing - $Ea</v>
      </c>
      <c r="I722" s="29" t="str">
        <f>IFERROR(VLOOKUP(ROWS($M$5:M722),Table_PayItems[[Search Key]:[Concentrated Name]],2,FALSE),"")</f>
        <v>Bushing - $Ea</v>
      </c>
      <c r="J722" s="1"/>
      <c r="K722" s="1"/>
      <c r="L722" s="22">
        <f>IF(ISNUMBER(SEARCH(Pay_Item_Search_Text_2,M722)),MAX($L$4:L721)+1,0)</f>
        <v>0</v>
      </c>
      <c r="M722" s="1" t="str">
        <f>IFERROR(VLOOKUP(ROWS($M$5:M722),Table_PayItems[[Search Key]:[Concentrated Name]],2,FALSE),"")</f>
        <v>Bushing - $Ea</v>
      </c>
      <c r="N722" s="1" t="str">
        <f>IFERROR(VLOOKUP(ROWS($M$5:N722),$L$5:$M$7000,2,FALSE),"")</f>
        <v>Mh Base, 60 inch, Type 1 - $Ea</v>
      </c>
      <c r="O722" s="1" t="str">
        <f>IFERROR(VLOOKUP(ROWS($O$5:O722),$K$5:$L$7000,2,FALSE),"")</f>
        <v/>
      </c>
    </row>
    <row r="723" spans="2:15" ht="15" customHeight="1" x14ac:dyDescent="0.25">
      <c r="B723" s="178" t="s">
        <v>12290</v>
      </c>
      <c r="C723" s="178" t="s">
        <v>88</v>
      </c>
      <c r="D723" s="178" t="s">
        <v>4009</v>
      </c>
      <c r="E723" s="178" t="s">
        <v>17</v>
      </c>
      <c r="F723" s="178" t="s">
        <v>17</v>
      </c>
      <c r="G723" s="1">
        <f>IF(ISNUMBER(Pay_Item_Search_Text),IF(ISNUMBER(IF(FIND(Pay_Item_Search_Text,B723)=1,1, "FALSE")),MAX(G$4:$G722)+1,IF(ISNUMBER(Pay_Item_Search_Text),0,IF(ISNUMBER(SEARCH(Pay_Item_Search_Text,H723)),MAX(G$4:$G722)+1,0))),IF(ISNUMBER(Pay_Item_Search_Text),0,IF(ISNUMBER(SEARCH(Pay_Item_Search_Text,H723)),MAX(G$4:$G722)+1,0)))</f>
        <v>719</v>
      </c>
      <c r="H723" s="1" t="str">
        <f>IF(Table_PayItems[[#This Row],[Description]]="_","_ Unique Item - "&amp;Table_PayItems[[#This Row],[Item]]&amp;" - $"&amp;Table_PayItems[[#This Row],[Unit]],Table_PayItems[[#This Row],[Description]]&amp;" - $"&amp;Table_PayItems[[#This Row],[Unit]])</f>
        <v>Buxus microphylla 'Green Gem', #3 cont. - $Ea</v>
      </c>
      <c r="I723" s="29" t="str">
        <f>IFERROR(VLOOKUP(ROWS($M$5:M723),Table_PayItems[[Search Key]:[Concentrated Name]],2,FALSE),"")</f>
        <v>Buxus microphylla 'Green Gem', #3 cont. - $Ea</v>
      </c>
      <c r="J723" s="1"/>
      <c r="K723" s="1"/>
      <c r="L723" s="22">
        <f>IF(ISNUMBER(SEARCH(Pay_Item_Search_Text_2,M723)),MAX($L$4:L722)+1,0)</f>
        <v>0</v>
      </c>
      <c r="M723" s="1" t="str">
        <f>IFERROR(VLOOKUP(ROWS($M$5:M723),Table_PayItems[[Search Key]:[Concentrated Name]],2,FALSE),"")</f>
        <v>Buxus microphylla 'Green Gem', #3 cont. - $Ea</v>
      </c>
      <c r="N723" s="1" t="str">
        <f>IFERROR(VLOOKUP(ROWS($M$5:N723),$L$5:$M$7000,2,FALSE),"")</f>
        <v>Mh Base, 60 inch, Type 2 - $Ea</v>
      </c>
      <c r="O723" s="1" t="str">
        <f>IFERROR(VLOOKUP(ROWS($O$5:O723),$K$5:$L$7000,2,FALSE),"")</f>
        <v/>
      </c>
    </row>
    <row r="724" spans="2:15" ht="15" customHeight="1" x14ac:dyDescent="0.25">
      <c r="B724" s="178" t="s">
        <v>12291</v>
      </c>
      <c r="C724" s="178" t="s">
        <v>88</v>
      </c>
      <c r="D724" s="178" t="s">
        <v>4010</v>
      </c>
      <c r="E724" s="178" t="s">
        <v>17</v>
      </c>
      <c r="F724" s="178" t="s">
        <v>17</v>
      </c>
      <c r="G724" s="1">
        <f>IF(ISNUMBER(Pay_Item_Search_Text),IF(ISNUMBER(IF(FIND(Pay_Item_Search_Text,B724)=1,1, "FALSE")),MAX(G$4:$G723)+1,IF(ISNUMBER(Pay_Item_Search_Text),0,IF(ISNUMBER(SEARCH(Pay_Item_Search_Text,H724)),MAX(G$4:$G723)+1,0))),IF(ISNUMBER(Pay_Item_Search_Text),0,IF(ISNUMBER(SEARCH(Pay_Item_Search_Text,H724)),MAX(G$4:$G723)+1,0)))</f>
        <v>720</v>
      </c>
      <c r="H724" s="1" t="str">
        <f>IF(Table_PayItems[[#This Row],[Description]]="_","_ Unique Item - "&amp;Table_PayItems[[#This Row],[Item]]&amp;" - $"&amp;Table_PayItems[[#This Row],[Unit]],Table_PayItems[[#This Row],[Description]]&amp;" - $"&amp;Table_PayItems[[#This Row],[Unit]])</f>
        <v>Buxus microphylla 'Green Gem', #5 cont. - $Ea</v>
      </c>
      <c r="I724" s="29" t="str">
        <f>IFERROR(VLOOKUP(ROWS($M$5:M724),Table_PayItems[[Search Key]:[Concentrated Name]],2,FALSE),"")</f>
        <v>Buxus microphylla 'Green Gem', #5 cont. - $Ea</v>
      </c>
      <c r="J724" s="1"/>
      <c r="K724" s="1"/>
      <c r="L724" s="22">
        <f>IF(ISNUMBER(SEARCH(Pay_Item_Search_Text_2,M724)),MAX($L$4:L723)+1,0)</f>
        <v>0</v>
      </c>
      <c r="M724" s="1" t="str">
        <f>IFERROR(VLOOKUP(ROWS($M$5:M724),Table_PayItems[[Search Key]:[Concentrated Name]],2,FALSE),"")</f>
        <v>Buxus microphylla 'Green Gem', #5 cont. - $Ea</v>
      </c>
      <c r="N724" s="1" t="str">
        <f>IFERROR(VLOOKUP(ROWS($M$5:N724),$L$5:$M$7000,2,FALSE),"")</f>
        <v>Mh Base, 90 inch, Type 1 - $Ea</v>
      </c>
      <c r="O724" s="1" t="str">
        <f>IFERROR(VLOOKUP(ROWS($O$5:O724),$K$5:$L$7000,2,FALSE),"")</f>
        <v/>
      </c>
    </row>
    <row r="725" spans="2:15" ht="15" customHeight="1" x14ac:dyDescent="0.25">
      <c r="B725" s="178" t="s">
        <v>12292</v>
      </c>
      <c r="C725" s="178" t="s">
        <v>88</v>
      </c>
      <c r="D725" s="178" t="s">
        <v>4011</v>
      </c>
      <c r="E725" s="178" t="s">
        <v>17</v>
      </c>
      <c r="F725" s="178" t="s">
        <v>17</v>
      </c>
      <c r="G725" s="1">
        <f>IF(ISNUMBER(Pay_Item_Search_Text),IF(ISNUMBER(IF(FIND(Pay_Item_Search_Text,B725)=1,1, "FALSE")),MAX(G$4:$G724)+1,IF(ISNUMBER(Pay_Item_Search_Text),0,IF(ISNUMBER(SEARCH(Pay_Item_Search_Text,H725)),MAX(G$4:$G724)+1,0))),IF(ISNUMBER(Pay_Item_Search_Text),0,IF(ISNUMBER(SEARCH(Pay_Item_Search_Text,H725)),MAX(G$4:$G724)+1,0)))</f>
        <v>721</v>
      </c>
      <c r="H725" s="1" t="str">
        <f>IF(Table_PayItems[[#This Row],[Description]]="_","_ Unique Item - "&amp;Table_PayItems[[#This Row],[Item]]&amp;" - $"&amp;Table_PayItems[[#This Row],[Unit]],Table_PayItems[[#This Row],[Description]]&amp;" - $"&amp;Table_PayItems[[#This Row],[Unit]])</f>
        <v>Buxus microphylla 'Green Mountain', #3 cont. - $Ea</v>
      </c>
      <c r="I725" s="29" t="str">
        <f>IFERROR(VLOOKUP(ROWS($M$5:M725),Table_PayItems[[Search Key]:[Concentrated Name]],2,FALSE),"")</f>
        <v>Buxus microphylla 'Green Mountain', #3 cont. - $Ea</v>
      </c>
      <c r="J725" s="1"/>
      <c r="K725" s="1"/>
      <c r="L725" s="22">
        <f>IF(ISNUMBER(SEARCH(Pay_Item_Search_Text_2,M725)),MAX($L$4:L724)+1,0)</f>
        <v>0</v>
      </c>
      <c r="M725" s="1" t="str">
        <f>IFERROR(VLOOKUP(ROWS($M$5:M725),Table_PayItems[[Search Key]:[Concentrated Name]],2,FALSE),"")</f>
        <v>Buxus microphylla 'Green Mountain', #3 cont. - $Ea</v>
      </c>
      <c r="N725" s="1" t="str">
        <f>IFERROR(VLOOKUP(ROWS($M$5:N725),$L$5:$M$7000,2,FALSE),"")</f>
        <v>Mh Base, 90 inch, Type 2 - $Ea</v>
      </c>
      <c r="O725" s="1" t="str">
        <f>IFERROR(VLOOKUP(ROWS($O$5:O725),$K$5:$L$7000,2,FALSE),"")</f>
        <v/>
      </c>
    </row>
    <row r="726" spans="2:15" ht="15" customHeight="1" x14ac:dyDescent="0.25">
      <c r="B726" s="178" t="s">
        <v>12293</v>
      </c>
      <c r="C726" s="178" t="s">
        <v>88</v>
      </c>
      <c r="D726" s="178" t="s">
        <v>4012</v>
      </c>
      <c r="E726" s="178" t="s">
        <v>17</v>
      </c>
      <c r="F726" s="178" t="s">
        <v>17</v>
      </c>
      <c r="G726" s="1">
        <f>IF(ISNUMBER(Pay_Item_Search_Text),IF(ISNUMBER(IF(FIND(Pay_Item_Search_Text,B726)=1,1, "FALSE")),MAX(G$4:$G725)+1,IF(ISNUMBER(Pay_Item_Search_Text),0,IF(ISNUMBER(SEARCH(Pay_Item_Search_Text,H726)),MAX(G$4:$G725)+1,0))),IF(ISNUMBER(Pay_Item_Search_Text),0,IF(ISNUMBER(SEARCH(Pay_Item_Search_Text,H726)),MAX(G$4:$G725)+1,0)))</f>
        <v>722</v>
      </c>
      <c r="H726" s="1" t="str">
        <f>IF(Table_PayItems[[#This Row],[Description]]="_","_ Unique Item - "&amp;Table_PayItems[[#This Row],[Item]]&amp;" - $"&amp;Table_PayItems[[#This Row],[Unit]],Table_PayItems[[#This Row],[Description]]&amp;" - $"&amp;Table_PayItems[[#This Row],[Unit]])</f>
        <v>Buxus microphylla 'Green Mountain', #5 cont. - $Ea</v>
      </c>
      <c r="I726" s="29" t="str">
        <f>IFERROR(VLOOKUP(ROWS($M$5:M726),Table_PayItems[[Search Key]:[Concentrated Name]],2,FALSE),"")</f>
        <v>Buxus microphylla 'Green Mountain', #5 cont. - $Ea</v>
      </c>
      <c r="J726" s="1"/>
      <c r="K726" s="1"/>
      <c r="L726" s="22">
        <f>IF(ISNUMBER(SEARCH(Pay_Item_Search_Text_2,M726)),MAX($L$4:L725)+1,0)</f>
        <v>0</v>
      </c>
      <c r="M726" s="1" t="str">
        <f>IFERROR(VLOOKUP(ROWS($M$5:M726),Table_PayItems[[Search Key]:[Concentrated Name]],2,FALSE),"")</f>
        <v>Buxus microphylla 'Green Mountain', #5 cont. - $Ea</v>
      </c>
      <c r="N726" s="1" t="str">
        <f>IFERROR(VLOOKUP(ROWS($M$5:N726),$L$5:$M$7000,2,FALSE),"")</f>
        <v>Mh, Precast Tee, Cl II, 102 inch - $Ea</v>
      </c>
      <c r="O726" s="1" t="str">
        <f>IFERROR(VLOOKUP(ROWS($O$5:O726),$K$5:$L$7000,2,FALSE),"")</f>
        <v/>
      </c>
    </row>
    <row r="727" spans="2:15" ht="15" customHeight="1" x14ac:dyDescent="0.25">
      <c r="B727" s="178" t="s">
        <v>12294</v>
      </c>
      <c r="C727" s="178" t="s">
        <v>88</v>
      </c>
      <c r="D727" s="178" t="s">
        <v>4013</v>
      </c>
      <c r="E727" s="178" t="s">
        <v>17</v>
      </c>
      <c r="F727" s="178" t="s">
        <v>17</v>
      </c>
      <c r="G727" s="1">
        <f>IF(ISNUMBER(Pay_Item_Search_Text),IF(ISNUMBER(IF(FIND(Pay_Item_Search_Text,B727)=1,1, "FALSE")),MAX(G$4:$G726)+1,IF(ISNUMBER(Pay_Item_Search_Text),0,IF(ISNUMBER(SEARCH(Pay_Item_Search_Text,H727)),MAX(G$4:$G726)+1,0))),IF(ISNUMBER(Pay_Item_Search_Text),0,IF(ISNUMBER(SEARCH(Pay_Item_Search_Text,H727)),MAX(G$4:$G726)+1,0)))</f>
        <v>723</v>
      </c>
      <c r="H727" s="1" t="str">
        <f>IF(Table_PayItems[[#This Row],[Description]]="_","_ Unique Item - "&amp;Table_PayItems[[#This Row],[Item]]&amp;" - $"&amp;Table_PayItems[[#This Row],[Unit]],Table_PayItems[[#This Row],[Description]]&amp;" - $"&amp;Table_PayItems[[#This Row],[Unit]])</f>
        <v>Buxus microphylla 'Winter Gem', #3 cont. - $Ea</v>
      </c>
      <c r="I727" s="29" t="str">
        <f>IFERROR(VLOOKUP(ROWS($M$5:M727),Table_PayItems[[Search Key]:[Concentrated Name]],2,FALSE),"")</f>
        <v>Buxus microphylla 'Winter Gem', #3 cont. - $Ea</v>
      </c>
      <c r="J727" s="1"/>
      <c r="K727" s="1"/>
      <c r="L727" s="22">
        <f>IF(ISNUMBER(SEARCH(Pay_Item_Search_Text_2,M727)),MAX($L$4:L726)+1,0)</f>
        <v>0</v>
      </c>
      <c r="M727" s="1" t="str">
        <f>IFERROR(VLOOKUP(ROWS($M$5:M727),Table_PayItems[[Search Key]:[Concentrated Name]],2,FALSE),"")</f>
        <v>Buxus microphylla 'Winter Gem', #3 cont. - $Ea</v>
      </c>
      <c r="N727" s="1" t="str">
        <f>IFERROR(VLOOKUP(ROWS($M$5:N727),$L$5:$M$7000,2,FALSE),"")</f>
        <v>Mh, Precast Tee, Cl II, 108 inch - $Ea</v>
      </c>
      <c r="O727" s="1" t="str">
        <f>IFERROR(VLOOKUP(ROWS($O$5:O727),$K$5:$L$7000,2,FALSE),"")</f>
        <v/>
      </c>
    </row>
    <row r="728" spans="2:15" ht="15" customHeight="1" x14ac:dyDescent="0.25">
      <c r="B728" s="178" t="s">
        <v>12295</v>
      </c>
      <c r="C728" s="178" t="s">
        <v>88</v>
      </c>
      <c r="D728" s="178" t="s">
        <v>4014</v>
      </c>
      <c r="E728" s="178" t="s">
        <v>17</v>
      </c>
      <c r="F728" s="178" t="s">
        <v>17</v>
      </c>
      <c r="G728" s="1">
        <f>IF(ISNUMBER(Pay_Item_Search_Text),IF(ISNUMBER(IF(FIND(Pay_Item_Search_Text,B728)=1,1, "FALSE")),MAX(G$4:$G727)+1,IF(ISNUMBER(Pay_Item_Search_Text),0,IF(ISNUMBER(SEARCH(Pay_Item_Search_Text,H728)),MAX(G$4:$G727)+1,0))),IF(ISNUMBER(Pay_Item_Search_Text),0,IF(ISNUMBER(SEARCH(Pay_Item_Search_Text,H728)),MAX(G$4:$G727)+1,0)))</f>
        <v>724</v>
      </c>
      <c r="H728" s="1" t="str">
        <f>IF(Table_PayItems[[#This Row],[Description]]="_","_ Unique Item - "&amp;Table_PayItems[[#This Row],[Item]]&amp;" - $"&amp;Table_PayItems[[#This Row],[Unit]],Table_PayItems[[#This Row],[Description]]&amp;" - $"&amp;Table_PayItems[[#This Row],[Unit]])</f>
        <v>Buxus microphylla 'Winter Gem', #5 cont. - $Ea</v>
      </c>
      <c r="I728" s="29" t="str">
        <f>IFERROR(VLOOKUP(ROWS($M$5:M728),Table_PayItems[[Search Key]:[Concentrated Name]],2,FALSE),"")</f>
        <v>Buxus microphylla 'Winter Gem', #5 cont. - $Ea</v>
      </c>
      <c r="J728" s="1"/>
      <c r="K728" s="1"/>
      <c r="L728" s="22">
        <f>IF(ISNUMBER(SEARCH(Pay_Item_Search_Text_2,M728)),MAX($L$4:L727)+1,0)</f>
        <v>0</v>
      </c>
      <c r="M728" s="1" t="str">
        <f>IFERROR(VLOOKUP(ROWS($M$5:M728),Table_PayItems[[Search Key]:[Concentrated Name]],2,FALSE),"")</f>
        <v>Buxus microphylla 'Winter Gem', #5 cont. - $Ea</v>
      </c>
      <c r="N728" s="1" t="str">
        <f>IFERROR(VLOOKUP(ROWS($M$5:N728),$L$5:$M$7000,2,FALSE),"")</f>
        <v>Mh, Precast Tee, Cl II, 60 inch - $Ea</v>
      </c>
      <c r="O728" s="1" t="str">
        <f>IFERROR(VLOOKUP(ROWS($O$5:O728),$K$5:$L$7000,2,FALSE),"")</f>
        <v/>
      </c>
    </row>
    <row r="729" spans="2:15" ht="15" customHeight="1" x14ac:dyDescent="0.25">
      <c r="B729" s="178" t="s">
        <v>12296</v>
      </c>
      <c r="C729" s="178" t="s">
        <v>88</v>
      </c>
      <c r="D729" s="178" t="s">
        <v>4015</v>
      </c>
      <c r="E729" s="178" t="s">
        <v>17</v>
      </c>
      <c r="F729" s="178" t="s">
        <v>17</v>
      </c>
      <c r="G729" s="1">
        <f>IF(ISNUMBER(Pay_Item_Search_Text),IF(ISNUMBER(IF(FIND(Pay_Item_Search_Text,B729)=1,1, "FALSE")),MAX(G$4:$G728)+1,IF(ISNUMBER(Pay_Item_Search_Text),0,IF(ISNUMBER(SEARCH(Pay_Item_Search_Text,H729)),MAX(G$4:$G728)+1,0))),IF(ISNUMBER(Pay_Item_Search_Text),0,IF(ISNUMBER(SEARCH(Pay_Item_Search_Text,H729)),MAX(G$4:$G728)+1,0)))</f>
        <v>725</v>
      </c>
      <c r="H729" s="1" t="str">
        <f>IF(Table_PayItems[[#This Row],[Description]]="_","_ Unique Item - "&amp;Table_PayItems[[#This Row],[Item]]&amp;" - $"&amp;Table_PayItems[[#This Row],[Unit]],Table_PayItems[[#This Row],[Description]]&amp;" - $"&amp;Table_PayItems[[#This Row],[Unit]])</f>
        <v>Buxus microphylla 'Wintergreen', #3 cont. - $Ea</v>
      </c>
      <c r="I729" s="29" t="str">
        <f>IFERROR(VLOOKUP(ROWS($M$5:M729),Table_PayItems[[Search Key]:[Concentrated Name]],2,FALSE),"")</f>
        <v>Buxus microphylla 'Wintergreen', #3 cont. - $Ea</v>
      </c>
      <c r="J729" s="1"/>
      <c r="K729" s="1"/>
      <c r="L729" s="22">
        <f>IF(ISNUMBER(SEARCH(Pay_Item_Search_Text_2,M729)),MAX($L$4:L728)+1,0)</f>
        <v>0</v>
      </c>
      <c r="M729" s="1" t="str">
        <f>IFERROR(VLOOKUP(ROWS($M$5:M729),Table_PayItems[[Search Key]:[Concentrated Name]],2,FALSE),"")</f>
        <v>Buxus microphylla 'Wintergreen', #3 cont. - $Ea</v>
      </c>
      <c r="N729" s="1" t="str">
        <f>IFERROR(VLOOKUP(ROWS($M$5:N729),$L$5:$M$7000,2,FALSE),"")</f>
        <v>Mh, Precast Tee, Cl II, 90 inch - $Ea</v>
      </c>
      <c r="O729" s="1" t="str">
        <f>IFERROR(VLOOKUP(ROWS($O$5:O729),$K$5:$L$7000,2,FALSE),"")</f>
        <v/>
      </c>
    </row>
    <row r="730" spans="2:15" ht="15" customHeight="1" x14ac:dyDescent="0.25">
      <c r="B730" s="178" t="s">
        <v>12297</v>
      </c>
      <c r="C730" s="178" t="s">
        <v>88</v>
      </c>
      <c r="D730" s="178" t="s">
        <v>4016</v>
      </c>
      <c r="E730" s="178" t="s">
        <v>17</v>
      </c>
      <c r="F730" s="178" t="s">
        <v>17</v>
      </c>
      <c r="G730" s="1">
        <f>IF(ISNUMBER(Pay_Item_Search_Text),IF(ISNUMBER(IF(FIND(Pay_Item_Search_Text,B730)=1,1, "FALSE")),MAX(G$4:$G729)+1,IF(ISNUMBER(Pay_Item_Search_Text),0,IF(ISNUMBER(SEARCH(Pay_Item_Search_Text,H730)),MAX(G$4:$G729)+1,0))),IF(ISNUMBER(Pay_Item_Search_Text),0,IF(ISNUMBER(SEARCH(Pay_Item_Search_Text,H730)),MAX(G$4:$G729)+1,0)))</f>
        <v>726</v>
      </c>
      <c r="H730" s="1" t="str">
        <f>IF(Table_PayItems[[#This Row],[Description]]="_","_ Unique Item - "&amp;Table_PayItems[[#This Row],[Item]]&amp;" - $"&amp;Table_PayItems[[#This Row],[Unit]],Table_PayItems[[#This Row],[Description]]&amp;" - $"&amp;Table_PayItems[[#This Row],[Unit]])</f>
        <v>Buxus microphylla 'Wintergreen', #5 cont. - $Ea</v>
      </c>
      <c r="I730" s="29" t="str">
        <f>IFERROR(VLOOKUP(ROWS($M$5:M730),Table_PayItems[[Search Key]:[Concentrated Name]],2,FALSE),"")</f>
        <v>Buxus microphylla 'Wintergreen', #5 cont. - $Ea</v>
      </c>
      <c r="J730" s="1"/>
      <c r="K730" s="1"/>
      <c r="L730" s="22">
        <f>IF(ISNUMBER(SEARCH(Pay_Item_Search_Text_2,M730)),MAX($L$4:L729)+1,0)</f>
        <v>0</v>
      </c>
      <c r="M730" s="1" t="str">
        <f>IFERROR(VLOOKUP(ROWS($M$5:M730),Table_PayItems[[Search Key]:[Concentrated Name]],2,FALSE),"")</f>
        <v>Buxus microphylla 'Wintergreen', #5 cont. - $Ea</v>
      </c>
      <c r="N730" s="1" t="str">
        <f>IFERROR(VLOOKUP(ROWS($M$5:N730),$L$5:$M$7000,2,FALSE),"")</f>
        <v>Mh, Precast Tee, Cl III, 102 inch - $Ea</v>
      </c>
      <c r="O730" s="1" t="str">
        <f>IFERROR(VLOOKUP(ROWS($O$5:O730),$K$5:$L$7000,2,FALSE),"")</f>
        <v/>
      </c>
    </row>
    <row r="731" spans="2:15" ht="15" customHeight="1" x14ac:dyDescent="0.25">
      <c r="B731" s="178" t="s">
        <v>14111</v>
      </c>
      <c r="C731" s="178" t="s">
        <v>16</v>
      </c>
      <c r="D731" s="178" t="s">
        <v>14112</v>
      </c>
      <c r="E731" s="178" t="s">
        <v>14113</v>
      </c>
      <c r="F731" s="178" t="s">
        <v>17</v>
      </c>
      <c r="G731" s="1">
        <f>IF(ISNUMBER(Pay_Item_Search_Text),IF(ISNUMBER(IF(FIND(Pay_Item_Search_Text,B731)=1,1, "FALSE")),MAX(G$4:$G730)+1,IF(ISNUMBER(Pay_Item_Search_Text),0,IF(ISNUMBER(SEARCH(Pay_Item_Search_Text,H731)),MAX(G$4:$G730)+1,0))),IF(ISNUMBER(Pay_Item_Search_Text),0,IF(ISNUMBER(SEARCH(Pay_Item_Search_Text,H731)),MAX(G$4:$G730)+1,0)))</f>
        <v>727</v>
      </c>
      <c r="H731" s="1" t="str">
        <f>IF(Table_PayItems[[#This Row],[Description]]="_","_ Unique Item - "&amp;Table_PayItems[[#This Row],[Item]]&amp;" - $"&amp;Table_PayItems[[#This Row],[Unit]],Table_PayItems[[#This Row],[Description]]&amp;" - $"&amp;Table_PayItems[[#This Row],[Unit]])</f>
        <v>Cabinet, NEMA Type - $LSUM</v>
      </c>
      <c r="I731" s="29" t="str">
        <f>IFERROR(VLOOKUP(ROWS($M$5:M731),Table_PayItems[[Search Key]:[Concentrated Name]],2,FALSE),"")</f>
        <v>Cabinet, NEMA Type - $LSUM</v>
      </c>
      <c r="J731" s="1"/>
      <c r="K731" s="1"/>
      <c r="L731" s="22">
        <f>IF(ISNUMBER(SEARCH(Pay_Item_Search_Text_2,M731)),MAX($L$4:L730)+1,0)</f>
        <v>0</v>
      </c>
      <c r="M731" s="1" t="str">
        <f>IFERROR(VLOOKUP(ROWS($M$5:M731),Table_PayItems[[Search Key]:[Concentrated Name]],2,FALSE),"")</f>
        <v>Cabinet, NEMA Type - $LSUM</v>
      </c>
      <c r="N731" s="1" t="str">
        <f>IFERROR(VLOOKUP(ROWS($M$5:N731),$L$5:$M$7000,2,FALSE),"")</f>
        <v>Mh, Precast Tee, Cl III, 108 inch - $Ea</v>
      </c>
      <c r="O731" s="1" t="str">
        <f>IFERROR(VLOOKUP(ROWS($O$5:O731),$K$5:$L$7000,2,FALSE),"")</f>
        <v/>
      </c>
    </row>
    <row r="732" spans="2:15" ht="15" customHeight="1" x14ac:dyDescent="0.25">
      <c r="B732" s="178" t="s">
        <v>14109</v>
      </c>
      <c r="C732" s="178" t="s">
        <v>88</v>
      </c>
      <c r="D732" s="178" t="s">
        <v>5022</v>
      </c>
      <c r="E732" s="178" t="s">
        <v>17</v>
      </c>
      <c r="F732" s="178" t="s">
        <v>17</v>
      </c>
      <c r="G732" s="1">
        <f>IF(ISNUMBER(Pay_Item_Search_Text),IF(ISNUMBER(IF(FIND(Pay_Item_Search_Text,B732)=1,1, "FALSE")),MAX(G$4:$G731)+1,IF(ISNUMBER(Pay_Item_Search_Text),0,IF(ISNUMBER(SEARCH(Pay_Item_Search_Text,H732)),MAX(G$4:$G731)+1,0))),IF(ISNUMBER(Pay_Item_Search_Text),0,IF(ISNUMBER(SEARCH(Pay_Item_Search_Text,H732)),MAX(G$4:$G731)+1,0)))</f>
        <v>728</v>
      </c>
      <c r="H732" s="1" t="str">
        <f>IF(Table_PayItems[[#This Row],[Description]]="_","_ Unique Item - "&amp;Table_PayItems[[#This Row],[Item]]&amp;" - $"&amp;Table_PayItems[[#This Row],[Unit]],Table_PayItems[[#This Row],[Description]]&amp;" - $"&amp;Table_PayItems[[#This Row],[Unit]])</f>
        <v>Cabinet, Rem - $Ea</v>
      </c>
      <c r="I732" s="29" t="str">
        <f>IFERROR(VLOOKUP(ROWS($M$5:M732),Table_PayItems[[Search Key]:[Concentrated Name]],2,FALSE),"")</f>
        <v>Cabinet, Rem - $Ea</v>
      </c>
      <c r="J732" s="1"/>
      <c r="K732" s="1"/>
      <c r="L732" s="22">
        <f>IF(ISNUMBER(SEARCH(Pay_Item_Search_Text_2,M732)),MAX($L$4:L731)+1,0)</f>
        <v>0</v>
      </c>
      <c r="M732" s="1" t="str">
        <f>IFERROR(VLOOKUP(ROWS($M$5:M732),Table_PayItems[[Search Key]:[Concentrated Name]],2,FALSE),"")</f>
        <v>Cabinet, Rem - $Ea</v>
      </c>
      <c r="N732" s="1" t="str">
        <f>IFERROR(VLOOKUP(ROWS($M$5:N732),$L$5:$M$7000,2,FALSE),"")</f>
        <v>Mh, Precast Tee, Cl III, 60 inch - $Ea</v>
      </c>
      <c r="O732" s="1" t="str">
        <f>IFERROR(VLOOKUP(ROWS($O$5:O732),$K$5:$L$7000,2,FALSE),"")</f>
        <v/>
      </c>
    </row>
    <row r="733" spans="2:15" ht="15" customHeight="1" x14ac:dyDescent="0.25">
      <c r="B733" s="178" t="s">
        <v>14108</v>
      </c>
      <c r="C733" s="178" t="s">
        <v>88</v>
      </c>
      <c r="D733" s="178" t="s">
        <v>5021</v>
      </c>
      <c r="E733" s="178" t="s">
        <v>17</v>
      </c>
      <c r="F733" s="178" t="s">
        <v>17</v>
      </c>
      <c r="G733" s="1">
        <f>IF(ISNUMBER(Pay_Item_Search_Text),IF(ISNUMBER(IF(FIND(Pay_Item_Search_Text,B733)=1,1, "FALSE")),MAX(G$4:$G732)+1,IF(ISNUMBER(Pay_Item_Search_Text),0,IF(ISNUMBER(SEARCH(Pay_Item_Search_Text,H733)),MAX(G$4:$G732)+1,0))),IF(ISNUMBER(Pay_Item_Search_Text),0,IF(ISNUMBER(SEARCH(Pay_Item_Search_Text,H733)),MAX(G$4:$G732)+1,0)))</f>
        <v>729</v>
      </c>
      <c r="H733" s="1" t="str">
        <f>IF(Table_PayItems[[#This Row],[Description]]="_","_ Unique Item - "&amp;Table_PayItems[[#This Row],[Item]]&amp;" - $"&amp;Table_PayItems[[#This Row],[Unit]],Table_PayItems[[#This Row],[Description]]&amp;" - $"&amp;Table_PayItems[[#This Row],[Unit]])</f>
        <v>Cabinet, Salv - $Ea</v>
      </c>
      <c r="I733" s="29" t="str">
        <f>IFERROR(VLOOKUP(ROWS($M$5:M733),Table_PayItems[[Search Key]:[Concentrated Name]],2,FALSE),"")</f>
        <v>Cabinet, Salv - $Ea</v>
      </c>
      <c r="J733" s="1"/>
      <c r="K733" s="1"/>
      <c r="L733" s="22">
        <f>IF(ISNUMBER(SEARCH(Pay_Item_Search_Text_2,M733)),MAX($L$4:L732)+1,0)</f>
        <v>0</v>
      </c>
      <c r="M733" s="1" t="str">
        <f>IFERROR(VLOOKUP(ROWS($M$5:M733),Table_PayItems[[Search Key]:[Concentrated Name]],2,FALSE),"")</f>
        <v>Cabinet, Salv - $Ea</v>
      </c>
      <c r="N733" s="1" t="str">
        <f>IFERROR(VLOOKUP(ROWS($M$5:N733),$L$5:$M$7000,2,FALSE),"")</f>
        <v>Mh, Precast Tee, Cl III, 90 inch - $Ea</v>
      </c>
      <c r="O733" s="1" t="str">
        <f>IFERROR(VLOOKUP(ROWS($O$5:O733),$K$5:$L$7000,2,FALSE),"")</f>
        <v/>
      </c>
    </row>
    <row r="734" spans="2:15" ht="15" customHeight="1" x14ac:dyDescent="0.25">
      <c r="B734" s="178" t="s">
        <v>11272</v>
      </c>
      <c r="C734" s="178" t="s">
        <v>88</v>
      </c>
      <c r="D734" s="178" t="s">
        <v>3200</v>
      </c>
      <c r="E734" s="178" t="s">
        <v>5587</v>
      </c>
      <c r="F734" s="178" t="s">
        <v>17</v>
      </c>
      <c r="G734" s="1">
        <f>IF(ISNUMBER(Pay_Item_Search_Text),IF(ISNUMBER(IF(FIND(Pay_Item_Search_Text,B734)=1,1, "FALSE")),MAX(G$4:$G733)+1,IF(ISNUMBER(Pay_Item_Search_Text),0,IF(ISNUMBER(SEARCH(Pay_Item_Search_Text,H734)),MAX(G$4:$G733)+1,0))),IF(ISNUMBER(Pay_Item_Search_Text),0,IF(ISNUMBER(SEARCH(Pay_Item_Search_Text,H734)),MAX(G$4:$G733)+1,0)))</f>
        <v>730</v>
      </c>
      <c r="H734" s="1" t="str">
        <f>IF(Table_PayItems[[#This Row],[Description]]="_","_ Unique Item - "&amp;Table_PayItems[[#This Row],[Item]]&amp;" - $"&amp;Table_PayItems[[#This Row],[Unit]],Table_PayItems[[#This Row],[Description]]&amp;" - $"&amp;Table_PayItems[[#This Row],[Unit]])</f>
        <v>Cable Barrier Terminal, Furn and Install (Brifen, TL-4) - $Ea</v>
      </c>
      <c r="I734" s="29" t="str">
        <f>IFERROR(VLOOKUP(ROWS($M$5:M734),Table_PayItems[[Search Key]:[Concentrated Name]],2,FALSE),"")</f>
        <v>Cable Barrier Terminal, Furn and Install (Brifen, TL-4) - $Ea</v>
      </c>
      <c r="J734" s="1"/>
      <c r="K734" s="1"/>
      <c r="L734" s="22">
        <f>IF(ISNUMBER(SEARCH(Pay_Item_Search_Text_2,M734)),MAX($L$4:L733)+1,0)</f>
        <v>0</v>
      </c>
      <c r="M734" s="1" t="str">
        <f>IFERROR(VLOOKUP(ROWS($M$5:M734),Table_PayItems[[Search Key]:[Concentrated Name]],2,FALSE),"")</f>
        <v>Cable Barrier Terminal, Furn and Install (Brifen, TL-4) - $Ea</v>
      </c>
      <c r="N734" s="1" t="str">
        <f>IFERROR(VLOOKUP(ROWS($M$5:N734),$L$5:$M$7000,2,FALSE),"")</f>
        <v>Mh, Precast Tee, Cl IV, 102 inch - $Ea</v>
      </c>
      <c r="O734" s="1" t="str">
        <f>IFERROR(VLOOKUP(ROWS($O$5:O734),$K$5:$L$7000,2,FALSE),"")</f>
        <v/>
      </c>
    </row>
    <row r="735" spans="2:15" ht="15" customHeight="1" x14ac:dyDescent="0.25">
      <c r="B735" s="178" t="s">
        <v>11266</v>
      </c>
      <c r="C735" s="178" t="s">
        <v>88</v>
      </c>
      <c r="D735" s="178" t="s">
        <v>3194</v>
      </c>
      <c r="E735" s="178" t="s">
        <v>5587</v>
      </c>
      <c r="F735" s="178" t="s">
        <v>17</v>
      </c>
      <c r="G735" s="1">
        <f>IF(ISNUMBER(Pay_Item_Search_Text),IF(ISNUMBER(IF(FIND(Pay_Item_Search_Text,B735)=1,1, "FALSE")),MAX(G$4:$G734)+1,IF(ISNUMBER(Pay_Item_Search_Text),0,IF(ISNUMBER(SEARCH(Pay_Item_Search_Text,H735)),MAX(G$4:$G734)+1,0))),IF(ISNUMBER(Pay_Item_Search_Text),0,IF(ISNUMBER(SEARCH(Pay_Item_Search_Text,H735)),MAX(G$4:$G734)+1,0)))</f>
        <v>731</v>
      </c>
      <c r="H735" s="1" t="str">
        <f>IF(Table_PayItems[[#This Row],[Description]]="_","_ Unique Item - "&amp;Table_PayItems[[#This Row],[Item]]&amp;" - $"&amp;Table_PayItems[[#This Row],[Unit]],Table_PayItems[[#This Row],[Description]]&amp;" - $"&amp;Table_PayItems[[#This Row],[Unit]])</f>
        <v>Cable Barrier Terminal, Furn and Install (CASS) - $Ea</v>
      </c>
      <c r="I735" s="29" t="str">
        <f>IFERROR(VLOOKUP(ROWS($M$5:M735),Table_PayItems[[Search Key]:[Concentrated Name]],2,FALSE),"")</f>
        <v>Cable Barrier Terminal, Furn and Install (CASS) - $Ea</v>
      </c>
      <c r="J735" s="1"/>
      <c r="K735" s="1"/>
      <c r="L735" s="22">
        <f>IF(ISNUMBER(SEARCH(Pay_Item_Search_Text_2,M735)),MAX($L$4:L734)+1,0)</f>
        <v>0</v>
      </c>
      <c r="M735" s="1" t="str">
        <f>IFERROR(VLOOKUP(ROWS($M$5:M735),Table_PayItems[[Search Key]:[Concentrated Name]],2,FALSE),"")</f>
        <v>Cable Barrier Terminal, Furn and Install (CASS) - $Ea</v>
      </c>
      <c r="N735" s="1" t="str">
        <f>IFERROR(VLOOKUP(ROWS($M$5:N735),$L$5:$M$7000,2,FALSE),"")</f>
        <v>Mh, Precast Tee, Cl IV, 108 inch - $Ea</v>
      </c>
      <c r="O735" s="1" t="str">
        <f>IFERROR(VLOOKUP(ROWS($O$5:O735),$K$5:$L$7000,2,FALSE),"")</f>
        <v/>
      </c>
    </row>
    <row r="736" spans="2:15" ht="15" customHeight="1" x14ac:dyDescent="0.25">
      <c r="B736" s="178" t="s">
        <v>11269</v>
      </c>
      <c r="C736" s="178" t="s">
        <v>88</v>
      </c>
      <c r="D736" s="178" t="s">
        <v>3197</v>
      </c>
      <c r="E736" s="178" t="s">
        <v>5587</v>
      </c>
      <c r="F736" s="178" t="s">
        <v>17</v>
      </c>
      <c r="G736" s="1">
        <f>IF(ISNUMBER(Pay_Item_Search_Text),IF(ISNUMBER(IF(FIND(Pay_Item_Search_Text,B736)=1,1, "FALSE")),MAX(G$4:$G735)+1,IF(ISNUMBER(Pay_Item_Search_Text),0,IF(ISNUMBER(SEARCH(Pay_Item_Search_Text,H736)),MAX(G$4:$G735)+1,0))),IF(ISNUMBER(Pay_Item_Search_Text),0,IF(ISNUMBER(SEARCH(Pay_Item_Search_Text,H736)),MAX(G$4:$G735)+1,0)))</f>
        <v>732</v>
      </c>
      <c r="H736" s="1" t="str">
        <f>IF(Table_PayItems[[#This Row],[Description]]="_","_ Unique Item - "&amp;Table_PayItems[[#This Row],[Item]]&amp;" - $"&amp;Table_PayItems[[#This Row],[Unit]],Table_PayItems[[#This Row],[Description]]&amp;" - $"&amp;Table_PayItems[[#This Row],[Unit]])</f>
        <v>Cable Barrier Terminal, Furn and Install (Gibraltar, TL-4) - $Ea</v>
      </c>
      <c r="I736" s="29" t="str">
        <f>IFERROR(VLOOKUP(ROWS($M$5:M736),Table_PayItems[[Search Key]:[Concentrated Name]],2,FALSE),"")</f>
        <v>Cable Barrier Terminal, Furn and Install (Gibraltar, TL-4) - $Ea</v>
      </c>
      <c r="J736" s="1"/>
      <c r="K736" s="1"/>
      <c r="L736" s="22">
        <f>IF(ISNUMBER(SEARCH(Pay_Item_Search_Text_2,M736)),MAX($L$4:L735)+1,0)</f>
        <v>0</v>
      </c>
      <c r="M736" s="1" t="str">
        <f>IFERROR(VLOOKUP(ROWS($M$5:M736),Table_PayItems[[Search Key]:[Concentrated Name]],2,FALSE),"")</f>
        <v>Cable Barrier Terminal, Furn and Install (Gibraltar, TL-4) - $Ea</v>
      </c>
      <c r="N736" s="1" t="str">
        <f>IFERROR(VLOOKUP(ROWS($M$5:N736),$L$5:$M$7000,2,FALSE),"")</f>
        <v>Mh, Precast Tee, Cl IV, 60 inch - $Ea</v>
      </c>
      <c r="O736" s="1" t="str">
        <f>IFERROR(VLOOKUP(ROWS($O$5:O736),$K$5:$L$7000,2,FALSE),"")</f>
        <v/>
      </c>
    </row>
    <row r="737" spans="2:15" ht="15" customHeight="1" x14ac:dyDescent="0.25">
      <c r="B737" s="178" t="s">
        <v>11260</v>
      </c>
      <c r="C737" s="178" t="s">
        <v>88</v>
      </c>
      <c r="D737" s="178" t="s">
        <v>3188</v>
      </c>
      <c r="E737" s="178" t="s">
        <v>5586</v>
      </c>
      <c r="F737" s="178" t="s">
        <v>17</v>
      </c>
      <c r="G737" s="1">
        <f>IF(ISNUMBER(Pay_Item_Search_Text),IF(ISNUMBER(IF(FIND(Pay_Item_Search_Text,B737)=1,1, "FALSE")),MAX(G$4:$G736)+1,IF(ISNUMBER(Pay_Item_Search_Text),0,IF(ISNUMBER(SEARCH(Pay_Item_Search_Text,H737)),MAX(G$4:$G736)+1,0))),IF(ISNUMBER(Pay_Item_Search_Text),0,IF(ISNUMBER(SEARCH(Pay_Item_Search_Text,H737)),MAX(G$4:$G736)+1,0)))</f>
        <v>733</v>
      </c>
      <c r="H737" s="1" t="str">
        <f>IF(Table_PayItems[[#This Row],[Description]]="_","_ Unique Item - "&amp;Table_PayItems[[#This Row],[Item]]&amp;" - $"&amp;Table_PayItems[[#This Row],[Unit]],Table_PayItems[[#This Row],[Description]]&amp;" - $"&amp;Table_PayItems[[#This Row],[Unit]])</f>
        <v>Cable Barrier Terminal, High Tension - $Ea</v>
      </c>
      <c r="I737" s="29" t="str">
        <f>IFERROR(VLOOKUP(ROWS($M$5:M737),Table_PayItems[[Search Key]:[Concentrated Name]],2,FALSE),"")</f>
        <v>Cable Barrier Terminal, High Tension - $Ea</v>
      </c>
      <c r="J737" s="1"/>
      <c r="K737" s="1"/>
      <c r="L737" s="22">
        <f>IF(ISNUMBER(SEARCH(Pay_Item_Search_Text_2,M737)),MAX($L$4:L736)+1,0)</f>
        <v>0</v>
      </c>
      <c r="M737" s="1" t="str">
        <f>IFERROR(VLOOKUP(ROWS($M$5:M737),Table_PayItems[[Search Key]:[Concentrated Name]],2,FALSE),"")</f>
        <v>Cable Barrier Terminal, High Tension - $Ea</v>
      </c>
      <c r="N737" s="1" t="str">
        <f>IFERROR(VLOOKUP(ROWS($M$5:N737),$L$5:$M$7000,2,FALSE),"")</f>
        <v>Mh, Precast Tee, Cl IV, 90 inch - $Ea</v>
      </c>
      <c r="O737" s="1" t="str">
        <f>IFERROR(VLOOKUP(ROWS($O$5:O737),$K$5:$L$7000,2,FALSE),"")</f>
        <v/>
      </c>
    </row>
    <row r="738" spans="2:15" ht="15" customHeight="1" x14ac:dyDescent="0.25">
      <c r="B738" s="178" t="s">
        <v>11282</v>
      </c>
      <c r="C738" s="178" t="s">
        <v>88</v>
      </c>
      <c r="D738" s="178" t="s">
        <v>3210</v>
      </c>
      <c r="E738" s="178" t="s">
        <v>5586</v>
      </c>
      <c r="F738" s="178" t="s">
        <v>17</v>
      </c>
      <c r="G738" s="1">
        <f>IF(ISNUMBER(Pay_Item_Search_Text),IF(ISNUMBER(IF(FIND(Pay_Item_Search_Text,B738)=1,1, "FALSE")),MAX(G$4:$G737)+1,IF(ISNUMBER(Pay_Item_Search_Text),0,IF(ISNUMBER(SEARCH(Pay_Item_Search_Text,H738)),MAX(G$4:$G737)+1,0))),IF(ISNUMBER(Pay_Item_Search_Text),0,IF(ISNUMBER(SEARCH(Pay_Item_Search_Text,H738)),MAX(G$4:$G737)+1,0)))</f>
        <v>734</v>
      </c>
      <c r="H738" s="1" t="str">
        <f>IF(Table_PayItems[[#This Row],[Description]]="_","_ Unique Item - "&amp;Table_PayItems[[#This Row],[Item]]&amp;" - $"&amp;Table_PayItems[[#This Row],[Unit]],Table_PayItems[[#This Row],[Description]]&amp;" - $"&amp;Table_PayItems[[#This Row],[Unit]])</f>
        <v>Cable Barrier Terminal, High Tension, TL-3, 1:4 Slope - $Ea</v>
      </c>
      <c r="I738" s="29" t="str">
        <f>IFERROR(VLOOKUP(ROWS($M$5:M738),Table_PayItems[[Search Key]:[Concentrated Name]],2,FALSE),"")</f>
        <v>Cable Barrier Terminal, High Tension, TL-3, 1:4 Slope - $Ea</v>
      </c>
      <c r="J738" s="1"/>
      <c r="K738" s="1"/>
      <c r="L738" s="22">
        <f>IF(ISNUMBER(SEARCH(Pay_Item_Search_Text_2,M738)),MAX($L$4:L737)+1,0)</f>
        <v>0</v>
      </c>
      <c r="M738" s="1" t="str">
        <f>IFERROR(VLOOKUP(ROWS($M$5:M738),Table_PayItems[[Search Key]:[Concentrated Name]],2,FALSE),"")</f>
        <v>Cable Barrier Terminal, High Tension, TL-3, 1:4 Slope - $Ea</v>
      </c>
      <c r="N738" s="1" t="str">
        <f>IFERROR(VLOOKUP(ROWS($M$5:N738),$L$5:$M$7000,2,FALSE),"")</f>
        <v>Mh, Precast Tee, Cl V, 102 inch - $Ea</v>
      </c>
      <c r="O738" s="1" t="str">
        <f>IFERROR(VLOOKUP(ROWS($O$5:O738),$K$5:$L$7000,2,FALSE),"")</f>
        <v/>
      </c>
    </row>
    <row r="739" spans="2:15" ht="15" customHeight="1" x14ac:dyDescent="0.25">
      <c r="B739" s="178" t="s">
        <v>11280</v>
      </c>
      <c r="C739" s="178" t="s">
        <v>88</v>
      </c>
      <c r="D739" s="178" t="s">
        <v>3208</v>
      </c>
      <c r="E739" s="178" t="s">
        <v>5586</v>
      </c>
      <c r="F739" s="178" t="s">
        <v>17</v>
      </c>
      <c r="G739" s="1">
        <f>IF(ISNUMBER(Pay_Item_Search_Text),IF(ISNUMBER(IF(FIND(Pay_Item_Search_Text,B739)=1,1, "FALSE")),MAX(G$4:$G738)+1,IF(ISNUMBER(Pay_Item_Search_Text),0,IF(ISNUMBER(SEARCH(Pay_Item_Search_Text,H739)),MAX(G$4:$G738)+1,0))),IF(ISNUMBER(Pay_Item_Search_Text),0,IF(ISNUMBER(SEARCH(Pay_Item_Search_Text,H739)),MAX(G$4:$G738)+1,0)))</f>
        <v>735</v>
      </c>
      <c r="H739" s="1" t="str">
        <f>IF(Table_PayItems[[#This Row],[Description]]="_","_ Unique Item - "&amp;Table_PayItems[[#This Row],[Item]]&amp;" - $"&amp;Table_PayItems[[#This Row],[Unit]],Table_PayItems[[#This Row],[Description]]&amp;" - $"&amp;Table_PayItems[[#This Row],[Unit]])</f>
        <v>Cable Barrier Terminal, High Tension, TL-4 Compatible, 1:6 Slope - $Ea</v>
      </c>
      <c r="I739" s="29" t="str">
        <f>IFERROR(VLOOKUP(ROWS($M$5:M739),Table_PayItems[[Search Key]:[Concentrated Name]],2,FALSE),"")</f>
        <v>Cable Barrier Terminal, High Tension, TL-4 Compatible, 1:6 Slope - $Ea</v>
      </c>
      <c r="J739" s="1"/>
      <c r="K739" s="1"/>
      <c r="L739" s="22">
        <f>IF(ISNUMBER(SEARCH(Pay_Item_Search_Text_2,M739)),MAX($L$4:L738)+1,0)</f>
        <v>0</v>
      </c>
      <c r="M739" s="1" t="str">
        <f>IFERROR(VLOOKUP(ROWS($M$5:M739),Table_PayItems[[Search Key]:[Concentrated Name]],2,FALSE),"")</f>
        <v>Cable Barrier Terminal, High Tension, TL-4 Compatible, 1:6 Slope - $Ea</v>
      </c>
      <c r="N739" s="1" t="str">
        <f>IFERROR(VLOOKUP(ROWS($M$5:N739),$L$5:$M$7000,2,FALSE),"")</f>
        <v>Mh, Precast Tee, Cl V, 108 inch - $Ea</v>
      </c>
      <c r="O739" s="1" t="str">
        <f>IFERROR(VLOOKUP(ROWS($O$5:O739),$K$5:$L$7000,2,FALSE),"")</f>
        <v/>
      </c>
    </row>
    <row r="740" spans="2:15" ht="15" customHeight="1" x14ac:dyDescent="0.25">
      <c r="B740" s="178" t="s">
        <v>11299</v>
      </c>
      <c r="C740" s="178" t="s">
        <v>88</v>
      </c>
      <c r="D740" s="178" t="s">
        <v>3228</v>
      </c>
      <c r="E740" s="178" t="s">
        <v>5589</v>
      </c>
      <c r="F740" s="178" t="s">
        <v>17</v>
      </c>
      <c r="G740" s="27">
        <f>IF(ISNUMBER(Pay_Item_Search_Text),IF(ISNUMBER(IF(FIND(Pay_Item_Search_Text,B740)=1,1, "FALSE")),MAX(G$4:$G739)+1,IF(ISNUMBER(Pay_Item_Search_Text),0,IF(ISNUMBER(SEARCH(Pay_Item_Search_Text,H740)),MAX(G$4:$G739)+1,0))),IF(ISNUMBER(Pay_Item_Search_Text),0,IF(ISNUMBER(SEARCH(Pay_Item_Search_Text,H740)),MAX(G$4:$G739)+1,0)))</f>
        <v>736</v>
      </c>
      <c r="H740" s="24" t="str">
        <f>IF(Table_PayItems[[#This Row],[Description]]="_","_ Unique Item - "&amp;Table_PayItems[[#This Row],[Item]]&amp;" - $"&amp;Table_PayItems[[#This Row],[Unit]],Table_PayItems[[#This Row],[Description]]&amp;" - $"&amp;Table_PayItems[[#This Row],[Unit]])</f>
        <v>Cable Barrier Terminal, Low Tension - $Ea</v>
      </c>
      <c r="I740" s="30" t="str">
        <f>IFERROR(VLOOKUP(ROWS($M$5:M740),Table_PayItems[[Search Key]:[Concentrated Name]],2,FALSE),"")</f>
        <v>Cable Barrier Terminal, Low Tension - $Ea</v>
      </c>
      <c r="J740" s="1"/>
      <c r="K740" s="1"/>
      <c r="L740" s="22">
        <f>IF(ISNUMBER(SEARCH(Pay_Item_Search_Text_2,M740)),MAX($L$4:L739)+1,0)</f>
        <v>0</v>
      </c>
      <c r="M740" s="1" t="str">
        <f>IFERROR(VLOOKUP(ROWS($M$5:M740),Table_PayItems[[Search Key]:[Concentrated Name]],2,FALSE),"")</f>
        <v>Cable Barrier Terminal, Low Tension - $Ea</v>
      </c>
      <c r="N740" s="1" t="str">
        <f>IFERROR(VLOOKUP(ROWS($M$5:N740),$L$5:$M$7000,2,FALSE),"")</f>
        <v>Mh, Precast Tee, Cl V, 60 inch - $Ea</v>
      </c>
      <c r="O740" s="1" t="str">
        <f>IFERROR(VLOOKUP(ROWS($O$5:O740),$K$5:$L$7000,2,FALSE),"")</f>
        <v/>
      </c>
    </row>
    <row r="741" spans="2:15" ht="15" customHeight="1" x14ac:dyDescent="0.25">
      <c r="B741" s="178" t="s">
        <v>11294</v>
      </c>
      <c r="C741" s="178" t="s">
        <v>88</v>
      </c>
      <c r="D741" s="178" t="s">
        <v>3222</v>
      </c>
      <c r="E741" s="178" t="s">
        <v>3224</v>
      </c>
      <c r="F741" s="178" t="s">
        <v>17</v>
      </c>
      <c r="G741" s="1">
        <f>IF(ISNUMBER(Pay_Item_Search_Text),IF(ISNUMBER(IF(FIND(Pay_Item_Search_Text,B741)=1,1, "FALSE")),MAX(G$4:$G740)+1,IF(ISNUMBER(Pay_Item_Search_Text),0,IF(ISNUMBER(SEARCH(Pay_Item_Search_Text,H741)),MAX(G$4:$G740)+1,0))),IF(ISNUMBER(Pay_Item_Search_Text),0,IF(ISNUMBER(SEARCH(Pay_Item_Search_Text,H741)),MAX(G$4:$G740)+1,0)))</f>
        <v>737</v>
      </c>
      <c r="H741" s="1" t="str">
        <f>IF(Table_PayItems[[#This Row],[Description]]="_","_ Unique Item - "&amp;Table_PayItems[[#This Row],[Item]]&amp;" - $"&amp;Table_PayItems[[#This Row],[Unit]],Table_PayItems[[#This Row],[Description]]&amp;" - $"&amp;Table_PayItems[[#This Row],[Unit]])</f>
        <v>Cable Barrier Terminal, Materials - $Ea</v>
      </c>
      <c r="I741" s="29" t="str">
        <f>IFERROR(VLOOKUP(ROWS($M$5:M741),Table_PayItems[[Search Key]:[Concentrated Name]],2,FALSE),"")</f>
        <v>Cable Barrier Terminal, Materials - $Ea</v>
      </c>
      <c r="J741" s="1"/>
      <c r="K741" s="1"/>
      <c r="L741" s="22">
        <f>IF(ISNUMBER(SEARCH(Pay_Item_Search_Text_2,M741)),MAX($L$4:L740)+1,0)</f>
        <v>0</v>
      </c>
      <c r="M741" s="1" t="str">
        <f>IFERROR(VLOOKUP(ROWS($M$5:M741),Table_PayItems[[Search Key]:[Concentrated Name]],2,FALSE),"")</f>
        <v>Cable Barrier Terminal, Materials - $Ea</v>
      </c>
      <c r="N741" s="1" t="str">
        <f>IFERROR(VLOOKUP(ROWS($M$5:N741),$L$5:$M$7000,2,FALSE),"")</f>
        <v>Mh, Precast Tee, Cl V, 90 inch - $Ea</v>
      </c>
      <c r="O741" s="1" t="str">
        <f>IFERROR(VLOOKUP(ROWS($O$5:O741),$K$5:$L$7000,2,FALSE),"")</f>
        <v/>
      </c>
    </row>
    <row r="742" spans="2:15" ht="15" customHeight="1" x14ac:dyDescent="0.25">
      <c r="B742" s="178" t="s">
        <v>11293</v>
      </c>
      <c r="C742" s="178" t="s">
        <v>88</v>
      </c>
      <c r="D742" s="178" t="s">
        <v>3221</v>
      </c>
      <c r="E742" s="178" t="s">
        <v>3224</v>
      </c>
      <c r="F742" s="178" t="s">
        <v>17</v>
      </c>
      <c r="G742" s="1">
        <f>IF(ISNUMBER(Pay_Item_Search_Text),IF(ISNUMBER(IF(FIND(Pay_Item_Search_Text,B742)=1,1, "FALSE")),MAX(G$4:$G741)+1,IF(ISNUMBER(Pay_Item_Search_Text),0,IF(ISNUMBER(SEARCH(Pay_Item_Search_Text,H742)),MAX(G$4:$G741)+1,0))),IF(ISNUMBER(Pay_Item_Search_Text),0,IF(ISNUMBER(SEARCH(Pay_Item_Search_Text,H742)),MAX(G$4:$G741)+1,0)))</f>
        <v>738</v>
      </c>
      <c r="H742" s="1" t="str">
        <f>IF(Table_PayItems[[#This Row],[Description]]="_","_ Unique Item - "&amp;Table_PayItems[[#This Row],[Item]]&amp;" - $"&amp;Table_PayItems[[#This Row],[Unit]],Table_PayItems[[#This Row],[Description]]&amp;" - $"&amp;Table_PayItems[[#This Row],[Unit]])</f>
        <v>Cable Barrier, Cable Splice Kit - $Ea</v>
      </c>
      <c r="I742" s="29" t="str">
        <f>IFERROR(VLOOKUP(ROWS($M$5:M742),Table_PayItems[[Search Key]:[Concentrated Name]],2,FALSE),"")</f>
        <v>Cable Barrier, Cable Splice Kit - $Ea</v>
      </c>
      <c r="J742" s="1"/>
      <c r="K742" s="1"/>
      <c r="L742" s="22">
        <f>IF(ISNUMBER(SEARCH(Pay_Item_Search_Text_2,M742)),MAX($L$4:L741)+1,0)</f>
        <v>0</v>
      </c>
      <c r="M742" s="1" t="str">
        <f>IFERROR(VLOOKUP(ROWS($M$5:M742),Table_PayItems[[Search Key]:[Concentrated Name]],2,FALSE),"")</f>
        <v>Cable Barrier, Cable Splice Kit - $Ea</v>
      </c>
      <c r="N742" s="1" t="str">
        <f>IFERROR(VLOOKUP(ROWS($M$5:N742),$L$5:$M$7000,2,FALSE),"")</f>
        <v>Parrotia persica, #10 cont. - $Ea</v>
      </c>
      <c r="O742" s="1" t="str">
        <f>IFERROR(VLOOKUP(ROWS($O$5:O742),$K$5:$L$7000,2,FALSE),"")</f>
        <v/>
      </c>
    </row>
    <row r="743" spans="2:15" ht="15" customHeight="1" x14ac:dyDescent="0.25">
      <c r="B743" s="178" t="s">
        <v>11288</v>
      </c>
      <c r="C743" s="178" t="s">
        <v>88</v>
      </c>
      <c r="D743" s="178" t="s">
        <v>3216</v>
      </c>
      <c r="E743" s="178" t="s">
        <v>3224</v>
      </c>
      <c r="F743" s="178" t="s">
        <v>17</v>
      </c>
      <c r="G743" s="1">
        <f>IF(ISNUMBER(Pay_Item_Search_Text),IF(ISNUMBER(IF(FIND(Pay_Item_Search_Text,B743)=1,1, "FALSE")),MAX(G$4:$G742)+1,IF(ISNUMBER(Pay_Item_Search_Text),0,IF(ISNUMBER(SEARCH(Pay_Item_Search_Text,H743)),MAX(G$4:$G742)+1,0))),IF(ISNUMBER(Pay_Item_Search_Text),0,IF(ISNUMBER(SEARCH(Pay_Item_Search_Text,H743)),MAX(G$4:$G742)+1,0)))</f>
        <v>739</v>
      </c>
      <c r="H743" s="1" t="str">
        <f>IF(Table_PayItems[[#This Row],[Description]]="_","_ Unique Item - "&amp;Table_PayItems[[#This Row],[Item]]&amp;" - $"&amp;Table_PayItems[[#This Row],[Unit]],Table_PayItems[[#This Row],[Description]]&amp;" - $"&amp;Table_PayItems[[#This Row],[Unit]])</f>
        <v>Cable Barrier, Driven Socket - $Ea</v>
      </c>
      <c r="I743" s="29" t="str">
        <f>IFERROR(VLOOKUP(ROWS($M$5:M743),Table_PayItems[[Search Key]:[Concentrated Name]],2,FALSE),"")</f>
        <v>Cable Barrier, Driven Socket - $Ea</v>
      </c>
      <c r="J743" s="1"/>
      <c r="K743" s="1"/>
      <c r="L743" s="22">
        <f>IF(ISNUMBER(SEARCH(Pay_Item_Search_Text_2,M743)),MAX($L$4:L742)+1,0)</f>
        <v>0</v>
      </c>
      <c r="M743" s="1" t="str">
        <f>IFERROR(VLOOKUP(ROWS($M$5:M743),Table_PayItems[[Search Key]:[Concentrated Name]],2,FALSE),"")</f>
        <v>Cable Barrier, Driven Socket - $Ea</v>
      </c>
      <c r="N743" s="1" t="str">
        <f>IFERROR(VLOOKUP(ROWS($M$5:N743),$L$5:$M$7000,2,FALSE),"")</f>
        <v>Pavt Repr, Nonreinf Conc, 10 1/2 inch - $Syd</v>
      </c>
      <c r="O743" s="1" t="str">
        <f>IFERROR(VLOOKUP(ROWS($O$5:O743),$K$5:$L$7000,2,FALSE),"")</f>
        <v/>
      </c>
    </row>
    <row r="744" spans="2:15" ht="15" customHeight="1" x14ac:dyDescent="0.25">
      <c r="B744" s="178" t="s">
        <v>11291</v>
      </c>
      <c r="C744" s="178" t="s">
        <v>88</v>
      </c>
      <c r="D744" s="178" t="s">
        <v>3219</v>
      </c>
      <c r="E744" s="178" t="s">
        <v>3224</v>
      </c>
      <c r="F744" s="178" t="s">
        <v>17</v>
      </c>
      <c r="G744" s="1">
        <f>IF(ISNUMBER(Pay_Item_Search_Text),IF(ISNUMBER(IF(FIND(Pay_Item_Search_Text,B744)=1,1, "FALSE")),MAX(G$4:$G743)+1,IF(ISNUMBER(Pay_Item_Search_Text),0,IF(ISNUMBER(SEARCH(Pay_Item_Search_Text,H744)),MAX(G$4:$G743)+1,0))),IF(ISNUMBER(Pay_Item_Search_Text),0,IF(ISNUMBER(SEARCH(Pay_Item_Search_Text,H744)),MAX(G$4:$G743)+1,0)))</f>
        <v>740</v>
      </c>
      <c r="H744" s="1" t="str">
        <f>IF(Table_PayItems[[#This Row],[Description]]="_","_ Unique Item - "&amp;Table_PayItems[[#This Row],[Item]]&amp;" - $"&amp;Table_PayItems[[#This Row],[Unit]],Table_PayItems[[#This Row],[Description]]&amp;" - $"&amp;Table_PayItems[[#This Row],[Unit]])</f>
        <v>Cable Barrier, Excluder Cap - $Ea</v>
      </c>
      <c r="I744" s="29" t="str">
        <f>IFERROR(VLOOKUP(ROWS($M$5:M744),Table_PayItems[[Search Key]:[Concentrated Name]],2,FALSE),"")</f>
        <v>Cable Barrier, Excluder Cap - $Ea</v>
      </c>
      <c r="J744" s="1"/>
      <c r="K744" s="1"/>
      <c r="L744" s="22">
        <f>IF(ISNUMBER(SEARCH(Pay_Item_Search_Text_2,M744)),MAX($L$4:L743)+1,0)</f>
        <v>0</v>
      </c>
      <c r="M744" s="1" t="str">
        <f>IFERROR(VLOOKUP(ROWS($M$5:M744),Table_PayItems[[Search Key]:[Concentrated Name]],2,FALSE),"")</f>
        <v>Cable Barrier, Excluder Cap - $Ea</v>
      </c>
      <c r="N744" s="1" t="str">
        <f>IFERROR(VLOOKUP(ROWS($M$5:N744),$L$5:$M$7000,2,FALSE),"")</f>
        <v>Pavt Repr, Nonreinf Conc, 10 inch - $Syd</v>
      </c>
      <c r="O744" s="1" t="str">
        <f>IFERROR(VLOOKUP(ROWS($O$5:O744),$K$5:$L$7000,2,FALSE),"")</f>
        <v/>
      </c>
    </row>
    <row r="745" spans="2:15" ht="15" customHeight="1" x14ac:dyDescent="0.25">
      <c r="B745" s="178" t="s">
        <v>11271</v>
      </c>
      <c r="C745" s="178" t="s">
        <v>104</v>
      </c>
      <c r="D745" s="178" t="s">
        <v>3199</v>
      </c>
      <c r="E745" s="178" t="s">
        <v>5587</v>
      </c>
      <c r="F745" s="178" t="s">
        <v>17</v>
      </c>
      <c r="G745" s="1">
        <f>IF(ISNUMBER(Pay_Item_Search_Text),IF(ISNUMBER(IF(FIND(Pay_Item_Search_Text,B745)=1,1, "FALSE")),MAX(G$4:$G744)+1,IF(ISNUMBER(Pay_Item_Search_Text),0,IF(ISNUMBER(SEARCH(Pay_Item_Search_Text,H745)),MAX(G$4:$G744)+1,0))),IF(ISNUMBER(Pay_Item_Search_Text),0,IF(ISNUMBER(SEARCH(Pay_Item_Search_Text,H745)),MAX(G$4:$G744)+1,0)))</f>
        <v>741</v>
      </c>
      <c r="H745" s="1" t="str">
        <f>IF(Table_PayItems[[#This Row],[Description]]="_","_ Unique Item - "&amp;Table_PayItems[[#This Row],[Item]]&amp;" - $"&amp;Table_PayItems[[#This Row],[Unit]],Table_PayItems[[#This Row],[Description]]&amp;" - $"&amp;Table_PayItems[[#This Row],[Unit]])</f>
        <v>Cable Barrier, Furn and Install (Brifen, TL-4) - $Ft</v>
      </c>
      <c r="I745" s="29" t="str">
        <f>IFERROR(VLOOKUP(ROWS($M$5:M745),Table_PayItems[[Search Key]:[Concentrated Name]],2,FALSE),"")</f>
        <v>Cable Barrier, Furn and Install (Brifen, TL-4) - $Ft</v>
      </c>
      <c r="J745" s="1"/>
      <c r="K745" s="1"/>
      <c r="L745" s="22">
        <f>IF(ISNUMBER(SEARCH(Pay_Item_Search_Text_2,M745)),MAX($L$4:L744)+1,0)</f>
        <v>0</v>
      </c>
      <c r="M745" s="1" t="str">
        <f>IFERROR(VLOOKUP(ROWS($M$5:M745),Table_PayItems[[Search Key]:[Concentrated Name]],2,FALSE),"")</f>
        <v>Cable Barrier, Furn and Install (Brifen, TL-4) - $Ft</v>
      </c>
      <c r="N745" s="1" t="str">
        <f>IFERROR(VLOOKUP(ROWS($M$5:N745),$L$5:$M$7000,2,FALSE),"")</f>
        <v>Pipe Sleeve, 10 inch - $Ea</v>
      </c>
      <c r="O745" s="1" t="str">
        <f>IFERROR(VLOOKUP(ROWS($O$5:O745),$K$5:$L$7000,2,FALSE),"")</f>
        <v/>
      </c>
    </row>
    <row r="746" spans="2:15" ht="15" customHeight="1" x14ac:dyDescent="0.25">
      <c r="B746" s="178" t="s">
        <v>11264</v>
      </c>
      <c r="C746" s="178" t="s">
        <v>104</v>
      </c>
      <c r="D746" s="178" t="s">
        <v>3192</v>
      </c>
      <c r="E746" s="178" t="s">
        <v>5587</v>
      </c>
      <c r="F746" s="178" t="s">
        <v>17</v>
      </c>
      <c r="G746" s="1">
        <f>IF(ISNUMBER(Pay_Item_Search_Text),IF(ISNUMBER(IF(FIND(Pay_Item_Search_Text,B746)=1,1, "FALSE")),MAX(G$4:$G745)+1,IF(ISNUMBER(Pay_Item_Search_Text),0,IF(ISNUMBER(SEARCH(Pay_Item_Search_Text,H746)),MAX(G$4:$G745)+1,0))),IF(ISNUMBER(Pay_Item_Search_Text),0,IF(ISNUMBER(SEARCH(Pay_Item_Search_Text,H746)),MAX(G$4:$G745)+1,0)))</f>
        <v>742</v>
      </c>
      <c r="H746" s="1" t="str">
        <f>IF(Table_PayItems[[#This Row],[Description]]="_","_ Unique Item - "&amp;Table_PayItems[[#This Row],[Item]]&amp;" - $"&amp;Table_PayItems[[#This Row],[Unit]],Table_PayItems[[#This Row],[Description]]&amp;" - $"&amp;Table_PayItems[[#This Row],[Unit]])</f>
        <v>Cable Barrier, Furn and Install (CASS, 4:1 Slope) - $Ft</v>
      </c>
      <c r="I746" s="29" t="str">
        <f>IFERROR(VLOOKUP(ROWS($M$5:M746),Table_PayItems[[Search Key]:[Concentrated Name]],2,FALSE),"")</f>
        <v>Cable Barrier, Furn and Install (CASS, 4:1 Slope) - $Ft</v>
      </c>
      <c r="J746" s="1"/>
      <c r="K746" s="1"/>
      <c r="L746" s="22">
        <f>IF(ISNUMBER(SEARCH(Pay_Item_Search_Text_2,M746)),MAX($L$4:L745)+1,0)</f>
        <v>0</v>
      </c>
      <c r="M746" s="1" t="str">
        <f>IFERROR(VLOOKUP(ROWS($M$5:M746),Table_PayItems[[Search Key]:[Concentrated Name]],2,FALSE),"")</f>
        <v>Cable Barrier, Furn and Install (CASS, 4:1 Slope) - $Ft</v>
      </c>
      <c r="N746" s="1" t="str">
        <f>IFERROR(VLOOKUP(ROWS($M$5:N746),$L$5:$M$7000,2,FALSE),"")</f>
        <v>Pipe Sleeve, 10 inch, Placed - $Ea</v>
      </c>
      <c r="O746" s="1" t="str">
        <f>IFERROR(VLOOKUP(ROWS($O$5:O746),$K$5:$L$7000,2,FALSE),"")</f>
        <v/>
      </c>
    </row>
    <row r="747" spans="2:15" ht="15" customHeight="1" x14ac:dyDescent="0.25">
      <c r="B747" s="178" t="s">
        <v>11265</v>
      </c>
      <c r="C747" s="178" t="s">
        <v>104</v>
      </c>
      <c r="D747" s="178" t="s">
        <v>3193</v>
      </c>
      <c r="E747" s="178" t="s">
        <v>5587</v>
      </c>
      <c r="F747" s="178" t="s">
        <v>17</v>
      </c>
      <c r="G747" s="1">
        <f>IF(ISNUMBER(Pay_Item_Search_Text),IF(ISNUMBER(IF(FIND(Pay_Item_Search_Text,B747)=1,1, "FALSE")),MAX(G$4:$G746)+1,IF(ISNUMBER(Pay_Item_Search_Text),0,IF(ISNUMBER(SEARCH(Pay_Item_Search_Text,H747)),MAX(G$4:$G746)+1,0))),IF(ISNUMBER(Pay_Item_Search_Text),0,IF(ISNUMBER(SEARCH(Pay_Item_Search_Text,H747)),MAX(G$4:$G746)+1,0)))</f>
        <v>743</v>
      </c>
      <c r="H747" s="1" t="str">
        <f>IF(Table_PayItems[[#This Row],[Description]]="_","_ Unique Item - "&amp;Table_PayItems[[#This Row],[Item]]&amp;" - $"&amp;Table_PayItems[[#This Row],[Unit]],Table_PayItems[[#This Row],[Description]]&amp;" - $"&amp;Table_PayItems[[#This Row],[Unit]])</f>
        <v>Cable Barrier, Furn and Install (CASS, TL-4) - $Ft</v>
      </c>
      <c r="I747" s="29" t="str">
        <f>IFERROR(VLOOKUP(ROWS($M$5:M747),Table_PayItems[[Search Key]:[Concentrated Name]],2,FALSE),"")</f>
        <v>Cable Barrier, Furn and Install (CASS, TL-4) - $Ft</v>
      </c>
      <c r="J747" s="1"/>
      <c r="K747" s="1"/>
      <c r="L747" s="22">
        <f>IF(ISNUMBER(SEARCH(Pay_Item_Search_Text_2,M747)),MAX($L$4:L746)+1,0)</f>
        <v>0</v>
      </c>
      <c r="M747" s="1" t="str">
        <f>IFERROR(VLOOKUP(ROWS($M$5:M747),Table_PayItems[[Search Key]:[Concentrated Name]],2,FALSE),"")</f>
        <v>Cable Barrier, Furn and Install (CASS, TL-4) - $Ft</v>
      </c>
      <c r="N747" s="1" t="str">
        <f>IFERROR(VLOOKUP(ROWS($M$5:N747),$L$5:$M$7000,2,FALSE),"")</f>
        <v>Pipe Sleeve, 20 inch - $Ea</v>
      </c>
      <c r="O747" s="1" t="str">
        <f>IFERROR(VLOOKUP(ROWS($O$5:O747),$K$5:$L$7000,2,FALSE),"")</f>
        <v/>
      </c>
    </row>
    <row r="748" spans="2:15" ht="15" customHeight="1" x14ac:dyDescent="0.25">
      <c r="B748" s="178" t="s">
        <v>11268</v>
      </c>
      <c r="C748" s="178" t="s">
        <v>104</v>
      </c>
      <c r="D748" s="178" t="s">
        <v>3196</v>
      </c>
      <c r="E748" s="178" t="s">
        <v>5587</v>
      </c>
      <c r="F748" s="178" t="s">
        <v>17</v>
      </c>
      <c r="G748" s="1">
        <f>IF(ISNUMBER(Pay_Item_Search_Text),IF(ISNUMBER(IF(FIND(Pay_Item_Search_Text,B748)=1,1, "FALSE")),MAX(G$4:$G747)+1,IF(ISNUMBER(Pay_Item_Search_Text),0,IF(ISNUMBER(SEARCH(Pay_Item_Search_Text,H748)),MAX(G$4:$G747)+1,0))),IF(ISNUMBER(Pay_Item_Search_Text),0,IF(ISNUMBER(SEARCH(Pay_Item_Search_Text,H748)),MAX(G$4:$G747)+1,0)))</f>
        <v>744</v>
      </c>
      <c r="H748" s="1" t="str">
        <f>IF(Table_PayItems[[#This Row],[Description]]="_","_ Unique Item - "&amp;Table_PayItems[[#This Row],[Item]]&amp;" - $"&amp;Table_PayItems[[#This Row],[Unit]],Table_PayItems[[#This Row],[Description]]&amp;" - $"&amp;Table_PayItems[[#This Row],[Unit]])</f>
        <v>Cable Barrier, Furn and Install (Gibraltar, TL-4) - $Ft</v>
      </c>
      <c r="I748" s="29" t="str">
        <f>IFERROR(VLOOKUP(ROWS($M$5:M748),Table_PayItems[[Search Key]:[Concentrated Name]],2,FALSE),"")</f>
        <v>Cable Barrier, Furn and Install (Gibraltar, TL-4) - $Ft</v>
      </c>
      <c r="J748" s="1"/>
      <c r="K748" s="1"/>
      <c r="L748" s="22">
        <f>IF(ISNUMBER(SEARCH(Pay_Item_Search_Text_2,M748)),MAX($L$4:L747)+1,0)</f>
        <v>0</v>
      </c>
      <c r="M748" s="1" t="str">
        <f>IFERROR(VLOOKUP(ROWS($M$5:M748),Table_PayItems[[Search Key]:[Concentrated Name]],2,FALSE),"")</f>
        <v>Cable Barrier, Furn and Install (Gibraltar, TL-4) - $Ft</v>
      </c>
      <c r="N748" s="1" t="str">
        <f>IFERROR(VLOOKUP(ROWS($M$5:N748),$L$5:$M$7000,2,FALSE),"")</f>
        <v>Pipe Sleeve, 20 inch, Placed - $Ea</v>
      </c>
      <c r="O748" s="1" t="str">
        <f>IFERROR(VLOOKUP(ROWS($O$5:O748),$K$5:$L$7000,2,FALSE),"")</f>
        <v/>
      </c>
    </row>
    <row r="749" spans="2:15" ht="15" customHeight="1" x14ac:dyDescent="0.25">
      <c r="B749" s="178" t="s">
        <v>11259</v>
      </c>
      <c r="C749" s="178" t="s">
        <v>104</v>
      </c>
      <c r="D749" s="178" t="s">
        <v>3187</v>
      </c>
      <c r="E749" s="178" t="s">
        <v>5586</v>
      </c>
      <c r="F749" s="178" t="s">
        <v>17</v>
      </c>
      <c r="G749" s="1">
        <f>IF(ISNUMBER(Pay_Item_Search_Text),IF(ISNUMBER(IF(FIND(Pay_Item_Search_Text,B749)=1,1, "FALSE")),MAX(G$4:$G748)+1,IF(ISNUMBER(Pay_Item_Search_Text),0,IF(ISNUMBER(SEARCH(Pay_Item_Search_Text,H749)),MAX(G$4:$G748)+1,0))),IF(ISNUMBER(Pay_Item_Search_Text),0,IF(ISNUMBER(SEARCH(Pay_Item_Search_Text,H749)),MAX(G$4:$G748)+1,0)))</f>
        <v>745</v>
      </c>
      <c r="H749" s="1" t="str">
        <f>IF(Table_PayItems[[#This Row],[Description]]="_","_ Unique Item - "&amp;Table_PayItems[[#This Row],[Item]]&amp;" - $"&amp;Table_PayItems[[#This Row],[Unit]],Table_PayItems[[#This Row],[Description]]&amp;" - $"&amp;Table_PayItems[[#This Row],[Unit]])</f>
        <v>Cable Barrier, High Tension - $Ft</v>
      </c>
      <c r="I749" s="29" t="str">
        <f>IFERROR(VLOOKUP(ROWS($M$5:M749),Table_PayItems[[Search Key]:[Concentrated Name]],2,FALSE),"")</f>
        <v>Cable Barrier, High Tension - $Ft</v>
      </c>
      <c r="J749" s="1"/>
      <c r="K749" s="1"/>
      <c r="L749" s="22">
        <f>IF(ISNUMBER(SEARCH(Pay_Item_Search_Text_2,M749)),MAX($L$4:L748)+1,0)</f>
        <v>0</v>
      </c>
      <c r="M749" s="1" t="str">
        <f>IFERROR(VLOOKUP(ROWS($M$5:M749),Table_PayItems[[Search Key]:[Concentrated Name]],2,FALSE),"")</f>
        <v>Cable Barrier, High Tension - $Ft</v>
      </c>
      <c r="N749" s="1" t="str">
        <f>IFERROR(VLOOKUP(ROWS($M$5:N749),$L$5:$M$7000,2,FALSE),"")</f>
        <v>Pipe Sleeve, 30 inch - $Ea</v>
      </c>
      <c r="O749" s="1" t="str">
        <f>IFERROR(VLOOKUP(ROWS($O$5:O749),$K$5:$L$7000,2,FALSE),"")</f>
        <v/>
      </c>
    </row>
    <row r="750" spans="2:15" ht="15" customHeight="1" x14ac:dyDescent="0.25">
      <c r="B750" s="178" t="s">
        <v>11278</v>
      </c>
      <c r="C750" s="178" t="s">
        <v>88</v>
      </c>
      <c r="D750" s="178" t="s">
        <v>3206</v>
      </c>
      <c r="E750" s="178" t="s">
        <v>5587</v>
      </c>
      <c r="F750" s="178" t="s">
        <v>17</v>
      </c>
      <c r="G750" s="1">
        <f>IF(ISNUMBER(Pay_Item_Search_Text),IF(ISNUMBER(IF(FIND(Pay_Item_Search_Text,B750)=1,1, "FALSE")),MAX(G$4:$G749)+1,IF(ISNUMBER(Pay_Item_Search_Text),0,IF(ISNUMBER(SEARCH(Pay_Item_Search_Text,H750)),MAX(G$4:$G749)+1,0))),IF(ISNUMBER(Pay_Item_Search_Text),0,IF(ISNUMBER(SEARCH(Pay_Item_Search_Text,H750)),MAX(G$4:$G749)+1,0)))</f>
        <v>746</v>
      </c>
      <c r="H750" s="1" t="str">
        <f>IF(Table_PayItems[[#This Row],[Description]]="_","_ Unique Item - "&amp;Table_PayItems[[#This Row],[Item]]&amp;" - $"&amp;Table_PayItems[[#This Row],[Unit]],Table_PayItems[[#This Row],[Description]]&amp;" - $"&amp;Table_PayItems[[#This Row],[Unit]])</f>
        <v>Cable Barrier, High Tension, Driven Socket - $Ea</v>
      </c>
      <c r="I750" s="29" t="str">
        <f>IFERROR(VLOOKUP(ROWS($M$5:M750),Table_PayItems[[Search Key]:[Concentrated Name]],2,FALSE),"")</f>
        <v>Cable Barrier, High Tension, Driven Socket - $Ea</v>
      </c>
      <c r="J750" s="1"/>
      <c r="K750" s="1"/>
      <c r="L750" s="22">
        <f>IF(ISNUMBER(SEARCH(Pay_Item_Search_Text_2,M750)),MAX($L$4:L749)+1,0)</f>
        <v>0</v>
      </c>
      <c r="M750" s="1" t="str">
        <f>IFERROR(VLOOKUP(ROWS($M$5:M750),Table_PayItems[[Search Key]:[Concentrated Name]],2,FALSE),"")</f>
        <v>Cable Barrier, High Tension, Driven Socket - $Ea</v>
      </c>
      <c r="N750" s="1" t="str">
        <f>IFERROR(VLOOKUP(ROWS($M$5:N750),$L$5:$M$7000,2,FALSE),"")</f>
        <v>Pipe Sleeve, 30 inch, Placed - $Ea</v>
      </c>
      <c r="O750" s="1" t="str">
        <f>IFERROR(VLOOKUP(ROWS($O$5:O750),$K$5:$L$7000,2,FALSE),"")</f>
        <v/>
      </c>
    </row>
    <row r="751" spans="2:15" ht="15" customHeight="1" x14ac:dyDescent="0.25">
      <c r="B751" s="178" t="s">
        <v>11277</v>
      </c>
      <c r="C751" s="178" t="s">
        <v>88</v>
      </c>
      <c r="D751" s="178" t="s">
        <v>3205</v>
      </c>
      <c r="E751" s="178" t="s">
        <v>5587</v>
      </c>
      <c r="F751" s="178" t="s">
        <v>17</v>
      </c>
      <c r="G751" s="1">
        <f>IF(ISNUMBER(Pay_Item_Search_Text),IF(ISNUMBER(IF(FIND(Pay_Item_Search_Text,B751)=1,1, "FALSE")),MAX(G$4:$G750)+1,IF(ISNUMBER(Pay_Item_Search_Text),0,IF(ISNUMBER(SEARCH(Pay_Item_Search_Text,H751)),MAX(G$4:$G750)+1,0))),IF(ISNUMBER(Pay_Item_Search_Text),0,IF(ISNUMBER(SEARCH(Pay_Item_Search_Text,H751)),MAX(G$4:$G750)+1,0)))</f>
        <v>747</v>
      </c>
      <c r="H751" s="1" t="str">
        <f>IF(Table_PayItems[[#This Row],[Description]]="_","_ Unique Item - "&amp;Table_PayItems[[#This Row],[Item]]&amp;" - $"&amp;Table_PayItems[[#This Row],[Unit]],Table_PayItems[[#This Row],[Description]]&amp;" - $"&amp;Table_PayItems[[#This Row],[Unit]])</f>
        <v>Cable Barrier, High Tension, End Term Fdn - $Ea</v>
      </c>
      <c r="I751" s="29" t="str">
        <f>IFERROR(VLOOKUP(ROWS($M$5:M751),Table_PayItems[[Search Key]:[Concentrated Name]],2,FALSE),"")</f>
        <v>Cable Barrier, High Tension, End Term Fdn - $Ea</v>
      </c>
      <c r="J751" s="1"/>
      <c r="K751" s="1"/>
      <c r="L751" s="22">
        <f>IF(ISNUMBER(SEARCH(Pay_Item_Search_Text_2,M751)),MAX($L$4:L750)+1,0)</f>
        <v>0</v>
      </c>
      <c r="M751" s="1" t="str">
        <f>IFERROR(VLOOKUP(ROWS($M$5:M751),Table_PayItems[[Search Key]:[Concentrated Name]],2,FALSE),"")</f>
        <v>Cable Barrier, High Tension, End Term Fdn - $Ea</v>
      </c>
      <c r="N751" s="1" t="str">
        <f>IFERROR(VLOOKUP(ROWS($M$5:N751),$L$5:$M$7000,2,FALSE),"")</f>
        <v>Power Serv, Overhead, 100A, 480V - $Ea</v>
      </c>
      <c r="O751" s="1" t="str">
        <f>IFERROR(VLOOKUP(ROWS($O$5:O751),$K$5:$L$7000,2,FALSE),"")</f>
        <v/>
      </c>
    </row>
    <row r="752" spans="2:15" ht="15" customHeight="1" x14ac:dyDescent="0.25">
      <c r="B752" s="178" t="s">
        <v>11276</v>
      </c>
      <c r="C752" s="178" t="s">
        <v>88</v>
      </c>
      <c r="D752" s="178" t="s">
        <v>3204</v>
      </c>
      <c r="E752" s="178" t="s">
        <v>5587</v>
      </c>
      <c r="F752" s="178" t="s">
        <v>17</v>
      </c>
      <c r="G752" s="1">
        <f>IF(ISNUMBER(Pay_Item_Search_Text),IF(ISNUMBER(IF(FIND(Pay_Item_Search_Text,B752)=1,1, "FALSE")),MAX(G$4:$G751)+1,IF(ISNUMBER(Pay_Item_Search_Text),0,IF(ISNUMBER(SEARCH(Pay_Item_Search_Text,H752)),MAX(G$4:$G751)+1,0))),IF(ISNUMBER(Pay_Item_Search_Text),0,IF(ISNUMBER(SEARCH(Pay_Item_Search_Text,H752)),MAX(G$4:$G751)+1,0)))</f>
        <v>748</v>
      </c>
      <c r="H752" s="1" t="str">
        <f>IF(Table_PayItems[[#This Row],[Description]]="_","_ Unique Item - "&amp;Table_PayItems[[#This Row],[Item]]&amp;" - $"&amp;Table_PayItems[[#This Row],[Unit]],Table_PayItems[[#This Row],[Description]]&amp;" - $"&amp;Table_PayItems[[#This Row],[Unit]])</f>
        <v>Cable Barrier, High Tension, End Term Fdn, Rem - $Ea</v>
      </c>
      <c r="I752" s="29" t="str">
        <f>IFERROR(VLOOKUP(ROWS($M$5:M752),Table_PayItems[[Search Key]:[Concentrated Name]],2,FALSE),"")</f>
        <v>Cable Barrier, High Tension, End Term Fdn, Rem - $Ea</v>
      </c>
      <c r="J752" s="1"/>
      <c r="K752" s="1"/>
      <c r="L752" s="22">
        <f>IF(ISNUMBER(SEARCH(Pay_Item_Search_Text_2,M752)),MAX($L$4:L751)+1,0)</f>
        <v>0</v>
      </c>
      <c r="M752" s="1" t="str">
        <f>IFERROR(VLOOKUP(ROWS($M$5:M752),Table_PayItems[[Search Key]:[Concentrated Name]],2,FALSE),"")</f>
        <v>Cable Barrier, High Tension, End Term Fdn, Rem - $Ea</v>
      </c>
      <c r="N752" s="1" t="str">
        <f>IFERROR(VLOOKUP(ROWS($M$5:N752),$L$5:$M$7000,2,FALSE),"")</f>
        <v>Power Serv, Overhead, 200A, 480V - $Ea</v>
      </c>
      <c r="O752" s="1" t="str">
        <f>IFERROR(VLOOKUP(ROWS($O$5:O752),$K$5:$L$7000,2,FALSE),"")</f>
        <v/>
      </c>
    </row>
    <row r="753" spans="2:15" ht="15" customHeight="1" x14ac:dyDescent="0.25">
      <c r="B753" s="178" t="s">
        <v>11275</v>
      </c>
      <c r="C753" s="178" t="s">
        <v>88</v>
      </c>
      <c r="D753" s="178" t="s">
        <v>3203</v>
      </c>
      <c r="E753" s="178" t="s">
        <v>5587</v>
      </c>
      <c r="F753" s="178" t="s">
        <v>17</v>
      </c>
      <c r="G753" s="1">
        <f>IF(ISNUMBER(Pay_Item_Search_Text),IF(ISNUMBER(IF(FIND(Pay_Item_Search_Text,B753)=1,1, "FALSE")),MAX(G$4:$G752)+1,IF(ISNUMBER(Pay_Item_Search_Text),0,IF(ISNUMBER(SEARCH(Pay_Item_Search_Text,H753)),MAX(G$4:$G752)+1,0))),IF(ISNUMBER(Pay_Item_Search_Text),0,IF(ISNUMBER(SEARCH(Pay_Item_Search_Text,H753)),MAX(G$4:$G752)+1,0)))</f>
        <v>749</v>
      </c>
      <c r="H753" s="1" t="str">
        <f>IF(Table_PayItems[[#This Row],[Description]]="_","_ Unique Item - "&amp;Table_PayItems[[#This Row],[Item]]&amp;" - $"&amp;Table_PayItems[[#This Row],[Unit]],Table_PayItems[[#This Row],[Description]]&amp;" - $"&amp;Table_PayItems[[#This Row],[Unit]])</f>
        <v>Cable Barrier, High Tension, Line Post Fdn - $Ea</v>
      </c>
      <c r="I753" s="29" t="str">
        <f>IFERROR(VLOOKUP(ROWS($M$5:M753),Table_PayItems[[Search Key]:[Concentrated Name]],2,FALSE),"")</f>
        <v>Cable Barrier, High Tension, Line Post Fdn - $Ea</v>
      </c>
      <c r="J753" s="1"/>
      <c r="K753" s="1"/>
      <c r="L753" s="22">
        <f>IF(ISNUMBER(SEARCH(Pay_Item_Search_Text_2,M753)),MAX($L$4:L752)+1,0)</f>
        <v>0</v>
      </c>
      <c r="M753" s="1" t="str">
        <f>IFERROR(VLOOKUP(ROWS($M$5:M753),Table_PayItems[[Search Key]:[Concentrated Name]],2,FALSE),"")</f>
        <v>Cable Barrier, High Tension, Line Post Fdn - $Ea</v>
      </c>
      <c r="N753" s="1" t="str">
        <f>IFERROR(VLOOKUP(ROWS($M$5:N753),$L$5:$M$7000,2,FALSE),"")</f>
        <v>Power Serv, Overhead, 30A, 120/240V - $Ea</v>
      </c>
      <c r="O753" s="1" t="str">
        <f>IFERROR(VLOOKUP(ROWS($O$5:O753),$K$5:$L$7000,2,FALSE),"")</f>
        <v/>
      </c>
    </row>
    <row r="754" spans="2:15" ht="15" customHeight="1" x14ac:dyDescent="0.25">
      <c r="B754" s="178" t="s">
        <v>11274</v>
      </c>
      <c r="C754" s="178" t="s">
        <v>88</v>
      </c>
      <c r="D754" s="178" t="s">
        <v>3202</v>
      </c>
      <c r="E754" s="178" t="s">
        <v>5587</v>
      </c>
      <c r="F754" s="178" t="s">
        <v>17</v>
      </c>
      <c r="G754" s="1">
        <f>IF(ISNUMBER(Pay_Item_Search_Text),IF(ISNUMBER(IF(FIND(Pay_Item_Search_Text,B754)=1,1, "FALSE")),MAX(G$4:$G753)+1,IF(ISNUMBER(Pay_Item_Search_Text),0,IF(ISNUMBER(SEARCH(Pay_Item_Search_Text,H754)),MAX(G$4:$G753)+1,0))),IF(ISNUMBER(Pay_Item_Search_Text),0,IF(ISNUMBER(SEARCH(Pay_Item_Search_Text,H754)),MAX(G$4:$G753)+1,0)))</f>
        <v>750</v>
      </c>
      <c r="H754" s="1" t="str">
        <f>IF(Table_PayItems[[#This Row],[Description]]="_","_ Unique Item - "&amp;Table_PayItems[[#This Row],[Item]]&amp;" - $"&amp;Table_PayItems[[#This Row],[Unit]],Table_PayItems[[#This Row],[Description]]&amp;" - $"&amp;Table_PayItems[[#This Row],[Unit]])</f>
        <v>Cable Barrier, High Tension, Line Post Fdn, Rem - $Ea</v>
      </c>
      <c r="I754" s="29" t="str">
        <f>IFERROR(VLOOKUP(ROWS($M$5:M754),Table_PayItems[[Search Key]:[Concentrated Name]],2,FALSE),"")</f>
        <v>Cable Barrier, High Tension, Line Post Fdn, Rem - $Ea</v>
      </c>
      <c r="J754" s="1"/>
      <c r="K754" s="1"/>
      <c r="L754" s="22">
        <f>IF(ISNUMBER(SEARCH(Pay_Item_Search_Text_2,M754)),MAX($L$4:L753)+1,0)</f>
        <v>0</v>
      </c>
      <c r="M754" s="1" t="str">
        <f>IFERROR(VLOOKUP(ROWS($M$5:M754),Table_PayItems[[Search Key]:[Concentrated Name]],2,FALSE),"")</f>
        <v>Cable Barrier, High Tension, Line Post Fdn, Rem - $Ea</v>
      </c>
      <c r="N754" s="1" t="str">
        <f>IFERROR(VLOOKUP(ROWS($M$5:N754),$L$5:$M$7000,2,FALSE),"")</f>
        <v>Power Serv, Overhead, 60A, 120/240V - $Ea</v>
      </c>
      <c r="O754" s="1" t="str">
        <f>IFERROR(VLOOKUP(ROWS($O$5:O754),$K$5:$L$7000,2,FALSE),"")</f>
        <v/>
      </c>
    </row>
    <row r="755" spans="2:15" ht="15" customHeight="1" x14ac:dyDescent="0.25">
      <c r="B755" s="178" t="s">
        <v>11296</v>
      </c>
      <c r="C755" s="178" t="s">
        <v>88</v>
      </c>
      <c r="D755" s="178" t="s">
        <v>3225</v>
      </c>
      <c r="E755" s="178" t="s">
        <v>5588</v>
      </c>
      <c r="F755" s="178" t="s">
        <v>17</v>
      </c>
      <c r="G755" s="1">
        <f>IF(ISNUMBER(Pay_Item_Search_Text),IF(ISNUMBER(IF(FIND(Pay_Item_Search_Text,B755)=1,1, "FALSE")),MAX(G$4:$G754)+1,IF(ISNUMBER(Pay_Item_Search_Text),0,IF(ISNUMBER(SEARCH(Pay_Item_Search_Text,H755)),MAX(G$4:$G754)+1,0))),IF(ISNUMBER(Pay_Item_Search_Text),0,IF(ISNUMBER(SEARCH(Pay_Item_Search_Text,H755)),MAX(G$4:$G754)+1,0)))</f>
        <v>751</v>
      </c>
      <c r="H755" s="1" t="str">
        <f>IF(Table_PayItems[[#This Row],[Description]]="_","_ Unique Item - "&amp;Table_PayItems[[#This Row],[Item]]&amp;" - $"&amp;Table_PayItems[[#This Row],[Unit]],Table_PayItems[[#This Row],[Description]]&amp;" - $"&amp;Table_PayItems[[#This Row],[Unit]])</f>
        <v>Cable Barrier, High Tension, Maintenance Kit - $Ea</v>
      </c>
      <c r="I755" s="29" t="str">
        <f>IFERROR(VLOOKUP(ROWS($M$5:M755),Table_PayItems[[Search Key]:[Concentrated Name]],2,FALSE),"")</f>
        <v>Cable Barrier, High Tension, Maintenance Kit - $Ea</v>
      </c>
      <c r="J755" s="1"/>
      <c r="K755" s="1"/>
      <c r="L755" s="22">
        <f>IF(ISNUMBER(SEARCH(Pay_Item_Search_Text_2,M755)),MAX($L$4:L754)+1,0)</f>
        <v>0</v>
      </c>
      <c r="M755" s="1" t="str">
        <f>IFERROR(VLOOKUP(ROWS($M$5:M755),Table_PayItems[[Search Key]:[Concentrated Name]],2,FALSE),"")</f>
        <v>Cable Barrier, High Tension, Maintenance Kit - $Ea</v>
      </c>
      <c r="N755" s="1" t="str">
        <f>IFERROR(VLOOKUP(ROWS($M$5:N755),$L$5:$M$7000,2,FALSE),"")</f>
        <v>Power Serv, Refurbish, 100A, 480V - $Ea</v>
      </c>
      <c r="O755" s="1" t="str">
        <f>IFERROR(VLOOKUP(ROWS($O$5:O755),$K$5:$L$7000,2,FALSE),"")</f>
        <v/>
      </c>
    </row>
    <row r="756" spans="2:15" ht="15" customHeight="1" x14ac:dyDescent="0.25">
      <c r="B756" s="178" t="s">
        <v>11263</v>
      </c>
      <c r="C756" s="178" t="s">
        <v>104</v>
      </c>
      <c r="D756" s="178" t="s">
        <v>3191</v>
      </c>
      <c r="E756" s="178" t="s">
        <v>5587</v>
      </c>
      <c r="F756" s="178" t="s">
        <v>17</v>
      </c>
      <c r="G756" s="1">
        <f>IF(ISNUMBER(Pay_Item_Search_Text),IF(ISNUMBER(IF(FIND(Pay_Item_Search_Text,B756)=1,1, "FALSE")),MAX(G$4:$G755)+1,IF(ISNUMBER(Pay_Item_Search_Text),0,IF(ISNUMBER(SEARCH(Pay_Item_Search_Text,H756)),MAX(G$4:$G755)+1,0))),IF(ISNUMBER(Pay_Item_Search_Text),0,IF(ISNUMBER(SEARCH(Pay_Item_Search_Text,H756)),MAX(G$4:$G755)+1,0)))</f>
        <v>752</v>
      </c>
      <c r="H756" s="1" t="str">
        <f>IF(Table_PayItems[[#This Row],[Description]]="_","_ Unique Item - "&amp;Table_PayItems[[#This Row],[Item]]&amp;" - $"&amp;Table_PayItems[[#This Row],[Unit]],Table_PayItems[[#This Row],[Description]]&amp;" - $"&amp;Table_PayItems[[#This Row],[Unit]])</f>
        <v>Cable Barrier, High Tension, Reconst - $Ft</v>
      </c>
      <c r="I756" s="29" t="str">
        <f>IFERROR(VLOOKUP(ROWS($M$5:M756),Table_PayItems[[Search Key]:[Concentrated Name]],2,FALSE),"")</f>
        <v>Cable Barrier, High Tension, Reconst - $Ft</v>
      </c>
      <c r="J756" s="1"/>
      <c r="K756" s="1"/>
      <c r="L756" s="22">
        <f>IF(ISNUMBER(SEARCH(Pay_Item_Search_Text_2,M756)),MAX($L$4:L755)+1,0)</f>
        <v>0</v>
      </c>
      <c r="M756" s="1" t="str">
        <f>IFERROR(VLOOKUP(ROWS($M$5:M756),Table_PayItems[[Search Key]:[Concentrated Name]],2,FALSE),"")</f>
        <v>Cable Barrier, High Tension, Reconst - $Ft</v>
      </c>
      <c r="N756" s="1" t="str">
        <f>IFERROR(VLOOKUP(ROWS($M$5:N756),$L$5:$M$7000,2,FALSE),"")</f>
        <v>Power Serv, Refurbish, 200A, 480V - $Ea</v>
      </c>
      <c r="O756" s="1" t="str">
        <f>IFERROR(VLOOKUP(ROWS($O$5:O756),$K$5:$L$7000,2,FALSE),"")</f>
        <v/>
      </c>
    </row>
    <row r="757" spans="2:15" ht="15" customHeight="1" x14ac:dyDescent="0.25">
      <c r="B757" s="178" t="s">
        <v>11261</v>
      </c>
      <c r="C757" s="178" t="s">
        <v>104</v>
      </c>
      <c r="D757" s="178" t="s">
        <v>3189</v>
      </c>
      <c r="E757" s="178" t="s">
        <v>5587</v>
      </c>
      <c r="F757" s="178" t="s">
        <v>17</v>
      </c>
      <c r="G757" s="1">
        <f>IF(ISNUMBER(Pay_Item_Search_Text),IF(ISNUMBER(IF(FIND(Pay_Item_Search_Text,B757)=1,1, "FALSE")),MAX(G$4:$G756)+1,IF(ISNUMBER(Pay_Item_Search_Text),0,IF(ISNUMBER(SEARCH(Pay_Item_Search_Text,H757)),MAX(G$4:$G756)+1,0))),IF(ISNUMBER(Pay_Item_Search_Text),0,IF(ISNUMBER(SEARCH(Pay_Item_Search_Text,H757)),MAX(G$4:$G756)+1,0)))</f>
        <v>753</v>
      </c>
      <c r="H757" s="1" t="str">
        <f>IF(Table_PayItems[[#This Row],[Description]]="_","_ Unique Item - "&amp;Table_PayItems[[#This Row],[Item]]&amp;" - $"&amp;Table_PayItems[[#This Row],[Unit]],Table_PayItems[[#This Row],[Description]]&amp;" - $"&amp;Table_PayItems[[#This Row],[Unit]])</f>
        <v>Cable Barrier, High Tension, Rem - $Ft</v>
      </c>
      <c r="I757" s="29" t="str">
        <f>IFERROR(VLOOKUP(ROWS($M$5:M757),Table_PayItems[[Search Key]:[Concentrated Name]],2,FALSE),"")</f>
        <v>Cable Barrier, High Tension, Rem - $Ft</v>
      </c>
      <c r="J757" s="1"/>
      <c r="K757" s="1"/>
      <c r="L757" s="22">
        <f>IF(ISNUMBER(SEARCH(Pay_Item_Search_Text_2,M757)),MAX($L$4:L756)+1,0)</f>
        <v>0</v>
      </c>
      <c r="M757" s="1" t="str">
        <f>IFERROR(VLOOKUP(ROWS($M$5:M757),Table_PayItems[[Search Key]:[Concentrated Name]],2,FALSE),"")</f>
        <v>Cable Barrier, High Tension, Rem - $Ft</v>
      </c>
      <c r="N757" s="1" t="str">
        <f>IFERROR(VLOOKUP(ROWS($M$5:N757),$L$5:$M$7000,2,FALSE),"")</f>
        <v>Power Serv, Refurbish, 30A, 120/240V - $Ea</v>
      </c>
      <c r="O757" s="1" t="str">
        <f>IFERROR(VLOOKUP(ROWS($O$5:O757),$K$5:$L$7000,2,FALSE),"")</f>
        <v/>
      </c>
    </row>
    <row r="758" spans="2:15" ht="15" customHeight="1" x14ac:dyDescent="0.25">
      <c r="B758" s="178" t="s">
        <v>11295</v>
      </c>
      <c r="C758" s="178" t="s">
        <v>57</v>
      </c>
      <c r="D758" s="178" t="s">
        <v>3223</v>
      </c>
      <c r="E758" s="178" t="s">
        <v>3224</v>
      </c>
      <c r="F758" s="178" t="s">
        <v>17</v>
      </c>
      <c r="G758" s="1">
        <f>IF(ISNUMBER(Pay_Item_Search_Text),IF(ISNUMBER(IF(FIND(Pay_Item_Search_Text,B758)=1,1, "FALSE")),MAX(G$4:$G757)+1,IF(ISNUMBER(Pay_Item_Search_Text),0,IF(ISNUMBER(SEARCH(Pay_Item_Search_Text,H758)),MAX(G$4:$G757)+1,0))),IF(ISNUMBER(Pay_Item_Search_Text),0,IF(ISNUMBER(SEARCH(Pay_Item_Search_Text,H758)),MAX(G$4:$G757)+1,0)))</f>
        <v>754</v>
      </c>
      <c r="H758" s="1" t="str">
        <f>IF(Table_PayItems[[#This Row],[Description]]="_","_ Unique Item - "&amp;Table_PayItems[[#This Row],[Item]]&amp;" - $"&amp;Table_PayItems[[#This Row],[Unit]],Table_PayItems[[#This Row],[Description]]&amp;" - $"&amp;Table_PayItems[[#This Row],[Unit]])</f>
        <v>Cable Barrier, High Tension, Repair Labor - $Dlr</v>
      </c>
      <c r="I758" s="29" t="str">
        <f>IFERROR(VLOOKUP(ROWS($M$5:M758),Table_PayItems[[Search Key]:[Concentrated Name]],2,FALSE),"")</f>
        <v>Cable Barrier, High Tension, Repair Labor - $Dlr</v>
      </c>
      <c r="J758" s="1"/>
      <c r="K758" s="1"/>
      <c r="L758" s="22">
        <f>IF(ISNUMBER(SEARCH(Pay_Item_Search_Text_2,M758)),MAX($L$4:L757)+1,0)</f>
        <v>0</v>
      </c>
      <c r="M758" s="1" t="str">
        <f>IFERROR(VLOOKUP(ROWS($M$5:M758),Table_PayItems[[Search Key]:[Concentrated Name]],2,FALSE),"")</f>
        <v>Cable Barrier, High Tension, Repair Labor - $Dlr</v>
      </c>
      <c r="N758" s="1" t="str">
        <f>IFERROR(VLOOKUP(ROWS($M$5:N758),$L$5:$M$7000,2,FALSE),"")</f>
        <v>Power Serv, Refurbish, 60A, 120/240V - $Ea</v>
      </c>
      <c r="O758" s="1" t="str">
        <f>IFERROR(VLOOKUP(ROWS($O$5:O758),$K$5:$L$7000,2,FALSE),"")</f>
        <v/>
      </c>
    </row>
    <row r="759" spans="2:15" ht="15" customHeight="1" x14ac:dyDescent="0.25">
      <c r="B759" s="178" t="s">
        <v>11262</v>
      </c>
      <c r="C759" s="178" t="s">
        <v>104</v>
      </c>
      <c r="D759" s="178" t="s">
        <v>3190</v>
      </c>
      <c r="E759" s="178" t="s">
        <v>5587</v>
      </c>
      <c r="F759" s="178" t="s">
        <v>17</v>
      </c>
      <c r="G759" s="1">
        <f>IF(ISNUMBER(Pay_Item_Search_Text),IF(ISNUMBER(IF(FIND(Pay_Item_Search_Text,B759)=1,1, "FALSE")),MAX(G$4:$G758)+1,IF(ISNUMBER(Pay_Item_Search_Text),0,IF(ISNUMBER(SEARCH(Pay_Item_Search_Text,H759)),MAX(G$4:$G758)+1,0))),IF(ISNUMBER(Pay_Item_Search_Text),0,IF(ISNUMBER(SEARCH(Pay_Item_Search_Text,H759)),MAX(G$4:$G758)+1,0)))</f>
        <v>755</v>
      </c>
      <c r="H759" s="1" t="str">
        <f>IF(Table_PayItems[[#This Row],[Description]]="_","_ Unique Item - "&amp;Table_PayItems[[#This Row],[Item]]&amp;" - $"&amp;Table_PayItems[[#This Row],[Unit]],Table_PayItems[[#This Row],[Description]]&amp;" - $"&amp;Table_PayItems[[#This Row],[Unit]])</f>
        <v>Cable Barrier, High Tension, Salv - $Ft</v>
      </c>
      <c r="I759" s="29" t="str">
        <f>IFERROR(VLOOKUP(ROWS($M$5:M759),Table_PayItems[[Search Key]:[Concentrated Name]],2,FALSE),"")</f>
        <v>Cable Barrier, High Tension, Salv - $Ft</v>
      </c>
      <c r="J759" s="1"/>
      <c r="K759" s="1"/>
      <c r="L759" s="22">
        <f>IF(ISNUMBER(SEARCH(Pay_Item_Search_Text_2,M759)),MAX($L$4:L758)+1,0)</f>
        <v>0</v>
      </c>
      <c r="M759" s="1" t="str">
        <f>IFERROR(VLOOKUP(ROWS($M$5:M759),Table_PayItems[[Search Key]:[Concentrated Name]],2,FALSE),"")</f>
        <v>Cable Barrier, High Tension, Salv - $Ft</v>
      </c>
      <c r="N759" s="1" t="str">
        <f>IFERROR(VLOOKUP(ROWS($M$5:N759),$L$5:$M$7000,2,FALSE),"")</f>
        <v>Power Serv, Underground, 100A, 480V - $Ea</v>
      </c>
      <c r="O759" s="1" t="str">
        <f>IFERROR(VLOOKUP(ROWS($O$5:O759),$K$5:$L$7000,2,FALSE),"")</f>
        <v/>
      </c>
    </row>
    <row r="760" spans="2:15" ht="15" customHeight="1" x14ac:dyDescent="0.25">
      <c r="B760" s="178" t="s">
        <v>11281</v>
      </c>
      <c r="C760" s="178" t="s">
        <v>104</v>
      </c>
      <c r="D760" s="178" t="s">
        <v>3209</v>
      </c>
      <c r="E760" s="178" t="s">
        <v>5586</v>
      </c>
      <c r="F760" s="178" t="s">
        <v>17</v>
      </c>
      <c r="G760" s="1">
        <f>IF(ISNUMBER(Pay_Item_Search_Text),IF(ISNUMBER(IF(FIND(Pay_Item_Search_Text,B760)=1,1, "FALSE")),MAX(G$4:$G759)+1,IF(ISNUMBER(Pay_Item_Search_Text),0,IF(ISNUMBER(SEARCH(Pay_Item_Search_Text,H760)),MAX(G$4:$G759)+1,0))),IF(ISNUMBER(Pay_Item_Search_Text),0,IF(ISNUMBER(SEARCH(Pay_Item_Search_Text,H760)),MAX(G$4:$G759)+1,0)))</f>
        <v>756</v>
      </c>
      <c r="H760" s="1" t="str">
        <f>IF(Table_PayItems[[#This Row],[Description]]="_","_ Unique Item - "&amp;Table_PayItems[[#This Row],[Item]]&amp;" - $"&amp;Table_PayItems[[#This Row],[Unit]],Table_PayItems[[#This Row],[Description]]&amp;" - $"&amp;Table_PayItems[[#This Row],[Unit]])</f>
        <v>Cable Barrier, High Tension, TL-3, 1:4 Slope - $Ft</v>
      </c>
      <c r="I760" s="29" t="str">
        <f>IFERROR(VLOOKUP(ROWS($M$5:M760),Table_PayItems[[Search Key]:[Concentrated Name]],2,FALSE),"")</f>
        <v>Cable Barrier, High Tension, TL-3, 1:4 Slope - $Ft</v>
      </c>
      <c r="J760" s="1"/>
      <c r="K760" s="1"/>
      <c r="L760" s="22">
        <f>IF(ISNUMBER(SEARCH(Pay_Item_Search_Text_2,M760)),MAX($L$4:L759)+1,0)</f>
        <v>0</v>
      </c>
      <c r="M760" s="1" t="str">
        <f>IFERROR(VLOOKUP(ROWS($M$5:M760),Table_PayItems[[Search Key]:[Concentrated Name]],2,FALSE),"")</f>
        <v>Cable Barrier, High Tension, TL-3, 1:4 Slope - $Ft</v>
      </c>
      <c r="N760" s="1" t="str">
        <f>IFERROR(VLOOKUP(ROWS($M$5:N760),$L$5:$M$7000,2,FALSE),"")</f>
        <v>Power Serv, Underground, 200A, 480V - $Ea</v>
      </c>
      <c r="O760" s="1" t="str">
        <f>IFERROR(VLOOKUP(ROWS($O$5:O760),$K$5:$L$7000,2,FALSE),"")</f>
        <v/>
      </c>
    </row>
    <row r="761" spans="2:15" ht="15" customHeight="1" x14ac:dyDescent="0.25">
      <c r="B761" s="178" t="s">
        <v>11279</v>
      </c>
      <c r="C761" s="178" t="s">
        <v>104</v>
      </c>
      <c r="D761" s="178" t="s">
        <v>3207</v>
      </c>
      <c r="E761" s="178" t="s">
        <v>5586</v>
      </c>
      <c r="F761" s="178" t="s">
        <v>17</v>
      </c>
      <c r="G761" s="1">
        <f>IF(ISNUMBER(Pay_Item_Search_Text),IF(ISNUMBER(IF(FIND(Pay_Item_Search_Text,B761)=1,1, "FALSE")),MAX(G$4:$G760)+1,IF(ISNUMBER(Pay_Item_Search_Text),0,IF(ISNUMBER(SEARCH(Pay_Item_Search_Text,H761)),MAX(G$4:$G760)+1,0))),IF(ISNUMBER(Pay_Item_Search_Text),0,IF(ISNUMBER(SEARCH(Pay_Item_Search_Text,H761)),MAX(G$4:$G760)+1,0)))</f>
        <v>757</v>
      </c>
      <c r="H761" s="1" t="str">
        <f>IF(Table_PayItems[[#This Row],[Description]]="_","_ Unique Item - "&amp;Table_PayItems[[#This Row],[Item]]&amp;" - $"&amp;Table_PayItems[[#This Row],[Unit]],Table_PayItems[[#This Row],[Description]]&amp;" - $"&amp;Table_PayItems[[#This Row],[Unit]])</f>
        <v>Cable Barrier, High Tension, TL-4, 1:6 Slope - $Ft</v>
      </c>
      <c r="I761" s="29" t="str">
        <f>IFERROR(VLOOKUP(ROWS($M$5:M761),Table_PayItems[[Search Key]:[Concentrated Name]],2,FALSE),"")</f>
        <v>Cable Barrier, High Tension, TL-4, 1:6 Slope - $Ft</v>
      </c>
      <c r="J761" s="1"/>
      <c r="K761" s="1"/>
      <c r="L761" s="22">
        <f>IF(ISNUMBER(SEARCH(Pay_Item_Search_Text_2,M761)),MAX($L$4:L760)+1,0)</f>
        <v>0</v>
      </c>
      <c r="M761" s="1" t="str">
        <f>IFERROR(VLOOKUP(ROWS($M$5:M761),Table_PayItems[[Search Key]:[Concentrated Name]],2,FALSE),"")</f>
        <v>Cable Barrier, High Tension, TL-4, 1:6 Slope - $Ft</v>
      </c>
      <c r="N761" s="1" t="str">
        <f>IFERROR(VLOOKUP(ROWS($M$5:N761),$L$5:$M$7000,2,FALSE),"")</f>
        <v>Power Serv, Underground, 30A, 120/240V - $Ea</v>
      </c>
      <c r="O761" s="1" t="str">
        <f>IFERROR(VLOOKUP(ROWS($O$5:O761),$K$5:$L$7000,2,FALSE),"")</f>
        <v/>
      </c>
    </row>
    <row r="762" spans="2:15" ht="15" customHeight="1" x14ac:dyDescent="0.25">
      <c r="B762" s="178" t="s">
        <v>11284</v>
      </c>
      <c r="C762" s="178" t="s">
        <v>88</v>
      </c>
      <c r="D762" s="178" t="s">
        <v>3212</v>
      </c>
      <c r="E762" s="178" t="s">
        <v>3224</v>
      </c>
      <c r="F762" s="178" t="s">
        <v>17</v>
      </c>
      <c r="G762" s="1">
        <f>IF(ISNUMBER(Pay_Item_Search_Text),IF(ISNUMBER(IF(FIND(Pay_Item_Search_Text,B762)=1,1, "FALSE")),MAX(G$4:$G761)+1,IF(ISNUMBER(Pay_Item_Search_Text),0,IF(ISNUMBER(SEARCH(Pay_Item_Search_Text,H762)),MAX(G$4:$G761)+1,0))),IF(ISNUMBER(Pay_Item_Search_Text),0,IF(ISNUMBER(SEARCH(Pay_Item_Search_Text,H762)),MAX(G$4:$G761)+1,0)))</f>
        <v>758</v>
      </c>
      <c r="H762" s="1" t="str">
        <f>IF(Table_PayItems[[#This Row],[Description]]="_","_ Unique Item - "&amp;Table_PayItems[[#This Row],[Item]]&amp;" - $"&amp;Table_PayItems[[#This Row],[Unit]],Table_PayItems[[#This Row],[Description]]&amp;" - $"&amp;Table_PayItems[[#This Row],[Unit]])</f>
        <v>Cable Barrier, Intermediate Line Post - $Ea</v>
      </c>
      <c r="I762" s="29" t="str">
        <f>IFERROR(VLOOKUP(ROWS($M$5:M762),Table_PayItems[[Search Key]:[Concentrated Name]],2,FALSE),"")</f>
        <v>Cable Barrier, Intermediate Line Post - $Ea</v>
      </c>
      <c r="J762" s="1"/>
      <c r="K762" s="1"/>
      <c r="L762" s="22">
        <f>IF(ISNUMBER(SEARCH(Pay_Item_Search_Text_2,M762)),MAX($L$4:L761)+1,0)</f>
        <v>0</v>
      </c>
      <c r="M762" s="1" t="str">
        <f>IFERROR(VLOOKUP(ROWS($M$5:M762),Table_PayItems[[Search Key]:[Concentrated Name]],2,FALSE),"")</f>
        <v>Cable Barrier, Intermediate Line Post - $Ea</v>
      </c>
      <c r="N762" s="1" t="str">
        <f>IFERROR(VLOOKUP(ROWS($M$5:N762),$L$5:$M$7000,2,FALSE),"")</f>
        <v>Power Serv, Underground, 60A, 120/240V - $Ea</v>
      </c>
      <c r="O762" s="1" t="str">
        <f>IFERROR(VLOOKUP(ROWS($O$5:O762),$K$5:$L$7000,2,FALSE),"")</f>
        <v/>
      </c>
    </row>
    <row r="763" spans="2:15" ht="15" customHeight="1" x14ac:dyDescent="0.25">
      <c r="B763" s="178" t="s">
        <v>11297</v>
      </c>
      <c r="C763" s="178" t="s">
        <v>104</v>
      </c>
      <c r="D763" s="178" t="s">
        <v>3226</v>
      </c>
      <c r="E763" s="178" t="s">
        <v>5589</v>
      </c>
      <c r="F763" s="178" t="s">
        <v>17</v>
      </c>
      <c r="G763" s="1">
        <f>IF(ISNUMBER(Pay_Item_Search_Text),IF(ISNUMBER(IF(FIND(Pay_Item_Search_Text,B763)=1,1, "FALSE")),MAX(G$4:$G762)+1,IF(ISNUMBER(Pay_Item_Search_Text),0,IF(ISNUMBER(SEARCH(Pay_Item_Search_Text,H763)),MAX(G$4:$G762)+1,0))),IF(ISNUMBER(Pay_Item_Search_Text),0,IF(ISNUMBER(SEARCH(Pay_Item_Search_Text,H763)),MAX(G$4:$G762)+1,0)))</f>
        <v>759</v>
      </c>
      <c r="H763" s="1" t="str">
        <f>IF(Table_PayItems[[#This Row],[Description]]="_","_ Unique Item - "&amp;Table_PayItems[[#This Row],[Item]]&amp;" - $"&amp;Table_PayItems[[#This Row],[Unit]],Table_PayItems[[#This Row],[Description]]&amp;" - $"&amp;Table_PayItems[[#This Row],[Unit]])</f>
        <v>Cable Barrier, Low Tension, Type M - $Ft</v>
      </c>
      <c r="I763" s="29" t="str">
        <f>IFERROR(VLOOKUP(ROWS($M$5:M763),Table_PayItems[[Search Key]:[Concentrated Name]],2,FALSE),"")</f>
        <v>Cable Barrier, Low Tension, Type M - $Ft</v>
      </c>
      <c r="J763" s="1"/>
      <c r="K763" s="1"/>
      <c r="L763" s="22">
        <f>IF(ISNUMBER(SEARCH(Pay_Item_Search_Text_2,M763)),MAX($L$4:L762)+1,0)</f>
        <v>0</v>
      </c>
      <c r="M763" s="1" t="str">
        <f>IFERROR(VLOOKUP(ROWS($M$5:M763),Table_PayItems[[Search Key]:[Concentrated Name]],2,FALSE),"")</f>
        <v>Cable Barrier, Low Tension, Type M - $Ft</v>
      </c>
      <c r="N763" s="1" t="str">
        <f>IFERROR(VLOOKUP(ROWS($M$5:N763),$L$5:$M$7000,2,FALSE),"")</f>
        <v>Prest Conc 1800 Beam, Erect - $Ft</v>
      </c>
      <c r="O763" s="1" t="str">
        <f>IFERROR(VLOOKUP(ROWS($O$5:O763),$K$5:$L$7000,2,FALSE),"")</f>
        <v/>
      </c>
    </row>
    <row r="764" spans="2:15" ht="15" customHeight="1" x14ac:dyDescent="0.25">
      <c r="B764" s="178" t="s">
        <v>11298</v>
      </c>
      <c r="C764" s="178" t="s">
        <v>104</v>
      </c>
      <c r="D764" s="178" t="s">
        <v>3227</v>
      </c>
      <c r="E764" s="178" t="s">
        <v>5589</v>
      </c>
      <c r="F764" s="178" t="s">
        <v>17</v>
      </c>
      <c r="G764" s="1">
        <f>IF(ISNUMBER(Pay_Item_Search_Text),IF(ISNUMBER(IF(FIND(Pay_Item_Search_Text,B764)=1,1, "FALSE")),MAX(G$4:$G763)+1,IF(ISNUMBER(Pay_Item_Search_Text),0,IF(ISNUMBER(SEARCH(Pay_Item_Search_Text,H764)),MAX(G$4:$G763)+1,0))),IF(ISNUMBER(Pay_Item_Search_Text),0,IF(ISNUMBER(SEARCH(Pay_Item_Search_Text,H764)),MAX(G$4:$G763)+1,0)))</f>
        <v>760</v>
      </c>
      <c r="H764" s="1" t="str">
        <f>IF(Table_PayItems[[#This Row],[Description]]="_","_ Unique Item - "&amp;Table_PayItems[[#This Row],[Item]]&amp;" - $"&amp;Table_PayItems[[#This Row],[Unit]],Table_PayItems[[#This Row],[Description]]&amp;" - $"&amp;Table_PayItems[[#This Row],[Unit]])</f>
        <v>Cable Barrier, Low Tension, Type R - $Ft</v>
      </c>
      <c r="I764" s="29" t="str">
        <f>IFERROR(VLOOKUP(ROWS($M$5:M764),Table_PayItems[[Search Key]:[Concentrated Name]],2,FALSE),"")</f>
        <v>Cable Barrier, Low Tension, Type R - $Ft</v>
      </c>
      <c r="J764" s="1"/>
      <c r="K764" s="1"/>
      <c r="L764" s="22">
        <f>IF(ISNUMBER(SEARCH(Pay_Item_Search_Text_2,M764)),MAX($L$4:L763)+1,0)</f>
        <v>0</v>
      </c>
      <c r="M764" s="1" t="str">
        <f>IFERROR(VLOOKUP(ROWS($M$5:M764),Table_PayItems[[Search Key]:[Concentrated Name]],2,FALSE),"")</f>
        <v>Cable Barrier, Low Tension, Type R - $Ft</v>
      </c>
      <c r="N764" s="1" t="str">
        <f>IFERROR(VLOOKUP(ROWS($M$5:N764),$L$5:$M$7000,2,FALSE),"")</f>
        <v>Prest Conc 1800 Beam, Furn - $Ft</v>
      </c>
      <c r="O764" s="1" t="str">
        <f>IFERROR(VLOOKUP(ROWS($O$5:O764),$K$5:$L$7000,2,FALSE),"")</f>
        <v/>
      </c>
    </row>
    <row r="765" spans="2:15" ht="15" customHeight="1" x14ac:dyDescent="0.25">
      <c r="B765" s="178" t="s">
        <v>11285</v>
      </c>
      <c r="C765" s="178" t="s">
        <v>88</v>
      </c>
      <c r="D765" s="178" t="s">
        <v>3213</v>
      </c>
      <c r="E765" s="178" t="s">
        <v>3224</v>
      </c>
      <c r="F765" s="178" t="s">
        <v>17</v>
      </c>
      <c r="G765" s="1">
        <f>IF(ISNUMBER(Pay_Item_Search_Text),IF(ISNUMBER(IF(FIND(Pay_Item_Search_Text,B765)=1,1, "FALSE")),MAX(G$4:$G764)+1,IF(ISNUMBER(Pay_Item_Search_Text),0,IF(ISNUMBER(SEARCH(Pay_Item_Search_Text,H765)),MAX(G$4:$G764)+1,0))),IF(ISNUMBER(Pay_Item_Search_Text),0,IF(ISNUMBER(SEARCH(Pay_Item_Search_Text,H765)),MAX(G$4:$G764)+1,0)))</f>
        <v>761</v>
      </c>
      <c r="H765" s="1" t="str">
        <f>IF(Table_PayItems[[#This Row],[Description]]="_","_ Unique Item - "&amp;Table_PayItems[[#This Row],[Item]]&amp;" - $"&amp;Table_PayItems[[#This Row],[Unit]],Table_PayItems[[#This Row],[Description]]&amp;" - $"&amp;Table_PayItems[[#This Row],[Unit]])</f>
        <v>Cable Barrier, Misc Hardware, Intermediate Line Post - $Ea</v>
      </c>
      <c r="I765" s="29" t="str">
        <f>IFERROR(VLOOKUP(ROWS($M$5:M765),Table_PayItems[[Search Key]:[Concentrated Name]],2,FALSE),"")</f>
        <v>Cable Barrier, Misc Hardware, Intermediate Line Post - $Ea</v>
      </c>
      <c r="J765" s="1"/>
      <c r="K765" s="1"/>
      <c r="L765" s="22">
        <f>IF(ISNUMBER(SEARCH(Pay_Item_Search_Text_2,M765)),MAX($L$4:L764)+1,0)</f>
        <v>0</v>
      </c>
      <c r="M765" s="1" t="str">
        <f>IFERROR(VLOOKUP(ROWS($M$5:M765),Table_PayItems[[Search Key]:[Concentrated Name]],2,FALSE),"")</f>
        <v>Cable Barrier, Misc Hardware, Intermediate Line Post - $Ea</v>
      </c>
      <c r="N765" s="1" t="str">
        <f>IFERROR(VLOOKUP(ROWS($M$5:N765),$L$5:$M$7000,2,FALSE),"")</f>
        <v>Prest Conc Box Beam, Erect, 60 inch - $Ft</v>
      </c>
      <c r="O765" s="1" t="str">
        <f>IFERROR(VLOOKUP(ROWS($O$5:O765),$K$5:$L$7000,2,FALSE),"")</f>
        <v/>
      </c>
    </row>
    <row r="766" spans="2:15" ht="15" customHeight="1" x14ac:dyDescent="0.25">
      <c r="B766" s="178" t="s">
        <v>11286</v>
      </c>
      <c r="C766" s="178" t="s">
        <v>88</v>
      </c>
      <c r="D766" s="178" t="s">
        <v>3214</v>
      </c>
      <c r="E766" s="178" t="s">
        <v>3224</v>
      </c>
      <c r="F766" s="178" t="s">
        <v>17</v>
      </c>
      <c r="G766" s="1">
        <f>IF(ISNUMBER(Pay_Item_Search_Text),IF(ISNUMBER(IF(FIND(Pay_Item_Search_Text,B766)=1,1, "FALSE")),MAX(G$4:$G765)+1,IF(ISNUMBER(Pay_Item_Search_Text),0,IF(ISNUMBER(SEARCH(Pay_Item_Search_Text,H766)),MAX(G$4:$G765)+1,0))),IF(ISNUMBER(Pay_Item_Search_Text),0,IF(ISNUMBER(SEARCH(Pay_Item_Search_Text,H766)),MAX(G$4:$G765)+1,0)))</f>
        <v>762</v>
      </c>
      <c r="H766" s="1" t="str">
        <f>IF(Table_PayItems[[#This Row],[Description]]="_","_ Unique Item - "&amp;Table_PayItems[[#This Row],[Item]]&amp;" - $"&amp;Table_PayItems[[#This Row],[Unit]],Table_PayItems[[#This Row],[Description]]&amp;" - $"&amp;Table_PayItems[[#This Row],[Unit]])</f>
        <v>Cable Barrier, Modified Line Post and Hardware - $Ea</v>
      </c>
      <c r="I766" s="29" t="str">
        <f>IFERROR(VLOOKUP(ROWS($M$5:M766),Table_PayItems[[Search Key]:[Concentrated Name]],2,FALSE),"")</f>
        <v>Cable Barrier, Modified Line Post and Hardware - $Ea</v>
      </c>
      <c r="J766" s="1"/>
      <c r="K766" s="1"/>
      <c r="L766" s="22">
        <f>IF(ISNUMBER(SEARCH(Pay_Item_Search_Text_2,M766)),MAX($L$4:L765)+1,0)</f>
        <v>0</v>
      </c>
      <c r="M766" s="1" t="str">
        <f>IFERROR(VLOOKUP(ROWS($M$5:M766),Table_PayItems[[Search Key]:[Concentrated Name]],2,FALSE),"")</f>
        <v>Cable Barrier, Modified Line Post and Hardware - $Ea</v>
      </c>
      <c r="N766" s="1" t="str">
        <f>IFERROR(VLOOKUP(ROWS($M$5:N766),$L$5:$M$7000,2,FALSE),"")</f>
        <v>Prest Conc Box Beam, Furn, 60 inch - $Ft</v>
      </c>
      <c r="O766" s="1" t="str">
        <f>IFERROR(VLOOKUP(ROWS($O$5:O766),$K$5:$L$7000,2,FALSE),"")</f>
        <v/>
      </c>
    </row>
    <row r="767" spans="2:15" ht="15" customHeight="1" x14ac:dyDescent="0.25">
      <c r="B767" s="178" t="s">
        <v>11290</v>
      </c>
      <c r="C767" s="178" t="s">
        <v>88</v>
      </c>
      <c r="D767" s="178" t="s">
        <v>3218</v>
      </c>
      <c r="E767" s="178" t="s">
        <v>3224</v>
      </c>
      <c r="F767" s="178" t="s">
        <v>17</v>
      </c>
      <c r="G767" s="1">
        <f>IF(ISNUMBER(Pay_Item_Search_Text),IF(ISNUMBER(IF(FIND(Pay_Item_Search_Text,B767)=1,1, "FALSE")),MAX(G$4:$G766)+1,IF(ISNUMBER(Pay_Item_Search_Text),0,IF(ISNUMBER(SEARCH(Pay_Item_Search_Text,H767)),MAX(G$4:$G766)+1,0))),IF(ISNUMBER(Pay_Item_Search_Text),0,IF(ISNUMBER(SEARCH(Pay_Item_Search_Text,H767)),MAX(G$4:$G766)+1,0)))</f>
        <v>763</v>
      </c>
      <c r="H767" s="1" t="str">
        <f>IF(Table_PayItems[[#This Row],[Description]]="_","_ Unique Item - "&amp;Table_PayItems[[#This Row],[Item]]&amp;" - $"&amp;Table_PayItems[[#This Row],[Unit]],Table_PayItems[[#This Row],[Description]]&amp;" - $"&amp;Table_PayItems[[#This Row],[Unit]])</f>
        <v>Cable Barrier, Reflector - $Ea</v>
      </c>
      <c r="I767" s="29" t="str">
        <f>IFERROR(VLOOKUP(ROWS($M$5:M767),Table_PayItems[[Search Key]:[Concentrated Name]],2,FALSE),"")</f>
        <v>Cable Barrier, Reflector - $Ea</v>
      </c>
      <c r="J767" s="1"/>
      <c r="K767" s="1"/>
      <c r="L767" s="22">
        <f>IF(ISNUMBER(SEARCH(Pay_Item_Search_Text_2,M767)),MAX($L$4:L766)+1,0)</f>
        <v>0</v>
      </c>
      <c r="M767" s="1" t="str">
        <f>IFERROR(VLOOKUP(ROWS($M$5:M767),Table_PayItems[[Search Key]:[Concentrated Name]],2,FALSE),"")</f>
        <v>Cable Barrier, Reflector - $Ea</v>
      </c>
      <c r="N767" s="1" t="str">
        <f>IFERROR(VLOOKUP(ROWS($M$5:N767),$L$5:$M$7000,2,FALSE),"")</f>
        <v>Prest Conc Bulb-Tee Beam, Erect, 60 inch by 49 inch - $Ft</v>
      </c>
      <c r="O767" s="1" t="str">
        <f>IFERROR(VLOOKUP(ROWS($O$5:O767),$K$5:$L$7000,2,FALSE),"")</f>
        <v/>
      </c>
    </row>
    <row r="768" spans="2:15" ht="15" customHeight="1" x14ac:dyDescent="0.25">
      <c r="B768" s="178" t="s">
        <v>11273</v>
      </c>
      <c r="C768" s="178" t="s">
        <v>88</v>
      </c>
      <c r="D768" s="178" t="s">
        <v>3201</v>
      </c>
      <c r="E768" s="178" t="s">
        <v>5587</v>
      </c>
      <c r="F768" s="178" t="s">
        <v>17</v>
      </c>
      <c r="G768" s="1">
        <f>IF(ISNUMBER(Pay_Item_Search_Text),IF(ISNUMBER(IF(FIND(Pay_Item_Search_Text,B768)=1,1, "FALSE")),MAX(G$4:$G767)+1,IF(ISNUMBER(Pay_Item_Search_Text),0,IF(ISNUMBER(SEARCH(Pay_Item_Search_Text,H768)),MAX(G$4:$G767)+1,0))),IF(ISNUMBER(Pay_Item_Search_Text),0,IF(ISNUMBER(SEARCH(Pay_Item_Search_Text,H768)),MAX(G$4:$G767)+1,0)))</f>
        <v>764</v>
      </c>
      <c r="H768" s="1" t="str">
        <f>IF(Table_PayItems[[#This Row],[Description]]="_","_ Unique Item - "&amp;Table_PayItems[[#This Row],[Item]]&amp;" - $"&amp;Table_PayItems[[#This Row],[Unit]],Table_PayItems[[#This Row],[Description]]&amp;" - $"&amp;Table_PayItems[[#This Row],[Unit]])</f>
        <v>Cable Barrier, Reflector, Furn and Install (Brifen) - $Ea</v>
      </c>
      <c r="I768" s="29" t="str">
        <f>IFERROR(VLOOKUP(ROWS($M$5:M768),Table_PayItems[[Search Key]:[Concentrated Name]],2,FALSE),"")</f>
        <v>Cable Barrier, Reflector, Furn and Install (Brifen) - $Ea</v>
      </c>
      <c r="J768" s="1"/>
      <c r="K768" s="1"/>
      <c r="L768" s="22">
        <f>IF(ISNUMBER(SEARCH(Pay_Item_Search_Text_2,M768)),MAX($L$4:L767)+1,0)</f>
        <v>0</v>
      </c>
      <c r="M768" s="1" t="str">
        <f>IFERROR(VLOOKUP(ROWS($M$5:M768),Table_PayItems[[Search Key]:[Concentrated Name]],2,FALSE),"")</f>
        <v>Cable Barrier, Reflector, Furn and Install (Brifen) - $Ea</v>
      </c>
      <c r="N768" s="1" t="str">
        <f>IFERROR(VLOOKUP(ROWS($M$5:N768),$L$5:$M$7000,2,FALSE),"")</f>
        <v>Prest Conc Bulb-Tee Beam, Erect, 60 inch by 61 inch - $Ft</v>
      </c>
      <c r="O768" s="1" t="str">
        <f>IFERROR(VLOOKUP(ROWS($O$5:O768),$K$5:$L$7000,2,FALSE),"")</f>
        <v/>
      </c>
    </row>
    <row r="769" spans="2:15" ht="15" customHeight="1" x14ac:dyDescent="0.25">
      <c r="B769" s="178" t="s">
        <v>11267</v>
      </c>
      <c r="C769" s="178" t="s">
        <v>88</v>
      </c>
      <c r="D769" s="178" t="s">
        <v>3195</v>
      </c>
      <c r="E769" s="178" t="s">
        <v>5587</v>
      </c>
      <c r="F769" s="178" t="s">
        <v>17</v>
      </c>
      <c r="G769" s="1">
        <f>IF(ISNUMBER(Pay_Item_Search_Text),IF(ISNUMBER(IF(FIND(Pay_Item_Search_Text,B769)=1,1, "FALSE")),MAX(G$4:$G768)+1,IF(ISNUMBER(Pay_Item_Search_Text),0,IF(ISNUMBER(SEARCH(Pay_Item_Search_Text,H769)),MAX(G$4:$G768)+1,0))),IF(ISNUMBER(Pay_Item_Search_Text),0,IF(ISNUMBER(SEARCH(Pay_Item_Search_Text,H769)),MAX(G$4:$G768)+1,0)))</f>
        <v>765</v>
      </c>
      <c r="H769" s="1" t="str">
        <f>IF(Table_PayItems[[#This Row],[Description]]="_","_ Unique Item - "&amp;Table_PayItems[[#This Row],[Item]]&amp;" - $"&amp;Table_PayItems[[#This Row],[Unit]],Table_PayItems[[#This Row],[Description]]&amp;" - $"&amp;Table_PayItems[[#This Row],[Unit]])</f>
        <v>Cable Barrier, Reflector, Furn and Install (CASS) - $Ea</v>
      </c>
      <c r="I769" s="29" t="str">
        <f>IFERROR(VLOOKUP(ROWS($M$5:M769),Table_PayItems[[Search Key]:[Concentrated Name]],2,FALSE),"")</f>
        <v>Cable Barrier, Reflector, Furn and Install (CASS) - $Ea</v>
      </c>
      <c r="J769" s="1"/>
      <c r="K769" s="1"/>
      <c r="L769" s="22">
        <f>IF(ISNUMBER(SEARCH(Pay_Item_Search_Text_2,M769)),MAX($L$4:L768)+1,0)</f>
        <v>0</v>
      </c>
      <c r="M769" s="1" t="str">
        <f>IFERROR(VLOOKUP(ROWS($M$5:M769),Table_PayItems[[Search Key]:[Concentrated Name]],2,FALSE),"")</f>
        <v>Cable Barrier, Reflector, Furn and Install (CASS) - $Ea</v>
      </c>
      <c r="N769" s="1" t="str">
        <f>IFERROR(VLOOKUP(ROWS($M$5:N769),$L$5:$M$7000,2,FALSE),"")</f>
        <v>Prest Conc Bulb-Tee Beam, Furn, 60 inch by 49 inch - $Ft</v>
      </c>
      <c r="O769" s="1" t="str">
        <f>IFERROR(VLOOKUP(ROWS($O$5:O769),$K$5:$L$7000,2,FALSE),"")</f>
        <v/>
      </c>
    </row>
    <row r="770" spans="2:15" ht="15" customHeight="1" x14ac:dyDescent="0.25">
      <c r="B770" s="178" t="s">
        <v>11270</v>
      </c>
      <c r="C770" s="178" t="s">
        <v>88</v>
      </c>
      <c r="D770" s="178" t="s">
        <v>3198</v>
      </c>
      <c r="E770" s="178" t="s">
        <v>5587</v>
      </c>
      <c r="F770" s="178" t="s">
        <v>17</v>
      </c>
      <c r="G770" s="1">
        <f>IF(ISNUMBER(Pay_Item_Search_Text),IF(ISNUMBER(IF(FIND(Pay_Item_Search_Text,B770)=1,1, "FALSE")),MAX(G$4:$G769)+1,IF(ISNUMBER(Pay_Item_Search_Text),0,IF(ISNUMBER(SEARCH(Pay_Item_Search_Text,H770)),MAX(G$4:$G769)+1,0))),IF(ISNUMBER(Pay_Item_Search_Text),0,IF(ISNUMBER(SEARCH(Pay_Item_Search_Text,H770)),MAX(G$4:$G769)+1,0)))</f>
        <v>766</v>
      </c>
      <c r="H770" s="1" t="str">
        <f>IF(Table_PayItems[[#This Row],[Description]]="_","_ Unique Item - "&amp;Table_PayItems[[#This Row],[Item]]&amp;" - $"&amp;Table_PayItems[[#This Row],[Unit]],Table_PayItems[[#This Row],[Description]]&amp;" - $"&amp;Table_PayItems[[#This Row],[Unit]])</f>
        <v>Cable Barrier, Reflector, Furn and Install (Gibraltar) - $Ea</v>
      </c>
      <c r="I770" s="29" t="str">
        <f>IFERROR(VLOOKUP(ROWS($M$5:M770),Table_PayItems[[Search Key]:[Concentrated Name]],2,FALSE),"")</f>
        <v>Cable Barrier, Reflector, Furn and Install (Gibraltar) - $Ea</v>
      </c>
      <c r="J770" s="1"/>
      <c r="K770" s="1"/>
      <c r="L770" s="22">
        <f>IF(ISNUMBER(SEARCH(Pay_Item_Search_Text_2,M770)),MAX($L$4:L769)+1,0)</f>
        <v>0</v>
      </c>
      <c r="M770" s="1" t="str">
        <f>IFERROR(VLOOKUP(ROWS($M$5:M770),Table_PayItems[[Search Key]:[Concentrated Name]],2,FALSE),"")</f>
        <v>Cable Barrier, Reflector, Furn and Install (Gibraltar) - $Ea</v>
      </c>
      <c r="N770" s="1" t="str">
        <f>IFERROR(VLOOKUP(ROWS($M$5:N770),$L$5:$M$7000,2,FALSE),"")</f>
        <v>Prest Conc Bulb-Tee Beam, Furn, 60 inch by 61 inch - $Ft</v>
      </c>
      <c r="O770" s="1" t="str">
        <f>IFERROR(VLOOKUP(ROWS($O$5:O770),$K$5:$L$7000,2,FALSE),"")</f>
        <v/>
      </c>
    </row>
    <row r="771" spans="2:15" ht="15" customHeight="1" x14ac:dyDescent="0.25">
      <c r="B771" s="178" t="s">
        <v>11287</v>
      </c>
      <c r="C771" s="178" t="s">
        <v>88</v>
      </c>
      <c r="D771" s="178" t="s">
        <v>3215</v>
      </c>
      <c r="E771" s="178" t="s">
        <v>3224</v>
      </c>
      <c r="F771" s="178" t="s">
        <v>17</v>
      </c>
      <c r="G771" s="1">
        <f>IF(ISNUMBER(Pay_Item_Search_Text),IF(ISNUMBER(IF(FIND(Pay_Item_Search_Text,B771)=1,1, "FALSE")),MAX(G$4:$G770)+1,IF(ISNUMBER(Pay_Item_Search_Text),0,IF(ISNUMBER(SEARCH(Pay_Item_Search_Text,H771)),MAX(G$4:$G770)+1,0))),IF(ISNUMBER(Pay_Item_Search_Text),0,IF(ISNUMBER(SEARCH(Pay_Item_Search_Text,H771)),MAX(G$4:$G770)+1,0)))</f>
        <v>767</v>
      </c>
      <c r="H771" s="1" t="str">
        <f>IF(Table_PayItems[[#This Row],[Description]]="_","_ Unique Item - "&amp;Table_PayItems[[#This Row],[Item]]&amp;" - $"&amp;Table_PayItems[[#This Row],[Unit]],Table_PayItems[[#This Row],[Description]]&amp;" - $"&amp;Table_PayItems[[#This Row],[Unit]])</f>
        <v>Cable Barrier, Socket, Conc Fdn - $Ea</v>
      </c>
      <c r="I771" s="29" t="str">
        <f>IFERROR(VLOOKUP(ROWS($M$5:M771),Table_PayItems[[Search Key]:[Concentrated Name]],2,FALSE),"")</f>
        <v>Cable Barrier, Socket, Conc Fdn - $Ea</v>
      </c>
      <c r="J771" s="1"/>
      <c r="K771" s="1"/>
      <c r="L771" s="22">
        <f>IF(ISNUMBER(SEARCH(Pay_Item_Search_Text_2,M771)),MAX($L$4:L770)+1,0)</f>
        <v>0</v>
      </c>
      <c r="M771" s="1" t="str">
        <f>IFERROR(VLOOKUP(ROWS($M$5:M771),Table_PayItems[[Search Key]:[Concentrated Name]],2,FALSE),"")</f>
        <v>Cable Barrier, Socket, Conc Fdn - $Ea</v>
      </c>
      <c r="N771" s="1" t="str">
        <f>IFERROR(VLOOKUP(ROWS($M$5:N771),$L$5:$M$7000,2,FALSE),"")</f>
        <v>Prest Conc Deck, 60 inch - $Sft</v>
      </c>
      <c r="O771" s="1" t="str">
        <f>IFERROR(VLOOKUP(ROWS($O$5:O771),$K$5:$L$7000,2,FALSE),"")</f>
        <v/>
      </c>
    </row>
    <row r="772" spans="2:15" ht="15" customHeight="1" x14ac:dyDescent="0.25">
      <c r="B772" s="178" t="s">
        <v>11289</v>
      </c>
      <c r="C772" s="178" t="s">
        <v>88</v>
      </c>
      <c r="D772" s="178" t="s">
        <v>3217</v>
      </c>
      <c r="E772" s="178" t="s">
        <v>3224</v>
      </c>
      <c r="F772" s="178" t="s">
        <v>17</v>
      </c>
      <c r="G772" s="1">
        <f>IF(ISNUMBER(Pay_Item_Search_Text),IF(ISNUMBER(IF(FIND(Pay_Item_Search_Text,B772)=1,1, "FALSE")),MAX(G$4:$G771)+1,IF(ISNUMBER(Pay_Item_Search_Text),0,IF(ISNUMBER(SEARCH(Pay_Item_Search_Text,H772)),MAX(G$4:$G771)+1,0))),IF(ISNUMBER(Pay_Item_Search_Text),0,IF(ISNUMBER(SEARCH(Pay_Item_Search_Text,H772)),MAX(G$4:$G771)+1,0)))</f>
        <v>768</v>
      </c>
      <c r="H772" s="1" t="str">
        <f>IF(Table_PayItems[[#This Row],[Description]]="_","_ Unique Item - "&amp;Table_PayItems[[#This Row],[Item]]&amp;" - $"&amp;Table_PayItems[[#This Row],[Unit]],Table_PayItems[[#This Row],[Description]]&amp;" - $"&amp;Table_PayItems[[#This Row],[Unit]])</f>
        <v>Cable Barrier, Turnbuckle - $Ea</v>
      </c>
      <c r="I772" s="29" t="str">
        <f>IFERROR(VLOOKUP(ROWS($M$5:M772),Table_PayItems[[Search Key]:[Concentrated Name]],2,FALSE),"")</f>
        <v>Cable Barrier, Turnbuckle - $Ea</v>
      </c>
      <c r="J772" s="1"/>
      <c r="K772" s="1"/>
      <c r="L772" s="22">
        <f>IF(ISNUMBER(SEARCH(Pay_Item_Search_Text_2,M772)),MAX($L$4:L771)+1,0)</f>
        <v>0</v>
      </c>
      <c r="M772" s="1" t="str">
        <f>IFERROR(VLOOKUP(ROWS($M$5:M772),Table_PayItems[[Search Key]:[Concentrated Name]],2,FALSE),"")</f>
        <v>Cable Barrier, Turnbuckle - $Ea</v>
      </c>
      <c r="N772" s="1" t="str">
        <f>IFERROR(VLOOKUP(ROWS($M$5:N772),$L$5:$M$7000,2,FALSE),"")</f>
        <v>Prest Conc I Beam, Erect, 70 inch - $Ft</v>
      </c>
      <c r="O772" s="1" t="str">
        <f>IFERROR(VLOOKUP(ROWS($O$5:O772),$K$5:$L$7000,2,FALSE),"")</f>
        <v/>
      </c>
    </row>
    <row r="773" spans="2:15" ht="15" customHeight="1" x14ac:dyDescent="0.25">
      <c r="B773" s="178" t="s">
        <v>11292</v>
      </c>
      <c r="C773" s="178" t="s">
        <v>88</v>
      </c>
      <c r="D773" s="178" t="s">
        <v>3220</v>
      </c>
      <c r="E773" s="178" t="s">
        <v>3224</v>
      </c>
      <c r="F773" s="178" t="s">
        <v>17</v>
      </c>
      <c r="G773" s="1">
        <f>IF(ISNUMBER(Pay_Item_Search_Text),IF(ISNUMBER(IF(FIND(Pay_Item_Search_Text,B773)=1,1, "FALSE")),MAX(G$4:$G772)+1,IF(ISNUMBER(Pay_Item_Search_Text),0,IF(ISNUMBER(SEARCH(Pay_Item_Search_Text,H773)),MAX(G$4:$G772)+1,0))),IF(ISNUMBER(Pay_Item_Search_Text),0,IF(ISNUMBER(SEARCH(Pay_Item_Search_Text,H773)),MAX(G$4:$G772)+1,0)))</f>
        <v>769</v>
      </c>
      <c r="H773" s="1" t="str">
        <f>IF(Table_PayItems[[#This Row],[Description]]="_","_ Unique Item - "&amp;Table_PayItems[[#This Row],[Item]]&amp;" - $"&amp;Table_PayItems[[#This Row],[Unit]],Table_PayItems[[#This Row],[Description]]&amp;" - $"&amp;Table_PayItems[[#This Row],[Unit]])</f>
        <v>Cable Barrier, Wedge Lock Fitting - $Ea</v>
      </c>
      <c r="I773" s="29" t="str">
        <f>IFERROR(VLOOKUP(ROWS($M$5:M773),Table_PayItems[[Search Key]:[Concentrated Name]],2,FALSE),"")</f>
        <v>Cable Barrier, Wedge Lock Fitting - $Ea</v>
      </c>
      <c r="J773" s="1"/>
      <c r="K773" s="1"/>
      <c r="L773" s="22">
        <f>IF(ISNUMBER(SEARCH(Pay_Item_Search_Text_2,M773)),MAX($L$4:L772)+1,0)</f>
        <v>0</v>
      </c>
      <c r="M773" s="1" t="str">
        <f>IFERROR(VLOOKUP(ROWS($M$5:M773),Table_PayItems[[Search Key]:[Concentrated Name]],2,FALSE),"")</f>
        <v>Cable Barrier, Wedge Lock Fitting - $Ea</v>
      </c>
      <c r="N773" s="1" t="str">
        <f>IFERROR(VLOOKUP(ROWS($M$5:N773),$L$5:$M$7000,2,FALSE),"")</f>
        <v>Prest Conc I Beam, Furn, 70 inch - $Ft</v>
      </c>
      <c r="O773" s="1" t="str">
        <f>IFERROR(VLOOKUP(ROWS($O$5:O773),$K$5:$L$7000,2,FALSE),"")</f>
        <v/>
      </c>
    </row>
    <row r="774" spans="2:15" ht="15" customHeight="1" x14ac:dyDescent="0.25">
      <c r="B774" s="178" t="s">
        <v>13685</v>
      </c>
      <c r="C774" s="178" t="s">
        <v>88</v>
      </c>
      <c r="D774" s="178" t="s">
        <v>4603</v>
      </c>
      <c r="E774" s="178" t="s">
        <v>17</v>
      </c>
      <c r="F774" s="178" t="s">
        <v>17</v>
      </c>
      <c r="G774" s="1">
        <f>IF(ISNUMBER(Pay_Item_Search_Text),IF(ISNUMBER(IF(FIND(Pay_Item_Search_Text,B774)=1,1, "FALSE")),MAX(G$4:$G773)+1,IF(ISNUMBER(Pay_Item_Search_Text),0,IF(ISNUMBER(SEARCH(Pay_Item_Search_Text,H774)),MAX(G$4:$G773)+1,0))),IF(ISNUMBER(Pay_Item_Search_Text),0,IF(ISNUMBER(SEARCH(Pay_Item_Search_Text,H774)),MAX(G$4:$G773)+1,0)))</f>
        <v>770</v>
      </c>
      <c r="H774" s="1" t="str">
        <f>IF(Table_PayItems[[#This Row],[Description]]="_","_ Unique Item - "&amp;Table_PayItems[[#This Row],[Item]]&amp;" - $"&amp;Table_PayItems[[#This Row],[Unit]],Table_PayItems[[#This Row],[Description]]&amp;" - $"&amp;Table_PayItems[[#This Row],[Unit]])</f>
        <v>Cable Pole, Intercn, Disman - $Ea</v>
      </c>
      <c r="I774" s="29" t="str">
        <f>IFERROR(VLOOKUP(ROWS($M$5:M774),Table_PayItems[[Search Key]:[Concentrated Name]],2,FALSE),"")</f>
        <v>Cable Pole, Intercn, Disman - $Ea</v>
      </c>
      <c r="J774" s="1"/>
      <c r="K774" s="1"/>
      <c r="L774" s="22">
        <f>IF(ISNUMBER(SEARCH(Pay_Item_Search_Text_2,M774)),MAX($L$4:L773)+1,0)</f>
        <v>0</v>
      </c>
      <c r="M774" s="1" t="str">
        <f>IFERROR(VLOOKUP(ROWS($M$5:M774),Table_PayItems[[Search Key]:[Concentrated Name]],2,FALSE),"")</f>
        <v>Cable Pole, Intercn, Disman - $Ea</v>
      </c>
      <c r="N774" s="1" t="str">
        <f>IFERROR(VLOOKUP(ROWS($M$5:N774),$L$5:$M$7000,2,FALSE),"")</f>
        <v>Prunus x cerasifera Newport, #10 cont. - $Ea</v>
      </c>
      <c r="O774" s="1" t="str">
        <f>IFERROR(VLOOKUP(ROWS($O$5:O774),$K$5:$L$7000,2,FALSE),"")</f>
        <v/>
      </c>
    </row>
    <row r="775" spans="2:15" ht="15" customHeight="1" x14ac:dyDescent="0.25">
      <c r="B775" s="178" t="s">
        <v>13687</v>
      </c>
      <c r="C775" s="178" t="s">
        <v>88</v>
      </c>
      <c r="D775" s="178" t="s">
        <v>4605</v>
      </c>
      <c r="E775" s="178" t="s">
        <v>17</v>
      </c>
      <c r="F775" s="178" t="s">
        <v>17</v>
      </c>
      <c r="G775" s="1">
        <f>IF(ISNUMBER(Pay_Item_Search_Text),IF(ISNUMBER(IF(FIND(Pay_Item_Search_Text,B775)=1,1, "FALSE")),MAX(G$4:$G774)+1,IF(ISNUMBER(Pay_Item_Search_Text),0,IF(ISNUMBER(SEARCH(Pay_Item_Search_Text,H775)),MAX(G$4:$G774)+1,0))),IF(ISNUMBER(Pay_Item_Search_Text),0,IF(ISNUMBER(SEARCH(Pay_Item_Search_Text,H775)),MAX(G$4:$G774)+1,0)))</f>
        <v>771</v>
      </c>
      <c r="H775" s="1" t="str">
        <f>IF(Table_PayItems[[#This Row],[Description]]="_","_ Unique Item - "&amp;Table_PayItems[[#This Row],[Item]]&amp;" - $"&amp;Table_PayItems[[#This Row],[Unit]],Table_PayItems[[#This Row],[Description]]&amp;" - $"&amp;Table_PayItems[[#This Row],[Unit]])</f>
        <v>Cable Pole, Sec and Intercn, Disman - $Ea</v>
      </c>
      <c r="I775" s="29" t="str">
        <f>IFERROR(VLOOKUP(ROWS($M$5:M775),Table_PayItems[[Search Key]:[Concentrated Name]],2,FALSE),"")</f>
        <v>Cable Pole, Sec and Intercn, Disman - $Ea</v>
      </c>
      <c r="J775" s="1"/>
      <c r="K775" s="1"/>
      <c r="L775" s="22">
        <f>IF(ISNUMBER(SEARCH(Pay_Item_Search_Text_2,M775)),MAX($L$4:L774)+1,0)</f>
        <v>0</v>
      </c>
      <c r="M775" s="1" t="str">
        <f>IFERROR(VLOOKUP(ROWS($M$5:M775),Table_PayItems[[Search Key]:[Concentrated Name]],2,FALSE),"")</f>
        <v>Cable Pole, Sec and Intercn, Disman - $Ea</v>
      </c>
      <c r="N775" s="1" t="str">
        <f>IFERROR(VLOOKUP(ROWS($M$5:N775),$L$5:$M$7000,2,FALSE),"")</f>
        <v>Sewer Bulkhead, 30 inch - $Ea</v>
      </c>
      <c r="O775" s="1" t="str">
        <f>IFERROR(VLOOKUP(ROWS($O$5:O775),$K$5:$L$7000,2,FALSE),"")</f>
        <v/>
      </c>
    </row>
    <row r="776" spans="2:15" ht="15" customHeight="1" x14ac:dyDescent="0.25">
      <c r="B776" s="178" t="s">
        <v>13686</v>
      </c>
      <c r="C776" s="178" t="s">
        <v>88</v>
      </c>
      <c r="D776" s="178" t="s">
        <v>4604</v>
      </c>
      <c r="E776" s="178" t="s">
        <v>17</v>
      </c>
      <c r="F776" s="178" t="s">
        <v>17</v>
      </c>
      <c r="G776" s="1">
        <f>IF(ISNUMBER(Pay_Item_Search_Text),IF(ISNUMBER(IF(FIND(Pay_Item_Search_Text,B776)=1,1, "FALSE")),MAX(G$4:$G775)+1,IF(ISNUMBER(Pay_Item_Search_Text),0,IF(ISNUMBER(SEARCH(Pay_Item_Search_Text,H776)),MAX(G$4:$G775)+1,0))),IF(ISNUMBER(Pay_Item_Search_Text),0,IF(ISNUMBER(SEARCH(Pay_Item_Search_Text,H776)),MAX(G$4:$G775)+1,0)))</f>
        <v>772</v>
      </c>
      <c r="H776" s="1" t="str">
        <f>IF(Table_PayItems[[#This Row],[Description]]="_","_ Unique Item - "&amp;Table_PayItems[[#This Row],[Item]]&amp;" - $"&amp;Table_PayItems[[#This Row],[Unit]],Table_PayItems[[#This Row],[Description]]&amp;" - $"&amp;Table_PayItems[[#This Row],[Unit]])</f>
        <v>Cable Pole, Sec, Disman - $Ea</v>
      </c>
      <c r="I776" s="29" t="str">
        <f>IFERROR(VLOOKUP(ROWS($M$5:M776),Table_PayItems[[Search Key]:[Concentrated Name]],2,FALSE),"")</f>
        <v>Cable Pole, Sec, Disman - $Ea</v>
      </c>
      <c r="J776" s="1"/>
      <c r="K776" s="1"/>
      <c r="L776" s="22">
        <f>IF(ISNUMBER(SEARCH(Pay_Item_Search_Text_2,M776)),MAX($L$4:L775)+1,0)</f>
        <v>0</v>
      </c>
      <c r="M776" s="1" t="str">
        <f>IFERROR(VLOOKUP(ROWS($M$5:M776),Table_PayItems[[Search Key]:[Concentrated Name]],2,FALSE),"")</f>
        <v>Cable Pole, Sec, Disman - $Ea</v>
      </c>
      <c r="N776" s="1" t="str">
        <f>IFERROR(VLOOKUP(ROWS($M$5:N776),$L$5:$M$7000,2,FALSE),"")</f>
        <v>Sewer Bulkhead, 60 inch - $Ea</v>
      </c>
      <c r="O776" s="1" t="str">
        <f>IFERROR(VLOOKUP(ROWS($O$5:O776),$K$5:$L$7000,2,FALSE),"")</f>
        <v/>
      </c>
    </row>
    <row r="777" spans="2:15" ht="15" customHeight="1" x14ac:dyDescent="0.25">
      <c r="B777" s="178" t="s">
        <v>13688</v>
      </c>
      <c r="C777" s="178" t="s">
        <v>88</v>
      </c>
      <c r="D777" s="178" t="s">
        <v>4606</v>
      </c>
      <c r="E777" s="178" t="s">
        <v>17</v>
      </c>
      <c r="F777" s="178" t="s">
        <v>17</v>
      </c>
      <c r="G777" s="1">
        <f>IF(ISNUMBER(Pay_Item_Search_Text),IF(ISNUMBER(IF(FIND(Pay_Item_Search_Text,B777)=1,1, "FALSE")),MAX(G$4:$G776)+1,IF(ISNUMBER(Pay_Item_Search_Text),0,IF(ISNUMBER(SEARCH(Pay_Item_Search_Text,H777)),MAX(G$4:$G776)+1,0))),IF(ISNUMBER(Pay_Item_Search_Text),0,IF(ISNUMBER(SEARCH(Pay_Item_Search_Text,H777)),MAX(G$4:$G776)+1,0)))</f>
        <v>773</v>
      </c>
      <c r="H777" s="1" t="str">
        <f>IF(Table_PayItems[[#This Row],[Description]]="_","_ Unique Item - "&amp;Table_PayItems[[#This Row],[Item]]&amp;" - $"&amp;Table_PayItems[[#This Row],[Unit]],Table_PayItems[[#This Row],[Description]]&amp;" - $"&amp;Table_PayItems[[#This Row],[Unit]])</f>
        <v>Cable Pole, TS and Intercn, Disman - $Ea</v>
      </c>
      <c r="I777" s="29" t="str">
        <f>IFERROR(VLOOKUP(ROWS($M$5:M777),Table_PayItems[[Search Key]:[Concentrated Name]],2,FALSE),"")</f>
        <v>Cable Pole, TS and Intercn, Disman - $Ea</v>
      </c>
      <c r="J777" s="1"/>
      <c r="K777" s="1"/>
      <c r="L777" s="22">
        <f>IF(ISNUMBER(SEARCH(Pay_Item_Search_Text_2,M777)),MAX($L$4:L776)+1,0)</f>
        <v>0</v>
      </c>
      <c r="M777" s="1" t="str">
        <f>IFERROR(VLOOKUP(ROWS($M$5:M777),Table_PayItems[[Search Key]:[Concentrated Name]],2,FALSE),"")</f>
        <v>Cable Pole, TS and Intercn, Disman - $Ea</v>
      </c>
      <c r="N777" s="1" t="str">
        <f>IFERROR(VLOOKUP(ROWS($M$5:N777),$L$5:$M$7000,2,FALSE),"")</f>
        <v>Sewer Bulkhead, 90 inch - $Ea</v>
      </c>
      <c r="O777" s="1" t="str">
        <f>IFERROR(VLOOKUP(ROWS($O$5:O777),$K$5:$L$7000,2,FALSE),"")</f>
        <v/>
      </c>
    </row>
    <row r="778" spans="2:15" ht="15" customHeight="1" x14ac:dyDescent="0.25">
      <c r="B778" s="178" t="s">
        <v>13689</v>
      </c>
      <c r="C778" s="178" t="s">
        <v>88</v>
      </c>
      <c r="D778" s="178" t="s">
        <v>4607</v>
      </c>
      <c r="E778" s="178" t="s">
        <v>17</v>
      </c>
      <c r="F778" s="178" t="s">
        <v>17</v>
      </c>
      <c r="G778" s="1">
        <f>IF(ISNUMBER(Pay_Item_Search_Text),IF(ISNUMBER(IF(FIND(Pay_Item_Search_Text,B778)=1,1, "FALSE")),MAX(G$4:$G777)+1,IF(ISNUMBER(Pay_Item_Search_Text),0,IF(ISNUMBER(SEARCH(Pay_Item_Search_Text,H778)),MAX(G$4:$G777)+1,0))),IF(ISNUMBER(Pay_Item_Search_Text),0,IF(ISNUMBER(SEARCH(Pay_Item_Search_Text,H778)),MAX(G$4:$G777)+1,0)))</f>
        <v>774</v>
      </c>
      <c r="H778" s="1" t="str">
        <f>IF(Table_PayItems[[#This Row],[Description]]="_","_ Unique Item - "&amp;Table_PayItems[[#This Row],[Item]]&amp;" - $"&amp;Table_PayItems[[#This Row],[Unit]],Table_PayItems[[#This Row],[Description]]&amp;" - $"&amp;Table_PayItems[[#This Row],[Unit]])</f>
        <v>Cable Pole, TS and Sec, Disman - $Ea</v>
      </c>
      <c r="I778" s="29" t="str">
        <f>IFERROR(VLOOKUP(ROWS($M$5:M778),Table_PayItems[[Search Key]:[Concentrated Name]],2,FALSE),"")</f>
        <v>Cable Pole, TS and Sec, Disman - $Ea</v>
      </c>
      <c r="J778" s="1"/>
      <c r="K778" s="1"/>
      <c r="L778" s="22">
        <f>IF(ISNUMBER(SEARCH(Pay_Item_Search_Text_2,M778)),MAX($L$4:L777)+1,0)</f>
        <v>0</v>
      </c>
      <c r="M778" s="1" t="str">
        <f>IFERROR(VLOOKUP(ROWS($M$5:M778),Table_PayItems[[Search Key]:[Concentrated Name]],2,FALSE),"")</f>
        <v>Cable Pole, TS and Sec, Disman - $Ea</v>
      </c>
      <c r="N778" s="1" t="str">
        <f>IFERROR(VLOOKUP(ROWS($M$5:N778),$L$5:$M$7000,2,FALSE),"")</f>
        <v>Sewer Tap, 10 inch - $Ea</v>
      </c>
      <c r="O778" s="1" t="str">
        <f>IFERROR(VLOOKUP(ROWS($O$5:O778),$K$5:$L$7000,2,FALSE),"")</f>
        <v/>
      </c>
    </row>
    <row r="779" spans="2:15" ht="15" customHeight="1" x14ac:dyDescent="0.25">
      <c r="B779" s="178" t="s">
        <v>13691</v>
      </c>
      <c r="C779" s="178" t="s">
        <v>88</v>
      </c>
      <c r="D779" s="178" t="s">
        <v>4609</v>
      </c>
      <c r="E779" s="178" t="s">
        <v>17</v>
      </c>
      <c r="F779" s="178" t="s">
        <v>17</v>
      </c>
      <c r="G779" s="1">
        <f>IF(ISNUMBER(Pay_Item_Search_Text),IF(ISNUMBER(IF(FIND(Pay_Item_Search_Text,B779)=1,1, "FALSE")),MAX(G$4:$G778)+1,IF(ISNUMBER(Pay_Item_Search_Text),0,IF(ISNUMBER(SEARCH(Pay_Item_Search_Text,H779)),MAX(G$4:$G778)+1,0))),IF(ISNUMBER(Pay_Item_Search_Text),0,IF(ISNUMBER(SEARCH(Pay_Item_Search_Text,H779)),MAX(G$4:$G778)+1,0)))</f>
        <v>775</v>
      </c>
      <c r="H779" s="1" t="str">
        <f>IF(Table_PayItems[[#This Row],[Description]]="_","_ Unique Item - "&amp;Table_PayItems[[#This Row],[Item]]&amp;" - $"&amp;Table_PayItems[[#This Row],[Unit]],Table_PayItems[[#This Row],[Description]]&amp;" - $"&amp;Table_PayItems[[#This Row],[Unit]])</f>
        <v>Cable Pole, TS Sec and Intercn, Disman - $Ea</v>
      </c>
      <c r="I779" s="29" t="str">
        <f>IFERROR(VLOOKUP(ROWS($M$5:M779),Table_PayItems[[Search Key]:[Concentrated Name]],2,FALSE),"")</f>
        <v>Cable Pole, TS Sec and Intercn, Disman - $Ea</v>
      </c>
      <c r="J779" s="1"/>
      <c r="K779" s="1"/>
      <c r="L779" s="22">
        <f>IF(ISNUMBER(SEARCH(Pay_Item_Search_Text_2,M779)),MAX($L$4:L778)+1,0)</f>
        <v>0</v>
      </c>
      <c r="M779" s="1" t="str">
        <f>IFERROR(VLOOKUP(ROWS($M$5:M779),Table_PayItems[[Search Key]:[Concentrated Name]],2,FALSE),"")</f>
        <v>Cable Pole, TS Sec and Intercn, Disman - $Ea</v>
      </c>
      <c r="N779" s="1" t="str">
        <f>IFERROR(VLOOKUP(ROWS($M$5:N779),$L$5:$M$7000,2,FALSE),"")</f>
        <v>Sewer Tap, 30 inch - $Ea</v>
      </c>
      <c r="O779" s="1" t="str">
        <f>IFERROR(VLOOKUP(ROWS($O$5:O779),$K$5:$L$7000,2,FALSE),"")</f>
        <v/>
      </c>
    </row>
    <row r="780" spans="2:15" ht="15" customHeight="1" x14ac:dyDescent="0.25">
      <c r="B780" s="178" t="s">
        <v>13690</v>
      </c>
      <c r="C780" s="178" t="s">
        <v>88</v>
      </c>
      <c r="D780" s="178" t="s">
        <v>4608</v>
      </c>
      <c r="E780" s="178" t="s">
        <v>17</v>
      </c>
      <c r="F780" s="178" t="s">
        <v>17</v>
      </c>
      <c r="G780" s="1">
        <f>IF(ISNUMBER(Pay_Item_Search_Text),IF(ISNUMBER(IF(FIND(Pay_Item_Search_Text,B780)=1,1, "FALSE")),MAX(G$4:$G779)+1,IF(ISNUMBER(Pay_Item_Search_Text),0,IF(ISNUMBER(SEARCH(Pay_Item_Search_Text,H780)),MAX(G$4:$G779)+1,0))),IF(ISNUMBER(Pay_Item_Search_Text),0,IF(ISNUMBER(SEARCH(Pay_Item_Search_Text,H780)),MAX(G$4:$G779)+1,0)))</f>
        <v>776</v>
      </c>
      <c r="H780" s="1" t="str">
        <f>IF(Table_PayItems[[#This Row],[Description]]="_","_ Unique Item - "&amp;Table_PayItems[[#This Row],[Item]]&amp;" - $"&amp;Table_PayItems[[#This Row],[Unit]],Table_PayItems[[#This Row],[Description]]&amp;" - $"&amp;Table_PayItems[[#This Row],[Unit]])</f>
        <v>Cable Pole, TS, Disman - $Ea</v>
      </c>
      <c r="I780" s="29" t="str">
        <f>IFERROR(VLOOKUP(ROWS($M$5:M780),Table_PayItems[[Search Key]:[Concentrated Name]],2,FALSE),"")</f>
        <v>Cable Pole, TS, Disman - $Ea</v>
      </c>
      <c r="J780" s="1"/>
      <c r="K780" s="1"/>
      <c r="L780" s="22">
        <f>IF(ISNUMBER(SEARCH(Pay_Item_Search_Text_2,M780)),MAX($L$4:L779)+1,0)</f>
        <v>0</v>
      </c>
      <c r="M780" s="1" t="str">
        <f>IFERROR(VLOOKUP(ROWS($M$5:M780),Table_PayItems[[Search Key]:[Concentrated Name]],2,FALSE),"")</f>
        <v>Cable Pole, TS, Disman - $Ea</v>
      </c>
      <c r="N780" s="1" t="str">
        <f>IFERROR(VLOOKUP(ROWS($M$5:N780),$L$5:$M$7000,2,FALSE),"")</f>
        <v>Sewer Tap, 60 inch - $Ea</v>
      </c>
      <c r="O780" s="1" t="str">
        <f>IFERROR(VLOOKUP(ROWS($O$5:O780),$K$5:$L$7000,2,FALSE),"")</f>
        <v/>
      </c>
    </row>
    <row r="781" spans="2:15" ht="15" customHeight="1" x14ac:dyDescent="0.25">
      <c r="B781" s="178" t="s">
        <v>11283</v>
      </c>
      <c r="C781" s="178" t="s">
        <v>88</v>
      </c>
      <c r="D781" s="178" t="s">
        <v>3211</v>
      </c>
      <c r="E781" s="178" t="s">
        <v>3224</v>
      </c>
      <c r="F781" s="178" t="s">
        <v>17</v>
      </c>
      <c r="G781" s="1">
        <f>IF(ISNUMBER(Pay_Item_Search_Text),IF(ISNUMBER(IF(FIND(Pay_Item_Search_Text,B781)=1,1, "FALSE")),MAX(G$4:$G780)+1,IF(ISNUMBER(Pay_Item_Search_Text),0,IF(ISNUMBER(SEARCH(Pay_Item_Search_Text,H781)),MAX(G$4:$G780)+1,0))),IF(ISNUMBER(Pay_Item_Search_Text),0,IF(ISNUMBER(SEARCH(Pay_Item_Search_Text,H781)),MAX(G$4:$G780)+1,0)))</f>
        <v>777</v>
      </c>
      <c r="H781" s="1" t="str">
        <f>IF(Table_PayItems[[#This Row],[Description]]="_","_ Unique Item - "&amp;Table_PayItems[[#This Row],[Item]]&amp;" - $"&amp;Table_PayItems[[#This Row],[Unit]],Table_PayItems[[#This Row],[Description]]&amp;" - $"&amp;Table_PayItems[[#This Row],[Unit]])</f>
        <v>Cable, 1000 ft Spool - $Ea</v>
      </c>
      <c r="I781" s="29" t="str">
        <f>IFERROR(VLOOKUP(ROWS($M$5:M781),Table_PayItems[[Search Key]:[Concentrated Name]],2,FALSE),"")</f>
        <v>Cable, 1000 ft Spool - $Ea</v>
      </c>
      <c r="J781" s="1"/>
      <c r="K781" s="1"/>
      <c r="L781" s="22">
        <f>IF(ISNUMBER(SEARCH(Pay_Item_Search_Text_2,M781)),MAX($L$4:L780)+1,0)</f>
        <v>323</v>
      </c>
      <c r="M781" s="1" t="str">
        <f>IFERROR(VLOOKUP(ROWS($M$5:M781),Table_PayItems[[Search Key]:[Concentrated Name]],2,FALSE),"")</f>
        <v>Cable, 1000 ft Spool - $Ea</v>
      </c>
      <c r="N781" s="1" t="str">
        <f>IFERROR(VLOOKUP(ROWS($M$5:N781),$L$5:$M$7000,2,FALSE),"")</f>
        <v>Sewer, Cl A, 10 inch, Tr Det A - $Ft</v>
      </c>
      <c r="O781" s="1" t="str">
        <f>IFERROR(VLOOKUP(ROWS($O$5:O781),$K$5:$L$7000,2,FALSE),"")</f>
        <v/>
      </c>
    </row>
    <row r="782" spans="2:15" ht="15" customHeight="1" x14ac:dyDescent="0.25">
      <c r="B782" s="178" t="s">
        <v>13824</v>
      </c>
      <c r="C782" s="178" t="s">
        <v>104</v>
      </c>
      <c r="D782" s="178" t="s">
        <v>4742</v>
      </c>
      <c r="E782" s="178" t="s">
        <v>17</v>
      </c>
      <c r="F782" s="178" t="s">
        <v>17</v>
      </c>
      <c r="G782" s="1">
        <f>IF(ISNUMBER(Pay_Item_Search_Text),IF(ISNUMBER(IF(FIND(Pay_Item_Search_Text,B782)=1,1, "FALSE")),MAX(G$4:$G781)+1,IF(ISNUMBER(Pay_Item_Search_Text),0,IF(ISNUMBER(SEARCH(Pay_Item_Search_Text,H782)),MAX(G$4:$G781)+1,0))),IF(ISNUMBER(Pay_Item_Search_Text),0,IF(ISNUMBER(SEARCH(Pay_Item_Search_Text,H782)),MAX(G$4:$G781)+1,0)))</f>
        <v>778</v>
      </c>
      <c r="H782" s="1" t="str">
        <f>IF(Table_PayItems[[#This Row],[Description]]="_","_ Unique Item - "&amp;Table_PayItems[[#This Row],[Item]]&amp;" - $"&amp;Table_PayItems[[#This Row],[Unit]],Table_PayItems[[#This Row],[Description]]&amp;" - $"&amp;Table_PayItems[[#This Row],[Unit]])</f>
        <v>Cable, Equipment Grounding Wire, 1/C#1 - $Ft</v>
      </c>
      <c r="I782" s="29" t="str">
        <f>IFERROR(VLOOKUP(ROWS($M$5:M782),Table_PayItems[[Search Key]:[Concentrated Name]],2,FALSE),"")</f>
        <v>Cable, Equipment Grounding Wire, 1/C#1 - $Ft</v>
      </c>
      <c r="J782" s="1"/>
      <c r="K782" s="1"/>
      <c r="L782" s="22">
        <f>IF(ISNUMBER(SEARCH(Pay_Item_Search_Text_2,M782)),MAX($L$4:L781)+1,0)</f>
        <v>0</v>
      </c>
      <c r="M782" s="1" t="str">
        <f>IFERROR(VLOOKUP(ROWS($M$5:M782),Table_PayItems[[Search Key]:[Concentrated Name]],2,FALSE),"")</f>
        <v>Cable, Equipment Grounding Wire, 1/C#1 - $Ft</v>
      </c>
      <c r="N782" s="1" t="str">
        <f>IFERROR(VLOOKUP(ROWS($M$5:N782),$L$5:$M$7000,2,FALSE),"")</f>
        <v>Sewer, Cl A, 10 inch, Tr Det B - $Ft</v>
      </c>
      <c r="O782" s="1" t="str">
        <f>IFERROR(VLOOKUP(ROWS($O$5:O782),$K$5:$L$7000,2,FALSE),"")</f>
        <v/>
      </c>
    </row>
    <row r="783" spans="2:15" ht="15" customHeight="1" x14ac:dyDescent="0.25">
      <c r="B783" s="178" t="s">
        <v>13823</v>
      </c>
      <c r="C783" s="178" t="s">
        <v>104</v>
      </c>
      <c r="D783" s="178" t="s">
        <v>4741</v>
      </c>
      <c r="E783" s="178" t="s">
        <v>17</v>
      </c>
      <c r="F783" s="178" t="s">
        <v>17</v>
      </c>
      <c r="G783" s="1">
        <f>IF(ISNUMBER(Pay_Item_Search_Text),IF(ISNUMBER(IF(FIND(Pay_Item_Search_Text,B783)=1,1, "FALSE")),MAX(G$4:$G782)+1,IF(ISNUMBER(Pay_Item_Search_Text),0,IF(ISNUMBER(SEARCH(Pay_Item_Search_Text,H783)),MAX(G$4:$G782)+1,0))),IF(ISNUMBER(Pay_Item_Search_Text),0,IF(ISNUMBER(SEARCH(Pay_Item_Search_Text,H783)),MAX(G$4:$G782)+1,0)))</f>
        <v>779</v>
      </c>
      <c r="H783" s="1" t="str">
        <f>IF(Table_PayItems[[#This Row],[Description]]="_","_ Unique Item - "&amp;Table_PayItems[[#This Row],[Item]]&amp;" - $"&amp;Table_PayItems[[#This Row],[Unit]],Table_PayItems[[#This Row],[Description]]&amp;" - $"&amp;Table_PayItems[[#This Row],[Unit]])</f>
        <v>Cable, Equipment Grounding Wire, 1/C#1/0 - $Ft</v>
      </c>
      <c r="I783" s="29" t="str">
        <f>IFERROR(VLOOKUP(ROWS($M$5:M783),Table_PayItems[[Search Key]:[Concentrated Name]],2,FALSE),"")</f>
        <v>Cable, Equipment Grounding Wire, 1/C#1/0 - $Ft</v>
      </c>
      <c r="J783" s="1"/>
      <c r="K783" s="1"/>
      <c r="L783" s="22">
        <f>IF(ISNUMBER(SEARCH(Pay_Item_Search_Text_2,M783)),MAX($L$4:L782)+1,0)</f>
        <v>324</v>
      </c>
      <c r="M783" s="1" t="str">
        <f>IFERROR(VLOOKUP(ROWS($M$5:M783),Table_PayItems[[Search Key]:[Concentrated Name]],2,FALSE),"")</f>
        <v>Cable, Equipment Grounding Wire, 1/C#1/0 - $Ft</v>
      </c>
      <c r="N783" s="1" t="str">
        <f>IFERROR(VLOOKUP(ROWS($M$5:N783),$L$5:$M$7000,2,FALSE),"")</f>
        <v>Sewer, Cl A, 10 inch, Tr Det C - $Ft</v>
      </c>
      <c r="O783" s="1" t="str">
        <f>IFERROR(VLOOKUP(ROWS($O$5:O783),$K$5:$L$7000,2,FALSE),"")</f>
        <v/>
      </c>
    </row>
    <row r="784" spans="2:15" ht="15" customHeight="1" x14ac:dyDescent="0.25">
      <c r="B784" s="178" t="s">
        <v>13830</v>
      </c>
      <c r="C784" s="178" t="s">
        <v>104</v>
      </c>
      <c r="D784" s="178" t="s">
        <v>4748</v>
      </c>
      <c r="E784" s="178" t="s">
        <v>17</v>
      </c>
      <c r="F784" s="178" t="s">
        <v>17</v>
      </c>
      <c r="G784" s="1">
        <f>IF(ISNUMBER(Pay_Item_Search_Text),IF(ISNUMBER(IF(FIND(Pay_Item_Search_Text,B784)=1,1, "FALSE")),MAX(G$4:$G783)+1,IF(ISNUMBER(Pay_Item_Search_Text),0,IF(ISNUMBER(SEARCH(Pay_Item_Search_Text,H784)),MAX(G$4:$G783)+1,0))),IF(ISNUMBER(Pay_Item_Search_Text),0,IF(ISNUMBER(SEARCH(Pay_Item_Search_Text,H784)),MAX(G$4:$G783)+1,0)))</f>
        <v>780</v>
      </c>
      <c r="H784" s="1" t="str">
        <f>IF(Table_PayItems[[#This Row],[Description]]="_","_ Unique Item - "&amp;Table_PayItems[[#This Row],[Item]]&amp;" - $"&amp;Table_PayItems[[#This Row],[Unit]],Table_PayItems[[#This Row],[Description]]&amp;" - $"&amp;Table_PayItems[[#This Row],[Unit]])</f>
        <v>Cable, Equipment Grounding Wire, 1/C#10 - $Ft</v>
      </c>
      <c r="I784" s="29" t="str">
        <f>IFERROR(VLOOKUP(ROWS($M$5:M784),Table_PayItems[[Search Key]:[Concentrated Name]],2,FALSE),"")</f>
        <v>Cable, Equipment Grounding Wire, 1/C#10 - $Ft</v>
      </c>
      <c r="J784" s="1"/>
      <c r="K784" s="1"/>
      <c r="L784" s="22">
        <f>IF(ISNUMBER(SEARCH(Pay_Item_Search_Text_2,M784)),MAX($L$4:L783)+1,0)</f>
        <v>325</v>
      </c>
      <c r="M784" s="1" t="str">
        <f>IFERROR(VLOOKUP(ROWS($M$5:M784),Table_PayItems[[Search Key]:[Concentrated Name]],2,FALSE),"")</f>
        <v>Cable, Equipment Grounding Wire, 1/C#10 - $Ft</v>
      </c>
      <c r="N784" s="1" t="str">
        <f>IFERROR(VLOOKUP(ROWS($M$5:N784),$L$5:$M$7000,2,FALSE),"")</f>
        <v>Sewer, Cl A, 10 inch, Tr Det D - $Ft</v>
      </c>
      <c r="O784" s="1" t="str">
        <f>IFERROR(VLOOKUP(ROWS($O$5:O784),$K$5:$L$7000,2,FALSE),"")</f>
        <v/>
      </c>
    </row>
    <row r="785" spans="2:15" ht="15" customHeight="1" x14ac:dyDescent="0.25">
      <c r="B785" s="178" t="s">
        <v>13831</v>
      </c>
      <c r="C785" s="178" t="s">
        <v>104</v>
      </c>
      <c r="D785" s="178" t="s">
        <v>4749</v>
      </c>
      <c r="E785" s="178" t="s">
        <v>17</v>
      </c>
      <c r="F785" s="178" t="s">
        <v>17</v>
      </c>
      <c r="G785" s="1">
        <f>IF(ISNUMBER(Pay_Item_Search_Text),IF(ISNUMBER(IF(FIND(Pay_Item_Search_Text,B785)=1,1, "FALSE")),MAX(G$4:$G784)+1,IF(ISNUMBER(Pay_Item_Search_Text),0,IF(ISNUMBER(SEARCH(Pay_Item_Search_Text,H785)),MAX(G$4:$G784)+1,0))),IF(ISNUMBER(Pay_Item_Search_Text),0,IF(ISNUMBER(SEARCH(Pay_Item_Search_Text,H785)),MAX(G$4:$G784)+1,0)))</f>
        <v>781</v>
      </c>
      <c r="H785" s="1" t="str">
        <f>IF(Table_PayItems[[#This Row],[Description]]="_","_ Unique Item - "&amp;Table_PayItems[[#This Row],[Item]]&amp;" - $"&amp;Table_PayItems[[#This Row],[Unit]],Table_PayItems[[#This Row],[Description]]&amp;" - $"&amp;Table_PayItems[[#This Row],[Unit]])</f>
        <v>Cable, Equipment Grounding Wire, 1/C#12 - $Ft</v>
      </c>
      <c r="I785" s="29" t="str">
        <f>IFERROR(VLOOKUP(ROWS($M$5:M785),Table_PayItems[[Search Key]:[Concentrated Name]],2,FALSE),"")</f>
        <v>Cable, Equipment Grounding Wire, 1/C#12 - $Ft</v>
      </c>
      <c r="J785" s="1"/>
      <c r="K785" s="1"/>
      <c r="L785" s="22">
        <f>IF(ISNUMBER(SEARCH(Pay_Item_Search_Text_2,M785)),MAX($L$4:L784)+1,0)</f>
        <v>0</v>
      </c>
      <c r="M785" s="1" t="str">
        <f>IFERROR(VLOOKUP(ROWS($M$5:M785),Table_PayItems[[Search Key]:[Concentrated Name]],2,FALSE),"")</f>
        <v>Cable, Equipment Grounding Wire, 1/C#12 - $Ft</v>
      </c>
      <c r="N785" s="1" t="str">
        <f>IFERROR(VLOOKUP(ROWS($M$5:N785),$L$5:$M$7000,2,FALSE),"")</f>
        <v>Sewer, Cl A, 10 inch, Tr Det E - $Ft</v>
      </c>
      <c r="O785" s="1" t="str">
        <f>IFERROR(VLOOKUP(ROWS($O$5:O785),$K$5:$L$7000,2,FALSE),"")</f>
        <v/>
      </c>
    </row>
    <row r="786" spans="2:15" ht="15" customHeight="1" x14ac:dyDescent="0.25">
      <c r="B786" s="178" t="s">
        <v>13825</v>
      </c>
      <c r="C786" s="178" t="s">
        <v>104</v>
      </c>
      <c r="D786" s="178" t="s">
        <v>4743</v>
      </c>
      <c r="E786" s="178" t="s">
        <v>17</v>
      </c>
      <c r="F786" s="178" t="s">
        <v>17</v>
      </c>
      <c r="G786" s="1">
        <f>IF(ISNUMBER(Pay_Item_Search_Text),IF(ISNUMBER(IF(FIND(Pay_Item_Search_Text,B786)=1,1, "FALSE")),MAX(G$4:$G785)+1,IF(ISNUMBER(Pay_Item_Search_Text),0,IF(ISNUMBER(SEARCH(Pay_Item_Search_Text,H786)),MAX(G$4:$G785)+1,0))),IF(ISNUMBER(Pay_Item_Search_Text),0,IF(ISNUMBER(SEARCH(Pay_Item_Search_Text,H786)),MAX(G$4:$G785)+1,0)))</f>
        <v>782</v>
      </c>
      <c r="H786" s="1" t="str">
        <f>IF(Table_PayItems[[#This Row],[Description]]="_","_ Unique Item - "&amp;Table_PayItems[[#This Row],[Item]]&amp;" - $"&amp;Table_PayItems[[#This Row],[Unit]],Table_PayItems[[#This Row],[Description]]&amp;" - $"&amp;Table_PayItems[[#This Row],[Unit]])</f>
        <v>Cable, Equipment Grounding Wire, 1/C#2 - $Ft</v>
      </c>
      <c r="I786" s="29" t="str">
        <f>IFERROR(VLOOKUP(ROWS($M$5:M786),Table_PayItems[[Search Key]:[Concentrated Name]],2,FALSE),"")</f>
        <v>Cable, Equipment Grounding Wire, 1/C#2 - $Ft</v>
      </c>
      <c r="J786" s="1"/>
      <c r="K786" s="1"/>
      <c r="L786" s="22">
        <f>IF(ISNUMBER(SEARCH(Pay_Item_Search_Text_2,M786)),MAX($L$4:L785)+1,0)</f>
        <v>0</v>
      </c>
      <c r="M786" s="1" t="str">
        <f>IFERROR(VLOOKUP(ROWS($M$5:M786),Table_PayItems[[Search Key]:[Concentrated Name]],2,FALSE),"")</f>
        <v>Cable, Equipment Grounding Wire, 1/C#2 - $Ft</v>
      </c>
      <c r="N786" s="1" t="str">
        <f>IFERROR(VLOOKUP(ROWS($M$5:N786),$L$5:$M$7000,2,FALSE),"")</f>
        <v>Sewer, Cl A, 102 inch, Tr Det A - $Ft</v>
      </c>
      <c r="O786" s="1" t="str">
        <f>IFERROR(VLOOKUP(ROWS($O$5:O786),$K$5:$L$7000,2,FALSE),"")</f>
        <v/>
      </c>
    </row>
    <row r="787" spans="2:15" ht="15" customHeight="1" x14ac:dyDescent="0.25">
      <c r="B787" s="178" t="s">
        <v>13826</v>
      </c>
      <c r="C787" s="178" t="s">
        <v>104</v>
      </c>
      <c r="D787" s="178" t="s">
        <v>4744</v>
      </c>
      <c r="E787" s="178" t="s">
        <v>17</v>
      </c>
      <c r="F787" s="178" t="s">
        <v>17</v>
      </c>
      <c r="G787" s="1">
        <f>IF(ISNUMBER(Pay_Item_Search_Text),IF(ISNUMBER(IF(FIND(Pay_Item_Search_Text,B787)=1,1, "FALSE")),MAX(G$4:$G786)+1,IF(ISNUMBER(Pay_Item_Search_Text),0,IF(ISNUMBER(SEARCH(Pay_Item_Search_Text,H787)),MAX(G$4:$G786)+1,0))),IF(ISNUMBER(Pay_Item_Search_Text),0,IF(ISNUMBER(SEARCH(Pay_Item_Search_Text,H787)),MAX(G$4:$G786)+1,0)))</f>
        <v>783</v>
      </c>
      <c r="H787" s="1" t="str">
        <f>IF(Table_PayItems[[#This Row],[Description]]="_","_ Unique Item - "&amp;Table_PayItems[[#This Row],[Item]]&amp;" - $"&amp;Table_PayItems[[#This Row],[Unit]],Table_PayItems[[#This Row],[Description]]&amp;" - $"&amp;Table_PayItems[[#This Row],[Unit]])</f>
        <v>Cable, Equipment Grounding Wire, 1/C#3 - $Ft</v>
      </c>
      <c r="I787" s="29" t="str">
        <f>IFERROR(VLOOKUP(ROWS($M$5:M787),Table_PayItems[[Search Key]:[Concentrated Name]],2,FALSE),"")</f>
        <v>Cable, Equipment Grounding Wire, 1/C#3 - $Ft</v>
      </c>
      <c r="J787" s="1"/>
      <c r="K787" s="1"/>
      <c r="L787" s="22">
        <f>IF(ISNUMBER(SEARCH(Pay_Item_Search_Text_2,M787)),MAX($L$4:L786)+1,0)</f>
        <v>0</v>
      </c>
      <c r="M787" s="1" t="str">
        <f>IFERROR(VLOOKUP(ROWS($M$5:M787),Table_PayItems[[Search Key]:[Concentrated Name]],2,FALSE),"")</f>
        <v>Cable, Equipment Grounding Wire, 1/C#3 - $Ft</v>
      </c>
      <c r="N787" s="1" t="str">
        <f>IFERROR(VLOOKUP(ROWS($M$5:N787),$L$5:$M$7000,2,FALSE),"")</f>
        <v>Sewer, Cl A, 102 inch, Tr Det B - $Ft</v>
      </c>
      <c r="O787" s="1" t="str">
        <f>IFERROR(VLOOKUP(ROWS($O$5:O787),$K$5:$L$7000,2,FALSE),"")</f>
        <v/>
      </c>
    </row>
    <row r="788" spans="2:15" ht="15" customHeight="1" x14ac:dyDescent="0.25">
      <c r="B788" s="178" t="s">
        <v>13827</v>
      </c>
      <c r="C788" s="178" t="s">
        <v>104</v>
      </c>
      <c r="D788" s="178" t="s">
        <v>4745</v>
      </c>
      <c r="E788" s="178" t="s">
        <v>17</v>
      </c>
      <c r="F788" s="178" t="s">
        <v>17</v>
      </c>
      <c r="G788" s="1">
        <f>IF(ISNUMBER(Pay_Item_Search_Text),IF(ISNUMBER(IF(FIND(Pay_Item_Search_Text,B788)=1,1, "FALSE")),MAX(G$4:$G787)+1,IF(ISNUMBER(Pay_Item_Search_Text),0,IF(ISNUMBER(SEARCH(Pay_Item_Search_Text,H788)),MAX(G$4:$G787)+1,0))),IF(ISNUMBER(Pay_Item_Search_Text),0,IF(ISNUMBER(SEARCH(Pay_Item_Search_Text,H788)),MAX(G$4:$G787)+1,0)))</f>
        <v>784</v>
      </c>
      <c r="H788" s="1" t="str">
        <f>IF(Table_PayItems[[#This Row],[Description]]="_","_ Unique Item - "&amp;Table_PayItems[[#This Row],[Item]]&amp;" - $"&amp;Table_PayItems[[#This Row],[Unit]],Table_PayItems[[#This Row],[Description]]&amp;" - $"&amp;Table_PayItems[[#This Row],[Unit]])</f>
        <v>Cable, Equipment Grounding Wire, 1/C#4 - $Ft</v>
      </c>
      <c r="I788" s="29" t="str">
        <f>IFERROR(VLOOKUP(ROWS($M$5:M788),Table_PayItems[[Search Key]:[Concentrated Name]],2,FALSE),"")</f>
        <v>Cable, Equipment Grounding Wire, 1/C#4 - $Ft</v>
      </c>
      <c r="J788" s="1"/>
      <c r="K788" s="1"/>
      <c r="L788" s="22">
        <f>IF(ISNUMBER(SEARCH(Pay_Item_Search_Text_2,M788)),MAX($L$4:L787)+1,0)</f>
        <v>0</v>
      </c>
      <c r="M788" s="1" t="str">
        <f>IFERROR(VLOOKUP(ROWS($M$5:M788),Table_PayItems[[Search Key]:[Concentrated Name]],2,FALSE),"")</f>
        <v>Cable, Equipment Grounding Wire, 1/C#4 - $Ft</v>
      </c>
      <c r="N788" s="1" t="str">
        <f>IFERROR(VLOOKUP(ROWS($M$5:N788),$L$5:$M$7000,2,FALSE),"")</f>
        <v>Sewer, Cl A, 102 inch, Tr Det C - $Ft</v>
      </c>
      <c r="O788" s="1" t="str">
        <f>IFERROR(VLOOKUP(ROWS($O$5:O788),$K$5:$L$7000,2,FALSE),"")</f>
        <v/>
      </c>
    </row>
    <row r="789" spans="2:15" ht="15" customHeight="1" x14ac:dyDescent="0.25">
      <c r="B789" s="178" t="s">
        <v>13828</v>
      </c>
      <c r="C789" s="178" t="s">
        <v>104</v>
      </c>
      <c r="D789" s="178" t="s">
        <v>4746</v>
      </c>
      <c r="E789" s="178" t="s">
        <v>17</v>
      </c>
      <c r="F789" s="178" t="s">
        <v>17</v>
      </c>
      <c r="G789" s="1">
        <f>IF(ISNUMBER(Pay_Item_Search_Text),IF(ISNUMBER(IF(FIND(Pay_Item_Search_Text,B789)=1,1, "FALSE")),MAX(G$4:$G788)+1,IF(ISNUMBER(Pay_Item_Search_Text),0,IF(ISNUMBER(SEARCH(Pay_Item_Search_Text,H789)),MAX(G$4:$G788)+1,0))),IF(ISNUMBER(Pay_Item_Search_Text),0,IF(ISNUMBER(SEARCH(Pay_Item_Search_Text,H789)),MAX(G$4:$G788)+1,0)))</f>
        <v>785</v>
      </c>
      <c r="H789" s="1" t="str">
        <f>IF(Table_PayItems[[#This Row],[Description]]="_","_ Unique Item - "&amp;Table_PayItems[[#This Row],[Item]]&amp;" - $"&amp;Table_PayItems[[#This Row],[Unit]],Table_PayItems[[#This Row],[Description]]&amp;" - $"&amp;Table_PayItems[[#This Row],[Unit]])</f>
        <v>Cable, Equipment Grounding Wire, 1/C#6 - $Ft</v>
      </c>
      <c r="I789" s="29" t="str">
        <f>IFERROR(VLOOKUP(ROWS($M$5:M789),Table_PayItems[[Search Key]:[Concentrated Name]],2,FALSE),"")</f>
        <v>Cable, Equipment Grounding Wire, 1/C#6 - $Ft</v>
      </c>
      <c r="J789" s="1"/>
      <c r="K789" s="1"/>
      <c r="L789" s="22">
        <f>IF(ISNUMBER(SEARCH(Pay_Item_Search_Text_2,M789)),MAX($L$4:L788)+1,0)</f>
        <v>0</v>
      </c>
      <c r="M789" s="1" t="str">
        <f>IFERROR(VLOOKUP(ROWS($M$5:M789),Table_PayItems[[Search Key]:[Concentrated Name]],2,FALSE),"")</f>
        <v>Cable, Equipment Grounding Wire, 1/C#6 - $Ft</v>
      </c>
      <c r="N789" s="1" t="str">
        <f>IFERROR(VLOOKUP(ROWS($M$5:N789),$L$5:$M$7000,2,FALSE),"")</f>
        <v>Sewer, Cl A, 102 inch, Tr Det D - $Ft</v>
      </c>
      <c r="O789" s="1" t="str">
        <f>IFERROR(VLOOKUP(ROWS($O$5:O789),$K$5:$L$7000,2,FALSE),"")</f>
        <v/>
      </c>
    </row>
    <row r="790" spans="2:15" ht="15" customHeight="1" x14ac:dyDescent="0.25">
      <c r="B790" s="178" t="s">
        <v>13829</v>
      </c>
      <c r="C790" s="178" t="s">
        <v>104</v>
      </c>
      <c r="D790" s="178" t="s">
        <v>4747</v>
      </c>
      <c r="E790" s="178" t="s">
        <v>17</v>
      </c>
      <c r="F790" s="178" t="s">
        <v>17</v>
      </c>
      <c r="G790" s="1">
        <f>IF(ISNUMBER(Pay_Item_Search_Text),IF(ISNUMBER(IF(FIND(Pay_Item_Search_Text,B790)=1,1, "FALSE")),MAX(G$4:$G789)+1,IF(ISNUMBER(Pay_Item_Search_Text),0,IF(ISNUMBER(SEARCH(Pay_Item_Search_Text,H790)),MAX(G$4:$G789)+1,0))),IF(ISNUMBER(Pay_Item_Search_Text),0,IF(ISNUMBER(SEARCH(Pay_Item_Search_Text,H790)),MAX(G$4:$G789)+1,0)))</f>
        <v>786</v>
      </c>
      <c r="H790" s="1" t="str">
        <f>IF(Table_PayItems[[#This Row],[Description]]="_","_ Unique Item - "&amp;Table_PayItems[[#This Row],[Item]]&amp;" - $"&amp;Table_PayItems[[#This Row],[Unit]],Table_PayItems[[#This Row],[Description]]&amp;" - $"&amp;Table_PayItems[[#This Row],[Unit]])</f>
        <v>Cable, Equipment Grounding Wire, 1/C#8 - $Ft</v>
      </c>
      <c r="I790" s="29" t="str">
        <f>IFERROR(VLOOKUP(ROWS($M$5:M790),Table_PayItems[[Search Key]:[Concentrated Name]],2,FALSE),"")</f>
        <v>Cable, Equipment Grounding Wire, 1/C#8 - $Ft</v>
      </c>
      <c r="J790" s="1"/>
      <c r="K790" s="1"/>
      <c r="L790" s="22">
        <f>IF(ISNUMBER(SEARCH(Pay_Item_Search_Text_2,M790)),MAX($L$4:L789)+1,0)</f>
        <v>0</v>
      </c>
      <c r="M790" s="1" t="str">
        <f>IFERROR(VLOOKUP(ROWS($M$5:M790),Table_PayItems[[Search Key]:[Concentrated Name]],2,FALSE),"")</f>
        <v>Cable, Equipment Grounding Wire, 1/C#8 - $Ft</v>
      </c>
      <c r="N790" s="1" t="str">
        <f>IFERROR(VLOOKUP(ROWS($M$5:N790),$L$5:$M$7000,2,FALSE),"")</f>
        <v>Sewer, Cl A, 102 inch, Tr Det E - $Ft</v>
      </c>
      <c r="O790" s="1" t="str">
        <f>IFERROR(VLOOKUP(ROWS($O$5:O790),$K$5:$L$7000,2,FALSE),"")</f>
        <v/>
      </c>
    </row>
    <row r="791" spans="2:15" ht="15" customHeight="1" x14ac:dyDescent="0.25">
      <c r="B791" s="178" t="s">
        <v>13692</v>
      </c>
      <c r="C791" s="178" t="s">
        <v>104</v>
      </c>
      <c r="D791" s="178" t="s">
        <v>4610</v>
      </c>
      <c r="E791" s="178" t="s">
        <v>17</v>
      </c>
      <c r="F791" s="178" t="s">
        <v>17</v>
      </c>
      <c r="G791" s="1">
        <f>IF(ISNUMBER(Pay_Item_Search_Text),IF(ISNUMBER(IF(FIND(Pay_Item_Search_Text,B791)=1,1, "FALSE")),MAX(G$4:$G790)+1,IF(ISNUMBER(Pay_Item_Search_Text),0,IF(ISNUMBER(SEARCH(Pay_Item_Search_Text,H791)),MAX(G$4:$G790)+1,0))),IF(ISNUMBER(Pay_Item_Search_Text),0,IF(ISNUMBER(SEARCH(Pay_Item_Search_Text,H791)),MAX(G$4:$G790)+1,0)))</f>
        <v>787</v>
      </c>
      <c r="H791" s="1" t="str">
        <f>IF(Table_PayItems[[#This Row],[Description]]="_","_ Unique Item - "&amp;Table_PayItems[[#This Row],[Item]]&amp;" - $"&amp;Table_PayItems[[#This Row],[Unit]],Table_PayItems[[#This Row],[Description]]&amp;" - $"&amp;Table_PayItems[[#This Row],[Unit]])</f>
        <v>Cable, Intercn, Rem - $Ft</v>
      </c>
      <c r="I791" s="29" t="str">
        <f>IFERROR(VLOOKUP(ROWS($M$5:M791),Table_PayItems[[Search Key]:[Concentrated Name]],2,FALSE),"")</f>
        <v>Cable, Intercn, Rem - $Ft</v>
      </c>
      <c r="J791" s="1"/>
      <c r="K791" s="1"/>
      <c r="L791" s="22">
        <f>IF(ISNUMBER(SEARCH(Pay_Item_Search_Text_2,M791)),MAX($L$4:L790)+1,0)</f>
        <v>0</v>
      </c>
      <c r="M791" s="1" t="str">
        <f>IFERROR(VLOOKUP(ROWS($M$5:M791),Table_PayItems[[Search Key]:[Concentrated Name]],2,FALSE),"")</f>
        <v>Cable, Intercn, Rem - $Ft</v>
      </c>
      <c r="N791" s="1" t="str">
        <f>IFERROR(VLOOKUP(ROWS($M$5:N791),$L$5:$M$7000,2,FALSE),"")</f>
        <v>Sewer, Cl A, 108 inch, Tr Det A - $Ft</v>
      </c>
      <c r="O791" s="1" t="str">
        <f>IFERROR(VLOOKUP(ROWS($O$5:O791),$K$5:$L$7000,2,FALSE),"")</f>
        <v/>
      </c>
    </row>
    <row r="792" spans="2:15" ht="15" customHeight="1" x14ac:dyDescent="0.25">
      <c r="B792" s="178" t="s">
        <v>13903</v>
      </c>
      <c r="C792" s="178" t="s">
        <v>104</v>
      </c>
      <c r="D792" s="178" t="s">
        <v>4821</v>
      </c>
      <c r="E792" s="178" t="s">
        <v>17</v>
      </c>
      <c r="F792" s="178" t="s">
        <v>17</v>
      </c>
      <c r="G792" s="1">
        <f>IF(ISNUMBER(Pay_Item_Search_Text),IF(ISNUMBER(IF(FIND(Pay_Item_Search_Text,B792)=1,1, "FALSE")),MAX(G$4:$G791)+1,IF(ISNUMBER(Pay_Item_Search_Text),0,IF(ISNUMBER(SEARCH(Pay_Item_Search_Text,H792)),MAX(G$4:$G791)+1,0))),IF(ISNUMBER(Pay_Item_Search_Text),0,IF(ISNUMBER(SEARCH(Pay_Item_Search_Text,H792)),MAX(G$4:$G791)+1,0)))</f>
        <v>788</v>
      </c>
      <c r="H792" s="1" t="str">
        <f>IF(Table_PayItems[[#This Row],[Description]]="_","_ Unique Item - "&amp;Table_PayItems[[#This Row],[Item]]&amp;" - $"&amp;Table_PayItems[[#This Row],[Unit]],Table_PayItems[[#This Row],[Description]]&amp;" - $"&amp;Table_PayItems[[#This Row],[Unit]])</f>
        <v>Cable, P.J., 600V, 1, 12/C#14 - $Ft</v>
      </c>
      <c r="I792" s="29" t="str">
        <f>IFERROR(VLOOKUP(ROWS($M$5:M792),Table_PayItems[[Search Key]:[Concentrated Name]],2,FALSE),"")</f>
        <v>Cable, P.J., 600V, 1, 12/C#14 - $Ft</v>
      </c>
      <c r="J792" s="1"/>
      <c r="K792" s="1"/>
      <c r="L792" s="22">
        <f>IF(ISNUMBER(SEARCH(Pay_Item_Search_Text_2,M792)),MAX($L$4:L791)+1,0)</f>
        <v>326</v>
      </c>
      <c r="M792" s="1" t="str">
        <f>IFERROR(VLOOKUP(ROWS($M$5:M792),Table_PayItems[[Search Key]:[Concentrated Name]],2,FALSE),"")</f>
        <v>Cable, P.J., 600V, 1, 12/C#14 - $Ft</v>
      </c>
      <c r="N792" s="1" t="str">
        <f>IFERROR(VLOOKUP(ROWS($M$5:N792),$L$5:$M$7000,2,FALSE),"")</f>
        <v>Sewer, Cl A, 108 inch, Tr Det B - $Ft</v>
      </c>
      <c r="O792" s="1" t="str">
        <f>IFERROR(VLOOKUP(ROWS($O$5:O792),$K$5:$L$7000,2,FALSE),"")</f>
        <v/>
      </c>
    </row>
    <row r="793" spans="2:15" ht="15" customHeight="1" x14ac:dyDescent="0.25">
      <c r="B793" s="178" t="s">
        <v>13904</v>
      </c>
      <c r="C793" s="178" t="s">
        <v>104</v>
      </c>
      <c r="D793" s="178" t="s">
        <v>4822</v>
      </c>
      <c r="E793" s="178" t="s">
        <v>17</v>
      </c>
      <c r="F793" s="178" t="s">
        <v>17</v>
      </c>
      <c r="G793" s="1">
        <f>IF(ISNUMBER(Pay_Item_Search_Text),IF(ISNUMBER(IF(FIND(Pay_Item_Search_Text,B793)=1,1, "FALSE")),MAX(G$4:$G792)+1,IF(ISNUMBER(Pay_Item_Search_Text),0,IF(ISNUMBER(SEARCH(Pay_Item_Search_Text,H793)),MAX(G$4:$G792)+1,0))),IF(ISNUMBER(Pay_Item_Search_Text),0,IF(ISNUMBER(SEARCH(Pay_Item_Search_Text,H793)),MAX(G$4:$G792)+1,0)))</f>
        <v>789</v>
      </c>
      <c r="H793" s="1" t="str">
        <f>IF(Table_PayItems[[#This Row],[Description]]="_","_ Unique Item - "&amp;Table_PayItems[[#This Row],[Item]]&amp;" - $"&amp;Table_PayItems[[#This Row],[Unit]],Table_PayItems[[#This Row],[Description]]&amp;" - $"&amp;Table_PayItems[[#This Row],[Unit]])</f>
        <v>Cable, P.J., 600V, 1, 14/C#14 - $Ft</v>
      </c>
      <c r="I793" s="29" t="str">
        <f>IFERROR(VLOOKUP(ROWS($M$5:M793),Table_PayItems[[Search Key]:[Concentrated Name]],2,FALSE),"")</f>
        <v>Cable, P.J., 600V, 1, 14/C#14 - $Ft</v>
      </c>
      <c r="J793" s="1"/>
      <c r="K793" s="1"/>
      <c r="L793" s="22">
        <f>IF(ISNUMBER(SEARCH(Pay_Item_Search_Text_2,M793)),MAX($L$4:L792)+1,0)</f>
        <v>327</v>
      </c>
      <c r="M793" s="1" t="str">
        <f>IFERROR(VLOOKUP(ROWS($M$5:M793),Table_PayItems[[Search Key]:[Concentrated Name]],2,FALSE),"")</f>
        <v>Cable, P.J., 600V, 1, 14/C#14 - $Ft</v>
      </c>
      <c r="N793" s="1" t="str">
        <f>IFERROR(VLOOKUP(ROWS($M$5:N793),$L$5:$M$7000,2,FALSE),"")</f>
        <v>Sewer, Cl A, 108 inch, Tr Det C - $Ft</v>
      </c>
      <c r="O793" s="1" t="str">
        <f>IFERROR(VLOOKUP(ROWS($O$5:O793),$K$5:$L$7000,2,FALSE),"")</f>
        <v/>
      </c>
    </row>
    <row r="794" spans="2:15" ht="15" customHeight="1" x14ac:dyDescent="0.25">
      <c r="B794" s="178" t="s">
        <v>13905</v>
      </c>
      <c r="C794" s="178" t="s">
        <v>104</v>
      </c>
      <c r="D794" s="178" t="s">
        <v>4823</v>
      </c>
      <c r="E794" s="178" t="s">
        <v>17</v>
      </c>
      <c r="F794" s="178" t="s">
        <v>17</v>
      </c>
      <c r="G794" s="1">
        <f>IF(ISNUMBER(Pay_Item_Search_Text),IF(ISNUMBER(IF(FIND(Pay_Item_Search_Text,B794)=1,1, "FALSE")),MAX(G$4:$G793)+1,IF(ISNUMBER(Pay_Item_Search_Text),0,IF(ISNUMBER(SEARCH(Pay_Item_Search_Text,H794)),MAX(G$4:$G793)+1,0))),IF(ISNUMBER(Pay_Item_Search_Text),0,IF(ISNUMBER(SEARCH(Pay_Item_Search_Text,H794)),MAX(G$4:$G793)+1,0)))</f>
        <v>790</v>
      </c>
      <c r="H794" s="1" t="str">
        <f>IF(Table_PayItems[[#This Row],[Description]]="_","_ Unique Item - "&amp;Table_PayItems[[#This Row],[Item]]&amp;" - $"&amp;Table_PayItems[[#This Row],[Unit]],Table_PayItems[[#This Row],[Description]]&amp;" - $"&amp;Table_PayItems[[#This Row],[Unit]])</f>
        <v>Cable, P.J., 600V, 1, 19/C#14 - $Ft</v>
      </c>
      <c r="I794" s="29" t="str">
        <f>IFERROR(VLOOKUP(ROWS($M$5:M794),Table_PayItems[[Search Key]:[Concentrated Name]],2,FALSE),"")</f>
        <v>Cable, P.J., 600V, 1, 19/C#14 - $Ft</v>
      </c>
      <c r="J794" s="1"/>
      <c r="K794" s="1"/>
      <c r="L794" s="22">
        <f>IF(ISNUMBER(SEARCH(Pay_Item_Search_Text_2,M794)),MAX($L$4:L793)+1,0)</f>
        <v>328</v>
      </c>
      <c r="M794" s="1" t="str">
        <f>IFERROR(VLOOKUP(ROWS($M$5:M794),Table_PayItems[[Search Key]:[Concentrated Name]],2,FALSE),"")</f>
        <v>Cable, P.J., 600V, 1, 19/C#14 - $Ft</v>
      </c>
      <c r="N794" s="1" t="str">
        <f>IFERROR(VLOOKUP(ROWS($M$5:N794),$L$5:$M$7000,2,FALSE),"")</f>
        <v>Sewer, Cl A, 108 inch, Tr Det D - $Ft</v>
      </c>
      <c r="O794" s="1" t="str">
        <f>IFERROR(VLOOKUP(ROWS($O$5:O794),$K$5:$L$7000,2,FALSE),"")</f>
        <v/>
      </c>
    </row>
    <row r="795" spans="2:15" ht="15" customHeight="1" x14ac:dyDescent="0.25">
      <c r="B795" s="178" t="s">
        <v>13906</v>
      </c>
      <c r="C795" s="178" t="s">
        <v>104</v>
      </c>
      <c r="D795" s="178" t="s">
        <v>4824</v>
      </c>
      <c r="E795" s="178" t="s">
        <v>17</v>
      </c>
      <c r="F795" s="178" t="s">
        <v>17</v>
      </c>
      <c r="G795" s="1">
        <f>IF(ISNUMBER(Pay_Item_Search_Text),IF(ISNUMBER(IF(FIND(Pay_Item_Search_Text,B795)=1,1, "FALSE")),MAX(G$4:$G794)+1,IF(ISNUMBER(Pay_Item_Search_Text),0,IF(ISNUMBER(SEARCH(Pay_Item_Search_Text,H795)),MAX(G$4:$G794)+1,0))),IF(ISNUMBER(Pay_Item_Search_Text),0,IF(ISNUMBER(SEARCH(Pay_Item_Search_Text,H795)),MAX(G$4:$G794)+1,0)))</f>
        <v>791</v>
      </c>
      <c r="H795" s="1" t="str">
        <f>IF(Table_PayItems[[#This Row],[Description]]="_","_ Unique Item - "&amp;Table_PayItems[[#This Row],[Item]]&amp;" - $"&amp;Table_PayItems[[#This Row],[Unit]],Table_PayItems[[#This Row],[Description]]&amp;" - $"&amp;Table_PayItems[[#This Row],[Unit]])</f>
        <v>Cable, P.J., 600V, 1, 20/C#14 - $Ft</v>
      </c>
      <c r="I795" s="29" t="str">
        <f>IFERROR(VLOOKUP(ROWS($M$5:M795),Table_PayItems[[Search Key]:[Concentrated Name]],2,FALSE),"")</f>
        <v>Cable, P.J., 600V, 1, 20/C#14 - $Ft</v>
      </c>
      <c r="J795" s="1"/>
      <c r="K795" s="1"/>
      <c r="L795" s="22">
        <f>IF(ISNUMBER(SEARCH(Pay_Item_Search_Text_2,M795)),MAX($L$4:L794)+1,0)</f>
        <v>329</v>
      </c>
      <c r="M795" s="1" t="str">
        <f>IFERROR(VLOOKUP(ROWS($M$5:M795),Table_PayItems[[Search Key]:[Concentrated Name]],2,FALSE),"")</f>
        <v>Cable, P.J., 600V, 1, 20/C#14 - $Ft</v>
      </c>
      <c r="N795" s="1" t="str">
        <f>IFERROR(VLOOKUP(ROWS($M$5:N795),$L$5:$M$7000,2,FALSE),"")</f>
        <v>Sewer, Cl A, 108 inch, Tr Det E - $Ft</v>
      </c>
      <c r="O795" s="1" t="str">
        <f>IFERROR(VLOOKUP(ROWS($O$5:O795),$K$5:$L$7000,2,FALSE),"")</f>
        <v/>
      </c>
    </row>
    <row r="796" spans="2:15" ht="15" customHeight="1" x14ac:dyDescent="0.25">
      <c r="B796" s="178" t="s">
        <v>13900</v>
      </c>
      <c r="C796" s="178" t="s">
        <v>104</v>
      </c>
      <c r="D796" s="178" t="s">
        <v>4818</v>
      </c>
      <c r="E796" s="178" t="s">
        <v>17</v>
      </c>
      <c r="F796" s="178" t="s">
        <v>17</v>
      </c>
      <c r="G796" s="1">
        <f>IF(ISNUMBER(Pay_Item_Search_Text),IF(ISNUMBER(IF(FIND(Pay_Item_Search_Text,B796)=1,1, "FALSE")),MAX(G$4:$G795)+1,IF(ISNUMBER(Pay_Item_Search_Text),0,IF(ISNUMBER(SEARCH(Pay_Item_Search_Text,H796)),MAX(G$4:$G795)+1,0))),IF(ISNUMBER(Pay_Item_Search_Text),0,IF(ISNUMBER(SEARCH(Pay_Item_Search_Text,H796)),MAX(G$4:$G795)+1,0)))</f>
        <v>792</v>
      </c>
      <c r="H796" s="1" t="str">
        <f>IF(Table_PayItems[[#This Row],[Description]]="_","_ Unique Item - "&amp;Table_PayItems[[#This Row],[Item]]&amp;" - $"&amp;Table_PayItems[[#This Row],[Unit]],Table_PayItems[[#This Row],[Description]]&amp;" - $"&amp;Table_PayItems[[#This Row],[Unit]])</f>
        <v>Cable, P.J., 600V, 1, 3/C#10 - $Ft</v>
      </c>
      <c r="I796" s="29" t="str">
        <f>IFERROR(VLOOKUP(ROWS($M$5:M796),Table_PayItems[[Search Key]:[Concentrated Name]],2,FALSE),"")</f>
        <v>Cable, P.J., 600V, 1, 3/C#10 - $Ft</v>
      </c>
      <c r="J796" s="1"/>
      <c r="K796" s="1"/>
      <c r="L796" s="22">
        <f>IF(ISNUMBER(SEARCH(Pay_Item_Search_Text_2,M796)),MAX($L$4:L795)+1,0)</f>
        <v>330</v>
      </c>
      <c r="M796" s="1" t="str">
        <f>IFERROR(VLOOKUP(ROWS($M$5:M796),Table_PayItems[[Search Key]:[Concentrated Name]],2,FALSE),"")</f>
        <v>Cable, P.J., 600V, 1, 3/C#10 - $Ft</v>
      </c>
      <c r="N796" s="1" t="str">
        <f>IFERROR(VLOOKUP(ROWS($M$5:N796),$L$5:$M$7000,2,FALSE),"")</f>
        <v>Sewer, Cl A, 120 inch, Tr Det A - $Ft</v>
      </c>
      <c r="O796" s="1" t="str">
        <f>IFERROR(VLOOKUP(ROWS($O$5:O796),$K$5:$L$7000,2,FALSE),"")</f>
        <v/>
      </c>
    </row>
    <row r="797" spans="2:15" ht="15" customHeight="1" x14ac:dyDescent="0.25">
      <c r="B797" s="178" t="s">
        <v>13901</v>
      </c>
      <c r="C797" s="178" t="s">
        <v>104</v>
      </c>
      <c r="D797" s="178" t="s">
        <v>4819</v>
      </c>
      <c r="E797" s="178" t="s">
        <v>17</v>
      </c>
      <c r="F797" s="178" t="s">
        <v>17</v>
      </c>
      <c r="G797" s="1">
        <f>IF(ISNUMBER(Pay_Item_Search_Text),IF(ISNUMBER(IF(FIND(Pay_Item_Search_Text,B797)=1,1, "FALSE")),MAX(G$4:$G796)+1,IF(ISNUMBER(Pay_Item_Search_Text),0,IF(ISNUMBER(SEARCH(Pay_Item_Search_Text,H797)),MAX(G$4:$G796)+1,0))),IF(ISNUMBER(Pay_Item_Search_Text),0,IF(ISNUMBER(SEARCH(Pay_Item_Search_Text,H797)),MAX(G$4:$G796)+1,0)))</f>
        <v>793</v>
      </c>
      <c r="H797" s="1" t="str">
        <f>IF(Table_PayItems[[#This Row],[Description]]="_","_ Unique Item - "&amp;Table_PayItems[[#This Row],[Item]]&amp;" - $"&amp;Table_PayItems[[#This Row],[Unit]],Table_PayItems[[#This Row],[Description]]&amp;" - $"&amp;Table_PayItems[[#This Row],[Unit]])</f>
        <v>Cable, P.J., 600V, 1, 7/C#10 - $Ft</v>
      </c>
      <c r="I797" s="29" t="str">
        <f>IFERROR(VLOOKUP(ROWS($M$5:M797),Table_PayItems[[Search Key]:[Concentrated Name]],2,FALSE),"")</f>
        <v>Cable, P.J., 600V, 1, 7/C#10 - $Ft</v>
      </c>
      <c r="J797" s="1"/>
      <c r="K797" s="1"/>
      <c r="L797" s="22">
        <f>IF(ISNUMBER(SEARCH(Pay_Item_Search_Text_2,M797)),MAX($L$4:L796)+1,0)</f>
        <v>331</v>
      </c>
      <c r="M797" s="1" t="str">
        <f>IFERROR(VLOOKUP(ROWS($M$5:M797),Table_PayItems[[Search Key]:[Concentrated Name]],2,FALSE),"")</f>
        <v>Cable, P.J., 600V, 1, 7/C#10 - $Ft</v>
      </c>
      <c r="N797" s="1" t="str">
        <f>IFERROR(VLOOKUP(ROWS($M$5:N797),$L$5:$M$7000,2,FALSE),"")</f>
        <v>Sewer, Cl A, 120 inch, Tr Det B - $Ft</v>
      </c>
      <c r="O797" s="1" t="str">
        <f>IFERROR(VLOOKUP(ROWS($O$5:O797),$K$5:$L$7000,2,FALSE),"")</f>
        <v/>
      </c>
    </row>
    <row r="798" spans="2:15" ht="15" customHeight="1" x14ac:dyDescent="0.25">
      <c r="B798" s="178" t="s">
        <v>13902</v>
      </c>
      <c r="C798" s="178" t="s">
        <v>104</v>
      </c>
      <c r="D798" s="178" t="s">
        <v>4820</v>
      </c>
      <c r="E798" s="178" t="s">
        <v>17</v>
      </c>
      <c r="F798" s="178" t="s">
        <v>17</v>
      </c>
      <c r="G798" s="1">
        <f>IF(ISNUMBER(Pay_Item_Search_Text),IF(ISNUMBER(IF(FIND(Pay_Item_Search_Text,B798)=1,1, "FALSE")),MAX(G$4:$G797)+1,IF(ISNUMBER(Pay_Item_Search_Text),0,IF(ISNUMBER(SEARCH(Pay_Item_Search_Text,H798)),MAX(G$4:$G797)+1,0))),IF(ISNUMBER(Pay_Item_Search_Text),0,IF(ISNUMBER(SEARCH(Pay_Item_Search_Text,H798)),MAX(G$4:$G797)+1,0)))</f>
        <v>794</v>
      </c>
      <c r="H798" s="1" t="str">
        <f>IF(Table_PayItems[[#This Row],[Description]]="_","_ Unique Item - "&amp;Table_PayItems[[#This Row],[Item]]&amp;" - $"&amp;Table_PayItems[[#This Row],[Unit]],Table_PayItems[[#This Row],[Description]]&amp;" - $"&amp;Table_PayItems[[#This Row],[Unit]])</f>
        <v>Cable, P.J., 600V, 1, 7/C#14 - $Ft</v>
      </c>
      <c r="I798" s="29" t="str">
        <f>IFERROR(VLOOKUP(ROWS($M$5:M798),Table_PayItems[[Search Key]:[Concentrated Name]],2,FALSE),"")</f>
        <v>Cable, P.J., 600V, 1, 7/C#14 - $Ft</v>
      </c>
      <c r="J798" s="1"/>
      <c r="K798" s="1"/>
      <c r="L798" s="22">
        <f>IF(ISNUMBER(SEARCH(Pay_Item_Search_Text_2,M798)),MAX($L$4:L797)+1,0)</f>
        <v>332</v>
      </c>
      <c r="M798" s="1" t="str">
        <f>IFERROR(VLOOKUP(ROWS($M$5:M798),Table_PayItems[[Search Key]:[Concentrated Name]],2,FALSE),"")</f>
        <v>Cable, P.J., 600V, 1, 7/C#14 - $Ft</v>
      </c>
      <c r="N798" s="1" t="str">
        <f>IFERROR(VLOOKUP(ROWS($M$5:N798),$L$5:$M$7000,2,FALSE),"")</f>
        <v>Sewer, Cl A, 120 inch, Tr Det C - $Ft</v>
      </c>
      <c r="O798" s="1" t="str">
        <f>IFERROR(VLOOKUP(ROWS($O$5:O798),$K$5:$L$7000,2,FALSE),"")</f>
        <v/>
      </c>
    </row>
    <row r="799" spans="2:15" ht="15" customHeight="1" x14ac:dyDescent="0.25">
      <c r="B799" s="178" t="s">
        <v>13693</v>
      </c>
      <c r="C799" s="178" t="s">
        <v>104</v>
      </c>
      <c r="D799" s="178" t="s">
        <v>4611</v>
      </c>
      <c r="E799" s="178" t="s">
        <v>17</v>
      </c>
      <c r="F799" s="178" t="s">
        <v>17</v>
      </c>
      <c r="G799" s="1">
        <f>IF(ISNUMBER(Pay_Item_Search_Text),IF(ISNUMBER(IF(FIND(Pay_Item_Search_Text,B799)=1,1, "FALSE")),MAX(G$4:$G798)+1,IF(ISNUMBER(Pay_Item_Search_Text),0,IF(ISNUMBER(SEARCH(Pay_Item_Search_Text,H799)),MAX(G$4:$G798)+1,0))),IF(ISNUMBER(Pay_Item_Search_Text),0,IF(ISNUMBER(SEARCH(Pay_Item_Search_Text,H799)),MAX(G$4:$G798)+1,0)))</f>
        <v>795</v>
      </c>
      <c r="H799" s="1" t="str">
        <f>IF(Table_PayItems[[#This Row],[Description]]="_","_ Unique Item - "&amp;Table_PayItems[[#This Row],[Item]]&amp;" - $"&amp;Table_PayItems[[#This Row],[Unit]],Table_PayItems[[#This Row],[Description]]&amp;" - $"&amp;Table_PayItems[[#This Row],[Unit]])</f>
        <v>Cable, Rem - $Ft</v>
      </c>
      <c r="I799" s="29" t="str">
        <f>IFERROR(VLOOKUP(ROWS($M$5:M799),Table_PayItems[[Search Key]:[Concentrated Name]],2,FALSE),"")</f>
        <v>Cable, Rem - $Ft</v>
      </c>
      <c r="J799" s="1"/>
      <c r="K799" s="1"/>
      <c r="L799" s="22">
        <f>IF(ISNUMBER(SEARCH(Pay_Item_Search_Text_2,M799)),MAX($L$4:L798)+1,0)</f>
        <v>0</v>
      </c>
      <c r="M799" s="1" t="str">
        <f>IFERROR(VLOOKUP(ROWS($M$5:M799),Table_PayItems[[Search Key]:[Concentrated Name]],2,FALSE),"")</f>
        <v>Cable, Rem - $Ft</v>
      </c>
      <c r="N799" s="1" t="str">
        <f>IFERROR(VLOOKUP(ROWS($M$5:N799),$L$5:$M$7000,2,FALSE),"")</f>
        <v>Sewer, Cl A, 120 inch, Tr Det D - $Ft</v>
      </c>
      <c r="O799" s="1" t="str">
        <f>IFERROR(VLOOKUP(ROWS($O$5:O799),$K$5:$L$7000,2,FALSE),"")</f>
        <v/>
      </c>
    </row>
    <row r="800" spans="2:15" ht="15" customHeight="1" x14ac:dyDescent="0.25">
      <c r="B800" s="178" t="s">
        <v>13924</v>
      </c>
      <c r="C800" s="178" t="s">
        <v>104</v>
      </c>
      <c r="D800" s="178" t="s">
        <v>4842</v>
      </c>
      <c r="E800" s="178" t="s">
        <v>17</v>
      </c>
      <c r="F800" s="178" t="s">
        <v>17</v>
      </c>
      <c r="G800" s="1">
        <f>IF(ISNUMBER(Pay_Item_Search_Text),IF(ISNUMBER(IF(FIND(Pay_Item_Search_Text,B800)=1,1, "FALSE")),MAX(G$4:$G799)+1,IF(ISNUMBER(Pay_Item_Search_Text),0,IF(ISNUMBER(SEARCH(Pay_Item_Search_Text,H800)),MAX(G$4:$G799)+1,0))),IF(ISNUMBER(Pay_Item_Search_Text),0,IF(ISNUMBER(SEARCH(Pay_Item_Search_Text,H800)),MAX(G$4:$G799)+1,0)))</f>
        <v>796</v>
      </c>
      <c r="H800" s="1" t="str">
        <f>IF(Table_PayItems[[#This Row],[Description]]="_","_ Unique Item - "&amp;Table_PayItems[[#This Row],[Item]]&amp;" - $"&amp;Table_PayItems[[#This Row],[Unit]],Table_PayItems[[#This Row],[Description]]&amp;" - $"&amp;Table_PayItems[[#This Row],[Unit]])</f>
        <v>Cable, Sec, 2kV, 2, 1/C#2 - $Ft</v>
      </c>
      <c r="I800" s="29" t="str">
        <f>IFERROR(VLOOKUP(ROWS($M$5:M800),Table_PayItems[[Search Key]:[Concentrated Name]],2,FALSE),"")</f>
        <v>Cable, Sec, 2kV, 2, 1/C#2 - $Ft</v>
      </c>
      <c r="J800" s="1"/>
      <c r="K800" s="1"/>
      <c r="L800" s="22">
        <f>IF(ISNUMBER(SEARCH(Pay_Item_Search_Text_2,M800)),MAX($L$4:L799)+1,0)</f>
        <v>0</v>
      </c>
      <c r="M800" s="1" t="str">
        <f>IFERROR(VLOOKUP(ROWS($M$5:M800),Table_PayItems[[Search Key]:[Concentrated Name]],2,FALSE),"")</f>
        <v>Cable, Sec, 2kV, 2, 1/C#2 - $Ft</v>
      </c>
      <c r="N800" s="1" t="str">
        <f>IFERROR(VLOOKUP(ROWS($M$5:N800),$L$5:$M$7000,2,FALSE),"")</f>
        <v>Sewer, Cl A, 120 inch, Tr Det E - $Ft</v>
      </c>
      <c r="O800" s="1" t="str">
        <f>IFERROR(VLOOKUP(ROWS($O$5:O800),$K$5:$L$7000,2,FALSE),"")</f>
        <v/>
      </c>
    </row>
    <row r="801" spans="2:15" ht="15" customHeight="1" x14ac:dyDescent="0.25">
      <c r="B801" s="178" t="s">
        <v>13925</v>
      </c>
      <c r="C801" s="178" t="s">
        <v>104</v>
      </c>
      <c r="D801" s="178" t="s">
        <v>4843</v>
      </c>
      <c r="E801" s="178" t="s">
        <v>17</v>
      </c>
      <c r="F801" s="178" t="s">
        <v>17</v>
      </c>
      <c r="G801" s="1">
        <f>IF(ISNUMBER(Pay_Item_Search_Text),IF(ISNUMBER(IF(FIND(Pay_Item_Search_Text,B801)=1,1, "FALSE")),MAX(G$4:$G800)+1,IF(ISNUMBER(Pay_Item_Search_Text),0,IF(ISNUMBER(SEARCH(Pay_Item_Search_Text,H801)),MAX(G$4:$G800)+1,0))),IF(ISNUMBER(Pay_Item_Search_Text),0,IF(ISNUMBER(SEARCH(Pay_Item_Search_Text,H801)),MAX(G$4:$G800)+1,0)))</f>
        <v>797</v>
      </c>
      <c r="H801" s="1" t="str">
        <f>IF(Table_PayItems[[#This Row],[Description]]="_","_ Unique Item - "&amp;Table_PayItems[[#This Row],[Item]]&amp;" - $"&amp;Table_PayItems[[#This Row],[Unit]],Table_PayItems[[#This Row],[Description]]&amp;" - $"&amp;Table_PayItems[[#This Row],[Unit]])</f>
        <v>Cable, Sec, 2kV, 2, 1/C#4 - $Ft</v>
      </c>
      <c r="I801" s="29" t="str">
        <f>IFERROR(VLOOKUP(ROWS($M$5:M801),Table_PayItems[[Search Key]:[Concentrated Name]],2,FALSE),"")</f>
        <v>Cable, Sec, 2kV, 2, 1/C#4 - $Ft</v>
      </c>
      <c r="J801" s="1"/>
      <c r="K801" s="1"/>
      <c r="L801" s="22">
        <f>IF(ISNUMBER(SEARCH(Pay_Item_Search_Text_2,M801)),MAX($L$4:L800)+1,0)</f>
        <v>0</v>
      </c>
      <c r="M801" s="1" t="str">
        <f>IFERROR(VLOOKUP(ROWS($M$5:M801),Table_PayItems[[Search Key]:[Concentrated Name]],2,FALSE),"")</f>
        <v>Cable, Sec, 2kV, 2, 1/C#4 - $Ft</v>
      </c>
      <c r="N801" s="1" t="str">
        <f>IFERROR(VLOOKUP(ROWS($M$5:N801),$L$5:$M$7000,2,FALSE),"")</f>
        <v>Sewer, Cl A, 30 inch, Tr Det A - $Ft</v>
      </c>
      <c r="O801" s="1" t="str">
        <f>IFERROR(VLOOKUP(ROWS($O$5:O801),$K$5:$L$7000,2,FALSE),"")</f>
        <v/>
      </c>
    </row>
    <row r="802" spans="2:15" ht="15" customHeight="1" x14ac:dyDescent="0.25">
      <c r="B802" s="178" t="s">
        <v>13927</v>
      </c>
      <c r="C802" s="178" t="s">
        <v>104</v>
      </c>
      <c r="D802" s="178" t="s">
        <v>4845</v>
      </c>
      <c r="E802" s="178" t="s">
        <v>17</v>
      </c>
      <c r="F802" s="178" t="s">
        <v>17</v>
      </c>
      <c r="G802" s="1">
        <f>IF(ISNUMBER(Pay_Item_Search_Text),IF(ISNUMBER(IF(FIND(Pay_Item_Search_Text,B802)=1,1, "FALSE")),MAX(G$4:$G801)+1,IF(ISNUMBER(Pay_Item_Search_Text),0,IF(ISNUMBER(SEARCH(Pay_Item_Search_Text,H802)),MAX(G$4:$G801)+1,0))),IF(ISNUMBER(Pay_Item_Search_Text),0,IF(ISNUMBER(SEARCH(Pay_Item_Search_Text,H802)),MAX(G$4:$G801)+1,0)))</f>
        <v>798</v>
      </c>
      <c r="H802" s="1" t="str">
        <f>IF(Table_PayItems[[#This Row],[Description]]="_","_ Unique Item - "&amp;Table_PayItems[[#This Row],[Item]]&amp;" - $"&amp;Table_PayItems[[#This Row],[Unit]],Table_PayItems[[#This Row],[Description]]&amp;" - $"&amp;Table_PayItems[[#This Row],[Unit]])</f>
        <v>Cable, Sec, 2kV, 2, 1/C#6 - $Ft</v>
      </c>
      <c r="I802" s="29" t="str">
        <f>IFERROR(VLOOKUP(ROWS($M$5:M802),Table_PayItems[[Search Key]:[Concentrated Name]],2,FALSE),"")</f>
        <v>Cable, Sec, 2kV, 2, 1/C#6 - $Ft</v>
      </c>
      <c r="J802" s="1"/>
      <c r="K802" s="1"/>
      <c r="L802" s="22">
        <f>IF(ISNUMBER(SEARCH(Pay_Item_Search_Text_2,M802)),MAX($L$4:L801)+1,0)</f>
        <v>0</v>
      </c>
      <c r="M802" s="1" t="str">
        <f>IFERROR(VLOOKUP(ROWS($M$5:M802),Table_PayItems[[Search Key]:[Concentrated Name]],2,FALSE),"")</f>
        <v>Cable, Sec, 2kV, 2, 1/C#6 - $Ft</v>
      </c>
      <c r="N802" s="1" t="str">
        <f>IFERROR(VLOOKUP(ROWS($M$5:N802),$L$5:$M$7000,2,FALSE),"")</f>
        <v>Sewer, Cl A, 30 inch, Tr Det B - $Ft</v>
      </c>
      <c r="O802" s="1" t="str">
        <f>IFERROR(VLOOKUP(ROWS($O$5:O802),$K$5:$L$7000,2,FALSE),"")</f>
        <v/>
      </c>
    </row>
    <row r="803" spans="2:15" ht="15" customHeight="1" x14ac:dyDescent="0.25">
      <c r="B803" s="178" t="s">
        <v>13926</v>
      </c>
      <c r="C803" s="178" t="s">
        <v>104</v>
      </c>
      <c r="D803" s="178" t="s">
        <v>4844</v>
      </c>
      <c r="E803" s="178" t="s">
        <v>17</v>
      </c>
      <c r="F803" s="178" t="s">
        <v>17</v>
      </c>
      <c r="G803" s="1">
        <f>IF(ISNUMBER(Pay_Item_Search_Text),IF(ISNUMBER(IF(FIND(Pay_Item_Search_Text,B803)=1,1, "FALSE")),MAX(G$4:$G802)+1,IF(ISNUMBER(Pay_Item_Search_Text),0,IF(ISNUMBER(SEARCH(Pay_Item_Search_Text,H803)),MAX(G$4:$G802)+1,0))),IF(ISNUMBER(Pay_Item_Search_Text),0,IF(ISNUMBER(SEARCH(Pay_Item_Search_Text,H803)),MAX(G$4:$G802)+1,0)))</f>
        <v>799</v>
      </c>
      <c r="H803" s="1" t="str">
        <f>IF(Table_PayItems[[#This Row],[Description]]="_","_ Unique Item - "&amp;Table_PayItems[[#This Row],[Item]]&amp;" - $"&amp;Table_PayItems[[#This Row],[Unit]],Table_PayItems[[#This Row],[Description]]&amp;" - $"&amp;Table_PayItems[[#This Row],[Unit]])</f>
        <v>Cable, Sec, 2kV, 3, 1/C#4 - $Ft</v>
      </c>
      <c r="I803" s="29" t="str">
        <f>IFERROR(VLOOKUP(ROWS($M$5:M803),Table_PayItems[[Search Key]:[Concentrated Name]],2,FALSE),"")</f>
        <v>Cable, Sec, 2kV, 3, 1/C#4 - $Ft</v>
      </c>
      <c r="J803" s="1"/>
      <c r="K803" s="1"/>
      <c r="L803" s="22">
        <f>IF(ISNUMBER(SEARCH(Pay_Item_Search_Text_2,M803)),MAX($L$4:L802)+1,0)</f>
        <v>0</v>
      </c>
      <c r="M803" s="1" t="str">
        <f>IFERROR(VLOOKUP(ROWS($M$5:M803),Table_PayItems[[Search Key]:[Concentrated Name]],2,FALSE),"")</f>
        <v>Cable, Sec, 2kV, 3, 1/C#4 - $Ft</v>
      </c>
      <c r="N803" s="1" t="str">
        <f>IFERROR(VLOOKUP(ROWS($M$5:N803),$L$5:$M$7000,2,FALSE),"")</f>
        <v>Sewer, Cl A, 30 inch, Tr Det C - $Ft</v>
      </c>
      <c r="O803" s="1" t="str">
        <f>IFERROR(VLOOKUP(ROWS($O$5:O803),$K$5:$L$7000,2,FALSE),"")</f>
        <v/>
      </c>
    </row>
    <row r="804" spans="2:15" ht="15" customHeight="1" x14ac:dyDescent="0.25">
      <c r="B804" s="178" t="s">
        <v>13928</v>
      </c>
      <c r="C804" s="178" t="s">
        <v>104</v>
      </c>
      <c r="D804" s="178" t="s">
        <v>4846</v>
      </c>
      <c r="E804" s="178" t="s">
        <v>17</v>
      </c>
      <c r="F804" s="178" t="s">
        <v>17</v>
      </c>
      <c r="G804" s="1">
        <f>IF(ISNUMBER(Pay_Item_Search_Text),IF(ISNUMBER(IF(FIND(Pay_Item_Search_Text,B804)=1,1, "FALSE")),MAX(G$4:$G803)+1,IF(ISNUMBER(Pay_Item_Search_Text),0,IF(ISNUMBER(SEARCH(Pay_Item_Search_Text,H804)),MAX(G$4:$G803)+1,0))),IF(ISNUMBER(Pay_Item_Search_Text),0,IF(ISNUMBER(SEARCH(Pay_Item_Search_Text,H804)),MAX(G$4:$G803)+1,0)))</f>
        <v>800</v>
      </c>
      <c r="H804" s="1" t="str">
        <f>IF(Table_PayItems[[#This Row],[Description]]="_","_ Unique Item - "&amp;Table_PayItems[[#This Row],[Item]]&amp;" - $"&amp;Table_PayItems[[#This Row],[Unit]],Table_PayItems[[#This Row],[Description]]&amp;" - $"&amp;Table_PayItems[[#This Row],[Unit]])</f>
        <v>Cable, Sec, 2kV, 3, 1/C#6 - $Ft</v>
      </c>
      <c r="I804" s="29" t="str">
        <f>IFERROR(VLOOKUP(ROWS($M$5:M804),Table_PayItems[[Search Key]:[Concentrated Name]],2,FALSE),"")</f>
        <v>Cable, Sec, 2kV, 3, 1/C#6 - $Ft</v>
      </c>
      <c r="J804" s="1"/>
      <c r="K804" s="1"/>
      <c r="L804" s="22">
        <f>IF(ISNUMBER(SEARCH(Pay_Item_Search_Text_2,M804)),MAX($L$4:L803)+1,0)</f>
        <v>0</v>
      </c>
      <c r="M804" s="1" t="str">
        <f>IFERROR(VLOOKUP(ROWS($M$5:M804),Table_PayItems[[Search Key]:[Concentrated Name]],2,FALSE),"")</f>
        <v>Cable, Sec, 2kV, 3, 1/C#6 - $Ft</v>
      </c>
      <c r="N804" s="1" t="str">
        <f>IFERROR(VLOOKUP(ROWS($M$5:N804),$L$5:$M$7000,2,FALSE),"")</f>
        <v>Sewer, Cl A, 30 inch, Tr Det D - $Ft</v>
      </c>
      <c r="O804" s="1" t="str">
        <f>IFERROR(VLOOKUP(ROWS($O$5:O804),$K$5:$L$7000,2,FALSE),"")</f>
        <v/>
      </c>
    </row>
    <row r="805" spans="2:15" ht="15" customHeight="1" x14ac:dyDescent="0.25">
      <c r="B805" s="178" t="s">
        <v>13907</v>
      </c>
      <c r="C805" s="178" t="s">
        <v>104</v>
      </c>
      <c r="D805" s="178" t="s">
        <v>4825</v>
      </c>
      <c r="E805" s="178" t="s">
        <v>17</v>
      </c>
      <c r="F805" s="178" t="s">
        <v>17</v>
      </c>
      <c r="G805" s="1">
        <f>IF(ISNUMBER(Pay_Item_Search_Text),IF(ISNUMBER(IF(FIND(Pay_Item_Search_Text,B805)=1,1, "FALSE")),MAX(G$4:$G804)+1,IF(ISNUMBER(Pay_Item_Search_Text),0,IF(ISNUMBER(SEARCH(Pay_Item_Search_Text,H805)),MAX(G$4:$G804)+1,0))),IF(ISNUMBER(Pay_Item_Search_Text),0,IF(ISNUMBER(SEARCH(Pay_Item_Search_Text,H805)),MAX(G$4:$G804)+1,0)))</f>
        <v>801</v>
      </c>
      <c r="H805" s="1" t="str">
        <f>IF(Table_PayItems[[#This Row],[Description]]="_","_ Unique Item - "&amp;Table_PayItems[[#This Row],[Item]]&amp;" - $"&amp;Table_PayItems[[#This Row],[Unit]],Table_PayItems[[#This Row],[Description]]&amp;" - $"&amp;Table_PayItems[[#This Row],[Unit]])</f>
        <v>Cable, Sec, 600V, 1, 2/C#0 - $Ft</v>
      </c>
      <c r="I805" s="29" t="str">
        <f>IFERROR(VLOOKUP(ROWS($M$5:M805),Table_PayItems[[Search Key]:[Concentrated Name]],2,FALSE),"")</f>
        <v>Cable, Sec, 600V, 1, 2/C#0 - $Ft</v>
      </c>
      <c r="J805" s="1"/>
      <c r="K805" s="1"/>
      <c r="L805" s="22">
        <f>IF(ISNUMBER(SEARCH(Pay_Item_Search_Text_2,M805)),MAX($L$4:L804)+1,0)</f>
        <v>333</v>
      </c>
      <c r="M805" s="1" t="str">
        <f>IFERROR(VLOOKUP(ROWS($M$5:M805),Table_PayItems[[Search Key]:[Concentrated Name]],2,FALSE),"")</f>
        <v>Cable, Sec, 600V, 1, 2/C#0 - $Ft</v>
      </c>
      <c r="N805" s="1" t="str">
        <f>IFERROR(VLOOKUP(ROWS($M$5:N805),$L$5:$M$7000,2,FALSE),"")</f>
        <v>Sewer, Cl A, 30 inch, Tr Det E - $Ft</v>
      </c>
      <c r="O805" s="1" t="str">
        <f>IFERROR(VLOOKUP(ROWS($O$5:O805),$K$5:$L$7000,2,FALSE),"")</f>
        <v/>
      </c>
    </row>
    <row r="806" spans="2:15" ht="15" customHeight="1" x14ac:dyDescent="0.25">
      <c r="B806" s="178" t="s">
        <v>13914</v>
      </c>
      <c r="C806" s="178" t="s">
        <v>104</v>
      </c>
      <c r="D806" s="178" t="s">
        <v>4832</v>
      </c>
      <c r="E806" s="178" t="s">
        <v>17</v>
      </c>
      <c r="F806" s="178" t="s">
        <v>17</v>
      </c>
      <c r="G806" s="1">
        <f>IF(ISNUMBER(Pay_Item_Search_Text),IF(ISNUMBER(IF(FIND(Pay_Item_Search_Text,B806)=1,1, "FALSE")),MAX(G$4:$G805)+1,IF(ISNUMBER(Pay_Item_Search_Text),0,IF(ISNUMBER(SEARCH(Pay_Item_Search_Text,H806)),MAX(G$4:$G805)+1,0))),IF(ISNUMBER(Pay_Item_Search_Text),0,IF(ISNUMBER(SEARCH(Pay_Item_Search_Text,H806)),MAX(G$4:$G805)+1,0)))</f>
        <v>802</v>
      </c>
      <c r="H806" s="1" t="str">
        <f>IF(Table_PayItems[[#This Row],[Description]]="_","_ Unique Item - "&amp;Table_PayItems[[#This Row],[Item]]&amp;" - $"&amp;Table_PayItems[[#This Row],[Unit]],Table_PayItems[[#This Row],[Description]]&amp;" - $"&amp;Table_PayItems[[#This Row],[Unit]])</f>
        <v>Cable, Sec, 600V, 1, 2/C#10 - $Ft</v>
      </c>
      <c r="I806" s="29" t="str">
        <f>IFERROR(VLOOKUP(ROWS($M$5:M806),Table_PayItems[[Search Key]:[Concentrated Name]],2,FALSE),"")</f>
        <v>Cable, Sec, 600V, 1, 2/C#10 - $Ft</v>
      </c>
      <c r="J806" s="1"/>
      <c r="K806" s="1"/>
      <c r="L806" s="22">
        <f>IF(ISNUMBER(SEARCH(Pay_Item_Search_Text_2,M806)),MAX($L$4:L805)+1,0)</f>
        <v>334</v>
      </c>
      <c r="M806" s="1" t="str">
        <f>IFERROR(VLOOKUP(ROWS($M$5:M806),Table_PayItems[[Search Key]:[Concentrated Name]],2,FALSE),"")</f>
        <v>Cable, Sec, 600V, 1, 2/C#10 - $Ft</v>
      </c>
      <c r="N806" s="1" t="str">
        <f>IFERROR(VLOOKUP(ROWS($M$5:N806),$L$5:$M$7000,2,FALSE),"")</f>
        <v>Sewer, Cl A, 60 inch, Tr Det A - $Ft</v>
      </c>
      <c r="O806" s="1" t="str">
        <f>IFERROR(VLOOKUP(ROWS($O$5:O806),$K$5:$L$7000,2,FALSE),"")</f>
        <v/>
      </c>
    </row>
    <row r="807" spans="2:15" ht="15" customHeight="1" x14ac:dyDescent="0.25">
      <c r="B807" s="178" t="s">
        <v>13909</v>
      </c>
      <c r="C807" s="178" t="s">
        <v>104</v>
      </c>
      <c r="D807" s="178" t="s">
        <v>4827</v>
      </c>
      <c r="E807" s="178" t="s">
        <v>17</v>
      </c>
      <c r="F807" s="178" t="s">
        <v>17</v>
      </c>
      <c r="G807" s="1">
        <f>IF(ISNUMBER(Pay_Item_Search_Text),IF(ISNUMBER(IF(FIND(Pay_Item_Search_Text,B807)=1,1, "FALSE")),MAX(G$4:$G806)+1,IF(ISNUMBER(Pay_Item_Search_Text),0,IF(ISNUMBER(SEARCH(Pay_Item_Search_Text,H807)),MAX(G$4:$G806)+1,0))),IF(ISNUMBER(Pay_Item_Search_Text),0,IF(ISNUMBER(SEARCH(Pay_Item_Search_Text,H807)),MAX(G$4:$G806)+1,0)))</f>
        <v>803</v>
      </c>
      <c r="H807" s="1" t="str">
        <f>IF(Table_PayItems[[#This Row],[Description]]="_","_ Unique Item - "&amp;Table_PayItems[[#This Row],[Item]]&amp;" - $"&amp;Table_PayItems[[#This Row],[Unit]],Table_PayItems[[#This Row],[Description]]&amp;" - $"&amp;Table_PayItems[[#This Row],[Unit]])</f>
        <v>Cable, Sec, 600V, 1, 2/C#2 - $Ft</v>
      </c>
      <c r="I807" s="29" t="str">
        <f>IFERROR(VLOOKUP(ROWS($M$5:M807),Table_PayItems[[Search Key]:[Concentrated Name]],2,FALSE),"")</f>
        <v>Cable, Sec, 600V, 1, 2/C#2 - $Ft</v>
      </c>
      <c r="J807" s="1"/>
      <c r="K807" s="1"/>
      <c r="L807" s="22">
        <f>IF(ISNUMBER(SEARCH(Pay_Item_Search_Text_2,M807)),MAX($L$4:L806)+1,0)</f>
        <v>335</v>
      </c>
      <c r="M807" s="1" t="str">
        <f>IFERROR(VLOOKUP(ROWS($M$5:M807),Table_PayItems[[Search Key]:[Concentrated Name]],2,FALSE),"")</f>
        <v>Cable, Sec, 600V, 1, 2/C#2 - $Ft</v>
      </c>
      <c r="N807" s="1" t="str">
        <f>IFERROR(VLOOKUP(ROWS($M$5:N807),$L$5:$M$7000,2,FALSE),"")</f>
        <v>Sewer, Cl A, 60 inch, Tr Det B - $Ft</v>
      </c>
      <c r="O807" s="1" t="str">
        <f>IFERROR(VLOOKUP(ROWS($O$5:O807),$K$5:$L$7000,2,FALSE),"")</f>
        <v/>
      </c>
    </row>
    <row r="808" spans="2:15" ht="15" customHeight="1" x14ac:dyDescent="0.25">
      <c r="B808" s="178" t="s">
        <v>13911</v>
      </c>
      <c r="C808" s="178" t="s">
        <v>104</v>
      </c>
      <c r="D808" s="178" t="s">
        <v>4829</v>
      </c>
      <c r="E808" s="178" t="s">
        <v>17</v>
      </c>
      <c r="F808" s="178" t="s">
        <v>17</v>
      </c>
      <c r="G808" s="1">
        <f>IF(ISNUMBER(Pay_Item_Search_Text),IF(ISNUMBER(IF(FIND(Pay_Item_Search_Text,B808)=1,1, "FALSE")),MAX(G$4:$G807)+1,IF(ISNUMBER(Pay_Item_Search_Text),0,IF(ISNUMBER(SEARCH(Pay_Item_Search_Text,H808)),MAX(G$4:$G807)+1,0))),IF(ISNUMBER(Pay_Item_Search_Text),0,IF(ISNUMBER(SEARCH(Pay_Item_Search_Text,H808)),MAX(G$4:$G807)+1,0)))</f>
        <v>804</v>
      </c>
      <c r="H808" s="1" t="str">
        <f>IF(Table_PayItems[[#This Row],[Description]]="_","_ Unique Item - "&amp;Table_PayItems[[#This Row],[Item]]&amp;" - $"&amp;Table_PayItems[[#This Row],[Unit]],Table_PayItems[[#This Row],[Description]]&amp;" - $"&amp;Table_PayItems[[#This Row],[Unit]])</f>
        <v>Cable, Sec, 600V, 1, 2/C#4 - $Ft</v>
      </c>
      <c r="I808" s="29" t="str">
        <f>IFERROR(VLOOKUP(ROWS($M$5:M808),Table_PayItems[[Search Key]:[Concentrated Name]],2,FALSE),"")</f>
        <v>Cable, Sec, 600V, 1, 2/C#4 - $Ft</v>
      </c>
      <c r="J808" s="1"/>
      <c r="K808" s="1"/>
      <c r="L808" s="22">
        <f>IF(ISNUMBER(SEARCH(Pay_Item_Search_Text_2,M808)),MAX($L$4:L807)+1,0)</f>
        <v>336</v>
      </c>
      <c r="M808" s="1" t="str">
        <f>IFERROR(VLOOKUP(ROWS($M$5:M808),Table_PayItems[[Search Key]:[Concentrated Name]],2,FALSE),"")</f>
        <v>Cable, Sec, 600V, 1, 2/C#4 - $Ft</v>
      </c>
      <c r="N808" s="1" t="str">
        <f>IFERROR(VLOOKUP(ROWS($M$5:N808),$L$5:$M$7000,2,FALSE),"")</f>
        <v>Sewer, Cl A, 60 inch, Tr Det C - $Ft</v>
      </c>
      <c r="O808" s="1" t="str">
        <f>IFERROR(VLOOKUP(ROWS($O$5:O808),$K$5:$L$7000,2,FALSE),"")</f>
        <v/>
      </c>
    </row>
    <row r="809" spans="2:15" ht="15" customHeight="1" x14ac:dyDescent="0.25">
      <c r="B809" s="178" t="s">
        <v>13913</v>
      </c>
      <c r="C809" s="178" t="s">
        <v>104</v>
      </c>
      <c r="D809" s="178" t="s">
        <v>4831</v>
      </c>
      <c r="E809" s="178" t="s">
        <v>17</v>
      </c>
      <c r="F809" s="178" t="s">
        <v>17</v>
      </c>
      <c r="G809" s="1">
        <f>IF(ISNUMBER(Pay_Item_Search_Text),IF(ISNUMBER(IF(FIND(Pay_Item_Search_Text,B809)=1,1, "FALSE")),MAX(G$4:$G808)+1,IF(ISNUMBER(Pay_Item_Search_Text),0,IF(ISNUMBER(SEARCH(Pay_Item_Search_Text,H809)),MAX(G$4:$G808)+1,0))),IF(ISNUMBER(Pay_Item_Search_Text),0,IF(ISNUMBER(SEARCH(Pay_Item_Search_Text,H809)),MAX(G$4:$G808)+1,0)))</f>
        <v>805</v>
      </c>
      <c r="H809" s="1" t="str">
        <f>IF(Table_PayItems[[#This Row],[Description]]="_","_ Unique Item - "&amp;Table_PayItems[[#This Row],[Item]]&amp;" - $"&amp;Table_PayItems[[#This Row],[Unit]],Table_PayItems[[#This Row],[Description]]&amp;" - $"&amp;Table_PayItems[[#This Row],[Unit]])</f>
        <v>Cable, Sec, 600V, 1, 2/C#6 - $Ft</v>
      </c>
      <c r="I809" s="29" t="str">
        <f>IFERROR(VLOOKUP(ROWS($M$5:M809),Table_PayItems[[Search Key]:[Concentrated Name]],2,FALSE),"")</f>
        <v>Cable, Sec, 600V, 1, 2/C#6 - $Ft</v>
      </c>
      <c r="J809" s="1"/>
      <c r="K809" s="1"/>
      <c r="L809" s="22">
        <f>IF(ISNUMBER(SEARCH(Pay_Item_Search_Text_2,M809)),MAX($L$4:L808)+1,0)</f>
        <v>337</v>
      </c>
      <c r="M809" s="1" t="str">
        <f>IFERROR(VLOOKUP(ROWS($M$5:M809),Table_PayItems[[Search Key]:[Concentrated Name]],2,FALSE),"")</f>
        <v>Cable, Sec, 600V, 1, 2/C#6 - $Ft</v>
      </c>
      <c r="N809" s="1" t="str">
        <f>IFERROR(VLOOKUP(ROWS($M$5:N809),$L$5:$M$7000,2,FALSE),"")</f>
        <v>Sewer, Cl A, 60 inch, Tr Det D - $Ft</v>
      </c>
      <c r="O809" s="1" t="str">
        <f>IFERROR(VLOOKUP(ROWS($O$5:O809),$K$5:$L$7000,2,FALSE),"")</f>
        <v/>
      </c>
    </row>
    <row r="810" spans="2:15" ht="15" customHeight="1" x14ac:dyDescent="0.25">
      <c r="B810" s="178" t="s">
        <v>13908</v>
      </c>
      <c r="C810" s="178" t="s">
        <v>104</v>
      </c>
      <c r="D810" s="178" t="s">
        <v>4826</v>
      </c>
      <c r="E810" s="178" t="s">
        <v>17</v>
      </c>
      <c r="F810" s="178" t="s">
        <v>17</v>
      </c>
      <c r="G810" s="1">
        <f>IF(ISNUMBER(Pay_Item_Search_Text),IF(ISNUMBER(IF(FIND(Pay_Item_Search_Text,B810)=1,1, "FALSE")),MAX(G$4:$G809)+1,IF(ISNUMBER(Pay_Item_Search_Text),0,IF(ISNUMBER(SEARCH(Pay_Item_Search_Text,H810)),MAX(G$4:$G809)+1,0))),IF(ISNUMBER(Pay_Item_Search_Text),0,IF(ISNUMBER(SEARCH(Pay_Item_Search_Text,H810)),MAX(G$4:$G809)+1,0)))</f>
        <v>806</v>
      </c>
      <c r="H810" s="1" t="str">
        <f>IF(Table_PayItems[[#This Row],[Description]]="_","_ Unique Item - "&amp;Table_PayItems[[#This Row],[Item]]&amp;" - $"&amp;Table_PayItems[[#This Row],[Unit]],Table_PayItems[[#This Row],[Description]]&amp;" - $"&amp;Table_PayItems[[#This Row],[Unit]])</f>
        <v>Cable, Sec, 600V, 1, 3/C#0 - $Ft</v>
      </c>
      <c r="I810" s="29" t="str">
        <f>IFERROR(VLOOKUP(ROWS($M$5:M810),Table_PayItems[[Search Key]:[Concentrated Name]],2,FALSE),"")</f>
        <v>Cable, Sec, 600V, 1, 3/C#0 - $Ft</v>
      </c>
      <c r="J810" s="1"/>
      <c r="K810" s="1"/>
      <c r="L810" s="22">
        <f>IF(ISNUMBER(SEARCH(Pay_Item_Search_Text_2,M810)),MAX($L$4:L809)+1,0)</f>
        <v>338</v>
      </c>
      <c r="M810" s="1" t="str">
        <f>IFERROR(VLOOKUP(ROWS($M$5:M810),Table_PayItems[[Search Key]:[Concentrated Name]],2,FALSE),"")</f>
        <v>Cable, Sec, 600V, 1, 3/C#0 - $Ft</v>
      </c>
      <c r="N810" s="1" t="str">
        <f>IFERROR(VLOOKUP(ROWS($M$5:N810),$L$5:$M$7000,2,FALSE),"")</f>
        <v>Sewer, Cl A, 60 inch, Tr Det E - $Ft</v>
      </c>
      <c r="O810" s="1" t="str">
        <f>IFERROR(VLOOKUP(ROWS($O$5:O810),$K$5:$L$7000,2,FALSE),"")</f>
        <v/>
      </c>
    </row>
    <row r="811" spans="2:15" ht="15" customHeight="1" x14ac:dyDescent="0.25">
      <c r="B811" s="178" t="s">
        <v>13910</v>
      </c>
      <c r="C811" s="178" t="s">
        <v>104</v>
      </c>
      <c r="D811" s="178" t="s">
        <v>4828</v>
      </c>
      <c r="E811" s="178" t="s">
        <v>17</v>
      </c>
      <c r="F811" s="178" t="s">
        <v>17</v>
      </c>
      <c r="G811" s="1">
        <f>IF(ISNUMBER(Pay_Item_Search_Text),IF(ISNUMBER(IF(FIND(Pay_Item_Search_Text,B811)=1,1, "FALSE")),MAX(G$4:$G810)+1,IF(ISNUMBER(Pay_Item_Search_Text),0,IF(ISNUMBER(SEARCH(Pay_Item_Search_Text,H811)),MAX(G$4:$G810)+1,0))),IF(ISNUMBER(Pay_Item_Search_Text),0,IF(ISNUMBER(SEARCH(Pay_Item_Search_Text,H811)),MAX(G$4:$G810)+1,0)))</f>
        <v>807</v>
      </c>
      <c r="H811" s="1" t="str">
        <f>IF(Table_PayItems[[#This Row],[Description]]="_","_ Unique Item - "&amp;Table_PayItems[[#This Row],[Item]]&amp;" - $"&amp;Table_PayItems[[#This Row],[Unit]],Table_PayItems[[#This Row],[Description]]&amp;" - $"&amp;Table_PayItems[[#This Row],[Unit]])</f>
        <v>Cable, Sec, 600V, 1, 3/C#2 - $Ft</v>
      </c>
      <c r="I811" s="29" t="str">
        <f>IFERROR(VLOOKUP(ROWS($M$5:M811),Table_PayItems[[Search Key]:[Concentrated Name]],2,FALSE),"")</f>
        <v>Cable, Sec, 600V, 1, 3/C#2 - $Ft</v>
      </c>
      <c r="J811" s="1"/>
      <c r="K811" s="1"/>
      <c r="L811" s="22">
        <f>IF(ISNUMBER(SEARCH(Pay_Item_Search_Text_2,M811)),MAX($L$4:L810)+1,0)</f>
        <v>339</v>
      </c>
      <c r="M811" s="1" t="str">
        <f>IFERROR(VLOOKUP(ROWS($M$5:M811),Table_PayItems[[Search Key]:[Concentrated Name]],2,FALSE),"")</f>
        <v>Cable, Sec, 600V, 1, 3/C#2 - $Ft</v>
      </c>
      <c r="N811" s="1" t="str">
        <f>IFERROR(VLOOKUP(ROWS($M$5:N811),$L$5:$M$7000,2,FALSE),"")</f>
        <v>Sewer, Cl A, 90 inch, Tr Det A - $Ft</v>
      </c>
      <c r="O811" s="1" t="str">
        <f>IFERROR(VLOOKUP(ROWS($O$5:O811),$K$5:$L$7000,2,FALSE),"")</f>
        <v/>
      </c>
    </row>
    <row r="812" spans="2:15" ht="15" customHeight="1" x14ac:dyDescent="0.25">
      <c r="B812" s="178" t="s">
        <v>13912</v>
      </c>
      <c r="C812" s="178" t="s">
        <v>104</v>
      </c>
      <c r="D812" s="178" t="s">
        <v>4830</v>
      </c>
      <c r="E812" s="178" t="s">
        <v>17</v>
      </c>
      <c r="F812" s="178" t="s">
        <v>17</v>
      </c>
      <c r="G812" s="1">
        <f>IF(ISNUMBER(Pay_Item_Search_Text),IF(ISNUMBER(IF(FIND(Pay_Item_Search_Text,B812)=1,1, "FALSE")),MAX(G$4:$G811)+1,IF(ISNUMBER(Pay_Item_Search_Text),0,IF(ISNUMBER(SEARCH(Pay_Item_Search_Text,H812)),MAX(G$4:$G811)+1,0))),IF(ISNUMBER(Pay_Item_Search_Text),0,IF(ISNUMBER(SEARCH(Pay_Item_Search_Text,H812)),MAX(G$4:$G811)+1,0)))</f>
        <v>808</v>
      </c>
      <c r="H812" s="1" t="str">
        <f>IF(Table_PayItems[[#This Row],[Description]]="_","_ Unique Item - "&amp;Table_PayItems[[#This Row],[Item]]&amp;" - $"&amp;Table_PayItems[[#This Row],[Unit]],Table_PayItems[[#This Row],[Description]]&amp;" - $"&amp;Table_PayItems[[#This Row],[Unit]])</f>
        <v>Cable, Sec, 600V, 1, 3/C#4 - $Ft</v>
      </c>
      <c r="I812" s="29" t="str">
        <f>IFERROR(VLOOKUP(ROWS($M$5:M812),Table_PayItems[[Search Key]:[Concentrated Name]],2,FALSE),"")</f>
        <v>Cable, Sec, 600V, 1, 3/C#4 - $Ft</v>
      </c>
      <c r="J812" s="1"/>
      <c r="K812" s="1"/>
      <c r="L812" s="22">
        <f>IF(ISNUMBER(SEARCH(Pay_Item_Search_Text_2,M812)),MAX($L$4:L811)+1,0)</f>
        <v>340</v>
      </c>
      <c r="M812" s="1" t="str">
        <f>IFERROR(VLOOKUP(ROWS($M$5:M812),Table_PayItems[[Search Key]:[Concentrated Name]],2,FALSE),"")</f>
        <v>Cable, Sec, 600V, 1, 3/C#4 - $Ft</v>
      </c>
      <c r="N812" s="1" t="str">
        <f>IFERROR(VLOOKUP(ROWS($M$5:N812),$L$5:$M$7000,2,FALSE),"")</f>
        <v>Sewer, Cl A, 90 inch, Tr Det B - $Ft</v>
      </c>
      <c r="O812" s="1" t="str">
        <f>IFERROR(VLOOKUP(ROWS($O$5:O812),$K$5:$L$7000,2,FALSE),"")</f>
        <v/>
      </c>
    </row>
    <row r="813" spans="2:15" ht="15" customHeight="1" x14ac:dyDescent="0.25">
      <c r="B813" s="178" t="s">
        <v>13915</v>
      </c>
      <c r="C813" s="178" t="s">
        <v>104</v>
      </c>
      <c r="D813" s="178" t="s">
        <v>4833</v>
      </c>
      <c r="E813" s="178" t="s">
        <v>17</v>
      </c>
      <c r="F813" s="178" t="s">
        <v>17</v>
      </c>
      <c r="G813" s="1">
        <f>IF(ISNUMBER(Pay_Item_Search_Text),IF(ISNUMBER(IF(FIND(Pay_Item_Search_Text,B813)=1,1, "FALSE")),MAX(G$4:$G812)+1,IF(ISNUMBER(Pay_Item_Search_Text),0,IF(ISNUMBER(SEARCH(Pay_Item_Search_Text,H813)),MAX(G$4:$G812)+1,0))),IF(ISNUMBER(Pay_Item_Search_Text),0,IF(ISNUMBER(SEARCH(Pay_Item_Search_Text,H813)),MAX(G$4:$G812)+1,0)))</f>
        <v>809</v>
      </c>
      <c r="H813" s="1" t="str">
        <f>IF(Table_PayItems[[#This Row],[Description]]="_","_ Unique Item - "&amp;Table_PayItems[[#This Row],[Item]]&amp;" - $"&amp;Table_PayItems[[#This Row],[Unit]],Table_PayItems[[#This Row],[Description]]&amp;" - $"&amp;Table_PayItems[[#This Row],[Unit]])</f>
        <v>Cable, Sec, 600V, 1, 3/C#6 - $Ft</v>
      </c>
      <c r="I813" s="29" t="str">
        <f>IFERROR(VLOOKUP(ROWS($M$5:M813),Table_PayItems[[Search Key]:[Concentrated Name]],2,FALSE),"")</f>
        <v>Cable, Sec, 600V, 1, 3/C#6 - $Ft</v>
      </c>
      <c r="J813" s="1"/>
      <c r="K813" s="1"/>
      <c r="L813" s="22">
        <f>IF(ISNUMBER(SEARCH(Pay_Item_Search_Text_2,M813)),MAX($L$4:L812)+1,0)</f>
        <v>341</v>
      </c>
      <c r="M813" s="1" t="str">
        <f>IFERROR(VLOOKUP(ROWS($M$5:M813),Table_PayItems[[Search Key]:[Concentrated Name]],2,FALSE),"")</f>
        <v>Cable, Sec, 600V, 1, 3/C#6 - $Ft</v>
      </c>
      <c r="N813" s="1" t="str">
        <f>IFERROR(VLOOKUP(ROWS($M$5:N813),$L$5:$M$7000,2,FALSE),"")</f>
        <v>Sewer, Cl A, 90 inch, Tr Det C - $Ft</v>
      </c>
      <c r="O813" s="1" t="str">
        <f>IFERROR(VLOOKUP(ROWS($O$5:O813),$K$5:$L$7000,2,FALSE),"")</f>
        <v/>
      </c>
    </row>
    <row r="814" spans="2:15" ht="15" customHeight="1" x14ac:dyDescent="0.25">
      <c r="B814" s="178" t="s">
        <v>13916</v>
      </c>
      <c r="C814" s="178" t="s">
        <v>104</v>
      </c>
      <c r="D814" s="178" t="s">
        <v>4834</v>
      </c>
      <c r="E814" s="178" t="s">
        <v>17</v>
      </c>
      <c r="F814" s="178" t="s">
        <v>17</v>
      </c>
      <c r="G814" s="1">
        <f>IF(ISNUMBER(Pay_Item_Search_Text),IF(ISNUMBER(IF(FIND(Pay_Item_Search_Text,B814)=1,1, "FALSE")),MAX(G$4:$G813)+1,IF(ISNUMBER(Pay_Item_Search_Text),0,IF(ISNUMBER(SEARCH(Pay_Item_Search_Text,H814)),MAX(G$4:$G813)+1,0))),IF(ISNUMBER(Pay_Item_Search_Text),0,IF(ISNUMBER(SEARCH(Pay_Item_Search_Text,H814)),MAX(G$4:$G813)+1,0)))</f>
        <v>810</v>
      </c>
      <c r="H814" s="1" t="str">
        <f>IF(Table_PayItems[[#This Row],[Description]]="_","_ Unique Item - "&amp;Table_PayItems[[#This Row],[Item]]&amp;" - $"&amp;Table_PayItems[[#This Row],[Unit]],Table_PayItems[[#This Row],[Description]]&amp;" - $"&amp;Table_PayItems[[#This Row],[Unit]])</f>
        <v>Cable, Sec, 600V, 2, 1/C#0 - $Ft</v>
      </c>
      <c r="I814" s="29" t="str">
        <f>IFERROR(VLOOKUP(ROWS($M$5:M814),Table_PayItems[[Search Key]:[Concentrated Name]],2,FALSE),"")</f>
        <v>Cable, Sec, 600V, 2, 1/C#0 - $Ft</v>
      </c>
      <c r="J814" s="1"/>
      <c r="K814" s="1"/>
      <c r="L814" s="22">
        <f>IF(ISNUMBER(SEARCH(Pay_Item_Search_Text_2,M814)),MAX($L$4:L813)+1,0)</f>
        <v>342</v>
      </c>
      <c r="M814" s="1" t="str">
        <f>IFERROR(VLOOKUP(ROWS($M$5:M814),Table_PayItems[[Search Key]:[Concentrated Name]],2,FALSE),"")</f>
        <v>Cable, Sec, 600V, 2, 1/C#0 - $Ft</v>
      </c>
      <c r="N814" s="1" t="str">
        <f>IFERROR(VLOOKUP(ROWS($M$5:N814),$L$5:$M$7000,2,FALSE),"")</f>
        <v>Sewer, Cl A, 90 inch, Tr Det D - $Ft</v>
      </c>
      <c r="O814" s="1" t="str">
        <f>IFERROR(VLOOKUP(ROWS($O$5:O814),$K$5:$L$7000,2,FALSE),"")</f>
        <v/>
      </c>
    </row>
    <row r="815" spans="2:15" ht="15" customHeight="1" x14ac:dyDescent="0.25">
      <c r="B815" s="178" t="s">
        <v>13918</v>
      </c>
      <c r="C815" s="178" t="s">
        <v>104</v>
      </c>
      <c r="D815" s="178" t="s">
        <v>4836</v>
      </c>
      <c r="E815" s="178" t="s">
        <v>17</v>
      </c>
      <c r="F815" s="178" t="s">
        <v>17</v>
      </c>
      <c r="G815" s="1">
        <f>IF(ISNUMBER(Pay_Item_Search_Text),IF(ISNUMBER(IF(FIND(Pay_Item_Search_Text,B815)=1,1, "FALSE")),MAX(G$4:$G814)+1,IF(ISNUMBER(Pay_Item_Search_Text),0,IF(ISNUMBER(SEARCH(Pay_Item_Search_Text,H815)),MAX(G$4:$G814)+1,0))),IF(ISNUMBER(Pay_Item_Search_Text),0,IF(ISNUMBER(SEARCH(Pay_Item_Search_Text,H815)),MAX(G$4:$G814)+1,0)))</f>
        <v>811</v>
      </c>
      <c r="H815" s="1" t="str">
        <f>IF(Table_PayItems[[#This Row],[Description]]="_","_ Unique Item - "&amp;Table_PayItems[[#This Row],[Item]]&amp;" - $"&amp;Table_PayItems[[#This Row],[Unit]],Table_PayItems[[#This Row],[Description]]&amp;" - $"&amp;Table_PayItems[[#This Row],[Unit]])</f>
        <v>Cable, Sec, 600V, 2, 1/C#2 - $Ft</v>
      </c>
      <c r="I815" s="29" t="str">
        <f>IFERROR(VLOOKUP(ROWS($M$5:M815),Table_PayItems[[Search Key]:[Concentrated Name]],2,FALSE),"")</f>
        <v>Cable, Sec, 600V, 2, 1/C#2 - $Ft</v>
      </c>
      <c r="J815" s="1"/>
      <c r="K815" s="1"/>
      <c r="L815" s="22">
        <f>IF(ISNUMBER(SEARCH(Pay_Item_Search_Text_2,M815)),MAX($L$4:L814)+1,0)</f>
        <v>343</v>
      </c>
      <c r="M815" s="1" t="str">
        <f>IFERROR(VLOOKUP(ROWS($M$5:M815),Table_PayItems[[Search Key]:[Concentrated Name]],2,FALSE),"")</f>
        <v>Cable, Sec, 600V, 2, 1/C#2 - $Ft</v>
      </c>
      <c r="N815" s="1" t="str">
        <f>IFERROR(VLOOKUP(ROWS($M$5:N815),$L$5:$M$7000,2,FALSE),"")</f>
        <v>Sewer, Cl A, 90 inch, Tr Det E - $Ft</v>
      </c>
      <c r="O815" s="1" t="str">
        <f>IFERROR(VLOOKUP(ROWS($O$5:O815),$K$5:$L$7000,2,FALSE),"")</f>
        <v/>
      </c>
    </row>
    <row r="816" spans="2:15" ht="15" customHeight="1" x14ac:dyDescent="0.25">
      <c r="B816" s="178" t="s">
        <v>13920</v>
      </c>
      <c r="C816" s="178" t="s">
        <v>104</v>
      </c>
      <c r="D816" s="178" t="s">
        <v>4838</v>
      </c>
      <c r="E816" s="178" t="s">
        <v>17</v>
      </c>
      <c r="F816" s="178" t="s">
        <v>17</v>
      </c>
      <c r="G816" s="1">
        <f>IF(ISNUMBER(Pay_Item_Search_Text),IF(ISNUMBER(IF(FIND(Pay_Item_Search_Text,B816)=1,1, "FALSE")),MAX(G$4:$G815)+1,IF(ISNUMBER(Pay_Item_Search_Text),0,IF(ISNUMBER(SEARCH(Pay_Item_Search_Text,H816)),MAX(G$4:$G815)+1,0))),IF(ISNUMBER(Pay_Item_Search_Text),0,IF(ISNUMBER(SEARCH(Pay_Item_Search_Text,H816)),MAX(G$4:$G815)+1,0)))</f>
        <v>812</v>
      </c>
      <c r="H816" s="1" t="str">
        <f>IF(Table_PayItems[[#This Row],[Description]]="_","_ Unique Item - "&amp;Table_PayItems[[#This Row],[Item]]&amp;" - $"&amp;Table_PayItems[[#This Row],[Unit]],Table_PayItems[[#This Row],[Description]]&amp;" - $"&amp;Table_PayItems[[#This Row],[Unit]])</f>
        <v>Cable, Sec, 600V, 2, 1/C#4 - $Ft</v>
      </c>
      <c r="I816" s="29" t="str">
        <f>IFERROR(VLOOKUP(ROWS($M$5:M816),Table_PayItems[[Search Key]:[Concentrated Name]],2,FALSE),"")</f>
        <v>Cable, Sec, 600V, 2, 1/C#4 - $Ft</v>
      </c>
      <c r="J816" s="1"/>
      <c r="K816" s="1"/>
      <c r="L816" s="22">
        <f>IF(ISNUMBER(SEARCH(Pay_Item_Search_Text_2,M816)),MAX($L$4:L815)+1,0)</f>
        <v>344</v>
      </c>
      <c r="M816" s="1" t="str">
        <f>IFERROR(VLOOKUP(ROWS($M$5:M816),Table_PayItems[[Search Key]:[Concentrated Name]],2,FALSE),"")</f>
        <v>Cable, Sec, 600V, 2, 1/C#4 - $Ft</v>
      </c>
      <c r="N816" s="1" t="str">
        <f>IFERROR(VLOOKUP(ROWS($M$5:N816),$L$5:$M$7000,2,FALSE),"")</f>
        <v>Sewer, Cl B, 10 inch, Tr Det A - $Ft</v>
      </c>
      <c r="O816" s="1" t="str">
        <f>IFERROR(VLOOKUP(ROWS($O$5:O816),$K$5:$L$7000,2,FALSE),"")</f>
        <v/>
      </c>
    </row>
    <row r="817" spans="2:15" ht="15" customHeight="1" x14ac:dyDescent="0.25">
      <c r="B817" s="178" t="s">
        <v>13922</v>
      </c>
      <c r="C817" s="178" t="s">
        <v>104</v>
      </c>
      <c r="D817" s="178" t="s">
        <v>4840</v>
      </c>
      <c r="E817" s="178" t="s">
        <v>17</v>
      </c>
      <c r="F817" s="178" t="s">
        <v>17</v>
      </c>
      <c r="G817" s="1">
        <f>IF(ISNUMBER(Pay_Item_Search_Text),IF(ISNUMBER(IF(FIND(Pay_Item_Search_Text,B817)=1,1, "FALSE")),MAX(G$4:$G816)+1,IF(ISNUMBER(Pay_Item_Search_Text),0,IF(ISNUMBER(SEARCH(Pay_Item_Search_Text,H817)),MAX(G$4:$G816)+1,0))),IF(ISNUMBER(Pay_Item_Search_Text),0,IF(ISNUMBER(SEARCH(Pay_Item_Search_Text,H817)),MAX(G$4:$G816)+1,0)))</f>
        <v>813</v>
      </c>
      <c r="H817" s="1" t="str">
        <f>IF(Table_PayItems[[#This Row],[Description]]="_","_ Unique Item - "&amp;Table_PayItems[[#This Row],[Item]]&amp;" - $"&amp;Table_PayItems[[#This Row],[Unit]],Table_PayItems[[#This Row],[Description]]&amp;" - $"&amp;Table_PayItems[[#This Row],[Unit]])</f>
        <v>Cable, Sec, 600V, 2, 1/C#6 - $Ft</v>
      </c>
      <c r="I817" s="29" t="str">
        <f>IFERROR(VLOOKUP(ROWS($M$5:M817),Table_PayItems[[Search Key]:[Concentrated Name]],2,FALSE),"")</f>
        <v>Cable, Sec, 600V, 2, 1/C#6 - $Ft</v>
      </c>
      <c r="J817" s="1"/>
      <c r="K817" s="1"/>
      <c r="L817" s="22">
        <f>IF(ISNUMBER(SEARCH(Pay_Item_Search_Text_2,M817)),MAX($L$4:L816)+1,0)</f>
        <v>345</v>
      </c>
      <c r="M817" s="1" t="str">
        <f>IFERROR(VLOOKUP(ROWS($M$5:M817),Table_PayItems[[Search Key]:[Concentrated Name]],2,FALSE),"")</f>
        <v>Cable, Sec, 600V, 2, 1/C#6 - $Ft</v>
      </c>
      <c r="N817" s="1" t="str">
        <f>IFERROR(VLOOKUP(ROWS($M$5:N817),$L$5:$M$7000,2,FALSE),"")</f>
        <v>Sewer, Cl B, 10 inch, Tr Det B - $Ft</v>
      </c>
      <c r="O817" s="1" t="str">
        <f>IFERROR(VLOOKUP(ROWS($O$5:O817),$K$5:$L$7000,2,FALSE),"")</f>
        <v/>
      </c>
    </row>
    <row r="818" spans="2:15" ht="15" customHeight="1" x14ac:dyDescent="0.25">
      <c r="B818" s="178" t="s">
        <v>13917</v>
      </c>
      <c r="C818" s="178" t="s">
        <v>104</v>
      </c>
      <c r="D818" s="178" t="s">
        <v>4835</v>
      </c>
      <c r="E818" s="178" t="s">
        <v>17</v>
      </c>
      <c r="F818" s="178" t="s">
        <v>17</v>
      </c>
      <c r="G818" s="1">
        <f>IF(ISNUMBER(Pay_Item_Search_Text),IF(ISNUMBER(IF(FIND(Pay_Item_Search_Text,B818)=1,1, "FALSE")),MAX(G$4:$G817)+1,IF(ISNUMBER(Pay_Item_Search_Text),0,IF(ISNUMBER(SEARCH(Pay_Item_Search_Text,H818)),MAX(G$4:$G817)+1,0))),IF(ISNUMBER(Pay_Item_Search_Text),0,IF(ISNUMBER(SEARCH(Pay_Item_Search_Text,H818)),MAX(G$4:$G817)+1,0)))</f>
        <v>814</v>
      </c>
      <c r="H818" s="1" t="str">
        <f>IF(Table_PayItems[[#This Row],[Description]]="_","_ Unique Item - "&amp;Table_PayItems[[#This Row],[Item]]&amp;" - $"&amp;Table_PayItems[[#This Row],[Unit]],Table_PayItems[[#This Row],[Description]]&amp;" - $"&amp;Table_PayItems[[#This Row],[Unit]])</f>
        <v>Cable, Sec, 600V, 3, 1/C#0 - $Ft</v>
      </c>
      <c r="I818" s="29" t="str">
        <f>IFERROR(VLOOKUP(ROWS($M$5:M818),Table_PayItems[[Search Key]:[Concentrated Name]],2,FALSE),"")</f>
        <v>Cable, Sec, 600V, 3, 1/C#0 - $Ft</v>
      </c>
      <c r="J818" s="1"/>
      <c r="K818" s="1"/>
      <c r="L818" s="22">
        <f>IF(ISNUMBER(SEARCH(Pay_Item_Search_Text_2,M818)),MAX($L$4:L817)+1,0)</f>
        <v>346</v>
      </c>
      <c r="M818" s="1" t="str">
        <f>IFERROR(VLOOKUP(ROWS($M$5:M818),Table_PayItems[[Search Key]:[Concentrated Name]],2,FALSE),"")</f>
        <v>Cable, Sec, 600V, 3, 1/C#0 - $Ft</v>
      </c>
      <c r="N818" s="1" t="str">
        <f>IFERROR(VLOOKUP(ROWS($M$5:N818),$L$5:$M$7000,2,FALSE),"")</f>
        <v>Sewer, Cl B, 10 inch, Tr Det C - $Ft</v>
      </c>
      <c r="O818" s="1" t="str">
        <f>IFERROR(VLOOKUP(ROWS($O$5:O818),$K$5:$L$7000,2,FALSE),"")</f>
        <v/>
      </c>
    </row>
    <row r="819" spans="2:15" ht="15" customHeight="1" x14ac:dyDescent="0.25">
      <c r="B819" s="178" t="s">
        <v>13919</v>
      </c>
      <c r="C819" s="178" t="s">
        <v>104</v>
      </c>
      <c r="D819" s="178" t="s">
        <v>4837</v>
      </c>
      <c r="E819" s="178" t="s">
        <v>17</v>
      </c>
      <c r="F819" s="178" t="s">
        <v>17</v>
      </c>
      <c r="G819" s="1">
        <f>IF(ISNUMBER(Pay_Item_Search_Text),IF(ISNUMBER(IF(FIND(Pay_Item_Search_Text,B819)=1,1, "FALSE")),MAX(G$4:$G818)+1,IF(ISNUMBER(Pay_Item_Search_Text),0,IF(ISNUMBER(SEARCH(Pay_Item_Search_Text,H819)),MAX(G$4:$G818)+1,0))),IF(ISNUMBER(Pay_Item_Search_Text),0,IF(ISNUMBER(SEARCH(Pay_Item_Search_Text,H819)),MAX(G$4:$G818)+1,0)))</f>
        <v>815</v>
      </c>
      <c r="H819" s="1" t="str">
        <f>IF(Table_PayItems[[#This Row],[Description]]="_","_ Unique Item - "&amp;Table_PayItems[[#This Row],[Item]]&amp;" - $"&amp;Table_PayItems[[#This Row],[Unit]],Table_PayItems[[#This Row],[Description]]&amp;" - $"&amp;Table_PayItems[[#This Row],[Unit]])</f>
        <v>Cable, Sec, 600V, 3, 1/C#2 - $Ft</v>
      </c>
      <c r="I819" s="29" t="str">
        <f>IFERROR(VLOOKUP(ROWS($M$5:M819),Table_PayItems[[Search Key]:[Concentrated Name]],2,FALSE),"")</f>
        <v>Cable, Sec, 600V, 3, 1/C#2 - $Ft</v>
      </c>
      <c r="J819" s="1"/>
      <c r="K819" s="1"/>
      <c r="L819" s="22">
        <f>IF(ISNUMBER(SEARCH(Pay_Item_Search_Text_2,M819)),MAX($L$4:L818)+1,0)</f>
        <v>347</v>
      </c>
      <c r="M819" s="1" t="str">
        <f>IFERROR(VLOOKUP(ROWS($M$5:M819),Table_PayItems[[Search Key]:[Concentrated Name]],2,FALSE),"")</f>
        <v>Cable, Sec, 600V, 3, 1/C#2 - $Ft</v>
      </c>
      <c r="N819" s="1" t="str">
        <f>IFERROR(VLOOKUP(ROWS($M$5:N819),$L$5:$M$7000,2,FALSE),"")</f>
        <v>Sewer, Cl B, 10 inch, Tr Det D - $Ft</v>
      </c>
      <c r="O819" s="1" t="str">
        <f>IFERROR(VLOOKUP(ROWS($O$5:O819),$K$5:$L$7000,2,FALSE),"")</f>
        <v/>
      </c>
    </row>
    <row r="820" spans="2:15" ht="15" customHeight="1" x14ac:dyDescent="0.25">
      <c r="B820" s="178" t="s">
        <v>13921</v>
      </c>
      <c r="C820" s="178" t="s">
        <v>104</v>
      </c>
      <c r="D820" s="178" t="s">
        <v>4839</v>
      </c>
      <c r="E820" s="178" t="s">
        <v>17</v>
      </c>
      <c r="F820" s="178" t="s">
        <v>17</v>
      </c>
      <c r="G820" s="1">
        <f>IF(ISNUMBER(Pay_Item_Search_Text),IF(ISNUMBER(IF(FIND(Pay_Item_Search_Text,B820)=1,1, "FALSE")),MAX(G$4:$G819)+1,IF(ISNUMBER(Pay_Item_Search_Text),0,IF(ISNUMBER(SEARCH(Pay_Item_Search_Text,H820)),MAX(G$4:$G819)+1,0))),IF(ISNUMBER(Pay_Item_Search_Text),0,IF(ISNUMBER(SEARCH(Pay_Item_Search_Text,H820)),MAX(G$4:$G819)+1,0)))</f>
        <v>816</v>
      </c>
      <c r="H820" s="1" t="str">
        <f>IF(Table_PayItems[[#This Row],[Description]]="_","_ Unique Item - "&amp;Table_PayItems[[#This Row],[Item]]&amp;" - $"&amp;Table_PayItems[[#This Row],[Unit]],Table_PayItems[[#This Row],[Description]]&amp;" - $"&amp;Table_PayItems[[#This Row],[Unit]])</f>
        <v>Cable, Sec, 600V, 3, 1/C#4 - $Ft</v>
      </c>
      <c r="I820" s="29" t="str">
        <f>IFERROR(VLOOKUP(ROWS($M$5:M820),Table_PayItems[[Search Key]:[Concentrated Name]],2,FALSE),"")</f>
        <v>Cable, Sec, 600V, 3, 1/C#4 - $Ft</v>
      </c>
      <c r="J820" s="1"/>
      <c r="K820" s="1"/>
      <c r="L820" s="22">
        <f>IF(ISNUMBER(SEARCH(Pay_Item_Search_Text_2,M820)),MAX($L$4:L819)+1,0)</f>
        <v>348</v>
      </c>
      <c r="M820" s="1" t="str">
        <f>IFERROR(VLOOKUP(ROWS($M$5:M820),Table_PayItems[[Search Key]:[Concentrated Name]],2,FALSE),"")</f>
        <v>Cable, Sec, 600V, 3, 1/C#4 - $Ft</v>
      </c>
      <c r="N820" s="1" t="str">
        <f>IFERROR(VLOOKUP(ROWS($M$5:N820),$L$5:$M$7000,2,FALSE),"")</f>
        <v>Sewer, Cl B, 10 inch, Tr Det E - $Ft</v>
      </c>
      <c r="O820" s="1" t="str">
        <f>IFERROR(VLOOKUP(ROWS($O$5:O820),$K$5:$L$7000,2,FALSE),"")</f>
        <v/>
      </c>
    </row>
    <row r="821" spans="2:15" ht="15" customHeight="1" x14ac:dyDescent="0.25">
      <c r="B821" s="178" t="s">
        <v>13923</v>
      </c>
      <c r="C821" s="178" t="s">
        <v>104</v>
      </c>
      <c r="D821" s="178" t="s">
        <v>4841</v>
      </c>
      <c r="E821" s="178" t="s">
        <v>17</v>
      </c>
      <c r="F821" s="178" t="s">
        <v>17</v>
      </c>
      <c r="G821" s="1">
        <f>IF(ISNUMBER(Pay_Item_Search_Text),IF(ISNUMBER(IF(FIND(Pay_Item_Search_Text,B821)=1,1, "FALSE")),MAX(G$4:$G820)+1,IF(ISNUMBER(Pay_Item_Search_Text),0,IF(ISNUMBER(SEARCH(Pay_Item_Search_Text,H821)),MAX(G$4:$G820)+1,0))),IF(ISNUMBER(Pay_Item_Search_Text),0,IF(ISNUMBER(SEARCH(Pay_Item_Search_Text,H821)),MAX(G$4:$G820)+1,0)))</f>
        <v>817</v>
      </c>
      <c r="H821" s="1" t="str">
        <f>IF(Table_PayItems[[#This Row],[Description]]="_","_ Unique Item - "&amp;Table_PayItems[[#This Row],[Item]]&amp;" - $"&amp;Table_PayItems[[#This Row],[Unit]],Table_PayItems[[#This Row],[Description]]&amp;" - $"&amp;Table_PayItems[[#This Row],[Unit]])</f>
        <v>Cable, Sec, 600V, 3, 1/C#6 - $Ft</v>
      </c>
      <c r="I821" s="29" t="str">
        <f>IFERROR(VLOOKUP(ROWS($M$5:M821),Table_PayItems[[Search Key]:[Concentrated Name]],2,FALSE),"")</f>
        <v>Cable, Sec, 600V, 3, 1/C#6 - $Ft</v>
      </c>
      <c r="J821" s="1"/>
      <c r="K821" s="1"/>
      <c r="L821" s="22">
        <f>IF(ISNUMBER(SEARCH(Pay_Item_Search_Text_2,M821)),MAX($L$4:L820)+1,0)</f>
        <v>349</v>
      </c>
      <c r="M821" s="1" t="str">
        <f>IFERROR(VLOOKUP(ROWS($M$5:M821),Table_PayItems[[Search Key]:[Concentrated Name]],2,FALSE),"")</f>
        <v>Cable, Sec, 600V, 3, 1/C#6 - $Ft</v>
      </c>
      <c r="N821" s="1" t="str">
        <f>IFERROR(VLOOKUP(ROWS($M$5:N821),$L$5:$M$7000,2,FALSE),"")</f>
        <v>Sewer, Cl B, 102 inch, Tr Det A - $Ft</v>
      </c>
      <c r="O821" s="1" t="str">
        <f>IFERROR(VLOOKUP(ROWS($O$5:O821),$K$5:$L$7000,2,FALSE),"")</f>
        <v/>
      </c>
    </row>
    <row r="822" spans="2:15" ht="15" customHeight="1" x14ac:dyDescent="0.25">
      <c r="B822" s="178" t="s">
        <v>13694</v>
      </c>
      <c r="C822" s="178" t="s">
        <v>104</v>
      </c>
      <c r="D822" s="178" t="s">
        <v>4612</v>
      </c>
      <c r="E822" s="178" t="s">
        <v>17</v>
      </c>
      <c r="F822" s="178" t="s">
        <v>17</v>
      </c>
      <c r="G822" s="1">
        <f>IF(ISNUMBER(Pay_Item_Search_Text),IF(ISNUMBER(IF(FIND(Pay_Item_Search_Text,B822)=1,1, "FALSE")),MAX(G$4:$G821)+1,IF(ISNUMBER(Pay_Item_Search_Text),0,IF(ISNUMBER(SEARCH(Pay_Item_Search_Text,H822)),MAX(G$4:$G821)+1,0))),IF(ISNUMBER(Pay_Item_Search_Text),0,IF(ISNUMBER(SEARCH(Pay_Item_Search_Text,H822)),MAX(G$4:$G821)+1,0)))</f>
        <v>818</v>
      </c>
      <c r="H822" s="1" t="str">
        <f>IF(Table_PayItems[[#This Row],[Description]]="_","_ Unique Item - "&amp;Table_PayItems[[#This Row],[Item]]&amp;" - $"&amp;Table_PayItems[[#This Row],[Unit]],Table_PayItems[[#This Row],[Description]]&amp;" - $"&amp;Table_PayItems[[#This Row],[Unit]])</f>
        <v>Cable, Sec, Rem - $Ft</v>
      </c>
      <c r="I822" s="29" t="str">
        <f>IFERROR(VLOOKUP(ROWS($M$5:M822),Table_PayItems[[Search Key]:[Concentrated Name]],2,FALSE),"")</f>
        <v>Cable, Sec, Rem - $Ft</v>
      </c>
      <c r="J822" s="1"/>
      <c r="K822" s="1"/>
      <c r="L822" s="22">
        <f>IF(ISNUMBER(SEARCH(Pay_Item_Search_Text_2,M822)),MAX($L$4:L821)+1,0)</f>
        <v>0</v>
      </c>
      <c r="M822" s="1" t="str">
        <f>IFERROR(VLOOKUP(ROWS($M$5:M822),Table_PayItems[[Search Key]:[Concentrated Name]],2,FALSE),"")</f>
        <v>Cable, Sec, Rem - $Ft</v>
      </c>
      <c r="N822" s="1" t="str">
        <f>IFERROR(VLOOKUP(ROWS($M$5:N822),$L$5:$M$7000,2,FALSE),"")</f>
        <v>Sewer, Cl B, 102 inch, Tr Det B - $Ft</v>
      </c>
      <c r="O822" s="1" t="str">
        <f>IFERROR(VLOOKUP(ROWS($O$5:O822),$K$5:$L$7000,2,FALSE),"")</f>
        <v/>
      </c>
    </row>
    <row r="823" spans="2:15" ht="15" customHeight="1" x14ac:dyDescent="0.25">
      <c r="B823" s="178" t="s">
        <v>13929</v>
      </c>
      <c r="C823" s="178" t="s">
        <v>104</v>
      </c>
      <c r="D823" s="178" t="s">
        <v>4847</v>
      </c>
      <c r="E823" s="178" t="s">
        <v>17</v>
      </c>
      <c r="F823" s="178" t="s">
        <v>17</v>
      </c>
      <c r="G823" s="1">
        <f>IF(ISNUMBER(Pay_Item_Search_Text),IF(ISNUMBER(IF(FIND(Pay_Item_Search_Text,B823)=1,1, "FALSE")),MAX(G$4:$G822)+1,IF(ISNUMBER(Pay_Item_Search_Text),0,IF(ISNUMBER(SEARCH(Pay_Item_Search_Text,H823)),MAX(G$4:$G822)+1,0))),IF(ISNUMBER(Pay_Item_Search_Text),0,IF(ISNUMBER(SEARCH(Pay_Item_Search_Text,H823)),MAX(G$4:$G822)+1,0)))</f>
        <v>819</v>
      </c>
      <c r="H823" s="1" t="str">
        <f>IF(Table_PayItems[[#This Row],[Description]]="_","_ Unique Item - "&amp;Table_PayItems[[#This Row],[Item]]&amp;" - $"&amp;Table_PayItems[[#This Row],[Unit]],Table_PayItems[[#This Row],[Description]]&amp;" - $"&amp;Table_PayItems[[#This Row],[Unit]])</f>
        <v>Cable, Sec, Triplex, 1, 3/C#4 - $Ft</v>
      </c>
      <c r="I823" s="29" t="str">
        <f>IFERROR(VLOOKUP(ROWS($M$5:M823),Table_PayItems[[Search Key]:[Concentrated Name]],2,FALSE),"")</f>
        <v>Cable, Sec, Triplex, 1, 3/C#4 - $Ft</v>
      </c>
      <c r="J823" s="1"/>
      <c r="K823" s="1"/>
      <c r="L823" s="22">
        <f>IF(ISNUMBER(SEARCH(Pay_Item_Search_Text_2,M823)),MAX($L$4:L822)+1,0)</f>
        <v>0</v>
      </c>
      <c r="M823" s="1" t="str">
        <f>IFERROR(VLOOKUP(ROWS($M$5:M823),Table_PayItems[[Search Key]:[Concentrated Name]],2,FALSE),"")</f>
        <v>Cable, Sec, Triplex, 1, 3/C#4 - $Ft</v>
      </c>
      <c r="N823" s="1" t="str">
        <f>IFERROR(VLOOKUP(ROWS($M$5:N823),$L$5:$M$7000,2,FALSE),"")</f>
        <v>Sewer, Cl B, 102 inch, Tr Det C - $Ft</v>
      </c>
      <c r="O823" s="1" t="str">
        <f>IFERROR(VLOOKUP(ROWS($O$5:O823),$K$5:$L$7000,2,FALSE),"")</f>
        <v/>
      </c>
    </row>
    <row r="824" spans="2:15" ht="15" customHeight="1" x14ac:dyDescent="0.25">
      <c r="B824" s="178" t="s">
        <v>13931</v>
      </c>
      <c r="C824" s="178" t="s">
        <v>104</v>
      </c>
      <c r="D824" s="178" t="s">
        <v>4849</v>
      </c>
      <c r="E824" s="178" t="s">
        <v>17</v>
      </c>
      <c r="F824" s="178" t="s">
        <v>17</v>
      </c>
      <c r="G824" s="1">
        <f>IF(ISNUMBER(Pay_Item_Search_Text),IF(ISNUMBER(IF(FIND(Pay_Item_Search_Text,B824)=1,1, "FALSE")),MAX(G$4:$G823)+1,IF(ISNUMBER(Pay_Item_Search_Text),0,IF(ISNUMBER(SEARCH(Pay_Item_Search_Text,H824)),MAX(G$4:$G823)+1,0))),IF(ISNUMBER(Pay_Item_Search_Text),0,IF(ISNUMBER(SEARCH(Pay_Item_Search_Text,H824)),MAX(G$4:$G823)+1,0)))</f>
        <v>820</v>
      </c>
      <c r="H824" s="1" t="str">
        <f>IF(Table_PayItems[[#This Row],[Description]]="_","_ Unique Item - "&amp;Table_PayItems[[#This Row],[Item]]&amp;" - $"&amp;Table_PayItems[[#This Row],[Unit]],Table_PayItems[[#This Row],[Description]]&amp;" - $"&amp;Table_PayItems[[#This Row],[Unit]])</f>
        <v>Cable, Shielded, 300V, 1, 6 Twisted Pair #16, Fig 8, Intercn - $Ft</v>
      </c>
      <c r="I824" s="29" t="str">
        <f>IFERROR(VLOOKUP(ROWS($M$5:M824),Table_PayItems[[Search Key]:[Concentrated Name]],2,FALSE),"")</f>
        <v>Cable, Shielded, 300V, 1, 6 Twisted Pair #16, Fig 8, Intercn - $Ft</v>
      </c>
      <c r="J824" s="1"/>
      <c r="K824" s="1"/>
      <c r="L824" s="22">
        <f>IF(ISNUMBER(SEARCH(Pay_Item_Search_Text_2,M824)),MAX($L$4:L823)+1,0)</f>
        <v>350</v>
      </c>
      <c r="M824" s="1" t="str">
        <f>IFERROR(VLOOKUP(ROWS($M$5:M824),Table_PayItems[[Search Key]:[Concentrated Name]],2,FALSE),"")</f>
        <v>Cable, Shielded, 300V, 1, 6 Twisted Pair #16, Fig 8, Intercn - $Ft</v>
      </c>
      <c r="N824" s="1" t="str">
        <f>IFERROR(VLOOKUP(ROWS($M$5:N824),$L$5:$M$7000,2,FALSE),"")</f>
        <v>Sewer, Cl B, 102 inch, Tr Det D - $Ft</v>
      </c>
      <c r="O824" s="1" t="str">
        <f>IFERROR(VLOOKUP(ROWS($O$5:O824),$K$5:$L$7000,2,FALSE),"")</f>
        <v/>
      </c>
    </row>
    <row r="825" spans="2:15" ht="15" customHeight="1" x14ac:dyDescent="0.25">
      <c r="B825" s="178" t="s">
        <v>13930</v>
      </c>
      <c r="C825" s="178" t="s">
        <v>104</v>
      </c>
      <c r="D825" s="178" t="s">
        <v>4848</v>
      </c>
      <c r="E825" s="178" t="s">
        <v>17</v>
      </c>
      <c r="F825" s="178" t="s">
        <v>17</v>
      </c>
      <c r="G825" s="1">
        <f>IF(ISNUMBER(Pay_Item_Search_Text),IF(ISNUMBER(IF(FIND(Pay_Item_Search_Text,B825)=1,1, "FALSE")),MAX(G$4:$G824)+1,IF(ISNUMBER(Pay_Item_Search_Text),0,IF(ISNUMBER(SEARCH(Pay_Item_Search_Text,H825)),MAX(G$4:$G824)+1,0))),IF(ISNUMBER(Pay_Item_Search_Text),0,IF(ISNUMBER(SEARCH(Pay_Item_Search_Text,H825)),MAX(G$4:$G824)+1,0)))</f>
        <v>821</v>
      </c>
      <c r="H825" s="1" t="str">
        <f>IF(Table_PayItems[[#This Row],[Description]]="_","_ Unique Item - "&amp;Table_PayItems[[#This Row],[Item]]&amp;" - $"&amp;Table_PayItems[[#This Row],[Unit]],Table_PayItems[[#This Row],[Description]]&amp;" - $"&amp;Table_PayItems[[#This Row],[Unit]])</f>
        <v>Cable, Shielded, 300V, 1, 6 Twisted Pair #16, Intercn - $Ft</v>
      </c>
      <c r="I825" s="29" t="str">
        <f>IFERROR(VLOOKUP(ROWS($M$5:M825),Table_PayItems[[Search Key]:[Concentrated Name]],2,FALSE),"")</f>
        <v>Cable, Shielded, 300V, 1, 6 Twisted Pair #16, Intercn - $Ft</v>
      </c>
      <c r="J825" s="1"/>
      <c r="K825" s="1"/>
      <c r="L825" s="22">
        <f>IF(ISNUMBER(SEARCH(Pay_Item_Search_Text_2,M825)),MAX($L$4:L824)+1,0)</f>
        <v>351</v>
      </c>
      <c r="M825" s="1" t="str">
        <f>IFERROR(VLOOKUP(ROWS($M$5:M825),Table_PayItems[[Search Key]:[Concentrated Name]],2,FALSE),"")</f>
        <v>Cable, Shielded, 300V, 1, 6 Twisted Pair #16, Intercn - $Ft</v>
      </c>
      <c r="N825" s="1" t="str">
        <f>IFERROR(VLOOKUP(ROWS($M$5:N825),$L$5:$M$7000,2,FALSE),"")</f>
        <v>Sewer, Cl B, 102 inch, Tr Det E - $Ft</v>
      </c>
      <c r="O825" s="1" t="str">
        <f>IFERROR(VLOOKUP(ROWS($O$5:O825),$K$5:$L$7000,2,FALSE),"")</f>
        <v/>
      </c>
    </row>
    <row r="826" spans="2:15" ht="15" customHeight="1" x14ac:dyDescent="0.25">
      <c r="B826" s="178" t="s">
        <v>13932</v>
      </c>
      <c r="C826" s="178" t="s">
        <v>104</v>
      </c>
      <c r="D826" s="178" t="s">
        <v>4850</v>
      </c>
      <c r="E826" s="178" t="s">
        <v>17</v>
      </c>
      <c r="F826" s="178" t="s">
        <v>17</v>
      </c>
      <c r="G826" s="1">
        <f>IF(ISNUMBER(Pay_Item_Search_Text),IF(ISNUMBER(IF(FIND(Pay_Item_Search_Text,B826)=1,1, "FALSE")),MAX(G$4:$G825)+1,IF(ISNUMBER(Pay_Item_Search_Text),0,IF(ISNUMBER(SEARCH(Pay_Item_Search_Text,H826)),MAX(G$4:$G825)+1,0))),IF(ISNUMBER(Pay_Item_Search_Text),0,IF(ISNUMBER(SEARCH(Pay_Item_Search_Text,H826)),MAX(G$4:$G825)+1,0)))</f>
        <v>822</v>
      </c>
      <c r="H826" s="1" t="str">
        <f>IF(Table_PayItems[[#This Row],[Description]]="_","_ Unique Item - "&amp;Table_PayItems[[#This Row],[Item]]&amp;" - $"&amp;Table_PayItems[[#This Row],[Unit]],Table_PayItems[[#This Row],[Description]]&amp;" - $"&amp;Table_PayItems[[#This Row],[Unit]])</f>
        <v>Cable, Shielded, 600V, 1, 2/C#12, Intercn - $Ft</v>
      </c>
      <c r="I826" s="29" t="str">
        <f>IFERROR(VLOOKUP(ROWS($M$5:M826),Table_PayItems[[Search Key]:[Concentrated Name]],2,FALSE),"")</f>
        <v>Cable, Shielded, 600V, 1, 2/C#12, Intercn - $Ft</v>
      </c>
      <c r="J826" s="1"/>
      <c r="K826" s="1"/>
      <c r="L826" s="22">
        <f>IF(ISNUMBER(SEARCH(Pay_Item_Search_Text_2,M826)),MAX($L$4:L825)+1,0)</f>
        <v>352</v>
      </c>
      <c r="M826" s="1" t="str">
        <f>IFERROR(VLOOKUP(ROWS($M$5:M826),Table_PayItems[[Search Key]:[Concentrated Name]],2,FALSE),"")</f>
        <v>Cable, Shielded, 600V, 1, 2/C#12, Intercn - $Ft</v>
      </c>
      <c r="N826" s="1" t="str">
        <f>IFERROR(VLOOKUP(ROWS($M$5:N826),$L$5:$M$7000,2,FALSE),"")</f>
        <v>Sewer, Cl B, 108 inch, Tr Det A - $Ft</v>
      </c>
      <c r="O826" s="1" t="str">
        <f>IFERROR(VLOOKUP(ROWS($O$5:O826),$K$5:$L$7000,2,FALSE),"")</f>
        <v/>
      </c>
    </row>
    <row r="827" spans="2:15" ht="15" customHeight="1" x14ac:dyDescent="0.25">
      <c r="B827" s="178" t="s">
        <v>13936</v>
      </c>
      <c r="C827" s="178" t="s">
        <v>104</v>
      </c>
      <c r="D827" s="178" t="s">
        <v>4854</v>
      </c>
      <c r="E827" s="178" t="s">
        <v>17</v>
      </c>
      <c r="F827" s="178" t="s">
        <v>17</v>
      </c>
      <c r="G827" s="1">
        <f>IF(ISNUMBER(Pay_Item_Search_Text),IF(ISNUMBER(IF(FIND(Pay_Item_Search_Text,B827)=1,1, "FALSE")),MAX(G$4:$G826)+1,IF(ISNUMBER(Pay_Item_Search_Text),0,IF(ISNUMBER(SEARCH(Pay_Item_Search_Text,H827)),MAX(G$4:$G826)+1,0))),IF(ISNUMBER(Pay_Item_Search_Text),0,IF(ISNUMBER(SEARCH(Pay_Item_Search_Text,H827)),MAX(G$4:$G826)+1,0)))</f>
        <v>823</v>
      </c>
      <c r="H827" s="1" t="str">
        <f>IF(Table_PayItems[[#This Row],[Description]]="_","_ Unique Item - "&amp;Table_PayItems[[#This Row],[Item]]&amp;" - $"&amp;Table_PayItems[[#This Row],[Unit]],Table_PayItems[[#This Row],[Description]]&amp;" - $"&amp;Table_PayItems[[#This Row],[Unit]])</f>
        <v>Cable, St Ltg, 2kV, 1, 1/C#2 &amp; 1, #2 Neutral - $Ft</v>
      </c>
      <c r="I827" s="29" t="str">
        <f>IFERROR(VLOOKUP(ROWS($M$5:M827),Table_PayItems[[Search Key]:[Concentrated Name]],2,FALSE),"")</f>
        <v>Cable, St Ltg, 2kV, 1, 1/C#2 &amp; 1, #2 Neutral - $Ft</v>
      </c>
      <c r="J827" s="1"/>
      <c r="K827" s="1"/>
      <c r="L827" s="22">
        <f>IF(ISNUMBER(SEARCH(Pay_Item_Search_Text_2,M827)),MAX($L$4:L826)+1,0)</f>
        <v>0</v>
      </c>
      <c r="M827" s="1" t="str">
        <f>IFERROR(VLOOKUP(ROWS($M$5:M827),Table_PayItems[[Search Key]:[Concentrated Name]],2,FALSE),"")</f>
        <v>Cable, St Ltg, 2kV, 1, 1/C#2 &amp; 1, #2 Neutral - $Ft</v>
      </c>
      <c r="N827" s="1" t="str">
        <f>IFERROR(VLOOKUP(ROWS($M$5:N827),$L$5:$M$7000,2,FALSE),"")</f>
        <v>Sewer, Cl B, 108 inch, Tr Det B - $Ft</v>
      </c>
      <c r="O827" s="1" t="str">
        <f>IFERROR(VLOOKUP(ROWS($O$5:O827),$K$5:$L$7000,2,FALSE),"")</f>
        <v/>
      </c>
    </row>
    <row r="828" spans="2:15" ht="15" customHeight="1" x14ac:dyDescent="0.25">
      <c r="B828" s="178" t="s">
        <v>13935</v>
      </c>
      <c r="C828" s="178" t="s">
        <v>104</v>
      </c>
      <c r="D828" s="178" t="s">
        <v>4853</v>
      </c>
      <c r="E828" s="178" t="s">
        <v>17</v>
      </c>
      <c r="F828" s="178" t="s">
        <v>17</v>
      </c>
      <c r="G828" s="1">
        <f>IF(ISNUMBER(Pay_Item_Search_Text),IF(ISNUMBER(IF(FIND(Pay_Item_Search_Text,B828)=1,1, "FALSE")),MAX(G$4:$G827)+1,IF(ISNUMBER(Pay_Item_Search_Text),0,IF(ISNUMBER(SEARCH(Pay_Item_Search_Text,H828)),MAX(G$4:$G827)+1,0))),IF(ISNUMBER(Pay_Item_Search_Text),0,IF(ISNUMBER(SEARCH(Pay_Item_Search_Text,H828)),MAX(G$4:$G827)+1,0)))</f>
        <v>824</v>
      </c>
      <c r="H828" s="1" t="str">
        <f>IF(Table_PayItems[[#This Row],[Description]]="_","_ Unique Item - "&amp;Table_PayItems[[#This Row],[Item]]&amp;" - $"&amp;Table_PayItems[[#This Row],[Unit]],Table_PayItems[[#This Row],[Description]]&amp;" - $"&amp;Table_PayItems[[#This Row],[Unit]])</f>
        <v>Cable, St Ltg, 2kV, 1, 1/C#6 &amp; 1, #6 Neutral - $Ft</v>
      </c>
      <c r="I828" s="29" t="str">
        <f>IFERROR(VLOOKUP(ROWS($M$5:M828),Table_PayItems[[Search Key]:[Concentrated Name]],2,FALSE),"")</f>
        <v>Cable, St Ltg, 2kV, 1, 1/C#6 &amp; 1, #6 Neutral - $Ft</v>
      </c>
      <c r="J828" s="1"/>
      <c r="K828" s="1"/>
      <c r="L828" s="22">
        <f>IF(ISNUMBER(SEARCH(Pay_Item_Search_Text_2,M828)),MAX($L$4:L827)+1,0)</f>
        <v>0</v>
      </c>
      <c r="M828" s="1" t="str">
        <f>IFERROR(VLOOKUP(ROWS($M$5:M828),Table_PayItems[[Search Key]:[Concentrated Name]],2,FALSE),"")</f>
        <v>Cable, St Ltg, 2kV, 1, 1/C#6 &amp; 1, #6 Neutral - $Ft</v>
      </c>
      <c r="N828" s="1" t="str">
        <f>IFERROR(VLOOKUP(ROWS($M$5:N828),$L$5:$M$7000,2,FALSE),"")</f>
        <v>Sewer, Cl B, 108 inch, Tr Det C - $Ft</v>
      </c>
      <c r="O828" s="1" t="str">
        <f>IFERROR(VLOOKUP(ROWS($O$5:O828),$K$5:$L$7000,2,FALSE),"")</f>
        <v/>
      </c>
    </row>
    <row r="829" spans="2:15" ht="15" customHeight="1" x14ac:dyDescent="0.25">
      <c r="B829" s="178" t="s">
        <v>13937</v>
      </c>
      <c r="C829" s="178" t="s">
        <v>104</v>
      </c>
      <c r="D829" s="178" t="s">
        <v>4855</v>
      </c>
      <c r="E829" s="178" t="s">
        <v>17</v>
      </c>
      <c r="F829" s="178" t="s">
        <v>17</v>
      </c>
      <c r="G829" s="1">
        <f>IF(ISNUMBER(Pay_Item_Search_Text),IF(ISNUMBER(IF(FIND(Pay_Item_Search_Text,B829)=1,1, "FALSE")),MAX(G$4:$G828)+1,IF(ISNUMBER(Pay_Item_Search_Text),0,IF(ISNUMBER(SEARCH(Pay_Item_Search_Text,H829)),MAX(G$4:$G828)+1,0))),IF(ISNUMBER(Pay_Item_Search_Text),0,IF(ISNUMBER(SEARCH(Pay_Item_Search_Text,H829)),MAX(G$4:$G828)+1,0)))</f>
        <v>825</v>
      </c>
      <c r="H829" s="1" t="str">
        <f>IF(Table_PayItems[[#This Row],[Description]]="_","_ Unique Item - "&amp;Table_PayItems[[#This Row],[Item]]&amp;" - $"&amp;Table_PayItems[[#This Row],[Unit]],Table_PayItems[[#This Row],[Description]]&amp;" - $"&amp;Table_PayItems[[#This Row],[Unit]])</f>
        <v>Cable, St Ltg, 2kV, 2, 1/C#2 &amp; 1, #2 Neutral - $Ft</v>
      </c>
      <c r="I829" s="29" t="str">
        <f>IFERROR(VLOOKUP(ROWS($M$5:M829),Table_PayItems[[Search Key]:[Concentrated Name]],2,FALSE),"")</f>
        <v>Cable, St Ltg, 2kV, 2, 1/C#2 &amp; 1, #2 Neutral - $Ft</v>
      </c>
      <c r="J829" s="1"/>
      <c r="K829" s="1"/>
      <c r="L829" s="22">
        <f>IF(ISNUMBER(SEARCH(Pay_Item_Search_Text_2,M829)),MAX($L$4:L828)+1,0)</f>
        <v>0</v>
      </c>
      <c r="M829" s="1" t="str">
        <f>IFERROR(VLOOKUP(ROWS($M$5:M829),Table_PayItems[[Search Key]:[Concentrated Name]],2,FALSE),"")</f>
        <v>Cable, St Ltg, 2kV, 2, 1/C#2 &amp; 1, #2 Neutral - $Ft</v>
      </c>
      <c r="N829" s="1" t="str">
        <f>IFERROR(VLOOKUP(ROWS($M$5:N829),$L$5:$M$7000,2,FALSE),"")</f>
        <v>Sewer, Cl B, 108 inch, Tr Det D - $Ft</v>
      </c>
      <c r="O829" s="1" t="str">
        <f>IFERROR(VLOOKUP(ROWS($O$5:O829),$K$5:$L$7000,2,FALSE),"")</f>
        <v/>
      </c>
    </row>
    <row r="830" spans="2:15" ht="15" customHeight="1" x14ac:dyDescent="0.25">
      <c r="B830" s="178" t="s">
        <v>13934</v>
      </c>
      <c r="C830" s="178" t="s">
        <v>104</v>
      </c>
      <c r="D830" s="178" t="s">
        <v>4852</v>
      </c>
      <c r="E830" s="178" t="s">
        <v>17</v>
      </c>
      <c r="F830" s="178" t="s">
        <v>17</v>
      </c>
      <c r="G830" s="1">
        <f>IF(ISNUMBER(Pay_Item_Search_Text),IF(ISNUMBER(IF(FIND(Pay_Item_Search_Text,B830)=1,1, "FALSE")),MAX(G$4:$G829)+1,IF(ISNUMBER(Pay_Item_Search_Text),0,IF(ISNUMBER(SEARCH(Pay_Item_Search_Text,H830)),MAX(G$4:$G829)+1,0))),IF(ISNUMBER(Pay_Item_Search_Text),0,IF(ISNUMBER(SEARCH(Pay_Item_Search_Text,H830)),MAX(G$4:$G829)+1,0)))</f>
        <v>826</v>
      </c>
      <c r="H830" s="1" t="str">
        <f>IF(Table_PayItems[[#This Row],[Description]]="_","_ Unique Item - "&amp;Table_PayItems[[#This Row],[Item]]&amp;" - $"&amp;Table_PayItems[[#This Row],[Unit]],Table_PayItems[[#This Row],[Description]]&amp;" - $"&amp;Table_PayItems[[#This Row],[Unit]])</f>
        <v>Cable, St Ltg, 2kV, 2, 1/C#6 - $Ft</v>
      </c>
      <c r="I830" s="29" t="str">
        <f>IFERROR(VLOOKUP(ROWS($M$5:M830),Table_PayItems[[Search Key]:[Concentrated Name]],2,FALSE),"")</f>
        <v>Cable, St Ltg, 2kV, 2, 1/C#6 - $Ft</v>
      </c>
      <c r="J830" s="1"/>
      <c r="K830" s="1"/>
      <c r="L830" s="22">
        <f>IF(ISNUMBER(SEARCH(Pay_Item_Search_Text_2,M830)),MAX($L$4:L829)+1,0)</f>
        <v>0</v>
      </c>
      <c r="M830" s="1" t="str">
        <f>IFERROR(VLOOKUP(ROWS($M$5:M830),Table_PayItems[[Search Key]:[Concentrated Name]],2,FALSE),"")</f>
        <v>Cable, St Ltg, 2kV, 2, 1/C#6 - $Ft</v>
      </c>
      <c r="N830" s="1" t="str">
        <f>IFERROR(VLOOKUP(ROWS($M$5:N830),$L$5:$M$7000,2,FALSE),"")</f>
        <v>Sewer, Cl B, 108 inch, Tr Det E - $Ft</v>
      </c>
      <c r="O830" s="1" t="str">
        <f>IFERROR(VLOOKUP(ROWS($O$5:O830),$K$5:$L$7000,2,FALSE),"")</f>
        <v/>
      </c>
    </row>
    <row r="831" spans="2:15" ht="15" customHeight="1" x14ac:dyDescent="0.25">
      <c r="B831" s="178" t="s">
        <v>13933</v>
      </c>
      <c r="C831" s="178" t="s">
        <v>104</v>
      </c>
      <c r="D831" s="178" t="s">
        <v>4851</v>
      </c>
      <c r="E831" s="178" t="s">
        <v>17</v>
      </c>
      <c r="F831" s="178" t="s">
        <v>17</v>
      </c>
      <c r="G831" s="1">
        <f>IF(ISNUMBER(Pay_Item_Search_Text),IF(ISNUMBER(IF(FIND(Pay_Item_Search_Text,B831)=1,1, "FALSE")),MAX(G$4:$G830)+1,IF(ISNUMBER(Pay_Item_Search_Text),0,IF(ISNUMBER(SEARCH(Pay_Item_Search_Text,H831)),MAX(G$4:$G830)+1,0))),IF(ISNUMBER(Pay_Item_Search_Text),0,IF(ISNUMBER(SEARCH(Pay_Item_Search_Text,H831)),MAX(G$4:$G830)+1,0)))</f>
        <v>827</v>
      </c>
      <c r="H831" s="1" t="str">
        <f>IF(Table_PayItems[[#This Row],[Description]]="_","_ Unique Item - "&amp;Table_PayItems[[#This Row],[Item]]&amp;" - $"&amp;Table_PayItems[[#This Row],[Unit]],Table_PayItems[[#This Row],[Description]]&amp;" - $"&amp;Table_PayItems[[#This Row],[Unit]])</f>
        <v>Cable, St Ltg, 2kV, 2, 1/C#6 &amp; 1, #6 Neutral - $Ft</v>
      </c>
      <c r="I831" s="29" t="str">
        <f>IFERROR(VLOOKUP(ROWS($M$5:M831),Table_PayItems[[Search Key]:[Concentrated Name]],2,FALSE),"")</f>
        <v>Cable, St Ltg, 2kV, 2, 1/C#6 &amp; 1, #6 Neutral - $Ft</v>
      </c>
      <c r="J831" s="1"/>
      <c r="K831" s="1"/>
      <c r="L831" s="22">
        <f>IF(ISNUMBER(SEARCH(Pay_Item_Search_Text_2,M831)),MAX($L$4:L830)+1,0)</f>
        <v>0</v>
      </c>
      <c r="M831" s="1" t="str">
        <f>IFERROR(VLOOKUP(ROWS($M$5:M831),Table_PayItems[[Search Key]:[Concentrated Name]],2,FALSE),"")</f>
        <v>Cable, St Ltg, 2kV, 2, 1/C#6 &amp; 1, #6 Neutral - $Ft</v>
      </c>
      <c r="N831" s="1" t="str">
        <f>IFERROR(VLOOKUP(ROWS($M$5:N831),$L$5:$M$7000,2,FALSE),"")</f>
        <v>Sewer, Cl B, 120 inch, Tr Det A - $Ft</v>
      </c>
      <c r="O831" s="1" t="str">
        <f>IFERROR(VLOOKUP(ROWS($O$5:O831),$K$5:$L$7000,2,FALSE),"")</f>
        <v/>
      </c>
    </row>
    <row r="832" spans="2:15" ht="15" customHeight="1" x14ac:dyDescent="0.25">
      <c r="B832" s="178" t="s">
        <v>13938</v>
      </c>
      <c r="C832" s="178" t="s">
        <v>104</v>
      </c>
      <c r="D832" s="178" t="s">
        <v>4856</v>
      </c>
      <c r="E832" s="178" t="s">
        <v>17</v>
      </c>
      <c r="F832" s="178" t="s">
        <v>17</v>
      </c>
      <c r="G832" s="1">
        <f>IF(ISNUMBER(Pay_Item_Search_Text),IF(ISNUMBER(IF(FIND(Pay_Item_Search_Text,B832)=1,1, "FALSE")),MAX(G$4:$G831)+1,IF(ISNUMBER(Pay_Item_Search_Text),0,IF(ISNUMBER(SEARCH(Pay_Item_Search_Text,H832)),MAX(G$4:$G831)+1,0))),IF(ISNUMBER(Pay_Item_Search_Text),0,IF(ISNUMBER(SEARCH(Pay_Item_Search_Text,H832)),MAX(G$4:$G831)+1,0)))</f>
        <v>828</v>
      </c>
      <c r="H832" s="1" t="str">
        <f>IF(Table_PayItems[[#This Row],[Description]]="_","_ Unique Item - "&amp;Table_PayItems[[#This Row],[Item]]&amp;" - $"&amp;Table_PayItems[[#This Row],[Unit]],Table_PayItems[[#This Row],[Description]]&amp;" - $"&amp;Table_PayItems[[#This Row],[Unit]])</f>
        <v>Cable, St Ltg, 2kV, 3, 1/C#2 &amp; 1, #2 Neutral - $Ft</v>
      </c>
      <c r="I832" s="29" t="str">
        <f>IFERROR(VLOOKUP(ROWS($M$5:M832),Table_PayItems[[Search Key]:[Concentrated Name]],2,FALSE),"")</f>
        <v>Cable, St Ltg, 2kV, 3, 1/C#2 &amp; 1, #2 Neutral - $Ft</v>
      </c>
      <c r="J832" s="1"/>
      <c r="K832" s="1"/>
      <c r="L832" s="22">
        <f>IF(ISNUMBER(SEARCH(Pay_Item_Search_Text_2,M832)),MAX($L$4:L831)+1,0)</f>
        <v>0</v>
      </c>
      <c r="M832" s="1" t="str">
        <f>IFERROR(VLOOKUP(ROWS($M$5:M832),Table_PayItems[[Search Key]:[Concentrated Name]],2,FALSE),"")</f>
        <v>Cable, St Ltg, 2kV, 3, 1/C#2 &amp; 1, #2 Neutral - $Ft</v>
      </c>
      <c r="N832" s="1" t="str">
        <f>IFERROR(VLOOKUP(ROWS($M$5:N832),$L$5:$M$7000,2,FALSE),"")</f>
        <v>Sewer, Cl B, 120 inch, Tr Det B - $Ft</v>
      </c>
      <c r="O832" s="1" t="str">
        <f>IFERROR(VLOOKUP(ROWS($O$5:O832),$K$5:$L$7000,2,FALSE),"")</f>
        <v/>
      </c>
    </row>
    <row r="833" spans="2:15" ht="15" customHeight="1" x14ac:dyDescent="0.25">
      <c r="B833" s="178" t="s">
        <v>12298</v>
      </c>
      <c r="C833" s="178" t="s">
        <v>88</v>
      </c>
      <c r="D833" s="178" t="s">
        <v>4017</v>
      </c>
      <c r="E833" s="178" t="s">
        <v>17</v>
      </c>
      <c r="F833" s="178" t="s">
        <v>17</v>
      </c>
      <c r="G833" s="1">
        <f>IF(ISNUMBER(Pay_Item_Search_Text),IF(ISNUMBER(IF(FIND(Pay_Item_Search_Text,B833)=1,1, "FALSE")),MAX(G$4:$G832)+1,IF(ISNUMBER(Pay_Item_Search_Text),0,IF(ISNUMBER(SEARCH(Pay_Item_Search_Text,H833)),MAX(G$4:$G832)+1,0))),IF(ISNUMBER(Pay_Item_Search_Text),0,IF(ISNUMBER(SEARCH(Pay_Item_Search_Text,H833)),MAX(G$4:$G832)+1,0)))</f>
        <v>829</v>
      </c>
      <c r="H833" s="1" t="str">
        <f>IF(Table_PayItems[[#This Row],[Description]]="_","_ Unique Item - "&amp;Table_PayItems[[#This Row],[Item]]&amp;" - $"&amp;Table_PayItems[[#This Row],[Unit]],Table_PayItems[[#This Row],[Description]]&amp;" - $"&amp;Table_PayItems[[#This Row],[Unit]])</f>
        <v>Calamagrostis arundinacea 'Brachytricha', # 1 cont. - $Ea</v>
      </c>
      <c r="I833" s="29" t="str">
        <f>IFERROR(VLOOKUP(ROWS($M$5:M833),Table_PayItems[[Search Key]:[Concentrated Name]],2,FALSE),"")</f>
        <v>Calamagrostis arundinacea 'Brachytricha', # 1 cont. - $Ea</v>
      </c>
      <c r="J833" s="1"/>
      <c r="K833" s="1"/>
      <c r="L833" s="22">
        <f>IF(ISNUMBER(SEARCH(Pay_Item_Search_Text_2,M833)),MAX($L$4:L832)+1,0)</f>
        <v>0</v>
      </c>
      <c r="M833" s="1" t="str">
        <f>IFERROR(VLOOKUP(ROWS($M$5:M833),Table_PayItems[[Search Key]:[Concentrated Name]],2,FALSE),"")</f>
        <v>Calamagrostis arundinacea 'Brachytricha', # 1 cont. - $Ea</v>
      </c>
      <c r="N833" s="1" t="str">
        <f>IFERROR(VLOOKUP(ROWS($M$5:N833),$L$5:$M$7000,2,FALSE),"")</f>
        <v>Sewer, Cl B, 120 inch, Tr Det C - $Ft</v>
      </c>
      <c r="O833" s="1" t="str">
        <f>IFERROR(VLOOKUP(ROWS($O$5:O833),$K$5:$L$7000,2,FALSE),"")</f>
        <v/>
      </c>
    </row>
    <row r="834" spans="2:15" ht="15" customHeight="1" x14ac:dyDescent="0.25">
      <c r="B834" s="178" t="s">
        <v>12299</v>
      </c>
      <c r="C834" s="178" t="s">
        <v>88</v>
      </c>
      <c r="D834" s="178" t="s">
        <v>4018</v>
      </c>
      <c r="E834" s="178" t="s">
        <v>17</v>
      </c>
      <c r="F834" s="178" t="s">
        <v>17</v>
      </c>
      <c r="G834" s="1">
        <f>IF(ISNUMBER(Pay_Item_Search_Text),IF(ISNUMBER(IF(FIND(Pay_Item_Search_Text,B834)=1,1, "FALSE")),MAX(G$4:$G833)+1,IF(ISNUMBER(Pay_Item_Search_Text),0,IF(ISNUMBER(SEARCH(Pay_Item_Search_Text,H834)),MAX(G$4:$G833)+1,0))),IF(ISNUMBER(Pay_Item_Search_Text),0,IF(ISNUMBER(SEARCH(Pay_Item_Search_Text,H834)),MAX(G$4:$G833)+1,0)))</f>
        <v>830</v>
      </c>
      <c r="H834" s="1" t="str">
        <f>IF(Table_PayItems[[#This Row],[Description]]="_","_ Unique Item - "&amp;Table_PayItems[[#This Row],[Item]]&amp;" - $"&amp;Table_PayItems[[#This Row],[Unit]],Table_PayItems[[#This Row],[Description]]&amp;" - $"&amp;Table_PayItems[[#This Row],[Unit]])</f>
        <v>Calamagrostis arundinacea 'Brachytricha', 2 inch pot - $Ea</v>
      </c>
      <c r="I834" s="29" t="str">
        <f>IFERROR(VLOOKUP(ROWS($M$5:M834),Table_PayItems[[Search Key]:[Concentrated Name]],2,FALSE),"")</f>
        <v>Calamagrostis arundinacea 'Brachytricha', 2 inch pot - $Ea</v>
      </c>
      <c r="J834" s="1"/>
      <c r="K834" s="1"/>
      <c r="L834" s="22">
        <f>IF(ISNUMBER(SEARCH(Pay_Item_Search_Text_2,M834)),MAX($L$4:L833)+1,0)</f>
        <v>0</v>
      </c>
      <c r="M834" s="1" t="str">
        <f>IFERROR(VLOOKUP(ROWS($M$5:M834),Table_PayItems[[Search Key]:[Concentrated Name]],2,FALSE),"")</f>
        <v>Calamagrostis arundinacea 'Brachytricha', 2 inch pot - $Ea</v>
      </c>
      <c r="N834" s="1" t="str">
        <f>IFERROR(VLOOKUP(ROWS($M$5:N834),$L$5:$M$7000,2,FALSE),"")</f>
        <v>Sewer, Cl B, 120 inch, Tr Det D - $Ft</v>
      </c>
      <c r="O834" s="1" t="str">
        <f>IFERROR(VLOOKUP(ROWS($O$5:O834),$K$5:$L$7000,2,FALSE),"")</f>
        <v/>
      </c>
    </row>
    <row r="835" spans="2:15" ht="15" customHeight="1" x14ac:dyDescent="0.25">
      <c r="B835" s="178" t="s">
        <v>12300</v>
      </c>
      <c r="C835" s="178" t="s">
        <v>88</v>
      </c>
      <c r="D835" s="178" t="s">
        <v>4019</v>
      </c>
      <c r="E835" s="178" t="s">
        <v>17</v>
      </c>
      <c r="F835" s="178" t="s">
        <v>17</v>
      </c>
      <c r="G835" s="1">
        <f>IF(ISNUMBER(Pay_Item_Search_Text),IF(ISNUMBER(IF(FIND(Pay_Item_Search_Text,B835)=1,1, "FALSE")),MAX(G$4:$G834)+1,IF(ISNUMBER(Pay_Item_Search_Text),0,IF(ISNUMBER(SEARCH(Pay_Item_Search_Text,H835)),MAX(G$4:$G834)+1,0))),IF(ISNUMBER(Pay_Item_Search_Text),0,IF(ISNUMBER(SEARCH(Pay_Item_Search_Text,H835)),MAX(G$4:$G834)+1,0)))</f>
        <v>831</v>
      </c>
      <c r="H835" s="1" t="str">
        <f>IF(Table_PayItems[[#This Row],[Description]]="_","_ Unique Item - "&amp;Table_PayItems[[#This Row],[Item]]&amp;" - $"&amp;Table_PayItems[[#This Row],[Unit]],Table_PayItems[[#This Row],[Description]]&amp;" - $"&amp;Table_PayItems[[#This Row],[Unit]])</f>
        <v>Calamagrostis arundinacea 'Brachytricha', 3 inch pot - $Ea</v>
      </c>
      <c r="I835" s="29" t="str">
        <f>IFERROR(VLOOKUP(ROWS($M$5:M835),Table_PayItems[[Search Key]:[Concentrated Name]],2,FALSE),"")</f>
        <v>Calamagrostis arundinacea 'Brachytricha', 3 inch pot - $Ea</v>
      </c>
      <c r="J835" s="1"/>
      <c r="K835" s="1"/>
      <c r="L835" s="22">
        <f>IF(ISNUMBER(SEARCH(Pay_Item_Search_Text_2,M835)),MAX($L$4:L834)+1,0)</f>
        <v>0</v>
      </c>
      <c r="M835" s="1" t="str">
        <f>IFERROR(VLOOKUP(ROWS($M$5:M835),Table_PayItems[[Search Key]:[Concentrated Name]],2,FALSE),"")</f>
        <v>Calamagrostis arundinacea 'Brachytricha', 3 inch pot - $Ea</v>
      </c>
      <c r="N835" s="1" t="str">
        <f>IFERROR(VLOOKUP(ROWS($M$5:N835),$L$5:$M$7000,2,FALSE),"")</f>
        <v>Sewer, Cl B, 120 inch, Tr Det E - $Ft</v>
      </c>
      <c r="O835" s="1" t="str">
        <f>IFERROR(VLOOKUP(ROWS($O$5:O835),$K$5:$L$7000,2,FALSE),"")</f>
        <v/>
      </c>
    </row>
    <row r="836" spans="2:15" ht="15" customHeight="1" x14ac:dyDescent="0.25">
      <c r="B836" s="178" t="s">
        <v>12301</v>
      </c>
      <c r="C836" s="178" t="s">
        <v>88</v>
      </c>
      <c r="D836" s="178" t="s">
        <v>4020</v>
      </c>
      <c r="E836" s="178" t="s">
        <v>17</v>
      </c>
      <c r="F836" s="178" t="s">
        <v>17</v>
      </c>
      <c r="G836" s="1">
        <f>IF(ISNUMBER(Pay_Item_Search_Text),IF(ISNUMBER(IF(FIND(Pay_Item_Search_Text,B836)=1,1, "FALSE")),MAX(G$4:$G835)+1,IF(ISNUMBER(Pay_Item_Search_Text),0,IF(ISNUMBER(SEARCH(Pay_Item_Search_Text,H836)),MAX(G$4:$G835)+1,0))),IF(ISNUMBER(Pay_Item_Search_Text),0,IF(ISNUMBER(SEARCH(Pay_Item_Search_Text,H836)),MAX(G$4:$G835)+1,0)))</f>
        <v>832</v>
      </c>
      <c r="H836" s="1" t="str">
        <f>IF(Table_PayItems[[#This Row],[Description]]="_","_ Unique Item - "&amp;Table_PayItems[[#This Row],[Item]]&amp;" - $"&amp;Table_PayItems[[#This Row],[Unit]],Table_PayItems[[#This Row],[Description]]&amp;" - $"&amp;Table_PayItems[[#This Row],[Unit]])</f>
        <v>Calamagrostis arundinacea 'Brachytricha', 4 inch pot - $Ea</v>
      </c>
      <c r="I836" s="29" t="str">
        <f>IFERROR(VLOOKUP(ROWS($M$5:M836),Table_PayItems[[Search Key]:[Concentrated Name]],2,FALSE),"")</f>
        <v>Calamagrostis arundinacea 'Brachytricha', 4 inch pot - $Ea</v>
      </c>
      <c r="J836" s="1"/>
      <c r="K836" s="1"/>
      <c r="L836" s="22">
        <f>IF(ISNUMBER(SEARCH(Pay_Item_Search_Text_2,M836)),MAX($L$4:L835)+1,0)</f>
        <v>0</v>
      </c>
      <c r="M836" s="1" t="str">
        <f>IFERROR(VLOOKUP(ROWS($M$5:M836),Table_PayItems[[Search Key]:[Concentrated Name]],2,FALSE),"")</f>
        <v>Calamagrostis arundinacea 'Brachytricha', 4 inch pot - $Ea</v>
      </c>
      <c r="N836" s="1" t="str">
        <f>IFERROR(VLOOKUP(ROWS($M$5:N836),$L$5:$M$7000,2,FALSE),"")</f>
        <v>Sewer, Cl B, 30 inch, Tr Det A - $Ft</v>
      </c>
      <c r="O836" s="1" t="str">
        <f>IFERROR(VLOOKUP(ROWS($O$5:O836),$K$5:$L$7000,2,FALSE),"")</f>
        <v/>
      </c>
    </row>
    <row r="837" spans="2:15" ht="15" customHeight="1" x14ac:dyDescent="0.25">
      <c r="B837" s="178" t="s">
        <v>12302</v>
      </c>
      <c r="C837" s="178" t="s">
        <v>88</v>
      </c>
      <c r="D837" s="178" t="s">
        <v>7115</v>
      </c>
      <c r="E837" s="178" t="s">
        <v>6993</v>
      </c>
      <c r="F837" s="178" t="s">
        <v>17</v>
      </c>
      <c r="G837" s="1">
        <f>IF(ISNUMBER(Pay_Item_Search_Text),IF(ISNUMBER(IF(FIND(Pay_Item_Search_Text,B837)=1,1, "FALSE")),MAX(G$4:$G836)+1,IF(ISNUMBER(Pay_Item_Search_Text),0,IF(ISNUMBER(SEARCH(Pay_Item_Search_Text,H837)),MAX(G$4:$G836)+1,0))),IF(ISNUMBER(Pay_Item_Search_Text),0,IF(ISNUMBER(SEARCH(Pay_Item_Search_Text,H837)),MAX(G$4:$G836)+1,0)))</f>
        <v>833</v>
      </c>
      <c r="H837" s="1" t="str">
        <f>IF(Table_PayItems[[#This Row],[Description]]="_","_ Unique Item - "&amp;Table_PayItems[[#This Row],[Item]]&amp;" - $"&amp;Table_PayItems[[#This Row],[Unit]],Table_PayItems[[#This Row],[Description]]&amp;" - $"&amp;Table_PayItems[[#This Row],[Unit]])</f>
        <v>Calamagrostis x acutiflora Karl Foerster, # 1 cont. - $Ea</v>
      </c>
      <c r="I837" s="29" t="str">
        <f>IFERROR(VLOOKUP(ROWS($M$5:M837),Table_PayItems[[Search Key]:[Concentrated Name]],2,FALSE),"")</f>
        <v>Calamagrostis x acutiflora Karl Foerster, # 1 cont. - $Ea</v>
      </c>
      <c r="J837" s="1"/>
      <c r="K837" s="1"/>
      <c r="L837" s="22">
        <f>IF(ISNUMBER(SEARCH(Pay_Item_Search_Text_2,M837)),MAX($L$4:L836)+1,0)</f>
        <v>0</v>
      </c>
      <c r="M837" s="1" t="str">
        <f>IFERROR(VLOOKUP(ROWS($M$5:M837),Table_PayItems[[Search Key]:[Concentrated Name]],2,FALSE),"")</f>
        <v>Calamagrostis x acutiflora Karl Foerster, # 1 cont. - $Ea</v>
      </c>
      <c r="N837" s="1" t="str">
        <f>IFERROR(VLOOKUP(ROWS($M$5:N837),$L$5:$M$7000,2,FALSE),"")</f>
        <v>Sewer, Cl B, 30 inch, Tr Det B - $Ft</v>
      </c>
      <c r="O837" s="1" t="str">
        <f>IFERROR(VLOOKUP(ROWS($O$5:O837),$K$5:$L$7000,2,FALSE),"")</f>
        <v/>
      </c>
    </row>
    <row r="838" spans="2:15" ht="15" customHeight="1" x14ac:dyDescent="0.25">
      <c r="B838" s="178" t="s">
        <v>12303</v>
      </c>
      <c r="C838" s="178" t="s">
        <v>88</v>
      </c>
      <c r="D838" s="178" t="s">
        <v>7116</v>
      </c>
      <c r="E838" s="178" t="s">
        <v>6993</v>
      </c>
      <c r="F838" s="178" t="s">
        <v>17</v>
      </c>
      <c r="G838" s="1">
        <f>IF(ISNUMBER(Pay_Item_Search_Text),IF(ISNUMBER(IF(FIND(Pay_Item_Search_Text,B838)=1,1, "FALSE")),MAX(G$4:$G837)+1,IF(ISNUMBER(Pay_Item_Search_Text),0,IF(ISNUMBER(SEARCH(Pay_Item_Search_Text,H838)),MAX(G$4:$G837)+1,0))),IF(ISNUMBER(Pay_Item_Search_Text),0,IF(ISNUMBER(SEARCH(Pay_Item_Search_Text,H838)),MAX(G$4:$G837)+1,0)))</f>
        <v>834</v>
      </c>
      <c r="H838" s="1" t="str">
        <f>IF(Table_PayItems[[#This Row],[Description]]="_","_ Unique Item - "&amp;Table_PayItems[[#This Row],[Item]]&amp;" - $"&amp;Table_PayItems[[#This Row],[Unit]],Table_PayItems[[#This Row],[Description]]&amp;" - $"&amp;Table_PayItems[[#This Row],[Unit]])</f>
        <v>Calamagrostis x acutiflora Karl Foerster, 2 inch pot - $Ea</v>
      </c>
      <c r="I838" s="29" t="str">
        <f>IFERROR(VLOOKUP(ROWS($M$5:M838),Table_PayItems[[Search Key]:[Concentrated Name]],2,FALSE),"")</f>
        <v>Calamagrostis x acutiflora Karl Foerster, 2 inch pot - $Ea</v>
      </c>
      <c r="J838" s="1"/>
      <c r="K838" s="1"/>
      <c r="L838" s="22">
        <f>IF(ISNUMBER(SEARCH(Pay_Item_Search_Text_2,M838)),MAX($L$4:L837)+1,0)</f>
        <v>0</v>
      </c>
      <c r="M838" s="1" t="str">
        <f>IFERROR(VLOOKUP(ROWS($M$5:M838),Table_PayItems[[Search Key]:[Concentrated Name]],2,FALSE),"")</f>
        <v>Calamagrostis x acutiflora Karl Foerster, 2 inch pot - $Ea</v>
      </c>
      <c r="N838" s="1" t="str">
        <f>IFERROR(VLOOKUP(ROWS($M$5:N838),$L$5:$M$7000,2,FALSE),"")</f>
        <v>Sewer, Cl B, 30 inch, Tr Det C - $Ft</v>
      </c>
      <c r="O838" s="1" t="str">
        <f>IFERROR(VLOOKUP(ROWS($O$5:O838),$K$5:$L$7000,2,FALSE),"")</f>
        <v/>
      </c>
    </row>
    <row r="839" spans="2:15" ht="15" customHeight="1" x14ac:dyDescent="0.25">
      <c r="B839" s="178" t="s">
        <v>12304</v>
      </c>
      <c r="C839" s="178" t="s">
        <v>88</v>
      </c>
      <c r="D839" s="178" t="s">
        <v>7117</v>
      </c>
      <c r="E839" s="178" t="s">
        <v>6993</v>
      </c>
      <c r="F839" s="178" t="s">
        <v>17</v>
      </c>
      <c r="G839" s="1">
        <f>IF(ISNUMBER(Pay_Item_Search_Text),IF(ISNUMBER(IF(FIND(Pay_Item_Search_Text,B839)=1,1, "FALSE")),MAX(G$4:$G838)+1,IF(ISNUMBER(Pay_Item_Search_Text),0,IF(ISNUMBER(SEARCH(Pay_Item_Search_Text,H839)),MAX(G$4:$G838)+1,0))),IF(ISNUMBER(Pay_Item_Search_Text),0,IF(ISNUMBER(SEARCH(Pay_Item_Search_Text,H839)),MAX(G$4:$G838)+1,0)))</f>
        <v>835</v>
      </c>
      <c r="H839" s="1" t="str">
        <f>IF(Table_PayItems[[#This Row],[Description]]="_","_ Unique Item - "&amp;Table_PayItems[[#This Row],[Item]]&amp;" - $"&amp;Table_PayItems[[#This Row],[Unit]],Table_PayItems[[#This Row],[Description]]&amp;" - $"&amp;Table_PayItems[[#This Row],[Unit]])</f>
        <v>Calamagrostis x acutiflora Karl Foerster, 3 inch pot - $Ea</v>
      </c>
      <c r="I839" s="29" t="str">
        <f>IFERROR(VLOOKUP(ROWS($M$5:M839),Table_PayItems[[Search Key]:[Concentrated Name]],2,FALSE),"")</f>
        <v>Calamagrostis x acutiflora Karl Foerster, 3 inch pot - $Ea</v>
      </c>
      <c r="J839" s="1"/>
      <c r="K839" s="1"/>
      <c r="L839" s="22">
        <f>IF(ISNUMBER(SEARCH(Pay_Item_Search_Text_2,M839)),MAX($L$4:L838)+1,0)</f>
        <v>0</v>
      </c>
      <c r="M839" s="1" t="str">
        <f>IFERROR(VLOOKUP(ROWS($M$5:M839),Table_PayItems[[Search Key]:[Concentrated Name]],2,FALSE),"")</f>
        <v>Calamagrostis x acutiflora Karl Foerster, 3 inch pot - $Ea</v>
      </c>
      <c r="N839" s="1" t="str">
        <f>IFERROR(VLOOKUP(ROWS($M$5:N839),$L$5:$M$7000,2,FALSE),"")</f>
        <v>Sewer, Cl B, 30 inch, Tr Det D - $Ft</v>
      </c>
      <c r="O839" s="1" t="str">
        <f>IFERROR(VLOOKUP(ROWS($O$5:O839),$K$5:$L$7000,2,FALSE),"")</f>
        <v/>
      </c>
    </row>
    <row r="840" spans="2:15" ht="15" customHeight="1" x14ac:dyDescent="0.25">
      <c r="B840" s="178" t="s">
        <v>12305</v>
      </c>
      <c r="C840" s="178" t="s">
        <v>88</v>
      </c>
      <c r="D840" s="178" t="s">
        <v>7118</v>
      </c>
      <c r="E840" s="178" t="s">
        <v>6993</v>
      </c>
      <c r="F840" s="178" t="s">
        <v>17</v>
      </c>
      <c r="G840" s="1">
        <f>IF(ISNUMBER(Pay_Item_Search_Text),IF(ISNUMBER(IF(FIND(Pay_Item_Search_Text,B840)=1,1, "FALSE")),MAX(G$4:$G839)+1,IF(ISNUMBER(Pay_Item_Search_Text),0,IF(ISNUMBER(SEARCH(Pay_Item_Search_Text,H840)),MAX(G$4:$G839)+1,0))),IF(ISNUMBER(Pay_Item_Search_Text),0,IF(ISNUMBER(SEARCH(Pay_Item_Search_Text,H840)),MAX(G$4:$G839)+1,0)))</f>
        <v>836</v>
      </c>
      <c r="H840" s="1" t="str">
        <f>IF(Table_PayItems[[#This Row],[Description]]="_","_ Unique Item - "&amp;Table_PayItems[[#This Row],[Item]]&amp;" - $"&amp;Table_PayItems[[#This Row],[Unit]],Table_PayItems[[#This Row],[Description]]&amp;" - $"&amp;Table_PayItems[[#This Row],[Unit]])</f>
        <v>Calamagrostis x acutiflora Karl Foerster, 4 inch pot - $Ea</v>
      </c>
      <c r="I840" s="29" t="str">
        <f>IFERROR(VLOOKUP(ROWS($M$5:M840),Table_PayItems[[Search Key]:[Concentrated Name]],2,FALSE),"")</f>
        <v>Calamagrostis x acutiflora Karl Foerster, 4 inch pot - $Ea</v>
      </c>
      <c r="J840" s="1"/>
      <c r="K840" s="1"/>
      <c r="L840" s="22">
        <f>IF(ISNUMBER(SEARCH(Pay_Item_Search_Text_2,M840)),MAX($L$4:L839)+1,0)</f>
        <v>0</v>
      </c>
      <c r="M840" s="1" t="str">
        <f>IFERROR(VLOOKUP(ROWS($M$5:M840),Table_PayItems[[Search Key]:[Concentrated Name]],2,FALSE),"")</f>
        <v>Calamagrostis x acutiflora Karl Foerster, 4 inch pot - $Ea</v>
      </c>
      <c r="N840" s="1" t="str">
        <f>IFERROR(VLOOKUP(ROWS($M$5:N840),$L$5:$M$7000,2,FALSE),"")</f>
        <v>Sewer, Cl B, 30 inch, Tr Det E - $Ft</v>
      </c>
      <c r="O840" s="1" t="str">
        <f>IFERROR(VLOOKUP(ROWS($O$5:O840),$K$5:$L$7000,2,FALSE),"")</f>
        <v/>
      </c>
    </row>
    <row r="841" spans="2:15" ht="15" customHeight="1" x14ac:dyDescent="0.25">
      <c r="B841" s="178" t="s">
        <v>12306</v>
      </c>
      <c r="C841" s="178" t="s">
        <v>88</v>
      </c>
      <c r="D841" s="178" t="s">
        <v>7119</v>
      </c>
      <c r="E841" s="178" t="s">
        <v>6993</v>
      </c>
      <c r="F841" s="178" t="s">
        <v>17</v>
      </c>
      <c r="G841" s="1">
        <f>IF(ISNUMBER(Pay_Item_Search_Text),IF(ISNUMBER(IF(FIND(Pay_Item_Search_Text,B841)=1,1, "FALSE")),MAX(G$4:$G840)+1,IF(ISNUMBER(Pay_Item_Search_Text),0,IF(ISNUMBER(SEARCH(Pay_Item_Search_Text,H841)),MAX(G$4:$G840)+1,0))),IF(ISNUMBER(Pay_Item_Search_Text),0,IF(ISNUMBER(SEARCH(Pay_Item_Search_Text,H841)),MAX(G$4:$G840)+1,0)))</f>
        <v>837</v>
      </c>
      <c r="H841" s="1" t="str">
        <f>IF(Table_PayItems[[#This Row],[Description]]="_","_ Unique Item - "&amp;Table_PayItems[[#This Row],[Item]]&amp;" - $"&amp;Table_PayItems[[#This Row],[Unit]],Table_PayItems[[#This Row],[Description]]&amp;" - $"&amp;Table_PayItems[[#This Row],[Unit]])</f>
        <v>Calamintha nepeta Blue Cloud Strain, #1 cont. - $Ea</v>
      </c>
      <c r="I841" s="29" t="str">
        <f>IFERROR(VLOOKUP(ROWS($M$5:M841),Table_PayItems[[Search Key]:[Concentrated Name]],2,FALSE),"")</f>
        <v>Calamintha nepeta Blue Cloud Strain, #1 cont. - $Ea</v>
      </c>
      <c r="J841" s="1"/>
      <c r="K841" s="1"/>
      <c r="L841" s="22">
        <f>IF(ISNUMBER(SEARCH(Pay_Item_Search_Text_2,M841)),MAX($L$4:L840)+1,0)</f>
        <v>0</v>
      </c>
      <c r="M841" s="1" t="str">
        <f>IFERROR(VLOOKUP(ROWS($M$5:M841),Table_PayItems[[Search Key]:[Concentrated Name]],2,FALSE),"")</f>
        <v>Calamintha nepeta Blue Cloud Strain, #1 cont. - $Ea</v>
      </c>
      <c r="N841" s="1" t="str">
        <f>IFERROR(VLOOKUP(ROWS($M$5:N841),$L$5:$M$7000,2,FALSE),"")</f>
        <v>Sewer, Cl B, 60 inch, Tr Det A - $Ft</v>
      </c>
      <c r="O841" s="1" t="str">
        <f>IFERROR(VLOOKUP(ROWS($O$5:O841),$K$5:$L$7000,2,FALSE),"")</f>
        <v/>
      </c>
    </row>
    <row r="842" spans="2:15" ht="15" customHeight="1" x14ac:dyDescent="0.25">
      <c r="B842" s="178" t="s">
        <v>12307</v>
      </c>
      <c r="C842" s="178" t="s">
        <v>88</v>
      </c>
      <c r="D842" s="178" t="s">
        <v>7120</v>
      </c>
      <c r="E842" s="178" t="s">
        <v>6993</v>
      </c>
      <c r="F842" s="178" t="s">
        <v>17</v>
      </c>
      <c r="G842" s="1">
        <f>IF(ISNUMBER(Pay_Item_Search_Text),IF(ISNUMBER(IF(FIND(Pay_Item_Search_Text,B842)=1,1, "FALSE")),MAX(G$4:$G841)+1,IF(ISNUMBER(Pay_Item_Search_Text),0,IF(ISNUMBER(SEARCH(Pay_Item_Search_Text,H842)),MAX(G$4:$G841)+1,0))),IF(ISNUMBER(Pay_Item_Search_Text),0,IF(ISNUMBER(SEARCH(Pay_Item_Search_Text,H842)),MAX(G$4:$G841)+1,0)))</f>
        <v>838</v>
      </c>
      <c r="H842" s="1" t="str">
        <f>IF(Table_PayItems[[#This Row],[Description]]="_","_ Unique Item - "&amp;Table_PayItems[[#This Row],[Item]]&amp;" - $"&amp;Table_PayItems[[#This Row],[Unit]],Table_PayItems[[#This Row],[Description]]&amp;" - $"&amp;Table_PayItems[[#This Row],[Unit]])</f>
        <v>Calamintha nepeta Blue Cloud Strain, 3 inch pot - $Ea</v>
      </c>
      <c r="I842" s="29" t="str">
        <f>IFERROR(VLOOKUP(ROWS($M$5:M842),Table_PayItems[[Search Key]:[Concentrated Name]],2,FALSE),"")</f>
        <v>Calamintha nepeta Blue Cloud Strain, 3 inch pot - $Ea</v>
      </c>
      <c r="J842" s="1"/>
      <c r="K842" s="1"/>
      <c r="L842" s="22">
        <f>IF(ISNUMBER(SEARCH(Pay_Item_Search_Text_2,M842)),MAX($L$4:L841)+1,0)</f>
        <v>0</v>
      </c>
      <c r="M842" s="1" t="str">
        <f>IFERROR(VLOOKUP(ROWS($M$5:M842),Table_PayItems[[Search Key]:[Concentrated Name]],2,FALSE),"")</f>
        <v>Calamintha nepeta Blue Cloud Strain, 3 inch pot - $Ea</v>
      </c>
      <c r="N842" s="1" t="str">
        <f>IFERROR(VLOOKUP(ROWS($M$5:N842),$L$5:$M$7000,2,FALSE),"")</f>
        <v>Sewer, Cl B, 60 inch, Tr Det B - $Ft</v>
      </c>
      <c r="O842" s="1" t="str">
        <f>IFERROR(VLOOKUP(ROWS($O$5:O842),$K$5:$L$7000,2,FALSE),"")</f>
        <v/>
      </c>
    </row>
    <row r="843" spans="2:15" ht="15" customHeight="1" x14ac:dyDescent="0.25">
      <c r="B843" s="178" t="s">
        <v>12308</v>
      </c>
      <c r="C843" s="178" t="s">
        <v>88</v>
      </c>
      <c r="D843" s="178" t="s">
        <v>7121</v>
      </c>
      <c r="E843" s="178" t="s">
        <v>6993</v>
      </c>
      <c r="F843" s="178" t="s">
        <v>17</v>
      </c>
      <c r="G843" s="1">
        <f>IF(ISNUMBER(Pay_Item_Search_Text),IF(ISNUMBER(IF(FIND(Pay_Item_Search_Text,B843)=1,1, "FALSE")),MAX(G$4:$G842)+1,IF(ISNUMBER(Pay_Item_Search_Text),0,IF(ISNUMBER(SEARCH(Pay_Item_Search_Text,H843)),MAX(G$4:$G842)+1,0))),IF(ISNUMBER(Pay_Item_Search_Text),0,IF(ISNUMBER(SEARCH(Pay_Item_Search_Text,H843)),MAX(G$4:$G842)+1,0)))</f>
        <v>839</v>
      </c>
      <c r="H843" s="1" t="str">
        <f>IF(Table_PayItems[[#This Row],[Description]]="_","_ Unique Item - "&amp;Table_PayItems[[#This Row],[Item]]&amp;" - $"&amp;Table_PayItems[[#This Row],[Unit]],Table_PayItems[[#This Row],[Description]]&amp;" - $"&amp;Table_PayItems[[#This Row],[Unit]])</f>
        <v>Calamintha nepeta Blue Cloud Strain, 4 inch pot - $Ea</v>
      </c>
      <c r="I843" s="29" t="str">
        <f>IFERROR(VLOOKUP(ROWS($M$5:M843),Table_PayItems[[Search Key]:[Concentrated Name]],2,FALSE),"")</f>
        <v>Calamintha nepeta Blue Cloud Strain, 4 inch pot - $Ea</v>
      </c>
      <c r="J843" s="1"/>
      <c r="K843" s="1"/>
      <c r="L843" s="22">
        <f>IF(ISNUMBER(SEARCH(Pay_Item_Search_Text_2,M843)),MAX($L$4:L842)+1,0)</f>
        <v>0</v>
      </c>
      <c r="M843" s="1" t="str">
        <f>IFERROR(VLOOKUP(ROWS($M$5:M843),Table_PayItems[[Search Key]:[Concentrated Name]],2,FALSE),"")</f>
        <v>Calamintha nepeta Blue Cloud Strain, 4 inch pot - $Ea</v>
      </c>
      <c r="N843" s="1" t="str">
        <f>IFERROR(VLOOKUP(ROWS($M$5:N843),$L$5:$M$7000,2,FALSE),"")</f>
        <v>Sewer, Cl B, 60 inch, Tr Det C - $Ft</v>
      </c>
      <c r="O843" s="1" t="str">
        <f>IFERROR(VLOOKUP(ROWS($O$5:O843),$K$5:$L$7000,2,FALSE),"")</f>
        <v/>
      </c>
    </row>
    <row r="844" spans="2:15" ht="15" customHeight="1" x14ac:dyDescent="0.25">
      <c r="B844" s="178" t="s">
        <v>12309</v>
      </c>
      <c r="C844" s="178" t="s">
        <v>88</v>
      </c>
      <c r="D844" s="178" t="s">
        <v>7122</v>
      </c>
      <c r="E844" s="178" t="s">
        <v>6993</v>
      </c>
      <c r="F844" s="178" t="s">
        <v>17</v>
      </c>
      <c r="G844" s="1">
        <f>IF(ISNUMBER(Pay_Item_Search_Text),IF(ISNUMBER(IF(FIND(Pay_Item_Search_Text,B844)=1,1, "FALSE")),MAX(G$4:$G843)+1,IF(ISNUMBER(Pay_Item_Search_Text),0,IF(ISNUMBER(SEARCH(Pay_Item_Search_Text,H844)),MAX(G$4:$G843)+1,0))),IF(ISNUMBER(Pay_Item_Search_Text),0,IF(ISNUMBER(SEARCH(Pay_Item_Search_Text,H844)),MAX(G$4:$G843)+1,0)))</f>
        <v>840</v>
      </c>
      <c r="H844" s="1" t="str">
        <f>IF(Table_PayItems[[#This Row],[Description]]="_","_ Unique Item - "&amp;Table_PayItems[[#This Row],[Item]]&amp;" - $"&amp;Table_PayItems[[#This Row],[Unit]],Table_PayItems[[#This Row],[Description]]&amp;" - $"&amp;Table_PayItems[[#This Row],[Unit]])</f>
        <v>Calamintha nepeta Montrose White, #1 cont. - $Ea</v>
      </c>
      <c r="I844" s="29" t="str">
        <f>IFERROR(VLOOKUP(ROWS($M$5:M844),Table_PayItems[[Search Key]:[Concentrated Name]],2,FALSE),"")</f>
        <v>Calamintha nepeta Montrose White, #1 cont. - $Ea</v>
      </c>
      <c r="J844" s="1"/>
      <c r="K844" s="1"/>
      <c r="L844" s="22">
        <f>IF(ISNUMBER(SEARCH(Pay_Item_Search_Text_2,M844)),MAX($L$4:L843)+1,0)</f>
        <v>0</v>
      </c>
      <c r="M844" s="1" t="str">
        <f>IFERROR(VLOOKUP(ROWS($M$5:M844),Table_PayItems[[Search Key]:[Concentrated Name]],2,FALSE),"")</f>
        <v>Calamintha nepeta Montrose White, #1 cont. - $Ea</v>
      </c>
      <c r="N844" s="1" t="str">
        <f>IFERROR(VLOOKUP(ROWS($M$5:N844),$L$5:$M$7000,2,FALSE),"")</f>
        <v>Sewer, Cl B, 60 inch, Tr Det D - $Ft</v>
      </c>
      <c r="O844" s="1" t="str">
        <f>IFERROR(VLOOKUP(ROWS($O$5:O844),$K$5:$L$7000,2,FALSE),"")</f>
        <v/>
      </c>
    </row>
    <row r="845" spans="2:15" ht="15" customHeight="1" x14ac:dyDescent="0.25">
      <c r="B845" s="178" t="s">
        <v>12310</v>
      </c>
      <c r="C845" s="178" t="s">
        <v>88</v>
      </c>
      <c r="D845" s="178" t="s">
        <v>7123</v>
      </c>
      <c r="E845" s="178" t="s">
        <v>6993</v>
      </c>
      <c r="F845" s="178" t="s">
        <v>17</v>
      </c>
      <c r="G845" s="1">
        <f>IF(ISNUMBER(Pay_Item_Search_Text),IF(ISNUMBER(IF(FIND(Pay_Item_Search_Text,B845)=1,1, "FALSE")),MAX(G$4:$G844)+1,IF(ISNUMBER(Pay_Item_Search_Text),0,IF(ISNUMBER(SEARCH(Pay_Item_Search_Text,H845)),MAX(G$4:$G844)+1,0))),IF(ISNUMBER(Pay_Item_Search_Text),0,IF(ISNUMBER(SEARCH(Pay_Item_Search_Text,H845)),MAX(G$4:$G844)+1,0)))</f>
        <v>841</v>
      </c>
      <c r="H845" s="1" t="str">
        <f>IF(Table_PayItems[[#This Row],[Description]]="_","_ Unique Item - "&amp;Table_PayItems[[#This Row],[Item]]&amp;" - $"&amp;Table_PayItems[[#This Row],[Unit]],Table_PayItems[[#This Row],[Description]]&amp;" - $"&amp;Table_PayItems[[#This Row],[Unit]])</f>
        <v>Calamintha nepeta Montrose White, 3 inch pot - $Ea</v>
      </c>
      <c r="I845" s="29" t="str">
        <f>IFERROR(VLOOKUP(ROWS($M$5:M845),Table_PayItems[[Search Key]:[Concentrated Name]],2,FALSE),"")</f>
        <v>Calamintha nepeta Montrose White, 3 inch pot - $Ea</v>
      </c>
      <c r="J845" s="1"/>
      <c r="K845" s="1"/>
      <c r="L845" s="22">
        <f>IF(ISNUMBER(SEARCH(Pay_Item_Search_Text_2,M845)),MAX($L$4:L844)+1,0)</f>
        <v>0</v>
      </c>
      <c r="M845" s="1" t="str">
        <f>IFERROR(VLOOKUP(ROWS($M$5:M845),Table_PayItems[[Search Key]:[Concentrated Name]],2,FALSE),"")</f>
        <v>Calamintha nepeta Montrose White, 3 inch pot - $Ea</v>
      </c>
      <c r="N845" s="1" t="str">
        <f>IFERROR(VLOOKUP(ROWS($M$5:N845),$L$5:$M$7000,2,FALSE),"")</f>
        <v>Sewer, Cl B, 60 inch, Tr Det E - $Ft</v>
      </c>
      <c r="O845" s="1" t="str">
        <f>IFERROR(VLOOKUP(ROWS($O$5:O845),$K$5:$L$7000,2,FALSE),"")</f>
        <v/>
      </c>
    </row>
    <row r="846" spans="2:15" ht="15" customHeight="1" x14ac:dyDescent="0.25">
      <c r="B846" s="178" t="s">
        <v>12311</v>
      </c>
      <c r="C846" s="178" t="s">
        <v>88</v>
      </c>
      <c r="D846" s="178" t="s">
        <v>7124</v>
      </c>
      <c r="E846" s="178" t="s">
        <v>6993</v>
      </c>
      <c r="F846" s="178" t="s">
        <v>17</v>
      </c>
      <c r="G846" s="1">
        <f>IF(ISNUMBER(Pay_Item_Search_Text),IF(ISNUMBER(IF(FIND(Pay_Item_Search_Text,B846)=1,1, "FALSE")),MAX(G$4:$G845)+1,IF(ISNUMBER(Pay_Item_Search_Text),0,IF(ISNUMBER(SEARCH(Pay_Item_Search_Text,H846)),MAX(G$4:$G845)+1,0))),IF(ISNUMBER(Pay_Item_Search_Text),0,IF(ISNUMBER(SEARCH(Pay_Item_Search_Text,H846)),MAX(G$4:$G845)+1,0)))</f>
        <v>842</v>
      </c>
      <c r="H846" s="1" t="str">
        <f>IF(Table_PayItems[[#This Row],[Description]]="_","_ Unique Item - "&amp;Table_PayItems[[#This Row],[Item]]&amp;" - $"&amp;Table_PayItems[[#This Row],[Unit]],Table_PayItems[[#This Row],[Description]]&amp;" - $"&amp;Table_PayItems[[#This Row],[Unit]])</f>
        <v>Calamintha nepeta Montrose White, 4 inch pot - $Ea</v>
      </c>
      <c r="I846" s="29" t="str">
        <f>IFERROR(VLOOKUP(ROWS($M$5:M846),Table_PayItems[[Search Key]:[Concentrated Name]],2,FALSE),"")</f>
        <v>Calamintha nepeta Montrose White, 4 inch pot - $Ea</v>
      </c>
      <c r="J846" s="1"/>
      <c r="K846" s="1"/>
      <c r="L846" s="22">
        <f>IF(ISNUMBER(SEARCH(Pay_Item_Search_Text_2,M846)),MAX($L$4:L845)+1,0)</f>
        <v>0</v>
      </c>
      <c r="M846" s="1" t="str">
        <f>IFERROR(VLOOKUP(ROWS($M$5:M846),Table_PayItems[[Search Key]:[Concentrated Name]],2,FALSE),"")</f>
        <v>Calamintha nepeta Montrose White, 4 inch pot - $Ea</v>
      </c>
      <c r="N846" s="1" t="str">
        <f>IFERROR(VLOOKUP(ROWS($M$5:N846),$L$5:$M$7000,2,FALSE),"")</f>
        <v>Sewer, Cl B, 90 inch, Tr Det A - $Ft</v>
      </c>
      <c r="O846" s="1" t="str">
        <f>IFERROR(VLOOKUP(ROWS($O$5:O846),$K$5:$L$7000,2,FALSE),"")</f>
        <v/>
      </c>
    </row>
    <row r="847" spans="2:15" ht="15" customHeight="1" x14ac:dyDescent="0.25">
      <c r="B847" s="178" t="s">
        <v>11649</v>
      </c>
      <c r="C847" s="178" t="s">
        <v>2530</v>
      </c>
      <c r="D847" s="178" t="s">
        <v>3560</v>
      </c>
      <c r="E847" s="178" t="s">
        <v>17</v>
      </c>
      <c r="F847" s="178" t="s">
        <v>17</v>
      </c>
      <c r="G847" s="1">
        <f>IF(ISNUMBER(Pay_Item_Search_Text),IF(ISNUMBER(IF(FIND(Pay_Item_Search_Text,B847)=1,1, "FALSE")),MAX(G$4:$G846)+1,IF(ISNUMBER(Pay_Item_Search_Text),0,IF(ISNUMBER(SEARCH(Pay_Item_Search_Text,H847)),MAX(G$4:$G846)+1,0))),IF(ISNUMBER(Pay_Item_Search_Text),0,IF(ISNUMBER(SEARCH(Pay_Item_Search_Text,H847)),MAX(G$4:$G846)+1,0)))</f>
        <v>843</v>
      </c>
      <c r="H847" s="1" t="str">
        <f>IF(Table_PayItems[[#This Row],[Description]]="_","_ Unique Item - "&amp;Table_PayItems[[#This Row],[Item]]&amp;" - $"&amp;Table_PayItems[[#This Row],[Unit]],Table_PayItems[[#This Row],[Description]]&amp;" - $"&amp;Table_PayItems[[#This Row],[Unit]])</f>
        <v>Call Back, Intermediate Transportation - $Mi</v>
      </c>
      <c r="I847" s="29" t="str">
        <f>IFERROR(VLOOKUP(ROWS($M$5:M847),Table_PayItems[[Search Key]:[Concentrated Name]],2,FALSE),"")</f>
        <v>Call Back, Intermediate Transportation - $Mi</v>
      </c>
      <c r="J847" s="1"/>
      <c r="K847" s="1"/>
      <c r="L847" s="22">
        <f>IF(ISNUMBER(SEARCH(Pay_Item_Search_Text_2,M847)),MAX($L$4:L846)+1,0)</f>
        <v>0</v>
      </c>
      <c r="M847" s="1" t="str">
        <f>IFERROR(VLOOKUP(ROWS($M$5:M847),Table_PayItems[[Search Key]:[Concentrated Name]],2,FALSE),"")</f>
        <v>Call Back, Intermediate Transportation - $Mi</v>
      </c>
      <c r="N847" s="1" t="str">
        <f>IFERROR(VLOOKUP(ROWS($M$5:N847),$L$5:$M$7000,2,FALSE),"")</f>
        <v>Sewer, Cl B, 90 inch, Tr Det B - $Ft</v>
      </c>
      <c r="O847" s="1" t="str">
        <f>IFERROR(VLOOKUP(ROWS($O$5:O847),$K$5:$L$7000,2,FALSE),"")</f>
        <v/>
      </c>
    </row>
    <row r="848" spans="2:15" ht="15" customHeight="1" x14ac:dyDescent="0.25">
      <c r="B848" s="178" t="s">
        <v>11650</v>
      </c>
      <c r="C848" s="178" t="s">
        <v>88</v>
      </c>
      <c r="D848" s="178" t="s">
        <v>3561</v>
      </c>
      <c r="E848" s="178" t="s">
        <v>17</v>
      </c>
      <c r="F848" s="178" t="s">
        <v>17</v>
      </c>
      <c r="G848" s="1">
        <f>IF(ISNUMBER(Pay_Item_Search_Text),IF(ISNUMBER(IF(FIND(Pay_Item_Search_Text,B848)=1,1, "FALSE")),MAX(G$4:$G847)+1,IF(ISNUMBER(Pay_Item_Search_Text),0,IF(ISNUMBER(SEARCH(Pay_Item_Search_Text,H848)),MAX(G$4:$G847)+1,0))),IF(ISNUMBER(Pay_Item_Search_Text),0,IF(ISNUMBER(SEARCH(Pay_Item_Search_Text,H848)),MAX(G$4:$G847)+1,0)))</f>
        <v>844</v>
      </c>
      <c r="H848" s="1" t="str">
        <f>IF(Table_PayItems[[#This Row],[Description]]="_","_ Unique Item - "&amp;Table_PayItems[[#This Row],[Item]]&amp;" - $"&amp;Table_PayItems[[#This Row],[Unit]],Table_PayItems[[#This Row],[Description]]&amp;" - $"&amp;Table_PayItems[[#This Row],[Unit]])</f>
        <v>Call Back, Mobilization - $Ea</v>
      </c>
      <c r="I848" s="29" t="str">
        <f>IFERROR(VLOOKUP(ROWS($M$5:M848),Table_PayItems[[Search Key]:[Concentrated Name]],2,FALSE),"")</f>
        <v>Call Back, Mobilization - $Ea</v>
      </c>
      <c r="J848" s="1"/>
      <c r="K848" s="1"/>
      <c r="L848" s="22">
        <f>IF(ISNUMBER(SEARCH(Pay_Item_Search_Text_2,M848)),MAX($L$4:L847)+1,0)</f>
        <v>0</v>
      </c>
      <c r="M848" s="1" t="str">
        <f>IFERROR(VLOOKUP(ROWS($M$5:M848),Table_PayItems[[Search Key]:[Concentrated Name]],2,FALSE),"")</f>
        <v>Call Back, Mobilization - $Ea</v>
      </c>
      <c r="N848" s="1" t="str">
        <f>IFERROR(VLOOKUP(ROWS($M$5:N848),$L$5:$M$7000,2,FALSE),"")</f>
        <v>Sewer, Cl B, 90 inch, Tr Det C - $Ft</v>
      </c>
      <c r="O848" s="1" t="str">
        <f>IFERROR(VLOOKUP(ROWS($O$5:O848),$K$5:$L$7000,2,FALSE),"")</f>
        <v/>
      </c>
    </row>
    <row r="849" spans="2:15" ht="15" customHeight="1" x14ac:dyDescent="0.25">
      <c r="B849" s="178" t="s">
        <v>12312</v>
      </c>
      <c r="C849" s="178" t="s">
        <v>88</v>
      </c>
      <c r="D849" s="178" t="s">
        <v>7125</v>
      </c>
      <c r="E849" s="178" t="s">
        <v>6993</v>
      </c>
      <c r="F849" s="178" t="s">
        <v>17</v>
      </c>
      <c r="G849" s="1">
        <f>IF(ISNUMBER(Pay_Item_Search_Text),IF(ISNUMBER(IF(FIND(Pay_Item_Search_Text,B849)=1,1, "FALSE")),MAX(G$4:$G848)+1,IF(ISNUMBER(Pay_Item_Search_Text),0,IF(ISNUMBER(SEARCH(Pay_Item_Search_Text,H849)),MAX(G$4:$G848)+1,0))),IF(ISNUMBER(Pay_Item_Search_Text),0,IF(ISNUMBER(SEARCH(Pay_Item_Search_Text,H849)),MAX(G$4:$G848)+1,0)))</f>
        <v>845</v>
      </c>
      <c r="H849" s="1" t="str">
        <f>IF(Table_PayItems[[#This Row],[Description]]="_","_ Unique Item - "&amp;Table_PayItems[[#This Row],[Item]]&amp;" - $"&amp;Table_PayItems[[#This Row],[Unit]],Table_PayItems[[#This Row],[Description]]&amp;" - $"&amp;Table_PayItems[[#This Row],[Unit]])</f>
        <v>Callicarpa bodinieri Profusion, #5 cont. - $Ea</v>
      </c>
      <c r="I849" s="29" t="str">
        <f>IFERROR(VLOOKUP(ROWS($M$5:M849),Table_PayItems[[Search Key]:[Concentrated Name]],2,FALSE),"")</f>
        <v>Callicarpa bodinieri Profusion, #5 cont. - $Ea</v>
      </c>
      <c r="J849" s="1"/>
      <c r="K849" s="1"/>
      <c r="L849" s="22">
        <f>IF(ISNUMBER(SEARCH(Pay_Item_Search_Text_2,M849)),MAX($L$4:L848)+1,0)</f>
        <v>0</v>
      </c>
      <c r="M849" s="1" t="str">
        <f>IFERROR(VLOOKUP(ROWS($M$5:M849),Table_PayItems[[Search Key]:[Concentrated Name]],2,FALSE),"")</f>
        <v>Callicarpa bodinieri Profusion, #5 cont. - $Ea</v>
      </c>
      <c r="N849" s="1" t="str">
        <f>IFERROR(VLOOKUP(ROWS($M$5:N849),$L$5:$M$7000,2,FALSE),"")</f>
        <v>Sewer, Cl B, 90 inch, Tr Det D - $Ft</v>
      </c>
      <c r="O849" s="1" t="str">
        <f>IFERROR(VLOOKUP(ROWS($O$5:O849),$K$5:$L$7000,2,FALSE),"")</f>
        <v/>
      </c>
    </row>
    <row r="850" spans="2:15" ht="15" customHeight="1" x14ac:dyDescent="0.25">
      <c r="B850" s="178" t="s">
        <v>12313</v>
      </c>
      <c r="C850" s="178" t="s">
        <v>88</v>
      </c>
      <c r="D850" s="178" t="s">
        <v>4021</v>
      </c>
      <c r="E850" s="178" t="s">
        <v>6993</v>
      </c>
      <c r="F850" s="178" t="s">
        <v>17</v>
      </c>
      <c r="G850" s="1">
        <f>IF(ISNUMBER(Pay_Item_Search_Text),IF(ISNUMBER(IF(FIND(Pay_Item_Search_Text,B850)=1,1, "FALSE")),MAX(G$4:$G849)+1,IF(ISNUMBER(Pay_Item_Search_Text),0,IF(ISNUMBER(SEARCH(Pay_Item_Search_Text,H850)),MAX(G$4:$G849)+1,0))),IF(ISNUMBER(Pay_Item_Search_Text),0,IF(ISNUMBER(SEARCH(Pay_Item_Search_Text,H850)),MAX(G$4:$G849)+1,0)))</f>
        <v>846</v>
      </c>
      <c r="H850" s="1" t="str">
        <f>IF(Table_PayItems[[#This Row],[Description]]="_","_ Unique Item - "&amp;Table_PayItems[[#This Row],[Item]]&amp;" - $"&amp;Table_PayItems[[#This Row],[Unit]],Table_PayItems[[#This Row],[Description]]&amp;" - $"&amp;Table_PayItems[[#This Row],[Unit]])</f>
        <v>Callicarpa dichotoma, #5 cont. - $Ea</v>
      </c>
      <c r="I850" s="29" t="str">
        <f>IFERROR(VLOOKUP(ROWS($M$5:M850),Table_PayItems[[Search Key]:[Concentrated Name]],2,FALSE),"")</f>
        <v>Callicarpa dichotoma, #5 cont. - $Ea</v>
      </c>
      <c r="J850" s="1"/>
      <c r="K850" s="1"/>
      <c r="L850" s="22">
        <f>IF(ISNUMBER(SEARCH(Pay_Item_Search_Text_2,M850)),MAX($L$4:L849)+1,0)</f>
        <v>0</v>
      </c>
      <c r="M850" s="1" t="str">
        <f>IFERROR(VLOOKUP(ROWS($M$5:M850),Table_PayItems[[Search Key]:[Concentrated Name]],2,FALSE),"")</f>
        <v>Callicarpa dichotoma, #5 cont. - $Ea</v>
      </c>
      <c r="N850" s="1" t="str">
        <f>IFERROR(VLOOKUP(ROWS($M$5:N850),$L$5:$M$7000,2,FALSE),"")</f>
        <v>Sewer, Cl B, 90 inch, Tr Det E - $Ft</v>
      </c>
      <c r="O850" s="1" t="str">
        <f>IFERROR(VLOOKUP(ROWS($O$5:O850),$K$5:$L$7000,2,FALSE),"")</f>
        <v/>
      </c>
    </row>
    <row r="851" spans="2:15" ht="15" customHeight="1" x14ac:dyDescent="0.25">
      <c r="B851" s="178" t="s">
        <v>12314</v>
      </c>
      <c r="C851" s="178" t="s">
        <v>88</v>
      </c>
      <c r="D851" s="178" t="s">
        <v>7126</v>
      </c>
      <c r="E851" s="178" t="s">
        <v>6993</v>
      </c>
      <c r="F851" s="178" t="s">
        <v>17</v>
      </c>
      <c r="G851" s="1">
        <f>IF(ISNUMBER(Pay_Item_Search_Text),IF(ISNUMBER(IF(FIND(Pay_Item_Search_Text,B851)=1,1, "FALSE")),MAX(G$4:$G850)+1,IF(ISNUMBER(Pay_Item_Search_Text),0,IF(ISNUMBER(SEARCH(Pay_Item_Search_Text,H851)),MAX(G$4:$G850)+1,0))),IF(ISNUMBER(Pay_Item_Search_Text),0,IF(ISNUMBER(SEARCH(Pay_Item_Search_Text,H851)),MAX(G$4:$G850)+1,0)))</f>
        <v>847</v>
      </c>
      <c r="H851" s="1" t="str">
        <f>IF(Table_PayItems[[#This Row],[Description]]="_","_ Unique Item - "&amp;Table_PayItems[[#This Row],[Item]]&amp;" - $"&amp;Table_PayItems[[#This Row],[Unit]],Table_PayItems[[#This Row],[Description]]&amp;" - $"&amp;Table_PayItems[[#This Row],[Unit]])</f>
        <v>Calycanthus floridus Edith Wilder, #5 cont. - $Ea</v>
      </c>
      <c r="I851" s="29" t="str">
        <f>IFERROR(VLOOKUP(ROWS($M$5:M851),Table_PayItems[[Search Key]:[Concentrated Name]],2,FALSE),"")</f>
        <v>Calycanthus floridus Edith Wilder, #5 cont. - $Ea</v>
      </c>
      <c r="J851" s="1"/>
      <c r="K851" s="1"/>
      <c r="L851" s="22">
        <f>IF(ISNUMBER(SEARCH(Pay_Item_Search_Text_2,M851)),MAX($L$4:L850)+1,0)</f>
        <v>0</v>
      </c>
      <c r="M851" s="1" t="str">
        <f>IFERROR(VLOOKUP(ROWS($M$5:M851),Table_PayItems[[Search Key]:[Concentrated Name]],2,FALSE),"")</f>
        <v>Calycanthus floridus Edith Wilder, #5 cont. - $Ea</v>
      </c>
      <c r="N851" s="1" t="str">
        <f>IFERROR(VLOOKUP(ROWS($M$5:N851),$L$5:$M$7000,2,FALSE),"")</f>
        <v>Sewer, Cl C, 10 inch, Tr Det A - $Ft</v>
      </c>
      <c r="O851" s="1" t="str">
        <f>IFERROR(VLOOKUP(ROWS($O$5:O851),$K$5:$L$7000,2,FALSE),"")</f>
        <v/>
      </c>
    </row>
    <row r="852" spans="2:15" ht="15" customHeight="1" x14ac:dyDescent="0.25">
      <c r="B852" s="178" t="s">
        <v>12315</v>
      </c>
      <c r="C852" s="178" t="s">
        <v>88</v>
      </c>
      <c r="D852" s="178" t="s">
        <v>4022</v>
      </c>
      <c r="E852" s="178" t="s">
        <v>6993</v>
      </c>
      <c r="F852" s="178" t="s">
        <v>17</v>
      </c>
      <c r="G852" s="1">
        <f>IF(ISNUMBER(Pay_Item_Search_Text),IF(ISNUMBER(IF(FIND(Pay_Item_Search_Text,B852)=1,1, "FALSE")),MAX(G$4:$G851)+1,IF(ISNUMBER(Pay_Item_Search_Text),0,IF(ISNUMBER(SEARCH(Pay_Item_Search_Text,H852)),MAX(G$4:$G851)+1,0))),IF(ISNUMBER(Pay_Item_Search_Text),0,IF(ISNUMBER(SEARCH(Pay_Item_Search_Text,H852)),MAX(G$4:$G851)+1,0)))</f>
        <v>848</v>
      </c>
      <c r="H852" s="1" t="str">
        <f>IF(Table_PayItems[[#This Row],[Description]]="_","_ Unique Item - "&amp;Table_PayItems[[#This Row],[Item]]&amp;" - $"&amp;Table_PayItems[[#This Row],[Unit]],Table_PayItems[[#This Row],[Description]]&amp;" - $"&amp;Table_PayItems[[#This Row],[Unit]])</f>
        <v>Campsis radicans, 2 year, #1 cont. - $Ea</v>
      </c>
      <c r="I852" s="29" t="str">
        <f>IFERROR(VLOOKUP(ROWS($M$5:M852),Table_PayItems[[Search Key]:[Concentrated Name]],2,FALSE),"")</f>
        <v>Campsis radicans, 2 year, #1 cont. - $Ea</v>
      </c>
      <c r="J852" s="1"/>
      <c r="K852" s="1"/>
      <c r="L852" s="22">
        <f>IF(ISNUMBER(SEARCH(Pay_Item_Search_Text_2,M852)),MAX($L$4:L851)+1,0)</f>
        <v>0</v>
      </c>
      <c r="M852" s="1" t="str">
        <f>IFERROR(VLOOKUP(ROWS($M$5:M852),Table_PayItems[[Search Key]:[Concentrated Name]],2,FALSE),"")</f>
        <v>Campsis radicans, 2 year, #1 cont. - $Ea</v>
      </c>
      <c r="N852" s="1" t="str">
        <f>IFERROR(VLOOKUP(ROWS($M$5:N852),$L$5:$M$7000,2,FALSE),"")</f>
        <v>Sewer, Cl C, 10 inch, Tr Det B - $Ft</v>
      </c>
      <c r="O852" s="1" t="str">
        <f>IFERROR(VLOOKUP(ROWS($O$5:O852),$K$5:$L$7000,2,FALSE),"")</f>
        <v/>
      </c>
    </row>
    <row r="853" spans="2:15" ht="15" customHeight="1" x14ac:dyDescent="0.25">
      <c r="B853" s="178" t="s">
        <v>11426</v>
      </c>
      <c r="C853" s="178" t="s">
        <v>88</v>
      </c>
      <c r="D853" s="178" t="s">
        <v>3350</v>
      </c>
      <c r="E853" s="178" t="s">
        <v>17</v>
      </c>
      <c r="F853" s="178" t="s">
        <v>17</v>
      </c>
      <c r="G853" s="1">
        <f>IF(ISNUMBER(Pay_Item_Search_Text),IF(ISNUMBER(IF(FIND(Pay_Item_Search_Text,B853)=1,1, "FALSE")),MAX(G$4:$G852)+1,IF(ISNUMBER(Pay_Item_Search_Text),0,IF(ISNUMBER(SEARCH(Pay_Item_Search_Text,H853)),MAX(G$4:$G852)+1,0))),IF(ISNUMBER(Pay_Item_Search_Text),0,IF(ISNUMBER(SEARCH(Pay_Item_Search_Text,H853)),MAX(G$4:$G852)+1,0)))</f>
        <v>849</v>
      </c>
      <c r="H853" s="1" t="str">
        <f>IF(Table_PayItems[[#This Row],[Description]]="_","_ Unique Item - "&amp;Table_PayItems[[#This Row],[Item]]&amp;" - $"&amp;Table_PayItems[[#This Row],[Unit]],Table_PayItems[[#This Row],[Description]]&amp;" - $"&amp;Table_PayItems[[#This Row],[Unit]])</f>
        <v>Cantilever, Rem - $Ea</v>
      </c>
      <c r="I853" s="29" t="str">
        <f>IFERROR(VLOOKUP(ROWS($M$5:M853),Table_PayItems[[Search Key]:[Concentrated Name]],2,FALSE),"")</f>
        <v>Cantilever, Rem - $Ea</v>
      </c>
      <c r="J853" s="1"/>
      <c r="K853" s="1"/>
      <c r="L853" s="22">
        <f>IF(ISNUMBER(SEARCH(Pay_Item_Search_Text_2,M853)),MAX($L$4:L852)+1,0)</f>
        <v>0</v>
      </c>
      <c r="M853" s="1" t="str">
        <f>IFERROR(VLOOKUP(ROWS($M$5:M853),Table_PayItems[[Search Key]:[Concentrated Name]],2,FALSE),"")</f>
        <v>Cantilever, Rem - $Ea</v>
      </c>
      <c r="N853" s="1" t="str">
        <f>IFERROR(VLOOKUP(ROWS($M$5:N853),$L$5:$M$7000,2,FALSE),"")</f>
        <v>Sewer, Cl C, 10 inch, Tr Det C - $Ft</v>
      </c>
      <c r="O853" s="1" t="str">
        <f>IFERROR(VLOOKUP(ROWS($O$5:O853),$K$5:$L$7000,2,FALSE),"")</f>
        <v/>
      </c>
    </row>
    <row r="854" spans="2:15" ht="15" customHeight="1" x14ac:dyDescent="0.25">
      <c r="B854" s="178" t="s">
        <v>11427</v>
      </c>
      <c r="C854" s="178" t="s">
        <v>88</v>
      </c>
      <c r="D854" s="178" t="s">
        <v>3351</v>
      </c>
      <c r="E854" s="178" t="s">
        <v>5591</v>
      </c>
      <c r="F854" s="178" t="s">
        <v>17</v>
      </c>
      <c r="G854" s="1">
        <f>IF(ISNUMBER(Pay_Item_Search_Text),IF(ISNUMBER(IF(FIND(Pay_Item_Search_Text,B854)=1,1, "FALSE")),MAX(G$4:$G853)+1,IF(ISNUMBER(Pay_Item_Search_Text),0,IF(ISNUMBER(SEARCH(Pay_Item_Search_Text,H854)),MAX(G$4:$G853)+1,0))),IF(ISNUMBER(Pay_Item_Search_Text),0,IF(ISNUMBER(SEARCH(Pay_Item_Search_Text,H854)),MAX(G$4:$G853)+1,0)))</f>
        <v>850</v>
      </c>
      <c r="H854" s="1" t="str">
        <f>IF(Table_PayItems[[#This Row],[Description]]="_","_ Unique Item - "&amp;Table_PayItems[[#This Row],[Item]]&amp;" - $"&amp;Table_PayItems[[#This Row],[Unit]],Table_PayItems[[#This Row],[Description]]&amp;" - $"&amp;Table_PayItems[[#This Row],[Unit]])</f>
        <v>Cantilever, Type C - $Ea</v>
      </c>
      <c r="I854" s="29" t="str">
        <f>IFERROR(VLOOKUP(ROWS($M$5:M854),Table_PayItems[[Search Key]:[Concentrated Name]],2,FALSE),"")</f>
        <v>Cantilever, Type C - $Ea</v>
      </c>
      <c r="J854" s="1"/>
      <c r="K854" s="1"/>
      <c r="L854" s="22">
        <f>IF(ISNUMBER(SEARCH(Pay_Item_Search_Text_2,M854)),MAX($L$4:L853)+1,0)</f>
        <v>0</v>
      </c>
      <c r="M854" s="1" t="str">
        <f>IFERROR(VLOOKUP(ROWS($M$5:M854),Table_PayItems[[Search Key]:[Concentrated Name]],2,FALSE),"")</f>
        <v>Cantilever, Type C - $Ea</v>
      </c>
      <c r="N854" s="1" t="str">
        <f>IFERROR(VLOOKUP(ROWS($M$5:N854),$L$5:$M$7000,2,FALSE),"")</f>
        <v>Sewer, Cl C, 10 inch, Tr Det D - $Ft</v>
      </c>
      <c r="O854" s="1" t="str">
        <f>IFERROR(VLOOKUP(ROWS($O$5:O854),$K$5:$L$7000,2,FALSE),"")</f>
        <v/>
      </c>
    </row>
    <row r="855" spans="2:15" ht="15" customHeight="1" x14ac:dyDescent="0.25">
      <c r="B855" s="178" t="s">
        <v>11428</v>
      </c>
      <c r="C855" s="178" t="s">
        <v>88</v>
      </c>
      <c r="D855" s="178" t="s">
        <v>3352</v>
      </c>
      <c r="E855" s="178" t="s">
        <v>5591</v>
      </c>
      <c r="F855" s="178" t="s">
        <v>17</v>
      </c>
      <c r="G855" s="1">
        <f>IF(ISNUMBER(Pay_Item_Search_Text),IF(ISNUMBER(IF(FIND(Pay_Item_Search_Text,B855)=1,1, "FALSE")),MAX(G$4:$G854)+1,IF(ISNUMBER(Pay_Item_Search_Text),0,IF(ISNUMBER(SEARCH(Pay_Item_Search_Text,H855)),MAX(G$4:$G854)+1,0))),IF(ISNUMBER(Pay_Item_Search_Text),0,IF(ISNUMBER(SEARCH(Pay_Item_Search_Text,H855)),MAX(G$4:$G854)+1,0)))</f>
        <v>851</v>
      </c>
      <c r="H855" s="1" t="str">
        <f>IF(Table_PayItems[[#This Row],[Description]]="_","_ Unique Item - "&amp;Table_PayItems[[#This Row],[Item]]&amp;" - $"&amp;Table_PayItems[[#This Row],[Unit]],Table_PayItems[[#This Row],[Description]]&amp;" - $"&amp;Table_PayItems[[#This Row],[Unit]])</f>
        <v>Cantilever, Type C, Erect, Salv - $Ea</v>
      </c>
      <c r="I855" s="29" t="str">
        <f>IFERROR(VLOOKUP(ROWS($M$5:M855),Table_PayItems[[Search Key]:[Concentrated Name]],2,FALSE),"")</f>
        <v>Cantilever, Type C, Erect, Salv - $Ea</v>
      </c>
      <c r="J855" s="1"/>
      <c r="K855" s="1"/>
      <c r="L855" s="22">
        <f>IF(ISNUMBER(SEARCH(Pay_Item_Search_Text_2,M855)),MAX($L$4:L854)+1,0)</f>
        <v>0</v>
      </c>
      <c r="M855" s="1" t="str">
        <f>IFERROR(VLOOKUP(ROWS($M$5:M855),Table_PayItems[[Search Key]:[Concentrated Name]],2,FALSE),"")</f>
        <v>Cantilever, Type C, Erect, Salv - $Ea</v>
      </c>
      <c r="N855" s="1" t="str">
        <f>IFERROR(VLOOKUP(ROWS($M$5:N855),$L$5:$M$7000,2,FALSE),"")</f>
        <v>Sewer, Cl C, 10 inch, Tr Det E - $Ft</v>
      </c>
      <c r="O855" s="1" t="str">
        <f>IFERROR(VLOOKUP(ROWS($O$5:O855),$K$5:$L$7000,2,FALSE),"")</f>
        <v/>
      </c>
    </row>
    <row r="856" spans="2:15" ht="15" customHeight="1" x14ac:dyDescent="0.25">
      <c r="B856" s="178" t="s">
        <v>11429</v>
      </c>
      <c r="C856" s="178" t="s">
        <v>88</v>
      </c>
      <c r="D856" s="178" t="s">
        <v>3353</v>
      </c>
      <c r="E856" s="178" t="s">
        <v>5591</v>
      </c>
      <c r="F856" s="178" t="s">
        <v>17</v>
      </c>
      <c r="G856" s="1">
        <f>IF(ISNUMBER(Pay_Item_Search_Text),IF(ISNUMBER(IF(FIND(Pay_Item_Search_Text,B856)=1,1, "FALSE")),MAX(G$4:$G855)+1,IF(ISNUMBER(Pay_Item_Search_Text),0,IF(ISNUMBER(SEARCH(Pay_Item_Search_Text,H856)),MAX(G$4:$G855)+1,0))),IF(ISNUMBER(Pay_Item_Search_Text),0,IF(ISNUMBER(SEARCH(Pay_Item_Search_Text,H856)),MAX(G$4:$G855)+1,0)))</f>
        <v>852</v>
      </c>
      <c r="H856" s="1" t="str">
        <f>IF(Table_PayItems[[#This Row],[Description]]="_","_ Unique Item - "&amp;Table_PayItems[[#This Row],[Item]]&amp;" - $"&amp;Table_PayItems[[#This Row],[Unit]],Table_PayItems[[#This Row],[Description]]&amp;" - $"&amp;Table_PayItems[[#This Row],[Unit]])</f>
        <v>Cantilever, Type D - $Ea</v>
      </c>
      <c r="I856" s="29" t="str">
        <f>IFERROR(VLOOKUP(ROWS($M$5:M856),Table_PayItems[[Search Key]:[Concentrated Name]],2,FALSE),"")</f>
        <v>Cantilever, Type D - $Ea</v>
      </c>
      <c r="J856" s="1"/>
      <c r="K856" s="1"/>
      <c r="L856" s="22">
        <f>IF(ISNUMBER(SEARCH(Pay_Item_Search_Text_2,M856)),MAX($L$4:L855)+1,0)</f>
        <v>0</v>
      </c>
      <c r="M856" s="1" t="str">
        <f>IFERROR(VLOOKUP(ROWS($M$5:M856),Table_PayItems[[Search Key]:[Concentrated Name]],2,FALSE),"")</f>
        <v>Cantilever, Type D - $Ea</v>
      </c>
      <c r="N856" s="1" t="str">
        <f>IFERROR(VLOOKUP(ROWS($M$5:N856),$L$5:$M$7000,2,FALSE),"")</f>
        <v>Sewer, Cl C, 102 inch, Tr Det A - $Ft</v>
      </c>
      <c r="O856" s="1" t="str">
        <f>IFERROR(VLOOKUP(ROWS($O$5:O856),$K$5:$L$7000,2,FALSE),"")</f>
        <v/>
      </c>
    </row>
    <row r="857" spans="2:15" ht="15" customHeight="1" x14ac:dyDescent="0.25">
      <c r="B857" s="178" t="s">
        <v>11430</v>
      </c>
      <c r="C857" s="178" t="s">
        <v>88</v>
      </c>
      <c r="D857" s="178" t="s">
        <v>3354</v>
      </c>
      <c r="E857" s="178" t="s">
        <v>5591</v>
      </c>
      <c r="F857" s="178" t="s">
        <v>17</v>
      </c>
      <c r="G857" s="1">
        <f>IF(ISNUMBER(Pay_Item_Search_Text),IF(ISNUMBER(IF(FIND(Pay_Item_Search_Text,B857)=1,1, "FALSE")),MAX(G$4:$G856)+1,IF(ISNUMBER(Pay_Item_Search_Text),0,IF(ISNUMBER(SEARCH(Pay_Item_Search_Text,H857)),MAX(G$4:$G856)+1,0))),IF(ISNUMBER(Pay_Item_Search_Text),0,IF(ISNUMBER(SEARCH(Pay_Item_Search_Text,H857)),MAX(G$4:$G856)+1,0)))</f>
        <v>853</v>
      </c>
      <c r="H857" s="1" t="str">
        <f>IF(Table_PayItems[[#This Row],[Description]]="_","_ Unique Item - "&amp;Table_PayItems[[#This Row],[Item]]&amp;" - $"&amp;Table_PayItems[[#This Row],[Unit]],Table_PayItems[[#This Row],[Description]]&amp;" - $"&amp;Table_PayItems[[#This Row],[Unit]])</f>
        <v>Cantilever, Type D, Erect, Salv - $Ea</v>
      </c>
      <c r="I857" s="29" t="str">
        <f>IFERROR(VLOOKUP(ROWS($M$5:M857),Table_PayItems[[Search Key]:[Concentrated Name]],2,FALSE),"")</f>
        <v>Cantilever, Type D, Erect, Salv - $Ea</v>
      </c>
      <c r="J857" s="1"/>
      <c r="K857" s="1"/>
      <c r="L857" s="22">
        <f>IF(ISNUMBER(SEARCH(Pay_Item_Search_Text_2,M857)),MAX($L$4:L856)+1,0)</f>
        <v>0</v>
      </c>
      <c r="M857" s="1" t="str">
        <f>IFERROR(VLOOKUP(ROWS($M$5:M857),Table_PayItems[[Search Key]:[Concentrated Name]],2,FALSE),"")</f>
        <v>Cantilever, Type D, Erect, Salv - $Ea</v>
      </c>
      <c r="N857" s="1" t="str">
        <f>IFERROR(VLOOKUP(ROWS($M$5:N857),$L$5:$M$7000,2,FALSE),"")</f>
        <v>Sewer, Cl C, 102 inch, Tr Det B - $Ft</v>
      </c>
      <c r="O857" s="1" t="str">
        <f>IFERROR(VLOOKUP(ROWS($O$5:O857),$K$5:$L$7000,2,FALSE),"")</f>
        <v/>
      </c>
    </row>
    <row r="858" spans="2:15" ht="15" customHeight="1" x14ac:dyDescent="0.25">
      <c r="B858" s="178" t="s">
        <v>11431</v>
      </c>
      <c r="C858" s="178" t="s">
        <v>88</v>
      </c>
      <c r="D858" s="178" t="s">
        <v>3355</v>
      </c>
      <c r="E858" s="178" t="s">
        <v>5591</v>
      </c>
      <c r="F858" s="178" t="s">
        <v>17</v>
      </c>
      <c r="G858" s="1">
        <f>IF(ISNUMBER(Pay_Item_Search_Text),IF(ISNUMBER(IF(FIND(Pay_Item_Search_Text,B858)=1,1, "FALSE")),MAX(G$4:$G857)+1,IF(ISNUMBER(Pay_Item_Search_Text),0,IF(ISNUMBER(SEARCH(Pay_Item_Search_Text,H858)),MAX(G$4:$G857)+1,0))),IF(ISNUMBER(Pay_Item_Search_Text),0,IF(ISNUMBER(SEARCH(Pay_Item_Search_Text,H858)),MAX(G$4:$G857)+1,0)))</f>
        <v>854</v>
      </c>
      <c r="H858" s="1" t="str">
        <f>IF(Table_PayItems[[#This Row],[Description]]="_","_ Unique Item - "&amp;Table_PayItems[[#This Row],[Item]]&amp;" - $"&amp;Table_PayItems[[#This Row],[Unit]],Table_PayItems[[#This Row],[Description]]&amp;" - $"&amp;Table_PayItems[[#This Row],[Unit]])</f>
        <v>Cantilever, Type E - $Ea</v>
      </c>
      <c r="I858" s="29" t="str">
        <f>IFERROR(VLOOKUP(ROWS($M$5:M858),Table_PayItems[[Search Key]:[Concentrated Name]],2,FALSE),"")</f>
        <v>Cantilever, Type E - $Ea</v>
      </c>
      <c r="J858" s="1"/>
      <c r="K858" s="1"/>
      <c r="L858" s="22">
        <f>IF(ISNUMBER(SEARCH(Pay_Item_Search_Text_2,M858)),MAX($L$4:L857)+1,0)</f>
        <v>0</v>
      </c>
      <c r="M858" s="1" t="str">
        <f>IFERROR(VLOOKUP(ROWS($M$5:M858),Table_PayItems[[Search Key]:[Concentrated Name]],2,FALSE),"")</f>
        <v>Cantilever, Type E - $Ea</v>
      </c>
      <c r="N858" s="1" t="str">
        <f>IFERROR(VLOOKUP(ROWS($M$5:N858),$L$5:$M$7000,2,FALSE),"")</f>
        <v>Sewer, Cl C, 102 inch, Tr Det C - $Ft</v>
      </c>
      <c r="O858" s="1" t="str">
        <f>IFERROR(VLOOKUP(ROWS($O$5:O858),$K$5:$L$7000,2,FALSE),"")</f>
        <v/>
      </c>
    </row>
    <row r="859" spans="2:15" ht="15" customHeight="1" x14ac:dyDescent="0.25">
      <c r="B859" s="178" t="s">
        <v>11432</v>
      </c>
      <c r="C859" s="178" t="s">
        <v>88</v>
      </c>
      <c r="D859" s="178" t="s">
        <v>3356</v>
      </c>
      <c r="E859" s="178" t="s">
        <v>5591</v>
      </c>
      <c r="F859" s="178" t="s">
        <v>17</v>
      </c>
      <c r="G859" s="1">
        <f>IF(ISNUMBER(Pay_Item_Search_Text),IF(ISNUMBER(IF(FIND(Pay_Item_Search_Text,B859)=1,1, "FALSE")),MAX(G$4:$G858)+1,IF(ISNUMBER(Pay_Item_Search_Text),0,IF(ISNUMBER(SEARCH(Pay_Item_Search_Text,H859)),MAX(G$4:$G858)+1,0))),IF(ISNUMBER(Pay_Item_Search_Text),0,IF(ISNUMBER(SEARCH(Pay_Item_Search_Text,H859)),MAX(G$4:$G858)+1,0)))</f>
        <v>855</v>
      </c>
      <c r="H859" s="1" t="str">
        <f>IF(Table_PayItems[[#This Row],[Description]]="_","_ Unique Item - "&amp;Table_PayItems[[#This Row],[Item]]&amp;" - $"&amp;Table_PayItems[[#This Row],[Unit]],Table_PayItems[[#This Row],[Description]]&amp;" - $"&amp;Table_PayItems[[#This Row],[Unit]])</f>
        <v>Cantilever, Type E, Erect, Salv - $Ea</v>
      </c>
      <c r="I859" s="29" t="str">
        <f>IFERROR(VLOOKUP(ROWS($M$5:M859),Table_PayItems[[Search Key]:[Concentrated Name]],2,FALSE),"")</f>
        <v>Cantilever, Type E, Erect, Salv - $Ea</v>
      </c>
      <c r="J859" s="1"/>
      <c r="K859" s="1"/>
      <c r="L859" s="22">
        <f>IF(ISNUMBER(SEARCH(Pay_Item_Search_Text_2,M859)),MAX($L$4:L858)+1,0)</f>
        <v>0</v>
      </c>
      <c r="M859" s="1" t="str">
        <f>IFERROR(VLOOKUP(ROWS($M$5:M859),Table_PayItems[[Search Key]:[Concentrated Name]],2,FALSE),"")</f>
        <v>Cantilever, Type E, Erect, Salv - $Ea</v>
      </c>
      <c r="N859" s="1" t="str">
        <f>IFERROR(VLOOKUP(ROWS($M$5:N859),$L$5:$M$7000,2,FALSE),"")</f>
        <v>Sewer, Cl C, 102 inch, Tr Det D - $Ft</v>
      </c>
      <c r="O859" s="1" t="str">
        <f>IFERROR(VLOOKUP(ROWS($O$5:O859),$K$5:$L$7000,2,FALSE),"")</f>
        <v/>
      </c>
    </row>
    <row r="860" spans="2:15" ht="15" customHeight="1" x14ac:dyDescent="0.25">
      <c r="B860" s="178" t="s">
        <v>11433</v>
      </c>
      <c r="C860" s="178" t="s">
        <v>88</v>
      </c>
      <c r="D860" s="178" t="s">
        <v>3357</v>
      </c>
      <c r="E860" s="178" t="s">
        <v>5591</v>
      </c>
      <c r="F860" s="178" t="s">
        <v>17</v>
      </c>
      <c r="G860" s="1">
        <f>IF(ISNUMBER(Pay_Item_Search_Text),IF(ISNUMBER(IF(FIND(Pay_Item_Search_Text,B860)=1,1, "FALSE")),MAX(G$4:$G859)+1,IF(ISNUMBER(Pay_Item_Search_Text),0,IF(ISNUMBER(SEARCH(Pay_Item_Search_Text,H860)),MAX(G$4:$G859)+1,0))),IF(ISNUMBER(Pay_Item_Search_Text),0,IF(ISNUMBER(SEARCH(Pay_Item_Search_Text,H860)),MAX(G$4:$G859)+1,0)))</f>
        <v>856</v>
      </c>
      <c r="H860" s="1" t="str">
        <f>IF(Table_PayItems[[#This Row],[Description]]="_","_ Unique Item - "&amp;Table_PayItems[[#This Row],[Item]]&amp;" - $"&amp;Table_PayItems[[#This Row],[Unit]],Table_PayItems[[#This Row],[Description]]&amp;" - $"&amp;Table_PayItems[[#This Row],[Unit]])</f>
        <v>Cantilever, Type G - $Ea</v>
      </c>
      <c r="I860" s="29" t="str">
        <f>IFERROR(VLOOKUP(ROWS($M$5:M860),Table_PayItems[[Search Key]:[Concentrated Name]],2,FALSE),"")</f>
        <v>Cantilever, Type G - $Ea</v>
      </c>
      <c r="J860" s="1"/>
      <c r="K860" s="1"/>
      <c r="L860" s="22">
        <f>IF(ISNUMBER(SEARCH(Pay_Item_Search_Text_2,M860)),MAX($L$4:L859)+1,0)</f>
        <v>0</v>
      </c>
      <c r="M860" s="1" t="str">
        <f>IFERROR(VLOOKUP(ROWS($M$5:M860),Table_PayItems[[Search Key]:[Concentrated Name]],2,FALSE),"")</f>
        <v>Cantilever, Type G - $Ea</v>
      </c>
      <c r="N860" s="1" t="str">
        <f>IFERROR(VLOOKUP(ROWS($M$5:N860),$L$5:$M$7000,2,FALSE),"")</f>
        <v>Sewer, Cl C, 102 inch, Tr Det E - $Ft</v>
      </c>
      <c r="O860" s="1" t="str">
        <f>IFERROR(VLOOKUP(ROWS($O$5:O860),$K$5:$L$7000,2,FALSE),"")</f>
        <v/>
      </c>
    </row>
    <row r="861" spans="2:15" ht="15" customHeight="1" x14ac:dyDescent="0.25">
      <c r="B861" s="178" t="s">
        <v>11434</v>
      </c>
      <c r="C861" s="178" t="s">
        <v>88</v>
      </c>
      <c r="D861" s="178" t="s">
        <v>3358</v>
      </c>
      <c r="E861" s="178" t="s">
        <v>5591</v>
      </c>
      <c r="F861" s="178" t="s">
        <v>17</v>
      </c>
      <c r="G861" s="1">
        <f>IF(ISNUMBER(Pay_Item_Search_Text),IF(ISNUMBER(IF(FIND(Pay_Item_Search_Text,B861)=1,1, "FALSE")),MAX(G$4:$G860)+1,IF(ISNUMBER(Pay_Item_Search_Text),0,IF(ISNUMBER(SEARCH(Pay_Item_Search_Text,H861)),MAX(G$4:$G860)+1,0))),IF(ISNUMBER(Pay_Item_Search_Text),0,IF(ISNUMBER(SEARCH(Pay_Item_Search_Text,H861)),MAX(G$4:$G860)+1,0)))</f>
        <v>857</v>
      </c>
      <c r="H861" s="1" t="str">
        <f>IF(Table_PayItems[[#This Row],[Description]]="_","_ Unique Item - "&amp;Table_PayItems[[#This Row],[Item]]&amp;" - $"&amp;Table_PayItems[[#This Row],[Unit]],Table_PayItems[[#This Row],[Description]]&amp;" - $"&amp;Table_PayItems[[#This Row],[Unit]])</f>
        <v>Cantilever, Type G, Erect, Salv - $Ea</v>
      </c>
      <c r="I861" s="29" t="str">
        <f>IFERROR(VLOOKUP(ROWS($M$5:M861),Table_PayItems[[Search Key]:[Concentrated Name]],2,FALSE),"")</f>
        <v>Cantilever, Type G, Erect, Salv - $Ea</v>
      </c>
      <c r="J861" s="1"/>
      <c r="K861" s="1"/>
      <c r="L861" s="22">
        <f>IF(ISNUMBER(SEARCH(Pay_Item_Search_Text_2,M861)),MAX($L$4:L860)+1,0)</f>
        <v>0</v>
      </c>
      <c r="M861" s="1" t="str">
        <f>IFERROR(VLOOKUP(ROWS($M$5:M861),Table_PayItems[[Search Key]:[Concentrated Name]],2,FALSE),"")</f>
        <v>Cantilever, Type G, Erect, Salv - $Ea</v>
      </c>
      <c r="N861" s="1" t="str">
        <f>IFERROR(VLOOKUP(ROWS($M$5:N861),$L$5:$M$7000,2,FALSE),"")</f>
        <v>Sewer, Cl C, 108 inch, Tr Det A - $Ft</v>
      </c>
      <c r="O861" s="1" t="str">
        <f>IFERROR(VLOOKUP(ROWS($O$5:O861),$K$5:$L$7000,2,FALSE),"")</f>
        <v/>
      </c>
    </row>
    <row r="862" spans="2:15" ht="15" customHeight="1" x14ac:dyDescent="0.25">
      <c r="B862" s="178" t="s">
        <v>11435</v>
      </c>
      <c r="C862" s="178" t="s">
        <v>88</v>
      </c>
      <c r="D862" s="178" t="s">
        <v>3359</v>
      </c>
      <c r="E862" s="178" t="s">
        <v>5591</v>
      </c>
      <c r="F862" s="178" t="s">
        <v>17</v>
      </c>
      <c r="G862" s="1">
        <f>IF(ISNUMBER(Pay_Item_Search_Text),IF(ISNUMBER(IF(FIND(Pay_Item_Search_Text,B862)=1,1, "FALSE")),MAX(G$4:$G861)+1,IF(ISNUMBER(Pay_Item_Search_Text),0,IF(ISNUMBER(SEARCH(Pay_Item_Search_Text,H862)),MAX(G$4:$G861)+1,0))),IF(ISNUMBER(Pay_Item_Search_Text),0,IF(ISNUMBER(SEARCH(Pay_Item_Search_Text,H862)),MAX(G$4:$G861)+1,0)))</f>
        <v>858</v>
      </c>
      <c r="H862" s="1" t="str">
        <f>IF(Table_PayItems[[#This Row],[Description]]="_","_ Unique Item - "&amp;Table_PayItems[[#This Row],[Item]]&amp;" - $"&amp;Table_PayItems[[#This Row],[Unit]],Table_PayItems[[#This Row],[Description]]&amp;" - $"&amp;Table_PayItems[[#This Row],[Unit]])</f>
        <v>Cantilever, Type H - $Ea</v>
      </c>
      <c r="I862" s="29" t="str">
        <f>IFERROR(VLOOKUP(ROWS($M$5:M862),Table_PayItems[[Search Key]:[Concentrated Name]],2,FALSE),"")</f>
        <v>Cantilever, Type H - $Ea</v>
      </c>
      <c r="J862" s="1"/>
      <c r="K862" s="1"/>
      <c r="L862" s="22">
        <f>IF(ISNUMBER(SEARCH(Pay_Item_Search_Text_2,M862)),MAX($L$4:L861)+1,0)</f>
        <v>0</v>
      </c>
      <c r="M862" s="1" t="str">
        <f>IFERROR(VLOOKUP(ROWS($M$5:M862),Table_PayItems[[Search Key]:[Concentrated Name]],2,FALSE),"")</f>
        <v>Cantilever, Type H - $Ea</v>
      </c>
      <c r="N862" s="1" t="str">
        <f>IFERROR(VLOOKUP(ROWS($M$5:N862),$L$5:$M$7000,2,FALSE),"")</f>
        <v>Sewer, Cl C, 108 inch, Tr Det B - $Ft</v>
      </c>
      <c r="O862" s="1" t="str">
        <f>IFERROR(VLOOKUP(ROWS($O$5:O862),$K$5:$L$7000,2,FALSE),"")</f>
        <v/>
      </c>
    </row>
    <row r="863" spans="2:15" ht="15" customHeight="1" x14ac:dyDescent="0.25">
      <c r="B863" s="178" t="s">
        <v>11436</v>
      </c>
      <c r="C863" s="178" t="s">
        <v>88</v>
      </c>
      <c r="D863" s="178" t="s">
        <v>3360</v>
      </c>
      <c r="E863" s="178" t="s">
        <v>5591</v>
      </c>
      <c r="F863" s="178" t="s">
        <v>17</v>
      </c>
      <c r="G863" s="1">
        <f>IF(ISNUMBER(Pay_Item_Search_Text),IF(ISNUMBER(IF(FIND(Pay_Item_Search_Text,B863)=1,1, "FALSE")),MAX(G$4:$G862)+1,IF(ISNUMBER(Pay_Item_Search_Text),0,IF(ISNUMBER(SEARCH(Pay_Item_Search_Text,H863)),MAX(G$4:$G862)+1,0))),IF(ISNUMBER(Pay_Item_Search_Text),0,IF(ISNUMBER(SEARCH(Pay_Item_Search_Text,H863)),MAX(G$4:$G862)+1,0)))</f>
        <v>859</v>
      </c>
      <c r="H863" s="1" t="str">
        <f>IF(Table_PayItems[[#This Row],[Description]]="_","_ Unique Item - "&amp;Table_PayItems[[#This Row],[Item]]&amp;" - $"&amp;Table_PayItems[[#This Row],[Unit]],Table_PayItems[[#This Row],[Description]]&amp;" - $"&amp;Table_PayItems[[#This Row],[Unit]])</f>
        <v>Cantilever, Type H, Erect, Salv - $Ea</v>
      </c>
      <c r="I863" s="29" t="str">
        <f>IFERROR(VLOOKUP(ROWS($M$5:M863),Table_PayItems[[Search Key]:[Concentrated Name]],2,FALSE),"")</f>
        <v>Cantilever, Type H, Erect, Salv - $Ea</v>
      </c>
      <c r="J863" s="1"/>
      <c r="K863" s="1"/>
      <c r="L863" s="22">
        <f>IF(ISNUMBER(SEARCH(Pay_Item_Search_Text_2,M863)),MAX($L$4:L862)+1,0)</f>
        <v>0</v>
      </c>
      <c r="M863" s="1" t="str">
        <f>IFERROR(VLOOKUP(ROWS($M$5:M863),Table_PayItems[[Search Key]:[Concentrated Name]],2,FALSE),"")</f>
        <v>Cantilever, Type H, Erect, Salv - $Ea</v>
      </c>
      <c r="N863" s="1" t="str">
        <f>IFERROR(VLOOKUP(ROWS($M$5:N863),$L$5:$M$7000,2,FALSE),"")</f>
        <v>Sewer, Cl C, 108 inch, Tr Det C - $Ft</v>
      </c>
      <c r="O863" s="1" t="str">
        <f>IFERROR(VLOOKUP(ROWS($O$5:O863),$K$5:$L$7000,2,FALSE),"")</f>
        <v/>
      </c>
    </row>
    <row r="864" spans="2:15" ht="15" customHeight="1" x14ac:dyDescent="0.25">
      <c r="B864" s="178" t="s">
        <v>11437</v>
      </c>
      <c r="C864" s="178" t="s">
        <v>88</v>
      </c>
      <c r="D864" s="178" t="s">
        <v>3361</v>
      </c>
      <c r="E864" s="178" t="s">
        <v>5591</v>
      </c>
      <c r="F864" s="178" t="s">
        <v>17</v>
      </c>
      <c r="G864" s="1">
        <f>IF(ISNUMBER(Pay_Item_Search_Text),IF(ISNUMBER(IF(FIND(Pay_Item_Search_Text,B864)=1,1, "FALSE")),MAX(G$4:$G863)+1,IF(ISNUMBER(Pay_Item_Search_Text),0,IF(ISNUMBER(SEARCH(Pay_Item_Search_Text,H864)),MAX(G$4:$G863)+1,0))),IF(ISNUMBER(Pay_Item_Search_Text),0,IF(ISNUMBER(SEARCH(Pay_Item_Search_Text,H864)),MAX(G$4:$G863)+1,0)))</f>
        <v>860</v>
      </c>
      <c r="H864" s="1" t="str">
        <f>IF(Table_PayItems[[#This Row],[Description]]="_","_ Unique Item - "&amp;Table_PayItems[[#This Row],[Item]]&amp;" - $"&amp;Table_PayItems[[#This Row],[Unit]],Table_PayItems[[#This Row],[Description]]&amp;" - $"&amp;Table_PayItems[[#This Row],[Unit]])</f>
        <v>Cantilever, Type J - $Ea</v>
      </c>
      <c r="I864" s="29" t="str">
        <f>IFERROR(VLOOKUP(ROWS($M$5:M864),Table_PayItems[[Search Key]:[Concentrated Name]],2,FALSE),"")</f>
        <v>Cantilever, Type J - $Ea</v>
      </c>
      <c r="J864" s="1"/>
      <c r="K864" s="1"/>
      <c r="L864" s="22">
        <f>IF(ISNUMBER(SEARCH(Pay_Item_Search_Text_2,M864)),MAX($L$4:L863)+1,0)</f>
        <v>0</v>
      </c>
      <c r="M864" s="1" t="str">
        <f>IFERROR(VLOOKUP(ROWS($M$5:M864),Table_PayItems[[Search Key]:[Concentrated Name]],2,FALSE),"")</f>
        <v>Cantilever, Type J - $Ea</v>
      </c>
      <c r="N864" s="1" t="str">
        <f>IFERROR(VLOOKUP(ROWS($M$5:N864),$L$5:$M$7000,2,FALSE),"")</f>
        <v>Sewer, Cl C, 108 inch, Tr Det D - $Ft</v>
      </c>
      <c r="O864" s="1" t="str">
        <f>IFERROR(VLOOKUP(ROWS($O$5:O864),$K$5:$L$7000,2,FALSE),"")</f>
        <v/>
      </c>
    </row>
    <row r="865" spans="2:15" ht="15" customHeight="1" x14ac:dyDescent="0.25">
      <c r="B865" s="178" t="s">
        <v>11438</v>
      </c>
      <c r="C865" s="178" t="s">
        <v>88</v>
      </c>
      <c r="D865" s="178" t="s">
        <v>3362</v>
      </c>
      <c r="E865" s="178" t="s">
        <v>5591</v>
      </c>
      <c r="F865" s="178" t="s">
        <v>17</v>
      </c>
      <c r="G865" s="1">
        <f>IF(ISNUMBER(Pay_Item_Search_Text),IF(ISNUMBER(IF(FIND(Pay_Item_Search_Text,B865)=1,1, "FALSE")),MAX(G$4:$G864)+1,IF(ISNUMBER(Pay_Item_Search_Text),0,IF(ISNUMBER(SEARCH(Pay_Item_Search_Text,H865)),MAX(G$4:$G864)+1,0))),IF(ISNUMBER(Pay_Item_Search_Text),0,IF(ISNUMBER(SEARCH(Pay_Item_Search_Text,H865)),MAX(G$4:$G864)+1,0)))</f>
        <v>861</v>
      </c>
      <c r="H865" s="1" t="str">
        <f>IF(Table_PayItems[[#This Row],[Description]]="_","_ Unique Item - "&amp;Table_PayItems[[#This Row],[Item]]&amp;" - $"&amp;Table_PayItems[[#This Row],[Unit]],Table_PayItems[[#This Row],[Description]]&amp;" - $"&amp;Table_PayItems[[#This Row],[Unit]])</f>
        <v>Cantilever, Type J, Erect, Salv - $Ea</v>
      </c>
      <c r="I865" s="29" t="str">
        <f>IFERROR(VLOOKUP(ROWS($M$5:M865),Table_PayItems[[Search Key]:[Concentrated Name]],2,FALSE),"")</f>
        <v>Cantilever, Type J, Erect, Salv - $Ea</v>
      </c>
      <c r="J865" s="1"/>
      <c r="K865" s="1"/>
      <c r="L865" s="22">
        <f>IF(ISNUMBER(SEARCH(Pay_Item_Search_Text_2,M865)),MAX($L$4:L864)+1,0)</f>
        <v>0</v>
      </c>
      <c r="M865" s="1" t="str">
        <f>IFERROR(VLOOKUP(ROWS($M$5:M865),Table_PayItems[[Search Key]:[Concentrated Name]],2,FALSE),"")</f>
        <v>Cantilever, Type J, Erect, Salv - $Ea</v>
      </c>
      <c r="N865" s="1" t="str">
        <f>IFERROR(VLOOKUP(ROWS($M$5:N865),$L$5:$M$7000,2,FALSE),"")</f>
        <v>Sewer, Cl C, 108 inch, Tr Det E - $Ft</v>
      </c>
      <c r="O865" s="1" t="str">
        <f>IFERROR(VLOOKUP(ROWS($O$5:O865),$K$5:$L$7000,2,FALSE),"")</f>
        <v/>
      </c>
    </row>
    <row r="866" spans="2:15" ht="15" customHeight="1" x14ac:dyDescent="0.25">
      <c r="B866" s="178" t="s">
        <v>12316</v>
      </c>
      <c r="C866" s="178" t="s">
        <v>88</v>
      </c>
      <c r="D866" s="178" t="s">
        <v>4023</v>
      </c>
      <c r="E866" s="178" t="s">
        <v>6993</v>
      </c>
      <c r="F866" s="178" t="s">
        <v>17</v>
      </c>
      <c r="G866" s="1">
        <f>IF(ISNUMBER(Pay_Item_Search_Text),IF(ISNUMBER(IF(FIND(Pay_Item_Search_Text,B866)=1,1, "FALSE")),MAX(G$4:$G865)+1,IF(ISNUMBER(Pay_Item_Search_Text),0,IF(ISNUMBER(SEARCH(Pay_Item_Search_Text,H866)),MAX(G$4:$G865)+1,0))),IF(ISNUMBER(Pay_Item_Search_Text),0,IF(ISNUMBER(SEARCH(Pay_Item_Search_Text,H866)),MAX(G$4:$G865)+1,0)))</f>
        <v>862</v>
      </c>
      <c r="H866" s="1" t="str">
        <f>IF(Table_PayItems[[#This Row],[Description]]="_","_ Unique Item - "&amp;Table_PayItems[[#This Row],[Item]]&amp;" - $"&amp;Table_PayItems[[#This Row],[Unit]],Table_PayItems[[#This Row],[Description]]&amp;" - $"&amp;Table_PayItems[[#This Row],[Unit]])</f>
        <v>Caragana arborescens, 36 inch - $Ea</v>
      </c>
      <c r="I866" s="29" t="str">
        <f>IFERROR(VLOOKUP(ROWS($M$5:M866),Table_PayItems[[Search Key]:[Concentrated Name]],2,FALSE),"")</f>
        <v>Caragana arborescens, 36 inch - $Ea</v>
      </c>
      <c r="J866" s="1"/>
      <c r="K866" s="1"/>
      <c r="L866" s="22">
        <f>IF(ISNUMBER(SEARCH(Pay_Item_Search_Text_2,M866)),MAX($L$4:L865)+1,0)</f>
        <v>0</v>
      </c>
      <c r="M866" s="1" t="str">
        <f>IFERROR(VLOOKUP(ROWS($M$5:M866),Table_PayItems[[Search Key]:[Concentrated Name]],2,FALSE),"")</f>
        <v>Caragana arborescens, 36 inch - $Ea</v>
      </c>
      <c r="N866" s="1" t="str">
        <f>IFERROR(VLOOKUP(ROWS($M$5:N866),$L$5:$M$7000,2,FALSE),"")</f>
        <v>Sewer, Cl C, 120 inch, Tr Det A - $Ft</v>
      </c>
      <c r="O866" s="1" t="str">
        <f>IFERROR(VLOOKUP(ROWS($O$5:O866),$K$5:$L$7000,2,FALSE),"")</f>
        <v/>
      </c>
    </row>
    <row r="867" spans="2:15" ht="15" customHeight="1" x14ac:dyDescent="0.25">
      <c r="B867" s="178" t="s">
        <v>12317</v>
      </c>
      <c r="C867" s="178" t="s">
        <v>88</v>
      </c>
      <c r="D867" s="178" t="s">
        <v>4024</v>
      </c>
      <c r="E867" s="178" t="s">
        <v>6993</v>
      </c>
      <c r="F867" s="178" t="s">
        <v>17</v>
      </c>
      <c r="G867" s="1">
        <f>IF(ISNUMBER(Pay_Item_Search_Text),IF(ISNUMBER(IF(FIND(Pay_Item_Search_Text,B867)=1,1, "FALSE")),MAX(G$4:$G866)+1,IF(ISNUMBER(Pay_Item_Search_Text),0,IF(ISNUMBER(SEARCH(Pay_Item_Search_Text,H867)),MAX(G$4:$G866)+1,0))),IF(ISNUMBER(Pay_Item_Search_Text),0,IF(ISNUMBER(SEARCH(Pay_Item_Search_Text,H867)),MAX(G$4:$G866)+1,0)))</f>
        <v>863</v>
      </c>
      <c r="H867" s="1" t="str">
        <f>IF(Table_PayItems[[#This Row],[Description]]="_","_ Unique Item - "&amp;Table_PayItems[[#This Row],[Item]]&amp;" - $"&amp;Table_PayItems[[#This Row],[Unit]],Table_PayItems[[#This Row],[Description]]&amp;" - $"&amp;Table_PayItems[[#This Row],[Unit]])</f>
        <v>Carex buchananii, #1 cont. - $Ea</v>
      </c>
      <c r="I867" s="29" t="str">
        <f>IFERROR(VLOOKUP(ROWS($M$5:M867),Table_PayItems[[Search Key]:[Concentrated Name]],2,FALSE),"")</f>
        <v>Carex buchananii, #1 cont. - $Ea</v>
      </c>
      <c r="J867" s="1"/>
      <c r="K867" s="1"/>
      <c r="L867" s="22">
        <f>IF(ISNUMBER(SEARCH(Pay_Item_Search_Text_2,M867)),MAX($L$4:L866)+1,0)</f>
        <v>0</v>
      </c>
      <c r="M867" s="1" t="str">
        <f>IFERROR(VLOOKUP(ROWS($M$5:M867),Table_PayItems[[Search Key]:[Concentrated Name]],2,FALSE),"")</f>
        <v>Carex buchananii, #1 cont. - $Ea</v>
      </c>
      <c r="N867" s="1" t="str">
        <f>IFERROR(VLOOKUP(ROWS($M$5:N867),$L$5:$M$7000,2,FALSE),"")</f>
        <v>Sewer, Cl C, 120 inch, Tr Det B - $Ft</v>
      </c>
      <c r="O867" s="1" t="str">
        <f>IFERROR(VLOOKUP(ROWS($O$5:O867),$K$5:$L$7000,2,FALSE),"")</f>
        <v/>
      </c>
    </row>
    <row r="868" spans="2:15" ht="15" customHeight="1" x14ac:dyDescent="0.25">
      <c r="B868" s="178" t="s">
        <v>12318</v>
      </c>
      <c r="C868" s="178" t="s">
        <v>88</v>
      </c>
      <c r="D868" s="178" t="s">
        <v>4025</v>
      </c>
      <c r="E868" s="178" t="s">
        <v>6993</v>
      </c>
      <c r="F868" s="178" t="s">
        <v>17</v>
      </c>
      <c r="G868" s="1">
        <f>IF(ISNUMBER(Pay_Item_Search_Text),IF(ISNUMBER(IF(FIND(Pay_Item_Search_Text,B868)=1,1, "FALSE")),MAX(G$4:$G867)+1,IF(ISNUMBER(Pay_Item_Search_Text),0,IF(ISNUMBER(SEARCH(Pay_Item_Search_Text,H868)),MAX(G$4:$G867)+1,0))),IF(ISNUMBER(Pay_Item_Search_Text),0,IF(ISNUMBER(SEARCH(Pay_Item_Search_Text,H868)),MAX(G$4:$G867)+1,0)))</f>
        <v>864</v>
      </c>
      <c r="H868" s="1" t="str">
        <f>IF(Table_PayItems[[#This Row],[Description]]="_","_ Unique Item - "&amp;Table_PayItems[[#This Row],[Item]]&amp;" - $"&amp;Table_PayItems[[#This Row],[Unit]],Table_PayItems[[#This Row],[Description]]&amp;" - $"&amp;Table_PayItems[[#This Row],[Unit]])</f>
        <v>Carex buchananii, #2 cont. - $Ea</v>
      </c>
      <c r="I868" s="29" t="str">
        <f>IFERROR(VLOOKUP(ROWS($M$5:M868),Table_PayItems[[Search Key]:[Concentrated Name]],2,FALSE),"")</f>
        <v>Carex buchananii, #2 cont. - $Ea</v>
      </c>
      <c r="J868" s="1"/>
      <c r="K868" s="1"/>
      <c r="L868" s="22">
        <f>IF(ISNUMBER(SEARCH(Pay_Item_Search_Text_2,M868)),MAX($L$4:L867)+1,0)</f>
        <v>0</v>
      </c>
      <c r="M868" s="1" t="str">
        <f>IFERROR(VLOOKUP(ROWS($M$5:M868),Table_PayItems[[Search Key]:[Concentrated Name]],2,FALSE),"")</f>
        <v>Carex buchananii, #2 cont. - $Ea</v>
      </c>
      <c r="N868" s="1" t="str">
        <f>IFERROR(VLOOKUP(ROWS($M$5:N868),$L$5:$M$7000,2,FALSE),"")</f>
        <v>Sewer, Cl C, 120 inch, Tr Det C - $Ft</v>
      </c>
      <c r="O868" s="1" t="str">
        <f>IFERROR(VLOOKUP(ROWS($O$5:O868),$K$5:$L$7000,2,FALSE),"")</f>
        <v/>
      </c>
    </row>
    <row r="869" spans="2:15" ht="15" customHeight="1" x14ac:dyDescent="0.25">
      <c r="B869" s="178" t="s">
        <v>12319</v>
      </c>
      <c r="C869" s="178" t="s">
        <v>88</v>
      </c>
      <c r="D869" s="178" t="s">
        <v>4026</v>
      </c>
      <c r="E869" s="178" t="s">
        <v>6993</v>
      </c>
      <c r="F869" s="178" t="s">
        <v>17</v>
      </c>
      <c r="G869" s="1">
        <f>IF(ISNUMBER(Pay_Item_Search_Text),IF(ISNUMBER(IF(FIND(Pay_Item_Search_Text,B869)=1,1, "FALSE")),MAX(G$4:$G868)+1,IF(ISNUMBER(Pay_Item_Search_Text),0,IF(ISNUMBER(SEARCH(Pay_Item_Search_Text,H869)),MAX(G$4:$G868)+1,0))),IF(ISNUMBER(Pay_Item_Search_Text),0,IF(ISNUMBER(SEARCH(Pay_Item_Search_Text,H869)),MAX(G$4:$G868)+1,0)))</f>
        <v>865</v>
      </c>
      <c r="H869" s="1" t="str">
        <f>IF(Table_PayItems[[#This Row],[Description]]="_","_ Unique Item - "&amp;Table_PayItems[[#This Row],[Item]]&amp;" - $"&amp;Table_PayItems[[#This Row],[Unit]],Table_PayItems[[#This Row],[Description]]&amp;" - $"&amp;Table_PayItems[[#This Row],[Unit]])</f>
        <v>Carex buchananii, 2 inch pot - $Ea</v>
      </c>
      <c r="I869" s="29" t="str">
        <f>IFERROR(VLOOKUP(ROWS($M$5:M869),Table_PayItems[[Search Key]:[Concentrated Name]],2,FALSE),"")</f>
        <v>Carex buchananii, 2 inch pot - $Ea</v>
      </c>
      <c r="J869" s="1"/>
      <c r="K869" s="1"/>
      <c r="L869" s="22">
        <f>IF(ISNUMBER(SEARCH(Pay_Item_Search_Text_2,M869)),MAX($L$4:L868)+1,0)</f>
        <v>0</v>
      </c>
      <c r="M869" s="1" t="str">
        <f>IFERROR(VLOOKUP(ROWS($M$5:M869),Table_PayItems[[Search Key]:[Concentrated Name]],2,FALSE),"")</f>
        <v>Carex buchananii, 2 inch pot - $Ea</v>
      </c>
      <c r="N869" s="1" t="str">
        <f>IFERROR(VLOOKUP(ROWS($M$5:N869),$L$5:$M$7000,2,FALSE),"")</f>
        <v>Sewer, Cl C, 120 inch, Tr Det D - $Ft</v>
      </c>
      <c r="O869" s="1" t="str">
        <f>IFERROR(VLOOKUP(ROWS($O$5:O869),$K$5:$L$7000,2,FALSE),"")</f>
        <v/>
      </c>
    </row>
    <row r="870" spans="2:15" ht="15" customHeight="1" x14ac:dyDescent="0.25">
      <c r="B870" s="178" t="s">
        <v>12320</v>
      </c>
      <c r="C870" s="178" t="s">
        <v>88</v>
      </c>
      <c r="D870" s="178" t="s">
        <v>4027</v>
      </c>
      <c r="E870" s="178" t="s">
        <v>6993</v>
      </c>
      <c r="F870" s="178" t="s">
        <v>17</v>
      </c>
      <c r="G870" s="1">
        <f>IF(ISNUMBER(Pay_Item_Search_Text),IF(ISNUMBER(IF(FIND(Pay_Item_Search_Text,B870)=1,1, "FALSE")),MAX(G$4:$G869)+1,IF(ISNUMBER(Pay_Item_Search_Text),0,IF(ISNUMBER(SEARCH(Pay_Item_Search_Text,H870)),MAX(G$4:$G869)+1,0))),IF(ISNUMBER(Pay_Item_Search_Text),0,IF(ISNUMBER(SEARCH(Pay_Item_Search_Text,H870)),MAX(G$4:$G869)+1,0)))</f>
        <v>866</v>
      </c>
      <c r="H870" s="1" t="str">
        <f>IF(Table_PayItems[[#This Row],[Description]]="_","_ Unique Item - "&amp;Table_PayItems[[#This Row],[Item]]&amp;" - $"&amp;Table_PayItems[[#This Row],[Unit]],Table_PayItems[[#This Row],[Description]]&amp;" - $"&amp;Table_PayItems[[#This Row],[Unit]])</f>
        <v>Carex buchananii, 3 inch pot - $Ea</v>
      </c>
      <c r="I870" s="29" t="str">
        <f>IFERROR(VLOOKUP(ROWS($M$5:M870),Table_PayItems[[Search Key]:[Concentrated Name]],2,FALSE),"")</f>
        <v>Carex buchananii, 3 inch pot - $Ea</v>
      </c>
      <c r="J870" s="1"/>
      <c r="K870" s="1"/>
      <c r="L870" s="22">
        <f>IF(ISNUMBER(SEARCH(Pay_Item_Search_Text_2,M870)),MAX($L$4:L869)+1,0)</f>
        <v>0</v>
      </c>
      <c r="M870" s="1" t="str">
        <f>IFERROR(VLOOKUP(ROWS($M$5:M870),Table_PayItems[[Search Key]:[Concentrated Name]],2,FALSE),"")</f>
        <v>Carex buchananii, 3 inch pot - $Ea</v>
      </c>
      <c r="N870" s="1" t="str">
        <f>IFERROR(VLOOKUP(ROWS($M$5:N870),$L$5:$M$7000,2,FALSE),"")</f>
        <v>Sewer, Cl C, 120 inch, Tr Det E - $Ft</v>
      </c>
      <c r="O870" s="1" t="str">
        <f>IFERROR(VLOOKUP(ROWS($O$5:O870),$K$5:$L$7000,2,FALSE),"")</f>
        <v/>
      </c>
    </row>
    <row r="871" spans="2:15" ht="15" customHeight="1" x14ac:dyDescent="0.25">
      <c r="B871" s="178" t="s">
        <v>12321</v>
      </c>
      <c r="C871" s="178" t="s">
        <v>88</v>
      </c>
      <c r="D871" s="178" t="s">
        <v>4028</v>
      </c>
      <c r="E871" s="178" t="s">
        <v>7127</v>
      </c>
      <c r="F871" s="178" t="s">
        <v>17</v>
      </c>
      <c r="G871" s="1">
        <f>IF(ISNUMBER(Pay_Item_Search_Text),IF(ISNUMBER(IF(FIND(Pay_Item_Search_Text,B871)=1,1, "FALSE")),MAX(G$4:$G870)+1,IF(ISNUMBER(Pay_Item_Search_Text),0,IF(ISNUMBER(SEARCH(Pay_Item_Search_Text,H871)),MAX(G$4:$G870)+1,0))),IF(ISNUMBER(Pay_Item_Search_Text),0,IF(ISNUMBER(SEARCH(Pay_Item_Search_Text,H871)),MAX(G$4:$G870)+1,0)))</f>
        <v>867</v>
      </c>
      <c r="H871" s="1" t="str">
        <f>IF(Table_PayItems[[#This Row],[Description]]="_","_ Unique Item - "&amp;Table_PayItems[[#This Row],[Item]]&amp;" - $"&amp;Table_PayItems[[#This Row],[Unit]],Table_PayItems[[#This Row],[Description]]&amp;" - $"&amp;Table_PayItems[[#This Row],[Unit]])</f>
        <v>Carex buchananii, 4 inch pot - $Ea</v>
      </c>
      <c r="I871" s="29" t="str">
        <f>IFERROR(VLOOKUP(ROWS($M$5:M871),Table_PayItems[[Search Key]:[Concentrated Name]],2,FALSE),"")</f>
        <v>Carex buchananii, 4 inch pot - $Ea</v>
      </c>
      <c r="J871" s="1"/>
      <c r="K871" s="1"/>
      <c r="L871" s="22">
        <f>IF(ISNUMBER(SEARCH(Pay_Item_Search_Text_2,M871)),MAX($L$4:L870)+1,0)</f>
        <v>0</v>
      </c>
      <c r="M871" s="1" t="str">
        <f>IFERROR(VLOOKUP(ROWS($M$5:M871),Table_PayItems[[Search Key]:[Concentrated Name]],2,FALSE),"")</f>
        <v>Carex buchananii, 4 inch pot - $Ea</v>
      </c>
      <c r="N871" s="1" t="str">
        <f>IFERROR(VLOOKUP(ROWS($M$5:N871),$L$5:$M$7000,2,FALSE),"")</f>
        <v>Sewer, Cl C, 30 inch, Tr Det A - $Ft</v>
      </c>
      <c r="O871" s="1" t="str">
        <f>IFERROR(VLOOKUP(ROWS($O$5:O871),$K$5:$L$7000,2,FALSE),"")</f>
        <v/>
      </c>
    </row>
    <row r="872" spans="2:15" ht="15" customHeight="1" x14ac:dyDescent="0.25">
      <c r="B872" s="178" t="s">
        <v>12322</v>
      </c>
      <c r="C872" s="178" t="s">
        <v>88</v>
      </c>
      <c r="D872" s="178" t="s">
        <v>7128</v>
      </c>
      <c r="E872" s="178" t="s">
        <v>6993</v>
      </c>
      <c r="F872" s="178" t="s">
        <v>17</v>
      </c>
      <c r="G872" s="27">
        <f>IF(ISNUMBER(Pay_Item_Search_Text),IF(ISNUMBER(IF(FIND(Pay_Item_Search_Text,B872)=1,1, "FALSE")),MAX(G$4:$G871)+1,IF(ISNUMBER(Pay_Item_Search_Text),0,IF(ISNUMBER(SEARCH(Pay_Item_Search_Text,H872)),MAX(G$4:$G871)+1,0))),IF(ISNUMBER(Pay_Item_Search_Text),0,IF(ISNUMBER(SEARCH(Pay_Item_Search_Text,H872)),MAX(G$4:$G871)+1,0)))</f>
        <v>868</v>
      </c>
      <c r="H872" s="24" t="str">
        <f>IF(Table_PayItems[[#This Row],[Description]]="_","_ Unique Item - "&amp;Table_PayItems[[#This Row],[Item]]&amp;" - $"&amp;Table_PayItems[[#This Row],[Unit]],Table_PayItems[[#This Row],[Description]]&amp;" - $"&amp;Table_PayItems[[#This Row],[Unit]])</f>
        <v>Carex morrowii Ice Dance, #1 cont. - $Ea</v>
      </c>
      <c r="I872" s="30" t="str">
        <f>IFERROR(VLOOKUP(ROWS($M$5:M872),Table_PayItems[[Search Key]:[Concentrated Name]],2,FALSE),"")</f>
        <v>Carex morrowii Ice Dance, #1 cont. - $Ea</v>
      </c>
      <c r="J872" s="1"/>
      <c r="K872" s="1"/>
      <c r="L872" s="22">
        <f>IF(ISNUMBER(SEARCH(Pay_Item_Search_Text_2,M872)),MAX($L$4:L871)+1,0)</f>
        <v>0</v>
      </c>
      <c r="M872" s="1" t="str">
        <f>IFERROR(VLOOKUP(ROWS($M$5:M872),Table_PayItems[[Search Key]:[Concentrated Name]],2,FALSE),"")</f>
        <v>Carex morrowii Ice Dance, #1 cont. - $Ea</v>
      </c>
      <c r="N872" s="1" t="str">
        <f>IFERROR(VLOOKUP(ROWS($M$5:N872),$L$5:$M$7000,2,FALSE),"")</f>
        <v>Sewer, Cl C, 30 inch, Tr Det B - $Ft</v>
      </c>
      <c r="O872" s="1" t="str">
        <f>IFERROR(VLOOKUP(ROWS($O$5:O872),$K$5:$L$7000,2,FALSE),"")</f>
        <v/>
      </c>
    </row>
    <row r="873" spans="2:15" ht="15" customHeight="1" x14ac:dyDescent="0.25">
      <c r="B873" s="178" t="s">
        <v>12323</v>
      </c>
      <c r="C873" s="178" t="s">
        <v>88</v>
      </c>
      <c r="D873" s="178" t="s">
        <v>7129</v>
      </c>
      <c r="E873" s="178" t="s">
        <v>6993</v>
      </c>
      <c r="F873" s="178" t="s">
        <v>17</v>
      </c>
      <c r="G873" s="1">
        <f>IF(ISNUMBER(Pay_Item_Search_Text),IF(ISNUMBER(IF(FIND(Pay_Item_Search_Text,B873)=1,1, "FALSE")),MAX(G$4:$G872)+1,IF(ISNUMBER(Pay_Item_Search_Text),0,IF(ISNUMBER(SEARCH(Pay_Item_Search_Text,H873)),MAX(G$4:$G872)+1,0))),IF(ISNUMBER(Pay_Item_Search_Text),0,IF(ISNUMBER(SEARCH(Pay_Item_Search_Text,H873)),MAX(G$4:$G872)+1,0)))</f>
        <v>869</v>
      </c>
      <c r="H873" s="1" t="str">
        <f>IF(Table_PayItems[[#This Row],[Description]]="_","_ Unique Item - "&amp;Table_PayItems[[#This Row],[Item]]&amp;" - $"&amp;Table_PayItems[[#This Row],[Unit]],Table_PayItems[[#This Row],[Description]]&amp;" - $"&amp;Table_PayItems[[#This Row],[Unit]])</f>
        <v>Carex morrowii Ice Dance, #2 cont. - $Ea</v>
      </c>
      <c r="I873" s="29" t="str">
        <f>IFERROR(VLOOKUP(ROWS($M$5:M873),Table_PayItems[[Search Key]:[Concentrated Name]],2,FALSE),"")</f>
        <v>Carex morrowii Ice Dance, #2 cont. - $Ea</v>
      </c>
      <c r="J873" s="1"/>
      <c r="K873" s="1"/>
      <c r="L873" s="22">
        <f>IF(ISNUMBER(SEARCH(Pay_Item_Search_Text_2,M873)),MAX($L$4:L872)+1,0)</f>
        <v>0</v>
      </c>
      <c r="M873" s="1" t="str">
        <f>IFERROR(VLOOKUP(ROWS($M$5:M873),Table_PayItems[[Search Key]:[Concentrated Name]],2,FALSE),"")</f>
        <v>Carex morrowii Ice Dance, #2 cont. - $Ea</v>
      </c>
      <c r="N873" s="1" t="str">
        <f>IFERROR(VLOOKUP(ROWS($M$5:N873),$L$5:$M$7000,2,FALSE),"")</f>
        <v>Sewer, Cl C, 30 inch, Tr Det C - $Ft</v>
      </c>
      <c r="O873" s="1" t="str">
        <f>IFERROR(VLOOKUP(ROWS($O$5:O873),$K$5:$L$7000,2,FALSE),"")</f>
        <v/>
      </c>
    </row>
    <row r="874" spans="2:15" ht="15" customHeight="1" x14ac:dyDescent="0.25">
      <c r="B874" s="178" t="s">
        <v>12324</v>
      </c>
      <c r="C874" s="178" t="s">
        <v>88</v>
      </c>
      <c r="D874" s="178" t="s">
        <v>7130</v>
      </c>
      <c r="E874" s="178" t="s">
        <v>6993</v>
      </c>
      <c r="F874" s="178" t="s">
        <v>17</v>
      </c>
      <c r="G874" s="1">
        <f>IF(ISNUMBER(Pay_Item_Search_Text),IF(ISNUMBER(IF(FIND(Pay_Item_Search_Text,B874)=1,1, "FALSE")),MAX(G$4:$G873)+1,IF(ISNUMBER(Pay_Item_Search_Text),0,IF(ISNUMBER(SEARCH(Pay_Item_Search_Text,H874)),MAX(G$4:$G873)+1,0))),IF(ISNUMBER(Pay_Item_Search_Text),0,IF(ISNUMBER(SEARCH(Pay_Item_Search_Text,H874)),MAX(G$4:$G873)+1,0)))</f>
        <v>870</v>
      </c>
      <c r="H874" s="1" t="str">
        <f>IF(Table_PayItems[[#This Row],[Description]]="_","_ Unique Item - "&amp;Table_PayItems[[#This Row],[Item]]&amp;" - $"&amp;Table_PayItems[[#This Row],[Unit]],Table_PayItems[[#This Row],[Description]]&amp;" - $"&amp;Table_PayItems[[#This Row],[Unit]])</f>
        <v>Carex morrowii Ice Dance, 2 inch pot - $Ea</v>
      </c>
      <c r="I874" s="29" t="str">
        <f>IFERROR(VLOOKUP(ROWS($M$5:M874),Table_PayItems[[Search Key]:[Concentrated Name]],2,FALSE),"")</f>
        <v>Carex morrowii Ice Dance, 2 inch pot - $Ea</v>
      </c>
      <c r="J874" s="1"/>
      <c r="K874" s="1"/>
      <c r="L874" s="22">
        <f>IF(ISNUMBER(SEARCH(Pay_Item_Search_Text_2,M874)),MAX($L$4:L873)+1,0)</f>
        <v>0</v>
      </c>
      <c r="M874" s="1" t="str">
        <f>IFERROR(VLOOKUP(ROWS($M$5:M874),Table_PayItems[[Search Key]:[Concentrated Name]],2,FALSE),"")</f>
        <v>Carex morrowii Ice Dance, 2 inch pot - $Ea</v>
      </c>
      <c r="N874" s="1" t="str">
        <f>IFERROR(VLOOKUP(ROWS($M$5:N874),$L$5:$M$7000,2,FALSE),"")</f>
        <v>Sewer, Cl C, 30 inch, Tr Det D - $Ft</v>
      </c>
      <c r="O874" s="1" t="str">
        <f>IFERROR(VLOOKUP(ROWS($O$5:O874),$K$5:$L$7000,2,FALSE),"")</f>
        <v/>
      </c>
    </row>
    <row r="875" spans="2:15" ht="15" customHeight="1" x14ac:dyDescent="0.25">
      <c r="B875" s="178" t="s">
        <v>12325</v>
      </c>
      <c r="C875" s="178" t="s">
        <v>88</v>
      </c>
      <c r="D875" s="178" t="s">
        <v>7131</v>
      </c>
      <c r="E875" s="178" t="s">
        <v>6993</v>
      </c>
      <c r="F875" s="178" t="s">
        <v>17</v>
      </c>
      <c r="G875" s="1">
        <f>IF(ISNUMBER(Pay_Item_Search_Text),IF(ISNUMBER(IF(FIND(Pay_Item_Search_Text,B875)=1,1, "FALSE")),MAX(G$4:$G874)+1,IF(ISNUMBER(Pay_Item_Search_Text),0,IF(ISNUMBER(SEARCH(Pay_Item_Search_Text,H875)),MAX(G$4:$G874)+1,0))),IF(ISNUMBER(Pay_Item_Search_Text),0,IF(ISNUMBER(SEARCH(Pay_Item_Search_Text,H875)),MAX(G$4:$G874)+1,0)))</f>
        <v>871</v>
      </c>
      <c r="H875" s="1" t="str">
        <f>IF(Table_PayItems[[#This Row],[Description]]="_","_ Unique Item - "&amp;Table_PayItems[[#This Row],[Item]]&amp;" - $"&amp;Table_PayItems[[#This Row],[Unit]],Table_PayItems[[#This Row],[Description]]&amp;" - $"&amp;Table_PayItems[[#This Row],[Unit]])</f>
        <v>Carex morrowii Ice Dance, 3 inch pot - $Ea</v>
      </c>
      <c r="I875" s="29" t="str">
        <f>IFERROR(VLOOKUP(ROWS($M$5:M875),Table_PayItems[[Search Key]:[Concentrated Name]],2,FALSE),"")</f>
        <v>Carex morrowii Ice Dance, 3 inch pot - $Ea</v>
      </c>
      <c r="J875" s="1"/>
      <c r="K875" s="1"/>
      <c r="L875" s="22">
        <f>IF(ISNUMBER(SEARCH(Pay_Item_Search_Text_2,M875)),MAX($L$4:L874)+1,0)</f>
        <v>0</v>
      </c>
      <c r="M875" s="1" t="str">
        <f>IFERROR(VLOOKUP(ROWS($M$5:M875),Table_PayItems[[Search Key]:[Concentrated Name]],2,FALSE),"")</f>
        <v>Carex morrowii Ice Dance, 3 inch pot - $Ea</v>
      </c>
      <c r="N875" s="1" t="str">
        <f>IFERROR(VLOOKUP(ROWS($M$5:N875),$L$5:$M$7000,2,FALSE),"")</f>
        <v>Sewer, Cl C, 30 inch, Tr Det E - $Ft</v>
      </c>
      <c r="O875" s="1" t="str">
        <f>IFERROR(VLOOKUP(ROWS($O$5:O875),$K$5:$L$7000,2,FALSE),"")</f>
        <v/>
      </c>
    </row>
    <row r="876" spans="2:15" ht="15" customHeight="1" x14ac:dyDescent="0.25">
      <c r="B876" s="178" t="s">
        <v>12326</v>
      </c>
      <c r="C876" s="178" t="s">
        <v>88</v>
      </c>
      <c r="D876" s="178" t="s">
        <v>7132</v>
      </c>
      <c r="E876" s="178" t="s">
        <v>6993</v>
      </c>
      <c r="F876" s="178" t="s">
        <v>17</v>
      </c>
      <c r="G876" s="27">
        <f>IF(ISNUMBER(Pay_Item_Search_Text),IF(ISNUMBER(IF(FIND(Pay_Item_Search_Text,B876)=1,1, "FALSE")),MAX(G$4:$G875)+1,IF(ISNUMBER(Pay_Item_Search_Text),0,IF(ISNUMBER(SEARCH(Pay_Item_Search_Text,H876)),MAX(G$4:$G875)+1,0))),IF(ISNUMBER(Pay_Item_Search_Text),0,IF(ISNUMBER(SEARCH(Pay_Item_Search_Text,H876)),MAX(G$4:$G875)+1,0)))</f>
        <v>872</v>
      </c>
      <c r="H876" s="24" t="str">
        <f>IF(Table_PayItems[[#This Row],[Description]]="_","_ Unique Item - "&amp;Table_PayItems[[#This Row],[Item]]&amp;" - $"&amp;Table_PayItems[[#This Row],[Unit]],Table_PayItems[[#This Row],[Description]]&amp;" - $"&amp;Table_PayItems[[#This Row],[Unit]])</f>
        <v>Carex morrowii Ice Dance, 4 inch pot - $Ea</v>
      </c>
      <c r="I876" s="30" t="str">
        <f>IFERROR(VLOOKUP(ROWS($M$5:M876),Table_PayItems[[Search Key]:[Concentrated Name]],2,FALSE),"")</f>
        <v>Carex morrowii Ice Dance, 4 inch pot - $Ea</v>
      </c>
      <c r="J876" s="1"/>
      <c r="K876" s="1"/>
      <c r="L876" s="22">
        <f>IF(ISNUMBER(SEARCH(Pay_Item_Search_Text_2,M876)),MAX($L$4:L875)+1,0)</f>
        <v>0</v>
      </c>
      <c r="M876" s="1" t="str">
        <f>IFERROR(VLOOKUP(ROWS($M$5:M876),Table_PayItems[[Search Key]:[Concentrated Name]],2,FALSE),"")</f>
        <v>Carex morrowii Ice Dance, 4 inch pot - $Ea</v>
      </c>
      <c r="N876" s="1" t="str">
        <f>IFERROR(VLOOKUP(ROWS($M$5:N876),$L$5:$M$7000,2,FALSE),"")</f>
        <v>Sewer, Cl C, 60 inch, Tr Det A - $Ft</v>
      </c>
      <c r="O876" s="1" t="str">
        <f>IFERROR(VLOOKUP(ROWS($O$5:O876),$K$5:$L$7000,2,FALSE),"")</f>
        <v/>
      </c>
    </row>
    <row r="877" spans="2:15" ht="15" customHeight="1" x14ac:dyDescent="0.25">
      <c r="B877" s="178" t="s">
        <v>12327</v>
      </c>
      <c r="C877" s="178" t="s">
        <v>88</v>
      </c>
      <c r="D877" s="178" t="s">
        <v>7133</v>
      </c>
      <c r="E877" s="178" t="s">
        <v>6993</v>
      </c>
      <c r="F877" s="178" t="s">
        <v>17</v>
      </c>
      <c r="G877" s="1">
        <f>IF(ISNUMBER(Pay_Item_Search_Text),IF(ISNUMBER(IF(FIND(Pay_Item_Search_Text,B877)=1,1, "FALSE")),MAX(G$4:$G876)+1,IF(ISNUMBER(Pay_Item_Search_Text),0,IF(ISNUMBER(SEARCH(Pay_Item_Search_Text,H877)),MAX(G$4:$G876)+1,0))),IF(ISNUMBER(Pay_Item_Search_Text),0,IF(ISNUMBER(SEARCH(Pay_Item_Search_Text,H877)),MAX(G$4:$G876)+1,0)))</f>
        <v>873</v>
      </c>
      <c r="H877" s="1" t="str">
        <f>IF(Table_PayItems[[#This Row],[Description]]="_","_ Unique Item - "&amp;Table_PayItems[[#This Row],[Item]]&amp;" - $"&amp;Table_PayItems[[#This Row],[Unit]],Table_PayItems[[#This Row],[Description]]&amp;" - $"&amp;Table_PayItems[[#This Row],[Unit]])</f>
        <v>Carpinus betulus Fastigiata, 1 1/2 inch - $Ea</v>
      </c>
      <c r="I877" s="29" t="str">
        <f>IFERROR(VLOOKUP(ROWS($M$5:M877),Table_PayItems[[Search Key]:[Concentrated Name]],2,FALSE),"")</f>
        <v>Carpinus betulus Fastigiata, 1 1/2 inch - $Ea</v>
      </c>
      <c r="J877" s="1"/>
      <c r="K877" s="1"/>
      <c r="L877" s="22">
        <f>IF(ISNUMBER(SEARCH(Pay_Item_Search_Text_2,M877)),MAX($L$4:L876)+1,0)</f>
        <v>0</v>
      </c>
      <c r="M877" s="1" t="str">
        <f>IFERROR(VLOOKUP(ROWS($M$5:M877),Table_PayItems[[Search Key]:[Concentrated Name]],2,FALSE),"")</f>
        <v>Carpinus betulus Fastigiata, 1 1/2 inch - $Ea</v>
      </c>
      <c r="N877" s="1" t="str">
        <f>IFERROR(VLOOKUP(ROWS($M$5:N877),$L$5:$M$7000,2,FALSE),"")</f>
        <v>Sewer, Cl C, 60 inch, Tr Det B - $Ft</v>
      </c>
      <c r="O877" s="1" t="str">
        <f>IFERROR(VLOOKUP(ROWS($O$5:O877),$K$5:$L$7000,2,FALSE),"")</f>
        <v/>
      </c>
    </row>
    <row r="878" spans="2:15" ht="15" customHeight="1" x14ac:dyDescent="0.25">
      <c r="B878" s="178" t="s">
        <v>12328</v>
      </c>
      <c r="C878" s="178" t="s">
        <v>88</v>
      </c>
      <c r="D878" s="178" t="s">
        <v>7134</v>
      </c>
      <c r="E878" s="178" t="s">
        <v>6993</v>
      </c>
      <c r="F878" s="178" t="s">
        <v>17</v>
      </c>
      <c r="G878" s="1">
        <f>IF(ISNUMBER(Pay_Item_Search_Text),IF(ISNUMBER(IF(FIND(Pay_Item_Search_Text,B878)=1,1, "FALSE")),MAX(G$4:$G877)+1,IF(ISNUMBER(Pay_Item_Search_Text),0,IF(ISNUMBER(SEARCH(Pay_Item_Search_Text,H878)),MAX(G$4:$G877)+1,0))),IF(ISNUMBER(Pay_Item_Search_Text),0,IF(ISNUMBER(SEARCH(Pay_Item_Search_Text,H878)),MAX(G$4:$G877)+1,0)))</f>
        <v>874</v>
      </c>
      <c r="H878" s="1" t="str">
        <f>IF(Table_PayItems[[#This Row],[Description]]="_","_ Unique Item - "&amp;Table_PayItems[[#This Row],[Item]]&amp;" - $"&amp;Table_PayItems[[#This Row],[Unit]],Table_PayItems[[#This Row],[Description]]&amp;" - $"&amp;Table_PayItems[[#This Row],[Unit]])</f>
        <v>Carpinus betulus Fastigiata, 1 3/4 inch - $Ea</v>
      </c>
      <c r="I878" s="29" t="str">
        <f>IFERROR(VLOOKUP(ROWS($M$5:M878),Table_PayItems[[Search Key]:[Concentrated Name]],2,FALSE),"")</f>
        <v>Carpinus betulus Fastigiata, 1 3/4 inch - $Ea</v>
      </c>
      <c r="J878" s="1"/>
      <c r="K878" s="1"/>
      <c r="L878" s="22">
        <f>IF(ISNUMBER(SEARCH(Pay_Item_Search_Text_2,M878)),MAX($L$4:L877)+1,0)</f>
        <v>0</v>
      </c>
      <c r="M878" s="1" t="str">
        <f>IFERROR(VLOOKUP(ROWS($M$5:M878),Table_PayItems[[Search Key]:[Concentrated Name]],2,FALSE),"")</f>
        <v>Carpinus betulus Fastigiata, 1 3/4 inch - $Ea</v>
      </c>
      <c r="N878" s="1" t="str">
        <f>IFERROR(VLOOKUP(ROWS($M$5:N878),$L$5:$M$7000,2,FALSE),"")</f>
        <v>Sewer, Cl C, 60 inch, Tr Det C - $Ft</v>
      </c>
      <c r="O878" s="1" t="str">
        <f>IFERROR(VLOOKUP(ROWS($O$5:O878),$K$5:$L$7000,2,FALSE),"")</f>
        <v/>
      </c>
    </row>
    <row r="879" spans="2:15" ht="15" customHeight="1" x14ac:dyDescent="0.25">
      <c r="B879" s="178" t="s">
        <v>12329</v>
      </c>
      <c r="C879" s="178" t="s">
        <v>88</v>
      </c>
      <c r="D879" s="178" t="s">
        <v>7135</v>
      </c>
      <c r="E879" s="178" t="s">
        <v>6993</v>
      </c>
      <c r="F879" s="178" t="s">
        <v>17</v>
      </c>
      <c r="G879" s="1">
        <f>IF(ISNUMBER(Pay_Item_Search_Text),IF(ISNUMBER(IF(FIND(Pay_Item_Search_Text,B879)=1,1, "FALSE")),MAX(G$4:$G878)+1,IF(ISNUMBER(Pay_Item_Search_Text),0,IF(ISNUMBER(SEARCH(Pay_Item_Search_Text,H879)),MAX(G$4:$G878)+1,0))),IF(ISNUMBER(Pay_Item_Search_Text),0,IF(ISNUMBER(SEARCH(Pay_Item_Search_Text,H879)),MAX(G$4:$G878)+1,0)))</f>
        <v>875</v>
      </c>
      <c r="H879" s="1" t="str">
        <f>IF(Table_PayItems[[#This Row],[Description]]="_","_ Unique Item - "&amp;Table_PayItems[[#This Row],[Item]]&amp;" - $"&amp;Table_PayItems[[#This Row],[Unit]],Table_PayItems[[#This Row],[Description]]&amp;" - $"&amp;Table_PayItems[[#This Row],[Unit]])</f>
        <v>Carpinus betulus Fastigiata, 2 inch - $Ea</v>
      </c>
      <c r="I879" s="29" t="str">
        <f>IFERROR(VLOOKUP(ROWS($M$5:M879),Table_PayItems[[Search Key]:[Concentrated Name]],2,FALSE),"")</f>
        <v>Carpinus betulus Fastigiata, 2 inch - $Ea</v>
      </c>
      <c r="J879" s="1"/>
      <c r="K879" s="1"/>
      <c r="L879" s="22">
        <f>IF(ISNUMBER(SEARCH(Pay_Item_Search_Text_2,M879)),MAX($L$4:L878)+1,0)</f>
        <v>0</v>
      </c>
      <c r="M879" s="1" t="str">
        <f>IFERROR(VLOOKUP(ROWS($M$5:M879),Table_PayItems[[Search Key]:[Concentrated Name]],2,FALSE),"")</f>
        <v>Carpinus betulus Fastigiata, 2 inch - $Ea</v>
      </c>
      <c r="N879" s="1" t="str">
        <f>IFERROR(VLOOKUP(ROWS($M$5:N879),$L$5:$M$7000,2,FALSE),"")</f>
        <v>Sewer, Cl C, 60 inch, Tr Det D - $Ft</v>
      </c>
      <c r="O879" s="1" t="str">
        <f>IFERROR(VLOOKUP(ROWS($O$5:O879),$K$5:$L$7000,2,FALSE),"")</f>
        <v/>
      </c>
    </row>
    <row r="880" spans="2:15" ht="15" customHeight="1" x14ac:dyDescent="0.25">
      <c r="B880" s="178" t="s">
        <v>12330</v>
      </c>
      <c r="C880" s="178" t="s">
        <v>88</v>
      </c>
      <c r="D880" s="178" t="s">
        <v>4029</v>
      </c>
      <c r="E880" s="178" t="s">
        <v>6993</v>
      </c>
      <c r="F880" s="178" t="s">
        <v>17</v>
      </c>
      <c r="G880" s="1">
        <f>IF(ISNUMBER(Pay_Item_Search_Text),IF(ISNUMBER(IF(FIND(Pay_Item_Search_Text,B880)=1,1, "FALSE")),MAX(G$4:$G879)+1,IF(ISNUMBER(Pay_Item_Search_Text),0,IF(ISNUMBER(SEARCH(Pay_Item_Search_Text,H880)),MAX(G$4:$G879)+1,0))),IF(ISNUMBER(Pay_Item_Search_Text),0,IF(ISNUMBER(SEARCH(Pay_Item_Search_Text,H880)),MAX(G$4:$G879)+1,0)))</f>
        <v>876</v>
      </c>
      <c r="H880" s="1" t="str">
        <f>IF(Table_PayItems[[#This Row],[Description]]="_","_ Unique Item - "&amp;Table_PayItems[[#This Row],[Item]]&amp;" - $"&amp;Table_PayItems[[#This Row],[Unit]],Table_PayItems[[#This Row],[Description]]&amp;" - $"&amp;Table_PayItems[[#This Row],[Unit]])</f>
        <v>Carpinus betulus, 1 1/2 inch - $Ea</v>
      </c>
      <c r="I880" s="29" t="str">
        <f>IFERROR(VLOOKUP(ROWS($M$5:M880),Table_PayItems[[Search Key]:[Concentrated Name]],2,FALSE),"")</f>
        <v>Carpinus betulus, 1 1/2 inch - $Ea</v>
      </c>
      <c r="J880" s="1"/>
      <c r="K880" s="1"/>
      <c r="L880" s="22">
        <f>IF(ISNUMBER(SEARCH(Pay_Item_Search_Text_2,M880)),MAX($L$4:L879)+1,0)</f>
        <v>0</v>
      </c>
      <c r="M880" s="1" t="str">
        <f>IFERROR(VLOOKUP(ROWS($M$5:M880),Table_PayItems[[Search Key]:[Concentrated Name]],2,FALSE),"")</f>
        <v>Carpinus betulus, 1 1/2 inch - $Ea</v>
      </c>
      <c r="N880" s="1" t="str">
        <f>IFERROR(VLOOKUP(ROWS($M$5:N880),$L$5:$M$7000,2,FALSE),"")</f>
        <v>Sewer, Cl C, 60 inch, Tr Det E - $Ft</v>
      </c>
      <c r="O880" s="1" t="str">
        <f>IFERROR(VLOOKUP(ROWS($O$5:O880),$K$5:$L$7000,2,FALSE),"")</f>
        <v/>
      </c>
    </row>
    <row r="881" spans="2:15" ht="15" customHeight="1" x14ac:dyDescent="0.25">
      <c r="B881" s="178" t="s">
        <v>12331</v>
      </c>
      <c r="C881" s="178" t="s">
        <v>88</v>
      </c>
      <c r="D881" s="178" t="s">
        <v>4030</v>
      </c>
      <c r="E881" s="178" t="s">
        <v>6993</v>
      </c>
      <c r="F881" s="178" t="s">
        <v>17</v>
      </c>
      <c r="G881" s="1">
        <f>IF(ISNUMBER(Pay_Item_Search_Text),IF(ISNUMBER(IF(FIND(Pay_Item_Search_Text,B881)=1,1, "FALSE")),MAX(G$4:$G880)+1,IF(ISNUMBER(Pay_Item_Search_Text),0,IF(ISNUMBER(SEARCH(Pay_Item_Search_Text,H881)),MAX(G$4:$G880)+1,0))),IF(ISNUMBER(Pay_Item_Search_Text),0,IF(ISNUMBER(SEARCH(Pay_Item_Search_Text,H881)),MAX(G$4:$G880)+1,0)))</f>
        <v>877</v>
      </c>
      <c r="H881" s="1" t="str">
        <f>IF(Table_PayItems[[#This Row],[Description]]="_","_ Unique Item - "&amp;Table_PayItems[[#This Row],[Item]]&amp;" - $"&amp;Table_PayItems[[#This Row],[Unit]],Table_PayItems[[#This Row],[Description]]&amp;" - $"&amp;Table_PayItems[[#This Row],[Unit]])</f>
        <v>Carpinus betulus, 1 3/4 inch - $Ea</v>
      </c>
      <c r="I881" s="29" t="str">
        <f>IFERROR(VLOOKUP(ROWS($M$5:M881),Table_PayItems[[Search Key]:[Concentrated Name]],2,FALSE),"")</f>
        <v>Carpinus betulus, 1 3/4 inch - $Ea</v>
      </c>
      <c r="J881" s="1"/>
      <c r="K881" s="1"/>
      <c r="L881" s="22">
        <f>IF(ISNUMBER(SEARCH(Pay_Item_Search_Text_2,M881)),MAX($L$4:L880)+1,0)</f>
        <v>0</v>
      </c>
      <c r="M881" s="1" t="str">
        <f>IFERROR(VLOOKUP(ROWS($M$5:M881),Table_PayItems[[Search Key]:[Concentrated Name]],2,FALSE),"")</f>
        <v>Carpinus betulus, 1 3/4 inch - $Ea</v>
      </c>
      <c r="N881" s="1" t="str">
        <f>IFERROR(VLOOKUP(ROWS($M$5:N881),$L$5:$M$7000,2,FALSE),"")</f>
        <v>Sewer, Cl C, 90 inch, Tr Det A - $Ft</v>
      </c>
      <c r="O881" s="1" t="str">
        <f>IFERROR(VLOOKUP(ROWS($O$5:O881),$K$5:$L$7000,2,FALSE),"")</f>
        <v/>
      </c>
    </row>
    <row r="882" spans="2:15" ht="15" customHeight="1" x14ac:dyDescent="0.25">
      <c r="B882" s="178" t="s">
        <v>12332</v>
      </c>
      <c r="C882" s="178" t="s">
        <v>88</v>
      </c>
      <c r="D882" s="178" t="s">
        <v>4031</v>
      </c>
      <c r="E882" s="178" t="s">
        <v>6993</v>
      </c>
      <c r="F882" s="178" t="s">
        <v>17</v>
      </c>
      <c r="G882" s="1">
        <f>IF(ISNUMBER(Pay_Item_Search_Text),IF(ISNUMBER(IF(FIND(Pay_Item_Search_Text,B882)=1,1, "FALSE")),MAX(G$4:$G881)+1,IF(ISNUMBER(Pay_Item_Search_Text),0,IF(ISNUMBER(SEARCH(Pay_Item_Search_Text,H882)),MAX(G$4:$G881)+1,0))),IF(ISNUMBER(Pay_Item_Search_Text),0,IF(ISNUMBER(SEARCH(Pay_Item_Search_Text,H882)),MAX(G$4:$G881)+1,0)))</f>
        <v>878</v>
      </c>
      <c r="H882" s="1" t="str">
        <f>IF(Table_PayItems[[#This Row],[Description]]="_","_ Unique Item - "&amp;Table_PayItems[[#This Row],[Item]]&amp;" - $"&amp;Table_PayItems[[#This Row],[Unit]],Table_PayItems[[#This Row],[Description]]&amp;" - $"&amp;Table_PayItems[[#This Row],[Unit]])</f>
        <v>Carpinus betulus, 2 inch - $Ea</v>
      </c>
      <c r="I882" s="29" t="str">
        <f>IFERROR(VLOOKUP(ROWS($M$5:M882),Table_PayItems[[Search Key]:[Concentrated Name]],2,FALSE),"")</f>
        <v>Carpinus betulus, 2 inch - $Ea</v>
      </c>
      <c r="J882" s="1"/>
      <c r="K882" s="1"/>
      <c r="L882" s="22">
        <f>IF(ISNUMBER(SEARCH(Pay_Item_Search_Text_2,M882)),MAX($L$4:L881)+1,0)</f>
        <v>0</v>
      </c>
      <c r="M882" s="1" t="str">
        <f>IFERROR(VLOOKUP(ROWS($M$5:M882),Table_PayItems[[Search Key]:[Concentrated Name]],2,FALSE),"")</f>
        <v>Carpinus betulus, 2 inch - $Ea</v>
      </c>
      <c r="N882" s="1" t="str">
        <f>IFERROR(VLOOKUP(ROWS($M$5:N882),$L$5:$M$7000,2,FALSE),"")</f>
        <v>Sewer, Cl C, 90 inch, Tr Det B - $Ft</v>
      </c>
      <c r="O882" s="1" t="str">
        <f>IFERROR(VLOOKUP(ROWS($O$5:O882),$K$5:$L$7000,2,FALSE),"")</f>
        <v/>
      </c>
    </row>
    <row r="883" spans="2:15" ht="15" customHeight="1" x14ac:dyDescent="0.25">
      <c r="B883" s="178" t="s">
        <v>12334</v>
      </c>
      <c r="C883" s="178" t="s">
        <v>88</v>
      </c>
      <c r="D883" s="178" t="s">
        <v>4033</v>
      </c>
      <c r="E883" s="178" t="s">
        <v>6993</v>
      </c>
      <c r="F883" s="178" t="s">
        <v>17</v>
      </c>
      <c r="G883" s="1">
        <f>IF(ISNUMBER(Pay_Item_Search_Text),IF(ISNUMBER(IF(FIND(Pay_Item_Search_Text,B883)=1,1, "FALSE")),MAX(G$4:$G882)+1,IF(ISNUMBER(Pay_Item_Search_Text),0,IF(ISNUMBER(SEARCH(Pay_Item_Search_Text,H883)),MAX(G$4:$G882)+1,0))),IF(ISNUMBER(Pay_Item_Search_Text),0,IF(ISNUMBER(SEARCH(Pay_Item_Search_Text,H883)),MAX(G$4:$G882)+1,0)))</f>
        <v>879</v>
      </c>
      <c r="H883" s="1" t="str">
        <f>IF(Table_PayItems[[#This Row],[Description]]="_","_ Unique Item - "&amp;Table_PayItems[[#This Row],[Item]]&amp;" - $"&amp;Table_PayItems[[#This Row],[Unit]],Table_PayItems[[#This Row],[Description]]&amp;" - $"&amp;Table_PayItems[[#This Row],[Unit]])</f>
        <v>Carpinus caroliniana, #10 cont. - $Ea</v>
      </c>
      <c r="I883" s="29" t="str">
        <f>IFERROR(VLOOKUP(ROWS($M$5:M883),Table_PayItems[[Search Key]:[Concentrated Name]],2,FALSE),"")</f>
        <v>Carpinus caroliniana, #10 cont. - $Ea</v>
      </c>
      <c r="J883" s="1"/>
      <c r="K883" s="1"/>
      <c r="L883" s="22">
        <f>IF(ISNUMBER(SEARCH(Pay_Item_Search_Text_2,M883)),MAX($L$4:L882)+1,0)</f>
        <v>353</v>
      </c>
      <c r="M883" s="1" t="str">
        <f>IFERROR(VLOOKUP(ROWS($M$5:M883),Table_PayItems[[Search Key]:[Concentrated Name]],2,FALSE),"")</f>
        <v>Carpinus caroliniana, #10 cont. - $Ea</v>
      </c>
      <c r="N883" s="1" t="str">
        <f>IFERROR(VLOOKUP(ROWS($M$5:N883),$L$5:$M$7000,2,FALSE),"")</f>
        <v>Sewer, Cl C, 90 inch, Tr Det C - $Ft</v>
      </c>
      <c r="O883" s="1" t="str">
        <f>IFERROR(VLOOKUP(ROWS($O$5:O883),$K$5:$L$7000,2,FALSE),"")</f>
        <v/>
      </c>
    </row>
    <row r="884" spans="2:15" ht="15" customHeight="1" x14ac:dyDescent="0.25">
      <c r="B884" s="178" t="s">
        <v>12333</v>
      </c>
      <c r="C884" s="178" t="s">
        <v>88</v>
      </c>
      <c r="D884" s="178" t="s">
        <v>4032</v>
      </c>
      <c r="E884" s="178" t="s">
        <v>6993</v>
      </c>
      <c r="F884" s="178" t="s">
        <v>17</v>
      </c>
      <c r="G884" s="1">
        <f>IF(ISNUMBER(Pay_Item_Search_Text),IF(ISNUMBER(IF(FIND(Pay_Item_Search_Text,B884)=1,1, "FALSE")),MAX(G$4:$G883)+1,IF(ISNUMBER(Pay_Item_Search_Text),0,IF(ISNUMBER(SEARCH(Pay_Item_Search_Text,H884)),MAX(G$4:$G883)+1,0))),IF(ISNUMBER(Pay_Item_Search_Text),0,IF(ISNUMBER(SEARCH(Pay_Item_Search_Text,H884)),MAX(G$4:$G883)+1,0)))</f>
        <v>880</v>
      </c>
      <c r="H884" s="1" t="str">
        <f>IF(Table_PayItems[[#This Row],[Description]]="_","_ Unique Item - "&amp;Table_PayItems[[#This Row],[Item]]&amp;" - $"&amp;Table_PayItems[[#This Row],[Unit]],Table_PayItems[[#This Row],[Description]]&amp;" - $"&amp;Table_PayItems[[#This Row],[Unit]])</f>
        <v>Carpinus caroliniana, #7 cont. - $Ea</v>
      </c>
      <c r="I884" s="29" t="str">
        <f>IFERROR(VLOOKUP(ROWS($M$5:M884),Table_PayItems[[Search Key]:[Concentrated Name]],2,FALSE),"")</f>
        <v>Carpinus caroliniana, #7 cont. - $Ea</v>
      </c>
      <c r="J884" s="1"/>
      <c r="K884" s="1"/>
      <c r="L884" s="22">
        <f>IF(ISNUMBER(SEARCH(Pay_Item_Search_Text_2,M884)),MAX($L$4:L883)+1,0)</f>
        <v>0</v>
      </c>
      <c r="M884" s="1" t="str">
        <f>IFERROR(VLOOKUP(ROWS($M$5:M884),Table_PayItems[[Search Key]:[Concentrated Name]],2,FALSE),"")</f>
        <v>Carpinus caroliniana, #7 cont. - $Ea</v>
      </c>
      <c r="N884" s="1" t="str">
        <f>IFERROR(VLOOKUP(ROWS($M$5:N884),$L$5:$M$7000,2,FALSE),"")</f>
        <v>Sewer, Cl C, 90 inch, Tr Det D - $Ft</v>
      </c>
      <c r="O884" s="1" t="str">
        <f>IFERROR(VLOOKUP(ROWS($O$5:O884),$K$5:$L$7000,2,FALSE),"")</f>
        <v/>
      </c>
    </row>
    <row r="885" spans="2:15" ht="15" customHeight="1" x14ac:dyDescent="0.25">
      <c r="B885" s="178" t="s">
        <v>12335</v>
      </c>
      <c r="C885" s="178" t="s">
        <v>88</v>
      </c>
      <c r="D885" s="178" t="s">
        <v>4034</v>
      </c>
      <c r="E885" s="178" t="s">
        <v>6993</v>
      </c>
      <c r="F885" s="178" t="s">
        <v>17</v>
      </c>
      <c r="G885" s="1">
        <f>IF(ISNUMBER(Pay_Item_Search_Text),IF(ISNUMBER(IF(FIND(Pay_Item_Search_Text,B885)=1,1, "FALSE")),MAX(G$4:$G884)+1,IF(ISNUMBER(Pay_Item_Search_Text),0,IF(ISNUMBER(SEARCH(Pay_Item_Search_Text,H885)),MAX(G$4:$G884)+1,0))),IF(ISNUMBER(Pay_Item_Search_Text),0,IF(ISNUMBER(SEARCH(Pay_Item_Search_Text,H885)),MAX(G$4:$G884)+1,0)))</f>
        <v>881</v>
      </c>
      <c r="H885" s="1" t="str">
        <f>IF(Table_PayItems[[#This Row],[Description]]="_","_ Unique Item - "&amp;Table_PayItems[[#This Row],[Item]]&amp;" - $"&amp;Table_PayItems[[#This Row],[Unit]],Table_PayItems[[#This Row],[Description]]&amp;" - $"&amp;Table_PayItems[[#This Row],[Unit]])</f>
        <v>Carya laciniosa, bareroot, 18-24 inch - $Ea</v>
      </c>
      <c r="I885" s="29" t="str">
        <f>IFERROR(VLOOKUP(ROWS($M$5:M885),Table_PayItems[[Search Key]:[Concentrated Name]],2,FALSE),"")</f>
        <v>Carya laciniosa, bareroot, 18-24 inch - $Ea</v>
      </c>
      <c r="J885" s="1"/>
      <c r="K885" s="1"/>
      <c r="L885" s="22">
        <f>IF(ISNUMBER(SEARCH(Pay_Item_Search_Text_2,M885)),MAX($L$4:L884)+1,0)</f>
        <v>0</v>
      </c>
      <c r="M885" s="1" t="str">
        <f>IFERROR(VLOOKUP(ROWS($M$5:M885),Table_PayItems[[Search Key]:[Concentrated Name]],2,FALSE),"")</f>
        <v>Carya laciniosa, bareroot, 18-24 inch - $Ea</v>
      </c>
      <c r="N885" s="1" t="str">
        <f>IFERROR(VLOOKUP(ROWS($M$5:N885),$L$5:$M$7000,2,FALSE),"")</f>
        <v>Sewer, Cl C, 90 inch, Tr Det E - $Ft</v>
      </c>
      <c r="O885" s="1" t="str">
        <f>IFERROR(VLOOKUP(ROWS($O$5:O885),$K$5:$L$7000,2,FALSE),"")</f>
        <v/>
      </c>
    </row>
    <row r="886" spans="2:15" ht="15" customHeight="1" x14ac:dyDescent="0.25">
      <c r="B886" s="178" t="s">
        <v>12336</v>
      </c>
      <c r="C886" s="178" t="s">
        <v>88</v>
      </c>
      <c r="D886" s="178" t="s">
        <v>4035</v>
      </c>
      <c r="E886" s="178" t="s">
        <v>6993</v>
      </c>
      <c r="F886" s="178" t="s">
        <v>17</v>
      </c>
      <c r="G886" s="1">
        <f>IF(ISNUMBER(Pay_Item_Search_Text),IF(ISNUMBER(IF(FIND(Pay_Item_Search_Text,B886)=1,1, "FALSE")),MAX(G$4:$G885)+1,IF(ISNUMBER(Pay_Item_Search_Text),0,IF(ISNUMBER(SEARCH(Pay_Item_Search_Text,H886)),MAX(G$4:$G885)+1,0))),IF(ISNUMBER(Pay_Item_Search_Text),0,IF(ISNUMBER(SEARCH(Pay_Item_Search_Text,H886)),MAX(G$4:$G885)+1,0)))</f>
        <v>882</v>
      </c>
      <c r="H886" s="1" t="str">
        <f>IF(Table_PayItems[[#This Row],[Description]]="_","_ Unique Item - "&amp;Table_PayItems[[#This Row],[Item]]&amp;" - $"&amp;Table_PayItems[[#This Row],[Unit]],Table_PayItems[[#This Row],[Description]]&amp;" - $"&amp;Table_PayItems[[#This Row],[Unit]])</f>
        <v>Carya laciniosa, bareroot, 24-36 inch - $Ea</v>
      </c>
      <c r="I886" s="29" t="str">
        <f>IFERROR(VLOOKUP(ROWS($M$5:M886),Table_PayItems[[Search Key]:[Concentrated Name]],2,FALSE),"")</f>
        <v>Carya laciniosa, bareroot, 24-36 inch - $Ea</v>
      </c>
      <c r="J886" s="1"/>
      <c r="K886" s="1"/>
      <c r="L886" s="22">
        <f>IF(ISNUMBER(SEARCH(Pay_Item_Search_Text_2,M886)),MAX($L$4:L885)+1,0)</f>
        <v>0</v>
      </c>
      <c r="M886" s="1" t="str">
        <f>IFERROR(VLOOKUP(ROWS($M$5:M886),Table_PayItems[[Search Key]:[Concentrated Name]],2,FALSE),"")</f>
        <v>Carya laciniosa, bareroot, 24-36 inch - $Ea</v>
      </c>
      <c r="N886" s="1" t="str">
        <f>IFERROR(VLOOKUP(ROWS($M$5:N886),$L$5:$M$7000,2,FALSE),"")</f>
        <v>Sewer, Cl D, 102 inch, Tr Det A - $Ft</v>
      </c>
      <c r="O886" s="1" t="str">
        <f>IFERROR(VLOOKUP(ROWS($O$5:O886),$K$5:$L$7000,2,FALSE),"")</f>
        <v/>
      </c>
    </row>
    <row r="887" spans="2:15" ht="15" customHeight="1" x14ac:dyDescent="0.25">
      <c r="B887" s="178" t="s">
        <v>12337</v>
      </c>
      <c r="C887" s="178" t="s">
        <v>88</v>
      </c>
      <c r="D887" s="178" t="s">
        <v>7136</v>
      </c>
      <c r="E887" s="178" t="s">
        <v>6993</v>
      </c>
      <c r="F887" s="178" t="s">
        <v>17</v>
      </c>
      <c r="G887" s="1">
        <f>IF(ISNUMBER(Pay_Item_Search_Text),IF(ISNUMBER(IF(FIND(Pay_Item_Search_Text,B887)=1,1, "FALSE")),MAX(G$4:$G886)+1,IF(ISNUMBER(Pay_Item_Search_Text),0,IF(ISNUMBER(SEARCH(Pay_Item_Search_Text,H887)),MAX(G$4:$G886)+1,0))),IF(ISNUMBER(Pay_Item_Search_Text),0,IF(ISNUMBER(SEARCH(Pay_Item_Search_Text,H887)),MAX(G$4:$G886)+1,0)))</f>
        <v>883</v>
      </c>
      <c r="H887" s="1" t="str">
        <f>IF(Table_PayItems[[#This Row],[Description]]="_","_ Unique Item - "&amp;Table_PayItems[[#This Row],[Item]]&amp;" - $"&amp;Table_PayItems[[#This Row],[Unit]],Table_PayItems[[#This Row],[Description]]&amp;" - $"&amp;Table_PayItems[[#This Row],[Unit]])</f>
        <v>Caryopteris x clandonensis First Choice, #1 cont. - $Ea</v>
      </c>
      <c r="I887" s="29" t="str">
        <f>IFERROR(VLOOKUP(ROWS($M$5:M887),Table_PayItems[[Search Key]:[Concentrated Name]],2,FALSE),"")</f>
        <v>Caryopteris x clandonensis First Choice, #1 cont. - $Ea</v>
      </c>
      <c r="J887" s="1"/>
      <c r="K887" s="1"/>
      <c r="L887" s="22">
        <f>IF(ISNUMBER(SEARCH(Pay_Item_Search_Text_2,M887)),MAX($L$4:L886)+1,0)</f>
        <v>0</v>
      </c>
      <c r="M887" s="1" t="str">
        <f>IFERROR(VLOOKUP(ROWS($M$5:M887),Table_PayItems[[Search Key]:[Concentrated Name]],2,FALSE),"")</f>
        <v>Caryopteris x clandonensis First Choice, #1 cont. - $Ea</v>
      </c>
      <c r="N887" s="1" t="str">
        <f>IFERROR(VLOOKUP(ROWS($M$5:N887),$L$5:$M$7000,2,FALSE),"")</f>
        <v>Sewer, Cl D, 102 inch, Tr Det B - $Ft</v>
      </c>
      <c r="O887" s="1" t="str">
        <f>IFERROR(VLOOKUP(ROWS($O$5:O887),$K$5:$L$7000,2,FALSE),"")</f>
        <v/>
      </c>
    </row>
    <row r="888" spans="2:15" ht="15" customHeight="1" x14ac:dyDescent="0.25">
      <c r="B888" s="178" t="s">
        <v>12338</v>
      </c>
      <c r="C888" s="178" t="s">
        <v>88</v>
      </c>
      <c r="D888" s="178" t="s">
        <v>7137</v>
      </c>
      <c r="E888" s="178" t="s">
        <v>6993</v>
      </c>
      <c r="F888" s="178" t="s">
        <v>17</v>
      </c>
      <c r="G888" s="1">
        <f>IF(ISNUMBER(Pay_Item_Search_Text),IF(ISNUMBER(IF(FIND(Pay_Item_Search_Text,B888)=1,1, "FALSE")),MAX(G$4:$G887)+1,IF(ISNUMBER(Pay_Item_Search_Text),0,IF(ISNUMBER(SEARCH(Pay_Item_Search_Text,H888)),MAX(G$4:$G887)+1,0))),IF(ISNUMBER(Pay_Item_Search_Text),0,IF(ISNUMBER(SEARCH(Pay_Item_Search_Text,H888)),MAX(G$4:$G887)+1,0)))</f>
        <v>884</v>
      </c>
      <c r="H888" s="1" t="str">
        <f>IF(Table_PayItems[[#This Row],[Description]]="_","_ Unique Item - "&amp;Table_PayItems[[#This Row],[Item]]&amp;" - $"&amp;Table_PayItems[[#This Row],[Unit]],Table_PayItems[[#This Row],[Description]]&amp;" - $"&amp;Table_PayItems[[#This Row],[Unit]])</f>
        <v>Caryopteris x clandonensis First Choice, #2 cont. - $Ea</v>
      </c>
      <c r="I888" s="29" t="str">
        <f>IFERROR(VLOOKUP(ROWS($M$5:M888),Table_PayItems[[Search Key]:[Concentrated Name]],2,FALSE),"")</f>
        <v>Caryopteris x clandonensis First Choice, #2 cont. - $Ea</v>
      </c>
      <c r="J888" s="1"/>
      <c r="K888" s="1"/>
      <c r="L888" s="22">
        <f>IF(ISNUMBER(SEARCH(Pay_Item_Search_Text_2,M888)),MAX($L$4:L887)+1,0)</f>
        <v>0</v>
      </c>
      <c r="M888" s="1" t="str">
        <f>IFERROR(VLOOKUP(ROWS($M$5:M888),Table_PayItems[[Search Key]:[Concentrated Name]],2,FALSE),"")</f>
        <v>Caryopteris x clandonensis First Choice, #2 cont. - $Ea</v>
      </c>
      <c r="N888" s="1" t="str">
        <f>IFERROR(VLOOKUP(ROWS($M$5:N888),$L$5:$M$7000,2,FALSE),"")</f>
        <v>Sewer, Cl D, 102 inch, Tr Det C - $Ft</v>
      </c>
      <c r="O888" s="1" t="str">
        <f>IFERROR(VLOOKUP(ROWS($O$5:O888),$K$5:$L$7000,2,FALSE),"")</f>
        <v/>
      </c>
    </row>
    <row r="889" spans="2:15" ht="15" customHeight="1" x14ac:dyDescent="0.25">
      <c r="B889" s="178" t="s">
        <v>12339</v>
      </c>
      <c r="C889" s="178" t="s">
        <v>88</v>
      </c>
      <c r="D889" s="178" t="s">
        <v>7138</v>
      </c>
      <c r="E889" s="178" t="s">
        <v>6993</v>
      </c>
      <c r="F889" s="178" t="s">
        <v>17</v>
      </c>
      <c r="G889" s="1">
        <f>IF(ISNUMBER(Pay_Item_Search_Text),IF(ISNUMBER(IF(FIND(Pay_Item_Search_Text,B889)=1,1, "FALSE")),MAX(G$4:$G888)+1,IF(ISNUMBER(Pay_Item_Search_Text),0,IF(ISNUMBER(SEARCH(Pay_Item_Search_Text,H889)),MAX(G$4:$G888)+1,0))),IF(ISNUMBER(Pay_Item_Search_Text),0,IF(ISNUMBER(SEARCH(Pay_Item_Search_Text,H889)),MAX(G$4:$G888)+1,0)))</f>
        <v>885</v>
      </c>
      <c r="H889" s="1" t="str">
        <f>IF(Table_PayItems[[#This Row],[Description]]="_","_ Unique Item - "&amp;Table_PayItems[[#This Row],[Item]]&amp;" - $"&amp;Table_PayItems[[#This Row],[Unit]],Table_PayItems[[#This Row],[Description]]&amp;" - $"&amp;Table_PayItems[[#This Row],[Unit]])</f>
        <v>Caryopteris x clandonensis First Choice, 3 inch pot - $Ea</v>
      </c>
      <c r="I889" s="29" t="str">
        <f>IFERROR(VLOOKUP(ROWS($M$5:M889),Table_PayItems[[Search Key]:[Concentrated Name]],2,FALSE),"")</f>
        <v>Caryopteris x clandonensis First Choice, 3 inch pot - $Ea</v>
      </c>
      <c r="J889" s="1"/>
      <c r="K889" s="1"/>
      <c r="L889" s="22">
        <f>IF(ISNUMBER(SEARCH(Pay_Item_Search_Text_2,M889)),MAX($L$4:L888)+1,0)</f>
        <v>0</v>
      </c>
      <c r="M889" s="1" t="str">
        <f>IFERROR(VLOOKUP(ROWS($M$5:M889),Table_PayItems[[Search Key]:[Concentrated Name]],2,FALSE),"")</f>
        <v>Caryopteris x clandonensis First Choice, 3 inch pot - $Ea</v>
      </c>
      <c r="N889" s="1" t="str">
        <f>IFERROR(VLOOKUP(ROWS($M$5:N889),$L$5:$M$7000,2,FALSE),"")</f>
        <v>Sewer, Cl D, 102 inch, Tr Det D - $Ft</v>
      </c>
      <c r="O889" s="1" t="str">
        <f>IFERROR(VLOOKUP(ROWS($O$5:O889),$K$5:$L$7000,2,FALSE),"")</f>
        <v/>
      </c>
    </row>
    <row r="890" spans="2:15" ht="15" customHeight="1" x14ac:dyDescent="0.25">
      <c r="B890" s="178" t="s">
        <v>12340</v>
      </c>
      <c r="C890" s="178" t="s">
        <v>88</v>
      </c>
      <c r="D890" s="178" t="s">
        <v>7139</v>
      </c>
      <c r="E890" s="178" t="s">
        <v>6993</v>
      </c>
      <c r="F890" s="178" t="s">
        <v>17</v>
      </c>
      <c r="G890" s="1">
        <f>IF(ISNUMBER(Pay_Item_Search_Text),IF(ISNUMBER(IF(FIND(Pay_Item_Search_Text,B890)=1,1, "FALSE")),MAX(G$4:$G889)+1,IF(ISNUMBER(Pay_Item_Search_Text),0,IF(ISNUMBER(SEARCH(Pay_Item_Search_Text,H890)),MAX(G$4:$G889)+1,0))),IF(ISNUMBER(Pay_Item_Search_Text),0,IF(ISNUMBER(SEARCH(Pay_Item_Search_Text,H890)),MAX(G$4:$G889)+1,0)))</f>
        <v>886</v>
      </c>
      <c r="H890" s="1" t="str">
        <f>IF(Table_PayItems[[#This Row],[Description]]="_","_ Unique Item - "&amp;Table_PayItems[[#This Row],[Item]]&amp;" - $"&amp;Table_PayItems[[#This Row],[Unit]],Table_PayItems[[#This Row],[Description]]&amp;" - $"&amp;Table_PayItems[[#This Row],[Unit]])</f>
        <v>Caryopteris x clandonensis First Choice, 4 inch pot - $Ea</v>
      </c>
      <c r="I890" s="29" t="str">
        <f>IFERROR(VLOOKUP(ROWS($M$5:M890),Table_PayItems[[Search Key]:[Concentrated Name]],2,FALSE),"")</f>
        <v>Caryopteris x clandonensis First Choice, 4 inch pot - $Ea</v>
      </c>
      <c r="J890" s="1"/>
      <c r="K890" s="1"/>
      <c r="L890" s="22">
        <f>IF(ISNUMBER(SEARCH(Pay_Item_Search_Text_2,M890)),MAX($L$4:L889)+1,0)</f>
        <v>0</v>
      </c>
      <c r="M890" s="1" t="str">
        <f>IFERROR(VLOOKUP(ROWS($M$5:M890),Table_PayItems[[Search Key]:[Concentrated Name]],2,FALSE),"")</f>
        <v>Caryopteris x clandonensis First Choice, 4 inch pot - $Ea</v>
      </c>
      <c r="N890" s="1" t="str">
        <f>IFERROR(VLOOKUP(ROWS($M$5:N890),$L$5:$M$7000,2,FALSE),"")</f>
        <v>Sewer, Cl D, 102 inch, Tr Det E - $Ft</v>
      </c>
      <c r="O890" s="1" t="str">
        <f>IFERROR(VLOOKUP(ROWS($O$5:O890),$K$5:$L$7000,2,FALSE),"")</f>
        <v/>
      </c>
    </row>
    <row r="891" spans="2:15" ht="15" customHeight="1" x14ac:dyDescent="0.25">
      <c r="B891" s="178" t="s">
        <v>12341</v>
      </c>
      <c r="C891" s="178" t="s">
        <v>88</v>
      </c>
      <c r="D891" s="178" t="s">
        <v>7140</v>
      </c>
      <c r="E891" s="178" t="s">
        <v>6993</v>
      </c>
      <c r="F891" s="178" t="s">
        <v>17</v>
      </c>
      <c r="G891" s="1">
        <f>IF(ISNUMBER(Pay_Item_Search_Text),IF(ISNUMBER(IF(FIND(Pay_Item_Search_Text,B891)=1,1, "FALSE")),MAX(G$4:$G890)+1,IF(ISNUMBER(Pay_Item_Search_Text),0,IF(ISNUMBER(SEARCH(Pay_Item_Search_Text,H891)),MAX(G$4:$G890)+1,0))),IF(ISNUMBER(Pay_Item_Search_Text),0,IF(ISNUMBER(SEARCH(Pay_Item_Search_Text,H891)),MAX(G$4:$G890)+1,0)))</f>
        <v>887</v>
      </c>
      <c r="H891" s="1" t="str">
        <f>IF(Table_PayItems[[#This Row],[Description]]="_","_ Unique Item - "&amp;Table_PayItems[[#This Row],[Item]]&amp;" - $"&amp;Table_PayItems[[#This Row],[Unit]],Table_PayItems[[#This Row],[Description]]&amp;" - $"&amp;Table_PayItems[[#This Row],[Unit]])</f>
        <v>Caryopteris x clandonensis Summer Sorbet, #1 cont. - $Ea</v>
      </c>
      <c r="I891" s="29" t="str">
        <f>IFERROR(VLOOKUP(ROWS($M$5:M891),Table_PayItems[[Search Key]:[Concentrated Name]],2,FALSE),"")</f>
        <v>Caryopteris x clandonensis Summer Sorbet, #1 cont. - $Ea</v>
      </c>
      <c r="J891" s="1"/>
      <c r="K891" s="1"/>
      <c r="L891" s="22">
        <f>IF(ISNUMBER(SEARCH(Pay_Item_Search_Text_2,M891)),MAX($L$4:L890)+1,0)</f>
        <v>0</v>
      </c>
      <c r="M891" s="1" t="str">
        <f>IFERROR(VLOOKUP(ROWS($M$5:M891),Table_PayItems[[Search Key]:[Concentrated Name]],2,FALSE),"")</f>
        <v>Caryopteris x clandonensis Summer Sorbet, #1 cont. - $Ea</v>
      </c>
      <c r="N891" s="1" t="str">
        <f>IFERROR(VLOOKUP(ROWS($M$5:N891),$L$5:$M$7000,2,FALSE),"")</f>
        <v>Sewer, Cl D, 108 inch, Tr Det A - $Ft</v>
      </c>
      <c r="O891" s="1" t="str">
        <f>IFERROR(VLOOKUP(ROWS($O$5:O891),$K$5:$L$7000,2,FALSE),"")</f>
        <v/>
      </c>
    </row>
    <row r="892" spans="2:15" ht="15" customHeight="1" x14ac:dyDescent="0.25">
      <c r="B892" s="178" t="s">
        <v>12342</v>
      </c>
      <c r="C892" s="178" t="s">
        <v>88</v>
      </c>
      <c r="D892" s="178" t="s">
        <v>7141</v>
      </c>
      <c r="E892" s="178" t="s">
        <v>6993</v>
      </c>
      <c r="F892" s="178" t="s">
        <v>17</v>
      </c>
      <c r="G892" s="1">
        <f>IF(ISNUMBER(Pay_Item_Search_Text),IF(ISNUMBER(IF(FIND(Pay_Item_Search_Text,B892)=1,1, "FALSE")),MAX(G$4:$G891)+1,IF(ISNUMBER(Pay_Item_Search_Text),0,IF(ISNUMBER(SEARCH(Pay_Item_Search_Text,H892)),MAX(G$4:$G891)+1,0))),IF(ISNUMBER(Pay_Item_Search_Text),0,IF(ISNUMBER(SEARCH(Pay_Item_Search_Text,H892)),MAX(G$4:$G891)+1,0)))</f>
        <v>888</v>
      </c>
      <c r="H892" s="1" t="str">
        <f>IF(Table_PayItems[[#This Row],[Description]]="_","_ Unique Item - "&amp;Table_PayItems[[#This Row],[Item]]&amp;" - $"&amp;Table_PayItems[[#This Row],[Unit]],Table_PayItems[[#This Row],[Description]]&amp;" - $"&amp;Table_PayItems[[#This Row],[Unit]])</f>
        <v>Caryopteris x clandonensis Summer Sorbet, #2 cont. - $Ea</v>
      </c>
      <c r="I892" s="29" t="str">
        <f>IFERROR(VLOOKUP(ROWS($M$5:M892),Table_PayItems[[Search Key]:[Concentrated Name]],2,FALSE),"")</f>
        <v>Caryopteris x clandonensis Summer Sorbet, #2 cont. - $Ea</v>
      </c>
      <c r="J892" s="1"/>
      <c r="K892" s="1"/>
      <c r="L892" s="22">
        <f>IF(ISNUMBER(SEARCH(Pay_Item_Search_Text_2,M892)),MAX($L$4:L891)+1,0)</f>
        <v>0</v>
      </c>
      <c r="M892" s="1" t="str">
        <f>IFERROR(VLOOKUP(ROWS($M$5:M892),Table_PayItems[[Search Key]:[Concentrated Name]],2,FALSE),"")</f>
        <v>Caryopteris x clandonensis Summer Sorbet, #2 cont. - $Ea</v>
      </c>
      <c r="N892" s="1" t="str">
        <f>IFERROR(VLOOKUP(ROWS($M$5:N892),$L$5:$M$7000,2,FALSE),"")</f>
        <v>Sewer, Cl D, 108 inch, Tr Det B - $Ft</v>
      </c>
      <c r="O892" s="1" t="str">
        <f>IFERROR(VLOOKUP(ROWS($O$5:O892),$K$5:$L$7000,2,FALSE),"")</f>
        <v/>
      </c>
    </row>
    <row r="893" spans="2:15" ht="15" customHeight="1" x14ac:dyDescent="0.25">
      <c r="B893" s="178" t="s">
        <v>12343</v>
      </c>
      <c r="C893" s="178" t="s">
        <v>88</v>
      </c>
      <c r="D893" s="178" t="s">
        <v>7142</v>
      </c>
      <c r="E893" s="178" t="s">
        <v>6993</v>
      </c>
      <c r="F893" s="178" t="s">
        <v>17</v>
      </c>
      <c r="G893" s="1">
        <f>IF(ISNUMBER(Pay_Item_Search_Text),IF(ISNUMBER(IF(FIND(Pay_Item_Search_Text,B893)=1,1, "FALSE")),MAX(G$4:$G892)+1,IF(ISNUMBER(Pay_Item_Search_Text),0,IF(ISNUMBER(SEARCH(Pay_Item_Search_Text,H893)),MAX(G$4:$G892)+1,0))),IF(ISNUMBER(Pay_Item_Search_Text),0,IF(ISNUMBER(SEARCH(Pay_Item_Search_Text,H893)),MAX(G$4:$G892)+1,0)))</f>
        <v>889</v>
      </c>
      <c r="H893" s="1" t="str">
        <f>IF(Table_PayItems[[#This Row],[Description]]="_","_ Unique Item - "&amp;Table_PayItems[[#This Row],[Item]]&amp;" - $"&amp;Table_PayItems[[#This Row],[Unit]],Table_PayItems[[#This Row],[Description]]&amp;" - $"&amp;Table_PayItems[[#This Row],[Unit]])</f>
        <v>Caryopteris x clandonensis Summer Sorbet, 3 inch pot - $Ea</v>
      </c>
      <c r="I893" s="29" t="str">
        <f>IFERROR(VLOOKUP(ROWS($M$5:M893),Table_PayItems[[Search Key]:[Concentrated Name]],2,FALSE),"")</f>
        <v>Caryopteris x clandonensis Summer Sorbet, 3 inch pot - $Ea</v>
      </c>
      <c r="J893" s="1"/>
      <c r="K893" s="1"/>
      <c r="L893" s="22">
        <f>IF(ISNUMBER(SEARCH(Pay_Item_Search_Text_2,M893)),MAX($L$4:L892)+1,0)</f>
        <v>0</v>
      </c>
      <c r="M893" s="1" t="str">
        <f>IFERROR(VLOOKUP(ROWS($M$5:M893),Table_PayItems[[Search Key]:[Concentrated Name]],2,FALSE),"")</f>
        <v>Caryopteris x clandonensis Summer Sorbet, 3 inch pot - $Ea</v>
      </c>
      <c r="N893" s="1" t="str">
        <f>IFERROR(VLOOKUP(ROWS($M$5:N893),$L$5:$M$7000,2,FALSE),"")</f>
        <v>Sewer, Cl D, 108 inch, Tr Det C - $Ft</v>
      </c>
      <c r="O893" s="1" t="str">
        <f>IFERROR(VLOOKUP(ROWS($O$5:O893),$K$5:$L$7000,2,FALSE),"")</f>
        <v/>
      </c>
    </row>
    <row r="894" spans="2:15" ht="15" customHeight="1" x14ac:dyDescent="0.25">
      <c r="B894" s="178" t="s">
        <v>12344</v>
      </c>
      <c r="C894" s="178" t="s">
        <v>88</v>
      </c>
      <c r="D894" s="178" t="s">
        <v>7143</v>
      </c>
      <c r="E894" s="178" t="s">
        <v>6993</v>
      </c>
      <c r="F894" s="178" t="s">
        <v>17</v>
      </c>
      <c r="G894" s="1">
        <f>IF(ISNUMBER(Pay_Item_Search_Text),IF(ISNUMBER(IF(FIND(Pay_Item_Search_Text,B894)=1,1, "FALSE")),MAX(G$4:$G893)+1,IF(ISNUMBER(Pay_Item_Search_Text),0,IF(ISNUMBER(SEARCH(Pay_Item_Search_Text,H894)),MAX(G$4:$G893)+1,0))),IF(ISNUMBER(Pay_Item_Search_Text),0,IF(ISNUMBER(SEARCH(Pay_Item_Search_Text,H894)),MAX(G$4:$G893)+1,0)))</f>
        <v>890</v>
      </c>
      <c r="H894" s="1" t="str">
        <f>IF(Table_PayItems[[#This Row],[Description]]="_","_ Unique Item - "&amp;Table_PayItems[[#This Row],[Item]]&amp;" - $"&amp;Table_PayItems[[#This Row],[Unit]],Table_PayItems[[#This Row],[Description]]&amp;" - $"&amp;Table_PayItems[[#This Row],[Unit]])</f>
        <v>Caryopteris x clandonensis Summer Sorbet, 4 inch pot - $Ea</v>
      </c>
      <c r="I894" s="29" t="str">
        <f>IFERROR(VLOOKUP(ROWS($M$5:M894),Table_PayItems[[Search Key]:[Concentrated Name]],2,FALSE),"")</f>
        <v>Caryopteris x clandonensis Summer Sorbet, 4 inch pot - $Ea</v>
      </c>
      <c r="J894" s="1"/>
      <c r="K894" s="1"/>
      <c r="L894" s="22">
        <f>IF(ISNUMBER(SEARCH(Pay_Item_Search_Text_2,M894)),MAX($L$4:L893)+1,0)</f>
        <v>0</v>
      </c>
      <c r="M894" s="1" t="str">
        <f>IFERROR(VLOOKUP(ROWS($M$5:M894),Table_PayItems[[Search Key]:[Concentrated Name]],2,FALSE),"")</f>
        <v>Caryopteris x clandonensis Summer Sorbet, 4 inch pot - $Ea</v>
      </c>
      <c r="N894" s="1" t="str">
        <f>IFERROR(VLOOKUP(ROWS($M$5:N894),$L$5:$M$7000,2,FALSE),"")</f>
        <v>Sewer, Cl D, 108 inch, Tr Det D - $Ft</v>
      </c>
      <c r="O894" s="1" t="str">
        <f>IFERROR(VLOOKUP(ROWS($O$5:O894),$K$5:$L$7000,2,FALSE),"")</f>
        <v/>
      </c>
    </row>
    <row r="895" spans="2:15" ht="15" customHeight="1" x14ac:dyDescent="0.25">
      <c r="B895" s="178" t="s">
        <v>12345</v>
      </c>
      <c r="C895" s="178" t="s">
        <v>88</v>
      </c>
      <c r="D895" s="178" t="s">
        <v>4036</v>
      </c>
      <c r="E895" s="178" t="s">
        <v>6993</v>
      </c>
      <c r="F895" s="178" t="s">
        <v>17</v>
      </c>
      <c r="G895" s="1">
        <f>IF(ISNUMBER(Pay_Item_Search_Text),IF(ISNUMBER(IF(FIND(Pay_Item_Search_Text,B895)=1,1, "FALSE")),MAX(G$4:$G894)+1,IF(ISNUMBER(Pay_Item_Search_Text),0,IF(ISNUMBER(SEARCH(Pay_Item_Search_Text,H895)),MAX(G$4:$G894)+1,0))),IF(ISNUMBER(Pay_Item_Search_Text),0,IF(ISNUMBER(SEARCH(Pay_Item_Search_Text,H895)),MAX(G$4:$G894)+1,0)))</f>
        <v>891</v>
      </c>
      <c r="H895" s="1" t="str">
        <f>IF(Table_PayItems[[#This Row],[Description]]="_","_ Unique Item - "&amp;Table_PayItems[[#This Row],[Item]]&amp;" - $"&amp;Table_PayItems[[#This Row],[Unit]],Table_PayItems[[#This Row],[Description]]&amp;" - $"&amp;Table_PayItems[[#This Row],[Unit]])</f>
        <v>Caryopteris x clandonensis, #3 cont. - $Ea</v>
      </c>
      <c r="I895" s="29" t="str">
        <f>IFERROR(VLOOKUP(ROWS($M$5:M895),Table_PayItems[[Search Key]:[Concentrated Name]],2,FALSE),"")</f>
        <v>Caryopteris x clandonensis, #3 cont. - $Ea</v>
      </c>
      <c r="J895" s="1"/>
      <c r="K895" s="1"/>
      <c r="L895" s="22">
        <f>IF(ISNUMBER(SEARCH(Pay_Item_Search_Text_2,M895)),MAX($L$4:L894)+1,0)</f>
        <v>0</v>
      </c>
      <c r="M895" s="1" t="str">
        <f>IFERROR(VLOOKUP(ROWS($M$5:M895),Table_PayItems[[Search Key]:[Concentrated Name]],2,FALSE),"")</f>
        <v>Caryopteris x clandonensis, #3 cont. - $Ea</v>
      </c>
      <c r="N895" s="1" t="str">
        <f>IFERROR(VLOOKUP(ROWS($M$5:N895),$L$5:$M$7000,2,FALSE),"")</f>
        <v>Sewer, Cl D, 108 inch, Tr Det E - $Ft</v>
      </c>
      <c r="O895" s="1" t="str">
        <f>IFERROR(VLOOKUP(ROWS($O$5:O895),$K$5:$L$7000,2,FALSE),"")</f>
        <v/>
      </c>
    </row>
    <row r="896" spans="2:15" ht="15" customHeight="1" x14ac:dyDescent="0.25">
      <c r="B896" s="178" t="s">
        <v>14010</v>
      </c>
      <c r="C896" s="178" t="s">
        <v>88</v>
      </c>
      <c r="D896" s="178" t="s">
        <v>4923</v>
      </c>
      <c r="E896" s="178" t="s">
        <v>17</v>
      </c>
      <c r="F896" s="178" t="s">
        <v>17</v>
      </c>
      <c r="G896" s="1">
        <f>IF(ISNUMBER(Pay_Item_Search_Text),IF(ISNUMBER(IF(FIND(Pay_Item_Search_Text,B896)=1,1, "FALSE")),MAX(G$4:$G895)+1,IF(ISNUMBER(Pay_Item_Search_Text),0,IF(ISNUMBER(SEARCH(Pay_Item_Search_Text,H896)),MAX(G$4:$G895)+1,0))),IF(ISNUMBER(Pay_Item_Search_Text),0,IF(ISNUMBER(SEARCH(Pay_Item_Search_Text,H896)),MAX(G$4:$G895)+1,0)))</f>
        <v>892</v>
      </c>
      <c r="H896" s="1" t="str">
        <f>IF(Table_PayItems[[#This Row],[Description]]="_","_ Unique Item - "&amp;Table_PayItems[[#This Row],[Item]]&amp;" - $"&amp;Table_PayItems[[#This Row],[Unit]],Table_PayItems[[#This Row],[Description]]&amp;" - $"&amp;Table_PayItems[[#This Row],[Unit]])</f>
        <v>Case Sign (LED), Changeable Message, One Way, 24 inch by 30 inch - $Ea</v>
      </c>
      <c r="I896" s="29" t="str">
        <f>IFERROR(VLOOKUP(ROWS($M$5:M896),Table_PayItems[[Search Key]:[Concentrated Name]],2,FALSE),"")</f>
        <v>Case Sign (LED), Changeable Message, One Way, 24 inch by 30 inch - $Ea</v>
      </c>
      <c r="J896" s="1"/>
      <c r="K896" s="1"/>
      <c r="L896" s="22">
        <f>IF(ISNUMBER(SEARCH(Pay_Item_Search_Text_2,M896)),MAX($L$4:L895)+1,0)</f>
        <v>354</v>
      </c>
      <c r="M896" s="1" t="str">
        <f>IFERROR(VLOOKUP(ROWS($M$5:M896),Table_PayItems[[Search Key]:[Concentrated Name]],2,FALSE),"")</f>
        <v>Case Sign (LED), Changeable Message, One Way, 24 inch by 30 inch - $Ea</v>
      </c>
      <c r="N896" s="1" t="str">
        <f>IFERROR(VLOOKUP(ROWS($M$5:N896),$L$5:$M$7000,2,FALSE),"")</f>
        <v>Sewer, Cl D, 120 inch, Tr Det A - $Ft</v>
      </c>
      <c r="O896" s="1" t="str">
        <f>IFERROR(VLOOKUP(ROWS($O$5:O896),$K$5:$L$7000,2,FALSE),"")</f>
        <v/>
      </c>
    </row>
    <row r="897" spans="2:15" ht="15" customHeight="1" x14ac:dyDescent="0.25">
      <c r="B897" s="178" t="s">
        <v>14011</v>
      </c>
      <c r="C897" s="178" t="s">
        <v>88</v>
      </c>
      <c r="D897" s="178" t="s">
        <v>4924</v>
      </c>
      <c r="E897" s="178" t="s">
        <v>17</v>
      </c>
      <c r="F897" s="178" t="s">
        <v>17</v>
      </c>
      <c r="G897" s="1">
        <f>IF(ISNUMBER(Pay_Item_Search_Text),IF(ISNUMBER(IF(FIND(Pay_Item_Search_Text,B897)=1,1, "FALSE")),MAX(G$4:$G896)+1,IF(ISNUMBER(Pay_Item_Search_Text),0,IF(ISNUMBER(SEARCH(Pay_Item_Search_Text,H897)),MAX(G$4:$G896)+1,0))),IF(ISNUMBER(Pay_Item_Search_Text),0,IF(ISNUMBER(SEARCH(Pay_Item_Search_Text,H897)),MAX(G$4:$G896)+1,0)))</f>
        <v>893</v>
      </c>
      <c r="H897" s="1" t="str">
        <f>IF(Table_PayItems[[#This Row],[Description]]="_","_ Unique Item - "&amp;Table_PayItems[[#This Row],[Item]]&amp;" - $"&amp;Table_PayItems[[#This Row],[Unit]],Table_PayItems[[#This Row],[Description]]&amp;" - $"&amp;Table_PayItems[[#This Row],[Unit]])</f>
        <v>Case Sign (LED), Changeable Message, Two Way, 24 inch by 30 inch - $Ea</v>
      </c>
      <c r="I897" s="29" t="str">
        <f>IFERROR(VLOOKUP(ROWS($M$5:M897),Table_PayItems[[Search Key]:[Concentrated Name]],2,FALSE),"")</f>
        <v>Case Sign (LED), Changeable Message, Two Way, 24 inch by 30 inch - $Ea</v>
      </c>
      <c r="J897" s="1"/>
      <c r="K897" s="1"/>
      <c r="L897" s="22">
        <f>IF(ISNUMBER(SEARCH(Pay_Item_Search_Text_2,M897)),MAX($L$4:L896)+1,0)</f>
        <v>355</v>
      </c>
      <c r="M897" s="1" t="str">
        <f>IFERROR(VLOOKUP(ROWS($M$5:M897),Table_PayItems[[Search Key]:[Concentrated Name]],2,FALSE),"")</f>
        <v>Case Sign (LED), Changeable Message, Two Way, 24 inch by 30 inch - $Ea</v>
      </c>
      <c r="N897" s="1" t="str">
        <f>IFERROR(VLOOKUP(ROWS($M$5:N897),$L$5:$M$7000,2,FALSE),"")</f>
        <v>Sewer, Cl D, 120 inch, Tr Det B - $Ft</v>
      </c>
      <c r="O897" s="1" t="str">
        <f>IFERROR(VLOOKUP(ROWS($O$5:O897),$K$5:$L$7000,2,FALSE),"")</f>
        <v/>
      </c>
    </row>
    <row r="898" spans="2:15" ht="15" customHeight="1" x14ac:dyDescent="0.25">
      <c r="B898" s="178" t="s">
        <v>14026</v>
      </c>
      <c r="C898" s="178" t="s">
        <v>88</v>
      </c>
      <c r="D898" s="178" t="s">
        <v>4941</v>
      </c>
      <c r="E898" s="178" t="s">
        <v>17</v>
      </c>
      <c r="F898" s="178" t="s">
        <v>17</v>
      </c>
      <c r="G898" s="1">
        <f>IF(ISNUMBER(Pay_Item_Search_Text),IF(ISNUMBER(IF(FIND(Pay_Item_Search_Text,B898)=1,1, "FALSE")),MAX(G$4:$G897)+1,IF(ISNUMBER(Pay_Item_Search_Text),0,IF(ISNUMBER(SEARCH(Pay_Item_Search_Text,H898)),MAX(G$4:$G897)+1,0))),IF(ISNUMBER(Pay_Item_Search_Text),0,IF(ISNUMBER(SEARCH(Pay_Item_Search_Text,H898)),MAX(G$4:$G897)+1,0)))</f>
        <v>894</v>
      </c>
      <c r="H898" s="1" t="str">
        <f>IF(Table_PayItems[[#This Row],[Description]]="_","_ Unique Item - "&amp;Table_PayItems[[#This Row],[Item]]&amp;" - $"&amp;Table_PayItems[[#This Row],[Unit]],Table_PayItems[[#This Row],[Description]]&amp;" - $"&amp;Table_PayItems[[#This Row],[Unit]])</f>
        <v>Case Sign (LED), Disappearing Legend, One Way, 24 inch by 30 inch - $Ea</v>
      </c>
      <c r="I898" s="29" t="str">
        <f>IFERROR(VLOOKUP(ROWS($M$5:M898),Table_PayItems[[Search Key]:[Concentrated Name]],2,FALSE),"")</f>
        <v>Case Sign (LED), Disappearing Legend, One Way, 24 inch by 30 inch - $Ea</v>
      </c>
      <c r="J898" s="1"/>
      <c r="K898" s="1"/>
      <c r="L898" s="22">
        <f>IF(ISNUMBER(SEARCH(Pay_Item_Search_Text_2,M898)),MAX($L$4:L897)+1,0)</f>
        <v>356</v>
      </c>
      <c r="M898" s="1" t="str">
        <f>IFERROR(VLOOKUP(ROWS($M$5:M898),Table_PayItems[[Search Key]:[Concentrated Name]],2,FALSE),"")</f>
        <v>Case Sign (LED), Disappearing Legend, One Way, 24 inch by 30 inch - $Ea</v>
      </c>
      <c r="N898" s="1" t="str">
        <f>IFERROR(VLOOKUP(ROWS($M$5:N898),$L$5:$M$7000,2,FALSE),"")</f>
        <v>Sewer, Cl D, 120 inch, Tr Det C - $Ft</v>
      </c>
      <c r="O898" s="1" t="str">
        <f>IFERROR(VLOOKUP(ROWS($O$5:O898),$K$5:$L$7000,2,FALSE),"")</f>
        <v/>
      </c>
    </row>
    <row r="899" spans="2:15" ht="15" customHeight="1" x14ac:dyDescent="0.25">
      <c r="B899" s="178" t="s">
        <v>14014</v>
      </c>
      <c r="C899" s="178" t="s">
        <v>88</v>
      </c>
      <c r="D899" s="178" t="s">
        <v>4927</v>
      </c>
      <c r="E899" s="178" t="s">
        <v>17</v>
      </c>
      <c r="F899" s="178" t="s">
        <v>17</v>
      </c>
      <c r="G899" s="1">
        <f>IF(ISNUMBER(Pay_Item_Search_Text),IF(ISNUMBER(IF(FIND(Pay_Item_Search_Text,B899)=1,1, "FALSE")),MAX(G$4:$G898)+1,IF(ISNUMBER(Pay_Item_Search_Text),0,IF(ISNUMBER(SEARCH(Pay_Item_Search_Text,H899)),MAX(G$4:$G898)+1,0))),IF(ISNUMBER(Pay_Item_Search_Text),0,IF(ISNUMBER(SEARCH(Pay_Item_Search_Text,H899)),MAX(G$4:$G898)+1,0)))</f>
        <v>895</v>
      </c>
      <c r="H899" s="1" t="str">
        <f>IF(Table_PayItems[[#This Row],[Description]]="_","_ Unique Item - "&amp;Table_PayItems[[#This Row],[Item]]&amp;" - $"&amp;Table_PayItems[[#This Row],[Unit]],Table_PayItems[[#This Row],[Description]]&amp;" - $"&amp;Table_PayItems[[#This Row],[Unit]])</f>
        <v>Case Sign (LED), Four Way, 12 inch by 27 inch - $Ea</v>
      </c>
      <c r="I899" s="29" t="str">
        <f>IFERROR(VLOOKUP(ROWS($M$5:M899),Table_PayItems[[Search Key]:[Concentrated Name]],2,FALSE),"")</f>
        <v>Case Sign (LED), Four Way, 12 inch by 27 inch - $Ea</v>
      </c>
      <c r="J899" s="1"/>
      <c r="K899" s="1"/>
      <c r="L899" s="22">
        <f>IF(ISNUMBER(SEARCH(Pay_Item_Search_Text_2,M899)),MAX($L$4:L898)+1,0)</f>
        <v>0</v>
      </c>
      <c r="M899" s="1" t="str">
        <f>IFERROR(VLOOKUP(ROWS($M$5:M899),Table_PayItems[[Search Key]:[Concentrated Name]],2,FALSE),"")</f>
        <v>Case Sign (LED), Four Way, 12 inch by 27 inch - $Ea</v>
      </c>
      <c r="N899" s="1" t="str">
        <f>IFERROR(VLOOKUP(ROWS($M$5:N899),$L$5:$M$7000,2,FALSE),"")</f>
        <v>Sewer, Cl D, 120 inch, Tr Det D - $Ft</v>
      </c>
      <c r="O899" s="1" t="str">
        <f>IFERROR(VLOOKUP(ROWS($O$5:O899),$K$5:$L$7000,2,FALSE),"")</f>
        <v/>
      </c>
    </row>
    <row r="900" spans="2:15" ht="15" customHeight="1" x14ac:dyDescent="0.25">
      <c r="B900" s="178" t="s">
        <v>14016</v>
      </c>
      <c r="C900" s="178" t="s">
        <v>88</v>
      </c>
      <c r="D900" s="178" t="s">
        <v>4929</v>
      </c>
      <c r="E900" s="178" t="s">
        <v>17</v>
      </c>
      <c r="F900" s="178" t="s">
        <v>17</v>
      </c>
      <c r="G900" s="1">
        <f>IF(ISNUMBER(Pay_Item_Search_Text),IF(ISNUMBER(IF(FIND(Pay_Item_Search_Text,B900)=1,1, "FALSE")),MAX(G$4:$G899)+1,IF(ISNUMBER(Pay_Item_Search_Text),0,IF(ISNUMBER(SEARCH(Pay_Item_Search_Text,H900)),MAX(G$4:$G899)+1,0))),IF(ISNUMBER(Pay_Item_Search_Text),0,IF(ISNUMBER(SEARCH(Pay_Item_Search_Text,H900)),MAX(G$4:$G899)+1,0)))</f>
        <v>896</v>
      </c>
      <c r="H900" s="1" t="str">
        <f>IF(Table_PayItems[[#This Row],[Description]]="_","_ Unique Item - "&amp;Table_PayItems[[#This Row],[Item]]&amp;" - $"&amp;Table_PayItems[[#This Row],[Unit]],Table_PayItems[[#This Row],[Description]]&amp;" - $"&amp;Table_PayItems[[#This Row],[Unit]])</f>
        <v>Case Sign (LED), Four Way, 24 inch by 30 inch - $Ea</v>
      </c>
      <c r="I900" s="29" t="str">
        <f>IFERROR(VLOOKUP(ROWS($M$5:M900),Table_PayItems[[Search Key]:[Concentrated Name]],2,FALSE),"")</f>
        <v>Case Sign (LED), Four Way, 24 inch by 30 inch - $Ea</v>
      </c>
      <c r="J900" s="1"/>
      <c r="K900" s="1"/>
      <c r="L900" s="22">
        <f>IF(ISNUMBER(SEARCH(Pay_Item_Search_Text_2,M900)),MAX($L$4:L899)+1,0)</f>
        <v>357</v>
      </c>
      <c r="M900" s="1" t="str">
        <f>IFERROR(VLOOKUP(ROWS($M$5:M900),Table_PayItems[[Search Key]:[Concentrated Name]],2,FALSE),"")</f>
        <v>Case Sign (LED), Four Way, 24 inch by 30 inch - $Ea</v>
      </c>
      <c r="N900" s="1" t="str">
        <f>IFERROR(VLOOKUP(ROWS($M$5:N900),$L$5:$M$7000,2,FALSE),"")</f>
        <v>Sewer, Cl D, 120 inch, Tr Det E - $Ft</v>
      </c>
      <c r="O900" s="1" t="str">
        <f>IFERROR(VLOOKUP(ROWS($O$5:O900),$K$5:$L$7000,2,FALSE),"")</f>
        <v/>
      </c>
    </row>
    <row r="901" spans="2:15" ht="15" customHeight="1" x14ac:dyDescent="0.25">
      <c r="B901" s="178" t="s">
        <v>14012</v>
      </c>
      <c r="C901" s="178" t="s">
        <v>88</v>
      </c>
      <c r="D901" s="178" t="s">
        <v>4925</v>
      </c>
      <c r="E901" s="178" t="s">
        <v>17</v>
      </c>
      <c r="F901" s="178" t="s">
        <v>17</v>
      </c>
      <c r="G901" s="1">
        <f>IF(ISNUMBER(Pay_Item_Search_Text),IF(ISNUMBER(IF(FIND(Pay_Item_Search_Text,B901)=1,1, "FALSE")),MAX(G$4:$G900)+1,IF(ISNUMBER(Pay_Item_Search_Text),0,IF(ISNUMBER(SEARCH(Pay_Item_Search_Text,H901)),MAX(G$4:$G900)+1,0))),IF(ISNUMBER(Pay_Item_Search_Text),0,IF(ISNUMBER(SEARCH(Pay_Item_Search_Text,H901)),MAX(G$4:$G900)+1,0)))</f>
        <v>897</v>
      </c>
      <c r="H901" s="1" t="str">
        <f>IF(Table_PayItems[[#This Row],[Description]]="_","_ Unique Item - "&amp;Table_PayItems[[#This Row],[Item]]&amp;" - $"&amp;Table_PayItems[[#This Row],[Unit]],Table_PayItems[[#This Row],[Description]]&amp;" - $"&amp;Table_PayItems[[#This Row],[Unit]])</f>
        <v>Case Sign (LED), One Way, 12 inch by 27 inch - $Ea</v>
      </c>
      <c r="I901" s="29" t="str">
        <f>IFERROR(VLOOKUP(ROWS($M$5:M901),Table_PayItems[[Search Key]:[Concentrated Name]],2,FALSE),"")</f>
        <v>Case Sign (LED), One Way, 12 inch by 27 inch - $Ea</v>
      </c>
      <c r="J901" s="1"/>
      <c r="K901" s="1"/>
      <c r="L901" s="22">
        <f>IF(ISNUMBER(SEARCH(Pay_Item_Search_Text_2,M901)),MAX($L$4:L900)+1,0)</f>
        <v>0</v>
      </c>
      <c r="M901" s="1" t="str">
        <f>IFERROR(VLOOKUP(ROWS($M$5:M901),Table_PayItems[[Search Key]:[Concentrated Name]],2,FALSE),"")</f>
        <v>Case Sign (LED), One Way, 12 inch by 27 inch - $Ea</v>
      </c>
      <c r="N901" s="1" t="str">
        <f>IFERROR(VLOOKUP(ROWS($M$5:N901),$L$5:$M$7000,2,FALSE),"")</f>
        <v>Sewer, Cl D, 30 inch, Tr Det A - $Ft</v>
      </c>
      <c r="O901" s="1" t="str">
        <f>IFERROR(VLOOKUP(ROWS($O$5:O901),$K$5:$L$7000,2,FALSE),"")</f>
        <v/>
      </c>
    </row>
    <row r="902" spans="2:15" ht="15" customHeight="1" x14ac:dyDescent="0.25">
      <c r="B902" s="178" t="s">
        <v>14020</v>
      </c>
      <c r="C902" s="178" t="s">
        <v>88</v>
      </c>
      <c r="D902" s="178" t="s">
        <v>4933</v>
      </c>
      <c r="E902" s="178" t="s">
        <v>17</v>
      </c>
      <c r="F902" s="178" t="s">
        <v>17</v>
      </c>
      <c r="G902" s="1">
        <f>IF(ISNUMBER(Pay_Item_Search_Text),IF(ISNUMBER(IF(FIND(Pay_Item_Search_Text,B902)=1,1, "FALSE")),MAX(G$4:$G901)+1,IF(ISNUMBER(Pay_Item_Search_Text),0,IF(ISNUMBER(SEARCH(Pay_Item_Search_Text,H902)),MAX(G$4:$G901)+1,0))),IF(ISNUMBER(Pay_Item_Search_Text),0,IF(ISNUMBER(SEARCH(Pay_Item_Search_Text,H902)),MAX(G$4:$G901)+1,0)))</f>
        <v>898</v>
      </c>
      <c r="H902" s="1" t="str">
        <f>IF(Table_PayItems[[#This Row],[Description]]="_","_ Unique Item - "&amp;Table_PayItems[[#This Row],[Item]]&amp;" - $"&amp;Table_PayItems[[#This Row],[Unit]],Table_PayItems[[#This Row],[Description]]&amp;" - $"&amp;Table_PayItems[[#This Row],[Unit]])</f>
        <v>Case Sign (LED), One Way, 24 inch by 30 inch - $Ea</v>
      </c>
      <c r="I902" s="29" t="str">
        <f>IFERROR(VLOOKUP(ROWS($M$5:M902),Table_PayItems[[Search Key]:[Concentrated Name]],2,FALSE),"")</f>
        <v>Case Sign (LED), One Way, 24 inch by 30 inch - $Ea</v>
      </c>
      <c r="J902" s="1"/>
      <c r="K902" s="1"/>
      <c r="L902" s="22">
        <f>IF(ISNUMBER(SEARCH(Pay_Item_Search_Text_2,M902)),MAX($L$4:L901)+1,0)</f>
        <v>358</v>
      </c>
      <c r="M902" s="1" t="str">
        <f>IFERROR(VLOOKUP(ROWS($M$5:M902),Table_PayItems[[Search Key]:[Concentrated Name]],2,FALSE),"")</f>
        <v>Case Sign (LED), One Way, 24 inch by 30 inch - $Ea</v>
      </c>
      <c r="N902" s="1" t="str">
        <f>IFERROR(VLOOKUP(ROWS($M$5:N902),$L$5:$M$7000,2,FALSE),"")</f>
        <v>Sewer, Cl D, 30 inch, Tr Det B - $Ft</v>
      </c>
      <c r="O902" s="1" t="str">
        <f>IFERROR(VLOOKUP(ROWS($O$5:O902),$K$5:$L$7000,2,FALSE),"")</f>
        <v/>
      </c>
    </row>
    <row r="903" spans="2:15" ht="15" customHeight="1" x14ac:dyDescent="0.25">
      <c r="B903" s="178" t="s">
        <v>14015</v>
      </c>
      <c r="C903" s="178" t="s">
        <v>88</v>
      </c>
      <c r="D903" s="178" t="s">
        <v>4928</v>
      </c>
      <c r="E903" s="178" t="s">
        <v>17</v>
      </c>
      <c r="F903" s="178" t="s">
        <v>17</v>
      </c>
      <c r="G903" s="1">
        <f>IF(ISNUMBER(Pay_Item_Search_Text),IF(ISNUMBER(IF(FIND(Pay_Item_Search_Text,B903)=1,1, "FALSE")),MAX(G$4:$G902)+1,IF(ISNUMBER(Pay_Item_Search_Text),0,IF(ISNUMBER(SEARCH(Pay_Item_Search_Text,H903)),MAX(G$4:$G902)+1,0))),IF(ISNUMBER(Pay_Item_Search_Text),0,IF(ISNUMBER(SEARCH(Pay_Item_Search_Text,H903)),MAX(G$4:$G902)+1,0)))</f>
        <v>899</v>
      </c>
      <c r="H903" s="1" t="str">
        <f>IF(Table_PayItems[[#This Row],[Description]]="_","_ Unique Item - "&amp;Table_PayItems[[#This Row],[Item]]&amp;" - $"&amp;Table_PayItems[[#This Row],[Unit]],Table_PayItems[[#This Row],[Description]]&amp;" - $"&amp;Table_PayItems[[#This Row],[Unit]])</f>
        <v>Case Sign (LED), Two Way, 24 inch by 30 inch - $Ea</v>
      </c>
      <c r="I903" s="29" t="str">
        <f>IFERROR(VLOOKUP(ROWS($M$5:M903),Table_PayItems[[Search Key]:[Concentrated Name]],2,FALSE),"")</f>
        <v>Case Sign (LED), Two Way, 24 inch by 30 inch - $Ea</v>
      </c>
      <c r="J903" s="1"/>
      <c r="K903" s="1"/>
      <c r="L903" s="22">
        <f>IF(ISNUMBER(SEARCH(Pay_Item_Search_Text_2,M903)),MAX($L$4:L902)+1,0)</f>
        <v>359</v>
      </c>
      <c r="M903" s="1" t="str">
        <f>IFERROR(VLOOKUP(ROWS($M$5:M903),Table_PayItems[[Search Key]:[Concentrated Name]],2,FALSE),"")</f>
        <v>Case Sign (LED), Two Way, 24 inch by 30 inch - $Ea</v>
      </c>
      <c r="N903" s="1" t="str">
        <f>IFERROR(VLOOKUP(ROWS($M$5:N903),$L$5:$M$7000,2,FALSE),"")</f>
        <v>Sewer, Cl D, 30 inch, Tr Det C - $Ft</v>
      </c>
      <c r="O903" s="1" t="str">
        <f>IFERROR(VLOOKUP(ROWS($O$5:O903),$K$5:$L$7000,2,FALSE),"")</f>
        <v/>
      </c>
    </row>
    <row r="904" spans="2:15" ht="15" customHeight="1" x14ac:dyDescent="0.25">
      <c r="B904" s="178" t="s">
        <v>14017</v>
      </c>
      <c r="C904" s="178" t="s">
        <v>88</v>
      </c>
      <c r="D904" s="178" t="s">
        <v>4930</v>
      </c>
      <c r="E904" s="178" t="s">
        <v>17</v>
      </c>
      <c r="F904" s="178" t="s">
        <v>17</v>
      </c>
      <c r="G904" s="1">
        <f>IF(ISNUMBER(Pay_Item_Search_Text),IF(ISNUMBER(IF(FIND(Pay_Item_Search_Text,B904)=1,1, "FALSE")),MAX(G$4:$G903)+1,IF(ISNUMBER(Pay_Item_Search_Text),0,IF(ISNUMBER(SEARCH(Pay_Item_Search_Text,H904)),MAX(G$4:$G903)+1,0))),IF(ISNUMBER(Pay_Item_Search_Text),0,IF(ISNUMBER(SEARCH(Pay_Item_Search_Text,H904)),MAX(G$4:$G903)+1,0)))</f>
        <v>900</v>
      </c>
      <c r="H904" s="1" t="str">
        <f>IF(Table_PayItems[[#This Row],[Description]]="_","_ Unique Item - "&amp;Table_PayItems[[#This Row],[Item]]&amp;" - $"&amp;Table_PayItems[[#This Row],[Unit]],Table_PayItems[[#This Row],[Description]]&amp;" - $"&amp;Table_PayItems[[#This Row],[Unit]])</f>
        <v>Case Sign (LED), Two Way, 36 inch by 36 inch - $Ea</v>
      </c>
      <c r="I904" s="29" t="str">
        <f>IFERROR(VLOOKUP(ROWS($M$5:M904),Table_PayItems[[Search Key]:[Concentrated Name]],2,FALSE),"")</f>
        <v>Case Sign (LED), Two Way, 36 inch by 36 inch - $Ea</v>
      </c>
      <c r="J904" s="1"/>
      <c r="K904" s="1"/>
      <c r="L904" s="22">
        <f>IF(ISNUMBER(SEARCH(Pay_Item_Search_Text_2,M904)),MAX($L$4:L903)+1,0)</f>
        <v>0</v>
      </c>
      <c r="M904" s="1" t="str">
        <f>IFERROR(VLOOKUP(ROWS($M$5:M904),Table_PayItems[[Search Key]:[Concentrated Name]],2,FALSE),"")</f>
        <v>Case Sign (LED), Two Way, 36 inch by 36 inch - $Ea</v>
      </c>
      <c r="N904" s="1" t="str">
        <f>IFERROR(VLOOKUP(ROWS($M$5:N904),$L$5:$M$7000,2,FALSE),"")</f>
        <v>Sewer, Cl D, 30 inch, Tr Det D - $Ft</v>
      </c>
      <c r="O904" s="1" t="str">
        <f>IFERROR(VLOOKUP(ROWS($O$5:O904),$K$5:$L$7000,2,FALSE),"")</f>
        <v/>
      </c>
    </row>
    <row r="905" spans="2:15" ht="15" customHeight="1" x14ac:dyDescent="0.25">
      <c r="B905" s="178" t="s">
        <v>14000</v>
      </c>
      <c r="C905" s="178" t="s">
        <v>88</v>
      </c>
      <c r="D905" s="178" t="s">
        <v>4913</v>
      </c>
      <c r="E905" s="178" t="s">
        <v>17</v>
      </c>
      <c r="F905" s="178" t="s">
        <v>17</v>
      </c>
      <c r="G905" s="1">
        <f>IF(ISNUMBER(Pay_Item_Search_Text),IF(ISNUMBER(IF(FIND(Pay_Item_Search_Text,B905)=1,1, "FALSE")),MAX(G$4:$G904)+1,IF(ISNUMBER(Pay_Item_Search_Text),0,IF(ISNUMBER(SEARCH(Pay_Item_Search_Text,H905)),MAX(G$4:$G904)+1,0))),IF(ISNUMBER(Pay_Item_Search_Text),0,IF(ISNUMBER(SEARCH(Pay_Item_Search_Text,H905)),MAX(G$4:$G904)+1,0)))</f>
        <v>901</v>
      </c>
      <c r="H905" s="1" t="str">
        <f>IF(Table_PayItems[[#This Row],[Description]]="_","_ Unique Item - "&amp;Table_PayItems[[#This Row],[Item]]&amp;" - $"&amp;Table_PayItems[[#This Row],[Unit]],Table_PayItems[[#This Row],[Description]]&amp;" - $"&amp;Table_PayItems[[#This Row],[Unit]])</f>
        <v>Case Sign Panel - $Ea</v>
      </c>
      <c r="I905" s="29" t="str">
        <f>IFERROR(VLOOKUP(ROWS($M$5:M905),Table_PayItems[[Search Key]:[Concentrated Name]],2,FALSE),"")</f>
        <v>Case Sign Panel - $Ea</v>
      </c>
      <c r="J905" s="1"/>
      <c r="K905" s="1"/>
      <c r="L905" s="22">
        <f>IF(ISNUMBER(SEARCH(Pay_Item_Search_Text_2,M905)),MAX($L$4:L904)+1,0)</f>
        <v>0</v>
      </c>
      <c r="M905" s="1" t="str">
        <f>IFERROR(VLOOKUP(ROWS($M$5:M905),Table_PayItems[[Search Key]:[Concentrated Name]],2,FALSE),"")</f>
        <v>Case Sign Panel - $Ea</v>
      </c>
      <c r="N905" s="1" t="str">
        <f>IFERROR(VLOOKUP(ROWS($M$5:N905),$L$5:$M$7000,2,FALSE),"")</f>
        <v>Sewer, Cl D, 30 inch, Tr Det E - $Ft</v>
      </c>
      <c r="O905" s="1" t="str">
        <f>IFERROR(VLOOKUP(ROWS($O$5:O905),$K$5:$L$7000,2,FALSE),"")</f>
        <v/>
      </c>
    </row>
    <row r="906" spans="2:15" ht="15" customHeight="1" x14ac:dyDescent="0.25">
      <c r="B906" s="178" t="s">
        <v>14001</v>
      </c>
      <c r="C906" s="178" t="s">
        <v>88</v>
      </c>
      <c r="D906" s="178" t="s">
        <v>4914</v>
      </c>
      <c r="E906" s="178" t="s">
        <v>17</v>
      </c>
      <c r="F906" s="178" t="s">
        <v>17</v>
      </c>
      <c r="G906" s="1">
        <f>IF(ISNUMBER(Pay_Item_Search_Text),IF(ISNUMBER(IF(FIND(Pay_Item_Search_Text,B906)=1,1, "FALSE")),MAX(G$4:$G905)+1,IF(ISNUMBER(Pay_Item_Search_Text),0,IF(ISNUMBER(SEARCH(Pay_Item_Search_Text,H906)),MAX(G$4:$G905)+1,0))),IF(ISNUMBER(Pay_Item_Search_Text),0,IF(ISNUMBER(SEARCH(Pay_Item_Search_Text,H906)),MAX(G$4:$G905)+1,0)))</f>
        <v>902</v>
      </c>
      <c r="H906" s="24" t="str">
        <f>IF(Table_PayItems[[#This Row],[Description]]="_","_ Unique Item - "&amp;Table_PayItems[[#This Row],[Item]]&amp;" - $"&amp;Table_PayItems[[#This Row],[Unit]],Table_PayItems[[#This Row],[Description]]&amp;" - $"&amp;Table_PayItems[[#This Row],[Unit]])</f>
        <v>Case Sign Panel, Rem - $Ea</v>
      </c>
      <c r="I906" s="30" t="str">
        <f>IFERROR(VLOOKUP(ROWS($M$5:M906),Table_PayItems[[Search Key]:[Concentrated Name]],2,FALSE),"")</f>
        <v>Case Sign Panel, Rem - $Ea</v>
      </c>
      <c r="J906" s="1"/>
      <c r="K906" s="1"/>
      <c r="L906" s="22">
        <f>IF(ISNUMBER(SEARCH(Pay_Item_Search_Text_2,M906)),MAX($L$4:L905)+1,0)</f>
        <v>0</v>
      </c>
      <c r="M906" s="1" t="str">
        <f>IFERROR(VLOOKUP(ROWS($M$5:M906),Table_PayItems[[Search Key]:[Concentrated Name]],2,FALSE),"")</f>
        <v>Case Sign Panel, Rem - $Ea</v>
      </c>
      <c r="N906" s="1" t="str">
        <f>IFERROR(VLOOKUP(ROWS($M$5:N906),$L$5:$M$7000,2,FALSE),"")</f>
        <v>Sewer, Cl D, 60 inch, Tr Det A - $Ft</v>
      </c>
      <c r="O906" s="1" t="str">
        <f>IFERROR(VLOOKUP(ROWS($O$5:O906),$K$5:$L$7000,2,FALSE),"")</f>
        <v/>
      </c>
    </row>
    <row r="907" spans="2:15" ht="15" customHeight="1" x14ac:dyDescent="0.25">
      <c r="B907" s="178" t="s">
        <v>14002</v>
      </c>
      <c r="C907" s="178" t="s">
        <v>88</v>
      </c>
      <c r="D907" s="178" t="s">
        <v>4915</v>
      </c>
      <c r="E907" s="178" t="s">
        <v>17</v>
      </c>
      <c r="F907" s="178" t="s">
        <v>17</v>
      </c>
      <c r="G907" s="1">
        <f>IF(ISNUMBER(Pay_Item_Search_Text),IF(ISNUMBER(IF(FIND(Pay_Item_Search_Text,B907)=1,1, "FALSE")),MAX(G$4:$G906)+1,IF(ISNUMBER(Pay_Item_Search_Text),0,IF(ISNUMBER(SEARCH(Pay_Item_Search_Text,H907)),MAX(G$4:$G906)+1,0))),IF(ISNUMBER(Pay_Item_Search_Text),0,IF(ISNUMBER(SEARCH(Pay_Item_Search_Text,H907)),MAX(G$4:$G906)+1,0)))</f>
        <v>903</v>
      </c>
      <c r="H907" s="1" t="str">
        <f>IF(Table_PayItems[[#This Row],[Description]]="_","_ Unique Item - "&amp;Table_PayItems[[#This Row],[Item]]&amp;" - $"&amp;Table_PayItems[[#This Row],[Unit]],Table_PayItems[[#This Row],[Description]]&amp;" - $"&amp;Table_PayItems[[#This Row],[Unit]])</f>
        <v>Case Sign Panel, Salv - $Ea</v>
      </c>
      <c r="I907" s="29" t="str">
        <f>IFERROR(VLOOKUP(ROWS($M$5:M907),Table_PayItems[[Search Key]:[Concentrated Name]],2,FALSE),"")</f>
        <v>Case Sign Panel, Salv - $Ea</v>
      </c>
      <c r="J907" s="1"/>
      <c r="K907" s="1"/>
      <c r="L907" s="22">
        <f>IF(ISNUMBER(SEARCH(Pay_Item_Search_Text_2,M907)),MAX($L$4:L906)+1,0)</f>
        <v>0</v>
      </c>
      <c r="M907" s="1" t="str">
        <f>IFERROR(VLOOKUP(ROWS($M$5:M907),Table_PayItems[[Search Key]:[Concentrated Name]],2,FALSE),"")</f>
        <v>Case Sign Panel, Salv - $Ea</v>
      </c>
      <c r="N907" s="1" t="str">
        <f>IFERROR(VLOOKUP(ROWS($M$5:N907),$L$5:$M$7000,2,FALSE),"")</f>
        <v>Sewer, Cl D, 60 inch, Tr Det B - $Ft</v>
      </c>
      <c r="O907" s="1" t="str">
        <f>IFERROR(VLOOKUP(ROWS($O$5:O907),$K$5:$L$7000,2,FALSE),"")</f>
        <v/>
      </c>
    </row>
    <row r="908" spans="2:15" ht="15" customHeight="1" x14ac:dyDescent="0.25">
      <c r="B908" s="178" t="s">
        <v>14008</v>
      </c>
      <c r="C908" s="178" t="s">
        <v>88</v>
      </c>
      <c r="D908" s="178" t="s">
        <v>4921</v>
      </c>
      <c r="E908" s="178" t="s">
        <v>17</v>
      </c>
      <c r="F908" s="178" t="s">
        <v>17</v>
      </c>
      <c r="G908" s="1">
        <f>IF(ISNUMBER(Pay_Item_Search_Text),IF(ISNUMBER(IF(FIND(Pay_Item_Search_Text,B908)=1,1, "FALSE")),MAX(G$4:$G907)+1,IF(ISNUMBER(Pay_Item_Search_Text),0,IF(ISNUMBER(SEARCH(Pay_Item_Search_Text,H908)),MAX(G$4:$G907)+1,0))),IF(ISNUMBER(Pay_Item_Search_Text),0,IF(ISNUMBER(SEARCH(Pay_Item_Search_Text,H908)),MAX(G$4:$G907)+1,0)))</f>
        <v>904</v>
      </c>
      <c r="H908" s="1" t="str">
        <f>IF(Table_PayItems[[#This Row],[Description]]="_","_ Unique Item - "&amp;Table_PayItems[[#This Row],[Item]]&amp;" - $"&amp;Table_PayItems[[#This Row],[Unit]],Table_PayItems[[#This Row],[Description]]&amp;" - $"&amp;Table_PayItems[[#This Row],[Unit]])</f>
        <v>Case Sign, Disappearing Legend, 24 inch by 30 inch - $Ea</v>
      </c>
      <c r="I908" s="29" t="str">
        <f>IFERROR(VLOOKUP(ROWS($M$5:M908),Table_PayItems[[Search Key]:[Concentrated Name]],2,FALSE),"")</f>
        <v>Case Sign, Disappearing Legend, 24 inch by 30 inch - $Ea</v>
      </c>
      <c r="J908" s="1"/>
      <c r="K908" s="1"/>
      <c r="L908" s="22">
        <f>IF(ISNUMBER(SEARCH(Pay_Item_Search_Text_2,M908)),MAX($L$4:L907)+1,0)</f>
        <v>360</v>
      </c>
      <c r="M908" s="1" t="str">
        <f>IFERROR(VLOOKUP(ROWS($M$5:M908),Table_PayItems[[Search Key]:[Concentrated Name]],2,FALSE),"")</f>
        <v>Case Sign, Disappearing Legend, 24 inch by 30 inch - $Ea</v>
      </c>
      <c r="N908" s="1" t="str">
        <f>IFERROR(VLOOKUP(ROWS($M$5:N908),$L$5:$M$7000,2,FALSE),"")</f>
        <v>Sewer, Cl D, 60 inch, Tr Det C - $Ft</v>
      </c>
      <c r="O908" s="1" t="str">
        <f>IFERROR(VLOOKUP(ROWS($O$5:O908),$K$5:$L$7000,2,FALSE),"")</f>
        <v/>
      </c>
    </row>
    <row r="909" spans="2:15" ht="15" customHeight="1" x14ac:dyDescent="0.25">
      <c r="B909" s="178" t="s">
        <v>14009</v>
      </c>
      <c r="C909" s="178" t="s">
        <v>88</v>
      </c>
      <c r="D909" s="178" t="s">
        <v>4922</v>
      </c>
      <c r="E909" s="178" t="s">
        <v>17</v>
      </c>
      <c r="F909" s="178" t="s">
        <v>17</v>
      </c>
      <c r="G909" s="1">
        <f>IF(ISNUMBER(Pay_Item_Search_Text),IF(ISNUMBER(IF(FIND(Pay_Item_Search_Text,B909)=1,1, "FALSE")),MAX(G$4:$G908)+1,IF(ISNUMBER(Pay_Item_Search_Text),0,IF(ISNUMBER(SEARCH(Pay_Item_Search_Text,H909)),MAX(G$4:$G908)+1,0))),IF(ISNUMBER(Pay_Item_Search_Text),0,IF(ISNUMBER(SEARCH(Pay_Item_Search_Text,H909)),MAX(G$4:$G908)+1,0)))</f>
        <v>905</v>
      </c>
      <c r="H909" s="1" t="str">
        <f>IF(Table_PayItems[[#This Row],[Description]]="_","_ Unique Item - "&amp;Table_PayItems[[#This Row],[Item]]&amp;" - $"&amp;Table_PayItems[[#This Row],[Unit]],Table_PayItems[[#This Row],[Description]]&amp;" - $"&amp;Table_PayItems[[#This Row],[Unit]])</f>
        <v>Case Sign, Disappearing Legend, 24 inch by 30 inch, Salv - $Ea</v>
      </c>
      <c r="I909" s="29" t="str">
        <f>IFERROR(VLOOKUP(ROWS($M$5:M909),Table_PayItems[[Search Key]:[Concentrated Name]],2,FALSE),"")</f>
        <v>Case Sign, Disappearing Legend, 24 inch by 30 inch, Salv - $Ea</v>
      </c>
      <c r="J909" s="1"/>
      <c r="K909" s="1"/>
      <c r="L909" s="22">
        <f>IF(ISNUMBER(SEARCH(Pay_Item_Search_Text_2,M909)),MAX($L$4:L908)+1,0)</f>
        <v>361</v>
      </c>
      <c r="M909" s="1" t="str">
        <f>IFERROR(VLOOKUP(ROWS($M$5:M909),Table_PayItems[[Search Key]:[Concentrated Name]],2,FALSE),"")</f>
        <v>Case Sign, Disappearing Legend, 24 inch by 30 inch, Salv - $Ea</v>
      </c>
      <c r="N909" s="1" t="str">
        <f>IFERROR(VLOOKUP(ROWS($M$5:N909),$L$5:$M$7000,2,FALSE),"")</f>
        <v>Sewer, Cl D, 60 inch, Tr Det D - $Ft</v>
      </c>
      <c r="O909" s="1" t="str">
        <f>IFERROR(VLOOKUP(ROWS($O$5:O909),$K$5:$L$7000,2,FALSE),"")</f>
        <v/>
      </c>
    </row>
    <row r="910" spans="2:15" ht="15" customHeight="1" x14ac:dyDescent="0.25">
      <c r="B910" s="178" t="s">
        <v>14006</v>
      </c>
      <c r="C910" s="178" t="s">
        <v>88</v>
      </c>
      <c r="D910" s="178" t="s">
        <v>4919</v>
      </c>
      <c r="E910" s="178" t="s">
        <v>17</v>
      </c>
      <c r="F910" s="178" t="s">
        <v>17</v>
      </c>
      <c r="G910" s="1">
        <f>IF(ISNUMBER(Pay_Item_Search_Text),IF(ISNUMBER(IF(FIND(Pay_Item_Search_Text,B910)=1,1, "FALSE")),MAX(G$4:$G909)+1,IF(ISNUMBER(Pay_Item_Search_Text),0,IF(ISNUMBER(SEARCH(Pay_Item_Search_Text,H910)),MAX(G$4:$G909)+1,0))),IF(ISNUMBER(Pay_Item_Search_Text),0,IF(ISNUMBER(SEARCH(Pay_Item_Search_Text,H910)),MAX(G$4:$G909)+1,0)))</f>
        <v>906</v>
      </c>
      <c r="H910" s="1" t="str">
        <f>IF(Table_PayItems[[#This Row],[Description]]="_","_ Unique Item - "&amp;Table_PayItems[[#This Row],[Item]]&amp;" - $"&amp;Table_PayItems[[#This Row],[Unit]],Table_PayItems[[#This Row],[Description]]&amp;" - $"&amp;Table_PayItems[[#This Row],[Unit]])</f>
        <v>Case Sign, Four Way, 12 inch by 27 inch, Salv - $Ea</v>
      </c>
      <c r="I910" s="29" t="str">
        <f>IFERROR(VLOOKUP(ROWS($M$5:M910),Table_PayItems[[Search Key]:[Concentrated Name]],2,FALSE),"")</f>
        <v>Case Sign, Four Way, 12 inch by 27 inch, Salv - $Ea</v>
      </c>
      <c r="J910" s="1"/>
      <c r="K910" s="1"/>
      <c r="L910" s="22">
        <f>IF(ISNUMBER(SEARCH(Pay_Item_Search_Text_2,M910)),MAX($L$4:L909)+1,0)</f>
        <v>0</v>
      </c>
      <c r="M910" s="1" t="str">
        <f>IFERROR(VLOOKUP(ROWS($M$5:M910),Table_PayItems[[Search Key]:[Concentrated Name]],2,FALSE),"")</f>
        <v>Case Sign, Four Way, 12 inch by 27 inch, Salv - $Ea</v>
      </c>
      <c r="N910" s="1" t="str">
        <f>IFERROR(VLOOKUP(ROWS($M$5:N910),$L$5:$M$7000,2,FALSE),"")</f>
        <v>Sewer, Cl D, 60 inch, Tr Det E - $Ft</v>
      </c>
      <c r="O910" s="1" t="str">
        <f>IFERROR(VLOOKUP(ROWS($O$5:O910),$K$5:$L$7000,2,FALSE),"")</f>
        <v/>
      </c>
    </row>
    <row r="911" spans="2:15" ht="15" customHeight="1" x14ac:dyDescent="0.25">
      <c r="B911" s="178" t="s">
        <v>14263</v>
      </c>
      <c r="C911" s="178" t="s">
        <v>88</v>
      </c>
      <c r="D911" s="178" t="s">
        <v>5169</v>
      </c>
      <c r="E911" s="178" t="s">
        <v>17</v>
      </c>
      <c r="F911" s="178" t="s">
        <v>17</v>
      </c>
      <c r="G911" s="1">
        <f>IF(ISNUMBER(Pay_Item_Search_Text),IF(ISNUMBER(IF(FIND(Pay_Item_Search_Text,B911)=1,1, "FALSE")),MAX(G$4:$G910)+1,IF(ISNUMBER(Pay_Item_Search_Text),0,IF(ISNUMBER(SEARCH(Pay_Item_Search_Text,H911)),MAX(G$4:$G910)+1,0))),IF(ISNUMBER(Pay_Item_Search_Text),0,IF(ISNUMBER(SEARCH(Pay_Item_Search_Text,H911)),MAX(G$4:$G910)+1,0)))</f>
        <v>907</v>
      </c>
      <c r="H911" s="1" t="str">
        <f>IF(Table_PayItems[[#This Row],[Description]]="_","_ Unique Item - "&amp;Table_PayItems[[#This Row],[Item]]&amp;" - $"&amp;Table_PayItems[[#This Row],[Unit]],Table_PayItems[[#This Row],[Description]]&amp;" - $"&amp;Table_PayItems[[#This Row],[Unit]])</f>
        <v>Case Sign, Four Way, 24 inch by 30 inch, Non-Illuminated - $Ea</v>
      </c>
      <c r="I911" s="29" t="str">
        <f>IFERROR(VLOOKUP(ROWS($M$5:M911),Table_PayItems[[Search Key]:[Concentrated Name]],2,FALSE),"")</f>
        <v>Case Sign, Four Way, 24 inch by 30 inch, Non-Illuminated - $Ea</v>
      </c>
      <c r="J911" s="1"/>
      <c r="K911" s="1"/>
      <c r="L911" s="22">
        <f>IF(ISNUMBER(SEARCH(Pay_Item_Search_Text_2,M911)),MAX($L$4:L910)+1,0)</f>
        <v>362</v>
      </c>
      <c r="M911" s="1" t="str">
        <f>IFERROR(VLOOKUP(ROWS($M$5:M911),Table_PayItems[[Search Key]:[Concentrated Name]],2,FALSE),"")</f>
        <v>Case Sign, Four Way, 24 inch by 30 inch, Non-Illuminated - $Ea</v>
      </c>
      <c r="N911" s="1" t="str">
        <f>IFERROR(VLOOKUP(ROWS($M$5:N911),$L$5:$M$7000,2,FALSE),"")</f>
        <v>Sewer, Cl D, 90 inch, Tr Det A - $Ft</v>
      </c>
      <c r="O911" s="1" t="str">
        <f>IFERROR(VLOOKUP(ROWS($O$5:O911),$K$5:$L$7000,2,FALSE),"")</f>
        <v/>
      </c>
    </row>
    <row r="912" spans="2:15" ht="15" customHeight="1" x14ac:dyDescent="0.25">
      <c r="B912" s="178" t="s">
        <v>14007</v>
      </c>
      <c r="C912" s="178" t="s">
        <v>88</v>
      </c>
      <c r="D912" s="178" t="s">
        <v>4920</v>
      </c>
      <c r="E912" s="178" t="s">
        <v>17</v>
      </c>
      <c r="F912" s="178" t="s">
        <v>17</v>
      </c>
      <c r="G912" s="1">
        <f>IF(ISNUMBER(Pay_Item_Search_Text),IF(ISNUMBER(IF(FIND(Pay_Item_Search_Text,B912)=1,1, "FALSE")),MAX(G$4:$G911)+1,IF(ISNUMBER(Pay_Item_Search_Text),0,IF(ISNUMBER(SEARCH(Pay_Item_Search_Text,H912)),MAX(G$4:$G911)+1,0))),IF(ISNUMBER(Pay_Item_Search_Text),0,IF(ISNUMBER(SEARCH(Pay_Item_Search_Text,H912)),MAX(G$4:$G911)+1,0)))</f>
        <v>908</v>
      </c>
      <c r="H912" s="1" t="str">
        <f>IF(Table_PayItems[[#This Row],[Description]]="_","_ Unique Item - "&amp;Table_PayItems[[#This Row],[Item]]&amp;" - $"&amp;Table_PayItems[[#This Row],[Unit]],Table_PayItems[[#This Row],[Description]]&amp;" - $"&amp;Table_PayItems[[#This Row],[Unit]])</f>
        <v>Case Sign, Four Way, 24 inch by 30 inch, Salv - $Ea</v>
      </c>
      <c r="I912" s="29" t="str">
        <f>IFERROR(VLOOKUP(ROWS($M$5:M912),Table_PayItems[[Search Key]:[Concentrated Name]],2,FALSE),"")</f>
        <v>Case Sign, Four Way, 24 inch by 30 inch, Salv - $Ea</v>
      </c>
      <c r="J912" s="1"/>
      <c r="K912" s="1"/>
      <c r="L912" s="22">
        <f>IF(ISNUMBER(SEARCH(Pay_Item_Search_Text_2,M912)),MAX($L$4:L911)+1,0)</f>
        <v>363</v>
      </c>
      <c r="M912" s="1" t="str">
        <f>IFERROR(VLOOKUP(ROWS($M$5:M912),Table_PayItems[[Search Key]:[Concentrated Name]],2,FALSE),"")</f>
        <v>Case Sign, Four Way, 24 inch by 30 inch, Salv - $Ea</v>
      </c>
      <c r="N912" s="1" t="str">
        <f>IFERROR(VLOOKUP(ROWS($M$5:N912),$L$5:$M$7000,2,FALSE),"")</f>
        <v>Sewer, Cl D, 90 inch, Tr Det B - $Ft</v>
      </c>
      <c r="O912" s="1" t="str">
        <f>IFERROR(VLOOKUP(ROWS($O$5:O912),$K$5:$L$7000,2,FALSE),"")</f>
        <v/>
      </c>
    </row>
    <row r="913" spans="2:15" ht="15" customHeight="1" x14ac:dyDescent="0.25">
      <c r="B913" s="178" t="s">
        <v>14265</v>
      </c>
      <c r="C913" s="178" t="s">
        <v>88</v>
      </c>
      <c r="D913" s="178" t="s">
        <v>5171</v>
      </c>
      <c r="E913" s="178" t="s">
        <v>17</v>
      </c>
      <c r="F913" s="178" t="s">
        <v>17</v>
      </c>
      <c r="G913" s="1">
        <f>IF(ISNUMBER(Pay_Item_Search_Text),IF(ISNUMBER(IF(FIND(Pay_Item_Search_Text,B913)=1,1, "FALSE")),MAX(G$4:$G912)+1,IF(ISNUMBER(Pay_Item_Search_Text),0,IF(ISNUMBER(SEARCH(Pay_Item_Search_Text,H913)),MAX(G$4:$G912)+1,0))),IF(ISNUMBER(Pay_Item_Search_Text),0,IF(ISNUMBER(SEARCH(Pay_Item_Search_Text,H913)),MAX(G$4:$G912)+1,0)))</f>
        <v>909</v>
      </c>
      <c r="H913" s="1" t="str">
        <f>IF(Table_PayItems[[#This Row],[Description]]="_","_ Unique Item - "&amp;Table_PayItems[[#This Row],[Item]]&amp;" - $"&amp;Table_PayItems[[#This Row],[Unit]],Table_PayItems[[#This Row],[Description]]&amp;" - $"&amp;Table_PayItems[[#This Row],[Unit]])</f>
        <v>Case Sign, Non-Illuminated, Rem - $Ea</v>
      </c>
      <c r="I913" s="29" t="str">
        <f>IFERROR(VLOOKUP(ROWS($M$5:M913),Table_PayItems[[Search Key]:[Concentrated Name]],2,FALSE),"")</f>
        <v>Case Sign, Non-Illuminated, Rem - $Ea</v>
      </c>
      <c r="J913" s="1"/>
      <c r="K913" s="1"/>
      <c r="L913" s="22">
        <f>IF(ISNUMBER(SEARCH(Pay_Item_Search_Text_2,M913)),MAX($L$4:L912)+1,0)</f>
        <v>0</v>
      </c>
      <c r="M913" s="1" t="str">
        <f>IFERROR(VLOOKUP(ROWS($M$5:M913),Table_PayItems[[Search Key]:[Concentrated Name]],2,FALSE),"")</f>
        <v>Case Sign, Non-Illuminated, Rem - $Ea</v>
      </c>
      <c r="N913" s="1" t="str">
        <f>IFERROR(VLOOKUP(ROWS($M$5:N913),$L$5:$M$7000,2,FALSE),"")</f>
        <v>Sewer, Cl D, 90 inch, Tr Det C - $Ft</v>
      </c>
      <c r="O913" s="1" t="str">
        <f>IFERROR(VLOOKUP(ROWS($O$5:O913),$K$5:$L$7000,2,FALSE),"")</f>
        <v/>
      </c>
    </row>
    <row r="914" spans="2:15" ht="15" customHeight="1" x14ac:dyDescent="0.25">
      <c r="B914" s="178" t="s">
        <v>14264</v>
      </c>
      <c r="C914" s="178" t="s">
        <v>88</v>
      </c>
      <c r="D914" s="178" t="s">
        <v>5170</v>
      </c>
      <c r="E914" s="178" t="s">
        <v>17</v>
      </c>
      <c r="F914" s="178" t="s">
        <v>17</v>
      </c>
      <c r="G914" s="1">
        <f>IF(ISNUMBER(Pay_Item_Search_Text),IF(ISNUMBER(IF(FIND(Pay_Item_Search_Text,B914)=1,1, "FALSE")),MAX(G$4:$G913)+1,IF(ISNUMBER(Pay_Item_Search_Text),0,IF(ISNUMBER(SEARCH(Pay_Item_Search_Text,H914)),MAX(G$4:$G913)+1,0))),IF(ISNUMBER(Pay_Item_Search_Text),0,IF(ISNUMBER(SEARCH(Pay_Item_Search_Text,H914)),MAX(G$4:$G913)+1,0)))</f>
        <v>910</v>
      </c>
      <c r="H914" s="1" t="str">
        <f>IF(Table_PayItems[[#This Row],[Description]]="_","_ Unique Item - "&amp;Table_PayItems[[#This Row],[Item]]&amp;" - $"&amp;Table_PayItems[[#This Row],[Unit]],Table_PayItems[[#This Row],[Description]]&amp;" - $"&amp;Table_PayItems[[#This Row],[Unit]])</f>
        <v>Case Sign, Non-Illuminated, Salv - $Ea</v>
      </c>
      <c r="I914" s="29" t="str">
        <f>IFERROR(VLOOKUP(ROWS($M$5:M914),Table_PayItems[[Search Key]:[Concentrated Name]],2,FALSE),"")</f>
        <v>Case Sign, Non-Illuminated, Salv - $Ea</v>
      </c>
      <c r="J914" s="1"/>
      <c r="K914" s="1"/>
      <c r="L914" s="22">
        <f>IF(ISNUMBER(SEARCH(Pay_Item_Search_Text_2,M914)),MAX($L$4:L913)+1,0)</f>
        <v>0</v>
      </c>
      <c r="M914" s="1" t="str">
        <f>IFERROR(VLOOKUP(ROWS($M$5:M914),Table_PayItems[[Search Key]:[Concentrated Name]],2,FALSE),"")</f>
        <v>Case Sign, Non-Illuminated, Salv - $Ea</v>
      </c>
      <c r="N914" s="1" t="str">
        <f>IFERROR(VLOOKUP(ROWS($M$5:N914),$L$5:$M$7000,2,FALSE),"")</f>
        <v>Sewer, Cl D, 90 inch, Tr Det D - $Ft</v>
      </c>
      <c r="O914" s="1" t="str">
        <f>IFERROR(VLOOKUP(ROWS($O$5:O914),$K$5:$L$7000,2,FALSE),"")</f>
        <v/>
      </c>
    </row>
    <row r="915" spans="2:15" ht="15" customHeight="1" x14ac:dyDescent="0.25">
      <c r="B915" s="178" t="s">
        <v>14266</v>
      </c>
      <c r="C915" s="178" t="s">
        <v>88</v>
      </c>
      <c r="D915" s="178" t="s">
        <v>5172</v>
      </c>
      <c r="E915" s="178" t="s">
        <v>17</v>
      </c>
      <c r="F915" s="178" t="s">
        <v>17</v>
      </c>
      <c r="G915" s="1">
        <f>IF(ISNUMBER(Pay_Item_Search_Text),IF(ISNUMBER(IF(FIND(Pay_Item_Search_Text,B915)=1,1, "FALSE")),MAX(G$4:$G914)+1,IF(ISNUMBER(Pay_Item_Search_Text),0,IF(ISNUMBER(SEARCH(Pay_Item_Search_Text,H915)),MAX(G$4:$G914)+1,0))),IF(ISNUMBER(Pay_Item_Search_Text),0,IF(ISNUMBER(SEARCH(Pay_Item_Search_Text,H915)),MAX(G$4:$G914)+1,0)))</f>
        <v>911</v>
      </c>
      <c r="H915" s="1" t="str">
        <f>IF(Table_PayItems[[#This Row],[Description]]="_","_ Unique Item - "&amp;Table_PayItems[[#This Row],[Item]]&amp;" - $"&amp;Table_PayItems[[#This Row],[Unit]],Table_PayItems[[#This Row],[Description]]&amp;" - $"&amp;Table_PayItems[[#This Row],[Unit]])</f>
        <v>Case Sign, One Way, 12 inch by 27 inch, Non-Illuminated - $Ea</v>
      </c>
      <c r="I915" s="29" t="str">
        <f>IFERROR(VLOOKUP(ROWS($M$5:M915),Table_PayItems[[Search Key]:[Concentrated Name]],2,FALSE),"")</f>
        <v>Case Sign, One Way, 12 inch by 27 inch, Non-Illuminated - $Ea</v>
      </c>
      <c r="J915" s="1"/>
      <c r="K915" s="1"/>
      <c r="L915" s="22">
        <f>IF(ISNUMBER(SEARCH(Pay_Item_Search_Text_2,M915)),MAX($L$4:L914)+1,0)</f>
        <v>0</v>
      </c>
      <c r="M915" s="1" t="str">
        <f>IFERROR(VLOOKUP(ROWS($M$5:M915),Table_PayItems[[Search Key]:[Concentrated Name]],2,FALSE),"")</f>
        <v>Case Sign, One Way, 12 inch by 27 inch, Non-Illuminated - $Ea</v>
      </c>
      <c r="N915" s="1" t="str">
        <f>IFERROR(VLOOKUP(ROWS($M$5:N915),$L$5:$M$7000,2,FALSE),"")</f>
        <v>Sewer, Cl D, 90 inch, Tr Det E - $Ft</v>
      </c>
      <c r="O915" s="1" t="str">
        <f>IFERROR(VLOOKUP(ROWS($O$5:O915),$K$5:$L$7000,2,FALSE),"")</f>
        <v/>
      </c>
    </row>
    <row r="916" spans="2:15" ht="15" customHeight="1" x14ac:dyDescent="0.25">
      <c r="B916" s="178" t="s">
        <v>14003</v>
      </c>
      <c r="C916" s="178" t="s">
        <v>88</v>
      </c>
      <c r="D916" s="178" t="s">
        <v>4916</v>
      </c>
      <c r="E916" s="178" t="s">
        <v>17</v>
      </c>
      <c r="F916" s="178" t="s">
        <v>17</v>
      </c>
      <c r="G916" s="1">
        <f>IF(ISNUMBER(Pay_Item_Search_Text),IF(ISNUMBER(IF(FIND(Pay_Item_Search_Text,B916)=1,1, "FALSE")),MAX(G$4:$G915)+1,IF(ISNUMBER(Pay_Item_Search_Text),0,IF(ISNUMBER(SEARCH(Pay_Item_Search_Text,H916)),MAX(G$4:$G915)+1,0))),IF(ISNUMBER(Pay_Item_Search_Text),0,IF(ISNUMBER(SEARCH(Pay_Item_Search_Text,H916)),MAX(G$4:$G915)+1,0)))</f>
        <v>912</v>
      </c>
      <c r="H916" s="1" t="str">
        <f>IF(Table_PayItems[[#This Row],[Description]]="_","_ Unique Item - "&amp;Table_PayItems[[#This Row],[Item]]&amp;" - $"&amp;Table_PayItems[[#This Row],[Unit]],Table_PayItems[[#This Row],[Description]]&amp;" - $"&amp;Table_PayItems[[#This Row],[Unit]])</f>
        <v>Case Sign, One Way, 12 inch by 27 inch, Salv - $Ea</v>
      </c>
      <c r="I916" s="29" t="str">
        <f>IFERROR(VLOOKUP(ROWS($M$5:M916),Table_PayItems[[Search Key]:[Concentrated Name]],2,FALSE),"")</f>
        <v>Case Sign, One Way, 12 inch by 27 inch, Salv - $Ea</v>
      </c>
      <c r="J916" s="1"/>
      <c r="K916" s="1"/>
      <c r="L916" s="22">
        <f>IF(ISNUMBER(SEARCH(Pay_Item_Search_Text_2,M916)),MAX($L$4:L915)+1,0)</f>
        <v>0</v>
      </c>
      <c r="M916" s="1" t="str">
        <f>IFERROR(VLOOKUP(ROWS($M$5:M916),Table_PayItems[[Search Key]:[Concentrated Name]],2,FALSE),"")</f>
        <v>Case Sign, One Way, 12 inch by 27 inch, Salv - $Ea</v>
      </c>
      <c r="N916" s="1" t="str">
        <f>IFERROR(VLOOKUP(ROWS($M$5:N916),$L$5:$M$7000,2,FALSE),"")</f>
        <v>Sewer, Cl E, 102 inch, Tr Det B - $Ft</v>
      </c>
      <c r="O916" s="1" t="str">
        <f>IFERROR(VLOOKUP(ROWS($O$5:O916),$K$5:$L$7000,2,FALSE),"")</f>
        <v/>
      </c>
    </row>
    <row r="917" spans="2:15" ht="15" customHeight="1" x14ac:dyDescent="0.25">
      <c r="B917" s="178" t="s">
        <v>14267</v>
      </c>
      <c r="C917" s="178" t="s">
        <v>88</v>
      </c>
      <c r="D917" s="178" t="s">
        <v>5173</v>
      </c>
      <c r="E917" s="178" t="s">
        <v>17</v>
      </c>
      <c r="F917" s="178" t="s">
        <v>17</v>
      </c>
      <c r="G917" s="1">
        <f>IF(ISNUMBER(Pay_Item_Search_Text),IF(ISNUMBER(IF(FIND(Pay_Item_Search_Text,B917)=1,1, "FALSE")),MAX(G$4:$G916)+1,IF(ISNUMBER(Pay_Item_Search_Text),0,IF(ISNUMBER(SEARCH(Pay_Item_Search_Text,H917)),MAX(G$4:$G916)+1,0))),IF(ISNUMBER(Pay_Item_Search_Text),0,IF(ISNUMBER(SEARCH(Pay_Item_Search_Text,H917)),MAX(G$4:$G916)+1,0)))</f>
        <v>913</v>
      </c>
      <c r="H917" s="1" t="str">
        <f>IF(Table_PayItems[[#This Row],[Description]]="_","_ Unique Item - "&amp;Table_PayItems[[#This Row],[Item]]&amp;" - $"&amp;Table_PayItems[[#This Row],[Unit]],Table_PayItems[[#This Row],[Description]]&amp;" - $"&amp;Table_PayItems[[#This Row],[Unit]])</f>
        <v>Case Sign, One Way, 24 inch by 30 inch, Non-Illuminated - $Ea</v>
      </c>
      <c r="I917" s="29" t="str">
        <f>IFERROR(VLOOKUP(ROWS($M$5:M917),Table_PayItems[[Search Key]:[Concentrated Name]],2,FALSE),"")</f>
        <v>Case Sign, One Way, 24 inch by 30 inch, Non-Illuminated - $Ea</v>
      </c>
      <c r="J917" s="1"/>
      <c r="K917" s="1"/>
      <c r="L917" s="22">
        <f>IF(ISNUMBER(SEARCH(Pay_Item_Search_Text_2,M917)),MAX($L$4:L916)+1,0)</f>
        <v>364</v>
      </c>
      <c r="M917" s="1" t="str">
        <f>IFERROR(VLOOKUP(ROWS($M$5:M917),Table_PayItems[[Search Key]:[Concentrated Name]],2,FALSE),"")</f>
        <v>Case Sign, One Way, 24 inch by 30 inch, Non-Illuminated - $Ea</v>
      </c>
      <c r="N917" s="1" t="str">
        <f>IFERROR(VLOOKUP(ROWS($M$5:N917),$L$5:$M$7000,2,FALSE),"")</f>
        <v>Sewer, Cl E, 102 inch, Tr Det C - $Ft</v>
      </c>
      <c r="O917" s="1" t="str">
        <f>IFERROR(VLOOKUP(ROWS($O$5:O917),$K$5:$L$7000,2,FALSE),"")</f>
        <v/>
      </c>
    </row>
    <row r="918" spans="2:15" ht="15" customHeight="1" x14ac:dyDescent="0.25">
      <c r="B918" s="178" t="s">
        <v>14013</v>
      </c>
      <c r="C918" s="178" t="s">
        <v>88</v>
      </c>
      <c r="D918" s="178" t="s">
        <v>4926</v>
      </c>
      <c r="E918" s="178" t="s">
        <v>17</v>
      </c>
      <c r="F918" s="178" t="s">
        <v>17</v>
      </c>
      <c r="G918" s="1">
        <f>IF(ISNUMBER(Pay_Item_Search_Text),IF(ISNUMBER(IF(FIND(Pay_Item_Search_Text,B918)=1,1, "FALSE")),MAX(G$4:$G917)+1,IF(ISNUMBER(Pay_Item_Search_Text),0,IF(ISNUMBER(SEARCH(Pay_Item_Search_Text,H918)),MAX(G$4:$G917)+1,0))),IF(ISNUMBER(Pay_Item_Search_Text),0,IF(ISNUMBER(SEARCH(Pay_Item_Search_Text,H918)),MAX(G$4:$G917)+1,0)))</f>
        <v>914</v>
      </c>
      <c r="H918" s="1" t="str">
        <f>IF(Table_PayItems[[#This Row],[Description]]="_","_ Unique Item - "&amp;Table_PayItems[[#This Row],[Item]]&amp;" - $"&amp;Table_PayItems[[#This Row],[Unit]],Table_PayItems[[#This Row],[Description]]&amp;" - $"&amp;Table_PayItems[[#This Row],[Unit]])</f>
        <v>Case Sign, Rem - $Ea</v>
      </c>
      <c r="I918" s="29" t="str">
        <f>IFERROR(VLOOKUP(ROWS($M$5:M918),Table_PayItems[[Search Key]:[Concentrated Name]],2,FALSE),"")</f>
        <v>Case Sign, Rem - $Ea</v>
      </c>
      <c r="J918" s="1"/>
      <c r="K918" s="1"/>
      <c r="L918" s="22">
        <f>IF(ISNUMBER(SEARCH(Pay_Item_Search_Text_2,M918)),MAX($L$4:L917)+1,0)</f>
        <v>0</v>
      </c>
      <c r="M918" s="1" t="str">
        <f>IFERROR(VLOOKUP(ROWS($M$5:M918),Table_PayItems[[Search Key]:[Concentrated Name]],2,FALSE),"")</f>
        <v>Case Sign, Rem - $Ea</v>
      </c>
      <c r="N918" s="1" t="str">
        <f>IFERROR(VLOOKUP(ROWS($M$5:N918),$L$5:$M$7000,2,FALSE),"")</f>
        <v>Sewer, Cl E, 102 inch, Tr Det D - $Ft</v>
      </c>
      <c r="O918" s="1" t="str">
        <f>IFERROR(VLOOKUP(ROWS($O$5:O918),$K$5:$L$7000,2,FALSE),"")</f>
        <v/>
      </c>
    </row>
    <row r="919" spans="2:15" ht="15" customHeight="1" x14ac:dyDescent="0.25">
      <c r="B919" s="178" t="s">
        <v>14025</v>
      </c>
      <c r="C919" s="178" t="s">
        <v>88</v>
      </c>
      <c r="D919" s="178" t="s">
        <v>4939</v>
      </c>
      <c r="E919" s="178" t="s">
        <v>4940</v>
      </c>
      <c r="F919" s="178" t="s">
        <v>17</v>
      </c>
      <c r="G919" s="1">
        <f>IF(ISNUMBER(Pay_Item_Search_Text),IF(ISNUMBER(IF(FIND(Pay_Item_Search_Text,B919)=1,1, "FALSE")),MAX(G$4:$G918)+1,IF(ISNUMBER(Pay_Item_Search_Text),0,IF(ISNUMBER(SEARCH(Pay_Item_Search_Text,H919)),MAX(G$4:$G918)+1,0))),IF(ISNUMBER(Pay_Item_Search_Text),0,IF(ISNUMBER(SEARCH(Pay_Item_Search_Text,H919)),MAX(G$4:$G918)+1,0)))</f>
        <v>915</v>
      </c>
      <c r="H919" s="1" t="str">
        <f>IF(Table_PayItems[[#This Row],[Description]]="_","_ Unique Item - "&amp;Table_PayItems[[#This Row],[Item]]&amp;" - $"&amp;Table_PayItems[[#This Row],[Unit]],Table_PayItems[[#This Row],[Description]]&amp;" - $"&amp;Table_PayItems[[#This Row],[Unit]])</f>
        <v>Case Sign, Salv - $Ea</v>
      </c>
      <c r="I919" s="29" t="str">
        <f>IFERROR(VLOOKUP(ROWS($M$5:M919),Table_PayItems[[Search Key]:[Concentrated Name]],2,FALSE),"")</f>
        <v>Case Sign, Salv - $Ea</v>
      </c>
      <c r="J919" s="1"/>
      <c r="K919" s="1"/>
      <c r="L919" s="22">
        <f>IF(ISNUMBER(SEARCH(Pay_Item_Search_Text_2,M919)),MAX($L$4:L918)+1,0)</f>
        <v>0</v>
      </c>
      <c r="M919" s="1" t="str">
        <f>IFERROR(VLOOKUP(ROWS($M$5:M919),Table_PayItems[[Search Key]:[Concentrated Name]],2,FALSE),"")</f>
        <v>Case Sign, Salv - $Ea</v>
      </c>
      <c r="N919" s="1" t="str">
        <f>IFERROR(VLOOKUP(ROWS($M$5:N919),$L$5:$M$7000,2,FALSE),"")</f>
        <v>Sewer, Cl E, 102 inch, Tr Det E - $Ft</v>
      </c>
      <c r="O919" s="1" t="str">
        <f>IFERROR(VLOOKUP(ROWS($O$5:O919),$K$5:$L$7000,2,FALSE),"")</f>
        <v/>
      </c>
    </row>
    <row r="920" spans="2:15" ht="15" customHeight="1" x14ac:dyDescent="0.25">
      <c r="B920" s="178" t="s">
        <v>14268</v>
      </c>
      <c r="C920" s="178" t="s">
        <v>88</v>
      </c>
      <c r="D920" s="178" t="s">
        <v>5174</v>
      </c>
      <c r="E920" s="178" t="s">
        <v>17</v>
      </c>
      <c r="F920" s="178" t="s">
        <v>17</v>
      </c>
      <c r="G920" s="1">
        <f>IF(ISNUMBER(Pay_Item_Search_Text),IF(ISNUMBER(IF(FIND(Pay_Item_Search_Text,B920)=1,1, "FALSE")),MAX(G$4:$G919)+1,IF(ISNUMBER(Pay_Item_Search_Text),0,IF(ISNUMBER(SEARCH(Pay_Item_Search_Text,H920)),MAX(G$4:$G919)+1,0))),IF(ISNUMBER(Pay_Item_Search_Text),0,IF(ISNUMBER(SEARCH(Pay_Item_Search_Text,H920)),MAX(G$4:$G919)+1,0)))</f>
        <v>916</v>
      </c>
      <c r="H920" s="1" t="str">
        <f>IF(Table_PayItems[[#This Row],[Description]]="_","_ Unique Item - "&amp;Table_PayItems[[#This Row],[Item]]&amp;" - $"&amp;Table_PayItems[[#This Row],[Unit]],Table_PayItems[[#This Row],[Description]]&amp;" - $"&amp;Table_PayItems[[#This Row],[Unit]])</f>
        <v>Case Sign, Two Way, 24 inch by 30 inch, Non-Illuminated - $Ea</v>
      </c>
      <c r="I920" s="29" t="str">
        <f>IFERROR(VLOOKUP(ROWS($M$5:M920),Table_PayItems[[Search Key]:[Concentrated Name]],2,FALSE),"")</f>
        <v>Case Sign, Two Way, 24 inch by 30 inch, Non-Illuminated - $Ea</v>
      </c>
      <c r="J920" s="1"/>
      <c r="K920" s="1"/>
      <c r="L920" s="22">
        <f>IF(ISNUMBER(SEARCH(Pay_Item_Search_Text_2,M920)),MAX($L$4:L919)+1,0)</f>
        <v>365</v>
      </c>
      <c r="M920" s="1" t="str">
        <f>IFERROR(VLOOKUP(ROWS($M$5:M920),Table_PayItems[[Search Key]:[Concentrated Name]],2,FALSE),"")</f>
        <v>Case Sign, Two Way, 24 inch by 30 inch, Non-Illuminated - $Ea</v>
      </c>
      <c r="N920" s="1" t="str">
        <f>IFERROR(VLOOKUP(ROWS($M$5:N920),$L$5:$M$7000,2,FALSE),"")</f>
        <v>Sewer, Cl E, 108 inch, Tr Det B - $Ft</v>
      </c>
      <c r="O920" s="1" t="str">
        <f>IFERROR(VLOOKUP(ROWS($O$5:O920),$K$5:$L$7000,2,FALSE),"")</f>
        <v/>
      </c>
    </row>
    <row r="921" spans="2:15" ht="15" customHeight="1" x14ac:dyDescent="0.25">
      <c r="B921" s="178" t="s">
        <v>14004</v>
      </c>
      <c r="C921" s="178" t="s">
        <v>88</v>
      </c>
      <c r="D921" s="178" t="s">
        <v>4917</v>
      </c>
      <c r="E921" s="178" t="s">
        <v>17</v>
      </c>
      <c r="F921" s="178" t="s">
        <v>17</v>
      </c>
      <c r="G921" s="1">
        <f>IF(ISNUMBER(Pay_Item_Search_Text),IF(ISNUMBER(IF(FIND(Pay_Item_Search_Text,B921)=1,1, "FALSE")),MAX(G$4:$G920)+1,IF(ISNUMBER(Pay_Item_Search_Text),0,IF(ISNUMBER(SEARCH(Pay_Item_Search_Text,H921)),MAX(G$4:$G920)+1,0))),IF(ISNUMBER(Pay_Item_Search_Text),0,IF(ISNUMBER(SEARCH(Pay_Item_Search_Text,H921)),MAX(G$4:$G920)+1,0)))</f>
        <v>917</v>
      </c>
      <c r="H921" s="1" t="str">
        <f>IF(Table_PayItems[[#This Row],[Description]]="_","_ Unique Item - "&amp;Table_PayItems[[#This Row],[Item]]&amp;" - $"&amp;Table_PayItems[[#This Row],[Unit]],Table_PayItems[[#This Row],[Description]]&amp;" - $"&amp;Table_PayItems[[#This Row],[Unit]])</f>
        <v>Case Sign, Two Way, 24 inch by 30 inch, Salv - $Ea</v>
      </c>
      <c r="I921" s="29" t="str">
        <f>IFERROR(VLOOKUP(ROWS($M$5:M921),Table_PayItems[[Search Key]:[Concentrated Name]],2,FALSE),"")</f>
        <v>Case Sign, Two Way, 24 inch by 30 inch, Salv - $Ea</v>
      </c>
      <c r="J921" s="1"/>
      <c r="K921" s="1"/>
      <c r="L921" s="22">
        <f>IF(ISNUMBER(SEARCH(Pay_Item_Search_Text_2,M921)),MAX($L$4:L920)+1,0)</f>
        <v>366</v>
      </c>
      <c r="M921" s="1" t="str">
        <f>IFERROR(VLOOKUP(ROWS($M$5:M921),Table_PayItems[[Search Key]:[Concentrated Name]],2,FALSE),"")</f>
        <v>Case Sign, Two Way, 24 inch by 30 inch, Salv - $Ea</v>
      </c>
      <c r="N921" s="1" t="str">
        <f>IFERROR(VLOOKUP(ROWS($M$5:N921),$L$5:$M$7000,2,FALSE),"")</f>
        <v>Sewer, Cl E, 108 inch, Tr Det C - $Ft</v>
      </c>
      <c r="O921" s="1" t="str">
        <f>IFERROR(VLOOKUP(ROWS($O$5:O921),$K$5:$L$7000,2,FALSE),"")</f>
        <v/>
      </c>
    </row>
    <row r="922" spans="2:15" ht="15" customHeight="1" x14ac:dyDescent="0.25">
      <c r="B922" s="178" t="s">
        <v>14269</v>
      </c>
      <c r="C922" s="178" t="s">
        <v>88</v>
      </c>
      <c r="D922" s="178" t="s">
        <v>5175</v>
      </c>
      <c r="E922" s="178" t="s">
        <v>17</v>
      </c>
      <c r="F922" s="178" t="s">
        <v>17</v>
      </c>
      <c r="G922" s="1">
        <f>IF(ISNUMBER(Pay_Item_Search_Text),IF(ISNUMBER(IF(FIND(Pay_Item_Search_Text,B922)=1,1, "FALSE")),MAX(G$4:$G921)+1,IF(ISNUMBER(Pay_Item_Search_Text),0,IF(ISNUMBER(SEARCH(Pay_Item_Search_Text,H922)),MAX(G$4:$G921)+1,0))),IF(ISNUMBER(Pay_Item_Search_Text),0,IF(ISNUMBER(SEARCH(Pay_Item_Search_Text,H922)),MAX(G$4:$G921)+1,0)))</f>
        <v>918</v>
      </c>
      <c r="H922" s="1" t="str">
        <f>IF(Table_PayItems[[#This Row],[Description]]="_","_ Unique Item - "&amp;Table_PayItems[[#This Row],[Item]]&amp;" - $"&amp;Table_PayItems[[#This Row],[Unit]],Table_PayItems[[#This Row],[Description]]&amp;" - $"&amp;Table_PayItems[[#This Row],[Unit]])</f>
        <v>Case Sign, Two Way, 36 inch by 36 inch, Non-Illuminated - $Ea</v>
      </c>
      <c r="I922" s="29" t="str">
        <f>IFERROR(VLOOKUP(ROWS($M$5:M922),Table_PayItems[[Search Key]:[Concentrated Name]],2,FALSE),"")</f>
        <v>Case Sign, Two Way, 36 inch by 36 inch, Non-Illuminated - $Ea</v>
      </c>
      <c r="J922" s="1"/>
      <c r="K922" s="1"/>
      <c r="L922" s="22">
        <f>IF(ISNUMBER(SEARCH(Pay_Item_Search_Text_2,M922)),MAX($L$4:L921)+1,0)</f>
        <v>0</v>
      </c>
      <c r="M922" s="1" t="str">
        <f>IFERROR(VLOOKUP(ROWS($M$5:M922),Table_PayItems[[Search Key]:[Concentrated Name]],2,FALSE),"")</f>
        <v>Case Sign, Two Way, 36 inch by 36 inch, Non-Illuminated - $Ea</v>
      </c>
      <c r="N922" s="1" t="str">
        <f>IFERROR(VLOOKUP(ROWS($M$5:N922),$L$5:$M$7000,2,FALSE),"")</f>
        <v>Sewer, Cl E, 108 inch, Tr Det D - $Ft</v>
      </c>
      <c r="O922" s="1" t="str">
        <f>IFERROR(VLOOKUP(ROWS($O$5:O922),$K$5:$L$7000,2,FALSE),"")</f>
        <v/>
      </c>
    </row>
    <row r="923" spans="2:15" ht="15" customHeight="1" x14ac:dyDescent="0.25">
      <c r="B923" s="178" t="s">
        <v>14005</v>
      </c>
      <c r="C923" s="178" t="s">
        <v>88</v>
      </c>
      <c r="D923" s="178" t="s">
        <v>4918</v>
      </c>
      <c r="E923" s="178" t="s">
        <v>17</v>
      </c>
      <c r="F923" s="178" t="s">
        <v>17</v>
      </c>
      <c r="G923" s="1">
        <f>IF(ISNUMBER(Pay_Item_Search_Text),IF(ISNUMBER(IF(FIND(Pay_Item_Search_Text,B923)=1,1, "FALSE")),MAX(G$4:$G922)+1,IF(ISNUMBER(Pay_Item_Search_Text),0,IF(ISNUMBER(SEARCH(Pay_Item_Search_Text,H923)),MAX(G$4:$G922)+1,0))),IF(ISNUMBER(Pay_Item_Search_Text),0,IF(ISNUMBER(SEARCH(Pay_Item_Search_Text,H923)),MAX(G$4:$G922)+1,0)))</f>
        <v>919</v>
      </c>
      <c r="H923" s="1" t="str">
        <f>IF(Table_PayItems[[#This Row],[Description]]="_","_ Unique Item - "&amp;Table_PayItems[[#This Row],[Item]]&amp;" - $"&amp;Table_PayItems[[#This Row],[Unit]],Table_PayItems[[#This Row],[Description]]&amp;" - $"&amp;Table_PayItems[[#This Row],[Unit]])</f>
        <v>Case Sign, Two Way, 36 inch by 36 inch, Salv - $Ea</v>
      </c>
      <c r="I923" s="29" t="str">
        <f>IFERROR(VLOOKUP(ROWS($M$5:M923),Table_PayItems[[Search Key]:[Concentrated Name]],2,FALSE),"")</f>
        <v>Case Sign, Two Way, 36 inch by 36 inch, Salv - $Ea</v>
      </c>
      <c r="J923" s="1"/>
      <c r="K923" s="1"/>
      <c r="L923" s="22">
        <f>IF(ISNUMBER(SEARCH(Pay_Item_Search_Text_2,M923)),MAX($L$4:L922)+1,0)</f>
        <v>0</v>
      </c>
      <c r="M923" s="1" t="str">
        <f>IFERROR(VLOOKUP(ROWS($M$5:M923),Table_PayItems[[Search Key]:[Concentrated Name]],2,FALSE),"")</f>
        <v>Case Sign, Two Way, 36 inch by 36 inch, Salv - $Ea</v>
      </c>
      <c r="N923" s="1" t="str">
        <f>IFERROR(VLOOKUP(ROWS($M$5:N923),$L$5:$M$7000,2,FALSE),"")</f>
        <v>Sewer, Cl E, 108 inch, Tr Det E - $Ft</v>
      </c>
      <c r="O923" s="1" t="str">
        <f>IFERROR(VLOOKUP(ROWS($O$5:O923),$K$5:$L$7000,2,FALSE),"")</f>
        <v/>
      </c>
    </row>
    <row r="924" spans="2:15" ht="15" customHeight="1" x14ac:dyDescent="0.25">
      <c r="B924" s="178" t="s">
        <v>14294</v>
      </c>
      <c r="C924" s="178" t="s">
        <v>104</v>
      </c>
      <c r="D924" s="178" t="s">
        <v>5200</v>
      </c>
      <c r="E924" s="178" t="s">
        <v>5625</v>
      </c>
      <c r="F924" s="178" t="s">
        <v>17</v>
      </c>
      <c r="G924" s="1">
        <f>IF(ISNUMBER(Pay_Item_Search_Text),IF(ISNUMBER(IF(FIND(Pay_Item_Search_Text,B924)=1,1, "FALSE")),MAX(G$4:$G923)+1,IF(ISNUMBER(Pay_Item_Search_Text),0,IF(ISNUMBER(SEARCH(Pay_Item_Search_Text,H924)),MAX(G$4:$G923)+1,0))),IF(ISNUMBER(Pay_Item_Search_Text),0,IF(ISNUMBER(SEARCH(Pay_Item_Search_Text,H924)),MAX(G$4:$G923)+1,0)))</f>
        <v>920</v>
      </c>
      <c r="H924" s="1" t="str">
        <f>IF(Table_PayItems[[#This Row],[Description]]="_","_ Unique Item - "&amp;Table_PayItems[[#This Row],[Item]]&amp;" - $"&amp;Table_PayItems[[#This Row],[Unit]],Table_PayItems[[#This Row],[Description]]&amp;" - $"&amp;Table_PayItems[[#This Row],[Unit]])</f>
        <v>Casing - $Ft</v>
      </c>
      <c r="I924" s="29" t="str">
        <f>IFERROR(VLOOKUP(ROWS($M$5:M924),Table_PayItems[[Search Key]:[Concentrated Name]],2,FALSE),"")</f>
        <v>Casing - $Ft</v>
      </c>
      <c r="J924" s="1"/>
      <c r="K924" s="1"/>
      <c r="L924" s="22">
        <f>IF(ISNUMBER(SEARCH(Pay_Item_Search_Text_2,M924)),MAX($L$4:L923)+1,0)</f>
        <v>0</v>
      </c>
      <c r="M924" s="1" t="str">
        <f>IFERROR(VLOOKUP(ROWS($M$5:M924),Table_PayItems[[Search Key]:[Concentrated Name]],2,FALSE),"")</f>
        <v>Casing - $Ft</v>
      </c>
      <c r="N924" s="1" t="str">
        <f>IFERROR(VLOOKUP(ROWS($M$5:N924),$L$5:$M$7000,2,FALSE),"")</f>
        <v>Sewer, Cl E, 120 inch, Tr Det B - $Ft</v>
      </c>
      <c r="O924" s="1" t="str">
        <f>IFERROR(VLOOKUP(ROWS($O$5:O924),$K$5:$L$7000,2,FALSE),"")</f>
        <v/>
      </c>
    </row>
    <row r="925" spans="2:15" ht="15" customHeight="1" x14ac:dyDescent="0.25">
      <c r="B925" s="178" t="s">
        <v>12346</v>
      </c>
      <c r="C925" s="178" t="s">
        <v>88</v>
      </c>
      <c r="D925" s="178" t="s">
        <v>4037</v>
      </c>
      <c r="E925" s="178" t="s">
        <v>6993</v>
      </c>
      <c r="F925" s="178" t="s">
        <v>17</v>
      </c>
      <c r="G925" s="1">
        <f>IF(ISNUMBER(Pay_Item_Search_Text),IF(ISNUMBER(IF(FIND(Pay_Item_Search_Text,B925)=1,1, "FALSE")),MAX(G$4:$G924)+1,IF(ISNUMBER(Pay_Item_Search_Text),0,IF(ISNUMBER(SEARCH(Pay_Item_Search_Text,H925)),MAX(G$4:$G924)+1,0))),IF(ISNUMBER(Pay_Item_Search_Text),0,IF(ISNUMBER(SEARCH(Pay_Item_Search_Text,H925)),MAX(G$4:$G924)+1,0)))</f>
        <v>921</v>
      </c>
      <c r="H925" s="1" t="str">
        <f>IF(Table_PayItems[[#This Row],[Description]]="_","_ Unique Item - "&amp;Table_PayItems[[#This Row],[Item]]&amp;" - $"&amp;Table_PayItems[[#This Row],[Unit]],Table_PayItems[[#This Row],[Description]]&amp;" - $"&amp;Table_PayItems[[#This Row],[Unit]])</f>
        <v>Catalpa speciosa, 1 1/2 inch - $Ea</v>
      </c>
      <c r="I925" s="29" t="str">
        <f>IFERROR(VLOOKUP(ROWS($M$5:M925),Table_PayItems[[Search Key]:[Concentrated Name]],2,FALSE),"")</f>
        <v>Catalpa speciosa, 1 1/2 inch - $Ea</v>
      </c>
      <c r="J925" s="1"/>
      <c r="K925" s="1"/>
      <c r="L925" s="22">
        <f>IF(ISNUMBER(SEARCH(Pay_Item_Search_Text_2,M925)),MAX($L$4:L924)+1,0)</f>
        <v>0</v>
      </c>
      <c r="M925" s="1" t="str">
        <f>IFERROR(VLOOKUP(ROWS($M$5:M925),Table_PayItems[[Search Key]:[Concentrated Name]],2,FALSE),"")</f>
        <v>Catalpa speciosa, 1 1/2 inch - $Ea</v>
      </c>
      <c r="N925" s="1" t="str">
        <f>IFERROR(VLOOKUP(ROWS($M$5:N925),$L$5:$M$7000,2,FALSE),"")</f>
        <v>Sewer, Cl E, 120 inch, Tr Det C - $Ft</v>
      </c>
      <c r="O925" s="1" t="str">
        <f>IFERROR(VLOOKUP(ROWS($O$5:O925),$K$5:$L$7000,2,FALSE),"")</f>
        <v/>
      </c>
    </row>
    <row r="926" spans="2:15" ht="15" customHeight="1" x14ac:dyDescent="0.25">
      <c r="B926" s="178" t="s">
        <v>12347</v>
      </c>
      <c r="C926" s="178" t="s">
        <v>88</v>
      </c>
      <c r="D926" s="178" t="s">
        <v>4038</v>
      </c>
      <c r="E926" s="178" t="s">
        <v>6993</v>
      </c>
      <c r="F926" s="178" t="s">
        <v>17</v>
      </c>
      <c r="G926" s="1">
        <f>IF(ISNUMBER(Pay_Item_Search_Text),IF(ISNUMBER(IF(FIND(Pay_Item_Search_Text,B926)=1,1, "FALSE")),MAX(G$4:$G925)+1,IF(ISNUMBER(Pay_Item_Search_Text),0,IF(ISNUMBER(SEARCH(Pay_Item_Search_Text,H926)),MAX(G$4:$G925)+1,0))),IF(ISNUMBER(Pay_Item_Search_Text),0,IF(ISNUMBER(SEARCH(Pay_Item_Search_Text,H926)),MAX(G$4:$G925)+1,0)))</f>
        <v>922</v>
      </c>
      <c r="H926" s="1" t="str">
        <f>IF(Table_PayItems[[#This Row],[Description]]="_","_ Unique Item - "&amp;Table_PayItems[[#This Row],[Item]]&amp;" - $"&amp;Table_PayItems[[#This Row],[Unit]],Table_PayItems[[#This Row],[Description]]&amp;" - $"&amp;Table_PayItems[[#This Row],[Unit]])</f>
        <v>Catalpa speciosa, 1 3/4 inch - $Ea</v>
      </c>
      <c r="I926" s="29" t="str">
        <f>IFERROR(VLOOKUP(ROWS($M$5:M926),Table_PayItems[[Search Key]:[Concentrated Name]],2,FALSE),"")</f>
        <v>Catalpa speciosa, 1 3/4 inch - $Ea</v>
      </c>
      <c r="J926" s="1"/>
      <c r="K926" s="1"/>
      <c r="L926" s="22">
        <f>IF(ISNUMBER(SEARCH(Pay_Item_Search_Text_2,M926)),MAX($L$4:L925)+1,0)</f>
        <v>0</v>
      </c>
      <c r="M926" s="1" t="str">
        <f>IFERROR(VLOOKUP(ROWS($M$5:M926),Table_PayItems[[Search Key]:[Concentrated Name]],2,FALSE),"")</f>
        <v>Catalpa speciosa, 1 3/4 inch - $Ea</v>
      </c>
      <c r="N926" s="1" t="str">
        <f>IFERROR(VLOOKUP(ROWS($M$5:N926),$L$5:$M$7000,2,FALSE),"")</f>
        <v>Sewer, Cl E, 120 inch, Tr Det D - $Ft</v>
      </c>
      <c r="O926" s="1" t="str">
        <f>IFERROR(VLOOKUP(ROWS($O$5:O926),$K$5:$L$7000,2,FALSE),"")</f>
        <v/>
      </c>
    </row>
    <row r="927" spans="2:15" ht="15" customHeight="1" x14ac:dyDescent="0.25">
      <c r="B927" s="178" t="s">
        <v>12348</v>
      </c>
      <c r="C927" s="178" t="s">
        <v>88</v>
      </c>
      <c r="D927" s="178" t="s">
        <v>4039</v>
      </c>
      <c r="E927" s="178" t="s">
        <v>6993</v>
      </c>
      <c r="F927" s="178" t="s">
        <v>17</v>
      </c>
      <c r="G927" s="1">
        <f>IF(ISNUMBER(Pay_Item_Search_Text),IF(ISNUMBER(IF(FIND(Pay_Item_Search_Text,B927)=1,1, "FALSE")),MAX(G$4:$G926)+1,IF(ISNUMBER(Pay_Item_Search_Text),0,IF(ISNUMBER(SEARCH(Pay_Item_Search_Text,H927)),MAX(G$4:$G926)+1,0))),IF(ISNUMBER(Pay_Item_Search_Text),0,IF(ISNUMBER(SEARCH(Pay_Item_Search_Text,H927)),MAX(G$4:$G926)+1,0)))</f>
        <v>923</v>
      </c>
      <c r="H927" s="1" t="str">
        <f>IF(Table_PayItems[[#This Row],[Description]]="_","_ Unique Item - "&amp;Table_PayItems[[#This Row],[Item]]&amp;" - $"&amp;Table_PayItems[[#This Row],[Unit]],Table_PayItems[[#This Row],[Description]]&amp;" - $"&amp;Table_PayItems[[#This Row],[Unit]])</f>
        <v>Catalpa speciosa, 2 inch - $Ea</v>
      </c>
      <c r="I927" s="29" t="str">
        <f>IFERROR(VLOOKUP(ROWS($M$5:M927),Table_PayItems[[Search Key]:[Concentrated Name]],2,FALSE),"")</f>
        <v>Catalpa speciosa, 2 inch - $Ea</v>
      </c>
      <c r="J927" s="1"/>
      <c r="K927" s="1"/>
      <c r="L927" s="22">
        <f>IF(ISNUMBER(SEARCH(Pay_Item_Search_Text_2,M927)),MAX($L$4:L926)+1,0)</f>
        <v>0</v>
      </c>
      <c r="M927" s="1" t="str">
        <f>IFERROR(VLOOKUP(ROWS($M$5:M927),Table_PayItems[[Search Key]:[Concentrated Name]],2,FALSE),"")</f>
        <v>Catalpa speciosa, 2 inch - $Ea</v>
      </c>
      <c r="N927" s="1" t="str">
        <f>IFERROR(VLOOKUP(ROWS($M$5:N927),$L$5:$M$7000,2,FALSE),"")</f>
        <v>Sewer, Cl E, 120 inch, Tr Det E - $Ft</v>
      </c>
      <c r="O927" s="1" t="str">
        <f>IFERROR(VLOOKUP(ROWS($O$5:O927),$K$5:$L$7000,2,FALSE),"")</f>
        <v/>
      </c>
    </row>
    <row r="928" spans="2:15" ht="15" customHeight="1" x14ac:dyDescent="0.25">
      <c r="B928" s="178" t="s">
        <v>14303</v>
      </c>
      <c r="C928" s="178" t="s">
        <v>88</v>
      </c>
      <c r="D928" s="178" t="s">
        <v>5209</v>
      </c>
      <c r="E928" s="178" t="s">
        <v>5628</v>
      </c>
      <c r="F928" s="178" t="s">
        <v>17</v>
      </c>
      <c r="G928" s="1">
        <f>IF(ISNUMBER(Pay_Item_Search_Text),IF(ISNUMBER(IF(FIND(Pay_Item_Search_Text,B928)=1,1, "FALSE")),MAX(G$4:$G927)+1,IF(ISNUMBER(Pay_Item_Search_Text),0,IF(ISNUMBER(SEARCH(Pay_Item_Search_Text,H928)),MAX(G$4:$G927)+1,0))),IF(ISNUMBER(Pay_Item_Search_Text),0,IF(ISNUMBER(SEARCH(Pay_Item_Search_Text,H928)),MAX(G$4:$G927)+1,0)))</f>
        <v>924</v>
      </c>
      <c r="H928" s="1" t="str">
        <f>IF(Table_PayItems[[#This Row],[Description]]="_","_ Unique Item - "&amp;Table_PayItems[[#This Row],[Item]]&amp;" - $"&amp;Table_PayItems[[#This Row],[Unit]],Table_PayItems[[#This Row],[Description]]&amp;" - $"&amp;Table_PayItems[[#This Row],[Unit]])</f>
        <v>Cellular Modem, TS, 4G - $Ea</v>
      </c>
      <c r="I928" s="29" t="str">
        <f>IFERROR(VLOOKUP(ROWS($M$5:M928),Table_PayItems[[Search Key]:[Concentrated Name]],2,FALSE),"")</f>
        <v>Cellular Modem, TS, 4G - $Ea</v>
      </c>
      <c r="J928" s="1"/>
      <c r="K928" s="1"/>
      <c r="L928" s="22">
        <f>IF(ISNUMBER(SEARCH(Pay_Item_Search_Text_2,M928)),MAX($L$4:L927)+1,0)</f>
        <v>0</v>
      </c>
      <c r="M928" s="1" t="str">
        <f>IFERROR(VLOOKUP(ROWS($M$5:M928),Table_PayItems[[Search Key]:[Concentrated Name]],2,FALSE),"")</f>
        <v>Cellular Modem, TS, 4G - $Ea</v>
      </c>
      <c r="N928" s="1" t="str">
        <f>IFERROR(VLOOKUP(ROWS($M$5:N928),$L$5:$M$7000,2,FALSE),"")</f>
        <v>Sewer, Cl E, 30 inch, Tr Det B - $Ft</v>
      </c>
      <c r="O928" s="1" t="str">
        <f>IFERROR(VLOOKUP(ROWS($O$5:O928),$K$5:$L$7000,2,FALSE),"")</f>
        <v/>
      </c>
    </row>
    <row r="929" spans="2:15" ht="15" customHeight="1" x14ac:dyDescent="0.25">
      <c r="B929" s="178" t="s">
        <v>12349</v>
      </c>
      <c r="C929" s="178" t="s">
        <v>88</v>
      </c>
      <c r="D929" s="178" t="s">
        <v>4040</v>
      </c>
      <c r="E929" s="178" t="s">
        <v>6993</v>
      </c>
      <c r="F929" s="178" t="s">
        <v>17</v>
      </c>
      <c r="G929" s="1">
        <f>IF(ISNUMBER(Pay_Item_Search_Text),IF(ISNUMBER(IF(FIND(Pay_Item_Search_Text,B929)=1,1, "FALSE")),MAX(G$4:$G928)+1,IF(ISNUMBER(Pay_Item_Search_Text),0,IF(ISNUMBER(SEARCH(Pay_Item_Search_Text,H929)),MAX(G$4:$G928)+1,0))),IF(ISNUMBER(Pay_Item_Search_Text),0,IF(ISNUMBER(SEARCH(Pay_Item_Search_Text,H929)),MAX(G$4:$G928)+1,0)))</f>
        <v>925</v>
      </c>
      <c r="H929" s="1" t="str">
        <f>IF(Table_PayItems[[#This Row],[Description]]="_","_ Unique Item - "&amp;Table_PayItems[[#This Row],[Item]]&amp;" - $"&amp;Table_PayItems[[#This Row],[Unit]],Table_PayItems[[#This Row],[Description]]&amp;" - $"&amp;Table_PayItems[[#This Row],[Unit]])</f>
        <v>Celtis occidentalis, 1 1/2 inch - $Ea</v>
      </c>
      <c r="I929" s="29" t="str">
        <f>IFERROR(VLOOKUP(ROWS($M$5:M929),Table_PayItems[[Search Key]:[Concentrated Name]],2,FALSE),"")</f>
        <v>Celtis occidentalis, 1 1/2 inch - $Ea</v>
      </c>
      <c r="J929" s="1"/>
      <c r="K929" s="1"/>
      <c r="L929" s="22">
        <f>IF(ISNUMBER(SEARCH(Pay_Item_Search_Text_2,M929)),MAX($L$4:L928)+1,0)</f>
        <v>0</v>
      </c>
      <c r="M929" s="1" t="str">
        <f>IFERROR(VLOOKUP(ROWS($M$5:M929),Table_PayItems[[Search Key]:[Concentrated Name]],2,FALSE),"")</f>
        <v>Celtis occidentalis, 1 1/2 inch - $Ea</v>
      </c>
      <c r="N929" s="1" t="str">
        <f>IFERROR(VLOOKUP(ROWS($M$5:N929),$L$5:$M$7000,2,FALSE),"")</f>
        <v>Sewer, Cl E, 30 inch, Tr Det C - $Ft</v>
      </c>
      <c r="O929" s="1" t="str">
        <f>IFERROR(VLOOKUP(ROWS($O$5:O929),$K$5:$L$7000,2,FALSE),"")</f>
        <v/>
      </c>
    </row>
    <row r="930" spans="2:15" ht="15" customHeight="1" x14ac:dyDescent="0.25">
      <c r="B930" s="178" t="s">
        <v>12350</v>
      </c>
      <c r="C930" s="178" t="s">
        <v>88</v>
      </c>
      <c r="D930" s="178" t="s">
        <v>4041</v>
      </c>
      <c r="E930" s="178" t="s">
        <v>6993</v>
      </c>
      <c r="F930" s="178" t="s">
        <v>17</v>
      </c>
      <c r="G930" s="1">
        <f>IF(ISNUMBER(Pay_Item_Search_Text),IF(ISNUMBER(IF(FIND(Pay_Item_Search_Text,B930)=1,1, "FALSE")),MAX(G$4:$G929)+1,IF(ISNUMBER(Pay_Item_Search_Text),0,IF(ISNUMBER(SEARCH(Pay_Item_Search_Text,H930)),MAX(G$4:$G929)+1,0))),IF(ISNUMBER(Pay_Item_Search_Text),0,IF(ISNUMBER(SEARCH(Pay_Item_Search_Text,H930)),MAX(G$4:$G929)+1,0)))</f>
        <v>926</v>
      </c>
      <c r="H930" s="1" t="str">
        <f>IF(Table_PayItems[[#This Row],[Description]]="_","_ Unique Item - "&amp;Table_PayItems[[#This Row],[Item]]&amp;" - $"&amp;Table_PayItems[[#This Row],[Unit]],Table_PayItems[[#This Row],[Description]]&amp;" - $"&amp;Table_PayItems[[#This Row],[Unit]])</f>
        <v>Celtis occidentalis, 1 3/4 inch - $Ea</v>
      </c>
      <c r="I930" s="29" t="str">
        <f>IFERROR(VLOOKUP(ROWS($M$5:M930),Table_PayItems[[Search Key]:[Concentrated Name]],2,FALSE),"")</f>
        <v>Celtis occidentalis, 1 3/4 inch - $Ea</v>
      </c>
      <c r="J930" s="1"/>
      <c r="K930" s="1"/>
      <c r="L930" s="22">
        <f>IF(ISNUMBER(SEARCH(Pay_Item_Search_Text_2,M930)),MAX($L$4:L929)+1,0)</f>
        <v>0</v>
      </c>
      <c r="M930" s="1" t="str">
        <f>IFERROR(VLOOKUP(ROWS($M$5:M930),Table_PayItems[[Search Key]:[Concentrated Name]],2,FALSE),"")</f>
        <v>Celtis occidentalis, 1 3/4 inch - $Ea</v>
      </c>
      <c r="N930" s="1" t="str">
        <f>IFERROR(VLOOKUP(ROWS($M$5:N930),$L$5:$M$7000,2,FALSE),"")</f>
        <v>Sewer, Cl E, 30 inch, Tr Det D - $Ft</v>
      </c>
      <c r="O930" s="1" t="str">
        <f>IFERROR(VLOOKUP(ROWS($O$5:O930),$K$5:$L$7000,2,FALSE),"")</f>
        <v/>
      </c>
    </row>
    <row r="931" spans="2:15" ht="15" customHeight="1" x14ac:dyDescent="0.25">
      <c r="B931" s="178" t="s">
        <v>12351</v>
      </c>
      <c r="C931" s="178" t="s">
        <v>88</v>
      </c>
      <c r="D931" s="178" t="s">
        <v>4042</v>
      </c>
      <c r="E931" s="178" t="s">
        <v>6993</v>
      </c>
      <c r="F931" s="178" t="s">
        <v>17</v>
      </c>
      <c r="G931" s="1">
        <f>IF(ISNUMBER(Pay_Item_Search_Text),IF(ISNUMBER(IF(FIND(Pay_Item_Search_Text,B931)=1,1, "FALSE")),MAX(G$4:$G930)+1,IF(ISNUMBER(Pay_Item_Search_Text),0,IF(ISNUMBER(SEARCH(Pay_Item_Search_Text,H931)),MAX(G$4:$G930)+1,0))),IF(ISNUMBER(Pay_Item_Search_Text),0,IF(ISNUMBER(SEARCH(Pay_Item_Search_Text,H931)),MAX(G$4:$G930)+1,0)))</f>
        <v>927</v>
      </c>
      <c r="H931" s="1" t="str">
        <f>IF(Table_PayItems[[#This Row],[Description]]="_","_ Unique Item - "&amp;Table_PayItems[[#This Row],[Item]]&amp;" - $"&amp;Table_PayItems[[#This Row],[Unit]],Table_PayItems[[#This Row],[Description]]&amp;" - $"&amp;Table_PayItems[[#This Row],[Unit]])</f>
        <v>Celtis occidentalis, 2 inch - $Ea</v>
      </c>
      <c r="I931" s="29" t="str">
        <f>IFERROR(VLOOKUP(ROWS($M$5:M931),Table_PayItems[[Search Key]:[Concentrated Name]],2,FALSE),"")</f>
        <v>Celtis occidentalis, 2 inch - $Ea</v>
      </c>
      <c r="J931" s="1"/>
      <c r="K931" s="1"/>
      <c r="L931" s="22">
        <f>IF(ISNUMBER(SEARCH(Pay_Item_Search_Text_2,M931)),MAX($L$4:L930)+1,0)</f>
        <v>0</v>
      </c>
      <c r="M931" s="1" t="str">
        <f>IFERROR(VLOOKUP(ROWS($M$5:M931),Table_PayItems[[Search Key]:[Concentrated Name]],2,FALSE),"")</f>
        <v>Celtis occidentalis, 2 inch - $Ea</v>
      </c>
      <c r="N931" s="1" t="str">
        <f>IFERROR(VLOOKUP(ROWS($M$5:N931),$L$5:$M$7000,2,FALSE),"")</f>
        <v>Sewer, Cl E, 30 inch, Tr Det E - $Ft</v>
      </c>
      <c r="O931" s="1" t="str">
        <f>IFERROR(VLOOKUP(ROWS($O$5:O931),$K$5:$L$7000,2,FALSE),"")</f>
        <v/>
      </c>
    </row>
    <row r="932" spans="2:15" ht="15" customHeight="1" x14ac:dyDescent="0.25">
      <c r="B932" s="178" t="s">
        <v>12352</v>
      </c>
      <c r="C932" s="178" t="s">
        <v>88</v>
      </c>
      <c r="D932" s="178" t="s">
        <v>4043</v>
      </c>
      <c r="E932" s="178" t="s">
        <v>6993</v>
      </c>
      <c r="F932" s="178" t="s">
        <v>17</v>
      </c>
      <c r="G932" s="1">
        <f>IF(ISNUMBER(Pay_Item_Search_Text),IF(ISNUMBER(IF(FIND(Pay_Item_Search_Text,B932)=1,1, "FALSE")),MAX(G$4:$G931)+1,IF(ISNUMBER(Pay_Item_Search_Text),0,IF(ISNUMBER(SEARCH(Pay_Item_Search_Text,H932)),MAX(G$4:$G931)+1,0))),IF(ISNUMBER(Pay_Item_Search_Text),0,IF(ISNUMBER(SEARCH(Pay_Item_Search_Text,H932)),MAX(G$4:$G931)+1,0)))</f>
        <v>928</v>
      </c>
      <c r="H932" s="1" t="str">
        <f>IF(Table_PayItems[[#This Row],[Description]]="_","_ Unique Item - "&amp;Table_PayItems[[#This Row],[Item]]&amp;" - $"&amp;Table_PayItems[[#This Row],[Unit]],Table_PayItems[[#This Row],[Description]]&amp;" - $"&amp;Table_PayItems[[#This Row],[Unit]])</f>
        <v>Celtis occidentalis, bareroot, 18-24 inch - $Ea</v>
      </c>
      <c r="I932" s="29" t="str">
        <f>IFERROR(VLOOKUP(ROWS($M$5:M932),Table_PayItems[[Search Key]:[Concentrated Name]],2,FALSE),"")</f>
        <v>Celtis occidentalis, bareroot, 18-24 inch - $Ea</v>
      </c>
      <c r="J932" s="1"/>
      <c r="K932" s="1"/>
      <c r="L932" s="22">
        <f>IF(ISNUMBER(SEARCH(Pay_Item_Search_Text_2,M932)),MAX($L$4:L931)+1,0)</f>
        <v>0</v>
      </c>
      <c r="M932" s="1" t="str">
        <f>IFERROR(VLOOKUP(ROWS($M$5:M932),Table_PayItems[[Search Key]:[Concentrated Name]],2,FALSE),"")</f>
        <v>Celtis occidentalis, bareroot, 18-24 inch - $Ea</v>
      </c>
      <c r="N932" s="1" t="str">
        <f>IFERROR(VLOOKUP(ROWS($M$5:N932),$L$5:$M$7000,2,FALSE),"")</f>
        <v>Sewer, Cl E, 60 inch, Tr Det B - $Ft</v>
      </c>
      <c r="O932" s="1" t="str">
        <f>IFERROR(VLOOKUP(ROWS($O$5:O932),$K$5:$L$7000,2,FALSE),"")</f>
        <v/>
      </c>
    </row>
    <row r="933" spans="2:15" ht="15" customHeight="1" x14ac:dyDescent="0.25">
      <c r="B933" s="178" t="s">
        <v>12353</v>
      </c>
      <c r="C933" s="178" t="s">
        <v>88</v>
      </c>
      <c r="D933" s="178" t="s">
        <v>4044</v>
      </c>
      <c r="E933" s="178" t="s">
        <v>6993</v>
      </c>
      <c r="F933" s="178" t="s">
        <v>17</v>
      </c>
      <c r="G933" s="1">
        <f>IF(ISNUMBER(Pay_Item_Search_Text),IF(ISNUMBER(IF(FIND(Pay_Item_Search_Text,B933)=1,1, "FALSE")),MAX(G$4:$G932)+1,IF(ISNUMBER(Pay_Item_Search_Text),0,IF(ISNUMBER(SEARCH(Pay_Item_Search_Text,H933)),MAX(G$4:$G932)+1,0))),IF(ISNUMBER(Pay_Item_Search_Text),0,IF(ISNUMBER(SEARCH(Pay_Item_Search_Text,H933)),MAX(G$4:$G932)+1,0)))</f>
        <v>929</v>
      </c>
      <c r="H933" s="1" t="str">
        <f>IF(Table_PayItems[[#This Row],[Description]]="_","_ Unique Item - "&amp;Table_PayItems[[#This Row],[Item]]&amp;" - $"&amp;Table_PayItems[[#This Row],[Unit]],Table_PayItems[[#This Row],[Description]]&amp;" - $"&amp;Table_PayItems[[#This Row],[Unit]])</f>
        <v>Celtis occidentalis, bareroot, 24-36 inch - $Ea</v>
      </c>
      <c r="I933" s="29" t="str">
        <f>IFERROR(VLOOKUP(ROWS($M$5:M933),Table_PayItems[[Search Key]:[Concentrated Name]],2,FALSE),"")</f>
        <v>Celtis occidentalis, bareroot, 24-36 inch - $Ea</v>
      </c>
      <c r="J933" s="1"/>
      <c r="K933" s="1"/>
      <c r="L933" s="22">
        <f>IF(ISNUMBER(SEARCH(Pay_Item_Search_Text_2,M933)),MAX($L$4:L932)+1,0)</f>
        <v>0</v>
      </c>
      <c r="M933" s="1" t="str">
        <f>IFERROR(VLOOKUP(ROWS($M$5:M933),Table_PayItems[[Search Key]:[Concentrated Name]],2,FALSE),"")</f>
        <v>Celtis occidentalis, bareroot, 24-36 inch - $Ea</v>
      </c>
      <c r="N933" s="1" t="str">
        <f>IFERROR(VLOOKUP(ROWS($M$5:N933),$L$5:$M$7000,2,FALSE),"")</f>
        <v>Sewer, Cl E, 60 inch, Tr Det C - $Ft</v>
      </c>
      <c r="O933" s="1" t="str">
        <f>IFERROR(VLOOKUP(ROWS($O$5:O933),$K$5:$L$7000,2,FALSE),"")</f>
        <v/>
      </c>
    </row>
    <row r="934" spans="2:15" ht="15" customHeight="1" x14ac:dyDescent="0.25">
      <c r="B934" s="178" t="s">
        <v>10639</v>
      </c>
      <c r="C934" s="178" t="s">
        <v>189</v>
      </c>
      <c r="D934" s="178" t="s">
        <v>2659</v>
      </c>
      <c r="E934" s="178" t="s">
        <v>17</v>
      </c>
      <c r="F934" s="178" t="s">
        <v>17</v>
      </c>
      <c r="G934" s="1">
        <f>IF(ISNUMBER(Pay_Item_Search_Text),IF(ISNUMBER(IF(FIND(Pay_Item_Search_Text,B934)=1,1, "FALSE")),MAX(G$4:$G933)+1,IF(ISNUMBER(Pay_Item_Search_Text),0,IF(ISNUMBER(SEARCH(Pay_Item_Search_Text,H934)),MAX(G$4:$G933)+1,0))),IF(ISNUMBER(Pay_Item_Search_Text),0,IF(ISNUMBER(SEARCH(Pay_Item_Search_Text,H934)),MAX(G$4:$G933)+1,0)))</f>
        <v>930</v>
      </c>
      <c r="H934" s="1" t="str">
        <f>IF(Table_PayItems[[#This Row],[Description]]="_","_ Unique Item - "&amp;Table_PayItems[[#This Row],[Item]]&amp;" - $"&amp;Table_PayItems[[#This Row],[Unit]],Table_PayItems[[#This Row],[Description]]&amp;" - $"&amp;Table_PayItems[[#This Row],[Unit]])</f>
        <v>Cement - $Ton</v>
      </c>
      <c r="I934" s="29" t="str">
        <f>IFERROR(VLOOKUP(ROWS($M$5:M934),Table_PayItems[[Search Key]:[Concentrated Name]],2,FALSE),"")</f>
        <v>Cement - $Ton</v>
      </c>
      <c r="J934" s="1"/>
      <c r="K934" s="1"/>
      <c r="L934" s="22">
        <f>IF(ISNUMBER(SEARCH(Pay_Item_Search_Text_2,M934)),MAX($L$4:L933)+1,0)</f>
        <v>0</v>
      </c>
      <c r="M934" s="1" t="str">
        <f>IFERROR(VLOOKUP(ROWS($M$5:M934),Table_PayItems[[Search Key]:[Concentrated Name]],2,FALSE),"")</f>
        <v>Cement - $Ton</v>
      </c>
      <c r="N934" s="1" t="str">
        <f>IFERROR(VLOOKUP(ROWS($M$5:N934),$L$5:$M$7000,2,FALSE),"")</f>
        <v>Sewer, Cl E, 60 inch, Tr Det D - $Ft</v>
      </c>
      <c r="O934" s="1" t="str">
        <f>IFERROR(VLOOKUP(ROWS($O$5:O934),$K$5:$L$7000,2,FALSE),"")</f>
        <v/>
      </c>
    </row>
    <row r="935" spans="2:15" ht="15" customHeight="1" x14ac:dyDescent="0.25">
      <c r="B935" s="178" t="s">
        <v>14345</v>
      </c>
      <c r="C935" s="178" t="s">
        <v>104</v>
      </c>
      <c r="D935" s="178" t="s">
        <v>5233</v>
      </c>
      <c r="E935" s="178" t="s">
        <v>5643</v>
      </c>
      <c r="F935" s="178" t="s">
        <v>17</v>
      </c>
      <c r="G935" s="1">
        <f>IF(ISNUMBER(Pay_Item_Search_Text),IF(ISNUMBER(IF(FIND(Pay_Item_Search_Text,B935)=1,1, "FALSE")),MAX(G$4:$G934)+1,IF(ISNUMBER(Pay_Item_Search_Text),0,IF(ISNUMBER(SEARCH(Pay_Item_Search_Text,H935)),MAX(G$4:$G934)+1,0))),IF(ISNUMBER(Pay_Item_Search_Text),0,IF(ISNUMBER(SEARCH(Pay_Item_Search_Text,H935)),MAX(G$4:$G934)+1,0)))</f>
        <v>931</v>
      </c>
      <c r="H935" s="1" t="str">
        <f>IF(Table_PayItems[[#This Row],[Description]]="_","_ Unique Item - "&amp;Table_PayItems[[#This Row],[Item]]&amp;" - $"&amp;Table_PayItems[[#This Row],[Unit]],Table_PayItems[[#This Row],[Description]]&amp;" - $"&amp;Table_PayItems[[#This Row],[Unit]])</f>
        <v>Centerline Corrugations, Milled, Conc - $Ft</v>
      </c>
      <c r="I935" s="29" t="str">
        <f>IFERROR(VLOOKUP(ROWS($M$5:M935),Table_PayItems[[Search Key]:[Concentrated Name]],2,FALSE),"")</f>
        <v>Centerline Corrugations, Milled, Conc - $Ft</v>
      </c>
      <c r="J935" s="1"/>
      <c r="K935" s="1"/>
      <c r="L935" s="22">
        <f>IF(ISNUMBER(SEARCH(Pay_Item_Search_Text_2,M935)),MAX($L$4:L934)+1,0)</f>
        <v>0</v>
      </c>
      <c r="M935" s="1" t="str">
        <f>IFERROR(VLOOKUP(ROWS($M$5:M935),Table_PayItems[[Search Key]:[Concentrated Name]],2,FALSE),"")</f>
        <v>Centerline Corrugations, Milled, Conc - $Ft</v>
      </c>
      <c r="N935" s="1" t="str">
        <f>IFERROR(VLOOKUP(ROWS($M$5:N935),$L$5:$M$7000,2,FALSE),"")</f>
        <v>Sewer, Cl E, 60 inch, Tr Det E - $Ft</v>
      </c>
      <c r="O935" s="1" t="str">
        <f>IFERROR(VLOOKUP(ROWS($O$5:O935),$K$5:$L$7000,2,FALSE),"")</f>
        <v/>
      </c>
    </row>
    <row r="936" spans="2:15" ht="15" customHeight="1" x14ac:dyDescent="0.25">
      <c r="B936" s="178" t="s">
        <v>14346</v>
      </c>
      <c r="C936" s="178" t="s">
        <v>104</v>
      </c>
      <c r="D936" s="178" t="s">
        <v>5234</v>
      </c>
      <c r="E936" s="178" t="s">
        <v>5644</v>
      </c>
      <c r="F936" s="178" t="s">
        <v>17</v>
      </c>
      <c r="G936" s="1">
        <f>IF(ISNUMBER(Pay_Item_Search_Text),IF(ISNUMBER(IF(FIND(Pay_Item_Search_Text,B936)=1,1, "FALSE")),MAX(G$4:$G935)+1,IF(ISNUMBER(Pay_Item_Search_Text),0,IF(ISNUMBER(SEARCH(Pay_Item_Search_Text,H936)),MAX(G$4:$G935)+1,0))),IF(ISNUMBER(Pay_Item_Search_Text),0,IF(ISNUMBER(SEARCH(Pay_Item_Search_Text,H936)),MAX(G$4:$G935)+1,0)))</f>
        <v>932</v>
      </c>
      <c r="H936" s="1" t="str">
        <f>IF(Table_PayItems[[#This Row],[Description]]="_","_ Unique Item - "&amp;Table_PayItems[[#This Row],[Item]]&amp;" - $"&amp;Table_PayItems[[#This Row],[Unit]],Table_PayItems[[#This Row],[Description]]&amp;" - $"&amp;Table_PayItems[[#This Row],[Unit]])</f>
        <v>Centerline Corrugations, Milled, HMA - $Ft</v>
      </c>
      <c r="I936" s="29" t="str">
        <f>IFERROR(VLOOKUP(ROWS($M$5:M936),Table_PayItems[[Search Key]:[Concentrated Name]],2,FALSE),"")</f>
        <v>Centerline Corrugations, Milled, HMA - $Ft</v>
      </c>
      <c r="J936" s="1"/>
      <c r="K936" s="1"/>
      <c r="L936" s="22">
        <f>IF(ISNUMBER(SEARCH(Pay_Item_Search_Text_2,M936)),MAX($L$4:L935)+1,0)</f>
        <v>0</v>
      </c>
      <c r="M936" s="1" t="str">
        <f>IFERROR(VLOOKUP(ROWS($M$5:M936),Table_PayItems[[Search Key]:[Concentrated Name]],2,FALSE),"")</f>
        <v>Centerline Corrugations, Milled, HMA - $Ft</v>
      </c>
      <c r="N936" s="1" t="str">
        <f>IFERROR(VLOOKUP(ROWS($M$5:N936),$L$5:$M$7000,2,FALSE),"")</f>
        <v>Sewer, Cl E, 90 inch, Tr Det B - $Ft</v>
      </c>
      <c r="O936" s="1" t="str">
        <f>IFERROR(VLOOKUP(ROWS($O$5:O936),$K$5:$L$7000,2,FALSE),"")</f>
        <v/>
      </c>
    </row>
    <row r="937" spans="2:15" ht="15" customHeight="1" x14ac:dyDescent="0.25">
      <c r="B937" s="178" t="s">
        <v>12354</v>
      </c>
      <c r="C937" s="178" t="s">
        <v>88</v>
      </c>
      <c r="D937" s="178" t="s">
        <v>4045</v>
      </c>
      <c r="E937" s="178" t="s">
        <v>6993</v>
      </c>
      <c r="F937" s="178" t="s">
        <v>17</v>
      </c>
      <c r="G937" s="1">
        <f>IF(ISNUMBER(Pay_Item_Search_Text),IF(ISNUMBER(IF(FIND(Pay_Item_Search_Text,B937)=1,1, "FALSE")),MAX(G$4:$G936)+1,IF(ISNUMBER(Pay_Item_Search_Text),0,IF(ISNUMBER(SEARCH(Pay_Item_Search_Text,H937)),MAX(G$4:$G936)+1,0))),IF(ISNUMBER(Pay_Item_Search_Text),0,IF(ISNUMBER(SEARCH(Pay_Item_Search_Text,H937)),MAX(G$4:$G936)+1,0)))</f>
        <v>933</v>
      </c>
      <c r="H937" s="1" t="str">
        <f>IF(Table_PayItems[[#This Row],[Description]]="_","_ Unique Item - "&amp;Table_PayItems[[#This Row],[Item]]&amp;" - $"&amp;Table_PayItems[[#This Row],[Unit]],Table_PayItems[[#This Row],[Description]]&amp;" - $"&amp;Table_PayItems[[#This Row],[Unit]])</f>
        <v>Cephalanthus occidentalis, bareroot, 18-24 inch - $Ea</v>
      </c>
      <c r="I937" s="29" t="str">
        <f>IFERROR(VLOOKUP(ROWS($M$5:M937),Table_PayItems[[Search Key]:[Concentrated Name]],2,FALSE),"")</f>
        <v>Cephalanthus occidentalis, bareroot, 18-24 inch - $Ea</v>
      </c>
      <c r="J937" s="1"/>
      <c r="K937" s="1"/>
      <c r="L937" s="22">
        <f>IF(ISNUMBER(SEARCH(Pay_Item_Search_Text_2,M937)),MAX($L$4:L936)+1,0)</f>
        <v>0</v>
      </c>
      <c r="M937" s="1" t="str">
        <f>IFERROR(VLOOKUP(ROWS($M$5:M937),Table_PayItems[[Search Key]:[Concentrated Name]],2,FALSE),"")</f>
        <v>Cephalanthus occidentalis, bareroot, 18-24 inch - $Ea</v>
      </c>
      <c r="N937" s="1" t="str">
        <f>IFERROR(VLOOKUP(ROWS($M$5:N937),$L$5:$M$7000,2,FALSE),"")</f>
        <v>Sewer, Cl E, 90 inch, Tr Det C - $Ft</v>
      </c>
      <c r="O937" s="1" t="str">
        <f>IFERROR(VLOOKUP(ROWS($O$5:O937),$K$5:$L$7000,2,FALSE),"")</f>
        <v/>
      </c>
    </row>
    <row r="938" spans="2:15" ht="15" customHeight="1" x14ac:dyDescent="0.25">
      <c r="B938" s="178" t="s">
        <v>12355</v>
      </c>
      <c r="C938" s="178" t="s">
        <v>88</v>
      </c>
      <c r="D938" s="178" t="s">
        <v>4046</v>
      </c>
      <c r="E938" s="178" t="s">
        <v>6993</v>
      </c>
      <c r="F938" s="178" t="s">
        <v>17</v>
      </c>
      <c r="G938" s="1">
        <f>IF(ISNUMBER(Pay_Item_Search_Text),IF(ISNUMBER(IF(FIND(Pay_Item_Search_Text,B938)=1,1, "FALSE")),MAX(G$4:$G937)+1,IF(ISNUMBER(Pay_Item_Search_Text),0,IF(ISNUMBER(SEARCH(Pay_Item_Search_Text,H938)),MAX(G$4:$G937)+1,0))),IF(ISNUMBER(Pay_Item_Search_Text),0,IF(ISNUMBER(SEARCH(Pay_Item_Search_Text,H938)),MAX(G$4:$G937)+1,0)))</f>
        <v>934</v>
      </c>
      <c r="H938" s="1" t="str">
        <f>IF(Table_PayItems[[#This Row],[Description]]="_","_ Unique Item - "&amp;Table_PayItems[[#This Row],[Item]]&amp;" - $"&amp;Table_PayItems[[#This Row],[Unit]],Table_PayItems[[#This Row],[Description]]&amp;" - $"&amp;Table_PayItems[[#This Row],[Unit]])</f>
        <v>Cephalanthus occidentalis, bareroot, 24-36 inch - $Ea</v>
      </c>
      <c r="I938" s="29" t="str">
        <f>IFERROR(VLOOKUP(ROWS($M$5:M938),Table_PayItems[[Search Key]:[Concentrated Name]],2,FALSE),"")</f>
        <v>Cephalanthus occidentalis, bareroot, 24-36 inch - $Ea</v>
      </c>
      <c r="J938" s="1"/>
      <c r="K938" s="1"/>
      <c r="L938" s="22">
        <f>IF(ISNUMBER(SEARCH(Pay_Item_Search_Text_2,M938)),MAX($L$4:L937)+1,0)</f>
        <v>0</v>
      </c>
      <c r="M938" s="1" t="str">
        <f>IFERROR(VLOOKUP(ROWS($M$5:M938),Table_PayItems[[Search Key]:[Concentrated Name]],2,FALSE),"")</f>
        <v>Cephalanthus occidentalis, bareroot, 24-36 inch - $Ea</v>
      </c>
      <c r="N938" s="1" t="str">
        <f>IFERROR(VLOOKUP(ROWS($M$5:N938),$L$5:$M$7000,2,FALSE),"")</f>
        <v>Sewer, Cl E, 90 inch, Tr Det D - $Ft</v>
      </c>
      <c r="O938" s="1" t="str">
        <f>IFERROR(VLOOKUP(ROWS($O$5:O938),$K$5:$L$7000,2,FALSE),"")</f>
        <v/>
      </c>
    </row>
    <row r="939" spans="2:15" ht="15" customHeight="1" x14ac:dyDescent="0.25">
      <c r="B939" s="178" t="s">
        <v>12356</v>
      </c>
      <c r="C939" s="178" t="s">
        <v>88</v>
      </c>
      <c r="D939" s="178" t="s">
        <v>4047</v>
      </c>
      <c r="E939" s="178" t="s">
        <v>6993</v>
      </c>
      <c r="F939" s="178" t="s">
        <v>17</v>
      </c>
      <c r="G939" s="1">
        <f>IF(ISNUMBER(Pay_Item_Search_Text),IF(ISNUMBER(IF(FIND(Pay_Item_Search_Text,B939)=1,1, "FALSE")),MAX(G$4:$G938)+1,IF(ISNUMBER(Pay_Item_Search_Text),0,IF(ISNUMBER(SEARCH(Pay_Item_Search_Text,H939)),MAX(G$4:$G938)+1,0))),IF(ISNUMBER(Pay_Item_Search_Text),0,IF(ISNUMBER(SEARCH(Pay_Item_Search_Text,H939)),MAX(G$4:$G938)+1,0)))</f>
        <v>935</v>
      </c>
      <c r="H939" s="1" t="str">
        <f>IF(Table_PayItems[[#This Row],[Description]]="_","_ Unique Item - "&amp;Table_PayItems[[#This Row],[Item]]&amp;" - $"&amp;Table_PayItems[[#This Row],[Unit]],Table_PayItems[[#This Row],[Description]]&amp;" - $"&amp;Table_PayItems[[#This Row],[Unit]])</f>
        <v>Cercidiphyllum japonicum, 1 1/2 inch - $Ea</v>
      </c>
      <c r="I939" s="29" t="str">
        <f>IFERROR(VLOOKUP(ROWS($M$5:M939),Table_PayItems[[Search Key]:[Concentrated Name]],2,FALSE),"")</f>
        <v>Cercidiphyllum japonicum, 1 1/2 inch - $Ea</v>
      </c>
      <c r="J939" s="1"/>
      <c r="K939" s="1"/>
      <c r="L939" s="22">
        <f>IF(ISNUMBER(SEARCH(Pay_Item_Search_Text_2,M939)),MAX($L$4:L938)+1,0)</f>
        <v>0</v>
      </c>
      <c r="M939" s="1" t="str">
        <f>IFERROR(VLOOKUP(ROWS($M$5:M939),Table_PayItems[[Search Key]:[Concentrated Name]],2,FALSE),"")</f>
        <v>Cercidiphyllum japonicum, 1 1/2 inch - $Ea</v>
      </c>
      <c r="N939" s="1" t="str">
        <f>IFERROR(VLOOKUP(ROWS($M$5:N939),$L$5:$M$7000,2,FALSE),"")</f>
        <v>Sewer, Cl E, 90 inch, Tr Det E - $Ft</v>
      </c>
      <c r="O939" s="1" t="str">
        <f>IFERROR(VLOOKUP(ROWS($O$5:O939),$K$5:$L$7000,2,FALSE),"")</f>
        <v/>
      </c>
    </row>
    <row r="940" spans="2:15" ht="15" customHeight="1" x14ac:dyDescent="0.25">
      <c r="B940" s="178" t="s">
        <v>12357</v>
      </c>
      <c r="C940" s="178" t="s">
        <v>88</v>
      </c>
      <c r="D940" s="178" t="s">
        <v>4048</v>
      </c>
      <c r="E940" s="178" t="s">
        <v>6993</v>
      </c>
      <c r="F940" s="178" t="s">
        <v>17</v>
      </c>
      <c r="G940" s="1">
        <f>IF(ISNUMBER(Pay_Item_Search_Text),IF(ISNUMBER(IF(FIND(Pay_Item_Search_Text,B940)=1,1, "FALSE")),MAX(G$4:$G939)+1,IF(ISNUMBER(Pay_Item_Search_Text),0,IF(ISNUMBER(SEARCH(Pay_Item_Search_Text,H940)),MAX(G$4:$G939)+1,0))),IF(ISNUMBER(Pay_Item_Search_Text),0,IF(ISNUMBER(SEARCH(Pay_Item_Search_Text,H940)),MAX(G$4:$G939)+1,0)))</f>
        <v>936</v>
      </c>
      <c r="H940" s="1" t="str">
        <f>IF(Table_PayItems[[#This Row],[Description]]="_","_ Unique Item - "&amp;Table_PayItems[[#This Row],[Item]]&amp;" - $"&amp;Table_PayItems[[#This Row],[Unit]],Table_PayItems[[#This Row],[Description]]&amp;" - $"&amp;Table_PayItems[[#This Row],[Unit]])</f>
        <v>Cercidiphyllum japonicum, 1 3/4 inch - $Ea</v>
      </c>
      <c r="I940" s="29" t="str">
        <f>IFERROR(VLOOKUP(ROWS($M$5:M940),Table_PayItems[[Search Key]:[Concentrated Name]],2,FALSE),"")</f>
        <v>Cercidiphyllum japonicum, 1 3/4 inch - $Ea</v>
      </c>
      <c r="J940" s="1"/>
      <c r="K940" s="1"/>
      <c r="L940" s="22">
        <f>IF(ISNUMBER(SEARCH(Pay_Item_Search_Text_2,M940)),MAX($L$4:L939)+1,0)</f>
        <v>0</v>
      </c>
      <c r="M940" s="1" t="str">
        <f>IFERROR(VLOOKUP(ROWS($M$5:M940),Table_PayItems[[Search Key]:[Concentrated Name]],2,FALSE),"")</f>
        <v>Cercidiphyllum japonicum, 1 3/4 inch - $Ea</v>
      </c>
      <c r="N940" s="1" t="str">
        <f>IFERROR(VLOOKUP(ROWS($M$5:N940),$L$5:$M$7000,2,FALSE),"")</f>
        <v>Sewer, Cl II, 102 inch, Tr Det A - $Ft</v>
      </c>
      <c r="O940" s="1" t="str">
        <f>IFERROR(VLOOKUP(ROWS($O$5:O940),$K$5:$L$7000,2,FALSE),"")</f>
        <v/>
      </c>
    </row>
    <row r="941" spans="2:15" ht="15" customHeight="1" x14ac:dyDescent="0.25">
      <c r="B941" s="178" t="s">
        <v>12358</v>
      </c>
      <c r="C941" s="178" t="s">
        <v>88</v>
      </c>
      <c r="D941" s="178" t="s">
        <v>4049</v>
      </c>
      <c r="E941" s="178" t="s">
        <v>6993</v>
      </c>
      <c r="F941" s="178" t="s">
        <v>17</v>
      </c>
      <c r="G941" s="1">
        <f>IF(ISNUMBER(Pay_Item_Search_Text),IF(ISNUMBER(IF(FIND(Pay_Item_Search_Text,B941)=1,1, "FALSE")),MAX(G$4:$G940)+1,IF(ISNUMBER(Pay_Item_Search_Text),0,IF(ISNUMBER(SEARCH(Pay_Item_Search_Text,H941)),MAX(G$4:$G940)+1,0))),IF(ISNUMBER(Pay_Item_Search_Text),0,IF(ISNUMBER(SEARCH(Pay_Item_Search_Text,H941)),MAX(G$4:$G940)+1,0)))</f>
        <v>937</v>
      </c>
      <c r="H941" s="1" t="str">
        <f>IF(Table_PayItems[[#This Row],[Description]]="_","_ Unique Item - "&amp;Table_PayItems[[#This Row],[Item]]&amp;" - $"&amp;Table_PayItems[[#This Row],[Unit]],Table_PayItems[[#This Row],[Description]]&amp;" - $"&amp;Table_PayItems[[#This Row],[Unit]])</f>
        <v>Cercidiphyllum japonicum, 2 inch - $Ea</v>
      </c>
      <c r="I941" s="29" t="str">
        <f>IFERROR(VLOOKUP(ROWS($M$5:M941),Table_PayItems[[Search Key]:[Concentrated Name]],2,FALSE),"")</f>
        <v>Cercidiphyllum japonicum, 2 inch - $Ea</v>
      </c>
      <c r="J941" s="1"/>
      <c r="K941" s="1"/>
      <c r="L941" s="22">
        <f>IF(ISNUMBER(SEARCH(Pay_Item_Search_Text_2,M941)),MAX($L$4:L940)+1,0)</f>
        <v>0</v>
      </c>
      <c r="M941" s="1" t="str">
        <f>IFERROR(VLOOKUP(ROWS($M$5:M941),Table_PayItems[[Search Key]:[Concentrated Name]],2,FALSE),"")</f>
        <v>Cercidiphyllum japonicum, 2 inch - $Ea</v>
      </c>
      <c r="N941" s="1" t="str">
        <f>IFERROR(VLOOKUP(ROWS($M$5:N941),$L$5:$M$7000,2,FALSE),"")</f>
        <v>Sewer, Cl II, 102 inch, Tr Det B - $Ft</v>
      </c>
      <c r="O941" s="1" t="str">
        <f>IFERROR(VLOOKUP(ROWS($O$5:O941),$K$5:$L$7000,2,FALSE),"")</f>
        <v/>
      </c>
    </row>
    <row r="942" spans="2:15" ht="15" customHeight="1" x14ac:dyDescent="0.25">
      <c r="B942" s="178" t="s">
        <v>12359</v>
      </c>
      <c r="C942" s="178" t="s">
        <v>88</v>
      </c>
      <c r="D942" s="178" t="s">
        <v>4050</v>
      </c>
      <c r="E942" s="178" t="s">
        <v>6993</v>
      </c>
      <c r="F942" s="178" t="s">
        <v>17</v>
      </c>
      <c r="G942" s="1">
        <f>IF(ISNUMBER(Pay_Item_Search_Text),IF(ISNUMBER(IF(FIND(Pay_Item_Search_Text,B942)=1,1, "FALSE")),MAX(G$4:$G941)+1,IF(ISNUMBER(Pay_Item_Search_Text),0,IF(ISNUMBER(SEARCH(Pay_Item_Search_Text,H942)),MAX(G$4:$G941)+1,0))),IF(ISNUMBER(Pay_Item_Search_Text),0,IF(ISNUMBER(SEARCH(Pay_Item_Search_Text,H942)),MAX(G$4:$G941)+1,0)))</f>
        <v>938</v>
      </c>
      <c r="H942" s="1" t="str">
        <f>IF(Table_PayItems[[#This Row],[Description]]="_","_ Unique Item - "&amp;Table_PayItems[[#This Row],[Item]]&amp;" - $"&amp;Table_PayItems[[#This Row],[Unit]],Table_PayItems[[#This Row],[Description]]&amp;" - $"&amp;Table_PayItems[[#This Row],[Unit]])</f>
        <v>Cercis canadensis, 1 1/2 inch clump, 3 Stem - $Ea</v>
      </c>
      <c r="I942" s="29" t="str">
        <f>IFERROR(VLOOKUP(ROWS($M$5:M942),Table_PayItems[[Search Key]:[Concentrated Name]],2,FALSE),"")</f>
        <v>Cercis canadensis, 1 1/2 inch clump, 3 Stem - $Ea</v>
      </c>
      <c r="J942" s="1"/>
      <c r="K942" s="1"/>
      <c r="L942" s="22">
        <f>IF(ISNUMBER(SEARCH(Pay_Item_Search_Text_2,M942)),MAX($L$4:L941)+1,0)</f>
        <v>0</v>
      </c>
      <c r="M942" s="1" t="str">
        <f>IFERROR(VLOOKUP(ROWS($M$5:M942),Table_PayItems[[Search Key]:[Concentrated Name]],2,FALSE),"")</f>
        <v>Cercis canadensis, 1 1/2 inch clump, 3 Stem - $Ea</v>
      </c>
      <c r="N942" s="1" t="str">
        <f>IFERROR(VLOOKUP(ROWS($M$5:N942),$L$5:$M$7000,2,FALSE),"")</f>
        <v>Sewer, Cl II, 102 inch, Tr Det C - $Ft</v>
      </c>
      <c r="O942" s="1" t="str">
        <f>IFERROR(VLOOKUP(ROWS($O$5:O942),$K$5:$L$7000,2,FALSE),"")</f>
        <v/>
      </c>
    </row>
    <row r="943" spans="2:15" ht="15" customHeight="1" x14ac:dyDescent="0.25">
      <c r="B943" s="178" t="s">
        <v>12360</v>
      </c>
      <c r="C943" s="178" t="s">
        <v>88</v>
      </c>
      <c r="D943" s="178" t="s">
        <v>4051</v>
      </c>
      <c r="E943" s="178" t="s">
        <v>6993</v>
      </c>
      <c r="F943" s="178" t="s">
        <v>17</v>
      </c>
      <c r="G943" s="1">
        <f>IF(ISNUMBER(Pay_Item_Search_Text),IF(ISNUMBER(IF(FIND(Pay_Item_Search_Text,B943)=1,1, "FALSE")),MAX(G$4:$G942)+1,IF(ISNUMBER(Pay_Item_Search_Text),0,IF(ISNUMBER(SEARCH(Pay_Item_Search_Text,H943)),MAX(G$4:$G942)+1,0))),IF(ISNUMBER(Pay_Item_Search_Text),0,IF(ISNUMBER(SEARCH(Pay_Item_Search_Text,H943)),MAX(G$4:$G942)+1,0)))</f>
        <v>939</v>
      </c>
      <c r="H943" s="1" t="str">
        <f>IF(Table_PayItems[[#This Row],[Description]]="_","_ Unique Item - "&amp;Table_PayItems[[#This Row],[Item]]&amp;" - $"&amp;Table_PayItems[[#This Row],[Unit]],Table_PayItems[[#This Row],[Description]]&amp;" - $"&amp;Table_PayItems[[#This Row],[Unit]])</f>
        <v>Cercis canadensis, 2 inch clump, 3 Stem - $Ea</v>
      </c>
      <c r="I943" s="29" t="str">
        <f>IFERROR(VLOOKUP(ROWS($M$5:M943),Table_PayItems[[Search Key]:[Concentrated Name]],2,FALSE),"")</f>
        <v>Cercis canadensis, 2 inch clump, 3 Stem - $Ea</v>
      </c>
      <c r="J943" s="1"/>
      <c r="K943" s="1"/>
      <c r="L943" s="22">
        <f>IF(ISNUMBER(SEARCH(Pay_Item_Search_Text_2,M943)),MAX($L$4:L942)+1,0)</f>
        <v>0</v>
      </c>
      <c r="M943" s="1" t="str">
        <f>IFERROR(VLOOKUP(ROWS($M$5:M943),Table_PayItems[[Search Key]:[Concentrated Name]],2,FALSE),"")</f>
        <v>Cercis canadensis, 2 inch clump, 3 Stem - $Ea</v>
      </c>
      <c r="N943" s="1" t="str">
        <f>IFERROR(VLOOKUP(ROWS($M$5:N943),$L$5:$M$7000,2,FALSE),"")</f>
        <v>Sewer, Cl II, 102 inch, Tr Det D - $Ft</v>
      </c>
      <c r="O943" s="1" t="str">
        <f>IFERROR(VLOOKUP(ROWS($O$5:O943),$K$5:$L$7000,2,FALSE),"")</f>
        <v/>
      </c>
    </row>
    <row r="944" spans="2:15" ht="15" customHeight="1" x14ac:dyDescent="0.25">
      <c r="B944" s="178" t="s">
        <v>12361</v>
      </c>
      <c r="C944" s="178" t="s">
        <v>88</v>
      </c>
      <c r="D944" s="178" t="s">
        <v>4052</v>
      </c>
      <c r="E944" s="178" t="s">
        <v>6993</v>
      </c>
      <c r="F944" s="178" t="s">
        <v>17</v>
      </c>
      <c r="G944" s="1">
        <f>IF(ISNUMBER(Pay_Item_Search_Text),IF(ISNUMBER(IF(FIND(Pay_Item_Search_Text,B944)=1,1, "FALSE")),MAX(G$4:$G943)+1,IF(ISNUMBER(Pay_Item_Search_Text),0,IF(ISNUMBER(SEARCH(Pay_Item_Search_Text,H944)),MAX(G$4:$G943)+1,0))),IF(ISNUMBER(Pay_Item_Search_Text),0,IF(ISNUMBER(SEARCH(Pay_Item_Search_Text,H944)),MAX(G$4:$G943)+1,0)))</f>
        <v>940</v>
      </c>
      <c r="H944" s="1" t="str">
        <f>IF(Table_PayItems[[#This Row],[Description]]="_","_ Unique Item - "&amp;Table_PayItems[[#This Row],[Item]]&amp;" - $"&amp;Table_PayItems[[#This Row],[Unit]],Table_PayItems[[#This Row],[Description]]&amp;" - $"&amp;Table_PayItems[[#This Row],[Unit]])</f>
        <v>Cercis canadensis, tree form, 1 1/2 inch - $Ea</v>
      </c>
      <c r="I944" s="29" t="str">
        <f>IFERROR(VLOOKUP(ROWS($M$5:M944),Table_PayItems[[Search Key]:[Concentrated Name]],2,FALSE),"")</f>
        <v>Cercis canadensis, tree form, 1 1/2 inch - $Ea</v>
      </c>
      <c r="J944" s="1"/>
      <c r="K944" s="1"/>
      <c r="L944" s="22">
        <f>IF(ISNUMBER(SEARCH(Pay_Item_Search_Text_2,M944)),MAX($L$4:L943)+1,0)</f>
        <v>0</v>
      </c>
      <c r="M944" s="1" t="str">
        <f>IFERROR(VLOOKUP(ROWS($M$5:M944),Table_PayItems[[Search Key]:[Concentrated Name]],2,FALSE),"")</f>
        <v>Cercis canadensis, tree form, 1 1/2 inch - $Ea</v>
      </c>
      <c r="N944" s="1" t="str">
        <f>IFERROR(VLOOKUP(ROWS($M$5:N944),$L$5:$M$7000,2,FALSE),"")</f>
        <v>Sewer, Cl II, 108 inch, Tr Det A - $Ft</v>
      </c>
      <c r="O944" s="1" t="str">
        <f>IFERROR(VLOOKUP(ROWS($O$5:O944),$K$5:$L$7000,2,FALSE),"")</f>
        <v/>
      </c>
    </row>
    <row r="945" spans="2:15" ht="15" customHeight="1" x14ac:dyDescent="0.25">
      <c r="B945" s="178" t="s">
        <v>12362</v>
      </c>
      <c r="C945" s="178" t="s">
        <v>88</v>
      </c>
      <c r="D945" s="178" t="s">
        <v>4053</v>
      </c>
      <c r="E945" s="178" t="s">
        <v>6993</v>
      </c>
      <c r="F945" s="178" t="s">
        <v>17</v>
      </c>
      <c r="G945" s="1">
        <f>IF(ISNUMBER(Pay_Item_Search_Text),IF(ISNUMBER(IF(FIND(Pay_Item_Search_Text,B945)=1,1, "FALSE")),MAX(G$4:$G944)+1,IF(ISNUMBER(Pay_Item_Search_Text),0,IF(ISNUMBER(SEARCH(Pay_Item_Search_Text,H945)),MAX(G$4:$G944)+1,0))),IF(ISNUMBER(Pay_Item_Search_Text),0,IF(ISNUMBER(SEARCH(Pay_Item_Search_Text,H945)),MAX(G$4:$G944)+1,0)))</f>
        <v>941</v>
      </c>
      <c r="H945" s="1" t="str">
        <f>IF(Table_PayItems[[#This Row],[Description]]="_","_ Unique Item - "&amp;Table_PayItems[[#This Row],[Item]]&amp;" - $"&amp;Table_PayItems[[#This Row],[Unit]],Table_PayItems[[#This Row],[Description]]&amp;" - $"&amp;Table_PayItems[[#This Row],[Unit]])</f>
        <v>Cercis canadensis, tree form, 1 3/4 inch - $Ea</v>
      </c>
      <c r="I945" s="29" t="str">
        <f>IFERROR(VLOOKUP(ROWS($M$5:M945),Table_PayItems[[Search Key]:[Concentrated Name]],2,FALSE),"")</f>
        <v>Cercis canadensis, tree form, 1 3/4 inch - $Ea</v>
      </c>
      <c r="J945" s="1"/>
      <c r="K945" s="1"/>
      <c r="L945" s="22">
        <f>IF(ISNUMBER(SEARCH(Pay_Item_Search_Text_2,M945)),MAX($L$4:L944)+1,0)</f>
        <v>0</v>
      </c>
      <c r="M945" s="1" t="str">
        <f>IFERROR(VLOOKUP(ROWS($M$5:M945),Table_PayItems[[Search Key]:[Concentrated Name]],2,FALSE),"")</f>
        <v>Cercis canadensis, tree form, 1 3/4 inch - $Ea</v>
      </c>
      <c r="N945" s="1" t="str">
        <f>IFERROR(VLOOKUP(ROWS($M$5:N945),$L$5:$M$7000,2,FALSE),"")</f>
        <v>Sewer, Cl II, 108 inch, Tr Det B - $Ft</v>
      </c>
      <c r="O945" s="1" t="str">
        <f>IFERROR(VLOOKUP(ROWS($O$5:O945),$K$5:$L$7000,2,FALSE),"")</f>
        <v/>
      </c>
    </row>
    <row r="946" spans="2:15" ht="15" customHeight="1" x14ac:dyDescent="0.25">
      <c r="B946" s="178" t="s">
        <v>12363</v>
      </c>
      <c r="C946" s="178" t="s">
        <v>88</v>
      </c>
      <c r="D946" s="178" t="s">
        <v>4054</v>
      </c>
      <c r="E946" s="178" t="s">
        <v>6993</v>
      </c>
      <c r="F946" s="178" t="s">
        <v>17</v>
      </c>
      <c r="G946" s="1">
        <f>IF(ISNUMBER(Pay_Item_Search_Text),IF(ISNUMBER(IF(FIND(Pay_Item_Search_Text,B946)=1,1, "FALSE")),MAX(G$4:$G945)+1,IF(ISNUMBER(Pay_Item_Search_Text),0,IF(ISNUMBER(SEARCH(Pay_Item_Search_Text,H946)),MAX(G$4:$G945)+1,0))),IF(ISNUMBER(Pay_Item_Search_Text),0,IF(ISNUMBER(SEARCH(Pay_Item_Search_Text,H946)),MAX(G$4:$G945)+1,0)))</f>
        <v>942</v>
      </c>
      <c r="H946" s="1" t="str">
        <f>IF(Table_PayItems[[#This Row],[Description]]="_","_ Unique Item - "&amp;Table_PayItems[[#This Row],[Item]]&amp;" - $"&amp;Table_PayItems[[#This Row],[Unit]],Table_PayItems[[#This Row],[Description]]&amp;" - $"&amp;Table_PayItems[[#This Row],[Unit]])</f>
        <v>Cercis canadensis, tree form, 2 inch - $Ea</v>
      </c>
      <c r="I946" s="29" t="str">
        <f>IFERROR(VLOOKUP(ROWS($M$5:M946),Table_PayItems[[Search Key]:[Concentrated Name]],2,FALSE),"")</f>
        <v>Cercis canadensis, tree form, 2 inch - $Ea</v>
      </c>
      <c r="J946" s="1"/>
      <c r="K946" s="1"/>
      <c r="L946" s="22">
        <f>IF(ISNUMBER(SEARCH(Pay_Item_Search_Text_2,M946)),MAX($L$4:L945)+1,0)</f>
        <v>0</v>
      </c>
      <c r="M946" s="1" t="str">
        <f>IFERROR(VLOOKUP(ROWS($M$5:M946),Table_PayItems[[Search Key]:[Concentrated Name]],2,FALSE),"")</f>
        <v>Cercis canadensis, tree form, 2 inch - $Ea</v>
      </c>
      <c r="N946" s="1" t="str">
        <f>IFERROR(VLOOKUP(ROWS($M$5:N946),$L$5:$M$7000,2,FALSE),"")</f>
        <v>Sewer, Cl II, 108 inch, Tr Det C - $Ft</v>
      </c>
      <c r="O946" s="1" t="str">
        <f>IFERROR(VLOOKUP(ROWS($O$5:O946),$K$5:$L$7000,2,FALSE),"")</f>
        <v/>
      </c>
    </row>
    <row r="947" spans="2:15" ht="15" customHeight="1" x14ac:dyDescent="0.25">
      <c r="B947" s="178" t="s">
        <v>12050</v>
      </c>
      <c r="C947" s="178" t="s">
        <v>88</v>
      </c>
      <c r="D947" s="178" t="s">
        <v>3901</v>
      </c>
      <c r="E947" s="178" t="s">
        <v>182</v>
      </c>
      <c r="F947" s="178" t="s">
        <v>17</v>
      </c>
      <c r="G947" s="1">
        <f>IF(ISNUMBER(Pay_Item_Search_Text),IF(ISNUMBER(IF(FIND(Pay_Item_Search_Text,B947)=1,1, "FALSE")),MAX(G$4:$G946)+1,IF(ISNUMBER(Pay_Item_Search_Text),0,IF(ISNUMBER(SEARCH(Pay_Item_Search_Text,H947)),MAX(G$4:$G946)+1,0))),IF(ISNUMBER(Pay_Item_Search_Text),0,IF(ISNUMBER(SEARCH(Pay_Item_Search_Text,H947)),MAX(G$4:$G946)+1,0)))</f>
        <v>943</v>
      </c>
      <c r="H947" s="1" t="str">
        <f>IF(Table_PayItems[[#This Row],[Description]]="_","_ Unique Item - "&amp;Table_PayItems[[#This Row],[Item]]&amp;" - $"&amp;Table_PayItems[[#This Row],[Unit]],Table_PayItems[[#This Row],[Description]]&amp;" - $"&amp;Table_PayItems[[#This Row],[Unit]])</f>
        <v>Channelizing Device, 42 inch, Damage - $Ea</v>
      </c>
      <c r="I947" s="29" t="str">
        <f>IFERROR(VLOOKUP(ROWS($M$5:M947),Table_PayItems[[Search Key]:[Concentrated Name]],2,FALSE),"")</f>
        <v>Channelizing Device, 42 inch, Damage - $Ea</v>
      </c>
      <c r="J947" s="1"/>
      <c r="K947" s="1"/>
      <c r="L947" s="22">
        <f>IF(ISNUMBER(SEARCH(Pay_Item_Search_Text_2,M947)),MAX($L$4:L946)+1,0)</f>
        <v>0</v>
      </c>
      <c r="M947" s="1" t="str">
        <f>IFERROR(VLOOKUP(ROWS($M$5:M947),Table_PayItems[[Search Key]:[Concentrated Name]],2,FALSE),"")</f>
        <v>Channelizing Device, 42 inch, Damage - $Ea</v>
      </c>
      <c r="N947" s="1" t="str">
        <f>IFERROR(VLOOKUP(ROWS($M$5:N947),$L$5:$M$7000,2,FALSE),"")</f>
        <v>Sewer, Cl II, 108 inch, Tr Det D - $Ft</v>
      </c>
      <c r="O947" s="1" t="str">
        <f>IFERROR(VLOOKUP(ROWS($O$5:O947),$K$5:$L$7000,2,FALSE),"")</f>
        <v/>
      </c>
    </row>
    <row r="948" spans="2:15" ht="15" customHeight="1" x14ac:dyDescent="0.25">
      <c r="B948" s="178" t="s">
        <v>11913</v>
      </c>
      <c r="C948" s="178" t="s">
        <v>88</v>
      </c>
      <c r="D948" s="178" t="s">
        <v>5571</v>
      </c>
      <c r="E948" s="178" t="s">
        <v>5572</v>
      </c>
      <c r="F948" s="178" t="s">
        <v>17</v>
      </c>
      <c r="G948" s="1">
        <f>IF(ISNUMBER(Pay_Item_Search_Text),IF(ISNUMBER(IF(FIND(Pay_Item_Search_Text,B948)=1,1, "FALSE")),MAX(G$4:$G947)+1,IF(ISNUMBER(Pay_Item_Search_Text),0,IF(ISNUMBER(SEARCH(Pay_Item_Search_Text,H948)),MAX(G$4:$G947)+1,0))),IF(ISNUMBER(Pay_Item_Search_Text),0,IF(ISNUMBER(SEARCH(Pay_Item_Search_Text,H948)),MAX(G$4:$G947)+1,0)))</f>
        <v>944</v>
      </c>
      <c r="H948" s="1" t="str">
        <f>IF(Table_PayItems[[#This Row],[Description]]="_","_ Unique Item - "&amp;Table_PayItems[[#This Row],[Item]]&amp;" - $"&amp;Table_PayItems[[#This Row],[Unit]],Table_PayItems[[#This Row],[Description]]&amp;" - $"&amp;Table_PayItems[[#This Row],[Unit]])</f>
        <v>Channelizing Device, 42 inch, Fluorescent, Furn - $Ea</v>
      </c>
      <c r="I948" s="29" t="str">
        <f>IFERROR(VLOOKUP(ROWS($M$5:M948),Table_PayItems[[Search Key]:[Concentrated Name]],2,FALSE),"")</f>
        <v>Channelizing Device, 42 inch, Fluorescent, Furn - $Ea</v>
      </c>
      <c r="J948" s="1"/>
      <c r="K948" s="1"/>
      <c r="L948" s="22">
        <f>IF(ISNUMBER(SEARCH(Pay_Item_Search_Text_2,M948)),MAX($L$4:L947)+1,0)</f>
        <v>0</v>
      </c>
      <c r="M948" s="1" t="str">
        <f>IFERROR(VLOOKUP(ROWS($M$5:M948),Table_PayItems[[Search Key]:[Concentrated Name]],2,FALSE),"")</f>
        <v>Channelizing Device, 42 inch, Fluorescent, Furn - $Ea</v>
      </c>
      <c r="N948" s="1" t="str">
        <f>IFERROR(VLOOKUP(ROWS($M$5:N948),$L$5:$M$7000,2,FALSE),"")</f>
        <v>Sewer, Cl II, 120 inch, Tr Det A - $Ft</v>
      </c>
      <c r="O948" s="1" t="str">
        <f>IFERROR(VLOOKUP(ROWS($O$5:O948),$K$5:$L$7000,2,FALSE),"")</f>
        <v/>
      </c>
    </row>
    <row r="949" spans="2:15" ht="15" customHeight="1" x14ac:dyDescent="0.25">
      <c r="B949" s="178" t="s">
        <v>11914</v>
      </c>
      <c r="C949" s="178" t="s">
        <v>88</v>
      </c>
      <c r="D949" s="178" t="s">
        <v>5573</v>
      </c>
      <c r="E949" s="178" t="s">
        <v>5572</v>
      </c>
      <c r="F949" s="178" t="s">
        <v>17</v>
      </c>
      <c r="G949" s="27">
        <f>IF(ISNUMBER(Pay_Item_Search_Text),IF(ISNUMBER(IF(FIND(Pay_Item_Search_Text,B949)=1,1, "FALSE")),MAX(G$4:$G948)+1,IF(ISNUMBER(Pay_Item_Search_Text),0,IF(ISNUMBER(SEARCH(Pay_Item_Search_Text,H949)),MAX(G$4:$G948)+1,0))),IF(ISNUMBER(Pay_Item_Search_Text),0,IF(ISNUMBER(SEARCH(Pay_Item_Search_Text,H949)),MAX(G$4:$G948)+1,0)))</f>
        <v>945</v>
      </c>
      <c r="H949" s="24" t="str">
        <f>IF(Table_PayItems[[#This Row],[Description]]="_","_ Unique Item - "&amp;Table_PayItems[[#This Row],[Item]]&amp;" - $"&amp;Table_PayItems[[#This Row],[Unit]],Table_PayItems[[#This Row],[Description]]&amp;" - $"&amp;Table_PayItems[[#This Row],[Unit]])</f>
        <v>Channelizing Device, 42 inch, Fluorescent, Oper - $Ea</v>
      </c>
      <c r="I949" s="29" t="str">
        <f>IFERROR(VLOOKUP(ROWS($M$5:M949),Table_PayItems[[Search Key]:[Concentrated Name]],2,FALSE),"")</f>
        <v>Channelizing Device, 42 inch, Fluorescent, Oper - $Ea</v>
      </c>
      <c r="J949" s="1"/>
      <c r="K949" s="1"/>
      <c r="L949" s="22">
        <f>IF(ISNUMBER(SEARCH(Pay_Item_Search_Text_2,M949)),MAX($L$4:L948)+1,0)</f>
        <v>0</v>
      </c>
      <c r="M949" s="1" t="str">
        <f>IFERROR(VLOOKUP(ROWS($M$5:M949),Table_PayItems[[Search Key]:[Concentrated Name]],2,FALSE),"")</f>
        <v>Channelizing Device, 42 inch, Fluorescent, Oper - $Ea</v>
      </c>
      <c r="N949" s="1" t="str">
        <f>IFERROR(VLOOKUP(ROWS($M$5:N949),$L$5:$M$7000,2,FALSE),"")</f>
        <v>Sewer, Cl II, 120 inch, Tr Det B - $Ft</v>
      </c>
      <c r="O949" s="1" t="str">
        <f>IFERROR(VLOOKUP(ROWS($O$5:O949),$K$5:$L$7000,2,FALSE),"")</f>
        <v/>
      </c>
    </row>
    <row r="950" spans="2:15" ht="15" customHeight="1" x14ac:dyDescent="0.25">
      <c r="B950" s="178" t="s">
        <v>11910</v>
      </c>
      <c r="C950" s="178" t="s">
        <v>88</v>
      </c>
      <c r="D950" s="178" t="s">
        <v>3811</v>
      </c>
      <c r="E950" s="178" t="s">
        <v>11911</v>
      </c>
      <c r="F950" s="178" t="s">
        <v>17</v>
      </c>
      <c r="G950" s="1">
        <f>IF(ISNUMBER(Pay_Item_Search_Text),IF(ISNUMBER(IF(FIND(Pay_Item_Search_Text,B950)=1,1, "FALSE")),MAX(G$4:$G949)+1,IF(ISNUMBER(Pay_Item_Search_Text),0,IF(ISNUMBER(SEARCH(Pay_Item_Search_Text,H950)),MAX(G$4:$G949)+1,0))),IF(ISNUMBER(Pay_Item_Search_Text),0,IF(ISNUMBER(SEARCH(Pay_Item_Search_Text,H950)),MAX(G$4:$G949)+1,0)))</f>
        <v>946</v>
      </c>
      <c r="H950" s="1" t="str">
        <f>IF(Table_PayItems[[#This Row],[Description]]="_","_ Unique Item - "&amp;Table_PayItems[[#This Row],[Item]]&amp;" - $"&amp;Table_PayItems[[#This Row],[Unit]],Table_PayItems[[#This Row],[Description]]&amp;" - $"&amp;Table_PayItems[[#This Row],[Unit]])</f>
        <v>Channelizing Device, 42 inch, Furn - $Ea</v>
      </c>
      <c r="I950" s="29" t="str">
        <f>IFERROR(VLOOKUP(ROWS($M$5:M950),Table_PayItems[[Search Key]:[Concentrated Name]],2,FALSE),"")</f>
        <v>Channelizing Device, 42 inch, Furn - $Ea</v>
      </c>
      <c r="J950" s="1"/>
      <c r="K950" s="1"/>
      <c r="L950" s="22">
        <f>IF(ISNUMBER(SEARCH(Pay_Item_Search_Text_2,M950)),MAX($L$4:L949)+1,0)</f>
        <v>0</v>
      </c>
      <c r="M950" s="1" t="str">
        <f>IFERROR(VLOOKUP(ROWS($M$5:M950),Table_PayItems[[Search Key]:[Concentrated Name]],2,FALSE),"")</f>
        <v>Channelizing Device, 42 inch, Furn - $Ea</v>
      </c>
      <c r="N950" s="1" t="str">
        <f>IFERROR(VLOOKUP(ROWS($M$5:N950),$L$5:$M$7000,2,FALSE),"")</f>
        <v>Sewer, Cl II, 120 inch, Tr Det C - $Ft</v>
      </c>
      <c r="O950" s="1" t="str">
        <f>IFERROR(VLOOKUP(ROWS($O$5:O950),$K$5:$L$7000,2,FALSE),"")</f>
        <v/>
      </c>
    </row>
    <row r="951" spans="2:15" ht="15" customHeight="1" x14ac:dyDescent="0.25">
      <c r="B951" s="178" t="s">
        <v>11912</v>
      </c>
      <c r="C951" s="178" t="s">
        <v>88</v>
      </c>
      <c r="D951" s="178" t="s">
        <v>3812</v>
      </c>
      <c r="E951" s="178" t="s">
        <v>11911</v>
      </c>
      <c r="F951" s="178" t="s">
        <v>17</v>
      </c>
      <c r="G951" s="1">
        <f>IF(ISNUMBER(Pay_Item_Search_Text),IF(ISNUMBER(IF(FIND(Pay_Item_Search_Text,B951)=1,1, "FALSE")),MAX(G$4:$G950)+1,IF(ISNUMBER(Pay_Item_Search_Text),0,IF(ISNUMBER(SEARCH(Pay_Item_Search_Text,H951)),MAX(G$4:$G950)+1,0))),IF(ISNUMBER(Pay_Item_Search_Text),0,IF(ISNUMBER(SEARCH(Pay_Item_Search_Text,H951)),MAX(G$4:$G950)+1,0)))</f>
        <v>947</v>
      </c>
      <c r="H951" s="1" t="str">
        <f>IF(Table_PayItems[[#This Row],[Description]]="_","_ Unique Item - "&amp;Table_PayItems[[#This Row],[Item]]&amp;" - $"&amp;Table_PayItems[[#This Row],[Unit]],Table_PayItems[[#This Row],[Description]]&amp;" - $"&amp;Table_PayItems[[#This Row],[Unit]])</f>
        <v>Channelizing Device, 42 inch, Oper - $Ea</v>
      </c>
      <c r="I951" s="29" t="str">
        <f>IFERROR(VLOOKUP(ROWS($M$5:M951),Table_PayItems[[Search Key]:[Concentrated Name]],2,FALSE),"")</f>
        <v>Channelizing Device, 42 inch, Oper - $Ea</v>
      </c>
      <c r="J951" s="1"/>
      <c r="K951" s="1"/>
      <c r="L951" s="22">
        <f>IF(ISNUMBER(SEARCH(Pay_Item_Search_Text_2,M951)),MAX($L$4:L950)+1,0)</f>
        <v>0</v>
      </c>
      <c r="M951" s="1" t="str">
        <f>IFERROR(VLOOKUP(ROWS($M$5:M951),Table_PayItems[[Search Key]:[Concentrated Name]],2,FALSE),"")</f>
        <v>Channelizing Device, 42 inch, Oper - $Ea</v>
      </c>
      <c r="N951" s="1" t="str">
        <f>IFERROR(VLOOKUP(ROWS($M$5:N951),$L$5:$M$7000,2,FALSE),"")</f>
        <v>Sewer, Cl II, 120 inch, Tr Det D - $Ft</v>
      </c>
      <c r="O951" s="1" t="str">
        <f>IFERROR(VLOOKUP(ROWS($O$5:O951),$K$5:$L$7000,2,FALSE),"")</f>
        <v/>
      </c>
    </row>
    <row r="952" spans="2:15" ht="15" customHeight="1" x14ac:dyDescent="0.25">
      <c r="B952" s="178" t="s">
        <v>12364</v>
      </c>
      <c r="C952" s="178" t="s">
        <v>88</v>
      </c>
      <c r="D952" s="178" t="s">
        <v>4055</v>
      </c>
      <c r="E952" s="178" t="s">
        <v>6993</v>
      </c>
      <c r="F952" s="178" t="s">
        <v>17</v>
      </c>
      <c r="G952" s="1">
        <f>IF(ISNUMBER(Pay_Item_Search_Text),IF(ISNUMBER(IF(FIND(Pay_Item_Search_Text,B952)=1,1, "FALSE")),MAX(G$4:$G951)+1,IF(ISNUMBER(Pay_Item_Search_Text),0,IF(ISNUMBER(SEARCH(Pay_Item_Search_Text,H952)),MAX(G$4:$G951)+1,0))),IF(ISNUMBER(Pay_Item_Search_Text),0,IF(ISNUMBER(SEARCH(Pay_Item_Search_Text,H952)),MAX(G$4:$G951)+1,0)))</f>
        <v>948</v>
      </c>
      <c r="H952" s="1" t="str">
        <f>IF(Table_PayItems[[#This Row],[Description]]="_","_ Unique Item - "&amp;Table_PayItems[[#This Row],[Item]]&amp;" - $"&amp;Table_PayItems[[#This Row],[Unit]],Table_PayItems[[#This Row],[Description]]&amp;" - $"&amp;Table_PayItems[[#This Row],[Unit]])</f>
        <v>Chasmanthium latifolium, #1 cont. - $Ea</v>
      </c>
      <c r="I952" s="29" t="str">
        <f>IFERROR(VLOOKUP(ROWS($M$5:M952),Table_PayItems[[Search Key]:[Concentrated Name]],2,FALSE),"")</f>
        <v>Chasmanthium latifolium, #1 cont. - $Ea</v>
      </c>
      <c r="J952" s="1"/>
      <c r="K952" s="1"/>
      <c r="L952" s="22">
        <f>IF(ISNUMBER(SEARCH(Pay_Item_Search_Text_2,M952)),MAX($L$4:L951)+1,0)</f>
        <v>0</v>
      </c>
      <c r="M952" s="1" t="str">
        <f>IFERROR(VLOOKUP(ROWS($M$5:M952),Table_PayItems[[Search Key]:[Concentrated Name]],2,FALSE),"")</f>
        <v>Chasmanthium latifolium, #1 cont. - $Ea</v>
      </c>
      <c r="N952" s="1" t="str">
        <f>IFERROR(VLOOKUP(ROWS($M$5:N952),$L$5:$M$7000,2,FALSE),"")</f>
        <v>Sewer, Cl II, 30 inch, Tr Det A - $Ft</v>
      </c>
      <c r="O952" s="1" t="str">
        <f>IFERROR(VLOOKUP(ROWS($O$5:O952),$K$5:$L$7000,2,FALSE),"")</f>
        <v/>
      </c>
    </row>
    <row r="953" spans="2:15" ht="15" customHeight="1" x14ac:dyDescent="0.25">
      <c r="B953" s="178" t="s">
        <v>12365</v>
      </c>
      <c r="C953" s="178" t="s">
        <v>88</v>
      </c>
      <c r="D953" s="178" t="s">
        <v>4056</v>
      </c>
      <c r="E953" s="178" t="s">
        <v>6993</v>
      </c>
      <c r="F953" s="178" t="s">
        <v>17</v>
      </c>
      <c r="G953" s="1">
        <f>IF(ISNUMBER(Pay_Item_Search_Text),IF(ISNUMBER(IF(FIND(Pay_Item_Search_Text,B953)=1,1, "FALSE")),MAX(G$4:$G952)+1,IF(ISNUMBER(Pay_Item_Search_Text),0,IF(ISNUMBER(SEARCH(Pay_Item_Search_Text,H953)),MAX(G$4:$G952)+1,0))),IF(ISNUMBER(Pay_Item_Search_Text),0,IF(ISNUMBER(SEARCH(Pay_Item_Search_Text,H953)),MAX(G$4:$G952)+1,0)))</f>
        <v>949</v>
      </c>
      <c r="H953" s="1" t="str">
        <f>IF(Table_PayItems[[#This Row],[Description]]="_","_ Unique Item - "&amp;Table_PayItems[[#This Row],[Item]]&amp;" - $"&amp;Table_PayItems[[#This Row],[Unit]],Table_PayItems[[#This Row],[Description]]&amp;" - $"&amp;Table_PayItems[[#This Row],[Unit]])</f>
        <v>Chasmanthium latifolium, #2 cont. - $Ea</v>
      </c>
      <c r="I953" s="29" t="str">
        <f>IFERROR(VLOOKUP(ROWS($M$5:M953),Table_PayItems[[Search Key]:[Concentrated Name]],2,FALSE),"")</f>
        <v>Chasmanthium latifolium, #2 cont. - $Ea</v>
      </c>
      <c r="J953" s="1"/>
      <c r="K953" s="1"/>
      <c r="L953" s="22">
        <f>IF(ISNUMBER(SEARCH(Pay_Item_Search_Text_2,M953)),MAX($L$4:L952)+1,0)</f>
        <v>0</v>
      </c>
      <c r="M953" s="1" t="str">
        <f>IFERROR(VLOOKUP(ROWS($M$5:M953),Table_PayItems[[Search Key]:[Concentrated Name]],2,FALSE),"")</f>
        <v>Chasmanthium latifolium, #2 cont. - $Ea</v>
      </c>
      <c r="N953" s="1" t="str">
        <f>IFERROR(VLOOKUP(ROWS($M$5:N953),$L$5:$M$7000,2,FALSE),"")</f>
        <v>Sewer, Cl II, 30 inch, Tr Det B - $Ft</v>
      </c>
      <c r="O953" s="1" t="str">
        <f>IFERROR(VLOOKUP(ROWS($O$5:O953),$K$5:$L$7000,2,FALSE),"")</f>
        <v/>
      </c>
    </row>
    <row r="954" spans="2:15" ht="15" customHeight="1" x14ac:dyDescent="0.25">
      <c r="B954" s="178" t="s">
        <v>12366</v>
      </c>
      <c r="C954" s="178" t="s">
        <v>88</v>
      </c>
      <c r="D954" s="178" t="s">
        <v>4057</v>
      </c>
      <c r="E954" s="178" t="s">
        <v>6993</v>
      </c>
      <c r="F954" s="178" t="s">
        <v>17</v>
      </c>
      <c r="G954" s="1">
        <f>IF(ISNUMBER(Pay_Item_Search_Text),IF(ISNUMBER(IF(FIND(Pay_Item_Search_Text,B954)=1,1, "FALSE")),MAX(G$4:$G953)+1,IF(ISNUMBER(Pay_Item_Search_Text),0,IF(ISNUMBER(SEARCH(Pay_Item_Search_Text,H954)),MAX(G$4:$G953)+1,0))),IF(ISNUMBER(Pay_Item_Search_Text),0,IF(ISNUMBER(SEARCH(Pay_Item_Search_Text,H954)),MAX(G$4:$G953)+1,0)))</f>
        <v>950</v>
      </c>
      <c r="H954" s="1" t="str">
        <f>IF(Table_PayItems[[#This Row],[Description]]="_","_ Unique Item - "&amp;Table_PayItems[[#This Row],[Item]]&amp;" - $"&amp;Table_PayItems[[#This Row],[Unit]],Table_PayItems[[#This Row],[Description]]&amp;" - $"&amp;Table_PayItems[[#This Row],[Unit]])</f>
        <v>Chasmanthium latifolium, 2 inch pot - $Ea</v>
      </c>
      <c r="I954" s="29" t="str">
        <f>IFERROR(VLOOKUP(ROWS($M$5:M954),Table_PayItems[[Search Key]:[Concentrated Name]],2,FALSE),"")</f>
        <v>Chasmanthium latifolium, 2 inch pot - $Ea</v>
      </c>
      <c r="J954" s="1"/>
      <c r="K954" s="1"/>
      <c r="L954" s="22">
        <f>IF(ISNUMBER(SEARCH(Pay_Item_Search_Text_2,M954)),MAX($L$4:L953)+1,0)</f>
        <v>0</v>
      </c>
      <c r="M954" s="1" t="str">
        <f>IFERROR(VLOOKUP(ROWS($M$5:M954),Table_PayItems[[Search Key]:[Concentrated Name]],2,FALSE),"")</f>
        <v>Chasmanthium latifolium, 2 inch pot - $Ea</v>
      </c>
      <c r="N954" s="1" t="str">
        <f>IFERROR(VLOOKUP(ROWS($M$5:N954),$L$5:$M$7000,2,FALSE),"")</f>
        <v>Sewer, Cl II, 30 inch, Tr Det C - $Ft</v>
      </c>
      <c r="O954" s="1" t="str">
        <f>IFERROR(VLOOKUP(ROWS($O$5:O954),$K$5:$L$7000,2,FALSE),"")</f>
        <v/>
      </c>
    </row>
    <row r="955" spans="2:15" ht="15" customHeight="1" x14ac:dyDescent="0.25">
      <c r="B955" s="178" t="s">
        <v>12367</v>
      </c>
      <c r="C955" s="178" t="s">
        <v>88</v>
      </c>
      <c r="D955" s="178" t="s">
        <v>4058</v>
      </c>
      <c r="E955" s="178" t="s">
        <v>6993</v>
      </c>
      <c r="F955" s="178" t="s">
        <v>17</v>
      </c>
      <c r="G955" s="1">
        <f>IF(ISNUMBER(Pay_Item_Search_Text),IF(ISNUMBER(IF(FIND(Pay_Item_Search_Text,B955)=1,1, "FALSE")),MAX(G$4:$G954)+1,IF(ISNUMBER(Pay_Item_Search_Text),0,IF(ISNUMBER(SEARCH(Pay_Item_Search_Text,H955)),MAX(G$4:$G954)+1,0))),IF(ISNUMBER(Pay_Item_Search_Text),0,IF(ISNUMBER(SEARCH(Pay_Item_Search_Text,H955)),MAX(G$4:$G954)+1,0)))</f>
        <v>951</v>
      </c>
      <c r="H955" s="1" t="str">
        <f>IF(Table_PayItems[[#This Row],[Description]]="_","_ Unique Item - "&amp;Table_PayItems[[#This Row],[Item]]&amp;" - $"&amp;Table_PayItems[[#This Row],[Unit]],Table_PayItems[[#This Row],[Description]]&amp;" - $"&amp;Table_PayItems[[#This Row],[Unit]])</f>
        <v>Chasmanthium latifolium, 3 inch pot - $Ea</v>
      </c>
      <c r="I955" s="29" t="str">
        <f>IFERROR(VLOOKUP(ROWS($M$5:M955),Table_PayItems[[Search Key]:[Concentrated Name]],2,FALSE),"")</f>
        <v>Chasmanthium latifolium, 3 inch pot - $Ea</v>
      </c>
      <c r="J955" s="1"/>
      <c r="K955" s="1"/>
      <c r="L955" s="22">
        <f>IF(ISNUMBER(SEARCH(Pay_Item_Search_Text_2,M955)),MAX($L$4:L954)+1,0)</f>
        <v>0</v>
      </c>
      <c r="M955" s="1" t="str">
        <f>IFERROR(VLOOKUP(ROWS($M$5:M955),Table_PayItems[[Search Key]:[Concentrated Name]],2,FALSE),"")</f>
        <v>Chasmanthium latifolium, 3 inch pot - $Ea</v>
      </c>
      <c r="N955" s="1" t="str">
        <f>IFERROR(VLOOKUP(ROWS($M$5:N955),$L$5:$M$7000,2,FALSE),"")</f>
        <v>Sewer, Cl II, 30 inch, Tr Det D - $Ft</v>
      </c>
      <c r="O955" s="1" t="str">
        <f>IFERROR(VLOOKUP(ROWS($O$5:O955),$K$5:$L$7000,2,FALSE),"")</f>
        <v/>
      </c>
    </row>
    <row r="956" spans="2:15" ht="15" customHeight="1" x14ac:dyDescent="0.25">
      <c r="B956" s="178" t="s">
        <v>12368</v>
      </c>
      <c r="C956" s="178" t="s">
        <v>88</v>
      </c>
      <c r="D956" s="178" t="s">
        <v>4059</v>
      </c>
      <c r="E956" s="178" t="s">
        <v>6993</v>
      </c>
      <c r="F956" s="178" t="s">
        <v>17</v>
      </c>
      <c r="G956" s="1">
        <f>IF(ISNUMBER(Pay_Item_Search_Text),IF(ISNUMBER(IF(FIND(Pay_Item_Search_Text,B956)=1,1, "FALSE")),MAX(G$4:$G955)+1,IF(ISNUMBER(Pay_Item_Search_Text),0,IF(ISNUMBER(SEARCH(Pay_Item_Search_Text,H956)),MAX(G$4:$G955)+1,0))),IF(ISNUMBER(Pay_Item_Search_Text),0,IF(ISNUMBER(SEARCH(Pay_Item_Search_Text,H956)),MAX(G$4:$G955)+1,0)))</f>
        <v>952</v>
      </c>
      <c r="H956" s="1" t="str">
        <f>IF(Table_PayItems[[#This Row],[Description]]="_","_ Unique Item - "&amp;Table_PayItems[[#This Row],[Item]]&amp;" - $"&amp;Table_PayItems[[#This Row],[Unit]],Table_PayItems[[#This Row],[Description]]&amp;" - $"&amp;Table_PayItems[[#This Row],[Unit]])</f>
        <v>Chasmanthium latifolium, 4 inch pot - $Ea</v>
      </c>
      <c r="I956" s="29" t="str">
        <f>IFERROR(VLOOKUP(ROWS($M$5:M956),Table_PayItems[[Search Key]:[Concentrated Name]],2,FALSE),"")</f>
        <v>Chasmanthium latifolium, 4 inch pot - $Ea</v>
      </c>
      <c r="J956" s="1"/>
      <c r="K956" s="1"/>
      <c r="L956" s="22">
        <f>IF(ISNUMBER(SEARCH(Pay_Item_Search_Text_2,M956)),MAX($L$4:L955)+1,0)</f>
        <v>0</v>
      </c>
      <c r="M956" s="1" t="str">
        <f>IFERROR(VLOOKUP(ROWS($M$5:M956),Table_PayItems[[Search Key]:[Concentrated Name]],2,FALSE),"")</f>
        <v>Chasmanthium latifolium, 4 inch pot - $Ea</v>
      </c>
      <c r="N956" s="1" t="str">
        <f>IFERROR(VLOOKUP(ROWS($M$5:N956),$L$5:$M$7000,2,FALSE),"")</f>
        <v>Sewer, Cl II, 60 inch, Tr Det A - $Ft</v>
      </c>
      <c r="O956" s="1" t="str">
        <f>IFERROR(VLOOKUP(ROWS($O$5:O956),$K$5:$L$7000,2,FALSE),"")</f>
        <v/>
      </c>
    </row>
    <row r="957" spans="2:15" ht="15" customHeight="1" x14ac:dyDescent="0.25">
      <c r="B957" s="178" t="s">
        <v>12369</v>
      </c>
      <c r="C957" s="178" t="s">
        <v>88</v>
      </c>
      <c r="D957" s="178" t="s">
        <v>7144</v>
      </c>
      <c r="E957" s="178" t="s">
        <v>6993</v>
      </c>
      <c r="F957" s="178" t="s">
        <v>17</v>
      </c>
      <c r="G957" s="1">
        <f>IF(ISNUMBER(Pay_Item_Search_Text),IF(ISNUMBER(IF(FIND(Pay_Item_Search_Text,B957)=1,1, "FALSE")),MAX(G$4:$G956)+1,IF(ISNUMBER(Pay_Item_Search_Text),0,IF(ISNUMBER(SEARCH(Pay_Item_Search_Text,H957)),MAX(G$4:$G956)+1,0))),IF(ISNUMBER(Pay_Item_Search_Text),0,IF(ISNUMBER(SEARCH(Pay_Item_Search_Text,H957)),MAX(G$4:$G956)+1,0)))</f>
        <v>953</v>
      </c>
      <c r="H957" s="1" t="str">
        <f>IF(Table_PayItems[[#This Row],[Description]]="_","_ Unique Item - "&amp;Table_PayItems[[#This Row],[Item]]&amp;" - $"&amp;Table_PayItems[[#This Row],[Unit]],Table_PayItems[[#This Row],[Description]]&amp;" - $"&amp;Table_PayItems[[#This Row],[Unit]])</f>
        <v>Chelone obliqua Hot Lips, #2 cont. - $Ea</v>
      </c>
      <c r="I957" s="29" t="str">
        <f>IFERROR(VLOOKUP(ROWS($M$5:M957),Table_PayItems[[Search Key]:[Concentrated Name]],2,FALSE),"")</f>
        <v>Chelone obliqua Hot Lips, #2 cont. - $Ea</v>
      </c>
      <c r="J957" s="1"/>
      <c r="K957" s="1"/>
      <c r="L957" s="22">
        <f>IF(ISNUMBER(SEARCH(Pay_Item_Search_Text_2,M957)),MAX($L$4:L956)+1,0)</f>
        <v>0</v>
      </c>
      <c r="M957" s="1" t="str">
        <f>IFERROR(VLOOKUP(ROWS($M$5:M957),Table_PayItems[[Search Key]:[Concentrated Name]],2,FALSE),"")</f>
        <v>Chelone obliqua Hot Lips, #2 cont. - $Ea</v>
      </c>
      <c r="N957" s="1" t="str">
        <f>IFERROR(VLOOKUP(ROWS($M$5:N957),$L$5:$M$7000,2,FALSE),"")</f>
        <v>Sewer, Cl II, 60 inch, Tr Det B - $Ft</v>
      </c>
      <c r="O957" s="1" t="str">
        <f>IFERROR(VLOOKUP(ROWS($O$5:O957),$K$5:$L$7000,2,FALSE),"")</f>
        <v/>
      </c>
    </row>
    <row r="958" spans="2:15" ht="15" customHeight="1" x14ac:dyDescent="0.25">
      <c r="B958" s="178" t="s">
        <v>12370</v>
      </c>
      <c r="C958" s="178" t="s">
        <v>88</v>
      </c>
      <c r="D958" s="178" t="s">
        <v>7145</v>
      </c>
      <c r="E958" s="178" t="s">
        <v>6993</v>
      </c>
      <c r="F958" s="178" t="s">
        <v>17</v>
      </c>
      <c r="G958" s="1">
        <f>IF(ISNUMBER(Pay_Item_Search_Text),IF(ISNUMBER(IF(FIND(Pay_Item_Search_Text,B958)=1,1, "FALSE")),MAX(G$4:$G957)+1,IF(ISNUMBER(Pay_Item_Search_Text),0,IF(ISNUMBER(SEARCH(Pay_Item_Search_Text,H958)),MAX(G$4:$G957)+1,0))),IF(ISNUMBER(Pay_Item_Search_Text),0,IF(ISNUMBER(SEARCH(Pay_Item_Search_Text,H958)),MAX(G$4:$G957)+1,0)))</f>
        <v>954</v>
      </c>
      <c r="H958" s="1" t="str">
        <f>IF(Table_PayItems[[#This Row],[Description]]="_","_ Unique Item - "&amp;Table_PayItems[[#This Row],[Item]]&amp;" - $"&amp;Table_PayItems[[#This Row],[Unit]],Table_PayItems[[#This Row],[Description]]&amp;" - $"&amp;Table_PayItems[[#This Row],[Unit]])</f>
        <v>Chelone obliqua Hot Lips, 3 inch pot - $Ea</v>
      </c>
      <c r="I958" s="29" t="str">
        <f>IFERROR(VLOOKUP(ROWS($M$5:M958),Table_PayItems[[Search Key]:[Concentrated Name]],2,FALSE),"")</f>
        <v>Chelone obliqua Hot Lips, 3 inch pot - $Ea</v>
      </c>
      <c r="J958" s="1"/>
      <c r="K958" s="1"/>
      <c r="L958" s="22">
        <f>IF(ISNUMBER(SEARCH(Pay_Item_Search_Text_2,M958)),MAX($L$4:L957)+1,0)</f>
        <v>0</v>
      </c>
      <c r="M958" s="1" t="str">
        <f>IFERROR(VLOOKUP(ROWS($M$5:M958),Table_PayItems[[Search Key]:[Concentrated Name]],2,FALSE),"")</f>
        <v>Chelone obliqua Hot Lips, 3 inch pot - $Ea</v>
      </c>
      <c r="N958" s="1" t="str">
        <f>IFERROR(VLOOKUP(ROWS($M$5:N958),$L$5:$M$7000,2,FALSE),"")</f>
        <v>Sewer, Cl II, 60 inch, Tr Det C - $Ft</v>
      </c>
      <c r="O958" s="1" t="str">
        <f>IFERROR(VLOOKUP(ROWS($O$5:O958),$K$5:$L$7000,2,FALSE),"")</f>
        <v/>
      </c>
    </row>
    <row r="959" spans="2:15" ht="15" customHeight="1" x14ac:dyDescent="0.25">
      <c r="B959" s="178" t="s">
        <v>12371</v>
      </c>
      <c r="C959" s="178" t="s">
        <v>88</v>
      </c>
      <c r="D959" s="178" t="s">
        <v>7146</v>
      </c>
      <c r="E959" s="178" t="s">
        <v>6993</v>
      </c>
      <c r="F959" s="178" t="s">
        <v>17</v>
      </c>
      <c r="G959" s="1">
        <f>IF(ISNUMBER(Pay_Item_Search_Text),IF(ISNUMBER(IF(FIND(Pay_Item_Search_Text,B959)=1,1, "FALSE")),MAX(G$4:$G958)+1,IF(ISNUMBER(Pay_Item_Search_Text),0,IF(ISNUMBER(SEARCH(Pay_Item_Search_Text,H959)),MAX(G$4:$G958)+1,0))),IF(ISNUMBER(Pay_Item_Search_Text),0,IF(ISNUMBER(SEARCH(Pay_Item_Search_Text,H959)),MAX(G$4:$G958)+1,0)))</f>
        <v>955</v>
      </c>
      <c r="H959" s="1" t="str">
        <f>IF(Table_PayItems[[#This Row],[Description]]="_","_ Unique Item - "&amp;Table_PayItems[[#This Row],[Item]]&amp;" - $"&amp;Table_PayItems[[#This Row],[Unit]],Table_PayItems[[#This Row],[Description]]&amp;" - $"&amp;Table_PayItems[[#This Row],[Unit]])</f>
        <v>Chelone obliqua Hot Lips, 4 inch pot - $Ea</v>
      </c>
      <c r="I959" s="29" t="str">
        <f>IFERROR(VLOOKUP(ROWS($M$5:M959),Table_PayItems[[Search Key]:[Concentrated Name]],2,FALSE),"")</f>
        <v>Chelone obliqua Hot Lips, 4 inch pot - $Ea</v>
      </c>
      <c r="J959" s="1"/>
      <c r="K959" s="1"/>
      <c r="L959" s="22">
        <f>IF(ISNUMBER(SEARCH(Pay_Item_Search_Text_2,M959)),MAX($L$4:L958)+1,0)</f>
        <v>0</v>
      </c>
      <c r="M959" s="1" t="str">
        <f>IFERROR(VLOOKUP(ROWS($M$5:M959),Table_PayItems[[Search Key]:[Concentrated Name]],2,FALSE),"")</f>
        <v>Chelone obliqua Hot Lips, 4 inch pot - $Ea</v>
      </c>
      <c r="N959" s="1" t="str">
        <f>IFERROR(VLOOKUP(ROWS($M$5:N959),$L$5:$M$7000,2,FALSE),"")</f>
        <v>Sewer, Cl II, 60 inch, Tr Det D - $Ft</v>
      </c>
      <c r="O959" s="1" t="str">
        <f>IFERROR(VLOOKUP(ROWS($O$5:O959),$K$5:$L$7000,2,FALSE),"")</f>
        <v/>
      </c>
    </row>
    <row r="960" spans="2:15" ht="15" customHeight="1" x14ac:dyDescent="0.25">
      <c r="B960" s="178" t="s">
        <v>10524</v>
      </c>
      <c r="C960" s="178" t="s">
        <v>123</v>
      </c>
      <c r="D960" s="178" t="s">
        <v>2549</v>
      </c>
      <c r="E960" s="178" t="s">
        <v>6900</v>
      </c>
      <c r="F960" s="178" t="s">
        <v>17</v>
      </c>
      <c r="G960" s="1">
        <f>IF(ISNUMBER(Pay_Item_Search_Text),IF(ISNUMBER(IF(FIND(Pay_Item_Search_Text,B960)=1,1, "FALSE")),MAX(G$4:$G959)+1,IF(ISNUMBER(Pay_Item_Search_Text),0,IF(ISNUMBER(SEARCH(Pay_Item_Search_Text,H960)),MAX(G$4:$G959)+1,0))),IF(ISNUMBER(Pay_Item_Search_Text),0,IF(ISNUMBER(SEARCH(Pay_Item_Search_Text,H960)),MAX(G$4:$G959)+1,0)))</f>
        <v>956</v>
      </c>
      <c r="H960" s="1" t="str">
        <f>IF(Table_PayItems[[#This Row],[Description]]="_","_ Unique Item - "&amp;Table_PayItems[[#This Row],[Item]]&amp;" - $"&amp;Table_PayItems[[#This Row],[Unit]],Table_PayItems[[#This Row],[Description]]&amp;" - $"&amp;Table_PayItems[[#This Row],[Unit]])</f>
        <v>Chip Seal, Double, Warranty - $Syd</v>
      </c>
      <c r="I960" s="29" t="str">
        <f>IFERROR(VLOOKUP(ROWS($M$5:M960),Table_PayItems[[Search Key]:[Concentrated Name]],2,FALSE),"")</f>
        <v>Chip Seal, Double, Warranty - $Syd</v>
      </c>
      <c r="J960" s="1"/>
      <c r="K960" s="1"/>
      <c r="L960" s="22">
        <f>IF(ISNUMBER(SEARCH(Pay_Item_Search_Text_2,M960)),MAX($L$4:L959)+1,0)</f>
        <v>0</v>
      </c>
      <c r="M960" s="1" t="str">
        <f>IFERROR(VLOOKUP(ROWS($M$5:M960),Table_PayItems[[Search Key]:[Concentrated Name]],2,FALSE),"")</f>
        <v>Chip Seal, Double, Warranty - $Syd</v>
      </c>
      <c r="N960" s="1" t="str">
        <f>IFERROR(VLOOKUP(ROWS($M$5:N960),$L$5:$M$7000,2,FALSE),"")</f>
        <v>Sewer, Cl II, 90 inch, Tr Det A - $Ft</v>
      </c>
      <c r="O960" s="1" t="str">
        <f>IFERROR(VLOOKUP(ROWS($O$5:O960),$K$5:$L$7000,2,FALSE),"")</f>
        <v/>
      </c>
    </row>
    <row r="961" spans="2:15" ht="15" customHeight="1" x14ac:dyDescent="0.25">
      <c r="B961" s="178" t="s">
        <v>10525</v>
      </c>
      <c r="C961" s="178" t="s">
        <v>123</v>
      </c>
      <c r="D961" s="178" t="s">
        <v>2550</v>
      </c>
      <c r="E961" s="178" t="s">
        <v>6901</v>
      </c>
      <c r="F961" s="178" t="s">
        <v>17</v>
      </c>
      <c r="G961" s="1">
        <f>IF(ISNUMBER(Pay_Item_Search_Text),IF(ISNUMBER(IF(FIND(Pay_Item_Search_Text,B961)=1,1, "FALSE")),MAX(G$4:$G960)+1,IF(ISNUMBER(Pay_Item_Search_Text),0,IF(ISNUMBER(SEARCH(Pay_Item_Search_Text,H961)),MAX(G$4:$G960)+1,0))),IF(ISNUMBER(Pay_Item_Search_Text),0,IF(ISNUMBER(SEARCH(Pay_Item_Search_Text,H961)),MAX(G$4:$G960)+1,0)))</f>
        <v>957</v>
      </c>
      <c r="H961" s="1" t="str">
        <f>IF(Table_PayItems[[#This Row],[Description]]="_","_ Unique Item - "&amp;Table_PayItems[[#This Row],[Item]]&amp;" - $"&amp;Table_PayItems[[#This Row],[Unit]],Table_PayItems[[#This Row],[Description]]&amp;" - $"&amp;Table_PayItems[[#This Row],[Unit]])</f>
        <v>Chip Seal, Shoulder, Warranty - $Syd</v>
      </c>
      <c r="I961" s="29" t="str">
        <f>IFERROR(VLOOKUP(ROWS($M$5:M961),Table_PayItems[[Search Key]:[Concentrated Name]],2,FALSE),"")</f>
        <v>Chip Seal, Shoulder, Warranty - $Syd</v>
      </c>
      <c r="J961" s="1"/>
      <c r="K961" s="1"/>
      <c r="L961" s="22">
        <f>IF(ISNUMBER(SEARCH(Pay_Item_Search_Text_2,M961)),MAX($L$4:L960)+1,0)</f>
        <v>0</v>
      </c>
      <c r="M961" s="1" t="str">
        <f>IFERROR(VLOOKUP(ROWS($M$5:M961),Table_PayItems[[Search Key]:[Concentrated Name]],2,FALSE),"")</f>
        <v>Chip Seal, Shoulder, Warranty - $Syd</v>
      </c>
      <c r="N961" s="1" t="str">
        <f>IFERROR(VLOOKUP(ROWS($M$5:N961),$L$5:$M$7000,2,FALSE),"")</f>
        <v>Sewer, Cl II, 90 inch, Tr Det B - $Ft</v>
      </c>
      <c r="O961" s="1" t="str">
        <f>IFERROR(VLOOKUP(ROWS($O$5:O961),$K$5:$L$7000,2,FALSE),"")</f>
        <v/>
      </c>
    </row>
    <row r="962" spans="2:15" ht="15" customHeight="1" x14ac:dyDescent="0.25">
      <c r="B962" s="178" t="s">
        <v>10526</v>
      </c>
      <c r="C962" s="178" t="s">
        <v>123</v>
      </c>
      <c r="D962" s="178" t="s">
        <v>2551</v>
      </c>
      <c r="E962" s="178" t="s">
        <v>6901</v>
      </c>
      <c r="F962" s="178" t="s">
        <v>17</v>
      </c>
      <c r="G962" s="1">
        <f>IF(ISNUMBER(Pay_Item_Search_Text),IF(ISNUMBER(IF(FIND(Pay_Item_Search_Text,B962)=1,1, "FALSE")),MAX(G$4:$G961)+1,IF(ISNUMBER(Pay_Item_Search_Text),0,IF(ISNUMBER(SEARCH(Pay_Item_Search_Text,H962)),MAX(G$4:$G961)+1,0))),IF(ISNUMBER(Pay_Item_Search_Text),0,IF(ISNUMBER(SEARCH(Pay_Item_Search_Text,H962)),MAX(G$4:$G961)+1,0)))</f>
        <v>958</v>
      </c>
      <c r="H962" s="1" t="str">
        <f>IF(Table_PayItems[[#This Row],[Description]]="_","_ Unique Item - "&amp;Table_PayItems[[#This Row],[Item]]&amp;" - $"&amp;Table_PayItems[[#This Row],[Unit]],Table_PayItems[[#This Row],[Description]]&amp;" - $"&amp;Table_PayItems[[#This Row],[Unit]])</f>
        <v>Chip Seal, Single, Warranty - $Syd</v>
      </c>
      <c r="I962" s="29" t="str">
        <f>IFERROR(VLOOKUP(ROWS($M$5:M962),Table_PayItems[[Search Key]:[Concentrated Name]],2,FALSE),"")</f>
        <v>Chip Seal, Single, Warranty - $Syd</v>
      </c>
      <c r="J962" s="1"/>
      <c r="K962" s="1"/>
      <c r="L962" s="22">
        <f>IF(ISNUMBER(SEARCH(Pay_Item_Search_Text_2,M962)),MAX($L$4:L961)+1,0)</f>
        <v>0</v>
      </c>
      <c r="M962" s="1" t="str">
        <f>IFERROR(VLOOKUP(ROWS($M$5:M962),Table_PayItems[[Search Key]:[Concentrated Name]],2,FALSE),"")</f>
        <v>Chip Seal, Single, Warranty - $Syd</v>
      </c>
      <c r="N962" s="1" t="str">
        <f>IFERROR(VLOOKUP(ROWS($M$5:N962),$L$5:$M$7000,2,FALSE),"")</f>
        <v>Sewer, Cl II, 90 inch, Tr Det C - $Ft</v>
      </c>
      <c r="O962" s="1" t="str">
        <f>IFERROR(VLOOKUP(ROWS($O$5:O962),$K$5:$L$7000,2,FALSE),"")</f>
        <v/>
      </c>
    </row>
    <row r="963" spans="2:15" ht="15" customHeight="1" x14ac:dyDescent="0.25">
      <c r="B963" s="178" t="s">
        <v>7989</v>
      </c>
      <c r="C963" s="178" t="s">
        <v>81</v>
      </c>
      <c r="D963" s="178" t="s">
        <v>82</v>
      </c>
      <c r="E963" s="178" t="s">
        <v>83</v>
      </c>
      <c r="F963" s="178" t="s">
        <v>17</v>
      </c>
      <c r="G963" s="1">
        <f>IF(ISNUMBER(Pay_Item_Search_Text),IF(ISNUMBER(IF(FIND(Pay_Item_Search_Text,B963)=1,1, "FALSE")),MAX(G$4:$G962)+1,IF(ISNUMBER(Pay_Item_Search_Text),0,IF(ISNUMBER(SEARCH(Pay_Item_Search_Text,H963)),MAX(G$4:$G962)+1,0))),IF(ISNUMBER(Pay_Item_Search_Text),0,IF(ISNUMBER(SEARCH(Pay_Item_Search_Text,H963)),MAX(G$4:$G962)+1,0)))</f>
        <v>959</v>
      </c>
      <c r="H963" s="1" t="str">
        <f>IF(Table_PayItems[[#This Row],[Description]]="_","_ Unique Item - "&amp;Table_PayItems[[#This Row],[Item]]&amp;" - $"&amp;Table_PayItems[[#This Row],[Unit]],Table_PayItems[[#This Row],[Description]]&amp;" - $"&amp;Table_PayItems[[#This Row],[Unit]])</f>
        <v>Clearing - $Acre</v>
      </c>
      <c r="I963" s="29" t="str">
        <f>IFERROR(VLOOKUP(ROWS($M$5:M963),Table_PayItems[[Search Key]:[Concentrated Name]],2,FALSE),"")</f>
        <v>Clearing - $Acre</v>
      </c>
      <c r="J963" s="1"/>
      <c r="K963" s="1"/>
      <c r="L963" s="22">
        <f>IF(ISNUMBER(SEARCH(Pay_Item_Search_Text_2,M963)),MAX($L$4:L962)+1,0)</f>
        <v>0</v>
      </c>
      <c r="M963" s="1" t="str">
        <f>IFERROR(VLOOKUP(ROWS($M$5:M963),Table_PayItems[[Search Key]:[Concentrated Name]],2,FALSE),"")</f>
        <v>Clearing - $Acre</v>
      </c>
      <c r="N963" s="1" t="str">
        <f>IFERROR(VLOOKUP(ROWS($M$5:N963),$L$5:$M$7000,2,FALSE),"")</f>
        <v>Sewer, Cl II, 90 inch, Tr Det D - $Ft</v>
      </c>
      <c r="O963" s="1" t="str">
        <f>IFERROR(VLOOKUP(ROWS($O$5:O963),$K$5:$L$7000,2,FALSE),"")</f>
        <v/>
      </c>
    </row>
    <row r="964" spans="2:15" ht="15" customHeight="1" x14ac:dyDescent="0.25">
      <c r="B964" s="178" t="s">
        <v>7990</v>
      </c>
      <c r="C964" s="178" t="s">
        <v>84</v>
      </c>
      <c r="D964" s="178" t="s">
        <v>85</v>
      </c>
      <c r="E964" s="178" t="s">
        <v>17</v>
      </c>
      <c r="F964" s="178" t="s">
        <v>17</v>
      </c>
      <c r="G964" s="1">
        <f>IF(ISNUMBER(Pay_Item_Search_Text),IF(ISNUMBER(IF(FIND(Pay_Item_Search_Text,B964)=1,1, "FALSE")),MAX(G$4:$G963)+1,IF(ISNUMBER(Pay_Item_Search_Text),0,IF(ISNUMBER(SEARCH(Pay_Item_Search_Text,H964)),MAX(G$4:$G963)+1,0))),IF(ISNUMBER(Pay_Item_Search_Text),0,IF(ISNUMBER(SEARCH(Pay_Item_Search_Text,H964)),MAX(G$4:$G963)+1,0)))</f>
        <v>960</v>
      </c>
      <c r="H964" s="1" t="str">
        <f>IF(Table_PayItems[[#This Row],[Description]]="_","_ Unique Item - "&amp;Table_PayItems[[#This Row],[Item]]&amp;" - $"&amp;Table_PayItems[[#This Row],[Unit]],Table_PayItems[[#This Row],[Description]]&amp;" - $"&amp;Table_PayItems[[#This Row],[Unit]])</f>
        <v>Clearing, Fence - $Sta</v>
      </c>
      <c r="I964" s="29" t="str">
        <f>IFERROR(VLOOKUP(ROWS($M$5:M964),Table_PayItems[[Search Key]:[Concentrated Name]],2,FALSE),"")</f>
        <v>Clearing, Fence - $Sta</v>
      </c>
      <c r="J964" s="1"/>
      <c r="K964" s="1"/>
      <c r="L964" s="22">
        <f>IF(ISNUMBER(SEARCH(Pay_Item_Search_Text_2,M964)),MAX($L$4:L963)+1,0)</f>
        <v>0</v>
      </c>
      <c r="M964" s="1" t="str">
        <f>IFERROR(VLOOKUP(ROWS($M$5:M964),Table_PayItems[[Search Key]:[Concentrated Name]],2,FALSE),"")</f>
        <v>Clearing, Fence - $Sta</v>
      </c>
      <c r="N964" s="1" t="str">
        <f>IFERROR(VLOOKUP(ROWS($M$5:N964),$L$5:$M$7000,2,FALSE),"")</f>
        <v>Sewer, Cl III, 102 inch, Tr Det A - $Ft</v>
      </c>
      <c r="O964" s="1" t="str">
        <f>IFERROR(VLOOKUP(ROWS($O$5:O964),$K$5:$L$7000,2,FALSE),"")</f>
        <v/>
      </c>
    </row>
    <row r="965" spans="2:15" ht="15" customHeight="1" x14ac:dyDescent="0.25">
      <c r="B965" s="178" t="s">
        <v>12372</v>
      </c>
      <c r="C965" s="178" t="s">
        <v>88</v>
      </c>
      <c r="D965" s="178" t="s">
        <v>4060</v>
      </c>
      <c r="E965" s="178" t="s">
        <v>6993</v>
      </c>
      <c r="F965" s="178" t="s">
        <v>17</v>
      </c>
      <c r="G965" s="1">
        <f>IF(ISNUMBER(Pay_Item_Search_Text),IF(ISNUMBER(IF(FIND(Pay_Item_Search_Text,B965)=1,1, "FALSE")),MAX(G$4:$G964)+1,IF(ISNUMBER(Pay_Item_Search_Text),0,IF(ISNUMBER(SEARCH(Pay_Item_Search_Text,H965)),MAX(G$4:$G964)+1,0))),IF(ISNUMBER(Pay_Item_Search_Text),0,IF(ISNUMBER(SEARCH(Pay_Item_Search_Text,H965)),MAX(G$4:$G964)+1,0)))</f>
        <v>961</v>
      </c>
      <c r="H965" s="1" t="str">
        <f>IF(Table_PayItems[[#This Row],[Description]]="_","_ Unique Item - "&amp;Table_PayItems[[#This Row],[Item]]&amp;" - $"&amp;Table_PayItems[[#This Row],[Unit]],Table_PayItems[[#This Row],[Description]]&amp;" - $"&amp;Table_PayItems[[#This Row],[Unit]])</f>
        <v>Clematis virginiana, #1 cont. - $Ea</v>
      </c>
      <c r="I965" s="29" t="str">
        <f>IFERROR(VLOOKUP(ROWS($M$5:M965),Table_PayItems[[Search Key]:[Concentrated Name]],2,FALSE),"")</f>
        <v>Clematis virginiana, #1 cont. - $Ea</v>
      </c>
      <c r="J965" s="1"/>
      <c r="K965" s="1"/>
      <c r="L965" s="22">
        <f>IF(ISNUMBER(SEARCH(Pay_Item_Search_Text_2,M965)),MAX($L$4:L964)+1,0)</f>
        <v>0</v>
      </c>
      <c r="M965" s="1" t="str">
        <f>IFERROR(VLOOKUP(ROWS($M$5:M965),Table_PayItems[[Search Key]:[Concentrated Name]],2,FALSE),"")</f>
        <v>Clematis virginiana, #1 cont. - $Ea</v>
      </c>
      <c r="N965" s="1" t="str">
        <f>IFERROR(VLOOKUP(ROWS($M$5:N965),$L$5:$M$7000,2,FALSE),"")</f>
        <v>Sewer, Cl III, 102 inch, Tr Det B - $Ft</v>
      </c>
      <c r="O965" s="1" t="str">
        <f>IFERROR(VLOOKUP(ROWS($O$5:O965),$K$5:$L$7000,2,FALSE),"")</f>
        <v/>
      </c>
    </row>
    <row r="966" spans="2:15" ht="15" customHeight="1" x14ac:dyDescent="0.25">
      <c r="B966" s="178" t="s">
        <v>12373</v>
      </c>
      <c r="C966" s="178" t="s">
        <v>88</v>
      </c>
      <c r="D966" s="178" t="s">
        <v>4061</v>
      </c>
      <c r="E966" s="178" t="s">
        <v>6993</v>
      </c>
      <c r="F966" s="178" t="s">
        <v>17</v>
      </c>
      <c r="G966" s="1">
        <f>IF(ISNUMBER(Pay_Item_Search_Text),IF(ISNUMBER(IF(FIND(Pay_Item_Search_Text,B966)=1,1, "FALSE")),MAX(G$4:$G965)+1,IF(ISNUMBER(Pay_Item_Search_Text),0,IF(ISNUMBER(SEARCH(Pay_Item_Search_Text,H966)),MAX(G$4:$G965)+1,0))),IF(ISNUMBER(Pay_Item_Search_Text),0,IF(ISNUMBER(SEARCH(Pay_Item_Search_Text,H966)),MAX(G$4:$G965)+1,0)))</f>
        <v>962</v>
      </c>
      <c r="H966" s="1" t="str">
        <f>IF(Table_PayItems[[#This Row],[Description]]="_","_ Unique Item - "&amp;Table_PayItems[[#This Row],[Item]]&amp;" - $"&amp;Table_PayItems[[#This Row],[Unit]],Table_PayItems[[#This Row],[Description]]&amp;" - $"&amp;Table_PayItems[[#This Row],[Unit]])</f>
        <v>Clematis virginiana, #2 cont. - $Ea</v>
      </c>
      <c r="I966" s="29" t="str">
        <f>IFERROR(VLOOKUP(ROWS($M$5:M966),Table_PayItems[[Search Key]:[Concentrated Name]],2,FALSE),"")</f>
        <v>Clematis virginiana, #2 cont. - $Ea</v>
      </c>
      <c r="J966" s="1"/>
      <c r="K966" s="1"/>
      <c r="L966" s="22">
        <f>IF(ISNUMBER(SEARCH(Pay_Item_Search_Text_2,M966)),MAX($L$4:L965)+1,0)</f>
        <v>0</v>
      </c>
      <c r="M966" s="1" t="str">
        <f>IFERROR(VLOOKUP(ROWS($M$5:M966),Table_PayItems[[Search Key]:[Concentrated Name]],2,FALSE),"")</f>
        <v>Clematis virginiana, #2 cont. - $Ea</v>
      </c>
      <c r="N966" s="1" t="str">
        <f>IFERROR(VLOOKUP(ROWS($M$5:N966),$L$5:$M$7000,2,FALSE),"")</f>
        <v>Sewer, Cl III, 102 inch, Tr Det C - $Ft</v>
      </c>
      <c r="O966" s="1" t="str">
        <f>IFERROR(VLOOKUP(ROWS($O$5:O966),$K$5:$L$7000,2,FALSE),"")</f>
        <v/>
      </c>
    </row>
    <row r="967" spans="2:15" ht="15" customHeight="1" x14ac:dyDescent="0.25">
      <c r="B967" s="178" t="s">
        <v>12374</v>
      </c>
      <c r="C967" s="178" t="s">
        <v>88</v>
      </c>
      <c r="D967" s="178" t="s">
        <v>4062</v>
      </c>
      <c r="E967" s="178" t="s">
        <v>6993</v>
      </c>
      <c r="F967" s="178" t="s">
        <v>17</v>
      </c>
      <c r="G967" s="1">
        <f>IF(ISNUMBER(Pay_Item_Search_Text),IF(ISNUMBER(IF(FIND(Pay_Item_Search_Text,B967)=1,1, "FALSE")),MAX(G$4:$G966)+1,IF(ISNUMBER(Pay_Item_Search_Text),0,IF(ISNUMBER(SEARCH(Pay_Item_Search_Text,H967)),MAX(G$4:$G966)+1,0))),IF(ISNUMBER(Pay_Item_Search_Text),0,IF(ISNUMBER(SEARCH(Pay_Item_Search_Text,H967)),MAX(G$4:$G966)+1,0)))</f>
        <v>963</v>
      </c>
      <c r="H967" s="1" t="str">
        <f>IF(Table_PayItems[[#This Row],[Description]]="_","_ Unique Item - "&amp;Table_PayItems[[#This Row],[Item]]&amp;" - $"&amp;Table_PayItems[[#This Row],[Unit]],Table_PayItems[[#This Row],[Description]]&amp;" - $"&amp;Table_PayItems[[#This Row],[Unit]])</f>
        <v>Clematis virginiana, 3 inch pot - $Ea</v>
      </c>
      <c r="I967" s="29" t="str">
        <f>IFERROR(VLOOKUP(ROWS($M$5:M967),Table_PayItems[[Search Key]:[Concentrated Name]],2,FALSE),"")</f>
        <v>Clematis virginiana, 3 inch pot - $Ea</v>
      </c>
      <c r="J967" s="1"/>
      <c r="K967" s="1"/>
      <c r="L967" s="22">
        <f>IF(ISNUMBER(SEARCH(Pay_Item_Search_Text_2,M967)),MAX($L$4:L966)+1,0)</f>
        <v>0</v>
      </c>
      <c r="M967" s="1" t="str">
        <f>IFERROR(VLOOKUP(ROWS($M$5:M967),Table_PayItems[[Search Key]:[Concentrated Name]],2,FALSE),"")</f>
        <v>Clematis virginiana, 3 inch pot - $Ea</v>
      </c>
      <c r="N967" s="1" t="str">
        <f>IFERROR(VLOOKUP(ROWS($M$5:N967),$L$5:$M$7000,2,FALSE),"")</f>
        <v>Sewer, Cl III, 102 inch, Tr Det D - $Ft</v>
      </c>
      <c r="O967" s="1" t="str">
        <f>IFERROR(VLOOKUP(ROWS($O$5:O967),$K$5:$L$7000,2,FALSE),"")</f>
        <v/>
      </c>
    </row>
    <row r="968" spans="2:15" ht="15" customHeight="1" x14ac:dyDescent="0.25">
      <c r="B968" s="178" t="s">
        <v>12375</v>
      </c>
      <c r="C968" s="178" t="s">
        <v>88</v>
      </c>
      <c r="D968" s="178" t="s">
        <v>4063</v>
      </c>
      <c r="E968" s="178" t="s">
        <v>6993</v>
      </c>
      <c r="F968" s="178" t="s">
        <v>17</v>
      </c>
      <c r="G968" s="1">
        <f>IF(ISNUMBER(Pay_Item_Search_Text),IF(ISNUMBER(IF(FIND(Pay_Item_Search_Text,B968)=1,1, "FALSE")),MAX(G$4:$G967)+1,IF(ISNUMBER(Pay_Item_Search_Text),0,IF(ISNUMBER(SEARCH(Pay_Item_Search_Text,H968)),MAX(G$4:$G967)+1,0))),IF(ISNUMBER(Pay_Item_Search_Text),0,IF(ISNUMBER(SEARCH(Pay_Item_Search_Text,H968)),MAX(G$4:$G967)+1,0)))</f>
        <v>964</v>
      </c>
      <c r="H968" s="1" t="str">
        <f>IF(Table_PayItems[[#This Row],[Description]]="_","_ Unique Item - "&amp;Table_PayItems[[#This Row],[Item]]&amp;" - $"&amp;Table_PayItems[[#This Row],[Unit]],Table_PayItems[[#This Row],[Description]]&amp;" - $"&amp;Table_PayItems[[#This Row],[Unit]])</f>
        <v>Clematis virginiana, 4 inch pot - $Ea</v>
      </c>
      <c r="I968" s="29" t="str">
        <f>IFERROR(VLOOKUP(ROWS($M$5:M968),Table_PayItems[[Search Key]:[Concentrated Name]],2,FALSE),"")</f>
        <v>Clematis virginiana, 4 inch pot - $Ea</v>
      </c>
      <c r="J968" s="1"/>
      <c r="K968" s="1"/>
      <c r="L968" s="22">
        <f>IF(ISNUMBER(SEARCH(Pay_Item_Search_Text_2,M968)),MAX($L$4:L967)+1,0)</f>
        <v>0</v>
      </c>
      <c r="M968" s="1" t="str">
        <f>IFERROR(VLOOKUP(ROWS($M$5:M968),Table_PayItems[[Search Key]:[Concentrated Name]],2,FALSE),"")</f>
        <v>Clematis virginiana, 4 inch pot - $Ea</v>
      </c>
      <c r="N968" s="1" t="str">
        <f>IFERROR(VLOOKUP(ROWS($M$5:N968),$L$5:$M$7000,2,FALSE),"")</f>
        <v>Sewer, Cl III, 108 inch, Tr Det A - $Ft</v>
      </c>
      <c r="O968" s="1" t="str">
        <f>IFERROR(VLOOKUP(ROWS($O$5:O968),$K$5:$L$7000,2,FALSE),"")</f>
        <v/>
      </c>
    </row>
    <row r="969" spans="2:15" ht="15" customHeight="1" x14ac:dyDescent="0.25">
      <c r="B969" s="178" t="s">
        <v>12376</v>
      </c>
      <c r="C969" s="178" t="s">
        <v>88</v>
      </c>
      <c r="D969" s="178" t="s">
        <v>7147</v>
      </c>
      <c r="E969" s="178" t="s">
        <v>6993</v>
      </c>
      <c r="F969" s="178" t="s">
        <v>17</v>
      </c>
      <c r="G969" s="1">
        <f>IF(ISNUMBER(Pay_Item_Search_Text),IF(ISNUMBER(IF(FIND(Pay_Item_Search_Text,B969)=1,1, "FALSE")),MAX(G$4:$G968)+1,IF(ISNUMBER(Pay_Item_Search_Text),0,IF(ISNUMBER(SEARCH(Pay_Item_Search_Text,H969)),MAX(G$4:$G968)+1,0))),IF(ISNUMBER(Pay_Item_Search_Text),0,IF(ISNUMBER(SEARCH(Pay_Item_Search_Text,H969)),MAX(G$4:$G968)+1,0)))</f>
        <v>965</v>
      </c>
      <c r="H969" s="1" t="str">
        <f>IF(Table_PayItems[[#This Row],[Description]]="_","_ Unique Item - "&amp;Table_PayItems[[#This Row],[Item]]&amp;" - $"&amp;Table_PayItems[[#This Row],[Unit]],Table_PayItems[[#This Row],[Description]]&amp;" - $"&amp;Table_PayItems[[#This Row],[Unit]])</f>
        <v>Clethra alnifolia Hummingbird, #1 cont. - $Ea</v>
      </c>
      <c r="I969" s="29" t="str">
        <f>IFERROR(VLOOKUP(ROWS($M$5:M969),Table_PayItems[[Search Key]:[Concentrated Name]],2,FALSE),"")</f>
        <v>Clethra alnifolia Hummingbird, #1 cont. - $Ea</v>
      </c>
      <c r="J969" s="1"/>
      <c r="K969" s="1"/>
      <c r="L969" s="22">
        <f>IF(ISNUMBER(SEARCH(Pay_Item_Search_Text_2,M969)),MAX($L$4:L968)+1,0)</f>
        <v>0</v>
      </c>
      <c r="M969" s="1" t="str">
        <f>IFERROR(VLOOKUP(ROWS($M$5:M969),Table_PayItems[[Search Key]:[Concentrated Name]],2,FALSE),"")</f>
        <v>Clethra alnifolia Hummingbird, #1 cont. - $Ea</v>
      </c>
      <c r="N969" s="1" t="str">
        <f>IFERROR(VLOOKUP(ROWS($M$5:N969),$L$5:$M$7000,2,FALSE),"")</f>
        <v>Sewer, Cl III, 108 inch, Tr Det B - $Ft</v>
      </c>
      <c r="O969" s="1" t="str">
        <f>IFERROR(VLOOKUP(ROWS($O$5:O969),$K$5:$L$7000,2,FALSE),"")</f>
        <v/>
      </c>
    </row>
    <row r="970" spans="2:15" ht="15" customHeight="1" x14ac:dyDescent="0.25">
      <c r="B970" s="178" t="s">
        <v>12377</v>
      </c>
      <c r="C970" s="178" t="s">
        <v>88</v>
      </c>
      <c r="D970" s="178" t="s">
        <v>7148</v>
      </c>
      <c r="E970" s="178" t="s">
        <v>6993</v>
      </c>
      <c r="F970" s="178" t="s">
        <v>17</v>
      </c>
      <c r="G970" s="1">
        <f>IF(ISNUMBER(Pay_Item_Search_Text),IF(ISNUMBER(IF(FIND(Pay_Item_Search_Text,B970)=1,1, "FALSE")),MAX(G$4:$G969)+1,IF(ISNUMBER(Pay_Item_Search_Text),0,IF(ISNUMBER(SEARCH(Pay_Item_Search_Text,H970)),MAX(G$4:$G969)+1,0))),IF(ISNUMBER(Pay_Item_Search_Text),0,IF(ISNUMBER(SEARCH(Pay_Item_Search_Text,H970)),MAX(G$4:$G969)+1,0)))</f>
        <v>966</v>
      </c>
      <c r="H970" s="1" t="str">
        <f>IF(Table_PayItems[[#This Row],[Description]]="_","_ Unique Item - "&amp;Table_PayItems[[#This Row],[Item]]&amp;" - $"&amp;Table_PayItems[[#This Row],[Unit]],Table_PayItems[[#This Row],[Description]]&amp;" - $"&amp;Table_PayItems[[#This Row],[Unit]])</f>
        <v>Clethra alnifolia Hummingbird, #2 cont. - $Ea</v>
      </c>
      <c r="I970" s="29" t="str">
        <f>IFERROR(VLOOKUP(ROWS($M$5:M970),Table_PayItems[[Search Key]:[Concentrated Name]],2,FALSE),"")</f>
        <v>Clethra alnifolia Hummingbird, #2 cont. - $Ea</v>
      </c>
      <c r="J970" s="1"/>
      <c r="K970" s="1"/>
      <c r="L970" s="22">
        <f>IF(ISNUMBER(SEARCH(Pay_Item_Search_Text_2,M970)),MAX($L$4:L969)+1,0)</f>
        <v>0</v>
      </c>
      <c r="M970" s="1" t="str">
        <f>IFERROR(VLOOKUP(ROWS($M$5:M970),Table_PayItems[[Search Key]:[Concentrated Name]],2,FALSE),"")</f>
        <v>Clethra alnifolia Hummingbird, #2 cont. - $Ea</v>
      </c>
      <c r="N970" s="1" t="str">
        <f>IFERROR(VLOOKUP(ROWS($M$5:N970),$L$5:$M$7000,2,FALSE),"")</f>
        <v>Sewer, Cl III, 108 inch, Tr Det C - $Ft</v>
      </c>
      <c r="O970" s="1" t="str">
        <f>IFERROR(VLOOKUP(ROWS($O$5:O970),$K$5:$L$7000,2,FALSE),"")</f>
        <v/>
      </c>
    </row>
    <row r="971" spans="2:15" ht="15" customHeight="1" x14ac:dyDescent="0.25">
      <c r="B971" s="178" t="s">
        <v>12378</v>
      </c>
      <c r="C971" s="178" t="s">
        <v>88</v>
      </c>
      <c r="D971" s="178" t="s">
        <v>7149</v>
      </c>
      <c r="E971" s="178" t="s">
        <v>6993</v>
      </c>
      <c r="F971" s="178" t="s">
        <v>17</v>
      </c>
      <c r="G971" s="1">
        <f>IF(ISNUMBER(Pay_Item_Search_Text),IF(ISNUMBER(IF(FIND(Pay_Item_Search_Text,B971)=1,1, "FALSE")),MAX(G$4:$G970)+1,IF(ISNUMBER(Pay_Item_Search_Text),0,IF(ISNUMBER(SEARCH(Pay_Item_Search_Text,H971)),MAX(G$4:$G970)+1,0))),IF(ISNUMBER(Pay_Item_Search_Text),0,IF(ISNUMBER(SEARCH(Pay_Item_Search_Text,H971)),MAX(G$4:$G970)+1,0)))</f>
        <v>967</v>
      </c>
      <c r="H971" s="1" t="str">
        <f>IF(Table_PayItems[[#This Row],[Description]]="_","_ Unique Item - "&amp;Table_PayItems[[#This Row],[Item]]&amp;" - $"&amp;Table_PayItems[[#This Row],[Unit]],Table_PayItems[[#This Row],[Description]]&amp;" - $"&amp;Table_PayItems[[#This Row],[Unit]])</f>
        <v>Clethra alnifolia Hummingbird, 3 inch pot - $Ea</v>
      </c>
      <c r="I971" s="29" t="str">
        <f>IFERROR(VLOOKUP(ROWS($M$5:M971),Table_PayItems[[Search Key]:[Concentrated Name]],2,FALSE),"")</f>
        <v>Clethra alnifolia Hummingbird, 3 inch pot - $Ea</v>
      </c>
      <c r="J971" s="1"/>
      <c r="K971" s="1"/>
      <c r="L971" s="22">
        <f>IF(ISNUMBER(SEARCH(Pay_Item_Search_Text_2,M971)),MAX($L$4:L970)+1,0)</f>
        <v>0</v>
      </c>
      <c r="M971" s="1" t="str">
        <f>IFERROR(VLOOKUP(ROWS($M$5:M971),Table_PayItems[[Search Key]:[Concentrated Name]],2,FALSE),"")</f>
        <v>Clethra alnifolia Hummingbird, 3 inch pot - $Ea</v>
      </c>
      <c r="N971" s="1" t="str">
        <f>IFERROR(VLOOKUP(ROWS($M$5:N971),$L$5:$M$7000,2,FALSE),"")</f>
        <v>Sewer, Cl III, 108 inch, Tr Det D - $Ft</v>
      </c>
      <c r="O971" s="1" t="str">
        <f>IFERROR(VLOOKUP(ROWS($O$5:O971),$K$5:$L$7000,2,FALSE),"")</f>
        <v/>
      </c>
    </row>
    <row r="972" spans="2:15" ht="15" customHeight="1" x14ac:dyDescent="0.25">
      <c r="B972" s="178" t="s">
        <v>12379</v>
      </c>
      <c r="C972" s="178" t="s">
        <v>88</v>
      </c>
      <c r="D972" s="178" t="s">
        <v>7150</v>
      </c>
      <c r="E972" s="178" t="s">
        <v>6993</v>
      </c>
      <c r="F972" s="178" t="s">
        <v>17</v>
      </c>
      <c r="G972" s="1">
        <f>IF(ISNUMBER(Pay_Item_Search_Text),IF(ISNUMBER(IF(FIND(Pay_Item_Search_Text,B972)=1,1, "FALSE")),MAX(G$4:$G971)+1,IF(ISNUMBER(Pay_Item_Search_Text),0,IF(ISNUMBER(SEARCH(Pay_Item_Search_Text,H972)),MAX(G$4:$G971)+1,0))),IF(ISNUMBER(Pay_Item_Search_Text),0,IF(ISNUMBER(SEARCH(Pay_Item_Search_Text,H972)),MAX(G$4:$G971)+1,0)))</f>
        <v>968</v>
      </c>
      <c r="H972" s="1" t="str">
        <f>IF(Table_PayItems[[#This Row],[Description]]="_","_ Unique Item - "&amp;Table_PayItems[[#This Row],[Item]]&amp;" - $"&amp;Table_PayItems[[#This Row],[Unit]],Table_PayItems[[#This Row],[Description]]&amp;" - $"&amp;Table_PayItems[[#This Row],[Unit]])</f>
        <v>Clethra alnifolia Hummingbird, 4 inch pot - $Ea</v>
      </c>
      <c r="I972" s="29" t="str">
        <f>IFERROR(VLOOKUP(ROWS($M$5:M972),Table_PayItems[[Search Key]:[Concentrated Name]],2,FALSE),"")</f>
        <v>Clethra alnifolia Hummingbird, 4 inch pot - $Ea</v>
      </c>
      <c r="J972" s="1"/>
      <c r="K972" s="1"/>
      <c r="L972" s="22">
        <f>IF(ISNUMBER(SEARCH(Pay_Item_Search_Text_2,M972)),MAX($L$4:L971)+1,0)</f>
        <v>0</v>
      </c>
      <c r="M972" s="1" t="str">
        <f>IFERROR(VLOOKUP(ROWS($M$5:M972),Table_PayItems[[Search Key]:[Concentrated Name]],2,FALSE),"")</f>
        <v>Clethra alnifolia Hummingbird, 4 inch pot - $Ea</v>
      </c>
      <c r="N972" s="1" t="str">
        <f>IFERROR(VLOOKUP(ROWS($M$5:N972),$L$5:$M$7000,2,FALSE),"")</f>
        <v>Sewer, Cl III, 120 inch, Tr Det A - $Ft</v>
      </c>
      <c r="O972" s="1" t="str">
        <f>IFERROR(VLOOKUP(ROWS($O$5:O972),$K$5:$L$7000,2,FALSE),"")</f>
        <v/>
      </c>
    </row>
    <row r="973" spans="2:15" ht="15" customHeight="1" x14ac:dyDescent="0.25">
      <c r="B973" s="178" t="s">
        <v>12380</v>
      </c>
      <c r="C973" s="178" t="s">
        <v>88</v>
      </c>
      <c r="D973" s="178" t="s">
        <v>7151</v>
      </c>
      <c r="E973" s="178" t="s">
        <v>6993</v>
      </c>
      <c r="F973" s="178" t="s">
        <v>17</v>
      </c>
      <c r="G973" s="1">
        <f>IF(ISNUMBER(Pay_Item_Search_Text),IF(ISNUMBER(IF(FIND(Pay_Item_Search_Text,B973)=1,1, "FALSE")),MAX(G$4:$G972)+1,IF(ISNUMBER(Pay_Item_Search_Text),0,IF(ISNUMBER(SEARCH(Pay_Item_Search_Text,H973)),MAX(G$4:$G972)+1,0))),IF(ISNUMBER(Pay_Item_Search_Text),0,IF(ISNUMBER(SEARCH(Pay_Item_Search_Text,H973)),MAX(G$4:$G972)+1,0)))</f>
        <v>969</v>
      </c>
      <c r="H973" s="1" t="str">
        <f>IF(Table_PayItems[[#This Row],[Description]]="_","_ Unique Item - "&amp;Table_PayItems[[#This Row],[Item]]&amp;" - $"&amp;Table_PayItems[[#This Row],[Unit]],Table_PayItems[[#This Row],[Description]]&amp;" - $"&amp;Table_PayItems[[#This Row],[Unit]])</f>
        <v>Clethra alnifolia Ruby Spice, #1 cont. - $Ea</v>
      </c>
      <c r="I973" s="29" t="str">
        <f>IFERROR(VLOOKUP(ROWS($M$5:M973),Table_PayItems[[Search Key]:[Concentrated Name]],2,FALSE),"")</f>
        <v>Clethra alnifolia Ruby Spice, #1 cont. - $Ea</v>
      </c>
      <c r="J973" s="1"/>
      <c r="K973" s="1"/>
      <c r="L973" s="22">
        <f>IF(ISNUMBER(SEARCH(Pay_Item_Search_Text_2,M973)),MAX($L$4:L972)+1,0)</f>
        <v>0</v>
      </c>
      <c r="M973" s="1" t="str">
        <f>IFERROR(VLOOKUP(ROWS($M$5:M973),Table_PayItems[[Search Key]:[Concentrated Name]],2,FALSE),"")</f>
        <v>Clethra alnifolia Ruby Spice, #1 cont. - $Ea</v>
      </c>
      <c r="N973" s="1" t="str">
        <f>IFERROR(VLOOKUP(ROWS($M$5:N973),$L$5:$M$7000,2,FALSE),"")</f>
        <v>Sewer, Cl III, 120 inch, Tr Det B - $Ft</v>
      </c>
      <c r="O973" s="1" t="str">
        <f>IFERROR(VLOOKUP(ROWS($O$5:O973),$K$5:$L$7000,2,FALSE),"")</f>
        <v/>
      </c>
    </row>
    <row r="974" spans="2:15" ht="15" customHeight="1" x14ac:dyDescent="0.25">
      <c r="B974" s="178" t="s">
        <v>12381</v>
      </c>
      <c r="C974" s="178" t="s">
        <v>88</v>
      </c>
      <c r="D974" s="178" t="s">
        <v>7152</v>
      </c>
      <c r="E974" s="178" t="s">
        <v>6993</v>
      </c>
      <c r="F974" s="178" t="s">
        <v>17</v>
      </c>
      <c r="G974" s="1">
        <f>IF(ISNUMBER(Pay_Item_Search_Text),IF(ISNUMBER(IF(FIND(Pay_Item_Search_Text,B974)=1,1, "FALSE")),MAX(G$4:$G973)+1,IF(ISNUMBER(Pay_Item_Search_Text),0,IF(ISNUMBER(SEARCH(Pay_Item_Search_Text,H974)),MAX(G$4:$G973)+1,0))),IF(ISNUMBER(Pay_Item_Search_Text),0,IF(ISNUMBER(SEARCH(Pay_Item_Search_Text,H974)),MAX(G$4:$G973)+1,0)))</f>
        <v>970</v>
      </c>
      <c r="H974" s="1" t="str">
        <f>IF(Table_PayItems[[#This Row],[Description]]="_","_ Unique Item - "&amp;Table_PayItems[[#This Row],[Item]]&amp;" - $"&amp;Table_PayItems[[#This Row],[Unit]],Table_PayItems[[#This Row],[Description]]&amp;" - $"&amp;Table_PayItems[[#This Row],[Unit]])</f>
        <v>Clethra alnifolia Ruby Spice, #2 cont. - $Ea</v>
      </c>
      <c r="I974" s="29" t="str">
        <f>IFERROR(VLOOKUP(ROWS($M$5:M974),Table_PayItems[[Search Key]:[Concentrated Name]],2,FALSE),"")</f>
        <v>Clethra alnifolia Ruby Spice, #2 cont. - $Ea</v>
      </c>
      <c r="J974" s="1"/>
      <c r="K974" s="1"/>
      <c r="L974" s="22">
        <f>IF(ISNUMBER(SEARCH(Pay_Item_Search_Text_2,M974)),MAX($L$4:L973)+1,0)</f>
        <v>0</v>
      </c>
      <c r="M974" s="1" t="str">
        <f>IFERROR(VLOOKUP(ROWS($M$5:M974),Table_PayItems[[Search Key]:[Concentrated Name]],2,FALSE),"")</f>
        <v>Clethra alnifolia Ruby Spice, #2 cont. - $Ea</v>
      </c>
      <c r="N974" s="1" t="str">
        <f>IFERROR(VLOOKUP(ROWS($M$5:N974),$L$5:$M$7000,2,FALSE),"")</f>
        <v>Sewer, Cl III, 120 inch, Tr Det C - $Ft</v>
      </c>
      <c r="O974" s="1" t="str">
        <f>IFERROR(VLOOKUP(ROWS($O$5:O974),$K$5:$L$7000,2,FALSE),"")</f>
        <v/>
      </c>
    </row>
    <row r="975" spans="2:15" ht="15" customHeight="1" x14ac:dyDescent="0.25">
      <c r="B975" s="178" t="s">
        <v>12382</v>
      </c>
      <c r="C975" s="178" t="s">
        <v>88</v>
      </c>
      <c r="D975" s="178" t="s">
        <v>7153</v>
      </c>
      <c r="E975" s="178" t="s">
        <v>6993</v>
      </c>
      <c r="F975" s="178" t="s">
        <v>17</v>
      </c>
      <c r="G975" s="1">
        <f>IF(ISNUMBER(Pay_Item_Search_Text),IF(ISNUMBER(IF(FIND(Pay_Item_Search_Text,B975)=1,1, "FALSE")),MAX(G$4:$G974)+1,IF(ISNUMBER(Pay_Item_Search_Text),0,IF(ISNUMBER(SEARCH(Pay_Item_Search_Text,H975)),MAX(G$4:$G974)+1,0))),IF(ISNUMBER(Pay_Item_Search_Text),0,IF(ISNUMBER(SEARCH(Pay_Item_Search_Text,H975)),MAX(G$4:$G974)+1,0)))</f>
        <v>971</v>
      </c>
      <c r="H975" s="1" t="str">
        <f>IF(Table_PayItems[[#This Row],[Description]]="_","_ Unique Item - "&amp;Table_PayItems[[#This Row],[Item]]&amp;" - $"&amp;Table_PayItems[[#This Row],[Unit]],Table_PayItems[[#This Row],[Description]]&amp;" - $"&amp;Table_PayItems[[#This Row],[Unit]])</f>
        <v>Clethra alnifolia Ruby Spice, 3 inch pot - $Ea</v>
      </c>
      <c r="I975" s="29" t="str">
        <f>IFERROR(VLOOKUP(ROWS($M$5:M975),Table_PayItems[[Search Key]:[Concentrated Name]],2,FALSE),"")</f>
        <v>Clethra alnifolia Ruby Spice, 3 inch pot - $Ea</v>
      </c>
      <c r="J975" s="1"/>
      <c r="K975" s="1"/>
      <c r="L975" s="22">
        <f>IF(ISNUMBER(SEARCH(Pay_Item_Search_Text_2,M975)),MAX($L$4:L974)+1,0)</f>
        <v>0</v>
      </c>
      <c r="M975" s="1" t="str">
        <f>IFERROR(VLOOKUP(ROWS($M$5:M975),Table_PayItems[[Search Key]:[Concentrated Name]],2,FALSE),"")</f>
        <v>Clethra alnifolia Ruby Spice, 3 inch pot - $Ea</v>
      </c>
      <c r="N975" s="1" t="str">
        <f>IFERROR(VLOOKUP(ROWS($M$5:N975),$L$5:$M$7000,2,FALSE),"")</f>
        <v>Sewer, Cl III, 120 inch, Tr Det D - $Ft</v>
      </c>
      <c r="O975" s="1" t="str">
        <f>IFERROR(VLOOKUP(ROWS($O$5:O975),$K$5:$L$7000,2,FALSE),"")</f>
        <v/>
      </c>
    </row>
    <row r="976" spans="2:15" ht="15" customHeight="1" x14ac:dyDescent="0.25">
      <c r="B976" s="178" t="s">
        <v>12383</v>
      </c>
      <c r="C976" s="178" t="s">
        <v>88</v>
      </c>
      <c r="D976" s="178" t="s">
        <v>7154</v>
      </c>
      <c r="E976" s="178" t="s">
        <v>6993</v>
      </c>
      <c r="F976" s="178" t="s">
        <v>17</v>
      </c>
      <c r="G976" s="1">
        <f>IF(ISNUMBER(Pay_Item_Search_Text),IF(ISNUMBER(IF(FIND(Pay_Item_Search_Text,B976)=1,1, "FALSE")),MAX(G$4:$G975)+1,IF(ISNUMBER(Pay_Item_Search_Text),0,IF(ISNUMBER(SEARCH(Pay_Item_Search_Text,H976)),MAX(G$4:$G975)+1,0))),IF(ISNUMBER(Pay_Item_Search_Text),0,IF(ISNUMBER(SEARCH(Pay_Item_Search_Text,H976)),MAX(G$4:$G975)+1,0)))</f>
        <v>972</v>
      </c>
      <c r="H976" s="1" t="str">
        <f>IF(Table_PayItems[[#This Row],[Description]]="_","_ Unique Item - "&amp;Table_PayItems[[#This Row],[Item]]&amp;" - $"&amp;Table_PayItems[[#This Row],[Unit]],Table_PayItems[[#This Row],[Description]]&amp;" - $"&amp;Table_PayItems[[#This Row],[Unit]])</f>
        <v>Clethra alnifolia Ruby Spice, 4 inch pot - $Ea</v>
      </c>
      <c r="I976" s="29" t="str">
        <f>IFERROR(VLOOKUP(ROWS($M$5:M976),Table_PayItems[[Search Key]:[Concentrated Name]],2,FALSE),"")</f>
        <v>Clethra alnifolia Ruby Spice, 4 inch pot - $Ea</v>
      </c>
      <c r="J976" s="1"/>
      <c r="K976" s="1"/>
      <c r="L976" s="22">
        <f>IF(ISNUMBER(SEARCH(Pay_Item_Search_Text_2,M976)),MAX($L$4:L975)+1,0)</f>
        <v>0</v>
      </c>
      <c r="M976" s="1" t="str">
        <f>IFERROR(VLOOKUP(ROWS($M$5:M976),Table_PayItems[[Search Key]:[Concentrated Name]],2,FALSE),"")</f>
        <v>Clethra alnifolia Ruby Spice, 4 inch pot - $Ea</v>
      </c>
      <c r="N976" s="1" t="str">
        <f>IFERROR(VLOOKUP(ROWS($M$5:N976),$L$5:$M$7000,2,FALSE),"")</f>
        <v>Sewer, Cl III, 30 inch, Tr Det A - $Ft</v>
      </c>
      <c r="O976" s="1" t="str">
        <f>IFERROR(VLOOKUP(ROWS($O$5:O976),$K$5:$L$7000,2,FALSE),"")</f>
        <v/>
      </c>
    </row>
    <row r="977" spans="2:15" ht="15" customHeight="1" x14ac:dyDescent="0.25">
      <c r="B977" s="178" t="s">
        <v>12384</v>
      </c>
      <c r="C977" s="178" t="s">
        <v>88</v>
      </c>
      <c r="D977" s="178" t="s">
        <v>7155</v>
      </c>
      <c r="E977" s="178" t="s">
        <v>6993</v>
      </c>
      <c r="F977" s="178" t="s">
        <v>17</v>
      </c>
      <c r="G977" s="1">
        <f>IF(ISNUMBER(Pay_Item_Search_Text),IF(ISNUMBER(IF(FIND(Pay_Item_Search_Text,B977)=1,1, "FALSE")),MAX(G$4:$G976)+1,IF(ISNUMBER(Pay_Item_Search_Text),0,IF(ISNUMBER(SEARCH(Pay_Item_Search_Text,H977)),MAX(G$4:$G976)+1,0))),IF(ISNUMBER(Pay_Item_Search_Text),0,IF(ISNUMBER(SEARCH(Pay_Item_Search_Text,H977)),MAX(G$4:$G976)+1,0)))</f>
        <v>973</v>
      </c>
      <c r="H977" s="1" t="str">
        <f>IF(Table_PayItems[[#This Row],[Description]]="_","_ Unique Item - "&amp;Table_PayItems[[#This Row],[Item]]&amp;" - $"&amp;Table_PayItems[[#This Row],[Unit]],Table_PayItems[[#This Row],[Description]]&amp;" - $"&amp;Table_PayItems[[#This Row],[Unit]])</f>
        <v>Clethra alnifolia Vanilla Spice, #1 cont. - $Ea</v>
      </c>
      <c r="I977" s="29" t="str">
        <f>IFERROR(VLOOKUP(ROWS($M$5:M977),Table_PayItems[[Search Key]:[Concentrated Name]],2,FALSE),"")</f>
        <v>Clethra alnifolia Vanilla Spice, #1 cont. - $Ea</v>
      </c>
      <c r="J977" s="1"/>
      <c r="K977" s="1"/>
      <c r="L977" s="22">
        <f>IF(ISNUMBER(SEARCH(Pay_Item_Search_Text_2,M977)),MAX($L$4:L976)+1,0)</f>
        <v>0</v>
      </c>
      <c r="M977" s="1" t="str">
        <f>IFERROR(VLOOKUP(ROWS($M$5:M977),Table_PayItems[[Search Key]:[Concentrated Name]],2,FALSE),"")</f>
        <v>Clethra alnifolia Vanilla Spice, #1 cont. - $Ea</v>
      </c>
      <c r="N977" s="1" t="str">
        <f>IFERROR(VLOOKUP(ROWS($M$5:N977),$L$5:$M$7000,2,FALSE),"")</f>
        <v>Sewer, Cl III, 30 inch, Tr Det B - $Ft</v>
      </c>
      <c r="O977" s="1" t="str">
        <f>IFERROR(VLOOKUP(ROWS($O$5:O977),$K$5:$L$7000,2,FALSE),"")</f>
        <v/>
      </c>
    </row>
    <row r="978" spans="2:15" ht="15" customHeight="1" x14ac:dyDescent="0.25">
      <c r="B978" s="178" t="s">
        <v>12385</v>
      </c>
      <c r="C978" s="178" t="s">
        <v>88</v>
      </c>
      <c r="D978" s="178" t="s">
        <v>7156</v>
      </c>
      <c r="E978" s="178" t="s">
        <v>6993</v>
      </c>
      <c r="F978" s="178" t="s">
        <v>17</v>
      </c>
      <c r="G978" s="1">
        <f>IF(ISNUMBER(Pay_Item_Search_Text),IF(ISNUMBER(IF(FIND(Pay_Item_Search_Text,B978)=1,1, "FALSE")),MAX(G$4:$G977)+1,IF(ISNUMBER(Pay_Item_Search_Text),0,IF(ISNUMBER(SEARCH(Pay_Item_Search_Text,H978)),MAX(G$4:$G977)+1,0))),IF(ISNUMBER(Pay_Item_Search_Text),0,IF(ISNUMBER(SEARCH(Pay_Item_Search_Text,H978)),MAX(G$4:$G977)+1,0)))</f>
        <v>974</v>
      </c>
      <c r="H978" s="1" t="str">
        <f>IF(Table_PayItems[[#This Row],[Description]]="_","_ Unique Item - "&amp;Table_PayItems[[#This Row],[Item]]&amp;" - $"&amp;Table_PayItems[[#This Row],[Unit]],Table_PayItems[[#This Row],[Description]]&amp;" - $"&amp;Table_PayItems[[#This Row],[Unit]])</f>
        <v>Clethra alnifolia Vanilla Spice, #2 cont. - $Ea</v>
      </c>
      <c r="I978" s="29" t="str">
        <f>IFERROR(VLOOKUP(ROWS($M$5:M978),Table_PayItems[[Search Key]:[Concentrated Name]],2,FALSE),"")</f>
        <v>Clethra alnifolia Vanilla Spice, #2 cont. - $Ea</v>
      </c>
      <c r="J978" s="1"/>
      <c r="K978" s="1"/>
      <c r="L978" s="22">
        <f>IF(ISNUMBER(SEARCH(Pay_Item_Search_Text_2,M978)),MAX($L$4:L977)+1,0)</f>
        <v>0</v>
      </c>
      <c r="M978" s="1" t="str">
        <f>IFERROR(VLOOKUP(ROWS($M$5:M978),Table_PayItems[[Search Key]:[Concentrated Name]],2,FALSE),"")</f>
        <v>Clethra alnifolia Vanilla Spice, #2 cont. - $Ea</v>
      </c>
      <c r="N978" s="1" t="str">
        <f>IFERROR(VLOOKUP(ROWS($M$5:N978),$L$5:$M$7000,2,FALSE),"")</f>
        <v>Sewer, Cl III, 30 inch, Tr Det C - $Ft</v>
      </c>
      <c r="O978" s="1" t="str">
        <f>IFERROR(VLOOKUP(ROWS($O$5:O978),$K$5:$L$7000,2,FALSE),"")</f>
        <v/>
      </c>
    </row>
    <row r="979" spans="2:15" ht="15" customHeight="1" x14ac:dyDescent="0.25">
      <c r="B979" s="178" t="s">
        <v>12386</v>
      </c>
      <c r="C979" s="178" t="s">
        <v>88</v>
      </c>
      <c r="D979" s="178" t="s">
        <v>7157</v>
      </c>
      <c r="E979" s="178" t="s">
        <v>6993</v>
      </c>
      <c r="F979" s="178" t="s">
        <v>17</v>
      </c>
      <c r="G979" s="1">
        <f>IF(ISNUMBER(Pay_Item_Search_Text),IF(ISNUMBER(IF(FIND(Pay_Item_Search_Text,B979)=1,1, "FALSE")),MAX(G$4:$G978)+1,IF(ISNUMBER(Pay_Item_Search_Text),0,IF(ISNUMBER(SEARCH(Pay_Item_Search_Text,H979)),MAX(G$4:$G978)+1,0))),IF(ISNUMBER(Pay_Item_Search_Text),0,IF(ISNUMBER(SEARCH(Pay_Item_Search_Text,H979)),MAX(G$4:$G978)+1,0)))</f>
        <v>975</v>
      </c>
      <c r="H979" s="1" t="str">
        <f>IF(Table_PayItems[[#This Row],[Description]]="_","_ Unique Item - "&amp;Table_PayItems[[#This Row],[Item]]&amp;" - $"&amp;Table_PayItems[[#This Row],[Unit]],Table_PayItems[[#This Row],[Description]]&amp;" - $"&amp;Table_PayItems[[#This Row],[Unit]])</f>
        <v>Clethra alnifolia Vanilla Spice, 3 inch pot - $Ea</v>
      </c>
      <c r="I979" s="29" t="str">
        <f>IFERROR(VLOOKUP(ROWS($M$5:M979),Table_PayItems[[Search Key]:[Concentrated Name]],2,FALSE),"")</f>
        <v>Clethra alnifolia Vanilla Spice, 3 inch pot - $Ea</v>
      </c>
      <c r="J979" s="1"/>
      <c r="K979" s="1"/>
      <c r="L979" s="22">
        <f>IF(ISNUMBER(SEARCH(Pay_Item_Search_Text_2,M979)),MAX($L$4:L978)+1,0)</f>
        <v>0</v>
      </c>
      <c r="M979" s="1" t="str">
        <f>IFERROR(VLOOKUP(ROWS($M$5:M979),Table_PayItems[[Search Key]:[Concentrated Name]],2,FALSE),"")</f>
        <v>Clethra alnifolia Vanilla Spice, 3 inch pot - $Ea</v>
      </c>
      <c r="N979" s="1" t="str">
        <f>IFERROR(VLOOKUP(ROWS($M$5:N979),$L$5:$M$7000,2,FALSE),"")</f>
        <v>Sewer, Cl III, 30 inch, Tr Det D - $Ft</v>
      </c>
      <c r="O979" s="1" t="str">
        <f>IFERROR(VLOOKUP(ROWS($O$5:O979),$K$5:$L$7000,2,FALSE),"")</f>
        <v/>
      </c>
    </row>
    <row r="980" spans="2:15" ht="15" customHeight="1" x14ac:dyDescent="0.25">
      <c r="B980" s="178" t="s">
        <v>12387</v>
      </c>
      <c r="C980" s="178" t="s">
        <v>88</v>
      </c>
      <c r="D980" s="178" t="s">
        <v>7158</v>
      </c>
      <c r="E980" s="178" t="s">
        <v>6993</v>
      </c>
      <c r="F980" s="178" t="s">
        <v>17</v>
      </c>
      <c r="G980" s="1">
        <f>IF(ISNUMBER(Pay_Item_Search_Text),IF(ISNUMBER(IF(FIND(Pay_Item_Search_Text,B980)=1,1, "FALSE")),MAX(G$4:$G979)+1,IF(ISNUMBER(Pay_Item_Search_Text),0,IF(ISNUMBER(SEARCH(Pay_Item_Search_Text,H980)),MAX(G$4:$G979)+1,0))),IF(ISNUMBER(Pay_Item_Search_Text),0,IF(ISNUMBER(SEARCH(Pay_Item_Search_Text,H980)),MAX(G$4:$G979)+1,0)))</f>
        <v>976</v>
      </c>
      <c r="H980" s="1" t="str">
        <f>IF(Table_PayItems[[#This Row],[Description]]="_","_ Unique Item - "&amp;Table_PayItems[[#This Row],[Item]]&amp;" - $"&amp;Table_PayItems[[#This Row],[Unit]],Table_PayItems[[#This Row],[Description]]&amp;" - $"&amp;Table_PayItems[[#This Row],[Unit]])</f>
        <v>Clethra alnifolia Vanilla Spice, 4 inch pot - $Ea</v>
      </c>
      <c r="I980" s="29" t="str">
        <f>IFERROR(VLOOKUP(ROWS($M$5:M980),Table_PayItems[[Search Key]:[Concentrated Name]],2,FALSE),"")</f>
        <v>Clethra alnifolia Vanilla Spice, 4 inch pot - $Ea</v>
      </c>
      <c r="J980" s="1"/>
      <c r="K980" s="1"/>
      <c r="L980" s="22">
        <f>IF(ISNUMBER(SEARCH(Pay_Item_Search_Text_2,M980)),MAX($L$4:L979)+1,0)</f>
        <v>0</v>
      </c>
      <c r="M980" s="1" t="str">
        <f>IFERROR(VLOOKUP(ROWS($M$5:M980),Table_PayItems[[Search Key]:[Concentrated Name]],2,FALSE),"")</f>
        <v>Clethra alnifolia Vanilla Spice, 4 inch pot - $Ea</v>
      </c>
      <c r="N980" s="1" t="str">
        <f>IFERROR(VLOOKUP(ROWS($M$5:N980),$L$5:$M$7000,2,FALSE),"")</f>
        <v>Sewer, Cl III, 60 inch, Tr Det A - $Ft</v>
      </c>
      <c r="O980" s="1" t="str">
        <f>IFERROR(VLOOKUP(ROWS($O$5:O980),$K$5:$L$7000,2,FALSE),"")</f>
        <v/>
      </c>
    </row>
    <row r="981" spans="2:15" ht="15" customHeight="1" x14ac:dyDescent="0.25">
      <c r="B981" s="178" t="s">
        <v>12388</v>
      </c>
      <c r="C981" s="178" t="s">
        <v>88</v>
      </c>
      <c r="D981" s="178" t="s">
        <v>4064</v>
      </c>
      <c r="E981" s="178" t="s">
        <v>6993</v>
      </c>
      <c r="F981" s="178" t="s">
        <v>17</v>
      </c>
      <c r="G981" s="1">
        <f>IF(ISNUMBER(Pay_Item_Search_Text),IF(ISNUMBER(IF(FIND(Pay_Item_Search_Text,B981)=1,1, "FALSE")),MAX(G$4:$G980)+1,IF(ISNUMBER(Pay_Item_Search_Text),0,IF(ISNUMBER(SEARCH(Pay_Item_Search_Text,H981)),MAX(G$4:$G980)+1,0))),IF(ISNUMBER(Pay_Item_Search_Text),0,IF(ISNUMBER(SEARCH(Pay_Item_Search_Text,H981)),MAX(G$4:$G980)+1,0)))</f>
        <v>977</v>
      </c>
      <c r="H981" s="1" t="str">
        <f>IF(Table_PayItems[[#This Row],[Description]]="_","_ Unique Item - "&amp;Table_PayItems[[#This Row],[Item]]&amp;" - $"&amp;Table_PayItems[[#This Row],[Unit]],Table_PayItems[[#This Row],[Description]]&amp;" - $"&amp;Table_PayItems[[#This Row],[Unit]])</f>
        <v>Clethra alnifolia, #1 cont. - $Ea</v>
      </c>
      <c r="I981" s="29" t="str">
        <f>IFERROR(VLOOKUP(ROWS($M$5:M981),Table_PayItems[[Search Key]:[Concentrated Name]],2,FALSE),"")</f>
        <v>Clethra alnifolia, #1 cont. - $Ea</v>
      </c>
      <c r="J981" s="1"/>
      <c r="K981" s="1"/>
      <c r="L981" s="22">
        <f>IF(ISNUMBER(SEARCH(Pay_Item_Search_Text_2,M981)),MAX($L$4:L980)+1,0)</f>
        <v>0</v>
      </c>
      <c r="M981" s="1" t="str">
        <f>IFERROR(VLOOKUP(ROWS($M$5:M981),Table_PayItems[[Search Key]:[Concentrated Name]],2,FALSE),"")</f>
        <v>Clethra alnifolia, #1 cont. - $Ea</v>
      </c>
      <c r="N981" s="1" t="str">
        <f>IFERROR(VLOOKUP(ROWS($M$5:N981),$L$5:$M$7000,2,FALSE),"")</f>
        <v>Sewer, Cl III, 60 inch, Tr Det B - $Ft</v>
      </c>
      <c r="O981" s="1" t="str">
        <f>IFERROR(VLOOKUP(ROWS($O$5:O981),$K$5:$L$7000,2,FALSE),"")</f>
        <v/>
      </c>
    </row>
    <row r="982" spans="2:15" ht="15" customHeight="1" x14ac:dyDescent="0.25">
      <c r="B982" s="178" t="s">
        <v>12389</v>
      </c>
      <c r="C982" s="178" t="s">
        <v>88</v>
      </c>
      <c r="D982" s="178" t="s">
        <v>4065</v>
      </c>
      <c r="E982" s="178" t="s">
        <v>6993</v>
      </c>
      <c r="F982" s="178" t="s">
        <v>17</v>
      </c>
      <c r="G982" s="1">
        <f>IF(ISNUMBER(Pay_Item_Search_Text),IF(ISNUMBER(IF(FIND(Pay_Item_Search_Text,B982)=1,1, "FALSE")),MAX(G$4:$G981)+1,IF(ISNUMBER(Pay_Item_Search_Text),0,IF(ISNUMBER(SEARCH(Pay_Item_Search_Text,H982)),MAX(G$4:$G981)+1,0))),IF(ISNUMBER(Pay_Item_Search_Text),0,IF(ISNUMBER(SEARCH(Pay_Item_Search_Text,H982)),MAX(G$4:$G981)+1,0)))</f>
        <v>978</v>
      </c>
      <c r="H982" s="1" t="str">
        <f>IF(Table_PayItems[[#This Row],[Description]]="_","_ Unique Item - "&amp;Table_PayItems[[#This Row],[Item]]&amp;" - $"&amp;Table_PayItems[[#This Row],[Unit]],Table_PayItems[[#This Row],[Description]]&amp;" - $"&amp;Table_PayItems[[#This Row],[Unit]])</f>
        <v>Clethra alnifolia, #2 cont. - $Ea</v>
      </c>
      <c r="I982" s="29" t="str">
        <f>IFERROR(VLOOKUP(ROWS($M$5:M982),Table_PayItems[[Search Key]:[Concentrated Name]],2,FALSE),"")</f>
        <v>Clethra alnifolia, #2 cont. - $Ea</v>
      </c>
      <c r="J982" s="1"/>
      <c r="K982" s="1"/>
      <c r="L982" s="22">
        <f>IF(ISNUMBER(SEARCH(Pay_Item_Search_Text_2,M982)),MAX($L$4:L981)+1,0)</f>
        <v>0</v>
      </c>
      <c r="M982" s="1" t="str">
        <f>IFERROR(VLOOKUP(ROWS($M$5:M982),Table_PayItems[[Search Key]:[Concentrated Name]],2,FALSE),"")</f>
        <v>Clethra alnifolia, #2 cont. - $Ea</v>
      </c>
      <c r="N982" s="1" t="str">
        <f>IFERROR(VLOOKUP(ROWS($M$5:N982),$L$5:$M$7000,2,FALSE),"")</f>
        <v>Sewer, Cl III, 60 inch, Tr Det C - $Ft</v>
      </c>
      <c r="O982" s="1" t="str">
        <f>IFERROR(VLOOKUP(ROWS($O$5:O982),$K$5:$L$7000,2,FALSE),"")</f>
        <v/>
      </c>
    </row>
    <row r="983" spans="2:15" ht="15" customHeight="1" x14ac:dyDescent="0.25">
      <c r="B983" s="178" t="s">
        <v>12390</v>
      </c>
      <c r="C983" s="178" t="s">
        <v>88</v>
      </c>
      <c r="D983" s="178" t="s">
        <v>4066</v>
      </c>
      <c r="E983" s="178" t="s">
        <v>6993</v>
      </c>
      <c r="F983" s="178" t="s">
        <v>17</v>
      </c>
      <c r="G983" s="1">
        <f>IF(ISNUMBER(Pay_Item_Search_Text),IF(ISNUMBER(IF(FIND(Pay_Item_Search_Text,B983)=1,1, "FALSE")),MAX(G$4:$G982)+1,IF(ISNUMBER(Pay_Item_Search_Text),0,IF(ISNUMBER(SEARCH(Pay_Item_Search_Text,H983)),MAX(G$4:$G982)+1,0))),IF(ISNUMBER(Pay_Item_Search_Text),0,IF(ISNUMBER(SEARCH(Pay_Item_Search_Text,H983)),MAX(G$4:$G982)+1,0)))</f>
        <v>979</v>
      </c>
      <c r="H983" s="1" t="str">
        <f>IF(Table_PayItems[[#This Row],[Description]]="_","_ Unique Item - "&amp;Table_PayItems[[#This Row],[Item]]&amp;" - $"&amp;Table_PayItems[[#This Row],[Unit]],Table_PayItems[[#This Row],[Description]]&amp;" - $"&amp;Table_PayItems[[#This Row],[Unit]])</f>
        <v>Clethra alnifolia, 3 inch pot - $Ea</v>
      </c>
      <c r="I983" s="29" t="str">
        <f>IFERROR(VLOOKUP(ROWS($M$5:M983),Table_PayItems[[Search Key]:[Concentrated Name]],2,FALSE),"")</f>
        <v>Clethra alnifolia, 3 inch pot - $Ea</v>
      </c>
      <c r="J983" s="1"/>
      <c r="K983" s="1"/>
      <c r="L983" s="22">
        <f>IF(ISNUMBER(SEARCH(Pay_Item_Search_Text_2,M983)),MAX($L$4:L982)+1,0)</f>
        <v>0</v>
      </c>
      <c r="M983" s="1" t="str">
        <f>IFERROR(VLOOKUP(ROWS($M$5:M983),Table_PayItems[[Search Key]:[Concentrated Name]],2,FALSE),"")</f>
        <v>Clethra alnifolia, 3 inch pot - $Ea</v>
      </c>
      <c r="N983" s="1" t="str">
        <f>IFERROR(VLOOKUP(ROWS($M$5:N983),$L$5:$M$7000,2,FALSE),"")</f>
        <v>Sewer, Cl III, 60 inch, Tr Det D - $Ft</v>
      </c>
      <c r="O983" s="1" t="str">
        <f>IFERROR(VLOOKUP(ROWS($O$5:O983),$K$5:$L$7000,2,FALSE),"")</f>
        <v/>
      </c>
    </row>
    <row r="984" spans="2:15" ht="15" customHeight="1" x14ac:dyDescent="0.25">
      <c r="B984" s="178" t="s">
        <v>12391</v>
      </c>
      <c r="C984" s="178" t="s">
        <v>88</v>
      </c>
      <c r="D984" s="178" t="s">
        <v>4067</v>
      </c>
      <c r="E984" s="178" t="s">
        <v>6993</v>
      </c>
      <c r="F984" s="178" t="s">
        <v>17</v>
      </c>
      <c r="G984" s="1">
        <f>IF(ISNUMBER(Pay_Item_Search_Text),IF(ISNUMBER(IF(FIND(Pay_Item_Search_Text,B984)=1,1, "FALSE")),MAX(G$4:$G983)+1,IF(ISNUMBER(Pay_Item_Search_Text),0,IF(ISNUMBER(SEARCH(Pay_Item_Search_Text,H984)),MAX(G$4:$G983)+1,0))),IF(ISNUMBER(Pay_Item_Search_Text),0,IF(ISNUMBER(SEARCH(Pay_Item_Search_Text,H984)),MAX(G$4:$G983)+1,0)))</f>
        <v>980</v>
      </c>
      <c r="H984" s="1" t="str">
        <f>IF(Table_PayItems[[#This Row],[Description]]="_","_ Unique Item - "&amp;Table_PayItems[[#This Row],[Item]]&amp;" - $"&amp;Table_PayItems[[#This Row],[Unit]],Table_PayItems[[#This Row],[Description]]&amp;" - $"&amp;Table_PayItems[[#This Row],[Unit]])</f>
        <v>Clethra alnifolia, 4 inch pot - $Ea</v>
      </c>
      <c r="I984" s="29" t="str">
        <f>IFERROR(VLOOKUP(ROWS($M$5:M984),Table_PayItems[[Search Key]:[Concentrated Name]],2,FALSE),"")</f>
        <v>Clethra alnifolia, 4 inch pot - $Ea</v>
      </c>
      <c r="J984" s="1"/>
      <c r="K984" s="1"/>
      <c r="L984" s="22">
        <f>IF(ISNUMBER(SEARCH(Pay_Item_Search_Text_2,M984)),MAX($L$4:L983)+1,0)</f>
        <v>0</v>
      </c>
      <c r="M984" s="1" t="str">
        <f>IFERROR(VLOOKUP(ROWS($M$5:M984),Table_PayItems[[Search Key]:[Concentrated Name]],2,FALSE),"")</f>
        <v>Clethra alnifolia, 4 inch pot - $Ea</v>
      </c>
      <c r="N984" s="1" t="str">
        <f>IFERROR(VLOOKUP(ROWS($M$5:N984),$L$5:$M$7000,2,FALSE),"")</f>
        <v>Sewer, Cl III, 90 inch, Tr Det A - $Ft</v>
      </c>
      <c r="O984" s="1" t="str">
        <f>IFERROR(VLOOKUP(ROWS($O$5:O984),$K$5:$L$7000,2,FALSE),"")</f>
        <v/>
      </c>
    </row>
    <row r="985" spans="2:15" ht="15" customHeight="1" x14ac:dyDescent="0.25">
      <c r="B985" s="178" t="s">
        <v>11054</v>
      </c>
      <c r="C985" s="178" t="s">
        <v>88</v>
      </c>
      <c r="D985" s="178" t="s">
        <v>3017</v>
      </c>
      <c r="E985" s="178" t="s">
        <v>6940</v>
      </c>
      <c r="F985" s="178" t="s">
        <v>17</v>
      </c>
      <c r="G985" s="1">
        <f>IF(ISNUMBER(Pay_Item_Search_Text),IF(ISNUMBER(IF(FIND(Pay_Item_Search_Text,B985)=1,1, "FALSE")),MAX(G$4:$G984)+1,IF(ISNUMBER(Pay_Item_Search_Text),0,IF(ISNUMBER(SEARCH(Pay_Item_Search_Text,H985)),MAX(G$4:$G984)+1,0))),IF(ISNUMBER(Pay_Item_Search_Text),0,IF(ISNUMBER(SEARCH(Pay_Item_Search_Text,H985)),MAX(G$4:$G984)+1,0)))</f>
        <v>981</v>
      </c>
      <c r="H985" s="1" t="str">
        <f>IF(Table_PayItems[[#This Row],[Description]]="_","_ Unique Item - "&amp;Table_PayItems[[#This Row],[Item]]&amp;" - $"&amp;Table_PayItems[[#This Row],[Unit]],Table_PayItems[[#This Row],[Description]]&amp;" - $"&amp;Table_PayItems[[#This Row],[Unit]])</f>
        <v>Coating Galvanized Support Structures - $Ea</v>
      </c>
      <c r="I985" s="29" t="str">
        <f>IFERROR(VLOOKUP(ROWS($M$5:M985),Table_PayItems[[Search Key]:[Concentrated Name]],2,FALSE),"")</f>
        <v>Coating Galvanized Support Structures - $Ea</v>
      </c>
      <c r="J985" s="1"/>
      <c r="K985" s="1"/>
      <c r="L985" s="22">
        <f>IF(ISNUMBER(SEARCH(Pay_Item_Search_Text_2,M985)),MAX($L$4:L984)+1,0)</f>
        <v>0</v>
      </c>
      <c r="M985" s="1" t="str">
        <f>IFERROR(VLOOKUP(ROWS($M$5:M985),Table_PayItems[[Search Key]:[Concentrated Name]],2,FALSE),"")</f>
        <v>Coating Galvanized Support Structures - $Ea</v>
      </c>
      <c r="N985" s="1" t="str">
        <f>IFERROR(VLOOKUP(ROWS($M$5:N985),$L$5:$M$7000,2,FALSE),"")</f>
        <v>Sewer, Cl III, 90 inch, Tr Det B - $Ft</v>
      </c>
      <c r="O985" s="1" t="str">
        <f>IFERROR(VLOOKUP(ROWS($O$5:O985),$K$5:$L$7000,2,FALSE),"")</f>
        <v/>
      </c>
    </row>
    <row r="986" spans="2:15" ht="15" customHeight="1" x14ac:dyDescent="0.25">
      <c r="B986" s="178" t="s">
        <v>10686</v>
      </c>
      <c r="C986" s="178" t="s">
        <v>16</v>
      </c>
      <c r="D986" s="178" t="s">
        <v>2698</v>
      </c>
      <c r="E986" s="178" t="s">
        <v>2695</v>
      </c>
      <c r="F986" s="178" t="s">
        <v>17</v>
      </c>
      <c r="G986" s="1">
        <f>IF(ISNUMBER(Pay_Item_Search_Text),IF(ISNUMBER(IF(FIND(Pay_Item_Search_Text,B986)=1,1, "FALSE")),MAX(G$4:$G985)+1,IF(ISNUMBER(Pay_Item_Search_Text),0,IF(ISNUMBER(SEARCH(Pay_Item_Search_Text,H986)),MAX(G$4:$G985)+1,0))),IF(ISNUMBER(Pay_Item_Search_Text),0,IF(ISNUMBER(SEARCH(Pay_Item_Search_Text,H986)),MAX(G$4:$G985)+1,0)))</f>
        <v>982</v>
      </c>
      <c r="H986" s="1" t="str">
        <f>IF(Table_PayItems[[#This Row],[Description]]="_","_ Unique Item - "&amp;Table_PayItems[[#This Row],[Item]]&amp;" - $"&amp;Table_PayItems[[#This Row],[Unit]],Table_PayItems[[#This Row],[Description]]&amp;" - $"&amp;Table_PayItems[[#This Row],[Unit]])</f>
        <v>Cofferdams - $LSUM</v>
      </c>
      <c r="I986" s="29" t="str">
        <f>IFERROR(VLOOKUP(ROWS($M$5:M986),Table_PayItems[[Search Key]:[Concentrated Name]],2,FALSE),"")</f>
        <v>Cofferdams - $LSUM</v>
      </c>
      <c r="J986" s="1"/>
      <c r="K986" s="1"/>
      <c r="L986" s="22">
        <f>IF(ISNUMBER(SEARCH(Pay_Item_Search_Text_2,M986)),MAX($L$4:L985)+1,0)</f>
        <v>0</v>
      </c>
      <c r="M986" s="1" t="str">
        <f>IFERROR(VLOOKUP(ROWS($M$5:M986),Table_PayItems[[Search Key]:[Concentrated Name]],2,FALSE),"")</f>
        <v>Cofferdams - $LSUM</v>
      </c>
      <c r="N986" s="1" t="str">
        <f>IFERROR(VLOOKUP(ROWS($M$5:N986),$L$5:$M$7000,2,FALSE),"")</f>
        <v>Sewer, Cl III, 90 inch, Tr Det C - $Ft</v>
      </c>
      <c r="O986" s="1" t="str">
        <f>IFERROR(VLOOKUP(ROWS($O$5:O986),$K$5:$L$7000,2,FALSE),"")</f>
        <v/>
      </c>
    </row>
    <row r="987" spans="2:15" ht="15" customHeight="1" x14ac:dyDescent="0.25">
      <c r="B987" s="178" t="s">
        <v>10687</v>
      </c>
      <c r="C987" s="178" t="s">
        <v>16</v>
      </c>
      <c r="D987" s="178" t="s">
        <v>2699</v>
      </c>
      <c r="E987" s="178" t="s">
        <v>2695</v>
      </c>
      <c r="F987" s="178" t="s">
        <v>17</v>
      </c>
      <c r="G987" s="1">
        <f>IF(ISNUMBER(Pay_Item_Search_Text),IF(ISNUMBER(IF(FIND(Pay_Item_Search_Text,B987)=1,1, "FALSE")),MAX(G$4:$G986)+1,IF(ISNUMBER(Pay_Item_Search_Text),0,IF(ISNUMBER(SEARCH(Pay_Item_Search_Text,H987)),MAX(G$4:$G986)+1,0))),IF(ISNUMBER(Pay_Item_Search_Text),0,IF(ISNUMBER(SEARCH(Pay_Item_Search_Text,H987)),MAX(G$4:$G986)+1,0)))</f>
        <v>983</v>
      </c>
      <c r="H987" s="1" t="str">
        <f>IF(Table_PayItems[[#This Row],[Description]]="_","_ Unique Item - "&amp;Table_PayItems[[#This Row],[Item]]&amp;" - $"&amp;Table_PayItems[[#This Row],[Unit]],Table_PayItems[[#This Row],[Description]]&amp;" - $"&amp;Table_PayItems[[#This Row],[Unit]])</f>
        <v>Cofferdams, Left in Place - $LSUM</v>
      </c>
      <c r="I987" s="29" t="str">
        <f>IFERROR(VLOOKUP(ROWS($M$5:M987),Table_PayItems[[Search Key]:[Concentrated Name]],2,FALSE),"")</f>
        <v>Cofferdams, Left in Place - $LSUM</v>
      </c>
      <c r="J987" s="1"/>
      <c r="K987" s="1"/>
      <c r="L987" s="22">
        <f>IF(ISNUMBER(SEARCH(Pay_Item_Search_Text_2,M987)),MAX($L$4:L986)+1,0)</f>
        <v>0</v>
      </c>
      <c r="M987" s="1" t="str">
        <f>IFERROR(VLOOKUP(ROWS($M$5:M987),Table_PayItems[[Search Key]:[Concentrated Name]],2,FALSE),"")</f>
        <v>Cofferdams, Left in Place - $LSUM</v>
      </c>
      <c r="N987" s="1" t="str">
        <f>IFERROR(VLOOKUP(ROWS($M$5:N987),$L$5:$M$7000,2,FALSE),"")</f>
        <v>Sewer, Cl III, 90 inch, Tr Det D - $Ft</v>
      </c>
      <c r="O987" s="1" t="str">
        <f>IFERROR(VLOOKUP(ROWS($O$5:O987),$K$5:$L$7000,2,FALSE),"")</f>
        <v/>
      </c>
    </row>
    <row r="988" spans="2:15" ht="15" customHeight="1" x14ac:dyDescent="0.25">
      <c r="B988" s="178" t="s">
        <v>10641</v>
      </c>
      <c r="C988" s="178" t="s">
        <v>123</v>
      </c>
      <c r="D988" s="178" t="s">
        <v>2661</v>
      </c>
      <c r="E988" s="178" t="s">
        <v>2662</v>
      </c>
      <c r="F988" s="178" t="s">
        <v>17</v>
      </c>
      <c r="G988" s="1">
        <f>IF(ISNUMBER(Pay_Item_Search_Text),IF(ISNUMBER(IF(FIND(Pay_Item_Search_Text,B988)=1,1, "FALSE")),MAX(G$4:$G987)+1,IF(ISNUMBER(Pay_Item_Search_Text),0,IF(ISNUMBER(SEARCH(Pay_Item_Search_Text,H988)),MAX(G$4:$G987)+1,0))),IF(ISNUMBER(Pay_Item_Search_Text),0,IF(ISNUMBER(SEARCH(Pay_Item_Search_Text,H988)),MAX(G$4:$G987)+1,0)))</f>
        <v>984</v>
      </c>
      <c r="H988" s="1" t="str">
        <f>IF(Table_PayItems[[#This Row],[Description]]="_","_ Unique Item - "&amp;Table_PayItems[[#This Row],[Item]]&amp;" - $"&amp;Table_PayItems[[#This Row],[Unit]],Table_PayItems[[#This Row],[Description]]&amp;" - $"&amp;Table_PayItems[[#This Row],[Unit]])</f>
        <v>Cold Milling Conc Pavt - $Syd</v>
      </c>
      <c r="I988" s="29" t="str">
        <f>IFERROR(VLOOKUP(ROWS($M$5:M988),Table_PayItems[[Search Key]:[Concentrated Name]],2,FALSE),"")</f>
        <v>Cold Milling Conc Pavt - $Syd</v>
      </c>
      <c r="J988" s="1"/>
      <c r="K988" s="1"/>
      <c r="L988" s="22">
        <f>IF(ISNUMBER(SEARCH(Pay_Item_Search_Text_2,M988)),MAX($L$4:L987)+1,0)</f>
        <v>0</v>
      </c>
      <c r="M988" s="1" t="str">
        <f>IFERROR(VLOOKUP(ROWS($M$5:M988),Table_PayItems[[Search Key]:[Concentrated Name]],2,FALSE),"")</f>
        <v>Cold Milling Conc Pavt - $Syd</v>
      </c>
      <c r="N988" s="1" t="str">
        <f>IFERROR(VLOOKUP(ROWS($M$5:N988),$L$5:$M$7000,2,FALSE),"")</f>
        <v>Sewer, Cl IV, 102 inch, Tr Det A - $Ft</v>
      </c>
      <c r="O988" s="1" t="str">
        <f>IFERROR(VLOOKUP(ROWS($O$5:O988),$K$5:$L$7000,2,FALSE),"")</f>
        <v/>
      </c>
    </row>
    <row r="989" spans="2:15" ht="15" customHeight="1" x14ac:dyDescent="0.25">
      <c r="B989" s="178" t="s">
        <v>10417</v>
      </c>
      <c r="C989" s="178" t="s">
        <v>123</v>
      </c>
      <c r="D989" s="178" t="s">
        <v>2447</v>
      </c>
      <c r="E989" s="178" t="s">
        <v>2448</v>
      </c>
      <c r="F989" s="178" t="s">
        <v>17</v>
      </c>
      <c r="G989" s="1">
        <f>IF(ISNUMBER(Pay_Item_Search_Text),IF(ISNUMBER(IF(FIND(Pay_Item_Search_Text,B989)=1,1, "FALSE")),MAX(G$4:$G988)+1,IF(ISNUMBER(Pay_Item_Search_Text),0,IF(ISNUMBER(SEARCH(Pay_Item_Search_Text,H989)),MAX(G$4:$G988)+1,0))),IF(ISNUMBER(Pay_Item_Search_Text),0,IF(ISNUMBER(SEARCH(Pay_Item_Search_Text,H989)),MAX(G$4:$G988)+1,0)))</f>
        <v>985</v>
      </c>
      <c r="H989" s="1" t="str">
        <f>IF(Table_PayItems[[#This Row],[Description]]="_","_ Unique Item - "&amp;Table_PayItems[[#This Row],[Item]]&amp;" - $"&amp;Table_PayItems[[#This Row],[Unit]],Table_PayItems[[#This Row],[Description]]&amp;" - $"&amp;Table_PayItems[[#This Row],[Unit]])</f>
        <v>Cold Milling HMA Surface - $Syd</v>
      </c>
      <c r="I989" s="29" t="str">
        <f>IFERROR(VLOOKUP(ROWS($M$5:M989),Table_PayItems[[Search Key]:[Concentrated Name]],2,FALSE),"")</f>
        <v>Cold Milling HMA Surface - $Syd</v>
      </c>
      <c r="J989" s="1"/>
      <c r="K989" s="1"/>
      <c r="L989" s="22">
        <f>IF(ISNUMBER(SEARCH(Pay_Item_Search_Text_2,M989)),MAX($L$4:L988)+1,0)</f>
        <v>0</v>
      </c>
      <c r="M989" s="1" t="str">
        <f>IFERROR(VLOOKUP(ROWS($M$5:M989),Table_PayItems[[Search Key]:[Concentrated Name]],2,FALSE),"")</f>
        <v>Cold Milling HMA Surface - $Syd</v>
      </c>
      <c r="N989" s="1" t="str">
        <f>IFERROR(VLOOKUP(ROWS($M$5:N989),$L$5:$M$7000,2,FALSE),"")</f>
        <v>Sewer, Cl IV, 102 inch, Tr Det B - $Ft</v>
      </c>
      <c r="O989" s="1" t="str">
        <f>IFERROR(VLOOKUP(ROWS($O$5:O989),$K$5:$L$7000,2,FALSE),"")</f>
        <v/>
      </c>
    </row>
    <row r="990" spans="2:15" ht="15" customHeight="1" x14ac:dyDescent="0.25">
      <c r="B990" s="178" t="s">
        <v>10418</v>
      </c>
      <c r="C990" s="178" t="s">
        <v>189</v>
      </c>
      <c r="D990" s="178" t="s">
        <v>2447</v>
      </c>
      <c r="E990" s="178" t="s">
        <v>2448</v>
      </c>
      <c r="F990" s="178" t="s">
        <v>17</v>
      </c>
      <c r="G990" s="1">
        <f>IF(ISNUMBER(Pay_Item_Search_Text),IF(ISNUMBER(IF(FIND(Pay_Item_Search_Text,B990)=1,1, "FALSE")),MAX(G$4:$G989)+1,IF(ISNUMBER(Pay_Item_Search_Text),0,IF(ISNUMBER(SEARCH(Pay_Item_Search_Text,H990)),MAX(G$4:$G989)+1,0))),IF(ISNUMBER(Pay_Item_Search_Text),0,IF(ISNUMBER(SEARCH(Pay_Item_Search_Text,H990)),MAX(G$4:$G989)+1,0)))</f>
        <v>986</v>
      </c>
      <c r="H990" s="1" t="str">
        <f>IF(Table_PayItems[[#This Row],[Description]]="_","_ Unique Item - "&amp;Table_PayItems[[#This Row],[Item]]&amp;" - $"&amp;Table_PayItems[[#This Row],[Unit]],Table_PayItems[[#This Row],[Description]]&amp;" - $"&amp;Table_PayItems[[#This Row],[Unit]])</f>
        <v>Cold Milling HMA Surface - $Ton</v>
      </c>
      <c r="I990" s="29" t="str">
        <f>IFERROR(VLOOKUP(ROWS($M$5:M990),Table_PayItems[[Search Key]:[Concentrated Name]],2,FALSE),"")</f>
        <v>Cold Milling HMA Surface - $Ton</v>
      </c>
      <c r="J990" s="1"/>
      <c r="K990" s="1"/>
      <c r="L990" s="22">
        <f>IF(ISNUMBER(SEARCH(Pay_Item_Search_Text_2,M990)),MAX($L$4:L989)+1,0)</f>
        <v>0</v>
      </c>
      <c r="M990" s="1" t="str">
        <f>IFERROR(VLOOKUP(ROWS($M$5:M990),Table_PayItems[[Search Key]:[Concentrated Name]],2,FALSE),"")</f>
        <v>Cold Milling HMA Surface - $Ton</v>
      </c>
      <c r="N990" s="1" t="str">
        <f>IFERROR(VLOOKUP(ROWS($M$5:N990),$L$5:$M$7000,2,FALSE),"")</f>
        <v>Sewer, Cl IV, 102 inch, Tr Det C - $Ft</v>
      </c>
      <c r="O990" s="1" t="str">
        <f>IFERROR(VLOOKUP(ROWS($O$5:O990),$K$5:$L$7000,2,FALSE),"")</f>
        <v/>
      </c>
    </row>
    <row r="991" spans="2:15" ht="15" customHeight="1" x14ac:dyDescent="0.25">
      <c r="B991" s="178" t="s">
        <v>11439</v>
      </c>
      <c r="C991" s="178" t="s">
        <v>88</v>
      </c>
      <c r="D991" s="178" t="s">
        <v>3363</v>
      </c>
      <c r="E991" s="178" t="s">
        <v>17</v>
      </c>
      <c r="F991" s="178" t="s">
        <v>17</v>
      </c>
      <c r="G991" s="1">
        <f>IF(ISNUMBER(Pay_Item_Search_Text),IF(ISNUMBER(IF(FIND(Pay_Item_Search_Text,B991)=1,1, "FALSE")),MAX(G$4:$G990)+1,IF(ISNUMBER(Pay_Item_Search_Text),0,IF(ISNUMBER(SEARCH(Pay_Item_Search_Text,H991)),MAX(G$4:$G990)+1,0))),IF(ISNUMBER(Pay_Item_Search_Text),0,IF(ISNUMBER(SEARCH(Pay_Item_Search_Text,H991)),MAX(G$4:$G990)+1,0)))</f>
        <v>987</v>
      </c>
      <c r="H991" s="1" t="str">
        <f>IF(Table_PayItems[[#This Row],[Description]]="_","_ Unique Item - "&amp;Table_PayItems[[#This Row],[Item]]&amp;" - $"&amp;Table_PayItems[[#This Row],[Unit]],Table_PayItems[[#This Row],[Description]]&amp;" - $"&amp;Table_PayItems[[#This Row],[Unit]])</f>
        <v>Column, Breakaway, W8 x 13 - $Ea</v>
      </c>
      <c r="I991" s="29" t="str">
        <f>IFERROR(VLOOKUP(ROWS($M$5:M991),Table_PayItems[[Search Key]:[Concentrated Name]],2,FALSE),"")</f>
        <v>Column, Breakaway, W8 x 13 - $Ea</v>
      </c>
      <c r="J991" s="1"/>
      <c r="K991" s="1"/>
      <c r="L991" s="22">
        <f>IF(ISNUMBER(SEARCH(Pay_Item_Search_Text_2,M991)),MAX($L$4:L990)+1,0)</f>
        <v>0</v>
      </c>
      <c r="M991" s="1" t="str">
        <f>IFERROR(VLOOKUP(ROWS($M$5:M991),Table_PayItems[[Search Key]:[Concentrated Name]],2,FALSE),"")</f>
        <v>Column, Breakaway, W8 x 13 - $Ea</v>
      </c>
      <c r="N991" s="1" t="str">
        <f>IFERROR(VLOOKUP(ROWS($M$5:N991),$L$5:$M$7000,2,FALSE),"")</f>
        <v>Sewer, Cl IV, 102 inch, Tr Det D - $Ft</v>
      </c>
      <c r="O991" s="1" t="str">
        <f>IFERROR(VLOOKUP(ROWS($O$5:O991),$K$5:$L$7000,2,FALSE),"")</f>
        <v/>
      </c>
    </row>
    <row r="992" spans="2:15" ht="15" customHeight="1" x14ac:dyDescent="0.25">
      <c r="B992" s="178" t="s">
        <v>11440</v>
      </c>
      <c r="C992" s="178" t="s">
        <v>88</v>
      </c>
      <c r="D992" s="178" t="s">
        <v>3364</v>
      </c>
      <c r="E992" s="178" t="s">
        <v>17</v>
      </c>
      <c r="F992" s="178" t="s">
        <v>17</v>
      </c>
      <c r="G992" s="1">
        <f>IF(ISNUMBER(Pay_Item_Search_Text),IF(ISNUMBER(IF(FIND(Pay_Item_Search_Text,B992)=1,1, "FALSE")),MAX(G$4:$G991)+1,IF(ISNUMBER(Pay_Item_Search_Text),0,IF(ISNUMBER(SEARCH(Pay_Item_Search_Text,H992)),MAX(G$4:$G991)+1,0))),IF(ISNUMBER(Pay_Item_Search_Text),0,IF(ISNUMBER(SEARCH(Pay_Item_Search_Text,H992)),MAX(G$4:$G991)+1,0)))</f>
        <v>988</v>
      </c>
      <c r="H992" s="1" t="str">
        <f>IF(Table_PayItems[[#This Row],[Description]]="_","_ Unique Item - "&amp;Table_PayItems[[#This Row],[Item]]&amp;" - $"&amp;Table_PayItems[[#This Row],[Unit]],Table_PayItems[[#This Row],[Description]]&amp;" - $"&amp;Table_PayItems[[#This Row],[Unit]])</f>
        <v>Column, Breakaway, W8 x 18 - $Ea</v>
      </c>
      <c r="I992" s="29" t="str">
        <f>IFERROR(VLOOKUP(ROWS($M$5:M992),Table_PayItems[[Search Key]:[Concentrated Name]],2,FALSE),"")</f>
        <v>Column, Breakaway, W8 x 18 - $Ea</v>
      </c>
      <c r="J992" s="1"/>
      <c r="K992" s="1"/>
      <c r="L992" s="22">
        <f>IF(ISNUMBER(SEARCH(Pay_Item_Search_Text_2,M992)),MAX($L$4:L991)+1,0)</f>
        <v>0</v>
      </c>
      <c r="M992" s="1" t="str">
        <f>IFERROR(VLOOKUP(ROWS($M$5:M992),Table_PayItems[[Search Key]:[Concentrated Name]],2,FALSE),"")</f>
        <v>Column, Breakaway, W8 x 18 - $Ea</v>
      </c>
      <c r="N992" s="1" t="str">
        <f>IFERROR(VLOOKUP(ROWS($M$5:N992),$L$5:$M$7000,2,FALSE),"")</f>
        <v>Sewer, Cl IV, 108 inch, Tr Det A - $Ft</v>
      </c>
      <c r="O992" s="1" t="str">
        <f>IFERROR(VLOOKUP(ROWS($O$5:O992),$K$5:$L$7000,2,FALSE),"")</f>
        <v/>
      </c>
    </row>
    <row r="993" spans="2:15" ht="15" customHeight="1" x14ac:dyDescent="0.25">
      <c r="B993" s="178" t="s">
        <v>13605</v>
      </c>
      <c r="C993" s="178" t="s">
        <v>123</v>
      </c>
      <c r="D993" s="178" t="s">
        <v>4538</v>
      </c>
      <c r="E993" s="178" t="s">
        <v>17</v>
      </c>
      <c r="F993" s="178" t="s">
        <v>17</v>
      </c>
      <c r="G993" s="1">
        <f>IF(ISNUMBER(Pay_Item_Search_Text),IF(ISNUMBER(IF(FIND(Pay_Item_Search_Text,B993)=1,1, "FALSE")),MAX(G$4:$G992)+1,IF(ISNUMBER(Pay_Item_Search_Text),0,IF(ISNUMBER(SEARCH(Pay_Item_Search_Text,H993)),MAX(G$4:$G992)+1,0))),IF(ISNUMBER(Pay_Item_Search_Text),0,IF(ISNUMBER(SEARCH(Pay_Item_Search_Text,H993)),MAX(G$4:$G992)+1,0)))</f>
        <v>989</v>
      </c>
      <c r="H993" s="1" t="str">
        <f>IF(Table_PayItems[[#This Row],[Description]]="_","_ Unique Item - "&amp;Table_PayItems[[#This Row],[Item]]&amp;" - $"&amp;Table_PayItems[[#This Row],[Unit]],Table_PayItems[[#This Row],[Description]]&amp;" - $"&amp;Table_PayItems[[#This Row],[Unit]])</f>
        <v>Compost Surface, Furn, 1 inch - $Syd</v>
      </c>
      <c r="I993" s="29" t="str">
        <f>IFERROR(VLOOKUP(ROWS($M$5:M993),Table_PayItems[[Search Key]:[Concentrated Name]],2,FALSE),"")</f>
        <v>Compost Surface, Furn, 1 inch - $Syd</v>
      </c>
      <c r="J993" s="1"/>
      <c r="K993" s="1"/>
      <c r="L993" s="22">
        <f>IF(ISNUMBER(SEARCH(Pay_Item_Search_Text_2,M993)),MAX($L$4:L992)+1,0)</f>
        <v>0</v>
      </c>
      <c r="M993" s="1" t="str">
        <f>IFERROR(VLOOKUP(ROWS($M$5:M993),Table_PayItems[[Search Key]:[Concentrated Name]],2,FALSE),"")</f>
        <v>Compost Surface, Furn, 1 inch - $Syd</v>
      </c>
      <c r="N993" s="1" t="str">
        <f>IFERROR(VLOOKUP(ROWS($M$5:N993),$L$5:$M$7000,2,FALSE),"")</f>
        <v>Sewer, Cl IV, 108 inch, Tr Det B - $Ft</v>
      </c>
      <c r="O993" s="1" t="str">
        <f>IFERROR(VLOOKUP(ROWS($O$5:O993),$K$5:$L$7000,2,FALSE),"")</f>
        <v/>
      </c>
    </row>
    <row r="994" spans="2:15" ht="15" customHeight="1" x14ac:dyDescent="0.25">
      <c r="B994" s="178" t="s">
        <v>13614</v>
      </c>
      <c r="C994" s="178" t="s">
        <v>123</v>
      </c>
      <c r="D994" s="178" t="s">
        <v>4547</v>
      </c>
      <c r="E994" s="178" t="s">
        <v>17</v>
      </c>
      <c r="F994" s="178" t="s">
        <v>17</v>
      </c>
      <c r="G994" s="1">
        <f>IF(ISNUMBER(Pay_Item_Search_Text),IF(ISNUMBER(IF(FIND(Pay_Item_Search_Text,B994)=1,1, "FALSE")),MAX(G$4:$G993)+1,IF(ISNUMBER(Pay_Item_Search_Text),0,IF(ISNUMBER(SEARCH(Pay_Item_Search_Text,H994)),MAX(G$4:$G993)+1,0))),IF(ISNUMBER(Pay_Item_Search_Text),0,IF(ISNUMBER(SEARCH(Pay_Item_Search_Text,H994)),MAX(G$4:$G993)+1,0)))</f>
        <v>990</v>
      </c>
      <c r="H994" s="1" t="str">
        <f>IF(Table_PayItems[[#This Row],[Description]]="_","_ Unique Item - "&amp;Table_PayItems[[#This Row],[Item]]&amp;" - $"&amp;Table_PayItems[[#This Row],[Unit]],Table_PayItems[[#This Row],[Description]]&amp;" - $"&amp;Table_PayItems[[#This Row],[Unit]])</f>
        <v>Compost Surface, Furn, 10 inch - $Syd</v>
      </c>
      <c r="I994" s="29" t="str">
        <f>IFERROR(VLOOKUP(ROWS($M$5:M994),Table_PayItems[[Search Key]:[Concentrated Name]],2,FALSE),"")</f>
        <v>Compost Surface, Furn, 10 inch - $Syd</v>
      </c>
      <c r="J994" s="1"/>
      <c r="K994" s="1"/>
      <c r="L994" s="22">
        <f>IF(ISNUMBER(SEARCH(Pay_Item_Search_Text_2,M994)),MAX($L$4:L993)+1,0)</f>
        <v>367</v>
      </c>
      <c r="M994" s="1" t="str">
        <f>IFERROR(VLOOKUP(ROWS($M$5:M994),Table_PayItems[[Search Key]:[Concentrated Name]],2,FALSE),"")</f>
        <v>Compost Surface, Furn, 10 inch - $Syd</v>
      </c>
      <c r="N994" s="1" t="str">
        <f>IFERROR(VLOOKUP(ROWS($M$5:N994),$L$5:$M$7000,2,FALSE),"")</f>
        <v>Sewer, Cl IV, 108 inch, Tr Det C - $Ft</v>
      </c>
      <c r="O994" s="1" t="str">
        <f>IFERROR(VLOOKUP(ROWS($O$5:O994),$K$5:$L$7000,2,FALSE),"")</f>
        <v/>
      </c>
    </row>
    <row r="995" spans="2:15" ht="15" customHeight="1" x14ac:dyDescent="0.25">
      <c r="B995" s="178" t="s">
        <v>13615</v>
      </c>
      <c r="C995" s="178" t="s">
        <v>123</v>
      </c>
      <c r="D995" s="178" t="s">
        <v>4548</v>
      </c>
      <c r="E995" s="178" t="s">
        <v>17</v>
      </c>
      <c r="F995" s="178" t="s">
        <v>17</v>
      </c>
      <c r="G995" s="1">
        <f>IF(ISNUMBER(Pay_Item_Search_Text),IF(ISNUMBER(IF(FIND(Pay_Item_Search_Text,B995)=1,1, "FALSE")),MAX(G$4:$G994)+1,IF(ISNUMBER(Pay_Item_Search_Text),0,IF(ISNUMBER(SEARCH(Pay_Item_Search_Text,H995)),MAX(G$4:$G994)+1,0))),IF(ISNUMBER(Pay_Item_Search_Text),0,IF(ISNUMBER(SEARCH(Pay_Item_Search_Text,H995)),MAX(G$4:$G994)+1,0)))</f>
        <v>991</v>
      </c>
      <c r="H995" s="1" t="str">
        <f>IF(Table_PayItems[[#This Row],[Description]]="_","_ Unique Item - "&amp;Table_PayItems[[#This Row],[Item]]&amp;" - $"&amp;Table_PayItems[[#This Row],[Unit]],Table_PayItems[[#This Row],[Description]]&amp;" - $"&amp;Table_PayItems[[#This Row],[Unit]])</f>
        <v>Compost Surface, Furn, 11 inch - $Syd</v>
      </c>
      <c r="I995" s="29" t="str">
        <f>IFERROR(VLOOKUP(ROWS($M$5:M995),Table_PayItems[[Search Key]:[Concentrated Name]],2,FALSE),"")</f>
        <v>Compost Surface, Furn, 11 inch - $Syd</v>
      </c>
      <c r="J995" s="1"/>
      <c r="K995" s="1"/>
      <c r="L995" s="22">
        <f>IF(ISNUMBER(SEARCH(Pay_Item_Search_Text_2,M995)),MAX($L$4:L994)+1,0)</f>
        <v>0</v>
      </c>
      <c r="M995" s="1" t="str">
        <f>IFERROR(VLOOKUP(ROWS($M$5:M995),Table_PayItems[[Search Key]:[Concentrated Name]],2,FALSE),"")</f>
        <v>Compost Surface, Furn, 11 inch - $Syd</v>
      </c>
      <c r="N995" s="1" t="str">
        <f>IFERROR(VLOOKUP(ROWS($M$5:N995),$L$5:$M$7000,2,FALSE),"")</f>
        <v>Sewer, Cl IV, 108 inch, Tr Det D - $Ft</v>
      </c>
      <c r="O995" s="1" t="str">
        <f>IFERROR(VLOOKUP(ROWS($O$5:O995),$K$5:$L$7000,2,FALSE),"")</f>
        <v/>
      </c>
    </row>
    <row r="996" spans="2:15" ht="15" customHeight="1" x14ac:dyDescent="0.25">
      <c r="B996" s="178" t="s">
        <v>13616</v>
      </c>
      <c r="C996" s="178" t="s">
        <v>123</v>
      </c>
      <c r="D996" s="178" t="s">
        <v>4549</v>
      </c>
      <c r="E996" s="178" t="s">
        <v>17</v>
      </c>
      <c r="F996" s="178" t="s">
        <v>17</v>
      </c>
      <c r="G996" s="1">
        <f>IF(ISNUMBER(Pay_Item_Search_Text),IF(ISNUMBER(IF(FIND(Pay_Item_Search_Text,B996)=1,1, "FALSE")),MAX(G$4:$G995)+1,IF(ISNUMBER(Pay_Item_Search_Text),0,IF(ISNUMBER(SEARCH(Pay_Item_Search_Text,H996)),MAX(G$4:$G995)+1,0))),IF(ISNUMBER(Pay_Item_Search_Text),0,IF(ISNUMBER(SEARCH(Pay_Item_Search_Text,H996)),MAX(G$4:$G995)+1,0)))</f>
        <v>992</v>
      </c>
      <c r="H996" s="1" t="str">
        <f>IF(Table_PayItems[[#This Row],[Description]]="_","_ Unique Item - "&amp;Table_PayItems[[#This Row],[Item]]&amp;" - $"&amp;Table_PayItems[[#This Row],[Unit]],Table_PayItems[[#This Row],[Description]]&amp;" - $"&amp;Table_PayItems[[#This Row],[Unit]])</f>
        <v>Compost Surface, Furn, 12 inch - $Syd</v>
      </c>
      <c r="I996" s="29" t="str">
        <f>IFERROR(VLOOKUP(ROWS($M$5:M996),Table_PayItems[[Search Key]:[Concentrated Name]],2,FALSE),"")</f>
        <v>Compost Surface, Furn, 12 inch - $Syd</v>
      </c>
      <c r="J996" s="1"/>
      <c r="K996" s="1"/>
      <c r="L996" s="22">
        <f>IF(ISNUMBER(SEARCH(Pay_Item_Search_Text_2,M996)),MAX($L$4:L995)+1,0)</f>
        <v>0</v>
      </c>
      <c r="M996" s="1" t="str">
        <f>IFERROR(VLOOKUP(ROWS($M$5:M996),Table_PayItems[[Search Key]:[Concentrated Name]],2,FALSE),"")</f>
        <v>Compost Surface, Furn, 12 inch - $Syd</v>
      </c>
      <c r="N996" s="1" t="str">
        <f>IFERROR(VLOOKUP(ROWS($M$5:N996),$L$5:$M$7000,2,FALSE),"")</f>
        <v>Sewer, Cl IV, 120 inch, Tr Det A - $Ft</v>
      </c>
      <c r="O996" s="1" t="str">
        <f>IFERROR(VLOOKUP(ROWS($O$5:O996),$K$5:$L$7000,2,FALSE),"")</f>
        <v/>
      </c>
    </row>
    <row r="997" spans="2:15" ht="15" customHeight="1" x14ac:dyDescent="0.25">
      <c r="B997" s="178" t="s">
        <v>13606</v>
      </c>
      <c r="C997" s="178" t="s">
        <v>123</v>
      </c>
      <c r="D997" s="178" t="s">
        <v>4539</v>
      </c>
      <c r="E997" s="178" t="s">
        <v>17</v>
      </c>
      <c r="F997" s="178" t="s">
        <v>17</v>
      </c>
      <c r="G997" s="1">
        <f>IF(ISNUMBER(Pay_Item_Search_Text),IF(ISNUMBER(IF(FIND(Pay_Item_Search_Text,B997)=1,1, "FALSE")),MAX(G$4:$G996)+1,IF(ISNUMBER(Pay_Item_Search_Text),0,IF(ISNUMBER(SEARCH(Pay_Item_Search_Text,H997)),MAX(G$4:$G996)+1,0))),IF(ISNUMBER(Pay_Item_Search_Text),0,IF(ISNUMBER(SEARCH(Pay_Item_Search_Text,H997)),MAX(G$4:$G996)+1,0)))</f>
        <v>993</v>
      </c>
      <c r="H997" s="1" t="str">
        <f>IF(Table_PayItems[[#This Row],[Description]]="_","_ Unique Item - "&amp;Table_PayItems[[#This Row],[Item]]&amp;" - $"&amp;Table_PayItems[[#This Row],[Unit]],Table_PayItems[[#This Row],[Description]]&amp;" - $"&amp;Table_PayItems[[#This Row],[Unit]])</f>
        <v>Compost Surface, Furn, 2 inch - $Syd</v>
      </c>
      <c r="I997" s="29" t="str">
        <f>IFERROR(VLOOKUP(ROWS($M$5:M997),Table_PayItems[[Search Key]:[Concentrated Name]],2,FALSE),"")</f>
        <v>Compost Surface, Furn, 2 inch - $Syd</v>
      </c>
      <c r="J997" s="1"/>
      <c r="K997" s="1"/>
      <c r="L997" s="22">
        <f>IF(ISNUMBER(SEARCH(Pay_Item_Search_Text_2,M997)),MAX($L$4:L996)+1,0)</f>
        <v>0</v>
      </c>
      <c r="M997" s="1" t="str">
        <f>IFERROR(VLOOKUP(ROWS($M$5:M997),Table_PayItems[[Search Key]:[Concentrated Name]],2,FALSE),"")</f>
        <v>Compost Surface, Furn, 2 inch - $Syd</v>
      </c>
      <c r="N997" s="1" t="str">
        <f>IFERROR(VLOOKUP(ROWS($M$5:N997),$L$5:$M$7000,2,FALSE),"")</f>
        <v>Sewer, Cl IV, 120 inch, Tr Det B - $Ft</v>
      </c>
      <c r="O997" s="1" t="str">
        <f>IFERROR(VLOOKUP(ROWS($O$5:O997),$K$5:$L$7000,2,FALSE),"")</f>
        <v/>
      </c>
    </row>
    <row r="998" spans="2:15" ht="15" customHeight="1" x14ac:dyDescent="0.25">
      <c r="B998" s="178" t="s">
        <v>13607</v>
      </c>
      <c r="C998" s="178" t="s">
        <v>123</v>
      </c>
      <c r="D998" s="178" t="s">
        <v>4540</v>
      </c>
      <c r="E998" s="178" t="s">
        <v>17</v>
      </c>
      <c r="F998" s="178" t="s">
        <v>17</v>
      </c>
      <c r="G998" s="1">
        <f>IF(ISNUMBER(Pay_Item_Search_Text),IF(ISNUMBER(IF(FIND(Pay_Item_Search_Text,B998)=1,1, "FALSE")),MAX(G$4:$G997)+1,IF(ISNUMBER(Pay_Item_Search_Text),0,IF(ISNUMBER(SEARCH(Pay_Item_Search_Text,H998)),MAX(G$4:$G997)+1,0))),IF(ISNUMBER(Pay_Item_Search_Text),0,IF(ISNUMBER(SEARCH(Pay_Item_Search_Text,H998)),MAX(G$4:$G997)+1,0)))</f>
        <v>994</v>
      </c>
      <c r="H998" s="1" t="str">
        <f>IF(Table_PayItems[[#This Row],[Description]]="_","_ Unique Item - "&amp;Table_PayItems[[#This Row],[Item]]&amp;" - $"&amp;Table_PayItems[[#This Row],[Unit]],Table_PayItems[[#This Row],[Description]]&amp;" - $"&amp;Table_PayItems[[#This Row],[Unit]])</f>
        <v>Compost Surface, Furn, 3 inch - $Syd</v>
      </c>
      <c r="I998" s="29" t="str">
        <f>IFERROR(VLOOKUP(ROWS($M$5:M998),Table_PayItems[[Search Key]:[Concentrated Name]],2,FALSE),"")</f>
        <v>Compost Surface, Furn, 3 inch - $Syd</v>
      </c>
      <c r="J998" s="1"/>
      <c r="K998" s="1"/>
      <c r="L998" s="22">
        <f>IF(ISNUMBER(SEARCH(Pay_Item_Search_Text_2,M998)),MAX($L$4:L997)+1,0)</f>
        <v>0</v>
      </c>
      <c r="M998" s="1" t="str">
        <f>IFERROR(VLOOKUP(ROWS($M$5:M998),Table_PayItems[[Search Key]:[Concentrated Name]],2,FALSE),"")</f>
        <v>Compost Surface, Furn, 3 inch - $Syd</v>
      </c>
      <c r="N998" s="1" t="str">
        <f>IFERROR(VLOOKUP(ROWS($M$5:N998),$L$5:$M$7000,2,FALSE),"")</f>
        <v>Sewer, Cl IV, 120 inch, Tr Det C - $Ft</v>
      </c>
      <c r="O998" s="1" t="str">
        <f>IFERROR(VLOOKUP(ROWS($O$5:O998),$K$5:$L$7000,2,FALSE),"")</f>
        <v/>
      </c>
    </row>
    <row r="999" spans="2:15" ht="15" customHeight="1" x14ac:dyDescent="0.25">
      <c r="B999" s="178" t="s">
        <v>13608</v>
      </c>
      <c r="C999" s="178" t="s">
        <v>123</v>
      </c>
      <c r="D999" s="178" t="s">
        <v>4541</v>
      </c>
      <c r="E999" s="178" t="s">
        <v>17</v>
      </c>
      <c r="F999" s="178" t="s">
        <v>17</v>
      </c>
      <c r="G999" s="1">
        <f>IF(ISNUMBER(Pay_Item_Search_Text),IF(ISNUMBER(IF(FIND(Pay_Item_Search_Text,B999)=1,1, "FALSE")),MAX(G$4:$G998)+1,IF(ISNUMBER(Pay_Item_Search_Text),0,IF(ISNUMBER(SEARCH(Pay_Item_Search_Text,H999)),MAX(G$4:$G998)+1,0))),IF(ISNUMBER(Pay_Item_Search_Text),0,IF(ISNUMBER(SEARCH(Pay_Item_Search_Text,H999)),MAX(G$4:$G998)+1,0)))</f>
        <v>995</v>
      </c>
      <c r="H999" s="1" t="str">
        <f>IF(Table_PayItems[[#This Row],[Description]]="_","_ Unique Item - "&amp;Table_PayItems[[#This Row],[Item]]&amp;" - $"&amp;Table_PayItems[[#This Row],[Unit]],Table_PayItems[[#This Row],[Description]]&amp;" - $"&amp;Table_PayItems[[#This Row],[Unit]])</f>
        <v>Compost Surface, Furn, 4 inch - $Syd</v>
      </c>
      <c r="I999" s="29" t="str">
        <f>IFERROR(VLOOKUP(ROWS($M$5:M999),Table_PayItems[[Search Key]:[Concentrated Name]],2,FALSE),"")</f>
        <v>Compost Surface, Furn, 4 inch - $Syd</v>
      </c>
      <c r="J999" s="1"/>
      <c r="K999" s="1"/>
      <c r="L999" s="22">
        <f>IF(ISNUMBER(SEARCH(Pay_Item_Search_Text_2,M999)),MAX($L$4:L998)+1,0)</f>
        <v>0</v>
      </c>
      <c r="M999" s="1" t="str">
        <f>IFERROR(VLOOKUP(ROWS($M$5:M999),Table_PayItems[[Search Key]:[Concentrated Name]],2,FALSE),"")</f>
        <v>Compost Surface, Furn, 4 inch - $Syd</v>
      </c>
      <c r="N999" s="1" t="str">
        <f>IFERROR(VLOOKUP(ROWS($M$5:N999),$L$5:$M$7000,2,FALSE),"")</f>
        <v>Sewer, Cl IV, 120 inch, Tr Det D - $Ft</v>
      </c>
      <c r="O999" s="1" t="str">
        <f>IFERROR(VLOOKUP(ROWS($O$5:O999),$K$5:$L$7000,2,FALSE),"")</f>
        <v/>
      </c>
    </row>
    <row r="1000" spans="2:15" ht="15" customHeight="1" x14ac:dyDescent="0.25">
      <c r="B1000" s="178" t="s">
        <v>13609</v>
      </c>
      <c r="C1000" s="178" t="s">
        <v>123</v>
      </c>
      <c r="D1000" s="178" t="s">
        <v>4542</v>
      </c>
      <c r="E1000" s="178" t="s">
        <v>17</v>
      </c>
      <c r="F1000" s="178" t="s">
        <v>17</v>
      </c>
      <c r="G1000" s="1">
        <f>IF(ISNUMBER(Pay_Item_Search_Text),IF(ISNUMBER(IF(FIND(Pay_Item_Search_Text,B1000)=1,1, "FALSE")),MAX(G$4:$G999)+1,IF(ISNUMBER(Pay_Item_Search_Text),0,IF(ISNUMBER(SEARCH(Pay_Item_Search_Text,H1000)),MAX(G$4:$G999)+1,0))),IF(ISNUMBER(Pay_Item_Search_Text),0,IF(ISNUMBER(SEARCH(Pay_Item_Search_Text,H1000)),MAX(G$4:$G999)+1,0)))</f>
        <v>996</v>
      </c>
      <c r="H1000" s="1" t="str">
        <f>IF(Table_PayItems[[#This Row],[Description]]="_","_ Unique Item - "&amp;Table_PayItems[[#This Row],[Item]]&amp;" - $"&amp;Table_PayItems[[#This Row],[Unit]],Table_PayItems[[#This Row],[Description]]&amp;" - $"&amp;Table_PayItems[[#This Row],[Unit]])</f>
        <v>Compost Surface, Furn, 5 inch - $Syd</v>
      </c>
      <c r="I1000" s="29" t="str">
        <f>IFERROR(VLOOKUP(ROWS($M$5:M1000),Table_PayItems[[Search Key]:[Concentrated Name]],2,FALSE),"")</f>
        <v>Compost Surface, Furn, 5 inch - $Syd</v>
      </c>
      <c r="J1000" s="1"/>
      <c r="K1000" s="1"/>
      <c r="L1000" s="22">
        <f>IF(ISNUMBER(SEARCH(Pay_Item_Search_Text_2,M1000)),MAX($L$4:L999)+1,0)</f>
        <v>0</v>
      </c>
      <c r="M1000" s="1" t="str">
        <f>IFERROR(VLOOKUP(ROWS($M$5:M1000),Table_PayItems[[Search Key]:[Concentrated Name]],2,FALSE),"")</f>
        <v>Compost Surface, Furn, 5 inch - $Syd</v>
      </c>
      <c r="N1000" s="1" t="str">
        <f>IFERROR(VLOOKUP(ROWS($M$5:N1000),$L$5:$M$7000,2,FALSE),"")</f>
        <v>Sewer, Cl IV, 30 inch, Tr Det A - $Ft</v>
      </c>
      <c r="O1000" s="1" t="str">
        <f>IFERROR(VLOOKUP(ROWS($O$5:O1000),$K$5:$L$7000,2,FALSE),"")</f>
        <v/>
      </c>
    </row>
    <row r="1001" spans="2:15" ht="15" customHeight="1" x14ac:dyDescent="0.25">
      <c r="B1001" s="178" t="s">
        <v>13610</v>
      </c>
      <c r="C1001" s="178" t="s">
        <v>123</v>
      </c>
      <c r="D1001" s="178" t="s">
        <v>4543</v>
      </c>
      <c r="E1001" s="178" t="s">
        <v>17</v>
      </c>
      <c r="F1001" s="178" t="s">
        <v>17</v>
      </c>
      <c r="G1001" s="1">
        <f>IF(ISNUMBER(Pay_Item_Search_Text),IF(ISNUMBER(IF(FIND(Pay_Item_Search_Text,B1001)=1,1, "FALSE")),MAX(G$4:$G1000)+1,IF(ISNUMBER(Pay_Item_Search_Text),0,IF(ISNUMBER(SEARCH(Pay_Item_Search_Text,H1001)),MAX(G$4:$G1000)+1,0))),IF(ISNUMBER(Pay_Item_Search_Text),0,IF(ISNUMBER(SEARCH(Pay_Item_Search_Text,H1001)),MAX(G$4:$G1000)+1,0)))</f>
        <v>997</v>
      </c>
      <c r="H1001" s="1" t="str">
        <f>IF(Table_PayItems[[#This Row],[Description]]="_","_ Unique Item - "&amp;Table_PayItems[[#This Row],[Item]]&amp;" - $"&amp;Table_PayItems[[#This Row],[Unit]],Table_PayItems[[#This Row],[Description]]&amp;" - $"&amp;Table_PayItems[[#This Row],[Unit]])</f>
        <v>Compost Surface, Furn, 6 inch - $Syd</v>
      </c>
      <c r="I1001" s="29" t="str">
        <f>IFERROR(VLOOKUP(ROWS($M$5:M1001),Table_PayItems[[Search Key]:[Concentrated Name]],2,FALSE),"")</f>
        <v>Compost Surface, Furn, 6 inch - $Syd</v>
      </c>
      <c r="J1001" s="1"/>
      <c r="K1001" s="1"/>
      <c r="L1001" s="22">
        <f>IF(ISNUMBER(SEARCH(Pay_Item_Search_Text_2,M1001)),MAX($L$4:L1000)+1,0)</f>
        <v>0</v>
      </c>
      <c r="M1001" s="1" t="str">
        <f>IFERROR(VLOOKUP(ROWS($M$5:M1001),Table_PayItems[[Search Key]:[Concentrated Name]],2,FALSE),"")</f>
        <v>Compost Surface, Furn, 6 inch - $Syd</v>
      </c>
      <c r="N1001" s="1" t="str">
        <f>IFERROR(VLOOKUP(ROWS($M$5:N1001),$L$5:$M$7000,2,FALSE),"")</f>
        <v>Sewer, Cl IV, 30 inch, Tr Det B - $Ft</v>
      </c>
      <c r="O1001" s="1" t="str">
        <f>IFERROR(VLOOKUP(ROWS($O$5:O1001),$K$5:$L$7000,2,FALSE),"")</f>
        <v/>
      </c>
    </row>
    <row r="1002" spans="2:15" ht="15" customHeight="1" x14ac:dyDescent="0.25">
      <c r="B1002" s="178" t="s">
        <v>13611</v>
      </c>
      <c r="C1002" s="178" t="s">
        <v>123</v>
      </c>
      <c r="D1002" s="178" t="s">
        <v>4544</v>
      </c>
      <c r="E1002" s="178" t="s">
        <v>17</v>
      </c>
      <c r="F1002" s="178" t="s">
        <v>17</v>
      </c>
      <c r="G1002" s="1">
        <f>IF(ISNUMBER(Pay_Item_Search_Text),IF(ISNUMBER(IF(FIND(Pay_Item_Search_Text,B1002)=1,1, "FALSE")),MAX(G$4:$G1001)+1,IF(ISNUMBER(Pay_Item_Search_Text),0,IF(ISNUMBER(SEARCH(Pay_Item_Search_Text,H1002)),MAX(G$4:$G1001)+1,0))),IF(ISNUMBER(Pay_Item_Search_Text),0,IF(ISNUMBER(SEARCH(Pay_Item_Search_Text,H1002)),MAX(G$4:$G1001)+1,0)))</f>
        <v>998</v>
      </c>
      <c r="H1002" s="1" t="str">
        <f>IF(Table_PayItems[[#This Row],[Description]]="_","_ Unique Item - "&amp;Table_PayItems[[#This Row],[Item]]&amp;" - $"&amp;Table_PayItems[[#This Row],[Unit]],Table_PayItems[[#This Row],[Description]]&amp;" - $"&amp;Table_PayItems[[#This Row],[Unit]])</f>
        <v>Compost Surface, Furn, 7 inch - $Syd</v>
      </c>
      <c r="I1002" s="29" t="str">
        <f>IFERROR(VLOOKUP(ROWS($M$5:M1002),Table_PayItems[[Search Key]:[Concentrated Name]],2,FALSE),"")</f>
        <v>Compost Surface, Furn, 7 inch - $Syd</v>
      </c>
      <c r="J1002" s="1"/>
      <c r="K1002" s="1"/>
      <c r="L1002" s="22">
        <f>IF(ISNUMBER(SEARCH(Pay_Item_Search_Text_2,M1002)),MAX($L$4:L1001)+1,0)</f>
        <v>0</v>
      </c>
      <c r="M1002" s="1" t="str">
        <f>IFERROR(VLOOKUP(ROWS($M$5:M1002),Table_PayItems[[Search Key]:[Concentrated Name]],2,FALSE),"")</f>
        <v>Compost Surface, Furn, 7 inch - $Syd</v>
      </c>
      <c r="N1002" s="1" t="str">
        <f>IFERROR(VLOOKUP(ROWS($M$5:N1002),$L$5:$M$7000,2,FALSE),"")</f>
        <v>Sewer, Cl IV, 30 inch, Tr Det C - $Ft</v>
      </c>
      <c r="O1002" s="1" t="str">
        <f>IFERROR(VLOOKUP(ROWS($O$5:O1002),$K$5:$L$7000,2,FALSE),"")</f>
        <v/>
      </c>
    </row>
    <row r="1003" spans="2:15" ht="15" customHeight="1" x14ac:dyDescent="0.25">
      <c r="B1003" s="178" t="s">
        <v>13612</v>
      </c>
      <c r="C1003" s="178" t="s">
        <v>123</v>
      </c>
      <c r="D1003" s="178" t="s">
        <v>4545</v>
      </c>
      <c r="E1003" s="178" t="s">
        <v>17</v>
      </c>
      <c r="F1003" s="178" t="s">
        <v>17</v>
      </c>
      <c r="G1003" s="1">
        <f>IF(ISNUMBER(Pay_Item_Search_Text),IF(ISNUMBER(IF(FIND(Pay_Item_Search_Text,B1003)=1,1, "FALSE")),MAX(G$4:$G1002)+1,IF(ISNUMBER(Pay_Item_Search_Text),0,IF(ISNUMBER(SEARCH(Pay_Item_Search_Text,H1003)),MAX(G$4:$G1002)+1,0))),IF(ISNUMBER(Pay_Item_Search_Text),0,IF(ISNUMBER(SEARCH(Pay_Item_Search_Text,H1003)),MAX(G$4:$G1002)+1,0)))</f>
        <v>999</v>
      </c>
      <c r="H1003" s="1" t="str">
        <f>IF(Table_PayItems[[#This Row],[Description]]="_","_ Unique Item - "&amp;Table_PayItems[[#This Row],[Item]]&amp;" - $"&amp;Table_PayItems[[#This Row],[Unit]],Table_PayItems[[#This Row],[Description]]&amp;" - $"&amp;Table_PayItems[[#This Row],[Unit]])</f>
        <v>Compost Surface, Furn, 8 inch - $Syd</v>
      </c>
      <c r="I1003" s="29" t="str">
        <f>IFERROR(VLOOKUP(ROWS($M$5:M1003),Table_PayItems[[Search Key]:[Concentrated Name]],2,FALSE),"")</f>
        <v>Compost Surface, Furn, 8 inch - $Syd</v>
      </c>
      <c r="J1003" s="1"/>
      <c r="K1003" s="1"/>
      <c r="L1003" s="22">
        <f>IF(ISNUMBER(SEARCH(Pay_Item_Search_Text_2,M1003)),MAX($L$4:L1002)+1,0)</f>
        <v>0</v>
      </c>
      <c r="M1003" s="1" t="str">
        <f>IFERROR(VLOOKUP(ROWS($M$5:M1003),Table_PayItems[[Search Key]:[Concentrated Name]],2,FALSE),"")</f>
        <v>Compost Surface, Furn, 8 inch - $Syd</v>
      </c>
      <c r="N1003" s="1" t="str">
        <f>IFERROR(VLOOKUP(ROWS($M$5:N1003),$L$5:$M$7000,2,FALSE),"")</f>
        <v>Sewer, Cl IV, 30 inch, Tr Det D - $Ft</v>
      </c>
      <c r="O1003" s="1" t="str">
        <f>IFERROR(VLOOKUP(ROWS($O$5:O1003),$K$5:$L$7000,2,FALSE),"")</f>
        <v/>
      </c>
    </row>
    <row r="1004" spans="2:15" ht="15" customHeight="1" x14ac:dyDescent="0.25">
      <c r="B1004" s="178" t="s">
        <v>13613</v>
      </c>
      <c r="C1004" s="178" t="s">
        <v>123</v>
      </c>
      <c r="D1004" s="178" t="s">
        <v>4546</v>
      </c>
      <c r="E1004" s="178" t="s">
        <v>17</v>
      </c>
      <c r="F1004" s="178" t="s">
        <v>17</v>
      </c>
      <c r="G1004" s="1">
        <f>IF(ISNUMBER(Pay_Item_Search_Text),IF(ISNUMBER(IF(FIND(Pay_Item_Search_Text,B1004)=1,1, "FALSE")),MAX(G$4:$G1003)+1,IF(ISNUMBER(Pay_Item_Search_Text),0,IF(ISNUMBER(SEARCH(Pay_Item_Search_Text,H1004)),MAX(G$4:$G1003)+1,0))),IF(ISNUMBER(Pay_Item_Search_Text),0,IF(ISNUMBER(SEARCH(Pay_Item_Search_Text,H1004)),MAX(G$4:$G1003)+1,0)))</f>
        <v>1000</v>
      </c>
      <c r="H1004" s="1" t="str">
        <f>IF(Table_PayItems[[#This Row],[Description]]="_","_ Unique Item - "&amp;Table_PayItems[[#This Row],[Item]]&amp;" - $"&amp;Table_PayItems[[#This Row],[Unit]],Table_PayItems[[#This Row],[Description]]&amp;" - $"&amp;Table_PayItems[[#This Row],[Unit]])</f>
        <v>Compost Surface, Furn, 9 inch - $Syd</v>
      </c>
      <c r="I1004" s="29" t="str">
        <f>IFERROR(VLOOKUP(ROWS($M$5:M1004),Table_PayItems[[Search Key]:[Concentrated Name]],2,FALSE),"")</f>
        <v>Compost Surface, Furn, 9 inch - $Syd</v>
      </c>
      <c r="J1004" s="1"/>
      <c r="K1004" s="1"/>
      <c r="L1004" s="22">
        <f>IF(ISNUMBER(SEARCH(Pay_Item_Search_Text_2,M1004)),MAX($L$4:L1003)+1,0)</f>
        <v>0</v>
      </c>
      <c r="M1004" s="1" t="str">
        <f>IFERROR(VLOOKUP(ROWS($M$5:M1004),Table_PayItems[[Search Key]:[Concentrated Name]],2,FALSE),"")</f>
        <v>Compost Surface, Furn, 9 inch - $Syd</v>
      </c>
      <c r="N1004" s="1" t="str">
        <f>IFERROR(VLOOKUP(ROWS($M$5:N1004),$L$5:$M$7000,2,FALSE),"")</f>
        <v>Sewer, Cl IV, 60 inch, Jacked in Place - $Ft</v>
      </c>
      <c r="O1004" s="1" t="str">
        <f>IFERROR(VLOOKUP(ROWS($O$5:O1004),$K$5:$L$7000,2,FALSE),"")</f>
        <v/>
      </c>
    </row>
    <row r="1005" spans="2:15" ht="15" customHeight="1" x14ac:dyDescent="0.25">
      <c r="B1005" s="178" t="s">
        <v>13617</v>
      </c>
      <c r="C1005" s="178" t="s">
        <v>112</v>
      </c>
      <c r="D1005" s="178" t="s">
        <v>4550</v>
      </c>
      <c r="E1005" s="178" t="s">
        <v>17</v>
      </c>
      <c r="F1005" s="178" t="s">
        <v>17</v>
      </c>
      <c r="G1005" s="1">
        <f>IF(ISNUMBER(Pay_Item_Search_Text),IF(ISNUMBER(IF(FIND(Pay_Item_Search_Text,B1005)=1,1, "FALSE")),MAX(G$4:$G1004)+1,IF(ISNUMBER(Pay_Item_Search_Text),0,IF(ISNUMBER(SEARCH(Pay_Item_Search_Text,H1005)),MAX(G$4:$G1004)+1,0))),IF(ISNUMBER(Pay_Item_Search_Text),0,IF(ISNUMBER(SEARCH(Pay_Item_Search_Text,H1005)),MAX(G$4:$G1004)+1,0)))</f>
        <v>1001</v>
      </c>
      <c r="H1005" s="1" t="str">
        <f>IF(Table_PayItems[[#This Row],[Description]]="_","_ Unique Item - "&amp;Table_PayItems[[#This Row],[Item]]&amp;" - $"&amp;Table_PayItems[[#This Row],[Unit]],Table_PayItems[[#This Row],[Description]]&amp;" - $"&amp;Table_PayItems[[#This Row],[Unit]])</f>
        <v>Compost Surface, Furn, LM - $Cyd</v>
      </c>
      <c r="I1005" s="29" t="str">
        <f>IFERROR(VLOOKUP(ROWS($M$5:M1005),Table_PayItems[[Search Key]:[Concentrated Name]],2,FALSE),"")</f>
        <v>Compost Surface, Furn, LM - $Cyd</v>
      </c>
      <c r="J1005" s="1"/>
      <c r="K1005" s="1"/>
      <c r="L1005" s="22">
        <f>IF(ISNUMBER(SEARCH(Pay_Item_Search_Text_2,M1005)),MAX($L$4:L1004)+1,0)</f>
        <v>0</v>
      </c>
      <c r="M1005" s="1" t="str">
        <f>IFERROR(VLOOKUP(ROWS($M$5:M1005),Table_PayItems[[Search Key]:[Concentrated Name]],2,FALSE),"")</f>
        <v>Compost Surface, Furn, LM - $Cyd</v>
      </c>
      <c r="N1005" s="1" t="str">
        <f>IFERROR(VLOOKUP(ROWS($M$5:N1005),$L$5:$M$7000,2,FALSE),"")</f>
        <v>Sewer, Cl IV, 60 inch, Tr Det A - $Ft</v>
      </c>
      <c r="O1005" s="1" t="str">
        <f>IFERROR(VLOOKUP(ROWS($O$5:O1005),$K$5:$L$7000,2,FALSE),"")</f>
        <v/>
      </c>
    </row>
    <row r="1006" spans="2:15" ht="15" customHeight="1" x14ac:dyDescent="0.25">
      <c r="B1006" s="178" t="s">
        <v>11169</v>
      </c>
      <c r="C1006" s="178" t="s">
        <v>112</v>
      </c>
      <c r="D1006" s="178" t="s">
        <v>5565</v>
      </c>
      <c r="E1006" s="178" t="s">
        <v>17</v>
      </c>
      <c r="F1006" s="178" t="s">
        <v>17</v>
      </c>
      <c r="G1006" s="1">
        <f>IF(ISNUMBER(Pay_Item_Search_Text),IF(ISNUMBER(IF(FIND(Pay_Item_Search_Text,B1006)=1,1, "FALSE")),MAX(G$4:$G1005)+1,IF(ISNUMBER(Pay_Item_Search_Text),0,IF(ISNUMBER(SEARCH(Pay_Item_Search_Text,H1006)),MAX(G$4:$G1005)+1,0))),IF(ISNUMBER(Pay_Item_Search_Text),0,IF(ISNUMBER(SEARCH(Pay_Item_Search_Text,H1006)),MAX(G$4:$G1005)+1,0)))</f>
        <v>1002</v>
      </c>
      <c r="H1006" s="1" t="str">
        <f>IF(Table_PayItems[[#This Row],[Description]]="_","_ Unique Item - "&amp;Table_PayItems[[#This Row],[Item]]&amp;" - $"&amp;Table_PayItems[[#This Row],[Unit]],Table_PayItems[[#This Row],[Description]]&amp;" - $"&amp;Table_PayItems[[#This Row],[Unit]])</f>
        <v>Conc Barrier Backfill, CIP - $Cyd</v>
      </c>
      <c r="I1006" s="29" t="str">
        <f>IFERROR(VLOOKUP(ROWS($M$5:M1006),Table_PayItems[[Search Key]:[Concentrated Name]],2,FALSE),"")</f>
        <v>Conc Barrier Backfill, CIP - $Cyd</v>
      </c>
      <c r="J1006" s="1"/>
      <c r="K1006" s="1"/>
      <c r="L1006" s="22">
        <f>IF(ISNUMBER(SEARCH(Pay_Item_Search_Text_2,M1006)),MAX($L$4:L1005)+1,0)</f>
        <v>0</v>
      </c>
      <c r="M1006" s="1" t="str">
        <f>IFERROR(VLOOKUP(ROWS($M$5:M1006),Table_PayItems[[Search Key]:[Concentrated Name]],2,FALSE),"")</f>
        <v>Conc Barrier Backfill, CIP - $Cyd</v>
      </c>
      <c r="N1006" s="1" t="str">
        <f>IFERROR(VLOOKUP(ROWS($M$5:N1006),$L$5:$M$7000,2,FALSE),"")</f>
        <v>Sewer, Cl IV, 60 inch, Tr Det B - $Ft</v>
      </c>
      <c r="O1006" s="1" t="str">
        <f>IFERROR(VLOOKUP(ROWS($O$5:O1006),$K$5:$L$7000,2,FALSE),"")</f>
        <v/>
      </c>
    </row>
    <row r="1007" spans="2:15" ht="15" customHeight="1" x14ac:dyDescent="0.25">
      <c r="B1007" s="178" t="s">
        <v>11915</v>
      </c>
      <c r="C1007" s="178" t="s">
        <v>88</v>
      </c>
      <c r="D1007" s="178" t="s">
        <v>3813</v>
      </c>
      <c r="E1007" s="178" t="s">
        <v>3814</v>
      </c>
      <c r="F1007" s="178" t="s">
        <v>17</v>
      </c>
      <c r="G1007" s="1">
        <f>IF(ISNUMBER(Pay_Item_Search_Text),IF(ISNUMBER(IF(FIND(Pay_Item_Search_Text,B1007)=1,1, "FALSE")),MAX(G$4:$G1006)+1,IF(ISNUMBER(Pay_Item_Search_Text),0,IF(ISNUMBER(SEARCH(Pay_Item_Search_Text,H1007)),MAX(G$4:$G1006)+1,0))),IF(ISNUMBER(Pay_Item_Search_Text),0,IF(ISNUMBER(SEARCH(Pay_Item_Search_Text,H1007)),MAX(G$4:$G1006)+1,0)))</f>
        <v>1003</v>
      </c>
      <c r="H1007" s="1" t="str">
        <f>IF(Table_PayItems[[#This Row],[Description]]="_","_ Unique Item - "&amp;Table_PayItems[[#This Row],[Item]]&amp;" - $"&amp;Table_PayItems[[#This Row],[Unit]],Table_PayItems[[#This Row],[Description]]&amp;" - $"&amp;Table_PayItems[[#This Row],[Unit]])</f>
        <v>Conc Barrier Ending, Temp, Detail 2, Adj - $Ea</v>
      </c>
      <c r="I1007" s="29" t="str">
        <f>IFERROR(VLOOKUP(ROWS($M$5:M1007),Table_PayItems[[Search Key]:[Concentrated Name]],2,FALSE),"")</f>
        <v>Conc Barrier Ending, Temp, Detail 2, Adj - $Ea</v>
      </c>
      <c r="J1007" s="1"/>
      <c r="K1007" s="1"/>
      <c r="L1007" s="22">
        <f>IF(ISNUMBER(SEARCH(Pay_Item_Search_Text_2,M1007)),MAX($L$4:L1006)+1,0)</f>
        <v>0</v>
      </c>
      <c r="M1007" s="1" t="str">
        <f>IFERROR(VLOOKUP(ROWS($M$5:M1007),Table_PayItems[[Search Key]:[Concentrated Name]],2,FALSE),"")</f>
        <v>Conc Barrier Ending, Temp, Detail 2, Adj - $Ea</v>
      </c>
      <c r="N1007" s="1" t="str">
        <f>IFERROR(VLOOKUP(ROWS($M$5:N1007),$L$5:$M$7000,2,FALSE),"")</f>
        <v>Sewer, Cl IV, 60 inch, Tr Det C - $Ft</v>
      </c>
      <c r="O1007" s="1" t="str">
        <f>IFERROR(VLOOKUP(ROWS($O$5:O1007),$K$5:$L$7000,2,FALSE),"")</f>
        <v/>
      </c>
    </row>
    <row r="1008" spans="2:15" ht="15" customHeight="1" x14ac:dyDescent="0.25">
      <c r="B1008" s="178" t="s">
        <v>11916</v>
      </c>
      <c r="C1008" s="178" t="s">
        <v>88</v>
      </c>
      <c r="D1008" s="178" t="s">
        <v>3815</v>
      </c>
      <c r="E1008" s="178" t="s">
        <v>3814</v>
      </c>
      <c r="F1008" s="178" t="s">
        <v>17</v>
      </c>
      <c r="G1008" s="1">
        <f>IF(ISNUMBER(Pay_Item_Search_Text),IF(ISNUMBER(IF(FIND(Pay_Item_Search_Text,B1008)=1,1, "FALSE")),MAX(G$4:$G1007)+1,IF(ISNUMBER(Pay_Item_Search_Text),0,IF(ISNUMBER(SEARCH(Pay_Item_Search_Text,H1008)),MAX(G$4:$G1007)+1,0))),IF(ISNUMBER(Pay_Item_Search_Text),0,IF(ISNUMBER(SEARCH(Pay_Item_Search_Text,H1008)),MAX(G$4:$G1007)+1,0)))</f>
        <v>1004</v>
      </c>
      <c r="H1008" s="1" t="str">
        <f>IF(Table_PayItems[[#This Row],[Description]]="_","_ Unique Item - "&amp;Table_PayItems[[#This Row],[Item]]&amp;" - $"&amp;Table_PayItems[[#This Row],[Unit]],Table_PayItems[[#This Row],[Description]]&amp;" - $"&amp;Table_PayItems[[#This Row],[Unit]])</f>
        <v>Conc Barrier Ending, Temp, Detail 2, Furn - $Ea</v>
      </c>
      <c r="I1008" s="29" t="str">
        <f>IFERROR(VLOOKUP(ROWS($M$5:M1008),Table_PayItems[[Search Key]:[Concentrated Name]],2,FALSE),"")</f>
        <v>Conc Barrier Ending, Temp, Detail 2, Furn - $Ea</v>
      </c>
      <c r="J1008" s="1"/>
      <c r="K1008" s="1"/>
      <c r="L1008" s="22">
        <f>IF(ISNUMBER(SEARCH(Pay_Item_Search_Text_2,M1008)),MAX($L$4:L1007)+1,0)</f>
        <v>0</v>
      </c>
      <c r="M1008" s="1" t="str">
        <f>IFERROR(VLOOKUP(ROWS($M$5:M1008),Table_PayItems[[Search Key]:[Concentrated Name]],2,FALSE),"")</f>
        <v>Conc Barrier Ending, Temp, Detail 2, Furn - $Ea</v>
      </c>
      <c r="N1008" s="1" t="str">
        <f>IFERROR(VLOOKUP(ROWS($M$5:N1008),$L$5:$M$7000,2,FALSE),"")</f>
        <v>Sewer, Cl IV, 60 inch, Tr Det D - $Ft</v>
      </c>
      <c r="O1008" s="1" t="str">
        <f>IFERROR(VLOOKUP(ROWS($O$5:O1008),$K$5:$L$7000,2,FALSE),"")</f>
        <v/>
      </c>
    </row>
    <row r="1009" spans="2:15" ht="15" customHeight="1" x14ac:dyDescent="0.25">
      <c r="B1009" s="178" t="s">
        <v>11917</v>
      </c>
      <c r="C1009" s="178" t="s">
        <v>88</v>
      </c>
      <c r="D1009" s="178" t="s">
        <v>3816</v>
      </c>
      <c r="E1009" s="178" t="s">
        <v>3814</v>
      </c>
      <c r="F1009" s="178" t="s">
        <v>17</v>
      </c>
      <c r="G1009" s="1">
        <f>IF(ISNUMBER(Pay_Item_Search_Text),IF(ISNUMBER(IF(FIND(Pay_Item_Search_Text,B1009)=1,1, "FALSE")),MAX(G$4:$G1008)+1,IF(ISNUMBER(Pay_Item_Search_Text),0,IF(ISNUMBER(SEARCH(Pay_Item_Search_Text,H1009)),MAX(G$4:$G1008)+1,0))),IF(ISNUMBER(Pay_Item_Search_Text),0,IF(ISNUMBER(SEARCH(Pay_Item_Search_Text,H1009)),MAX(G$4:$G1008)+1,0)))</f>
        <v>1005</v>
      </c>
      <c r="H1009" s="1" t="str">
        <f>IF(Table_PayItems[[#This Row],[Description]]="_","_ Unique Item - "&amp;Table_PayItems[[#This Row],[Item]]&amp;" - $"&amp;Table_PayItems[[#This Row],[Unit]],Table_PayItems[[#This Row],[Description]]&amp;" - $"&amp;Table_PayItems[[#This Row],[Unit]])</f>
        <v>Conc Barrier Ending, Temp, Detail 2, Oper - $Ea</v>
      </c>
      <c r="I1009" s="29" t="str">
        <f>IFERROR(VLOOKUP(ROWS($M$5:M1009),Table_PayItems[[Search Key]:[Concentrated Name]],2,FALSE),"")</f>
        <v>Conc Barrier Ending, Temp, Detail 2, Oper - $Ea</v>
      </c>
      <c r="J1009" s="1"/>
      <c r="K1009" s="1"/>
      <c r="L1009" s="22">
        <f>IF(ISNUMBER(SEARCH(Pay_Item_Search_Text_2,M1009)),MAX($L$4:L1008)+1,0)</f>
        <v>0</v>
      </c>
      <c r="M1009" s="1" t="str">
        <f>IFERROR(VLOOKUP(ROWS($M$5:M1009),Table_PayItems[[Search Key]:[Concentrated Name]],2,FALSE),"")</f>
        <v>Conc Barrier Ending, Temp, Detail 2, Oper - $Ea</v>
      </c>
      <c r="N1009" s="1" t="str">
        <f>IFERROR(VLOOKUP(ROWS($M$5:N1009),$L$5:$M$7000,2,FALSE),"")</f>
        <v>Sewer, Cl IV, 90 inch, Tr Det A - $Ft</v>
      </c>
      <c r="O1009" s="1" t="str">
        <f>IFERROR(VLOOKUP(ROWS($O$5:O1009),$K$5:$L$7000,2,FALSE),"")</f>
        <v/>
      </c>
    </row>
    <row r="1010" spans="2:15" ht="15" customHeight="1" x14ac:dyDescent="0.25">
      <c r="B1010" s="178" t="s">
        <v>11918</v>
      </c>
      <c r="C1010" s="178" t="s">
        <v>88</v>
      </c>
      <c r="D1010" s="178" t="s">
        <v>3817</v>
      </c>
      <c r="E1010" s="178" t="s">
        <v>3814</v>
      </c>
      <c r="F1010" s="178" t="s">
        <v>17</v>
      </c>
      <c r="G1010" s="1">
        <f>IF(ISNUMBER(Pay_Item_Search_Text),IF(ISNUMBER(IF(FIND(Pay_Item_Search_Text,B1010)=1,1, "FALSE")),MAX(G$4:$G1009)+1,IF(ISNUMBER(Pay_Item_Search_Text),0,IF(ISNUMBER(SEARCH(Pay_Item_Search_Text,H1010)),MAX(G$4:$G1009)+1,0))),IF(ISNUMBER(Pay_Item_Search_Text),0,IF(ISNUMBER(SEARCH(Pay_Item_Search_Text,H1010)),MAX(G$4:$G1009)+1,0)))</f>
        <v>1006</v>
      </c>
      <c r="H1010" s="24" t="str">
        <f>IF(Table_PayItems[[#This Row],[Description]]="_","_ Unique Item - "&amp;Table_PayItems[[#This Row],[Item]]&amp;" - $"&amp;Table_PayItems[[#This Row],[Unit]],Table_PayItems[[#This Row],[Description]]&amp;" - $"&amp;Table_PayItems[[#This Row],[Unit]])</f>
        <v>Conc Barrier Ending, Temp, Detail 2, Relocated - $Ea</v>
      </c>
      <c r="I1010" s="30" t="str">
        <f>IFERROR(VLOOKUP(ROWS($M$5:M1010),Table_PayItems[[Search Key]:[Concentrated Name]],2,FALSE),"")</f>
        <v>Conc Barrier Ending, Temp, Detail 2, Relocated - $Ea</v>
      </c>
      <c r="J1010" s="1"/>
      <c r="K1010" s="1"/>
      <c r="L1010" s="22">
        <f>IF(ISNUMBER(SEARCH(Pay_Item_Search_Text_2,M1010)),MAX($L$4:L1009)+1,0)</f>
        <v>0</v>
      </c>
      <c r="M1010" s="1" t="str">
        <f>IFERROR(VLOOKUP(ROWS($M$5:M1010),Table_PayItems[[Search Key]:[Concentrated Name]],2,FALSE),"")</f>
        <v>Conc Barrier Ending, Temp, Detail 2, Relocated - $Ea</v>
      </c>
      <c r="N1010" s="1" t="str">
        <f>IFERROR(VLOOKUP(ROWS($M$5:N1010),$L$5:$M$7000,2,FALSE),"")</f>
        <v>Sewer, Cl IV, 90 inch, Tr Det B - $Ft</v>
      </c>
      <c r="O1010" s="1" t="str">
        <f>IFERROR(VLOOKUP(ROWS($O$5:O1010),$K$5:$L$7000,2,FALSE),"")</f>
        <v/>
      </c>
    </row>
    <row r="1011" spans="2:15" ht="15" customHeight="1" x14ac:dyDescent="0.25">
      <c r="B1011" s="178" t="s">
        <v>11919</v>
      </c>
      <c r="C1011" s="178" t="s">
        <v>88</v>
      </c>
      <c r="D1011" s="178" t="s">
        <v>3818</v>
      </c>
      <c r="E1011" s="178" t="s">
        <v>3814</v>
      </c>
      <c r="F1011" s="178" t="s">
        <v>17</v>
      </c>
      <c r="G1011" s="1">
        <f>IF(ISNUMBER(Pay_Item_Search_Text),IF(ISNUMBER(IF(FIND(Pay_Item_Search_Text,B1011)=1,1, "FALSE")),MAX(G$4:$G1010)+1,IF(ISNUMBER(Pay_Item_Search_Text),0,IF(ISNUMBER(SEARCH(Pay_Item_Search_Text,H1011)),MAX(G$4:$G1010)+1,0))),IF(ISNUMBER(Pay_Item_Search_Text),0,IF(ISNUMBER(SEARCH(Pay_Item_Search_Text,H1011)),MAX(G$4:$G1010)+1,0)))</f>
        <v>1007</v>
      </c>
      <c r="H1011" s="1" t="str">
        <f>IF(Table_PayItems[[#This Row],[Description]]="_","_ Unique Item - "&amp;Table_PayItems[[#This Row],[Item]]&amp;" - $"&amp;Table_PayItems[[#This Row],[Unit]],Table_PayItems[[#This Row],[Description]]&amp;" - $"&amp;Table_PayItems[[#This Row],[Unit]])</f>
        <v>Conc Barrier Ending, Temp, Detail 4, Adj - $Ea</v>
      </c>
      <c r="I1011" s="29" t="str">
        <f>IFERROR(VLOOKUP(ROWS($M$5:M1011),Table_PayItems[[Search Key]:[Concentrated Name]],2,FALSE),"")</f>
        <v>Conc Barrier Ending, Temp, Detail 4, Adj - $Ea</v>
      </c>
      <c r="J1011" s="1"/>
      <c r="K1011" s="1"/>
      <c r="L1011" s="22">
        <f>IF(ISNUMBER(SEARCH(Pay_Item_Search_Text_2,M1011)),MAX($L$4:L1010)+1,0)</f>
        <v>0</v>
      </c>
      <c r="M1011" s="1" t="str">
        <f>IFERROR(VLOOKUP(ROWS($M$5:M1011),Table_PayItems[[Search Key]:[Concentrated Name]],2,FALSE),"")</f>
        <v>Conc Barrier Ending, Temp, Detail 4, Adj - $Ea</v>
      </c>
      <c r="N1011" s="1" t="str">
        <f>IFERROR(VLOOKUP(ROWS($M$5:N1011),$L$5:$M$7000,2,FALSE),"")</f>
        <v>Sewer, Cl IV, 90 inch, Tr Det C - $Ft</v>
      </c>
      <c r="O1011" s="1" t="str">
        <f>IFERROR(VLOOKUP(ROWS($O$5:O1011),$K$5:$L$7000,2,FALSE),"")</f>
        <v/>
      </c>
    </row>
    <row r="1012" spans="2:15" ht="15" customHeight="1" x14ac:dyDescent="0.25">
      <c r="B1012" s="178" t="s">
        <v>11920</v>
      </c>
      <c r="C1012" s="178" t="s">
        <v>88</v>
      </c>
      <c r="D1012" s="178" t="s">
        <v>3819</v>
      </c>
      <c r="E1012" s="178" t="s">
        <v>3814</v>
      </c>
      <c r="F1012" s="178" t="s">
        <v>17</v>
      </c>
      <c r="G1012" s="1">
        <f>IF(ISNUMBER(Pay_Item_Search_Text),IF(ISNUMBER(IF(FIND(Pay_Item_Search_Text,B1012)=1,1, "FALSE")),MAX(G$4:$G1011)+1,IF(ISNUMBER(Pay_Item_Search_Text),0,IF(ISNUMBER(SEARCH(Pay_Item_Search_Text,H1012)),MAX(G$4:$G1011)+1,0))),IF(ISNUMBER(Pay_Item_Search_Text),0,IF(ISNUMBER(SEARCH(Pay_Item_Search_Text,H1012)),MAX(G$4:$G1011)+1,0)))</f>
        <v>1008</v>
      </c>
      <c r="H1012" s="1" t="str">
        <f>IF(Table_PayItems[[#This Row],[Description]]="_","_ Unique Item - "&amp;Table_PayItems[[#This Row],[Item]]&amp;" - $"&amp;Table_PayItems[[#This Row],[Unit]],Table_PayItems[[#This Row],[Description]]&amp;" - $"&amp;Table_PayItems[[#This Row],[Unit]])</f>
        <v>Conc Barrier Ending, Temp, Detail 4, Furn - $Ea</v>
      </c>
      <c r="I1012" s="29" t="str">
        <f>IFERROR(VLOOKUP(ROWS($M$5:M1012),Table_PayItems[[Search Key]:[Concentrated Name]],2,FALSE),"")</f>
        <v>Conc Barrier Ending, Temp, Detail 4, Furn - $Ea</v>
      </c>
      <c r="J1012" s="1"/>
      <c r="K1012" s="1"/>
      <c r="L1012" s="22">
        <f>IF(ISNUMBER(SEARCH(Pay_Item_Search_Text_2,M1012)),MAX($L$4:L1011)+1,0)</f>
        <v>0</v>
      </c>
      <c r="M1012" s="1" t="str">
        <f>IFERROR(VLOOKUP(ROWS($M$5:M1012),Table_PayItems[[Search Key]:[Concentrated Name]],2,FALSE),"")</f>
        <v>Conc Barrier Ending, Temp, Detail 4, Furn - $Ea</v>
      </c>
      <c r="N1012" s="1" t="str">
        <f>IFERROR(VLOOKUP(ROWS($M$5:N1012),$L$5:$M$7000,2,FALSE),"")</f>
        <v>Sewer, Cl IV, 90 inch, Tr Det D - $Ft</v>
      </c>
      <c r="O1012" s="1" t="str">
        <f>IFERROR(VLOOKUP(ROWS($O$5:O1012),$K$5:$L$7000,2,FALSE),"")</f>
        <v/>
      </c>
    </row>
    <row r="1013" spans="2:15" ht="15" customHeight="1" x14ac:dyDescent="0.25">
      <c r="B1013" s="178" t="s">
        <v>11921</v>
      </c>
      <c r="C1013" s="178" t="s">
        <v>88</v>
      </c>
      <c r="D1013" s="178" t="s">
        <v>3820</v>
      </c>
      <c r="E1013" s="178" t="s">
        <v>3814</v>
      </c>
      <c r="F1013" s="178" t="s">
        <v>17</v>
      </c>
      <c r="G1013" s="1">
        <f>IF(ISNUMBER(Pay_Item_Search_Text),IF(ISNUMBER(IF(FIND(Pay_Item_Search_Text,B1013)=1,1, "FALSE")),MAX(G$4:$G1012)+1,IF(ISNUMBER(Pay_Item_Search_Text),0,IF(ISNUMBER(SEARCH(Pay_Item_Search_Text,H1013)),MAX(G$4:$G1012)+1,0))),IF(ISNUMBER(Pay_Item_Search_Text),0,IF(ISNUMBER(SEARCH(Pay_Item_Search_Text,H1013)),MAX(G$4:$G1012)+1,0)))</f>
        <v>1009</v>
      </c>
      <c r="H1013" s="1" t="str">
        <f>IF(Table_PayItems[[#This Row],[Description]]="_","_ Unique Item - "&amp;Table_PayItems[[#This Row],[Item]]&amp;" - $"&amp;Table_PayItems[[#This Row],[Unit]],Table_PayItems[[#This Row],[Description]]&amp;" - $"&amp;Table_PayItems[[#This Row],[Unit]])</f>
        <v>Conc Barrier Ending, Temp, Detail 4, Oper - $Ea</v>
      </c>
      <c r="I1013" s="29" t="str">
        <f>IFERROR(VLOOKUP(ROWS($M$5:M1013),Table_PayItems[[Search Key]:[Concentrated Name]],2,FALSE),"")</f>
        <v>Conc Barrier Ending, Temp, Detail 4, Oper - $Ea</v>
      </c>
      <c r="J1013" s="1"/>
      <c r="K1013" s="1"/>
      <c r="L1013" s="22">
        <f>IF(ISNUMBER(SEARCH(Pay_Item_Search_Text_2,M1013)),MAX($L$4:L1012)+1,0)</f>
        <v>0</v>
      </c>
      <c r="M1013" s="1" t="str">
        <f>IFERROR(VLOOKUP(ROWS($M$5:M1013),Table_PayItems[[Search Key]:[Concentrated Name]],2,FALSE),"")</f>
        <v>Conc Barrier Ending, Temp, Detail 4, Oper - $Ea</v>
      </c>
      <c r="N1013" s="1" t="str">
        <f>IFERROR(VLOOKUP(ROWS($M$5:N1013),$L$5:$M$7000,2,FALSE),"")</f>
        <v>Sewer, Cl V, 102 inch, Tr Det A - $Ft</v>
      </c>
      <c r="O1013" s="1" t="str">
        <f>IFERROR(VLOOKUP(ROWS($O$5:O1013),$K$5:$L$7000,2,FALSE),"")</f>
        <v/>
      </c>
    </row>
    <row r="1014" spans="2:15" ht="15" customHeight="1" x14ac:dyDescent="0.25">
      <c r="B1014" s="178" t="s">
        <v>11922</v>
      </c>
      <c r="C1014" s="178" t="s">
        <v>88</v>
      </c>
      <c r="D1014" s="178" t="s">
        <v>3821</v>
      </c>
      <c r="E1014" s="178" t="s">
        <v>3814</v>
      </c>
      <c r="F1014" s="178" t="s">
        <v>17</v>
      </c>
      <c r="G1014" s="1">
        <f>IF(ISNUMBER(Pay_Item_Search_Text),IF(ISNUMBER(IF(FIND(Pay_Item_Search_Text,B1014)=1,1, "FALSE")),MAX(G$4:$G1013)+1,IF(ISNUMBER(Pay_Item_Search_Text),0,IF(ISNUMBER(SEARCH(Pay_Item_Search_Text,H1014)),MAX(G$4:$G1013)+1,0))),IF(ISNUMBER(Pay_Item_Search_Text),0,IF(ISNUMBER(SEARCH(Pay_Item_Search_Text,H1014)),MAX(G$4:$G1013)+1,0)))</f>
        <v>1010</v>
      </c>
      <c r="H1014" s="1" t="str">
        <f>IF(Table_PayItems[[#This Row],[Description]]="_","_ Unique Item - "&amp;Table_PayItems[[#This Row],[Item]]&amp;" - $"&amp;Table_PayItems[[#This Row],[Unit]],Table_PayItems[[#This Row],[Description]]&amp;" - $"&amp;Table_PayItems[[#This Row],[Unit]])</f>
        <v>Conc Barrier Ending, Temp, Detail 4, Relocated - $Ea</v>
      </c>
      <c r="I1014" s="29" t="str">
        <f>IFERROR(VLOOKUP(ROWS($M$5:M1014),Table_PayItems[[Search Key]:[Concentrated Name]],2,FALSE),"")</f>
        <v>Conc Barrier Ending, Temp, Detail 4, Relocated - $Ea</v>
      </c>
      <c r="J1014" s="1"/>
      <c r="K1014" s="1"/>
      <c r="L1014" s="22">
        <f>IF(ISNUMBER(SEARCH(Pay_Item_Search_Text_2,M1014)),MAX($L$4:L1013)+1,0)</f>
        <v>0</v>
      </c>
      <c r="M1014" s="1" t="str">
        <f>IFERROR(VLOOKUP(ROWS($M$5:M1014),Table_PayItems[[Search Key]:[Concentrated Name]],2,FALSE),"")</f>
        <v>Conc Barrier Ending, Temp, Detail 4, Relocated - $Ea</v>
      </c>
      <c r="N1014" s="1" t="str">
        <f>IFERROR(VLOOKUP(ROWS($M$5:N1014),$L$5:$M$7000,2,FALSE),"")</f>
        <v>Sewer, Cl V, 102 inch, Tr Det B - $Ft</v>
      </c>
      <c r="O1014" s="1" t="str">
        <f>IFERROR(VLOOKUP(ROWS($O$5:O1014),$K$5:$L$7000,2,FALSE),"")</f>
        <v/>
      </c>
    </row>
    <row r="1015" spans="2:15" ht="15" customHeight="1" x14ac:dyDescent="0.25">
      <c r="B1015" s="178" t="s">
        <v>11923</v>
      </c>
      <c r="C1015" s="178" t="s">
        <v>88</v>
      </c>
      <c r="D1015" s="178" t="s">
        <v>3822</v>
      </c>
      <c r="E1015" s="178" t="s">
        <v>3814</v>
      </c>
      <c r="F1015" s="178" t="s">
        <v>17</v>
      </c>
      <c r="G1015" s="1">
        <f>IF(ISNUMBER(Pay_Item_Search_Text),IF(ISNUMBER(IF(FIND(Pay_Item_Search_Text,B1015)=1,1, "FALSE")),MAX(G$4:$G1014)+1,IF(ISNUMBER(Pay_Item_Search_Text),0,IF(ISNUMBER(SEARCH(Pay_Item_Search_Text,H1015)),MAX(G$4:$G1014)+1,0))),IF(ISNUMBER(Pay_Item_Search_Text),0,IF(ISNUMBER(SEARCH(Pay_Item_Search_Text,H1015)),MAX(G$4:$G1014)+1,0)))</f>
        <v>1011</v>
      </c>
      <c r="H1015" s="1" t="str">
        <f>IF(Table_PayItems[[#This Row],[Description]]="_","_ Unique Item - "&amp;Table_PayItems[[#This Row],[Item]]&amp;" - $"&amp;Table_PayItems[[#This Row],[Unit]],Table_PayItems[[#This Row],[Description]]&amp;" - $"&amp;Table_PayItems[[#This Row],[Unit]])</f>
        <v>Conc Barrier Ending, Temp, Detail 5, Adj - $Ea</v>
      </c>
      <c r="I1015" s="29" t="str">
        <f>IFERROR(VLOOKUP(ROWS($M$5:M1015),Table_PayItems[[Search Key]:[Concentrated Name]],2,FALSE),"")</f>
        <v>Conc Barrier Ending, Temp, Detail 5, Adj - $Ea</v>
      </c>
      <c r="J1015" s="1"/>
      <c r="K1015" s="1"/>
      <c r="L1015" s="22">
        <f>IF(ISNUMBER(SEARCH(Pay_Item_Search_Text_2,M1015)),MAX($L$4:L1014)+1,0)</f>
        <v>0</v>
      </c>
      <c r="M1015" s="1" t="str">
        <f>IFERROR(VLOOKUP(ROWS($M$5:M1015),Table_PayItems[[Search Key]:[Concentrated Name]],2,FALSE),"")</f>
        <v>Conc Barrier Ending, Temp, Detail 5, Adj - $Ea</v>
      </c>
      <c r="N1015" s="1" t="str">
        <f>IFERROR(VLOOKUP(ROWS($M$5:N1015),$L$5:$M$7000,2,FALSE),"")</f>
        <v>Sewer, Cl V, 108 inch, Tr Det A - $Ft</v>
      </c>
      <c r="O1015" s="1" t="str">
        <f>IFERROR(VLOOKUP(ROWS($O$5:O1015),$K$5:$L$7000,2,FALSE),"")</f>
        <v/>
      </c>
    </row>
    <row r="1016" spans="2:15" ht="15" customHeight="1" x14ac:dyDescent="0.25">
      <c r="B1016" s="178" t="s">
        <v>11924</v>
      </c>
      <c r="C1016" s="178" t="s">
        <v>88</v>
      </c>
      <c r="D1016" s="178" t="s">
        <v>3823</v>
      </c>
      <c r="E1016" s="178" t="s">
        <v>3814</v>
      </c>
      <c r="F1016" s="178" t="s">
        <v>17</v>
      </c>
      <c r="G1016" s="1">
        <f>IF(ISNUMBER(Pay_Item_Search_Text),IF(ISNUMBER(IF(FIND(Pay_Item_Search_Text,B1016)=1,1, "FALSE")),MAX(G$4:$G1015)+1,IF(ISNUMBER(Pay_Item_Search_Text),0,IF(ISNUMBER(SEARCH(Pay_Item_Search_Text,H1016)),MAX(G$4:$G1015)+1,0))),IF(ISNUMBER(Pay_Item_Search_Text),0,IF(ISNUMBER(SEARCH(Pay_Item_Search_Text,H1016)),MAX(G$4:$G1015)+1,0)))</f>
        <v>1012</v>
      </c>
      <c r="H1016" s="1" t="str">
        <f>IF(Table_PayItems[[#This Row],[Description]]="_","_ Unique Item - "&amp;Table_PayItems[[#This Row],[Item]]&amp;" - $"&amp;Table_PayItems[[#This Row],[Unit]],Table_PayItems[[#This Row],[Description]]&amp;" - $"&amp;Table_PayItems[[#This Row],[Unit]])</f>
        <v>Conc Barrier Ending, Temp, Detail 5, Furn - $Ea</v>
      </c>
      <c r="I1016" s="29" t="str">
        <f>IFERROR(VLOOKUP(ROWS($M$5:M1016),Table_PayItems[[Search Key]:[Concentrated Name]],2,FALSE),"")</f>
        <v>Conc Barrier Ending, Temp, Detail 5, Furn - $Ea</v>
      </c>
      <c r="J1016" s="1"/>
      <c r="K1016" s="1"/>
      <c r="L1016" s="22">
        <f>IF(ISNUMBER(SEARCH(Pay_Item_Search_Text_2,M1016)),MAX($L$4:L1015)+1,0)</f>
        <v>0</v>
      </c>
      <c r="M1016" s="1" t="str">
        <f>IFERROR(VLOOKUP(ROWS($M$5:M1016),Table_PayItems[[Search Key]:[Concentrated Name]],2,FALSE),"")</f>
        <v>Conc Barrier Ending, Temp, Detail 5, Furn - $Ea</v>
      </c>
      <c r="N1016" s="1" t="str">
        <f>IFERROR(VLOOKUP(ROWS($M$5:N1016),$L$5:$M$7000,2,FALSE),"")</f>
        <v>Sewer, Cl V, 108 inch, Tr Det B - $Ft</v>
      </c>
      <c r="O1016" s="1" t="str">
        <f>IFERROR(VLOOKUP(ROWS($O$5:O1016),$K$5:$L$7000,2,FALSE),"")</f>
        <v/>
      </c>
    </row>
    <row r="1017" spans="2:15" ht="15" customHeight="1" x14ac:dyDescent="0.25">
      <c r="B1017" s="178" t="s">
        <v>11925</v>
      </c>
      <c r="C1017" s="178" t="s">
        <v>88</v>
      </c>
      <c r="D1017" s="178" t="s">
        <v>3824</v>
      </c>
      <c r="E1017" s="178" t="s">
        <v>3814</v>
      </c>
      <c r="F1017" s="178" t="s">
        <v>17</v>
      </c>
      <c r="G1017" s="1">
        <f>IF(ISNUMBER(Pay_Item_Search_Text),IF(ISNUMBER(IF(FIND(Pay_Item_Search_Text,B1017)=1,1, "FALSE")),MAX(G$4:$G1016)+1,IF(ISNUMBER(Pay_Item_Search_Text),0,IF(ISNUMBER(SEARCH(Pay_Item_Search_Text,H1017)),MAX(G$4:$G1016)+1,0))),IF(ISNUMBER(Pay_Item_Search_Text),0,IF(ISNUMBER(SEARCH(Pay_Item_Search_Text,H1017)),MAX(G$4:$G1016)+1,0)))</f>
        <v>1013</v>
      </c>
      <c r="H1017" s="1" t="str">
        <f>IF(Table_PayItems[[#This Row],[Description]]="_","_ Unique Item - "&amp;Table_PayItems[[#This Row],[Item]]&amp;" - $"&amp;Table_PayItems[[#This Row],[Unit]],Table_PayItems[[#This Row],[Description]]&amp;" - $"&amp;Table_PayItems[[#This Row],[Unit]])</f>
        <v>Conc Barrier Ending, Temp, Detail 5, Oper - $Ea</v>
      </c>
      <c r="I1017" s="29" t="str">
        <f>IFERROR(VLOOKUP(ROWS($M$5:M1017),Table_PayItems[[Search Key]:[Concentrated Name]],2,FALSE),"")</f>
        <v>Conc Barrier Ending, Temp, Detail 5, Oper - $Ea</v>
      </c>
      <c r="J1017" s="1"/>
      <c r="K1017" s="1"/>
      <c r="L1017" s="22">
        <f>IF(ISNUMBER(SEARCH(Pay_Item_Search_Text_2,M1017)),MAX($L$4:L1016)+1,0)</f>
        <v>0</v>
      </c>
      <c r="M1017" s="1" t="str">
        <f>IFERROR(VLOOKUP(ROWS($M$5:M1017),Table_PayItems[[Search Key]:[Concentrated Name]],2,FALSE),"")</f>
        <v>Conc Barrier Ending, Temp, Detail 5, Oper - $Ea</v>
      </c>
      <c r="N1017" s="1" t="str">
        <f>IFERROR(VLOOKUP(ROWS($M$5:N1017),$L$5:$M$7000,2,FALSE),"")</f>
        <v>Sewer, Cl V, 120 inch, Tr Det A - $Ft</v>
      </c>
      <c r="O1017" s="1" t="str">
        <f>IFERROR(VLOOKUP(ROWS($O$5:O1017),$K$5:$L$7000,2,FALSE),"")</f>
        <v/>
      </c>
    </row>
    <row r="1018" spans="2:15" ht="15" customHeight="1" x14ac:dyDescent="0.25">
      <c r="B1018" s="178" t="s">
        <v>11926</v>
      </c>
      <c r="C1018" s="178" t="s">
        <v>88</v>
      </c>
      <c r="D1018" s="178" t="s">
        <v>3825</v>
      </c>
      <c r="E1018" s="178" t="s">
        <v>3814</v>
      </c>
      <c r="F1018" s="178" t="s">
        <v>17</v>
      </c>
      <c r="G1018" s="1">
        <f>IF(ISNUMBER(Pay_Item_Search_Text),IF(ISNUMBER(IF(FIND(Pay_Item_Search_Text,B1018)=1,1, "FALSE")),MAX(G$4:$G1017)+1,IF(ISNUMBER(Pay_Item_Search_Text),0,IF(ISNUMBER(SEARCH(Pay_Item_Search_Text,H1018)),MAX(G$4:$G1017)+1,0))),IF(ISNUMBER(Pay_Item_Search_Text),0,IF(ISNUMBER(SEARCH(Pay_Item_Search_Text,H1018)),MAX(G$4:$G1017)+1,0)))</f>
        <v>1014</v>
      </c>
      <c r="H1018" s="1" t="str">
        <f>IF(Table_PayItems[[#This Row],[Description]]="_","_ Unique Item - "&amp;Table_PayItems[[#This Row],[Item]]&amp;" - $"&amp;Table_PayItems[[#This Row],[Unit]],Table_PayItems[[#This Row],[Description]]&amp;" - $"&amp;Table_PayItems[[#This Row],[Unit]])</f>
        <v>Conc Barrier Ending, Temp, Detail 5, Relocated - $Ea</v>
      </c>
      <c r="I1018" s="29" t="str">
        <f>IFERROR(VLOOKUP(ROWS($M$5:M1018),Table_PayItems[[Search Key]:[Concentrated Name]],2,FALSE),"")</f>
        <v>Conc Barrier Ending, Temp, Detail 5, Relocated - $Ea</v>
      </c>
      <c r="J1018" s="1"/>
      <c r="K1018" s="1"/>
      <c r="L1018" s="22">
        <f>IF(ISNUMBER(SEARCH(Pay_Item_Search_Text_2,M1018)),MAX($L$4:L1017)+1,0)</f>
        <v>0</v>
      </c>
      <c r="M1018" s="1" t="str">
        <f>IFERROR(VLOOKUP(ROWS($M$5:M1018),Table_PayItems[[Search Key]:[Concentrated Name]],2,FALSE),"")</f>
        <v>Conc Barrier Ending, Temp, Detail 5, Relocated - $Ea</v>
      </c>
      <c r="N1018" s="1" t="str">
        <f>IFERROR(VLOOKUP(ROWS($M$5:N1018),$L$5:$M$7000,2,FALSE),"")</f>
        <v>Sewer, Cl V, 120 inch, Tr Det B - $Ft</v>
      </c>
      <c r="O1018" s="1" t="str">
        <f>IFERROR(VLOOKUP(ROWS($O$5:O1018),$K$5:$L$7000,2,FALSE),"")</f>
        <v/>
      </c>
    </row>
    <row r="1019" spans="2:15" ht="15" customHeight="1" x14ac:dyDescent="0.25">
      <c r="B1019" s="178" t="s">
        <v>11927</v>
      </c>
      <c r="C1019" s="178" t="s">
        <v>88</v>
      </c>
      <c r="D1019" s="178" t="s">
        <v>3826</v>
      </c>
      <c r="E1019" s="178" t="s">
        <v>17</v>
      </c>
      <c r="F1019" s="178" t="s">
        <v>17</v>
      </c>
      <c r="G1019" s="1">
        <f>IF(ISNUMBER(Pay_Item_Search_Text),IF(ISNUMBER(IF(FIND(Pay_Item_Search_Text,B1019)=1,1, "FALSE")),MAX(G$4:$G1018)+1,IF(ISNUMBER(Pay_Item_Search_Text),0,IF(ISNUMBER(SEARCH(Pay_Item_Search_Text,H1019)),MAX(G$4:$G1018)+1,0))),IF(ISNUMBER(Pay_Item_Search_Text),0,IF(ISNUMBER(SEARCH(Pay_Item_Search_Text,H1019)),MAX(G$4:$G1018)+1,0)))</f>
        <v>1015</v>
      </c>
      <c r="H1019" s="1" t="str">
        <f>IF(Table_PayItems[[#This Row],[Description]]="_","_ Unique Item - "&amp;Table_PayItems[[#This Row],[Item]]&amp;" - $"&amp;Table_PayItems[[#This Row],[Unit]],Table_PayItems[[#This Row],[Description]]&amp;" - $"&amp;Table_PayItems[[#This Row],[Unit]])</f>
        <v>Conc Barrier Reflector Replacement - $Ea</v>
      </c>
      <c r="I1019" s="29" t="str">
        <f>IFERROR(VLOOKUP(ROWS($M$5:M1019),Table_PayItems[[Search Key]:[Concentrated Name]],2,FALSE),"")</f>
        <v>Conc Barrier Reflector Replacement - $Ea</v>
      </c>
      <c r="J1019" s="1"/>
      <c r="K1019" s="1"/>
      <c r="L1019" s="22">
        <f>IF(ISNUMBER(SEARCH(Pay_Item_Search_Text_2,M1019)),MAX($L$4:L1018)+1,0)</f>
        <v>0</v>
      </c>
      <c r="M1019" s="1" t="str">
        <f>IFERROR(VLOOKUP(ROWS($M$5:M1019),Table_PayItems[[Search Key]:[Concentrated Name]],2,FALSE),"")</f>
        <v>Conc Barrier Reflector Replacement - $Ea</v>
      </c>
      <c r="N1019" s="1" t="str">
        <f>IFERROR(VLOOKUP(ROWS($M$5:N1019),$L$5:$M$7000,2,FALSE),"")</f>
        <v>Sewer, Cl V, 30 inch, Tr Det A - $Ft</v>
      </c>
      <c r="O1019" s="1" t="str">
        <f>IFERROR(VLOOKUP(ROWS($O$5:O1019),$K$5:$L$7000,2,FALSE),"")</f>
        <v/>
      </c>
    </row>
    <row r="1020" spans="2:15" ht="15" customHeight="1" x14ac:dyDescent="0.25">
      <c r="B1020" s="178" t="s">
        <v>11160</v>
      </c>
      <c r="C1020" s="178" t="s">
        <v>104</v>
      </c>
      <c r="D1020" s="178" t="s">
        <v>3098</v>
      </c>
      <c r="E1020" s="178" t="s">
        <v>6941</v>
      </c>
      <c r="F1020" s="178" t="s">
        <v>17</v>
      </c>
      <c r="G1020" s="1">
        <f>IF(ISNUMBER(Pay_Item_Search_Text),IF(ISNUMBER(IF(FIND(Pay_Item_Search_Text,B1020)=1,1, "FALSE")),MAX(G$4:$G1019)+1,IF(ISNUMBER(Pay_Item_Search_Text),0,IF(ISNUMBER(SEARCH(Pay_Item_Search_Text,H1020)),MAX(G$4:$G1019)+1,0))),IF(ISNUMBER(Pay_Item_Search_Text),0,IF(ISNUMBER(SEARCH(Pay_Item_Search_Text,H1020)),MAX(G$4:$G1019)+1,0)))</f>
        <v>1016</v>
      </c>
      <c r="H1020" s="1" t="str">
        <f>IF(Table_PayItems[[#This Row],[Description]]="_","_ Unique Item - "&amp;Table_PayItems[[#This Row],[Item]]&amp;" - $"&amp;Table_PayItems[[#This Row],[Unit]],Table_PayItems[[#This Row],[Description]]&amp;" - $"&amp;Table_PayItems[[#This Row],[Unit]])</f>
        <v>Conc Barrier, Double Face, Type A - $Ft</v>
      </c>
      <c r="I1020" s="29" t="str">
        <f>IFERROR(VLOOKUP(ROWS($M$5:M1020),Table_PayItems[[Search Key]:[Concentrated Name]],2,FALSE),"")</f>
        <v>Conc Barrier, Double Face, Type A - $Ft</v>
      </c>
      <c r="J1020" s="1"/>
      <c r="K1020" s="1"/>
      <c r="L1020" s="22">
        <f>IF(ISNUMBER(SEARCH(Pay_Item_Search_Text_2,M1020)),MAX($L$4:L1019)+1,0)</f>
        <v>0</v>
      </c>
      <c r="M1020" s="1" t="str">
        <f>IFERROR(VLOOKUP(ROWS($M$5:M1020),Table_PayItems[[Search Key]:[Concentrated Name]],2,FALSE),"")</f>
        <v>Conc Barrier, Double Face, Type A - $Ft</v>
      </c>
      <c r="N1020" s="1" t="str">
        <f>IFERROR(VLOOKUP(ROWS($M$5:N1020),$L$5:$M$7000,2,FALSE),"")</f>
        <v>Sewer, Cl V, 30 inch, Tr Det B - $Ft</v>
      </c>
      <c r="O1020" s="1" t="str">
        <f>IFERROR(VLOOKUP(ROWS($O$5:O1020),$K$5:$L$7000,2,FALSE),"")</f>
        <v/>
      </c>
    </row>
    <row r="1021" spans="2:15" ht="15" customHeight="1" x14ac:dyDescent="0.25">
      <c r="B1021" s="178" t="s">
        <v>11161</v>
      </c>
      <c r="C1021" s="178" t="s">
        <v>104</v>
      </c>
      <c r="D1021" s="178" t="s">
        <v>3099</v>
      </c>
      <c r="E1021" s="178" t="s">
        <v>6941</v>
      </c>
      <c r="F1021" s="178" t="s">
        <v>17</v>
      </c>
      <c r="G1021" s="1">
        <f>IF(ISNUMBER(Pay_Item_Search_Text),IF(ISNUMBER(IF(FIND(Pay_Item_Search_Text,B1021)=1,1, "FALSE")),MAX(G$4:$G1020)+1,IF(ISNUMBER(Pay_Item_Search_Text),0,IF(ISNUMBER(SEARCH(Pay_Item_Search_Text,H1021)),MAX(G$4:$G1020)+1,0))),IF(ISNUMBER(Pay_Item_Search_Text),0,IF(ISNUMBER(SEARCH(Pay_Item_Search_Text,H1021)),MAX(G$4:$G1020)+1,0)))</f>
        <v>1017</v>
      </c>
      <c r="H1021" s="1" t="str">
        <f>IF(Table_PayItems[[#This Row],[Description]]="_","_ Unique Item - "&amp;Table_PayItems[[#This Row],[Item]]&amp;" - $"&amp;Table_PayItems[[#This Row],[Unit]],Table_PayItems[[#This Row],[Description]]&amp;" - $"&amp;Table_PayItems[[#This Row],[Unit]])</f>
        <v>Conc Barrier, Double Face, Type B - $Ft</v>
      </c>
      <c r="I1021" s="29" t="str">
        <f>IFERROR(VLOOKUP(ROWS($M$5:M1021),Table_PayItems[[Search Key]:[Concentrated Name]],2,FALSE),"")</f>
        <v>Conc Barrier, Double Face, Type B - $Ft</v>
      </c>
      <c r="J1021" s="1"/>
      <c r="K1021" s="1"/>
      <c r="L1021" s="22">
        <f>IF(ISNUMBER(SEARCH(Pay_Item_Search_Text_2,M1021)),MAX($L$4:L1020)+1,0)</f>
        <v>0</v>
      </c>
      <c r="M1021" s="1" t="str">
        <f>IFERROR(VLOOKUP(ROWS($M$5:M1021),Table_PayItems[[Search Key]:[Concentrated Name]],2,FALSE),"")</f>
        <v>Conc Barrier, Double Face, Type B - $Ft</v>
      </c>
      <c r="N1021" s="1" t="str">
        <f>IFERROR(VLOOKUP(ROWS($M$5:N1021),$L$5:$M$7000,2,FALSE),"")</f>
        <v>Sewer, Cl V, 60 inch, Jacked in Place - $Ft</v>
      </c>
      <c r="O1021" s="1" t="str">
        <f>IFERROR(VLOOKUP(ROWS($O$5:O1021),$K$5:$L$7000,2,FALSE),"")</f>
        <v/>
      </c>
    </row>
    <row r="1022" spans="2:15" ht="15" customHeight="1" x14ac:dyDescent="0.25">
      <c r="B1022" s="178" t="s">
        <v>11157</v>
      </c>
      <c r="C1022" s="178" t="s">
        <v>104</v>
      </c>
      <c r="D1022" s="178" t="s">
        <v>3095</v>
      </c>
      <c r="E1022" s="178" t="s">
        <v>6941</v>
      </c>
      <c r="F1022" s="178" t="s">
        <v>17</v>
      </c>
      <c r="G1022" s="1">
        <f>IF(ISNUMBER(Pay_Item_Search_Text),IF(ISNUMBER(IF(FIND(Pay_Item_Search_Text,B1022)=1,1, "FALSE")),MAX(G$4:$G1021)+1,IF(ISNUMBER(Pay_Item_Search_Text),0,IF(ISNUMBER(SEARCH(Pay_Item_Search_Text,H1022)),MAX(G$4:$G1021)+1,0))),IF(ISNUMBER(Pay_Item_Search_Text),0,IF(ISNUMBER(SEARCH(Pay_Item_Search_Text,H1022)),MAX(G$4:$G1021)+1,0)))</f>
        <v>1018</v>
      </c>
      <c r="H1022" s="1" t="str">
        <f>IF(Table_PayItems[[#This Row],[Description]]="_","_ Unique Item - "&amp;Table_PayItems[[#This Row],[Item]]&amp;" - $"&amp;Table_PayItems[[#This Row],[Unit]],Table_PayItems[[#This Row],[Description]]&amp;" - $"&amp;Table_PayItems[[#This Row],[Unit]])</f>
        <v>Conc Barrier, Single Face, Type A - $Ft</v>
      </c>
      <c r="I1022" s="29" t="str">
        <f>IFERROR(VLOOKUP(ROWS($M$5:M1022),Table_PayItems[[Search Key]:[Concentrated Name]],2,FALSE),"")</f>
        <v>Conc Barrier, Single Face, Type A - $Ft</v>
      </c>
      <c r="J1022" s="1"/>
      <c r="K1022" s="1"/>
      <c r="L1022" s="22">
        <f>IF(ISNUMBER(SEARCH(Pay_Item_Search_Text_2,M1022)),MAX($L$4:L1021)+1,0)</f>
        <v>0</v>
      </c>
      <c r="M1022" s="1" t="str">
        <f>IFERROR(VLOOKUP(ROWS($M$5:M1022),Table_PayItems[[Search Key]:[Concentrated Name]],2,FALSE),"")</f>
        <v>Conc Barrier, Single Face, Type A - $Ft</v>
      </c>
      <c r="N1022" s="1" t="str">
        <f>IFERROR(VLOOKUP(ROWS($M$5:N1022),$L$5:$M$7000,2,FALSE),"")</f>
        <v>Sewer, Cl V, 60 inch, Tr Det A - $Ft</v>
      </c>
      <c r="O1022" s="1" t="str">
        <f>IFERROR(VLOOKUP(ROWS($O$5:O1022),$K$5:$L$7000,2,FALSE),"")</f>
        <v/>
      </c>
    </row>
    <row r="1023" spans="2:15" ht="15" customHeight="1" x14ac:dyDescent="0.25">
      <c r="B1023" s="178" t="s">
        <v>11158</v>
      </c>
      <c r="C1023" s="178" t="s">
        <v>104</v>
      </c>
      <c r="D1023" s="178" t="s">
        <v>3096</v>
      </c>
      <c r="E1023" s="178" t="s">
        <v>6941</v>
      </c>
      <c r="F1023" s="178" t="s">
        <v>17</v>
      </c>
      <c r="G1023" s="1">
        <f>IF(ISNUMBER(Pay_Item_Search_Text),IF(ISNUMBER(IF(FIND(Pay_Item_Search_Text,B1023)=1,1, "FALSE")),MAX(G$4:$G1022)+1,IF(ISNUMBER(Pay_Item_Search_Text),0,IF(ISNUMBER(SEARCH(Pay_Item_Search_Text,H1023)),MAX(G$4:$G1022)+1,0))),IF(ISNUMBER(Pay_Item_Search_Text),0,IF(ISNUMBER(SEARCH(Pay_Item_Search_Text,H1023)),MAX(G$4:$G1022)+1,0)))</f>
        <v>1019</v>
      </c>
      <c r="H1023" s="1" t="str">
        <f>IF(Table_PayItems[[#This Row],[Description]]="_","_ Unique Item - "&amp;Table_PayItems[[#This Row],[Item]]&amp;" - $"&amp;Table_PayItems[[#This Row],[Unit]],Table_PayItems[[#This Row],[Description]]&amp;" - $"&amp;Table_PayItems[[#This Row],[Unit]])</f>
        <v>Conc Barrier, Single Face, Type B - $Ft</v>
      </c>
      <c r="I1023" s="29" t="str">
        <f>IFERROR(VLOOKUP(ROWS($M$5:M1023),Table_PayItems[[Search Key]:[Concentrated Name]],2,FALSE),"")</f>
        <v>Conc Barrier, Single Face, Type B - $Ft</v>
      </c>
      <c r="J1023" s="1"/>
      <c r="K1023" s="1"/>
      <c r="L1023" s="22">
        <f>IF(ISNUMBER(SEARCH(Pay_Item_Search_Text_2,M1023)),MAX($L$4:L1022)+1,0)</f>
        <v>0</v>
      </c>
      <c r="M1023" s="1" t="str">
        <f>IFERROR(VLOOKUP(ROWS($M$5:M1023),Table_PayItems[[Search Key]:[Concentrated Name]],2,FALSE),"")</f>
        <v>Conc Barrier, Single Face, Type B - $Ft</v>
      </c>
      <c r="N1023" s="1" t="str">
        <f>IFERROR(VLOOKUP(ROWS($M$5:N1023),$L$5:$M$7000,2,FALSE),"")</f>
        <v>Sewer, Cl V, 60 inch, Tr Det B - $Ft</v>
      </c>
      <c r="O1023" s="1" t="str">
        <f>IFERROR(VLOOKUP(ROWS($O$5:O1023),$K$5:$L$7000,2,FALSE),"")</f>
        <v/>
      </c>
    </row>
    <row r="1024" spans="2:15" ht="15" customHeight="1" x14ac:dyDescent="0.25">
      <c r="B1024" s="178" t="s">
        <v>11159</v>
      </c>
      <c r="C1024" s="178" t="s">
        <v>104</v>
      </c>
      <c r="D1024" s="178" t="s">
        <v>3097</v>
      </c>
      <c r="E1024" s="178" t="s">
        <v>6941</v>
      </c>
      <c r="F1024" s="178" t="s">
        <v>17</v>
      </c>
      <c r="G1024" s="1">
        <f>IF(ISNUMBER(Pay_Item_Search_Text),IF(ISNUMBER(IF(FIND(Pay_Item_Search_Text,B1024)=1,1, "FALSE")),MAX(G$4:$G1023)+1,IF(ISNUMBER(Pay_Item_Search_Text),0,IF(ISNUMBER(SEARCH(Pay_Item_Search_Text,H1024)),MAX(G$4:$G1023)+1,0))),IF(ISNUMBER(Pay_Item_Search_Text),0,IF(ISNUMBER(SEARCH(Pay_Item_Search_Text,H1024)),MAX(G$4:$G1023)+1,0)))</f>
        <v>1020</v>
      </c>
      <c r="H1024" s="1" t="str">
        <f>IF(Table_PayItems[[#This Row],[Description]]="_","_ Unique Item - "&amp;Table_PayItems[[#This Row],[Item]]&amp;" - $"&amp;Table_PayItems[[#This Row],[Unit]],Table_PayItems[[#This Row],[Description]]&amp;" - $"&amp;Table_PayItems[[#This Row],[Unit]])</f>
        <v>Conc Barrier, Single Face, Type C - $Ft</v>
      </c>
      <c r="I1024" s="29" t="str">
        <f>IFERROR(VLOOKUP(ROWS($M$5:M1024),Table_PayItems[[Search Key]:[Concentrated Name]],2,FALSE),"")</f>
        <v>Conc Barrier, Single Face, Type C - $Ft</v>
      </c>
      <c r="J1024" s="1"/>
      <c r="K1024" s="1"/>
      <c r="L1024" s="22">
        <f>IF(ISNUMBER(SEARCH(Pay_Item_Search_Text_2,M1024)),MAX($L$4:L1023)+1,0)</f>
        <v>0</v>
      </c>
      <c r="M1024" s="1" t="str">
        <f>IFERROR(VLOOKUP(ROWS($M$5:M1024),Table_PayItems[[Search Key]:[Concentrated Name]],2,FALSE),"")</f>
        <v>Conc Barrier, Single Face, Type C - $Ft</v>
      </c>
      <c r="N1024" s="1" t="str">
        <f>IFERROR(VLOOKUP(ROWS($M$5:N1024),$L$5:$M$7000,2,FALSE),"")</f>
        <v>Sewer, Cl V, 90 inch, Tr Det A - $Ft</v>
      </c>
      <c r="O1024" s="1" t="str">
        <f>IFERROR(VLOOKUP(ROWS($O$5:O1024),$K$5:$L$7000,2,FALSE),"")</f>
        <v/>
      </c>
    </row>
    <row r="1025" spans="2:15" ht="15" customHeight="1" x14ac:dyDescent="0.25">
      <c r="B1025" s="178" t="s">
        <v>11162</v>
      </c>
      <c r="C1025" s="178" t="s">
        <v>104</v>
      </c>
      <c r="D1025" s="178" t="s">
        <v>3100</v>
      </c>
      <c r="E1025" s="178" t="s">
        <v>6941</v>
      </c>
      <c r="F1025" s="178" t="s">
        <v>17</v>
      </c>
      <c r="G1025" s="1">
        <f>IF(ISNUMBER(Pay_Item_Search_Text),IF(ISNUMBER(IF(FIND(Pay_Item_Search_Text,B1025)=1,1, "FALSE")),MAX(G$4:$G1024)+1,IF(ISNUMBER(Pay_Item_Search_Text),0,IF(ISNUMBER(SEARCH(Pay_Item_Search_Text,H1025)),MAX(G$4:$G1024)+1,0))),IF(ISNUMBER(Pay_Item_Search_Text),0,IF(ISNUMBER(SEARCH(Pay_Item_Search_Text,H1025)),MAX(G$4:$G1024)+1,0)))</f>
        <v>1021</v>
      </c>
      <c r="H1025" s="1" t="str">
        <f>IF(Table_PayItems[[#This Row],[Description]]="_","_ Unique Item - "&amp;Table_PayItems[[#This Row],[Item]]&amp;" - $"&amp;Table_PayItems[[#This Row],[Unit]],Table_PayItems[[#This Row],[Description]]&amp;" - $"&amp;Table_PayItems[[#This Row],[Unit]])</f>
        <v>Conc Barrier, Split, Type A - $Ft</v>
      </c>
      <c r="I1025" s="29" t="str">
        <f>IFERROR(VLOOKUP(ROWS($M$5:M1025),Table_PayItems[[Search Key]:[Concentrated Name]],2,FALSE),"")</f>
        <v>Conc Barrier, Split, Type A - $Ft</v>
      </c>
      <c r="J1025" s="1"/>
      <c r="K1025" s="1"/>
      <c r="L1025" s="22">
        <f>IF(ISNUMBER(SEARCH(Pay_Item_Search_Text_2,M1025)),MAX($L$4:L1024)+1,0)</f>
        <v>0</v>
      </c>
      <c r="M1025" s="1" t="str">
        <f>IFERROR(VLOOKUP(ROWS($M$5:M1025),Table_PayItems[[Search Key]:[Concentrated Name]],2,FALSE),"")</f>
        <v>Conc Barrier, Split, Type A - $Ft</v>
      </c>
      <c r="N1025" s="1" t="str">
        <f>IFERROR(VLOOKUP(ROWS($M$5:N1025),$L$5:$M$7000,2,FALSE),"")</f>
        <v>Sewer, Cl V, 90 inch, Tr Det B - $Ft</v>
      </c>
      <c r="O1025" s="1" t="str">
        <f>IFERROR(VLOOKUP(ROWS($O$5:O1025),$K$5:$L$7000,2,FALSE),"")</f>
        <v/>
      </c>
    </row>
    <row r="1026" spans="2:15" ht="15" customHeight="1" x14ac:dyDescent="0.25">
      <c r="B1026" s="178" t="s">
        <v>11163</v>
      </c>
      <c r="C1026" s="178" t="s">
        <v>104</v>
      </c>
      <c r="D1026" s="178" t="s">
        <v>3101</v>
      </c>
      <c r="E1026" s="178" t="s">
        <v>6941</v>
      </c>
      <c r="F1026" s="178" t="s">
        <v>17</v>
      </c>
      <c r="G1026" s="1">
        <f>IF(ISNUMBER(Pay_Item_Search_Text),IF(ISNUMBER(IF(FIND(Pay_Item_Search_Text,B1026)=1,1, "FALSE")),MAX(G$4:$G1025)+1,IF(ISNUMBER(Pay_Item_Search_Text),0,IF(ISNUMBER(SEARCH(Pay_Item_Search_Text,H1026)),MAX(G$4:$G1025)+1,0))),IF(ISNUMBER(Pay_Item_Search_Text),0,IF(ISNUMBER(SEARCH(Pay_Item_Search_Text,H1026)),MAX(G$4:$G1025)+1,0)))</f>
        <v>1022</v>
      </c>
      <c r="H1026" s="1" t="str">
        <f>IF(Table_PayItems[[#This Row],[Description]]="_","_ Unique Item - "&amp;Table_PayItems[[#This Row],[Item]]&amp;" - $"&amp;Table_PayItems[[#This Row],[Unit]],Table_PayItems[[#This Row],[Description]]&amp;" - $"&amp;Table_PayItems[[#This Row],[Unit]])</f>
        <v>Conc Barrier, Split, Type B - $Ft</v>
      </c>
      <c r="I1026" s="29" t="str">
        <f>IFERROR(VLOOKUP(ROWS($M$5:M1026),Table_PayItems[[Search Key]:[Concentrated Name]],2,FALSE),"")</f>
        <v>Conc Barrier, Split, Type B - $Ft</v>
      </c>
      <c r="J1026" s="1"/>
      <c r="K1026" s="1"/>
      <c r="L1026" s="22">
        <f>IF(ISNUMBER(SEARCH(Pay_Item_Search_Text_2,M1026)),MAX($L$4:L1025)+1,0)</f>
        <v>0</v>
      </c>
      <c r="M1026" s="1" t="str">
        <f>IFERROR(VLOOKUP(ROWS($M$5:M1026),Table_PayItems[[Search Key]:[Concentrated Name]],2,FALSE),"")</f>
        <v>Conc Barrier, Split, Type B - $Ft</v>
      </c>
      <c r="N1026" s="1" t="str">
        <f>IFERROR(VLOOKUP(ROWS($M$5:N1026),$L$5:$M$7000,2,FALSE),"")</f>
        <v>Sewer, Reinf Conc Ellip, HE Cl A, 19 inch by 30 inch, Tr Det A - $Ft</v>
      </c>
      <c r="O1026" s="1" t="str">
        <f>IFERROR(VLOOKUP(ROWS($O$5:O1026),$K$5:$L$7000,2,FALSE),"")</f>
        <v/>
      </c>
    </row>
    <row r="1027" spans="2:15" ht="15" customHeight="1" x14ac:dyDescent="0.25">
      <c r="B1027" s="178" t="s">
        <v>11928</v>
      </c>
      <c r="C1027" s="178" t="s">
        <v>104</v>
      </c>
      <c r="D1027" s="178" t="s">
        <v>3827</v>
      </c>
      <c r="E1027" s="178" t="s">
        <v>17</v>
      </c>
      <c r="F1027" s="178" t="s">
        <v>17</v>
      </c>
      <c r="G1027" s="1">
        <f>IF(ISNUMBER(Pay_Item_Search_Text),IF(ISNUMBER(IF(FIND(Pay_Item_Search_Text,B1027)=1,1, "FALSE")),MAX(G$4:$G1026)+1,IF(ISNUMBER(Pay_Item_Search_Text),0,IF(ISNUMBER(SEARCH(Pay_Item_Search_Text,H1027)),MAX(G$4:$G1026)+1,0))),IF(ISNUMBER(Pay_Item_Search_Text),0,IF(ISNUMBER(SEARCH(Pay_Item_Search_Text,H1027)),MAX(G$4:$G1026)+1,0)))</f>
        <v>1023</v>
      </c>
      <c r="H1027" s="1" t="str">
        <f>IF(Table_PayItems[[#This Row],[Description]]="_","_ Unique Item - "&amp;Table_PayItems[[#This Row],[Item]]&amp;" - $"&amp;Table_PayItems[[#This Row],[Unit]],Table_PayItems[[#This Row],[Description]]&amp;" - $"&amp;Table_PayItems[[#This Row],[Unit]])</f>
        <v>Conc Barrier, Temp, Adj - $Ft</v>
      </c>
      <c r="I1027" s="29" t="str">
        <f>IFERROR(VLOOKUP(ROWS($M$5:M1027),Table_PayItems[[Search Key]:[Concentrated Name]],2,FALSE),"")</f>
        <v>Conc Barrier, Temp, Adj - $Ft</v>
      </c>
      <c r="J1027" s="1"/>
      <c r="K1027" s="1"/>
      <c r="L1027" s="22">
        <f>IF(ISNUMBER(SEARCH(Pay_Item_Search_Text_2,M1027)),MAX($L$4:L1026)+1,0)</f>
        <v>0</v>
      </c>
      <c r="M1027" s="1" t="str">
        <f>IFERROR(VLOOKUP(ROWS($M$5:M1027),Table_PayItems[[Search Key]:[Concentrated Name]],2,FALSE),"")</f>
        <v>Conc Barrier, Temp, Adj - $Ft</v>
      </c>
      <c r="N1027" s="1" t="str">
        <f>IFERROR(VLOOKUP(ROWS($M$5:N1027),$L$5:$M$7000,2,FALSE),"")</f>
        <v>Sewer, Reinf Conc Ellip, HE Cl A, 19 inch by 30 inch, Tr Det B - $Ft</v>
      </c>
      <c r="O1027" s="1" t="str">
        <f>IFERROR(VLOOKUP(ROWS($O$5:O1027),$K$5:$L$7000,2,FALSE),"")</f>
        <v/>
      </c>
    </row>
    <row r="1028" spans="2:15" ht="15" customHeight="1" x14ac:dyDescent="0.25">
      <c r="B1028" s="178" t="s">
        <v>11929</v>
      </c>
      <c r="C1028" s="178" t="s">
        <v>104</v>
      </c>
      <c r="D1028" s="178" t="s">
        <v>3828</v>
      </c>
      <c r="E1028" s="178" t="s">
        <v>17</v>
      </c>
      <c r="F1028" s="178" t="s">
        <v>17</v>
      </c>
      <c r="G1028" s="1">
        <f>IF(ISNUMBER(Pay_Item_Search_Text),IF(ISNUMBER(IF(FIND(Pay_Item_Search_Text,B1028)=1,1, "FALSE")),MAX(G$4:$G1027)+1,IF(ISNUMBER(Pay_Item_Search_Text),0,IF(ISNUMBER(SEARCH(Pay_Item_Search_Text,H1028)),MAX(G$4:$G1027)+1,0))),IF(ISNUMBER(Pay_Item_Search_Text),0,IF(ISNUMBER(SEARCH(Pay_Item_Search_Text,H1028)),MAX(G$4:$G1027)+1,0)))</f>
        <v>1024</v>
      </c>
      <c r="H1028" s="1" t="str">
        <f>IF(Table_PayItems[[#This Row],[Description]]="_","_ Unique Item - "&amp;Table_PayItems[[#This Row],[Item]]&amp;" - $"&amp;Table_PayItems[[#This Row],[Unit]],Table_PayItems[[#This Row],[Description]]&amp;" - $"&amp;Table_PayItems[[#This Row],[Unit]])</f>
        <v>Conc Barrier, Temp, Furn - $Ft</v>
      </c>
      <c r="I1028" s="29" t="str">
        <f>IFERROR(VLOOKUP(ROWS($M$5:M1028),Table_PayItems[[Search Key]:[Concentrated Name]],2,FALSE),"")</f>
        <v>Conc Barrier, Temp, Furn - $Ft</v>
      </c>
      <c r="J1028" s="1"/>
      <c r="K1028" s="1"/>
      <c r="L1028" s="22">
        <f>IF(ISNUMBER(SEARCH(Pay_Item_Search_Text_2,M1028)),MAX($L$4:L1027)+1,0)</f>
        <v>0</v>
      </c>
      <c r="M1028" s="1" t="str">
        <f>IFERROR(VLOOKUP(ROWS($M$5:M1028),Table_PayItems[[Search Key]:[Concentrated Name]],2,FALSE),"")</f>
        <v>Conc Barrier, Temp, Furn - $Ft</v>
      </c>
      <c r="N1028" s="1" t="str">
        <f>IFERROR(VLOOKUP(ROWS($M$5:N1028),$L$5:$M$7000,2,FALSE),"")</f>
        <v>Sewer, Reinf Conc Ellip, HE Cl A, 38 inch by 60 inch, Tr Det A - $Ft</v>
      </c>
      <c r="O1028" s="1" t="str">
        <f>IFERROR(VLOOKUP(ROWS($O$5:O1028),$K$5:$L$7000,2,FALSE),"")</f>
        <v/>
      </c>
    </row>
    <row r="1029" spans="2:15" ht="15" customHeight="1" x14ac:dyDescent="0.25">
      <c r="B1029" s="178" t="s">
        <v>12021</v>
      </c>
      <c r="C1029" s="178" t="s">
        <v>104</v>
      </c>
      <c r="D1029" s="178" t="s">
        <v>7908</v>
      </c>
      <c r="E1029" s="178" t="s">
        <v>6969</v>
      </c>
      <c r="F1029" s="178" t="s">
        <v>17</v>
      </c>
      <c r="G1029" s="1">
        <f>IF(ISNUMBER(Pay_Item_Search_Text),IF(ISNUMBER(IF(FIND(Pay_Item_Search_Text,B1029)=1,1, "FALSE")),MAX(G$4:$G1028)+1,IF(ISNUMBER(Pay_Item_Search_Text),0,IF(ISNUMBER(SEARCH(Pay_Item_Search_Text,H1029)),MAX(G$4:$G1028)+1,0))),IF(ISNUMBER(Pay_Item_Search_Text),0,IF(ISNUMBER(SEARCH(Pay_Item_Search_Text,H1029)),MAX(G$4:$G1028)+1,0)))</f>
        <v>1025</v>
      </c>
      <c r="H1029" s="1" t="str">
        <f>IF(Table_PayItems[[#This Row],[Description]]="_","_ Unique Item - "&amp;Table_PayItems[[#This Row],[Item]]&amp;" - $"&amp;Table_PayItems[[#This Row],[Unit]],Table_PayItems[[#This Row],[Description]]&amp;" - $"&amp;Table_PayItems[[#This Row],[Unit]])</f>
        <v>Conc Barrier, Temp, Limited Deflection, Det 1, Adj - $Ft</v>
      </c>
      <c r="I1029" s="29" t="str">
        <f>IFERROR(VLOOKUP(ROWS($M$5:M1029),Table_PayItems[[Search Key]:[Concentrated Name]],2,FALSE),"")</f>
        <v>Conc Barrier, Temp, Limited Deflection, Det 1, Adj - $Ft</v>
      </c>
      <c r="J1029" s="1"/>
      <c r="K1029" s="1"/>
      <c r="L1029" s="22">
        <f>IF(ISNUMBER(SEARCH(Pay_Item_Search_Text_2,M1029)),MAX($L$4:L1028)+1,0)</f>
        <v>0</v>
      </c>
      <c r="M1029" s="1" t="str">
        <f>IFERROR(VLOOKUP(ROWS($M$5:M1029),Table_PayItems[[Search Key]:[Concentrated Name]],2,FALSE),"")</f>
        <v>Conc Barrier, Temp, Limited Deflection, Det 1, Adj - $Ft</v>
      </c>
      <c r="N1029" s="1" t="str">
        <f>IFERROR(VLOOKUP(ROWS($M$5:N1029),$L$5:$M$7000,2,FALSE),"")</f>
        <v>Sewer, Reinf Conc Ellip, HE Cl A, 38 inch by 60 inch, Tr Det B - $Ft</v>
      </c>
      <c r="O1029" s="1" t="str">
        <f>IFERROR(VLOOKUP(ROWS($O$5:O1029),$K$5:$L$7000,2,FALSE),"")</f>
        <v/>
      </c>
    </row>
    <row r="1030" spans="2:15" ht="15" customHeight="1" x14ac:dyDescent="0.25">
      <c r="B1030" s="178" t="s">
        <v>12019</v>
      </c>
      <c r="C1030" s="178" t="s">
        <v>104</v>
      </c>
      <c r="D1030" s="178" t="s">
        <v>7906</v>
      </c>
      <c r="E1030" s="178" t="s">
        <v>6967</v>
      </c>
      <c r="F1030" s="178" t="s">
        <v>17</v>
      </c>
      <c r="G1030" s="1">
        <f>IF(ISNUMBER(Pay_Item_Search_Text),IF(ISNUMBER(IF(FIND(Pay_Item_Search_Text,B1030)=1,1, "FALSE")),MAX(G$4:$G1029)+1,IF(ISNUMBER(Pay_Item_Search_Text),0,IF(ISNUMBER(SEARCH(Pay_Item_Search_Text,H1030)),MAX(G$4:$G1029)+1,0))),IF(ISNUMBER(Pay_Item_Search_Text),0,IF(ISNUMBER(SEARCH(Pay_Item_Search_Text,H1030)),MAX(G$4:$G1029)+1,0)))</f>
        <v>1026</v>
      </c>
      <c r="H1030" s="1" t="str">
        <f>IF(Table_PayItems[[#This Row],[Description]]="_","_ Unique Item - "&amp;Table_PayItems[[#This Row],[Item]]&amp;" - $"&amp;Table_PayItems[[#This Row],[Unit]],Table_PayItems[[#This Row],[Description]]&amp;" - $"&amp;Table_PayItems[[#This Row],[Unit]])</f>
        <v>Conc Barrier, Temp, Limited Deflection, Det 1, Furn - $Ft</v>
      </c>
      <c r="I1030" s="29" t="str">
        <f>IFERROR(VLOOKUP(ROWS($M$5:M1030),Table_PayItems[[Search Key]:[Concentrated Name]],2,FALSE),"")</f>
        <v>Conc Barrier, Temp, Limited Deflection, Det 1, Furn - $Ft</v>
      </c>
      <c r="J1030" s="1"/>
      <c r="K1030" s="1"/>
      <c r="L1030" s="22">
        <f>IF(ISNUMBER(SEARCH(Pay_Item_Search_Text_2,M1030)),MAX($L$4:L1029)+1,0)</f>
        <v>0</v>
      </c>
      <c r="M1030" s="1" t="str">
        <f>IFERROR(VLOOKUP(ROWS($M$5:M1030),Table_PayItems[[Search Key]:[Concentrated Name]],2,FALSE),"")</f>
        <v>Conc Barrier, Temp, Limited Deflection, Det 1, Furn - $Ft</v>
      </c>
      <c r="N1030" s="1" t="str">
        <f>IFERROR(VLOOKUP(ROWS($M$5:N1030),$L$5:$M$7000,2,FALSE),"")</f>
        <v>Sewer, Reinf Conc Ellip, HE Cl A, 68 inch by 106 inch, Tr Det A - $Ft</v>
      </c>
      <c r="O1030" s="1" t="str">
        <f>IFERROR(VLOOKUP(ROWS($O$5:O1030),$K$5:$L$7000,2,FALSE),"")</f>
        <v/>
      </c>
    </row>
    <row r="1031" spans="2:15" ht="15" customHeight="1" x14ac:dyDescent="0.25">
      <c r="B1031" s="178" t="s">
        <v>12020</v>
      </c>
      <c r="C1031" s="178" t="s">
        <v>104</v>
      </c>
      <c r="D1031" s="178" t="s">
        <v>7907</v>
      </c>
      <c r="E1031" s="178" t="s">
        <v>6967</v>
      </c>
      <c r="F1031" s="178" t="s">
        <v>17</v>
      </c>
      <c r="G1031" s="1">
        <f>IF(ISNUMBER(Pay_Item_Search_Text),IF(ISNUMBER(IF(FIND(Pay_Item_Search_Text,B1031)=1,1, "FALSE")),MAX(G$4:$G1030)+1,IF(ISNUMBER(Pay_Item_Search_Text),0,IF(ISNUMBER(SEARCH(Pay_Item_Search_Text,H1031)),MAX(G$4:$G1030)+1,0))),IF(ISNUMBER(Pay_Item_Search_Text),0,IF(ISNUMBER(SEARCH(Pay_Item_Search_Text,H1031)),MAX(G$4:$G1030)+1,0)))</f>
        <v>1027</v>
      </c>
      <c r="H1031" s="1" t="str">
        <f>IF(Table_PayItems[[#This Row],[Description]]="_","_ Unique Item - "&amp;Table_PayItems[[#This Row],[Item]]&amp;" - $"&amp;Table_PayItems[[#This Row],[Unit]],Table_PayItems[[#This Row],[Description]]&amp;" - $"&amp;Table_PayItems[[#This Row],[Unit]])</f>
        <v>Conc Barrier, Temp, Limited Deflection, Det 1, Oper - $Ft</v>
      </c>
      <c r="I1031" s="29" t="str">
        <f>IFERROR(VLOOKUP(ROWS($M$5:M1031),Table_PayItems[[Search Key]:[Concentrated Name]],2,FALSE),"")</f>
        <v>Conc Barrier, Temp, Limited Deflection, Det 1, Oper - $Ft</v>
      </c>
      <c r="J1031" s="1"/>
      <c r="K1031" s="1"/>
      <c r="L1031" s="22">
        <f>IF(ISNUMBER(SEARCH(Pay_Item_Search_Text_2,M1031)),MAX($L$4:L1030)+1,0)</f>
        <v>0</v>
      </c>
      <c r="M1031" s="1" t="str">
        <f>IFERROR(VLOOKUP(ROWS($M$5:M1031),Table_PayItems[[Search Key]:[Concentrated Name]],2,FALSE),"")</f>
        <v>Conc Barrier, Temp, Limited Deflection, Det 1, Oper - $Ft</v>
      </c>
      <c r="N1031" s="1" t="str">
        <f>IFERROR(VLOOKUP(ROWS($M$5:N1031),$L$5:$M$7000,2,FALSE),"")</f>
        <v>Sewer, Reinf Conc Ellip, HE Cl A, 68 inch by 106 inch, Tr Det B - $Ft</v>
      </c>
      <c r="O1031" s="1" t="str">
        <f>IFERROR(VLOOKUP(ROWS($O$5:O1031),$K$5:$L$7000,2,FALSE),"")</f>
        <v/>
      </c>
    </row>
    <row r="1032" spans="2:15" ht="15" customHeight="1" x14ac:dyDescent="0.25">
      <c r="B1032" s="178" t="s">
        <v>12022</v>
      </c>
      <c r="C1032" s="178" t="s">
        <v>104</v>
      </c>
      <c r="D1032" s="178" t="s">
        <v>7909</v>
      </c>
      <c r="E1032" s="178" t="s">
        <v>6970</v>
      </c>
      <c r="F1032" s="178" t="s">
        <v>17</v>
      </c>
      <c r="G1032" s="1">
        <f>IF(ISNUMBER(Pay_Item_Search_Text),IF(ISNUMBER(IF(FIND(Pay_Item_Search_Text,B1032)=1,1, "FALSE")),MAX(G$4:$G1031)+1,IF(ISNUMBER(Pay_Item_Search_Text),0,IF(ISNUMBER(SEARCH(Pay_Item_Search_Text,H1032)),MAX(G$4:$G1031)+1,0))),IF(ISNUMBER(Pay_Item_Search_Text),0,IF(ISNUMBER(SEARCH(Pay_Item_Search_Text,H1032)),MAX(G$4:$G1031)+1,0)))</f>
        <v>1028</v>
      </c>
      <c r="H1032" s="1" t="str">
        <f>IF(Table_PayItems[[#This Row],[Description]]="_","_ Unique Item - "&amp;Table_PayItems[[#This Row],[Item]]&amp;" - $"&amp;Table_PayItems[[#This Row],[Unit]],Table_PayItems[[#This Row],[Description]]&amp;" - $"&amp;Table_PayItems[[#This Row],[Unit]])</f>
        <v>Conc Barrier, Temp, Limited Deflection, Det 1, Relocated - $Ft</v>
      </c>
      <c r="I1032" s="29" t="str">
        <f>IFERROR(VLOOKUP(ROWS($M$5:M1032),Table_PayItems[[Search Key]:[Concentrated Name]],2,FALSE),"")</f>
        <v>Conc Barrier, Temp, Limited Deflection, Det 1, Relocated - $Ft</v>
      </c>
      <c r="J1032" s="1"/>
      <c r="K1032" s="1"/>
      <c r="L1032" s="22">
        <f>IF(ISNUMBER(SEARCH(Pay_Item_Search_Text_2,M1032)),MAX($L$4:L1031)+1,0)</f>
        <v>0</v>
      </c>
      <c r="M1032" s="1" t="str">
        <f>IFERROR(VLOOKUP(ROWS($M$5:M1032),Table_PayItems[[Search Key]:[Concentrated Name]],2,FALSE),"")</f>
        <v>Conc Barrier, Temp, Limited Deflection, Det 1, Relocated - $Ft</v>
      </c>
      <c r="N1032" s="1" t="str">
        <f>IFERROR(VLOOKUP(ROWS($M$5:N1032),$L$5:$M$7000,2,FALSE),"")</f>
        <v>Sewer, Reinf Conc Ellip, HE Cl I, 19 inch by 30 inch, Tr Det A - $Ft</v>
      </c>
      <c r="O1032" s="1" t="str">
        <f>IFERROR(VLOOKUP(ROWS($O$5:O1032),$K$5:$L$7000,2,FALSE),"")</f>
        <v/>
      </c>
    </row>
    <row r="1033" spans="2:15" ht="15" customHeight="1" x14ac:dyDescent="0.25">
      <c r="B1033" s="178" t="s">
        <v>12025</v>
      </c>
      <c r="C1033" s="178" t="s">
        <v>104</v>
      </c>
      <c r="D1033" s="178" t="s">
        <v>7912</v>
      </c>
      <c r="E1033" s="178" t="s">
        <v>6969</v>
      </c>
      <c r="F1033" s="178" t="s">
        <v>17</v>
      </c>
      <c r="G1033" s="1">
        <f>IF(ISNUMBER(Pay_Item_Search_Text),IF(ISNUMBER(IF(FIND(Pay_Item_Search_Text,B1033)=1,1, "FALSE")),MAX(G$4:$G1032)+1,IF(ISNUMBER(Pay_Item_Search_Text),0,IF(ISNUMBER(SEARCH(Pay_Item_Search_Text,H1033)),MAX(G$4:$G1032)+1,0))),IF(ISNUMBER(Pay_Item_Search_Text),0,IF(ISNUMBER(SEARCH(Pay_Item_Search_Text,H1033)),MAX(G$4:$G1032)+1,0)))</f>
        <v>1029</v>
      </c>
      <c r="H1033" s="1" t="str">
        <f>IF(Table_PayItems[[#This Row],[Description]]="_","_ Unique Item - "&amp;Table_PayItems[[#This Row],[Item]]&amp;" - $"&amp;Table_PayItems[[#This Row],[Unit]],Table_PayItems[[#This Row],[Description]]&amp;" - $"&amp;Table_PayItems[[#This Row],[Unit]])</f>
        <v>Conc Barrier, Temp, Limited Deflection, Det 2, Adj - $Ft</v>
      </c>
      <c r="I1033" s="29" t="str">
        <f>IFERROR(VLOOKUP(ROWS($M$5:M1033),Table_PayItems[[Search Key]:[Concentrated Name]],2,FALSE),"")</f>
        <v>Conc Barrier, Temp, Limited Deflection, Det 2, Adj - $Ft</v>
      </c>
      <c r="J1033" s="1"/>
      <c r="K1033" s="1"/>
      <c r="L1033" s="22">
        <f>IF(ISNUMBER(SEARCH(Pay_Item_Search_Text_2,M1033)),MAX($L$4:L1032)+1,0)</f>
        <v>0</v>
      </c>
      <c r="M1033" s="1" t="str">
        <f>IFERROR(VLOOKUP(ROWS($M$5:M1033),Table_PayItems[[Search Key]:[Concentrated Name]],2,FALSE),"")</f>
        <v>Conc Barrier, Temp, Limited Deflection, Det 2, Adj - $Ft</v>
      </c>
      <c r="N1033" s="1" t="str">
        <f>IFERROR(VLOOKUP(ROWS($M$5:N1033),$L$5:$M$7000,2,FALSE),"")</f>
        <v>Sewer, Reinf Conc Ellip, HE Cl I, 19 inch by 30 inch, Tr Det B - $Ft</v>
      </c>
      <c r="O1033" s="1" t="str">
        <f>IFERROR(VLOOKUP(ROWS($O$5:O1033),$K$5:$L$7000,2,FALSE),"")</f>
        <v/>
      </c>
    </row>
    <row r="1034" spans="2:15" ht="15" customHeight="1" x14ac:dyDescent="0.25">
      <c r="B1034" s="178" t="s">
        <v>12023</v>
      </c>
      <c r="C1034" s="178" t="s">
        <v>104</v>
      </c>
      <c r="D1034" s="178" t="s">
        <v>7910</v>
      </c>
      <c r="E1034" s="178" t="s">
        <v>6967</v>
      </c>
      <c r="F1034" s="178" t="s">
        <v>17</v>
      </c>
      <c r="G1034" s="1">
        <f>IF(ISNUMBER(Pay_Item_Search_Text),IF(ISNUMBER(IF(FIND(Pay_Item_Search_Text,B1034)=1,1, "FALSE")),MAX(G$4:$G1033)+1,IF(ISNUMBER(Pay_Item_Search_Text),0,IF(ISNUMBER(SEARCH(Pay_Item_Search_Text,H1034)),MAX(G$4:$G1033)+1,0))),IF(ISNUMBER(Pay_Item_Search_Text),0,IF(ISNUMBER(SEARCH(Pay_Item_Search_Text,H1034)),MAX(G$4:$G1033)+1,0)))</f>
        <v>1030</v>
      </c>
      <c r="H1034" s="1" t="str">
        <f>IF(Table_PayItems[[#This Row],[Description]]="_","_ Unique Item - "&amp;Table_PayItems[[#This Row],[Item]]&amp;" - $"&amp;Table_PayItems[[#This Row],[Unit]],Table_PayItems[[#This Row],[Description]]&amp;" - $"&amp;Table_PayItems[[#This Row],[Unit]])</f>
        <v>Conc Barrier, Temp, Limited Deflection, Det 2, Furn - $Ft</v>
      </c>
      <c r="I1034" s="29" t="str">
        <f>IFERROR(VLOOKUP(ROWS($M$5:M1034),Table_PayItems[[Search Key]:[Concentrated Name]],2,FALSE),"")</f>
        <v>Conc Barrier, Temp, Limited Deflection, Det 2, Furn - $Ft</v>
      </c>
      <c r="J1034" s="1"/>
      <c r="K1034" s="1"/>
      <c r="L1034" s="22">
        <f>IF(ISNUMBER(SEARCH(Pay_Item_Search_Text_2,M1034)),MAX($L$4:L1033)+1,0)</f>
        <v>0</v>
      </c>
      <c r="M1034" s="1" t="str">
        <f>IFERROR(VLOOKUP(ROWS($M$5:M1034),Table_PayItems[[Search Key]:[Concentrated Name]],2,FALSE),"")</f>
        <v>Conc Barrier, Temp, Limited Deflection, Det 2, Furn - $Ft</v>
      </c>
      <c r="N1034" s="1" t="str">
        <f>IFERROR(VLOOKUP(ROWS($M$5:N1034),$L$5:$M$7000,2,FALSE),"")</f>
        <v>Sewer, Reinf Conc Ellip, HE Cl I, 38 inch by 60 inch, Tr Det A - $Ft</v>
      </c>
      <c r="O1034" s="1" t="str">
        <f>IFERROR(VLOOKUP(ROWS($O$5:O1034),$K$5:$L$7000,2,FALSE),"")</f>
        <v/>
      </c>
    </row>
    <row r="1035" spans="2:15" ht="15" customHeight="1" x14ac:dyDescent="0.25">
      <c r="B1035" s="178" t="s">
        <v>12024</v>
      </c>
      <c r="C1035" s="178" t="s">
        <v>104</v>
      </c>
      <c r="D1035" s="178" t="s">
        <v>7911</v>
      </c>
      <c r="E1035" s="178" t="s">
        <v>6967</v>
      </c>
      <c r="F1035" s="178" t="s">
        <v>17</v>
      </c>
      <c r="G1035" s="1">
        <f>IF(ISNUMBER(Pay_Item_Search_Text),IF(ISNUMBER(IF(FIND(Pay_Item_Search_Text,B1035)=1,1, "FALSE")),MAX(G$4:$G1034)+1,IF(ISNUMBER(Pay_Item_Search_Text),0,IF(ISNUMBER(SEARCH(Pay_Item_Search_Text,H1035)),MAX(G$4:$G1034)+1,0))),IF(ISNUMBER(Pay_Item_Search_Text),0,IF(ISNUMBER(SEARCH(Pay_Item_Search_Text,H1035)),MAX(G$4:$G1034)+1,0)))</f>
        <v>1031</v>
      </c>
      <c r="H1035" s="1" t="str">
        <f>IF(Table_PayItems[[#This Row],[Description]]="_","_ Unique Item - "&amp;Table_PayItems[[#This Row],[Item]]&amp;" - $"&amp;Table_PayItems[[#This Row],[Unit]],Table_PayItems[[#This Row],[Description]]&amp;" - $"&amp;Table_PayItems[[#This Row],[Unit]])</f>
        <v>Conc Barrier, Temp, Limited Deflection, Det 2, Oper - $Ft</v>
      </c>
      <c r="I1035" s="29" t="str">
        <f>IFERROR(VLOOKUP(ROWS($M$5:M1035),Table_PayItems[[Search Key]:[Concentrated Name]],2,FALSE),"")</f>
        <v>Conc Barrier, Temp, Limited Deflection, Det 2, Oper - $Ft</v>
      </c>
      <c r="J1035" s="1"/>
      <c r="K1035" s="1"/>
      <c r="L1035" s="22">
        <f>IF(ISNUMBER(SEARCH(Pay_Item_Search_Text_2,M1035)),MAX($L$4:L1034)+1,0)</f>
        <v>0</v>
      </c>
      <c r="M1035" s="1" t="str">
        <f>IFERROR(VLOOKUP(ROWS($M$5:M1035),Table_PayItems[[Search Key]:[Concentrated Name]],2,FALSE),"")</f>
        <v>Conc Barrier, Temp, Limited Deflection, Det 2, Oper - $Ft</v>
      </c>
      <c r="N1035" s="1" t="str">
        <f>IFERROR(VLOOKUP(ROWS($M$5:N1035),$L$5:$M$7000,2,FALSE),"")</f>
        <v>Sewer, Reinf Conc Ellip, HE Cl I, 38 inch by 60 inch, Tr Det B - $Ft</v>
      </c>
      <c r="O1035" s="1" t="str">
        <f>IFERROR(VLOOKUP(ROWS($O$5:O1035),$K$5:$L$7000,2,FALSE),"")</f>
        <v/>
      </c>
    </row>
    <row r="1036" spans="2:15" ht="15" customHeight="1" x14ac:dyDescent="0.25">
      <c r="B1036" s="178" t="s">
        <v>12026</v>
      </c>
      <c r="C1036" s="178" t="s">
        <v>104</v>
      </c>
      <c r="D1036" s="178" t="s">
        <v>7913</v>
      </c>
      <c r="E1036" s="178" t="s">
        <v>6970</v>
      </c>
      <c r="F1036" s="178" t="s">
        <v>17</v>
      </c>
      <c r="G1036" s="1">
        <f>IF(ISNUMBER(Pay_Item_Search_Text),IF(ISNUMBER(IF(FIND(Pay_Item_Search_Text,B1036)=1,1, "FALSE")),MAX(G$4:$G1035)+1,IF(ISNUMBER(Pay_Item_Search_Text),0,IF(ISNUMBER(SEARCH(Pay_Item_Search_Text,H1036)),MAX(G$4:$G1035)+1,0))),IF(ISNUMBER(Pay_Item_Search_Text),0,IF(ISNUMBER(SEARCH(Pay_Item_Search_Text,H1036)),MAX(G$4:$G1035)+1,0)))</f>
        <v>1032</v>
      </c>
      <c r="H1036" s="1" t="str">
        <f>IF(Table_PayItems[[#This Row],[Description]]="_","_ Unique Item - "&amp;Table_PayItems[[#This Row],[Item]]&amp;" - $"&amp;Table_PayItems[[#This Row],[Unit]],Table_PayItems[[#This Row],[Description]]&amp;" - $"&amp;Table_PayItems[[#This Row],[Unit]])</f>
        <v>Conc Barrier, Temp, Limited Deflection, Det 2, Relocated - $Ft</v>
      </c>
      <c r="I1036" s="29" t="str">
        <f>IFERROR(VLOOKUP(ROWS($M$5:M1036),Table_PayItems[[Search Key]:[Concentrated Name]],2,FALSE),"")</f>
        <v>Conc Barrier, Temp, Limited Deflection, Det 2, Relocated - $Ft</v>
      </c>
      <c r="J1036" s="1"/>
      <c r="K1036" s="1"/>
      <c r="L1036" s="22">
        <f>IF(ISNUMBER(SEARCH(Pay_Item_Search_Text_2,M1036)),MAX($L$4:L1035)+1,0)</f>
        <v>0</v>
      </c>
      <c r="M1036" s="1" t="str">
        <f>IFERROR(VLOOKUP(ROWS($M$5:M1036),Table_PayItems[[Search Key]:[Concentrated Name]],2,FALSE),"")</f>
        <v>Conc Barrier, Temp, Limited Deflection, Det 2, Relocated - $Ft</v>
      </c>
      <c r="N1036" s="1" t="str">
        <f>IFERROR(VLOOKUP(ROWS($M$5:N1036),$L$5:$M$7000,2,FALSE),"")</f>
        <v>Sewer, Reinf Conc Ellip, HE Cl I, 68 inch by 106 inch, Tr Det A - $Ft</v>
      </c>
      <c r="O1036" s="1" t="str">
        <f>IFERROR(VLOOKUP(ROWS($O$5:O1036),$K$5:$L$7000,2,FALSE),"")</f>
        <v/>
      </c>
    </row>
    <row r="1037" spans="2:15" ht="15" customHeight="1" x14ac:dyDescent="0.25">
      <c r="B1037" s="178" t="s">
        <v>12029</v>
      </c>
      <c r="C1037" s="178" t="s">
        <v>104</v>
      </c>
      <c r="D1037" s="178" t="s">
        <v>7916</v>
      </c>
      <c r="E1037" s="178" t="s">
        <v>6969</v>
      </c>
      <c r="F1037" s="178" t="s">
        <v>17</v>
      </c>
      <c r="G1037" s="1">
        <f>IF(ISNUMBER(Pay_Item_Search_Text),IF(ISNUMBER(IF(FIND(Pay_Item_Search_Text,B1037)=1,1, "FALSE")),MAX(G$4:$G1036)+1,IF(ISNUMBER(Pay_Item_Search_Text),0,IF(ISNUMBER(SEARCH(Pay_Item_Search_Text,H1037)),MAX(G$4:$G1036)+1,0))),IF(ISNUMBER(Pay_Item_Search_Text),0,IF(ISNUMBER(SEARCH(Pay_Item_Search_Text,H1037)),MAX(G$4:$G1036)+1,0)))</f>
        <v>1033</v>
      </c>
      <c r="H1037" s="1" t="str">
        <f>IF(Table_PayItems[[#This Row],[Description]]="_","_ Unique Item - "&amp;Table_PayItems[[#This Row],[Item]]&amp;" - $"&amp;Table_PayItems[[#This Row],[Unit]],Table_PayItems[[#This Row],[Description]]&amp;" - $"&amp;Table_PayItems[[#This Row],[Unit]])</f>
        <v>Conc Barrier, Temp, Limited Deflection, Det 3A, Adj - $Ft</v>
      </c>
      <c r="I1037" s="29" t="str">
        <f>IFERROR(VLOOKUP(ROWS($M$5:M1037),Table_PayItems[[Search Key]:[Concentrated Name]],2,FALSE),"")</f>
        <v>Conc Barrier, Temp, Limited Deflection, Det 3A, Adj - $Ft</v>
      </c>
      <c r="J1037" s="1"/>
      <c r="K1037" s="1"/>
      <c r="L1037" s="22">
        <f>IF(ISNUMBER(SEARCH(Pay_Item_Search_Text_2,M1037)),MAX($L$4:L1036)+1,0)</f>
        <v>0</v>
      </c>
      <c r="M1037" s="1" t="str">
        <f>IFERROR(VLOOKUP(ROWS($M$5:M1037),Table_PayItems[[Search Key]:[Concentrated Name]],2,FALSE),"")</f>
        <v>Conc Barrier, Temp, Limited Deflection, Det 3A, Adj - $Ft</v>
      </c>
      <c r="N1037" s="1" t="str">
        <f>IFERROR(VLOOKUP(ROWS($M$5:N1037),$L$5:$M$7000,2,FALSE),"")</f>
        <v>Sewer, Reinf Conc Ellip, HE Cl I, 68 inch by 106 inch, Tr Det B - $Ft</v>
      </c>
      <c r="O1037" s="1" t="str">
        <f>IFERROR(VLOOKUP(ROWS($O$5:O1037),$K$5:$L$7000,2,FALSE),"")</f>
        <v/>
      </c>
    </row>
    <row r="1038" spans="2:15" ht="15" customHeight="1" x14ac:dyDescent="0.25">
      <c r="B1038" s="178" t="s">
        <v>12027</v>
      </c>
      <c r="C1038" s="178" t="s">
        <v>104</v>
      </c>
      <c r="D1038" s="178" t="s">
        <v>7914</v>
      </c>
      <c r="E1038" s="178" t="s">
        <v>6967</v>
      </c>
      <c r="F1038" s="178" t="s">
        <v>17</v>
      </c>
      <c r="G1038" s="1">
        <f>IF(ISNUMBER(Pay_Item_Search_Text),IF(ISNUMBER(IF(FIND(Pay_Item_Search_Text,B1038)=1,1, "FALSE")),MAX(G$4:$G1037)+1,IF(ISNUMBER(Pay_Item_Search_Text),0,IF(ISNUMBER(SEARCH(Pay_Item_Search_Text,H1038)),MAX(G$4:$G1037)+1,0))),IF(ISNUMBER(Pay_Item_Search_Text),0,IF(ISNUMBER(SEARCH(Pay_Item_Search_Text,H1038)),MAX(G$4:$G1037)+1,0)))</f>
        <v>1034</v>
      </c>
      <c r="H1038" s="1" t="str">
        <f>IF(Table_PayItems[[#This Row],[Description]]="_","_ Unique Item - "&amp;Table_PayItems[[#This Row],[Item]]&amp;" - $"&amp;Table_PayItems[[#This Row],[Unit]],Table_PayItems[[#This Row],[Description]]&amp;" - $"&amp;Table_PayItems[[#This Row],[Unit]])</f>
        <v>Conc Barrier, Temp, Limited Deflection, Det 3A, Furn - $Ft</v>
      </c>
      <c r="I1038" s="29" t="str">
        <f>IFERROR(VLOOKUP(ROWS($M$5:M1038),Table_PayItems[[Search Key]:[Concentrated Name]],2,FALSE),"")</f>
        <v>Conc Barrier, Temp, Limited Deflection, Det 3A, Furn - $Ft</v>
      </c>
      <c r="J1038" s="1"/>
      <c r="K1038" s="1"/>
      <c r="L1038" s="22">
        <f>IF(ISNUMBER(SEARCH(Pay_Item_Search_Text_2,M1038)),MAX($L$4:L1037)+1,0)</f>
        <v>0</v>
      </c>
      <c r="M1038" s="1" t="str">
        <f>IFERROR(VLOOKUP(ROWS($M$5:M1038),Table_PayItems[[Search Key]:[Concentrated Name]],2,FALSE),"")</f>
        <v>Conc Barrier, Temp, Limited Deflection, Det 3A, Furn - $Ft</v>
      </c>
      <c r="N1038" s="1" t="str">
        <f>IFERROR(VLOOKUP(ROWS($M$5:N1038),$L$5:$M$7000,2,FALSE),"")</f>
        <v>Sewer, Reinf Conc Ellip, HE Cl II, 19 inch by 30 inch, Tr Det A - $Ft</v>
      </c>
      <c r="O1038" s="1" t="str">
        <f>IFERROR(VLOOKUP(ROWS($O$5:O1038),$K$5:$L$7000,2,FALSE),"")</f>
        <v/>
      </c>
    </row>
    <row r="1039" spans="2:15" ht="15" customHeight="1" x14ac:dyDescent="0.25">
      <c r="B1039" s="178" t="s">
        <v>12028</v>
      </c>
      <c r="C1039" s="178" t="s">
        <v>104</v>
      </c>
      <c r="D1039" s="178" t="s">
        <v>7915</v>
      </c>
      <c r="E1039" s="178" t="s">
        <v>6967</v>
      </c>
      <c r="F1039" s="178" t="s">
        <v>17</v>
      </c>
      <c r="G1039" s="1">
        <f>IF(ISNUMBER(Pay_Item_Search_Text),IF(ISNUMBER(IF(FIND(Pay_Item_Search_Text,B1039)=1,1, "FALSE")),MAX(G$4:$G1038)+1,IF(ISNUMBER(Pay_Item_Search_Text),0,IF(ISNUMBER(SEARCH(Pay_Item_Search_Text,H1039)),MAX(G$4:$G1038)+1,0))),IF(ISNUMBER(Pay_Item_Search_Text),0,IF(ISNUMBER(SEARCH(Pay_Item_Search_Text,H1039)),MAX(G$4:$G1038)+1,0)))</f>
        <v>1035</v>
      </c>
      <c r="H1039" s="1" t="str">
        <f>IF(Table_PayItems[[#This Row],[Description]]="_","_ Unique Item - "&amp;Table_PayItems[[#This Row],[Item]]&amp;" - $"&amp;Table_PayItems[[#This Row],[Unit]],Table_PayItems[[#This Row],[Description]]&amp;" - $"&amp;Table_PayItems[[#This Row],[Unit]])</f>
        <v>Conc Barrier, Temp, Limited Deflection, Det 3A, Oper - $Ft</v>
      </c>
      <c r="I1039" s="29" t="str">
        <f>IFERROR(VLOOKUP(ROWS($M$5:M1039),Table_PayItems[[Search Key]:[Concentrated Name]],2,FALSE),"")</f>
        <v>Conc Barrier, Temp, Limited Deflection, Det 3A, Oper - $Ft</v>
      </c>
      <c r="J1039" s="1"/>
      <c r="K1039" s="1"/>
      <c r="L1039" s="22">
        <f>IF(ISNUMBER(SEARCH(Pay_Item_Search_Text_2,M1039)),MAX($L$4:L1038)+1,0)</f>
        <v>0</v>
      </c>
      <c r="M1039" s="1" t="str">
        <f>IFERROR(VLOOKUP(ROWS($M$5:M1039),Table_PayItems[[Search Key]:[Concentrated Name]],2,FALSE),"")</f>
        <v>Conc Barrier, Temp, Limited Deflection, Det 3A, Oper - $Ft</v>
      </c>
      <c r="N1039" s="1" t="str">
        <f>IFERROR(VLOOKUP(ROWS($M$5:N1039),$L$5:$M$7000,2,FALSE),"")</f>
        <v>Sewer, Reinf Conc Ellip, HE Cl II, 19 inch by 30 inch, Tr Det B - $Ft</v>
      </c>
      <c r="O1039" s="1" t="str">
        <f>IFERROR(VLOOKUP(ROWS($O$5:O1039),$K$5:$L$7000,2,FALSE),"")</f>
        <v/>
      </c>
    </row>
    <row r="1040" spans="2:15" ht="15" customHeight="1" x14ac:dyDescent="0.25">
      <c r="B1040" s="178" t="s">
        <v>12030</v>
      </c>
      <c r="C1040" s="178" t="s">
        <v>104</v>
      </c>
      <c r="D1040" s="178" t="s">
        <v>7917</v>
      </c>
      <c r="E1040" s="178" t="s">
        <v>6970</v>
      </c>
      <c r="F1040" s="178" t="s">
        <v>17</v>
      </c>
      <c r="G1040" s="1">
        <f>IF(ISNUMBER(Pay_Item_Search_Text),IF(ISNUMBER(IF(FIND(Pay_Item_Search_Text,B1040)=1,1, "FALSE")),MAX(G$4:$G1039)+1,IF(ISNUMBER(Pay_Item_Search_Text),0,IF(ISNUMBER(SEARCH(Pay_Item_Search_Text,H1040)),MAX(G$4:$G1039)+1,0))),IF(ISNUMBER(Pay_Item_Search_Text),0,IF(ISNUMBER(SEARCH(Pay_Item_Search_Text,H1040)),MAX(G$4:$G1039)+1,0)))</f>
        <v>1036</v>
      </c>
      <c r="H1040" s="1" t="str">
        <f>IF(Table_PayItems[[#This Row],[Description]]="_","_ Unique Item - "&amp;Table_PayItems[[#This Row],[Item]]&amp;" - $"&amp;Table_PayItems[[#This Row],[Unit]],Table_PayItems[[#This Row],[Description]]&amp;" - $"&amp;Table_PayItems[[#This Row],[Unit]])</f>
        <v>Conc Barrier, Temp, Limited Deflection, Det 3A, Relocated - $Ft</v>
      </c>
      <c r="I1040" s="29" t="str">
        <f>IFERROR(VLOOKUP(ROWS($M$5:M1040),Table_PayItems[[Search Key]:[Concentrated Name]],2,FALSE),"")</f>
        <v>Conc Barrier, Temp, Limited Deflection, Det 3A, Relocated - $Ft</v>
      </c>
      <c r="J1040" s="1"/>
      <c r="K1040" s="1"/>
      <c r="L1040" s="22">
        <f>IF(ISNUMBER(SEARCH(Pay_Item_Search_Text_2,M1040)),MAX($L$4:L1039)+1,0)</f>
        <v>0</v>
      </c>
      <c r="M1040" s="1" t="str">
        <f>IFERROR(VLOOKUP(ROWS($M$5:M1040),Table_PayItems[[Search Key]:[Concentrated Name]],2,FALSE),"")</f>
        <v>Conc Barrier, Temp, Limited Deflection, Det 3A, Relocated - $Ft</v>
      </c>
      <c r="N1040" s="1" t="str">
        <f>IFERROR(VLOOKUP(ROWS($M$5:N1040),$L$5:$M$7000,2,FALSE),"")</f>
        <v>Sewer, Reinf Conc Ellip, HE Cl II, 38 inch by 60 inch, Tr Det A - $Ft</v>
      </c>
      <c r="O1040" s="1" t="str">
        <f>IFERROR(VLOOKUP(ROWS($O$5:O1040),$K$5:$L$7000,2,FALSE),"")</f>
        <v/>
      </c>
    </row>
    <row r="1041" spans="2:15" ht="15" customHeight="1" x14ac:dyDescent="0.25">
      <c r="B1041" s="178" t="s">
        <v>12033</v>
      </c>
      <c r="C1041" s="178" t="s">
        <v>104</v>
      </c>
      <c r="D1041" s="178" t="s">
        <v>7920</v>
      </c>
      <c r="E1041" s="178" t="s">
        <v>6969</v>
      </c>
      <c r="F1041" s="178" t="s">
        <v>17</v>
      </c>
      <c r="G1041" s="1">
        <f>IF(ISNUMBER(Pay_Item_Search_Text),IF(ISNUMBER(IF(FIND(Pay_Item_Search_Text,B1041)=1,1, "FALSE")),MAX(G$4:$G1040)+1,IF(ISNUMBER(Pay_Item_Search_Text),0,IF(ISNUMBER(SEARCH(Pay_Item_Search_Text,H1041)),MAX(G$4:$G1040)+1,0))),IF(ISNUMBER(Pay_Item_Search_Text),0,IF(ISNUMBER(SEARCH(Pay_Item_Search_Text,H1041)),MAX(G$4:$G1040)+1,0)))</f>
        <v>1037</v>
      </c>
      <c r="H1041" s="1" t="str">
        <f>IF(Table_PayItems[[#This Row],[Description]]="_","_ Unique Item - "&amp;Table_PayItems[[#This Row],[Item]]&amp;" - $"&amp;Table_PayItems[[#This Row],[Unit]],Table_PayItems[[#This Row],[Description]]&amp;" - $"&amp;Table_PayItems[[#This Row],[Unit]])</f>
        <v>Conc Barrier, Temp, Limited Deflection, Det 3B, Adj - $Ft</v>
      </c>
      <c r="I1041" s="29" t="str">
        <f>IFERROR(VLOOKUP(ROWS($M$5:M1041),Table_PayItems[[Search Key]:[Concentrated Name]],2,FALSE),"")</f>
        <v>Conc Barrier, Temp, Limited Deflection, Det 3B, Adj - $Ft</v>
      </c>
      <c r="J1041" s="1"/>
      <c r="K1041" s="1"/>
      <c r="L1041" s="22">
        <f>IF(ISNUMBER(SEARCH(Pay_Item_Search_Text_2,M1041)),MAX($L$4:L1040)+1,0)</f>
        <v>0</v>
      </c>
      <c r="M1041" s="1" t="str">
        <f>IFERROR(VLOOKUP(ROWS($M$5:M1041),Table_PayItems[[Search Key]:[Concentrated Name]],2,FALSE),"")</f>
        <v>Conc Barrier, Temp, Limited Deflection, Det 3B, Adj - $Ft</v>
      </c>
      <c r="N1041" s="1" t="str">
        <f>IFERROR(VLOOKUP(ROWS($M$5:N1041),$L$5:$M$7000,2,FALSE),"")</f>
        <v>Sewer, Reinf Conc Ellip, HE Cl II, 38 inch by 60 inch, Tr Det B - $Ft</v>
      </c>
      <c r="O1041" s="1" t="str">
        <f>IFERROR(VLOOKUP(ROWS($O$5:O1041),$K$5:$L$7000,2,FALSE),"")</f>
        <v/>
      </c>
    </row>
    <row r="1042" spans="2:15" ht="15" customHeight="1" x14ac:dyDescent="0.25">
      <c r="B1042" s="178" t="s">
        <v>12031</v>
      </c>
      <c r="C1042" s="178" t="s">
        <v>104</v>
      </c>
      <c r="D1042" s="178" t="s">
        <v>7918</v>
      </c>
      <c r="E1042" s="178" t="s">
        <v>6967</v>
      </c>
      <c r="F1042" s="178" t="s">
        <v>17</v>
      </c>
      <c r="G1042" s="1">
        <f>IF(ISNUMBER(Pay_Item_Search_Text),IF(ISNUMBER(IF(FIND(Pay_Item_Search_Text,B1042)=1,1, "FALSE")),MAX(G$4:$G1041)+1,IF(ISNUMBER(Pay_Item_Search_Text),0,IF(ISNUMBER(SEARCH(Pay_Item_Search_Text,H1042)),MAX(G$4:$G1041)+1,0))),IF(ISNUMBER(Pay_Item_Search_Text),0,IF(ISNUMBER(SEARCH(Pay_Item_Search_Text,H1042)),MAX(G$4:$G1041)+1,0)))</f>
        <v>1038</v>
      </c>
      <c r="H1042" s="1" t="str">
        <f>IF(Table_PayItems[[#This Row],[Description]]="_","_ Unique Item - "&amp;Table_PayItems[[#This Row],[Item]]&amp;" - $"&amp;Table_PayItems[[#This Row],[Unit]],Table_PayItems[[#This Row],[Description]]&amp;" - $"&amp;Table_PayItems[[#This Row],[Unit]])</f>
        <v>Conc Barrier, Temp, Limited Deflection, Det 3B, Furn - $Ft</v>
      </c>
      <c r="I1042" s="29" t="str">
        <f>IFERROR(VLOOKUP(ROWS($M$5:M1042),Table_PayItems[[Search Key]:[Concentrated Name]],2,FALSE),"")</f>
        <v>Conc Barrier, Temp, Limited Deflection, Det 3B, Furn - $Ft</v>
      </c>
      <c r="J1042" s="1"/>
      <c r="K1042" s="1"/>
      <c r="L1042" s="22">
        <f>IF(ISNUMBER(SEARCH(Pay_Item_Search_Text_2,M1042)),MAX($L$4:L1041)+1,0)</f>
        <v>0</v>
      </c>
      <c r="M1042" s="1" t="str">
        <f>IFERROR(VLOOKUP(ROWS($M$5:M1042),Table_PayItems[[Search Key]:[Concentrated Name]],2,FALSE),"")</f>
        <v>Conc Barrier, Temp, Limited Deflection, Det 3B, Furn - $Ft</v>
      </c>
      <c r="N1042" s="1" t="str">
        <f>IFERROR(VLOOKUP(ROWS($M$5:N1042),$L$5:$M$7000,2,FALSE),"")</f>
        <v>Sewer, Reinf Conc Ellip, HE Cl II, 68 inch by 106 inch, Tr Det A - $Ft</v>
      </c>
      <c r="O1042" s="1" t="str">
        <f>IFERROR(VLOOKUP(ROWS($O$5:O1042),$K$5:$L$7000,2,FALSE),"")</f>
        <v/>
      </c>
    </row>
    <row r="1043" spans="2:15" ht="15" customHeight="1" x14ac:dyDescent="0.25">
      <c r="B1043" s="178" t="s">
        <v>12032</v>
      </c>
      <c r="C1043" s="178" t="s">
        <v>104</v>
      </c>
      <c r="D1043" s="178" t="s">
        <v>7919</v>
      </c>
      <c r="E1043" s="178" t="s">
        <v>6967</v>
      </c>
      <c r="F1043" s="178" t="s">
        <v>17</v>
      </c>
      <c r="G1043" s="1">
        <f>IF(ISNUMBER(Pay_Item_Search_Text),IF(ISNUMBER(IF(FIND(Pay_Item_Search_Text,B1043)=1,1, "FALSE")),MAX(G$4:$G1042)+1,IF(ISNUMBER(Pay_Item_Search_Text),0,IF(ISNUMBER(SEARCH(Pay_Item_Search_Text,H1043)),MAX(G$4:$G1042)+1,0))),IF(ISNUMBER(Pay_Item_Search_Text),0,IF(ISNUMBER(SEARCH(Pay_Item_Search_Text,H1043)),MAX(G$4:$G1042)+1,0)))</f>
        <v>1039</v>
      </c>
      <c r="H1043" s="1" t="str">
        <f>IF(Table_PayItems[[#This Row],[Description]]="_","_ Unique Item - "&amp;Table_PayItems[[#This Row],[Item]]&amp;" - $"&amp;Table_PayItems[[#This Row],[Unit]],Table_PayItems[[#This Row],[Description]]&amp;" - $"&amp;Table_PayItems[[#This Row],[Unit]])</f>
        <v>Conc Barrier, Temp, Limited Deflection, Det 3B, Oper - $Ft</v>
      </c>
      <c r="I1043" s="29" t="str">
        <f>IFERROR(VLOOKUP(ROWS($M$5:M1043),Table_PayItems[[Search Key]:[Concentrated Name]],2,FALSE),"")</f>
        <v>Conc Barrier, Temp, Limited Deflection, Det 3B, Oper - $Ft</v>
      </c>
      <c r="J1043" s="1"/>
      <c r="K1043" s="1"/>
      <c r="L1043" s="22">
        <f>IF(ISNUMBER(SEARCH(Pay_Item_Search_Text_2,M1043)),MAX($L$4:L1042)+1,0)</f>
        <v>0</v>
      </c>
      <c r="M1043" s="1" t="str">
        <f>IFERROR(VLOOKUP(ROWS($M$5:M1043),Table_PayItems[[Search Key]:[Concentrated Name]],2,FALSE),"")</f>
        <v>Conc Barrier, Temp, Limited Deflection, Det 3B, Oper - $Ft</v>
      </c>
      <c r="N1043" s="1" t="str">
        <f>IFERROR(VLOOKUP(ROWS($M$5:N1043),$L$5:$M$7000,2,FALSE),"")</f>
        <v>Sewer, Reinf Conc Ellip, HE Cl II, 68 inch by 106 inch, Tr Det B - $Ft</v>
      </c>
      <c r="O1043" s="1" t="str">
        <f>IFERROR(VLOOKUP(ROWS($O$5:O1043),$K$5:$L$7000,2,FALSE),"")</f>
        <v/>
      </c>
    </row>
    <row r="1044" spans="2:15" ht="15" customHeight="1" x14ac:dyDescent="0.25">
      <c r="B1044" s="178" t="s">
        <v>12034</v>
      </c>
      <c r="C1044" s="178" t="s">
        <v>104</v>
      </c>
      <c r="D1044" s="178" t="s">
        <v>7921</v>
      </c>
      <c r="E1044" s="178" t="s">
        <v>6970</v>
      </c>
      <c r="F1044" s="178" t="s">
        <v>17</v>
      </c>
      <c r="G1044" s="1">
        <f>IF(ISNUMBER(Pay_Item_Search_Text),IF(ISNUMBER(IF(FIND(Pay_Item_Search_Text,B1044)=1,1, "FALSE")),MAX(G$4:$G1043)+1,IF(ISNUMBER(Pay_Item_Search_Text),0,IF(ISNUMBER(SEARCH(Pay_Item_Search_Text,H1044)),MAX(G$4:$G1043)+1,0))),IF(ISNUMBER(Pay_Item_Search_Text),0,IF(ISNUMBER(SEARCH(Pay_Item_Search_Text,H1044)),MAX(G$4:$G1043)+1,0)))</f>
        <v>1040</v>
      </c>
      <c r="H1044" s="1" t="str">
        <f>IF(Table_PayItems[[#This Row],[Description]]="_","_ Unique Item - "&amp;Table_PayItems[[#This Row],[Item]]&amp;" - $"&amp;Table_PayItems[[#This Row],[Unit]],Table_PayItems[[#This Row],[Description]]&amp;" - $"&amp;Table_PayItems[[#This Row],[Unit]])</f>
        <v>Conc Barrier, Temp, Limited Deflection, Det 3B, Relocated - $Ft</v>
      </c>
      <c r="I1044" s="29" t="str">
        <f>IFERROR(VLOOKUP(ROWS($M$5:M1044),Table_PayItems[[Search Key]:[Concentrated Name]],2,FALSE),"")</f>
        <v>Conc Barrier, Temp, Limited Deflection, Det 3B, Relocated - $Ft</v>
      </c>
      <c r="J1044" s="1"/>
      <c r="K1044" s="1"/>
      <c r="L1044" s="22">
        <f>IF(ISNUMBER(SEARCH(Pay_Item_Search_Text_2,M1044)),MAX($L$4:L1043)+1,0)</f>
        <v>0</v>
      </c>
      <c r="M1044" s="1" t="str">
        <f>IFERROR(VLOOKUP(ROWS($M$5:M1044),Table_PayItems[[Search Key]:[Concentrated Name]],2,FALSE),"")</f>
        <v>Conc Barrier, Temp, Limited Deflection, Det 3B, Relocated - $Ft</v>
      </c>
      <c r="N1044" s="1" t="str">
        <f>IFERROR(VLOOKUP(ROWS($M$5:N1044),$L$5:$M$7000,2,FALSE),"")</f>
        <v>Sewer, Reinf Conc Ellip, HE Cl III, 19 inch by 30 inch, Tr Det A - $Ft</v>
      </c>
      <c r="O1044" s="1" t="str">
        <f>IFERROR(VLOOKUP(ROWS($O$5:O1044),$K$5:$L$7000,2,FALSE),"")</f>
        <v/>
      </c>
    </row>
    <row r="1045" spans="2:15" ht="15" customHeight="1" x14ac:dyDescent="0.25">
      <c r="B1045" s="178" t="s">
        <v>12037</v>
      </c>
      <c r="C1045" s="178" t="s">
        <v>104</v>
      </c>
      <c r="D1045" s="178" t="s">
        <v>7924</v>
      </c>
      <c r="E1045" s="178" t="s">
        <v>6969</v>
      </c>
      <c r="F1045" s="178" t="s">
        <v>17</v>
      </c>
      <c r="G1045" s="1">
        <f>IF(ISNUMBER(Pay_Item_Search_Text),IF(ISNUMBER(IF(FIND(Pay_Item_Search_Text,B1045)=1,1, "FALSE")),MAX(G$4:$G1044)+1,IF(ISNUMBER(Pay_Item_Search_Text),0,IF(ISNUMBER(SEARCH(Pay_Item_Search_Text,H1045)),MAX(G$4:$G1044)+1,0))),IF(ISNUMBER(Pay_Item_Search_Text),0,IF(ISNUMBER(SEARCH(Pay_Item_Search_Text,H1045)),MAX(G$4:$G1044)+1,0)))</f>
        <v>1041</v>
      </c>
      <c r="H1045" s="1" t="str">
        <f>IF(Table_PayItems[[#This Row],[Description]]="_","_ Unique Item - "&amp;Table_PayItems[[#This Row],[Item]]&amp;" - $"&amp;Table_PayItems[[#This Row],[Unit]],Table_PayItems[[#This Row],[Description]]&amp;" - $"&amp;Table_PayItems[[#This Row],[Unit]])</f>
        <v>Conc Barrier, Temp, Limited Deflection, Det 4A, Adj - $Ft</v>
      </c>
      <c r="I1045" s="29" t="str">
        <f>IFERROR(VLOOKUP(ROWS($M$5:M1045),Table_PayItems[[Search Key]:[Concentrated Name]],2,FALSE),"")</f>
        <v>Conc Barrier, Temp, Limited Deflection, Det 4A, Adj - $Ft</v>
      </c>
      <c r="J1045" s="1"/>
      <c r="K1045" s="1"/>
      <c r="L1045" s="22">
        <f>IF(ISNUMBER(SEARCH(Pay_Item_Search_Text_2,M1045)),MAX($L$4:L1044)+1,0)</f>
        <v>0</v>
      </c>
      <c r="M1045" s="1" t="str">
        <f>IFERROR(VLOOKUP(ROWS($M$5:M1045),Table_PayItems[[Search Key]:[Concentrated Name]],2,FALSE),"")</f>
        <v>Conc Barrier, Temp, Limited Deflection, Det 4A, Adj - $Ft</v>
      </c>
      <c r="N1045" s="1" t="str">
        <f>IFERROR(VLOOKUP(ROWS($M$5:N1045),$L$5:$M$7000,2,FALSE),"")</f>
        <v>Sewer, Reinf Conc Ellip, HE Cl III, 19 inch by 30 inch, Tr Det B - $Ft</v>
      </c>
      <c r="O1045" s="1" t="str">
        <f>IFERROR(VLOOKUP(ROWS($O$5:O1045),$K$5:$L$7000,2,FALSE),"")</f>
        <v/>
      </c>
    </row>
    <row r="1046" spans="2:15" ht="15" customHeight="1" x14ac:dyDescent="0.25">
      <c r="B1046" s="178" t="s">
        <v>12035</v>
      </c>
      <c r="C1046" s="178" t="s">
        <v>104</v>
      </c>
      <c r="D1046" s="178" t="s">
        <v>7922</v>
      </c>
      <c r="E1046" s="178" t="s">
        <v>6967</v>
      </c>
      <c r="F1046" s="178" t="s">
        <v>17</v>
      </c>
      <c r="G1046" s="1">
        <f>IF(ISNUMBER(Pay_Item_Search_Text),IF(ISNUMBER(IF(FIND(Pay_Item_Search_Text,B1046)=1,1, "FALSE")),MAX(G$4:$G1045)+1,IF(ISNUMBER(Pay_Item_Search_Text),0,IF(ISNUMBER(SEARCH(Pay_Item_Search_Text,H1046)),MAX(G$4:$G1045)+1,0))),IF(ISNUMBER(Pay_Item_Search_Text),0,IF(ISNUMBER(SEARCH(Pay_Item_Search_Text,H1046)),MAX(G$4:$G1045)+1,0)))</f>
        <v>1042</v>
      </c>
      <c r="H1046" s="1" t="str">
        <f>IF(Table_PayItems[[#This Row],[Description]]="_","_ Unique Item - "&amp;Table_PayItems[[#This Row],[Item]]&amp;" - $"&amp;Table_PayItems[[#This Row],[Unit]],Table_PayItems[[#This Row],[Description]]&amp;" - $"&amp;Table_PayItems[[#This Row],[Unit]])</f>
        <v>Conc Barrier, Temp, Limited Deflection, Det 4A, Furn - $Ft</v>
      </c>
      <c r="I1046" s="29" t="str">
        <f>IFERROR(VLOOKUP(ROWS($M$5:M1046),Table_PayItems[[Search Key]:[Concentrated Name]],2,FALSE),"")</f>
        <v>Conc Barrier, Temp, Limited Deflection, Det 4A, Furn - $Ft</v>
      </c>
      <c r="J1046" s="1"/>
      <c r="K1046" s="1"/>
      <c r="L1046" s="22">
        <f>IF(ISNUMBER(SEARCH(Pay_Item_Search_Text_2,M1046)),MAX($L$4:L1045)+1,0)</f>
        <v>0</v>
      </c>
      <c r="M1046" s="1" t="str">
        <f>IFERROR(VLOOKUP(ROWS($M$5:M1046),Table_PayItems[[Search Key]:[Concentrated Name]],2,FALSE),"")</f>
        <v>Conc Barrier, Temp, Limited Deflection, Det 4A, Furn - $Ft</v>
      </c>
      <c r="N1046" s="1" t="str">
        <f>IFERROR(VLOOKUP(ROWS($M$5:N1046),$L$5:$M$7000,2,FALSE),"")</f>
        <v>Sewer, Reinf Conc Ellip, HE Cl III, 38 inch by 60 inch, Tr Det A - $Ft</v>
      </c>
      <c r="O1046" s="1" t="str">
        <f>IFERROR(VLOOKUP(ROWS($O$5:O1046),$K$5:$L$7000,2,FALSE),"")</f>
        <v/>
      </c>
    </row>
    <row r="1047" spans="2:15" ht="15" customHeight="1" x14ac:dyDescent="0.25">
      <c r="B1047" s="178" t="s">
        <v>12036</v>
      </c>
      <c r="C1047" s="178" t="s">
        <v>104</v>
      </c>
      <c r="D1047" s="178" t="s">
        <v>7923</v>
      </c>
      <c r="E1047" s="178" t="s">
        <v>6967</v>
      </c>
      <c r="F1047" s="178" t="s">
        <v>17</v>
      </c>
      <c r="G1047" s="1">
        <f>IF(ISNUMBER(Pay_Item_Search_Text),IF(ISNUMBER(IF(FIND(Pay_Item_Search_Text,B1047)=1,1, "FALSE")),MAX(G$4:$G1046)+1,IF(ISNUMBER(Pay_Item_Search_Text),0,IF(ISNUMBER(SEARCH(Pay_Item_Search_Text,H1047)),MAX(G$4:$G1046)+1,0))),IF(ISNUMBER(Pay_Item_Search_Text),0,IF(ISNUMBER(SEARCH(Pay_Item_Search_Text,H1047)),MAX(G$4:$G1046)+1,0)))</f>
        <v>1043</v>
      </c>
      <c r="H1047" s="1" t="str">
        <f>IF(Table_PayItems[[#This Row],[Description]]="_","_ Unique Item - "&amp;Table_PayItems[[#This Row],[Item]]&amp;" - $"&amp;Table_PayItems[[#This Row],[Unit]],Table_PayItems[[#This Row],[Description]]&amp;" - $"&amp;Table_PayItems[[#This Row],[Unit]])</f>
        <v>Conc Barrier, Temp, Limited Deflection, Det 4A, Oper - $Ft</v>
      </c>
      <c r="I1047" s="29" t="str">
        <f>IFERROR(VLOOKUP(ROWS($M$5:M1047),Table_PayItems[[Search Key]:[Concentrated Name]],2,FALSE),"")</f>
        <v>Conc Barrier, Temp, Limited Deflection, Det 4A, Oper - $Ft</v>
      </c>
      <c r="J1047" s="1"/>
      <c r="K1047" s="1"/>
      <c r="L1047" s="22">
        <f>IF(ISNUMBER(SEARCH(Pay_Item_Search_Text_2,M1047)),MAX($L$4:L1046)+1,0)</f>
        <v>0</v>
      </c>
      <c r="M1047" s="1" t="str">
        <f>IFERROR(VLOOKUP(ROWS($M$5:M1047),Table_PayItems[[Search Key]:[Concentrated Name]],2,FALSE),"")</f>
        <v>Conc Barrier, Temp, Limited Deflection, Det 4A, Oper - $Ft</v>
      </c>
      <c r="N1047" s="1" t="str">
        <f>IFERROR(VLOOKUP(ROWS($M$5:N1047),$L$5:$M$7000,2,FALSE),"")</f>
        <v>Sewer, Reinf Conc Ellip, HE Cl III, 38 inch by 60 inch, Tr Det B - $Ft</v>
      </c>
      <c r="O1047" s="1" t="str">
        <f>IFERROR(VLOOKUP(ROWS($O$5:O1047),$K$5:$L$7000,2,FALSE),"")</f>
        <v/>
      </c>
    </row>
    <row r="1048" spans="2:15" ht="15" customHeight="1" x14ac:dyDescent="0.25">
      <c r="B1048" s="178" t="s">
        <v>12038</v>
      </c>
      <c r="C1048" s="178" t="s">
        <v>104</v>
      </c>
      <c r="D1048" s="178" t="s">
        <v>7925</v>
      </c>
      <c r="E1048" s="178" t="s">
        <v>6970</v>
      </c>
      <c r="F1048" s="178" t="s">
        <v>17</v>
      </c>
      <c r="G1048" s="1">
        <f>IF(ISNUMBER(Pay_Item_Search_Text),IF(ISNUMBER(IF(FIND(Pay_Item_Search_Text,B1048)=1,1, "FALSE")),MAX(G$4:$G1047)+1,IF(ISNUMBER(Pay_Item_Search_Text),0,IF(ISNUMBER(SEARCH(Pay_Item_Search_Text,H1048)),MAX(G$4:$G1047)+1,0))),IF(ISNUMBER(Pay_Item_Search_Text),0,IF(ISNUMBER(SEARCH(Pay_Item_Search_Text,H1048)),MAX(G$4:$G1047)+1,0)))</f>
        <v>1044</v>
      </c>
      <c r="H1048" s="1" t="str">
        <f>IF(Table_PayItems[[#This Row],[Description]]="_","_ Unique Item - "&amp;Table_PayItems[[#This Row],[Item]]&amp;" - $"&amp;Table_PayItems[[#This Row],[Unit]],Table_PayItems[[#This Row],[Description]]&amp;" - $"&amp;Table_PayItems[[#This Row],[Unit]])</f>
        <v>Conc Barrier, Temp, Limited Deflection, Det 4A, Relocated - $Ft</v>
      </c>
      <c r="I1048" s="29" t="str">
        <f>IFERROR(VLOOKUP(ROWS($M$5:M1048),Table_PayItems[[Search Key]:[Concentrated Name]],2,FALSE),"")</f>
        <v>Conc Barrier, Temp, Limited Deflection, Det 4A, Relocated - $Ft</v>
      </c>
      <c r="J1048" s="1"/>
      <c r="K1048" s="1"/>
      <c r="L1048" s="22">
        <f>IF(ISNUMBER(SEARCH(Pay_Item_Search_Text_2,M1048)),MAX($L$4:L1047)+1,0)</f>
        <v>0</v>
      </c>
      <c r="M1048" s="1" t="str">
        <f>IFERROR(VLOOKUP(ROWS($M$5:M1048),Table_PayItems[[Search Key]:[Concentrated Name]],2,FALSE),"")</f>
        <v>Conc Barrier, Temp, Limited Deflection, Det 4A, Relocated - $Ft</v>
      </c>
      <c r="N1048" s="1" t="str">
        <f>IFERROR(VLOOKUP(ROWS($M$5:N1048),$L$5:$M$7000,2,FALSE),"")</f>
        <v>Sewer, Reinf Conc Ellip, HE Cl III, 68 inch by 106 inch, Tr Det A - $Ft</v>
      </c>
      <c r="O1048" s="1" t="str">
        <f>IFERROR(VLOOKUP(ROWS($O$5:O1048),$K$5:$L$7000,2,FALSE),"")</f>
        <v/>
      </c>
    </row>
    <row r="1049" spans="2:15" ht="15" customHeight="1" x14ac:dyDescent="0.25">
      <c r="B1049" s="178" t="s">
        <v>12041</v>
      </c>
      <c r="C1049" s="178" t="s">
        <v>104</v>
      </c>
      <c r="D1049" s="178" t="s">
        <v>7928</v>
      </c>
      <c r="E1049" s="178" t="s">
        <v>6969</v>
      </c>
      <c r="F1049" s="178" t="s">
        <v>17</v>
      </c>
      <c r="G1049" s="1">
        <f>IF(ISNUMBER(Pay_Item_Search_Text),IF(ISNUMBER(IF(FIND(Pay_Item_Search_Text,B1049)=1,1, "FALSE")),MAX(G$4:$G1048)+1,IF(ISNUMBER(Pay_Item_Search_Text),0,IF(ISNUMBER(SEARCH(Pay_Item_Search_Text,H1049)),MAX(G$4:$G1048)+1,0))),IF(ISNUMBER(Pay_Item_Search_Text),0,IF(ISNUMBER(SEARCH(Pay_Item_Search_Text,H1049)),MAX(G$4:$G1048)+1,0)))</f>
        <v>1045</v>
      </c>
      <c r="H1049" s="1" t="str">
        <f>IF(Table_PayItems[[#This Row],[Description]]="_","_ Unique Item - "&amp;Table_PayItems[[#This Row],[Item]]&amp;" - $"&amp;Table_PayItems[[#This Row],[Unit]],Table_PayItems[[#This Row],[Description]]&amp;" - $"&amp;Table_PayItems[[#This Row],[Unit]])</f>
        <v>Conc Barrier, Temp, Limited Deflection, Det 4B, Adj - $Ft</v>
      </c>
      <c r="I1049" s="29" t="str">
        <f>IFERROR(VLOOKUP(ROWS($M$5:M1049),Table_PayItems[[Search Key]:[Concentrated Name]],2,FALSE),"")</f>
        <v>Conc Barrier, Temp, Limited Deflection, Det 4B, Adj - $Ft</v>
      </c>
      <c r="J1049" s="1"/>
      <c r="K1049" s="1"/>
      <c r="L1049" s="22">
        <f>IF(ISNUMBER(SEARCH(Pay_Item_Search_Text_2,M1049)),MAX($L$4:L1048)+1,0)</f>
        <v>0</v>
      </c>
      <c r="M1049" s="1" t="str">
        <f>IFERROR(VLOOKUP(ROWS($M$5:M1049),Table_PayItems[[Search Key]:[Concentrated Name]],2,FALSE),"")</f>
        <v>Conc Barrier, Temp, Limited Deflection, Det 4B, Adj - $Ft</v>
      </c>
      <c r="N1049" s="1" t="str">
        <f>IFERROR(VLOOKUP(ROWS($M$5:N1049),$L$5:$M$7000,2,FALSE),"")</f>
        <v>Sewer, Reinf Conc Ellip, HE Cl III, 68 inch by 106 inch, Tr Det B - $Ft</v>
      </c>
      <c r="O1049" s="1" t="str">
        <f>IFERROR(VLOOKUP(ROWS($O$5:O1049),$K$5:$L$7000,2,FALSE),"")</f>
        <v/>
      </c>
    </row>
    <row r="1050" spans="2:15" ht="15" customHeight="1" x14ac:dyDescent="0.25">
      <c r="B1050" s="178" t="s">
        <v>12039</v>
      </c>
      <c r="C1050" s="178" t="s">
        <v>104</v>
      </c>
      <c r="D1050" s="178" t="s">
        <v>7926</v>
      </c>
      <c r="E1050" s="178" t="s">
        <v>6967</v>
      </c>
      <c r="F1050" s="178" t="s">
        <v>17</v>
      </c>
      <c r="G1050" s="1">
        <f>IF(ISNUMBER(Pay_Item_Search_Text),IF(ISNUMBER(IF(FIND(Pay_Item_Search_Text,B1050)=1,1, "FALSE")),MAX(G$4:$G1049)+1,IF(ISNUMBER(Pay_Item_Search_Text),0,IF(ISNUMBER(SEARCH(Pay_Item_Search_Text,H1050)),MAX(G$4:$G1049)+1,0))),IF(ISNUMBER(Pay_Item_Search_Text),0,IF(ISNUMBER(SEARCH(Pay_Item_Search_Text,H1050)),MAX(G$4:$G1049)+1,0)))</f>
        <v>1046</v>
      </c>
      <c r="H1050" s="1" t="str">
        <f>IF(Table_PayItems[[#This Row],[Description]]="_","_ Unique Item - "&amp;Table_PayItems[[#This Row],[Item]]&amp;" - $"&amp;Table_PayItems[[#This Row],[Unit]],Table_PayItems[[#This Row],[Description]]&amp;" - $"&amp;Table_PayItems[[#This Row],[Unit]])</f>
        <v>Conc Barrier, Temp, Limited Deflection, Det 4B, Furn - $Ft</v>
      </c>
      <c r="I1050" s="29" t="str">
        <f>IFERROR(VLOOKUP(ROWS($M$5:M1050),Table_PayItems[[Search Key]:[Concentrated Name]],2,FALSE),"")</f>
        <v>Conc Barrier, Temp, Limited Deflection, Det 4B, Furn - $Ft</v>
      </c>
      <c r="J1050" s="1"/>
      <c r="K1050" s="1"/>
      <c r="L1050" s="22">
        <f>IF(ISNUMBER(SEARCH(Pay_Item_Search_Text_2,M1050)),MAX($L$4:L1049)+1,0)</f>
        <v>0</v>
      </c>
      <c r="M1050" s="1" t="str">
        <f>IFERROR(VLOOKUP(ROWS($M$5:M1050),Table_PayItems[[Search Key]:[Concentrated Name]],2,FALSE),"")</f>
        <v>Conc Barrier, Temp, Limited Deflection, Det 4B, Furn - $Ft</v>
      </c>
      <c r="N1050" s="1" t="str">
        <f>IFERROR(VLOOKUP(ROWS($M$5:N1050),$L$5:$M$7000,2,FALSE),"")</f>
        <v>Sewer, Reinf Conc Ellip, HE Cl IV, 19 inch by 30 inch, Tr Det A - $Ft</v>
      </c>
      <c r="O1050" s="1" t="str">
        <f>IFERROR(VLOOKUP(ROWS($O$5:O1050),$K$5:$L$7000,2,FALSE),"")</f>
        <v/>
      </c>
    </row>
    <row r="1051" spans="2:15" ht="15" customHeight="1" x14ac:dyDescent="0.25">
      <c r="B1051" s="178" t="s">
        <v>12040</v>
      </c>
      <c r="C1051" s="178" t="s">
        <v>104</v>
      </c>
      <c r="D1051" s="178" t="s">
        <v>7927</v>
      </c>
      <c r="E1051" s="178" t="s">
        <v>6967</v>
      </c>
      <c r="F1051" s="178" t="s">
        <v>17</v>
      </c>
      <c r="G1051" s="1">
        <f>IF(ISNUMBER(Pay_Item_Search_Text),IF(ISNUMBER(IF(FIND(Pay_Item_Search_Text,B1051)=1,1, "FALSE")),MAX(G$4:$G1050)+1,IF(ISNUMBER(Pay_Item_Search_Text),0,IF(ISNUMBER(SEARCH(Pay_Item_Search_Text,H1051)),MAX(G$4:$G1050)+1,0))),IF(ISNUMBER(Pay_Item_Search_Text),0,IF(ISNUMBER(SEARCH(Pay_Item_Search_Text,H1051)),MAX(G$4:$G1050)+1,0)))</f>
        <v>1047</v>
      </c>
      <c r="H1051" s="1" t="str">
        <f>IF(Table_PayItems[[#This Row],[Description]]="_","_ Unique Item - "&amp;Table_PayItems[[#This Row],[Item]]&amp;" - $"&amp;Table_PayItems[[#This Row],[Unit]],Table_PayItems[[#This Row],[Description]]&amp;" - $"&amp;Table_PayItems[[#This Row],[Unit]])</f>
        <v>Conc Barrier, Temp, Limited Deflection, Det 4B, Oper - $Ft</v>
      </c>
      <c r="I1051" s="29" t="str">
        <f>IFERROR(VLOOKUP(ROWS($M$5:M1051),Table_PayItems[[Search Key]:[Concentrated Name]],2,FALSE),"")</f>
        <v>Conc Barrier, Temp, Limited Deflection, Det 4B, Oper - $Ft</v>
      </c>
      <c r="J1051" s="1"/>
      <c r="K1051" s="1"/>
      <c r="L1051" s="22">
        <f>IF(ISNUMBER(SEARCH(Pay_Item_Search_Text_2,M1051)),MAX($L$4:L1050)+1,0)</f>
        <v>0</v>
      </c>
      <c r="M1051" s="1" t="str">
        <f>IFERROR(VLOOKUP(ROWS($M$5:M1051),Table_PayItems[[Search Key]:[Concentrated Name]],2,FALSE),"")</f>
        <v>Conc Barrier, Temp, Limited Deflection, Det 4B, Oper - $Ft</v>
      </c>
      <c r="N1051" s="1" t="str">
        <f>IFERROR(VLOOKUP(ROWS($M$5:N1051),$L$5:$M$7000,2,FALSE),"")</f>
        <v>Sewer, Reinf Conc Ellip, HE Cl IV, 19 inch by 30 inch, Tr Det B - $Ft</v>
      </c>
      <c r="O1051" s="1" t="str">
        <f>IFERROR(VLOOKUP(ROWS($O$5:O1051),$K$5:$L$7000,2,FALSE),"")</f>
        <v/>
      </c>
    </row>
    <row r="1052" spans="2:15" ht="15" customHeight="1" x14ac:dyDescent="0.25">
      <c r="B1052" s="178" t="s">
        <v>12042</v>
      </c>
      <c r="C1052" s="178" t="s">
        <v>104</v>
      </c>
      <c r="D1052" s="178" t="s">
        <v>7929</v>
      </c>
      <c r="E1052" s="178" t="s">
        <v>6970</v>
      </c>
      <c r="F1052" s="178" t="s">
        <v>17</v>
      </c>
      <c r="G1052" s="1">
        <f>IF(ISNUMBER(Pay_Item_Search_Text),IF(ISNUMBER(IF(FIND(Pay_Item_Search_Text,B1052)=1,1, "FALSE")),MAX(G$4:$G1051)+1,IF(ISNUMBER(Pay_Item_Search_Text),0,IF(ISNUMBER(SEARCH(Pay_Item_Search_Text,H1052)),MAX(G$4:$G1051)+1,0))),IF(ISNUMBER(Pay_Item_Search_Text),0,IF(ISNUMBER(SEARCH(Pay_Item_Search_Text,H1052)),MAX(G$4:$G1051)+1,0)))</f>
        <v>1048</v>
      </c>
      <c r="H1052" s="1" t="str">
        <f>IF(Table_PayItems[[#This Row],[Description]]="_","_ Unique Item - "&amp;Table_PayItems[[#This Row],[Item]]&amp;" - $"&amp;Table_PayItems[[#This Row],[Unit]],Table_PayItems[[#This Row],[Description]]&amp;" - $"&amp;Table_PayItems[[#This Row],[Unit]])</f>
        <v>Conc Barrier, Temp, Limited Deflection, Det 4B, Relocated - $Ft</v>
      </c>
      <c r="I1052" s="29" t="str">
        <f>IFERROR(VLOOKUP(ROWS($M$5:M1052),Table_PayItems[[Search Key]:[Concentrated Name]],2,FALSE),"")</f>
        <v>Conc Barrier, Temp, Limited Deflection, Det 4B, Relocated - $Ft</v>
      </c>
      <c r="J1052" s="1"/>
      <c r="K1052" s="1"/>
      <c r="L1052" s="22">
        <f>IF(ISNUMBER(SEARCH(Pay_Item_Search_Text_2,M1052)),MAX($L$4:L1051)+1,0)</f>
        <v>0</v>
      </c>
      <c r="M1052" s="1" t="str">
        <f>IFERROR(VLOOKUP(ROWS($M$5:M1052),Table_PayItems[[Search Key]:[Concentrated Name]],2,FALSE),"")</f>
        <v>Conc Barrier, Temp, Limited Deflection, Det 4B, Relocated - $Ft</v>
      </c>
      <c r="N1052" s="1" t="str">
        <f>IFERROR(VLOOKUP(ROWS($M$5:N1052),$L$5:$M$7000,2,FALSE),"")</f>
        <v>Steel Casing Pipe, 20 inch, Jacked in Place - $Ft</v>
      </c>
      <c r="O1052" s="1" t="str">
        <f>IFERROR(VLOOKUP(ROWS($O$5:O1052),$K$5:$L$7000,2,FALSE),"")</f>
        <v/>
      </c>
    </row>
    <row r="1053" spans="2:15" ht="15" customHeight="1" x14ac:dyDescent="0.25">
      <c r="B1053" s="178" t="s">
        <v>11933</v>
      </c>
      <c r="C1053" s="178" t="s">
        <v>88</v>
      </c>
      <c r="D1053" s="178" t="s">
        <v>6971</v>
      </c>
      <c r="E1053" s="178" t="s">
        <v>6972</v>
      </c>
      <c r="F1053" s="178" t="s">
        <v>17</v>
      </c>
      <c r="G1053" s="1">
        <f>IF(ISNUMBER(Pay_Item_Search_Text),IF(ISNUMBER(IF(FIND(Pay_Item_Search_Text,B1053)=1,1, "FALSE")),MAX(G$4:$G1052)+1,IF(ISNUMBER(Pay_Item_Search_Text),0,IF(ISNUMBER(SEARCH(Pay_Item_Search_Text,H1053)),MAX(G$4:$G1052)+1,0))),IF(ISNUMBER(Pay_Item_Search_Text),0,IF(ISNUMBER(SEARCH(Pay_Item_Search_Text,H1053)),MAX(G$4:$G1052)+1,0)))</f>
        <v>1049</v>
      </c>
      <c r="H1053" s="1" t="str">
        <f>IF(Table_PayItems[[#This Row],[Description]]="_","_ Unique Item - "&amp;Table_PayItems[[#This Row],[Item]]&amp;" - $"&amp;Table_PayItems[[#This Row],[Unit]],Table_PayItems[[#This Row],[Description]]&amp;" - $"&amp;Table_PayItems[[#This Row],[Unit]])</f>
        <v>Conc Barrier, Temp, Limited Deflection, J1/J2 Assembly, Furn - $Ea</v>
      </c>
      <c r="I1053" s="29" t="str">
        <f>IFERROR(VLOOKUP(ROWS($M$5:M1053),Table_PayItems[[Search Key]:[Concentrated Name]],2,FALSE),"")</f>
        <v>Conc Barrier, Temp, Limited Deflection, J1/J2 Assembly, Furn - $Ea</v>
      </c>
      <c r="J1053" s="1"/>
      <c r="K1053" s="1"/>
      <c r="L1053" s="22">
        <f>IF(ISNUMBER(SEARCH(Pay_Item_Search_Text_2,M1053)),MAX($L$4:L1052)+1,0)</f>
        <v>0</v>
      </c>
      <c r="M1053" s="1" t="str">
        <f>IFERROR(VLOOKUP(ROWS($M$5:M1053),Table_PayItems[[Search Key]:[Concentrated Name]],2,FALSE),"")</f>
        <v>Conc Barrier, Temp, Limited Deflection, J1/J2 Assembly, Furn - $Ea</v>
      </c>
      <c r="N1053" s="1" t="str">
        <f>IFERROR(VLOOKUP(ROWS($M$5:N1053),$L$5:$M$7000,2,FALSE),"")</f>
        <v>Steel Casing Pipe, 30 inch, Jacked in Place - $Ft</v>
      </c>
      <c r="O1053" s="1" t="str">
        <f>IFERROR(VLOOKUP(ROWS($O$5:O1053),$K$5:$L$7000,2,FALSE),"")</f>
        <v/>
      </c>
    </row>
    <row r="1054" spans="2:15" ht="15" customHeight="1" x14ac:dyDescent="0.25">
      <c r="B1054" s="178" t="s">
        <v>11932</v>
      </c>
      <c r="C1054" s="178" t="s">
        <v>88</v>
      </c>
      <c r="D1054" s="178" t="s">
        <v>6968</v>
      </c>
      <c r="E1054" s="178" t="s">
        <v>6967</v>
      </c>
      <c r="F1054" s="178" t="s">
        <v>17</v>
      </c>
      <c r="G1054" s="1">
        <f>IF(ISNUMBER(Pay_Item_Search_Text),IF(ISNUMBER(IF(FIND(Pay_Item_Search_Text,B1054)=1,1, "FALSE")),MAX(G$4:$G1053)+1,IF(ISNUMBER(Pay_Item_Search_Text),0,IF(ISNUMBER(SEARCH(Pay_Item_Search_Text,H1054)),MAX(G$4:$G1053)+1,0))),IF(ISNUMBER(Pay_Item_Search_Text),0,IF(ISNUMBER(SEARCH(Pay_Item_Search_Text,H1054)),MAX(G$4:$G1053)+1,0)))</f>
        <v>1050</v>
      </c>
      <c r="H1054" s="1" t="str">
        <f>IF(Table_PayItems[[#This Row],[Description]]="_","_ Unique Item - "&amp;Table_PayItems[[#This Row],[Item]]&amp;" - $"&amp;Table_PayItems[[#This Row],[Unit]],Table_PayItems[[#This Row],[Description]]&amp;" - $"&amp;Table_PayItems[[#This Row],[Unit]])</f>
        <v>Conc Barrier, Temp, Limited Deflection, Reflector Replacement - $Ea</v>
      </c>
      <c r="I1054" s="29" t="str">
        <f>IFERROR(VLOOKUP(ROWS($M$5:M1054),Table_PayItems[[Search Key]:[Concentrated Name]],2,FALSE),"")</f>
        <v>Conc Barrier, Temp, Limited Deflection, Reflector Replacement - $Ea</v>
      </c>
      <c r="J1054" s="1"/>
      <c r="K1054" s="1"/>
      <c r="L1054" s="22">
        <f>IF(ISNUMBER(SEARCH(Pay_Item_Search_Text_2,M1054)),MAX($L$4:L1053)+1,0)</f>
        <v>0</v>
      </c>
      <c r="M1054" s="1" t="str">
        <f>IFERROR(VLOOKUP(ROWS($M$5:M1054),Table_PayItems[[Search Key]:[Concentrated Name]],2,FALSE),"")</f>
        <v>Conc Barrier, Temp, Limited Deflection, Reflector Replacement - $Ea</v>
      </c>
      <c r="N1054" s="1" t="str">
        <f>IFERROR(VLOOKUP(ROWS($M$5:N1054),$L$5:$M$7000,2,FALSE),"")</f>
        <v>Steel Casing Pipe, 30 inch, Tr Det F - $Ft</v>
      </c>
      <c r="O1054" s="1" t="str">
        <f>IFERROR(VLOOKUP(ROWS($O$5:O1054),$K$5:$L$7000,2,FALSE),"")</f>
        <v/>
      </c>
    </row>
    <row r="1055" spans="2:15" ht="15" customHeight="1" x14ac:dyDescent="0.25">
      <c r="B1055" s="178" t="s">
        <v>11930</v>
      </c>
      <c r="C1055" s="178" t="s">
        <v>104</v>
      </c>
      <c r="D1055" s="178" t="s">
        <v>3829</v>
      </c>
      <c r="E1055" s="178" t="s">
        <v>17</v>
      </c>
      <c r="F1055" s="178" t="s">
        <v>17</v>
      </c>
      <c r="G1055" s="1">
        <f>IF(ISNUMBER(Pay_Item_Search_Text),IF(ISNUMBER(IF(FIND(Pay_Item_Search_Text,B1055)=1,1, "FALSE")),MAX(G$4:$G1054)+1,IF(ISNUMBER(Pay_Item_Search_Text),0,IF(ISNUMBER(SEARCH(Pay_Item_Search_Text,H1055)),MAX(G$4:$G1054)+1,0))),IF(ISNUMBER(Pay_Item_Search_Text),0,IF(ISNUMBER(SEARCH(Pay_Item_Search_Text,H1055)),MAX(G$4:$G1054)+1,0)))</f>
        <v>1051</v>
      </c>
      <c r="H1055" s="1" t="str">
        <f>IF(Table_PayItems[[#This Row],[Description]]="_","_ Unique Item - "&amp;Table_PayItems[[#This Row],[Item]]&amp;" - $"&amp;Table_PayItems[[#This Row],[Unit]],Table_PayItems[[#This Row],[Description]]&amp;" - $"&amp;Table_PayItems[[#This Row],[Unit]])</f>
        <v>Conc Barrier, Temp, Oper - $Ft</v>
      </c>
      <c r="I1055" s="29" t="str">
        <f>IFERROR(VLOOKUP(ROWS($M$5:M1055),Table_PayItems[[Search Key]:[Concentrated Name]],2,FALSE),"")</f>
        <v>Conc Barrier, Temp, Oper - $Ft</v>
      </c>
      <c r="J1055" s="1"/>
      <c r="K1055" s="1"/>
      <c r="L1055" s="22">
        <f>IF(ISNUMBER(SEARCH(Pay_Item_Search_Text_2,M1055)),MAX($L$4:L1054)+1,0)</f>
        <v>0</v>
      </c>
      <c r="M1055" s="1" t="str">
        <f>IFERROR(VLOOKUP(ROWS($M$5:M1055),Table_PayItems[[Search Key]:[Concentrated Name]],2,FALSE),"")</f>
        <v>Conc Barrier, Temp, Oper - $Ft</v>
      </c>
      <c r="N1055" s="1" t="str">
        <f>IFERROR(VLOOKUP(ROWS($M$5:N1055),$L$5:$M$7000,2,FALSE),"")</f>
        <v>Steel Casing Pipe, 30 inch, Tr Det G - $Ft</v>
      </c>
      <c r="O1055" s="1" t="str">
        <f>IFERROR(VLOOKUP(ROWS($O$5:O1055),$K$5:$L$7000,2,FALSE),"")</f>
        <v/>
      </c>
    </row>
    <row r="1056" spans="2:15" ht="15" customHeight="1" x14ac:dyDescent="0.25">
      <c r="B1056" s="178" t="s">
        <v>11931</v>
      </c>
      <c r="C1056" s="178" t="s">
        <v>104</v>
      </c>
      <c r="D1056" s="178" t="s">
        <v>3830</v>
      </c>
      <c r="E1056" s="178" t="s">
        <v>17</v>
      </c>
      <c r="F1056" s="178" t="s">
        <v>17</v>
      </c>
      <c r="G1056" s="1">
        <f>IF(ISNUMBER(Pay_Item_Search_Text),IF(ISNUMBER(IF(FIND(Pay_Item_Search_Text,B1056)=1,1, "FALSE")),MAX(G$4:$G1055)+1,IF(ISNUMBER(Pay_Item_Search_Text),0,IF(ISNUMBER(SEARCH(Pay_Item_Search_Text,H1056)),MAX(G$4:$G1055)+1,0))),IF(ISNUMBER(Pay_Item_Search_Text),0,IF(ISNUMBER(SEARCH(Pay_Item_Search_Text,H1056)),MAX(G$4:$G1055)+1,0)))</f>
        <v>1052</v>
      </c>
      <c r="H1056" s="1" t="str">
        <f>IF(Table_PayItems[[#This Row],[Description]]="_","_ Unique Item - "&amp;Table_PayItems[[#This Row],[Item]]&amp;" - $"&amp;Table_PayItems[[#This Row],[Unit]],Table_PayItems[[#This Row],[Description]]&amp;" - $"&amp;Table_PayItems[[#This Row],[Unit]])</f>
        <v>Conc Barrier, Temp, Relocated - $Ft</v>
      </c>
      <c r="I1056" s="29" t="str">
        <f>IFERROR(VLOOKUP(ROWS($M$5:M1056),Table_PayItems[[Search Key]:[Concentrated Name]],2,FALSE),"")</f>
        <v>Conc Barrier, Temp, Relocated - $Ft</v>
      </c>
      <c r="J1056" s="1"/>
      <c r="K1056" s="1"/>
      <c r="L1056" s="22">
        <f>IF(ISNUMBER(SEARCH(Pay_Item_Search_Text_2,M1056)),MAX($L$4:L1055)+1,0)</f>
        <v>0</v>
      </c>
      <c r="M1056" s="1" t="str">
        <f>IFERROR(VLOOKUP(ROWS($M$5:M1056),Table_PayItems[[Search Key]:[Concentrated Name]],2,FALSE),"")</f>
        <v>Conc Barrier, Temp, Relocated - $Ft</v>
      </c>
      <c r="N1056" s="1" t="str">
        <f>IFERROR(VLOOKUP(ROWS($M$5:N1056),$L$5:$M$7000,2,FALSE),"")</f>
        <v>Strain Pole, Steel, 6 bolt, 30 foot - $Ea</v>
      </c>
      <c r="O1056" s="1" t="str">
        <f>IFERROR(VLOOKUP(ROWS($O$5:O1056),$K$5:$L$7000,2,FALSE),"")</f>
        <v/>
      </c>
    </row>
    <row r="1057" spans="2:15" ht="15" customHeight="1" x14ac:dyDescent="0.25">
      <c r="B1057" s="178" t="s">
        <v>10539</v>
      </c>
      <c r="C1057" s="178" t="s">
        <v>123</v>
      </c>
      <c r="D1057" s="178" t="s">
        <v>2562</v>
      </c>
      <c r="E1057" s="178" t="s">
        <v>6903</v>
      </c>
      <c r="F1057" s="178" t="s">
        <v>17</v>
      </c>
      <c r="G1057" s="1">
        <f>IF(ISNUMBER(Pay_Item_Search_Text),IF(ISNUMBER(IF(FIND(Pay_Item_Search_Text,B1057)=1,1, "FALSE")),MAX(G$4:$G1056)+1,IF(ISNUMBER(Pay_Item_Search_Text),0,IF(ISNUMBER(SEARCH(Pay_Item_Search_Text,H1057)),MAX(G$4:$G1056)+1,0))),IF(ISNUMBER(Pay_Item_Search_Text),0,IF(ISNUMBER(SEARCH(Pay_Item_Search_Text,H1057)),MAX(G$4:$G1056)+1,0)))</f>
        <v>1053</v>
      </c>
      <c r="H1057" s="1" t="str">
        <f>IF(Table_PayItems[[#This Row],[Description]]="_","_ Unique Item - "&amp;Table_PayItems[[#This Row],[Item]]&amp;" - $"&amp;Table_PayItems[[#This Row],[Unit]],Table_PayItems[[#This Row],[Description]]&amp;" - $"&amp;Table_PayItems[[#This Row],[Unit]])</f>
        <v>Conc Base Cse, Nonreinf, 10 inch - $Syd</v>
      </c>
      <c r="I1057" s="29" t="str">
        <f>IFERROR(VLOOKUP(ROWS($M$5:M1057),Table_PayItems[[Search Key]:[Concentrated Name]],2,FALSE),"")</f>
        <v>Conc Base Cse, Nonreinf, 10 inch - $Syd</v>
      </c>
      <c r="J1057" s="1"/>
      <c r="K1057" s="1"/>
      <c r="L1057" s="22">
        <f>IF(ISNUMBER(SEARCH(Pay_Item_Search_Text_2,M1057)),MAX($L$4:L1056)+1,0)</f>
        <v>368</v>
      </c>
      <c r="M1057" s="1" t="str">
        <f>IFERROR(VLOOKUP(ROWS($M$5:M1057),Table_PayItems[[Search Key]:[Concentrated Name]],2,FALSE),"")</f>
        <v>Conc Base Cse, Nonreinf, 10 inch - $Syd</v>
      </c>
      <c r="N1057" s="1" t="str">
        <f>IFERROR(VLOOKUP(ROWS($M$5:N1057),$L$5:$M$7000,2,FALSE),"")</f>
        <v>Strain Pole, Steel, 6 bolt, 40 foot - $Ea</v>
      </c>
      <c r="O1057" s="1" t="str">
        <f>IFERROR(VLOOKUP(ROWS($O$5:O1057),$K$5:$L$7000,2,FALSE),"")</f>
        <v/>
      </c>
    </row>
    <row r="1058" spans="2:15" ht="15" customHeight="1" x14ac:dyDescent="0.25">
      <c r="B1058" s="178" t="s">
        <v>10532</v>
      </c>
      <c r="C1058" s="178" t="s">
        <v>123</v>
      </c>
      <c r="D1058" s="178" t="s">
        <v>2555</v>
      </c>
      <c r="E1058" s="178" t="s">
        <v>6903</v>
      </c>
      <c r="F1058" s="178" t="s">
        <v>17</v>
      </c>
      <c r="G1058" s="1">
        <f>IF(ISNUMBER(Pay_Item_Search_Text),IF(ISNUMBER(IF(FIND(Pay_Item_Search_Text,B1058)=1,1, "FALSE")),MAX(G$4:$G1057)+1,IF(ISNUMBER(Pay_Item_Search_Text),0,IF(ISNUMBER(SEARCH(Pay_Item_Search_Text,H1058)),MAX(G$4:$G1057)+1,0))),IF(ISNUMBER(Pay_Item_Search_Text),0,IF(ISNUMBER(SEARCH(Pay_Item_Search_Text,H1058)),MAX(G$4:$G1057)+1,0)))</f>
        <v>1054</v>
      </c>
      <c r="H1058" s="1" t="str">
        <f>IF(Table_PayItems[[#This Row],[Description]]="_","_ Unique Item - "&amp;Table_PayItems[[#This Row],[Item]]&amp;" - $"&amp;Table_PayItems[[#This Row],[Unit]],Table_PayItems[[#This Row],[Description]]&amp;" - $"&amp;Table_PayItems[[#This Row],[Unit]])</f>
        <v>Conc Base Cse, Nonreinf, 6 1/2 inch - $Syd</v>
      </c>
      <c r="I1058" s="29" t="str">
        <f>IFERROR(VLOOKUP(ROWS($M$5:M1058),Table_PayItems[[Search Key]:[Concentrated Name]],2,FALSE),"")</f>
        <v>Conc Base Cse, Nonreinf, 6 1/2 inch - $Syd</v>
      </c>
      <c r="J1058" s="1"/>
      <c r="K1058" s="1"/>
      <c r="L1058" s="22">
        <f>IF(ISNUMBER(SEARCH(Pay_Item_Search_Text_2,M1058)),MAX($L$4:L1057)+1,0)</f>
        <v>0</v>
      </c>
      <c r="M1058" s="1" t="str">
        <f>IFERROR(VLOOKUP(ROWS($M$5:M1058),Table_PayItems[[Search Key]:[Concentrated Name]],2,FALSE),"")</f>
        <v>Conc Base Cse, Nonreinf, 6 1/2 inch - $Syd</v>
      </c>
      <c r="N1058" s="1" t="str">
        <f>IFERROR(VLOOKUP(ROWS($M$5:N1058),$L$5:$M$7000,2,FALSE),"")</f>
        <v>Strain Pole, Steel, Anchor Base, 30 foot - $Ea</v>
      </c>
      <c r="O1058" s="1" t="str">
        <f>IFERROR(VLOOKUP(ROWS($O$5:O1058),$K$5:$L$7000,2,FALSE),"")</f>
        <v/>
      </c>
    </row>
    <row r="1059" spans="2:15" ht="15" customHeight="1" x14ac:dyDescent="0.25">
      <c r="B1059" s="178" t="s">
        <v>10531</v>
      </c>
      <c r="C1059" s="178" t="s">
        <v>123</v>
      </c>
      <c r="D1059" s="178" t="s">
        <v>2554</v>
      </c>
      <c r="E1059" s="178" t="s">
        <v>6903</v>
      </c>
      <c r="F1059" s="178" t="s">
        <v>17</v>
      </c>
      <c r="G1059" s="1">
        <f>IF(ISNUMBER(Pay_Item_Search_Text),IF(ISNUMBER(IF(FIND(Pay_Item_Search_Text,B1059)=1,1, "FALSE")),MAX(G$4:$G1058)+1,IF(ISNUMBER(Pay_Item_Search_Text),0,IF(ISNUMBER(SEARCH(Pay_Item_Search_Text,H1059)),MAX(G$4:$G1058)+1,0))),IF(ISNUMBER(Pay_Item_Search_Text),0,IF(ISNUMBER(SEARCH(Pay_Item_Search_Text,H1059)),MAX(G$4:$G1058)+1,0)))</f>
        <v>1055</v>
      </c>
      <c r="H1059" s="1" t="str">
        <f>IF(Table_PayItems[[#This Row],[Description]]="_","_ Unique Item - "&amp;Table_PayItems[[#This Row],[Item]]&amp;" - $"&amp;Table_PayItems[[#This Row],[Unit]],Table_PayItems[[#This Row],[Description]]&amp;" - $"&amp;Table_PayItems[[#This Row],[Unit]])</f>
        <v>Conc Base Cse, Nonreinf, 6 inch - $Syd</v>
      </c>
      <c r="I1059" s="29" t="str">
        <f>IFERROR(VLOOKUP(ROWS($M$5:M1059),Table_PayItems[[Search Key]:[Concentrated Name]],2,FALSE),"")</f>
        <v>Conc Base Cse, Nonreinf, 6 inch - $Syd</v>
      </c>
      <c r="J1059" s="1"/>
      <c r="K1059" s="1"/>
      <c r="L1059" s="22">
        <f>IF(ISNUMBER(SEARCH(Pay_Item_Search_Text_2,M1059)),MAX($L$4:L1058)+1,0)</f>
        <v>0</v>
      </c>
      <c r="M1059" s="1" t="str">
        <f>IFERROR(VLOOKUP(ROWS($M$5:M1059),Table_PayItems[[Search Key]:[Concentrated Name]],2,FALSE),"")</f>
        <v>Conc Base Cse, Nonreinf, 6 inch - $Syd</v>
      </c>
      <c r="N1059" s="1" t="str">
        <f>IFERROR(VLOOKUP(ROWS($M$5:N1059),$L$5:$M$7000,2,FALSE),"")</f>
        <v>Strain Pole, Steel, Anchor Base, 30 foot, Salv - $Ea</v>
      </c>
      <c r="O1059" s="1" t="str">
        <f>IFERROR(VLOOKUP(ROWS($O$5:O1059),$K$5:$L$7000,2,FALSE),"")</f>
        <v/>
      </c>
    </row>
    <row r="1060" spans="2:15" ht="15" customHeight="1" x14ac:dyDescent="0.25">
      <c r="B1060" s="178" t="s">
        <v>10534</v>
      </c>
      <c r="C1060" s="178" t="s">
        <v>123</v>
      </c>
      <c r="D1060" s="178" t="s">
        <v>2557</v>
      </c>
      <c r="E1060" s="178" t="s">
        <v>6903</v>
      </c>
      <c r="F1060" s="178" t="s">
        <v>17</v>
      </c>
      <c r="G1060" s="1">
        <f>IF(ISNUMBER(Pay_Item_Search_Text),IF(ISNUMBER(IF(FIND(Pay_Item_Search_Text,B1060)=1,1, "FALSE")),MAX(G$4:$G1059)+1,IF(ISNUMBER(Pay_Item_Search_Text),0,IF(ISNUMBER(SEARCH(Pay_Item_Search_Text,H1060)),MAX(G$4:$G1059)+1,0))),IF(ISNUMBER(Pay_Item_Search_Text),0,IF(ISNUMBER(SEARCH(Pay_Item_Search_Text,H1060)),MAX(G$4:$G1059)+1,0)))</f>
        <v>1056</v>
      </c>
      <c r="H1060" s="1" t="str">
        <f>IF(Table_PayItems[[#This Row],[Description]]="_","_ Unique Item - "&amp;Table_PayItems[[#This Row],[Item]]&amp;" - $"&amp;Table_PayItems[[#This Row],[Unit]],Table_PayItems[[#This Row],[Description]]&amp;" - $"&amp;Table_PayItems[[#This Row],[Unit]])</f>
        <v>Conc Base Cse, Nonreinf, 7 1/2 inch - $Syd</v>
      </c>
      <c r="I1060" s="29" t="str">
        <f>IFERROR(VLOOKUP(ROWS($M$5:M1060),Table_PayItems[[Search Key]:[Concentrated Name]],2,FALSE),"")</f>
        <v>Conc Base Cse, Nonreinf, 7 1/2 inch - $Syd</v>
      </c>
      <c r="J1060" s="1"/>
      <c r="K1060" s="1"/>
      <c r="L1060" s="22">
        <f>IF(ISNUMBER(SEARCH(Pay_Item_Search_Text_2,M1060)),MAX($L$4:L1059)+1,0)</f>
        <v>0</v>
      </c>
      <c r="M1060" s="1" t="str">
        <f>IFERROR(VLOOKUP(ROWS($M$5:M1060),Table_PayItems[[Search Key]:[Concentrated Name]],2,FALSE),"")</f>
        <v>Conc Base Cse, Nonreinf, 7 1/2 inch - $Syd</v>
      </c>
      <c r="N1060" s="1" t="str">
        <f>IFERROR(VLOOKUP(ROWS($M$5:N1060),$L$5:$M$7000,2,FALSE),"")</f>
        <v>Strain Pole, Steel, Anchor Base, 40 foot - $Ea</v>
      </c>
      <c r="O1060" s="1" t="str">
        <f>IFERROR(VLOOKUP(ROWS($O$5:O1060),$K$5:$L$7000,2,FALSE),"")</f>
        <v/>
      </c>
    </row>
    <row r="1061" spans="2:15" ht="15" customHeight="1" x14ac:dyDescent="0.25">
      <c r="B1061" s="178" t="s">
        <v>10533</v>
      </c>
      <c r="C1061" s="178" t="s">
        <v>123</v>
      </c>
      <c r="D1061" s="178" t="s">
        <v>2556</v>
      </c>
      <c r="E1061" s="178" t="s">
        <v>6903</v>
      </c>
      <c r="F1061" s="178" t="s">
        <v>17</v>
      </c>
      <c r="G1061" s="1">
        <f>IF(ISNUMBER(Pay_Item_Search_Text),IF(ISNUMBER(IF(FIND(Pay_Item_Search_Text,B1061)=1,1, "FALSE")),MAX(G$4:$G1060)+1,IF(ISNUMBER(Pay_Item_Search_Text),0,IF(ISNUMBER(SEARCH(Pay_Item_Search_Text,H1061)),MAX(G$4:$G1060)+1,0))),IF(ISNUMBER(Pay_Item_Search_Text),0,IF(ISNUMBER(SEARCH(Pay_Item_Search_Text,H1061)),MAX(G$4:$G1060)+1,0)))</f>
        <v>1057</v>
      </c>
      <c r="H1061" s="1" t="str">
        <f>IF(Table_PayItems[[#This Row],[Description]]="_","_ Unique Item - "&amp;Table_PayItems[[#This Row],[Item]]&amp;" - $"&amp;Table_PayItems[[#This Row],[Unit]],Table_PayItems[[#This Row],[Description]]&amp;" - $"&amp;Table_PayItems[[#This Row],[Unit]])</f>
        <v>Conc Base Cse, Nonreinf, 7 inch - $Syd</v>
      </c>
      <c r="I1061" s="29" t="str">
        <f>IFERROR(VLOOKUP(ROWS($M$5:M1061),Table_PayItems[[Search Key]:[Concentrated Name]],2,FALSE),"")</f>
        <v>Conc Base Cse, Nonreinf, 7 inch - $Syd</v>
      </c>
      <c r="J1061" s="1"/>
      <c r="K1061" s="1"/>
      <c r="L1061" s="22">
        <f>IF(ISNUMBER(SEARCH(Pay_Item_Search_Text_2,M1061)),MAX($L$4:L1060)+1,0)</f>
        <v>0</v>
      </c>
      <c r="M1061" s="1" t="str">
        <f>IFERROR(VLOOKUP(ROWS($M$5:M1061),Table_PayItems[[Search Key]:[Concentrated Name]],2,FALSE),"")</f>
        <v>Conc Base Cse, Nonreinf, 7 inch - $Syd</v>
      </c>
      <c r="N1061" s="1" t="str">
        <f>IFERROR(VLOOKUP(ROWS($M$5:N1061),$L$5:$M$7000,2,FALSE),"")</f>
        <v>Strain Pole, Steel, Anchor Base, 40 foot, Salv - $Ea</v>
      </c>
      <c r="O1061" s="1" t="str">
        <f>IFERROR(VLOOKUP(ROWS($O$5:O1061),$K$5:$L$7000,2,FALSE),"")</f>
        <v/>
      </c>
    </row>
    <row r="1062" spans="2:15" ht="15" customHeight="1" x14ac:dyDescent="0.25">
      <c r="B1062" s="178" t="s">
        <v>10536</v>
      </c>
      <c r="C1062" s="178" t="s">
        <v>123</v>
      </c>
      <c r="D1062" s="178" t="s">
        <v>2559</v>
      </c>
      <c r="E1062" s="178" t="s">
        <v>6903</v>
      </c>
      <c r="F1062" s="178" t="s">
        <v>17</v>
      </c>
      <c r="G1062" s="1">
        <f>IF(ISNUMBER(Pay_Item_Search_Text),IF(ISNUMBER(IF(FIND(Pay_Item_Search_Text,B1062)=1,1, "FALSE")),MAX(G$4:$G1061)+1,IF(ISNUMBER(Pay_Item_Search_Text),0,IF(ISNUMBER(SEARCH(Pay_Item_Search_Text,H1062)),MAX(G$4:$G1061)+1,0))),IF(ISNUMBER(Pay_Item_Search_Text),0,IF(ISNUMBER(SEARCH(Pay_Item_Search_Text,H1062)),MAX(G$4:$G1061)+1,0)))</f>
        <v>1058</v>
      </c>
      <c r="H1062" s="1" t="str">
        <f>IF(Table_PayItems[[#This Row],[Description]]="_","_ Unique Item - "&amp;Table_PayItems[[#This Row],[Item]]&amp;" - $"&amp;Table_PayItems[[#This Row],[Unit]],Table_PayItems[[#This Row],[Description]]&amp;" - $"&amp;Table_PayItems[[#This Row],[Unit]])</f>
        <v>Conc Base Cse, Nonreinf, 8 1/2 inch - $Syd</v>
      </c>
      <c r="I1062" s="29" t="str">
        <f>IFERROR(VLOOKUP(ROWS($M$5:M1062),Table_PayItems[[Search Key]:[Concentrated Name]],2,FALSE),"")</f>
        <v>Conc Base Cse, Nonreinf, 8 1/2 inch - $Syd</v>
      </c>
      <c r="J1062" s="1"/>
      <c r="K1062" s="1"/>
      <c r="L1062" s="22">
        <f>IF(ISNUMBER(SEARCH(Pay_Item_Search_Text_2,M1062)),MAX($L$4:L1061)+1,0)</f>
        <v>0</v>
      </c>
      <c r="M1062" s="1" t="str">
        <f>IFERROR(VLOOKUP(ROWS($M$5:M1062),Table_PayItems[[Search Key]:[Concentrated Name]],2,FALSE),"")</f>
        <v>Conc Base Cse, Nonreinf, 8 1/2 inch - $Syd</v>
      </c>
      <c r="N1062" s="1" t="str">
        <f>IFERROR(VLOOKUP(ROWS($M$5:N1062),$L$5:$M$7000,2,FALSE),"")</f>
        <v>Taxodium distichum, #10 cont. - $Ea</v>
      </c>
      <c r="O1062" s="1" t="str">
        <f>IFERROR(VLOOKUP(ROWS($O$5:O1062),$K$5:$L$7000,2,FALSE),"")</f>
        <v/>
      </c>
    </row>
    <row r="1063" spans="2:15" ht="15" customHeight="1" x14ac:dyDescent="0.25">
      <c r="B1063" s="178" t="s">
        <v>10535</v>
      </c>
      <c r="C1063" s="178" t="s">
        <v>123</v>
      </c>
      <c r="D1063" s="178" t="s">
        <v>2558</v>
      </c>
      <c r="E1063" s="178" t="s">
        <v>6903</v>
      </c>
      <c r="F1063" s="178" t="s">
        <v>17</v>
      </c>
      <c r="G1063" s="1">
        <f>IF(ISNUMBER(Pay_Item_Search_Text),IF(ISNUMBER(IF(FIND(Pay_Item_Search_Text,B1063)=1,1, "FALSE")),MAX(G$4:$G1062)+1,IF(ISNUMBER(Pay_Item_Search_Text),0,IF(ISNUMBER(SEARCH(Pay_Item_Search_Text,H1063)),MAX(G$4:$G1062)+1,0))),IF(ISNUMBER(Pay_Item_Search_Text),0,IF(ISNUMBER(SEARCH(Pay_Item_Search_Text,H1063)),MAX(G$4:$G1062)+1,0)))</f>
        <v>1059</v>
      </c>
      <c r="H1063" s="1" t="str">
        <f>IF(Table_PayItems[[#This Row],[Description]]="_","_ Unique Item - "&amp;Table_PayItems[[#This Row],[Item]]&amp;" - $"&amp;Table_PayItems[[#This Row],[Unit]],Table_PayItems[[#This Row],[Description]]&amp;" - $"&amp;Table_PayItems[[#This Row],[Unit]])</f>
        <v>Conc Base Cse, Nonreinf, 8 inch - $Syd</v>
      </c>
      <c r="I1063" s="29" t="str">
        <f>IFERROR(VLOOKUP(ROWS($M$5:M1063),Table_PayItems[[Search Key]:[Concentrated Name]],2,FALSE),"")</f>
        <v>Conc Base Cse, Nonreinf, 8 inch - $Syd</v>
      </c>
      <c r="J1063" s="1"/>
      <c r="K1063" s="1"/>
      <c r="L1063" s="22">
        <f>IF(ISNUMBER(SEARCH(Pay_Item_Search_Text_2,M1063)),MAX($L$4:L1062)+1,0)</f>
        <v>0</v>
      </c>
      <c r="M1063" s="1" t="str">
        <f>IFERROR(VLOOKUP(ROWS($M$5:M1063),Table_PayItems[[Search Key]:[Concentrated Name]],2,FALSE),"")</f>
        <v>Conc Base Cse, Nonreinf, 8 inch - $Syd</v>
      </c>
      <c r="N1063" s="1" t="str">
        <f>IFERROR(VLOOKUP(ROWS($M$5:N1063),$L$5:$M$7000,2,FALSE),"")</f>
        <v>Taxus cuspidata Capitata, 30 inch - $Ea</v>
      </c>
      <c r="O1063" s="1" t="str">
        <f>IFERROR(VLOOKUP(ROWS($O$5:O1063),$K$5:$L$7000,2,FALSE),"")</f>
        <v/>
      </c>
    </row>
    <row r="1064" spans="2:15" ht="15" customHeight="1" x14ac:dyDescent="0.25">
      <c r="B1064" s="178" t="s">
        <v>10538</v>
      </c>
      <c r="C1064" s="178" t="s">
        <v>123</v>
      </c>
      <c r="D1064" s="178" t="s">
        <v>2561</v>
      </c>
      <c r="E1064" s="178" t="s">
        <v>6903</v>
      </c>
      <c r="F1064" s="178" t="s">
        <v>17</v>
      </c>
      <c r="G1064" s="1">
        <f>IF(ISNUMBER(Pay_Item_Search_Text),IF(ISNUMBER(IF(FIND(Pay_Item_Search_Text,B1064)=1,1, "FALSE")),MAX(G$4:$G1063)+1,IF(ISNUMBER(Pay_Item_Search_Text),0,IF(ISNUMBER(SEARCH(Pay_Item_Search_Text,H1064)),MAX(G$4:$G1063)+1,0))),IF(ISNUMBER(Pay_Item_Search_Text),0,IF(ISNUMBER(SEARCH(Pay_Item_Search_Text,H1064)),MAX(G$4:$G1063)+1,0)))</f>
        <v>1060</v>
      </c>
      <c r="H1064" s="1" t="str">
        <f>IF(Table_PayItems[[#This Row],[Description]]="_","_ Unique Item - "&amp;Table_PayItems[[#This Row],[Item]]&amp;" - $"&amp;Table_PayItems[[#This Row],[Unit]],Table_PayItems[[#This Row],[Description]]&amp;" - $"&amp;Table_PayItems[[#This Row],[Unit]])</f>
        <v>Conc Base Cse, Nonreinf, 9 1/2 inch - $Syd</v>
      </c>
      <c r="I1064" s="29" t="str">
        <f>IFERROR(VLOOKUP(ROWS($M$5:M1064),Table_PayItems[[Search Key]:[Concentrated Name]],2,FALSE),"")</f>
        <v>Conc Base Cse, Nonreinf, 9 1/2 inch - $Syd</v>
      </c>
      <c r="J1064" s="1"/>
      <c r="K1064" s="1"/>
      <c r="L1064" s="22">
        <f>IF(ISNUMBER(SEARCH(Pay_Item_Search_Text_2,M1064)),MAX($L$4:L1063)+1,0)</f>
        <v>0</v>
      </c>
      <c r="M1064" s="1" t="str">
        <f>IFERROR(VLOOKUP(ROWS($M$5:M1064),Table_PayItems[[Search Key]:[Concentrated Name]],2,FALSE),"")</f>
        <v>Conc Base Cse, Nonreinf, 9 1/2 inch - $Syd</v>
      </c>
      <c r="N1064" s="1" t="str">
        <f>IFERROR(VLOOKUP(ROWS($M$5:N1064),$L$5:$M$7000,2,FALSE),"")</f>
        <v>Topsoil Surface, Furn, 10 inch - $Syd</v>
      </c>
      <c r="O1064" s="1" t="str">
        <f>IFERROR(VLOOKUP(ROWS($O$5:O1064),$K$5:$L$7000,2,FALSE),"")</f>
        <v/>
      </c>
    </row>
    <row r="1065" spans="2:15" ht="15" customHeight="1" x14ac:dyDescent="0.25">
      <c r="B1065" s="178" t="s">
        <v>10537</v>
      </c>
      <c r="C1065" s="178" t="s">
        <v>123</v>
      </c>
      <c r="D1065" s="178" t="s">
        <v>2560</v>
      </c>
      <c r="E1065" s="178" t="s">
        <v>6903</v>
      </c>
      <c r="F1065" s="178" t="s">
        <v>17</v>
      </c>
      <c r="G1065" s="1">
        <f>IF(ISNUMBER(Pay_Item_Search_Text),IF(ISNUMBER(IF(FIND(Pay_Item_Search_Text,B1065)=1,1, "FALSE")),MAX(G$4:$G1064)+1,IF(ISNUMBER(Pay_Item_Search_Text),0,IF(ISNUMBER(SEARCH(Pay_Item_Search_Text,H1065)),MAX(G$4:$G1064)+1,0))),IF(ISNUMBER(Pay_Item_Search_Text),0,IF(ISNUMBER(SEARCH(Pay_Item_Search_Text,H1065)),MAX(G$4:$G1064)+1,0)))</f>
        <v>1061</v>
      </c>
      <c r="H1065" s="1" t="str">
        <f>IF(Table_PayItems[[#This Row],[Description]]="_","_ Unique Item - "&amp;Table_PayItems[[#This Row],[Item]]&amp;" - $"&amp;Table_PayItems[[#This Row],[Unit]],Table_PayItems[[#This Row],[Description]]&amp;" - $"&amp;Table_PayItems[[#This Row],[Unit]])</f>
        <v>Conc Base Cse, Nonreinf, 9 inch - $Syd</v>
      </c>
      <c r="I1065" s="29" t="str">
        <f>IFERROR(VLOOKUP(ROWS($M$5:M1065),Table_PayItems[[Search Key]:[Concentrated Name]],2,FALSE),"")</f>
        <v>Conc Base Cse, Nonreinf, 9 inch - $Syd</v>
      </c>
      <c r="J1065" s="1"/>
      <c r="K1065" s="1"/>
      <c r="L1065" s="22">
        <f>IF(ISNUMBER(SEARCH(Pay_Item_Search_Text_2,M1065)),MAX($L$4:L1064)+1,0)</f>
        <v>0</v>
      </c>
      <c r="M1065" s="1" t="str">
        <f>IFERROR(VLOOKUP(ROWS($M$5:M1065),Table_PayItems[[Search Key]:[Concentrated Name]],2,FALSE),"")</f>
        <v>Conc Base Cse, Nonreinf, 9 inch - $Syd</v>
      </c>
      <c r="N1065" s="1" t="str">
        <f>IFERROR(VLOOKUP(ROWS($M$5:N1065),$L$5:$M$7000,2,FALSE),"")</f>
        <v>Topsoil Surface, Salv, 10 inch - $Syd</v>
      </c>
      <c r="O1065" s="1" t="str">
        <f>IFERROR(VLOOKUP(ROWS($O$5:O1065),$K$5:$L$7000,2,FALSE),"")</f>
        <v/>
      </c>
    </row>
    <row r="1066" spans="2:15" ht="15" customHeight="1" x14ac:dyDescent="0.25">
      <c r="B1066" s="178" t="s">
        <v>10583</v>
      </c>
      <c r="C1066" s="178" t="s">
        <v>123</v>
      </c>
      <c r="D1066" s="178" t="s">
        <v>2607</v>
      </c>
      <c r="E1066" s="178" t="s">
        <v>6904</v>
      </c>
      <c r="F1066" s="178" t="s">
        <v>17</v>
      </c>
      <c r="G1066" s="1">
        <f>IF(ISNUMBER(Pay_Item_Search_Text),IF(ISNUMBER(IF(FIND(Pay_Item_Search_Text,B1066)=1,1, "FALSE")),MAX(G$4:$G1065)+1,IF(ISNUMBER(Pay_Item_Search_Text),0,IF(ISNUMBER(SEARCH(Pay_Item_Search_Text,H1066)),MAX(G$4:$G1065)+1,0))),IF(ISNUMBER(Pay_Item_Search_Text),0,IF(ISNUMBER(SEARCH(Pay_Item_Search_Text,H1066)),MAX(G$4:$G1065)+1,0)))</f>
        <v>1062</v>
      </c>
      <c r="H1066" s="1" t="str">
        <f>IF(Table_PayItems[[#This Row],[Description]]="_","_ Unique Item - "&amp;Table_PayItems[[#This Row],[Item]]&amp;" - $"&amp;Table_PayItems[[#This Row],[Unit]],Table_PayItems[[#This Row],[Description]]&amp;" - $"&amp;Table_PayItems[[#This Row],[Unit]])</f>
        <v>Conc Pavt with Integral Curb, Nonreinf, 10 1/2 inch - $Syd</v>
      </c>
      <c r="I1066" s="29" t="str">
        <f>IFERROR(VLOOKUP(ROWS($M$5:M1066),Table_PayItems[[Search Key]:[Concentrated Name]],2,FALSE),"")</f>
        <v>Conc Pavt with Integral Curb, Nonreinf, 10 1/2 inch - $Syd</v>
      </c>
      <c r="J1066" s="1"/>
      <c r="K1066" s="1"/>
      <c r="L1066" s="22">
        <f>IF(ISNUMBER(SEARCH(Pay_Item_Search_Text_2,M1066)),MAX($L$4:L1065)+1,0)</f>
        <v>369</v>
      </c>
      <c r="M1066" s="1" t="str">
        <f>IFERROR(VLOOKUP(ROWS($M$5:M1066),Table_PayItems[[Search Key]:[Concentrated Name]],2,FALSE),"")</f>
        <v>Conc Pavt with Integral Curb, Nonreinf, 10 1/2 inch - $Syd</v>
      </c>
      <c r="N1066" s="1" t="str">
        <f>IFERROR(VLOOKUP(ROWS($M$5:N1066),$L$5:$M$7000,2,FALSE),"")</f>
        <v>Tower Ltg Unit, 100 foot 6 Luminaire - $Ea</v>
      </c>
      <c r="O1066" s="1" t="str">
        <f>IFERROR(VLOOKUP(ROWS($O$5:O1066),$K$5:$L$7000,2,FALSE),"")</f>
        <v/>
      </c>
    </row>
    <row r="1067" spans="2:15" ht="15" customHeight="1" x14ac:dyDescent="0.25">
      <c r="B1067" s="178" t="s">
        <v>10582</v>
      </c>
      <c r="C1067" s="178" t="s">
        <v>123</v>
      </c>
      <c r="D1067" s="178" t="s">
        <v>2606</v>
      </c>
      <c r="E1067" s="178" t="s">
        <v>6904</v>
      </c>
      <c r="F1067" s="178" t="s">
        <v>17</v>
      </c>
      <c r="G1067" s="1">
        <f>IF(ISNUMBER(Pay_Item_Search_Text),IF(ISNUMBER(IF(FIND(Pay_Item_Search_Text,B1067)=1,1, "FALSE")),MAX(G$4:$G1066)+1,IF(ISNUMBER(Pay_Item_Search_Text),0,IF(ISNUMBER(SEARCH(Pay_Item_Search_Text,H1067)),MAX(G$4:$G1066)+1,0))),IF(ISNUMBER(Pay_Item_Search_Text),0,IF(ISNUMBER(SEARCH(Pay_Item_Search_Text,H1067)),MAX(G$4:$G1066)+1,0)))</f>
        <v>1063</v>
      </c>
      <c r="H1067" s="1" t="str">
        <f>IF(Table_PayItems[[#This Row],[Description]]="_","_ Unique Item - "&amp;Table_PayItems[[#This Row],[Item]]&amp;" - $"&amp;Table_PayItems[[#This Row],[Unit]],Table_PayItems[[#This Row],[Description]]&amp;" - $"&amp;Table_PayItems[[#This Row],[Unit]])</f>
        <v>Conc Pavt with Integral Curb, Nonreinf, 10 inch - $Syd</v>
      </c>
      <c r="I1067" s="29" t="str">
        <f>IFERROR(VLOOKUP(ROWS($M$5:M1067),Table_PayItems[[Search Key]:[Concentrated Name]],2,FALSE),"")</f>
        <v>Conc Pavt with Integral Curb, Nonreinf, 10 inch - $Syd</v>
      </c>
      <c r="J1067" s="1"/>
      <c r="K1067" s="1"/>
      <c r="L1067" s="22">
        <f>IF(ISNUMBER(SEARCH(Pay_Item_Search_Text_2,M1067)),MAX($L$4:L1066)+1,0)</f>
        <v>370</v>
      </c>
      <c r="M1067" s="1" t="str">
        <f>IFERROR(VLOOKUP(ROWS($M$5:M1067),Table_PayItems[[Search Key]:[Concentrated Name]],2,FALSE),"")</f>
        <v>Conc Pavt with Integral Curb, Nonreinf, 10 inch - $Syd</v>
      </c>
      <c r="N1067" s="1" t="str">
        <f>IFERROR(VLOOKUP(ROWS($M$5:N1067),$L$5:$M$7000,2,FALSE),"")</f>
        <v>Tower Ltg Unit, 100 foot 8 Luminaire - $Ea</v>
      </c>
      <c r="O1067" s="1" t="str">
        <f>IFERROR(VLOOKUP(ROWS($O$5:O1067),$K$5:$L$7000,2,FALSE),"")</f>
        <v/>
      </c>
    </row>
    <row r="1068" spans="2:15" ht="15" customHeight="1" x14ac:dyDescent="0.25">
      <c r="B1068" s="178" t="s">
        <v>10585</v>
      </c>
      <c r="C1068" s="178" t="s">
        <v>123</v>
      </c>
      <c r="D1068" s="178" t="s">
        <v>2609</v>
      </c>
      <c r="E1068" s="178" t="s">
        <v>6904</v>
      </c>
      <c r="F1068" s="178" t="s">
        <v>17</v>
      </c>
      <c r="G1068" s="1">
        <f>IF(ISNUMBER(Pay_Item_Search_Text),IF(ISNUMBER(IF(FIND(Pay_Item_Search_Text,B1068)=1,1, "FALSE")),MAX(G$4:$G1067)+1,IF(ISNUMBER(Pay_Item_Search_Text),0,IF(ISNUMBER(SEARCH(Pay_Item_Search_Text,H1068)),MAX(G$4:$G1067)+1,0))),IF(ISNUMBER(Pay_Item_Search_Text),0,IF(ISNUMBER(SEARCH(Pay_Item_Search_Text,H1068)),MAX(G$4:$G1067)+1,0)))</f>
        <v>1064</v>
      </c>
      <c r="H1068" s="1" t="str">
        <f>IF(Table_PayItems[[#This Row],[Description]]="_","_ Unique Item - "&amp;Table_PayItems[[#This Row],[Item]]&amp;" - $"&amp;Table_PayItems[[#This Row],[Unit]],Table_PayItems[[#This Row],[Description]]&amp;" - $"&amp;Table_PayItems[[#This Row],[Unit]])</f>
        <v>Conc Pavt with Integral Curb, Nonreinf, 11 1/2 inch - $Syd</v>
      </c>
      <c r="I1068" s="29" t="str">
        <f>IFERROR(VLOOKUP(ROWS($M$5:M1068),Table_PayItems[[Search Key]:[Concentrated Name]],2,FALSE),"")</f>
        <v>Conc Pavt with Integral Curb, Nonreinf, 11 1/2 inch - $Syd</v>
      </c>
      <c r="J1068" s="1"/>
      <c r="K1068" s="1"/>
      <c r="L1068" s="22">
        <f>IF(ISNUMBER(SEARCH(Pay_Item_Search_Text_2,M1068)),MAX($L$4:L1067)+1,0)</f>
        <v>0</v>
      </c>
      <c r="M1068" s="1" t="str">
        <f>IFERROR(VLOOKUP(ROWS($M$5:M1068),Table_PayItems[[Search Key]:[Concentrated Name]],2,FALSE),"")</f>
        <v>Conc Pavt with Integral Curb, Nonreinf, 11 1/2 inch - $Syd</v>
      </c>
      <c r="N1068" s="1" t="str">
        <f>IFERROR(VLOOKUP(ROWS($M$5:N1068),$L$5:$M$7000,2,FALSE),"")</f>
        <v>Tower Ltg Unit, 80 foot 4 Luminaire - $Ea</v>
      </c>
      <c r="O1068" s="1" t="str">
        <f>IFERROR(VLOOKUP(ROWS($O$5:O1068),$K$5:$L$7000,2,FALSE),"")</f>
        <v/>
      </c>
    </row>
    <row r="1069" spans="2:15" ht="15" customHeight="1" x14ac:dyDescent="0.25">
      <c r="B1069" s="178" t="s">
        <v>10584</v>
      </c>
      <c r="C1069" s="178" t="s">
        <v>123</v>
      </c>
      <c r="D1069" s="178" t="s">
        <v>2608</v>
      </c>
      <c r="E1069" s="178" t="s">
        <v>6904</v>
      </c>
      <c r="F1069" s="178" t="s">
        <v>17</v>
      </c>
      <c r="G1069" s="1">
        <f>IF(ISNUMBER(Pay_Item_Search_Text),IF(ISNUMBER(IF(FIND(Pay_Item_Search_Text,B1069)=1,1, "FALSE")),MAX(G$4:$G1068)+1,IF(ISNUMBER(Pay_Item_Search_Text),0,IF(ISNUMBER(SEARCH(Pay_Item_Search_Text,H1069)),MAX(G$4:$G1068)+1,0))),IF(ISNUMBER(Pay_Item_Search_Text),0,IF(ISNUMBER(SEARCH(Pay_Item_Search_Text,H1069)),MAX(G$4:$G1068)+1,0)))</f>
        <v>1065</v>
      </c>
      <c r="H1069" s="1" t="str">
        <f>IF(Table_PayItems[[#This Row],[Description]]="_","_ Unique Item - "&amp;Table_PayItems[[#This Row],[Item]]&amp;" - $"&amp;Table_PayItems[[#This Row],[Unit]],Table_PayItems[[#This Row],[Description]]&amp;" - $"&amp;Table_PayItems[[#This Row],[Unit]])</f>
        <v>Conc Pavt with Integral Curb, Nonreinf, 11 inch - $Syd</v>
      </c>
      <c r="I1069" s="29" t="str">
        <f>IFERROR(VLOOKUP(ROWS($M$5:M1069),Table_PayItems[[Search Key]:[Concentrated Name]],2,FALSE),"")</f>
        <v>Conc Pavt with Integral Curb, Nonreinf, 11 inch - $Syd</v>
      </c>
      <c r="J1069" s="1"/>
      <c r="K1069" s="1"/>
      <c r="L1069" s="22">
        <f>IF(ISNUMBER(SEARCH(Pay_Item_Search_Text_2,M1069)),MAX($L$4:L1068)+1,0)</f>
        <v>0</v>
      </c>
      <c r="M1069" s="1" t="str">
        <f>IFERROR(VLOOKUP(ROWS($M$5:M1069),Table_PayItems[[Search Key]:[Concentrated Name]],2,FALSE),"")</f>
        <v>Conc Pavt with Integral Curb, Nonreinf, 11 inch - $Syd</v>
      </c>
      <c r="N1069" s="1" t="str">
        <f>IFERROR(VLOOKUP(ROWS($M$5:N1069),$L$5:$M$7000,2,FALSE),"")</f>
        <v>Truss, Type C, 100 foot - $Ea</v>
      </c>
      <c r="O1069" s="1" t="str">
        <f>IFERROR(VLOOKUP(ROWS($O$5:O1069),$K$5:$L$7000,2,FALSE),"")</f>
        <v/>
      </c>
    </row>
    <row r="1070" spans="2:15" ht="15" customHeight="1" x14ac:dyDescent="0.25">
      <c r="B1070" s="178" t="s">
        <v>10586</v>
      </c>
      <c r="C1070" s="178" t="s">
        <v>123</v>
      </c>
      <c r="D1070" s="178" t="s">
        <v>2610</v>
      </c>
      <c r="E1070" s="178" t="s">
        <v>6904</v>
      </c>
      <c r="F1070" s="178" t="s">
        <v>17</v>
      </c>
      <c r="G1070" s="1">
        <f>IF(ISNUMBER(Pay_Item_Search_Text),IF(ISNUMBER(IF(FIND(Pay_Item_Search_Text,B1070)=1,1, "FALSE")),MAX(G$4:$G1069)+1,IF(ISNUMBER(Pay_Item_Search_Text),0,IF(ISNUMBER(SEARCH(Pay_Item_Search_Text,H1070)),MAX(G$4:$G1069)+1,0))),IF(ISNUMBER(Pay_Item_Search_Text),0,IF(ISNUMBER(SEARCH(Pay_Item_Search_Text,H1070)),MAX(G$4:$G1069)+1,0)))</f>
        <v>1066</v>
      </c>
      <c r="H1070" s="1" t="str">
        <f>IF(Table_PayItems[[#This Row],[Description]]="_","_ Unique Item - "&amp;Table_PayItems[[#This Row],[Item]]&amp;" - $"&amp;Table_PayItems[[#This Row],[Unit]],Table_PayItems[[#This Row],[Description]]&amp;" - $"&amp;Table_PayItems[[#This Row],[Unit]])</f>
        <v>Conc Pavt with Integral Curb, Nonreinf, 12 inch - $Syd</v>
      </c>
      <c r="I1070" s="29" t="str">
        <f>IFERROR(VLOOKUP(ROWS($M$5:M1070),Table_PayItems[[Search Key]:[Concentrated Name]],2,FALSE),"")</f>
        <v>Conc Pavt with Integral Curb, Nonreinf, 12 inch - $Syd</v>
      </c>
      <c r="J1070" s="1"/>
      <c r="K1070" s="1"/>
      <c r="L1070" s="22">
        <f>IF(ISNUMBER(SEARCH(Pay_Item_Search_Text_2,M1070)),MAX($L$4:L1069)+1,0)</f>
        <v>0</v>
      </c>
      <c r="M1070" s="1" t="str">
        <f>IFERROR(VLOOKUP(ROWS($M$5:M1070),Table_PayItems[[Search Key]:[Concentrated Name]],2,FALSE),"")</f>
        <v>Conc Pavt with Integral Curb, Nonreinf, 12 inch - $Syd</v>
      </c>
      <c r="N1070" s="1" t="str">
        <f>IFERROR(VLOOKUP(ROWS($M$5:N1070),$L$5:$M$7000,2,FALSE),"")</f>
        <v>Truss, Type C, 100 foot, Erect, Salv - $Ea</v>
      </c>
      <c r="O1070" s="1" t="str">
        <f>IFERROR(VLOOKUP(ROWS($O$5:O1070),$K$5:$L$7000,2,FALSE),"")</f>
        <v/>
      </c>
    </row>
    <row r="1071" spans="2:15" ht="15" customHeight="1" x14ac:dyDescent="0.25">
      <c r="B1071" s="178" t="s">
        <v>10575</v>
      </c>
      <c r="C1071" s="178" t="s">
        <v>123</v>
      </c>
      <c r="D1071" s="178" t="s">
        <v>2599</v>
      </c>
      <c r="E1071" s="178" t="s">
        <v>6904</v>
      </c>
      <c r="F1071" s="178" t="s">
        <v>17</v>
      </c>
      <c r="G1071" s="1">
        <f>IF(ISNUMBER(Pay_Item_Search_Text),IF(ISNUMBER(IF(FIND(Pay_Item_Search_Text,B1071)=1,1, "FALSE")),MAX(G$4:$G1070)+1,IF(ISNUMBER(Pay_Item_Search_Text),0,IF(ISNUMBER(SEARCH(Pay_Item_Search_Text,H1071)),MAX(G$4:$G1070)+1,0))),IF(ISNUMBER(Pay_Item_Search_Text),0,IF(ISNUMBER(SEARCH(Pay_Item_Search_Text,H1071)),MAX(G$4:$G1070)+1,0)))</f>
        <v>1067</v>
      </c>
      <c r="H1071" s="1" t="str">
        <f>IF(Table_PayItems[[#This Row],[Description]]="_","_ Unique Item - "&amp;Table_PayItems[[#This Row],[Item]]&amp;" - $"&amp;Table_PayItems[[#This Row],[Unit]],Table_PayItems[[#This Row],[Description]]&amp;" - $"&amp;Table_PayItems[[#This Row],[Unit]])</f>
        <v>Conc Pavt with Integral Curb, Nonreinf, 6 1/2 inch - $Syd</v>
      </c>
      <c r="I1071" s="29" t="str">
        <f>IFERROR(VLOOKUP(ROWS($M$5:M1071),Table_PayItems[[Search Key]:[Concentrated Name]],2,FALSE),"")</f>
        <v>Conc Pavt with Integral Curb, Nonreinf, 6 1/2 inch - $Syd</v>
      </c>
      <c r="J1071" s="1"/>
      <c r="K1071" s="1"/>
      <c r="L1071" s="22">
        <f>IF(ISNUMBER(SEARCH(Pay_Item_Search_Text_2,M1071)),MAX($L$4:L1070)+1,0)</f>
        <v>0</v>
      </c>
      <c r="M1071" s="1" t="str">
        <f>IFERROR(VLOOKUP(ROWS($M$5:M1071),Table_PayItems[[Search Key]:[Concentrated Name]],2,FALSE),"")</f>
        <v>Conc Pavt with Integral Curb, Nonreinf, 6 1/2 inch - $Syd</v>
      </c>
      <c r="N1071" s="1" t="str">
        <f>IFERROR(VLOOKUP(ROWS($M$5:N1071),$L$5:$M$7000,2,FALSE),"")</f>
        <v>Truss, Type C, 50 foot - $Ea</v>
      </c>
      <c r="O1071" s="1" t="str">
        <f>IFERROR(VLOOKUP(ROWS($O$5:O1071),$K$5:$L$7000,2,FALSE),"")</f>
        <v/>
      </c>
    </row>
    <row r="1072" spans="2:15" ht="15" customHeight="1" x14ac:dyDescent="0.25">
      <c r="B1072" s="178" t="s">
        <v>10574</v>
      </c>
      <c r="C1072" s="178" t="s">
        <v>123</v>
      </c>
      <c r="D1072" s="178" t="s">
        <v>2598</v>
      </c>
      <c r="E1072" s="178" t="s">
        <v>6904</v>
      </c>
      <c r="F1072" s="178" t="s">
        <v>17</v>
      </c>
      <c r="G1072" s="1">
        <f>IF(ISNUMBER(Pay_Item_Search_Text),IF(ISNUMBER(IF(FIND(Pay_Item_Search_Text,B1072)=1,1, "FALSE")),MAX(G$4:$G1071)+1,IF(ISNUMBER(Pay_Item_Search_Text),0,IF(ISNUMBER(SEARCH(Pay_Item_Search_Text,H1072)),MAX(G$4:$G1071)+1,0))),IF(ISNUMBER(Pay_Item_Search_Text),0,IF(ISNUMBER(SEARCH(Pay_Item_Search_Text,H1072)),MAX(G$4:$G1071)+1,0)))</f>
        <v>1068</v>
      </c>
      <c r="H1072" s="1" t="str">
        <f>IF(Table_PayItems[[#This Row],[Description]]="_","_ Unique Item - "&amp;Table_PayItems[[#This Row],[Item]]&amp;" - $"&amp;Table_PayItems[[#This Row],[Unit]],Table_PayItems[[#This Row],[Description]]&amp;" - $"&amp;Table_PayItems[[#This Row],[Unit]])</f>
        <v>Conc Pavt with Integral Curb, Nonreinf, 6 inch - $Syd</v>
      </c>
      <c r="I1072" s="29" t="str">
        <f>IFERROR(VLOOKUP(ROWS($M$5:M1072),Table_PayItems[[Search Key]:[Concentrated Name]],2,FALSE),"")</f>
        <v>Conc Pavt with Integral Curb, Nonreinf, 6 inch - $Syd</v>
      </c>
      <c r="J1072" s="1"/>
      <c r="K1072" s="1"/>
      <c r="L1072" s="22">
        <f>IF(ISNUMBER(SEARCH(Pay_Item_Search_Text_2,M1072)),MAX($L$4:L1071)+1,0)</f>
        <v>0</v>
      </c>
      <c r="M1072" s="1" t="str">
        <f>IFERROR(VLOOKUP(ROWS($M$5:M1072),Table_PayItems[[Search Key]:[Concentrated Name]],2,FALSE),"")</f>
        <v>Conc Pavt with Integral Curb, Nonreinf, 6 inch - $Syd</v>
      </c>
      <c r="N1072" s="1" t="str">
        <f>IFERROR(VLOOKUP(ROWS($M$5:N1072),$L$5:$M$7000,2,FALSE),"")</f>
        <v>Truss, Type C, 50 foot, Erect, Salv - $Ea</v>
      </c>
      <c r="O1072" s="1" t="str">
        <f>IFERROR(VLOOKUP(ROWS($O$5:O1072),$K$5:$L$7000,2,FALSE),"")</f>
        <v/>
      </c>
    </row>
    <row r="1073" spans="2:15" ht="15" customHeight="1" x14ac:dyDescent="0.25">
      <c r="B1073" s="178" t="s">
        <v>10577</v>
      </c>
      <c r="C1073" s="178" t="s">
        <v>123</v>
      </c>
      <c r="D1073" s="178" t="s">
        <v>2601</v>
      </c>
      <c r="E1073" s="178" t="s">
        <v>6904</v>
      </c>
      <c r="F1073" s="178" t="s">
        <v>17</v>
      </c>
      <c r="G1073" s="1">
        <f>IF(ISNUMBER(Pay_Item_Search_Text),IF(ISNUMBER(IF(FIND(Pay_Item_Search_Text,B1073)=1,1, "FALSE")),MAX(G$4:$G1072)+1,IF(ISNUMBER(Pay_Item_Search_Text),0,IF(ISNUMBER(SEARCH(Pay_Item_Search_Text,H1073)),MAX(G$4:$G1072)+1,0))),IF(ISNUMBER(Pay_Item_Search_Text),0,IF(ISNUMBER(SEARCH(Pay_Item_Search_Text,H1073)),MAX(G$4:$G1072)+1,0)))</f>
        <v>1069</v>
      </c>
      <c r="H1073" s="1" t="str">
        <f>IF(Table_PayItems[[#This Row],[Description]]="_","_ Unique Item - "&amp;Table_PayItems[[#This Row],[Item]]&amp;" - $"&amp;Table_PayItems[[#This Row],[Unit]],Table_PayItems[[#This Row],[Description]]&amp;" - $"&amp;Table_PayItems[[#This Row],[Unit]])</f>
        <v>Conc Pavt with Integral Curb, Nonreinf, 7 1/2 inch - $Syd</v>
      </c>
      <c r="I1073" s="29" t="str">
        <f>IFERROR(VLOOKUP(ROWS($M$5:M1073),Table_PayItems[[Search Key]:[Concentrated Name]],2,FALSE),"")</f>
        <v>Conc Pavt with Integral Curb, Nonreinf, 7 1/2 inch - $Syd</v>
      </c>
      <c r="J1073" s="1"/>
      <c r="K1073" s="1"/>
      <c r="L1073" s="22">
        <f>IF(ISNUMBER(SEARCH(Pay_Item_Search_Text_2,M1073)),MAX($L$4:L1072)+1,0)</f>
        <v>0</v>
      </c>
      <c r="M1073" s="1" t="str">
        <f>IFERROR(VLOOKUP(ROWS($M$5:M1073),Table_PayItems[[Search Key]:[Concentrated Name]],2,FALSE),"")</f>
        <v>Conc Pavt with Integral Curb, Nonreinf, 7 1/2 inch - $Syd</v>
      </c>
      <c r="N1073" s="1" t="str">
        <f>IFERROR(VLOOKUP(ROWS($M$5:N1073),$L$5:$M$7000,2,FALSE),"")</f>
        <v>Truss, Type C, 60 foot - $Ea</v>
      </c>
      <c r="O1073" s="1" t="str">
        <f>IFERROR(VLOOKUP(ROWS($O$5:O1073),$K$5:$L$7000,2,FALSE),"")</f>
        <v/>
      </c>
    </row>
    <row r="1074" spans="2:15" ht="15" customHeight="1" x14ac:dyDescent="0.25">
      <c r="B1074" s="178" t="s">
        <v>10576</v>
      </c>
      <c r="C1074" s="178" t="s">
        <v>123</v>
      </c>
      <c r="D1074" s="178" t="s">
        <v>2600</v>
      </c>
      <c r="E1074" s="178" t="s">
        <v>6904</v>
      </c>
      <c r="F1074" s="178" t="s">
        <v>17</v>
      </c>
      <c r="G1074" s="1">
        <f>IF(ISNUMBER(Pay_Item_Search_Text),IF(ISNUMBER(IF(FIND(Pay_Item_Search_Text,B1074)=1,1, "FALSE")),MAX(G$4:$G1073)+1,IF(ISNUMBER(Pay_Item_Search_Text),0,IF(ISNUMBER(SEARCH(Pay_Item_Search_Text,H1074)),MAX(G$4:$G1073)+1,0))),IF(ISNUMBER(Pay_Item_Search_Text),0,IF(ISNUMBER(SEARCH(Pay_Item_Search_Text,H1074)),MAX(G$4:$G1073)+1,0)))</f>
        <v>1070</v>
      </c>
      <c r="H1074" s="1" t="str">
        <f>IF(Table_PayItems[[#This Row],[Description]]="_","_ Unique Item - "&amp;Table_PayItems[[#This Row],[Item]]&amp;" - $"&amp;Table_PayItems[[#This Row],[Unit]],Table_PayItems[[#This Row],[Description]]&amp;" - $"&amp;Table_PayItems[[#This Row],[Unit]])</f>
        <v>Conc Pavt with Integral Curb, Nonreinf, 7 inch - $Syd</v>
      </c>
      <c r="I1074" s="29" t="str">
        <f>IFERROR(VLOOKUP(ROWS($M$5:M1074),Table_PayItems[[Search Key]:[Concentrated Name]],2,FALSE),"")</f>
        <v>Conc Pavt with Integral Curb, Nonreinf, 7 inch - $Syd</v>
      </c>
      <c r="J1074" s="1"/>
      <c r="K1074" s="1"/>
      <c r="L1074" s="22">
        <f>IF(ISNUMBER(SEARCH(Pay_Item_Search_Text_2,M1074)),MAX($L$4:L1073)+1,0)</f>
        <v>0</v>
      </c>
      <c r="M1074" s="1" t="str">
        <f>IFERROR(VLOOKUP(ROWS($M$5:M1074),Table_PayItems[[Search Key]:[Concentrated Name]],2,FALSE),"")</f>
        <v>Conc Pavt with Integral Curb, Nonreinf, 7 inch - $Syd</v>
      </c>
      <c r="N1074" s="1" t="str">
        <f>IFERROR(VLOOKUP(ROWS($M$5:N1074),$L$5:$M$7000,2,FALSE),"")</f>
        <v>Truss, Type C, 60 foot, Erect, Salv - $Ea</v>
      </c>
      <c r="O1074" s="1" t="str">
        <f>IFERROR(VLOOKUP(ROWS($O$5:O1074),$K$5:$L$7000,2,FALSE),"")</f>
        <v/>
      </c>
    </row>
    <row r="1075" spans="2:15" ht="15" customHeight="1" x14ac:dyDescent="0.25">
      <c r="B1075" s="178" t="s">
        <v>10579</v>
      </c>
      <c r="C1075" s="178" t="s">
        <v>123</v>
      </c>
      <c r="D1075" s="178" t="s">
        <v>2603</v>
      </c>
      <c r="E1075" s="178" t="s">
        <v>6904</v>
      </c>
      <c r="F1075" s="178" t="s">
        <v>17</v>
      </c>
      <c r="G1075" s="1">
        <f>IF(ISNUMBER(Pay_Item_Search_Text),IF(ISNUMBER(IF(FIND(Pay_Item_Search_Text,B1075)=1,1, "FALSE")),MAX(G$4:$G1074)+1,IF(ISNUMBER(Pay_Item_Search_Text),0,IF(ISNUMBER(SEARCH(Pay_Item_Search_Text,H1075)),MAX(G$4:$G1074)+1,0))),IF(ISNUMBER(Pay_Item_Search_Text),0,IF(ISNUMBER(SEARCH(Pay_Item_Search_Text,H1075)),MAX(G$4:$G1074)+1,0)))</f>
        <v>1071</v>
      </c>
      <c r="H1075" s="1" t="str">
        <f>IF(Table_PayItems[[#This Row],[Description]]="_","_ Unique Item - "&amp;Table_PayItems[[#This Row],[Item]]&amp;" - $"&amp;Table_PayItems[[#This Row],[Unit]],Table_PayItems[[#This Row],[Description]]&amp;" - $"&amp;Table_PayItems[[#This Row],[Unit]])</f>
        <v>Conc Pavt with Integral Curb, Nonreinf, 8 1/2 inch - $Syd</v>
      </c>
      <c r="I1075" s="29" t="str">
        <f>IFERROR(VLOOKUP(ROWS($M$5:M1075),Table_PayItems[[Search Key]:[Concentrated Name]],2,FALSE),"")</f>
        <v>Conc Pavt with Integral Curb, Nonreinf, 8 1/2 inch - $Syd</v>
      </c>
      <c r="J1075" s="1"/>
      <c r="K1075" s="1"/>
      <c r="L1075" s="22">
        <f>IF(ISNUMBER(SEARCH(Pay_Item_Search_Text_2,M1075)),MAX($L$4:L1074)+1,0)</f>
        <v>0</v>
      </c>
      <c r="M1075" s="1" t="str">
        <f>IFERROR(VLOOKUP(ROWS($M$5:M1075),Table_PayItems[[Search Key]:[Concentrated Name]],2,FALSE),"")</f>
        <v>Conc Pavt with Integral Curb, Nonreinf, 8 1/2 inch - $Syd</v>
      </c>
      <c r="N1075" s="1" t="str">
        <f>IFERROR(VLOOKUP(ROWS($M$5:N1075),$L$5:$M$7000,2,FALSE),"")</f>
        <v>Truss, Type C, 70 foot - $Ea</v>
      </c>
      <c r="O1075" s="1" t="str">
        <f>IFERROR(VLOOKUP(ROWS($O$5:O1075),$K$5:$L$7000,2,FALSE),"")</f>
        <v/>
      </c>
    </row>
    <row r="1076" spans="2:15" ht="15" customHeight="1" x14ac:dyDescent="0.25">
      <c r="B1076" s="178" t="s">
        <v>10578</v>
      </c>
      <c r="C1076" s="178" t="s">
        <v>123</v>
      </c>
      <c r="D1076" s="178" t="s">
        <v>2602</v>
      </c>
      <c r="E1076" s="178" t="s">
        <v>6904</v>
      </c>
      <c r="F1076" s="178" t="s">
        <v>17</v>
      </c>
      <c r="G1076" s="1">
        <f>IF(ISNUMBER(Pay_Item_Search_Text),IF(ISNUMBER(IF(FIND(Pay_Item_Search_Text,B1076)=1,1, "FALSE")),MAX(G$4:$G1075)+1,IF(ISNUMBER(Pay_Item_Search_Text),0,IF(ISNUMBER(SEARCH(Pay_Item_Search_Text,H1076)),MAX(G$4:$G1075)+1,0))),IF(ISNUMBER(Pay_Item_Search_Text),0,IF(ISNUMBER(SEARCH(Pay_Item_Search_Text,H1076)),MAX(G$4:$G1075)+1,0)))</f>
        <v>1072</v>
      </c>
      <c r="H1076" s="1" t="str">
        <f>IF(Table_PayItems[[#This Row],[Description]]="_","_ Unique Item - "&amp;Table_PayItems[[#This Row],[Item]]&amp;" - $"&amp;Table_PayItems[[#This Row],[Unit]],Table_PayItems[[#This Row],[Description]]&amp;" - $"&amp;Table_PayItems[[#This Row],[Unit]])</f>
        <v>Conc Pavt with Integral Curb, Nonreinf, 8 inch - $Syd</v>
      </c>
      <c r="I1076" s="29" t="str">
        <f>IFERROR(VLOOKUP(ROWS($M$5:M1076),Table_PayItems[[Search Key]:[Concentrated Name]],2,FALSE),"")</f>
        <v>Conc Pavt with Integral Curb, Nonreinf, 8 inch - $Syd</v>
      </c>
      <c r="J1076" s="1"/>
      <c r="K1076" s="1"/>
      <c r="L1076" s="22">
        <f>IF(ISNUMBER(SEARCH(Pay_Item_Search_Text_2,M1076)),MAX($L$4:L1075)+1,0)</f>
        <v>0</v>
      </c>
      <c r="M1076" s="1" t="str">
        <f>IFERROR(VLOOKUP(ROWS($M$5:M1076),Table_PayItems[[Search Key]:[Concentrated Name]],2,FALSE),"")</f>
        <v>Conc Pavt with Integral Curb, Nonreinf, 8 inch - $Syd</v>
      </c>
      <c r="N1076" s="1" t="str">
        <f>IFERROR(VLOOKUP(ROWS($M$5:N1076),$L$5:$M$7000,2,FALSE),"")</f>
        <v>Truss, Type C, 70 foot, Erect, Salv - $Ea</v>
      </c>
      <c r="O1076" s="1" t="str">
        <f>IFERROR(VLOOKUP(ROWS($O$5:O1076),$K$5:$L$7000,2,FALSE),"")</f>
        <v/>
      </c>
    </row>
    <row r="1077" spans="2:15" ht="15" customHeight="1" x14ac:dyDescent="0.25">
      <c r="B1077" s="178" t="s">
        <v>10581</v>
      </c>
      <c r="C1077" s="178" t="s">
        <v>123</v>
      </c>
      <c r="D1077" s="178" t="s">
        <v>2605</v>
      </c>
      <c r="E1077" s="178" t="s">
        <v>6904</v>
      </c>
      <c r="F1077" s="178" t="s">
        <v>17</v>
      </c>
      <c r="G1077" s="1">
        <f>IF(ISNUMBER(Pay_Item_Search_Text),IF(ISNUMBER(IF(FIND(Pay_Item_Search_Text,B1077)=1,1, "FALSE")),MAX(G$4:$G1076)+1,IF(ISNUMBER(Pay_Item_Search_Text),0,IF(ISNUMBER(SEARCH(Pay_Item_Search_Text,H1077)),MAX(G$4:$G1076)+1,0))),IF(ISNUMBER(Pay_Item_Search_Text),0,IF(ISNUMBER(SEARCH(Pay_Item_Search_Text,H1077)),MAX(G$4:$G1076)+1,0)))</f>
        <v>1073</v>
      </c>
      <c r="H1077" s="1" t="str">
        <f>IF(Table_PayItems[[#This Row],[Description]]="_","_ Unique Item - "&amp;Table_PayItems[[#This Row],[Item]]&amp;" - $"&amp;Table_PayItems[[#This Row],[Unit]],Table_PayItems[[#This Row],[Description]]&amp;" - $"&amp;Table_PayItems[[#This Row],[Unit]])</f>
        <v>Conc Pavt with Integral Curb, Nonreinf, 9 1/2 inch - $Syd</v>
      </c>
      <c r="I1077" s="29" t="str">
        <f>IFERROR(VLOOKUP(ROWS($M$5:M1077),Table_PayItems[[Search Key]:[Concentrated Name]],2,FALSE),"")</f>
        <v>Conc Pavt with Integral Curb, Nonreinf, 9 1/2 inch - $Syd</v>
      </c>
      <c r="J1077" s="1"/>
      <c r="K1077" s="1"/>
      <c r="L1077" s="22">
        <f>IF(ISNUMBER(SEARCH(Pay_Item_Search_Text_2,M1077)),MAX($L$4:L1076)+1,0)</f>
        <v>0</v>
      </c>
      <c r="M1077" s="1" t="str">
        <f>IFERROR(VLOOKUP(ROWS($M$5:M1077),Table_PayItems[[Search Key]:[Concentrated Name]],2,FALSE),"")</f>
        <v>Conc Pavt with Integral Curb, Nonreinf, 9 1/2 inch - $Syd</v>
      </c>
      <c r="N1077" s="1" t="str">
        <f>IFERROR(VLOOKUP(ROWS($M$5:N1077),$L$5:$M$7000,2,FALSE),"")</f>
        <v>Truss, Type C, 80 foot - $Ea</v>
      </c>
      <c r="O1077" s="1" t="str">
        <f>IFERROR(VLOOKUP(ROWS($O$5:O1077),$K$5:$L$7000,2,FALSE),"")</f>
        <v/>
      </c>
    </row>
    <row r="1078" spans="2:15" ht="15" customHeight="1" x14ac:dyDescent="0.25">
      <c r="B1078" s="178" t="s">
        <v>10580</v>
      </c>
      <c r="C1078" s="178" t="s">
        <v>123</v>
      </c>
      <c r="D1078" s="178" t="s">
        <v>2604</v>
      </c>
      <c r="E1078" s="178" t="s">
        <v>6904</v>
      </c>
      <c r="F1078" s="178" t="s">
        <v>17</v>
      </c>
      <c r="G1078" s="1">
        <f>IF(ISNUMBER(Pay_Item_Search_Text),IF(ISNUMBER(IF(FIND(Pay_Item_Search_Text,B1078)=1,1, "FALSE")),MAX(G$4:$G1077)+1,IF(ISNUMBER(Pay_Item_Search_Text),0,IF(ISNUMBER(SEARCH(Pay_Item_Search_Text,H1078)),MAX(G$4:$G1077)+1,0))),IF(ISNUMBER(Pay_Item_Search_Text),0,IF(ISNUMBER(SEARCH(Pay_Item_Search_Text,H1078)),MAX(G$4:$G1077)+1,0)))</f>
        <v>1074</v>
      </c>
      <c r="H1078" s="1" t="str">
        <f>IF(Table_PayItems[[#This Row],[Description]]="_","_ Unique Item - "&amp;Table_PayItems[[#This Row],[Item]]&amp;" - $"&amp;Table_PayItems[[#This Row],[Unit]],Table_PayItems[[#This Row],[Description]]&amp;" - $"&amp;Table_PayItems[[#This Row],[Unit]])</f>
        <v>Conc Pavt with Integral Curb, Nonreinf, 9 inch - $Syd</v>
      </c>
      <c r="I1078" s="29" t="str">
        <f>IFERROR(VLOOKUP(ROWS($M$5:M1078),Table_PayItems[[Search Key]:[Concentrated Name]],2,FALSE),"")</f>
        <v>Conc Pavt with Integral Curb, Nonreinf, 9 inch - $Syd</v>
      </c>
      <c r="J1078" s="1"/>
      <c r="K1078" s="1"/>
      <c r="L1078" s="22">
        <f>IF(ISNUMBER(SEARCH(Pay_Item_Search_Text_2,M1078)),MAX($L$4:L1077)+1,0)</f>
        <v>0</v>
      </c>
      <c r="M1078" s="1" t="str">
        <f>IFERROR(VLOOKUP(ROWS($M$5:M1078),Table_PayItems[[Search Key]:[Concentrated Name]],2,FALSE),"")</f>
        <v>Conc Pavt with Integral Curb, Nonreinf, 9 inch - $Syd</v>
      </c>
      <c r="N1078" s="1" t="str">
        <f>IFERROR(VLOOKUP(ROWS($M$5:N1078),$L$5:$M$7000,2,FALSE),"")</f>
        <v>Truss, Type C, 80 foot, Erect, Salv - $Ea</v>
      </c>
      <c r="O1078" s="1" t="str">
        <f>IFERROR(VLOOKUP(ROWS($O$5:O1078),$K$5:$L$7000,2,FALSE),"")</f>
        <v/>
      </c>
    </row>
    <row r="1079" spans="2:15" ht="15" customHeight="1" x14ac:dyDescent="0.25">
      <c r="B1079" s="178" t="s">
        <v>10634</v>
      </c>
      <c r="C1079" s="178" t="s">
        <v>123</v>
      </c>
      <c r="D1079" s="178" t="s">
        <v>2658</v>
      </c>
      <c r="E1079" s="178" t="s">
        <v>6912</v>
      </c>
      <c r="F1079" s="178" t="s">
        <v>17</v>
      </c>
      <c r="G1079" s="1">
        <f>IF(ISNUMBER(Pay_Item_Search_Text),IF(ISNUMBER(IF(FIND(Pay_Item_Search_Text,B1079)=1,1, "FALSE")),MAX(G$4:$G1078)+1,IF(ISNUMBER(Pay_Item_Search_Text),0,IF(ISNUMBER(SEARCH(Pay_Item_Search_Text,H1079)),MAX(G$4:$G1078)+1,0))),IF(ISNUMBER(Pay_Item_Search_Text),0,IF(ISNUMBER(SEARCH(Pay_Item_Search_Text,H1079)),MAX(G$4:$G1078)+1,0)))</f>
        <v>1075</v>
      </c>
      <c r="H1079" s="1" t="str">
        <f>IF(Table_PayItems[[#This Row],[Description]]="_","_ Unique Item - "&amp;Table_PayItems[[#This Row],[Item]]&amp;" - $"&amp;Table_PayItems[[#This Row],[Unit]],Table_PayItems[[#This Row],[Description]]&amp;" - $"&amp;Table_PayItems[[#This Row],[Unit]])</f>
        <v>Conc Pavt, Bridge Approach, Reinf - $Syd</v>
      </c>
      <c r="I1079" s="29" t="str">
        <f>IFERROR(VLOOKUP(ROWS($M$5:M1079),Table_PayItems[[Search Key]:[Concentrated Name]],2,FALSE),"")</f>
        <v>Conc Pavt, Bridge Approach, Reinf - $Syd</v>
      </c>
      <c r="J1079" s="1"/>
      <c r="K1079" s="1"/>
      <c r="L1079" s="22">
        <f>IF(ISNUMBER(SEARCH(Pay_Item_Search_Text_2,M1079)),MAX($L$4:L1078)+1,0)</f>
        <v>0</v>
      </c>
      <c r="M1079" s="1" t="str">
        <f>IFERROR(VLOOKUP(ROWS($M$5:M1079),Table_PayItems[[Search Key]:[Concentrated Name]],2,FALSE),"")</f>
        <v>Conc Pavt, Bridge Approach, Reinf - $Syd</v>
      </c>
      <c r="N1079" s="1" t="str">
        <f>IFERROR(VLOOKUP(ROWS($M$5:N1079),$L$5:$M$7000,2,FALSE),"")</f>
        <v>Truss, Type C, 90 foot - $Ea</v>
      </c>
      <c r="O1079" s="1" t="str">
        <f>IFERROR(VLOOKUP(ROWS($O$5:O1079),$K$5:$L$7000,2,FALSE),"")</f>
        <v/>
      </c>
    </row>
    <row r="1080" spans="2:15" ht="15" customHeight="1" x14ac:dyDescent="0.25">
      <c r="B1080" s="178" t="s">
        <v>10719</v>
      </c>
      <c r="C1080" s="178" t="s">
        <v>123</v>
      </c>
      <c r="D1080" s="178" t="s">
        <v>2721</v>
      </c>
      <c r="E1080" s="178" t="s">
        <v>6914</v>
      </c>
      <c r="F1080" s="178" t="s">
        <v>17</v>
      </c>
      <c r="G1080" s="1">
        <f>IF(ISNUMBER(Pay_Item_Search_Text),IF(ISNUMBER(IF(FIND(Pay_Item_Search_Text,B1080)=1,1, "FALSE")),MAX(G$4:$G1079)+1,IF(ISNUMBER(Pay_Item_Search_Text),0,IF(ISNUMBER(SEARCH(Pay_Item_Search_Text,H1080)),MAX(G$4:$G1079)+1,0))),IF(ISNUMBER(Pay_Item_Search_Text),0,IF(ISNUMBER(SEARCH(Pay_Item_Search_Text,H1080)),MAX(G$4:$G1079)+1,0)))</f>
        <v>1076</v>
      </c>
      <c r="H1080" s="1" t="str">
        <f>IF(Table_PayItems[[#This Row],[Description]]="_","_ Unique Item - "&amp;Table_PayItems[[#This Row],[Item]]&amp;" - $"&amp;Table_PayItems[[#This Row],[Unit]],Table_PayItems[[#This Row],[Description]]&amp;" - $"&amp;Table_PayItems[[#This Row],[Unit]])</f>
        <v>Conc Pavt, Bridge Approach, Reinf, High Performance - $Syd</v>
      </c>
      <c r="I1080" s="29" t="str">
        <f>IFERROR(VLOOKUP(ROWS($M$5:M1080),Table_PayItems[[Search Key]:[Concentrated Name]],2,FALSE),"")</f>
        <v>Conc Pavt, Bridge Approach, Reinf, High Performance - $Syd</v>
      </c>
      <c r="J1080" s="1"/>
      <c r="K1080" s="1"/>
      <c r="L1080" s="22">
        <f>IF(ISNUMBER(SEARCH(Pay_Item_Search_Text_2,M1080)),MAX($L$4:L1079)+1,0)</f>
        <v>0</v>
      </c>
      <c r="M1080" s="1" t="str">
        <f>IFERROR(VLOOKUP(ROWS($M$5:M1080),Table_PayItems[[Search Key]:[Concentrated Name]],2,FALSE),"")</f>
        <v>Conc Pavt, Bridge Approach, Reinf, High Performance - $Syd</v>
      </c>
      <c r="N1080" s="1" t="str">
        <f>IFERROR(VLOOKUP(ROWS($M$5:N1080),$L$5:$M$7000,2,FALSE),"")</f>
        <v>Truss, Type C, 90 foot, Erect, Salv - $Ea</v>
      </c>
      <c r="O1080" s="1" t="str">
        <f>IFERROR(VLOOKUP(ROWS($O$5:O1080),$K$5:$L$7000,2,FALSE),"")</f>
        <v/>
      </c>
    </row>
    <row r="1081" spans="2:15" ht="15" customHeight="1" x14ac:dyDescent="0.25">
      <c r="B1081" s="178" t="s">
        <v>10573</v>
      </c>
      <c r="C1081" s="178" t="s">
        <v>123</v>
      </c>
      <c r="D1081" s="178" t="s">
        <v>2596</v>
      </c>
      <c r="E1081" s="178" t="s">
        <v>2597</v>
      </c>
      <c r="F1081" s="178" t="s">
        <v>17</v>
      </c>
      <c r="G1081" s="1">
        <f>IF(ISNUMBER(Pay_Item_Search_Text),IF(ISNUMBER(IF(FIND(Pay_Item_Search_Text,B1081)=1,1, "FALSE")),MAX(G$4:$G1080)+1,IF(ISNUMBER(Pay_Item_Search_Text),0,IF(ISNUMBER(SEARCH(Pay_Item_Search_Text,H1081)),MAX(G$4:$G1080)+1,0))),IF(ISNUMBER(Pay_Item_Search_Text),0,IF(ISNUMBER(SEARCH(Pay_Item_Search_Text,H1081)),MAX(G$4:$G1080)+1,0)))</f>
        <v>1077</v>
      </c>
      <c r="H1081" s="1" t="str">
        <f>IF(Table_PayItems[[#This Row],[Description]]="_","_ Unique Item - "&amp;Table_PayItems[[#This Row],[Item]]&amp;" - $"&amp;Table_PayItems[[#This Row],[Unit]],Table_PayItems[[#This Row],[Description]]&amp;" - $"&amp;Table_PayItems[[#This Row],[Unit]])</f>
        <v>Conc Pavt, Curing Horizontal Surfaces - $Syd</v>
      </c>
      <c r="I1081" s="29" t="str">
        <f>IFERROR(VLOOKUP(ROWS($M$5:M1081),Table_PayItems[[Search Key]:[Concentrated Name]],2,FALSE),"")</f>
        <v>Conc Pavt, Curing Horizontal Surfaces - $Syd</v>
      </c>
      <c r="J1081" s="1"/>
      <c r="K1081" s="1"/>
      <c r="L1081" s="22">
        <f>IF(ISNUMBER(SEARCH(Pay_Item_Search_Text_2,M1081)),MAX($L$4:L1080)+1,0)</f>
        <v>0</v>
      </c>
      <c r="M1081" s="1" t="str">
        <f>IFERROR(VLOOKUP(ROWS($M$5:M1081),Table_PayItems[[Search Key]:[Concentrated Name]],2,FALSE),"")</f>
        <v>Conc Pavt, Curing Horizontal Surfaces - $Syd</v>
      </c>
      <c r="N1081" s="1" t="str">
        <f>IFERROR(VLOOKUP(ROWS($M$5:N1081),$L$5:$M$7000,2,FALSE),"")</f>
        <v>Truss, Type D, 100 foot - $Ea</v>
      </c>
      <c r="O1081" s="1" t="str">
        <f>IFERROR(VLOOKUP(ROWS($O$5:O1081),$K$5:$L$7000,2,FALSE),"")</f>
        <v/>
      </c>
    </row>
    <row r="1082" spans="2:15" ht="15" customHeight="1" x14ac:dyDescent="0.25">
      <c r="B1082" s="178" t="s">
        <v>10551</v>
      </c>
      <c r="C1082" s="178" t="s">
        <v>123</v>
      </c>
      <c r="D1082" s="178" t="s">
        <v>2574</v>
      </c>
      <c r="E1082" s="178" t="s">
        <v>6904</v>
      </c>
      <c r="F1082" s="178" t="s">
        <v>17</v>
      </c>
      <c r="G1082" s="1">
        <f>IF(ISNUMBER(Pay_Item_Search_Text),IF(ISNUMBER(IF(FIND(Pay_Item_Search_Text,B1082)=1,1, "FALSE")),MAX(G$4:$G1081)+1,IF(ISNUMBER(Pay_Item_Search_Text),0,IF(ISNUMBER(SEARCH(Pay_Item_Search_Text,H1082)),MAX(G$4:$G1081)+1,0))),IF(ISNUMBER(Pay_Item_Search_Text),0,IF(ISNUMBER(SEARCH(Pay_Item_Search_Text,H1082)),MAX(G$4:$G1081)+1,0)))</f>
        <v>1078</v>
      </c>
      <c r="H1082" s="1" t="str">
        <f>IF(Table_PayItems[[#This Row],[Description]]="_","_ Unique Item - "&amp;Table_PayItems[[#This Row],[Item]]&amp;" - $"&amp;Table_PayItems[[#This Row],[Unit]],Table_PayItems[[#This Row],[Description]]&amp;" - $"&amp;Table_PayItems[[#This Row],[Unit]])</f>
        <v>Conc Pavt, Misc, Nonreinf, 10 1/2 inch - $Syd</v>
      </c>
      <c r="I1082" s="29" t="str">
        <f>IFERROR(VLOOKUP(ROWS($M$5:M1082),Table_PayItems[[Search Key]:[Concentrated Name]],2,FALSE),"")</f>
        <v>Conc Pavt, Misc, Nonreinf, 10 1/2 inch - $Syd</v>
      </c>
      <c r="J1082" s="1"/>
      <c r="K1082" s="1"/>
      <c r="L1082" s="22">
        <f>IF(ISNUMBER(SEARCH(Pay_Item_Search_Text_2,M1082)),MAX($L$4:L1081)+1,0)</f>
        <v>371</v>
      </c>
      <c r="M1082" s="1" t="str">
        <f>IFERROR(VLOOKUP(ROWS($M$5:M1082),Table_PayItems[[Search Key]:[Concentrated Name]],2,FALSE),"")</f>
        <v>Conc Pavt, Misc, Nonreinf, 10 1/2 inch - $Syd</v>
      </c>
      <c r="N1082" s="1" t="str">
        <f>IFERROR(VLOOKUP(ROWS($M$5:N1082),$L$5:$M$7000,2,FALSE),"")</f>
        <v>Truss, Type D, 100 foot, Erect, Salv - $Ea</v>
      </c>
      <c r="O1082" s="1" t="str">
        <f>IFERROR(VLOOKUP(ROWS($O$5:O1082),$K$5:$L$7000,2,FALSE),"")</f>
        <v/>
      </c>
    </row>
    <row r="1083" spans="2:15" ht="15" customHeight="1" x14ac:dyDescent="0.25">
      <c r="B1083" s="178" t="s">
        <v>10622</v>
      </c>
      <c r="C1083" s="178" t="s">
        <v>123</v>
      </c>
      <c r="D1083" s="178" t="s">
        <v>2646</v>
      </c>
      <c r="E1083" s="178" t="s">
        <v>6910</v>
      </c>
      <c r="F1083" s="178" t="s">
        <v>17</v>
      </c>
      <c r="G1083" s="1">
        <f>IF(ISNUMBER(Pay_Item_Search_Text),IF(ISNUMBER(IF(FIND(Pay_Item_Search_Text,B1083)=1,1, "FALSE")),MAX(G$4:$G1082)+1,IF(ISNUMBER(Pay_Item_Search_Text),0,IF(ISNUMBER(SEARCH(Pay_Item_Search_Text,H1083)),MAX(G$4:$G1082)+1,0))),IF(ISNUMBER(Pay_Item_Search_Text),0,IF(ISNUMBER(SEARCH(Pay_Item_Search_Text,H1083)),MAX(G$4:$G1082)+1,0)))</f>
        <v>1079</v>
      </c>
      <c r="H1083" s="1" t="str">
        <f>IF(Table_PayItems[[#This Row],[Description]]="_","_ Unique Item - "&amp;Table_PayItems[[#This Row],[Item]]&amp;" - $"&amp;Table_PayItems[[#This Row],[Unit]],Table_PayItems[[#This Row],[Description]]&amp;" - $"&amp;Table_PayItems[[#This Row],[Unit]])</f>
        <v>Conc Pavt, Misc, Nonreinf, 10 1/2 inch, High Performance - $Syd</v>
      </c>
      <c r="I1083" s="29" t="str">
        <f>IFERROR(VLOOKUP(ROWS($M$5:M1083),Table_PayItems[[Search Key]:[Concentrated Name]],2,FALSE),"")</f>
        <v>Conc Pavt, Misc, Nonreinf, 10 1/2 inch, High Performance - $Syd</v>
      </c>
      <c r="J1083" s="1"/>
      <c r="K1083" s="1"/>
      <c r="L1083" s="22">
        <f>IF(ISNUMBER(SEARCH(Pay_Item_Search_Text_2,M1083)),MAX($L$4:L1082)+1,0)</f>
        <v>372</v>
      </c>
      <c r="M1083" s="1" t="str">
        <f>IFERROR(VLOOKUP(ROWS($M$5:M1083),Table_PayItems[[Search Key]:[Concentrated Name]],2,FALSE),"")</f>
        <v>Conc Pavt, Misc, Nonreinf, 10 1/2 inch, High Performance - $Syd</v>
      </c>
      <c r="N1083" s="1" t="str">
        <f>IFERROR(VLOOKUP(ROWS($M$5:N1083),$L$5:$M$7000,2,FALSE),"")</f>
        <v>Truss, Type D, 105 foot - $Ea</v>
      </c>
      <c r="O1083" s="1" t="str">
        <f>IFERROR(VLOOKUP(ROWS($O$5:O1083),$K$5:$L$7000,2,FALSE),"")</f>
        <v/>
      </c>
    </row>
    <row r="1084" spans="2:15" ht="15" customHeight="1" x14ac:dyDescent="0.25">
      <c r="B1084" s="178" t="s">
        <v>10550</v>
      </c>
      <c r="C1084" s="178" t="s">
        <v>123</v>
      </c>
      <c r="D1084" s="178" t="s">
        <v>2573</v>
      </c>
      <c r="E1084" s="178" t="s">
        <v>6904</v>
      </c>
      <c r="F1084" s="178" t="s">
        <v>17</v>
      </c>
      <c r="G1084" s="1">
        <f>IF(ISNUMBER(Pay_Item_Search_Text),IF(ISNUMBER(IF(FIND(Pay_Item_Search_Text,B1084)=1,1, "FALSE")),MAX(G$4:$G1083)+1,IF(ISNUMBER(Pay_Item_Search_Text),0,IF(ISNUMBER(SEARCH(Pay_Item_Search_Text,H1084)),MAX(G$4:$G1083)+1,0))),IF(ISNUMBER(Pay_Item_Search_Text),0,IF(ISNUMBER(SEARCH(Pay_Item_Search_Text,H1084)),MAX(G$4:$G1083)+1,0)))</f>
        <v>1080</v>
      </c>
      <c r="H1084" s="1" t="str">
        <f>IF(Table_PayItems[[#This Row],[Description]]="_","_ Unique Item - "&amp;Table_PayItems[[#This Row],[Item]]&amp;" - $"&amp;Table_PayItems[[#This Row],[Unit]],Table_PayItems[[#This Row],[Description]]&amp;" - $"&amp;Table_PayItems[[#This Row],[Unit]])</f>
        <v>Conc Pavt, Misc, Nonreinf, 10 inch - $Syd</v>
      </c>
      <c r="I1084" s="29" t="str">
        <f>IFERROR(VLOOKUP(ROWS($M$5:M1084),Table_PayItems[[Search Key]:[Concentrated Name]],2,FALSE),"")</f>
        <v>Conc Pavt, Misc, Nonreinf, 10 inch - $Syd</v>
      </c>
      <c r="J1084" s="1"/>
      <c r="K1084" s="1"/>
      <c r="L1084" s="22">
        <f>IF(ISNUMBER(SEARCH(Pay_Item_Search_Text_2,M1084)),MAX($L$4:L1083)+1,0)</f>
        <v>373</v>
      </c>
      <c r="M1084" s="1" t="str">
        <f>IFERROR(VLOOKUP(ROWS($M$5:M1084),Table_PayItems[[Search Key]:[Concentrated Name]],2,FALSE),"")</f>
        <v>Conc Pavt, Misc, Nonreinf, 10 inch - $Syd</v>
      </c>
      <c r="N1084" s="1" t="str">
        <f>IFERROR(VLOOKUP(ROWS($M$5:N1084),$L$5:$M$7000,2,FALSE),"")</f>
        <v>Truss, Type D, 105 foot, Erect, Salv - $Ea</v>
      </c>
      <c r="O1084" s="1" t="str">
        <f>IFERROR(VLOOKUP(ROWS($O$5:O1084),$K$5:$L$7000,2,FALSE),"")</f>
        <v/>
      </c>
    </row>
    <row r="1085" spans="2:15" ht="15" customHeight="1" x14ac:dyDescent="0.25">
      <c r="B1085" s="178" t="s">
        <v>10621</v>
      </c>
      <c r="C1085" s="178" t="s">
        <v>123</v>
      </c>
      <c r="D1085" s="178" t="s">
        <v>2645</v>
      </c>
      <c r="E1085" s="178" t="s">
        <v>6910</v>
      </c>
      <c r="F1085" s="178" t="s">
        <v>17</v>
      </c>
      <c r="G1085" s="1">
        <f>IF(ISNUMBER(Pay_Item_Search_Text),IF(ISNUMBER(IF(FIND(Pay_Item_Search_Text,B1085)=1,1, "FALSE")),MAX(G$4:$G1084)+1,IF(ISNUMBER(Pay_Item_Search_Text),0,IF(ISNUMBER(SEARCH(Pay_Item_Search_Text,H1085)),MAX(G$4:$G1084)+1,0))),IF(ISNUMBER(Pay_Item_Search_Text),0,IF(ISNUMBER(SEARCH(Pay_Item_Search_Text,H1085)),MAX(G$4:$G1084)+1,0)))</f>
        <v>1081</v>
      </c>
      <c r="H1085" s="1" t="str">
        <f>IF(Table_PayItems[[#This Row],[Description]]="_","_ Unique Item - "&amp;Table_PayItems[[#This Row],[Item]]&amp;" - $"&amp;Table_PayItems[[#This Row],[Unit]],Table_PayItems[[#This Row],[Description]]&amp;" - $"&amp;Table_PayItems[[#This Row],[Unit]])</f>
        <v>Conc Pavt, Misc, Nonreinf, 10 inch, High Performance - $Syd</v>
      </c>
      <c r="I1085" s="29" t="str">
        <f>IFERROR(VLOOKUP(ROWS($M$5:M1085),Table_PayItems[[Search Key]:[Concentrated Name]],2,FALSE),"")</f>
        <v>Conc Pavt, Misc, Nonreinf, 10 inch, High Performance - $Syd</v>
      </c>
      <c r="J1085" s="1"/>
      <c r="K1085" s="1"/>
      <c r="L1085" s="22">
        <f>IF(ISNUMBER(SEARCH(Pay_Item_Search_Text_2,M1085)),MAX($L$4:L1084)+1,0)</f>
        <v>374</v>
      </c>
      <c r="M1085" s="1" t="str">
        <f>IFERROR(VLOOKUP(ROWS($M$5:M1085),Table_PayItems[[Search Key]:[Concentrated Name]],2,FALSE),"")</f>
        <v>Conc Pavt, Misc, Nonreinf, 10 inch, High Performance - $Syd</v>
      </c>
      <c r="N1085" s="1" t="str">
        <f>IFERROR(VLOOKUP(ROWS($M$5:N1085),$L$5:$M$7000,2,FALSE),"")</f>
        <v>Truss, Type D, 110 foot - $Ea</v>
      </c>
      <c r="O1085" s="1" t="str">
        <f>IFERROR(VLOOKUP(ROWS($O$5:O1085),$K$5:$L$7000,2,FALSE),"")</f>
        <v/>
      </c>
    </row>
    <row r="1086" spans="2:15" ht="15" customHeight="1" x14ac:dyDescent="0.25">
      <c r="B1086" s="178" t="s">
        <v>10553</v>
      </c>
      <c r="C1086" s="178" t="s">
        <v>123</v>
      </c>
      <c r="D1086" s="178" t="s">
        <v>2576</v>
      </c>
      <c r="E1086" s="178" t="s">
        <v>6904</v>
      </c>
      <c r="F1086" s="178" t="s">
        <v>17</v>
      </c>
      <c r="G1086" s="1">
        <f>IF(ISNUMBER(Pay_Item_Search_Text),IF(ISNUMBER(IF(FIND(Pay_Item_Search_Text,B1086)=1,1, "FALSE")),MAX(G$4:$G1085)+1,IF(ISNUMBER(Pay_Item_Search_Text),0,IF(ISNUMBER(SEARCH(Pay_Item_Search_Text,H1086)),MAX(G$4:$G1085)+1,0))),IF(ISNUMBER(Pay_Item_Search_Text),0,IF(ISNUMBER(SEARCH(Pay_Item_Search_Text,H1086)),MAX(G$4:$G1085)+1,0)))</f>
        <v>1082</v>
      </c>
      <c r="H1086" s="1" t="str">
        <f>IF(Table_PayItems[[#This Row],[Description]]="_","_ Unique Item - "&amp;Table_PayItems[[#This Row],[Item]]&amp;" - $"&amp;Table_PayItems[[#This Row],[Unit]],Table_PayItems[[#This Row],[Description]]&amp;" - $"&amp;Table_PayItems[[#This Row],[Unit]])</f>
        <v>Conc Pavt, Misc, Nonreinf, 11 1/2 inch - $Syd</v>
      </c>
      <c r="I1086" s="29" t="str">
        <f>IFERROR(VLOOKUP(ROWS($M$5:M1086),Table_PayItems[[Search Key]:[Concentrated Name]],2,FALSE),"")</f>
        <v>Conc Pavt, Misc, Nonreinf, 11 1/2 inch - $Syd</v>
      </c>
      <c r="J1086" s="1"/>
      <c r="K1086" s="1"/>
      <c r="L1086" s="22">
        <f>IF(ISNUMBER(SEARCH(Pay_Item_Search_Text_2,M1086)),MAX($L$4:L1085)+1,0)</f>
        <v>0</v>
      </c>
      <c r="M1086" s="1" t="str">
        <f>IFERROR(VLOOKUP(ROWS($M$5:M1086),Table_PayItems[[Search Key]:[Concentrated Name]],2,FALSE),"")</f>
        <v>Conc Pavt, Misc, Nonreinf, 11 1/2 inch - $Syd</v>
      </c>
      <c r="N1086" s="1" t="str">
        <f>IFERROR(VLOOKUP(ROWS($M$5:N1086),$L$5:$M$7000,2,FALSE),"")</f>
        <v>Truss, Type D, 110 foot, Erect, Salv - $Ea</v>
      </c>
      <c r="O1086" s="1" t="str">
        <f>IFERROR(VLOOKUP(ROWS($O$5:O1086),$K$5:$L$7000,2,FALSE),"")</f>
        <v/>
      </c>
    </row>
    <row r="1087" spans="2:15" ht="15" customHeight="1" x14ac:dyDescent="0.25">
      <c r="B1087" s="178" t="s">
        <v>10624</v>
      </c>
      <c r="C1087" s="178" t="s">
        <v>123</v>
      </c>
      <c r="D1087" s="178" t="s">
        <v>2648</v>
      </c>
      <c r="E1087" s="178" t="s">
        <v>6910</v>
      </c>
      <c r="F1087" s="178" t="s">
        <v>17</v>
      </c>
      <c r="G1087" s="1">
        <f>IF(ISNUMBER(Pay_Item_Search_Text),IF(ISNUMBER(IF(FIND(Pay_Item_Search_Text,B1087)=1,1, "FALSE")),MAX(G$4:$G1086)+1,IF(ISNUMBER(Pay_Item_Search_Text),0,IF(ISNUMBER(SEARCH(Pay_Item_Search_Text,H1087)),MAX(G$4:$G1086)+1,0))),IF(ISNUMBER(Pay_Item_Search_Text),0,IF(ISNUMBER(SEARCH(Pay_Item_Search_Text,H1087)),MAX(G$4:$G1086)+1,0)))</f>
        <v>1083</v>
      </c>
      <c r="H1087" s="1" t="str">
        <f>IF(Table_PayItems[[#This Row],[Description]]="_","_ Unique Item - "&amp;Table_PayItems[[#This Row],[Item]]&amp;" - $"&amp;Table_PayItems[[#This Row],[Unit]],Table_PayItems[[#This Row],[Description]]&amp;" - $"&amp;Table_PayItems[[#This Row],[Unit]])</f>
        <v>Conc Pavt, Misc, Nonreinf, 11 1/2 inch, High Performance - $Syd</v>
      </c>
      <c r="I1087" s="29" t="str">
        <f>IFERROR(VLOOKUP(ROWS($M$5:M1087),Table_PayItems[[Search Key]:[Concentrated Name]],2,FALSE),"")</f>
        <v>Conc Pavt, Misc, Nonreinf, 11 1/2 inch, High Performance - $Syd</v>
      </c>
      <c r="J1087" s="1"/>
      <c r="K1087" s="1"/>
      <c r="L1087" s="22">
        <f>IF(ISNUMBER(SEARCH(Pay_Item_Search_Text_2,M1087)),MAX($L$4:L1086)+1,0)</f>
        <v>0</v>
      </c>
      <c r="M1087" s="1" t="str">
        <f>IFERROR(VLOOKUP(ROWS($M$5:M1087),Table_PayItems[[Search Key]:[Concentrated Name]],2,FALSE),"")</f>
        <v>Conc Pavt, Misc, Nonreinf, 11 1/2 inch, High Performance - $Syd</v>
      </c>
      <c r="N1087" s="1" t="str">
        <f>IFERROR(VLOOKUP(ROWS($M$5:N1087),$L$5:$M$7000,2,FALSE),"")</f>
        <v>Truss, Type D, 120 foot - $Ea</v>
      </c>
      <c r="O1087" s="1" t="str">
        <f>IFERROR(VLOOKUP(ROWS($O$5:O1087),$K$5:$L$7000,2,FALSE),"")</f>
        <v/>
      </c>
    </row>
    <row r="1088" spans="2:15" ht="15" customHeight="1" x14ac:dyDescent="0.25">
      <c r="B1088" s="178" t="s">
        <v>10552</v>
      </c>
      <c r="C1088" s="178" t="s">
        <v>123</v>
      </c>
      <c r="D1088" s="178" t="s">
        <v>2575</v>
      </c>
      <c r="E1088" s="178" t="s">
        <v>6904</v>
      </c>
      <c r="F1088" s="178" t="s">
        <v>17</v>
      </c>
      <c r="G1088" s="1">
        <f>IF(ISNUMBER(Pay_Item_Search_Text),IF(ISNUMBER(IF(FIND(Pay_Item_Search_Text,B1088)=1,1, "FALSE")),MAX(G$4:$G1087)+1,IF(ISNUMBER(Pay_Item_Search_Text),0,IF(ISNUMBER(SEARCH(Pay_Item_Search_Text,H1088)),MAX(G$4:$G1087)+1,0))),IF(ISNUMBER(Pay_Item_Search_Text),0,IF(ISNUMBER(SEARCH(Pay_Item_Search_Text,H1088)),MAX(G$4:$G1087)+1,0)))</f>
        <v>1084</v>
      </c>
      <c r="H1088" s="1" t="str">
        <f>IF(Table_PayItems[[#This Row],[Description]]="_","_ Unique Item - "&amp;Table_PayItems[[#This Row],[Item]]&amp;" - $"&amp;Table_PayItems[[#This Row],[Unit]],Table_PayItems[[#This Row],[Description]]&amp;" - $"&amp;Table_PayItems[[#This Row],[Unit]])</f>
        <v>Conc Pavt, Misc, Nonreinf, 11 inch - $Syd</v>
      </c>
      <c r="I1088" s="29" t="str">
        <f>IFERROR(VLOOKUP(ROWS($M$5:M1088),Table_PayItems[[Search Key]:[Concentrated Name]],2,FALSE),"")</f>
        <v>Conc Pavt, Misc, Nonreinf, 11 inch - $Syd</v>
      </c>
      <c r="J1088" s="1"/>
      <c r="K1088" s="1"/>
      <c r="L1088" s="22">
        <f>IF(ISNUMBER(SEARCH(Pay_Item_Search_Text_2,M1088)),MAX($L$4:L1087)+1,0)</f>
        <v>0</v>
      </c>
      <c r="M1088" s="1" t="str">
        <f>IFERROR(VLOOKUP(ROWS($M$5:M1088),Table_PayItems[[Search Key]:[Concentrated Name]],2,FALSE),"")</f>
        <v>Conc Pavt, Misc, Nonreinf, 11 inch - $Syd</v>
      </c>
      <c r="N1088" s="1" t="str">
        <f>IFERROR(VLOOKUP(ROWS($M$5:N1088),$L$5:$M$7000,2,FALSE),"")</f>
        <v>Truss, Type D, 120 foot, Erect, Salv - $Ea</v>
      </c>
      <c r="O1088" s="1" t="str">
        <f>IFERROR(VLOOKUP(ROWS($O$5:O1088),$K$5:$L$7000,2,FALSE),"")</f>
        <v/>
      </c>
    </row>
    <row r="1089" spans="2:15" ht="15" customHeight="1" x14ac:dyDescent="0.25">
      <c r="B1089" s="178" t="s">
        <v>10623</v>
      </c>
      <c r="C1089" s="178" t="s">
        <v>123</v>
      </c>
      <c r="D1089" s="178" t="s">
        <v>2647</v>
      </c>
      <c r="E1089" s="178" t="s">
        <v>6910</v>
      </c>
      <c r="F1089" s="178" t="s">
        <v>17</v>
      </c>
      <c r="G1089" s="1">
        <f>IF(ISNUMBER(Pay_Item_Search_Text),IF(ISNUMBER(IF(FIND(Pay_Item_Search_Text,B1089)=1,1, "FALSE")),MAX(G$4:$G1088)+1,IF(ISNUMBER(Pay_Item_Search_Text),0,IF(ISNUMBER(SEARCH(Pay_Item_Search_Text,H1089)),MAX(G$4:$G1088)+1,0))),IF(ISNUMBER(Pay_Item_Search_Text),0,IF(ISNUMBER(SEARCH(Pay_Item_Search_Text,H1089)),MAX(G$4:$G1088)+1,0)))</f>
        <v>1085</v>
      </c>
      <c r="H1089" s="1" t="str">
        <f>IF(Table_PayItems[[#This Row],[Description]]="_","_ Unique Item - "&amp;Table_PayItems[[#This Row],[Item]]&amp;" - $"&amp;Table_PayItems[[#This Row],[Unit]],Table_PayItems[[#This Row],[Description]]&amp;" - $"&amp;Table_PayItems[[#This Row],[Unit]])</f>
        <v>Conc Pavt, Misc, Nonreinf, 11 inch, High Performance - $Syd</v>
      </c>
      <c r="I1089" s="29" t="str">
        <f>IFERROR(VLOOKUP(ROWS($M$5:M1089),Table_PayItems[[Search Key]:[Concentrated Name]],2,FALSE),"")</f>
        <v>Conc Pavt, Misc, Nonreinf, 11 inch, High Performance - $Syd</v>
      </c>
      <c r="J1089" s="1"/>
      <c r="K1089" s="1"/>
      <c r="L1089" s="22">
        <f>IF(ISNUMBER(SEARCH(Pay_Item_Search_Text_2,M1089)),MAX($L$4:L1088)+1,0)</f>
        <v>0</v>
      </c>
      <c r="M1089" s="1" t="str">
        <f>IFERROR(VLOOKUP(ROWS($M$5:M1089),Table_PayItems[[Search Key]:[Concentrated Name]],2,FALSE),"")</f>
        <v>Conc Pavt, Misc, Nonreinf, 11 inch, High Performance - $Syd</v>
      </c>
      <c r="N1089" s="1" t="str">
        <f>IFERROR(VLOOKUP(ROWS($M$5:N1089),$L$5:$M$7000,2,FALSE),"")</f>
        <v>Truss, Type E, 100 foot - $Ea</v>
      </c>
      <c r="O1089" s="1" t="str">
        <f>IFERROR(VLOOKUP(ROWS($O$5:O1089),$K$5:$L$7000,2,FALSE),"")</f>
        <v/>
      </c>
    </row>
    <row r="1090" spans="2:15" ht="15" customHeight="1" x14ac:dyDescent="0.25">
      <c r="B1090" s="178" t="s">
        <v>10626</v>
      </c>
      <c r="C1090" s="178" t="s">
        <v>123</v>
      </c>
      <c r="D1090" s="178" t="s">
        <v>2650</v>
      </c>
      <c r="E1090" s="178" t="s">
        <v>6910</v>
      </c>
      <c r="F1090" s="178" t="s">
        <v>17</v>
      </c>
      <c r="G1090" s="1">
        <f>IF(ISNUMBER(Pay_Item_Search_Text),IF(ISNUMBER(IF(FIND(Pay_Item_Search_Text,B1090)=1,1, "FALSE")),MAX(G$4:$G1089)+1,IF(ISNUMBER(Pay_Item_Search_Text),0,IF(ISNUMBER(SEARCH(Pay_Item_Search_Text,H1090)),MAX(G$4:$G1089)+1,0))),IF(ISNUMBER(Pay_Item_Search_Text),0,IF(ISNUMBER(SEARCH(Pay_Item_Search_Text,H1090)),MAX(G$4:$G1089)+1,0)))</f>
        <v>1086</v>
      </c>
      <c r="H1090" s="1" t="str">
        <f>IF(Table_PayItems[[#This Row],[Description]]="_","_ Unique Item - "&amp;Table_PayItems[[#This Row],[Item]]&amp;" - $"&amp;Table_PayItems[[#This Row],[Unit]],Table_PayItems[[#This Row],[Description]]&amp;" - $"&amp;Table_PayItems[[#This Row],[Unit]])</f>
        <v>Conc Pavt, Misc, Nonreinf, 12 1/2 inch, High Performance - $Syd</v>
      </c>
      <c r="I1090" s="29" t="str">
        <f>IFERROR(VLOOKUP(ROWS($M$5:M1090),Table_PayItems[[Search Key]:[Concentrated Name]],2,FALSE),"")</f>
        <v>Conc Pavt, Misc, Nonreinf, 12 1/2 inch, High Performance - $Syd</v>
      </c>
      <c r="J1090" s="1"/>
      <c r="K1090" s="1"/>
      <c r="L1090" s="22">
        <f>IF(ISNUMBER(SEARCH(Pay_Item_Search_Text_2,M1090)),MAX($L$4:L1089)+1,0)</f>
        <v>0</v>
      </c>
      <c r="M1090" s="1" t="str">
        <f>IFERROR(VLOOKUP(ROWS($M$5:M1090),Table_PayItems[[Search Key]:[Concentrated Name]],2,FALSE),"")</f>
        <v>Conc Pavt, Misc, Nonreinf, 12 1/2 inch, High Performance - $Syd</v>
      </c>
      <c r="N1090" s="1" t="str">
        <f>IFERROR(VLOOKUP(ROWS($M$5:N1090),$L$5:$M$7000,2,FALSE),"")</f>
        <v>Truss, Type E, 105 foot - $Ea</v>
      </c>
      <c r="O1090" s="1" t="str">
        <f>IFERROR(VLOOKUP(ROWS($O$5:O1090),$K$5:$L$7000,2,FALSE),"")</f>
        <v/>
      </c>
    </row>
    <row r="1091" spans="2:15" ht="15" customHeight="1" x14ac:dyDescent="0.25">
      <c r="B1091" s="178" t="s">
        <v>10554</v>
      </c>
      <c r="C1091" s="178" t="s">
        <v>123</v>
      </c>
      <c r="D1091" s="178" t="s">
        <v>2577</v>
      </c>
      <c r="E1091" s="178" t="s">
        <v>6904</v>
      </c>
      <c r="F1091" s="178" t="s">
        <v>17</v>
      </c>
      <c r="G1091" s="1">
        <f>IF(ISNUMBER(Pay_Item_Search_Text),IF(ISNUMBER(IF(FIND(Pay_Item_Search_Text,B1091)=1,1, "FALSE")),MAX(G$4:$G1090)+1,IF(ISNUMBER(Pay_Item_Search_Text),0,IF(ISNUMBER(SEARCH(Pay_Item_Search_Text,H1091)),MAX(G$4:$G1090)+1,0))),IF(ISNUMBER(Pay_Item_Search_Text),0,IF(ISNUMBER(SEARCH(Pay_Item_Search_Text,H1091)),MAX(G$4:$G1090)+1,0)))</f>
        <v>1087</v>
      </c>
      <c r="H1091" s="1" t="str">
        <f>IF(Table_PayItems[[#This Row],[Description]]="_","_ Unique Item - "&amp;Table_PayItems[[#This Row],[Item]]&amp;" - $"&amp;Table_PayItems[[#This Row],[Unit]],Table_PayItems[[#This Row],[Description]]&amp;" - $"&amp;Table_PayItems[[#This Row],[Unit]])</f>
        <v>Conc Pavt, Misc, Nonreinf, 12 inch - $Syd</v>
      </c>
      <c r="I1091" s="29" t="str">
        <f>IFERROR(VLOOKUP(ROWS($M$5:M1091),Table_PayItems[[Search Key]:[Concentrated Name]],2,FALSE),"")</f>
        <v>Conc Pavt, Misc, Nonreinf, 12 inch - $Syd</v>
      </c>
      <c r="J1091" s="1"/>
      <c r="K1091" s="1"/>
      <c r="L1091" s="22">
        <f>IF(ISNUMBER(SEARCH(Pay_Item_Search_Text_2,M1091)),MAX($L$4:L1090)+1,0)</f>
        <v>0</v>
      </c>
      <c r="M1091" s="1" t="str">
        <f>IFERROR(VLOOKUP(ROWS($M$5:M1091),Table_PayItems[[Search Key]:[Concentrated Name]],2,FALSE),"")</f>
        <v>Conc Pavt, Misc, Nonreinf, 12 inch - $Syd</v>
      </c>
      <c r="N1091" s="1" t="str">
        <f>IFERROR(VLOOKUP(ROWS($M$5:N1091),$L$5:$M$7000,2,FALSE),"")</f>
        <v>Truss, Type E, 110 foot - $Ea</v>
      </c>
      <c r="O1091" s="1" t="str">
        <f>IFERROR(VLOOKUP(ROWS($O$5:O1091),$K$5:$L$7000,2,FALSE),"")</f>
        <v/>
      </c>
    </row>
    <row r="1092" spans="2:15" ht="15" customHeight="1" x14ac:dyDescent="0.25">
      <c r="B1092" s="178" t="s">
        <v>10625</v>
      </c>
      <c r="C1092" s="178" t="s">
        <v>123</v>
      </c>
      <c r="D1092" s="178" t="s">
        <v>2649</v>
      </c>
      <c r="E1092" s="178" t="s">
        <v>6910</v>
      </c>
      <c r="F1092" s="178" t="s">
        <v>17</v>
      </c>
      <c r="G1092" s="1">
        <f>IF(ISNUMBER(Pay_Item_Search_Text),IF(ISNUMBER(IF(FIND(Pay_Item_Search_Text,B1092)=1,1, "FALSE")),MAX(G$4:$G1091)+1,IF(ISNUMBER(Pay_Item_Search_Text),0,IF(ISNUMBER(SEARCH(Pay_Item_Search_Text,H1092)),MAX(G$4:$G1091)+1,0))),IF(ISNUMBER(Pay_Item_Search_Text),0,IF(ISNUMBER(SEARCH(Pay_Item_Search_Text,H1092)),MAX(G$4:$G1091)+1,0)))</f>
        <v>1088</v>
      </c>
      <c r="H1092" s="1" t="str">
        <f>IF(Table_PayItems[[#This Row],[Description]]="_","_ Unique Item - "&amp;Table_PayItems[[#This Row],[Item]]&amp;" - $"&amp;Table_PayItems[[#This Row],[Unit]],Table_PayItems[[#This Row],[Description]]&amp;" - $"&amp;Table_PayItems[[#This Row],[Unit]])</f>
        <v>Conc Pavt, Misc, Nonreinf, 12 inch, High Performance - $Syd</v>
      </c>
      <c r="I1092" s="29" t="str">
        <f>IFERROR(VLOOKUP(ROWS($M$5:M1092),Table_PayItems[[Search Key]:[Concentrated Name]],2,FALSE),"")</f>
        <v>Conc Pavt, Misc, Nonreinf, 12 inch, High Performance - $Syd</v>
      </c>
      <c r="J1092" s="1"/>
      <c r="K1092" s="1"/>
      <c r="L1092" s="22">
        <f>IF(ISNUMBER(SEARCH(Pay_Item_Search_Text_2,M1092)),MAX($L$4:L1091)+1,0)</f>
        <v>0</v>
      </c>
      <c r="M1092" s="1" t="str">
        <f>IFERROR(VLOOKUP(ROWS($M$5:M1092),Table_PayItems[[Search Key]:[Concentrated Name]],2,FALSE),"")</f>
        <v>Conc Pavt, Misc, Nonreinf, 12 inch, High Performance - $Syd</v>
      </c>
      <c r="N1092" s="1" t="str">
        <f>IFERROR(VLOOKUP(ROWS($M$5:N1092),$L$5:$M$7000,2,FALSE),"")</f>
        <v>Truss, Type E, 120 foot - $Ea</v>
      </c>
      <c r="O1092" s="1" t="str">
        <f>IFERROR(VLOOKUP(ROWS($O$5:O1092),$K$5:$L$7000,2,FALSE),"")</f>
        <v/>
      </c>
    </row>
    <row r="1093" spans="2:15" ht="15" customHeight="1" x14ac:dyDescent="0.25">
      <c r="B1093" s="178" t="s">
        <v>10628</v>
      </c>
      <c r="C1093" s="178" t="s">
        <v>123</v>
      </c>
      <c r="D1093" s="178" t="s">
        <v>2652</v>
      </c>
      <c r="E1093" s="178" t="s">
        <v>6910</v>
      </c>
      <c r="F1093" s="178" t="s">
        <v>17</v>
      </c>
      <c r="G1093" s="1">
        <f>IF(ISNUMBER(Pay_Item_Search_Text),IF(ISNUMBER(IF(FIND(Pay_Item_Search_Text,B1093)=1,1, "FALSE")),MAX(G$4:$G1092)+1,IF(ISNUMBER(Pay_Item_Search_Text),0,IF(ISNUMBER(SEARCH(Pay_Item_Search_Text,H1093)),MAX(G$4:$G1092)+1,0))),IF(ISNUMBER(Pay_Item_Search_Text),0,IF(ISNUMBER(SEARCH(Pay_Item_Search_Text,H1093)),MAX(G$4:$G1092)+1,0)))</f>
        <v>1089</v>
      </c>
      <c r="H1093" s="1" t="str">
        <f>IF(Table_PayItems[[#This Row],[Description]]="_","_ Unique Item - "&amp;Table_PayItems[[#This Row],[Item]]&amp;" - $"&amp;Table_PayItems[[#This Row],[Unit]],Table_PayItems[[#This Row],[Description]]&amp;" - $"&amp;Table_PayItems[[#This Row],[Unit]])</f>
        <v>Conc Pavt, Misc, Nonreinf, 13 1/2 inch, High Performance - $Syd</v>
      </c>
      <c r="I1093" s="29" t="str">
        <f>IFERROR(VLOOKUP(ROWS($M$5:M1093),Table_PayItems[[Search Key]:[Concentrated Name]],2,FALSE),"")</f>
        <v>Conc Pavt, Misc, Nonreinf, 13 1/2 inch, High Performance - $Syd</v>
      </c>
      <c r="J1093" s="1"/>
      <c r="K1093" s="1"/>
      <c r="L1093" s="22">
        <f>IF(ISNUMBER(SEARCH(Pay_Item_Search_Text_2,M1093)),MAX($L$4:L1092)+1,0)</f>
        <v>0</v>
      </c>
      <c r="M1093" s="1" t="str">
        <f>IFERROR(VLOOKUP(ROWS($M$5:M1093),Table_PayItems[[Search Key]:[Concentrated Name]],2,FALSE),"")</f>
        <v>Conc Pavt, Misc, Nonreinf, 13 1/2 inch, High Performance - $Syd</v>
      </c>
      <c r="N1093" s="1" t="str">
        <f>IFERROR(VLOOKUP(ROWS($M$5:N1093),$L$5:$M$7000,2,FALSE),"")</f>
        <v>Truss, Type E, 130 foot - $Ea</v>
      </c>
      <c r="O1093" s="1" t="str">
        <f>IFERROR(VLOOKUP(ROWS($O$5:O1093),$K$5:$L$7000,2,FALSE),"")</f>
        <v/>
      </c>
    </row>
    <row r="1094" spans="2:15" ht="15" customHeight="1" x14ac:dyDescent="0.25">
      <c r="B1094" s="178" t="s">
        <v>10627</v>
      </c>
      <c r="C1094" s="178" t="s">
        <v>123</v>
      </c>
      <c r="D1094" s="178" t="s">
        <v>2651</v>
      </c>
      <c r="E1094" s="178" t="s">
        <v>6910</v>
      </c>
      <c r="F1094" s="178" t="s">
        <v>17</v>
      </c>
      <c r="G1094" s="1">
        <f>IF(ISNUMBER(Pay_Item_Search_Text),IF(ISNUMBER(IF(FIND(Pay_Item_Search_Text,B1094)=1,1, "FALSE")),MAX(G$4:$G1093)+1,IF(ISNUMBER(Pay_Item_Search_Text),0,IF(ISNUMBER(SEARCH(Pay_Item_Search_Text,H1094)),MAX(G$4:$G1093)+1,0))),IF(ISNUMBER(Pay_Item_Search_Text),0,IF(ISNUMBER(SEARCH(Pay_Item_Search_Text,H1094)),MAX(G$4:$G1093)+1,0)))</f>
        <v>1090</v>
      </c>
      <c r="H1094" s="1" t="str">
        <f>IF(Table_PayItems[[#This Row],[Description]]="_","_ Unique Item - "&amp;Table_PayItems[[#This Row],[Item]]&amp;" - $"&amp;Table_PayItems[[#This Row],[Unit]],Table_PayItems[[#This Row],[Description]]&amp;" - $"&amp;Table_PayItems[[#This Row],[Unit]])</f>
        <v>Conc Pavt, Misc, Nonreinf, 13 inch, High Performance - $Syd</v>
      </c>
      <c r="I1094" s="29" t="str">
        <f>IFERROR(VLOOKUP(ROWS($M$5:M1094),Table_PayItems[[Search Key]:[Concentrated Name]],2,FALSE),"")</f>
        <v>Conc Pavt, Misc, Nonreinf, 13 inch, High Performance - $Syd</v>
      </c>
      <c r="J1094" s="1"/>
      <c r="K1094" s="1"/>
      <c r="L1094" s="22">
        <f>IF(ISNUMBER(SEARCH(Pay_Item_Search_Text_2,M1094)),MAX($L$4:L1093)+1,0)</f>
        <v>0</v>
      </c>
      <c r="M1094" s="1" t="str">
        <f>IFERROR(VLOOKUP(ROWS($M$5:M1094),Table_PayItems[[Search Key]:[Concentrated Name]],2,FALSE),"")</f>
        <v>Conc Pavt, Misc, Nonreinf, 13 inch, High Performance - $Syd</v>
      </c>
      <c r="N1094" s="1" t="str">
        <f>IFERROR(VLOOKUP(ROWS($M$5:N1094),$L$5:$M$7000,2,FALSE),"")</f>
        <v>Truss, Type E, 140 foot - $Ea</v>
      </c>
      <c r="O1094" s="1" t="str">
        <f>IFERROR(VLOOKUP(ROWS($O$5:O1094),$K$5:$L$7000,2,FALSE),"")</f>
        <v/>
      </c>
    </row>
    <row r="1095" spans="2:15" ht="15" customHeight="1" x14ac:dyDescent="0.25">
      <c r="B1095" s="178" t="s">
        <v>10543</v>
      </c>
      <c r="C1095" s="178" t="s">
        <v>123</v>
      </c>
      <c r="D1095" s="178" t="s">
        <v>2566</v>
      </c>
      <c r="E1095" s="178" t="s">
        <v>6904</v>
      </c>
      <c r="F1095" s="178" t="s">
        <v>17</v>
      </c>
      <c r="G1095" s="1">
        <f>IF(ISNUMBER(Pay_Item_Search_Text),IF(ISNUMBER(IF(FIND(Pay_Item_Search_Text,B1095)=1,1, "FALSE")),MAX(G$4:$G1094)+1,IF(ISNUMBER(Pay_Item_Search_Text),0,IF(ISNUMBER(SEARCH(Pay_Item_Search_Text,H1095)),MAX(G$4:$G1094)+1,0))),IF(ISNUMBER(Pay_Item_Search_Text),0,IF(ISNUMBER(SEARCH(Pay_Item_Search_Text,H1095)),MAX(G$4:$G1094)+1,0)))</f>
        <v>1091</v>
      </c>
      <c r="H1095" s="1" t="str">
        <f>IF(Table_PayItems[[#This Row],[Description]]="_","_ Unique Item - "&amp;Table_PayItems[[#This Row],[Item]]&amp;" - $"&amp;Table_PayItems[[#This Row],[Unit]],Table_PayItems[[#This Row],[Description]]&amp;" - $"&amp;Table_PayItems[[#This Row],[Unit]])</f>
        <v>Conc Pavt, Misc, Nonreinf, 6 1/2 inch - $Syd</v>
      </c>
      <c r="I1095" s="29" t="str">
        <f>IFERROR(VLOOKUP(ROWS($M$5:M1095),Table_PayItems[[Search Key]:[Concentrated Name]],2,FALSE),"")</f>
        <v>Conc Pavt, Misc, Nonreinf, 6 1/2 inch - $Syd</v>
      </c>
      <c r="J1095" s="1"/>
      <c r="K1095" s="1"/>
      <c r="L1095" s="22">
        <f>IF(ISNUMBER(SEARCH(Pay_Item_Search_Text_2,M1095)),MAX($L$4:L1094)+1,0)</f>
        <v>0</v>
      </c>
      <c r="M1095" s="1" t="str">
        <f>IFERROR(VLOOKUP(ROWS($M$5:M1095),Table_PayItems[[Search Key]:[Concentrated Name]],2,FALSE),"")</f>
        <v>Conc Pavt, Misc, Nonreinf, 6 1/2 inch - $Syd</v>
      </c>
      <c r="N1095" s="1" t="str">
        <f>IFERROR(VLOOKUP(ROWS($M$5:N1095),$L$5:$M$7000,2,FALSE),"")</f>
        <v>Truss, Type E, 50 foot - $Ea</v>
      </c>
      <c r="O1095" s="1" t="str">
        <f>IFERROR(VLOOKUP(ROWS($O$5:O1095),$K$5:$L$7000,2,FALSE),"")</f>
        <v/>
      </c>
    </row>
    <row r="1096" spans="2:15" ht="15" customHeight="1" x14ac:dyDescent="0.25">
      <c r="B1096" s="178" t="s">
        <v>10542</v>
      </c>
      <c r="C1096" s="178" t="s">
        <v>123</v>
      </c>
      <c r="D1096" s="178" t="s">
        <v>2565</v>
      </c>
      <c r="E1096" s="178" t="s">
        <v>6904</v>
      </c>
      <c r="F1096" s="178" t="s">
        <v>17</v>
      </c>
      <c r="G1096" s="1">
        <f>IF(ISNUMBER(Pay_Item_Search_Text),IF(ISNUMBER(IF(FIND(Pay_Item_Search_Text,B1096)=1,1, "FALSE")),MAX(G$4:$G1095)+1,IF(ISNUMBER(Pay_Item_Search_Text),0,IF(ISNUMBER(SEARCH(Pay_Item_Search_Text,H1096)),MAX(G$4:$G1095)+1,0))),IF(ISNUMBER(Pay_Item_Search_Text),0,IF(ISNUMBER(SEARCH(Pay_Item_Search_Text,H1096)),MAX(G$4:$G1095)+1,0)))</f>
        <v>1092</v>
      </c>
      <c r="H1096" s="1" t="str">
        <f>IF(Table_PayItems[[#This Row],[Description]]="_","_ Unique Item - "&amp;Table_PayItems[[#This Row],[Item]]&amp;" - $"&amp;Table_PayItems[[#This Row],[Unit]],Table_PayItems[[#This Row],[Description]]&amp;" - $"&amp;Table_PayItems[[#This Row],[Unit]])</f>
        <v>Conc Pavt, Misc, Nonreinf, 6 inch - $Syd</v>
      </c>
      <c r="I1096" s="29" t="str">
        <f>IFERROR(VLOOKUP(ROWS($M$5:M1096),Table_PayItems[[Search Key]:[Concentrated Name]],2,FALSE),"")</f>
        <v>Conc Pavt, Misc, Nonreinf, 6 inch - $Syd</v>
      </c>
      <c r="J1096" s="1"/>
      <c r="K1096" s="1"/>
      <c r="L1096" s="22">
        <f>IF(ISNUMBER(SEARCH(Pay_Item_Search_Text_2,M1096)),MAX($L$4:L1095)+1,0)</f>
        <v>0</v>
      </c>
      <c r="M1096" s="1" t="str">
        <f>IFERROR(VLOOKUP(ROWS($M$5:M1096),Table_PayItems[[Search Key]:[Concentrated Name]],2,FALSE),"")</f>
        <v>Conc Pavt, Misc, Nonreinf, 6 inch - $Syd</v>
      </c>
      <c r="N1096" s="1" t="str">
        <f>IFERROR(VLOOKUP(ROWS($M$5:N1096),$L$5:$M$7000,2,FALSE),"")</f>
        <v>Truss, Type E, 60 foot - $Ea</v>
      </c>
      <c r="O1096" s="1" t="str">
        <f>IFERROR(VLOOKUP(ROWS($O$5:O1096),$K$5:$L$7000,2,FALSE),"")</f>
        <v/>
      </c>
    </row>
    <row r="1097" spans="2:15" ht="15" customHeight="1" x14ac:dyDescent="0.25">
      <c r="B1097" s="178" t="s">
        <v>10545</v>
      </c>
      <c r="C1097" s="178" t="s">
        <v>123</v>
      </c>
      <c r="D1097" s="178" t="s">
        <v>2568</v>
      </c>
      <c r="E1097" s="178" t="s">
        <v>6904</v>
      </c>
      <c r="F1097" s="178" t="s">
        <v>17</v>
      </c>
      <c r="G1097" s="1">
        <f>IF(ISNUMBER(Pay_Item_Search_Text),IF(ISNUMBER(IF(FIND(Pay_Item_Search_Text,B1097)=1,1, "FALSE")),MAX(G$4:$G1096)+1,IF(ISNUMBER(Pay_Item_Search_Text),0,IF(ISNUMBER(SEARCH(Pay_Item_Search_Text,H1097)),MAX(G$4:$G1096)+1,0))),IF(ISNUMBER(Pay_Item_Search_Text),0,IF(ISNUMBER(SEARCH(Pay_Item_Search_Text,H1097)),MAX(G$4:$G1096)+1,0)))</f>
        <v>1093</v>
      </c>
      <c r="H1097" s="1" t="str">
        <f>IF(Table_PayItems[[#This Row],[Description]]="_","_ Unique Item - "&amp;Table_PayItems[[#This Row],[Item]]&amp;" - $"&amp;Table_PayItems[[#This Row],[Unit]],Table_PayItems[[#This Row],[Description]]&amp;" - $"&amp;Table_PayItems[[#This Row],[Unit]])</f>
        <v>Conc Pavt, Misc, Nonreinf, 7 1/2 inch - $Syd</v>
      </c>
      <c r="I1097" s="29" t="str">
        <f>IFERROR(VLOOKUP(ROWS($M$5:M1097),Table_PayItems[[Search Key]:[Concentrated Name]],2,FALSE),"")</f>
        <v>Conc Pavt, Misc, Nonreinf, 7 1/2 inch - $Syd</v>
      </c>
      <c r="J1097" s="1"/>
      <c r="K1097" s="1"/>
      <c r="L1097" s="22">
        <f>IF(ISNUMBER(SEARCH(Pay_Item_Search_Text_2,M1097)),MAX($L$4:L1096)+1,0)</f>
        <v>0</v>
      </c>
      <c r="M1097" s="1" t="str">
        <f>IFERROR(VLOOKUP(ROWS($M$5:M1097),Table_PayItems[[Search Key]:[Concentrated Name]],2,FALSE),"")</f>
        <v>Conc Pavt, Misc, Nonreinf, 7 1/2 inch - $Syd</v>
      </c>
      <c r="N1097" s="1" t="str">
        <f>IFERROR(VLOOKUP(ROWS($M$5:N1097),$L$5:$M$7000,2,FALSE),"")</f>
        <v>Truss, Type E, 70 foot - $Ea</v>
      </c>
      <c r="O1097" s="1" t="str">
        <f>IFERROR(VLOOKUP(ROWS($O$5:O1097),$K$5:$L$7000,2,FALSE),"")</f>
        <v/>
      </c>
    </row>
    <row r="1098" spans="2:15" ht="15" customHeight="1" x14ac:dyDescent="0.25">
      <c r="B1098" s="178" t="s">
        <v>10544</v>
      </c>
      <c r="C1098" s="178" t="s">
        <v>123</v>
      </c>
      <c r="D1098" s="178" t="s">
        <v>2567</v>
      </c>
      <c r="E1098" s="178" t="s">
        <v>6904</v>
      </c>
      <c r="F1098" s="178" t="s">
        <v>17</v>
      </c>
      <c r="G1098" s="1">
        <f>IF(ISNUMBER(Pay_Item_Search_Text),IF(ISNUMBER(IF(FIND(Pay_Item_Search_Text,B1098)=1,1, "FALSE")),MAX(G$4:$G1097)+1,IF(ISNUMBER(Pay_Item_Search_Text),0,IF(ISNUMBER(SEARCH(Pay_Item_Search_Text,H1098)),MAX(G$4:$G1097)+1,0))),IF(ISNUMBER(Pay_Item_Search_Text),0,IF(ISNUMBER(SEARCH(Pay_Item_Search_Text,H1098)),MAX(G$4:$G1097)+1,0)))</f>
        <v>1094</v>
      </c>
      <c r="H1098" s="1" t="str">
        <f>IF(Table_PayItems[[#This Row],[Description]]="_","_ Unique Item - "&amp;Table_PayItems[[#This Row],[Item]]&amp;" - $"&amp;Table_PayItems[[#This Row],[Unit]],Table_PayItems[[#This Row],[Description]]&amp;" - $"&amp;Table_PayItems[[#This Row],[Unit]])</f>
        <v>Conc Pavt, Misc, Nonreinf, 7 inch - $Syd</v>
      </c>
      <c r="I1098" s="29" t="str">
        <f>IFERROR(VLOOKUP(ROWS($M$5:M1098),Table_PayItems[[Search Key]:[Concentrated Name]],2,FALSE),"")</f>
        <v>Conc Pavt, Misc, Nonreinf, 7 inch - $Syd</v>
      </c>
      <c r="J1098" s="1"/>
      <c r="K1098" s="1"/>
      <c r="L1098" s="22">
        <f>IF(ISNUMBER(SEARCH(Pay_Item_Search_Text_2,M1098)),MAX($L$4:L1097)+1,0)</f>
        <v>0</v>
      </c>
      <c r="M1098" s="1" t="str">
        <f>IFERROR(VLOOKUP(ROWS($M$5:M1098),Table_PayItems[[Search Key]:[Concentrated Name]],2,FALSE),"")</f>
        <v>Conc Pavt, Misc, Nonreinf, 7 inch - $Syd</v>
      </c>
      <c r="N1098" s="1" t="str">
        <f>IFERROR(VLOOKUP(ROWS($M$5:N1098),$L$5:$M$7000,2,FALSE),"")</f>
        <v>Truss, Type E, 80 foot - $Ea</v>
      </c>
      <c r="O1098" s="1" t="str">
        <f>IFERROR(VLOOKUP(ROWS($O$5:O1098),$K$5:$L$7000,2,FALSE),"")</f>
        <v/>
      </c>
    </row>
    <row r="1099" spans="2:15" ht="15" customHeight="1" x14ac:dyDescent="0.25">
      <c r="B1099" s="178" t="s">
        <v>10547</v>
      </c>
      <c r="C1099" s="178" t="s">
        <v>123</v>
      </c>
      <c r="D1099" s="178" t="s">
        <v>2570</v>
      </c>
      <c r="E1099" s="178" t="s">
        <v>6904</v>
      </c>
      <c r="F1099" s="178" t="s">
        <v>17</v>
      </c>
      <c r="G1099" s="1">
        <f>IF(ISNUMBER(Pay_Item_Search_Text),IF(ISNUMBER(IF(FIND(Pay_Item_Search_Text,B1099)=1,1, "FALSE")),MAX(G$4:$G1098)+1,IF(ISNUMBER(Pay_Item_Search_Text),0,IF(ISNUMBER(SEARCH(Pay_Item_Search_Text,H1099)),MAX(G$4:$G1098)+1,0))),IF(ISNUMBER(Pay_Item_Search_Text),0,IF(ISNUMBER(SEARCH(Pay_Item_Search_Text,H1099)),MAX(G$4:$G1098)+1,0)))</f>
        <v>1095</v>
      </c>
      <c r="H1099" s="1" t="str">
        <f>IF(Table_PayItems[[#This Row],[Description]]="_","_ Unique Item - "&amp;Table_PayItems[[#This Row],[Item]]&amp;" - $"&amp;Table_PayItems[[#This Row],[Unit]],Table_PayItems[[#This Row],[Description]]&amp;" - $"&amp;Table_PayItems[[#This Row],[Unit]])</f>
        <v>Conc Pavt, Misc, Nonreinf, 8 1/2 inch - $Syd</v>
      </c>
      <c r="I1099" s="29" t="str">
        <f>IFERROR(VLOOKUP(ROWS($M$5:M1099),Table_PayItems[[Search Key]:[Concentrated Name]],2,FALSE),"")</f>
        <v>Conc Pavt, Misc, Nonreinf, 8 1/2 inch - $Syd</v>
      </c>
      <c r="J1099" s="1"/>
      <c r="K1099" s="1"/>
      <c r="L1099" s="22">
        <f>IF(ISNUMBER(SEARCH(Pay_Item_Search_Text_2,M1099)),MAX($L$4:L1098)+1,0)</f>
        <v>0</v>
      </c>
      <c r="M1099" s="1" t="str">
        <f>IFERROR(VLOOKUP(ROWS($M$5:M1099),Table_PayItems[[Search Key]:[Concentrated Name]],2,FALSE),"")</f>
        <v>Conc Pavt, Misc, Nonreinf, 8 1/2 inch - $Syd</v>
      </c>
      <c r="N1099" s="1" t="str">
        <f>IFERROR(VLOOKUP(ROWS($M$5:N1099),$L$5:$M$7000,2,FALSE),"")</f>
        <v>Truss, Type E, 90 foot - $Ea</v>
      </c>
      <c r="O1099" s="1" t="str">
        <f>IFERROR(VLOOKUP(ROWS($O$5:O1099),$K$5:$L$7000,2,FALSE),"")</f>
        <v/>
      </c>
    </row>
    <row r="1100" spans="2:15" ht="15" customHeight="1" x14ac:dyDescent="0.25">
      <c r="B1100" s="178" t="s">
        <v>10618</v>
      </c>
      <c r="C1100" s="178" t="s">
        <v>123</v>
      </c>
      <c r="D1100" s="178" t="s">
        <v>2642</v>
      </c>
      <c r="E1100" s="178" t="s">
        <v>6910</v>
      </c>
      <c r="F1100" s="178" t="s">
        <v>17</v>
      </c>
      <c r="G1100" s="1">
        <f>IF(ISNUMBER(Pay_Item_Search_Text),IF(ISNUMBER(IF(FIND(Pay_Item_Search_Text,B1100)=1,1, "FALSE")),MAX(G$4:$G1099)+1,IF(ISNUMBER(Pay_Item_Search_Text),0,IF(ISNUMBER(SEARCH(Pay_Item_Search_Text,H1100)),MAX(G$4:$G1099)+1,0))),IF(ISNUMBER(Pay_Item_Search_Text),0,IF(ISNUMBER(SEARCH(Pay_Item_Search_Text,H1100)),MAX(G$4:$G1099)+1,0)))</f>
        <v>1096</v>
      </c>
      <c r="H1100" s="1" t="str">
        <f>IF(Table_PayItems[[#This Row],[Description]]="_","_ Unique Item - "&amp;Table_PayItems[[#This Row],[Item]]&amp;" - $"&amp;Table_PayItems[[#This Row],[Unit]],Table_PayItems[[#This Row],[Description]]&amp;" - $"&amp;Table_PayItems[[#This Row],[Unit]])</f>
        <v>Conc Pavt, Misc, Nonreinf, 8 1/2 inch, High Performance - $Syd</v>
      </c>
      <c r="I1100" s="29" t="str">
        <f>IFERROR(VLOOKUP(ROWS($M$5:M1100),Table_PayItems[[Search Key]:[Concentrated Name]],2,FALSE),"")</f>
        <v>Conc Pavt, Misc, Nonreinf, 8 1/2 inch, High Performance - $Syd</v>
      </c>
      <c r="J1100" s="1"/>
      <c r="K1100" s="1"/>
      <c r="L1100" s="22">
        <f>IF(ISNUMBER(SEARCH(Pay_Item_Search_Text_2,M1100)),MAX($L$4:L1099)+1,0)</f>
        <v>0</v>
      </c>
      <c r="M1100" s="1" t="str">
        <f>IFERROR(VLOOKUP(ROWS($M$5:M1100),Table_PayItems[[Search Key]:[Concentrated Name]],2,FALSE),"")</f>
        <v>Conc Pavt, Misc, Nonreinf, 8 1/2 inch, High Performance - $Syd</v>
      </c>
      <c r="N1100" s="1" t="str">
        <f>IFERROR(VLOOKUP(ROWS($M$5:N1100),$L$5:$M$7000,2,FALSE),"")</f>
        <v>Underdrain Outlet, 10 inch - $Ft</v>
      </c>
      <c r="O1100" s="1" t="str">
        <f>IFERROR(VLOOKUP(ROWS($O$5:O1100),$K$5:$L$7000,2,FALSE),"")</f>
        <v/>
      </c>
    </row>
    <row r="1101" spans="2:15" ht="15" customHeight="1" x14ac:dyDescent="0.25">
      <c r="B1101" s="178" t="s">
        <v>10546</v>
      </c>
      <c r="C1101" s="178" t="s">
        <v>123</v>
      </c>
      <c r="D1101" s="178" t="s">
        <v>2569</v>
      </c>
      <c r="E1101" s="178" t="s">
        <v>6904</v>
      </c>
      <c r="F1101" s="178" t="s">
        <v>17</v>
      </c>
      <c r="G1101" s="1">
        <f>IF(ISNUMBER(Pay_Item_Search_Text),IF(ISNUMBER(IF(FIND(Pay_Item_Search_Text,B1101)=1,1, "FALSE")),MAX(G$4:$G1100)+1,IF(ISNUMBER(Pay_Item_Search_Text),0,IF(ISNUMBER(SEARCH(Pay_Item_Search_Text,H1101)),MAX(G$4:$G1100)+1,0))),IF(ISNUMBER(Pay_Item_Search_Text),0,IF(ISNUMBER(SEARCH(Pay_Item_Search_Text,H1101)),MAX(G$4:$G1100)+1,0)))</f>
        <v>1097</v>
      </c>
      <c r="H1101" s="1" t="str">
        <f>IF(Table_PayItems[[#This Row],[Description]]="_","_ Unique Item - "&amp;Table_PayItems[[#This Row],[Item]]&amp;" - $"&amp;Table_PayItems[[#This Row],[Unit]],Table_PayItems[[#This Row],[Description]]&amp;" - $"&amp;Table_PayItems[[#This Row],[Unit]])</f>
        <v>Conc Pavt, Misc, Nonreinf, 8 inch - $Syd</v>
      </c>
      <c r="I1101" s="29" t="str">
        <f>IFERROR(VLOOKUP(ROWS($M$5:M1101),Table_PayItems[[Search Key]:[Concentrated Name]],2,FALSE),"")</f>
        <v>Conc Pavt, Misc, Nonreinf, 8 inch - $Syd</v>
      </c>
      <c r="J1101" s="1"/>
      <c r="K1101" s="1"/>
      <c r="L1101" s="22">
        <f>IF(ISNUMBER(SEARCH(Pay_Item_Search_Text_2,M1101)),MAX($L$4:L1100)+1,0)</f>
        <v>0</v>
      </c>
      <c r="M1101" s="1" t="str">
        <f>IFERROR(VLOOKUP(ROWS($M$5:M1101),Table_PayItems[[Search Key]:[Concentrated Name]],2,FALSE),"")</f>
        <v>Conc Pavt, Misc, Nonreinf, 8 inch - $Syd</v>
      </c>
      <c r="N1101" s="1" t="str">
        <f>IFERROR(VLOOKUP(ROWS($M$5:N1101),$L$5:$M$7000,2,FALSE),"")</f>
        <v>Underdrain, Bank, 10 inch - $Ft</v>
      </c>
      <c r="O1101" s="1" t="str">
        <f>IFERROR(VLOOKUP(ROWS($O$5:O1101),$K$5:$L$7000,2,FALSE),"")</f>
        <v/>
      </c>
    </row>
    <row r="1102" spans="2:15" ht="15" customHeight="1" x14ac:dyDescent="0.25">
      <c r="B1102" s="178" t="s">
        <v>10617</v>
      </c>
      <c r="C1102" s="178" t="s">
        <v>123</v>
      </c>
      <c r="D1102" s="178" t="s">
        <v>2641</v>
      </c>
      <c r="E1102" s="178" t="s">
        <v>6910</v>
      </c>
      <c r="F1102" s="178" t="s">
        <v>17</v>
      </c>
      <c r="G1102" s="1">
        <f>IF(ISNUMBER(Pay_Item_Search_Text),IF(ISNUMBER(IF(FIND(Pay_Item_Search_Text,B1102)=1,1, "FALSE")),MAX(G$4:$G1101)+1,IF(ISNUMBER(Pay_Item_Search_Text),0,IF(ISNUMBER(SEARCH(Pay_Item_Search_Text,H1102)),MAX(G$4:$G1101)+1,0))),IF(ISNUMBER(Pay_Item_Search_Text),0,IF(ISNUMBER(SEARCH(Pay_Item_Search_Text,H1102)),MAX(G$4:$G1101)+1,0)))</f>
        <v>1098</v>
      </c>
      <c r="H1102" s="1" t="str">
        <f>IF(Table_PayItems[[#This Row],[Description]]="_","_ Unique Item - "&amp;Table_PayItems[[#This Row],[Item]]&amp;" - $"&amp;Table_PayItems[[#This Row],[Unit]],Table_PayItems[[#This Row],[Description]]&amp;" - $"&amp;Table_PayItems[[#This Row],[Unit]])</f>
        <v>Conc Pavt, Misc, Nonreinf, 8 inch, High Performance - $Syd</v>
      </c>
      <c r="I1102" s="29" t="str">
        <f>IFERROR(VLOOKUP(ROWS($M$5:M1102),Table_PayItems[[Search Key]:[Concentrated Name]],2,FALSE),"")</f>
        <v>Conc Pavt, Misc, Nonreinf, 8 inch, High Performance - $Syd</v>
      </c>
      <c r="J1102" s="1"/>
      <c r="K1102" s="1"/>
      <c r="L1102" s="22">
        <f>IF(ISNUMBER(SEARCH(Pay_Item_Search_Text_2,M1102)),MAX($L$4:L1101)+1,0)</f>
        <v>0</v>
      </c>
      <c r="M1102" s="1" t="str">
        <f>IFERROR(VLOOKUP(ROWS($M$5:M1102),Table_PayItems[[Search Key]:[Concentrated Name]],2,FALSE),"")</f>
        <v>Conc Pavt, Misc, Nonreinf, 8 inch, High Performance - $Syd</v>
      </c>
      <c r="N1102" s="1" t="str">
        <f>IFERROR(VLOOKUP(ROWS($M$5:N1102),$L$5:$M$7000,2,FALSE),"")</f>
        <v>Underdrain, Bank, Open-Graded, 10 inch - $Ft</v>
      </c>
      <c r="O1102" s="1" t="str">
        <f>IFERROR(VLOOKUP(ROWS($O$5:O1102),$K$5:$L$7000,2,FALSE),"")</f>
        <v/>
      </c>
    </row>
    <row r="1103" spans="2:15" ht="15" customHeight="1" x14ac:dyDescent="0.25">
      <c r="B1103" s="178" t="s">
        <v>10549</v>
      </c>
      <c r="C1103" s="178" t="s">
        <v>123</v>
      </c>
      <c r="D1103" s="178" t="s">
        <v>2572</v>
      </c>
      <c r="E1103" s="178" t="s">
        <v>6904</v>
      </c>
      <c r="F1103" s="178" t="s">
        <v>17</v>
      </c>
      <c r="G1103" s="1">
        <f>IF(ISNUMBER(Pay_Item_Search_Text),IF(ISNUMBER(IF(FIND(Pay_Item_Search_Text,B1103)=1,1, "FALSE")),MAX(G$4:$G1102)+1,IF(ISNUMBER(Pay_Item_Search_Text),0,IF(ISNUMBER(SEARCH(Pay_Item_Search_Text,H1103)),MAX(G$4:$G1102)+1,0))),IF(ISNUMBER(Pay_Item_Search_Text),0,IF(ISNUMBER(SEARCH(Pay_Item_Search_Text,H1103)),MAX(G$4:$G1102)+1,0)))</f>
        <v>1099</v>
      </c>
      <c r="H1103" s="1" t="str">
        <f>IF(Table_PayItems[[#This Row],[Description]]="_","_ Unique Item - "&amp;Table_PayItems[[#This Row],[Item]]&amp;" - $"&amp;Table_PayItems[[#This Row],[Unit]],Table_PayItems[[#This Row],[Description]]&amp;" - $"&amp;Table_PayItems[[#This Row],[Unit]])</f>
        <v>Conc Pavt, Misc, Nonreinf, 9 1/2 inch - $Syd</v>
      </c>
      <c r="I1103" s="29" t="str">
        <f>IFERROR(VLOOKUP(ROWS($M$5:M1103),Table_PayItems[[Search Key]:[Concentrated Name]],2,FALSE),"")</f>
        <v>Conc Pavt, Misc, Nonreinf, 9 1/2 inch - $Syd</v>
      </c>
      <c r="J1103" s="1"/>
      <c r="K1103" s="1"/>
      <c r="L1103" s="22">
        <f>IF(ISNUMBER(SEARCH(Pay_Item_Search_Text_2,M1103)),MAX($L$4:L1102)+1,0)</f>
        <v>0</v>
      </c>
      <c r="M1103" s="1" t="str">
        <f>IFERROR(VLOOKUP(ROWS($M$5:M1103),Table_PayItems[[Search Key]:[Concentrated Name]],2,FALSE),"")</f>
        <v>Conc Pavt, Misc, Nonreinf, 9 1/2 inch - $Syd</v>
      </c>
      <c r="N1103" s="1" t="str">
        <f>IFERROR(VLOOKUP(ROWS($M$5:N1103),$L$5:$M$7000,2,FALSE),"")</f>
        <v>Underdrain, Fdn, 10 inch - $Ft</v>
      </c>
      <c r="O1103" s="1" t="str">
        <f>IFERROR(VLOOKUP(ROWS($O$5:O1103),$K$5:$L$7000,2,FALSE),"")</f>
        <v/>
      </c>
    </row>
    <row r="1104" spans="2:15" ht="15" customHeight="1" x14ac:dyDescent="0.25">
      <c r="B1104" s="178" t="s">
        <v>10620</v>
      </c>
      <c r="C1104" s="178" t="s">
        <v>123</v>
      </c>
      <c r="D1104" s="178" t="s">
        <v>2644</v>
      </c>
      <c r="E1104" s="178" t="s">
        <v>6910</v>
      </c>
      <c r="F1104" s="178" t="s">
        <v>17</v>
      </c>
      <c r="G1104" s="1">
        <f>IF(ISNUMBER(Pay_Item_Search_Text),IF(ISNUMBER(IF(FIND(Pay_Item_Search_Text,B1104)=1,1, "FALSE")),MAX(G$4:$G1103)+1,IF(ISNUMBER(Pay_Item_Search_Text),0,IF(ISNUMBER(SEARCH(Pay_Item_Search_Text,H1104)),MAX(G$4:$G1103)+1,0))),IF(ISNUMBER(Pay_Item_Search_Text),0,IF(ISNUMBER(SEARCH(Pay_Item_Search_Text,H1104)),MAX(G$4:$G1103)+1,0)))</f>
        <v>1100</v>
      </c>
      <c r="H1104" s="1" t="str">
        <f>IF(Table_PayItems[[#This Row],[Description]]="_","_ Unique Item - "&amp;Table_PayItems[[#This Row],[Item]]&amp;" - $"&amp;Table_PayItems[[#This Row],[Unit]],Table_PayItems[[#This Row],[Description]]&amp;" - $"&amp;Table_PayItems[[#This Row],[Unit]])</f>
        <v>Conc Pavt, Misc, Nonreinf, 9 1/2 inch, High Performance - $Syd</v>
      </c>
      <c r="I1104" s="29" t="str">
        <f>IFERROR(VLOOKUP(ROWS($M$5:M1104),Table_PayItems[[Search Key]:[Concentrated Name]],2,FALSE),"")</f>
        <v>Conc Pavt, Misc, Nonreinf, 9 1/2 inch, High Performance - $Syd</v>
      </c>
      <c r="J1104" s="1"/>
      <c r="K1104" s="1"/>
      <c r="L1104" s="22">
        <f>IF(ISNUMBER(SEARCH(Pay_Item_Search_Text_2,M1104)),MAX($L$4:L1103)+1,0)</f>
        <v>0</v>
      </c>
      <c r="M1104" s="1" t="str">
        <f>IFERROR(VLOOKUP(ROWS($M$5:M1104),Table_PayItems[[Search Key]:[Concentrated Name]],2,FALSE),"")</f>
        <v>Conc Pavt, Misc, Nonreinf, 9 1/2 inch, High Performance - $Syd</v>
      </c>
      <c r="N1104" s="1" t="str">
        <f>IFERROR(VLOOKUP(ROWS($M$5:N1104),$L$5:$M$7000,2,FALSE),"")</f>
        <v>Underdrain, Subgrade, 10 inch - $Ft</v>
      </c>
      <c r="O1104" s="1" t="str">
        <f>IFERROR(VLOOKUP(ROWS($O$5:O1104),$K$5:$L$7000,2,FALSE),"")</f>
        <v/>
      </c>
    </row>
    <row r="1105" spans="2:15" ht="15" customHeight="1" x14ac:dyDescent="0.25">
      <c r="B1105" s="178" t="s">
        <v>10548</v>
      </c>
      <c r="C1105" s="178" t="s">
        <v>123</v>
      </c>
      <c r="D1105" s="178" t="s">
        <v>2571</v>
      </c>
      <c r="E1105" s="178" t="s">
        <v>6904</v>
      </c>
      <c r="F1105" s="178" t="s">
        <v>17</v>
      </c>
      <c r="G1105" s="1">
        <f>IF(ISNUMBER(Pay_Item_Search_Text),IF(ISNUMBER(IF(FIND(Pay_Item_Search_Text,B1105)=1,1, "FALSE")),MAX(G$4:$G1104)+1,IF(ISNUMBER(Pay_Item_Search_Text),0,IF(ISNUMBER(SEARCH(Pay_Item_Search_Text,H1105)),MAX(G$4:$G1104)+1,0))),IF(ISNUMBER(Pay_Item_Search_Text),0,IF(ISNUMBER(SEARCH(Pay_Item_Search_Text,H1105)),MAX(G$4:$G1104)+1,0)))</f>
        <v>1101</v>
      </c>
      <c r="H1105" s="1" t="str">
        <f>IF(Table_PayItems[[#This Row],[Description]]="_","_ Unique Item - "&amp;Table_PayItems[[#This Row],[Item]]&amp;" - $"&amp;Table_PayItems[[#This Row],[Unit]],Table_PayItems[[#This Row],[Description]]&amp;" - $"&amp;Table_PayItems[[#This Row],[Unit]])</f>
        <v>Conc Pavt, Misc, Nonreinf, 9 inch - $Syd</v>
      </c>
      <c r="I1105" s="29" t="str">
        <f>IFERROR(VLOOKUP(ROWS($M$5:M1105),Table_PayItems[[Search Key]:[Concentrated Name]],2,FALSE),"")</f>
        <v>Conc Pavt, Misc, Nonreinf, 9 inch - $Syd</v>
      </c>
      <c r="J1105" s="1"/>
      <c r="K1105" s="1"/>
      <c r="L1105" s="22">
        <f>IF(ISNUMBER(SEARCH(Pay_Item_Search_Text_2,M1105)),MAX($L$4:L1104)+1,0)</f>
        <v>0</v>
      </c>
      <c r="M1105" s="1" t="str">
        <f>IFERROR(VLOOKUP(ROWS($M$5:M1105),Table_PayItems[[Search Key]:[Concentrated Name]],2,FALSE),"")</f>
        <v>Conc Pavt, Misc, Nonreinf, 9 inch - $Syd</v>
      </c>
      <c r="N1105" s="1" t="str">
        <f>IFERROR(VLOOKUP(ROWS($M$5:N1105),$L$5:$M$7000,2,FALSE),"")</f>
        <v>Underdrain, Subgrade, Open-Graded, 10 inch - $Ft</v>
      </c>
      <c r="O1105" s="1" t="str">
        <f>IFERROR(VLOOKUP(ROWS($O$5:O1105),$K$5:$L$7000,2,FALSE),"")</f>
        <v/>
      </c>
    </row>
    <row r="1106" spans="2:15" ht="15" customHeight="1" x14ac:dyDescent="0.25">
      <c r="B1106" s="178" t="s">
        <v>10619</v>
      </c>
      <c r="C1106" s="178" t="s">
        <v>123</v>
      </c>
      <c r="D1106" s="178" t="s">
        <v>2643</v>
      </c>
      <c r="E1106" s="178" t="s">
        <v>6910</v>
      </c>
      <c r="F1106" s="178" t="s">
        <v>17</v>
      </c>
      <c r="G1106" s="1">
        <f>IF(ISNUMBER(Pay_Item_Search_Text),IF(ISNUMBER(IF(FIND(Pay_Item_Search_Text,B1106)=1,1, "FALSE")),MAX(G$4:$G1105)+1,IF(ISNUMBER(Pay_Item_Search_Text),0,IF(ISNUMBER(SEARCH(Pay_Item_Search_Text,H1106)),MAX(G$4:$G1105)+1,0))),IF(ISNUMBER(Pay_Item_Search_Text),0,IF(ISNUMBER(SEARCH(Pay_Item_Search_Text,H1106)),MAX(G$4:$G1105)+1,0)))</f>
        <v>1102</v>
      </c>
      <c r="H1106" s="1" t="str">
        <f>IF(Table_PayItems[[#This Row],[Description]]="_","_ Unique Item - "&amp;Table_PayItems[[#This Row],[Item]]&amp;" - $"&amp;Table_PayItems[[#This Row],[Unit]],Table_PayItems[[#This Row],[Description]]&amp;" - $"&amp;Table_PayItems[[#This Row],[Unit]])</f>
        <v>Conc Pavt, Misc, Nonreinf, 9 inch, High Performance - $Syd</v>
      </c>
      <c r="I1106" s="29" t="str">
        <f>IFERROR(VLOOKUP(ROWS($M$5:M1106),Table_PayItems[[Search Key]:[Concentrated Name]],2,FALSE),"")</f>
        <v>Conc Pavt, Misc, Nonreinf, 9 inch, High Performance - $Syd</v>
      </c>
      <c r="J1106" s="1"/>
      <c r="K1106" s="1"/>
      <c r="L1106" s="22">
        <f>IF(ISNUMBER(SEARCH(Pay_Item_Search_Text_2,M1106)),MAX($L$4:L1105)+1,0)</f>
        <v>0</v>
      </c>
      <c r="M1106" s="1" t="str">
        <f>IFERROR(VLOOKUP(ROWS($M$5:M1106),Table_PayItems[[Search Key]:[Concentrated Name]],2,FALSE),"")</f>
        <v>Conc Pavt, Misc, Nonreinf, 9 inch, High Performance - $Syd</v>
      </c>
      <c r="N1106" s="1" t="str">
        <f>IFERROR(VLOOKUP(ROWS($M$5:N1106),$L$5:$M$7000,2,FALSE),"")</f>
        <v>Water Main, 10 inch, Cut and Plug - $Ea</v>
      </c>
      <c r="O1106" s="1" t="str">
        <f>IFERROR(VLOOKUP(ROWS($O$5:O1106),$K$5:$L$7000,2,FALSE),"")</f>
        <v/>
      </c>
    </row>
    <row r="1107" spans="2:15" ht="15" customHeight="1" x14ac:dyDescent="0.25">
      <c r="B1107" s="178" t="s">
        <v>10564</v>
      </c>
      <c r="C1107" s="178" t="s">
        <v>123</v>
      </c>
      <c r="D1107" s="178" t="s">
        <v>2587</v>
      </c>
      <c r="E1107" s="178" t="s">
        <v>6904</v>
      </c>
      <c r="F1107" s="178" t="s">
        <v>17</v>
      </c>
      <c r="G1107" s="1">
        <f>IF(ISNUMBER(Pay_Item_Search_Text),IF(ISNUMBER(IF(FIND(Pay_Item_Search_Text,B1107)=1,1, "FALSE")),MAX(G$4:$G1106)+1,IF(ISNUMBER(Pay_Item_Search_Text),0,IF(ISNUMBER(SEARCH(Pay_Item_Search_Text,H1107)),MAX(G$4:$G1106)+1,0))),IF(ISNUMBER(Pay_Item_Search_Text),0,IF(ISNUMBER(SEARCH(Pay_Item_Search_Text,H1107)),MAX(G$4:$G1106)+1,0)))</f>
        <v>1103</v>
      </c>
      <c r="H1107" s="1" t="str">
        <f>IF(Table_PayItems[[#This Row],[Description]]="_","_ Unique Item - "&amp;Table_PayItems[[#This Row],[Item]]&amp;" - $"&amp;Table_PayItems[[#This Row],[Unit]],Table_PayItems[[#This Row],[Description]]&amp;" - $"&amp;Table_PayItems[[#This Row],[Unit]])</f>
        <v>Conc Pavt, Nonreinf, 10 1/2 inch - $Syd</v>
      </c>
      <c r="I1107" s="29" t="str">
        <f>IFERROR(VLOOKUP(ROWS($M$5:M1107),Table_PayItems[[Search Key]:[Concentrated Name]],2,FALSE),"")</f>
        <v>Conc Pavt, Nonreinf, 10 1/2 inch - $Syd</v>
      </c>
      <c r="J1107" s="1"/>
      <c r="K1107" s="1"/>
      <c r="L1107" s="22">
        <f>IF(ISNUMBER(SEARCH(Pay_Item_Search_Text_2,M1107)),MAX($L$4:L1106)+1,0)</f>
        <v>375</v>
      </c>
      <c r="M1107" s="1" t="str">
        <f>IFERROR(VLOOKUP(ROWS($M$5:M1107),Table_PayItems[[Search Key]:[Concentrated Name]],2,FALSE),"")</f>
        <v>Conc Pavt, Nonreinf, 10 1/2 inch - $Syd</v>
      </c>
      <c r="N1107" s="1" t="str">
        <f>IFERROR(VLOOKUP(ROWS($M$5:N1107),$L$5:$M$7000,2,FALSE),"")</f>
        <v>Water Main, DI, 10 inch, Tr Det F - $Ft</v>
      </c>
      <c r="O1107" s="1" t="str">
        <f>IFERROR(VLOOKUP(ROWS($O$5:O1107),$K$5:$L$7000,2,FALSE),"")</f>
        <v/>
      </c>
    </row>
    <row r="1108" spans="2:15" ht="15" customHeight="1" x14ac:dyDescent="0.25">
      <c r="B1108" s="178" t="s">
        <v>10610</v>
      </c>
      <c r="C1108" s="178" t="s">
        <v>123</v>
      </c>
      <c r="D1108" s="178" t="s">
        <v>2634</v>
      </c>
      <c r="E1108" s="178" t="s">
        <v>6910</v>
      </c>
      <c r="F1108" s="178" t="s">
        <v>17</v>
      </c>
      <c r="G1108" s="1">
        <f>IF(ISNUMBER(Pay_Item_Search_Text),IF(ISNUMBER(IF(FIND(Pay_Item_Search_Text,B1108)=1,1, "FALSE")),MAX(G$4:$G1107)+1,IF(ISNUMBER(Pay_Item_Search_Text),0,IF(ISNUMBER(SEARCH(Pay_Item_Search_Text,H1108)),MAX(G$4:$G1107)+1,0))),IF(ISNUMBER(Pay_Item_Search_Text),0,IF(ISNUMBER(SEARCH(Pay_Item_Search_Text,H1108)),MAX(G$4:$G1107)+1,0)))</f>
        <v>1104</v>
      </c>
      <c r="H1108" s="1" t="str">
        <f>IF(Table_PayItems[[#This Row],[Description]]="_","_ Unique Item - "&amp;Table_PayItems[[#This Row],[Item]]&amp;" - $"&amp;Table_PayItems[[#This Row],[Unit]],Table_PayItems[[#This Row],[Description]]&amp;" - $"&amp;Table_PayItems[[#This Row],[Unit]])</f>
        <v>Conc Pavt, Nonreinf, 10 1/2 inch, High Performance - $Syd</v>
      </c>
      <c r="I1108" s="29" t="str">
        <f>IFERROR(VLOOKUP(ROWS($M$5:M1108),Table_PayItems[[Search Key]:[Concentrated Name]],2,FALSE),"")</f>
        <v>Conc Pavt, Nonreinf, 10 1/2 inch, High Performance - $Syd</v>
      </c>
      <c r="J1108" s="1"/>
      <c r="K1108" s="1"/>
      <c r="L1108" s="22">
        <f>IF(ISNUMBER(SEARCH(Pay_Item_Search_Text_2,M1108)),MAX($L$4:L1107)+1,0)</f>
        <v>376</v>
      </c>
      <c r="M1108" s="1" t="str">
        <f>IFERROR(VLOOKUP(ROWS($M$5:M1108),Table_PayItems[[Search Key]:[Concentrated Name]],2,FALSE),"")</f>
        <v>Conc Pavt, Nonreinf, 10 1/2 inch, High Performance - $Syd</v>
      </c>
      <c r="N1108" s="1" t="str">
        <f>IFERROR(VLOOKUP(ROWS($M$5:N1108),$L$5:$M$7000,2,FALSE),"")</f>
        <v>Water Main, DI, 10 inch, Tr Det G - $Ft</v>
      </c>
      <c r="O1108" s="1" t="str">
        <f>IFERROR(VLOOKUP(ROWS($O$5:O1108),$K$5:$L$7000,2,FALSE),"")</f>
        <v/>
      </c>
    </row>
    <row r="1109" spans="2:15" ht="15" customHeight="1" x14ac:dyDescent="0.25">
      <c r="B1109" s="178" t="s">
        <v>10563</v>
      </c>
      <c r="C1109" s="178" t="s">
        <v>123</v>
      </c>
      <c r="D1109" s="178" t="s">
        <v>2586</v>
      </c>
      <c r="E1109" s="178" t="s">
        <v>6904</v>
      </c>
      <c r="F1109" s="178" t="s">
        <v>17</v>
      </c>
      <c r="G1109" s="1">
        <f>IF(ISNUMBER(Pay_Item_Search_Text),IF(ISNUMBER(IF(FIND(Pay_Item_Search_Text,B1109)=1,1, "FALSE")),MAX(G$4:$G1108)+1,IF(ISNUMBER(Pay_Item_Search_Text),0,IF(ISNUMBER(SEARCH(Pay_Item_Search_Text,H1109)),MAX(G$4:$G1108)+1,0))),IF(ISNUMBER(Pay_Item_Search_Text),0,IF(ISNUMBER(SEARCH(Pay_Item_Search_Text,H1109)),MAX(G$4:$G1108)+1,0)))</f>
        <v>1105</v>
      </c>
      <c r="H1109" s="1" t="str">
        <f>IF(Table_PayItems[[#This Row],[Description]]="_","_ Unique Item - "&amp;Table_PayItems[[#This Row],[Item]]&amp;" - $"&amp;Table_PayItems[[#This Row],[Unit]],Table_PayItems[[#This Row],[Description]]&amp;" - $"&amp;Table_PayItems[[#This Row],[Unit]])</f>
        <v>Conc Pavt, Nonreinf, 10 inch - $Syd</v>
      </c>
      <c r="I1109" s="29" t="str">
        <f>IFERROR(VLOOKUP(ROWS($M$5:M1109),Table_PayItems[[Search Key]:[Concentrated Name]],2,FALSE),"")</f>
        <v>Conc Pavt, Nonreinf, 10 inch - $Syd</v>
      </c>
      <c r="J1109" s="1"/>
      <c r="K1109" s="1"/>
      <c r="L1109" s="22">
        <f>IF(ISNUMBER(SEARCH(Pay_Item_Search_Text_2,M1109)),MAX($L$4:L1108)+1,0)</f>
        <v>377</v>
      </c>
      <c r="M1109" s="1" t="str">
        <f>IFERROR(VLOOKUP(ROWS($M$5:M1109),Table_PayItems[[Search Key]:[Concentrated Name]],2,FALSE),"")</f>
        <v>Conc Pavt, Nonreinf, 10 inch - $Syd</v>
      </c>
      <c r="N1109" s="1" t="str">
        <f>IFERROR(VLOOKUP(ROWS($M$5:N1109),$L$5:$M$7000,2,FALSE),"")</f>
        <v>Witness, Log, $1,000.00 - $Dlr</v>
      </c>
      <c r="O1109" s="1" t="str">
        <f>IFERROR(VLOOKUP(ROWS($O$5:O1109),$K$5:$L$7000,2,FALSE),"")</f>
        <v/>
      </c>
    </row>
    <row r="1110" spans="2:15" ht="15" customHeight="1" x14ac:dyDescent="0.25">
      <c r="B1110" s="178" t="s">
        <v>10609</v>
      </c>
      <c r="C1110" s="178" t="s">
        <v>123</v>
      </c>
      <c r="D1110" s="178" t="s">
        <v>2633</v>
      </c>
      <c r="E1110" s="178" t="s">
        <v>6910</v>
      </c>
      <c r="F1110" s="178" t="s">
        <v>17</v>
      </c>
      <c r="G1110" s="1">
        <f>IF(ISNUMBER(Pay_Item_Search_Text),IF(ISNUMBER(IF(FIND(Pay_Item_Search_Text,B1110)=1,1, "FALSE")),MAX(G$4:$G1109)+1,IF(ISNUMBER(Pay_Item_Search_Text),0,IF(ISNUMBER(SEARCH(Pay_Item_Search_Text,H1110)),MAX(G$4:$G1109)+1,0))),IF(ISNUMBER(Pay_Item_Search_Text),0,IF(ISNUMBER(SEARCH(Pay_Item_Search_Text,H1110)),MAX(G$4:$G1109)+1,0)))</f>
        <v>1106</v>
      </c>
      <c r="H1110" s="1" t="str">
        <f>IF(Table_PayItems[[#This Row],[Description]]="_","_ Unique Item - "&amp;Table_PayItems[[#This Row],[Item]]&amp;" - $"&amp;Table_PayItems[[#This Row],[Unit]],Table_PayItems[[#This Row],[Description]]&amp;" - $"&amp;Table_PayItems[[#This Row],[Unit]])</f>
        <v>Conc Pavt, Nonreinf, 10 inch, High Performance - $Syd</v>
      </c>
      <c r="I1110" s="29" t="str">
        <f>IFERROR(VLOOKUP(ROWS($M$5:M1110),Table_PayItems[[Search Key]:[Concentrated Name]],2,FALSE),"")</f>
        <v>Conc Pavt, Nonreinf, 10 inch, High Performance - $Syd</v>
      </c>
      <c r="J1110" s="1"/>
      <c r="K1110" s="1"/>
      <c r="L1110" s="22">
        <f>IF(ISNUMBER(SEARCH(Pay_Item_Search_Text_2,M1110)),MAX($L$4:L1109)+1,0)</f>
        <v>378</v>
      </c>
      <c r="M1110" s="1" t="str">
        <f>IFERROR(VLOOKUP(ROWS($M$5:M1110),Table_PayItems[[Search Key]:[Concentrated Name]],2,FALSE),"")</f>
        <v>Conc Pavt, Nonreinf, 10 inch, High Performance - $Syd</v>
      </c>
      <c r="N1110" s="1" t="str">
        <f>IFERROR(VLOOKUP(ROWS($M$5:N1110),$L$5:$M$7000,2,FALSE),"")</f>
        <v>Wood Pole, Cl 4, 30 foot - $Ea</v>
      </c>
      <c r="O1110" s="1" t="str">
        <f>IFERROR(VLOOKUP(ROWS($O$5:O1110),$K$5:$L$7000,2,FALSE),"")</f>
        <v/>
      </c>
    </row>
    <row r="1111" spans="2:15" ht="15" customHeight="1" x14ac:dyDescent="0.25">
      <c r="B1111" s="178" t="s">
        <v>10566</v>
      </c>
      <c r="C1111" s="178" t="s">
        <v>123</v>
      </c>
      <c r="D1111" s="178" t="s">
        <v>2589</v>
      </c>
      <c r="E1111" s="178" t="s">
        <v>6904</v>
      </c>
      <c r="F1111" s="178" t="s">
        <v>17</v>
      </c>
      <c r="G1111" s="1">
        <f>IF(ISNUMBER(Pay_Item_Search_Text),IF(ISNUMBER(IF(FIND(Pay_Item_Search_Text,B1111)=1,1, "FALSE")),MAX(G$4:$G1110)+1,IF(ISNUMBER(Pay_Item_Search_Text),0,IF(ISNUMBER(SEARCH(Pay_Item_Search_Text,H1111)),MAX(G$4:$G1110)+1,0))),IF(ISNUMBER(Pay_Item_Search_Text),0,IF(ISNUMBER(SEARCH(Pay_Item_Search_Text,H1111)),MAX(G$4:$G1110)+1,0)))</f>
        <v>1107</v>
      </c>
      <c r="H1111" s="1" t="str">
        <f>IF(Table_PayItems[[#This Row],[Description]]="_","_ Unique Item - "&amp;Table_PayItems[[#This Row],[Item]]&amp;" - $"&amp;Table_PayItems[[#This Row],[Unit]],Table_PayItems[[#This Row],[Description]]&amp;" - $"&amp;Table_PayItems[[#This Row],[Unit]])</f>
        <v>Conc Pavt, Nonreinf, 11 1/2 inch - $Syd</v>
      </c>
      <c r="I1111" s="29" t="str">
        <f>IFERROR(VLOOKUP(ROWS($M$5:M1111),Table_PayItems[[Search Key]:[Concentrated Name]],2,FALSE),"")</f>
        <v>Conc Pavt, Nonreinf, 11 1/2 inch - $Syd</v>
      </c>
      <c r="J1111" s="1"/>
      <c r="K1111" s="1"/>
      <c r="L1111" s="22">
        <f>IF(ISNUMBER(SEARCH(Pay_Item_Search_Text_2,M1111)),MAX($L$4:L1110)+1,0)</f>
        <v>0</v>
      </c>
      <c r="M1111" s="1" t="str">
        <f>IFERROR(VLOOKUP(ROWS($M$5:M1111),Table_PayItems[[Search Key]:[Concentrated Name]],2,FALSE),"")</f>
        <v>Conc Pavt, Nonreinf, 11 1/2 inch - $Syd</v>
      </c>
      <c r="N1111" s="1" t="str">
        <f>IFERROR(VLOOKUP(ROWS($M$5:N1111),$L$5:$M$7000,2,FALSE),"")</f>
        <v>Wood Pole, Cl 4, 40 foot - $Ea</v>
      </c>
      <c r="O1111" s="1" t="str">
        <f>IFERROR(VLOOKUP(ROWS($O$5:O1111),$K$5:$L$7000,2,FALSE),"")</f>
        <v/>
      </c>
    </row>
    <row r="1112" spans="2:15" ht="15" customHeight="1" x14ac:dyDescent="0.25">
      <c r="B1112" s="178" t="s">
        <v>10612</v>
      </c>
      <c r="C1112" s="178" t="s">
        <v>123</v>
      </c>
      <c r="D1112" s="178" t="s">
        <v>2636</v>
      </c>
      <c r="E1112" s="178" t="s">
        <v>6910</v>
      </c>
      <c r="F1112" s="178" t="s">
        <v>17</v>
      </c>
      <c r="G1112" s="1">
        <f>IF(ISNUMBER(Pay_Item_Search_Text),IF(ISNUMBER(IF(FIND(Pay_Item_Search_Text,B1112)=1,1, "FALSE")),MAX(G$4:$G1111)+1,IF(ISNUMBER(Pay_Item_Search_Text),0,IF(ISNUMBER(SEARCH(Pay_Item_Search_Text,H1112)),MAX(G$4:$G1111)+1,0))),IF(ISNUMBER(Pay_Item_Search_Text),0,IF(ISNUMBER(SEARCH(Pay_Item_Search_Text,H1112)),MAX(G$4:$G1111)+1,0)))</f>
        <v>1108</v>
      </c>
      <c r="H1112" s="1" t="str">
        <f>IF(Table_PayItems[[#This Row],[Description]]="_","_ Unique Item - "&amp;Table_PayItems[[#This Row],[Item]]&amp;" - $"&amp;Table_PayItems[[#This Row],[Unit]],Table_PayItems[[#This Row],[Description]]&amp;" - $"&amp;Table_PayItems[[#This Row],[Unit]])</f>
        <v>Conc Pavt, Nonreinf, 11 1/2 inch, High Performance - $Syd</v>
      </c>
      <c r="I1112" s="29" t="str">
        <f>IFERROR(VLOOKUP(ROWS($M$5:M1112),Table_PayItems[[Search Key]:[Concentrated Name]],2,FALSE),"")</f>
        <v>Conc Pavt, Nonreinf, 11 1/2 inch, High Performance - $Syd</v>
      </c>
      <c r="J1112" s="1"/>
      <c r="K1112" s="1"/>
      <c r="L1112" s="22">
        <f>IF(ISNUMBER(SEARCH(Pay_Item_Search_Text_2,M1112)),MAX($L$4:L1111)+1,0)</f>
        <v>0</v>
      </c>
      <c r="M1112" s="1" t="str">
        <f>IFERROR(VLOOKUP(ROWS($M$5:M1112),Table_PayItems[[Search Key]:[Concentrated Name]],2,FALSE),"")</f>
        <v>Conc Pavt, Nonreinf, 11 1/2 inch, High Performance - $Syd</v>
      </c>
      <c r="N1112" s="1" t="str">
        <f>IFERROR(VLOOKUP(ROWS($M$5:N1112),$L$5:$M$7000,2,FALSE),"")</f>
        <v>Wood Pole, Cl 4, 50 foot - $Ea</v>
      </c>
      <c r="O1112" s="1" t="str">
        <f>IFERROR(VLOOKUP(ROWS($O$5:O1112),$K$5:$L$7000,2,FALSE),"")</f>
        <v/>
      </c>
    </row>
    <row r="1113" spans="2:15" ht="15" customHeight="1" x14ac:dyDescent="0.25">
      <c r="B1113" s="178" t="s">
        <v>10565</v>
      </c>
      <c r="C1113" s="178" t="s">
        <v>123</v>
      </c>
      <c r="D1113" s="178" t="s">
        <v>2588</v>
      </c>
      <c r="E1113" s="178" t="s">
        <v>6904</v>
      </c>
      <c r="F1113" s="178" t="s">
        <v>17</v>
      </c>
      <c r="G1113" s="1">
        <f>IF(ISNUMBER(Pay_Item_Search_Text),IF(ISNUMBER(IF(FIND(Pay_Item_Search_Text,B1113)=1,1, "FALSE")),MAX(G$4:$G1112)+1,IF(ISNUMBER(Pay_Item_Search_Text),0,IF(ISNUMBER(SEARCH(Pay_Item_Search_Text,H1113)),MAX(G$4:$G1112)+1,0))),IF(ISNUMBER(Pay_Item_Search_Text),0,IF(ISNUMBER(SEARCH(Pay_Item_Search_Text,H1113)),MAX(G$4:$G1112)+1,0)))</f>
        <v>1109</v>
      </c>
      <c r="H1113" s="1" t="str">
        <f>IF(Table_PayItems[[#This Row],[Description]]="_","_ Unique Item - "&amp;Table_PayItems[[#This Row],[Item]]&amp;" - $"&amp;Table_PayItems[[#This Row],[Unit]],Table_PayItems[[#This Row],[Description]]&amp;" - $"&amp;Table_PayItems[[#This Row],[Unit]])</f>
        <v>Conc Pavt, Nonreinf, 11 inch - $Syd</v>
      </c>
      <c r="I1113" s="29" t="str">
        <f>IFERROR(VLOOKUP(ROWS($M$5:M1113),Table_PayItems[[Search Key]:[Concentrated Name]],2,FALSE),"")</f>
        <v>Conc Pavt, Nonreinf, 11 inch - $Syd</v>
      </c>
      <c r="J1113" s="1"/>
      <c r="K1113" s="1"/>
      <c r="L1113" s="22">
        <f>IF(ISNUMBER(SEARCH(Pay_Item_Search_Text_2,M1113)),MAX($L$4:L1112)+1,0)</f>
        <v>0</v>
      </c>
      <c r="M1113" s="1" t="str">
        <f>IFERROR(VLOOKUP(ROWS($M$5:M1113),Table_PayItems[[Search Key]:[Concentrated Name]],2,FALSE),"")</f>
        <v>Conc Pavt, Nonreinf, 11 inch - $Syd</v>
      </c>
      <c r="N1113" s="1" t="str">
        <f>IFERROR(VLOOKUP(ROWS($M$5:N1113),$L$5:$M$7000,2,FALSE),"")</f>
        <v>Wood Pole, Cl 4, 60 foot - $Ea</v>
      </c>
      <c r="O1113" s="1" t="str">
        <f>IFERROR(VLOOKUP(ROWS($O$5:O1113),$K$5:$L$7000,2,FALSE),"")</f>
        <v/>
      </c>
    </row>
    <row r="1114" spans="2:15" ht="15" customHeight="1" x14ac:dyDescent="0.25">
      <c r="B1114" s="178" t="s">
        <v>10611</v>
      </c>
      <c r="C1114" s="178" t="s">
        <v>123</v>
      </c>
      <c r="D1114" s="178" t="s">
        <v>2635</v>
      </c>
      <c r="E1114" s="178" t="s">
        <v>6910</v>
      </c>
      <c r="F1114" s="178" t="s">
        <v>17</v>
      </c>
      <c r="G1114" s="1">
        <f>IF(ISNUMBER(Pay_Item_Search_Text),IF(ISNUMBER(IF(FIND(Pay_Item_Search_Text,B1114)=1,1, "FALSE")),MAX(G$4:$G1113)+1,IF(ISNUMBER(Pay_Item_Search_Text),0,IF(ISNUMBER(SEARCH(Pay_Item_Search_Text,H1114)),MAX(G$4:$G1113)+1,0))),IF(ISNUMBER(Pay_Item_Search_Text),0,IF(ISNUMBER(SEARCH(Pay_Item_Search_Text,H1114)),MAX(G$4:$G1113)+1,0)))</f>
        <v>1110</v>
      </c>
      <c r="H1114" s="1" t="str">
        <f>IF(Table_PayItems[[#This Row],[Description]]="_","_ Unique Item - "&amp;Table_PayItems[[#This Row],[Item]]&amp;" - $"&amp;Table_PayItems[[#This Row],[Unit]],Table_PayItems[[#This Row],[Description]]&amp;" - $"&amp;Table_PayItems[[#This Row],[Unit]])</f>
        <v>Conc Pavt, Nonreinf, 11 inch, High Performance - $Syd</v>
      </c>
      <c r="I1114" s="29" t="str">
        <f>IFERROR(VLOOKUP(ROWS($M$5:M1114),Table_PayItems[[Search Key]:[Concentrated Name]],2,FALSE),"")</f>
        <v>Conc Pavt, Nonreinf, 11 inch, High Performance - $Syd</v>
      </c>
      <c r="J1114" s="1"/>
      <c r="K1114" s="1"/>
      <c r="L1114" s="22">
        <f>IF(ISNUMBER(SEARCH(Pay_Item_Search_Text_2,M1114)),MAX($L$4:L1113)+1,0)</f>
        <v>0</v>
      </c>
      <c r="M1114" s="1" t="str">
        <f>IFERROR(VLOOKUP(ROWS($M$5:M1114),Table_PayItems[[Search Key]:[Concentrated Name]],2,FALSE),"")</f>
        <v>Conc Pavt, Nonreinf, 11 inch, High Performance - $Syd</v>
      </c>
      <c r="N1114" s="1" t="str">
        <f>IFERROR(VLOOKUP(ROWS($M$5:N1114),$L$5:$M$7000,2,FALSE),"")</f>
        <v>Wood Pole, Cl 4, 70 foot - $Ea</v>
      </c>
      <c r="O1114" s="1" t="str">
        <f>IFERROR(VLOOKUP(ROWS($O$5:O1114),$K$5:$L$7000,2,FALSE),"")</f>
        <v/>
      </c>
    </row>
    <row r="1115" spans="2:15" ht="15" customHeight="1" x14ac:dyDescent="0.25">
      <c r="B1115" s="178" t="s">
        <v>10614</v>
      </c>
      <c r="C1115" s="178" t="s">
        <v>123</v>
      </c>
      <c r="D1115" s="178" t="s">
        <v>2638</v>
      </c>
      <c r="E1115" s="178" t="s">
        <v>6910</v>
      </c>
      <c r="F1115" s="178" t="s">
        <v>17</v>
      </c>
      <c r="G1115" s="1">
        <f>IF(ISNUMBER(Pay_Item_Search_Text),IF(ISNUMBER(IF(FIND(Pay_Item_Search_Text,B1115)=1,1, "FALSE")),MAX(G$4:$G1114)+1,IF(ISNUMBER(Pay_Item_Search_Text),0,IF(ISNUMBER(SEARCH(Pay_Item_Search_Text,H1115)),MAX(G$4:$G1114)+1,0))),IF(ISNUMBER(Pay_Item_Search_Text),0,IF(ISNUMBER(SEARCH(Pay_Item_Search_Text,H1115)),MAX(G$4:$G1114)+1,0)))</f>
        <v>1111</v>
      </c>
      <c r="H1115" s="1" t="str">
        <f>IF(Table_PayItems[[#This Row],[Description]]="_","_ Unique Item - "&amp;Table_PayItems[[#This Row],[Item]]&amp;" - $"&amp;Table_PayItems[[#This Row],[Unit]],Table_PayItems[[#This Row],[Description]]&amp;" - $"&amp;Table_PayItems[[#This Row],[Unit]])</f>
        <v>Conc Pavt, Nonreinf, 12 1/2 inch, High Performance - $Syd</v>
      </c>
      <c r="I1115" s="29" t="str">
        <f>IFERROR(VLOOKUP(ROWS($M$5:M1115),Table_PayItems[[Search Key]:[Concentrated Name]],2,FALSE),"")</f>
        <v>Conc Pavt, Nonreinf, 12 1/2 inch, High Performance - $Syd</v>
      </c>
      <c r="J1115" s="1"/>
      <c r="K1115" s="1"/>
      <c r="L1115" s="22">
        <f>IF(ISNUMBER(SEARCH(Pay_Item_Search_Text_2,M1115)),MAX($L$4:L1114)+1,0)</f>
        <v>0</v>
      </c>
      <c r="M1115" s="1" t="str">
        <f>IFERROR(VLOOKUP(ROWS($M$5:M1115),Table_PayItems[[Search Key]:[Concentrated Name]],2,FALSE),"")</f>
        <v>Conc Pavt, Nonreinf, 12 1/2 inch, High Performance - $Syd</v>
      </c>
      <c r="N1115" s="1" t="str">
        <f>IFERROR(VLOOKUP(ROWS($M$5:N1115),$L$5:$M$7000,2,FALSE),"")</f>
        <v/>
      </c>
      <c r="O1115" s="1" t="str">
        <f>IFERROR(VLOOKUP(ROWS($O$5:O1115),$K$5:$L$7000,2,FALSE),"")</f>
        <v/>
      </c>
    </row>
    <row r="1116" spans="2:15" ht="15" customHeight="1" x14ac:dyDescent="0.25">
      <c r="B1116" s="178" t="s">
        <v>10567</v>
      </c>
      <c r="C1116" s="178" t="s">
        <v>123</v>
      </c>
      <c r="D1116" s="178" t="s">
        <v>2590</v>
      </c>
      <c r="E1116" s="178" t="s">
        <v>6904</v>
      </c>
      <c r="F1116" s="178" t="s">
        <v>17</v>
      </c>
      <c r="G1116" s="1">
        <f>IF(ISNUMBER(Pay_Item_Search_Text),IF(ISNUMBER(IF(FIND(Pay_Item_Search_Text,B1116)=1,1, "FALSE")),MAX(G$4:$G1115)+1,IF(ISNUMBER(Pay_Item_Search_Text),0,IF(ISNUMBER(SEARCH(Pay_Item_Search_Text,H1116)),MAX(G$4:$G1115)+1,0))),IF(ISNUMBER(Pay_Item_Search_Text),0,IF(ISNUMBER(SEARCH(Pay_Item_Search_Text,H1116)),MAX(G$4:$G1115)+1,0)))</f>
        <v>1112</v>
      </c>
      <c r="H1116" s="1" t="str">
        <f>IF(Table_PayItems[[#This Row],[Description]]="_","_ Unique Item - "&amp;Table_PayItems[[#This Row],[Item]]&amp;" - $"&amp;Table_PayItems[[#This Row],[Unit]],Table_PayItems[[#This Row],[Description]]&amp;" - $"&amp;Table_PayItems[[#This Row],[Unit]])</f>
        <v>Conc Pavt, Nonreinf, 12 inch - $Syd</v>
      </c>
      <c r="I1116" s="29" t="str">
        <f>IFERROR(VLOOKUP(ROWS($M$5:M1116),Table_PayItems[[Search Key]:[Concentrated Name]],2,FALSE),"")</f>
        <v>Conc Pavt, Nonreinf, 12 inch - $Syd</v>
      </c>
      <c r="J1116" s="1"/>
      <c r="K1116" s="1"/>
      <c r="L1116" s="22">
        <f>IF(ISNUMBER(SEARCH(Pay_Item_Search_Text_2,M1116)),MAX($L$4:L1115)+1,0)</f>
        <v>0</v>
      </c>
      <c r="M1116" s="1" t="str">
        <f>IFERROR(VLOOKUP(ROWS($M$5:M1116),Table_PayItems[[Search Key]:[Concentrated Name]],2,FALSE),"")</f>
        <v>Conc Pavt, Nonreinf, 12 inch - $Syd</v>
      </c>
      <c r="N1116" s="1" t="str">
        <f>IFERROR(VLOOKUP(ROWS($M$5:N1116),$L$5:$M$7000,2,FALSE),"")</f>
        <v/>
      </c>
      <c r="O1116" s="1" t="str">
        <f>IFERROR(VLOOKUP(ROWS($O$5:O1116),$K$5:$L$7000,2,FALSE),"")</f>
        <v/>
      </c>
    </row>
    <row r="1117" spans="2:15" ht="15" customHeight="1" x14ac:dyDescent="0.25">
      <c r="B1117" s="178" t="s">
        <v>10613</v>
      </c>
      <c r="C1117" s="178" t="s">
        <v>123</v>
      </c>
      <c r="D1117" s="178" t="s">
        <v>2637</v>
      </c>
      <c r="E1117" s="178" t="s">
        <v>6910</v>
      </c>
      <c r="F1117" s="178" t="s">
        <v>17</v>
      </c>
      <c r="G1117" s="1">
        <f>IF(ISNUMBER(Pay_Item_Search_Text),IF(ISNUMBER(IF(FIND(Pay_Item_Search_Text,B1117)=1,1, "FALSE")),MAX(G$4:$G1116)+1,IF(ISNUMBER(Pay_Item_Search_Text),0,IF(ISNUMBER(SEARCH(Pay_Item_Search_Text,H1117)),MAX(G$4:$G1116)+1,0))),IF(ISNUMBER(Pay_Item_Search_Text),0,IF(ISNUMBER(SEARCH(Pay_Item_Search_Text,H1117)),MAX(G$4:$G1116)+1,0)))</f>
        <v>1113</v>
      </c>
      <c r="H1117" s="1" t="str">
        <f>IF(Table_PayItems[[#This Row],[Description]]="_","_ Unique Item - "&amp;Table_PayItems[[#This Row],[Item]]&amp;" - $"&amp;Table_PayItems[[#This Row],[Unit]],Table_PayItems[[#This Row],[Description]]&amp;" - $"&amp;Table_PayItems[[#This Row],[Unit]])</f>
        <v>Conc Pavt, Nonreinf, 12 inch, High Performance - $Syd</v>
      </c>
      <c r="I1117" s="29" t="str">
        <f>IFERROR(VLOOKUP(ROWS($M$5:M1117),Table_PayItems[[Search Key]:[Concentrated Name]],2,FALSE),"")</f>
        <v>Conc Pavt, Nonreinf, 12 inch, High Performance - $Syd</v>
      </c>
      <c r="J1117" s="1"/>
      <c r="K1117" s="1"/>
      <c r="L1117" s="22">
        <f>IF(ISNUMBER(SEARCH(Pay_Item_Search_Text_2,M1117)),MAX($L$4:L1116)+1,0)</f>
        <v>0</v>
      </c>
      <c r="M1117" s="1" t="str">
        <f>IFERROR(VLOOKUP(ROWS($M$5:M1117),Table_PayItems[[Search Key]:[Concentrated Name]],2,FALSE),"")</f>
        <v>Conc Pavt, Nonreinf, 12 inch, High Performance - $Syd</v>
      </c>
      <c r="N1117" s="1" t="str">
        <f>IFERROR(VLOOKUP(ROWS($M$5:N1117),$L$5:$M$7000,2,FALSE),"")</f>
        <v/>
      </c>
      <c r="O1117" s="1" t="str">
        <f>IFERROR(VLOOKUP(ROWS($O$5:O1117),$K$5:$L$7000,2,FALSE),"")</f>
        <v/>
      </c>
    </row>
    <row r="1118" spans="2:15" ht="15" customHeight="1" x14ac:dyDescent="0.25">
      <c r="B1118" s="178" t="s">
        <v>10616</v>
      </c>
      <c r="C1118" s="178" t="s">
        <v>123</v>
      </c>
      <c r="D1118" s="178" t="s">
        <v>2640</v>
      </c>
      <c r="E1118" s="178" t="s">
        <v>6910</v>
      </c>
      <c r="F1118" s="178" t="s">
        <v>17</v>
      </c>
      <c r="G1118" s="1">
        <f>IF(ISNUMBER(Pay_Item_Search_Text),IF(ISNUMBER(IF(FIND(Pay_Item_Search_Text,B1118)=1,1, "FALSE")),MAX(G$4:$G1117)+1,IF(ISNUMBER(Pay_Item_Search_Text),0,IF(ISNUMBER(SEARCH(Pay_Item_Search_Text,H1118)),MAX(G$4:$G1117)+1,0))),IF(ISNUMBER(Pay_Item_Search_Text),0,IF(ISNUMBER(SEARCH(Pay_Item_Search_Text,H1118)),MAX(G$4:$G1117)+1,0)))</f>
        <v>1114</v>
      </c>
      <c r="H1118" s="1" t="str">
        <f>IF(Table_PayItems[[#This Row],[Description]]="_","_ Unique Item - "&amp;Table_PayItems[[#This Row],[Item]]&amp;" - $"&amp;Table_PayItems[[#This Row],[Unit]],Table_PayItems[[#This Row],[Description]]&amp;" - $"&amp;Table_PayItems[[#This Row],[Unit]])</f>
        <v>Conc Pavt, Nonreinf, 13 1/2 inch, High Performance - $Syd</v>
      </c>
      <c r="I1118" s="29" t="str">
        <f>IFERROR(VLOOKUP(ROWS($M$5:M1118),Table_PayItems[[Search Key]:[Concentrated Name]],2,FALSE),"")</f>
        <v>Conc Pavt, Nonreinf, 13 1/2 inch, High Performance - $Syd</v>
      </c>
      <c r="J1118" s="1"/>
      <c r="K1118" s="1"/>
      <c r="L1118" s="22">
        <f>IF(ISNUMBER(SEARCH(Pay_Item_Search_Text_2,M1118)),MAX($L$4:L1117)+1,0)</f>
        <v>0</v>
      </c>
      <c r="M1118" s="1" t="str">
        <f>IFERROR(VLOOKUP(ROWS($M$5:M1118),Table_PayItems[[Search Key]:[Concentrated Name]],2,FALSE),"")</f>
        <v>Conc Pavt, Nonreinf, 13 1/2 inch, High Performance - $Syd</v>
      </c>
      <c r="N1118" s="1" t="str">
        <f>IFERROR(VLOOKUP(ROWS($M$5:N1118),$L$5:$M$7000,2,FALSE),"")</f>
        <v/>
      </c>
      <c r="O1118" s="1" t="str">
        <f>IFERROR(VLOOKUP(ROWS($O$5:O1118),$K$5:$L$7000,2,FALSE),"")</f>
        <v/>
      </c>
    </row>
    <row r="1119" spans="2:15" ht="15" customHeight="1" x14ac:dyDescent="0.25">
      <c r="B1119" s="178" t="s">
        <v>10615</v>
      </c>
      <c r="C1119" s="178" t="s">
        <v>123</v>
      </c>
      <c r="D1119" s="178" t="s">
        <v>2639</v>
      </c>
      <c r="E1119" s="178" t="s">
        <v>6910</v>
      </c>
      <c r="F1119" s="178" t="s">
        <v>17</v>
      </c>
      <c r="G1119" s="1">
        <f>IF(ISNUMBER(Pay_Item_Search_Text),IF(ISNUMBER(IF(FIND(Pay_Item_Search_Text,B1119)=1,1, "FALSE")),MAX(G$4:$G1118)+1,IF(ISNUMBER(Pay_Item_Search_Text),0,IF(ISNUMBER(SEARCH(Pay_Item_Search_Text,H1119)),MAX(G$4:$G1118)+1,0))),IF(ISNUMBER(Pay_Item_Search_Text),0,IF(ISNUMBER(SEARCH(Pay_Item_Search_Text,H1119)),MAX(G$4:$G1118)+1,0)))</f>
        <v>1115</v>
      </c>
      <c r="H1119" s="1" t="str">
        <f>IF(Table_PayItems[[#This Row],[Description]]="_","_ Unique Item - "&amp;Table_PayItems[[#This Row],[Item]]&amp;" - $"&amp;Table_PayItems[[#This Row],[Unit]],Table_PayItems[[#This Row],[Description]]&amp;" - $"&amp;Table_PayItems[[#This Row],[Unit]])</f>
        <v>Conc Pavt, Nonreinf, 13 inch, High Performance - $Syd</v>
      </c>
      <c r="I1119" s="29" t="str">
        <f>IFERROR(VLOOKUP(ROWS($M$5:M1119),Table_PayItems[[Search Key]:[Concentrated Name]],2,FALSE),"")</f>
        <v>Conc Pavt, Nonreinf, 13 inch, High Performance - $Syd</v>
      </c>
      <c r="J1119" s="1"/>
      <c r="K1119" s="1"/>
      <c r="L1119" s="22">
        <f>IF(ISNUMBER(SEARCH(Pay_Item_Search_Text_2,M1119)),MAX($L$4:L1118)+1,0)</f>
        <v>0</v>
      </c>
      <c r="M1119" s="1" t="str">
        <f>IFERROR(VLOOKUP(ROWS($M$5:M1119),Table_PayItems[[Search Key]:[Concentrated Name]],2,FALSE),"")</f>
        <v>Conc Pavt, Nonreinf, 13 inch, High Performance - $Syd</v>
      </c>
      <c r="N1119" s="1" t="str">
        <f>IFERROR(VLOOKUP(ROWS($M$5:N1119),$L$5:$M$7000,2,FALSE),"")</f>
        <v/>
      </c>
      <c r="O1119" s="1" t="str">
        <f>IFERROR(VLOOKUP(ROWS($O$5:O1119),$K$5:$L$7000,2,FALSE),"")</f>
        <v/>
      </c>
    </row>
    <row r="1120" spans="2:15" ht="15" customHeight="1" x14ac:dyDescent="0.25">
      <c r="B1120" s="178" t="s">
        <v>10556</v>
      </c>
      <c r="C1120" s="178" t="s">
        <v>123</v>
      </c>
      <c r="D1120" s="178" t="s">
        <v>2579</v>
      </c>
      <c r="E1120" s="178" t="s">
        <v>6904</v>
      </c>
      <c r="F1120" s="178" t="s">
        <v>17</v>
      </c>
      <c r="G1120" s="1">
        <f>IF(ISNUMBER(Pay_Item_Search_Text),IF(ISNUMBER(IF(FIND(Pay_Item_Search_Text,B1120)=1,1, "FALSE")),MAX(G$4:$G1119)+1,IF(ISNUMBER(Pay_Item_Search_Text),0,IF(ISNUMBER(SEARCH(Pay_Item_Search_Text,H1120)),MAX(G$4:$G1119)+1,0))),IF(ISNUMBER(Pay_Item_Search_Text),0,IF(ISNUMBER(SEARCH(Pay_Item_Search_Text,H1120)),MAX(G$4:$G1119)+1,0)))</f>
        <v>1116</v>
      </c>
      <c r="H1120" s="1" t="str">
        <f>IF(Table_PayItems[[#This Row],[Description]]="_","_ Unique Item - "&amp;Table_PayItems[[#This Row],[Item]]&amp;" - $"&amp;Table_PayItems[[#This Row],[Unit]],Table_PayItems[[#This Row],[Description]]&amp;" - $"&amp;Table_PayItems[[#This Row],[Unit]])</f>
        <v>Conc Pavt, Nonreinf, 6 1/2 inch - $Syd</v>
      </c>
      <c r="I1120" s="29" t="str">
        <f>IFERROR(VLOOKUP(ROWS($M$5:M1120),Table_PayItems[[Search Key]:[Concentrated Name]],2,FALSE),"")</f>
        <v>Conc Pavt, Nonreinf, 6 1/2 inch - $Syd</v>
      </c>
      <c r="J1120" s="1"/>
      <c r="K1120" s="1"/>
      <c r="L1120" s="22">
        <f>IF(ISNUMBER(SEARCH(Pay_Item_Search_Text_2,M1120)),MAX($L$4:L1119)+1,0)</f>
        <v>0</v>
      </c>
      <c r="M1120" s="1" t="str">
        <f>IFERROR(VLOOKUP(ROWS($M$5:M1120),Table_PayItems[[Search Key]:[Concentrated Name]],2,FALSE),"")</f>
        <v>Conc Pavt, Nonreinf, 6 1/2 inch - $Syd</v>
      </c>
      <c r="N1120" s="1" t="str">
        <f>IFERROR(VLOOKUP(ROWS($M$5:N1120),$L$5:$M$7000,2,FALSE),"")</f>
        <v/>
      </c>
      <c r="O1120" s="1" t="str">
        <f>IFERROR(VLOOKUP(ROWS($O$5:O1120),$K$5:$L$7000,2,FALSE),"")</f>
        <v/>
      </c>
    </row>
    <row r="1121" spans="2:15" ht="15" customHeight="1" x14ac:dyDescent="0.25">
      <c r="B1121" s="178" t="s">
        <v>10555</v>
      </c>
      <c r="C1121" s="178" t="s">
        <v>123</v>
      </c>
      <c r="D1121" s="178" t="s">
        <v>2578</v>
      </c>
      <c r="E1121" s="178" t="s">
        <v>6904</v>
      </c>
      <c r="F1121" s="178" t="s">
        <v>17</v>
      </c>
      <c r="G1121" s="1">
        <f>IF(ISNUMBER(Pay_Item_Search_Text),IF(ISNUMBER(IF(FIND(Pay_Item_Search_Text,B1121)=1,1, "FALSE")),MAX(G$4:$G1120)+1,IF(ISNUMBER(Pay_Item_Search_Text),0,IF(ISNUMBER(SEARCH(Pay_Item_Search_Text,H1121)),MAX(G$4:$G1120)+1,0))),IF(ISNUMBER(Pay_Item_Search_Text),0,IF(ISNUMBER(SEARCH(Pay_Item_Search_Text,H1121)),MAX(G$4:$G1120)+1,0)))</f>
        <v>1117</v>
      </c>
      <c r="H1121" s="1" t="str">
        <f>IF(Table_PayItems[[#This Row],[Description]]="_","_ Unique Item - "&amp;Table_PayItems[[#This Row],[Item]]&amp;" - $"&amp;Table_PayItems[[#This Row],[Unit]],Table_PayItems[[#This Row],[Description]]&amp;" - $"&amp;Table_PayItems[[#This Row],[Unit]])</f>
        <v>Conc Pavt, Nonreinf, 6 inch - $Syd</v>
      </c>
      <c r="I1121" s="29" t="str">
        <f>IFERROR(VLOOKUP(ROWS($M$5:M1121),Table_PayItems[[Search Key]:[Concentrated Name]],2,FALSE),"")</f>
        <v>Conc Pavt, Nonreinf, 6 inch - $Syd</v>
      </c>
      <c r="J1121" s="1"/>
      <c r="K1121" s="1"/>
      <c r="L1121" s="22">
        <f>IF(ISNUMBER(SEARCH(Pay_Item_Search_Text_2,M1121)),MAX($L$4:L1120)+1,0)</f>
        <v>0</v>
      </c>
      <c r="M1121" s="1" t="str">
        <f>IFERROR(VLOOKUP(ROWS($M$5:M1121),Table_PayItems[[Search Key]:[Concentrated Name]],2,FALSE),"")</f>
        <v>Conc Pavt, Nonreinf, 6 inch - $Syd</v>
      </c>
      <c r="N1121" s="1" t="str">
        <f>IFERROR(VLOOKUP(ROWS($M$5:N1121),$L$5:$M$7000,2,FALSE),"")</f>
        <v/>
      </c>
      <c r="O1121" s="1" t="str">
        <f>IFERROR(VLOOKUP(ROWS($O$5:O1121),$K$5:$L$7000,2,FALSE),"")</f>
        <v/>
      </c>
    </row>
    <row r="1122" spans="2:15" ht="15" customHeight="1" x14ac:dyDescent="0.25">
      <c r="B1122" s="178" t="s">
        <v>10558</v>
      </c>
      <c r="C1122" s="178" t="s">
        <v>123</v>
      </c>
      <c r="D1122" s="178" t="s">
        <v>2581</v>
      </c>
      <c r="E1122" s="178" t="s">
        <v>6904</v>
      </c>
      <c r="F1122" s="178" t="s">
        <v>17</v>
      </c>
      <c r="G1122" s="1">
        <f>IF(ISNUMBER(Pay_Item_Search_Text),IF(ISNUMBER(IF(FIND(Pay_Item_Search_Text,B1122)=1,1, "FALSE")),MAX(G$4:$G1121)+1,IF(ISNUMBER(Pay_Item_Search_Text),0,IF(ISNUMBER(SEARCH(Pay_Item_Search_Text,H1122)),MAX(G$4:$G1121)+1,0))),IF(ISNUMBER(Pay_Item_Search_Text),0,IF(ISNUMBER(SEARCH(Pay_Item_Search_Text,H1122)),MAX(G$4:$G1121)+1,0)))</f>
        <v>1118</v>
      </c>
      <c r="H1122" s="1" t="str">
        <f>IF(Table_PayItems[[#This Row],[Description]]="_","_ Unique Item - "&amp;Table_PayItems[[#This Row],[Item]]&amp;" - $"&amp;Table_PayItems[[#This Row],[Unit]],Table_PayItems[[#This Row],[Description]]&amp;" - $"&amp;Table_PayItems[[#This Row],[Unit]])</f>
        <v>Conc Pavt, Nonreinf, 7 1/2 inch - $Syd</v>
      </c>
      <c r="I1122" s="29" t="str">
        <f>IFERROR(VLOOKUP(ROWS($M$5:M1122),Table_PayItems[[Search Key]:[Concentrated Name]],2,FALSE),"")</f>
        <v>Conc Pavt, Nonreinf, 7 1/2 inch - $Syd</v>
      </c>
      <c r="J1122" s="1"/>
      <c r="K1122" s="1"/>
      <c r="L1122" s="22">
        <f>IF(ISNUMBER(SEARCH(Pay_Item_Search_Text_2,M1122)),MAX($L$4:L1121)+1,0)</f>
        <v>0</v>
      </c>
      <c r="M1122" s="1" t="str">
        <f>IFERROR(VLOOKUP(ROWS($M$5:M1122),Table_PayItems[[Search Key]:[Concentrated Name]],2,FALSE),"")</f>
        <v>Conc Pavt, Nonreinf, 7 1/2 inch - $Syd</v>
      </c>
      <c r="N1122" s="1" t="str">
        <f>IFERROR(VLOOKUP(ROWS($M$5:N1122),$L$5:$M$7000,2,FALSE),"")</f>
        <v/>
      </c>
      <c r="O1122" s="1" t="str">
        <f>IFERROR(VLOOKUP(ROWS($O$5:O1122),$K$5:$L$7000,2,FALSE),"")</f>
        <v/>
      </c>
    </row>
    <row r="1123" spans="2:15" ht="15" customHeight="1" x14ac:dyDescent="0.25">
      <c r="B1123" s="178" t="s">
        <v>10557</v>
      </c>
      <c r="C1123" s="178" t="s">
        <v>123</v>
      </c>
      <c r="D1123" s="178" t="s">
        <v>2580</v>
      </c>
      <c r="E1123" s="178" t="s">
        <v>6904</v>
      </c>
      <c r="F1123" s="178" t="s">
        <v>17</v>
      </c>
      <c r="G1123" s="1">
        <f>IF(ISNUMBER(Pay_Item_Search_Text),IF(ISNUMBER(IF(FIND(Pay_Item_Search_Text,B1123)=1,1, "FALSE")),MAX(G$4:$G1122)+1,IF(ISNUMBER(Pay_Item_Search_Text),0,IF(ISNUMBER(SEARCH(Pay_Item_Search_Text,H1123)),MAX(G$4:$G1122)+1,0))),IF(ISNUMBER(Pay_Item_Search_Text),0,IF(ISNUMBER(SEARCH(Pay_Item_Search_Text,H1123)),MAX(G$4:$G1122)+1,0)))</f>
        <v>1119</v>
      </c>
      <c r="H1123" s="1" t="str">
        <f>IF(Table_PayItems[[#This Row],[Description]]="_","_ Unique Item - "&amp;Table_PayItems[[#This Row],[Item]]&amp;" - $"&amp;Table_PayItems[[#This Row],[Unit]],Table_PayItems[[#This Row],[Description]]&amp;" - $"&amp;Table_PayItems[[#This Row],[Unit]])</f>
        <v>Conc Pavt, Nonreinf, 7 inch - $Syd</v>
      </c>
      <c r="I1123" s="29" t="str">
        <f>IFERROR(VLOOKUP(ROWS($M$5:M1123),Table_PayItems[[Search Key]:[Concentrated Name]],2,FALSE),"")</f>
        <v>Conc Pavt, Nonreinf, 7 inch - $Syd</v>
      </c>
      <c r="J1123" s="1"/>
      <c r="K1123" s="1"/>
      <c r="L1123" s="22">
        <f>IF(ISNUMBER(SEARCH(Pay_Item_Search_Text_2,M1123)),MAX($L$4:L1122)+1,0)</f>
        <v>0</v>
      </c>
      <c r="M1123" s="1" t="str">
        <f>IFERROR(VLOOKUP(ROWS($M$5:M1123),Table_PayItems[[Search Key]:[Concentrated Name]],2,FALSE),"")</f>
        <v>Conc Pavt, Nonreinf, 7 inch - $Syd</v>
      </c>
      <c r="N1123" s="1" t="str">
        <f>IFERROR(VLOOKUP(ROWS($M$5:N1123),$L$5:$M$7000,2,FALSE),"")</f>
        <v/>
      </c>
      <c r="O1123" s="1" t="str">
        <f>IFERROR(VLOOKUP(ROWS($O$5:O1123),$K$5:$L$7000,2,FALSE),"")</f>
        <v/>
      </c>
    </row>
    <row r="1124" spans="2:15" ht="15" customHeight="1" x14ac:dyDescent="0.25">
      <c r="B1124" s="178" t="s">
        <v>10560</v>
      </c>
      <c r="C1124" s="178" t="s">
        <v>123</v>
      </c>
      <c r="D1124" s="178" t="s">
        <v>2583</v>
      </c>
      <c r="E1124" s="178" t="s">
        <v>6904</v>
      </c>
      <c r="F1124" s="178" t="s">
        <v>17</v>
      </c>
      <c r="G1124" s="1">
        <f>IF(ISNUMBER(Pay_Item_Search_Text),IF(ISNUMBER(IF(FIND(Pay_Item_Search_Text,B1124)=1,1, "FALSE")),MAX(G$4:$G1123)+1,IF(ISNUMBER(Pay_Item_Search_Text),0,IF(ISNUMBER(SEARCH(Pay_Item_Search_Text,H1124)),MAX(G$4:$G1123)+1,0))),IF(ISNUMBER(Pay_Item_Search_Text),0,IF(ISNUMBER(SEARCH(Pay_Item_Search_Text,H1124)),MAX(G$4:$G1123)+1,0)))</f>
        <v>1120</v>
      </c>
      <c r="H1124" s="1" t="str">
        <f>IF(Table_PayItems[[#This Row],[Description]]="_","_ Unique Item - "&amp;Table_PayItems[[#This Row],[Item]]&amp;" - $"&amp;Table_PayItems[[#This Row],[Unit]],Table_PayItems[[#This Row],[Description]]&amp;" - $"&amp;Table_PayItems[[#This Row],[Unit]])</f>
        <v>Conc Pavt, Nonreinf, 8 1/2 inch - $Syd</v>
      </c>
      <c r="I1124" s="29" t="str">
        <f>IFERROR(VLOOKUP(ROWS($M$5:M1124),Table_PayItems[[Search Key]:[Concentrated Name]],2,FALSE),"")</f>
        <v>Conc Pavt, Nonreinf, 8 1/2 inch - $Syd</v>
      </c>
      <c r="J1124" s="1"/>
      <c r="K1124" s="1"/>
      <c r="L1124" s="22">
        <f>IF(ISNUMBER(SEARCH(Pay_Item_Search_Text_2,M1124)),MAX($L$4:L1123)+1,0)</f>
        <v>0</v>
      </c>
      <c r="M1124" s="1" t="str">
        <f>IFERROR(VLOOKUP(ROWS($M$5:M1124),Table_PayItems[[Search Key]:[Concentrated Name]],2,FALSE),"")</f>
        <v>Conc Pavt, Nonreinf, 8 1/2 inch - $Syd</v>
      </c>
      <c r="N1124" s="1" t="str">
        <f>IFERROR(VLOOKUP(ROWS($M$5:N1124),$L$5:$M$7000,2,FALSE),"")</f>
        <v/>
      </c>
      <c r="O1124" s="1" t="str">
        <f>IFERROR(VLOOKUP(ROWS($O$5:O1124),$K$5:$L$7000,2,FALSE),"")</f>
        <v/>
      </c>
    </row>
    <row r="1125" spans="2:15" ht="15" customHeight="1" x14ac:dyDescent="0.25">
      <c r="B1125" s="178" t="s">
        <v>10606</v>
      </c>
      <c r="C1125" s="178" t="s">
        <v>123</v>
      </c>
      <c r="D1125" s="178" t="s">
        <v>2630</v>
      </c>
      <c r="E1125" s="178" t="s">
        <v>6910</v>
      </c>
      <c r="F1125" s="178" t="s">
        <v>17</v>
      </c>
      <c r="G1125" s="1">
        <f>IF(ISNUMBER(Pay_Item_Search_Text),IF(ISNUMBER(IF(FIND(Pay_Item_Search_Text,B1125)=1,1, "FALSE")),MAX(G$4:$G1124)+1,IF(ISNUMBER(Pay_Item_Search_Text),0,IF(ISNUMBER(SEARCH(Pay_Item_Search_Text,H1125)),MAX(G$4:$G1124)+1,0))),IF(ISNUMBER(Pay_Item_Search_Text),0,IF(ISNUMBER(SEARCH(Pay_Item_Search_Text,H1125)),MAX(G$4:$G1124)+1,0)))</f>
        <v>1121</v>
      </c>
      <c r="H1125" s="1" t="str">
        <f>IF(Table_PayItems[[#This Row],[Description]]="_","_ Unique Item - "&amp;Table_PayItems[[#This Row],[Item]]&amp;" - $"&amp;Table_PayItems[[#This Row],[Unit]],Table_PayItems[[#This Row],[Description]]&amp;" - $"&amp;Table_PayItems[[#This Row],[Unit]])</f>
        <v>Conc Pavt, Nonreinf, 8 1/2 inch, High Performance - $Syd</v>
      </c>
      <c r="I1125" s="29" t="str">
        <f>IFERROR(VLOOKUP(ROWS($M$5:M1125),Table_PayItems[[Search Key]:[Concentrated Name]],2,FALSE),"")</f>
        <v>Conc Pavt, Nonreinf, 8 1/2 inch, High Performance - $Syd</v>
      </c>
      <c r="J1125" s="1"/>
      <c r="K1125" s="1"/>
      <c r="L1125" s="22">
        <f>IF(ISNUMBER(SEARCH(Pay_Item_Search_Text_2,M1125)),MAX($L$4:L1124)+1,0)</f>
        <v>0</v>
      </c>
      <c r="M1125" s="1" t="str">
        <f>IFERROR(VLOOKUP(ROWS($M$5:M1125),Table_PayItems[[Search Key]:[Concentrated Name]],2,FALSE),"")</f>
        <v>Conc Pavt, Nonreinf, 8 1/2 inch, High Performance - $Syd</v>
      </c>
      <c r="N1125" s="1" t="str">
        <f>IFERROR(VLOOKUP(ROWS($M$5:N1125),$L$5:$M$7000,2,FALSE),"")</f>
        <v/>
      </c>
      <c r="O1125" s="1" t="str">
        <f>IFERROR(VLOOKUP(ROWS($O$5:O1125),$K$5:$L$7000,2,FALSE),"")</f>
        <v/>
      </c>
    </row>
    <row r="1126" spans="2:15" ht="15" customHeight="1" x14ac:dyDescent="0.25">
      <c r="B1126" s="178" t="s">
        <v>10559</v>
      </c>
      <c r="C1126" s="178" t="s">
        <v>123</v>
      </c>
      <c r="D1126" s="178" t="s">
        <v>2582</v>
      </c>
      <c r="E1126" s="178" t="s">
        <v>6904</v>
      </c>
      <c r="F1126" s="178" t="s">
        <v>17</v>
      </c>
      <c r="G1126" s="1">
        <f>IF(ISNUMBER(Pay_Item_Search_Text),IF(ISNUMBER(IF(FIND(Pay_Item_Search_Text,B1126)=1,1, "FALSE")),MAX(G$4:$G1125)+1,IF(ISNUMBER(Pay_Item_Search_Text),0,IF(ISNUMBER(SEARCH(Pay_Item_Search_Text,H1126)),MAX(G$4:$G1125)+1,0))),IF(ISNUMBER(Pay_Item_Search_Text),0,IF(ISNUMBER(SEARCH(Pay_Item_Search_Text,H1126)),MAX(G$4:$G1125)+1,0)))</f>
        <v>1122</v>
      </c>
      <c r="H1126" s="1" t="str">
        <f>IF(Table_PayItems[[#This Row],[Description]]="_","_ Unique Item - "&amp;Table_PayItems[[#This Row],[Item]]&amp;" - $"&amp;Table_PayItems[[#This Row],[Unit]],Table_PayItems[[#This Row],[Description]]&amp;" - $"&amp;Table_PayItems[[#This Row],[Unit]])</f>
        <v>Conc Pavt, Nonreinf, 8 inch - $Syd</v>
      </c>
      <c r="I1126" s="29" t="str">
        <f>IFERROR(VLOOKUP(ROWS($M$5:M1126),Table_PayItems[[Search Key]:[Concentrated Name]],2,FALSE),"")</f>
        <v>Conc Pavt, Nonreinf, 8 inch - $Syd</v>
      </c>
      <c r="J1126" s="1"/>
      <c r="K1126" s="1"/>
      <c r="L1126" s="22">
        <f>IF(ISNUMBER(SEARCH(Pay_Item_Search_Text_2,M1126)),MAX($L$4:L1125)+1,0)</f>
        <v>0</v>
      </c>
      <c r="M1126" s="1" t="str">
        <f>IFERROR(VLOOKUP(ROWS($M$5:M1126),Table_PayItems[[Search Key]:[Concentrated Name]],2,FALSE),"")</f>
        <v>Conc Pavt, Nonreinf, 8 inch - $Syd</v>
      </c>
      <c r="N1126" s="1" t="str">
        <f>IFERROR(VLOOKUP(ROWS($M$5:N1126),$L$5:$M$7000,2,FALSE),"")</f>
        <v/>
      </c>
      <c r="O1126" s="1" t="str">
        <f>IFERROR(VLOOKUP(ROWS($O$5:O1126),$K$5:$L$7000,2,FALSE),"")</f>
        <v/>
      </c>
    </row>
    <row r="1127" spans="2:15" ht="15" customHeight="1" x14ac:dyDescent="0.25">
      <c r="B1127" s="178" t="s">
        <v>10605</v>
      </c>
      <c r="C1127" s="178" t="s">
        <v>123</v>
      </c>
      <c r="D1127" s="178" t="s">
        <v>2629</v>
      </c>
      <c r="E1127" s="178" t="s">
        <v>6910</v>
      </c>
      <c r="F1127" s="178" t="s">
        <v>17</v>
      </c>
      <c r="G1127" s="1">
        <f>IF(ISNUMBER(Pay_Item_Search_Text),IF(ISNUMBER(IF(FIND(Pay_Item_Search_Text,B1127)=1,1, "FALSE")),MAX(G$4:$G1126)+1,IF(ISNUMBER(Pay_Item_Search_Text),0,IF(ISNUMBER(SEARCH(Pay_Item_Search_Text,H1127)),MAX(G$4:$G1126)+1,0))),IF(ISNUMBER(Pay_Item_Search_Text),0,IF(ISNUMBER(SEARCH(Pay_Item_Search_Text,H1127)),MAX(G$4:$G1126)+1,0)))</f>
        <v>1123</v>
      </c>
      <c r="H1127" s="1" t="str">
        <f>IF(Table_PayItems[[#This Row],[Description]]="_","_ Unique Item - "&amp;Table_PayItems[[#This Row],[Item]]&amp;" - $"&amp;Table_PayItems[[#This Row],[Unit]],Table_PayItems[[#This Row],[Description]]&amp;" - $"&amp;Table_PayItems[[#This Row],[Unit]])</f>
        <v>Conc Pavt, Nonreinf, 8 inch, High Performance - $Syd</v>
      </c>
      <c r="I1127" s="29" t="str">
        <f>IFERROR(VLOOKUP(ROWS($M$5:M1127),Table_PayItems[[Search Key]:[Concentrated Name]],2,FALSE),"")</f>
        <v>Conc Pavt, Nonreinf, 8 inch, High Performance - $Syd</v>
      </c>
      <c r="J1127" s="1"/>
      <c r="K1127" s="1"/>
      <c r="L1127" s="22">
        <f>IF(ISNUMBER(SEARCH(Pay_Item_Search_Text_2,M1127)),MAX($L$4:L1126)+1,0)</f>
        <v>0</v>
      </c>
      <c r="M1127" s="1" t="str">
        <f>IFERROR(VLOOKUP(ROWS($M$5:M1127),Table_PayItems[[Search Key]:[Concentrated Name]],2,FALSE),"")</f>
        <v>Conc Pavt, Nonreinf, 8 inch, High Performance - $Syd</v>
      </c>
      <c r="N1127" s="1" t="str">
        <f>IFERROR(VLOOKUP(ROWS($M$5:N1127),$L$5:$M$7000,2,FALSE),"")</f>
        <v/>
      </c>
      <c r="O1127" s="1" t="str">
        <f>IFERROR(VLOOKUP(ROWS($O$5:O1127),$K$5:$L$7000,2,FALSE),"")</f>
        <v/>
      </c>
    </row>
    <row r="1128" spans="2:15" ht="15" customHeight="1" x14ac:dyDescent="0.25">
      <c r="B1128" s="178" t="s">
        <v>10568</v>
      </c>
      <c r="C1128" s="178" t="s">
        <v>123</v>
      </c>
      <c r="D1128" s="178" t="s">
        <v>2591</v>
      </c>
      <c r="E1128" s="178" t="s">
        <v>6904</v>
      </c>
      <c r="F1128" s="178" t="s">
        <v>17</v>
      </c>
      <c r="G1128" s="1">
        <f>IF(ISNUMBER(Pay_Item_Search_Text),IF(ISNUMBER(IF(FIND(Pay_Item_Search_Text,B1128)=1,1, "FALSE")),MAX(G$4:$G1127)+1,IF(ISNUMBER(Pay_Item_Search_Text),0,IF(ISNUMBER(SEARCH(Pay_Item_Search_Text,H1128)),MAX(G$4:$G1127)+1,0))),IF(ISNUMBER(Pay_Item_Search_Text),0,IF(ISNUMBER(SEARCH(Pay_Item_Search_Text,H1128)),MAX(G$4:$G1127)+1,0)))</f>
        <v>1124</v>
      </c>
      <c r="H1128" s="1" t="str">
        <f>IF(Table_PayItems[[#This Row],[Description]]="_","_ Unique Item - "&amp;Table_PayItems[[#This Row],[Item]]&amp;" - $"&amp;Table_PayItems[[#This Row],[Unit]],Table_PayItems[[#This Row],[Description]]&amp;" - $"&amp;Table_PayItems[[#This Row],[Unit]])</f>
        <v>Conc Pavt, Nonreinf, 8 inch, Temp - $Syd</v>
      </c>
      <c r="I1128" s="29" t="str">
        <f>IFERROR(VLOOKUP(ROWS($M$5:M1128),Table_PayItems[[Search Key]:[Concentrated Name]],2,FALSE),"")</f>
        <v>Conc Pavt, Nonreinf, 8 inch, Temp - $Syd</v>
      </c>
      <c r="J1128" s="1"/>
      <c r="K1128" s="1"/>
      <c r="L1128" s="22">
        <f>IF(ISNUMBER(SEARCH(Pay_Item_Search_Text_2,M1128)),MAX($L$4:L1127)+1,0)</f>
        <v>0</v>
      </c>
      <c r="M1128" s="1" t="str">
        <f>IFERROR(VLOOKUP(ROWS($M$5:M1128),Table_PayItems[[Search Key]:[Concentrated Name]],2,FALSE),"")</f>
        <v>Conc Pavt, Nonreinf, 8 inch, Temp - $Syd</v>
      </c>
      <c r="N1128" s="1" t="str">
        <f>IFERROR(VLOOKUP(ROWS($M$5:N1128),$L$5:$M$7000,2,FALSE),"")</f>
        <v/>
      </c>
      <c r="O1128" s="1" t="str">
        <f>IFERROR(VLOOKUP(ROWS($O$5:O1128),$K$5:$L$7000,2,FALSE),"")</f>
        <v/>
      </c>
    </row>
    <row r="1129" spans="2:15" ht="15" customHeight="1" x14ac:dyDescent="0.25">
      <c r="B1129" s="178" t="s">
        <v>10562</v>
      </c>
      <c r="C1129" s="178" t="s">
        <v>123</v>
      </c>
      <c r="D1129" s="178" t="s">
        <v>2585</v>
      </c>
      <c r="E1129" s="178" t="s">
        <v>6904</v>
      </c>
      <c r="F1129" s="178" t="s">
        <v>17</v>
      </c>
      <c r="G1129" s="1">
        <f>IF(ISNUMBER(Pay_Item_Search_Text),IF(ISNUMBER(IF(FIND(Pay_Item_Search_Text,B1129)=1,1, "FALSE")),MAX(G$4:$G1128)+1,IF(ISNUMBER(Pay_Item_Search_Text),0,IF(ISNUMBER(SEARCH(Pay_Item_Search_Text,H1129)),MAX(G$4:$G1128)+1,0))),IF(ISNUMBER(Pay_Item_Search_Text),0,IF(ISNUMBER(SEARCH(Pay_Item_Search_Text,H1129)),MAX(G$4:$G1128)+1,0)))</f>
        <v>1125</v>
      </c>
      <c r="H1129" s="1" t="str">
        <f>IF(Table_PayItems[[#This Row],[Description]]="_","_ Unique Item - "&amp;Table_PayItems[[#This Row],[Item]]&amp;" - $"&amp;Table_PayItems[[#This Row],[Unit]],Table_PayItems[[#This Row],[Description]]&amp;" - $"&amp;Table_PayItems[[#This Row],[Unit]])</f>
        <v>Conc Pavt, Nonreinf, 9 1/2 inch - $Syd</v>
      </c>
      <c r="I1129" s="29" t="str">
        <f>IFERROR(VLOOKUP(ROWS($M$5:M1129),Table_PayItems[[Search Key]:[Concentrated Name]],2,FALSE),"")</f>
        <v>Conc Pavt, Nonreinf, 9 1/2 inch - $Syd</v>
      </c>
      <c r="J1129" s="1"/>
      <c r="K1129" s="1"/>
      <c r="L1129" s="22">
        <f>IF(ISNUMBER(SEARCH(Pay_Item_Search_Text_2,M1129)),MAX($L$4:L1128)+1,0)</f>
        <v>0</v>
      </c>
      <c r="M1129" s="1" t="str">
        <f>IFERROR(VLOOKUP(ROWS($M$5:M1129),Table_PayItems[[Search Key]:[Concentrated Name]],2,FALSE),"")</f>
        <v>Conc Pavt, Nonreinf, 9 1/2 inch - $Syd</v>
      </c>
      <c r="N1129" s="1" t="str">
        <f>IFERROR(VLOOKUP(ROWS($M$5:N1129),$L$5:$M$7000,2,FALSE),"")</f>
        <v/>
      </c>
      <c r="O1129" s="1" t="str">
        <f>IFERROR(VLOOKUP(ROWS($O$5:O1129),$K$5:$L$7000,2,FALSE),"")</f>
        <v/>
      </c>
    </row>
    <row r="1130" spans="2:15" ht="15" customHeight="1" x14ac:dyDescent="0.25">
      <c r="B1130" s="178" t="s">
        <v>10608</v>
      </c>
      <c r="C1130" s="178" t="s">
        <v>123</v>
      </c>
      <c r="D1130" s="178" t="s">
        <v>2632</v>
      </c>
      <c r="E1130" s="178" t="s">
        <v>6910</v>
      </c>
      <c r="F1130" s="178" t="s">
        <v>17</v>
      </c>
      <c r="G1130" s="1">
        <f>IF(ISNUMBER(Pay_Item_Search_Text),IF(ISNUMBER(IF(FIND(Pay_Item_Search_Text,B1130)=1,1, "FALSE")),MAX(G$4:$G1129)+1,IF(ISNUMBER(Pay_Item_Search_Text),0,IF(ISNUMBER(SEARCH(Pay_Item_Search_Text,H1130)),MAX(G$4:$G1129)+1,0))),IF(ISNUMBER(Pay_Item_Search_Text),0,IF(ISNUMBER(SEARCH(Pay_Item_Search_Text,H1130)),MAX(G$4:$G1129)+1,0)))</f>
        <v>1126</v>
      </c>
      <c r="H1130" s="1" t="str">
        <f>IF(Table_PayItems[[#This Row],[Description]]="_","_ Unique Item - "&amp;Table_PayItems[[#This Row],[Item]]&amp;" - $"&amp;Table_PayItems[[#This Row],[Unit]],Table_PayItems[[#This Row],[Description]]&amp;" - $"&amp;Table_PayItems[[#This Row],[Unit]])</f>
        <v>Conc Pavt, Nonreinf, 9 1/2 inch, High Performance - $Syd</v>
      </c>
      <c r="I1130" s="29" t="str">
        <f>IFERROR(VLOOKUP(ROWS($M$5:M1130),Table_PayItems[[Search Key]:[Concentrated Name]],2,FALSE),"")</f>
        <v>Conc Pavt, Nonreinf, 9 1/2 inch, High Performance - $Syd</v>
      </c>
      <c r="J1130" s="1"/>
      <c r="K1130" s="1"/>
      <c r="L1130" s="22">
        <f>IF(ISNUMBER(SEARCH(Pay_Item_Search_Text_2,M1130)),MAX($L$4:L1129)+1,0)</f>
        <v>0</v>
      </c>
      <c r="M1130" s="1" t="str">
        <f>IFERROR(VLOOKUP(ROWS($M$5:M1130),Table_PayItems[[Search Key]:[Concentrated Name]],2,FALSE),"")</f>
        <v>Conc Pavt, Nonreinf, 9 1/2 inch, High Performance - $Syd</v>
      </c>
      <c r="N1130" s="1" t="str">
        <f>IFERROR(VLOOKUP(ROWS($M$5:N1130),$L$5:$M$7000,2,FALSE),"")</f>
        <v/>
      </c>
      <c r="O1130" s="1" t="str">
        <f>IFERROR(VLOOKUP(ROWS($O$5:O1130),$K$5:$L$7000,2,FALSE),"")</f>
        <v/>
      </c>
    </row>
    <row r="1131" spans="2:15" ht="15" customHeight="1" x14ac:dyDescent="0.25">
      <c r="B1131" s="178" t="s">
        <v>10561</v>
      </c>
      <c r="C1131" s="178" t="s">
        <v>123</v>
      </c>
      <c r="D1131" s="178" t="s">
        <v>2584</v>
      </c>
      <c r="E1131" s="178" t="s">
        <v>6904</v>
      </c>
      <c r="F1131" s="178" t="s">
        <v>17</v>
      </c>
      <c r="G1131" s="1">
        <f>IF(ISNUMBER(Pay_Item_Search_Text),IF(ISNUMBER(IF(FIND(Pay_Item_Search_Text,B1131)=1,1, "FALSE")),MAX(G$4:$G1130)+1,IF(ISNUMBER(Pay_Item_Search_Text),0,IF(ISNUMBER(SEARCH(Pay_Item_Search_Text,H1131)),MAX(G$4:$G1130)+1,0))),IF(ISNUMBER(Pay_Item_Search_Text),0,IF(ISNUMBER(SEARCH(Pay_Item_Search_Text,H1131)),MAX(G$4:$G1130)+1,0)))</f>
        <v>1127</v>
      </c>
      <c r="H1131" s="1" t="str">
        <f>IF(Table_PayItems[[#This Row],[Description]]="_","_ Unique Item - "&amp;Table_PayItems[[#This Row],[Item]]&amp;" - $"&amp;Table_PayItems[[#This Row],[Unit]],Table_PayItems[[#This Row],[Description]]&amp;" - $"&amp;Table_PayItems[[#This Row],[Unit]])</f>
        <v>Conc Pavt, Nonreinf, 9 inch - $Syd</v>
      </c>
      <c r="I1131" s="29" t="str">
        <f>IFERROR(VLOOKUP(ROWS($M$5:M1131),Table_PayItems[[Search Key]:[Concentrated Name]],2,FALSE),"")</f>
        <v>Conc Pavt, Nonreinf, 9 inch - $Syd</v>
      </c>
      <c r="J1131" s="1"/>
      <c r="K1131" s="1"/>
      <c r="L1131" s="22">
        <f>IF(ISNUMBER(SEARCH(Pay_Item_Search_Text_2,M1131)),MAX($L$4:L1130)+1,0)</f>
        <v>0</v>
      </c>
      <c r="M1131" s="1" t="str">
        <f>IFERROR(VLOOKUP(ROWS($M$5:M1131),Table_PayItems[[Search Key]:[Concentrated Name]],2,FALSE),"")</f>
        <v>Conc Pavt, Nonreinf, 9 inch - $Syd</v>
      </c>
      <c r="N1131" s="1" t="str">
        <f>IFERROR(VLOOKUP(ROWS($M$5:N1131),$L$5:$M$7000,2,FALSE),"")</f>
        <v/>
      </c>
      <c r="O1131" s="1" t="str">
        <f>IFERROR(VLOOKUP(ROWS($O$5:O1131),$K$5:$L$7000,2,FALSE),"")</f>
        <v/>
      </c>
    </row>
    <row r="1132" spans="2:15" ht="15" customHeight="1" x14ac:dyDescent="0.25">
      <c r="B1132" s="178" t="s">
        <v>10607</v>
      </c>
      <c r="C1132" s="178" t="s">
        <v>123</v>
      </c>
      <c r="D1132" s="178" t="s">
        <v>2631</v>
      </c>
      <c r="E1132" s="178" t="s">
        <v>6910</v>
      </c>
      <c r="F1132" s="178" t="s">
        <v>17</v>
      </c>
      <c r="G1132" s="1">
        <f>IF(ISNUMBER(Pay_Item_Search_Text),IF(ISNUMBER(IF(FIND(Pay_Item_Search_Text,B1132)=1,1, "FALSE")),MAX(G$4:$G1131)+1,IF(ISNUMBER(Pay_Item_Search_Text),0,IF(ISNUMBER(SEARCH(Pay_Item_Search_Text,H1132)),MAX(G$4:$G1131)+1,0))),IF(ISNUMBER(Pay_Item_Search_Text),0,IF(ISNUMBER(SEARCH(Pay_Item_Search_Text,H1132)),MAX(G$4:$G1131)+1,0)))</f>
        <v>1128</v>
      </c>
      <c r="H1132" s="1" t="str">
        <f>IF(Table_PayItems[[#This Row],[Description]]="_","_ Unique Item - "&amp;Table_PayItems[[#This Row],[Item]]&amp;" - $"&amp;Table_PayItems[[#This Row],[Unit]],Table_PayItems[[#This Row],[Description]]&amp;" - $"&amp;Table_PayItems[[#This Row],[Unit]])</f>
        <v>Conc Pavt, Nonreinf, 9 inch, High Performance - $Syd</v>
      </c>
      <c r="I1132" s="29" t="str">
        <f>IFERROR(VLOOKUP(ROWS($M$5:M1132),Table_PayItems[[Search Key]:[Concentrated Name]],2,FALSE),"")</f>
        <v>Conc Pavt, Nonreinf, 9 inch, High Performance - $Syd</v>
      </c>
      <c r="J1132" s="1"/>
      <c r="K1132" s="1"/>
      <c r="L1132" s="22">
        <f>IF(ISNUMBER(SEARCH(Pay_Item_Search_Text_2,M1132)),MAX($L$4:L1131)+1,0)</f>
        <v>0</v>
      </c>
      <c r="M1132" s="1" t="str">
        <f>IFERROR(VLOOKUP(ROWS($M$5:M1132),Table_PayItems[[Search Key]:[Concentrated Name]],2,FALSE),"")</f>
        <v>Conc Pavt, Nonreinf, 9 inch, High Performance - $Syd</v>
      </c>
      <c r="N1132" s="1" t="str">
        <f>IFERROR(VLOOKUP(ROWS($M$5:N1132),$L$5:$M$7000,2,FALSE),"")</f>
        <v/>
      </c>
      <c r="O1132" s="1" t="str">
        <f>IFERROR(VLOOKUP(ROWS($O$5:O1132),$K$5:$L$7000,2,FALSE),"")</f>
        <v/>
      </c>
    </row>
    <row r="1133" spans="2:15" ht="15" customHeight="1" x14ac:dyDescent="0.25">
      <c r="B1133" s="178" t="s">
        <v>10569</v>
      </c>
      <c r="C1133" s="178" t="s">
        <v>123</v>
      </c>
      <c r="D1133" s="178" t="s">
        <v>2592</v>
      </c>
      <c r="E1133" s="178" t="s">
        <v>6904</v>
      </c>
      <c r="F1133" s="178" t="s">
        <v>17</v>
      </c>
      <c r="G1133" s="1">
        <f>IF(ISNUMBER(Pay_Item_Search_Text),IF(ISNUMBER(IF(FIND(Pay_Item_Search_Text,B1133)=1,1, "FALSE")),MAX(G$4:$G1132)+1,IF(ISNUMBER(Pay_Item_Search_Text),0,IF(ISNUMBER(SEARCH(Pay_Item_Search_Text,H1133)),MAX(G$4:$G1132)+1,0))),IF(ISNUMBER(Pay_Item_Search_Text),0,IF(ISNUMBER(SEARCH(Pay_Item_Search_Text,H1133)),MAX(G$4:$G1132)+1,0)))</f>
        <v>1129</v>
      </c>
      <c r="H1133" s="1" t="str">
        <f>IF(Table_PayItems[[#This Row],[Description]]="_","_ Unique Item - "&amp;Table_PayItems[[#This Row],[Item]]&amp;" - $"&amp;Table_PayItems[[#This Row],[Unit]],Table_PayItems[[#This Row],[Description]]&amp;" - $"&amp;Table_PayItems[[#This Row],[Unit]])</f>
        <v>Conc Pavt, Ovly, Finishing and Curing - $Syd</v>
      </c>
      <c r="I1133" s="29" t="str">
        <f>IFERROR(VLOOKUP(ROWS($M$5:M1133),Table_PayItems[[Search Key]:[Concentrated Name]],2,FALSE),"")</f>
        <v>Conc Pavt, Ovly, Finishing and Curing - $Syd</v>
      </c>
      <c r="J1133" s="1"/>
      <c r="K1133" s="1"/>
      <c r="L1133" s="22">
        <f>IF(ISNUMBER(SEARCH(Pay_Item_Search_Text_2,M1133)),MAX($L$4:L1132)+1,0)</f>
        <v>0</v>
      </c>
      <c r="M1133" s="1" t="str">
        <f>IFERROR(VLOOKUP(ROWS($M$5:M1133),Table_PayItems[[Search Key]:[Concentrated Name]],2,FALSE),"")</f>
        <v>Conc Pavt, Ovly, Finishing and Curing - $Syd</v>
      </c>
      <c r="N1133" s="1" t="str">
        <f>IFERROR(VLOOKUP(ROWS($M$5:N1133),$L$5:$M$7000,2,FALSE),"")</f>
        <v/>
      </c>
      <c r="O1133" s="1" t="str">
        <f>IFERROR(VLOOKUP(ROWS($O$5:O1133),$K$5:$L$7000,2,FALSE),"")</f>
        <v/>
      </c>
    </row>
    <row r="1134" spans="2:15" ht="15" customHeight="1" x14ac:dyDescent="0.25">
      <c r="B1134" s="178" t="s">
        <v>10632</v>
      </c>
      <c r="C1134" s="178" t="s">
        <v>123</v>
      </c>
      <c r="D1134" s="178" t="s">
        <v>2656</v>
      </c>
      <c r="E1134" s="178" t="s">
        <v>6911</v>
      </c>
      <c r="F1134" s="178" t="s">
        <v>17</v>
      </c>
      <c r="G1134" s="1">
        <f>IF(ISNUMBER(Pay_Item_Search_Text),IF(ISNUMBER(IF(FIND(Pay_Item_Search_Text,B1134)=1,1, "FALSE")),MAX(G$4:$G1133)+1,IF(ISNUMBER(Pay_Item_Search_Text),0,IF(ISNUMBER(SEARCH(Pay_Item_Search_Text,H1134)),MAX(G$4:$G1133)+1,0))),IF(ISNUMBER(Pay_Item_Search_Text),0,IF(ISNUMBER(SEARCH(Pay_Item_Search_Text,H1134)),MAX(G$4:$G1133)+1,0)))</f>
        <v>1130</v>
      </c>
      <c r="H1134" s="1" t="str">
        <f>IF(Table_PayItems[[#This Row],[Description]]="_","_ Unique Item - "&amp;Table_PayItems[[#This Row],[Item]]&amp;" - $"&amp;Table_PayItems[[#This Row],[Unit]],Table_PayItems[[#This Row],[Description]]&amp;" - $"&amp;Table_PayItems[[#This Row],[Unit]])</f>
        <v>Conc Pavt, Ovly, Finishing and Curing, High Performance - $Syd</v>
      </c>
      <c r="I1134" s="29" t="str">
        <f>IFERROR(VLOOKUP(ROWS($M$5:M1134),Table_PayItems[[Search Key]:[Concentrated Name]],2,FALSE),"")</f>
        <v>Conc Pavt, Ovly, Finishing and Curing, High Performance - $Syd</v>
      </c>
      <c r="J1134" s="1"/>
      <c r="K1134" s="1"/>
      <c r="L1134" s="22">
        <f>IF(ISNUMBER(SEARCH(Pay_Item_Search_Text_2,M1134)),MAX($L$4:L1133)+1,0)</f>
        <v>0</v>
      </c>
      <c r="M1134" s="1" t="str">
        <f>IFERROR(VLOOKUP(ROWS($M$5:M1134),Table_PayItems[[Search Key]:[Concentrated Name]],2,FALSE),"")</f>
        <v>Conc Pavt, Ovly, Finishing and Curing, High Performance - $Syd</v>
      </c>
      <c r="N1134" s="1" t="str">
        <f>IFERROR(VLOOKUP(ROWS($M$5:N1134),$L$5:$M$7000,2,FALSE),"")</f>
        <v/>
      </c>
      <c r="O1134" s="1" t="str">
        <f>IFERROR(VLOOKUP(ROWS($O$5:O1134),$K$5:$L$7000,2,FALSE),"")</f>
        <v/>
      </c>
    </row>
    <row r="1135" spans="2:15" ht="15" customHeight="1" x14ac:dyDescent="0.25">
      <c r="B1135" s="178" t="s">
        <v>10570</v>
      </c>
      <c r="C1135" s="178" t="s">
        <v>112</v>
      </c>
      <c r="D1135" s="178" t="s">
        <v>2593</v>
      </c>
      <c r="E1135" s="178" t="s">
        <v>6904</v>
      </c>
      <c r="F1135" s="178" t="s">
        <v>17</v>
      </c>
      <c r="G1135" s="1">
        <f>IF(ISNUMBER(Pay_Item_Search_Text),IF(ISNUMBER(IF(FIND(Pay_Item_Search_Text,B1135)=1,1, "FALSE")),MAX(G$4:$G1134)+1,IF(ISNUMBER(Pay_Item_Search_Text),0,IF(ISNUMBER(SEARCH(Pay_Item_Search_Text,H1135)),MAX(G$4:$G1134)+1,0))),IF(ISNUMBER(Pay_Item_Search_Text),0,IF(ISNUMBER(SEARCH(Pay_Item_Search_Text,H1135)),MAX(G$4:$G1134)+1,0)))</f>
        <v>1131</v>
      </c>
      <c r="H1135" s="1" t="str">
        <f>IF(Table_PayItems[[#This Row],[Description]]="_","_ Unique Item - "&amp;Table_PayItems[[#This Row],[Item]]&amp;" - $"&amp;Table_PayItems[[#This Row],[Unit]],Table_PayItems[[#This Row],[Description]]&amp;" - $"&amp;Table_PayItems[[#This Row],[Unit]])</f>
        <v>Conc Pavt, Ovly, Furnishing and Placing - $Cyd</v>
      </c>
      <c r="I1135" s="29" t="str">
        <f>IFERROR(VLOOKUP(ROWS($M$5:M1135),Table_PayItems[[Search Key]:[Concentrated Name]],2,FALSE),"")</f>
        <v>Conc Pavt, Ovly, Furnishing and Placing - $Cyd</v>
      </c>
      <c r="J1135" s="1"/>
      <c r="K1135" s="1"/>
      <c r="L1135" s="22">
        <f>IF(ISNUMBER(SEARCH(Pay_Item_Search_Text_2,M1135)),MAX($L$4:L1134)+1,0)</f>
        <v>0</v>
      </c>
      <c r="M1135" s="1" t="str">
        <f>IFERROR(VLOOKUP(ROWS($M$5:M1135),Table_PayItems[[Search Key]:[Concentrated Name]],2,FALSE),"")</f>
        <v>Conc Pavt, Ovly, Furnishing and Placing - $Cyd</v>
      </c>
      <c r="N1135" s="1" t="str">
        <f>IFERROR(VLOOKUP(ROWS($M$5:N1135),$L$5:$M$7000,2,FALSE),"")</f>
        <v/>
      </c>
      <c r="O1135" s="1" t="str">
        <f>IFERROR(VLOOKUP(ROWS($O$5:O1135),$K$5:$L$7000,2,FALSE),"")</f>
        <v/>
      </c>
    </row>
    <row r="1136" spans="2:15" ht="15" customHeight="1" x14ac:dyDescent="0.25">
      <c r="B1136" s="178" t="s">
        <v>10630</v>
      </c>
      <c r="C1136" s="178" t="s">
        <v>112</v>
      </c>
      <c r="D1136" s="178" t="s">
        <v>2654</v>
      </c>
      <c r="E1136" s="178" t="s">
        <v>6910</v>
      </c>
      <c r="F1136" s="178" t="s">
        <v>17</v>
      </c>
      <c r="G1136" s="1">
        <f>IF(ISNUMBER(Pay_Item_Search_Text),IF(ISNUMBER(IF(FIND(Pay_Item_Search_Text,B1136)=1,1, "FALSE")),MAX(G$4:$G1135)+1,IF(ISNUMBER(Pay_Item_Search_Text),0,IF(ISNUMBER(SEARCH(Pay_Item_Search_Text,H1136)),MAX(G$4:$G1135)+1,0))),IF(ISNUMBER(Pay_Item_Search_Text),0,IF(ISNUMBER(SEARCH(Pay_Item_Search_Text,H1136)),MAX(G$4:$G1135)+1,0)))</f>
        <v>1132</v>
      </c>
      <c r="H1136" s="1" t="str">
        <f>IF(Table_PayItems[[#This Row],[Description]]="_","_ Unique Item - "&amp;Table_PayItems[[#This Row],[Item]]&amp;" - $"&amp;Table_PayItems[[#This Row],[Unit]],Table_PayItems[[#This Row],[Description]]&amp;" - $"&amp;Table_PayItems[[#This Row],[Unit]])</f>
        <v>Conc Pavt, Ovly, Furnishing and Placing, High Performance - $Cyd</v>
      </c>
      <c r="I1136" s="29" t="str">
        <f>IFERROR(VLOOKUP(ROWS($M$5:M1136),Table_PayItems[[Search Key]:[Concentrated Name]],2,FALSE),"")</f>
        <v>Conc Pavt, Ovly, Furnishing and Placing, High Performance - $Cyd</v>
      </c>
      <c r="J1136" s="1"/>
      <c r="K1136" s="1"/>
      <c r="L1136" s="22">
        <f>IF(ISNUMBER(SEARCH(Pay_Item_Search_Text_2,M1136)),MAX($L$4:L1135)+1,0)</f>
        <v>0</v>
      </c>
      <c r="M1136" s="1" t="str">
        <f>IFERROR(VLOOKUP(ROWS($M$5:M1136),Table_PayItems[[Search Key]:[Concentrated Name]],2,FALSE),"")</f>
        <v>Conc Pavt, Ovly, Furnishing and Placing, High Performance - $Cyd</v>
      </c>
      <c r="N1136" s="1" t="str">
        <f>IFERROR(VLOOKUP(ROWS($M$5:N1136),$L$5:$M$7000,2,FALSE),"")</f>
        <v/>
      </c>
      <c r="O1136" s="1" t="str">
        <f>IFERROR(VLOOKUP(ROWS($O$5:O1136),$K$5:$L$7000,2,FALSE),"")</f>
        <v/>
      </c>
    </row>
    <row r="1137" spans="2:15" ht="15" customHeight="1" x14ac:dyDescent="0.25">
      <c r="B1137" s="178" t="s">
        <v>10571</v>
      </c>
      <c r="C1137" s="178" t="s">
        <v>123</v>
      </c>
      <c r="D1137" s="178" t="s">
        <v>2594</v>
      </c>
      <c r="E1137" s="178" t="s">
        <v>6905</v>
      </c>
      <c r="F1137" s="178" t="s">
        <v>17</v>
      </c>
      <c r="G1137" s="1">
        <f>IF(ISNUMBER(Pay_Item_Search_Text),IF(ISNUMBER(IF(FIND(Pay_Item_Search_Text,B1137)=1,1, "FALSE")),MAX(G$4:$G1136)+1,IF(ISNUMBER(Pay_Item_Search_Text),0,IF(ISNUMBER(SEARCH(Pay_Item_Search_Text,H1137)),MAX(G$4:$G1136)+1,0))),IF(ISNUMBER(Pay_Item_Search_Text),0,IF(ISNUMBER(SEARCH(Pay_Item_Search_Text,H1137)),MAX(G$4:$G1136)+1,0)))</f>
        <v>1133</v>
      </c>
      <c r="H1137" s="1" t="str">
        <f>IF(Table_PayItems[[#This Row],[Description]]="_","_ Unique Item - "&amp;Table_PayItems[[#This Row],[Item]]&amp;" - $"&amp;Table_PayItems[[#This Row],[Unit]],Table_PayItems[[#This Row],[Description]]&amp;" - $"&amp;Table_PayItems[[#This Row],[Unit]])</f>
        <v>Conc Pavt, Ovly, Misc, Finishing and Curing - $Syd</v>
      </c>
      <c r="I1137" s="29" t="str">
        <f>IFERROR(VLOOKUP(ROWS($M$5:M1137),Table_PayItems[[Search Key]:[Concentrated Name]],2,FALSE),"")</f>
        <v>Conc Pavt, Ovly, Misc, Finishing and Curing - $Syd</v>
      </c>
      <c r="J1137" s="1"/>
      <c r="K1137" s="1"/>
      <c r="L1137" s="22">
        <f>IF(ISNUMBER(SEARCH(Pay_Item_Search_Text_2,M1137)),MAX($L$4:L1136)+1,0)</f>
        <v>0</v>
      </c>
      <c r="M1137" s="1" t="str">
        <f>IFERROR(VLOOKUP(ROWS($M$5:M1137),Table_PayItems[[Search Key]:[Concentrated Name]],2,FALSE),"")</f>
        <v>Conc Pavt, Ovly, Misc, Finishing and Curing - $Syd</v>
      </c>
      <c r="N1137" s="1" t="str">
        <f>IFERROR(VLOOKUP(ROWS($M$5:N1137),$L$5:$M$7000,2,FALSE),"")</f>
        <v/>
      </c>
      <c r="O1137" s="1" t="str">
        <f>IFERROR(VLOOKUP(ROWS($O$5:O1137),$K$5:$L$7000,2,FALSE),"")</f>
        <v/>
      </c>
    </row>
    <row r="1138" spans="2:15" ht="15" customHeight="1" x14ac:dyDescent="0.25">
      <c r="B1138" s="178" t="s">
        <v>10633</v>
      </c>
      <c r="C1138" s="178" t="s">
        <v>123</v>
      </c>
      <c r="D1138" s="178" t="s">
        <v>2657</v>
      </c>
      <c r="E1138" s="178" t="s">
        <v>6911</v>
      </c>
      <c r="F1138" s="178" t="s">
        <v>17</v>
      </c>
      <c r="G1138" s="1">
        <f>IF(ISNUMBER(Pay_Item_Search_Text),IF(ISNUMBER(IF(FIND(Pay_Item_Search_Text,B1138)=1,1, "FALSE")),MAX(G$4:$G1137)+1,IF(ISNUMBER(Pay_Item_Search_Text),0,IF(ISNUMBER(SEARCH(Pay_Item_Search_Text,H1138)),MAX(G$4:$G1137)+1,0))),IF(ISNUMBER(Pay_Item_Search_Text),0,IF(ISNUMBER(SEARCH(Pay_Item_Search_Text,H1138)),MAX(G$4:$G1137)+1,0)))</f>
        <v>1134</v>
      </c>
      <c r="H1138" s="1" t="str">
        <f>IF(Table_PayItems[[#This Row],[Description]]="_","_ Unique Item - "&amp;Table_PayItems[[#This Row],[Item]]&amp;" - $"&amp;Table_PayItems[[#This Row],[Unit]],Table_PayItems[[#This Row],[Description]]&amp;" - $"&amp;Table_PayItems[[#This Row],[Unit]])</f>
        <v>Conc Pavt, Ovly, Misc, Finishing and Curing, High Performance - $Syd</v>
      </c>
      <c r="I1138" s="29" t="str">
        <f>IFERROR(VLOOKUP(ROWS($M$5:M1138),Table_PayItems[[Search Key]:[Concentrated Name]],2,FALSE),"")</f>
        <v>Conc Pavt, Ovly, Misc, Finishing and Curing, High Performance - $Syd</v>
      </c>
      <c r="J1138" s="1"/>
      <c r="K1138" s="1"/>
      <c r="L1138" s="22">
        <f>IF(ISNUMBER(SEARCH(Pay_Item_Search_Text_2,M1138)),MAX($L$4:L1137)+1,0)</f>
        <v>0</v>
      </c>
      <c r="M1138" s="1" t="str">
        <f>IFERROR(VLOOKUP(ROWS($M$5:M1138),Table_PayItems[[Search Key]:[Concentrated Name]],2,FALSE),"")</f>
        <v>Conc Pavt, Ovly, Misc, Finishing and Curing, High Performance - $Syd</v>
      </c>
      <c r="N1138" s="1" t="str">
        <f>IFERROR(VLOOKUP(ROWS($M$5:N1138),$L$5:$M$7000,2,FALSE),"")</f>
        <v/>
      </c>
      <c r="O1138" s="1" t="str">
        <f>IFERROR(VLOOKUP(ROWS($O$5:O1138),$K$5:$L$7000,2,FALSE),"")</f>
        <v/>
      </c>
    </row>
    <row r="1139" spans="2:15" ht="15" customHeight="1" x14ac:dyDescent="0.25">
      <c r="B1139" s="178" t="s">
        <v>10572</v>
      </c>
      <c r="C1139" s="178" t="s">
        <v>112</v>
      </c>
      <c r="D1139" s="178" t="s">
        <v>2595</v>
      </c>
      <c r="E1139" s="178" t="s">
        <v>6904</v>
      </c>
      <c r="F1139" s="178" t="s">
        <v>17</v>
      </c>
      <c r="G1139" s="1">
        <f>IF(ISNUMBER(Pay_Item_Search_Text),IF(ISNUMBER(IF(FIND(Pay_Item_Search_Text,B1139)=1,1, "FALSE")),MAX(G$4:$G1138)+1,IF(ISNUMBER(Pay_Item_Search_Text),0,IF(ISNUMBER(SEARCH(Pay_Item_Search_Text,H1139)),MAX(G$4:$G1138)+1,0))),IF(ISNUMBER(Pay_Item_Search_Text),0,IF(ISNUMBER(SEARCH(Pay_Item_Search_Text,H1139)),MAX(G$4:$G1138)+1,0)))</f>
        <v>1135</v>
      </c>
      <c r="H1139" s="1" t="str">
        <f>IF(Table_PayItems[[#This Row],[Description]]="_","_ Unique Item - "&amp;Table_PayItems[[#This Row],[Item]]&amp;" - $"&amp;Table_PayItems[[#This Row],[Unit]],Table_PayItems[[#This Row],[Description]]&amp;" - $"&amp;Table_PayItems[[#This Row],[Unit]])</f>
        <v>Conc Pavt, Ovly, Misc, Furnishing and Placing - $Cyd</v>
      </c>
      <c r="I1139" s="29" t="str">
        <f>IFERROR(VLOOKUP(ROWS($M$5:M1139),Table_PayItems[[Search Key]:[Concentrated Name]],2,FALSE),"")</f>
        <v>Conc Pavt, Ovly, Misc, Furnishing and Placing - $Cyd</v>
      </c>
      <c r="J1139" s="1"/>
      <c r="K1139" s="1"/>
      <c r="L1139" s="22">
        <f>IF(ISNUMBER(SEARCH(Pay_Item_Search_Text_2,M1139)),MAX($L$4:L1138)+1,0)</f>
        <v>0</v>
      </c>
      <c r="M1139" s="1" t="str">
        <f>IFERROR(VLOOKUP(ROWS($M$5:M1139),Table_PayItems[[Search Key]:[Concentrated Name]],2,FALSE),"")</f>
        <v>Conc Pavt, Ovly, Misc, Furnishing and Placing - $Cyd</v>
      </c>
      <c r="N1139" s="1" t="str">
        <f>IFERROR(VLOOKUP(ROWS($M$5:N1139),$L$5:$M$7000,2,FALSE),"")</f>
        <v/>
      </c>
      <c r="O1139" s="1" t="str">
        <f>IFERROR(VLOOKUP(ROWS($O$5:O1139),$K$5:$L$7000,2,FALSE),"")</f>
        <v/>
      </c>
    </row>
    <row r="1140" spans="2:15" ht="15" customHeight="1" x14ac:dyDescent="0.25">
      <c r="B1140" s="178" t="s">
        <v>10631</v>
      </c>
      <c r="C1140" s="178" t="s">
        <v>112</v>
      </c>
      <c r="D1140" s="178" t="s">
        <v>2655</v>
      </c>
      <c r="E1140" s="178" t="s">
        <v>6910</v>
      </c>
      <c r="F1140" s="178" t="s">
        <v>17</v>
      </c>
      <c r="G1140" s="1">
        <f>IF(ISNUMBER(Pay_Item_Search_Text),IF(ISNUMBER(IF(FIND(Pay_Item_Search_Text,B1140)=1,1, "FALSE")),MAX(G$4:$G1139)+1,IF(ISNUMBER(Pay_Item_Search_Text),0,IF(ISNUMBER(SEARCH(Pay_Item_Search_Text,H1140)),MAX(G$4:$G1139)+1,0))),IF(ISNUMBER(Pay_Item_Search_Text),0,IF(ISNUMBER(SEARCH(Pay_Item_Search_Text,H1140)),MAX(G$4:$G1139)+1,0)))</f>
        <v>1136</v>
      </c>
      <c r="H1140" s="1" t="str">
        <f>IF(Table_PayItems[[#This Row],[Description]]="_","_ Unique Item - "&amp;Table_PayItems[[#This Row],[Item]]&amp;" - $"&amp;Table_PayItems[[#This Row],[Unit]],Table_PayItems[[#This Row],[Description]]&amp;" - $"&amp;Table_PayItems[[#This Row],[Unit]])</f>
        <v>Conc Pavt, Ovly, Misc, Furnishing and Placing, High  Performance - $Cyd</v>
      </c>
      <c r="I1140" s="29" t="str">
        <f>IFERROR(VLOOKUP(ROWS($M$5:M1140),Table_PayItems[[Search Key]:[Concentrated Name]],2,FALSE),"")</f>
        <v>Conc Pavt, Ovly, Misc, Furnishing and Placing, High  Performance - $Cyd</v>
      </c>
      <c r="J1140" s="1"/>
      <c r="K1140" s="1"/>
      <c r="L1140" s="22">
        <f>IF(ISNUMBER(SEARCH(Pay_Item_Search_Text_2,M1140)),MAX($L$4:L1139)+1,0)</f>
        <v>0</v>
      </c>
      <c r="M1140" s="1" t="str">
        <f>IFERROR(VLOOKUP(ROWS($M$5:M1140),Table_PayItems[[Search Key]:[Concentrated Name]],2,FALSE),"")</f>
        <v>Conc Pavt, Ovly, Misc, Furnishing and Placing, High  Performance - $Cyd</v>
      </c>
      <c r="N1140" s="1" t="str">
        <f>IFERROR(VLOOKUP(ROWS($M$5:N1140),$L$5:$M$7000,2,FALSE),"")</f>
        <v/>
      </c>
      <c r="O1140" s="1" t="str">
        <f>IFERROR(VLOOKUP(ROWS($O$5:O1140),$K$5:$L$7000,2,FALSE),"")</f>
        <v/>
      </c>
    </row>
    <row r="1141" spans="2:15" ht="15" customHeight="1" x14ac:dyDescent="0.25">
      <c r="B1141" s="178" t="s">
        <v>13975</v>
      </c>
      <c r="C1141" s="178" t="s">
        <v>88</v>
      </c>
      <c r="D1141" s="178" t="s">
        <v>4893</v>
      </c>
      <c r="E1141" s="178" t="s">
        <v>17</v>
      </c>
      <c r="F1141" s="178" t="s">
        <v>17</v>
      </c>
      <c r="G1141" s="1">
        <f>IF(ISNUMBER(Pay_Item_Search_Text),IF(ISNUMBER(IF(FIND(Pay_Item_Search_Text,B1141)=1,1, "FALSE")),MAX(G$4:$G1140)+1,IF(ISNUMBER(Pay_Item_Search_Text),0,IF(ISNUMBER(SEARCH(Pay_Item_Search_Text,H1141)),MAX(G$4:$G1140)+1,0))),IF(ISNUMBER(Pay_Item_Search_Text),0,IF(ISNUMBER(SEARCH(Pay_Item_Search_Text,H1141)),MAX(G$4:$G1140)+1,0)))</f>
        <v>1137</v>
      </c>
      <c r="H1141" s="1" t="str">
        <f>IF(Table_PayItems[[#This Row],[Description]]="_","_ Unique Item - "&amp;Table_PayItems[[#This Row],[Item]]&amp;" - $"&amp;Table_PayItems[[#This Row],[Unit]],Table_PayItems[[#This Row],[Description]]&amp;" - $"&amp;Table_PayItems[[#This Row],[Unit]])</f>
        <v>Conc Pole, Fit Up, TS Cable Pole - $Ea</v>
      </c>
      <c r="I1141" s="29" t="str">
        <f>IFERROR(VLOOKUP(ROWS($M$5:M1141),Table_PayItems[[Search Key]:[Concentrated Name]],2,FALSE),"")</f>
        <v>Conc Pole, Fit Up, TS Cable Pole - $Ea</v>
      </c>
      <c r="J1141" s="1"/>
      <c r="K1141" s="1"/>
      <c r="L1141" s="22">
        <f>IF(ISNUMBER(SEARCH(Pay_Item_Search_Text_2,M1141)),MAX($L$4:L1140)+1,0)</f>
        <v>0</v>
      </c>
      <c r="M1141" s="1" t="str">
        <f>IFERROR(VLOOKUP(ROWS($M$5:M1141),Table_PayItems[[Search Key]:[Concentrated Name]],2,FALSE),"")</f>
        <v>Conc Pole, Fit Up, TS Cable Pole - $Ea</v>
      </c>
      <c r="N1141" s="1" t="str">
        <f>IFERROR(VLOOKUP(ROWS($M$5:N1141),$L$5:$M$7000,2,FALSE),"")</f>
        <v/>
      </c>
      <c r="O1141" s="1" t="str">
        <f>IFERROR(VLOOKUP(ROWS($O$5:O1141),$K$5:$L$7000,2,FALSE),"")</f>
        <v/>
      </c>
    </row>
    <row r="1142" spans="2:15" ht="15" customHeight="1" x14ac:dyDescent="0.25">
      <c r="B1142" s="178" t="s">
        <v>14251</v>
      </c>
      <c r="C1142" s="178" t="s">
        <v>88</v>
      </c>
      <c r="D1142" s="178" t="s">
        <v>5156</v>
      </c>
      <c r="E1142" s="178" t="s">
        <v>17</v>
      </c>
      <c r="F1142" s="178" t="s">
        <v>17</v>
      </c>
      <c r="G1142" s="1">
        <f>IF(ISNUMBER(Pay_Item_Search_Text),IF(ISNUMBER(IF(FIND(Pay_Item_Search_Text,B1142)=1,1, "FALSE")),MAX(G$4:$G1141)+1,IF(ISNUMBER(Pay_Item_Search_Text),0,IF(ISNUMBER(SEARCH(Pay_Item_Search_Text,H1142)),MAX(G$4:$G1141)+1,0))),IF(ISNUMBER(Pay_Item_Search_Text),0,IF(ISNUMBER(SEARCH(Pay_Item_Search_Text,H1142)),MAX(G$4:$G1141)+1,0)))</f>
        <v>1138</v>
      </c>
      <c r="H1142" s="1" t="str">
        <f>IF(Table_PayItems[[#This Row],[Description]]="_","_ Unique Item - "&amp;Table_PayItems[[#This Row],[Item]]&amp;" - $"&amp;Table_PayItems[[#This Row],[Unit]],Table_PayItems[[#This Row],[Description]]&amp;" - $"&amp;Table_PayItems[[#This Row],[Unit]])</f>
        <v>Conc Pole, Rem - $Ea</v>
      </c>
      <c r="I1142" s="29" t="str">
        <f>IFERROR(VLOOKUP(ROWS($M$5:M1142),Table_PayItems[[Search Key]:[Concentrated Name]],2,FALSE),"")</f>
        <v>Conc Pole, Rem - $Ea</v>
      </c>
      <c r="J1142" s="1"/>
      <c r="K1142" s="1"/>
      <c r="L1142" s="22">
        <f>IF(ISNUMBER(SEARCH(Pay_Item_Search_Text_2,M1142)),MAX($L$4:L1141)+1,0)</f>
        <v>0</v>
      </c>
      <c r="M1142" s="1" t="str">
        <f>IFERROR(VLOOKUP(ROWS($M$5:M1142),Table_PayItems[[Search Key]:[Concentrated Name]],2,FALSE),"")</f>
        <v>Conc Pole, Rem - $Ea</v>
      </c>
      <c r="N1142" s="1" t="str">
        <f>IFERROR(VLOOKUP(ROWS($M$5:N1142),$L$5:$M$7000,2,FALSE),"")</f>
        <v/>
      </c>
      <c r="O1142" s="1" t="str">
        <f>IFERROR(VLOOKUP(ROWS($O$5:O1142),$K$5:$L$7000,2,FALSE),"")</f>
        <v/>
      </c>
    </row>
    <row r="1143" spans="2:15" ht="15" customHeight="1" x14ac:dyDescent="0.25">
      <c r="B1143" s="178" t="s">
        <v>10680</v>
      </c>
      <c r="C1143" s="178" t="s">
        <v>57</v>
      </c>
      <c r="D1143" s="178" t="s">
        <v>2693</v>
      </c>
      <c r="E1143" s="178" t="s">
        <v>17</v>
      </c>
      <c r="F1143" s="178" t="s">
        <v>17</v>
      </c>
      <c r="G1143" s="1">
        <f>IF(ISNUMBER(Pay_Item_Search_Text),IF(ISNUMBER(IF(FIND(Pay_Item_Search_Text,B1143)=1,1, "FALSE")),MAX(G$4:$G1142)+1,IF(ISNUMBER(Pay_Item_Search_Text),0,IF(ISNUMBER(SEARCH(Pay_Item_Search_Text,H1143)),MAX(G$4:$G1142)+1,0))),IF(ISNUMBER(Pay_Item_Search_Text),0,IF(ISNUMBER(SEARCH(Pay_Item_Search_Text,H1143)),MAX(G$4:$G1142)+1,0)))</f>
        <v>1139</v>
      </c>
      <c r="H1143" s="1" t="str">
        <f>IF(Table_PayItems[[#This Row],[Description]]="_","_ Unique Item - "&amp;Table_PayItems[[#This Row],[Item]]&amp;" - $"&amp;Table_PayItems[[#This Row],[Unit]],Table_PayItems[[#This Row],[Description]]&amp;" - $"&amp;Table_PayItems[[#This Row],[Unit]])</f>
        <v>Conc Quality Adjustment - $Dlr</v>
      </c>
      <c r="I1143" s="29" t="str">
        <f>IFERROR(VLOOKUP(ROWS($M$5:M1143),Table_PayItems[[Search Key]:[Concentrated Name]],2,FALSE),"")</f>
        <v>Conc Quality Adjustment - $Dlr</v>
      </c>
      <c r="J1143" s="1"/>
      <c r="K1143" s="1"/>
      <c r="L1143" s="22">
        <f>IF(ISNUMBER(SEARCH(Pay_Item_Search_Text_2,M1143)),MAX($L$4:L1142)+1,0)</f>
        <v>0</v>
      </c>
      <c r="M1143" s="1" t="str">
        <f>IFERROR(VLOOKUP(ROWS($M$5:M1143),Table_PayItems[[Search Key]:[Concentrated Name]],2,FALSE),"")</f>
        <v>Conc Quality Adjustment - $Dlr</v>
      </c>
      <c r="N1143" s="1" t="str">
        <f>IFERROR(VLOOKUP(ROWS($M$5:N1143),$L$5:$M$7000,2,FALSE),"")</f>
        <v/>
      </c>
      <c r="O1143" s="1" t="str">
        <f>IFERROR(VLOOKUP(ROWS($O$5:O1143),$K$5:$L$7000,2,FALSE),"")</f>
        <v/>
      </c>
    </row>
    <row r="1144" spans="2:15" ht="15" customHeight="1" x14ac:dyDescent="0.25">
      <c r="B1144" s="178" t="s">
        <v>10604</v>
      </c>
      <c r="C1144" s="178" t="s">
        <v>57</v>
      </c>
      <c r="D1144" s="178" t="s">
        <v>25</v>
      </c>
      <c r="E1144" s="178" t="s">
        <v>2628</v>
      </c>
      <c r="F1144" s="178" t="s">
        <v>17</v>
      </c>
      <c r="G1144" s="1">
        <f>IF(ISNUMBER(Pay_Item_Search_Text),IF(ISNUMBER(IF(FIND(Pay_Item_Search_Text,B1144)=1,1, "FALSE")),MAX(G$4:$G1143)+1,IF(ISNUMBER(Pay_Item_Search_Text),0,IF(ISNUMBER(SEARCH(Pay_Item_Search_Text,H1144)),MAX(G$4:$G1143)+1,0))),IF(ISNUMBER(Pay_Item_Search_Text),0,IF(ISNUMBER(SEARCH(Pay_Item_Search_Text,H1144)),MAX(G$4:$G1143)+1,0)))</f>
        <v>1140</v>
      </c>
      <c r="H1144" s="1" t="str">
        <f>IF(Table_PayItems[[#This Row],[Description]]="_","_ Unique Item - "&amp;Table_PayItems[[#This Row],[Item]]&amp;" - $"&amp;Table_PayItems[[#This Row],[Unit]],Table_PayItems[[#This Row],[Description]]&amp;" - $"&amp;Table_PayItems[[#This Row],[Unit]])</f>
        <v>Conc Quality Initiative - $Dlr</v>
      </c>
      <c r="I1144" s="29" t="str">
        <f>IFERROR(VLOOKUP(ROWS($M$5:M1144),Table_PayItems[[Search Key]:[Concentrated Name]],2,FALSE),"")</f>
        <v>Conc Quality Initiative - $Dlr</v>
      </c>
      <c r="J1144" s="1"/>
      <c r="K1144" s="1"/>
      <c r="L1144" s="22">
        <f>IF(ISNUMBER(SEARCH(Pay_Item_Search_Text_2,M1144)),MAX($L$4:L1143)+1,0)</f>
        <v>0</v>
      </c>
      <c r="M1144" s="1" t="str">
        <f>IFERROR(VLOOKUP(ROWS($M$5:M1144),Table_PayItems[[Search Key]:[Concentrated Name]],2,FALSE),"")</f>
        <v>Conc Quality Initiative - $Dlr</v>
      </c>
      <c r="N1144" s="1" t="str">
        <f>IFERROR(VLOOKUP(ROWS($M$5:N1144),$L$5:$M$7000,2,FALSE),"")</f>
        <v/>
      </c>
      <c r="O1144" s="1" t="str">
        <f>IFERROR(VLOOKUP(ROWS($O$5:O1144),$K$5:$L$7000,2,FALSE),"")</f>
        <v/>
      </c>
    </row>
    <row r="1145" spans="2:15" ht="15" customHeight="1" x14ac:dyDescent="0.25">
      <c r="B1145" s="178" t="s">
        <v>10913</v>
      </c>
      <c r="C1145" s="178" t="s">
        <v>16</v>
      </c>
      <c r="D1145" s="178" t="s">
        <v>2901</v>
      </c>
      <c r="E1145" s="178" t="s">
        <v>2902</v>
      </c>
      <c r="F1145" s="178" t="s">
        <v>26</v>
      </c>
      <c r="G1145" s="1">
        <f>IF(ISNUMBER(Pay_Item_Search_Text),IF(ISNUMBER(IF(FIND(Pay_Item_Search_Text,B1145)=1,1, "FALSE")),MAX(G$4:$G1144)+1,IF(ISNUMBER(Pay_Item_Search_Text),0,IF(ISNUMBER(SEARCH(Pay_Item_Search_Text,H1145)),MAX(G$4:$G1144)+1,0))),IF(ISNUMBER(Pay_Item_Search_Text),0,IF(ISNUMBER(SEARCH(Pay_Item_Search_Text,H1145)),MAX(G$4:$G1144)+1,0)))</f>
        <v>1141</v>
      </c>
      <c r="H1145" s="1" t="str">
        <f>IF(Table_PayItems[[#This Row],[Description]]="_","_ Unique Item - "&amp;Table_PayItems[[#This Row],[Item]]&amp;" - $"&amp;Table_PayItems[[#This Row],[Unit]],Table_PayItems[[#This Row],[Description]]&amp;" - $"&amp;Table_PayItems[[#This Row],[Unit]])</f>
        <v>Conc Surface Coating - $LSUM</v>
      </c>
      <c r="I1145" s="29" t="str">
        <f>IFERROR(VLOOKUP(ROWS($M$5:M1145),Table_PayItems[[Search Key]:[Concentrated Name]],2,FALSE),"")</f>
        <v>Conc Surface Coating - $LSUM</v>
      </c>
      <c r="J1145" s="1"/>
      <c r="K1145" s="1"/>
      <c r="L1145" s="22">
        <f>IF(ISNUMBER(SEARCH(Pay_Item_Search_Text_2,M1145)),MAX($L$4:L1144)+1,0)</f>
        <v>0</v>
      </c>
      <c r="M1145" s="1" t="str">
        <f>IFERROR(VLOOKUP(ROWS($M$5:M1145),Table_PayItems[[Search Key]:[Concentrated Name]],2,FALSE),"")</f>
        <v>Conc Surface Coating - $LSUM</v>
      </c>
      <c r="N1145" s="1" t="str">
        <f>IFERROR(VLOOKUP(ROWS($M$5:N1145),$L$5:$M$7000,2,FALSE),"")</f>
        <v/>
      </c>
      <c r="O1145" s="1" t="str">
        <f>IFERROR(VLOOKUP(ROWS($O$5:O1145),$K$5:$L$7000,2,FALSE),"")</f>
        <v/>
      </c>
    </row>
    <row r="1146" spans="2:15" ht="15" customHeight="1" x14ac:dyDescent="0.25">
      <c r="B1146" s="178" t="s">
        <v>10914</v>
      </c>
      <c r="C1146" s="178" t="s">
        <v>123</v>
      </c>
      <c r="D1146" s="178" t="s">
        <v>2901</v>
      </c>
      <c r="E1146" s="178" t="s">
        <v>2902</v>
      </c>
      <c r="F1146" s="178" t="s">
        <v>17</v>
      </c>
      <c r="G1146" s="1">
        <f>IF(ISNUMBER(Pay_Item_Search_Text),IF(ISNUMBER(IF(FIND(Pay_Item_Search_Text,B1146)=1,1, "FALSE")),MAX(G$4:$G1145)+1,IF(ISNUMBER(Pay_Item_Search_Text),0,IF(ISNUMBER(SEARCH(Pay_Item_Search_Text,H1146)),MAX(G$4:$G1145)+1,0))),IF(ISNUMBER(Pay_Item_Search_Text),0,IF(ISNUMBER(SEARCH(Pay_Item_Search_Text,H1146)),MAX(G$4:$G1145)+1,0)))</f>
        <v>1142</v>
      </c>
      <c r="H1146" s="1" t="str">
        <f>IF(Table_PayItems[[#This Row],[Description]]="_","_ Unique Item - "&amp;Table_PayItems[[#This Row],[Item]]&amp;" - $"&amp;Table_PayItems[[#This Row],[Unit]],Table_PayItems[[#This Row],[Description]]&amp;" - $"&amp;Table_PayItems[[#This Row],[Unit]])</f>
        <v>Conc Surface Coating - $Syd</v>
      </c>
      <c r="I1146" s="29" t="str">
        <f>IFERROR(VLOOKUP(ROWS($M$5:M1146),Table_PayItems[[Search Key]:[Concentrated Name]],2,FALSE),"")</f>
        <v>Conc Surface Coating - $Syd</v>
      </c>
      <c r="J1146" s="1"/>
      <c r="K1146" s="1"/>
      <c r="L1146" s="22">
        <f>IF(ISNUMBER(SEARCH(Pay_Item_Search_Text_2,M1146)),MAX($L$4:L1145)+1,0)</f>
        <v>0</v>
      </c>
      <c r="M1146" s="1" t="str">
        <f>IFERROR(VLOOKUP(ROWS($M$5:M1146),Table_PayItems[[Search Key]:[Concentrated Name]],2,FALSE),"")</f>
        <v>Conc Surface Coating - $Syd</v>
      </c>
      <c r="N1146" s="1" t="str">
        <f>IFERROR(VLOOKUP(ROWS($M$5:N1146),$L$5:$M$7000,2,FALSE),"")</f>
        <v/>
      </c>
      <c r="O1146" s="1" t="str">
        <f>IFERROR(VLOOKUP(ROWS($O$5:O1146),$K$5:$L$7000,2,FALSE),"")</f>
        <v/>
      </c>
    </row>
    <row r="1147" spans="2:15" ht="15" customHeight="1" x14ac:dyDescent="0.25">
      <c r="B1147" s="178" t="s">
        <v>10912</v>
      </c>
      <c r="C1147" s="178" t="s">
        <v>16</v>
      </c>
      <c r="D1147" s="178" t="s">
        <v>2899</v>
      </c>
      <c r="E1147" s="178" t="s">
        <v>2900</v>
      </c>
      <c r="F1147" s="178" t="s">
        <v>26</v>
      </c>
      <c r="G1147" s="1">
        <f>IF(ISNUMBER(Pay_Item_Search_Text),IF(ISNUMBER(IF(FIND(Pay_Item_Search_Text,B1147)=1,1, "FALSE")),MAX(G$4:$G1146)+1,IF(ISNUMBER(Pay_Item_Search_Text),0,IF(ISNUMBER(SEARCH(Pay_Item_Search_Text,H1147)),MAX(G$4:$G1146)+1,0))),IF(ISNUMBER(Pay_Item_Search_Text),0,IF(ISNUMBER(SEARCH(Pay_Item_Search_Text,H1147)),MAX(G$4:$G1146)+1,0)))</f>
        <v>1143</v>
      </c>
      <c r="H1147" s="1" t="str">
        <f>IF(Table_PayItems[[#This Row],[Description]]="_","_ Unique Item - "&amp;Table_PayItems[[#This Row],[Item]]&amp;" - $"&amp;Table_PayItems[[#This Row],[Unit]],Table_PayItems[[#This Row],[Description]]&amp;" - $"&amp;Table_PayItems[[#This Row],[Unit]])</f>
        <v>Conc Surface Coating, Warranty - $LSUM</v>
      </c>
      <c r="I1147" s="29" t="str">
        <f>IFERROR(VLOOKUP(ROWS($M$5:M1147),Table_PayItems[[Search Key]:[Concentrated Name]],2,FALSE),"")</f>
        <v>Conc Surface Coating, Warranty - $LSUM</v>
      </c>
      <c r="J1147" s="1"/>
      <c r="K1147" s="1"/>
      <c r="L1147" s="22">
        <f>IF(ISNUMBER(SEARCH(Pay_Item_Search_Text_2,M1147)),MAX($L$4:L1146)+1,0)</f>
        <v>0</v>
      </c>
      <c r="M1147" s="1" t="str">
        <f>IFERROR(VLOOKUP(ROWS($M$5:M1147),Table_PayItems[[Search Key]:[Concentrated Name]],2,FALSE),"")</f>
        <v>Conc Surface Coating, Warranty - $LSUM</v>
      </c>
      <c r="N1147" s="1" t="str">
        <f>IFERROR(VLOOKUP(ROWS($M$5:N1147),$L$5:$M$7000,2,FALSE),"")</f>
        <v/>
      </c>
      <c r="O1147" s="1" t="str">
        <f>IFERROR(VLOOKUP(ROWS($O$5:O1147),$K$5:$L$7000,2,FALSE),"")</f>
        <v/>
      </c>
    </row>
    <row r="1148" spans="2:15" ht="15" customHeight="1" x14ac:dyDescent="0.25">
      <c r="B1148" s="178" t="s">
        <v>10971</v>
      </c>
      <c r="C1148" s="178" t="s">
        <v>112</v>
      </c>
      <c r="D1148" s="178" t="s">
        <v>2954</v>
      </c>
      <c r="E1148" s="178" t="s">
        <v>6931</v>
      </c>
      <c r="F1148" s="178" t="s">
        <v>17</v>
      </c>
      <c r="G1148" s="1">
        <f>IF(ISNUMBER(Pay_Item_Search_Text),IF(ISNUMBER(IF(FIND(Pay_Item_Search_Text,B1148)=1,1, "FALSE")),MAX(G$4:$G1147)+1,IF(ISNUMBER(Pay_Item_Search_Text),0,IF(ISNUMBER(SEARCH(Pay_Item_Search_Text,H1148)),MAX(G$4:$G1147)+1,0))),IF(ISNUMBER(Pay_Item_Search_Text),0,IF(ISNUMBER(SEARCH(Pay_Item_Search_Text,H1148)),MAX(G$4:$G1147)+1,0)))</f>
        <v>1144</v>
      </c>
      <c r="H1148" s="1" t="str">
        <f>IF(Table_PayItems[[#This Row],[Description]]="_","_ Unique Item - "&amp;Table_PayItems[[#This Row],[Item]]&amp;" - $"&amp;Table_PayItems[[#This Row],[Unit]],Table_PayItems[[#This Row],[Description]]&amp;" - $"&amp;Table_PayItems[[#This Row],[Unit]])</f>
        <v>Conc, Bridge Deck Ovly - $Cyd</v>
      </c>
      <c r="I1148" s="29" t="str">
        <f>IFERROR(VLOOKUP(ROWS($M$5:M1148),Table_PayItems[[Search Key]:[Concentrated Name]],2,FALSE),"")</f>
        <v>Conc, Bridge Deck Ovly - $Cyd</v>
      </c>
      <c r="J1148" s="1"/>
      <c r="K1148" s="1"/>
      <c r="L1148" s="22">
        <f>IF(ISNUMBER(SEARCH(Pay_Item_Search_Text_2,M1148)),MAX($L$4:L1147)+1,0)</f>
        <v>0</v>
      </c>
      <c r="M1148" s="1" t="str">
        <f>IFERROR(VLOOKUP(ROWS($M$5:M1148),Table_PayItems[[Search Key]:[Concentrated Name]],2,FALSE),"")</f>
        <v>Conc, Bridge Deck Ovly - $Cyd</v>
      </c>
      <c r="N1148" s="1" t="str">
        <f>IFERROR(VLOOKUP(ROWS($M$5:N1148),$L$5:$M$7000,2,FALSE),"")</f>
        <v/>
      </c>
      <c r="O1148" s="1" t="str">
        <f>IFERROR(VLOOKUP(ROWS($O$5:O1148),$K$5:$L$7000,2,FALSE),"")</f>
        <v/>
      </c>
    </row>
    <row r="1149" spans="2:15" ht="15" customHeight="1" x14ac:dyDescent="0.25">
      <c r="B1149" s="178" t="s">
        <v>10720</v>
      </c>
      <c r="C1149" s="178" t="s">
        <v>112</v>
      </c>
      <c r="D1149" s="178" t="s">
        <v>2722</v>
      </c>
      <c r="E1149" s="178" t="s">
        <v>2724</v>
      </c>
      <c r="F1149" s="178" t="s">
        <v>17</v>
      </c>
      <c r="G1149" s="1">
        <f>IF(ISNUMBER(Pay_Item_Search_Text),IF(ISNUMBER(IF(FIND(Pay_Item_Search_Text,B1149)=1,1, "FALSE")),MAX(G$4:$G1148)+1,IF(ISNUMBER(Pay_Item_Search_Text),0,IF(ISNUMBER(SEARCH(Pay_Item_Search_Text,H1149)),MAX(G$4:$G1148)+1,0))),IF(ISNUMBER(Pay_Item_Search_Text),0,IF(ISNUMBER(SEARCH(Pay_Item_Search_Text,H1149)),MAX(G$4:$G1148)+1,0)))</f>
        <v>1145</v>
      </c>
      <c r="H1149" s="1" t="str">
        <f>IF(Table_PayItems[[#This Row],[Description]]="_","_ Unique Item - "&amp;Table_PayItems[[#This Row],[Item]]&amp;" - $"&amp;Table_PayItems[[#This Row],[Unit]],Table_PayItems[[#This Row],[Description]]&amp;" - $"&amp;Table_PayItems[[#This Row],[Unit]])</f>
        <v>Conc, Grade D - $Cyd</v>
      </c>
      <c r="I1149" s="29" t="str">
        <f>IFERROR(VLOOKUP(ROWS($M$5:M1149),Table_PayItems[[Search Key]:[Concentrated Name]],2,FALSE),"")</f>
        <v>Conc, Grade D - $Cyd</v>
      </c>
      <c r="J1149" s="1"/>
      <c r="K1149" s="1"/>
      <c r="L1149" s="22">
        <f>IF(ISNUMBER(SEARCH(Pay_Item_Search_Text_2,M1149)),MAX($L$4:L1148)+1,0)</f>
        <v>0</v>
      </c>
      <c r="M1149" s="1" t="str">
        <f>IFERROR(VLOOKUP(ROWS($M$5:M1149),Table_PayItems[[Search Key]:[Concentrated Name]],2,FALSE),"")</f>
        <v>Conc, Grade D - $Cyd</v>
      </c>
      <c r="N1149" s="1" t="str">
        <f>IFERROR(VLOOKUP(ROWS($M$5:N1149),$L$5:$M$7000,2,FALSE),"")</f>
        <v/>
      </c>
      <c r="O1149" s="1" t="str">
        <f>IFERROR(VLOOKUP(ROWS($O$5:O1149),$K$5:$L$7000,2,FALSE),"")</f>
        <v/>
      </c>
    </row>
    <row r="1150" spans="2:15" ht="15" customHeight="1" x14ac:dyDescent="0.25">
      <c r="B1150" s="178" t="s">
        <v>10540</v>
      </c>
      <c r="C1150" s="178" t="s">
        <v>112</v>
      </c>
      <c r="D1150" s="178" t="s">
        <v>2563</v>
      </c>
      <c r="E1150" s="178" t="s">
        <v>2724</v>
      </c>
      <c r="F1150" s="178" t="s">
        <v>17</v>
      </c>
      <c r="G1150" s="1">
        <f>IF(ISNUMBER(Pay_Item_Search_Text),IF(ISNUMBER(IF(FIND(Pay_Item_Search_Text,B1150)=1,1, "FALSE")),MAX(G$4:$G1149)+1,IF(ISNUMBER(Pay_Item_Search_Text),0,IF(ISNUMBER(SEARCH(Pay_Item_Search_Text,H1150)),MAX(G$4:$G1149)+1,0))),IF(ISNUMBER(Pay_Item_Search_Text),0,IF(ISNUMBER(SEARCH(Pay_Item_Search_Text,H1150)),MAX(G$4:$G1149)+1,0)))</f>
        <v>1146</v>
      </c>
      <c r="H1150" s="1" t="str">
        <f>IF(Table_PayItems[[#This Row],[Description]]="_","_ Unique Item - "&amp;Table_PayItems[[#This Row],[Item]]&amp;" - $"&amp;Table_PayItems[[#This Row],[Unit]],Table_PayItems[[#This Row],[Description]]&amp;" - $"&amp;Table_PayItems[[#This Row],[Unit]])</f>
        <v>Conc, Grade P1 - $Cyd</v>
      </c>
      <c r="I1150" s="29" t="str">
        <f>IFERROR(VLOOKUP(ROWS($M$5:M1150),Table_PayItems[[Search Key]:[Concentrated Name]],2,FALSE),"")</f>
        <v>Conc, Grade P1 - $Cyd</v>
      </c>
      <c r="J1150" s="1"/>
      <c r="K1150" s="1"/>
      <c r="L1150" s="22">
        <f>IF(ISNUMBER(SEARCH(Pay_Item_Search_Text_2,M1150)),MAX($L$4:L1149)+1,0)</f>
        <v>0</v>
      </c>
      <c r="M1150" s="1" t="str">
        <f>IFERROR(VLOOKUP(ROWS($M$5:M1150),Table_PayItems[[Search Key]:[Concentrated Name]],2,FALSE),"")</f>
        <v>Conc, Grade P1 - $Cyd</v>
      </c>
      <c r="N1150" s="1" t="str">
        <f>IFERROR(VLOOKUP(ROWS($M$5:N1150),$L$5:$M$7000,2,FALSE),"")</f>
        <v/>
      </c>
      <c r="O1150" s="1" t="str">
        <f>IFERROR(VLOOKUP(ROWS($O$5:O1150),$K$5:$L$7000,2,FALSE),"")</f>
        <v/>
      </c>
    </row>
    <row r="1151" spans="2:15" ht="15" customHeight="1" x14ac:dyDescent="0.25">
      <c r="B1151" s="178" t="s">
        <v>10541</v>
      </c>
      <c r="C1151" s="178" t="s">
        <v>112</v>
      </c>
      <c r="D1151" s="178" t="s">
        <v>2564</v>
      </c>
      <c r="E1151" s="178" t="s">
        <v>2724</v>
      </c>
      <c r="F1151" s="178" t="s">
        <v>17</v>
      </c>
      <c r="G1151" s="1">
        <f>IF(ISNUMBER(Pay_Item_Search_Text),IF(ISNUMBER(IF(FIND(Pay_Item_Search_Text,B1151)=1,1, "FALSE")),MAX(G$4:$G1150)+1,IF(ISNUMBER(Pay_Item_Search_Text),0,IF(ISNUMBER(SEARCH(Pay_Item_Search_Text,H1151)),MAX(G$4:$G1150)+1,0))),IF(ISNUMBER(Pay_Item_Search_Text),0,IF(ISNUMBER(SEARCH(Pay_Item_Search_Text,H1151)),MAX(G$4:$G1150)+1,0)))</f>
        <v>1147</v>
      </c>
      <c r="H1151" s="1" t="str">
        <f>IF(Table_PayItems[[#This Row],[Description]]="_","_ Unique Item - "&amp;Table_PayItems[[#This Row],[Item]]&amp;" - $"&amp;Table_PayItems[[#This Row],[Unit]],Table_PayItems[[#This Row],[Description]]&amp;" - $"&amp;Table_PayItems[[#This Row],[Unit]])</f>
        <v>Conc, Grade P2 - $Cyd</v>
      </c>
      <c r="I1151" s="29" t="str">
        <f>IFERROR(VLOOKUP(ROWS($M$5:M1151),Table_PayItems[[Search Key]:[Concentrated Name]],2,FALSE),"")</f>
        <v>Conc, Grade P2 - $Cyd</v>
      </c>
      <c r="J1151" s="1"/>
      <c r="K1151" s="1"/>
      <c r="L1151" s="22">
        <f>IF(ISNUMBER(SEARCH(Pay_Item_Search_Text_2,M1151)),MAX($L$4:L1150)+1,0)</f>
        <v>0</v>
      </c>
      <c r="M1151" s="1" t="str">
        <f>IFERROR(VLOOKUP(ROWS($M$5:M1151),Table_PayItems[[Search Key]:[Concentrated Name]],2,FALSE),"")</f>
        <v>Conc, Grade P2 - $Cyd</v>
      </c>
      <c r="N1151" s="1" t="str">
        <f>IFERROR(VLOOKUP(ROWS($M$5:N1151),$L$5:$M$7000,2,FALSE),"")</f>
        <v/>
      </c>
      <c r="O1151" s="1" t="str">
        <f>IFERROR(VLOOKUP(ROWS($O$5:O1151),$K$5:$L$7000,2,FALSE),"")</f>
        <v/>
      </c>
    </row>
    <row r="1152" spans="2:15" ht="15" customHeight="1" x14ac:dyDescent="0.25">
      <c r="B1152" s="178" t="s">
        <v>10721</v>
      </c>
      <c r="C1152" s="178" t="s">
        <v>112</v>
      </c>
      <c r="D1152" s="178" t="s">
        <v>2723</v>
      </c>
      <c r="E1152" s="178" t="s">
        <v>2724</v>
      </c>
      <c r="F1152" s="178" t="s">
        <v>17</v>
      </c>
      <c r="G1152" s="1">
        <f>IF(ISNUMBER(Pay_Item_Search_Text),IF(ISNUMBER(IF(FIND(Pay_Item_Search_Text,B1152)=1,1, "FALSE")),MAX(G$4:$G1151)+1,IF(ISNUMBER(Pay_Item_Search_Text),0,IF(ISNUMBER(SEARCH(Pay_Item_Search_Text,H1152)),MAX(G$4:$G1151)+1,0))),IF(ISNUMBER(Pay_Item_Search_Text),0,IF(ISNUMBER(SEARCH(Pay_Item_Search_Text,H1152)),MAX(G$4:$G1151)+1,0)))</f>
        <v>1148</v>
      </c>
      <c r="H1152" s="1" t="str">
        <f>IF(Table_PayItems[[#This Row],[Description]]="_","_ Unique Item - "&amp;Table_PayItems[[#This Row],[Item]]&amp;" - $"&amp;Table_PayItems[[#This Row],[Unit]],Table_PayItems[[#This Row],[Description]]&amp;" - $"&amp;Table_PayItems[[#This Row],[Unit]])</f>
        <v>Conc, Grade S2 - $Cyd</v>
      </c>
      <c r="I1152" s="29" t="str">
        <f>IFERROR(VLOOKUP(ROWS($M$5:M1152),Table_PayItems[[Search Key]:[Concentrated Name]],2,FALSE),"")</f>
        <v>Conc, Grade S2 - $Cyd</v>
      </c>
      <c r="J1152" s="1"/>
      <c r="K1152" s="1"/>
      <c r="L1152" s="22">
        <f>IF(ISNUMBER(SEARCH(Pay_Item_Search_Text_2,M1152)),MAX($L$4:L1151)+1,0)</f>
        <v>0</v>
      </c>
      <c r="M1152" s="1" t="str">
        <f>IFERROR(VLOOKUP(ROWS($M$5:M1152),Table_PayItems[[Search Key]:[Concentrated Name]],2,FALSE),"")</f>
        <v>Conc, Grade S2 - $Cyd</v>
      </c>
      <c r="N1152" s="1" t="str">
        <f>IFERROR(VLOOKUP(ROWS($M$5:N1152),$L$5:$M$7000,2,FALSE),"")</f>
        <v/>
      </c>
      <c r="O1152" s="1" t="str">
        <f>IFERROR(VLOOKUP(ROWS($O$5:O1152),$K$5:$L$7000,2,FALSE),"")</f>
        <v/>
      </c>
    </row>
    <row r="1153" spans="2:15" ht="15" customHeight="1" x14ac:dyDescent="0.25">
      <c r="B1153" s="178" t="s">
        <v>10722</v>
      </c>
      <c r="C1153" s="178" t="s">
        <v>112</v>
      </c>
      <c r="D1153" s="178" t="s">
        <v>2725</v>
      </c>
      <c r="E1153" s="178" t="s">
        <v>2724</v>
      </c>
      <c r="F1153" s="178" t="s">
        <v>17</v>
      </c>
      <c r="G1153" s="1">
        <f>IF(ISNUMBER(Pay_Item_Search_Text),IF(ISNUMBER(IF(FIND(Pay_Item_Search_Text,B1153)=1,1, "FALSE")),MAX(G$4:$G1152)+1,IF(ISNUMBER(Pay_Item_Search_Text),0,IF(ISNUMBER(SEARCH(Pay_Item_Search_Text,H1153)),MAX(G$4:$G1152)+1,0))),IF(ISNUMBER(Pay_Item_Search_Text),0,IF(ISNUMBER(SEARCH(Pay_Item_Search_Text,H1153)),MAX(G$4:$G1152)+1,0)))</f>
        <v>1149</v>
      </c>
      <c r="H1153" s="1" t="str">
        <f>IF(Table_PayItems[[#This Row],[Description]]="_","_ Unique Item - "&amp;Table_PayItems[[#This Row],[Item]]&amp;" - $"&amp;Table_PayItems[[#This Row],[Unit]],Table_PayItems[[#This Row],[Description]]&amp;" - $"&amp;Table_PayItems[[#This Row],[Unit]])</f>
        <v>Conc, Grade S2, Subfooting - $Cyd</v>
      </c>
      <c r="I1153" s="29" t="str">
        <f>IFERROR(VLOOKUP(ROWS($M$5:M1153),Table_PayItems[[Search Key]:[Concentrated Name]],2,FALSE),"")</f>
        <v>Conc, Grade S2, Subfooting - $Cyd</v>
      </c>
      <c r="J1153" s="1"/>
      <c r="K1153" s="1"/>
      <c r="L1153" s="22">
        <f>IF(ISNUMBER(SEARCH(Pay_Item_Search_Text_2,M1153)),MAX($L$4:L1152)+1,0)</f>
        <v>0</v>
      </c>
      <c r="M1153" s="1" t="str">
        <f>IFERROR(VLOOKUP(ROWS($M$5:M1153),Table_PayItems[[Search Key]:[Concentrated Name]],2,FALSE),"")</f>
        <v>Conc, Grade S2, Subfooting - $Cyd</v>
      </c>
      <c r="N1153" s="1" t="str">
        <f>IFERROR(VLOOKUP(ROWS($M$5:N1153),$L$5:$M$7000,2,FALSE),"")</f>
        <v/>
      </c>
      <c r="O1153" s="1" t="str">
        <f>IFERROR(VLOOKUP(ROWS($O$5:O1153),$K$5:$L$7000,2,FALSE),"")</f>
        <v/>
      </c>
    </row>
    <row r="1154" spans="2:15" ht="15" customHeight="1" x14ac:dyDescent="0.25">
      <c r="B1154" s="178" t="s">
        <v>10723</v>
      </c>
      <c r="C1154" s="178" t="s">
        <v>112</v>
      </c>
      <c r="D1154" s="178" t="s">
        <v>2726</v>
      </c>
      <c r="E1154" s="178" t="s">
        <v>2724</v>
      </c>
      <c r="F1154" s="178" t="s">
        <v>17</v>
      </c>
      <c r="G1154" s="1">
        <f>IF(ISNUMBER(Pay_Item_Search_Text),IF(ISNUMBER(IF(FIND(Pay_Item_Search_Text,B1154)=1,1, "FALSE")),MAX(G$4:$G1153)+1,IF(ISNUMBER(Pay_Item_Search_Text),0,IF(ISNUMBER(SEARCH(Pay_Item_Search_Text,H1154)),MAX(G$4:$G1153)+1,0))),IF(ISNUMBER(Pay_Item_Search_Text),0,IF(ISNUMBER(SEARCH(Pay_Item_Search_Text,H1154)),MAX(G$4:$G1153)+1,0)))</f>
        <v>1150</v>
      </c>
      <c r="H1154" s="1" t="str">
        <f>IF(Table_PayItems[[#This Row],[Description]]="_","_ Unique Item - "&amp;Table_PayItems[[#This Row],[Item]]&amp;" - $"&amp;Table_PayItems[[#This Row],[Unit]],Table_PayItems[[#This Row],[Description]]&amp;" - $"&amp;Table_PayItems[[#This Row],[Unit]])</f>
        <v>Conc, Grade T - $Cyd</v>
      </c>
      <c r="I1154" s="29" t="str">
        <f>IFERROR(VLOOKUP(ROWS($M$5:M1154),Table_PayItems[[Search Key]:[Concentrated Name]],2,FALSE),"")</f>
        <v>Conc, Grade T - $Cyd</v>
      </c>
      <c r="J1154" s="1"/>
      <c r="K1154" s="1"/>
      <c r="L1154" s="22">
        <f>IF(ISNUMBER(SEARCH(Pay_Item_Search_Text_2,M1154)),MAX($L$4:L1153)+1,0)</f>
        <v>0</v>
      </c>
      <c r="M1154" s="1" t="str">
        <f>IFERROR(VLOOKUP(ROWS($M$5:M1154),Table_PayItems[[Search Key]:[Concentrated Name]],2,FALSE),"")</f>
        <v>Conc, Grade T - $Cyd</v>
      </c>
      <c r="N1154" s="1" t="str">
        <f>IFERROR(VLOOKUP(ROWS($M$5:N1154),$L$5:$M$7000,2,FALSE),"")</f>
        <v/>
      </c>
      <c r="O1154" s="1" t="str">
        <f>IFERROR(VLOOKUP(ROWS($O$5:O1154),$K$5:$L$7000,2,FALSE),"")</f>
        <v/>
      </c>
    </row>
    <row r="1155" spans="2:15" ht="15" customHeight="1" x14ac:dyDescent="0.25">
      <c r="B1155" s="178" t="s">
        <v>10724</v>
      </c>
      <c r="C1155" s="178" t="s">
        <v>112</v>
      </c>
      <c r="D1155" s="178" t="s">
        <v>2727</v>
      </c>
      <c r="E1155" s="178" t="s">
        <v>2724</v>
      </c>
      <c r="F1155" s="178" t="s">
        <v>17</v>
      </c>
      <c r="G1155" s="1">
        <f>IF(ISNUMBER(Pay_Item_Search_Text),IF(ISNUMBER(IF(FIND(Pay_Item_Search_Text,B1155)=1,1, "FALSE")),MAX(G$4:$G1154)+1,IF(ISNUMBER(Pay_Item_Search_Text),0,IF(ISNUMBER(SEARCH(Pay_Item_Search_Text,H1155)),MAX(G$4:$G1154)+1,0))),IF(ISNUMBER(Pay_Item_Search_Text),0,IF(ISNUMBER(SEARCH(Pay_Item_Search_Text,H1155)),MAX(G$4:$G1154)+1,0)))</f>
        <v>1151</v>
      </c>
      <c r="H1155" s="1" t="str">
        <f>IF(Table_PayItems[[#This Row],[Description]]="_","_ Unique Item - "&amp;Table_PayItems[[#This Row],[Item]]&amp;" - $"&amp;Table_PayItems[[#This Row],[Unit]],Table_PayItems[[#This Row],[Description]]&amp;" - $"&amp;Table_PayItems[[#This Row],[Unit]])</f>
        <v>Conc, Low Temperature Protection - $Cyd</v>
      </c>
      <c r="I1155" s="29" t="str">
        <f>IFERROR(VLOOKUP(ROWS($M$5:M1155),Table_PayItems[[Search Key]:[Concentrated Name]],2,FALSE),"")</f>
        <v>Conc, Low Temperature Protection - $Cyd</v>
      </c>
      <c r="J1155" s="1"/>
      <c r="K1155" s="1"/>
      <c r="L1155" s="22">
        <f>IF(ISNUMBER(SEARCH(Pay_Item_Search_Text_2,M1155)),MAX($L$4:L1154)+1,0)</f>
        <v>0</v>
      </c>
      <c r="M1155" s="1" t="str">
        <f>IFERROR(VLOOKUP(ROWS($M$5:M1155),Table_PayItems[[Search Key]:[Concentrated Name]],2,FALSE),"")</f>
        <v>Conc, Low Temperature Protection - $Cyd</v>
      </c>
      <c r="N1155" s="1" t="str">
        <f>IFERROR(VLOOKUP(ROWS($M$5:N1155),$L$5:$M$7000,2,FALSE),"")</f>
        <v/>
      </c>
      <c r="O1155" s="1" t="str">
        <f>IFERROR(VLOOKUP(ROWS($O$5:O1155),$K$5:$L$7000,2,FALSE),"")</f>
        <v/>
      </c>
    </row>
    <row r="1156" spans="2:15" ht="15" customHeight="1" x14ac:dyDescent="0.25">
      <c r="B1156" s="178" t="s">
        <v>10973</v>
      </c>
      <c r="C1156" s="178" t="s">
        <v>112</v>
      </c>
      <c r="D1156" s="178" t="s">
        <v>2956</v>
      </c>
      <c r="E1156" s="178" t="s">
        <v>17</v>
      </c>
      <c r="F1156" s="178" t="s">
        <v>17</v>
      </c>
      <c r="G1156" s="1">
        <f>IF(ISNUMBER(Pay_Item_Search_Text),IF(ISNUMBER(IF(FIND(Pay_Item_Search_Text,B1156)=1,1, "FALSE")),MAX(G$4:$G1155)+1,IF(ISNUMBER(Pay_Item_Search_Text),0,IF(ISNUMBER(SEARCH(Pay_Item_Search_Text,H1156)),MAX(G$4:$G1155)+1,0))),IF(ISNUMBER(Pay_Item_Search_Text),0,IF(ISNUMBER(SEARCH(Pay_Item_Search_Text,H1156)),MAX(G$4:$G1155)+1,0)))</f>
        <v>1152</v>
      </c>
      <c r="H1156" s="1" t="str">
        <f>IF(Table_PayItems[[#This Row],[Description]]="_","_ Unique Item - "&amp;Table_PayItems[[#This Row],[Item]]&amp;" - $"&amp;Table_PayItems[[#This Row],[Unit]],Table_PayItems[[#This Row],[Description]]&amp;" - $"&amp;Table_PayItems[[#This Row],[Unit]])</f>
        <v>Conc, Silica Fume Modified - $Cyd</v>
      </c>
      <c r="I1156" s="29" t="str">
        <f>IFERROR(VLOOKUP(ROWS($M$5:M1156),Table_PayItems[[Search Key]:[Concentrated Name]],2,FALSE),"")</f>
        <v>Conc, Silica Fume Modified - $Cyd</v>
      </c>
      <c r="J1156" s="1"/>
      <c r="K1156" s="1"/>
      <c r="L1156" s="22">
        <f>IF(ISNUMBER(SEARCH(Pay_Item_Search_Text_2,M1156)),MAX($L$4:L1155)+1,0)</f>
        <v>0</v>
      </c>
      <c r="M1156" s="1" t="str">
        <f>IFERROR(VLOOKUP(ROWS($M$5:M1156),Table_PayItems[[Search Key]:[Concentrated Name]],2,FALSE),"")</f>
        <v>Conc, Silica Fume Modified - $Cyd</v>
      </c>
      <c r="N1156" s="1" t="str">
        <f>IFERROR(VLOOKUP(ROWS($M$5:N1156),$L$5:$M$7000,2,FALSE),"")</f>
        <v/>
      </c>
      <c r="O1156" s="1" t="str">
        <f>IFERROR(VLOOKUP(ROWS($O$5:O1156),$K$5:$L$7000,2,FALSE),"")</f>
        <v/>
      </c>
    </row>
    <row r="1157" spans="2:15" ht="15" customHeight="1" x14ac:dyDescent="0.25">
      <c r="B1157" s="178" t="s">
        <v>8021</v>
      </c>
      <c r="C1157" s="178" t="s">
        <v>104</v>
      </c>
      <c r="D1157" s="178" t="s">
        <v>114</v>
      </c>
      <c r="E1157" s="178" t="s">
        <v>17</v>
      </c>
      <c r="F1157" s="178" t="s">
        <v>17</v>
      </c>
      <c r="G1157" s="1">
        <f>IF(ISNUMBER(Pay_Item_Search_Text),IF(ISNUMBER(IF(FIND(Pay_Item_Search_Text,B1157)=1,1, "FALSE")),MAX(G$4:$G1156)+1,IF(ISNUMBER(Pay_Item_Search_Text),0,IF(ISNUMBER(SEARCH(Pay_Item_Search_Text,H1157)),MAX(G$4:$G1156)+1,0))),IF(ISNUMBER(Pay_Item_Search_Text),0,IF(ISNUMBER(SEARCH(Pay_Item_Search_Text,H1157)),MAX(G$4:$G1156)+1,0)))</f>
        <v>1153</v>
      </c>
      <c r="H1157" s="1" t="str">
        <f>IF(Table_PayItems[[#This Row],[Description]]="_","_ Unique Item - "&amp;Table_PayItems[[#This Row],[Item]]&amp;" - $"&amp;Table_PayItems[[#This Row],[Unit]],Table_PayItems[[#This Row],[Description]]&amp;" - $"&amp;Table_PayItems[[#This Row],[Unit]])</f>
        <v>Concrete Barrier, Rem - $Ft</v>
      </c>
      <c r="I1157" s="29" t="str">
        <f>IFERROR(VLOOKUP(ROWS($M$5:M1157),Table_PayItems[[Search Key]:[Concentrated Name]],2,FALSE),"")</f>
        <v>Concrete Barrier, Rem - $Ft</v>
      </c>
      <c r="J1157" s="1"/>
      <c r="K1157" s="1"/>
      <c r="L1157" s="22">
        <f>IF(ISNUMBER(SEARCH(Pay_Item_Search_Text_2,M1157)),MAX($L$4:L1156)+1,0)</f>
        <v>0</v>
      </c>
      <c r="M1157" s="1" t="str">
        <f>IFERROR(VLOOKUP(ROWS($M$5:M1157),Table_PayItems[[Search Key]:[Concentrated Name]],2,FALSE),"")</f>
        <v>Concrete Barrier, Rem - $Ft</v>
      </c>
      <c r="N1157" s="1" t="str">
        <f>IFERROR(VLOOKUP(ROWS($M$5:N1157),$L$5:$M$7000,2,FALSE),"")</f>
        <v/>
      </c>
      <c r="O1157" s="1" t="str">
        <f>IFERROR(VLOOKUP(ROWS($O$5:O1157),$K$5:$L$7000,2,FALSE),"")</f>
        <v/>
      </c>
    </row>
    <row r="1158" spans="2:15" ht="15" customHeight="1" x14ac:dyDescent="0.25">
      <c r="B1158" s="178" t="s">
        <v>14018</v>
      </c>
      <c r="C1158" s="178" t="s">
        <v>104</v>
      </c>
      <c r="D1158" s="178" t="s">
        <v>4931</v>
      </c>
      <c r="E1158" s="178" t="s">
        <v>17</v>
      </c>
      <c r="F1158" s="178" t="s">
        <v>17</v>
      </c>
      <c r="G1158" s="1">
        <f>IF(ISNUMBER(Pay_Item_Search_Text),IF(ISNUMBER(IF(FIND(Pay_Item_Search_Text,B1158)=1,1, "FALSE")),MAX(G$4:$G1157)+1,IF(ISNUMBER(Pay_Item_Search_Text),0,IF(ISNUMBER(SEARCH(Pay_Item_Search_Text,H1158)),MAX(G$4:$G1157)+1,0))),IF(ISNUMBER(Pay_Item_Search_Text),0,IF(ISNUMBER(SEARCH(Pay_Item_Search_Text,H1158)),MAX(G$4:$G1157)+1,0)))</f>
        <v>1154</v>
      </c>
      <c r="H1158" s="1" t="str">
        <f>IF(Table_PayItems[[#This Row],[Description]]="_","_ Unique Item - "&amp;Table_PayItems[[#This Row],[Item]]&amp;" - $"&amp;Table_PayItems[[#This Row],[Unit]],Table_PayItems[[#This Row],[Description]]&amp;" - $"&amp;Table_PayItems[[#This Row],[Unit]])</f>
        <v>Conduit Repr, Under Pavt - $Ft</v>
      </c>
      <c r="I1158" s="29" t="str">
        <f>IFERROR(VLOOKUP(ROWS($M$5:M1158),Table_PayItems[[Search Key]:[Concentrated Name]],2,FALSE),"")</f>
        <v>Conduit Repr, Under Pavt - $Ft</v>
      </c>
      <c r="J1158" s="1"/>
      <c r="K1158" s="1"/>
      <c r="L1158" s="22">
        <f>IF(ISNUMBER(SEARCH(Pay_Item_Search_Text_2,M1158)),MAX($L$4:L1157)+1,0)</f>
        <v>0</v>
      </c>
      <c r="M1158" s="1" t="str">
        <f>IFERROR(VLOOKUP(ROWS($M$5:M1158),Table_PayItems[[Search Key]:[Concentrated Name]],2,FALSE),"")</f>
        <v>Conduit Repr, Under Pavt - $Ft</v>
      </c>
      <c r="N1158" s="1" t="str">
        <f>IFERROR(VLOOKUP(ROWS($M$5:N1158),$L$5:$M$7000,2,FALSE),"")</f>
        <v/>
      </c>
      <c r="O1158" s="1" t="str">
        <f>IFERROR(VLOOKUP(ROWS($O$5:O1158),$K$5:$L$7000,2,FALSE),"")</f>
        <v/>
      </c>
    </row>
    <row r="1159" spans="2:15" ht="15" customHeight="1" x14ac:dyDescent="0.25">
      <c r="B1159" s="178" t="s">
        <v>14019</v>
      </c>
      <c r="C1159" s="178" t="s">
        <v>104</v>
      </c>
      <c r="D1159" s="178" t="s">
        <v>4932</v>
      </c>
      <c r="E1159" s="178" t="s">
        <v>17</v>
      </c>
      <c r="F1159" s="178" t="s">
        <v>17</v>
      </c>
      <c r="G1159" s="1">
        <f>IF(ISNUMBER(Pay_Item_Search_Text),IF(ISNUMBER(IF(FIND(Pay_Item_Search_Text,B1159)=1,1, "FALSE")),MAX(G$4:$G1158)+1,IF(ISNUMBER(Pay_Item_Search_Text),0,IF(ISNUMBER(SEARCH(Pay_Item_Search_Text,H1159)),MAX(G$4:$G1158)+1,0))),IF(ISNUMBER(Pay_Item_Search_Text),0,IF(ISNUMBER(SEARCH(Pay_Item_Search_Text,H1159)),MAX(G$4:$G1158)+1,0)))</f>
        <v>1155</v>
      </c>
      <c r="H1159" s="1" t="str">
        <f>IF(Table_PayItems[[#This Row],[Description]]="_","_ Unique Item - "&amp;Table_PayItems[[#This Row],[Item]]&amp;" - $"&amp;Table_PayItems[[#This Row],[Unit]],Table_PayItems[[#This Row],[Description]]&amp;" - $"&amp;Table_PayItems[[#This Row],[Unit]])</f>
        <v>Conduit Repr, Under Sidewalk or Earth - $Ft</v>
      </c>
      <c r="I1159" s="29" t="str">
        <f>IFERROR(VLOOKUP(ROWS($M$5:M1159),Table_PayItems[[Search Key]:[Concentrated Name]],2,FALSE),"")</f>
        <v>Conduit Repr, Under Sidewalk or Earth - $Ft</v>
      </c>
      <c r="J1159" s="1"/>
      <c r="K1159" s="1"/>
      <c r="L1159" s="22">
        <f>IF(ISNUMBER(SEARCH(Pay_Item_Search_Text_2,M1159)),MAX($L$4:L1158)+1,0)</f>
        <v>0</v>
      </c>
      <c r="M1159" s="1" t="str">
        <f>IFERROR(VLOOKUP(ROWS($M$5:M1159),Table_PayItems[[Search Key]:[Concentrated Name]],2,FALSE),"")</f>
        <v>Conduit Repr, Under Sidewalk or Earth - $Ft</v>
      </c>
      <c r="N1159" s="1" t="str">
        <f>IFERROR(VLOOKUP(ROWS($M$5:N1159),$L$5:$M$7000,2,FALSE),"")</f>
        <v/>
      </c>
      <c r="O1159" s="1" t="str">
        <f>IFERROR(VLOOKUP(ROWS($O$5:O1159),$K$5:$L$7000,2,FALSE),"")</f>
        <v/>
      </c>
    </row>
    <row r="1160" spans="2:15" ht="15" customHeight="1" x14ac:dyDescent="0.25">
      <c r="B1160" s="178" t="s">
        <v>10725</v>
      </c>
      <c r="C1160" s="178" t="s">
        <v>104</v>
      </c>
      <c r="D1160" s="178" t="s">
        <v>2728</v>
      </c>
      <c r="E1160" s="178" t="s">
        <v>17</v>
      </c>
      <c r="F1160" s="178" t="s">
        <v>17</v>
      </c>
      <c r="G1160" s="1">
        <f>IF(ISNUMBER(Pay_Item_Search_Text),IF(ISNUMBER(IF(FIND(Pay_Item_Search_Text,B1160)=1,1, "FALSE")),MAX(G$4:$G1159)+1,IF(ISNUMBER(Pay_Item_Search_Text),0,IF(ISNUMBER(SEARCH(Pay_Item_Search_Text,H1160)),MAX(G$4:$G1159)+1,0))),IF(ISNUMBER(Pay_Item_Search_Text),0,IF(ISNUMBER(SEARCH(Pay_Item_Search_Text,H1160)),MAX(G$4:$G1159)+1,0)))</f>
        <v>1156</v>
      </c>
      <c r="H1160" s="1" t="str">
        <f>IF(Table_PayItems[[#This Row],[Description]]="_","_ Unique Item - "&amp;Table_PayItems[[#This Row],[Item]]&amp;" - $"&amp;Table_PayItems[[#This Row],[Unit]],Table_PayItems[[#This Row],[Description]]&amp;" - $"&amp;Table_PayItems[[#This Row],[Unit]])</f>
        <v>Conduit, 3 inch - $Ft</v>
      </c>
      <c r="I1160" s="29" t="str">
        <f>IFERROR(VLOOKUP(ROWS($M$5:M1160),Table_PayItems[[Search Key]:[Concentrated Name]],2,FALSE),"")</f>
        <v>Conduit, 3 inch - $Ft</v>
      </c>
      <c r="J1160" s="1"/>
      <c r="K1160" s="1"/>
      <c r="L1160" s="22">
        <f>IF(ISNUMBER(SEARCH(Pay_Item_Search_Text_2,M1160)),MAX($L$4:L1159)+1,0)</f>
        <v>0</v>
      </c>
      <c r="M1160" s="1" t="str">
        <f>IFERROR(VLOOKUP(ROWS($M$5:M1160),Table_PayItems[[Search Key]:[Concentrated Name]],2,FALSE),"")</f>
        <v>Conduit, 3 inch - $Ft</v>
      </c>
      <c r="N1160" s="1" t="str">
        <f>IFERROR(VLOOKUP(ROWS($M$5:N1160),$L$5:$M$7000,2,FALSE),"")</f>
        <v/>
      </c>
      <c r="O1160" s="1" t="str">
        <f>IFERROR(VLOOKUP(ROWS($O$5:O1160),$K$5:$L$7000,2,FALSE),"")</f>
        <v/>
      </c>
    </row>
    <row r="1161" spans="2:15" ht="15" customHeight="1" x14ac:dyDescent="0.25">
      <c r="B1161" s="178" t="s">
        <v>10726</v>
      </c>
      <c r="C1161" s="178" t="s">
        <v>104</v>
      </c>
      <c r="D1161" s="178" t="s">
        <v>2729</v>
      </c>
      <c r="E1161" s="178" t="s">
        <v>17</v>
      </c>
      <c r="F1161" s="178" t="s">
        <v>17</v>
      </c>
      <c r="G1161" s="1">
        <f>IF(ISNUMBER(Pay_Item_Search_Text),IF(ISNUMBER(IF(FIND(Pay_Item_Search_Text,B1161)=1,1, "FALSE")),MAX(G$4:$G1160)+1,IF(ISNUMBER(Pay_Item_Search_Text),0,IF(ISNUMBER(SEARCH(Pay_Item_Search_Text,H1161)),MAX(G$4:$G1160)+1,0))),IF(ISNUMBER(Pay_Item_Search_Text),0,IF(ISNUMBER(SEARCH(Pay_Item_Search_Text,H1161)),MAX(G$4:$G1160)+1,0)))</f>
        <v>1157</v>
      </c>
      <c r="H1161" s="1" t="str">
        <f>IF(Table_PayItems[[#This Row],[Description]]="_","_ Unique Item - "&amp;Table_PayItems[[#This Row],[Item]]&amp;" - $"&amp;Table_PayItems[[#This Row],[Unit]],Table_PayItems[[#This Row],[Description]]&amp;" - $"&amp;Table_PayItems[[#This Row],[Unit]])</f>
        <v>Conduit, 3 inch, Placed - $Ft</v>
      </c>
      <c r="I1161" s="29" t="str">
        <f>IFERROR(VLOOKUP(ROWS($M$5:M1161),Table_PayItems[[Search Key]:[Concentrated Name]],2,FALSE),"")</f>
        <v>Conduit, 3 inch, Placed - $Ft</v>
      </c>
      <c r="J1161" s="1"/>
      <c r="K1161" s="1"/>
      <c r="L1161" s="22">
        <f>IF(ISNUMBER(SEARCH(Pay_Item_Search_Text_2,M1161)),MAX($L$4:L1160)+1,0)</f>
        <v>0</v>
      </c>
      <c r="M1161" s="1" t="str">
        <f>IFERROR(VLOOKUP(ROWS($M$5:M1161),Table_PayItems[[Search Key]:[Concentrated Name]],2,FALSE),"")</f>
        <v>Conduit, 3 inch, Placed - $Ft</v>
      </c>
      <c r="N1161" s="1" t="str">
        <f>IFERROR(VLOOKUP(ROWS($M$5:N1161),$L$5:$M$7000,2,FALSE),"")</f>
        <v/>
      </c>
      <c r="O1161" s="1" t="str">
        <f>IFERROR(VLOOKUP(ROWS($O$5:O1161),$K$5:$L$7000,2,FALSE),"")</f>
        <v/>
      </c>
    </row>
    <row r="1162" spans="2:15" ht="15" customHeight="1" x14ac:dyDescent="0.25">
      <c r="B1162" s="178" t="s">
        <v>10727</v>
      </c>
      <c r="C1162" s="178" t="s">
        <v>104</v>
      </c>
      <c r="D1162" s="178" t="s">
        <v>2730</v>
      </c>
      <c r="E1162" s="178" t="s">
        <v>17</v>
      </c>
      <c r="F1162" s="178" t="s">
        <v>17</v>
      </c>
      <c r="G1162" s="1">
        <f>IF(ISNUMBER(Pay_Item_Search_Text),IF(ISNUMBER(IF(FIND(Pay_Item_Search_Text,B1162)=1,1, "FALSE")),MAX(G$4:$G1161)+1,IF(ISNUMBER(Pay_Item_Search_Text),0,IF(ISNUMBER(SEARCH(Pay_Item_Search_Text,H1162)),MAX(G$4:$G1161)+1,0))),IF(ISNUMBER(Pay_Item_Search_Text),0,IF(ISNUMBER(SEARCH(Pay_Item_Search_Text,H1162)),MAX(G$4:$G1161)+1,0)))</f>
        <v>1158</v>
      </c>
      <c r="H1162" s="1" t="str">
        <f>IF(Table_PayItems[[#This Row],[Description]]="_","_ Unique Item - "&amp;Table_PayItems[[#This Row],[Item]]&amp;" - $"&amp;Table_PayItems[[#This Row],[Unit]],Table_PayItems[[#This Row],[Description]]&amp;" - $"&amp;Table_PayItems[[#This Row],[Unit]])</f>
        <v>Conduit, 4 inch - $Ft</v>
      </c>
      <c r="I1162" s="29" t="str">
        <f>IFERROR(VLOOKUP(ROWS($M$5:M1162),Table_PayItems[[Search Key]:[Concentrated Name]],2,FALSE),"")</f>
        <v>Conduit, 4 inch - $Ft</v>
      </c>
      <c r="J1162" s="1"/>
      <c r="K1162" s="1"/>
      <c r="L1162" s="22">
        <f>IF(ISNUMBER(SEARCH(Pay_Item_Search_Text_2,M1162)),MAX($L$4:L1161)+1,0)</f>
        <v>0</v>
      </c>
      <c r="M1162" s="1" t="str">
        <f>IFERROR(VLOOKUP(ROWS($M$5:M1162),Table_PayItems[[Search Key]:[Concentrated Name]],2,FALSE),"")</f>
        <v>Conduit, 4 inch - $Ft</v>
      </c>
      <c r="N1162" s="1" t="str">
        <f>IFERROR(VLOOKUP(ROWS($M$5:N1162),$L$5:$M$7000,2,FALSE),"")</f>
        <v/>
      </c>
      <c r="O1162" s="1" t="str">
        <f>IFERROR(VLOOKUP(ROWS($O$5:O1162),$K$5:$L$7000,2,FALSE),"")</f>
        <v/>
      </c>
    </row>
    <row r="1163" spans="2:15" ht="15" customHeight="1" x14ac:dyDescent="0.25">
      <c r="B1163" s="178" t="s">
        <v>10728</v>
      </c>
      <c r="C1163" s="178" t="s">
        <v>104</v>
      </c>
      <c r="D1163" s="178" t="s">
        <v>2731</v>
      </c>
      <c r="E1163" s="178" t="s">
        <v>17</v>
      </c>
      <c r="F1163" s="178" t="s">
        <v>17</v>
      </c>
      <c r="G1163" s="1">
        <f>IF(ISNUMBER(Pay_Item_Search_Text),IF(ISNUMBER(IF(FIND(Pay_Item_Search_Text,B1163)=1,1, "FALSE")),MAX(G$4:$G1162)+1,IF(ISNUMBER(Pay_Item_Search_Text),0,IF(ISNUMBER(SEARCH(Pay_Item_Search_Text,H1163)),MAX(G$4:$G1162)+1,0))),IF(ISNUMBER(Pay_Item_Search_Text),0,IF(ISNUMBER(SEARCH(Pay_Item_Search_Text,H1163)),MAX(G$4:$G1162)+1,0)))</f>
        <v>1159</v>
      </c>
      <c r="H1163" s="1" t="str">
        <f>IF(Table_PayItems[[#This Row],[Description]]="_","_ Unique Item - "&amp;Table_PayItems[[#This Row],[Item]]&amp;" - $"&amp;Table_PayItems[[#This Row],[Unit]],Table_PayItems[[#This Row],[Description]]&amp;" - $"&amp;Table_PayItems[[#This Row],[Unit]])</f>
        <v>Conduit, 4 inch, Placed - $Ft</v>
      </c>
      <c r="I1163" s="29" t="str">
        <f>IFERROR(VLOOKUP(ROWS($M$5:M1163),Table_PayItems[[Search Key]:[Concentrated Name]],2,FALSE),"")</f>
        <v>Conduit, 4 inch, Placed - $Ft</v>
      </c>
      <c r="J1163" s="1"/>
      <c r="K1163" s="1"/>
      <c r="L1163" s="22">
        <f>IF(ISNUMBER(SEARCH(Pay_Item_Search_Text_2,M1163)),MAX($L$4:L1162)+1,0)</f>
        <v>0</v>
      </c>
      <c r="M1163" s="1" t="str">
        <f>IFERROR(VLOOKUP(ROWS($M$5:M1163),Table_PayItems[[Search Key]:[Concentrated Name]],2,FALSE),"")</f>
        <v>Conduit, 4 inch, Placed - $Ft</v>
      </c>
      <c r="N1163" s="1" t="str">
        <f>IFERROR(VLOOKUP(ROWS($M$5:N1163),$L$5:$M$7000,2,FALSE),"")</f>
        <v/>
      </c>
      <c r="O1163" s="1" t="str">
        <f>IFERROR(VLOOKUP(ROWS($O$5:O1163),$K$5:$L$7000,2,FALSE),"")</f>
        <v/>
      </c>
    </row>
    <row r="1164" spans="2:15" ht="15" customHeight="1" x14ac:dyDescent="0.25">
      <c r="B1164" s="178" t="s">
        <v>13697</v>
      </c>
      <c r="C1164" s="178" t="s">
        <v>104</v>
      </c>
      <c r="D1164" s="178" t="s">
        <v>4615</v>
      </c>
      <c r="E1164" s="178" t="s">
        <v>17</v>
      </c>
      <c r="F1164" s="178" t="s">
        <v>17</v>
      </c>
      <c r="G1164" s="1">
        <f>IF(ISNUMBER(Pay_Item_Search_Text),IF(ISNUMBER(IF(FIND(Pay_Item_Search_Text,B1164)=1,1, "FALSE")),MAX(G$4:$G1163)+1,IF(ISNUMBER(Pay_Item_Search_Text),0,IF(ISNUMBER(SEARCH(Pay_Item_Search_Text,H1164)),MAX(G$4:$G1163)+1,0))),IF(ISNUMBER(Pay_Item_Search_Text),0,IF(ISNUMBER(SEARCH(Pay_Item_Search_Text,H1164)),MAX(G$4:$G1163)+1,0)))</f>
        <v>1160</v>
      </c>
      <c r="H1164" s="1" t="str">
        <f>IF(Table_PayItems[[#This Row],[Description]]="_","_ Unique Item - "&amp;Table_PayItems[[#This Row],[Item]]&amp;" - $"&amp;Table_PayItems[[#This Row],[Unit]],Table_PayItems[[#This Row],[Description]]&amp;" - $"&amp;Table_PayItems[[#This Row],[Unit]])</f>
        <v>Conduit, DB, 1, 1 1/2 inch - $Ft</v>
      </c>
      <c r="I1164" s="29" t="str">
        <f>IFERROR(VLOOKUP(ROWS($M$5:M1164),Table_PayItems[[Search Key]:[Concentrated Name]],2,FALSE),"")</f>
        <v>Conduit, DB, 1, 1 1/2 inch - $Ft</v>
      </c>
      <c r="J1164" s="1"/>
      <c r="K1164" s="1"/>
      <c r="L1164" s="22">
        <f>IF(ISNUMBER(SEARCH(Pay_Item_Search_Text_2,M1164)),MAX($L$4:L1163)+1,0)</f>
        <v>0</v>
      </c>
      <c r="M1164" s="1" t="str">
        <f>IFERROR(VLOOKUP(ROWS($M$5:M1164),Table_PayItems[[Search Key]:[Concentrated Name]],2,FALSE),"")</f>
        <v>Conduit, DB, 1, 1 1/2 inch - $Ft</v>
      </c>
      <c r="N1164" s="1" t="str">
        <f>IFERROR(VLOOKUP(ROWS($M$5:N1164),$L$5:$M$7000,2,FALSE),"")</f>
        <v/>
      </c>
      <c r="O1164" s="1" t="str">
        <f>IFERROR(VLOOKUP(ROWS($O$5:O1164),$K$5:$L$7000,2,FALSE),"")</f>
        <v/>
      </c>
    </row>
    <row r="1165" spans="2:15" ht="15" customHeight="1" x14ac:dyDescent="0.25">
      <c r="B1165" s="178" t="s">
        <v>13696</v>
      </c>
      <c r="C1165" s="178" t="s">
        <v>104</v>
      </c>
      <c r="D1165" s="178" t="s">
        <v>4614</v>
      </c>
      <c r="E1165" s="178" t="s">
        <v>17</v>
      </c>
      <c r="F1165" s="178" t="s">
        <v>17</v>
      </c>
      <c r="G1165" s="1">
        <f>IF(ISNUMBER(Pay_Item_Search_Text),IF(ISNUMBER(IF(FIND(Pay_Item_Search_Text,B1165)=1,1, "FALSE")),MAX(G$4:$G1164)+1,IF(ISNUMBER(Pay_Item_Search_Text),0,IF(ISNUMBER(SEARCH(Pay_Item_Search_Text,H1165)),MAX(G$4:$G1164)+1,0))),IF(ISNUMBER(Pay_Item_Search_Text),0,IF(ISNUMBER(SEARCH(Pay_Item_Search_Text,H1165)),MAX(G$4:$G1164)+1,0)))</f>
        <v>1161</v>
      </c>
      <c r="H1165" s="1" t="str">
        <f>IF(Table_PayItems[[#This Row],[Description]]="_","_ Unique Item - "&amp;Table_PayItems[[#This Row],[Item]]&amp;" - $"&amp;Table_PayItems[[#This Row],[Unit]],Table_PayItems[[#This Row],[Description]]&amp;" - $"&amp;Table_PayItems[[#This Row],[Unit]])</f>
        <v>Conduit, DB, 1, 1 1/4 inch - $Ft</v>
      </c>
      <c r="I1165" s="29" t="str">
        <f>IFERROR(VLOOKUP(ROWS($M$5:M1165),Table_PayItems[[Search Key]:[Concentrated Name]],2,FALSE),"")</f>
        <v>Conduit, DB, 1, 1 1/4 inch - $Ft</v>
      </c>
      <c r="J1165" s="1"/>
      <c r="K1165" s="1"/>
      <c r="L1165" s="22">
        <f>IF(ISNUMBER(SEARCH(Pay_Item_Search_Text_2,M1165)),MAX($L$4:L1164)+1,0)</f>
        <v>0</v>
      </c>
      <c r="M1165" s="1" t="str">
        <f>IFERROR(VLOOKUP(ROWS($M$5:M1165),Table_PayItems[[Search Key]:[Concentrated Name]],2,FALSE),"")</f>
        <v>Conduit, DB, 1, 1 1/4 inch - $Ft</v>
      </c>
      <c r="N1165" s="1" t="str">
        <f>IFERROR(VLOOKUP(ROWS($M$5:N1165),$L$5:$M$7000,2,FALSE),"")</f>
        <v/>
      </c>
      <c r="O1165" s="1" t="str">
        <f>IFERROR(VLOOKUP(ROWS($O$5:O1165),$K$5:$L$7000,2,FALSE),"")</f>
        <v/>
      </c>
    </row>
    <row r="1166" spans="2:15" ht="15" customHeight="1" x14ac:dyDescent="0.25">
      <c r="B1166" s="178" t="s">
        <v>13695</v>
      </c>
      <c r="C1166" s="178" t="s">
        <v>104</v>
      </c>
      <c r="D1166" s="178" t="s">
        <v>4613</v>
      </c>
      <c r="E1166" s="178" t="s">
        <v>17</v>
      </c>
      <c r="F1166" s="178" t="s">
        <v>17</v>
      </c>
      <c r="G1166" s="1">
        <f>IF(ISNUMBER(Pay_Item_Search_Text),IF(ISNUMBER(IF(FIND(Pay_Item_Search_Text,B1166)=1,1, "FALSE")),MAX(G$4:$G1165)+1,IF(ISNUMBER(Pay_Item_Search_Text),0,IF(ISNUMBER(SEARCH(Pay_Item_Search_Text,H1166)),MAX(G$4:$G1165)+1,0))),IF(ISNUMBER(Pay_Item_Search_Text),0,IF(ISNUMBER(SEARCH(Pay_Item_Search_Text,H1166)),MAX(G$4:$G1165)+1,0)))</f>
        <v>1162</v>
      </c>
      <c r="H1166" s="1" t="str">
        <f>IF(Table_PayItems[[#This Row],[Description]]="_","_ Unique Item - "&amp;Table_PayItems[[#This Row],[Item]]&amp;" - $"&amp;Table_PayItems[[#This Row],[Unit]],Table_PayItems[[#This Row],[Description]]&amp;" - $"&amp;Table_PayItems[[#This Row],[Unit]])</f>
        <v>Conduit, DB, 1, 1/2 inch - $Ft</v>
      </c>
      <c r="I1166" s="29" t="str">
        <f>IFERROR(VLOOKUP(ROWS($M$5:M1166),Table_PayItems[[Search Key]:[Concentrated Name]],2,FALSE),"")</f>
        <v>Conduit, DB, 1, 1/2 inch - $Ft</v>
      </c>
      <c r="J1166" s="1"/>
      <c r="K1166" s="1"/>
      <c r="L1166" s="22">
        <f>IF(ISNUMBER(SEARCH(Pay_Item_Search_Text_2,M1166)),MAX($L$4:L1165)+1,0)</f>
        <v>0</v>
      </c>
      <c r="M1166" s="1" t="str">
        <f>IFERROR(VLOOKUP(ROWS($M$5:M1166),Table_PayItems[[Search Key]:[Concentrated Name]],2,FALSE),"")</f>
        <v>Conduit, DB, 1, 1/2 inch - $Ft</v>
      </c>
      <c r="N1166" s="1" t="str">
        <f>IFERROR(VLOOKUP(ROWS($M$5:N1166),$L$5:$M$7000,2,FALSE),"")</f>
        <v/>
      </c>
      <c r="O1166" s="1" t="str">
        <f>IFERROR(VLOOKUP(ROWS($O$5:O1166),$K$5:$L$7000,2,FALSE),"")</f>
        <v/>
      </c>
    </row>
    <row r="1167" spans="2:15" ht="15" customHeight="1" x14ac:dyDescent="0.25">
      <c r="B1167" s="178" t="s">
        <v>13698</v>
      </c>
      <c r="C1167" s="178" t="s">
        <v>104</v>
      </c>
      <c r="D1167" s="178" t="s">
        <v>4616</v>
      </c>
      <c r="E1167" s="178" t="s">
        <v>17</v>
      </c>
      <c r="F1167" s="178" t="s">
        <v>17</v>
      </c>
      <c r="G1167" s="1">
        <f>IF(ISNUMBER(Pay_Item_Search_Text),IF(ISNUMBER(IF(FIND(Pay_Item_Search_Text,B1167)=1,1, "FALSE")),MAX(G$4:$G1166)+1,IF(ISNUMBER(Pay_Item_Search_Text),0,IF(ISNUMBER(SEARCH(Pay_Item_Search_Text,H1167)),MAX(G$4:$G1166)+1,0))),IF(ISNUMBER(Pay_Item_Search_Text),0,IF(ISNUMBER(SEARCH(Pay_Item_Search_Text,H1167)),MAX(G$4:$G1166)+1,0)))</f>
        <v>1163</v>
      </c>
      <c r="H1167" s="1" t="str">
        <f>IF(Table_PayItems[[#This Row],[Description]]="_","_ Unique Item - "&amp;Table_PayItems[[#This Row],[Item]]&amp;" - $"&amp;Table_PayItems[[#This Row],[Unit]],Table_PayItems[[#This Row],[Description]]&amp;" - $"&amp;Table_PayItems[[#This Row],[Unit]])</f>
        <v>Conduit, DB, 1, 2 1/2 inch - $Ft</v>
      </c>
      <c r="I1167" s="29" t="str">
        <f>IFERROR(VLOOKUP(ROWS($M$5:M1167),Table_PayItems[[Search Key]:[Concentrated Name]],2,FALSE),"")</f>
        <v>Conduit, DB, 1, 2 1/2 inch - $Ft</v>
      </c>
      <c r="J1167" s="1"/>
      <c r="K1167" s="1"/>
      <c r="L1167" s="22">
        <f>IF(ISNUMBER(SEARCH(Pay_Item_Search_Text_2,M1167)),MAX($L$4:L1166)+1,0)</f>
        <v>0</v>
      </c>
      <c r="M1167" s="1" t="str">
        <f>IFERROR(VLOOKUP(ROWS($M$5:M1167),Table_PayItems[[Search Key]:[Concentrated Name]],2,FALSE),"")</f>
        <v>Conduit, DB, 1, 2 1/2 inch - $Ft</v>
      </c>
      <c r="N1167" s="1" t="str">
        <f>IFERROR(VLOOKUP(ROWS($M$5:N1167),$L$5:$M$7000,2,FALSE),"")</f>
        <v/>
      </c>
      <c r="O1167" s="1" t="str">
        <f>IFERROR(VLOOKUP(ROWS($O$5:O1167),$K$5:$L$7000,2,FALSE),"")</f>
        <v/>
      </c>
    </row>
    <row r="1168" spans="2:15" ht="15" customHeight="1" x14ac:dyDescent="0.25">
      <c r="B1168" s="178" t="s">
        <v>13699</v>
      </c>
      <c r="C1168" s="178" t="s">
        <v>104</v>
      </c>
      <c r="D1168" s="178" t="s">
        <v>4617</v>
      </c>
      <c r="E1168" s="178" t="s">
        <v>17</v>
      </c>
      <c r="F1168" s="178" t="s">
        <v>17</v>
      </c>
      <c r="G1168" s="1">
        <f>IF(ISNUMBER(Pay_Item_Search_Text),IF(ISNUMBER(IF(FIND(Pay_Item_Search_Text,B1168)=1,1, "FALSE")),MAX(G$4:$G1167)+1,IF(ISNUMBER(Pay_Item_Search_Text),0,IF(ISNUMBER(SEARCH(Pay_Item_Search_Text,H1168)),MAX(G$4:$G1167)+1,0))),IF(ISNUMBER(Pay_Item_Search_Text),0,IF(ISNUMBER(SEARCH(Pay_Item_Search_Text,H1168)),MAX(G$4:$G1167)+1,0)))</f>
        <v>1164</v>
      </c>
      <c r="H1168" s="1" t="str">
        <f>IF(Table_PayItems[[#This Row],[Description]]="_","_ Unique Item - "&amp;Table_PayItems[[#This Row],[Item]]&amp;" - $"&amp;Table_PayItems[[#This Row],[Unit]],Table_PayItems[[#This Row],[Description]]&amp;" - $"&amp;Table_PayItems[[#This Row],[Unit]])</f>
        <v>Conduit, DB, 1, 3 inch - $Ft</v>
      </c>
      <c r="I1168" s="29" t="str">
        <f>IFERROR(VLOOKUP(ROWS($M$5:M1168),Table_PayItems[[Search Key]:[Concentrated Name]],2,FALSE),"")</f>
        <v>Conduit, DB, 1, 3 inch - $Ft</v>
      </c>
      <c r="J1168" s="1"/>
      <c r="K1168" s="1"/>
      <c r="L1168" s="22">
        <f>IF(ISNUMBER(SEARCH(Pay_Item_Search_Text_2,M1168)),MAX($L$4:L1167)+1,0)</f>
        <v>0</v>
      </c>
      <c r="M1168" s="1" t="str">
        <f>IFERROR(VLOOKUP(ROWS($M$5:M1168),Table_PayItems[[Search Key]:[Concentrated Name]],2,FALSE),"")</f>
        <v>Conduit, DB, 1, 3 inch - $Ft</v>
      </c>
      <c r="N1168" s="1" t="str">
        <f>IFERROR(VLOOKUP(ROWS($M$5:N1168),$L$5:$M$7000,2,FALSE),"")</f>
        <v/>
      </c>
      <c r="O1168" s="1" t="str">
        <f>IFERROR(VLOOKUP(ROWS($O$5:O1168),$K$5:$L$7000,2,FALSE),"")</f>
        <v/>
      </c>
    </row>
    <row r="1169" spans="2:15" ht="15" customHeight="1" x14ac:dyDescent="0.25">
      <c r="B1169" s="178" t="s">
        <v>13700</v>
      </c>
      <c r="C1169" s="178" t="s">
        <v>104</v>
      </c>
      <c r="D1169" s="178" t="s">
        <v>4618</v>
      </c>
      <c r="E1169" s="178" t="s">
        <v>17</v>
      </c>
      <c r="F1169" s="178" t="s">
        <v>17</v>
      </c>
      <c r="G1169" s="1">
        <f>IF(ISNUMBER(Pay_Item_Search_Text),IF(ISNUMBER(IF(FIND(Pay_Item_Search_Text,B1169)=1,1, "FALSE")),MAX(G$4:$G1168)+1,IF(ISNUMBER(Pay_Item_Search_Text),0,IF(ISNUMBER(SEARCH(Pay_Item_Search_Text,H1169)),MAX(G$4:$G1168)+1,0))),IF(ISNUMBER(Pay_Item_Search_Text),0,IF(ISNUMBER(SEARCH(Pay_Item_Search_Text,H1169)),MAX(G$4:$G1168)+1,0)))</f>
        <v>1165</v>
      </c>
      <c r="H1169" s="1" t="str">
        <f>IF(Table_PayItems[[#This Row],[Description]]="_","_ Unique Item - "&amp;Table_PayItems[[#This Row],[Item]]&amp;" - $"&amp;Table_PayItems[[#This Row],[Unit]],Table_PayItems[[#This Row],[Description]]&amp;" - $"&amp;Table_PayItems[[#This Row],[Unit]])</f>
        <v>Conduit, DB, 1, 4 inch - $Ft</v>
      </c>
      <c r="I1169" s="29" t="str">
        <f>IFERROR(VLOOKUP(ROWS($M$5:M1169),Table_PayItems[[Search Key]:[Concentrated Name]],2,FALSE),"")</f>
        <v>Conduit, DB, 1, 4 inch - $Ft</v>
      </c>
      <c r="J1169" s="1"/>
      <c r="K1169" s="1"/>
      <c r="L1169" s="22">
        <f>IF(ISNUMBER(SEARCH(Pay_Item_Search_Text_2,M1169)),MAX($L$4:L1168)+1,0)</f>
        <v>0</v>
      </c>
      <c r="M1169" s="1" t="str">
        <f>IFERROR(VLOOKUP(ROWS($M$5:M1169),Table_PayItems[[Search Key]:[Concentrated Name]],2,FALSE),"")</f>
        <v>Conduit, DB, 1, 4 inch - $Ft</v>
      </c>
      <c r="N1169" s="1" t="str">
        <f>IFERROR(VLOOKUP(ROWS($M$5:N1169),$L$5:$M$7000,2,FALSE),"")</f>
        <v/>
      </c>
      <c r="O1169" s="1" t="str">
        <f>IFERROR(VLOOKUP(ROWS($O$5:O1169),$K$5:$L$7000,2,FALSE),"")</f>
        <v/>
      </c>
    </row>
    <row r="1170" spans="2:15" ht="15" customHeight="1" x14ac:dyDescent="0.25">
      <c r="B1170" s="178" t="s">
        <v>13701</v>
      </c>
      <c r="C1170" s="178" t="s">
        <v>104</v>
      </c>
      <c r="D1170" s="178" t="s">
        <v>4619</v>
      </c>
      <c r="E1170" s="178" t="s">
        <v>17</v>
      </c>
      <c r="F1170" s="178" t="s">
        <v>17</v>
      </c>
      <c r="G1170" s="1">
        <f>IF(ISNUMBER(Pay_Item_Search_Text),IF(ISNUMBER(IF(FIND(Pay_Item_Search_Text,B1170)=1,1, "FALSE")),MAX(G$4:$G1169)+1,IF(ISNUMBER(Pay_Item_Search_Text),0,IF(ISNUMBER(SEARCH(Pay_Item_Search_Text,H1170)),MAX(G$4:$G1169)+1,0))),IF(ISNUMBER(Pay_Item_Search_Text),0,IF(ISNUMBER(SEARCH(Pay_Item_Search_Text,H1170)),MAX(G$4:$G1169)+1,0)))</f>
        <v>1166</v>
      </c>
      <c r="H1170" s="1" t="str">
        <f>IF(Table_PayItems[[#This Row],[Description]]="_","_ Unique Item - "&amp;Table_PayItems[[#This Row],[Item]]&amp;" - $"&amp;Table_PayItems[[#This Row],[Unit]],Table_PayItems[[#This Row],[Description]]&amp;" - $"&amp;Table_PayItems[[#This Row],[Unit]])</f>
        <v>Conduit, DB, 2, 2 1/2 inch - $Ft</v>
      </c>
      <c r="I1170" s="29" t="str">
        <f>IFERROR(VLOOKUP(ROWS($M$5:M1170),Table_PayItems[[Search Key]:[Concentrated Name]],2,FALSE),"")</f>
        <v>Conduit, DB, 2, 2 1/2 inch - $Ft</v>
      </c>
      <c r="J1170" s="1"/>
      <c r="K1170" s="1"/>
      <c r="L1170" s="22">
        <f>IF(ISNUMBER(SEARCH(Pay_Item_Search_Text_2,M1170)),MAX($L$4:L1169)+1,0)</f>
        <v>0</v>
      </c>
      <c r="M1170" s="1" t="str">
        <f>IFERROR(VLOOKUP(ROWS($M$5:M1170),Table_PayItems[[Search Key]:[Concentrated Name]],2,FALSE),"")</f>
        <v>Conduit, DB, 2, 2 1/2 inch - $Ft</v>
      </c>
      <c r="N1170" s="1" t="str">
        <f>IFERROR(VLOOKUP(ROWS($M$5:N1170),$L$5:$M$7000,2,FALSE),"")</f>
        <v/>
      </c>
      <c r="O1170" s="1" t="str">
        <f>IFERROR(VLOOKUP(ROWS($O$5:O1170),$K$5:$L$7000,2,FALSE),"")</f>
        <v/>
      </c>
    </row>
    <row r="1171" spans="2:15" ht="15" customHeight="1" x14ac:dyDescent="0.25">
      <c r="B1171" s="178" t="s">
        <v>13702</v>
      </c>
      <c r="C1171" s="178" t="s">
        <v>104</v>
      </c>
      <c r="D1171" s="178" t="s">
        <v>4620</v>
      </c>
      <c r="E1171" s="178" t="s">
        <v>17</v>
      </c>
      <c r="F1171" s="178" t="s">
        <v>17</v>
      </c>
      <c r="G1171" s="1">
        <f>IF(ISNUMBER(Pay_Item_Search_Text),IF(ISNUMBER(IF(FIND(Pay_Item_Search_Text,B1171)=1,1, "FALSE")),MAX(G$4:$G1170)+1,IF(ISNUMBER(Pay_Item_Search_Text),0,IF(ISNUMBER(SEARCH(Pay_Item_Search_Text,H1171)),MAX(G$4:$G1170)+1,0))),IF(ISNUMBER(Pay_Item_Search_Text),0,IF(ISNUMBER(SEARCH(Pay_Item_Search_Text,H1171)),MAX(G$4:$G1170)+1,0)))</f>
        <v>1167</v>
      </c>
      <c r="H1171" s="1" t="str">
        <f>IF(Table_PayItems[[#This Row],[Description]]="_","_ Unique Item - "&amp;Table_PayItems[[#This Row],[Item]]&amp;" - $"&amp;Table_PayItems[[#This Row],[Unit]],Table_PayItems[[#This Row],[Description]]&amp;" - $"&amp;Table_PayItems[[#This Row],[Unit]])</f>
        <v>Conduit, DB, 2, 3 inch - $Ft</v>
      </c>
      <c r="I1171" s="29" t="str">
        <f>IFERROR(VLOOKUP(ROWS($M$5:M1171),Table_PayItems[[Search Key]:[Concentrated Name]],2,FALSE),"")</f>
        <v>Conduit, DB, 2, 3 inch - $Ft</v>
      </c>
      <c r="J1171" s="1"/>
      <c r="K1171" s="1"/>
      <c r="L1171" s="22">
        <f>IF(ISNUMBER(SEARCH(Pay_Item_Search_Text_2,M1171)),MAX($L$4:L1170)+1,0)</f>
        <v>0</v>
      </c>
      <c r="M1171" s="1" t="str">
        <f>IFERROR(VLOOKUP(ROWS($M$5:M1171),Table_PayItems[[Search Key]:[Concentrated Name]],2,FALSE),"")</f>
        <v>Conduit, DB, 2, 3 inch - $Ft</v>
      </c>
      <c r="N1171" s="1" t="str">
        <f>IFERROR(VLOOKUP(ROWS($M$5:N1171),$L$5:$M$7000,2,FALSE),"")</f>
        <v/>
      </c>
      <c r="O1171" s="1" t="str">
        <f>IFERROR(VLOOKUP(ROWS($O$5:O1171),$K$5:$L$7000,2,FALSE),"")</f>
        <v/>
      </c>
    </row>
    <row r="1172" spans="2:15" ht="15" customHeight="1" x14ac:dyDescent="0.25">
      <c r="B1172" s="178" t="s">
        <v>13703</v>
      </c>
      <c r="C1172" s="178" t="s">
        <v>104</v>
      </c>
      <c r="D1172" s="178" t="s">
        <v>4621</v>
      </c>
      <c r="E1172" s="178" t="s">
        <v>17</v>
      </c>
      <c r="F1172" s="178" t="s">
        <v>17</v>
      </c>
      <c r="G1172" s="1">
        <f>IF(ISNUMBER(Pay_Item_Search_Text),IF(ISNUMBER(IF(FIND(Pay_Item_Search_Text,B1172)=1,1, "FALSE")),MAX(G$4:$G1171)+1,IF(ISNUMBER(Pay_Item_Search_Text),0,IF(ISNUMBER(SEARCH(Pay_Item_Search_Text,H1172)),MAX(G$4:$G1171)+1,0))),IF(ISNUMBER(Pay_Item_Search_Text),0,IF(ISNUMBER(SEARCH(Pay_Item_Search_Text,H1172)),MAX(G$4:$G1171)+1,0)))</f>
        <v>1168</v>
      </c>
      <c r="H1172" s="1" t="str">
        <f>IF(Table_PayItems[[#This Row],[Description]]="_","_ Unique Item - "&amp;Table_PayItems[[#This Row],[Item]]&amp;" - $"&amp;Table_PayItems[[#This Row],[Unit]],Table_PayItems[[#This Row],[Description]]&amp;" - $"&amp;Table_PayItems[[#This Row],[Unit]])</f>
        <v>Conduit, DB, 2, 4 inch - $Ft</v>
      </c>
      <c r="I1172" s="29" t="str">
        <f>IFERROR(VLOOKUP(ROWS($M$5:M1172),Table_PayItems[[Search Key]:[Concentrated Name]],2,FALSE),"")</f>
        <v>Conduit, DB, 2, 4 inch - $Ft</v>
      </c>
      <c r="J1172" s="1"/>
      <c r="K1172" s="1"/>
      <c r="L1172" s="22">
        <f>IF(ISNUMBER(SEARCH(Pay_Item_Search_Text_2,M1172)),MAX($L$4:L1171)+1,0)</f>
        <v>0</v>
      </c>
      <c r="M1172" s="1" t="str">
        <f>IFERROR(VLOOKUP(ROWS($M$5:M1172),Table_PayItems[[Search Key]:[Concentrated Name]],2,FALSE),"")</f>
        <v>Conduit, DB, 2, 4 inch - $Ft</v>
      </c>
      <c r="N1172" s="1" t="str">
        <f>IFERROR(VLOOKUP(ROWS($M$5:N1172),$L$5:$M$7000,2,FALSE),"")</f>
        <v/>
      </c>
      <c r="O1172" s="1" t="str">
        <f>IFERROR(VLOOKUP(ROWS($O$5:O1172),$K$5:$L$7000,2,FALSE),"")</f>
        <v/>
      </c>
    </row>
    <row r="1173" spans="2:15" ht="15" customHeight="1" x14ac:dyDescent="0.25">
      <c r="B1173" s="178" t="s">
        <v>13704</v>
      </c>
      <c r="C1173" s="178" t="s">
        <v>104</v>
      </c>
      <c r="D1173" s="178" t="s">
        <v>4622</v>
      </c>
      <c r="E1173" s="178" t="s">
        <v>17</v>
      </c>
      <c r="F1173" s="178" t="s">
        <v>17</v>
      </c>
      <c r="G1173" s="1">
        <f>IF(ISNUMBER(Pay_Item_Search_Text),IF(ISNUMBER(IF(FIND(Pay_Item_Search_Text,B1173)=1,1, "FALSE")),MAX(G$4:$G1172)+1,IF(ISNUMBER(Pay_Item_Search_Text),0,IF(ISNUMBER(SEARCH(Pay_Item_Search_Text,H1173)),MAX(G$4:$G1172)+1,0))),IF(ISNUMBER(Pay_Item_Search_Text),0,IF(ISNUMBER(SEARCH(Pay_Item_Search_Text,H1173)),MAX(G$4:$G1172)+1,0)))</f>
        <v>1169</v>
      </c>
      <c r="H1173" s="1" t="str">
        <f>IF(Table_PayItems[[#This Row],[Description]]="_","_ Unique Item - "&amp;Table_PayItems[[#This Row],[Item]]&amp;" - $"&amp;Table_PayItems[[#This Row],[Unit]],Table_PayItems[[#This Row],[Description]]&amp;" - $"&amp;Table_PayItems[[#This Row],[Unit]])</f>
        <v>Conduit, DB, 3, 2 1/2 inch - $Ft</v>
      </c>
      <c r="I1173" s="29" t="str">
        <f>IFERROR(VLOOKUP(ROWS($M$5:M1173),Table_PayItems[[Search Key]:[Concentrated Name]],2,FALSE),"")</f>
        <v>Conduit, DB, 3, 2 1/2 inch - $Ft</v>
      </c>
      <c r="J1173" s="1"/>
      <c r="K1173" s="1"/>
      <c r="L1173" s="22">
        <f>IF(ISNUMBER(SEARCH(Pay_Item_Search_Text_2,M1173)),MAX($L$4:L1172)+1,0)</f>
        <v>0</v>
      </c>
      <c r="M1173" s="1" t="str">
        <f>IFERROR(VLOOKUP(ROWS($M$5:M1173),Table_PayItems[[Search Key]:[Concentrated Name]],2,FALSE),"")</f>
        <v>Conduit, DB, 3, 2 1/2 inch - $Ft</v>
      </c>
      <c r="N1173" s="1" t="str">
        <f>IFERROR(VLOOKUP(ROWS($M$5:N1173),$L$5:$M$7000,2,FALSE),"")</f>
        <v/>
      </c>
      <c r="O1173" s="1" t="str">
        <f>IFERROR(VLOOKUP(ROWS($O$5:O1173),$K$5:$L$7000,2,FALSE),"")</f>
        <v/>
      </c>
    </row>
    <row r="1174" spans="2:15" ht="15" customHeight="1" x14ac:dyDescent="0.25">
      <c r="B1174" s="178" t="s">
        <v>13705</v>
      </c>
      <c r="C1174" s="178" t="s">
        <v>104</v>
      </c>
      <c r="D1174" s="178" t="s">
        <v>4623</v>
      </c>
      <c r="E1174" s="178" t="s">
        <v>17</v>
      </c>
      <c r="F1174" s="178" t="s">
        <v>17</v>
      </c>
      <c r="G1174" s="1">
        <f>IF(ISNUMBER(Pay_Item_Search_Text),IF(ISNUMBER(IF(FIND(Pay_Item_Search_Text,B1174)=1,1, "FALSE")),MAX(G$4:$G1173)+1,IF(ISNUMBER(Pay_Item_Search_Text),0,IF(ISNUMBER(SEARCH(Pay_Item_Search_Text,H1174)),MAX(G$4:$G1173)+1,0))),IF(ISNUMBER(Pay_Item_Search_Text),0,IF(ISNUMBER(SEARCH(Pay_Item_Search_Text,H1174)),MAX(G$4:$G1173)+1,0)))</f>
        <v>1170</v>
      </c>
      <c r="H1174" s="1" t="str">
        <f>IF(Table_PayItems[[#This Row],[Description]]="_","_ Unique Item - "&amp;Table_PayItems[[#This Row],[Item]]&amp;" - $"&amp;Table_PayItems[[#This Row],[Unit]],Table_PayItems[[#This Row],[Description]]&amp;" - $"&amp;Table_PayItems[[#This Row],[Unit]])</f>
        <v>Conduit, DB, 3, 3 inch - $Ft</v>
      </c>
      <c r="I1174" s="29" t="str">
        <f>IFERROR(VLOOKUP(ROWS($M$5:M1174),Table_PayItems[[Search Key]:[Concentrated Name]],2,FALSE),"")</f>
        <v>Conduit, DB, 3, 3 inch - $Ft</v>
      </c>
      <c r="J1174" s="1"/>
      <c r="K1174" s="1"/>
      <c r="L1174" s="22">
        <f>IF(ISNUMBER(SEARCH(Pay_Item_Search_Text_2,M1174)),MAX($L$4:L1173)+1,0)</f>
        <v>0</v>
      </c>
      <c r="M1174" s="1" t="str">
        <f>IFERROR(VLOOKUP(ROWS($M$5:M1174),Table_PayItems[[Search Key]:[Concentrated Name]],2,FALSE),"")</f>
        <v>Conduit, DB, 3, 3 inch - $Ft</v>
      </c>
      <c r="N1174" s="1" t="str">
        <f>IFERROR(VLOOKUP(ROWS($M$5:N1174),$L$5:$M$7000,2,FALSE),"")</f>
        <v/>
      </c>
      <c r="O1174" s="1" t="str">
        <f>IFERROR(VLOOKUP(ROWS($O$5:O1174),$K$5:$L$7000,2,FALSE),"")</f>
        <v/>
      </c>
    </row>
    <row r="1175" spans="2:15" ht="15" customHeight="1" x14ac:dyDescent="0.25">
      <c r="B1175" s="178" t="s">
        <v>13706</v>
      </c>
      <c r="C1175" s="178" t="s">
        <v>104</v>
      </c>
      <c r="D1175" s="178" t="s">
        <v>4624</v>
      </c>
      <c r="E1175" s="178" t="s">
        <v>17</v>
      </c>
      <c r="F1175" s="178" t="s">
        <v>17</v>
      </c>
      <c r="G1175" s="1">
        <f>IF(ISNUMBER(Pay_Item_Search_Text),IF(ISNUMBER(IF(FIND(Pay_Item_Search_Text,B1175)=1,1, "FALSE")),MAX(G$4:$G1174)+1,IF(ISNUMBER(Pay_Item_Search_Text),0,IF(ISNUMBER(SEARCH(Pay_Item_Search_Text,H1175)),MAX(G$4:$G1174)+1,0))),IF(ISNUMBER(Pay_Item_Search_Text),0,IF(ISNUMBER(SEARCH(Pay_Item_Search_Text,H1175)),MAX(G$4:$G1174)+1,0)))</f>
        <v>1171</v>
      </c>
      <c r="H1175" s="1" t="str">
        <f>IF(Table_PayItems[[#This Row],[Description]]="_","_ Unique Item - "&amp;Table_PayItems[[#This Row],[Item]]&amp;" - $"&amp;Table_PayItems[[#This Row],[Unit]],Table_PayItems[[#This Row],[Description]]&amp;" - $"&amp;Table_PayItems[[#This Row],[Unit]])</f>
        <v>Conduit, DB, 3, 4 inch - $Ft</v>
      </c>
      <c r="I1175" s="29" t="str">
        <f>IFERROR(VLOOKUP(ROWS($M$5:M1175),Table_PayItems[[Search Key]:[Concentrated Name]],2,FALSE),"")</f>
        <v>Conduit, DB, 3, 4 inch - $Ft</v>
      </c>
      <c r="J1175" s="1"/>
      <c r="K1175" s="1"/>
      <c r="L1175" s="22">
        <f>IF(ISNUMBER(SEARCH(Pay_Item_Search_Text_2,M1175)),MAX($L$4:L1174)+1,0)</f>
        <v>0</v>
      </c>
      <c r="M1175" s="1" t="str">
        <f>IFERROR(VLOOKUP(ROWS($M$5:M1175),Table_PayItems[[Search Key]:[Concentrated Name]],2,FALSE),"")</f>
        <v>Conduit, DB, 3, 4 inch - $Ft</v>
      </c>
      <c r="N1175" s="1" t="str">
        <f>IFERROR(VLOOKUP(ROWS($M$5:N1175),$L$5:$M$7000,2,FALSE),"")</f>
        <v/>
      </c>
      <c r="O1175" s="1" t="str">
        <f>IFERROR(VLOOKUP(ROWS($O$5:O1175),$K$5:$L$7000,2,FALSE),"")</f>
        <v/>
      </c>
    </row>
    <row r="1176" spans="2:15" ht="15" customHeight="1" x14ac:dyDescent="0.25">
      <c r="B1176" s="178" t="s">
        <v>13708</v>
      </c>
      <c r="C1176" s="178" t="s">
        <v>104</v>
      </c>
      <c r="D1176" s="178" t="s">
        <v>4626</v>
      </c>
      <c r="E1176" s="178" t="s">
        <v>17</v>
      </c>
      <c r="F1176" s="178" t="s">
        <v>17</v>
      </c>
      <c r="G1176" s="1">
        <f>IF(ISNUMBER(Pay_Item_Search_Text),IF(ISNUMBER(IF(FIND(Pay_Item_Search_Text,B1176)=1,1, "FALSE")),MAX(G$4:$G1175)+1,IF(ISNUMBER(Pay_Item_Search_Text),0,IF(ISNUMBER(SEARCH(Pay_Item_Search_Text,H1176)),MAX(G$4:$G1175)+1,0))),IF(ISNUMBER(Pay_Item_Search_Text),0,IF(ISNUMBER(SEARCH(Pay_Item_Search_Text,H1176)),MAX(G$4:$G1175)+1,0)))</f>
        <v>1172</v>
      </c>
      <c r="H1176" s="1" t="str">
        <f>IF(Table_PayItems[[#This Row],[Description]]="_","_ Unique Item - "&amp;Table_PayItems[[#This Row],[Item]]&amp;" - $"&amp;Table_PayItems[[#This Row],[Unit]],Table_PayItems[[#This Row],[Description]]&amp;" - $"&amp;Table_PayItems[[#This Row],[Unit]])</f>
        <v>Conduit, DB, 4, 3 inch - $Ft</v>
      </c>
      <c r="I1176" s="29" t="str">
        <f>IFERROR(VLOOKUP(ROWS($M$5:M1176),Table_PayItems[[Search Key]:[Concentrated Name]],2,FALSE),"")</f>
        <v>Conduit, DB, 4, 3 inch - $Ft</v>
      </c>
      <c r="J1176" s="1"/>
      <c r="K1176" s="1"/>
      <c r="L1176" s="22">
        <f>IF(ISNUMBER(SEARCH(Pay_Item_Search_Text_2,M1176)),MAX($L$4:L1175)+1,0)</f>
        <v>0</v>
      </c>
      <c r="M1176" s="1" t="str">
        <f>IFERROR(VLOOKUP(ROWS($M$5:M1176),Table_PayItems[[Search Key]:[Concentrated Name]],2,FALSE),"")</f>
        <v>Conduit, DB, 4, 3 inch - $Ft</v>
      </c>
      <c r="N1176" s="1" t="str">
        <f>IFERROR(VLOOKUP(ROWS($M$5:N1176),$L$5:$M$7000,2,FALSE),"")</f>
        <v/>
      </c>
      <c r="O1176" s="1" t="str">
        <f>IFERROR(VLOOKUP(ROWS($O$5:O1176),$K$5:$L$7000,2,FALSE),"")</f>
        <v/>
      </c>
    </row>
    <row r="1177" spans="2:15" ht="15" customHeight="1" x14ac:dyDescent="0.25">
      <c r="B1177" s="178" t="s">
        <v>13707</v>
      </c>
      <c r="C1177" s="178" t="s">
        <v>104</v>
      </c>
      <c r="D1177" s="178" t="s">
        <v>4625</v>
      </c>
      <c r="E1177" s="178" t="s">
        <v>17</v>
      </c>
      <c r="F1177" s="178" t="s">
        <v>17</v>
      </c>
      <c r="G1177" s="1">
        <f>IF(ISNUMBER(Pay_Item_Search_Text),IF(ISNUMBER(IF(FIND(Pay_Item_Search_Text,B1177)=1,1, "FALSE")),MAX(G$4:$G1176)+1,IF(ISNUMBER(Pay_Item_Search_Text),0,IF(ISNUMBER(SEARCH(Pay_Item_Search_Text,H1177)),MAX(G$4:$G1176)+1,0))),IF(ISNUMBER(Pay_Item_Search_Text),0,IF(ISNUMBER(SEARCH(Pay_Item_Search_Text,H1177)),MAX(G$4:$G1176)+1,0)))</f>
        <v>1173</v>
      </c>
      <c r="H1177" s="1" t="str">
        <f>IF(Table_PayItems[[#This Row],[Description]]="_","_ Unique Item - "&amp;Table_PayItems[[#This Row],[Item]]&amp;" - $"&amp;Table_PayItems[[#This Row],[Unit]],Table_PayItems[[#This Row],[Description]]&amp;" - $"&amp;Table_PayItems[[#This Row],[Unit]])</f>
        <v>Conduit, DB, 4, 5 inch - $Ft</v>
      </c>
      <c r="I1177" s="29" t="str">
        <f>IFERROR(VLOOKUP(ROWS($M$5:M1177),Table_PayItems[[Search Key]:[Concentrated Name]],2,FALSE),"")</f>
        <v>Conduit, DB, 4, 5 inch - $Ft</v>
      </c>
      <c r="J1177" s="1"/>
      <c r="K1177" s="1"/>
      <c r="L1177" s="22">
        <f>IF(ISNUMBER(SEARCH(Pay_Item_Search_Text_2,M1177)),MAX($L$4:L1176)+1,0)</f>
        <v>0</v>
      </c>
      <c r="M1177" s="1" t="str">
        <f>IFERROR(VLOOKUP(ROWS($M$5:M1177),Table_PayItems[[Search Key]:[Concentrated Name]],2,FALSE),"")</f>
        <v>Conduit, DB, 4, 5 inch - $Ft</v>
      </c>
      <c r="N1177" s="1" t="str">
        <f>IFERROR(VLOOKUP(ROWS($M$5:N1177),$L$5:$M$7000,2,FALSE),"")</f>
        <v/>
      </c>
      <c r="O1177" s="1" t="str">
        <f>IFERROR(VLOOKUP(ROWS($O$5:O1177),$K$5:$L$7000,2,FALSE),"")</f>
        <v/>
      </c>
    </row>
    <row r="1178" spans="2:15" ht="15" customHeight="1" x14ac:dyDescent="0.25">
      <c r="B1178" s="178" t="s">
        <v>13710</v>
      </c>
      <c r="C1178" s="178" t="s">
        <v>104</v>
      </c>
      <c r="D1178" s="178" t="s">
        <v>4628</v>
      </c>
      <c r="E1178" s="178" t="s">
        <v>17</v>
      </c>
      <c r="F1178" s="178" t="s">
        <v>17</v>
      </c>
      <c r="G1178" s="1">
        <f>IF(ISNUMBER(Pay_Item_Search_Text),IF(ISNUMBER(IF(FIND(Pay_Item_Search_Text,B1178)=1,1, "FALSE")),MAX(G$4:$G1177)+1,IF(ISNUMBER(Pay_Item_Search_Text),0,IF(ISNUMBER(SEARCH(Pay_Item_Search_Text,H1178)),MAX(G$4:$G1177)+1,0))),IF(ISNUMBER(Pay_Item_Search_Text),0,IF(ISNUMBER(SEARCH(Pay_Item_Search_Text,H1178)),MAX(G$4:$G1177)+1,0)))</f>
        <v>1174</v>
      </c>
      <c r="H1178" s="1" t="str">
        <f>IF(Table_PayItems[[#This Row],[Description]]="_","_ Unique Item - "&amp;Table_PayItems[[#This Row],[Item]]&amp;" - $"&amp;Table_PayItems[[#This Row],[Unit]],Table_PayItems[[#This Row],[Description]]&amp;" - $"&amp;Table_PayItems[[#This Row],[Unit]])</f>
        <v>Conduit, Directional Bore, 1 1/2 inch - $Ft</v>
      </c>
      <c r="I1178" s="29" t="str">
        <f>IFERROR(VLOOKUP(ROWS($M$5:M1178),Table_PayItems[[Search Key]:[Concentrated Name]],2,FALSE),"")</f>
        <v>Conduit, Directional Bore, 1 1/2 inch - $Ft</v>
      </c>
      <c r="J1178" s="1"/>
      <c r="K1178" s="1"/>
      <c r="L1178" s="22">
        <f>IF(ISNUMBER(SEARCH(Pay_Item_Search_Text_2,M1178)),MAX($L$4:L1177)+1,0)</f>
        <v>0</v>
      </c>
      <c r="M1178" s="1" t="str">
        <f>IFERROR(VLOOKUP(ROWS($M$5:M1178),Table_PayItems[[Search Key]:[Concentrated Name]],2,FALSE),"")</f>
        <v>Conduit, Directional Bore, 1 1/2 inch - $Ft</v>
      </c>
      <c r="N1178" s="1" t="str">
        <f>IFERROR(VLOOKUP(ROWS($M$5:N1178),$L$5:$M$7000,2,FALSE),"")</f>
        <v/>
      </c>
      <c r="O1178" s="1" t="str">
        <f>IFERROR(VLOOKUP(ROWS($O$5:O1178),$K$5:$L$7000,2,FALSE),"")</f>
        <v/>
      </c>
    </row>
    <row r="1179" spans="2:15" ht="15" customHeight="1" x14ac:dyDescent="0.25">
      <c r="B1179" s="178" t="s">
        <v>13709</v>
      </c>
      <c r="C1179" s="178" t="s">
        <v>104</v>
      </c>
      <c r="D1179" s="178" t="s">
        <v>4627</v>
      </c>
      <c r="E1179" s="178" t="s">
        <v>17</v>
      </c>
      <c r="F1179" s="178" t="s">
        <v>17</v>
      </c>
      <c r="G1179" s="1">
        <f>IF(ISNUMBER(Pay_Item_Search_Text),IF(ISNUMBER(IF(FIND(Pay_Item_Search_Text,B1179)=1,1, "FALSE")),MAX(G$4:$G1178)+1,IF(ISNUMBER(Pay_Item_Search_Text),0,IF(ISNUMBER(SEARCH(Pay_Item_Search_Text,H1179)),MAX(G$4:$G1178)+1,0))),IF(ISNUMBER(Pay_Item_Search_Text),0,IF(ISNUMBER(SEARCH(Pay_Item_Search_Text,H1179)),MAX(G$4:$G1178)+1,0)))</f>
        <v>1175</v>
      </c>
      <c r="H1179" s="1" t="str">
        <f>IF(Table_PayItems[[#This Row],[Description]]="_","_ Unique Item - "&amp;Table_PayItems[[#This Row],[Item]]&amp;" - $"&amp;Table_PayItems[[#This Row],[Unit]],Table_PayItems[[#This Row],[Description]]&amp;" - $"&amp;Table_PayItems[[#This Row],[Unit]])</f>
        <v>Conduit, Directional Bore, 1 inch - $Ft</v>
      </c>
      <c r="I1179" s="29" t="str">
        <f>IFERROR(VLOOKUP(ROWS($M$5:M1179),Table_PayItems[[Search Key]:[Concentrated Name]],2,FALSE),"")</f>
        <v>Conduit, Directional Bore, 1 inch - $Ft</v>
      </c>
      <c r="J1179" s="1"/>
      <c r="K1179" s="1"/>
      <c r="L1179" s="22">
        <f>IF(ISNUMBER(SEARCH(Pay_Item_Search_Text_2,M1179)),MAX($L$4:L1178)+1,0)</f>
        <v>0</v>
      </c>
      <c r="M1179" s="1" t="str">
        <f>IFERROR(VLOOKUP(ROWS($M$5:M1179),Table_PayItems[[Search Key]:[Concentrated Name]],2,FALSE),"")</f>
        <v>Conduit, Directional Bore, 1 inch - $Ft</v>
      </c>
      <c r="N1179" s="1" t="str">
        <f>IFERROR(VLOOKUP(ROWS($M$5:N1179),$L$5:$M$7000,2,FALSE),"")</f>
        <v/>
      </c>
      <c r="O1179" s="1" t="str">
        <f>IFERROR(VLOOKUP(ROWS($O$5:O1179),$K$5:$L$7000,2,FALSE),"")</f>
        <v/>
      </c>
    </row>
    <row r="1180" spans="2:15" ht="15" customHeight="1" x14ac:dyDescent="0.25">
      <c r="B1180" s="178" t="s">
        <v>13979</v>
      </c>
      <c r="C1180" s="178" t="s">
        <v>104</v>
      </c>
      <c r="D1180" s="178" t="s">
        <v>4897</v>
      </c>
      <c r="E1180" s="178" t="s">
        <v>17</v>
      </c>
      <c r="F1180" s="178" t="s">
        <v>17</v>
      </c>
      <c r="G1180" s="1">
        <f>IF(ISNUMBER(Pay_Item_Search_Text),IF(ISNUMBER(IF(FIND(Pay_Item_Search_Text,B1180)=1,1, "FALSE")),MAX(G$4:$G1179)+1,IF(ISNUMBER(Pay_Item_Search_Text),0,IF(ISNUMBER(SEARCH(Pay_Item_Search_Text,H1180)),MAX(G$4:$G1179)+1,0))),IF(ISNUMBER(Pay_Item_Search_Text),0,IF(ISNUMBER(SEARCH(Pay_Item_Search_Text,H1180)),MAX(G$4:$G1179)+1,0)))</f>
        <v>1176</v>
      </c>
      <c r="H1180" s="1" t="str">
        <f>IF(Table_PayItems[[#This Row],[Description]]="_","_ Unique Item - "&amp;Table_PayItems[[#This Row],[Item]]&amp;" - $"&amp;Table_PayItems[[#This Row],[Unit]],Table_PayItems[[#This Row],[Description]]&amp;" - $"&amp;Table_PayItems[[#This Row],[Unit]])</f>
        <v>Conduit, Directional Bore, 1, 1 1/2 inch - $Ft</v>
      </c>
      <c r="I1180" s="29" t="str">
        <f>IFERROR(VLOOKUP(ROWS($M$5:M1180),Table_PayItems[[Search Key]:[Concentrated Name]],2,FALSE),"")</f>
        <v>Conduit, Directional Bore, 1, 1 1/2 inch - $Ft</v>
      </c>
      <c r="J1180" s="1"/>
      <c r="K1180" s="1"/>
      <c r="L1180" s="22">
        <f>IF(ISNUMBER(SEARCH(Pay_Item_Search_Text_2,M1180)),MAX($L$4:L1179)+1,0)</f>
        <v>0</v>
      </c>
      <c r="M1180" s="1" t="str">
        <f>IFERROR(VLOOKUP(ROWS($M$5:M1180),Table_PayItems[[Search Key]:[Concentrated Name]],2,FALSE),"")</f>
        <v>Conduit, Directional Bore, 1, 1 1/2 inch - $Ft</v>
      </c>
      <c r="N1180" s="1" t="str">
        <f>IFERROR(VLOOKUP(ROWS($M$5:N1180),$L$5:$M$7000,2,FALSE),"")</f>
        <v/>
      </c>
      <c r="O1180" s="1" t="str">
        <f>IFERROR(VLOOKUP(ROWS($O$5:O1180),$K$5:$L$7000,2,FALSE),"")</f>
        <v/>
      </c>
    </row>
    <row r="1181" spans="2:15" ht="15" customHeight="1" x14ac:dyDescent="0.25">
      <c r="B1181" s="178" t="s">
        <v>13980</v>
      </c>
      <c r="C1181" s="178" t="s">
        <v>104</v>
      </c>
      <c r="D1181" s="178" t="s">
        <v>4898</v>
      </c>
      <c r="E1181" s="178" t="s">
        <v>17</v>
      </c>
      <c r="F1181" s="178" t="s">
        <v>17</v>
      </c>
      <c r="G1181" s="1">
        <f>IF(ISNUMBER(Pay_Item_Search_Text),IF(ISNUMBER(IF(FIND(Pay_Item_Search_Text,B1181)=1,1, "FALSE")),MAX(G$4:$G1180)+1,IF(ISNUMBER(Pay_Item_Search_Text),0,IF(ISNUMBER(SEARCH(Pay_Item_Search_Text,H1181)),MAX(G$4:$G1180)+1,0))),IF(ISNUMBER(Pay_Item_Search_Text),0,IF(ISNUMBER(SEARCH(Pay_Item_Search_Text,H1181)),MAX(G$4:$G1180)+1,0)))</f>
        <v>1177</v>
      </c>
      <c r="H1181" s="1" t="str">
        <f>IF(Table_PayItems[[#This Row],[Description]]="_","_ Unique Item - "&amp;Table_PayItems[[#This Row],[Item]]&amp;" - $"&amp;Table_PayItems[[#This Row],[Unit]],Table_PayItems[[#This Row],[Description]]&amp;" - $"&amp;Table_PayItems[[#This Row],[Unit]])</f>
        <v>Conduit, Directional Bore, 1, 3 inch - $Ft</v>
      </c>
      <c r="I1181" s="29" t="str">
        <f>IFERROR(VLOOKUP(ROWS($M$5:M1181),Table_PayItems[[Search Key]:[Concentrated Name]],2,FALSE),"")</f>
        <v>Conduit, Directional Bore, 1, 3 inch - $Ft</v>
      </c>
      <c r="J1181" s="1"/>
      <c r="K1181" s="1"/>
      <c r="L1181" s="22">
        <f>IF(ISNUMBER(SEARCH(Pay_Item_Search_Text_2,M1181)),MAX($L$4:L1180)+1,0)</f>
        <v>0</v>
      </c>
      <c r="M1181" s="1" t="str">
        <f>IFERROR(VLOOKUP(ROWS($M$5:M1181),Table_PayItems[[Search Key]:[Concentrated Name]],2,FALSE),"")</f>
        <v>Conduit, Directional Bore, 1, 3 inch - $Ft</v>
      </c>
      <c r="N1181" s="1" t="str">
        <f>IFERROR(VLOOKUP(ROWS($M$5:N1181),$L$5:$M$7000,2,FALSE),"")</f>
        <v/>
      </c>
      <c r="O1181" s="1" t="str">
        <f>IFERROR(VLOOKUP(ROWS($O$5:O1181),$K$5:$L$7000,2,FALSE),"")</f>
        <v/>
      </c>
    </row>
    <row r="1182" spans="2:15" ht="15" customHeight="1" x14ac:dyDescent="0.25">
      <c r="B1182" s="178" t="s">
        <v>13981</v>
      </c>
      <c r="C1182" s="178" t="s">
        <v>104</v>
      </c>
      <c r="D1182" s="178" t="s">
        <v>4899</v>
      </c>
      <c r="E1182" s="178" t="s">
        <v>17</v>
      </c>
      <c r="F1182" s="178" t="s">
        <v>17</v>
      </c>
      <c r="G1182" s="1">
        <f>IF(ISNUMBER(Pay_Item_Search_Text),IF(ISNUMBER(IF(FIND(Pay_Item_Search_Text,B1182)=1,1, "FALSE")),MAX(G$4:$G1181)+1,IF(ISNUMBER(Pay_Item_Search_Text),0,IF(ISNUMBER(SEARCH(Pay_Item_Search_Text,H1182)),MAX(G$4:$G1181)+1,0))),IF(ISNUMBER(Pay_Item_Search_Text),0,IF(ISNUMBER(SEARCH(Pay_Item_Search_Text,H1182)),MAX(G$4:$G1181)+1,0)))</f>
        <v>1178</v>
      </c>
      <c r="H1182" s="1" t="str">
        <f>IF(Table_PayItems[[#This Row],[Description]]="_","_ Unique Item - "&amp;Table_PayItems[[#This Row],[Item]]&amp;" - $"&amp;Table_PayItems[[#This Row],[Unit]],Table_PayItems[[#This Row],[Description]]&amp;" - $"&amp;Table_PayItems[[#This Row],[Unit]])</f>
        <v>Conduit, Directional Bore, 1, 4 inch - $Ft</v>
      </c>
      <c r="I1182" s="29" t="str">
        <f>IFERROR(VLOOKUP(ROWS($M$5:M1182),Table_PayItems[[Search Key]:[Concentrated Name]],2,FALSE),"")</f>
        <v>Conduit, Directional Bore, 1, 4 inch - $Ft</v>
      </c>
      <c r="J1182" s="1"/>
      <c r="K1182" s="1"/>
      <c r="L1182" s="22">
        <f>IF(ISNUMBER(SEARCH(Pay_Item_Search_Text_2,M1182)),MAX($L$4:L1181)+1,0)</f>
        <v>0</v>
      </c>
      <c r="M1182" s="1" t="str">
        <f>IFERROR(VLOOKUP(ROWS($M$5:M1182),Table_PayItems[[Search Key]:[Concentrated Name]],2,FALSE),"")</f>
        <v>Conduit, Directional Bore, 1, 4 inch - $Ft</v>
      </c>
      <c r="N1182" s="1" t="str">
        <f>IFERROR(VLOOKUP(ROWS($M$5:N1182),$L$5:$M$7000,2,FALSE),"")</f>
        <v/>
      </c>
      <c r="O1182" s="1" t="str">
        <f>IFERROR(VLOOKUP(ROWS($O$5:O1182),$K$5:$L$7000,2,FALSE),"")</f>
        <v/>
      </c>
    </row>
    <row r="1183" spans="2:15" ht="15" customHeight="1" x14ac:dyDescent="0.25">
      <c r="B1183" s="178" t="s">
        <v>13712</v>
      </c>
      <c r="C1183" s="178" t="s">
        <v>104</v>
      </c>
      <c r="D1183" s="178" t="s">
        <v>4630</v>
      </c>
      <c r="E1183" s="178" t="s">
        <v>17</v>
      </c>
      <c r="F1183" s="178" t="s">
        <v>17</v>
      </c>
      <c r="G1183" s="1">
        <f>IF(ISNUMBER(Pay_Item_Search_Text),IF(ISNUMBER(IF(FIND(Pay_Item_Search_Text,B1183)=1,1, "FALSE")),MAX(G$4:$G1182)+1,IF(ISNUMBER(Pay_Item_Search_Text),0,IF(ISNUMBER(SEARCH(Pay_Item_Search_Text,H1183)),MAX(G$4:$G1182)+1,0))),IF(ISNUMBER(Pay_Item_Search_Text),0,IF(ISNUMBER(SEARCH(Pay_Item_Search_Text,H1183)),MAX(G$4:$G1182)+1,0)))</f>
        <v>1179</v>
      </c>
      <c r="H1183" s="1" t="str">
        <f>IF(Table_PayItems[[#This Row],[Description]]="_","_ Unique Item - "&amp;Table_PayItems[[#This Row],[Item]]&amp;" - $"&amp;Table_PayItems[[#This Row],[Unit]],Table_PayItems[[#This Row],[Description]]&amp;" - $"&amp;Table_PayItems[[#This Row],[Unit]])</f>
        <v>Conduit, Directional Bore, 2 1/2 inch - $Ft</v>
      </c>
      <c r="I1183" s="29" t="str">
        <f>IFERROR(VLOOKUP(ROWS($M$5:M1183),Table_PayItems[[Search Key]:[Concentrated Name]],2,FALSE),"")</f>
        <v>Conduit, Directional Bore, 2 1/2 inch - $Ft</v>
      </c>
      <c r="J1183" s="1"/>
      <c r="K1183" s="1"/>
      <c r="L1183" s="22">
        <f>IF(ISNUMBER(SEARCH(Pay_Item_Search_Text_2,M1183)),MAX($L$4:L1182)+1,0)</f>
        <v>0</v>
      </c>
      <c r="M1183" s="1" t="str">
        <f>IFERROR(VLOOKUP(ROWS($M$5:M1183),Table_PayItems[[Search Key]:[Concentrated Name]],2,FALSE),"")</f>
        <v>Conduit, Directional Bore, 2 1/2 inch - $Ft</v>
      </c>
      <c r="N1183" s="1" t="str">
        <f>IFERROR(VLOOKUP(ROWS($M$5:N1183),$L$5:$M$7000,2,FALSE),"")</f>
        <v/>
      </c>
      <c r="O1183" s="1" t="str">
        <f>IFERROR(VLOOKUP(ROWS($O$5:O1183),$K$5:$L$7000,2,FALSE),"")</f>
        <v/>
      </c>
    </row>
    <row r="1184" spans="2:15" ht="15" customHeight="1" x14ac:dyDescent="0.25">
      <c r="B1184" s="178" t="s">
        <v>13711</v>
      </c>
      <c r="C1184" s="178" t="s">
        <v>104</v>
      </c>
      <c r="D1184" s="178" t="s">
        <v>4629</v>
      </c>
      <c r="E1184" s="178" t="s">
        <v>17</v>
      </c>
      <c r="F1184" s="178" t="s">
        <v>17</v>
      </c>
      <c r="G1184" s="1">
        <f>IF(ISNUMBER(Pay_Item_Search_Text),IF(ISNUMBER(IF(FIND(Pay_Item_Search_Text,B1184)=1,1, "FALSE")),MAX(G$4:$G1183)+1,IF(ISNUMBER(Pay_Item_Search_Text),0,IF(ISNUMBER(SEARCH(Pay_Item_Search_Text,H1184)),MAX(G$4:$G1183)+1,0))),IF(ISNUMBER(Pay_Item_Search_Text),0,IF(ISNUMBER(SEARCH(Pay_Item_Search_Text,H1184)),MAX(G$4:$G1183)+1,0)))</f>
        <v>1180</v>
      </c>
      <c r="H1184" s="1" t="str">
        <f>IF(Table_PayItems[[#This Row],[Description]]="_","_ Unique Item - "&amp;Table_PayItems[[#This Row],[Item]]&amp;" - $"&amp;Table_PayItems[[#This Row],[Unit]],Table_PayItems[[#This Row],[Description]]&amp;" - $"&amp;Table_PayItems[[#This Row],[Unit]])</f>
        <v>Conduit, Directional Bore, 2 inch - $Ft</v>
      </c>
      <c r="I1184" s="29" t="str">
        <f>IFERROR(VLOOKUP(ROWS($M$5:M1184),Table_PayItems[[Search Key]:[Concentrated Name]],2,FALSE),"")</f>
        <v>Conduit, Directional Bore, 2 inch - $Ft</v>
      </c>
      <c r="J1184" s="1"/>
      <c r="K1184" s="1"/>
      <c r="L1184" s="22">
        <f>IF(ISNUMBER(SEARCH(Pay_Item_Search_Text_2,M1184)),MAX($L$4:L1183)+1,0)</f>
        <v>0</v>
      </c>
      <c r="M1184" s="1" t="str">
        <f>IFERROR(VLOOKUP(ROWS($M$5:M1184),Table_PayItems[[Search Key]:[Concentrated Name]],2,FALSE),"")</f>
        <v>Conduit, Directional Bore, 2 inch - $Ft</v>
      </c>
      <c r="N1184" s="1" t="str">
        <f>IFERROR(VLOOKUP(ROWS($M$5:N1184),$L$5:$M$7000,2,FALSE),"")</f>
        <v/>
      </c>
      <c r="O1184" s="1" t="str">
        <f>IFERROR(VLOOKUP(ROWS($O$5:O1184),$K$5:$L$7000,2,FALSE),"")</f>
        <v/>
      </c>
    </row>
    <row r="1185" spans="2:15" ht="15" customHeight="1" x14ac:dyDescent="0.25">
      <c r="B1185" s="178" t="s">
        <v>13982</v>
      </c>
      <c r="C1185" s="178" t="s">
        <v>104</v>
      </c>
      <c r="D1185" s="178" t="s">
        <v>4900</v>
      </c>
      <c r="E1185" s="178" t="s">
        <v>17</v>
      </c>
      <c r="F1185" s="178" t="s">
        <v>17</v>
      </c>
      <c r="G1185" s="1">
        <f>IF(ISNUMBER(Pay_Item_Search_Text),IF(ISNUMBER(IF(FIND(Pay_Item_Search_Text,B1185)=1,1, "FALSE")),MAX(G$4:$G1184)+1,IF(ISNUMBER(Pay_Item_Search_Text),0,IF(ISNUMBER(SEARCH(Pay_Item_Search_Text,H1185)),MAX(G$4:$G1184)+1,0))),IF(ISNUMBER(Pay_Item_Search_Text),0,IF(ISNUMBER(SEARCH(Pay_Item_Search_Text,H1185)),MAX(G$4:$G1184)+1,0)))</f>
        <v>1181</v>
      </c>
      <c r="H1185" s="1" t="str">
        <f>IF(Table_PayItems[[#This Row],[Description]]="_","_ Unique Item - "&amp;Table_PayItems[[#This Row],[Item]]&amp;" - $"&amp;Table_PayItems[[#This Row],[Unit]],Table_PayItems[[#This Row],[Description]]&amp;" - $"&amp;Table_PayItems[[#This Row],[Unit]])</f>
        <v>Conduit, Directional Bore, 2, 3 inch - $Ft</v>
      </c>
      <c r="I1185" s="29" t="str">
        <f>IFERROR(VLOOKUP(ROWS($M$5:M1185),Table_PayItems[[Search Key]:[Concentrated Name]],2,FALSE),"")</f>
        <v>Conduit, Directional Bore, 2, 3 inch - $Ft</v>
      </c>
      <c r="J1185" s="1"/>
      <c r="K1185" s="1"/>
      <c r="L1185" s="22">
        <f>IF(ISNUMBER(SEARCH(Pay_Item_Search_Text_2,M1185)),MAX($L$4:L1184)+1,0)</f>
        <v>0</v>
      </c>
      <c r="M1185" s="1" t="str">
        <f>IFERROR(VLOOKUP(ROWS($M$5:M1185),Table_PayItems[[Search Key]:[Concentrated Name]],2,FALSE),"")</f>
        <v>Conduit, Directional Bore, 2, 3 inch - $Ft</v>
      </c>
      <c r="N1185" s="1" t="str">
        <f>IFERROR(VLOOKUP(ROWS($M$5:N1185),$L$5:$M$7000,2,FALSE),"")</f>
        <v/>
      </c>
      <c r="O1185" s="1" t="str">
        <f>IFERROR(VLOOKUP(ROWS($O$5:O1185),$K$5:$L$7000,2,FALSE),"")</f>
        <v/>
      </c>
    </row>
    <row r="1186" spans="2:15" ht="15" customHeight="1" x14ac:dyDescent="0.25">
      <c r="B1186" s="178" t="s">
        <v>13983</v>
      </c>
      <c r="C1186" s="178" t="s">
        <v>104</v>
      </c>
      <c r="D1186" s="178" t="s">
        <v>4901</v>
      </c>
      <c r="E1186" s="178" t="s">
        <v>17</v>
      </c>
      <c r="F1186" s="178" t="s">
        <v>17</v>
      </c>
      <c r="G1186" s="1">
        <f>IF(ISNUMBER(Pay_Item_Search_Text),IF(ISNUMBER(IF(FIND(Pay_Item_Search_Text,B1186)=1,1, "FALSE")),MAX(G$4:$G1185)+1,IF(ISNUMBER(Pay_Item_Search_Text),0,IF(ISNUMBER(SEARCH(Pay_Item_Search_Text,H1186)),MAX(G$4:$G1185)+1,0))),IF(ISNUMBER(Pay_Item_Search_Text),0,IF(ISNUMBER(SEARCH(Pay_Item_Search_Text,H1186)),MAX(G$4:$G1185)+1,0)))</f>
        <v>1182</v>
      </c>
      <c r="H1186" s="1" t="str">
        <f>IF(Table_PayItems[[#This Row],[Description]]="_","_ Unique Item - "&amp;Table_PayItems[[#This Row],[Item]]&amp;" - $"&amp;Table_PayItems[[#This Row],[Unit]],Table_PayItems[[#This Row],[Description]]&amp;" - $"&amp;Table_PayItems[[#This Row],[Unit]])</f>
        <v>Conduit, Directional Bore, 2, 4 inch - $Ft</v>
      </c>
      <c r="I1186" s="29" t="str">
        <f>IFERROR(VLOOKUP(ROWS($M$5:M1186),Table_PayItems[[Search Key]:[Concentrated Name]],2,FALSE),"")</f>
        <v>Conduit, Directional Bore, 2, 4 inch - $Ft</v>
      </c>
      <c r="J1186" s="1"/>
      <c r="K1186" s="1"/>
      <c r="L1186" s="22">
        <f>IF(ISNUMBER(SEARCH(Pay_Item_Search_Text_2,M1186)),MAX($L$4:L1185)+1,0)</f>
        <v>0</v>
      </c>
      <c r="M1186" s="1" t="str">
        <f>IFERROR(VLOOKUP(ROWS($M$5:M1186),Table_PayItems[[Search Key]:[Concentrated Name]],2,FALSE),"")</f>
        <v>Conduit, Directional Bore, 2, 4 inch - $Ft</v>
      </c>
      <c r="N1186" s="1" t="str">
        <f>IFERROR(VLOOKUP(ROWS($M$5:N1186),$L$5:$M$7000,2,FALSE),"")</f>
        <v/>
      </c>
      <c r="O1186" s="1" t="str">
        <f>IFERROR(VLOOKUP(ROWS($O$5:O1186),$K$5:$L$7000,2,FALSE),"")</f>
        <v/>
      </c>
    </row>
    <row r="1187" spans="2:15" ht="15" customHeight="1" x14ac:dyDescent="0.25">
      <c r="B1187" s="178" t="s">
        <v>13714</v>
      </c>
      <c r="C1187" s="178" t="s">
        <v>104</v>
      </c>
      <c r="D1187" s="178" t="s">
        <v>4632</v>
      </c>
      <c r="E1187" s="178" t="s">
        <v>17</v>
      </c>
      <c r="F1187" s="178" t="s">
        <v>17</v>
      </c>
      <c r="G1187" s="1">
        <f>IF(ISNUMBER(Pay_Item_Search_Text),IF(ISNUMBER(IF(FIND(Pay_Item_Search_Text,B1187)=1,1, "FALSE")),MAX(G$4:$G1186)+1,IF(ISNUMBER(Pay_Item_Search_Text),0,IF(ISNUMBER(SEARCH(Pay_Item_Search_Text,H1187)),MAX(G$4:$G1186)+1,0))),IF(ISNUMBER(Pay_Item_Search_Text),0,IF(ISNUMBER(SEARCH(Pay_Item_Search_Text,H1187)),MAX(G$4:$G1186)+1,0)))</f>
        <v>1183</v>
      </c>
      <c r="H1187" s="1" t="str">
        <f>IF(Table_PayItems[[#This Row],[Description]]="_","_ Unique Item - "&amp;Table_PayItems[[#This Row],[Item]]&amp;" - $"&amp;Table_PayItems[[#This Row],[Unit]],Table_PayItems[[#This Row],[Description]]&amp;" - $"&amp;Table_PayItems[[#This Row],[Unit]])</f>
        <v>Conduit, Directional Bore, 3 1/2 inch - $Ft</v>
      </c>
      <c r="I1187" s="29" t="str">
        <f>IFERROR(VLOOKUP(ROWS($M$5:M1187),Table_PayItems[[Search Key]:[Concentrated Name]],2,FALSE),"")</f>
        <v>Conduit, Directional Bore, 3 1/2 inch - $Ft</v>
      </c>
      <c r="J1187" s="1"/>
      <c r="K1187" s="1"/>
      <c r="L1187" s="22">
        <f>IF(ISNUMBER(SEARCH(Pay_Item_Search_Text_2,M1187)),MAX($L$4:L1186)+1,0)</f>
        <v>0</v>
      </c>
      <c r="M1187" s="1" t="str">
        <f>IFERROR(VLOOKUP(ROWS($M$5:M1187),Table_PayItems[[Search Key]:[Concentrated Name]],2,FALSE),"")</f>
        <v>Conduit, Directional Bore, 3 1/2 inch - $Ft</v>
      </c>
      <c r="N1187" s="1" t="str">
        <f>IFERROR(VLOOKUP(ROWS($M$5:N1187),$L$5:$M$7000,2,FALSE),"")</f>
        <v/>
      </c>
      <c r="O1187" s="1" t="str">
        <f>IFERROR(VLOOKUP(ROWS($O$5:O1187),$K$5:$L$7000,2,FALSE),"")</f>
        <v/>
      </c>
    </row>
    <row r="1188" spans="2:15" ht="15" customHeight="1" x14ac:dyDescent="0.25">
      <c r="B1188" s="178" t="s">
        <v>13713</v>
      </c>
      <c r="C1188" s="178" t="s">
        <v>104</v>
      </c>
      <c r="D1188" s="178" t="s">
        <v>4631</v>
      </c>
      <c r="E1188" s="178" t="s">
        <v>17</v>
      </c>
      <c r="F1188" s="178" t="s">
        <v>17</v>
      </c>
      <c r="G1188" s="1">
        <f>IF(ISNUMBER(Pay_Item_Search_Text),IF(ISNUMBER(IF(FIND(Pay_Item_Search_Text,B1188)=1,1, "FALSE")),MAX(G$4:$G1187)+1,IF(ISNUMBER(Pay_Item_Search_Text),0,IF(ISNUMBER(SEARCH(Pay_Item_Search_Text,H1188)),MAX(G$4:$G1187)+1,0))),IF(ISNUMBER(Pay_Item_Search_Text),0,IF(ISNUMBER(SEARCH(Pay_Item_Search_Text,H1188)),MAX(G$4:$G1187)+1,0)))</f>
        <v>1184</v>
      </c>
      <c r="H1188" s="1" t="str">
        <f>IF(Table_PayItems[[#This Row],[Description]]="_","_ Unique Item - "&amp;Table_PayItems[[#This Row],[Item]]&amp;" - $"&amp;Table_PayItems[[#This Row],[Unit]],Table_PayItems[[#This Row],[Description]]&amp;" - $"&amp;Table_PayItems[[#This Row],[Unit]])</f>
        <v>Conduit, Directional Bore, 3 inch - $Ft</v>
      </c>
      <c r="I1188" s="29" t="str">
        <f>IFERROR(VLOOKUP(ROWS($M$5:M1188),Table_PayItems[[Search Key]:[Concentrated Name]],2,FALSE),"")</f>
        <v>Conduit, Directional Bore, 3 inch - $Ft</v>
      </c>
      <c r="J1188" s="1"/>
      <c r="K1188" s="1"/>
      <c r="L1188" s="22">
        <f>IF(ISNUMBER(SEARCH(Pay_Item_Search_Text_2,M1188)),MAX($L$4:L1187)+1,0)</f>
        <v>0</v>
      </c>
      <c r="M1188" s="1" t="str">
        <f>IFERROR(VLOOKUP(ROWS($M$5:M1188),Table_PayItems[[Search Key]:[Concentrated Name]],2,FALSE),"")</f>
        <v>Conduit, Directional Bore, 3 inch - $Ft</v>
      </c>
      <c r="N1188" s="1" t="str">
        <f>IFERROR(VLOOKUP(ROWS($M$5:N1188),$L$5:$M$7000,2,FALSE),"")</f>
        <v/>
      </c>
      <c r="O1188" s="1" t="str">
        <f>IFERROR(VLOOKUP(ROWS($O$5:O1188),$K$5:$L$7000,2,FALSE),"")</f>
        <v/>
      </c>
    </row>
    <row r="1189" spans="2:15" ht="15" customHeight="1" x14ac:dyDescent="0.25">
      <c r="B1189" s="178" t="s">
        <v>13984</v>
      </c>
      <c r="C1189" s="178" t="s">
        <v>104</v>
      </c>
      <c r="D1189" s="178" t="s">
        <v>4902</v>
      </c>
      <c r="E1189" s="178" t="s">
        <v>17</v>
      </c>
      <c r="F1189" s="178" t="s">
        <v>17</v>
      </c>
      <c r="G1189" s="1">
        <f>IF(ISNUMBER(Pay_Item_Search_Text),IF(ISNUMBER(IF(FIND(Pay_Item_Search_Text,B1189)=1,1, "FALSE")),MAX(G$4:$G1188)+1,IF(ISNUMBER(Pay_Item_Search_Text),0,IF(ISNUMBER(SEARCH(Pay_Item_Search_Text,H1189)),MAX(G$4:$G1188)+1,0))),IF(ISNUMBER(Pay_Item_Search_Text),0,IF(ISNUMBER(SEARCH(Pay_Item_Search_Text,H1189)),MAX(G$4:$G1188)+1,0)))</f>
        <v>1185</v>
      </c>
      <c r="H1189" s="1" t="str">
        <f>IF(Table_PayItems[[#This Row],[Description]]="_","_ Unique Item - "&amp;Table_PayItems[[#This Row],[Item]]&amp;" - $"&amp;Table_PayItems[[#This Row],[Unit]],Table_PayItems[[#This Row],[Description]]&amp;" - $"&amp;Table_PayItems[[#This Row],[Unit]])</f>
        <v>Conduit, Directional Bore, 3, 3 inch - $Ft</v>
      </c>
      <c r="I1189" s="29" t="str">
        <f>IFERROR(VLOOKUP(ROWS($M$5:M1189),Table_PayItems[[Search Key]:[Concentrated Name]],2,FALSE),"")</f>
        <v>Conduit, Directional Bore, 3, 3 inch - $Ft</v>
      </c>
      <c r="J1189" s="1"/>
      <c r="K1189" s="1"/>
      <c r="L1189" s="22">
        <f>IF(ISNUMBER(SEARCH(Pay_Item_Search_Text_2,M1189)),MAX($L$4:L1188)+1,0)</f>
        <v>0</v>
      </c>
      <c r="M1189" s="1" t="str">
        <f>IFERROR(VLOOKUP(ROWS($M$5:M1189),Table_PayItems[[Search Key]:[Concentrated Name]],2,FALSE),"")</f>
        <v>Conduit, Directional Bore, 3, 3 inch - $Ft</v>
      </c>
      <c r="N1189" s="1" t="str">
        <f>IFERROR(VLOOKUP(ROWS($M$5:N1189),$L$5:$M$7000,2,FALSE),"")</f>
        <v/>
      </c>
      <c r="O1189" s="1" t="str">
        <f>IFERROR(VLOOKUP(ROWS($O$5:O1189),$K$5:$L$7000,2,FALSE),"")</f>
        <v/>
      </c>
    </row>
    <row r="1190" spans="2:15" ht="15" customHeight="1" x14ac:dyDescent="0.25">
      <c r="B1190" s="178" t="s">
        <v>13716</v>
      </c>
      <c r="C1190" s="178" t="s">
        <v>104</v>
      </c>
      <c r="D1190" s="178" t="s">
        <v>4634</v>
      </c>
      <c r="E1190" s="178" t="s">
        <v>17</v>
      </c>
      <c r="F1190" s="178" t="s">
        <v>17</v>
      </c>
      <c r="G1190" s="1">
        <f>IF(ISNUMBER(Pay_Item_Search_Text),IF(ISNUMBER(IF(FIND(Pay_Item_Search_Text,B1190)=1,1, "FALSE")),MAX(G$4:$G1189)+1,IF(ISNUMBER(Pay_Item_Search_Text),0,IF(ISNUMBER(SEARCH(Pay_Item_Search_Text,H1190)),MAX(G$4:$G1189)+1,0))),IF(ISNUMBER(Pay_Item_Search_Text),0,IF(ISNUMBER(SEARCH(Pay_Item_Search_Text,H1190)),MAX(G$4:$G1189)+1,0)))</f>
        <v>1186</v>
      </c>
      <c r="H1190" s="1" t="str">
        <f>IF(Table_PayItems[[#This Row],[Description]]="_","_ Unique Item - "&amp;Table_PayItems[[#This Row],[Item]]&amp;" - $"&amp;Table_PayItems[[#This Row],[Unit]],Table_PayItems[[#This Row],[Description]]&amp;" - $"&amp;Table_PayItems[[#This Row],[Unit]])</f>
        <v>Conduit, Directional Bore, 4 1/2 inch - $Ft</v>
      </c>
      <c r="I1190" s="29" t="str">
        <f>IFERROR(VLOOKUP(ROWS($M$5:M1190),Table_PayItems[[Search Key]:[Concentrated Name]],2,FALSE),"")</f>
        <v>Conduit, Directional Bore, 4 1/2 inch - $Ft</v>
      </c>
      <c r="J1190" s="1"/>
      <c r="K1190" s="1"/>
      <c r="L1190" s="22">
        <f>IF(ISNUMBER(SEARCH(Pay_Item_Search_Text_2,M1190)),MAX($L$4:L1189)+1,0)</f>
        <v>0</v>
      </c>
      <c r="M1190" s="1" t="str">
        <f>IFERROR(VLOOKUP(ROWS($M$5:M1190),Table_PayItems[[Search Key]:[Concentrated Name]],2,FALSE),"")</f>
        <v>Conduit, Directional Bore, 4 1/2 inch - $Ft</v>
      </c>
      <c r="N1190" s="1" t="str">
        <f>IFERROR(VLOOKUP(ROWS($M$5:N1190),$L$5:$M$7000,2,FALSE),"")</f>
        <v/>
      </c>
      <c r="O1190" s="1" t="str">
        <f>IFERROR(VLOOKUP(ROWS($O$5:O1190),$K$5:$L$7000,2,FALSE),"")</f>
        <v/>
      </c>
    </row>
    <row r="1191" spans="2:15" ht="15" customHeight="1" x14ac:dyDescent="0.25">
      <c r="B1191" s="178" t="s">
        <v>13715</v>
      </c>
      <c r="C1191" s="178" t="s">
        <v>104</v>
      </c>
      <c r="D1191" s="178" t="s">
        <v>4633</v>
      </c>
      <c r="E1191" s="178" t="s">
        <v>17</v>
      </c>
      <c r="F1191" s="178" t="s">
        <v>17</v>
      </c>
      <c r="G1191" s="1">
        <f>IF(ISNUMBER(Pay_Item_Search_Text),IF(ISNUMBER(IF(FIND(Pay_Item_Search_Text,B1191)=1,1, "FALSE")),MAX(G$4:$G1190)+1,IF(ISNUMBER(Pay_Item_Search_Text),0,IF(ISNUMBER(SEARCH(Pay_Item_Search_Text,H1191)),MAX(G$4:$G1190)+1,0))),IF(ISNUMBER(Pay_Item_Search_Text),0,IF(ISNUMBER(SEARCH(Pay_Item_Search_Text,H1191)),MAX(G$4:$G1190)+1,0)))</f>
        <v>1187</v>
      </c>
      <c r="H1191" s="1" t="str">
        <f>IF(Table_PayItems[[#This Row],[Description]]="_","_ Unique Item - "&amp;Table_PayItems[[#This Row],[Item]]&amp;" - $"&amp;Table_PayItems[[#This Row],[Unit]],Table_PayItems[[#This Row],[Description]]&amp;" - $"&amp;Table_PayItems[[#This Row],[Unit]])</f>
        <v>Conduit, Directional Bore, 4 inch - $Ft</v>
      </c>
      <c r="I1191" s="29" t="str">
        <f>IFERROR(VLOOKUP(ROWS($M$5:M1191),Table_PayItems[[Search Key]:[Concentrated Name]],2,FALSE),"")</f>
        <v>Conduit, Directional Bore, 4 inch - $Ft</v>
      </c>
      <c r="J1191" s="1"/>
      <c r="K1191" s="1"/>
      <c r="L1191" s="22">
        <f>IF(ISNUMBER(SEARCH(Pay_Item_Search_Text_2,M1191)),MAX($L$4:L1190)+1,0)</f>
        <v>0</v>
      </c>
      <c r="M1191" s="1" t="str">
        <f>IFERROR(VLOOKUP(ROWS($M$5:M1191),Table_PayItems[[Search Key]:[Concentrated Name]],2,FALSE),"")</f>
        <v>Conduit, Directional Bore, 4 inch - $Ft</v>
      </c>
      <c r="N1191" s="1" t="str">
        <f>IFERROR(VLOOKUP(ROWS($M$5:N1191),$L$5:$M$7000,2,FALSE),"")</f>
        <v/>
      </c>
      <c r="O1191" s="1" t="str">
        <f>IFERROR(VLOOKUP(ROWS($O$5:O1191),$K$5:$L$7000,2,FALSE),"")</f>
        <v/>
      </c>
    </row>
    <row r="1192" spans="2:15" ht="15" customHeight="1" x14ac:dyDescent="0.25">
      <c r="B1192" s="178" t="s">
        <v>13985</v>
      </c>
      <c r="C1192" s="178" t="s">
        <v>104</v>
      </c>
      <c r="D1192" s="178" t="s">
        <v>4903</v>
      </c>
      <c r="E1192" s="178" t="s">
        <v>17</v>
      </c>
      <c r="F1192" s="178" t="s">
        <v>17</v>
      </c>
      <c r="G1192" s="1">
        <f>IF(ISNUMBER(Pay_Item_Search_Text),IF(ISNUMBER(IF(FIND(Pay_Item_Search_Text,B1192)=1,1, "FALSE")),MAX(G$4:$G1191)+1,IF(ISNUMBER(Pay_Item_Search_Text),0,IF(ISNUMBER(SEARCH(Pay_Item_Search_Text,H1192)),MAX(G$4:$G1191)+1,0))),IF(ISNUMBER(Pay_Item_Search_Text),0,IF(ISNUMBER(SEARCH(Pay_Item_Search_Text,H1192)),MAX(G$4:$G1191)+1,0)))</f>
        <v>1188</v>
      </c>
      <c r="H1192" s="1" t="str">
        <f>IF(Table_PayItems[[#This Row],[Description]]="_","_ Unique Item - "&amp;Table_PayItems[[#This Row],[Item]]&amp;" - $"&amp;Table_PayItems[[#This Row],[Unit]],Table_PayItems[[#This Row],[Description]]&amp;" - $"&amp;Table_PayItems[[#This Row],[Unit]])</f>
        <v>Conduit, Directional Bore, 4, 3 inch - $Ft</v>
      </c>
      <c r="I1192" s="29" t="str">
        <f>IFERROR(VLOOKUP(ROWS($M$5:M1192),Table_PayItems[[Search Key]:[Concentrated Name]],2,FALSE),"")</f>
        <v>Conduit, Directional Bore, 4, 3 inch - $Ft</v>
      </c>
      <c r="J1192" s="1"/>
      <c r="K1192" s="1"/>
      <c r="L1192" s="22">
        <f>IF(ISNUMBER(SEARCH(Pay_Item_Search_Text_2,M1192)),MAX($L$4:L1191)+1,0)</f>
        <v>0</v>
      </c>
      <c r="M1192" s="1" t="str">
        <f>IFERROR(VLOOKUP(ROWS($M$5:M1192),Table_PayItems[[Search Key]:[Concentrated Name]],2,FALSE),"")</f>
        <v>Conduit, Directional Bore, 4, 3 inch - $Ft</v>
      </c>
      <c r="N1192" s="1" t="str">
        <f>IFERROR(VLOOKUP(ROWS($M$5:N1192),$L$5:$M$7000,2,FALSE),"")</f>
        <v/>
      </c>
      <c r="O1192" s="1" t="str">
        <f>IFERROR(VLOOKUP(ROWS($O$5:O1192),$K$5:$L$7000,2,FALSE),"")</f>
        <v/>
      </c>
    </row>
    <row r="1193" spans="2:15" ht="15" customHeight="1" x14ac:dyDescent="0.25">
      <c r="B1193" s="178" t="s">
        <v>13718</v>
      </c>
      <c r="C1193" s="178" t="s">
        <v>104</v>
      </c>
      <c r="D1193" s="178" t="s">
        <v>4636</v>
      </c>
      <c r="E1193" s="178" t="s">
        <v>17</v>
      </c>
      <c r="F1193" s="178" t="s">
        <v>17</v>
      </c>
      <c r="G1193" s="1">
        <f>IF(ISNUMBER(Pay_Item_Search_Text),IF(ISNUMBER(IF(FIND(Pay_Item_Search_Text,B1193)=1,1, "FALSE")),MAX(G$4:$G1192)+1,IF(ISNUMBER(Pay_Item_Search_Text),0,IF(ISNUMBER(SEARCH(Pay_Item_Search_Text,H1193)),MAX(G$4:$G1192)+1,0))),IF(ISNUMBER(Pay_Item_Search_Text),0,IF(ISNUMBER(SEARCH(Pay_Item_Search_Text,H1193)),MAX(G$4:$G1192)+1,0)))</f>
        <v>1189</v>
      </c>
      <c r="H1193" s="1" t="str">
        <f>IF(Table_PayItems[[#This Row],[Description]]="_","_ Unique Item - "&amp;Table_PayItems[[#This Row],[Item]]&amp;" - $"&amp;Table_PayItems[[#This Row],[Unit]],Table_PayItems[[#This Row],[Description]]&amp;" - $"&amp;Table_PayItems[[#This Row],[Unit]])</f>
        <v>Conduit, Directional Bore, 5 1/2 inch - $Ft</v>
      </c>
      <c r="I1193" s="29" t="str">
        <f>IFERROR(VLOOKUP(ROWS($M$5:M1193),Table_PayItems[[Search Key]:[Concentrated Name]],2,FALSE),"")</f>
        <v>Conduit, Directional Bore, 5 1/2 inch - $Ft</v>
      </c>
      <c r="J1193" s="1"/>
      <c r="K1193" s="1"/>
      <c r="L1193" s="22">
        <f>IF(ISNUMBER(SEARCH(Pay_Item_Search_Text_2,M1193)),MAX($L$4:L1192)+1,0)</f>
        <v>0</v>
      </c>
      <c r="M1193" s="1" t="str">
        <f>IFERROR(VLOOKUP(ROWS($M$5:M1193),Table_PayItems[[Search Key]:[Concentrated Name]],2,FALSE),"")</f>
        <v>Conduit, Directional Bore, 5 1/2 inch - $Ft</v>
      </c>
      <c r="N1193" s="1" t="str">
        <f>IFERROR(VLOOKUP(ROWS($M$5:N1193),$L$5:$M$7000,2,FALSE),"")</f>
        <v/>
      </c>
      <c r="O1193" s="1" t="str">
        <f>IFERROR(VLOOKUP(ROWS($O$5:O1193),$K$5:$L$7000,2,FALSE),"")</f>
        <v/>
      </c>
    </row>
    <row r="1194" spans="2:15" ht="15" customHeight="1" x14ac:dyDescent="0.25">
      <c r="B1194" s="178" t="s">
        <v>13717</v>
      </c>
      <c r="C1194" s="178" t="s">
        <v>104</v>
      </c>
      <c r="D1194" s="178" t="s">
        <v>4635</v>
      </c>
      <c r="E1194" s="178" t="s">
        <v>17</v>
      </c>
      <c r="F1194" s="178" t="s">
        <v>17</v>
      </c>
      <c r="G1194" s="1">
        <f>IF(ISNUMBER(Pay_Item_Search_Text),IF(ISNUMBER(IF(FIND(Pay_Item_Search_Text,B1194)=1,1, "FALSE")),MAX(G$4:$G1193)+1,IF(ISNUMBER(Pay_Item_Search_Text),0,IF(ISNUMBER(SEARCH(Pay_Item_Search_Text,H1194)),MAX(G$4:$G1193)+1,0))),IF(ISNUMBER(Pay_Item_Search_Text),0,IF(ISNUMBER(SEARCH(Pay_Item_Search_Text,H1194)),MAX(G$4:$G1193)+1,0)))</f>
        <v>1190</v>
      </c>
      <c r="H1194" s="1" t="str">
        <f>IF(Table_PayItems[[#This Row],[Description]]="_","_ Unique Item - "&amp;Table_PayItems[[#This Row],[Item]]&amp;" - $"&amp;Table_PayItems[[#This Row],[Unit]],Table_PayItems[[#This Row],[Description]]&amp;" - $"&amp;Table_PayItems[[#This Row],[Unit]])</f>
        <v>Conduit, Directional Bore, 5 inch - $Ft</v>
      </c>
      <c r="I1194" s="29" t="str">
        <f>IFERROR(VLOOKUP(ROWS($M$5:M1194),Table_PayItems[[Search Key]:[Concentrated Name]],2,FALSE),"")</f>
        <v>Conduit, Directional Bore, 5 inch - $Ft</v>
      </c>
      <c r="J1194" s="1"/>
      <c r="K1194" s="1"/>
      <c r="L1194" s="22">
        <f>IF(ISNUMBER(SEARCH(Pay_Item_Search_Text_2,M1194)),MAX($L$4:L1193)+1,0)</f>
        <v>0</v>
      </c>
      <c r="M1194" s="1" t="str">
        <f>IFERROR(VLOOKUP(ROWS($M$5:M1194),Table_PayItems[[Search Key]:[Concentrated Name]],2,FALSE),"")</f>
        <v>Conduit, Directional Bore, 5 inch - $Ft</v>
      </c>
      <c r="N1194" s="1" t="str">
        <f>IFERROR(VLOOKUP(ROWS($M$5:N1194),$L$5:$M$7000,2,FALSE),"")</f>
        <v/>
      </c>
      <c r="O1194" s="1" t="str">
        <f>IFERROR(VLOOKUP(ROWS($O$5:O1194),$K$5:$L$7000,2,FALSE),"")</f>
        <v/>
      </c>
    </row>
    <row r="1195" spans="2:15" ht="15" customHeight="1" x14ac:dyDescent="0.25">
      <c r="B1195" s="178" t="s">
        <v>13719</v>
      </c>
      <c r="C1195" s="178" t="s">
        <v>104</v>
      </c>
      <c r="D1195" s="178" t="s">
        <v>4637</v>
      </c>
      <c r="E1195" s="178" t="s">
        <v>17</v>
      </c>
      <c r="F1195" s="178" t="s">
        <v>17</v>
      </c>
      <c r="G1195" s="1">
        <f>IF(ISNUMBER(Pay_Item_Search_Text),IF(ISNUMBER(IF(FIND(Pay_Item_Search_Text,B1195)=1,1, "FALSE")),MAX(G$4:$G1194)+1,IF(ISNUMBER(Pay_Item_Search_Text),0,IF(ISNUMBER(SEARCH(Pay_Item_Search_Text,H1195)),MAX(G$4:$G1194)+1,0))),IF(ISNUMBER(Pay_Item_Search_Text),0,IF(ISNUMBER(SEARCH(Pay_Item_Search_Text,H1195)),MAX(G$4:$G1194)+1,0)))</f>
        <v>1191</v>
      </c>
      <c r="H1195" s="1" t="str">
        <f>IF(Table_PayItems[[#This Row],[Description]]="_","_ Unique Item - "&amp;Table_PayItems[[#This Row],[Item]]&amp;" - $"&amp;Table_PayItems[[#This Row],[Unit]],Table_PayItems[[#This Row],[Description]]&amp;" - $"&amp;Table_PayItems[[#This Row],[Unit]])</f>
        <v>Conduit, Directional Bore, 6 inch - $Ft</v>
      </c>
      <c r="I1195" s="29" t="str">
        <f>IFERROR(VLOOKUP(ROWS($M$5:M1195),Table_PayItems[[Search Key]:[Concentrated Name]],2,FALSE),"")</f>
        <v>Conduit, Directional Bore, 6 inch - $Ft</v>
      </c>
      <c r="J1195" s="1"/>
      <c r="K1195" s="1"/>
      <c r="L1195" s="22">
        <f>IF(ISNUMBER(SEARCH(Pay_Item_Search_Text_2,M1195)),MAX($L$4:L1194)+1,0)</f>
        <v>0</v>
      </c>
      <c r="M1195" s="1" t="str">
        <f>IFERROR(VLOOKUP(ROWS($M$5:M1195),Table_PayItems[[Search Key]:[Concentrated Name]],2,FALSE),"")</f>
        <v>Conduit, Directional Bore, 6 inch - $Ft</v>
      </c>
      <c r="N1195" s="1" t="str">
        <f>IFERROR(VLOOKUP(ROWS($M$5:N1195),$L$5:$M$7000,2,FALSE),"")</f>
        <v/>
      </c>
      <c r="O1195" s="1" t="str">
        <f>IFERROR(VLOOKUP(ROWS($O$5:O1195),$K$5:$L$7000,2,FALSE),"")</f>
        <v/>
      </c>
    </row>
    <row r="1196" spans="2:15" ht="15" customHeight="1" x14ac:dyDescent="0.25">
      <c r="B1196" s="178" t="s">
        <v>13720</v>
      </c>
      <c r="C1196" s="178" t="s">
        <v>104</v>
      </c>
      <c r="D1196" s="178" t="s">
        <v>4638</v>
      </c>
      <c r="E1196" s="178" t="s">
        <v>17</v>
      </c>
      <c r="F1196" s="178" t="s">
        <v>17</v>
      </c>
      <c r="G1196" s="1">
        <f>IF(ISNUMBER(Pay_Item_Search_Text),IF(ISNUMBER(IF(FIND(Pay_Item_Search_Text,B1196)=1,1, "FALSE")),MAX(G$4:$G1195)+1,IF(ISNUMBER(Pay_Item_Search_Text),0,IF(ISNUMBER(SEARCH(Pay_Item_Search_Text,H1196)),MAX(G$4:$G1195)+1,0))),IF(ISNUMBER(Pay_Item_Search_Text),0,IF(ISNUMBER(SEARCH(Pay_Item_Search_Text,H1196)),MAX(G$4:$G1195)+1,0)))</f>
        <v>1192</v>
      </c>
      <c r="H1196" s="1" t="str">
        <f>IF(Table_PayItems[[#This Row],[Description]]="_","_ Unique Item - "&amp;Table_PayItems[[#This Row],[Item]]&amp;" - $"&amp;Table_PayItems[[#This Row],[Unit]],Table_PayItems[[#This Row],[Description]]&amp;" - $"&amp;Table_PayItems[[#This Row],[Unit]])</f>
        <v>Conduit, Encased, 1, 2 1/2 inch - $Ft</v>
      </c>
      <c r="I1196" s="29" t="str">
        <f>IFERROR(VLOOKUP(ROWS($M$5:M1196),Table_PayItems[[Search Key]:[Concentrated Name]],2,FALSE),"")</f>
        <v>Conduit, Encased, 1, 2 1/2 inch - $Ft</v>
      </c>
      <c r="J1196" s="1"/>
      <c r="K1196" s="1"/>
      <c r="L1196" s="22">
        <f>IF(ISNUMBER(SEARCH(Pay_Item_Search_Text_2,M1196)),MAX($L$4:L1195)+1,0)</f>
        <v>0</v>
      </c>
      <c r="M1196" s="1" t="str">
        <f>IFERROR(VLOOKUP(ROWS($M$5:M1196),Table_PayItems[[Search Key]:[Concentrated Name]],2,FALSE),"")</f>
        <v>Conduit, Encased, 1, 2 1/2 inch - $Ft</v>
      </c>
      <c r="N1196" s="1" t="str">
        <f>IFERROR(VLOOKUP(ROWS($M$5:N1196),$L$5:$M$7000,2,FALSE),"")</f>
        <v/>
      </c>
      <c r="O1196" s="1" t="str">
        <f>IFERROR(VLOOKUP(ROWS($O$5:O1196),$K$5:$L$7000,2,FALSE),"")</f>
        <v/>
      </c>
    </row>
    <row r="1197" spans="2:15" ht="15" customHeight="1" x14ac:dyDescent="0.25">
      <c r="B1197" s="178" t="s">
        <v>13723</v>
      </c>
      <c r="C1197" s="178" t="s">
        <v>104</v>
      </c>
      <c r="D1197" s="178" t="s">
        <v>4641</v>
      </c>
      <c r="E1197" s="178" t="s">
        <v>17</v>
      </c>
      <c r="F1197" s="178" t="s">
        <v>17</v>
      </c>
      <c r="G1197" s="1">
        <f>IF(ISNUMBER(Pay_Item_Search_Text),IF(ISNUMBER(IF(FIND(Pay_Item_Search_Text,B1197)=1,1, "FALSE")),MAX(G$4:$G1196)+1,IF(ISNUMBER(Pay_Item_Search_Text),0,IF(ISNUMBER(SEARCH(Pay_Item_Search_Text,H1197)),MAX(G$4:$G1196)+1,0))),IF(ISNUMBER(Pay_Item_Search_Text),0,IF(ISNUMBER(SEARCH(Pay_Item_Search_Text,H1197)),MAX(G$4:$G1196)+1,0)))</f>
        <v>1193</v>
      </c>
      <c r="H1197" s="1" t="str">
        <f>IF(Table_PayItems[[#This Row],[Description]]="_","_ Unique Item - "&amp;Table_PayItems[[#This Row],[Item]]&amp;" - $"&amp;Table_PayItems[[#This Row],[Unit]],Table_PayItems[[#This Row],[Description]]&amp;" - $"&amp;Table_PayItems[[#This Row],[Unit]])</f>
        <v>Conduit, Encased, 1, 3 inch - $Ft</v>
      </c>
      <c r="I1197" s="29" t="str">
        <f>IFERROR(VLOOKUP(ROWS($M$5:M1197),Table_PayItems[[Search Key]:[Concentrated Name]],2,FALSE),"")</f>
        <v>Conduit, Encased, 1, 3 inch - $Ft</v>
      </c>
      <c r="J1197" s="1"/>
      <c r="K1197" s="1"/>
      <c r="L1197" s="22">
        <f>IF(ISNUMBER(SEARCH(Pay_Item_Search_Text_2,M1197)),MAX($L$4:L1196)+1,0)</f>
        <v>0</v>
      </c>
      <c r="M1197" s="1" t="str">
        <f>IFERROR(VLOOKUP(ROWS($M$5:M1197),Table_PayItems[[Search Key]:[Concentrated Name]],2,FALSE),"")</f>
        <v>Conduit, Encased, 1, 3 inch - $Ft</v>
      </c>
      <c r="N1197" s="1" t="str">
        <f>IFERROR(VLOOKUP(ROWS($M$5:N1197),$L$5:$M$7000,2,FALSE),"")</f>
        <v/>
      </c>
      <c r="O1197" s="1" t="str">
        <f>IFERROR(VLOOKUP(ROWS($O$5:O1197),$K$5:$L$7000,2,FALSE),"")</f>
        <v/>
      </c>
    </row>
    <row r="1198" spans="2:15" ht="15" customHeight="1" x14ac:dyDescent="0.25">
      <c r="B1198" s="178" t="s">
        <v>13735</v>
      </c>
      <c r="C1198" s="178" t="s">
        <v>104</v>
      </c>
      <c r="D1198" s="178" t="s">
        <v>4653</v>
      </c>
      <c r="E1198" s="178" t="s">
        <v>17</v>
      </c>
      <c r="F1198" s="178" t="s">
        <v>17</v>
      </c>
      <c r="G1198" s="1">
        <f>IF(ISNUMBER(Pay_Item_Search_Text),IF(ISNUMBER(IF(FIND(Pay_Item_Search_Text,B1198)=1,1, "FALSE")),MAX(G$4:$G1197)+1,IF(ISNUMBER(Pay_Item_Search_Text),0,IF(ISNUMBER(SEARCH(Pay_Item_Search_Text,H1198)),MAX(G$4:$G1197)+1,0))),IF(ISNUMBER(Pay_Item_Search_Text),0,IF(ISNUMBER(SEARCH(Pay_Item_Search_Text,H1198)),MAX(G$4:$G1197)+1,0)))</f>
        <v>1194</v>
      </c>
      <c r="H1198" s="1" t="str">
        <f>IF(Table_PayItems[[#This Row],[Description]]="_","_ Unique Item - "&amp;Table_PayItems[[#This Row],[Item]]&amp;" - $"&amp;Table_PayItems[[#This Row],[Unit]],Table_PayItems[[#This Row],[Description]]&amp;" - $"&amp;Table_PayItems[[#This Row],[Unit]])</f>
        <v>Conduit, Encased, 1, 4 inch - $Ft</v>
      </c>
      <c r="I1198" s="29" t="str">
        <f>IFERROR(VLOOKUP(ROWS($M$5:M1198),Table_PayItems[[Search Key]:[Concentrated Name]],2,FALSE),"")</f>
        <v>Conduit, Encased, 1, 4 inch - $Ft</v>
      </c>
      <c r="J1198" s="1"/>
      <c r="K1198" s="1"/>
      <c r="L1198" s="22">
        <f>IF(ISNUMBER(SEARCH(Pay_Item_Search_Text_2,M1198)),MAX($L$4:L1197)+1,0)</f>
        <v>0</v>
      </c>
      <c r="M1198" s="1" t="str">
        <f>IFERROR(VLOOKUP(ROWS($M$5:M1198),Table_PayItems[[Search Key]:[Concentrated Name]],2,FALSE),"")</f>
        <v>Conduit, Encased, 1, 4 inch - $Ft</v>
      </c>
      <c r="N1198" s="1" t="str">
        <f>IFERROR(VLOOKUP(ROWS($M$5:N1198),$L$5:$M$7000,2,FALSE),"")</f>
        <v/>
      </c>
      <c r="O1198" s="1" t="str">
        <f>IFERROR(VLOOKUP(ROWS($O$5:O1198),$K$5:$L$7000,2,FALSE),"")</f>
        <v/>
      </c>
    </row>
    <row r="1199" spans="2:15" ht="15" customHeight="1" x14ac:dyDescent="0.25">
      <c r="B1199" s="178" t="s">
        <v>13732</v>
      </c>
      <c r="C1199" s="178" t="s">
        <v>104</v>
      </c>
      <c r="D1199" s="178" t="s">
        <v>4650</v>
      </c>
      <c r="E1199" s="178" t="s">
        <v>17</v>
      </c>
      <c r="F1199" s="178" t="s">
        <v>17</v>
      </c>
      <c r="G1199" s="1">
        <f>IF(ISNUMBER(Pay_Item_Search_Text),IF(ISNUMBER(IF(FIND(Pay_Item_Search_Text,B1199)=1,1, "FALSE")),MAX(G$4:$G1198)+1,IF(ISNUMBER(Pay_Item_Search_Text),0,IF(ISNUMBER(SEARCH(Pay_Item_Search_Text,H1199)),MAX(G$4:$G1198)+1,0))),IF(ISNUMBER(Pay_Item_Search_Text),0,IF(ISNUMBER(SEARCH(Pay_Item_Search_Text,H1199)),MAX(G$4:$G1198)+1,0)))</f>
        <v>1195</v>
      </c>
      <c r="H1199" s="1" t="str">
        <f>IF(Table_PayItems[[#This Row],[Description]]="_","_ Unique Item - "&amp;Table_PayItems[[#This Row],[Item]]&amp;" - $"&amp;Table_PayItems[[#This Row],[Unit]],Table_PayItems[[#This Row],[Description]]&amp;" - $"&amp;Table_PayItems[[#This Row],[Unit]])</f>
        <v>Conduit, Encased, 10, 3 inch - $Ft</v>
      </c>
      <c r="I1199" s="29" t="str">
        <f>IFERROR(VLOOKUP(ROWS($M$5:M1199),Table_PayItems[[Search Key]:[Concentrated Name]],2,FALSE),"")</f>
        <v>Conduit, Encased, 10, 3 inch - $Ft</v>
      </c>
      <c r="J1199" s="1"/>
      <c r="K1199" s="1"/>
      <c r="L1199" s="22">
        <f>IF(ISNUMBER(SEARCH(Pay_Item_Search_Text_2,M1199)),MAX($L$4:L1198)+1,0)</f>
        <v>379</v>
      </c>
      <c r="M1199" s="1" t="str">
        <f>IFERROR(VLOOKUP(ROWS($M$5:M1199),Table_PayItems[[Search Key]:[Concentrated Name]],2,FALSE),"")</f>
        <v>Conduit, Encased, 10, 3 inch - $Ft</v>
      </c>
      <c r="N1199" s="1" t="str">
        <f>IFERROR(VLOOKUP(ROWS($M$5:N1199),$L$5:$M$7000,2,FALSE),"")</f>
        <v/>
      </c>
      <c r="O1199" s="1" t="str">
        <f>IFERROR(VLOOKUP(ROWS($O$5:O1199),$K$5:$L$7000,2,FALSE),"")</f>
        <v/>
      </c>
    </row>
    <row r="1200" spans="2:15" ht="15" customHeight="1" x14ac:dyDescent="0.25">
      <c r="B1200" s="178" t="s">
        <v>13744</v>
      </c>
      <c r="C1200" s="178" t="s">
        <v>104</v>
      </c>
      <c r="D1200" s="178" t="s">
        <v>4662</v>
      </c>
      <c r="E1200" s="178" t="s">
        <v>17</v>
      </c>
      <c r="F1200" s="178" t="s">
        <v>17</v>
      </c>
      <c r="G1200" s="1">
        <f>IF(ISNUMBER(Pay_Item_Search_Text),IF(ISNUMBER(IF(FIND(Pay_Item_Search_Text,B1200)=1,1, "FALSE")),MAX(G$4:$G1199)+1,IF(ISNUMBER(Pay_Item_Search_Text),0,IF(ISNUMBER(SEARCH(Pay_Item_Search_Text,H1200)),MAX(G$4:$G1199)+1,0))),IF(ISNUMBER(Pay_Item_Search_Text),0,IF(ISNUMBER(SEARCH(Pay_Item_Search_Text,H1200)),MAX(G$4:$G1199)+1,0)))</f>
        <v>1196</v>
      </c>
      <c r="H1200" s="1" t="str">
        <f>IF(Table_PayItems[[#This Row],[Description]]="_","_ Unique Item - "&amp;Table_PayItems[[#This Row],[Item]]&amp;" - $"&amp;Table_PayItems[[#This Row],[Unit]],Table_PayItems[[#This Row],[Description]]&amp;" - $"&amp;Table_PayItems[[#This Row],[Unit]])</f>
        <v>Conduit, Encased, 10, 4 inch - $Ft</v>
      </c>
      <c r="I1200" s="29" t="str">
        <f>IFERROR(VLOOKUP(ROWS($M$5:M1200),Table_PayItems[[Search Key]:[Concentrated Name]],2,FALSE),"")</f>
        <v>Conduit, Encased, 10, 4 inch - $Ft</v>
      </c>
      <c r="J1200" s="1"/>
      <c r="K1200" s="1"/>
      <c r="L1200" s="22">
        <f>IF(ISNUMBER(SEARCH(Pay_Item_Search_Text_2,M1200)),MAX($L$4:L1199)+1,0)</f>
        <v>380</v>
      </c>
      <c r="M1200" s="1" t="str">
        <f>IFERROR(VLOOKUP(ROWS($M$5:M1200),Table_PayItems[[Search Key]:[Concentrated Name]],2,FALSE),"")</f>
        <v>Conduit, Encased, 10, 4 inch - $Ft</v>
      </c>
      <c r="N1200" s="1" t="str">
        <f>IFERROR(VLOOKUP(ROWS($M$5:N1200),$L$5:$M$7000,2,FALSE),"")</f>
        <v/>
      </c>
      <c r="O1200" s="1" t="str">
        <f>IFERROR(VLOOKUP(ROWS($O$5:O1200),$K$5:$L$7000,2,FALSE),"")</f>
        <v/>
      </c>
    </row>
    <row r="1201" spans="2:15" ht="15" customHeight="1" x14ac:dyDescent="0.25">
      <c r="B1201" s="178" t="s">
        <v>13733</v>
      </c>
      <c r="C1201" s="178" t="s">
        <v>104</v>
      </c>
      <c r="D1201" s="178" t="s">
        <v>4651</v>
      </c>
      <c r="E1201" s="178" t="s">
        <v>17</v>
      </c>
      <c r="F1201" s="178" t="s">
        <v>17</v>
      </c>
      <c r="G1201" s="1">
        <f>IF(ISNUMBER(Pay_Item_Search_Text),IF(ISNUMBER(IF(FIND(Pay_Item_Search_Text,B1201)=1,1, "FALSE")),MAX(G$4:$G1200)+1,IF(ISNUMBER(Pay_Item_Search_Text),0,IF(ISNUMBER(SEARCH(Pay_Item_Search_Text,H1201)),MAX(G$4:$G1200)+1,0))),IF(ISNUMBER(Pay_Item_Search_Text),0,IF(ISNUMBER(SEARCH(Pay_Item_Search_Text,H1201)),MAX(G$4:$G1200)+1,0)))</f>
        <v>1197</v>
      </c>
      <c r="H1201" s="1" t="str">
        <f>IF(Table_PayItems[[#This Row],[Description]]="_","_ Unique Item - "&amp;Table_PayItems[[#This Row],[Item]]&amp;" - $"&amp;Table_PayItems[[#This Row],[Unit]],Table_PayItems[[#This Row],[Description]]&amp;" - $"&amp;Table_PayItems[[#This Row],[Unit]])</f>
        <v>Conduit, Encased, 11, 3 inch - $Ft</v>
      </c>
      <c r="I1201" s="29" t="str">
        <f>IFERROR(VLOOKUP(ROWS($M$5:M1201),Table_PayItems[[Search Key]:[Concentrated Name]],2,FALSE),"")</f>
        <v>Conduit, Encased, 11, 3 inch - $Ft</v>
      </c>
      <c r="J1201" s="1"/>
      <c r="K1201" s="1"/>
      <c r="L1201" s="22">
        <f>IF(ISNUMBER(SEARCH(Pay_Item_Search_Text_2,M1201)),MAX($L$4:L1200)+1,0)</f>
        <v>0</v>
      </c>
      <c r="M1201" s="1" t="str">
        <f>IFERROR(VLOOKUP(ROWS($M$5:M1201),Table_PayItems[[Search Key]:[Concentrated Name]],2,FALSE),"")</f>
        <v>Conduit, Encased, 11, 3 inch - $Ft</v>
      </c>
      <c r="N1201" s="1" t="str">
        <f>IFERROR(VLOOKUP(ROWS($M$5:N1201),$L$5:$M$7000,2,FALSE),"")</f>
        <v/>
      </c>
      <c r="O1201" s="1" t="str">
        <f>IFERROR(VLOOKUP(ROWS($O$5:O1201),$K$5:$L$7000,2,FALSE),"")</f>
        <v/>
      </c>
    </row>
    <row r="1202" spans="2:15" ht="15" customHeight="1" x14ac:dyDescent="0.25">
      <c r="B1202" s="178" t="s">
        <v>13745</v>
      </c>
      <c r="C1202" s="178" t="s">
        <v>104</v>
      </c>
      <c r="D1202" s="178" t="s">
        <v>4663</v>
      </c>
      <c r="E1202" s="178" t="s">
        <v>17</v>
      </c>
      <c r="F1202" s="178" t="s">
        <v>17</v>
      </c>
      <c r="G1202" s="1">
        <f>IF(ISNUMBER(Pay_Item_Search_Text),IF(ISNUMBER(IF(FIND(Pay_Item_Search_Text,B1202)=1,1, "FALSE")),MAX(G$4:$G1201)+1,IF(ISNUMBER(Pay_Item_Search_Text),0,IF(ISNUMBER(SEARCH(Pay_Item_Search_Text,H1202)),MAX(G$4:$G1201)+1,0))),IF(ISNUMBER(Pay_Item_Search_Text),0,IF(ISNUMBER(SEARCH(Pay_Item_Search_Text,H1202)),MAX(G$4:$G1201)+1,0)))</f>
        <v>1198</v>
      </c>
      <c r="H1202" s="1" t="str">
        <f>IF(Table_PayItems[[#This Row],[Description]]="_","_ Unique Item - "&amp;Table_PayItems[[#This Row],[Item]]&amp;" - $"&amp;Table_PayItems[[#This Row],[Unit]],Table_PayItems[[#This Row],[Description]]&amp;" - $"&amp;Table_PayItems[[#This Row],[Unit]])</f>
        <v>Conduit, Encased, 11, 4 inch - $Ft</v>
      </c>
      <c r="I1202" s="29" t="str">
        <f>IFERROR(VLOOKUP(ROWS($M$5:M1202),Table_PayItems[[Search Key]:[Concentrated Name]],2,FALSE),"")</f>
        <v>Conduit, Encased, 11, 4 inch - $Ft</v>
      </c>
      <c r="J1202" s="1"/>
      <c r="K1202" s="1"/>
      <c r="L1202" s="22">
        <f>IF(ISNUMBER(SEARCH(Pay_Item_Search_Text_2,M1202)),MAX($L$4:L1201)+1,0)</f>
        <v>0</v>
      </c>
      <c r="M1202" s="1" t="str">
        <f>IFERROR(VLOOKUP(ROWS($M$5:M1202),Table_PayItems[[Search Key]:[Concentrated Name]],2,FALSE),"")</f>
        <v>Conduit, Encased, 11, 4 inch - $Ft</v>
      </c>
      <c r="N1202" s="1" t="str">
        <f>IFERROR(VLOOKUP(ROWS($M$5:N1202),$L$5:$M$7000,2,FALSE),"")</f>
        <v/>
      </c>
      <c r="O1202" s="1" t="str">
        <f>IFERROR(VLOOKUP(ROWS($O$5:O1202),$K$5:$L$7000,2,FALSE),"")</f>
        <v/>
      </c>
    </row>
    <row r="1203" spans="2:15" ht="15" customHeight="1" x14ac:dyDescent="0.25">
      <c r="B1203" s="178" t="s">
        <v>13734</v>
      </c>
      <c r="C1203" s="178" t="s">
        <v>104</v>
      </c>
      <c r="D1203" s="178" t="s">
        <v>4652</v>
      </c>
      <c r="E1203" s="178" t="s">
        <v>17</v>
      </c>
      <c r="F1203" s="178" t="s">
        <v>17</v>
      </c>
      <c r="G1203" s="1">
        <f>IF(ISNUMBER(Pay_Item_Search_Text),IF(ISNUMBER(IF(FIND(Pay_Item_Search_Text,B1203)=1,1, "FALSE")),MAX(G$4:$G1202)+1,IF(ISNUMBER(Pay_Item_Search_Text),0,IF(ISNUMBER(SEARCH(Pay_Item_Search_Text,H1203)),MAX(G$4:$G1202)+1,0))),IF(ISNUMBER(Pay_Item_Search_Text),0,IF(ISNUMBER(SEARCH(Pay_Item_Search_Text,H1203)),MAX(G$4:$G1202)+1,0)))</f>
        <v>1199</v>
      </c>
      <c r="H1203" s="1" t="str">
        <f>IF(Table_PayItems[[#This Row],[Description]]="_","_ Unique Item - "&amp;Table_PayItems[[#This Row],[Item]]&amp;" - $"&amp;Table_PayItems[[#This Row],[Unit]],Table_PayItems[[#This Row],[Description]]&amp;" - $"&amp;Table_PayItems[[#This Row],[Unit]])</f>
        <v>Conduit, Encased, 12, 3 inch - $Ft</v>
      </c>
      <c r="I1203" s="29" t="str">
        <f>IFERROR(VLOOKUP(ROWS($M$5:M1203),Table_PayItems[[Search Key]:[Concentrated Name]],2,FALSE),"")</f>
        <v>Conduit, Encased, 12, 3 inch - $Ft</v>
      </c>
      <c r="J1203" s="1"/>
      <c r="K1203" s="1"/>
      <c r="L1203" s="22">
        <f>IF(ISNUMBER(SEARCH(Pay_Item_Search_Text_2,M1203)),MAX($L$4:L1202)+1,0)</f>
        <v>0</v>
      </c>
      <c r="M1203" s="1" t="str">
        <f>IFERROR(VLOOKUP(ROWS($M$5:M1203),Table_PayItems[[Search Key]:[Concentrated Name]],2,FALSE),"")</f>
        <v>Conduit, Encased, 12, 3 inch - $Ft</v>
      </c>
      <c r="N1203" s="1" t="str">
        <f>IFERROR(VLOOKUP(ROWS($M$5:N1203),$L$5:$M$7000,2,FALSE),"")</f>
        <v/>
      </c>
      <c r="O1203" s="1" t="str">
        <f>IFERROR(VLOOKUP(ROWS($O$5:O1203),$K$5:$L$7000,2,FALSE),"")</f>
        <v/>
      </c>
    </row>
    <row r="1204" spans="2:15" ht="15" customHeight="1" x14ac:dyDescent="0.25">
      <c r="B1204" s="178" t="s">
        <v>13746</v>
      </c>
      <c r="C1204" s="178" t="s">
        <v>104</v>
      </c>
      <c r="D1204" s="178" t="s">
        <v>4664</v>
      </c>
      <c r="E1204" s="178" t="s">
        <v>17</v>
      </c>
      <c r="F1204" s="178" t="s">
        <v>17</v>
      </c>
      <c r="G1204" s="1">
        <f>IF(ISNUMBER(Pay_Item_Search_Text),IF(ISNUMBER(IF(FIND(Pay_Item_Search_Text,B1204)=1,1, "FALSE")),MAX(G$4:$G1203)+1,IF(ISNUMBER(Pay_Item_Search_Text),0,IF(ISNUMBER(SEARCH(Pay_Item_Search_Text,H1204)),MAX(G$4:$G1203)+1,0))),IF(ISNUMBER(Pay_Item_Search_Text),0,IF(ISNUMBER(SEARCH(Pay_Item_Search_Text,H1204)),MAX(G$4:$G1203)+1,0)))</f>
        <v>1200</v>
      </c>
      <c r="H1204" s="1" t="str">
        <f>IF(Table_PayItems[[#This Row],[Description]]="_","_ Unique Item - "&amp;Table_PayItems[[#This Row],[Item]]&amp;" - $"&amp;Table_PayItems[[#This Row],[Unit]],Table_PayItems[[#This Row],[Description]]&amp;" - $"&amp;Table_PayItems[[#This Row],[Unit]])</f>
        <v>Conduit, Encased, 12, 4 inch - $Ft</v>
      </c>
      <c r="I1204" s="29" t="str">
        <f>IFERROR(VLOOKUP(ROWS($M$5:M1204),Table_PayItems[[Search Key]:[Concentrated Name]],2,FALSE),"")</f>
        <v>Conduit, Encased, 12, 4 inch - $Ft</v>
      </c>
      <c r="J1204" s="1"/>
      <c r="K1204" s="1"/>
      <c r="L1204" s="22">
        <f>IF(ISNUMBER(SEARCH(Pay_Item_Search_Text_2,M1204)),MAX($L$4:L1203)+1,0)</f>
        <v>0</v>
      </c>
      <c r="M1204" s="1" t="str">
        <f>IFERROR(VLOOKUP(ROWS($M$5:M1204),Table_PayItems[[Search Key]:[Concentrated Name]],2,FALSE),"")</f>
        <v>Conduit, Encased, 12, 4 inch - $Ft</v>
      </c>
      <c r="N1204" s="1" t="str">
        <f>IFERROR(VLOOKUP(ROWS($M$5:N1204),$L$5:$M$7000,2,FALSE),"")</f>
        <v/>
      </c>
      <c r="O1204" s="1" t="str">
        <f>IFERROR(VLOOKUP(ROWS($O$5:O1204),$K$5:$L$7000,2,FALSE),"")</f>
        <v/>
      </c>
    </row>
    <row r="1205" spans="2:15" ht="15" customHeight="1" x14ac:dyDescent="0.25">
      <c r="B1205" s="178" t="s">
        <v>13721</v>
      </c>
      <c r="C1205" s="178" t="s">
        <v>104</v>
      </c>
      <c r="D1205" s="178" t="s">
        <v>4639</v>
      </c>
      <c r="E1205" s="178" t="s">
        <v>17</v>
      </c>
      <c r="F1205" s="178" t="s">
        <v>17</v>
      </c>
      <c r="G1205" s="1">
        <f>IF(ISNUMBER(Pay_Item_Search_Text),IF(ISNUMBER(IF(FIND(Pay_Item_Search_Text,B1205)=1,1, "FALSE")),MAX(G$4:$G1204)+1,IF(ISNUMBER(Pay_Item_Search_Text),0,IF(ISNUMBER(SEARCH(Pay_Item_Search_Text,H1205)),MAX(G$4:$G1204)+1,0))),IF(ISNUMBER(Pay_Item_Search_Text),0,IF(ISNUMBER(SEARCH(Pay_Item_Search_Text,H1205)),MAX(G$4:$G1204)+1,0)))</f>
        <v>1201</v>
      </c>
      <c r="H1205" s="1" t="str">
        <f>IF(Table_PayItems[[#This Row],[Description]]="_","_ Unique Item - "&amp;Table_PayItems[[#This Row],[Item]]&amp;" - $"&amp;Table_PayItems[[#This Row],[Unit]],Table_PayItems[[#This Row],[Description]]&amp;" - $"&amp;Table_PayItems[[#This Row],[Unit]])</f>
        <v>Conduit, Encased, 2, 2 1/2 inch - $Ft</v>
      </c>
      <c r="I1205" s="29" t="str">
        <f>IFERROR(VLOOKUP(ROWS($M$5:M1205),Table_PayItems[[Search Key]:[Concentrated Name]],2,FALSE),"")</f>
        <v>Conduit, Encased, 2, 2 1/2 inch - $Ft</v>
      </c>
      <c r="J1205" s="1"/>
      <c r="K1205" s="1"/>
      <c r="L1205" s="22">
        <f>IF(ISNUMBER(SEARCH(Pay_Item_Search_Text_2,M1205)),MAX($L$4:L1204)+1,0)</f>
        <v>0</v>
      </c>
      <c r="M1205" s="1" t="str">
        <f>IFERROR(VLOOKUP(ROWS($M$5:M1205),Table_PayItems[[Search Key]:[Concentrated Name]],2,FALSE),"")</f>
        <v>Conduit, Encased, 2, 2 1/2 inch - $Ft</v>
      </c>
      <c r="N1205" s="1" t="str">
        <f>IFERROR(VLOOKUP(ROWS($M$5:N1205),$L$5:$M$7000,2,FALSE),"")</f>
        <v/>
      </c>
      <c r="O1205" s="1" t="str">
        <f>IFERROR(VLOOKUP(ROWS($O$5:O1205),$K$5:$L$7000,2,FALSE),"")</f>
        <v/>
      </c>
    </row>
    <row r="1206" spans="2:15" ht="15" customHeight="1" x14ac:dyDescent="0.25">
      <c r="B1206" s="178" t="s">
        <v>13724</v>
      </c>
      <c r="C1206" s="178" t="s">
        <v>104</v>
      </c>
      <c r="D1206" s="178" t="s">
        <v>4642</v>
      </c>
      <c r="E1206" s="178" t="s">
        <v>17</v>
      </c>
      <c r="F1206" s="178" t="s">
        <v>17</v>
      </c>
      <c r="G1206" s="1">
        <f>IF(ISNUMBER(Pay_Item_Search_Text),IF(ISNUMBER(IF(FIND(Pay_Item_Search_Text,B1206)=1,1, "FALSE")),MAX(G$4:$G1205)+1,IF(ISNUMBER(Pay_Item_Search_Text),0,IF(ISNUMBER(SEARCH(Pay_Item_Search_Text,H1206)),MAX(G$4:$G1205)+1,0))),IF(ISNUMBER(Pay_Item_Search_Text),0,IF(ISNUMBER(SEARCH(Pay_Item_Search_Text,H1206)),MAX(G$4:$G1205)+1,0)))</f>
        <v>1202</v>
      </c>
      <c r="H1206" s="1" t="str">
        <f>IF(Table_PayItems[[#This Row],[Description]]="_","_ Unique Item - "&amp;Table_PayItems[[#This Row],[Item]]&amp;" - $"&amp;Table_PayItems[[#This Row],[Unit]],Table_PayItems[[#This Row],[Description]]&amp;" - $"&amp;Table_PayItems[[#This Row],[Unit]])</f>
        <v>Conduit, Encased, 2, 3 inch - $Ft</v>
      </c>
      <c r="I1206" s="29" t="str">
        <f>IFERROR(VLOOKUP(ROWS($M$5:M1206),Table_PayItems[[Search Key]:[Concentrated Name]],2,FALSE),"")</f>
        <v>Conduit, Encased, 2, 3 inch - $Ft</v>
      </c>
      <c r="J1206" s="1"/>
      <c r="K1206" s="1"/>
      <c r="L1206" s="22">
        <f>IF(ISNUMBER(SEARCH(Pay_Item_Search_Text_2,M1206)),MAX($L$4:L1205)+1,0)</f>
        <v>0</v>
      </c>
      <c r="M1206" s="1" t="str">
        <f>IFERROR(VLOOKUP(ROWS($M$5:M1206),Table_PayItems[[Search Key]:[Concentrated Name]],2,FALSE),"")</f>
        <v>Conduit, Encased, 2, 3 inch - $Ft</v>
      </c>
      <c r="N1206" s="1" t="str">
        <f>IFERROR(VLOOKUP(ROWS($M$5:N1206),$L$5:$M$7000,2,FALSE),"")</f>
        <v/>
      </c>
      <c r="O1206" s="1" t="str">
        <f>IFERROR(VLOOKUP(ROWS($O$5:O1206),$K$5:$L$7000,2,FALSE),"")</f>
        <v/>
      </c>
    </row>
    <row r="1207" spans="2:15" ht="15" customHeight="1" x14ac:dyDescent="0.25">
      <c r="B1207" s="178" t="s">
        <v>13736</v>
      </c>
      <c r="C1207" s="178" t="s">
        <v>104</v>
      </c>
      <c r="D1207" s="178" t="s">
        <v>4654</v>
      </c>
      <c r="E1207" s="178" t="s">
        <v>17</v>
      </c>
      <c r="F1207" s="178" t="s">
        <v>17</v>
      </c>
      <c r="G1207" s="1">
        <f>IF(ISNUMBER(Pay_Item_Search_Text),IF(ISNUMBER(IF(FIND(Pay_Item_Search_Text,B1207)=1,1, "FALSE")),MAX(G$4:$G1206)+1,IF(ISNUMBER(Pay_Item_Search_Text),0,IF(ISNUMBER(SEARCH(Pay_Item_Search_Text,H1207)),MAX(G$4:$G1206)+1,0))),IF(ISNUMBER(Pay_Item_Search_Text),0,IF(ISNUMBER(SEARCH(Pay_Item_Search_Text,H1207)),MAX(G$4:$G1206)+1,0)))</f>
        <v>1203</v>
      </c>
      <c r="H1207" s="1" t="str">
        <f>IF(Table_PayItems[[#This Row],[Description]]="_","_ Unique Item - "&amp;Table_PayItems[[#This Row],[Item]]&amp;" - $"&amp;Table_PayItems[[#This Row],[Unit]],Table_PayItems[[#This Row],[Description]]&amp;" - $"&amp;Table_PayItems[[#This Row],[Unit]])</f>
        <v>Conduit, Encased, 2, 4 inch - $Ft</v>
      </c>
      <c r="I1207" s="29" t="str">
        <f>IFERROR(VLOOKUP(ROWS($M$5:M1207),Table_PayItems[[Search Key]:[Concentrated Name]],2,FALSE),"")</f>
        <v>Conduit, Encased, 2, 4 inch - $Ft</v>
      </c>
      <c r="J1207" s="1"/>
      <c r="K1207" s="1"/>
      <c r="L1207" s="22">
        <f>IF(ISNUMBER(SEARCH(Pay_Item_Search_Text_2,M1207)),MAX($L$4:L1206)+1,0)</f>
        <v>0</v>
      </c>
      <c r="M1207" s="1" t="str">
        <f>IFERROR(VLOOKUP(ROWS($M$5:M1207),Table_PayItems[[Search Key]:[Concentrated Name]],2,FALSE),"")</f>
        <v>Conduit, Encased, 2, 4 inch - $Ft</v>
      </c>
      <c r="N1207" s="1" t="str">
        <f>IFERROR(VLOOKUP(ROWS($M$5:N1207),$L$5:$M$7000,2,FALSE),"")</f>
        <v/>
      </c>
      <c r="O1207" s="1" t="str">
        <f>IFERROR(VLOOKUP(ROWS($O$5:O1207),$K$5:$L$7000,2,FALSE),"")</f>
        <v/>
      </c>
    </row>
    <row r="1208" spans="2:15" ht="15" customHeight="1" x14ac:dyDescent="0.25">
      <c r="B1208" s="178" t="s">
        <v>13722</v>
      </c>
      <c r="C1208" s="178" t="s">
        <v>104</v>
      </c>
      <c r="D1208" s="178" t="s">
        <v>4640</v>
      </c>
      <c r="E1208" s="178" t="s">
        <v>17</v>
      </c>
      <c r="F1208" s="178" t="s">
        <v>17</v>
      </c>
      <c r="G1208" s="1">
        <f>IF(ISNUMBER(Pay_Item_Search_Text),IF(ISNUMBER(IF(FIND(Pay_Item_Search_Text,B1208)=1,1, "FALSE")),MAX(G$4:$G1207)+1,IF(ISNUMBER(Pay_Item_Search_Text),0,IF(ISNUMBER(SEARCH(Pay_Item_Search_Text,H1208)),MAX(G$4:$G1207)+1,0))),IF(ISNUMBER(Pay_Item_Search_Text),0,IF(ISNUMBER(SEARCH(Pay_Item_Search_Text,H1208)),MAX(G$4:$G1207)+1,0)))</f>
        <v>1204</v>
      </c>
      <c r="H1208" s="1" t="str">
        <f>IF(Table_PayItems[[#This Row],[Description]]="_","_ Unique Item - "&amp;Table_PayItems[[#This Row],[Item]]&amp;" - $"&amp;Table_PayItems[[#This Row],[Unit]],Table_PayItems[[#This Row],[Description]]&amp;" - $"&amp;Table_PayItems[[#This Row],[Unit]])</f>
        <v>Conduit, Encased, 3, 2 1/2 inch - $Ft</v>
      </c>
      <c r="I1208" s="29" t="str">
        <f>IFERROR(VLOOKUP(ROWS($M$5:M1208),Table_PayItems[[Search Key]:[Concentrated Name]],2,FALSE),"")</f>
        <v>Conduit, Encased, 3, 2 1/2 inch - $Ft</v>
      </c>
      <c r="J1208" s="1"/>
      <c r="K1208" s="1"/>
      <c r="L1208" s="22">
        <f>IF(ISNUMBER(SEARCH(Pay_Item_Search_Text_2,M1208)),MAX($L$4:L1207)+1,0)</f>
        <v>0</v>
      </c>
      <c r="M1208" s="1" t="str">
        <f>IFERROR(VLOOKUP(ROWS($M$5:M1208),Table_PayItems[[Search Key]:[Concentrated Name]],2,FALSE),"")</f>
        <v>Conduit, Encased, 3, 2 1/2 inch - $Ft</v>
      </c>
      <c r="N1208" s="1" t="str">
        <f>IFERROR(VLOOKUP(ROWS($M$5:N1208),$L$5:$M$7000,2,FALSE),"")</f>
        <v/>
      </c>
      <c r="O1208" s="1" t="str">
        <f>IFERROR(VLOOKUP(ROWS($O$5:O1208),$K$5:$L$7000,2,FALSE),"")</f>
        <v/>
      </c>
    </row>
    <row r="1209" spans="2:15" ht="15" customHeight="1" x14ac:dyDescent="0.25">
      <c r="B1209" s="178" t="s">
        <v>13725</v>
      </c>
      <c r="C1209" s="178" t="s">
        <v>104</v>
      </c>
      <c r="D1209" s="178" t="s">
        <v>4643</v>
      </c>
      <c r="E1209" s="178" t="s">
        <v>17</v>
      </c>
      <c r="F1209" s="178" t="s">
        <v>17</v>
      </c>
      <c r="G1209" s="1">
        <f>IF(ISNUMBER(Pay_Item_Search_Text),IF(ISNUMBER(IF(FIND(Pay_Item_Search_Text,B1209)=1,1, "FALSE")),MAX(G$4:$G1208)+1,IF(ISNUMBER(Pay_Item_Search_Text),0,IF(ISNUMBER(SEARCH(Pay_Item_Search_Text,H1209)),MAX(G$4:$G1208)+1,0))),IF(ISNUMBER(Pay_Item_Search_Text),0,IF(ISNUMBER(SEARCH(Pay_Item_Search_Text,H1209)),MAX(G$4:$G1208)+1,0)))</f>
        <v>1205</v>
      </c>
      <c r="H1209" s="1" t="str">
        <f>IF(Table_PayItems[[#This Row],[Description]]="_","_ Unique Item - "&amp;Table_PayItems[[#This Row],[Item]]&amp;" - $"&amp;Table_PayItems[[#This Row],[Unit]],Table_PayItems[[#This Row],[Description]]&amp;" - $"&amp;Table_PayItems[[#This Row],[Unit]])</f>
        <v>Conduit, Encased, 3, 3 inch - $Ft</v>
      </c>
      <c r="I1209" s="29" t="str">
        <f>IFERROR(VLOOKUP(ROWS($M$5:M1209),Table_PayItems[[Search Key]:[Concentrated Name]],2,FALSE),"")</f>
        <v>Conduit, Encased, 3, 3 inch - $Ft</v>
      </c>
      <c r="J1209" s="1"/>
      <c r="K1209" s="1"/>
      <c r="L1209" s="22">
        <f>IF(ISNUMBER(SEARCH(Pay_Item_Search_Text_2,M1209)),MAX($L$4:L1208)+1,0)</f>
        <v>0</v>
      </c>
      <c r="M1209" s="1" t="str">
        <f>IFERROR(VLOOKUP(ROWS($M$5:M1209),Table_PayItems[[Search Key]:[Concentrated Name]],2,FALSE),"")</f>
        <v>Conduit, Encased, 3, 3 inch - $Ft</v>
      </c>
      <c r="N1209" s="1" t="str">
        <f>IFERROR(VLOOKUP(ROWS($M$5:N1209),$L$5:$M$7000,2,FALSE),"")</f>
        <v/>
      </c>
      <c r="O1209" s="1" t="str">
        <f>IFERROR(VLOOKUP(ROWS($O$5:O1209),$K$5:$L$7000,2,FALSE),"")</f>
        <v/>
      </c>
    </row>
    <row r="1210" spans="2:15" ht="15" customHeight="1" x14ac:dyDescent="0.25">
      <c r="B1210" s="178" t="s">
        <v>13737</v>
      </c>
      <c r="C1210" s="178" t="s">
        <v>104</v>
      </c>
      <c r="D1210" s="178" t="s">
        <v>4655</v>
      </c>
      <c r="E1210" s="178" t="s">
        <v>17</v>
      </c>
      <c r="F1210" s="178" t="s">
        <v>17</v>
      </c>
      <c r="G1210" s="1">
        <f>IF(ISNUMBER(Pay_Item_Search_Text),IF(ISNUMBER(IF(FIND(Pay_Item_Search_Text,B1210)=1,1, "FALSE")),MAX(G$4:$G1209)+1,IF(ISNUMBER(Pay_Item_Search_Text),0,IF(ISNUMBER(SEARCH(Pay_Item_Search_Text,H1210)),MAX(G$4:$G1209)+1,0))),IF(ISNUMBER(Pay_Item_Search_Text),0,IF(ISNUMBER(SEARCH(Pay_Item_Search_Text,H1210)),MAX(G$4:$G1209)+1,0)))</f>
        <v>1206</v>
      </c>
      <c r="H1210" s="1" t="str">
        <f>IF(Table_PayItems[[#This Row],[Description]]="_","_ Unique Item - "&amp;Table_PayItems[[#This Row],[Item]]&amp;" - $"&amp;Table_PayItems[[#This Row],[Unit]],Table_PayItems[[#This Row],[Description]]&amp;" - $"&amp;Table_PayItems[[#This Row],[Unit]])</f>
        <v>Conduit, Encased, 3, 4 inch - $Ft</v>
      </c>
      <c r="I1210" s="29" t="str">
        <f>IFERROR(VLOOKUP(ROWS($M$5:M1210),Table_PayItems[[Search Key]:[Concentrated Name]],2,FALSE),"")</f>
        <v>Conduit, Encased, 3, 4 inch - $Ft</v>
      </c>
      <c r="J1210" s="1"/>
      <c r="K1210" s="1"/>
      <c r="L1210" s="22">
        <f>IF(ISNUMBER(SEARCH(Pay_Item_Search_Text_2,M1210)),MAX($L$4:L1209)+1,0)</f>
        <v>0</v>
      </c>
      <c r="M1210" s="1" t="str">
        <f>IFERROR(VLOOKUP(ROWS($M$5:M1210),Table_PayItems[[Search Key]:[Concentrated Name]],2,FALSE),"")</f>
        <v>Conduit, Encased, 3, 4 inch - $Ft</v>
      </c>
      <c r="N1210" s="1" t="str">
        <f>IFERROR(VLOOKUP(ROWS($M$5:N1210),$L$5:$M$7000,2,FALSE),"")</f>
        <v/>
      </c>
      <c r="O1210" s="1" t="str">
        <f>IFERROR(VLOOKUP(ROWS($O$5:O1210),$K$5:$L$7000,2,FALSE),"")</f>
        <v/>
      </c>
    </row>
    <row r="1211" spans="2:15" ht="15" customHeight="1" x14ac:dyDescent="0.25">
      <c r="B1211" s="178" t="s">
        <v>13726</v>
      </c>
      <c r="C1211" s="178" t="s">
        <v>104</v>
      </c>
      <c r="D1211" s="178" t="s">
        <v>4644</v>
      </c>
      <c r="E1211" s="178" t="s">
        <v>17</v>
      </c>
      <c r="F1211" s="178" t="s">
        <v>17</v>
      </c>
      <c r="G1211" s="1">
        <f>IF(ISNUMBER(Pay_Item_Search_Text),IF(ISNUMBER(IF(FIND(Pay_Item_Search_Text,B1211)=1,1, "FALSE")),MAX(G$4:$G1210)+1,IF(ISNUMBER(Pay_Item_Search_Text),0,IF(ISNUMBER(SEARCH(Pay_Item_Search_Text,H1211)),MAX(G$4:$G1210)+1,0))),IF(ISNUMBER(Pay_Item_Search_Text),0,IF(ISNUMBER(SEARCH(Pay_Item_Search_Text,H1211)),MAX(G$4:$G1210)+1,0)))</f>
        <v>1207</v>
      </c>
      <c r="H1211" s="1" t="str">
        <f>IF(Table_PayItems[[#This Row],[Description]]="_","_ Unique Item - "&amp;Table_PayItems[[#This Row],[Item]]&amp;" - $"&amp;Table_PayItems[[#This Row],[Unit]],Table_PayItems[[#This Row],[Description]]&amp;" - $"&amp;Table_PayItems[[#This Row],[Unit]])</f>
        <v>Conduit, Encased, 4, 3 inch - $Ft</v>
      </c>
      <c r="I1211" s="29" t="str">
        <f>IFERROR(VLOOKUP(ROWS($M$5:M1211),Table_PayItems[[Search Key]:[Concentrated Name]],2,FALSE),"")</f>
        <v>Conduit, Encased, 4, 3 inch - $Ft</v>
      </c>
      <c r="J1211" s="1"/>
      <c r="K1211" s="1"/>
      <c r="L1211" s="22">
        <f>IF(ISNUMBER(SEARCH(Pay_Item_Search_Text_2,M1211)),MAX($L$4:L1210)+1,0)</f>
        <v>0</v>
      </c>
      <c r="M1211" s="1" t="str">
        <f>IFERROR(VLOOKUP(ROWS($M$5:M1211),Table_PayItems[[Search Key]:[Concentrated Name]],2,FALSE),"")</f>
        <v>Conduit, Encased, 4, 3 inch - $Ft</v>
      </c>
      <c r="N1211" s="1" t="str">
        <f>IFERROR(VLOOKUP(ROWS($M$5:N1211),$L$5:$M$7000,2,FALSE),"")</f>
        <v/>
      </c>
      <c r="O1211" s="1" t="str">
        <f>IFERROR(VLOOKUP(ROWS($O$5:O1211),$K$5:$L$7000,2,FALSE),"")</f>
        <v/>
      </c>
    </row>
    <row r="1212" spans="2:15" ht="15" customHeight="1" x14ac:dyDescent="0.25">
      <c r="B1212" s="178" t="s">
        <v>13738</v>
      </c>
      <c r="C1212" s="178" t="s">
        <v>104</v>
      </c>
      <c r="D1212" s="178" t="s">
        <v>4656</v>
      </c>
      <c r="E1212" s="178" t="s">
        <v>17</v>
      </c>
      <c r="F1212" s="178" t="s">
        <v>17</v>
      </c>
      <c r="G1212" s="1">
        <f>IF(ISNUMBER(Pay_Item_Search_Text),IF(ISNUMBER(IF(FIND(Pay_Item_Search_Text,B1212)=1,1, "FALSE")),MAX(G$4:$G1211)+1,IF(ISNUMBER(Pay_Item_Search_Text),0,IF(ISNUMBER(SEARCH(Pay_Item_Search_Text,H1212)),MAX(G$4:$G1211)+1,0))),IF(ISNUMBER(Pay_Item_Search_Text),0,IF(ISNUMBER(SEARCH(Pay_Item_Search_Text,H1212)),MAX(G$4:$G1211)+1,0)))</f>
        <v>1208</v>
      </c>
      <c r="H1212" s="1" t="str">
        <f>IF(Table_PayItems[[#This Row],[Description]]="_","_ Unique Item - "&amp;Table_PayItems[[#This Row],[Item]]&amp;" - $"&amp;Table_PayItems[[#This Row],[Unit]],Table_PayItems[[#This Row],[Description]]&amp;" - $"&amp;Table_PayItems[[#This Row],[Unit]])</f>
        <v>Conduit, Encased, 4, 4 inch - $Ft</v>
      </c>
      <c r="I1212" s="29" t="str">
        <f>IFERROR(VLOOKUP(ROWS($M$5:M1212),Table_PayItems[[Search Key]:[Concentrated Name]],2,FALSE),"")</f>
        <v>Conduit, Encased, 4, 4 inch - $Ft</v>
      </c>
      <c r="J1212" s="1"/>
      <c r="K1212" s="1"/>
      <c r="L1212" s="22">
        <f>IF(ISNUMBER(SEARCH(Pay_Item_Search_Text_2,M1212)),MAX($L$4:L1211)+1,0)</f>
        <v>0</v>
      </c>
      <c r="M1212" s="1" t="str">
        <f>IFERROR(VLOOKUP(ROWS($M$5:M1212),Table_PayItems[[Search Key]:[Concentrated Name]],2,FALSE),"")</f>
        <v>Conduit, Encased, 4, 4 inch - $Ft</v>
      </c>
      <c r="N1212" s="1" t="str">
        <f>IFERROR(VLOOKUP(ROWS($M$5:N1212),$L$5:$M$7000,2,FALSE),"")</f>
        <v/>
      </c>
      <c r="O1212" s="1" t="str">
        <f>IFERROR(VLOOKUP(ROWS($O$5:O1212),$K$5:$L$7000,2,FALSE),"")</f>
        <v/>
      </c>
    </row>
    <row r="1213" spans="2:15" ht="15" customHeight="1" x14ac:dyDescent="0.25">
      <c r="B1213" s="178" t="s">
        <v>13727</v>
      </c>
      <c r="C1213" s="178" t="s">
        <v>104</v>
      </c>
      <c r="D1213" s="178" t="s">
        <v>4645</v>
      </c>
      <c r="E1213" s="178" t="s">
        <v>17</v>
      </c>
      <c r="F1213" s="178" t="s">
        <v>17</v>
      </c>
      <c r="G1213" s="1">
        <f>IF(ISNUMBER(Pay_Item_Search_Text),IF(ISNUMBER(IF(FIND(Pay_Item_Search_Text,B1213)=1,1, "FALSE")),MAX(G$4:$G1212)+1,IF(ISNUMBER(Pay_Item_Search_Text),0,IF(ISNUMBER(SEARCH(Pay_Item_Search_Text,H1213)),MAX(G$4:$G1212)+1,0))),IF(ISNUMBER(Pay_Item_Search_Text),0,IF(ISNUMBER(SEARCH(Pay_Item_Search_Text,H1213)),MAX(G$4:$G1212)+1,0)))</f>
        <v>1209</v>
      </c>
      <c r="H1213" s="1" t="str">
        <f>IF(Table_PayItems[[#This Row],[Description]]="_","_ Unique Item - "&amp;Table_PayItems[[#This Row],[Item]]&amp;" - $"&amp;Table_PayItems[[#This Row],[Unit]],Table_PayItems[[#This Row],[Description]]&amp;" - $"&amp;Table_PayItems[[#This Row],[Unit]])</f>
        <v>Conduit, Encased, 5, 3 inch - $Ft</v>
      </c>
      <c r="I1213" s="29" t="str">
        <f>IFERROR(VLOOKUP(ROWS($M$5:M1213),Table_PayItems[[Search Key]:[Concentrated Name]],2,FALSE),"")</f>
        <v>Conduit, Encased, 5, 3 inch - $Ft</v>
      </c>
      <c r="J1213" s="1"/>
      <c r="K1213" s="1"/>
      <c r="L1213" s="22">
        <f>IF(ISNUMBER(SEARCH(Pay_Item_Search_Text_2,M1213)),MAX($L$4:L1212)+1,0)</f>
        <v>0</v>
      </c>
      <c r="M1213" s="1" t="str">
        <f>IFERROR(VLOOKUP(ROWS($M$5:M1213),Table_PayItems[[Search Key]:[Concentrated Name]],2,FALSE),"")</f>
        <v>Conduit, Encased, 5, 3 inch - $Ft</v>
      </c>
      <c r="N1213" s="1" t="str">
        <f>IFERROR(VLOOKUP(ROWS($M$5:N1213),$L$5:$M$7000,2,FALSE),"")</f>
        <v/>
      </c>
      <c r="O1213" s="1" t="str">
        <f>IFERROR(VLOOKUP(ROWS($O$5:O1213),$K$5:$L$7000,2,FALSE),"")</f>
        <v/>
      </c>
    </row>
    <row r="1214" spans="2:15" ht="15" customHeight="1" x14ac:dyDescent="0.25">
      <c r="B1214" s="178" t="s">
        <v>13739</v>
      </c>
      <c r="C1214" s="178" t="s">
        <v>104</v>
      </c>
      <c r="D1214" s="178" t="s">
        <v>4657</v>
      </c>
      <c r="E1214" s="178" t="s">
        <v>17</v>
      </c>
      <c r="F1214" s="178" t="s">
        <v>17</v>
      </c>
      <c r="G1214" s="1">
        <f>IF(ISNUMBER(Pay_Item_Search_Text),IF(ISNUMBER(IF(FIND(Pay_Item_Search_Text,B1214)=1,1, "FALSE")),MAX(G$4:$G1213)+1,IF(ISNUMBER(Pay_Item_Search_Text),0,IF(ISNUMBER(SEARCH(Pay_Item_Search_Text,H1214)),MAX(G$4:$G1213)+1,0))),IF(ISNUMBER(Pay_Item_Search_Text),0,IF(ISNUMBER(SEARCH(Pay_Item_Search_Text,H1214)),MAX(G$4:$G1213)+1,0)))</f>
        <v>1210</v>
      </c>
      <c r="H1214" s="1" t="str">
        <f>IF(Table_PayItems[[#This Row],[Description]]="_","_ Unique Item - "&amp;Table_PayItems[[#This Row],[Item]]&amp;" - $"&amp;Table_PayItems[[#This Row],[Unit]],Table_PayItems[[#This Row],[Description]]&amp;" - $"&amp;Table_PayItems[[#This Row],[Unit]])</f>
        <v>Conduit, Encased, 5, 4 inch - $Ft</v>
      </c>
      <c r="I1214" s="29" t="str">
        <f>IFERROR(VLOOKUP(ROWS($M$5:M1214),Table_PayItems[[Search Key]:[Concentrated Name]],2,FALSE),"")</f>
        <v>Conduit, Encased, 5, 4 inch - $Ft</v>
      </c>
      <c r="J1214" s="1"/>
      <c r="K1214" s="1"/>
      <c r="L1214" s="22">
        <f>IF(ISNUMBER(SEARCH(Pay_Item_Search_Text_2,M1214)),MAX($L$4:L1213)+1,0)</f>
        <v>0</v>
      </c>
      <c r="M1214" s="1" t="str">
        <f>IFERROR(VLOOKUP(ROWS($M$5:M1214),Table_PayItems[[Search Key]:[Concentrated Name]],2,FALSE),"")</f>
        <v>Conduit, Encased, 5, 4 inch - $Ft</v>
      </c>
      <c r="N1214" s="1" t="str">
        <f>IFERROR(VLOOKUP(ROWS($M$5:N1214),$L$5:$M$7000,2,FALSE),"")</f>
        <v/>
      </c>
      <c r="O1214" s="1" t="str">
        <f>IFERROR(VLOOKUP(ROWS($O$5:O1214),$K$5:$L$7000,2,FALSE),"")</f>
        <v/>
      </c>
    </row>
    <row r="1215" spans="2:15" ht="15" customHeight="1" x14ac:dyDescent="0.25">
      <c r="B1215" s="178" t="s">
        <v>13728</v>
      </c>
      <c r="C1215" s="178" t="s">
        <v>104</v>
      </c>
      <c r="D1215" s="178" t="s">
        <v>4646</v>
      </c>
      <c r="E1215" s="178" t="s">
        <v>17</v>
      </c>
      <c r="F1215" s="178" t="s">
        <v>17</v>
      </c>
      <c r="G1215" s="1">
        <f>IF(ISNUMBER(Pay_Item_Search_Text),IF(ISNUMBER(IF(FIND(Pay_Item_Search_Text,B1215)=1,1, "FALSE")),MAX(G$4:$G1214)+1,IF(ISNUMBER(Pay_Item_Search_Text),0,IF(ISNUMBER(SEARCH(Pay_Item_Search_Text,H1215)),MAX(G$4:$G1214)+1,0))),IF(ISNUMBER(Pay_Item_Search_Text),0,IF(ISNUMBER(SEARCH(Pay_Item_Search_Text,H1215)),MAX(G$4:$G1214)+1,0)))</f>
        <v>1211</v>
      </c>
      <c r="H1215" s="1" t="str">
        <f>IF(Table_PayItems[[#This Row],[Description]]="_","_ Unique Item - "&amp;Table_PayItems[[#This Row],[Item]]&amp;" - $"&amp;Table_PayItems[[#This Row],[Unit]],Table_PayItems[[#This Row],[Description]]&amp;" - $"&amp;Table_PayItems[[#This Row],[Unit]])</f>
        <v>Conduit, Encased, 6, 3 inch - $Ft</v>
      </c>
      <c r="I1215" s="29" t="str">
        <f>IFERROR(VLOOKUP(ROWS($M$5:M1215),Table_PayItems[[Search Key]:[Concentrated Name]],2,FALSE),"")</f>
        <v>Conduit, Encased, 6, 3 inch - $Ft</v>
      </c>
      <c r="J1215" s="1"/>
      <c r="K1215" s="1"/>
      <c r="L1215" s="22">
        <f>IF(ISNUMBER(SEARCH(Pay_Item_Search_Text_2,M1215)),MAX($L$4:L1214)+1,0)</f>
        <v>0</v>
      </c>
      <c r="M1215" s="1" t="str">
        <f>IFERROR(VLOOKUP(ROWS($M$5:M1215),Table_PayItems[[Search Key]:[Concentrated Name]],2,FALSE),"")</f>
        <v>Conduit, Encased, 6, 3 inch - $Ft</v>
      </c>
      <c r="N1215" s="1" t="str">
        <f>IFERROR(VLOOKUP(ROWS($M$5:N1215),$L$5:$M$7000,2,FALSE),"")</f>
        <v/>
      </c>
      <c r="O1215" s="1" t="str">
        <f>IFERROR(VLOOKUP(ROWS($O$5:O1215),$K$5:$L$7000,2,FALSE),"")</f>
        <v/>
      </c>
    </row>
    <row r="1216" spans="2:15" ht="15" customHeight="1" x14ac:dyDescent="0.25">
      <c r="B1216" s="178" t="s">
        <v>13740</v>
      </c>
      <c r="C1216" s="178" t="s">
        <v>104</v>
      </c>
      <c r="D1216" s="178" t="s">
        <v>4658</v>
      </c>
      <c r="E1216" s="178" t="s">
        <v>17</v>
      </c>
      <c r="F1216" s="178" t="s">
        <v>17</v>
      </c>
      <c r="G1216" s="1">
        <f>IF(ISNUMBER(Pay_Item_Search_Text),IF(ISNUMBER(IF(FIND(Pay_Item_Search_Text,B1216)=1,1, "FALSE")),MAX(G$4:$G1215)+1,IF(ISNUMBER(Pay_Item_Search_Text),0,IF(ISNUMBER(SEARCH(Pay_Item_Search_Text,H1216)),MAX(G$4:$G1215)+1,0))),IF(ISNUMBER(Pay_Item_Search_Text),0,IF(ISNUMBER(SEARCH(Pay_Item_Search_Text,H1216)),MAX(G$4:$G1215)+1,0)))</f>
        <v>1212</v>
      </c>
      <c r="H1216" s="1" t="str">
        <f>IF(Table_PayItems[[#This Row],[Description]]="_","_ Unique Item - "&amp;Table_PayItems[[#This Row],[Item]]&amp;" - $"&amp;Table_PayItems[[#This Row],[Unit]],Table_PayItems[[#This Row],[Description]]&amp;" - $"&amp;Table_PayItems[[#This Row],[Unit]])</f>
        <v>Conduit, Encased, 6, 4 inch - $Ft</v>
      </c>
      <c r="I1216" s="29" t="str">
        <f>IFERROR(VLOOKUP(ROWS($M$5:M1216),Table_PayItems[[Search Key]:[Concentrated Name]],2,FALSE),"")</f>
        <v>Conduit, Encased, 6, 4 inch - $Ft</v>
      </c>
      <c r="J1216" s="1"/>
      <c r="K1216" s="1"/>
      <c r="L1216" s="22">
        <f>IF(ISNUMBER(SEARCH(Pay_Item_Search_Text_2,M1216)),MAX($L$4:L1215)+1,0)</f>
        <v>0</v>
      </c>
      <c r="M1216" s="1" t="str">
        <f>IFERROR(VLOOKUP(ROWS($M$5:M1216),Table_PayItems[[Search Key]:[Concentrated Name]],2,FALSE),"")</f>
        <v>Conduit, Encased, 6, 4 inch - $Ft</v>
      </c>
      <c r="N1216" s="1" t="str">
        <f>IFERROR(VLOOKUP(ROWS($M$5:N1216),$L$5:$M$7000,2,FALSE),"")</f>
        <v/>
      </c>
      <c r="O1216" s="1" t="str">
        <f>IFERROR(VLOOKUP(ROWS($O$5:O1216),$K$5:$L$7000,2,FALSE),"")</f>
        <v/>
      </c>
    </row>
    <row r="1217" spans="2:15" ht="15" customHeight="1" x14ac:dyDescent="0.25">
      <c r="B1217" s="178" t="s">
        <v>13729</v>
      </c>
      <c r="C1217" s="178" t="s">
        <v>104</v>
      </c>
      <c r="D1217" s="178" t="s">
        <v>4647</v>
      </c>
      <c r="E1217" s="178" t="s">
        <v>17</v>
      </c>
      <c r="F1217" s="178" t="s">
        <v>17</v>
      </c>
      <c r="G1217" s="1">
        <f>IF(ISNUMBER(Pay_Item_Search_Text),IF(ISNUMBER(IF(FIND(Pay_Item_Search_Text,B1217)=1,1, "FALSE")),MAX(G$4:$G1216)+1,IF(ISNUMBER(Pay_Item_Search_Text),0,IF(ISNUMBER(SEARCH(Pay_Item_Search_Text,H1217)),MAX(G$4:$G1216)+1,0))),IF(ISNUMBER(Pay_Item_Search_Text),0,IF(ISNUMBER(SEARCH(Pay_Item_Search_Text,H1217)),MAX(G$4:$G1216)+1,0)))</f>
        <v>1213</v>
      </c>
      <c r="H1217" s="1" t="str">
        <f>IF(Table_PayItems[[#This Row],[Description]]="_","_ Unique Item - "&amp;Table_PayItems[[#This Row],[Item]]&amp;" - $"&amp;Table_PayItems[[#This Row],[Unit]],Table_PayItems[[#This Row],[Description]]&amp;" - $"&amp;Table_PayItems[[#This Row],[Unit]])</f>
        <v>Conduit, Encased, 7, 3 inch - $Ft</v>
      </c>
      <c r="I1217" s="29" t="str">
        <f>IFERROR(VLOOKUP(ROWS($M$5:M1217),Table_PayItems[[Search Key]:[Concentrated Name]],2,FALSE),"")</f>
        <v>Conduit, Encased, 7, 3 inch - $Ft</v>
      </c>
      <c r="J1217" s="1"/>
      <c r="K1217" s="1"/>
      <c r="L1217" s="22">
        <f>IF(ISNUMBER(SEARCH(Pay_Item_Search_Text_2,M1217)),MAX($L$4:L1216)+1,0)</f>
        <v>0</v>
      </c>
      <c r="M1217" s="1" t="str">
        <f>IFERROR(VLOOKUP(ROWS($M$5:M1217),Table_PayItems[[Search Key]:[Concentrated Name]],2,FALSE),"")</f>
        <v>Conduit, Encased, 7, 3 inch - $Ft</v>
      </c>
      <c r="N1217" s="1" t="str">
        <f>IFERROR(VLOOKUP(ROWS($M$5:N1217),$L$5:$M$7000,2,FALSE),"")</f>
        <v/>
      </c>
      <c r="O1217" s="1" t="str">
        <f>IFERROR(VLOOKUP(ROWS($O$5:O1217),$K$5:$L$7000,2,FALSE),"")</f>
        <v/>
      </c>
    </row>
    <row r="1218" spans="2:15" ht="15" customHeight="1" x14ac:dyDescent="0.25">
      <c r="B1218" s="178" t="s">
        <v>13741</v>
      </c>
      <c r="C1218" s="178" t="s">
        <v>104</v>
      </c>
      <c r="D1218" s="178" t="s">
        <v>4659</v>
      </c>
      <c r="E1218" s="178" t="s">
        <v>17</v>
      </c>
      <c r="F1218" s="178" t="s">
        <v>17</v>
      </c>
      <c r="G1218" s="1">
        <f>IF(ISNUMBER(Pay_Item_Search_Text),IF(ISNUMBER(IF(FIND(Pay_Item_Search_Text,B1218)=1,1, "FALSE")),MAX(G$4:$G1217)+1,IF(ISNUMBER(Pay_Item_Search_Text),0,IF(ISNUMBER(SEARCH(Pay_Item_Search_Text,H1218)),MAX(G$4:$G1217)+1,0))),IF(ISNUMBER(Pay_Item_Search_Text),0,IF(ISNUMBER(SEARCH(Pay_Item_Search_Text,H1218)),MAX(G$4:$G1217)+1,0)))</f>
        <v>1214</v>
      </c>
      <c r="H1218" s="1" t="str">
        <f>IF(Table_PayItems[[#This Row],[Description]]="_","_ Unique Item - "&amp;Table_PayItems[[#This Row],[Item]]&amp;" - $"&amp;Table_PayItems[[#This Row],[Unit]],Table_PayItems[[#This Row],[Description]]&amp;" - $"&amp;Table_PayItems[[#This Row],[Unit]])</f>
        <v>Conduit, Encased, 7, 4 inch - $Ft</v>
      </c>
      <c r="I1218" s="29" t="str">
        <f>IFERROR(VLOOKUP(ROWS($M$5:M1218),Table_PayItems[[Search Key]:[Concentrated Name]],2,FALSE),"")</f>
        <v>Conduit, Encased, 7, 4 inch - $Ft</v>
      </c>
      <c r="J1218" s="1"/>
      <c r="K1218" s="1"/>
      <c r="L1218" s="22">
        <f>IF(ISNUMBER(SEARCH(Pay_Item_Search_Text_2,M1218)),MAX($L$4:L1217)+1,0)</f>
        <v>0</v>
      </c>
      <c r="M1218" s="1" t="str">
        <f>IFERROR(VLOOKUP(ROWS($M$5:M1218),Table_PayItems[[Search Key]:[Concentrated Name]],2,FALSE),"")</f>
        <v>Conduit, Encased, 7, 4 inch - $Ft</v>
      </c>
      <c r="N1218" s="1" t="str">
        <f>IFERROR(VLOOKUP(ROWS($M$5:N1218),$L$5:$M$7000,2,FALSE),"")</f>
        <v/>
      </c>
      <c r="O1218" s="1" t="str">
        <f>IFERROR(VLOOKUP(ROWS($O$5:O1218),$K$5:$L$7000,2,FALSE),"")</f>
        <v/>
      </c>
    </row>
    <row r="1219" spans="2:15" ht="15" customHeight="1" x14ac:dyDescent="0.25">
      <c r="B1219" s="178" t="s">
        <v>13730</v>
      </c>
      <c r="C1219" s="178" t="s">
        <v>104</v>
      </c>
      <c r="D1219" s="178" t="s">
        <v>4648</v>
      </c>
      <c r="E1219" s="178" t="s">
        <v>17</v>
      </c>
      <c r="F1219" s="178" t="s">
        <v>17</v>
      </c>
      <c r="G1219" s="1">
        <f>IF(ISNUMBER(Pay_Item_Search_Text),IF(ISNUMBER(IF(FIND(Pay_Item_Search_Text,B1219)=1,1, "FALSE")),MAX(G$4:$G1218)+1,IF(ISNUMBER(Pay_Item_Search_Text),0,IF(ISNUMBER(SEARCH(Pay_Item_Search_Text,H1219)),MAX(G$4:$G1218)+1,0))),IF(ISNUMBER(Pay_Item_Search_Text),0,IF(ISNUMBER(SEARCH(Pay_Item_Search_Text,H1219)),MAX(G$4:$G1218)+1,0)))</f>
        <v>1215</v>
      </c>
      <c r="H1219" s="1" t="str">
        <f>IF(Table_PayItems[[#This Row],[Description]]="_","_ Unique Item - "&amp;Table_PayItems[[#This Row],[Item]]&amp;" - $"&amp;Table_PayItems[[#This Row],[Unit]],Table_PayItems[[#This Row],[Description]]&amp;" - $"&amp;Table_PayItems[[#This Row],[Unit]])</f>
        <v>Conduit, Encased, 8, 3 inch - $Ft</v>
      </c>
      <c r="I1219" s="29" t="str">
        <f>IFERROR(VLOOKUP(ROWS($M$5:M1219),Table_PayItems[[Search Key]:[Concentrated Name]],2,FALSE),"")</f>
        <v>Conduit, Encased, 8, 3 inch - $Ft</v>
      </c>
      <c r="J1219" s="1"/>
      <c r="K1219" s="1"/>
      <c r="L1219" s="22">
        <f>IF(ISNUMBER(SEARCH(Pay_Item_Search_Text_2,M1219)),MAX($L$4:L1218)+1,0)</f>
        <v>0</v>
      </c>
      <c r="M1219" s="1" t="str">
        <f>IFERROR(VLOOKUP(ROWS($M$5:M1219),Table_PayItems[[Search Key]:[Concentrated Name]],2,FALSE),"")</f>
        <v>Conduit, Encased, 8, 3 inch - $Ft</v>
      </c>
      <c r="N1219" s="1" t="str">
        <f>IFERROR(VLOOKUP(ROWS($M$5:N1219),$L$5:$M$7000,2,FALSE),"")</f>
        <v/>
      </c>
      <c r="O1219" s="1" t="str">
        <f>IFERROR(VLOOKUP(ROWS($O$5:O1219),$K$5:$L$7000,2,FALSE),"")</f>
        <v/>
      </c>
    </row>
    <row r="1220" spans="2:15" ht="15" customHeight="1" x14ac:dyDescent="0.25">
      <c r="B1220" s="178" t="s">
        <v>13742</v>
      </c>
      <c r="C1220" s="178" t="s">
        <v>104</v>
      </c>
      <c r="D1220" s="178" t="s">
        <v>4660</v>
      </c>
      <c r="E1220" s="178" t="s">
        <v>17</v>
      </c>
      <c r="F1220" s="178" t="s">
        <v>17</v>
      </c>
      <c r="G1220" s="1">
        <f>IF(ISNUMBER(Pay_Item_Search_Text),IF(ISNUMBER(IF(FIND(Pay_Item_Search_Text,B1220)=1,1, "FALSE")),MAX(G$4:$G1219)+1,IF(ISNUMBER(Pay_Item_Search_Text),0,IF(ISNUMBER(SEARCH(Pay_Item_Search_Text,H1220)),MAX(G$4:$G1219)+1,0))),IF(ISNUMBER(Pay_Item_Search_Text),0,IF(ISNUMBER(SEARCH(Pay_Item_Search_Text,H1220)),MAX(G$4:$G1219)+1,0)))</f>
        <v>1216</v>
      </c>
      <c r="H1220" s="1" t="str">
        <f>IF(Table_PayItems[[#This Row],[Description]]="_","_ Unique Item - "&amp;Table_PayItems[[#This Row],[Item]]&amp;" - $"&amp;Table_PayItems[[#This Row],[Unit]],Table_PayItems[[#This Row],[Description]]&amp;" - $"&amp;Table_PayItems[[#This Row],[Unit]])</f>
        <v>Conduit, Encased, 8, 4 inch - $Ft</v>
      </c>
      <c r="I1220" s="29" t="str">
        <f>IFERROR(VLOOKUP(ROWS($M$5:M1220),Table_PayItems[[Search Key]:[Concentrated Name]],2,FALSE),"")</f>
        <v>Conduit, Encased, 8, 4 inch - $Ft</v>
      </c>
      <c r="J1220" s="1"/>
      <c r="K1220" s="1"/>
      <c r="L1220" s="22">
        <f>IF(ISNUMBER(SEARCH(Pay_Item_Search_Text_2,M1220)),MAX($L$4:L1219)+1,0)</f>
        <v>0</v>
      </c>
      <c r="M1220" s="1" t="str">
        <f>IFERROR(VLOOKUP(ROWS($M$5:M1220),Table_PayItems[[Search Key]:[Concentrated Name]],2,FALSE),"")</f>
        <v>Conduit, Encased, 8, 4 inch - $Ft</v>
      </c>
      <c r="N1220" s="1" t="str">
        <f>IFERROR(VLOOKUP(ROWS($M$5:N1220),$L$5:$M$7000,2,FALSE),"")</f>
        <v/>
      </c>
      <c r="O1220" s="1" t="str">
        <f>IFERROR(VLOOKUP(ROWS($O$5:O1220),$K$5:$L$7000,2,FALSE),"")</f>
        <v/>
      </c>
    </row>
    <row r="1221" spans="2:15" ht="15" customHeight="1" x14ac:dyDescent="0.25">
      <c r="B1221" s="178" t="s">
        <v>13731</v>
      </c>
      <c r="C1221" s="178" t="s">
        <v>104</v>
      </c>
      <c r="D1221" s="178" t="s">
        <v>4649</v>
      </c>
      <c r="E1221" s="178" t="s">
        <v>17</v>
      </c>
      <c r="F1221" s="178" t="s">
        <v>17</v>
      </c>
      <c r="G1221" s="1">
        <f>IF(ISNUMBER(Pay_Item_Search_Text),IF(ISNUMBER(IF(FIND(Pay_Item_Search_Text,B1221)=1,1, "FALSE")),MAX(G$4:$G1220)+1,IF(ISNUMBER(Pay_Item_Search_Text),0,IF(ISNUMBER(SEARCH(Pay_Item_Search_Text,H1221)),MAX(G$4:$G1220)+1,0))),IF(ISNUMBER(Pay_Item_Search_Text),0,IF(ISNUMBER(SEARCH(Pay_Item_Search_Text,H1221)),MAX(G$4:$G1220)+1,0)))</f>
        <v>1217</v>
      </c>
      <c r="H1221" s="1" t="str">
        <f>IF(Table_PayItems[[#This Row],[Description]]="_","_ Unique Item - "&amp;Table_PayItems[[#This Row],[Item]]&amp;" - $"&amp;Table_PayItems[[#This Row],[Unit]],Table_PayItems[[#This Row],[Description]]&amp;" - $"&amp;Table_PayItems[[#This Row],[Unit]])</f>
        <v>Conduit, Encased, 9, 3 inch - $Ft</v>
      </c>
      <c r="I1221" s="29" t="str">
        <f>IFERROR(VLOOKUP(ROWS($M$5:M1221),Table_PayItems[[Search Key]:[Concentrated Name]],2,FALSE),"")</f>
        <v>Conduit, Encased, 9, 3 inch - $Ft</v>
      </c>
      <c r="J1221" s="1"/>
      <c r="K1221" s="1"/>
      <c r="L1221" s="22">
        <f>IF(ISNUMBER(SEARCH(Pay_Item_Search_Text_2,M1221)),MAX($L$4:L1220)+1,0)</f>
        <v>0</v>
      </c>
      <c r="M1221" s="1" t="str">
        <f>IFERROR(VLOOKUP(ROWS($M$5:M1221),Table_PayItems[[Search Key]:[Concentrated Name]],2,FALSE),"")</f>
        <v>Conduit, Encased, 9, 3 inch - $Ft</v>
      </c>
      <c r="N1221" s="1" t="str">
        <f>IFERROR(VLOOKUP(ROWS($M$5:N1221),$L$5:$M$7000,2,FALSE),"")</f>
        <v/>
      </c>
      <c r="O1221" s="1" t="str">
        <f>IFERROR(VLOOKUP(ROWS($O$5:O1221),$K$5:$L$7000,2,FALSE),"")</f>
        <v/>
      </c>
    </row>
    <row r="1222" spans="2:15" ht="15" customHeight="1" x14ac:dyDescent="0.25">
      <c r="B1222" s="178" t="s">
        <v>13743</v>
      </c>
      <c r="C1222" s="178" t="s">
        <v>104</v>
      </c>
      <c r="D1222" s="178" t="s">
        <v>4661</v>
      </c>
      <c r="E1222" s="178" t="s">
        <v>17</v>
      </c>
      <c r="F1222" s="178" t="s">
        <v>17</v>
      </c>
      <c r="G1222" s="1">
        <f>IF(ISNUMBER(Pay_Item_Search_Text),IF(ISNUMBER(IF(FIND(Pay_Item_Search_Text,B1222)=1,1, "FALSE")),MAX(G$4:$G1221)+1,IF(ISNUMBER(Pay_Item_Search_Text),0,IF(ISNUMBER(SEARCH(Pay_Item_Search_Text,H1222)),MAX(G$4:$G1221)+1,0))),IF(ISNUMBER(Pay_Item_Search_Text),0,IF(ISNUMBER(SEARCH(Pay_Item_Search_Text,H1222)),MAX(G$4:$G1221)+1,0)))</f>
        <v>1218</v>
      </c>
      <c r="H1222" s="1" t="str">
        <f>IF(Table_PayItems[[#This Row],[Description]]="_","_ Unique Item - "&amp;Table_PayItems[[#This Row],[Item]]&amp;" - $"&amp;Table_PayItems[[#This Row],[Unit]],Table_PayItems[[#This Row],[Description]]&amp;" - $"&amp;Table_PayItems[[#This Row],[Unit]])</f>
        <v>Conduit, Encased, 9, 4 inch - $Ft</v>
      </c>
      <c r="I1222" s="29" t="str">
        <f>IFERROR(VLOOKUP(ROWS($M$5:M1222),Table_PayItems[[Search Key]:[Concentrated Name]],2,FALSE),"")</f>
        <v>Conduit, Encased, 9, 4 inch - $Ft</v>
      </c>
      <c r="J1222" s="1"/>
      <c r="K1222" s="1"/>
      <c r="L1222" s="22">
        <f>IF(ISNUMBER(SEARCH(Pay_Item_Search_Text_2,M1222)),MAX($L$4:L1221)+1,0)</f>
        <v>0</v>
      </c>
      <c r="M1222" s="1" t="str">
        <f>IFERROR(VLOOKUP(ROWS($M$5:M1222),Table_PayItems[[Search Key]:[Concentrated Name]],2,FALSE),"")</f>
        <v>Conduit, Encased, 9, 4 inch - $Ft</v>
      </c>
      <c r="N1222" s="1" t="str">
        <f>IFERROR(VLOOKUP(ROWS($M$5:N1222),$L$5:$M$7000,2,FALSE),"")</f>
        <v/>
      </c>
      <c r="O1222" s="1" t="str">
        <f>IFERROR(VLOOKUP(ROWS($O$5:O1222),$K$5:$L$7000,2,FALSE),"")</f>
        <v/>
      </c>
    </row>
    <row r="1223" spans="2:15" ht="15" customHeight="1" x14ac:dyDescent="0.25">
      <c r="B1223" s="178" t="s">
        <v>13748</v>
      </c>
      <c r="C1223" s="178" t="s">
        <v>104</v>
      </c>
      <c r="D1223" s="178" t="s">
        <v>4666</v>
      </c>
      <c r="E1223" s="178" t="s">
        <v>17</v>
      </c>
      <c r="F1223" s="178" t="s">
        <v>17</v>
      </c>
      <c r="G1223" s="1">
        <f>IF(ISNUMBER(Pay_Item_Search_Text),IF(ISNUMBER(IF(FIND(Pay_Item_Search_Text,B1223)=1,1, "FALSE")),MAX(G$4:$G1222)+1,IF(ISNUMBER(Pay_Item_Search_Text),0,IF(ISNUMBER(SEARCH(Pay_Item_Search_Text,H1223)),MAX(G$4:$G1222)+1,0))),IF(ISNUMBER(Pay_Item_Search_Text),0,IF(ISNUMBER(SEARCH(Pay_Item_Search_Text,H1223)),MAX(G$4:$G1222)+1,0)))</f>
        <v>1219</v>
      </c>
      <c r="H1223" s="1" t="str">
        <f>IF(Table_PayItems[[#This Row],[Description]]="_","_ Unique Item - "&amp;Table_PayItems[[#This Row],[Item]]&amp;" - $"&amp;Table_PayItems[[#This Row],[Unit]],Table_PayItems[[#This Row],[Description]]&amp;" - $"&amp;Table_PayItems[[#This Row],[Unit]])</f>
        <v>Conduit, Fiberglass, 1 1/2 inch - $Ft</v>
      </c>
      <c r="I1223" s="29" t="str">
        <f>IFERROR(VLOOKUP(ROWS($M$5:M1223),Table_PayItems[[Search Key]:[Concentrated Name]],2,FALSE),"")</f>
        <v>Conduit, Fiberglass, 1 1/2 inch - $Ft</v>
      </c>
      <c r="J1223" s="1"/>
      <c r="K1223" s="1"/>
      <c r="L1223" s="22">
        <f>IF(ISNUMBER(SEARCH(Pay_Item_Search_Text_2,M1223)),MAX($L$4:L1222)+1,0)</f>
        <v>0</v>
      </c>
      <c r="M1223" s="1" t="str">
        <f>IFERROR(VLOOKUP(ROWS($M$5:M1223),Table_PayItems[[Search Key]:[Concentrated Name]],2,FALSE),"")</f>
        <v>Conduit, Fiberglass, 1 1/2 inch - $Ft</v>
      </c>
      <c r="N1223" s="1" t="str">
        <f>IFERROR(VLOOKUP(ROWS($M$5:N1223),$L$5:$M$7000,2,FALSE),"")</f>
        <v/>
      </c>
      <c r="O1223" s="1" t="str">
        <f>IFERROR(VLOOKUP(ROWS($O$5:O1223),$K$5:$L$7000,2,FALSE),"")</f>
        <v/>
      </c>
    </row>
    <row r="1224" spans="2:15" ht="15" customHeight="1" x14ac:dyDescent="0.25">
      <c r="B1224" s="178" t="s">
        <v>13756</v>
      </c>
      <c r="C1224" s="178" t="s">
        <v>104</v>
      </c>
      <c r="D1224" s="178" t="s">
        <v>4674</v>
      </c>
      <c r="E1224" s="178" t="s">
        <v>17</v>
      </c>
      <c r="F1224" s="178" t="s">
        <v>17</v>
      </c>
      <c r="G1224" s="1">
        <f>IF(ISNUMBER(Pay_Item_Search_Text),IF(ISNUMBER(IF(FIND(Pay_Item_Search_Text,B1224)=1,1, "FALSE")),MAX(G$4:$G1223)+1,IF(ISNUMBER(Pay_Item_Search_Text),0,IF(ISNUMBER(SEARCH(Pay_Item_Search_Text,H1224)),MAX(G$4:$G1223)+1,0))),IF(ISNUMBER(Pay_Item_Search_Text),0,IF(ISNUMBER(SEARCH(Pay_Item_Search_Text,H1224)),MAX(G$4:$G1223)+1,0)))</f>
        <v>1220</v>
      </c>
      <c r="H1224" s="1" t="str">
        <f>IF(Table_PayItems[[#This Row],[Description]]="_","_ Unique Item - "&amp;Table_PayItems[[#This Row],[Item]]&amp;" - $"&amp;Table_PayItems[[#This Row],[Unit]],Table_PayItems[[#This Row],[Description]]&amp;" - $"&amp;Table_PayItems[[#This Row],[Unit]])</f>
        <v>Conduit, Fiberglass, 1 1/2 inch, Structure - $Ft</v>
      </c>
      <c r="I1224" s="29" t="str">
        <f>IFERROR(VLOOKUP(ROWS($M$5:M1224),Table_PayItems[[Search Key]:[Concentrated Name]],2,FALSE),"")</f>
        <v>Conduit, Fiberglass, 1 1/2 inch, Structure - $Ft</v>
      </c>
      <c r="J1224" s="1"/>
      <c r="K1224" s="1"/>
      <c r="L1224" s="22">
        <f>IF(ISNUMBER(SEARCH(Pay_Item_Search_Text_2,M1224)),MAX($L$4:L1223)+1,0)</f>
        <v>0</v>
      </c>
      <c r="M1224" s="1" t="str">
        <f>IFERROR(VLOOKUP(ROWS($M$5:M1224),Table_PayItems[[Search Key]:[Concentrated Name]],2,FALSE),"")</f>
        <v>Conduit, Fiberglass, 1 1/2 inch, Structure - $Ft</v>
      </c>
      <c r="N1224" s="1" t="str">
        <f>IFERROR(VLOOKUP(ROWS($M$5:N1224),$L$5:$M$7000,2,FALSE),"")</f>
        <v/>
      </c>
      <c r="O1224" s="1" t="str">
        <f>IFERROR(VLOOKUP(ROWS($O$5:O1224),$K$5:$L$7000,2,FALSE),"")</f>
        <v/>
      </c>
    </row>
    <row r="1225" spans="2:15" ht="15" customHeight="1" x14ac:dyDescent="0.25">
      <c r="B1225" s="178" t="s">
        <v>13747</v>
      </c>
      <c r="C1225" s="178" t="s">
        <v>104</v>
      </c>
      <c r="D1225" s="178" t="s">
        <v>4665</v>
      </c>
      <c r="E1225" s="178" t="s">
        <v>17</v>
      </c>
      <c r="F1225" s="178" t="s">
        <v>17</v>
      </c>
      <c r="G1225" s="1">
        <f>IF(ISNUMBER(Pay_Item_Search_Text),IF(ISNUMBER(IF(FIND(Pay_Item_Search_Text,B1225)=1,1, "FALSE")),MAX(G$4:$G1224)+1,IF(ISNUMBER(Pay_Item_Search_Text),0,IF(ISNUMBER(SEARCH(Pay_Item_Search_Text,H1225)),MAX(G$4:$G1224)+1,0))),IF(ISNUMBER(Pay_Item_Search_Text),0,IF(ISNUMBER(SEARCH(Pay_Item_Search_Text,H1225)),MAX(G$4:$G1224)+1,0)))</f>
        <v>1221</v>
      </c>
      <c r="H1225" s="1" t="str">
        <f>IF(Table_PayItems[[#This Row],[Description]]="_","_ Unique Item - "&amp;Table_PayItems[[#This Row],[Item]]&amp;" - $"&amp;Table_PayItems[[#This Row],[Unit]],Table_PayItems[[#This Row],[Description]]&amp;" - $"&amp;Table_PayItems[[#This Row],[Unit]])</f>
        <v>Conduit, Fiberglass, 1 inch - $Ft</v>
      </c>
      <c r="I1225" s="29" t="str">
        <f>IFERROR(VLOOKUP(ROWS($M$5:M1225),Table_PayItems[[Search Key]:[Concentrated Name]],2,FALSE),"")</f>
        <v>Conduit, Fiberglass, 1 inch - $Ft</v>
      </c>
      <c r="J1225" s="1"/>
      <c r="K1225" s="1"/>
      <c r="L1225" s="22">
        <f>IF(ISNUMBER(SEARCH(Pay_Item_Search_Text_2,M1225)),MAX($L$4:L1224)+1,0)</f>
        <v>0</v>
      </c>
      <c r="M1225" s="1" t="str">
        <f>IFERROR(VLOOKUP(ROWS($M$5:M1225),Table_PayItems[[Search Key]:[Concentrated Name]],2,FALSE),"")</f>
        <v>Conduit, Fiberglass, 1 inch - $Ft</v>
      </c>
      <c r="N1225" s="1" t="str">
        <f>IFERROR(VLOOKUP(ROWS($M$5:N1225),$L$5:$M$7000,2,FALSE),"")</f>
        <v/>
      </c>
      <c r="O1225" s="1" t="str">
        <f>IFERROR(VLOOKUP(ROWS($O$5:O1225),$K$5:$L$7000,2,FALSE),"")</f>
        <v/>
      </c>
    </row>
    <row r="1226" spans="2:15" ht="15" customHeight="1" x14ac:dyDescent="0.25">
      <c r="B1226" s="178" t="s">
        <v>13755</v>
      </c>
      <c r="C1226" s="178" t="s">
        <v>104</v>
      </c>
      <c r="D1226" s="178" t="s">
        <v>4673</v>
      </c>
      <c r="E1226" s="178" t="s">
        <v>17</v>
      </c>
      <c r="F1226" s="178" t="s">
        <v>17</v>
      </c>
      <c r="G1226" s="1">
        <f>IF(ISNUMBER(Pay_Item_Search_Text),IF(ISNUMBER(IF(FIND(Pay_Item_Search_Text,B1226)=1,1, "FALSE")),MAX(G$4:$G1225)+1,IF(ISNUMBER(Pay_Item_Search_Text),0,IF(ISNUMBER(SEARCH(Pay_Item_Search_Text,H1226)),MAX(G$4:$G1225)+1,0))),IF(ISNUMBER(Pay_Item_Search_Text),0,IF(ISNUMBER(SEARCH(Pay_Item_Search_Text,H1226)),MAX(G$4:$G1225)+1,0)))</f>
        <v>1222</v>
      </c>
      <c r="H1226" s="1" t="str">
        <f>IF(Table_PayItems[[#This Row],[Description]]="_","_ Unique Item - "&amp;Table_PayItems[[#This Row],[Item]]&amp;" - $"&amp;Table_PayItems[[#This Row],[Unit]],Table_PayItems[[#This Row],[Description]]&amp;" - $"&amp;Table_PayItems[[#This Row],[Unit]])</f>
        <v>Conduit, Fiberglass, 1 inch, Structure - $Ft</v>
      </c>
      <c r="I1226" s="29" t="str">
        <f>IFERROR(VLOOKUP(ROWS($M$5:M1226),Table_PayItems[[Search Key]:[Concentrated Name]],2,FALSE),"")</f>
        <v>Conduit, Fiberglass, 1 inch, Structure - $Ft</v>
      </c>
      <c r="J1226" s="1"/>
      <c r="K1226" s="1"/>
      <c r="L1226" s="22">
        <f>IF(ISNUMBER(SEARCH(Pay_Item_Search_Text_2,M1226)),MAX($L$4:L1225)+1,0)</f>
        <v>0</v>
      </c>
      <c r="M1226" s="1" t="str">
        <f>IFERROR(VLOOKUP(ROWS($M$5:M1226),Table_PayItems[[Search Key]:[Concentrated Name]],2,FALSE),"")</f>
        <v>Conduit, Fiberglass, 1 inch, Structure - $Ft</v>
      </c>
      <c r="N1226" s="1" t="str">
        <f>IFERROR(VLOOKUP(ROWS($M$5:N1226),$L$5:$M$7000,2,FALSE),"")</f>
        <v/>
      </c>
      <c r="O1226" s="1" t="str">
        <f>IFERROR(VLOOKUP(ROWS($O$5:O1226),$K$5:$L$7000,2,FALSE),"")</f>
        <v/>
      </c>
    </row>
    <row r="1227" spans="2:15" ht="15" customHeight="1" x14ac:dyDescent="0.25">
      <c r="B1227" s="178" t="s">
        <v>13750</v>
      </c>
      <c r="C1227" s="178" t="s">
        <v>104</v>
      </c>
      <c r="D1227" s="178" t="s">
        <v>4668</v>
      </c>
      <c r="E1227" s="178" t="s">
        <v>17</v>
      </c>
      <c r="F1227" s="178" t="s">
        <v>17</v>
      </c>
      <c r="G1227" s="1">
        <f>IF(ISNUMBER(Pay_Item_Search_Text),IF(ISNUMBER(IF(FIND(Pay_Item_Search_Text,B1227)=1,1, "FALSE")),MAX(G$4:$G1226)+1,IF(ISNUMBER(Pay_Item_Search_Text),0,IF(ISNUMBER(SEARCH(Pay_Item_Search_Text,H1227)),MAX(G$4:$G1226)+1,0))),IF(ISNUMBER(Pay_Item_Search_Text),0,IF(ISNUMBER(SEARCH(Pay_Item_Search_Text,H1227)),MAX(G$4:$G1226)+1,0)))</f>
        <v>1223</v>
      </c>
      <c r="H1227" s="1" t="str">
        <f>IF(Table_PayItems[[#This Row],[Description]]="_","_ Unique Item - "&amp;Table_PayItems[[#This Row],[Item]]&amp;" - $"&amp;Table_PayItems[[#This Row],[Unit]],Table_PayItems[[#This Row],[Description]]&amp;" - $"&amp;Table_PayItems[[#This Row],[Unit]])</f>
        <v>Conduit, Fiberglass, 2 1/2 inch - $Ft</v>
      </c>
      <c r="I1227" s="29" t="str">
        <f>IFERROR(VLOOKUP(ROWS($M$5:M1227),Table_PayItems[[Search Key]:[Concentrated Name]],2,FALSE),"")</f>
        <v>Conduit, Fiberglass, 2 1/2 inch - $Ft</v>
      </c>
      <c r="J1227" s="1"/>
      <c r="K1227" s="1"/>
      <c r="L1227" s="22">
        <f>IF(ISNUMBER(SEARCH(Pay_Item_Search_Text_2,M1227)),MAX($L$4:L1226)+1,0)</f>
        <v>0</v>
      </c>
      <c r="M1227" s="1" t="str">
        <f>IFERROR(VLOOKUP(ROWS($M$5:M1227),Table_PayItems[[Search Key]:[Concentrated Name]],2,FALSE),"")</f>
        <v>Conduit, Fiberglass, 2 1/2 inch - $Ft</v>
      </c>
      <c r="N1227" s="1" t="str">
        <f>IFERROR(VLOOKUP(ROWS($M$5:N1227),$L$5:$M$7000,2,FALSE),"")</f>
        <v/>
      </c>
      <c r="O1227" s="1" t="str">
        <f>IFERROR(VLOOKUP(ROWS($O$5:O1227),$K$5:$L$7000,2,FALSE),"")</f>
        <v/>
      </c>
    </row>
    <row r="1228" spans="2:15" ht="15" customHeight="1" x14ac:dyDescent="0.25">
      <c r="B1228" s="178" t="s">
        <v>13758</v>
      </c>
      <c r="C1228" s="178" t="s">
        <v>104</v>
      </c>
      <c r="D1228" s="178" t="s">
        <v>4676</v>
      </c>
      <c r="E1228" s="178" t="s">
        <v>17</v>
      </c>
      <c r="F1228" s="178" t="s">
        <v>17</v>
      </c>
      <c r="G1228" s="1">
        <f>IF(ISNUMBER(Pay_Item_Search_Text),IF(ISNUMBER(IF(FIND(Pay_Item_Search_Text,B1228)=1,1, "FALSE")),MAX(G$4:$G1227)+1,IF(ISNUMBER(Pay_Item_Search_Text),0,IF(ISNUMBER(SEARCH(Pay_Item_Search_Text,H1228)),MAX(G$4:$G1227)+1,0))),IF(ISNUMBER(Pay_Item_Search_Text),0,IF(ISNUMBER(SEARCH(Pay_Item_Search_Text,H1228)),MAX(G$4:$G1227)+1,0)))</f>
        <v>1224</v>
      </c>
      <c r="H1228" s="1" t="str">
        <f>IF(Table_PayItems[[#This Row],[Description]]="_","_ Unique Item - "&amp;Table_PayItems[[#This Row],[Item]]&amp;" - $"&amp;Table_PayItems[[#This Row],[Unit]],Table_PayItems[[#This Row],[Description]]&amp;" - $"&amp;Table_PayItems[[#This Row],[Unit]])</f>
        <v>Conduit, Fiberglass, 2 1/2 inch, Structure - $Ft</v>
      </c>
      <c r="I1228" s="29" t="str">
        <f>IFERROR(VLOOKUP(ROWS($M$5:M1228),Table_PayItems[[Search Key]:[Concentrated Name]],2,FALSE),"")</f>
        <v>Conduit, Fiberglass, 2 1/2 inch, Structure - $Ft</v>
      </c>
      <c r="J1228" s="1"/>
      <c r="K1228" s="1"/>
      <c r="L1228" s="22">
        <f>IF(ISNUMBER(SEARCH(Pay_Item_Search_Text_2,M1228)),MAX($L$4:L1227)+1,0)</f>
        <v>0</v>
      </c>
      <c r="M1228" s="1" t="str">
        <f>IFERROR(VLOOKUP(ROWS($M$5:M1228),Table_PayItems[[Search Key]:[Concentrated Name]],2,FALSE),"")</f>
        <v>Conduit, Fiberglass, 2 1/2 inch, Structure - $Ft</v>
      </c>
      <c r="N1228" s="1" t="str">
        <f>IFERROR(VLOOKUP(ROWS($M$5:N1228),$L$5:$M$7000,2,FALSE),"")</f>
        <v/>
      </c>
      <c r="O1228" s="1" t="str">
        <f>IFERROR(VLOOKUP(ROWS($O$5:O1228),$K$5:$L$7000,2,FALSE),"")</f>
        <v/>
      </c>
    </row>
    <row r="1229" spans="2:15" ht="15" customHeight="1" x14ac:dyDescent="0.25">
      <c r="B1229" s="178" t="s">
        <v>13749</v>
      </c>
      <c r="C1229" s="178" t="s">
        <v>104</v>
      </c>
      <c r="D1229" s="178" t="s">
        <v>4667</v>
      </c>
      <c r="E1229" s="178" t="s">
        <v>17</v>
      </c>
      <c r="F1229" s="178" t="s">
        <v>17</v>
      </c>
      <c r="G1229" s="1">
        <f>IF(ISNUMBER(Pay_Item_Search_Text),IF(ISNUMBER(IF(FIND(Pay_Item_Search_Text,B1229)=1,1, "FALSE")),MAX(G$4:$G1228)+1,IF(ISNUMBER(Pay_Item_Search_Text),0,IF(ISNUMBER(SEARCH(Pay_Item_Search_Text,H1229)),MAX(G$4:$G1228)+1,0))),IF(ISNUMBER(Pay_Item_Search_Text),0,IF(ISNUMBER(SEARCH(Pay_Item_Search_Text,H1229)),MAX(G$4:$G1228)+1,0)))</f>
        <v>1225</v>
      </c>
      <c r="H1229" s="1" t="str">
        <f>IF(Table_PayItems[[#This Row],[Description]]="_","_ Unique Item - "&amp;Table_PayItems[[#This Row],[Item]]&amp;" - $"&amp;Table_PayItems[[#This Row],[Unit]],Table_PayItems[[#This Row],[Description]]&amp;" - $"&amp;Table_PayItems[[#This Row],[Unit]])</f>
        <v>Conduit, Fiberglass, 2 inch - $Ft</v>
      </c>
      <c r="I1229" s="29" t="str">
        <f>IFERROR(VLOOKUP(ROWS($M$5:M1229),Table_PayItems[[Search Key]:[Concentrated Name]],2,FALSE),"")</f>
        <v>Conduit, Fiberglass, 2 inch - $Ft</v>
      </c>
      <c r="J1229" s="1"/>
      <c r="K1229" s="1"/>
      <c r="L1229" s="22">
        <f>IF(ISNUMBER(SEARCH(Pay_Item_Search_Text_2,M1229)),MAX($L$4:L1228)+1,0)</f>
        <v>0</v>
      </c>
      <c r="M1229" s="1" t="str">
        <f>IFERROR(VLOOKUP(ROWS($M$5:M1229),Table_PayItems[[Search Key]:[Concentrated Name]],2,FALSE),"")</f>
        <v>Conduit, Fiberglass, 2 inch - $Ft</v>
      </c>
      <c r="N1229" s="1" t="str">
        <f>IFERROR(VLOOKUP(ROWS($M$5:N1229),$L$5:$M$7000,2,FALSE),"")</f>
        <v/>
      </c>
      <c r="O1229" s="1" t="str">
        <f>IFERROR(VLOOKUP(ROWS($O$5:O1229),$K$5:$L$7000,2,FALSE),"")</f>
        <v/>
      </c>
    </row>
    <row r="1230" spans="2:15" ht="15" customHeight="1" x14ac:dyDescent="0.25">
      <c r="B1230" s="178" t="s">
        <v>13757</v>
      </c>
      <c r="C1230" s="178" t="s">
        <v>104</v>
      </c>
      <c r="D1230" s="178" t="s">
        <v>4675</v>
      </c>
      <c r="E1230" s="178" t="s">
        <v>17</v>
      </c>
      <c r="F1230" s="178" t="s">
        <v>17</v>
      </c>
      <c r="G1230" s="1">
        <f>IF(ISNUMBER(Pay_Item_Search_Text),IF(ISNUMBER(IF(FIND(Pay_Item_Search_Text,B1230)=1,1, "FALSE")),MAX(G$4:$G1229)+1,IF(ISNUMBER(Pay_Item_Search_Text),0,IF(ISNUMBER(SEARCH(Pay_Item_Search_Text,H1230)),MAX(G$4:$G1229)+1,0))),IF(ISNUMBER(Pay_Item_Search_Text),0,IF(ISNUMBER(SEARCH(Pay_Item_Search_Text,H1230)),MAX(G$4:$G1229)+1,0)))</f>
        <v>1226</v>
      </c>
      <c r="H1230" s="1" t="str">
        <f>IF(Table_PayItems[[#This Row],[Description]]="_","_ Unique Item - "&amp;Table_PayItems[[#This Row],[Item]]&amp;" - $"&amp;Table_PayItems[[#This Row],[Unit]],Table_PayItems[[#This Row],[Description]]&amp;" - $"&amp;Table_PayItems[[#This Row],[Unit]])</f>
        <v>Conduit, Fiberglass, 2 inch, Structure - $Ft</v>
      </c>
      <c r="I1230" s="29" t="str">
        <f>IFERROR(VLOOKUP(ROWS($M$5:M1230),Table_PayItems[[Search Key]:[Concentrated Name]],2,FALSE),"")</f>
        <v>Conduit, Fiberglass, 2 inch, Structure - $Ft</v>
      </c>
      <c r="J1230" s="1"/>
      <c r="K1230" s="1"/>
      <c r="L1230" s="22">
        <f>IF(ISNUMBER(SEARCH(Pay_Item_Search_Text_2,M1230)),MAX($L$4:L1229)+1,0)</f>
        <v>0</v>
      </c>
      <c r="M1230" s="1" t="str">
        <f>IFERROR(VLOOKUP(ROWS($M$5:M1230),Table_PayItems[[Search Key]:[Concentrated Name]],2,FALSE),"")</f>
        <v>Conduit, Fiberglass, 2 inch, Structure - $Ft</v>
      </c>
      <c r="N1230" s="1" t="str">
        <f>IFERROR(VLOOKUP(ROWS($M$5:N1230),$L$5:$M$7000,2,FALSE),"")</f>
        <v/>
      </c>
      <c r="O1230" s="1" t="str">
        <f>IFERROR(VLOOKUP(ROWS($O$5:O1230),$K$5:$L$7000,2,FALSE),"")</f>
        <v/>
      </c>
    </row>
    <row r="1231" spans="2:15" ht="15" customHeight="1" x14ac:dyDescent="0.25">
      <c r="B1231" s="178" t="s">
        <v>13752</v>
      </c>
      <c r="C1231" s="178" t="s">
        <v>104</v>
      </c>
      <c r="D1231" s="178" t="s">
        <v>4670</v>
      </c>
      <c r="E1231" s="178" t="s">
        <v>17</v>
      </c>
      <c r="F1231" s="178" t="s">
        <v>17</v>
      </c>
      <c r="G1231" s="1">
        <f>IF(ISNUMBER(Pay_Item_Search_Text),IF(ISNUMBER(IF(FIND(Pay_Item_Search_Text,B1231)=1,1, "FALSE")),MAX(G$4:$G1230)+1,IF(ISNUMBER(Pay_Item_Search_Text),0,IF(ISNUMBER(SEARCH(Pay_Item_Search_Text,H1231)),MAX(G$4:$G1230)+1,0))),IF(ISNUMBER(Pay_Item_Search_Text),0,IF(ISNUMBER(SEARCH(Pay_Item_Search_Text,H1231)),MAX(G$4:$G1230)+1,0)))</f>
        <v>1227</v>
      </c>
      <c r="H1231" s="1" t="str">
        <f>IF(Table_PayItems[[#This Row],[Description]]="_","_ Unique Item - "&amp;Table_PayItems[[#This Row],[Item]]&amp;" - $"&amp;Table_PayItems[[#This Row],[Unit]],Table_PayItems[[#This Row],[Description]]&amp;" - $"&amp;Table_PayItems[[#This Row],[Unit]])</f>
        <v>Conduit, Fiberglass, 3 1/2 inch - $Ft</v>
      </c>
      <c r="I1231" s="29" t="str">
        <f>IFERROR(VLOOKUP(ROWS($M$5:M1231),Table_PayItems[[Search Key]:[Concentrated Name]],2,FALSE),"")</f>
        <v>Conduit, Fiberglass, 3 1/2 inch - $Ft</v>
      </c>
      <c r="J1231" s="1"/>
      <c r="K1231" s="1"/>
      <c r="L1231" s="22">
        <f>IF(ISNUMBER(SEARCH(Pay_Item_Search_Text_2,M1231)),MAX($L$4:L1230)+1,0)</f>
        <v>0</v>
      </c>
      <c r="M1231" s="1" t="str">
        <f>IFERROR(VLOOKUP(ROWS($M$5:M1231),Table_PayItems[[Search Key]:[Concentrated Name]],2,FALSE),"")</f>
        <v>Conduit, Fiberglass, 3 1/2 inch - $Ft</v>
      </c>
      <c r="N1231" s="1" t="str">
        <f>IFERROR(VLOOKUP(ROWS($M$5:N1231),$L$5:$M$7000,2,FALSE),"")</f>
        <v/>
      </c>
      <c r="O1231" s="1" t="str">
        <f>IFERROR(VLOOKUP(ROWS($O$5:O1231),$K$5:$L$7000,2,FALSE),"")</f>
        <v/>
      </c>
    </row>
    <row r="1232" spans="2:15" ht="15" customHeight="1" x14ac:dyDescent="0.25">
      <c r="B1232" s="178" t="s">
        <v>13760</v>
      </c>
      <c r="C1232" s="178" t="s">
        <v>104</v>
      </c>
      <c r="D1232" s="178" t="s">
        <v>4678</v>
      </c>
      <c r="E1232" s="178" t="s">
        <v>17</v>
      </c>
      <c r="F1232" s="178" t="s">
        <v>17</v>
      </c>
      <c r="G1232" s="1">
        <f>IF(ISNUMBER(Pay_Item_Search_Text),IF(ISNUMBER(IF(FIND(Pay_Item_Search_Text,B1232)=1,1, "FALSE")),MAX(G$4:$G1231)+1,IF(ISNUMBER(Pay_Item_Search_Text),0,IF(ISNUMBER(SEARCH(Pay_Item_Search_Text,H1232)),MAX(G$4:$G1231)+1,0))),IF(ISNUMBER(Pay_Item_Search_Text),0,IF(ISNUMBER(SEARCH(Pay_Item_Search_Text,H1232)),MAX(G$4:$G1231)+1,0)))</f>
        <v>1228</v>
      </c>
      <c r="H1232" s="1" t="str">
        <f>IF(Table_PayItems[[#This Row],[Description]]="_","_ Unique Item - "&amp;Table_PayItems[[#This Row],[Item]]&amp;" - $"&amp;Table_PayItems[[#This Row],[Unit]],Table_PayItems[[#This Row],[Description]]&amp;" - $"&amp;Table_PayItems[[#This Row],[Unit]])</f>
        <v>Conduit, Fiberglass, 3 1/2 inch, Structure - $Ft</v>
      </c>
      <c r="I1232" s="29" t="str">
        <f>IFERROR(VLOOKUP(ROWS($M$5:M1232),Table_PayItems[[Search Key]:[Concentrated Name]],2,FALSE),"")</f>
        <v>Conduit, Fiberglass, 3 1/2 inch, Structure - $Ft</v>
      </c>
      <c r="J1232" s="1"/>
      <c r="K1232" s="1"/>
      <c r="L1232" s="22">
        <f>IF(ISNUMBER(SEARCH(Pay_Item_Search_Text_2,M1232)),MAX($L$4:L1231)+1,0)</f>
        <v>0</v>
      </c>
      <c r="M1232" s="1" t="str">
        <f>IFERROR(VLOOKUP(ROWS($M$5:M1232),Table_PayItems[[Search Key]:[Concentrated Name]],2,FALSE),"")</f>
        <v>Conduit, Fiberglass, 3 1/2 inch, Structure - $Ft</v>
      </c>
      <c r="N1232" s="1" t="str">
        <f>IFERROR(VLOOKUP(ROWS($M$5:N1232),$L$5:$M$7000,2,FALSE),"")</f>
        <v/>
      </c>
      <c r="O1232" s="1" t="str">
        <f>IFERROR(VLOOKUP(ROWS($O$5:O1232),$K$5:$L$7000,2,FALSE),"")</f>
        <v/>
      </c>
    </row>
    <row r="1233" spans="2:15" ht="15" customHeight="1" x14ac:dyDescent="0.25">
      <c r="B1233" s="178" t="s">
        <v>13751</v>
      </c>
      <c r="C1233" s="178" t="s">
        <v>104</v>
      </c>
      <c r="D1233" s="178" t="s">
        <v>4669</v>
      </c>
      <c r="E1233" s="178" t="s">
        <v>17</v>
      </c>
      <c r="F1233" s="178" t="s">
        <v>17</v>
      </c>
      <c r="G1233" s="1">
        <f>IF(ISNUMBER(Pay_Item_Search_Text),IF(ISNUMBER(IF(FIND(Pay_Item_Search_Text,B1233)=1,1, "FALSE")),MAX(G$4:$G1232)+1,IF(ISNUMBER(Pay_Item_Search_Text),0,IF(ISNUMBER(SEARCH(Pay_Item_Search_Text,H1233)),MAX(G$4:$G1232)+1,0))),IF(ISNUMBER(Pay_Item_Search_Text),0,IF(ISNUMBER(SEARCH(Pay_Item_Search_Text,H1233)),MAX(G$4:$G1232)+1,0)))</f>
        <v>1229</v>
      </c>
      <c r="H1233" s="1" t="str">
        <f>IF(Table_PayItems[[#This Row],[Description]]="_","_ Unique Item - "&amp;Table_PayItems[[#This Row],[Item]]&amp;" - $"&amp;Table_PayItems[[#This Row],[Unit]],Table_PayItems[[#This Row],[Description]]&amp;" - $"&amp;Table_PayItems[[#This Row],[Unit]])</f>
        <v>Conduit, Fiberglass, 3 inch - $Ft</v>
      </c>
      <c r="I1233" s="29" t="str">
        <f>IFERROR(VLOOKUP(ROWS($M$5:M1233),Table_PayItems[[Search Key]:[Concentrated Name]],2,FALSE),"")</f>
        <v>Conduit, Fiberglass, 3 inch - $Ft</v>
      </c>
      <c r="J1233" s="1"/>
      <c r="K1233" s="1"/>
      <c r="L1233" s="22">
        <f>IF(ISNUMBER(SEARCH(Pay_Item_Search_Text_2,M1233)),MAX($L$4:L1232)+1,0)</f>
        <v>0</v>
      </c>
      <c r="M1233" s="1" t="str">
        <f>IFERROR(VLOOKUP(ROWS($M$5:M1233),Table_PayItems[[Search Key]:[Concentrated Name]],2,FALSE),"")</f>
        <v>Conduit, Fiberglass, 3 inch - $Ft</v>
      </c>
      <c r="N1233" s="1" t="str">
        <f>IFERROR(VLOOKUP(ROWS($M$5:N1233),$L$5:$M$7000,2,FALSE),"")</f>
        <v/>
      </c>
      <c r="O1233" s="1" t="str">
        <f>IFERROR(VLOOKUP(ROWS($O$5:O1233),$K$5:$L$7000,2,FALSE),"")</f>
        <v/>
      </c>
    </row>
    <row r="1234" spans="2:15" ht="15" customHeight="1" x14ac:dyDescent="0.25">
      <c r="B1234" s="178" t="s">
        <v>13759</v>
      </c>
      <c r="C1234" s="178" t="s">
        <v>104</v>
      </c>
      <c r="D1234" s="178" t="s">
        <v>4677</v>
      </c>
      <c r="E1234" s="178" t="s">
        <v>17</v>
      </c>
      <c r="F1234" s="178" t="s">
        <v>17</v>
      </c>
      <c r="G1234" s="1">
        <f>IF(ISNUMBER(Pay_Item_Search_Text),IF(ISNUMBER(IF(FIND(Pay_Item_Search_Text,B1234)=1,1, "FALSE")),MAX(G$4:$G1233)+1,IF(ISNUMBER(Pay_Item_Search_Text),0,IF(ISNUMBER(SEARCH(Pay_Item_Search_Text,H1234)),MAX(G$4:$G1233)+1,0))),IF(ISNUMBER(Pay_Item_Search_Text),0,IF(ISNUMBER(SEARCH(Pay_Item_Search_Text,H1234)),MAX(G$4:$G1233)+1,0)))</f>
        <v>1230</v>
      </c>
      <c r="H1234" s="1" t="str">
        <f>IF(Table_PayItems[[#This Row],[Description]]="_","_ Unique Item - "&amp;Table_PayItems[[#This Row],[Item]]&amp;" - $"&amp;Table_PayItems[[#This Row],[Unit]],Table_PayItems[[#This Row],[Description]]&amp;" - $"&amp;Table_PayItems[[#This Row],[Unit]])</f>
        <v>Conduit, Fiberglass, 3 inch, Structure - $Ft</v>
      </c>
      <c r="I1234" s="29" t="str">
        <f>IFERROR(VLOOKUP(ROWS($M$5:M1234),Table_PayItems[[Search Key]:[Concentrated Name]],2,FALSE),"")</f>
        <v>Conduit, Fiberglass, 3 inch, Structure - $Ft</v>
      </c>
      <c r="J1234" s="1"/>
      <c r="K1234" s="1"/>
      <c r="L1234" s="22">
        <f>IF(ISNUMBER(SEARCH(Pay_Item_Search_Text_2,M1234)),MAX($L$4:L1233)+1,0)</f>
        <v>0</v>
      </c>
      <c r="M1234" s="1" t="str">
        <f>IFERROR(VLOOKUP(ROWS($M$5:M1234),Table_PayItems[[Search Key]:[Concentrated Name]],2,FALSE),"")</f>
        <v>Conduit, Fiberglass, 3 inch, Structure - $Ft</v>
      </c>
      <c r="N1234" s="1" t="str">
        <f>IFERROR(VLOOKUP(ROWS($M$5:N1234),$L$5:$M$7000,2,FALSE),"")</f>
        <v/>
      </c>
      <c r="O1234" s="1" t="str">
        <f>IFERROR(VLOOKUP(ROWS($O$5:O1234),$K$5:$L$7000,2,FALSE),"")</f>
        <v/>
      </c>
    </row>
    <row r="1235" spans="2:15" ht="15" customHeight="1" x14ac:dyDescent="0.25">
      <c r="B1235" s="178" t="s">
        <v>13753</v>
      </c>
      <c r="C1235" s="178" t="s">
        <v>104</v>
      </c>
      <c r="D1235" s="178" t="s">
        <v>4671</v>
      </c>
      <c r="E1235" s="178" t="s">
        <v>17</v>
      </c>
      <c r="F1235" s="178" t="s">
        <v>17</v>
      </c>
      <c r="G1235" s="1">
        <f>IF(ISNUMBER(Pay_Item_Search_Text),IF(ISNUMBER(IF(FIND(Pay_Item_Search_Text,B1235)=1,1, "FALSE")),MAX(G$4:$G1234)+1,IF(ISNUMBER(Pay_Item_Search_Text),0,IF(ISNUMBER(SEARCH(Pay_Item_Search_Text,H1235)),MAX(G$4:$G1234)+1,0))),IF(ISNUMBER(Pay_Item_Search_Text),0,IF(ISNUMBER(SEARCH(Pay_Item_Search_Text,H1235)),MAX(G$4:$G1234)+1,0)))</f>
        <v>1231</v>
      </c>
      <c r="H1235" s="1" t="str">
        <f>IF(Table_PayItems[[#This Row],[Description]]="_","_ Unique Item - "&amp;Table_PayItems[[#This Row],[Item]]&amp;" - $"&amp;Table_PayItems[[#This Row],[Unit]],Table_PayItems[[#This Row],[Description]]&amp;" - $"&amp;Table_PayItems[[#This Row],[Unit]])</f>
        <v>Conduit, Fiberglass, 4 inch - $Ft</v>
      </c>
      <c r="I1235" s="29" t="str">
        <f>IFERROR(VLOOKUP(ROWS($M$5:M1235),Table_PayItems[[Search Key]:[Concentrated Name]],2,FALSE),"")</f>
        <v>Conduit, Fiberglass, 4 inch - $Ft</v>
      </c>
      <c r="J1235" s="1"/>
      <c r="K1235" s="1"/>
      <c r="L1235" s="22">
        <f>IF(ISNUMBER(SEARCH(Pay_Item_Search_Text_2,M1235)),MAX($L$4:L1234)+1,0)</f>
        <v>0</v>
      </c>
      <c r="M1235" s="1" t="str">
        <f>IFERROR(VLOOKUP(ROWS($M$5:M1235),Table_PayItems[[Search Key]:[Concentrated Name]],2,FALSE),"")</f>
        <v>Conduit, Fiberglass, 4 inch - $Ft</v>
      </c>
      <c r="N1235" s="1" t="str">
        <f>IFERROR(VLOOKUP(ROWS($M$5:N1235),$L$5:$M$7000,2,FALSE),"")</f>
        <v/>
      </c>
      <c r="O1235" s="1" t="str">
        <f>IFERROR(VLOOKUP(ROWS($O$5:O1235),$K$5:$L$7000,2,FALSE),"")</f>
        <v/>
      </c>
    </row>
    <row r="1236" spans="2:15" ht="15" customHeight="1" x14ac:dyDescent="0.25">
      <c r="B1236" s="178" t="s">
        <v>13761</v>
      </c>
      <c r="C1236" s="178" t="s">
        <v>104</v>
      </c>
      <c r="D1236" s="178" t="s">
        <v>4679</v>
      </c>
      <c r="E1236" s="178" t="s">
        <v>17</v>
      </c>
      <c r="F1236" s="178" t="s">
        <v>17</v>
      </c>
      <c r="G1236" s="1">
        <f>IF(ISNUMBER(Pay_Item_Search_Text),IF(ISNUMBER(IF(FIND(Pay_Item_Search_Text,B1236)=1,1, "FALSE")),MAX(G$4:$G1235)+1,IF(ISNUMBER(Pay_Item_Search_Text),0,IF(ISNUMBER(SEARCH(Pay_Item_Search_Text,H1236)),MAX(G$4:$G1235)+1,0))),IF(ISNUMBER(Pay_Item_Search_Text),0,IF(ISNUMBER(SEARCH(Pay_Item_Search_Text,H1236)),MAX(G$4:$G1235)+1,0)))</f>
        <v>1232</v>
      </c>
      <c r="H1236" s="1" t="str">
        <f>IF(Table_PayItems[[#This Row],[Description]]="_","_ Unique Item - "&amp;Table_PayItems[[#This Row],[Item]]&amp;" - $"&amp;Table_PayItems[[#This Row],[Unit]],Table_PayItems[[#This Row],[Description]]&amp;" - $"&amp;Table_PayItems[[#This Row],[Unit]])</f>
        <v>Conduit, Fiberglass, 4 inch, Structure - $Ft</v>
      </c>
      <c r="I1236" s="29" t="str">
        <f>IFERROR(VLOOKUP(ROWS($M$5:M1236),Table_PayItems[[Search Key]:[Concentrated Name]],2,FALSE),"")</f>
        <v>Conduit, Fiberglass, 4 inch, Structure - $Ft</v>
      </c>
      <c r="J1236" s="1"/>
      <c r="K1236" s="1"/>
      <c r="L1236" s="22">
        <f>IF(ISNUMBER(SEARCH(Pay_Item_Search_Text_2,M1236)),MAX($L$4:L1235)+1,0)</f>
        <v>0</v>
      </c>
      <c r="M1236" s="1" t="str">
        <f>IFERROR(VLOOKUP(ROWS($M$5:M1236),Table_PayItems[[Search Key]:[Concentrated Name]],2,FALSE),"")</f>
        <v>Conduit, Fiberglass, 4 inch, Structure - $Ft</v>
      </c>
      <c r="N1236" s="1" t="str">
        <f>IFERROR(VLOOKUP(ROWS($M$5:N1236),$L$5:$M$7000,2,FALSE),"")</f>
        <v/>
      </c>
      <c r="O1236" s="1" t="str">
        <f>IFERROR(VLOOKUP(ROWS($O$5:O1236),$K$5:$L$7000,2,FALSE),"")</f>
        <v/>
      </c>
    </row>
    <row r="1237" spans="2:15" ht="15" customHeight="1" x14ac:dyDescent="0.25">
      <c r="B1237" s="178" t="s">
        <v>13754</v>
      </c>
      <c r="C1237" s="178" t="s">
        <v>104</v>
      </c>
      <c r="D1237" s="178" t="s">
        <v>4672</v>
      </c>
      <c r="E1237" s="178" t="s">
        <v>17</v>
      </c>
      <c r="F1237" s="178" t="s">
        <v>17</v>
      </c>
      <c r="G1237" s="1">
        <f>IF(ISNUMBER(Pay_Item_Search_Text),IF(ISNUMBER(IF(FIND(Pay_Item_Search_Text,B1237)=1,1, "FALSE")),MAX(G$4:$G1236)+1,IF(ISNUMBER(Pay_Item_Search_Text),0,IF(ISNUMBER(SEARCH(Pay_Item_Search_Text,H1237)),MAX(G$4:$G1236)+1,0))),IF(ISNUMBER(Pay_Item_Search_Text),0,IF(ISNUMBER(SEARCH(Pay_Item_Search_Text,H1237)),MAX(G$4:$G1236)+1,0)))</f>
        <v>1233</v>
      </c>
      <c r="H1237" s="1" t="str">
        <f>IF(Table_PayItems[[#This Row],[Description]]="_","_ Unique Item - "&amp;Table_PayItems[[#This Row],[Item]]&amp;" - $"&amp;Table_PayItems[[#This Row],[Unit]],Table_PayItems[[#This Row],[Description]]&amp;" - $"&amp;Table_PayItems[[#This Row],[Unit]])</f>
        <v>Conduit, Fiberglass, 5 inch - $Ft</v>
      </c>
      <c r="I1237" s="29" t="str">
        <f>IFERROR(VLOOKUP(ROWS($M$5:M1237),Table_PayItems[[Search Key]:[Concentrated Name]],2,FALSE),"")</f>
        <v>Conduit, Fiberglass, 5 inch - $Ft</v>
      </c>
      <c r="J1237" s="1"/>
      <c r="K1237" s="1"/>
      <c r="L1237" s="22">
        <f>IF(ISNUMBER(SEARCH(Pay_Item_Search_Text_2,M1237)),MAX($L$4:L1236)+1,0)</f>
        <v>0</v>
      </c>
      <c r="M1237" s="1" t="str">
        <f>IFERROR(VLOOKUP(ROWS($M$5:M1237),Table_PayItems[[Search Key]:[Concentrated Name]],2,FALSE),"")</f>
        <v>Conduit, Fiberglass, 5 inch - $Ft</v>
      </c>
      <c r="N1237" s="1" t="str">
        <f>IFERROR(VLOOKUP(ROWS($M$5:N1237),$L$5:$M$7000,2,FALSE),"")</f>
        <v/>
      </c>
      <c r="O1237" s="1" t="str">
        <f>IFERROR(VLOOKUP(ROWS($O$5:O1237),$K$5:$L$7000,2,FALSE),"")</f>
        <v/>
      </c>
    </row>
    <row r="1238" spans="2:15" ht="15" customHeight="1" x14ac:dyDescent="0.25">
      <c r="B1238" s="178" t="s">
        <v>13762</v>
      </c>
      <c r="C1238" s="178" t="s">
        <v>104</v>
      </c>
      <c r="D1238" s="178" t="s">
        <v>4680</v>
      </c>
      <c r="E1238" s="178" t="s">
        <v>17</v>
      </c>
      <c r="F1238" s="178" t="s">
        <v>17</v>
      </c>
      <c r="G1238" s="1">
        <f>IF(ISNUMBER(Pay_Item_Search_Text),IF(ISNUMBER(IF(FIND(Pay_Item_Search_Text,B1238)=1,1, "FALSE")),MAX(G$4:$G1237)+1,IF(ISNUMBER(Pay_Item_Search_Text),0,IF(ISNUMBER(SEARCH(Pay_Item_Search_Text,H1238)),MAX(G$4:$G1237)+1,0))),IF(ISNUMBER(Pay_Item_Search_Text),0,IF(ISNUMBER(SEARCH(Pay_Item_Search_Text,H1238)),MAX(G$4:$G1237)+1,0)))</f>
        <v>1234</v>
      </c>
      <c r="H1238" s="1" t="str">
        <f>IF(Table_PayItems[[#This Row],[Description]]="_","_ Unique Item - "&amp;Table_PayItems[[#This Row],[Item]]&amp;" - $"&amp;Table_PayItems[[#This Row],[Unit]],Table_PayItems[[#This Row],[Description]]&amp;" - $"&amp;Table_PayItems[[#This Row],[Unit]])</f>
        <v>Conduit, Fiberglass, 5 inch, Structure - $Ft</v>
      </c>
      <c r="I1238" s="29" t="str">
        <f>IFERROR(VLOOKUP(ROWS($M$5:M1238),Table_PayItems[[Search Key]:[Concentrated Name]],2,FALSE),"")</f>
        <v>Conduit, Fiberglass, 5 inch, Structure - $Ft</v>
      </c>
      <c r="J1238" s="1"/>
      <c r="K1238" s="1"/>
      <c r="L1238" s="22">
        <f>IF(ISNUMBER(SEARCH(Pay_Item_Search_Text_2,M1238)),MAX($L$4:L1237)+1,0)</f>
        <v>0</v>
      </c>
      <c r="M1238" s="1" t="str">
        <f>IFERROR(VLOOKUP(ROWS($M$5:M1238),Table_PayItems[[Search Key]:[Concentrated Name]],2,FALSE),"")</f>
        <v>Conduit, Fiberglass, 5 inch, Structure - $Ft</v>
      </c>
      <c r="N1238" s="1" t="str">
        <f>IFERROR(VLOOKUP(ROWS($M$5:N1238),$L$5:$M$7000,2,FALSE),"")</f>
        <v/>
      </c>
      <c r="O1238" s="1" t="str">
        <f>IFERROR(VLOOKUP(ROWS($O$5:O1238),$K$5:$L$7000,2,FALSE),"")</f>
        <v/>
      </c>
    </row>
    <row r="1239" spans="2:15" ht="15" customHeight="1" x14ac:dyDescent="0.25">
      <c r="B1239" s="178" t="s">
        <v>13765</v>
      </c>
      <c r="C1239" s="178" t="s">
        <v>104</v>
      </c>
      <c r="D1239" s="178" t="s">
        <v>4683</v>
      </c>
      <c r="E1239" s="178" t="s">
        <v>17</v>
      </c>
      <c r="F1239" s="178" t="s">
        <v>17</v>
      </c>
      <c r="G1239" s="1">
        <f>IF(ISNUMBER(Pay_Item_Search_Text),IF(ISNUMBER(IF(FIND(Pay_Item_Search_Text,B1239)=1,1, "FALSE")),MAX(G$4:$G1238)+1,IF(ISNUMBER(Pay_Item_Search_Text),0,IF(ISNUMBER(SEARCH(Pay_Item_Search_Text,H1239)),MAX(G$4:$G1238)+1,0))),IF(ISNUMBER(Pay_Item_Search_Text),0,IF(ISNUMBER(SEARCH(Pay_Item_Search_Text,H1239)),MAX(G$4:$G1238)+1,0)))</f>
        <v>1235</v>
      </c>
      <c r="H1239" s="1" t="str">
        <f>IF(Table_PayItems[[#This Row],[Description]]="_","_ Unique Item - "&amp;Table_PayItems[[#This Row],[Item]]&amp;" - $"&amp;Table_PayItems[[#This Row],[Unit]],Table_PayItems[[#This Row],[Description]]&amp;" - $"&amp;Table_PayItems[[#This Row],[Unit]])</f>
        <v>Conduit, Galv Steel, 1 1/2 inch - $Ft</v>
      </c>
      <c r="I1239" s="29" t="str">
        <f>IFERROR(VLOOKUP(ROWS($M$5:M1239),Table_PayItems[[Search Key]:[Concentrated Name]],2,FALSE),"")</f>
        <v>Conduit, Galv Steel, 1 1/2 inch - $Ft</v>
      </c>
      <c r="J1239" s="1"/>
      <c r="K1239" s="1"/>
      <c r="L1239" s="22">
        <f>IF(ISNUMBER(SEARCH(Pay_Item_Search_Text_2,M1239)),MAX($L$4:L1238)+1,0)</f>
        <v>0</v>
      </c>
      <c r="M1239" s="1" t="str">
        <f>IFERROR(VLOOKUP(ROWS($M$5:M1239),Table_PayItems[[Search Key]:[Concentrated Name]],2,FALSE),"")</f>
        <v>Conduit, Galv Steel, 1 1/2 inch - $Ft</v>
      </c>
      <c r="N1239" s="1" t="str">
        <f>IFERROR(VLOOKUP(ROWS($M$5:N1239),$L$5:$M$7000,2,FALSE),"")</f>
        <v/>
      </c>
      <c r="O1239" s="1" t="str">
        <f>IFERROR(VLOOKUP(ROWS($O$5:O1239),$K$5:$L$7000,2,FALSE),"")</f>
        <v/>
      </c>
    </row>
    <row r="1240" spans="2:15" ht="15" customHeight="1" x14ac:dyDescent="0.25">
      <c r="B1240" s="178" t="s">
        <v>13773</v>
      </c>
      <c r="C1240" s="178" t="s">
        <v>104</v>
      </c>
      <c r="D1240" s="178" t="s">
        <v>4691</v>
      </c>
      <c r="E1240" s="178" t="s">
        <v>17</v>
      </c>
      <c r="F1240" s="178" t="s">
        <v>17</v>
      </c>
      <c r="G1240" s="1">
        <f>IF(ISNUMBER(Pay_Item_Search_Text),IF(ISNUMBER(IF(FIND(Pay_Item_Search_Text,B1240)=1,1, "FALSE")),MAX(G$4:$G1239)+1,IF(ISNUMBER(Pay_Item_Search_Text),0,IF(ISNUMBER(SEARCH(Pay_Item_Search_Text,H1240)),MAX(G$4:$G1239)+1,0))),IF(ISNUMBER(Pay_Item_Search_Text),0,IF(ISNUMBER(SEARCH(Pay_Item_Search_Text,H1240)),MAX(G$4:$G1239)+1,0)))</f>
        <v>1236</v>
      </c>
      <c r="H1240" s="1" t="str">
        <f>IF(Table_PayItems[[#This Row],[Description]]="_","_ Unique Item - "&amp;Table_PayItems[[#This Row],[Item]]&amp;" - $"&amp;Table_PayItems[[#This Row],[Unit]],Table_PayItems[[#This Row],[Description]]&amp;" - $"&amp;Table_PayItems[[#This Row],[Unit]])</f>
        <v>Conduit, Galv Steel, 1 1/2 inch, Structure - $Ft</v>
      </c>
      <c r="I1240" s="29" t="str">
        <f>IFERROR(VLOOKUP(ROWS($M$5:M1240),Table_PayItems[[Search Key]:[Concentrated Name]],2,FALSE),"")</f>
        <v>Conduit, Galv Steel, 1 1/2 inch, Structure - $Ft</v>
      </c>
      <c r="J1240" s="1"/>
      <c r="K1240" s="1"/>
      <c r="L1240" s="22">
        <f>IF(ISNUMBER(SEARCH(Pay_Item_Search_Text_2,M1240)),MAX($L$4:L1239)+1,0)</f>
        <v>0</v>
      </c>
      <c r="M1240" s="1" t="str">
        <f>IFERROR(VLOOKUP(ROWS($M$5:M1240),Table_PayItems[[Search Key]:[Concentrated Name]],2,FALSE),"")</f>
        <v>Conduit, Galv Steel, 1 1/2 inch, Structure - $Ft</v>
      </c>
      <c r="N1240" s="1" t="str">
        <f>IFERROR(VLOOKUP(ROWS($M$5:N1240),$L$5:$M$7000,2,FALSE),"")</f>
        <v/>
      </c>
      <c r="O1240" s="1" t="str">
        <f>IFERROR(VLOOKUP(ROWS($O$5:O1240),$K$5:$L$7000,2,FALSE),"")</f>
        <v/>
      </c>
    </row>
    <row r="1241" spans="2:15" ht="15" customHeight="1" x14ac:dyDescent="0.25">
      <c r="B1241" s="178" t="s">
        <v>13764</v>
      </c>
      <c r="C1241" s="178" t="s">
        <v>104</v>
      </c>
      <c r="D1241" s="178" t="s">
        <v>4682</v>
      </c>
      <c r="E1241" s="178" t="s">
        <v>17</v>
      </c>
      <c r="F1241" s="178" t="s">
        <v>17</v>
      </c>
      <c r="G1241" s="1">
        <f>IF(ISNUMBER(Pay_Item_Search_Text),IF(ISNUMBER(IF(FIND(Pay_Item_Search_Text,B1241)=1,1, "FALSE")),MAX(G$4:$G1240)+1,IF(ISNUMBER(Pay_Item_Search_Text),0,IF(ISNUMBER(SEARCH(Pay_Item_Search_Text,H1241)),MAX(G$4:$G1240)+1,0))),IF(ISNUMBER(Pay_Item_Search_Text),0,IF(ISNUMBER(SEARCH(Pay_Item_Search_Text,H1241)),MAX(G$4:$G1240)+1,0)))</f>
        <v>1237</v>
      </c>
      <c r="H1241" s="1" t="str">
        <f>IF(Table_PayItems[[#This Row],[Description]]="_","_ Unique Item - "&amp;Table_PayItems[[#This Row],[Item]]&amp;" - $"&amp;Table_PayItems[[#This Row],[Unit]],Table_PayItems[[#This Row],[Description]]&amp;" - $"&amp;Table_PayItems[[#This Row],[Unit]])</f>
        <v>Conduit, Galv Steel, 1 inch - $Ft</v>
      </c>
      <c r="I1241" s="29" t="str">
        <f>IFERROR(VLOOKUP(ROWS($M$5:M1241),Table_PayItems[[Search Key]:[Concentrated Name]],2,FALSE),"")</f>
        <v>Conduit, Galv Steel, 1 inch - $Ft</v>
      </c>
      <c r="J1241" s="1"/>
      <c r="K1241" s="1"/>
      <c r="L1241" s="22">
        <f>IF(ISNUMBER(SEARCH(Pay_Item_Search_Text_2,M1241)),MAX($L$4:L1240)+1,0)</f>
        <v>0</v>
      </c>
      <c r="M1241" s="1" t="str">
        <f>IFERROR(VLOOKUP(ROWS($M$5:M1241),Table_PayItems[[Search Key]:[Concentrated Name]],2,FALSE),"")</f>
        <v>Conduit, Galv Steel, 1 inch - $Ft</v>
      </c>
      <c r="N1241" s="1" t="str">
        <f>IFERROR(VLOOKUP(ROWS($M$5:N1241),$L$5:$M$7000,2,FALSE),"")</f>
        <v/>
      </c>
      <c r="O1241" s="1" t="str">
        <f>IFERROR(VLOOKUP(ROWS($O$5:O1241),$K$5:$L$7000,2,FALSE),"")</f>
        <v/>
      </c>
    </row>
    <row r="1242" spans="2:15" ht="15" customHeight="1" x14ac:dyDescent="0.25">
      <c r="B1242" s="178" t="s">
        <v>13772</v>
      </c>
      <c r="C1242" s="178" t="s">
        <v>104</v>
      </c>
      <c r="D1242" s="178" t="s">
        <v>4690</v>
      </c>
      <c r="E1242" s="178" t="s">
        <v>17</v>
      </c>
      <c r="F1242" s="178" t="s">
        <v>17</v>
      </c>
      <c r="G1242" s="1">
        <f>IF(ISNUMBER(Pay_Item_Search_Text),IF(ISNUMBER(IF(FIND(Pay_Item_Search_Text,B1242)=1,1, "FALSE")),MAX(G$4:$G1241)+1,IF(ISNUMBER(Pay_Item_Search_Text),0,IF(ISNUMBER(SEARCH(Pay_Item_Search_Text,H1242)),MAX(G$4:$G1241)+1,0))),IF(ISNUMBER(Pay_Item_Search_Text),0,IF(ISNUMBER(SEARCH(Pay_Item_Search_Text,H1242)),MAX(G$4:$G1241)+1,0)))</f>
        <v>1238</v>
      </c>
      <c r="H1242" s="1" t="str">
        <f>IF(Table_PayItems[[#This Row],[Description]]="_","_ Unique Item - "&amp;Table_PayItems[[#This Row],[Item]]&amp;" - $"&amp;Table_PayItems[[#This Row],[Unit]],Table_PayItems[[#This Row],[Description]]&amp;" - $"&amp;Table_PayItems[[#This Row],[Unit]])</f>
        <v>Conduit, Galv Steel, 1 inch, Structure - $Ft</v>
      </c>
      <c r="I1242" s="29" t="str">
        <f>IFERROR(VLOOKUP(ROWS($M$5:M1242),Table_PayItems[[Search Key]:[Concentrated Name]],2,FALSE),"")</f>
        <v>Conduit, Galv Steel, 1 inch, Structure - $Ft</v>
      </c>
      <c r="J1242" s="1"/>
      <c r="K1242" s="1"/>
      <c r="L1242" s="22">
        <f>IF(ISNUMBER(SEARCH(Pay_Item_Search_Text_2,M1242)),MAX($L$4:L1241)+1,0)</f>
        <v>0</v>
      </c>
      <c r="M1242" s="1" t="str">
        <f>IFERROR(VLOOKUP(ROWS($M$5:M1242),Table_PayItems[[Search Key]:[Concentrated Name]],2,FALSE),"")</f>
        <v>Conduit, Galv Steel, 1 inch, Structure - $Ft</v>
      </c>
      <c r="N1242" s="1" t="str">
        <f>IFERROR(VLOOKUP(ROWS($M$5:N1242),$L$5:$M$7000,2,FALSE),"")</f>
        <v/>
      </c>
      <c r="O1242" s="1" t="str">
        <f>IFERROR(VLOOKUP(ROWS($O$5:O1242),$K$5:$L$7000,2,FALSE),"")</f>
        <v/>
      </c>
    </row>
    <row r="1243" spans="2:15" ht="15" customHeight="1" x14ac:dyDescent="0.25">
      <c r="B1243" s="178" t="s">
        <v>13763</v>
      </c>
      <c r="C1243" s="178" t="s">
        <v>104</v>
      </c>
      <c r="D1243" s="178" t="s">
        <v>4681</v>
      </c>
      <c r="E1243" s="178" t="s">
        <v>17</v>
      </c>
      <c r="F1243" s="178" t="s">
        <v>17</v>
      </c>
      <c r="G1243" s="1">
        <f>IF(ISNUMBER(Pay_Item_Search_Text),IF(ISNUMBER(IF(FIND(Pay_Item_Search_Text,B1243)=1,1, "FALSE")),MAX(G$4:$G1242)+1,IF(ISNUMBER(Pay_Item_Search_Text),0,IF(ISNUMBER(SEARCH(Pay_Item_Search_Text,H1243)),MAX(G$4:$G1242)+1,0))),IF(ISNUMBER(Pay_Item_Search_Text),0,IF(ISNUMBER(SEARCH(Pay_Item_Search_Text,H1243)),MAX(G$4:$G1242)+1,0)))</f>
        <v>1239</v>
      </c>
      <c r="H1243" s="1" t="str">
        <f>IF(Table_PayItems[[#This Row],[Description]]="_","_ Unique Item - "&amp;Table_PayItems[[#This Row],[Item]]&amp;" - $"&amp;Table_PayItems[[#This Row],[Unit]],Table_PayItems[[#This Row],[Description]]&amp;" - $"&amp;Table_PayItems[[#This Row],[Unit]])</f>
        <v>Conduit, Galv Steel, 1/2 inch - $Ft</v>
      </c>
      <c r="I1243" s="29" t="str">
        <f>IFERROR(VLOOKUP(ROWS($M$5:M1243),Table_PayItems[[Search Key]:[Concentrated Name]],2,FALSE),"")</f>
        <v>Conduit, Galv Steel, 1/2 inch - $Ft</v>
      </c>
      <c r="J1243" s="1"/>
      <c r="K1243" s="1"/>
      <c r="L1243" s="22">
        <f>IF(ISNUMBER(SEARCH(Pay_Item_Search_Text_2,M1243)),MAX($L$4:L1242)+1,0)</f>
        <v>0</v>
      </c>
      <c r="M1243" s="1" t="str">
        <f>IFERROR(VLOOKUP(ROWS($M$5:M1243),Table_PayItems[[Search Key]:[Concentrated Name]],2,FALSE),"")</f>
        <v>Conduit, Galv Steel, 1/2 inch - $Ft</v>
      </c>
      <c r="N1243" s="1" t="str">
        <f>IFERROR(VLOOKUP(ROWS($M$5:N1243),$L$5:$M$7000,2,FALSE),"")</f>
        <v/>
      </c>
      <c r="O1243" s="1" t="str">
        <f>IFERROR(VLOOKUP(ROWS($O$5:O1243),$K$5:$L$7000,2,FALSE),"")</f>
        <v/>
      </c>
    </row>
    <row r="1244" spans="2:15" ht="15" customHeight="1" x14ac:dyDescent="0.25">
      <c r="B1244" s="178" t="s">
        <v>13767</v>
      </c>
      <c r="C1244" s="178" t="s">
        <v>104</v>
      </c>
      <c r="D1244" s="178" t="s">
        <v>4685</v>
      </c>
      <c r="E1244" s="178" t="s">
        <v>17</v>
      </c>
      <c r="F1244" s="178" t="s">
        <v>17</v>
      </c>
      <c r="G1244" s="1">
        <f>IF(ISNUMBER(Pay_Item_Search_Text),IF(ISNUMBER(IF(FIND(Pay_Item_Search_Text,B1244)=1,1, "FALSE")),MAX(G$4:$G1243)+1,IF(ISNUMBER(Pay_Item_Search_Text),0,IF(ISNUMBER(SEARCH(Pay_Item_Search_Text,H1244)),MAX(G$4:$G1243)+1,0))),IF(ISNUMBER(Pay_Item_Search_Text),0,IF(ISNUMBER(SEARCH(Pay_Item_Search_Text,H1244)),MAX(G$4:$G1243)+1,0)))</f>
        <v>1240</v>
      </c>
      <c r="H1244" s="1" t="str">
        <f>IF(Table_PayItems[[#This Row],[Description]]="_","_ Unique Item - "&amp;Table_PayItems[[#This Row],[Item]]&amp;" - $"&amp;Table_PayItems[[#This Row],[Unit]],Table_PayItems[[#This Row],[Description]]&amp;" - $"&amp;Table_PayItems[[#This Row],[Unit]])</f>
        <v>Conduit, Galv Steel, 2 1/2 inch - $Ft</v>
      </c>
      <c r="I1244" s="29" t="str">
        <f>IFERROR(VLOOKUP(ROWS($M$5:M1244),Table_PayItems[[Search Key]:[Concentrated Name]],2,FALSE),"")</f>
        <v>Conduit, Galv Steel, 2 1/2 inch - $Ft</v>
      </c>
      <c r="J1244" s="1"/>
      <c r="K1244" s="1"/>
      <c r="L1244" s="22">
        <f>IF(ISNUMBER(SEARCH(Pay_Item_Search_Text_2,M1244)),MAX($L$4:L1243)+1,0)</f>
        <v>0</v>
      </c>
      <c r="M1244" s="1" t="str">
        <f>IFERROR(VLOOKUP(ROWS($M$5:M1244),Table_PayItems[[Search Key]:[Concentrated Name]],2,FALSE),"")</f>
        <v>Conduit, Galv Steel, 2 1/2 inch - $Ft</v>
      </c>
      <c r="N1244" s="1" t="str">
        <f>IFERROR(VLOOKUP(ROWS($M$5:N1244),$L$5:$M$7000,2,FALSE),"")</f>
        <v/>
      </c>
      <c r="O1244" s="1" t="str">
        <f>IFERROR(VLOOKUP(ROWS($O$5:O1244),$K$5:$L$7000,2,FALSE),"")</f>
        <v/>
      </c>
    </row>
    <row r="1245" spans="2:15" ht="15" customHeight="1" x14ac:dyDescent="0.25">
      <c r="B1245" s="178" t="s">
        <v>13775</v>
      </c>
      <c r="C1245" s="178" t="s">
        <v>104</v>
      </c>
      <c r="D1245" s="178" t="s">
        <v>4693</v>
      </c>
      <c r="E1245" s="178" t="s">
        <v>17</v>
      </c>
      <c r="F1245" s="178" t="s">
        <v>17</v>
      </c>
      <c r="G1245" s="1">
        <f>IF(ISNUMBER(Pay_Item_Search_Text),IF(ISNUMBER(IF(FIND(Pay_Item_Search_Text,B1245)=1,1, "FALSE")),MAX(G$4:$G1244)+1,IF(ISNUMBER(Pay_Item_Search_Text),0,IF(ISNUMBER(SEARCH(Pay_Item_Search_Text,H1245)),MAX(G$4:$G1244)+1,0))),IF(ISNUMBER(Pay_Item_Search_Text),0,IF(ISNUMBER(SEARCH(Pay_Item_Search_Text,H1245)),MAX(G$4:$G1244)+1,0)))</f>
        <v>1241</v>
      </c>
      <c r="H1245" s="1" t="str">
        <f>IF(Table_PayItems[[#This Row],[Description]]="_","_ Unique Item - "&amp;Table_PayItems[[#This Row],[Item]]&amp;" - $"&amp;Table_PayItems[[#This Row],[Unit]],Table_PayItems[[#This Row],[Description]]&amp;" - $"&amp;Table_PayItems[[#This Row],[Unit]])</f>
        <v>Conduit, Galv Steel, 2 1/2 inch, Structure - $Ft</v>
      </c>
      <c r="I1245" s="29" t="str">
        <f>IFERROR(VLOOKUP(ROWS($M$5:M1245),Table_PayItems[[Search Key]:[Concentrated Name]],2,FALSE),"")</f>
        <v>Conduit, Galv Steel, 2 1/2 inch, Structure - $Ft</v>
      </c>
      <c r="J1245" s="1"/>
      <c r="K1245" s="1"/>
      <c r="L1245" s="22">
        <f>IF(ISNUMBER(SEARCH(Pay_Item_Search_Text_2,M1245)),MAX($L$4:L1244)+1,0)</f>
        <v>0</v>
      </c>
      <c r="M1245" s="1" t="str">
        <f>IFERROR(VLOOKUP(ROWS($M$5:M1245),Table_PayItems[[Search Key]:[Concentrated Name]],2,FALSE),"")</f>
        <v>Conduit, Galv Steel, 2 1/2 inch, Structure - $Ft</v>
      </c>
      <c r="N1245" s="1" t="str">
        <f>IFERROR(VLOOKUP(ROWS($M$5:N1245),$L$5:$M$7000,2,FALSE),"")</f>
        <v/>
      </c>
      <c r="O1245" s="1" t="str">
        <f>IFERROR(VLOOKUP(ROWS($O$5:O1245),$K$5:$L$7000,2,FALSE),"")</f>
        <v/>
      </c>
    </row>
    <row r="1246" spans="2:15" ht="15" customHeight="1" x14ac:dyDescent="0.25">
      <c r="B1246" s="178" t="s">
        <v>13766</v>
      </c>
      <c r="C1246" s="178" t="s">
        <v>104</v>
      </c>
      <c r="D1246" s="178" t="s">
        <v>4684</v>
      </c>
      <c r="E1246" s="178" t="s">
        <v>17</v>
      </c>
      <c r="F1246" s="178" t="s">
        <v>17</v>
      </c>
      <c r="G1246" s="1">
        <f>IF(ISNUMBER(Pay_Item_Search_Text),IF(ISNUMBER(IF(FIND(Pay_Item_Search_Text,B1246)=1,1, "FALSE")),MAX(G$4:$G1245)+1,IF(ISNUMBER(Pay_Item_Search_Text),0,IF(ISNUMBER(SEARCH(Pay_Item_Search_Text,H1246)),MAX(G$4:$G1245)+1,0))),IF(ISNUMBER(Pay_Item_Search_Text),0,IF(ISNUMBER(SEARCH(Pay_Item_Search_Text,H1246)),MAX(G$4:$G1245)+1,0)))</f>
        <v>1242</v>
      </c>
      <c r="H1246" s="1" t="str">
        <f>IF(Table_PayItems[[#This Row],[Description]]="_","_ Unique Item - "&amp;Table_PayItems[[#This Row],[Item]]&amp;" - $"&amp;Table_PayItems[[#This Row],[Unit]],Table_PayItems[[#This Row],[Description]]&amp;" - $"&amp;Table_PayItems[[#This Row],[Unit]])</f>
        <v>Conduit, Galv Steel, 2 inch - $Ft</v>
      </c>
      <c r="I1246" s="29" t="str">
        <f>IFERROR(VLOOKUP(ROWS($M$5:M1246),Table_PayItems[[Search Key]:[Concentrated Name]],2,FALSE),"")</f>
        <v>Conduit, Galv Steel, 2 inch - $Ft</v>
      </c>
      <c r="J1246" s="1"/>
      <c r="K1246" s="1"/>
      <c r="L1246" s="22">
        <f>IF(ISNUMBER(SEARCH(Pay_Item_Search_Text_2,M1246)),MAX($L$4:L1245)+1,0)</f>
        <v>0</v>
      </c>
      <c r="M1246" s="1" t="str">
        <f>IFERROR(VLOOKUP(ROWS($M$5:M1246),Table_PayItems[[Search Key]:[Concentrated Name]],2,FALSE),"")</f>
        <v>Conduit, Galv Steel, 2 inch - $Ft</v>
      </c>
      <c r="N1246" s="1" t="str">
        <f>IFERROR(VLOOKUP(ROWS($M$5:N1246),$L$5:$M$7000,2,FALSE),"")</f>
        <v/>
      </c>
      <c r="O1246" s="1" t="str">
        <f>IFERROR(VLOOKUP(ROWS($O$5:O1246),$K$5:$L$7000,2,FALSE),"")</f>
        <v/>
      </c>
    </row>
    <row r="1247" spans="2:15" ht="15" customHeight="1" x14ac:dyDescent="0.25">
      <c r="B1247" s="178" t="s">
        <v>13774</v>
      </c>
      <c r="C1247" s="178" t="s">
        <v>104</v>
      </c>
      <c r="D1247" s="178" t="s">
        <v>4692</v>
      </c>
      <c r="E1247" s="178" t="s">
        <v>17</v>
      </c>
      <c r="F1247" s="178" t="s">
        <v>17</v>
      </c>
      <c r="G1247" s="1">
        <f>IF(ISNUMBER(Pay_Item_Search_Text),IF(ISNUMBER(IF(FIND(Pay_Item_Search_Text,B1247)=1,1, "FALSE")),MAX(G$4:$G1246)+1,IF(ISNUMBER(Pay_Item_Search_Text),0,IF(ISNUMBER(SEARCH(Pay_Item_Search_Text,H1247)),MAX(G$4:$G1246)+1,0))),IF(ISNUMBER(Pay_Item_Search_Text),0,IF(ISNUMBER(SEARCH(Pay_Item_Search_Text,H1247)),MAX(G$4:$G1246)+1,0)))</f>
        <v>1243</v>
      </c>
      <c r="H1247" s="1" t="str">
        <f>IF(Table_PayItems[[#This Row],[Description]]="_","_ Unique Item - "&amp;Table_PayItems[[#This Row],[Item]]&amp;" - $"&amp;Table_PayItems[[#This Row],[Unit]],Table_PayItems[[#This Row],[Description]]&amp;" - $"&amp;Table_PayItems[[#This Row],[Unit]])</f>
        <v>Conduit, Galv Steel, 2 inch, Structure - $Ft</v>
      </c>
      <c r="I1247" s="29" t="str">
        <f>IFERROR(VLOOKUP(ROWS($M$5:M1247),Table_PayItems[[Search Key]:[Concentrated Name]],2,FALSE),"")</f>
        <v>Conduit, Galv Steel, 2 inch, Structure - $Ft</v>
      </c>
      <c r="J1247" s="1"/>
      <c r="K1247" s="1"/>
      <c r="L1247" s="22">
        <f>IF(ISNUMBER(SEARCH(Pay_Item_Search_Text_2,M1247)),MAX($L$4:L1246)+1,0)</f>
        <v>0</v>
      </c>
      <c r="M1247" s="1" t="str">
        <f>IFERROR(VLOOKUP(ROWS($M$5:M1247),Table_PayItems[[Search Key]:[Concentrated Name]],2,FALSE),"")</f>
        <v>Conduit, Galv Steel, 2 inch, Structure - $Ft</v>
      </c>
      <c r="N1247" s="1" t="str">
        <f>IFERROR(VLOOKUP(ROWS($M$5:N1247),$L$5:$M$7000,2,FALSE),"")</f>
        <v/>
      </c>
      <c r="O1247" s="1" t="str">
        <f>IFERROR(VLOOKUP(ROWS($O$5:O1247),$K$5:$L$7000,2,FALSE),"")</f>
        <v/>
      </c>
    </row>
    <row r="1248" spans="2:15" ht="15" customHeight="1" x14ac:dyDescent="0.25">
      <c r="B1248" s="178" t="s">
        <v>13769</v>
      </c>
      <c r="C1248" s="178" t="s">
        <v>104</v>
      </c>
      <c r="D1248" s="178" t="s">
        <v>4687</v>
      </c>
      <c r="E1248" s="178" t="s">
        <v>17</v>
      </c>
      <c r="F1248" s="178" t="s">
        <v>17</v>
      </c>
      <c r="G1248" s="1">
        <f>IF(ISNUMBER(Pay_Item_Search_Text),IF(ISNUMBER(IF(FIND(Pay_Item_Search_Text,B1248)=1,1, "FALSE")),MAX(G$4:$G1247)+1,IF(ISNUMBER(Pay_Item_Search_Text),0,IF(ISNUMBER(SEARCH(Pay_Item_Search_Text,H1248)),MAX(G$4:$G1247)+1,0))),IF(ISNUMBER(Pay_Item_Search_Text),0,IF(ISNUMBER(SEARCH(Pay_Item_Search_Text,H1248)),MAX(G$4:$G1247)+1,0)))</f>
        <v>1244</v>
      </c>
      <c r="H1248" s="1" t="str">
        <f>IF(Table_PayItems[[#This Row],[Description]]="_","_ Unique Item - "&amp;Table_PayItems[[#This Row],[Item]]&amp;" - $"&amp;Table_PayItems[[#This Row],[Unit]],Table_PayItems[[#This Row],[Description]]&amp;" - $"&amp;Table_PayItems[[#This Row],[Unit]])</f>
        <v>Conduit, Galv Steel, 3 1/2 inch - $Ft</v>
      </c>
      <c r="I1248" s="29" t="str">
        <f>IFERROR(VLOOKUP(ROWS($M$5:M1248),Table_PayItems[[Search Key]:[Concentrated Name]],2,FALSE),"")</f>
        <v>Conduit, Galv Steel, 3 1/2 inch - $Ft</v>
      </c>
      <c r="J1248" s="1"/>
      <c r="K1248" s="1"/>
      <c r="L1248" s="22">
        <f>IF(ISNUMBER(SEARCH(Pay_Item_Search_Text_2,M1248)),MAX($L$4:L1247)+1,0)</f>
        <v>0</v>
      </c>
      <c r="M1248" s="1" t="str">
        <f>IFERROR(VLOOKUP(ROWS($M$5:M1248),Table_PayItems[[Search Key]:[Concentrated Name]],2,FALSE),"")</f>
        <v>Conduit, Galv Steel, 3 1/2 inch - $Ft</v>
      </c>
      <c r="N1248" s="1" t="str">
        <f>IFERROR(VLOOKUP(ROWS($M$5:N1248),$L$5:$M$7000,2,FALSE),"")</f>
        <v/>
      </c>
      <c r="O1248" s="1" t="str">
        <f>IFERROR(VLOOKUP(ROWS($O$5:O1248),$K$5:$L$7000,2,FALSE),"")</f>
        <v/>
      </c>
    </row>
    <row r="1249" spans="2:15" ht="15" customHeight="1" x14ac:dyDescent="0.25">
      <c r="B1249" s="178" t="s">
        <v>13777</v>
      </c>
      <c r="C1249" s="178" t="s">
        <v>104</v>
      </c>
      <c r="D1249" s="178" t="s">
        <v>4695</v>
      </c>
      <c r="E1249" s="178" t="s">
        <v>17</v>
      </c>
      <c r="F1249" s="178" t="s">
        <v>17</v>
      </c>
      <c r="G1249" s="1">
        <f>IF(ISNUMBER(Pay_Item_Search_Text),IF(ISNUMBER(IF(FIND(Pay_Item_Search_Text,B1249)=1,1, "FALSE")),MAX(G$4:$G1248)+1,IF(ISNUMBER(Pay_Item_Search_Text),0,IF(ISNUMBER(SEARCH(Pay_Item_Search_Text,H1249)),MAX(G$4:$G1248)+1,0))),IF(ISNUMBER(Pay_Item_Search_Text),0,IF(ISNUMBER(SEARCH(Pay_Item_Search_Text,H1249)),MAX(G$4:$G1248)+1,0)))</f>
        <v>1245</v>
      </c>
      <c r="H1249" s="1" t="str">
        <f>IF(Table_PayItems[[#This Row],[Description]]="_","_ Unique Item - "&amp;Table_PayItems[[#This Row],[Item]]&amp;" - $"&amp;Table_PayItems[[#This Row],[Unit]],Table_PayItems[[#This Row],[Description]]&amp;" - $"&amp;Table_PayItems[[#This Row],[Unit]])</f>
        <v>Conduit, Galv Steel, 3 1/2 inch, Structure - $Ft</v>
      </c>
      <c r="I1249" s="29" t="str">
        <f>IFERROR(VLOOKUP(ROWS($M$5:M1249),Table_PayItems[[Search Key]:[Concentrated Name]],2,FALSE),"")</f>
        <v>Conduit, Galv Steel, 3 1/2 inch, Structure - $Ft</v>
      </c>
      <c r="J1249" s="1"/>
      <c r="K1249" s="1"/>
      <c r="L1249" s="22">
        <f>IF(ISNUMBER(SEARCH(Pay_Item_Search_Text_2,M1249)),MAX($L$4:L1248)+1,0)</f>
        <v>0</v>
      </c>
      <c r="M1249" s="1" t="str">
        <f>IFERROR(VLOOKUP(ROWS($M$5:M1249),Table_PayItems[[Search Key]:[Concentrated Name]],2,FALSE),"")</f>
        <v>Conduit, Galv Steel, 3 1/2 inch, Structure - $Ft</v>
      </c>
      <c r="N1249" s="1" t="str">
        <f>IFERROR(VLOOKUP(ROWS($M$5:N1249),$L$5:$M$7000,2,FALSE),"")</f>
        <v/>
      </c>
      <c r="O1249" s="1" t="str">
        <f>IFERROR(VLOOKUP(ROWS($O$5:O1249),$K$5:$L$7000,2,FALSE),"")</f>
        <v/>
      </c>
    </row>
    <row r="1250" spans="2:15" ht="15" customHeight="1" x14ac:dyDescent="0.25">
      <c r="B1250" s="178" t="s">
        <v>13768</v>
      </c>
      <c r="C1250" s="178" t="s">
        <v>104</v>
      </c>
      <c r="D1250" s="178" t="s">
        <v>4686</v>
      </c>
      <c r="E1250" s="178" t="s">
        <v>17</v>
      </c>
      <c r="F1250" s="178" t="s">
        <v>17</v>
      </c>
      <c r="G1250" s="1">
        <f>IF(ISNUMBER(Pay_Item_Search_Text),IF(ISNUMBER(IF(FIND(Pay_Item_Search_Text,B1250)=1,1, "FALSE")),MAX(G$4:$G1249)+1,IF(ISNUMBER(Pay_Item_Search_Text),0,IF(ISNUMBER(SEARCH(Pay_Item_Search_Text,H1250)),MAX(G$4:$G1249)+1,0))),IF(ISNUMBER(Pay_Item_Search_Text),0,IF(ISNUMBER(SEARCH(Pay_Item_Search_Text,H1250)),MAX(G$4:$G1249)+1,0)))</f>
        <v>1246</v>
      </c>
      <c r="H1250" s="1" t="str">
        <f>IF(Table_PayItems[[#This Row],[Description]]="_","_ Unique Item - "&amp;Table_PayItems[[#This Row],[Item]]&amp;" - $"&amp;Table_PayItems[[#This Row],[Unit]],Table_PayItems[[#This Row],[Description]]&amp;" - $"&amp;Table_PayItems[[#This Row],[Unit]])</f>
        <v>Conduit, Galv Steel, 3 inch - $Ft</v>
      </c>
      <c r="I1250" s="29" t="str">
        <f>IFERROR(VLOOKUP(ROWS($M$5:M1250),Table_PayItems[[Search Key]:[Concentrated Name]],2,FALSE),"")</f>
        <v>Conduit, Galv Steel, 3 inch - $Ft</v>
      </c>
      <c r="J1250" s="1"/>
      <c r="K1250" s="1"/>
      <c r="L1250" s="22">
        <f>IF(ISNUMBER(SEARCH(Pay_Item_Search_Text_2,M1250)),MAX($L$4:L1249)+1,0)</f>
        <v>0</v>
      </c>
      <c r="M1250" s="1" t="str">
        <f>IFERROR(VLOOKUP(ROWS($M$5:M1250),Table_PayItems[[Search Key]:[Concentrated Name]],2,FALSE),"")</f>
        <v>Conduit, Galv Steel, 3 inch - $Ft</v>
      </c>
      <c r="N1250" s="1" t="str">
        <f>IFERROR(VLOOKUP(ROWS($M$5:N1250),$L$5:$M$7000,2,FALSE),"")</f>
        <v/>
      </c>
      <c r="O1250" s="1" t="str">
        <f>IFERROR(VLOOKUP(ROWS($O$5:O1250),$K$5:$L$7000,2,FALSE),"")</f>
        <v/>
      </c>
    </row>
    <row r="1251" spans="2:15" ht="15" customHeight="1" x14ac:dyDescent="0.25">
      <c r="B1251" s="178" t="s">
        <v>13776</v>
      </c>
      <c r="C1251" s="178" t="s">
        <v>104</v>
      </c>
      <c r="D1251" s="178" t="s">
        <v>4694</v>
      </c>
      <c r="E1251" s="178" t="s">
        <v>17</v>
      </c>
      <c r="F1251" s="178" t="s">
        <v>17</v>
      </c>
      <c r="G1251" s="1">
        <f>IF(ISNUMBER(Pay_Item_Search_Text),IF(ISNUMBER(IF(FIND(Pay_Item_Search_Text,B1251)=1,1, "FALSE")),MAX(G$4:$G1250)+1,IF(ISNUMBER(Pay_Item_Search_Text),0,IF(ISNUMBER(SEARCH(Pay_Item_Search_Text,H1251)),MAX(G$4:$G1250)+1,0))),IF(ISNUMBER(Pay_Item_Search_Text),0,IF(ISNUMBER(SEARCH(Pay_Item_Search_Text,H1251)),MAX(G$4:$G1250)+1,0)))</f>
        <v>1247</v>
      </c>
      <c r="H1251" s="1" t="str">
        <f>IF(Table_PayItems[[#This Row],[Description]]="_","_ Unique Item - "&amp;Table_PayItems[[#This Row],[Item]]&amp;" - $"&amp;Table_PayItems[[#This Row],[Unit]],Table_PayItems[[#This Row],[Description]]&amp;" - $"&amp;Table_PayItems[[#This Row],[Unit]])</f>
        <v>Conduit, Galv Steel, 3 inch, Structure - $Ft</v>
      </c>
      <c r="I1251" s="29" t="str">
        <f>IFERROR(VLOOKUP(ROWS($M$5:M1251),Table_PayItems[[Search Key]:[Concentrated Name]],2,FALSE),"")</f>
        <v>Conduit, Galv Steel, 3 inch, Structure - $Ft</v>
      </c>
      <c r="J1251" s="1"/>
      <c r="K1251" s="1"/>
      <c r="L1251" s="22">
        <f>IF(ISNUMBER(SEARCH(Pay_Item_Search_Text_2,M1251)),MAX($L$4:L1250)+1,0)</f>
        <v>0</v>
      </c>
      <c r="M1251" s="1" t="str">
        <f>IFERROR(VLOOKUP(ROWS($M$5:M1251),Table_PayItems[[Search Key]:[Concentrated Name]],2,FALSE),"")</f>
        <v>Conduit, Galv Steel, 3 inch, Structure - $Ft</v>
      </c>
      <c r="N1251" s="1" t="str">
        <f>IFERROR(VLOOKUP(ROWS($M$5:N1251),$L$5:$M$7000,2,FALSE),"")</f>
        <v/>
      </c>
      <c r="O1251" s="1" t="str">
        <f>IFERROR(VLOOKUP(ROWS($O$5:O1251),$K$5:$L$7000,2,FALSE),"")</f>
        <v/>
      </c>
    </row>
    <row r="1252" spans="2:15" ht="15" customHeight="1" x14ac:dyDescent="0.25">
      <c r="B1252" s="178" t="s">
        <v>13770</v>
      </c>
      <c r="C1252" s="178" t="s">
        <v>104</v>
      </c>
      <c r="D1252" s="178" t="s">
        <v>4688</v>
      </c>
      <c r="E1252" s="178" t="s">
        <v>17</v>
      </c>
      <c r="F1252" s="178" t="s">
        <v>17</v>
      </c>
      <c r="G1252" s="1">
        <f>IF(ISNUMBER(Pay_Item_Search_Text),IF(ISNUMBER(IF(FIND(Pay_Item_Search_Text,B1252)=1,1, "FALSE")),MAX(G$4:$G1251)+1,IF(ISNUMBER(Pay_Item_Search_Text),0,IF(ISNUMBER(SEARCH(Pay_Item_Search_Text,H1252)),MAX(G$4:$G1251)+1,0))),IF(ISNUMBER(Pay_Item_Search_Text),0,IF(ISNUMBER(SEARCH(Pay_Item_Search_Text,H1252)),MAX(G$4:$G1251)+1,0)))</f>
        <v>1248</v>
      </c>
      <c r="H1252" s="1" t="str">
        <f>IF(Table_PayItems[[#This Row],[Description]]="_","_ Unique Item - "&amp;Table_PayItems[[#This Row],[Item]]&amp;" - $"&amp;Table_PayItems[[#This Row],[Unit]],Table_PayItems[[#This Row],[Description]]&amp;" - $"&amp;Table_PayItems[[#This Row],[Unit]])</f>
        <v>Conduit, Galv Steel, 4 inch - $Ft</v>
      </c>
      <c r="I1252" s="29" t="str">
        <f>IFERROR(VLOOKUP(ROWS($M$5:M1252),Table_PayItems[[Search Key]:[Concentrated Name]],2,FALSE),"")</f>
        <v>Conduit, Galv Steel, 4 inch - $Ft</v>
      </c>
      <c r="J1252" s="1"/>
      <c r="K1252" s="1"/>
      <c r="L1252" s="22">
        <f>IF(ISNUMBER(SEARCH(Pay_Item_Search_Text_2,M1252)),MAX($L$4:L1251)+1,0)</f>
        <v>0</v>
      </c>
      <c r="M1252" s="1" t="str">
        <f>IFERROR(VLOOKUP(ROWS($M$5:M1252),Table_PayItems[[Search Key]:[Concentrated Name]],2,FALSE),"")</f>
        <v>Conduit, Galv Steel, 4 inch - $Ft</v>
      </c>
      <c r="N1252" s="1" t="str">
        <f>IFERROR(VLOOKUP(ROWS($M$5:N1252),$L$5:$M$7000,2,FALSE),"")</f>
        <v/>
      </c>
      <c r="O1252" s="1" t="str">
        <f>IFERROR(VLOOKUP(ROWS($O$5:O1252),$K$5:$L$7000,2,FALSE),"")</f>
        <v/>
      </c>
    </row>
    <row r="1253" spans="2:15" ht="15" customHeight="1" x14ac:dyDescent="0.25">
      <c r="B1253" s="178" t="s">
        <v>13778</v>
      </c>
      <c r="C1253" s="178" t="s">
        <v>104</v>
      </c>
      <c r="D1253" s="178" t="s">
        <v>4696</v>
      </c>
      <c r="E1253" s="178" t="s">
        <v>17</v>
      </c>
      <c r="F1253" s="178" t="s">
        <v>17</v>
      </c>
      <c r="G1253" s="1">
        <f>IF(ISNUMBER(Pay_Item_Search_Text),IF(ISNUMBER(IF(FIND(Pay_Item_Search_Text,B1253)=1,1, "FALSE")),MAX(G$4:$G1252)+1,IF(ISNUMBER(Pay_Item_Search_Text),0,IF(ISNUMBER(SEARCH(Pay_Item_Search_Text,H1253)),MAX(G$4:$G1252)+1,0))),IF(ISNUMBER(Pay_Item_Search_Text),0,IF(ISNUMBER(SEARCH(Pay_Item_Search_Text,H1253)),MAX(G$4:$G1252)+1,0)))</f>
        <v>1249</v>
      </c>
      <c r="H1253" s="1" t="str">
        <f>IF(Table_PayItems[[#This Row],[Description]]="_","_ Unique Item - "&amp;Table_PayItems[[#This Row],[Item]]&amp;" - $"&amp;Table_PayItems[[#This Row],[Unit]],Table_PayItems[[#This Row],[Description]]&amp;" - $"&amp;Table_PayItems[[#This Row],[Unit]])</f>
        <v>Conduit, Galv Steel, 4 inch, Structure - $Ft</v>
      </c>
      <c r="I1253" s="29" t="str">
        <f>IFERROR(VLOOKUP(ROWS($M$5:M1253),Table_PayItems[[Search Key]:[Concentrated Name]],2,FALSE),"")</f>
        <v>Conduit, Galv Steel, 4 inch, Structure - $Ft</v>
      </c>
      <c r="J1253" s="1"/>
      <c r="K1253" s="1"/>
      <c r="L1253" s="22">
        <f>IF(ISNUMBER(SEARCH(Pay_Item_Search_Text_2,M1253)),MAX($L$4:L1252)+1,0)</f>
        <v>0</v>
      </c>
      <c r="M1253" s="1" t="str">
        <f>IFERROR(VLOOKUP(ROWS($M$5:M1253),Table_PayItems[[Search Key]:[Concentrated Name]],2,FALSE),"")</f>
        <v>Conduit, Galv Steel, 4 inch, Structure - $Ft</v>
      </c>
      <c r="N1253" s="1" t="str">
        <f>IFERROR(VLOOKUP(ROWS($M$5:N1253),$L$5:$M$7000,2,FALSE),"")</f>
        <v/>
      </c>
      <c r="O1253" s="1" t="str">
        <f>IFERROR(VLOOKUP(ROWS($O$5:O1253),$K$5:$L$7000,2,FALSE),"")</f>
        <v/>
      </c>
    </row>
    <row r="1254" spans="2:15" ht="15" customHeight="1" x14ac:dyDescent="0.25">
      <c r="B1254" s="178" t="s">
        <v>13771</v>
      </c>
      <c r="C1254" s="178" t="s">
        <v>104</v>
      </c>
      <c r="D1254" s="178" t="s">
        <v>4689</v>
      </c>
      <c r="E1254" s="178" t="s">
        <v>17</v>
      </c>
      <c r="F1254" s="178" t="s">
        <v>17</v>
      </c>
      <c r="G1254" s="1">
        <f>IF(ISNUMBER(Pay_Item_Search_Text),IF(ISNUMBER(IF(FIND(Pay_Item_Search_Text,B1254)=1,1, "FALSE")),MAX(G$4:$G1253)+1,IF(ISNUMBER(Pay_Item_Search_Text),0,IF(ISNUMBER(SEARCH(Pay_Item_Search_Text,H1254)),MAX(G$4:$G1253)+1,0))),IF(ISNUMBER(Pay_Item_Search_Text),0,IF(ISNUMBER(SEARCH(Pay_Item_Search_Text,H1254)),MAX(G$4:$G1253)+1,0)))</f>
        <v>1250</v>
      </c>
      <c r="H1254" s="1" t="str">
        <f>IF(Table_PayItems[[#This Row],[Description]]="_","_ Unique Item - "&amp;Table_PayItems[[#This Row],[Item]]&amp;" - $"&amp;Table_PayItems[[#This Row],[Unit]],Table_PayItems[[#This Row],[Description]]&amp;" - $"&amp;Table_PayItems[[#This Row],[Unit]])</f>
        <v>Conduit, Galv Steel, 5 inch - $Ft</v>
      </c>
      <c r="I1254" s="29" t="str">
        <f>IFERROR(VLOOKUP(ROWS($M$5:M1254),Table_PayItems[[Search Key]:[Concentrated Name]],2,FALSE),"")</f>
        <v>Conduit, Galv Steel, 5 inch - $Ft</v>
      </c>
      <c r="J1254" s="1"/>
      <c r="K1254" s="1"/>
      <c r="L1254" s="22">
        <f>IF(ISNUMBER(SEARCH(Pay_Item_Search_Text_2,M1254)),MAX($L$4:L1253)+1,0)</f>
        <v>0</v>
      </c>
      <c r="M1254" s="1" t="str">
        <f>IFERROR(VLOOKUP(ROWS($M$5:M1254),Table_PayItems[[Search Key]:[Concentrated Name]],2,FALSE),"")</f>
        <v>Conduit, Galv Steel, 5 inch - $Ft</v>
      </c>
      <c r="N1254" s="1" t="str">
        <f>IFERROR(VLOOKUP(ROWS($M$5:N1254),$L$5:$M$7000,2,FALSE),"")</f>
        <v/>
      </c>
      <c r="O1254" s="1" t="str">
        <f>IFERROR(VLOOKUP(ROWS($O$5:O1254),$K$5:$L$7000,2,FALSE),"")</f>
        <v/>
      </c>
    </row>
    <row r="1255" spans="2:15" ht="15" customHeight="1" x14ac:dyDescent="0.25">
      <c r="B1255" s="178" t="s">
        <v>13779</v>
      </c>
      <c r="C1255" s="178" t="s">
        <v>104</v>
      </c>
      <c r="D1255" s="178" t="s">
        <v>4697</v>
      </c>
      <c r="E1255" s="178" t="s">
        <v>17</v>
      </c>
      <c r="F1255" s="178" t="s">
        <v>17</v>
      </c>
      <c r="G1255" s="1">
        <f>IF(ISNUMBER(Pay_Item_Search_Text),IF(ISNUMBER(IF(FIND(Pay_Item_Search_Text,B1255)=1,1, "FALSE")),MAX(G$4:$G1254)+1,IF(ISNUMBER(Pay_Item_Search_Text),0,IF(ISNUMBER(SEARCH(Pay_Item_Search_Text,H1255)),MAX(G$4:$G1254)+1,0))),IF(ISNUMBER(Pay_Item_Search_Text),0,IF(ISNUMBER(SEARCH(Pay_Item_Search_Text,H1255)),MAX(G$4:$G1254)+1,0)))</f>
        <v>1251</v>
      </c>
      <c r="H1255" s="1" t="str">
        <f>IF(Table_PayItems[[#This Row],[Description]]="_","_ Unique Item - "&amp;Table_PayItems[[#This Row],[Item]]&amp;" - $"&amp;Table_PayItems[[#This Row],[Unit]],Table_PayItems[[#This Row],[Description]]&amp;" - $"&amp;Table_PayItems[[#This Row],[Unit]])</f>
        <v>Conduit, Galv Steel, 5 inch, Structure - $Ft</v>
      </c>
      <c r="I1255" s="29" t="str">
        <f>IFERROR(VLOOKUP(ROWS($M$5:M1255),Table_PayItems[[Search Key]:[Concentrated Name]],2,FALSE),"")</f>
        <v>Conduit, Galv Steel, 5 inch, Structure - $Ft</v>
      </c>
      <c r="J1255" s="1"/>
      <c r="K1255" s="1"/>
      <c r="L1255" s="22">
        <f>IF(ISNUMBER(SEARCH(Pay_Item_Search_Text_2,M1255)),MAX($L$4:L1254)+1,0)</f>
        <v>0</v>
      </c>
      <c r="M1255" s="1" t="str">
        <f>IFERROR(VLOOKUP(ROWS($M$5:M1255),Table_PayItems[[Search Key]:[Concentrated Name]],2,FALSE),"")</f>
        <v>Conduit, Galv Steel, 5 inch, Structure - $Ft</v>
      </c>
      <c r="N1255" s="1" t="str">
        <f>IFERROR(VLOOKUP(ROWS($M$5:N1255),$L$5:$M$7000,2,FALSE),"")</f>
        <v/>
      </c>
      <c r="O1255" s="1" t="str">
        <f>IFERROR(VLOOKUP(ROWS($O$5:O1255),$K$5:$L$7000,2,FALSE),"")</f>
        <v/>
      </c>
    </row>
    <row r="1256" spans="2:15" ht="15" customHeight="1" x14ac:dyDescent="0.25">
      <c r="B1256" s="178" t="s">
        <v>13986</v>
      </c>
      <c r="C1256" s="178" t="s">
        <v>104</v>
      </c>
      <c r="D1256" s="178" t="s">
        <v>4904</v>
      </c>
      <c r="E1256" s="178" t="s">
        <v>17</v>
      </c>
      <c r="F1256" s="178" t="s">
        <v>17</v>
      </c>
      <c r="G1256" s="1">
        <f>IF(ISNUMBER(Pay_Item_Search_Text),IF(ISNUMBER(IF(FIND(Pay_Item_Search_Text,B1256)=1,1, "FALSE")),MAX(G$4:$G1255)+1,IF(ISNUMBER(Pay_Item_Search_Text),0,IF(ISNUMBER(SEARCH(Pay_Item_Search_Text,H1256)),MAX(G$4:$G1255)+1,0))),IF(ISNUMBER(Pay_Item_Search_Text),0,IF(ISNUMBER(SEARCH(Pay_Item_Search_Text,H1256)),MAX(G$4:$G1255)+1,0)))</f>
        <v>1252</v>
      </c>
      <c r="H1256" s="1" t="str">
        <f>IF(Table_PayItems[[#This Row],[Description]]="_","_ Unique Item - "&amp;Table_PayItems[[#This Row],[Item]]&amp;" - $"&amp;Table_PayItems[[#This Row],[Unit]],Table_PayItems[[#This Row],[Description]]&amp;" - $"&amp;Table_PayItems[[#This Row],[Unit]])</f>
        <v>Conduit, Jacked Bored, 1, 1 1/2 inch - $Ft</v>
      </c>
      <c r="I1256" s="29" t="str">
        <f>IFERROR(VLOOKUP(ROWS($M$5:M1256),Table_PayItems[[Search Key]:[Concentrated Name]],2,FALSE),"")</f>
        <v>Conduit, Jacked Bored, 1, 1 1/2 inch - $Ft</v>
      </c>
      <c r="J1256" s="1"/>
      <c r="K1256" s="1"/>
      <c r="L1256" s="22">
        <f>IF(ISNUMBER(SEARCH(Pay_Item_Search_Text_2,M1256)),MAX($L$4:L1255)+1,0)</f>
        <v>0</v>
      </c>
      <c r="M1256" s="1" t="str">
        <f>IFERROR(VLOOKUP(ROWS($M$5:M1256),Table_PayItems[[Search Key]:[Concentrated Name]],2,FALSE),"")</f>
        <v>Conduit, Jacked Bored, 1, 1 1/2 inch - $Ft</v>
      </c>
      <c r="N1256" s="1" t="str">
        <f>IFERROR(VLOOKUP(ROWS($M$5:N1256),$L$5:$M$7000,2,FALSE),"")</f>
        <v/>
      </c>
      <c r="O1256" s="1" t="str">
        <f>IFERROR(VLOOKUP(ROWS($O$5:O1256),$K$5:$L$7000,2,FALSE),"")</f>
        <v/>
      </c>
    </row>
    <row r="1257" spans="2:15" ht="15" customHeight="1" x14ac:dyDescent="0.25">
      <c r="B1257" s="178" t="s">
        <v>13987</v>
      </c>
      <c r="C1257" s="178" t="s">
        <v>104</v>
      </c>
      <c r="D1257" s="178" t="s">
        <v>4905</v>
      </c>
      <c r="E1257" s="178" t="s">
        <v>17</v>
      </c>
      <c r="F1257" s="178" t="s">
        <v>17</v>
      </c>
      <c r="G1257" s="1">
        <f>IF(ISNUMBER(Pay_Item_Search_Text),IF(ISNUMBER(IF(FIND(Pay_Item_Search_Text,B1257)=1,1, "FALSE")),MAX(G$4:$G1256)+1,IF(ISNUMBER(Pay_Item_Search_Text),0,IF(ISNUMBER(SEARCH(Pay_Item_Search_Text,H1257)),MAX(G$4:$G1256)+1,0))),IF(ISNUMBER(Pay_Item_Search_Text),0,IF(ISNUMBER(SEARCH(Pay_Item_Search_Text,H1257)),MAX(G$4:$G1256)+1,0)))</f>
        <v>1253</v>
      </c>
      <c r="H1257" s="1" t="str">
        <f>IF(Table_PayItems[[#This Row],[Description]]="_","_ Unique Item - "&amp;Table_PayItems[[#This Row],[Item]]&amp;" - $"&amp;Table_PayItems[[#This Row],[Unit]],Table_PayItems[[#This Row],[Description]]&amp;" - $"&amp;Table_PayItems[[#This Row],[Unit]])</f>
        <v>Conduit, Jacked Bored, 1, 3 inch - $Ft</v>
      </c>
      <c r="I1257" s="29" t="str">
        <f>IFERROR(VLOOKUP(ROWS($M$5:M1257),Table_PayItems[[Search Key]:[Concentrated Name]],2,FALSE),"")</f>
        <v>Conduit, Jacked Bored, 1, 3 inch - $Ft</v>
      </c>
      <c r="J1257" s="1"/>
      <c r="K1257" s="1"/>
      <c r="L1257" s="22">
        <f>IF(ISNUMBER(SEARCH(Pay_Item_Search_Text_2,M1257)),MAX($L$4:L1256)+1,0)</f>
        <v>0</v>
      </c>
      <c r="M1257" s="1" t="str">
        <f>IFERROR(VLOOKUP(ROWS($M$5:M1257),Table_PayItems[[Search Key]:[Concentrated Name]],2,FALSE),"")</f>
        <v>Conduit, Jacked Bored, 1, 3 inch - $Ft</v>
      </c>
      <c r="N1257" s="1" t="str">
        <f>IFERROR(VLOOKUP(ROWS($M$5:N1257),$L$5:$M$7000,2,FALSE),"")</f>
        <v/>
      </c>
      <c r="O1257" s="1" t="str">
        <f>IFERROR(VLOOKUP(ROWS($O$5:O1257),$K$5:$L$7000,2,FALSE),"")</f>
        <v/>
      </c>
    </row>
    <row r="1258" spans="2:15" ht="15" customHeight="1" x14ac:dyDescent="0.25">
      <c r="B1258" s="178" t="s">
        <v>13988</v>
      </c>
      <c r="C1258" s="178" t="s">
        <v>104</v>
      </c>
      <c r="D1258" s="178" t="s">
        <v>4906</v>
      </c>
      <c r="E1258" s="178" t="s">
        <v>17</v>
      </c>
      <c r="F1258" s="178" t="s">
        <v>17</v>
      </c>
      <c r="G1258" s="1">
        <f>IF(ISNUMBER(Pay_Item_Search_Text),IF(ISNUMBER(IF(FIND(Pay_Item_Search_Text,B1258)=1,1, "FALSE")),MAX(G$4:$G1257)+1,IF(ISNUMBER(Pay_Item_Search_Text),0,IF(ISNUMBER(SEARCH(Pay_Item_Search_Text,H1258)),MAX(G$4:$G1257)+1,0))),IF(ISNUMBER(Pay_Item_Search_Text),0,IF(ISNUMBER(SEARCH(Pay_Item_Search_Text,H1258)),MAX(G$4:$G1257)+1,0)))</f>
        <v>1254</v>
      </c>
      <c r="H1258" s="1" t="str">
        <f>IF(Table_PayItems[[#This Row],[Description]]="_","_ Unique Item - "&amp;Table_PayItems[[#This Row],[Item]]&amp;" - $"&amp;Table_PayItems[[#This Row],[Unit]],Table_PayItems[[#This Row],[Description]]&amp;" - $"&amp;Table_PayItems[[#This Row],[Unit]])</f>
        <v>Conduit, Jacked Bored, 1, 4 inch - $Ft</v>
      </c>
      <c r="I1258" s="29" t="str">
        <f>IFERROR(VLOOKUP(ROWS($M$5:M1258),Table_PayItems[[Search Key]:[Concentrated Name]],2,FALSE),"")</f>
        <v>Conduit, Jacked Bored, 1, 4 inch - $Ft</v>
      </c>
      <c r="J1258" s="1"/>
      <c r="K1258" s="1"/>
      <c r="L1258" s="22">
        <f>IF(ISNUMBER(SEARCH(Pay_Item_Search_Text_2,M1258)),MAX($L$4:L1257)+1,0)</f>
        <v>0</v>
      </c>
      <c r="M1258" s="1" t="str">
        <f>IFERROR(VLOOKUP(ROWS($M$5:M1258),Table_PayItems[[Search Key]:[Concentrated Name]],2,FALSE),"")</f>
        <v>Conduit, Jacked Bored, 1, 4 inch - $Ft</v>
      </c>
      <c r="N1258" s="1" t="str">
        <f>IFERROR(VLOOKUP(ROWS($M$5:N1258),$L$5:$M$7000,2,FALSE),"")</f>
        <v/>
      </c>
      <c r="O1258" s="1" t="str">
        <f>IFERROR(VLOOKUP(ROWS($O$5:O1258),$K$5:$L$7000,2,FALSE),"")</f>
        <v/>
      </c>
    </row>
    <row r="1259" spans="2:15" ht="15" customHeight="1" x14ac:dyDescent="0.25">
      <c r="B1259" s="178" t="s">
        <v>13989</v>
      </c>
      <c r="C1259" s="178" t="s">
        <v>104</v>
      </c>
      <c r="D1259" s="178" t="s">
        <v>4907</v>
      </c>
      <c r="E1259" s="178" t="s">
        <v>17</v>
      </c>
      <c r="F1259" s="178" t="s">
        <v>17</v>
      </c>
      <c r="G1259" s="1">
        <f>IF(ISNUMBER(Pay_Item_Search_Text),IF(ISNUMBER(IF(FIND(Pay_Item_Search_Text,B1259)=1,1, "FALSE")),MAX(G$4:$G1258)+1,IF(ISNUMBER(Pay_Item_Search_Text),0,IF(ISNUMBER(SEARCH(Pay_Item_Search_Text,H1259)),MAX(G$4:$G1258)+1,0))),IF(ISNUMBER(Pay_Item_Search_Text),0,IF(ISNUMBER(SEARCH(Pay_Item_Search_Text,H1259)),MAX(G$4:$G1258)+1,0)))</f>
        <v>1255</v>
      </c>
      <c r="H1259" s="1" t="str">
        <f>IF(Table_PayItems[[#This Row],[Description]]="_","_ Unique Item - "&amp;Table_PayItems[[#This Row],[Item]]&amp;" - $"&amp;Table_PayItems[[#This Row],[Unit]],Table_PayItems[[#This Row],[Description]]&amp;" - $"&amp;Table_PayItems[[#This Row],[Unit]])</f>
        <v>Conduit, Jacked Bored, 2, 3 inch - $Ft</v>
      </c>
      <c r="I1259" s="29" t="str">
        <f>IFERROR(VLOOKUP(ROWS($M$5:M1259),Table_PayItems[[Search Key]:[Concentrated Name]],2,FALSE),"")</f>
        <v>Conduit, Jacked Bored, 2, 3 inch - $Ft</v>
      </c>
      <c r="J1259" s="1"/>
      <c r="K1259" s="1"/>
      <c r="L1259" s="22">
        <f>IF(ISNUMBER(SEARCH(Pay_Item_Search_Text_2,M1259)),MAX($L$4:L1258)+1,0)</f>
        <v>0</v>
      </c>
      <c r="M1259" s="1" t="str">
        <f>IFERROR(VLOOKUP(ROWS($M$5:M1259),Table_PayItems[[Search Key]:[Concentrated Name]],2,FALSE),"")</f>
        <v>Conduit, Jacked Bored, 2, 3 inch - $Ft</v>
      </c>
      <c r="N1259" s="1" t="str">
        <f>IFERROR(VLOOKUP(ROWS($M$5:N1259),$L$5:$M$7000,2,FALSE),"")</f>
        <v/>
      </c>
      <c r="O1259" s="1" t="str">
        <f>IFERROR(VLOOKUP(ROWS($O$5:O1259),$K$5:$L$7000,2,FALSE),"")</f>
        <v/>
      </c>
    </row>
    <row r="1260" spans="2:15" ht="15" customHeight="1" x14ac:dyDescent="0.25">
      <c r="B1260" s="178" t="s">
        <v>13990</v>
      </c>
      <c r="C1260" s="178" t="s">
        <v>104</v>
      </c>
      <c r="D1260" s="178" t="s">
        <v>4908</v>
      </c>
      <c r="E1260" s="178" t="s">
        <v>17</v>
      </c>
      <c r="F1260" s="178" t="s">
        <v>17</v>
      </c>
      <c r="G1260" s="1">
        <f>IF(ISNUMBER(Pay_Item_Search_Text),IF(ISNUMBER(IF(FIND(Pay_Item_Search_Text,B1260)=1,1, "FALSE")),MAX(G$4:$G1259)+1,IF(ISNUMBER(Pay_Item_Search_Text),0,IF(ISNUMBER(SEARCH(Pay_Item_Search_Text,H1260)),MAX(G$4:$G1259)+1,0))),IF(ISNUMBER(Pay_Item_Search_Text),0,IF(ISNUMBER(SEARCH(Pay_Item_Search_Text,H1260)),MAX(G$4:$G1259)+1,0)))</f>
        <v>1256</v>
      </c>
      <c r="H1260" s="1" t="str">
        <f>IF(Table_PayItems[[#This Row],[Description]]="_","_ Unique Item - "&amp;Table_PayItems[[#This Row],[Item]]&amp;" - $"&amp;Table_PayItems[[#This Row],[Unit]],Table_PayItems[[#This Row],[Description]]&amp;" - $"&amp;Table_PayItems[[#This Row],[Unit]])</f>
        <v>Conduit, Jacked Bored, 2, 4 inch - $Ft</v>
      </c>
      <c r="I1260" s="29" t="str">
        <f>IFERROR(VLOOKUP(ROWS($M$5:M1260),Table_PayItems[[Search Key]:[Concentrated Name]],2,FALSE),"")</f>
        <v>Conduit, Jacked Bored, 2, 4 inch - $Ft</v>
      </c>
      <c r="J1260" s="1"/>
      <c r="K1260" s="1"/>
      <c r="L1260" s="22">
        <f>IF(ISNUMBER(SEARCH(Pay_Item_Search_Text_2,M1260)),MAX($L$4:L1259)+1,0)</f>
        <v>0</v>
      </c>
      <c r="M1260" s="1" t="str">
        <f>IFERROR(VLOOKUP(ROWS($M$5:M1260),Table_PayItems[[Search Key]:[Concentrated Name]],2,FALSE),"")</f>
        <v>Conduit, Jacked Bored, 2, 4 inch - $Ft</v>
      </c>
      <c r="N1260" s="1" t="str">
        <f>IFERROR(VLOOKUP(ROWS($M$5:N1260),$L$5:$M$7000,2,FALSE),"")</f>
        <v/>
      </c>
      <c r="O1260" s="1" t="str">
        <f>IFERROR(VLOOKUP(ROWS($O$5:O1260),$K$5:$L$7000,2,FALSE),"")</f>
        <v/>
      </c>
    </row>
    <row r="1261" spans="2:15" ht="15" customHeight="1" x14ac:dyDescent="0.25">
      <c r="B1261" s="178" t="s">
        <v>13991</v>
      </c>
      <c r="C1261" s="178" t="s">
        <v>104</v>
      </c>
      <c r="D1261" s="178" t="s">
        <v>4909</v>
      </c>
      <c r="E1261" s="178" t="s">
        <v>17</v>
      </c>
      <c r="F1261" s="178" t="s">
        <v>17</v>
      </c>
      <c r="G1261" s="1">
        <f>IF(ISNUMBER(Pay_Item_Search_Text),IF(ISNUMBER(IF(FIND(Pay_Item_Search_Text,B1261)=1,1, "FALSE")),MAX(G$4:$G1260)+1,IF(ISNUMBER(Pay_Item_Search_Text),0,IF(ISNUMBER(SEARCH(Pay_Item_Search_Text,H1261)),MAX(G$4:$G1260)+1,0))),IF(ISNUMBER(Pay_Item_Search_Text),0,IF(ISNUMBER(SEARCH(Pay_Item_Search_Text,H1261)),MAX(G$4:$G1260)+1,0)))</f>
        <v>1257</v>
      </c>
      <c r="H1261" s="1" t="str">
        <f>IF(Table_PayItems[[#This Row],[Description]]="_","_ Unique Item - "&amp;Table_PayItems[[#This Row],[Item]]&amp;" - $"&amp;Table_PayItems[[#This Row],[Unit]],Table_PayItems[[#This Row],[Description]]&amp;" - $"&amp;Table_PayItems[[#This Row],[Unit]])</f>
        <v>Conduit, Jacked Bored, 3, 3 inch - $Ft</v>
      </c>
      <c r="I1261" s="29" t="str">
        <f>IFERROR(VLOOKUP(ROWS($M$5:M1261),Table_PayItems[[Search Key]:[Concentrated Name]],2,FALSE),"")</f>
        <v>Conduit, Jacked Bored, 3, 3 inch - $Ft</v>
      </c>
      <c r="J1261" s="1"/>
      <c r="K1261" s="1"/>
      <c r="L1261" s="22">
        <f>IF(ISNUMBER(SEARCH(Pay_Item_Search_Text_2,M1261)),MAX($L$4:L1260)+1,0)</f>
        <v>0</v>
      </c>
      <c r="M1261" s="1" t="str">
        <f>IFERROR(VLOOKUP(ROWS($M$5:M1261),Table_PayItems[[Search Key]:[Concentrated Name]],2,FALSE),"")</f>
        <v>Conduit, Jacked Bored, 3, 3 inch - $Ft</v>
      </c>
      <c r="N1261" s="1" t="str">
        <f>IFERROR(VLOOKUP(ROWS($M$5:N1261),$L$5:$M$7000,2,FALSE),"")</f>
        <v/>
      </c>
      <c r="O1261" s="1" t="str">
        <f>IFERROR(VLOOKUP(ROWS($O$5:O1261),$K$5:$L$7000,2,FALSE),"")</f>
        <v/>
      </c>
    </row>
    <row r="1262" spans="2:15" ht="15" customHeight="1" x14ac:dyDescent="0.25">
      <c r="B1262" s="178" t="s">
        <v>13992</v>
      </c>
      <c r="C1262" s="178" t="s">
        <v>104</v>
      </c>
      <c r="D1262" s="178" t="s">
        <v>4910</v>
      </c>
      <c r="E1262" s="178" t="s">
        <v>17</v>
      </c>
      <c r="F1262" s="178" t="s">
        <v>17</v>
      </c>
      <c r="G1262" s="1">
        <f>IF(ISNUMBER(Pay_Item_Search_Text),IF(ISNUMBER(IF(FIND(Pay_Item_Search_Text,B1262)=1,1, "FALSE")),MAX(G$4:$G1261)+1,IF(ISNUMBER(Pay_Item_Search_Text),0,IF(ISNUMBER(SEARCH(Pay_Item_Search_Text,H1262)),MAX(G$4:$G1261)+1,0))),IF(ISNUMBER(Pay_Item_Search_Text),0,IF(ISNUMBER(SEARCH(Pay_Item_Search_Text,H1262)),MAX(G$4:$G1261)+1,0)))</f>
        <v>1258</v>
      </c>
      <c r="H1262" s="1" t="str">
        <f>IF(Table_PayItems[[#This Row],[Description]]="_","_ Unique Item - "&amp;Table_PayItems[[#This Row],[Item]]&amp;" - $"&amp;Table_PayItems[[#This Row],[Unit]],Table_PayItems[[#This Row],[Description]]&amp;" - $"&amp;Table_PayItems[[#This Row],[Unit]])</f>
        <v>Conduit, Jacked Bored, 4, 3 inch - $Ft</v>
      </c>
      <c r="I1262" s="29" t="str">
        <f>IFERROR(VLOOKUP(ROWS($M$5:M1262),Table_PayItems[[Search Key]:[Concentrated Name]],2,FALSE),"")</f>
        <v>Conduit, Jacked Bored, 4, 3 inch - $Ft</v>
      </c>
      <c r="J1262" s="1"/>
      <c r="K1262" s="1"/>
      <c r="L1262" s="22">
        <f>IF(ISNUMBER(SEARCH(Pay_Item_Search_Text_2,M1262)),MAX($L$4:L1261)+1,0)</f>
        <v>0</v>
      </c>
      <c r="M1262" s="1" t="str">
        <f>IFERROR(VLOOKUP(ROWS($M$5:M1262),Table_PayItems[[Search Key]:[Concentrated Name]],2,FALSE),"")</f>
        <v>Conduit, Jacked Bored, 4, 3 inch - $Ft</v>
      </c>
      <c r="N1262" s="1" t="str">
        <f>IFERROR(VLOOKUP(ROWS($M$5:N1262),$L$5:$M$7000,2,FALSE),"")</f>
        <v/>
      </c>
      <c r="O1262" s="1" t="str">
        <f>IFERROR(VLOOKUP(ROWS($O$5:O1262),$K$5:$L$7000,2,FALSE),"")</f>
        <v/>
      </c>
    </row>
    <row r="1263" spans="2:15" ht="15" customHeight="1" x14ac:dyDescent="0.25">
      <c r="B1263" s="178" t="s">
        <v>13780</v>
      </c>
      <c r="C1263" s="178" t="s">
        <v>104</v>
      </c>
      <c r="D1263" s="178" t="s">
        <v>4698</v>
      </c>
      <c r="E1263" s="178" t="s">
        <v>17</v>
      </c>
      <c r="F1263" s="178" t="s">
        <v>17</v>
      </c>
      <c r="G1263" s="1">
        <f>IF(ISNUMBER(Pay_Item_Search_Text),IF(ISNUMBER(IF(FIND(Pay_Item_Search_Text,B1263)=1,1, "FALSE")),MAX(G$4:$G1262)+1,IF(ISNUMBER(Pay_Item_Search_Text),0,IF(ISNUMBER(SEARCH(Pay_Item_Search_Text,H1263)),MAX(G$4:$G1262)+1,0))),IF(ISNUMBER(Pay_Item_Search_Text),0,IF(ISNUMBER(SEARCH(Pay_Item_Search_Text,H1263)),MAX(G$4:$G1262)+1,0)))</f>
        <v>1259</v>
      </c>
      <c r="H1263" s="1" t="str">
        <f>IF(Table_PayItems[[#This Row],[Description]]="_","_ Unique Item - "&amp;Table_PayItems[[#This Row],[Item]]&amp;" - $"&amp;Table_PayItems[[#This Row],[Unit]],Table_PayItems[[#This Row],[Description]]&amp;" - $"&amp;Table_PayItems[[#This Row],[Unit]])</f>
        <v>Conduit, Rem - $Ft</v>
      </c>
      <c r="I1263" s="29" t="str">
        <f>IFERROR(VLOOKUP(ROWS($M$5:M1263),Table_PayItems[[Search Key]:[Concentrated Name]],2,FALSE),"")</f>
        <v>Conduit, Rem - $Ft</v>
      </c>
      <c r="J1263" s="1"/>
      <c r="K1263" s="1"/>
      <c r="L1263" s="22">
        <f>IF(ISNUMBER(SEARCH(Pay_Item_Search_Text_2,M1263)),MAX($L$4:L1262)+1,0)</f>
        <v>0</v>
      </c>
      <c r="M1263" s="1" t="str">
        <f>IFERROR(VLOOKUP(ROWS($M$5:M1263),Table_PayItems[[Search Key]:[Concentrated Name]],2,FALSE),"")</f>
        <v>Conduit, Rem - $Ft</v>
      </c>
      <c r="N1263" s="1" t="str">
        <f>IFERROR(VLOOKUP(ROWS($M$5:N1263),$L$5:$M$7000,2,FALSE),"")</f>
        <v/>
      </c>
      <c r="O1263" s="1" t="str">
        <f>IFERROR(VLOOKUP(ROWS($O$5:O1263),$K$5:$L$7000,2,FALSE),"")</f>
        <v/>
      </c>
    </row>
    <row r="1264" spans="2:15" ht="15" customHeight="1" x14ac:dyDescent="0.25">
      <c r="B1264" s="178" t="s">
        <v>13782</v>
      </c>
      <c r="C1264" s="178" t="s">
        <v>104</v>
      </c>
      <c r="D1264" s="178" t="s">
        <v>4700</v>
      </c>
      <c r="E1264" s="178" t="s">
        <v>17</v>
      </c>
      <c r="F1264" s="178" t="s">
        <v>17</v>
      </c>
      <c r="G1264" s="1">
        <f>IF(ISNUMBER(Pay_Item_Search_Text),IF(ISNUMBER(IF(FIND(Pay_Item_Search_Text,B1264)=1,1, "FALSE")),MAX(G$4:$G1263)+1,IF(ISNUMBER(Pay_Item_Search_Text),0,IF(ISNUMBER(SEARCH(Pay_Item_Search_Text,H1264)),MAX(G$4:$G1263)+1,0))),IF(ISNUMBER(Pay_Item_Search_Text),0,IF(ISNUMBER(SEARCH(Pay_Item_Search_Text,H1264)),MAX(G$4:$G1263)+1,0)))</f>
        <v>1260</v>
      </c>
      <c r="H1264" s="1" t="str">
        <f>IF(Table_PayItems[[#This Row],[Description]]="_","_ Unique Item - "&amp;Table_PayItems[[#This Row],[Item]]&amp;" - $"&amp;Table_PayItems[[#This Row],[Unit]],Table_PayItems[[#This Row],[Description]]&amp;" - $"&amp;Table_PayItems[[#This Row],[Unit]])</f>
        <v>Conduit, Schedule 40, 1 1/2 inch - $Ft</v>
      </c>
      <c r="I1264" s="29" t="str">
        <f>IFERROR(VLOOKUP(ROWS($M$5:M1264),Table_PayItems[[Search Key]:[Concentrated Name]],2,FALSE),"")</f>
        <v>Conduit, Schedule 40, 1 1/2 inch - $Ft</v>
      </c>
      <c r="J1264" s="1"/>
      <c r="K1264" s="1"/>
      <c r="L1264" s="22">
        <f>IF(ISNUMBER(SEARCH(Pay_Item_Search_Text_2,M1264)),MAX($L$4:L1263)+1,0)</f>
        <v>381</v>
      </c>
      <c r="M1264" s="1" t="str">
        <f>IFERROR(VLOOKUP(ROWS($M$5:M1264),Table_PayItems[[Search Key]:[Concentrated Name]],2,FALSE),"")</f>
        <v>Conduit, Schedule 40, 1 1/2 inch - $Ft</v>
      </c>
      <c r="N1264" s="1" t="str">
        <f>IFERROR(VLOOKUP(ROWS($M$5:N1264),$L$5:$M$7000,2,FALSE),"")</f>
        <v/>
      </c>
      <c r="O1264" s="1" t="str">
        <f>IFERROR(VLOOKUP(ROWS($O$5:O1264),$K$5:$L$7000,2,FALSE),"")</f>
        <v/>
      </c>
    </row>
    <row r="1265" spans="2:15" ht="15" customHeight="1" x14ac:dyDescent="0.25">
      <c r="B1265" s="178" t="s">
        <v>13781</v>
      </c>
      <c r="C1265" s="178" t="s">
        <v>104</v>
      </c>
      <c r="D1265" s="178" t="s">
        <v>4699</v>
      </c>
      <c r="E1265" s="178" t="s">
        <v>17</v>
      </c>
      <c r="F1265" s="178" t="s">
        <v>17</v>
      </c>
      <c r="G1265" s="1">
        <f>IF(ISNUMBER(Pay_Item_Search_Text),IF(ISNUMBER(IF(FIND(Pay_Item_Search_Text,B1265)=1,1, "FALSE")),MAX(G$4:$G1264)+1,IF(ISNUMBER(Pay_Item_Search_Text),0,IF(ISNUMBER(SEARCH(Pay_Item_Search_Text,H1265)),MAX(G$4:$G1264)+1,0))),IF(ISNUMBER(Pay_Item_Search_Text),0,IF(ISNUMBER(SEARCH(Pay_Item_Search_Text,H1265)),MAX(G$4:$G1264)+1,0)))</f>
        <v>1261</v>
      </c>
      <c r="H1265" s="1" t="str">
        <f>IF(Table_PayItems[[#This Row],[Description]]="_","_ Unique Item - "&amp;Table_PayItems[[#This Row],[Item]]&amp;" - $"&amp;Table_PayItems[[#This Row],[Unit]],Table_PayItems[[#This Row],[Description]]&amp;" - $"&amp;Table_PayItems[[#This Row],[Unit]])</f>
        <v>Conduit, Schedule 40, 1 inch - $Ft</v>
      </c>
      <c r="I1265" s="29" t="str">
        <f>IFERROR(VLOOKUP(ROWS($M$5:M1265),Table_PayItems[[Search Key]:[Concentrated Name]],2,FALSE),"")</f>
        <v>Conduit, Schedule 40, 1 inch - $Ft</v>
      </c>
      <c r="J1265" s="1"/>
      <c r="K1265" s="1"/>
      <c r="L1265" s="22">
        <f>IF(ISNUMBER(SEARCH(Pay_Item_Search_Text_2,M1265)),MAX($L$4:L1264)+1,0)</f>
        <v>382</v>
      </c>
      <c r="M1265" s="1" t="str">
        <f>IFERROR(VLOOKUP(ROWS($M$5:M1265),Table_PayItems[[Search Key]:[Concentrated Name]],2,FALSE),"")</f>
        <v>Conduit, Schedule 40, 1 inch - $Ft</v>
      </c>
      <c r="N1265" s="1" t="str">
        <f>IFERROR(VLOOKUP(ROWS($M$5:N1265),$L$5:$M$7000,2,FALSE),"")</f>
        <v/>
      </c>
      <c r="O1265" s="1" t="str">
        <f>IFERROR(VLOOKUP(ROWS($O$5:O1265),$K$5:$L$7000,2,FALSE),"")</f>
        <v/>
      </c>
    </row>
    <row r="1266" spans="2:15" ht="15" customHeight="1" x14ac:dyDescent="0.25">
      <c r="B1266" s="178" t="s">
        <v>13784</v>
      </c>
      <c r="C1266" s="178" t="s">
        <v>104</v>
      </c>
      <c r="D1266" s="178" t="s">
        <v>4702</v>
      </c>
      <c r="E1266" s="178" t="s">
        <v>17</v>
      </c>
      <c r="F1266" s="178" t="s">
        <v>17</v>
      </c>
      <c r="G1266" s="1">
        <f>IF(ISNUMBER(Pay_Item_Search_Text),IF(ISNUMBER(IF(FIND(Pay_Item_Search_Text,B1266)=1,1, "FALSE")),MAX(G$4:$G1265)+1,IF(ISNUMBER(Pay_Item_Search_Text),0,IF(ISNUMBER(SEARCH(Pay_Item_Search_Text,H1266)),MAX(G$4:$G1265)+1,0))),IF(ISNUMBER(Pay_Item_Search_Text),0,IF(ISNUMBER(SEARCH(Pay_Item_Search_Text,H1266)),MAX(G$4:$G1265)+1,0)))</f>
        <v>1262</v>
      </c>
      <c r="H1266" s="1" t="str">
        <f>IF(Table_PayItems[[#This Row],[Description]]="_","_ Unique Item - "&amp;Table_PayItems[[#This Row],[Item]]&amp;" - $"&amp;Table_PayItems[[#This Row],[Unit]],Table_PayItems[[#This Row],[Description]]&amp;" - $"&amp;Table_PayItems[[#This Row],[Unit]])</f>
        <v>Conduit, Schedule 40, 2 1/2 inch - $Ft</v>
      </c>
      <c r="I1266" s="29" t="str">
        <f>IFERROR(VLOOKUP(ROWS($M$5:M1266),Table_PayItems[[Search Key]:[Concentrated Name]],2,FALSE),"")</f>
        <v>Conduit, Schedule 40, 2 1/2 inch - $Ft</v>
      </c>
      <c r="J1266" s="1"/>
      <c r="K1266" s="1"/>
      <c r="L1266" s="22">
        <f>IF(ISNUMBER(SEARCH(Pay_Item_Search_Text_2,M1266)),MAX($L$4:L1265)+1,0)</f>
        <v>383</v>
      </c>
      <c r="M1266" s="1" t="str">
        <f>IFERROR(VLOOKUP(ROWS($M$5:M1266),Table_PayItems[[Search Key]:[Concentrated Name]],2,FALSE),"")</f>
        <v>Conduit, Schedule 40, 2 1/2 inch - $Ft</v>
      </c>
      <c r="N1266" s="1" t="str">
        <f>IFERROR(VLOOKUP(ROWS($M$5:N1266),$L$5:$M$7000,2,FALSE),"")</f>
        <v/>
      </c>
      <c r="O1266" s="1" t="str">
        <f>IFERROR(VLOOKUP(ROWS($O$5:O1266),$K$5:$L$7000,2,FALSE),"")</f>
        <v/>
      </c>
    </row>
    <row r="1267" spans="2:15" ht="15" customHeight="1" x14ac:dyDescent="0.25">
      <c r="B1267" s="178" t="s">
        <v>13783</v>
      </c>
      <c r="C1267" s="178" t="s">
        <v>104</v>
      </c>
      <c r="D1267" s="178" t="s">
        <v>4701</v>
      </c>
      <c r="E1267" s="178" t="s">
        <v>17</v>
      </c>
      <c r="F1267" s="178" t="s">
        <v>17</v>
      </c>
      <c r="G1267" s="1">
        <f>IF(ISNUMBER(Pay_Item_Search_Text),IF(ISNUMBER(IF(FIND(Pay_Item_Search_Text,B1267)=1,1, "FALSE")),MAX(G$4:$G1266)+1,IF(ISNUMBER(Pay_Item_Search_Text),0,IF(ISNUMBER(SEARCH(Pay_Item_Search_Text,H1267)),MAX(G$4:$G1266)+1,0))),IF(ISNUMBER(Pay_Item_Search_Text),0,IF(ISNUMBER(SEARCH(Pay_Item_Search_Text,H1267)),MAX(G$4:$G1266)+1,0)))</f>
        <v>1263</v>
      </c>
      <c r="H1267" s="1" t="str">
        <f>IF(Table_PayItems[[#This Row],[Description]]="_","_ Unique Item - "&amp;Table_PayItems[[#This Row],[Item]]&amp;" - $"&amp;Table_PayItems[[#This Row],[Unit]],Table_PayItems[[#This Row],[Description]]&amp;" - $"&amp;Table_PayItems[[#This Row],[Unit]])</f>
        <v>Conduit, Schedule 40, 2 inch - $Ft</v>
      </c>
      <c r="I1267" s="29" t="str">
        <f>IFERROR(VLOOKUP(ROWS($M$5:M1267),Table_PayItems[[Search Key]:[Concentrated Name]],2,FALSE),"")</f>
        <v>Conduit, Schedule 40, 2 inch - $Ft</v>
      </c>
      <c r="J1267" s="1"/>
      <c r="K1267" s="1"/>
      <c r="L1267" s="22">
        <f>IF(ISNUMBER(SEARCH(Pay_Item_Search_Text_2,M1267)),MAX($L$4:L1266)+1,0)</f>
        <v>384</v>
      </c>
      <c r="M1267" s="1" t="str">
        <f>IFERROR(VLOOKUP(ROWS($M$5:M1267),Table_PayItems[[Search Key]:[Concentrated Name]],2,FALSE),"")</f>
        <v>Conduit, Schedule 40, 2 inch - $Ft</v>
      </c>
      <c r="N1267" s="1" t="str">
        <f>IFERROR(VLOOKUP(ROWS($M$5:N1267),$L$5:$M$7000,2,FALSE),"")</f>
        <v/>
      </c>
      <c r="O1267" s="1" t="str">
        <f>IFERROR(VLOOKUP(ROWS($O$5:O1267),$K$5:$L$7000,2,FALSE),"")</f>
        <v/>
      </c>
    </row>
    <row r="1268" spans="2:15" ht="15" customHeight="1" x14ac:dyDescent="0.25">
      <c r="B1268" s="178" t="s">
        <v>13786</v>
      </c>
      <c r="C1268" s="178" t="s">
        <v>104</v>
      </c>
      <c r="D1268" s="178" t="s">
        <v>4704</v>
      </c>
      <c r="E1268" s="178" t="s">
        <v>17</v>
      </c>
      <c r="F1268" s="178" t="s">
        <v>17</v>
      </c>
      <c r="G1268" s="1">
        <f>IF(ISNUMBER(Pay_Item_Search_Text),IF(ISNUMBER(IF(FIND(Pay_Item_Search_Text,B1268)=1,1, "FALSE")),MAX(G$4:$G1267)+1,IF(ISNUMBER(Pay_Item_Search_Text),0,IF(ISNUMBER(SEARCH(Pay_Item_Search_Text,H1268)),MAX(G$4:$G1267)+1,0))),IF(ISNUMBER(Pay_Item_Search_Text),0,IF(ISNUMBER(SEARCH(Pay_Item_Search_Text,H1268)),MAX(G$4:$G1267)+1,0)))</f>
        <v>1264</v>
      </c>
      <c r="H1268" s="1" t="str">
        <f>IF(Table_PayItems[[#This Row],[Description]]="_","_ Unique Item - "&amp;Table_PayItems[[#This Row],[Item]]&amp;" - $"&amp;Table_PayItems[[#This Row],[Unit]],Table_PayItems[[#This Row],[Description]]&amp;" - $"&amp;Table_PayItems[[#This Row],[Unit]])</f>
        <v>Conduit, Schedule 40, 3 1/2 inch - $Ft</v>
      </c>
      <c r="I1268" s="29" t="str">
        <f>IFERROR(VLOOKUP(ROWS($M$5:M1268),Table_PayItems[[Search Key]:[Concentrated Name]],2,FALSE),"")</f>
        <v>Conduit, Schedule 40, 3 1/2 inch - $Ft</v>
      </c>
      <c r="J1268" s="1"/>
      <c r="K1268" s="1"/>
      <c r="L1268" s="22">
        <f>IF(ISNUMBER(SEARCH(Pay_Item_Search_Text_2,M1268)),MAX($L$4:L1267)+1,0)</f>
        <v>385</v>
      </c>
      <c r="M1268" s="1" t="str">
        <f>IFERROR(VLOOKUP(ROWS($M$5:M1268),Table_PayItems[[Search Key]:[Concentrated Name]],2,FALSE),"")</f>
        <v>Conduit, Schedule 40, 3 1/2 inch - $Ft</v>
      </c>
      <c r="N1268" s="1" t="str">
        <f>IFERROR(VLOOKUP(ROWS($M$5:N1268),$L$5:$M$7000,2,FALSE),"")</f>
        <v/>
      </c>
      <c r="O1268" s="1" t="str">
        <f>IFERROR(VLOOKUP(ROWS($O$5:O1268),$K$5:$L$7000,2,FALSE),"")</f>
        <v/>
      </c>
    </row>
    <row r="1269" spans="2:15" ht="15" customHeight="1" x14ac:dyDescent="0.25">
      <c r="B1269" s="178" t="s">
        <v>13785</v>
      </c>
      <c r="C1269" s="178" t="s">
        <v>104</v>
      </c>
      <c r="D1269" s="178" t="s">
        <v>4703</v>
      </c>
      <c r="E1269" s="178" t="s">
        <v>17</v>
      </c>
      <c r="F1269" s="178" t="s">
        <v>17</v>
      </c>
      <c r="G1269" s="1">
        <f>IF(ISNUMBER(Pay_Item_Search_Text),IF(ISNUMBER(IF(FIND(Pay_Item_Search_Text,B1269)=1,1, "FALSE")),MAX(G$4:$G1268)+1,IF(ISNUMBER(Pay_Item_Search_Text),0,IF(ISNUMBER(SEARCH(Pay_Item_Search_Text,H1269)),MAX(G$4:$G1268)+1,0))),IF(ISNUMBER(Pay_Item_Search_Text),0,IF(ISNUMBER(SEARCH(Pay_Item_Search_Text,H1269)),MAX(G$4:$G1268)+1,0)))</f>
        <v>1265</v>
      </c>
      <c r="H1269" s="1" t="str">
        <f>IF(Table_PayItems[[#This Row],[Description]]="_","_ Unique Item - "&amp;Table_PayItems[[#This Row],[Item]]&amp;" - $"&amp;Table_PayItems[[#This Row],[Unit]],Table_PayItems[[#This Row],[Description]]&amp;" - $"&amp;Table_PayItems[[#This Row],[Unit]])</f>
        <v>Conduit, Schedule 40, 3 inch - $Ft</v>
      </c>
      <c r="I1269" s="29" t="str">
        <f>IFERROR(VLOOKUP(ROWS($M$5:M1269),Table_PayItems[[Search Key]:[Concentrated Name]],2,FALSE),"")</f>
        <v>Conduit, Schedule 40, 3 inch - $Ft</v>
      </c>
      <c r="J1269" s="1"/>
      <c r="K1269" s="1"/>
      <c r="L1269" s="22">
        <f>IF(ISNUMBER(SEARCH(Pay_Item_Search_Text_2,M1269)),MAX($L$4:L1268)+1,0)</f>
        <v>386</v>
      </c>
      <c r="M1269" s="1" t="str">
        <f>IFERROR(VLOOKUP(ROWS($M$5:M1269),Table_PayItems[[Search Key]:[Concentrated Name]],2,FALSE),"")</f>
        <v>Conduit, Schedule 40, 3 inch - $Ft</v>
      </c>
      <c r="N1269" s="1" t="str">
        <f>IFERROR(VLOOKUP(ROWS($M$5:N1269),$L$5:$M$7000,2,FALSE),"")</f>
        <v/>
      </c>
      <c r="O1269" s="1" t="str">
        <f>IFERROR(VLOOKUP(ROWS($O$5:O1269),$K$5:$L$7000,2,FALSE),"")</f>
        <v/>
      </c>
    </row>
    <row r="1270" spans="2:15" ht="15" customHeight="1" x14ac:dyDescent="0.25">
      <c r="B1270" s="178" t="s">
        <v>13787</v>
      </c>
      <c r="C1270" s="178" t="s">
        <v>104</v>
      </c>
      <c r="D1270" s="178" t="s">
        <v>4705</v>
      </c>
      <c r="E1270" s="178" t="s">
        <v>17</v>
      </c>
      <c r="F1270" s="178" t="s">
        <v>17</v>
      </c>
      <c r="G1270" s="1">
        <f>IF(ISNUMBER(Pay_Item_Search_Text),IF(ISNUMBER(IF(FIND(Pay_Item_Search_Text,B1270)=1,1, "FALSE")),MAX(G$4:$G1269)+1,IF(ISNUMBER(Pay_Item_Search_Text),0,IF(ISNUMBER(SEARCH(Pay_Item_Search_Text,H1270)),MAX(G$4:$G1269)+1,0))),IF(ISNUMBER(Pay_Item_Search_Text),0,IF(ISNUMBER(SEARCH(Pay_Item_Search_Text,H1270)),MAX(G$4:$G1269)+1,0)))</f>
        <v>1266</v>
      </c>
      <c r="H1270" s="1" t="str">
        <f>IF(Table_PayItems[[#This Row],[Description]]="_","_ Unique Item - "&amp;Table_PayItems[[#This Row],[Item]]&amp;" - $"&amp;Table_PayItems[[#This Row],[Unit]],Table_PayItems[[#This Row],[Description]]&amp;" - $"&amp;Table_PayItems[[#This Row],[Unit]])</f>
        <v>Conduit, Schedule 40, 4 inch - $Ft</v>
      </c>
      <c r="I1270" s="29" t="str">
        <f>IFERROR(VLOOKUP(ROWS($M$5:M1270),Table_PayItems[[Search Key]:[Concentrated Name]],2,FALSE),"")</f>
        <v>Conduit, Schedule 40, 4 inch - $Ft</v>
      </c>
      <c r="J1270" s="1"/>
      <c r="K1270" s="1"/>
      <c r="L1270" s="22">
        <f>IF(ISNUMBER(SEARCH(Pay_Item_Search_Text_2,M1270)),MAX($L$4:L1269)+1,0)</f>
        <v>387</v>
      </c>
      <c r="M1270" s="1" t="str">
        <f>IFERROR(VLOOKUP(ROWS($M$5:M1270),Table_PayItems[[Search Key]:[Concentrated Name]],2,FALSE),"")</f>
        <v>Conduit, Schedule 40, 4 inch - $Ft</v>
      </c>
      <c r="N1270" s="1" t="str">
        <f>IFERROR(VLOOKUP(ROWS($M$5:N1270),$L$5:$M$7000,2,FALSE),"")</f>
        <v/>
      </c>
      <c r="O1270" s="1" t="str">
        <f>IFERROR(VLOOKUP(ROWS($O$5:O1270),$K$5:$L$7000,2,FALSE),"")</f>
        <v/>
      </c>
    </row>
    <row r="1271" spans="2:15" ht="15" customHeight="1" x14ac:dyDescent="0.25">
      <c r="B1271" s="178" t="s">
        <v>13788</v>
      </c>
      <c r="C1271" s="178" t="s">
        <v>104</v>
      </c>
      <c r="D1271" s="178" t="s">
        <v>4706</v>
      </c>
      <c r="E1271" s="178" t="s">
        <v>17</v>
      </c>
      <c r="F1271" s="178" t="s">
        <v>17</v>
      </c>
      <c r="G1271" s="1">
        <f>IF(ISNUMBER(Pay_Item_Search_Text),IF(ISNUMBER(IF(FIND(Pay_Item_Search_Text,B1271)=1,1, "FALSE")),MAX(G$4:$G1270)+1,IF(ISNUMBER(Pay_Item_Search_Text),0,IF(ISNUMBER(SEARCH(Pay_Item_Search_Text,H1271)),MAX(G$4:$G1270)+1,0))),IF(ISNUMBER(Pay_Item_Search_Text),0,IF(ISNUMBER(SEARCH(Pay_Item_Search_Text,H1271)),MAX(G$4:$G1270)+1,0)))</f>
        <v>1267</v>
      </c>
      <c r="H1271" s="1" t="str">
        <f>IF(Table_PayItems[[#This Row],[Description]]="_","_ Unique Item - "&amp;Table_PayItems[[#This Row],[Item]]&amp;" - $"&amp;Table_PayItems[[#This Row],[Unit]],Table_PayItems[[#This Row],[Description]]&amp;" - $"&amp;Table_PayItems[[#This Row],[Unit]])</f>
        <v>Conduit, Schedule 40, 5 inch - $Ft</v>
      </c>
      <c r="I1271" s="29" t="str">
        <f>IFERROR(VLOOKUP(ROWS($M$5:M1271),Table_PayItems[[Search Key]:[Concentrated Name]],2,FALSE),"")</f>
        <v>Conduit, Schedule 40, 5 inch - $Ft</v>
      </c>
      <c r="J1271" s="1"/>
      <c r="K1271" s="1"/>
      <c r="L1271" s="22">
        <f>IF(ISNUMBER(SEARCH(Pay_Item_Search_Text_2,M1271)),MAX($L$4:L1270)+1,0)</f>
        <v>388</v>
      </c>
      <c r="M1271" s="1" t="str">
        <f>IFERROR(VLOOKUP(ROWS($M$5:M1271),Table_PayItems[[Search Key]:[Concentrated Name]],2,FALSE),"")</f>
        <v>Conduit, Schedule 40, 5 inch - $Ft</v>
      </c>
      <c r="N1271" s="1" t="str">
        <f>IFERROR(VLOOKUP(ROWS($M$5:N1271),$L$5:$M$7000,2,FALSE),"")</f>
        <v/>
      </c>
      <c r="O1271" s="1" t="str">
        <f>IFERROR(VLOOKUP(ROWS($O$5:O1271),$K$5:$L$7000,2,FALSE),"")</f>
        <v/>
      </c>
    </row>
    <row r="1272" spans="2:15" ht="15" customHeight="1" x14ac:dyDescent="0.25">
      <c r="B1272" s="178" t="s">
        <v>13790</v>
      </c>
      <c r="C1272" s="178" t="s">
        <v>104</v>
      </c>
      <c r="D1272" s="178" t="s">
        <v>4708</v>
      </c>
      <c r="E1272" s="178" t="s">
        <v>17</v>
      </c>
      <c r="F1272" s="178" t="s">
        <v>17</v>
      </c>
      <c r="G1272" s="1">
        <f>IF(ISNUMBER(Pay_Item_Search_Text),IF(ISNUMBER(IF(FIND(Pay_Item_Search_Text,B1272)=1,1, "FALSE")),MAX(G$4:$G1271)+1,IF(ISNUMBER(Pay_Item_Search_Text),0,IF(ISNUMBER(SEARCH(Pay_Item_Search_Text,H1272)),MAX(G$4:$G1271)+1,0))),IF(ISNUMBER(Pay_Item_Search_Text),0,IF(ISNUMBER(SEARCH(Pay_Item_Search_Text,H1272)),MAX(G$4:$G1271)+1,0)))</f>
        <v>1268</v>
      </c>
      <c r="H1272" s="1" t="str">
        <f>IF(Table_PayItems[[#This Row],[Description]]="_","_ Unique Item - "&amp;Table_PayItems[[#This Row],[Item]]&amp;" - $"&amp;Table_PayItems[[#This Row],[Unit]],Table_PayItems[[#This Row],[Description]]&amp;" - $"&amp;Table_PayItems[[#This Row],[Unit]])</f>
        <v>Conduit, Schedule 80 PVC, 1 1/2 inch - $Ft</v>
      </c>
      <c r="I1272" s="29" t="str">
        <f>IFERROR(VLOOKUP(ROWS($M$5:M1272),Table_PayItems[[Search Key]:[Concentrated Name]],2,FALSE),"")</f>
        <v>Conduit, Schedule 80 PVC, 1 1/2 inch - $Ft</v>
      </c>
      <c r="J1272" s="1"/>
      <c r="K1272" s="1"/>
      <c r="L1272" s="22">
        <f>IF(ISNUMBER(SEARCH(Pay_Item_Search_Text_2,M1272)),MAX($L$4:L1271)+1,0)</f>
        <v>389</v>
      </c>
      <c r="M1272" s="1" t="str">
        <f>IFERROR(VLOOKUP(ROWS($M$5:M1272),Table_PayItems[[Search Key]:[Concentrated Name]],2,FALSE),"")</f>
        <v>Conduit, Schedule 80 PVC, 1 1/2 inch - $Ft</v>
      </c>
      <c r="N1272" s="1" t="str">
        <f>IFERROR(VLOOKUP(ROWS($M$5:N1272),$L$5:$M$7000,2,FALSE),"")</f>
        <v/>
      </c>
      <c r="O1272" s="1" t="str">
        <f>IFERROR(VLOOKUP(ROWS($O$5:O1272),$K$5:$L$7000,2,FALSE),"")</f>
        <v/>
      </c>
    </row>
    <row r="1273" spans="2:15" ht="15" customHeight="1" x14ac:dyDescent="0.25">
      <c r="B1273" s="178" t="s">
        <v>13798</v>
      </c>
      <c r="C1273" s="178" t="s">
        <v>104</v>
      </c>
      <c r="D1273" s="178" t="s">
        <v>4716</v>
      </c>
      <c r="E1273" s="178" t="s">
        <v>17</v>
      </c>
      <c r="F1273" s="178" t="s">
        <v>17</v>
      </c>
      <c r="G1273" s="1">
        <f>IF(ISNUMBER(Pay_Item_Search_Text),IF(ISNUMBER(IF(FIND(Pay_Item_Search_Text,B1273)=1,1, "FALSE")),MAX(G$4:$G1272)+1,IF(ISNUMBER(Pay_Item_Search_Text),0,IF(ISNUMBER(SEARCH(Pay_Item_Search_Text,H1273)),MAX(G$4:$G1272)+1,0))),IF(ISNUMBER(Pay_Item_Search_Text),0,IF(ISNUMBER(SEARCH(Pay_Item_Search_Text,H1273)),MAX(G$4:$G1272)+1,0)))</f>
        <v>1269</v>
      </c>
      <c r="H1273" s="1" t="str">
        <f>IF(Table_PayItems[[#This Row],[Description]]="_","_ Unique Item - "&amp;Table_PayItems[[#This Row],[Item]]&amp;" - $"&amp;Table_PayItems[[#This Row],[Unit]],Table_PayItems[[#This Row],[Description]]&amp;" - $"&amp;Table_PayItems[[#This Row],[Unit]])</f>
        <v>Conduit, Schedule 80 PVC, 1 1/2 inch, Structure - $Ft</v>
      </c>
      <c r="I1273" s="29" t="str">
        <f>IFERROR(VLOOKUP(ROWS($M$5:M1273),Table_PayItems[[Search Key]:[Concentrated Name]],2,FALSE),"")</f>
        <v>Conduit, Schedule 80 PVC, 1 1/2 inch, Structure - $Ft</v>
      </c>
      <c r="J1273" s="1"/>
      <c r="K1273" s="1"/>
      <c r="L1273" s="22">
        <f>IF(ISNUMBER(SEARCH(Pay_Item_Search_Text_2,M1273)),MAX($L$4:L1272)+1,0)</f>
        <v>390</v>
      </c>
      <c r="M1273" s="1" t="str">
        <f>IFERROR(VLOOKUP(ROWS($M$5:M1273),Table_PayItems[[Search Key]:[Concentrated Name]],2,FALSE),"")</f>
        <v>Conduit, Schedule 80 PVC, 1 1/2 inch, Structure - $Ft</v>
      </c>
      <c r="N1273" s="1" t="str">
        <f>IFERROR(VLOOKUP(ROWS($M$5:N1273),$L$5:$M$7000,2,FALSE),"")</f>
        <v/>
      </c>
      <c r="O1273" s="1" t="str">
        <f>IFERROR(VLOOKUP(ROWS($O$5:O1273),$K$5:$L$7000,2,FALSE),"")</f>
        <v/>
      </c>
    </row>
    <row r="1274" spans="2:15" ht="15" customHeight="1" x14ac:dyDescent="0.25">
      <c r="B1274" s="178" t="s">
        <v>13789</v>
      </c>
      <c r="C1274" s="178" t="s">
        <v>104</v>
      </c>
      <c r="D1274" s="178" t="s">
        <v>4707</v>
      </c>
      <c r="E1274" s="178" t="s">
        <v>17</v>
      </c>
      <c r="F1274" s="178" t="s">
        <v>17</v>
      </c>
      <c r="G1274" s="1">
        <f>IF(ISNUMBER(Pay_Item_Search_Text),IF(ISNUMBER(IF(FIND(Pay_Item_Search_Text,B1274)=1,1, "FALSE")),MAX(G$4:$G1273)+1,IF(ISNUMBER(Pay_Item_Search_Text),0,IF(ISNUMBER(SEARCH(Pay_Item_Search_Text,H1274)),MAX(G$4:$G1273)+1,0))),IF(ISNUMBER(Pay_Item_Search_Text),0,IF(ISNUMBER(SEARCH(Pay_Item_Search_Text,H1274)),MAX(G$4:$G1273)+1,0)))</f>
        <v>1270</v>
      </c>
      <c r="H1274" s="1" t="str">
        <f>IF(Table_PayItems[[#This Row],[Description]]="_","_ Unique Item - "&amp;Table_PayItems[[#This Row],[Item]]&amp;" - $"&amp;Table_PayItems[[#This Row],[Unit]],Table_PayItems[[#This Row],[Description]]&amp;" - $"&amp;Table_PayItems[[#This Row],[Unit]])</f>
        <v>Conduit, Schedule 80 PVC, 1 inch - $Ft</v>
      </c>
      <c r="I1274" s="29" t="str">
        <f>IFERROR(VLOOKUP(ROWS($M$5:M1274),Table_PayItems[[Search Key]:[Concentrated Name]],2,FALSE),"")</f>
        <v>Conduit, Schedule 80 PVC, 1 inch - $Ft</v>
      </c>
      <c r="J1274" s="1"/>
      <c r="K1274" s="1"/>
      <c r="L1274" s="22">
        <f>IF(ISNUMBER(SEARCH(Pay_Item_Search_Text_2,M1274)),MAX($L$4:L1273)+1,0)</f>
        <v>391</v>
      </c>
      <c r="M1274" s="1" t="str">
        <f>IFERROR(VLOOKUP(ROWS($M$5:M1274),Table_PayItems[[Search Key]:[Concentrated Name]],2,FALSE),"")</f>
        <v>Conduit, Schedule 80 PVC, 1 inch - $Ft</v>
      </c>
      <c r="N1274" s="1" t="str">
        <f>IFERROR(VLOOKUP(ROWS($M$5:N1274),$L$5:$M$7000,2,FALSE),"")</f>
        <v/>
      </c>
      <c r="O1274" s="1" t="str">
        <f>IFERROR(VLOOKUP(ROWS($O$5:O1274),$K$5:$L$7000,2,FALSE),"")</f>
        <v/>
      </c>
    </row>
    <row r="1275" spans="2:15" ht="15" customHeight="1" x14ac:dyDescent="0.25">
      <c r="B1275" s="178" t="s">
        <v>13797</v>
      </c>
      <c r="C1275" s="178" t="s">
        <v>104</v>
      </c>
      <c r="D1275" s="178" t="s">
        <v>4715</v>
      </c>
      <c r="E1275" s="178" t="s">
        <v>17</v>
      </c>
      <c r="F1275" s="178" t="s">
        <v>17</v>
      </c>
      <c r="G1275" s="1">
        <f>IF(ISNUMBER(Pay_Item_Search_Text),IF(ISNUMBER(IF(FIND(Pay_Item_Search_Text,B1275)=1,1, "FALSE")),MAX(G$4:$G1274)+1,IF(ISNUMBER(Pay_Item_Search_Text),0,IF(ISNUMBER(SEARCH(Pay_Item_Search_Text,H1275)),MAX(G$4:$G1274)+1,0))),IF(ISNUMBER(Pay_Item_Search_Text),0,IF(ISNUMBER(SEARCH(Pay_Item_Search_Text,H1275)),MAX(G$4:$G1274)+1,0)))</f>
        <v>1271</v>
      </c>
      <c r="H1275" s="1" t="str">
        <f>IF(Table_PayItems[[#This Row],[Description]]="_","_ Unique Item - "&amp;Table_PayItems[[#This Row],[Item]]&amp;" - $"&amp;Table_PayItems[[#This Row],[Unit]],Table_PayItems[[#This Row],[Description]]&amp;" - $"&amp;Table_PayItems[[#This Row],[Unit]])</f>
        <v>Conduit, Schedule 80 PVC, 1 inch, Structure - $Ft</v>
      </c>
      <c r="I1275" s="29" t="str">
        <f>IFERROR(VLOOKUP(ROWS($M$5:M1275),Table_PayItems[[Search Key]:[Concentrated Name]],2,FALSE),"")</f>
        <v>Conduit, Schedule 80 PVC, 1 inch, Structure - $Ft</v>
      </c>
      <c r="J1275" s="1"/>
      <c r="K1275" s="1"/>
      <c r="L1275" s="22">
        <f>IF(ISNUMBER(SEARCH(Pay_Item_Search_Text_2,M1275)),MAX($L$4:L1274)+1,0)</f>
        <v>392</v>
      </c>
      <c r="M1275" s="1" t="str">
        <f>IFERROR(VLOOKUP(ROWS($M$5:M1275),Table_PayItems[[Search Key]:[Concentrated Name]],2,FALSE),"")</f>
        <v>Conduit, Schedule 80 PVC, 1 inch, Structure - $Ft</v>
      </c>
      <c r="N1275" s="1" t="str">
        <f>IFERROR(VLOOKUP(ROWS($M$5:N1275),$L$5:$M$7000,2,FALSE),"")</f>
        <v/>
      </c>
      <c r="O1275" s="1" t="str">
        <f>IFERROR(VLOOKUP(ROWS($O$5:O1275),$K$5:$L$7000,2,FALSE),"")</f>
        <v/>
      </c>
    </row>
    <row r="1276" spans="2:15" ht="15" customHeight="1" x14ac:dyDescent="0.25">
      <c r="B1276" s="178" t="s">
        <v>13792</v>
      </c>
      <c r="C1276" s="178" t="s">
        <v>104</v>
      </c>
      <c r="D1276" s="178" t="s">
        <v>4710</v>
      </c>
      <c r="E1276" s="178" t="s">
        <v>17</v>
      </c>
      <c r="F1276" s="178" t="s">
        <v>17</v>
      </c>
      <c r="G1276" s="1">
        <f>IF(ISNUMBER(Pay_Item_Search_Text),IF(ISNUMBER(IF(FIND(Pay_Item_Search_Text,B1276)=1,1, "FALSE")),MAX(G$4:$G1275)+1,IF(ISNUMBER(Pay_Item_Search_Text),0,IF(ISNUMBER(SEARCH(Pay_Item_Search_Text,H1276)),MAX(G$4:$G1275)+1,0))),IF(ISNUMBER(Pay_Item_Search_Text),0,IF(ISNUMBER(SEARCH(Pay_Item_Search_Text,H1276)),MAX(G$4:$G1275)+1,0)))</f>
        <v>1272</v>
      </c>
      <c r="H1276" s="1" t="str">
        <f>IF(Table_PayItems[[#This Row],[Description]]="_","_ Unique Item - "&amp;Table_PayItems[[#This Row],[Item]]&amp;" - $"&amp;Table_PayItems[[#This Row],[Unit]],Table_PayItems[[#This Row],[Description]]&amp;" - $"&amp;Table_PayItems[[#This Row],[Unit]])</f>
        <v>Conduit, Schedule 80 PVC, 2 1/2 inch - $Ft</v>
      </c>
      <c r="I1276" s="29" t="str">
        <f>IFERROR(VLOOKUP(ROWS($M$5:M1276),Table_PayItems[[Search Key]:[Concentrated Name]],2,FALSE),"")</f>
        <v>Conduit, Schedule 80 PVC, 2 1/2 inch - $Ft</v>
      </c>
      <c r="J1276" s="1"/>
      <c r="K1276" s="1"/>
      <c r="L1276" s="22">
        <f>IF(ISNUMBER(SEARCH(Pay_Item_Search_Text_2,M1276)),MAX($L$4:L1275)+1,0)</f>
        <v>393</v>
      </c>
      <c r="M1276" s="1" t="str">
        <f>IFERROR(VLOOKUP(ROWS($M$5:M1276),Table_PayItems[[Search Key]:[Concentrated Name]],2,FALSE),"")</f>
        <v>Conduit, Schedule 80 PVC, 2 1/2 inch - $Ft</v>
      </c>
      <c r="N1276" s="1" t="str">
        <f>IFERROR(VLOOKUP(ROWS($M$5:N1276),$L$5:$M$7000,2,FALSE),"")</f>
        <v/>
      </c>
      <c r="O1276" s="1" t="str">
        <f>IFERROR(VLOOKUP(ROWS($O$5:O1276),$K$5:$L$7000,2,FALSE),"")</f>
        <v/>
      </c>
    </row>
    <row r="1277" spans="2:15" ht="15" customHeight="1" x14ac:dyDescent="0.25">
      <c r="B1277" s="178" t="s">
        <v>13800</v>
      </c>
      <c r="C1277" s="178" t="s">
        <v>104</v>
      </c>
      <c r="D1277" s="178" t="s">
        <v>4718</v>
      </c>
      <c r="E1277" s="178" t="s">
        <v>17</v>
      </c>
      <c r="F1277" s="178" t="s">
        <v>17</v>
      </c>
      <c r="G1277" s="1">
        <f>IF(ISNUMBER(Pay_Item_Search_Text),IF(ISNUMBER(IF(FIND(Pay_Item_Search_Text,B1277)=1,1, "FALSE")),MAX(G$4:$G1276)+1,IF(ISNUMBER(Pay_Item_Search_Text),0,IF(ISNUMBER(SEARCH(Pay_Item_Search_Text,H1277)),MAX(G$4:$G1276)+1,0))),IF(ISNUMBER(Pay_Item_Search_Text),0,IF(ISNUMBER(SEARCH(Pay_Item_Search_Text,H1277)),MAX(G$4:$G1276)+1,0)))</f>
        <v>1273</v>
      </c>
      <c r="H1277" s="1" t="str">
        <f>IF(Table_PayItems[[#This Row],[Description]]="_","_ Unique Item - "&amp;Table_PayItems[[#This Row],[Item]]&amp;" - $"&amp;Table_PayItems[[#This Row],[Unit]],Table_PayItems[[#This Row],[Description]]&amp;" - $"&amp;Table_PayItems[[#This Row],[Unit]])</f>
        <v>Conduit, Schedule 80 PVC, 2 1/2 inch, Structure - $Ft</v>
      </c>
      <c r="I1277" s="29" t="str">
        <f>IFERROR(VLOOKUP(ROWS($M$5:M1277),Table_PayItems[[Search Key]:[Concentrated Name]],2,FALSE),"")</f>
        <v>Conduit, Schedule 80 PVC, 2 1/2 inch, Structure - $Ft</v>
      </c>
      <c r="J1277" s="1"/>
      <c r="K1277" s="1"/>
      <c r="L1277" s="22">
        <f>IF(ISNUMBER(SEARCH(Pay_Item_Search_Text_2,M1277)),MAX($L$4:L1276)+1,0)</f>
        <v>394</v>
      </c>
      <c r="M1277" s="1" t="str">
        <f>IFERROR(VLOOKUP(ROWS($M$5:M1277),Table_PayItems[[Search Key]:[Concentrated Name]],2,FALSE),"")</f>
        <v>Conduit, Schedule 80 PVC, 2 1/2 inch, Structure - $Ft</v>
      </c>
      <c r="N1277" s="1" t="str">
        <f>IFERROR(VLOOKUP(ROWS($M$5:N1277),$L$5:$M$7000,2,FALSE),"")</f>
        <v/>
      </c>
      <c r="O1277" s="1" t="str">
        <f>IFERROR(VLOOKUP(ROWS($O$5:O1277),$K$5:$L$7000,2,FALSE),"")</f>
        <v/>
      </c>
    </row>
    <row r="1278" spans="2:15" ht="15" customHeight="1" x14ac:dyDescent="0.25">
      <c r="B1278" s="178" t="s">
        <v>13791</v>
      </c>
      <c r="C1278" s="178" t="s">
        <v>104</v>
      </c>
      <c r="D1278" s="178" t="s">
        <v>4709</v>
      </c>
      <c r="E1278" s="178" t="s">
        <v>17</v>
      </c>
      <c r="F1278" s="178" t="s">
        <v>17</v>
      </c>
      <c r="G1278" s="1">
        <f>IF(ISNUMBER(Pay_Item_Search_Text),IF(ISNUMBER(IF(FIND(Pay_Item_Search_Text,B1278)=1,1, "FALSE")),MAX(G$4:$G1277)+1,IF(ISNUMBER(Pay_Item_Search_Text),0,IF(ISNUMBER(SEARCH(Pay_Item_Search_Text,H1278)),MAX(G$4:$G1277)+1,0))),IF(ISNUMBER(Pay_Item_Search_Text),0,IF(ISNUMBER(SEARCH(Pay_Item_Search_Text,H1278)),MAX(G$4:$G1277)+1,0)))</f>
        <v>1274</v>
      </c>
      <c r="H1278" s="1" t="str">
        <f>IF(Table_PayItems[[#This Row],[Description]]="_","_ Unique Item - "&amp;Table_PayItems[[#This Row],[Item]]&amp;" - $"&amp;Table_PayItems[[#This Row],[Unit]],Table_PayItems[[#This Row],[Description]]&amp;" - $"&amp;Table_PayItems[[#This Row],[Unit]])</f>
        <v>Conduit, Schedule 80 PVC, 2 inch - $Ft</v>
      </c>
      <c r="I1278" s="29" t="str">
        <f>IFERROR(VLOOKUP(ROWS($M$5:M1278),Table_PayItems[[Search Key]:[Concentrated Name]],2,FALSE),"")</f>
        <v>Conduit, Schedule 80 PVC, 2 inch - $Ft</v>
      </c>
      <c r="J1278" s="1"/>
      <c r="K1278" s="1"/>
      <c r="L1278" s="22">
        <f>IF(ISNUMBER(SEARCH(Pay_Item_Search_Text_2,M1278)),MAX($L$4:L1277)+1,0)</f>
        <v>395</v>
      </c>
      <c r="M1278" s="1" t="str">
        <f>IFERROR(VLOOKUP(ROWS($M$5:M1278),Table_PayItems[[Search Key]:[Concentrated Name]],2,FALSE),"")</f>
        <v>Conduit, Schedule 80 PVC, 2 inch - $Ft</v>
      </c>
      <c r="N1278" s="1" t="str">
        <f>IFERROR(VLOOKUP(ROWS($M$5:N1278),$L$5:$M$7000,2,FALSE),"")</f>
        <v/>
      </c>
      <c r="O1278" s="1" t="str">
        <f>IFERROR(VLOOKUP(ROWS($O$5:O1278),$K$5:$L$7000,2,FALSE),"")</f>
        <v/>
      </c>
    </row>
    <row r="1279" spans="2:15" ht="15" customHeight="1" x14ac:dyDescent="0.25">
      <c r="B1279" s="178" t="s">
        <v>13799</v>
      </c>
      <c r="C1279" s="178" t="s">
        <v>104</v>
      </c>
      <c r="D1279" s="178" t="s">
        <v>4717</v>
      </c>
      <c r="E1279" s="178" t="s">
        <v>17</v>
      </c>
      <c r="F1279" s="178" t="s">
        <v>17</v>
      </c>
      <c r="G1279" s="1">
        <f>IF(ISNUMBER(Pay_Item_Search_Text),IF(ISNUMBER(IF(FIND(Pay_Item_Search_Text,B1279)=1,1, "FALSE")),MAX(G$4:$G1278)+1,IF(ISNUMBER(Pay_Item_Search_Text),0,IF(ISNUMBER(SEARCH(Pay_Item_Search_Text,H1279)),MAX(G$4:$G1278)+1,0))),IF(ISNUMBER(Pay_Item_Search_Text),0,IF(ISNUMBER(SEARCH(Pay_Item_Search_Text,H1279)),MAX(G$4:$G1278)+1,0)))</f>
        <v>1275</v>
      </c>
      <c r="H1279" s="1" t="str">
        <f>IF(Table_PayItems[[#This Row],[Description]]="_","_ Unique Item - "&amp;Table_PayItems[[#This Row],[Item]]&amp;" - $"&amp;Table_PayItems[[#This Row],[Unit]],Table_PayItems[[#This Row],[Description]]&amp;" - $"&amp;Table_PayItems[[#This Row],[Unit]])</f>
        <v>Conduit, Schedule 80 PVC, 2 inch, Structure - $Ft</v>
      </c>
      <c r="I1279" s="29" t="str">
        <f>IFERROR(VLOOKUP(ROWS($M$5:M1279),Table_PayItems[[Search Key]:[Concentrated Name]],2,FALSE),"")</f>
        <v>Conduit, Schedule 80 PVC, 2 inch, Structure - $Ft</v>
      </c>
      <c r="J1279" s="1"/>
      <c r="K1279" s="1"/>
      <c r="L1279" s="22">
        <f>IF(ISNUMBER(SEARCH(Pay_Item_Search_Text_2,M1279)),MAX($L$4:L1278)+1,0)</f>
        <v>396</v>
      </c>
      <c r="M1279" s="1" t="str">
        <f>IFERROR(VLOOKUP(ROWS($M$5:M1279),Table_PayItems[[Search Key]:[Concentrated Name]],2,FALSE),"")</f>
        <v>Conduit, Schedule 80 PVC, 2 inch, Structure - $Ft</v>
      </c>
      <c r="N1279" s="1" t="str">
        <f>IFERROR(VLOOKUP(ROWS($M$5:N1279),$L$5:$M$7000,2,FALSE),"")</f>
        <v/>
      </c>
      <c r="O1279" s="1" t="str">
        <f>IFERROR(VLOOKUP(ROWS($O$5:O1279),$K$5:$L$7000,2,FALSE),"")</f>
        <v/>
      </c>
    </row>
    <row r="1280" spans="2:15" ht="15" customHeight="1" x14ac:dyDescent="0.25">
      <c r="B1280" s="178" t="s">
        <v>13794</v>
      </c>
      <c r="C1280" s="178" t="s">
        <v>104</v>
      </c>
      <c r="D1280" s="178" t="s">
        <v>4712</v>
      </c>
      <c r="E1280" s="178" t="s">
        <v>17</v>
      </c>
      <c r="F1280" s="178" t="s">
        <v>17</v>
      </c>
      <c r="G1280" s="1">
        <f>IF(ISNUMBER(Pay_Item_Search_Text),IF(ISNUMBER(IF(FIND(Pay_Item_Search_Text,B1280)=1,1, "FALSE")),MAX(G$4:$G1279)+1,IF(ISNUMBER(Pay_Item_Search_Text),0,IF(ISNUMBER(SEARCH(Pay_Item_Search_Text,H1280)),MAX(G$4:$G1279)+1,0))),IF(ISNUMBER(Pay_Item_Search_Text),0,IF(ISNUMBER(SEARCH(Pay_Item_Search_Text,H1280)),MAX(G$4:$G1279)+1,0)))</f>
        <v>1276</v>
      </c>
      <c r="H1280" s="1" t="str">
        <f>IF(Table_PayItems[[#This Row],[Description]]="_","_ Unique Item - "&amp;Table_PayItems[[#This Row],[Item]]&amp;" - $"&amp;Table_PayItems[[#This Row],[Unit]],Table_PayItems[[#This Row],[Description]]&amp;" - $"&amp;Table_PayItems[[#This Row],[Unit]])</f>
        <v>Conduit, Schedule 80 PVC, 3 1/2 inch - $Ft</v>
      </c>
      <c r="I1280" s="29" t="str">
        <f>IFERROR(VLOOKUP(ROWS($M$5:M1280),Table_PayItems[[Search Key]:[Concentrated Name]],2,FALSE),"")</f>
        <v>Conduit, Schedule 80 PVC, 3 1/2 inch - $Ft</v>
      </c>
      <c r="J1280" s="1"/>
      <c r="K1280" s="1"/>
      <c r="L1280" s="22">
        <f>IF(ISNUMBER(SEARCH(Pay_Item_Search_Text_2,M1280)),MAX($L$4:L1279)+1,0)</f>
        <v>397</v>
      </c>
      <c r="M1280" s="1" t="str">
        <f>IFERROR(VLOOKUP(ROWS($M$5:M1280),Table_PayItems[[Search Key]:[Concentrated Name]],2,FALSE),"")</f>
        <v>Conduit, Schedule 80 PVC, 3 1/2 inch - $Ft</v>
      </c>
      <c r="N1280" s="1" t="str">
        <f>IFERROR(VLOOKUP(ROWS($M$5:N1280),$L$5:$M$7000,2,FALSE),"")</f>
        <v/>
      </c>
      <c r="O1280" s="1" t="str">
        <f>IFERROR(VLOOKUP(ROWS($O$5:O1280),$K$5:$L$7000,2,FALSE),"")</f>
        <v/>
      </c>
    </row>
    <row r="1281" spans="2:15" ht="15" customHeight="1" x14ac:dyDescent="0.25">
      <c r="B1281" s="178" t="s">
        <v>13802</v>
      </c>
      <c r="C1281" s="178" t="s">
        <v>104</v>
      </c>
      <c r="D1281" s="178" t="s">
        <v>4720</v>
      </c>
      <c r="E1281" s="178" t="s">
        <v>17</v>
      </c>
      <c r="F1281" s="178" t="s">
        <v>17</v>
      </c>
      <c r="G1281" s="1">
        <f>IF(ISNUMBER(Pay_Item_Search_Text),IF(ISNUMBER(IF(FIND(Pay_Item_Search_Text,B1281)=1,1, "FALSE")),MAX(G$4:$G1280)+1,IF(ISNUMBER(Pay_Item_Search_Text),0,IF(ISNUMBER(SEARCH(Pay_Item_Search_Text,H1281)),MAX(G$4:$G1280)+1,0))),IF(ISNUMBER(Pay_Item_Search_Text),0,IF(ISNUMBER(SEARCH(Pay_Item_Search_Text,H1281)),MAX(G$4:$G1280)+1,0)))</f>
        <v>1277</v>
      </c>
      <c r="H1281" s="1" t="str">
        <f>IF(Table_PayItems[[#This Row],[Description]]="_","_ Unique Item - "&amp;Table_PayItems[[#This Row],[Item]]&amp;" - $"&amp;Table_PayItems[[#This Row],[Unit]],Table_PayItems[[#This Row],[Description]]&amp;" - $"&amp;Table_PayItems[[#This Row],[Unit]])</f>
        <v>Conduit, Schedule 80 PVC, 3 1/2 inch, Structure - $Ft</v>
      </c>
      <c r="I1281" s="29" t="str">
        <f>IFERROR(VLOOKUP(ROWS($M$5:M1281),Table_PayItems[[Search Key]:[Concentrated Name]],2,FALSE),"")</f>
        <v>Conduit, Schedule 80 PVC, 3 1/2 inch, Structure - $Ft</v>
      </c>
      <c r="J1281" s="1"/>
      <c r="K1281" s="1"/>
      <c r="L1281" s="22">
        <f>IF(ISNUMBER(SEARCH(Pay_Item_Search_Text_2,M1281)),MAX($L$4:L1280)+1,0)</f>
        <v>398</v>
      </c>
      <c r="M1281" s="1" t="str">
        <f>IFERROR(VLOOKUP(ROWS($M$5:M1281),Table_PayItems[[Search Key]:[Concentrated Name]],2,FALSE),"")</f>
        <v>Conduit, Schedule 80 PVC, 3 1/2 inch, Structure - $Ft</v>
      </c>
      <c r="N1281" s="1" t="str">
        <f>IFERROR(VLOOKUP(ROWS($M$5:N1281),$L$5:$M$7000,2,FALSE),"")</f>
        <v/>
      </c>
      <c r="O1281" s="1" t="str">
        <f>IFERROR(VLOOKUP(ROWS($O$5:O1281),$K$5:$L$7000,2,FALSE),"")</f>
        <v/>
      </c>
    </row>
    <row r="1282" spans="2:15" ht="15" customHeight="1" x14ac:dyDescent="0.25">
      <c r="B1282" s="178" t="s">
        <v>13793</v>
      </c>
      <c r="C1282" s="178" t="s">
        <v>104</v>
      </c>
      <c r="D1282" s="178" t="s">
        <v>4711</v>
      </c>
      <c r="E1282" s="178" t="s">
        <v>17</v>
      </c>
      <c r="F1282" s="178" t="s">
        <v>17</v>
      </c>
      <c r="G1282" s="1">
        <f>IF(ISNUMBER(Pay_Item_Search_Text),IF(ISNUMBER(IF(FIND(Pay_Item_Search_Text,B1282)=1,1, "FALSE")),MAX(G$4:$G1281)+1,IF(ISNUMBER(Pay_Item_Search_Text),0,IF(ISNUMBER(SEARCH(Pay_Item_Search_Text,H1282)),MAX(G$4:$G1281)+1,0))),IF(ISNUMBER(Pay_Item_Search_Text),0,IF(ISNUMBER(SEARCH(Pay_Item_Search_Text,H1282)),MAX(G$4:$G1281)+1,0)))</f>
        <v>1278</v>
      </c>
      <c r="H1282" s="1" t="str">
        <f>IF(Table_PayItems[[#This Row],[Description]]="_","_ Unique Item - "&amp;Table_PayItems[[#This Row],[Item]]&amp;" - $"&amp;Table_PayItems[[#This Row],[Unit]],Table_PayItems[[#This Row],[Description]]&amp;" - $"&amp;Table_PayItems[[#This Row],[Unit]])</f>
        <v>Conduit, Schedule 80 PVC, 3 inch - $Ft</v>
      </c>
      <c r="I1282" s="29" t="str">
        <f>IFERROR(VLOOKUP(ROWS($M$5:M1282),Table_PayItems[[Search Key]:[Concentrated Name]],2,FALSE),"")</f>
        <v>Conduit, Schedule 80 PVC, 3 inch - $Ft</v>
      </c>
      <c r="J1282" s="1"/>
      <c r="K1282" s="1"/>
      <c r="L1282" s="22">
        <f>IF(ISNUMBER(SEARCH(Pay_Item_Search_Text_2,M1282)),MAX($L$4:L1281)+1,0)</f>
        <v>399</v>
      </c>
      <c r="M1282" s="1" t="str">
        <f>IFERROR(VLOOKUP(ROWS($M$5:M1282),Table_PayItems[[Search Key]:[Concentrated Name]],2,FALSE),"")</f>
        <v>Conduit, Schedule 80 PVC, 3 inch - $Ft</v>
      </c>
      <c r="N1282" s="1" t="str">
        <f>IFERROR(VLOOKUP(ROWS($M$5:N1282),$L$5:$M$7000,2,FALSE),"")</f>
        <v/>
      </c>
      <c r="O1282" s="1" t="str">
        <f>IFERROR(VLOOKUP(ROWS($O$5:O1282),$K$5:$L$7000,2,FALSE),"")</f>
        <v/>
      </c>
    </row>
    <row r="1283" spans="2:15" ht="15" customHeight="1" x14ac:dyDescent="0.25">
      <c r="B1283" s="178" t="s">
        <v>13801</v>
      </c>
      <c r="C1283" s="178" t="s">
        <v>104</v>
      </c>
      <c r="D1283" s="178" t="s">
        <v>4719</v>
      </c>
      <c r="E1283" s="178" t="s">
        <v>17</v>
      </c>
      <c r="F1283" s="178" t="s">
        <v>17</v>
      </c>
      <c r="G1283" s="1">
        <f>IF(ISNUMBER(Pay_Item_Search_Text),IF(ISNUMBER(IF(FIND(Pay_Item_Search_Text,B1283)=1,1, "FALSE")),MAX(G$4:$G1282)+1,IF(ISNUMBER(Pay_Item_Search_Text),0,IF(ISNUMBER(SEARCH(Pay_Item_Search_Text,H1283)),MAX(G$4:$G1282)+1,0))),IF(ISNUMBER(Pay_Item_Search_Text),0,IF(ISNUMBER(SEARCH(Pay_Item_Search_Text,H1283)),MAX(G$4:$G1282)+1,0)))</f>
        <v>1279</v>
      </c>
      <c r="H1283" s="1" t="str">
        <f>IF(Table_PayItems[[#This Row],[Description]]="_","_ Unique Item - "&amp;Table_PayItems[[#This Row],[Item]]&amp;" - $"&amp;Table_PayItems[[#This Row],[Unit]],Table_PayItems[[#This Row],[Description]]&amp;" - $"&amp;Table_PayItems[[#This Row],[Unit]])</f>
        <v>Conduit, Schedule 80 PVC, 3 inch, Structure - $Ft</v>
      </c>
      <c r="I1283" s="29" t="str">
        <f>IFERROR(VLOOKUP(ROWS($M$5:M1283),Table_PayItems[[Search Key]:[Concentrated Name]],2,FALSE),"")</f>
        <v>Conduit, Schedule 80 PVC, 3 inch, Structure - $Ft</v>
      </c>
      <c r="J1283" s="1"/>
      <c r="K1283" s="1"/>
      <c r="L1283" s="22">
        <f>IF(ISNUMBER(SEARCH(Pay_Item_Search_Text_2,M1283)),MAX($L$4:L1282)+1,0)</f>
        <v>400</v>
      </c>
      <c r="M1283" s="1" t="str">
        <f>IFERROR(VLOOKUP(ROWS($M$5:M1283),Table_PayItems[[Search Key]:[Concentrated Name]],2,FALSE),"")</f>
        <v>Conduit, Schedule 80 PVC, 3 inch, Structure - $Ft</v>
      </c>
      <c r="N1283" s="1" t="str">
        <f>IFERROR(VLOOKUP(ROWS($M$5:N1283),$L$5:$M$7000,2,FALSE),"")</f>
        <v/>
      </c>
      <c r="O1283" s="1" t="str">
        <f>IFERROR(VLOOKUP(ROWS($O$5:O1283),$K$5:$L$7000,2,FALSE),"")</f>
        <v/>
      </c>
    </row>
    <row r="1284" spans="2:15" ht="15" customHeight="1" x14ac:dyDescent="0.25">
      <c r="B1284" s="178" t="s">
        <v>13795</v>
      </c>
      <c r="C1284" s="178" t="s">
        <v>104</v>
      </c>
      <c r="D1284" s="178" t="s">
        <v>4713</v>
      </c>
      <c r="E1284" s="178" t="s">
        <v>17</v>
      </c>
      <c r="F1284" s="178" t="s">
        <v>17</v>
      </c>
      <c r="G1284" s="1">
        <f>IF(ISNUMBER(Pay_Item_Search_Text),IF(ISNUMBER(IF(FIND(Pay_Item_Search_Text,B1284)=1,1, "FALSE")),MAX(G$4:$G1283)+1,IF(ISNUMBER(Pay_Item_Search_Text),0,IF(ISNUMBER(SEARCH(Pay_Item_Search_Text,H1284)),MAX(G$4:$G1283)+1,0))),IF(ISNUMBER(Pay_Item_Search_Text),0,IF(ISNUMBER(SEARCH(Pay_Item_Search_Text,H1284)),MAX(G$4:$G1283)+1,0)))</f>
        <v>1280</v>
      </c>
      <c r="H1284" s="1" t="str">
        <f>IF(Table_PayItems[[#This Row],[Description]]="_","_ Unique Item - "&amp;Table_PayItems[[#This Row],[Item]]&amp;" - $"&amp;Table_PayItems[[#This Row],[Unit]],Table_PayItems[[#This Row],[Description]]&amp;" - $"&amp;Table_PayItems[[#This Row],[Unit]])</f>
        <v>Conduit, Schedule 80 PVC, 4 inch - $Ft</v>
      </c>
      <c r="I1284" s="29" t="str">
        <f>IFERROR(VLOOKUP(ROWS($M$5:M1284),Table_PayItems[[Search Key]:[Concentrated Name]],2,FALSE),"")</f>
        <v>Conduit, Schedule 80 PVC, 4 inch - $Ft</v>
      </c>
      <c r="J1284" s="1"/>
      <c r="K1284" s="1"/>
      <c r="L1284" s="22">
        <f>IF(ISNUMBER(SEARCH(Pay_Item_Search_Text_2,M1284)),MAX($L$4:L1283)+1,0)</f>
        <v>401</v>
      </c>
      <c r="M1284" s="1" t="str">
        <f>IFERROR(VLOOKUP(ROWS($M$5:M1284),Table_PayItems[[Search Key]:[Concentrated Name]],2,FALSE),"")</f>
        <v>Conduit, Schedule 80 PVC, 4 inch - $Ft</v>
      </c>
      <c r="N1284" s="1" t="str">
        <f>IFERROR(VLOOKUP(ROWS($M$5:N1284),$L$5:$M$7000,2,FALSE),"")</f>
        <v/>
      </c>
      <c r="O1284" s="1" t="str">
        <f>IFERROR(VLOOKUP(ROWS($O$5:O1284),$K$5:$L$7000,2,FALSE),"")</f>
        <v/>
      </c>
    </row>
    <row r="1285" spans="2:15" ht="15" customHeight="1" x14ac:dyDescent="0.25">
      <c r="B1285" s="178" t="s">
        <v>13803</v>
      </c>
      <c r="C1285" s="178" t="s">
        <v>104</v>
      </c>
      <c r="D1285" s="178" t="s">
        <v>4721</v>
      </c>
      <c r="E1285" s="178" t="s">
        <v>17</v>
      </c>
      <c r="F1285" s="178" t="s">
        <v>17</v>
      </c>
      <c r="G1285" s="1">
        <f>IF(ISNUMBER(Pay_Item_Search_Text),IF(ISNUMBER(IF(FIND(Pay_Item_Search_Text,B1285)=1,1, "FALSE")),MAX(G$4:$G1284)+1,IF(ISNUMBER(Pay_Item_Search_Text),0,IF(ISNUMBER(SEARCH(Pay_Item_Search_Text,H1285)),MAX(G$4:$G1284)+1,0))),IF(ISNUMBER(Pay_Item_Search_Text),0,IF(ISNUMBER(SEARCH(Pay_Item_Search_Text,H1285)),MAX(G$4:$G1284)+1,0)))</f>
        <v>1281</v>
      </c>
      <c r="H1285" s="1" t="str">
        <f>IF(Table_PayItems[[#This Row],[Description]]="_","_ Unique Item - "&amp;Table_PayItems[[#This Row],[Item]]&amp;" - $"&amp;Table_PayItems[[#This Row],[Unit]],Table_PayItems[[#This Row],[Description]]&amp;" - $"&amp;Table_PayItems[[#This Row],[Unit]])</f>
        <v>Conduit, Schedule 80 PVC, 4 inch, Structure - $Ft</v>
      </c>
      <c r="I1285" s="29" t="str">
        <f>IFERROR(VLOOKUP(ROWS($M$5:M1285),Table_PayItems[[Search Key]:[Concentrated Name]],2,FALSE),"")</f>
        <v>Conduit, Schedule 80 PVC, 4 inch, Structure - $Ft</v>
      </c>
      <c r="J1285" s="1"/>
      <c r="K1285" s="1"/>
      <c r="L1285" s="22">
        <f>IF(ISNUMBER(SEARCH(Pay_Item_Search_Text_2,M1285)),MAX($L$4:L1284)+1,0)</f>
        <v>402</v>
      </c>
      <c r="M1285" s="1" t="str">
        <f>IFERROR(VLOOKUP(ROWS($M$5:M1285),Table_PayItems[[Search Key]:[Concentrated Name]],2,FALSE),"")</f>
        <v>Conduit, Schedule 80 PVC, 4 inch, Structure - $Ft</v>
      </c>
      <c r="N1285" s="1" t="str">
        <f>IFERROR(VLOOKUP(ROWS($M$5:N1285),$L$5:$M$7000,2,FALSE),"")</f>
        <v/>
      </c>
      <c r="O1285" s="1" t="str">
        <f>IFERROR(VLOOKUP(ROWS($O$5:O1285),$K$5:$L$7000,2,FALSE),"")</f>
        <v/>
      </c>
    </row>
    <row r="1286" spans="2:15" ht="15" customHeight="1" x14ac:dyDescent="0.25">
      <c r="B1286" s="178" t="s">
        <v>13796</v>
      </c>
      <c r="C1286" s="178" t="s">
        <v>104</v>
      </c>
      <c r="D1286" s="178" t="s">
        <v>4714</v>
      </c>
      <c r="E1286" s="178" t="s">
        <v>17</v>
      </c>
      <c r="F1286" s="178" t="s">
        <v>17</v>
      </c>
      <c r="G1286" s="1">
        <f>IF(ISNUMBER(Pay_Item_Search_Text),IF(ISNUMBER(IF(FIND(Pay_Item_Search_Text,B1286)=1,1, "FALSE")),MAX(G$4:$G1285)+1,IF(ISNUMBER(Pay_Item_Search_Text),0,IF(ISNUMBER(SEARCH(Pay_Item_Search_Text,H1286)),MAX(G$4:$G1285)+1,0))),IF(ISNUMBER(Pay_Item_Search_Text),0,IF(ISNUMBER(SEARCH(Pay_Item_Search_Text,H1286)),MAX(G$4:$G1285)+1,0)))</f>
        <v>1282</v>
      </c>
      <c r="H1286" s="1" t="str">
        <f>IF(Table_PayItems[[#This Row],[Description]]="_","_ Unique Item - "&amp;Table_PayItems[[#This Row],[Item]]&amp;" - $"&amp;Table_PayItems[[#This Row],[Unit]],Table_PayItems[[#This Row],[Description]]&amp;" - $"&amp;Table_PayItems[[#This Row],[Unit]])</f>
        <v>Conduit, Schedule 80 PVC, 5 inch - $Ft</v>
      </c>
      <c r="I1286" s="29" t="str">
        <f>IFERROR(VLOOKUP(ROWS($M$5:M1286),Table_PayItems[[Search Key]:[Concentrated Name]],2,FALSE),"")</f>
        <v>Conduit, Schedule 80 PVC, 5 inch - $Ft</v>
      </c>
      <c r="J1286" s="1"/>
      <c r="K1286" s="1"/>
      <c r="L1286" s="22">
        <f>IF(ISNUMBER(SEARCH(Pay_Item_Search_Text_2,M1286)),MAX($L$4:L1285)+1,0)</f>
        <v>403</v>
      </c>
      <c r="M1286" s="1" t="str">
        <f>IFERROR(VLOOKUP(ROWS($M$5:M1286),Table_PayItems[[Search Key]:[Concentrated Name]],2,FALSE),"")</f>
        <v>Conduit, Schedule 80 PVC, 5 inch - $Ft</v>
      </c>
      <c r="N1286" s="1" t="str">
        <f>IFERROR(VLOOKUP(ROWS($M$5:N1286),$L$5:$M$7000,2,FALSE),"")</f>
        <v/>
      </c>
      <c r="O1286" s="1" t="str">
        <f>IFERROR(VLOOKUP(ROWS($O$5:O1286),$K$5:$L$7000,2,FALSE),"")</f>
        <v/>
      </c>
    </row>
    <row r="1287" spans="2:15" ht="15" customHeight="1" x14ac:dyDescent="0.25">
      <c r="B1287" s="178" t="s">
        <v>13804</v>
      </c>
      <c r="C1287" s="178" t="s">
        <v>104</v>
      </c>
      <c r="D1287" s="178" t="s">
        <v>4722</v>
      </c>
      <c r="E1287" s="178" t="s">
        <v>17</v>
      </c>
      <c r="F1287" s="178" t="s">
        <v>17</v>
      </c>
      <c r="G1287" s="1">
        <f>IF(ISNUMBER(Pay_Item_Search_Text),IF(ISNUMBER(IF(FIND(Pay_Item_Search_Text,B1287)=1,1, "FALSE")),MAX(G$4:$G1286)+1,IF(ISNUMBER(Pay_Item_Search_Text),0,IF(ISNUMBER(SEARCH(Pay_Item_Search_Text,H1287)),MAX(G$4:$G1286)+1,0))),IF(ISNUMBER(Pay_Item_Search_Text),0,IF(ISNUMBER(SEARCH(Pay_Item_Search_Text,H1287)),MAX(G$4:$G1286)+1,0)))</f>
        <v>1283</v>
      </c>
      <c r="H1287" s="1" t="str">
        <f>IF(Table_PayItems[[#This Row],[Description]]="_","_ Unique Item - "&amp;Table_PayItems[[#This Row],[Item]]&amp;" - $"&amp;Table_PayItems[[#This Row],[Unit]],Table_PayItems[[#This Row],[Description]]&amp;" - $"&amp;Table_PayItems[[#This Row],[Unit]])</f>
        <v>Conduit, Schedule 80 PVC, 5 inch, Structure - $Ft</v>
      </c>
      <c r="I1287" s="29" t="str">
        <f>IFERROR(VLOOKUP(ROWS($M$5:M1287),Table_PayItems[[Search Key]:[Concentrated Name]],2,FALSE),"")</f>
        <v>Conduit, Schedule 80 PVC, 5 inch, Structure - $Ft</v>
      </c>
      <c r="J1287" s="1"/>
      <c r="K1287" s="1"/>
      <c r="L1287" s="22">
        <f>IF(ISNUMBER(SEARCH(Pay_Item_Search_Text_2,M1287)),MAX($L$4:L1286)+1,0)</f>
        <v>404</v>
      </c>
      <c r="M1287" s="1" t="str">
        <f>IFERROR(VLOOKUP(ROWS($M$5:M1287),Table_PayItems[[Search Key]:[Concentrated Name]],2,FALSE),"")</f>
        <v>Conduit, Schedule 80 PVC, 5 inch, Structure - $Ft</v>
      </c>
      <c r="N1287" s="1" t="str">
        <f>IFERROR(VLOOKUP(ROWS($M$5:N1287),$L$5:$M$7000,2,FALSE),"")</f>
        <v/>
      </c>
      <c r="O1287" s="1" t="str">
        <f>IFERROR(VLOOKUP(ROWS($O$5:O1287),$K$5:$L$7000,2,FALSE),"")</f>
        <v/>
      </c>
    </row>
    <row r="1288" spans="2:15" ht="15" customHeight="1" x14ac:dyDescent="0.25">
      <c r="B1288" s="178" t="s">
        <v>14423</v>
      </c>
      <c r="C1288" s="178" t="s">
        <v>16</v>
      </c>
      <c r="D1288" s="178" t="s">
        <v>39</v>
      </c>
      <c r="E1288" s="178" t="s">
        <v>5646</v>
      </c>
      <c r="F1288" s="178" t="s">
        <v>17</v>
      </c>
      <c r="G1288" s="1">
        <f>IF(ISNUMBER(Pay_Item_Search_Text),IF(ISNUMBER(IF(FIND(Pay_Item_Search_Text,B1288)=1,1, "FALSE")),MAX(G$4:$G1287)+1,IF(ISNUMBER(Pay_Item_Search_Text),0,IF(ISNUMBER(SEARCH(Pay_Item_Search_Text,H1288)),MAX(G$4:$G1287)+1,0))),IF(ISNUMBER(Pay_Item_Search_Text),0,IF(ISNUMBER(SEARCH(Pay_Item_Search_Text,H1288)),MAX(G$4:$G1287)+1,0)))</f>
        <v>1284</v>
      </c>
      <c r="H1288" s="1" t="str">
        <f>IF(Table_PayItems[[#This Row],[Description]]="_","_ Unique Item - "&amp;Table_PayItems[[#This Row],[Item]]&amp;" - $"&amp;Table_PayItems[[#This Row],[Unit]],Table_PayItems[[#This Row],[Description]]&amp;" - $"&amp;Table_PayItems[[#This Row],[Unit]])</f>
        <v>Contractor Staking - $LSUM</v>
      </c>
      <c r="I1288" s="29" t="str">
        <f>IFERROR(VLOOKUP(ROWS($M$5:M1288),Table_PayItems[[Search Key]:[Concentrated Name]],2,FALSE),"")</f>
        <v>Contractor Staking - $LSUM</v>
      </c>
      <c r="J1288" s="1"/>
      <c r="K1288" s="1"/>
      <c r="L1288" s="22">
        <f>IF(ISNUMBER(SEARCH(Pay_Item_Search_Text_2,M1288)),MAX($L$4:L1287)+1,0)</f>
        <v>0</v>
      </c>
      <c r="M1288" s="1" t="str">
        <f>IFERROR(VLOOKUP(ROWS($M$5:M1288),Table_PayItems[[Search Key]:[Concentrated Name]],2,FALSE),"")</f>
        <v>Contractor Staking - $LSUM</v>
      </c>
      <c r="N1288" s="1" t="str">
        <f>IFERROR(VLOOKUP(ROWS($M$5:N1288),$L$5:$M$7000,2,FALSE),"")</f>
        <v/>
      </c>
      <c r="O1288" s="1" t="str">
        <f>IFERROR(VLOOKUP(ROWS($O$5:O1288),$K$5:$L$7000,2,FALSE),"")</f>
        <v/>
      </c>
    </row>
    <row r="1289" spans="2:15" ht="15" customHeight="1" x14ac:dyDescent="0.25">
      <c r="B1289" s="178" t="s">
        <v>14424</v>
      </c>
      <c r="C1289" s="178" t="s">
        <v>16</v>
      </c>
      <c r="D1289" s="178" t="s">
        <v>5306</v>
      </c>
      <c r="E1289" s="178" t="s">
        <v>5646</v>
      </c>
      <c r="F1289" s="178" t="s">
        <v>17</v>
      </c>
      <c r="G1289" s="1">
        <f>IF(ISNUMBER(Pay_Item_Search_Text),IF(ISNUMBER(IF(FIND(Pay_Item_Search_Text,B1289)=1,1, "FALSE")),MAX(G$4:$G1288)+1,IF(ISNUMBER(Pay_Item_Search_Text),0,IF(ISNUMBER(SEARCH(Pay_Item_Search_Text,H1289)),MAX(G$4:$G1288)+1,0))),IF(ISNUMBER(Pay_Item_Search_Text),0,IF(ISNUMBER(SEARCH(Pay_Item_Search_Text,H1289)),MAX(G$4:$G1288)+1,0)))</f>
        <v>1285</v>
      </c>
      <c r="H1289" s="1" t="str">
        <f>IF(Table_PayItems[[#This Row],[Description]]="_","_ Unique Item - "&amp;Table_PayItems[[#This Row],[Item]]&amp;" - $"&amp;Table_PayItems[[#This Row],[Unit]],Table_PayItems[[#This Row],[Description]]&amp;" - $"&amp;Table_PayItems[[#This Row],[Unit]])</f>
        <v>Contractor Staking, Road Only - $LSUM</v>
      </c>
      <c r="I1289" s="29" t="str">
        <f>IFERROR(VLOOKUP(ROWS($M$5:M1289),Table_PayItems[[Search Key]:[Concentrated Name]],2,FALSE),"")</f>
        <v>Contractor Staking, Road Only - $LSUM</v>
      </c>
      <c r="J1289" s="1"/>
      <c r="K1289" s="1"/>
      <c r="L1289" s="22">
        <f>IF(ISNUMBER(SEARCH(Pay_Item_Search_Text_2,M1289)),MAX($L$4:L1288)+1,0)</f>
        <v>0</v>
      </c>
      <c r="M1289" s="1" t="str">
        <f>IFERROR(VLOOKUP(ROWS($M$5:M1289),Table_PayItems[[Search Key]:[Concentrated Name]],2,FALSE),"")</f>
        <v>Contractor Staking, Road Only - $LSUM</v>
      </c>
      <c r="N1289" s="1" t="str">
        <f>IFERROR(VLOOKUP(ROWS($M$5:N1289),$L$5:$M$7000,2,FALSE),"")</f>
        <v/>
      </c>
      <c r="O1289" s="1" t="str">
        <f>IFERROR(VLOOKUP(ROWS($O$5:O1289),$K$5:$L$7000,2,FALSE),"")</f>
        <v/>
      </c>
    </row>
    <row r="1290" spans="2:15" ht="15" customHeight="1" x14ac:dyDescent="0.25">
      <c r="B1290" s="178" t="s">
        <v>14022</v>
      </c>
      <c r="C1290" s="178" t="s">
        <v>88</v>
      </c>
      <c r="D1290" s="178" t="s">
        <v>4935</v>
      </c>
      <c r="E1290" s="178" t="s">
        <v>4936</v>
      </c>
      <c r="F1290" s="178" t="s">
        <v>17</v>
      </c>
      <c r="G1290" s="1">
        <f>IF(ISNUMBER(Pay_Item_Search_Text),IF(ISNUMBER(IF(FIND(Pay_Item_Search_Text,B1290)=1,1, "FALSE")),MAX(G$4:$G1289)+1,IF(ISNUMBER(Pay_Item_Search_Text),0,IF(ISNUMBER(SEARCH(Pay_Item_Search_Text,H1290)),MAX(G$4:$G1289)+1,0))),IF(ISNUMBER(Pay_Item_Search_Text),0,IF(ISNUMBER(SEARCH(Pay_Item_Search_Text,H1290)),MAX(G$4:$G1289)+1,0)))</f>
        <v>1286</v>
      </c>
      <c r="H1290" s="1" t="str">
        <f>IF(Table_PayItems[[#This Row],[Description]]="_","_ Unique Item - "&amp;Table_PayItems[[#This Row],[Item]]&amp;" - $"&amp;Table_PayItems[[#This Row],[Unit]],Table_PayItems[[#This Row],[Description]]&amp;" - $"&amp;Table_PayItems[[#This Row],[Unit]])</f>
        <v>Controller and Cabinet, Digital Type - $Ea</v>
      </c>
      <c r="I1290" s="29" t="str">
        <f>IFERROR(VLOOKUP(ROWS($M$5:M1290),Table_PayItems[[Search Key]:[Concentrated Name]],2,FALSE),"")</f>
        <v>Controller and Cabinet, Digital Type - $Ea</v>
      </c>
      <c r="J1290" s="1"/>
      <c r="K1290" s="1"/>
      <c r="L1290" s="22">
        <f>IF(ISNUMBER(SEARCH(Pay_Item_Search_Text_2,M1290)),MAX($L$4:L1289)+1,0)</f>
        <v>0</v>
      </c>
      <c r="M1290" s="1" t="str">
        <f>IFERROR(VLOOKUP(ROWS($M$5:M1290),Table_PayItems[[Search Key]:[Concentrated Name]],2,FALSE),"")</f>
        <v>Controller and Cabinet, Digital Type - $Ea</v>
      </c>
      <c r="N1290" s="1" t="str">
        <f>IFERROR(VLOOKUP(ROWS($M$5:N1290),$L$5:$M$7000,2,FALSE),"")</f>
        <v/>
      </c>
      <c r="O1290" s="1" t="str">
        <f>IFERROR(VLOOKUP(ROWS($O$5:O1290),$K$5:$L$7000,2,FALSE),"")</f>
        <v/>
      </c>
    </row>
    <row r="1291" spans="2:15" ht="15" customHeight="1" x14ac:dyDescent="0.25">
      <c r="B1291" s="178" t="s">
        <v>14023</v>
      </c>
      <c r="C1291" s="178" t="s">
        <v>88</v>
      </c>
      <c r="D1291" s="178" t="s">
        <v>4937</v>
      </c>
      <c r="E1291" s="178" t="s">
        <v>4936</v>
      </c>
      <c r="F1291" s="178" t="s">
        <v>17</v>
      </c>
      <c r="G1291" s="1">
        <f>IF(ISNUMBER(Pay_Item_Search_Text),IF(ISNUMBER(IF(FIND(Pay_Item_Search_Text,B1291)=1,1, "FALSE")),MAX(G$4:$G1290)+1,IF(ISNUMBER(Pay_Item_Search_Text),0,IF(ISNUMBER(SEARCH(Pay_Item_Search_Text,H1291)),MAX(G$4:$G1290)+1,0))),IF(ISNUMBER(Pay_Item_Search_Text),0,IF(ISNUMBER(SEARCH(Pay_Item_Search_Text,H1291)),MAX(G$4:$G1290)+1,0)))</f>
        <v>1287</v>
      </c>
      <c r="H1291" s="1" t="str">
        <f>IF(Table_PayItems[[#This Row],[Description]]="_","_ Unique Item - "&amp;Table_PayItems[[#This Row],[Item]]&amp;" - $"&amp;Table_PayItems[[#This Row],[Unit]],Table_PayItems[[#This Row],[Description]]&amp;" - $"&amp;Table_PayItems[[#This Row],[Unit]])</f>
        <v>Controller and Cabinet, Digital Type, Master - $Ea</v>
      </c>
      <c r="I1291" s="29" t="str">
        <f>IFERROR(VLOOKUP(ROWS($M$5:M1291),Table_PayItems[[Search Key]:[Concentrated Name]],2,FALSE),"")</f>
        <v>Controller and Cabinet, Digital Type, Master - $Ea</v>
      </c>
      <c r="J1291" s="1"/>
      <c r="K1291" s="1"/>
      <c r="L1291" s="22">
        <f>IF(ISNUMBER(SEARCH(Pay_Item_Search_Text_2,M1291)),MAX($L$4:L1290)+1,0)</f>
        <v>0</v>
      </c>
      <c r="M1291" s="1" t="str">
        <f>IFERROR(VLOOKUP(ROWS($M$5:M1291),Table_PayItems[[Search Key]:[Concentrated Name]],2,FALSE),"")</f>
        <v>Controller and Cabinet, Digital Type, Master - $Ea</v>
      </c>
      <c r="N1291" s="1" t="str">
        <f>IFERROR(VLOOKUP(ROWS($M$5:N1291),$L$5:$M$7000,2,FALSE),"")</f>
        <v/>
      </c>
      <c r="O1291" s="1" t="str">
        <f>IFERROR(VLOOKUP(ROWS($O$5:O1291),$K$5:$L$7000,2,FALSE),"")</f>
        <v/>
      </c>
    </row>
    <row r="1292" spans="2:15" ht="15" customHeight="1" x14ac:dyDescent="0.25">
      <c r="B1292" s="178" t="s">
        <v>14021</v>
      </c>
      <c r="C1292" s="178" t="s">
        <v>88</v>
      </c>
      <c r="D1292" s="178" t="s">
        <v>4934</v>
      </c>
      <c r="E1292" s="178" t="s">
        <v>17</v>
      </c>
      <c r="F1292" s="178" t="s">
        <v>17</v>
      </c>
      <c r="G1292" s="1">
        <f>IF(ISNUMBER(Pay_Item_Search_Text),IF(ISNUMBER(IF(FIND(Pay_Item_Search_Text,B1292)=1,1, "FALSE")),MAX(G$4:$G1291)+1,IF(ISNUMBER(Pay_Item_Search_Text),0,IF(ISNUMBER(SEARCH(Pay_Item_Search_Text,H1292)),MAX(G$4:$G1291)+1,0))),IF(ISNUMBER(Pay_Item_Search_Text),0,IF(ISNUMBER(SEARCH(Pay_Item_Search_Text,H1292)),MAX(G$4:$G1291)+1,0)))</f>
        <v>1288</v>
      </c>
      <c r="H1292" s="24" t="str">
        <f>IF(Table_PayItems[[#This Row],[Description]]="_","_ Unique Item - "&amp;Table_PayItems[[#This Row],[Item]]&amp;" - $"&amp;Table_PayItems[[#This Row],[Unit]],Table_PayItems[[#This Row],[Description]]&amp;" - $"&amp;Table_PayItems[[#This Row],[Unit]])</f>
        <v>Controller and Cabinet, Rem - $Ea</v>
      </c>
      <c r="I1292" s="30" t="str">
        <f>IFERROR(VLOOKUP(ROWS($M$5:M1292),Table_PayItems[[Search Key]:[Concentrated Name]],2,FALSE),"")</f>
        <v>Controller and Cabinet, Rem - $Ea</v>
      </c>
      <c r="J1292" s="1"/>
      <c r="K1292" s="1"/>
      <c r="L1292" s="22">
        <f>IF(ISNUMBER(SEARCH(Pay_Item_Search_Text_2,M1292)),MAX($L$4:L1291)+1,0)</f>
        <v>0</v>
      </c>
      <c r="M1292" s="1" t="str">
        <f>IFERROR(VLOOKUP(ROWS($M$5:M1292),Table_PayItems[[Search Key]:[Concentrated Name]],2,FALSE),"")</f>
        <v>Controller and Cabinet, Rem - $Ea</v>
      </c>
      <c r="N1292" s="1" t="str">
        <f>IFERROR(VLOOKUP(ROWS($M$5:N1292),$L$5:$M$7000,2,FALSE),"")</f>
        <v/>
      </c>
      <c r="O1292" s="1" t="str">
        <f>IFERROR(VLOOKUP(ROWS($O$5:O1292),$K$5:$L$7000,2,FALSE),"")</f>
        <v/>
      </c>
    </row>
    <row r="1293" spans="2:15" ht="15" customHeight="1" x14ac:dyDescent="0.25">
      <c r="B1293" s="178" t="s">
        <v>14024</v>
      </c>
      <c r="C1293" s="178" t="s">
        <v>88</v>
      </c>
      <c r="D1293" s="178" t="s">
        <v>4938</v>
      </c>
      <c r="E1293" s="178" t="s">
        <v>17</v>
      </c>
      <c r="F1293" s="178" t="s">
        <v>17</v>
      </c>
      <c r="G1293" s="1">
        <f>IF(ISNUMBER(Pay_Item_Search_Text),IF(ISNUMBER(IF(FIND(Pay_Item_Search_Text,B1293)=1,1, "FALSE")),MAX(G$4:$G1292)+1,IF(ISNUMBER(Pay_Item_Search_Text),0,IF(ISNUMBER(SEARCH(Pay_Item_Search_Text,H1293)),MAX(G$4:$G1292)+1,0))),IF(ISNUMBER(Pay_Item_Search_Text),0,IF(ISNUMBER(SEARCH(Pay_Item_Search_Text,H1293)),MAX(G$4:$G1292)+1,0)))</f>
        <v>1289</v>
      </c>
      <c r="H1293" s="1" t="str">
        <f>IF(Table_PayItems[[#This Row],[Description]]="_","_ Unique Item - "&amp;Table_PayItems[[#This Row],[Item]]&amp;" - $"&amp;Table_PayItems[[#This Row],[Unit]],Table_PayItems[[#This Row],[Description]]&amp;" - $"&amp;Table_PayItems[[#This Row],[Unit]])</f>
        <v>Controller and Cabinet, Salv - $Ea</v>
      </c>
      <c r="I1293" s="29" t="str">
        <f>IFERROR(VLOOKUP(ROWS($M$5:M1293),Table_PayItems[[Search Key]:[Concentrated Name]],2,FALSE),"")</f>
        <v>Controller and Cabinet, Salv - $Ea</v>
      </c>
      <c r="J1293" s="1"/>
      <c r="K1293" s="1"/>
      <c r="L1293" s="22">
        <f>IF(ISNUMBER(SEARCH(Pay_Item_Search_Text_2,M1293)),MAX($L$4:L1292)+1,0)</f>
        <v>0</v>
      </c>
      <c r="M1293" s="1" t="str">
        <f>IFERROR(VLOOKUP(ROWS($M$5:M1293),Table_PayItems[[Search Key]:[Concentrated Name]],2,FALSE),"")</f>
        <v>Controller and Cabinet, Salv - $Ea</v>
      </c>
      <c r="N1293" s="1" t="str">
        <f>IFERROR(VLOOKUP(ROWS($M$5:N1293),$L$5:$M$7000,2,FALSE),"")</f>
        <v/>
      </c>
      <c r="O1293" s="1" t="str">
        <f>IFERROR(VLOOKUP(ROWS($O$5:O1293),$K$5:$L$7000,2,FALSE),"")</f>
        <v/>
      </c>
    </row>
    <row r="1294" spans="2:15" ht="15" customHeight="1" x14ac:dyDescent="0.25">
      <c r="B1294" s="178" t="s">
        <v>14027</v>
      </c>
      <c r="C1294" s="178" t="s">
        <v>88</v>
      </c>
      <c r="D1294" s="178" t="s">
        <v>4942</v>
      </c>
      <c r="E1294" s="178" t="s">
        <v>2724</v>
      </c>
      <c r="F1294" s="178" t="s">
        <v>17</v>
      </c>
      <c r="G1294" s="1">
        <f>IF(ISNUMBER(Pay_Item_Search_Text),IF(ISNUMBER(IF(FIND(Pay_Item_Search_Text,B1294)=1,1, "FALSE")),MAX(G$4:$G1293)+1,IF(ISNUMBER(Pay_Item_Search_Text),0,IF(ISNUMBER(SEARCH(Pay_Item_Search_Text,H1294)),MAX(G$4:$G1293)+1,0))),IF(ISNUMBER(Pay_Item_Search_Text),0,IF(ISNUMBER(SEARCH(Pay_Item_Search_Text,H1294)),MAX(G$4:$G1293)+1,0)))</f>
        <v>1290</v>
      </c>
      <c r="H1294" s="1" t="str">
        <f>IF(Table_PayItems[[#This Row],[Description]]="_","_ Unique Item - "&amp;Table_PayItems[[#This Row],[Item]]&amp;" - $"&amp;Table_PayItems[[#This Row],[Unit]],Table_PayItems[[#This Row],[Description]]&amp;" - $"&amp;Table_PayItems[[#This Row],[Unit]])</f>
        <v>Controller Fdn, Base Mount - $Ea</v>
      </c>
      <c r="I1294" s="29" t="str">
        <f>IFERROR(VLOOKUP(ROWS($M$5:M1294),Table_PayItems[[Search Key]:[Concentrated Name]],2,FALSE),"")</f>
        <v>Controller Fdn, Base Mount - $Ea</v>
      </c>
      <c r="J1294" s="1"/>
      <c r="K1294" s="1"/>
      <c r="L1294" s="22">
        <f>IF(ISNUMBER(SEARCH(Pay_Item_Search_Text_2,M1294)),MAX($L$4:L1293)+1,0)</f>
        <v>0</v>
      </c>
      <c r="M1294" s="1" t="str">
        <f>IFERROR(VLOOKUP(ROWS($M$5:M1294),Table_PayItems[[Search Key]:[Concentrated Name]],2,FALSE),"")</f>
        <v>Controller Fdn, Base Mount - $Ea</v>
      </c>
      <c r="N1294" s="1" t="str">
        <f>IFERROR(VLOOKUP(ROWS($M$5:N1294),$L$5:$M$7000,2,FALSE),"")</f>
        <v/>
      </c>
      <c r="O1294" s="1" t="str">
        <f>IFERROR(VLOOKUP(ROWS($O$5:O1294),$K$5:$L$7000,2,FALSE),"")</f>
        <v/>
      </c>
    </row>
    <row r="1295" spans="2:15" ht="15" customHeight="1" x14ac:dyDescent="0.25">
      <c r="B1295" s="178" t="s">
        <v>14028</v>
      </c>
      <c r="C1295" s="178" t="s">
        <v>88</v>
      </c>
      <c r="D1295" s="178" t="s">
        <v>4943</v>
      </c>
      <c r="E1295" s="178" t="s">
        <v>17</v>
      </c>
      <c r="F1295" s="178" t="s">
        <v>17</v>
      </c>
      <c r="G1295" s="1">
        <f>IF(ISNUMBER(Pay_Item_Search_Text),IF(ISNUMBER(IF(FIND(Pay_Item_Search_Text,B1295)=1,1, "FALSE")),MAX(G$4:$G1294)+1,IF(ISNUMBER(Pay_Item_Search_Text),0,IF(ISNUMBER(SEARCH(Pay_Item_Search_Text,H1295)),MAX(G$4:$G1294)+1,0))),IF(ISNUMBER(Pay_Item_Search_Text),0,IF(ISNUMBER(SEARCH(Pay_Item_Search_Text,H1295)),MAX(G$4:$G1294)+1,0)))</f>
        <v>1291</v>
      </c>
      <c r="H1295" s="1" t="str">
        <f>IF(Table_PayItems[[#This Row],[Description]]="_","_ Unique Item - "&amp;Table_PayItems[[#This Row],[Item]]&amp;" - $"&amp;Table_PayItems[[#This Row],[Unit]],Table_PayItems[[#This Row],[Description]]&amp;" - $"&amp;Table_PayItems[[#This Row],[Unit]])</f>
        <v>Controller Fdn, Rem - $Ea</v>
      </c>
      <c r="I1295" s="29" t="str">
        <f>IFERROR(VLOOKUP(ROWS($M$5:M1295),Table_PayItems[[Search Key]:[Concentrated Name]],2,FALSE),"")</f>
        <v>Controller Fdn, Rem - $Ea</v>
      </c>
      <c r="J1295" s="1"/>
      <c r="K1295" s="1"/>
      <c r="L1295" s="22">
        <f>IF(ISNUMBER(SEARCH(Pay_Item_Search_Text_2,M1295)),MAX($L$4:L1294)+1,0)</f>
        <v>0</v>
      </c>
      <c r="M1295" s="1" t="str">
        <f>IFERROR(VLOOKUP(ROWS($M$5:M1295),Table_PayItems[[Search Key]:[Concentrated Name]],2,FALSE),"")</f>
        <v>Controller Fdn, Rem - $Ea</v>
      </c>
      <c r="N1295" s="1" t="str">
        <f>IFERROR(VLOOKUP(ROWS($M$5:N1295),$L$5:$M$7000,2,FALSE),"")</f>
        <v/>
      </c>
      <c r="O1295" s="1" t="str">
        <f>IFERROR(VLOOKUP(ROWS($O$5:O1295),$K$5:$L$7000,2,FALSE),"")</f>
        <v/>
      </c>
    </row>
    <row r="1296" spans="2:15" ht="15" customHeight="1" x14ac:dyDescent="0.25">
      <c r="B1296" s="178" t="s">
        <v>14029</v>
      </c>
      <c r="C1296" s="178" t="s">
        <v>88</v>
      </c>
      <c r="D1296" s="178" t="s">
        <v>4944</v>
      </c>
      <c r="E1296" s="178" t="s">
        <v>4936</v>
      </c>
      <c r="F1296" s="178" t="s">
        <v>17</v>
      </c>
      <c r="G1296" s="1">
        <f>IF(ISNUMBER(Pay_Item_Search_Text),IF(ISNUMBER(IF(FIND(Pay_Item_Search_Text,B1296)=1,1, "FALSE")),MAX(G$4:$G1295)+1,IF(ISNUMBER(Pay_Item_Search_Text),0,IF(ISNUMBER(SEARCH(Pay_Item_Search_Text,H1296)),MAX(G$4:$G1295)+1,0))),IF(ISNUMBER(Pay_Item_Search_Text),0,IF(ISNUMBER(SEARCH(Pay_Item_Search_Text,H1296)),MAX(G$4:$G1295)+1,0)))</f>
        <v>1292</v>
      </c>
      <c r="H1296" s="1" t="str">
        <f>IF(Table_PayItems[[#This Row],[Description]]="_","_ Unique Item - "&amp;Table_PayItems[[#This Row],[Item]]&amp;" - $"&amp;Table_PayItems[[#This Row],[Unit]],Table_PayItems[[#This Row],[Description]]&amp;" - $"&amp;Table_PayItems[[#This Row],[Unit]])</f>
        <v>Controller, Digital Type - $Ea</v>
      </c>
      <c r="I1296" s="29" t="str">
        <f>IFERROR(VLOOKUP(ROWS($M$5:M1296),Table_PayItems[[Search Key]:[Concentrated Name]],2,FALSE),"")</f>
        <v>Controller, Digital Type - $Ea</v>
      </c>
      <c r="J1296" s="1"/>
      <c r="K1296" s="1"/>
      <c r="L1296" s="22">
        <f>IF(ISNUMBER(SEARCH(Pay_Item_Search_Text_2,M1296)),MAX($L$4:L1295)+1,0)</f>
        <v>0</v>
      </c>
      <c r="M1296" s="1" t="str">
        <f>IFERROR(VLOOKUP(ROWS($M$5:M1296),Table_PayItems[[Search Key]:[Concentrated Name]],2,FALSE),"")</f>
        <v>Controller, Digital Type - $Ea</v>
      </c>
      <c r="N1296" s="1" t="str">
        <f>IFERROR(VLOOKUP(ROWS($M$5:N1296),$L$5:$M$7000,2,FALSE),"")</f>
        <v/>
      </c>
      <c r="O1296" s="1" t="str">
        <f>IFERROR(VLOOKUP(ROWS($O$5:O1296),$K$5:$L$7000,2,FALSE),"")</f>
        <v/>
      </c>
    </row>
    <row r="1297" spans="2:15" ht="15" customHeight="1" x14ac:dyDescent="0.25">
      <c r="B1297" s="178" t="s">
        <v>14030</v>
      </c>
      <c r="C1297" s="178" t="s">
        <v>88</v>
      </c>
      <c r="D1297" s="178" t="s">
        <v>4945</v>
      </c>
      <c r="E1297" s="178" t="s">
        <v>4936</v>
      </c>
      <c r="F1297" s="178" t="s">
        <v>17</v>
      </c>
      <c r="G1297" s="1">
        <f>IF(ISNUMBER(Pay_Item_Search_Text),IF(ISNUMBER(IF(FIND(Pay_Item_Search_Text,B1297)=1,1, "FALSE")),MAX(G$4:$G1296)+1,IF(ISNUMBER(Pay_Item_Search_Text),0,IF(ISNUMBER(SEARCH(Pay_Item_Search_Text,H1297)),MAX(G$4:$G1296)+1,0))),IF(ISNUMBER(Pay_Item_Search_Text),0,IF(ISNUMBER(SEARCH(Pay_Item_Search_Text,H1297)),MAX(G$4:$G1296)+1,0)))</f>
        <v>1293</v>
      </c>
      <c r="H1297" s="1" t="str">
        <f>IF(Table_PayItems[[#This Row],[Description]]="_","_ Unique Item - "&amp;Table_PayItems[[#This Row],[Item]]&amp;" - $"&amp;Table_PayItems[[#This Row],[Unit]],Table_PayItems[[#This Row],[Description]]&amp;" - $"&amp;Table_PayItems[[#This Row],[Unit]])</f>
        <v>Controller, Digital Type, Master - $Ea</v>
      </c>
      <c r="I1297" s="29" t="str">
        <f>IFERROR(VLOOKUP(ROWS($M$5:M1297),Table_PayItems[[Search Key]:[Concentrated Name]],2,FALSE),"")</f>
        <v>Controller, Digital Type, Master - $Ea</v>
      </c>
      <c r="J1297" s="1"/>
      <c r="K1297" s="1"/>
      <c r="L1297" s="22">
        <f>IF(ISNUMBER(SEARCH(Pay_Item_Search_Text_2,M1297)),MAX($L$4:L1296)+1,0)</f>
        <v>0</v>
      </c>
      <c r="M1297" s="1" t="str">
        <f>IFERROR(VLOOKUP(ROWS($M$5:M1297),Table_PayItems[[Search Key]:[Concentrated Name]],2,FALSE),"")</f>
        <v>Controller, Digital Type, Master - $Ea</v>
      </c>
      <c r="N1297" s="1" t="str">
        <f>IFERROR(VLOOKUP(ROWS($M$5:N1297),$L$5:$M$7000,2,FALSE),"")</f>
        <v/>
      </c>
      <c r="O1297" s="1" t="str">
        <f>IFERROR(VLOOKUP(ROWS($O$5:O1297),$K$5:$L$7000,2,FALSE),"")</f>
        <v/>
      </c>
    </row>
    <row r="1298" spans="2:15" ht="15" customHeight="1" x14ac:dyDescent="0.25">
      <c r="B1298" s="178" t="s">
        <v>14031</v>
      </c>
      <c r="C1298" s="178" t="s">
        <v>88</v>
      </c>
      <c r="D1298" s="178" t="s">
        <v>4946</v>
      </c>
      <c r="E1298" s="178" t="s">
        <v>4936</v>
      </c>
      <c r="F1298" s="178" t="s">
        <v>17</v>
      </c>
      <c r="G1298" s="1">
        <f>IF(ISNUMBER(Pay_Item_Search_Text),IF(ISNUMBER(IF(FIND(Pay_Item_Search_Text,B1298)=1,1, "FALSE")),MAX(G$4:$G1297)+1,IF(ISNUMBER(Pay_Item_Search_Text),0,IF(ISNUMBER(SEARCH(Pay_Item_Search_Text,H1298)),MAX(G$4:$G1297)+1,0))),IF(ISNUMBER(Pay_Item_Search_Text),0,IF(ISNUMBER(SEARCH(Pay_Item_Search_Text,H1298)),MAX(G$4:$G1297)+1,0)))</f>
        <v>1294</v>
      </c>
      <c r="H1298" s="1" t="str">
        <f>IF(Table_PayItems[[#This Row],[Description]]="_","_ Unique Item - "&amp;Table_PayItems[[#This Row],[Item]]&amp;" - $"&amp;Table_PayItems[[#This Row],[Unit]],Table_PayItems[[#This Row],[Description]]&amp;" - $"&amp;Table_PayItems[[#This Row],[Unit]])</f>
        <v>Controller, Rem - $Ea</v>
      </c>
      <c r="I1298" s="29" t="str">
        <f>IFERROR(VLOOKUP(ROWS($M$5:M1298),Table_PayItems[[Search Key]:[Concentrated Name]],2,FALSE),"")</f>
        <v>Controller, Rem - $Ea</v>
      </c>
      <c r="J1298" s="1"/>
      <c r="K1298" s="1"/>
      <c r="L1298" s="22">
        <f>IF(ISNUMBER(SEARCH(Pay_Item_Search_Text_2,M1298)),MAX($L$4:L1297)+1,0)</f>
        <v>0</v>
      </c>
      <c r="M1298" s="1" t="str">
        <f>IFERROR(VLOOKUP(ROWS($M$5:M1298),Table_PayItems[[Search Key]:[Concentrated Name]],2,FALSE),"")</f>
        <v>Controller, Rem - $Ea</v>
      </c>
      <c r="N1298" s="1" t="str">
        <f>IFERROR(VLOOKUP(ROWS($M$5:N1298),$L$5:$M$7000,2,FALSE),"")</f>
        <v/>
      </c>
      <c r="O1298" s="1" t="str">
        <f>IFERROR(VLOOKUP(ROWS($O$5:O1298),$K$5:$L$7000,2,FALSE),"")</f>
        <v/>
      </c>
    </row>
    <row r="1299" spans="2:15" ht="15" customHeight="1" x14ac:dyDescent="0.25">
      <c r="B1299" s="178" t="s">
        <v>8001</v>
      </c>
      <c r="C1299" s="178" t="s">
        <v>84</v>
      </c>
      <c r="D1299" s="178" t="s">
        <v>95</v>
      </c>
      <c r="E1299" s="178" t="s">
        <v>17</v>
      </c>
      <c r="F1299" s="178" t="s">
        <v>17</v>
      </c>
      <c r="G1299" s="1">
        <f>IF(ISNUMBER(Pay_Item_Search_Text),IF(ISNUMBER(IF(FIND(Pay_Item_Search_Text,B1299)=1,1, "FALSE")),MAX(G$4:$G1298)+1,IF(ISNUMBER(Pay_Item_Search_Text),0,IF(ISNUMBER(SEARCH(Pay_Item_Search_Text,H1299)),MAX(G$4:$G1298)+1,0))),IF(ISNUMBER(Pay_Item_Search_Text),0,IF(ISNUMBER(SEARCH(Pay_Item_Search_Text,H1299)),MAX(G$4:$G1298)+1,0)))</f>
        <v>1295</v>
      </c>
      <c r="H1299" s="1" t="str">
        <f>IF(Table_PayItems[[#This Row],[Description]]="_","_ Unique Item - "&amp;Table_PayItems[[#This Row],[Item]]&amp;" - $"&amp;Table_PayItems[[#This Row],[Unit]],Table_PayItems[[#This Row],[Description]]&amp;" - $"&amp;Table_PayItems[[#This Row],[Unit]])</f>
        <v>Corduroy, Rem - $Sta</v>
      </c>
      <c r="I1299" s="29" t="str">
        <f>IFERROR(VLOOKUP(ROWS($M$5:M1299),Table_PayItems[[Search Key]:[Concentrated Name]],2,FALSE),"")</f>
        <v>Corduroy, Rem - $Sta</v>
      </c>
      <c r="J1299" s="1"/>
      <c r="K1299" s="1"/>
      <c r="L1299" s="22">
        <f>IF(ISNUMBER(SEARCH(Pay_Item_Search_Text_2,M1299)),MAX($L$4:L1298)+1,0)</f>
        <v>0</v>
      </c>
      <c r="M1299" s="1" t="str">
        <f>IFERROR(VLOOKUP(ROWS($M$5:M1299),Table_PayItems[[Search Key]:[Concentrated Name]],2,FALSE),"")</f>
        <v>Corduroy, Rem - $Sta</v>
      </c>
      <c r="N1299" s="1" t="str">
        <f>IFERROR(VLOOKUP(ROWS($M$5:N1299),$L$5:$M$7000,2,FALSE),"")</f>
        <v/>
      </c>
      <c r="O1299" s="1" t="str">
        <f>IFERROR(VLOOKUP(ROWS($O$5:O1299),$K$5:$L$7000,2,FALSE),"")</f>
        <v/>
      </c>
    </row>
    <row r="1300" spans="2:15" ht="15" customHeight="1" x14ac:dyDescent="0.25">
      <c r="B1300" s="178" t="s">
        <v>12392</v>
      </c>
      <c r="C1300" s="178" t="s">
        <v>88</v>
      </c>
      <c r="D1300" s="178" t="s">
        <v>7159</v>
      </c>
      <c r="E1300" s="178" t="s">
        <v>6993</v>
      </c>
      <c r="F1300" s="178" t="s">
        <v>17</v>
      </c>
      <c r="G1300" s="1">
        <f>IF(ISNUMBER(Pay_Item_Search_Text),IF(ISNUMBER(IF(FIND(Pay_Item_Search_Text,B1300)=1,1, "FALSE")),MAX(G$4:$G1299)+1,IF(ISNUMBER(Pay_Item_Search_Text),0,IF(ISNUMBER(SEARCH(Pay_Item_Search_Text,H1300)),MAX(G$4:$G1299)+1,0))),IF(ISNUMBER(Pay_Item_Search_Text),0,IF(ISNUMBER(SEARCH(Pay_Item_Search_Text,H1300)),MAX(G$4:$G1299)+1,0)))</f>
        <v>1296</v>
      </c>
      <c r="H1300" s="1" t="str">
        <f>IF(Table_PayItems[[#This Row],[Description]]="_","_ Unique Item - "&amp;Table_PayItems[[#This Row],[Item]]&amp;" - $"&amp;Table_PayItems[[#This Row],[Unit]],Table_PayItems[[#This Row],[Description]]&amp;" - $"&amp;Table_PayItems[[#This Row],[Unit]])</f>
        <v>Coreopsis grandiflora Baby Sun,  #1 cont. - $Ea</v>
      </c>
      <c r="I1300" s="29" t="str">
        <f>IFERROR(VLOOKUP(ROWS($M$5:M1300),Table_PayItems[[Search Key]:[Concentrated Name]],2,FALSE),"")</f>
        <v>Coreopsis grandiflora Baby Sun,  #1 cont. - $Ea</v>
      </c>
      <c r="J1300" s="1"/>
      <c r="K1300" s="1"/>
      <c r="L1300" s="22">
        <f>IF(ISNUMBER(SEARCH(Pay_Item_Search_Text_2,M1300)),MAX($L$4:L1299)+1,0)</f>
        <v>0</v>
      </c>
      <c r="M1300" s="1" t="str">
        <f>IFERROR(VLOOKUP(ROWS($M$5:M1300),Table_PayItems[[Search Key]:[Concentrated Name]],2,FALSE),"")</f>
        <v>Coreopsis grandiflora Baby Sun,  #1 cont. - $Ea</v>
      </c>
      <c r="N1300" s="1" t="str">
        <f>IFERROR(VLOOKUP(ROWS($M$5:N1300),$L$5:$M$7000,2,FALSE),"")</f>
        <v/>
      </c>
      <c r="O1300" s="1" t="str">
        <f>IFERROR(VLOOKUP(ROWS($O$5:O1300),$K$5:$L$7000,2,FALSE),"")</f>
        <v/>
      </c>
    </row>
    <row r="1301" spans="2:15" ht="15" customHeight="1" x14ac:dyDescent="0.25">
      <c r="B1301" s="178" t="s">
        <v>12393</v>
      </c>
      <c r="C1301" s="178" t="s">
        <v>88</v>
      </c>
      <c r="D1301" s="178" t="s">
        <v>7160</v>
      </c>
      <c r="E1301" s="178" t="s">
        <v>6993</v>
      </c>
      <c r="F1301" s="178" t="s">
        <v>17</v>
      </c>
      <c r="G1301" s="1">
        <f>IF(ISNUMBER(Pay_Item_Search_Text),IF(ISNUMBER(IF(FIND(Pay_Item_Search_Text,B1301)=1,1, "FALSE")),MAX(G$4:$G1300)+1,IF(ISNUMBER(Pay_Item_Search_Text),0,IF(ISNUMBER(SEARCH(Pay_Item_Search_Text,H1301)),MAX(G$4:$G1300)+1,0))),IF(ISNUMBER(Pay_Item_Search_Text),0,IF(ISNUMBER(SEARCH(Pay_Item_Search_Text,H1301)),MAX(G$4:$G1300)+1,0)))</f>
        <v>1297</v>
      </c>
      <c r="H1301" s="1" t="str">
        <f>IF(Table_PayItems[[#This Row],[Description]]="_","_ Unique Item - "&amp;Table_PayItems[[#This Row],[Item]]&amp;" - $"&amp;Table_PayItems[[#This Row],[Unit]],Table_PayItems[[#This Row],[Description]]&amp;" - $"&amp;Table_PayItems[[#This Row],[Unit]])</f>
        <v>Coreopsis grandiflora Baby Sun, 3 inch pot - $Ea</v>
      </c>
      <c r="I1301" s="29" t="str">
        <f>IFERROR(VLOOKUP(ROWS($M$5:M1301),Table_PayItems[[Search Key]:[Concentrated Name]],2,FALSE),"")</f>
        <v>Coreopsis grandiflora Baby Sun, 3 inch pot - $Ea</v>
      </c>
      <c r="J1301" s="1"/>
      <c r="K1301" s="1"/>
      <c r="L1301" s="22">
        <f>IF(ISNUMBER(SEARCH(Pay_Item_Search_Text_2,M1301)),MAX($L$4:L1300)+1,0)</f>
        <v>0</v>
      </c>
      <c r="M1301" s="1" t="str">
        <f>IFERROR(VLOOKUP(ROWS($M$5:M1301),Table_PayItems[[Search Key]:[Concentrated Name]],2,FALSE),"")</f>
        <v>Coreopsis grandiflora Baby Sun, 3 inch pot - $Ea</v>
      </c>
      <c r="N1301" s="1" t="str">
        <f>IFERROR(VLOOKUP(ROWS($M$5:N1301),$L$5:$M$7000,2,FALSE),"")</f>
        <v/>
      </c>
      <c r="O1301" s="1" t="str">
        <f>IFERROR(VLOOKUP(ROWS($O$5:O1301),$K$5:$L$7000,2,FALSE),"")</f>
        <v/>
      </c>
    </row>
    <row r="1302" spans="2:15" ht="15" customHeight="1" x14ac:dyDescent="0.25">
      <c r="B1302" s="178" t="s">
        <v>12394</v>
      </c>
      <c r="C1302" s="178" t="s">
        <v>88</v>
      </c>
      <c r="D1302" s="178" t="s">
        <v>7161</v>
      </c>
      <c r="E1302" s="178" t="s">
        <v>6993</v>
      </c>
      <c r="F1302" s="178" t="s">
        <v>17</v>
      </c>
      <c r="G1302" s="1">
        <f>IF(ISNUMBER(Pay_Item_Search_Text),IF(ISNUMBER(IF(FIND(Pay_Item_Search_Text,B1302)=1,1, "FALSE")),MAX(G$4:$G1301)+1,IF(ISNUMBER(Pay_Item_Search_Text),0,IF(ISNUMBER(SEARCH(Pay_Item_Search_Text,H1302)),MAX(G$4:$G1301)+1,0))),IF(ISNUMBER(Pay_Item_Search_Text),0,IF(ISNUMBER(SEARCH(Pay_Item_Search_Text,H1302)),MAX(G$4:$G1301)+1,0)))</f>
        <v>1298</v>
      </c>
      <c r="H1302" s="1" t="str">
        <f>IF(Table_PayItems[[#This Row],[Description]]="_","_ Unique Item - "&amp;Table_PayItems[[#This Row],[Item]]&amp;" - $"&amp;Table_PayItems[[#This Row],[Unit]],Table_PayItems[[#This Row],[Description]]&amp;" - $"&amp;Table_PayItems[[#This Row],[Unit]])</f>
        <v>Coreopsis grandiflora Baby Sun, 4 inch pot - $Ea</v>
      </c>
      <c r="I1302" s="29" t="str">
        <f>IFERROR(VLOOKUP(ROWS($M$5:M1302),Table_PayItems[[Search Key]:[Concentrated Name]],2,FALSE),"")</f>
        <v>Coreopsis grandiflora Baby Sun, 4 inch pot - $Ea</v>
      </c>
      <c r="J1302" s="1"/>
      <c r="K1302" s="1"/>
      <c r="L1302" s="22">
        <f>IF(ISNUMBER(SEARCH(Pay_Item_Search_Text_2,M1302)),MAX($L$4:L1301)+1,0)</f>
        <v>0</v>
      </c>
      <c r="M1302" s="1" t="str">
        <f>IFERROR(VLOOKUP(ROWS($M$5:M1302),Table_PayItems[[Search Key]:[Concentrated Name]],2,FALSE),"")</f>
        <v>Coreopsis grandiflora Baby Sun, 4 inch pot - $Ea</v>
      </c>
      <c r="N1302" s="1" t="str">
        <f>IFERROR(VLOOKUP(ROWS($M$5:N1302),$L$5:$M$7000,2,FALSE),"")</f>
        <v/>
      </c>
      <c r="O1302" s="1" t="str">
        <f>IFERROR(VLOOKUP(ROWS($O$5:O1302),$K$5:$L$7000,2,FALSE),"")</f>
        <v/>
      </c>
    </row>
    <row r="1303" spans="2:15" ht="15" customHeight="1" x14ac:dyDescent="0.25">
      <c r="B1303" s="178" t="s">
        <v>12401</v>
      </c>
      <c r="C1303" s="178" t="s">
        <v>88</v>
      </c>
      <c r="D1303" s="178" t="s">
        <v>7165</v>
      </c>
      <c r="E1303" s="178" t="s">
        <v>6993</v>
      </c>
      <c r="F1303" s="178" t="s">
        <v>17</v>
      </c>
      <c r="G1303" s="1">
        <f>IF(ISNUMBER(Pay_Item_Search_Text),IF(ISNUMBER(IF(FIND(Pay_Item_Search_Text,B1303)=1,1, "FALSE")),MAX(G$4:$G1302)+1,IF(ISNUMBER(Pay_Item_Search_Text),0,IF(ISNUMBER(SEARCH(Pay_Item_Search_Text,H1303)),MAX(G$4:$G1302)+1,0))),IF(ISNUMBER(Pay_Item_Search_Text),0,IF(ISNUMBER(SEARCH(Pay_Item_Search_Text,H1303)),MAX(G$4:$G1302)+1,0)))</f>
        <v>1299</v>
      </c>
      <c r="H1303" s="1" t="str">
        <f>IF(Table_PayItems[[#This Row],[Description]]="_","_ Unique Item - "&amp;Table_PayItems[[#This Row],[Item]]&amp;" - $"&amp;Table_PayItems[[#This Row],[Unit]],Table_PayItems[[#This Row],[Description]]&amp;" - $"&amp;Table_PayItems[[#This Row],[Unit]])</f>
        <v>Coreopsis rosea Sweet Dreams, #1 cont. - $Ea</v>
      </c>
      <c r="I1303" s="29" t="str">
        <f>IFERROR(VLOOKUP(ROWS($M$5:M1303),Table_PayItems[[Search Key]:[Concentrated Name]],2,FALSE),"")</f>
        <v>Coreopsis rosea Sweet Dreams, #1 cont. - $Ea</v>
      </c>
      <c r="J1303" s="1"/>
      <c r="K1303" s="1"/>
      <c r="L1303" s="22">
        <f>IF(ISNUMBER(SEARCH(Pay_Item_Search_Text_2,M1303)),MAX($L$4:L1302)+1,0)</f>
        <v>0</v>
      </c>
      <c r="M1303" s="1" t="str">
        <f>IFERROR(VLOOKUP(ROWS($M$5:M1303),Table_PayItems[[Search Key]:[Concentrated Name]],2,FALSE),"")</f>
        <v>Coreopsis rosea Sweet Dreams, #1 cont. - $Ea</v>
      </c>
      <c r="N1303" s="1" t="str">
        <f>IFERROR(VLOOKUP(ROWS($M$5:N1303),$L$5:$M$7000,2,FALSE),"")</f>
        <v/>
      </c>
      <c r="O1303" s="1" t="str">
        <f>IFERROR(VLOOKUP(ROWS($O$5:O1303),$K$5:$L$7000,2,FALSE),"")</f>
        <v/>
      </c>
    </row>
    <row r="1304" spans="2:15" ht="15" customHeight="1" x14ac:dyDescent="0.25">
      <c r="B1304" s="178" t="s">
        <v>12402</v>
      </c>
      <c r="C1304" s="178" t="s">
        <v>88</v>
      </c>
      <c r="D1304" s="178" t="s">
        <v>7166</v>
      </c>
      <c r="E1304" s="178" t="s">
        <v>6993</v>
      </c>
      <c r="F1304" s="178" t="s">
        <v>17</v>
      </c>
      <c r="G1304" s="1">
        <f>IF(ISNUMBER(Pay_Item_Search_Text),IF(ISNUMBER(IF(FIND(Pay_Item_Search_Text,B1304)=1,1, "FALSE")),MAX(G$4:$G1303)+1,IF(ISNUMBER(Pay_Item_Search_Text),0,IF(ISNUMBER(SEARCH(Pay_Item_Search_Text,H1304)),MAX(G$4:$G1303)+1,0))),IF(ISNUMBER(Pay_Item_Search_Text),0,IF(ISNUMBER(SEARCH(Pay_Item_Search_Text,H1304)),MAX(G$4:$G1303)+1,0)))</f>
        <v>1300</v>
      </c>
      <c r="H1304" s="1" t="str">
        <f>IF(Table_PayItems[[#This Row],[Description]]="_","_ Unique Item - "&amp;Table_PayItems[[#This Row],[Item]]&amp;" - $"&amp;Table_PayItems[[#This Row],[Unit]],Table_PayItems[[#This Row],[Description]]&amp;" - $"&amp;Table_PayItems[[#This Row],[Unit]])</f>
        <v>Coreopsis rosea Sweet Dreams, 3 inch pot - $Ea</v>
      </c>
      <c r="I1304" s="29" t="str">
        <f>IFERROR(VLOOKUP(ROWS($M$5:M1304),Table_PayItems[[Search Key]:[Concentrated Name]],2,FALSE),"")</f>
        <v>Coreopsis rosea Sweet Dreams, 3 inch pot - $Ea</v>
      </c>
      <c r="J1304" s="1"/>
      <c r="K1304" s="1"/>
      <c r="L1304" s="22">
        <f>IF(ISNUMBER(SEARCH(Pay_Item_Search_Text_2,M1304)),MAX($L$4:L1303)+1,0)</f>
        <v>0</v>
      </c>
      <c r="M1304" s="1" t="str">
        <f>IFERROR(VLOOKUP(ROWS($M$5:M1304),Table_PayItems[[Search Key]:[Concentrated Name]],2,FALSE),"")</f>
        <v>Coreopsis rosea Sweet Dreams, 3 inch pot - $Ea</v>
      </c>
      <c r="N1304" s="1" t="str">
        <f>IFERROR(VLOOKUP(ROWS($M$5:N1304),$L$5:$M$7000,2,FALSE),"")</f>
        <v/>
      </c>
      <c r="O1304" s="1" t="str">
        <f>IFERROR(VLOOKUP(ROWS($O$5:O1304),$K$5:$L$7000,2,FALSE),"")</f>
        <v/>
      </c>
    </row>
    <row r="1305" spans="2:15" ht="15" customHeight="1" x14ac:dyDescent="0.25">
      <c r="B1305" s="178" t="s">
        <v>12403</v>
      </c>
      <c r="C1305" s="178" t="s">
        <v>88</v>
      </c>
      <c r="D1305" s="178" t="s">
        <v>7167</v>
      </c>
      <c r="E1305" s="178" t="s">
        <v>6993</v>
      </c>
      <c r="F1305" s="178" t="s">
        <v>17</v>
      </c>
      <c r="G1305" s="1">
        <f>IF(ISNUMBER(Pay_Item_Search_Text),IF(ISNUMBER(IF(FIND(Pay_Item_Search_Text,B1305)=1,1, "FALSE")),MAX(G$4:$G1304)+1,IF(ISNUMBER(Pay_Item_Search_Text),0,IF(ISNUMBER(SEARCH(Pay_Item_Search_Text,H1305)),MAX(G$4:$G1304)+1,0))),IF(ISNUMBER(Pay_Item_Search_Text),0,IF(ISNUMBER(SEARCH(Pay_Item_Search_Text,H1305)),MAX(G$4:$G1304)+1,0)))</f>
        <v>1301</v>
      </c>
      <c r="H1305" s="1" t="str">
        <f>IF(Table_PayItems[[#This Row],[Description]]="_","_ Unique Item - "&amp;Table_PayItems[[#This Row],[Item]]&amp;" - $"&amp;Table_PayItems[[#This Row],[Unit]],Table_PayItems[[#This Row],[Description]]&amp;" - $"&amp;Table_PayItems[[#This Row],[Unit]])</f>
        <v>Coreopsis rosea Sweet Dreams, 4 inch pot - $Ea</v>
      </c>
      <c r="I1305" s="29" t="str">
        <f>IFERROR(VLOOKUP(ROWS($M$5:M1305),Table_PayItems[[Search Key]:[Concentrated Name]],2,FALSE),"")</f>
        <v>Coreopsis rosea Sweet Dreams, 4 inch pot - $Ea</v>
      </c>
      <c r="J1305" s="1"/>
      <c r="K1305" s="1"/>
      <c r="L1305" s="22">
        <f>IF(ISNUMBER(SEARCH(Pay_Item_Search_Text_2,M1305)),MAX($L$4:L1304)+1,0)</f>
        <v>0</v>
      </c>
      <c r="M1305" s="1" t="str">
        <f>IFERROR(VLOOKUP(ROWS($M$5:M1305),Table_PayItems[[Search Key]:[Concentrated Name]],2,FALSE),"")</f>
        <v>Coreopsis rosea Sweet Dreams, 4 inch pot - $Ea</v>
      </c>
      <c r="N1305" s="1" t="str">
        <f>IFERROR(VLOOKUP(ROWS($M$5:N1305),$L$5:$M$7000,2,FALSE),"")</f>
        <v/>
      </c>
      <c r="O1305" s="1" t="str">
        <f>IFERROR(VLOOKUP(ROWS($O$5:O1305),$K$5:$L$7000,2,FALSE),"")</f>
        <v/>
      </c>
    </row>
    <row r="1306" spans="2:15" ht="15" customHeight="1" x14ac:dyDescent="0.25">
      <c r="B1306" s="178" t="s">
        <v>12395</v>
      </c>
      <c r="C1306" s="178" t="s">
        <v>88</v>
      </c>
      <c r="D1306" s="178" t="s">
        <v>7162</v>
      </c>
      <c r="E1306" s="178" t="s">
        <v>6993</v>
      </c>
      <c r="F1306" s="178" t="s">
        <v>17</v>
      </c>
      <c r="G1306" s="1">
        <f>IF(ISNUMBER(Pay_Item_Search_Text),IF(ISNUMBER(IF(FIND(Pay_Item_Search_Text,B1306)=1,1, "FALSE")),MAX(G$4:$G1305)+1,IF(ISNUMBER(Pay_Item_Search_Text),0,IF(ISNUMBER(SEARCH(Pay_Item_Search_Text,H1306)),MAX(G$4:$G1305)+1,0))),IF(ISNUMBER(Pay_Item_Search_Text),0,IF(ISNUMBER(SEARCH(Pay_Item_Search_Text,H1306)),MAX(G$4:$G1305)+1,0)))</f>
        <v>1302</v>
      </c>
      <c r="H1306" s="1" t="str">
        <f>IF(Table_PayItems[[#This Row],[Description]]="_","_ Unique Item - "&amp;Table_PayItems[[#This Row],[Item]]&amp;" - $"&amp;Table_PayItems[[#This Row],[Unit]],Table_PayItems[[#This Row],[Description]]&amp;" - $"&amp;Table_PayItems[[#This Row],[Unit]])</f>
        <v>Coreopsis verticillata Zagreb, #1 cont. - $Ea</v>
      </c>
      <c r="I1306" s="29" t="str">
        <f>IFERROR(VLOOKUP(ROWS($M$5:M1306),Table_PayItems[[Search Key]:[Concentrated Name]],2,FALSE),"")</f>
        <v>Coreopsis verticillata Zagreb, #1 cont. - $Ea</v>
      </c>
      <c r="J1306" s="1"/>
      <c r="K1306" s="1"/>
      <c r="L1306" s="22">
        <f>IF(ISNUMBER(SEARCH(Pay_Item_Search_Text_2,M1306)),MAX($L$4:L1305)+1,0)</f>
        <v>0</v>
      </c>
      <c r="M1306" s="1" t="str">
        <f>IFERROR(VLOOKUP(ROWS($M$5:M1306),Table_PayItems[[Search Key]:[Concentrated Name]],2,FALSE),"")</f>
        <v>Coreopsis verticillata Zagreb, #1 cont. - $Ea</v>
      </c>
      <c r="N1306" s="1" t="str">
        <f>IFERROR(VLOOKUP(ROWS($M$5:N1306),$L$5:$M$7000,2,FALSE),"")</f>
        <v/>
      </c>
      <c r="O1306" s="1" t="str">
        <f>IFERROR(VLOOKUP(ROWS($O$5:O1306),$K$5:$L$7000,2,FALSE),"")</f>
        <v/>
      </c>
    </row>
    <row r="1307" spans="2:15" ht="15" customHeight="1" x14ac:dyDescent="0.25">
      <c r="B1307" s="178" t="s">
        <v>12396</v>
      </c>
      <c r="C1307" s="178" t="s">
        <v>88</v>
      </c>
      <c r="D1307" s="178" t="s">
        <v>7163</v>
      </c>
      <c r="E1307" s="178" t="s">
        <v>6993</v>
      </c>
      <c r="F1307" s="178" t="s">
        <v>17</v>
      </c>
      <c r="G1307" s="1">
        <f>IF(ISNUMBER(Pay_Item_Search_Text),IF(ISNUMBER(IF(FIND(Pay_Item_Search_Text,B1307)=1,1, "FALSE")),MAX(G$4:$G1306)+1,IF(ISNUMBER(Pay_Item_Search_Text),0,IF(ISNUMBER(SEARCH(Pay_Item_Search_Text,H1307)),MAX(G$4:$G1306)+1,0))),IF(ISNUMBER(Pay_Item_Search_Text),0,IF(ISNUMBER(SEARCH(Pay_Item_Search_Text,H1307)),MAX(G$4:$G1306)+1,0)))</f>
        <v>1303</v>
      </c>
      <c r="H1307" s="1" t="str">
        <f>IF(Table_PayItems[[#This Row],[Description]]="_","_ Unique Item - "&amp;Table_PayItems[[#This Row],[Item]]&amp;" - $"&amp;Table_PayItems[[#This Row],[Unit]],Table_PayItems[[#This Row],[Description]]&amp;" - $"&amp;Table_PayItems[[#This Row],[Unit]])</f>
        <v>Coreopsis verticillata Zagreb, 3 inch pot - $Ea</v>
      </c>
      <c r="I1307" s="29" t="str">
        <f>IFERROR(VLOOKUP(ROWS($M$5:M1307),Table_PayItems[[Search Key]:[Concentrated Name]],2,FALSE),"")</f>
        <v>Coreopsis verticillata Zagreb, 3 inch pot - $Ea</v>
      </c>
      <c r="J1307" s="1"/>
      <c r="K1307" s="1"/>
      <c r="L1307" s="22">
        <f>IF(ISNUMBER(SEARCH(Pay_Item_Search_Text_2,M1307)),MAX($L$4:L1306)+1,0)</f>
        <v>0</v>
      </c>
      <c r="M1307" s="1" t="str">
        <f>IFERROR(VLOOKUP(ROWS($M$5:M1307),Table_PayItems[[Search Key]:[Concentrated Name]],2,FALSE),"")</f>
        <v>Coreopsis verticillata Zagreb, 3 inch pot - $Ea</v>
      </c>
      <c r="N1307" s="1" t="str">
        <f>IFERROR(VLOOKUP(ROWS($M$5:N1307),$L$5:$M$7000,2,FALSE),"")</f>
        <v/>
      </c>
      <c r="O1307" s="1" t="str">
        <f>IFERROR(VLOOKUP(ROWS($O$5:O1307),$K$5:$L$7000,2,FALSE),"")</f>
        <v/>
      </c>
    </row>
    <row r="1308" spans="2:15" ht="15" customHeight="1" x14ac:dyDescent="0.25">
      <c r="B1308" s="178" t="s">
        <v>12397</v>
      </c>
      <c r="C1308" s="178" t="s">
        <v>88</v>
      </c>
      <c r="D1308" s="178" t="s">
        <v>7164</v>
      </c>
      <c r="E1308" s="178" t="s">
        <v>6993</v>
      </c>
      <c r="F1308" s="178" t="s">
        <v>17</v>
      </c>
      <c r="G1308" s="1">
        <f>IF(ISNUMBER(Pay_Item_Search_Text),IF(ISNUMBER(IF(FIND(Pay_Item_Search_Text,B1308)=1,1, "FALSE")),MAX(G$4:$G1307)+1,IF(ISNUMBER(Pay_Item_Search_Text),0,IF(ISNUMBER(SEARCH(Pay_Item_Search_Text,H1308)),MAX(G$4:$G1307)+1,0))),IF(ISNUMBER(Pay_Item_Search_Text),0,IF(ISNUMBER(SEARCH(Pay_Item_Search_Text,H1308)),MAX(G$4:$G1307)+1,0)))</f>
        <v>1304</v>
      </c>
      <c r="H1308" s="1" t="str">
        <f>IF(Table_PayItems[[#This Row],[Description]]="_","_ Unique Item - "&amp;Table_PayItems[[#This Row],[Item]]&amp;" - $"&amp;Table_PayItems[[#This Row],[Unit]],Table_PayItems[[#This Row],[Description]]&amp;" - $"&amp;Table_PayItems[[#This Row],[Unit]])</f>
        <v>Coreopsis verticillata Zagreb, 4 inch pot - $Ea</v>
      </c>
      <c r="I1308" s="29" t="str">
        <f>IFERROR(VLOOKUP(ROWS($M$5:M1308),Table_PayItems[[Search Key]:[Concentrated Name]],2,FALSE),"")</f>
        <v>Coreopsis verticillata Zagreb, 4 inch pot - $Ea</v>
      </c>
      <c r="J1308" s="1"/>
      <c r="K1308" s="1"/>
      <c r="L1308" s="22">
        <f>IF(ISNUMBER(SEARCH(Pay_Item_Search_Text_2,M1308)),MAX($L$4:L1307)+1,0)</f>
        <v>0</v>
      </c>
      <c r="M1308" s="1" t="str">
        <f>IFERROR(VLOOKUP(ROWS($M$5:M1308),Table_PayItems[[Search Key]:[Concentrated Name]],2,FALSE),"")</f>
        <v>Coreopsis verticillata Zagreb, 4 inch pot - $Ea</v>
      </c>
      <c r="N1308" s="1" t="str">
        <f>IFERROR(VLOOKUP(ROWS($M$5:N1308),$L$5:$M$7000,2,FALSE),"")</f>
        <v/>
      </c>
      <c r="O1308" s="1" t="str">
        <f>IFERROR(VLOOKUP(ROWS($O$5:O1308),$K$5:$L$7000,2,FALSE),"")</f>
        <v/>
      </c>
    </row>
    <row r="1309" spans="2:15" ht="15" customHeight="1" x14ac:dyDescent="0.25">
      <c r="B1309" s="178" t="s">
        <v>12398</v>
      </c>
      <c r="C1309" s="178" t="s">
        <v>88</v>
      </c>
      <c r="D1309" s="178" t="s">
        <v>4068</v>
      </c>
      <c r="E1309" s="178" t="s">
        <v>6993</v>
      </c>
      <c r="F1309" s="178" t="s">
        <v>17</v>
      </c>
      <c r="G1309" s="1">
        <f>IF(ISNUMBER(Pay_Item_Search_Text),IF(ISNUMBER(IF(FIND(Pay_Item_Search_Text,B1309)=1,1, "FALSE")),MAX(G$4:$G1308)+1,IF(ISNUMBER(Pay_Item_Search_Text),0,IF(ISNUMBER(SEARCH(Pay_Item_Search_Text,H1309)),MAX(G$4:$G1308)+1,0))),IF(ISNUMBER(Pay_Item_Search_Text),0,IF(ISNUMBER(SEARCH(Pay_Item_Search_Text,H1309)),MAX(G$4:$G1308)+1,0)))</f>
        <v>1305</v>
      </c>
      <c r="H1309" s="1" t="str">
        <f>IF(Table_PayItems[[#This Row],[Description]]="_","_ Unique Item - "&amp;Table_PayItems[[#This Row],[Item]]&amp;" - $"&amp;Table_PayItems[[#This Row],[Unit]],Table_PayItems[[#This Row],[Description]]&amp;" - $"&amp;Table_PayItems[[#This Row],[Unit]])</f>
        <v>Coreopsis verticillata, #1 cont. - $Ea</v>
      </c>
      <c r="I1309" s="29" t="str">
        <f>IFERROR(VLOOKUP(ROWS($M$5:M1309),Table_PayItems[[Search Key]:[Concentrated Name]],2,FALSE),"")</f>
        <v>Coreopsis verticillata, #1 cont. - $Ea</v>
      </c>
      <c r="J1309" s="1"/>
      <c r="K1309" s="1"/>
      <c r="L1309" s="22">
        <f>IF(ISNUMBER(SEARCH(Pay_Item_Search_Text_2,M1309)),MAX($L$4:L1308)+1,0)</f>
        <v>0</v>
      </c>
      <c r="M1309" s="1" t="str">
        <f>IFERROR(VLOOKUP(ROWS($M$5:M1309),Table_PayItems[[Search Key]:[Concentrated Name]],2,FALSE),"")</f>
        <v>Coreopsis verticillata, #1 cont. - $Ea</v>
      </c>
      <c r="N1309" s="1" t="str">
        <f>IFERROR(VLOOKUP(ROWS($M$5:N1309),$L$5:$M$7000,2,FALSE),"")</f>
        <v/>
      </c>
      <c r="O1309" s="1" t="str">
        <f>IFERROR(VLOOKUP(ROWS($O$5:O1309),$K$5:$L$7000,2,FALSE),"")</f>
        <v/>
      </c>
    </row>
    <row r="1310" spans="2:15" ht="15" customHeight="1" x14ac:dyDescent="0.25">
      <c r="B1310" s="178" t="s">
        <v>12399</v>
      </c>
      <c r="C1310" s="178" t="s">
        <v>88</v>
      </c>
      <c r="D1310" s="178" t="s">
        <v>4069</v>
      </c>
      <c r="E1310" s="178" t="s">
        <v>6993</v>
      </c>
      <c r="F1310" s="178" t="s">
        <v>17</v>
      </c>
      <c r="G1310" s="1">
        <f>IF(ISNUMBER(Pay_Item_Search_Text),IF(ISNUMBER(IF(FIND(Pay_Item_Search_Text,B1310)=1,1, "FALSE")),MAX(G$4:$G1309)+1,IF(ISNUMBER(Pay_Item_Search_Text),0,IF(ISNUMBER(SEARCH(Pay_Item_Search_Text,H1310)),MAX(G$4:$G1309)+1,0))),IF(ISNUMBER(Pay_Item_Search_Text),0,IF(ISNUMBER(SEARCH(Pay_Item_Search_Text,H1310)),MAX(G$4:$G1309)+1,0)))</f>
        <v>1306</v>
      </c>
      <c r="H1310" s="1" t="str">
        <f>IF(Table_PayItems[[#This Row],[Description]]="_","_ Unique Item - "&amp;Table_PayItems[[#This Row],[Item]]&amp;" - $"&amp;Table_PayItems[[#This Row],[Unit]],Table_PayItems[[#This Row],[Description]]&amp;" - $"&amp;Table_PayItems[[#This Row],[Unit]])</f>
        <v>Coreopsis verticillata, 3 inch pot - $Ea</v>
      </c>
      <c r="I1310" s="29" t="str">
        <f>IFERROR(VLOOKUP(ROWS($M$5:M1310),Table_PayItems[[Search Key]:[Concentrated Name]],2,FALSE),"")</f>
        <v>Coreopsis verticillata, 3 inch pot - $Ea</v>
      </c>
      <c r="J1310" s="1"/>
      <c r="K1310" s="1"/>
      <c r="L1310" s="22">
        <f>IF(ISNUMBER(SEARCH(Pay_Item_Search_Text_2,M1310)),MAX($L$4:L1309)+1,0)</f>
        <v>0</v>
      </c>
      <c r="M1310" s="1" t="str">
        <f>IFERROR(VLOOKUP(ROWS($M$5:M1310),Table_PayItems[[Search Key]:[Concentrated Name]],2,FALSE),"")</f>
        <v>Coreopsis verticillata, 3 inch pot - $Ea</v>
      </c>
      <c r="N1310" s="1" t="str">
        <f>IFERROR(VLOOKUP(ROWS($M$5:N1310),$L$5:$M$7000,2,FALSE),"")</f>
        <v/>
      </c>
      <c r="O1310" s="1" t="str">
        <f>IFERROR(VLOOKUP(ROWS($O$5:O1310),$K$5:$L$7000,2,FALSE),"")</f>
        <v/>
      </c>
    </row>
    <row r="1311" spans="2:15" ht="15" customHeight="1" x14ac:dyDescent="0.25">
      <c r="B1311" s="178" t="s">
        <v>12400</v>
      </c>
      <c r="C1311" s="178" t="s">
        <v>88</v>
      </c>
      <c r="D1311" s="178" t="s">
        <v>4070</v>
      </c>
      <c r="E1311" s="178" t="s">
        <v>6993</v>
      </c>
      <c r="F1311" s="178" t="s">
        <v>17</v>
      </c>
      <c r="G1311" s="1">
        <f>IF(ISNUMBER(Pay_Item_Search_Text),IF(ISNUMBER(IF(FIND(Pay_Item_Search_Text,B1311)=1,1, "FALSE")),MAX(G$4:$G1310)+1,IF(ISNUMBER(Pay_Item_Search_Text),0,IF(ISNUMBER(SEARCH(Pay_Item_Search_Text,H1311)),MAX(G$4:$G1310)+1,0))),IF(ISNUMBER(Pay_Item_Search_Text),0,IF(ISNUMBER(SEARCH(Pay_Item_Search_Text,H1311)),MAX(G$4:$G1310)+1,0)))</f>
        <v>1307</v>
      </c>
      <c r="H1311" s="1" t="str">
        <f>IF(Table_PayItems[[#This Row],[Description]]="_","_ Unique Item - "&amp;Table_PayItems[[#This Row],[Item]]&amp;" - $"&amp;Table_PayItems[[#This Row],[Unit]],Table_PayItems[[#This Row],[Description]]&amp;" - $"&amp;Table_PayItems[[#This Row],[Unit]])</f>
        <v>Coreopsis verticillata, 4 inch pot - $Ea</v>
      </c>
      <c r="I1311" s="29" t="str">
        <f>IFERROR(VLOOKUP(ROWS($M$5:M1311),Table_PayItems[[Search Key]:[Concentrated Name]],2,FALSE),"")</f>
        <v>Coreopsis verticillata, 4 inch pot - $Ea</v>
      </c>
      <c r="J1311" s="1"/>
      <c r="K1311" s="1"/>
      <c r="L1311" s="22">
        <f>IF(ISNUMBER(SEARCH(Pay_Item_Search_Text_2,M1311)),MAX($L$4:L1310)+1,0)</f>
        <v>0</v>
      </c>
      <c r="M1311" s="1" t="str">
        <f>IFERROR(VLOOKUP(ROWS($M$5:M1311),Table_PayItems[[Search Key]:[Concentrated Name]],2,FALSE),"")</f>
        <v>Coreopsis verticillata, 4 inch pot - $Ea</v>
      </c>
      <c r="N1311" s="1" t="str">
        <f>IFERROR(VLOOKUP(ROWS($M$5:N1311),$L$5:$M$7000,2,FALSE),"")</f>
        <v/>
      </c>
      <c r="O1311" s="1" t="str">
        <f>IFERROR(VLOOKUP(ROWS($O$5:O1311),$K$5:$L$7000,2,FALSE),"")</f>
        <v/>
      </c>
    </row>
    <row r="1312" spans="2:15" ht="15" customHeight="1" x14ac:dyDescent="0.25">
      <c r="B1312" s="178" t="s">
        <v>12404</v>
      </c>
      <c r="C1312" s="178" t="s">
        <v>88</v>
      </c>
      <c r="D1312" s="178" t="s">
        <v>7168</v>
      </c>
      <c r="E1312" s="178" t="s">
        <v>6993</v>
      </c>
      <c r="F1312" s="178" t="s">
        <v>17</v>
      </c>
      <c r="G1312" s="1">
        <f>IF(ISNUMBER(Pay_Item_Search_Text),IF(ISNUMBER(IF(FIND(Pay_Item_Search_Text,B1312)=1,1, "FALSE")),MAX(G$4:$G1311)+1,IF(ISNUMBER(Pay_Item_Search_Text),0,IF(ISNUMBER(SEARCH(Pay_Item_Search_Text,H1312)),MAX(G$4:$G1311)+1,0))),IF(ISNUMBER(Pay_Item_Search_Text),0,IF(ISNUMBER(SEARCH(Pay_Item_Search_Text,H1312)),MAX(G$4:$G1311)+1,0)))</f>
        <v>1308</v>
      </c>
      <c r="H1312" s="1" t="str">
        <f>IF(Table_PayItems[[#This Row],[Description]]="_","_ Unique Item - "&amp;Table_PayItems[[#This Row],[Item]]&amp;" - $"&amp;Table_PayItems[[#This Row],[Unit]],Table_PayItems[[#This Row],[Description]]&amp;" - $"&amp;Table_PayItems[[#This Row],[Unit]])</f>
        <v>Cornus alba Siberica Bloodgood, #3 cont. - $Ea</v>
      </c>
      <c r="I1312" s="29" t="str">
        <f>IFERROR(VLOOKUP(ROWS($M$5:M1312),Table_PayItems[[Search Key]:[Concentrated Name]],2,FALSE),"")</f>
        <v>Cornus alba Siberica Bloodgood, #3 cont. - $Ea</v>
      </c>
      <c r="J1312" s="1"/>
      <c r="K1312" s="1"/>
      <c r="L1312" s="22">
        <f>IF(ISNUMBER(SEARCH(Pay_Item_Search_Text_2,M1312)),MAX($L$4:L1311)+1,0)</f>
        <v>0</v>
      </c>
      <c r="M1312" s="1" t="str">
        <f>IFERROR(VLOOKUP(ROWS($M$5:M1312),Table_PayItems[[Search Key]:[Concentrated Name]],2,FALSE),"")</f>
        <v>Cornus alba Siberica Bloodgood, #3 cont. - $Ea</v>
      </c>
      <c r="N1312" s="1" t="str">
        <f>IFERROR(VLOOKUP(ROWS($M$5:N1312),$L$5:$M$7000,2,FALSE),"")</f>
        <v/>
      </c>
      <c r="O1312" s="1" t="str">
        <f>IFERROR(VLOOKUP(ROWS($O$5:O1312),$K$5:$L$7000,2,FALSE),"")</f>
        <v/>
      </c>
    </row>
    <row r="1313" spans="2:15" ht="15" customHeight="1" x14ac:dyDescent="0.25">
      <c r="B1313" s="178" t="s">
        <v>12405</v>
      </c>
      <c r="C1313" s="178" t="s">
        <v>88</v>
      </c>
      <c r="D1313" s="178" t="s">
        <v>7169</v>
      </c>
      <c r="E1313" s="178" t="s">
        <v>6993</v>
      </c>
      <c r="F1313" s="178" t="s">
        <v>17</v>
      </c>
      <c r="G1313" s="1">
        <f>IF(ISNUMBER(Pay_Item_Search_Text),IF(ISNUMBER(IF(FIND(Pay_Item_Search_Text,B1313)=1,1, "FALSE")),MAX(G$4:$G1312)+1,IF(ISNUMBER(Pay_Item_Search_Text),0,IF(ISNUMBER(SEARCH(Pay_Item_Search_Text,H1313)),MAX(G$4:$G1312)+1,0))),IF(ISNUMBER(Pay_Item_Search_Text),0,IF(ISNUMBER(SEARCH(Pay_Item_Search_Text,H1313)),MAX(G$4:$G1312)+1,0)))</f>
        <v>1309</v>
      </c>
      <c r="H1313" s="1" t="str">
        <f>IF(Table_PayItems[[#This Row],[Description]]="_","_ Unique Item - "&amp;Table_PayItems[[#This Row],[Item]]&amp;" - $"&amp;Table_PayItems[[#This Row],[Unit]],Table_PayItems[[#This Row],[Description]]&amp;" - $"&amp;Table_PayItems[[#This Row],[Unit]])</f>
        <v>Cornus alba Siberica Bloodgood, #5 cont. - $Ea</v>
      </c>
      <c r="I1313" s="29" t="str">
        <f>IFERROR(VLOOKUP(ROWS($M$5:M1313),Table_PayItems[[Search Key]:[Concentrated Name]],2,FALSE),"")</f>
        <v>Cornus alba Siberica Bloodgood, #5 cont. - $Ea</v>
      </c>
      <c r="J1313" s="1"/>
      <c r="K1313" s="1"/>
      <c r="L1313" s="22">
        <f>IF(ISNUMBER(SEARCH(Pay_Item_Search_Text_2,M1313)),MAX($L$4:L1312)+1,0)</f>
        <v>0</v>
      </c>
      <c r="M1313" s="1" t="str">
        <f>IFERROR(VLOOKUP(ROWS($M$5:M1313),Table_PayItems[[Search Key]:[Concentrated Name]],2,FALSE),"")</f>
        <v>Cornus alba Siberica Bloodgood, #5 cont. - $Ea</v>
      </c>
      <c r="N1313" s="1" t="str">
        <f>IFERROR(VLOOKUP(ROWS($M$5:N1313),$L$5:$M$7000,2,FALSE),"")</f>
        <v/>
      </c>
      <c r="O1313" s="1" t="str">
        <f>IFERROR(VLOOKUP(ROWS($O$5:O1313),$K$5:$L$7000,2,FALSE),"")</f>
        <v/>
      </c>
    </row>
    <row r="1314" spans="2:15" ht="15" customHeight="1" x14ac:dyDescent="0.25">
      <c r="B1314" s="178" t="s">
        <v>12406</v>
      </c>
      <c r="C1314" s="178" t="s">
        <v>88</v>
      </c>
      <c r="D1314" s="178" t="s">
        <v>7170</v>
      </c>
      <c r="E1314" s="178" t="s">
        <v>6993</v>
      </c>
      <c r="F1314" s="178" t="s">
        <v>17</v>
      </c>
      <c r="G1314" s="1">
        <f>IF(ISNUMBER(Pay_Item_Search_Text),IF(ISNUMBER(IF(FIND(Pay_Item_Search_Text,B1314)=1,1, "FALSE")),MAX(G$4:$G1313)+1,IF(ISNUMBER(Pay_Item_Search_Text),0,IF(ISNUMBER(SEARCH(Pay_Item_Search_Text,H1314)),MAX(G$4:$G1313)+1,0))),IF(ISNUMBER(Pay_Item_Search_Text),0,IF(ISNUMBER(SEARCH(Pay_Item_Search_Text,H1314)),MAX(G$4:$G1313)+1,0)))</f>
        <v>1310</v>
      </c>
      <c r="H1314" s="1" t="str">
        <f>IF(Table_PayItems[[#This Row],[Description]]="_","_ Unique Item - "&amp;Table_PayItems[[#This Row],[Item]]&amp;" - $"&amp;Table_PayItems[[#This Row],[Unit]],Table_PayItems[[#This Row],[Description]]&amp;" - $"&amp;Table_PayItems[[#This Row],[Unit]])</f>
        <v>Cornus alba Siberica Red Gnome, #3 cont. - $Ea</v>
      </c>
      <c r="I1314" s="29" t="str">
        <f>IFERROR(VLOOKUP(ROWS($M$5:M1314),Table_PayItems[[Search Key]:[Concentrated Name]],2,FALSE),"")</f>
        <v>Cornus alba Siberica Red Gnome, #3 cont. - $Ea</v>
      </c>
      <c r="J1314" s="1"/>
      <c r="K1314" s="1"/>
      <c r="L1314" s="22">
        <f>IF(ISNUMBER(SEARCH(Pay_Item_Search_Text_2,M1314)),MAX($L$4:L1313)+1,0)</f>
        <v>0</v>
      </c>
      <c r="M1314" s="1" t="str">
        <f>IFERROR(VLOOKUP(ROWS($M$5:M1314),Table_PayItems[[Search Key]:[Concentrated Name]],2,FALSE),"")</f>
        <v>Cornus alba Siberica Red Gnome, #3 cont. - $Ea</v>
      </c>
      <c r="N1314" s="1" t="str">
        <f>IFERROR(VLOOKUP(ROWS($M$5:N1314),$L$5:$M$7000,2,FALSE),"")</f>
        <v/>
      </c>
      <c r="O1314" s="1" t="str">
        <f>IFERROR(VLOOKUP(ROWS($O$5:O1314),$K$5:$L$7000,2,FALSE),"")</f>
        <v/>
      </c>
    </row>
    <row r="1315" spans="2:15" ht="15" customHeight="1" x14ac:dyDescent="0.25">
      <c r="B1315" s="178" t="s">
        <v>12407</v>
      </c>
      <c r="C1315" s="178" t="s">
        <v>88</v>
      </c>
      <c r="D1315" s="178" t="s">
        <v>7171</v>
      </c>
      <c r="E1315" s="178" t="s">
        <v>6993</v>
      </c>
      <c r="F1315" s="178" t="s">
        <v>17</v>
      </c>
      <c r="G1315" s="1">
        <f>IF(ISNUMBER(Pay_Item_Search_Text),IF(ISNUMBER(IF(FIND(Pay_Item_Search_Text,B1315)=1,1, "FALSE")),MAX(G$4:$G1314)+1,IF(ISNUMBER(Pay_Item_Search_Text),0,IF(ISNUMBER(SEARCH(Pay_Item_Search_Text,H1315)),MAX(G$4:$G1314)+1,0))),IF(ISNUMBER(Pay_Item_Search_Text),0,IF(ISNUMBER(SEARCH(Pay_Item_Search_Text,H1315)),MAX(G$4:$G1314)+1,0)))</f>
        <v>1311</v>
      </c>
      <c r="H1315" s="1" t="str">
        <f>IF(Table_PayItems[[#This Row],[Description]]="_","_ Unique Item - "&amp;Table_PayItems[[#This Row],[Item]]&amp;" - $"&amp;Table_PayItems[[#This Row],[Unit]],Table_PayItems[[#This Row],[Description]]&amp;" - $"&amp;Table_PayItems[[#This Row],[Unit]])</f>
        <v>Cornus alba Siberica Red Gnome, #5 cont. - $Ea</v>
      </c>
      <c r="I1315" s="29" t="str">
        <f>IFERROR(VLOOKUP(ROWS($M$5:M1315),Table_PayItems[[Search Key]:[Concentrated Name]],2,FALSE),"")</f>
        <v>Cornus alba Siberica Red Gnome, #5 cont. - $Ea</v>
      </c>
      <c r="J1315" s="1"/>
      <c r="K1315" s="1"/>
      <c r="L1315" s="22">
        <f>IF(ISNUMBER(SEARCH(Pay_Item_Search_Text_2,M1315)),MAX($L$4:L1314)+1,0)</f>
        <v>0</v>
      </c>
      <c r="M1315" s="1" t="str">
        <f>IFERROR(VLOOKUP(ROWS($M$5:M1315),Table_PayItems[[Search Key]:[Concentrated Name]],2,FALSE),"")</f>
        <v>Cornus alba Siberica Red Gnome, #5 cont. - $Ea</v>
      </c>
      <c r="N1315" s="1" t="str">
        <f>IFERROR(VLOOKUP(ROWS($M$5:N1315),$L$5:$M$7000,2,FALSE),"")</f>
        <v/>
      </c>
      <c r="O1315" s="1" t="str">
        <f>IFERROR(VLOOKUP(ROWS($O$5:O1315),$K$5:$L$7000,2,FALSE),"")</f>
        <v/>
      </c>
    </row>
    <row r="1316" spans="2:15" ht="15" customHeight="1" x14ac:dyDescent="0.25">
      <c r="B1316" s="178" t="s">
        <v>12408</v>
      </c>
      <c r="C1316" s="178" t="s">
        <v>88</v>
      </c>
      <c r="D1316" s="178" t="s">
        <v>4071</v>
      </c>
      <c r="E1316" s="178" t="s">
        <v>6993</v>
      </c>
      <c r="F1316" s="178" t="s">
        <v>17</v>
      </c>
      <c r="G1316" s="1">
        <f>IF(ISNUMBER(Pay_Item_Search_Text),IF(ISNUMBER(IF(FIND(Pay_Item_Search_Text,B1316)=1,1, "FALSE")),MAX(G$4:$G1315)+1,IF(ISNUMBER(Pay_Item_Search_Text),0,IF(ISNUMBER(SEARCH(Pay_Item_Search_Text,H1316)),MAX(G$4:$G1315)+1,0))),IF(ISNUMBER(Pay_Item_Search_Text),0,IF(ISNUMBER(SEARCH(Pay_Item_Search_Text,H1316)),MAX(G$4:$G1315)+1,0)))</f>
        <v>1312</v>
      </c>
      <c r="H1316" s="1" t="str">
        <f>IF(Table_PayItems[[#This Row],[Description]]="_","_ Unique Item - "&amp;Table_PayItems[[#This Row],[Item]]&amp;" - $"&amp;Table_PayItems[[#This Row],[Unit]],Table_PayItems[[#This Row],[Description]]&amp;" - $"&amp;Table_PayItems[[#This Row],[Unit]])</f>
        <v>Cornus alternifolia, 4 foot - $Ea</v>
      </c>
      <c r="I1316" s="29" t="str">
        <f>IFERROR(VLOOKUP(ROWS($M$5:M1316),Table_PayItems[[Search Key]:[Concentrated Name]],2,FALSE),"")</f>
        <v>Cornus alternifolia, 4 foot - $Ea</v>
      </c>
      <c r="J1316" s="1"/>
      <c r="K1316" s="1"/>
      <c r="L1316" s="22">
        <f>IF(ISNUMBER(SEARCH(Pay_Item_Search_Text_2,M1316)),MAX($L$4:L1315)+1,0)</f>
        <v>0</v>
      </c>
      <c r="M1316" s="1" t="str">
        <f>IFERROR(VLOOKUP(ROWS($M$5:M1316),Table_PayItems[[Search Key]:[Concentrated Name]],2,FALSE),"")</f>
        <v>Cornus alternifolia, 4 foot - $Ea</v>
      </c>
      <c r="N1316" s="1" t="str">
        <f>IFERROR(VLOOKUP(ROWS($M$5:N1316),$L$5:$M$7000,2,FALSE),"")</f>
        <v/>
      </c>
      <c r="O1316" s="1" t="str">
        <f>IFERROR(VLOOKUP(ROWS($O$5:O1316),$K$5:$L$7000,2,FALSE),"")</f>
        <v/>
      </c>
    </row>
    <row r="1317" spans="2:15" ht="15" customHeight="1" x14ac:dyDescent="0.25">
      <c r="B1317" s="178" t="s">
        <v>12409</v>
      </c>
      <c r="C1317" s="178" t="s">
        <v>88</v>
      </c>
      <c r="D1317" s="178" t="s">
        <v>4072</v>
      </c>
      <c r="E1317" s="178" t="s">
        <v>6993</v>
      </c>
      <c r="F1317" s="178" t="s">
        <v>17</v>
      </c>
      <c r="G1317" s="1">
        <f>IF(ISNUMBER(Pay_Item_Search_Text),IF(ISNUMBER(IF(FIND(Pay_Item_Search_Text,B1317)=1,1, "FALSE")),MAX(G$4:$G1316)+1,IF(ISNUMBER(Pay_Item_Search_Text),0,IF(ISNUMBER(SEARCH(Pay_Item_Search_Text,H1317)),MAX(G$4:$G1316)+1,0))),IF(ISNUMBER(Pay_Item_Search_Text),0,IF(ISNUMBER(SEARCH(Pay_Item_Search_Text,H1317)),MAX(G$4:$G1316)+1,0)))</f>
        <v>1313</v>
      </c>
      <c r="H1317" s="1" t="str">
        <f>IF(Table_PayItems[[#This Row],[Description]]="_","_ Unique Item - "&amp;Table_PayItems[[#This Row],[Item]]&amp;" - $"&amp;Table_PayItems[[#This Row],[Unit]],Table_PayItems[[#This Row],[Description]]&amp;" - $"&amp;Table_PayItems[[#This Row],[Unit]])</f>
        <v>Cornus alternifolia, 5 foot - $Ea</v>
      </c>
      <c r="I1317" s="29" t="str">
        <f>IFERROR(VLOOKUP(ROWS($M$5:M1317),Table_PayItems[[Search Key]:[Concentrated Name]],2,FALSE),"")</f>
        <v>Cornus alternifolia, 5 foot - $Ea</v>
      </c>
      <c r="J1317" s="1"/>
      <c r="K1317" s="1"/>
      <c r="L1317" s="22">
        <f>IF(ISNUMBER(SEARCH(Pay_Item_Search_Text_2,M1317)),MAX($L$4:L1316)+1,0)</f>
        <v>0</v>
      </c>
      <c r="M1317" s="1" t="str">
        <f>IFERROR(VLOOKUP(ROWS($M$5:M1317),Table_PayItems[[Search Key]:[Concentrated Name]],2,FALSE),"")</f>
        <v>Cornus alternifolia, 5 foot - $Ea</v>
      </c>
      <c r="N1317" s="1" t="str">
        <f>IFERROR(VLOOKUP(ROWS($M$5:N1317),$L$5:$M$7000,2,FALSE),"")</f>
        <v/>
      </c>
      <c r="O1317" s="1" t="str">
        <f>IFERROR(VLOOKUP(ROWS($O$5:O1317),$K$5:$L$7000,2,FALSE),"")</f>
        <v/>
      </c>
    </row>
    <row r="1318" spans="2:15" ht="15" customHeight="1" x14ac:dyDescent="0.25">
      <c r="B1318" s="178" t="s">
        <v>12410</v>
      </c>
      <c r="C1318" s="178" t="s">
        <v>88</v>
      </c>
      <c r="D1318" s="178" t="s">
        <v>4073</v>
      </c>
      <c r="E1318" s="178" t="s">
        <v>6993</v>
      </c>
      <c r="F1318" s="178" t="s">
        <v>17</v>
      </c>
      <c r="G1318" s="1">
        <f>IF(ISNUMBER(Pay_Item_Search_Text),IF(ISNUMBER(IF(FIND(Pay_Item_Search_Text,B1318)=1,1, "FALSE")),MAX(G$4:$G1317)+1,IF(ISNUMBER(Pay_Item_Search_Text),0,IF(ISNUMBER(SEARCH(Pay_Item_Search_Text,H1318)),MAX(G$4:$G1317)+1,0))),IF(ISNUMBER(Pay_Item_Search_Text),0,IF(ISNUMBER(SEARCH(Pay_Item_Search_Text,H1318)),MAX(G$4:$G1317)+1,0)))</f>
        <v>1314</v>
      </c>
      <c r="H1318" s="1" t="str">
        <f>IF(Table_PayItems[[#This Row],[Description]]="_","_ Unique Item - "&amp;Table_PayItems[[#This Row],[Item]]&amp;" - $"&amp;Table_PayItems[[#This Row],[Unit]],Table_PayItems[[#This Row],[Description]]&amp;" - $"&amp;Table_PayItems[[#This Row],[Unit]])</f>
        <v>Cornus alternifolia, 6 foot - $Ea</v>
      </c>
      <c r="I1318" s="29" t="str">
        <f>IFERROR(VLOOKUP(ROWS($M$5:M1318),Table_PayItems[[Search Key]:[Concentrated Name]],2,FALSE),"")</f>
        <v>Cornus alternifolia, 6 foot - $Ea</v>
      </c>
      <c r="J1318" s="1"/>
      <c r="K1318" s="1"/>
      <c r="L1318" s="22">
        <f>IF(ISNUMBER(SEARCH(Pay_Item_Search_Text_2,M1318)),MAX($L$4:L1317)+1,0)</f>
        <v>0</v>
      </c>
      <c r="M1318" s="1" t="str">
        <f>IFERROR(VLOOKUP(ROWS($M$5:M1318),Table_PayItems[[Search Key]:[Concentrated Name]],2,FALSE),"")</f>
        <v>Cornus alternifolia, 6 foot - $Ea</v>
      </c>
      <c r="N1318" s="1" t="str">
        <f>IFERROR(VLOOKUP(ROWS($M$5:N1318),$L$5:$M$7000,2,FALSE),"")</f>
        <v/>
      </c>
      <c r="O1318" s="1" t="str">
        <f>IFERROR(VLOOKUP(ROWS($O$5:O1318),$K$5:$L$7000,2,FALSE),"")</f>
        <v/>
      </c>
    </row>
    <row r="1319" spans="2:15" ht="15" customHeight="1" x14ac:dyDescent="0.25">
      <c r="B1319" s="178" t="s">
        <v>12411</v>
      </c>
      <c r="C1319" s="178" t="s">
        <v>88</v>
      </c>
      <c r="D1319" s="178" t="s">
        <v>4074</v>
      </c>
      <c r="E1319" s="178" t="s">
        <v>6993</v>
      </c>
      <c r="F1319" s="178" t="s">
        <v>17</v>
      </c>
      <c r="G1319" s="1">
        <f>IF(ISNUMBER(Pay_Item_Search_Text),IF(ISNUMBER(IF(FIND(Pay_Item_Search_Text,B1319)=1,1, "FALSE")),MAX(G$4:$G1318)+1,IF(ISNUMBER(Pay_Item_Search_Text),0,IF(ISNUMBER(SEARCH(Pay_Item_Search_Text,H1319)),MAX(G$4:$G1318)+1,0))),IF(ISNUMBER(Pay_Item_Search_Text),0,IF(ISNUMBER(SEARCH(Pay_Item_Search_Text,H1319)),MAX(G$4:$G1318)+1,0)))</f>
        <v>1315</v>
      </c>
      <c r="H1319" s="1" t="str">
        <f>IF(Table_PayItems[[#This Row],[Description]]="_","_ Unique Item - "&amp;Table_PayItems[[#This Row],[Item]]&amp;" - $"&amp;Table_PayItems[[#This Row],[Unit]],Table_PayItems[[#This Row],[Description]]&amp;" - $"&amp;Table_PayItems[[#This Row],[Unit]])</f>
        <v>Cornus amomum, #3 cont. - $Ea</v>
      </c>
      <c r="I1319" s="29" t="str">
        <f>IFERROR(VLOOKUP(ROWS($M$5:M1319),Table_PayItems[[Search Key]:[Concentrated Name]],2,FALSE),"")</f>
        <v>Cornus amomum, #3 cont. - $Ea</v>
      </c>
      <c r="J1319" s="1"/>
      <c r="K1319" s="1"/>
      <c r="L1319" s="22">
        <f>IF(ISNUMBER(SEARCH(Pay_Item_Search_Text_2,M1319)),MAX($L$4:L1318)+1,0)</f>
        <v>0</v>
      </c>
      <c r="M1319" s="1" t="str">
        <f>IFERROR(VLOOKUP(ROWS($M$5:M1319),Table_PayItems[[Search Key]:[Concentrated Name]],2,FALSE),"")</f>
        <v>Cornus amomum, #3 cont. - $Ea</v>
      </c>
      <c r="N1319" s="1" t="str">
        <f>IFERROR(VLOOKUP(ROWS($M$5:N1319),$L$5:$M$7000,2,FALSE),"")</f>
        <v/>
      </c>
      <c r="O1319" s="1" t="str">
        <f>IFERROR(VLOOKUP(ROWS($O$5:O1319),$K$5:$L$7000,2,FALSE),"")</f>
        <v/>
      </c>
    </row>
    <row r="1320" spans="2:15" ht="15" customHeight="1" x14ac:dyDescent="0.25">
      <c r="B1320" s="178" t="s">
        <v>12412</v>
      </c>
      <c r="C1320" s="178" t="s">
        <v>88</v>
      </c>
      <c r="D1320" s="178" t="s">
        <v>4075</v>
      </c>
      <c r="E1320" s="178" t="s">
        <v>6993</v>
      </c>
      <c r="F1320" s="178" t="s">
        <v>17</v>
      </c>
      <c r="G1320" s="1">
        <f>IF(ISNUMBER(Pay_Item_Search_Text),IF(ISNUMBER(IF(FIND(Pay_Item_Search_Text,B1320)=1,1, "FALSE")),MAX(G$4:$G1319)+1,IF(ISNUMBER(Pay_Item_Search_Text),0,IF(ISNUMBER(SEARCH(Pay_Item_Search_Text,H1320)),MAX(G$4:$G1319)+1,0))),IF(ISNUMBER(Pay_Item_Search_Text),0,IF(ISNUMBER(SEARCH(Pay_Item_Search_Text,H1320)),MAX(G$4:$G1319)+1,0)))</f>
        <v>1316</v>
      </c>
      <c r="H1320" s="24" t="str">
        <f>IF(Table_PayItems[[#This Row],[Description]]="_","_ Unique Item - "&amp;Table_PayItems[[#This Row],[Item]]&amp;" - $"&amp;Table_PayItems[[#This Row],[Unit]],Table_PayItems[[#This Row],[Description]]&amp;" - $"&amp;Table_PayItems[[#This Row],[Unit]])</f>
        <v>Cornus amomum, #5 cont. - $Ea</v>
      </c>
      <c r="I1320" s="30" t="str">
        <f>IFERROR(VLOOKUP(ROWS($M$5:M1320),Table_PayItems[[Search Key]:[Concentrated Name]],2,FALSE),"")</f>
        <v>Cornus amomum, #5 cont. - $Ea</v>
      </c>
      <c r="J1320" s="1"/>
      <c r="K1320" s="1"/>
      <c r="L1320" s="22">
        <f>IF(ISNUMBER(SEARCH(Pay_Item_Search_Text_2,M1320)),MAX($L$4:L1319)+1,0)</f>
        <v>0</v>
      </c>
      <c r="M1320" s="1" t="str">
        <f>IFERROR(VLOOKUP(ROWS($M$5:M1320),Table_PayItems[[Search Key]:[Concentrated Name]],2,FALSE),"")</f>
        <v>Cornus amomum, #5 cont. - $Ea</v>
      </c>
      <c r="N1320" s="1" t="str">
        <f>IFERROR(VLOOKUP(ROWS($M$5:N1320),$L$5:$M$7000,2,FALSE),"")</f>
        <v/>
      </c>
      <c r="O1320" s="1" t="str">
        <f>IFERROR(VLOOKUP(ROWS($O$5:O1320),$K$5:$L$7000,2,FALSE),"")</f>
        <v/>
      </c>
    </row>
    <row r="1321" spans="2:15" ht="15" customHeight="1" x14ac:dyDescent="0.25">
      <c r="B1321" s="178" t="s">
        <v>12413</v>
      </c>
      <c r="C1321" s="178" t="s">
        <v>88</v>
      </c>
      <c r="D1321" s="178" t="s">
        <v>4076</v>
      </c>
      <c r="E1321" s="178" t="s">
        <v>6993</v>
      </c>
      <c r="F1321" s="178" t="s">
        <v>17</v>
      </c>
      <c r="G1321" s="1">
        <f>IF(ISNUMBER(Pay_Item_Search_Text),IF(ISNUMBER(IF(FIND(Pay_Item_Search_Text,B1321)=1,1, "FALSE")),MAX(G$4:$G1320)+1,IF(ISNUMBER(Pay_Item_Search_Text),0,IF(ISNUMBER(SEARCH(Pay_Item_Search_Text,H1321)),MAX(G$4:$G1320)+1,0))),IF(ISNUMBER(Pay_Item_Search_Text),0,IF(ISNUMBER(SEARCH(Pay_Item_Search_Text,H1321)),MAX(G$4:$G1320)+1,0)))</f>
        <v>1317</v>
      </c>
      <c r="H1321" s="1" t="str">
        <f>IF(Table_PayItems[[#This Row],[Description]]="_","_ Unique Item - "&amp;Table_PayItems[[#This Row],[Item]]&amp;" - $"&amp;Table_PayItems[[#This Row],[Unit]],Table_PayItems[[#This Row],[Description]]&amp;" - $"&amp;Table_PayItems[[#This Row],[Unit]])</f>
        <v>Cornus amomum, bareroot, 18-24 inch - $Ea</v>
      </c>
      <c r="I1321" s="29" t="str">
        <f>IFERROR(VLOOKUP(ROWS($M$5:M1321),Table_PayItems[[Search Key]:[Concentrated Name]],2,FALSE),"")</f>
        <v>Cornus amomum, bareroot, 18-24 inch - $Ea</v>
      </c>
      <c r="J1321" s="1"/>
      <c r="K1321" s="1"/>
      <c r="L1321" s="22">
        <f>IF(ISNUMBER(SEARCH(Pay_Item_Search_Text_2,M1321)),MAX($L$4:L1320)+1,0)</f>
        <v>0</v>
      </c>
      <c r="M1321" s="1" t="str">
        <f>IFERROR(VLOOKUP(ROWS($M$5:M1321),Table_PayItems[[Search Key]:[Concentrated Name]],2,FALSE),"")</f>
        <v>Cornus amomum, bareroot, 18-24 inch - $Ea</v>
      </c>
      <c r="N1321" s="1" t="str">
        <f>IFERROR(VLOOKUP(ROWS($M$5:N1321),$L$5:$M$7000,2,FALSE),"")</f>
        <v/>
      </c>
      <c r="O1321" s="1" t="str">
        <f>IFERROR(VLOOKUP(ROWS($O$5:O1321),$K$5:$L$7000,2,FALSE),"")</f>
        <v/>
      </c>
    </row>
    <row r="1322" spans="2:15" ht="15" customHeight="1" x14ac:dyDescent="0.25">
      <c r="B1322" s="178" t="s">
        <v>12414</v>
      </c>
      <c r="C1322" s="178" t="s">
        <v>88</v>
      </c>
      <c r="D1322" s="178" t="s">
        <v>4077</v>
      </c>
      <c r="E1322" s="178" t="s">
        <v>6993</v>
      </c>
      <c r="F1322" s="178" t="s">
        <v>17</v>
      </c>
      <c r="G1322" s="1">
        <f>IF(ISNUMBER(Pay_Item_Search_Text),IF(ISNUMBER(IF(FIND(Pay_Item_Search_Text,B1322)=1,1, "FALSE")),MAX(G$4:$G1321)+1,IF(ISNUMBER(Pay_Item_Search_Text),0,IF(ISNUMBER(SEARCH(Pay_Item_Search_Text,H1322)),MAX(G$4:$G1321)+1,0))),IF(ISNUMBER(Pay_Item_Search_Text),0,IF(ISNUMBER(SEARCH(Pay_Item_Search_Text,H1322)),MAX(G$4:$G1321)+1,0)))</f>
        <v>1318</v>
      </c>
      <c r="H1322" s="1" t="str">
        <f>IF(Table_PayItems[[#This Row],[Description]]="_","_ Unique Item - "&amp;Table_PayItems[[#This Row],[Item]]&amp;" - $"&amp;Table_PayItems[[#This Row],[Unit]],Table_PayItems[[#This Row],[Description]]&amp;" - $"&amp;Table_PayItems[[#This Row],[Unit]])</f>
        <v>Cornus amomum, bareroot, 24-36 inch - $Ea</v>
      </c>
      <c r="I1322" s="29" t="str">
        <f>IFERROR(VLOOKUP(ROWS($M$5:M1322),Table_PayItems[[Search Key]:[Concentrated Name]],2,FALSE),"")</f>
        <v>Cornus amomum, bareroot, 24-36 inch - $Ea</v>
      </c>
      <c r="J1322" s="1"/>
      <c r="K1322" s="1"/>
      <c r="L1322" s="22">
        <f>IF(ISNUMBER(SEARCH(Pay_Item_Search_Text_2,M1322)),MAX($L$4:L1321)+1,0)</f>
        <v>0</v>
      </c>
      <c r="M1322" s="1" t="str">
        <f>IFERROR(VLOOKUP(ROWS($M$5:M1322),Table_PayItems[[Search Key]:[Concentrated Name]],2,FALSE),"")</f>
        <v>Cornus amomum, bareroot, 24-36 inch - $Ea</v>
      </c>
      <c r="N1322" s="1" t="str">
        <f>IFERROR(VLOOKUP(ROWS($M$5:N1322),$L$5:$M$7000,2,FALSE),"")</f>
        <v/>
      </c>
      <c r="O1322" s="1" t="str">
        <f>IFERROR(VLOOKUP(ROWS($O$5:O1322),$K$5:$L$7000,2,FALSE),"")</f>
        <v/>
      </c>
    </row>
    <row r="1323" spans="2:15" ht="15" customHeight="1" x14ac:dyDescent="0.25">
      <c r="B1323" s="178" t="s">
        <v>12415</v>
      </c>
      <c r="C1323" s="178" t="s">
        <v>88</v>
      </c>
      <c r="D1323" s="178" t="s">
        <v>4078</v>
      </c>
      <c r="E1323" s="178" t="s">
        <v>6993</v>
      </c>
      <c r="F1323" s="178" t="s">
        <v>17</v>
      </c>
      <c r="G1323" s="1">
        <f>IF(ISNUMBER(Pay_Item_Search_Text),IF(ISNUMBER(IF(FIND(Pay_Item_Search_Text,B1323)=1,1, "FALSE")),MAX(G$4:$G1322)+1,IF(ISNUMBER(Pay_Item_Search_Text),0,IF(ISNUMBER(SEARCH(Pay_Item_Search_Text,H1323)),MAX(G$4:$G1322)+1,0))),IF(ISNUMBER(Pay_Item_Search_Text),0,IF(ISNUMBER(SEARCH(Pay_Item_Search_Text,H1323)),MAX(G$4:$G1322)+1,0)))</f>
        <v>1319</v>
      </c>
      <c r="H1323" s="1" t="str">
        <f>IF(Table_PayItems[[#This Row],[Description]]="_","_ Unique Item - "&amp;Table_PayItems[[#This Row],[Item]]&amp;" - $"&amp;Table_PayItems[[#This Row],[Unit]],Table_PayItems[[#This Row],[Description]]&amp;" - $"&amp;Table_PayItems[[#This Row],[Unit]])</f>
        <v>Cornus canadensis, 4 inch pot - $Ea</v>
      </c>
      <c r="I1323" s="29" t="str">
        <f>IFERROR(VLOOKUP(ROWS($M$5:M1323),Table_PayItems[[Search Key]:[Concentrated Name]],2,FALSE),"")</f>
        <v>Cornus canadensis, 4 inch pot - $Ea</v>
      </c>
      <c r="J1323" s="1"/>
      <c r="K1323" s="1"/>
      <c r="L1323" s="22">
        <f>IF(ISNUMBER(SEARCH(Pay_Item_Search_Text_2,M1323)),MAX($L$4:L1322)+1,0)</f>
        <v>0</v>
      </c>
      <c r="M1323" s="1" t="str">
        <f>IFERROR(VLOOKUP(ROWS($M$5:M1323),Table_PayItems[[Search Key]:[Concentrated Name]],2,FALSE),"")</f>
        <v>Cornus canadensis, 4 inch pot - $Ea</v>
      </c>
      <c r="N1323" s="1" t="str">
        <f>IFERROR(VLOOKUP(ROWS($M$5:N1323),$L$5:$M$7000,2,FALSE),"")</f>
        <v/>
      </c>
      <c r="O1323" s="1" t="str">
        <f>IFERROR(VLOOKUP(ROWS($O$5:O1323),$K$5:$L$7000,2,FALSE),"")</f>
        <v/>
      </c>
    </row>
    <row r="1324" spans="2:15" ht="15" customHeight="1" x14ac:dyDescent="0.25">
      <c r="B1324" s="178" t="s">
        <v>12416</v>
      </c>
      <c r="C1324" s="178" t="s">
        <v>88</v>
      </c>
      <c r="D1324" s="178" t="s">
        <v>4079</v>
      </c>
      <c r="E1324" s="178" t="s">
        <v>6993</v>
      </c>
      <c r="F1324" s="178" t="s">
        <v>17</v>
      </c>
      <c r="G1324" s="1">
        <f>IF(ISNUMBER(Pay_Item_Search_Text),IF(ISNUMBER(IF(FIND(Pay_Item_Search_Text,B1324)=1,1, "FALSE")),MAX(G$4:$G1323)+1,IF(ISNUMBER(Pay_Item_Search_Text),0,IF(ISNUMBER(SEARCH(Pay_Item_Search_Text,H1324)),MAX(G$4:$G1323)+1,0))),IF(ISNUMBER(Pay_Item_Search_Text),0,IF(ISNUMBER(SEARCH(Pay_Item_Search_Text,H1324)),MAX(G$4:$G1323)+1,0)))</f>
        <v>1320</v>
      </c>
      <c r="H1324" s="1" t="str">
        <f>IF(Table_PayItems[[#This Row],[Description]]="_","_ Unique Item - "&amp;Table_PayItems[[#This Row],[Item]]&amp;" - $"&amp;Table_PayItems[[#This Row],[Unit]],Table_PayItems[[#This Row],[Description]]&amp;" - $"&amp;Table_PayItems[[#This Row],[Unit]])</f>
        <v>Cornus florida, 1 1/2 inch clump, 3 stem - $Ea</v>
      </c>
      <c r="I1324" s="29" t="str">
        <f>IFERROR(VLOOKUP(ROWS($M$5:M1324),Table_PayItems[[Search Key]:[Concentrated Name]],2,FALSE),"")</f>
        <v>Cornus florida, 1 1/2 inch clump, 3 stem - $Ea</v>
      </c>
      <c r="J1324" s="1"/>
      <c r="K1324" s="1"/>
      <c r="L1324" s="22">
        <f>IF(ISNUMBER(SEARCH(Pay_Item_Search_Text_2,M1324)),MAX($L$4:L1323)+1,0)</f>
        <v>0</v>
      </c>
      <c r="M1324" s="1" t="str">
        <f>IFERROR(VLOOKUP(ROWS($M$5:M1324),Table_PayItems[[Search Key]:[Concentrated Name]],2,FALSE),"")</f>
        <v>Cornus florida, 1 1/2 inch clump, 3 stem - $Ea</v>
      </c>
      <c r="N1324" s="1" t="str">
        <f>IFERROR(VLOOKUP(ROWS($M$5:N1324),$L$5:$M$7000,2,FALSE),"")</f>
        <v/>
      </c>
      <c r="O1324" s="1" t="str">
        <f>IFERROR(VLOOKUP(ROWS($O$5:O1324),$K$5:$L$7000,2,FALSE),"")</f>
        <v/>
      </c>
    </row>
    <row r="1325" spans="2:15" ht="15" customHeight="1" x14ac:dyDescent="0.25">
      <c r="B1325" s="178" t="s">
        <v>12417</v>
      </c>
      <c r="C1325" s="178" t="s">
        <v>88</v>
      </c>
      <c r="D1325" s="178" t="s">
        <v>4080</v>
      </c>
      <c r="E1325" s="178" t="s">
        <v>6993</v>
      </c>
      <c r="F1325" s="178" t="s">
        <v>17</v>
      </c>
      <c r="G1325" s="1">
        <f>IF(ISNUMBER(Pay_Item_Search_Text),IF(ISNUMBER(IF(FIND(Pay_Item_Search_Text,B1325)=1,1, "FALSE")),MAX(G$4:$G1324)+1,IF(ISNUMBER(Pay_Item_Search_Text),0,IF(ISNUMBER(SEARCH(Pay_Item_Search_Text,H1325)),MAX(G$4:$G1324)+1,0))),IF(ISNUMBER(Pay_Item_Search_Text),0,IF(ISNUMBER(SEARCH(Pay_Item_Search_Text,H1325)),MAX(G$4:$G1324)+1,0)))</f>
        <v>1321</v>
      </c>
      <c r="H1325" s="1" t="str">
        <f>IF(Table_PayItems[[#This Row],[Description]]="_","_ Unique Item - "&amp;Table_PayItems[[#This Row],[Item]]&amp;" - $"&amp;Table_PayItems[[#This Row],[Unit]],Table_PayItems[[#This Row],[Description]]&amp;" - $"&amp;Table_PayItems[[#This Row],[Unit]])</f>
        <v>Cornus florida, 1 3/4 inch - $Ea</v>
      </c>
      <c r="I1325" s="29" t="str">
        <f>IFERROR(VLOOKUP(ROWS($M$5:M1325),Table_PayItems[[Search Key]:[Concentrated Name]],2,FALSE),"")</f>
        <v>Cornus florida, 1 3/4 inch - $Ea</v>
      </c>
      <c r="J1325" s="1"/>
      <c r="K1325" s="1"/>
      <c r="L1325" s="22">
        <f>IF(ISNUMBER(SEARCH(Pay_Item_Search_Text_2,M1325)),MAX($L$4:L1324)+1,0)</f>
        <v>0</v>
      </c>
      <c r="M1325" s="1" t="str">
        <f>IFERROR(VLOOKUP(ROWS($M$5:M1325),Table_PayItems[[Search Key]:[Concentrated Name]],2,FALSE),"")</f>
        <v>Cornus florida, 1 3/4 inch - $Ea</v>
      </c>
      <c r="N1325" s="1" t="str">
        <f>IFERROR(VLOOKUP(ROWS($M$5:N1325),$L$5:$M$7000,2,FALSE),"")</f>
        <v/>
      </c>
      <c r="O1325" s="1" t="str">
        <f>IFERROR(VLOOKUP(ROWS($O$5:O1325),$K$5:$L$7000,2,FALSE),"")</f>
        <v/>
      </c>
    </row>
    <row r="1326" spans="2:15" ht="15" customHeight="1" x14ac:dyDescent="0.25">
      <c r="B1326" s="178" t="s">
        <v>12418</v>
      </c>
      <c r="C1326" s="178" t="s">
        <v>88</v>
      </c>
      <c r="D1326" s="178" t="s">
        <v>4081</v>
      </c>
      <c r="E1326" s="178" t="s">
        <v>6993</v>
      </c>
      <c r="F1326" s="178" t="s">
        <v>17</v>
      </c>
      <c r="G1326" s="1">
        <f>IF(ISNUMBER(Pay_Item_Search_Text),IF(ISNUMBER(IF(FIND(Pay_Item_Search_Text,B1326)=1,1, "FALSE")),MAX(G$4:$G1325)+1,IF(ISNUMBER(Pay_Item_Search_Text),0,IF(ISNUMBER(SEARCH(Pay_Item_Search_Text,H1326)),MAX(G$4:$G1325)+1,0))),IF(ISNUMBER(Pay_Item_Search_Text),0,IF(ISNUMBER(SEARCH(Pay_Item_Search_Text,H1326)),MAX(G$4:$G1325)+1,0)))</f>
        <v>1322</v>
      </c>
      <c r="H1326" s="1" t="str">
        <f>IF(Table_PayItems[[#This Row],[Description]]="_","_ Unique Item - "&amp;Table_PayItems[[#This Row],[Item]]&amp;" - $"&amp;Table_PayItems[[#This Row],[Unit]],Table_PayItems[[#This Row],[Description]]&amp;" - $"&amp;Table_PayItems[[#This Row],[Unit]])</f>
        <v>Cornus florida, 2 inch - $Ea</v>
      </c>
      <c r="I1326" s="29" t="str">
        <f>IFERROR(VLOOKUP(ROWS($M$5:M1326),Table_PayItems[[Search Key]:[Concentrated Name]],2,FALSE),"")</f>
        <v>Cornus florida, 2 inch - $Ea</v>
      </c>
      <c r="J1326" s="1"/>
      <c r="K1326" s="1"/>
      <c r="L1326" s="22">
        <f>IF(ISNUMBER(SEARCH(Pay_Item_Search_Text_2,M1326)),MAX($L$4:L1325)+1,0)</f>
        <v>0</v>
      </c>
      <c r="M1326" s="1" t="str">
        <f>IFERROR(VLOOKUP(ROWS($M$5:M1326),Table_PayItems[[Search Key]:[Concentrated Name]],2,FALSE),"")</f>
        <v>Cornus florida, 2 inch - $Ea</v>
      </c>
      <c r="N1326" s="1" t="str">
        <f>IFERROR(VLOOKUP(ROWS($M$5:N1326),$L$5:$M$7000,2,FALSE),"")</f>
        <v/>
      </c>
      <c r="O1326" s="1" t="str">
        <f>IFERROR(VLOOKUP(ROWS($O$5:O1326),$K$5:$L$7000,2,FALSE),"")</f>
        <v/>
      </c>
    </row>
    <row r="1327" spans="2:15" ht="15" customHeight="1" x14ac:dyDescent="0.25">
      <c r="B1327" s="178" t="s">
        <v>12419</v>
      </c>
      <c r="C1327" s="178" t="s">
        <v>88</v>
      </c>
      <c r="D1327" s="178" t="s">
        <v>4082</v>
      </c>
      <c r="E1327" s="178" t="s">
        <v>6993</v>
      </c>
      <c r="F1327" s="178" t="s">
        <v>17</v>
      </c>
      <c r="G1327" s="1">
        <f>IF(ISNUMBER(Pay_Item_Search_Text),IF(ISNUMBER(IF(FIND(Pay_Item_Search_Text,B1327)=1,1, "FALSE")),MAX(G$4:$G1326)+1,IF(ISNUMBER(Pay_Item_Search_Text),0,IF(ISNUMBER(SEARCH(Pay_Item_Search_Text,H1327)),MAX(G$4:$G1326)+1,0))),IF(ISNUMBER(Pay_Item_Search_Text),0,IF(ISNUMBER(SEARCH(Pay_Item_Search_Text,H1327)),MAX(G$4:$G1326)+1,0)))</f>
        <v>1323</v>
      </c>
      <c r="H1327" s="1" t="str">
        <f>IF(Table_PayItems[[#This Row],[Description]]="_","_ Unique Item - "&amp;Table_PayItems[[#This Row],[Item]]&amp;" - $"&amp;Table_PayItems[[#This Row],[Unit]],Table_PayItems[[#This Row],[Description]]&amp;" - $"&amp;Table_PayItems[[#This Row],[Unit]])</f>
        <v>Cornus florida, 2 inch clump, 3 stem - $Ea</v>
      </c>
      <c r="I1327" s="29" t="str">
        <f>IFERROR(VLOOKUP(ROWS($M$5:M1327),Table_PayItems[[Search Key]:[Concentrated Name]],2,FALSE),"")</f>
        <v>Cornus florida, 2 inch clump, 3 stem - $Ea</v>
      </c>
      <c r="J1327" s="1"/>
      <c r="K1327" s="1"/>
      <c r="L1327" s="22">
        <f>IF(ISNUMBER(SEARCH(Pay_Item_Search_Text_2,M1327)),MAX($L$4:L1326)+1,0)</f>
        <v>0</v>
      </c>
      <c r="M1327" s="1" t="str">
        <f>IFERROR(VLOOKUP(ROWS($M$5:M1327),Table_PayItems[[Search Key]:[Concentrated Name]],2,FALSE),"")</f>
        <v>Cornus florida, 2 inch clump, 3 stem - $Ea</v>
      </c>
      <c r="N1327" s="1" t="str">
        <f>IFERROR(VLOOKUP(ROWS($M$5:N1327),$L$5:$M$7000,2,FALSE),"")</f>
        <v/>
      </c>
      <c r="O1327" s="1" t="str">
        <f>IFERROR(VLOOKUP(ROWS($O$5:O1327),$K$5:$L$7000,2,FALSE),"")</f>
        <v/>
      </c>
    </row>
    <row r="1328" spans="2:15" ht="15" customHeight="1" x14ac:dyDescent="0.25">
      <c r="B1328" s="178" t="s">
        <v>12420</v>
      </c>
      <c r="C1328" s="178" t="s">
        <v>88</v>
      </c>
      <c r="D1328" s="178" t="s">
        <v>4083</v>
      </c>
      <c r="E1328" s="178" t="s">
        <v>6993</v>
      </c>
      <c r="F1328" s="178" t="s">
        <v>17</v>
      </c>
      <c r="G1328" s="1">
        <f>IF(ISNUMBER(Pay_Item_Search_Text),IF(ISNUMBER(IF(FIND(Pay_Item_Search_Text,B1328)=1,1, "FALSE")),MAX(G$4:$G1327)+1,IF(ISNUMBER(Pay_Item_Search_Text),0,IF(ISNUMBER(SEARCH(Pay_Item_Search_Text,H1328)),MAX(G$4:$G1327)+1,0))),IF(ISNUMBER(Pay_Item_Search_Text),0,IF(ISNUMBER(SEARCH(Pay_Item_Search_Text,H1328)),MAX(G$4:$G1327)+1,0)))</f>
        <v>1324</v>
      </c>
      <c r="H1328" s="1" t="str">
        <f>IF(Table_PayItems[[#This Row],[Description]]="_","_ Unique Item - "&amp;Table_PayItems[[#This Row],[Item]]&amp;" - $"&amp;Table_PayItems[[#This Row],[Unit]],Table_PayItems[[#This Row],[Description]]&amp;" - $"&amp;Table_PayItems[[#This Row],[Unit]])</f>
        <v>Cornus kousa, clump form, 5 foot - $Ea</v>
      </c>
      <c r="I1328" s="29" t="str">
        <f>IFERROR(VLOOKUP(ROWS($M$5:M1328),Table_PayItems[[Search Key]:[Concentrated Name]],2,FALSE),"")</f>
        <v>Cornus kousa, clump form, 5 foot - $Ea</v>
      </c>
      <c r="J1328" s="1"/>
      <c r="K1328" s="1"/>
      <c r="L1328" s="22">
        <f>IF(ISNUMBER(SEARCH(Pay_Item_Search_Text_2,M1328)),MAX($L$4:L1327)+1,0)</f>
        <v>0</v>
      </c>
      <c r="M1328" s="1" t="str">
        <f>IFERROR(VLOOKUP(ROWS($M$5:M1328),Table_PayItems[[Search Key]:[Concentrated Name]],2,FALSE),"")</f>
        <v>Cornus kousa, clump form, 5 foot - $Ea</v>
      </c>
      <c r="N1328" s="1" t="str">
        <f>IFERROR(VLOOKUP(ROWS($M$5:N1328),$L$5:$M$7000,2,FALSE),"")</f>
        <v/>
      </c>
      <c r="O1328" s="1" t="str">
        <f>IFERROR(VLOOKUP(ROWS($O$5:O1328),$K$5:$L$7000,2,FALSE),"")</f>
        <v/>
      </c>
    </row>
    <row r="1329" spans="2:15" ht="15" customHeight="1" x14ac:dyDescent="0.25">
      <c r="B1329" s="178" t="s">
        <v>12421</v>
      </c>
      <c r="C1329" s="178" t="s">
        <v>88</v>
      </c>
      <c r="D1329" s="178" t="s">
        <v>4084</v>
      </c>
      <c r="E1329" s="178" t="s">
        <v>6993</v>
      </c>
      <c r="F1329" s="178" t="s">
        <v>17</v>
      </c>
      <c r="G1329" s="1">
        <f>IF(ISNUMBER(Pay_Item_Search_Text),IF(ISNUMBER(IF(FIND(Pay_Item_Search_Text,B1329)=1,1, "FALSE")),MAX(G$4:$G1328)+1,IF(ISNUMBER(Pay_Item_Search_Text),0,IF(ISNUMBER(SEARCH(Pay_Item_Search_Text,H1329)),MAX(G$4:$G1328)+1,0))),IF(ISNUMBER(Pay_Item_Search_Text),0,IF(ISNUMBER(SEARCH(Pay_Item_Search_Text,H1329)),MAX(G$4:$G1328)+1,0)))</f>
        <v>1325</v>
      </c>
      <c r="H1329" s="1" t="str">
        <f>IF(Table_PayItems[[#This Row],[Description]]="_","_ Unique Item - "&amp;Table_PayItems[[#This Row],[Item]]&amp;" - $"&amp;Table_PayItems[[#This Row],[Unit]],Table_PayItems[[#This Row],[Description]]&amp;" - $"&amp;Table_PayItems[[#This Row],[Unit]])</f>
        <v>Cornus kousa, clump form, 6 foot - $Ea</v>
      </c>
      <c r="I1329" s="29" t="str">
        <f>IFERROR(VLOOKUP(ROWS($M$5:M1329),Table_PayItems[[Search Key]:[Concentrated Name]],2,FALSE),"")</f>
        <v>Cornus kousa, clump form, 6 foot - $Ea</v>
      </c>
      <c r="J1329" s="1"/>
      <c r="K1329" s="1"/>
      <c r="L1329" s="22">
        <f>IF(ISNUMBER(SEARCH(Pay_Item_Search_Text_2,M1329)),MAX($L$4:L1328)+1,0)</f>
        <v>0</v>
      </c>
      <c r="M1329" s="1" t="str">
        <f>IFERROR(VLOOKUP(ROWS($M$5:M1329),Table_PayItems[[Search Key]:[Concentrated Name]],2,FALSE),"")</f>
        <v>Cornus kousa, clump form, 6 foot - $Ea</v>
      </c>
      <c r="N1329" s="1" t="str">
        <f>IFERROR(VLOOKUP(ROWS($M$5:N1329),$L$5:$M$7000,2,FALSE),"")</f>
        <v/>
      </c>
      <c r="O1329" s="1" t="str">
        <f>IFERROR(VLOOKUP(ROWS($O$5:O1329),$K$5:$L$7000,2,FALSE),"")</f>
        <v/>
      </c>
    </row>
    <row r="1330" spans="2:15" ht="15" customHeight="1" x14ac:dyDescent="0.25">
      <c r="B1330" s="178" t="s">
        <v>12422</v>
      </c>
      <c r="C1330" s="178" t="s">
        <v>88</v>
      </c>
      <c r="D1330" s="178" t="s">
        <v>4085</v>
      </c>
      <c r="E1330" s="178" t="s">
        <v>6993</v>
      </c>
      <c r="F1330" s="178" t="s">
        <v>17</v>
      </c>
      <c r="G1330" s="1">
        <f>IF(ISNUMBER(Pay_Item_Search_Text),IF(ISNUMBER(IF(FIND(Pay_Item_Search_Text,B1330)=1,1, "FALSE")),MAX(G$4:$G1329)+1,IF(ISNUMBER(Pay_Item_Search_Text),0,IF(ISNUMBER(SEARCH(Pay_Item_Search_Text,H1330)),MAX(G$4:$G1329)+1,0))),IF(ISNUMBER(Pay_Item_Search_Text),0,IF(ISNUMBER(SEARCH(Pay_Item_Search_Text,H1330)),MAX(G$4:$G1329)+1,0)))</f>
        <v>1326</v>
      </c>
      <c r="H1330" s="1" t="str">
        <f>IF(Table_PayItems[[#This Row],[Description]]="_","_ Unique Item - "&amp;Table_PayItems[[#This Row],[Item]]&amp;" - $"&amp;Table_PayItems[[#This Row],[Unit]],Table_PayItems[[#This Row],[Description]]&amp;" - $"&amp;Table_PayItems[[#This Row],[Unit]])</f>
        <v>Cornus kousa, clump form, 8 foot - $Ea</v>
      </c>
      <c r="I1330" s="29" t="str">
        <f>IFERROR(VLOOKUP(ROWS($M$5:M1330),Table_PayItems[[Search Key]:[Concentrated Name]],2,FALSE),"")</f>
        <v>Cornus kousa, clump form, 8 foot - $Ea</v>
      </c>
      <c r="J1330" s="1"/>
      <c r="K1330" s="1"/>
      <c r="L1330" s="22">
        <f>IF(ISNUMBER(SEARCH(Pay_Item_Search_Text_2,M1330)),MAX($L$4:L1329)+1,0)</f>
        <v>0</v>
      </c>
      <c r="M1330" s="1" t="str">
        <f>IFERROR(VLOOKUP(ROWS($M$5:M1330),Table_PayItems[[Search Key]:[Concentrated Name]],2,FALSE),"")</f>
        <v>Cornus kousa, clump form, 8 foot - $Ea</v>
      </c>
      <c r="N1330" s="1" t="str">
        <f>IFERROR(VLOOKUP(ROWS($M$5:N1330),$L$5:$M$7000,2,FALSE),"")</f>
        <v/>
      </c>
      <c r="O1330" s="1" t="str">
        <f>IFERROR(VLOOKUP(ROWS($O$5:O1330),$K$5:$L$7000,2,FALSE),"")</f>
        <v/>
      </c>
    </row>
    <row r="1331" spans="2:15" ht="15" customHeight="1" x14ac:dyDescent="0.25">
      <c r="B1331" s="178" t="s">
        <v>12423</v>
      </c>
      <c r="C1331" s="178" t="s">
        <v>88</v>
      </c>
      <c r="D1331" s="178" t="s">
        <v>4086</v>
      </c>
      <c r="E1331" s="178" t="s">
        <v>6993</v>
      </c>
      <c r="F1331" s="178" t="s">
        <v>17</v>
      </c>
      <c r="G1331" s="1">
        <f>IF(ISNUMBER(Pay_Item_Search_Text),IF(ISNUMBER(IF(FIND(Pay_Item_Search_Text,B1331)=1,1, "FALSE")),MAX(G$4:$G1330)+1,IF(ISNUMBER(Pay_Item_Search_Text),0,IF(ISNUMBER(SEARCH(Pay_Item_Search_Text,H1331)),MAX(G$4:$G1330)+1,0))),IF(ISNUMBER(Pay_Item_Search_Text),0,IF(ISNUMBER(SEARCH(Pay_Item_Search_Text,H1331)),MAX(G$4:$G1330)+1,0)))</f>
        <v>1327</v>
      </c>
      <c r="H1331" s="1" t="str">
        <f>IF(Table_PayItems[[#This Row],[Description]]="_","_ Unique Item - "&amp;Table_PayItems[[#This Row],[Item]]&amp;" - $"&amp;Table_PayItems[[#This Row],[Unit]],Table_PayItems[[#This Row],[Description]]&amp;" - $"&amp;Table_PayItems[[#This Row],[Unit]])</f>
        <v>Cornus kousa, tree form, 1 1/2 inch - $Ea</v>
      </c>
      <c r="I1331" s="29" t="str">
        <f>IFERROR(VLOOKUP(ROWS($M$5:M1331),Table_PayItems[[Search Key]:[Concentrated Name]],2,FALSE),"")</f>
        <v>Cornus kousa, tree form, 1 1/2 inch - $Ea</v>
      </c>
      <c r="J1331" s="1"/>
      <c r="K1331" s="1"/>
      <c r="L1331" s="22">
        <f>IF(ISNUMBER(SEARCH(Pay_Item_Search_Text_2,M1331)),MAX($L$4:L1330)+1,0)</f>
        <v>0</v>
      </c>
      <c r="M1331" s="1" t="str">
        <f>IFERROR(VLOOKUP(ROWS($M$5:M1331),Table_PayItems[[Search Key]:[Concentrated Name]],2,FALSE),"")</f>
        <v>Cornus kousa, tree form, 1 1/2 inch - $Ea</v>
      </c>
      <c r="N1331" s="1" t="str">
        <f>IFERROR(VLOOKUP(ROWS($M$5:N1331),$L$5:$M$7000,2,FALSE),"")</f>
        <v/>
      </c>
      <c r="O1331" s="1" t="str">
        <f>IFERROR(VLOOKUP(ROWS($O$5:O1331),$K$5:$L$7000,2,FALSE),"")</f>
        <v/>
      </c>
    </row>
    <row r="1332" spans="2:15" ht="15" customHeight="1" x14ac:dyDescent="0.25">
      <c r="B1332" s="178" t="s">
        <v>12424</v>
      </c>
      <c r="C1332" s="178" t="s">
        <v>88</v>
      </c>
      <c r="D1332" s="178" t="s">
        <v>4087</v>
      </c>
      <c r="E1332" s="178" t="s">
        <v>6993</v>
      </c>
      <c r="F1332" s="178" t="s">
        <v>17</v>
      </c>
      <c r="G1332" s="1">
        <f>IF(ISNUMBER(Pay_Item_Search_Text),IF(ISNUMBER(IF(FIND(Pay_Item_Search_Text,B1332)=1,1, "FALSE")),MAX(G$4:$G1331)+1,IF(ISNUMBER(Pay_Item_Search_Text),0,IF(ISNUMBER(SEARCH(Pay_Item_Search_Text,H1332)),MAX(G$4:$G1331)+1,0))),IF(ISNUMBER(Pay_Item_Search_Text),0,IF(ISNUMBER(SEARCH(Pay_Item_Search_Text,H1332)),MAX(G$4:$G1331)+1,0)))</f>
        <v>1328</v>
      </c>
      <c r="H1332" s="1" t="str">
        <f>IF(Table_PayItems[[#This Row],[Description]]="_","_ Unique Item - "&amp;Table_PayItems[[#This Row],[Item]]&amp;" - $"&amp;Table_PayItems[[#This Row],[Unit]],Table_PayItems[[#This Row],[Description]]&amp;" - $"&amp;Table_PayItems[[#This Row],[Unit]])</f>
        <v>Cornus kousa, tree form, 1 3/4 inch - $Ea</v>
      </c>
      <c r="I1332" s="29" t="str">
        <f>IFERROR(VLOOKUP(ROWS($M$5:M1332),Table_PayItems[[Search Key]:[Concentrated Name]],2,FALSE),"")</f>
        <v>Cornus kousa, tree form, 1 3/4 inch - $Ea</v>
      </c>
      <c r="J1332" s="1"/>
      <c r="K1332" s="1"/>
      <c r="L1332" s="22">
        <f>IF(ISNUMBER(SEARCH(Pay_Item_Search_Text_2,M1332)),MAX($L$4:L1331)+1,0)</f>
        <v>0</v>
      </c>
      <c r="M1332" s="1" t="str">
        <f>IFERROR(VLOOKUP(ROWS($M$5:M1332),Table_PayItems[[Search Key]:[Concentrated Name]],2,FALSE),"")</f>
        <v>Cornus kousa, tree form, 1 3/4 inch - $Ea</v>
      </c>
      <c r="N1332" s="1" t="str">
        <f>IFERROR(VLOOKUP(ROWS($M$5:N1332),$L$5:$M$7000,2,FALSE),"")</f>
        <v/>
      </c>
      <c r="O1332" s="1" t="str">
        <f>IFERROR(VLOOKUP(ROWS($O$5:O1332),$K$5:$L$7000,2,FALSE),"")</f>
        <v/>
      </c>
    </row>
    <row r="1333" spans="2:15" ht="15" customHeight="1" x14ac:dyDescent="0.25">
      <c r="B1333" s="178" t="s">
        <v>12425</v>
      </c>
      <c r="C1333" s="178" t="s">
        <v>88</v>
      </c>
      <c r="D1333" s="178" t="s">
        <v>4088</v>
      </c>
      <c r="E1333" s="178" t="s">
        <v>6993</v>
      </c>
      <c r="F1333" s="178" t="s">
        <v>17</v>
      </c>
      <c r="G1333" s="1">
        <f>IF(ISNUMBER(Pay_Item_Search_Text),IF(ISNUMBER(IF(FIND(Pay_Item_Search_Text,B1333)=1,1, "FALSE")),MAX(G$4:$G1332)+1,IF(ISNUMBER(Pay_Item_Search_Text),0,IF(ISNUMBER(SEARCH(Pay_Item_Search_Text,H1333)),MAX(G$4:$G1332)+1,0))),IF(ISNUMBER(Pay_Item_Search_Text),0,IF(ISNUMBER(SEARCH(Pay_Item_Search_Text,H1333)),MAX(G$4:$G1332)+1,0)))</f>
        <v>1329</v>
      </c>
      <c r="H1333" s="1" t="str">
        <f>IF(Table_PayItems[[#This Row],[Description]]="_","_ Unique Item - "&amp;Table_PayItems[[#This Row],[Item]]&amp;" - $"&amp;Table_PayItems[[#This Row],[Unit]],Table_PayItems[[#This Row],[Description]]&amp;" - $"&amp;Table_PayItems[[#This Row],[Unit]])</f>
        <v>Cornus kousa, tree form, 2 inch - $Ea</v>
      </c>
      <c r="I1333" s="29" t="str">
        <f>IFERROR(VLOOKUP(ROWS($M$5:M1333),Table_PayItems[[Search Key]:[Concentrated Name]],2,FALSE),"")</f>
        <v>Cornus kousa, tree form, 2 inch - $Ea</v>
      </c>
      <c r="J1333" s="1"/>
      <c r="K1333" s="1"/>
      <c r="L1333" s="22">
        <f>IF(ISNUMBER(SEARCH(Pay_Item_Search_Text_2,M1333)),MAX($L$4:L1332)+1,0)</f>
        <v>0</v>
      </c>
      <c r="M1333" s="1" t="str">
        <f>IFERROR(VLOOKUP(ROWS($M$5:M1333),Table_PayItems[[Search Key]:[Concentrated Name]],2,FALSE),"")</f>
        <v>Cornus kousa, tree form, 2 inch - $Ea</v>
      </c>
      <c r="N1333" s="1" t="str">
        <f>IFERROR(VLOOKUP(ROWS($M$5:N1333),$L$5:$M$7000,2,FALSE),"")</f>
        <v/>
      </c>
      <c r="O1333" s="1" t="str">
        <f>IFERROR(VLOOKUP(ROWS($O$5:O1333),$K$5:$L$7000,2,FALSE),"")</f>
        <v/>
      </c>
    </row>
    <row r="1334" spans="2:15" ht="15" customHeight="1" x14ac:dyDescent="0.25">
      <c r="B1334" s="178" t="s">
        <v>12426</v>
      </c>
      <c r="C1334" s="178" t="s">
        <v>88</v>
      </c>
      <c r="D1334" s="178" t="s">
        <v>7172</v>
      </c>
      <c r="E1334" s="178" t="s">
        <v>6993</v>
      </c>
      <c r="F1334" s="178" t="s">
        <v>17</v>
      </c>
      <c r="G1334" s="1">
        <f>IF(ISNUMBER(Pay_Item_Search_Text),IF(ISNUMBER(IF(FIND(Pay_Item_Search_Text,B1334)=1,1, "FALSE")),MAX(G$4:$G1333)+1,IF(ISNUMBER(Pay_Item_Search_Text),0,IF(ISNUMBER(SEARCH(Pay_Item_Search_Text,H1334)),MAX(G$4:$G1333)+1,0))),IF(ISNUMBER(Pay_Item_Search_Text),0,IF(ISNUMBER(SEARCH(Pay_Item_Search_Text,H1334)),MAX(G$4:$G1333)+1,0)))</f>
        <v>1330</v>
      </c>
      <c r="H1334" s="1" t="str">
        <f>IF(Table_PayItems[[#This Row],[Description]]="_","_ Unique Item - "&amp;Table_PayItems[[#This Row],[Item]]&amp;" - $"&amp;Table_PayItems[[#This Row],[Unit]],Table_PayItems[[#This Row],[Description]]&amp;" - $"&amp;Table_PayItems[[#This Row],[Unit]])</f>
        <v>Cornus mas Golden Glory, tree form, #15 cont. - $Ea</v>
      </c>
      <c r="I1334" s="29" t="str">
        <f>IFERROR(VLOOKUP(ROWS($M$5:M1334),Table_PayItems[[Search Key]:[Concentrated Name]],2,FALSE),"")</f>
        <v>Cornus mas Golden Glory, tree form, #15 cont. - $Ea</v>
      </c>
      <c r="J1334" s="1"/>
      <c r="K1334" s="1"/>
      <c r="L1334" s="22">
        <f>IF(ISNUMBER(SEARCH(Pay_Item_Search_Text_2,M1334)),MAX($L$4:L1333)+1,0)</f>
        <v>0</v>
      </c>
      <c r="M1334" s="1" t="str">
        <f>IFERROR(VLOOKUP(ROWS($M$5:M1334),Table_PayItems[[Search Key]:[Concentrated Name]],2,FALSE),"")</f>
        <v>Cornus mas Golden Glory, tree form, #15 cont. - $Ea</v>
      </c>
      <c r="N1334" s="1" t="str">
        <f>IFERROR(VLOOKUP(ROWS($M$5:N1334),$L$5:$M$7000,2,FALSE),"")</f>
        <v/>
      </c>
      <c r="O1334" s="1" t="str">
        <f>IFERROR(VLOOKUP(ROWS($O$5:O1334),$K$5:$L$7000,2,FALSE),"")</f>
        <v/>
      </c>
    </row>
    <row r="1335" spans="2:15" ht="15" customHeight="1" x14ac:dyDescent="0.25">
      <c r="B1335" s="178" t="s">
        <v>12427</v>
      </c>
      <c r="C1335" s="178" t="s">
        <v>88</v>
      </c>
      <c r="D1335" s="178" t="s">
        <v>7173</v>
      </c>
      <c r="E1335" s="178" t="s">
        <v>6993</v>
      </c>
      <c r="F1335" s="178" t="s">
        <v>17</v>
      </c>
      <c r="G1335" s="1">
        <f>IF(ISNUMBER(Pay_Item_Search_Text),IF(ISNUMBER(IF(FIND(Pay_Item_Search_Text,B1335)=1,1, "FALSE")),MAX(G$4:$G1334)+1,IF(ISNUMBER(Pay_Item_Search_Text),0,IF(ISNUMBER(SEARCH(Pay_Item_Search_Text,H1335)),MAX(G$4:$G1334)+1,0))),IF(ISNUMBER(Pay_Item_Search_Text),0,IF(ISNUMBER(SEARCH(Pay_Item_Search_Text,H1335)),MAX(G$4:$G1334)+1,0)))</f>
        <v>1331</v>
      </c>
      <c r="H1335" s="1" t="str">
        <f>IF(Table_PayItems[[#This Row],[Description]]="_","_ Unique Item - "&amp;Table_PayItems[[#This Row],[Item]]&amp;" - $"&amp;Table_PayItems[[#This Row],[Unit]],Table_PayItems[[#This Row],[Description]]&amp;" - $"&amp;Table_PayItems[[#This Row],[Unit]])</f>
        <v>Cornus mas Golden Glory, tree form, #7 cont. - $Ea</v>
      </c>
      <c r="I1335" s="29" t="str">
        <f>IFERROR(VLOOKUP(ROWS($M$5:M1335),Table_PayItems[[Search Key]:[Concentrated Name]],2,FALSE),"")</f>
        <v>Cornus mas Golden Glory, tree form, #7 cont. - $Ea</v>
      </c>
      <c r="J1335" s="1"/>
      <c r="K1335" s="1"/>
      <c r="L1335" s="22">
        <f>IF(ISNUMBER(SEARCH(Pay_Item_Search_Text_2,M1335)),MAX($L$4:L1334)+1,0)</f>
        <v>0</v>
      </c>
      <c r="M1335" s="1" t="str">
        <f>IFERROR(VLOOKUP(ROWS($M$5:M1335),Table_PayItems[[Search Key]:[Concentrated Name]],2,FALSE),"")</f>
        <v>Cornus mas Golden Glory, tree form, #7 cont. - $Ea</v>
      </c>
      <c r="N1335" s="1" t="str">
        <f>IFERROR(VLOOKUP(ROWS($M$5:N1335),$L$5:$M$7000,2,FALSE),"")</f>
        <v/>
      </c>
      <c r="O1335" s="1" t="str">
        <f>IFERROR(VLOOKUP(ROWS($O$5:O1335),$K$5:$L$7000,2,FALSE),"")</f>
        <v/>
      </c>
    </row>
    <row r="1336" spans="2:15" ht="15" customHeight="1" x14ac:dyDescent="0.25">
      <c r="B1336" s="178" t="s">
        <v>12429</v>
      </c>
      <c r="C1336" s="178" t="s">
        <v>88</v>
      </c>
      <c r="D1336" s="178" t="s">
        <v>4090</v>
      </c>
      <c r="E1336" s="178" t="s">
        <v>6993</v>
      </c>
      <c r="F1336" s="178" t="s">
        <v>17</v>
      </c>
      <c r="G1336" s="1">
        <f>IF(ISNUMBER(Pay_Item_Search_Text),IF(ISNUMBER(IF(FIND(Pay_Item_Search_Text,B1336)=1,1, "FALSE")),MAX(G$4:$G1335)+1,IF(ISNUMBER(Pay_Item_Search_Text),0,IF(ISNUMBER(SEARCH(Pay_Item_Search_Text,H1336)),MAX(G$4:$G1335)+1,0))),IF(ISNUMBER(Pay_Item_Search_Text),0,IF(ISNUMBER(SEARCH(Pay_Item_Search_Text,H1336)),MAX(G$4:$G1335)+1,0)))</f>
        <v>1332</v>
      </c>
      <c r="H1336" s="1" t="str">
        <f>IF(Table_PayItems[[#This Row],[Description]]="_","_ Unique Item - "&amp;Table_PayItems[[#This Row],[Item]]&amp;" - $"&amp;Table_PayItems[[#This Row],[Unit]],Table_PayItems[[#This Row],[Description]]&amp;" - $"&amp;Table_PayItems[[#This Row],[Unit]])</f>
        <v>Cornus mas, #10 cont. - $Ea</v>
      </c>
      <c r="I1336" s="29" t="str">
        <f>IFERROR(VLOOKUP(ROWS($M$5:M1336),Table_PayItems[[Search Key]:[Concentrated Name]],2,FALSE),"")</f>
        <v>Cornus mas, #10 cont. - $Ea</v>
      </c>
      <c r="J1336" s="1"/>
      <c r="K1336" s="1"/>
      <c r="L1336" s="22">
        <f>IF(ISNUMBER(SEARCH(Pay_Item_Search_Text_2,M1336)),MAX($L$4:L1335)+1,0)</f>
        <v>405</v>
      </c>
      <c r="M1336" s="1" t="str">
        <f>IFERROR(VLOOKUP(ROWS($M$5:M1336),Table_PayItems[[Search Key]:[Concentrated Name]],2,FALSE),"")</f>
        <v>Cornus mas, #10 cont. - $Ea</v>
      </c>
      <c r="N1336" s="1" t="str">
        <f>IFERROR(VLOOKUP(ROWS($M$5:N1336),$L$5:$M$7000,2,FALSE),"")</f>
        <v/>
      </c>
      <c r="O1336" s="1" t="str">
        <f>IFERROR(VLOOKUP(ROWS($O$5:O1336),$K$5:$L$7000,2,FALSE),"")</f>
        <v/>
      </c>
    </row>
    <row r="1337" spans="2:15" ht="15" customHeight="1" x14ac:dyDescent="0.25">
      <c r="B1337" s="178" t="s">
        <v>12428</v>
      </c>
      <c r="C1337" s="178" t="s">
        <v>88</v>
      </c>
      <c r="D1337" s="178" t="s">
        <v>4089</v>
      </c>
      <c r="E1337" s="178" t="s">
        <v>6993</v>
      </c>
      <c r="F1337" s="178" t="s">
        <v>17</v>
      </c>
      <c r="G1337" s="1">
        <f>IF(ISNUMBER(Pay_Item_Search_Text),IF(ISNUMBER(IF(FIND(Pay_Item_Search_Text,B1337)=1,1, "FALSE")),MAX(G$4:$G1336)+1,IF(ISNUMBER(Pay_Item_Search_Text),0,IF(ISNUMBER(SEARCH(Pay_Item_Search_Text,H1337)),MAX(G$4:$G1336)+1,0))),IF(ISNUMBER(Pay_Item_Search_Text),0,IF(ISNUMBER(SEARCH(Pay_Item_Search_Text,H1337)),MAX(G$4:$G1336)+1,0)))</f>
        <v>1333</v>
      </c>
      <c r="H1337" s="1" t="str">
        <f>IF(Table_PayItems[[#This Row],[Description]]="_","_ Unique Item - "&amp;Table_PayItems[[#This Row],[Item]]&amp;" - $"&amp;Table_PayItems[[#This Row],[Unit]],Table_PayItems[[#This Row],[Description]]&amp;" - $"&amp;Table_PayItems[[#This Row],[Unit]])</f>
        <v>Cornus mas, #7 cont. - $Ea</v>
      </c>
      <c r="I1337" s="29" t="str">
        <f>IFERROR(VLOOKUP(ROWS($M$5:M1337),Table_PayItems[[Search Key]:[Concentrated Name]],2,FALSE),"")</f>
        <v>Cornus mas, #7 cont. - $Ea</v>
      </c>
      <c r="J1337" s="1"/>
      <c r="K1337" s="1"/>
      <c r="L1337" s="22">
        <f>IF(ISNUMBER(SEARCH(Pay_Item_Search_Text_2,M1337)),MAX($L$4:L1336)+1,0)</f>
        <v>0</v>
      </c>
      <c r="M1337" s="1" t="str">
        <f>IFERROR(VLOOKUP(ROWS($M$5:M1337),Table_PayItems[[Search Key]:[Concentrated Name]],2,FALSE),"")</f>
        <v>Cornus mas, #7 cont. - $Ea</v>
      </c>
      <c r="N1337" s="1" t="str">
        <f>IFERROR(VLOOKUP(ROWS($M$5:N1337),$L$5:$M$7000,2,FALSE),"")</f>
        <v/>
      </c>
      <c r="O1337" s="1" t="str">
        <f>IFERROR(VLOOKUP(ROWS($O$5:O1337),$K$5:$L$7000,2,FALSE),"")</f>
        <v/>
      </c>
    </row>
    <row r="1338" spans="2:15" ht="15" customHeight="1" x14ac:dyDescent="0.25">
      <c r="B1338" s="178" t="s">
        <v>12432</v>
      </c>
      <c r="C1338" s="178" t="s">
        <v>88</v>
      </c>
      <c r="D1338" s="178" t="s">
        <v>4093</v>
      </c>
      <c r="E1338" s="178" t="s">
        <v>6993</v>
      </c>
      <c r="F1338" s="178" t="s">
        <v>17</v>
      </c>
      <c r="G1338" s="1">
        <f>IF(ISNUMBER(Pay_Item_Search_Text),IF(ISNUMBER(IF(FIND(Pay_Item_Search_Text,B1338)=1,1, "FALSE")),MAX(G$4:$G1337)+1,IF(ISNUMBER(Pay_Item_Search_Text),0,IF(ISNUMBER(SEARCH(Pay_Item_Search_Text,H1338)),MAX(G$4:$G1337)+1,0))),IF(ISNUMBER(Pay_Item_Search_Text),0,IF(ISNUMBER(SEARCH(Pay_Item_Search_Text,H1338)),MAX(G$4:$G1337)+1,0)))</f>
        <v>1334</v>
      </c>
      <c r="H1338" s="1" t="str">
        <f>IF(Table_PayItems[[#This Row],[Description]]="_","_ Unique Item - "&amp;Table_PayItems[[#This Row],[Item]]&amp;" - $"&amp;Table_PayItems[[#This Row],[Unit]],Table_PayItems[[#This Row],[Description]]&amp;" - $"&amp;Table_PayItems[[#This Row],[Unit]])</f>
        <v>Cornus racemosa, #10 cont. - $Ea</v>
      </c>
      <c r="I1338" s="29" t="str">
        <f>IFERROR(VLOOKUP(ROWS($M$5:M1338),Table_PayItems[[Search Key]:[Concentrated Name]],2,FALSE),"")</f>
        <v>Cornus racemosa, #10 cont. - $Ea</v>
      </c>
      <c r="J1338" s="1"/>
      <c r="K1338" s="1"/>
      <c r="L1338" s="22">
        <f>IF(ISNUMBER(SEARCH(Pay_Item_Search_Text_2,M1338)),MAX($L$4:L1337)+1,0)</f>
        <v>406</v>
      </c>
      <c r="M1338" s="1" t="str">
        <f>IFERROR(VLOOKUP(ROWS($M$5:M1338),Table_PayItems[[Search Key]:[Concentrated Name]],2,FALSE),"")</f>
        <v>Cornus racemosa, #10 cont. - $Ea</v>
      </c>
      <c r="N1338" s="1" t="str">
        <f>IFERROR(VLOOKUP(ROWS($M$5:N1338),$L$5:$M$7000,2,FALSE),"")</f>
        <v/>
      </c>
      <c r="O1338" s="1" t="str">
        <f>IFERROR(VLOOKUP(ROWS($O$5:O1338),$K$5:$L$7000,2,FALSE),"")</f>
        <v/>
      </c>
    </row>
    <row r="1339" spans="2:15" ht="15" customHeight="1" x14ac:dyDescent="0.25">
      <c r="B1339" s="178" t="s">
        <v>12430</v>
      </c>
      <c r="C1339" s="178" t="s">
        <v>88</v>
      </c>
      <c r="D1339" s="178" t="s">
        <v>4091</v>
      </c>
      <c r="E1339" s="178" t="s">
        <v>6993</v>
      </c>
      <c r="F1339" s="178" t="s">
        <v>17</v>
      </c>
      <c r="G1339" s="1">
        <f>IF(ISNUMBER(Pay_Item_Search_Text),IF(ISNUMBER(IF(FIND(Pay_Item_Search_Text,B1339)=1,1, "FALSE")),MAX(G$4:$G1338)+1,IF(ISNUMBER(Pay_Item_Search_Text),0,IF(ISNUMBER(SEARCH(Pay_Item_Search_Text,H1339)),MAX(G$4:$G1338)+1,0))),IF(ISNUMBER(Pay_Item_Search_Text),0,IF(ISNUMBER(SEARCH(Pay_Item_Search_Text,H1339)),MAX(G$4:$G1338)+1,0)))</f>
        <v>1335</v>
      </c>
      <c r="H1339" s="1" t="str">
        <f>IF(Table_PayItems[[#This Row],[Description]]="_","_ Unique Item - "&amp;Table_PayItems[[#This Row],[Item]]&amp;" - $"&amp;Table_PayItems[[#This Row],[Unit]],Table_PayItems[[#This Row],[Description]]&amp;" - $"&amp;Table_PayItems[[#This Row],[Unit]])</f>
        <v>Cornus racemosa, #5 cont. - $Ea</v>
      </c>
      <c r="I1339" s="29" t="str">
        <f>IFERROR(VLOOKUP(ROWS($M$5:M1339),Table_PayItems[[Search Key]:[Concentrated Name]],2,FALSE),"")</f>
        <v>Cornus racemosa, #5 cont. - $Ea</v>
      </c>
      <c r="J1339" s="1"/>
      <c r="K1339" s="1"/>
      <c r="L1339" s="22">
        <f>IF(ISNUMBER(SEARCH(Pay_Item_Search_Text_2,M1339)),MAX($L$4:L1338)+1,0)</f>
        <v>0</v>
      </c>
      <c r="M1339" s="1" t="str">
        <f>IFERROR(VLOOKUP(ROWS($M$5:M1339),Table_PayItems[[Search Key]:[Concentrated Name]],2,FALSE),"")</f>
        <v>Cornus racemosa, #5 cont. - $Ea</v>
      </c>
      <c r="N1339" s="1" t="str">
        <f>IFERROR(VLOOKUP(ROWS($M$5:N1339),$L$5:$M$7000,2,FALSE),"")</f>
        <v/>
      </c>
      <c r="O1339" s="1" t="str">
        <f>IFERROR(VLOOKUP(ROWS($O$5:O1339),$K$5:$L$7000,2,FALSE),"")</f>
        <v/>
      </c>
    </row>
    <row r="1340" spans="2:15" ht="15" customHeight="1" x14ac:dyDescent="0.25">
      <c r="B1340" s="178" t="s">
        <v>12431</v>
      </c>
      <c r="C1340" s="178" t="s">
        <v>88</v>
      </c>
      <c r="D1340" s="178" t="s">
        <v>4092</v>
      </c>
      <c r="E1340" s="178" t="s">
        <v>6993</v>
      </c>
      <c r="F1340" s="178" t="s">
        <v>17</v>
      </c>
      <c r="G1340" s="1">
        <f>IF(ISNUMBER(Pay_Item_Search_Text),IF(ISNUMBER(IF(FIND(Pay_Item_Search_Text,B1340)=1,1, "FALSE")),MAX(G$4:$G1339)+1,IF(ISNUMBER(Pay_Item_Search_Text),0,IF(ISNUMBER(SEARCH(Pay_Item_Search_Text,H1340)),MAX(G$4:$G1339)+1,0))),IF(ISNUMBER(Pay_Item_Search_Text),0,IF(ISNUMBER(SEARCH(Pay_Item_Search_Text,H1340)),MAX(G$4:$G1339)+1,0)))</f>
        <v>1336</v>
      </c>
      <c r="H1340" s="1" t="str">
        <f>IF(Table_PayItems[[#This Row],[Description]]="_","_ Unique Item - "&amp;Table_PayItems[[#This Row],[Item]]&amp;" - $"&amp;Table_PayItems[[#This Row],[Unit]],Table_PayItems[[#This Row],[Description]]&amp;" - $"&amp;Table_PayItems[[#This Row],[Unit]])</f>
        <v>Cornus racemosa, #7 cont. - $Ea</v>
      </c>
      <c r="I1340" s="29" t="str">
        <f>IFERROR(VLOOKUP(ROWS($M$5:M1340),Table_PayItems[[Search Key]:[Concentrated Name]],2,FALSE),"")</f>
        <v>Cornus racemosa, #7 cont. - $Ea</v>
      </c>
      <c r="J1340" s="1"/>
      <c r="K1340" s="1"/>
      <c r="L1340" s="22">
        <f>IF(ISNUMBER(SEARCH(Pay_Item_Search_Text_2,M1340)),MAX($L$4:L1339)+1,0)</f>
        <v>0</v>
      </c>
      <c r="M1340" s="1" t="str">
        <f>IFERROR(VLOOKUP(ROWS($M$5:M1340),Table_PayItems[[Search Key]:[Concentrated Name]],2,FALSE),"")</f>
        <v>Cornus racemosa, #7 cont. - $Ea</v>
      </c>
      <c r="N1340" s="1" t="str">
        <f>IFERROR(VLOOKUP(ROWS($M$5:N1340),$L$5:$M$7000,2,FALSE),"")</f>
        <v/>
      </c>
      <c r="O1340" s="1" t="str">
        <f>IFERROR(VLOOKUP(ROWS($O$5:O1340),$K$5:$L$7000,2,FALSE),"")</f>
        <v/>
      </c>
    </row>
    <row r="1341" spans="2:15" ht="15" customHeight="1" x14ac:dyDescent="0.25">
      <c r="B1341" s="178" t="s">
        <v>12433</v>
      </c>
      <c r="C1341" s="178" t="s">
        <v>88</v>
      </c>
      <c r="D1341" s="178" t="s">
        <v>4094</v>
      </c>
      <c r="E1341" s="178" t="s">
        <v>6993</v>
      </c>
      <c r="F1341" s="178" t="s">
        <v>17</v>
      </c>
      <c r="G1341" s="1">
        <f>IF(ISNUMBER(Pay_Item_Search_Text),IF(ISNUMBER(IF(FIND(Pay_Item_Search_Text,B1341)=1,1, "FALSE")),MAX(G$4:$G1340)+1,IF(ISNUMBER(Pay_Item_Search_Text),0,IF(ISNUMBER(SEARCH(Pay_Item_Search_Text,H1341)),MAX(G$4:$G1340)+1,0))),IF(ISNUMBER(Pay_Item_Search_Text),0,IF(ISNUMBER(SEARCH(Pay_Item_Search_Text,H1341)),MAX(G$4:$G1340)+1,0)))</f>
        <v>1337</v>
      </c>
      <c r="H1341" s="1" t="str">
        <f>IF(Table_PayItems[[#This Row],[Description]]="_","_ Unique Item - "&amp;Table_PayItems[[#This Row],[Item]]&amp;" - $"&amp;Table_PayItems[[#This Row],[Unit]],Table_PayItems[[#This Row],[Description]]&amp;" - $"&amp;Table_PayItems[[#This Row],[Unit]])</f>
        <v>Cornus racemosa, bareroot, 12-24 inch - $Ea</v>
      </c>
      <c r="I1341" s="29" t="str">
        <f>IFERROR(VLOOKUP(ROWS($M$5:M1341),Table_PayItems[[Search Key]:[Concentrated Name]],2,FALSE),"")</f>
        <v>Cornus racemosa, bareroot, 12-24 inch - $Ea</v>
      </c>
      <c r="J1341" s="1"/>
      <c r="K1341" s="1"/>
      <c r="L1341" s="22">
        <f>IF(ISNUMBER(SEARCH(Pay_Item_Search_Text_2,M1341)),MAX($L$4:L1340)+1,0)</f>
        <v>0</v>
      </c>
      <c r="M1341" s="1" t="str">
        <f>IFERROR(VLOOKUP(ROWS($M$5:M1341),Table_PayItems[[Search Key]:[Concentrated Name]],2,FALSE),"")</f>
        <v>Cornus racemosa, bareroot, 12-24 inch - $Ea</v>
      </c>
      <c r="N1341" s="1" t="str">
        <f>IFERROR(VLOOKUP(ROWS($M$5:N1341),$L$5:$M$7000,2,FALSE),"")</f>
        <v/>
      </c>
      <c r="O1341" s="1" t="str">
        <f>IFERROR(VLOOKUP(ROWS($O$5:O1341),$K$5:$L$7000,2,FALSE),"")</f>
        <v/>
      </c>
    </row>
    <row r="1342" spans="2:15" ht="15" customHeight="1" x14ac:dyDescent="0.25">
      <c r="B1342" s="178" t="s">
        <v>12434</v>
      </c>
      <c r="C1342" s="178" t="s">
        <v>88</v>
      </c>
      <c r="D1342" s="178" t="s">
        <v>4095</v>
      </c>
      <c r="E1342" s="178" t="s">
        <v>6993</v>
      </c>
      <c r="F1342" s="178" t="s">
        <v>17</v>
      </c>
      <c r="G1342" s="1">
        <f>IF(ISNUMBER(Pay_Item_Search_Text),IF(ISNUMBER(IF(FIND(Pay_Item_Search_Text,B1342)=1,1, "FALSE")),MAX(G$4:$G1341)+1,IF(ISNUMBER(Pay_Item_Search_Text),0,IF(ISNUMBER(SEARCH(Pay_Item_Search_Text,H1342)),MAX(G$4:$G1341)+1,0))),IF(ISNUMBER(Pay_Item_Search_Text),0,IF(ISNUMBER(SEARCH(Pay_Item_Search_Text,H1342)),MAX(G$4:$G1341)+1,0)))</f>
        <v>1338</v>
      </c>
      <c r="H1342" s="1" t="str">
        <f>IF(Table_PayItems[[#This Row],[Description]]="_","_ Unique Item - "&amp;Table_PayItems[[#This Row],[Item]]&amp;" - $"&amp;Table_PayItems[[#This Row],[Unit]],Table_PayItems[[#This Row],[Description]]&amp;" - $"&amp;Table_PayItems[[#This Row],[Unit]])</f>
        <v>Cornus racemosa, bareroot, 24-36 inch - $Ea</v>
      </c>
      <c r="I1342" s="29" t="str">
        <f>IFERROR(VLOOKUP(ROWS($M$5:M1342),Table_PayItems[[Search Key]:[Concentrated Name]],2,FALSE),"")</f>
        <v>Cornus racemosa, bareroot, 24-36 inch - $Ea</v>
      </c>
      <c r="J1342" s="1"/>
      <c r="K1342" s="1"/>
      <c r="L1342" s="22">
        <f>IF(ISNUMBER(SEARCH(Pay_Item_Search_Text_2,M1342)),MAX($L$4:L1341)+1,0)</f>
        <v>0</v>
      </c>
      <c r="M1342" s="1" t="str">
        <f>IFERROR(VLOOKUP(ROWS($M$5:M1342),Table_PayItems[[Search Key]:[Concentrated Name]],2,FALSE),"")</f>
        <v>Cornus racemosa, bareroot, 24-36 inch - $Ea</v>
      </c>
      <c r="N1342" s="1" t="str">
        <f>IFERROR(VLOOKUP(ROWS($M$5:N1342),$L$5:$M$7000,2,FALSE),"")</f>
        <v/>
      </c>
      <c r="O1342" s="1" t="str">
        <f>IFERROR(VLOOKUP(ROWS($O$5:O1342),$K$5:$L$7000,2,FALSE),"")</f>
        <v/>
      </c>
    </row>
    <row r="1343" spans="2:15" ht="15" customHeight="1" x14ac:dyDescent="0.25">
      <c r="B1343" s="178" t="s">
        <v>12435</v>
      </c>
      <c r="C1343" s="178" t="s">
        <v>88</v>
      </c>
      <c r="D1343" s="178" t="s">
        <v>7174</v>
      </c>
      <c r="E1343" s="178" t="s">
        <v>6993</v>
      </c>
      <c r="F1343" s="178" t="s">
        <v>17</v>
      </c>
      <c r="G1343" s="1">
        <f>IF(ISNUMBER(Pay_Item_Search_Text),IF(ISNUMBER(IF(FIND(Pay_Item_Search_Text,B1343)=1,1, "FALSE")),MAX(G$4:$G1342)+1,IF(ISNUMBER(Pay_Item_Search_Text),0,IF(ISNUMBER(SEARCH(Pay_Item_Search_Text,H1343)),MAX(G$4:$G1342)+1,0))),IF(ISNUMBER(Pay_Item_Search_Text),0,IF(ISNUMBER(SEARCH(Pay_Item_Search_Text,H1343)),MAX(G$4:$G1342)+1,0)))</f>
        <v>1339</v>
      </c>
      <c r="H1343" s="1" t="str">
        <f>IF(Table_PayItems[[#This Row],[Description]]="_","_ Unique Item - "&amp;Table_PayItems[[#This Row],[Item]]&amp;" - $"&amp;Table_PayItems[[#This Row],[Unit]],Table_PayItems[[#This Row],[Description]]&amp;" - $"&amp;Table_PayItems[[#This Row],[Unit]])</f>
        <v>Cornus sanguinea Cardinal, #3 cont. - $Ea</v>
      </c>
      <c r="I1343" s="29" t="str">
        <f>IFERROR(VLOOKUP(ROWS($M$5:M1343),Table_PayItems[[Search Key]:[Concentrated Name]],2,FALSE),"")</f>
        <v>Cornus sanguinea Cardinal, #3 cont. - $Ea</v>
      </c>
      <c r="J1343" s="1"/>
      <c r="K1343" s="1"/>
      <c r="L1343" s="22">
        <f>IF(ISNUMBER(SEARCH(Pay_Item_Search_Text_2,M1343)),MAX($L$4:L1342)+1,0)</f>
        <v>0</v>
      </c>
      <c r="M1343" s="1" t="str">
        <f>IFERROR(VLOOKUP(ROWS($M$5:M1343),Table_PayItems[[Search Key]:[Concentrated Name]],2,FALSE),"")</f>
        <v>Cornus sanguinea Cardinal, #3 cont. - $Ea</v>
      </c>
      <c r="N1343" s="1" t="str">
        <f>IFERROR(VLOOKUP(ROWS($M$5:N1343),$L$5:$M$7000,2,FALSE),"")</f>
        <v/>
      </c>
      <c r="O1343" s="1" t="str">
        <f>IFERROR(VLOOKUP(ROWS($O$5:O1343),$K$5:$L$7000,2,FALSE),"")</f>
        <v/>
      </c>
    </row>
    <row r="1344" spans="2:15" ht="15" customHeight="1" x14ac:dyDescent="0.25">
      <c r="B1344" s="178" t="s">
        <v>12436</v>
      </c>
      <c r="C1344" s="178" t="s">
        <v>88</v>
      </c>
      <c r="D1344" s="178" t="s">
        <v>7175</v>
      </c>
      <c r="E1344" s="178" t="s">
        <v>6993</v>
      </c>
      <c r="F1344" s="178" t="s">
        <v>17</v>
      </c>
      <c r="G1344" s="1">
        <f>IF(ISNUMBER(Pay_Item_Search_Text),IF(ISNUMBER(IF(FIND(Pay_Item_Search_Text,B1344)=1,1, "FALSE")),MAX(G$4:$G1343)+1,IF(ISNUMBER(Pay_Item_Search_Text),0,IF(ISNUMBER(SEARCH(Pay_Item_Search_Text,H1344)),MAX(G$4:$G1343)+1,0))),IF(ISNUMBER(Pay_Item_Search_Text),0,IF(ISNUMBER(SEARCH(Pay_Item_Search_Text,H1344)),MAX(G$4:$G1343)+1,0)))</f>
        <v>1340</v>
      </c>
      <c r="H1344" s="1" t="str">
        <f>IF(Table_PayItems[[#This Row],[Description]]="_","_ Unique Item - "&amp;Table_PayItems[[#This Row],[Item]]&amp;" - $"&amp;Table_PayItems[[#This Row],[Unit]],Table_PayItems[[#This Row],[Description]]&amp;" - $"&amp;Table_PayItems[[#This Row],[Unit]])</f>
        <v>Cornus sanguinea Cardinal, #5 cont. - $Ea</v>
      </c>
      <c r="I1344" s="29" t="str">
        <f>IFERROR(VLOOKUP(ROWS($M$5:M1344),Table_PayItems[[Search Key]:[Concentrated Name]],2,FALSE),"")</f>
        <v>Cornus sanguinea Cardinal, #5 cont. - $Ea</v>
      </c>
      <c r="J1344" s="1"/>
      <c r="K1344" s="1"/>
      <c r="L1344" s="22">
        <f>IF(ISNUMBER(SEARCH(Pay_Item_Search_Text_2,M1344)),MAX($L$4:L1343)+1,0)</f>
        <v>0</v>
      </c>
      <c r="M1344" s="1" t="str">
        <f>IFERROR(VLOOKUP(ROWS($M$5:M1344),Table_PayItems[[Search Key]:[Concentrated Name]],2,FALSE),"")</f>
        <v>Cornus sanguinea Cardinal, #5 cont. - $Ea</v>
      </c>
      <c r="N1344" s="1" t="str">
        <f>IFERROR(VLOOKUP(ROWS($M$5:N1344),$L$5:$M$7000,2,FALSE),"")</f>
        <v/>
      </c>
      <c r="O1344" s="1" t="str">
        <f>IFERROR(VLOOKUP(ROWS($O$5:O1344),$K$5:$L$7000,2,FALSE),"")</f>
        <v/>
      </c>
    </row>
    <row r="1345" spans="2:15" ht="15" customHeight="1" x14ac:dyDescent="0.25">
      <c r="B1345" s="178" t="s">
        <v>12437</v>
      </c>
      <c r="C1345" s="178" t="s">
        <v>88</v>
      </c>
      <c r="D1345" s="178" t="s">
        <v>7176</v>
      </c>
      <c r="E1345" s="178" t="s">
        <v>6993</v>
      </c>
      <c r="F1345" s="178" t="s">
        <v>17</v>
      </c>
      <c r="G1345" s="1">
        <f>IF(ISNUMBER(Pay_Item_Search_Text),IF(ISNUMBER(IF(FIND(Pay_Item_Search_Text,B1345)=1,1, "FALSE")),MAX(G$4:$G1344)+1,IF(ISNUMBER(Pay_Item_Search_Text),0,IF(ISNUMBER(SEARCH(Pay_Item_Search_Text,H1345)),MAX(G$4:$G1344)+1,0))),IF(ISNUMBER(Pay_Item_Search_Text),0,IF(ISNUMBER(SEARCH(Pay_Item_Search_Text,H1345)),MAX(G$4:$G1344)+1,0)))</f>
        <v>1341</v>
      </c>
      <c r="H1345" s="1" t="str">
        <f>IF(Table_PayItems[[#This Row],[Description]]="_","_ Unique Item - "&amp;Table_PayItems[[#This Row],[Item]]&amp;" - $"&amp;Table_PayItems[[#This Row],[Unit]],Table_PayItems[[#This Row],[Description]]&amp;" - $"&amp;Table_PayItems[[#This Row],[Unit]])</f>
        <v>Cornus sanguinea Cardinal, #7 cont. - $Ea</v>
      </c>
      <c r="I1345" s="29" t="str">
        <f>IFERROR(VLOOKUP(ROWS($M$5:M1345),Table_PayItems[[Search Key]:[Concentrated Name]],2,FALSE),"")</f>
        <v>Cornus sanguinea Cardinal, #7 cont. - $Ea</v>
      </c>
      <c r="J1345" s="1"/>
      <c r="K1345" s="1"/>
      <c r="L1345" s="22">
        <f>IF(ISNUMBER(SEARCH(Pay_Item_Search_Text_2,M1345)),MAX($L$4:L1344)+1,0)</f>
        <v>0</v>
      </c>
      <c r="M1345" s="1" t="str">
        <f>IFERROR(VLOOKUP(ROWS($M$5:M1345),Table_PayItems[[Search Key]:[Concentrated Name]],2,FALSE),"")</f>
        <v>Cornus sanguinea Cardinal, #7 cont. - $Ea</v>
      </c>
      <c r="N1345" s="1" t="str">
        <f>IFERROR(VLOOKUP(ROWS($M$5:N1345),$L$5:$M$7000,2,FALSE),"")</f>
        <v/>
      </c>
      <c r="O1345" s="1" t="str">
        <f>IFERROR(VLOOKUP(ROWS($O$5:O1345),$K$5:$L$7000,2,FALSE),"")</f>
        <v/>
      </c>
    </row>
    <row r="1346" spans="2:15" ht="15" customHeight="1" x14ac:dyDescent="0.25">
      <c r="B1346" s="178" t="s">
        <v>12438</v>
      </c>
      <c r="C1346" s="178" t="s">
        <v>88</v>
      </c>
      <c r="D1346" s="178" t="s">
        <v>7177</v>
      </c>
      <c r="E1346" s="178" t="s">
        <v>6993</v>
      </c>
      <c r="F1346" s="178" t="s">
        <v>17</v>
      </c>
      <c r="G1346" s="1">
        <f>IF(ISNUMBER(Pay_Item_Search_Text),IF(ISNUMBER(IF(FIND(Pay_Item_Search_Text,B1346)=1,1, "FALSE")),MAX(G$4:$G1345)+1,IF(ISNUMBER(Pay_Item_Search_Text),0,IF(ISNUMBER(SEARCH(Pay_Item_Search_Text,H1346)),MAX(G$4:$G1345)+1,0))),IF(ISNUMBER(Pay_Item_Search_Text),0,IF(ISNUMBER(SEARCH(Pay_Item_Search_Text,H1346)),MAX(G$4:$G1345)+1,0)))</f>
        <v>1342</v>
      </c>
      <c r="H1346" s="1" t="str">
        <f>IF(Table_PayItems[[#This Row],[Description]]="_","_ Unique Item - "&amp;Table_PayItems[[#This Row],[Item]]&amp;" - $"&amp;Table_PayItems[[#This Row],[Unit]],Table_PayItems[[#This Row],[Description]]&amp;" - $"&amp;Table_PayItems[[#This Row],[Unit]])</f>
        <v>Cornus sanguinea Winter Flame, #3 cont. - $Ea</v>
      </c>
      <c r="I1346" s="29" t="str">
        <f>IFERROR(VLOOKUP(ROWS($M$5:M1346),Table_PayItems[[Search Key]:[Concentrated Name]],2,FALSE),"")</f>
        <v>Cornus sanguinea Winter Flame, #3 cont. - $Ea</v>
      </c>
      <c r="J1346" s="1"/>
      <c r="K1346" s="1"/>
      <c r="L1346" s="22">
        <f>IF(ISNUMBER(SEARCH(Pay_Item_Search_Text_2,M1346)),MAX($L$4:L1345)+1,0)</f>
        <v>0</v>
      </c>
      <c r="M1346" s="1" t="str">
        <f>IFERROR(VLOOKUP(ROWS($M$5:M1346),Table_PayItems[[Search Key]:[Concentrated Name]],2,FALSE),"")</f>
        <v>Cornus sanguinea Winter Flame, #3 cont. - $Ea</v>
      </c>
      <c r="N1346" s="1" t="str">
        <f>IFERROR(VLOOKUP(ROWS($M$5:N1346),$L$5:$M$7000,2,FALSE),"")</f>
        <v/>
      </c>
      <c r="O1346" s="1" t="str">
        <f>IFERROR(VLOOKUP(ROWS($O$5:O1346),$K$5:$L$7000,2,FALSE),"")</f>
        <v/>
      </c>
    </row>
    <row r="1347" spans="2:15" ht="15" customHeight="1" x14ac:dyDescent="0.25">
      <c r="B1347" s="178" t="s">
        <v>12439</v>
      </c>
      <c r="C1347" s="178" t="s">
        <v>88</v>
      </c>
      <c r="D1347" s="178" t="s">
        <v>7178</v>
      </c>
      <c r="E1347" s="178" t="s">
        <v>6993</v>
      </c>
      <c r="F1347" s="178" t="s">
        <v>17</v>
      </c>
      <c r="G1347" s="1">
        <f>IF(ISNUMBER(Pay_Item_Search_Text),IF(ISNUMBER(IF(FIND(Pay_Item_Search_Text,B1347)=1,1, "FALSE")),MAX(G$4:$G1346)+1,IF(ISNUMBER(Pay_Item_Search_Text),0,IF(ISNUMBER(SEARCH(Pay_Item_Search_Text,H1347)),MAX(G$4:$G1346)+1,0))),IF(ISNUMBER(Pay_Item_Search_Text),0,IF(ISNUMBER(SEARCH(Pay_Item_Search_Text,H1347)),MAX(G$4:$G1346)+1,0)))</f>
        <v>1343</v>
      </c>
      <c r="H1347" s="1" t="str">
        <f>IF(Table_PayItems[[#This Row],[Description]]="_","_ Unique Item - "&amp;Table_PayItems[[#This Row],[Item]]&amp;" - $"&amp;Table_PayItems[[#This Row],[Unit]],Table_PayItems[[#This Row],[Description]]&amp;" - $"&amp;Table_PayItems[[#This Row],[Unit]])</f>
        <v>Cornus sanguinea Winter Flame, #5 cont. - $Ea</v>
      </c>
      <c r="I1347" s="29" t="str">
        <f>IFERROR(VLOOKUP(ROWS($M$5:M1347),Table_PayItems[[Search Key]:[Concentrated Name]],2,FALSE),"")</f>
        <v>Cornus sanguinea Winter Flame, #5 cont. - $Ea</v>
      </c>
      <c r="J1347" s="1"/>
      <c r="K1347" s="1"/>
      <c r="L1347" s="22">
        <f>IF(ISNUMBER(SEARCH(Pay_Item_Search_Text_2,M1347)),MAX($L$4:L1346)+1,0)</f>
        <v>0</v>
      </c>
      <c r="M1347" s="1" t="str">
        <f>IFERROR(VLOOKUP(ROWS($M$5:M1347),Table_PayItems[[Search Key]:[Concentrated Name]],2,FALSE),"")</f>
        <v>Cornus sanguinea Winter Flame, #5 cont. - $Ea</v>
      </c>
      <c r="N1347" s="1" t="str">
        <f>IFERROR(VLOOKUP(ROWS($M$5:N1347),$L$5:$M$7000,2,FALSE),"")</f>
        <v/>
      </c>
      <c r="O1347" s="1" t="str">
        <f>IFERROR(VLOOKUP(ROWS($O$5:O1347),$K$5:$L$7000,2,FALSE),"")</f>
        <v/>
      </c>
    </row>
    <row r="1348" spans="2:15" ht="15" customHeight="1" x14ac:dyDescent="0.25">
      <c r="B1348" s="178" t="s">
        <v>12440</v>
      </c>
      <c r="C1348" s="178" t="s">
        <v>88</v>
      </c>
      <c r="D1348" s="178" t="s">
        <v>7179</v>
      </c>
      <c r="E1348" s="178" t="s">
        <v>6993</v>
      </c>
      <c r="F1348" s="178" t="s">
        <v>17</v>
      </c>
      <c r="G1348" s="1">
        <f>IF(ISNUMBER(Pay_Item_Search_Text),IF(ISNUMBER(IF(FIND(Pay_Item_Search_Text,B1348)=1,1, "FALSE")),MAX(G$4:$G1347)+1,IF(ISNUMBER(Pay_Item_Search_Text),0,IF(ISNUMBER(SEARCH(Pay_Item_Search_Text,H1348)),MAX(G$4:$G1347)+1,0))),IF(ISNUMBER(Pay_Item_Search_Text),0,IF(ISNUMBER(SEARCH(Pay_Item_Search_Text,H1348)),MAX(G$4:$G1347)+1,0)))</f>
        <v>1344</v>
      </c>
      <c r="H1348" s="1" t="str">
        <f>IF(Table_PayItems[[#This Row],[Description]]="_","_ Unique Item - "&amp;Table_PayItems[[#This Row],[Item]]&amp;" - $"&amp;Table_PayItems[[#This Row],[Unit]],Table_PayItems[[#This Row],[Description]]&amp;" - $"&amp;Table_PayItems[[#This Row],[Unit]])</f>
        <v>Cornus sanguinea Winter Flame, #7 cont. - $Ea</v>
      </c>
      <c r="I1348" s="29" t="str">
        <f>IFERROR(VLOOKUP(ROWS($M$5:M1348),Table_PayItems[[Search Key]:[Concentrated Name]],2,FALSE),"")</f>
        <v>Cornus sanguinea Winter Flame, #7 cont. - $Ea</v>
      </c>
      <c r="J1348" s="1"/>
      <c r="K1348" s="1"/>
      <c r="L1348" s="22">
        <f>IF(ISNUMBER(SEARCH(Pay_Item_Search_Text_2,M1348)),MAX($L$4:L1347)+1,0)</f>
        <v>0</v>
      </c>
      <c r="M1348" s="1" t="str">
        <f>IFERROR(VLOOKUP(ROWS($M$5:M1348),Table_PayItems[[Search Key]:[Concentrated Name]],2,FALSE),"")</f>
        <v>Cornus sanguinea Winter Flame, #7 cont. - $Ea</v>
      </c>
      <c r="N1348" s="1" t="str">
        <f>IFERROR(VLOOKUP(ROWS($M$5:N1348),$L$5:$M$7000,2,FALSE),"")</f>
        <v/>
      </c>
      <c r="O1348" s="1" t="str">
        <f>IFERROR(VLOOKUP(ROWS($O$5:O1348),$K$5:$L$7000,2,FALSE),"")</f>
        <v/>
      </c>
    </row>
    <row r="1349" spans="2:15" ht="15" customHeight="1" x14ac:dyDescent="0.25">
      <c r="B1349" s="178" t="s">
        <v>12441</v>
      </c>
      <c r="C1349" s="178" t="s">
        <v>88</v>
      </c>
      <c r="D1349" s="178" t="s">
        <v>7180</v>
      </c>
      <c r="E1349" s="178" t="s">
        <v>6993</v>
      </c>
      <c r="F1349" s="178" t="s">
        <v>17</v>
      </c>
      <c r="G1349" s="1">
        <f>IF(ISNUMBER(Pay_Item_Search_Text),IF(ISNUMBER(IF(FIND(Pay_Item_Search_Text,B1349)=1,1, "FALSE")),MAX(G$4:$G1348)+1,IF(ISNUMBER(Pay_Item_Search_Text),0,IF(ISNUMBER(SEARCH(Pay_Item_Search_Text,H1349)),MAX(G$4:$G1348)+1,0))),IF(ISNUMBER(Pay_Item_Search_Text),0,IF(ISNUMBER(SEARCH(Pay_Item_Search_Text,H1349)),MAX(G$4:$G1348)+1,0)))</f>
        <v>1345</v>
      </c>
      <c r="H1349" s="1" t="str">
        <f>IF(Table_PayItems[[#This Row],[Description]]="_","_ Unique Item - "&amp;Table_PayItems[[#This Row],[Item]]&amp;" - $"&amp;Table_PayItems[[#This Row],[Unit]],Table_PayItems[[#This Row],[Description]]&amp;" - $"&amp;Table_PayItems[[#This Row],[Unit]])</f>
        <v>Cornus sericea Flaviramea, #3 cont. - $Ea</v>
      </c>
      <c r="I1349" s="29" t="str">
        <f>IFERROR(VLOOKUP(ROWS($M$5:M1349),Table_PayItems[[Search Key]:[Concentrated Name]],2,FALSE),"")</f>
        <v>Cornus sericea Flaviramea, #3 cont. - $Ea</v>
      </c>
      <c r="J1349" s="1"/>
      <c r="K1349" s="1"/>
      <c r="L1349" s="22">
        <f>IF(ISNUMBER(SEARCH(Pay_Item_Search_Text_2,M1349)),MAX($L$4:L1348)+1,0)</f>
        <v>0</v>
      </c>
      <c r="M1349" s="1" t="str">
        <f>IFERROR(VLOOKUP(ROWS($M$5:M1349),Table_PayItems[[Search Key]:[Concentrated Name]],2,FALSE),"")</f>
        <v>Cornus sericea Flaviramea, #3 cont. - $Ea</v>
      </c>
      <c r="N1349" s="1" t="str">
        <f>IFERROR(VLOOKUP(ROWS($M$5:N1349),$L$5:$M$7000,2,FALSE),"")</f>
        <v/>
      </c>
      <c r="O1349" s="1" t="str">
        <f>IFERROR(VLOOKUP(ROWS($O$5:O1349),$K$5:$L$7000,2,FALSE),"")</f>
        <v/>
      </c>
    </row>
    <row r="1350" spans="2:15" ht="15" customHeight="1" x14ac:dyDescent="0.25">
      <c r="B1350" s="178" t="s">
        <v>12442</v>
      </c>
      <c r="C1350" s="178" t="s">
        <v>88</v>
      </c>
      <c r="D1350" s="178" t="s">
        <v>7181</v>
      </c>
      <c r="E1350" s="178" t="s">
        <v>6993</v>
      </c>
      <c r="F1350" s="178" t="s">
        <v>17</v>
      </c>
      <c r="G1350" s="1">
        <f>IF(ISNUMBER(Pay_Item_Search_Text),IF(ISNUMBER(IF(FIND(Pay_Item_Search_Text,B1350)=1,1, "FALSE")),MAX(G$4:$G1349)+1,IF(ISNUMBER(Pay_Item_Search_Text),0,IF(ISNUMBER(SEARCH(Pay_Item_Search_Text,H1350)),MAX(G$4:$G1349)+1,0))),IF(ISNUMBER(Pay_Item_Search_Text),0,IF(ISNUMBER(SEARCH(Pay_Item_Search_Text,H1350)),MAX(G$4:$G1349)+1,0)))</f>
        <v>1346</v>
      </c>
      <c r="H1350" s="1" t="str">
        <f>IF(Table_PayItems[[#This Row],[Description]]="_","_ Unique Item - "&amp;Table_PayItems[[#This Row],[Item]]&amp;" - $"&amp;Table_PayItems[[#This Row],[Unit]],Table_PayItems[[#This Row],[Description]]&amp;" - $"&amp;Table_PayItems[[#This Row],[Unit]])</f>
        <v>Cornus sericea Flaviramea, #5 cont. - $Ea</v>
      </c>
      <c r="I1350" s="29" t="str">
        <f>IFERROR(VLOOKUP(ROWS($M$5:M1350),Table_PayItems[[Search Key]:[Concentrated Name]],2,FALSE),"")</f>
        <v>Cornus sericea Flaviramea, #5 cont. - $Ea</v>
      </c>
      <c r="J1350" s="1"/>
      <c r="K1350" s="1"/>
      <c r="L1350" s="22">
        <f>IF(ISNUMBER(SEARCH(Pay_Item_Search_Text_2,M1350)),MAX($L$4:L1349)+1,0)</f>
        <v>0</v>
      </c>
      <c r="M1350" s="1" t="str">
        <f>IFERROR(VLOOKUP(ROWS($M$5:M1350),Table_PayItems[[Search Key]:[Concentrated Name]],2,FALSE),"")</f>
        <v>Cornus sericea Flaviramea, #5 cont. - $Ea</v>
      </c>
      <c r="N1350" s="1" t="str">
        <f>IFERROR(VLOOKUP(ROWS($M$5:N1350),$L$5:$M$7000,2,FALSE),"")</f>
        <v/>
      </c>
      <c r="O1350" s="1" t="str">
        <f>IFERROR(VLOOKUP(ROWS($O$5:O1350),$K$5:$L$7000,2,FALSE),"")</f>
        <v/>
      </c>
    </row>
    <row r="1351" spans="2:15" ht="15" customHeight="1" x14ac:dyDescent="0.25">
      <c r="B1351" s="178" t="s">
        <v>12443</v>
      </c>
      <c r="C1351" s="178" t="s">
        <v>88</v>
      </c>
      <c r="D1351" s="178" t="s">
        <v>7182</v>
      </c>
      <c r="E1351" s="178" t="s">
        <v>6993</v>
      </c>
      <c r="F1351" s="178" t="s">
        <v>17</v>
      </c>
      <c r="G1351" s="1">
        <f>IF(ISNUMBER(Pay_Item_Search_Text),IF(ISNUMBER(IF(FIND(Pay_Item_Search_Text,B1351)=1,1, "FALSE")),MAX(G$4:$G1350)+1,IF(ISNUMBER(Pay_Item_Search_Text),0,IF(ISNUMBER(SEARCH(Pay_Item_Search_Text,H1351)),MAX(G$4:$G1350)+1,0))),IF(ISNUMBER(Pay_Item_Search_Text),0,IF(ISNUMBER(SEARCH(Pay_Item_Search_Text,H1351)),MAX(G$4:$G1350)+1,0)))</f>
        <v>1347</v>
      </c>
      <c r="H1351" s="1" t="str">
        <f>IF(Table_PayItems[[#This Row],[Description]]="_","_ Unique Item - "&amp;Table_PayItems[[#This Row],[Item]]&amp;" - $"&amp;Table_PayItems[[#This Row],[Unit]],Table_PayItems[[#This Row],[Description]]&amp;" - $"&amp;Table_PayItems[[#This Row],[Unit]])</f>
        <v>Cornus sericea Flaviramea, #7 cont. - $Ea</v>
      </c>
      <c r="I1351" s="29" t="str">
        <f>IFERROR(VLOOKUP(ROWS($M$5:M1351),Table_PayItems[[Search Key]:[Concentrated Name]],2,FALSE),"")</f>
        <v>Cornus sericea Flaviramea, #7 cont. - $Ea</v>
      </c>
      <c r="J1351" s="1"/>
      <c r="K1351" s="1"/>
      <c r="L1351" s="22">
        <f>IF(ISNUMBER(SEARCH(Pay_Item_Search_Text_2,M1351)),MAX($L$4:L1350)+1,0)</f>
        <v>0</v>
      </c>
      <c r="M1351" s="1" t="str">
        <f>IFERROR(VLOOKUP(ROWS($M$5:M1351),Table_PayItems[[Search Key]:[Concentrated Name]],2,FALSE),"")</f>
        <v>Cornus sericea Flaviramea, #7 cont. - $Ea</v>
      </c>
      <c r="N1351" s="1" t="str">
        <f>IFERROR(VLOOKUP(ROWS($M$5:N1351),$L$5:$M$7000,2,FALSE),"")</f>
        <v/>
      </c>
      <c r="O1351" s="1" t="str">
        <f>IFERROR(VLOOKUP(ROWS($O$5:O1351),$K$5:$L$7000,2,FALSE),"")</f>
        <v/>
      </c>
    </row>
    <row r="1352" spans="2:15" ht="15" customHeight="1" x14ac:dyDescent="0.25">
      <c r="B1352" s="178" t="s">
        <v>12444</v>
      </c>
      <c r="C1352" s="178" t="s">
        <v>88</v>
      </c>
      <c r="D1352" s="178" t="s">
        <v>7183</v>
      </c>
      <c r="E1352" s="178" t="s">
        <v>6993</v>
      </c>
      <c r="F1352" s="178" t="s">
        <v>17</v>
      </c>
      <c r="G1352" s="1">
        <f>IF(ISNUMBER(Pay_Item_Search_Text),IF(ISNUMBER(IF(FIND(Pay_Item_Search_Text,B1352)=1,1, "FALSE")),MAX(G$4:$G1351)+1,IF(ISNUMBER(Pay_Item_Search_Text),0,IF(ISNUMBER(SEARCH(Pay_Item_Search_Text,H1352)),MAX(G$4:$G1351)+1,0))),IF(ISNUMBER(Pay_Item_Search_Text),0,IF(ISNUMBER(SEARCH(Pay_Item_Search_Text,H1352)),MAX(G$4:$G1351)+1,0)))</f>
        <v>1348</v>
      </c>
      <c r="H1352" s="1" t="str">
        <f>IF(Table_PayItems[[#This Row],[Description]]="_","_ Unique Item - "&amp;Table_PayItems[[#This Row],[Item]]&amp;" - $"&amp;Table_PayItems[[#This Row],[Unit]],Table_PayItems[[#This Row],[Description]]&amp;" - $"&amp;Table_PayItems[[#This Row],[Unit]])</f>
        <v>Cornus sericea Kelseyi, #3 cont. - $Ea</v>
      </c>
      <c r="I1352" s="29" t="str">
        <f>IFERROR(VLOOKUP(ROWS($M$5:M1352),Table_PayItems[[Search Key]:[Concentrated Name]],2,FALSE),"")</f>
        <v>Cornus sericea Kelseyi, #3 cont. - $Ea</v>
      </c>
      <c r="J1352" s="1"/>
      <c r="K1352" s="1"/>
      <c r="L1352" s="22">
        <f>IF(ISNUMBER(SEARCH(Pay_Item_Search_Text_2,M1352)),MAX($L$4:L1351)+1,0)</f>
        <v>0</v>
      </c>
      <c r="M1352" s="1" t="str">
        <f>IFERROR(VLOOKUP(ROWS($M$5:M1352),Table_PayItems[[Search Key]:[Concentrated Name]],2,FALSE),"")</f>
        <v>Cornus sericea Kelseyi, #3 cont. - $Ea</v>
      </c>
      <c r="N1352" s="1" t="str">
        <f>IFERROR(VLOOKUP(ROWS($M$5:N1352),$L$5:$M$7000,2,FALSE),"")</f>
        <v/>
      </c>
      <c r="O1352" s="1" t="str">
        <f>IFERROR(VLOOKUP(ROWS($O$5:O1352),$K$5:$L$7000,2,FALSE),"")</f>
        <v/>
      </c>
    </row>
    <row r="1353" spans="2:15" ht="15" customHeight="1" x14ac:dyDescent="0.25">
      <c r="B1353" s="178" t="s">
        <v>12445</v>
      </c>
      <c r="C1353" s="178" t="s">
        <v>88</v>
      </c>
      <c r="D1353" s="178" t="s">
        <v>7184</v>
      </c>
      <c r="E1353" s="178" t="s">
        <v>6993</v>
      </c>
      <c r="F1353" s="178" t="s">
        <v>17</v>
      </c>
      <c r="G1353" s="1">
        <f>IF(ISNUMBER(Pay_Item_Search_Text),IF(ISNUMBER(IF(FIND(Pay_Item_Search_Text,B1353)=1,1, "FALSE")),MAX(G$4:$G1352)+1,IF(ISNUMBER(Pay_Item_Search_Text),0,IF(ISNUMBER(SEARCH(Pay_Item_Search_Text,H1353)),MAX(G$4:$G1352)+1,0))),IF(ISNUMBER(Pay_Item_Search_Text),0,IF(ISNUMBER(SEARCH(Pay_Item_Search_Text,H1353)),MAX(G$4:$G1352)+1,0)))</f>
        <v>1349</v>
      </c>
      <c r="H1353" s="1" t="str">
        <f>IF(Table_PayItems[[#This Row],[Description]]="_","_ Unique Item - "&amp;Table_PayItems[[#This Row],[Item]]&amp;" - $"&amp;Table_PayItems[[#This Row],[Unit]],Table_PayItems[[#This Row],[Description]]&amp;" - $"&amp;Table_PayItems[[#This Row],[Unit]])</f>
        <v>Cornus sericea Kelseyi, #5 cont. - $Ea</v>
      </c>
      <c r="I1353" s="29" t="str">
        <f>IFERROR(VLOOKUP(ROWS($M$5:M1353),Table_PayItems[[Search Key]:[Concentrated Name]],2,FALSE),"")</f>
        <v>Cornus sericea Kelseyi, #5 cont. - $Ea</v>
      </c>
      <c r="J1353" s="1"/>
      <c r="K1353" s="1"/>
      <c r="L1353" s="22">
        <f>IF(ISNUMBER(SEARCH(Pay_Item_Search_Text_2,M1353)),MAX($L$4:L1352)+1,0)</f>
        <v>0</v>
      </c>
      <c r="M1353" s="1" t="str">
        <f>IFERROR(VLOOKUP(ROWS($M$5:M1353),Table_PayItems[[Search Key]:[Concentrated Name]],2,FALSE),"")</f>
        <v>Cornus sericea Kelseyi, #5 cont. - $Ea</v>
      </c>
      <c r="N1353" s="1" t="str">
        <f>IFERROR(VLOOKUP(ROWS($M$5:N1353),$L$5:$M$7000,2,FALSE),"")</f>
        <v/>
      </c>
      <c r="O1353" s="1" t="str">
        <f>IFERROR(VLOOKUP(ROWS($O$5:O1353),$K$5:$L$7000,2,FALSE),"")</f>
        <v/>
      </c>
    </row>
    <row r="1354" spans="2:15" ht="15" customHeight="1" x14ac:dyDescent="0.25">
      <c r="B1354" s="178" t="s">
        <v>12446</v>
      </c>
      <c r="C1354" s="178" t="s">
        <v>88</v>
      </c>
      <c r="D1354" s="178" t="s">
        <v>7185</v>
      </c>
      <c r="E1354" s="178" t="s">
        <v>6993</v>
      </c>
      <c r="F1354" s="178" t="s">
        <v>17</v>
      </c>
      <c r="G1354" s="1">
        <f>IF(ISNUMBER(Pay_Item_Search_Text),IF(ISNUMBER(IF(FIND(Pay_Item_Search_Text,B1354)=1,1, "FALSE")),MAX(G$4:$G1353)+1,IF(ISNUMBER(Pay_Item_Search_Text),0,IF(ISNUMBER(SEARCH(Pay_Item_Search_Text,H1354)),MAX(G$4:$G1353)+1,0))),IF(ISNUMBER(Pay_Item_Search_Text),0,IF(ISNUMBER(SEARCH(Pay_Item_Search_Text,H1354)),MAX(G$4:$G1353)+1,0)))</f>
        <v>1350</v>
      </c>
      <c r="H1354" s="1" t="str">
        <f>IF(Table_PayItems[[#This Row],[Description]]="_","_ Unique Item - "&amp;Table_PayItems[[#This Row],[Item]]&amp;" - $"&amp;Table_PayItems[[#This Row],[Unit]],Table_PayItems[[#This Row],[Description]]&amp;" - $"&amp;Table_PayItems[[#This Row],[Unit]])</f>
        <v>Cornus sericea Kelseyi, #7 cont. - $Ea</v>
      </c>
      <c r="I1354" s="29" t="str">
        <f>IFERROR(VLOOKUP(ROWS($M$5:M1354),Table_PayItems[[Search Key]:[Concentrated Name]],2,FALSE),"")</f>
        <v>Cornus sericea Kelseyi, #7 cont. - $Ea</v>
      </c>
      <c r="J1354" s="1"/>
      <c r="K1354" s="1"/>
      <c r="L1354" s="22">
        <f>IF(ISNUMBER(SEARCH(Pay_Item_Search_Text_2,M1354)),MAX($L$4:L1353)+1,0)</f>
        <v>0</v>
      </c>
      <c r="M1354" s="1" t="str">
        <f>IFERROR(VLOOKUP(ROWS($M$5:M1354),Table_PayItems[[Search Key]:[Concentrated Name]],2,FALSE),"")</f>
        <v>Cornus sericea Kelseyi, #7 cont. - $Ea</v>
      </c>
      <c r="N1354" s="1" t="str">
        <f>IFERROR(VLOOKUP(ROWS($M$5:N1354),$L$5:$M$7000,2,FALSE),"")</f>
        <v/>
      </c>
      <c r="O1354" s="1" t="str">
        <f>IFERROR(VLOOKUP(ROWS($O$5:O1354),$K$5:$L$7000,2,FALSE),"")</f>
        <v/>
      </c>
    </row>
    <row r="1355" spans="2:15" ht="15" customHeight="1" x14ac:dyDescent="0.25">
      <c r="B1355" s="178" t="s">
        <v>12447</v>
      </c>
      <c r="C1355" s="178" t="s">
        <v>88</v>
      </c>
      <c r="D1355" s="178" t="s">
        <v>4096</v>
      </c>
      <c r="E1355" s="178" t="s">
        <v>6993</v>
      </c>
      <c r="F1355" s="178" t="s">
        <v>17</v>
      </c>
      <c r="G1355" s="1">
        <f>IF(ISNUMBER(Pay_Item_Search_Text),IF(ISNUMBER(IF(FIND(Pay_Item_Search_Text,B1355)=1,1, "FALSE")),MAX(G$4:$G1354)+1,IF(ISNUMBER(Pay_Item_Search_Text),0,IF(ISNUMBER(SEARCH(Pay_Item_Search_Text,H1355)),MAX(G$4:$G1354)+1,0))),IF(ISNUMBER(Pay_Item_Search_Text),0,IF(ISNUMBER(SEARCH(Pay_Item_Search_Text,H1355)),MAX(G$4:$G1354)+1,0)))</f>
        <v>1351</v>
      </c>
      <c r="H1355" s="1" t="str">
        <f>IF(Table_PayItems[[#This Row],[Description]]="_","_ Unique Item - "&amp;Table_PayItems[[#This Row],[Item]]&amp;" - $"&amp;Table_PayItems[[#This Row],[Unit]],Table_PayItems[[#This Row],[Description]]&amp;" - $"&amp;Table_PayItems[[#This Row],[Unit]])</f>
        <v>Cornus sericea, #2 cont. - $Ea</v>
      </c>
      <c r="I1355" s="29" t="str">
        <f>IFERROR(VLOOKUP(ROWS($M$5:M1355),Table_PayItems[[Search Key]:[Concentrated Name]],2,FALSE),"")</f>
        <v>Cornus sericea, #2 cont. - $Ea</v>
      </c>
      <c r="J1355" s="1"/>
      <c r="K1355" s="1"/>
      <c r="L1355" s="22">
        <f>IF(ISNUMBER(SEARCH(Pay_Item_Search_Text_2,M1355)),MAX($L$4:L1354)+1,0)</f>
        <v>0</v>
      </c>
      <c r="M1355" s="1" t="str">
        <f>IFERROR(VLOOKUP(ROWS($M$5:M1355),Table_PayItems[[Search Key]:[Concentrated Name]],2,FALSE),"")</f>
        <v>Cornus sericea, #2 cont. - $Ea</v>
      </c>
      <c r="N1355" s="1" t="str">
        <f>IFERROR(VLOOKUP(ROWS($M$5:N1355),$L$5:$M$7000,2,FALSE),"")</f>
        <v/>
      </c>
      <c r="O1355" s="1" t="str">
        <f>IFERROR(VLOOKUP(ROWS($O$5:O1355),$K$5:$L$7000,2,FALSE),"")</f>
        <v/>
      </c>
    </row>
    <row r="1356" spans="2:15" ht="15" customHeight="1" x14ac:dyDescent="0.25">
      <c r="B1356" s="178" t="s">
        <v>12448</v>
      </c>
      <c r="C1356" s="178" t="s">
        <v>88</v>
      </c>
      <c r="D1356" s="178" t="s">
        <v>4097</v>
      </c>
      <c r="E1356" s="178" t="s">
        <v>6993</v>
      </c>
      <c r="F1356" s="178" t="s">
        <v>17</v>
      </c>
      <c r="G1356" s="1">
        <f>IF(ISNUMBER(Pay_Item_Search_Text),IF(ISNUMBER(IF(FIND(Pay_Item_Search_Text,B1356)=1,1, "FALSE")),MAX(G$4:$G1355)+1,IF(ISNUMBER(Pay_Item_Search_Text),0,IF(ISNUMBER(SEARCH(Pay_Item_Search_Text,H1356)),MAX(G$4:$G1355)+1,0))),IF(ISNUMBER(Pay_Item_Search_Text),0,IF(ISNUMBER(SEARCH(Pay_Item_Search_Text,H1356)),MAX(G$4:$G1355)+1,0)))</f>
        <v>1352</v>
      </c>
      <c r="H1356" s="1" t="str">
        <f>IF(Table_PayItems[[#This Row],[Description]]="_","_ Unique Item - "&amp;Table_PayItems[[#This Row],[Item]]&amp;" - $"&amp;Table_PayItems[[#This Row],[Unit]],Table_PayItems[[#This Row],[Description]]&amp;" - $"&amp;Table_PayItems[[#This Row],[Unit]])</f>
        <v>Cornus sericea, #3 cont. - $Ea</v>
      </c>
      <c r="I1356" s="29" t="str">
        <f>IFERROR(VLOOKUP(ROWS($M$5:M1356),Table_PayItems[[Search Key]:[Concentrated Name]],2,FALSE),"")</f>
        <v>Cornus sericea, #3 cont. - $Ea</v>
      </c>
      <c r="J1356" s="1"/>
      <c r="K1356" s="1"/>
      <c r="L1356" s="22">
        <f>IF(ISNUMBER(SEARCH(Pay_Item_Search_Text_2,M1356)),MAX($L$4:L1355)+1,0)</f>
        <v>0</v>
      </c>
      <c r="M1356" s="1" t="str">
        <f>IFERROR(VLOOKUP(ROWS($M$5:M1356),Table_PayItems[[Search Key]:[Concentrated Name]],2,FALSE),"")</f>
        <v>Cornus sericea, #3 cont. - $Ea</v>
      </c>
      <c r="N1356" s="1" t="str">
        <f>IFERROR(VLOOKUP(ROWS($M$5:N1356),$L$5:$M$7000,2,FALSE),"")</f>
        <v/>
      </c>
      <c r="O1356" s="1" t="str">
        <f>IFERROR(VLOOKUP(ROWS($O$5:O1356),$K$5:$L$7000,2,FALSE),"")</f>
        <v/>
      </c>
    </row>
    <row r="1357" spans="2:15" ht="15" customHeight="1" x14ac:dyDescent="0.25">
      <c r="B1357" s="178" t="s">
        <v>12449</v>
      </c>
      <c r="C1357" s="178" t="s">
        <v>88</v>
      </c>
      <c r="D1357" s="178" t="s">
        <v>4098</v>
      </c>
      <c r="E1357" s="178" t="s">
        <v>6993</v>
      </c>
      <c r="F1357" s="178" t="s">
        <v>17</v>
      </c>
      <c r="G1357" s="1">
        <f>IF(ISNUMBER(Pay_Item_Search_Text),IF(ISNUMBER(IF(FIND(Pay_Item_Search_Text,B1357)=1,1, "FALSE")),MAX(G$4:$G1356)+1,IF(ISNUMBER(Pay_Item_Search_Text),0,IF(ISNUMBER(SEARCH(Pay_Item_Search_Text,H1357)),MAX(G$4:$G1356)+1,0))),IF(ISNUMBER(Pay_Item_Search_Text),0,IF(ISNUMBER(SEARCH(Pay_Item_Search_Text,H1357)),MAX(G$4:$G1356)+1,0)))</f>
        <v>1353</v>
      </c>
      <c r="H1357" s="1" t="str">
        <f>IF(Table_PayItems[[#This Row],[Description]]="_","_ Unique Item - "&amp;Table_PayItems[[#This Row],[Item]]&amp;" - $"&amp;Table_PayItems[[#This Row],[Unit]],Table_PayItems[[#This Row],[Description]]&amp;" - $"&amp;Table_PayItems[[#This Row],[Unit]])</f>
        <v>Cornus sericea, #5 cont. - $Ea</v>
      </c>
      <c r="I1357" s="29" t="str">
        <f>IFERROR(VLOOKUP(ROWS($M$5:M1357),Table_PayItems[[Search Key]:[Concentrated Name]],2,FALSE),"")</f>
        <v>Cornus sericea, #5 cont. - $Ea</v>
      </c>
      <c r="J1357" s="1"/>
      <c r="K1357" s="1"/>
      <c r="L1357" s="22">
        <f>IF(ISNUMBER(SEARCH(Pay_Item_Search_Text_2,M1357)),MAX($L$4:L1356)+1,0)</f>
        <v>0</v>
      </c>
      <c r="M1357" s="1" t="str">
        <f>IFERROR(VLOOKUP(ROWS($M$5:M1357),Table_PayItems[[Search Key]:[Concentrated Name]],2,FALSE),"")</f>
        <v>Cornus sericea, #5 cont. - $Ea</v>
      </c>
      <c r="N1357" s="1" t="str">
        <f>IFERROR(VLOOKUP(ROWS($M$5:N1357),$L$5:$M$7000,2,FALSE),"")</f>
        <v/>
      </c>
      <c r="O1357" s="1" t="str">
        <f>IFERROR(VLOOKUP(ROWS($O$5:O1357),$K$5:$L$7000,2,FALSE),"")</f>
        <v/>
      </c>
    </row>
    <row r="1358" spans="2:15" ht="15" customHeight="1" x14ac:dyDescent="0.25">
      <c r="B1358" s="178" t="s">
        <v>12450</v>
      </c>
      <c r="C1358" s="178" t="s">
        <v>88</v>
      </c>
      <c r="D1358" s="178" t="s">
        <v>4099</v>
      </c>
      <c r="E1358" s="178" t="s">
        <v>6993</v>
      </c>
      <c r="F1358" s="178" t="s">
        <v>17</v>
      </c>
      <c r="G1358" s="1">
        <f>IF(ISNUMBER(Pay_Item_Search_Text),IF(ISNUMBER(IF(FIND(Pay_Item_Search_Text,B1358)=1,1, "FALSE")),MAX(G$4:$G1357)+1,IF(ISNUMBER(Pay_Item_Search_Text),0,IF(ISNUMBER(SEARCH(Pay_Item_Search_Text,H1358)),MAX(G$4:$G1357)+1,0))),IF(ISNUMBER(Pay_Item_Search_Text),0,IF(ISNUMBER(SEARCH(Pay_Item_Search_Text,H1358)),MAX(G$4:$G1357)+1,0)))</f>
        <v>1354</v>
      </c>
      <c r="H1358" s="1" t="str">
        <f>IF(Table_PayItems[[#This Row],[Description]]="_","_ Unique Item - "&amp;Table_PayItems[[#This Row],[Item]]&amp;" - $"&amp;Table_PayItems[[#This Row],[Unit]],Table_PayItems[[#This Row],[Description]]&amp;" - $"&amp;Table_PayItems[[#This Row],[Unit]])</f>
        <v>Cornus sericea, #7 cont. - $Ea</v>
      </c>
      <c r="I1358" s="29" t="str">
        <f>IFERROR(VLOOKUP(ROWS($M$5:M1358),Table_PayItems[[Search Key]:[Concentrated Name]],2,FALSE),"")</f>
        <v>Cornus sericea, #7 cont. - $Ea</v>
      </c>
      <c r="J1358" s="1"/>
      <c r="K1358" s="1"/>
      <c r="L1358" s="22">
        <f>IF(ISNUMBER(SEARCH(Pay_Item_Search_Text_2,M1358)),MAX($L$4:L1357)+1,0)</f>
        <v>0</v>
      </c>
      <c r="M1358" s="1" t="str">
        <f>IFERROR(VLOOKUP(ROWS($M$5:M1358),Table_PayItems[[Search Key]:[Concentrated Name]],2,FALSE),"")</f>
        <v>Cornus sericea, #7 cont. - $Ea</v>
      </c>
      <c r="N1358" s="1" t="str">
        <f>IFERROR(VLOOKUP(ROWS($M$5:N1358),$L$5:$M$7000,2,FALSE),"")</f>
        <v/>
      </c>
      <c r="O1358" s="1" t="str">
        <f>IFERROR(VLOOKUP(ROWS($O$5:O1358),$K$5:$L$7000,2,FALSE),"")</f>
        <v/>
      </c>
    </row>
    <row r="1359" spans="2:15" ht="15" customHeight="1" x14ac:dyDescent="0.25">
      <c r="B1359" s="178" t="s">
        <v>12451</v>
      </c>
      <c r="C1359" s="178" t="s">
        <v>88</v>
      </c>
      <c r="D1359" s="178" t="s">
        <v>4100</v>
      </c>
      <c r="E1359" s="178" t="s">
        <v>6993</v>
      </c>
      <c r="F1359" s="178" t="s">
        <v>17</v>
      </c>
      <c r="G1359" s="1">
        <f>IF(ISNUMBER(Pay_Item_Search_Text),IF(ISNUMBER(IF(FIND(Pay_Item_Search_Text,B1359)=1,1, "FALSE")),MAX(G$4:$G1358)+1,IF(ISNUMBER(Pay_Item_Search_Text),0,IF(ISNUMBER(SEARCH(Pay_Item_Search_Text,H1359)),MAX(G$4:$G1358)+1,0))),IF(ISNUMBER(Pay_Item_Search_Text),0,IF(ISNUMBER(SEARCH(Pay_Item_Search_Text,H1359)),MAX(G$4:$G1358)+1,0)))</f>
        <v>1355</v>
      </c>
      <c r="H1359" s="1" t="str">
        <f>IF(Table_PayItems[[#This Row],[Description]]="_","_ Unique Item - "&amp;Table_PayItems[[#This Row],[Item]]&amp;" - $"&amp;Table_PayItems[[#This Row],[Unit]],Table_PayItems[[#This Row],[Description]]&amp;" - $"&amp;Table_PayItems[[#This Row],[Unit]])</f>
        <v>Cornus sericea, bareroot, 12-24 inch - $Ea</v>
      </c>
      <c r="I1359" s="29" t="str">
        <f>IFERROR(VLOOKUP(ROWS($M$5:M1359),Table_PayItems[[Search Key]:[Concentrated Name]],2,FALSE),"")</f>
        <v>Cornus sericea, bareroot, 12-24 inch - $Ea</v>
      </c>
      <c r="J1359" s="1"/>
      <c r="K1359" s="1"/>
      <c r="L1359" s="22">
        <f>IF(ISNUMBER(SEARCH(Pay_Item_Search_Text_2,M1359)),MAX($L$4:L1358)+1,0)</f>
        <v>0</v>
      </c>
      <c r="M1359" s="1" t="str">
        <f>IFERROR(VLOOKUP(ROWS($M$5:M1359),Table_PayItems[[Search Key]:[Concentrated Name]],2,FALSE),"")</f>
        <v>Cornus sericea, bareroot, 12-24 inch - $Ea</v>
      </c>
      <c r="N1359" s="1" t="str">
        <f>IFERROR(VLOOKUP(ROWS($M$5:N1359),$L$5:$M$7000,2,FALSE),"")</f>
        <v/>
      </c>
      <c r="O1359" s="1" t="str">
        <f>IFERROR(VLOOKUP(ROWS($O$5:O1359),$K$5:$L$7000,2,FALSE),"")</f>
        <v/>
      </c>
    </row>
    <row r="1360" spans="2:15" ht="15" customHeight="1" x14ac:dyDescent="0.25">
      <c r="B1360" s="178" t="s">
        <v>12452</v>
      </c>
      <c r="C1360" s="178" t="s">
        <v>88</v>
      </c>
      <c r="D1360" s="178" t="s">
        <v>4101</v>
      </c>
      <c r="E1360" s="178" t="s">
        <v>6993</v>
      </c>
      <c r="F1360" s="178" t="s">
        <v>17</v>
      </c>
      <c r="G1360" s="1">
        <f>IF(ISNUMBER(Pay_Item_Search_Text),IF(ISNUMBER(IF(FIND(Pay_Item_Search_Text,B1360)=1,1, "FALSE")),MAX(G$4:$G1359)+1,IF(ISNUMBER(Pay_Item_Search_Text),0,IF(ISNUMBER(SEARCH(Pay_Item_Search_Text,H1360)),MAX(G$4:$G1359)+1,0))),IF(ISNUMBER(Pay_Item_Search_Text),0,IF(ISNUMBER(SEARCH(Pay_Item_Search_Text,H1360)),MAX(G$4:$G1359)+1,0)))</f>
        <v>1356</v>
      </c>
      <c r="H1360" s="1" t="str">
        <f>IF(Table_PayItems[[#This Row],[Description]]="_","_ Unique Item - "&amp;Table_PayItems[[#This Row],[Item]]&amp;" - $"&amp;Table_PayItems[[#This Row],[Unit]],Table_PayItems[[#This Row],[Description]]&amp;" - $"&amp;Table_PayItems[[#This Row],[Unit]])</f>
        <v>Cornus sericea, bareroot, 24-18 inch - $Ea</v>
      </c>
      <c r="I1360" s="29" t="str">
        <f>IFERROR(VLOOKUP(ROWS($M$5:M1360),Table_PayItems[[Search Key]:[Concentrated Name]],2,FALSE),"")</f>
        <v>Cornus sericea, bareroot, 24-18 inch - $Ea</v>
      </c>
      <c r="J1360" s="1"/>
      <c r="K1360" s="1"/>
      <c r="L1360" s="22">
        <f>IF(ISNUMBER(SEARCH(Pay_Item_Search_Text_2,M1360)),MAX($L$4:L1359)+1,0)</f>
        <v>0</v>
      </c>
      <c r="M1360" s="1" t="str">
        <f>IFERROR(VLOOKUP(ROWS($M$5:M1360),Table_PayItems[[Search Key]:[Concentrated Name]],2,FALSE),"")</f>
        <v>Cornus sericea, bareroot, 24-18 inch - $Ea</v>
      </c>
      <c r="N1360" s="1" t="str">
        <f>IFERROR(VLOOKUP(ROWS($M$5:N1360),$L$5:$M$7000,2,FALSE),"")</f>
        <v/>
      </c>
      <c r="O1360" s="1" t="str">
        <f>IFERROR(VLOOKUP(ROWS($O$5:O1360),$K$5:$L$7000,2,FALSE),"")</f>
        <v/>
      </c>
    </row>
    <row r="1361" spans="2:15" ht="15" customHeight="1" x14ac:dyDescent="0.25">
      <c r="B1361" s="178" t="s">
        <v>12453</v>
      </c>
      <c r="C1361" s="178" t="s">
        <v>88</v>
      </c>
      <c r="D1361" s="178" t="s">
        <v>4102</v>
      </c>
      <c r="E1361" s="178" t="s">
        <v>6993</v>
      </c>
      <c r="F1361" s="178" t="s">
        <v>17</v>
      </c>
      <c r="G1361" s="1">
        <f>IF(ISNUMBER(Pay_Item_Search_Text),IF(ISNUMBER(IF(FIND(Pay_Item_Search_Text,B1361)=1,1, "FALSE")),MAX(G$4:$G1360)+1,IF(ISNUMBER(Pay_Item_Search_Text),0,IF(ISNUMBER(SEARCH(Pay_Item_Search_Text,H1361)),MAX(G$4:$G1360)+1,0))),IF(ISNUMBER(Pay_Item_Search_Text),0,IF(ISNUMBER(SEARCH(Pay_Item_Search_Text,H1361)),MAX(G$4:$G1360)+1,0)))</f>
        <v>1357</v>
      </c>
      <c r="H1361" s="1" t="str">
        <f>IF(Table_PayItems[[#This Row],[Description]]="_","_ Unique Item - "&amp;Table_PayItems[[#This Row],[Item]]&amp;" - $"&amp;Table_PayItems[[#This Row],[Unit]],Table_PayItems[[#This Row],[Description]]&amp;" - $"&amp;Table_PayItems[[#This Row],[Unit]])</f>
        <v>Cornus stolonifera, bareroot, 18-24 inch - $Ea</v>
      </c>
      <c r="I1361" s="29" t="str">
        <f>IFERROR(VLOOKUP(ROWS($M$5:M1361),Table_PayItems[[Search Key]:[Concentrated Name]],2,FALSE),"")</f>
        <v>Cornus stolonifera, bareroot, 18-24 inch - $Ea</v>
      </c>
      <c r="J1361" s="1"/>
      <c r="K1361" s="1"/>
      <c r="L1361" s="22">
        <f>IF(ISNUMBER(SEARCH(Pay_Item_Search_Text_2,M1361)),MAX($L$4:L1360)+1,0)</f>
        <v>0</v>
      </c>
      <c r="M1361" s="1" t="str">
        <f>IFERROR(VLOOKUP(ROWS($M$5:M1361),Table_PayItems[[Search Key]:[Concentrated Name]],2,FALSE),"")</f>
        <v>Cornus stolonifera, bareroot, 18-24 inch - $Ea</v>
      </c>
      <c r="N1361" s="1" t="str">
        <f>IFERROR(VLOOKUP(ROWS($M$5:N1361),$L$5:$M$7000,2,FALSE),"")</f>
        <v/>
      </c>
      <c r="O1361" s="1" t="str">
        <f>IFERROR(VLOOKUP(ROWS($O$5:O1361),$K$5:$L$7000,2,FALSE),"")</f>
        <v/>
      </c>
    </row>
    <row r="1362" spans="2:15" ht="15" customHeight="1" x14ac:dyDescent="0.25">
      <c r="B1362" s="178" t="s">
        <v>12454</v>
      </c>
      <c r="C1362" s="178" t="s">
        <v>88</v>
      </c>
      <c r="D1362" s="178" t="s">
        <v>4103</v>
      </c>
      <c r="E1362" s="178" t="s">
        <v>6993</v>
      </c>
      <c r="F1362" s="178" t="s">
        <v>17</v>
      </c>
      <c r="G1362" s="1">
        <f>IF(ISNUMBER(Pay_Item_Search_Text),IF(ISNUMBER(IF(FIND(Pay_Item_Search_Text,B1362)=1,1, "FALSE")),MAX(G$4:$G1361)+1,IF(ISNUMBER(Pay_Item_Search_Text),0,IF(ISNUMBER(SEARCH(Pay_Item_Search_Text,H1362)),MAX(G$4:$G1361)+1,0))),IF(ISNUMBER(Pay_Item_Search_Text),0,IF(ISNUMBER(SEARCH(Pay_Item_Search_Text,H1362)),MAX(G$4:$G1361)+1,0)))</f>
        <v>1358</v>
      </c>
      <c r="H1362" s="1" t="str">
        <f>IF(Table_PayItems[[#This Row],[Description]]="_","_ Unique Item - "&amp;Table_PayItems[[#This Row],[Item]]&amp;" - $"&amp;Table_PayItems[[#This Row],[Unit]],Table_PayItems[[#This Row],[Description]]&amp;" - $"&amp;Table_PayItems[[#This Row],[Unit]])</f>
        <v>Corylus colurna, 1 1/2 inch - $Ea</v>
      </c>
      <c r="I1362" s="29" t="str">
        <f>IFERROR(VLOOKUP(ROWS($M$5:M1362),Table_PayItems[[Search Key]:[Concentrated Name]],2,FALSE),"")</f>
        <v>Corylus colurna, 1 1/2 inch - $Ea</v>
      </c>
      <c r="J1362" s="1"/>
      <c r="K1362" s="1"/>
      <c r="L1362" s="22">
        <f>IF(ISNUMBER(SEARCH(Pay_Item_Search_Text_2,M1362)),MAX($L$4:L1361)+1,0)</f>
        <v>0</v>
      </c>
      <c r="M1362" s="1" t="str">
        <f>IFERROR(VLOOKUP(ROWS($M$5:M1362),Table_PayItems[[Search Key]:[Concentrated Name]],2,FALSE),"")</f>
        <v>Corylus colurna, 1 1/2 inch - $Ea</v>
      </c>
      <c r="N1362" s="1" t="str">
        <f>IFERROR(VLOOKUP(ROWS($M$5:N1362),$L$5:$M$7000,2,FALSE),"")</f>
        <v/>
      </c>
      <c r="O1362" s="1" t="str">
        <f>IFERROR(VLOOKUP(ROWS($O$5:O1362),$K$5:$L$7000,2,FALSE),"")</f>
        <v/>
      </c>
    </row>
    <row r="1363" spans="2:15" ht="15" customHeight="1" x14ac:dyDescent="0.25">
      <c r="B1363" s="178" t="s">
        <v>12455</v>
      </c>
      <c r="C1363" s="178" t="s">
        <v>88</v>
      </c>
      <c r="D1363" s="178" t="s">
        <v>4104</v>
      </c>
      <c r="E1363" s="178" t="s">
        <v>6993</v>
      </c>
      <c r="F1363" s="178" t="s">
        <v>17</v>
      </c>
      <c r="G1363" s="1">
        <f>IF(ISNUMBER(Pay_Item_Search_Text),IF(ISNUMBER(IF(FIND(Pay_Item_Search_Text,B1363)=1,1, "FALSE")),MAX(G$4:$G1362)+1,IF(ISNUMBER(Pay_Item_Search_Text),0,IF(ISNUMBER(SEARCH(Pay_Item_Search_Text,H1363)),MAX(G$4:$G1362)+1,0))),IF(ISNUMBER(Pay_Item_Search_Text),0,IF(ISNUMBER(SEARCH(Pay_Item_Search_Text,H1363)),MAX(G$4:$G1362)+1,0)))</f>
        <v>1359</v>
      </c>
      <c r="H1363" s="1" t="str">
        <f>IF(Table_PayItems[[#This Row],[Description]]="_","_ Unique Item - "&amp;Table_PayItems[[#This Row],[Item]]&amp;" - $"&amp;Table_PayItems[[#This Row],[Unit]],Table_PayItems[[#This Row],[Description]]&amp;" - $"&amp;Table_PayItems[[#This Row],[Unit]])</f>
        <v>Corylus colurna, 1 3/4 inch - $Ea</v>
      </c>
      <c r="I1363" s="29" t="str">
        <f>IFERROR(VLOOKUP(ROWS($M$5:M1363),Table_PayItems[[Search Key]:[Concentrated Name]],2,FALSE),"")</f>
        <v>Corylus colurna, 1 3/4 inch - $Ea</v>
      </c>
      <c r="J1363" s="1"/>
      <c r="K1363" s="1"/>
      <c r="L1363" s="22">
        <f>IF(ISNUMBER(SEARCH(Pay_Item_Search_Text_2,M1363)),MAX($L$4:L1362)+1,0)</f>
        <v>0</v>
      </c>
      <c r="M1363" s="1" t="str">
        <f>IFERROR(VLOOKUP(ROWS($M$5:M1363),Table_PayItems[[Search Key]:[Concentrated Name]],2,FALSE),"")</f>
        <v>Corylus colurna, 1 3/4 inch - $Ea</v>
      </c>
      <c r="N1363" s="1" t="str">
        <f>IFERROR(VLOOKUP(ROWS($M$5:N1363),$L$5:$M$7000,2,FALSE),"")</f>
        <v/>
      </c>
      <c r="O1363" s="1" t="str">
        <f>IFERROR(VLOOKUP(ROWS($O$5:O1363),$K$5:$L$7000,2,FALSE),"")</f>
        <v/>
      </c>
    </row>
    <row r="1364" spans="2:15" ht="15" customHeight="1" x14ac:dyDescent="0.25">
      <c r="B1364" s="178" t="s">
        <v>12456</v>
      </c>
      <c r="C1364" s="178" t="s">
        <v>88</v>
      </c>
      <c r="D1364" s="178" t="s">
        <v>4105</v>
      </c>
      <c r="E1364" s="178" t="s">
        <v>6993</v>
      </c>
      <c r="F1364" s="178" t="s">
        <v>17</v>
      </c>
      <c r="G1364" s="1">
        <f>IF(ISNUMBER(Pay_Item_Search_Text),IF(ISNUMBER(IF(FIND(Pay_Item_Search_Text,B1364)=1,1, "FALSE")),MAX(G$4:$G1363)+1,IF(ISNUMBER(Pay_Item_Search_Text),0,IF(ISNUMBER(SEARCH(Pay_Item_Search_Text,H1364)),MAX(G$4:$G1363)+1,0))),IF(ISNUMBER(Pay_Item_Search_Text),0,IF(ISNUMBER(SEARCH(Pay_Item_Search_Text,H1364)),MAX(G$4:$G1363)+1,0)))</f>
        <v>1360</v>
      </c>
      <c r="H1364" s="1" t="str">
        <f>IF(Table_PayItems[[#This Row],[Description]]="_","_ Unique Item - "&amp;Table_PayItems[[#This Row],[Item]]&amp;" - $"&amp;Table_PayItems[[#This Row],[Unit]],Table_PayItems[[#This Row],[Description]]&amp;" - $"&amp;Table_PayItems[[#This Row],[Unit]])</f>
        <v>Corylus colurna, 2 inch - $Ea</v>
      </c>
      <c r="I1364" s="29" t="str">
        <f>IFERROR(VLOOKUP(ROWS($M$5:M1364),Table_PayItems[[Search Key]:[Concentrated Name]],2,FALSE),"")</f>
        <v>Corylus colurna, 2 inch - $Ea</v>
      </c>
      <c r="J1364" s="1"/>
      <c r="K1364" s="1"/>
      <c r="L1364" s="22">
        <f>IF(ISNUMBER(SEARCH(Pay_Item_Search_Text_2,M1364)),MAX($L$4:L1363)+1,0)</f>
        <v>0</v>
      </c>
      <c r="M1364" s="1" t="str">
        <f>IFERROR(VLOOKUP(ROWS($M$5:M1364),Table_PayItems[[Search Key]:[Concentrated Name]],2,FALSE),"")</f>
        <v>Corylus colurna, 2 inch - $Ea</v>
      </c>
      <c r="N1364" s="1" t="str">
        <f>IFERROR(VLOOKUP(ROWS($M$5:N1364),$L$5:$M$7000,2,FALSE),"")</f>
        <v/>
      </c>
      <c r="O1364" s="1" t="str">
        <f>IFERROR(VLOOKUP(ROWS($O$5:O1364),$K$5:$L$7000,2,FALSE),"")</f>
        <v/>
      </c>
    </row>
    <row r="1365" spans="2:15" ht="15" customHeight="1" x14ac:dyDescent="0.25">
      <c r="B1365" s="178" t="s">
        <v>12457</v>
      </c>
      <c r="C1365" s="178" t="s">
        <v>88</v>
      </c>
      <c r="D1365" s="178" t="s">
        <v>7186</v>
      </c>
      <c r="E1365" s="178" t="s">
        <v>6993</v>
      </c>
      <c r="F1365" s="178" t="s">
        <v>17</v>
      </c>
      <c r="G1365" s="1">
        <f>IF(ISNUMBER(Pay_Item_Search_Text),IF(ISNUMBER(IF(FIND(Pay_Item_Search_Text,B1365)=1,1, "FALSE")),MAX(G$4:$G1364)+1,IF(ISNUMBER(Pay_Item_Search_Text),0,IF(ISNUMBER(SEARCH(Pay_Item_Search_Text,H1365)),MAX(G$4:$G1364)+1,0))),IF(ISNUMBER(Pay_Item_Search_Text),0,IF(ISNUMBER(SEARCH(Pay_Item_Search_Text,H1365)),MAX(G$4:$G1364)+1,0)))</f>
        <v>1361</v>
      </c>
      <c r="H1365" s="1" t="str">
        <f>IF(Table_PayItems[[#This Row],[Description]]="_","_ Unique Item - "&amp;Table_PayItems[[#This Row],[Item]]&amp;" - $"&amp;Table_PayItems[[#This Row],[Unit]],Table_PayItems[[#This Row],[Description]]&amp;" - $"&amp;Table_PayItems[[#This Row],[Unit]])</f>
        <v>Cotinus coggygria Royal Purple, #3 cont. - $Ea</v>
      </c>
      <c r="I1365" s="29" t="str">
        <f>IFERROR(VLOOKUP(ROWS($M$5:M1365),Table_PayItems[[Search Key]:[Concentrated Name]],2,FALSE),"")</f>
        <v>Cotinus coggygria Royal Purple, #3 cont. - $Ea</v>
      </c>
      <c r="J1365" s="1"/>
      <c r="K1365" s="1"/>
      <c r="L1365" s="22">
        <f>IF(ISNUMBER(SEARCH(Pay_Item_Search_Text_2,M1365)),MAX($L$4:L1364)+1,0)</f>
        <v>0</v>
      </c>
      <c r="M1365" s="1" t="str">
        <f>IFERROR(VLOOKUP(ROWS($M$5:M1365),Table_PayItems[[Search Key]:[Concentrated Name]],2,FALSE),"")</f>
        <v>Cotinus coggygria Royal Purple, #3 cont. - $Ea</v>
      </c>
      <c r="N1365" s="1" t="str">
        <f>IFERROR(VLOOKUP(ROWS($M$5:N1365),$L$5:$M$7000,2,FALSE),"")</f>
        <v/>
      </c>
      <c r="O1365" s="1" t="str">
        <f>IFERROR(VLOOKUP(ROWS($O$5:O1365),$K$5:$L$7000,2,FALSE),"")</f>
        <v/>
      </c>
    </row>
    <row r="1366" spans="2:15" ht="15" customHeight="1" x14ac:dyDescent="0.25">
      <c r="B1366" s="178" t="s">
        <v>12458</v>
      </c>
      <c r="C1366" s="178" t="s">
        <v>88</v>
      </c>
      <c r="D1366" s="178" t="s">
        <v>7187</v>
      </c>
      <c r="E1366" s="178" t="s">
        <v>6993</v>
      </c>
      <c r="F1366" s="178" t="s">
        <v>17</v>
      </c>
      <c r="G1366" s="1">
        <f>IF(ISNUMBER(Pay_Item_Search_Text),IF(ISNUMBER(IF(FIND(Pay_Item_Search_Text,B1366)=1,1, "FALSE")),MAX(G$4:$G1365)+1,IF(ISNUMBER(Pay_Item_Search_Text),0,IF(ISNUMBER(SEARCH(Pay_Item_Search_Text,H1366)),MAX(G$4:$G1365)+1,0))),IF(ISNUMBER(Pay_Item_Search_Text),0,IF(ISNUMBER(SEARCH(Pay_Item_Search_Text,H1366)),MAX(G$4:$G1365)+1,0)))</f>
        <v>1362</v>
      </c>
      <c r="H1366" s="1" t="str">
        <f>IF(Table_PayItems[[#This Row],[Description]]="_","_ Unique Item - "&amp;Table_PayItems[[#This Row],[Item]]&amp;" - $"&amp;Table_PayItems[[#This Row],[Unit]],Table_PayItems[[#This Row],[Description]]&amp;" - $"&amp;Table_PayItems[[#This Row],[Unit]])</f>
        <v>Cotinus coggygria Royal Purple, #5 cont. - $Ea</v>
      </c>
      <c r="I1366" s="29" t="str">
        <f>IFERROR(VLOOKUP(ROWS($M$5:M1366),Table_PayItems[[Search Key]:[Concentrated Name]],2,FALSE),"")</f>
        <v>Cotinus coggygria Royal Purple, #5 cont. - $Ea</v>
      </c>
      <c r="J1366" s="1"/>
      <c r="K1366" s="1"/>
      <c r="L1366" s="22">
        <f>IF(ISNUMBER(SEARCH(Pay_Item_Search_Text_2,M1366)),MAX($L$4:L1365)+1,0)</f>
        <v>0</v>
      </c>
      <c r="M1366" s="1" t="str">
        <f>IFERROR(VLOOKUP(ROWS($M$5:M1366),Table_PayItems[[Search Key]:[Concentrated Name]],2,FALSE),"")</f>
        <v>Cotinus coggygria Royal Purple, #5 cont. - $Ea</v>
      </c>
      <c r="N1366" s="1" t="str">
        <f>IFERROR(VLOOKUP(ROWS($M$5:N1366),$L$5:$M$7000,2,FALSE),"")</f>
        <v/>
      </c>
      <c r="O1366" s="1" t="str">
        <f>IFERROR(VLOOKUP(ROWS($O$5:O1366),$K$5:$L$7000,2,FALSE),"")</f>
        <v/>
      </c>
    </row>
    <row r="1367" spans="2:15" ht="15" customHeight="1" x14ac:dyDescent="0.25">
      <c r="B1367" s="178" t="s">
        <v>12459</v>
      </c>
      <c r="C1367" s="178" t="s">
        <v>88</v>
      </c>
      <c r="D1367" s="178" t="s">
        <v>7188</v>
      </c>
      <c r="E1367" s="178" t="s">
        <v>6993</v>
      </c>
      <c r="F1367" s="178" t="s">
        <v>17</v>
      </c>
      <c r="G1367" s="1">
        <f>IF(ISNUMBER(Pay_Item_Search_Text),IF(ISNUMBER(IF(FIND(Pay_Item_Search_Text,B1367)=1,1, "FALSE")),MAX(G$4:$G1366)+1,IF(ISNUMBER(Pay_Item_Search_Text),0,IF(ISNUMBER(SEARCH(Pay_Item_Search_Text,H1367)),MAX(G$4:$G1366)+1,0))),IF(ISNUMBER(Pay_Item_Search_Text),0,IF(ISNUMBER(SEARCH(Pay_Item_Search_Text,H1367)),MAX(G$4:$G1366)+1,0)))</f>
        <v>1363</v>
      </c>
      <c r="H1367" s="1" t="str">
        <f>IF(Table_PayItems[[#This Row],[Description]]="_","_ Unique Item - "&amp;Table_PayItems[[#This Row],[Item]]&amp;" - $"&amp;Table_PayItems[[#This Row],[Unit]],Table_PayItems[[#This Row],[Description]]&amp;" - $"&amp;Table_PayItems[[#This Row],[Unit]])</f>
        <v>Cotinus coggygria Royal Purple, #7 cont. - $Ea</v>
      </c>
      <c r="I1367" s="29" t="str">
        <f>IFERROR(VLOOKUP(ROWS($M$5:M1367),Table_PayItems[[Search Key]:[Concentrated Name]],2,FALSE),"")</f>
        <v>Cotinus coggygria Royal Purple, #7 cont. - $Ea</v>
      </c>
      <c r="J1367" s="1"/>
      <c r="K1367" s="1"/>
      <c r="L1367" s="22">
        <f>IF(ISNUMBER(SEARCH(Pay_Item_Search_Text_2,M1367)),MAX($L$4:L1366)+1,0)</f>
        <v>0</v>
      </c>
      <c r="M1367" s="1" t="str">
        <f>IFERROR(VLOOKUP(ROWS($M$5:M1367),Table_PayItems[[Search Key]:[Concentrated Name]],2,FALSE),"")</f>
        <v>Cotinus coggygria Royal Purple, #7 cont. - $Ea</v>
      </c>
      <c r="N1367" s="1" t="str">
        <f>IFERROR(VLOOKUP(ROWS($M$5:N1367),$L$5:$M$7000,2,FALSE),"")</f>
        <v/>
      </c>
      <c r="O1367" s="1" t="str">
        <f>IFERROR(VLOOKUP(ROWS($O$5:O1367),$K$5:$L$7000,2,FALSE),"")</f>
        <v/>
      </c>
    </row>
    <row r="1368" spans="2:15" ht="15" customHeight="1" x14ac:dyDescent="0.25">
      <c r="B1368" s="178" t="s">
        <v>12460</v>
      </c>
      <c r="C1368" s="178" t="s">
        <v>88</v>
      </c>
      <c r="D1368" s="178" t="s">
        <v>4106</v>
      </c>
      <c r="E1368" s="178" t="s">
        <v>6993</v>
      </c>
      <c r="F1368" s="178" t="s">
        <v>17</v>
      </c>
      <c r="G1368" s="1">
        <f>IF(ISNUMBER(Pay_Item_Search_Text),IF(ISNUMBER(IF(FIND(Pay_Item_Search_Text,B1368)=1,1, "FALSE")),MAX(G$4:$G1367)+1,IF(ISNUMBER(Pay_Item_Search_Text),0,IF(ISNUMBER(SEARCH(Pay_Item_Search_Text,H1368)),MAX(G$4:$G1367)+1,0))),IF(ISNUMBER(Pay_Item_Search_Text),0,IF(ISNUMBER(SEARCH(Pay_Item_Search_Text,H1368)),MAX(G$4:$G1367)+1,0)))</f>
        <v>1364</v>
      </c>
      <c r="H1368" s="1" t="str">
        <f>IF(Table_PayItems[[#This Row],[Description]]="_","_ Unique Item - "&amp;Table_PayItems[[#This Row],[Item]]&amp;" - $"&amp;Table_PayItems[[#This Row],[Unit]],Table_PayItems[[#This Row],[Description]]&amp;" - $"&amp;Table_PayItems[[#This Row],[Unit]])</f>
        <v>Cotoneaster apiculata, #3 cont. - $Ea</v>
      </c>
      <c r="I1368" s="29" t="str">
        <f>IFERROR(VLOOKUP(ROWS($M$5:M1368),Table_PayItems[[Search Key]:[Concentrated Name]],2,FALSE),"")</f>
        <v>Cotoneaster apiculata, #3 cont. - $Ea</v>
      </c>
      <c r="J1368" s="1"/>
      <c r="K1368" s="1"/>
      <c r="L1368" s="22">
        <f>IF(ISNUMBER(SEARCH(Pay_Item_Search_Text_2,M1368)),MAX($L$4:L1367)+1,0)</f>
        <v>0</v>
      </c>
      <c r="M1368" s="1" t="str">
        <f>IFERROR(VLOOKUP(ROWS($M$5:M1368),Table_PayItems[[Search Key]:[Concentrated Name]],2,FALSE),"")</f>
        <v>Cotoneaster apiculata, #3 cont. - $Ea</v>
      </c>
      <c r="N1368" s="1" t="str">
        <f>IFERROR(VLOOKUP(ROWS($M$5:N1368),$L$5:$M$7000,2,FALSE),"")</f>
        <v/>
      </c>
      <c r="O1368" s="1" t="str">
        <f>IFERROR(VLOOKUP(ROWS($O$5:O1368),$K$5:$L$7000,2,FALSE),"")</f>
        <v/>
      </c>
    </row>
    <row r="1369" spans="2:15" ht="15" customHeight="1" x14ac:dyDescent="0.25">
      <c r="B1369" s="178" t="s">
        <v>12461</v>
      </c>
      <c r="C1369" s="178" t="s">
        <v>88</v>
      </c>
      <c r="D1369" s="178" t="s">
        <v>4107</v>
      </c>
      <c r="E1369" s="178" t="s">
        <v>6993</v>
      </c>
      <c r="F1369" s="178" t="s">
        <v>17</v>
      </c>
      <c r="G1369" s="1">
        <f>IF(ISNUMBER(Pay_Item_Search_Text),IF(ISNUMBER(IF(FIND(Pay_Item_Search_Text,B1369)=1,1, "FALSE")),MAX(G$4:$G1368)+1,IF(ISNUMBER(Pay_Item_Search_Text),0,IF(ISNUMBER(SEARCH(Pay_Item_Search_Text,H1369)),MAX(G$4:$G1368)+1,0))),IF(ISNUMBER(Pay_Item_Search_Text),0,IF(ISNUMBER(SEARCH(Pay_Item_Search_Text,H1369)),MAX(G$4:$G1368)+1,0)))</f>
        <v>1365</v>
      </c>
      <c r="H1369" s="1" t="str">
        <f>IF(Table_PayItems[[#This Row],[Description]]="_","_ Unique Item - "&amp;Table_PayItems[[#This Row],[Item]]&amp;" - $"&amp;Table_PayItems[[#This Row],[Unit]],Table_PayItems[[#This Row],[Description]]&amp;" - $"&amp;Table_PayItems[[#This Row],[Unit]])</f>
        <v>Cotoneaster apiculata, #5 cont. - $Ea</v>
      </c>
      <c r="I1369" s="29" t="str">
        <f>IFERROR(VLOOKUP(ROWS($M$5:M1369),Table_PayItems[[Search Key]:[Concentrated Name]],2,FALSE),"")</f>
        <v>Cotoneaster apiculata, #5 cont. - $Ea</v>
      </c>
      <c r="J1369" s="1"/>
      <c r="K1369" s="1"/>
      <c r="L1369" s="22">
        <f>IF(ISNUMBER(SEARCH(Pay_Item_Search_Text_2,M1369)),MAX($L$4:L1368)+1,0)</f>
        <v>0</v>
      </c>
      <c r="M1369" s="1" t="str">
        <f>IFERROR(VLOOKUP(ROWS($M$5:M1369),Table_PayItems[[Search Key]:[Concentrated Name]],2,FALSE),"")</f>
        <v>Cotoneaster apiculata, #5 cont. - $Ea</v>
      </c>
      <c r="N1369" s="1" t="str">
        <f>IFERROR(VLOOKUP(ROWS($M$5:N1369),$L$5:$M$7000,2,FALSE),"")</f>
        <v/>
      </c>
      <c r="O1369" s="1" t="str">
        <f>IFERROR(VLOOKUP(ROWS($O$5:O1369),$K$5:$L$7000,2,FALSE),"")</f>
        <v/>
      </c>
    </row>
    <row r="1370" spans="2:15" ht="15" customHeight="1" x14ac:dyDescent="0.25">
      <c r="B1370" s="178" t="s">
        <v>12462</v>
      </c>
      <c r="C1370" s="178" t="s">
        <v>88</v>
      </c>
      <c r="D1370" s="178" t="s">
        <v>4108</v>
      </c>
      <c r="E1370" s="178" t="s">
        <v>6993</v>
      </c>
      <c r="F1370" s="178" t="s">
        <v>17</v>
      </c>
      <c r="G1370" s="1">
        <f>IF(ISNUMBER(Pay_Item_Search_Text),IF(ISNUMBER(IF(FIND(Pay_Item_Search_Text,B1370)=1,1, "FALSE")),MAX(G$4:$G1369)+1,IF(ISNUMBER(Pay_Item_Search_Text),0,IF(ISNUMBER(SEARCH(Pay_Item_Search_Text,H1370)),MAX(G$4:$G1369)+1,0))),IF(ISNUMBER(Pay_Item_Search_Text),0,IF(ISNUMBER(SEARCH(Pay_Item_Search_Text,H1370)),MAX(G$4:$G1369)+1,0)))</f>
        <v>1366</v>
      </c>
      <c r="H1370" s="1" t="str">
        <f>IF(Table_PayItems[[#This Row],[Description]]="_","_ Unique Item - "&amp;Table_PayItems[[#This Row],[Item]]&amp;" - $"&amp;Table_PayItems[[#This Row],[Unit]],Table_PayItems[[#This Row],[Description]]&amp;" - $"&amp;Table_PayItems[[#This Row],[Unit]])</f>
        <v>Cotoneaster horizontalis, #3 cont. - $Ea</v>
      </c>
      <c r="I1370" s="29" t="str">
        <f>IFERROR(VLOOKUP(ROWS($M$5:M1370),Table_PayItems[[Search Key]:[Concentrated Name]],2,FALSE),"")</f>
        <v>Cotoneaster horizontalis, #3 cont. - $Ea</v>
      </c>
      <c r="J1370" s="1"/>
      <c r="K1370" s="1"/>
      <c r="L1370" s="22">
        <f>IF(ISNUMBER(SEARCH(Pay_Item_Search_Text_2,M1370)),MAX($L$4:L1369)+1,0)</f>
        <v>0</v>
      </c>
      <c r="M1370" s="1" t="str">
        <f>IFERROR(VLOOKUP(ROWS($M$5:M1370),Table_PayItems[[Search Key]:[Concentrated Name]],2,FALSE),"")</f>
        <v>Cotoneaster horizontalis, #3 cont. - $Ea</v>
      </c>
      <c r="N1370" s="1" t="str">
        <f>IFERROR(VLOOKUP(ROWS($M$5:N1370),$L$5:$M$7000,2,FALSE),"")</f>
        <v/>
      </c>
      <c r="O1370" s="1" t="str">
        <f>IFERROR(VLOOKUP(ROWS($O$5:O1370),$K$5:$L$7000,2,FALSE),"")</f>
        <v/>
      </c>
    </row>
    <row r="1371" spans="2:15" ht="15" customHeight="1" x14ac:dyDescent="0.25">
      <c r="B1371" s="178" t="s">
        <v>12463</v>
      </c>
      <c r="C1371" s="178" t="s">
        <v>88</v>
      </c>
      <c r="D1371" s="178" t="s">
        <v>4109</v>
      </c>
      <c r="E1371" s="178" t="s">
        <v>6993</v>
      </c>
      <c r="F1371" s="178" t="s">
        <v>17</v>
      </c>
      <c r="G1371" s="1">
        <f>IF(ISNUMBER(Pay_Item_Search_Text),IF(ISNUMBER(IF(FIND(Pay_Item_Search_Text,B1371)=1,1, "FALSE")),MAX(G$4:$G1370)+1,IF(ISNUMBER(Pay_Item_Search_Text),0,IF(ISNUMBER(SEARCH(Pay_Item_Search_Text,H1371)),MAX(G$4:$G1370)+1,0))),IF(ISNUMBER(Pay_Item_Search_Text),0,IF(ISNUMBER(SEARCH(Pay_Item_Search_Text,H1371)),MAX(G$4:$G1370)+1,0)))</f>
        <v>1367</v>
      </c>
      <c r="H1371" s="1" t="str">
        <f>IF(Table_PayItems[[#This Row],[Description]]="_","_ Unique Item - "&amp;Table_PayItems[[#This Row],[Item]]&amp;" - $"&amp;Table_PayItems[[#This Row],[Unit]],Table_PayItems[[#This Row],[Description]]&amp;" - $"&amp;Table_PayItems[[#This Row],[Unit]])</f>
        <v>Cotoneaster horizontalis, #5 cont. - $Ea</v>
      </c>
      <c r="I1371" s="29" t="str">
        <f>IFERROR(VLOOKUP(ROWS($M$5:M1371),Table_PayItems[[Search Key]:[Concentrated Name]],2,FALSE),"")</f>
        <v>Cotoneaster horizontalis, #5 cont. - $Ea</v>
      </c>
      <c r="J1371" s="1"/>
      <c r="K1371" s="1"/>
      <c r="L1371" s="22">
        <f>IF(ISNUMBER(SEARCH(Pay_Item_Search_Text_2,M1371)),MAX($L$4:L1370)+1,0)</f>
        <v>0</v>
      </c>
      <c r="M1371" s="1" t="str">
        <f>IFERROR(VLOOKUP(ROWS($M$5:M1371),Table_PayItems[[Search Key]:[Concentrated Name]],2,FALSE),"")</f>
        <v>Cotoneaster horizontalis, #5 cont. - $Ea</v>
      </c>
      <c r="N1371" s="1" t="str">
        <f>IFERROR(VLOOKUP(ROWS($M$5:N1371),$L$5:$M$7000,2,FALSE),"")</f>
        <v/>
      </c>
      <c r="O1371" s="1" t="str">
        <f>IFERROR(VLOOKUP(ROWS($O$5:O1371),$K$5:$L$7000,2,FALSE),"")</f>
        <v/>
      </c>
    </row>
    <row r="1372" spans="2:15" ht="15" customHeight="1" x14ac:dyDescent="0.25">
      <c r="B1372" s="178" t="s">
        <v>10640</v>
      </c>
      <c r="C1372" s="178" t="s">
        <v>104</v>
      </c>
      <c r="D1372" s="178" t="s">
        <v>2660</v>
      </c>
      <c r="E1372" s="178" t="s">
        <v>17</v>
      </c>
      <c r="F1372" s="178" t="s">
        <v>17</v>
      </c>
      <c r="G1372" s="1">
        <f>IF(ISNUMBER(Pay_Item_Search_Text),IF(ISNUMBER(IF(FIND(Pay_Item_Search_Text,B1372)=1,1, "FALSE")),MAX(G$4:$G1371)+1,IF(ISNUMBER(Pay_Item_Search_Text),0,IF(ISNUMBER(SEARCH(Pay_Item_Search_Text,H1372)),MAX(G$4:$G1371)+1,0))),IF(ISNUMBER(Pay_Item_Search_Text),0,IF(ISNUMBER(SEARCH(Pay_Item_Search_Text,H1372)),MAX(G$4:$G1371)+1,0)))</f>
        <v>1368</v>
      </c>
      <c r="H1372" s="1" t="str">
        <f>IF(Table_PayItems[[#This Row],[Description]]="_","_ Unique Item - "&amp;Table_PayItems[[#This Row],[Item]]&amp;" - $"&amp;Table_PayItems[[#This Row],[Unit]],Table_PayItems[[#This Row],[Description]]&amp;" - $"&amp;Table_PayItems[[#This Row],[Unit]])</f>
        <v>Crack Sealing, Conc Pavt - $Ft</v>
      </c>
      <c r="I1372" s="29" t="str">
        <f>IFERROR(VLOOKUP(ROWS($M$5:M1372),Table_PayItems[[Search Key]:[Concentrated Name]],2,FALSE),"")</f>
        <v>Crack Sealing, Conc Pavt - $Ft</v>
      </c>
      <c r="J1372" s="1"/>
      <c r="K1372" s="1"/>
      <c r="L1372" s="22">
        <f>IF(ISNUMBER(SEARCH(Pay_Item_Search_Text_2,M1372)),MAX($L$4:L1371)+1,0)</f>
        <v>0</v>
      </c>
      <c r="M1372" s="1" t="str">
        <f>IFERROR(VLOOKUP(ROWS($M$5:M1372),Table_PayItems[[Search Key]:[Concentrated Name]],2,FALSE),"")</f>
        <v>Crack Sealing, Conc Pavt - $Ft</v>
      </c>
      <c r="N1372" s="1" t="str">
        <f>IFERROR(VLOOKUP(ROWS($M$5:N1372),$L$5:$M$7000,2,FALSE),"")</f>
        <v/>
      </c>
      <c r="O1372" s="1" t="str">
        <f>IFERROR(VLOOKUP(ROWS($O$5:O1372),$K$5:$L$7000,2,FALSE),"")</f>
        <v/>
      </c>
    </row>
    <row r="1373" spans="2:15" ht="15" customHeight="1" x14ac:dyDescent="0.25">
      <c r="B1373" s="178" t="s">
        <v>12468</v>
      </c>
      <c r="C1373" s="178" t="s">
        <v>88</v>
      </c>
      <c r="D1373" s="178" t="s">
        <v>7193</v>
      </c>
      <c r="E1373" s="178" t="s">
        <v>6993</v>
      </c>
      <c r="F1373" s="178" t="s">
        <v>17</v>
      </c>
      <c r="G1373" s="1">
        <f>IF(ISNUMBER(Pay_Item_Search_Text),IF(ISNUMBER(IF(FIND(Pay_Item_Search_Text,B1373)=1,1, "FALSE")),MAX(G$4:$G1372)+1,IF(ISNUMBER(Pay_Item_Search_Text),0,IF(ISNUMBER(SEARCH(Pay_Item_Search_Text,H1373)),MAX(G$4:$G1372)+1,0))),IF(ISNUMBER(Pay_Item_Search_Text),0,IF(ISNUMBER(SEARCH(Pay_Item_Search_Text,H1373)),MAX(G$4:$G1372)+1,0)))</f>
        <v>1369</v>
      </c>
      <c r="H1373" s="1" t="str">
        <f>IF(Table_PayItems[[#This Row],[Description]]="_","_ Unique Item - "&amp;Table_PayItems[[#This Row],[Item]]&amp;" - $"&amp;Table_PayItems[[#This Row],[Unit]],Table_PayItems[[#This Row],[Description]]&amp;" - $"&amp;Table_PayItems[[#This Row],[Unit]])</f>
        <v>Crataegus crusgalli Inermis, 2 inch - $Ea</v>
      </c>
      <c r="I1373" s="29" t="str">
        <f>IFERROR(VLOOKUP(ROWS($M$5:M1373),Table_PayItems[[Search Key]:[Concentrated Name]],2,FALSE),"")</f>
        <v>Crataegus crusgalli Inermis, 2 inch - $Ea</v>
      </c>
      <c r="J1373" s="1"/>
      <c r="K1373" s="1"/>
      <c r="L1373" s="22">
        <f>IF(ISNUMBER(SEARCH(Pay_Item_Search_Text_2,M1373)),MAX($L$4:L1372)+1,0)</f>
        <v>0</v>
      </c>
      <c r="M1373" s="1" t="str">
        <f>IFERROR(VLOOKUP(ROWS($M$5:M1373),Table_PayItems[[Search Key]:[Concentrated Name]],2,FALSE),"")</f>
        <v>Crataegus crusgalli Inermis, 2 inch - $Ea</v>
      </c>
      <c r="N1373" s="1" t="str">
        <f>IFERROR(VLOOKUP(ROWS($M$5:N1373),$L$5:$M$7000,2,FALSE),"")</f>
        <v/>
      </c>
      <c r="O1373" s="1" t="str">
        <f>IFERROR(VLOOKUP(ROWS($O$5:O1373),$K$5:$L$7000,2,FALSE),"")</f>
        <v/>
      </c>
    </row>
    <row r="1374" spans="2:15" ht="15" customHeight="1" x14ac:dyDescent="0.25">
      <c r="B1374" s="178" t="s">
        <v>12464</v>
      </c>
      <c r="C1374" s="178" t="s">
        <v>88</v>
      </c>
      <c r="D1374" s="178" t="s">
        <v>7189</v>
      </c>
      <c r="E1374" s="178" t="s">
        <v>6993</v>
      </c>
      <c r="F1374" s="178" t="s">
        <v>17</v>
      </c>
      <c r="G1374" s="27">
        <f>IF(ISNUMBER(Pay_Item_Search_Text),IF(ISNUMBER(IF(FIND(Pay_Item_Search_Text,B1374)=1,1, "FALSE")),MAX(G$4:$G1373)+1,IF(ISNUMBER(Pay_Item_Search_Text),0,IF(ISNUMBER(SEARCH(Pay_Item_Search_Text,H1374)),MAX(G$4:$G1373)+1,0))),IF(ISNUMBER(Pay_Item_Search_Text),0,IF(ISNUMBER(SEARCH(Pay_Item_Search_Text,H1374)),MAX(G$4:$G1373)+1,0)))</f>
        <v>1370</v>
      </c>
      <c r="H1374" s="24" t="str">
        <f>IF(Table_PayItems[[#This Row],[Description]]="_","_ Unique Item - "&amp;Table_PayItems[[#This Row],[Item]]&amp;" - $"&amp;Table_PayItems[[#This Row],[Unit]],Table_PayItems[[#This Row],[Description]]&amp;" - $"&amp;Table_PayItems[[#This Row],[Unit]])</f>
        <v>Crataegus crusgalli Inermis, shrub form, 4 foot - $Ea</v>
      </c>
      <c r="I1374" s="30" t="str">
        <f>IFERROR(VLOOKUP(ROWS($M$5:M1374),Table_PayItems[[Search Key]:[Concentrated Name]],2,FALSE),"")</f>
        <v>Crataegus crusgalli Inermis, shrub form, 4 foot - $Ea</v>
      </c>
      <c r="J1374" s="1"/>
      <c r="K1374" s="1"/>
      <c r="L1374" s="22">
        <f>IF(ISNUMBER(SEARCH(Pay_Item_Search_Text_2,M1374)),MAX($L$4:L1373)+1,0)</f>
        <v>0</v>
      </c>
      <c r="M1374" s="1" t="str">
        <f>IFERROR(VLOOKUP(ROWS($M$5:M1374),Table_PayItems[[Search Key]:[Concentrated Name]],2,FALSE),"")</f>
        <v>Crataegus crusgalli Inermis, shrub form, 4 foot - $Ea</v>
      </c>
      <c r="N1374" s="1" t="str">
        <f>IFERROR(VLOOKUP(ROWS($M$5:N1374),$L$5:$M$7000,2,FALSE),"")</f>
        <v/>
      </c>
      <c r="O1374" s="1" t="str">
        <f>IFERROR(VLOOKUP(ROWS($O$5:O1374),$K$5:$L$7000,2,FALSE),"")</f>
        <v/>
      </c>
    </row>
    <row r="1375" spans="2:15" ht="15" customHeight="1" x14ac:dyDescent="0.25">
      <c r="B1375" s="178" t="s">
        <v>12465</v>
      </c>
      <c r="C1375" s="178" t="s">
        <v>88</v>
      </c>
      <c r="D1375" s="178" t="s">
        <v>7190</v>
      </c>
      <c r="E1375" s="178" t="s">
        <v>6993</v>
      </c>
      <c r="F1375" s="178" t="s">
        <v>17</v>
      </c>
      <c r="G1375" s="1">
        <f>IF(ISNUMBER(Pay_Item_Search_Text),IF(ISNUMBER(IF(FIND(Pay_Item_Search_Text,B1375)=1,1, "FALSE")),MAX(G$4:$G1374)+1,IF(ISNUMBER(Pay_Item_Search_Text),0,IF(ISNUMBER(SEARCH(Pay_Item_Search_Text,H1375)),MAX(G$4:$G1374)+1,0))),IF(ISNUMBER(Pay_Item_Search_Text),0,IF(ISNUMBER(SEARCH(Pay_Item_Search_Text,H1375)),MAX(G$4:$G1374)+1,0)))</f>
        <v>1371</v>
      </c>
      <c r="H1375" s="1" t="str">
        <f>IF(Table_PayItems[[#This Row],[Description]]="_","_ Unique Item - "&amp;Table_PayItems[[#This Row],[Item]]&amp;" - $"&amp;Table_PayItems[[#This Row],[Unit]],Table_PayItems[[#This Row],[Description]]&amp;" - $"&amp;Table_PayItems[[#This Row],[Unit]])</f>
        <v>Crataegus crusgalli Inermis, shrub form, 5 foot - $Ea</v>
      </c>
      <c r="I1375" s="29" t="str">
        <f>IFERROR(VLOOKUP(ROWS($M$5:M1375),Table_PayItems[[Search Key]:[Concentrated Name]],2,FALSE),"")</f>
        <v>Crataegus crusgalli Inermis, shrub form, 5 foot - $Ea</v>
      </c>
      <c r="J1375" s="1"/>
      <c r="K1375" s="1"/>
      <c r="L1375" s="22">
        <f>IF(ISNUMBER(SEARCH(Pay_Item_Search_Text_2,M1375)),MAX($L$4:L1374)+1,0)</f>
        <v>0</v>
      </c>
      <c r="M1375" s="1" t="str">
        <f>IFERROR(VLOOKUP(ROWS($M$5:M1375),Table_PayItems[[Search Key]:[Concentrated Name]],2,FALSE),"")</f>
        <v>Crataegus crusgalli Inermis, shrub form, 5 foot - $Ea</v>
      </c>
      <c r="N1375" s="1" t="str">
        <f>IFERROR(VLOOKUP(ROWS($M$5:N1375),$L$5:$M$7000,2,FALSE),"")</f>
        <v/>
      </c>
      <c r="O1375" s="1" t="str">
        <f>IFERROR(VLOOKUP(ROWS($O$5:O1375),$K$5:$L$7000,2,FALSE),"")</f>
        <v/>
      </c>
    </row>
    <row r="1376" spans="2:15" ht="15" customHeight="1" x14ac:dyDescent="0.25">
      <c r="B1376" s="178" t="s">
        <v>12466</v>
      </c>
      <c r="C1376" s="178" t="s">
        <v>88</v>
      </c>
      <c r="D1376" s="178" t="s">
        <v>7191</v>
      </c>
      <c r="E1376" s="178" t="s">
        <v>6993</v>
      </c>
      <c r="F1376" s="178" t="s">
        <v>17</v>
      </c>
      <c r="G1376" s="1">
        <f>IF(ISNUMBER(Pay_Item_Search_Text),IF(ISNUMBER(IF(FIND(Pay_Item_Search_Text,B1376)=1,1, "FALSE")),MAX(G$4:$G1375)+1,IF(ISNUMBER(Pay_Item_Search_Text),0,IF(ISNUMBER(SEARCH(Pay_Item_Search_Text,H1376)),MAX(G$4:$G1375)+1,0))),IF(ISNUMBER(Pay_Item_Search_Text),0,IF(ISNUMBER(SEARCH(Pay_Item_Search_Text,H1376)),MAX(G$4:$G1375)+1,0)))</f>
        <v>1372</v>
      </c>
      <c r="H1376" s="1" t="str">
        <f>IF(Table_PayItems[[#This Row],[Description]]="_","_ Unique Item - "&amp;Table_PayItems[[#This Row],[Item]]&amp;" - $"&amp;Table_PayItems[[#This Row],[Unit]],Table_PayItems[[#This Row],[Description]]&amp;" - $"&amp;Table_PayItems[[#This Row],[Unit]])</f>
        <v>Crataegus crusgalli Inermis, tree form, 1 1/2 inch - $Ea</v>
      </c>
      <c r="I1376" s="29" t="str">
        <f>IFERROR(VLOOKUP(ROWS($M$5:M1376),Table_PayItems[[Search Key]:[Concentrated Name]],2,FALSE),"")</f>
        <v>Crataegus crusgalli Inermis, tree form, 1 1/2 inch - $Ea</v>
      </c>
      <c r="J1376" s="1"/>
      <c r="K1376" s="1"/>
      <c r="L1376" s="22">
        <f>IF(ISNUMBER(SEARCH(Pay_Item_Search_Text_2,M1376)),MAX($L$4:L1375)+1,0)</f>
        <v>0</v>
      </c>
      <c r="M1376" s="1" t="str">
        <f>IFERROR(VLOOKUP(ROWS($M$5:M1376),Table_PayItems[[Search Key]:[Concentrated Name]],2,FALSE),"")</f>
        <v>Crataegus crusgalli Inermis, tree form, 1 1/2 inch - $Ea</v>
      </c>
      <c r="N1376" s="1" t="str">
        <f>IFERROR(VLOOKUP(ROWS($M$5:N1376),$L$5:$M$7000,2,FALSE),"")</f>
        <v/>
      </c>
      <c r="O1376" s="1" t="str">
        <f>IFERROR(VLOOKUP(ROWS($O$5:O1376),$K$5:$L$7000,2,FALSE),"")</f>
        <v/>
      </c>
    </row>
    <row r="1377" spans="2:15" ht="15" customHeight="1" x14ac:dyDescent="0.25">
      <c r="B1377" s="178" t="s">
        <v>12467</v>
      </c>
      <c r="C1377" s="178" t="s">
        <v>88</v>
      </c>
      <c r="D1377" s="178" t="s">
        <v>7192</v>
      </c>
      <c r="E1377" s="178" t="s">
        <v>6993</v>
      </c>
      <c r="F1377" s="178" t="s">
        <v>17</v>
      </c>
      <c r="G1377" s="1">
        <f>IF(ISNUMBER(Pay_Item_Search_Text),IF(ISNUMBER(IF(FIND(Pay_Item_Search_Text,B1377)=1,1, "FALSE")),MAX(G$4:$G1376)+1,IF(ISNUMBER(Pay_Item_Search_Text),0,IF(ISNUMBER(SEARCH(Pay_Item_Search_Text,H1377)),MAX(G$4:$G1376)+1,0))),IF(ISNUMBER(Pay_Item_Search_Text),0,IF(ISNUMBER(SEARCH(Pay_Item_Search_Text,H1377)),MAX(G$4:$G1376)+1,0)))</f>
        <v>1373</v>
      </c>
      <c r="H1377" s="1" t="str">
        <f>IF(Table_PayItems[[#This Row],[Description]]="_","_ Unique Item - "&amp;Table_PayItems[[#This Row],[Item]]&amp;" - $"&amp;Table_PayItems[[#This Row],[Unit]],Table_PayItems[[#This Row],[Description]]&amp;" - $"&amp;Table_PayItems[[#This Row],[Unit]])</f>
        <v>Crataegus crusgalli Inermis, tree form, 1 3/4 inch - $Ea</v>
      </c>
      <c r="I1377" s="29" t="str">
        <f>IFERROR(VLOOKUP(ROWS($M$5:M1377),Table_PayItems[[Search Key]:[Concentrated Name]],2,FALSE),"")</f>
        <v>Crataegus crusgalli Inermis, tree form, 1 3/4 inch - $Ea</v>
      </c>
      <c r="J1377" s="1"/>
      <c r="K1377" s="1"/>
      <c r="L1377" s="22">
        <f>IF(ISNUMBER(SEARCH(Pay_Item_Search_Text_2,M1377)),MAX($L$4:L1376)+1,0)</f>
        <v>0</v>
      </c>
      <c r="M1377" s="1" t="str">
        <f>IFERROR(VLOOKUP(ROWS($M$5:M1377),Table_PayItems[[Search Key]:[Concentrated Name]],2,FALSE),"")</f>
        <v>Crataegus crusgalli Inermis, tree form, 1 3/4 inch - $Ea</v>
      </c>
      <c r="N1377" s="1" t="str">
        <f>IFERROR(VLOOKUP(ROWS($M$5:N1377),$L$5:$M$7000,2,FALSE),"")</f>
        <v/>
      </c>
      <c r="O1377" s="1" t="str">
        <f>IFERROR(VLOOKUP(ROWS($O$5:O1377),$K$5:$L$7000,2,FALSE),"")</f>
        <v/>
      </c>
    </row>
    <row r="1378" spans="2:15" ht="15" customHeight="1" x14ac:dyDescent="0.25">
      <c r="B1378" s="178" t="s">
        <v>12469</v>
      </c>
      <c r="C1378" s="178" t="s">
        <v>88</v>
      </c>
      <c r="D1378" s="178" t="s">
        <v>4110</v>
      </c>
      <c r="E1378" s="178" t="s">
        <v>6993</v>
      </c>
      <c r="F1378" s="178" t="s">
        <v>17</v>
      </c>
      <c r="G1378" s="1">
        <f>IF(ISNUMBER(Pay_Item_Search_Text),IF(ISNUMBER(IF(FIND(Pay_Item_Search_Text,B1378)=1,1, "FALSE")),MAX(G$4:$G1377)+1,IF(ISNUMBER(Pay_Item_Search_Text),0,IF(ISNUMBER(SEARCH(Pay_Item_Search_Text,H1378)),MAX(G$4:$G1377)+1,0))),IF(ISNUMBER(Pay_Item_Search_Text),0,IF(ISNUMBER(SEARCH(Pay_Item_Search_Text,H1378)),MAX(G$4:$G1377)+1,0)))</f>
        <v>1374</v>
      </c>
      <c r="H1378" s="1" t="str">
        <f>IF(Table_PayItems[[#This Row],[Description]]="_","_ Unique Item - "&amp;Table_PayItems[[#This Row],[Item]]&amp;" - $"&amp;Table_PayItems[[#This Row],[Unit]],Table_PayItems[[#This Row],[Description]]&amp;" - $"&amp;Table_PayItems[[#This Row],[Unit]])</f>
        <v>Crataegus crusgalli, #5 cont. - $Ea</v>
      </c>
      <c r="I1378" s="29" t="str">
        <f>IFERROR(VLOOKUP(ROWS($M$5:M1378),Table_PayItems[[Search Key]:[Concentrated Name]],2,FALSE),"")</f>
        <v>Crataegus crusgalli, #5 cont. - $Ea</v>
      </c>
      <c r="J1378" s="1"/>
      <c r="K1378" s="1"/>
      <c r="L1378" s="22">
        <f>IF(ISNUMBER(SEARCH(Pay_Item_Search_Text_2,M1378)),MAX($L$4:L1377)+1,0)</f>
        <v>0</v>
      </c>
      <c r="M1378" s="1" t="str">
        <f>IFERROR(VLOOKUP(ROWS($M$5:M1378),Table_PayItems[[Search Key]:[Concentrated Name]],2,FALSE),"")</f>
        <v>Crataegus crusgalli, #5 cont. - $Ea</v>
      </c>
      <c r="N1378" s="1" t="str">
        <f>IFERROR(VLOOKUP(ROWS($M$5:N1378),$L$5:$M$7000,2,FALSE),"")</f>
        <v/>
      </c>
      <c r="O1378" s="1" t="str">
        <f>IFERROR(VLOOKUP(ROWS($O$5:O1378),$K$5:$L$7000,2,FALSE),"")</f>
        <v/>
      </c>
    </row>
    <row r="1379" spans="2:15" ht="15" customHeight="1" x14ac:dyDescent="0.25">
      <c r="B1379" s="178" t="s">
        <v>12470</v>
      </c>
      <c r="C1379" s="178" t="s">
        <v>88</v>
      </c>
      <c r="D1379" s="178" t="s">
        <v>4111</v>
      </c>
      <c r="E1379" s="178" t="s">
        <v>6993</v>
      </c>
      <c r="F1379" s="178" t="s">
        <v>17</v>
      </c>
      <c r="G1379" s="1">
        <f>IF(ISNUMBER(Pay_Item_Search_Text),IF(ISNUMBER(IF(FIND(Pay_Item_Search_Text,B1379)=1,1, "FALSE")),MAX(G$4:$G1378)+1,IF(ISNUMBER(Pay_Item_Search_Text),0,IF(ISNUMBER(SEARCH(Pay_Item_Search_Text,H1379)),MAX(G$4:$G1378)+1,0))),IF(ISNUMBER(Pay_Item_Search_Text),0,IF(ISNUMBER(SEARCH(Pay_Item_Search_Text,H1379)),MAX(G$4:$G1378)+1,0)))</f>
        <v>1375</v>
      </c>
      <c r="H1379" s="1" t="str">
        <f>IF(Table_PayItems[[#This Row],[Description]]="_","_ Unique Item - "&amp;Table_PayItems[[#This Row],[Item]]&amp;" - $"&amp;Table_PayItems[[#This Row],[Unit]],Table_PayItems[[#This Row],[Description]]&amp;" - $"&amp;Table_PayItems[[#This Row],[Unit]])</f>
        <v>Crataegus crusgalli, #7 cont. - $Ea</v>
      </c>
      <c r="I1379" s="29" t="str">
        <f>IFERROR(VLOOKUP(ROWS($M$5:M1379),Table_PayItems[[Search Key]:[Concentrated Name]],2,FALSE),"")</f>
        <v>Crataegus crusgalli, #7 cont. - $Ea</v>
      </c>
      <c r="J1379" s="1"/>
      <c r="K1379" s="1"/>
      <c r="L1379" s="22">
        <f>IF(ISNUMBER(SEARCH(Pay_Item_Search_Text_2,M1379)),MAX($L$4:L1378)+1,0)</f>
        <v>0</v>
      </c>
      <c r="M1379" s="1" t="str">
        <f>IFERROR(VLOOKUP(ROWS($M$5:M1379),Table_PayItems[[Search Key]:[Concentrated Name]],2,FALSE),"")</f>
        <v>Crataegus crusgalli, #7 cont. - $Ea</v>
      </c>
      <c r="N1379" s="1" t="str">
        <f>IFERROR(VLOOKUP(ROWS($M$5:N1379),$L$5:$M$7000,2,FALSE),"")</f>
        <v/>
      </c>
      <c r="O1379" s="1" t="str">
        <f>IFERROR(VLOOKUP(ROWS($O$5:O1379),$K$5:$L$7000,2,FALSE),"")</f>
        <v/>
      </c>
    </row>
    <row r="1380" spans="2:15" ht="15" customHeight="1" x14ac:dyDescent="0.25">
      <c r="B1380" s="178" t="s">
        <v>12471</v>
      </c>
      <c r="C1380" s="178" t="s">
        <v>88</v>
      </c>
      <c r="D1380" s="178" t="s">
        <v>4112</v>
      </c>
      <c r="E1380" s="178" t="s">
        <v>6993</v>
      </c>
      <c r="F1380" s="178" t="s">
        <v>17</v>
      </c>
      <c r="G1380" s="1">
        <f>IF(ISNUMBER(Pay_Item_Search_Text),IF(ISNUMBER(IF(FIND(Pay_Item_Search_Text,B1380)=1,1, "FALSE")),MAX(G$4:$G1379)+1,IF(ISNUMBER(Pay_Item_Search_Text),0,IF(ISNUMBER(SEARCH(Pay_Item_Search_Text,H1380)),MAX(G$4:$G1379)+1,0))),IF(ISNUMBER(Pay_Item_Search_Text),0,IF(ISNUMBER(SEARCH(Pay_Item_Search_Text,H1380)),MAX(G$4:$G1379)+1,0)))</f>
        <v>1376</v>
      </c>
      <c r="H1380" s="1" t="str">
        <f>IF(Table_PayItems[[#This Row],[Description]]="_","_ Unique Item - "&amp;Table_PayItems[[#This Row],[Item]]&amp;" - $"&amp;Table_PayItems[[#This Row],[Unit]],Table_PayItems[[#This Row],[Description]]&amp;" - $"&amp;Table_PayItems[[#This Row],[Unit]])</f>
        <v>Crataegus phaenopyrum, shrub form, 4 foot - $Ea</v>
      </c>
      <c r="I1380" s="29" t="str">
        <f>IFERROR(VLOOKUP(ROWS($M$5:M1380),Table_PayItems[[Search Key]:[Concentrated Name]],2,FALSE),"")</f>
        <v>Crataegus phaenopyrum, shrub form, 4 foot - $Ea</v>
      </c>
      <c r="J1380" s="1"/>
      <c r="K1380" s="1"/>
      <c r="L1380" s="22">
        <f>IF(ISNUMBER(SEARCH(Pay_Item_Search_Text_2,M1380)),MAX($L$4:L1379)+1,0)</f>
        <v>0</v>
      </c>
      <c r="M1380" s="1" t="str">
        <f>IFERROR(VLOOKUP(ROWS($M$5:M1380),Table_PayItems[[Search Key]:[Concentrated Name]],2,FALSE),"")</f>
        <v>Crataegus phaenopyrum, shrub form, 4 foot - $Ea</v>
      </c>
      <c r="N1380" s="1" t="str">
        <f>IFERROR(VLOOKUP(ROWS($M$5:N1380),$L$5:$M$7000,2,FALSE),"")</f>
        <v/>
      </c>
      <c r="O1380" s="1" t="str">
        <f>IFERROR(VLOOKUP(ROWS($O$5:O1380),$K$5:$L$7000,2,FALSE),"")</f>
        <v/>
      </c>
    </row>
    <row r="1381" spans="2:15" ht="15" customHeight="1" x14ac:dyDescent="0.25">
      <c r="B1381" s="178" t="s">
        <v>12472</v>
      </c>
      <c r="C1381" s="178" t="s">
        <v>88</v>
      </c>
      <c r="D1381" s="178" t="s">
        <v>4113</v>
      </c>
      <c r="E1381" s="178" t="s">
        <v>6993</v>
      </c>
      <c r="F1381" s="178" t="s">
        <v>17</v>
      </c>
      <c r="G1381" s="1">
        <f>IF(ISNUMBER(Pay_Item_Search_Text),IF(ISNUMBER(IF(FIND(Pay_Item_Search_Text,B1381)=1,1, "FALSE")),MAX(G$4:$G1380)+1,IF(ISNUMBER(Pay_Item_Search_Text),0,IF(ISNUMBER(SEARCH(Pay_Item_Search_Text,H1381)),MAX(G$4:$G1380)+1,0))),IF(ISNUMBER(Pay_Item_Search_Text),0,IF(ISNUMBER(SEARCH(Pay_Item_Search_Text,H1381)),MAX(G$4:$G1380)+1,0)))</f>
        <v>1377</v>
      </c>
      <c r="H1381" s="1" t="str">
        <f>IF(Table_PayItems[[#This Row],[Description]]="_","_ Unique Item - "&amp;Table_PayItems[[#This Row],[Item]]&amp;" - $"&amp;Table_PayItems[[#This Row],[Unit]],Table_PayItems[[#This Row],[Description]]&amp;" - $"&amp;Table_PayItems[[#This Row],[Unit]])</f>
        <v>Crataegus phaenopyrum, shrub form, 5 foot - $Ea</v>
      </c>
      <c r="I1381" s="29" t="str">
        <f>IFERROR(VLOOKUP(ROWS($M$5:M1381),Table_PayItems[[Search Key]:[Concentrated Name]],2,FALSE),"")</f>
        <v>Crataegus phaenopyrum, shrub form, 5 foot - $Ea</v>
      </c>
      <c r="J1381" s="1"/>
      <c r="K1381" s="1"/>
      <c r="L1381" s="22">
        <f>IF(ISNUMBER(SEARCH(Pay_Item_Search_Text_2,M1381)),MAX($L$4:L1380)+1,0)</f>
        <v>0</v>
      </c>
      <c r="M1381" s="1" t="str">
        <f>IFERROR(VLOOKUP(ROWS($M$5:M1381),Table_PayItems[[Search Key]:[Concentrated Name]],2,FALSE),"")</f>
        <v>Crataegus phaenopyrum, shrub form, 5 foot - $Ea</v>
      </c>
      <c r="N1381" s="1" t="str">
        <f>IFERROR(VLOOKUP(ROWS($M$5:N1381),$L$5:$M$7000,2,FALSE),"")</f>
        <v/>
      </c>
      <c r="O1381" s="1" t="str">
        <f>IFERROR(VLOOKUP(ROWS($O$5:O1381),$K$5:$L$7000,2,FALSE),"")</f>
        <v/>
      </c>
    </row>
    <row r="1382" spans="2:15" ht="15" customHeight="1" x14ac:dyDescent="0.25">
      <c r="B1382" s="178" t="s">
        <v>12473</v>
      </c>
      <c r="C1382" s="178" t="s">
        <v>88</v>
      </c>
      <c r="D1382" s="178" t="s">
        <v>4114</v>
      </c>
      <c r="E1382" s="178" t="s">
        <v>6993</v>
      </c>
      <c r="F1382" s="178" t="s">
        <v>17</v>
      </c>
      <c r="G1382" s="1">
        <f>IF(ISNUMBER(Pay_Item_Search_Text),IF(ISNUMBER(IF(FIND(Pay_Item_Search_Text,B1382)=1,1, "FALSE")),MAX(G$4:$G1381)+1,IF(ISNUMBER(Pay_Item_Search_Text),0,IF(ISNUMBER(SEARCH(Pay_Item_Search_Text,H1382)),MAX(G$4:$G1381)+1,0))),IF(ISNUMBER(Pay_Item_Search_Text),0,IF(ISNUMBER(SEARCH(Pay_Item_Search_Text,H1382)),MAX(G$4:$G1381)+1,0)))</f>
        <v>1378</v>
      </c>
      <c r="H1382" s="1" t="str">
        <f>IF(Table_PayItems[[#This Row],[Description]]="_","_ Unique Item - "&amp;Table_PayItems[[#This Row],[Item]]&amp;" - $"&amp;Table_PayItems[[#This Row],[Unit]],Table_PayItems[[#This Row],[Description]]&amp;" - $"&amp;Table_PayItems[[#This Row],[Unit]])</f>
        <v>Crataegus phaenopyrum, shrub form, 6 foot - $Ea</v>
      </c>
      <c r="I1382" s="29" t="str">
        <f>IFERROR(VLOOKUP(ROWS($M$5:M1382),Table_PayItems[[Search Key]:[Concentrated Name]],2,FALSE),"")</f>
        <v>Crataegus phaenopyrum, shrub form, 6 foot - $Ea</v>
      </c>
      <c r="J1382" s="1"/>
      <c r="K1382" s="1"/>
      <c r="L1382" s="22">
        <f>IF(ISNUMBER(SEARCH(Pay_Item_Search_Text_2,M1382)),MAX($L$4:L1381)+1,0)</f>
        <v>0</v>
      </c>
      <c r="M1382" s="1" t="str">
        <f>IFERROR(VLOOKUP(ROWS($M$5:M1382),Table_PayItems[[Search Key]:[Concentrated Name]],2,FALSE),"")</f>
        <v>Crataegus phaenopyrum, shrub form, 6 foot - $Ea</v>
      </c>
      <c r="N1382" s="1" t="str">
        <f>IFERROR(VLOOKUP(ROWS($M$5:N1382),$L$5:$M$7000,2,FALSE),"")</f>
        <v/>
      </c>
      <c r="O1382" s="1" t="str">
        <f>IFERROR(VLOOKUP(ROWS($O$5:O1382),$K$5:$L$7000,2,FALSE),"")</f>
        <v/>
      </c>
    </row>
    <row r="1383" spans="2:15" ht="15" customHeight="1" x14ac:dyDescent="0.25">
      <c r="B1383" s="178" t="s">
        <v>12474</v>
      </c>
      <c r="C1383" s="178" t="s">
        <v>88</v>
      </c>
      <c r="D1383" s="178" t="s">
        <v>4115</v>
      </c>
      <c r="E1383" s="178" t="s">
        <v>6993</v>
      </c>
      <c r="F1383" s="178" t="s">
        <v>17</v>
      </c>
      <c r="G1383" s="1">
        <f>IF(ISNUMBER(Pay_Item_Search_Text),IF(ISNUMBER(IF(FIND(Pay_Item_Search_Text,B1383)=1,1, "FALSE")),MAX(G$4:$G1382)+1,IF(ISNUMBER(Pay_Item_Search_Text),0,IF(ISNUMBER(SEARCH(Pay_Item_Search_Text,H1383)),MAX(G$4:$G1382)+1,0))),IF(ISNUMBER(Pay_Item_Search_Text),0,IF(ISNUMBER(SEARCH(Pay_Item_Search_Text,H1383)),MAX(G$4:$G1382)+1,0)))</f>
        <v>1379</v>
      </c>
      <c r="H1383" s="1" t="str">
        <f>IF(Table_PayItems[[#This Row],[Description]]="_","_ Unique Item - "&amp;Table_PayItems[[#This Row],[Item]]&amp;" - $"&amp;Table_PayItems[[#This Row],[Unit]],Table_PayItems[[#This Row],[Description]]&amp;" - $"&amp;Table_PayItems[[#This Row],[Unit]])</f>
        <v>Crataegus phaenopyrum, tree form, 1 1/2 inch - $Ea</v>
      </c>
      <c r="I1383" s="29" t="str">
        <f>IFERROR(VLOOKUP(ROWS($M$5:M1383),Table_PayItems[[Search Key]:[Concentrated Name]],2,FALSE),"")</f>
        <v>Crataegus phaenopyrum, tree form, 1 1/2 inch - $Ea</v>
      </c>
      <c r="J1383" s="1"/>
      <c r="K1383" s="1"/>
      <c r="L1383" s="22">
        <f>IF(ISNUMBER(SEARCH(Pay_Item_Search_Text_2,M1383)),MAX($L$4:L1382)+1,0)</f>
        <v>0</v>
      </c>
      <c r="M1383" s="1" t="str">
        <f>IFERROR(VLOOKUP(ROWS($M$5:M1383),Table_PayItems[[Search Key]:[Concentrated Name]],2,FALSE),"")</f>
        <v>Crataegus phaenopyrum, tree form, 1 1/2 inch - $Ea</v>
      </c>
      <c r="N1383" s="1" t="str">
        <f>IFERROR(VLOOKUP(ROWS($M$5:N1383),$L$5:$M$7000,2,FALSE),"")</f>
        <v/>
      </c>
      <c r="O1383" s="1" t="str">
        <f>IFERROR(VLOOKUP(ROWS($O$5:O1383),$K$5:$L$7000,2,FALSE),"")</f>
        <v/>
      </c>
    </row>
    <row r="1384" spans="2:15" ht="15" customHeight="1" x14ac:dyDescent="0.25">
      <c r="B1384" s="178" t="s">
        <v>12475</v>
      </c>
      <c r="C1384" s="178" t="s">
        <v>88</v>
      </c>
      <c r="D1384" s="178" t="s">
        <v>4116</v>
      </c>
      <c r="E1384" s="178" t="s">
        <v>6993</v>
      </c>
      <c r="F1384" s="178" t="s">
        <v>17</v>
      </c>
      <c r="G1384" s="1">
        <f>IF(ISNUMBER(Pay_Item_Search_Text),IF(ISNUMBER(IF(FIND(Pay_Item_Search_Text,B1384)=1,1, "FALSE")),MAX(G$4:$G1383)+1,IF(ISNUMBER(Pay_Item_Search_Text),0,IF(ISNUMBER(SEARCH(Pay_Item_Search_Text,H1384)),MAX(G$4:$G1383)+1,0))),IF(ISNUMBER(Pay_Item_Search_Text),0,IF(ISNUMBER(SEARCH(Pay_Item_Search_Text,H1384)),MAX(G$4:$G1383)+1,0)))</f>
        <v>1380</v>
      </c>
      <c r="H1384" s="1" t="str">
        <f>IF(Table_PayItems[[#This Row],[Description]]="_","_ Unique Item - "&amp;Table_PayItems[[#This Row],[Item]]&amp;" - $"&amp;Table_PayItems[[#This Row],[Unit]],Table_PayItems[[#This Row],[Description]]&amp;" - $"&amp;Table_PayItems[[#This Row],[Unit]])</f>
        <v>Crataegus phaenopyrum, tree form, 1 3/4 inch - $Ea</v>
      </c>
      <c r="I1384" s="29" t="str">
        <f>IFERROR(VLOOKUP(ROWS($M$5:M1384),Table_PayItems[[Search Key]:[Concentrated Name]],2,FALSE),"")</f>
        <v>Crataegus phaenopyrum, tree form, 1 3/4 inch - $Ea</v>
      </c>
      <c r="J1384" s="1"/>
      <c r="K1384" s="1"/>
      <c r="L1384" s="22">
        <f>IF(ISNUMBER(SEARCH(Pay_Item_Search_Text_2,M1384)),MAX($L$4:L1383)+1,0)</f>
        <v>0</v>
      </c>
      <c r="M1384" s="1" t="str">
        <f>IFERROR(VLOOKUP(ROWS($M$5:M1384),Table_PayItems[[Search Key]:[Concentrated Name]],2,FALSE),"")</f>
        <v>Crataegus phaenopyrum, tree form, 1 3/4 inch - $Ea</v>
      </c>
      <c r="N1384" s="1" t="str">
        <f>IFERROR(VLOOKUP(ROWS($M$5:N1384),$L$5:$M$7000,2,FALSE),"")</f>
        <v/>
      </c>
      <c r="O1384" s="1" t="str">
        <f>IFERROR(VLOOKUP(ROWS($O$5:O1384),$K$5:$L$7000,2,FALSE),"")</f>
        <v/>
      </c>
    </row>
    <row r="1385" spans="2:15" ht="15" customHeight="1" x14ac:dyDescent="0.25">
      <c r="B1385" s="178" t="s">
        <v>12476</v>
      </c>
      <c r="C1385" s="178" t="s">
        <v>88</v>
      </c>
      <c r="D1385" s="178" t="s">
        <v>7194</v>
      </c>
      <c r="E1385" s="178" t="s">
        <v>6993</v>
      </c>
      <c r="F1385" s="178" t="s">
        <v>17</v>
      </c>
      <c r="G1385" s="1">
        <f>IF(ISNUMBER(Pay_Item_Search_Text),IF(ISNUMBER(IF(FIND(Pay_Item_Search_Text,B1385)=1,1, "FALSE")),MAX(G$4:$G1384)+1,IF(ISNUMBER(Pay_Item_Search_Text),0,IF(ISNUMBER(SEARCH(Pay_Item_Search_Text,H1385)),MAX(G$4:$G1384)+1,0))),IF(ISNUMBER(Pay_Item_Search_Text),0,IF(ISNUMBER(SEARCH(Pay_Item_Search_Text,H1385)),MAX(G$4:$G1384)+1,0)))</f>
        <v>1381</v>
      </c>
      <c r="H1385" s="1" t="str">
        <f>IF(Table_PayItems[[#This Row],[Description]]="_","_ Unique Item - "&amp;Table_PayItems[[#This Row],[Item]]&amp;" - $"&amp;Table_PayItems[[#This Row],[Unit]],Table_PayItems[[#This Row],[Description]]&amp;" - $"&amp;Table_PayItems[[#This Row],[Unit]])</f>
        <v>Crataegus punctata Ohio Pioneer, 1 3/4 inch - $Ea</v>
      </c>
      <c r="I1385" s="29" t="str">
        <f>IFERROR(VLOOKUP(ROWS($M$5:M1385),Table_PayItems[[Search Key]:[Concentrated Name]],2,FALSE),"")</f>
        <v>Crataegus punctata Ohio Pioneer, 1 3/4 inch - $Ea</v>
      </c>
      <c r="J1385" s="1"/>
      <c r="K1385" s="1"/>
      <c r="L1385" s="22">
        <f>IF(ISNUMBER(SEARCH(Pay_Item_Search_Text_2,M1385)),MAX($L$4:L1384)+1,0)</f>
        <v>0</v>
      </c>
      <c r="M1385" s="1" t="str">
        <f>IFERROR(VLOOKUP(ROWS($M$5:M1385),Table_PayItems[[Search Key]:[Concentrated Name]],2,FALSE),"")</f>
        <v>Crataegus punctata Ohio Pioneer, 1 3/4 inch - $Ea</v>
      </c>
      <c r="N1385" s="1" t="str">
        <f>IFERROR(VLOOKUP(ROWS($M$5:N1385),$L$5:$M$7000,2,FALSE),"")</f>
        <v/>
      </c>
      <c r="O1385" s="1" t="str">
        <f>IFERROR(VLOOKUP(ROWS($O$5:O1385),$K$5:$L$7000,2,FALSE),"")</f>
        <v/>
      </c>
    </row>
    <row r="1386" spans="2:15" ht="15" customHeight="1" x14ac:dyDescent="0.25">
      <c r="B1386" s="178" t="s">
        <v>12477</v>
      </c>
      <c r="C1386" s="178" t="s">
        <v>88</v>
      </c>
      <c r="D1386" s="178" t="s">
        <v>7195</v>
      </c>
      <c r="E1386" s="178" t="s">
        <v>6993</v>
      </c>
      <c r="F1386" s="178" t="s">
        <v>17</v>
      </c>
      <c r="G1386" s="1">
        <f>IF(ISNUMBER(Pay_Item_Search_Text),IF(ISNUMBER(IF(FIND(Pay_Item_Search_Text,B1386)=1,1, "FALSE")),MAX(G$4:$G1385)+1,IF(ISNUMBER(Pay_Item_Search_Text),0,IF(ISNUMBER(SEARCH(Pay_Item_Search_Text,H1386)),MAX(G$4:$G1385)+1,0))),IF(ISNUMBER(Pay_Item_Search_Text),0,IF(ISNUMBER(SEARCH(Pay_Item_Search_Text,H1386)),MAX(G$4:$G1385)+1,0)))</f>
        <v>1382</v>
      </c>
      <c r="H1386" s="1" t="str">
        <f>IF(Table_PayItems[[#This Row],[Description]]="_","_ Unique Item - "&amp;Table_PayItems[[#This Row],[Item]]&amp;" - $"&amp;Table_PayItems[[#This Row],[Unit]],Table_PayItems[[#This Row],[Description]]&amp;" - $"&amp;Table_PayItems[[#This Row],[Unit]])</f>
        <v>Crataegus punctata Ohio Pioneer, 4 foot - $Ea</v>
      </c>
      <c r="I1386" s="29" t="str">
        <f>IFERROR(VLOOKUP(ROWS($M$5:M1386),Table_PayItems[[Search Key]:[Concentrated Name]],2,FALSE),"")</f>
        <v>Crataegus punctata Ohio Pioneer, 4 foot - $Ea</v>
      </c>
      <c r="J1386" s="1"/>
      <c r="K1386" s="1"/>
      <c r="L1386" s="22">
        <f>IF(ISNUMBER(SEARCH(Pay_Item_Search_Text_2,M1386)),MAX($L$4:L1385)+1,0)</f>
        <v>0</v>
      </c>
      <c r="M1386" s="1" t="str">
        <f>IFERROR(VLOOKUP(ROWS($M$5:M1386),Table_PayItems[[Search Key]:[Concentrated Name]],2,FALSE),"")</f>
        <v>Crataegus punctata Ohio Pioneer, 4 foot - $Ea</v>
      </c>
      <c r="N1386" s="1" t="str">
        <f>IFERROR(VLOOKUP(ROWS($M$5:N1386),$L$5:$M$7000,2,FALSE),"")</f>
        <v/>
      </c>
      <c r="O1386" s="1" t="str">
        <f>IFERROR(VLOOKUP(ROWS($O$5:O1386),$K$5:$L$7000,2,FALSE),"")</f>
        <v/>
      </c>
    </row>
    <row r="1387" spans="2:15" ht="15" customHeight="1" x14ac:dyDescent="0.25">
      <c r="B1387" s="178" t="s">
        <v>12478</v>
      </c>
      <c r="C1387" s="178" t="s">
        <v>88</v>
      </c>
      <c r="D1387" s="178" t="s">
        <v>7196</v>
      </c>
      <c r="E1387" s="178" t="s">
        <v>6993</v>
      </c>
      <c r="F1387" s="178" t="s">
        <v>17</v>
      </c>
      <c r="G1387" s="1">
        <f>IF(ISNUMBER(Pay_Item_Search_Text),IF(ISNUMBER(IF(FIND(Pay_Item_Search_Text,B1387)=1,1, "FALSE")),MAX(G$4:$G1386)+1,IF(ISNUMBER(Pay_Item_Search_Text),0,IF(ISNUMBER(SEARCH(Pay_Item_Search_Text,H1387)),MAX(G$4:$G1386)+1,0))),IF(ISNUMBER(Pay_Item_Search_Text),0,IF(ISNUMBER(SEARCH(Pay_Item_Search_Text,H1387)),MAX(G$4:$G1386)+1,0)))</f>
        <v>1383</v>
      </c>
      <c r="H1387" s="1" t="str">
        <f>IF(Table_PayItems[[#This Row],[Description]]="_","_ Unique Item - "&amp;Table_PayItems[[#This Row],[Item]]&amp;" - $"&amp;Table_PayItems[[#This Row],[Unit]],Table_PayItems[[#This Row],[Description]]&amp;" - $"&amp;Table_PayItems[[#This Row],[Unit]])</f>
        <v>Crataegus punctata Ohio Pioneer, 5 foot - $Ea</v>
      </c>
      <c r="I1387" s="29" t="str">
        <f>IFERROR(VLOOKUP(ROWS($M$5:M1387),Table_PayItems[[Search Key]:[Concentrated Name]],2,FALSE),"")</f>
        <v>Crataegus punctata Ohio Pioneer, 5 foot - $Ea</v>
      </c>
      <c r="J1387" s="1"/>
      <c r="K1387" s="1"/>
      <c r="L1387" s="22">
        <f>IF(ISNUMBER(SEARCH(Pay_Item_Search_Text_2,M1387)),MAX($L$4:L1386)+1,0)</f>
        <v>0</v>
      </c>
      <c r="M1387" s="1" t="str">
        <f>IFERROR(VLOOKUP(ROWS($M$5:M1387),Table_PayItems[[Search Key]:[Concentrated Name]],2,FALSE),"")</f>
        <v>Crataegus punctata Ohio Pioneer, 5 foot - $Ea</v>
      </c>
      <c r="N1387" s="1" t="str">
        <f>IFERROR(VLOOKUP(ROWS($M$5:N1387),$L$5:$M$7000,2,FALSE),"")</f>
        <v/>
      </c>
      <c r="O1387" s="1" t="str">
        <f>IFERROR(VLOOKUP(ROWS($O$5:O1387),$K$5:$L$7000,2,FALSE),"")</f>
        <v/>
      </c>
    </row>
    <row r="1388" spans="2:15" ht="15" customHeight="1" x14ac:dyDescent="0.25">
      <c r="B1388" s="178" t="s">
        <v>12479</v>
      </c>
      <c r="C1388" s="178" t="s">
        <v>88</v>
      </c>
      <c r="D1388" s="178" t="s">
        <v>4117</v>
      </c>
      <c r="E1388" s="178" t="s">
        <v>6993</v>
      </c>
      <c r="F1388" s="178" t="s">
        <v>17</v>
      </c>
      <c r="G1388" s="1">
        <f>IF(ISNUMBER(Pay_Item_Search_Text),IF(ISNUMBER(IF(FIND(Pay_Item_Search_Text,B1388)=1,1, "FALSE")),MAX(G$4:$G1387)+1,IF(ISNUMBER(Pay_Item_Search_Text),0,IF(ISNUMBER(SEARCH(Pay_Item_Search_Text,H1388)),MAX(G$4:$G1387)+1,0))),IF(ISNUMBER(Pay_Item_Search_Text),0,IF(ISNUMBER(SEARCH(Pay_Item_Search_Text,H1388)),MAX(G$4:$G1387)+1,0)))</f>
        <v>1384</v>
      </c>
      <c r="H1388" s="1" t="str">
        <f>IF(Table_PayItems[[#This Row],[Description]]="_","_ Unique Item - "&amp;Table_PayItems[[#This Row],[Item]]&amp;" - $"&amp;Table_PayItems[[#This Row],[Unit]],Table_PayItems[[#This Row],[Description]]&amp;" - $"&amp;Table_PayItems[[#This Row],[Unit]])</f>
        <v>Crataegus punctata, 4 foot - $Ea</v>
      </c>
      <c r="I1388" s="29" t="str">
        <f>IFERROR(VLOOKUP(ROWS($M$5:M1388),Table_PayItems[[Search Key]:[Concentrated Name]],2,FALSE),"")</f>
        <v>Crataegus punctata, 4 foot - $Ea</v>
      </c>
      <c r="J1388" s="1"/>
      <c r="K1388" s="1"/>
      <c r="L1388" s="22">
        <f>IF(ISNUMBER(SEARCH(Pay_Item_Search_Text_2,M1388)),MAX($L$4:L1387)+1,0)</f>
        <v>0</v>
      </c>
      <c r="M1388" s="1" t="str">
        <f>IFERROR(VLOOKUP(ROWS($M$5:M1388),Table_PayItems[[Search Key]:[Concentrated Name]],2,FALSE),"")</f>
        <v>Crataegus punctata, 4 foot - $Ea</v>
      </c>
      <c r="N1388" s="1" t="str">
        <f>IFERROR(VLOOKUP(ROWS($M$5:N1388),$L$5:$M$7000,2,FALSE),"")</f>
        <v/>
      </c>
      <c r="O1388" s="1" t="str">
        <f>IFERROR(VLOOKUP(ROWS($O$5:O1388),$K$5:$L$7000,2,FALSE),"")</f>
        <v/>
      </c>
    </row>
    <row r="1389" spans="2:15" ht="15" customHeight="1" x14ac:dyDescent="0.25">
      <c r="B1389" s="178" t="s">
        <v>12480</v>
      </c>
      <c r="C1389" s="178" t="s">
        <v>88</v>
      </c>
      <c r="D1389" s="178" t="s">
        <v>4118</v>
      </c>
      <c r="E1389" s="178" t="s">
        <v>6993</v>
      </c>
      <c r="F1389" s="178" t="s">
        <v>17</v>
      </c>
      <c r="G1389" s="1">
        <f>IF(ISNUMBER(Pay_Item_Search_Text),IF(ISNUMBER(IF(FIND(Pay_Item_Search_Text,B1389)=1,1, "FALSE")),MAX(G$4:$G1388)+1,IF(ISNUMBER(Pay_Item_Search_Text),0,IF(ISNUMBER(SEARCH(Pay_Item_Search_Text,H1389)),MAX(G$4:$G1388)+1,0))),IF(ISNUMBER(Pay_Item_Search_Text),0,IF(ISNUMBER(SEARCH(Pay_Item_Search_Text,H1389)),MAX(G$4:$G1388)+1,0)))</f>
        <v>1385</v>
      </c>
      <c r="H1389" s="1" t="str">
        <f>IF(Table_PayItems[[#This Row],[Description]]="_","_ Unique Item - "&amp;Table_PayItems[[#This Row],[Item]]&amp;" - $"&amp;Table_PayItems[[#This Row],[Unit]],Table_PayItems[[#This Row],[Description]]&amp;" - $"&amp;Table_PayItems[[#This Row],[Unit]])</f>
        <v>Crataegus punctata, 5 foot - $Ea</v>
      </c>
      <c r="I1389" s="29" t="str">
        <f>IFERROR(VLOOKUP(ROWS($M$5:M1389),Table_PayItems[[Search Key]:[Concentrated Name]],2,FALSE),"")</f>
        <v>Crataegus punctata, 5 foot - $Ea</v>
      </c>
      <c r="J1389" s="1"/>
      <c r="K1389" s="1"/>
      <c r="L1389" s="22">
        <f>IF(ISNUMBER(SEARCH(Pay_Item_Search_Text_2,M1389)),MAX($L$4:L1388)+1,0)</f>
        <v>0</v>
      </c>
      <c r="M1389" s="1" t="str">
        <f>IFERROR(VLOOKUP(ROWS($M$5:M1389),Table_PayItems[[Search Key]:[Concentrated Name]],2,FALSE),"")</f>
        <v>Crataegus punctata, 5 foot - $Ea</v>
      </c>
      <c r="N1389" s="1" t="str">
        <f>IFERROR(VLOOKUP(ROWS($M$5:N1389),$L$5:$M$7000,2,FALSE),"")</f>
        <v/>
      </c>
      <c r="O1389" s="1" t="str">
        <f>IFERROR(VLOOKUP(ROWS($O$5:O1389),$K$5:$L$7000,2,FALSE),"")</f>
        <v/>
      </c>
    </row>
    <row r="1390" spans="2:15" ht="15" customHeight="1" x14ac:dyDescent="0.25">
      <c r="B1390" s="178" t="s">
        <v>12481</v>
      </c>
      <c r="C1390" s="178" t="s">
        <v>88</v>
      </c>
      <c r="D1390" s="178" t="s">
        <v>7197</v>
      </c>
      <c r="E1390" s="178" t="s">
        <v>6993</v>
      </c>
      <c r="F1390" s="178" t="s">
        <v>17</v>
      </c>
      <c r="G1390" s="1">
        <f>IF(ISNUMBER(Pay_Item_Search_Text),IF(ISNUMBER(IF(FIND(Pay_Item_Search_Text,B1390)=1,1, "FALSE")),MAX(G$4:$G1389)+1,IF(ISNUMBER(Pay_Item_Search_Text),0,IF(ISNUMBER(SEARCH(Pay_Item_Search_Text,H1390)),MAX(G$4:$G1389)+1,0))),IF(ISNUMBER(Pay_Item_Search_Text),0,IF(ISNUMBER(SEARCH(Pay_Item_Search_Text,H1390)),MAX(G$4:$G1389)+1,0)))</f>
        <v>1386</v>
      </c>
      <c r="H1390" s="1" t="str">
        <f>IF(Table_PayItems[[#This Row],[Description]]="_","_ Unique Item - "&amp;Table_PayItems[[#This Row],[Item]]&amp;" - $"&amp;Table_PayItems[[#This Row],[Unit]],Table_PayItems[[#This Row],[Description]]&amp;" - $"&amp;Table_PayItems[[#This Row],[Unit]])</f>
        <v>Crataegus virdis Winter King, 1 1/2 inch - $Ea</v>
      </c>
      <c r="I1390" s="29" t="str">
        <f>IFERROR(VLOOKUP(ROWS($M$5:M1390),Table_PayItems[[Search Key]:[Concentrated Name]],2,FALSE),"")</f>
        <v>Crataegus virdis Winter King, 1 1/2 inch - $Ea</v>
      </c>
      <c r="J1390" s="1"/>
      <c r="K1390" s="1"/>
      <c r="L1390" s="22">
        <f>IF(ISNUMBER(SEARCH(Pay_Item_Search_Text_2,M1390)),MAX($L$4:L1389)+1,0)</f>
        <v>0</v>
      </c>
      <c r="M1390" s="1" t="str">
        <f>IFERROR(VLOOKUP(ROWS($M$5:M1390),Table_PayItems[[Search Key]:[Concentrated Name]],2,FALSE),"")</f>
        <v>Crataegus virdis Winter King, 1 1/2 inch - $Ea</v>
      </c>
      <c r="N1390" s="1" t="str">
        <f>IFERROR(VLOOKUP(ROWS($M$5:N1390),$L$5:$M$7000,2,FALSE),"")</f>
        <v/>
      </c>
      <c r="O1390" s="1" t="str">
        <f>IFERROR(VLOOKUP(ROWS($O$5:O1390),$K$5:$L$7000,2,FALSE),"")</f>
        <v/>
      </c>
    </row>
    <row r="1391" spans="2:15" ht="15" customHeight="1" x14ac:dyDescent="0.25">
      <c r="B1391" s="178" t="s">
        <v>12482</v>
      </c>
      <c r="C1391" s="178" t="s">
        <v>88</v>
      </c>
      <c r="D1391" s="178" t="s">
        <v>7198</v>
      </c>
      <c r="E1391" s="178" t="s">
        <v>6993</v>
      </c>
      <c r="F1391" s="178" t="s">
        <v>17</v>
      </c>
      <c r="G1391" s="1">
        <f>IF(ISNUMBER(Pay_Item_Search_Text),IF(ISNUMBER(IF(FIND(Pay_Item_Search_Text,B1391)=1,1, "FALSE")),MAX(G$4:$G1390)+1,IF(ISNUMBER(Pay_Item_Search_Text),0,IF(ISNUMBER(SEARCH(Pay_Item_Search_Text,H1391)),MAX(G$4:$G1390)+1,0))),IF(ISNUMBER(Pay_Item_Search_Text),0,IF(ISNUMBER(SEARCH(Pay_Item_Search_Text,H1391)),MAX(G$4:$G1390)+1,0)))</f>
        <v>1387</v>
      </c>
      <c r="H1391" s="1" t="str">
        <f>IF(Table_PayItems[[#This Row],[Description]]="_","_ Unique Item - "&amp;Table_PayItems[[#This Row],[Item]]&amp;" - $"&amp;Table_PayItems[[#This Row],[Unit]],Table_PayItems[[#This Row],[Description]]&amp;" - $"&amp;Table_PayItems[[#This Row],[Unit]])</f>
        <v>Crataegus virdis Winter King, 1 3/4 inch - $Ea</v>
      </c>
      <c r="I1391" s="29" t="str">
        <f>IFERROR(VLOOKUP(ROWS($M$5:M1391),Table_PayItems[[Search Key]:[Concentrated Name]],2,FALSE),"")</f>
        <v>Crataegus virdis Winter King, 1 3/4 inch - $Ea</v>
      </c>
      <c r="J1391" s="1"/>
      <c r="K1391" s="1"/>
      <c r="L1391" s="22">
        <f>IF(ISNUMBER(SEARCH(Pay_Item_Search_Text_2,M1391)),MAX($L$4:L1390)+1,0)</f>
        <v>0</v>
      </c>
      <c r="M1391" s="1" t="str">
        <f>IFERROR(VLOOKUP(ROWS($M$5:M1391),Table_PayItems[[Search Key]:[Concentrated Name]],2,FALSE),"")</f>
        <v>Crataegus virdis Winter King, 1 3/4 inch - $Ea</v>
      </c>
      <c r="N1391" s="1" t="str">
        <f>IFERROR(VLOOKUP(ROWS($M$5:N1391),$L$5:$M$7000,2,FALSE),"")</f>
        <v/>
      </c>
      <c r="O1391" s="1" t="str">
        <f>IFERROR(VLOOKUP(ROWS($O$5:O1391),$K$5:$L$7000,2,FALSE),"")</f>
        <v/>
      </c>
    </row>
    <row r="1392" spans="2:15" ht="15" customHeight="1" x14ac:dyDescent="0.25">
      <c r="B1392" s="178" t="s">
        <v>12483</v>
      </c>
      <c r="C1392" s="178" t="s">
        <v>88</v>
      </c>
      <c r="D1392" s="178" t="s">
        <v>7199</v>
      </c>
      <c r="E1392" s="178" t="s">
        <v>6993</v>
      </c>
      <c r="F1392" s="178" t="s">
        <v>17</v>
      </c>
      <c r="G1392" s="1">
        <f>IF(ISNUMBER(Pay_Item_Search_Text),IF(ISNUMBER(IF(FIND(Pay_Item_Search_Text,B1392)=1,1, "FALSE")),MAX(G$4:$G1391)+1,IF(ISNUMBER(Pay_Item_Search_Text),0,IF(ISNUMBER(SEARCH(Pay_Item_Search_Text,H1392)),MAX(G$4:$G1391)+1,0))),IF(ISNUMBER(Pay_Item_Search_Text),0,IF(ISNUMBER(SEARCH(Pay_Item_Search_Text,H1392)),MAX(G$4:$G1391)+1,0)))</f>
        <v>1388</v>
      </c>
      <c r="H1392" s="1" t="str">
        <f>IF(Table_PayItems[[#This Row],[Description]]="_","_ Unique Item - "&amp;Table_PayItems[[#This Row],[Item]]&amp;" - $"&amp;Table_PayItems[[#This Row],[Unit]],Table_PayItems[[#This Row],[Description]]&amp;" - $"&amp;Table_PayItems[[#This Row],[Unit]])</f>
        <v>Crataegus virdis Winter King, 2 inch - $Ea</v>
      </c>
      <c r="I1392" s="29" t="str">
        <f>IFERROR(VLOOKUP(ROWS($M$5:M1392),Table_PayItems[[Search Key]:[Concentrated Name]],2,FALSE),"")</f>
        <v>Crataegus virdis Winter King, 2 inch - $Ea</v>
      </c>
      <c r="J1392" s="1"/>
      <c r="K1392" s="1"/>
      <c r="L1392" s="22">
        <f>IF(ISNUMBER(SEARCH(Pay_Item_Search_Text_2,M1392)),MAX($L$4:L1391)+1,0)</f>
        <v>0</v>
      </c>
      <c r="M1392" s="1" t="str">
        <f>IFERROR(VLOOKUP(ROWS($M$5:M1392),Table_PayItems[[Search Key]:[Concentrated Name]],2,FALSE),"")</f>
        <v>Crataegus virdis Winter King, 2 inch - $Ea</v>
      </c>
      <c r="N1392" s="1" t="str">
        <f>IFERROR(VLOOKUP(ROWS($M$5:N1392),$L$5:$M$7000,2,FALSE),"")</f>
        <v/>
      </c>
      <c r="O1392" s="1" t="str">
        <f>IFERROR(VLOOKUP(ROWS($O$5:O1392),$K$5:$L$7000,2,FALSE),"")</f>
        <v/>
      </c>
    </row>
    <row r="1393" spans="2:15" ht="15" customHeight="1" x14ac:dyDescent="0.25">
      <c r="B1393" s="178" t="s">
        <v>12484</v>
      </c>
      <c r="C1393" s="178" t="s">
        <v>88</v>
      </c>
      <c r="D1393" s="178" t="s">
        <v>4119</v>
      </c>
      <c r="E1393" s="178" t="s">
        <v>6993</v>
      </c>
      <c r="F1393" s="178" t="s">
        <v>17</v>
      </c>
      <c r="G1393" s="1">
        <f>IF(ISNUMBER(Pay_Item_Search_Text),IF(ISNUMBER(IF(FIND(Pay_Item_Search_Text,B1393)=1,1, "FALSE")),MAX(G$4:$G1392)+1,IF(ISNUMBER(Pay_Item_Search_Text),0,IF(ISNUMBER(SEARCH(Pay_Item_Search_Text,H1393)),MAX(G$4:$G1392)+1,0))),IF(ISNUMBER(Pay_Item_Search_Text),0,IF(ISNUMBER(SEARCH(Pay_Item_Search_Text,H1393)),MAX(G$4:$G1392)+1,0)))</f>
        <v>1389</v>
      </c>
      <c r="H1393" s="1" t="str">
        <f>IF(Table_PayItems[[#This Row],[Description]]="_","_ Unique Item - "&amp;Table_PayItems[[#This Row],[Item]]&amp;" - $"&amp;Table_PayItems[[#This Row],[Unit]],Table_PayItems[[#This Row],[Description]]&amp;" - $"&amp;Table_PayItems[[#This Row],[Unit]])</f>
        <v>Crataegus x vaughnii, 1 1/2 inch - $Ea</v>
      </c>
      <c r="I1393" s="29" t="str">
        <f>IFERROR(VLOOKUP(ROWS($M$5:M1393),Table_PayItems[[Search Key]:[Concentrated Name]],2,FALSE),"")</f>
        <v>Crataegus x vaughnii, 1 1/2 inch - $Ea</v>
      </c>
      <c r="J1393" s="1"/>
      <c r="K1393" s="1"/>
      <c r="L1393" s="22">
        <f>IF(ISNUMBER(SEARCH(Pay_Item_Search_Text_2,M1393)),MAX($L$4:L1392)+1,0)</f>
        <v>0</v>
      </c>
      <c r="M1393" s="1" t="str">
        <f>IFERROR(VLOOKUP(ROWS($M$5:M1393),Table_PayItems[[Search Key]:[Concentrated Name]],2,FALSE),"")</f>
        <v>Crataegus x vaughnii, 1 1/2 inch - $Ea</v>
      </c>
      <c r="N1393" s="1" t="str">
        <f>IFERROR(VLOOKUP(ROWS($M$5:N1393),$L$5:$M$7000,2,FALSE),"")</f>
        <v/>
      </c>
      <c r="O1393" s="1" t="str">
        <f>IFERROR(VLOOKUP(ROWS($O$5:O1393),$K$5:$L$7000,2,FALSE),"")</f>
        <v/>
      </c>
    </row>
    <row r="1394" spans="2:15" ht="15" customHeight="1" x14ac:dyDescent="0.25">
      <c r="B1394" s="178" t="s">
        <v>12485</v>
      </c>
      <c r="C1394" s="178" t="s">
        <v>88</v>
      </c>
      <c r="D1394" s="178" t="s">
        <v>4120</v>
      </c>
      <c r="E1394" s="178" t="s">
        <v>6993</v>
      </c>
      <c r="F1394" s="178" t="s">
        <v>17</v>
      </c>
      <c r="G1394" s="1">
        <f>IF(ISNUMBER(Pay_Item_Search_Text),IF(ISNUMBER(IF(FIND(Pay_Item_Search_Text,B1394)=1,1, "FALSE")),MAX(G$4:$G1393)+1,IF(ISNUMBER(Pay_Item_Search_Text),0,IF(ISNUMBER(SEARCH(Pay_Item_Search_Text,H1394)),MAX(G$4:$G1393)+1,0))),IF(ISNUMBER(Pay_Item_Search_Text),0,IF(ISNUMBER(SEARCH(Pay_Item_Search_Text,H1394)),MAX(G$4:$G1393)+1,0)))</f>
        <v>1390</v>
      </c>
      <c r="H1394" s="1" t="str">
        <f>IF(Table_PayItems[[#This Row],[Description]]="_","_ Unique Item - "&amp;Table_PayItems[[#This Row],[Item]]&amp;" - $"&amp;Table_PayItems[[#This Row],[Unit]],Table_PayItems[[#This Row],[Description]]&amp;" - $"&amp;Table_PayItems[[#This Row],[Unit]])</f>
        <v>Crataegus x vaughnii, 1 3/4 inch - $Ea</v>
      </c>
      <c r="I1394" s="29" t="str">
        <f>IFERROR(VLOOKUP(ROWS($M$5:M1394),Table_PayItems[[Search Key]:[Concentrated Name]],2,FALSE),"")</f>
        <v>Crataegus x vaughnii, 1 3/4 inch - $Ea</v>
      </c>
      <c r="J1394" s="1"/>
      <c r="K1394" s="1"/>
      <c r="L1394" s="22">
        <f>IF(ISNUMBER(SEARCH(Pay_Item_Search_Text_2,M1394)),MAX($L$4:L1393)+1,0)</f>
        <v>0</v>
      </c>
      <c r="M1394" s="1" t="str">
        <f>IFERROR(VLOOKUP(ROWS($M$5:M1394),Table_PayItems[[Search Key]:[Concentrated Name]],2,FALSE),"")</f>
        <v>Crataegus x vaughnii, 1 3/4 inch - $Ea</v>
      </c>
      <c r="N1394" s="1" t="str">
        <f>IFERROR(VLOOKUP(ROWS($M$5:N1394),$L$5:$M$7000,2,FALSE),"")</f>
        <v/>
      </c>
      <c r="O1394" s="1" t="str">
        <f>IFERROR(VLOOKUP(ROWS($O$5:O1394),$K$5:$L$7000,2,FALSE),"")</f>
        <v/>
      </c>
    </row>
    <row r="1395" spans="2:15" ht="15" customHeight="1" x14ac:dyDescent="0.25">
      <c r="B1395" s="178" t="s">
        <v>12486</v>
      </c>
      <c r="C1395" s="178" t="s">
        <v>88</v>
      </c>
      <c r="D1395" s="178" t="s">
        <v>4121</v>
      </c>
      <c r="E1395" s="178" t="s">
        <v>6993</v>
      </c>
      <c r="F1395" s="178" t="s">
        <v>17</v>
      </c>
      <c r="G1395" s="1">
        <f>IF(ISNUMBER(Pay_Item_Search_Text),IF(ISNUMBER(IF(FIND(Pay_Item_Search_Text,B1395)=1,1, "FALSE")),MAX(G$4:$G1394)+1,IF(ISNUMBER(Pay_Item_Search_Text),0,IF(ISNUMBER(SEARCH(Pay_Item_Search_Text,H1395)),MAX(G$4:$G1394)+1,0))),IF(ISNUMBER(Pay_Item_Search_Text),0,IF(ISNUMBER(SEARCH(Pay_Item_Search_Text,H1395)),MAX(G$4:$G1394)+1,0)))</f>
        <v>1391</v>
      </c>
      <c r="H1395" s="1" t="str">
        <f>IF(Table_PayItems[[#This Row],[Description]]="_","_ Unique Item - "&amp;Table_PayItems[[#This Row],[Item]]&amp;" - $"&amp;Table_PayItems[[#This Row],[Unit]],Table_PayItems[[#This Row],[Description]]&amp;" - $"&amp;Table_PayItems[[#This Row],[Unit]])</f>
        <v>Crataegus x vaughnii, 4 foot - $Ea</v>
      </c>
      <c r="I1395" s="29" t="str">
        <f>IFERROR(VLOOKUP(ROWS($M$5:M1395),Table_PayItems[[Search Key]:[Concentrated Name]],2,FALSE),"")</f>
        <v>Crataegus x vaughnii, 4 foot - $Ea</v>
      </c>
      <c r="J1395" s="1"/>
      <c r="K1395" s="1"/>
      <c r="L1395" s="22">
        <f>IF(ISNUMBER(SEARCH(Pay_Item_Search_Text_2,M1395)),MAX($L$4:L1394)+1,0)</f>
        <v>0</v>
      </c>
      <c r="M1395" s="1" t="str">
        <f>IFERROR(VLOOKUP(ROWS($M$5:M1395),Table_PayItems[[Search Key]:[Concentrated Name]],2,FALSE),"")</f>
        <v>Crataegus x vaughnii, 4 foot - $Ea</v>
      </c>
      <c r="N1395" s="1" t="str">
        <f>IFERROR(VLOOKUP(ROWS($M$5:N1395),$L$5:$M$7000,2,FALSE),"")</f>
        <v/>
      </c>
      <c r="O1395" s="1" t="str">
        <f>IFERROR(VLOOKUP(ROWS($O$5:O1395),$K$5:$L$7000,2,FALSE),"")</f>
        <v/>
      </c>
    </row>
    <row r="1396" spans="2:15" ht="15" customHeight="1" x14ac:dyDescent="0.25">
      <c r="B1396" s="178" t="s">
        <v>12487</v>
      </c>
      <c r="C1396" s="178" t="s">
        <v>88</v>
      </c>
      <c r="D1396" s="178" t="s">
        <v>4122</v>
      </c>
      <c r="E1396" s="178" t="s">
        <v>6993</v>
      </c>
      <c r="F1396" s="178" t="s">
        <v>17</v>
      </c>
      <c r="G1396" s="1">
        <f>IF(ISNUMBER(Pay_Item_Search_Text),IF(ISNUMBER(IF(FIND(Pay_Item_Search_Text,B1396)=1,1, "FALSE")),MAX(G$4:$G1395)+1,IF(ISNUMBER(Pay_Item_Search_Text),0,IF(ISNUMBER(SEARCH(Pay_Item_Search_Text,H1396)),MAX(G$4:$G1395)+1,0))),IF(ISNUMBER(Pay_Item_Search_Text),0,IF(ISNUMBER(SEARCH(Pay_Item_Search_Text,H1396)),MAX(G$4:$G1395)+1,0)))</f>
        <v>1392</v>
      </c>
      <c r="H1396" s="1" t="str">
        <f>IF(Table_PayItems[[#This Row],[Description]]="_","_ Unique Item - "&amp;Table_PayItems[[#This Row],[Item]]&amp;" - $"&amp;Table_PayItems[[#This Row],[Unit]],Table_PayItems[[#This Row],[Description]]&amp;" - $"&amp;Table_PayItems[[#This Row],[Unit]])</f>
        <v>Crataegus x vaughnii, 5 foot - $Ea</v>
      </c>
      <c r="I1396" s="29" t="str">
        <f>IFERROR(VLOOKUP(ROWS($M$5:M1396),Table_PayItems[[Search Key]:[Concentrated Name]],2,FALSE),"")</f>
        <v>Crataegus x vaughnii, 5 foot - $Ea</v>
      </c>
      <c r="J1396" s="1"/>
      <c r="K1396" s="1"/>
      <c r="L1396" s="22">
        <f>IF(ISNUMBER(SEARCH(Pay_Item_Search_Text_2,M1396)),MAX($L$4:L1395)+1,0)</f>
        <v>0</v>
      </c>
      <c r="M1396" s="1" t="str">
        <f>IFERROR(VLOOKUP(ROWS($M$5:M1396),Table_PayItems[[Search Key]:[Concentrated Name]],2,FALSE),"")</f>
        <v>Crataegus x vaughnii, 5 foot - $Ea</v>
      </c>
      <c r="N1396" s="1" t="str">
        <f>IFERROR(VLOOKUP(ROWS($M$5:N1396),$L$5:$M$7000,2,FALSE),"")</f>
        <v/>
      </c>
      <c r="O1396" s="1" t="str">
        <f>IFERROR(VLOOKUP(ROWS($O$5:O1396),$K$5:$L$7000,2,FALSE),"")</f>
        <v/>
      </c>
    </row>
    <row r="1397" spans="2:15" ht="15" customHeight="1" x14ac:dyDescent="0.25">
      <c r="B1397" s="178" t="s">
        <v>12488</v>
      </c>
      <c r="C1397" s="178" t="s">
        <v>88</v>
      </c>
      <c r="D1397" s="178" t="s">
        <v>4123</v>
      </c>
      <c r="E1397" s="178" t="s">
        <v>6993</v>
      </c>
      <c r="F1397" s="178" t="s">
        <v>17</v>
      </c>
      <c r="G1397" s="1">
        <f>IF(ISNUMBER(Pay_Item_Search_Text),IF(ISNUMBER(IF(FIND(Pay_Item_Search_Text,B1397)=1,1, "FALSE")),MAX(G$4:$G1396)+1,IF(ISNUMBER(Pay_Item_Search_Text),0,IF(ISNUMBER(SEARCH(Pay_Item_Search_Text,H1397)),MAX(G$4:$G1396)+1,0))),IF(ISNUMBER(Pay_Item_Search_Text),0,IF(ISNUMBER(SEARCH(Pay_Item_Search_Text,H1397)),MAX(G$4:$G1396)+1,0)))</f>
        <v>1393</v>
      </c>
      <c r="H1397" s="1" t="str">
        <f>IF(Table_PayItems[[#This Row],[Description]]="_","_ Unique Item - "&amp;Table_PayItems[[#This Row],[Item]]&amp;" - $"&amp;Table_PayItems[[#This Row],[Unit]],Table_PayItems[[#This Row],[Description]]&amp;" - $"&amp;Table_PayItems[[#This Row],[Unit]])</f>
        <v>Crataegus x vaughnii, 6 foot - $Ea</v>
      </c>
      <c r="I1397" s="29" t="str">
        <f>IFERROR(VLOOKUP(ROWS($M$5:M1397),Table_PayItems[[Search Key]:[Concentrated Name]],2,FALSE),"")</f>
        <v>Crataegus x vaughnii, 6 foot - $Ea</v>
      </c>
      <c r="J1397" s="1"/>
      <c r="K1397" s="1"/>
      <c r="L1397" s="22">
        <f>IF(ISNUMBER(SEARCH(Pay_Item_Search_Text_2,M1397)),MAX($L$4:L1396)+1,0)</f>
        <v>0</v>
      </c>
      <c r="M1397" s="1" t="str">
        <f>IFERROR(VLOOKUP(ROWS($M$5:M1397),Table_PayItems[[Search Key]:[Concentrated Name]],2,FALSE),"")</f>
        <v>Crataegus x vaughnii, 6 foot - $Ea</v>
      </c>
      <c r="N1397" s="1" t="str">
        <f>IFERROR(VLOOKUP(ROWS($M$5:N1397),$L$5:$M$7000,2,FALSE),"")</f>
        <v/>
      </c>
      <c r="O1397" s="1" t="str">
        <f>IFERROR(VLOOKUP(ROWS($O$5:O1397),$K$5:$L$7000,2,FALSE),"")</f>
        <v/>
      </c>
    </row>
    <row r="1398" spans="2:15" ht="15" customHeight="1" x14ac:dyDescent="0.25">
      <c r="B1398" s="178" t="s">
        <v>7981</v>
      </c>
      <c r="C1398" s="178" t="s">
        <v>57</v>
      </c>
      <c r="D1398" s="178" t="s">
        <v>71</v>
      </c>
      <c r="E1398" s="178" t="s">
        <v>72</v>
      </c>
      <c r="F1398" s="178" t="s">
        <v>17</v>
      </c>
      <c r="G1398" s="1">
        <f>IF(ISNUMBER(Pay_Item_Search_Text),IF(ISNUMBER(IF(FIND(Pay_Item_Search_Text,B1398)=1,1, "FALSE")),MAX(G$4:$G1397)+1,IF(ISNUMBER(Pay_Item_Search_Text),0,IF(ISNUMBER(SEARCH(Pay_Item_Search_Text,H1398)),MAX(G$4:$G1397)+1,0))),IF(ISNUMBER(Pay_Item_Search_Text),0,IF(ISNUMBER(SEARCH(Pay_Item_Search_Text,H1398)),MAX(G$4:$G1397)+1,0)))</f>
        <v>1394</v>
      </c>
      <c r="H1398" s="1" t="str">
        <f>IF(Table_PayItems[[#This Row],[Description]]="_","_ Unique Item - "&amp;Table_PayItems[[#This Row],[Item]]&amp;" - $"&amp;Table_PayItems[[#This Row],[Unit]],Table_PayItems[[#This Row],[Description]]&amp;" - $"&amp;Table_PayItems[[#This Row],[Unit]])</f>
        <v>Critical Path Method Schedule - $Dlr</v>
      </c>
      <c r="I1398" s="29" t="str">
        <f>IFERROR(VLOOKUP(ROWS($M$5:M1398),Table_PayItems[[Search Key]:[Concentrated Name]],2,FALSE),"")</f>
        <v>Critical Path Method Schedule - $Dlr</v>
      </c>
      <c r="J1398" s="1"/>
      <c r="K1398" s="1"/>
      <c r="L1398" s="22">
        <f>IF(ISNUMBER(SEARCH(Pay_Item_Search_Text_2,M1398)),MAX($L$4:L1397)+1,0)</f>
        <v>0</v>
      </c>
      <c r="M1398" s="1" t="str">
        <f>IFERROR(VLOOKUP(ROWS($M$5:M1398),Table_PayItems[[Search Key]:[Concentrated Name]],2,FALSE),"")</f>
        <v>Critical Path Method Schedule - $Dlr</v>
      </c>
      <c r="N1398" s="1" t="str">
        <f>IFERROR(VLOOKUP(ROWS($M$5:N1398),$L$5:$M$7000,2,FALSE),"")</f>
        <v/>
      </c>
      <c r="O1398" s="1" t="str">
        <f>IFERROR(VLOOKUP(ROWS($O$5:O1398),$K$5:$L$7000,2,FALSE),"")</f>
        <v/>
      </c>
    </row>
    <row r="1399" spans="2:15" ht="15" customHeight="1" x14ac:dyDescent="0.25">
      <c r="B1399" s="178" t="s">
        <v>10302</v>
      </c>
      <c r="C1399" s="178" t="s">
        <v>112</v>
      </c>
      <c r="D1399" s="178" t="s">
        <v>2338</v>
      </c>
      <c r="E1399" s="178" t="s">
        <v>17</v>
      </c>
      <c r="F1399" s="178" t="s">
        <v>17</v>
      </c>
      <c r="G1399" s="1">
        <f>IF(ISNUMBER(Pay_Item_Search_Text),IF(ISNUMBER(IF(FIND(Pay_Item_Search_Text,B1399)=1,1, "FALSE")),MAX(G$4:$G1398)+1,IF(ISNUMBER(Pay_Item_Search_Text),0,IF(ISNUMBER(SEARCH(Pay_Item_Search_Text,H1399)),MAX(G$4:$G1398)+1,0))),IF(ISNUMBER(Pay_Item_Search_Text),0,IF(ISNUMBER(SEARCH(Pay_Item_Search_Text,H1399)),MAX(G$4:$G1398)+1,0)))</f>
        <v>1395</v>
      </c>
      <c r="H1399" s="1" t="str">
        <f>IF(Table_PayItems[[#This Row],[Description]]="_","_ Unique Item - "&amp;Table_PayItems[[#This Row],[Item]]&amp;" - $"&amp;Table_PayItems[[#This Row],[Unit]],Table_PayItems[[#This Row],[Description]]&amp;" - $"&amp;Table_PayItems[[#This Row],[Unit]])</f>
        <v>Culv Bedding, Box Culv - $Cyd</v>
      </c>
      <c r="I1399" s="29" t="str">
        <f>IFERROR(VLOOKUP(ROWS($M$5:M1399),Table_PayItems[[Search Key]:[Concentrated Name]],2,FALSE),"")</f>
        <v>Culv Bedding, Box Culv - $Cyd</v>
      </c>
      <c r="J1399" s="1"/>
      <c r="K1399" s="1"/>
      <c r="L1399" s="22">
        <f>IF(ISNUMBER(SEARCH(Pay_Item_Search_Text_2,M1399)),MAX($L$4:L1398)+1,0)</f>
        <v>0</v>
      </c>
      <c r="M1399" s="1" t="str">
        <f>IFERROR(VLOOKUP(ROWS($M$5:M1399),Table_PayItems[[Search Key]:[Concentrated Name]],2,FALSE),"")</f>
        <v>Culv Bedding, Box Culv - $Cyd</v>
      </c>
      <c r="N1399" s="1" t="str">
        <f>IFERROR(VLOOKUP(ROWS($M$5:N1399),$L$5:$M$7000,2,FALSE),"")</f>
        <v/>
      </c>
      <c r="O1399" s="1" t="str">
        <f>IFERROR(VLOOKUP(ROWS($O$5:O1399),$K$5:$L$7000,2,FALSE),"")</f>
        <v/>
      </c>
    </row>
    <row r="1400" spans="2:15" ht="15" customHeight="1" x14ac:dyDescent="0.25">
      <c r="B1400" s="178" t="s">
        <v>8243</v>
      </c>
      <c r="C1400" s="178" t="s">
        <v>88</v>
      </c>
      <c r="D1400" s="178" t="s">
        <v>295</v>
      </c>
      <c r="E1400" s="178" t="s">
        <v>296</v>
      </c>
      <c r="F1400" s="178" t="s">
        <v>17</v>
      </c>
      <c r="G1400" s="1">
        <f>IF(ISNUMBER(Pay_Item_Search_Text),IF(ISNUMBER(IF(FIND(Pay_Item_Search_Text,B1400)=1,1, "FALSE")),MAX(G$4:$G1399)+1,IF(ISNUMBER(Pay_Item_Search_Text),0,IF(ISNUMBER(SEARCH(Pay_Item_Search_Text,H1400)),MAX(G$4:$G1399)+1,0))),IF(ISNUMBER(Pay_Item_Search_Text),0,IF(ISNUMBER(SEARCH(Pay_Item_Search_Text,H1400)),MAX(G$4:$G1399)+1,0)))</f>
        <v>1396</v>
      </c>
      <c r="H1400" s="1" t="str">
        <f>IF(Table_PayItems[[#This Row],[Description]]="_","_ Unique Item - "&amp;Table_PayItems[[#This Row],[Item]]&amp;" - $"&amp;Table_PayItems[[#This Row],[Unit]],Table_PayItems[[#This Row],[Description]]&amp;" - $"&amp;Table_PayItems[[#This Row],[Unit]])</f>
        <v>Culv End Sect, 12 inch - $Ea</v>
      </c>
      <c r="I1400" s="29" t="str">
        <f>IFERROR(VLOOKUP(ROWS($M$5:M1400),Table_PayItems[[Search Key]:[Concentrated Name]],2,FALSE),"")</f>
        <v>Culv End Sect, 12 inch - $Ea</v>
      </c>
      <c r="J1400" s="1"/>
      <c r="K1400" s="1"/>
      <c r="L1400" s="22">
        <f>IF(ISNUMBER(SEARCH(Pay_Item_Search_Text_2,M1400)),MAX($L$4:L1399)+1,0)</f>
        <v>0</v>
      </c>
      <c r="M1400" s="1" t="str">
        <f>IFERROR(VLOOKUP(ROWS($M$5:M1400),Table_PayItems[[Search Key]:[Concentrated Name]],2,FALSE),"")</f>
        <v>Culv End Sect, 12 inch - $Ea</v>
      </c>
      <c r="N1400" s="1" t="str">
        <f>IFERROR(VLOOKUP(ROWS($M$5:N1400),$L$5:$M$7000,2,FALSE),"")</f>
        <v/>
      </c>
      <c r="O1400" s="1" t="str">
        <f>IFERROR(VLOOKUP(ROWS($O$5:O1400),$K$5:$L$7000,2,FALSE),"")</f>
        <v/>
      </c>
    </row>
    <row r="1401" spans="2:15" ht="15" customHeight="1" x14ac:dyDescent="0.25">
      <c r="B1401" s="178" t="s">
        <v>8244</v>
      </c>
      <c r="C1401" s="178" t="s">
        <v>88</v>
      </c>
      <c r="D1401" s="178" t="s">
        <v>297</v>
      </c>
      <c r="E1401" s="178" t="s">
        <v>296</v>
      </c>
      <c r="F1401" s="178" t="s">
        <v>17</v>
      </c>
      <c r="G1401" s="1">
        <f>IF(ISNUMBER(Pay_Item_Search_Text),IF(ISNUMBER(IF(FIND(Pay_Item_Search_Text,B1401)=1,1, "FALSE")),MAX(G$4:$G1400)+1,IF(ISNUMBER(Pay_Item_Search_Text),0,IF(ISNUMBER(SEARCH(Pay_Item_Search_Text,H1401)),MAX(G$4:$G1400)+1,0))),IF(ISNUMBER(Pay_Item_Search_Text),0,IF(ISNUMBER(SEARCH(Pay_Item_Search_Text,H1401)),MAX(G$4:$G1400)+1,0)))</f>
        <v>1397</v>
      </c>
      <c r="H1401" s="1" t="str">
        <f>IF(Table_PayItems[[#This Row],[Description]]="_","_ Unique Item - "&amp;Table_PayItems[[#This Row],[Item]]&amp;" - $"&amp;Table_PayItems[[#This Row],[Unit]],Table_PayItems[[#This Row],[Description]]&amp;" - $"&amp;Table_PayItems[[#This Row],[Unit]])</f>
        <v>Culv End Sect, 15 inch - $Ea</v>
      </c>
      <c r="I1401" s="29" t="str">
        <f>IFERROR(VLOOKUP(ROWS($M$5:M1401),Table_PayItems[[Search Key]:[Concentrated Name]],2,FALSE),"")</f>
        <v>Culv End Sect, 15 inch - $Ea</v>
      </c>
      <c r="J1401" s="1"/>
      <c r="K1401" s="1"/>
      <c r="L1401" s="22">
        <f>IF(ISNUMBER(SEARCH(Pay_Item_Search_Text_2,M1401)),MAX($L$4:L1400)+1,0)</f>
        <v>0</v>
      </c>
      <c r="M1401" s="1" t="str">
        <f>IFERROR(VLOOKUP(ROWS($M$5:M1401),Table_PayItems[[Search Key]:[Concentrated Name]],2,FALSE),"")</f>
        <v>Culv End Sect, 15 inch - $Ea</v>
      </c>
      <c r="N1401" s="1" t="str">
        <f>IFERROR(VLOOKUP(ROWS($M$5:N1401),$L$5:$M$7000,2,FALSE),"")</f>
        <v/>
      </c>
      <c r="O1401" s="1" t="str">
        <f>IFERROR(VLOOKUP(ROWS($O$5:O1401),$K$5:$L$7000,2,FALSE),"")</f>
        <v/>
      </c>
    </row>
    <row r="1402" spans="2:15" ht="15" customHeight="1" x14ac:dyDescent="0.25">
      <c r="B1402" s="178" t="s">
        <v>8245</v>
      </c>
      <c r="C1402" s="178" t="s">
        <v>88</v>
      </c>
      <c r="D1402" s="178" t="s">
        <v>298</v>
      </c>
      <c r="E1402" s="178" t="s">
        <v>296</v>
      </c>
      <c r="F1402" s="178" t="s">
        <v>17</v>
      </c>
      <c r="G1402" s="1">
        <f>IF(ISNUMBER(Pay_Item_Search_Text),IF(ISNUMBER(IF(FIND(Pay_Item_Search_Text,B1402)=1,1, "FALSE")),MAX(G$4:$G1401)+1,IF(ISNUMBER(Pay_Item_Search_Text),0,IF(ISNUMBER(SEARCH(Pay_Item_Search_Text,H1402)),MAX(G$4:$G1401)+1,0))),IF(ISNUMBER(Pay_Item_Search_Text),0,IF(ISNUMBER(SEARCH(Pay_Item_Search_Text,H1402)),MAX(G$4:$G1401)+1,0)))</f>
        <v>1398</v>
      </c>
      <c r="H1402" s="1" t="str">
        <f>IF(Table_PayItems[[#This Row],[Description]]="_","_ Unique Item - "&amp;Table_PayItems[[#This Row],[Item]]&amp;" - $"&amp;Table_PayItems[[#This Row],[Unit]],Table_PayItems[[#This Row],[Description]]&amp;" - $"&amp;Table_PayItems[[#This Row],[Unit]])</f>
        <v>Culv End Sect, 18 inch - $Ea</v>
      </c>
      <c r="I1402" s="29" t="str">
        <f>IFERROR(VLOOKUP(ROWS($M$5:M1402),Table_PayItems[[Search Key]:[Concentrated Name]],2,FALSE),"")</f>
        <v>Culv End Sect, 18 inch - $Ea</v>
      </c>
      <c r="J1402" s="1"/>
      <c r="K1402" s="1"/>
      <c r="L1402" s="22">
        <f>IF(ISNUMBER(SEARCH(Pay_Item_Search_Text_2,M1402)),MAX($L$4:L1401)+1,0)</f>
        <v>0</v>
      </c>
      <c r="M1402" s="1" t="str">
        <f>IFERROR(VLOOKUP(ROWS($M$5:M1402),Table_PayItems[[Search Key]:[Concentrated Name]],2,FALSE),"")</f>
        <v>Culv End Sect, 18 inch - $Ea</v>
      </c>
      <c r="N1402" s="1" t="str">
        <f>IFERROR(VLOOKUP(ROWS($M$5:N1402),$L$5:$M$7000,2,FALSE),"")</f>
        <v/>
      </c>
      <c r="O1402" s="1" t="str">
        <f>IFERROR(VLOOKUP(ROWS($O$5:O1402),$K$5:$L$7000,2,FALSE),"")</f>
        <v/>
      </c>
    </row>
    <row r="1403" spans="2:15" ht="15" customHeight="1" x14ac:dyDescent="0.25">
      <c r="B1403" s="178" t="s">
        <v>8246</v>
      </c>
      <c r="C1403" s="178" t="s">
        <v>88</v>
      </c>
      <c r="D1403" s="178" t="s">
        <v>299</v>
      </c>
      <c r="E1403" s="178" t="s">
        <v>296</v>
      </c>
      <c r="F1403" s="178" t="s">
        <v>17</v>
      </c>
      <c r="G1403" s="1">
        <f>IF(ISNUMBER(Pay_Item_Search_Text),IF(ISNUMBER(IF(FIND(Pay_Item_Search_Text,B1403)=1,1, "FALSE")),MAX(G$4:$G1402)+1,IF(ISNUMBER(Pay_Item_Search_Text),0,IF(ISNUMBER(SEARCH(Pay_Item_Search_Text,H1403)),MAX(G$4:$G1402)+1,0))),IF(ISNUMBER(Pay_Item_Search_Text),0,IF(ISNUMBER(SEARCH(Pay_Item_Search_Text,H1403)),MAX(G$4:$G1402)+1,0)))</f>
        <v>1399</v>
      </c>
      <c r="H1403" s="1" t="str">
        <f>IF(Table_PayItems[[#This Row],[Description]]="_","_ Unique Item - "&amp;Table_PayItems[[#This Row],[Item]]&amp;" - $"&amp;Table_PayItems[[#This Row],[Unit]],Table_PayItems[[#This Row],[Description]]&amp;" - $"&amp;Table_PayItems[[#This Row],[Unit]])</f>
        <v>Culv End Sect, 21 inch - $Ea</v>
      </c>
      <c r="I1403" s="29" t="str">
        <f>IFERROR(VLOOKUP(ROWS($M$5:M1403),Table_PayItems[[Search Key]:[Concentrated Name]],2,FALSE),"")</f>
        <v>Culv End Sect, 21 inch - $Ea</v>
      </c>
      <c r="J1403" s="1"/>
      <c r="K1403" s="1"/>
      <c r="L1403" s="22">
        <f>IF(ISNUMBER(SEARCH(Pay_Item_Search_Text_2,M1403)),MAX($L$4:L1402)+1,0)</f>
        <v>0</v>
      </c>
      <c r="M1403" s="1" t="str">
        <f>IFERROR(VLOOKUP(ROWS($M$5:M1403),Table_PayItems[[Search Key]:[Concentrated Name]],2,FALSE),"")</f>
        <v>Culv End Sect, 21 inch - $Ea</v>
      </c>
      <c r="N1403" s="1" t="str">
        <f>IFERROR(VLOOKUP(ROWS($M$5:N1403),$L$5:$M$7000,2,FALSE),"")</f>
        <v/>
      </c>
      <c r="O1403" s="1" t="str">
        <f>IFERROR(VLOOKUP(ROWS($O$5:O1403),$K$5:$L$7000,2,FALSE),"")</f>
        <v/>
      </c>
    </row>
    <row r="1404" spans="2:15" ht="15" customHeight="1" x14ac:dyDescent="0.25">
      <c r="B1404" s="178" t="s">
        <v>8247</v>
      </c>
      <c r="C1404" s="178" t="s">
        <v>88</v>
      </c>
      <c r="D1404" s="178" t="s">
        <v>300</v>
      </c>
      <c r="E1404" s="178" t="s">
        <v>296</v>
      </c>
      <c r="F1404" s="178" t="s">
        <v>17</v>
      </c>
      <c r="G1404" s="1">
        <f>IF(ISNUMBER(Pay_Item_Search_Text),IF(ISNUMBER(IF(FIND(Pay_Item_Search_Text,B1404)=1,1, "FALSE")),MAX(G$4:$G1403)+1,IF(ISNUMBER(Pay_Item_Search_Text),0,IF(ISNUMBER(SEARCH(Pay_Item_Search_Text,H1404)),MAX(G$4:$G1403)+1,0))),IF(ISNUMBER(Pay_Item_Search_Text),0,IF(ISNUMBER(SEARCH(Pay_Item_Search_Text,H1404)),MAX(G$4:$G1403)+1,0)))</f>
        <v>1400</v>
      </c>
      <c r="H1404" s="1" t="str">
        <f>IF(Table_PayItems[[#This Row],[Description]]="_","_ Unique Item - "&amp;Table_PayItems[[#This Row],[Item]]&amp;" - $"&amp;Table_PayItems[[#This Row],[Unit]],Table_PayItems[[#This Row],[Description]]&amp;" - $"&amp;Table_PayItems[[#This Row],[Unit]])</f>
        <v>Culv End Sect, 24 inch - $Ea</v>
      </c>
      <c r="I1404" s="29" t="str">
        <f>IFERROR(VLOOKUP(ROWS($M$5:M1404),Table_PayItems[[Search Key]:[Concentrated Name]],2,FALSE),"")</f>
        <v>Culv End Sect, 24 inch - $Ea</v>
      </c>
      <c r="J1404" s="1"/>
      <c r="K1404" s="1"/>
      <c r="L1404" s="22">
        <f>IF(ISNUMBER(SEARCH(Pay_Item_Search_Text_2,M1404)),MAX($L$4:L1403)+1,0)</f>
        <v>0</v>
      </c>
      <c r="M1404" s="1" t="str">
        <f>IFERROR(VLOOKUP(ROWS($M$5:M1404),Table_PayItems[[Search Key]:[Concentrated Name]],2,FALSE),"")</f>
        <v>Culv End Sect, 24 inch - $Ea</v>
      </c>
      <c r="N1404" s="1" t="str">
        <f>IFERROR(VLOOKUP(ROWS($M$5:N1404),$L$5:$M$7000,2,FALSE),"")</f>
        <v/>
      </c>
      <c r="O1404" s="1" t="str">
        <f>IFERROR(VLOOKUP(ROWS($O$5:O1404),$K$5:$L$7000,2,FALSE),"")</f>
        <v/>
      </c>
    </row>
    <row r="1405" spans="2:15" ht="15" customHeight="1" x14ac:dyDescent="0.25">
      <c r="B1405" s="178" t="s">
        <v>8248</v>
      </c>
      <c r="C1405" s="178" t="s">
        <v>88</v>
      </c>
      <c r="D1405" s="178" t="s">
        <v>301</v>
      </c>
      <c r="E1405" s="178" t="s">
        <v>302</v>
      </c>
      <c r="F1405" s="178" t="s">
        <v>17</v>
      </c>
      <c r="G1405" s="1">
        <f>IF(ISNUMBER(Pay_Item_Search_Text),IF(ISNUMBER(IF(FIND(Pay_Item_Search_Text,B1405)=1,1, "FALSE")),MAX(G$4:$G1404)+1,IF(ISNUMBER(Pay_Item_Search_Text),0,IF(ISNUMBER(SEARCH(Pay_Item_Search_Text,H1405)),MAX(G$4:$G1404)+1,0))),IF(ISNUMBER(Pay_Item_Search_Text),0,IF(ISNUMBER(SEARCH(Pay_Item_Search_Text,H1405)),MAX(G$4:$G1404)+1,0)))</f>
        <v>1401</v>
      </c>
      <c r="H1405" s="1" t="str">
        <f>IF(Table_PayItems[[#This Row],[Description]]="_","_ Unique Item - "&amp;Table_PayItems[[#This Row],[Item]]&amp;" - $"&amp;Table_PayItems[[#This Row],[Unit]],Table_PayItems[[#This Row],[Description]]&amp;" - $"&amp;Table_PayItems[[#This Row],[Unit]])</f>
        <v>Culv End Sect, 30 inch - $Ea</v>
      </c>
      <c r="I1405" s="29" t="str">
        <f>IFERROR(VLOOKUP(ROWS($M$5:M1405),Table_PayItems[[Search Key]:[Concentrated Name]],2,FALSE),"")</f>
        <v>Culv End Sect, 30 inch - $Ea</v>
      </c>
      <c r="J1405" s="1"/>
      <c r="K1405" s="1"/>
      <c r="L1405" s="22">
        <f>IF(ISNUMBER(SEARCH(Pay_Item_Search_Text_2,M1405)),MAX($L$4:L1404)+1,0)</f>
        <v>407</v>
      </c>
      <c r="M1405" s="1" t="str">
        <f>IFERROR(VLOOKUP(ROWS($M$5:M1405),Table_PayItems[[Search Key]:[Concentrated Name]],2,FALSE),"")</f>
        <v>Culv End Sect, 30 inch - $Ea</v>
      </c>
      <c r="N1405" s="1" t="str">
        <f>IFERROR(VLOOKUP(ROWS($M$5:N1405),$L$5:$M$7000,2,FALSE),"")</f>
        <v/>
      </c>
      <c r="O1405" s="1" t="str">
        <f>IFERROR(VLOOKUP(ROWS($O$5:O1405),$K$5:$L$7000,2,FALSE),"")</f>
        <v/>
      </c>
    </row>
    <row r="1406" spans="2:15" ht="15" customHeight="1" x14ac:dyDescent="0.25">
      <c r="B1406" s="178" t="s">
        <v>8249</v>
      </c>
      <c r="C1406" s="178" t="s">
        <v>88</v>
      </c>
      <c r="D1406" s="178" t="s">
        <v>303</v>
      </c>
      <c r="E1406" s="178" t="s">
        <v>302</v>
      </c>
      <c r="F1406" s="178" t="s">
        <v>17</v>
      </c>
      <c r="G1406" s="1">
        <f>IF(ISNUMBER(Pay_Item_Search_Text),IF(ISNUMBER(IF(FIND(Pay_Item_Search_Text,B1406)=1,1, "FALSE")),MAX(G$4:$G1405)+1,IF(ISNUMBER(Pay_Item_Search_Text),0,IF(ISNUMBER(SEARCH(Pay_Item_Search_Text,H1406)),MAX(G$4:$G1405)+1,0))),IF(ISNUMBER(Pay_Item_Search_Text),0,IF(ISNUMBER(SEARCH(Pay_Item_Search_Text,H1406)),MAX(G$4:$G1405)+1,0)))</f>
        <v>1402</v>
      </c>
      <c r="H1406" s="1" t="str">
        <f>IF(Table_PayItems[[#This Row],[Description]]="_","_ Unique Item - "&amp;Table_PayItems[[#This Row],[Item]]&amp;" - $"&amp;Table_PayItems[[#This Row],[Unit]],Table_PayItems[[#This Row],[Description]]&amp;" - $"&amp;Table_PayItems[[#This Row],[Unit]])</f>
        <v>Culv End Sect, 36 inch - $Ea</v>
      </c>
      <c r="I1406" s="29" t="str">
        <f>IFERROR(VLOOKUP(ROWS($M$5:M1406),Table_PayItems[[Search Key]:[Concentrated Name]],2,FALSE),"")</f>
        <v>Culv End Sect, 36 inch - $Ea</v>
      </c>
      <c r="J1406" s="1"/>
      <c r="K1406" s="1"/>
      <c r="L1406" s="22">
        <f>IF(ISNUMBER(SEARCH(Pay_Item_Search_Text_2,M1406)),MAX($L$4:L1405)+1,0)</f>
        <v>0</v>
      </c>
      <c r="M1406" s="1" t="str">
        <f>IFERROR(VLOOKUP(ROWS($M$5:M1406),Table_PayItems[[Search Key]:[Concentrated Name]],2,FALSE),"")</f>
        <v>Culv End Sect, 36 inch - $Ea</v>
      </c>
      <c r="N1406" s="1" t="str">
        <f>IFERROR(VLOOKUP(ROWS($M$5:N1406),$L$5:$M$7000,2,FALSE),"")</f>
        <v/>
      </c>
      <c r="O1406" s="1" t="str">
        <f>IFERROR(VLOOKUP(ROWS($O$5:O1406),$K$5:$L$7000,2,FALSE),"")</f>
        <v/>
      </c>
    </row>
    <row r="1407" spans="2:15" ht="15" customHeight="1" x14ac:dyDescent="0.25">
      <c r="B1407" s="178" t="s">
        <v>8250</v>
      </c>
      <c r="C1407" s="178" t="s">
        <v>88</v>
      </c>
      <c r="D1407" s="178" t="s">
        <v>304</v>
      </c>
      <c r="E1407" s="178" t="s">
        <v>296</v>
      </c>
      <c r="F1407" s="178" t="s">
        <v>17</v>
      </c>
      <c r="G1407" s="1">
        <f>IF(ISNUMBER(Pay_Item_Search_Text),IF(ISNUMBER(IF(FIND(Pay_Item_Search_Text,B1407)=1,1, "FALSE")),MAX(G$4:$G1406)+1,IF(ISNUMBER(Pay_Item_Search_Text),0,IF(ISNUMBER(SEARCH(Pay_Item_Search_Text,H1407)),MAX(G$4:$G1406)+1,0))),IF(ISNUMBER(Pay_Item_Search_Text),0,IF(ISNUMBER(SEARCH(Pay_Item_Search_Text,H1407)),MAX(G$4:$G1406)+1,0)))</f>
        <v>1403</v>
      </c>
      <c r="H1407" s="1" t="str">
        <f>IF(Table_PayItems[[#This Row],[Description]]="_","_ Unique Item - "&amp;Table_PayItems[[#This Row],[Item]]&amp;" - $"&amp;Table_PayItems[[#This Row],[Unit]],Table_PayItems[[#This Row],[Description]]&amp;" - $"&amp;Table_PayItems[[#This Row],[Unit]])</f>
        <v>Culv End Sect, Conc, 12 inch - $Ea</v>
      </c>
      <c r="I1407" s="29" t="str">
        <f>IFERROR(VLOOKUP(ROWS($M$5:M1407),Table_PayItems[[Search Key]:[Concentrated Name]],2,FALSE),"")</f>
        <v>Culv End Sect, Conc, 12 inch - $Ea</v>
      </c>
      <c r="J1407" s="1"/>
      <c r="K1407" s="1"/>
      <c r="L1407" s="22">
        <f>IF(ISNUMBER(SEARCH(Pay_Item_Search_Text_2,M1407)),MAX($L$4:L1406)+1,0)</f>
        <v>0</v>
      </c>
      <c r="M1407" s="1" t="str">
        <f>IFERROR(VLOOKUP(ROWS($M$5:M1407),Table_PayItems[[Search Key]:[Concentrated Name]],2,FALSE),"")</f>
        <v>Culv End Sect, Conc, 12 inch - $Ea</v>
      </c>
      <c r="N1407" s="1" t="str">
        <f>IFERROR(VLOOKUP(ROWS($M$5:N1407),$L$5:$M$7000,2,FALSE),"")</f>
        <v/>
      </c>
      <c r="O1407" s="1" t="str">
        <f>IFERROR(VLOOKUP(ROWS($O$5:O1407),$K$5:$L$7000,2,FALSE),"")</f>
        <v/>
      </c>
    </row>
    <row r="1408" spans="2:15" ht="15" customHeight="1" x14ac:dyDescent="0.25">
      <c r="B1408" s="178" t="s">
        <v>8251</v>
      </c>
      <c r="C1408" s="178" t="s">
        <v>88</v>
      </c>
      <c r="D1408" s="178" t="s">
        <v>305</v>
      </c>
      <c r="E1408" s="178" t="s">
        <v>296</v>
      </c>
      <c r="F1408" s="178" t="s">
        <v>17</v>
      </c>
      <c r="G1408" s="1">
        <f>IF(ISNUMBER(Pay_Item_Search_Text),IF(ISNUMBER(IF(FIND(Pay_Item_Search_Text,B1408)=1,1, "FALSE")),MAX(G$4:$G1407)+1,IF(ISNUMBER(Pay_Item_Search_Text),0,IF(ISNUMBER(SEARCH(Pay_Item_Search_Text,H1408)),MAX(G$4:$G1407)+1,0))),IF(ISNUMBER(Pay_Item_Search_Text),0,IF(ISNUMBER(SEARCH(Pay_Item_Search_Text,H1408)),MAX(G$4:$G1407)+1,0)))</f>
        <v>1404</v>
      </c>
      <c r="H1408" s="1" t="str">
        <f>IF(Table_PayItems[[#This Row],[Description]]="_","_ Unique Item - "&amp;Table_PayItems[[#This Row],[Item]]&amp;" - $"&amp;Table_PayItems[[#This Row],[Unit]],Table_PayItems[[#This Row],[Description]]&amp;" - $"&amp;Table_PayItems[[#This Row],[Unit]])</f>
        <v>Culv End Sect, Conc, 15 inch - $Ea</v>
      </c>
      <c r="I1408" s="29" t="str">
        <f>IFERROR(VLOOKUP(ROWS($M$5:M1408),Table_PayItems[[Search Key]:[Concentrated Name]],2,FALSE),"")</f>
        <v>Culv End Sect, Conc, 15 inch - $Ea</v>
      </c>
      <c r="J1408" s="1"/>
      <c r="K1408" s="1"/>
      <c r="L1408" s="22">
        <f>IF(ISNUMBER(SEARCH(Pay_Item_Search_Text_2,M1408)),MAX($L$4:L1407)+1,0)</f>
        <v>0</v>
      </c>
      <c r="M1408" s="1" t="str">
        <f>IFERROR(VLOOKUP(ROWS($M$5:M1408),Table_PayItems[[Search Key]:[Concentrated Name]],2,FALSE),"")</f>
        <v>Culv End Sect, Conc, 15 inch - $Ea</v>
      </c>
      <c r="N1408" s="1" t="str">
        <f>IFERROR(VLOOKUP(ROWS($M$5:N1408),$L$5:$M$7000,2,FALSE),"")</f>
        <v/>
      </c>
      <c r="O1408" s="1" t="str">
        <f>IFERROR(VLOOKUP(ROWS($O$5:O1408),$K$5:$L$7000,2,FALSE),"")</f>
        <v/>
      </c>
    </row>
    <row r="1409" spans="2:15" ht="15" customHeight="1" x14ac:dyDescent="0.25">
      <c r="B1409" s="178" t="s">
        <v>8252</v>
      </c>
      <c r="C1409" s="178" t="s">
        <v>88</v>
      </c>
      <c r="D1409" s="178" t="s">
        <v>306</v>
      </c>
      <c r="E1409" s="178" t="s">
        <v>296</v>
      </c>
      <c r="F1409" s="178" t="s">
        <v>17</v>
      </c>
      <c r="G1409" s="1">
        <f>IF(ISNUMBER(Pay_Item_Search_Text),IF(ISNUMBER(IF(FIND(Pay_Item_Search_Text,B1409)=1,1, "FALSE")),MAX(G$4:$G1408)+1,IF(ISNUMBER(Pay_Item_Search_Text),0,IF(ISNUMBER(SEARCH(Pay_Item_Search_Text,H1409)),MAX(G$4:$G1408)+1,0))),IF(ISNUMBER(Pay_Item_Search_Text),0,IF(ISNUMBER(SEARCH(Pay_Item_Search_Text,H1409)),MAX(G$4:$G1408)+1,0)))</f>
        <v>1405</v>
      </c>
      <c r="H1409" s="1" t="str">
        <f>IF(Table_PayItems[[#This Row],[Description]]="_","_ Unique Item - "&amp;Table_PayItems[[#This Row],[Item]]&amp;" - $"&amp;Table_PayItems[[#This Row],[Unit]],Table_PayItems[[#This Row],[Description]]&amp;" - $"&amp;Table_PayItems[[#This Row],[Unit]])</f>
        <v>Culv End Sect, Conc, 18 inch - $Ea</v>
      </c>
      <c r="I1409" s="29" t="str">
        <f>IFERROR(VLOOKUP(ROWS($M$5:M1409),Table_PayItems[[Search Key]:[Concentrated Name]],2,FALSE),"")</f>
        <v>Culv End Sect, Conc, 18 inch - $Ea</v>
      </c>
      <c r="J1409" s="1"/>
      <c r="K1409" s="1"/>
      <c r="L1409" s="22">
        <f>IF(ISNUMBER(SEARCH(Pay_Item_Search_Text_2,M1409)),MAX($L$4:L1408)+1,0)</f>
        <v>0</v>
      </c>
      <c r="M1409" s="1" t="str">
        <f>IFERROR(VLOOKUP(ROWS($M$5:M1409),Table_PayItems[[Search Key]:[Concentrated Name]],2,FALSE),"")</f>
        <v>Culv End Sect, Conc, 18 inch - $Ea</v>
      </c>
      <c r="N1409" s="1" t="str">
        <f>IFERROR(VLOOKUP(ROWS($M$5:N1409),$L$5:$M$7000,2,FALSE),"")</f>
        <v/>
      </c>
      <c r="O1409" s="1" t="str">
        <f>IFERROR(VLOOKUP(ROWS($O$5:O1409),$K$5:$L$7000,2,FALSE),"")</f>
        <v/>
      </c>
    </row>
    <row r="1410" spans="2:15" ht="15" customHeight="1" x14ac:dyDescent="0.25">
      <c r="B1410" s="178" t="s">
        <v>8253</v>
      </c>
      <c r="C1410" s="178" t="s">
        <v>88</v>
      </c>
      <c r="D1410" s="178" t="s">
        <v>307</v>
      </c>
      <c r="E1410" s="178" t="s">
        <v>296</v>
      </c>
      <c r="F1410" s="178" t="s">
        <v>17</v>
      </c>
      <c r="G1410" s="1">
        <f>IF(ISNUMBER(Pay_Item_Search_Text),IF(ISNUMBER(IF(FIND(Pay_Item_Search_Text,B1410)=1,1, "FALSE")),MAX(G$4:$G1409)+1,IF(ISNUMBER(Pay_Item_Search_Text),0,IF(ISNUMBER(SEARCH(Pay_Item_Search_Text,H1410)),MAX(G$4:$G1409)+1,0))),IF(ISNUMBER(Pay_Item_Search_Text),0,IF(ISNUMBER(SEARCH(Pay_Item_Search_Text,H1410)),MAX(G$4:$G1409)+1,0)))</f>
        <v>1406</v>
      </c>
      <c r="H1410" s="1" t="str">
        <f>IF(Table_PayItems[[#This Row],[Description]]="_","_ Unique Item - "&amp;Table_PayItems[[#This Row],[Item]]&amp;" - $"&amp;Table_PayItems[[#This Row],[Unit]],Table_PayItems[[#This Row],[Description]]&amp;" - $"&amp;Table_PayItems[[#This Row],[Unit]])</f>
        <v>Culv End Sect, Conc, 21 inch - $Ea</v>
      </c>
      <c r="I1410" s="29" t="str">
        <f>IFERROR(VLOOKUP(ROWS($M$5:M1410),Table_PayItems[[Search Key]:[Concentrated Name]],2,FALSE),"")</f>
        <v>Culv End Sect, Conc, 21 inch - $Ea</v>
      </c>
      <c r="J1410" s="1"/>
      <c r="K1410" s="1"/>
      <c r="L1410" s="22">
        <f>IF(ISNUMBER(SEARCH(Pay_Item_Search_Text_2,M1410)),MAX($L$4:L1409)+1,0)</f>
        <v>0</v>
      </c>
      <c r="M1410" s="1" t="str">
        <f>IFERROR(VLOOKUP(ROWS($M$5:M1410),Table_PayItems[[Search Key]:[Concentrated Name]],2,FALSE),"")</f>
        <v>Culv End Sect, Conc, 21 inch - $Ea</v>
      </c>
      <c r="N1410" s="1" t="str">
        <f>IFERROR(VLOOKUP(ROWS($M$5:N1410),$L$5:$M$7000,2,FALSE),"")</f>
        <v/>
      </c>
      <c r="O1410" s="1" t="str">
        <f>IFERROR(VLOOKUP(ROWS($O$5:O1410),$K$5:$L$7000,2,FALSE),"")</f>
        <v/>
      </c>
    </row>
    <row r="1411" spans="2:15" ht="15" customHeight="1" x14ac:dyDescent="0.25">
      <c r="B1411" s="178" t="s">
        <v>8254</v>
      </c>
      <c r="C1411" s="178" t="s">
        <v>88</v>
      </c>
      <c r="D1411" s="178" t="s">
        <v>308</v>
      </c>
      <c r="E1411" s="178" t="s">
        <v>296</v>
      </c>
      <c r="F1411" s="178" t="s">
        <v>17</v>
      </c>
      <c r="G1411" s="1">
        <f>IF(ISNUMBER(Pay_Item_Search_Text),IF(ISNUMBER(IF(FIND(Pay_Item_Search_Text,B1411)=1,1, "FALSE")),MAX(G$4:$G1410)+1,IF(ISNUMBER(Pay_Item_Search_Text),0,IF(ISNUMBER(SEARCH(Pay_Item_Search_Text,H1411)),MAX(G$4:$G1410)+1,0))),IF(ISNUMBER(Pay_Item_Search_Text),0,IF(ISNUMBER(SEARCH(Pay_Item_Search_Text,H1411)),MAX(G$4:$G1410)+1,0)))</f>
        <v>1407</v>
      </c>
      <c r="H1411" s="1" t="str">
        <f>IF(Table_PayItems[[#This Row],[Description]]="_","_ Unique Item - "&amp;Table_PayItems[[#This Row],[Item]]&amp;" - $"&amp;Table_PayItems[[#This Row],[Unit]],Table_PayItems[[#This Row],[Description]]&amp;" - $"&amp;Table_PayItems[[#This Row],[Unit]])</f>
        <v>Culv End Sect, Conc, 24 inch - $Ea</v>
      </c>
      <c r="I1411" s="29" t="str">
        <f>IFERROR(VLOOKUP(ROWS($M$5:M1411),Table_PayItems[[Search Key]:[Concentrated Name]],2,FALSE),"")</f>
        <v>Culv End Sect, Conc, 24 inch - $Ea</v>
      </c>
      <c r="J1411" s="1"/>
      <c r="K1411" s="1"/>
      <c r="L1411" s="22">
        <f>IF(ISNUMBER(SEARCH(Pay_Item_Search_Text_2,M1411)),MAX($L$4:L1410)+1,0)</f>
        <v>0</v>
      </c>
      <c r="M1411" s="1" t="str">
        <f>IFERROR(VLOOKUP(ROWS($M$5:M1411),Table_PayItems[[Search Key]:[Concentrated Name]],2,FALSE),"")</f>
        <v>Culv End Sect, Conc, 24 inch - $Ea</v>
      </c>
      <c r="N1411" s="1" t="str">
        <f>IFERROR(VLOOKUP(ROWS($M$5:N1411),$L$5:$M$7000,2,FALSE),"")</f>
        <v/>
      </c>
      <c r="O1411" s="1" t="str">
        <f>IFERROR(VLOOKUP(ROWS($O$5:O1411),$K$5:$L$7000,2,FALSE),"")</f>
        <v/>
      </c>
    </row>
    <row r="1412" spans="2:15" ht="15" customHeight="1" x14ac:dyDescent="0.25">
      <c r="B1412" s="178" t="s">
        <v>8255</v>
      </c>
      <c r="C1412" s="178" t="s">
        <v>88</v>
      </c>
      <c r="D1412" s="178" t="s">
        <v>309</v>
      </c>
      <c r="E1412" s="178" t="s">
        <v>302</v>
      </c>
      <c r="F1412" s="178" t="s">
        <v>17</v>
      </c>
      <c r="G1412" s="157">
        <f>IF(ISNUMBER(Pay_Item_Search_Text),IF(ISNUMBER(IF(FIND(Pay_Item_Search_Text,B1412)=1,1, "FALSE")),MAX(G$4:$G1411)+1,IF(ISNUMBER(Pay_Item_Search_Text),0,IF(ISNUMBER(SEARCH(Pay_Item_Search_Text,H1412)),MAX(G$4:$G1411)+1,0))),IF(ISNUMBER(Pay_Item_Search_Text),0,IF(ISNUMBER(SEARCH(Pay_Item_Search_Text,H1412)),MAX(G$4:$G1411)+1,0)))</f>
        <v>1408</v>
      </c>
      <c r="H1412" s="24" t="str">
        <f>IF(Table_PayItems[[#This Row],[Description]]="_","_ Unique Item - "&amp;Table_PayItems[[#This Row],[Item]]&amp;" - $"&amp;Table_PayItems[[#This Row],[Unit]],Table_PayItems[[#This Row],[Description]]&amp;" - $"&amp;Table_PayItems[[#This Row],[Unit]])</f>
        <v>Culv End Sect, Conc, 30 inch - $Ea</v>
      </c>
      <c r="I1412" s="158" t="str">
        <f>IFERROR(VLOOKUP(ROWS($M$5:M1412),Table_PayItems[[Search Key]:[Concentrated Name]],2,FALSE),"")</f>
        <v>Culv End Sect, Conc, 30 inch - $Ea</v>
      </c>
      <c r="J1412" s="1"/>
      <c r="K1412" s="1"/>
      <c r="L1412" s="22">
        <f>IF(ISNUMBER(SEARCH(Pay_Item_Search_Text_2,M1412)),MAX($L$4:L1411)+1,0)</f>
        <v>408</v>
      </c>
      <c r="M1412" s="1" t="str">
        <f>IFERROR(VLOOKUP(ROWS($M$5:M1412),Table_PayItems[[Search Key]:[Concentrated Name]],2,FALSE),"")</f>
        <v>Culv End Sect, Conc, 30 inch - $Ea</v>
      </c>
      <c r="N1412" s="1" t="str">
        <f>IFERROR(VLOOKUP(ROWS($M$5:N1412),$L$5:$M$7000,2,FALSE),"")</f>
        <v/>
      </c>
      <c r="O1412" s="1" t="str">
        <f>IFERROR(VLOOKUP(ROWS($O$5:O1412),$K$5:$L$7000,2,FALSE),"")</f>
        <v/>
      </c>
    </row>
    <row r="1413" spans="2:15" ht="15" customHeight="1" x14ac:dyDescent="0.25">
      <c r="B1413" s="178" t="s">
        <v>8256</v>
      </c>
      <c r="C1413" s="178" t="s">
        <v>88</v>
      </c>
      <c r="D1413" s="178" t="s">
        <v>310</v>
      </c>
      <c r="E1413" s="178" t="s">
        <v>302</v>
      </c>
      <c r="F1413" s="178" t="s">
        <v>17</v>
      </c>
      <c r="G1413" s="157">
        <f>IF(ISNUMBER(Pay_Item_Search_Text),IF(ISNUMBER(IF(FIND(Pay_Item_Search_Text,B1413)=1,1, "FALSE")),MAX(G$4:$G1412)+1,IF(ISNUMBER(Pay_Item_Search_Text),0,IF(ISNUMBER(SEARCH(Pay_Item_Search_Text,H1413)),MAX(G$4:$G1412)+1,0))),IF(ISNUMBER(Pay_Item_Search_Text),0,IF(ISNUMBER(SEARCH(Pay_Item_Search_Text,H1413)),MAX(G$4:$G1412)+1,0)))</f>
        <v>1409</v>
      </c>
      <c r="H1413" s="24" t="str">
        <f>IF(Table_PayItems[[#This Row],[Description]]="_","_ Unique Item - "&amp;Table_PayItems[[#This Row],[Item]]&amp;" - $"&amp;Table_PayItems[[#This Row],[Unit]],Table_PayItems[[#This Row],[Description]]&amp;" - $"&amp;Table_PayItems[[#This Row],[Unit]])</f>
        <v>Culv End Sect, Conc, 36 inch - $Ea</v>
      </c>
      <c r="I1413" s="158" t="str">
        <f>IFERROR(VLOOKUP(ROWS($M$5:M1413),Table_PayItems[[Search Key]:[Concentrated Name]],2,FALSE),"")</f>
        <v>Culv End Sect, Conc, 36 inch - $Ea</v>
      </c>
      <c r="J1413" s="1"/>
      <c r="K1413" s="1"/>
      <c r="L1413" s="22">
        <f>IF(ISNUMBER(SEARCH(Pay_Item_Search_Text_2,M1413)),MAX($L$4:L1412)+1,0)</f>
        <v>0</v>
      </c>
      <c r="M1413" s="1" t="str">
        <f>IFERROR(VLOOKUP(ROWS($M$5:M1413),Table_PayItems[[Search Key]:[Concentrated Name]],2,FALSE),"")</f>
        <v>Culv End Sect, Conc, 36 inch - $Ea</v>
      </c>
      <c r="N1413" s="1" t="str">
        <f>IFERROR(VLOOKUP(ROWS($M$5:N1413),$L$5:$M$7000,2,FALSE),"")</f>
        <v/>
      </c>
      <c r="O1413" s="1" t="str">
        <f>IFERROR(VLOOKUP(ROWS($O$5:O1413),$K$5:$L$7000,2,FALSE),"")</f>
        <v/>
      </c>
    </row>
    <row r="1414" spans="2:15" ht="15" customHeight="1" x14ac:dyDescent="0.25">
      <c r="B1414" s="178" t="s">
        <v>8257</v>
      </c>
      <c r="C1414" s="178" t="s">
        <v>88</v>
      </c>
      <c r="D1414" s="178" t="s">
        <v>311</v>
      </c>
      <c r="E1414" s="178" t="s">
        <v>302</v>
      </c>
      <c r="F1414" s="178" t="s">
        <v>17</v>
      </c>
      <c r="G1414" s="157">
        <f>IF(ISNUMBER(Pay_Item_Search_Text),IF(ISNUMBER(IF(FIND(Pay_Item_Search_Text,B1414)=1,1, "FALSE")),MAX(G$4:$G1413)+1,IF(ISNUMBER(Pay_Item_Search_Text),0,IF(ISNUMBER(SEARCH(Pay_Item_Search_Text,H1414)),MAX(G$4:$G1413)+1,0))),IF(ISNUMBER(Pay_Item_Search_Text),0,IF(ISNUMBER(SEARCH(Pay_Item_Search_Text,H1414)),MAX(G$4:$G1413)+1,0)))</f>
        <v>1410</v>
      </c>
      <c r="H1414" s="24" t="str">
        <f>IF(Table_PayItems[[#This Row],[Description]]="_","_ Unique Item - "&amp;Table_PayItems[[#This Row],[Item]]&amp;" - $"&amp;Table_PayItems[[#This Row],[Unit]],Table_PayItems[[#This Row],[Description]]&amp;" - $"&amp;Table_PayItems[[#This Row],[Unit]])</f>
        <v>Culv End Sect, Conc, 42 inch - $Ea</v>
      </c>
      <c r="I1414" s="158" t="str">
        <f>IFERROR(VLOOKUP(ROWS($M$5:M1414),Table_PayItems[[Search Key]:[Concentrated Name]],2,FALSE),"")</f>
        <v>Culv End Sect, Conc, 42 inch - $Ea</v>
      </c>
      <c r="J1414" s="1"/>
      <c r="K1414" s="1"/>
      <c r="L1414" s="22">
        <f>IF(ISNUMBER(SEARCH(Pay_Item_Search_Text_2,M1414)),MAX($L$4:L1413)+1,0)</f>
        <v>0</v>
      </c>
      <c r="M1414" s="1" t="str">
        <f>IFERROR(VLOOKUP(ROWS($M$5:M1414),Table_PayItems[[Search Key]:[Concentrated Name]],2,FALSE),"")</f>
        <v>Culv End Sect, Conc, 42 inch - $Ea</v>
      </c>
      <c r="N1414" s="1" t="str">
        <f>IFERROR(VLOOKUP(ROWS($M$5:N1414),$L$5:$M$7000,2,FALSE),"")</f>
        <v/>
      </c>
      <c r="O1414" s="1" t="str">
        <f>IFERROR(VLOOKUP(ROWS($O$5:O1414),$K$5:$L$7000,2,FALSE),"")</f>
        <v/>
      </c>
    </row>
    <row r="1415" spans="2:15" ht="15" customHeight="1" x14ac:dyDescent="0.25">
      <c r="B1415" s="178" t="s">
        <v>8258</v>
      </c>
      <c r="C1415" s="178" t="s">
        <v>88</v>
      </c>
      <c r="D1415" s="178" t="s">
        <v>312</v>
      </c>
      <c r="E1415" s="178" t="s">
        <v>302</v>
      </c>
      <c r="F1415" s="178" t="s">
        <v>17</v>
      </c>
      <c r="G1415" s="157">
        <f>IF(ISNUMBER(Pay_Item_Search_Text),IF(ISNUMBER(IF(FIND(Pay_Item_Search_Text,B1415)=1,1, "FALSE")),MAX(G$4:$G1414)+1,IF(ISNUMBER(Pay_Item_Search_Text),0,IF(ISNUMBER(SEARCH(Pay_Item_Search_Text,H1415)),MAX(G$4:$G1414)+1,0))),IF(ISNUMBER(Pay_Item_Search_Text),0,IF(ISNUMBER(SEARCH(Pay_Item_Search_Text,H1415)),MAX(G$4:$G1414)+1,0)))</f>
        <v>1411</v>
      </c>
      <c r="H1415" s="24" t="str">
        <f>IF(Table_PayItems[[#This Row],[Description]]="_","_ Unique Item - "&amp;Table_PayItems[[#This Row],[Item]]&amp;" - $"&amp;Table_PayItems[[#This Row],[Unit]],Table_PayItems[[#This Row],[Description]]&amp;" - $"&amp;Table_PayItems[[#This Row],[Unit]])</f>
        <v>Culv End Sect, Conc, 48 inch - $Ea</v>
      </c>
      <c r="I1415" s="158" t="str">
        <f>IFERROR(VLOOKUP(ROWS($M$5:M1415),Table_PayItems[[Search Key]:[Concentrated Name]],2,FALSE),"")</f>
        <v>Culv End Sect, Conc, 48 inch - $Ea</v>
      </c>
      <c r="J1415" s="1"/>
      <c r="K1415" s="1"/>
      <c r="L1415" s="22">
        <f>IF(ISNUMBER(SEARCH(Pay_Item_Search_Text_2,M1415)),MAX($L$4:L1414)+1,0)</f>
        <v>0</v>
      </c>
      <c r="M1415" s="1" t="str">
        <f>IFERROR(VLOOKUP(ROWS($M$5:M1415),Table_PayItems[[Search Key]:[Concentrated Name]],2,FALSE),"")</f>
        <v>Culv End Sect, Conc, 48 inch - $Ea</v>
      </c>
      <c r="N1415" s="1" t="str">
        <f>IFERROR(VLOOKUP(ROWS($M$5:N1415),$L$5:$M$7000,2,FALSE),"")</f>
        <v/>
      </c>
      <c r="O1415" s="1" t="str">
        <f>IFERROR(VLOOKUP(ROWS($O$5:O1415),$K$5:$L$7000,2,FALSE),"")</f>
        <v/>
      </c>
    </row>
    <row r="1416" spans="2:15" ht="15" customHeight="1" x14ac:dyDescent="0.25">
      <c r="B1416" s="178" t="s">
        <v>8259</v>
      </c>
      <c r="C1416" s="178" t="s">
        <v>88</v>
      </c>
      <c r="D1416" s="178" t="s">
        <v>313</v>
      </c>
      <c r="E1416" s="178" t="s">
        <v>302</v>
      </c>
      <c r="F1416" s="178" t="s">
        <v>17</v>
      </c>
      <c r="G1416" s="157">
        <f>IF(ISNUMBER(Pay_Item_Search_Text),IF(ISNUMBER(IF(FIND(Pay_Item_Search_Text,B1416)=1,1, "FALSE")),MAX(G$4:$G1415)+1,IF(ISNUMBER(Pay_Item_Search_Text),0,IF(ISNUMBER(SEARCH(Pay_Item_Search_Text,H1416)),MAX(G$4:$G1415)+1,0))),IF(ISNUMBER(Pay_Item_Search_Text),0,IF(ISNUMBER(SEARCH(Pay_Item_Search_Text,H1416)),MAX(G$4:$G1415)+1,0)))</f>
        <v>1412</v>
      </c>
      <c r="H1416" s="24" t="str">
        <f>IF(Table_PayItems[[#This Row],[Description]]="_","_ Unique Item - "&amp;Table_PayItems[[#This Row],[Item]]&amp;" - $"&amp;Table_PayItems[[#This Row],[Unit]],Table_PayItems[[#This Row],[Description]]&amp;" - $"&amp;Table_PayItems[[#This Row],[Unit]])</f>
        <v>Culv End Sect, Conc, 54 inch - $Ea</v>
      </c>
      <c r="I1416" s="158" t="str">
        <f>IFERROR(VLOOKUP(ROWS($M$5:M1416),Table_PayItems[[Search Key]:[Concentrated Name]],2,FALSE),"")</f>
        <v>Culv End Sect, Conc, 54 inch - $Ea</v>
      </c>
      <c r="J1416" s="1"/>
      <c r="K1416" s="1"/>
      <c r="L1416" s="22">
        <f>IF(ISNUMBER(SEARCH(Pay_Item_Search_Text_2,M1416)),MAX($L$4:L1415)+1,0)</f>
        <v>0</v>
      </c>
      <c r="M1416" s="1" t="str">
        <f>IFERROR(VLOOKUP(ROWS($M$5:M1416),Table_PayItems[[Search Key]:[Concentrated Name]],2,FALSE),"")</f>
        <v>Culv End Sect, Conc, 54 inch - $Ea</v>
      </c>
      <c r="N1416" s="1" t="str">
        <f>IFERROR(VLOOKUP(ROWS($M$5:N1416),$L$5:$M$7000,2,FALSE),"")</f>
        <v/>
      </c>
      <c r="O1416" s="1" t="str">
        <f>IFERROR(VLOOKUP(ROWS($O$5:O1416),$K$5:$L$7000,2,FALSE),"")</f>
        <v/>
      </c>
    </row>
    <row r="1417" spans="2:15" ht="15" customHeight="1" x14ac:dyDescent="0.25">
      <c r="B1417" s="178" t="s">
        <v>8260</v>
      </c>
      <c r="C1417" s="178" t="s">
        <v>88</v>
      </c>
      <c r="D1417" s="178" t="s">
        <v>314</v>
      </c>
      <c r="E1417" s="178" t="s">
        <v>302</v>
      </c>
      <c r="F1417" s="178" t="s">
        <v>17</v>
      </c>
      <c r="G1417" s="157">
        <f>IF(ISNUMBER(Pay_Item_Search_Text),IF(ISNUMBER(IF(FIND(Pay_Item_Search_Text,B1417)=1,1, "FALSE")),MAX(G$4:$G1416)+1,IF(ISNUMBER(Pay_Item_Search_Text),0,IF(ISNUMBER(SEARCH(Pay_Item_Search_Text,H1417)),MAX(G$4:$G1416)+1,0))),IF(ISNUMBER(Pay_Item_Search_Text),0,IF(ISNUMBER(SEARCH(Pay_Item_Search_Text,H1417)),MAX(G$4:$G1416)+1,0)))</f>
        <v>1413</v>
      </c>
      <c r="H1417" s="24" t="str">
        <f>IF(Table_PayItems[[#This Row],[Description]]="_","_ Unique Item - "&amp;Table_PayItems[[#This Row],[Item]]&amp;" - $"&amp;Table_PayItems[[#This Row],[Unit]],Table_PayItems[[#This Row],[Description]]&amp;" - $"&amp;Table_PayItems[[#This Row],[Unit]])</f>
        <v>Culv End Sect, Conc, 60 inch - $Ea</v>
      </c>
      <c r="I1417" s="158" t="str">
        <f>IFERROR(VLOOKUP(ROWS($M$5:M1417),Table_PayItems[[Search Key]:[Concentrated Name]],2,FALSE),"")</f>
        <v>Culv End Sect, Conc, 60 inch - $Ea</v>
      </c>
      <c r="J1417" s="1"/>
      <c r="K1417" s="1"/>
      <c r="L1417" s="22">
        <f>IF(ISNUMBER(SEARCH(Pay_Item_Search_Text_2,M1417)),MAX($L$4:L1416)+1,0)</f>
        <v>409</v>
      </c>
      <c r="M1417" s="1" t="str">
        <f>IFERROR(VLOOKUP(ROWS($M$5:M1417),Table_PayItems[[Search Key]:[Concentrated Name]],2,FALSE),"")</f>
        <v>Culv End Sect, Conc, 60 inch - $Ea</v>
      </c>
      <c r="N1417" s="1" t="str">
        <f>IFERROR(VLOOKUP(ROWS($M$5:N1417),$L$5:$M$7000,2,FALSE),"")</f>
        <v/>
      </c>
      <c r="O1417" s="1" t="str">
        <f>IFERROR(VLOOKUP(ROWS($O$5:O1417),$K$5:$L$7000,2,FALSE),"")</f>
        <v/>
      </c>
    </row>
    <row r="1418" spans="2:15" ht="15" customHeight="1" x14ac:dyDescent="0.25">
      <c r="B1418" s="178" t="s">
        <v>8261</v>
      </c>
      <c r="C1418" s="178" t="s">
        <v>88</v>
      </c>
      <c r="D1418" s="178" t="s">
        <v>315</v>
      </c>
      <c r="E1418" s="178" t="s">
        <v>302</v>
      </c>
      <c r="F1418" s="178" t="s">
        <v>17</v>
      </c>
      <c r="G1418" s="157">
        <f>IF(ISNUMBER(Pay_Item_Search_Text),IF(ISNUMBER(IF(FIND(Pay_Item_Search_Text,B1418)=1,1, "FALSE")),MAX(G$4:$G1417)+1,IF(ISNUMBER(Pay_Item_Search_Text),0,IF(ISNUMBER(SEARCH(Pay_Item_Search_Text,H1418)),MAX(G$4:$G1417)+1,0))),IF(ISNUMBER(Pay_Item_Search_Text),0,IF(ISNUMBER(SEARCH(Pay_Item_Search_Text,H1418)),MAX(G$4:$G1417)+1,0)))</f>
        <v>1414</v>
      </c>
      <c r="H1418" s="24" t="str">
        <f>IF(Table_PayItems[[#This Row],[Description]]="_","_ Unique Item - "&amp;Table_PayItems[[#This Row],[Item]]&amp;" - $"&amp;Table_PayItems[[#This Row],[Unit]],Table_PayItems[[#This Row],[Description]]&amp;" - $"&amp;Table_PayItems[[#This Row],[Unit]])</f>
        <v>Culv End Sect, Conc, 66 inch - $Ea</v>
      </c>
      <c r="I1418" s="158" t="str">
        <f>IFERROR(VLOOKUP(ROWS($M$5:M1418),Table_PayItems[[Search Key]:[Concentrated Name]],2,FALSE),"")</f>
        <v>Culv End Sect, Conc, 66 inch - $Ea</v>
      </c>
      <c r="J1418" s="1"/>
      <c r="K1418" s="1"/>
      <c r="L1418" s="22">
        <f>IF(ISNUMBER(SEARCH(Pay_Item_Search_Text_2,M1418)),MAX($L$4:L1417)+1,0)</f>
        <v>0</v>
      </c>
      <c r="M1418" s="1" t="str">
        <f>IFERROR(VLOOKUP(ROWS($M$5:M1418),Table_PayItems[[Search Key]:[Concentrated Name]],2,FALSE),"")</f>
        <v>Culv End Sect, Conc, 66 inch - $Ea</v>
      </c>
      <c r="N1418" s="1" t="str">
        <f>IFERROR(VLOOKUP(ROWS($M$5:N1418),$L$5:$M$7000,2,FALSE),"")</f>
        <v/>
      </c>
      <c r="O1418" s="1" t="str">
        <f>IFERROR(VLOOKUP(ROWS($O$5:O1418),$K$5:$L$7000,2,FALSE),"")</f>
        <v/>
      </c>
    </row>
    <row r="1419" spans="2:15" ht="15" customHeight="1" x14ac:dyDescent="0.25">
      <c r="B1419" s="178" t="s">
        <v>8262</v>
      </c>
      <c r="C1419" s="178" t="s">
        <v>88</v>
      </c>
      <c r="D1419" s="178" t="s">
        <v>316</v>
      </c>
      <c r="E1419" s="178" t="s">
        <v>302</v>
      </c>
      <c r="F1419" s="178" t="s">
        <v>17</v>
      </c>
      <c r="G1419" s="157">
        <f>IF(ISNUMBER(Pay_Item_Search_Text),IF(ISNUMBER(IF(FIND(Pay_Item_Search_Text,B1419)=1,1, "FALSE")),MAX(G$4:$G1418)+1,IF(ISNUMBER(Pay_Item_Search_Text),0,IF(ISNUMBER(SEARCH(Pay_Item_Search_Text,H1419)),MAX(G$4:$G1418)+1,0))),IF(ISNUMBER(Pay_Item_Search_Text),0,IF(ISNUMBER(SEARCH(Pay_Item_Search_Text,H1419)),MAX(G$4:$G1418)+1,0)))</f>
        <v>1415</v>
      </c>
      <c r="H1419" s="24" t="str">
        <f>IF(Table_PayItems[[#This Row],[Description]]="_","_ Unique Item - "&amp;Table_PayItems[[#This Row],[Item]]&amp;" - $"&amp;Table_PayItems[[#This Row],[Unit]],Table_PayItems[[#This Row],[Description]]&amp;" - $"&amp;Table_PayItems[[#This Row],[Unit]])</f>
        <v>Culv End Sect, Conc, 72 inch - $Ea</v>
      </c>
      <c r="I1419" s="158" t="str">
        <f>IFERROR(VLOOKUP(ROWS($M$5:M1419),Table_PayItems[[Search Key]:[Concentrated Name]],2,FALSE),"")</f>
        <v>Culv End Sect, Conc, 72 inch - $Ea</v>
      </c>
      <c r="J1419" s="1"/>
      <c r="K1419" s="1"/>
      <c r="L1419" s="22">
        <f>IF(ISNUMBER(SEARCH(Pay_Item_Search_Text_2,M1419)),MAX($L$4:L1418)+1,0)</f>
        <v>0</v>
      </c>
      <c r="M1419" s="1" t="str">
        <f>IFERROR(VLOOKUP(ROWS($M$5:M1419),Table_PayItems[[Search Key]:[Concentrated Name]],2,FALSE),"")</f>
        <v>Culv End Sect, Conc, 72 inch - $Ea</v>
      </c>
      <c r="N1419" s="1" t="str">
        <f>IFERROR(VLOOKUP(ROWS($M$5:N1419),$L$5:$M$7000,2,FALSE),"")</f>
        <v/>
      </c>
      <c r="O1419" s="1" t="str">
        <f>IFERROR(VLOOKUP(ROWS($O$5:O1419),$K$5:$L$7000,2,FALSE),"")</f>
        <v/>
      </c>
    </row>
    <row r="1420" spans="2:15" ht="15" customHeight="1" x14ac:dyDescent="0.25">
      <c r="B1420" s="178" t="s">
        <v>8263</v>
      </c>
      <c r="C1420" s="178" t="s">
        <v>88</v>
      </c>
      <c r="D1420" s="178" t="s">
        <v>317</v>
      </c>
      <c r="E1420" s="178" t="s">
        <v>302</v>
      </c>
      <c r="F1420" s="178" t="s">
        <v>17</v>
      </c>
      <c r="G1420" s="157">
        <f>IF(ISNUMBER(Pay_Item_Search_Text),IF(ISNUMBER(IF(FIND(Pay_Item_Search_Text,B1420)=1,1, "FALSE")),MAX(G$4:$G1419)+1,IF(ISNUMBER(Pay_Item_Search_Text),0,IF(ISNUMBER(SEARCH(Pay_Item_Search_Text,H1420)),MAX(G$4:$G1419)+1,0))),IF(ISNUMBER(Pay_Item_Search_Text),0,IF(ISNUMBER(SEARCH(Pay_Item_Search_Text,H1420)),MAX(G$4:$G1419)+1,0)))</f>
        <v>1416</v>
      </c>
      <c r="H1420" s="24" t="str">
        <f>IF(Table_PayItems[[#This Row],[Description]]="_","_ Unique Item - "&amp;Table_PayItems[[#This Row],[Item]]&amp;" - $"&amp;Table_PayItems[[#This Row],[Unit]],Table_PayItems[[#This Row],[Description]]&amp;" - $"&amp;Table_PayItems[[#This Row],[Unit]])</f>
        <v>Culv End Sect, Conc, 78 inch - $Ea</v>
      </c>
      <c r="I1420" s="158" t="str">
        <f>IFERROR(VLOOKUP(ROWS($M$5:M1420),Table_PayItems[[Search Key]:[Concentrated Name]],2,FALSE),"")</f>
        <v>Culv End Sect, Conc, 78 inch - $Ea</v>
      </c>
      <c r="J1420" s="1"/>
      <c r="K1420" s="1"/>
      <c r="L1420" s="22">
        <f>IF(ISNUMBER(SEARCH(Pay_Item_Search_Text_2,M1420)),MAX($L$4:L1419)+1,0)</f>
        <v>0</v>
      </c>
      <c r="M1420" s="1" t="str">
        <f>IFERROR(VLOOKUP(ROWS($M$5:M1420),Table_PayItems[[Search Key]:[Concentrated Name]],2,FALSE),"")</f>
        <v>Culv End Sect, Conc, 78 inch - $Ea</v>
      </c>
      <c r="N1420" s="1" t="str">
        <f>IFERROR(VLOOKUP(ROWS($M$5:N1420),$L$5:$M$7000,2,FALSE),"")</f>
        <v/>
      </c>
      <c r="O1420" s="1" t="str">
        <f>IFERROR(VLOOKUP(ROWS($O$5:O1420),$K$5:$L$7000,2,FALSE),"")</f>
        <v/>
      </c>
    </row>
    <row r="1421" spans="2:15" ht="15" customHeight="1" x14ac:dyDescent="0.25">
      <c r="B1421" s="178" t="s">
        <v>8264</v>
      </c>
      <c r="C1421" s="178" t="s">
        <v>88</v>
      </c>
      <c r="D1421" s="178" t="s">
        <v>318</v>
      </c>
      <c r="E1421" s="178" t="s">
        <v>302</v>
      </c>
      <c r="F1421" s="178" t="s">
        <v>17</v>
      </c>
      <c r="G1421" s="157">
        <f>IF(ISNUMBER(Pay_Item_Search_Text),IF(ISNUMBER(IF(FIND(Pay_Item_Search_Text,B1421)=1,1, "FALSE")),MAX(G$4:$G1420)+1,IF(ISNUMBER(Pay_Item_Search_Text),0,IF(ISNUMBER(SEARCH(Pay_Item_Search_Text,H1421)),MAX(G$4:$G1420)+1,0))),IF(ISNUMBER(Pay_Item_Search_Text),0,IF(ISNUMBER(SEARCH(Pay_Item_Search_Text,H1421)),MAX(G$4:$G1420)+1,0)))</f>
        <v>1417</v>
      </c>
      <c r="H1421" s="24" t="str">
        <f>IF(Table_PayItems[[#This Row],[Description]]="_","_ Unique Item - "&amp;Table_PayItems[[#This Row],[Item]]&amp;" - $"&amp;Table_PayItems[[#This Row],[Unit]],Table_PayItems[[#This Row],[Description]]&amp;" - $"&amp;Table_PayItems[[#This Row],[Unit]])</f>
        <v>Culv End Sect, Conc, 84 inch - $Ea</v>
      </c>
      <c r="I1421" s="158" t="str">
        <f>IFERROR(VLOOKUP(ROWS($M$5:M1421),Table_PayItems[[Search Key]:[Concentrated Name]],2,FALSE),"")</f>
        <v>Culv End Sect, Conc, 84 inch - $Ea</v>
      </c>
      <c r="J1421" s="1"/>
      <c r="K1421" s="1"/>
      <c r="L1421" s="22">
        <f>IF(ISNUMBER(SEARCH(Pay_Item_Search_Text_2,M1421)),MAX($L$4:L1420)+1,0)</f>
        <v>0</v>
      </c>
      <c r="M1421" s="1" t="str">
        <f>IFERROR(VLOOKUP(ROWS($M$5:M1421),Table_PayItems[[Search Key]:[Concentrated Name]],2,FALSE),"")</f>
        <v>Culv End Sect, Conc, 84 inch - $Ea</v>
      </c>
      <c r="N1421" s="1" t="str">
        <f>IFERROR(VLOOKUP(ROWS($M$5:N1421),$L$5:$M$7000,2,FALSE),"")</f>
        <v/>
      </c>
      <c r="O1421" s="1" t="str">
        <f>IFERROR(VLOOKUP(ROWS($O$5:O1421),$K$5:$L$7000,2,FALSE),"")</f>
        <v/>
      </c>
    </row>
    <row r="1422" spans="2:15" ht="15" customHeight="1" x14ac:dyDescent="0.25">
      <c r="B1422" s="178" t="s">
        <v>8265</v>
      </c>
      <c r="C1422" s="178" t="s">
        <v>88</v>
      </c>
      <c r="D1422" s="178" t="s">
        <v>319</v>
      </c>
      <c r="E1422" s="178" t="s">
        <v>17</v>
      </c>
      <c r="F1422" s="178" t="s">
        <v>17</v>
      </c>
      <c r="G1422" s="157">
        <f>IF(ISNUMBER(Pay_Item_Search_Text),IF(ISNUMBER(IF(FIND(Pay_Item_Search_Text,B1422)=1,1, "FALSE")),MAX(G$4:$G1421)+1,IF(ISNUMBER(Pay_Item_Search_Text),0,IF(ISNUMBER(SEARCH(Pay_Item_Search_Text,H1422)),MAX(G$4:$G1421)+1,0))),IF(ISNUMBER(Pay_Item_Search_Text),0,IF(ISNUMBER(SEARCH(Pay_Item_Search_Text,H1422)),MAX(G$4:$G1421)+1,0)))</f>
        <v>1418</v>
      </c>
      <c r="H1422" s="24" t="str">
        <f>IF(Table_PayItems[[#This Row],[Description]]="_","_ Unique Item - "&amp;Table_PayItems[[#This Row],[Item]]&amp;" - $"&amp;Table_PayItems[[#This Row],[Unit]],Table_PayItems[[#This Row],[Description]]&amp;" - $"&amp;Table_PayItems[[#This Row],[Unit]])</f>
        <v>Culv End Sect, Footing - $Ea</v>
      </c>
      <c r="I1422" s="158" t="str">
        <f>IFERROR(VLOOKUP(ROWS($M$5:M1422),Table_PayItems[[Search Key]:[Concentrated Name]],2,FALSE),"")</f>
        <v>Culv End Sect, Footing - $Ea</v>
      </c>
      <c r="J1422" s="1"/>
      <c r="K1422" s="1"/>
      <c r="L1422" s="22">
        <f>IF(ISNUMBER(SEARCH(Pay_Item_Search_Text_2,M1422)),MAX($L$4:L1421)+1,0)</f>
        <v>0</v>
      </c>
      <c r="M1422" s="1" t="str">
        <f>IFERROR(VLOOKUP(ROWS($M$5:M1422),Table_PayItems[[Search Key]:[Concentrated Name]],2,FALSE),"")</f>
        <v>Culv End Sect, Footing - $Ea</v>
      </c>
      <c r="N1422" s="1" t="str">
        <f>IFERROR(VLOOKUP(ROWS($M$5:N1422),$L$5:$M$7000,2,FALSE),"")</f>
        <v/>
      </c>
      <c r="O1422" s="1" t="str">
        <f>IFERROR(VLOOKUP(ROWS($O$5:O1422),$K$5:$L$7000,2,FALSE),"")</f>
        <v/>
      </c>
    </row>
    <row r="1423" spans="2:15" ht="15" customHeight="1" x14ac:dyDescent="0.25">
      <c r="B1423" s="178" t="s">
        <v>8266</v>
      </c>
      <c r="C1423" s="178" t="s">
        <v>154</v>
      </c>
      <c r="D1423" s="178" t="s">
        <v>320</v>
      </c>
      <c r="E1423" s="178" t="s">
        <v>17</v>
      </c>
      <c r="F1423" s="178" t="s">
        <v>17</v>
      </c>
      <c r="G1423" s="157">
        <f>IF(ISNUMBER(Pay_Item_Search_Text),IF(ISNUMBER(IF(FIND(Pay_Item_Search_Text,B1423)=1,1, "FALSE")),MAX(G$4:$G1422)+1,IF(ISNUMBER(Pay_Item_Search_Text),0,IF(ISNUMBER(SEARCH(Pay_Item_Search_Text,H1423)),MAX(G$4:$G1422)+1,0))),IF(ISNUMBER(Pay_Item_Search_Text),0,IF(ISNUMBER(SEARCH(Pay_Item_Search_Text,H1423)),MAX(G$4:$G1422)+1,0)))</f>
        <v>1419</v>
      </c>
      <c r="H1423" s="24" t="str">
        <f>IF(Table_PayItems[[#This Row],[Description]]="_","_ Unique Item - "&amp;Table_PayItems[[#This Row],[Item]]&amp;" - $"&amp;Table_PayItems[[#This Row],[Unit]],Table_PayItems[[#This Row],[Description]]&amp;" - $"&amp;Table_PayItems[[#This Row],[Unit]])</f>
        <v>Culv End Sect, Grate - $Lb</v>
      </c>
      <c r="I1423" s="158" t="str">
        <f>IFERROR(VLOOKUP(ROWS($M$5:M1423),Table_PayItems[[Search Key]:[Concentrated Name]],2,FALSE),"")</f>
        <v>Culv End Sect, Grate - $Lb</v>
      </c>
      <c r="J1423" s="1"/>
      <c r="K1423" s="1"/>
      <c r="L1423" s="22">
        <f>IF(ISNUMBER(SEARCH(Pay_Item_Search_Text_2,M1423)),MAX($L$4:L1422)+1,0)</f>
        <v>0</v>
      </c>
      <c r="M1423" s="1" t="str">
        <f>IFERROR(VLOOKUP(ROWS($M$5:M1423),Table_PayItems[[Search Key]:[Concentrated Name]],2,FALSE),"")</f>
        <v>Culv End Sect, Grate - $Lb</v>
      </c>
      <c r="N1423" s="1" t="str">
        <f>IFERROR(VLOOKUP(ROWS($M$5:N1423),$L$5:$M$7000,2,FALSE),"")</f>
        <v/>
      </c>
      <c r="O1423" s="1" t="str">
        <f>IFERROR(VLOOKUP(ROWS($O$5:O1423),$K$5:$L$7000,2,FALSE),"")</f>
        <v/>
      </c>
    </row>
    <row r="1424" spans="2:15" ht="15" customHeight="1" x14ac:dyDescent="0.25">
      <c r="B1424" s="178" t="s">
        <v>8267</v>
      </c>
      <c r="C1424" s="178" t="s">
        <v>88</v>
      </c>
      <c r="D1424" s="178" t="s">
        <v>321</v>
      </c>
      <c r="E1424" s="178" t="s">
        <v>296</v>
      </c>
      <c r="F1424" s="178" t="s">
        <v>17</v>
      </c>
      <c r="G1424" s="157">
        <f>IF(ISNUMBER(Pay_Item_Search_Text),IF(ISNUMBER(IF(FIND(Pay_Item_Search_Text,B1424)=1,1, "FALSE")),MAX(G$4:$G1423)+1,IF(ISNUMBER(Pay_Item_Search_Text),0,IF(ISNUMBER(SEARCH(Pay_Item_Search_Text,H1424)),MAX(G$4:$G1423)+1,0))),IF(ISNUMBER(Pay_Item_Search_Text),0,IF(ISNUMBER(SEARCH(Pay_Item_Search_Text,H1424)),MAX(G$4:$G1423)+1,0)))</f>
        <v>1420</v>
      </c>
      <c r="H1424" s="24" t="str">
        <f>IF(Table_PayItems[[#This Row],[Description]]="_","_ Unique Item - "&amp;Table_PayItems[[#This Row],[Item]]&amp;" - $"&amp;Table_PayItems[[#This Row],[Unit]],Table_PayItems[[#This Row],[Description]]&amp;" - $"&amp;Table_PayItems[[#This Row],[Unit]])</f>
        <v>Culv End Sect, Metal, 12 inch - $Ea</v>
      </c>
      <c r="I1424" s="158" t="str">
        <f>IFERROR(VLOOKUP(ROWS($M$5:M1424),Table_PayItems[[Search Key]:[Concentrated Name]],2,FALSE),"")</f>
        <v>Culv End Sect, Metal, 12 inch - $Ea</v>
      </c>
      <c r="J1424" s="1"/>
      <c r="K1424" s="1"/>
      <c r="L1424" s="22">
        <f>IF(ISNUMBER(SEARCH(Pay_Item_Search_Text_2,M1424)),MAX($L$4:L1423)+1,0)</f>
        <v>0</v>
      </c>
      <c r="M1424" s="1" t="str">
        <f>IFERROR(VLOOKUP(ROWS($M$5:M1424),Table_PayItems[[Search Key]:[Concentrated Name]],2,FALSE),"")</f>
        <v>Culv End Sect, Metal, 12 inch - $Ea</v>
      </c>
      <c r="N1424" s="1" t="str">
        <f>IFERROR(VLOOKUP(ROWS($M$5:N1424),$L$5:$M$7000,2,FALSE),"")</f>
        <v/>
      </c>
      <c r="O1424" s="1" t="str">
        <f>IFERROR(VLOOKUP(ROWS($O$5:O1424),$K$5:$L$7000,2,FALSE),"")</f>
        <v/>
      </c>
    </row>
    <row r="1425" spans="2:15" ht="15" customHeight="1" x14ac:dyDescent="0.25">
      <c r="B1425" s="178" t="s">
        <v>8268</v>
      </c>
      <c r="C1425" s="178" t="s">
        <v>88</v>
      </c>
      <c r="D1425" s="178" t="s">
        <v>322</v>
      </c>
      <c r="E1425" s="178" t="s">
        <v>296</v>
      </c>
      <c r="F1425" s="178" t="s">
        <v>17</v>
      </c>
      <c r="G1425" s="157">
        <f>IF(ISNUMBER(Pay_Item_Search_Text),IF(ISNUMBER(IF(FIND(Pay_Item_Search_Text,B1425)=1,1, "FALSE")),MAX(G$4:$G1424)+1,IF(ISNUMBER(Pay_Item_Search_Text),0,IF(ISNUMBER(SEARCH(Pay_Item_Search_Text,H1425)),MAX(G$4:$G1424)+1,0))),IF(ISNUMBER(Pay_Item_Search_Text),0,IF(ISNUMBER(SEARCH(Pay_Item_Search_Text,H1425)),MAX(G$4:$G1424)+1,0)))</f>
        <v>1421</v>
      </c>
      <c r="H1425" s="24" t="str">
        <f>IF(Table_PayItems[[#This Row],[Description]]="_","_ Unique Item - "&amp;Table_PayItems[[#This Row],[Item]]&amp;" - $"&amp;Table_PayItems[[#This Row],[Unit]],Table_PayItems[[#This Row],[Description]]&amp;" - $"&amp;Table_PayItems[[#This Row],[Unit]])</f>
        <v>Culv End Sect, Metal, 15 inch - $Ea</v>
      </c>
      <c r="I1425" s="158" t="str">
        <f>IFERROR(VLOOKUP(ROWS($M$5:M1425),Table_PayItems[[Search Key]:[Concentrated Name]],2,FALSE),"")</f>
        <v>Culv End Sect, Metal, 15 inch - $Ea</v>
      </c>
      <c r="J1425" s="1"/>
      <c r="K1425" s="1"/>
      <c r="L1425" s="22">
        <f>IF(ISNUMBER(SEARCH(Pay_Item_Search_Text_2,M1425)),MAX($L$4:L1424)+1,0)</f>
        <v>0</v>
      </c>
      <c r="M1425" s="1" t="str">
        <f>IFERROR(VLOOKUP(ROWS($M$5:M1425),Table_PayItems[[Search Key]:[Concentrated Name]],2,FALSE),"")</f>
        <v>Culv End Sect, Metal, 15 inch - $Ea</v>
      </c>
      <c r="N1425" s="1" t="str">
        <f>IFERROR(VLOOKUP(ROWS($M$5:N1425),$L$5:$M$7000,2,FALSE),"")</f>
        <v/>
      </c>
      <c r="O1425" s="1" t="str">
        <f>IFERROR(VLOOKUP(ROWS($O$5:O1425),$K$5:$L$7000,2,FALSE),"")</f>
        <v/>
      </c>
    </row>
    <row r="1426" spans="2:15" ht="15" customHeight="1" x14ac:dyDescent="0.25">
      <c r="B1426" s="178" t="s">
        <v>8269</v>
      </c>
      <c r="C1426" s="178" t="s">
        <v>88</v>
      </c>
      <c r="D1426" s="178" t="s">
        <v>323</v>
      </c>
      <c r="E1426" s="178" t="s">
        <v>296</v>
      </c>
      <c r="F1426" s="178" t="s">
        <v>17</v>
      </c>
      <c r="G1426" s="157">
        <f>IF(ISNUMBER(Pay_Item_Search_Text),IF(ISNUMBER(IF(FIND(Pay_Item_Search_Text,B1426)=1,1, "FALSE")),MAX(G$4:$G1425)+1,IF(ISNUMBER(Pay_Item_Search_Text),0,IF(ISNUMBER(SEARCH(Pay_Item_Search_Text,H1426)),MAX(G$4:$G1425)+1,0))),IF(ISNUMBER(Pay_Item_Search_Text),0,IF(ISNUMBER(SEARCH(Pay_Item_Search_Text,H1426)),MAX(G$4:$G1425)+1,0)))</f>
        <v>1422</v>
      </c>
      <c r="H1426" s="24" t="str">
        <f>IF(Table_PayItems[[#This Row],[Description]]="_","_ Unique Item - "&amp;Table_PayItems[[#This Row],[Item]]&amp;" - $"&amp;Table_PayItems[[#This Row],[Unit]],Table_PayItems[[#This Row],[Description]]&amp;" - $"&amp;Table_PayItems[[#This Row],[Unit]])</f>
        <v>Culv End Sect, Metal, 18 inch - $Ea</v>
      </c>
      <c r="I1426" s="158" t="str">
        <f>IFERROR(VLOOKUP(ROWS($M$5:M1426),Table_PayItems[[Search Key]:[Concentrated Name]],2,FALSE),"")</f>
        <v>Culv End Sect, Metal, 18 inch - $Ea</v>
      </c>
      <c r="J1426" s="1"/>
      <c r="K1426" s="1"/>
      <c r="L1426" s="22">
        <f>IF(ISNUMBER(SEARCH(Pay_Item_Search_Text_2,M1426)),MAX($L$4:L1425)+1,0)</f>
        <v>0</v>
      </c>
      <c r="M1426" s="1" t="str">
        <f>IFERROR(VLOOKUP(ROWS($M$5:M1426),Table_PayItems[[Search Key]:[Concentrated Name]],2,FALSE),"")</f>
        <v>Culv End Sect, Metal, 18 inch - $Ea</v>
      </c>
      <c r="N1426" s="1" t="str">
        <f>IFERROR(VLOOKUP(ROWS($M$5:N1426),$L$5:$M$7000,2,FALSE),"")</f>
        <v/>
      </c>
      <c r="O1426" s="1" t="str">
        <f>IFERROR(VLOOKUP(ROWS($O$5:O1426),$K$5:$L$7000,2,FALSE),"")</f>
        <v/>
      </c>
    </row>
    <row r="1427" spans="2:15" ht="15" customHeight="1" x14ac:dyDescent="0.25">
      <c r="B1427" s="178" t="s">
        <v>8270</v>
      </c>
      <c r="C1427" s="178" t="s">
        <v>88</v>
      </c>
      <c r="D1427" s="178" t="s">
        <v>324</v>
      </c>
      <c r="E1427" s="178" t="s">
        <v>296</v>
      </c>
      <c r="F1427" s="178" t="s">
        <v>17</v>
      </c>
      <c r="G1427" s="157">
        <f>IF(ISNUMBER(Pay_Item_Search_Text),IF(ISNUMBER(IF(FIND(Pay_Item_Search_Text,B1427)=1,1, "FALSE")),MAX(G$4:$G1426)+1,IF(ISNUMBER(Pay_Item_Search_Text),0,IF(ISNUMBER(SEARCH(Pay_Item_Search_Text,H1427)),MAX(G$4:$G1426)+1,0))),IF(ISNUMBER(Pay_Item_Search_Text),0,IF(ISNUMBER(SEARCH(Pay_Item_Search_Text,H1427)),MAX(G$4:$G1426)+1,0)))</f>
        <v>1423</v>
      </c>
      <c r="H1427" s="24" t="str">
        <f>IF(Table_PayItems[[#This Row],[Description]]="_","_ Unique Item - "&amp;Table_PayItems[[#This Row],[Item]]&amp;" - $"&amp;Table_PayItems[[#This Row],[Unit]],Table_PayItems[[#This Row],[Description]]&amp;" - $"&amp;Table_PayItems[[#This Row],[Unit]])</f>
        <v>Culv End Sect, Metal, 21 inch - $Ea</v>
      </c>
      <c r="I1427" s="158" t="str">
        <f>IFERROR(VLOOKUP(ROWS($M$5:M1427),Table_PayItems[[Search Key]:[Concentrated Name]],2,FALSE),"")</f>
        <v>Culv End Sect, Metal, 21 inch - $Ea</v>
      </c>
      <c r="J1427" s="1"/>
      <c r="K1427" s="1"/>
      <c r="L1427" s="22">
        <f>IF(ISNUMBER(SEARCH(Pay_Item_Search_Text_2,M1427)),MAX($L$4:L1426)+1,0)</f>
        <v>0</v>
      </c>
      <c r="M1427" s="1" t="str">
        <f>IFERROR(VLOOKUP(ROWS($M$5:M1427),Table_PayItems[[Search Key]:[Concentrated Name]],2,FALSE),"")</f>
        <v>Culv End Sect, Metal, 21 inch - $Ea</v>
      </c>
      <c r="N1427" s="1" t="str">
        <f>IFERROR(VLOOKUP(ROWS($M$5:N1427),$L$5:$M$7000,2,FALSE),"")</f>
        <v/>
      </c>
      <c r="O1427" s="1" t="str">
        <f>IFERROR(VLOOKUP(ROWS($O$5:O1427),$K$5:$L$7000,2,FALSE),"")</f>
        <v/>
      </c>
    </row>
    <row r="1428" spans="2:15" ht="15" customHeight="1" x14ac:dyDescent="0.25">
      <c r="B1428" s="178" t="s">
        <v>8271</v>
      </c>
      <c r="C1428" s="178" t="s">
        <v>88</v>
      </c>
      <c r="D1428" s="178" t="s">
        <v>325</v>
      </c>
      <c r="E1428" s="178" t="s">
        <v>296</v>
      </c>
      <c r="F1428" s="178" t="s">
        <v>17</v>
      </c>
      <c r="G1428" s="157">
        <f>IF(ISNUMBER(Pay_Item_Search_Text),IF(ISNUMBER(IF(FIND(Pay_Item_Search_Text,B1428)=1,1, "FALSE")),MAX(G$4:$G1427)+1,IF(ISNUMBER(Pay_Item_Search_Text),0,IF(ISNUMBER(SEARCH(Pay_Item_Search_Text,H1428)),MAX(G$4:$G1427)+1,0))),IF(ISNUMBER(Pay_Item_Search_Text),0,IF(ISNUMBER(SEARCH(Pay_Item_Search_Text,H1428)),MAX(G$4:$G1427)+1,0)))</f>
        <v>1424</v>
      </c>
      <c r="H1428" s="24" t="str">
        <f>IF(Table_PayItems[[#This Row],[Description]]="_","_ Unique Item - "&amp;Table_PayItems[[#This Row],[Item]]&amp;" - $"&amp;Table_PayItems[[#This Row],[Unit]],Table_PayItems[[#This Row],[Description]]&amp;" - $"&amp;Table_PayItems[[#This Row],[Unit]])</f>
        <v>Culv End Sect, Metal, 24 inch - $Ea</v>
      </c>
      <c r="I1428" s="158" t="str">
        <f>IFERROR(VLOOKUP(ROWS($M$5:M1428),Table_PayItems[[Search Key]:[Concentrated Name]],2,FALSE),"")</f>
        <v>Culv End Sect, Metal, 24 inch - $Ea</v>
      </c>
      <c r="J1428" s="1"/>
      <c r="K1428" s="1"/>
      <c r="L1428" s="22">
        <f>IF(ISNUMBER(SEARCH(Pay_Item_Search_Text_2,M1428)),MAX($L$4:L1427)+1,0)</f>
        <v>0</v>
      </c>
      <c r="M1428" s="1" t="str">
        <f>IFERROR(VLOOKUP(ROWS($M$5:M1428),Table_PayItems[[Search Key]:[Concentrated Name]],2,FALSE),"")</f>
        <v>Culv End Sect, Metal, 24 inch - $Ea</v>
      </c>
      <c r="N1428" s="1" t="str">
        <f>IFERROR(VLOOKUP(ROWS($M$5:N1428),$L$5:$M$7000,2,FALSE),"")</f>
        <v/>
      </c>
      <c r="O1428" s="1" t="str">
        <f>IFERROR(VLOOKUP(ROWS($O$5:O1428),$K$5:$L$7000,2,FALSE),"")</f>
        <v/>
      </c>
    </row>
    <row r="1429" spans="2:15" ht="15" customHeight="1" x14ac:dyDescent="0.25">
      <c r="B1429" s="178" t="s">
        <v>8272</v>
      </c>
      <c r="C1429" s="178" t="s">
        <v>88</v>
      </c>
      <c r="D1429" s="178" t="s">
        <v>326</v>
      </c>
      <c r="E1429" s="178" t="s">
        <v>302</v>
      </c>
      <c r="F1429" s="178" t="s">
        <v>17</v>
      </c>
      <c r="G1429" s="157">
        <f>IF(ISNUMBER(Pay_Item_Search_Text),IF(ISNUMBER(IF(FIND(Pay_Item_Search_Text,B1429)=1,1, "FALSE")),MAX(G$4:$G1428)+1,IF(ISNUMBER(Pay_Item_Search_Text),0,IF(ISNUMBER(SEARCH(Pay_Item_Search_Text,H1429)),MAX(G$4:$G1428)+1,0))),IF(ISNUMBER(Pay_Item_Search_Text),0,IF(ISNUMBER(SEARCH(Pay_Item_Search_Text,H1429)),MAX(G$4:$G1428)+1,0)))</f>
        <v>1425</v>
      </c>
      <c r="H1429" s="24" t="str">
        <f>IF(Table_PayItems[[#This Row],[Description]]="_","_ Unique Item - "&amp;Table_PayItems[[#This Row],[Item]]&amp;" - $"&amp;Table_PayItems[[#This Row],[Unit]],Table_PayItems[[#This Row],[Description]]&amp;" - $"&amp;Table_PayItems[[#This Row],[Unit]])</f>
        <v>Culv End Sect, Metal, 30 inch - $Ea</v>
      </c>
      <c r="I1429" s="158" t="str">
        <f>IFERROR(VLOOKUP(ROWS($M$5:M1429),Table_PayItems[[Search Key]:[Concentrated Name]],2,FALSE),"")</f>
        <v>Culv End Sect, Metal, 30 inch - $Ea</v>
      </c>
      <c r="J1429" s="1"/>
      <c r="K1429" s="1"/>
      <c r="L1429" s="22">
        <f>IF(ISNUMBER(SEARCH(Pay_Item_Search_Text_2,M1429)),MAX($L$4:L1428)+1,0)</f>
        <v>410</v>
      </c>
      <c r="M1429" s="1" t="str">
        <f>IFERROR(VLOOKUP(ROWS($M$5:M1429),Table_PayItems[[Search Key]:[Concentrated Name]],2,FALSE),"")</f>
        <v>Culv End Sect, Metal, 30 inch - $Ea</v>
      </c>
      <c r="N1429" s="1" t="str">
        <f>IFERROR(VLOOKUP(ROWS($M$5:N1429),$L$5:$M$7000,2,FALSE),"")</f>
        <v/>
      </c>
      <c r="O1429" s="1" t="str">
        <f>IFERROR(VLOOKUP(ROWS($O$5:O1429),$K$5:$L$7000,2,FALSE),"")</f>
        <v/>
      </c>
    </row>
    <row r="1430" spans="2:15" ht="15" customHeight="1" x14ac:dyDescent="0.25">
      <c r="B1430" s="178" t="s">
        <v>8273</v>
      </c>
      <c r="C1430" s="178" t="s">
        <v>88</v>
      </c>
      <c r="D1430" s="178" t="s">
        <v>327</v>
      </c>
      <c r="E1430" s="178" t="s">
        <v>302</v>
      </c>
      <c r="F1430" s="178" t="s">
        <v>17</v>
      </c>
      <c r="G1430" s="157">
        <f>IF(ISNUMBER(Pay_Item_Search_Text),IF(ISNUMBER(IF(FIND(Pay_Item_Search_Text,B1430)=1,1, "FALSE")),MAX(G$4:$G1429)+1,IF(ISNUMBER(Pay_Item_Search_Text),0,IF(ISNUMBER(SEARCH(Pay_Item_Search_Text,H1430)),MAX(G$4:$G1429)+1,0))),IF(ISNUMBER(Pay_Item_Search_Text),0,IF(ISNUMBER(SEARCH(Pay_Item_Search_Text,H1430)),MAX(G$4:$G1429)+1,0)))</f>
        <v>1426</v>
      </c>
      <c r="H1430" s="24" t="str">
        <f>IF(Table_PayItems[[#This Row],[Description]]="_","_ Unique Item - "&amp;Table_PayItems[[#This Row],[Item]]&amp;" - $"&amp;Table_PayItems[[#This Row],[Unit]],Table_PayItems[[#This Row],[Description]]&amp;" - $"&amp;Table_PayItems[[#This Row],[Unit]])</f>
        <v>Culv End Sect, Metal, 36 inch - $Ea</v>
      </c>
      <c r="I1430" s="158" t="str">
        <f>IFERROR(VLOOKUP(ROWS($M$5:M1430),Table_PayItems[[Search Key]:[Concentrated Name]],2,FALSE),"")</f>
        <v>Culv End Sect, Metal, 36 inch - $Ea</v>
      </c>
      <c r="J1430" s="1"/>
      <c r="K1430" s="1"/>
      <c r="L1430" s="22">
        <f>IF(ISNUMBER(SEARCH(Pay_Item_Search_Text_2,M1430)),MAX($L$4:L1429)+1,0)</f>
        <v>0</v>
      </c>
      <c r="M1430" s="1" t="str">
        <f>IFERROR(VLOOKUP(ROWS($M$5:M1430),Table_PayItems[[Search Key]:[Concentrated Name]],2,FALSE),"")</f>
        <v>Culv End Sect, Metal, 36 inch - $Ea</v>
      </c>
      <c r="N1430" s="1" t="str">
        <f>IFERROR(VLOOKUP(ROWS($M$5:N1430),$L$5:$M$7000,2,FALSE),"")</f>
        <v/>
      </c>
      <c r="O1430" s="1" t="str">
        <f>IFERROR(VLOOKUP(ROWS($O$5:O1430),$K$5:$L$7000,2,FALSE),"")</f>
        <v/>
      </c>
    </row>
    <row r="1431" spans="2:15" ht="15" customHeight="1" x14ac:dyDescent="0.25">
      <c r="B1431" s="178" t="s">
        <v>8274</v>
      </c>
      <c r="C1431" s="178" t="s">
        <v>88</v>
      </c>
      <c r="D1431" s="178" t="s">
        <v>328</v>
      </c>
      <c r="E1431" s="178" t="s">
        <v>302</v>
      </c>
      <c r="F1431" s="178" t="s">
        <v>17</v>
      </c>
      <c r="G1431" s="157">
        <f>IF(ISNUMBER(Pay_Item_Search_Text),IF(ISNUMBER(IF(FIND(Pay_Item_Search_Text,B1431)=1,1, "FALSE")),MAX(G$4:$G1430)+1,IF(ISNUMBER(Pay_Item_Search_Text),0,IF(ISNUMBER(SEARCH(Pay_Item_Search_Text,H1431)),MAX(G$4:$G1430)+1,0))),IF(ISNUMBER(Pay_Item_Search_Text),0,IF(ISNUMBER(SEARCH(Pay_Item_Search_Text,H1431)),MAX(G$4:$G1430)+1,0)))</f>
        <v>1427</v>
      </c>
      <c r="H1431" s="24" t="str">
        <f>IF(Table_PayItems[[#This Row],[Description]]="_","_ Unique Item - "&amp;Table_PayItems[[#This Row],[Item]]&amp;" - $"&amp;Table_PayItems[[#This Row],[Unit]],Table_PayItems[[#This Row],[Description]]&amp;" - $"&amp;Table_PayItems[[#This Row],[Unit]])</f>
        <v>Culv End Sect, Metal, 42 inch - $Ea</v>
      </c>
      <c r="I1431" s="158" t="str">
        <f>IFERROR(VLOOKUP(ROWS($M$5:M1431),Table_PayItems[[Search Key]:[Concentrated Name]],2,FALSE),"")</f>
        <v>Culv End Sect, Metal, 42 inch - $Ea</v>
      </c>
      <c r="J1431" s="1"/>
      <c r="K1431" s="1"/>
      <c r="L1431" s="22">
        <f>IF(ISNUMBER(SEARCH(Pay_Item_Search_Text_2,M1431)),MAX($L$4:L1430)+1,0)</f>
        <v>0</v>
      </c>
      <c r="M1431" s="1" t="str">
        <f>IFERROR(VLOOKUP(ROWS($M$5:M1431),Table_PayItems[[Search Key]:[Concentrated Name]],2,FALSE),"")</f>
        <v>Culv End Sect, Metal, 42 inch - $Ea</v>
      </c>
      <c r="N1431" s="1" t="str">
        <f>IFERROR(VLOOKUP(ROWS($M$5:N1431),$L$5:$M$7000,2,FALSE),"")</f>
        <v/>
      </c>
      <c r="O1431" s="1" t="str">
        <f>IFERROR(VLOOKUP(ROWS($O$5:O1431),$K$5:$L$7000,2,FALSE),"")</f>
        <v/>
      </c>
    </row>
    <row r="1432" spans="2:15" ht="15" customHeight="1" x14ac:dyDescent="0.25">
      <c r="B1432" s="178" t="s">
        <v>8275</v>
      </c>
      <c r="C1432" s="178" t="s">
        <v>88</v>
      </c>
      <c r="D1432" s="178" t="s">
        <v>329</v>
      </c>
      <c r="E1432" s="178" t="s">
        <v>302</v>
      </c>
      <c r="F1432" s="178" t="s">
        <v>17</v>
      </c>
      <c r="G1432" s="157">
        <f>IF(ISNUMBER(Pay_Item_Search_Text),IF(ISNUMBER(IF(FIND(Pay_Item_Search_Text,B1432)=1,1, "FALSE")),MAX(G$4:$G1431)+1,IF(ISNUMBER(Pay_Item_Search_Text),0,IF(ISNUMBER(SEARCH(Pay_Item_Search_Text,H1432)),MAX(G$4:$G1431)+1,0))),IF(ISNUMBER(Pay_Item_Search_Text),0,IF(ISNUMBER(SEARCH(Pay_Item_Search_Text,H1432)),MAX(G$4:$G1431)+1,0)))</f>
        <v>1428</v>
      </c>
      <c r="H1432" s="24" t="str">
        <f>IF(Table_PayItems[[#This Row],[Description]]="_","_ Unique Item - "&amp;Table_PayItems[[#This Row],[Item]]&amp;" - $"&amp;Table_PayItems[[#This Row],[Unit]],Table_PayItems[[#This Row],[Description]]&amp;" - $"&amp;Table_PayItems[[#This Row],[Unit]])</f>
        <v>Culv End Sect, Metal, 48 inch - $Ea</v>
      </c>
      <c r="I1432" s="158" t="str">
        <f>IFERROR(VLOOKUP(ROWS($M$5:M1432),Table_PayItems[[Search Key]:[Concentrated Name]],2,FALSE),"")</f>
        <v>Culv End Sect, Metal, 48 inch - $Ea</v>
      </c>
      <c r="J1432" s="1"/>
      <c r="K1432" s="1"/>
      <c r="L1432" s="22">
        <f>IF(ISNUMBER(SEARCH(Pay_Item_Search_Text_2,M1432)),MAX($L$4:L1431)+1,0)</f>
        <v>0</v>
      </c>
      <c r="M1432" s="1" t="str">
        <f>IFERROR(VLOOKUP(ROWS($M$5:M1432),Table_PayItems[[Search Key]:[Concentrated Name]],2,FALSE),"")</f>
        <v>Culv End Sect, Metal, 48 inch - $Ea</v>
      </c>
      <c r="N1432" s="1" t="str">
        <f>IFERROR(VLOOKUP(ROWS($M$5:N1432),$L$5:$M$7000,2,FALSE),"")</f>
        <v/>
      </c>
      <c r="O1432" s="1" t="str">
        <f>IFERROR(VLOOKUP(ROWS($O$5:O1432),$K$5:$L$7000,2,FALSE),"")</f>
        <v/>
      </c>
    </row>
    <row r="1433" spans="2:15" ht="15" customHeight="1" x14ac:dyDescent="0.25">
      <c r="B1433" s="178" t="s">
        <v>8276</v>
      </c>
      <c r="C1433" s="178" t="s">
        <v>88</v>
      </c>
      <c r="D1433" s="178" t="s">
        <v>330</v>
      </c>
      <c r="E1433" s="178" t="s">
        <v>302</v>
      </c>
      <c r="F1433" s="178" t="s">
        <v>17</v>
      </c>
      <c r="G1433" s="1">
        <f>IF(ISNUMBER(Pay_Item_Search_Text),IF(ISNUMBER(IF(FIND(Pay_Item_Search_Text,B1433)=1,1, "FALSE")),MAX(G$4:$G1432)+1,IF(ISNUMBER(Pay_Item_Search_Text),0,IF(ISNUMBER(SEARCH(Pay_Item_Search_Text,H1433)),MAX(G$4:$G1432)+1,0))),IF(ISNUMBER(Pay_Item_Search_Text),0,IF(ISNUMBER(SEARCH(Pay_Item_Search_Text,H1433)),MAX(G$4:$G1432)+1,0)))</f>
        <v>1429</v>
      </c>
      <c r="H1433" s="1" t="str">
        <f>IF(Table_PayItems[[#This Row],[Description]]="_","_ Unique Item - "&amp;Table_PayItems[[#This Row],[Item]]&amp;" - $"&amp;Table_PayItems[[#This Row],[Unit]],Table_PayItems[[#This Row],[Description]]&amp;" - $"&amp;Table_PayItems[[#This Row],[Unit]])</f>
        <v>Culv End Sect, Metal, 54 inch - $Ea</v>
      </c>
      <c r="I1433" s="29" t="str">
        <f>IFERROR(VLOOKUP(ROWS($M$5:M1433),Table_PayItems[[Search Key]:[Concentrated Name]],2,FALSE),"")</f>
        <v>Culv End Sect, Metal, 54 inch - $Ea</v>
      </c>
      <c r="J1433" s="1"/>
      <c r="K1433" s="1"/>
      <c r="L1433" s="22">
        <f>IF(ISNUMBER(SEARCH(Pay_Item_Search_Text_2,M1433)),MAX($L$4:L1432)+1,0)</f>
        <v>0</v>
      </c>
      <c r="M1433" s="1" t="str">
        <f>IFERROR(VLOOKUP(ROWS($M$5:M1433),Table_PayItems[[Search Key]:[Concentrated Name]],2,FALSE),"")</f>
        <v>Culv End Sect, Metal, 54 inch - $Ea</v>
      </c>
      <c r="N1433" s="1" t="str">
        <f>IFERROR(VLOOKUP(ROWS($M$5:N1433),$L$5:$M$7000,2,FALSE),"")</f>
        <v/>
      </c>
      <c r="O1433" s="1" t="str">
        <f>IFERROR(VLOOKUP(ROWS($O$5:O1433),$K$5:$L$7000,2,FALSE),"")</f>
        <v/>
      </c>
    </row>
    <row r="1434" spans="2:15" ht="15" customHeight="1" x14ac:dyDescent="0.25">
      <c r="B1434" s="178" t="s">
        <v>8277</v>
      </c>
      <c r="C1434" s="178" t="s">
        <v>88</v>
      </c>
      <c r="D1434" s="178" t="s">
        <v>331</v>
      </c>
      <c r="E1434" s="178" t="s">
        <v>302</v>
      </c>
      <c r="F1434" s="178" t="s">
        <v>17</v>
      </c>
      <c r="G1434" s="1">
        <f>IF(ISNUMBER(Pay_Item_Search_Text),IF(ISNUMBER(IF(FIND(Pay_Item_Search_Text,B1434)=1,1, "FALSE")),MAX(G$4:$G1433)+1,IF(ISNUMBER(Pay_Item_Search_Text),0,IF(ISNUMBER(SEARCH(Pay_Item_Search_Text,H1434)),MAX(G$4:$G1433)+1,0))),IF(ISNUMBER(Pay_Item_Search_Text),0,IF(ISNUMBER(SEARCH(Pay_Item_Search_Text,H1434)),MAX(G$4:$G1433)+1,0)))</f>
        <v>1430</v>
      </c>
      <c r="H1434" s="1" t="str">
        <f>IF(Table_PayItems[[#This Row],[Description]]="_","_ Unique Item - "&amp;Table_PayItems[[#This Row],[Item]]&amp;" - $"&amp;Table_PayItems[[#This Row],[Unit]],Table_PayItems[[#This Row],[Description]]&amp;" - $"&amp;Table_PayItems[[#This Row],[Unit]])</f>
        <v>Culv End Sect, Metal, 60 inch - $Ea</v>
      </c>
      <c r="I1434" s="29" t="str">
        <f>IFERROR(VLOOKUP(ROWS($M$5:M1434),Table_PayItems[[Search Key]:[Concentrated Name]],2,FALSE),"")</f>
        <v>Culv End Sect, Metal, 60 inch - $Ea</v>
      </c>
      <c r="J1434" s="1"/>
      <c r="K1434" s="1"/>
      <c r="L1434" s="22">
        <f>IF(ISNUMBER(SEARCH(Pay_Item_Search_Text_2,M1434)),MAX($L$4:L1433)+1,0)</f>
        <v>411</v>
      </c>
      <c r="M1434" s="1" t="str">
        <f>IFERROR(VLOOKUP(ROWS($M$5:M1434),Table_PayItems[[Search Key]:[Concentrated Name]],2,FALSE),"")</f>
        <v>Culv End Sect, Metal, 60 inch - $Ea</v>
      </c>
      <c r="N1434" s="1" t="str">
        <f>IFERROR(VLOOKUP(ROWS($M$5:N1434),$L$5:$M$7000,2,FALSE),"")</f>
        <v/>
      </c>
      <c r="O1434" s="1" t="str">
        <f>IFERROR(VLOOKUP(ROWS($O$5:O1434),$K$5:$L$7000,2,FALSE),"")</f>
        <v/>
      </c>
    </row>
    <row r="1435" spans="2:15" ht="15" customHeight="1" x14ac:dyDescent="0.25">
      <c r="B1435" s="178" t="s">
        <v>8278</v>
      </c>
      <c r="C1435" s="178" t="s">
        <v>88</v>
      </c>
      <c r="D1435" s="178" t="s">
        <v>332</v>
      </c>
      <c r="E1435" s="178" t="s">
        <v>302</v>
      </c>
      <c r="F1435" s="178" t="s">
        <v>17</v>
      </c>
      <c r="G1435" s="1">
        <f>IF(ISNUMBER(Pay_Item_Search_Text),IF(ISNUMBER(IF(FIND(Pay_Item_Search_Text,B1435)=1,1, "FALSE")),MAX(G$4:$G1434)+1,IF(ISNUMBER(Pay_Item_Search_Text),0,IF(ISNUMBER(SEARCH(Pay_Item_Search_Text,H1435)),MAX(G$4:$G1434)+1,0))),IF(ISNUMBER(Pay_Item_Search_Text),0,IF(ISNUMBER(SEARCH(Pay_Item_Search_Text,H1435)),MAX(G$4:$G1434)+1,0)))</f>
        <v>1431</v>
      </c>
      <c r="H1435" s="1" t="str">
        <f>IF(Table_PayItems[[#This Row],[Description]]="_","_ Unique Item - "&amp;Table_PayItems[[#This Row],[Item]]&amp;" - $"&amp;Table_PayItems[[#This Row],[Unit]],Table_PayItems[[#This Row],[Description]]&amp;" - $"&amp;Table_PayItems[[#This Row],[Unit]])</f>
        <v>Culv End Sect, Metal, 66 inch - $Ea</v>
      </c>
      <c r="I1435" s="29" t="str">
        <f>IFERROR(VLOOKUP(ROWS($M$5:M1435),Table_PayItems[[Search Key]:[Concentrated Name]],2,FALSE),"")</f>
        <v>Culv End Sect, Metal, 66 inch - $Ea</v>
      </c>
      <c r="J1435" s="1"/>
      <c r="K1435" s="1"/>
      <c r="L1435" s="22">
        <f>IF(ISNUMBER(SEARCH(Pay_Item_Search_Text_2,M1435)),MAX($L$4:L1434)+1,0)</f>
        <v>0</v>
      </c>
      <c r="M1435" s="1" t="str">
        <f>IFERROR(VLOOKUP(ROWS($M$5:M1435),Table_PayItems[[Search Key]:[Concentrated Name]],2,FALSE),"")</f>
        <v>Culv End Sect, Metal, 66 inch - $Ea</v>
      </c>
      <c r="N1435" s="1" t="str">
        <f>IFERROR(VLOOKUP(ROWS($M$5:N1435),$L$5:$M$7000,2,FALSE),"")</f>
        <v/>
      </c>
      <c r="O1435" s="1" t="str">
        <f>IFERROR(VLOOKUP(ROWS($O$5:O1435),$K$5:$L$7000,2,FALSE),"")</f>
        <v/>
      </c>
    </row>
    <row r="1436" spans="2:15" ht="15" customHeight="1" x14ac:dyDescent="0.25">
      <c r="B1436" s="178" t="s">
        <v>8279</v>
      </c>
      <c r="C1436" s="178" t="s">
        <v>88</v>
      </c>
      <c r="D1436" s="178" t="s">
        <v>333</v>
      </c>
      <c r="E1436" s="178" t="s">
        <v>302</v>
      </c>
      <c r="F1436" s="178" t="s">
        <v>17</v>
      </c>
      <c r="G1436" s="1">
        <f>IF(ISNUMBER(Pay_Item_Search_Text),IF(ISNUMBER(IF(FIND(Pay_Item_Search_Text,B1436)=1,1, "FALSE")),MAX(G$4:$G1435)+1,IF(ISNUMBER(Pay_Item_Search_Text),0,IF(ISNUMBER(SEARCH(Pay_Item_Search_Text,H1436)),MAX(G$4:$G1435)+1,0))),IF(ISNUMBER(Pay_Item_Search_Text),0,IF(ISNUMBER(SEARCH(Pay_Item_Search_Text,H1436)),MAX(G$4:$G1435)+1,0)))</f>
        <v>1432</v>
      </c>
      <c r="H1436" s="1" t="str">
        <f>IF(Table_PayItems[[#This Row],[Description]]="_","_ Unique Item - "&amp;Table_PayItems[[#This Row],[Item]]&amp;" - $"&amp;Table_PayItems[[#This Row],[Unit]],Table_PayItems[[#This Row],[Description]]&amp;" - $"&amp;Table_PayItems[[#This Row],[Unit]])</f>
        <v>Culv End Sect, Metal, 72 inch - $Ea</v>
      </c>
      <c r="I1436" s="29" t="str">
        <f>IFERROR(VLOOKUP(ROWS($M$5:M1436),Table_PayItems[[Search Key]:[Concentrated Name]],2,FALSE),"")</f>
        <v>Culv End Sect, Metal, 72 inch - $Ea</v>
      </c>
      <c r="J1436" s="1"/>
      <c r="K1436" s="1"/>
      <c r="L1436" s="22">
        <f>IF(ISNUMBER(SEARCH(Pay_Item_Search_Text_2,M1436)),MAX($L$4:L1435)+1,0)</f>
        <v>0</v>
      </c>
      <c r="M1436" s="1" t="str">
        <f>IFERROR(VLOOKUP(ROWS($M$5:M1436),Table_PayItems[[Search Key]:[Concentrated Name]],2,FALSE),"")</f>
        <v>Culv End Sect, Metal, 72 inch - $Ea</v>
      </c>
      <c r="N1436" s="1" t="str">
        <f>IFERROR(VLOOKUP(ROWS($M$5:N1436),$L$5:$M$7000,2,FALSE),"")</f>
        <v/>
      </c>
      <c r="O1436" s="1" t="str">
        <f>IFERROR(VLOOKUP(ROWS($O$5:O1436),$K$5:$L$7000,2,FALSE),"")</f>
        <v/>
      </c>
    </row>
    <row r="1437" spans="2:15" ht="15" customHeight="1" x14ac:dyDescent="0.25">
      <c r="B1437" s="178" t="s">
        <v>8280</v>
      </c>
      <c r="C1437" s="178" t="s">
        <v>88</v>
      </c>
      <c r="D1437" s="178" t="s">
        <v>334</v>
      </c>
      <c r="E1437" s="178" t="s">
        <v>302</v>
      </c>
      <c r="F1437" s="178" t="s">
        <v>17</v>
      </c>
      <c r="G1437" s="1">
        <f>IF(ISNUMBER(Pay_Item_Search_Text),IF(ISNUMBER(IF(FIND(Pay_Item_Search_Text,B1437)=1,1, "FALSE")),MAX(G$4:$G1436)+1,IF(ISNUMBER(Pay_Item_Search_Text),0,IF(ISNUMBER(SEARCH(Pay_Item_Search_Text,H1437)),MAX(G$4:$G1436)+1,0))),IF(ISNUMBER(Pay_Item_Search_Text),0,IF(ISNUMBER(SEARCH(Pay_Item_Search_Text,H1437)),MAX(G$4:$G1436)+1,0)))</f>
        <v>1433</v>
      </c>
      <c r="H1437" s="1" t="str">
        <f>IF(Table_PayItems[[#This Row],[Description]]="_","_ Unique Item - "&amp;Table_PayItems[[#This Row],[Item]]&amp;" - $"&amp;Table_PayItems[[#This Row],[Unit]],Table_PayItems[[#This Row],[Description]]&amp;" - $"&amp;Table_PayItems[[#This Row],[Unit]])</f>
        <v>Culv End Sect, Metal, 78 inch - $Ea</v>
      </c>
      <c r="I1437" s="29" t="str">
        <f>IFERROR(VLOOKUP(ROWS($M$5:M1437),Table_PayItems[[Search Key]:[Concentrated Name]],2,FALSE),"")</f>
        <v>Culv End Sect, Metal, 78 inch - $Ea</v>
      </c>
      <c r="J1437" s="1"/>
      <c r="K1437" s="1"/>
      <c r="L1437" s="22">
        <f>IF(ISNUMBER(SEARCH(Pay_Item_Search_Text_2,M1437)),MAX($L$4:L1436)+1,0)</f>
        <v>0</v>
      </c>
      <c r="M1437" s="1" t="str">
        <f>IFERROR(VLOOKUP(ROWS($M$5:M1437),Table_PayItems[[Search Key]:[Concentrated Name]],2,FALSE),"")</f>
        <v>Culv End Sect, Metal, 78 inch - $Ea</v>
      </c>
      <c r="N1437" s="1" t="str">
        <f>IFERROR(VLOOKUP(ROWS($M$5:N1437),$L$5:$M$7000,2,FALSE),"")</f>
        <v/>
      </c>
      <c r="O1437" s="1" t="str">
        <f>IFERROR(VLOOKUP(ROWS($O$5:O1437),$K$5:$L$7000,2,FALSE),"")</f>
        <v/>
      </c>
    </row>
    <row r="1438" spans="2:15" ht="15" customHeight="1" x14ac:dyDescent="0.25">
      <c r="B1438" s="178" t="s">
        <v>8281</v>
      </c>
      <c r="C1438" s="178" t="s">
        <v>88</v>
      </c>
      <c r="D1438" s="178" t="s">
        <v>335</v>
      </c>
      <c r="E1438" s="178" t="s">
        <v>302</v>
      </c>
      <c r="F1438" s="178" t="s">
        <v>17</v>
      </c>
      <c r="G1438" s="1">
        <f>IF(ISNUMBER(Pay_Item_Search_Text),IF(ISNUMBER(IF(FIND(Pay_Item_Search_Text,B1438)=1,1, "FALSE")),MAX(G$4:$G1437)+1,IF(ISNUMBER(Pay_Item_Search_Text),0,IF(ISNUMBER(SEARCH(Pay_Item_Search_Text,H1438)),MAX(G$4:$G1437)+1,0))),IF(ISNUMBER(Pay_Item_Search_Text),0,IF(ISNUMBER(SEARCH(Pay_Item_Search_Text,H1438)),MAX(G$4:$G1437)+1,0)))</f>
        <v>1434</v>
      </c>
      <c r="H1438" s="1" t="str">
        <f>IF(Table_PayItems[[#This Row],[Description]]="_","_ Unique Item - "&amp;Table_PayItems[[#This Row],[Item]]&amp;" - $"&amp;Table_PayItems[[#This Row],[Unit]],Table_PayItems[[#This Row],[Description]]&amp;" - $"&amp;Table_PayItems[[#This Row],[Unit]])</f>
        <v>Culv End Sect, Metal, 84 inch - $Ea</v>
      </c>
      <c r="I1438" s="29" t="str">
        <f>IFERROR(VLOOKUP(ROWS($M$5:M1438),Table_PayItems[[Search Key]:[Concentrated Name]],2,FALSE),"")</f>
        <v>Culv End Sect, Metal, 84 inch - $Ea</v>
      </c>
      <c r="J1438" s="1"/>
      <c r="K1438" s="1"/>
      <c r="L1438" s="22">
        <f>IF(ISNUMBER(SEARCH(Pay_Item_Search_Text_2,M1438)),MAX($L$4:L1437)+1,0)</f>
        <v>0</v>
      </c>
      <c r="M1438" s="1" t="str">
        <f>IFERROR(VLOOKUP(ROWS($M$5:M1438),Table_PayItems[[Search Key]:[Concentrated Name]],2,FALSE),"")</f>
        <v>Culv End Sect, Metal, 84 inch - $Ea</v>
      </c>
      <c r="N1438" s="1" t="str">
        <f>IFERROR(VLOOKUP(ROWS($M$5:N1438),$L$5:$M$7000,2,FALSE),"")</f>
        <v/>
      </c>
      <c r="O1438" s="1" t="str">
        <f>IFERROR(VLOOKUP(ROWS($O$5:O1438),$K$5:$L$7000,2,FALSE),"")</f>
        <v/>
      </c>
    </row>
    <row r="1439" spans="2:15" ht="15" customHeight="1" x14ac:dyDescent="0.25">
      <c r="B1439" s="178" t="s">
        <v>8282</v>
      </c>
      <c r="C1439" s="178" t="s">
        <v>88</v>
      </c>
      <c r="D1439" s="178" t="s">
        <v>336</v>
      </c>
      <c r="E1439" s="178" t="s">
        <v>17</v>
      </c>
      <c r="F1439" s="178" t="s">
        <v>17</v>
      </c>
      <c r="G1439" s="1">
        <f>IF(ISNUMBER(Pay_Item_Search_Text),IF(ISNUMBER(IF(FIND(Pay_Item_Search_Text,B1439)=1,1, "FALSE")),MAX(G$4:$G1438)+1,IF(ISNUMBER(Pay_Item_Search_Text),0,IF(ISNUMBER(SEARCH(Pay_Item_Search_Text,H1439)),MAX(G$4:$G1438)+1,0))),IF(ISNUMBER(Pay_Item_Search_Text),0,IF(ISNUMBER(SEARCH(Pay_Item_Search_Text,H1439)),MAX(G$4:$G1438)+1,0)))</f>
        <v>1435</v>
      </c>
      <c r="H1439" s="1" t="str">
        <f>IF(Table_PayItems[[#This Row],[Description]]="_","_ Unique Item - "&amp;Table_PayItems[[#This Row],[Item]]&amp;" - $"&amp;Table_PayItems[[#This Row],[Unit]],Table_PayItems[[#This Row],[Description]]&amp;" - $"&amp;Table_PayItems[[#This Row],[Unit]])</f>
        <v>Culv End Sect, Salv, 30 inch or less - $Ea</v>
      </c>
      <c r="I1439" s="29" t="str">
        <f>IFERROR(VLOOKUP(ROWS($M$5:M1439),Table_PayItems[[Search Key]:[Concentrated Name]],2,FALSE),"")</f>
        <v>Culv End Sect, Salv, 30 inch or less - $Ea</v>
      </c>
      <c r="J1439" s="1"/>
      <c r="K1439" s="1"/>
      <c r="L1439" s="22">
        <f>IF(ISNUMBER(SEARCH(Pay_Item_Search_Text_2,M1439)),MAX($L$4:L1438)+1,0)</f>
        <v>412</v>
      </c>
      <c r="M1439" s="1" t="str">
        <f>IFERROR(VLOOKUP(ROWS($M$5:M1439),Table_PayItems[[Search Key]:[Concentrated Name]],2,FALSE),"")</f>
        <v>Culv End Sect, Salv, 30 inch or less - $Ea</v>
      </c>
      <c r="N1439" s="1" t="str">
        <f>IFERROR(VLOOKUP(ROWS($M$5:N1439),$L$5:$M$7000,2,FALSE),"")</f>
        <v/>
      </c>
      <c r="O1439" s="1" t="str">
        <f>IFERROR(VLOOKUP(ROWS($O$5:O1439),$K$5:$L$7000,2,FALSE),"")</f>
        <v/>
      </c>
    </row>
    <row r="1440" spans="2:15" ht="15" customHeight="1" x14ac:dyDescent="0.25">
      <c r="B1440" s="178" t="s">
        <v>8283</v>
      </c>
      <c r="C1440" s="178" t="s">
        <v>88</v>
      </c>
      <c r="D1440" s="178" t="s">
        <v>337</v>
      </c>
      <c r="E1440" s="178" t="s">
        <v>17</v>
      </c>
      <c r="F1440" s="178" t="s">
        <v>17</v>
      </c>
      <c r="G1440" s="1">
        <f>IF(ISNUMBER(Pay_Item_Search_Text),IF(ISNUMBER(IF(FIND(Pay_Item_Search_Text,B1440)=1,1, "FALSE")),MAX(G$4:$G1439)+1,IF(ISNUMBER(Pay_Item_Search_Text),0,IF(ISNUMBER(SEARCH(Pay_Item_Search_Text,H1440)),MAX(G$4:$G1439)+1,0))),IF(ISNUMBER(Pay_Item_Search_Text),0,IF(ISNUMBER(SEARCH(Pay_Item_Search_Text,H1440)),MAX(G$4:$G1439)+1,0)))</f>
        <v>1436</v>
      </c>
      <c r="H1440" s="1" t="str">
        <f>IF(Table_PayItems[[#This Row],[Description]]="_","_ Unique Item - "&amp;Table_PayItems[[#This Row],[Item]]&amp;" - $"&amp;Table_PayItems[[#This Row],[Unit]],Table_PayItems[[#This Row],[Description]]&amp;" - $"&amp;Table_PayItems[[#This Row],[Unit]])</f>
        <v>Culv End Sect, Salv, over 30 inch - $Ea</v>
      </c>
      <c r="I1440" s="29" t="str">
        <f>IFERROR(VLOOKUP(ROWS($M$5:M1440),Table_PayItems[[Search Key]:[Concentrated Name]],2,FALSE),"")</f>
        <v>Culv End Sect, Salv, over 30 inch - $Ea</v>
      </c>
      <c r="J1440" s="1"/>
      <c r="K1440" s="1"/>
      <c r="L1440" s="22">
        <f>IF(ISNUMBER(SEARCH(Pay_Item_Search_Text_2,M1440)),MAX($L$4:L1439)+1,0)</f>
        <v>413</v>
      </c>
      <c r="M1440" s="1" t="str">
        <f>IFERROR(VLOOKUP(ROWS($M$5:M1440),Table_PayItems[[Search Key]:[Concentrated Name]],2,FALSE),"")</f>
        <v>Culv End Sect, Salv, over 30 inch - $Ea</v>
      </c>
      <c r="N1440" s="1" t="str">
        <f>IFERROR(VLOOKUP(ROWS($M$5:N1440),$L$5:$M$7000,2,FALSE),"")</f>
        <v/>
      </c>
      <c r="O1440" s="1" t="str">
        <f>IFERROR(VLOOKUP(ROWS($O$5:O1440),$K$5:$L$7000,2,FALSE),"")</f>
        <v/>
      </c>
    </row>
    <row r="1441" spans="2:15" ht="15" customHeight="1" x14ac:dyDescent="0.25">
      <c r="B1441" s="178" t="s">
        <v>8300</v>
      </c>
      <c r="C1441" s="178" t="s">
        <v>104</v>
      </c>
      <c r="D1441" s="178" t="s">
        <v>354</v>
      </c>
      <c r="E1441" s="178" t="s">
        <v>302</v>
      </c>
      <c r="F1441" s="178" t="s">
        <v>17</v>
      </c>
      <c r="G1441" s="1">
        <f>IF(ISNUMBER(Pay_Item_Search_Text),IF(ISNUMBER(IF(FIND(Pay_Item_Search_Text,B1441)=1,1, "FALSE")),MAX(G$4:$G1440)+1,IF(ISNUMBER(Pay_Item_Search_Text),0,IF(ISNUMBER(SEARCH(Pay_Item_Search_Text,H1441)),MAX(G$4:$G1440)+1,0))),IF(ISNUMBER(Pay_Item_Search_Text),0,IF(ISNUMBER(SEARCH(Pay_Item_Search_Text,H1441)),MAX(G$4:$G1440)+1,0)))</f>
        <v>1437</v>
      </c>
      <c r="H1441" s="1" t="str">
        <f>IF(Table_PayItems[[#This Row],[Description]]="_","_ Unique Item - "&amp;Table_PayItems[[#This Row],[Item]]&amp;" - $"&amp;Table_PayItems[[#This Row],[Unit]],Table_PayItems[[#This Row],[Description]]&amp;" - $"&amp;Table_PayItems[[#This Row],[Unit]])</f>
        <v>Culv, Cl A, 102 inch - $Ft</v>
      </c>
      <c r="I1441" s="29" t="str">
        <f>IFERROR(VLOOKUP(ROWS($M$5:M1441),Table_PayItems[[Search Key]:[Concentrated Name]],2,FALSE),"")</f>
        <v>Culv, Cl A, 102 inch - $Ft</v>
      </c>
      <c r="J1441" s="1"/>
      <c r="K1441" s="1"/>
      <c r="L1441" s="22">
        <f>IF(ISNUMBER(SEARCH(Pay_Item_Search_Text_2,M1441)),MAX($L$4:L1440)+1,0)</f>
        <v>414</v>
      </c>
      <c r="M1441" s="1" t="str">
        <f>IFERROR(VLOOKUP(ROWS($M$5:M1441),Table_PayItems[[Search Key]:[Concentrated Name]],2,FALSE),"")</f>
        <v>Culv, Cl A, 102 inch - $Ft</v>
      </c>
      <c r="N1441" s="1" t="str">
        <f>IFERROR(VLOOKUP(ROWS($M$5:N1441),$L$5:$M$7000,2,FALSE),"")</f>
        <v/>
      </c>
      <c r="O1441" s="1" t="str">
        <f>IFERROR(VLOOKUP(ROWS($O$5:O1441),$K$5:$L$7000,2,FALSE),"")</f>
        <v/>
      </c>
    </row>
    <row r="1442" spans="2:15" ht="15" customHeight="1" x14ac:dyDescent="0.25">
      <c r="B1442" s="178" t="s">
        <v>8301</v>
      </c>
      <c r="C1442" s="178" t="s">
        <v>104</v>
      </c>
      <c r="D1442" s="178" t="s">
        <v>355</v>
      </c>
      <c r="E1442" s="178" t="s">
        <v>302</v>
      </c>
      <c r="F1442" s="178" t="s">
        <v>17</v>
      </c>
      <c r="G1442" s="1">
        <f>IF(ISNUMBER(Pay_Item_Search_Text),IF(ISNUMBER(IF(FIND(Pay_Item_Search_Text,B1442)=1,1, "FALSE")),MAX(G$4:$G1441)+1,IF(ISNUMBER(Pay_Item_Search_Text),0,IF(ISNUMBER(SEARCH(Pay_Item_Search_Text,H1442)),MAX(G$4:$G1441)+1,0))),IF(ISNUMBER(Pay_Item_Search_Text),0,IF(ISNUMBER(SEARCH(Pay_Item_Search_Text,H1442)),MAX(G$4:$G1441)+1,0)))</f>
        <v>1438</v>
      </c>
      <c r="H1442" s="1" t="str">
        <f>IF(Table_PayItems[[#This Row],[Description]]="_","_ Unique Item - "&amp;Table_PayItems[[#This Row],[Item]]&amp;" - $"&amp;Table_PayItems[[#This Row],[Unit]],Table_PayItems[[#This Row],[Description]]&amp;" - $"&amp;Table_PayItems[[#This Row],[Unit]])</f>
        <v>Culv, Cl A, 108 inch - $Ft</v>
      </c>
      <c r="I1442" s="29" t="str">
        <f>IFERROR(VLOOKUP(ROWS($M$5:M1442),Table_PayItems[[Search Key]:[Concentrated Name]],2,FALSE),"")</f>
        <v>Culv, Cl A, 108 inch - $Ft</v>
      </c>
      <c r="J1442" s="1"/>
      <c r="K1442" s="1"/>
      <c r="L1442" s="22">
        <f>IF(ISNUMBER(SEARCH(Pay_Item_Search_Text_2,M1442)),MAX($L$4:L1441)+1,0)</f>
        <v>415</v>
      </c>
      <c r="M1442" s="1" t="str">
        <f>IFERROR(VLOOKUP(ROWS($M$5:M1442),Table_PayItems[[Search Key]:[Concentrated Name]],2,FALSE),"")</f>
        <v>Culv, Cl A, 108 inch - $Ft</v>
      </c>
      <c r="N1442" s="1" t="str">
        <f>IFERROR(VLOOKUP(ROWS($M$5:N1442),$L$5:$M$7000,2,FALSE),"")</f>
        <v/>
      </c>
      <c r="O1442" s="1" t="str">
        <f>IFERROR(VLOOKUP(ROWS($O$5:O1442),$K$5:$L$7000,2,FALSE),"")</f>
        <v/>
      </c>
    </row>
    <row r="1443" spans="2:15" ht="15" customHeight="1" x14ac:dyDescent="0.25">
      <c r="B1443" s="178" t="s">
        <v>8302</v>
      </c>
      <c r="C1443" s="178" t="s">
        <v>104</v>
      </c>
      <c r="D1443" s="178" t="s">
        <v>356</v>
      </c>
      <c r="E1443" s="178" t="s">
        <v>302</v>
      </c>
      <c r="F1443" s="178" t="s">
        <v>17</v>
      </c>
      <c r="G1443" s="1">
        <f>IF(ISNUMBER(Pay_Item_Search_Text),IF(ISNUMBER(IF(FIND(Pay_Item_Search_Text,B1443)=1,1, "FALSE")),MAX(G$4:$G1442)+1,IF(ISNUMBER(Pay_Item_Search_Text),0,IF(ISNUMBER(SEARCH(Pay_Item_Search_Text,H1443)),MAX(G$4:$G1442)+1,0))),IF(ISNUMBER(Pay_Item_Search_Text),0,IF(ISNUMBER(SEARCH(Pay_Item_Search_Text,H1443)),MAX(G$4:$G1442)+1,0)))</f>
        <v>1439</v>
      </c>
      <c r="H1443" s="1" t="str">
        <f>IF(Table_PayItems[[#This Row],[Description]]="_","_ Unique Item - "&amp;Table_PayItems[[#This Row],[Item]]&amp;" - $"&amp;Table_PayItems[[#This Row],[Unit]],Table_PayItems[[#This Row],[Description]]&amp;" - $"&amp;Table_PayItems[[#This Row],[Unit]])</f>
        <v>Culv, Cl A, 114 inch - $Ft</v>
      </c>
      <c r="I1443" s="29" t="str">
        <f>IFERROR(VLOOKUP(ROWS($M$5:M1443),Table_PayItems[[Search Key]:[Concentrated Name]],2,FALSE),"")</f>
        <v>Culv, Cl A, 114 inch - $Ft</v>
      </c>
      <c r="J1443" s="1"/>
      <c r="K1443" s="1"/>
      <c r="L1443" s="22">
        <f>IF(ISNUMBER(SEARCH(Pay_Item_Search_Text_2,M1443)),MAX($L$4:L1442)+1,0)</f>
        <v>0</v>
      </c>
      <c r="M1443" s="1" t="str">
        <f>IFERROR(VLOOKUP(ROWS($M$5:M1443),Table_PayItems[[Search Key]:[Concentrated Name]],2,FALSE),"")</f>
        <v>Culv, Cl A, 114 inch - $Ft</v>
      </c>
      <c r="N1443" s="1" t="str">
        <f>IFERROR(VLOOKUP(ROWS($M$5:N1443),$L$5:$M$7000,2,FALSE),"")</f>
        <v/>
      </c>
      <c r="O1443" s="1" t="str">
        <f>IFERROR(VLOOKUP(ROWS($O$5:O1443),$K$5:$L$7000,2,FALSE),"")</f>
        <v/>
      </c>
    </row>
    <row r="1444" spans="2:15" ht="15" customHeight="1" x14ac:dyDescent="0.25">
      <c r="B1444" s="178" t="s">
        <v>8284</v>
      </c>
      <c r="C1444" s="178" t="s">
        <v>104</v>
      </c>
      <c r="D1444" s="178" t="s">
        <v>338</v>
      </c>
      <c r="E1444" s="178" t="s">
        <v>7897</v>
      </c>
      <c r="F1444" s="178" t="s">
        <v>17</v>
      </c>
      <c r="G1444" s="1">
        <f>IF(ISNUMBER(Pay_Item_Search_Text),IF(ISNUMBER(IF(FIND(Pay_Item_Search_Text,B1444)=1,1, "FALSE")),MAX(G$4:$G1443)+1,IF(ISNUMBER(Pay_Item_Search_Text),0,IF(ISNUMBER(SEARCH(Pay_Item_Search_Text,H1444)),MAX(G$4:$G1443)+1,0))),IF(ISNUMBER(Pay_Item_Search_Text),0,IF(ISNUMBER(SEARCH(Pay_Item_Search_Text,H1444)),MAX(G$4:$G1443)+1,0)))</f>
        <v>1440</v>
      </c>
      <c r="H1444" s="1" t="str">
        <f>IF(Table_PayItems[[#This Row],[Description]]="_","_ Unique Item - "&amp;Table_PayItems[[#This Row],[Item]]&amp;" - $"&amp;Table_PayItems[[#This Row],[Unit]],Table_PayItems[[#This Row],[Description]]&amp;" - $"&amp;Table_PayItems[[#This Row],[Unit]])</f>
        <v>Culv, Cl A, 12 inch - $Ft</v>
      </c>
      <c r="I1444" s="29" t="str">
        <f>IFERROR(VLOOKUP(ROWS($M$5:M1444),Table_PayItems[[Search Key]:[Concentrated Name]],2,FALSE),"")</f>
        <v>Culv, Cl A, 12 inch - $Ft</v>
      </c>
      <c r="J1444" s="1"/>
      <c r="K1444" s="1"/>
      <c r="L1444" s="22">
        <f>IF(ISNUMBER(SEARCH(Pay_Item_Search_Text_2,M1444)),MAX($L$4:L1443)+1,0)</f>
        <v>0</v>
      </c>
      <c r="M1444" s="1" t="str">
        <f>IFERROR(VLOOKUP(ROWS($M$5:M1444),Table_PayItems[[Search Key]:[Concentrated Name]],2,FALSE),"")</f>
        <v>Culv, Cl A, 12 inch - $Ft</v>
      </c>
      <c r="N1444" s="1" t="str">
        <f>IFERROR(VLOOKUP(ROWS($M$5:N1444),$L$5:$M$7000,2,FALSE),"")</f>
        <v/>
      </c>
      <c r="O1444" s="1" t="str">
        <f>IFERROR(VLOOKUP(ROWS($O$5:O1444),$K$5:$L$7000,2,FALSE),"")</f>
        <v/>
      </c>
    </row>
    <row r="1445" spans="2:15" ht="15" customHeight="1" x14ac:dyDescent="0.25">
      <c r="B1445" s="178" t="s">
        <v>8303</v>
      </c>
      <c r="C1445" s="178" t="s">
        <v>104</v>
      </c>
      <c r="D1445" s="178" t="s">
        <v>357</v>
      </c>
      <c r="E1445" s="178" t="s">
        <v>302</v>
      </c>
      <c r="F1445" s="178" t="s">
        <v>17</v>
      </c>
      <c r="G1445" s="1">
        <f>IF(ISNUMBER(Pay_Item_Search_Text),IF(ISNUMBER(IF(FIND(Pay_Item_Search_Text,B1445)=1,1, "FALSE")),MAX(G$4:$G1444)+1,IF(ISNUMBER(Pay_Item_Search_Text),0,IF(ISNUMBER(SEARCH(Pay_Item_Search_Text,H1445)),MAX(G$4:$G1444)+1,0))),IF(ISNUMBER(Pay_Item_Search_Text),0,IF(ISNUMBER(SEARCH(Pay_Item_Search_Text,H1445)),MAX(G$4:$G1444)+1,0)))</f>
        <v>1441</v>
      </c>
      <c r="H1445" s="1" t="str">
        <f>IF(Table_PayItems[[#This Row],[Description]]="_","_ Unique Item - "&amp;Table_PayItems[[#This Row],[Item]]&amp;" - $"&amp;Table_PayItems[[#This Row],[Unit]],Table_PayItems[[#This Row],[Description]]&amp;" - $"&amp;Table_PayItems[[#This Row],[Unit]])</f>
        <v>Culv, Cl A, 120 inch - $Ft</v>
      </c>
      <c r="I1445" s="29" t="str">
        <f>IFERROR(VLOOKUP(ROWS($M$5:M1445),Table_PayItems[[Search Key]:[Concentrated Name]],2,FALSE),"")</f>
        <v>Culv, Cl A, 120 inch - $Ft</v>
      </c>
      <c r="J1445" s="1"/>
      <c r="K1445" s="1"/>
      <c r="L1445" s="22">
        <f>IF(ISNUMBER(SEARCH(Pay_Item_Search_Text_2,M1445)),MAX($L$4:L1444)+1,0)</f>
        <v>416</v>
      </c>
      <c r="M1445" s="1" t="str">
        <f>IFERROR(VLOOKUP(ROWS($M$5:M1445),Table_PayItems[[Search Key]:[Concentrated Name]],2,FALSE),"")</f>
        <v>Culv, Cl A, 120 inch - $Ft</v>
      </c>
      <c r="N1445" s="1" t="str">
        <f>IFERROR(VLOOKUP(ROWS($M$5:N1445),$L$5:$M$7000,2,FALSE),"")</f>
        <v/>
      </c>
      <c r="O1445" s="1" t="str">
        <f>IFERROR(VLOOKUP(ROWS($O$5:O1445),$K$5:$L$7000,2,FALSE),"")</f>
        <v/>
      </c>
    </row>
    <row r="1446" spans="2:15" ht="15" customHeight="1" x14ac:dyDescent="0.25">
      <c r="B1446" s="178" t="s">
        <v>8304</v>
      </c>
      <c r="C1446" s="178" t="s">
        <v>104</v>
      </c>
      <c r="D1446" s="178" t="s">
        <v>358</v>
      </c>
      <c r="E1446" s="178" t="s">
        <v>302</v>
      </c>
      <c r="F1446" s="178" t="s">
        <v>17</v>
      </c>
      <c r="G1446" s="1">
        <f>IF(ISNUMBER(Pay_Item_Search_Text),IF(ISNUMBER(IF(FIND(Pay_Item_Search_Text,B1446)=1,1, "FALSE")),MAX(G$4:$G1445)+1,IF(ISNUMBER(Pay_Item_Search_Text),0,IF(ISNUMBER(SEARCH(Pay_Item_Search_Text,H1446)),MAX(G$4:$G1445)+1,0))),IF(ISNUMBER(Pay_Item_Search_Text),0,IF(ISNUMBER(SEARCH(Pay_Item_Search_Text,H1446)),MAX(G$4:$G1445)+1,0)))</f>
        <v>1442</v>
      </c>
      <c r="H1446" s="1" t="str">
        <f>IF(Table_PayItems[[#This Row],[Description]]="_","_ Unique Item - "&amp;Table_PayItems[[#This Row],[Item]]&amp;" - $"&amp;Table_PayItems[[#This Row],[Unit]],Table_PayItems[[#This Row],[Description]]&amp;" - $"&amp;Table_PayItems[[#This Row],[Unit]])</f>
        <v>Culv, Cl A, 126 inch - $Ft</v>
      </c>
      <c r="I1446" s="29" t="str">
        <f>IFERROR(VLOOKUP(ROWS($M$5:M1446),Table_PayItems[[Search Key]:[Concentrated Name]],2,FALSE),"")</f>
        <v>Culv, Cl A, 126 inch - $Ft</v>
      </c>
      <c r="J1446" s="1"/>
      <c r="K1446" s="1"/>
      <c r="L1446" s="22">
        <f>IF(ISNUMBER(SEARCH(Pay_Item_Search_Text_2,M1446)),MAX($L$4:L1445)+1,0)</f>
        <v>0</v>
      </c>
      <c r="M1446" s="1" t="str">
        <f>IFERROR(VLOOKUP(ROWS($M$5:M1446),Table_PayItems[[Search Key]:[Concentrated Name]],2,FALSE),"")</f>
        <v>Culv, Cl A, 126 inch - $Ft</v>
      </c>
      <c r="N1446" s="1" t="str">
        <f>IFERROR(VLOOKUP(ROWS($M$5:N1446),$L$5:$M$7000,2,FALSE),"")</f>
        <v/>
      </c>
      <c r="O1446" s="1" t="str">
        <f>IFERROR(VLOOKUP(ROWS($O$5:O1446),$K$5:$L$7000,2,FALSE),"")</f>
        <v/>
      </c>
    </row>
    <row r="1447" spans="2:15" ht="15" customHeight="1" x14ac:dyDescent="0.25">
      <c r="B1447" s="178" t="s">
        <v>8305</v>
      </c>
      <c r="C1447" s="178" t="s">
        <v>104</v>
      </c>
      <c r="D1447" s="178" t="s">
        <v>359</v>
      </c>
      <c r="E1447" s="178" t="s">
        <v>302</v>
      </c>
      <c r="F1447" s="178" t="s">
        <v>17</v>
      </c>
      <c r="G1447" s="1">
        <f>IF(ISNUMBER(Pay_Item_Search_Text),IF(ISNUMBER(IF(FIND(Pay_Item_Search_Text,B1447)=1,1, "FALSE")),MAX(G$4:$G1446)+1,IF(ISNUMBER(Pay_Item_Search_Text),0,IF(ISNUMBER(SEARCH(Pay_Item_Search_Text,H1447)),MAX(G$4:$G1446)+1,0))),IF(ISNUMBER(Pay_Item_Search_Text),0,IF(ISNUMBER(SEARCH(Pay_Item_Search_Text,H1447)),MAX(G$4:$G1446)+1,0)))</f>
        <v>1443</v>
      </c>
      <c r="H1447" s="1" t="str">
        <f>IF(Table_PayItems[[#This Row],[Description]]="_","_ Unique Item - "&amp;Table_PayItems[[#This Row],[Item]]&amp;" - $"&amp;Table_PayItems[[#This Row],[Unit]],Table_PayItems[[#This Row],[Description]]&amp;" - $"&amp;Table_PayItems[[#This Row],[Unit]])</f>
        <v>Culv, Cl A, 132 inch - $Ft</v>
      </c>
      <c r="I1447" s="29" t="str">
        <f>IFERROR(VLOOKUP(ROWS($M$5:M1447),Table_PayItems[[Search Key]:[Concentrated Name]],2,FALSE),"")</f>
        <v>Culv, Cl A, 132 inch - $Ft</v>
      </c>
      <c r="J1447" s="1"/>
      <c r="K1447" s="1"/>
      <c r="L1447" s="22">
        <f>IF(ISNUMBER(SEARCH(Pay_Item_Search_Text_2,M1447)),MAX($L$4:L1446)+1,0)</f>
        <v>0</v>
      </c>
      <c r="M1447" s="1" t="str">
        <f>IFERROR(VLOOKUP(ROWS($M$5:M1447),Table_PayItems[[Search Key]:[Concentrated Name]],2,FALSE),"")</f>
        <v>Culv, Cl A, 132 inch - $Ft</v>
      </c>
      <c r="N1447" s="1" t="str">
        <f>IFERROR(VLOOKUP(ROWS($M$5:N1447),$L$5:$M$7000,2,FALSE),"")</f>
        <v/>
      </c>
      <c r="O1447" s="1" t="str">
        <f>IFERROR(VLOOKUP(ROWS($O$5:O1447),$K$5:$L$7000,2,FALSE),"")</f>
        <v/>
      </c>
    </row>
    <row r="1448" spans="2:15" ht="15" customHeight="1" x14ac:dyDescent="0.25">
      <c r="B1448" s="178" t="s">
        <v>8306</v>
      </c>
      <c r="C1448" s="178" t="s">
        <v>104</v>
      </c>
      <c r="D1448" s="178" t="s">
        <v>360</v>
      </c>
      <c r="E1448" s="178" t="s">
        <v>302</v>
      </c>
      <c r="F1448" s="178" t="s">
        <v>17</v>
      </c>
      <c r="G1448" s="1">
        <f>IF(ISNUMBER(Pay_Item_Search_Text),IF(ISNUMBER(IF(FIND(Pay_Item_Search_Text,B1448)=1,1, "FALSE")),MAX(G$4:$G1447)+1,IF(ISNUMBER(Pay_Item_Search_Text),0,IF(ISNUMBER(SEARCH(Pay_Item_Search_Text,H1448)),MAX(G$4:$G1447)+1,0))),IF(ISNUMBER(Pay_Item_Search_Text),0,IF(ISNUMBER(SEARCH(Pay_Item_Search_Text,H1448)),MAX(G$4:$G1447)+1,0)))</f>
        <v>1444</v>
      </c>
      <c r="H1448" s="1" t="str">
        <f>IF(Table_PayItems[[#This Row],[Description]]="_","_ Unique Item - "&amp;Table_PayItems[[#This Row],[Item]]&amp;" - $"&amp;Table_PayItems[[#This Row],[Unit]],Table_PayItems[[#This Row],[Description]]&amp;" - $"&amp;Table_PayItems[[#This Row],[Unit]])</f>
        <v>Culv, Cl A, 138 inch - $Ft</v>
      </c>
      <c r="I1448" s="29" t="str">
        <f>IFERROR(VLOOKUP(ROWS($M$5:M1448),Table_PayItems[[Search Key]:[Concentrated Name]],2,FALSE),"")</f>
        <v>Culv, Cl A, 138 inch - $Ft</v>
      </c>
      <c r="J1448" s="1"/>
      <c r="K1448" s="1"/>
      <c r="L1448" s="22">
        <f>IF(ISNUMBER(SEARCH(Pay_Item_Search_Text_2,M1448)),MAX($L$4:L1447)+1,0)</f>
        <v>0</v>
      </c>
      <c r="M1448" s="1" t="str">
        <f>IFERROR(VLOOKUP(ROWS($M$5:M1448),Table_PayItems[[Search Key]:[Concentrated Name]],2,FALSE),"")</f>
        <v>Culv, Cl A, 138 inch - $Ft</v>
      </c>
      <c r="N1448" s="1" t="str">
        <f>IFERROR(VLOOKUP(ROWS($M$5:N1448),$L$5:$M$7000,2,FALSE),"")</f>
        <v/>
      </c>
      <c r="O1448" s="1" t="str">
        <f>IFERROR(VLOOKUP(ROWS($O$5:O1448),$K$5:$L$7000,2,FALSE),"")</f>
        <v/>
      </c>
    </row>
    <row r="1449" spans="2:15" ht="15" customHeight="1" x14ac:dyDescent="0.25">
      <c r="B1449" s="178" t="s">
        <v>8307</v>
      </c>
      <c r="C1449" s="178" t="s">
        <v>104</v>
      </c>
      <c r="D1449" s="178" t="s">
        <v>361</v>
      </c>
      <c r="E1449" s="178" t="s">
        <v>302</v>
      </c>
      <c r="F1449" s="178" t="s">
        <v>17</v>
      </c>
      <c r="G1449" s="1">
        <f>IF(ISNUMBER(Pay_Item_Search_Text),IF(ISNUMBER(IF(FIND(Pay_Item_Search_Text,B1449)=1,1, "FALSE")),MAX(G$4:$G1448)+1,IF(ISNUMBER(Pay_Item_Search_Text),0,IF(ISNUMBER(SEARCH(Pay_Item_Search_Text,H1449)),MAX(G$4:$G1448)+1,0))),IF(ISNUMBER(Pay_Item_Search_Text),0,IF(ISNUMBER(SEARCH(Pay_Item_Search_Text,H1449)),MAX(G$4:$G1448)+1,0)))</f>
        <v>1445</v>
      </c>
      <c r="H1449" s="1" t="str">
        <f>IF(Table_PayItems[[#This Row],[Description]]="_","_ Unique Item - "&amp;Table_PayItems[[#This Row],[Item]]&amp;" - $"&amp;Table_PayItems[[#This Row],[Unit]],Table_PayItems[[#This Row],[Description]]&amp;" - $"&amp;Table_PayItems[[#This Row],[Unit]])</f>
        <v>Culv, Cl A, 144 inch - $Ft</v>
      </c>
      <c r="I1449" s="29" t="str">
        <f>IFERROR(VLOOKUP(ROWS($M$5:M1449),Table_PayItems[[Search Key]:[Concentrated Name]],2,FALSE),"")</f>
        <v>Culv, Cl A, 144 inch - $Ft</v>
      </c>
      <c r="J1449" s="1"/>
      <c r="K1449" s="1"/>
      <c r="L1449" s="22">
        <f>IF(ISNUMBER(SEARCH(Pay_Item_Search_Text_2,M1449)),MAX($L$4:L1448)+1,0)</f>
        <v>0</v>
      </c>
      <c r="M1449" s="1" t="str">
        <f>IFERROR(VLOOKUP(ROWS($M$5:M1449),Table_PayItems[[Search Key]:[Concentrated Name]],2,FALSE),"")</f>
        <v>Culv, Cl A, 144 inch - $Ft</v>
      </c>
      <c r="N1449" s="1" t="str">
        <f>IFERROR(VLOOKUP(ROWS($M$5:N1449),$L$5:$M$7000,2,FALSE),"")</f>
        <v/>
      </c>
      <c r="O1449" s="1" t="str">
        <f>IFERROR(VLOOKUP(ROWS($O$5:O1449),$K$5:$L$7000,2,FALSE),"")</f>
        <v/>
      </c>
    </row>
    <row r="1450" spans="2:15" ht="15" customHeight="1" x14ac:dyDescent="0.25">
      <c r="B1450" s="178" t="s">
        <v>8285</v>
      </c>
      <c r="C1450" s="178" t="s">
        <v>104</v>
      </c>
      <c r="D1450" s="178" t="s">
        <v>339</v>
      </c>
      <c r="E1450" s="178" t="s">
        <v>7897</v>
      </c>
      <c r="F1450" s="178" t="s">
        <v>17</v>
      </c>
      <c r="G1450" s="1">
        <f>IF(ISNUMBER(Pay_Item_Search_Text),IF(ISNUMBER(IF(FIND(Pay_Item_Search_Text,B1450)=1,1, "FALSE")),MAX(G$4:$G1449)+1,IF(ISNUMBER(Pay_Item_Search_Text),0,IF(ISNUMBER(SEARCH(Pay_Item_Search_Text,H1450)),MAX(G$4:$G1449)+1,0))),IF(ISNUMBER(Pay_Item_Search_Text),0,IF(ISNUMBER(SEARCH(Pay_Item_Search_Text,H1450)),MAX(G$4:$G1449)+1,0)))</f>
        <v>1446</v>
      </c>
      <c r="H1450" s="1" t="str">
        <f>IF(Table_PayItems[[#This Row],[Description]]="_","_ Unique Item - "&amp;Table_PayItems[[#This Row],[Item]]&amp;" - $"&amp;Table_PayItems[[#This Row],[Unit]],Table_PayItems[[#This Row],[Description]]&amp;" - $"&amp;Table_PayItems[[#This Row],[Unit]])</f>
        <v>Culv, Cl A, 15 inch - $Ft</v>
      </c>
      <c r="I1450" s="29" t="str">
        <f>IFERROR(VLOOKUP(ROWS($M$5:M1450),Table_PayItems[[Search Key]:[Concentrated Name]],2,FALSE),"")</f>
        <v>Culv, Cl A, 15 inch - $Ft</v>
      </c>
      <c r="J1450" s="1"/>
      <c r="K1450" s="1"/>
      <c r="L1450" s="22">
        <f>IF(ISNUMBER(SEARCH(Pay_Item_Search_Text_2,M1450)),MAX($L$4:L1449)+1,0)</f>
        <v>0</v>
      </c>
      <c r="M1450" s="1" t="str">
        <f>IFERROR(VLOOKUP(ROWS($M$5:M1450),Table_PayItems[[Search Key]:[Concentrated Name]],2,FALSE),"")</f>
        <v>Culv, Cl A, 15 inch - $Ft</v>
      </c>
      <c r="N1450" s="1" t="str">
        <f>IFERROR(VLOOKUP(ROWS($M$5:N1450),$L$5:$M$7000,2,FALSE),"")</f>
        <v/>
      </c>
      <c r="O1450" s="1" t="str">
        <f>IFERROR(VLOOKUP(ROWS($O$5:O1450),$K$5:$L$7000,2,FALSE),"")</f>
        <v/>
      </c>
    </row>
    <row r="1451" spans="2:15" ht="15" customHeight="1" x14ac:dyDescent="0.25">
      <c r="B1451" s="178" t="s">
        <v>8286</v>
      </c>
      <c r="C1451" s="178" t="s">
        <v>104</v>
      </c>
      <c r="D1451" s="178" t="s">
        <v>340</v>
      </c>
      <c r="E1451" s="178" t="s">
        <v>7897</v>
      </c>
      <c r="F1451" s="178" t="s">
        <v>17</v>
      </c>
      <c r="G1451" s="1">
        <f>IF(ISNUMBER(Pay_Item_Search_Text),IF(ISNUMBER(IF(FIND(Pay_Item_Search_Text,B1451)=1,1, "FALSE")),MAX(G$4:$G1450)+1,IF(ISNUMBER(Pay_Item_Search_Text),0,IF(ISNUMBER(SEARCH(Pay_Item_Search_Text,H1451)),MAX(G$4:$G1450)+1,0))),IF(ISNUMBER(Pay_Item_Search_Text),0,IF(ISNUMBER(SEARCH(Pay_Item_Search_Text,H1451)),MAX(G$4:$G1450)+1,0)))</f>
        <v>1447</v>
      </c>
      <c r="H1451" s="1" t="str">
        <f>IF(Table_PayItems[[#This Row],[Description]]="_","_ Unique Item - "&amp;Table_PayItems[[#This Row],[Item]]&amp;" - $"&amp;Table_PayItems[[#This Row],[Unit]],Table_PayItems[[#This Row],[Description]]&amp;" - $"&amp;Table_PayItems[[#This Row],[Unit]])</f>
        <v>Culv, Cl A, 18 inch - $Ft</v>
      </c>
      <c r="I1451" s="29" t="str">
        <f>IFERROR(VLOOKUP(ROWS($M$5:M1451),Table_PayItems[[Search Key]:[Concentrated Name]],2,FALSE),"")</f>
        <v>Culv, Cl A, 18 inch - $Ft</v>
      </c>
      <c r="J1451" s="1"/>
      <c r="K1451" s="1"/>
      <c r="L1451" s="22">
        <f>IF(ISNUMBER(SEARCH(Pay_Item_Search_Text_2,M1451)),MAX($L$4:L1450)+1,0)</f>
        <v>0</v>
      </c>
      <c r="M1451" s="1" t="str">
        <f>IFERROR(VLOOKUP(ROWS($M$5:M1451),Table_PayItems[[Search Key]:[Concentrated Name]],2,FALSE),"")</f>
        <v>Culv, Cl A, 18 inch - $Ft</v>
      </c>
      <c r="N1451" s="1" t="str">
        <f>IFERROR(VLOOKUP(ROWS($M$5:N1451),$L$5:$M$7000,2,FALSE),"")</f>
        <v/>
      </c>
      <c r="O1451" s="1" t="str">
        <f>IFERROR(VLOOKUP(ROWS($O$5:O1451),$K$5:$L$7000,2,FALSE),"")</f>
        <v/>
      </c>
    </row>
    <row r="1452" spans="2:15" ht="15" customHeight="1" x14ac:dyDescent="0.25">
      <c r="B1452" s="178" t="s">
        <v>8287</v>
      </c>
      <c r="C1452" s="178" t="s">
        <v>104</v>
      </c>
      <c r="D1452" s="178" t="s">
        <v>341</v>
      </c>
      <c r="E1452" s="178" t="s">
        <v>7897</v>
      </c>
      <c r="F1452" s="178" t="s">
        <v>17</v>
      </c>
      <c r="G1452" s="1">
        <f>IF(ISNUMBER(Pay_Item_Search_Text),IF(ISNUMBER(IF(FIND(Pay_Item_Search_Text,B1452)=1,1, "FALSE")),MAX(G$4:$G1451)+1,IF(ISNUMBER(Pay_Item_Search_Text),0,IF(ISNUMBER(SEARCH(Pay_Item_Search_Text,H1452)),MAX(G$4:$G1451)+1,0))),IF(ISNUMBER(Pay_Item_Search_Text),0,IF(ISNUMBER(SEARCH(Pay_Item_Search_Text,H1452)),MAX(G$4:$G1451)+1,0)))</f>
        <v>1448</v>
      </c>
      <c r="H1452" s="1" t="str">
        <f>IF(Table_PayItems[[#This Row],[Description]]="_","_ Unique Item - "&amp;Table_PayItems[[#This Row],[Item]]&amp;" - $"&amp;Table_PayItems[[#This Row],[Unit]],Table_PayItems[[#This Row],[Description]]&amp;" - $"&amp;Table_PayItems[[#This Row],[Unit]])</f>
        <v>Culv, Cl A, 24 inch - $Ft</v>
      </c>
      <c r="I1452" s="29" t="str">
        <f>IFERROR(VLOOKUP(ROWS($M$5:M1452),Table_PayItems[[Search Key]:[Concentrated Name]],2,FALSE),"")</f>
        <v>Culv, Cl A, 24 inch - $Ft</v>
      </c>
      <c r="J1452" s="1"/>
      <c r="K1452" s="1"/>
      <c r="L1452" s="22">
        <f>IF(ISNUMBER(SEARCH(Pay_Item_Search_Text_2,M1452)),MAX($L$4:L1451)+1,0)</f>
        <v>0</v>
      </c>
      <c r="M1452" s="1" t="str">
        <f>IFERROR(VLOOKUP(ROWS($M$5:M1452),Table_PayItems[[Search Key]:[Concentrated Name]],2,FALSE),"")</f>
        <v>Culv, Cl A, 24 inch - $Ft</v>
      </c>
      <c r="N1452" s="1" t="str">
        <f>IFERROR(VLOOKUP(ROWS($M$5:N1452),$L$5:$M$7000,2,FALSE),"")</f>
        <v/>
      </c>
      <c r="O1452" s="1" t="str">
        <f>IFERROR(VLOOKUP(ROWS($O$5:O1452),$K$5:$L$7000,2,FALSE),"")</f>
        <v/>
      </c>
    </row>
    <row r="1453" spans="2:15" ht="15" customHeight="1" x14ac:dyDescent="0.25">
      <c r="B1453" s="178" t="s">
        <v>8288</v>
      </c>
      <c r="C1453" s="178" t="s">
        <v>104</v>
      </c>
      <c r="D1453" s="178" t="s">
        <v>342</v>
      </c>
      <c r="E1453" s="178" t="s">
        <v>7898</v>
      </c>
      <c r="F1453" s="178" t="s">
        <v>17</v>
      </c>
      <c r="G1453" s="1">
        <f>IF(ISNUMBER(Pay_Item_Search_Text),IF(ISNUMBER(IF(FIND(Pay_Item_Search_Text,B1453)=1,1, "FALSE")),MAX(G$4:$G1452)+1,IF(ISNUMBER(Pay_Item_Search_Text),0,IF(ISNUMBER(SEARCH(Pay_Item_Search_Text,H1453)),MAX(G$4:$G1452)+1,0))),IF(ISNUMBER(Pay_Item_Search_Text),0,IF(ISNUMBER(SEARCH(Pay_Item_Search_Text,H1453)),MAX(G$4:$G1452)+1,0)))</f>
        <v>1449</v>
      </c>
      <c r="H1453" s="1" t="str">
        <f>IF(Table_PayItems[[#This Row],[Description]]="_","_ Unique Item - "&amp;Table_PayItems[[#This Row],[Item]]&amp;" - $"&amp;Table_PayItems[[#This Row],[Unit]],Table_PayItems[[#This Row],[Description]]&amp;" - $"&amp;Table_PayItems[[#This Row],[Unit]])</f>
        <v>Culv, Cl A, 30 inch - $Ft</v>
      </c>
      <c r="I1453" s="29" t="str">
        <f>IFERROR(VLOOKUP(ROWS($M$5:M1453),Table_PayItems[[Search Key]:[Concentrated Name]],2,FALSE),"")</f>
        <v>Culv, Cl A, 30 inch - $Ft</v>
      </c>
      <c r="J1453" s="1"/>
      <c r="K1453" s="1"/>
      <c r="L1453" s="22">
        <f>IF(ISNUMBER(SEARCH(Pay_Item_Search_Text_2,M1453)),MAX($L$4:L1452)+1,0)</f>
        <v>417</v>
      </c>
      <c r="M1453" s="1" t="str">
        <f>IFERROR(VLOOKUP(ROWS($M$5:M1453),Table_PayItems[[Search Key]:[Concentrated Name]],2,FALSE),"")</f>
        <v>Culv, Cl A, 30 inch - $Ft</v>
      </c>
      <c r="N1453" s="1" t="str">
        <f>IFERROR(VLOOKUP(ROWS($M$5:N1453),$L$5:$M$7000,2,FALSE),"")</f>
        <v/>
      </c>
      <c r="O1453" s="1" t="str">
        <f>IFERROR(VLOOKUP(ROWS($O$5:O1453),$K$5:$L$7000,2,FALSE),"")</f>
        <v/>
      </c>
    </row>
    <row r="1454" spans="2:15" ht="15" customHeight="1" x14ac:dyDescent="0.25">
      <c r="B1454" s="178" t="s">
        <v>8289</v>
      </c>
      <c r="C1454" s="178" t="s">
        <v>104</v>
      </c>
      <c r="D1454" s="178" t="s">
        <v>343</v>
      </c>
      <c r="E1454" s="178" t="s">
        <v>7898</v>
      </c>
      <c r="F1454" s="178" t="s">
        <v>17</v>
      </c>
      <c r="G1454" s="1">
        <f>IF(ISNUMBER(Pay_Item_Search_Text),IF(ISNUMBER(IF(FIND(Pay_Item_Search_Text,B1454)=1,1, "FALSE")),MAX(G$4:$G1453)+1,IF(ISNUMBER(Pay_Item_Search_Text),0,IF(ISNUMBER(SEARCH(Pay_Item_Search_Text,H1454)),MAX(G$4:$G1453)+1,0))),IF(ISNUMBER(Pay_Item_Search_Text),0,IF(ISNUMBER(SEARCH(Pay_Item_Search_Text,H1454)),MAX(G$4:$G1453)+1,0)))</f>
        <v>1450</v>
      </c>
      <c r="H1454" s="1" t="str">
        <f>IF(Table_PayItems[[#This Row],[Description]]="_","_ Unique Item - "&amp;Table_PayItems[[#This Row],[Item]]&amp;" - $"&amp;Table_PayItems[[#This Row],[Unit]],Table_PayItems[[#This Row],[Description]]&amp;" - $"&amp;Table_PayItems[[#This Row],[Unit]])</f>
        <v>Culv, Cl A, 36 inch - $Ft</v>
      </c>
      <c r="I1454" s="29" t="str">
        <f>IFERROR(VLOOKUP(ROWS($M$5:M1454),Table_PayItems[[Search Key]:[Concentrated Name]],2,FALSE),"")</f>
        <v>Culv, Cl A, 36 inch - $Ft</v>
      </c>
      <c r="J1454" s="1"/>
      <c r="K1454" s="1"/>
      <c r="L1454" s="22">
        <f>IF(ISNUMBER(SEARCH(Pay_Item_Search_Text_2,M1454)),MAX($L$4:L1453)+1,0)</f>
        <v>0</v>
      </c>
      <c r="M1454" s="1" t="str">
        <f>IFERROR(VLOOKUP(ROWS($M$5:M1454),Table_PayItems[[Search Key]:[Concentrated Name]],2,FALSE),"")</f>
        <v>Culv, Cl A, 36 inch - $Ft</v>
      </c>
      <c r="N1454" s="1" t="str">
        <f>IFERROR(VLOOKUP(ROWS($M$5:N1454),$L$5:$M$7000,2,FALSE),"")</f>
        <v/>
      </c>
      <c r="O1454" s="1" t="str">
        <f>IFERROR(VLOOKUP(ROWS($O$5:O1454),$K$5:$L$7000,2,FALSE),"")</f>
        <v/>
      </c>
    </row>
    <row r="1455" spans="2:15" ht="15" customHeight="1" x14ac:dyDescent="0.25">
      <c r="B1455" s="178" t="s">
        <v>8290</v>
      </c>
      <c r="C1455" s="178" t="s">
        <v>104</v>
      </c>
      <c r="D1455" s="178" t="s">
        <v>344</v>
      </c>
      <c r="E1455" s="178" t="s">
        <v>7898</v>
      </c>
      <c r="F1455" s="178" t="s">
        <v>17</v>
      </c>
      <c r="G1455" s="1">
        <f>IF(ISNUMBER(Pay_Item_Search_Text),IF(ISNUMBER(IF(FIND(Pay_Item_Search_Text,B1455)=1,1, "FALSE")),MAX(G$4:$G1454)+1,IF(ISNUMBER(Pay_Item_Search_Text),0,IF(ISNUMBER(SEARCH(Pay_Item_Search_Text,H1455)),MAX(G$4:$G1454)+1,0))),IF(ISNUMBER(Pay_Item_Search_Text),0,IF(ISNUMBER(SEARCH(Pay_Item_Search_Text,H1455)),MAX(G$4:$G1454)+1,0)))</f>
        <v>1451</v>
      </c>
      <c r="H1455" s="1" t="str">
        <f>IF(Table_PayItems[[#This Row],[Description]]="_","_ Unique Item - "&amp;Table_PayItems[[#This Row],[Item]]&amp;" - $"&amp;Table_PayItems[[#This Row],[Unit]],Table_PayItems[[#This Row],[Description]]&amp;" - $"&amp;Table_PayItems[[#This Row],[Unit]])</f>
        <v>Culv, Cl A, 42 inch - $Ft</v>
      </c>
      <c r="I1455" s="29" t="str">
        <f>IFERROR(VLOOKUP(ROWS($M$5:M1455),Table_PayItems[[Search Key]:[Concentrated Name]],2,FALSE),"")</f>
        <v>Culv, Cl A, 42 inch - $Ft</v>
      </c>
      <c r="J1455" s="1"/>
      <c r="K1455" s="1"/>
      <c r="L1455" s="22">
        <f>IF(ISNUMBER(SEARCH(Pay_Item_Search_Text_2,M1455)),MAX($L$4:L1454)+1,0)</f>
        <v>0</v>
      </c>
      <c r="M1455" s="1" t="str">
        <f>IFERROR(VLOOKUP(ROWS($M$5:M1455),Table_PayItems[[Search Key]:[Concentrated Name]],2,FALSE),"")</f>
        <v>Culv, Cl A, 42 inch - $Ft</v>
      </c>
      <c r="N1455" s="1" t="str">
        <f>IFERROR(VLOOKUP(ROWS($M$5:N1455),$L$5:$M$7000,2,FALSE),"")</f>
        <v/>
      </c>
      <c r="O1455" s="1" t="str">
        <f>IFERROR(VLOOKUP(ROWS($O$5:O1455),$K$5:$L$7000,2,FALSE),"")</f>
        <v/>
      </c>
    </row>
    <row r="1456" spans="2:15" ht="15" customHeight="1" x14ac:dyDescent="0.25">
      <c r="B1456" s="178" t="s">
        <v>8291</v>
      </c>
      <c r="C1456" s="178" t="s">
        <v>104</v>
      </c>
      <c r="D1456" s="178" t="s">
        <v>345</v>
      </c>
      <c r="E1456" s="178" t="s">
        <v>7898</v>
      </c>
      <c r="F1456" s="178" t="s">
        <v>17</v>
      </c>
      <c r="G1456" s="1">
        <f>IF(ISNUMBER(Pay_Item_Search_Text),IF(ISNUMBER(IF(FIND(Pay_Item_Search_Text,B1456)=1,1, "FALSE")),MAX(G$4:$G1455)+1,IF(ISNUMBER(Pay_Item_Search_Text),0,IF(ISNUMBER(SEARCH(Pay_Item_Search_Text,H1456)),MAX(G$4:$G1455)+1,0))),IF(ISNUMBER(Pay_Item_Search_Text),0,IF(ISNUMBER(SEARCH(Pay_Item_Search_Text,H1456)),MAX(G$4:$G1455)+1,0)))</f>
        <v>1452</v>
      </c>
      <c r="H1456" s="1" t="str">
        <f>IF(Table_PayItems[[#This Row],[Description]]="_","_ Unique Item - "&amp;Table_PayItems[[#This Row],[Item]]&amp;" - $"&amp;Table_PayItems[[#This Row],[Unit]],Table_PayItems[[#This Row],[Description]]&amp;" - $"&amp;Table_PayItems[[#This Row],[Unit]])</f>
        <v>Culv, Cl A, 48 inch - $Ft</v>
      </c>
      <c r="I1456" s="29" t="str">
        <f>IFERROR(VLOOKUP(ROWS($M$5:M1456),Table_PayItems[[Search Key]:[Concentrated Name]],2,FALSE),"")</f>
        <v>Culv, Cl A, 48 inch - $Ft</v>
      </c>
      <c r="J1456" s="1"/>
      <c r="K1456" s="1"/>
      <c r="L1456" s="22">
        <f>IF(ISNUMBER(SEARCH(Pay_Item_Search_Text_2,M1456)),MAX($L$4:L1455)+1,0)</f>
        <v>0</v>
      </c>
      <c r="M1456" s="1" t="str">
        <f>IFERROR(VLOOKUP(ROWS($M$5:M1456),Table_PayItems[[Search Key]:[Concentrated Name]],2,FALSE),"")</f>
        <v>Culv, Cl A, 48 inch - $Ft</v>
      </c>
      <c r="N1456" s="1" t="str">
        <f>IFERROR(VLOOKUP(ROWS($M$5:N1456),$L$5:$M$7000,2,FALSE),"")</f>
        <v/>
      </c>
      <c r="O1456" s="1" t="str">
        <f>IFERROR(VLOOKUP(ROWS($O$5:O1456),$K$5:$L$7000,2,FALSE),"")</f>
        <v/>
      </c>
    </row>
    <row r="1457" spans="2:15" ht="15" customHeight="1" x14ac:dyDescent="0.25">
      <c r="B1457" s="178" t="s">
        <v>8292</v>
      </c>
      <c r="C1457" s="178" t="s">
        <v>104</v>
      </c>
      <c r="D1457" s="178" t="s">
        <v>346</v>
      </c>
      <c r="E1457" s="178" t="s">
        <v>302</v>
      </c>
      <c r="F1457" s="178" t="s">
        <v>17</v>
      </c>
      <c r="G1457" s="1">
        <f>IF(ISNUMBER(Pay_Item_Search_Text),IF(ISNUMBER(IF(FIND(Pay_Item_Search_Text,B1457)=1,1, "FALSE")),MAX(G$4:$G1456)+1,IF(ISNUMBER(Pay_Item_Search_Text),0,IF(ISNUMBER(SEARCH(Pay_Item_Search_Text,H1457)),MAX(G$4:$G1456)+1,0))),IF(ISNUMBER(Pay_Item_Search_Text),0,IF(ISNUMBER(SEARCH(Pay_Item_Search_Text,H1457)),MAX(G$4:$G1456)+1,0)))</f>
        <v>1453</v>
      </c>
      <c r="H1457" s="1" t="str">
        <f>IF(Table_PayItems[[#This Row],[Description]]="_","_ Unique Item - "&amp;Table_PayItems[[#This Row],[Item]]&amp;" - $"&amp;Table_PayItems[[#This Row],[Unit]],Table_PayItems[[#This Row],[Description]]&amp;" - $"&amp;Table_PayItems[[#This Row],[Unit]])</f>
        <v>Culv, Cl A, 54 inch - $Ft</v>
      </c>
      <c r="I1457" s="29" t="str">
        <f>IFERROR(VLOOKUP(ROWS($M$5:M1457),Table_PayItems[[Search Key]:[Concentrated Name]],2,FALSE),"")</f>
        <v>Culv, Cl A, 54 inch - $Ft</v>
      </c>
      <c r="J1457" s="1"/>
      <c r="K1457" s="1"/>
      <c r="L1457" s="22">
        <f>IF(ISNUMBER(SEARCH(Pay_Item_Search_Text_2,M1457)),MAX($L$4:L1456)+1,0)</f>
        <v>0</v>
      </c>
      <c r="M1457" s="1" t="str">
        <f>IFERROR(VLOOKUP(ROWS($M$5:M1457),Table_PayItems[[Search Key]:[Concentrated Name]],2,FALSE),"")</f>
        <v>Culv, Cl A, 54 inch - $Ft</v>
      </c>
      <c r="N1457" s="1" t="str">
        <f>IFERROR(VLOOKUP(ROWS($M$5:N1457),$L$5:$M$7000,2,FALSE),"")</f>
        <v/>
      </c>
      <c r="O1457" s="1" t="str">
        <f>IFERROR(VLOOKUP(ROWS($O$5:O1457),$K$5:$L$7000,2,FALSE),"")</f>
        <v/>
      </c>
    </row>
    <row r="1458" spans="2:15" ht="15" customHeight="1" x14ac:dyDescent="0.25">
      <c r="B1458" s="178" t="s">
        <v>8293</v>
      </c>
      <c r="C1458" s="178" t="s">
        <v>104</v>
      </c>
      <c r="D1458" s="178" t="s">
        <v>347</v>
      </c>
      <c r="E1458" s="178" t="s">
        <v>302</v>
      </c>
      <c r="F1458" s="178" t="s">
        <v>17</v>
      </c>
      <c r="G1458" s="1">
        <f>IF(ISNUMBER(Pay_Item_Search_Text),IF(ISNUMBER(IF(FIND(Pay_Item_Search_Text,B1458)=1,1, "FALSE")),MAX(G$4:$G1457)+1,IF(ISNUMBER(Pay_Item_Search_Text),0,IF(ISNUMBER(SEARCH(Pay_Item_Search_Text,H1458)),MAX(G$4:$G1457)+1,0))),IF(ISNUMBER(Pay_Item_Search_Text),0,IF(ISNUMBER(SEARCH(Pay_Item_Search_Text,H1458)),MAX(G$4:$G1457)+1,0)))</f>
        <v>1454</v>
      </c>
      <c r="H1458" s="1" t="str">
        <f>IF(Table_PayItems[[#This Row],[Description]]="_","_ Unique Item - "&amp;Table_PayItems[[#This Row],[Item]]&amp;" - $"&amp;Table_PayItems[[#This Row],[Unit]],Table_PayItems[[#This Row],[Description]]&amp;" - $"&amp;Table_PayItems[[#This Row],[Unit]])</f>
        <v>Culv, Cl A, 60 inch - $Ft</v>
      </c>
      <c r="I1458" s="29" t="str">
        <f>IFERROR(VLOOKUP(ROWS($M$5:M1458),Table_PayItems[[Search Key]:[Concentrated Name]],2,FALSE),"")</f>
        <v>Culv, Cl A, 60 inch - $Ft</v>
      </c>
      <c r="J1458" s="1"/>
      <c r="K1458" s="1"/>
      <c r="L1458" s="22">
        <f>IF(ISNUMBER(SEARCH(Pay_Item_Search_Text_2,M1458)),MAX($L$4:L1457)+1,0)</f>
        <v>418</v>
      </c>
      <c r="M1458" s="1" t="str">
        <f>IFERROR(VLOOKUP(ROWS($M$5:M1458),Table_PayItems[[Search Key]:[Concentrated Name]],2,FALSE),"")</f>
        <v>Culv, Cl A, 60 inch - $Ft</v>
      </c>
      <c r="N1458" s="1" t="str">
        <f>IFERROR(VLOOKUP(ROWS($M$5:N1458),$L$5:$M$7000,2,FALSE),"")</f>
        <v/>
      </c>
      <c r="O1458" s="1" t="str">
        <f>IFERROR(VLOOKUP(ROWS($O$5:O1458),$K$5:$L$7000,2,FALSE),"")</f>
        <v/>
      </c>
    </row>
    <row r="1459" spans="2:15" ht="15" customHeight="1" x14ac:dyDescent="0.25">
      <c r="B1459" s="178" t="s">
        <v>8294</v>
      </c>
      <c r="C1459" s="178" t="s">
        <v>104</v>
      </c>
      <c r="D1459" s="178" t="s">
        <v>348</v>
      </c>
      <c r="E1459" s="178" t="s">
        <v>302</v>
      </c>
      <c r="F1459" s="178" t="s">
        <v>17</v>
      </c>
      <c r="G1459" s="1">
        <f>IF(ISNUMBER(Pay_Item_Search_Text),IF(ISNUMBER(IF(FIND(Pay_Item_Search_Text,B1459)=1,1, "FALSE")),MAX(G$4:$G1458)+1,IF(ISNUMBER(Pay_Item_Search_Text),0,IF(ISNUMBER(SEARCH(Pay_Item_Search_Text,H1459)),MAX(G$4:$G1458)+1,0))),IF(ISNUMBER(Pay_Item_Search_Text),0,IF(ISNUMBER(SEARCH(Pay_Item_Search_Text,H1459)),MAX(G$4:$G1458)+1,0)))</f>
        <v>1455</v>
      </c>
      <c r="H1459" s="1" t="str">
        <f>IF(Table_PayItems[[#This Row],[Description]]="_","_ Unique Item - "&amp;Table_PayItems[[#This Row],[Item]]&amp;" - $"&amp;Table_PayItems[[#This Row],[Unit]],Table_PayItems[[#This Row],[Description]]&amp;" - $"&amp;Table_PayItems[[#This Row],[Unit]])</f>
        <v>Culv, Cl A, 66 inch - $Ft</v>
      </c>
      <c r="I1459" s="29" t="str">
        <f>IFERROR(VLOOKUP(ROWS($M$5:M1459),Table_PayItems[[Search Key]:[Concentrated Name]],2,FALSE),"")</f>
        <v>Culv, Cl A, 66 inch - $Ft</v>
      </c>
      <c r="J1459" s="1"/>
      <c r="K1459" s="1"/>
      <c r="L1459" s="22">
        <f>IF(ISNUMBER(SEARCH(Pay_Item_Search_Text_2,M1459)),MAX($L$4:L1458)+1,0)</f>
        <v>0</v>
      </c>
      <c r="M1459" s="1" t="str">
        <f>IFERROR(VLOOKUP(ROWS($M$5:M1459),Table_PayItems[[Search Key]:[Concentrated Name]],2,FALSE),"")</f>
        <v>Culv, Cl A, 66 inch - $Ft</v>
      </c>
      <c r="N1459" s="1" t="str">
        <f>IFERROR(VLOOKUP(ROWS($M$5:N1459),$L$5:$M$7000,2,FALSE),"")</f>
        <v/>
      </c>
      <c r="O1459" s="1" t="str">
        <f>IFERROR(VLOOKUP(ROWS($O$5:O1459),$K$5:$L$7000,2,FALSE),"")</f>
        <v/>
      </c>
    </row>
    <row r="1460" spans="2:15" ht="15" customHeight="1" x14ac:dyDescent="0.25">
      <c r="B1460" s="178" t="s">
        <v>8295</v>
      </c>
      <c r="C1460" s="178" t="s">
        <v>104</v>
      </c>
      <c r="D1460" s="178" t="s">
        <v>349</v>
      </c>
      <c r="E1460" s="178" t="s">
        <v>302</v>
      </c>
      <c r="F1460" s="178" t="s">
        <v>17</v>
      </c>
      <c r="G1460" s="1">
        <f>IF(ISNUMBER(Pay_Item_Search_Text),IF(ISNUMBER(IF(FIND(Pay_Item_Search_Text,B1460)=1,1, "FALSE")),MAX(G$4:$G1459)+1,IF(ISNUMBER(Pay_Item_Search_Text),0,IF(ISNUMBER(SEARCH(Pay_Item_Search_Text,H1460)),MAX(G$4:$G1459)+1,0))),IF(ISNUMBER(Pay_Item_Search_Text),0,IF(ISNUMBER(SEARCH(Pay_Item_Search_Text,H1460)),MAX(G$4:$G1459)+1,0)))</f>
        <v>1456</v>
      </c>
      <c r="H1460" s="1" t="str">
        <f>IF(Table_PayItems[[#This Row],[Description]]="_","_ Unique Item - "&amp;Table_PayItems[[#This Row],[Item]]&amp;" - $"&amp;Table_PayItems[[#This Row],[Unit]],Table_PayItems[[#This Row],[Description]]&amp;" - $"&amp;Table_PayItems[[#This Row],[Unit]])</f>
        <v>Culv, Cl A, 72 inch - $Ft</v>
      </c>
      <c r="I1460" s="29" t="str">
        <f>IFERROR(VLOOKUP(ROWS($M$5:M1460),Table_PayItems[[Search Key]:[Concentrated Name]],2,FALSE),"")</f>
        <v>Culv, Cl A, 72 inch - $Ft</v>
      </c>
      <c r="J1460" s="1"/>
      <c r="K1460" s="1"/>
      <c r="L1460" s="22">
        <f>IF(ISNUMBER(SEARCH(Pay_Item_Search_Text_2,M1460)),MAX($L$4:L1459)+1,0)</f>
        <v>0</v>
      </c>
      <c r="M1460" s="1" t="str">
        <f>IFERROR(VLOOKUP(ROWS($M$5:M1460),Table_PayItems[[Search Key]:[Concentrated Name]],2,FALSE),"")</f>
        <v>Culv, Cl A, 72 inch - $Ft</v>
      </c>
      <c r="N1460" s="1" t="str">
        <f>IFERROR(VLOOKUP(ROWS($M$5:N1460),$L$5:$M$7000,2,FALSE),"")</f>
        <v/>
      </c>
      <c r="O1460" s="1" t="str">
        <f>IFERROR(VLOOKUP(ROWS($O$5:O1460),$K$5:$L$7000,2,FALSE),"")</f>
        <v/>
      </c>
    </row>
    <row r="1461" spans="2:15" ht="15" customHeight="1" x14ac:dyDescent="0.25">
      <c r="B1461" s="178" t="s">
        <v>8296</v>
      </c>
      <c r="C1461" s="178" t="s">
        <v>104</v>
      </c>
      <c r="D1461" s="178" t="s">
        <v>350</v>
      </c>
      <c r="E1461" s="178" t="s">
        <v>302</v>
      </c>
      <c r="F1461" s="178" t="s">
        <v>17</v>
      </c>
      <c r="G1461" s="1">
        <f>IF(ISNUMBER(Pay_Item_Search_Text),IF(ISNUMBER(IF(FIND(Pay_Item_Search_Text,B1461)=1,1, "FALSE")),MAX(G$4:$G1460)+1,IF(ISNUMBER(Pay_Item_Search_Text),0,IF(ISNUMBER(SEARCH(Pay_Item_Search_Text,H1461)),MAX(G$4:$G1460)+1,0))),IF(ISNUMBER(Pay_Item_Search_Text),0,IF(ISNUMBER(SEARCH(Pay_Item_Search_Text,H1461)),MAX(G$4:$G1460)+1,0)))</f>
        <v>1457</v>
      </c>
      <c r="H1461" s="1" t="str">
        <f>IF(Table_PayItems[[#This Row],[Description]]="_","_ Unique Item - "&amp;Table_PayItems[[#This Row],[Item]]&amp;" - $"&amp;Table_PayItems[[#This Row],[Unit]],Table_PayItems[[#This Row],[Description]]&amp;" - $"&amp;Table_PayItems[[#This Row],[Unit]])</f>
        <v>Culv, Cl A, 78 inch - $Ft</v>
      </c>
      <c r="I1461" s="29" t="str">
        <f>IFERROR(VLOOKUP(ROWS($M$5:M1461),Table_PayItems[[Search Key]:[Concentrated Name]],2,FALSE),"")</f>
        <v>Culv, Cl A, 78 inch - $Ft</v>
      </c>
      <c r="J1461" s="1"/>
      <c r="K1461" s="1"/>
      <c r="L1461" s="22">
        <f>IF(ISNUMBER(SEARCH(Pay_Item_Search_Text_2,M1461)),MAX($L$4:L1460)+1,0)</f>
        <v>0</v>
      </c>
      <c r="M1461" s="1" t="str">
        <f>IFERROR(VLOOKUP(ROWS($M$5:M1461),Table_PayItems[[Search Key]:[Concentrated Name]],2,FALSE),"")</f>
        <v>Culv, Cl A, 78 inch - $Ft</v>
      </c>
      <c r="N1461" s="1" t="str">
        <f>IFERROR(VLOOKUP(ROWS($M$5:N1461),$L$5:$M$7000,2,FALSE),"")</f>
        <v/>
      </c>
      <c r="O1461" s="1" t="str">
        <f>IFERROR(VLOOKUP(ROWS($O$5:O1461),$K$5:$L$7000,2,FALSE),"")</f>
        <v/>
      </c>
    </row>
    <row r="1462" spans="2:15" ht="15" customHeight="1" x14ac:dyDescent="0.25">
      <c r="B1462" s="178" t="s">
        <v>8297</v>
      </c>
      <c r="C1462" s="178" t="s">
        <v>104</v>
      </c>
      <c r="D1462" s="178" t="s">
        <v>351</v>
      </c>
      <c r="E1462" s="178" t="s">
        <v>302</v>
      </c>
      <c r="F1462" s="178" t="s">
        <v>17</v>
      </c>
      <c r="G1462" s="1">
        <f>IF(ISNUMBER(Pay_Item_Search_Text),IF(ISNUMBER(IF(FIND(Pay_Item_Search_Text,B1462)=1,1, "FALSE")),MAX(G$4:$G1461)+1,IF(ISNUMBER(Pay_Item_Search_Text),0,IF(ISNUMBER(SEARCH(Pay_Item_Search_Text,H1462)),MAX(G$4:$G1461)+1,0))),IF(ISNUMBER(Pay_Item_Search_Text),0,IF(ISNUMBER(SEARCH(Pay_Item_Search_Text,H1462)),MAX(G$4:$G1461)+1,0)))</f>
        <v>1458</v>
      </c>
      <c r="H1462" s="1" t="str">
        <f>IF(Table_PayItems[[#This Row],[Description]]="_","_ Unique Item - "&amp;Table_PayItems[[#This Row],[Item]]&amp;" - $"&amp;Table_PayItems[[#This Row],[Unit]],Table_PayItems[[#This Row],[Description]]&amp;" - $"&amp;Table_PayItems[[#This Row],[Unit]])</f>
        <v>Culv, Cl A, 84 inch - $Ft</v>
      </c>
      <c r="I1462" s="29" t="str">
        <f>IFERROR(VLOOKUP(ROWS($M$5:M1462),Table_PayItems[[Search Key]:[Concentrated Name]],2,FALSE),"")</f>
        <v>Culv, Cl A, 84 inch - $Ft</v>
      </c>
      <c r="J1462" s="1"/>
      <c r="K1462" s="1"/>
      <c r="L1462" s="22">
        <f>IF(ISNUMBER(SEARCH(Pay_Item_Search_Text_2,M1462)),MAX($L$4:L1461)+1,0)</f>
        <v>0</v>
      </c>
      <c r="M1462" s="1" t="str">
        <f>IFERROR(VLOOKUP(ROWS($M$5:M1462),Table_PayItems[[Search Key]:[Concentrated Name]],2,FALSE),"")</f>
        <v>Culv, Cl A, 84 inch - $Ft</v>
      </c>
      <c r="N1462" s="1" t="str">
        <f>IFERROR(VLOOKUP(ROWS($M$5:N1462),$L$5:$M$7000,2,FALSE),"")</f>
        <v/>
      </c>
      <c r="O1462" s="1" t="str">
        <f>IFERROR(VLOOKUP(ROWS($O$5:O1462),$K$5:$L$7000,2,FALSE),"")</f>
        <v/>
      </c>
    </row>
    <row r="1463" spans="2:15" ht="15" customHeight="1" x14ac:dyDescent="0.25">
      <c r="B1463" s="178" t="s">
        <v>8298</v>
      </c>
      <c r="C1463" s="178" t="s">
        <v>104</v>
      </c>
      <c r="D1463" s="178" t="s">
        <v>352</v>
      </c>
      <c r="E1463" s="178" t="s">
        <v>302</v>
      </c>
      <c r="F1463" s="178" t="s">
        <v>17</v>
      </c>
      <c r="G1463" s="1">
        <f>IF(ISNUMBER(Pay_Item_Search_Text),IF(ISNUMBER(IF(FIND(Pay_Item_Search_Text,B1463)=1,1, "FALSE")),MAX(G$4:$G1462)+1,IF(ISNUMBER(Pay_Item_Search_Text),0,IF(ISNUMBER(SEARCH(Pay_Item_Search_Text,H1463)),MAX(G$4:$G1462)+1,0))),IF(ISNUMBER(Pay_Item_Search_Text),0,IF(ISNUMBER(SEARCH(Pay_Item_Search_Text,H1463)),MAX(G$4:$G1462)+1,0)))</f>
        <v>1459</v>
      </c>
      <c r="H1463" s="1" t="str">
        <f>IF(Table_PayItems[[#This Row],[Description]]="_","_ Unique Item - "&amp;Table_PayItems[[#This Row],[Item]]&amp;" - $"&amp;Table_PayItems[[#This Row],[Unit]],Table_PayItems[[#This Row],[Description]]&amp;" - $"&amp;Table_PayItems[[#This Row],[Unit]])</f>
        <v>Culv, Cl A, 90 inch - $Ft</v>
      </c>
      <c r="I1463" s="29" t="str">
        <f>IFERROR(VLOOKUP(ROWS($M$5:M1463),Table_PayItems[[Search Key]:[Concentrated Name]],2,FALSE),"")</f>
        <v>Culv, Cl A, 90 inch - $Ft</v>
      </c>
      <c r="J1463" s="1"/>
      <c r="K1463" s="1"/>
      <c r="L1463" s="22">
        <f>IF(ISNUMBER(SEARCH(Pay_Item_Search_Text_2,M1463)),MAX($L$4:L1462)+1,0)</f>
        <v>419</v>
      </c>
      <c r="M1463" s="1" t="str">
        <f>IFERROR(VLOOKUP(ROWS($M$5:M1463),Table_PayItems[[Search Key]:[Concentrated Name]],2,FALSE),"")</f>
        <v>Culv, Cl A, 90 inch - $Ft</v>
      </c>
      <c r="N1463" s="1" t="str">
        <f>IFERROR(VLOOKUP(ROWS($M$5:N1463),$L$5:$M$7000,2,FALSE),"")</f>
        <v/>
      </c>
      <c r="O1463" s="1" t="str">
        <f>IFERROR(VLOOKUP(ROWS($O$5:O1463),$K$5:$L$7000,2,FALSE),"")</f>
        <v/>
      </c>
    </row>
    <row r="1464" spans="2:15" ht="15" customHeight="1" x14ac:dyDescent="0.25">
      <c r="B1464" s="178" t="s">
        <v>8299</v>
      </c>
      <c r="C1464" s="178" t="s">
        <v>104</v>
      </c>
      <c r="D1464" s="178" t="s">
        <v>353</v>
      </c>
      <c r="E1464" s="178" t="s">
        <v>302</v>
      </c>
      <c r="F1464" s="178" t="s">
        <v>17</v>
      </c>
      <c r="G1464" s="1">
        <f>IF(ISNUMBER(Pay_Item_Search_Text),IF(ISNUMBER(IF(FIND(Pay_Item_Search_Text,B1464)=1,1, "FALSE")),MAX(G$4:$G1463)+1,IF(ISNUMBER(Pay_Item_Search_Text),0,IF(ISNUMBER(SEARCH(Pay_Item_Search_Text,H1464)),MAX(G$4:$G1463)+1,0))),IF(ISNUMBER(Pay_Item_Search_Text),0,IF(ISNUMBER(SEARCH(Pay_Item_Search_Text,H1464)),MAX(G$4:$G1463)+1,0)))</f>
        <v>1460</v>
      </c>
      <c r="H1464" s="1" t="str">
        <f>IF(Table_PayItems[[#This Row],[Description]]="_","_ Unique Item - "&amp;Table_PayItems[[#This Row],[Item]]&amp;" - $"&amp;Table_PayItems[[#This Row],[Unit]],Table_PayItems[[#This Row],[Description]]&amp;" - $"&amp;Table_PayItems[[#This Row],[Unit]])</f>
        <v>Culv, Cl A, 96 inch - $Ft</v>
      </c>
      <c r="I1464" s="29" t="str">
        <f>IFERROR(VLOOKUP(ROWS($M$5:M1464),Table_PayItems[[Search Key]:[Concentrated Name]],2,FALSE),"")</f>
        <v>Culv, Cl A, 96 inch - $Ft</v>
      </c>
      <c r="J1464" s="1"/>
      <c r="K1464" s="1"/>
      <c r="L1464" s="22">
        <f>IF(ISNUMBER(SEARCH(Pay_Item_Search_Text_2,M1464)),MAX($L$4:L1463)+1,0)</f>
        <v>0</v>
      </c>
      <c r="M1464" s="1" t="str">
        <f>IFERROR(VLOOKUP(ROWS($M$5:M1464),Table_PayItems[[Search Key]:[Concentrated Name]],2,FALSE),"")</f>
        <v>Culv, Cl A, 96 inch - $Ft</v>
      </c>
      <c r="N1464" s="1" t="str">
        <f>IFERROR(VLOOKUP(ROWS($M$5:N1464),$L$5:$M$7000,2,FALSE),"")</f>
        <v/>
      </c>
      <c r="O1464" s="1" t="str">
        <f>IFERROR(VLOOKUP(ROWS($O$5:O1464),$K$5:$L$7000,2,FALSE),"")</f>
        <v/>
      </c>
    </row>
    <row r="1465" spans="2:15" ht="15" customHeight="1" x14ac:dyDescent="0.25">
      <c r="B1465" s="178" t="s">
        <v>8324</v>
      </c>
      <c r="C1465" s="178" t="s">
        <v>104</v>
      </c>
      <c r="D1465" s="178" t="s">
        <v>378</v>
      </c>
      <c r="E1465" s="178" t="s">
        <v>302</v>
      </c>
      <c r="F1465" s="178" t="s">
        <v>17</v>
      </c>
      <c r="G1465" s="1">
        <f>IF(ISNUMBER(Pay_Item_Search_Text),IF(ISNUMBER(IF(FIND(Pay_Item_Search_Text,B1465)=1,1, "FALSE")),MAX(G$4:$G1464)+1,IF(ISNUMBER(Pay_Item_Search_Text),0,IF(ISNUMBER(SEARCH(Pay_Item_Search_Text,H1465)),MAX(G$4:$G1464)+1,0))),IF(ISNUMBER(Pay_Item_Search_Text),0,IF(ISNUMBER(SEARCH(Pay_Item_Search_Text,H1465)),MAX(G$4:$G1464)+1,0)))</f>
        <v>1461</v>
      </c>
      <c r="H1465" s="1" t="str">
        <f>IF(Table_PayItems[[#This Row],[Description]]="_","_ Unique Item - "&amp;Table_PayItems[[#This Row],[Item]]&amp;" - $"&amp;Table_PayItems[[#This Row],[Unit]],Table_PayItems[[#This Row],[Description]]&amp;" - $"&amp;Table_PayItems[[#This Row],[Unit]])</f>
        <v>Culv, Cl A, Conc, 102 inch - $Ft</v>
      </c>
      <c r="I1465" s="29" t="str">
        <f>IFERROR(VLOOKUP(ROWS($M$5:M1465),Table_PayItems[[Search Key]:[Concentrated Name]],2,FALSE),"")</f>
        <v>Culv, Cl A, Conc, 102 inch - $Ft</v>
      </c>
      <c r="J1465" s="1"/>
      <c r="K1465" s="1"/>
      <c r="L1465" s="22">
        <f>IF(ISNUMBER(SEARCH(Pay_Item_Search_Text_2,M1465)),MAX($L$4:L1464)+1,0)</f>
        <v>420</v>
      </c>
      <c r="M1465" s="1" t="str">
        <f>IFERROR(VLOOKUP(ROWS($M$5:M1465),Table_PayItems[[Search Key]:[Concentrated Name]],2,FALSE),"")</f>
        <v>Culv, Cl A, Conc, 102 inch - $Ft</v>
      </c>
      <c r="N1465" s="1" t="str">
        <f>IFERROR(VLOOKUP(ROWS($M$5:N1465),$L$5:$M$7000,2,FALSE),"")</f>
        <v/>
      </c>
      <c r="O1465" s="1" t="str">
        <f>IFERROR(VLOOKUP(ROWS($O$5:O1465),$K$5:$L$7000,2,FALSE),"")</f>
        <v/>
      </c>
    </row>
    <row r="1466" spans="2:15" ht="15" customHeight="1" x14ac:dyDescent="0.25">
      <c r="B1466" s="178" t="s">
        <v>8325</v>
      </c>
      <c r="C1466" s="178" t="s">
        <v>104</v>
      </c>
      <c r="D1466" s="178" t="s">
        <v>379</v>
      </c>
      <c r="E1466" s="178" t="s">
        <v>302</v>
      </c>
      <c r="F1466" s="178" t="s">
        <v>17</v>
      </c>
      <c r="G1466" s="1">
        <f>IF(ISNUMBER(Pay_Item_Search_Text),IF(ISNUMBER(IF(FIND(Pay_Item_Search_Text,B1466)=1,1, "FALSE")),MAX(G$4:$G1465)+1,IF(ISNUMBER(Pay_Item_Search_Text),0,IF(ISNUMBER(SEARCH(Pay_Item_Search_Text,H1466)),MAX(G$4:$G1465)+1,0))),IF(ISNUMBER(Pay_Item_Search_Text),0,IF(ISNUMBER(SEARCH(Pay_Item_Search_Text,H1466)),MAX(G$4:$G1465)+1,0)))</f>
        <v>1462</v>
      </c>
      <c r="H1466" s="1" t="str">
        <f>IF(Table_PayItems[[#This Row],[Description]]="_","_ Unique Item - "&amp;Table_PayItems[[#This Row],[Item]]&amp;" - $"&amp;Table_PayItems[[#This Row],[Unit]],Table_PayItems[[#This Row],[Description]]&amp;" - $"&amp;Table_PayItems[[#This Row],[Unit]])</f>
        <v>Culv, Cl A, Conc, 108 inch - $Ft</v>
      </c>
      <c r="I1466" s="29" t="str">
        <f>IFERROR(VLOOKUP(ROWS($M$5:M1466),Table_PayItems[[Search Key]:[Concentrated Name]],2,FALSE),"")</f>
        <v>Culv, Cl A, Conc, 108 inch - $Ft</v>
      </c>
      <c r="J1466" s="1"/>
      <c r="K1466" s="1"/>
      <c r="L1466" s="22">
        <f>IF(ISNUMBER(SEARCH(Pay_Item_Search_Text_2,M1466)),MAX($L$4:L1465)+1,0)</f>
        <v>421</v>
      </c>
      <c r="M1466" s="1" t="str">
        <f>IFERROR(VLOOKUP(ROWS($M$5:M1466),Table_PayItems[[Search Key]:[Concentrated Name]],2,FALSE),"")</f>
        <v>Culv, Cl A, Conc, 108 inch - $Ft</v>
      </c>
      <c r="N1466" s="1" t="str">
        <f>IFERROR(VLOOKUP(ROWS($M$5:N1466),$L$5:$M$7000,2,FALSE),"")</f>
        <v/>
      </c>
      <c r="O1466" s="1" t="str">
        <f>IFERROR(VLOOKUP(ROWS($O$5:O1466),$K$5:$L$7000,2,FALSE),"")</f>
        <v/>
      </c>
    </row>
    <row r="1467" spans="2:15" ht="15" customHeight="1" x14ac:dyDescent="0.25">
      <c r="B1467" s="178" t="s">
        <v>8326</v>
      </c>
      <c r="C1467" s="178" t="s">
        <v>104</v>
      </c>
      <c r="D1467" s="178" t="s">
        <v>380</v>
      </c>
      <c r="E1467" s="178" t="s">
        <v>302</v>
      </c>
      <c r="F1467" s="178" t="s">
        <v>17</v>
      </c>
      <c r="G1467" s="1">
        <f>IF(ISNUMBER(Pay_Item_Search_Text),IF(ISNUMBER(IF(FIND(Pay_Item_Search_Text,B1467)=1,1, "FALSE")),MAX(G$4:$G1466)+1,IF(ISNUMBER(Pay_Item_Search_Text),0,IF(ISNUMBER(SEARCH(Pay_Item_Search_Text,H1467)),MAX(G$4:$G1466)+1,0))),IF(ISNUMBER(Pay_Item_Search_Text),0,IF(ISNUMBER(SEARCH(Pay_Item_Search_Text,H1467)),MAX(G$4:$G1466)+1,0)))</f>
        <v>1463</v>
      </c>
      <c r="H1467" s="1" t="str">
        <f>IF(Table_PayItems[[#This Row],[Description]]="_","_ Unique Item - "&amp;Table_PayItems[[#This Row],[Item]]&amp;" - $"&amp;Table_PayItems[[#This Row],[Unit]],Table_PayItems[[#This Row],[Description]]&amp;" - $"&amp;Table_PayItems[[#This Row],[Unit]])</f>
        <v>Culv, Cl A, Conc, 114 inch - $Ft</v>
      </c>
      <c r="I1467" s="29" t="str">
        <f>IFERROR(VLOOKUP(ROWS($M$5:M1467),Table_PayItems[[Search Key]:[Concentrated Name]],2,FALSE),"")</f>
        <v>Culv, Cl A, Conc, 114 inch - $Ft</v>
      </c>
      <c r="J1467" s="1"/>
      <c r="K1467" s="1"/>
      <c r="L1467" s="22">
        <f>IF(ISNUMBER(SEARCH(Pay_Item_Search_Text_2,M1467)),MAX($L$4:L1466)+1,0)</f>
        <v>0</v>
      </c>
      <c r="M1467" s="1" t="str">
        <f>IFERROR(VLOOKUP(ROWS($M$5:M1467),Table_PayItems[[Search Key]:[Concentrated Name]],2,FALSE),"")</f>
        <v>Culv, Cl A, Conc, 114 inch - $Ft</v>
      </c>
      <c r="N1467" s="1" t="str">
        <f>IFERROR(VLOOKUP(ROWS($M$5:N1467),$L$5:$M$7000,2,FALSE),"")</f>
        <v/>
      </c>
      <c r="O1467" s="1" t="str">
        <f>IFERROR(VLOOKUP(ROWS($O$5:O1467),$K$5:$L$7000,2,FALSE),"")</f>
        <v/>
      </c>
    </row>
    <row r="1468" spans="2:15" ht="15" customHeight="1" x14ac:dyDescent="0.25">
      <c r="B1468" s="178" t="s">
        <v>8308</v>
      </c>
      <c r="C1468" s="178" t="s">
        <v>104</v>
      </c>
      <c r="D1468" s="178" t="s">
        <v>362</v>
      </c>
      <c r="E1468" s="178" t="s">
        <v>296</v>
      </c>
      <c r="F1468" s="178" t="s">
        <v>17</v>
      </c>
      <c r="G1468" s="1">
        <f>IF(ISNUMBER(Pay_Item_Search_Text),IF(ISNUMBER(IF(FIND(Pay_Item_Search_Text,B1468)=1,1, "FALSE")),MAX(G$4:$G1467)+1,IF(ISNUMBER(Pay_Item_Search_Text),0,IF(ISNUMBER(SEARCH(Pay_Item_Search_Text,H1468)),MAX(G$4:$G1467)+1,0))),IF(ISNUMBER(Pay_Item_Search_Text),0,IF(ISNUMBER(SEARCH(Pay_Item_Search_Text,H1468)),MAX(G$4:$G1467)+1,0)))</f>
        <v>1464</v>
      </c>
      <c r="H1468" s="1" t="str">
        <f>IF(Table_PayItems[[#This Row],[Description]]="_","_ Unique Item - "&amp;Table_PayItems[[#This Row],[Item]]&amp;" - $"&amp;Table_PayItems[[#This Row],[Unit]],Table_PayItems[[#This Row],[Description]]&amp;" - $"&amp;Table_PayItems[[#This Row],[Unit]])</f>
        <v>Culv, Cl A, Conc, 12 inch - $Ft</v>
      </c>
      <c r="I1468" s="29" t="str">
        <f>IFERROR(VLOOKUP(ROWS($M$5:M1468),Table_PayItems[[Search Key]:[Concentrated Name]],2,FALSE),"")</f>
        <v>Culv, Cl A, Conc, 12 inch - $Ft</v>
      </c>
      <c r="J1468" s="1"/>
      <c r="K1468" s="1"/>
      <c r="L1468" s="22">
        <f>IF(ISNUMBER(SEARCH(Pay_Item_Search_Text_2,M1468)),MAX($L$4:L1467)+1,0)</f>
        <v>0</v>
      </c>
      <c r="M1468" s="1" t="str">
        <f>IFERROR(VLOOKUP(ROWS($M$5:M1468),Table_PayItems[[Search Key]:[Concentrated Name]],2,FALSE),"")</f>
        <v>Culv, Cl A, Conc, 12 inch - $Ft</v>
      </c>
      <c r="N1468" s="1" t="str">
        <f>IFERROR(VLOOKUP(ROWS($M$5:N1468),$L$5:$M$7000,2,FALSE),"")</f>
        <v/>
      </c>
      <c r="O1468" s="1" t="str">
        <f>IFERROR(VLOOKUP(ROWS($O$5:O1468),$K$5:$L$7000,2,FALSE),"")</f>
        <v/>
      </c>
    </row>
    <row r="1469" spans="2:15" ht="15" customHeight="1" x14ac:dyDescent="0.25">
      <c r="B1469" s="178" t="s">
        <v>8327</v>
      </c>
      <c r="C1469" s="178" t="s">
        <v>104</v>
      </c>
      <c r="D1469" s="178" t="s">
        <v>381</v>
      </c>
      <c r="E1469" s="178" t="s">
        <v>302</v>
      </c>
      <c r="F1469" s="178" t="s">
        <v>17</v>
      </c>
      <c r="G1469" s="1">
        <f>IF(ISNUMBER(Pay_Item_Search_Text),IF(ISNUMBER(IF(FIND(Pay_Item_Search_Text,B1469)=1,1, "FALSE")),MAX(G$4:$G1468)+1,IF(ISNUMBER(Pay_Item_Search_Text),0,IF(ISNUMBER(SEARCH(Pay_Item_Search_Text,H1469)),MAX(G$4:$G1468)+1,0))),IF(ISNUMBER(Pay_Item_Search_Text),0,IF(ISNUMBER(SEARCH(Pay_Item_Search_Text,H1469)),MAX(G$4:$G1468)+1,0)))</f>
        <v>1465</v>
      </c>
      <c r="H1469" s="1" t="str">
        <f>IF(Table_PayItems[[#This Row],[Description]]="_","_ Unique Item - "&amp;Table_PayItems[[#This Row],[Item]]&amp;" - $"&amp;Table_PayItems[[#This Row],[Unit]],Table_PayItems[[#This Row],[Description]]&amp;" - $"&amp;Table_PayItems[[#This Row],[Unit]])</f>
        <v>Culv, Cl A, Conc, 120 inch - $Ft</v>
      </c>
      <c r="I1469" s="29" t="str">
        <f>IFERROR(VLOOKUP(ROWS($M$5:M1469),Table_PayItems[[Search Key]:[Concentrated Name]],2,FALSE),"")</f>
        <v>Culv, Cl A, Conc, 120 inch - $Ft</v>
      </c>
      <c r="J1469" s="1"/>
      <c r="K1469" s="1"/>
      <c r="L1469" s="22">
        <f>IF(ISNUMBER(SEARCH(Pay_Item_Search_Text_2,M1469)),MAX($L$4:L1468)+1,0)</f>
        <v>422</v>
      </c>
      <c r="M1469" s="1" t="str">
        <f>IFERROR(VLOOKUP(ROWS($M$5:M1469),Table_PayItems[[Search Key]:[Concentrated Name]],2,FALSE),"")</f>
        <v>Culv, Cl A, Conc, 120 inch - $Ft</v>
      </c>
      <c r="N1469" s="1" t="str">
        <f>IFERROR(VLOOKUP(ROWS($M$5:N1469),$L$5:$M$7000,2,FALSE),"")</f>
        <v/>
      </c>
      <c r="O1469" s="1" t="str">
        <f>IFERROR(VLOOKUP(ROWS($O$5:O1469),$K$5:$L$7000,2,FALSE),"")</f>
        <v/>
      </c>
    </row>
    <row r="1470" spans="2:15" ht="15" customHeight="1" x14ac:dyDescent="0.25">
      <c r="B1470" s="178" t="s">
        <v>8328</v>
      </c>
      <c r="C1470" s="178" t="s">
        <v>104</v>
      </c>
      <c r="D1470" s="178" t="s">
        <v>382</v>
      </c>
      <c r="E1470" s="178" t="s">
        <v>302</v>
      </c>
      <c r="F1470" s="178" t="s">
        <v>17</v>
      </c>
      <c r="G1470" s="1">
        <f>IF(ISNUMBER(Pay_Item_Search_Text),IF(ISNUMBER(IF(FIND(Pay_Item_Search_Text,B1470)=1,1, "FALSE")),MAX(G$4:$G1469)+1,IF(ISNUMBER(Pay_Item_Search_Text),0,IF(ISNUMBER(SEARCH(Pay_Item_Search_Text,H1470)),MAX(G$4:$G1469)+1,0))),IF(ISNUMBER(Pay_Item_Search_Text),0,IF(ISNUMBER(SEARCH(Pay_Item_Search_Text,H1470)),MAX(G$4:$G1469)+1,0)))</f>
        <v>1466</v>
      </c>
      <c r="H1470" s="1" t="str">
        <f>IF(Table_PayItems[[#This Row],[Description]]="_","_ Unique Item - "&amp;Table_PayItems[[#This Row],[Item]]&amp;" - $"&amp;Table_PayItems[[#This Row],[Unit]],Table_PayItems[[#This Row],[Description]]&amp;" - $"&amp;Table_PayItems[[#This Row],[Unit]])</f>
        <v>Culv, Cl A, Conc, 126 inch - $Ft</v>
      </c>
      <c r="I1470" s="29" t="str">
        <f>IFERROR(VLOOKUP(ROWS($M$5:M1470),Table_PayItems[[Search Key]:[Concentrated Name]],2,FALSE),"")</f>
        <v>Culv, Cl A, Conc, 126 inch - $Ft</v>
      </c>
      <c r="J1470" s="1"/>
      <c r="K1470" s="1"/>
      <c r="L1470" s="22">
        <f>IF(ISNUMBER(SEARCH(Pay_Item_Search_Text_2,M1470)),MAX($L$4:L1469)+1,0)</f>
        <v>0</v>
      </c>
      <c r="M1470" s="1" t="str">
        <f>IFERROR(VLOOKUP(ROWS($M$5:M1470),Table_PayItems[[Search Key]:[Concentrated Name]],2,FALSE),"")</f>
        <v>Culv, Cl A, Conc, 126 inch - $Ft</v>
      </c>
      <c r="N1470" s="1" t="str">
        <f>IFERROR(VLOOKUP(ROWS($M$5:N1470),$L$5:$M$7000,2,FALSE),"")</f>
        <v/>
      </c>
      <c r="O1470" s="1" t="str">
        <f>IFERROR(VLOOKUP(ROWS($O$5:O1470),$K$5:$L$7000,2,FALSE),"")</f>
        <v/>
      </c>
    </row>
    <row r="1471" spans="2:15" ht="15" customHeight="1" x14ac:dyDescent="0.25">
      <c r="B1471" s="178" t="s">
        <v>8329</v>
      </c>
      <c r="C1471" s="178" t="s">
        <v>104</v>
      </c>
      <c r="D1471" s="178" t="s">
        <v>383</v>
      </c>
      <c r="E1471" s="178" t="s">
        <v>302</v>
      </c>
      <c r="F1471" s="178" t="s">
        <v>17</v>
      </c>
      <c r="G1471" s="1">
        <f>IF(ISNUMBER(Pay_Item_Search_Text),IF(ISNUMBER(IF(FIND(Pay_Item_Search_Text,B1471)=1,1, "FALSE")),MAX(G$4:$G1470)+1,IF(ISNUMBER(Pay_Item_Search_Text),0,IF(ISNUMBER(SEARCH(Pay_Item_Search_Text,H1471)),MAX(G$4:$G1470)+1,0))),IF(ISNUMBER(Pay_Item_Search_Text),0,IF(ISNUMBER(SEARCH(Pay_Item_Search_Text,H1471)),MAX(G$4:$G1470)+1,0)))</f>
        <v>1467</v>
      </c>
      <c r="H1471" s="1" t="str">
        <f>IF(Table_PayItems[[#This Row],[Description]]="_","_ Unique Item - "&amp;Table_PayItems[[#This Row],[Item]]&amp;" - $"&amp;Table_PayItems[[#This Row],[Unit]],Table_PayItems[[#This Row],[Description]]&amp;" - $"&amp;Table_PayItems[[#This Row],[Unit]])</f>
        <v>Culv, Cl A, Conc, 132 inch - $Ft</v>
      </c>
      <c r="I1471" s="29" t="str">
        <f>IFERROR(VLOOKUP(ROWS($M$5:M1471),Table_PayItems[[Search Key]:[Concentrated Name]],2,FALSE),"")</f>
        <v>Culv, Cl A, Conc, 132 inch - $Ft</v>
      </c>
      <c r="J1471" s="1"/>
      <c r="K1471" s="1"/>
      <c r="L1471" s="22">
        <f>IF(ISNUMBER(SEARCH(Pay_Item_Search_Text_2,M1471)),MAX($L$4:L1470)+1,0)</f>
        <v>0</v>
      </c>
      <c r="M1471" s="1" t="str">
        <f>IFERROR(VLOOKUP(ROWS($M$5:M1471),Table_PayItems[[Search Key]:[Concentrated Name]],2,FALSE),"")</f>
        <v>Culv, Cl A, Conc, 132 inch - $Ft</v>
      </c>
      <c r="N1471" s="1" t="str">
        <f>IFERROR(VLOOKUP(ROWS($M$5:N1471),$L$5:$M$7000,2,FALSE),"")</f>
        <v/>
      </c>
      <c r="O1471" s="1" t="str">
        <f>IFERROR(VLOOKUP(ROWS($O$5:O1471),$K$5:$L$7000,2,FALSE),"")</f>
        <v/>
      </c>
    </row>
    <row r="1472" spans="2:15" ht="15" customHeight="1" x14ac:dyDescent="0.25">
      <c r="B1472" s="178" t="s">
        <v>8330</v>
      </c>
      <c r="C1472" s="178" t="s">
        <v>104</v>
      </c>
      <c r="D1472" s="178" t="s">
        <v>384</v>
      </c>
      <c r="E1472" s="178" t="s">
        <v>302</v>
      </c>
      <c r="F1472" s="178" t="s">
        <v>17</v>
      </c>
      <c r="G1472" s="1">
        <f>IF(ISNUMBER(Pay_Item_Search_Text),IF(ISNUMBER(IF(FIND(Pay_Item_Search_Text,B1472)=1,1, "FALSE")),MAX(G$4:$G1471)+1,IF(ISNUMBER(Pay_Item_Search_Text),0,IF(ISNUMBER(SEARCH(Pay_Item_Search_Text,H1472)),MAX(G$4:$G1471)+1,0))),IF(ISNUMBER(Pay_Item_Search_Text),0,IF(ISNUMBER(SEARCH(Pay_Item_Search_Text,H1472)),MAX(G$4:$G1471)+1,0)))</f>
        <v>1468</v>
      </c>
      <c r="H1472" s="1" t="str">
        <f>IF(Table_PayItems[[#This Row],[Description]]="_","_ Unique Item - "&amp;Table_PayItems[[#This Row],[Item]]&amp;" - $"&amp;Table_PayItems[[#This Row],[Unit]],Table_PayItems[[#This Row],[Description]]&amp;" - $"&amp;Table_PayItems[[#This Row],[Unit]])</f>
        <v>Culv, Cl A, Conc, 138 inch - $Ft</v>
      </c>
      <c r="I1472" s="29" t="str">
        <f>IFERROR(VLOOKUP(ROWS($M$5:M1472),Table_PayItems[[Search Key]:[Concentrated Name]],2,FALSE),"")</f>
        <v>Culv, Cl A, Conc, 138 inch - $Ft</v>
      </c>
      <c r="J1472" s="1"/>
      <c r="K1472" s="1"/>
      <c r="L1472" s="22">
        <f>IF(ISNUMBER(SEARCH(Pay_Item_Search_Text_2,M1472)),MAX($L$4:L1471)+1,0)</f>
        <v>0</v>
      </c>
      <c r="M1472" s="1" t="str">
        <f>IFERROR(VLOOKUP(ROWS($M$5:M1472),Table_PayItems[[Search Key]:[Concentrated Name]],2,FALSE),"")</f>
        <v>Culv, Cl A, Conc, 138 inch - $Ft</v>
      </c>
      <c r="N1472" s="1" t="str">
        <f>IFERROR(VLOOKUP(ROWS($M$5:N1472),$L$5:$M$7000,2,FALSE),"")</f>
        <v/>
      </c>
      <c r="O1472" s="1" t="str">
        <f>IFERROR(VLOOKUP(ROWS($O$5:O1472),$K$5:$L$7000,2,FALSE),"")</f>
        <v/>
      </c>
    </row>
    <row r="1473" spans="2:15" ht="15" customHeight="1" x14ac:dyDescent="0.25">
      <c r="B1473" s="178" t="s">
        <v>8331</v>
      </c>
      <c r="C1473" s="178" t="s">
        <v>104</v>
      </c>
      <c r="D1473" s="178" t="s">
        <v>385</v>
      </c>
      <c r="E1473" s="178" t="s">
        <v>302</v>
      </c>
      <c r="F1473" s="178" t="s">
        <v>17</v>
      </c>
      <c r="G1473" s="1">
        <f>IF(ISNUMBER(Pay_Item_Search_Text),IF(ISNUMBER(IF(FIND(Pay_Item_Search_Text,B1473)=1,1, "FALSE")),MAX(G$4:$G1472)+1,IF(ISNUMBER(Pay_Item_Search_Text),0,IF(ISNUMBER(SEARCH(Pay_Item_Search_Text,H1473)),MAX(G$4:$G1472)+1,0))),IF(ISNUMBER(Pay_Item_Search_Text),0,IF(ISNUMBER(SEARCH(Pay_Item_Search_Text,H1473)),MAX(G$4:$G1472)+1,0)))</f>
        <v>1469</v>
      </c>
      <c r="H1473" s="1" t="str">
        <f>IF(Table_PayItems[[#This Row],[Description]]="_","_ Unique Item - "&amp;Table_PayItems[[#This Row],[Item]]&amp;" - $"&amp;Table_PayItems[[#This Row],[Unit]],Table_PayItems[[#This Row],[Description]]&amp;" - $"&amp;Table_PayItems[[#This Row],[Unit]])</f>
        <v>Culv, Cl A, Conc, 144 inch - $Ft</v>
      </c>
      <c r="I1473" s="29" t="str">
        <f>IFERROR(VLOOKUP(ROWS($M$5:M1473),Table_PayItems[[Search Key]:[Concentrated Name]],2,FALSE),"")</f>
        <v>Culv, Cl A, Conc, 144 inch - $Ft</v>
      </c>
      <c r="J1473" s="1"/>
      <c r="K1473" s="1"/>
      <c r="L1473" s="22">
        <f>IF(ISNUMBER(SEARCH(Pay_Item_Search_Text_2,M1473)),MAX($L$4:L1472)+1,0)</f>
        <v>0</v>
      </c>
      <c r="M1473" s="1" t="str">
        <f>IFERROR(VLOOKUP(ROWS($M$5:M1473),Table_PayItems[[Search Key]:[Concentrated Name]],2,FALSE),"")</f>
        <v>Culv, Cl A, Conc, 144 inch - $Ft</v>
      </c>
      <c r="N1473" s="1" t="str">
        <f>IFERROR(VLOOKUP(ROWS($M$5:N1473),$L$5:$M$7000,2,FALSE),"")</f>
        <v/>
      </c>
      <c r="O1473" s="1" t="str">
        <f>IFERROR(VLOOKUP(ROWS($O$5:O1473),$K$5:$L$7000,2,FALSE),"")</f>
        <v/>
      </c>
    </row>
    <row r="1474" spans="2:15" ht="15" customHeight="1" x14ac:dyDescent="0.25">
      <c r="B1474" s="178" t="s">
        <v>8309</v>
      </c>
      <c r="C1474" s="178" t="s">
        <v>104</v>
      </c>
      <c r="D1474" s="178" t="s">
        <v>363</v>
      </c>
      <c r="E1474" s="178" t="s">
        <v>296</v>
      </c>
      <c r="F1474" s="178" t="s">
        <v>17</v>
      </c>
      <c r="G1474" s="1">
        <f>IF(ISNUMBER(Pay_Item_Search_Text),IF(ISNUMBER(IF(FIND(Pay_Item_Search_Text,B1474)=1,1, "FALSE")),MAX(G$4:$G1473)+1,IF(ISNUMBER(Pay_Item_Search_Text),0,IF(ISNUMBER(SEARCH(Pay_Item_Search_Text,H1474)),MAX(G$4:$G1473)+1,0))),IF(ISNUMBER(Pay_Item_Search_Text),0,IF(ISNUMBER(SEARCH(Pay_Item_Search_Text,H1474)),MAX(G$4:$G1473)+1,0)))</f>
        <v>1470</v>
      </c>
      <c r="H1474" s="1" t="str">
        <f>IF(Table_PayItems[[#This Row],[Description]]="_","_ Unique Item - "&amp;Table_PayItems[[#This Row],[Item]]&amp;" - $"&amp;Table_PayItems[[#This Row],[Unit]],Table_PayItems[[#This Row],[Description]]&amp;" - $"&amp;Table_PayItems[[#This Row],[Unit]])</f>
        <v>Culv, Cl A, Conc, 15 inch - $Ft</v>
      </c>
      <c r="I1474" s="29" t="str">
        <f>IFERROR(VLOOKUP(ROWS($M$5:M1474),Table_PayItems[[Search Key]:[Concentrated Name]],2,FALSE),"")</f>
        <v>Culv, Cl A, Conc, 15 inch - $Ft</v>
      </c>
      <c r="J1474" s="1"/>
      <c r="K1474" s="1"/>
      <c r="L1474" s="22">
        <f>IF(ISNUMBER(SEARCH(Pay_Item_Search_Text_2,M1474)),MAX($L$4:L1473)+1,0)</f>
        <v>0</v>
      </c>
      <c r="M1474" s="1" t="str">
        <f>IFERROR(VLOOKUP(ROWS($M$5:M1474),Table_PayItems[[Search Key]:[Concentrated Name]],2,FALSE),"")</f>
        <v>Culv, Cl A, Conc, 15 inch - $Ft</v>
      </c>
      <c r="N1474" s="1" t="str">
        <f>IFERROR(VLOOKUP(ROWS($M$5:N1474),$L$5:$M$7000,2,FALSE),"")</f>
        <v/>
      </c>
      <c r="O1474" s="1" t="str">
        <f>IFERROR(VLOOKUP(ROWS($O$5:O1474),$K$5:$L$7000,2,FALSE),"")</f>
        <v/>
      </c>
    </row>
    <row r="1475" spans="2:15" ht="15" customHeight="1" x14ac:dyDescent="0.25">
      <c r="B1475" s="178" t="s">
        <v>8310</v>
      </c>
      <c r="C1475" s="178" t="s">
        <v>104</v>
      </c>
      <c r="D1475" s="178" t="s">
        <v>364</v>
      </c>
      <c r="E1475" s="178" t="s">
        <v>296</v>
      </c>
      <c r="F1475" s="178" t="s">
        <v>17</v>
      </c>
      <c r="G1475" s="1">
        <f>IF(ISNUMBER(Pay_Item_Search_Text),IF(ISNUMBER(IF(FIND(Pay_Item_Search_Text,B1475)=1,1, "FALSE")),MAX(G$4:$G1474)+1,IF(ISNUMBER(Pay_Item_Search_Text),0,IF(ISNUMBER(SEARCH(Pay_Item_Search_Text,H1475)),MAX(G$4:$G1474)+1,0))),IF(ISNUMBER(Pay_Item_Search_Text),0,IF(ISNUMBER(SEARCH(Pay_Item_Search_Text,H1475)),MAX(G$4:$G1474)+1,0)))</f>
        <v>1471</v>
      </c>
      <c r="H1475" s="1" t="str">
        <f>IF(Table_PayItems[[#This Row],[Description]]="_","_ Unique Item - "&amp;Table_PayItems[[#This Row],[Item]]&amp;" - $"&amp;Table_PayItems[[#This Row],[Unit]],Table_PayItems[[#This Row],[Description]]&amp;" - $"&amp;Table_PayItems[[#This Row],[Unit]])</f>
        <v>Culv, Cl A, Conc, 18 inch - $Ft</v>
      </c>
      <c r="I1475" s="29" t="str">
        <f>IFERROR(VLOOKUP(ROWS($M$5:M1475),Table_PayItems[[Search Key]:[Concentrated Name]],2,FALSE),"")</f>
        <v>Culv, Cl A, Conc, 18 inch - $Ft</v>
      </c>
      <c r="J1475" s="1"/>
      <c r="K1475" s="1"/>
      <c r="L1475" s="22">
        <f>IF(ISNUMBER(SEARCH(Pay_Item_Search_Text_2,M1475)),MAX($L$4:L1474)+1,0)</f>
        <v>0</v>
      </c>
      <c r="M1475" s="1" t="str">
        <f>IFERROR(VLOOKUP(ROWS($M$5:M1475),Table_PayItems[[Search Key]:[Concentrated Name]],2,FALSE),"")</f>
        <v>Culv, Cl A, Conc, 18 inch - $Ft</v>
      </c>
      <c r="N1475" s="1" t="str">
        <f>IFERROR(VLOOKUP(ROWS($M$5:N1475),$L$5:$M$7000,2,FALSE),"")</f>
        <v/>
      </c>
      <c r="O1475" s="1" t="str">
        <f>IFERROR(VLOOKUP(ROWS($O$5:O1475),$K$5:$L$7000,2,FALSE),"")</f>
        <v/>
      </c>
    </row>
    <row r="1476" spans="2:15" ht="15" customHeight="1" x14ac:dyDescent="0.25">
      <c r="B1476" s="178" t="s">
        <v>8311</v>
      </c>
      <c r="C1476" s="178" t="s">
        <v>104</v>
      </c>
      <c r="D1476" s="178" t="s">
        <v>365</v>
      </c>
      <c r="E1476" s="178" t="s">
        <v>296</v>
      </c>
      <c r="F1476" s="178" t="s">
        <v>17</v>
      </c>
      <c r="G1476" s="1">
        <f>IF(ISNUMBER(Pay_Item_Search_Text),IF(ISNUMBER(IF(FIND(Pay_Item_Search_Text,B1476)=1,1, "FALSE")),MAX(G$4:$G1475)+1,IF(ISNUMBER(Pay_Item_Search_Text),0,IF(ISNUMBER(SEARCH(Pay_Item_Search_Text,H1476)),MAX(G$4:$G1475)+1,0))),IF(ISNUMBER(Pay_Item_Search_Text),0,IF(ISNUMBER(SEARCH(Pay_Item_Search_Text,H1476)),MAX(G$4:$G1475)+1,0)))</f>
        <v>1472</v>
      </c>
      <c r="H1476" s="1" t="str">
        <f>IF(Table_PayItems[[#This Row],[Description]]="_","_ Unique Item - "&amp;Table_PayItems[[#This Row],[Item]]&amp;" - $"&amp;Table_PayItems[[#This Row],[Unit]],Table_PayItems[[#This Row],[Description]]&amp;" - $"&amp;Table_PayItems[[#This Row],[Unit]])</f>
        <v>Culv, Cl A, Conc, 24 inch - $Ft</v>
      </c>
      <c r="I1476" s="29" t="str">
        <f>IFERROR(VLOOKUP(ROWS($M$5:M1476),Table_PayItems[[Search Key]:[Concentrated Name]],2,FALSE),"")</f>
        <v>Culv, Cl A, Conc, 24 inch - $Ft</v>
      </c>
      <c r="J1476" s="1"/>
      <c r="K1476" s="1"/>
      <c r="L1476" s="22">
        <f>IF(ISNUMBER(SEARCH(Pay_Item_Search_Text_2,M1476)),MAX($L$4:L1475)+1,0)</f>
        <v>0</v>
      </c>
      <c r="M1476" s="1" t="str">
        <f>IFERROR(VLOOKUP(ROWS($M$5:M1476),Table_PayItems[[Search Key]:[Concentrated Name]],2,FALSE),"")</f>
        <v>Culv, Cl A, Conc, 24 inch - $Ft</v>
      </c>
      <c r="N1476" s="1" t="str">
        <f>IFERROR(VLOOKUP(ROWS($M$5:N1476),$L$5:$M$7000,2,FALSE),"")</f>
        <v/>
      </c>
      <c r="O1476" s="1" t="str">
        <f>IFERROR(VLOOKUP(ROWS($O$5:O1476),$K$5:$L$7000,2,FALSE),"")</f>
        <v/>
      </c>
    </row>
    <row r="1477" spans="2:15" ht="15" customHeight="1" x14ac:dyDescent="0.25">
      <c r="B1477" s="178" t="s">
        <v>8312</v>
      </c>
      <c r="C1477" s="178" t="s">
        <v>104</v>
      </c>
      <c r="D1477" s="178" t="s">
        <v>366</v>
      </c>
      <c r="E1477" s="178" t="s">
        <v>302</v>
      </c>
      <c r="F1477" s="178" t="s">
        <v>17</v>
      </c>
      <c r="G1477" s="1">
        <f>IF(ISNUMBER(Pay_Item_Search_Text),IF(ISNUMBER(IF(FIND(Pay_Item_Search_Text,B1477)=1,1, "FALSE")),MAX(G$4:$G1476)+1,IF(ISNUMBER(Pay_Item_Search_Text),0,IF(ISNUMBER(SEARCH(Pay_Item_Search_Text,H1477)),MAX(G$4:$G1476)+1,0))),IF(ISNUMBER(Pay_Item_Search_Text),0,IF(ISNUMBER(SEARCH(Pay_Item_Search_Text,H1477)),MAX(G$4:$G1476)+1,0)))</f>
        <v>1473</v>
      </c>
      <c r="H1477" s="1" t="str">
        <f>IF(Table_PayItems[[#This Row],[Description]]="_","_ Unique Item - "&amp;Table_PayItems[[#This Row],[Item]]&amp;" - $"&amp;Table_PayItems[[#This Row],[Unit]],Table_PayItems[[#This Row],[Description]]&amp;" - $"&amp;Table_PayItems[[#This Row],[Unit]])</f>
        <v>Culv, Cl A, Conc, 30 inch - $Ft</v>
      </c>
      <c r="I1477" s="29" t="str">
        <f>IFERROR(VLOOKUP(ROWS($M$5:M1477),Table_PayItems[[Search Key]:[Concentrated Name]],2,FALSE),"")</f>
        <v>Culv, Cl A, Conc, 30 inch - $Ft</v>
      </c>
      <c r="J1477" s="1"/>
      <c r="K1477" s="1"/>
      <c r="L1477" s="22">
        <f>IF(ISNUMBER(SEARCH(Pay_Item_Search_Text_2,M1477)),MAX($L$4:L1476)+1,0)</f>
        <v>423</v>
      </c>
      <c r="M1477" s="1" t="str">
        <f>IFERROR(VLOOKUP(ROWS($M$5:M1477),Table_PayItems[[Search Key]:[Concentrated Name]],2,FALSE),"")</f>
        <v>Culv, Cl A, Conc, 30 inch - $Ft</v>
      </c>
      <c r="N1477" s="1" t="str">
        <f>IFERROR(VLOOKUP(ROWS($M$5:N1477),$L$5:$M$7000,2,FALSE),"")</f>
        <v/>
      </c>
      <c r="O1477" s="1" t="str">
        <f>IFERROR(VLOOKUP(ROWS($O$5:O1477),$K$5:$L$7000,2,FALSE),"")</f>
        <v/>
      </c>
    </row>
    <row r="1478" spans="2:15" ht="15" customHeight="1" x14ac:dyDescent="0.25">
      <c r="B1478" s="178" t="s">
        <v>8313</v>
      </c>
      <c r="C1478" s="178" t="s">
        <v>104</v>
      </c>
      <c r="D1478" s="178" t="s">
        <v>367</v>
      </c>
      <c r="E1478" s="178" t="s">
        <v>302</v>
      </c>
      <c r="F1478" s="178" t="s">
        <v>17</v>
      </c>
      <c r="G1478" s="1">
        <f>IF(ISNUMBER(Pay_Item_Search_Text),IF(ISNUMBER(IF(FIND(Pay_Item_Search_Text,B1478)=1,1, "FALSE")),MAX(G$4:$G1477)+1,IF(ISNUMBER(Pay_Item_Search_Text),0,IF(ISNUMBER(SEARCH(Pay_Item_Search_Text,H1478)),MAX(G$4:$G1477)+1,0))),IF(ISNUMBER(Pay_Item_Search_Text),0,IF(ISNUMBER(SEARCH(Pay_Item_Search_Text,H1478)),MAX(G$4:$G1477)+1,0)))</f>
        <v>1474</v>
      </c>
      <c r="H1478" s="1" t="str">
        <f>IF(Table_PayItems[[#This Row],[Description]]="_","_ Unique Item - "&amp;Table_PayItems[[#This Row],[Item]]&amp;" - $"&amp;Table_PayItems[[#This Row],[Unit]],Table_PayItems[[#This Row],[Description]]&amp;" - $"&amp;Table_PayItems[[#This Row],[Unit]])</f>
        <v>Culv, Cl A, Conc, 36 inch - $Ft</v>
      </c>
      <c r="I1478" s="29" t="str">
        <f>IFERROR(VLOOKUP(ROWS($M$5:M1478),Table_PayItems[[Search Key]:[Concentrated Name]],2,FALSE),"")</f>
        <v>Culv, Cl A, Conc, 36 inch - $Ft</v>
      </c>
      <c r="J1478" s="1"/>
      <c r="K1478" s="1"/>
      <c r="L1478" s="22">
        <f>IF(ISNUMBER(SEARCH(Pay_Item_Search_Text_2,M1478)),MAX($L$4:L1477)+1,0)</f>
        <v>0</v>
      </c>
      <c r="M1478" s="1" t="str">
        <f>IFERROR(VLOOKUP(ROWS($M$5:M1478),Table_PayItems[[Search Key]:[Concentrated Name]],2,FALSE),"")</f>
        <v>Culv, Cl A, Conc, 36 inch - $Ft</v>
      </c>
      <c r="N1478" s="1" t="str">
        <f>IFERROR(VLOOKUP(ROWS($M$5:N1478),$L$5:$M$7000,2,FALSE),"")</f>
        <v/>
      </c>
      <c r="O1478" s="1" t="str">
        <f>IFERROR(VLOOKUP(ROWS($O$5:O1478),$K$5:$L$7000,2,FALSE),"")</f>
        <v/>
      </c>
    </row>
    <row r="1479" spans="2:15" ht="15" customHeight="1" x14ac:dyDescent="0.25">
      <c r="B1479" s="178" t="s">
        <v>8314</v>
      </c>
      <c r="C1479" s="178" t="s">
        <v>104</v>
      </c>
      <c r="D1479" s="178" t="s">
        <v>368</v>
      </c>
      <c r="E1479" s="178" t="s">
        <v>302</v>
      </c>
      <c r="F1479" s="178" t="s">
        <v>17</v>
      </c>
      <c r="G1479" s="1">
        <f>IF(ISNUMBER(Pay_Item_Search_Text),IF(ISNUMBER(IF(FIND(Pay_Item_Search_Text,B1479)=1,1, "FALSE")),MAX(G$4:$G1478)+1,IF(ISNUMBER(Pay_Item_Search_Text),0,IF(ISNUMBER(SEARCH(Pay_Item_Search_Text,H1479)),MAX(G$4:$G1478)+1,0))),IF(ISNUMBER(Pay_Item_Search_Text),0,IF(ISNUMBER(SEARCH(Pay_Item_Search_Text,H1479)),MAX(G$4:$G1478)+1,0)))</f>
        <v>1475</v>
      </c>
      <c r="H1479" s="1" t="str">
        <f>IF(Table_PayItems[[#This Row],[Description]]="_","_ Unique Item - "&amp;Table_PayItems[[#This Row],[Item]]&amp;" - $"&amp;Table_PayItems[[#This Row],[Unit]],Table_PayItems[[#This Row],[Description]]&amp;" - $"&amp;Table_PayItems[[#This Row],[Unit]])</f>
        <v>Culv, Cl A, Conc, 42 inch - $Ft</v>
      </c>
      <c r="I1479" s="29" t="str">
        <f>IFERROR(VLOOKUP(ROWS($M$5:M1479),Table_PayItems[[Search Key]:[Concentrated Name]],2,FALSE),"")</f>
        <v>Culv, Cl A, Conc, 42 inch - $Ft</v>
      </c>
      <c r="J1479" s="1"/>
      <c r="K1479" s="1"/>
      <c r="L1479" s="22">
        <f>IF(ISNUMBER(SEARCH(Pay_Item_Search_Text_2,M1479)),MAX($L$4:L1478)+1,0)</f>
        <v>0</v>
      </c>
      <c r="M1479" s="1" t="str">
        <f>IFERROR(VLOOKUP(ROWS($M$5:M1479),Table_PayItems[[Search Key]:[Concentrated Name]],2,FALSE),"")</f>
        <v>Culv, Cl A, Conc, 42 inch - $Ft</v>
      </c>
      <c r="N1479" s="1" t="str">
        <f>IFERROR(VLOOKUP(ROWS($M$5:N1479),$L$5:$M$7000,2,FALSE),"")</f>
        <v/>
      </c>
      <c r="O1479" s="1" t="str">
        <f>IFERROR(VLOOKUP(ROWS($O$5:O1479),$K$5:$L$7000,2,FALSE),"")</f>
        <v/>
      </c>
    </row>
    <row r="1480" spans="2:15" ht="15" customHeight="1" x14ac:dyDescent="0.25">
      <c r="B1480" s="178" t="s">
        <v>8315</v>
      </c>
      <c r="C1480" s="178" t="s">
        <v>104</v>
      </c>
      <c r="D1480" s="178" t="s">
        <v>369</v>
      </c>
      <c r="E1480" s="178" t="s">
        <v>302</v>
      </c>
      <c r="F1480" s="178" t="s">
        <v>17</v>
      </c>
      <c r="G1480" s="1">
        <f>IF(ISNUMBER(Pay_Item_Search_Text),IF(ISNUMBER(IF(FIND(Pay_Item_Search_Text,B1480)=1,1, "FALSE")),MAX(G$4:$G1479)+1,IF(ISNUMBER(Pay_Item_Search_Text),0,IF(ISNUMBER(SEARCH(Pay_Item_Search_Text,H1480)),MAX(G$4:$G1479)+1,0))),IF(ISNUMBER(Pay_Item_Search_Text),0,IF(ISNUMBER(SEARCH(Pay_Item_Search_Text,H1480)),MAX(G$4:$G1479)+1,0)))</f>
        <v>1476</v>
      </c>
      <c r="H1480" s="1" t="str">
        <f>IF(Table_PayItems[[#This Row],[Description]]="_","_ Unique Item - "&amp;Table_PayItems[[#This Row],[Item]]&amp;" - $"&amp;Table_PayItems[[#This Row],[Unit]],Table_PayItems[[#This Row],[Description]]&amp;" - $"&amp;Table_PayItems[[#This Row],[Unit]])</f>
        <v>Culv, Cl A, Conc, 48 inch - $Ft</v>
      </c>
      <c r="I1480" s="29" t="str">
        <f>IFERROR(VLOOKUP(ROWS($M$5:M1480),Table_PayItems[[Search Key]:[Concentrated Name]],2,FALSE),"")</f>
        <v>Culv, Cl A, Conc, 48 inch - $Ft</v>
      </c>
      <c r="J1480" s="1"/>
      <c r="K1480" s="1"/>
      <c r="L1480" s="22">
        <f>IF(ISNUMBER(SEARCH(Pay_Item_Search_Text_2,M1480)),MAX($L$4:L1479)+1,0)</f>
        <v>0</v>
      </c>
      <c r="M1480" s="1" t="str">
        <f>IFERROR(VLOOKUP(ROWS($M$5:M1480),Table_PayItems[[Search Key]:[Concentrated Name]],2,FALSE),"")</f>
        <v>Culv, Cl A, Conc, 48 inch - $Ft</v>
      </c>
      <c r="N1480" s="1" t="str">
        <f>IFERROR(VLOOKUP(ROWS($M$5:N1480),$L$5:$M$7000,2,FALSE),"")</f>
        <v/>
      </c>
      <c r="O1480" s="1" t="str">
        <f>IFERROR(VLOOKUP(ROWS($O$5:O1480),$K$5:$L$7000,2,FALSE),"")</f>
        <v/>
      </c>
    </row>
    <row r="1481" spans="2:15" ht="15" customHeight="1" x14ac:dyDescent="0.25">
      <c r="B1481" s="178" t="s">
        <v>8316</v>
      </c>
      <c r="C1481" s="178" t="s">
        <v>104</v>
      </c>
      <c r="D1481" s="178" t="s">
        <v>370</v>
      </c>
      <c r="E1481" s="178" t="s">
        <v>302</v>
      </c>
      <c r="F1481" s="178" t="s">
        <v>17</v>
      </c>
      <c r="G1481" s="1">
        <f>IF(ISNUMBER(Pay_Item_Search_Text),IF(ISNUMBER(IF(FIND(Pay_Item_Search_Text,B1481)=1,1, "FALSE")),MAX(G$4:$G1480)+1,IF(ISNUMBER(Pay_Item_Search_Text),0,IF(ISNUMBER(SEARCH(Pay_Item_Search_Text,H1481)),MAX(G$4:$G1480)+1,0))),IF(ISNUMBER(Pay_Item_Search_Text),0,IF(ISNUMBER(SEARCH(Pay_Item_Search_Text,H1481)),MAX(G$4:$G1480)+1,0)))</f>
        <v>1477</v>
      </c>
      <c r="H1481" s="1" t="str">
        <f>IF(Table_PayItems[[#This Row],[Description]]="_","_ Unique Item - "&amp;Table_PayItems[[#This Row],[Item]]&amp;" - $"&amp;Table_PayItems[[#This Row],[Unit]],Table_PayItems[[#This Row],[Description]]&amp;" - $"&amp;Table_PayItems[[#This Row],[Unit]])</f>
        <v>Culv, Cl A, Conc, 54 inch - $Ft</v>
      </c>
      <c r="I1481" s="29" t="str">
        <f>IFERROR(VLOOKUP(ROWS($M$5:M1481),Table_PayItems[[Search Key]:[Concentrated Name]],2,FALSE),"")</f>
        <v>Culv, Cl A, Conc, 54 inch - $Ft</v>
      </c>
      <c r="J1481" s="1"/>
      <c r="K1481" s="1"/>
      <c r="L1481" s="22">
        <f>IF(ISNUMBER(SEARCH(Pay_Item_Search_Text_2,M1481)),MAX($L$4:L1480)+1,0)</f>
        <v>0</v>
      </c>
      <c r="M1481" s="1" t="str">
        <f>IFERROR(VLOOKUP(ROWS($M$5:M1481),Table_PayItems[[Search Key]:[Concentrated Name]],2,FALSE),"")</f>
        <v>Culv, Cl A, Conc, 54 inch - $Ft</v>
      </c>
      <c r="N1481" s="1" t="str">
        <f>IFERROR(VLOOKUP(ROWS($M$5:N1481),$L$5:$M$7000,2,FALSE),"")</f>
        <v/>
      </c>
      <c r="O1481" s="1" t="str">
        <f>IFERROR(VLOOKUP(ROWS($O$5:O1481),$K$5:$L$7000,2,FALSE),"")</f>
        <v/>
      </c>
    </row>
    <row r="1482" spans="2:15" ht="15" customHeight="1" x14ac:dyDescent="0.25">
      <c r="B1482" s="178" t="s">
        <v>8317</v>
      </c>
      <c r="C1482" s="178" t="s">
        <v>104</v>
      </c>
      <c r="D1482" s="178" t="s">
        <v>371</v>
      </c>
      <c r="E1482" s="178" t="s">
        <v>302</v>
      </c>
      <c r="F1482" s="178" t="s">
        <v>17</v>
      </c>
      <c r="G1482" s="1">
        <f>IF(ISNUMBER(Pay_Item_Search_Text),IF(ISNUMBER(IF(FIND(Pay_Item_Search_Text,B1482)=1,1, "FALSE")),MAX(G$4:$G1481)+1,IF(ISNUMBER(Pay_Item_Search_Text),0,IF(ISNUMBER(SEARCH(Pay_Item_Search_Text,H1482)),MAX(G$4:$G1481)+1,0))),IF(ISNUMBER(Pay_Item_Search_Text),0,IF(ISNUMBER(SEARCH(Pay_Item_Search_Text,H1482)),MAX(G$4:$G1481)+1,0)))</f>
        <v>1478</v>
      </c>
      <c r="H1482" s="1" t="str">
        <f>IF(Table_PayItems[[#This Row],[Description]]="_","_ Unique Item - "&amp;Table_PayItems[[#This Row],[Item]]&amp;" - $"&amp;Table_PayItems[[#This Row],[Unit]],Table_PayItems[[#This Row],[Description]]&amp;" - $"&amp;Table_PayItems[[#This Row],[Unit]])</f>
        <v>Culv, Cl A, Conc, 60 inch - $Ft</v>
      </c>
      <c r="I1482" s="29" t="str">
        <f>IFERROR(VLOOKUP(ROWS($M$5:M1482),Table_PayItems[[Search Key]:[Concentrated Name]],2,FALSE),"")</f>
        <v>Culv, Cl A, Conc, 60 inch - $Ft</v>
      </c>
      <c r="J1482" s="1"/>
      <c r="K1482" s="1"/>
      <c r="L1482" s="22">
        <f>IF(ISNUMBER(SEARCH(Pay_Item_Search_Text_2,M1482)),MAX($L$4:L1481)+1,0)</f>
        <v>424</v>
      </c>
      <c r="M1482" s="1" t="str">
        <f>IFERROR(VLOOKUP(ROWS($M$5:M1482),Table_PayItems[[Search Key]:[Concentrated Name]],2,FALSE),"")</f>
        <v>Culv, Cl A, Conc, 60 inch - $Ft</v>
      </c>
      <c r="N1482" s="1" t="str">
        <f>IFERROR(VLOOKUP(ROWS($M$5:N1482),$L$5:$M$7000,2,FALSE),"")</f>
        <v/>
      </c>
      <c r="O1482" s="1" t="str">
        <f>IFERROR(VLOOKUP(ROWS($O$5:O1482),$K$5:$L$7000,2,FALSE),"")</f>
        <v/>
      </c>
    </row>
    <row r="1483" spans="2:15" ht="15" customHeight="1" x14ac:dyDescent="0.25">
      <c r="B1483" s="178" t="s">
        <v>8318</v>
      </c>
      <c r="C1483" s="178" t="s">
        <v>104</v>
      </c>
      <c r="D1483" s="178" t="s">
        <v>372</v>
      </c>
      <c r="E1483" s="178" t="s">
        <v>302</v>
      </c>
      <c r="F1483" s="178" t="s">
        <v>17</v>
      </c>
      <c r="G1483" s="1">
        <f>IF(ISNUMBER(Pay_Item_Search_Text),IF(ISNUMBER(IF(FIND(Pay_Item_Search_Text,B1483)=1,1, "FALSE")),MAX(G$4:$G1482)+1,IF(ISNUMBER(Pay_Item_Search_Text),0,IF(ISNUMBER(SEARCH(Pay_Item_Search_Text,H1483)),MAX(G$4:$G1482)+1,0))),IF(ISNUMBER(Pay_Item_Search_Text),0,IF(ISNUMBER(SEARCH(Pay_Item_Search_Text,H1483)),MAX(G$4:$G1482)+1,0)))</f>
        <v>1479</v>
      </c>
      <c r="H1483" s="1" t="str">
        <f>IF(Table_PayItems[[#This Row],[Description]]="_","_ Unique Item - "&amp;Table_PayItems[[#This Row],[Item]]&amp;" - $"&amp;Table_PayItems[[#This Row],[Unit]],Table_PayItems[[#This Row],[Description]]&amp;" - $"&amp;Table_PayItems[[#This Row],[Unit]])</f>
        <v>Culv, Cl A, Conc, 66 inch - $Ft</v>
      </c>
      <c r="I1483" s="29" t="str">
        <f>IFERROR(VLOOKUP(ROWS($M$5:M1483),Table_PayItems[[Search Key]:[Concentrated Name]],2,FALSE),"")</f>
        <v>Culv, Cl A, Conc, 66 inch - $Ft</v>
      </c>
      <c r="J1483" s="1"/>
      <c r="K1483" s="1"/>
      <c r="L1483" s="22">
        <f>IF(ISNUMBER(SEARCH(Pay_Item_Search_Text_2,M1483)),MAX($L$4:L1482)+1,0)</f>
        <v>0</v>
      </c>
      <c r="M1483" s="1" t="str">
        <f>IFERROR(VLOOKUP(ROWS($M$5:M1483),Table_PayItems[[Search Key]:[Concentrated Name]],2,FALSE),"")</f>
        <v>Culv, Cl A, Conc, 66 inch - $Ft</v>
      </c>
      <c r="N1483" s="1" t="str">
        <f>IFERROR(VLOOKUP(ROWS($M$5:N1483),$L$5:$M$7000,2,FALSE),"")</f>
        <v/>
      </c>
      <c r="O1483" s="1" t="str">
        <f>IFERROR(VLOOKUP(ROWS($O$5:O1483),$K$5:$L$7000,2,FALSE),"")</f>
        <v/>
      </c>
    </row>
    <row r="1484" spans="2:15" ht="15" customHeight="1" x14ac:dyDescent="0.25">
      <c r="B1484" s="178" t="s">
        <v>8319</v>
      </c>
      <c r="C1484" s="178" t="s">
        <v>104</v>
      </c>
      <c r="D1484" s="178" t="s">
        <v>373</v>
      </c>
      <c r="E1484" s="178" t="s">
        <v>302</v>
      </c>
      <c r="F1484" s="178" t="s">
        <v>17</v>
      </c>
      <c r="G1484" s="1">
        <f>IF(ISNUMBER(Pay_Item_Search_Text),IF(ISNUMBER(IF(FIND(Pay_Item_Search_Text,B1484)=1,1, "FALSE")),MAX(G$4:$G1483)+1,IF(ISNUMBER(Pay_Item_Search_Text),0,IF(ISNUMBER(SEARCH(Pay_Item_Search_Text,H1484)),MAX(G$4:$G1483)+1,0))),IF(ISNUMBER(Pay_Item_Search_Text),0,IF(ISNUMBER(SEARCH(Pay_Item_Search_Text,H1484)),MAX(G$4:$G1483)+1,0)))</f>
        <v>1480</v>
      </c>
      <c r="H1484" s="1" t="str">
        <f>IF(Table_PayItems[[#This Row],[Description]]="_","_ Unique Item - "&amp;Table_PayItems[[#This Row],[Item]]&amp;" - $"&amp;Table_PayItems[[#This Row],[Unit]],Table_PayItems[[#This Row],[Description]]&amp;" - $"&amp;Table_PayItems[[#This Row],[Unit]])</f>
        <v>Culv, Cl A, Conc, 72 inch - $Ft</v>
      </c>
      <c r="I1484" s="29" t="str">
        <f>IFERROR(VLOOKUP(ROWS($M$5:M1484),Table_PayItems[[Search Key]:[Concentrated Name]],2,FALSE),"")</f>
        <v>Culv, Cl A, Conc, 72 inch - $Ft</v>
      </c>
      <c r="J1484" s="1"/>
      <c r="K1484" s="1"/>
      <c r="L1484" s="22">
        <f>IF(ISNUMBER(SEARCH(Pay_Item_Search_Text_2,M1484)),MAX($L$4:L1483)+1,0)</f>
        <v>0</v>
      </c>
      <c r="M1484" s="1" t="str">
        <f>IFERROR(VLOOKUP(ROWS($M$5:M1484),Table_PayItems[[Search Key]:[Concentrated Name]],2,FALSE),"")</f>
        <v>Culv, Cl A, Conc, 72 inch - $Ft</v>
      </c>
      <c r="N1484" s="1" t="str">
        <f>IFERROR(VLOOKUP(ROWS($M$5:N1484),$L$5:$M$7000,2,FALSE),"")</f>
        <v/>
      </c>
      <c r="O1484" s="1" t="str">
        <f>IFERROR(VLOOKUP(ROWS($O$5:O1484),$K$5:$L$7000,2,FALSE),"")</f>
        <v/>
      </c>
    </row>
    <row r="1485" spans="2:15" ht="15" customHeight="1" x14ac:dyDescent="0.25">
      <c r="B1485" s="178" t="s">
        <v>8320</v>
      </c>
      <c r="C1485" s="178" t="s">
        <v>104</v>
      </c>
      <c r="D1485" s="178" t="s">
        <v>374</v>
      </c>
      <c r="E1485" s="178" t="s">
        <v>302</v>
      </c>
      <c r="F1485" s="178" t="s">
        <v>17</v>
      </c>
      <c r="G1485" s="1">
        <f>IF(ISNUMBER(Pay_Item_Search_Text),IF(ISNUMBER(IF(FIND(Pay_Item_Search_Text,B1485)=1,1, "FALSE")),MAX(G$4:$G1484)+1,IF(ISNUMBER(Pay_Item_Search_Text),0,IF(ISNUMBER(SEARCH(Pay_Item_Search_Text,H1485)),MAX(G$4:$G1484)+1,0))),IF(ISNUMBER(Pay_Item_Search_Text),0,IF(ISNUMBER(SEARCH(Pay_Item_Search_Text,H1485)),MAX(G$4:$G1484)+1,0)))</f>
        <v>1481</v>
      </c>
      <c r="H1485" s="1" t="str">
        <f>IF(Table_PayItems[[#This Row],[Description]]="_","_ Unique Item - "&amp;Table_PayItems[[#This Row],[Item]]&amp;" - $"&amp;Table_PayItems[[#This Row],[Unit]],Table_PayItems[[#This Row],[Description]]&amp;" - $"&amp;Table_PayItems[[#This Row],[Unit]])</f>
        <v>Culv, Cl A, Conc, 78 inch - $Ft</v>
      </c>
      <c r="I1485" s="29" t="str">
        <f>IFERROR(VLOOKUP(ROWS($M$5:M1485),Table_PayItems[[Search Key]:[Concentrated Name]],2,FALSE),"")</f>
        <v>Culv, Cl A, Conc, 78 inch - $Ft</v>
      </c>
      <c r="J1485" s="1"/>
      <c r="K1485" s="1"/>
      <c r="L1485" s="22">
        <f>IF(ISNUMBER(SEARCH(Pay_Item_Search_Text_2,M1485)),MAX($L$4:L1484)+1,0)</f>
        <v>0</v>
      </c>
      <c r="M1485" s="1" t="str">
        <f>IFERROR(VLOOKUP(ROWS($M$5:M1485),Table_PayItems[[Search Key]:[Concentrated Name]],2,FALSE),"")</f>
        <v>Culv, Cl A, Conc, 78 inch - $Ft</v>
      </c>
      <c r="N1485" s="1" t="str">
        <f>IFERROR(VLOOKUP(ROWS($M$5:N1485),$L$5:$M$7000,2,FALSE),"")</f>
        <v/>
      </c>
      <c r="O1485" s="1" t="str">
        <f>IFERROR(VLOOKUP(ROWS($O$5:O1485),$K$5:$L$7000,2,FALSE),"")</f>
        <v/>
      </c>
    </row>
    <row r="1486" spans="2:15" ht="15" customHeight="1" x14ac:dyDescent="0.25">
      <c r="B1486" s="178" t="s">
        <v>8321</v>
      </c>
      <c r="C1486" s="178" t="s">
        <v>104</v>
      </c>
      <c r="D1486" s="178" t="s">
        <v>375</v>
      </c>
      <c r="E1486" s="178" t="s">
        <v>302</v>
      </c>
      <c r="F1486" s="178" t="s">
        <v>17</v>
      </c>
      <c r="G1486" s="1">
        <f>IF(ISNUMBER(Pay_Item_Search_Text),IF(ISNUMBER(IF(FIND(Pay_Item_Search_Text,B1486)=1,1, "FALSE")),MAX(G$4:$G1485)+1,IF(ISNUMBER(Pay_Item_Search_Text),0,IF(ISNUMBER(SEARCH(Pay_Item_Search_Text,H1486)),MAX(G$4:$G1485)+1,0))),IF(ISNUMBER(Pay_Item_Search_Text),0,IF(ISNUMBER(SEARCH(Pay_Item_Search_Text,H1486)),MAX(G$4:$G1485)+1,0)))</f>
        <v>1482</v>
      </c>
      <c r="H1486" s="1" t="str">
        <f>IF(Table_PayItems[[#This Row],[Description]]="_","_ Unique Item - "&amp;Table_PayItems[[#This Row],[Item]]&amp;" - $"&amp;Table_PayItems[[#This Row],[Unit]],Table_PayItems[[#This Row],[Description]]&amp;" - $"&amp;Table_PayItems[[#This Row],[Unit]])</f>
        <v>Culv, Cl A, Conc, 84 inch - $Ft</v>
      </c>
      <c r="I1486" s="29" t="str">
        <f>IFERROR(VLOOKUP(ROWS($M$5:M1486),Table_PayItems[[Search Key]:[Concentrated Name]],2,FALSE),"")</f>
        <v>Culv, Cl A, Conc, 84 inch - $Ft</v>
      </c>
      <c r="J1486" s="1"/>
      <c r="K1486" s="1"/>
      <c r="L1486" s="22">
        <f>IF(ISNUMBER(SEARCH(Pay_Item_Search_Text_2,M1486)),MAX($L$4:L1485)+1,0)</f>
        <v>0</v>
      </c>
      <c r="M1486" s="1" t="str">
        <f>IFERROR(VLOOKUP(ROWS($M$5:M1486),Table_PayItems[[Search Key]:[Concentrated Name]],2,FALSE),"")</f>
        <v>Culv, Cl A, Conc, 84 inch - $Ft</v>
      </c>
      <c r="N1486" s="1" t="str">
        <f>IFERROR(VLOOKUP(ROWS($M$5:N1486),$L$5:$M$7000,2,FALSE),"")</f>
        <v/>
      </c>
      <c r="O1486" s="1" t="str">
        <f>IFERROR(VLOOKUP(ROWS($O$5:O1486),$K$5:$L$7000,2,FALSE),"")</f>
        <v/>
      </c>
    </row>
    <row r="1487" spans="2:15" ht="15" customHeight="1" x14ac:dyDescent="0.25">
      <c r="B1487" s="178" t="s">
        <v>8322</v>
      </c>
      <c r="C1487" s="178" t="s">
        <v>104</v>
      </c>
      <c r="D1487" s="178" t="s">
        <v>376</v>
      </c>
      <c r="E1487" s="178" t="s">
        <v>302</v>
      </c>
      <c r="F1487" s="178" t="s">
        <v>17</v>
      </c>
      <c r="G1487" s="1">
        <f>IF(ISNUMBER(Pay_Item_Search_Text),IF(ISNUMBER(IF(FIND(Pay_Item_Search_Text,B1487)=1,1, "FALSE")),MAX(G$4:$G1486)+1,IF(ISNUMBER(Pay_Item_Search_Text),0,IF(ISNUMBER(SEARCH(Pay_Item_Search_Text,H1487)),MAX(G$4:$G1486)+1,0))),IF(ISNUMBER(Pay_Item_Search_Text),0,IF(ISNUMBER(SEARCH(Pay_Item_Search_Text,H1487)),MAX(G$4:$G1486)+1,0)))</f>
        <v>1483</v>
      </c>
      <c r="H1487" s="1" t="str">
        <f>IF(Table_PayItems[[#This Row],[Description]]="_","_ Unique Item - "&amp;Table_PayItems[[#This Row],[Item]]&amp;" - $"&amp;Table_PayItems[[#This Row],[Unit]],Table_PayItems[[#This Row],[Description]]&amp;" - $"&amp;Table_PayItems[[#This Row],[Unit]])</f>
        <v>Culv, Cl A, Conc, 90 inch - $Ft</v>
      </c>
      <c r="I1487" s="29" t="str">
        <f>IFERROR(VLOOKUP(ROWS($M$5:M1487),Table_PayItems[[Search Key]:[Concentrated Name]],2,FALSE),"")</f>
        <v>Culv, Cl A, Conc, 90 inch - $Ft</v>
      </c>
      <c r="J1487" s="1"/>
      <c r="K1487" s="1"/>
      <c r="L1487" s="22">
        <f>IF(ISNUMBER(SEARCH(Pay_Item_Search_Text_2,M1487)),MAX($L$4:L1486)+1,0)</f>
        <v>425</v>
      </c>
      <c r="M1487" s="1" t="str">
        <f>IFERROR(VLOOKUP(ROWS($M$5:M1487),Table_PayItems[[Search Key]:[Concentrated Name]],2,FALSE),"")</f>
        <v>Culv, Cl A, Conc, 90 inch - $Ft</v>
      </c>
      <c r="N1487" s="1" t="str">
        <f>IFERROR(VLOOKUP(ROWS($M$5:N1487),$L$5:$M$7000,2,FALSE),"")</f>
        <v/>
      </c>
      <c r="O1487" s="1" t="str">
        <f>IFERROR(VLOOKUP(ROWS($O$5:O1487),$K$5:$L$7000,2,FALSE),"")</f>
        <v/>
      </c>
    </row>
    <row r="1488" spans="2:15" ht="15" customHeight="1" x14ac:dyDescent="0.25">
      <c r="B1488" s="178" t="s">
        <v>8323</v>
      </c>
      <c r="C1488" s="178" t="s">
        <v>104</v>
      </c>
      <c r="D1488" s="178" t="s">
        <v>377</v>
      </c>
      <c r="E1488" s="178" t="s">
        <v>302</v>
      </c>
      <c r="F1488" s="178" t="s">
        <v>17</v>
      </c>
      <c r="G1488" s="1">
        <f>IF(ISNUMBER(Pay_Item_Search_Text),IF(ISNUMBER(IF(FIND(Pay_Item_Search_Text,B1488)=1,1, "FALSE")),MAX(G$4:$G1487)+1,IF(ISNUMBER(Pay_Item_Search_Text),0,IF(ISNUMBER(SEARCH(Pay_Item_Search_Text,H1488)),MAX(G$4:$G1487)+1,0))),IF(ISNUMBER(Pay_Item_Search_Text),0,IF(ISNUMBER(SEARCH(Pay_Item_Search_Text,H1488)),MAX(G$4:$G1487)+1,0)))</f>
        <v>1484</v>
      </c>
      <c r="H1488" s="1" t="str">
        <f>IF(Table_PayItems[[#This Row],[Description]]="_","_ Unique Item - "&amp;Table_PayItems[[#This Row],[Item]]&amp;" - $"&amp;Table_PayItems[[#This Row],[Unit]],Table_PayItems[[#This Row],[Description]]&amp;" - $"&amp;Table_PayItems[[#This Row],[Unit]])</f>
        <v>Culv, Cl A, Conc, 96 inch - $Ft</v>
      </c>
      <c r="I1488" s="29" t="str">
        <f>IFERROR(VLOOKUP(ROWS($M$5:M1488),Table_PayItems[[Search Key]:[Concentrated Name]],2,FALSE),"")</f>
        <v>Culv, Cl A, Conc, 96 inch - $Ft</v>
      </c>
      <c r="J1488" s="1"/>
      <c r="K1488" s="1"/>
      <c r="L1488" s="22">
        <f>IF(ISNUMBER(SEARCH(Pay_Item_Search_Text_2,M1488)),MAX($L$4:L1487)+1,0)</f>
        <v>0</v>
      </c>
      <c r="M1488" s="1" t="str">
        <f>IFERROR(VLOOKUP(ROWS($M$5:M1488),Table_PayItems[[Search Key]:[Concentrated Name]],2,FALSE),"")</f>
        <v>Culv, Cl A, Conc, 96 inch - $Ft</v>
      </c>
      <c r="N1488" s="1" t="str">
        <f>IFERROR(VLOOKUP(ROWS($M$5:N1488),$L$5:$M$7000,2,FALSE),"")</f>
        <v/>
      </c>
      <c r="O1488" s="1" t="str">
        <f>IFERROR(VLOOKUP(ROWS($O$5:O1488),$K$5:$L$7000,2,FALSE),"")</f>
        <v/>
      </c>
    </row>
    <row r="1489" spans="2:15" ht="15" customHeight="1" x14ac:dyDescent="0.25">
      <c r="B1489" s="178" t="s">
        <v>8348</v>
      </c>
      <c r="C1489" s="178" t="s">
        <v>104</v>
      </c>
      <c r="D1489" s="178" t="s">
        <v>402</v>
      </c>
      <c r="E1489" s="178" t="s">
        <v>302</v>
      </c>
      <c r="F1489" s="178" t="s">
        <v>17</v>
      </c>
      <c r="G1489" s="1">
        <f>IF(ISNUMBER(Pay_Item_Search_Text),IF(ISNUMBER(IF(FIND(Pay_Item_Search_Text,B1489)=1,1, "FALSE")),MAX(G$4:$G1488)+1,IF(ISNUMBER(Pay_Item_Search_Text),0,IF(ISNUMBER(SEARCH(Pay_Item_Search_Text,H1489)),MAX(G$4:$G1488)+1,0))),IF(ISNUMBER(Pay_Item_Search_Text),0,IF(ISNUMBER(SEARCH(Pay_Item_Search_Text,H1489)),MAX(G$4:$G1488)+1,0)))</f>
        <v>1485</v>
      </c>
      <c r="H1489" s="1" t="str">
        <f>IF(Table_PayItems[[#This Row],[Description]]="_","_ Unique Item - "&amp;Table_PayItems[[#This Row],[Item]]&amp;" - $"&amp;Table_PayItems[[#This Row],[Unit]],Table_PayItems[[#This Row],[Description]]&amp;" - $"&amp;Table_PayItems[[#This Row],[Unit]])</f>
        <v>Culv, Cl A, CSP, 102 inch - $Ft</v>
      </c>
      <c r="I1489" s="29" t="str">
        <f>IFERROR(VLOOKUP(ROWS($M$5:M1489),Table_PayItems[[Search Key]:[Concentrated Name]],2,FALSE),"")</f>
        <v>Culv, Cl A, CSP, 102 inch - $Ft</v>
      </c>
      <c r="J1489" s="1"/>
      <c r="K1489" s="1"/>
      <c r="L1489" s="22">
        <f>IF(ISNUMBER(SEARCH(Pay_Item_Search_Text_2,M1489)),MAX($L$4:L1488)+1,0)</f>
        <v>426</v>
      </c>
      <c r="M1489" s="1" t="str">
        <f>IFERROR(VLOOKUP(ROWS($M$5:M1489),Table_PayItems[[Search Key]:[Concentrated Name]],2,FALSE),"")</f>
        <v>Culv, Cl A, CSP, 102 inch - $Ft</v>
      </c>
      <c r="N1489" s="1" t="str">
        <f>IFERROR(VLOOKUP(ROWS($M$5:N1489),$L$5:$M$7000,2,FALSE),"")</f>
        <v/>
      </c>
      <c r="O1489" s="1" t="str">
        <f>IFERROR(VLOOKUP(ROWS($O$5:O1489),$K$5:$L$7000,2,FALSE),"")</f>
        <v/>
      </c>
    </row>
    <row r="1490" spans="2:15" ht="15" customHeight="1" x14ac:dyDescent="0.25">
      <c r="B1490" s="178" t="s">
        <v>8349</v>
      </c>
      <c r="C1490" s="178" t="s">
        <v>104</v>
      </c>
      <c r="D1490" s="178" t="s">
        <v>403</v>
      </c>
      <c r="E1490" s="178" t="s">
        <v>302</v>
      </c>
      <c r="F1490" s="178" t="s">
        <v>17</v>
      </c>
      <c r="G1490" s="1">
        <f>IF(ISNUMBER(Pay_Item_Search_Text),IF(ISNUMBER(IF(FIND(Pay_Item_Search_Text,B1490)=1,1, "FALSE")),MAX(G$4:$G1489)+1,IF(ISNUMBER(Pay_Item_Search_Text),0,IF(ISNUMBER(SEARCH(Pay_Item_Search_Text,H1490)),MAX(G$4:$G1489)+1,0))),IF(ISNUMBER(Pay_Item_Search_Text),0,IF(ISNUMBER(SEARCH(Pay_Item_Search_Text,H1490)),MAX(G$4:$G1489)+1,0)))</f>
        <v>1486</v>
      </c>
      <c r="H1490" s="1" t="str">
        <f>IF(Table_PayItems[[#This Row],[Description]]="_","_ Unique Item - "&amp;Table_PayItems[[#This Row],[Item]]&amp;" - $"&amp;Table_PayItems[[#This Row],[Unit]],Table_PayItems[[#This Row],[Description]]&amp;" - $"&amp;Table_PayItems[[#This Row],[Unit]])</f>
        <v>Culv, Cl A, CSP, 108 inch - $Ft</v>
      </c>
      <c r="I1490" s="29" t="str">
        <f>IFERROR(VLOOKUP(ROWS($M$5:M1490),Table_PayItems[[Search Key]:[Concentrated Name]],2,FALSE),"")</f>
        <v>Culv, Cl A, CSP, 108 inch - $Ft</v>
      </c>
      <c r="J1490" s="1"/>
      <c r="K1490" s="1"/>
      <c r="L1490" s="22">
        <f>IF(ISNUMBER(SEARCH(Pay_Item_Search_Text_2,M1490)),MAX($L$4:L1489)+1,0)</f>
        <v>427</v>
      </c>
      <c r="M1490" s="1" t="str">
        <f>IFERROR(VLOOKUP(ROWS($M$5:M1490),Table_PayItems[[Search Key]:[Concentrated Name]],2,FALSE),"")</f>
        <v>Culv, Cl A, CSP, 108 inch - $Ft</v>
      </c>
      <c r="N1490" s="1" t="str">
        <f>IFERROR(VLOOKUP(ROWS($M$5:N1490),$L$5:$M$7000,2,FALSE),"")</f>
        <v/>
      </c>
      <c r="O1490" s="1" t="str">
        <f>IFERROR(VLOOKUP(ROWS($O$5:O1490),$K$5:$L$7000,2,FALSE),"")</f>
        <v/>
      </c>
    </row>
    <row r="1491" spans="2:15" ht="15" customHeight="1" x14ac:dyDescent="0.25">
      <c r="B1491" s="178" t="s">
        <v>8350</v>
      </c>
      <c r="C1491" s="178" t="s">
        <v>104</v>
      </c>
      <c r="D1491" s="178" t="s">
        <v>404</v>
      </c>
      <c r="E1491" s="178" t="s">
        <v>302</v>
      </c>
      <c r="F1491" s="178" t="s">
        <v>17</v>
      </c>
      <c r="G1491" s="1">
        <f>IF(ISNUMBER(Pay_Item_Search_Text),IF(ISNUMBER(IF(FIND(Pay_Item_Search_Text,B1491)=1,1, "FALSE")),MAX(G$4:$G1490)+1,IF(ISNUMBER(Pay_Item_Search_Text),0,IF(ISNUMBER(SEARCH(Pay_Item_Search_Text,H1491)),MAX(G$4:$G1490)+1,0))),IF(ISNUMBER(Pay_Item_Search_Text),0,IF(ISNUMBER(SEARCH(Pay_Item_Search_Text,H1491)),MAX(G$4:$G1490)+1,0)))</f>
        <v>1487</v>
      </c>
      <c r="H1491" s="1" t="str">
        <f>IF(Table_PayItems[[#This Row],[Description]]="_","_ Unique Item - "&amp;Table_PayItems[[#This Row],[Item]]&amp;" - $"&amp;Table_PayItems[[#This Row],[Unit]],Table_PayItems[[#This Row],[Description]]&amp;" - $"&amp;Table_PayItems[[#This Row],[Unit]])</f>
        <v>Culv, Cl A, CSP, 114 inch - $Ft</v>
      </c>
      <c r="I1491" s="29" t="str">
        <f>IFERROR(VLOOKUP(ROWS($M$5:M1491),Table_PayItems[[Search Key]:[Concentrated Name]],2,FALSE),"")</f>
        <v>Culv, Cl A, CSP, 114 inch - $Ft</v>
      </c>
      <c r="J1491" s="1"/>
      <c r="K1491" s="1"/>
      <c r="L1491" s="22">
        <f>IF(ISNUMBER(SEARCH(Pay_Item_Search_Text_2,M1491)),MAX($L$4:L1490)+1,0)</f>
        <v>0</v>
      </c>
      <c r="M1491" s="1" t="str">
        <f>IFERROR(VLOOKUP(ROWS($M$5:M1491),Table_PayItems[[Search Key]:[Concentrated Name]],2,FALSE),"")</f>
        <v>Culv, Cl A, CSP, 114 inch - $Ft</v>
      </c>
      <c r="N1491" s="1" t="str">
        <f>IFERROR(VLOOKUP(ROWS($M$5:N1491),$L$5:$M$7000,2,FALSE),"")</f>
        <v/>
      </c>
      <c r="O1491" s="1" t="str">
        <f>IFERROR(VLOOKUP(ROWS($O$5:O1491),$K$5:$L$7000,2,FALSE),"")</f>
        <v/>
      </c>
    </row>
    <row r="1492" spans="2:15" ht="15" customHeight="1" x14ac:dyDescent="0.25">
      <c r="B1492" s="178" t="s">
        <v>8332</v>
      </c>
      <c r="C1492" s="178" t="s">
        <v>104</v>
      </c>
      <c r="D1492" s="178" t="s">
        <v>386</v>
      </c>
      <c r="E1492" s="178" t="s">
        <v>296</v>
      </c>
      <c r="F1492" s="178" t="s">
        <v>17</v>
      </c>
      <c r="G1492" s="1">
        <f>IF(ISNUMBER(Pay_Item_Search_Text),IF(ISNUMBER(IF(FIND(Pay_Item_Search_Text,B1492)=1,1, "FALSE")),MAX(G$4:$G1491)+1,IF(ISNUMBER(Pay_Item_Search_Text),0,IF(ISNUMBER(SEARCH(Pay_Item_Search_Text,H1492)),MAX(G$4:$G1491)+1,0))),IF(ISNUMBER(Pay_Item_Search_Text),0,IF(ISNUMBER(SEARCH(Pay_Item_Search_Text,H1492)),MAX(G$4:$G1491)+1,0)))</f>
        <v>1488</v>
      </c>
      <c r="H1492" s="1" t="str">
        <f>IF(Table_PayItems[[#This Row],[Description]]="_","_ Unique Item - "&amp;Table_PayItems[[#This Row],[Item]]&amp;" - $"&amp;Table_PayItems[[#This Row],[Unit]],Table_PayItems[[#This Row],[Description]]&amp;" - $"&amp;Table_PayItems[[#This Row],[Unit]])</f>
        <v>Culv, Cl A, CSP, 12 inch - $Ft</v>
      </c>
      <c r="I1492" s="29" t="str">
        <f>IFERROR(VLOOKUP(ROWS($M$5:M1492),Table_PayItems[[Search Key]:[Concentrated Name]],2,FALSE),"")</f>
        <v>Culv, Cl A, CSP, 12 inch - $Ft</v>
      </c>
      <c r="J1492" s="1"/>
      <c r="K1492" s="1"/>
      <c r="L1492" s="22">
        <f>IF(ISNUMBER(SEARCH(Pay_Item_Search_Text_2,M1492)),MAX($L$4:L1491)+1,0)</f>
        <v>0</v>
      </c>
      <c r="M1492" s="1" t="str">
        <f>IFERROR(VLOOKUP(ROWS($M$5:M1492),Table_PayItems[[Search Key]:[Concentrated Name]],2,FALSE),"")</f>
        <v>Culv, Cl A, CSP, 12 inch - $Ft</v>
      </c>
      <c r="N1492" s="1" t="str">
        <f>IFERROR(VLOOKUP(ROWS($M$5:N1492),$L$5:$M$7000,2,FALSE),"")</f>
        <v/>
      </c>
      <c r="O1492" s="1" t="str">
        <f>IFERROR(VLOOKUP(ROWS($O$5:O1492),$K$5:$L$7000,2,FALSE),"")</f>
        <v/>
      </c>
    </row>
    <row r="1493" spans="2:15" ht="15" customHeight="1" x14ac:dyDescent="0.25">
      <c r="B1493" s="178" t="s">
        <v>8351</v>
      </c>
      <c r="C1493" s="178" t="s">
        <v>104</v>
      </c>
      <c r="D1493" s="178" t="s">
        <v>405</v>
      </c>
      <c r="E1493" s="178" t="s">
        <v>302</v>
      </c>
      <c r="F1493" s="178" t="s">
        <v>17</v>
      </c>
      <c r="G1493" s="1">
        <f>IF(ISNUMBER(Pay_Item_Search_Text),IF(ISNUMBER(IF(FIND(Pay_Item_Search_Text,B1493)=1,1, "FALSE")),MAX(G$4:$G1492)+1,IF(ISNUMBER(Pay_Item_Search_Text),0,IF(ISNUMBER(SEARCH(Pay_Item_Search_Text,H1493)),MAX(G$4:$G1492)+1,0))),IF(ISNUMBER(Pay_Item_Search_Text),0,IF(ISNUMBER(SEARCH(Pay_Item_Search_Text,H1493)),MAX(G$4:$G1492)+1,0)))</f>
        <v>1489</v>
      </c>
      <c r="H1493" s="1" t="str">
        <f>IF(Table_PayItems[[#This Row],[Description]]="_","_ Unique Item - "&amp;Table_PayItems[[#This Row],[Item]]&amp;" - $"&amp;Table_PayItems[[#This Row],[Unit]],Table_PayItems[[#This Row],[Description]]&amp;" - $"&amp;Table_PayItems[[#This Row],[Unit]])</f>
        <v>Culv, Cl A, CSP, 120 inch - $Ft</v>
      </c>
      <c r="I1493" s="29" t="str">
        <f>IFERROR(VLOOKUP(ROWS($M$5:M1493),Table_PayItems[[Search Key]:[Concentrated Name]],2,FALSE),"")</f>
        <v>Culv, Cl A, CSP, 120 inch - $Ft</v>
      </c>
      <c r="J1493" s="1"/>
      <c r="K1493" s="1"/>
      <c r="L1493" s="22">
        <f>IF(ISNUMBER(SEARCH(Pay_Item_Search_Text_2,M1493)),MAX($L$4:L1492)+1,0)</f>
        <v>428</v>
      </c>
      <c r="M1493" s="1" t="str">
        <f>IFERROR(VLOOKUP(ROWS($M$5:M1493),Table_PayItems[[Search Key]:[Concentrated Name]],2,FALSE),"")</f>
        <v>Culv, Cl A, CSP, 120 inch - $Ft</v>
      </c>
      <c r="N1493" s="1" t="str">
        <f>IFERROR(VLOOKUP(ROWS($M$5:N1493),$L$5:$M$7000,2,FALSE),"")</f>
        <v/>
      </c>
      <c r="O1493" s="1" t="str">
        <f>IFERROR(VLOOKUP(ROWS($O$5:O1493),$K$5:$L$7000,2,FALSE),"")</f>
        <v/>
      </c>
    </row>
    <row r="1494" spans="2:15" ht="15" customHeight="1" x14ac:dyDescent="0.25">
      <c r="B1494" s="178" t="s">
        <v>8352</v>
      </c>
      <c r="C1494" s="178" t="s">
        <v>104</v>
      </c>
      <c r="D1494" s="178" t="s">
        <v>406</v>
      </c>
      <c r="E1494" s="178" t="s">
        <v>302</v>
      </c>
      <c r="F1494" s="178" t="s">
        <v>17</v>
      </c>
      <c r="G1494" s="1">
        <f>IF(ISNUMBER(Pay_Item_Search_Text),IF(ISNUMBER(IF(FIND(Pay_Item_Search_Text,B1494)=1,1, "FALSE")),MAX(G$4:$G1493)+1,IF(ISNUMBER(Pay_Item_Search_Text),0,IF(ISNUMBER(SEARCH(Pay_Item_Search_Text,H1494)),MAX(G$4:$G1493)+1,0))),IF(ISNUMBER(Pay_Item_Search_Text),0,IF(ISNUMBER(SEARCH(Pay_Item_Search_Text,H1494)),MAX(G$4:$G1493)+1,0)))</f>
        <v>1490</v>
      </c>
      <c r="H1494" s="1" t="str">
        <f>IF(Table_PayItems[[#This Row],[Description]]="_","_ Unique Item - "&amp;Table_PayItems[[#This Row],[Item]]&amp;" - $"&amp;Table_PayItems[[#This Row],[Unit]],Table_PayItems[[#This Row],[Description]]&amp;" - $"&amp;Table_PayItems[[#This Row],[Unit]])</f>
        <v>Culv, Cl A, CSP, 126 inch - $Ft</v>
      </c>
      <c r="I1494" s="29" t="str">
        <f>IFERROR(VLOOKUP(ROWS($M$5:M1494),Table_PayItems[[Search Key]:[Concentrated Name]],2,FALSE),"")</f>
        <v>Culv, Cl A, CSP, 126 inch - $Ft</v>
      </c>
      <c r="J1494" s="1"/>
      <c r="K1494" s="1"/>
      <c r="L1494" s="22">
        <f>IF(ISNUMBER(SEARCH(Pay_Item_Search_Text_2,M1494)),MAX($L$4:L1493)+1,0)</f>
        <v>0</v>
      </c>
      <c r="M1494" s="1" t="str">
        <f>IFERROR(VLOOKUP(ROWS($M$5:M1494),Table_PayItems[[Search Key]:[Concentrated Name]],2,FALSE),"")</f>
        <v>Culv, Cl A, CSP, 126 inch - $Ft</v>
      </c>
      <c r="N1494" s="1" t="str">
        <f>IFERROR(VLOOKUP(ROWS($M$5:N1494),$L$5:$M$7000,2,FALSE),"")</f>
        <v/>
      </c>
      <c r="O1494" s="1" t="str">
        <f>IFERROR(VLOOKUP(ROWS($O$5:O1494),$K$5:$L$7000,2,FALSE),"")</f>
        <v/>
      </c>
    </row>
    <row r="1495" spans="2:15" ht="15" customHeight="1" x14ac:dyDescent="0.25">
      <c r="B1495" s="178" t="s">
        <v>8353</v>
      </c>
      <c r="C1495" s="178" t="s">
        <v>104</v>
      </c>
      <c r="D1495" s="178" t="s">
        <v>407</v>
      </c>
      <c r="E1495" s="178" t="s">
        <v>302</v>
      </c>
      <c r="F1495" s="178" t="s">
        <v>17</v>
      </c>
      <c r="G1495" s="1">
        <f>IF(ISNUMBER(Pay_Item_Search_Text),IF(ISNUMBER(IF(FIND(Pay_Item_Search_Text,B1495)=1,1, "FALSE")),MAX(G$4:$G1494)+1,IF(ISNUMBER(Pay_Item_Search_Text),0,IF(ISNUMBER(SEARCH(Pay_Item_Search_Text,H1495)),MAX(G$4:$G1494)+1,0))),IF(ISNUMBER(Pay_Item_Search_Text),0,IF(ISNUMBER(SEARCH(Pay_Item_Search_Text,H1495)),MAX(G$4:$G1494)+1,0)))</f>
        <v>1491</v>
      </c>
      <c r="H1495" s="1" t="str">
        <f>IF(Table_PayItems[[#This Row],[Description]]="_","_ Unique Item - "&amp;Table_PayItems[[#This Row],[Item]]&amp;" - $"&amp;Table_PayItems[[#This Row],[Unit]],Table_PayItems[[#This Row],[Description]]&amp;" - $"&amp;Table_PayItems[[#This Row],[Unit]])</f>
        <v>Culv, Cl A, CSP, 132 inch - $Ft</v>
      </c>
      <c r="I1495" s="29" t="str">
        <f>IFERROR(VLOOKUP(ROWS($M$5:M1495),Table_PayItems[[Search Key]:[Concentrated Name]],2,FALSE),"")</f>
        <v>Culv, Cl A, CSP, 132 inch - $Ft</v>
      </c>
      <c r="J1495" s="1"/>
      <c r="K1495" s="1"/>
      <c r="L1495" s="22">
        <f>IF(ISNUMBER(SEARCH(Pay_Item_Search_Text_2,M1495)),MAX($L$4:L1494)+1,0)</f>
        <v>0</v>
      </c>
      <c r="M1495" s="1" t="str">
        <f>IFERROR(VLOOKUP(ROWS($M$5:M1495),Table_PayItems[[Search Key]:[Concentrated Name]],2,FALSE),"")</f>
        <v>Culv, Cl A, CSP, 132 inch - $Ft</v>
      </c>
      <c r="N1495" s="1" t="str">
        <f>IFERROR(VLOOKUP(ROWS($M$5:N1495),$L$5:$M$7000,2,FALSE),"")</f>
        <v/>
      </c>
      <c r="O1495" s="1" t="str">
        <f>IFERROR(VLOOKUP(ROWS($O$5:O1495),$K$5:$L$7000,2,FALSE),"")</f>
        <v/>
      </c>
    </row>
    <row r="1496" spans="2:15" ht="15" customHeight="1" x14ac:dyDescent="0.25">
      <c r="B1496" s="178" t="s">
        <v>8354</v>
      </c>
      <c r="C1496" s="178" t="s">
        <v>104</v>
      </c>
      <c r="D1496" s="178" t="s">
        <v>408</v>
      </c>
      <c r="E1496" s="178" t="s">
        <v>302</v>
      </c>
      <c r="F1496" s="178" t="s">
        <v>17</v>
      </c>
      <c r="G1496" s="1">
        <f>IF(ISNUMBER(Pay_Item_Search_Text),IF(ISNUMBER(IF(FIND(Pay_Item_Search_Text,B1496)=1,1, "FALSE")),MAX(G$4:$G1495)+1,IF(ISNUMBER(Pay_Item_Search_Text),0,IF(ISNUMBER(SEARCH(Pay_Item_Search_Text,H1496)),MAX(G$4:$G1495)+1,0))),IF(ISNUMBER(Pay_Item_Search_Text),0,IF(ISNUMBER(SEARCH(Pay_Item_Search_Text,H1496)),MAX(G$4:$G1495)+1,0)))</f>
        <v>1492</v>
      </c>
      <c r="H1496" s="1" t="str">
        <f>IF(Table_PayItems[[#This Row],[Description]]="_","_ Unique Item - "&amp;Table_PayItems[[#This Row],[Item]]&amp;" - $"&amp;Table_PayItems[[#This Row],[Unit]],Table_PayItems[[#This Row],[Description]]&amp;" - $"&amp;Table_PayItems[[#This Row],[Unit]])</f>
        <v>Culv, Cl A, CSP, 138 inch - $Ft</v>
      </c>
      <c r="I1496" s="29" t="str">
        <f>IFERROR(VLOOKUP(ROWS($M$5:M1496),Table_PayItems[[Search Key]:[Concentrated Name]],2,FALSE),"")</f>
        <v>Culv, Cl A, CSP, 138 inch - $Ft</v>
      </c>
      <c r="J1496" s="1"/>
      <c r="K1496" s="1"/>
      <c r="L1496" s="22">
        <f>IF(ISNUMBER(SEARCH(Pay_Item_Search_Text_2,M1496)),MAX($L$4:L1495)+1,0)</f>
        <v>0</v>
      </c>
      <c r="M1496" s="1" t="str">
        <f>IFERROR(VLOOKUP(ROWS($M$5:M1496),Table_PayItems[[Search Key]:[Concentrated Name]],2,FALSE),"")</f>
        <v>Culv, Cl A, CSP, 138 inch - $Ft</v>
      </c>
      <c r="N1496" s="1" t="str">
        <f>IFERROR(VLOOKUP(ROWS($M$5:N1496),$L$5:$M$7000,2,FALSE),"")</f>
        <v/>
      </c>
      <c r="O1496" s="1" t="str">
        <f>IFERROR(VLOOKUP(ROWS($O$5:O1496),$K$5:$L$7000,2,FALSE),"")</f>
        <v/>
      </c>
    </row>
    <row r="1497" spans="2:15" ht="15" customHeight="1" x14ac:dyDescent="0.25">
      <c r="B1497" s="178" t="s">
        <v>8355</v>
      </c>
      <c r="C1497" s="178" t="s">
        <v>104</v>
      </c>
      <c r="D1497" s="178" t="s">
        <v>409</v>
      </c>
      <c r="E1497" s="178" t="s">
        <v>302</v>
      </c>
      <c r="F1497" s="178" t="s">
        <v>17</v>
      </c>
      <c r="G1497" s="1">
        <f>IF(ISNUMBER(Pay_Item_Search_Text),IF(ISNUMBER(IF(FIND(Pay_Item_Search_Text,B1497)=1,1, "FALSE")),MAX(G$4:$G1496)+1,IF(ISNUMBER(Pay_Item_Search_Text),0,IF(ISNUMBER(SEARCH(Pay_Item_Search_Text,H1497)),MAX(G$4:$G1496)+1,0))),IF(ISNUMBER(Pay_Item_Search_Text),0,IF(ISNUMBER(SEARCH(Pay_Item_Search_Text,H1497)),MAX(G$4:$G1496)+1,0)))</f>
        <v>1493</v>
      </c>
      <c r="H1497" s="1" t="str">
        <f>IF(Table_PayItems[[#This Row],[Description]]="_","_ Unique Item - "&amp;Table_PayItems[[#This Row],[Item]]&amp;" - $"&amp;Table_PayItems[[#This Row],[Unit]],Table_PayItems[[#This Row],[Description]]&amp;" - $"&amp;Table_PayItems[[#This Row],[Unit]])</f>
        <v>Culv, Cl A, CSP, 144 inch - $Ft</v>
      </c>
      <c r="I1497" s="29" t="str">
        <f>IFERROR(VLOOKUP(ROWS($M$5:M1497),Table_PayItems[[Search Key]:[Concentrated Name]],2,FALSE),"")</f>
        <v>Culv, Cl A, CSP, 144 inch - $Ft</v>
      </c>
      <c r="J1497" s="1"/>
      <c r="K1497" s="1"/>
      <c r="L1497" s="22">
        <f>IF(ISNUMBER(SEARCH(Pay_Item_Search_Text_2,M1497)),MAX($L$4:L1496)+1,0)</f>
        <v>0</v>
      </c>
      <c r="M1497" s="1" t="str">
        <f>IFERROR(VLOOKUP(ROWS($M$5:M1497),Table_PayItems[[Search Key]:[Concentrated Name]],2,FALSE),"")</f>
        <v>Culv, Cl A, CSP, 144 inch - $Ft</v>
      </c>
      <c r="N1497" s="1" t="str">
        <f>IFERROR(VLOOKUP(ROWS($M$5:N1497),$L$5:$M$7000,2,FALSE),"")</f>
        <v/>
      </c>
      <c r="O1497" s="1" t="str">
        <f>IFERROR(VLOOKUP(ROWS($O$5:O1497),$K$5:$L$7000,2,FALSE),"")</f>
        <v/>
      </c>
    </row>
    <row r="1498" spans="2:15" ht="15" customHeight="1" x14ac:dyDescent="0.25">
      <c r="B1498" s="178" t="s">
        <v>8333</v>
      </c>
      <c r="C1498" s="178" t="s">
        <v>104</v>
      </c>
      <c r="D1498" s="178" t="s">
        <v>387</v>
      </c>
      <c r="E1498" s="178" t="s">
        <v>296</v>
      </c>
      <c r="F1498" s="178" t="s">
        <v>17</v>
      </c>
      <c r="G1498" s="1">
        <f>IF(ISNUMBER(Pay_Item_Search_Text),IF(ISNUMBER(IF(FIND(Pay_Item_Search_Text,B1498)=1,1, "FALSE")),MAX(G$4:$G1497)+1,IF(ISNUMBER(Pay_Item_Search_Text),0,IF(ISNUMBER(SEARCH(Pay_Item_Search_Text,H1498)),MAX(G$4:$G1497)+1,0))),IF(ISNUMBER(Pay_Item_Search_Text),0,IF(ISNUMBER(SEARCH(Pay_Item_Search_Text,H1498)),MAX(G$4:$G1497)+1,0)))</f>
        <v>1494</v>
      </c>
      <c r="H1498" s="1" t="str">
        <f>IF(Table_PayItems[[#This Row],[Description]]="_","_ Unique Item - "&amp;Table_PayItems[[#This Row],[Item]]&amp;" - $"&amp;Table_PayItems[[#This Row],[Unit]],Table_PayItems[[#This Row],[Description]]&amp;" - $"&amp;Table_PayItems[[#This Row],[Unit]])</f>
        <v>Culv, Cl A, CSP, 15 inch - $Ft</v>
      </c>
      <c r="I1498" s="29" t="str">
        <f>IFERROR(VLOOKUP(ROWS($M$5:M1498),Table_PayItems[[Search Key]:[Concentrated Name]],2,FALSE),"")</f>
        <v>Culv, Cl A, CSP, 15 inch - $Ft</v>
      </c>
      <c r="J1498" s="1"/>
      <c r="K1498" s="1"/>
      <c r="L1498" s="22">
        <f>IF(ISNUMBER(SEARCH(Pay_Item_Search_Text_2,M1498)),MAX($L$4:L1497)+1,0)</f>
        <v>0</v>
      </c>
      <c r="M1498" s="1" t="str">
        <f>IFERROR(VLOOKUP(ROWS($M$5:M1498),Table_PayItems[[Search Key]:[Concentrated Name]],2,FALSE),"")</f>
        <v>Culv, Cl A, CSP, 15 inch - $Ft</v>
      </c>
      <c r="N1498" s="1" t="str">
        <f>IFERROR(VLOOKUP(ROWS($M$5:N1498),$L$5:$M$7000,2,FALSE),"")</f>
        <v/>
      </c>
      <c r="O1498" s="1" t="str">
        <f>IFERROR(VLOOKUP(ROWS($O$5:O1498),$K$5:$L$7000,2,FALSE),"")</f>
        <v/>
      </c>
    </row>
    <row r="1499" spans="2:15" ht="15" customHeight="1" x14ac:dyDescent="0.25">
      <c r="B1499" s="178" t="s">
        <v>8334</v>
      </c>
      <c r="C1499" s="178" t="s">
        <v>104</v>
      </c>
      <c r="D1499" s="178" t="s">
        <v>388</v>
      </c>
      <c r="E1499" s="178" t="s">
        <v>296</v>
      </c>
      <c r="F1499" s="178" t="s">
        <v>17</v>
      </c>
      <c r="G1499" s="1">
        <f>IF(ISNUMBER(Pay_Item_Search_Text),IF(ISNUMBER(IF(FIND(Pay_Item_Search_Text,B1499)=1,1, "FALSE")),MAX(G$4:$G1498)+1,IF(ISNUMBER(Pay_Item_Search_Text),0,IF(ISNUMBER(SEARCH(Pay_Item_Search_Text,H1499)),MAX(G$4:$G1498)+1,0))),IF(ISNUMBER(Pay_Item_Search_Text),0,IF(ISNUMBER(SEARCH(Pay_Item_Search_Text,H1499)),MAX(G$4:$G1498)+1,0)))</f>
        <v>1495</v>
      </c>
      <c r="H1499" s="1" t="str">
        <f>IF(Table_PayItems[[#This Row],[Description]]="_","_ Unique Item - "&amp;Table_PayItems[[#This Row],[Item]]&amp;" - $"&amp;Table_PayItems[[#This Row],[Unit]],Table_PayItems[[#This Row],[Description]]&amp;" - $"&amp;Table_PayItems[[#This Row],[Unit]])</f>
        <v>Culv, Cl A, CSP, 18 inch - $Ft</v>
      </c>
      <c r="I1499" s="29" t="str">
        <f>IFERROR(VLOOKUP(ROWS($M$5:M1499),Table_PayItems[[Search Key]:[Concentrated Name]],2,FALSE),"")</f>
        <v>Culv, Cl A, CSP, 18 inch - $Ft</v>
      </c>
      <c r="J1499" s="1"/>
      <c r="K1499" s="1"/>
      <c r="L1499" s="22">
        <f>IF(ISNUMBER(SEARCH(Pay_Item_Search_Text_2,M1499)),MAX($L$4:L1498)+1,0)</f>
        <v>0</v>
      </c>
      <c r="M1499" s="1" t="str">
        <f>IFERROR(VLOOKUP(ROWS($M$5:M1499),Table_PayItems[[Search Key]:[Concentrated Name]],2,FALSE),"")</f>
        <v>Culv, Cl A, CSP, 18 inch - $Ft</v>
      </c>
      <c r="N1499" s="1" t="str">
        <f>IFERROR(VLOOKUP(ROWS($M$5:N1499),$L$5:$M$7000,2,FALSE),"")</f>
        <v/>
      </c>
      <c r="O1499" s="1" t="str">
        <f>IFERROR(VLOOKUP(ROWS($O$5:O1499),$K$5:$L$7000,2,FALSE),"")</f>
        <v/>
      </c>
    </row>
    <row r="1500" spans="2:15" ht="15" customHeight="1" x14ac:dyDescent="0.25">
      <c r="B1500" s="178" t="s">
        <v>8335</v>
      </c>
      <c r="C1500" s="178" t="s">
        <v>104</v>
      </c>
      <c r="D1500" s="178" t="s">
        <v>389</v>
      </c>
      <c r="E1500" s="178" t="s">
        <v>296</v>
      </c>
      <c r="F1500" s="178" t="s">
        <v>17</v>
      </c>
      <c r="G1500" s="1">
        <f>IF(ISNUMBER(Pay_Item_Search_Text),IF(ISNUMBER(IF(FIND(Pay_Item_Search_Text,B1500)=1,1, "FALSE")),MAX(G$4:$G1499)+1,IF(ISNUMBER(Pay_Item_Search_Text),0,IF(ISNUMBER(SEARCH(Pay_Item_Search_Text,H1500)),MAX(G$4:$G1499)+1,0))),IF(ISNUMBER(Pay_Item_Search_Text),0,IF(ISNUMBER(SEARCH(Pay_Item_Search_Text,H1500)),MAX(G$4:$G1499)+1,0)))</f>
        <v>1496</v>
      </c>
      <c r="H1500" s="1" t="str">
        <f>IF(Table_PayItems[[#This Row],[Description]]="_","_ Unique Item - "&amp;Table_PayItems[[#This Row],[Item]]&amp;" - $"&amp;Table_PayItems[[#This Row],[Unit]],Table_PayItems[[#This Row],[Description]]&amp;" - $"&amp;Table_PayItems[[#This Row],[Unit]])</f>
        <v>Culv, Cl A, CSP, 24 inch - $Ft</v>
      </c>
      <c r="I1500" s="29" t="str">
        <f>IFERROR(VLOOKUP(ROWS($M$5:M1500),Table_PayItems[[Search Key]:[Concentrated Name]],2,FALSE),"")</f>
        <v>Culv, Cl A, CSP, 24 inch - $Ft</v>
      </c>
      <c r="J1500" s="1"/>
      <c r="K1500" s="1"/>
      <c r="L1500" s="22">
        <f>IF(ISNUMBER(SEARCH(Pay_Item_Search_Text_2,M1500)),MAX($L$4:L1499)+1,0)</f>
        <v>0</v>
      </c>
      <c r="M1500" s="1" t="str">
        <f>IFERROR(VLOOKUP(ROWS($M$5:M1500),Table_PayItems[[Search Key]:[Concentrated Name]],2,FALSE),"")</f>
        <v>Culv, Cl A, CSP, 24 inch - $Ft</v>
      </c>
      <c r="N1500" s="1" t="str">
        <f>IFERROR(VLOOKUP(ROWS($M$5:N1500),$L$5:$M$7000,2,FALSE),"")</f>
        <v/>
      </c>
      <c r="O1500" s="1" t="str">
        <f>IFERROR(VLOOKUP(ROWS($O$5:O1500),$K$5:$L$7000,2,FALSE),"")</f>
        <v/>
      </c>
    </row>
    <row r="1501" spans="2:15" ht="15" customHeight="1" x14ac:dyDescent="0.25">
      <c r="B1501" s="178" t="s">
        <v>8336</v>
      </c>
      <c r="C1501" s="178" t="s">
        <v>104</v>
      </c>
      <c r="D1501" s="178" t="s">
        <v>390</v>
      </c>
      <c r="E1501" s="178" t="s">
        <v>302</v>
      </c>
      <c r="F1501" s="178" t="s">
        <v>17</v>
      </c>
      <c r="G1501" s="1">
        <f>IF(ISNUMBER(Pay_Item_Search_Text),IF(ISNUMBER(IF(FIND(Pay_Item_Search_Text,B1501)=1,1, "FALSE")),MAX(G$4:$G1500)+1,IF(ISNUMBER(Pay_Item_Search_Text),0,IF(ISNUMBER(SEARCH(Pay_Item_Search_Text,H1501)),MAX(G$4:$G1500)+1,0))),IF(ISNUMBER(Pay_Item_Search_Text),0,IF(ISNUMBER(SEARCH(Pay_Item_Search_Text,H1501)),MAX(G$4:$G1500)+1,0)))</f>
        <v>1497</v>
      </c>
      <c r="H1501" s="1" t="str">
        <f>IF(Table_PayItems[[#This Row],[Description]]="_","_ Unique Item - "&amp;Table_PayItems[[#This Row],[Item]]&amp;" - $"&amp;Table_PayItems[[#This Row],[Unit]],Table_PayItems[[#This Row],[Description]]&amp;" - $"&amp;Table_PayItems[[#This Row],[Unit]])</f>
        <v>Culv, Cl A, CSP, 30 inch - $Ft</v>
      </c>
      <c r="I1501" s="29" t="str">
        <f>IFERROR(VLOOKUP(ROWS($M$5:M1501),Table_PayItems[[Search Key]:[Concentrated Name]],2,FALSE),"")</f>
        <v>Culv, Cl A, CSP, 30 inch - $Ft</v>
      </c>
      <c r="J1501" s="1"/>
      <c r="K1501" s="1"/>
      <c r="L1501" s="22">
        <f>IF(ISNUMBER(SEARCH(Pay_Item_Search_Text_2,M1501)),MAX($L$4:L1500)+1,0)</f>
        <v>429</v>
      </c>
      <c r="M1501" s="1" t="str">
        <f>IFERROR(VLOOKUP(ROWS($M$5:M1501),Table_PayItems[[Search Key]:[Concentrated Name]],2,FALSE),"")</f>
        <v>Culv, Cl A, CSP, 30 inch - $Ft</v>
      </c>
      <c r="N1501" s="1" t="str">
        <f>IFERROR(VLOOKUP(ROWS($M$5:N1501),$L$5:$M$7000,2,FALSE),"")</f>
        <v/>
      </c>
      <c r="O1501" s="1" t="str">
        <f>IFERROR(VLOOKUP(ROWS($O$5:O1501),$K$5:$L$7000,2,FALSE),"")</f>
        <v/>
      </c>
    </row>
    <row r="1502" spans="2:15" ht="15" customHeight="1" x14ac:dyDescent="0.25">
      <c r="B1502" s="178" t="s">
        <v>8337</v>
      </c>
      <c r="C1502" s="178" t="s">
        <v>104</v>
      </c>
      <c r="D1502" s="178" t="s">
        <v>391</v>
      </c>
      <c r="E1502" s="178" t="s">
        <v>302</v>
      </c>
      <c r="F1502" s="178" t="s">
        <v>17</v>
      </c>
      <c r="G1502" s="1">
        <f>IF(ISNUMBER(Pay_Item_Search_Text),IF(ISNUMBER(IF(FIND(Pay_Item_Search_Text,B1502)=1,1, "FALSE")),MAX(G$4:$G1501)+1,IF(ISNUMBER(Pay_Item_Search_Text),0,IF(ISNUMBER(SEARCH(Pay_Item_Search_Text,H1502)),MAX(G$4:$G1501)+1,0))),IF(ISNUMBER(Pay_Item_Search_Text),0,IF(ISNUMBER(SEARCH(Pay_Item_Search_Text,H1502)),MAX(G$4:$G1501)+1,0)))</f>
        <v>1498</v>
      </c>
      <c r="H1502" s="1" t="str">
        <f>IF(Table_PayItems[[#This Row],[Description]]="_","_ Unique Item - "&amp;Table_PayItems[[#This Row],[Item]]&amp;" - $"&amp;Table_PayItems[[#This Row],[Unit]],Table_PayItems[[#This Row],[Description]]&amp;" - $"&amp;Table_PayItems[[#This Row],[Unit]])</f>
        <v>Culv, Cl A, CSP, 36 inch - $Ft</v>
      </c>
      <c r="I1502" s="29" t="str">
        <f>IFERROR(VLOOKUP(ROWS($M$5:M1502),Table_PayItems[[Search Key]:[Concentrated Name]],2,FALSE),"")</f>
        <v>Culv, Cl A, CSP, 36 inch - $Ft</v>
      </c>
      <c r="J1502" s="1"/>
      <c r="K1502" s="1"/>
      <c r="L1502" s="22">
        <f>IF(ISNUMBER(SEARCH(Pay_Item_Search_Text_2,M1502)),MAX($L$4:L1501)+1,0)</f>
        <v>0</v>
      </c>
      <c r="M1502" s="1" t="str">
        <f>IFERROR(VLOOKUP(ROWS($M$5:M1502),Table_PayItems[[Search Key]:[Concentrated Name]],2,FALSE),"")</f>
        <v>Culv, Cl A, CSP, 36 inch - $Ft</v>
      </c>
      <c r="N1502" s="1" t="str">
        <f>IFERROR(VLOOKUP(ROWS($M$5:N1502),$L$5:$M$7000,2,FALSE),"")</f>
        <v/>
      </c>
      <c r="O1502" s="1" t="str">
        <f>IFERROR(VLOOKUP(ROWS($O$5:O1502),$K$5:$L$7000,2,FALSE),"")</f>
        <v/>
      </c>
    </row>
    <row r="1503" spans="2:15" ht="15" customHeight="1" x14ac:dyDescent="0.25">
      <c r="B1503" s="178" t="s">
        <v>8338</v>
      </c>
      <c r="C1503" s="178" t="s">
        <v>104</v>
      </c>
      <c r="D1503" s="178" t="s">
        <v>392</v>
      </c>
      <c r="E1503" s="178" t="s">
        <v>302</v>
      </c>
      <c r="F1503" s="178" t="s">
        <v>17</v>
      </c>
      <c r="G1503" s="1">
        <f>IF(ISNUMBER(Pay_Item_Search_Text),IF(ISNUMBER(IF(FIND(Pay_Item_Search_Text,B1503)=1,1, "FALSE")),MAX(G$4:$G1502)+1,IF(ISNUMBER(Pay_Item_Search_Text),0,IF(ISNUMBER(SEARCH(Pay_Item_Search_Text,H1503)),MAX(G$4:$G1502)+1,0))),IF(ISNUMBER(Pay_Item_Search_Text),0,IF(ISNUMBER(SEARCH(Pay_Item_Search_Text,H1503)),MAX(G$4:$G1502)+1,0)))</f>
        <v>1499</v>
      </c>
      <c r="H1503" s="1" t="str">
        <f>IF(Table_PayItems[[#This Row],[Description]]="_","_ Unique Item - "&amp;Table_PayItems[[#This Row],[Item]]&amp;" - $"&amp;Table_PayItems[[#This Row],[Unit]],Table_PayItems[[#This Row],[Description]]&amp;" - $"&amp;Table_PayItems[[#This Row],[Unit]])</f>
        <v>Culv, Cl A, CSP, 42 inch - $Ft</v>
      </c>
      <c r="I1503" s="29" t="str">
        <f>IFERROR(VLOOKUP(ROWS($M$5:M1503),Table_PayItems[[Search Key]:[Concentrated Name]],2,FALSE),"")</f>
        <v>Culv, Cl A, CSP, 42 inch - $Ft</v>
      </c>
      <c r="J1503" s="1"/>
      <c r="K1503" s="1"/>
      <c r="L1503" s="22">
        <f>IF(ISNUMBER(SEARCH(Pay_Item_Search_Text_2,M1503)),MAX($L$4:L1502)+1,0)</f>
        <v>0</v>
      </c>
      <c r="M1503" s="1" t="str">
        <f>IFERROR(VLOOKUP(ROWS($M$5:M1503),Table_PayItems[[Search Key]:[Concentrated Name]],2,FALSE),"")</f>
        <v>Culv, Cl A, CSP, 42 inch - $Ft</v>
      </c>
      <c r="N1503" s="1" t="str">
        <f>IFERROR(VLOOKUP(ROWS($M$5:N1503),$L$5:$M$7000,2,FALSE),"")</f>
        <v/>
      </c>
      <c r="O1503" s="1" t="str">
        <f>IFERROR(VLOOKUP(ROWS($O$5:O1503),$K$5:$L$7000,2,FALSE),"")</f>
        <v/>
      </c>
    </row>
    <row r="1504" spans="2:15" ht="15" customHeight="1" x14ac:dyDescent="0.25">
      <c r="B1504" s="178" t="s">
        <v>8339</v>
      </c>
      <c r="C1504" s="178" t="s">
        <v>104</v>
      </c>
      <c r="D1504" s="178" t="s">
        <v>393</v>
      </c>
      <c r="E1504" s="178" t="s">
        <v>302</v>
      </c>
      <c r="F1504" s="178" t="s">
        <v>17</v>
      </c>
      <c r="G1504" s="1">
        <f>IF(ISNUMBER(Pay_Item_Search_Text),IF(ISNUMBER(IF(FIND(Pay_Item_Search_Text,B1504)=1,1, "FALSE")),MAX(G$4:$G1503)+1,IF(ISNUMBER(Pay_Item_Search_Text),0,IF(ISNUMBER(SEARCH(Pay_Item_Search_Text,H1504)),MAX(G$4:$G1503)+1,0))),IF(ISNUMBER(Pay_Item_Search_Text),0,IF(ISNUMBER(SEARCH(Pay_Item_Search_Text,H1504)),MAX(G$4:$G1503)+1,0)))</f>
        <v>1500</v>
      </c>
      <c r="H1504" s="1" t="str">
        <f>IF(Table_PayItems[[#This Row],[Description]]="_","_ Unique Item - "&amp;Table_PayItems[[#This Row],[Item]]&amp;" - $"&amp;Table_PayItems[[#This Row],[Unit]],Table_PayItems[[#This Row],[Description]]&amp;" - $"&amp;Table_PayItems[[#This Row],[Unit]])</f>
        <v>Culv, Cl A, CSP, 48 inch - $Ft</v>
      </c>
      <c r="I1504" s="29" t="str">
        <f>IFERROR(VLOOKUP(ROWS($M$5:M1504),Table_PayItems[[Search Key]:[Concentrated Name]],2,FALSE),"")</f>
        <v>Culv, Cl A, CSP, 48 inch - $Ft</v>
      </c>
      <c r="J1504" s="1"/>
      <c r="K1504" s="1"/>
      <c r="L1504" s="22">
        <f>IF(ISNUMBER(SEARCH(Pay_Item_Search_Text_2,M1504)),MAX($L$4:L1503)+1,0)</f>
        <v>0</v>
      </c>
      <c r="M1504" s="1" t="str">
        <f>IFERROR(VLOOKUP(ROWS($M$5:M1504),Table_PayItems[[Search Key]:[Concentrated Name]],2,FALSE),"")</f>
        <v>Culv, Cl A, CSP, 48 inch - $Ft</v>
      </c>
      <c r="N1504" s="1" t="str">
        <f>IFERROR(VLOOKUP(ROWS($M$5:N1504),$L$5:$M$7000,2,FALSE),"")</f>
        <v/>
      </c>
      <c r="O1504" s="1" t="str">
        <f>IFERROR(VLOOKUP(ROWS($O$5:O1504),$K$5:$L$7000,2,FALSE),"")</f>
        <v/>
      </c>
    </row>
    <row r="1505" spans="2:15" ht="15" customHeight="1" x14ac:dyDescent="0.25">
      <c r="B1505" s="178" t="s">
        <v>8340</v>
      </c>
      <c r="C1505" s="178" t="s">
        <v>104</v>
      </c>
      <c r="D1505" s="178" t="s">
        <v>394</v>
      </c>
      <c r="E1505" s="178" t="s">
        <v>302</v>
      </c>
      <c r="F1505" s="178" t="s">
        <v>17</v>
      </c>
      <c r="G1505" s="1">
        <f>IF(ISNUMBER(Pay_Item_Search_Text),IF(ISNUMBER(IF(FIND(Pay_Item_Search_Text,B1505)=1,1, "FALSE")),MAX(G$4:$G1504)+1,IF(ISNUMBER(Pay_Item_Search_Text),0,IF(ISNUMBER(SEARCH(Pay_Item_Search_Text,H1505)),MAX(G$4:$G1504)+1,0))),IF(ISNUMBER(Pay_Item_Search_Text),0,IF(ISNUMBER(SEARCH(Pay_Item_Search_Text,H1505)),MAX(G$4:$G1504)+1,0)))</f>
        <v>1501</v>
      </c>
      <c r="H1505" s="1" t="str">
        <f>IF(Table_PayItems[[#This Row],[Description]]="_","_ Unique Item - "&amp;Table_PayItems[[#This Row],[Item]]&amp;" - $"&amp;Table_PayItems[[#This Row],[Unit]],Table_PayItems[[#This Row],[Description]]&amp;" - $"&amp;Table_PayItems[[#This Row],[Unit]])</f>
        <v>Culv, Cl A, CSP, 54 inch - $Ft</v>
      </c>
      <c r="I1505" s="29" t="str">
        <f>IFERROR(VLOOKUP(ROWS($M$5:M1505),Table_PayItems[[Search Key]:[Concentrated Name]],2,FALSE),"")</f>
        <v>Culv, Cl A, CSP, 54 inch - $Ft</v>
      </c>
      <c r="J1505" s="1"/>
      <c r="K1505" s="1"/>
      <c r="L1505" s="22">
        <f>IF(ISNUMBER(SEARCH(Pay_Item_Search_Text_2,M1505)),MAX($L$4:L1504)+1,0)</f>
        <v>0</v>
      </c>
      <c r="M1505" s="1" t="str">
        <f>IFERROR(VLOOKUP(ROWS($M$5:M1505),Table_PayItems[[Search Key]:[Concentrated Name]],2,FALSE),"")</f>
        <v>Culv, Cl A, CSP, 54 inch - $Ft</v>
      </c>
      <c r="N1505" s="1" t="str">
        <f>IFERROR(VLOOKUP(ROWS($M$5:N1505),$L$5:$M$7000,2,FALSE),"")</f>
        <v/>
      </c>
      <c r="O1505" s="1" t="str">
        <f>IFERROR(VLOOKUP(ROWS($O$5:O1505),$K$5:$L$7000,2,FALSE),"")</f>
        <v/>
      </c>
    </row>
    <row r="1506" spans="2:15" ht="15" customHeight="1" x14ac:dyDescent="0.25">
      <c r="B1506" s="178" t="s">
        <v>8341</v>
      </c>
      <c r="C1506" s="178" t="s">
        <v>104</v>
      </c>
      <c r="D1506" s="178" t="s">
        <v>395</v>
      </c>
      <c r="E1506" s="178" t="s">
        <v>302</v>
      </c>
      <c r="F1506" s="178" t="s">
        <v>17</v>
      </c>
      <c r="G1506" s="1">
        <f>IF(ISNUMBER(Pay_Item_Search_Text),IF(ISNUMBER(IF(FIND(Pay_Item_Search_Text,B1506)=1,1, "FALSE")),MAX(G$4:$G1505)+1,IF(ISNUMBER(Pay_Item_Search_Text),0,IF(ISNUMBER(SEARCH(Pay_Item_Search_Text,H1506)),MAX(G$4:$G1505)+1,0))),IF(ISNUMBER(Pay_Item_Search_Text),0,IF(ISNUMBER(SEARCH(Pay_Item_Search_Text,H1506)),MAX(G$4:$G1505)+1,0)))</f>
        <v>1502</v>
      </c>
      <c r="H1506" s="1" t="str">
        <f>IF(Table_PayItems[[#This Row],[Description]]="_","_ Unique Item - "&amp;Table_PayItems[[#This Row],[Item]]&amp;" - $"&amp;Table_PayItems[[#This Row],[Unit]],Table_PayItems[[#This Row],[Description]]&amp;" - $"&amp;Table_PayItems[[#This Row],[Unit]])</f>
        <v>Culv, Cl A, CSP, 60 inch - $Ft</v>
      </c>
      <c r="I1506" s="29" t="str">
        <f>IFERROR(VLOOKUP(ROWS($M$5:M1506),Table_PayItems[[Search Key]:[Concentrated Name]],2,FALSE),"")</f>
        <v>Culv, Cl A, CSP, 60 inch - $Ft</v>
      </c>
      <c r="J1506" s="1"/>
      <c r="K1506" s="1"/>
      <c r="L1506" s="22">
        <f>IF(ISNUMBER(SEARCH(Pay_Item_Search_Text_2,M1506)),MAX($L$4:L1505)+1,0)</f>
        <v>430</v>
      </c>
      <c r="M1506" s="1" t="str">
        <f>IFERROR(VLOOKUP(ROWS($M$5:M1506),Table_PayItems[[Search Key]:[Concentrated Name]],2,FALSE),"")</f>
        <v>Culv, Cl A, CSP, 60 inch - $Ft</v>
      </c>
      <c r="N1506" s="1" t="str">
        <f>IFERROR(VLOOKUP(ROWS($M$5:N1506),$L$5:$M$7000,2,FALSE),"")</f>
        <v/>
      </c>
      <c r="O1506" s="1" t="str">
        <f>IFERROR(VLOOKUP(ROWS($O$5:O1506),$K$5:$L$7000,2,FALSE),"")</f>
        <v/>
      </c>
    </row>
    <row r="1507" spans="2:15" ht="15" customHeight="1" x14ac:dyDescent="0.25">
      <c r="B1507" s="178" t="s">
        <v>8342</v>
      </c>
      <c r="C1507" s="178" t="s">
        <v>104</v>
      </c>
      <c r="D1507" s="178" t="s">
        <v>396</v>
      </c>
      <c r="E1507" s="178" t="s">
        <v>302</v>
      </c>
      <c r="F1507" s="178" t="s">
        <v>17</v>
      </c>
      <c r="G1507" s="1">
        <f>IF(ISNUMBER(Pay_Item_Search_Text),IF(ISNUMBER(IF(FIND(Pay_Item_Search_Text,B1507)=1,1, "FALSE")),MAX(G$4:$G1506)+1,IF(ISNUMBER(Pay_Item_Search_Text),0,IF(ISNUMBER(SEARCH(Pay_Item_Search_Text,H1507)),MAX(G$4:$G1506)+1,0))),IF(ISNUMBER(Pay_Item_Search_Text),0,IF(ISNUMBER(SEARCH(Pay_Item_Search_Text,H1507)),MAX(G$4:$G1506)+1,0)))</f>
        <v>1503</v>
      </c>
      <c r="H1507" s="1" t="str">
        <f>IF(Table_PayItems[[#This Row],[Description]]="_","_ Unique Item - "&amp;Table_PayItems[[#This Row],[Item]]&amp;" - $"&amp;Table_PayItems[[#This Row],[Unit]],Table_PayItems[[#This Row],[Description]]&amp;" - $"&amp;Table_PayItems[[#This Row],[Unit]])</f>
        <v>Culv, Cl A, CSP, 66 inch - $Ft</v>
      </c>
      <c r="I1507" s="29" t="str">
        <f>IFERROR(VLOOKUP(ROWS($M$5:M1507),Table_PayItems[[Search Key]:[Concentrated Name]],2,FALSE),"")</f>
        <v>Culv, Cl A, CSP, 66 inch - $Ft</v>
      </c>
      <c r="J1507" s="1"/>
      <c r="K1507" s="1"/>
      <c r="L1507" s="22">
        <f>IF(ISNUMBER(SEARCH(Pay_Item_Search_Text_2,M1507)),MAX($L$4:L1506)+1,0)</f>
        <v>0</v>
      </c>
      <c r="M1507" s="1" t="str">
        <f>IFERROR(VLOOKUP(ROWS($M$5:M1507),Table_PayItems[[Search Key]:[Concentrated Name]],2,FALSE),"")</f>
        <v>Culv, Cl A, CSP, 66 inch - $Ft</v>
      </c>
      <c r="N1507" s="1" t="str">
        <f>IFERROR(VLOOKUP(ROWS($M$5:N1507),$L$5:$M$7000,2,FALSE),"")</f>
        <v/>
      </c>
      <c r="O1507" s="1" t="str">
        <f>IFERROR(VLOOKUP(ROWS($O$5:O1507),$K$5:$L$7000,2,FALSE),"")</f>
        <v/>
      </c>
    </row>
    <row r="1508" spans="2:15" ht="15" customHeight="1" x14ac:dyDescent="0.25">
      <c r="B1508" s="178" t="s">
        <v>8343</v>
      </c>
      <c r="C1508" s="178" t="s">
        <v>104</v>
      </c>
      <c r="D1508" s="178" t="s">
        <v>397</v>
      </c>
      <c r="E1508" s="178" t="s">
        <v>302</v>
      </c>
      <c r="F1508" s="178" t="s">
        <v>17</v>
      </c>
      <c r="G1508" s="1">
        <f>IF(ISNUMBER(Pay_Item_Search_Text),IF(ISNUMBER(IF(FIND(Pay_Item_Search_Text,B1508)=1,1, "FALSE")),MAX(G$4:$G1507)+1,IF(ISNUMBER(Pay_Item_Search_Text),0,IF(ISNUMBER(SEARCH(Pay_Item_Search_Text,H1508)),MAX(G$4:$G1507)+1,0))),IF(ISNUMBER(Pay_Item_Search_Text),0,IF(ISNUMBER(SEARCH(Pay_Item_Search_Text,H1508)),MAX(G$4:$G1507)+1,0)))</f>
        <v>1504</v>
      </c>
      <c r="H1508" s="1" t="str">
        <f>IF(Table_PayItems[[#This Row],[Description]]="_","_ Unique Item - "&amp;Table_PayItems[[#This Row],[Item]]&amp;" - $"&amp;Table_PayItems[[#This Row],[Unit]],Table_PayItems[[#This Row],[Description]]&amp;" - $"&amp;Table_PayItems[[#This Row],[Unit]])</f>
        <v>Culv, Cl A, CSP, 72 inch - $Ft</v>
      </c>
      <c r="I1508" s="29" t="str">
        <f>IFERROR(VLOOKUP(ROWS($M$5:M1508),Table_PayItems[[Search Key]:[Concentrated Name]],2,FALSE),"")</f>
        <v>Culv, Cl A, CSP, 72 inch - $Ft</v>
      </c>
      <c r="J1508" s="1"/>
      <c r="K1508" s="1"/>
      <c r="L1508" s="22">
        <f>IF(ISNUMBER(SEARCH(Pay_Item_Search_Text_2,M1508)),MAX($L$4:L1507)+1,0)</f>
        <v>0</v>
      </c>
      <c r="M1508" s="1" t="str">
        <f>IFERROR(VLOOKUP(ROWS($M$5:M1508),Table_PayItems[[Search Key]:[Concentrated Name]],2,FALSE),"")</f>
        <v>Culv, Cl A, CSP, 72 inch - $Ft</v>
      </c>
      <c r="N1508" s="1" t="str">
        <f>IFERROR(VLOOKUP(ROWS($M$5:N1508),$L$5:$M$7000,2,FALSE),"")</f>
        <v/>
      </c>
      <c r="O1508" s="1" t="str">
        <f>IFERROR(VLOOKUP(ROWS($O$5:O1508),$K$5:$L$7000,2,FALSE),"")</f>
        <v/>
      </c>
    </row>
    <row r="1509" spans="2:15" ht="15" customHeight="1" x14ac:dyDescent="0.25">
      <c r="B1509" s="178" t="s">
        <v>8344</v>
      </c>
      <c r="C1509" s="178" t="s">
        <v>104</v>
      </c>
      <c r="D1509" s="178" t="s">
        <v>398</v>
      </c>
      <c r="E1509" s="178" t="s">
        <v>302</v>
      </c>
      <c r="F1509" s="178" t="s">
        <v>17</v>
      </c>
      <c r="G1509" s="1">
        <f>IF(ISNUMBER(Pay_Item_Search_Text),IF(ISNUMBER(IF(FIND(Pay_Item_Search_Text,B1509)=1,1, "FALSE")),MAX(G$4:$G1508)+1,IF(ISNUMBER(Pay_Item_Search_Text),0,IF(ISNUMBER(SEARCH(Pay_Item_Search_Text,H1509)),MAX(G$4:$G1508)+1,0))),IF(ISNUMBER(Pay_Item_Search_Text),0,IF(ISNUMBER(SEARCH(Pay_Item_Search_Text,H1509)),MAX(G$4:$G1508)+1,0)))</f>
        <v>1505</v>
      </c>
      <c r="H1509" s="1" t="str">
        <f>IF(Table_PayItems[[#This Row],[Description]]="_","_ Unique Item - "&amp;Table_PayItems[[#This Row],[Item]]&amp;" - $"&amp;Table_PayItems[[#This Row],[Unit]],Table_PayItems[[#This Row],[Description]]&amp;" - $"&amp;Table_PayItems[[#This Row],[Unit]])</f>
        <v>Culv, Cl A, CSP, 78 inch - $Ft</v>
      </c>
      <c r="I1509" s="29" t="str">
        <f>IFERROR(VLOOKUP(ROWS($M$5:M1509),Table_PayItems[[Search Key]:[Concentrated Name]],2,FALSE),"")</f>
        <v>Culv, Cl A, CSP, 78 inch - $Ft</v>
      </c>
      <c r="J1509" s="1"/>
      <c r="K1509" s="1"/>
      <c r="L1509" s="22">
        <f>IF(ISNUMBER(SEARCH(Pay_Item_Search_Text_2,M1509)),MAX($L$4:L1508)+1,0)</f>
        <v>0</v>
      </c>
      <c r="M1509" s="1" t="str">
        <f>IFERROR(VLOOKUP(ROWS($M$5:M1509),Table_PayItems[[Search Key]:[Concentrated Name]],2,FALSE),"")</f>
        <v>Culv, Cl A, CSP, 78 inch - $Ft</v>
      </c>
      <c r="N1509" s="1" t="str">
        <f>IFERROR(VLOOKUP(ROWS($M$5:N1509),$L$5:$M$7000,2,FALSE),"")</f>
        <v/>
      </c>
      <c r="O1509" s="1" t="str">
        <f>IFERROR(VLOOKUP(ROWS($O$5:O1509),$K$5:$L$7000,2,FALSE),"")</f>
        <v/>
      </c>
    </row>
    <row r="1510" spans="2:15" ht="15" customHeight="1" x14ac:dyDescent="0.25">
      <c r="B1510" s="178" t="s">
        <v>8345</v>
      </c>
      <c r="C1510" s="178" t="s">
        <v>104</v>
      </c>
      <c r="D1510" s="178" t="s">
        <v>399</v>
      </c>
      <c r="E1510" s="178" t="s">
        <v>302</v>
      </c>
      <c r="F1510" s="178" t="s">
        <v>17</v>
      </c>
      <c r="G1510" s="1">
        <f>IF(ISNUMBER(Pay_Item_Search_Text),IF(ISNUMBER(IF(FIND(Pay_Item_Search_Text,B1510)=1,1, "FALSE")),MAX(G$4:$G1509)+1,IF(ISNUMBER(Pay_Item_Search_Text),0,IF(ISNUMBER(SEARCH(Pay_Item_Search_Text,H1510)),MAX(G$4:$G1509)+1,0))),IF(ISNUMBER(Pay_Item_Search_Text),0,IF(ISNUMBER(SEARCH(Pay_Item_Search_Text,H1510)),MAX(G$4:$G1509)+1,0)))</f>
        <v>1506</v>
      </c>
      <c r="H1510" s="1" t="str">
        <f>IF(Table_PayItems[[#This Row],[Description]]="_","_ Unique Item - "&amp;Table_PayItems[[#This Row],[Item]]&amp;" - $"&amp;Table_PayItems[[#This Row],[Unit]],Table_PayItems[[#This Row],[Description]]&amp;" - $"&amp;Table_PayItems[[#This Row],[Unit]])</f>
        <v>Culv, Cl A, CSP, 84 inch - $Ft</v>
      </c>
      <c r="I1510" s="29" t="str">
        <f>IFERROR(VLOOKUP(ROWS($M$5:M1510),Table_PayItems[[Search Key]:[Concentrated Name]],2,FALSE),"")</f>
        <v>Culv, Cl A, CSP, 84 inch - $Ft</v>
      </c>
      <c r="J1510" s="1"/>
      <c r="K1510" s="1"/>
      <c r="L1510" s="22">
        <f>IF(ISNUMBER(SEARCH(Pay_Item_Search_Text_2,M1510)),MAX($L$4:L1509)+1,0)</f>
        <v>0</v>
      </c>
      <c r="M1510" s="1" t="str">
        <f>IFERROR(VLOOKUP(ROWS($M$5:M1510),Table_PayItems[[Search Key]:[Concentrated Name]],2,FALSE),"")</f>
        <v>Culv, Cl A, CSP, 84 inch - $Ft</v>
      </c>
      <c r="N1510" s="1" t="str">
        <f>IFERROR(VLOOKUP(ROWS($M$5:N1510),$L$5:$M$7000,2,FALSE),"")</f>
        <v/>
      </c>
      <c r="O1510" s="1" t="str">
        <f>IFERROR(VLOOKUP(ROWS($O$5:O1510),$K$5:$L$7000,2,FALSE),"")</f>
        <v/>
      </c>
    </row>
    <row r="1511" spans="2:15" ht="15" customHeight="1" x14ac:dyDescent="0.25">
      <c r="B1511" s="178" t="s">
        <v>8346</v>
      </c>
      <c r="C1511" s="178" t="s">
        <v>104</v>
      </c>
      <c r="D1511" s="178" t="s">
        <v>400</v>
      </c>
      <c r="E1511" s="178" t="s">
        <v>302</v>
      </c>
      <c r="F1511" s="178" t="s">
        <v>17</v>
      </c>
      <c r="G1511" s="1">
        <f>IF(ISNUMBER(Pay_Item_Search_Text),IF(ISNUMBER(IF(FIND(Pay_Item_Search_Text,B1511)=1,1, "FALSE")),MAX(G$4:$G1510)+1,IF(ISNUMBER(Pay_Item_Search_Text),0,IF(ISNUMBER(SEARCH(Pay_Item_Search_Text,H1511)),MAX(G$4:$G1510)+1,0))),IF(ISNUMBER(Pay_Item_Search_Text),0,IF(ISNUMBER(SEARCH(Pay_Item_Search_Text,H1511)),MAX(G$4:$G1510)+1,0)))</f>
        <v>1507</v>
      </c>
      <c r="H1511" s="1" t="str">
        <f>IF(Table_PayItems[[#This Row],[Description]]="_","_ Unique Item - "&amp;Table_PayItems[[#This Row],[Item]]&amp;" - $"&amp;Table_PayItems[[#This Row],[Unit]],Table_PayItems[[#This Row],[Description]]&amp;" - $"&amp;Table_PayItems[[#This Row],[Unit]])</f>
        <v>Culv, Cl A, CSP, 90 inch - $Ft</v>
      </c>
      <c r="I1511" s="29" t="str">
        <f>IFERROR(VLOOKUP(ROWS($M$5:M1511),Table_PayItems[[Search Key]:[Concentrated Name]],2,FALSE),"")</f>
        <v>Culv, Cl A, CSP, 90 inch - $Ft</v>
      </c>
      <c r="J1511" s="1"/>
      <c r="K1511" s="1"/>
      <c r="L1511" s="22">
        <f>IF(ISNUMBER(SEARCH(Pay_Item_Search_Text_2,M1511)),MAX($L$4:L1510)+1,0)</f>
        <v>431</v>
      </c>
      <c r="M1511" s="1" t="str">
        <f>IFERROR(VLOOKUP(ROWS($M$5:M1511),Table_PayItems[[Search Key]:[Concentrated Name]],2,FALSE),"")</f>
        <v>Culv, Cl A, CSP, 90 inch - $Ft</v>
      </c>
      <c r="N1511" s="1" t="str">
        <f>IFERROR(VLOOKUP(ROWS($M$5:N1511),$L$5:$M$7000,2,FALSE),"")</f>
        <v/>
      </c>
      <c r="O1511" s="1" t="str">
        <f>IFERROR(VLOOKUP(ROWS($O$5:O1511),$K$5:$L$7000,2,FALSE),"")</f>
        <v/>
      </c>
    </row>
    <row r="1512" spans="2:15" ht="15" customHeight="1" x14ac:dyDescent="0.25">
      <c r="B1512" s="178" t="s">
        <v>8347</v>
      </c>
      <c r="C1512" s="178" t="s">
        <v>104</v>
      </c>
      <c r="D1512" s="178" t="s">
        <v>401</v>
      </c>
      <c r="E1512" s="178" t="s">
        <v>302</v>
      </c>
      <c r="F1512" s="178" t="s">
        <v>17</v>
      </c>
      <c r="G1512" s="1">
        <f>IF(ISNUMBER(Pay_Item_Search_Text),IF(ISNUMBER(IF(FIND(Pay_Item_Search_Text,B1512)=1,1, "FALSE")),MAX(G$4:$G1511)+1,IF(ISNUMBER(Pay_Item_Search_Text),0,IF(ISNUMBER(SEARCH(Pay_Item_Search_Text,H1512)),MAX(G$4:$G1511)+1,0))),IF(ISNUMBER(Pay_Item_Search_Text),0,IF(ISNUMBER(SEARCH(Pay_Item_Search_Text,H1512)),MAX(G$4:$G1511)+1,0)))</f>
        <v>1508</v>
      </c>
      <c r="H1512" s="24" t="str">
        <f>IF(Table_PayItems[[#This Row],[Description]]="_","_ Unique Item - "&amp;Table_PayItems[[#This Row],[Item]]&amp;" - $"&amp;Table_PayItems[[#This Row],[Unit]],Table_PayItems[[#This Row],[Description]]&amp;" - $"&amp;Table_PayItems[[#This Row],[Unit]])</f>
        <v>Culv, Cl A, CSP, 96 inch - $Ft</v>
      </c>
      <c r="I1512" s="30" t="str">
        <f>IFERROR(VLOOKUP(ROWS($M$5:M1512),Table_PayItems[[Search Key]:[Concentrated Name]],2,FALSE),"")</f>
        <v>Culv, Cl A, CSP, 96 inch - $Ft</v>
      </c>
      <c r="J1512" s="1"/>
      <c r="K1512" s="1"/>
      <c r="L1512" s="22">
        <f>IF(ISNUMBER(SEARCH(Pay_Item_Search_Text_2,M1512)),MAX($L$4:L1511)+1,0)</f>
        <v>0</v>
      </c>
      <c r="M1512" s="1" t="str">
        <f>IFERROR(VLOOKUP(ROWS($M$5:M1512),Table_PayItems[[Search Key]:[Concentrated Name]],2,FALSE),"")</f>
        <v>Culv, Cl A, CSP, 96 inch - $Ft</v>
      </c>
      <c r="N1512" s="1" t="str">
        <f>IFERROR(VLOOKUP(ROWS($M$5:N1512),$L$5:$M$7000,2,FALSE),"")</f>
        <v/>
      </c>
      <c r="O1512" s="1" t="str">
        <f>IFERROR(VLOOKUP(ROWS($O$5:O1512),$K$5:$L$7000,2,FALSE),"")</f>
        <v/>
      </c>
    </row>
    <row r="1513" spans="2:15" ht="15" customHeight="1" x14ac:dyDescent="0.25">
      <c r="B1513" s="178" t="s">
        <v>8372</v>
      </c>
      <c r="C1513" s="178" t="s">
        <v>104</v>
      </c>
      <c r="D1513" s="178" t="s">
        <v>426</v>
      </c>
      <c r="E1513" s="178" t="s">
        <v>302</v>
      </c>
      <c r="F1513" s="178" t="s">
        <v>17</v>
      </c>
      <c r="G1513" s="1">
        <f>IF(ISNUMBER(Pay_Item_Search_Text),IF(ISNUMBER(IF(FIND(Pay_Item_Search_Text,B1513)=1,1, "FALSE")),MAX(G$4:$G1512)+1,IF(ISNUMBER(Pay_Item_Search_Text),0,IF(ISNUMBER(SEARCH(Pay_Item_Search_Text,H1513)),MAX(G$4:$G1512)+1,0))),IF(ISNUMBER(Pay_Item_Search_Text),0,IF(ISNUMBER(SEARCH(Pay_Item_Search_Text,H1513)),MAX(G$4:$G1512)+1,0)))</f>
        <v>1509</v>
      </c>
      <c r="H1513" s="1" t="str">
        <f>IF(Table_PayItems[[#This Row],[Description]]="_","_ Unique Item - "&amp;Table_PayItems[[#This Row],[Item]]&amp;" - $"&amp;Table_PayItems[[#This Row],[Unit]],Table_PayItems[[#This Row],[Description]]&amp;" - $"&amp;Table_PayItems[[#This Row],[Unit]])</f>
        <v>Culv, Cl B, 102 inch - $Ft</v>
      </c>
      <c r="I1513" s="29" t="str">
        <f>IFERROR(VLOOKUP(ROWS($M$5:M1513),Table_PayItems[[Search Key]:[Concentrated Name]],2,FALSE),"")</f>
        <v>Culv, Cl B, 102 inch - $Ft</v>
      </c>
      <c r="J1513" s="1"/>
      <c r="K1513" s="1"/>
      <c r="L1513" s="22">
        <f>IF(ISNUMBER(SEARCH(Pay_Item_Search_Text_2,M1513)),MAX($L$4:L1512)+1,0)</f>
        <v>432</v>
      </c>
      <c r="M1513" s="1" t="str">
        <f>IFERROR(VLOOKUP(ROWS($M$5:M1513),Table_PayItems[[Search Key]:[Concentrated Name]],2,FALSE),"")</f>
        <v>Culv, Cl B, 102 inch - $Ft</v>
      </c>
      <c r="N1513" s="1" t="str">
        <f>IFERROR(VLOOKUP(ROWS($M$5:N1513),$L$5:$M$7000,2,FALSE),"")</f>
        <v/>
      </c>
      <c r="O1513" s="1" t="str">
        <f>IFERROR(VLOOKUP(ROWS($O$5:O1513),$K$5:$L$7000,2,FALSE),"")</f>
        <v/>
      </c>
    </row>
    <row r="1514" spans="2:15" ht="15" customHeight="1" x14ac:dyDescent="0.25">
      <c r="B1514" s="178" t="s">
        <v>8373</v>
      </c>
      <c r="C1514" s="178" t="s">
        <v>104</v>
      </c>
      <c r="D1514" s="178" t="s">
        <v>427</v>
      </c>
      <c r="E1514" s="178" t="s">
        <v>302</v>
      </c>
      <c r="F1514" s="178" t="s">
        <v>17</v>
      </c>
      <c r="G1514" s="1">
        <f>IF(ISNUMBER(Pay_Item_Search_Text),IF(ISNUMBER(IF(FIND(Pay_Item_Search_Text,B1514)=1,1, "FALSE")),MAX(G$4:$G1513)+1,IF(ISNUMBER(Pay_Item_Search_Text),0,IF(ISNUMBER(SEARCH(Pay_Item_Search_Text,H1514)),MAX(G$4:$G1513)+1,0))),IF(ISNUMBER(Pay_Item_Search_Text),0,IF(ISNUMBER(SEARCH(Pay_Item_Search_Text,H1514)),MAX(G$4:$G1513)+1,0)))</f>
        <v>1510</v>
      </c>
      <c r="H1514" s="1" t="str">
        <f>IF(Table_PayItems[[#This Row],[Description]]="_","_ Unique Item - "&amp;Table_PayItems[[#This Row],[Item]]&amp;" - $"&amp;Table_PayItems[[#This Row],[Unit]],Table_PayItems[[#This Row],[Description]]&amp;" - $"&amp;Table_PayItems[[#This Row],[Unit]])</f>
        <v>Culv, Cl B, 108 inch - $Ft</v>
      </c>
      <c r="I1514" s="29" t="str">
        <f>IFERROR(VLOOKUP(ROWS($M$5:M1514),Table_PayItems[[Search Key]:[Concentrated Name]],2,FALSE),"")</f>
        <v>Culv, Cl B, 108 inch - $Ft</v>
      </c>
      <c r="J1514" s="1"/>
      <c r="K1514" s="1"/>
      <c r="L1514" s="22">
        <f>IF(ISNUMBER(SEARCH(Pay_Item_Search_Text_2,M1514)),MAX($L$4:L1513)+1,0)</f>
        <v>433</v>
      </c>
      <c r="M1514" s="1" t="str">
        <f>IFERROR(VLOOKUP(ROWS($M$5:M1514),Table_PayItems[[Search Key]:[Concentrated Name]],2,FALSE),"")</f>
        <v>Culv, Cl B, 108 inch - $Ft</v>
      </c>
      <c r="N1514" s="1" t="str">
        <f>IFERROR(VLOOKUP(ROWS($M$5:N1514),$L$5:$M$7000,2,FALSE),"")</f>
        <v/>
      </c>
      <c r="O1514" s="1" t="str">
        <f>IFERROR(VLOOKUP(ROWS($O$5:O1514),$K$5:$L$7000,2,FALSE),"")</f>
        <v/>
      </c>
    </row>
    <row r="1515" spans="2:15" ht="15" customHeight="1" x14ac:dyDescent="0.25">
      <c r="B1515" s="178" t="s">
        <v>8374</v>
      </c>
      <c r="C1515" s="178" t="s">
        <v>104</v>
      </c>
      <c r="D1515" s="178" t="s">
        <v>428</v>
      </c>
      <c r="E1515" s="178" t="s">
        <v>302</v>
      </c>
      <c r="F1515" s="178" t="s">
        <v>17</v>
      </c>
      <c r="G1515" s="1">
        <f>IF(ISNUMBER(Pay_Item_Search_Text),IF(ISNUMBER(IF(FIND(Pay_Item_Search_Text,B1515)=1,1, "FALSE")),MAX(G$4:$G1514)+1,IF(ISNUMBER(Pay_Item_Search_Text),0,IF(ISNUMBER(SEARCH(Pay_Item_Search_Text,H1515)),MAX(G$4:$G1514)+1,0))),IF(ISNUMBER(Pay_Item_Search_Text),0,IF(ISNUMBER(SEARCH(Pay_Item_Search_Text,H1515)),MAX(G$4:$G1514)+1,0)))</f>
        <v>1511</v>
      </c>
      <c r="H1515" s="1" t="str">
        <f>IF(Table_PayItems[[#This Row],[Description]]="_","_ Unique Item - "&amp;Table_PayItems[[#This Row],[Item]]&amp;" - $"&amp;Table_PayItems[[#This Row],[Unit]],Table_PayItems[[#This Row],[Description]]&amp;" - $"&amp;Table_PayItems[[#This Row],[Unit]])</f>
        <v>Culv, Cl B, 114 inch - $Ft</v>
      </c>
      <c r="I1515" s="29" t="str">
        <f>IFERROR(VLOOKUP(ROWS($M$5:M1515),Table_PayItems[[Search Key]:[Concentrated Name]],2,FALSE),"")</f>
        <v>Culv, Cl B, 114 inch - $Ft</v>
      </c>
      <c r="J1515" s="1"/>
      <c r="K1515" s="1"/>
      <c r="L1515" s="22">
        <f>IF(ISNUMBER(SEARCH(Pay_Item_Search_Text_2,M1515)),MAX($L$4:L1514)+1,0)</f>
        <v>0</v>
      </c>
      <c r="M1515" s="1" t="str">
        <f>IFERROR(VLOOKUP(ROWS($M$5:M1515),Table_PayItems[[Search Key]:[Concentrated Name]],2,FALSE),"")</f>
        <v>Culv, Cl B, 114 inch - $Ft</v>
      </c>
      <c r="N1515" s="1" t="str">
        <f>IFERROR(VLOOKUP(ROWS($M$5:N1515),$L$5:$M$7000,2,FALSE),"")</f>
        <v/>
      </c>
      <c r="O1515" s="1" t="str">
        <f>IFERROR(VLOOKUP(ROWS($O$5:O1515),$K$5:$L$7000,2,FALSE),"")</f>
        <v/>
      </c>
    </row>
    <row r="1516" spans="2:15" ht="15" customHeight="1" x14ac:dyDescent="0.25">
      <c r="B1516" s="178" t="s">
        <v>8356</v>
      </c>
      <c r="C1516" s="178" t="s">
        <v>104</v>
      </c>
      <c r="D1516" s="178" t="s">
        <v>410</v>
      </c>
      <c r="E1516" s="178" t="s">
        <v>7897</v>
      </c>
      <c r="F1516" s="178" t="s">
        <v>17</v>
      </c>
      <c r="G1516" s="1">
        <f>IF(ISNUMBER(Pay_Item_Search_Text),IF(ISNUMBER(IF(FIND(Pay_Item_Search_Text,B1516)=1,1, "FALSE")),MAX(G$4:$G1515)+1,IF(ISNUMBER(Pay_Item_Search_Text),0,IF(ISNUMBER(SEARCH(Pay_Item_Search_Text,H1516)),MAX(G$4:$G1515)+1,0))),IF(ISNUMBER(Pay_Item_Search_Text),0,IF(ISNUMBER(SEARCH(Pay_Item_Search_Text,H1516)),MAX(G$4:$G1515)+1,0)))</f>
        <v>1512</v>
      </c>
      <c r="H1516" s="1" t="str">
        <f>IF(Table_PayItems[[#This Row],[Description]]="_","_ Unique Item - "&amp;Table_PayItems[[#This Row],[Item]]&amp;" - $"&amp;Table_PayItems[[#This Row],[Unit]],Table_PayItems[[#This Row],[Description]]&amp;" - $"&amp;Table_PayItems[[#This Row],[Unit]])</f>
        <v>Culv, Cl B, 12 inch - $Ft</v>
      </c>
      <c r="I1516" s="29" t="str">
        <f>IFERROR(VLOOKUP(ROWS($M$5:M1516),Table_PayItems[[Search Key]:[Concentrated Name]],2,FALSE),"")</f>
        <v>Culv, Cl B, 12 inch - $Ft</v>
      </c>
      <c r="J1516" s="1"/>
      <c r="K1516" s="1"/>
      <c r="L1516" s="22">
        <f>IF(ISNUMBER(SEARCH(Pay_Item_Search_Text_2,M1516)),MAX($L$4:L1515)+1,0)</f>
        <v>0</v>
      </c>
      <c r="M1516" s="1" t="str">
        <f>IFERROR(VLOOKUP(ROWS($M$5:M1516),Table_PayItems[[Search Key]:[Concentrated Name]],2,FALSE),"")</f>
        <v>Culv, Cl B, 12 inch - $Ft</v>
      </c>
      <c r="N1516" s="1" t="str">
        <f>IFERROR(VLOOKUP(ROWS($M$5:N1516),$L$5:$M$7000,2,FALSE),"")</f>
        <v/>
      </c>
      <c r="O1516" s="1" t="str">
        <f>IFERROR(VLOOKUP(ROWS($O$5:O1516),$K$5:$L$7000,2,FALSE),"")</f>
        <v/>
      </c>
    </row>
    <row r="1517" spans="2:15" ht="15" customHeight="1" x14ac:dyDescent="0.25">
      <c r="B1517" s="178" t="s">
        <v>8375</v>
      </c>
      <c r="C1517" s="178" t="s">
        <v>104</v>
      </c>
      <c r="D1517" s="178" t="s">
        <v>429</v>
      </c>
      <c r="E1517" s="178" t="s">
        <v>302</v>
      </c>
      <c r="F1517" s="178" t="s">
        <v>17</v>
      </c>
      <c r="G1517" s="1">
        <f>IF(ISNUMBER(Pay_Item_Search_Text),IF(ISNUMBER(IF(FIND(Pay_Item_Search_Text,B1517)=1,1, "FALSE")),MAX(G$4:$G1516)+1,IF(ISNUMBER(Pay_Item_Search_Text),0,IF(ISNUMBER(SEARCH(Pay_Item_Search_Text,H1517)),MAX(G$4:$G1516)+1,0))),IF(ISNUMBER(Pay_Item_Search_Text),0,IF(ISNUMBER(SEARCH(Pay_Item_Search_Text,H1517)),MAX(G$4:$G1516)+1,0)))</f>
        <v>1513</v>
      </c>
      <c r="H1517" s="1" t="str">
        <f>IF(Table_PayItems[[#This Row],[Description]]="_","_ Unique Item - "&amp;Table_PayItems[[#This Row],[Item]]&amp;" - $"&amp;Table_PayItems[[#This Row],[Unit]],Table_PayItems[[#This Row],[Description]]&amp;" - $"&amp;Table_PayItems[[#This Row],[Unit]])</f>
        <v>Culv, Cl B, 120 inch - $Ft</v>
      </c>
      <c r="I1517" s="29" t="str">
        <f>IFERROR(VLOOKUP(ROWS($M$5:M1517),Table_PayItems[[Search Key]:[Concentrated Name]],2,FALSE),"")</f>
        <v>Culv, Cl B, 120 inch - $Ft</v>
      </c>
      <c r="J1517" s="1"/>
      <c r="K1517" s="1"/>
      <c r="L1517" s="22">
        <f>IF(ISNUMBER(SEARCH(Pay_Item_Search_Text_2,M1517)),MAX($L$4:L1516)+1,0)</f>
        <v>434</v>
      </c>
      <c r="M1517" s="1" t="str">
        <f>IFERROR(VLOOKUP(ROWS($M$5:M1517),Table_PayItems[[Search Key]:[Concentrated Name]],2,FALSE),"")</f>
        <v>Culv, Cl B, 120 inch - $Ft</v>
      </c>
      <c r="N1517" s="1" t="str">
        <f>IFERROR(VLOOKUP(ROWS($M$5:N1517),$L$5:$M$7000,2,FALSE),"")</f>
        <v/>
      </c>
      <c r="O1517" s="1" t="str">
        <f>IFERROR(VLOOKUP(ROWS($O$5:O1517),$K$5:$L$7000,2,FALSE),"")</f>
        <v/>
      </c>
    </row>
    <row r="1518" spans="2:15" ht="15" customHeight="1" x14ac:dyDescent="0.25">
      <c r="B1518" s="178" t="s">
        <v>8376</v>
      </c>
      <c r="C1518" s="178" t="s">
        <v>104</v>
      </c>
      <c r="D1518" s="178" t="s">
        <v>430</v>
      </c>
      <c r="E1518" s="178" t="s">
        <v>302</v>
      </c>
      <c r="F1518" s="178" t="s">
        <v>17</v>
      </c>
      <c r="G1518" s="1">
        <f>IF(ISNUMBER(Pay_Item_Search_Text),IF(ISNUMBER(IF(FIND(Pay_Item_Search_Text,B1518)=1,1, "FALSE")),MAX(G$4:$G1517)+1,IF(ISNUMBER(Pay_Item_Search_Text),0,IF(ISNUMBER(SEARCH(Pay_Item_Search_Text,H1518)),MAX(G$4:$G1517)+1,0))),IF(ISNUMBER(Pay_Item_Search_Text),0,IF(ISNUMBER(SEARCH(Pay_Item_Search_Text,H1518)),MAX(G$4:$G1517)+1,0)))</f>
        <v>1514</v>
      </c>
      <c r="H1518" s="1" t="str">
        <f>IF(Table_PayItems[[#This Row],[Description]]="_","_ Unique Item - "&amp;Table_PayItems[[#This Row],[Item]]&amp;" - $"&amp;Table_PayItems[[#This Row],[Unit]],Table_PayItems[[#This Row],[Description]]&amp;" - $"&amp;Table_PayItems[[#This Row],[Unit]])</f>
        <v>Culv, Cl B, 126 inch - $Ft</v>
      </c>
      <c r="I1518" s="29" t="str">
        <f>IFERROR(VLOOKUP(ROWS($M$5:M1518),Table_PayItems[[Search Key]:[Concentrated Name]],2,FALSE),"")</f>
        <v>Culv, Cl B, 126 inch - $Ft</v>
      </c>
      <c r="J1518" s="1"/>
      <c r="K1518" s="1"/>
      <c r="L1518" s="22">
        <f>IF(ISNUMBER(SEARCH(Pay_Item_Search_Text_2,M1518)),MAX($L$4:L1517)+1,0)</f>
        <v>0</v>
      </c>
      <c r="M1518" s="1" t="str">
        <f>IFERROR(VLOOKUP(ROWS($M$5:M1518),Table_PayItems[[Search Key]:[Concentrated Name]],2,FALSE),"")</f>
        <v>Culv, Cl B, 126 inch - $Ft</v>
      </c>
      <c r="N1518" s="1" t="str">
        <f>IFERROR(VLOOKUP(ROWS($M$5:N1518),$L$5:$M$7000,2,FALSE),"")</f>
        <v/>
      </c>
      <c r="O1518" s="1" t="str">
        <f>IFERROR(VLOOKUP(ROWS($O$5:O1518),$K$5:$L$7000,2,FALSE),"")</f>
        <v/>
      </c>
    </row>
    <row r="1519" spans="2:15" ht="15" customHeight="1" x14ac:dyDescent="0.25">
      <c r="B1519" s="178" t="s">
        <v>8377</v>
      </c>
      <c r="C1519" s="178" t="s">
        <v>104</v>
      </c>
      <c r="D1519" s="178" t="s">
        <v>431</v>
      </c>
      <c r="E1519" s="178" t="s">
        <v>302</v>
      </c>
      <c r="F1519" s="178" t="s">
        <v>17</v>
      </c>
      <c r="G1519" s="1">
        <f>IF(ISNUMBER(Pay_Item_Search_Text),IF(ISNUMBER(IF(FIND(Pay_Item_Search_Text,B1519)=1,1, "FALSE")),MAX(G$4:$G1518)+1,IF(ISNUMBER(Pay_Item_Search_Text),0,IF(ISNUMBER(SEARCH(Pay_Item_Search_Text,H1519)),MAX(G$4:$G1518)+1,0))),IF(ISNUMBER(Pay_Item_Search_Text),0,IF(ISNUMBER(SEARCH(Pay_Item_Search_Text,H1519)),MAX(G$4:$G1518)+1,0)))</f>
        <v>1515</v>
      </c>
      <c r="H1519" s="1" t="str">
        <f>IF(Table_PayItems[[#This Row],[Description]]="_","_ Unique Item - "&amp;Table_PayItems[[#This Row],[Item]]&amp;" - $"&amp;Table_PayItems[[#This Row],[Unit]],Table_PayItems[[#This Row],[Description]]&amp;" - $"&amp;Table_PayItems[[#This Row],[Unit]])</f>
        <v>Culv, Cl B, 132 inch - $Ft</v>
      </c>
      <c r="I1519" s="29" t="str">
        <f>IFERROR(VLOOKUP(ROWS($M$5:M1519),Table_PayItems[[Search Key]:[Concentrated Name]],2,FALSE),"")</f>
        <v>Culv, Cl B, 132 inch - $Ft</v>
      </c>
      <c r="J1519" s="1"/>
      <c r="K1519" s="1"/>
      <c r="L1519" s="22">
        <f>IF(ISNUMBER(SEARCH(Pay_Item_Search_Text_2,M1519)),MAX($L$4:L1518)+1,0)</f>
        <v>0</v>
      </c>
      <c r="M1519" s="1" t="str">
        <f>IFERROR(VLOOKUP(ROWS($M$5:M1519),Table_PayItems[[Search Key]:[Concentrated Name]],2,FALSE),"")</f>
        <v>Culv, Cl B, 132 inch - $Ft</v>
      </c>
      <c r="N1519" s="1" t="str">
        <f>IFERROR(VLOOKUP(ROWS($M$5:N1519),$L$5:$M$7000,2,FALSE),"")</f>
        <v/>
      </c>
      <c r="O1519" s="1" t="str">
        <f>IFERROR(VLOOKUP(ROWS($O$5:O1519),$K$5:$L$7000,2,FALSE),"")</f>
        <v/>
      </c>
    </row>
    <row r="1520" spans="2:15" ht="15" customHeight="1" x14ac:dyDescent="0.25">
      <c r="B1520" s="178" t="s">
        <v>8378</v>
      </c>
      <c r="C1520" s="178" t="s">
        <v>104</v>
      </c>
      <c r="D1520" s="178" t="s">
        <v>432</v>
      </c>
      <c r="E1520" s="178" t="s">
        <v>302</v>
      </c>
      <c r="F1520" s="178" t="s">
        <v>17</v>
      </c>
      <c r="G1520" s="1">
        <f>IF(ISNUMBER(Pay_Item_Search_Text),IF(ISNUMBER(IF(FIND(Pay_Item_Search_Text,B1520)=1,1, "FALSE")),MAX(G$4:$G1519)+1,IF(ISNUMBER(Pay_Item_Search_Text),0,IF(ISNUMBER(SEARCH(Pay_Item_Search_Text,H1520)),MAX(G$4:$G1519)+1,0))),IF(ISNUMBER(Pay_Item_Search_Text),0,IF(ISNUMBER(SEARCH(Pay_Item_Search_Text,H1520)),MAX(G$4:$G1519)+1,0)))</f>
        <v>1516</v>
      </c>
      <c r="H1520" s="1" t="str">
        <f>IF(Table_PayItems[[#This Row],[Description]]="_","_ Unique Item - "&amp;Table_PayItems[[#This Row],[Item]]&amp;" - $"&amp;Table_PayItems[[#This Row],[Unit]],Table_PayItems[[#This Row],[Description]]&amp;" - $"&amp;Table_PayItems[[#This Row],[Unit]])</f>
        <v>Culv, Cl B, 138 inch - $Ft</v>
      </c>
      <c r="I1520" s="29" t="str">
        <f>IFERROR(VLOOKUP(ROWS($M$5:M1520),Table_PayItems[[Search Key]:[Concentrated Name]],2,FALSE),"")</f>
        <v>Culv, Cl B, 138 inch - $Ft</v>
      </c>
      <c r="J1520" s="1"/>
      <c r="K1520" s="1"/>
      <c r="L1520" s="22">
        <f>IF(ISNUMBER(SEARCH(Pay_Item_Search_Text_2,M1520)),MAX($L$4:L1519)+1,0)</f>
        <v>0</v>
      </c>
      <c r="M1520" s="1" t="str">
        <f>IFERROR(VLOOKUP(ROWS($M$5:M1520),Table_PayItems[[Search Key]:[Concentrated Name]],2,FALSE),"")</f>
        <v>Culv, Cl B, 138 inch - $Ft</v>
      </c>
      <c r="N1520" s="1" t="str">
        <f>IFERROR(VLOOKUP(ROWS($M$5:N1520),$L$5:$M$7000,2,FALSE),"")</f>
        <v/>
      </c>
      <c r="O1520" s="1" t="str">
        <f>IFERROR(VLOOKUP(ROWS($O$5:O1520),$K$5:$L$7000,2,FALSE),"")</f>
        <v/>
      </c>
    </row>
    <row r="1521" spans="2:15" ht="15" customHeight="1" x14ac:dyDescent="0.25">
      <c r="B1521" s="178" t="s">
        <v>8379</v>
      </c>
      <c r="C1521" s="178" t="s">
        <v>104</v>
      </c>
      <c r="D1521" s="178" t="s">
        <v>433</v>
      </c>
      <c r="E1521" s="178" t="s">
        <v>302</v>
      </c>
      <c r="F1521" s="178" t="s">
        <v>17</v>
      </c>
      <c r="G1521" s="1">
        <f>IF(ISNUMBER(Pay_Item_Search_Text),IF(ISNUMBER(IF(FIND(Pay_Item_Search_Text,B1521)=1,1, "FALSE")),MAX(G$4:$G1520)+1,IF(ISNUMBER(Pay_Item_Search_Text),0,IF(ISNUMBER(SEARCH(Pay_Item_Search_Text,H1521)),MAX(G$4:$G1520)+1,0))),IF(ISNUMBER(Pay_Item_Search_Text),0,IF(ISNUMBER(SEARCH(Pay_Item_Search_Text,H1521)),MAX(G$4:$G1520)+1,0)))</f>
        <v>1517</v>
      </c>
      <c r="H1521" s="1" t="str">
        <f>IF(Table_PayItems[[#This Row],[Description]]="_","_ Unique Item - "&amp;Table_PayItems[[#This Row],[Item]]&amp;" - $"&amp;Table_PayItems[[#This Row],[Unit]],Table_PayItems[[#This Row],[Description]]&amp;" - $"&amp;Table_PayItems[[#This Row],[Unit]])</f>
        <v>Culv, Cl B, 144 inch - $Ft</v>
      </c>
      <c r="I1521" s="29" t="str">
        <f>IFERROR(VLOOKUP(ROWS($M$5:M1521),Table_PayItems[[Search Key]:[Concentrated Name]],2,FALSE),"")</f>
        <v>Culv, Cl B, 144 inch - $Ft</v>
      </c>
      <c r="J1521" s="1"/>
      <c r="K1521" s="1"/>
      <c r="L1521" s="22">
        <f>IF(ISNUMBER(SEARCH(Pay_Item_Search_Text_2,M1521)),MAX($L$4:L1520)+1,0)</f>
        <v>0</v>
      </c>
      <c r="M1521" s="1" t="str">
        <f>IFERROR(VLOOKUP(ROWS($M$5:M1521),Table_PayItems[[Search Key]:[Concentrated Name]],2,FALSE),"")</f>
        <v>Culv, Cl B, 144 inch - $Ft</v>
      </c>
      <c r="N1521" s="1" t="str">
        <f>IFERROR(VLOOKUP(ROWS($M$5:N1521),$L$5:$M$7000,2,FALSE),"")</f>
        <v/>
      </c>
      <c r="O1521" s="1" t="str">
        <f>IFERROR(VLOOKUP(ROWS($O$5:O1521),$K$5:$L$7000,2,FALSE),"")</f>
        <v/>
      </c>
    </row>
    <row r="1522" spans="2:15" ht="15" customHeight="1" x14ac:dyDescent="0.25">
      <c r="B1522" s="178" t="s">
        <v>8357</v>
      </c>
      <c r="C1522" s="178" t="s">
        <v>104</v>
      </c>
      <c r="D1522" s="178" t="s">
        <v>411</v>
      </c>
      <c r="E1522" s="178" t="s">
        <v>7897</v>
      </c>
      <c r="F1522" s="178" t="s">
        <v>17</v>
      </c>
      <c r="G1522" s="1">
        <f>IF(ISNUMBER(Pay_Item_Search_Text),IF(ISNUMBER(IF(FIND(Pay_Item_Search_Text,B1522)=1,1, "FALSE")),MAX(G$4:$G1521)+1,IF(ISNUMBER(Pay_Item_Search_Text),0,IF(ISNUMBER(SEARCH(Pay_Item_Search_Text,H1522)),MAX(G$4:$G1521)+1,0))),IF(ISNUMBER(Pay_Item_Search_Text),0,IF(ISNUMBER(SEARCH(Pay_Item_Search_Text,H1522)),MAX(G$4:$G1521)+1,0)))</f>
        <v>1518</v>
      </c>
      <c r="H1522" s="1" t="str">
        <f>IF(Table_PayItems[[#This Row],[Description]]="_","_ Unique Item - "&amp;Table_PayItems[[#This Row],[Item]]&amp;" - $"&amp;Table_PayItems[[#This Row],[Unit]],Table_PayItems[[#This Row],[Description]]&amp;" - $"&amp;Table_PayItems[[#This Row],[Unit]])</f>
        <v>Culv, Cl B, 15 inch - $Ft</v>
      </c>
      <c r="I1522" s="29" t="str">
        <f>IFERROR(VLOOKUP(ROWS($M$5:M1522),Table_PayItems[[Search Key]:[Concentrated Name]],2,FALSE),"")</f>
        <v>Culv, Cl B, 15 inch - $Ft</v>
      </c>
      <c r="J1522" s="1"/>
      <c r="K1522" s="1"/>
      <c r="L1522" s="22">
        <f>IF(ISNUMBER(SEARCH(Pay_Item_Search_Text_2,M1522)),MAX($L$4:L1521)+1,0)</f>
        <v>0</v>
      </c>
      <c r="M1522" s="1" t="str">
        <f>IFERROR(VLOOKUP(ROWS($M$5:M1522),Table_PayItems[[Search Key]:[Concentrated Name]],2,FALSE),"")</f>
        <v>Culv, Cl B, 15 inch - $Ft</v>
      </c>
      <c r="N1522" s="1" t="str">
        <f>IFERROR(VLOOKUP(ROWS($M$5:N1522),$L$5:$M$7000,2,FALSE),"")</f>
        <v/>
      </c>
      <c r="O1522" s="1" t="str">
        <f>IFERROR(VLOOKUP(ROWS($O$5:O1522),$K$5:$L$7000,2,FALSE),"")</f>
        <v/>
      </c>
    </row>
    <row r="1523" spans="2:15" ht="15" customHeight="1" x14ac:dyDescent="0.25">
      <c r="B1523" s="178" t="s">
        <v>8358</v>
      </c>
      <c r="C1523" s="178" t="s">
        <v>104</v>
      </c>
      <c r="D1523" s="178" t="s">
        <v>412</v>
      </c>
      <c r="E1523" s="178" t="s">
        <v>7897</v>
      </c>
      <c r="F1523" s="178" t="s">
        <v>17</v>
      </c>
      <c r="G1523" s="1">
        <f>IF(ISNUMBER(Pay_Item_Search_Text),IF(ISNUMBER(IF(FIND(Pay_Item_Search_Text,B1523)=1,1, "FALSE")),MAX(G$4:$G1522)+1,IF(ISNUMBER(Pay_Item_Search_Text),0,IF(ISNUMBER(SEARCH(Pay_Item_Search_Text,H1523)),MAX(G$4:$G1522)+1,0))),IF(ISNUMBER(Pay_Item_Search_Text),0,IF(ISNUMBER(SEARCH(Pay_Item_Search_Text,H1523)),MAX(G$4:$G1522)+1,0)))</f>
        <v>1519</v>
      </c>
      <c r="H1523" s="1" t="str">
        <f>IF(Table_PayItems[[#This Row],[Description]]="_","_ Unique Item - "&amp;Table_PayItems[[#This Row],[Item]]&amp;" - $"&amp;Table_PayItems[[#This Row],[Unit]],Table_PayItems[[#This Row],[Description]]&amp;" - $"&amp;Table_PayItems[[#This Row],[Unit]])</f>
        <v>Culv, Cl B, 18 inch - $Ft</v>
      </c>
      <c r="I1523" s="29" t="str">
        <f>IFERROR(VLOOKUP(ROWS($M$5:M1523),Table_PayItems[[Search Key]:[Concentrated Name]],2,FALSE),"")</f>
        <v>Culv, Cl B, 18 inch - $Ft</v>
      </c>
      <c r="J1523" s="1"/>
      <c r="K1523" s="1"/>
      <c r="L1523" s="22">
        <f>IF(ISNUMBER(SEARCH(Pay_Item_Search_Text_2,M1523)),MAX($L$4:L1522)+1,0)</f>
        <v>0</v>
      </c>
      <c r="M1523" s="1" t="str">
        <f>IFERROR(VLOOKUP(ROWS($M$5:M1523),Table_PayItems[[Search Key]:[Concentrated Name]],2,FALSE),"")</f>
        <v>Culv, Cl B, 18 inch - $Ft</v>
      </c>
      <c r="N1523" s="1" t="str">
        <f>IFERROR(VLOOKUP(ROWS($M$5:N1523),$L$5:$M$7000,2,FALSE),"")</f>
        <v/>
      </c>
      <c r="O1523" s="1" t="str">
        <f>IFERROR(VLOOKUP(ROWS($O$5:O1523),$K$5:$L$7000,2,FALSE),"")</f>
        <v/>
      </c>
    </row>
    <row r="1524" spans="2:15" ht="15" customHeight="1" x14ac:dyDescent="0.25">
      <c r="B1524" s="178" t="s">
        <v>8359</v>
      </c>
      <c r="C1524" s="178" t="s">
        <v>104</v>
      </c>
      <c r="D1524" s="178" t="s">
        <v>413</v>
      </c>
      <c r="E1524" s="178" t="s">
        <v>7897</v>
      </c>
      <c r="F1524" s="178" t="s">
        <v>17</v>
      </c>
      <c r="G1524" s="1">
        <f>IF(ISNUMBER(Pay_Item_Search_Text),IF(ISNUMBER(IF(FIND(Pay_Item_Search_Text,B1524)=1,1, "FALSE")),MAX(G$4:$G1523)+1,IF(ISNUMBER(Pay_Item_Search_Text),0,IF(ISNUMBER(SEARCH(Pay_Item_Search_Text,H1524)),MAX(G$4:$G1523)+1,0))),IF(ISNUMBER(Pay_Item_Search_Text),0,IF(ISNUMBER(SEARCH(Pay_Item_Search_Text,H1524)),MAX(G$4:$G1523)+1,0)))</f>
        <v>1520</v>
      </c>
      <c r="H1524" s="1" t="str">
        <f>IF(Table_PayItems[[#This Row],[Description]]="_","_ Unique Item - "&amp;Table_PayItems[[#This Row],[Item]]&amp;" - $"&amp;Table_PayItems[[#This Row],[Unit]],Table_PayItems[[#This Row],[Description]]&amp;" - $"&amp;Table_PayItems[[#This Row],[Unit]])</f>
        <v>Culv, Cl B, 24 inch - $Ft</v>
      </c>
      <c r="I1524" s="29" t="str">
        <f>IFERROR(VLOOKUP(ROWS($M$5:M1524),Table_PayItems[[Search Key]:[Concentrated Name]],2,FALSE),"")</f>
        <v>Culv, Cl B, 24 inch - $Ft</v>
      </c>
      <c r="J1524" s="1"/>
      <c r="K1524" s="1"/>
      <c r="L1524" s="22">
        <f>IF(ISNUMBER(SEARCH(Pay_Item_Search_Text_2,M1524)),MAX($L$4:L1523)+1,0)</f>
        <v>0</v>
      </c>
      <c r="M1524" s="1" t="str">
        <f>IFERROR(VLOOKUP(ROWS($M$5:M1524),Table_PayItems[[Search Key]:[Concentrated Name]],2,FALSE),"")</f>
        <v>Culv, Cl B, 24 inch - $Ft</v>
      </c>
      <c r="N1524" s="1" t="str">
        <f>IFERROR(VLOOKUP(ROWS($M$5:N1524),$L$5:$M$7000,2,FALSE),"")</f>
        <v/>
      </c>
      <c r="O1524" s="1" t="str">
        <f>IFERROR(VLOOKUP(ROWS($O$5:O1524),$K$5:$L$7000,2,FALSE),"")</f>
        <v/>
      </c>
    </row>
    <row r="1525" spans="2:15" ht="15" customHeight="1" x14ac:dyDescent="0.25">
      <c r="B1525" s="178" t="s">
        <v>8360</v>
      </c>
      <c r="C1525" s="178" t="s">
        <v>104</v>
      </c>
      <c r="D1525" s="178" t="s">
        <v>414</v>
      </c>
      <c r="E1525" s="178" t="s">
        <v>7898</v>
      </c>
      <c r="F1525" s="178" t="s">
        <v>17</v>
      </c>
      <c r="G1525" s="1">
        <f>IF(ISNUMBER(Pay_Item_Search_Text),IF(ISNUMBER(IF(FIND(Pay_Item_Search_Text,B1525)=1,1, "FALSE")),MAX(G$4:$G1524)+1,IF(ISNUMBER(Pay_Item_Search_Text),0,IF(ISNUMBER(SEARCH(Pay_Item_Search_Text,H1525)),MAX(G$4:$G1524)+1,0))),IF(ISNUMBER(Pay_Item_Search_Text),0,IF(ISNUMBER(SEARCH(Pay_Item_Search_Text,H1525)),MAX(G$4:$G1524)+1,0)))</f>
        <v>1521</v>
      </c>
      <c r="H1525" s="1" t="str">
        <f>IF(Table_PayItems[[#This Row],[Description]]="_","_ Unique Item - "&amp;Table_PayItems[[#This Row],[Item]]&amp;" - $"&amp;Table_PayItems[[#This Row],[Unit]],Table_PayItems[[#This Row],[Description]]&amp;" - $"&amp;Table_PayItems[[#This Row],[Unit]])</f>
        <v>Culv, Cl B, 30 inch - $Ft</v>
      </c>
      <c r="I1525" s="29" t="str">
        <f>IFERROR(VLOOKUP(ROWS($M$5:M1525),Table_PayItems[[Search Key]:[Concentrated Name]],2,FALSE),"")</f>
        <v>Culv, Cl B, 30 inch - $Ft</v>
      </c>
      <c r="J1525" s="1"/>
      <c r="K1525" s="1"/>
      <c r="L1525" s="22">
        <f>IF(ISNUMBER(SEARCH(Pay_Item_Search_Text_2,M1525)),MAX($L$4:L1524)+1,0)</f>
        <v>435</v>
      </c>
      <c r="M1525" s="1" t="str">
        <f>IFERROR(VLOOKUP(ROWS($M$5:M1525),Table_PayItems[[Search Key]:[Concentrated Name]],2,FALSE),"")</f>
        <v>Culv, Cl B, 30 inch - $Ft</v>
      </c>
      <c r="N1525" s="1" t="str">
        <f>IFERROR(VLOOKUP(ROWS($M$5:N1525),$L$5:$M$7000,2,FALSE),"")</f>
        <v/>
      </c>
      <c r="O1525" s="1" t="str">
        <f>IFERROR(VLOOKUP(ROWS($O$5:O1525),$K$5:$L$7000,2,FALSE),"")</f>
        <v/>
      </c>
    </row>
    <row r="1526" spans="2:15" ht="15" customHeight="1" x14ac:dyDescent="0.25">
      <c r="B1526" s="178" t="s">
        <v>8361</v>
      </c>
      <c r="C1526" s="178" t="s">
        <v>104</v>
      </c>
      <c r="D1526" s="178" t="s">
        <v>415</v>
      </c>
      <c r="E1526" s="178" t="s">
        <v>7898</v>
      </c>
      <c r="F1526" s="178" t="s">
        <v>17</v>
      </c>
      <c r="G1526" s="1">
        <f>IF(ISNUMBER(Pay_Item_Search_Text),IF(ISNUMBER(IF(FIND(Pay_Item_Search_Text,B1526)=1,1, "FALSE")),MAX(G$4:$G1525)+1,IF(ISNUMBER(Pay_Item_Search_Text),0,IF(ISNUMBER(SEARCH(Pay_Item_Search_Text,H1526)),MAX(G$4:$G1525)+1,0))),IF(ISNUMBER(Pay_Item_Search_Text),0,IF(ISNUMBER(SEARCH(Pay_Item_Search_Text,H1526)),MAX(G$4:$G1525)+1,0)))</f>
        <v>1522</v>
      </c>
      <c r="H1526" s="1" t="str">
        <f>IF(Table_PayItems[[#This Row],[Description]]="_","_ Unique Item - "&amp;Table_PayItems[[#This Row],[Item]]&amp;" - $"&amp;Table_PayItems[[#This Row],[Unit]],Table_PayItems[[#This Row],[Description]]&amp;" - $"&amp;Table_PayItems[[#This Row],[Unit]])</f>
        <v>Culv, Cl B, 36 inch - $Ft</v>
      </c>
      <c r="I1526" s="29" t="str">
        <f>IFERROR(VLOOKUP(ROWS($M$5:M1526),Table_PayItems[[Search Key]:[Concentrated Name]],2,FALSE),"")</f>
        <v>Culv, Cl B, 36 inch - $Ft</v>
      </c>
      <c r="J1526" s="1"/>
      <c r="K1526" s="1"/>
      <c r="L1526" s="22">
        <f>IF(ISNUMBER(SEARCH(Pay_Item_Search_Text_2,M1526)),MAX($L$4:L1525)+1,0)</f>
        <v>0</v>
      </c>
      <c r="M1526" s="1" t="str">
        <f>IFERROR(VLOOKUP(ROWS($M$5:M1526),Table_PayItems[[Search Key]:[Concentrated Name]],2,FALSE),"")</f>
        <v>Culv, Cl B, 36 inch - $Ft</v>
      </c>
      <c r="N1526" s="1" t="str">
        <f>IFERROR(VLOOKUP(ROWS($M$5:N1526),$L$5:$M$7000,2,FALSE),"")</f>
        <v/>
      </c>
      <c r="O1526" s="1" t="str">
        <f>IFERROR(VLOOKUP(ROWS($O$5:O1526),$K$5:$L$7000,2,FALSE),"")</f>
        <v/>
      </c>
    </row>
    <row r="1527" spans="2:15" ht="15" customHeight="1" x14ac:dyDescent="0.25">
      <c r="B1527" s="178" t="s">
        <v>8362</v>
      </c>
      <c r="C1527" s="178" t="s">
        <v>104</v>
      </c>
      <c r="D1527" s="178" t="s">
        <v>416</v>
      </c>
      <c r="E1527" s="178" t="s">
        <v>7898</v>
      </c>
      <c r="F1527" s="178" t="s">
        <v>17</v>
      </c>
      <c r="G1527" s="1">
        <f>IF(ISNUMBER(Pay_Item_Search_Text),IF(ISNUMBER(IF(FIND(Pay_Item_Search_Text,B1527)=1,1, "FALSE")),MAX(G$4:$G1526)+1,IF(ISNUMBER(Pay_Item_Search_Text),0,IF(ISNUMBER(SEARCH(Pay_Item_Search_Text,H1527)),MAX(G$4:$G1526)+1,0))),IF(ISNUMBER(Pay_Item_Search_Text),0,IF(ISNUMBER(SEARCH(Pay_Item_Search_Text,H1527)),MAX(G$4:$G1526)+1,0)))</f>
        <v>1523</v>
      </c>
      <c r="H1527" s="1" t="str">
        <f>IF(Table_PayItems[[#This Row],[Description]]="_","_ Unique Item - "&amp;Table_PayItems[[#This Row],[Item]]&amp;" - $"&amp;Table_PayItems[[#This Row],[Unit]],Table_PayItems[[#This Row],[Description]]&amp;" - $"&amp;Table_PayItems[[#This Row],[Unit]])</f>
        <v>Culv, Cl B, 42 inch - $Ft</v>
      </c>
      <c r="I1527" s="29" t="str">
        <f>IFERROR(VLOOKUP(ROWS($M$5:M1527),Table_PayItems[[Search Key]:[Concentrated Name]],2,FALSE),"")</f>
        <v>Culv, Cl B, 42 inch - $Ft</v>
      </c>
      <c r="J1527" s="1"/>
      <c r="K1527" s="1"/>
      <c r="L1527" s="22">
        <f>IF(ISNUMBER(SEARCH(Pay_Item_Search_Text_2,M1527)),MAX($L$4:L1526)+1,0)</f>
        <v>0</v>
      </c>
      <c r="M1527" s="1" t="str">
        <f>IFERROR(VLOOKUP(ROWS($M$5:M1527),Table_PayItems[[Search Key]:[Concentrated Name]],2,FALSE),"")</f>
        <v>Culv, Cl B, 42 inch - $Ft</v>
      </c>
      <c r="N1527" s="1" t="str">
        <f>IFERROR(VLOOKUP(ROWS($M$5:N1527),$L$5:$M$7000,2,FALSE),"")</f>
        <v/>
      </c>
      <c r="O1527" s="1" t="str">
        <f>IFERROR(VLOOKUP(ROWS($O$5:O1527),$K$5:$L$7000,2,FALSE),"")</f>
        <v/>
      </c>
    </row>
    <row r="1528" spans="2:15" ht="15" customHeight="1" x14ac:dyDescent="0.25">
      <c r="B1528" s="178" t="s">
        <v>8363</v>
      </c>
      <c r="C1528" s="178" t="s">
        <v>104</v>
      </c>
      <c r="D1528" s="178" t="s">
        <v>417</v>
      </c>
      <c r="E1528" s="178" t="s">
        <v>7898</v>
      </c>
      <c r="F1528" s="178" t="s">
        <v>17</v>
      </c>
      <c r="G1528" s="1">
        <f>IF(ISNUMBER(Pay_Item_Search_Text),IF(ISNUMBER(IF(FIND(Pay_Item_Search_Text,B1528)=1,1, "FALSE")),MAX(G$4:$G1527)+1,IF(ISNUMBER(Pay_Item_Search_Text),0,IF(ISNUMBER(SEARCH(Pay_Item_Search_Text,H1528)),MAX(G$4:$G1527)+1,0))),IF(ISNUMBER(Pay_Item_Search_Text),0,IF(ISNUMBER(SEARCH(Pay_Item_Search_Text,H1528)),MAX(G$4:$G1527)+1,0)))</f>
        <v>1524</v>
      </c>
      <c r="H1528" s="1" t="str">
        <f>IF(Table_PayItems[[#This Row],[Description]]="_","_ Unique Item - "&amp;Table_PayItems[[#This Row],[Item]]&amp;" - $"&amp;Table_PayItems[[#This Row],[Unit]],Table_PayItems[[#This Row],[Description]]&amp;" - $"&amp;Table_PayItems[[#This Row],[Unit]])</f>
        <v>Culv, Cl B, 48 inch - $Ft</v>
      </c>
      <c r="I1528" s="29" t="str">
        <f>IFERROR(VLOOKUP(ROWS($M$5:M1528),Table_PayItems[[Search Key]:[Concentrated Name]],2,FALSE),"")</f>
        <v>Culv, Cl B, 48 inch - $Ft</v>
      </c>
      <c r="J1528" s="1"/>
      <c r="K1528" s="1"/>
      <c r="L1528" s="22">
        <f>IF(ISNUMBER(SEARCH(Pay_Item_Search_Text_2,M1528)),MAX($L$4:L1527)+1,0)</f>
        <v>0</v>
      </c>
      <c r="M1528" s="1" t="str">
        <f>IFERROR(VLOOKUP(ROWS($M$5:M1528),Table_PayItems[[Search Key]:[Concentrated Name]],2,FALSE),"")</f>
        <v>Culv, Cl B, 48 inch - $Ft</v>
      </c>
      <c r="N1528" s="1" t="str">
        <f>IFERROR(VLOOKUP(ROWS($M$5:N1528),$L$5:$M$7000,2,FALSE),"")</f>
        <v/>
      </c>
      <c r="O1528" s="1" t="str">
        <f>IFERROR(VLOOKUP(ROWS($O$5:O1528),$K$5:$L$7000,2,FALSE),"")</f>
        <v/>
      </c>
    </row>
    <row r="1529" spans="2:15" ht="15" customHeight="1" x14ac:dyDescent="0.25">
      <c r="B1529" s="178" t="s">
        <v>8364</v>
      </c>
      <c r="C1529" s="178" t="s">
        <v>104</v>
      </c>
      <c r="D1529" s="178" t="s">
        <v>418</v>
      </c>
      <c r="E1529" s="178" t="s">
        <v>302</v>
      </c>
      <c r="F1529" s="178" t="s">
        <v>17</v>
      </c>
      <c r="G1529" s="1">
        <f>IF(ISNUMBER(Pay_Item_Search_Text),IF(ISNUMBER(IF(FIND(Pay_Item_Search_Text,B1529)=1,1, "FALSE")),MAX(G$4:$G1528)+1,IF(ISNUMBER(Pay_Item_Search_Text),0,IF(ISNUMBER(SEARCH(Pay_Item_Search_Text,H1529)),MAX(G$4:$G1528)+1,0))),IF(ISNUMBER(Pay_Item_Search_Text),0,IF(ISNUMBER(SEARCH(Pay_Item_Search_Text,H1529)),MAX(G$4:$G1528)+1,0)))</f>
        <v>1525</v>
      </c>
      <c r="H1529" s="1" t="str">
        <f>IF(Table_PayItems[[#This Row],[Description]]="_","_ Unique Item - "&amp;Table_PayItems[[#This Row],[Item]]&amp;" - $"&amp;Table_PayItems[[#This Row],[Unit]],Table_PayItems[[#This Row],[Description]]&amp;" - $"&amp;Table_PayItems[[#This Row],[Unit]])</f>
        <v>Culv, Cl B, 54 inch - $Ft</v>
      </c>
      <c r="I1529" s="29" t="str">
        <f>IFERROR(VLOOKUP(ROWS($M$5:M1529),Table_PayItems[[Search Key]:[Concentrated Name]],2,FALSE),"")</f>
        <v>Culv, Cl B, 54 inch - $Ft</v>
      </c>
      <c r="J1529" s="1"/>
      <c r="K1529" s="1"/>
      <c r="L1529" s="22">
        <f>IF(ISNUMBER(SEARCH(Pay_Item_Search_Text_2,M1529)),MAX($L$4:L1528)+1,0)</f>
        <v>0</v>
      </c>
      <c r="M1529" s="1" t="str">
        <f>IFERROR(VLOOKUP(ROWS($M$5:M1529),Table_PayItems[[Search Key]:[Concentrated Name]],2,FALSE),"")</f>
        <v>Culv, Cl B, 54 inch - $Ft</v>
      </c>
      <c r="N1529" s="1" t="str">
        <f>IFERROR(VLOOKUP(ROWS($M$5:N1529),$L$5:$M$7000,2,FALSE),"")</f>
        <v/>
      </c>
      <c r="O1529" s="1" t="str">
        <f>IFERROR(VLOOKUP(ROWS($O$5:O1529),$K$5:$L$7000,2,FALSE),"")</f>
        <v/>
      </c>
    </row>
    <row r="1530" spans="2:15" ht="15" customHeight="1" x14ac:dyDescent="0.25">
      <c r="B1530" s="178" t="s">
        <v>8365</v>
      </c>
      <c r="C1530" s="178" t="s">
        <v>104</v>
      </c>
      <c r="D1530" s="178" t="s">
        <v>419</v>
      </c>
      <c r="E1530" s="178" t="s">
        <v>302</v>
      </c>
      <c r="F1530" s="178" t="s">
        <v>17</v>
      </c>
      <c r="G1530" s="1">
        <f>IF(ISNUMBER(Pay_Item_Search_Text),IF(ISNUMBER(IF(FIND(Pay_Item_Search_Text,B1530)=1,1, "FALSE")),MAX(G$4:$G1529)+1,IF(ISNUMBER(Pay_Item_Search_Text),0,IF(ISNUMBER(SEARCH(Pay_Item_Search_Text,H1530)),MAX(G$4:$G1529)+1,0))),IF(ISNUMBER(Pay_Item_Search_Text),0,IF(ISNUMBER(SEARCH(Pay_Item_Search_Text,H1530)),MAX(G$4:$G1529)+1,0)))</f>
        <v>1526</v>
      </c>
      <c r="H1530" s="1" t="str">
        <f>IF(Table_PayItems[[#This Row],[Description]]="_","_ Unique Item - "&amp;Table_PayItems[[#This Row],[Item]]&amp;" - $"&amp;Table_PayItems[[#This Row],[Unit]],Table_PayItems[[#This Row],[Description]]&amp;" - $"&amp;Table_PayItems[[#This Row],[Unit]])</f>
        <v>Culv, Cl B, 60 inch - $Ft</v>
      </c>
      <c r="I1530" s="29" t="str">
        <f>IFERROR(VLOOKUP(ROWS($M$5:M1530),Table_PayItems[[Search Key]:[Concentrated Name]],2,FALSE),"")</f>
        <v>Culv, Cl B, 60 inch - $Ft</v>
      </c>
      <c r="J1530" s="1"/>
      <c r="K1530" s="1"/>
      <c r="L1530" s="22">
        <f>IF(ISNUMBER(SEARCH(Pay_Item_Search_Text_2,M1530)),MAX($L$4:L1529)+1,0)</f>
        <v>436</v>
      </c>
      <c r="M1530" s="1" t="str">
        <f>IFERROR(VLOOKUP(ROWS($M$5:M1530),Table_PayItems[[Search Key]:[Concentrated Name]],2,FALSE),"")</f>
        <v>Culv, Cl B, 60 inch - $Ft</v>
      </c>
      <c r="N1530" s="1" t="str">
        <f>IFERROR(VLOOKUP(ROWS($M$5:N1530),$L$5:$M$7000,2,FALSE),"")</f>
        <v/>
      </c>
      <c r="O1530" s="1" t="str">
        <f>IFERROR(VLOOKUP(ROWS($O$5:O1530),$K$5:$L$7000,2,FALSE),"")</f>
        <v/>
      </c>
    </row>
    <row r="1531" spans="2:15" ht="15" customHeight="1" x14ac:dyDescent="0.25">
      <c r="B1531" s="178" t="s">
        <v>8366</v>
      </c>
      <c r="C1531" s="178" t="s">
        <v>104</v>
      </c>
      <c r="D1531" s="178" t="s">
        <v>420</v>
      </c>
      <c r="E1531" s="178" t="s">
        <v>302</v>
      </c>
      <c r="F1531" s="178" t="s">
        <v>17</v>
      </c>
      <c r="G1531" s="1">
        <f>IF(ISNUMBER(Pay_Item_Search_Text),IF(ISNUMBER(IF(FIND(Pay_Item_Search_Text,B1531)=1,1, "FALSE")),MAX(G$4:$G1530)+1,IF(ISNUMBER(Pay_Item_Search_Text),0,IF(ISNUMBER(SEARCH(Pay_Item_Search_Text,H1531)),MAX(G$4:$G1530)+1,0))),IF(ISNUMBER(Pay_Item_Search_Text),0,IF(ISNUMBER(SEARCH(Pay_Item_Search_Text,H1531)),MAX(G$4:$G1530)+1,0)))</f>
        <v>1527</v>
      </c>
      <c r="H1531" s="1" t="str">
        <f>IF(Table_PayItems[[#This Row],[Description]]="_","_ Unique Item - "&amp;Table_PayItems[[#This Row],[Item]]&amp;" - $"&amp;Table_PayItems[[#This Row],[Unit]],Table_PayItems[[#This Row],[Description]]&amp;" - $"&amp;Table_PayItems[[#This Row],[Unit]])</f>
        <v>Culv, Cl B, 66 inch - $Ft</v>
      </c>
      <c r="I1531" s="29" t="str">
        <f>IFERROR(VLOOKUP(ROWS($M$5:M1531),Table_PayItems[[Search Key]:[Concentrated Name]],2,FALSE),"")</f>
        <v>Culv, Cl B, 66 inch - $Ft</v>
      </c>
      <c r="J1531" s="1"/>
      <c r="K1531" s="1"/>
      <c r="L1531" s="22">
        <f>IF(ISNUMBER(SEARCH(Pay_Item_Search_Text_2,M1531)),MAX($L$4:L1530)+1,0)</f>
        <v>0</v>
      </c>
      <c r="M1531" s="1" t="str">
        <f>IFERROR(VLOOKUP(ROWS($M$5:M1531),Table_PayItems[[Search Key]:[Concentrated Name]],2,FALSE),"")</f>
        <v>Culv, Cl B, 66 inch - $Ft</v>
      </c>
      <c r="N1531" s="1" t="str">
        <f>IFERROR(VLOOKUP(ROWS($M$5:N1531),$L$5:$M$7000,2,FALSE),"")</f>
        <v/>
      </c>
      <c r="O1531" s="1" t="str">
        <f>IFERROR(VLOOKUP(ROWS($O$5:O1531),$K$5:$L$7000,2,FALSE),"")</f>
        <v/>
      </c>
    </row>
    <row r="1532" spans="2:15" ht="15" customHeight="1" x14ac:dyDescent="0.25">
      <c r="B1532" s="178" t="s">
        <v>8367</v>
      </c>
      <c r="C1532" s="178" t="s">
        <v>104</v>
      </c>
      <c r="D1532" s="178" t="s">
        <v>421</v>
      </c>
      <c r="E1532" s="178" t="s">
        <v>302</v>
      </c>
      <c r="F1532" s="178" t="s">
        <v>17</v>
      </c>
      <c r="G1532" s="1">
        <f>IF(ISNUMBER(Pay_Item_Search_Text),IF(ISNUMBER(IF(FIND(Pay_Item_Search_Text,B1532)=1,1, "FALSE")),MAX(G$4:$G1531)+1,IF(ISNUMBER(Pay_Item_Search_Text),0,IF(ISNUMBER(SEARCH(Pay_Item_Search_Text,H1532)),MAX(G$4:$G1531)+1,0))),IF(ISNUMBER(Pay_Item_Search_Text),0,IF(ISNUMBER(SEARCH(Pay_Item_Search_Text,H1532)),MAX(G$4:$G1531)+1,0)))</f>
        <v>1528</v>
      </c>
      <c r="H1532" s="1" t="str">
        <f>IF(Table_PayItems[[#This Row],[Description]]="_","_ Unique Item - "&amp;Table_PayItems[[#This Row],[Item]]&amp;" - $"&amp;Table_PayItems[[#This Row],[Unit]],Table_PayItems[[#This Row],[Description]]&amp;" - $"&amp;Table_PayItems[[#This Row],[Unit]])</f>
        <v>Culv, Cl B, 72 inch - $Ft</v>
      </c>
      <c r="I1532" s="29" t="str">
        <f>IFERROR(VLOOKUP(ROWS($M$5:M1532),Table_PayItems[[Search Key]:[Concentrated Name]],2,FALSE),"")</f>
        <v>Culv, Cl B, 72 inch - $Ft</v>
      </c>
      <c r="J1532" s="1"/>
      <c r="K1532" s="1"/>
      <c r="L1532" s="22">
        <f>IF(ISNUMBER(SEARCH(Pay_Item_Search_Text_2,M1532)),MAX($L$4:L1531)+1,0)</f>
        <v>0</v>
      </c>
      <c r="M1532" s="1" t="str">
        <f>IFERROR(VLOOKUP(ROWS($M$5:M1532),Table_PayItems[[Search Key]:[Concentrated Name]],2,FALSE),"")</f>
        <v>Culv, Cl B, 72 inch - $Ft</v>
      </c>
      <c r="N1532" s="1" t="str">
        <f>IFERROR(VLOOKUP(ROWS($M$5:N1532),$L$5:$M$7000,2,FALSE),"")</f>
        <v/>
      </c>
      <c r="O1532" s="1" t="str">
        <f>IFERROR(VLOOKUP(ROWS($O$5:O1532),$K$5:$L$7000,2,FALSE),"")</f>
        <v/>
      </c>
    </row>
    <row r="1533" spans="2:15" ht="15" customHeight="1" x14ac:dyDescent="0.25">
      <c r="B1533" s="178" t="s">
        <v>8368</v>
      </c>
      <c r="C1533" s="178" t="s">
        <v>104</v>
      </c>
      <c r="D1533" s="178" t="s">
        <v>422</v>
      </c>
      <c r="E1533" s="178" t="s">
        <v>302</v>
      </c>
      <c r="F1533" s="178" t="s">
        <v>17</v>
      </c>
      <c r="G1533" s="1">
        <f>IF(ISNUMBER(Pay_Item_Search_Text),IF(ISNUMBER(IF(FIND(Pay_Item_Search_Text,B1533)=1,1, "FALSE")),MAX(G$4:$G1532)+1,IF(ISNUMBER(Pay_Item_Search_Text),0,IF(ISNUMBER(SEARCH(Pay_Item_Search_Text,H1533)),MAX(G$4:$G1532)+1,0))),IF(ISNUMBER(Pay_Item_Search_Text),0,IF(ISNUMBER(SEARCH(Pay_Item_Search_Text,H1533)),MAX(G$4:$G1532)+1,0)))</f>
        <v>1529</v>
      </c>
      <c r="H1533" s="1" t="str">
        <f>IF(Table_PayItems[[#This Row],[Description]]="_","_ Unique Item - "&amp;Table_PayItems[[#This Row],[Item]]&amp;" - $"&amp;Table_PayItems[[#This Row],[Unit]],Table_PayItems[[#This Row],[Description]]&amp;" - $"&amp;Table_PayItems[[#This Row],[Unit]])</f>
        <v>Culv, Cl B, 78 inch - $Ft</v>
      </c>
      <c r="I1533" s="29" t="str">
        <f>IFERROR(VLOOKUP(ROWS($M$5:M1533),Table_PayItems[[Search Key]:[Concentrated Name]],2,FALSE),"")</f>
        <v>Culv, Cl B, 78 inch - $Ft</v>
      </c>
      <c r="J1533" s="1"/>
      <c r="K1533" s="1"/>
      <c r="L1533" s="22">
        <f>IF(ISNUMBER(SEARCH(Pay_Item_Search_Text_2,M1533)),MAX($L$4:L1532)+1,0)</f>
        <v>0</v>
      </c>
      <c r="M1533" s="1" t="str">
        <f>IFERROR(VLOOKUP(ROWS($M$5:M1533),Table_PayItems[[Search Key]:[Concentrated Name]],2,FALSE),"")</f>
        <v>Culv, Cl B, 78 inch - $Ft</v>
      </c>
      <c r="N1533" s="1" t="str">
        <f>IFERROR(VLOOKUP(ROWS($M$5:N1533),$L$5:$M$7000,2,FALSE),"")</f>
        <v/>
      </c>
      <c r="O1533" s="1" t="str">
        <f>IFERROR(VLOOKUP(ROWS($O$5:O1533),$K$5:$L$7000,2,FALSE),"")</f>
        <v/>
      </c>
    </row>
    <row r="1534" spans="2:15" ht="15" customHeight="1" x14ac:dyDescent="0.25">
      <c r="B1534" s="178" t="s">
        <v>8369</v>
      </c>
      <c r="C1534" s="178" t="s">
        <v>104</v>
      </c>
      <c r="D1534" s="178" t="s">
        <v>423</v>
      </c>
      <c r="E1534" s="178" t="s">
        <v>302</v>
      </c>
      <c r="F1534" s="178" t="s">
        <v>17</v>
      </c>
      <c r="G1534" s="1">
        <f>IF(ISNUMBER(Pay_Item_Search_Text),IF(ISNUMBER(IF(FIND(Pay_Item_Search_Text,B1534)=1,1, "FALSE")),MAX(G$4:$G1533)+1,IF(ISNUMBER(Pay_Item_Search_Text),0,IF(ISNUMBER(SEARCH(Pay_Item_Search_Text,H1534)),MAX(G$4:$G1533)+1,0))),IF(ISNUMBER(Pay_Item_Search_Text),0,IF(ISNUMBER(SEARCH(Pay_Item_Search_Text,H1534)),MAX(G$4:$G1533)+1,0)))</f>
        <v>1530</v>
      </c>
      <c r="H1534" s="1" t="str">
        <f>IF(Table_PayItems[[#This Row],[Description]]="_","_ Unique Item - "&amp;Table_PayItems[[#This Row],[Item]]&amp;" - $"&amp;Table_PayItems[[#This Row],[Unit]],Table_PayItems[[#This Row],[Description]]&amp;" - $"&amp;Table_PayItems[[#This Row],[Unit]])</f>
        <v>Culv, Cl B, 84 inch - $Ft</v>
      </c>
      <c r="I1534" s="29" t="str">
        <f>IFERROR(VLOOKUP(ROWS($M$5:M1534),Table_PayItems[[Search Key]:[Concentrated Name]],2,FALSE),"")</f>
        <v>Culv, Cl B, 84 inch - $Ft</v>
      </c>
      <c r="J1534" s="1"/>
      <c r="K1534" s="1"/>
      <c r="L1534" s="22">
        <f>IF(ISNUMBER(SEARCH(Pay_Item_Search_Text_2,M1534)),MAX($L$4:L1533)+1,0)</f>
        <v>0</v>
      </c>
      <c r="M1534" s="1" t="str">
        <f>IFERROR(VLOOKUP(ROWS($M$5:M1534),Table_PayItems[[Search Key]:[Concentrated Name]],2,FALSE),"")</f>
        <v>Culv, Cl B, 84 inch - $Ft</v>
      </c>
      <c r="N1534" s="1" t="str">
        <f>IFERROR(VLOOKUP(ROWS($M$5:N1534),$L$5:$M$7000,2,FALSE),"")</f>
        <v/>
      </c>
      <c r="O1534" s="1" t="str">
        <f>IFERROR(VLOOKUP(ROWS($O$5:O1534),$K$5:$L$7000,2,FALSE),"")</f>
        <v/>
      </c>
    </row>
    <row r="1535" spans="2:15" ht="15" customHeight="1" x14ac:dyDescent="0.25">
      <c r="B1535" s="178" t="s">
        <v>8370</v>
      </c>
      <c r="C1535" s="178" t="s">
        <v>104</v>
      </c>
      <c r="D1535" s="178" t="s">
        <v>424</v>
      </c>
      <c r="E1535" s="178" t="s">
        <v>302</v>
      </c>
      <c r="F1535" s="178" t="s">
        <v>17</v>
      </c>
      <c r="G1535" s="1">
        <f>IF(ISNUMBER(Pay_Item_Search_Text),IF(ISNUMBER(IF(FIND(Pay_Item_Search_Text,B1535)=1,1, "FALSE")),MAX(G$4:$G1534)+1,IF(ISNUMBER(Pay_Item_Search_Text),0,IF(ISNUMBER(SEARCH(Pay_Item_Search_Text,H1535)),MAX(G$4:$G1534)+1,0))),IF(ISNUMBER(Pay_Item_Search_Text),0,IF(ISNUMBER(SEARCH(Pay_Item_Search_Text,H1535)),MAX(G$4:$G1534)+1,0)))</f>
        <v>1531</v>
      </c>
      <c r="H1535" s="1" t="str">
        <f>IF(Table_PayItems[[#This Row],[Description]]="_","_ Unique Item - "&amp;Table_PayItems[[#This Row],[Item]]&amp;" - $"&amp;Table_PayItems[[#This Row],[Unit]],Table_PayItems[[#This Row],[Description]]&amp;" - $"&amp;Table_PayItems[[#This Row],[Unit]])</f>
        <v>Culv, Cl B, 90 inch - $Ft</v>
      </c>
      <c r="I1535" s="29" t="str">
        <f>IFERROR(VLOOKUP(ROWS($M$5:M1535),Table_PayItems[[Search Key]:[Concentrated Name]],2,FALSE),"")</f>
        <v>Culv, Cl B, 90 inch - $Ft</v>
      </c>
      <c r="J1535" s="1"/>
      <c r="K1535" s="1"/>
      <c r="L1535" s="22">
        <f>IF(ISNUMBER(SEARCH(Pay_Item_Search_Text_2,M1535)),MAX($L$4:L1534)+1,0)</f>
        <v>437</v>
      </c>
      <c r="M1535" s="1" t="str">
        <f>IFERROR(VLOOKUP(ROWS($M$5:M1535),Table_PayItems[[Search Key]:[Concentrated Name]],2,FALSE),"")</f>
        <v>Culv, Cl B, 90 inch - $Ft</v>
      </c>
      <c r="N1535" s="1" t="str">
        <f>IFERROR(VLOOKUP(ROWS($M$5:N1535),$L$5:$M$7000,2,FALSE),"")</f>
        <v/>
      </c>
      <c r="O1535" s="1" t="str">
        <f>IFERROR(VLOOKUP(ROWS($O$5:O1535),$K$5:$L$7000,2,FALSE),"")</f>
        <v/>
      </c>
    </row>
    <row r="1536" spans="2:15" ht="15" customHeight="1" x14ac:dyDescent="0.25">
      <c r="B1536" s="178" t="s">
        <v>8371</v>
      </c>
      <c r="C1536" s="178" t="s">
        <v>104</v>
      </c>
      <c r="D1536" s="178" t="s">
        <v>425</v>
      </c>
      <c r="E1536" s="178" t="s">
        <v>302</v>
      </c>
      <c r="F1536" s="178" t="s">
        <v>17</v>
      </c>
      <c r="G1536" s="1">
        <f>IF(ISNUMBER(Pay_Item_Search_Text),IF(ISNUMBER(IF(FIND(Pay_Item_Search_Text,B1536)=1,1, "FALSE")),MAX(G$4:$G1535)+1,IF(ISNUMBER(Pay_Item_Search_Text),0,IF(ISNUMBER(SEARCH(Pay_Item_Search_Text,H1536)),MAX(G$4:$G1535)+1,0))),IF(ISNUMBER(Pay_Item_Search_Text),0,IF(ISNUMBER(SEARCH(Pay_Item_Search_Text,H1536)),MAX(G$4:$G1535)+1,0)))</f>
        <v>1532</v>
      </c>
      <c r="H1536" s="1" t="str">
        <f>IF(Table_PayItems[[#This Row],[Description]]="_","_ Unique Item - "&amp;Table_PayItems[[#This Row],[Item]]&amp;" - $"&amp;Table_PayItems[[#This Row],[Unit]],Table_PayItems[[#This Row],[Description]]&amp;" - $"&amp;Table_PayItems[[#This Row],[Unit]])</f>
        <v>Culv, Cl B, 96 inch - $Ft</v>
      </c>
      <c r="I1536" s="29" t="str">
        <f>IFERROR(VLOOKUP(ROWS($M$5:M1536),Table_PayItems[[Search Key]:[Concentrated Name]],2,FALSE),"")</f>
        <v>Culv, Cl B, 96 inch - $Ft</v>
      </c>
      <c r="J1536" s="1"/>
      <c r="K1536" s="1"/>
      <c r="L1536" s="22">
        <f>IF(ISNUMBER(SEARCH(Pay_Item_Search_Text_2,M1536)),MAX($L$4:L1535)+1,0)</f>
        <v>0</v>
      </c>
      <c r="M1536" s="1" t="str">
        <f>IFERROR(VLOOKUP(ROWS($M$5:M1536),Table_PayItems[[Search Key]:[Concentrated Name]],2,FALSE),"")</f>
        <v>Culv, Cl B, 96 inch - $Ft</v>
      </c>
      <c r="N1536" s="1" t="str">
        <f>IFERROR(VLOOKUP(ROWS($M$5:N1536),$L$5:$M$7000,2,FALSE),"")</f>
        <v/>
      </c>
      <c r="O1536" s="1" t="str">
        <f>IFERROR(VLOOKUP(ROWS($O$5:O1536),$K$5:$L$7000,2,FALSE),"")</f>
        <v/>
      </c>
    </row>
    <row r="1537" spans="2:15" ht="15" customHeight="1" x14ac:dyDescent="0.25">
      <c r="B1537" s="178" t="s">
        <v>8396</v>
      </c>
      <c r="C1537" s="178" t="s">
        <v>104</v>
      </c>
      <c r="D1537" s="178" t="s">
        <v>450</v>
      </c>
      <c r="E1537" s="178" t="s">
        <v>302</v>
      </c>
      <c r="F1537" s="178" t="s">
        <v>17</v>
      </c>
      <c r="G1537" s="1">
        <f>IF(ISNUMBER(Pay_Item_Search_Text),IF(ISNUMBER(IF(FIND(Pay_Item_Search_Text,B1537)=1,1, "FALSE")),MAX(G$4:$G1536)+1,IF(ISNUMBER(Pay_Item_Search_Text),0,IF(ISNUMBER(SEARCH(Pay_Item_Search_Text,H1537)),MAX(G$4:$G1536)+1,0))),IF(ISNUMBER(Pay_Item_Search_Text),0,IF(ISNUMBER(SEARCH(Pay_Item_Search_Text,H1537)),MAX(G$4:$G1536)+1,0)))</f>
        <v>1533</v>
      </c>
      <c r="H1537" s="1" t="str">
        <f>IF(Table_PayItems[[#This Row],[Description]]="_","_ Unique Item - "&amp;Table_PayItems[[#This Row],[Item]]&amp;" - $"&amp;Table_PayItems[[#This Row],[Unit]],Table_PayItems[[#This Row],[Description]]&amp;" - $"&amp;Table_PayItems[[#This Row],[Unit]])</f>
        <v>Culv, Cl B, Conc, 102 inch - $Ft</v>
      </c>
      <c r="I1537" s="29" t="str">
        <f>IFERROR(VLOOKUP(ROWS($M$5:M1537),Table_PayItems[[Search Key]:[Concentrated Name]],2,FALSE),"")</f>
        <v>Culv, Cl B, Conc, 102 inch - $Ft</v>
      </c>
      <c r="J1537" s="1"/>
      <c r="K1537" s="1"/>
      <c r="L1537" s="22">
        <f>IF(ISNUMBER(SEARCH(Pay_Item_Search_Text_2,M1537)),MAX($L$4:L1536)+1,0)</f>
        <v>438</v>
      </c>
      <c r="M1537" s="1" t="str">
        <f>IFERROR(VLOOKUP(ROWS($M$5:M1537),Table_PayItems[[Search Key]:[Concentrated Name]],2,FALSE),"")</f>
        <v>Culv, Cl B, Conc, 102 inch - $Ft</v>
      </c>
      <c r="N1537" s="1" t="str">
        <f>IFERROR(VLOOKUP(ROWS($M$5:N1537),$L$5:$M$7000,2,FALSE),"")</f>
        <v/>
      </c>
      <c r="O1537" s="1" t="str">
        <f>IFERROR(VLOOKUP(ROWS($O$5:O1537),$K$5:$L$7000,2,FALSE),"")</f>
        <v/>
      </c>
    </row>
    <row r="1538" spans="2:15" ht="15" customHeight="1" x14ac:dyDescent="0.25">
      <c r="B1538" s="178" t="s">
        <v>8397</v>
      </c>
      <c r="C1538" s="178" t="s">
        <v>104</v>
      </c>
      <c r="D1538" s="178" t="s">
        <v>451</v>
      </c>
      <c r="E1538" s="178" t="s">
        <v>302</v>
      </c>
      <c r="F1538" s="178" t="s">
        <v>17</v>
      </c>
      <c r="G1538" s="1">
        <f>IF(ISNUMBER(Pay_Item_Search_Text),IF(ISNUMBER(IF(FIND(Pay_Item_Search_Text,B1538)=1,1, "FALSE")),MAX(G$4:$G1537)+1,IF(ISNUMBER(Pay_Item_Search_Text),0,IF(ISNUMBER(SEARCH(Pay_Item_Search_Text,H1538)),MAX(G$4:$G1537)+1,0))),IF(ISNUMBER(Pay_Item_Search_Text),0,IF(ISNUMBER(SEARCH(Pay_Item_Search_Text,H1538)),MAX(G$4:$G1537)+1,0)))</f>
        <v>1534</v>
      </c>
      <c r="H1538" s="1" t="str">
        <f>IF(Table_PayItems[[#This Row],[Description]]="_","_ Unique Item - "&amp;Table_PayItems[[#This Row],[Item]]&amp;" - $"&amp;Table_PayItems[[#This Row],[Unit]],Table_PayItems[[#This Row],[Description]]&amp;" - $"&amp;Table_PayItems[[#This Row],[Unit]])</f>
        <v>Culv, Cl B, Conc, 108 inch - $Ft</v>
      </c>
      <c r="I1538" s="29" t="str">
        <f>IFERROR(VLOOKUP(ROWS($M$5:M1538),Table_PayItems[[Search Key]:[Concentrated Name]],2,FALSE),"")</f>
        <v>Culv, Cl B, Conc, 108 inch - $Ft</v>
      </c>
      <c r="J1538" s="1"/>
      <c r="K1538" s="1"/>
      <c r="L1538" s="22">
        <f>IF(ISNUMBER(SEARCH(Pay_Item_Search_Text_2,M1538)),MAX($L$4:L1537)+1,0)</f>
        <v>439</v>
      </c>
      <c r="M1538" s="1" t="str">
        <f>IFERROR(VLOOKUP(ROWS($M$5:M1538),Table_PayItems[[Search Key]:[Concentrated Name]],2,FALSE),"")</f>
        <v>Culv, Cl B, Conc, 108 inch - $Ft</v>
      </c>
      <c r="N1538" s="1" t="str">
        <f>IFERROR(VLOOKUP(ROWS($M$5:N1538),$L$5:$M$7000,2,FALSE),"")</f>
        <v/>
      </c>
      <c r="O1538" s="1" t="str">
        <f>IFERROR(VLOOKUP(ROWS($O$5:O1538),$K$5:$L$7000,2,FALSE),"")</f>
        <v/>
      </c>
    </row>
    <row r="1539" spans="2:15" ht="15" customHeight="1" x14ac:dyDescent="0.25">
      <c r="B1539" s="178" t="s">
        <v>8398</v>
      </c>
      <c r="C1539" s="178" t="s">
        <v>104</v>
      </c>
      <c r="D1539" s="178" t="s">
        <v>452</v>
      </c>
      <c r="E1539" s="178" t="s">
        <v>302</v>
      </c>
      <c r="F1539" s="178" t="s">
        <v>17</v>
      </c>
      <c r="G1539" s="1">
        <f>IF(ISNUMBER(Pay_Item_Search_Text),IF(ISNUMBER(IF(FIND(Pay_Item_Search_Text,B1539)=1,1, "FALSE")),MAX(G$4:$G1538)+1,IF(ISNUMBER(Pay_Item_Search_Text),0,IF(ISNUMBER(SEARCH(Pay_Item_Search_Text,H1539)),MAX(G$4:$G1538)+1,0))),IF(ISNUMBER(Pay_Item_Search_Text),0,IF(ISNUMBER(SEARCH(Pay_Item_Search_Text,H1539)),MAX(G$4:$G1538)+1,0)))</f>
        <v>1535</v>
      </c>
      <c r="H1539" s="1" t="str">
        <f>IF(Table_PayItems[[#This Row],[Description]]="_","_ Unique Item - "&amp;Table_PayItems[[#This Row],[Item]]&amp;" - $"&amp;Table_PayItems[[#This Row],[Unit]],Table_PayItems[[#This Row],[Description]]&amp;" - $"&amp;Table_PayItems[[#This Row],[Unit]])</f>
        <v>Culv, Cl B, Conc, 114 inch - $Ft</v>
      </c>
      <c r="I1539" s="29" t="str">
        <f>IFERROR(VLOOKUP(ROWS($M$5:M1539),Table_PayItems[[Search Key]:[Concentrated Name]],2,FALSE),"")</f>
        <v>Culv, Cl B, Conc, 114 inch - $Ft</v>
      </c>
      <c r="J1539" s="1"/>
      <c r="K1539" s="1"/>
      <c r="L1539" s="22">
        <f>IF(ISNUMBER(SEARCH(Pay_Item_Search_Text_2,M1539)),MAX($L$4:L1538)+1,0)</f>
        <v>0</v>
      </c>
      <c r="M1539" s="1" t="str">
        <f>IFERROR(VLOOKUP(ROWS($M$5:M1539),Table_PayItems[[Search Key]:[Concentrated Name]],2,FALSE),"")</f>
        <v>Culv, Cl B, Conc, 114 inch - $Ft</v>
      </c>
      <c r="N1539" s="1" t="str">
        <f>IFERROR(VLOOKUP(ROWS($M$5:N1539),$L$5:$M$7000,2,FALSE),"")</f>
        <v/>
      </c>
      <c r="O1539" s="1" t="str">
        <f>IFERROR(VLOOKUP(ROWS($O$5:O1539),$K$5:$L$7000,2,FALSE),"")</f>
        <v/>
      </c>
    </row>
    <row r="1540" spans="2:15" ht="15" customHeight="1" x14ac:dyDescent="0.25">
      <c r="B1540" s="178" t="s">
        <v>8380</v>
      </c>
      <c r="C1540" s="178" t="s">
        <v>104</v>
      </c>
      <c r="D1540" s="178" t="s">
        <v>434</v>
      </c>
      <c r="E1540" s="178" t="s">
        <v>296</v>
      </c>
      <c r="F1540" s="178" t="s">
        <v>17</v>
      </c>
      <c r="G1540" s="1">
        <f>IF(ISNUMBER(Pay_Item_Search_Text),IF(ISNUMBER(IF(FIND(Pay_Item_Search_Text,B1540)=1,1, "FALSE")),MAX(G$4:$G1539)+1,IF(ISNUMBER(Pay_Item_Search_Text),0,IF(ISNUMBER(SEARCH(Pay_Item_Search_Text,H1540)),MAX(G$4:$G1539)+1,0))),IF(ISNUMBER(Pay_Item_Search_Text),0,IF(ISNUMBER(SEARCH(Pay_Item_Search_Text,H1540)),MAX(G$4:$G1539)+1,0)))</f>
        <v>1536</v>
      </c>
      <c r="H1540" s="1" t="str">
        <f>IF(Table_PayItems[[#This Row],[Description]]="_","_ Unique Item - "&amp;Table_PayItems[[#This Row],[Item]]&amp;" - $"&amp;Table_PayItems[[#This Row],[Unit]],Table_PayItems[[#This Row],[Description]]&amp;" - $"&amp;Table_PayItems[[#This Row],[Unit]])</f>
        <v>Culv, Cl B, Conc, 12 inch - $Ft</v>
      </c>
      <c r="I1540" s="29" t="str">
        <f>IFERROR(VLOOKUP(ROWS($M$5:M1540),Table_PayItems[[Search Key]:[Concentrated Name]],2,FALSE),"")</f>
        <v>Culv, Cl B, Conc, 12 inch - $Ft</v>
      </c>
      <c r="J1540" s="1"/>
      <c r="K1540" s="1"/>
      <c r="L1540" s="22">
        <f>IF(ISNUMBER(SEARCH(Pay_Item_Search_Text_2,M1540)),MAX($L$4:L1539)+1,0)</f>
        <v>0</v>
      </c>
      <c r="M1540" s="1" t="str">
        <f>IFERROR(VLOOKUP(ROWS($M$5:M1540),Table_PayItems[[Search Key]:[Concentrated Name]],2,FALSE),"")</f>
        <v>Culv, Cl B, Conc, 12 inch - $Ft</v>
      </c>
      <c r="N1540" s="1" t="str">
        <f>IFERROR(VLOOKUP(ROWS($M$5:N1540),$L$5:$M$7000,2,FALSE),"")</f>
        <v/>
      </c>
      <c r="O1540" s="1" t="str">
        <f>IFERROR(VLOOKUP(ROWS($O$5:O1540),$K$5:$L$7000,2,FALSE),"")</f>
        <v/>
      </c>
    </row>
    <row r="1541" spans="2:15" ht="15" customHeight="1" x14ac:dyDescent="0.25">
      <c r="B1541" s="178" t="s">
        <v>8399</v>
      </c>
      <c r="C1541" s="178" t="s">
        <v>104</v>
      </c>
      <c r="D1541" s="178" t="s">
        <v>453</v>
      </c>
      <c r="E1541" s="178" t="s">
        <v>302</v>
      </c>
      <c r="F1541" s="178" t="s">
        <v>17</v>
      </c>
      <c r="G1541" s="1">
        <f>IF(ISNUMBER(Pay_Item_Search_Text),IF(ISNUMBER(IF(FIND(Pay_Item_Search_Text,B1541)=1,1, "FALSE")),MAX(G$4:$G1540)+1,IF(ISNUMBER(Pay_Item_Search_Text),0,IF(ISNUMBER(SEARCH(Pay_Item_Search_Text,H1541)),MAX(G$4:$G1540)+1,0))),IF(ISNUMBER(Pay_Item_Search_Text),0,IF(ISNUMBER(SEARCH(Pay_Item_Search_Text,H1541)),MAX(G$4:$G1540)+1,0)))</f>
        <v>1537</v>
      </c>
      <c r="H1541" s="1" t="str">
        <f>IF(Table_PayItems[[#This Row],[Description]]="_","_ Unique Item - "&amp;Table_PayItems[[#This Row],[Item]]&amp;" - $"&amp;Table_PayItems[[#This Row],[Unit]],Table_PayItems[[#This Row],[Description]]&amp;" - $"&amp;Table_PayItems[[#This Row],[Unit]])</f>
        <v>Culv, Cl B, Conc, 120 inch - $Ft</v>
      </c>
      <c r="I1541" s="29" t="str">
        <f>IFERROR(VLOOKUP(ROWS($M$5:M1541),Table_PayItems[[Search Key]:[Concentrated Name]],2,FALSE),"")</f>
        <v>Culv, Cl B, Conc, 120 inch - $Ft</v>
      </c>
      <c r="J1541" s="1"/>
      <c r="K1541" s="1"/>
      <c r="L1541" s="22">
        <f>IF(ISNUMBER(SEARCH(Pay_Item_Search_Text_2,M1541)),MAX($L$4:L1540)+1,0)</f>
        <v>440</v>
      </c>
      <c r="M1541" s="1" t="str">
        <f>IFERROR(VLOOKUP(ROWS($M$5:M1541),Table_PayItems[[Search Key]:[Concentrated Name]],2,FALSE),"")</f>
        <v>Culv, Cl B, Conc, 120 inch - $Ft</v>
      </c>
      <c r="N1541" s="1" t="str">
        <f>IFERROR(VLOOKUP(ROWS($M$5:N1541),$L$5:$M$7000,2,FALSE),"")</f>
        <v/>
      </c>
      <c r="O1541" s="1" t="str">
        <f>IFERROR(VLOOKUP(ROWS($O$5:O1541),$K$5:$L$7000,2,FALSE),"")</f>
        <v/>
      </c>
    </row>
    <row r="1542" spans="2:15" ht="15" customHeight="1" x14ac:dyDescent="0.25">
      <c r="B1542" s="178" t="s">
        <v>8400</v>
      </c>
      <c r="C1542" s="178" t="s">
        <v>104</v>
      </c>
      <c r="D1542" s="178" t="s">
        <v>454</v>
      </c>
      <c r="E1542" s="178" t="s">
        <v>302</v>
      </c>
      <c r="F1542" s="178" t="s">
        <v>17</v>
      </c>
      <c r="G1542" s="1">
        <f>IF(ISNUMBER(Pay_Item_Search_Text),IF(ISNUMBER(IF(FIND(Pay_Item_Search_Text,B1542)=1,1, "FALSE")),MAX(G$4:$G1541)+1,IF(ISNUMBER(Pay_Item_Search_Text),0,IF(ISNUMBER(SEARCH(Pay_Item_Search_Text,H1542)),MAX(G$4:$G1541)+1,0))),IF(ISNUMBER(Pay_Item_Search_Text),0,IF(ISNUMBER(SEARCH(Pay_Item_Search_Text,H1542)),MAX(G$4:$G1541)+1,0)))</f>
        <v>1538</v>
      </c>
      <c r="H1542" s="1" t="str">
        <f>IF(Table_PayItems[[#This Row],[Description]]="_","_ Unique Item - "&amp;Table_PayItems[[#This Row],[Item]]&amp;" - $"&amp;Table_PayItems[[#This Row],[Unit]],Table_PayItems[[#This Row],[Description]]&amp;" - $"&amp;Table_PayItems[[#This Row],[Unit]])</f>
        <v>Culv, Cl B, Conc, 126 inch - $Ft</v>
      </c>
      <c r="I1542" s="29" t="str">
        <f>IFERROR(VLOOKUP(ROWS($M$5:M1542),Table_PayItems[[Search Key]:[Concentrated Name]],2,FALSE),"")</f>
        <v>Culv, Cl B, Conc, 126 inch - $Ft</v>
      </c>
      <c r="J1542" s="1"/>
      <c r="K1542" s="1"/>
      <c r="L1542" s="22">
        <f>IF(ISNUMBER(SEARCH(Pay_Item_Search_Text_2,M1542)),MAX($L$4:L1541)+1,0)</f>
        <v>0</v>
      </c>
      <c r="M1542" s="1" t="str">
        <f>IFERROR(VLOOKUP(ROWS($M$5:M1542),Table_PayItems[[Search Key]:[Concentrated Name]],2,FALSE),"")</f>
        <v>Culv, Cl B, Conc, 126 inch - $Ft</v>
      </c>
      <c r="N1542" s="1" t="str">
        <f>IFERROR(VLOOKUP(ROWS($M$5:N1542),$L$5:$M$7000,2,FALSE),"")</f>
        <v/>
      </c>
      <c r="O1542" s="1" t="str">
        <f>IFERROR(VLOOKUP(ROWS($O$5:O1542),$K$5:$L$7000,2,FALSE),"")</f>
        <v/>
      </c>
    </row>
    <row r="1543" spans="2:15" ht="15" customHeight="1" x14ac:dyDescent="0.25">
      <c r="B1543" s="178" t="s">
        <v>8401</v>
      </c>
      <c r="C1543" s="178" t="s">
        <v>104</v>
      </c>
      <c r="D1543" s="178" t="s">
        <v>455</v>
      </c>
      <c r="E1543" s="178" t="s">
        <v>302</v>
      </c>
      <c r="F1543" s="178" t="s">
        <v>17</v>
      </c>
      <c r="G1543" s="1">
        <f>IF(ISNUMBER(Pay_Item_Search_Text),IF(ISNUMBER(IF(FIND(Pay_Item_Search_Text,B1543)=1,1, "FALSE")),MAX(G$4:$G1542)+1,IF(ISNUMBER(Pay_Item_Search_Text),0,IF(ISNUMBER(SEARCH(Pay_Item_Search_Text,H1543)),MAX(G$4:$G1542)+1,0))),IF(ISNUMBER(Pay_Item_Search_Text),0,IF(ISNUMBER(SEARCH(Pay_Item_Search_Text,H1543)),MAX(G$4:$G1542)+1,0)))</f>
        <v>1539</v>
      </c>
      <c r="H1543" s="1" t="str">
        <f>IF(Table_PayItems[[#This Row],[Description]]="_","_ Unique Item - "&amp;Table_PayItems[[#This Row],[Item]]&amp;" - $"&amp;Table_PayItems[[#This Row],[Unit]],Table_PayItems[[#This Row],[Description]]&amp;" - $"&amp;Table_PayItems[[#This Row],[Unit]])</f>
        <v>Culv, Cl B, Conc, 132 inch - $Ft</v>
      </c>
      <c r="I1543" s="29" t="str">
        <f>IFERROR(VLOOKUP(ROWS($M$5:M1543),Table_PayItems[[Search Key]:[Concentrated Name]],2,FALSE),"")</f>
        <v>Culv, Cl B, Conc, 132 inch - $Ft</v>
      </c>
      <c r="J1543" s="1"/>
      <c r="K1543" s="1"/>
      <c r="L1543" s="22">
        <f>IF(ISNUMBER(SEARCH(Pay_Item_Search_Text_2,M1543)),MAX($L$4:L1542)+1,0)</f>
        <v>0</v>
      </c>
      <c r="M1543" s="1" t="str">
        <f>IFERROR(VLOOKUP(ROWS($M$5:M1543),Table_PayItems[[Search Key]:[Concentrated Name]],2,FALSE),"")</f>
        <v>Culv, Cl B, Conc, 132 inch - $Ft</v>
      </c>
      <c r="N1543" s="1" t="str">
        <f>IFERROR(VLOOKUP(ROWS($M$5:N1543),$L$5:$M$7000,2,FALSE),"")</f>
        <v/>
      </c>
      <c r="O1543" s="1" t="str">
        <f>IFERROR(VLOOKUP(ROWS($O$5:O1543),$K$5:$L$7000,2,FALSE),"")</f>
        <v/>
      </c>
    </row>
    <row r="1544" spans="2:15" ht="15" customHeight="1" x14ac:dyDescent="0.25">
      <c r="B1544" s="178" t="s">
        <v>8402</v>
      </c>
      <c r="C1544" s="178" t="s">
        <v>104</v>
      </c>
      <c r="D1544" s="178" t="s">
        <v>456</v>
      </c>
      <c r="E1544" s="178" t="s">
        <v>302</v>
      </c>
      <c r="F1544" s="178" t="s">
        <v>17</v>
      </c>
      <c r="G1544" s="1">
        <f>IF(ISNUMBER(Pay_Item_Search_Text),IF(ISNUMBER(IF(FIND(Pay_Item_Search_Text,B1544)=1,1, "FALSE")),MAX(G$4:$G1543)+1,IF(ISNUMBER(Pay_Item_Search_Text),0,IF(ISNUMBER(SEARCH(Pay_Item_Search_Text,H1544)),MAX(G$4:$G1543)+1,0))),IF(ISNUMBER(Pay_Item_Search_Text),0,IF(ISNUMBER(SEARCH(Pay_Item_Search_Text,H1544)),MAX(G$4:$G1543)+1,0)))</f>
        <v>1540</v>
      </c>
      <c r="H1544" s="1" t="str">
        <f>IF(Table_PayItems[[#This Row],[Description]]="_","_ Unique Item - "&amp;Table_PayItems[[#This Row],[Item]]&amp;" - $"&amp;Table_PayItems[[#This Row],[Unit]],Table_PayItems[[#This Row],[Description]]&amp;" - $"&amp;Table_PayItems[[#This Row],[Unit]])</f>
        <v>Culv, Cl B, Conc, 138 inch - $Ft</v>
      </c>
      <c r="I1544" s="29" t="str">
        <f>IFERROR(VLOOKUP(ROWS($M$5:M1544),Table_PayItems[[Search Key]:[Concentrated Name]],2,FALSE),"")</f>
        <v>Culv, Cl B, Conc, 138 inch - $Ft</v>
      </c>
      <c r="J1544" s="1"/>
      <c r="K1544" s="1"/>
      <c r="L1544" s="22">
        <f>IF(ISNUMBER(SEARCH(Pay_Item_Search_Text_2,M1544)),MAX($L$4:L1543)+1,0)</f>
        <v>0</v>
      </c>
      <c r="M1544" s="1" t="str">
        <f>IFERROR(VLOOKUP(ROWS($M$5:M1544),Table_PayItems[[Search Key]:[Concentrated Name]],2,FALSE),"")</f>
        <v>Culv, Cl B, Conc, 138 inch - $Ft</v>
      </c>
      <c r="N1544" s="1" t="str">
        <f>IFERROR(VLOOKUP(ROWS($M$5:N1544),$L$5:$M$7000,2,FALSE),"")</f>
        <v/>
      </c>
      <c r="O1544" s="1" t="str">
        <f>IFERROR(VLOOKUP(ROWS($O$5:O1544),$K$5:$L$7000,2,FALSE),"")</f>
        <v/>
      </c>
    </row>
    <row r="1545" spans="2:15" ht="15" customHeight="1" x14ac:dyDescent="0.25">
      <c r="B1545" s="178" t="s">
        <v>8403</v>
      </c>
      <c r="C1545" s="178" t="s">
        <v>104</v>
      </c>
      <c r="D1545" s="178" t="s">
        <v>457</v>
      </c>
      <c r="E1545" s="178" t="s">
        <v>302</v>
      </c>
      <c r="F1545" s="178" t="s">
        <v>17</v>
      </c>
      <c r="G1545" s="1">
        <f>IF(ISNUMBER(Pay_Item_Search_Text),IF(ISNUMBER(IF(FIND(Pay_Item_Search_Text,B1545)=1,1, "FALSE")),MAX(G$4:$G1544)+1,IF(ISNUMBER(Pay_Item_Search_Text),0,IF(ISNUMBER(SEARCH(Pay_Item_Search_Text,H1545)),MAX(G$4:$G1544)+1,0))),IF(ISNUMBER(Pay_Item_Search_Text),0,IF(ISNUMBER(SEARCH(Pay_Item_Search_Text,H1545)),MAX(G$4:$G1544)+1,0)))</f>
        <v>1541</v>
      </c>
      <c r="H1545" s="1" t="str">
        <f>IF(Table_PayItems[[#This Row],[Description]]="_","_ Unique Item - "&amp;Table_PayItems[[#This Row],[Item]]&amp;" - $"&amp;Table_PayItems[[#This Row],[Unit]],Table_PayItems[[#This Row],[Description]]&amp;" - $"&amp;Table_PayItems[[#This Row],[Unit]])</f>
        <v>Culv, Cl B, Conc, 144 inch - $Ft</v>
      </c>
      <c r="I1545" s="29" t="str">
        <f>IFERROR(VLOOKUP(ROWS($M$5:M1545),Table_PayItems[[Search Key]:[Concentrated Name]],2,FALSE),"")</f>
        <v>Culv, Cl B, Conc, 144 inch - $Ft</v>
      </c>
      <c r="J1545" s="1"/>
      <c r="K1545" s="1"/>
      <c r="L1545" s="22">
        <f>IF(ISNUMBER(SEARCH(Pay_Item_Search_Text_2,M1545)),MAX($L$4:L1544)+1,0)</f>
        <v>0</v>
      </c>
      <c r="M1545" s="1" t="str">
        <f>IFERROR(VLOOKUP(ROWS($M$5:M1545),Table_PayItems[[Search Key]:[Concentrated Name]],2,FALSE),"")</f>
        <v>Culv, Cl B, Conc, 144 inch - $Ft</v>
      </c>
      <c r="N1545" s="1" t="str">
        <f>IFERROR(VLOOKUP(ROWS($M$5:N1545),$L$5:$M$7000,2,FALSE),"")</f>
        <v/>
      </c>
      <c r="O1545" s="1" t="str">
        <f>IFERROR(VLOOKUP(ROWS($O$5:O1545),$K$5:$L$7000,2,FALSE),"")</f>
        <v/>
      </c>
    </row>
    <row r="1546" spans="2:15" ht="15" customHeight="1" x14ac:dyDescent="0.25">
      <c r="B1546" s="178" t="s">
        <v>8381</v>
      </c>
      <c r="C1546" s="178" t="s">
        <v>104</v>
      </c>
      <c r="D1546" s="178" t="s">
        <v>435</v>
      </c>
      <c r="E1546" s="178" t="s">
        <v>296</v>
      </c>
      <c r="F1546" s="178" t="s">
        <v>17</v>
      </c>
      <c r="G1546" s="1">
        <f>IF(ISNUMBER(Pay_Item_Search_Text),IF(ISNUMBER(IF(FIND(Pay_Item_Search_Text,B1546)=1,1, "FALSE")),MAX(G$4:$G1545)+1,IF(ISNUMBER(Pay_Item_Search_Text),0,IF(ISNUMBER(SEARCH(Pay_Item_Search_Text,H1546)),MAX(G$4:$G1545)+1,0))),IF(ISNUMBER(Pay_Item_Search_Text),0,IF(ISNUMBER(SEARCH(Pay_Item_Search_Text,H1546)),MAX(G$4:$G1545)+1,0)))</f>
        <v>1542</v>
      </c>
      <c r="H1546" s="1" t="str">
        <f>IF(Table_PayItems[[#This Row],[Description]]="_","_ Unique Item - "&amp;Table_PayItems[[#This Row],[Item]]&amp;" - $"&amp;Table_PayItems[[#This Row],[Unit]],Table_PayItems[[#This Row],[Description]]&amp;" - $"&amp;Table_PayItems[[#This Row],[Unit]])</f>
        <v>Culv, Cl B, Conc, 15 inch - $Ft</v>
      </c>
      <c r="I1546" s="29" t="str">
        <f>IFERROR(VLOOKUP(ROWS($M$5:M1546),Table_PayItems[[Search Key]:[Concentrated Name]],2,FALSE),"")</f>
        <v>Culv, Cl B, Conc, 15 inch - $Ft</v>
      </c>
      <c r="J1546" s="1"/>
      <c r="K1546" s="1"/>
      <c r="L1546" s="22">
        <f>IF(ISNUMBER(SEARCH(Pay_Item_Search_Text_2,M1546)),MAX($L$4:L1545)+1,0)</f>
        <v>0</v>
      </c>
      <c r="M1546" s="1" t="str">
        <f>IFERROR(VLOOKUP(ROWS($M$5:M1546),Table_PayItems[[Search Key]:[Concentrated Name]],2,FALSE),"")</f>
        <v>Culv, Cl B, Conc, 15 inch - $Ft</v>
      </c>
      <c r="N1546" s="1" t="str">
        <f>IFERROR(VLOOKUP(ROWS($M$5:N1546),$L$5:$M$7000,2,FALSE),"")</f>
        <v/>
      </c>
      <c r="O1546" s="1" t="str">
        <f>IFERROR(VLOOKUP(ROWS($O$5:O1546),$K$5:$L$7000,2,FALSE),"")</f>
        <v/>
      </c>
    </row>
    <row r="1547" spans="2:15" ht="15" customHeight="1" x14ac:dyDescent="0.25">
      <c r="B1547" s="178" t="s">
        <v>8382</v>
      </c>
      <c r="C1547" s="178" t="s">
        <v>104</v>
      </c>
      <c r="D1547" s="178" t="s">
        <v>436</v>
      </c>
      <c r="E1547" s="178" t="s">
        <v>296</v>
      </c>
      <c r="F1547" s="178" t="s">
        <v>17</v>
      </c>
      <c r="G1547" s="1">
        <f>IF(ISNUMBER(Pay_Item_Search_Text),IF(ISNUMBER(IF(FIND(Pay_Item_Search_Text,B1547)=1,1, "FALSE")),MAX(G$4:$G1546)+1,IF(ISNUMBER(Pay_Item_Search_Text),0,IF(ISNUMBER(SEARCH(Pay_Item_Search_Text,H1547)),MAX(G$4:$G1546)+1,0))),IF(ISNUMBER(Pay_Item_Search_Text),0,IF(ISNUMBER(SEARCH(Pay_Item_Search_Text,H1547)),MAX(G$4:$G1546)+1,0)))</f>
        <v>1543</v>
      </c>
      <c r="H1547" s="1" t="str">
        <f>IF(Table_PayItems[[#This Row],[Description]]="_","_ Unique Item - "&amp;Table_PayItems[[#This Row],[Item]]&amp;" - $"&amp;Table_PayItems[[#This Row],[Unit]],Table_PayItems[[#This Row],[Description]]&amp;" - $"&amp;Table_PayItems[[#This Row],[Unit]])</f>
        <v>Culv, Cl B, Conc, 18 inch - $Ft</v>
      </c>
      <c r="I1547" s="29" t="str">
        <f>IFERROR(VLOOKUP(ROWS($M$5:M1547),Table_PayItems[[Search Key]:[Concentrated Name]],2,FALSE),"")</f>
        <v>Culv, Cl B, Conc, 18 inch - $Ft</v>
      </c>
      <c r="J1547" s="1"/>
      <c r="K1547" s="1"/>
      <c r="L1547" s="22">
        <f>IF(ISNUMBER(SEARCH(Pay_Item_Search_Text_2,M1547)),MAX($L$4:L1546)+1,0)</f>
        <v>0</v>
      </c>
      <c r="M1547" s="1" t="str">
        <f>IFERROR(VLOOKUP(ROWS($M$5:M1547),Table_PayItems[[Search Key]:[Concentrated Name]],2,FALSE),"")</f>
        <v>Culv, Cl B, Conc, 18 inch - $Ft</v>
      </c>
      <c r="N1547" s="1" t="str">
        <f>IFERROR(VLOOKUP(ROWS($M$5:N1547),$L$5:$M$7000,2,FALSE),"")</f>
        <v/>
      </c>
      <c r="O1547" s="1" t="str">
        <f>IFERROR(VLOOKUP(ROWS($O$5:O1547),$K$5:$L$7000,2,FALSE),"")</f>
        <v/>
      </c>
    </row>
    <row r="1548" spans="2:15" ht="15" customHeight="1" x14ac:dyDescent="0.25">
      <c r="B1548" s="178" t="s">
        <v>8383</v>
      </c>
      <c r="C1548" s="178" t="s">
        <v>104</v>
      </c>
      <c r="D1548" s="178" t="s">
        <v>437</v>
      </c>
      <c r="E1548" s="178" t="s">
        <v>296</v>
      </c>
      <c r="F1548" s="178" t="s">
        <v>17</v>
      </c>
      <c r="G1548" s="1">
        <f>IF(ISNUMBER(Pay_Item_Search_Text),IF(ISNUMBER(IF(FIND(Pay_Item_Search_Text,B1548)=1,1, "FALSE")),MAX(G$4:$G1547)+1,IF(ISNUMBER(Pay_Item_Search_Text),0,IF(ISNUMBER(SEARCH(Pay_Item_Search_Text,H1548)),MAX(G$4:$G1547)+1,0))),IF(ISNUMBER(Pay_Item_Search_Text),0,IF(ISNUMBER(SEARCH(Pay_Item_Search_Text,H1548)),MAX(G$4:$G1547)+1,0)))</f>
        <v>1544</v>
      </c>
      <c r="H1548" s="1" t="str">
        <f>IF(Table_PayItems[[#This Row],[Description]]="_","_ Unique Item - "&amp;Table_PayItems[[#This Row],[Item]]&amp;" - $"&amp;Table_PayItems[[#This Row],[Unit]],Table_PayItems[[#This Row],[Description]]&amp;" - $"&amp;Table_PayItems[[#This Row],[Unit]])</f>
        <v>Culv, Cl B, Conc, 24 inch - $Ft</v>
      </c>
      <c r="I1548" s="29" t="str">
        <f>IFERROR(VLOOKUP(ROWS($M$5:M1548),Table_PayItems[[Search Key]:[Concentrated Name]],2,FALSE),"")</f>
        <v>Culv, Cl B, Conc, 24 inch - $Ft</v>
      </c>
      <c r="J1548" s="1"/>
      <c r="K1548" s="1"/>
      <c r="L1548" s="22">
        <f>IF(ISNUMBER(SEARCH(Pay_Item_Search_Text_2,M1548)),MAX($L$4:L1547)+1,0)</f>
        <v>0</v>
      </c>
      <c r="M1548" s="1" t="str">
        <f>IFERROR(VLOOKUP(ROWS($M$5:M1548),Table_PayItems[[Search Key]:[Concentrated Name]],2,FALSE),"")</f>
        <v>Culv, Cl B, Conc, 24 inch - $Ft</v>
      </c>
      <c r="N1548" s="1" t="str">
        <f>IFERROR(VLOOKUP(ROWS($M$5:N1548),$L$5:$M$7000,2,FALSE),"")</f>
        <v/>
      </c>
      <c r="O1548" s="1" t="str">
        <f>IFERROR(VLOOKUP(ROWS($O$5:O1548),$K$5:$L$7000,2,FALSE),"")</f>
        <v/>
      </c>
    </row>
    <row r="1549" spans="2:15" ht="15" customHeight="1" x14ac:dyDescent="0.25">
      <c r="B1549" s="178" t="s">
        <v>8384</v>
      </c>
      <c r="C1549" s="178" t="s">
        <v>104</v>
      </c>
      <c r="D1549" s="178" t="s">
        <v>438</v>
      </c>
      <c r="E1549" s="178" t="s">
        <v>302</v>
      </c>
      <c r="F1549" s="178" t="s">
        <v>17</v>
      </c>
      <c r="G1549" s="1">
        <f>IF(ISNUMBER(Pay_Item_Search_Text),IF(ISNUMBER(IF(FIND(Pay_Item_Search_Text,B1549)=1,1, "FALSE")),MAX(G$4:$G1548)+1,IF(ISNUMBER(Pay_Item_Search_Text),0,IF(ISNUMBER(SEARCH(Pay_Item_Search_Text,H1549)),MAX(G$4:$G1548)+1,0))),IF(ISNUMBER(Pay_Item_Search_Text),0,IF(ISNUMBER(SEARCH(Pay_Item_Search_Text,H1549)),MAX(G$4:$G1548)+1,0)))</f>
        <v>1545</v>
      </c>
      <c r="H1549" s="1" t="str">
        <f>IF(Table_PayItems[[#This Row],[Description]]="_","_ Unique Item - "&amp;Table_PayItems[[#This Row],[Item]]&amp;" - $"&amp;Table_PayItems[[#This Row],[Unit]],Table_PayItems[[#This Row],[Description]]&amp;" - $"&amp;Table_PayItems[[#This Row],[Unit]])</f>
        <v>Culv, Cl B, Conc, 30 inch - $Ft</v>
      </c>
      <c r="I1549" s="29" t="str">
        <f>IFERROR(VLOOKUP(ROWS($M$5:M1549),Table_PayItems[[Search Key]:[Concentrated Name]],2,FALSE),"")</f>
        <v>Culv, Cl B, Conc, 30 inch - $Ft</v>
      </c>
      <c r="J1549" s="1"/>
      <c r="K1549" s="1"/>
      <c r="L1549" s="22">
        <f>IF(ISNUMBER(SEARCH(Pay_Item_Search_Text_2,M1549)),MAX($L$4:L1548)+1,0)</f>
        <v>441</v>
      </c>
      <c r="M1549" s="1" t="str">
        <f>IFERROR(VLOOKUP(ROWS($M$5:M1549),Table_PayItems[[Search Key]:[Concentrated Name]],2,FALSE),"")</f>
        <v>Culv, Cl B, Conc, 30 inch - $Ft</v>
      </c>
      <c r="N1549" s="1" t="str">
        <f>IFERROR(VLOOKUP(ROWS($M$5:N1549),$L$5:$M$7000,2,FALSE),"")</f>
        <v/>
      </c>
      <c r="O1549" s="1" t="str">
        <f>IFERROR(VLOOKUP(ROWS($O$5:O1549),$K$5:$L$7000,2,FALSE),"")</f>
        <v/>
      </c>
    </row>
    <row r="1550" spans="2:15" ht="15" customHeight="1" x14ac:dyDescent="0.25">
      <c r="B1550" s="178" t="s">
        <v>8385</v>
      </c>
      <c r="C1550" s="178" t="s">
        <v>104</v>
      </c>
      <c r="D1550" s="178" t="s">
        <v>439</v>
      </c>
      <c r="E1550" s="178" t="s">
        <v>302</v>
      </c>
      <c r="F1550" s="178" t="s">
        <v>17</v>
      </c>
      <c r="G1550" s="1">
        <f>IF(ISNUMBER(Pay_Item_Search_Text),IF(ISNUMBER(IF(FIND(Pay_Item_Search_Text,B1550)=1,1, "FALSE")),MAX(G$4:$G1549)+1,IF(ISNUMBER(Pay_Item_Search_Text),0,IF(ISNUMBER(SEARCH(Pay_Item_Search_Text,H1550)),MAX(G$4:$G1549)+1,0))),IF(ISNUMBER(Pay_Item_Search_Text),0,IF(ISNUMBER(SEARCH(Pay_Item_Search_Text,H1550)),MAX(G$4:$G1549)+1,0)))</f>
        <v>1546</v>
      </c>
      <c r="H1550" s="1" t="str">
        <f>IF(Table_PayItems[[#This Row],[Description]]="_","_ Unique Item - "&amp;Table_PayItems[[#This Row],[Item]]&amp;" - $"&amp;Table_PayItems[[#This Row],[Unit]],Table_PayItems[[#This Row],[Description]]&amp;" - $"&amp;Table_PayItems[[#This Row],[Unit]])</f>
        <v>Culv, Cl B, Conc, 36 inch - $Ft</v>
      </c>
      <c r="I1550" s="29" t="str">
        <f>IFERROR(VLOOKUP(ROWS($M$5:M1550),Table_PayItems[[Search Key]:[Concentrated Name]],2,FALSE),"")</f>
        <v>Culv, Cl B, Conc, 36 inch - $Ft</v>
      </c>
      <c r="J1550" s="1"/>
      <c r="K1550" s="1"/>
      <c r="L1550" s="22">
        <f>IF(ISNUMBER(SEARCH(Pay_Item_Search_Text_2,M1550)),MAX($L$4:L1549)+1,0)</f>
        <v>0</v>
      </c>
      <c r="M1550" s="1" t="str">
        <f>IFERROR(VLOOKUP(ROWS($M$5:M1550),Table_PayItems[[Search Key]:[Concentrated Name]],2,FALSE),"")</f>
        <v>Culv, Cl B, Conc, 36 inch - $Ft</v>
      </c>
      <c r="N1550" s="1" t="str">
        <f>IFERROR(VLOOKUP(ROWS($M$5:N1550),$L$5:$M$7000,2,FALSE),"")</f>
        <v/>
      </c>
      <c r="O1550" s="1" t="str">
        <f>IFERROR(VLOOKUP(ROWS($O$5:O1550),$K$5:$L$7000,2,FALSE),"")</f>
        <v/>
      </c>
    </row>
    <row r="1551" spans="2:15" ht="15" customHeight="1" x14ac:dyDescent="0.25">
      <c r="B1551" s="178" t="s">
        <v>8386</v>
      </c>
      <c r="C1551" s="178" t="s">
        <v>104</v>
      </c>
      <c r="D1551" s="178" t="s">
        <v>440</v>
      </c>
      <c r="E1551" s="178" t="s">
        <v>302</v>
      </c>
      <c r="F1551" s="178" t="s">
        <v>17</v>
      </c>
      <c r="G1551" s="1">
        <f>IF(ISNUMBER(Pay_Item_Search_Text),IF(ISNUMBER(IF(FIND(Pay_Item_Search_Text,B1551)=1,1, "FALSE")),MAX(G$4:$G1550)+1,IF(ISNUMBER(Pay_Item_Search_Text),0,IF(ISNUMBER(SEARCH(Pay_Item_Search_Text,H1551)),MAX(G$4:$G1550)+1,0))),IF(ISNUMBER(Pay_Item_Search_Text),0,IF(ISNUMBER(SEARCH(Pay_Item_Search_Text,H1551)),MAX(G$4:$G1550)+1,0)))</f>
        <v>1547</v>
      </c>
      <c r="H1551" s="1" t="str">
        <f>IF(Table_PayItems[[#This Row],[Description]]="_","_ Unique Item - "&amp;Table_PayItems[[#This Row],[Item]]&amp;" - $"&amp;Table_PayItems[[#This Row],[Unit]],Table_PayItems[[#This Row],[Description]]&amp;" - $"&amp;Table_PayItems[[#This Row],[Unit]])</f>
        <v>Culv, Cl B, Conc, 42 inch - $Ft</v>
      </c>
      <c r="I1551" s="29" t="str">
        <f>IFERROR(VLOOKUP(ROWS($M$5:M1551),Table_PayItems[[Search Key]:[Concentrated Name]],2,FALSE),"")</f>
        <v>Culv, Cl B, Conc, 42 inch - $Ft</v>
      </c>
      <c r="J1551" s="1"/>
      <c r="K1551" s="1"/>
      <c r="L1551" s="22">
        <f>IF(ISNUMBER(SEARCH(Pay_Item_Search_Text_2,M1551)),MAX($L$4:L1550)+1,0)</f>
        <v>0</v>
      </c>
      <c r="M1551" s="1" t="str">
        <f>IFERROR(VLOOKUP(ROWS($M$5:M1551),Table_PayItems[[Search Key]:[Concentrated Name]],2,FALSE),"")</f>
        <v>Culv, Cl B, Conc, 42 inch - $Ft</v>
      </c>
      <c r="N1551" s="1" t="str">
        <f>IFERROR(VLOOKUP(ROWS($M$5:N1551),$L$5:$M$7000,2,FALSE),"")</f>
        <v/>
      </c>
      <c r="O1551" s="1" t="str">
        <f>IFERROR(VLOOKUP(ROWS($O$5:O1551),$K$5:$L$7000,2,FALSE),"")</f>
        <v/>
      </c>
    </row>
    <row r="1552" spans="2:15" ht="15" customHeight="1" x14ac:dyDescent="0.25">
      <c r="B1552" s="178" t="s">
        <v>8387</v>
      </c>
      <c r="C1552" s="178" t="s">
        <v>104</v>
      </c>
      <c r="D1552" s="178" t="s">
        <v>441</v>
      </c>
      <c r="E1552" s="178" t="s">
        <v>302</v>
      </c>
      <c r="F1552" s="178" t="s">
        <v>17</v>
      </c>
      <c r="G1552" s="1">
        <f>IF(ISNUMBER(Pay_Item_Search_Text),IF(ISNUMBER(IF(FIND(Pay_Item_Search_Text,B1552)=1,1, "FALSE")),MAX(G$4:$G1551)+1,IF(ISNUMBER(Pay_Item_Search_Text),0,IF(ISNUMBER(SEARCH(Pay_Item_Search_Text,H1552)),MAX(G$4:$G1551)+1,0))),IF(ISNUMBER(Pay_Item_Search_Text),0,IF(ISNUMBER(SEARCH(Pay_Item_Search_Text,H1552)),MAX(G$4:$G1551)+1,0)))</f>
        <v>1548</v>
      </c>
      <c r="H1552" s="1" t="str">
        <f>IF(Table_PayItems[[#This Row],[Description]]="_","_ Unique Item - "&amp;Table_PayItems[[#This Row],[Item]]&amp;" - $"&amp;Table_PayItems[[#This Row],[Unit]],Table_PayItems[[#This Row],[Description]]&amp;" - $"&amp;Table_PayItems[[#This Row],[Unit]])</f>
        <v>Culv, Cl B, Conc, 48 inch - $Ft</v>
      </c>
      <c r="I1552" s="29" t="str">
        <f>IFERROR(VLOOKUP(ROWS($M$5:M1552),Table_PayItems[[Search Key]:[Concentrated Name]],2,FALSE),"")</f>
        <v>Culv, Cl B, Conc, 48 inch - $Ft</v>
      </c>
      <c r="J1552" s="1"/>
      <c r="K1552" s="1"/>
      <c r="L1552" s="22">
        <f>IF(ISNUMBER(SEARCH(Pay_Item_Search_Text_2,M1552)),MAX($L$4:L1551)+1,0)</f>
        <v>0</v>
      </c>
      <c r="M1552" s="1" t="str">
        <f>IFERROR(VLOOKUP(ROWS($M$5:M1552),Table_PayItems[[Search Key]:[Concentrated Name]],2,FALSE),"")</f>
        <v>Culv, Cl B, Conc, 48 inch - $Ft</v>
      </c>
      <c r="N1552" s="1" t="str">
        <f>IFERROR(VLOOKUP(ROWS($M$5:N1552),$L$5:$M$7000,2,FALSE),"")</f>
        <v/>
      </c>
      <c r="O1552" s="1" t="str">
        <f>IFERROR(VLOOKUP(ROWS($O$5:O1552),$K$5:$L$7000,2,FALSE),"")</f>
        <v/>
      </c>
    </row>
    <row r="1553" spans="2:15" ht="15" customHeight="1" x14ac:dyDescent="0.25">
      <c r="B1553" s="178" t="s">
        <v>8388</v>
      </c>
      <c r="C1553" s="178" t="s">
        <v>104</v>
      </c>
      <c r="D1553" s="178" t="s">
        <v>442</v>
      </c>
      <c r="E1553" s="178" t="s">
        <v>302</v>
      </c>
      <c r="F1553" s="178" t="s">
        <v>17</v>
      </c>
      <c r="G1553" s="1">
        <f>IF(ISNUMBER(Pay_Item_Search_Text),IF(ISNUMBER(IF(FIND(Pay_Item_Search_Text,B1553)=1,1, "FALSE")),MAX(G$4:$G1552)+1,IF(ISNUMBER(Pay_Item_Search_Text),0,IF(ISNUMBER(SEARCH(Pay_Item_Search_Text,H1553)),MAX(G$4:$G1552)+1,0))),IF(ISNUMBER(Pay_Item_Search_Text),0,IF(ISNUMBER(SEARCH(Pay_Item_Search_Text,H1553)),MAX(G$4:$G1552)+1,0)))</f>
        <v>1549</v>
      </c>
      <c r="H1553" s="1" t="str">
        <f>IF(Table_PayItems[[#This Row],[Description]]="_","_ Unique Item - "&amp;Table_PayItems[[#This Row],[Item]]&amp;" - $"&amp;Table_PayItems[[#This Row],[Unit]],Table_PayItems[[#This Row],[Description]]&amp;" - $"&amp;Table_PayItems[[#This Row],[Unit]])</f>
        <v>Culv, Cl B, Conc, 54 inch - $Ft</v>
      </c>
      <c r="I1553" s="29" t="str">
        <f>IFERROR(VLOOKUP(ROWS($M$5:M1553),Table_PayItems[[Search Key]:[Concentrated Name]],2,FALSE),"")</f>
        <v>Culv, Cl B, Conc, 54 inch - $Ft</v>
      </c>
      <c r="J1553" s="1"/>
      <c r="K1553" s="1"/>
      <c r="L1553" s="22">
        <f>IF(ISNUMBER(SEARCH(Pay_Item_Search_Text_2,M1553)),MAX($L$4:L1552)+1,0)</f>
        <v>0</v>
      </c>
      <c r="M1553" s="1" t="str">
        <f>IFERROR(VLOOKUP(ROWS($M$5:M1553),Table_PayItems[[Search Key]:[Concentrated Name]],2,FALSE),"")</f>
        <v>Culv, Cl B, Conc, 54 inch - $Ft</v>
      </c>
      <c r="N1553" s="1" t="str">
        <f>IFERROR(VLOOKUP(ROWS($M$5:N1553),$L$5:$M$7000,2,FALSE),"")</f>
        <v/>
      </c>
      <c r="O1553" s="1" t="str">
        <f>IFERROR(VLOOKUP(ROWS($O$5:O1553),$K$5:$L$7000,2,FALSE),"")</f>
        <v/>
      </c>
    </row>
    <row r="1554" spans="2:15" ht="15" customHeight="1" x14ac:dyDescent="0.25">
      <c r="B1554" s="178" t="s">
        <v>8389</v>
      </c>
      <c r="C1554" s="178" t="s">
        <v>104</v>
      </c>
      <c r="D1554" s="178" t="s">
        <v>443</v>
      </c>
      <c r="E1554" s="178" t="s">
        <v>302</v>
      </c>
      <c r="F1554" s="178" t="s">
        <v>17</v>
      </c>
      <c r="G1554" s="1">
        <f>IF(ISNUMBER(Pay_Item_Search_Text),IF(ISNUMBER(IF(FIND(Pay_Item_Search_Text,B1554)=1,1, "FALSE")),MAX(G$4:$G1553)+1,IF(ISNUMBER(Pay_Item_Search_Text),0,IF(ISNUMBER(SEARCH(Pay_Item_Search_Text,H1554)),MAX(G$4:$G1553)+1,0))),IF(ISNUMBER(Pay_Item_Search_Text),0,IF(ISNUMBER(SEARCH(Pay_Item_Search_Text,H1554)),MAX(G$4:$G1553)+1,0)))</f>
        <v>1550</v>
      </c>
      <c r="H1554" s="1" t="str">
        <f>IF(Table_PayItems[[#This Row],[Description]]="_","_ Unique Item - "&amp;Table_PayItems[[#This Row],[Item]]&amp;" - $"&amp;Table_PayItems[[#This Row],[Unit]],Table_PayItems[[#This Row],[Description]]&amp;" - $"&amp;Table_PayItems[[#This Row],[Unit]])</f>
        <v>Culv, Cl B, Conc, 60 inch - $Ft</v>
      </c>
      <c r="I1554" s="29" t="str">
        <f>IFERROR(VLOOKUP(ROWS($M$5:M1554),Table_PayItems[[Search Key]:[Concentrated Name]],2,FALSE),"")</f>
        <v>Culv, Cl B, Conc, 60 inch - $Ft</v>
      </c>
      <c r="J1554" s="1"/>
      <c r="K1554" s="1"/>
      <c r="L1554" s="22">
        <f>IF(ISNUMBER(SEARCH(Pay_Item_Search_Text_2,M1554)),MAX($L$4:L1553)+1,0)</f>
        <v>442</v>
      </c>
      <c r="M1554" s="1" t="str">
        <f>IFERROR(VLOOKUP(ROWS($M$5:M1554),Table_PayItems[[Search Key]:[Concentrated Name]],2,FALSE),"")</f>
        <v>Culv, Cl B, Conc, 60 inch - $Ft</v>
      </c>
      <c r="N1554" s="1" t="str">
        <f>IFERROR(VLOOKUP(ROWS($M$5:N1554),$L$5:$M$7000,2,FALSE),"")</f>
        <v/>
      </c>
      <c r="O1554" s="1" t="str">
        <f>IFERROR(VLOOKUP(ROWS($O$5:O1554),$K$5:$L$7000,2,FALSE),"")</f>
        <v/>
      </c>
    </row>
    <row r="1555" spans="2:15" ht="15" customHeight="1" x14ac:dyDescent="0.25">
      <c r="B1555" s="178" t="s">
        <v>8390</v>
      </c>
      <c r="C1555" s="178" t="s">
        <v>104</v>
      </c>
      <c r="D1555" s="178" t="s">
        <v>444</v>
      </c>
      <c r="E1555" s="178" t="s">
        <v>302</v>
      </c>
      <c r="F1555" s="178" t="s">
        <v>17</v>
      </c>
      <c r="G1555" s="1">
        <f>IF(ISNUMBER(Pay_Item_Search_Text),IF(ISNUMBER(IF(FIND(Pay_Item_Search_Text,B1555)=1,1, "FALSE")),MAX(G$4:$G1554)+1,IF(ISNUMBER(Pay_Item_Search_Text),0,IF(ISNUMBER(SEARCH(Pay_Item_Search_Text,H1555)),MAX(G$4:$G1554)+1,0))),IF(ISNUMBER(Pay_Item_Search_Text),0,IF(ISNUMBER(SEARCH(Pay_Item_Search_Text,H1555)),MAX(G$4:$G1554)+1,0)))</f>
        <v>1551</v>
      </c>
      <c r="H1555" s="1" t="str">
        <f>IF(Table_PayItems[[#This Row],[Description]]="_","_ Unique Item - "&amp;Table_PayItems[[#This Row],[Item]]&amp;" - $"&amp;Table_PayItems[[#This Row],[Unit]],Table_PayItems[[#This Row],[Description]]&amp;" - $"&amp;Table_PayItems[[#This Row],[Unit]])</f>
        <v>Culv, Cl B, Conc, 66 inch - $Ft</v>
      </c>
      <c r="I1555" s="29" t="str">
        <f>IFERROR(VLOOKUP(ROWS($M$5:M1555),Table_PayItems[[Search Key]:[Concentrated Name]],2,FALSE),"")</f>
        <v>Culv, Cl B, Conc, 66 inch - $Ft</v>
      </c>
      <c r="J1555" s="1"/>
      <c r="K1555" s="1"/>
      <c r="L1555" s="22">
        <f>IF(ISNUMBER(SEARCH(Pay_Item_Search_Text_2,M1555)),MAX($L$4:L1554)+1,0)</f>
        <v>0</v>
      </c>
      <c r="M1555" s="1" t="str">
        <f>IFERROR(VLOOKUP(ROWS($M$5:M1555),Table_PayItems[[Search Key]:[Concentrated Name]],2,FALSE),"")</f>
        <v>Culv, Cl B, Conc, 66 inch - $Ft</v>
      </c>
      <c r="N1555" s="1" t="str">
        <f>IFERROR(VLOOKUP(ROWS($M$5:N1555),$L$5:$M$7000,2,FALSE),"")</f>
        <v/>
      </c>
      <c r="O1555" s="1" t="str">
        <f>IFERROR(VLOOKUP(ROWS($O$5:O1555),$K$5:$L$7000,2,FALSE),"")</f>
        <v/>
      </c>
    </row>
    <row r="1556" spans="2:15" ht="15" customHeight="1" x14ac:dyDescent="0.25">
      <c r="B1556" s="178" t="s">
        <v>8391</v>
      </c>
      <c r="C1556" s="178" t="s">
        <v>104</v>
      </c>
      <c r="D1556" s="178" t="s">
        <v>445</v>
      </c>
      <c r="E1556" s="178" t="s">
        <v>302</v>
      </c>
      <c r="F1556" s="178" t="s">
        <v>17</v>
      </c>
      <c r="G1556" s="1">
        <f>IF(ISNUMBER(Pay_Item_Search_Text),IF(ISNUMBER(IF(FIND(Pay_Item_Search_Text,B1556)=1,1, "FALSE")),MAX(G$4:$G1555)+1,IF(ISNUMBER(Pay_Item_Search_Text),0,IF(ISNUMBER(SEARCH(Pay_Item_Search_Text,H1556)),MAX(G$4:$G1555)+1,0))),IF(ISNUMBER(Pay_Item_Search_Text),0,IF(ISNUMBER(SEARCH(Pay_Item_Search_Text,H1556)),MAX(G$4:$G1555)+1,0)))</f>
        <v>1552</v>
      </c>
      <c r="H1556" s="1" t="str">
        <f>IF(Table_PayItems[[#This Row],[Description]]="_","_ Unique Item - "&amp;Table_PayItems[[#This Row],[Item]]&amp;" - $"&amp;Table_PayItems[[#This Row],[Unit]],Table_PayItems[[#This Row],[Description]]&amp;" - $"&amp;Table_PayItems[[#This Row],[Unit]])</f>
        <v>Culv, Cl B, Conc, 72 inch - $Ft</v>
      </c>
      <c r="I1556" s="29" t="str">
        <f>IFERROR(VLOOKUP(ROWS($M$5:M1556),Table_PayItems[[Search Key]:[Concentrated Name]],2,FALSE),"")</f>
        <v>Culv, Cl B, Conc, 72 inch - $Ft</v>
      </c>
      <c r="J1556" s="1"/>
      <c r="K1556" s="1"/>
      <c r="L1556" s="22">
        <f>IF(ISNUMBER(SEARCH(Pay_Item_Search_Text_2,M1556)),MAX($L$4:L1555)+1,0)</f>
        <v>0</v>
      </c>
      <c r="M1556" s="1" t="str">
        <f>IFERROR(VLOOKUP(ROWS($M$5:M1556),Table_PayItems[[Search Key]:[Concentrated Name]],2,FALSE),"")</f>
        <v>Culv, Cl B, Conc, 72 inch - $Ft</v>
      </c>
      <c r="N1556" s="1" t="str">
        <f>IFERROR(VLOOKUP(ROWS($M$5:N1556),$L$5:$M$7000,2,FALSE),"")</f>
        <v/>
      </c>
      <c r="O1556" s="1" t="str">
        <f>IFERROR(VLOOKUP(ROWS($O$5:O1556),$K$5:$L$7000,2,FALSE),"")</f>
        <v/>
      </c>
    </row>
    <row r="1557" spans="2:15" ht="15" customHeight="1" x14ac:dyDescent="0.25">
      <c r="B1557" s="178" t="s">
        <v>8392</v>
      </c>
      <c r="C1557" s="178" t="s">
        <v>104</v>
      </c>
      <c r="D1557" s="178" t="s">
        <v>446</v>
      </c>
      <c r="E1557" s="178" t="s">
        <v>302</v>
      </c>
      <c r="F1557" s="178" t="s">
        <v>17</v>
      </c>
      <c r="G1557" s="1">
        <f>IF(ISNUMBER(Pay_Item_Search_Text),IF(ISNUMBER(IF(FIND(Pay_Item_Search_Text,B1557)=1,1, "FALSE")),MAX(G$4:$G1556)+1,IF(ISNUMBER(Pay_Item_Search_Text),0,IF(ISNUMBER(SEARCH(Pay_Item_Search_Text,H1557)),MAX(G$4:$G1556)+1,0))),IF(ISNUMBER(Pay_Item_Search_Text),0,IF(ISNUMBER(SEARCH(Pay_Item_Search_Text,H1557)),MAX(G$4:$G1556)+1,0)))</f>
        <v>1553</v>
      </c>
      <c r="H1557" s="1" t="str">
        <f>IF(Table_PayItems[[#This Row],[Description]]="_","_ Unique Item - "&amp;Table_PayItems[[#This Row],[Item]]&amp;" - $"&amp;Table_PayItems[[#This Row],[Unit]],Table_PayItems[[#This Row],[Description]]&amp;" - $"&amp;Table_PayItems[[#This Row],[Unit]])</f>
        <v>Culv, Cl B, Conc, 78 inch - $Ft</v>
      </c>
      <c r="I1557" s="29" t="str">
        <f>IFERROR(VLOOKUP(ROWS($M$5:M1557),Table_PayItems[[Search Key]:[Concentrated Name]],2,FALSE),"")</f>
        <v>Culv, Cl B, Conc, 78 inch - $Ft</v>
      </c>
      <c r="J1557" s="1"/>
      <c r="K1557" s="1"/>
      <c r="L1557" s="22">
        <f>IF(ISNUMBER(SEARCH(Pay_Item_Search_Text_2,M1557)),MAX($L$4:L1556)+1,0)</f>
        <v>0</v>
      </c>
      <c r="M1557" s="1" t="str">
        <f>IFERROR(VLOOKUP(ROWS($M$5:M1557),Table_PayItems[[Search Key]:[Concentrated Name]],2,FALSE),"")</f>
        <v>Culv, Cl B, Conc, 78 inch - $Ft</v>
      </c>
      <c r="N1557" s="1" t="str">
        <f>IFERROR(VLOOKUP(ROWS($M$5:N1557),$L$5:$M$7000,2,FALSE),"")</f>
        <v/>
      </c>
      <c r="O1557" s="1" t="str">
        <f>IFERROR(VLOOKUP(ROWS($O$5:O1557),$K$5:$L$7000,2,FALSE),"")</f>
        <v/>
      </c>
    </row>
    <row r="1558" spans="2:15" ht="15" customHeight="1" x14ac:dyDescent="0.25">
      <c r="B1558" s="178" t="s">
        <v>8393</v>
      </c>
      <c r="C1558" s="178" t="s">
        <v>104</v>
      </c>
      <c r="D1558" s="178" t="s">
        <v>447</v>
      </c>
      <c r="E1558" s="178" t="s">
        <v>302</v>
      </c>
      <c r="F1558" s="178" t="s">
        <v>17</v>
      </c>
      <c r="G1558" s="1">
        <f>IF(ISNUMBER(Pay_Item_Search_Text),IF(ISNUMBER(IF(FIND(Pay_Item_Search_Text,B1558)=1,1, "FALSE")),MAX(G$4:$G1557)+1,IF(ISNUMBER(Pay_Item_Search_Text),0,IF(ISNUMBER(SEARCH(Pay_Item_Search_Text,H1558)),MAX(G$4:$G1557)+1,0))),IF(ISNUMBER(Pay_Item_Search_Text),0,IF(ISNUMBER(SEARCH(Pay_Item_Search_Text,H1558)),MAX(G$4:$G1557)+1,0)))</f>
        <v>1554</v>
      </c>
      <c r="H1558" s="1" t="str">
        <f>IF(Table_PayItems[[#This Row],[Description]]="_","_ Unique Item - "&amp;Table_PayItems[[#This Row],[Item]]&amp;" - $"&amp;Table_PayItems[[#This Row],[Unit]],Table_PayItems[[#This Row],[Description]]&amp;" - $"&amp;Table_PayItems[[#This Row],[Unit]])</f>
        <v>Culv, Cl B, Conc, 84 inch - $Ft</v>
      </c>
      <c r="I1558" s="29" t="str">
        <f>IFERROR(VLOOKUP(ROWS($M$5:M1558),Table_PayItems[[Search Key]:[Concentrated Name]],2,FALSE),"")</f>
        <v>Culv, Cl B, Conc, 84 inch - $Ft</v>
      </c>
      <c r="J1558" s="1"/>
      <c r="K1558" s="1"/>
      <c r="L1558" s="22">
        <f>IF(ISNUMBER(SEARCH(Pay_Item_Search_Text_2,M1558)),MAX($L$4:L1557)+1,0)</f>
        <v>0</v>
      </c>
      <c r="M1558" s="1" t="str">
        <f>IFERROR(VLOOKUP(ROWS($M$5:M1558),Table_PayItems[[Search Key]:[Concentrated Name]],2,FALSE),"")</f>
        <v>Culv, Cl B, Conc, 84 inch - $Ft</v>
      </c>
      <c r="N1558" s="1" t="str">
        <f>IFERROR(VLOOKUP(ROWS($M$5:N1558),$L$5:$M$7000,2,FALSE),"")</f>
        <v/>
      </c>
      <c r="O1558" s="1" t="str">
        <f>IFERROR(VLOOKUP(ROWS($O$5:O1558),$K$5:$L$7000,2,FALSE),"")</f>
        <v/>
      </c>
    </row>
    <row r="1559" spans="2:15" ht="15" customHeight="1" x14ac:dyDescent="0.25">
      <c r="B1559" s="178" t="s">
        <v>8394</v>
      </c>
      <c r="C1559" s="178" t="s">
        <v>104</v>
      </c>
      <c r="D1559" s="178" t="s">
        <v>448</v>
      </c>
      <c r="E1559" s="178" t="s">
        <v>302</v>
      </c>
      <c r="F1559" s="178" t="s">
        <v>17</v>
      </c>
      <c r="G1559" s="1">
        <f>IF(ISNUMBER(Pay_Item_Search_Text),IF(ISNUMBER(IF(FIND(Pay_Item_Search_Text,B1559)=1,1, "FALSE")),MAX(G$4:$G1558)+1,IF(ISNUMBER(Pay_Item_Search_Text),0,IF(ISNUMBER(SEARCH(Pay_Item_Search_Text,H1559)),MAX(G$4:$G1558)+1,0))),IF(ISNUMBER(Pay_Item_Search_Text),0,IF(ISNUMBER(SEARCH(Pay_Item_Search_Text,H1559)),MAX(G$4:$G1558)+1,0)))</f>
        <v>1555</v>
      </c>
      <c r="H1559" s="1" t="str">
        <f>IF(Table_PayItems[[#This Row],[Description]]="_","_ Unique Item - "&amp;Table_PayItems[[#This Row],[Item]]&amp;" - $"&amp;Table_PayItems[[#This Row],[Unit]],Table_PayItems[[#This Row],[Description]]&amp;" - $"&amp;Table_PayItems[[#This Row],[Unit]])</f>
        <v>Culv, Cl B, Conc, 90 inch - $Ft</v>
      </c>
      <c r="I1559" s="29" t="str">
        <f>IFERROR(VLOOKUP(ROWS($M$5:M1559),Table_PayItems[[Search Key]:[Concentrated Name]],2,FALSE),"")</f>
        <v>Culv, Cl B, Conc, 90 inch - $Ft</v>
      </c>
      <c r="J1559" s="1"/>
      <c r="K1559" s="1"/>
      <c r="L1559" s="22">
        <f>IF(ISNUMBER(SEARCH(Pay_Item_Search_Text_2,M1559)),MAX($L$4:L1558)+1,0)</f>
        <v>443</v>
      </c>
      <c r="M1559" s="1" t="str">
        <f>IFERROR(VLOOKUP(ROWS($M$5:M1559),Table_PayItems[[Search Key]:[Concentrated Name]],2,FALSE),"")</f>
        <v>Culv, Cl B, Conc, 90 inch - $Ft</v>
      </c>
      <c r="N1559" s="1" t="str">
        <f>IFERROR(VLOOKUP(ROWS($M$5:N1559),$L$5:$M$7000,2,FALSE),"")</f>
        <v/>
      </c>
      <c r="O1559" s="1" t="str">
        <f>IFERROR(VLOOKUP(ROWS($O$5:O1559),$K$5:$L$7000,2,FALSE),"")</f>
        <v/>
      </c>
    </row>
    <row r="1560" spans="2:15" ht="15" customHeight="1" x14ac:dyDescent="0.25">
      <c r="B1560" s="178" t="s">
        <v>8395</v>
      </c>
      <c r="C1560" s="178" t="s">
        <v>104</v>
      </c>
      <c r="D1560" s="178" t="s">
        <v>449</v>
      </c>
      <c r="E1560" s="178" t="s">
        <v>302</v>
      </c>
      <c r="F1560" s="178" t="s">
        <v>17</v>
      </c>
      <c r="G1560" s="1">
        <f>IF(ISNUMBER(Pay_Item_Search_Text),IF(ISNUMBER(IF(FIND(Pay_Item_Search_Text,B1560)=1,1, "FALSE")),MAX(G$4:$G1559)+1,IF(ISNUMBER(Pay_Item_Search_Text),0,IF(ISNUMBER(SEARCH(Pay_Item_Search_Text,H1560)),MAX(G$4:$G1559)+1,0))),IF(ISNUMBER(Pay_Item_Search_Text),0,IF(ISNUMBER(SEARCH(Pay_Item_Search_Text,H1560)),MAX(G$4:$G1559)+1,0)))</f>
        <v>1556</v>
      </c>
      <c r="H1560" s="1" t="str">
        <f>IF(Table_PayItems[[#This Row],[Description]]="_","_ Unique Item - "&amp;Table_PayItems[[#This Row],[Item]]&amp;" - $"&amp;Table_PayItems[[#This Row],[Unit]],Table_PayItems[[#This Row],[Description]]&amp;" - $"&amp;Table_PayItems[[#This Row],[Unit]])</f>
        <v>Culv, Cl B, Conc, 96 inch - $Ft</v>
      </c>
      <c r="I1560" s="29" t="str">
        <f>IFERROR(VLOOKUP(ROWS($M$5:M1560),Table_PayItems[[Search Key]:[Concentrated Name]],2,FALSE),"")</f>
        <v>Culv, Cl B, Conc, 96 inch - $Ft</v>
      </c>
      <c r="J1560" s="1"/>
      <c r="K1560" s="1"/>
      <c r="L1560" s="22">
        <f>IF(ISNUMBER(SEARCH(Pay_Item_Search_Text_2,M1560)),MAX($L$4:L1559)+1,0)</f>
        <v>0</v>
      </c>
      <c r="M1560" s="1" t="str">
        <f>IFERROR(VLOOKUP(ROWS($M$5:M1560),Table_PayItems[[Search Key]:[Concentrated Name]],2,FALSE),"")</f>
        <v>Culv, Cl B, Conc, 96 inch - $Ft</v>
      </c>
      <c r="N1560" s="1" t="str">
        <f>IFERROR(VLOOKUP(ROWS($M$5:N1560),$L$5:$M$7000,2,FALSE),"")</f>
        <v/>
      </c>
      <c r="O1560" s="1" t="str">
        <f>IFERROR(VLOOKUP(ROWS($O$5:O1560),$K$5:$L$7000,2,FALSE),"")</f>
        <v/>
      </c>
    </row>
    <row r="1561" spans="2:15" ht="15" customHeight="1" x14ac:dyDescent="0.25">
      <c r="B1561" s="178" t="s">
        <v>8420</v>
      </c>
      <c r="C1561" s="178" t="s">
        <v>104</v>
      </c>
      <c r="D1561" s="178" t="s">
        <v>474</v>
      </c>
      <c r="E1561" s="178" t="s">
        <v>302</v>
      </c>
      <c r="F1561" s="178" t="s">
        <v>17</v>
      </c>
      <c r="G1561" s="1">
        <f>IF(ISNUMBER(Pay_Item_Search_Text),IF(ISNUMBER(IF(FIND(Pay_Item_Search_Text,B1561)=1,1, "FALSE")),MAX(G$4:$G1560)+1,IF(ISNUMBER(Pay_Item_Search_Text),0,IF(ISNUMBER(SEARCH(Pay_Item_Search_Text,H1561)),MAX(G$4:$G1560)+1,0))),IF(ISNUMBER(Pay_Item_Search_Text),0,IF(ISNUMBER(SEARCH(Pay_Item_Search_Text,H1561)),MAX(G$4:$G1560)+1,0)))</f>
        <v>1557</v>
      </c>
      <c r="H1561" s="1" t="str">
        <f>IF(Table_PayItems[[#This Row],[Description]]="_","_ Unique Item - "&amp;Table_PayItems[[#This Row],[Item]]&amp;" - $"&amp;Table_PayItems[[#This Row],[Unit]],Table_PayItems[[#This Row],[Description]]&amp;" - $"&amp;Table_PayItems[[#This Row],[Unit]])</f>
        <v>Culv, Cl B, CSP, 102 inch - $Ft</v>
      </c>
      <c r="I1561" s="29" t="str">
        <f>IFERROR(VLOOKUP(ROWS($M$5:M1561),Table_PayItems[[Search Key]:[Concentrated Name]],2,FALSE),"")</f>
        <v>Culv, Cl B, CSP, 102 inch - $Ft</v>
      </c>
      <c r="J1561" s="1"/>
      <c r="K1561" s="1"/>
      <c r="L1561" s="22">
        <f>IF(ISNUMBER(SEARCH(Pay_Item_Search_Text_2,M1561)),MAX($L$4:L1560)+1,0)</f>
        <v>444</v>
      </c>
      <c r="M1561" s="1" t="str">
        <f>IFERROR(VLOOKUP(ROWS($M$5:M1561),Table_PayItems[[Search Key]:[Concentrated Name]],2,FALSE),"")</f>
        <v>Culv, Cl B, CSP, 102 inch - $Ft</v>
      </c>
      <c r="N1561" s="1" t="str">
        <f>IFERROR(VLOOKUP(ROWS($M$5:N1561),$L$5:$M$7000,2,FALSE),"")</f>
        <v/>
      </c>
      <c r="O1561" s="1" t="str">
        <f>IFERROR(VLOOKUP(ROWS($O$5:O1561),$K$5:$L$7000,2,FALSE),"")</f>
        <v/>
      </c>
    </row>
    <row r="1562" spans="2:15" ht="15" customHeight="1" x14ac:dyDescent="0.25">
      <c r="B1562" s="178" t="s">
        <v>8421</v>
      </c>
      <c r="C1562" s="178" t="s">
        <v>104</v>
      </c>
      <c r="D1562" s="178" t="s">
        <v>475</v>
      </c>
      <c r="E1562" s="178" t="s">
        <v>302</v>
      </c>
      <c r="F1562" s="178" t="s">
        <v>17</v>
      </c>
      <c r="G1562" s="1">
        <f>IF(ISNUMBER(Pay_Item_Search_Text),IF(ISNUMBER(IF(FIND(Pay_Item_Search_Text,B1562)=1,1, "FALSE")),MAX(G$4:$G1561)+1,IF(ISNUMBER(Pay_Item_Search_Text),0,IF(ISNUMBER(SEARCH(Pay_Item_Search_Text,H1562)),MAX(G$4:$G1561)+1,0))),IF(ISNUMBER(Pay_Item_Search_Text),0,IF(ISNUMBER(SEARCH(Pay_Item_Search_Text,H1562)),MAX(G$4:$G1561)+1,0)))</f>
        <v>1558</v>
      </c>
      <c r="H1562" s="1" t="str">
        <f>IF(Table_PayItems[[#This Row],[Description]]="_","_ Unique Item - "&amp;Table_PayItems[[#This Row],[Item]]&amp;" - $"&amp;Table_PayItems[[#This Row],[Unit]],Table_PayItems[[#This Row],[Description]]&amp;" - $"&amp;Table_PayItems[[#This Row],[Unit]])</f>
        <v>Culv, Cl B, CSP, 108 inch - $Ft</v>
      </c>
      <c r="I1562" s="29" t="str">
        <f>IFERROR(VLOOKUP(ROWS($M$5:M1562),Table_PayItems[[Search Key]:[Concentrated Name]],2,FALSE),"")</f>
        <v>Culv, Cl B, CSP, 108 inch - $Ft</v>
      </c>
      <c r="J1562" s="1"/>
      <c r="K1562" s="1"/>
      <c r="L1562" s="22">
        <f>IF(ISNUMBER(SEARCH(Pay_Item_Search_Text_2,M1562)),MAX($L$4:L1561)+1,0)</f>
        <v>445</v>
      </c>
      <c r="M1562" s="1" t="str">
        <f>IFERROR(VLOOKUP(ROWS($M$5:M1562),Table_PayItems[[Search Key]:[Concentrated Name]],2,FALSE),"")</f>
        <v>Culv, Cl B, CSP, 108 inch - $Ft</v>
      </c>
      <c r="N1562" s="1" t="str">
        <f>IFERROR(VLOOKUP(ROWS($M$5:N1562),$L$5:$M$7000,2,FALSE),"")</f>
        <v/>
      </c>
      <c r="O1562" s="1" t="str">
        <f>IFERROR(VLOOKUP(ROWS($O$5:O1562),$K$5:$L$7000,2,FALSE),"")</f>
        <v/>
      </c>
    </row>
    <row r="1563" spans="2:15" ht="15" customHeight="1" x14ac:dyDescent="0.25">
      <c r="B1563" s="178" t="s">
        <v>8422</v>
      </c>
      <c r="C1563" s="178" t="s">
        <v>104</v>
      </c>
      <c r="D1563" s="178" t="s">
        <v>476</v>
      </c>
      <c r="E1563" s="178" t="s">
        <v>302</v>
      </c>
      <c r="F1563" s="178" t="s">
        <v>17</v>
      </c>
      <c r="G1563" s="1">
        <f>IF(ISNUMBER(Pay_Item_Search_Text),IF(ISNUMBER(IF(FIND(Pay_Item_Search_Text,B1563)=1,1, "FALSE")),MAX(G$4:$G1562)+1,IF(ISNUMBER(Pay_Item_Search_Text),0,IF(ISNUMBER(SEARCH(Pay_Item_Search_Text,H1563)),MAX(G$4:$G1562)+1,0))),IF(ISNUMBER(Pay_Item_Search_Text),0,IF(ISNUMBER(SEARCH(Pay_Item_Search_Text,H1563)),MAX(G$4:$G1562)+1,0)))</f>
        <v>1559</v>
      </c>
      <c r="H1563" s="1" t="str">
        <f>IF(Table_PayItems[[#This Row],[Description]]="_","_ Unique Item - "&amp;Table_PayItems[[#This Row],[Item]]&amp;" - $"&amp;Table_PayItems[[#This Row],[Unit]],Table_PayItems[[#This Row],[Description]]&amp;" - $"&amp;Table_PayItems[[#This Row],[Unit]])</f>
        <v>Culv, Cl B, CSP, 114 inch - $Ft</v>
      </c>
      <c r="I1563" s="29" t="str">
        <f>IFERROR(VLOOKUP(ROWS($M$5:M1563),Table_PayItems[[Search Key]:[Concentrated Name]],2,FALSE),"")</f>
        <v>Culv, Cl B, CSP, 114 inch - $Ft</v>
      </c>
      <c r="J1563" s="1"/>
      <c r="K1563" s="1"/>
      <c r="L1563" s="22">
        <f>IF(ISNUMBER(SEARCH(Pay_Item_Search_Text_2,M1563)),MAX($L$4:L1562)+1,0)</f>
        <v>0</v>
      </c>
      <c r="M1563" s="1" t="str">
        <f>IFERROR(VLOOKUP(ROWS($M$5:M1563),Table_PayItems[[Search Key]:[Concentrated Name]],2,FALSE),"")</f>
        <v>Culv, Cl B, CSP, 114 inch - $Ft</v>
      </c>
      <c r="N1563" s="1" t="str">
        <f>IFERROR(VLOOKUP(ROWS($M$5:N1563),$L$5:$M$7000,2,FALSE),"")</f>
        <v/>
      </c>
      <c r="O1563" s="1" t="str">
        <f>IFERROR(VLOOKUP(ROWS($O$5:O1563),$K$5:$L$7000,2,FALSE),"")</f>
        <v/>
      </c>
    </row>
    <row r="1564" spans="2:15" ht="15" customHeight="1" x14ac:dyDescent="0.25">
      <c r="B1564" s="178" t="s">
        <v>8404</v>
      </c>
      <c r="C1564" s="178" t="s">
        <v>104</v>
      </c>
      <c r="D1564" s="178" t="s">
        <v>458</v>
      </c>
      <c r="E1564" s="178" t="s">
        <v>296</v>
      </c>
      <c r="F1564" s="178" t="s">
        <v>17</v>
      </c>
      <c r="G1564" s="1">
        <f>IF(ISNUMBER(Pay_Item_Search_Text),IF(ISNUMBER(IF(FIND(Pay_Item_Search_Text,B1564)=1,1, "FALSE")),MAX(G$4:$G1563)+1,IF(ISNUMBER(Pay_Item_Search_Text),0,IF(ISNUMBER(SEARCH(Pay_Item_Search_Text,H1564)),MAX(G$4:$G1563)+1,0))),IF(ISNUMBER(Pay_Item_Search_Text),0,IF(ISNUMBER(SEARCH(Pay_Item_Search_Text,H1564)),MAX(G$4:$G1563)+1,0)))</f>
        <v>1560</v>
      </c>
      <c r="H1564" s="1" t="str">
        <f>IF(Table_PayItems[[#This Row],[Description]]="_","_ Unique Item - "&amp;Table_PayItems[[#This Row],[Item]]&amp;" - $"&amp;Table_PayItems[[#This Row],[Unit]],Table_PayItems[[#This Row],[Description]]&amp;" - $"&amp;Table_PayItems[[#This Row],[Unit]])</f>
        <v>Culv, Cl B, CSP, 12 inch - $Ft</v>
      </c>
      <c r="I1564" s="29" t="str">
        <f>IFERROR(VLOOKUP(ROWS($M$5:M1564),Table_PayItems[[Search Key]:[Concentrated Name]],2,FALSE),"")</f>
        <v>Culv, Cl B, CSP, 12 inch - $Ft</v>
      </c>
      <c r="J1564" s="1"/>
      <c r="K1564" s="1"/>
      <c r="L1564" s="22">
        <f>IF(ISNUMBER(SEARCH(Pay_Item_Search_Text_2,M1564)),MAX($L$4:L1563)+1,0)</f>
        <v>0</v>
      </c>
      <c r="M1564" s="1" t="str">
        <f>IFERROR(VLOOKUP(ROWS($M$5:M1564),Table_PayItems[[Search Key]:[Concentrated Name]],2,FALSE),"")</f>
        <v>Culv, Cl B, CSP, 12 inch - $Ft</v>
      </c>
      <c r="N1564" s="1" t="str">
        <f>IFERROR(VLOOKUP(ROWS($M$5:N1564),$L$5:$M$7000,2,FALSE),"")</f>
        <v/>
      </c>
      <c r="O1564" s="1" t="str">
        <f>IFERROR(VLOOKUP(ROWS($O$5:O1564),$K$5:$L$7000,2,FALSE),"")</f>
        <v/>
      </c>
    </row>
    <row r="1565" spans="2:15" ht="15" customHeight="1" x14ac:dyDescent="0.25">
      <c r="B1565" s="178" t="s">
        <v>8423</v>
      </c>
      <c r="C1565" s="178" t="s">
        <v>104</v>
      </c>
      <c r="D1565" s="178" t="s">
        <v>477</v>
      </c>
      <c r="E1565" s="178" t="s">
        <v>302</v>
      </c>
      <c r="F1565" s="178" t="s">
        <v>17</v>
      </c>
      <c r="G1565" s="1">
        <f>IF(ISNUMBER(Pay_Item_Search_Text),IF(ISNUMBER(IF(FIND(Pay_Item_Search_Text,B1565)=1,1, "FALSE")),MAX(G$4:$G1564)+1,IF(ISNUMBER(Pay_Item_Search_Text),0,IF(ISNUMBER(SEARCH(Pay_Item_Search_Text,H1565)),MAX(G$4:$G1564)+1,0))),IF(ISNUMBER(Pay_Item_Search_Text),0,IF(ISNUMBER(SEARCH(Pay_Item_Search_Text,H1565)),MAX(G$4:$G1564)+1,0)))</f>
        <v>1561</v>
      </c>
      <c r="H1565" s="1" t="str">
        <f>IF(Table_PayItems[[#This Row],[Description]]="_","_ Unique Item - "&amp;Table_PayItems[[#This Row],[Item]]&amp;" - $"&amp;Table_PayItems[[#This Row],[Unit]],Table_PayItems[[#This Row],[Description]]&amp;" - $"&amp;Table_PayItems[[#This Row],[Unit]])</f>
        <v>Culv, Cl B, CSP, 120 inch - $Ft</v>
      </c>
      <c r="I1565" s="29" t="str">
        <f>IFERROR(VLOOKUP(ROWS($M$5:M1565),Table_PayItems[[Search Key]:[Concentrated Name]],2,FALSE),"")</f>
        <v>Culv, Cl B, CSP, 120 inch - $Ft</v>
      </c>
      <c r="J1565" s="1"/>
      <c r="K1565" s="1"/>
      <c r="L1565" s="22">
        <f>IF(ISNUMBER(SEARCH(Pay_Item_Search_Text_2,M1565)),MAX($L$4:L1564)+1,0)</f>
        <v>446</v>
      </c>
      <c r="M1565" s="1" t="str">
        <f>IFERROR(VLOOKUP(ROWS($M$5:M1565),Table_PayItems[[Search Key]:[Concentrated Name]],2,FALSE),"")</f>
        <v>Culv, Cl B, CSP, 120 inch - $Ft</v>
      </c>
      <c r="N1565" s="1" t="str">
        <f>IFERROR(VLOOKUP(ROWS($M$5:N1565),$L$5:$M$7000,2,FALSE),"")</f>
        <v/>
      </c>
      <c r="O1565" s="1" t="str">
        <f>IFERROR(VLOOKUP(ROWS($O$5:O1565),$K$5:$L$7000,2,FALSE),"")</f>
        <v/>
      </c>
    </row>
    <row r="1566" spans="2:15" ht="15" customHeight="1" x14ac:dyDescent="0.25">
      <c r="B1566" s="178" t="s">
        <v>8424</v>
      </c>
      <c r="C1566" s="178" t="s">
        <v>104</v>
      </c>
      <c r="D1566" s="178" t="s">
        <v>478</v>
      </c>
      <c r="E1566" s="178" t="s">
        <v>302</v>
      </c>
      <c r="F1566" s="178" t="s">
        <v>17</v>
      </c>
      <c r="G1566" s="1">
        <f>IF(ISNUMBER(Pay_Item_Search_Text),IF(ISNUMBER(IF(FIND(Pay_Item_Search_Text,B1566)=1,1, "FALSE")),MAX(G$4:$G1565)+1,IF(ISNUMBER(Pay_Item_Search_Text),0,IF(ISNUMBER(SEARCH(Pay_Item_Search_Text,H1566)),MAX(G$4:$G1565)+1,0))),IF(ISNUMBER(Pay_Item_Search_Text),0,IF(ISNUMBER(SEARCH(Pay_Item_Search_Text,H1566)),MAX(G$4:$G1565)+1,0)))</f>
        <v>1562</v>
      </c>
      <c r="H1566" s="1" t="str">
        <f>IF(Table_PayItems[[#This Row],[Description]]="_","_ Unique Item - "&amp;Table_PayItems[[#This Row],[Item]]&amp;" - $"&amp;Table_PayItems[[#This Row],[Unit]],Table_PayItems[[#This Row],[Description]]&amp;" - $"&amp;Table_PayItems[[#This Row],[Unit]])</f>
        <v>Culv, Cl B, CSP, 126 inch - $Ft</v>
      </c>
      <c r="I1566" s="29" t="str">
        <f>IFERROR(VLOOKUP(ROWS($M$5:M1566),Table_PayItems[[Search Key]:[Concentrated Name]],2,FALSE),"")</f>
        <v>Culv, Cl B, CSP, 126 inch - $Ft</v>
      </c>
      <c r="J1566" s="1"/>
      <c r="K1566" s="1"/>
      <c r="L1566" s="22">
        <f>IF(ISNUMBER(SEARCH(Pay_Item_Search_Text_2,M1566)),MAX($L$4:L1565)+1,0)</f>
        <v>0</v>
      </c>
      <c r="M1566" s="1" t="str">
        <f>IFERROR(VLOOKUP(ROWS($M$5:M1566),Table_PayItems[[Search Key]:[Concentrated Name]],2,FALSE),"")</f>
        <v>Culv, Cl B, CSP, 126 inch - $Ft</v>
      </c>
      <c r="N1566" s="1" t="str">
        <f>IFERROR(VLOOKUP(ROWS($M$5:N1566),$L$5:$M$7000,2,FALSE),"")</f>
        <v/>
      </c>
      <c r="O1566" s="1" t="str">
        <f>IFERROR(VLOOKUP(ROWS($O$5:O1566),$K$5:$L$7000,2,FALSE),"")</f>
        <v/>
      </c>
    </row>
    <row r="1567" spans="2:15" ht="15" customHeight="1" x14ac:dyDescent="0.25">
      <c r="B1567" s="178" t="s">
        <v>8425</v>
      </c>
      <c r="C1567" s="178" t="s">
        <v>104</v>
      </c>
      <c r="D1567" s="178" t="s">
        <v>479</v>
      </c>
      <c r="E1567" s="178" t="s">
        <v>302</v>
      </c>
      <c r="F1567" s="178" t="s">
        <v>17</v>
      </c>
      <c r="G1567" s="1">
        <f>IF(ISNUMBER(Pay_Item_Search_Text),IF(ISNUMBER(IF(FIND(Pay_Item_Search_Text,B1567)=1,1, "FALSE")),MAX(G$4:$G1566)+1,IF(ISNUMBER(Pay_Item_Search_Text),0,IF(ISNUMBER(SEARCH(Pay_Item_Search_Text,H1567)),MAX(G$4:$G1566)+1,0))),IF(ISNUMBER(Pay_Item_Search_Text),0,IF(ISNUMBER(SEARCH(Pay_Item_Search_Text,H1567)),MAX(G$4:$G1566)+1,0)))</f>
        <v>1563</v>
      </c>
      <c r="H1567" s="1" t="str">
        <f>IF(Table_PayItems[[#This Row],[Description]]="_","_ Unique Item - "&amp;Table_PayItems[[#This Row],[Item]]&amp;" - $"&amp;Table_PayItems[[#This Row],[Unit]],Table_PayItems[[#This Row],[Description]]&amp;" - $"&amp;Table_PayItems[[#This Row],[Unit]])</f>
        <v>Culv, Cl B, CSP, 132 inch - $Ft</v>
      </c>
      <c r="I1567" s="29" t="str">
        <f>IFERROR(VLOOKUP(ROWS($M$5:M1567),Table_PayItems[[Search Key]:[Concentrated Name]],2,FALSE),"")</f>
        <v>Culv, Cl B, CSP, 132 inch - $Ft</v>
      </c>
      <c r="J1567" s="1"/>
      <c r="K1567" s="1"/>
      <c r="L1567" s="22">
        <f>IF(ISNUMBER(SEARCH(Pay_Item_Search_Text_2,M1567)),MAX($L$4:L1566)+1,0)</f>
        <v>0</v>
      </c>
      <c r="M1567" s="1" t="str">
        <f>IFERROR(VLOOKUP(ROWS($M$5:M1567),Table_PayItems[[Search Key]:[Concentrated Name]],2,FALSE),"")</f>
        <v>Culv, Cl B, CSP, 132 inch - $Ft</v>
      </c>
      <c r="N1567" s="1" t="str">
        <f>IFERROR(VLOOKUP(ROWS($M$5:N1567),$L$5:$M$7000,2,FALSE),"")</f>
        <v/>
      </c>
      <c r="O1567" s="1" t="str">
        <f>IFERROR(VLOOKUP(ROWS($O$5:O1567),$K$5:$L$7000,2,FALSE),"")</f>
        <v/>
      </c>
    </row>
    <row r="1568" spans="2:15" ht="15" customHeight="1" x14ac:dyDescent="0.25">
      <c r="B1568" s="178" t="s">
        <v>8426</v>
      </c>
      <c r="C1568" s="178" t="s">
        <v>104</v>
      </c>
      <c r="D1568" s="178" t="s">
        <v>480</v>
      </c>
      <c r="E1568" s="178" t="s">
        <v>302</v>
      </c>
      <c r="F1568" s="178" t="s">
        <v>17</v>
      </c>
      <c r="G1568" s="1">
        <f>IF(ISNUMBER(Pay_Item_Search_Text),IF(ISNUMBER(IF(FIND(Pay_Item_Search_Text,B1568)=1,1, "FALSE")),MAX(G$4:$G1567)+1,IF(ISNUMBER(Pay_Item_Search_Text),0,IF(ISNUMBER(SEARCH(Pay_Item_Search_Text,H1568)),MAX(G$4:$G1567)+1,0))),IF(ISNUMBER(Pay_Item_Search_Text),0,IF(ISNUMBER(SEARCH(Pay_Item_Search_Text,H1568)),MAX(G$4:$G1567)+1,0)))</f>
        <v>1564</v>
      </c>
      <c r="H1568" s="1" t="str">
        <f>IF(Table_PayItems[[#This Row],[Description]]="_","_ Unique Item - "&amp;Table_PayItems[[#This Row],[Item]]&amp;" - $"&amp;Table_PayItems[[#This Row],[Unit]],Table_PayItems[[#This Row],[Description]]&amp;" - $"&amp;Table_PayItems[[#This Row],[Unit]])</f>
        <v>Culv, Cl B, CSP, 138 inch - $Ft</v>
      </c>
      <c r="I1568" s="29" t="str">
        <f>IFERROR(VLOOKUP(ROWS($M$5:M1568),Table_PayItems[[Search Key]:[Concentrated Name]],2,FALSE),"")</f>
        <v>Culv, Cl B, CSP, 138 inch - $Ft</v>
      </c>
      <c r="J1568" s="1"/>
      <c r="K1568" s="1"/>
      <c r="L1568" s="22">
        <f>IF(ISNUMBER(SEARCH(Pay_Item_Search_Text_2,M1568)),MAX($L$4:L1567)+1,0)</f>
        <v>0</v>
      </c>
      <c r="M1568" s="1" t="str">
        <f>IFERROR(VLOOKUP(ROWS($M$5:M1568),Table_PayItems[[Search Key]:[Concentrated Name]],2,FALSE),"")</f>
        <v>Culv, Cl B, CSP, 138 inch - $Ft</v>
      </c>
      <c r="N1568" s="1" t="str">
        <f>IFERROR(VLOOKUP(ROWS($M$5:N1568),$L$5:$M$7000,2,FALSE),"")</f>
        <v/>
      </c>
      <c r="O1568" s="1" t="str">
        <f>IFERROR(VLOOKUP(ROWS($O$5:O1568),$K$5:$L$7000,2,FALSE),"")</f>
        <v/>
      </c>
    </row>
    <row r="1569" spans="2:15" ht="15" customHeight="1" x14ac:dyDescent="0.25">
      <c r="B1569" s="178" t="s">
        <v>8427</v>
      </c>
      <c r="C1569" s="178" t="s">
        <v>104</v>
      </c>
      <c r="D1569" s="178" t="s">
        <v>481</v>
      </c>
      <c r="E1569" s="178" t="s">
        <v>302</v>
      </c>
      <c r="F1569" s="178" t="s">
        <v>17</v>
      </c>
      <c r="G1569" s="1">
        <f>IF(ISNUMBER(Pay_Item_Search_Text),IF(ISNUMBER(IF(FIND(Pay_Item_Search_Text,B1569)=1,1, "FALSE")),MAX(G$4:$G1568)+1,IF(ISNUMBER(Pay_Item_Search_Text),0,IF(ISNUMBER(SEARCH(Pay_Item_Search_Text,H1569)),MAX(G$4:$G1568)+1,0))),IF(ISNUMBER(Pay_Item_Search_Text),0,IF(ISNUMBER(SEARCH(Pay_Item_Search_Text,H1569)),MAX(G$4:$G1568)+1,0)))</f>
        <v>1565</v>
      </c>
      <c r="H1569" s="1" t="str">
        <f>IF(Table_PayItems[[#This Row],[Description]]="_","_ Unique Item - "&amp;Table_PayItems[[#This Row],[Item]]&amp;" - $"&amp;Table_PayItems[[#This Row],[Unit]],Table_PayItems[[#This Row],[Description]]&amp;" - $"&amp;Table_PayItems[[#This Row],[Unit]])</f>
        <v>Culv, Cl B, CSP, 144 inch - $Ft</v>
      </c>
      <c r="I1569" s="29" t="str">
        <f>IFERROR(VLOOKUP(ROWS($M$5:M1569),Table_PayItems[[Search Key]:[Concentrated Name]],2,FALSE),"")</f>
        <v>Culv, Cl B, CSP, 144 inch - $Ft</v>
      </c>
      <c r="J1569" s="1"/>
      <c r="K1569" s="1"/>
      <c r="L1569" s="22">
        <f>IF(ISNUMBER(SEARCH(Pay_Item_Search_Text_2,M1569)),MAX($L$4:L1568)+1,0)</f>
        <v>0</v>
      </c>
      <c r="M1569" s="1" t="str">
        <f>IFERROR(VLOOKUP(ROWS($M$5:M1569),Table_PayItems[[Search Key]:[Concentrated Name]],2,FALSE),"")</f>
        <v>Culv, Cl B, CSP, 144 inch - $Ft</v>
      </c>
      <c r="N1569" s="1" t="str">
        <f>IFERROR(VLOOKUP(ROWS($M$5:N1569),$L$5:$M$7000,2,FALSE),"")</f>
        <v/>
      </c>
      <c r="O1569" s="1" t="str">
        <f>IFERROR(VLOOKUP(ROWS($O$5:O1569),$K$5:$L$7000,2,FALSE),"")</f>
        <v/>
      </c>
    </row>
    <row r="1570" spans="2:15" ht="15" customHeight="1" x14ac:dyDescent="0.25">
      <c r="B1570" s="178" t="s">
        <v>8405</v>
      </c>
      <c r="C1570" s="178" t="s">
        <v>104</v>
      </c>
      <c r="D1570" s="178" t="s">
        <v>459</v>
      </c>
      <c r="E1570" s="178" t="s">
        <v>296</v>
      </c>
      <c r="F1570" s="178" t="s">
        <v>17</v>
      </c>
      <c r="G1570" s="1">
        <f>IF(ISNUMBER(Pay_Item_Search_Text),IF(ISNUMBER(IF(FIND(Pay_Item_Search_Text,B1570)=1,1, "FALSE")),MAX(G$4:$G1569)+1,IF(ISNUMBER(Pay_Item_Search_Text),0,IF(ISNUMBER(SEARCH(Pay_Item_Search_Text,H1570)),MAX(G$4:$G1569)+1,0))),IF(ISNUMBER(Pay_Item_Search_Text),0,IF(ISNUMBER(SEARCH(Pay_Item_Search_Text,H1570)),MAX(G$4:$G1569)+1,0)))</f>
        <v>1566</v>
      </c>
      <c r="H1570" s="1" t="str">
        <f>IF(Table_PayItems[[#This Row],[Description]]="_","_ Unique Item - "&amp;Table_PayItems[[#This Row],[Item]]&amp;" - $"&amp;Table_PayItems[[#This Row],[Unit]],Table_PayItems[[#This Row],[Description]]&amp;" - $"&amp;Table_PayItems[[#This Row],[Unit]])</f>
        <v>Culv, Cl B, CSP, 15 inch - $Ft</v>
      </c>
      <c r="I1570" s="29" t="str">
        <f>IFERROR(VLOOKUP(ROWS($M$5:M1570),Table_PayItems[[Search Key]:[Concentrated Name]],2,FALSE),"")</f>
        <v>Culv, Cl B, CSP, 15 inch - $Ft</v>
      </c>
      <c r="J1570" s="1"/>
      <c r="K1570" s="1"/>
      <c r="L1570" s="22">
        <f>IF(ISNUMBER(SEARCH(Pay_Item_Search_Text_2,M1570)),MAX($L$4:L1569)+1,0)</f>
        <v>0</v>
      </c>
      <c r="M1570" s="1" t="str">
        <f>IFERROR(VLOOKUP(ROWS($M$5:M1570),Table_PayItems[[Search Key]:[Concentrated Name]],2,FALSE),"")</f>
        <v>Culv, Cl B, CSP, 15 inch - $Ft</v>
      </c>
      <c r="N1570" s="1" t="str">
        <f>IFERROR(VLOOKUP(ROWS($M$5:N1570),$L$5:$M$7000,2,FALSE),"")</f>
        <v/>
      </c>
      <c r="O1570" s="1" t="str">
        <f>IFERROR(VLOOKUP(ROWS($O$5:O1570),$K$5:$L$7000,2,FALSE),"")</f>
        <v/>
      </c>
    </row>
    <row r="1571" spans="2:15" ht="15" customHeight="1" x14ac:dyDescent="0.25">
      <c r="B1571" s="178" t="s">
        <v>8406</v>
      </c>
      <c r="C1571" s="178" t="s">
        <v>104</v>
      </c>
      <c r="D1571" s="178" t="s">
        <v>460</v>
      </c>
      <c r="E1571" s="178" t="s">
        <v>296</v>
      </c>
      <c r="F1571" s="178" t="s">
        <v>17</v>
      </c>
      <c r="G1571" s="1">
        <f>IF(ISNUMBER(Pay_Item_Search_Text),IF(ISNUMBER(IF(FIND(Pay_Item_Search_Text,B1571)=1,1, "FALSE")),MAX(G$4:$G1570)+1,IF(ISNUMBER(Pay_Item_Search_Text),0,IF(ISNUMBER(SEARCH(Pay_Item_Search_Text,H1571)),MAX(G$4:$G1570)+1,0))),IF(ISNUMBER(Pay_Item_Search_Text),0,IF(ISNUMBER(SEARCH(Pay_Item_Search_Text,H1571)),MAX(G$4:$G1570)+1,0)))</f>
        <v>1567</v>
      </c>
      <c r="H1571" s="1" t="str">
        <f>IF(Table_PayItems[[#This Row],[Description]]="_","_ Unique Item - "&amp;Table_PayItems[[#This Row],[Item]]&amp;" - $"&amp;Table_PayItems[[#This Row],[Unit]],Table_PayItems[[#This Row],[Description]]&amp;" - $"&amp;Table_PayItems[[#This Row],[Unit]])</f>
        <v>Culv, Cl B, CSP, 18 inch - $Ft</v>
      </c>
      <c r="I1571" s="29" t="str">
        <f>IFERROR(VLOOKUP(ROWS($M$5:M1571),Table_PayItems[[Search Key]:[Concentrated Name]],2,FALSE),"")</f>
        <v>Culv, Cl B, CSP, 18 inch - $Ft</v>
      </c>
      <c r="J1571" s="1"/>
      <c r="K1571" s="1"/>
      <c r="L1571" s="22">
        <f>IF(ISNUMBER(SEARCH(Pay_Item_Search_Text_2,M1571)),MAX($L$4:L1570)+1,0)</f>
        <v>0</v>
      </c>
      <c r="M1571" s="1" t="str">
        <f>IFERROR(VLOOKUP(ROWS($M$5:M1571),Table_PayItems[[Search Key]:[Concentrated Name]],2,FALSE),"")</f>
        <v>Culv, Cl B, CSP, 18 inch - $Ft</v>
      </c>
      <c r="N1571" s="1" t="str">
        <f>IFERROR(VLOOKUP(ROWS($M$5:N1571),$L$5:$M$7000,2,FALSE),"")</f>
        <v/>
      </c>
      <c r="O1571" s="1" t="str">
        <f>IFERROR(VLOOKUP(ROWS($O$5:O1571),$K$5:$L$7000,2,FALSE),"")</f>
        <v/>
      </c>
    </row>
    <row r="1572" spans="2:15" ht="15" customHeight="1" x14ac:dyDescent="0.25">
      <c r="B1572" s="178" t="s">
        <v>8407</v>
      </c>
      <c r="C1572" s="178" t="s">
        <v>104</v>
      </c>
      <c r="D1572" s="178" t="s">
        <v>461</v>
      </c>
      <c r="E1572" s="178" t="s">
        <v>296</v>
      </c>
      <c r="F1572" s="178" t="s">
        <v>17</v>
      </c>
      <c r="G1572" s="1">
        <f>IF(ISNUMBER(Pay_Item_Search_Text),IF(ISNUMBER(IF(FIND(Pay_Item_Search_Text,B1572)=1,1, "FALSE")),MAX(G$4:$G1571)+1,IF(ISNUMBER(Pay_Item_Search_Text),0,IF(ISNUMBER(SEARCH(Pay_Item_Search_Text,H1572)),MAX(G$4:$G1571)+1,0))),IF(ISNUMBER(Pay_Item_Search_Text),0,IF(ISNUMBER(SEARCH(Pay_Item_Search_Text,H1572)),MAX(G$4:$G1571)+1,0)))</f>
        <v>1568</v>
      </c>
      <c r="H1572" s="1" t="str">
        <f>IF(Table_PayItems[[#This Row],[Description]]="_","_ Unique Item - "&amp;Table_PayItems[[#This Row],[Item]]&amp;" - $"&amp;Table_PayItems[[#This Row],[Unit]],Table_PayItems[[#This Row],[Description]]&amp;" - $"&amp;Table_PayItems[[#This Row],[Unit]])</f>
        <v>Culv, Cl B, CSP, 24 inch - $Ft</v>
      </c>
      <c r="I1572" s="29" t="str">
        <f>IFERROR(VLOOKUP(ROWS($M$5:M1572),Table_PayItems[[Search Key]:[Concentrated Name]],2,FALSE),"")</f>
        <v>Culv, Cl B, CSP, 24 inch - $Ft</v>
      </c>
      <c r="J1572" s="1"/>
      <c r="K1572" s="1"/>
      <c r="L1572" s="22">
        <f>IF(ISNUMBER(SEARCH(Pay_Item_Search_Text_2,M1572)),MAX($L$4:L1571)+1,0)</f>
        <v>0</v>
      </c>
      <c r="M1572" s="1" t="str">
        <f>IFERROR(VLOOKUP(ROWS($M$5:M1572),Table_PayItems[[Search Key]:[Concentrated Name]],2,FALSE),"")</f>
        <v>Culv, Cl B, CSP, 24 inch - $Ft</v>
      </c>
      <c r="N1572" s="1" t="str">
        <f>IFERROR(VLOOKUP(ROWS($M$5:N1572),$L$5:$M$7000,2,FALSE),"")</f>
        <v/>
      </c>
      <c r="O1572" s="1" t="str">
        <f>IFERROR(VLOOKUP(ROWS($O$5:O1572),$K$5:$L$7000,2,FALSE),"")</f>
        <v/>
      </c>
    </row>
    <row r="1573" spans="2:15" ht="15" customHeight="1" x14ac:dyDescent="0.25">
      <c r="B1573" s="178" t="s">
        <v>8408</v>
      </c>
      <c r="C1573" s="178" t="s">
        <v>104</v>
      </c>
      <c r="D1573" s="178" t="s">
        <v>462</v>
      </c>
      <c r="E1573" s="178" t="s">
        <v>302</v>
      </c>
      <c r="F1573" s="178" t="s">
        <v>17</v>
      </c>
      <c r="G1573" s="1">
        <f>IF(ISNUMBER(Pay_Item_Search_Text),IF(ISNUMBER(IF(FIND(Pay_Item_Search_Text,B1573)=1,1, "FALSE")),MAX(G$4:$G1572)+1,IF(ISNUMBER(Pay_Item_Search_Text),0,IF(ISNUMBER(SEARCH(Pay_Item_Search_Text,H1573)),MAX(G$4:$G1572)+1,0))),IF(ISNUMBER(Pay_Item_Search_Text),0,IF(ISNUMBER(SEARCH(Pay_Item_Search_Text,H1573)),MAX(G$4:$G1572)+1,0)))</f>
        <v>1569</v>
      </c>
      <c r="H1573" s="1" t="str">
        <f>IF(Table_PayItems[[#This Row],[Description]]="_","_ Unique Item - "&amp;Table_PayItems[[#This Row],[Item]]&amp;" - $"&amp;Table_PayItems[[#This Row],[Unit]],Table_PayItems[[#This Row],[Description]]&amp;" - $"&amp;Table_PayItems[[#This Row],[Unit]])</f>
        <v>Culv, Cl B, CSP, 30 inch - $Ft</v>
      </c>
      <c r="I1573" s="29" t="str">
        <f>IFERROR(VLOOKUP(ROWS($M$5:M1573),Table_PayItems[[Search Key]:[Concentrated Name]],2,FALSE),"")</f>
        <v>Culv, Cl B, CSP, 30 inch - $Ft</v>
      </c>
      <c r="J1573" s="1"/>
      <c r="K1573" s="1"/>
      <c r="L1573" s="22">
        <f>IF(ISNUMBER(SEARCH(Pay_Item_Search_Text_2,M1573)),MAX($L$4:L1572)+1,0)</f>
        <v>447</v>
      </c>
      <c r="M1573" s="1" t="str">
        <f>IFERROR(VLOOKUP(ROWS($M$5:M1573),Table_PayItems[[Search Key]:[Concentrated Name]],2,FALSE),"")</f>
        <v>Culv, Cl B, CSP, 30 inch - $Ft</v>
      </c>
      <c r="N1573" s="1" t="str">
        <f>IFERROR(VLOOKUP(ROWS($M$5:N1573),$L$5:$M$7000,2,FALSE),"")</f>
        <v/>
      </c>
      <c r="O1573" s="1" t="str">
        <f>IFERROR(VLOOKUP(ROWS($O$5:O1573),$K$5:$L$7000,2,FALSE),"")</f>
        <v/>
      </c>
    </row>
    <row r="1574" spans="2:15" ht="15" customHeight="1" x14ac:dyDescent="0.25">
      <c r="B1574" s="178" t="s">
        <v>8409</v>
      </c>
      <c r="C1574" s="178" t="s">
        <v>104</v>
      </c>
      <c r="D1574" s="178" t="s">
        <v>463</v>
      </c>
      <c r="E1574" s="178" t="s">
        <v>302</v>
      </c>
      <c r="F1574" s="178" t="s">
        <v>17</v>
      </c>
      <c r="G1574" s="1">
        <f>IF(ISNUMBER(Pay_Item_Search_Text),IF(ISNUMBER(IF(FIND(Pay_Item_Search_Text,B1574)=1,1, "FALSE")),MAX(G$4:$G1573)+1,IF(ISNUMBER(Pay_Item_Search_Text),0,IF(ISNUMBER(SEARCH(Pay_Item_Search_Text,H1574)),MAX(G$4:$G1573)+1,0))),IF(ISNUMBER(Pay_Item_Search_Text),0,IF(ISNUMBER(SEARCH(Pay_Item_Search_Text,H1574)),MAX(G$4:$G1573)+1,0)))</f>
        <v>1570</v>
      </c>
      <c r="H1574" s="1" t="str">
        <f>IF(Table_PayItems[[#This Row],[Description]]="_","_ Unique Item - "&amp;Table_PayItems[[#This Row],[Item]]&amp;" - $"&amp;Table_PayItems[[#This Row],[Unit]],Table_PayItems[[#This Row],[Description]]&amp;" - $"&amp;Table_PayItems[[#This Row],[Unit]])</f>
        <v>Culv, Cl B, CSP, 36 inch - $Ft</v>
      </c>
      <c r="I1574" s="29" t="str">
        <f>IFERROR(VLOOKUP(ROWS($M$5:M1574),Table_PayItems[[Search Key]:[Concentrated Name]],2,FALSE),"")</f>
        <v>Culv, Cl B, CSP, 36 inch - $Ft</v>
      </c>
      <c r="J1574" s="1"/>
      <c r="K1574" s="1"/>
      <c r="L1574" s="22">
        <f>IF(ISNUMBER(SEARCH(Pay_Item_Search_Text_2,M1574)),MAX($L$4:L1573)+1,0)</f>
        <v>0</v>
      </c>
      <c r="M1574" s="1" t="str">
        <f>IFERROR(VLOOKUP(ROWS($M$5:M1574),Table_PayItems[[Search Key]:[Concentrated Name]],2,FALSE),"")</f>
        <v>Culv, Cl B, CSP, 36 inch - $Ft</v>
      </c>
      <c r="N1574" s="1" t="str">
        <f>IFERROR(VLOOKUP(ROWS($M$5:N1574),$L$5:$M$7000,2,FALSE),"")</f>
        <v/>
      </c>
      <c r="O1574" s="1" t="str">
        <f>IFERROR(VLOOKUP(ROWS($O$5:O1574),$K$5:$L$7000,2,FALSE),"")</f>
        <v/>
      </c>
    </row>
    <row r="1575" spans="2:15" ht="15" customHeight="1" x14ac:dyDescent="0.25">
      <c r="B1575" s="178" t="s">
        <v>8410</v>
      </c>
      <c r="C1575" s="178" t="s">
        <v>104</v>
      </c>
      <c r="D1575" s="178" t="s">
        <v>464</v>
      </c>
      <c r="E1575" s="178" t="s">
        <v>302</v>
      </c>
      <c r="F1575" s="178" t="s">
        <v>17</v>
      </c>
      <c r="G1575" s="1">
        <f>IF(ISNUMBER(Pay_Item_Search_Text),IF(ISNUMBER(IF(FIND(Pay_Item_Search_Text,B1575)=1,1, "FALSE")),MAX(G$4:$G1574)+1,IF(ISNUMBER(Pay_Item_Search_Text),0,IF(ISNUMBER(SEARCH(Pay_Item_Search_Text,H1575)),MAX(G$4:$G1574)+1,0))),IF(ISNUMBER(Pay_Item_Search_Text),0,IF(ISNUMBER(SEARCH(Pay_Item_Search_Text,H1575)),MAX(G$4:$G1574)+1,0)))</f>
        <v>1571</v>
      </c>
      <c r="H1575" s="1" t="str">
        <f>IF(Table_PayItems[[#This Row],[Description]]="_","_ Unique Item - "&amp;Table_PayItems[[#This Row],[Item]]&amp;" - $"&amp;Table_PayItems[[#This Row],[Unit]],Table_PayItems[[#This Row],[Description]]&amp;" - $"&amp;Table_PayItems[[#This Row],[Unit]])</f>
        <v>Culv, Cl B, CSP, 42 inch - $Ft</v>
      </c>
      <c r="I1575" s="29" t="str">
        <f>IFERROR(VLOOKUP(ROWS($M$5:M1575),Table_PayItems[[Search Key]:[Concentrated Name]],2,FALSE),"")</f>
        <v>Culv, Cl B, CSP, 42 inch - $Ft</v>
      </c>
      <c r="J1575" s="1"/>
      <c r="K1575" s="1"/>
      <c r="L1575" s="22">
        <f>IF(ISNUMBER(SEARCH(Pay_Item_Search_Text_2,M1575)),MAX($L$4:L1574)+1,0)</f>
        <v>0</v>
      </c>
      <c r="M1575" s="1" t="str">
        <f>IFERROR(VLOOKUP(ROWS($M$5:M1575),Table_PayItems[[Search Key]:[Concentrated Name]],2,FALSE),"")</f>
        <v>Culv, Cl B, CSP, 42 inch - $Ft</v>
      </c>
      <c r="N1575" s="1" t="str">
        <f>IFERROR(VLOOKUP(ROWS($M$5:N1575),$L$5:$M$7000,2,FALSE),"")</f>
        <v/>
      </c>
      <c r="O1575" s="1" t="str">
        <f>IFERROR(VLOOKUP(ROWS($O$5:O1575),$K$5:$L$7000,2,FALSE),"")</f>
        <v/>
      </c>
    </row>
    <row r="1576" spans="2:15" ht="15" customHeight="1" x14ac:dyDescent="0.25">
      <c r="B1576" s="178" t="s">
        <v>8411</v>
      </c>
      <c r="C1576" s="178" t="s">
        <v>104</v>
      </c>
      <c r="D1576" s="178" t="s">
        <v>465</v>
      </c>
      <c r="E1576" s="178" t="s">
        <v>302</v>
      </c>
      <c r="F1576" s="178" t="s">
        <v>17</v>
      </c>
      <c r="G1576" s="1">
        <f>IF(ISNUMBER(Pay_Item_Search_Text),IF(ISNUMBER(IF(FIND(Pay_Item_Search_Text,B1576)=1,1, "FALSE")),MAX(G$4:$G1575)+1,IF(ISNUMBER(Pay_Item_Search_Text),0,IF(ISNUMBER(SEARCH(Pay_Item_Search_Text,H1576)),MAX(G$4:$G1575)+1,0))),IF(ISNUMBER(Pay_Item_Search_Text),0,IF(ISNUMBER(SEARCH(Pay_Item_Search_Text,H1576)),MAX(G$4:$G1575)+1,0)))</f>
        <v>1572</v>
      </c>
      <c r="H1576" s="1" t="str">
        <f>IF(Table_PayItems[[#This Row],[Description]]="_","_ Unique Item - "&amp;Table_PayItems[[#This Row],[Item]]&amp;" - $"&amp;Table_PayItems[[#This Row],[Unit]],Table_PayItems[[#This Row],[Description]]&amp;" - $"&amp;Table_PayItems[[#This Row],[Unit]])</f>
        <v>Culv, Cl B, CSP, 48 inch - $Ft</v>
      </c>
      <c r="I1576" s="29" t="str">
        <f>IFERROR(VLOOKUP(ROWS($M$5:M1576),Table_PayItems[[Search Key]:[Concentrated Name]],2,FALSE),"")</f>
        <v>Culv, Cl B, CSP, 48 inch - $Ft</v>
      </c>
      <c r="J1576" s="1"/>
      <c r="K1576" s="1"/>
      <c r="L1576" s="22">
        <f>IF(ISNUMBER(SEARCH(Pay_Item_Search_Text_2,M1576)),MAX($L$4:L1575)+1,0)</f>
        <v>0</v>
      </c>
      <c r="M1576" s="1" t="str">
        <f>IFERROR(VLOOKUP(ROWS($M$5:M1576),Table_PayItems[[Search Key]:[Concentrated Name]],2,FALSE),"")</f>
        <v>Culv, Cl B, CSP, 48 inch - $Ft</v>
      </c>
      <c r="N1576" s="1" t="str">
        <f>IFERROR(VLOOKUP(ROWS($M$5:N1576),$L$5:$M$7000,2,FALSE),"")</f>
        <v/>
      </c>
      <c r="O1576" s="1" t="str">
        <f>IFERROR(VLOOKUP(ROWS($O$5:O1576),$K$5:$L$7000,2,FALSE),"")</f>
        <v/>
      </c>
    </row>
    <row r="1577" spans="2:15" ht="15" customHeight="1" x14ac:dyDescent="0.25">
      <c r="B1577" s="178" t="s">
        <v>8412</v>
      </c>
      <c r="C1577" s="178" t="s">
        <v>104</v>
      </c>
      <c r="D1577" s="178" t="s">
        <v>466</v>
      </c>
      <c r="E1577" s="178" t="s">
        <v>302</v>
      </c>
      <c r="F1577" s="178" t="s">
        <v>17</v>
      </c>
      <c r="G1577" s="1">
        <f>IF(ISNUMBER(Pay_Item_Search_Text),IF(ISNUMBER(IF(FIND(Pay_Item_Search_Text,B1577)=1,1, "FALSE")),MAX(G$4:$G1576)+1,IF(ISNUMBER(Pay_Item_Search_Text),0,IF(ISNUMBER(SEARCH(Pay_Item_Search_Text,H1577)),MAX(G$4:$G1576)+1,0))),IF(ISNUMBER(Pay_Item_Search_Text),0,IF(ISNUMBER(SEARCH(Pay_Item_Search_Text,H1577)),MAX(G$4:$G1576)+1,0)))</f>
        <v>1573</v>
      </c>
      <c r="H1577" s="1" t="str">
        <f>IF(Table_PayItems[[#This Row],[Description]]="_","_ Unique Item - "&amp;Table_PayItems[[#This Row],[Item]]&amp;" - $"&amp;Table_PayItems[[#This Row],[Unit]],Table_PayItems[[#This Row],[Description]]&amp;" - $"&amp;Table_PayItems[[#This Row],[Unit]])</f>
        <v>Culv, Cl B, CSP, 54 inch - $Ft</v>
      </c>
      <c r="I1577" s="29" t="str">
        <f>IFERROR(VLOOKUP(ROWS($M$5:M1577),Table_PayItems[[Search Key]:[Concentrated Name]],2,FALSE),"")</f>
        <v>Culv, Cl B, CSP, 54 inch - $Ft</v>
      </c>
      <c r="J1577" s="1"/>
      <c r="K1577" s="1"/>
      <c r="L1577" s="22">
        <f>IF(ISNUMBER(SEARCH(Pay_Item_Search_Text_2,M1577)),MAX($L$4:L1576)+1,0)</f>
        <v>0</v>
      </c>
      <c r="M1577" s="1" t="str">
        <f>IFERROR(VLOOKUP(ROWS($M$5:M1577),Table_PayItems[[Search Key]:[Concentrated Name]],2,FALSE),"")</f>
        <v>Culv, Cl B, CSP, 54 inch - $Ft</v>
      </c>
      <c r="N1577" s="1" t="str">
        <f>IFERROR(VLOOKUP(ROWS($M$5:N1577),$L$5:$M$7000,2,FALSE),"")</f>
        <v/>
      </c>
      <c r="O1577" s="1" t="str">
        <f>IFERROR(VLOOKUP(ROWS($O$5:O1577),$K$5:$L$7000,2,FALSE),"")</f>
        <v/>
      </c>
    </row>
    <row r="1578" spans="2:15" ht="15" customHeight="1" x14ac:dyDescent="0.25">
      <c r="B1578" s="178" t="s">
        <v>8413</v>
      </c>
      <c r="C1578" s="178" t="s">
        <v>104</v>
      </c>
      <c r="D1578" s="178" t="s">
        <v>467</v>
      </c>
      <c r="E1578" s="178" t="s">
        <v>302</v>
      </c>
      <c r="F1578" s="178" t="s">
        <v>17</v>
      </c>
      <c r="G1578" s="1">
        <f>IF(ISNUMBER(Pay_Item_Search_Text),IF(ISNUMBER(IF(FIND(Pay_Item_Search_Text,B1578)=1,1, "FALSE")),MAX(G$4:$G1577)+1,IF(ISNUMBER(Pay_Item_Search_Text),0,IF(ISNUMBER(SEARCH(Pay_Item_Search_Text,H1578)),MAX(G$4:$G1577)+1,0))),IF(ISNUMBER(Pay_Item_Search_Text),0,IF(ISNUMBER(SEARCH(Pay_Item_Search_Text,H1578)),MAX(G$4:$G1577)+1,0)))</f>
        <v>1574</v>
      </c>
      <c r="H1578" s="1" t="str">
        <f>IF(Table_PayItems[[#This Row],[Description]]="_","_ Unique Item - "&amp;Table_PayItems[[#This Row],[Item]]&amp;" - $"&amp;Table_PayItems[[#This Row],[Unit]],Table_PayItems[[#This Row],[Description]]&amp;" - $"&amp;Table_PayItems[[#This Row],[Unit]])</f>
        <v>Culv, Cl B, CSP, 60 inch - $Ft</v>
      </c>
      <c r="I1578" s="29" t="str">
        <f>IFERROR(VLOOKUP(ROWS($M$5:M1578),Table_PayItems[[Search Key]:[Concentrated Name]],2,FALSE),"")</f>
        <v>Culv, Cl B, CSP, 60 inch - $Ft</v>
      </c>
      <c r="J1578" s="1"/>
      <c r="K1578" s="1"/>
      <c r="L1578" s="22">
        <f>IF(ISNUMBER(SEARCH(Pay_Item_Search_Text_2,M1578)),MAX($L$4:L1577)+1,0)</f>
        <v>448</v>
      </c>
      <c r="M1578" s="1" t="str">
        <f>IFERROR(VLOOKUP(ROWS($M$5:M1578),Table_PayItems[[Search Key]:[Concentrated Name]],2,FALSE),"")</f>
        <v>Culv, Cl B, CSP, 60 inch - $Ft</v>
      </c>
      <c r="N1578" s="1" t="str">
        <f>IFERROR(VLOOKUP(ROWS($M$5:N1578),$L$5:$M$7000,2,FALSE),"")</f>
        <v/>
      </c>
      <c r="O1578" s="1" t="str">
        <f>IFERROR(VLOOKUP(ROWS($O$5:O1578),$K$5:$L$7000,2,FALSE),"")</f>
        <v/>
      </c>
    </row>
    <row r="1579" spans="2:15" ht="15" customHeight="1" x14ac:dyDescent="0.25">
      <c r="B1579" s="178" t="s">
        <v>8414</v>
      </c>
      <c r="C1579" s="178" t="s">
        <v>104</v>
      </c>
      <c r="D1579" s="178" t="s">
        <v>468</v>
      </c>
      <c r="E1579" s="178" t="s">
        <v>302</v>
      </c>
      <c r="F1579" s="178" t="s">
        <v>17</v>
      </c>
      <c r="G1579" s="1">
        <f>IF(ISNUMBER(Pay_Item_Search_Text),IF(ISNUMBER(IF(FIND(Pay_Item_Search_Text,B1579)=1,1, "FALSE")),MAX(G$4:$G1578)+1,IF(ISNUMBER(Pay_Item_Search_Text),0,IF(ISNUMBER(SEARCH(Pay_Item_Search_Text,H1579)),MAX(G$4:$G1578)+1,0))),IF(ISNUMBER(Pay_Item_Search_Text),0,IF(ISNUMBER(SEARCH(Pay_Item_Search_Text,H1579)),MAX(G$4:$G1578)+1,0)))</f>
        <v>1575</v>
      </c>
      <c r="H1579" s="1" t="str">
        <f>IF(Table_PayItems[[#This Row],[Description]]="_","_ Unique Item - "&amp;Table_PayItems[[#This Row],[Item]]&amp;" - $"&amp;Table_PayItems[[#This Row],[Unit]],Table_PayItems[[#This Row],[Description]]&amp;" - $"&amp;Table_PayItems[[#This Row],[Unit]])</f>
        <v>Culv, Cl B, CSP, 66 inch - $Ft</v>
      </c>
      <c r="I1579" s="29" t="str">
        <f>IFERROR(VLOOKUP(ROWS($M$5:M1579),Table_PayItems[[Search Key]:[Concentrated Name]],2,FALSE),"")</f>
        <v>Culv, Cl B, CSP, 66 inch - $Ft</v>
      </c>
      <c r="J1579" s="1"/>
      <c r="K1579" s="1"/>
      <c r="L1579" s="22">
        <f>IF(ISNUMBER(SEARCH(Pay_Item_Search_Text_2,M1579)),MAX($L$4:L1578)+1,0)</f>
        <v>0</v>
      </c>
      <c r="M1579" s="1" t="str">
        <f>IFERROR(VLOOKUP(ROWS($M$5:M1579),Table_PayItems[[Search Key]:[Concentrated Name]],2,FALSE),"")</f>
        <v>Culv, Cl B, CSP, 66 inch - $Ft</v>
      </c>
      <c r="N1579" s="1" t="str">
        <f>IFERROR(VLOOKUP(ROWS($M$5:N1579),$L$5:$M$7000,2,FALSE),"")</f>
        <v/>
      </c>
      <c r="O1579" s="1" t="str">
        <f>IFERROR(VLOOKUP(ROWS($O$5:O1579),$K$5:$L$7000,2,FALSE),"")</f>
        <v/>
      </c>
    </row>
    <row r="1580" spans="2:15" ht="15" customHeight="1" x14ac:dyDescent="0.25">
      <c r="B1580" s="178" t="s">
        <v>8415</v>
      </c>
      <c r="C1580" s="178" t="s">
        <v>104</v>
      </c>
      <c r="D1580" s="178" t="s">
        <v>469</v>
      </c>
      <c r="E1580" s="178" t="s">
        <v>302</v>
      </c>
      <c r="F1580" s="178" t="s">
        <v>17</v>
      </c>
      <c r="G1580" s="1">
        <f>IF(ISNUMBER(Pay_Item_Search_Text),IF(ISNUMBER(IF(FIND(Pay_Item_Search_Text,B1580)=1,1, "FALSE")),MAX(G$4:$G1579)+1,IF(ISNUMBER(Pay_Item_Search_Text),0,IF(ISNUMBER(SEARCH(Pay_Item_Search_Text,H1580)),MAX(G$4:$G1579)+1,0))),IF(ISNUMBER(Pay_Item_Search_Text),0,IF(ISNUMBER(SEARCH(Pay_Item_Search_Text,H1580)),MAX(G$4:$G1579)+1,0)))</f>
        <v>1576</v>
      </c>
      <c r="H1580" s="1" t="str">
        <f>IF(Table_PayItems[[#This Row],[Description]]="_","_ Unique Item - "&amp;Table_PayItems[[#This Row],[Item]]&amp;" - $"&amp;Table_PayItems[[#This Row],[Unit]],Table_PayItems[[#This Row],[Description]]&amp;" - $"&amp;Table_PayItems[[#This Row],[Unit]])</f>
        <v>Culv, Cl B, CSP, 72 inch - $Ft</v>
      </c>
      <c r="I1580" s="29" t="str">
        <f>IFERROR(VLOOKUP(ROWS($M$5:M1580),Table_PayItems[[Search Key]:[Concentrated Name]],2,FALSE),"")</f>
        <v>Culv, Cl B, CSP, 72 inch - $Ft</v>
      </c>
      <c r="J1580" s="1"/>
      <c r="K1580" s="1"/>
      <c r="L1580" s="22">
        <f>IF(ISNUMBER(SEARCH(Pay_Item_Search_Text_2,M1580)),MAX($L$4:L1579)+1,0)</f>
        <v>0</v>
      </c>
      <c r="M1580" s="1" t="str">
        <f>IFERROR(VLOOKUP(ROWS($M$5:M1580),Table_PayItems[[Search Key]:[Concentrated Name]],2,FALSE),"")</f>
        <v>Culv, Cl B, CSP, 72 inch - $Ft</v>
      </c>
      <c r="N1580" s="1" t="str">
        <f>IFERROR(VLOOKUP(ROWS($M$5:N1580),$L$5:$M$7000,2,FALSE),"")</f>
        <v/>
      </c>
      <c r="O1580" s="1" t="str">
        <f>IFERROR(VLOOKUP(ROWS($O$5:O1580),$K$5:$L$7000,2,FALSE),"")</f>
        <v/>
      </c>
    </row>
    <row r="1581" spans="2:15" ht="15" customHeight="1" x14ac:dyDescent="0.25">
      <c r="B1581" s="178" t="s">
        <v>8416</v>
      </c>
      <c r="C1581" s="178" t="s">
        <v>104</v>
      </c>
      <c r="D1581" s="178" t="s">
        <v>470</v>
      </c>
      <c r="E1581" s="178" t="s">
        <v>302</v>
      </c>
      <c r="F1581" s="178" t="s">
        <v>17</v>
      </c>
      <c r="G1581" s="1">
        <f>IF(ISNUMBER(Pay_Item_Search_Text),IF(ISNUMBER(IF(FIND(Pay_Item_Search_Text,B1581)=1,1, "FALSE")),MAX(G$4:$G1580)+1,IF(ISNUMBER(Pay_Item_Search_Text),0,IF(ISNUMBER(SEARCH(Pay_Item_Search_Text,H1581)),MAX(G$4:$G1580)+1,0))),IF(ISNUMBER(Pay_Item_Search_Text),0,IF(ISNUMBER(SEARCH(Pay_Item_Search_Text,H1581)),MAX(G$4:$G1580)+1,0)))</f>
        <v>1577</v>
      </c>
      <c r="H1581" s="1" t="str">
        <f>IF(Table_PayItems[[#This Row],[Description]]="_","_ Unique Item - "&amp;Table_PayItems[[#This Row],[Item]]&amp;" - $"&amp;Table_PayItems[[#This Row],[Unit]],Table_PayItems[[#This Row],[Description]]&amp;" - $"&amp;Table_PayItems[[#This Row],[Unit]])</f>
        <v>Culv, Cl B, CSP, 78 inch - $Ft</v>
      </c>
      <c r="I1581" s="29" t="str">
        <f>IFERROR(VLOOKUP(ROWS($M$5:M1581),Table_PayItems[[Search Key]:[Concentrated Name]],2,FALSE),"")</f>
        <v>Culv, Cl B, CSP, 78 inch - $Ft</v>
      </c>
      <c r="J1581" s="1"/>
      <c r="K1581" s="1"/>
      <c r="L1581" s="22">
        <f>IF(ISNUMBER(SEARCH(Pay_Item_Search_Text_2,M1581)),MAX($L$4:L1580)+1,0)</f>
        <v>0</v>
      </c>
      <c r="M1581" s="1" t="str">
        <f>IFERROR(VLOOKUP(ROWS($M$5:M1581),Table_PayItems[[Search Key]:[Concentrated Name]],2,FALSE),"")</f>
        <v>Culv, Cl B, CSP, 78 inch - $Ft</v>
      </c>
      <c r="N1581" s="1" t="str">
        <f>IFERROR(VLOOKUP(ROWS($M$5:N1581),$L$5:$M$7000,2,FALSE),"")</f>
        <v/>
      </c>
      <c r="O1581" s="1" t="str">
        <f>IFERROR(VLOOKUP(ROWS($O$5:O1581),$K$5:$L$7000,2,FALSE),"")</f>
        <v/>
      </c>
    </row>
    <row r="1582" spans="2:15" ht="15" customHeight="1" x14ac:dyDescent="0.25">
      <c r="B1582" s="178" t="s">
        <v>8417</v>
      </c>
      <c r="C1582" s="178" t="s">
        <v>104</v>
      </c>
      <c r="D1582" s="178" t="s">
        <v>471</v>
      </c>
      <c r="E1582" s="178" t="s">
        <v>302</v>
      </c>
      <c r="F1582" s="178" t="s">
        <v>17</v>
      </c>
      <c r="G1582" s="1">
        <f>IF(ISNUMBER(Pay_Item_Search_Text),IF(ISNUMBER(IF(FIND(Pay_Item_Search_Text,B1582)=1,1, "FALSE")),MAX(G$4:$G1581)+1,IF(ISNUMBER(Pay_Item_Search_Text),0,IF(ISNUMBER(SEARCH(Pay_Item_Search_Text,H1582)),MAX(G$4:$G1581)+1,0))),IF(ISNUMBER(Pay_Item_Search_Text),0,IF(ISNUMBER(SEARCH(Pay_Item_Search_Text,H1582)),MAX(G$4:$G1581)+1,0)))</f>
        <v>1578</v>
      </c>
      <c r="H1582" s="1" t="str">
        <f>IF(Table_PayItems[[#This Row],[Description]]="_","_ Unique Item - "&amp;Table_PayItems[[#This Row],[Item]]&amp;" - $"&amp;Table_PayItems[[#This Row],[Unit]],Table_PayItems[[#This Row],[Description]]&amp;" - $"&amp;Table_PayItems[[#This Row],[Unit]])</f>
        <v>Culv, Cl B, CSP, 84 inch - $Ft</v>
      </c>
      <c r="I1582" s="29" t="str">
        <f>IFERROR(VLOOKUP(ROWS($M$5:M1582),Table_PayItems[[Search Key]:[Concentrated Name]],2,FALSE),"")</f>
        <v>Culv, Cl B, CSP, 84 inch - $Ft</v>
      </c>
      <c r="J1582" s="1"/>
      <c r="K1582" s="1"/>
      <c r="L1582" s="22">
        <f>IF(ISNUMBER(SEARCH(Pay_Item_Search_Text_2,M1582)),MAX($L$4:L1581)+1,0)</f>
        <v>0</v>
      </c>
      <c r="M1582" s="1" t="str">
        <f>IFERROR(VLOOKUP(ROWS($M$5:M1582),Table_PayItems[[Search Key]:[Concentrated Name]],2,FALSE),"")</f>
        <v>Culv, Cl B, CSP, 84 inch - $Ft</v>
      </c>
      <c r="N1582" s="1" t="str">
        <f>IFERROR(VLOOKUP(ROWS($M$5:N1582),$L$5:$M$7000,2,FALSE),"")</f>
        <v/>
      </c>
      <c r="O1582" s="1" t="str">
        <f>IFERROR(VLOOKUP(ROWS($O$5:O1582),$K$5:$L$7000,2,FALSE),"")</f>
        <v/>
      </c>
    </row>
    <row r="1583" spans="2:15" ht="15" customHeight="1" x14ac:dyDescent="0.25">
      <c r="B1583" s="178" t="s">
        <v>8418</v>
      </c>
      <c r="C1583" s="178" t="s">
        <v>104</v>
      </c>
      <c r="D1583" s="178" t="s">
        <v>472</v>
      </c>
      <c r="E1583" s="178" t="s">
        <v>302</v>
      </c>
      <c r="F1583" s="178" t="s">
        <v>17</v>
      </c>
      <c r="G1583" s="1">
        <f>IF(ISNUMBER(Pay_Item_Search_Text),IF(ISNUMBER(IF(FIND(Pay_Item_Search_Text,B1583)=1,1, "FALSE")),MAX(G$4:$G1582)+1,IF(ISNUMBER(Pay_Item_Search_Text),0,IF(ISNUMBER(SEARCH(Pay_Item_Search_Text,H1583)),MAX(G$4:$G1582)+1,0))),IF(ISNUMBER(Pay_Item_Search_Text),0,IF(ISNUMBER(SEARCH(Pay_Item_Search_Text,H1583)),MAX(G$4:$G1582)+1,0)))</f>
        <v>1579</v>
      </c>
      <c r="H1583" s="1" t="str">
        <f>IF(Table_PayItems[[#This Row],[Description]]="_","_ Unique Item - "&amp;Table_PayItems[[#This Row],[Item]]&amp;" - $"&amp;Table_PayItems[[#This Row],[Unit]],Table_PayItems[[#This Row],[Description]]&amp;" - $"&amp;Table_PayItems[[#This Row],[Unit]])</f>
        <v>Culv, Cl B, CSP, 90 inch - $Ft</v>
      </c>
      <c r="I1583" s="29" t="str">
        <f>IFERROR(VLOOKUP(ROWS($M$5:M1583),Table_PayItems[[Search Key]:[Concentrated Name]],2,FALSE),"")</f>
        <v>Culv, Cl B, CSP, 90 inch - $Ft</v>
      </c>
      <c r="J1583" s="1"/>
      <c r="K1583" s="1"/>
      <c r="L1583" s="22">
        <f>IF(ISNUMBER(SEARCH(Pay_Item_Search_Text_2,M1583)),MAX($L$4:L1582)+1,0)</f>
        <v>449</v>
      </c>
      <c r="M1583" s="1" t="str">
        <f>IFERROR(VLOOKUP(ROWS($M$5:M1583),Table_PayItems[[Search Key]:[Concentrated Name]],2,FALSE),"")</f>
        <v>Culv, Cl B, CSP, 90 inch - $Ft</v>
      </c>
      <c r="N1583" s="1" t="str">
        <f>IFERROR(VLOOKUP(ROWS($M$5:N1583),$L$5:$M$7000,2,FALSE),"")</f>
        <v/>
      </c>
      <c r="O1583" s="1" t="str">
        <f>IFERROR(VLOOKUP(ROWS($O$5:O1583),$K$5:$L$7000,2,FALSE),"")</f>
        <v/>
      </c>
    </row>
    <row r="1584" spans="2:15" ht="15" customHeight="1" x14ac:dyDescent="0.25">
      <c r="B1584" s="178" t="s">
        <v>8419</v>
      </c>
      <c r="C1584" s="178" t="s">
        <v>104</v>
      </c>
      <c r="D1584" s="178" t="s">
        <v>473</v>
      </c>
      <c r="E1584" s="178" t="s">
        <v>302</v>
      </c>
      <c r="F1584" s="178" t="s">
        <v>17</v>
      </c>
      <c r="G1584" s="1">
        <f>IF(ISNUMBER(Pay_Item_Search_Text),IF(ISNUMBER(IF(FIND(Pay_Item_Search_Text,B1584)=1,1, "FALSE")),MAX(G$4:$G1583)+1,IF(ISNUMBER(Pay_Item_Search_Text),0,IF(ISNUMBER(SEARCH(Pay_Item_Search_Text,H1584)),MAX(G$4:$G1583)+1,0))),IF(ISNUMBER(Pay_Item_Search_Text),0,IF(ISNUMBER(SEARCH(Pay_Item_Search_Text,H1584)),MAX(G$4:$G1583)+1,0)))</f>
        <v>1580</v>
      </c>
      <c r="H1584" s="1" t="str">
        <f>IF(Table_PayItems[[#This Row],[Description]]="_","_ Unique Item - "&amp;Table_PayItems[[#This Row],[Item]]&amp;" - $"&amp;Table_PayItems[[#This Row],[Unit]],Table_PayItems[[#This Row],[Description]]&amp;" - $"&amp;Table_PayItems[[#This Row],[Unit]])</f>
        <v>Culv, Cl B, CSP, 96 inch - $Ft</v>
      </c>
      <c r="I1584" s="29" t="str">
        <f>IFERROR(VLOOKUP(ROWS($M$5:M1584),Table_PayItems[[Search Key]:[Concentrated Name]],2,FALSE),"")</f>
        <v>Culv, Cl B, CSP, 96 inch - $Ft</v>
      </c>
      <c r="J1584" s="1"/>
      <c r="K1584" s="1"/>
      <c r="L1584" s="22">
        <f>IF(ISNUMBER(SEARCH(Pay_Item_Search_Text_2,M1584)),MAX($L$4:L1583)+1,0)</f>
        <v>0</v>
      </c>
      <c r="M1584" s="1" t="str">
        <f>IFERROR(VLOOKUP(ROWS($M$5:M1584),Table_PayItems[[Search Key]:[Concentrated Name]],2,FALSE),"")</f>
        <v>Culv, Cl B, CSP, 96 inch - $Ft</v>
      </c>
      <c r="N1584" s="1" t="str">
        <f>IFERROR(VLOOKUP(ROWS($M$5:N1584),$L$5:$M$7000,2,FALSE),"")</f>
        <v/>
      </c>
      <c r="O1584" s="1" t="str">
        <f>IFERROR(VLOOKUP(ROWS($O$5:O1584),$K$5:$L$7000,2,FALSE),"")</f>
        <v/>
      </c>
    </row>
    <row r="1585" spans="2:15" ht="15" customHeight="1" x14ac:dyDescent="0.25">
      <c r="B1585" s="178" t="s">
        <v>8444</v>
      </c>
      <c r="C1585" s="178" t="s">
        <v>104</v>
      </c>
      <c r="D1585" s="178" t="s">
        <v>498</v>
      </c>
      <c r="E1585" s="178" t="s">
        <v>302</v>
      </c>
      <c r="F1585" s="178" t="s">
        <v>17</v>
      </c>
      <c r="G1585" s="1">
        <f>IF(ISNUMBER(Pay_Item_Search_Text),IF(ISNUMBER(IF(FIND(Pay_Item_Search_Text,B1585)=1,1, "FALSE")),MAX(G$4:$G1584)+1,IF(ISNUMBER(Pay_Item_Search_Text),0,IF(ISNUMBER(SEARCH(Pay_Item_Search_Text,H1585)),MAX(G$4:$G1584)+1,0))),IF(ISNUMBER(Pay_Item_Search_Text),0,IF(ISNUMBER(SEARCH(Pay_Item_Search_Text,H1585)),MAX(G$4:$G1584)+1,0)))</f>
        <v>1581</v>
      </c>
      <c r="H1585" s="1" t="str">
        <f>IF(Table_PayItems[[#This Row],[Description]]="_","_ Unique Item - "&amp;Table_PayItems[[#This Row],[Item]]&amp;" - $"&amp;Table_PayItems[[#This Row],[Unit]],Table_PayItems[[#This Row],[Description]]&amp;" - $"&amp;Table_PayItems[[#This Row],[Unit]])</f>
        <v>Culv, Cl C, 102 inch - $Ft</v>
      </c>
      <c r="I1585" s="29" t="str">
        <f>IFERROR(VLOOKUP(ROWS($M$5:M1585),Table_PayItems[[Search Key]:[Concentrated Name]],2,FALSE),"")</f>
        <v>Culv, Cl C, 102 inch - $Ft</v>
      </c>
      <c r="J1585" s="1"/>
      <c r="K1585" s="1"/>
      <c r="L1585" s="22">
        <f>IF(ISNUMBER(SEARCH(Pay_Item_Search_Text_2,M1585)),MAX($L$4:L1584)+1,0)</f>
        <v>450</v>
      </c>
      <c r="M1585" s="1" t="str">
        <f>IFERROR(VLOOKUP(ROWS($M$5:M1585),Table_PayItems[[Search Key]:[Concentrated Name]],2,FALSE),"")</f>
        <v>Culv, Cl C, 102 inch - $Ft</v>
      </c>
      <c r="N1585" s="1" t="str">
        <f>IFERROR(VLOOKUP(ROWS($M$5:N1585),$L$5:$M$7000,2,FALSE),"")</f>
        <v/>
      </c>
      <c r="O1585" s="1" t="str">
        <f>IFERROR(VLOOKUP(ROWS($O$5:O1585),$K$5:$L$7000,2,FALSE),"")</f>
        <v/>
      </c>
    </row>
    <row r="1586" spans="2:15" ht="15" customHeight="1" x14ac:dyDescent="0.25">
      <c r="B1586" s="178" t="s">
        <v>8445</v>
      </c>
      <c r="C1586" s="178" t="s">
        <v>104</v>
      </c>
      <c r="D1586" s="178" t="s">
        <v>499</v>
      </c>
      <c r="E1586" s="178" t="s">
        <v>302</v>
      </c>
      <c r="F1586" s="178" t="s">
        <v>17</v>
      </c>
      <c r="G1586" s="1">
        <f>IF(ISNUMBER(Pay_Item_Search_Text),IF(ISNUMBER(IF(FIND(Pay_Item_Search_Text,B1586)=1,1, "FALSE")),MAX(G$4:$G1585)+1,IF(ISNUMBER(Pay_Item_Search_Text),0,IF(ISNUMBER(SEARCH(Pay_Item_Search_Text,H1586)),MAX(G$4:$G1585)+1,0))),IF(ISNUMBER(Pay_Item_Search_Text),0,IF(ISNUMBER(SEARCH(Pay_Item_Search_Text,H1586)),MAX(G$4:$G1585)+1,0)))</f>
        <v>1582</v>
      </c>
      <c r="H1586" s="1" t="str">
        <f>IF(Table_PayItems[[#This Row],[Description]]="_","_ Unique Item - "&amp;Table_PayItems[[#This Row],[Item]]&amp;" - $"&amp;Table_PayItems[[#This Row],[Unit]],Table_PayItems[[#This Row],[Description]]&amp;" - $"&amp;Table_PayItems[[#This Row],[Unit]])</f>
        <v>Culv, Cl C, 108 inch - $Ft</v>
      </c>
      <c r="I1586" s="29" t="str">
        <f>IFERROR(VLOOKUP(ROWS($M$5:M1586),Table_PayItems[[Search Key]:[Concentrated Name]],2,FALSE),"")</f>
        <v>Culv, Cl C, 108 inch - $Ft</v>
      </c>
      <c r="J1586" s="1"/>
      <c r="K1586" s="1"/>
      <c r="L1586" s="22">
        <f>IF(ISNUMBER(SEARCH(Pay_Item_Search_Text_2,M1586)),MAX($L$4:L1585)+1,0)</f>
        <v>451</v>
      </c>
      <c r="M1586" s="1" t="str">
        <f>IFERROR(VLOOKUP(ROWS($M$5:M1586),Table_PayItems[[Search Key]:[Concentrated Name]],2,FALSE),"")</f>
        <v>Culv, Cl C, 108 inch - $Ft</v>
      </c>
      <c r="N1586" s="1" t="str">
        <f>IFERROR(VLOOKUP(ROWS($M$5:N1586),$L$5:$M$7000,2,FALSE),"")</f>
        <v/>
      </c>
      <c r="O1586" s="1" t="str">
        <f>IFERROR(VLOOKUP(ROWS($O$5:O1586),$K$5:$L$7000,2,FALSE),"")</f>
        <v/>
      </c>
    </row>
    <row r="1587" spans="2:15" ht="15" customHeight="1" x14ac:dyDescent="0.25">
      <c r="B1587" s="178" t="s">
        <v>8446</v>
      </c>
      <c r="C1587" s="178" t="s">
        <v>104</v>
      </c>
      <c r="D1587" s="178" t="s">
        <v>500</v>
      </c>
      <c r="E1587" s="178" t="s">
        <v>302</v>
      </c>
      <c r="F1587" s="178" t="s">
        <v>17</v>
      </c>
      <c r="G1587" s="1">
        <f>IF(ISNUMBER(Pay_Item_Search_Text),IF(ISNUMBER(IF(FIND(Pay_Item_Search_Text,B1587)=1,1, "FALSE")),MAX(G$4:$G1586)+1,IF(ISNUMBER(Pay_Item_Search_Text),0,IF(ISNUMBER(SEARCH(Pay_Item_Search_Text,H1587)),MAX(G$4:$G1586)+1,0))),IF(ISNUMBER(Pay_Item_Search_Text),0,IF(ISNUMBER(SEARCH(Pay_Item_Search_Text,H1587)),MAX(G$4:$G1586)+1,0)))</f>
        <v>1583</v>
      </c>
      <c r="H1587" s="1" t="str">
        <f>IF(Table_PayItems[[#This Row],[Description]]="_","_ Unique Item - "&amp;Table_PayItems[[#This Row],[Item]]&amp;" - $"&amp;Table_PayItems[[#This Row],[Unit]],Table_PayItems[[#This Row],[Description]]&amp;" - $"&amp;Table_PayItems[[#This Row],[Unit]])</f>
        <v>Culv, Cl C, 114 inch - $Ft</v>
      </c>
      <c r="I1587" s="29" t="str">
        <f>IFERROR(VLOOKUP(ROWS($M$5:M1587),Table_PayItems[[Search Key]:[Concentrated Name]],2,FALSE),"")</f>
        <v>Culv, Cl C, 114 inch - $Ft</v>
      </c>
      <c r="J1587" s="1"/>
      <c r="K1587" s="1"/>
      <c r="L1587" s="22">
        <f>IF(ISNUMBER(SEARCH(Pay_Item_Search_Text_2,M1587)),MAX($L$4:L1586)+1,0)</f>
        <v>0</v>
      </c>
      <c r="M1587" s="1" t="str">
        <f>IFERROR(VLOOKUP(ROWS($M$5:M1587),Table_PayItems[[Search Key]:[Concentrated Name]],2,FALSE),"")</f>
        <v>Culv, Cl C, 114 inch - $Ft</v>
      </c>
      <c r="N1587" s="1" t="str">
        <f>IFERROR(VLOOKUP(ROWS($M$5:N1587),$L$5:$M$7000,2,FALSE),"")</f>
        <v/>
      </c>
      <c r="O1587" s="1" t="str">
        <f>IFERROR(VLOOKUP(ROWS($O$5:O1587),$K$5:$L$7000,2,FALSE),"")</f>
        <v/>
      </c>
    </row>
    <row r="1588" spans="2:15" ht="15" customHeight="1" x14ac:dyDescent="0.25">
      <c r="B1588" s="178" t="s">
        <v>8428</v>
      </c>
      <c r="C1588" s="178" t="s">
        <v>104</v>
      </c>
      <c r="D1588" s="178" t="s">
        <v>482</v>
      </c>
      <c r="E1588" s="178" t="s">
        <v>296</v>
      </c>
      <c r="F1588" s="178" t="s">
        <v>17</v>
      </c>
      <c r="G1588" s="1">
        <f>IF(ISNUMBER(Pay_Item_Search_Text),IF(ISNUMBER(IF(FIND(Pay_Item_Search_Text,B1588)=1,1, "FALSE")),MAX(G$4:$G1587)+1,IF(ISNUMBER(Pay_Item_Search_Text),0,IF(ISNUMBER(SEARCH(Pay_Item_Search_Text,H1588)),MAX(G$4:$G1587)+1,0))),IF(ISNUMBER(Pay_Item_Search_Text),0,IF(ISNUMBER(SEARCH(Pay_Item_Search_Text,H1588)),MAX(G$4:$G1587)+1,0)))</f>
        <v>1584</v>
      </c>
      <c r="H1588" s="1" t="str">
        <f>IF(Table_PayItems[[#This Row],[Description]]="_","_ Unique Item - "&amp;Table_PayItems[[#This Row],[Item]]&amp;" - $"&amp;Table_PayItems[[#This Row],[Unit]],Table_PayItems[[#This Row],[Description]]&amp;" - $"&amp;Table_PayItems[[#This Row],[Unit]])</f>
        <v>Culv, Cl C, 12 inch - $Ft</v>
      </c>
      <c r="I1588" s="29" t="str">
        <f>IFERROR(VLOOKUP(ROWS($M$5:M1588),Table_PayItems[[Search Key]:[Concentrated Name]],2,FALSE),"")</f>
        <v>Culv, Cl C, 12 inch - $Ft</v>
      </c>
      <c r="J1588" s="1"/>
      <c r="K1588" s="1"/>
      <c r="L1588" s="22">
        <f>IF(ISNUMBER(SEARCH(Pay_Item_Search_Text_2,M1588)),MAX($L$4:L1587)+1,0)</f>
        <v>0</v>
      </c>
      <c r="M1588" s="1" t="str">
        <f>IFERROR(VLOOKUP(ROWS($M$5:M1588),Table_PayItems[[Search Key]:[Concentrated Name]],2,FALSE),"")</f>
        <v>Culv, Cl C, 12 inch - $Ft</v>
      </c>
      <c r="N1588" s="1" t="str">
        <f>IFERROR(VLOOKUP(ROWS($M$5:N1588),$L$5:$M$7000,2,FALSE),"")</f>
        <v/>
      </c>
      <c r="O1588" s="1" t="str">
        <f>IFERROR(VLOOKUP(ROWS($O$5:O1588),$K$5:$L$7000,2,FALSE),"")</f>
        <v/>
      </c>
    </row>
    <row r="1589" spans="2:15" ht="15" customHeight="1" x14ac:dyDescent="0.25">
      <c r="B1589" s="178" t="s">
        <v>8447</v>
      </c>
      <c r="C1589" s="178" t="s">
        <v>104</v>
      </c>
      <c r="D1589" s="178" t="s">
        <v>501</v>
      </c>
      <c r="E1589" s="178" t="s">
        <v>302</v>
      </c>
      <c r="F1589" s="178" t="s">
        <v>17</v>
      </c>
      <c r="G1589" s="1">
        <f>IF(ISNUMBER(Pay_Item_Search_Text),IF(ISNUMBER(IF(FIND(Pay_Item_Search_Text,B1589)=1,1, "FALSE")),MAX(G$4:$G1588)+1,IF(ISNUMBER(Pay_Item_Search_Text),0,IF(ISNUMBER(SEARCH(Pay_Item_Search_Text,H1589)),MAX(G$4:$G1588)+1,0))),IF(ISNUMBER(Pay_Item_Search_Text),0,IF(ISNUMBER(SEARCH(Pay_Item_Search_Text,H1589)),MAX(G$4:$G1588)+1,0)))</f>
        <v>1585</v>
      </c>
      <c r="H1589" s="1" t="str">
        <f>IF(Table_PayItems[[#This Row],[Description]]="_","_ Unique Item - "&amp;Table_PayItems[[#This Row],[Item]]&amp;" - $"&amp;Table_PayItems[[#This Row],[Unit]],Table_PayItems[[#This Row],[Description]]&amp;" - $"&amp;Table_PayItems[[#This Row],[Unit]])</f>
        <v>Culv, Cl C, 120 inch - $Ft</v>
      </c>
      <c r="I1589" s="29" t="str">
        <f>IFERROR(VLOOKUP(ROWS($M$5:M1589),Table_PayItems[[Search Key]:[Concentrated Name]],2,FALSE),"")</f>
        <v>Culv, Cl C, 120 inch - $Ft</v>
      </c>
      <c r="J1589" s="1"/>
      <c r="K1589" s="1"/>
      <c r="L1589" s="22">
        <f>IF(ISNUMBER(SEARCH(Pay_Item_Search_Text_2,M1589)),MAX($L$4:L1588)+1,0)</f>
        <v>452</v>
      </c>
      <c r="M1589" s="1" t="str">
        <f>IFERROR(VLOOKUP(ROWS($M$5:M1589),Table_PayItems[[Search Key]:[Concentrated Name]],2,FALSE),"")</f>
        <v>Culv, Cl C, 120 inch - $Ft</v>
      </c>
      <c r="N1589" s="1" t="str">
        <f>IFERROR(VLOOKUP(ROWS($M$5:N1589),$L$5:$M$7000,2,FALSE),"")</f>
        <v/>
      </c>
      <c r="O1589" s="1" t="str">
        <f>IFERROR(VLOOKUP(ROWS($O$5:O1589),$K$5:$L$7000,2,FALSE),"")</f>
        <v/>
      </c>
    </row>
    <row r="1590" spans="2:15" ht="15" customHeight="1" x14ac:dyDescent="0.25">
      <c r="B1590" s="178" t="s">
        <v>8448</v>
      </c>
      <c r="C1590" s="178" t="s">
        <v>104</v>
      </c>
      <c r="D1590" s="178" t="s">
        <v>502</v>
      </c>
      <c r="E1590" s="178" t="s">
        <v>302</v>
      </c>
      <c r="F1590" s="178" t="s">
        <v>17</v>
      </c>
      <c r="G1590" s="1">
        <f>IF(ISNUMBER(Pay_Item_Search_Text),IF(ISNUMBER(IF(FIND(Pay_Item_Search_Text,B1590)=1,1, "FALSE")),MAX(G$4:$G1589)+1,IF(ISNUMBER(Pay_Item_Search_Text),0,IF(ISNUMBER(SEARCH(Pay_Item_Search_Text,H1590)),MAX(G$4:$G1589)+1,0))),IF(ISNUMBER(Pay_Item_Search_Text),0,IF(ISNUMBER(SEARCH(Pay_Item_Search_Text,H1590)),MAX(G$4:$G1589)+1,0)))</f>
        <v>1586</v>
      </c>
      <c r="H1590" s="1" t="str">
        <f>IF(Table_PayItems[[#This Row],[Description]]="_","_ Unique Item - "&amp;Table_PayItems[[#This Row],[Item]]&amp;" - $"&amp;Table_PayItems[[#This Row],[Unit]],Table_PayItems[[#This Row],[Description]]&amp;" - $"&amp;Table_PayItems[[#This Row],[Unit]])</f>
        <v>Culv, Cl C, 126 inch - $Ft</v>
      </c>
      <c r="I1590" s="29" t="str">
        <f>IFERROR(VLOOKUP(ROWS($M$5:M1590),Table_PayItems[[Search Key]:[Concentrated Name]],2,FALSE),"")</f>
        <v>Culv, Cl C, 126 inch - $Ft</v>
      </c>
      <c r="J1590" s="1"/>
      <c r="K1590" s="1"/>
      <c r="L1590" s="22">
        <f>IF(ISNUMBER(SEARCH(Pay_Item_Search_Text_2,M1590)),MAX($L$4:L1589)+1,0)</f>
        <v>0</v>
      </c>
      <c r="M1590" s="1" t="str">
        <f>IFERROR(VLOOKUP(ROWS($M$5:M1590),Table_PayItems[[Search Key]:[Concentrated Name]],2,FALSE),"")</f>
        <v>Culv, Cl C, 126 inch - $Ft</v>
      </c>
      <c r="N1590" s="1" t="str">
        <f>IFERROR(VLOOKUP(ROWS($M$5:N1590),$L$5:$M$7000,2,FALSE),"")</f>
        <v/>
      </c>
      <c r="O1590" s="1" t="str">
        <f>IFERROR(VLOOKUP(ROWS($O$5:O1590),$K$5:$L$7000,2,FALSE),"")</f>
        <v/>
      </c>
    </row>
    <row r="1591" spans="2:15" ht="15" customHeight="1" x14ac:dyDescent="0.25">
      <c r="B1591" s="178" t="s">
        <v>8449</v>
      </c>
      <c r="C1591" s="178" t="s">
        <v>104</v>
      </c>
      <c r="D1591" s="178" t="s">
        <v>503</v>
      </c>
      <c r="E1591" s="178" t="s">
        <v>302</v>
      </c>
      <c r="F1591" s="178" t="s">
        <v>17</v>
      </c>
      <c r="G1591" s="1">
        <f>IF(ISNUMBER(Pay_Item_Search_Text),IF(ISNUMBER(IF(FIND(Pay_Item_Search_Text,B1591)=1,1, "FALSE")),MAX(G$4:$G1590)+1,IF(ISNUMBER(Pay_Item_Search_Text),0,IF(ISNUMBER(SEARCH(Pay_Item_Search_Text,H1591)),MAX(G$4:$G1590)+1,0))),IF(ISNUMBER(Pay_Item_Search_Text),0,IF(ISNUMBER(SEARCH(Pay_Item_Search_Text,H1591)),MAX(G$4:$G1590)+1,0)))</f>
        <v>1587</v>
      </c>
      <c r="H1591" s="1" t="str">
        <f>IF(Table_PayItems[[#This Row],[Description]]="_","_ Unique Item - "&amp;Table_PayItems[[#This Row],[Item]]&amp;" - $"&amp;Table_PayItems[[#This Row],[Unit]],Table_PayItems[[#This Row],[Description]]&amp;" - $"&amp;Table_PayItems[[#This Row],[Unit]])</f>
        <v>Culv, Cl C, 132 inch - $Ft</v>
      </c>
      <c r="I1591" s="29" t="str">
        <f>IFERROR(VLOOKUP(ROWS($M$5:M1591),Table_PayItems[[Search Key]:[Concentrated Name]],2,FALSE),"")</f>
        <v>Culv, Cl C, 132 inch - $Ft</v>
      </c>
      <c r="J1591" s="1"/>
      <c r="K1591" s="1"/>
      <c r="L1591" s="22">
        <f>IF(ISNUMBER(SEARCH(Pay_Item_Search_Text_2,M1591)),MAX($L$4:L1590)+1,0)</f>
        <v>0</v>
      </c>
      <c r="M1591" s="1" t="str">
        <f>IFERROR(VLOOKUP(ROWS($M$5:M1591),Table_PayItems[[Search Key]:[Concentrated Name]],2,FALSE),"")</f>
        <v>Culv, Cl C, 132 inch - $Ft</v>
      </c>
      <c r="N1591" s="1" t="str">
        <f>IFERROR(VLOOKUP(ROWS($M$5:N1591),$L$5:$M$7000,2,FALSE),"")</f>
        <v/>
      </c>
      <c r="O1591" s="1" t="str">
        <f>IFERROR(VLOOKUP(ROWS($O$5:O1591),$K$5:$L$7000,2,FALSE),"")</f>
        <v/>
      </c>
    </row>
    <row r="1592" spans="2:15" ht="15" customHeight="1" x14ac:dyDescent="0.25">
      <c r="B1592" s="178" t="s">
        <v>8450</v>
      </c>
      <c r="C1592" s="178" t="s">
        <v>104</v>
      </c>
      <c r="D1592" s="178" t="s">
        <v>504</v>
      </c>
      <c r="E1592" s="178" t="s">
        <v>302</v>
      </c>
      <c r="F1592" s="178" t="s">
        <v>17</v>
      </c>
      <c r="G1592" s="1">
        <f>IF(ISNUMBER(Pay_Item_Search_Text),IF(ISNUMBER(IF(FIND(Pay_Item_Search_Text,B1592)=1,1, "FALSE")),MAX(G$4:$G1591)+1,IF(ISNUMBER(Pay_Item_Search_Text),0,IF(ISNUMBER(SEARCH(Pay_Item_Search_Text,H1592)),MAX(G$4:$G1591)+1,0))),IF(ISNUMBER(Pay_Item_Search_Text),0,IF(ISNUMBER(SEARCH(Pay_Item_Search_Text,H1592)),MAX(G$4:$G1591)+1,0)))</f>
        <v>1588</v>
      </c>
      <c r="H1592" s="1" t="str">
        <f>IF(Table_PayItems[[#This Row],[Description]]="_","_ Unique Item - "&amp;Table_PayItems[[#This Row],[Item]]&amp;" - $"&amp;Table_PayItems[[#This Row],[Unit]],Table_PayItems[[#This Row],[Description]]&amp;" - $"&amp;Table_PayItems[[#This Row],[Unit]])</f>
        <v>Culv, Cl C, 138 inch - $Ft</v>
      </c>
      <c r="I1592" s="29" t="str">
        <f>IFERROR(VLOOKUP(ROWS($M$5:M1592),Table_PayItems[[Search Key]:[Concentrated Name]],2,FALSE),"")</f>
        <v>Culv, Cl C, 138 inch - $Ft</v>
      </c>
      <c r="J1592" s="1"/>
      <c r="K1592" s="1"/>
      <c r="L1592" s="22">
        <f>IF(ISNUMBER(SEARCH(Pay_Item_Search_Text_2,M1592)),MAX($L$4:L1591)+1,0)</f>
        <v>0</v>
      </c>
      <c r="M1592" s="1" t="str">
        <f>IFERROR(VLOOKUP(ROWS($M$5:M1592),Table_PayItems[[Search Key]:[Concentrated Name]],2,FALSE),"")</f>
        <v>Culv, Cl C, 138 inch - $Ft</v>
      </c>
      <c r="N1592" s="1" t="str">
        <f>IFERROR(VLOOKUP(ROWS($M$5:N1592),$L$5:$M$7000,2,FALSE),"")</f>
        <v/>
      </c>
      <c r="O1592" s="1" t="str">
        <f>IFERROR(VLOOKUP(ROWS($O$5:O1592),$K$5:$L$7000,2,FALSE),"")</f>
        <v/>
      </c>
    </row>
    <row r="1593" spans="2:15" ht="15" customHeight="1" x14ac:dyDescent="0.25">
      <c r="B1593" s="178" t="s">
        <v>8451</v>
      </c>
      <c r="C1593" s="178" t="s">
        <v>104</v>
      </c>
      <c r="D1593" s="178" t="s">
        <v>505</v>
      </c>
      <c r="E1593" s="178" t="s">
        <v>302</v>
      </c>
      <c r="F1593" s="178" t="s">
        <v>17</v>
      </c>
      <c r="G1593" s="1">
        <f>IF(ISNUMBER(Pay_Item_Search_Text),IF(ISNUMBER(IF(FIND(Pay_Item_Search_Text,B1593)=1,1, "FALSE")),MAX(G$4:$G1592)+1,IF(ISNUMBER(Pay_Item_Search_Text),0,IF(ISNUMBER(SEARCH(Pay_Item_Search_Text,H1593)),MAX(G$4:$G1592)+1,0))),IF(ISNUMBER(Pay_Item_Search_Text),0,IF(ISNUMBER(SEARCH(Pay_Item_Search_Text,H1593)),MAX(G$4:$G1592)+1,0)))</f>
        <v>1589</v>
      </c>
      <c r="H1593" s="1" t="str">
        <f>IF(Table_PayItems[[#This Row],[Description]]="_","_ Unique Item - "&amp;Table_PayItems[[#This Row],[Item]]&amp;" - $"&amp;Table_PayItems[[#This Row],[Unit]],Table_PayItems[[#This Row],[Description]]&amp;" - $"&amp;Table_PayItems[[#This Row],[Unit]])</f>
        <v>Culv, Cl C, 144 inch - $Ft</v>
      </c>
      <c r="I1593" s="29" t="str">
        <f>IFERROR(VLOOKUP(ROWS($M$5:M1593),Table_PayItems[[Search Key]:[Concentrated Name]],2,FALSE),"")</f>
        <v>Culv, Cl C, 144 inch - $Ft</v>
      </c>
      <c r="J1593" s="1"/>
      <c r="K1593" s="1"/>
      <c r="L1593" s="22">
        <f>IF(ISNUMBER(SEARCH(Pay_Item_Search_Text_2,M1593)),MAX($L$4:L1592)+1,0)</f>
        <v>0</v>
      </c>
      <c r="M1593" s="1" t="str">
        <f>IFERROR(VLOOKUP(ROWS($M$5:M1593),Table_PayItems[[Search Key]:[Concentrated Name]],2,FALSE),"")</f>
        <v>Culv, Cl C, 144 inch - $Ft</v>
      </c>
      <c r="N1593" s="1" t="str">
        <f>IFERROR(VLOOKUP(ROWS($M$5:N1593),$L$5:$M$7000,2,FALSE),"")</f>
        <v/>
      </c>
      <c r="O1593" s="1" t="str">
        <f>IFERROR(VLOOKUP(ROWS($O$5:O1593),$K$5:$L$7000,2,FALSE),"")</f>
        <v/>
      </c>
    </row>
    <row r="1594" spans="2:15" ht="15" customHeight="1" x14ac:dyDescent="0.25">
      <c r="B1594" s="178" t="s">
        <v>8429</v>
      </c>
      <c r="C1594" s="178" t="s">
        <v>104</v>
      </c>
      <c r="D1594" s="178" t="s">
        <v>483</v>
      </c>
      <c r="E1594" s="178" t="s">
        <v>296</v>
      </c>
      <c r="F1594" s="178" t="s">
        <v>17</v>
      </c>
      <c r="G1594" s="1">
        <f>IF(ISNUMBER(Pay_Item_Search_Text),IF(ISNUMBER(IF(FIND(Pay_Item_Search_Text,B1594)=1,1, "FALSE")),MAX(G$4:$G1593)+1,IF(ISNUMBER(Pay_Item_Search_Text),0,IF(ISNUMBER(SEARCH(Pay_Item_Search_Text,H1594)),MAX(G$4:$G1593)+1,0))),IF(ISNUMBER(Pay_Item_Search_Text),0,IF(ISNUMBER(SEARCH(Pay_Item_Search_Text,H1594)),MAX(G$4:$G1593)+1,0)))</f>
        <v>1590</v>
      </c>
      <c r="H1594" s="1" t="str">
        <f>IF(Table_PayItems[[#This Row],[Description]]="_","_ Unique Item - "&amp;Table_PayItems[[#This Row],[Item]]&amp;" - $"&amp;Table_PayItems[[#This Row],[Unit]],Table_PayItems[[#This Row],[Description]]&amp;" - $"&amp;Table_PayItems[[#This Row],[Unit]])</f>
        <v>Culv, Cl C, 15 inch - $Ft</v>
      </c>
      <c r="I1594" s="29" t="str">
        <f>IFERROR(VLOOKUP(ROWS($M$5:M1594),Table_PayItems[[Search Key]:[Concentrated Name]],2,FALSE),"")</f>
        <v>Culv, Cl C, 15 inch - $Ft</v>
      </c>
      <c r="J1594" s="1"/>
      <c r="K1594" s="1"/>
      <c r="L1594" s="22">
        <f>IF(ISNUMBER(SEARCH(Pay_Item_Search_Text_2,M1594)),MAX($L$4:L1593)+1,0)</f>
        <v>0</v>
      </c>
      <c r="M1594" s="1" t="str">
        <f>IFERROR(VLOOKUP(ROWS($M$5:M1594),Table_PayItems[[Search Key]:[Concentrated Name]],2,FALSE),"")</f>
        <v>Culv, Cl C, 15 inch - $Ft</v>
      </c>
      <c r="N1594" s="1" t="str">
        <f>IFERROR(VLOOKUP(ROWS($M$5:N1594),$L$5:$M$7000,2,FALSE),"")</f>
        <v/>
      </c>
      <c r="O1594" s="1" t="str">
        <f>IFERROR(VLOOKUP(ROWS($O$5:O1594),$K$5:$L$7000,2,FALSE),"")</f>
        <v/>
      </c>
    </row>
    <row r="1595" spans="2:15" ht="15" customHeight="1" x14ac:dyDescent="0.25">
      <c r="B1595" s="178" t="s">
        <v>8430</v>
      </c>
      <c r="C1595" s="178" t="s">
        <v>104</v>
      </c>
      <c r="D1595" s="178" t="s">
        <v>484</v>
      </c>
      <c r="E1595" s="178" t="s">
        <v>296</v>
      </c>
      <c r="F1595" s="178" t="s">
        <v>17</v>
      </c>
      <c r="G1595" s="1">
        <f>IF(ISNUMBER(Pay_Item_Search_Text),IF(ISNUMBER(IF(FIND(Pay_Item_Search_Text,B1595)=1,1, "FALSE")),MAX(G$4:$G1594)+1,IF(ISNUMBER(Pay_Item_Search_Text),0,IF(ISNUMBER(SEARCH(Pay_Item_Search_Text,H1595)),MAX(G$4:$G1594)+1,0))),IF(ISNUMBER(Pay_Item_Search_Text),0,IF(ISNUMBER(SEARCH(Pay_Item_Search_Text,H1595)),MAX(G$4:$G1594)+1,0)))</f>
        <v>1591</v>
      </c>
      <c r="H1595" s="24" t="str">
        <f>IF(Table_PayItems[[#This Row],[Description]]="_","_ Unique Item - "&amp;Table_PayItems[[#This Row],[Item]]&amp;" - $"&amp;Table_PayItems[[#This Row],[Unit]],Table_PayItems[[#This Row],[Description]]&amp;" - $"&amp;Table_PayItems[[#This Row],[Unit]])</f>
        <v>Culv, Cl C, 18 inch - $Ft</v>
      </c>
      <c r="I1595" s="29" t="str">
        <f>IFERROR(VLOOKUP(ROWS($M$5:M1595),Table_PayItems[[Search Key]:[Concentrated Name]],2,FALSE),"")</f>
        <v>Culv, Cl C, 18 inch - $Ft</v>
      </c>
      <c r="J1595" s="1"/>
      <c r="K1595" s="1"/>
      <c r="L1595" s="22">
        <f>IF(ISNUMBER(SEARCH(Pay_Item_Search_Text_2,M1595)),MAX($L$4:L1594)+1,0)</f>
        <v>0</v>
      </c>
      <c r="M1595" s="1" t="str">
        <f>IFERROR(VLOOKUP(ROWS($M$5:M1595),Table_PayItems[[Search Key]:[Concentrated Name]],2,FALSE),"")</f>
        <v>Culv, Cl C, 18 inch - $Ft</v>
      </c>
      <c r="N1595" s="1" t="str">
        <f>IFERROR(VLOOKUP(ROWS($M$5:N1595),$L$5:$M$7000,2,FALSE),"")</f>
        <v/>
      </c>
      <c r="O1595" s="1" t="str">
        <f>IFERROR(VLOOKUP(ROWS($O$5:O1595),$K$5:$L$7000,2,FALSE),"")</f>
        <v/>
      </c>
    </row>
    <row r="1596" spans="2:15" ht="15" customHeight="1" x14ac:dyDescent="0.25">
      <c r="B1596" s="178" t="s">
        <v>8431</v>
      </c>
      <c r="C1596" s="178" t="s">
        <v>104</v>
      </c>
      <c r="D1596" s="178" t="s">
        <v>485</v>
      </c>
      <c r="E1596" s="178" t="s">
        <v>296</v>
      </c>
      <c r="F1596" s="178" t="s">
        <v>17</v>
      </c>
      <c r="G1596" s="1">
        <f>IF(ISNUMBER(Pay_Item_Search_Text),IF(ISNUMBER(IF(FIND(Pay_Item_Search_Text,B1596)=1,1, "FALSE")),MAX(G$4:$G1595)+1,IF(ISNUMBER(Pay_Item_Search_Text),0,IF(ISNUMBER(SEARCH(Pay_Item_Search_Text,H1596)),MAX(G$4:$G1595)+1,0))),IF(ISNUMBER(Pay_Item_Search_Text),0,IF(ISNUMBER(SEARCH(Pay_Item_Search_Text,H1596)),MAX(G$4:$G1595)+1,0)))</f>
        <v>1592</v>
      </c>
      <c r="H1596" s="1" t="str">
        <f>IF(Table_PayItems[[#This Row],[Description]]="_","_ Unique Item - "&amp;Table_PayItems[[#This Row],[Item]]&amp;" - $"&amp;Table_PayItems[[#This Row],[Unit]],Table_PayItems[[#This Row],[Description]]&amp;" - $"&amp;Table_PayItems[[#This Row],[Unit]])</f>
        <v>Culv, Cl C, 24 inch - $Ft</v>
      </c>
      <c r="I1596" s="29" t="str">
        <f>IFERROR(VLOOKUP(ROWS($M$5:M1596),Table_PayItems[[Search Key]:[Concentrated Name]],2,FALSE),"")</f>
        <v>Culv, Cl C, 24 inch - $Ft</v>
      </c>
      <c r="J1596" s="1"/>
      <c r="K1596" s="1"/>
      <c r="L1596" s="22">
        <f>IF(ISNUMBER(SEARCH(Pay_Item_Search_Text_2,M1596)),MAX($L$4:L1595)+1,0)</f>
        <v>0</v>
      </c>
      <c r="M1596" s="1" t="str">
        <f>IFERROR(VLOOKUP(ROWS($M$5:M1596),Table_PayItems[[Search Key]:[Concentrated Name]],2,FALSE),"")</f>
        <v>Culv, Cl C, 24 inch - $Ft</v>
      </c>
      <c r="N1596" s="1" t="str">
        <f>IFERROR(VLOOKUP(ROWS($M$5:N1596),$L$5:$M$7000,2,FALSE),"")</f>
        <v/>
      </c>
      <c r="O1596" s="1" t="str">
        <f>IFERROR(VLOOKUP(ROWS($O$5:O1596),$K$5:$L$7000,2,FALSE),"")</f>
        <v/>
      </c>
    </row>
    <row r="1597" spans="2:15" ht="15" customHeight="1" x14ac:dyDescent="0.25">
      <c r="B1597" s="178" t="s">
        <v>8432</v>
      </c>
      <c r="C1597" s="178" t="s">
        <v>104</v>
      </c>
      <c r="D1597" s="178" t="s">
        <v>486</v>
      </c>
      <c r="E1597" s="178" t="s">
        <v>302</v>
      </c>
      <c r="F1597" s="178" t="s">
        <v>17</v>
      </c>
      <c r="G1597" s="1">
        <f>IF(ISNUMBER(Pay_Item_Search_Text),IF(ISNUMBER(IF(FIND(Pay_Item_Search_Text,B1597)=1,1, "FALSE")),MAX(G$4:$G1596)+1,IF(ISNUMBER(Pay_Item_Search_Text),0,IF(ISNUMBER(SEARCH(Pay_Item_Search_Text,H1597)),MAX(G$4:$G1596)+1,0))),IF(ISNUMBER(Pay_Item_Search_Text),0,IF(ISNUMBER(SEARCH(Pay_Item_Search_Text,H1597)),MAX(G$4:$G1596)+1,0)))</f>
        <v>1593</v>
      </c>
      <c r="H1597" s="24" t="str">
        <f>IF(Table_PayItems[[#This Row],[Description]]="_","_ Unique Item - "&amp;Table_PayItems[[#This Row],[Item]]&amp;" - $"&amp;Table_PayItems[[#This Row],[Unit]],Table_PayItems[[#This Row],[Description]]&amp;" - $"&amp;Table_PayItems[[#This Row],[Unit]])</f>
        <v>Culv, Cl C, 30 inch - $Ft</v>
      </c>
      <c r="I1597" s="29" t="str">
        <f>IFERROR(VLOOKUP(ROWS($M$5:M1597),Table_PayItems[[Search Key]:[Concentrated Name]],2,FALSE),"")</f>
        <v>Culv, Cl C, 30 inch - $Ft</v>
      </c>
      <c r="J1597" s="1"/>
      <c r="K1597" s="1"/>
      <c r="L1597" s="22">
        <f>IF(ISNUMBER(SEARCH(Pay_Item_Search_Text_2,M1597)),MAX($L$4:L1596)+1,0)</f>
        <v>453</v>
      </c>
      <c r="M1597" s="1" t="str">
        <f>IFERROR(VLOOKUP(ROWS($M$5:M1597),Table_PayItems[[Search Key]:[Concentrated Name]],2,FALSE),"")</f>
        <v>Culv, Cl C, 30 inch - $Ft</v>
      </c>
      <c r="N1597" s="1" t="str">
        <f>IFERROR(VLOOKUP(ROWS($M$5:N1597),$L$5:$M$7000,2,FALSE),"")</f>
        <v/>
      </c>
      <c r="O1597" s="1" t="str">
        <f>IFERROR(VLOOKUP(ROWS($O$5:O1597),$K$5:$L$7000,2,FALSE),"")</f>
        <v/>
      </c>
    </row>
    <row r="1598" spans="2:15" ht="15" customHeight="1" x14ac:dyDescent="0.25">
      <c r="B1598" s="178" t="s">
        <v>8433</v>
      </c>
      <c r="C1598" s="178" t="s">
        <v>104</v>
      </c>
      <c r="D1598" s="178" t="s">
        <v>487</v>
      </c>
      <c r="E1598" s="178" t="s">
        <v>302</v>
      </c>
      <c r="F1598" s="178" t="s">
        <v>17</v>
      </c>
      <c r="G1598" s="1">
        <f>IF(ISNUMBER(Pay_Item_Search_Text),IF(ISNUMBER(IF(FIND(Pay_Item_Search_Text,B1598)=1,1, "FALSE")),MAX(G$4:$G1597)+1,IF(ISNUMBER(Pay_Item_Search_Text),0,IF(ISNUMBER(SEARCH(Pay_Item_Search_Text,H1598)),MAX(G$4:$G1597)+1,0))),IF(ISNUMBER(Pay_Item_Search_Text),0,IF(ISNUMBER(SEARCH(Pay_Item_Search_Text,H1598)),MAX(G$4:$G1597)+1,0)))</f>
        <v>1594</v>
      </c>
      <c r="H1598" s="1" t="str">
        <f>IF(Table_PayItems[[#This Row],[Description]]="_","_ Unique Item - "&amp;Table_PayItems[[#This Row],[Item]]&amp;" - $"&amp;Table_PayItems[[#This Row],[Unit]],Table_PayItems[[#This Row],[Description]]&amp;" - $"&amp;Table_PayItems[[#This Row],[Unit]])</f>
        <v>Culv, Cl C, 36 inch - $Ft</v>
      </c>
      <c r="I1598" s="29" t="str">
        <f>IFERROR(VLOOKUP(ROWS($M$5:M1598),Table_PayItems[[Search Key]:[Concentrated Name]],2,FALSE),"")</f>
        <v>Culv, Cl C, 36 inch - $Ft</v>
      </c>
      <c r="J1598" s="1"/>
      <c r="K1598" s="1"/>
      <c r="L1598" s="22">
        <f>IF(ISNUMBER(SEARCH(Pay_Item_Search_Text_2,M1598)),MAX($L$4:L1597)+1,0)</f>
        <v>0</v>
      </c>
      <c r="M1598" s="1" t="str">
        <f>IFERROR(VLOOKUP(ROWS($M$5:M1598),Table_PayItems[[Search Key]:[Concentrated Name]],2,FALSE),"")</f>
        <v>Culv, Cl C, 36 inch - $Ft</v>
      </c>
      <c r="N1598" s="1" t="str">
        <f>IFERROR(VLOOKUP(ROWS($M$5:N1598),$L$5:$M$7000,2,FALSE),"")</f>
        <v/>
      </c>
      <c r="O1598" s="1" t="str">
        <f>IFERROR(VLOOKUP(ROWS($O$5:O1598),$K$5:$L$7000,2,FALSE),"")</f>
        <v/>
      </c>
    </row>
    <row r="1599" spans="2:15" ht="15" customHeight="1" x14ac:dyDescent="0.25">
      <c r="B1599" s="178" t="s">
        <v>8434</v>
      </c>
      <c r="C1599" s="178" t="s">
        <v>104</v>
      </c>
      <c r="D1599" s="178" t="s">
        <v>488</v>
      </c>
      <c r="E1599" s="178" t="s">
        <v>302</v>
      </c>
      <c r="F1599" s="178" t="s">
        <v>17</v>
      </c>
      <c r="G1599" s="1">
        <f>IF(ISNUMBER(Pay_Item_Search_Text),IF(ISNUMBER(IF(FIND(Pay_Item_Search_Text,B1599)=1,1, "FALSE")),MAX(G$4:$G1598)+1,IF(ISNUMBER(Pay_Item_Search_Text),0,IF(ISNUMBER(SEARCH(Pay_Item_Search_Text,H1599)),MAX(G$4:$G1598)+1,0))),IF(ISNUMBER(Pay_Item_Search_Text),0,IF(ISNUMBER(SEARCH(Pay_Item_Search_Text,H1599)),MAX(G$4:$G1598)+1,0)))</f>
        <v>1595</v>
      </c>
      <c r="H1599" s="1" t="str">
        <f>IF(Table_PayItems[[#This Row],[Description]]="_","_ Unique Item - "&amp;Table_PayItems[[#This Row],[Item]]&amp;" - $"&amp;Table_PayItems[[#This Row],[Unit]],Table_PayItems[[#This Row],[Description]]&amp;" - $"&amp;Table_PayItems[[#This Row],[Unit]])</f>
        <v>Culv, Cl C, 42 inch - $Ft</v>
      </c>
      <c r="I1599" s="29" t="str">
        <f>IFERROR(VLOOKUP(ROWS($M$5:M1599),Table_PayItems[[Search Key]:[Concentrated Name]],2,FALSE),"")</f>
        <v>Culv, Cl C, 42 inch - $Ft</v>
      </c>
      <c r="J1599" s="1"/>
      <c r="K1599" s="1"/>
      <c r="L1599" s="22">
        <f>IF(ISNUMBER(SEARCH(Pay_Item_Search_Text_2,M1599)),MAX($L$4:L1598)+1,0)</f>
        <v>0</v>
      </c>
      <c r="M1599" s="1" t="str">
        <f>IFERROR(VLOOKUP(ROWS($M$5:M1599),Table_PayItems[[Search Key]:[Concentrated Name]],2,FALSE),"")</f>
        <v>Culv, Cl C, 42 inch - $Ft</v>
      </c>
      <c r="N1599" s="1" t="str">
        <f>IFERROR(VLOOKUP(ROWS($M$5:N1599),$L$5:$M$7000,2,FALSE),"")</f>
        <v/>
      </c>
      <c r="O1599" s="1" t="str">
        <f>IFERROR(VLOOKUP(ROWS($O$5:O1599),$K$5:$L$7000,2,FALSE),"")</f>
        <v/>
      </c>
    </row>
    <row r="1600" spans="2:15" ht="15" customHeight="1" x14ac:dyDescent="0.25">
      <c r="B1600" s="178" t="s">
        <v>8435</v>
      </c>
      <c r="C1600" s="178" t="s">
        <v>104</v>
      </c>
      <c r="D1600" s="178" t="s">
        <v>489</v>
      </c>
      <c r="E1600" s="178" t="s">
        <v>302</v>
      </c>
      <c r="F1600" s="178" t="s">
        <v>17</v>
      </c>
      <c r="G1600" s="1">
        <f>IF(ISNUMBER(Pay_Item_Search_Text),IF(ISNUMBER(IF(FIND(Pay_Item_Search_Text,B1600)=1,1, "FALSE")),MAX(G$4:$G1599)+1,IF(ISNUMBER(Pay_Item_Search_Text),0,IF(ISNUMBER(SEARCH(Pay_Item_Search_Text,H1600)),MAX(G$4:$G1599)+1,0))),IF(ISNUMBER(Pay_Item_Search_Text),0,IF(ISNUMBER(SEARCH(Pay_Item_Search_Text,H1600)),MAX(G$4:$G1599)+1,0)))</f>
        <v>1596</v>
      </c>
      <c r="H1600" s="1" t="str">
        <f>IF(Table_PayItems[[#This Row],[Description]]="_","_ Unique Item - "&amp;Table_PayItems[[#This Row],[Item]]&amp;" - $"&amp;Table_PayItems[[#This Row],[Unit]],Table_PayItems[[#This Row],[Description]]&amp;" - $"&amp;Table_PayItems[[#This Row],[Unit]])</f>
        <v>Culv, Cl C, 48 inch - $Ft</v>
      </c>
      <c r="I1600" s="29" t="str">
        <f>IFERROR(VLOOKUP(ROWS($M$5:M1600),Table_PayItems[[Search Key]:[Concentrated Name]],2,FALSE),"")</f>
        <v>Culv, Cl C, 48 inch - $Ft</v>
      </c>
      <c r="J1600" s="1"/>
      <c r="K1600" s="1"/>
      <c r="L1600" s="22">
        <f>IF(ISNUMBER(SEARCH(Pay_Item_Search_Text_2,M1600)),MAX($L$4:L1599)+1,0)</f>
        <v>0</v>
      </c>
      <c r="M1600" s="1" t="str">
        <f>IFERROR(VLOOKUP(ROWS($M$5:M1600),Table_PayItems[[Search Key]:[Concentrated Name]],2,FALSE),"")</f>
        <v>Culv, Cl C, 48 inch - $Ft</v>
      </c>
      <c r="N1600" s="1" t="str">
        <f>IFERROR(VLOOKUP(ROWS($M$5:N1600),$L$5:$M$7000,2,FALSE),"")</f>
        <v/>
      </c>
      <c r="O1600" s="1" t="str">
        <f>IFERROR(VLOOKUP(ROWS($O$5:O1600),$K$5:$L$7000,2,FALSE),"")</f>
        <v/>
      </c>
    </row>
    <row r="1601" spans="2:15" ht="15" customHeight="1" x14ac:dyDescent="0.25">
      <c r="B1601" s="178" t="s">
        <v>8436</v>
      </c>
      <c r="C1601" s="178" t="s">
        <v>104</v>
      </c>
      <c r="D1601" s="178" t="s">
        <v>490</v>
      </c>
      <c r="E1601" s="178" t="s">
        <v>302</v>
      </c>
      <c r="F1601" s="178" t="s">
        <v>17</v>
      </c>
      <c r="G1601" s="1">
        <f>IF(ISNUMBER(Pay_Item_Search_Text),IF(ISNUMBER(IF(FIND(Pay_Item_Search_Text,B1601)=1,1, "FALSE")),MAX(G$4:$G1600)+1,IF(ISNUMBER(Pay_Item_Search_Text),0,IF(ISNUMBER(SEARCH(Pay_Item_Search_Text,H1601)),MAX(G$4:$G1600)+1,0))),IF(ISNUMBER(Pay_Item_Search_Text),0,IF(ISNUMBER(SEARCH(Pay_Item_Search_Text,H1601)),MAX(G$4:$G1600)+1,0)))</f>
        <v>1597</v>
      </c>
      <c r="H1601" s="1" t="str">
        <f>IF(Table_PayItems[[#This Row],[Description]]="_","_ Unique Item - "&amp;Table_PayItems[[#This Row],[Item]]&amp;" - $"&amp;Table_PayItems[[#This Row],[Unit]],Table_PayItems[[#This Row],[Description]]&amp;" - $"&amp;Table_PayItems[[#This Row],[Unit]])</f>
        <v>Culv, Cl C, 54 inch - $Ft</v>
      </c>
      <c r="I1601" s="29" t="str">
        <f>IFERROR(VLOOKUP(ROWS($M$5:M1601),Table_PayItems[[Search Key]:[Concentrated Name]],2,FALSE),"")</f>
        <v>Culv, Cl C, 54 inch - $Ft</v>
      </c>
      <c r="J1601" s="1"/>
      <c r="K1601" s="1"/>
      <c r="L1601" s="22">
        <f>IF(ISNUMBER(SEARCH(Pay_Item_Search_Text_2,M1601)),MAX($L$4:L1600)+1,0)</f>
        <v>0</v>
      </c>
      <c r="M1601" s="1" t="str">
        <f>IFERROR(VLOOKUP(ROWS($M$5:M1601),Table_PayItems[[Search Key]:[Concentrated Name]],2,FALSE),"")</f>
        <v>Culv, Cl C, 54 inch - $Ft</v>
      </c>
      <c r="N1601" s="1" t="str">
        <f>IFERROR(VLOOKUP(ROWS($M$5:N1601),$L$5:$M$7000,2,FALSE),"")</f>
        <v/>
      </c>
      <c r="O1601" s="1" t="str">
        <f>IFERROR(VLOOKUP(ROWS($O$5:O1601),$K$5:$L$7000,2,FALSE),"")</f>
        <v/>
      </c>
    </row>
    <row r="1602" spans="2:15" ht="15" customHeight="1" x14ac:dyDescent="0.25">
      <c r="B1602" s="178" t="s">
        <v>8437</v>
      </c>
      <c r="C1602" s="178" t="s">
        <v>104</v>
      </c>
      <c r="D1602" s="178" t="s">
        <v>491</v>
      </c>
      <c r="E1602" s="178" t="s">
        <v>302</v>
      </c>
      <c r="F1602" s="178" t="s">
        <v>17</v>
      </c>
      <c r="G1602" s="1">
        <f>IF(ISNUMBER(Pay_Item_Search_Text),IF(ISNUMBER(IF(FIND(Pay_Item_Search_Text,B1602)=1,1, "FALSE")),MAX(G$4:$G1601)+1,IF(ISNUMBER(Pay_Item_Search_Text),0,IF(ISNUMBER(SEARCH(Pay_Item_Search_Text,H1602)),MAX(G$4:$G1601)+1,0))),IF(ISNUMBER(Pay_Item_Search_Text),0,IF(ISNUMBER(SEARCH(Pay_Item_Search_Text,H1602)),MAX(G$4:$G1601)+1,0)))</f>
        <v>1598</v>
      </c>
      <c r="H1602" s="1" t="str">
        <f>IF(Table_PayItems[[#This Row],[Description]]="_","_ Unique Item - "&amp;Table_PayItems[[#This Row],[Item]]&amp;" - $"&amp;Table_PayItems[[#This Row],[Unit]],Table_PayItems[[#This Row],[Description]]&amp;" - $"&amp;Table_PayItems[[#This Row],[Unit]])</f>
        <v>Culv, Cl C, 60 inch - $Ft</v>
      </c>
      <c r="I1602" s="29" t="str">
        <f>IFERROR(VLOOKUP(ROWS($M$5:M1602),Table_PayItems[[Search Key]:[Concentrated Name]],2,FALSE),"")</f>
        <v>Culv, Cl C, 60 inch - $Ft</v>
      </c>
      <c r="J1602" s="1"/>
      <c r="K1602" s="1"/>
      <c r="L1602" s="22">
        <f>IF(ISNUMBER(SEARCH(Pay_Item_Search_Text_2,M1602)),MAX($L$4:L1601)+1,0)</f>
        <v>454</v>
      </c>
      <c r="M1602" s="1" t="str">
        <f>IFERROR(VLOOKUP(ROWS($M$5:M1602),Table_PayItems[[Search Key]:[Concentrated Name]],2,FALSE),"")</f>
        <v>Culv, Cl C, 60 inch - $Ft</v>
      </c>
      <c r="N1602" s="1" t="str">
        <f>IFERROR(VLOOKUP(ROWS($M$5:N1602),$L$5:$M$7000,2,FALSE),"")</f>
        <v/>
      </c>
      <c r="O1602" s="1" t="str">
        <f>IFERROR(VLOOKUP(ROWS($O$5:O1602),$K$5:$L$7000,2,FALSE),"")</f>
        <v/>
      </c>
    </row>
    <row r="1603" spans="2:15" ht="15" customHeight="1" x14ac:dyDescent="0.25">
      <c r="B1603" s="178" t="s">
        <v>8438</v>
      </c>
      <c r="C1603" s="178" t="s">
        <v>104</v>
      </c>
      <c r="D1603" s="178" t="s">
        <v>492</v>
      </c>
      <c r="E1603" s="178" t="s">
        <v>302</v>
      </c>
      <c r="F1603" s="178" t="s">
        <v>17</v>
      </c>
      <c r="G1603" s="1">
        <f>IF(ISNUMBER(Pay_Item_Search_Text),IF(ISNUMBER(IF(FIND(Pay_Item_Search_Text,B1603)=1,1, "FALSE")),MAX(G$4:$G1602)+1,IF(ISNUMBER(Pay_Item_Search_Text),0,IF(ISNUMBER(SEARCH(Pay_Item_Search_Text,H1603)),MAX(G$4:$G1602)+1,0))),IF(ISNUMBER(Pay_Item_Search_Text),0,IF(ISNUMBER(SEARCH(Pay_Item_Search_Text,H1603)),MAX(G$4:$G1602)+1,0)))</f>
        <v>1599</v>
      </c>
      <c r="H1603" s="1" t="str">
        <f>IF(Table_PayItems[[#This Row],[Description]]="_","_ Unique Item - "&amp;Table_PayItems[[#This Row],[Item]]&amp;" - $"&amp;Table_PayItems[[#This Row],[Unit]],Table_PayItems[[#This Row],[Description]]&amp;" - $"&amp;Table_PayItems[[#This Row],[Unit]])</f>
        <v>Culv, Cl C, 66 inch - $Ft</v>
      </c>
      <c r="I1603" s="29" t="str">
        <f>IFERROR(VLOOKUP(ROWS($M$5:M1603),Table_PayItems[[Search Key]:[Concentrated Name]],2,FALSE),"")</f>
        <v>Culv, Cl C, 66 inch - $Ft</v>
      </c>
      <c r="J1603" s="1"/>
      <c r="K1603" s="1"/>
      <c r="L1603" s="22">
        <f>IF(ISNUMBER(SEARCH(Pay_Item_Search_Text_2,M1603)),MAX($L$4:L1602)+1,0)</f>
        <v>0</v>
      </c>
      <c r="M1603" s="1" t="str">
        <f>IFERROR(VLOOKUP(ROWS($M$5:M1603),Table_PayItems[[Search Key]:[Concentrated Name]],2,FALSE),"")</f>
        <v>Culv, Cl C, 66 inch - $Ft</v>
      </c>
      <c r="N1603" s="1" t="str">
        <f>IFERROR(VLOOKUP(ROWS($M$5:N1603),$L$5:$M$7000,2,FALSE),"")</f>
        <v/>
      </c>
      <c r="O1603" s="1" t="str">
        <f>IFERROR(VLOOKUP(ROWS($O$5:O1603),$K$5:$L$7000,2,FALSE),"")</f>
        <v/>
      </c>
    </row>
    <row r="1604" spans="2:15" ht="15" customHeight="1" x14ac:dyDescent="0.25">
      <c r="B1604" s="178" t="s">
        <v>8439</v>
      </c>
      <c r="C1604" s="178" t="s">
        <v>104</v>
      </c>
      <c r="D1604" s="178" t="s">
        <v>493</v>
      </c>
      <c r="E1604" s="178" t="s">
        <v>302</v>
      </c>
      <c r="F1604" s="178" t="s">
        <v>17</v>
      </c>
      <c r="G1604" s="1">
        <f>IF(ISNUMBER(Pay_Item_Search_Text),IF(ISNUMBER(IF(FIND(Pay_Item_Search_Text,B1604)=1,1, "FALSE")),MAX(G$4:$G1603)+1,IF(ISNUMBER(Pay_Item_Search_Text),0,IF(ISNUMBER(SEARCH(Pay_Item_Search_Text,H1604)),MAX(G$4:$G1603)+1,0))),IF(ISNUMBER(Pay_Item_Search_Text),0,IF(ISNUMBER(SEARCH(Pay_Item_Search_Text,H1604)),MAX(G$4:$G1603)+1,0)))</f>
        <v>1600</v>
      </c>
      <c r="H1604" s="1" t="str">
        <f>IF(Table_PayItems[[#This Row],[Description]]="_","_ Unique Item - "&amp;Table_PayItems[[#This Row],[Item]]&amp;" - $"&amp;Table_PayItems[[#This Row],[Unit]],Table_PayItems[[#This Row],[Description]]&amp;" - $"&amp;Table_PayItems[[#This Row],[Unit]])</f>
        <v>Culv, Cl C, 72 inch - $Ft</v>
      </c>
      <c r="I1604" s="29" t="str">
        <f>IFERROR(VLOOKUP(ROWS($M$5:M1604),Table_PayItems[[Search Key]:[Concentrated Name]],2,FALSE),"")</f>
        <v>Culv, Cl C, 72 inch - $Ft</v>
      </c>
      <c r="J1604" s="1"/>
      <c r="K1604" s="1"/>
      <c r="L1604" s="22">
        <f>IF(ISNUMBER(SEARCH(Pay_Item_Search_Text_2,M1604)),MAX($L$4:L1603)+1,0)</f>
        <v>0</v>
      </c>
      <c r="M1604" s="1" t="str">
        <f>IFERROR(VLOOKUP(ROWS($M$5:M1604),Table_PayItems[[Search Key]:[Concentrated Name]],2,FALSE),"")</f>
        <v>Culv, Cl C, 72 inch - $Ft</v>
      </c>
      <c r="N1604" s="1" t="str">
        <f>IFERROR(VLOOKUP(ROWS($M$5:N1604),$L$5:$M$7000,2,FALSE),"")</f>
        <v/>
      </c>
      <c r="O1604" s="1" t="str">
        <f>IFERROR(VLOOKUP(ROWS($O$5:O1604),$K$5:$L$7000,2,FALSE),"")</f>
        <v/>
      </c>
    </row>
    <row r="1605" spans="2:15" ht="15" customHeight="1" x14ac:dyDescent="0.25">
      <c r="B1605" s="178" t="s">
        <v>8440</v>
      </c>
      <c r="C1605" s="178" t="s">
        <v>104</v>
      </c>
      <c r="D1605" s="178" t="s">
        <v>494</v>
      </c>
      <c r="E1605" s="178" t="s">
        <v>302</v>
      </c>
      <c r="F1605" s="178" t="s">
        <v>17</v>
      </c>
      <c r="G1605" s="1">
        <f>IF(ISNUMBER(Pay_Item_Search_Text),IF(ISNUMBER(IF(FIND(Pay_Item_Search_Text,B1605)=1,1, "FALSE")),MAX(G$4:$G1604)+1,IF(ISNUMBER(Pay_Item_Search_Text),0,IF(ISNUMBER(SEARCH(Pay_Item_Search_Text,H1605)),MAX(G$4:$G1604)+1,0))),IF(ISNUMBER(Pay_Item_Search_Text),0,IF(ISNUMBER(SEARCH(Pay_Item_Search_Text,H1605)),MAX(G$4:$G1604)+1,0)))</f>
        <v>1601</v>
      </c>
      <c r="H1605" s="1" t="str">
        <f>IF(Table_PayItems[[#This Row],[Description]]="_","_ Unique Item - "&amp;Table_PayItems[[#This Row],[Item]]&amp;" - $"&amp;Table_PayItems[[#This Row],[Unit]],Table_PayItems[[#This Row],[Description]]&amp;" - $"&amp;Table_PayItems[[#This Row],[Unit]])</f>
        <v>Culv, Cl C, 78 inch - $Ft</v>
      </c>
      <c r="I1605" s="29" t="str">
        <f>IFERROR(VLOOKUP(ROWS($M$5:M1605),Table_PayItems[[Search Key]:[Concentrated Name]],2,FALSE),"")</f>
        <v>Culv, Cl C, 78 inch - $Ft</v>
      </c>
      <c r="J1605" s="1"/>
      <c r="K1605" s="1"/>
      <c r="L1605" s="22">
        <f>IF(ISNUMBER(SEARCH(Pay_Item_Search_Text_2,M1605)),MAX($L$4:L1604)+1,0)</f>
        <v>0</v>
      </c>
      <c r="M1605" s="1" t="str">
        <f>IFERROR(VLOOKUP(ROWS($M$5:M1605),Table_PayItems[[Search Key]:[Concentrated Name]],2,FALSE),"")</f>
        <v>Culv, Cl C, 78 inch - $Ft</v>
      </c>
      <c r="N1605" s="1" t="str">
        <f>IFERROR(VLOOKUP(ROWS($M$5:N1605),$L$5:$M$7000,2,FALSE),"")</f>
        <v/>
      </c>
      <c r="O1605" s="1" t="str">
        <f>IFERROR(VLOOKUP(ROWS($O$5:O1605),$K$5:$L$7000,2,FALSE),"")</f>
        <v/>
      </c>
    </row>
    <row r="1606" spans="2:15" ht="15" customHeight="1" x14ac:dyDescent="0.25">
      <c r="B1606" s="178" t="s">
        <v>8441</v>
      </c>
      <c r="C1606" s="178" t="s">
        <v>104</v>
      </c>
      <c r="D1606" s="178" t="s">
        <v>495</v>
      </c>
      <c r="E1606" s="178" t="s">
        <v>302</v>
      </c>
      <c r="F1606" s="178" t="s">
        <v>17</v>
      </c>
      <c r="G1606" s="1">
        <f>IF(ISNUMBER(Pay_Item_Search_Text),IF(ISNUMBER(IF(FIND(Pay_Item_Search_Text,B1606)=1,1, "FALSE")),MAX(G$4:$G1605)+1,IF(ISNUMBER(Pay_Item_Search_Text),0,IF(ISNUMBER(SEARCH(Pay_Item_Search_Text,H1606)),MAX(G$4:$G1605)+1,0))),IF(ISNUMBER(Pay_Item_Search_Text),0,IF(ISNUMBER(SEARCH(Pay_Item_Search_Text,H1606)),MAX(G$4:$G1605)+1,0)))</f>
        <v>1602</v>
      </c>
      <c r="H1606" s="1" t="str">
        <f>IF(Table_PayItems[[#This Row],[Description]]="_","_ Unique Item - "&amp;Table_PayItems[[#This Row],[Item]]&amp;" - $"&amp;Table_PayItems[[#This Row],[Unit]],Table_PayItems[[#This Row],[Description]]&amp;" - $"&amp;Table_PayItems[[#This Row],[Unit]])</f>
        <v>Culv, Cl C, 84 inch - $Ft</v>
      </c>
      <c r="I1606" s="29" t="str">
        <f>IFERROR(VLOOKUP(ROWS($M$5:M1606),Table_PayItems[[Search Key]:[Concentrated Name]],2,FALSE),"")</f>
        <v>Culv, Cl C, 84 inch - $Ft</v>
      </c>
      <c r="J1606" s="1"/>
      <c r="K1606" s="1"/>
      <c r="L1606" s="22">
        <f>IF(ISNUMBER(SEARCH(Pay_Item_Search_Text_2,M1606)),MAX($L$4:L1605)+1,0)</f>
        <v>0</v>
      </c>
      <c r="M1606" s="1" t="str">
        <f>IFERROR(VLOOKUP(ROWS($M$5:M1606),Table_PayItems[[Search Key]:[Concentrated Name]],2,FALSE),"")</f>
        <v>Culv, Cl C, 84 inch - $Ft</v>
      </c>
      <c r="N1606" s="1" t="str">
        <f>IFERROR(VLOOKUP(ROWS($M$5:N1606),$L$5:$M$7000,2,FALSE),"")</f>
        <v/>
      </c>
      <c r="O1606" s="1" t="str">
        <f>IFERROR(VLOOKUP(ROWS($O$5:O1606),$K$5:$L$7000,2,FALSE),"")</f>
        <v/>
      </c>
    </row>
    <row r="1607" spans="2:15" ht="15" customHeight="1" x14ac:dyDescent="0.25">
      <c r="B1607" s="178" t="s">
        <v>8442</v>
      </c>
      <c r="C1607" s="178" t="s">
        <v>104</v>
      </c>
      <c r="D1607" s="178" t="s">
        <v>496</v>
      </c>
      <c r="E1607" s="178" t="s">
        <v>302</v>
      </c>
      <c r="F1607" s="178" t="s">
        <v>17</v>
      </c>
      <c r="G1607" s="1">
        <f>IF(ISNUMBER(Pay_Item_Search_Text),IF(ISNUMBER(IF(FIND(Pay_Item_Search_Text,B1607)=1,1, "FALSE")),MAX(G$4:$G1606)+1,IF(ISNUMBER(Pay_Item_Search_Text),0,IF(ISNUMBER(SEARCH(Pay_Item_Search_Text,H1607)),MAX(G$4:$G1606)+1,0))),IF(ISNUMBER(Pay_Item_Search_Text),0,IF(ISNUMBER(SEARCH(Pay_Item_Search_Text,H1607)),MAX(G$4:$G1606)+1,0)))</f>
        <v>1603</v>
      </c>
      <c r="H1607" s="1" t="str">
        <f>IF(Table_PayItems[[#This Row],[Description]]="_","_ Unique Item - "&amp;Table_PayItems[[#This Row],[Item]]&amp;" - $"&amp;Table_PayItems[[#This Row],[Unit]],Table_PayItems[[#This Row],[Description]]&amp;" - $"&amp;Table_PayItems[[#This Row],[Unit]])</f>
        <v>Culv, Cl C, 90 inch - $Ft</v>
      </c>
      <c r="I1607" s="29" t="str">
        <f>IFERROR(VLOOKUP(ROWS($M$5:M1607),Table_PayItems[[Search Key]:[Concentrated Name]],2,FALSE),"")</f>
        <v>Culv, Cl C, 90 inch - $Ft</v>
      </c>
      <c r="J1607" s="1"/>
      <c r="K1607" s="1"/>
      <c r="L1607" s="22">
        <f>IF(ISNUMBER(SEARCH(Pay_Item_Search_Text_2,M1607)),MAX($L$4:L1606)+1,0)</f>
        <v>455</v>
      </c>
      <c r="M1607" s="1" t="str">
        <f>IFERROR(VLOOKUP(ROWS($M$5:M1607),Table_PayItems[[Search Key]:[Concentrated Name]],2,FALSE),"")</f>
        <v>Culv, Cl C, 90 inch - $Ft</v>
      </c>
      <c r="N1607" s="1" t="str">
        <f>IFERROR(VLOOKUP(ROWS($M$5:N1607),$L$5:$M$7000,2,FALSE),"")</f>
        <v/>
      </c>
      <c r="O1607" s="1" t="str">
        <f>IFERROR(VLOOKUP(ROWS($O$5:O1607),$K$5:$L$7000,2,FALSE),"")</f>
        <v/>
      </c>
    </row>
    <row r="1608" spans="2:15" ht="15" customHeight="1" x14ac:dyDescent="0.25">
      <c r="B1608" s="178" t="s">
        <v>8443</v>
      </c>
      <c r="C1608" s="178" t="s">
        <v>104</v>
      </c>
      <c r="D1608" s="178" t="s">
        <v>497</v>
      </c>
      <c r="E1608" s="178" t="s">
        <v>302</v>
      </c>
      <c r="F1608" s="178" t="s">
        <v>17</v>
      </c>
      <c r="G1608" s="1">
        <f>IF(ISNUMBER(Pay_Item_Search_Text),IF(ISNUMBER(IF(FIND(Pay_Item_Search_Text,B1608)=1,1, "FALSE")),MAX(G$4:$G1607)+1,IF(ISNUMBER(Pay_Item_Search_Text),0,IF(ISNUMBER(SEARCH(Pay_Item_Search_Text,H1608)),MAX(G$4:$G1607)+1,0))),IF(ISNUMBER(Pay_Item_Search_Text),0,IF(ISNUMBER(SEARCH(Pay_Item_Search_Text,H1608)),MAX(G$4:$G1607)+1,0)))</f>
        <v>1604</v>
      </c>
      <c r="H1608" s="1" t="str">
        <f>IF(Table_PayItems[[#This Row],[Description]]="_","_ Unique Item - "&amp;Table_PayItems[[#This Row],[Item]]&amp;" - $"&amp;Table_PayItems[[#This Row],[Unit]],Table_PayItems[[#This Row],[Description]]&amp;" - $"&amp;Table_PayItems[[#This Row],[Unit]])</f>
        <v>Culv, Cl C, 96 inch - $Ft</v>
      </c>
      <c r="I1608" s="29" t="str">
        <f>IFERROR(VLOOKUP(ROWS($M$5:M1608),Table_PayItems[[Search Key]:[Concentrated Name]],2,FALSE),"")</f>
        <v>Culv, Cl C, 96 inch - $Ft</v>
      </c>
      <c r="J1608" s="1"/>
      <c r="K1608" s="1"/>
      <c r="L1608" s="22">
        <f>IF(ISNUMBER(SEARCH(Pay_Item_Search_Text_2,M1608)),MAX($L$4:L1607)+1,0)</f>
        <v>0</v>
      </c>
      <c r="M1608" s="1" t="str">
        <f>IFERROR(VLOOKUP(ROWS($M$5:M1608),Table_PayItems[[Search Key]:[Concentrated Name]],2,FALSE),"")</f>
        <v>Culv, Cl C, 96 inch - $Ft</v>
      </c>
      <c r="N1608" s="1" t="str">
        <f>IFERROR(VLOOKUP(ROWS($M$5:N1608),$L$5:$M$7000,2,FALSE),"")</f>
        <v/>
      </c>
      <c r="O1608" s="1" t="str">
        <f>IFERROR(VLOOKUP(ROWS($O$5:O1608),$K$5:$L$7000,2,FALSE),"")</f>
        <v/>
      </c>
    </row>
    <row r="1609" spans="2:15" ht="15" customHeight="1" x14ac:dyDescent="0.25">
      <c r="B1609" s="178" t="s">
        <v>8468</v>
      </c>
      <c r="C1609" s="178" t="s">
        <v>104</v>
      </c>
      <c r="D1609" s="178" t="s">
        <v>522</v>
      </c>
      <c r="E1609" s="178" t="s">
        <v>302</v>
      </c>
      <c r="F1609" s="178" t="s">
        <v>17</v>
      </c>
      <c r="G1609" s="1">
        <f>IF(ISNUMBER(Pay_Item_Search_Text),IF(ISNUMBER(IF(FIND(Pay_Item_Search_Text,B1609)=1,1, "FALSE")),MAX(G$4:$G1608)+1,IF(ISNUMBER(Pay_Item_Search_Text),0,IF(ISNUMBER(SEARCH(Pay_Item_Search_Text,H1609)),MAX(G$4:$G1608)+1,0))),IF(ISNUMBER(Pay_Item_Search_Text),0,IF(ISNUMBER(SEARCH(Pay_Item_Search_Text,H1609)),MAX(G$4:$G1608)+1,0)))</f>
        <v>1605</v>
      </c>
      <c r="H1609" s="1" t="str">
        <f>IF(Table_PayItems[[#This Row],[Description]]="_","_ Unique Item - "&amp;Table_PayItems[[#This Row],[Item]]&amp;" - $"&amp;Table_PayItems[[#This Row],[Unit]],Table_PayItems[[#This Row],[Description]]&amp;" - $"&amp;Table_PayItems[[#This Row],[Unit]])</f>
        <v>Culv, Cl C, Conc, 102 inch - $Ft</v>
      </c>
      <c r="I1609" s="29" t="str">
        <f>IFERROR(VLOOKUP(ROWS($M$5:M1609),Table_PayItems[[Search Key]:[Concentrated Name]],2,FALSE),"")</f>
        <v>Culv, Cl C, Conc, 102 inch - $Ft</v>
      </c>
      <c r="J1609" s="1"/>
      <c r="K1609" s="1"/>
      <c r="L1609" s="22">
        <f>IF(ISNUMBER(SEARCH(Pay_Item_Search_Text_2,M1609)),MAX($L$4:L1608)+1,0)</f>
        <v>456</v>
      </c>
      <c r="M1609" s="1" t="str">
        <f>IFERROR(VLOOKUP(ROWS($M$5:M1609),Table_PayItems[[Search Key]:[Concentrated Name]],2,FALSE),"")</f>
        <v>Culv, Cl C, Conc, 102 inch - $Ft</v>
      </c>
      <c r="N1609" s="1" t="str">
        <f>IFERROR(VLOOKUP(ROWS($M$5:N1609),$L$5:$M$7000,2,FALSE),"")</f>
        <v/>
      </c>
      <c r="O1609" s="1" t="str">
        <f>IFERROR(VLOOKUP(ROWS($O$5:O1609),$K$5:$L$7000,2,FALSE),"")</f>
        <v/>
      </c>
    </row>
    <row r="1610" spans="2:15" ht="15" customHeight="1" x14ac:dyDescent="0.25">
      <c r="B1610" s="178" t="s">
        <v>8469</v>
      </c>
      <c r="C1610" s="178" t="s">
        <v>104</v>
      </c>
      <c r="D1610" s="178" t="s">
        <v>523</v>
      </c>
      <c r="E1610" s="178" t="s">
        <v>302</v>
      </c>
      <c r="F1610" s="178" t="s">
        <v>17</v>
      </c>
      <c r="G1610" s="1">
        <f>IF(ISNUMBER(Pay_Item_Search_Text),IF(ISNUMBER(IF(FIND(Pay_Item_Search_Text,B1610)=1,1, "FALSE")),MAX(G$4:$G1609)+1,IF(ISNUMBER(Pay_Item_Search_Text),0,IF(ISNUMBER(SEARCH(Pay_Item_Search_Text,H1610)),MAX(G$4:$G1609)+1,0))),IF(ISNUMBER(Pay_Item_Search_Text),0,IF(ISNUMBER(SEARCH(Pay_Item_Search_Text,H1610)),MAX(G$4:$G1609)+1,0)))</f>
        <v>1606</v>
      </c>
      <c r="H1610" s="1" t="str">
        <f>IF(Table_PayItems[[#This Row],[Description]]="_","_ Unique Item - "&amp;Table_PayItems[[#This Row],[Item]]&amp;" - $"&amp;Table_PayItems[[#This Row],[Unit]],Table_PayItems[[#This Row],[Description]]&amp;" - $"&amp;Table_PayItems[[#This Row],[Unit]])</f>
        <v>Culv, Cl C, Conc, 108 inch - $Ft</v>
      </c>
      <c r="I1610" s="29" t="str">
        <f>IFERROR(VLOOKUP(ROWS($M$5:M1610),Table_PayItems[[Search Key]:[Concentrated Name]],2,FALSE),"")</f>
        <v>Culv, Cl C, Conc, 108 inch - $Ft</v>
      </c>
      <c r="J1610" s="1"/>
      <c r="K1610" s="1"/>
      <c r="L1610" s="22">
        <f>IF(ISNUMBER(SEARCH(Pay_Item_Search_Text_2,M1610)),MAX($L$4:L1609)+1,0)</f>
        <v>457</v>
      </c>
      <c r="M1610" s="1" t="str">
        <f>IFERROR(VLOOKUP(ROWS($M$5:M1610),Table_PayItems[[Search Key]:[Concentrated Name]],2,FALSE),"")</f>
        <v>Culv, Cl C, Conc, 108 inch - $Ft</v>
      </c>
      <c r="N1610" s="1" t="str">
        <f>IFERROR(VLOOKUP(ROWS($M$5:N1610),$L$5:$M$7000,2,FALSE),"")</f>
        <v/>
      </c>
      <c r="O1610" s="1" t="str">
        <f>IFERROR(VLOOKUP(ROWS($O$5:O1610),$K$5:$L$7000,2,FALSE),"")</f>
        <v/>
      </c>
    </row>
    <row r="1611" spans="2:15" ht="15" customHeight="1" x14ac:dyDescent="0.25">
      <c r="B1611" s="178" t="s">
        <v>8470</v>
      </c>
      <c r="C1611" s="178" t="s">
        <v>104</v>
      </c>
      <c r="D1611" s="178" t="s">
        <v>524</v>
      </c>
      <c r="E1611" s="178" t="s">
        <v>302</v>
      </c>
      <c r="F1611" s="178" t="s">
        <v>17</v>
      </c>
      <c r="G1611" s="1">
        <f>IF(ISNUMBER(Pay_Item_Search_Text),IF(ISNUMBER(IF(FIND(Pay_Item_Search_Text,B1611)=1,1, "FALSE")),MAX(G$4:$G1610)+1,IF(ISNUMBER(Pay_Item_Search_Text),0,IF(ISNUMBER(SEARCH(Pay_Item_Search_Text,H1611)),MAX(G$4:$G1610)+1,0))),IF(ISNUMBER(Pay_Item_Search_Text),0,IF(ISNUMBER(SEARCH(Pay_Item_Search_Text,H1611)),MAX(G$4:$G1610)+1,0)))</f>
        <v>1607</v>
      </c>
      <c r="H1611" s="1" t="str">
        <f>IF(Table_PayItems[[#This Row],[Description]]="_","_ Unique Item - "&amp;Table_PayItems[[#This Row],[Item]]&amp;" - $"&amp;Table_PayItems[[#This Row],[Unit]],Table_PayItems[[#This Row],[Description]]&amp;" - $"&amp;Table_PayItems[[#This Row],[Unit]])</f>
        <v>Culv, Cl C, Conc, 114 inch - $Ft</v>
      </c>
      <c r="I1611" s="29" t="str">
        <f>IFERROR(VLOOKUP(ROWS($M$5:M1611),Table_PayItems[[Search Key]:[Concentrated Name]],2,FALSE),"")</f>
        <v>Culv, Cl C, Conc, 114 inch - $Ft</v>
      </c>
      <c r="J1611" s="1"/>
      <c r="K1611" s="1"/>
      <c r="L1611" s="22">
        <f>IF(ISNUMBER(SEARCH(Pay_Item_Search_Text_2,M1611)),MAX($L$4:L1610)+1,0)</f>
        <v>0</v>
      </c>
      <c r="M1611" s="1" t="str">
        <f>IFERROR(VLOOKUP(ROWS($M$5:M1611),Table_PayItems[[Search Key]:[Concentrated Name]],2,FALSE),"")</f>
        <v>Culv, Cl C, Conc, 114 inch - $Ft</v>
      </c>
      <c r="N1611" s="1" t="str">
        <f>IFERROR(VLOOKUP(ROWS($M$5:N1611),$L$5:$M$7000,2,FALSE),"")</f>
        <v/>
      </c>
      <c r="O1611" s="1" t="str">
        <f>IFERROR(VLOOKUP(ROWS($O$5:O1611),$K$5:$L$7000,2,FALSE),"")</f>
        <v/>
      </c>
    </row>
    <row r="1612" spans="2:15" ht="15" customHeight="1" x14ac:dyDescent="0.25">
      <c r="B1612" s="178" t="s">
        <v>8452</v>
      </c>
      <c r="C1612" s="178" t="s">
        <v>104</v>
      </c>
      <c r="D1612" s="178" t="s">
        <v>506</v>
      </c>
      <c r="E1612" s="178" t="s">
        <v>296</v>
      </c>
      <c r="F1612" s="178" t="s">
        <v>17</v>
      </c>
      <c r="G1612" s="1">
        <f>IF(ISNUMBER(Pay_Item_Search_Text),IF(ISNUMBER(IF(FIND(Pay_Item_Search_Text,B1612)=1,1, "FALSE")),MAX(G$4:$G1611)+1,IF(ISNUMBER(Pay_Item_Search_Text),0,IF(ISNUMBER(SEARCH(Pay_Item_Search_Text,H1612)),MAX(G$4:$G1611)+1,0))),IF(ISNUMBER(Pay_Item_Search_Text),0,IF(ISNUMBER(SEARCH(Pay_Item_Search_Text,H1612)),MAX(G$4:$G1611)+1,0)))</f>
        <v>1608</v>
      </c>
      <c r="H1612" s="1" t="str">
        <f>IF(Table_PayItems[[#This Row],[Description]]="_","_ Unique Item - "&amp;Table_PayItems[[#This Row],[Item]]&amp;" - $"&amp;Table_PayItems[[#This Row],[Unit]],Table_PayItems[[#This Row],[Description]]&amp;" - $"&amp;Table_PayItems[[#This Row],[Unit]])</f>
        <v>Culv, Cl C, Conc, 12 inch - $Ft</v>
      </c>
      <c r="I1612" s="29" t="str">
        <f>IFERROR(VLOOKUP(ROWS($M$5:M1612),Table_PayItems[[Search Key]:[Concentrated Name]],2,FALSE),"")</f>
        <v>Culv, Cl C, Conc, 12 inch - $Ft</v>
      </c>
      <c r="J1612" s="1"/>
      <c r="K1612" s="1"/>
      <c r="L1612" s="22">
        <f>IF(ISNUMBER(SEARCH(Pay_Item_Search_Text_2,M1612)),MAX($L$4:L1611)+1,0)</f>
        <v>0</v>
      </c>
      <c r="M1612" s="1" t="str">
        <f>IFERROR(VLOOKUP(ROWS($M$5:M1612),Table_PayItems[[Search Key]:[Concentrated Name]],2,FALSE),"")</f>
        <v>Culv, Cl C, Conc, 12 inch - $Ft</v>
      </c>
      <c r="N1612" s="1" t="str">
        <f>IFERROR(VLOOKUP(ROWS($M$5:N1612),$L$5:$M$7000,2,FALSE),"")</f>
        <v/>
      </c>
      <c r="O1612" s="1" t="str">
        <f>IFERROR(VLOOKUP(ROWS($O$5:O1612),$K$5:$L$7000,2,FALSE),"")</f>
        <v/>
      </c>
    </row>
    <row r="1613" spans="2:15" ht="15" customHeight="1" x14ac:dyDescent="0.25">
      <c r="B1613" s="178" t="s">
        <v>8471</v>
      </c>
      <c r="C1613" s="178" t="s">
        <v>104</v>
      </c>
      <c r="D1613" s="178" t="s">
        <v>525</v>
      </c>
      <c r="E1613" s="178" t="s">
        <v>302</v>
      </c>
      <c r="F1613" s="178" t="s">
        <v>17</v>
      </c>
      <c r="G1613" s="1">
        <f>IF(ISNUMBER(Pay_Item_Search_Text),IF(ISNUMBER(IF(FIND(Pay_Item_Search_Text,B1613)=1,1, "FALSE")),MAX(G$4:$G1612)+1,IF(ISNUMBER(Pay_Item_Search_Text),0,IF(ISNUMBER(SEARCH(Pay_Item_Search_Text,H1613)),MAX(G$4:$G1612)+1,0))),IF(ISNUMBER(Pay_Item_Search_Text),0,IF(ISNUMBER(SEARCH(Pay_Item_Search_Text,H1613)),MAX(G$4:$G1612)+1,0)))</f>
        <v>1609</v>
      </c>
      <c r="H1613" s="1" t="str">
        <f>IF(Table_PayItems[[#This Row],[Description]]="_","_ Unique Item - "&amp;Table_PayItems[[#This Row],[Item]]&amp;" - $"&amp;Table_PayItems[[#This Row],[Unit]],Table_PayItems[[#This Row],[Description]]&amp;" - $"&amp;Table_PayItems[[#This Row],[Unit]])</f>
        <v>Culv, Cl C, Conc, 120 inch - $Ft</v>
      </c>
      <c r="I1613" s="29" t="str">
        <f>IFERROR(VLOOKUP(ROWS($M$5:M1613),Table_PayItems[[Search Key]:[Concentrated Name]],2,FALSE),"")</f>
        <v>Culv, Cl C, Conc, 120 inch - $Ft</v>
      </c>
      <c r="J1613" s="1"/>
      <c r="K1613" s="1"/>
      <c r="L1613" s="22">
        <f>IF(ISNUMBER(SEARCH(Pay_Item_Search_Text_2,M1613)),MAX($L$4:L1612)+1,0)</f>
        <v>458</v>
      </c>
      <c r="M1613" s="1" t="str">
        <f>IFERROR(VLOOKUP(ROWS($M$5:M1613),Table_PayItems[[Search Key]:[Concentrated Name]],2,FALSE),"")</f>
        <v>Culv, Cl C, Conc, 120 inch - $Ft</v>
      </c>
      <c r="N1613" s="1" t="str">
        <f>IFERROR(VLOOKUP(ROWS($M$5:N1613),$L$5:$M$7000,2,FALSE),"")</f>
        <v/>
      </c>
      <c r="O1613" s="1" t="str">
        <f>IFERROR(VLOOKUP(ROWS($O$5:O1613),$K$5:$L$7000,2,FALSE),"")</f>
        <v/>
      </c>
    </row>
    <row r="1614" spans="2:15" ht="15" customHeight="1" x14ac:dyDescent="0.25">
      <c r="B1614" s="178" t="s">
        <v>8472</v>
      </c>
      <c r="C1614" s="178" t="s">
        <v>104</v>
      </c>
      <c r="D1614" s="178" t="s">
        <v>526</v>
      </c>
      <c r="E1614" s="178" t="s">
        <v>302</v>
      </c>
      <c r="F1614" s="178" t="s">
        <v>17</v>
      </c>
      <c r="G1614" s="1">
        <f>IF(ISNUMBER(Pay_Item_Search_Text),IF(ISNUMBER(IF(FIND(Pay_Item_Search_Text,B1614)=1,1, "FALSE")),MAX(G$4:$G1613)+1,IF(ISNUMBER(Pay_Item_Search_Text),0,IF(ISNUMBER(SEARCH(Pay_Item_Search_Text,H1614)),MAX(G$4:$G1613)+1,0))),IF(ISNUMBER(Pay_Item_Search_Text),0,IF(ISNUMBER(SEARCH(Pay_Item_Search_Text,H1614)),MAX(G$4:$G1613)+1,0)))</f>
        <v>1610</v>
      </c>
      <c r="H1614" s="1" t="str">
        <f>IF(Table_PayItems[[#This Row],[Description]]="_","_ Unique Item - "&amp;Table_PayItems[[#This Row],[Item]]&amp;" - $"&amp;Table_PayItems[[#This Row],[Unit]],Table_PayItems[[#This Row],[Description]]&amp;" - $"&amp;Table_PayItems[[#This Row],[Unit]])</f>
        <v>Culv, Cl C, Conc, 126 inch - $Ft</v>
      </c>
      <c r="I1614" s="29" t="str">
        <f>IFERROR(VLOOKUP(ROWS($M$5:M1614),Table_PayItems[[Search Key]:[Concentrated Name]],2,FALSE),"")</f>
        <v>Culv, Cl C, Conc, 126 inch - $Ft</v>
      </c>
      <c r="J1614" s="1"/>
      <c r="K1614" s="1"/>
      <c r="L1614" s="22">
        <f>IF(ISNUMBER(SEARCH(Pay_Item_Search_Text_2,M1614)),MAX($L$4:L1613)+1,0)</f>
        <v>0</v>
      </c>
      <c r="M1614" s="1" t="str">
        <f>IFERROR(VLOOKUP(ROWS($M$5:M1614),Table_PayItems[[Search Key]:[Concentrated Name]],2,FALSE),"")</f>
        <v>Culv, Cl C, Conc, 126 inch - $Ft</v>
      </c>
      <c r="N1614" s="1" t="str">
        <f>IFERROR(VLOOKUP(ROWS($M$5:N1614),$L$5:$M$7000,2,FALSE),"")</f>
        <v/>
      </c>
      <c r="O1614" s="1" t="str">
        <f>IFERROR(VLOOKUP(ROWS($O$5:O1614),$K$5:$L$7000,2,FALSE),"")</f>
        <v/>
      </c>
    </row>
    <row r="1615" spans="2:15" ht="15" customHeight="1" x14ac:dyDescent="0.25">
      <c r="B1615" s="178" t="s">
        <v>8473</v>
      </c>
      <c r="C1615" s="178" t="s">
        <v>104</v>
      </c>
      <c r="D1615" s="178" t="s">
        <v>527</v>
      </c>
      <c r="E1615" s="178" t="s">
        <v>302</v>
      </c>
      <c r="F1615" s="178" t="s">
        <v>17</v>
      </c>
      <c r="G1615" s="1">
        <f>IF(ISNUMBER(Pay_Item_Search_Text),IF(ISNUMBER(IF(FIND(Pay_Item_Search_Text,B1615)=1,1, "FALSE")),MAX(G$4:$G1614)+1,IF(ISNUMBER(Pay_Item_Search_Text),0,IF(ISNUMBER(SEARCH(Pay_Item_Search_Text,H1615)),MAX(G$4:$G1614)+1,0))),IF(ISNUMBER(Pay_Item_Search_Text),0,IF(ISNUMBER(SEARCH(Pay_Item_Search_Text,H1615)),MAX(G$4:$G1614)+1,0)))</f>
        <v>1611</v>
      </c>
      <c r="H1615" s="1" t="str">
        <f>IF(Table_PayItems[[#This Row],[Description]]="_","_ Unique Item - "&amp;Table_PayItems[[#This Row],[Item]]&amp;" - $"&amp;Table_PayItems[[#This Row],[Unit]],Table_PayItems[[#This Row],[Description]]&amp;" - $"&amp;Table_PayItems[[#This Row],[Unit]])</f>
        <v>Culv, Cl C, Conc, 132 inch - $Ft</v>
      </c>
      <c r="I1615" s="29" t="str">
        <f>IFERROR(VLOOKUP(ROWS($M$5:M1615),Table_PayItems[[Search Key]:[Concentrated Name]],2,FALSE),"")</f>
        <v>Culv, Cl C, Conc, 132 inch - $Ft</v>
      </c>
      <c r="J1615" s="1"/>
      <c r="K1615" s="1"/>
      <c r="L1615" s="22">
        <f>IF(ISNUMBER(SEARCH(Pay_Item_Search_Text_2,M1615)),MAX($L$4:L1614)+1,0)</f>
        <v>0</v>
      </c>
      <c r="M1615" s="1" t="str">
        <f>IFERROR(VLOOKUP(ROWS($M$5:M1615),Table_PayItems[[Search Key]:[Concentrated Name]],2,FALSE),"")</f>
        <v>Culv, Cl C, Conc, 132 inch - $Ft</v>
      </c>
      <c r="N1615" s="1" t="str">
        <f>IFERROR(VLOOKUP(ROWS($M$5:N1615),$L$5:$M$7000,2,FALSE),"")</f>
        <v/>
      </c>
      <c r="O1615" s="1" t="str">
        <f>IFERROR(VLOOKUP(ROWS($O$5:O1615),$K$5:$L$7000,2,FALSE),"")</f>
        <v/>
      </c>
    </row>
    <row r="1616" spans="2:15" ht="15" customHeight="1" x14ac:dyDescent="0.25">
      <c r="B1616" s="178" t="s">
        <v>8474</v>
      </c>
      <c r="C1616" s="178" t="s">
        <v>104</v>
      </c>
      <c r="D1616" s="178" t="s">
        <v>528</v>
      </c>
      <c r="E1616" s="178" t="s">
        <v>302</v>
      </c>
      <c r="F1616" s="178" t="s">
        <v>17</v>
      </c>
      <c r="G1616" s="1">
        <f>IF(ISNUMBER(Pay_Item_Search_Text),IF(ISNUMBER(IF(FIND(Pay_Item_Search_Text,B1616)=1,1, "FALSE")),MAX(G$4:$G1615)+1,IF(ISNUMBER(Pay_Item_Search_Text),0,IF(ISNUMBER(SEARCH(Pay_Item_Search_Text,H1616)),MAX(G$4:$G1615)+1,0))),IF(ISNUMBER(Pay_Item_Search_Text),0,IF(ISNUMBER(SEARCH(Pay_Item_Search_Text,H1616)),MAX(G$4:$G1615)+1,0)))</f>
        <v>1612</v>
      </c>
      <c r="H1616" s="1" t="str">
        <f>IF(Table_PayItems[[#This Row],[Description]]="_","_ Unique Item - "&amp;Table_PayItems[[#This Row],[Item]]&amp;" - $"&amp;Table_PayItems[[#This Row],[Unit]],Table_PayItems[[#This Row],[Description]]&amp;" - $"&amp;Table_PayItems[[#This Row],[Unit]])</f>
        <v>Culv, Cl C, Conc, 138 inch - $Ft</v>
      </c>
      <c r="I1616" s="29" t="str">
        <f>IFERROR(VLOOKUP(ROWS($M$5:M1616),Table_PayItems[[Search Key]:[Concentrated Name]],2,FALSE),"")</f>
        <v>Culv, Cl C, Conc, 138 inch - $Ft</v>
      </c>
      <c r="J1616" s="1"/>
      <c r="K1616" s="1"/>
      <c r="L1616" s="22">
        <f>IF(ISNUMBER(SEARCH(Pay_Item_Search_Text_2,M1616)),MAX($L$4:L1615)+1,0)</f>
        <v>0</v>
      </c>
      <c r="M1616" s="1" t="str">
        <f>IFERROR(VLOOKUP(ROWS($M$5:M1616),Table_PayItems[[Search Key]:[Concentrated Name]],2,FALSE),"")</f>
        <v>Culv, Cl C, Conc, 138 inch - $Ft</v>
      </c>
      <c r="N1616" s="1" t="str">
        <f>IFERROR(VLOOKUP(ROWS($M$5:N1616),$L$5:$M$7000,2,FALSE),"")</f>
        <v/>
      </c>
      <c r="O1616" s="1" t="str">
        <f>IFERROR(VLOOKUP(ROWS($O$5:O1616),$K$5:$L$7000,2,FALSE),"")</f>
        <v/>
      </c>
    </row>
    <row r="1617" spans="2:15" ht="15" customHeight="1" x14ac:dyDescent="0.25">
      <c r="B1617" s="178" t="s">
        <v>8475</v>
      </c>
      <c r="C1617" s="178" t="s">
        <v>104</v>
      </c>
      <c r="D1617" s="178" t="s">
        <v>529</v>
      </c>
      <c r="E1617" s="178" t="s">
        <v>302</v>
      </c>
      <c r="F1617" s="178" t="s">
        <v>17</v>
      </c>
      <c r="G1617" s="1">
        <f>IF(ISNUMBER(Pay_Item_Search_Text),IF(ISNUMBER(IF(FIND(Pay_Item_Search_Text,B1617)=1,1, "FALSE")),MAX(G$4:$G1616)+1,IF(ISNUMBER(Pay_Item_Search_Text),0,IF(ISNUMBER(SEARCH(Pay_Item_Search_Text,H1617)),MAX(G$4:$G1616)+1,0))),IF(ISNUMBER(Pay_Item_Search_Text),0,IF(ISNUMBER(SEARCH(Pay_Item_Search_Text,H1617)),MAX(G$4:$G1616)+1,0)))</f>
        <v>1613</v>
      </c>
      <c r="H1617" s="1" t="str">
        <f>IF(Table_PayItems[[#This Row],[Description]]="_","_ Unique Item - "&amp;Table_PayItems[[#This Row],[Item]]&amp;" - $"&amp;Table_PayItems[[#This Row],[Unit]],Table_PayItems[[#This Row],[Description]]&amp;" - $"&amp;Table_PayItems[[#This Row],[Unit]])</f>
        <v>Culv, Cl C, Conc, 144 inch - $Ft</v>
      </c>
      <c r="I1617" s="29" t="str">
        <f>IFERROR(VLOOKUP(ROWS($M$5:M1617),Table_PayItems[[Search Key]:[Concentrated Name]],2,FALSE),"")</f>
        <v>Culv, Cl C, Conc, 144 inch - $Ft</v>
      </c>
      <c r="J1617" s="1"/>
      <c r="K1617" s="1"/>
      <c r="L1617" s="22">
        <f>IF(ISNUMBER(SEARCH(Pay_Item_Search_Text_2,M1617)),MAX($L$4:L1616)+1,0)</f>
        <v>0</v>
      </c>
      <c r="M1617" s="1" t="str">
        <f>IFERROR(VLOOKUP(ROWS($M$5:M1617),Table_PayItems[[Search Key]:[Concentrated Name]],2,FALSE),"")</f>
        <v>Culv, Cl C, Conc, 144 inch - $Ft</v>
      </c>
      <c r="N1617" s="1" t="str">
        <f>IFERROR(VLOOKUP(ROWS($M$5:N1617),$L$5:$M$7000,2,FALSE),"")</f>
        <v/>
      </c>
      <c r="O1617" s="1" t="str">
        <f>IFERROR(VLOOKUP(ROWS($O$5:O1617),$K$5:$L$7000,2,FALSE),"")</f>
        <v/>
      </c>
    </row>
    <row r="1618" spans="2:15" ht="15" customHeight="1" x14ac:dyDescent="0.25">
      <c r="B1618" s="178" t="s">
        <v>8453</v>
      </c>
      <c r="C1618" s="178" t="s">
        <v>104</v>
      </c>
      <c r="D1618" s="178" t="s">
        <v>507</v>
      </c>
      <c r="E1618" s="178" t="s">
        <v>296</v>
      </c>
      <c r="F1618" s="178" t="s">
        <v>17</v>
      </c>
      <c r="G1618" s="1">
        <f>IF(ISNUMBER(Pay_Item_Search_Text),IF(ISNUMBER(IF(FIND(Pay_Item_Search_Text,B1618)=1,1, "FALSE")),MAX(G$4:$G1617)+1,IF(ISNUMBER(Pay_Item_Search_Text),0,IF(ISNUMBER(SEARCH(Pay_Item_Search_Text,H1618)),MAX(G$4:$G1617)+1,0))),IF(ISNUMBER(Pay_Item_Search_Text),0,IF(ISNUMBER(SEARCH(Pay_Item_Search_Text,H1618)),MAX(G$4:$G1617)+1,0)))</f>
        <v>1614</v>
      </c>
      <c r="H1618" s="1" t="str">
        <f>IF(Table_PayItems[[#This Row],[Description]]="_","_ Unique Item - "&amp;Table_PayItems[[#This Row],[Item]]&amp;" - $"&amp;Table_PayItems[[#This Row],[Unit]],Table_PayItems[[#This Row],[Description]]&amp;" - $"&amp;Table_PayItems[[#This Row],[Unit]])</f>
        <v>Culv, Cl C, Conc, 15 inch - $Ft</v>
      </c>
      <c r="I1618" s="29" t="str">
        <f>IFERROR(VLOOKUP(ROWS($M$5:M1618),Table_PayItems[[Search Key]:[Concentrated Name]],2,FALSE),"")</f>
        <v>Culv, Cl C, Conc, 15 inch - $Ft</v>
      </c>
      <c r="J1618" s="1"/>
      <c r="K1618" s="1"/>
      <c r="L1618" s="22">
        <f>IF(ISNUMBER(SEARCH(Pay_Item_Search_Text_2,M1618)),MAX($L$4:L1617)+1,0)</f>
        <v>0</v>
      </c>
      <c r="M1618" s="1" t="str">
        <f>IFERROR(VLOOKUP(ROWS($M$5:M1618),Table_PayItems[[Search Key]:[Concentrated Name]],2,FALSE),"")</f>
        <v>Culv, Cl C, Conc, 15 inch - $Ft</v>
      </c>
      <c r="N1618" s="1" t="str">
        <f>IFERROR(VLOOKUP(ROWS($M$5:N1618),$L$5:$M$7000,2,FALSE),"")</f>
        <v/>
      </c>
      <c r="O1618" s="1" t="str">
        <f>IFERROR(VLOOKUP(ROWS($O$5:O1618),$K$5:$L$7000,2,FALSE),"")</f>
        <v/>
      </c>
    </row>
    <row r="1619" spans="2:15" ht="15" customHeight="1" x14ac:dyDescent="0.25">
      <c r="B1619" s="178" t="s">
        <v>8454</v>
      </c>
      <c r="C1619" s="178" t="s">
        <v>104</v>
      </c>
      <c r="D1619" s="178" t="s">
        <v>508</v>
      </c>
      <c r="E1619" s="178" t="s">
        <v>296</v>
      </c>
      <c r="F1619" s="178" t="s">
        <v>17</v>
      </c>
      <c r="G1619" s="1">
        <f>IF(ISNUMBER(Pay_Item_Search_Text),IF(ISNUMBER(IF(FIND(Pay_Item_Search_Text,B1619)=1,1, "FALSE")),MAX(G$4:$G1618)+1,IF(ISNUMBER(Pay_Item_Search_Text),0,IF(ISNUMBER(SEARCH(Pay_Item_Search_Text,H1619)),MAX(G$4:$G1618)+1,0))),IF(ISNUMBER(Pay_Item_Search_Text),0,IF(ISNUMBER(SEARCH(Pay_Item_Search_Text,H1619)),MAX(G$4:$G1618)+1,0)))</f>
        <v>1615</v>
      </c>
      <c r="H1619" s="1" t="str">
        <f>IF(Table_PayItems[[#This Row],[Description]]="_","_ Unique Item - "&amp;Table_PayItems[[#This Row],[Item]]&amp;" - $"&amp;Table_PayItems[[#This Row],[Unit]],Table_PayItems[[#This Row],[Description]]&amp;" - $"&amp;Table_PayItems[[#This Row],[Unit]])</f>
        <v>Culv, Cl C, Conc, 18 inch - $Ft</v>
      </c>
      <c r="I1619" s="29" t="str">
        <f>IFERROR(VLOOKUP(ROWS($M$5:M1619),Table_PayItems[[Search Key]:[Concentrated Name]],2,FALSE),"")</f>
        <v>Culv, Cl C, Conc, 18 inch - $Ft</v>
      </c>
      <c r="J1619" s="1"/>
      <c r="K1619" s="1"/>
      <c r="L1619" s="22">
        <f>IF(ISNUMBER(SEARCH(Pay_Item_Search_Text_2,M1619)),MAX($L$4:L1618)+1,0)</f>
        <v>0</v>
      </c>
      <c r="M1619" s="1" t="str">
        <f>IFERROR(VLOOKUP(ROWS($M$5:M1619),Table_PayItems[[Search Key]:[Concentrated Name]],2,FALSE),"")</f>
        <v>Culv, Cl C, Conc, 18 inch - $Ft</v>
      </c>
      <c r="N1619" s="1" t="str">
        <f>IFERROR(VLOOKUP(ROWS($M$5:N1619),$L$5:$M$7000,2,FALSE),"")</f>
        <v/>
      </c>
      <c r="O1619" s="1" t="str">
        <f>IFERROR(VLOOKUP(ROWS($O$5:O1619),$K$5:$L$7000,2,FALSE),"")</f>
        <v/>
      </c>
    </row>
    <row r="1620" spans="2:15" ht="15" customHeight="1" x14ac:dyDescent="0.25">
      <c r="B1620" s="178" t="s">
        <v>8455</v>
      </c>
      <c r="C1620" s="178" t="s">
        <v>104</v>
      </c>
      <c r="D1620" s="178" t="s">
        <v>509</v>
      </c>
      <c r="E1620" s="178" t="s">
        <v>296</v>
      </c>
      <c r="F1620" s="178" t="s">
        <v>17</v>
      </c>
      <c r="G1620" s="1">
        <f>IF(ISNUMBER(Pay_Item_Search_Text),IF(ISNUMBER(IF(FIND(Pay_Item_Search_Text,B1620)=1,1, "FALSE")),MAX(G$4:$G1619)+1,IF(ISNUMBER(Pay_Item_Search_Text),0,IF(ISNUMBER(SEARCH(Pay_Item_Search_Text,H1620)),MAX(G$4:$G1619)+1,0))),IF(ISNUMBER(Pay_Item_Search_Text),0,IF(ISNUMBER(SEARCH(Pay_Item_Search_Text,H1620)),MAX(G$4:$G1619)+1,0)))</f>
        <v>1616</v>
      </c>
      <c r="H1620" s="1" t="str">
        <f>IF(Table_PayItems[[#This Row],[Description]]="_","_ Unique Item - "&amp;Table_PayItems[[#This Row],[Item]]&amp;" - $"&amp;Table_PayItems[[#This Row],[Unit]],Table_PayItems[[#This Row],[Description]]&amp;" - $"&amp;Table_PayItems[[#This Row],[Unit]])</f>
        <v>Culv, Cl C, Conc, 24 inch - $Ft</v>
      </c>
      <c r="I1620" s="29" t="str">
        <f>IFERROR(VLOOKUP(ROWS($M$5:M1620),Table_PayItems[[Search Key]:[Concentrated Name]],2,FALSE),"")</f>
        <v>Culv, Cl C, Conc, 24 inch - $Ft</v>
      </c>
      <c r="J1620" s="1"/>
      <c r="K1620" s="1"/>
      <c r="L1620" s="22">
        <f>IF(ISNUMBER(SEARCH(Pay_Item_Search_Text_2,M1620)),MAX($L$4:L1619)+1,0)</f>
        <v>0</v>
      </c>
      <c r="M1620" s="1" t="str">
        <f>IFERROR(VLOOKUP(ROWS($M$5:M1620),Table_PayItems[[Search Key]:[Concentrated Name]],2,FALSE),"")</f>
        <v>Culv, Cl C, Conc, 24 inch - $Ft</v>
      </c>
      <c r="N1620" s="1" t="str">
        <f>IFERROR(VLOOKUP(ROWS($M$5:N1620),$L$5:$M$7000,2,FALSE),"")</f>
        <v/>
      </c>
      <c r="O1620" s="1" t="str">
        <f>IFERROR(VLOOKUP(ROWS($O$5:O1620),$K$5:$L$7000,2,FALSE),"")</f>
        <v/>
      </c>
    </row>
    <row r="1621" spans="2:15" ht="15" customHeight="1" x14ac:dyDescent="0.25">
      <c r="B1621" s="178" t="s">
        <v>8456</v>
      </c>
      <c r="C1621" s="178" t="s">
        <v>104</v>
      </c>
      <c r="D1621" s="178" t="s">
        <v>510</v>
      </c>
      <c r="E1621" s="178" t="s">
        <v>302</v>
      </c>
      <c r="F1621" s="178" t="s">
        <v>17</v>
      </c>
      <c r="G1621" s="1">
        <f>IF(ISNUMBER(Pay_Item_Search_Text),IF(ISNUMBER(IF(FIND(Pay_Item_Search_Text,B1621)=1,1, "FALSE")),MAX(G$4:$G1620)+1,IF(ISNUMBER(Pay_Item_Search_Text),0,IF(ISNUMBER(SEARCH(Pay_Item_Search_Text,H1621)),MAX(G$4:$G1620)+1,0))),IF(ISNUMBER(Pay_Item_Search_Text),0,IF(ISNUMBER(SEARCH(Pay_Item_Search_Text,H1621)),MAX(G$4:$G1620)+1,0)))</f>
        <v>1617</v>
      </c>
      <c r="H1621" s="1" t="str">
        <f>IF(Table_PayItems[[#This Row],[Description]]="_","_ Unique Item - "&amp;Table_PayItems[[#This Row],[Item]]&amp;" - $"&amp;Table_PayItems[[#This Row],[Unit]],Table_PayItems[[#This Row],[Description]]&amp;" - $"&amp;Table_PayItems[[#This Row],[Unit]])</f>
        <v>Culv, Cl C, Conc, 30 inch - $Ft</v>
      </c>
      <c r="I1621" s="29" t="str">
        <f>IFERROR(VLOOKUP(ROWS($M$5:M1621),Table_PayItems[[Search Key]:[Concentrated Name]],2,FALSE),"")</f>
        <v>Culv, Cl C, Conc, 30 inch - $Ft</v>
      </c>
      <c r="J1621" s="1"/>
      <c r="K1621" s="1"/>
      <c r="L1621" s="22">
        <f>IF(ISNUMBER(SEARCH(Pay_Item_Search_Text_2,M1621)),MAX($L$4:L1620)+1,0)</f>
        <v>459</v>
      </c>
      <c r="M1621" s="1" t="str">
        <f>IFERROR(VLOOKUP(ROWS($M$5:M1621),Table_PayItems[[Search Key]:[Concentrated Name]],2,FALSE),"")</f>
        <v>Culv, Cl C, Conc, 30 inch - $Ft</v>
      </c>
      <c r="N1621" s="1" t="str">
        <f>IFERROR(VLOOKUP(ROWS($M$5:N1621),$L$5:$M$7000,2,FALSE),"")</f>
        <v/>
      </c>
      <c r="O1621" s="1" t="str">
        <f>IFERROR(VLOOKUP(ROWS($O$5:O1621),$K$5:$L$7000,2,FALSE),"")</f>
        <v/>
      </c>
    </row>
    <row r="1622" spans="2:15" ht="15" customHeight="1" x14ac:dyDescent="0.25">
      <c r="B1622" s="178" t="s">
        <v>8457</v>
      </c>
      <c r="C1622" s="178" t="s">
        <v>104</v>
      </c>
      <c r="D1622" s="178" t="s">
        <v>511</v>
      </c>
      <c r="E1622" s="178" t="s">
        <v>302</v>
      </c>
      <c r="F1622" s="178" t="s">
        <v>17</v>
      </c>
      <c r="G1622" s="1">
        <f>IF(ISNUMBER(Pay_Item_Search_Text),IF(ISNUMBER(IF(FIND(Pay_Item_Search_Text,B1622)=1,1, "FALSE")),MAX(G$4:$G1621)+1,IF(ISNUMBER(Pay_Item_Search_Text),0,IF(ISNUMBER(SEARCH(Pay_Item_Search_Text,H1622)),MAX(G$4:$G1621)+1,0))),IF(ISNUMBER(Pay_Item_Search_Text),0,IF(ISNUMBER(SEARCH(Pay_Item_Search_Text,H1622)),MAX(G$4:$G1621)+1,0)))</f>
        <v>1618</v>
      </c>
      <c r="H1622" s="1" t="str">
        <f>IF(Table_PayItems[[#This Row],[Description]]="_","_ Unique Item - "&amp;Table_PayItems[[#This Row],[Item]]&amp;" - $"&amp;Table_PayItems[[#This Row],[Unit]],Table_PayItems[[#This Row],[Description]]&amp;" - $"&amp;Table_PayItems[[#This Row],[Unit]])</f>
        <v>Culv, Cl C, Conc, 36 inch - $Ft</v>
      </c>
      <c r="I1622" s="29" t="str">
        <f>IFERROR(VLOOKUP(ROWS($M$5:M1622),Table_PayItems[[Search Key]:[Concentrated Name]],2,FALSE),"")</f>
        <v>Culv, Cl C, Conc, 36 inch - $Ft</v>
      </c>
      <c r="J1622" s="1"/>
      <c r="K1622" s="1"/>
      <c r="L1622" s="22">
        <f>IF(ISNUMBER(SEARCH(Pay_Item_Search_Text_2,M1622)),MAX($L$4:L1621)+1,0)</f>
        <v>0</v>
      </c>
      <c r="M1622" s="1" t="str">
        <f>IFERROR(VLOOKUP(ROWS($M$5:M1622),Table_PayItems[[Search Key]:[Concentrated Name]],2,FALSE),"")</f>
        <v>Culv, Cl C, Conc, 36 inch - $Ft</v>
      </c>
      <c r="N1622" s="1" t="str">
        <f>IFERROR(VLOOKUP(ROWS($M$5:N1622),$L$5:$M$7000,2,FALSE),"")</f>
        <v/>
      </c>
      <c r="O1622" s="1" t="str">
        <f>IFERROR(VLOOKUP(ROWS($O$5:O1622),$K$5:$L$7000,2,FALSE),"")</f>
        <v/>
      </c>
    </row>
    <row r="1623" spans="2:15" ht="15" customHeight="1" x14ac:dyDescent="0.25">
      <c r="B1623" s="178" t="s">
        <v>8458</v>
      </c>
      <c r="C1623" s="178" t="s">
        <v>104</v>
      </c>
      <c r="D1623" s="178" t="s">
        <v>512</v>
      </c>
      <c r="E1623" s="178" t="s">
        <v>302</v>
      </c>
      <c r="F1623" s="178" t="s">
        <v>17</v>
      </c>
      <c r="G1623" s="1">
        <f>IF(ISNUMBER(Pay_Item_Search_Text),IF(ISNUMBER(IF(FIND(Pay_Item_Search_Text,B1623)=1,1, "FALSE")),MAX(G$4:$G1622)+1,IF(ISNUMBER(Pay_Item_Search_Text),0,IF(ISNUMBER(SEARCH(Pay_Item_Search_Text,H1623)),MAX(G$4:$G1622)+1,0))),IF(ISNUMBER(Pay_Item_Search_Text),0,IF(ISNUMBER(SEARCH(Pay_Item_Search_Text,H1623)),MAX(G$4:$G1622)+1,0)))</f>
        <v>1619</v>
      </c>
      <c r="H1623" s="1" t="str">
        <f>IF(Table_PayItems[[#This Row],[Description]]="_","_ Unique Item - "&amp;Table_PayItems[[#This Row],[Item]]&amp;" - $"&amp;Table_PayItems[[#This Row],[Unit]],Table_PayItems[[#This Row],[Description]]&amp;" - $"&amp;Table_PayItems[[#This Row],[Unit]])</f>
        <v>Culv, Cl C, Conc, 42 inch - $Ft</v>
      </c>
      <c r="I1623" s="29" t="str">
        <f>IFERROR(VLOOKUP(ROWS($M$5:M1623),Table_PayItems[[Search Key]:[Concentrated Name]],2,FALSE),"")</f>
        <v>Culv, Cl C, Conc, 42 inch - $Ft</v>
      </c>
      <c r="J1623" s="1"/>
      <c r="K1623" s="1"/>
      <c r="L1623" s="22">
        <f>IF(ISNUMBER(SEARCH(Pay_Item_Search_Text_2,M1623)),MAX($L$4:L1622)+1,0)</f>
        <v>0</v>
      </c>
      <c r="M1623" s="1" t="str">
        <f>IFERROR(VLOOKUP(ROWS($M$5:M1623),Table_PayItems[[Search Key]:[Concentrated Name]],2,FALSE),"")</f>
        <v>Culv, Cl C, Conc, 42 inch - $Ft</v>
      </c>
      <c r="N1623" s="1" t="str">
        <f>IFERROR(VLOOKUP(ROWS($M$5:N1623),$L$5:$M$7000,2,FALSE),"")</f>
        <v/>
      </c>
      <c r="O1623" s="1" t="str">
        <f>IFERROR(VLOOKUP(ROWS($O$5:O1623),$K$5:$L$7000,2,FALSE),"")</f>
        <v/>
      </c>
    </row>
    <row r="1624" spans="2:15" ht="15" customHeight="1" x14ac:dyDescent="0.25">
      <c r="B1624" s="178" t="s">
        <v>8459</v>
      </c>
      <c r="C1624" s="178" t="s">
        <v>104</v>
      </c>
      <c r="D1624" s="178" t="s">
        <v>513</v>
      </c>
      <c r="E1624" s="178" t="s">
        <v>302</v>
      </c>
      <c r="F1624" s="178" t="s">
        <v>17</v>
      </c>
      <c r="G1624" s="1">
        <f>IF(ISNUMBER(Pay_Item_Search_Text),IF(ISNUMBER(IF(FIND(Pay_Item_Search_Text,B1624)=1,1, "FALSE")),MAX(G$4:$G1623)+1,IF(ISNUMBER(Pay_Item_Search_Text),0,IF(ISNUMBER(SEARCH(Pay_Item_Search_Text,H1624)),MAX(G$4:$G1623)+1,0))),IF(ISNUMBER(Pay_Item_Search_Text),0,IF(ISNUMBER(SEARCH(Pay_Item_Search_Text,H1624)),MAX(G$4:$G1623)+1,0)))</f>
        <v>1620</v>
      </c>
      <c r="H1624" s="1" t="str">
        <f>IF(Table_PayItems[[#This Row],[Description]]="_","_ Unique Item - "&amp;Table_PayItems[[#This Row],[Item]]&amp;" - $"&amp;Table_PayItems[[#This Row],[Unit]],Table_PayItems[[#This Row],[Description]]&amp;" - $"&amp;Table_PayItems[[#This Row],[Unit]])</f>
        <v>Culv, Cl C, Conc, 48 inch - $Ft</v>
      </c>
      <c r="I1624" s="29" t="str">
        <f>IFERROR(VLOOKUP(ROWS($M$5:M1624),Table_PayItems[[Search Key]:[Concentrated Name]],2,FALSE),"")</f>
        <v>Culv, Cl C, Conc, 48 inch - $Ft</v>
      </c>
      <c r="J1624" s="1"/>
      <c r="K1624" s="1"/>
      <c r="L1624" s="22">
        <f>IF(ISNUMBER(SEARCH(Pay_Item_Search_Text_2,M1624)),MAX($L$4:L1623)+1,0)</f>
        <v>0</v>
      </c>
      <c r="M1624" s="1" t="str">
        <f>IFERROR(VLOOKUP(ROWS($M$5:M1624),Table_PayItems[[Search Key]:[Concentrated Name]],2,FALSE),"")</f>
        <v>Culv, Cl C, Conc, 48 inch - $Ft</v>
      </c>
      <c r="N1624" s="1" t="str">
        <f>IFERROR(VLOOKUP(ROWS($M$5:N1624),$L$5:$M$7000,2,FALSE),"")</f>
        <v/>
      </c>
      <c r="O1624" s="1" t="str">
        <f>IFERROR(VLOOKUP(ROWS($O$5:O1624),$K$5:$L$7000,2,FALSE),"")</f>
        <v/>
      </c>
    </row>
    <row r="1625" spans="2:15" ht="15" customHeight="1" x14ac:dyDescent="0.25">
      <c r="B1625" s="178" t="s">
        <v>8460</v>
      </c>
      <c r="C1625" s="178" t="s">
        <v>104</v>
      </c>
      <c r="D1625" s="178" t="s">
        <v>514</v>
      </c>
      <c r="E1625" s="178" t="s">
        <v>302</v>
      </c>
      <c r="F1625" s="178" t="s">
        <v>17</v>
      </c>
      <c r="G1625" s="1">
        <f>IF(ISNUMBER(Pay_Item_Search_Text),IF(ISNUMBER(IF(FIND(Pay_Item_Search_Text,B1625)=1,1, "FALSE")),MAX(G$4:$G1624)+1,IF(ISNUMBER(Pay_Item_Search_Text),0,IF(ISNUMBER(SEARCH(Pay_Item_Search_Text,H1625)),MAX(G$4:$G1624)+1,0))),IF(ISNUMBER(Pay_Item_Search_Text),0,IF(ISNUMBER(SEARCH(Pay_Item_Search_Text,H1625)),MAX(G$4:$G1624)+1,0)))</f>
        <v>1621</v>
      </c>
      <c r="H1625" s="1" t="str">
        <f>IF(Table_PayItems[[#This Row],[Description]]="_","_ Unique Item - "&amp;Table_PayItems[[#This Row],[Item]]&amp;" - $"&amp;Table_PayItems[[#This Row],[Unit]],Table_PayItems[[#This Row],[Description]]&amp;" - $"&amp;Table_PayItems[[#This Row],[Unit]])</f>
        <v>Culv, Cl C, Conc, 54 inch - $Ft</v>
      </c>
      <c r="I1625" s="29" t="str">
        <f>IFERROR(VLOOKUP(ROWS($M$5:M1625),Table_PayItems[[Search Key]:[Concentrated Name]],2,FALSE),"")</f>
        <v>Culv, Cl C, Conc, 54 inch - $Ft</v>
      </c>
      <c r="J1625" s="1"/>
      <c r="K1625" s="1"/>
      <c r="L1625" s="22">
        <f>IF(ISNUMBER(SEARCH(Pay_Item_Search_Text_2,M1625)),MAX($L$4:L1624)+1,0)</f>
        <v>0</v>
      </c>
      <c r="M1625" s="1" t="str">
        <f>IFERROR(VLOOKUP(ROWS($M$5:M1625),Table_PayItems[[Search Key]:[Concentrated Name]],2,FALSE),"")</f>
        <v>Culv, Cl C, Conc, 54 inch - $Ft</v>
      </c>
      <c r="N1625" s="1" t="str">
        <f>IFERROR(VLOOKUP(ROWS($M$5:N1625),$L$5:$M$7000,2,FALSE),"")</f>
        <v/>
      </c>
      <c r="O1625" s="1" t="str">
        <f>IFERROR(VLOOKUP(ROWS($O$5:O1625),$K$5:$L$7000,2,FALSE),"")</f>
        <v/>
      </c>
    </row>
    <row r="1626" spans="2:15" ht="15" customHeight="1" x14ac:dyDescent="0.25">
      <c r="B1626" s="178" t="s">
        <v>8461</v>
      </c>
      <c r="C1626" s="178" t="s">
        <v>104</v>
      </c>
      <c r="D1626" s="178" t="s">
        <v>515</v>
      </c>
      <c r="E1626" s="178" t="s">
        <v>302</v>
      </c>
      <c r="F1626" s="178" t="s">
        <v>17</v>
      </c>
      <c r="G1626" s="1">
        <f>IF(ISNUMBER(Pay_Item_Search_Text),IF(ISNUMBER(IF(FIND(Pay_Item_Search_Text,B1626)=1,1, "FALSE")),MAX(G$4:$G1625)+1,IF(ISNUMBER(Pay_Item_Search_Text),0,IF(ISNUMBER(SEARCH(Pay_Item_Search_Text,H1626)),MAX(G$4:$G1625)+1,0))),IF(ISNUMBER(Pay_Item_Search_Text),0,IF(ISNUMBER(SEARCH(Pay_Item_Search_Text,H1626)),MAX(G$4:$G1625)+1,0)))</f>
        <v>1622</v>
      </c>
      <c r="H1626" s="1" t="str">
        <f>IF(Table_PayItems[[#This Row],[Description]]="_","_ Unique Item - "&amp;Table_PayItems[[#This Row],[Item]]&amp;" - $"&amp;Table_PayItems[[#This Row],[Unit]],Table_PayItems[[#This Row],[Description]]&amp;" - $"&amp;Table_PayItems[[#This Row],[Unit]])</f>
        <v>Culv, Cl C, Conc, 60 inch - $Ft</v>
      </c>
      <c r="I1626" s="29" t="str">
        <f>IFERROR(VLOOKUP(ROWS($M$5:M1626),Table_PayItems[[Search Key]:[Concentrated Name]],2,FALSE),"")</f>
        <v>Culv, Cl C, Conc, 60 inch - $Ft</v>
      </c>
      <c r="J1626" s="1"/>
      <c r="K1626" s="1"/>
      <c r="L1626" s="22">
        <f>IF(ISNUMBER(SEARCH(Pay_Item_Search_Text_2,M1626)),MAX($L$4:L1625)+1,0)</f>
        <v>460</v>
      </c>
      <c r="M1626" s="1" t="str">
        <f>IFERROR(VLOOKUP(ROWS($M$5:M1626),Table_PayItems[[Search Key]:[Concentrated Name]],2,FALSE),"")</f>
        <v>Culv, Cl C, Conc, 60 inch - $Ft</v>
      </c>
      <c r="N1626" s="1" t="str">
        <f>IFERROR(VLOOKUP(ROWS($M$5:N1626),$L$5:$M$7000,2,FALSE),"")</f>
        <v/>
      </c>
      <c r="O1626" s="1" t="str">
        <f>IFERROR(VLOOKUP(ROWS($O$5:O1626),$K$5:$L$7000,2,FALSE),"")</f>
        <v/>
      </c>
    </row>
    <row r="1627" spans="2:15" ht="15" customHeight="1" x14ac:dyDescent="0.25">
      <c r="B1627" s="178" t="s">
        <v>8462</v>
      </c>
      <c r="C1627" s="178" t="s">
        <v>104</v>
      </c>
      <c r="D1627" s="178" t="s">
        <v>516</v>
      </c>
      <c r="E1627" s="178" t="s">
        <v>302</v>
      </c>
      <c r="F1627" s="178" t="s">
        <v>17</v>
      </c>
      <c r="G1627" s="1">
        <f>IF(ISNUMBER(Pay_Item_Search_Text),IF(ISNUMBER(IF(FIND(Pay_Item_Search_Text,B1627)=1,1, "FALSE")),MAX(G$4:$G1626)+1,IF(ISNUMBER(Pay_Item_Search_Text),0,IF(ISNUMBER(SEARCH(Pay_Item_Search_Text,H1627)),MAX(G$4:$G1626)+1,0))),IF(ISNUMBER(Pay_Item_Search_Text),0,IF(ISNUMBER(SEARCH(Pay_Item_Search_Text,H1627)),MAX(G$4:$G1626)+1,0)))</f>
        <v>1623</v>
      </c>
      <c r="H1627" s="1" t="str">
        <f>IF(Table_PayItems[[#This Row],[Description]]="_","_ Unique Item - "&amp;Table_PayItems[[#This Row],[Item]]&amp;" - $"&amp;Table_PayItems[[#This Row],[Unit]],Table_PayItems[[#This Row],[Description]]&amp;" - $"&amp;Table_PayItems[[#This Row],[Unit]])</f>
        <v>Culv, Cl C, Conc, 66 inch - $Ft</v>
      </c>
      <c r="I1627" s="29" t="str">
        <f>IFERROR(VLOOKUP(ROWS($M$5:M1627),Table_PayItems[[Search Key]:[Concentrated Name]],2,FALSE),"")</f>
        <v>Culv, Cl C, Conc, 66 inch - $Ft</v>
      </c>
      <c r="J1627" s="1"/>
      <c r="K1627" s="1"/>
      <c r="L1627" s="22">
        <f>IF(ISNUMBER(SEARCH(Pay_Item_Search_Text_2,M1627)),MAX($L$4:L1626)+1,0)</f>
        <v>0</v>
      </c>
      <c r="M1627" s="1" t="str">
        <f>IFERROR(VLOOKUP(ROWS($M$5:M1627),Table_PayItems[[Search Key]:[Concentrated Name]],2,FALSE),"")</f>
        <v>Culv, Cl C, Conc, 66 inch - $Ft</v>
      </c>
      <c r="N1627" s="1" t="str">
        <f>IFERROR(VLOOKUP(ROWS($M$5:N1627),$L$5:$M$7000,2,FALSE),"")</f>
        <v/>
      </c>
      <c r="O1627" s="1" t="str">
        <f>IFERROR(VLOOKUP(ROWS($O$5:O1627),$K$5:$L$7000,2,FALSE),"")</f>
        <v/>
      </c>
    </row>
    <row r="1628" spans="2:15" ht="15" customHeight="1" x14ac:dyDescent="0.25">
      <c r="B1628" s="178" t="s">
        <v>8463</v>
      </c>
      <c r="C1628" s="178" t="s">
        <v>104</v>
      </c>
      <c r="D1628" s="178" t="s">
        <v>517</v>
      </c>
      <c r="E1628" s="178" t="s">
        <v>302</v>
      </c>
      <c r="F1628" s="178" t="s">
        <v>17</v>
      </c>
      <c r="G1628" s="1">
        <f>IF(ISNUMBER(Pay_Item_Search_Text),IF(ISNUMBER(IF(FIND(Pay_Item_Search_Text,B1628)=1,1, "FALSE")),MAX(G$4:$G1627)+1,IF(ISNUMBER(Pay_Item_Search_Text),0,IF(ISNUMBER(SEARCH(Pay_Item_Search_Text,H1628)),MAX(G$4:$G1627)+1,0))),IF(ISNUMBER(Pay_Item_Search_Text),0,IF(ISNUMBER(SEARCH(Pay_Item_Search_Text,H1628)),MAX(G$4:$G1627)+1,0)))</f>
        <v>1624</v>
      </c>
      <c r="H1628" s="1" t="str">
        <f>IF(Table_PayItems[[#This Row],[Description]]="_","_ Unique Item - "&amp;Table_PayItems[[#This Row],[Item]]&amp;" - $"&amp;Table_PayItems[[#This Row],[Unit]],Table_PayItems[[#This Row],[Description]]&amp;" - $"&amp;Table_PayItems[[#This Row],[Unit]])</f>
        <v>Culv, Cl C, Conc, 72 inch - $Ft</v>
      </c>
      <c r="I1628" s="29" t="str">
        <f>IFERROR(VLOOKUP(ROWS($M$5:M1628),Table_PayItems[[Search Key]:[Concentrated Name]],2,FALSE),"")</f>
        <v>Culv, Cl C, Conc, 72 inch - $Ft</v>
      </c>
      <c r="J1628" s="1"/>
      <c r="K1628" s="1"/>
      <c r="L1628" s="22">
        <f>IF(ISNUMBER(SEARCH(Pay_Item_Search_Text_2,M1628)),MAX($L$4:L1627)+1,0)</f>
        <v>0</v>
      </c>
      <c r="M1628" s="1" t="str">
        <f>IFERROR(VLOOKUP(ROWS($M$5:M1628),Table_PayItems[[Search Key]:[Concentrated Name]],2,FALSE),"")</f>
        <v>Culv, Cl C, Conc, 72 inch - $Ft</v>
      </c>
      <c r="N1628" s="1" t="str">
        <f>IFERROR(VLOOKUP(ROWS($M$5:N1628),$L$5:$M$7000,2,FALSE),"")</f>
        <v/>
      </c>
      <c r="O1628" s="1" t="str">
        <f>IFERROR(VLOOKUP(ROWS($O$5:O1628),$K$5:$L$7000,2,FALSE),"")</f>
        <v/>
      </c>
    </row>
    <row r="1629" spans="2:15" ht="15" customHeight="1" x14ac:dyDescent="0.25">
      <c r="B1629" s="178" t="s">
        <v>8464</v>
      </c>
      <c r="C1629" s="178" t="s">
        <v>104</v>
      </c>
      <c r="D1629" s="178" t="s">
        <v>518</v>
      </c>
      <c r="E1629" s="178" t="s">
        <v>302</v>
      </c>
      <c r="F1629" s="178" t="s">
        <v>17</v>
      </c>
      <c r="G1629" s="1">
        <f>IF(ISNUMBER(Pay_Item_Search_Text),IF(ISNUMBER(IF(FIND(Pay_Item_Search_Text,B1629)=1,1, "FALSE")),MAX(G$4:$G1628)+1,IF(ISNUMBER(Pay_Item_Search_Text),0,IF(ISNUMBER(SEARCH(Pay_Item_Search_Text,H1629)),MAX(G$4:$G1628)+1,0))),IF(ISNUMBER(Pay_Item_Search_Text),0,IF(ISNUMBER(SEARCH(Pay_Item_Search_Text,H1629)),MAX(G$4:$G1628)+1,0)))</f>
        <v>1625</v>
      </c>
      <c r="H1629" s="1" t="str">
        <f>IF(Table_PayItems[[#This Row],[Description]]="_","_ Unique Item - "&amp;Table_PayItems[[#This Row],[Item]]&amp;" - $"&amp;Table_PayItems[[#This Row],[Unit]],Table_PayItems[[#This Row],[Description]]&amp;" - $"&amp;Table_PayItems[[#This Row],[Unit]])</f>
        <v>Culv, Cl C, Conc, 78 inch - $Ft</v>
      </c>
      <c r="I1629" s="29" t="str">
        <f>IFERROR(VLOOKUP(ROWS($M$5:M1629),Table_PayItems[[Search Key]:[Concentrated Name]],2,FALSE),"")</f>
        <v>Culv, Cl C, Conc, 78 inch - $Ft</v>
      </c>
      <c r="J1629" s="1"/>
      <c r="K1629" s="1"/>
      <c r="L1629" s="22">
        <f>IF(ISNUMBER(SEARCH(Pay_Item_Search_Text_2,M1629)),MAX($L$4:L1628)+1,0)</f>
        <v>0</v>
      </c>
      <c r="M1629" s="1" t="str">
        <f>IFERROR(VLOOKUP(ROWS($M$5:M1629),Table_PayItems[[Search Key]:[Concentrated Name]],2,FALSE),"")</f>
        <v>Culv, Cl C, Conc, 78 inch - $Ft</v>
      </c>
      <c r="N1629" s="1" t="str">
        <f>IFERROR(VLOOKUP(ROWS($M$5:N1629),$L$5:$M$7000,2,FALSE),"")</f>
        <v/>
      </c>
      <c r="O1629" s="1" t="str">
        <f>IFERROR(VLOOKUP(ROWS($O$5:O1629),$K$5:$L$7000,2,FALSE),"")</f>
        <v/>
      </c>
    </row>
    <row r="1630" spans="2:15" ht="15" customHeight="1" x14ac:dyDescent="0.25">
      <c r="B1630" s="178" t="s">
        <v>8465</v>
      </c>
      <c r="C1630" s="178" t="s">
        <v>104</v>
      </c>
      <c r="D1630" s="178" t="s">
        <v>519</v>
      </c>
      <c r="E1630" s="178" t="s">
        <v>302</v>
      </c>
      <c r="F1630" s="178" t="s">
        <v>17</v>
      </c>
      <c r="G1630" s="1">
        <f>IF(ISNUMBER(Pay_Item_Search_Text),IF(ISNUMBER(IF(FIND(Pay_Item_Search_Text,B1630)=1,1, "FALSE")),MAX(G$4:$G1629)+1,IF(ISNUMBER(Pay_Item_Search_Text),0,IF(ISNUMBER(SEARCH(Pay_Item_Search_Text,H1630)),MAX(G$4:$G1629)+1,0))),IF(ISNUMBER(Pay_Item_Search_Text),0,IF(ISNUMBER(SEARCH(Pay_Item_Search_Text,H1630)),MAX(G$4:$G1629)+1,0)))</f>
        <v>1626</v>
      </c>
      <c r="H1630" s="1" t="str">
        <f>IF(Table_PayItems[[#This Row],[Description]]="_","_ Unique Item - "&amp;Table_PayItems[[#This Row],[Item]]&amp;" - $"&amp;Table_PayItems[[#This Row],[Unit]],Table_PayItems[[#This Row],[Description]]&amp;" - $"&amp;Table_PayItems[[#This Row],[Unit]])</f>
        <v>Culv, Cl C, Conc, 84 inch - $Ft</v>
      </c>
      <c r="I1630" s="29" t="str">
        <f>IFERROR(VLOOKUP(ROWS($M$5:M1630),Table_PayItems[[Search Key]:[Concentrated Name]],2,FALSE),"")</f>
        <v>Culv, Cl C, Conc, 84 inch - $Ft</v>
      </c>
      <c r="J1630" s="1"/>
      <c r="K1630" s="1"/>
      <c r="L1630" s="22">
        <f>IF(ISNUMBER(SEARCH(Pay_Item_Search_Text_2,M1630)),MAX($L$4:L1629)+1,0)</f>
        <v>0</v>
      </c>
      <c r="M1630" s="1" t="str">
        <f>IFERROR(VLOOKUP(ROWS($M$5:M1630),Table_PayItems[[Search Key]:[Concentrated Name]],2,FALSE),"")</f>
        <v>Culv, Cl C, Conc, 84 inch - $Ft</v>
      </c>
      <c r="N1630" s="1" t="str">
        <f>IFERROR(VLOOKUP(ROWS($M$5:N1630),$L$5:$M$7000,2,FALSE),"")</f>
        <v/>
      </c>
      <c r="O1630" s="1" t="str">
        <f>IFERROR(VLOOKUP(ROWS($O$5:O1630),$K$5:$L$7000,2,FALSE),"")</f>
        <v/>
      </c>
    </row>
    <row r="1631" spans="2:15" ht="15" customHeight="1" x14ac:dyDescent="0.25">
      <c r="B1631" s="178" t="s">
        <v>8466</v>
      </c>
      <c r="C1631" s="178" t="s">
        <v>104</v>
      </c>
      <c r="D1631" s="178" t="s">
        <v>520</v>
      </c>
      <c r="E1631" s="178" t="s">
        <v>302</v>
      </c>
      <c r="F1631" s="178" t="s">
        <v>17</v>
      </c>
      <c r="G1631" s="1">
        <f>IF(ISNUMBER(Pay_Item_Search_Text),IF(ISNUMBER(IF(FIND(Pay_Item_Search_Text,B1631)=1,1, "FALSE")),MAX(G$4:$G1630)+1,IF(ISNUMBER(Pay_Item_Search_Text),0,IF(ISNUMBER(SEARCH(Pay_Item_Search_Text,H1631)),MAX(G$4:$G1630)+1,0))),IF(ISNUMBER(Pay_Item_Search_Text),0,IF(ISNUMBER(SEARCH(Pay_Item_Search_Text,H1631)),MAX(G$4:$G1630)+1,0)))</f>
        <v>1627</v>
      </c>
      <c r="H1631" s="1" t="str">
        <f>IF(Table_PayItems[[#This Row],[Description]]="_","_ Unique Item - "&amp;Table_PayItems[[#This Row],[Item]]&amp;" - $"&amp;Table_PayItems[[#This Row],[Unit]],Table_PayItems[[#This Row],[Description]]&amp;" - $"&amp;Table_PayItems[[#This Row],[Unit]])</f>
        <v>Culv, Cl C, Conc, 90 inch - $Ft</v>
      </c>
      <c r="I1631" s="29" t="str">
        <f>IFERROR(VLOOKUP(ROWS($M$5:M1631),Table_PayItems[[Search Key]:[Concentrated Name]],2,FALSE),"")</f>
        <v>Culv, Cl C, Conc, 90 inch - $Ft</v>
      </c>
      <c r="J1631" s="1"/>
      <c r="K1631" s="1"/>
      <c r="L1631" s="22">
        <f>IF(ISNUMBER(SEARCH(Pay_Item_Search_Text_2,M1631)),MAX($L$4:L1630)+1,0)</f>
        <v>461</v>
      </c>
      <c r="M1631" s="1" t="str">
        <f>IFERROR(VLOOKUP(ROWS($M$5:M1631),Table_PayItems[[Search Key]:[Concentrated Name]],2,FALSE),"")</f>
        <v>Culv, Cl C, Conc, 90 inch - $Ft</v>
      </c>
      <c r="N1631" s="1" t="str">
        <f>IFERROR(VLOOKUP(ROWS($M$5:N1631),$L$5:$M$7000,2,FALSE),"")</f>
        <v/>
      </c>
      <c r="O1631" s="1" t="str">
        <f>IFERROR(VLOOKUP(ROWS($O$5:O1631),$K$5:$L$7000,2,FALSE),"")</f>
        <v/>
      </c>
    </row>
    <row r="1632" spans="2:15" ht="15" customHeight="1" x14ac:dyDescent="0.25">
      <c r="B1632" s="178" t="s">
        <v>8467</v>
      </c>
      <c r="C1632" s="178" t="s">
        <v>104</v>
      </c>
      <c r="D1632" s="178" t="s">
        <v>521</v>
      </c>
      <c r="E1632" s="178" t="s">
        <v>302</v>
      </c>
      <c r="F1632" s="178" t="s">
        <v>17</v>
      </c>
      <c r="G1632" s="1">
        <f>IF(ISNUMBER(Pay_Item_Search_Text),IF(ISNUMBER(IF(FIND(Pay_Item_Search_Text,B1632)=1,1, "FALSE")),MAX(G$4:$G1631)+1,IF(ISNUMBER(Pay_Item_Search_Text),0,IF(ISNUMBER(SEARCH(Pay_Item_Search_Text,H1632)),MAX(G$4:$G1631)+1,0))),IF(ISNUMBER(Pay_Item_Search_Text),0,IF(ISNUMBER(SEARCH(Pay_Item_Search_Text,H1632)),MAX(G$4:$G1631)+1,0)))</f>
        <v>1628</v>
      </c>
      <c r="H1632" s="1" t="str">
        <f>IF(Table_PayItems[[#This Row],[Description]]="_","_ Unique Item - "&amp;Table_PayItems[[#This Row],[Item]]&amp;" - $"&amp;Table_PayItems[[#This Row],[Unit]],Table_PayItems[[#This Row],[Description]]&amp;" - $"&amp;Table_PayItems[[#This Row],[Unit]])</f>
        <v>Culv, Cl C, Conc, 96 inch - $Ft</v>
      </c>
      <c r="I1632" s="29" t="str">
        <f>IFERROR(VLOOKUP(ROWS($M$5:M1632),Table_PayItems[[Search Key]:[Concentrated Name]],2,FALSE),"")</f>
        <v>Culv, Cl C, Conc, 96 inch - $Ft</v>
      </c>
      <c r="J1632" s="1"/>
      <c r="K1632" s="1"/>
      <c r="L1632" s="22">
        <f>IF(ISNUMBER(SEARCH(Pay_Item_Search_Text_2,M1632)),MAX($L$4:L1631)+1,0)</f>
        <v>0</v>
      </c>
      <c r="M1632" s="1" t="str">
        <f>IFERROR(VLOOKUP(ROWS($M$5:M1632),Table_PayItems[[Search Key]:[Concentrated Name]],2,FALSE),"")</f>
        <v>Culv, Cl C, Conc, 96 inch - $Ft</v>
      </c>
      <c r="N1632" s="1" t="str">
        <f>IFERROR(VLOOKUP(ROWS($M$5:N1632),$L$5:$M$7000,2,FALSE),"")</f>
        <v/>
      </c>
      <c r="O1632" s="1" t="str">
        <f>IFERROR(VLOOKUP(ROWS($O$5:O1632),$K$5:$L$7000,2,FALSE),"")</f>
        <v/>
      </c>
    </row>
    <row r="1633" spans="2:15" ht="15" customHeight="1" x14ac:dyDescent="0.25">
      <c r="B1633" s="178" t="s">
        <v>8492</v>
      </c>
      <c r="C1633" s="178" t="s">
        <v>104</v>
      </c>
      <c r="D1633" s="178" t="s">
        <v>546</v>
      </c>
      <c r="E1633" s="178" t="s">
        <v>302</v>
      </c>
      <c r="F1633" s="178" t="s">
        <v>17</v>
      </c>
      <c r="G1633" s="1">
        <f>IF(ISNUMBER(Pay_Item_Search_Text),IF(ISNUMBER(IF(FIND(Pay_Item_Search_Text,B1633)=1,1, "FALSE")),MAX(G$4:$G1632)+1,IF(ISNUMBER(Pay_Item_Search_Text),0,IF(ISNUMBER(SEARCH(Pay_Item_Search_Text,H1633)),MAX(G$4:$G1632)+1,0))),IF(ISNUMBER(Pay_Item_Search_Text),0,IF(ISNUMBER(SEARCH(Pay_Item_Search_Text,H1633)),MAX(G$4:$G1632)+1,0)))</f>
        <v>1629</v>
      </c>
      <c r="H1633" s="1" t="str">
        <f>IF(Table_PayItems[[#This Row],[Description]]="_","_ Unique Item - "&amp;Table_PayItems[[#This Row],[Item]]&amp;" - $"&amp;Table_PayItems[[#This Row],[Unit]],Table_PayItems[[#This Row],[Description]]&amp;" - $"&amp;Table_PayItems[[#This Row],[Unit]])</f>
        <v>Culv, Cl C, CSP, 102 inch - $Ft</v>
      </c>
      <c r="I1633" s="29" t="str">
        <f>IFERROR(VLOOKUP(ROWS($M$5:M1633),Table_PayItems[[Search Key]:[Concentrated Name]],2,FALSE),"")</f>
        <v>Culv, Cl C, CSP, 102 inch - $Ft</v>
      </c>
      <c r="J1633" s="1"/>
      <c r="K1633" s="1"/>
      <c r="L1633" s="22">
        <f>IF(ISNUMBER(SEARCH(Pay_Item_Search_Text_2,M1633)),MAX($L$4:L1632)+1,0)</f>
        <v>462</v>
      </c>
      <c r="M1633" s="1" t="str">
        <f>IFERROR(VLOOKUP(ROWS($M$5:M1633),Table_PayItems[[Search Key]:[Concentrated Name]],2,FALSE),"")</f>
        <v>Culv, Cl C, CSP, 102 inch - $Ft</v>
      </c>
      <c r="N1633" s="1" t="str">
        <f>IFERROR(VLOOKUP(ROWS($M$5:N1633),$L$5:$M$7000,2,FALSE),"")</f>
        <v/>
      </c>
      <c r="O1633" s="1" t="str">
        <f>IFERROR(VLOOKUP(ROWS($O$5:O1633),$K$5:$L$7000,2,FALSE),"")</f>
        <v/>
      </c>
    </row>
    <row r="1634" spans="2:15" ht="15" customHeight="1" x14ac:dyDescent="0.25">
      <c r="B1634" s="178" t="s">
        <v>8493</v>
      </c>
      <c r="C1634" s="178" t="s">
        <v>104</v>
      </c>
      <c r="D1634" s="178" t="s">
        <v>547</v>
      </c>
      <c r="E1634" s="178" t="s">
        <v>302</v>
      </c>
      <c r="F1634" s="178" t="s">
        <v>17</v>
      </c>
      <c r="G1634" s="1">
        <f>IF(ISNUMBER(Pay_Item_Search_Text),IF(ISNUMBER(IF(FIND(Pay_Item_Search_Text,B1634)=1,1, "FALSE")),MAX(G$4:$G1633)+1,IF(ISNUMBER(Pay_Item_Search_Text),0,IF(ISNUMBER(SEARCH(Pay_Item_Search_Text,H1634)),MAX(G$4:$G1633)+1,0))),IF(ISNUMBER(Pay_Item_Search_Text),0,IF(ISNUMBER(SEARCH(Pay_Item_Search_Text,H1634)),MAX(G$4:$G1633)+1,0)))</f>
        <v>1630</v>
      </c>
      <c r="H1634" s="1" t="str">
        <f>IF(Table_PayItems[[#This Row],[Description]]="_","_ Unique Item - "&amp;Table_PayItems[[#This Row],[Item]]&amp;" - $"&amp;Table_PayItems[[#This Row],[Unit]],Table_PayItems[[#This Row],[Description]]&amp;" - $"&amp;Table_PayItems[[#This Row],[Unit]])</f>
        <v>Culv, Cl C, CSP, 108 inch - $Ft</v>
      </c>
      <c r="I1634" s="29" t="str">
        <f>IFERROR(VLOOKUP(ROWS($M$5:M1634),Table_PayItems[[Search Key]:[Concentrated Name]],2,FALSE),"")</f>
        <v>Culv, Cl C, CSP, 108 inch - $Ft</v>
      </c>
      <c r="J1634" s="1"/>
      <c r="K1634" s="1"/>
      <c r="L1634" s="22">
        <f>IF(ISNUMBER(SEARCH(Pay_Item_Search_Text_2,M1634)),MAX($L$4:L1633)+1,0)</f>
        <v>463</v>
      </c>
      <c r="M1634" s="1" t="str">
        <f>IFERROR(VLOOKUP(ROWS($M$5:M1634),Table_PayItems[[Search Key]:[Concentrated Name]],2,FALSE),"")</f>
        <v>Culv, Cl C, CSP, 108 inch - $Ft</v>
      </c>
      <c r="N1634" s="1" t="str">
        <f>IFERROR(VLOOKUP(ROWS($M$5:N1634),$L$5:$M$7000,2,FALSE),"")</f>
        <v/>
      </c>
      <c r="O1634" s="1" t="str">
        <f>IFERROR(VLOOKUP(ROWS($O$5:O1634),$K$5:$L$7000,2,FALSE),"")</f>
        <v/>
      </c>
    </row>
    <row r="1635" spans="2:15" ht="15" customHeight="1" x14ac:dyDescent="0.25">
      <c r="B1635" s="178" t="s">
        <v>8494</v>
      </c>
      <c r="C1635" s="178" t="s">
        <v>104</v>
      </c>
      <c r="D1635" s="178" t="s">
        <v>548</v>
      </c>
      <c r="E1635" s="178" t="s">
        <v>302</v>
      </c>
      <c r="F1635" s="178" t="s">
        <v>17</v>
      </c>
      <c r="G1635" s="1">
        <f>IF(ISNUMBER(Pay_Item_Search_Text),IF(ISNUMBER(IF(FIND(Pay_Item_Search_Text,B1635)=1,1, "FALSE")),MAX(G$4:$G1634)+1,IF(ISNUMBER(Pay_Item_Search_Text),0,IF(ISNUMBER(SEARCH(Pay_Item_Search_Text,H1635)),MAX(G$4:$G1634)+1,0))),IF(ISNUMBER(Pay_Item_Search_Text),0,IF(ISNUMBER(SEARCH(Pay_Item_Search_Text,H1635)),MAX(G$4:$G1634)+1,0)))</f>
        <v>1631</v>
      </c>
      <c r="H1635" s="1" t="str">
        <f>IF(Table_PayItems[[#This Row],[Description]]="_","_ Unique Item - "&amp;Table_PayItems[[#This Row],[Item]]&amp;" - $"&amp;Table_PayItems[[#This Row],[Unit]],Table_PayItems[[#This Row],[Description]]&amp;" - $"&amp;Table_PayItems[[#This Row],[Unit]])</f>
        <v>Culv, Cl C, CSP, 114 inch - $Ft</v>
      </c>
      <c r="I1635" s="29" t="str">
        <f>IFERROR(VLOOKUP(ROWS($M$5:M1635),Table_PayItems[[Search Key]:[Concentrated Name]],2,FALSE),"")</f>
        <v>Culv, Cl C, CSP, 114 inch - $Ft</v>
      </c>
      <c r="J1635" s="1"/>
      <c r="K1635" s="1"/>
      <c r="L1635" s="22">
        <f>IF(ISNUMBER(SEARCH(Pay_Item_Search_Text_2,M1635)),MAX($L$4:L1634)+1,0)</f>
        <v>0</v>
      </c>
      <c r="M1635" s="1" t="str">
        <f>IFERROR(VLOOKUP(ROWS($M$5:M1635),Table_PayItems[[Search Key]:[Concentrated Name]],2,FALSE),"")</f>
        <v>Culv, Cl C, CSP, 114 inch - $Ft</v>
      </c>
      <c r="N1635" s="1" t="str">
        <f>IFERROR(VLOOKUP(ROWS($M$5:N1635),$L$5:$M$7000,2,FALSE),"")</f>
        <v/>
      </c>
      <c r="O1635" s="1" t="str">
        <f>IFERROR(VLOOKUP(ROWS($O$5:O1635),$K$5:$L$7000,2,FALSE),"")</f>
        <v/>
      </c>
    </row>
    <row r="1636" spans="2:15" ht="15" customHeight="1" x14ac:dyDescent="0.25">
      <c r="B1636" s="178" t="s">
        <v>8476</v>
      </c>
      <c r="C1636" s="178" t="s">
        <v>104</v>
      </c>
      <c r="D1636" s="178" t="s">
        <v>530</v>
      </c>
      <c r="E1636" s="178" t="s">
        <v>296</v>
      </c>
      <c r="F1636" s="178" t="s">
        <v>17</v>
      </c>
      <c r="G1636" s="1">
        <f>IF(ISNUMBER(Pay_Item_Search_Text),IF(ISNUMBER(IF(FIND(Pay_Item_Search_Text,B1636)=1,1, "FALSE")),MAX(G$4:$G1635)+1,IF(ISNUMBER(Pay_Item_Search_Text),0,IF(ISNUMBER(SEARCH(Pay_Item_Search_Text,H1636)),MAX(G$4:$G1635)+1,0))),IF(ISNUMBER(Pay_Item_Search_Text),0,IF(ISNUMBER(SEARCH(Pay_Item_Search_Text,H1636)),MAX(G$4:$G1635)+1,0)))</f>
        <v>1632</v>
      </c>
      <c r="H1636" s="1" t="str">
        <f>IF(Table_PayItems[[#This Row],[Description]]="_","_ Unique Item - "&amp;Table_PayItems[[#This Row],[Item]]&amp;" - $"&amp;Table_PayItems[[#This Row],[Unit]],Table_PayItems[[#This Row],[Description]]&amp;" - $"&amp;Table_PayItems[[#This Row],[Unit]])</f>
        <v>Culv, Cl C, CSP, 12 inch - $Ft</v>
      </c>
      <c r="I1636" s="29" t="str">
        <f>IFERROR(VLOOKUP(ROWS($M$5:M1636),Table_PayItems[[Search Key]:[Concentrated Name]],2,FALSE),"")</f>
        <v>Culv, Cl C, CSP, 12 inch - $Ft</v>
      </c>
      <c r="J1636" s="1"/>
      <c r="K1636" s="1"/>
      <c r="L1636" s="22">
        <f>IF(ISNUMBER(SEARCH(Pay_Item_Search_Text_2,M1636)),MAX($L$4:L1635)+1,0)</f>
        <v>0</v>
      </c>
      <c r="M1636" s="1" t="str">
        <f>IFERROR(VLOOKUP(ROWS($M$5:M1636),Table_PayItems[[Search Key]:[Concentrated Name]],2,FALSE),"")</f>
        <v>Culv, Cl C, CSP, 12 inch - $Ft</v>
      </c>
      <c r="N1636" s="1" t="str">
        <f>IFERROR(VLOOKUP(ROWS($M$5:N1636),$L$5:$M$7000,2,FALSE),"")</f>
        <v/>
      </c>
      <c r="O1636" s="1" t="str">
        <f>IFERROR(VLOOKUP(ROWS($O$5:O1636),$K$5:$L$7000,2,FALSE),"")</f>
        <v/>
      </c>
    </row>
    <row r="1637" spans="2:15" ht="15" customHeight="1" x14ac:dyDescent="0.25">
      <c r="B1637" s="178" t="s">
        <v>8495</v>
      </c>
      <c r="C1637" s="178" t="s">
        <v>104</v>
      </c>
      <c r="D1637" s="178" t="s">
        <v>549</v>
      </c>
      <c r="E1637" s="178" t="s">
        <v>302</v>
      </c>
      <c r="F1637" s="178" t="s">
        <v>17</v>
      </c>
      <c r="G1637" s="1">
        <f>IF(ISNUMBER(Pay_Item_Search_Text),IF(ISNUMBER(IF(FIND(Pay_Item_Search_Text,B1637)=1,1, "FALSE")),MAX(G$4:$G1636)+1,IF(ISNUMBER(Pay_Item_Search_Text),0,IF(ISNUMBER(SEARCH(Pay_Item_Search_Text,H1637)),MAX(G$4:$G1636)+1,0))),IF(ISNUMBER(Pay_Item_Search_Text),0,IF(ISNUMBER(SEARCH(Pay_Item_Search_Text,H1637)),MAX(G$4:$G1636)+1,0)))</f>
        <v>1633</v>
      </c>
      <c r="H1637" s="1" t="str">
        <f>IF(Table_PayItems[[#This Row],[Description]]="_","_ Unique Item - "&amp;Table_PayItems[[#This Row],[Item]]&amp;" - $"&amp;Table_PayItems[[#This Row],[Unit]],Table_PayItems[[#This Row],[Description]]&amp;" - $"&amp;Table_PayItems[[#This Row],[Unit]])</f>
        <v>Culv, Cl C, CSP, 120 inch - $Ft</v>
      </c>
      <c r="I1637" s="29" t="str">
        <f>IFERROR(VLOOKUP(ROWS($M$5:M1637),Table_PayItems[[Search Key]:[Concentrated Name]],2,FALSE),"")</f>
        <v>Culv, Cl C, CSP, 120 inch - $Ft</v>
      </c>
      <c r="J1637" s="1"/>
      <c r="K1637" s="1"/>
      <c r="L1637" s="22">
        <f>IF(ISNUMBER(SEARCH(Pay_Item_Search_Text_2,M1637)),MAX($L$4:L1636)+1,0)</f>
        <v>464</v>
      </c>
      <c r="M1637" s="1" t="str">
        <f>IFERROR(VLOOKUP(ROWS($M$5:M1637),Table_PayItems[[Search Key]:[Concentrated Name]],2,FALSE),"")</f>
        <v>Culv, Cl C, CSP, 120 inch - $Ft</v>
      </c>
      <c r="N1637" s="1" t="str">
        <f>IFERROR(VLOOKUP(ROWS($M$5:N1637),$L$5:$M$7000,2,FALSE),"")</f>
        <v/>
      </c>
      <c r="O1637" s="1" t="str">
        <f>IFERROR(VLOOKUP(ROWS($O$5:O1637),$K$5:$L$7000,2,FALSE),"")</f>
        <v/>
      </c>
    </row>
    <row r="1638" spans="2:15" ht="15" customHeight="1" x14ac:dyDescent="0.25">
      <c r="B1638" s="178" t="s">
        <v>8496</v>
      </c>
      <c r="C1638" s="178" t="s">
        <v>104</v>
      </c>
      <c r="D1638" s="178" t="s">
        <v>550</v>
      </c>
      <c r="E1638" s="178" t="s">
        <v>302</v>
      </c>
      <c r="F1638" s="178" t="s">
        <v>17</v>
      </c>
      <c r="G1638" s="1">
        <f>IF(ISNUMBER(Pay_Item_Search_Text),IF(ISNUMBER(IF(FIND(Pay_Item_Search_Text,B1638)=1,1, "FALSE")),MAX(G$4:$G1637)+1,IF(ISNUMBER(Pay_Item_Search_Text),0,IF(ISNUMBER(SEARCH(Pay_Item_Search_Text,H1638)),MAX(G$4:$G1637)+1,0))),IF(ISNUMBER(Pay_Item_Search_Text),0,IF(ISNUMBER(SEARCH(Pay_Item_Search_Text,H1638)),MAX(G$4:$G1637)+1,0)))</f>
        <v>1634</v>
      </c>
      <c r="H1638" s="1" t="str">
        <f>IF(Table_PayItems[[#This Row],[Description]]="_","_ Unique Item - "&amp;Table_PayItems[[#This Row],[Item]]&amp;" - $"&amp;Table_PayItems[[#This Row],[Unit]],Table_PayItems[[#This Row],[Description]]&amp;" - $"&amp;Table_PayItems[[#This Row],[Unit]])</f>
        <v>Culv, Cl C, CSP, 126 inch - $Ft</v>
      </c>
      <c r="I1638" s="29" t="str">
        <f>IFERROR(VLOOKUP(ROWS($M$5:M1638),Table_PayItems[[Search Key]:[Concentrated Name]],2,FALSE),"")</f>
        <v>Culv, Cl C, CSP, 126 inch - $Ft</v>
      </c>
      <c r="J1638" s="1"/>
      <c r="K1638" s="1"/>
      <c r="L1638" s="22">
        <f>IF(ISNUMBER(SEARCH(Pay_Item_Search_Text_2,M1638)),MAX($L$4:L1637)+1,0)</f>
        <v>0</v>
      </c>
      <c r="M1638" s="1" t="str">
        <f>IFERROR(VLOOKUP(ROWS($M$5:M1638),Table_PayItems[[Search Key]:[Concentrated Name]],2,FALSE),"")</f>
        <v>Culv, Cl C, CSP, 126 inch - $Ft</v>
      </c>
      <c r="N1638" s="1" t="str">
        <f>IFERROR(VLOOKUP(ROWS($M$5:N1638),$L$5:$M$7000,2,FALSE),"")</f>
        <v/>
      </c>
      <c r="O1638" s="1" t="str">
        <f>IFERROR(VLOOKUP(ROWS($O$5:O1638),$K$5:$L$7000,2,FALSE),"")</f>
        <v/>
      </c>
    </row>
    <row r="1639" spans="2:15" ht="15" customHeight="1" x14ac:dyDescent="0.25">
      <c r="B1639" s="178" t="s">
        <v>8497</v>
      </c>
      <c r="C1639" s="178" t="s">
        <v>104</v>
      </c>
      <c r="D1639" s="178" t="s">
        <v>551</v>
      </c>
      <c r="E1639" s="178" t="s">
        <v>302</v>
      </c>
      <c r="F1639" s="178" t="s">
        <v>17</v>
      </c>
      <c r="G1639" s="1">
        <f>IF(ISNUMBER(Pay_Item_Search_Text),IF(ISNUMBER(IF(FIND(Pay_Item_Search_Text,B1639)=1,1, "FALSE")),MAX(G$4:$G1638)+1,IF(ISNUMBER(Pay_Item_Search_Text),0,IF(ISNUMBER(SEARCH(Pay_Item_Search_Text,H1639)),MAX(G$4:$G1638)+1,0))),IF(ISNUMBER(Pay_Item_Search_Text),0,IF(ISNUMBER(SEARCH(Pay_Item_Search_Text,H1639)),MAX(G$4:$G1638)+1,0)))</f>
        <v>1635</v>
      </c>
      <c r="H1639" s="1" t="str">
        <f>IF(Table_PayItems[[#This Row],[Description]]="_","_ Unique Item - "&amp;Table_PayItems[[#This Row],[Item]]&amp;" - $"&amp;Table_PayItems[[#This Row],[Unit]],Table_PayItems[[#This Row],[Description]]&amp;" - $"&amp;Table_PayItems[[#This Row],[Unit]])</f>
        <v>Culv, Cl C, CSP, 132 inch - $Ft</v>
      </c>
      <c r="I1639" s="29" t="str">
        <f>IFERROR(VLOOKUP(ROWS($M$5:M1639),Table_PayItems[[Search Key]:[Concentrated Name]],2,FALSE),"")</f>
        <v>Culv, Cl C, CSP, 132 inch - $Ft</v>
      </c>
      <c r="J1639" s="1"/>
      <c r="K1639" s="1"/>
      <c r="L1639" s="22">
        <f>IF(ISNUMBER(SEARCH(Pay_Item_Search_Text_2,M1639)),MAX($L$4:L1638)+1,0)</f>
        <v>0</v>
      </c>
      <c r="M1639" s="1" t="str">
        <f>IFERROR(VLOOKUP(ROWS($M$5:M1639),Table_PayItems[[Search Key]:[Concentrated Name]],2,FALSE),"")</f>
        <v>Culv, Cl C, CSP, 132 inch - $Ft</v>
      </c>
      <c r="N1639" s="1" t="str">
        <f>IFERROR(VLOOKUP(ROWS($M$5:N1639),$L$5:$M$7000,2,FALSE),"")</f>
        <v/>
      </c>
      <c r="O1639" s="1" t="str">
        <f>IFERROR(VLOOKUP(ROWS($O$5:O1639),$K$5:$L$7000,2,FALSE),"")</f>
        <v/>
      </c>
    </row>
    <row r="1640" spans="2:15" ht="15" customHeight="1" x14ac:dyDescent="0.25">
      <c r="B1640" s="178" t="s">
        <v>8498</v>
      </c>
      <c r="C1640" s="178" t="s">
        <v>104</v>
      </c>
      <c r="D1640" s="178" t="s">
        <v>552</v>
      </c>
      <c r="E1640" s="178" t="s">
        <v>302</v>
      </c>
      <c r="F1640" s="178" t="s">
        <v>17</v>
      </c>
      <c r="G1640" s="1">
        <f>IF(ISNUMBER(Pay_Item_Search_Text),IF(ISNUMBER(IF(FIND(Pay_Item_Search_Text,B1640)=1,1, "FALSE")),MAX(G$4:$G1639)+1,IF(ISNUMBER(Pay_Item_Search_Text),0,IF(ISNUMBER(SEARCH(Pay_Item_Search_Text,H1640)),MAX(G$4:$G1639)+1,0))),IF(ISNUMBER(Pay_Item_Search_Text),0,IF(ISNUMBER(SEARCH(Pay_Item_Search_Text,H1640)),MAX(G$4:$G1639)+1,0)))</f>
        <v>1636</v>
      </c>
      <c r="H1640" s="1" t="str">
        <f>IF(Table_PayItems[[#This Row],[Description]]="_","_ Unique Item - "&amp;Table_PayItems[[#This Row],[Item]]&amp;" - $"&amp;Table_PayItems[[#This Row],[Unit]],Table_PayItems[[#This Row],[Description]]&amp;" - $"&amp;Table_PayItems[[#This Row],[Unit]])</f>
        <v>Culv, Cl C, CSP, 138 inch - $Ft</v>
      </c>
      <c r="I1640" s="29" t="str">
        <f>IFERROR(VLOOKUP(ROWS($M$5:M1640),Table_PayItems[[Search Key]:[Concentrated Name]],2,FALSE),"")</f>
        <v>Culv, Cl C, CSP, 138 inch - $Ft</v>
      </c>
      <c r="J1640" s="1"/>
      <c r="K1640" s="1"/>
      <c r="L1640" s="22">
        <f>IF(ISNUMBER(SEARCH(Pay_Item_Search_Text_2,M1640)),MAX($L$4:L1639)+1,0)</f>
        <v>0</v>
      </c>
      <c r="M1640" s="1" t="str">
        <f>IFERROR(VLOOKUP(ROWS($M$5:M1640),Table_PayItems[[Search Key]:[Concentrated Name]],2,FALSE),"")</f>
        <v>Culv, Cl C, CSP, 138 inch - $Ft</v>
      </c>
      <c r="N1640" s="1" t="str">
        <f>IFERROR(VLOOKUP(ROWS($M$5:N1640),$L$5:$M$7000,2,FALSE),"")</f>
        <v/>
      </c>
      <c r="O1640" s="1" t="str">
        <f>IFERROR(VLOOKUP(ROWS($O$5:O1640),$K$5:$L$7000,2,FALSE),"")</f>
        <v/>
      </c>
    </row>
    <row r="1641" spans="2:15" ht="15" customHeight="1" x14ac:dyDescent="0.25">
      <c r="B1641" s="178" t="s">
        <v>8499</v>
      </c>
      <c r="C1641" s="178" t="s">
        <v>104</v>
      </c>
      <c r="D1641" s="178" t="s">
        <v>553</v>
      </c>
      <c r="E1641" s="178" t="s">
        <v>302</v>
      </c>
      <c r="F1641" s="178" t="s">
        <v>17</v>
      </c>
      <c r="G1641" s="1">
        <f>IF(ISNUMBER(Pay_Item_Search_Text),IF(ISNUMBER(IF(FIND(Pay_Item_Search_Text,B1641)=1,1, "FALSE")),MAX(G$4:$G1640)+1,IF(ISNUMBER(Pay_Item_Search_Text),0,IF(ISNUMBER(SEARCH(Pay_Item_Search_Text,H1641)),MAX(G$4:$G1640)+1,0))),IF(ISNUMBER(Pay_Item_Search_Text),0,IF(ISNUMBER(SEARCH(Pay_Item_Search_Text,H1641)),MAX(G$4:$G1640)+1,0)))</f>
        <v>1637</v>
      </c>
      <c r="H1641" s="1" t="str">
        <f>IF(Table_PayItems[[#This Row],[Description]]="_","_ Unique Item - "&amp;Table_PayItems[[#This Row],[Item]]&amp;" - $"&amp;Table_PayItems[[#This Row],[Unit]],Table_PayItems[[#This Row],[Description]]&amp;" - $"&amp;Table_PayItems[[#This Row],[Unit]])</f>
        <v>Culv, Cl C, CSP, 144 inch - $Ft</v>
      </c>
      <c r="I1641" s="29" t="str">
        <f>IFERROR(VLOOKUP(ROWS($M$5:M1641),Table_PayItems[[Search Key]:[Concentrated Name]],2,FALSE),"")</f>
        <v>Culv, Cl C, CSP, 144 inch - $Ft</v>
      </c>
      <c r="J1641" s="1"/>
      <c r="K1641" s="1"/>
      <c r="L1641" s="22">
        <f>IF(ISNUMBER(SEARCH(Pay_Item_Search_Text_2,M1641)),MAX($L$4:L1640)+1,0)</f>
        <v>0</v>
      </c>
      <c r="M1641" s="1" t="str">
        <f>IFERROR(VLOOKUP(ROWS($M$5:M1641),Table_PayItems[[Search Key]:[Concentrated Name]],2,FALSE),"")</f>
        <v>Culv, Cl C, CSP, 144 inch - $Ft</v>
      </c>
      <c r="N1641" s="1" t="str">
        <f>IFERROR(VLOOKUP(ROWS($M$5:N1641),$L$5:$M$7000,2,FALSE),"")</f>
        <v/>
      </c>
      <c r="O1641" s="1" t="str">
        <f>IFERROR(VLOOKUP(ROWS($O$5:O1641),$K$5:$L$7000,2,FALSE),"")</f>
        <v/>
      </c>
    </row>
    <row r="1642" spans="2:15" ht="15" customHeight="1" x14ac:dyDescent="0.25">
      <c r="B1642" s="178" t="s">
        <v>8477</v>
      </c>
      <c r="C1642" s="178" t="s">
        <v>104</v>
      </c>
      <c r="D1642" s="178" t="s">
        <v>531</v>
      </c>
      <c r="E1642" s="178" t="s">
        <v>296</v>
      </c>
      <c r="F1642" s="178" t="s">
        <v>17</v>
      </c>
      <c r="G1642" s="1">
        <f>IF(ISNUMBER(Pay_Item_Search_Text),IF(ISNUMBER(IF(FIND(Pay_Item_Search_Text,B1642)=1,1, "FALSE")),MAX(G$4:$G1641)+1,IF(ISNUMBER(Pay_Item_Search_Text),0,IF(ISNUMBER(SEARCH(Pay_Item_Search_Text,H1642)),MAX(G$4:$G1641)+1,0))),IF(ISNUMBER(Pay_Item_Search_Text),0,IF(ISNUMBER(SEARCH(Pay_Item_Search_Text,H1642)),MAX(G$4:$G1641)+1,0)))</f>
        <v>1638</v>
      </c>
      <c r="H1642" s="1" t="str">
        <f>IF(Table_PayItems[[#This Row],[Description]]="_","_ Unique Item - "&amp;Table_PayItems[[#This Row],[Item]]&amp;" - $"&amp;Table_PayItems[[#This Row],[Unit]],Table_PayItems[[#This Row],[Description]]&amp;" - $"&amp;Table_PayItems[[#This Row],[Unit]])</f>
        <v>Culv, Cl C, CSP, 15 inch - $Ft</v>
      </c>
      <c r="I1642" s="29" t="str">
        <f>IFERROR(VLOOKUP(ROWS($M$5:M1642),Table_PayItems[[Search Key]:[Concentrated Name]],2,FALSE),"")</f>
        <v>Culv, Cl C, CSP, 15 inch - $Ft</v>
      </c>
      <c r="J1642" s="1"/>
      <c r="K1642" s="1"/>
      <c r="L1642" s="22">
        <f>IF(ISNUMBER(SEARCH(Pay_Item_Search_Text_2,M1642)),MAX($L$4:L1641)+1,0)</f>
        <v>0</v>
      </c>
      <c r="M1642" s="1" t="str">
        <f>IFERROR(VLOOKUP(ROWS($M$5:M1642),Table_PayItems[[Search Key]:[Concentrated Name]],2,FALSE),"")</f>
        <v>Culv, Cl C, CSP, 15 inch - $Ft</v>
      </c>
      <c r="N1642" s="1" t="str">
        <f>IFERROR(VLOOKUP(ROWS($M$5:N1642),$L$5:$M$7000,2,FALSE),"")</f>
        <v/>
      </c>
      <c r="O1642" s="1" t="str">
        <f>IFERROR(VLOOKUP(ROWS($O$5:O1642),$K$5:$L$7000,2,FALSE),"")</f>
        <v/>
      </c>
    </row>
    <row r="1643" spans="2:15" ht="15" customHeight="1" x14ac:dyDescent="0.25">
      <c r="B1643" s="178" t="s">
        <v>8478</v>
      </c>
      <c r="C1643" s="178" t="s">
        <v>104</v>
      </c>
      <c r="D1643" s="178" t="s">
        <v>532</v>
      </c>
      <c r="E1643" s="178" t="s">
        <v>296</v>
      </c>
      <c r="F1643" s="178" t="s">
        <v>17</v>
      </c>
      <c r="G1643" s="1">
        <f>IF(ISNUMBER(Pay_Item_Search_Text),IF(ISNUMBER(IF(FIND(Pay_Item_Search_Text,B1643)=1,1, "FALSE")),MAX(G$4:$G1642)+1,IF(ISNUMBER(Pay_Item_Search_Text),0,IF(ISNUMBER(SEARCH(Pay_Item_Search_Text,H1643)),MAX(G$4:$G1642)+1,0))),IF(ISNUMBER(Pay_Item_Search_Text),0,IF(ISNUMBER(SEARCH(Pay_Item_Search_Text,H1643)),MAX(G$4:$G1642)+1,0)))</f>
        <v>1639</v>
      </c>
      <c r="H1643" s="1" t="str">
        <f>IF(Table_PayItems[[#This Row],[Description]]="_","_ Unique Item - "&amp;Table_PayItems[[#This Row],[Item]]&amp;" - $"&amp;Table_PayItems[[#This Row],[Unit]],Table_PayItems[[#This Row],[Description]]&amp;" - $"&amp;Table_PayItems[[#This Row],[Unit]])</f>
        <v>Culv, Cl C, CSP, 18 inch - $Ft</v>
      </c>
      <c r="I1643" s="29" t="str">
        <f>IFERROR(VLOOKUP(ROWS($M$5:M1643),Table_PayItems[[Search Key]:[Concentrated Name]],2,FALSE),"")</f>
        <v>Culv, Cl C, CSP, 18 inch - $Ft</v>
      </c>
      <c r="J1643" s="1"/>
      <c r="K1643" s="1"/>
      <c r="L1643" s="22">
        <f>IF(ISNUMBER(SEARCH(Pay_Item_Search_Text_2,M1643)),MAX($L$4:L1642)+1,0)</f>
        <v>0</v>
      </c>
      <c r="M1643" s="1" t="str">
        <f>IFERROR(VLOOKUP(ROWS($M$5:M1643),Table_PayItems[[Search Key]:[Concentrated Name]],2,FALSE),"")</f>
        <v>Culv, Cl C, CSP, 18 inch - $Ft</v>
      </c>
      <c r="N1643" s="1" t="str">
        <f>IFERROR(VLOOKUP(ROWS($M$5:N1643),$L$5:$M$7000,2,FALSE),"")</f>
        <v/>
      </c>
      <c r="O1643" s="1" t="str">
        <f>IFERROR(VLOOKUP(ROWS($O$5:O1643),$K$5:$L$7000,2,FALSE),"")</f>
        <v/>
      </c>
    </row>
    <row r="1644" spans="2:15" ht="15" customHeight="1" x14ac:dyDescent="0.25">
      <c r="B1644" s="178" t="s">
        <v>8479</v>
      </c>
      <c r="C1644" s="178" t="s">
        <v>104</v>
      </c>
      <c r="D1644" s="178" t="s">
        <v>533</v>
      </c>
      <c r="E1644" s="178" t="s">
        <v>296</v>
      </c>
      <c r="F1644" s="178" t="s">
        <v>17</v>
      </c>
      <c r="G1644" s="1">
        <f>IF(ISNUMBER(Pay_Item_Search_Text),IF(ISNUMBER(IF(FIND(Pay_Item_Search_Text,B1644)=1,1, "FALSE")),MAX(G$4:$G1643)+1,IF(ISNUMBER(Pay_Item_Search_Text),0,IF(ISNUMBER(SEARCH(Pay_Item_Search_Text,H1644)),MAX(G$4:$G1643)+1,0))),IF(ISNUMBER(Pay_Item_Search_Text),0,IF(ISNUMBER(SEARCH(Pay_Item_Search_Text,H1644)),MAX(G$4:$G1643)+1,0)))</f>
        <v>1640</v>
      </c>
      <c r="H1644" s="1" t="str">
        <f>IF(Table_PayItems[[#This Row],[Description]]="_","_ Unique Item - "&amp;Table_PayItems[[#This Row],[Item]]&amp;" - $"&amp;Table_PayItems[[#This Row],[Unit]],Table_PayItems[[#This Row],[Description]]&amp;" - $"&amp;Table_PayItems[[#This Row],[Unit]])</f>
        <v>Culv, Cl C, CSP, 24 inch - $Ft</v>
      </c>
      <c r="I1644" s="29" t="str">
        <f>IFERROR(VLOOKUP(ROWS($M$5:M1644),Table_PayItems[[Search Key]:[Concentrated Name]],2,FALSE),"")</f>
        <v>Culv, Cl C, CSP, 24 inch - $Ft</v>
      </c>
      <c r="J1644" s="1"/>
      <c r="K1644" s="1"/>
      <c r="L1644" s="22">
        <f>IF(ISNUMBER(SEARCH(Pay_Item_Search_Text_2,M1644)),MAX($L$4:L1643)+1,0)</f>
        <v>0</v>
      </c>
      <c r="M1644" s="1" t="str">
        <f>IFERROR(VLOOKUP(ROWS($M$5:M1644),Table_PayItems[[Search Key]:[Concentrated Name]],2,FALSE),"")</f>
        <v>Culv, Cl C, CSP, 24 inch - $Ft</v>
      </c>
      <c r="N1644" s="1" t="str">
        <f>IFERROR(VLOOKUP(ROWS($M$5:N1644),$L$5:$M$7000,2,FALSE),"")</f>
        <v/>
      </c>
      <c r="O1644" s="1" t="str">
        <f>IFERROR(VLOOKUP(ROWS($O$5:O1644),$K$5:$L$7000,2,FALSE),"")</f>
        <v/>
      </c>
    </row>
    <row r="1645" spans="2:15" ht="15" customHeight="1" x14ac:dyDescent="0.25">
      <c r="B1645" s="178" t="s">
        <v>8480</v>
      </c>
      <c r="C1645" s="178" t="s">
        <v>104</v>
      </c>
      <c r="D1645" s="178" t="s">
        <v>534</v>
      </c>
      <c r="E1645" s="178" t="s">
        <v>302</v>
      </c>
      <c r="F1645" s="178" t="s">
        <v>17</v>
      </c>
      <c r="G1645" s="1">
        <f>IF(ISNUMBER(Pay_Item_Search_Text),IF(ISNUMBER(IF(FIND(Pay_Item_Search_Text,B1645)=1,1, "FALSE")),MAX(G$4:$G1644)+1,IF(ISNUMBER(Pay_Item_Search_Text),0,IF(ISNUMBER(SEARCH(Pay_Item_Search_Text,H1645)),MAX(G$4:$G1644)+1,0))),IF(ISNUMBER(Pay_Item_Search_Text),0,IF(ISNUMBER(SEARCH(Pay_Item_Search_Text,H1645)),MAX(G$4:$G1644)+1,0)))</f>
        <v>1641</v>
      </c>
      <c r="H1645" s="1" t="str">
        <f>IF(Table_PayItems[[#This Row],[Description]]="_","_ Unique Item - "&amp;Table_PayItems[[#This Row],[Item]]&amp;" - $"&amp;Table_PayItems[[#This Row],[Unit]],Table_PayItems[[#This Row],[Description]]&amp;" - $"&amp;Table_PayItems[[#This Row],[Unit]])</f>
        <v>Culv, Cl C, CSP, 30 inch - $Ft</v>
      </c>
      <c r="I1645" s="29" t="str">
        <f>IFERROR(VLOOKUP(ROWS($M$5:M1645),Table_PayItems[[Search Key]:[Concentrated Name]],2,FALSE),"")</f>
        <v>Culv, Cl C, CSP, 30 inch - $Ft</v>
      </c>
      <c r="J1645" s="1"/>
      <c r="K1645" s="1"/>
      <c r="L1645" s="22">
        <f>IF(ISNUMBER(SEARCH(Pay_Item_Search_Text_2,M1645)),MAX($L$4:L1644)+1,0)</f>
        <v>465</v>
      </c>
      <c r="M1645" s="1" t="str">
        <f>IFERROR(VLOOKUP(ROWS($M$5:M1645),Table_PayItems[[Search Key]:[Concentrated Name]],2,FALSE),"")</f>
        <v>Culv, Cl C, CSP, 30 inch - $Ft</v>
      </c>
      <c r="N1645" s="1" t="str">
        <f>IFERROR(VLOOKUP(ROWS($M$5:N1645),$L$5:$M$7000,2,FALSE),"")</f>
        <v/>
      </c>
      <c r="O1645" s="1" t="str">
        <f>IFERROR(VLOOKUP(ROWS($O$5:O1645),$K$5:$L$7000,2,FALSE),"")</f>
        <v/>
      </c>
    </row>
    <row r="1646" spans="2:15" ht="15" customHeight="1" x14ac:dyDescent="0.25">
      <c r="B1646" s="178" t="s">
        <v>8481</v>
      </c>
      <c r="C1646" s="178" t="s">
        <v>104</v>
      </c>
      <c r="D1646" s="178" t="s">
        <v>535</v>
      </c>
      <c r="E1646" s="178" t="s">
        <v>302</v>
      </c>
      <c r="F1646" s="178" t="s">
        <v>17</v>
      </c>
      <c r="G1646" s="1">
        <f>IF(ISNUMBER(Pay_Item_Search_Text),IF(ISNUMBER(IF(FIND(Pay_Item_Search_Text,B1646)=1,1, "FALSE")),MAX(G$4:$G1645)+1,IF(ISNUMBER(Pay_Item_Search_Text),0,IF(ISNUMBER(SEARCH(Pay_Item_Search_Text,H1646)),MAX(G$4:$G1645)+1,0))),IF(ISNUMBER(Pay_Item_Search_Text),0,IF(ISNUMBER(SEARCH(Pay_Item_Search_Text,H1646)),MAX(G$4:$G1645)+1,0)))</f>
        <v>1642</v>
      </c>
      <c r="H1646" s="1" t="str">
        <f>IF(Table_PayItems[[#This Row],[Description]]="_","_ Unique Item - "&amp;Table_PayItems[[#This Row],[Item]]&amp;" - $"&amp;Table_PayItems[[#This Row],[Unit]],Table_PayItems[[#This Row],[Description]]&amp;" - $"&amp;Table_PayItems[[#This Row],[Unit]])</f>
        <v>Culv, Cl C, CSP, 36 inch - $Ft</v>
      </c>
      <c r="I1646" s="29" t="str">
        <f>IFERROR(VLOOKUP(ROWS($M$5:M1646),Table_PayItems[[Search Key]:[Concentrated Name]],2,FALSE),"")</f>
        <v>Culv, Cl C, CSP, 36 inch - $Ft</v>
      </c>
      <c r="J1646" s="1"/>
      <c r="K1646" s="1"/>
      <c r="L1646" s="22">
        <f>IF(ISNUMBER(SEARCH(Pay_Item_Search_Text_2,M1646)),MAX($L$4:L1645)+1,0)</f>
        <v>0</v>
      </c>
      <c r="M1646" s="1" t="str">
        <f>IFERROR(VLOOKUP(ROWS($M$5:M1646),Table_PayItems[[Search Key]:[Concentrated Name]],2,FALSE),"")</f>
        <v>Culv, Cl C, CSP, 36 inch - $Ft</v>
      </c>
      <c r="N1646" s="1" t="str">
        <f>IFERROR(VLOOKUP(ROWS($M$5:N1646),$L$5:$M$7000,2,FALSE),"")</f>
        <v/>
      </c>
      <c r="O1646" s="1" t="str">
        <f>IFERROR(VLOOKUP(ROWS($O$5:O1646),$K$5:$L$7000,2,FALSE),"")</f>
        <v/>
      </c>
    </row>
    <row r="1647" spans="2:15" ht="15" customHeight="1" x14ac:dyDescent="0.25">
      <c r="B1647" s="178" t="s">
        <v>8482</v>
      </c>
      <c r="C1647" s="178" t="s">
        <v>104</v>
      </c>
      <c r="D1647" s="178" t="s">
        <v>536</v>
      </c>
      <c r="E1647" s="178" t="s">
        <v>302</v>
      </c>
      <c r="F1647" s="178" t="s">
        <v>17</v>
      </c>
      <c r="G1647" s="1">
        <f>IF(ISNUMBER(Pay_Item_Search_Text),IF(ISNUMBER(IF(FIND(Pay_Item_Search_Text,B1647)=1,1, "FALSE")),MAX(G$4:$G1646)+1,IF(ISNUMBER(Pay_Item_Search_Text),0,IF(ISNUMBER(SEARCH(Pay_Item_Search_Text,H1647)),MAX(G$4:$G1646)+1,0))),IF(ISNUMBER(Pay_Item_Search_Text),0,IF(ISNUMBER(SEARCH(Pay_Item_Search_Text,H1647)),MAX(G$4:$G1646)+1,0)))</f>
        <v>1643</v>
      </c>
      <c r="H1647" s="1" t="str">
        <f>IF(Table_PayItems[[#This Row],[Description]]="_","_ Unique Item - "&amp;Table_PayItems[[#This Row],[Item]]&amp;" - $"&amp;Table_PayItems[[#This Row],[Unit]],Table_PayItems[[#This Row],[Description]]&amp;" - $"&amp;Table_PayItems[[#This Row],[Unit]])</f>
        <v>Culv, Cl C, CSP, 42 inch - $Ft</v>
      </c>
      <c r="I1647" s="29" t="str">
        <f>IFERROR(VLOOKUP(ROWS($M$5:M1647),Table_PayItems[[Search Key]:[Concentrated Name]],2,FALSE),"")</f>
        <v>Culv, Cl C, CSP, 42 inch - $Ft</v>
      </c>
      <c r="J1647" s="1"/>
      <c r="K1647" s="1"/>
      <c r="L1647" s="22">
        <f>IF(ISNUMBER(SEARCH(Pay_Item_Search_Text_2,M1647)),MAX($L$4:L1646)+1,0)</f>
        <v>0</v>
      </c>
      <c r="M1647" s="1" t="str">
        <f>IFERROR(VLOOKUP(ROWS($M$5:M1647),Table_PayItems[[Search Key]:[Concentrated Name]],2,FALSE),"")</f>
        <v>Culv, Cl C, CSP, 42 inch - $Ft</v>
      </c>
      <c r="N1647" s="1" t="str">
        <f>IFERROR(VLOOKUP(ROWS($M$5:N1647),$L$5:$M$7000,2,FALSE),"")</f>
        <v/>
      </c>
      <c r="O1647" s="1" t="str">
        <f>IFERROR(VLOOKUP(ROWS($O$5:O1647),$K$5:$L$7000,2,FALSE),"")</f>
        <v/>
      </c>
    </row>
    <row r="1648" spans="2:15" ht="15" customHeight="1" x14ac:dyDescent="0.25">
      <c r="B1648" s="178" t="s">
        <v>8483</v>
      </c>
      <c r="C1648" s="178" t="s">
        <v>104</v>
      </c>
      <c r="D1648" s="178" t="s">
        <v>537</v>
      </c>
      <c r="E1648" s="178" t="s">
        <v>302</v>
      </c>
      <c r="F1648" s="178" t="s">
        <v>17</v>
      </c>
      <c r="G1648" s="1">
        <f>IF(ISNUMBER(Pay_Item_Search_Text),IF(ISNUMBER(IF(FIND(Pay_Item_Search_Text,B1648)=1,1, "FALSE")),MAX(G$4:$G1647)+1,IF(ISNUMBER(Pay_Item_Search_Text),0,IF(ISNUMBER(SEARCH(Pay_Item_Search_Text,H1648)),MAX(G$4:$G1647)+1,0))),IF(ISNUMBER(Pay_Item_Search_Text),0,IF(ISNUMBER(SEARCH(Pay_Item_Search_Text,H1648)),MAX(G$4:$G1647)+1,0)))</f>
        <v>1644</v>
      </c>
      <c r="H1648" s="1" t="str">
        <f>IF(Table_PayItems[[#This Row],[Description]]="_","_ Unique Item - "&amp;Table_PayItems[[#This Row],[Item]]&amp;" - $"&amp;Table_PayItems[[#This Row],[Unit]],Table_PayItems[[#This Row],[Description]]&amp;" - $"&amp;Table_PayItems[[#This Row],[Unit]])</f>
        <v>Culv, Cl C, CSP, 48 inch - $Ft</v>
      </c>
      <c r="I1648" s="29" t="str">
        <f>IFERROR(VLOOKUP(ROWS($M$5:M1648),Table_PayItems[[Search Key]:[Concentrated Name]],2,FALSE),"")</f>
        <v>Culv, Cl C, CSP, 48 inch - $Ft</v>
      </c>
      <c r="J1648" s="1"/>
      <c r="K1648" s="1"/>
      <c r="L1648" s="22">
        <f>IF(ISNUMBER(SEARCH(Pay_Item_Search_Text_2,M1648)),MAX($L$4:L1647)+1,0)</f>
        <v>0</v>
      </c>
      <c r="M1648" s="1" t="str">
        <f>IFERROR(VLOOKUP(ROWS($M$5:M1648),Table_PayItems[[Search Key]:[Concentrated Name]],2,FALSE),"")</f>
        <v>Culv, Cl C, CSP, 48 inch - $Ft</v>
      </c>
      <c r="N1648" s="1" t="str">
        <f>IFERROR(VLOOKUP(ROWS($M$5:N1648),$L$5:$M$7000,2,FALSE),"")</f>
        <v/>
      </c>
      <c r="O1648" s="1" t="str">
        <f>IFERROR(VLOOKUP(ROWS($O$5:O1648),$K$5:$L$7000,2,FALSE),"")</f>
        <v/>
      </c>
    </row>
    <row r="1649" spans="2:15" ht="15" customHeight="1" x14ac:dyDescent="0.25">
      <c r="B1649" s="178" t="s">
        <v>8484</v>
      </c>
      <c r="C1649" s="178" t="s">
        <v>104</v>
      </c>
      <c r="D1649" s="178" t="s">
        <v>538</v>
      </c>
      <c r="E1649" s="178" t="s">
        <v>302</v>
      </c>
      <c r="F1649" s="178" t="s">
        <v>17</v>
      </c>
      <c r="G1649" s="1">
        <f>IF(ISNUMBER(Pay_Item_Search_Text),IF(ISNUMBER(IF(FIND(Pay_Item_Search_Text,B1649)=1,1, "FALSE")),MAX(G$4:$G1648)+1,IF(ISNUMBER(Pay_Item_Search_Text),0,IF(ISNUMBER(SEARCH(Pay_Item_Search_Text,H1649)),MAX(G$4:$G1648)+1,0))),IF(ISNUMBER(Pay_Item_Search_Text),0,IF(ISNUMBER(SEARCH(Pay_Item_Search_Text,H1649)),MAX(G$4:$G1648)+1,0)))</f>
        <v>1645</v>
      </c>
      <c r="H1649" s="1" t="str">
        <f>IF(Table_PayItems[[#This Row],[Description]]="_","_ Unique Item - "&amp;Table_PayItems[[#This Row],[Item]]&amp;" - $"&amp;Table_PayItems[[#This Row],[Unit]],Table_PayItems[[#This Row],[Description]]&amp;" - $"&amp;Table_PayItems[[#This Row],[Unit]])</f>
        <v>Culv, Cl C, CSP, 54 inch - $Ft</v>
      </c>
      <c r="I1649" s="29" t="str">
        <f>IFERROR(VLOOKUP(ROWS($M$5:M1649),Table_PayItems[[Search Key]:[Concentrated Name]],2,FALSE),"")</f>
        <v>Culv, Cl C, CSP, 54 inch - $Ft</v>
      </c>
      <c r="J1649" s="1"/>
      <c r="K1649" s="1"/>
      <c r="L1649" s="22">
        <f>IF(ISNUMBER(SEARCH(Pay_Item_Search_Text_2,M1649)),MAX($L$4:L1648)+1,0)</f>
        <v>0</v>
      </c>
      <c r="M1649" s="1" t="str">
        <f>IFERROR(VLOOKUP(ROWS($M$5:M1649),Table_PayItems[[Search Key]:[Concentrated Name]],2,FALSE),"")</f>
        <v>Culv, Cl C, CSP, 54 inch - $Ft</v>
      </c>
      <c r="N1649" s="1" t="str">
        <f>IFERROR(VLOOKUP(ROWS($M$5:N1649),$L$5:$M$7000,2,FALSE),"")</f>
        <v/>
      </c>
      <c r="O1649" s="1" t="str">
        <f>IFERROR(VLOOKUP(ROWS($O$5:O1649),$K$5:$L$7000,2,FALSE),"")</f>
        <v/>
      </c>
    </row>
    <row r="1650" spans="2:15" ht="15" customHeight="1" x14ac:dyDescent="0.25">
      <c r="B1650" s="178" t="s">
        <v>8485</v>
      </c>
      <c r="C1650" s="178" t="s">
        <v>104</v>
      </c>
      <c r="D1650" s="178" t="s">
        <v>539</v>
      </c>
      <c r="E1650" s="178" t="s">
        <v>302</v>
      </c>
      <c r="F1650" s="178" t="s">
        <v>17</v>
      </c>
      <c r="G1650" s="1">
        <f>IF(ISNUMBER(Pay_Item_Search_Text),IF(ISNUMBER(IF(FIND(Pay_Item_Search_Text,B1650)=1,1, "FALSE")),MAX(G$4:$G1649)+1,IF(ISNUMBER(Pay_Item_Search_Text),0,IF(ISNUMBER(SEARCH(Pay_Item_Search_Text,H1650)),MAX(G$4:$G1649)+1,0))),IF(ISNUMBER(Pay_Item_Search_Text),0,IF(ISNUMBER(SEARCH(Pay_Item_Search_Text,H1650)),MAX(G$4:$G1649)+1,0)))</f>
        <v>1646</v>
      </c>
      <c r="H1650" s="1" t="str">
        <f>IF(Table_PayItems[[#This Row],[Description]]="_","_ Unique Item - "&amp;Table_PayItems[[#This Row],[Item]]&amp;" - $"&amp;Table_PayItems[[#This Row],[Unit]],Table_PayItems[[#This Row],[Description]]&amp;" - $"&amp;Table_PayItems[[#This Row],[Unit]])</f>
        <v>Culv, Cl C, CSP, 60 inch - $Ft</v>
      </c>
      <c r="I1650" s="29" t="str">
        <f>IFERROR(VLOOKUP(ROWS($M$5:M1650),Table_PayItems[[Search Key]:[Concentrated Name]],2,FALSE),"")</f>
        <v>Culv, Cl C, CSP, 60 inch - $Ft</v>
      </c>
      <c r="J1650" s="1"/>
      <c r="K1650" s="1"/>
      <c r="L1650" s="22">
        <f>IF(ISNUMBER(SEARCH(Pay_Item_Search_Text_2,M1650)),MAX($L$4:L1649)+1,0)</f>
        <v>466</v>
      </c>
      <c r="M1650" s="1" t="str">
        <f>IFERROR(VLOOKUP(ROWS($M$5:M1650),Table_PayItems[[Search Key]:[Concentrated Name]],2,FALSE),"")</f>
        <v>Culv, Cl C, CSP, 60 inch - $Ft</v>
      </c>
      <c r="N1650" s="1" t="str">
        <f>IFERROR(VLOOKUP(ROWS($M$5:N1650),$L$5:$M$7000,2,FALSE),"")</f>
        <v/>
      </c>
      <c r="O1650" s="1" t="str">
        <f>IFERROR(VLOOKUP(ROWS($O$5:O1650),$K$5:$L$7000,2,FALSE),"")</f>
        <v/>
      </c>
    </row>
    <row r="1651" spans="2:15" ht="15" customHeight="1" x14ac:dyDescent="0.25">
      <c r="B1651" s="178" t="s">
        <v>8486</v>
      </c>
      <c r="C1651" s="178" t="s">
        <v>104</v>
      </c>
      <c r="D1651" s="178" t="s">
        <v>540</v>
      </c>
      <c r="E1651" s="178" t="s">
        <v>302</v>
      </c>
      <c r="F1651" s="178" t="s">
        <v>17</v>
      </c>
      <c r="G1651" s="1">
        <f>IF(ISNUMBER(Pay_Item_Search_Text),IF(ISNUMBER(IF(FIND(Pay_Item_Search_Text,B1651)=1,1, "FALSE")),MAX(G$4:$G1650)+1,IF(ISNUMBER(Pay_Item_Search_Text),0,IF(ISNUMBER(SEARCH(Pay_Item_Search_Text,H1651)),MAX(G$4:$G1650)+1,0))),IF(ISNUMBER(Pay_Item_Search_Text),0,IF(ISNUMBER(SEARCH(Pay_Item_Search_Text,H1651)),MAX(G$4:$G1650)+1,0)))</f>
        <v>1647</v>
      </c>
      <c r="H1651" s="1" t="str">
        <f>IF(Table_PayItems[[#This Row],[Description]]="_","_ Unique Item - "&amp;Table_PayItems[[#This Row],[Item]]&amp;" - $"&amp;Table_PayItems[[#This Row],[Unit]],Table_PayItems[[#This Row],[Description]]&amp;" - $"&amp;Table_PayItems[[#This Row],[Unit]])</f>
        <v>Culv, Cl C, CSP, 66 inch - $Ft</v>
      </c>
      <c r="I1651" s="29" t="str">
        <f>IFERROR(VLOOKUP(ROWS($M$5:M1651),Table_PayItems[[Search Key]:[Concentrated Name]],2,FALSE),"")</f>
        <v>Culv, Cl C, CSP, 66 inch - $Ft</v>
      </c>
      <c r="J1651" s="1"/>
      <c r="K1651" s="1"/>
      <c r="L1651" s="22">
        <f>IF(ISNUMBER(SEARCH(Pay_Item_Search_Text_2,M1651)),MAX($L$4:L1650)+1,0)</f>
        <v>0</v>
      </c>
      <c r="M1651" s="1" t="str">
        <f>IFERROR(VLOOKUP(ROWS($M$5:M1651),Table_PayItems[[Search Key]:[Concentrated Name]],2,FALSE),"")</f>
        <v>Culv, Cl C, CSP, 66 inch - $Ft</v>
      </c>
      <c r="N1651" s="1" t="str">
        <f>IFERROR(VLOOKUP(ROWS($M$5:N1651),$L$5:$M$7000,2,FALSE),"")</f>
        <v/>
      </c>
      <c r="O1651" s="1" t="str">
        <f>IFERROR(VLOOKUP(ROWS($O$5:O1651),$K$5:$L$7000,2,FALSE),"")</f>
        <v/>
      </c>
    </row>
    <row r="1652" spans="2:15" ht="15" customHeight="1" x14ac:dyDescent="0.25">
      <c r="B1652" s="178" t="s">
        <v>8487</v>
      </c>
      <c r="C1652" s="178" t="s">
        <v>104</v>
      </c>
      <c r="D1652" s="178" t="s">
        <v>541</v>
      </c>
      <c r="E1652" s="178" t="s">
        <v>302</v>
      </c>
      <c r="F1652" s="178" t="s">
        <v>17</v>
      </c>
      <c r="G1652" s="1">
        <f>IF(ISNUMBER(Pay_Item_Search_Text),IF(ISNUMBER(IF(FIND(Pay_Item_Search_Text,B1652)=1,1, "FALSE")),MAX(G$4:$G1651)+1,IF(ISNUMBER(Pay_Item_Search_Text),0,IF(ISNUMBER(SEARCH(Pay_Item_Search_Text,H1652)),MAX(G$4:$G1651)+1,0))),IF(ISNUMBER(Pay_Item_Search_Text),0,IF(ISNUMBER(SEARCH(Pay_Item_Search_Text,H1652)),MAX(G$4:$G1651)+1,0)))</f>
        <v>1648</v>
      </c>
      <c r="H1652" s="1" t="str">
        <f>IF(Table_PayItems[[#This Row],[Description]]="_","_ Unique Item - "&amp;Table_PayItems[[#This Row],[Item]]&amp;" - $"&amp;Table_PayItems[[#This Row],[Unit]],Table_PayItems[[#This Row],[Description]]&amp;" - $"&amp;Table_PayItems[[#This Row],[Unit]])</f>
        <v>Culv, Cl C, CSP, 72 inch - $Ft</v>
      </c>
      <c r="I1652" s="29" t="str">
        <f>IFERROR(VLOOKUP(ROWS($M$5:M1652),Table_PayItems[[Search Key]:[Concentrated Name]],2,FALSE),"")</f>
        <v>Culv, Cl C, CSP, 72 inch - $Ft</v>
      </c>
      <c r="J1652" s="1"/>
      <c r="K1652" s="1"/>
      <c r="L1652" s="22">
        <f>IF(ISNUMBER(SEARCH(Pay_Item_Search_Text_2,M1652)),MAX($L$4:L1651)+1,0)</f>
        <v>0</v>
      </c>
      <c r="M1652" s="1" t="str">
        <f>IFERROR(VLOOKUP(ROWS($M$5:M1652),Table_PayItems[[Search Key]:[Concentrated Name]],2,FALSE),"")</f>
        <v>Culv, Cl C, CSP, 72 inch - $Ft</v>
      </c>
      <c r="N1652" s="1" t="str">
        <f>IFERROR(VLOOKUP(ROWS($M$5:N1652),$L$5:$M$7000,2,FALSE),"")</f>
        <v/>
      </c>
      <c r="O1652" s="1" t="str">
        <f>IFERROR(VLOOKUP(ROWS($O$5:O1652),$K$5:$L$7000,2,FALSE),"")</f>
        <v/>
      </c>
    </row>
    <row r="1653" spans="2:15" ht="15" customHeight="1" x14ac:dyDescent="0.25">
      <c r="B1653" s="178" t="s">
        <v>8488</v>
      </c>
      <c r="C1653" s="178" t="s">
        <v>104</v>
      </c>
      <c r="D1653" s="178" t="s">
        <v>542</v>
      </c>
      <c r="E1653" s="178" t="s">
        <v>302</v>
      </c>
      <c r="F1653" s="178" t="s">
        <v>17</v>
      </c>
      <c r="G1653" s="1">
        <f>IF(ISNUMBER(Pay_Item_Search_Text),IF(ISNUMBER(IF(FIND(Pay_Item_Search_Text,B1653)=1,1, "FALSE")),MAX(G$4:$G1652)+1,IF(ISNUMBER(Pay_Item_Search_Text),0,IF(ISNUMBER(SEARCH(Pay_Item_Search_Text,H1653)),MAX(G$4:$G1652)+1,0))),IF(ISNUMBER(Pay_Item_Search_Text),0,IF(ISNUMBER(SEARCH(Pay_Item_Search_Text,H1653)),MAX(G$4:$G1652)+1,0)))</f>
        <v>1649</v>
      </c>
      <c r="H1653" s="1" t="str">
        <f>IF(Table_PayItems[[#This Row],[Description]]="_","_ Unique Item - "&amp;Table_PayItems[[#This Row],[Item]]&amp;" - $"&amp;Table_PayItems[[#This Row],[Unit]],Table_PayItems[[#This Row],[Description]]&amp;" - $"&amp;Table_PayItems[[#This Row],[Unit]])</f>
        <v>Culv, Cl C, CSP, 78 inch - $Ft</v>
      </c>
      <c r="I1653" s="29" t="str">
        <f>IFERROR(VLOOKUP(ROWS($M$5:M1653),Table_PayItems[[Search Key]:[Concentrated Name]],2,FALSE),"")</f>
        <v>Culv, Cl C, CSP, 78 inch - $Ft</v>
      </c>
      <c r="J1653" s="1"/>
      <c r="K1653" s="1"/>
      <c r="L1653" s="22">
        <f>IF(ISNUMBER(SEARCH(Pay_Item_Search_Text_2,M1653)),MAX($L$4:L1652)+1,0)</f>
        <v>0</v>
      </c>
      <c r="M1653" s="1" t="str">
        <f>IFERROR(VLOOKUP(ROWS($M$5:M1653),Table_PayItems[[Search Key]:[Concentrated Name]],2,FALSE),"")</f>
        <v>Culv, Cl C, CSP, 78 inch - $Ft</v>
      </c>
      <c r="N1653" s="1" t="str">
        <f>IFERROR(VLOOKUP(ROWS($M$5:N1653),$L$5:$M$7000,2,FALSE),"")</f>
        <v/>
      </c>
      <c r="O1653" s="1" t="str">
        <f>IFERROR(VLOOKUP(ROWS($O$5:O1653),$K$5:$L$7000,2,FALSE),"")</f>
        <v/>
      </c>
    </row>
    <row r="1654" spans="2:15" ht="15" customHeight="1" x14ac:dyDescent="0.25">
      <c r="B1654" s="178" t="s">
        <v>8489</v>
      </c>
      <c r="C1654" s="178" t="s">
        <v>104</v>
      </c>
      <c r="D1654" s="178" t="s">
        <v>543</v>
      </c>
      <c r="E1654" s="178" t="s">
        <v>302</v>
      </c>
      <c r="F1654" s="178" t="s">
        <v>17</v>
      </c>
      <c r="G1654" s="1">
        <f>IF(ISNUMBER(Pay_Item_Search_Text),IF(ISNUMBER(IF(FIND(Pay_Item_Search_Text,B1654)=1,1, "FALSE")),MAX(G$4:$G1653)+1,IF(ISNUMBER(Pay_Item_Search_Text),0,IF(ISNUMBER(SEARCH(Pay_Item_Search_Text,H1654)),MAX(G$4:$G1653)+1,0))),IF(ISNUMBER(Pay_Item_Search_Text),0,IF(ISNUMBER(SEARCH(Pay_Item_Search_Text,H1654)),MAX(G$4:$G1653)+1,0)))</f>
        <v>1650</v>
      </c>
      <c r="H1654" s="1" t="str">
        <f>IF(Table_PayItems[[#This Row],[Description]]="_","_ Unique Item - "&amp;Table_PayItems[[#This Row],[Item]]&amp;" - $"&amp;Table_PayItems[[#This Row],[Unit]],Table_PayItems[[#This Row],[Description]]&amp;" - $"&amp;Table_PayItems[[#This Row],[Unit]])</f>
        <v>Culv, Cl C, CSP, 84 inch - $Ft</v>
      </c>
      <c r="I1654" s="29" t="str">
        <f>IFERROR(VLOOKUP(ROWS($M$5:M1654),Table_PayItems[[Search Key]:[Concentrated Name]],2,FALSE),"")</f>
        <v>Culv, Cl C, CSP, 84 inch - $Ft</v>
      </c>
      <c r="J1654" s="1"/>
      <c r="K1654" s="1"/>
      <c r="L1654" s="22">
        <f>IF(ISNUMBER(SEARCH(Pay_Item_Search_Text_2,M1654)),MAX($L$4:L1653)+1,0)</f>
        <v>0</v>
      </c>
      <c r="M1654" s="1" t="str">
        <f>IFERROR(VLOOKUP(ROWS($M$5:M1654),Table_PayItems[[Search Key]:[Concentrated Name]],2,FALSE),"")</f>
        <v>Culv, Cl C, CSP, 84 inch - $Ft</v>
      </c>
      <c r="N1654" s="1" t="str">
        <f>IFERROR(VLOOKUP(ROWS($M$5:N1654),$L$5:$M$7000,2,FALSE),"")</f>
        <v/>
      </c>
      <c r="O1654" s="1" t="str">
        <f>IFERROR(VLOOKUP(ROWS($O$5:O1654),$K$5:$L$7000,2,FALSE),"")</f>
        <v/>
      </c>
    </row>
    <row r="1655" spans="2:15" ht="15" customHeight="1" x14ac:dyDescent="0.25">
      <c r="B1655" s="178" t="s">
        <v>8490</v>
      </c>
      <c r="C1655" s="178" t="s">
        <v>104</v>
      </c>
      <c r="D1655" s="178" t="s">
        <v>544</v>
      </c>
      <c r="E1655" s="178" t="s">
        <v>302</v>
      </c>
      <c r="F1655" s="178" t="s">
        <v>17</v>
      </c>
      <c r="G1655" s="1">
        <f>IF(ISNUMBER(Pay_Item_Search_Text),IF(ISNUMBER(IF(FIND(Pay_Item_Search_Text,B1655)=1,1, "FALSE")),MAX(G$4:$G1654)+1,IF(ISNUMBER(Pay_Item_Search_Text),0,IF(ISNUMBER(SEARCH(Pay_Item_Search_Text,H1655)),MAX(G$4:$G1654)+1,0))),IF(ISNUMBER(Pay_Item_Search_Text),0,IF(ISNUMBER(SEARCH(Pay_Item_Search_Text,H1655)),MAX(G$4:$G1654)+1,0)))</f>
        <v>1651</v>
      </c>
      <c r="H1655" s="1" t="str">
        <f>IF(Table_PayItems[[#This Row],[Description]]="_","_ Unique Item - "&amp;Table_PayItems[[#This Row],[Item]]&amp;" - $"&amp;Table_PayItems[[#This Row],[Unit]],Table_PayItems[[#This Row],[Description]]&amp;" - $"&amp;Table_PayItems[[#This Row],[Unit]])</f>
        <v>Culv, Cl C, CSP, 90 inch - $Ft</v>
      </c>
      <c r="I1655" s="29" t="str">
        <f>IFERROR(VLOOKUP(ROWS($M$5:M1655),Table_PayItems[[Search Key]:[Concentrated Name]],2,FALSE),"")</f>
        <v>Culv, Cl C, CSP, 90 inch - $Ft</v>
      </c>
      <c r="J1655" s="1"/>
      <c r="K1655" s="1"/>
      <c r="L1655" s="22">
        <f>IF(ISNUMBER(SEARCH(Pay_Item_Search_Text_2,M1655)),MAX($L$4:L1654)+1,0)</f>
        <v>467</v>
      </c>
      <c r="M1655" s="1" t="str">
        <f>IFERROR(VLOOKUP(ROWS($M$5:M1655),Table_PayItems[[Search Key]:[Concentrated Name]],2,FALSE),"")</f>
        <v>Culv, Cl C, CSP, 90 inch - $Ft</v>
      </c>
      <c r="N1655" s="1" t="str">
        <f>IFERROR(VLOOKUP(ROWS($M$5:N1655),$L$5:$M$7000,2,FALSE),"")</f>
        <v/>
      </c>
      <c r="O1655" s="1" t="str">
        <f>IFERROR(VLOOKUP(ROWS($O$5:O1655),$K$5:$L$7000,2,FALSE),"")</f>
        <v/>
      </c>
    </row>
    <row r="1656" spans="2:15" ht="15" customHeight="1" x14ac:dyDescent="0.25">
      <c r="B1656" s="178" t="s">
        <v>8491</v>
      </c>
      <c r="C1656" s="178" t="s">
        <v>104</v>
      </c>
      <c r="D1656" s="178" t="s">
        <v>545</v>
      </c>
      <c r="E1656" s="178" t="s">
        <v>302</v>
      </c>
      <c r="F1656" s="178" t="s">
        <v>17</v>
      </c>
      <c r="G1656" s="1">
        <f>IF(ISNUMBER(Pay_Item_Search_Text),IF(ISNUMBER(IF(FIND(Pay_Item_Search_Text,B1656)=1,1, "FALSE")),MAX(G$4:$G1655)+1,IF(ISNUMBER(Pay_Item_Search_Text),0,IF(ISNUMBER(SEARCH(Pay_Item_Search_Text,H1656)),MAX(G$4:$G1655)+1,0))),IF(ISNUMBER(Pay_Item_Search_Text),0,IF(ISNUMBER(SEARCH(Pay_Item_Search_Text,H1656)),MAX(G$4:$G1655)+1,0)))</f>
        <v>1652</v>
      </c>
      <c r="H1656" s="1" t="str">
        <f>IF(Table_PayItems[[#This Row],[Description]]="_","_ Unique Item - "&amp;Table_PayItems[[#This Row],[Item]]&amp;" - $"&amp;Table_PayItems[[#This Row],[Unit]],Table_PayItems[[#This Row],[Description]]&amp;" - $"&amp;Table_PayItems[[#This Row],[Unit]])</f>
        <v>Culv, Cl C, CSP, 96 inch - $Ft</v>
      </c>
      <c r="I1656" s="29" t="str">
        <f>IFERROR(VLOOKUP(ROWS($M$5:M1656),Table_PayItems[[Search Key]:[Concentrated Name]],2,FALSE),"")</f>
        <v>Culv, Cl C, CSP, 96 inch - $Ft</v>
      </c>
      <c r="J1656" s="1"/>
      <c r="K1656" s="1"/>
      <c r="L1656" s="22">
        <f>IF(ISNUMBER(SEARCH(Pay_Item_Search_Text_2,M1656)),MAX($L$4:L1655)+1,0)</f>
        <v>0</v>
      </c>
      <c r="M1656" s="1" t="str">
        <f>IFERROR(VLOOKUP(ROWS($M$5:M1656),Table_PayItems[[Search Key]:[Concentrated Name]],2,FALSE),"")</f>
        <v>Culv, Cl C, CSP, 96 inch - $Ft</v>
      </c>
      <c r="N1656" s="1" t="str">
        <f>IFERROR(VLOOKUP(ROWS($M$5:N1656),$L$5:$M$7000,2,FALSE),"")</f>
        <v/>
      </c>
      <c r="O1656" s="1" t="str">
        <f>IFERROR(VLOOKUP(ROWS($O$5:O1656),$K$5:$L$7000,2,FALSE),"")</f>
        <v/>
      </c>
    </row>
    <row r="1657" spans="2:15" ht="15" customHeight="1" x14ac:dyDescent="0.25">
      <c r="B1657" s="178" t="s">
        <v>8516</v>
      </c>
      <c r="C1657" s="178" t="s">
        <v>104</v>
      </c>
      <c r="D1657" s="178" t="s">
        <v>570</v>
      </c>
      <c r="E1657" s="178" t="s">
        <v>302</v>
      </c>
      <c r="F1657" s="178" t="s">
        <v>17</v>
      </c>
      <c r="G1657" s="1">
        <f>IF(ISNUMBER(Pay_Item_Search_Text),IF(ISNUMBER(IF(FIND(Pay_Item_Search_Text,B1657)=1,1, "FALSE")),MAX(G$4:$G1656)+1,IF(ISNUMBER(Pay_Item_Search_Text),0,IF(ISNUMBER(SEARCH(Pay_Item_Search_Text,H1657)),MAX(G$4:$G1656)+1,0))),IF(ISNUMBER(Pay_Item_Search_Text),0,IF(ISNUMBER(SEARCH(Pay_Item_Search_Text,H1657)),MAX(G$4:$G1656)+1,0)))</f>
        <v>1653</v>
      </c>
      <c r="H1657" s="1" t="str">
        <f>IF(Table_PayItems[[#This Row],[Description]]="_","_ Unique Item - "&amp;Table_PayItems[[#This Row],[Item]]&amp;" - $"&amp;Table_PayItems[[#This Row],[Unit]],Table_PayItems[[#This Row],[Description]]&amp;" - $"&amp;Table_PayItems[[#This Row],[Unit]])</f>
        <v>Culv, Cl D, 102 inch - $Ft</v>
      </c>
      <c r="I1657" s="29" t="str">
        <f>IFERROR(VLOOKUP(ROWS($M$5:M1657),Table_PayItems[[Search Key]:[Concentrated Name]],2,FALSE),"")</f>
        <v>Culv, Cl D, 102 inch - $Ft</v>
      </c>
      <c r="J1657" s="1"/>
      <c r="K1657" s="1"/>
      <c r="L1657" s="22">
        <f>IF(ISNUMBER(SEARCH(Pay_Item_Search_Text_2,M1657)),MAX($L$4:L1656)+1,0)</f>
        <v>468</v>
      </c>
      <c r="M1657" s="1" t="str">
        <f>IFERROR(VLOOKUP(ROWS($M$5:M1657),Table_PayItems[[Search Key]:[Concentrated Name]],2,FALSE),"")</f>
        <v>Culv, Cl D, 102 inch - $Ft</v>
      </c>
      <c r="N1657" s="1" t="str">
        <f>IFERROR(VLOOKUP(ROWS($M$5:N1657),$L$5:$M$7000,2,FALSE),"")</f>
        <v/>
      </c>
      <c r="O1657" s="1" t="str">
        <f>IFERROR(VLOOKUP(ROWS($O$5:O1657),$K$5:$L$7000,2,FALSE),"")</f>
        <v/>
      </c>
    </row>
    <row r="1658" spans="2:15" ht="15" customHeight="1" x14ac:dyDescent="0.25">
      <c r="B1658" s="178" t="s">
        <v>8517</v>
      </c>
      <c r="C1658" s="178" t="s">
        <v>104</v>
      </c>
      <c r="D1658" s="178" t="s">
        <v>571</v>
      </c>
      <c r="E1658" s="178" t="s">
        <v>302</v>
      </c>
      <c r="F1658" s="178" t="s">
        <v>17</v>
      </c>
      <c r="G1658" s="1">
        <f>IF(ISNUMBER(Pay_Item_Search_Text),IF(ISNUMBER(IF(FIND(Pay_Item_Search_Text,B1658)=1,1, "FALSE")),MAX(G$4:$G1657)+1,IF(ISNUMBER(Pay_Item_Search_Text),0,IF(ISNUMBER(SEARCH(Pay_Item_Search_Text,H1658)),MAX(G$4:$G1657)+1,0))),IF(ISNUMBER(Pay_Item_Search_Text),0,IF(ISNUMBER(SEARCH(Pay_Item_Search_Text,H1658)),MAX(G$4:$G1657)+1,0)))</f>
        <v>1654</v>
      </c>
      <c r="H1658" s="1" t="str">
        <f>IF(Table_PayItems[[#This Row],[Description]]="_","_ Unique Item - "&amp;Table_PayItems[[#This Row],[Item]]&amp;" - $"&amp;Table_PayItems[[#This Row],[Unit]],Table_PayItems[[#This Row],[Description]]&amp;" - $"&amp;Table_PayItems[[#This Row],[Unit]])</f>
        <v>Culv, Cl D, 108 inch - $Ft</v>
      </c>
      <c r="I1658" s="29" t="str">
        <f>IFERROR(VLOOKUP(ROWS($M$5:M1658),Table_PayItems[[Search Key]:[Concentrated Name]],2,FALSE),"")</f>
        <v>Culv, Cl D, 108 inch - $Ft</v>
      </c>
      <c r="J1658" s="1"/>
      <c r="K1658" s="1"/>
      <c r="L1658" s="22">
        <f>IF(ISNUMBER(SEARCH(Pay_Item_Search_Text_2,M1658)),MAX($L$4:L1657)+1,0)</f>
        <v>469</v>
      </c>
      <c r="M1658" s="1" t="str">
        <f>IFERROR(VLOOKUP(ROWS($M$5:M1658),Table_PayItems[[Search Key]:[Concentrated Name]],2,FALSE),"")</f>
        <v>Culv, Cl D, 108 inch - $Ft</v>
      </c>
      <c r="N1658" s="1" t="str">
        <f>IFERROR(VLOOKUP(ROWS($M$5:N1658),$L$5:$M$7000,2,FALSE),"")</f>
        <v/>
      </c>
      <c r="O1658" s="1" t="str">
        <f>IFERROR(VLOOKUP(ROWS($O$5:O1658),$K$5:$L$7000,2,FALSE),"")</f>
        <v/>
      </c>
    </row>
    <row r="1659" spans="2:15" ht="15" customHeight="1" x14ac:dyDescent="0.25">
      <c r="B1659" s="178" t="s">
        <v>8518</v>
      </c>
      <c r="C1659" s="178" t="s">
        <v>104</v>
      </c>
      <c r="D1659" s="178" t="s">
        <v>572</v>
      </c>
      <c r="E1659" s="178" t="s">
        <v>302</v>
      </c>
      <c r="F1659" s="178" t="s">
        <v>17</v>
      </c>
      <c r="G1659" s="1">
        <f>IF(ISNUMBER(Pay_Item_Search_Text),IF(ISNUMBER(IF(FIND(Pay_Item_Search_Text,B1659)=1,1, "FALSE")),MAX(G$4:$G1658)+1,IF(ISNUMBER(Pay_Item_Search_Text),0,IF(ISNUMBER(SEARCH(Pay_Item_Search_Text,H1659)),MAX(G$4:$G1658)+1,0))),IF(ISNUMBER(Pay_Item_Search_Text),0,IF(ISNUMBER(SEARCH(Pay_Item_Search_Text,H1659)),MAX(G$4:$G1658)+1,0)))</f>
        <v>1655</v>
      </c>
      <c r="H1659" s="1" t="str">
        <f>IF(Table_PayItems[[#This Row],[Description]]="_","_ Unique Item - "&amp;Table_PayItems[[#This Row],[Item]]&amp;" - $"&amp;Table_PayItems[[#This Row],[Unit]],Table_PayItems[[#This Row],[Description]]&amp;" - $"&amp;Table_PayItems[[#This Row],[Unit]])</f>
        <v>Culv, Cl D, 114 inch - $Ft</v>
      </c>
      <c r="I1659" s="29" t="str">
        <f>IFERROR(VLOOKUP(ROWS($M$5:M1659),Table_PayItems[[Search Key]:[Concentrated Name]],2,FALSE),"")</f>
        <v>Culv, Cl D, 114 inch - $Ft</v>
      </c>
      <c r="J1659" s="1"/>
      <c r="K1659" s="1"/>
      <c r="L1659" s="22">
        <f>IF(ISNUMBER(SEARCH(Pay_Item_Search_Text_2,M1659)),MAX($L$4:L1658)+1,0)</f>
        <v>0</v>
      </c>
      <c r="M1659" s="1" t="str">
        <f>IFERROR(VLOOKUP(ROWS($M$5:M1659),Table_PayItems[[Search Key]:[Concentrated Name]],2,FALSE),"")</f>
        <v>Culv, Cl D, 114 inch - $Ft</v>
      </c>
      <c r="N1659" s="1" t="str">
        <f>IFERROR(VLOOKUP(ROWS($M$5:N1659),$L$5:$M$7000,2,FALSE),"")</f>
        <v/>
      </c>
      <c r="O1659" s="1" t="str">
        <f>IFERROR(VLOOKUP(ROWS($O$5:O1659),$K$5:$L$7000,2,FALSE),"")</f>
        <v/>
      </c>
    </row>
    <row r="1660" spans="2:15" ht="15" customHeight="1" x14ac:dyDescent="0.25">
      <c r="B1660" s="178" t="s">
        <v>8500</v>
      </c>
      <c r="C1660" s="178" t="s">
        <v>104</v>
      </c>
      <c r="D1660" s="178" t="s">
        <v>554</v>
      </c>
      <c r="E1660" s="178" t="s">
        <v>296</v>
      </c>
      <c r="F1660" s="178" t="s">
        <v>17</v>
      </c>
      <c r="G1660" s="1">
        <f>IF(ISNUMBER(Pay_Item_Search_Text),IF(ISNUMBER(IF(FIND(Pay_Item_Search_Text,B1660)=1,1, "FALSE")),MAX(G$4:$G1659)+1,IF(ISNUMBER(Pay_Item_Search_Text),0,IF(ISNUMBER(SEARCH(Pay_Item_Search_Text,H1660)),MAX(G$4:$G1659)+1,0))),IF(ISNUMBER(Pay_Item_Search_Text),0,IF(ISNUMBER(SEARCH(Pay_Item_Search_Text,H1660)),MAX(G$4:$G1659)+1,0)))</f>
        <v>1656</v>
      </c>
      <c r="H1660" s="1" t="str">
        <f>IF(Table_PayItems[[#This Row],[Description]]="_","_ Unique Item - "&amp;Table_PayItems[[#This Row],[Item]]&amp;" - $"&amp;Table_PayItems[[#This Row],[Unit]],Table_PayItems[[#This Row],[Description]]&amp;" - $"&amp;Table_PayItems[[#This Row],[Unit]])</f>
        <v>Culv, Cl D, 12 inch - $Ft</v>
      </c>
      <c r="I1660" s="29" t="str">
        <f>IFERROR(VLOOKUP(ROWS($M$5:M1660),Table_PayItems[[Search Key]:[Concentrated Name]],2,FALSE),"")</f>
        <v>Culv, Cl D, 12 inch - $Ft</v>
      </c>
      <c r="J1660" s="1"/>
      <c r="K1660" s="1"/>
      <c r="L1660" s="22">
        <f>IF(ISNUMBER(SEARCH(Pay_Item_Search_Text_2,M1660)),MAX($L$4:L1659)+1,0)</f>
        <v>0</v>
      </c>
      <c r="M1660" s="1" t="str">
        <f>IFERROR(VLOOKUP(ROWS($M$5:M1660),Table_PayItems[[Search Key]:[Concentrated Name]],2,FALSE),"")</f>
        <v>Culv, Cl D, 12 inch - $Ft</v>
      </c>
      <c r="N1660" s="1" t="str">
        <f>IFERROR(VLOOKUP(ROWS($M$5:N1660),$L$5:$M$7000,2,FALSE),"")</f>
        <v/>
      </c>
      <c r="O1660" s="1" t="str">
        <f>IFERROR(VLOOKUP(ROWS($O$5:O1660),$K$5:$L$7000,2,FALSE),"")</f>
        <v/>
      </c>
    </row>
    <row r="1661" spans="2:15" ht="15" customHeight="1" x14ac:dyDescent="0.25">
      <c r="B1661" s="178" t="s">
        <v>8519</v>
      </c>
      <c r="C1661" s="178" t="s">
        <v>104</v>
      </c>
      <c r="D1661" s="178" t="s">
        <v>573</v>
      </c>
      <c r="E1661" s="178" t="s">
        <v>302</v>
      </c>
      <c r="F1661" s="178" t="s">
        <v>17</v>
      </c>
      <c r="G1661" s="1">
        <f>IF(ISNUMBER(Pay_Item_Search_Text),IF(ISNUMBER(IF(FIND(Pay_Item_Search_Text,B1661)=1,1, "FALSE")),MAX(G$4:$G1660)+1,IF(ISNUMBER(Pay_Item_Search_Text),0,IF(ISNUMBER(SEARCH(Pay_Item_Search_Text,H1661)),MAX(G$4:$G1660)+1,0))),IF(ISNUMBER(Pay_Item_Search_Text),0,IF(ISNUMBER(SEARCH(Pay_Item_Search_Text,H1661)),MAX(G$4:$G1660)+1,0)))</f>
        <v>1657</v>
      </c>
      <c r="H1661" s="1" t="str">
        <f>IF(Table_PayItems[[#This Row],[Description]]="_","_ Unique Item - "&amp;Table_PayItems[[#This Row],[Item]]&amp;" - $"&amp;Table_PayItems[[#This Row],[Unit]],Table_PayItems[[#This Row],[Description]]&amp;" - $"&amp;Table_PayItems[[#This Row],[Unit]])</f>
        <v>Culv, Cl D, 120 inch - $Ft</v>
      </c>
      <c r="I1661" s="29" t="str">
        <f>IFERROR(VLOOKUP(ROWS($M$5:M1661),Table_PayItems[[Search Key]:[Concentrated Name]],2,FALSE),"")</f>
        <v>Culv, Cl D, 120 inch - $Ft</v>
      </c>
      <c r="J1661" s="1"/>
      <c r="K1661" s="1"/>
      <c r="L1661" s="22">
        <f>IF(ISNUMBER(SEARCH(Pay_Item_Search_Text_2,M1661)),MAX($L$4:L1660)+1,0)</f>
        <v>470</v>
      </c>
      <c r="M1661" s="1" t="str">
        <f>IFERROR(VLOOKUP(ROWS($M$5:M1661),Table_PayItems[[Search Key]:[Concentrated Name]],2,FALSE),"")</f>
        <v>Culv, Cl D, 120 inch - $Ft</v>
      </c>
      <c r="N1661" s="1" t="str">
        <f>IFERROR(VLOOKUP(ROWS($M$5:N1661),$L$5:$M$7000,2,FALSE),"")</f>
        <v/>
      </c>
      <c r="O1661" s="1" t="str">
        <f>IFERROR(VLOOKUP(ROWS($O$5:O1661),$K$5:$L$7000,2,FALSE),"")</f>
        <v/>
      </c>
    </row>
    <row r="1662" spans="2:15" ht="15" customHeight="1" x14ac:dyDescent="0.25">
      <c r="B1662" s="178" t="s">
        <v>8520</v>
      </c>
      <c r="C1662" s="178" t="s">
        <v>104</v>
      </c>
      <c r="D1662" s="178" t="s">
        <v>574</v>
      </c>
      <c r="E1662" s="178" t="s">
        <v>302</v>
      </c>
      <c r="F1662" s="178" t="s">
        <v>17</v>
      </c>
      <c r="G1662" s="1">
        <f>IF(ISNUMBER(Pay_Item_Search_Text),IF(ISNUMBER(IF(FIND(Pay_Item_Search_Text,B1662)=1,1, "FALSE")),MAX(G$4:$G1661)+1,IF(ISNUMBER(Pay_Item_Search_Text),0,IF(ISNUMBER(SEARCH(Pay_Item_Search_Text,H1662)),MAX(G$4:$G1661)+1,0))),IF(ISNUMBER(Pay_Item_Search_Text),0,IF(ISNUMBER(SEARCH(Pay_Item_Search_Text,H1662)),MAX(G$4:$G1661)+1,0)))</f>
        <v>1658</v>
      </c>
      <c r="H1662" s="1" t="str">
        <f>IF(Table_PayItems[[#This Row],[Description]]="_","_ Unique Item - "&amp;Table_PayItems[[#This Row],[Item]]&amp;" - $"&amp;Table_PayItems[[#This Row],[Unit]],Table_PayItems[[#This Row],[Description]]&amp;" - $"&amp;Table_PayItems[[#This Row],[Unit]])</f>
        <v>Culv, Cl D, 126 inch - $Ft</v>
      </c>
      <c r="I1662" s="29" t="str">
        <f>IFERROR(VLOOKUP(ROWS($M$5:M1662),Table_PayItems[[Search Key]:[Concentrated Name]],2,FALSE),"")</f>
        <v>Culv, Cl D, 126 inch - $Ft</v>
      </c>
      <c r="J1662" s="1"/>
      <c r="K1662" s="1"/>
      <c r="L1662" s="22">
        <f>IF(ISNUMBER(SEARCH(Pay_Item_Search_Text_2,M1662)),MAX($L$4:L1661)+1,0)</f>
        <v>0</v>
      </c>
      <c r="M1662" s="1" t="str">
        <f>IFERROR(VLOOKUP(ROWS($M$5:M1662),Table_PayItems[[Search Key]:[Concentrated Name]],2,FALSE),"")</f>
        <v>Culv, Cl D, 126 inch - $Ft</v>
      </c>
      <c r="N1662" s="1" t="str">
        <f>IFERROR(VLOOKUP(ROWS($M$5:N1662),$L$5:$M$7000,2,FALSE),"")</f>
        <v/>
      </c>
      <c r="O1662" s="1" t="str">
        <f>IFERROR(VLOOKUP(ROWS($O$5:O1662),$K$5:$L$7000,2,FALSE),"")</f>
        <v/>
      </c>
    </row>
    <row r="1663" spans="2:15" ht="15" customHeight="1" x14ac:dyDescent="0.25">
      <c r="B1663" s="178" t="s">
        <v>8521</v>
      </c>
      <c r="C1663" s="178" t="s">
        <v>104</v>
      </c>
      <c r="D1663" s="178" t="s">
        <v>575</v>
      </c>
      <c r="E1663" s="178" t="s">
        <v>302</v>
      </c>
      <c r="F1663" s="178" t="s">
        <v>17</v>
      </c>
      <c r="G1663" s="1">
        <f>IF(ISNUMBER(Pay_Item_Search_Text),IF(ISNUMBER(IF(FIND(Pay_Item_Search_Text,B1663)=1,1, "FALSE")),MAX(G$4:$G1662)+1,IF(ISNUMBER(Pay_Item_Search_Text),0,IF(ISNUMBER(SEARCH(Pay_Item_Search_Text,H1663)),MAX(G$4:$G1662)+1,0))),IF(ISNUMBER(Pay_Item_Search_Text),0,IF(ISNUMBER(SEARCH(Pay_Item_Search_Text,H1663)),MAX(G$4:$G1662)+1,0)))</f>
        <v>1659</v>
      </c>
      <c r="H1663" s="1" t="str">
        <f>IF(Table_PayItems[[#This Row],[Description]]="_","_ Unique Item - "&amp;Table_PayItems[[#This Row],[Item]]&amp;" - $"&amp;Table_PayItems[[#This Row],[Unit]],Table_PayItems[[#This Row],[Description]]&amp;" - $"&amp;Table_PayItems[[#This Row],[Unit]])</f>
        <v>Culv, Cl D, 132 inch - $Ft</v>
      </c>
      <c r="I1663" s="29" t="str">
        <f>IFERROR(VLOOKUP(ROWS($M$5:M1663),Table_PayItems[[Search Key]:[Concentrated Name]],2,FALSE),"")</f>
        <v>Culv, Cl D, 132 inch - $Ft</v>
      </c>
      <c r="J1663" s="1"/>
      <c r="K1663" s="1"/>
      <c r="L1663" s="22">
        <f>IF(ISNUMBER(SEARCH(Pay_Item_Search_Text_2,M1663)),MAX($L$4:L1662)+1,0)</f>
        <v>0</v>
      </c>
      <c r="M1663" s="1" t="str">
        <f>IFERROR(VLOOKUP(ROWS($M$5:M1663),Table_PayItems[[Search Key]:[Concentrated Name]],2,FALSE),"")</f>
        <v>Culv, Cl D, 132 inch - $Ft</v>
      </c>
      <c r="N1663" s="1" t="str">
        <f>IFERROR(VLOOKUP(ROWS($M$5:N1663),$L$5:$M$7000,2,FALSE),"")</f>
        <v/>
      </c>
      <c r="O1663" s="1" t="str">
        <f>IFERROR(VLOOKUP(ROWS($O$5:O1663),$K$5:$L$7000,2,FALSE),"")</f>
        <v/>
      </c>
    </row>
    <row r="1664" spans="2:15" ht="15" customHeight="1" x14ac:dyDescent="0.25">
      <c r="B1664" s="178" t="s">
        <v>8522</v>
      </c>
      <c r="C1664" s="178" t="s">
        <v>104</v>
      </c>
      <c r="D1664" s="178" t="s">
        <v>576</v>
      </c>
      <c r="E1664" s="178" t="s">
        <v>302</v>
      </c>
      <c r="F1664" s="178" t="s">
        <v>17</v>
      </c>
      <c r="G1664" s="1">
        <f>IF(ISNUMBER(Pay_Item_Search_Text),IF(ISNUMBER(IF(FIND(Pay_Item_Search_Text,B1664)=1,1, "FALSE")),MAX(G$4:$G1663)+1,IF(ISNUMBER(Pay_Item_Search_Text),0,IF(ISNUMBER(SEARCH(Pay_Item_Search_Text,H1664)),MAX(G$4:$G1663)+1,0))),IF(ISNUMBER(Pay_Item_Search_Text),0,IF(ISNUMBER(SEARCH(Pay_Item_Search_Text,H1664)),MAX(G$4:$G1663)+1,0)))</f>
        <v>1660</v>
      </c>
      <c r="H1664" s="1" t="str">
        <f>IF(Table_PayItems[[#This Row],[Description]]="_","_ Unique Item - "&amp;Table_PayItems[[#This Row],[Item]]&amp;" - $"&amp;Table_PayItems[[#This Row],[Unit]],Table_PayItems[[#This Row],[Description]]&amp;" - $"&amp;Table_PayItems[[#This Row],[Unit]])</f>
        <v>Culv, Cl D, 138 inch - $Ft</v>
      </c>
      <c r="I1664" s="29" t="str">
        <f>IFERROR(VLOOKUP(ROWS($M$5:M1664),Table_PayItems[[Search Key]:[Concentrated Name]],2,FALSE),"")</f>
        <v>Culv, Cl D, 138 inch - $Ft</v>
      </c>
      <c r="J1664" s="1"/>
      <c r="K1664" s="1"/>
      <c r="L1664" s="22">
        <f>IF(ISNUMBER(SEARCH(Pay_Item_Search_Text_2,M1664)),MAX($L$4:L1663)+1,0)</f>
        <v>0</v>
      </c>
      <c r="M1664" s="1" t="str">
        <f>IFERROR(VLOOKUP(ROWS($M$5:M1664),Table_PayItems[[Search Key]:[Concentrated Name]],2,FALSE),"")</f>
        <v>Culv, Cl D, 138 inch - $Ft</v>
      </c>
      <c r="N1664" s="1" t="str">
        <f>IFERROR(VLOOKUP(ROWS($M$5:N1664),$L$5:$M$7000,2,FALSE),"")</f>
        <v/>
      </c>
      <c r="O1664" s="1" t="str">
        <f>IFERROR(VLOOKUP(ROWS($O$5:O1664),$K$5:$L$7000,2,FALSE),"")</f>
        <v/>
      </c>
    </row>
    <row r="1665" spans="2:15" ht="15" customHeight="1" x14ac:dyDescent="0.25">
      <c r="B1665" s="178" t="s">
        <v>8523</v>
      </c>
      <c r="C1665" s="178" t="s">
        <v>104</v>
      </c>
      <c r="D1665" s="178" t="s">
        <v>577</v>
      </c>
      <c r="E1665" s="178" t="s">
        <v>302</v>
      </c>
      <c r="F1665" s="178" t="s">
        <v>17</v>
      </c>
      <c r="G1665" s="1">
        <f>IF(ISNUMBER(Pay_Item_Search_Text),IF(ISNUMBER(IF(FIND(Pay_Item_Search_Text,B1665)=1,1, "FALSE")),MAX(G$4:$G1664)+1,IF(ISNUMBER(Pay_Item_Search_Text),0,IF(ISNUMBER(SEARCH(Pay_Item_Search_Text,H1665)),MAX(G$4:$G1664)+1,0))),IF(ISNUMBER(Pay_Item_Search_Text),0,IF(ISNUMBER(SEARCH(Pay_Item_Search_Text,H1665)),MAX(G$4:$G1664)+1,0)))</f>
        <v>1661</v>
      </c>
      <c r="H1665" s="1" t="str">
        <f>IF(Table_PayItems[[#This Row],[Description]]="_","_ Unique Item - "&amp;Table_PayItems[[#This Row],[Item]]&amp;" - $"&amp;Table_PayItems[[#This Row],[Unit]],Table_PayItems[[#This Row],[Description]]&amp;" - $"&amp;Table_PayItems[[#This Row],[Unit]])</f>
        <v>Culv, Cl D, 144 inch - $Ft</v>
      </c>
      <c r="I1665" s="29" t="str">
        <f>IFERROR(VLOOKUP(ROWS($M$5:M1665),Table_PayItems[[Search Key]:[Concentrated Name]],2,FALSE),"")</f>
        <v>Culv, Cl D, 144 inch - $Ft</v>
      </c>
      <c r="J1665" s="1"/>
      <c r="K1665" s="1"/>
      <c r="L1665" s="22">
        <f>IF(ISNUMBER(SEARCH(Pay_Item_Search_Text_2,M1665)),MAX($L$4:L1664)+1,0)</f>
        <v>0</v>
      </c>
      <c r="M1665" s="1" t="str">
        <f>IFERROR(VLOOKUP(ROWS($M$5:M1665),Table_PayItems[[Search Key]:[Concentrated Name]],2,FALSE),"")</f>
        <v>Culv, Cl D, 144 inch - $Ft</v>
      </c>
      <c r="N1665" s="1" t="str">
        <f>IFERROR(VLOOKUP(ROWS($M$5:N1665),$L$5:$M$7000,2,FALSE),"")</f>
        <v/>
      </c>
      <c r="O1665" s="1" t="str">
        <f>IFERROR(VLOOKUP(ROWS($O$5:O1665),$K$5:$L$7000,2,FALSE),"")</f>
        <v/>
      </c>
    </row>
    <row r="1666" spans="2:15" ht="15" customHeight="1" x14ac:dyDescent="0.25">
      <c r="B1666" s="178" t="s">
        <v>8501</v>
      </c>
      <c r="C1666" s="178" t="s">
        <v>104</v>
      </c>
      <c r="D1666" s="178" t="s">
        <v>555</v>
      </c>
      <c r="E1666" s="178" t="s">
        <v>296</v>
      </c>
      <c r="F1666" s="178" t="s">
        <v>17</v>
      </c>
      <c r="G1666" s="1">
        <f>IF(ISNUMBER(Pay_Item_Search_Text),IF(ISNUMBER(IF(FIND(Pay_Item_Search_Text,B1666)=1,1, "FALSE")),MAX(G$4:$G1665)+1,IF(ISNUMBER(Pay_Item_Search_Text),0,IF(ISNUMBER(SEARCH(Pay_Item_Search_Text,H1666)),MAX(G$4:$G1665)+1,0))),IF(ISNUMBER(Pay_Item_Search_Text),0,IF(ISNUMBER(SEARCH(Pay_Item_Search_Text,H1666)),MAX(G$4:$G1665)+1,0)))</f>
        <v>1662</v>
      </c>
      <c r="H1666" s="1" t="str">
        <f>IF(Table_PayItems[[#This Row],[Description]]="_","_ Unique Item - "&amp;Table_PayItems[[#This Row],[Item]]&amp;" - $"&amp;Table_PayItems[[#This Row],[Unit]],Table_PayItems[[#This Row],[Description]]&amp;" - $"&amp;Table_PayItems[[#This Row],[Unit]])</f>
        <v>Culv, Cl D, 15 inch - $Ft</v>
      </c>
      <c r="I1666" s="29" t="str">
        <f>IFERROR(VLOOKUP(ROWS($M$5:M1666),Table_PayItems[[Search Key]:[Concentrated Name]],2,FALSE),"")</f>
        <v>Culv, Cl D, 15 inch - $Ft</v>
      </c>
      <c r="J1666" s="1"/>
      <c r="K1666" s="1"/>
      <c r="L1666" s="22">
        <f>IF(ISNUMBER(SEARCH(Pay_Item_Search_Text_2,M1666)),MAX($L$4:L1665)+1,0)</f>
        <v>0</v>
      </c>
      <c r="M1666" s="1" t="str">
        <f>IFERROR(VLOOKUP(ROWS($M$5:M1666),Table_PayItems[[Search Key]:[Concentrated Name]],2,FALSE),"")</f>
        <v>Culv, Cl D, 15 inch - $Ft</v>
      </c>
      <c r="N1666" s="1" t="str">
        <f>IFERROR(VLOOKUP(ROWS($M$5:N1666),$L$5:$M$7000,2,FALSE),"")</f>
        <v/>
      </c>
      <c r="O1666" s="1" t="str">
        <f>IFERROR(VLOOKUP(ROWS($O$5:O1666),$K$5:$L$7000,2,FALSE),"")</f>
        <v/>
      </c>
    </row>
    <row r="1667" spans="2:15" ht="15" customHeight="1" x14ac:dyDescent="0.25">
      <c r="B1667" s="178" t="s">
        <v>8502</v>
      </c>
      <c r="C1667" s="178" t="s">
        <v>104</v>
      </c>
      <c r="D1667" s="178" t="s">
        <v>556</v>
      </c>
      <c r="E1667" s="178" t="s">
        <v>296</v>
      </c>
      <c r="F1667" s="178" t="s">
        <v>17</v>
      </c>
      <c r="G1667" s="1">
        <f>IF(ISNUMBER(Pay_Item_Search_Text),IF(ISNUMBER(IF(FIND(Pay_Item_Search_Text,B1667)=1,1, "FALSE")),MAX(G$4:$G1666)+1,IF(ISNUMBER(Pay_Item_Search_Text),0,IF(ISNUMBER(SEARCH(Pay_Item_Search_Text,H1667)),MAX(G$4:$G1666)+1,0))),IF(ISNUMBER(Pay_Item_Search_Text),0,IF(ISNUMBER(SEARCH(Pay_Item_Search_Text,H1667)),MAX(G$4:$G1666)+1,0)))</f>
        <v>1663</v>
      </c>
      <c r="H1667" s="1" t="str">
        <f>IF(Table_PayItems[[#This Row],[Description]]="_","_ Unique Item - "&amp;Table_PayItems[[#This Row],[Item]]&amp;" - $"&amp;Table_PayItems[[#This Row],[Unit]],Table_PayItems[[#This Row],[Description]]&amp;" - $"&amp;Table_PayItems[[#This Row],[Unit]])</f>
        <v>Culv, Cl D, 18 inch - $Ft</v>
      </c>
      <c r="I1667" s="29" t="str">
        <f>IFERROR(VLOOKUP(ROWS($M$5:M1667),Table_PayItems[[Search Key]:[Concentrated Name]],2,FALSE),"")</f>
        <v>Culv, Cl D, 18 inch - $Ft</v>
      </c>
      <c r="J1667" s="1"/>
      <c r="K1667" s="1"/>
      <c r="L1667" s="22">
        <f>IF(ISNUMBER(SEARCH(Pay_Item_Search_Text_2,M1667)),MAX($L$4:L1666)+1,0)</f>
        <v>0</v>
      </c>
      <c r="M1667" s="1" t="str">
        <f>IFERROR(VLOOKUP(ROWS($M$5:M1667),Table_PayItems[[Search Key]:[Concentrated Name]],2,FALSE),"")</f>
        <v>Culv, Cl D, 18 inch - $Ft</v>
      </c>
      <c r="N1667" s="1" t="str">
        <f>IFERROR(VLOOKUP(ROWS($M$5:N1667),$L$5:$M$7000,2,FALSE),"")</f>
        <v/>
      </c>
      <c r="O1667" s="1" t="str">
        <f>IFERROR(VLOOKUP(ROWS($O$5:O1667),$K$5:$L$7000,2,FALSE),"")</f>
        <v/>
      </c>
    </row>
    <row r="1668" spans="2:15" ht="15" customHeight="1" x14ac:dyDescent="0.25">
      <c r="B1668" s="178" t="s">
        <v>8503</v>
      </c>
      <c r="C1668" s="178" t="s">
        <v>104</v>
      </c>
      <c r="D1668" s="178" t="s">
        <v>557</v>
      </c>
      <c r="E1668" s="178" t="s">
        <v>296</v>
      </c>
      <c r="F1668" s="178" t="s">
        <v>17</v>
      </c>
      <c r="G1668" s="1">
        <f>IF(ISNUMBER(Pay_Item_Search_Text),IF(ISNUMBER(IF(FIND(Pay_Item_Search_Text,B1668)=1,1, "FALSE")),MAX(G$4:$G1667)+1,IF(ISNUMBER(Pay_Item_Search_Text),0,IF(ISNUMBER(SEARCH(Pay_Item_Search_Text,H1668)),MAX(G$4:$G1667)+1,0))),IF(ISNUMBER(Pay_Item_Search_Text),0,IF(ISNUMBER(SEARCH(Pay_Item_Search_Text,H1668)),MAX(G$4:$G1667)+1,0)))</f>
        <v>1664</v>
      </c>
      <c r="H1668" s="1" t="str">
        <f>IF(Table_PayItems[[#This Row],[Description]]="_","_ Unique Item - "&amp;Table_PayItems[[#This Row],[Item]]&amp;" - $"&amp;Table_PayItems[[#This Row],[Unit]],Table_PayItems[[#This Row],[Description]]&amp;" - $"&amp;Table_PayItems[[#This Row],[Unit]])</f>
        <v>Culv, Cl D, 24 inch - $Ft</v>
      </c>
      <c r="I1668" s="29" t="str">
        <f>IFERROR(VLOOKUP(ROWS($M$5:M1668),Table_PayItems[[Search Key]:[Concentrated Name]],2,FALSE),"")</f>
        <v>Culv, Cl D, 24 inch - $Ft</v>
      </c>
      <c r="J1668" s="1"/>
      <c r="K1668" s="1"/>
      <c r="L1668" s="22">
        <f>IF(ISNUMBER(SEARCH(Pay_Item_Search_Text_2,M1668)),MAX($L$4:L1667)+1,0)</f>
        <v>0</v>
      </c>
      <c r="M1668" s="1" t="str">
        <f>IFERROR(VLOOKUP(ROWS($M$5:M1668),Table_PayItems[[Search Key]:[Concentrated Name]],2,FALSE),"")</f>
        <v>Culv, Cl D, 24 inch - $Ft</v>
      </c>
      <c r="N1668" s="1" t="str">
        <f>IFERROR(VLOOKUP(ROWS($M$5:N1668),$L$5:$M$7000,2,FALSE),"")</f>
        <v/>
      </c>
      <c r="O1668" s="1" t="str">
        <f>IFERROR(VLOOKUP(ROWS($O$5:O1668),$K$5:$L$7000,2,FALSE),"")</f>
        <v/>
      </c>
    </row>
    <row r="1669" spans="2:15" ht="15" customHeight="1" x14ac:dyDescent="0.25">
      <c r="B1669" s="178" t="s">
        <v>8504</v>
      </c>
      <c r="C1669" s="178" t="s">
        <v>104</v>
      </c>
      <c r="D1669" s="178" t="s">
        <v>558</v>
      </c>
      <c r="E1669" s="178" t="s">
        <v>302</v>
      </c>
      <c r="F1669" s="178" t="s">
        <v>17</v>
      </c>
      <c r="G1669" s="1">
        <f>IF(ISNUMBER(Pay_Item_Search_Text),IF(ISNUMBER(IF(FIND(Pay_Item_Search_Text,B1669)=1,1, "FALSE")),MAX(G$4:$G1668)+1,IF(ISNUMBER(Pay_Item_Search_Text),0,IF(ISNUMBER(SEARCH(Pay_Item_Search_Text,H1669)),MAX(G$4:$G1668)+1,0))),IF(ISNUMBER(Pay_Item_Search_Text),0,IF(ISNUMBER(SEARCH(Pay_Item_Search_Text,H1669)),MAX(G$4:$G1668)+1,0)))</f>
        <v>1665</v>
      </c>
      <c r="H1669" s="1" t="str">
        <f>IF(Table_PayItems[[#This Row],[Description]]="_","_ Unique Item - "&amp;Table_PayItems[[#This Row],[Item]]&amp;" - $"&amp;Table_PayItems[[#This Row],[Unit]],Table_PayItems[[#This Row],[Description]]&amp;" - $"&amp;Table_PayItems[[#This Row],[Unit]])</f>
        <v>Culv, Cl D, 30 inch - $Ft</v>
      </c>
      <c r="I1669" s="29" t="str">
        <f>IFERROR(VLOOKUP(ROWS($M$5:M1669),Table_PayItems[[Search Key]:[Concentrated Name]],2,FALSE),"")</f>
        <v>Culv, Cl D, 30 inch - $Ft</v>
      </c>
      <c r="J1669" s="1"/>
      <c r="K1669" s="1"/>
      <c r="L1669" s="22">
        <f>IF(ISNUMBER(SEARCH(Pay_Item_Search_Text_2,M1669)),MAX($L$4:L1668)+1,0)</f>
        <v>471</v>
      </c>
      <c r="M1669" s="1" t="str">
        <f>IFERROR(VLOOKUP(ROWS($M$5:M1669),Table_PayItems[[Search Key]:[Concentrated Name]],2,FALSE),"")</f>
        <v>Culv, Cl D, 30 inch - $Ft</v>
      </c>
      <c r="N1669" s="1" t="str">
        <f>IFERROR(VLOOKUP(ROWS($M$5:N1669),$L$5:$M$7000,2,FALSE),"")</f>
        <v/>
      </c>
      <c r="O1669" s="1" t="str">
        <f>IFERROR(VLOOKUP(ROWS($O$5:O1669),$K$5:$L$7000,2,FALSE),"")</f>
        <v/>
      </c>
    </row>
    <row r="1670" spans="2:15" ht="15" customHeight="1" x14ac:dyDescent="0.25">
      <c r="B1670" s="178" t="s">
        <v>8505</v>
      </c>
      <c r="C1670" s="178" t="s">
        <v>104</v>
      </c>
      <c r="D1670" s="178" t="s">
        <v>559</v>
      </c>
      <c r="E1670" s="178" t="s">
        <v>302</v>
      </c>
      <c r="F1670" s="178" t="s">
        <v>17</v>
      </c>
      <c r="G1670" s="1">
        <f>IF(ISNUMBER(Pay_Item_Search_Text),IF(ISNUMBER(IF(FIND(Pay_Item_Search_Text,B1670)=1,1, "FALSE")),MAX(G$4:$G1669)+1,IF(ISNUMBER(Pay_Item_Search_Text),0,IF(ISNUMBER(SEARCH(Pay_Item_Search_Text,H1670)),MAX(G$4:$G1669)+1,0))),IF(ISNUMBER(Pay_Item_Search_Text),0,IF(ISNUMBER(SEARCH(Pay_Item_Search_Text,H1670)),MAX(G$4:$G1669)+1,0)))</f>
        <v>1666</v>
      </c>
      <c r="H1670" s="1" t="str">
        <f>IF(Table_PayItems[[#This Row],[Description]]="_","_ Unique Item - "&amp;Table_PayItems[[#This Row],[Item]]&amp;" - $"&amp;Table_PayItems[[#This Row],[Unit]],Table_PayItems[[#This Row],[Description]]&amp;" - $"&amp;Table_PayItems[[#This Row],[Unit]])</f>
        <v>Culv, Cl D, 36 inch - $Ft</v>
      </c>
      <c r="I1670" s="29" t="str">
        <f>IFERROR(VLOOKUP(ROWS($M$5:M1670),Table_PayItems[[Search Key]:[Concentrated Name]],2,FALSE),"")</f>
        <v>Culv, Cl D, 36 inch - $Ft</v>
      </c>
      <c r="J1670" s="1"/>
      <c r="K1670" s="1"/>
      <c r="L1670" s="22">
        <f>IF(ISNUMBER(SEARCH(Pay_Item_Search_Text_2,M1670)),MAX($L$4:L1669)+1,0)</f>
        <v>0</v>
      </c>
      <c r="M1670" s="1" t="str">
        <f>IFERROR(VLOOKUP(ROWS($M$5:M1670),Table_PayItems[[Search Key]:[Concentrated Name]],2,FALSE),"")</f>
        <v>Culv, Cl D, 36 inch - $Ft</v>
      </c>
      <c r="N1670" s="1" t="str">
        <f>IFERROR(VLOOKUP(ROWS($M$5:N1670),$L$5:$M$7000,2,FALSE),"")</f>
        <v/>
      </c>
      <c r="O1670" s="1" t="str">
        <f>IFERROR(VLOOKUP(ROWS($O$5:O1670),$K$5:$L$7000,2,FALSE),"")</f>
        <v/>
      </c>
    </row>
    <row r="1671" spans="2:15" ht="15" customHeight="1" x14ac:dyDescent="0.25">
      <c r="B1671" s="178" t="s">
        <v>8506</v>
      </c>
      <c r="C1671" s="178" t="s">
        <v>104</v>
      </c>
      <c r="D1671" s="178" t="s">
        <v>560</v>
      </c>
      <c r="E1671" s="178" t="s">
        <v>302</v>
      </c>
      <c r="F1671" s="178" t="s">
        <v>17</v>
      </c>
      <c r="G1671" s="1">
        <f>IF(ISNUMBER(Pay_Item_Search_Text),IF(ISNUMBER(IF(FIND(Pay_Item_Search_Text,B1671)=1,1, "FALSE")),MAX(G$4:$G1670)+1,IF(ISNUMBER(Pay_Item_Search_Text),0,IF(ISNUMBER(SEARCH(Pay_Item_Search_Text,H1671)),MAX(G$4:$G1670)+1,0))),IF(ISNUMBER(Pay_Item_Search_Text),0,IF(ISNUMBER(SEARCH(Pay_Item_Search_Text,H1671)),MAX(G$4:$G1670)+1,0)))</f>
        <v>1667</v>
      </c>
      <c r="H1671" s="1" t="str">
        <f>IF(Table_PayItems[[#This Row],[Description]]="_","_ Unique Item - "&amp;Table_PayItems[[#This Row],[Item]]&amp;" - $"&amp;Table_PayItems[[#This Row],[Unit]],Table_PayItems[[#This Row],[Description]]&amp;" - $"&amp;Table_PayItems[[#This Row],[Unit]])</f>
        <v>Culv, Cl D, 42 inch - $Ft</v>
      </c>
      <c r="I1671" s="29" t="str">
        <f>IFERROR(VLOOKUP(ROWS($M$5:M1671),Table_PayItems[[Search Key]:[Concentrated Name]],2,FALSE),"")</f>
        <v>Culv, Cl D, 42 inch - $Ft</v>
      </c>
      <c r="J1671" s="1"/>
      <c r="K1671" s="1"/>
      <c r="L1671" s="22">
        <f>IF(ISNUMBER(SEARCH(Pay_Item_Search_Text_2,M1671)),MAX($L$4:L1670)+1,0)</f>
        <v>0</v>
      </c>
      <c r="M1671" s="1" t="str">
        <f>IFERROR(VLOOKUP(ROWS($M$5:M1671),Table_PayItems[[Search Key]:[Concentrated Name]],2,FALSE),"")</f>
        <v>Culv, Cl D, 42 inch - $Ft</v>
      </c>
      <c r="N1671" s="1" t="str">
        <f>IFERROR(VLOOKUP(ROWS($M$5:N1671),$L$5:$M$7000,2,FALSE),"")</f>
        <v/>
      </c>
      <c r="O1671" s="1" t="str">
        <f>IFERROR(VLOOKUP(ROWS($O$5:O1671),$K$5:$L$7000,2,FALSE),"")</f>
        <v/>
      </c>
    </row>
    <row r="1672" spans="2:15" ht="15" customHeight="1" x14ac:dyDescent="0.25">
      <c r="B1672" s="178" t="s">
        <v>8507</v>
      </c>
      <c r="C1672" s="178" t="s">
        <v>104</v>
      </c>
      <c r="D1672" s="178" t="s">
        <v>561</v>
      </c>
      <c r="E1672" s="178" t="s">
        <v>302</v>
      </c>
      <c r="F1672" s="178" t="s">
        <v>17</v>
      </c>
      <c r="G1672" s="1">
        <f>IF(ISNUMBER(Pay_Item_Search_Text),IF(ISNUMBER(IF(FIND(Pay_Item_Search_Text,B1672)=1,1, "FALSE")),MAX(G$4:$G1671)+1,IF(ISNUMBER(Pay_Item_Search_Text),0,IF(ISNUMBER(SEARCH(Pay_Item_Search_Text,H1672)),MAX(G$4:$G1671)+1,0))),IF(ISNUMBER(Pay_Item_Search_Text),0,IF(ISNUMBER(SEARCH(Pay_Item_Search_Text,H1672)),MAX(G$4:$G1671)+1,0)))</f>
        <v>1668</v>
      </c>
      <c r="H1672" s="1" t="str">
        <f>IF(Table_PayItems[[#This Row],[Description]]="_","_ Unique Item - "&amp;Table_PayItems[[#This Row],[Item]]&amp;" - $"&amp;Table_PayItems[[#This Row],[Unit]],Table_PayItems[[#This Row],[Description]]&amp;" - $"&amp;Table_PayItems[[#This Row],[Unit]])</f>
        <v>Culv, Cl D, 48 inch - $Ft</v>
      </c>
      <c r="I1672" s="29" t="str">
        <f>IFERROR(VLOOKUP(ROWS($M$5:M1672),Table_PayItems[[Search Key]:[Concentrated Name]],2,FALSE),"")</f>
        <v>Culv, Cl D, 48 inch - $Ft</v>
      </c>
      <c r="J1672" s="1"/>
      <c r="K1672" s="1"/>
      <c r="L1672" s="22">
        <f>IF(ISNUMBER(SEARCH(Pay_Item_Search_Text_2,M1672)),MAX($L$4:L1671)+1,0)</f>
        <v>0</v>
      </c>
      <c r="M1672" s="1" t="str">
        <f>IFERROR(VLOOKUP(ROWS($M$5:M1672),Table_PayItems[[Search Key]:[Concentrated Name]],2,FALSE),"")</f>
        <v>Culv, Cl D, 48 inch - $Ft</v>
      </c>
      <c r="N1672" s="1" t="str">
        <f>IFERROR(VLOOKUP(ROWS($M$5:N1672),$L$5:$M$7000,2,FALSE),"")</f>
        <v/>
      </c>
      <c r="O1672" s="1" t="str">
        <f>IFERROR(VLOOKUP(ROWS($O$5:O1672),$K$5:$L$7000,2,FALSE),"")</f>
        <v/>
      </c>
    </row>
    <row r="1673" spans="2:15" ht="15" customHeight="1" x14ac:dyDescent="0.25">
      <c r="B1673" s="178" t="s">
        <v>8508</v>
      </c>
      <c r="C1673" s="178" t="s">
        <v>104</v>
      </c>
      <c r="D1673" s="178" t="s">
        <v>562</v>
      </c>
      <c r="E1673" s="178" t="s">
        <v>302</v>
      </c>
      <c r="F1673" s="178" t="s">
        <v>17</v>
      </c>
      <c r="G1673" s="1">
        <f>IF(ISNUMBER(Pay_Item_Search_Text),IF(ISNUMBER(IF(FIND(Pay_Item_Search_Text,B1673)=1,1, "FALSE")),MAX(G$4:$G1672)+1,IF(ISNUMBER(Pay_Item_Search_Text),0,IF(ISNUMBER(SEARCH(Pay_Item_Search_Text,H1673)),MAX(G$4:$G1672)+1,0))),IF(ISNUMBER(Pay_Item_Search_Text),0,IF(ISNUMBER(SEARCH(Pay_Item_Search_Text,H1673)),MAX(G$4:$G1672)+1,0)))</f>
        <v>1669</v>
      </c>
      <c r="H1673" s="1" t="str">
        <f>IF(Table_PayItems[[#This Row],[Description]]="_","_ Unique Item - "&amp;Table_PayItems[[#This Row],[Item]]&amp;" - $"&amp;Table_PayItems[[#This Row],[Unit]],Table_PayItems[[#This Row],[Description]]&amp;" - $"&amp;Table_PayItems[[#This Row],[Unit]])</f>
        <v>Culv, Cl D, 54 inch - $Ft</v>
      </c>
      <c r="I1673" s="29" t="str">
        <f>IFERROR(VLOOKUP(ROWS($M$5:M1673),Table_PayItems[[Search Key]:[Concentrated Name]],2,FALSE),"")</f>
        <v>Culv, Cl D, 54 inch - $Ft</v>
      </c>
      <c r="J1673" s="1"/>
      <c r="K1673" s="1"/>
      <c r="L1673" s="22">
        <f>IF(ISNUMBER(SEARCH(Pay_Item_Search_Text_2,M1673)),MAX($L$4:L1672)+1,0)</f>
        <v>0</v>
      </c>
      <c r="M1673" s="1" t="str">
        <f>IFERROR(VLOOKUP(ROWS($M$5:M1673),Table_PayItems[[Search Key]:[Concentrated Name]],2,FALSE),"")</f>
        <v>Culv, Cl D, 54 inch - $Ft</v>
      </c>
      <c r="N1673" s="1" t="str">
        <f>IFERROR(VLOOKUP(ROWS($M$5:N1673),$L$5:$M$7000,2,FALSE),"")</f>
        <v/>
      </c>
      <c r="O1673" s="1" t="str">
        <f>IFERROR(VLOOKUP(ROWS($O$5:O1673),$K$5:$L$7000,2,FALSE),"")</f>
        <v/>
      </c>
    </row>
    <row r="1674" spans="2:15" ht="15" customHeight="1" x14ac:dyDescent="0.25">
      <c r="B1674" s="178" t="s">
        <v>8509</v>
      </c>
      <c r="C1674" s="178" t="s">
        <v>104</v>
      </c>
      <c r="D1674" s="178" t="s">
        <v>563</v>
      </c>
      <c r="E1674" s="178" t="s">
        <v>302</v>
      </c>
      <c r="F1674" s="178" t="s">
        <v>17</v>
      </c>
      <c r="G1674" s="1">
        <f>IF(ISNUMBER(Pay_Item_Search_Text),IF(ISNUMBER(IF(FIND(Pay_Item_Search_Text,B1674)=1,1, "FALSE")),MAX(G$4:$G1673)+1,IF(ISNUMBER(Pay_Item_Search_Text),0,IF(ISNUMBER(SEARCH(Pay_Item_Search_Text,H1674)),MAX(G$4:$G1673)+1,0))),IF(ISNUMBER(Pay_Item_Search_Text),0,IF(ISNUMBER(SEARCH(Pay_Item_Search_Text,H1674)),MAX(G$4:$G1673)+1,0)))</f>
        <v>1670</v>
      </c>
      <c r="H1674" s="1" t="str">
        <f>IF(Table_PayItems[[#This Row],[Description]]="_","_ Unique Item - "&amp;Table_PayItems[[#This Row],[Item]]&amp;" - $"&amp;Table_PayItems[[#This Row],[Unit]],Table_PayItems[[#This Row],[Description]]&amp;" - $"&amp;Table_PayItems[[#This Row],[Unit]])</f>
        <v>Culv, Cl D, 60 inch - $Ft</v>
      </c>
      <c r="I1674" s="29" t="str">
        <f>IFERROR(VLOOKUP(ROWS($M$5:M1674),Table_PayItems[[Search Key]:[Concentrated Name]],2,FALSE),"")</f>
        <v>Culv, Cl D, 60 inch - $Ft</v>
      </c>
      <c r="J1674" s="1"/>
      <c r="K1674" s="1"/>
      <c r="L1674" s="22">
        <f>IF(ISNUMBER(SEARCH(Pay_Item_Search_Text_2,M1674)),MAX($L$4:L1673)+1,0)</f>
        <v>472</v>
      </c>
      <c r="M1674" s="1" t="str">
        <f>IFERROR(VLOOKUP(ROWS($M$5:M1674),Table_PayItems[[Search Key]:[Concentrated Name]],2,FALSE),"")</f>
        <v>Culv, Cl D, 60 inch - $Ft</v>
      </c>
      <c r="N1674" s="1" t="str">
        <f>IFERROR(VLOOKUP(ROWS($M$5:N1674),$L$5:$M$7000,2,FALSE),"")</f>
        <v/>
      </c>
      <c r="O1674" s="1" t="str">
        <f>IFERROR(VLOOKUP(ROWS($O$5:O1674),$K$5:$L$7000,2,FALSE),"")</f>
        <v/>
      </c>
    </row>
    <row r="1675" spans="2:15" ht="15" customHeight="1" x14ac:dyDescent="0.25">
      <c r="B1675" s="178" t="s">
        <v>8510</v>
      </c>
      <c r="C1675" s="178" t="s">
        <v>104</v>
      </c>
      <c r="D1675" s="178" t="s">
        <v>564</v>
      </c>
      <c r="E1675" s="178" t="s">
        <v>302</v>
      </c>
      <c r="F1675" s="178" t="s">
        <v>17</v>
      </c>
      <c r="G1675" s="1">
        <f>IF(ISNUMBER(Pay_Item_Search_Text),IF(ISNUMBER(IF(FIND(Pay_Item_Search_Text,B1675)=1,1, "FALSE")),MAX(G$4:$G1674)+1,IF(ISNUMBER(Pay_Item_Search_Text),0,IF(ISNUMBER(SEARCH(Pay_Item_Search_Text,H1675)),MAX(G$4:$G1674)+1,0))),IF(ISNUMBER(Pay_Item_Search_Text),0,IF(ISNUMBER(SEARCH(Pay_Item_Search_Text,H1675)),MAX(G$4:$G1674)+1,0)))</f>
        <v>1671</v>
      </c>
      <c r="H1675" s="1" t="str">
        <f>IF(Table_PayItems[[#This Row],[Description]]="_","_ Unique Item - "&amp;Table_PayItems[[#This Row],[Item]]&amp;" - $"&amp;Table_PayItems[[#This Row],[Unit]],Table_PayItems[[#This Row],[Description]]&amp;" - $"&amp;Table_PayItems[[#This Row],[Unit]])</f>
        <v>Culv, Cl D, 66 inch - $Ft</v>
      </c>
      <c r="I1675" s="29" t="str">
        <f>IFERROR(VLOOKUP(ROWS($M$5:M1675),Table_PayItems[[Search Key]:[Concentrated Name]],2,FALSE),"")</f>
        <v>Culv, Cl D, 66 inch - $Ft</v>
      </c>
      <c r="J1675" s="1"/>
      <c r="K1675" s="1"/>
      <c r="L1675" s="22">
        <f>IF(ISNUMBER(SEARCH(Pay_Item_Search_Text_2,M1675)),MAX($L$4:L1674)+1,0)</f>
        <v>0</v>
      </c>
      <c r="M1675" s="1" t="str">
        <f>IFERROR(VLOOKUP(ROWS($M$5:M1675),Table_PayItems[[Search Key]:[Concentrated Name]],2,FALSE),"")</f>
        <v>Culv, Cl D, 66 inch - $Ft</v>
      </c>
      <c r="N1675" s="1" t="str">
        <f>IFERROR(VLOOKUP(ROWS($M$5:N1675),$L$5:$M$7000,2,FALSE),"")</f>
        <v/>
      </c>
      <c r="O1675" s="1" t="str">
        <f>IFERROR(VLOOKUP(ROWS($O$5:O1675),$K$5:$L$7000,2,FALSE),"")</f>
        <v/>
      </c>
    </row>
    <row r="1676" spans="2:15" ht="15" customHeight="1" x14ac:dyDescent="0.25">
      <c r="B1676" s="178" t="s">
        <v>8511</v>
      </c>
      <c r="C1676" s="178" t="s">
        <v>104</v>
      </c>
      <c r="D1676" s="178" t="s">
        <v>565</v>
      </c>
      <c r="E1676" s="178" t="s">
        <v>302</v>
      </c>
      <c r="F1676" s="178" t="s">
        <v>17</v>
      </c>
      <c r="G1676" s="1">
        <f>IF(ISNUMBER(Pay_Item_Search_Text),IF(ISNUMBER(IF(FIND(Pay_Item_Search_Text,B1676)=1,1, "FALSE")),MAX(G$4:$G1675)+1,IF(ISNUMBER(Pay_Item_Search_Text),0,IF(ISNUMBER(SEARCH(Pay_Item_Search_Text,H1676)),MAX(G$4:$G1675)+1,0))),IF(ISNUMBER(Pay_Item_Search_Text),0,IF(ISNUMBER(SEARCH(Pay_Item_Search_Text,H1676)),MAX(G$4:$G1675)+1,0)))</f>
        <v>1672</v>
      </c>
      <c r="H1676" s="1" t="str">
        <f>IF(Table_PayItems[[#This Row],[Description]]="_","_ Unique Item - "&amp;Table_PayItems[[#This Row],[Item]]&amp;" - $"&amp;Table_PayItems[[#This Row],[Unit]],Table_PayItems[[#This Row],[Description]]&amp;" - $"&amp;Table_PayItems[[#This Row],[Unit]])</f>
        <v>Culv, Cl D, 72 inch - $Ft</v>
      </c>
      <c r="I1676" s="29" t="str">
        <f>IFERROR(VLOOKUP(ROWS($M$5:M1676),Table_PayItems[[Search Key]:[Concentrated Name]],2,FALSE),"")</f>
        <v>Culv, Cl D, 72 inch - $Ft</v>
      </c>
      <c r="J1676" s="1"/>
      <c r="K1676" s="1"/>
      <c r="L1676" s="22">
        <f>IF(ISNUMBER(SEARCH(Pay_Item_Search_Text_2,M1676)),MAX($L$4:L1675)+1,0)</f>
        <v>0</v>
      </c>
      <c r="M1676" s="1" t="str">
        <f>IFERROR(VLOOKUP(ROWS($M$5:M1676),Table_PayItems[[Search Key]:[Concentrated Name]],2,FALSE),"")</f>
        <v>Culv, Cl D, 72 inch - $Ft</v>
      </c>
      <c r="N1676" s="1" t="str">
        <f>IFERROR(VLOOKUP(ROWS($M$5:N1676),$L$5:$M$7000,2,FALSE),"")</f>
        <v/>
      </c>
      <c r="O1676" s="1" t="str">
        <f>IFERROR(VLOOKUP(ROWS($O$5:O1676),$K$5:$L$7000,2,FALSE),"")</f>
        <v/>
      </c>
    </row>
    <row r="1677" spans="2:15" ht="15" customHeight="1" x14ac:dyDescent="0.25">
      <c r="B1677" s="178" t="s">
        <v>8512</v>
      </c>
      <c r="C1677" s="178" t="s">
        <v>104</v>
      </c>
      <c r="D1677" s="178" t="s">
        <v>566</v>
      </c>
      <c r="E1677" s="178" t="s">
        <v>302</v>
      </c>
      <c r="F1677" s="178" t="s">
        <v>17</v>
      </c>
      <c r="G1677" s="1">
        <f>IF(ISNUMBER(Pay_Item_Search_Text),IF(ISNUMBER(IF(FIND(Pay_Item_Search_Text,B1677)=1,1, "FALSE")),MAX(G$4:$G1676)+1,IF(ISNUMBER(Pay_Item_Search_Text),0,IF(ISNUMBER(SEARCH(Pay_Item_Search_Text,H1677)),MAX(G$4:$G1676)+1,0))),IF(ISNUMBER(Pay_Item_Search_Text),0,IF(ISNUMBER(SEARCH(Pay_Item_Search_Text,H1677)),MAX(G$4:$G1676)+1,0)))</f>
        <v>1673</v>
      </c>
      <c r="H1677" s="1" t="str">
        <f>IF(Table_PayItems[[#This Row],[Description]]="_","_ Unique Item - "&amp;Table_PayItems[[#This Row],[Item]]&amp;" - $"&amp;Table_PayItems[[#This Row],[Unit]],Table_PayItems[[#This Row],[Description]]&amp;" - $"&amp;Table_PayItems[[#This Row],[Unit]])</f>
        <v>Culv, Cl D, 78 inch - $Ft</v>
      </c>
      <c r="I1677" s="29" t="str">
        <f>IFERROR(VLOOKUP(ROWS($M$5:M1677),Table_PayItems[[Search Key]:[Concentrated Name]],2,FALSE),"")</f>
        <v>Culv, Cl D, 78 inch - $Ft</v>
      </c>
      <c r="J1677" s="1"/>
      <c r="K1677" s="1"/>
      <c r="L1677" s="22">
        <f>IF(ISNUMBER(SEARCH(Pay_Item_Search_Text_2,M1677)),MAX($L$4:L1676)+1,0)</f>
        <v>0</v>
      </c>
      <c r="M1677" s="1" t="str">
        <f>IFERROR(VLOOKUP(ROWS($M$5:M1677),Table_PayItems[[Search Key]:[Concentrated Name]],2,FALSE),"")</f>
        <v>Culv, Cl D, 78 inch - $Ft</v>
      </c>
      <c r="N1677" s="1" t="str">
        <f>IFERROR(VLOOKUP(ROWS($M$5:N1677),$L$5:$M$7000,2,FALSE),"")</f>
        <v/>
      </c>
      <c r="O1677" s="1" t="str">
        <f>IFERROR(VLOOKUP(ROWS($O$5:O1677),$K$5:$L$7000,2,FALSE),"")</f>
        <v/>
      </c>
    </row>
    <row r="1678" spans="2:15" ht="15" customHeight="1" x14ac:dyDescent="0.25">
      <c r="B1678" s="178" t="s">
        <v>8513</v>
      </c>
      <c r="C1678" s="178" t="s">
        <v>104</v>
      </c>
      <c r="D1678" s="178" t="s">
        <v>567</v>
      </c>
      <c r="E1678" s="178" t="s">
        <v>302</v>
      </c>
      <c r="F1678" s="178" t="s">
        <v>17</v>
      </c>
      <c r="G1678" s="1">
        <f>IF(ISNUMBER(Pay_Item_Search_Text),IF(ISNUMBER(IF(FIND(Pay_Item_Search_Text,B1678)=1,1, "FALSE")),MAX(G$4:$G1677)+1,IF(ISNUMBER(Pay_Item_Search_Text),0,IF(ISNUMBER(SEARCH(Pay_Item_Search_Text,H1678)),MAX(G$4:$G1677)+1,0))),IF(ISNUMBER(Pay_Item_Search_Text),0,IF(ISNUMBER(SEARCH(Pay_Item_Search_Text,H1678)),MAX(G$4:$G1677)+1,0)))</f>
        <v>1674</v>
      </c>
      <c r="H1678" s="1" t="str">
        <f>IF(Table_PayItems[[#This Row],[Description]]="_","_ Unique Item - "&amp;Table_PayItems[[#This Row],[Item]]&amp;" - $"&amp;Table_PayItems[[#This Row],[Unit]],Table_PayItems[[#This Row],[Description]]&amp;" - $"&amp;Table_PayItems[[#This Row],[Unit]])</f>
        <v>Culv, Cl D, 84 inch - $Ft</v>
      </c>
      <c r="I1678" s="29" t="str">
        <f>IFERROR(VLOOKUP(ROWS($M$5:M1678),Table_PayItems[[Search Key]:[Concentrated Name]],2,FALSE),"")</f>
        <v>Culv, Cl D, 84 inch - $Ft</v>
      </c>
      <c r="J1678" s="1"/>
      <c r="K1678" s="1"/>
      <c r="L1678" s="22">
        <f>IF(ISNUMBER(SEARCH(Pay_Item_Search_Text_2,M1678)),MAX($L$4:L1677)+1,0)</f>
        <v>0</v>
      </c>
      <c r="M1678" s="1" t="str">
        <f>IFERROR(VLOOKUP(ROWS($M$5:M1678),Table_PayItems[[Search Key]:[Concentrated Name]],2,FALSE),"")</f>
        <v>Culv, Cl D, 84 inch - $Ft</v>
      </c>
      <c r="N1678" s="1" t="str">
        <f>IFERROR(VLOOKUP(ROWS($M$5:N1678),$L$5:$M$7000,2,FALSE),"")</f>
        <v/>
      </c>
      <c r="O1678" s="1" t="str">
        <f>IFERROR(VLOOKUP(ROWS($O$5:O1678),$K$5:$L$7000,2,FALSE),"")</f>
        <v/>
      </c>
    </row>
    <row r="1679" spans="2:15" ht="15" customHeight="1" x14ac:dyDescent="0.25">
      <c r="B1679" s="178" t="s">
        <v>8514</v>
      </c>
      <c r="C1679" s="178" t="s">
        <v>104</v>
      </c>
      <c r="D1679" s="178" t="s">
        <v>568</v>
      </c>
      <c r="E1679" s="178" t="s">
        <v>302</v>
      </c>
      <c r="F1679" s="178" t="s">
        <v>17</v>
      </c>
      <c r="G1679" s="1">
        <f>IF(ISNUMBER(Pay_Item_Search_Text),IF(ISNUMBER(IF(FIND(Pay_Item_Search_Text,B1679)=1,1, "FALSE")),MAX(G$4:$G1678)+1,IF(ISNUMBER(Pay_Item_Search_Text),0,IF(ISNUMBER(SEARCH(Pay_Item_Search_Text,H1679)),MAX(G$4:$G1678)+1,0))),IF(ISNUMBER(Pay_Item_Search_Text),0,IF(ISNUMBER(SEARCH(Pay_Item_Search_Text,H1679)),MAX(G$4:$G1678)+1,0)))</f>
        <v>1675</v>
      </c>
      <c r="H1679" s="1" t="str">
        <f>IF(Table_PayItems[[#This Row],[Description]]="_","_ Unique Item - "&amp;Table_PayItems[[#This Row],[Item]]&amp;" - $"&amp;Table_PayItems[[#This Row],[Unit]],Table_PayItems[[#This Row],[Description]]&amp;" - $"&amp;Table_PayItems[[#This Row],[Unit]])</f>
        <v>Culv, Cl D, 90 inch - $Ft</v>
      </c>
      <c r="I1679" s="29" t="str">
        <f>IFERROR(VLOOKUP(ROWS($M$5:M1679),Table_PayItems[[Search Key]:[Concentrated Name]],2,FALSE),"")</f>
        <v>Culv, Cl D, 90 inch - $Ft</v>
      </c>
      <c r="J1679" s="1"/>
      <c r="K1679" s="1"/>
      <c r="L1679" s="22">
        <f>IF(ISNUMBER(SEARCH(Pay_Item_Search_Text_2,M1679)),MAX($L$4:L1678)+1,0)</f>
        <v>473</v>
      </c>
      <c r="M1679" s="1" t="str">
        <f>IFERROR(VLOOKUP(ROWS($M$5:M1679),Table_PayItems[[Search Key]:[Concentrated Name]],2,FALSE),"")</f>
        <v>Culv, Cl D, 90 inch - $Ft</v>
      </c>
      <c r="N1679" s="1" t="str">
        <f>IFERROR(VLOOKUP(ROWS($M$5:N1679),$L$5:$M$7000,2,FALSE),"")</f>
        <v/>
      </c>
      <c r="O1679" s="1" t="str">
        <f>IFERROR(VLOOKUP(ROWS($O$5:O1679),$K$5:$L$7000,2,FALSE),"")</f>
        <v/>
      </c>
    </row>
    <row r="1680" spans="2:15" ht="15" customHeight="1" x14ac:dyDescent="0.25">
      <c r="B1680" s="178" t="s">
        <v>8515</v>
      </c>
      <c r="C1680" s="178" t="s">
        <v>104</v>
      </c>
      <c r="D1680" s="178" t="s">
        <v>569</v>
      </c>
      <c r="E1680" s="178" t="s">
        <v>302</v>
      </c>
      <c r="F1680" s="178" t="s">
        <v>17</v>
      </c>
      <c r="G1680" s="1">
        <f>IF(ISNUMBER(Pay_Item_Search_Text),IF(ISNUMBER(IF(FIND(Pay_Item_Search_Text,B1680)=1,1, "FALSE")),MAX(G$4:$G1679)+1,IF(ISNUMBER(Pay_Item_Search_Text),0,IF(ISNUMBER(SEARCH(Pay_Item_Search_Text,H1680)),MAX(G$4:$G1679)+1,0))),IF(ISNUMBER(Pay_Item_Search_Text),0,IF(ISNUMBER(SEARCH(Pay_Item_Search_Text,H1680)),MAX(G$4:$G1679)+1,0)))</f>
        <v>1676</v>
      </c>
      <c r="H1680" s="1" t="str">
        <f>IF(Table_PayItems[[#This Row],[Description]]="_","_ Unique Item - "&amp;Table_PayItems[[#This Row],[Item]]&amp;" - $"&amp;Table_PayItems[[#This Row],[Unit]],Table_PayItems[[#This Row],[Description]]&amp;" - $"&amp;Table_PayItems[[#This Row],[Unit]])</f>
        <v>Culv, Cl D, 96 inch - $Ft</v>
      </c>
      <c r="I1680" s="29" t="str">
        <f>IFERROR(VLOOKUP(ROWS($M$5:M1680),Table_PayItems[[Search Key]:[Concentrated Name]],2,FALSE),"")</f>
        <v>Culv, Cl D, 96 inch - $Ft</v>
      </c>
      <c r="J1680" s="1"/>
      <c r="K1680" s="1"/>
      <c r="L1680" s="22">
        <f>IF(ISNUMBER(SEARCH(Pay_Item_Search_Text_2,M1680)),MAX($L$4:L1679)+1,0)</f>
        <v>0</v>
      </c>
      <c r="M1680" s="1" t="str">
        <f>IFERROR(VLOOKUP(ROWS($M$5:M1680),Table_PayItems[[Search Key]:[Concentrated Name]],2,FALSE),"")</f>
        <v>Culv, Cl D, 96 inch - $Ft</v>
      </c>
      <c r="N1680" s="1" t="str">
        <f>IFERROR(VLOOKUP(ROWS($M$5:N1680),$L$5:$M$7000,2,FALSE),"")</f>
        <v/>
      </c>
      <c r="O1680" s="1" t="str">
        <f>IFERROR(VLOOKUP(ROWS($O$5:O1680),$K$5:$L$7000,2,FALSE),"")</f>
        <v/>
      </c>
    </row>
    <row r="1681" spans="2:15" ht="15" customHeight="1" x14ac:dyDescent="0.25">
      <c r="B1681" s="178" t="s">
        <v>8540</v>
      </c>
      <c r="C1681" s="178" t="s">
        <v>104</v>
      </c>
      <c r="D1681" s="178" t="s">
        <v>594</v>
      </c>
      <c r="E1681" s="178" t="s">
        <v>302</v>
      </c>
      <c r="F1681" s="178" t="s">
        <v>17</v>
      </c>
      <c r="G1681" s="1">
        <f>IF(ISNUMBER(Pay_Item_Search_Text),IF(ISNUMBER(IF(FIND(Pay_Item_Search_Text,B1681)=1,1, "FALSE")),MAX(G$4:$G1680)+1,IF(ISNUMBER(Pay_Item_Search_Text),0,IF(ISNUMBER(SEARCH(Pay_Item_Search_Text,H1681)),MAX(G$4:$G1680)+1,0))),IF(ISNUMBER(Pay_Item_Search_Text),0,IF(ISNUMBER(SEARCH(Pay_Item_Search_Text,H1681)),MAX(G$4:$G1680)+1,0)))</f>
        <v>1677</v>
      </c>
      <c r="H1681" s="1" t="str">
        <f>IF(Table_PayItems[[#This Row],[Description]]="_","_ Unique Item - "&amp;Table_PayItems[[#This Row],[Item]]&amp;" - $"&amp;Table_PayItems[[#This Row],[Unit]],Table_PayItems[[#This Row],[Description]]&amp;" - $"&amp;Table_PayItems[[#This Row],[Unit]])</f>
        <v>Culv, Cl D, Conc, 102 inch - $Ft</v>
      </c>
      <c r="I1681" s="29" t="str">
        <f>IFERROR(VLOOKUP(ROWS($M$5:M1681),Table_PayItems[[Search Key]:[Concentrated Name]],2,FALSE),"")</f>
        <v>Culv, Cl D, Conc, 102 inch - $Ft</v>
      </c>
      <c r="J1681" s="1"/>
      <c r="K1681" s="1"/>
      <c r="L1681" s="22">
        <f>IF(ISNUMBER(SEARCH(Pay_Item_Search_Text_2,M1681)),MAX($L$4:L1680)+1,0)</f>
        <v>474</v>
      </c>
      <c r="M1681" s="1" t="str">
        <f>IFERROR(VLOOKUP(ROWS($M$5:M1681),Table_PayItems[[Search Key]:[Concentrated Name]],2,FALSE),"")</f>
        <v>Culv, Cl D, Conc, 102 inch - $Ft</v>
      </c>
      <c r="N1681" s="1" t="str">
        <f>IFERROR(VLOOKUP(ROWS($M$5:N1681),$L$5:$M$7000,2,FALSE),"")</f>
        <v/>
      </c>
      <c r="O1681" s="1" t="str">
        <f>IFERROR(VLOOKUP(ROWS($O$5:O1681),$K$5:$L$7000,2,FALSE),"")</f>
        <v/>
      </c>
    </row>
    <row r="1682" spans="2:15" ht="15" customHeight="1" x14ac:dyDescent="0.25">
      <c r="B1682" s="178" t="s">
        <v>8541</v>
      </c>
      <c r="C1682" s="178" t="s">
        <v>104</v>
      </c>
      <c r="D1682" s="178" t="s">
        <v>595</v>
      </c>
      <c r="E1682" s="178" t="s">
        <v>302</v>
      </c>
      <c r="F1682" s="178" t="s">
        <v>17</v>
      </c>
      <c r="G1682" s="1">
        <f>IF(ISNUMBER(Pay_Item_Search_Text),IF(ISNUMBER(IF(FIND(Pay_Item_Search_Text,B1682)=1,1, "FALSE")),MAX(G$4:$G1681)+1,IF(ISNUMBER(Pay_Item_Search_Text),0,IF(ISNUMBER(SEARCH(Pay_Item_Search_Text,H1682)),MAX(G$4:$G1681)+1,0))),IF(ISNUMBER(Pay_Item_Search_Text),0,IF(ISNUMBER(SEARCH(Pay_Item_Search_Text,H1682)),MAX(G$4:$G1681)+1,0)))</f>
        <v>1678</v>
      </c>
      <c r="H1682" s="1" t="str">
        <f>IF(Table_PayItems[[#This Row],[Description]]="_","_ Unique Item - "&amp;Table_PayItems[[#This Row],[Item]]&amp;" - $"&amp;Table_PayItems[[#This Row],[Unit]],Table_PayItems[[#This Row],[Description]]&amp;" - $"&amp;Table_PayItems[[#This Row],[Unit]])</f>
        <v>Culv, Cl D, Conc, 108 inch - $Ft</v>
      </c>
      <c r="I1682" s="29" t="str">
        <f>IFERROR(VLOOKUP(ROWS($M$5:M1682),Table_PayItems[[Search Key]:[Concentrated Name]],2,FALSE),"")</f>
        <v>Culv, Cl D, Conc, 108 inch - $Ft</v>
      </c>
      <c r="J1682" s="1"/>
      <c r="K1682" s="1"/>
      <c r="L1682" s="22">
        <f>IF(ISNUMBER(SEARCH(Pay_Item_Search_Text_2,M1682)),MAX($L$4:L1681)+1,0)</f>
        <v>475</v>
      </c>
      <c r="M1682" s="1" t="str">
        <f>IFERROR(VLOOKUP(ROWS($M$5:M1682),Table_PayItems[[Search Key]:[Concentrated Name]],2,FALSE),"")</f>
        <v>Culv, Cl D, Conc, 108 inch - $Ft</v>
      </c>
      <c r="N1682" s="1" t="str">
        <f>IFERROR(VLOOKUP(ROWS($M$5:N1682),$L$5:$M$7000,2,FALSE),"")</f>
        <v/>
      </c>
      <c r="O1682" s="1" t="str">
        <f>IFERROR(VLOOKUP(ROWS($O$5:O1682),$K$5:$L$7000,2,FALSE),"")</f>
        <v/>
      </c>
    </row>
    <row r="1683" spans="2:15" ht="15" customHeight="1" x14ac:dyDescent="0.25">
      <c r="B1683" s="178" t="s">
        <v>8542</v>
      </c>
      <c r="C1683" s="178" t="s">
        <v>104</v>
      </c>
      <c r="D1683" s="178" t="s">
        <v>596</v>
      </c>
      <c r="E1683" s="178" t="s">
        <v>302</v>
      </c>
      <c r="F1683" s="178" t="s">
        <v>17</v>
      </c>
      <c r="G1683" s="1">
        <f>IF(ISNUMBER(Pay_Item_Search_Text),IF(ISNUMBER(IF(FIND(Pay_Item_Search_Text,B1683)=1,1, "FALSE")),MAX(G$4:$G1682)+1,IF(ISNUMBER(Pay_Item_Search_Text),0,IF(ISNUMBER(SEARCH(Pay_Item_Search_Text,H1683)),MAX(G$4:$G1682)+1,0))),IF(ISNUMBER(Pay_Item_Search_Text),0,IF(ISNUMBER(SEARCH(Pay_Item_Search_Text,H1683)),MAX(G$4:$G1682)+1,0)))</f>
        <v>1679</v>
      </c>
      <c r="H1683" s="1" t="str">
        <f>IF(Table_PayItems[[#This Row],[Description]]="_","_ Unique Item - "&amp;Table_PayItems[[#This Row],[Item]]&amp;" - $"&amp;Table_PayItems[[#This Row],[Unit]],Table_PayItems[[#This Row],[Description]]&amp;" - $"&amp;Table_PayItems[[#This Row],[Unit]])</f>
        <v>Culv, Cl D, Conc, 114 inch - $Ft</v>
      </c>
      <c r="I1683" s="29" t="str">
        <f>IFERROR(VLOOKUP(ROWS($M$5:M1683),Table_PayItems[[Search Key]:[Concentrated Name]],2,FALSE),"")</f>
        <v>Culv, Cl D, Conc, 114 inch - $Ft</v>
      </c>
      <c r="J1683" s="1"/>
      <c r="K1683" s="1"/>
      <c r="L1683" s="22">
        <f>IF(ISNUMBER(SEARCH(Pay_Item_Search_Text_2,M1683)),MAX($L$4:L1682)+1,0)</f>
        <v>0</v>
      </c>
      <c r="M1683" s="1" t="str">
        <f>IFERROR(VLOOKUP(ROWS($M$5:M1683),Table_PayItems[[Search Key]:[Concentrated Name]],2,FALSE),"")</f>
        <v>Culv, Cl D, Conc, 114 inch - $Ft</v>
      </c>
      <c r="N1683" s="1" t="str">
        <f>IFERROR(VLOOKUP(ROWS($M$5:N1683),$L$5:$M$7000,2,FALSE),"")</f>
        <v/>
      </c>
      <c r="O1683" s="1" t="str">
        <f>IFERROR(VLOOKUP(ROWS($O$5:O1683),$K$5:$L$7000,2,FALSE),"")</f>
        <v/>
      </c>
    </row>
    <row r="1684" spans="2:15" ht="15" customHeight="1" x14ac:dyDescent="0.25">
      <c r="B1684" s="178" t="s">
        <v>8524</v>
      </c>
      <c r="C1684" s="178" t="s">
        <v>104</v>
      </c>
      <c r="D1684" s="178" t="s">
        <v>578</v>
      </c>
      <c r="E1684" s="178" t="s">
        <v>296</v>
      </c>
      <c r="F1684" s="178" t="s">
        <v>17</v>
      </c>
      <c r="G1684" s="1">
        <f>IF(ISNUMBER(Pay_Item_Search_Text),IF(ISNUMBER(IF(FIND(Pay_Item_Search_Text,B1684)=1,1, "FALSE")),MAX(G$4:$G1683)+1,IF(ISNUMBER(Pay_Item_Search_Text),0,IF(ISNUMBER(SEARCH(Pay_Item_Search_Text,H1684)),MAX(G$4:$G1683)+1,0))),IF(ISNUMBER(Pay_Item_Search_Text),0,IF(ISNUMBER(SEARCH(Pay_Item_Search_Text,H1684)),MAX(G$4:$G1683)+1,0)))</f>
        <v>1680</v>
      </c>
      <c r="H1684" s="1" t="str">
        <f>IF(Table_PayItems[[#This Row],[Description]]="_","_ Unique Item - "&amp;Table_PayItems[[#This Row],[Item]]&amp;" - $"&amp;Table_PayItems[[#This Row],[Unit]],Table_PayItems[[#This Row],[Description]]&amp;" - $"&amp;Table_PayItems[[#This Row],[Unit]])</f>
        <v>Culv, Cl D, Conc, 12 inch - $Ft</v>
      </c>
      <c r="I1684" s="29" t="str">
        <f>IFERROR(VLOOKUP(ROWS($M$5:M1684),Table_PayItems[[Search Key]:[Concentrated Name]],2,FALSE),"")</f>
        <v>Culv, Cl D, Conc, 12 inch - $Ft</v>
      </c>
      <c r="J1684" s="1"/>
      <c r="K1684" s="1"/>
      <c r="L1684" s="22">
        <f>IF(ISNUMBER(SEARCH(Pay_Item_Search_Text_2,M1684)),MAX($L$4:L1683)+1,0)</f>
        <v>0</v>
      </c>
      <c r="M1684" s="1" t="str">
        <f>IFERROR(VLOOKUP(ROWS($M$5:M1684),Table_PayItems[[Search Key]:[Concentrated Name]],2,FALSE),"")</f>
        <v>Culv, Cl D, Conc, 12 inch - $Ft</v>
      </c>
      <c r="N1684" s="1" t="str">
        <f>IFERROR(VLOOKUP(ROWS($M$5:N1684),$L$5:$M$7000,2,FALSE),"")</f>
        <v/>
      </c>
      <c r="O1684" s="1" t="str">
        <f>IFERROR(VLOOKUP(ROWS($O$5:O1684),$K$5:$L$7000,2,FALSE),"")</f>
        <v/>
      </c>
    </row>
    <row r="1685" spans="2:15" ht="15" customHeight="1" x14ac:dyDescent="0.25">
      <c r="B1685" s="178" t="s">
        <v>8543</v>
      </c>
      <c r="C1685" s="178" t="s">
        <v>104</v>
      </c>
      <c r="D1685" s="178" t="s">
        <v>597</v>
      </c>
      <c r="E1685" s="178" t="s">
        <v>302</v>
      </c>
      <c r="F1685" s="178" t="s">
        <v>17</v>
      </c>
      <c r="G1685" s="1">
        <f>IF(ISNUMBER(Pay_Item_Search_Text),IF(ISNUMBER(IF(FIND(Pay_Item_Search_Text,B1685)=1,1, "FALSE")),MAX(G$4:$G1684)+1,IF(ISNUMBER(Pay_Item_Search_Text),0,IF(ISNUMBER(SEARCH(Pay_Item_Search_Text,H1685)),MAX(G$4:$G1684)+1,0))),IF(ISNUMBER(Pay_Item_Search_Text),0,IF(ISNUMBER(SEARCH(Pay_Item_Search_Text,H1685)),MAX(G$4:$G1684)+1,0)))</f>
        <v>1681</v>
      </c>
      <c r="H1685" s="1" t="str">
        <f>IF(Table_PayItems[[#This Row],[Description]]="_","_ Unique Item - "&amp;Table_PayItems[[#This Row],[Item]]&amp;" - $"&amp;Table_PayItems[[#This Row],[Unit]],Table_PayItems[[#This Row],[Description]]&amp;" - $"&amp;Table_PayItems[[#This Row],[Unit]])</f>
        <v>Culv, Cl D, Conc, 120 inch - $Ft</v>
      </c>
      <c r="I1685" s="29" t="str">
        <f>IFERROR(VLOOKUP(ROWS($M$5:M1685),Table_PayItems[[Search Key]:[Concentrated Name]],2,FALSE),"")</f>
        <v>Culv, Cl D, Conc, 120 inch - $Ft</v>
      </c>
      <c r="J1685" s="1"/>
      <c r="K1685" s="1"/>
      <c r="L1685" s="22">
        <f>IF(ISNUMBER(SEARCH(Pay_Item_Search_Text_2,M1685)),MAX($L$4:L1684)+1,0)</f>
        <v>476</v>
      </c>
      <c r="M1685" s="1" t="str">
        <f>IFERROR(VLOOKUP(ROWS($M$5:M1685),Table_PayItems[[Search Key]:[Concentrated Name]],2,FALSE),"")</f>
        <v>Culv, Cl D, Conc, 120 inch - $Ft</v>
      </c>
      <c r="N1685" s="1" t="str">
        <f>IFERROR(VLOOKUP(ROWS($M$5:N1685),$L$5:$M$7000,2,FALSE),"")</f>
        <v/>
      </c>
      <c r="O1685" s="1" t="str">
        <f>IFERROR(VLOOKUP(ROWS($O$5:O1685),$K$5:$L$7000,2,FALSE),"")</f>
        <v/>
      </c>
    </row>
    <row r="1686" spans="2:15" ht="15" customHeight="1" x14ac:dyDescent="0.25">
      <c r="B1686" s="178" t="s">
        <v>8544</v>
      </c>
      <c r="C1686" s="178" t="s">
        <v>104</v>
      </c>
      <c r="D1686" s="178" t="s">
        <v>598</v>
      </c>
      <c r="E1686" s="178" t="s">
        <v>302</v>
      </c>
      <c r="F1686" s="178" t="s">
        <v>17</v>
      </c>
      <c r="G1686" s="1">
        <f>IF(ISNUMBER(Pay_Item_Search_Text),IF(ISNUMBER(IF(FIND(Pay_Item_Search_Text,B1686)=1,1, "FALSE")),MAX(G$4:$G1685)+1,IF(ISNUMBER(Pay_Item_Search_Text),0,IF(ISNUMBER(SEARCH(Pay_Item_Search_Text,H1686)),MAX(G$4:$G1685)+1,0))),IF(ISNUMBER(Pay_Item_Search_Text),0,IF(ISNUMBER(SEARCH(Pay_Item_Search_Text,H1686)),MAX(G$4:$G1685)+1,0)))</f>
        <v>1682</v>
      </c>
      <c r="H1686" s="1" t="str">
        <f>IF(Table_PayItems[[#This Row],[Description]]="_","_ Unique Item - "&amp;Table_PayItems[[#This Row],[Item]]&amp;" - $"&amp;Table_PayItems[[#This Row],[Unit]],Table_PayItems[[#This Row],[Description]]&amp;" - $"&amp;Table_PayItems[[#This Row],[Unit]])</f>
        <v>Culv, Cl D, Conc, 126 inch - $Ft</v>
      </c>
      <c r="I1686" s="29" t="str">
        <f>IFERROR(VLOOKUP(ROWS($M$5:M1686),Table_PayItems[[Search Key]:[Concentrated Name]],2,FALSE),"")</f>
        <v>Culv, Cl D, Conc, 126 inch - $Ft</v>
      </c>
      <c r="J1686" s="1"/>
      <c r="K1686" s="1"/>
      <c r="L1686" s="22">
        <f>IF(ISNUMBER(SEARCH(Pay_Item_Search_Text_2,M1686)),MAX($L$4:L1685)+1,0)</f>
        <v>0</v>
      </c>
      <c r="M1686" s="1" t="str">
        <f>IFERROR(VLOOKUP(ROWS($M$5:M1686),Table_PayItems[[Search Key]:[Concentrated Name]],2,FALSE),"")</f>
        <v>Culv, Cl D, Conc, 126 inch - $Ft</v>
      </c>
      <c r="N1686" s="1" t="str">
        <f>IFERROR(VLOOKUP(ROWS($M$5:N1686),$L$5:$M$7000,2,FALSE),"")</f>
        <v/>
      </c>
      <c r="O1686" s="1" t="str">
        <f>IFERROR(VLOOKUP(ROWS($O$5:O1686),$K$5:$L$7000,2,FALSE),"")</f>
        <v/>
      </c>
    </row>
    <row r="1687" spans="2:15" ht="15" customHeight="1" x14ac:dyDescent="0.25">
      <c r="B1687" s="178" t="s">
        <v>8545</v>
      </c>
      <c r="C1687" s="178" t="s">
        <v>104</v>
      </c>
      <c r="D1687" s="178" t="s">
        <v>599</v>
      </c>
      <c r="E1687" s="178" t="s">
        <v>302</v>
      </c>
      <c r="F1687" s="178" t="s">
        <v>17</v>
      </c>
      <c r="G1687" s="1">
        <f>IF(ISNUMBER(Pay_Item_Search_Text),IF(ISNUMBER(IF(FIND(Pay_Item_Search_Text,B1687)=1,1, "FALSE")),MAX(G$4:$G1686)+1,IF(ISNUMBER(Pay_Item_Search_Text),0,IF(ISNUMBER(SEARCH(Pay_Item_Search_Text,H1687)),MAX(G$4:$G1686)+1,0))),IF(ISNUMBER(Pay_Item_Search_Text),0,IF(ISNUMBER(SEARCH(Pay_Item_Search_Text,H1687)),MAX(G$4:$G1686)+1,0)))</f>
        <v>1683</v>
      </c>
      <c r="H1687" s="1" t="str">
        <f>IF(Table_PayItems[[#This Row],[Description]]="_","_ Unique Item - "&amp;Table_PayItems[[#This Row],[Item]]&amp;" - $"&amp;Table_PayItems[[#This Row],[Unit]],Table_PayItems[[#This Row],[Description]]&amp;" - $"&amp;Table_PayItems[[#This Row],[Unit]])</f>
        <v>Culv, Cl D, Conc, 132 inch - $Ft</v>
      </c>
      <c r="I1687" s="29" t="str">
        <f>IFERROR(VLOOKUP(ROWS($M$5:M1687),Table_PayItems[[Search Key]:[Concentrated Name]],2,FALSE),"")</f>
        <v>Culv, Cl D, Conc, 132 inch - $Ft</v>
      </c>
      <c r="J1687" s="1"/>
      <c r="K1687" s="1"/>
      <c r="L1687" s="22">
        <f>IF(ISNUMBER(SEARCH(Pay_Item_Search_Text_2,M1687)),MAX($L$4:L1686)+1,0)</f>
        <v>0</v>
      </c>
      <c r="M1687" s="1" t="str">
        <f>IFERROR(VLOOKUP(ROWS($M$5:M1687),Table_PayItems[[Search Key]:[Concentrated Name]],2,FALSE),"")</f>
        <v>Culv, Cl D, Conc, 132 inch - $Ft</v>
      </c>
      <c r="N1687" s="1" t="str">
        <f>IFERROR(VLOOKUP(ROWS($M$5:N1687),$L$5:$M$7000,2,FALSE),"")</f>
        <v/>
      </c>
      <c r="O1687" s="1" t="str">
        <f>IFERROR(VLOOKUP(ROWS($O$5:O1687),$K$5:$L$7000,2,FALSE),"")</f>
        <v/>
      </c>
    </row>
    <row r="1688" spans="2:15" ht="15" customHeight="1" x14ac:dyDescent="0.25">
      <c r="B1688" s="178" t="s">
        <v>8546</v>
      </c>
      <c r="C1688" s="178" t="s">
        <v>104</v>
      </c>
      <c r="D1688" s="178" t="s">
        <v>600</v>
      </c>
      <c r="E1688" s="178" t="s">
        <v>302</v>
      </c>
      <c r="F1688" s="178" t="s">
        <v>17</v>
      </c>
      <c r="G1688" s="1">
        <f>IF(ISNUMBER(Pay_Item_Search_Text),IF(ISNUMBER(IF(FIND(Pay_Item_Search_Text,B1688)=1,1, "FALSE")),MAX(G$4:$G1687)+1,IF(ISNUMBER(Pay_Item_Search_Text),0,IF(ISNUMBER(SEARCH(Pay_Item_Search_Text,H1688)),MAX(G$4:$G1687)+1,0))),IF(ISNUMBER(Pay_Item_Search_Text),0,IF(ISNUMBER(SEARCH(Pay_Item_Search_Text,H1688)),MAX(G$4:$G1687)+1,0)))</f>
        <v>1684</v>
      </c>
      <c r="H1688" s="1" t="str">
        <f>IF(Table_PayItems[[#This Row],[Description]]="_","_ Unique Item - "&amp;Table_PayItems[[#This Row],[Item]]&amp;" - $"&amp;Table_PayItems[[#This Row],[Unit]],Table_PayItems[[#This Row],[Description]]&amp;" - $"&amp;Table_PayItems[[#This Row],[Unit]])</f>
        <v>Culv, Cl D, Conc, 138 inch - $Ft</v>
      </c>
      <c r="I1688" s="29" t="str">
        <f>IFERROR(VLOOKUP(ROWS($M$5:M1688),Table_PayItems[[Search Key]:[Concentrated Name]],2,FALSE),"")</f>
        <v>Culv, Cl D, Conc, 138 inch - $Ft</v>
      </c>
      <c r="J1688" s="1"/>
      <c r="K1688" s="1"/>
      <c r="L1688" s="22">
        <f>IF(ISNUMBER(SEARCH(Pay_Item_Search_Text_2,M1688)),MAX($L$4:L1687)+1,0)</f>
        <v>0</v>
      </c>
      <c r="M1688" s="1" t="str">
        <f>IFERROR(VLOOKUP(ROWS($M$5:M1688),Table_PayItems[[Search Key]:[Concentrated Name]],2,FALSE),"")</f>
        <v>Culv, Cl D, Conc, 138 inch - $Ft</v>
      </c>
      <c r="N1688" s="1" t="str">
        <f>IFERROR(VLOOKUP(ROWS($M$5:N1688),$L$5:$M$7000,2,FALSE),"")</f>
        <v/>
      </c>
      <c r="O1688" s="1" t="str">
        <f>IFERROR(VLOOKUP(ROWS($O$5:O1688),$K$5:$L$7000,2,FALSE),"")</f>
        <v/>
      </c>
    </row>
    <row r="1689" spans="2:15" ht="15" customHeight="1" x14ac:dyDescent="0.25">
      <c r="B1689" s="178" t="s">
        <v>8547</v>
      </c>
      <c r="C1689" s="178" t="s">
        <v>104</v>
      </c>
      <c r="D1689" s="178" t="s">
        <v>601</v>
      </c>
      <c r="E1689" s="178" t="s">
        <v>302</v>
      </c>
      <c r="F1689" s="178" t="s">
        <v>17</v>
      </c>
      <c r="G1689" s="1">
        <f>IF(ISNUMBER(Pay_Item_Search_Text),IF(ISNUMBER(IF(FIND(Pay_Item_Search_Text,B1689)=1,1, "FALSE")),MAX(G$4:$G1688)+1,IF(ISNUMBER(Pay_Item_Search_Text),0,IF(ISNUMBER(SEARCH(Pay_Item_Search_Text,H1689)),MAX(G$4:$G1688)+1,0))),IF(ISNUMBER(Pay_Item_Search_Text),0,IF(ISNUMBER(SEARCH(Pay_Item_Search_Text,H1689)),MAX(G$4:$G1688)+1,0)))</f>
        <v>1685</v>
      </c>
      <c r="H1689" s="1" t="str">
        <f>IF(Table_PayItems[[#This Row],[Description]]="_","_ Unique Item - "&amp;Table_PayItems[[#This Row],[Item]]&amp;" - $"&amp;Table_PayItems[[#This Row],[Unit]],Table_PayItems[[#This Row],[Description]]&amp;" - $"&amp;Table_PayItems[[#This Row],[Unit]])</f>
        <v>Culv, Cl D, Conc, 144 inch - $Ft</v>
      </c>
      <c r="I1689" s="29" t="str">
        <f>IFERROR(VLOOKUP(ROWS($M$5:M1689),Table_PayItems[[Search Key]:[Concentrated Name]],2,FALSE),"")</f>
        <v>Culv, Cl D, Conc, 144 inch - $Ft</v>
      </c>
      <c r="J1689" s="1"/>
      <c r="K1689" s="1"/>
      <c r="L1689" s="22">
        <f>IF(ISNUMBER(SEARCH(Pay_Item_Search_Text_2,M1689)),MAX($L$4:L1688)+1,0)</f>
        <v>0</v>
      </c>
      <c r="M1689" s="1" t="str">
        <f>IFERROR(VLOOKUP(ROWS($M$5:M1689),Table_PayItems[[Search Key]:[Concentrated Name]],2,FALSE),"")</f>
        <v>Culv, Cl D, Conc, 144 inch - $Ft</v>
      </c>
      <c r="N1689" s="1" t="str">
        <f>IFERROR(VLOOKUP(ROWS($M$5:N1689),$L$5:$M$7000,2,FALSE),"")</f>
        <v/>
      </c>
      <c r="O1689" s="1" t="str">
        <f>IFERROR(VLOOKUP(ROWS($O$5:O1689),$K$5:$L$7000,2,FALSE),"")</f>
        <v/>
      </c>
    </row>
    <row r="1690" spans="2:15" ht="15" customHeight="1" x14ac:dyDescent="0.25">
      <c r="B1690" s="178" t="s">
        <v>8525</v>
      </c>
      <c r="C1690" s="178" t="s">
        <v>104</v>
      </c>
      <c r="D1690" s="178" t="s">
        <v>579</v>
      </c>
      <c r="E1690" s="178" t="s">
        <v>296</v>
      </c>
      <c r="F1690" s="178" t="s">
        <v>17</v>
      </c>
      <c r="G1690" s="1">
        <f>IF(ISNUMBER(Pay_Item_Search_Text),IF(ISNUMBER(IF(FIND(Pay_Item_Search_Text,B1690)=1,1, "FALSE")),MAX(G$4:$G1689)+1,IF(ISNUMBER(Pay_Item_Search_Text),0,IF(ISNUMBER(SEARCH(Pay_Item_Search_Text,H1690)),MAX(G$4:$G1689)+1,0))),IF(ISNUMBER(Pay_Item_Search_Text),0,IF(ISNUMBER(SEARCH(Pay_Item_Search_Text,H1690)),MAX(G$4:$G1689)+1,0)))</f>
        <v>1686</v>
      </c>
      <c r="H1690" s="1" t="str">
        <f>IF(Table_PayItems[[#This Row],[Description]]="_","_ Unique Item - "&amp;Table_PayItems[[#This Row],[Item]]&amp;" - $"&amp;Table_PayItems[[#This Row],[Unit]],Table_PayItems[[#This Row],[Description]]&amp;" - $"&amp;Table_PayItems[[#This Row],[Unit]])</f>
        <v>Culv, Cl D, Conc, 15 inch - $Ft</v>
      </c>
      <c r="I1690" s="29" t="str">
        <f>IFERROR(VLOOKUP(ROWS($M$5:M1690),Table_PayItems[[Search Key]:[Concentrated Name]],2,FALSE),"")</f>
        <v>Culv, Cl D, Conc, 15 inch - $Ft</v>
      </c>
      <c r="J1690" s="1"/>
      <c r="K1690" s="1"/>
      <c r="L1690" s="22">
        <f>IF(ISNUMBER(SEARCH(Pay_Item_Search_Text_2,M1690)),MAX($L$4:L1689)+1,0)</f>
        <v>0</v>
      </c>
      <c r="M1690" s="1" t="str">
        <f>IFERROR(VLOOKUP(ROWS($M$5:M1690),Table_PayItems[[Search Key]:[Concentrated Name]],2,FALSE),"")</f>
        <v>Culv, Cl D, Conc, 15 inch - $Ft</v>
      </c>
      <c r="N1690" s="1" t="str">
        <f>IFERROR(VLOOKUP(ROWS($M$5:N1690),$L$5:$M$7000,2,FALSE),"")</f>
        <v/>
      </c>
      <c r="O1690" s="1" t="str">
        <f>IFERROR(VLOOKUP(ROWS($O$5:O1690),$K$5:$L$7000,2,FALSE),"")</f>
        <v/>
      </c>
    </row>
    <row r="1691" spans="2:15" ht="15" customHeight="1" x14ac:dyDescent="0.25">
      <c r="B1691" s="178" t="s">
        <v>8526</v>
      </c>
      <c r="C1691" s="178" t="s">
        <v>104</v>
      </c>
      <c r="D1691" s="178" t="s">
        <v>580</v>
      </c>
      <c r="E1691" s="178" t="s">
        <v>296</v>
      </c>
      <c r="F1691" s="178" t="s">
        <v>17</v>
      </c>
      <c r="G1691" s="1">
        <f>IF(ISNUMBER(Pay_Item_Search_Text),IF(ISNUMBER(IF(FIND(Pay_Item_Search_Text,B1691)=1,1, "FALSE")),MAX(G$4:$G1690)+1,IF(ISNUMBER(Pay_Item_Search_Text),0,IF(ISNUMBER(SEARCH(Pay_Item_Search_Text,H1691)),MAX(G$4:$G1690)+1,0))),IF(ISNUMBER(Pay_Item_Search_Text),0,IF(ISNUMBER(SEARCH(Pay_Item_Search_Text,H1691)),MAX(G$4:$G1690)+1,0)))</f>
        <v>1687</v>
      </c>
      <c r="H1691" s="1" t="str">
        <f>IF(Table_PayItems[[#This Row],[Description]]="_","_ Unique Item - "&amp;Table_PayItems[[#This Row],[Item]]&amp;" - $"&amp;Table_PayItems[[#This Row],[Unit]],Table_PayItems[[#This Row],[Description]]&amp;" - $"&amp;Table_PayItems[[#This Row],[Unit]])</f>
        <v>Culv, Cl D, Conc, 18 inch - $Ft</v>
      </c>
      <c r="I1691" s="29" t="str">
        <f>IFERROR(VLOOKUP(ROWS($M$5:M1691),Table_PayItems[[Search Key]:[Concentrated Name]],2,FALSE),"")</f>
        <v>Culv, Cl D, Conc, 18 inch - $Ft</v>
      </c>
      <c r="J1691" s="1"/>
      <c r="K1691" s="1"/>
      <c r="L1691" s="22">
        <f>IF(ISNUMBER(SEARCH(Pay_Item_Search_Text_2,M1691)),MAX($L$4:L1690)+1,0)</f>
        <v>0</v>
      </c>
      <c r="M1691" s="1" t="str">
        <f>IFERROR(VLOOKUP(ROWS($M$5:M1691),Table_PayItems[[Search Key]:[Concentrated Name]],2,FALSE),"")</f>
        <v>Culv, Cl D, Conc, 18 inch - $Ft</v>
      </c>
      <c r="N1691" s="1" t="str">
        <f>IFERROR(VLOOKUP(ROWS($M$5:N1691),$L$5:$M$7000,2,FALSE),"")</f>
        <v/>
      </c>
      <c r="O1691" s="1" t="str">
        <f>IFERROR(VLOOKUP(ROWS($O$5:O1691),$K$5:$L$7000,2,FALSE),"")</f>
        <v/>
      </c>
    </row>
    <row r="1692" spans="2:15" ht="15" customHeight="1" x14ac:dyDescent="0.25">
      <c r="B1692" s="178" t="s">
        <v>8527</v>
      </c>
      <c r="C1692" s="178" t="s">
        <v>104</v>
      </c>
      <c r="D1692" s="178" t="s">
        <v>581</v>
      </c>
      <c r="E1692" s="178" t="s">
        <v>296</v>
      </c>
      <c r="F1692" s="178" t="s">
        <v>17</v>
      </c>
      <c r="G1692" s="1">
        <f>IF(ISNUMBER(Pay_Item_Search_Text),IF(ISNUMBER(IF(FIND(Pay_Item_Search_Text,B1692)=1,1, "FALSE")),MAX(G$4:$G1691)+1,IF(ISNUMBER(Pay_Item_Search_Text),0,IF(ISNUMBER(SEARCH(Pay_Item_Search_Text,H1692)),MAX(G$4:$G1691)+1,0))),IF(ISNUMBER(Pay_Item_Search_Text),0,IF(ISNUMBER(SEARCH(Pay_Item_Search_Text,H1692)),MAX(G$4:$G1691)+1,0)))</f>
        <v>1688</v>
      </c>
      <c r="H1692" s="1" t="str">
        <f>IF(Table_PayItems[[#This Row],[Description]]="_","_ Unique Item - "&amp;Table_PayItems[[#This Row],[Item]]&amp;" - $"&amp;Table_PayItems[[#This Row],[Unit]],Table_PayItems[[#This Row],[Description]]&amp;" - $"&amp;Table_PayItems[[#This Row],[Unit]])</f>
        <v>Culv, Cl D, Conc, 24 inch - $Ft</v>
      </c>
      <c r="I1692" s="29" t="str">
        <f>IFERROR(VLOOKUP(ROWS($M$5:M1692),Table_PayItems[[Search Key]:[Concentrated Name]],2,FALSE),"")</f>
        <v>Culv, Cl D, Conc, 24 inch - $Ft</v>
      </c>
      <c r="J1692" s="1"/>
      <c r="K1692" s="1"/>
      <c r="L1692" s="22">
        <f>IF(ISNUMBER(SEARCH(Pay_Item_Search_Text_2,M1692)),MAX($L$4:L1691)+1,0)</f>
        <v>0</v>
      </c>
      <c r="M1692" s="1" t="str">
        <f>IFERROR(VLOOKUP(ROWS($M$5:M1692),Table_PayItems[[Search Key]:[Concentrated Name]],2,FALSE),"")</f>
        <v>Culv, Cl D, Conc, 24 inch - $Ft</v>
      </c>
      <c r="N1692" s="1" t="str">
        <f>IFERROR(VLOOKUP(ROWS($M$5:N1692),$L$5:$M$7000,2,FALSE),"")</f>
        <v/>
      </c>
      <c r="O1692" s="1" t="str">
        <f>IFERROR(VLOOKUP(ROWS($O$5:O1692),$K$5:$L$7000,2,FALSE),"")</f>
        <v/>
      </c>
    </row>
    <row r="1693" spans="2:15" ht="15" customHeight="1" x14ac:dyDescent="0.25">
      <c r="B1693" s="178" t="s">
        <v>8528</v>
      </c>
      <c r="C1693" s="178" t="s">
        <v>104</v>
      </c>
      <c r="D1693" s="178" t="s">
        <v>582</v>
      </c>
      <c r="E1693" s="178" t="s">
        <v>302</v>
      </c>
      <c r="F1693" s="178" t="s">
        <v>17</v>
      </c>
      <c r="G1693" s="1">
        <f>IF(ISNUMBER(Pay_Item_Search_Text),IF(ISNUMBER(IF(FIND(Pay_Item_Search_Text,B1693)=1,1, "FALSE")),MAX(G$4:$G1692)+1,IF(ISNUMBER(Pay_Item_Search_Text),0,IF(ISNUMBER(SEARCH(Pay_Item_Search_Text,H1693)),MAX(G$4:$G1692)+1,0))),IF(ISNUMBER(Pay_Item_Search_Text),0,IF(ISNUMBER(SEARCH(Pay_Item_Search_Text,H1693)),MAX(G$4:$G1692)+1,0)))</f>
        <v>1689</v>
      </c>
      <c r="H1693" s="1" t="str">
        <f>IF(Table_PayItems[[#This Row],[Description]]="_","_ Unique Item - "&amp;Table_PayItems[[#This Row],[Item]]&amp;" - $"&amp;Table_PayItems[[#This Row],[Unit]],Table_PayItems[[#This Row],[Description]]&amp;" - $"&amp;Table_PayItems[[#This Row],[Unit]])</f>
        <v>Culv, Cl D, Conc, 30 inch - $Ft</v>
      </c>
      <c r="I1693" s="29" t="str">
        <f>IFERROR(VLOOKUP(ROWS($M$5:M1693),Table_PayItems[[Search Key]:[Concentrated Name]],2,FALSE),"")</f>
        <v>Culv, Cl D, Conc, 30 inch - $Ft</v>
      </c>
      <c r="J1693" s="1"/>
      <c r="K1693" s="1"/>
      <c r="L1693" s="22">
        <f>IF(ISNUMBER(SEARCH(Pay_Item_Search_Text_2,M1693)),MAX($L$4:L1692)+1,0)</f>
        <v>477</v>
      </c>
      <c r="M1693" s="1" t="str">
        <f>IFERROR(VLOOKUP(ROWS($M$5:M1693),Table_PayItems[[Search Key]:[Concentrated Name]],2,FALSE),"")</f>
        <v>Culv, Cl D, Conc, 30 inch - $Ft</v>
      </c>
      <c r="N1693" s="1" t="str">
        <f>IFERROR(VLOOKUP(ROWS($M$5:N1693),$L$5:$M$7000,2,FALSE),"")</f>
        <v/>
      </c>
      <c r="O1693" s="1" t="str">
        <f>IFERROR(VLOOKUP(ROWS($O$5:O1693),$K$5:$L$7000,2,FALSE),"")</f>
        <v/>
      </c>
    </row>
    <row r="1694" spans="2:15" ht="15" customHeight="1" x14ac:dyDescent="0.25">
      <c r="B1694" s="178" t="s">
        <v>8529</v>
      </c>
      <c r="C1694" s="178" t="s">
        <v>104</v>
      </c>
      <c r="D1694" s="178" t="s">
        <v>583</v>
      </c>
      <c r="E1694" s="178" t="s">
        <v>302</v>
      </c>
      <c r="F1694" s="178" t="s">
        <v>17</v>
      </c>
      <c r="G1694" s="1">
        <f>IF(ISNUMBER(Pay_Item_Search_Text),IF(ISNUMBER(IF(FIND(Pay_Item_Search_Text,B1694)=1,1, "FALSE")),MAX(G$4:$G1693)+1,IF(ISNUMBER(Pay_Item_Search_Text),0,IF(ISNUMBER(SEARCH(Pay_Item_Search_Text,H1694)),MAX(G$4:$G1693)+1,0))),IF(ISNUMBER(Pay_Item_Search_Text),0,IF(ISNUMBER(SEARCH(Pay_Item_Search_Text,H1694)),MAX(G$4:$G1693)+1,0)))</f>
        <v>1690</v>
      </c>
      <c r="H1694" s="1" t="str">
        <f>IF(Table_PayItems[[#This Row],[Description]]="_","_ Unique Item - "&amp;Table_PayItems[[#This Row],[Item]]&amp;" - $"&amp;Table_PayItems[[#This Row],[Unit]],Table_PayItems[[#This Row],[Description]]&amp;" - $"&amp;Table_PayItems[[#This Row],[Unit]])</f>
        <v>Culv, Cl D, Conc, 36 inch - $Ft</v>
      </c>
      <c r="I1694" s="29" t="str">
        <f>IFERROR(VLOOKUP(ROWS($M$5:M1694),Table_PayItems[[Search Key]:[Concentrated Name]],2,FALSE),"")</f>
        <v>Culv, Cl D, Conc, 36 inch - $Ft</v>
      </c>
      <c r="J1694" s="1"/>
      <c r="K1694" s="1"/>
      <c r="L1694" s="22">
        <f>IF(ISNUMBER(SEARCH(Pay_Item_Search_Text_2,M1694)),MAX($L$4:L1693)+1,0)</f>
        <v>0</v>
      </c>
      <c r="M1694" s="1" t="str">
        <f>IFERROR(VLOOKUP(ROWS($M$5:M1694),Table_PayItems[[Search Key]:[Concentrated Name]],2,FALSE),"")</f>
        <v>Culv, Cl D, Conc, 36 inch - $Ft</v>
      </c>
      <c r="N1694" s="1" t="str">
        <f>IFERROR(VLOOKUP(ROWS($M$5:N1694),$L$5:$M$7000,2,FALSE),"")</f>
        <v/>
      </c>
      <c r="O1694" s="1" t="str">
        <f>IFERROR(VLOOKUP(ROWS($O$5:O1694),$K$5:$L$7000,2,FALSE),"")</f>
        <v/>
      </c>
    </row>
    <row r="1695" spans="2:15" ht="15" customHeight="1" x14ac:dyDescent="0.25">
      <c r="B1695" s="178" t="s">
        <v>8530</v>
      </c>
      <c r="C1695" s="178" t="s">
        <v>104</v>
      </c>
      <c r="D1695" s="178" t="s">
        <v>584</v>
      </c>
      <c r="E1695" s="178" t="s">
        <v>302</v>
      </c>
      <c r="F1695" s="178" t="s">
        <v>17</v>
      </c>
      <c r="G1695" s="1">
        <f>IF(ISNUMBER(Pay_Item_Search_Text),IF(ISNUMBER(IF(FIND(Pay_Item_Search_Text,B1695)=1,1, "FALSE")),MAX(G$4:$G1694)+1,IF(ISNUMBER(Pay_Item_Search_Text),0,IF(ISNUMBER(SEARCH(Pay_Item_Search_Text,H1695)),MAX(G$4:$G1694)+1,0))),IF(ISNUMBER(Pay_Item_Search_Text),0,IF(ISNUMBER(SEARCH(Pay_Item_Search_Text,H1695)),MAX(G$4:$G1694)+1,0)))</f>
        <v>1691</v>
      </c>
      <c r="H1695" s="1" t="str">
        <f>IF(Table_PayItems[[#This Row],[Description]]="_","_ Unique Item - "&amp;Table_PayItems[[#This Row],[Item]]&amp;" - $"&amp;Table_PayItems[[#This Row],[Unit]],Table_PayItems[[#This Row],[Description]]&amp;" - $"&amp;Table_PayItems[[#This Row],[Unit]])</f>
        <v>Culv, Cl D, Conc, 42 inch - $Ft</v>
      </c>
      <c r="I1695" s="29" t="str">
        <f>IFERROR(VLOOKUP(ROWS($M$5:M1695),Table_PayItems[[Search Key]:[Concentrated Name]],2,FALSE),"")</f>
        <v>Culv, Cl D, Conc, 42 inch - $Ft</v>
      </c>
      <c r="J1695" s="1"/>
      <c r="K1695" s="1"/>
      <c r="L1695" s="22">
        <f>IF(ISNUMBER(SEARCH(Pay_Item_Search_Text_2,M1695)),MAX($L$4:L1694)+1,0)</f>
        <v>0</v>
      </c>
      <c r="M1695" s="1" t="str">
        <f>IFERROR(VLOOKUP(ROWS($M$5:M1695),Table_PayItems[[Search Key]:[Concentrated Name]],2,FALSE),"")</f>
        <v>Culv, Cl D, Conc, 42 inch - $Ft</v>
      </c>
      <c r="N1695" s="1" t="str">
        <f>IFERROR(VLOOKUP(ROWS($M$5:N1695),$L$5:$M$7000,2,FALSE),"")</f>
        <v/>
      </c>
      <c r="O1695" s="1" t="str">
        <f>IFERROR(VLOOKUP(ROWS($O$5:O1695),$K$5:$L$7000,2,FALSE),"")</f>
        <v/>
      </c>
    </row>
    <row r="1696" spans="2:15" ht="15" customHeight="1" x14ac:dyDescent="0.25">
      <c r="B1696" s="178" t="s">
        <v>8531</v>
      </c>
      <c r="C1696" s="178" t="s">
        <v>104</v>
      </c>
      <c r="D1696" s="178" t="s">
        <v>585</v>
      </c>
      <c r="E1696" s="178" t="s">
        <v>302</v>
      </c>
      <c r="F1696" s="178" t="s">
        <v>17</v>
      </c>
      <c r="G1696" s="1">
        <f>IF(ISNUMBER(Pay_Item_Search_Text),IF(ISNUMBER(IF(FIND(Pay_Item_Search_Text,B1696)=1,1, "FALSE")),MAX(G$4:$G1695)+1,IF(ISNUMBER(Pay_Item_Search_Text),0,IF(ISNUMBER(SEARCH(Pay_Item_Search_Text,H1696)),MAX(G$4:$G1695)+1,0))),IF(ISNUMBER(Pay_Item_Search_Text),0,IF(ISNUMBER(SEARCH(Pay_Item_Search_Text,H1696)),MAX(G$4:$G1695)+1,0)))</f>
        <v>1692</v>
      </c>
      <c r="H1696" s="1" t="str">
        <f>IF(Table_PayItems[[#This Row],[Description]]="_","_ Unique Item - "&amp;Table_PayItems[[#This Row],[Item]]&amp;" - $"&amp;Table_PayItems[[#This Row],[Unit]],Table_PayItems[[#This Row],[Description]]&amp;" - $"&amp;Table_PayItems[[#This Row],[Unit]])</f>
        <v>Culv, Cl D, Conc, 48 inch - $Ft</v>
      </c>
      <c r="I1696" s="29" t="str">
        <f>IFERROR(VLOOKUP(ROWS($M$5:M1696),Table_PayItems[[Search Key]:[Concentrated Name]],2,FALSE),"")</f>
        <v>Culv, Cl D, Conc, 48 inch - $Ft</v>
      </c>
      <c r="J1696" s="1"/>
      <c r="K1696" s="1"/>
      <c r="L1696" s="22">
        <f>IF(ISNUMBER(SEARCH(Pay_Item_Search_Text_2,M1696)),MAX($L$4:L1695)+1,0)</f>
        <v>0</v>
      </c>
      <c r="M1696" s="1" t="str">
        <f>IFERROR(VLOOKUP(ROWS($M$5:M1696),Table_PayItems[[Search Key]:[Concentrated Name]],2,FALSE),"")</f>
        <v>Culv, Cl D, Conc, 48 inch - $Ft</v>
      </c>
      <c r="N1696" s="1" t="str">
        <f>IFERROR(VLOOKUP(ROWS($M$5:N1696),$L$5:$M$7000,2,FALSE),"")</f>
        <v/>
      </c>
      <c r="O1696" s="1" t="str">
        <f>IFERROR(VLOOKUP(ROWS($O$5:O1696),$K$5:$L$7000,2,FALSE),"")</f>
        <v/>
      </c>
    </row>
    <row r="1697" spans="2:15" ht="15" customHeight="1" x14ac:dyDescent="0.25">
      <c r="B1697" s="178" t="s">
        <v>8532</v>
      </c>
      <c r="C1697" s="178" t="s">
        <v>104</v>
      </c>
      <c r="D1697" s="178" t="s">
        <v>586</v>
      </c>
      <c r="E1697" s="178" t="s">
        <v>302</v>
      </c>
      <c r="F1697" s="178" t="s">
        <v>17</v>
      </c>
      <c r="G1697" s="1">
        <f>IF(ISNUMBER(Pay_Item_Search_Text),IF(ISNUMBER(IF(FIND(Pay_Item_Search_Text,B1697)=1,1, "FALSE")),MAX(G$4:$G1696)+1,IF(ISNUMBER(Pay_Item_Search_Text),0,IF(ISNUMBER(SEARCH(Pay_Item_Search_Text,H1697)),MAX(G$4:$G1696)+1,0))),IF(ISNUMBER(Pay_Item_Search_Text),0,IF(ISNUMBER(SEARCH(Pay_Item_Search_Text,H1697)),MAX(G$4:$G1696)+1,0)))</f>
        <v>1693</v>
      </c>
      <c r="H1697" s="1" t="str">
        <f>IF(Table_PayItems[[#This Row],[Description]]="_","_ Unique Item - "&amp;Table_PayItems[[#This Row],[Item]]&amp;" - $"&amp;Table_PayItems[[#This Row],[Unit]],Table_PayItems[[#This Row],[Description]]&amp;" - $"&amp;Table_PayItems[[#This Row],[Unit]])</f>
        <v>Culv, Cl D, Conc, 54 inch - $Ft</v>
      </c>
      <c r="I1697" s="29" t="str">
        <f>IFERROR(VLOOKUP(ROWS($M$5:M1697),Table_PayItems[[Search Key]:[Concentrated Name]],2,FALSE),"")</f>
        <v>Culv, Cl D, Conc, 54 inch - $Ft</v>
      </c>
      <c r="J1697" s="1"/>
      <c r="K1697" s="1"/>
      <c r="L1697" s="22">
        <f>IF(ISNUMBER(SEARCH(Pay_Item_Search_Text_2,M1697)),MAX($L$4:L1696)+1,0)</f>
        <v>0</v>
      </c>
      <c r="M1697" s="1" t="str">
        <f>IFERROR(VLOOKUP(ROWS($M$5:M1697),Table_PayItems[[Search Key]:[Concentrated Name]],2,FALSE),"")</f>
        <v>Culv, Cl D, Conc, 54 inch - $Ft</v>
      </c>
      <c r="N1697" s="1" t="str">
        <f>IFERROR(VLOOKUP(ROWS($M$5:N1697),$L$5:$M$7000,2,FALSE),"")</f>
        <v/>
      </c>
      <c r="O1697" s="1" t="str">
        <f>IFERROR(VLOOKUP(ROWS($O$5:O1697),$K$5:$L$7000,2,FALSE),"")</f>
        <v/>
      </c>
    </row>
    <row r="1698" spans="2:15" ht="15" customHeight="1" x14ac:dyDescent="0.25">
      <c r="B1698" s="178" t="s">
        <v>8533</v>
      </c>
      <c r="C1698" s="178" t="s">
        <v>104</v>
      </c>
      <c r="D1698" s="178" t="s">
        <v>587</v>
      </c>
      <c r="E1698" s="178" t="s">
        <v>302</v>
      </c>
      <c r="F1698" s="178" t="s">
        <v>17</v>
      </c>
      <c r="G1698" s="1">
        <f>IF(ISNUMBER(Pay_Item_Search_Text),IF(ISNUMBER(IF(FIND(Pay_Item_Search_Text,B1698)=1,1, "FALSE")),MAX(G$4:$G1697)+1,IF(ISNUMBER(Pay_Item_Search_Text),0,IF(ISNUMBER(SEARCH(Pay_Item_Search_Text,H1698)),MAX(G$4:$G1697)+1,0))),IF(ISNUMBER(Pay_Item_Search_Text),0,IF(ISNUMBER(SEARCH(Pay_Item_Search_Text,H1698)),MAX(G$4:$G1697)+1,0)))</f>
        <v>1694</v>
      </c>
      <c r="H1698" s="1" t="str">
        <f>IF(Table_PayItems[[#This Row],[Description]]="_","_ Unique Item - "&amp;Table_PayItems[[#This Row],[Item]]&amp;" - $"&amp;Table_PayItems[[#This Row],[Unit]],Table_PayItems[[#This Row],[Description]]&amp;" - $"&amp;Table_PayItems[[#This Row],[Unit]])</f>
        <v>Culv, Cl D, Conc, 60 inch - $Ft</v>
      </c>
      <c r="I1698" s="29" t="str">
        <f>IFERROR(VLOOKUP(ROWS($M$5:M1698),Table_PayItems[[Search Key]:[Concentrated Name]],2,FALSE),"")</f>
        <v>Culv, Cl D, Conc, 60 inch - $Ft</v>
      </c>
      <c r="J1698" s="1"/>
      <c r="K1698" s="1"/>
      <c r="L1698" s="22">
        <f>IF(ISNUMBER(SEARCH(Pay_Item_Search_Text_2,M1698)),MAX($L$4:L1697)+1,0)</f>
        <v>478</v>
      </c>
      <c r="M1698" s="1" t="str">
        <f>IFERROR(VLOOKUP(ROWS($M$5:M1698),Table_PayItems[[Search Key]:[Concentrated Name]],2,FALSE),"")</f>
        <v>Culv, Cl D, Conc, 60 inch - $Ft</v>
      </c>
      <c r="N1698" s="1" t="str">
        <f>IFERROR(VLOOKUP(ROWS($M$5:N1698),$L$5:$M$7000,2,FALSE),"")</f>
        <v/>
      </c>
      <c r="O1698" s="1" t="str">
        <f>IFERROR(VLOOKUP(ROWS($O$5:O1698),$K$5:$L$7000,2,FALSE),"")</f>
        <v/>
      </c>
    </row>
    <row r="1699" spans="2:15" ht="15" customHeight="1" x14ac:dyDescent="0.25">
      <c r="B1699" s="178" t="s">
        <v>8534</v>
      </c>
      <c r="C1699" s="178" t="s">
        <v>104</v>
      </c>
      <c r="D1699" s="178" t="s">
        <v>588</v>
      </c>
      <c r="E1699" s="178" t="s">
        <v>302</v>
      </c>
      <c r="F1699" s="178" t="s">
        <v>17</v>
      </c>
      <c r="G1699" s="1">
        <f>IF(ISNUMBER(Pay_Item_Search_Text),IF(ISNUMBER(IF(FIND(Pay_Item_Search_Text,B1699)=1,1, "FALSE")),MAX(G$4:$G1698)+1,IF(ISNUMBER(Pay_Item_Search_Text),0,IF(ISNUMBER(SEARCH(Pay_Item_Search_Text,H1699)),MAX(G$4:$G1698)+1,0))),IF(ISNUMBER(Pay_Item_Search_Text),0,IF(ISNUMBER(SEARCH(Pay_Item_Search_Text,H1699)),MAX(G$4:$G1698)+1,0)))</f>
        <v>1695</v>
      </c>
      <c r="H1699" s="1" t="str">
        <f>IF(Table_PayItems[[#This Row],[Description]]="_","_ Unique Item - "&amp;Table_PayItems[[#This Row],[Item]]&amp;" - $"&amp;Table_PayItems[[#This Row],[Unit]],Table_PayItems[[#This Row],[Description]]&amp;" - $"&amp;Table_PayItems[[#This Row],[Unit]])</f>
        <v>Culv, Cl D, Conc, 66 inch - $Ft</v>
      </c>
      <c r="I1699" s="29" t="str">
        <f>IFERROR(VLOOKUP(ROWS($M$5:M1699),Table_PayItems[[Search Key]:[Concentrated Name]],2,FALSE),"")</f>
        <v>Culv, Cl D, Conc, 66 inch - $Ft</v>
      </c>
      <c r="J1699" s="1"/>
      <c r="K1699" s="1"/>
      <c r="L1699" s="22">
        <f>IF(ISNUMBER(SEARCH(Pay_Item_Search_Text_2,M1699)),MAX($L$4:L1698)+1,0)</f>
        <v>0</v>
      </c>
      <c r="M1699" s="1" t="str">
        <f>IFERROR(VLOOKUP(ROWS($M$5:M1699),Table_PayItems[[Search Key]:[Concentrated Name]],2,FALSE),"")</f>
        <v>Culv, Cl D, Conc, 66 inch - $Ft</v>
      </c>
      <c r="N1699" s="1" t="str">
        <f>IFERROR(VLOOKUP(ROWS($M$5:N1699),$L$5:$M$7000,2,FALSE),"")</f>
        <v/>
      </c>
      <c r="O1699" s="1" t="str">
        <f>IFERROR(VLOOKUP(ROWS($O$5:O1699),$K$5:$L$7000,2,FALSE),"")</f>
        <v/>
      </c>
    </row>
    <row r="1700" spans="2:15" ht="15" customHeight="1" x14ac:dyDescent="0.25">
      <c r="B1700" s="178" t="s">
        <v>8535</v>
      </c>
      <c r="C1700" s="178" t="s">
        <v>104</v>
      </c>
      <c r="D1700" s="178" t="s">
        <v>589</v>
      </c>
      <c r="E1700" s="178" t="s">
        <v>302</v>
      </c>
      <c r="F1700" s="178" t="s">
        <v>17</v>
      </c>
      <c r="G1700" s="1">
        <f>IF(ISNUMBER(Pay_Item_Search_Text),IF(ISNUMBER(IF(FIND(Pay_Item_Search_Text,B1700)=1,1, "FALSE")),MAX(G$4:$G1699)+1,IF(ISNUMBER(Pay_Item_Search_Text),0,IF(ISNUMBER(SEARCH(Pay_Item_Search_Text,H1700)),MAX(G$4:$G1699)+1,0))),IF(ISNUMBER(Pay_Item_Search_Text),0,IF(ISNUMBER(SEARCH(Pay_Item_Search_Text,H1700)),MAX(G$4:$G1699)+1,0)))</f>
        <v>1696</v>
      </c>
      <c r="H1700" s="1" t="str">
        <f>IF(Table_PayItems[[#This Row],[Description]]="_","_ Unique Item - "&amp;Table_PayItems[[#This Row],[Item]]&amp;" - $"&amp;Table_PayItems[[#This Row],[Unit]],Table_PayItems[[#This Row],[Description]]&amp;" - $"&amp;Table_PayItems[[#This Row],[Unit]])</f>
        <v>Culv, Cl D, Conc, 72 inch - $Ft</v>
      </c>
      <c r="I1700" s="29" t="str">
        <f>IFERROR(VLOOKUP(ROWS($M$5:M1700),Table_PayItems[[Search Key]:[Concentrated Name]],2,FALSE),"")</f>
        <v>Culv, Cl D, Conc, 72 inch - $Ft</v>
      </c>
      <c r="J1700" s="1"/>
      <c r="K1700" s="1"/>
      <c r="L1700" s="22">
        <f>IF(ISNUMBER(SEARCH(Pay_Item_Search_Text_2,M1700)),MAX($L$4:L1699)+1,0)</f>
        <v>0</v>
      </c>
      <c r="M1700" s="1" t="str">
        <f>IFERROR(VLOOKUP(ROWS($M$5:M1700),Table_PayItems[[Search Key]:[Concentrated Name]],2,FALSE),"")</f>
        <v>Culv, Cl D, Conc, 72 inch - $Ft</v>
      </c>
      <c r="N1700" s="1" t="str">
        <f>IFERROR(VLOOKUP(ROWS($M$5:N1700),$L$5:$M$7000,2,FALSE),"")</f>
        <v/>
      </c>
      <c r="O1700" s="1" t="str">
        <f>IFERROR(VLOOKUP(ROWS($O$5:O1700),$K$5:$L$7000,2,FALSE),"")</f>
        <v/>
      </c>
    </row>
    <row r="1701" spans="2:15" ht="15" customHeight="1" x14ac:dyDescent="0.25">
      <c r="B1701" s="178" t="s">
        <v>8536</v>
      </c>
      <c r="C1701" s="178" t="s">
        <v>104</v>
      </c>
      <c r="D1701" s="178" t="s">
        <v>590</v>
      </c>
      <c r="E1701" s="178" t="s">
        <v>302</v>
      </c>
      <c r="F1701" s="178" t="s">
        <v>17</v>
      </c>
      <c r="G1701" s="1">
        <f>IF(ISNUMBER(Pay_Item_Search_Text),IF(ISNUMBER(IF(FIND(Pay_Item_Search_Text,B1701)=1,1, "FALSE")),MAX(G$4:$G1700)+1,IF(ISNUMBER(Pay_Item_Search_Text),0,IF(ISNUMBER(SEARCH(Pay_Item_Search_Text,H1701)),MAX(G$4:$G1700)+1,0))),IF(ISNUMBER(Pay_Item_Search_Text),0,IF(ISNUMBER(SEARCH(Pay_Item_Search_Text,H1701)),MAX(G$4:$G1700)+1,0)))</f>
        <v>1697</v>
      </c>
      <c r="H1701" s="1" t="str">
        <f>IF(Table_PayItems[[#This Row],[Description]]="_","_ Unique Item - "&amp;Table_PayItems[[#This Row],[Item]]&amp;" - $"&amp;Table_PayItems[[#This Row],[Unit]],Table_PayItems[[#This Row],[Description]]&amp;" - $"&amp;Table_PayItems[[#This Row],[Unit]])</f>
        <v>Culv, Cl D, Conc, 78 inch - $Ft</v>
      </c>
      <c r="I1701" s="29" t="str">
        <f>IFERROR(VLOOKUP(ROWS($M$5:M1701),Table_PayItems[[Search Key]:[Concentrated Name]],2,FALSE),"")</f>
        <v>Culv, Cl D, Conc, 78 inch - $Ft</v>
      </c>
      <c r="J1701" s="1"/>
      <c r="K1701" s="1"/>
      <c r="L1701" s="22">
        <f>IF(ISNUMBER(SEARCH(Pay_Item_Search_Text_2,M1701)),MAX($L$4:L1700)+1,0)</f>
        <v>0</v>
      </c>
      <c r="M1701" s="1" t="str">
        <f>IFERROR(VLOOKUP(ROWS($M$5:M1701),Table_PayItems[[Search Key]:[Concentrated Name]],2,FALSE),"")</f>
        <v>Culv, Cl D, Conc, 78 inch - $Ft</v>
      </c>
      <c r="N1701" s="1" t="str">
        <f>IFERROR(VLOOKUP(ROWS($M$5:N1701),$L$5:$M$7000,2,FALSE),"")</f>
        <v/>
      </c>
      <c r="O1701" s="1" t="str">
        <f>IFERROR(VLOOKUP(ROWS($O$5:O1701),$K$5:$L$7000,2,FALSE),"")</f>
        <v/>
      </c>
    </row>
    <row r="1702" spans="2:15" ht="15" customHeight="1" x14ac:dyDescent="0.25">
      <c r="B1702" s="178" t="s">
        <v>8537</v>
      </c>
      <c r="C1702" s="178" t="s">
        <v>104</v>
      </c>
      <c r="D1702" s="178" t="s">
        <v>591</v>
      </c>
      <c r="E1702" s="178" t="s">
        <v>302</v>
      </c>
      <c r="F1702" s="178" t="s">
        <v>17</v>
      </c>
      <c r="G1702" s="1">
        <f>IF(ISNUMBER(Pay_Item_Search_Text),IF(ISNUMBER(IF(FIND(Pay_Item_Search_Text,B1702)=1,1, "FALSE")),MAX(G$4:$G1701)+1,IF(ISNUMBER(Pay_Item_Search_Text),0,IF(ISNUMBER(SEARCH(Pay_Item_Search_Text,H1702)),MAX(G$4:$G1701)+1,0))),IF(ISNUMBER(Pay_Item_Search_Text),0,IF(ISNUMBER(SEARCH(Pay_Item_Search_Text,H1702)),MAX(G$4:$G1701)+1,0)))</f>
        <v>1698</v>
      </c>
      <c r="H1702" s="1" t="str">
        <f>IF(Table_PayItems[[#This Row],[Description]]="_","_ Unique Item - "&amp;Table_PayItems[[#This Row],[Item]]&amp;" - $"&amp;Table_PayItems[[#This Row],[Unit]],Table_PayItems[[#This Row],[Description]]&amp;" - $"&amp;Table_PayItems[[#This Row],[Unit]])</f>
        <v>Culv, Cl D, Conc, 84 inch - $Ft</v>
      </c>
      <c r="I1702" s="29" t="str">
        <f>IFERROR(VLOOKUP(ROWS($M$5:M1702),Table_PayItems[[Search Key]:[Concentrated Name]],2,FALSE),"")</f>
        <v>Culv, Cl D, Conc, 84 inch - $Ft</v>
      </c>
      <c r="J1702" s="1"/>
      <c r="K1702" s="1"/>
      <c r="L1702" s="22">
        <f>IF(ISNUMBER(SEARCH(Pay_Item_Search_Text_2,M1702)),MAX($L$4:L1701)+1,0)</f>
        <v>0</v>
      </c>
      <c r="M1702" s="1" t="str">
        <f>IFERROR(VLOOKUP(ROWS($M$5:M1702),Table_PayItems[[Search Key]:[Concentrated Name]],2,FALSE),"")</f>
        <v>Culv, Cl D, Conc, 84 inch - $Ft</v>
      </c>
      <c r="N1702" s="1" t="str">
        <f>IFERROR(VLOOKUP(ROWS($M$5:N1702),$L$5:$M$7000,2,FALSE),"")</f>
        <v/>
      </c>
      <c r="O1702" s="1" t="str">
        <f>IFERROR(VLOOKUP(ROWS($O$5:O1702),$K$5:$L$7000,2,FALSE),"")</f>
        <v/>
      </c>
    </row>
    <row r="1703" spans="2:15" ht="15" customHeight="1" x14ac:dyDescent="0.25">
      <c r="B1703" s="178" t="s">
        <v>8538</v>
      </c>
      <c r="C1703" s="178" t="s">
        <v>104</v>
      </c>
      <c r="D1703" s="178" t="s">
        <v>592</v>
      </c>
      <c r="E1703" s="178" t="s">
        <v>302</v>
      </c>
      <c r="F1703" s="178" t="s">
        <v>17</v>
      </c>
      <c r="G1703" s="1">
        <f>IF(ISNUMBER(Pay_Item_Search_Text),IF(ISNUMBER(IF(FIND(Pay_Item_Search_Text,B1703)=1,1, "FALSE")),MAX(G$4:$G1702)+1,IF(ISNUMBER(Pay_Item_Search_Text),0,IF(ISNUMBER(SEARCH(Pay_Item_Search_Text,H1703)),MAX(G$4:$G1702)+1,0))),IF(ISNUMBER(Pay_Item_Search_Text),0,IF(ISNUMBER(SEARCH(Pay_Item_Search_Text,H1703)),MAX(G$4:$G1702)+1,0)))</f>
        <v>1699</v>
      </c>
      <c r="H1703" s="1" t="str">
        <f>IF(Table_PayItems[[#This Row],[Description]]="_","_ Unique Item - "&amp;Table_PayItems[[#This Row],[Item]]&amp;" - $"&amp;Table_PayItems[[#This Row],[Unit]],Table_PayItems[[#This Row],[Description]]&amp;" - $"&amp;Table_PayItems[[#This Row],[Unit]])</f>
        <v>Culv, Cl D, Conc, 90 inch - $Ft</v>
      </c>
      <c r="I1703" s="29" t="str">
        <f>IFERROR(VLOOKUP(ROWS($M$5:M1703),Table_PayItems[[Search Key]:[Concentrated Name]],2,FALSE),"")</f>
        <v>Culv, Cl D, Conc, 90 inch - $Ft</v>
      </c>
      <c r="J1703" s="1"/>
      <c r="K1703" s="1"/>
      <c r="L1703" s="22">
        <f>IF(ISNUMBER(SEARCH(Pay_Item_Search_Text_2,M1703)),MAX($L$4:L1702)+1,0)</f>
        <v>479</v>
      </c>
      <c r="M1703" s="1" t="str">
        <f>IFERROR(VLOOKUP(ROWS($M$5:M1703),Table_PayItems[[Search Key]:[Concentrated Name]],2,FALSE),"")</f>
        <v>Culv, Cl D, Conc, 90 inch - $Ft</v>
      </c>
      <c r="N1703" s="1" t="str">
        <f>IFERROR(VLOOKUP(ROWS($M$5:N1703),$L$5:$M$7000,2,FALSE),"")</f>
        <v/>
      </c>
      <c r="O1703" s="1" t="str">
        <f>IFERROR(VLOOKUP(ROWS($O$5:O1703),$K$5:$L$7000,2,FALSE),"")</f>
        <v/>
      </c>
    </row>
    <row r="1704" spans="2:15" ht="15" customHeight="1" x14ac:dyDescent="0.25">
      <c r="B1704" s="178" t="s">
        <v>8539</v>
      </c>
      <c r="C1704" s="178" t="s">
        <v>104</v>
      </c>
      <c r="D1704" s="178" t="s">
        <v>593</v>
      </c>
      <c r="E1704" s="178" t="s">
        <v>302</v>
      </c>
      <c r="F1704" s="178" t="s">
        <v>17</v>
      </c>
      <c r="G1704" s="1">
        <f>IF(ISNUMBER(Pay_Item_Search_Text),IF(ISNUMBER(IF(FIND(Pay_Item_Search_Text,B1704)=1,1, "FALSE")),MAX(G$4:$G1703)+1,IF(ISNUMBER(Pay_Item_Search_Text),0,IF(ISNUMBER(SEARCH(Pay_Item_Search_Text,H1704)),MAX(G$4:$G1703)+1,0))),IF(ISNUMBER(Pay_Item_Search_Text),0,IF(ISNUMBER(SEARCH(Pay_Item_Search_Text,H1704)),MAX(G$4:$G1703)+1,0)))</f>
        <v>1700</v>
      </c>
      <c r="H1704" s="1" t="str">
        <f>IF(Table_PayItems[[#This Row],[Description]]="_","_ Unique Item - "&amp;Table_PayItems[[#This Row],[Item]]&amp;" - $"&amp;Table_PayItems[[#This Row],[Unit]],Table_PayItems[[#This Row],[Description]]&amp;" - $"&amp;Table_PayItems[[#This Row],[Unit]])</f>
        <v>Culv, Cl D, Conc, 96 inch - $Ft</v>
      </c>
      <c r="I1704" s="29" t="str">
        <f>IFERROR(VLOOKUP(ROWS($M$5:M1704),Table_PayItems[[Search Key]:[Concentrated Name]],2,FALSE),"")</f>
        <v>Culv, Cl D, Conc, 96 inch - $Ft</v>
      </c>
      <c r="J1704" s="1"/>
      <c r="K1704" s="1"/>
      <c r="L1704" s="22">
        <f>IF(ISNUMBER(SEARCH(Pay_Item_Search_Text_2,M1704)),MAX($L$4:L1703)+1,0)</f>
        <v>0</v>
      </c>
      <c r="M1704" s="1" t="str">
        <f>IFERROR(VLOOKUP(ROWS($M$5:M1704),Table_PayItems[[Search Key]:[Concentrated Name]],2,FALSE),"")</f>
        <v>Culv, Cl D, Conc, 96 inch - $Ft</v>
      </c>
      <c r="N1704" s="1" t="str">
        <f>IFERROR(VLOOKUP(ROWS($M$5:N1704),$L$5:$M$7000,2,FALSE),"")</f>
        <v/>
      </c>
      <c r="O1704" s="1" t="str">
        <f>IFERROR(VLOOKUP(ROWS($O$5:O1704),$K$5:$L$7000,2,FALSE),"")</f>
        <v/>
      </c>
    </row>
    <row r="1705" spans="2:15" ht="15" customHeight="1" x14ac:dyDescent="0.25">
      <c r="B1705" s="178" t="s">
        <v>8564</v>
      </c>
      <c r="C1705" s="178" t="s">
        <v>104</v>
      </c>
      <c r="D1705" s="178" t="s">
        <v>618</v>
      </c>
      <c r="E1705" s="178" t="s">
        <v>302</v>
      </c>
      <c r="F1705" s="178" t="s">
        <v>17</v>
      </c>
      <c r="G1705" s="1">
        <f>IF(ISNUMBER(Pay_Item_Search_Text),IF(ISNUMBER(IF(FIND(Pay_Item_Search_Text,B1705)=1,1, "FALSE")),MAX(G$4:$G1704)+1,IF(ISNUMBER(Pay_Item_Search_Text),0,IF(ISNUMBER(SEARCH(Pay_Item_Search_Text,H1705)),MAX(G$4:$G1704)+1,0))),IF(ISNUMBER(Pay_Item_Search_Text),0,IF(ISNUMBER(SEARCH(Pay_Item_Search_Text,H1705)),MAX(G$4:$G1704)+1,0)))</f>
        <v>1701</v>
      </c>
      <c r="H1705" s="1" t="str">
        <f>IF(Table_PayItems[[#This Row],[Description]]="_","_ Unique Item - "&amp;Table_PayItems[[#This Row],[Item]]&amp;" - $"&amp;Table_PayItems[[#This Row],[Unit]],Table_PayItems[[#This Row],[Description]]&amp;" - $"&amp;Table_PayItems[[#This Row],[Unit]])</f>
        <v>Culv, Cl D, CSP, 102 inch - $Ft</v>
      </c>
      <c r="I1705" s="29" t="str">
        <f>IFERROR(VLOOKUP(ROWS($M$5:M1705),Table_PayItems[[Search Key]:[Concentrated Name]],2,FALSE),"")</f>
        <v>Culv, Cl D, CSP, 102 inch - $Ft</v>
      </c>
      <c r="J1705" s="1"/>
      <c r="K1705" s="1"/>
      <c r="L1705" s="22">
        <f>IF(ISNUMBER(SEARCH(Pay_Item_Search_Text_2,M1705)),MAX($L$4:L1704)+1,0)</f>
        <v>480</v>
      </c>
      <c r="M1705" s="1" t="str">
        <f>IFERROR(VLOOKUP(ROWS($M$5:M1705),Table_PayItems[[Search Key]:[Concentrated Name]],2,FALSE),"")</f>
        <v>Culv, Cl D, CSP, 102 inch - $Ft</v>
      </c>
      <c r="N1705" s="1" t="str">
        <f>IFERROR(VLOOKUP(ROWS($M$5:N1705),$L$5:$M$7000,2,FALSE),"")</f>
        <v/>
      </c>
      <c r="O1705" s="1" t="str">
        <f>IFERROR(VLOOKUP(ROWS($O$5:O1705),$K$5:$L$7000,2,FALSE),"")</f>
        <v/>
      </c>
    </row>
    <row r="1706" spans="2:15" ht="15" customHeight="1" x14ac:dyDescent="0.25">
      <c r="B1706" s="178" t="s">
        <v>8565</v>
      </c>
      <c r="C1706" s="178" t="s">
        <v>104</v>
      </c>
      <c r="D1706" s="178" t="s">
        <v>619</v>
      </c>
      <c r="E1706" s="178" t="s">
        <v>302</v>
      </c>
      <c r="F1706" s="178" t="s">
        <v>17</v>
      </c>
      <c r="G1706" s="1">
        <f>IF(ISNUMBER(Pay_Item_Search_Text),IF(ISNUMBER(IF(FIND(Pay_Item_Search_Text,B1706)=1,1, "FALSE")),MAX(G$4:$G1705)+1,IF(ISNUMBER(Pay_Item_Search_Text),0,IF(ISNUMBER(SEARCH(Pay_Item_Search_Text,H1706)),MAX(G$4:$G1705)+1,0))),IF(ISNUMBER(Pay_Item_Search_Text),0,IF(ISNUMBER(SEARCH(Pay_Item_Search_Text,H1706)),MAX(G$4:$G1705)+1,0)))</f>
        <v>1702</v>
      </c>
      <c r="H1706" s="1" t="str">
        <f>IF(Table_PayItems[[#This Row],[Description]]="_","_ Unique Item - "&amp;Table_PayItems[[#This Row],[Item]]&amp;" - $"&amp;Table_PayItems[[#This Row],[Unit]],Table_PayItems[[#This Row],[Description]]&amp;" - $"&amp;Table_PayItems[[#This Row],[Unit]])</f>
        <v>Culv, Cl D, CSP, 108 inch - $Ft</v>
      </c>
      <c r="I1706" s="29" t="str">
        <f>IFERROR(VLOOKUP(ROWS($M$5:M1706),Table_PayItems[[Search Key]:[Concentrated Name]],2,FALSE),"")</f>
        <v>Culv, Cl D, CSP, 108 inch - $Ft</v>
      </c>
      <c r="J1706" s="1"/>
      <c r="K1706" s="1"/>
      <c r="L1706" s="22">
        <f>IF(ISNUMBER(SEARCH(Pay_Item_Search_Text_2,M1706)),MAX($L$4:L1705)+1,0)</f>
        <v>481</v>
      </c>
      <c r="M1706" s="1" t="str">
        <f>IFERROR(VLOOKUP(ROWS($M$5:M1706),Table_PayItems[[Search Key]:[Concentrated Name]],2,FALSE),"")</f>
        <v>Culv, Cl D, CSP, 108 inch - $Ft</v>
      </c>
      <c r="N1706" s="1" t="str">
        <f>IFERROR(VLOOKUP(ROWS($M$5:N1706),$L$5:$M$7000,2,FALSE),"")</f>
        <v/>
      </c>
      <c r="O1706" s="1" t="str">
        <f>IFERROR(VLOOKUP(ROWS($O$5:O1706),$K$5:$L$7000,2,FALSE),"")</f>
        <v/>
      </c>
    </row>
    <row r="1707" spans="2:15" ht="15" customHeight="1" x14ac:dyDescent="0.25">
      <c r="B1707" s="178" t="s">
        <v>8566</v>
      </c>
      <c r="C1707" s="178" t="s">
        <v>104</v>
      </c>
      <c r="D1707" s="178" t="s">
        <v>620</v>
      </c>
      <c r="E1707" s="178" t="s">
        <v>302</v>
      </c>
      <c r="F1707" s="178" t="s">
        <v>17</v>
      </c>
      <c r="G1707" s="1">
        <f>IF(ISNUMBER(Pay_Item_Search_Text),IF(ISNUMBER(IF(FIND(Pay_Item_Search_Text,B1707)=1,1, "FALSE")),MAX(G$4:$G1706)+1,IF(ISNUMBER(Pay_Item_Search_Text),0,IF(ISNUMBER(SEARCH(Pay_Item_Search_Text,H1707)),MAX(G$4:$G1706)+1,0))),IF(ISNUMBER(Pay_Item_Search_Text),0,IF(ISNUMBER(SEARCH(Pay_Item_Search_Text,H1707)),MAX(G$4:$G1706)+1,0)))</f>
        <v>1703</v>
      </c>
      <c r="H1707" s="1" t="str">
        <f>IF(Table_PayItems[[#This Row],[Description]]="_","_ Unique Item - "&amp;Table_PayItems[[#This Row],[Item]]&amp;" - $"&amp;Table_PayItems[[#This Row],[Unit]],Table_PayItems[[#This Row],[Description]]&amp;" - $"&amp;Table_PayItems[[#This Row],[Unit]])</f>
        <v>Culv, Cl D, CSP, 114 inch - $Ft</v>
      </c>
      <c r="I1707" s="29" t="str">
        <f>IFERROR(VLOOKUP(ROWS($M$5:M1707),Table_PayItems[[Search Key]:[Concentrated Name]],2,FALSE),"")</f>
        <v>Culv, Cl D, CSP, 114 inch - $Ft</v>
      </c>
      <c r="J1707" s="1"/>
      <c r="K1707" s="1"/>
      <c r="L1707" s="22">
        <f>IF(ISNUMBER(SEARCH(Pay_Item_Search_Text_2,M1707)),MAX($L$4:L1706)+1,0)</f>
        <v>0</v>
      </c>
      <c r="M1707" s="1" t="str">
        <f>IFERROR(VLOOKUP(ROWS($M$5:M1707),Table_PayItems[[Search Key]:[Concentrated Name]],2,FALSE),"")</f>
        <v>Culv, Cl D, CSP, 114 inch - $Ft</v>
      </c>
      <c r="N1707" s="1" t="str">
        <f>IFERROR(VLOOKUP(ROWS($M$5:N1707),$L$5:$M$7000,2,FALSE),"")</f>
        <v/>
      </c>
      <c r="O1707" s="1" t="str">
        <f>IFERROR(VLOOKUP(ROWS($O$5:O1707),$K$5:$L$7000,2,FALSE),"")</f>
        <v/>
      </c>
    </row>
    <row r="1708" spans="2:15" ht="15" customHeight="1" x14ac:dyDescent="0.25">
      <c r="B1708" s="178" t="s">
        <v>8548</v>
      </c>
      <c r="C1708" s="178" t="s">
        <v>104</v>
      </c>
      <c r="D1708" s="178" t="s">
        <v>602</v>
      </c>
      <c r="E1708" s="178" t="s">
        <v>296</v>
      </c>
      <c r="F1708" s="178" t="s">
        <v>17</v>
      </c>
      <c r="G1708" s="1">
        <f>IF(ISNUMBER(Pay_Item_Search_Text),IF(ISNUMBER(IF(FIND(Pay_Item_Search_Text,B1708)=1,1, "FALSE")),MAX(G$4:$G1707)+1,IF(ISNUMBER(Pay_Item_Search_Text),0,IF(ISNUMBER(SEARCH(Pay_Item_Search_Text,H1708)),MAX(G$4:$G1707)+1,0))),IF(ISNUMBER(Pay_Item_Search_Text),0,IF(ISNUMBER(SEARCH(Pay_Item_Search_Text,H1708)),MAX(G$4:$G1707)+1,0)))</f>
        <v>1704</v>
      </c>
      <c r="H1708" s="1" t="str">
        <f>IF(Table_PayItems[[#This Row],[Description]]="_","_ Unique Item - "&amp;Table_PayItems[[#This Row],[Item]]&amp;" - $"&amp;Table_PayItems[[#This Row],[Unit]],Table_PayItems[[#This Row],[Description]]&amp;" - $"&amp;Table_PayItems[[#This Row],[Unit]])</f>
        <v>Culv, Cl D, CSP, 12 inch - $Ft</v>
      </c>
      <c r="I1708" s="29" t="str">
        <f>IFERROR(VLOOKUP(ROWS($M$5:M1708),Table_PayItems[[Search Key]:[Concentrated Name]],2,FALSE),"")</f>
        <v>Culv, Cl D, CSP, 12 inch - $Ft</v>
      </c>
      <c r="J1708" s="1"/>
      <c r="K1708" s="1"/>
      <c r="L1708" s="22">
        <f>IF(ISNUMBER(SEARCH(Pay_Item_Search_Text_2,M1708)),MAX($L$4:L1707)+1,0)</f>
        <v>0</v>
      </c>
      <c r="M1708" s="1" t="str">
        <f>IFERROR(VLOOKUP(ROWS($M$5:M1708),Table_PayItems[[Search Key]:[Concentrated Name]],2,FALSE),"")</f>
        <v>Culv, Cl D, CSP, 12 inch - $Ft</v>
      </c>
      <c r="N1708" s="1" t="str">
        <f>IFERROR(VLOOKUP(ROWS($M$5:N1708),$L$5:$M$7000,2,FALSE),"")</f>
        <v/>
      </c>
      <c r="O1708" s="1" t="str">
        <f>IFERROR(VLOOKUP(ROWS($O$5:O1708),$K$5:$L$7000,2,FALSE),"")</f>
        <v/>
      </c>
    </row>
    <row r="1709" spans="2:15" ht="15" customHeight="1" x14ac:dyDescent="0.25">
      <c r="B1709" s="178" t="s">
        <v>8567</v>
      </c>
      <c r="C1709" s="178" t="s">
        <v>104</v>
      </c>
      <c r="D1709" s="178" t="s">
        <v>621</v>
      </c>
      <c r="E1709" s="178" t="s">
        <v>302</v>
      </c>
      <c r="F1709" s="178" t="s">
        <v>17</v>
      </c>
      <c r="G1709" s="1">
        <f>IF(ISNUMBER(Pay_Item_Search_Text),IF(ISNUMBER(IF(FIND(Pay_Item_Search_Text,B1709)=1,1, "FALSE")),MAX(G$4:$G1708)+1,IF(ISNUMBER(Pay_Item_Search_Text),0,IF(ISNUMBER(SEARCH(Pay_Item_Search_Text,H1709)),MAX(G$4:$G1708)+1,0))),IF(ISNUMBER(Pay_Item_Search_Text),0,IF(ISNUMBER(SEARCH(Pay_Item_Search_Text,H1709)),MAX(G$4:$G1708)+1,0)))</f>
        <v>1705</v>
      </c>
      <c r="H1709" s="1" t="str">
        <f>IF(Table_PayItems[[#This Row],[Description]]="_","_ Unique Item - "&amp;Table_PayItems[[#This Row],[Item]]&amp;" - $"&amp;Table_PayItems[[#This Row],[Unit]],Table_PayItems[[#This Row],[Description]]&amp;" - $"&amp;Table_PayItems[[#This Row],[Unit]])</f>
        <v>Culv, Cl D, CSP, 120 inch - $Ft</v>
      </c>
      <c r="I1709" s="29" t="str">
        <f>IFERROR(VLOOKUP(ROWS($M$5:M1709),Table_PayItems[[Search Key]:[Concentrated Name]],2,FALSE),"")</f>
        <v>Culv, Cl D, CSP, 120 inch - $Ft</v>
      </c>
      <c r="J1709" s="1"/>
      <c r="K1709" s="1"/>
      <c r="L1709" s="22">
        <f>IF(ISNUMBER(SEARCH(Pay_Item_Search_Text_2,M1709)),MAX($L$4:L1708)+1,0)</f>
        <v>482</v>
      </c>
      <c r="M1709" s="1" t="str">
        <f>IFERROR(VLOOKUP(ROWS($M$5:M1709),Table_PayItems[[Search Key]:[Concentrated Name]],2,FALSE),"")</f>
        <v>Culv, Cl D, CSP, 120 inch - $Ft</v>
      </c>
      <c r="N1709" s="1" t="str">
        <f>IFERROR(VLOOKUP(ROWS($M$5:N1709),$L$5:$M$7000,2,FALSE),"")</f>
        <v/>
      </c>
      <c r="O1709" s="1" t="str">
        <f>IFERROR(VLOOKUP(ROWS($O$5:O1709),$K$5:$L$7000,2,FALSE),"")</f>
        <v/>
      </c>
    </row>
    <row r="1710" spans="2:15" ht="15" customHeight="1" x14ac:dyDescent="0.25">
      <c r="B1710" s="178" t="s">
        <v>8568</v>
      </c>
      <c r="C1710" s="178" t="s">
        <v>104</v>
      </c>
      <c r="D1710" s="178" t="s">
        <v>622</v>
      </c>
      <c r="E1710" s="178" t="s">
        <v>302</v>
      </c>
      <c r="F1710" s="178" t="s">
        <v>17</v>
      </c>
      <c r="G1710" s="1">
        <f>IF(ISNUMBER(Pay_Item_Search_Text),IF(ISNUMBER(IF(FIND(Pay_Item_Search_Text,B1710)=1,1, "FALSE")),MAX(G$4:$G1709)+1,IF(ISNUMBER(Pay_Item_Search_Text),0,IF(ISNUMBER(SEARCH(Pay_Item_Search_Text,H1710)),MAX(G$4:$G1709)+1,0))),IF(ISNUMBER(Pay_Item_Search_Text),0,IF(ISNUMBER(SEARCH(Pay_Item_Search_Text,H1710)),MAX(G$4:$G1709)+1,0)))</f>
        <v>1706</v>
      </c>
      <c r="H1710" s="1" t="str">
        <f>IF(Table_PayItems[[#This Row],[Description]]="_","_ Unique Item - "&amp;Table_PayItems[[#This Row],[Item]]&amp;" - $"&amp;Table_PayItems[[#This Row],[Unit]],Table_PayItems[[#This Row],[Description]]&amp;" - $"&amp;Table_PayItems[[#This Row],[Unit]])</f>
        <v>Culv, Cl D, CSP, 126 inch - $Ft</v>
      </c>
      <c r="I1710" s="29" t="str">
        <f>IFERROR(VLOOKUP(ROWS($M$5:M1710),Table_PayItems[[Search Key]:[Concentrated Name]],2,FALSE),"")</f>
        <v>Culv, Cl D, CSP, 126 inch - $Ft</v>
      </c>
      <c r="J1710" s="1"/>
      <c r="K1710" s="1"/>
      <c r="L1710" s="22">
        <f>IF(ISNUMBER(SEARCH(Pay_Item_Search_Text_2,M1710)),MAX($L$4:L1709)+1,0)</f>
        <v>0</v>
      </c>
      <c r="M1710" s="1" t="str">
        <f>IFERROR(VLOOKUP(ROWS($M$5:M1710),Table_PayItems[[Search Key]:[Concentrated Name]],2,FALSE),"")</f>
        <v>Culv, Cl D, CSP, 126 inch - $Ft</v>
      </c>
      <c r="N1710" s="1" t="str">
        <f>IFERROR(VLOOKUP(ROWS($M$5:N1710),$L$5:$M$7000,2,FALSE),"")</f>
        <v/>
      </c>
      <c r="O1710" s="1" t="str">
        <f>IFERROR(VLOOKUP(ROWS($O$5:O1710),$K$5:$L$7000,2,FALSE),"")</f>
        <v/>
      </c>
    </row>
    <row r="1711" spans="2:15" ht="15" customHeight="1" x14ac:dyDescent="0.25">
      <c r="B1711" s="178" t="s">
        <v>8569</v>
      </c>
      <c r="C1711" s="178" t="s">
        <v>104</v>
      </c>
      <c r="D1711" s="178" t="s">
        <v>623</v>
      </c>
      <c r="E1711" s="178" t="s">
        <v>302</v>
      </c>
      <c r="F1711" s="178" t="s">
        <v>17</v>
      </c>
      <c r="G1711" s="1">
        <f>IF(ISNUMBER(Pay_Item_Search_Text),IF(ISNUMBER(IF(FIND(Pay_Item_Search_Text,B1711)=1,1, "FALSE")),MAX(G$4:$G1710)+1,IF(ISNUMBER(Pay_Item_Search_Text),0,IF(ISNUMBER(SEARCH(Pay_Item_Search_Text,H1711)),MAX(G$4:$G1710)+1,0))),IF(ISNUMBER(Pay_Item_Search_Text),0,IF(ISNUMBER(SEARCH(Pay_Item_Search_Text,H1711)),MAX(G$4:$G1710)+1,0)))</f>
        <v>1707</v>
      </c>
      <c r="H1711" s="1" t="str">
        <f>IF(Table_PayItems[[#This Row],[Description]]="_","_ Unique Item - "&amp;Table_PayItems[[#This Row],[Item]]&amp;" - $"&amp;Table_PayItems[[#This Row],[Unit]],Table_PayItems[[#This Row],[Description]]&amp;" - $"&amp;Table_PayItems[[#This Row],[Unit]])</f>
        <v>Culv, Cl D, CSP, 132 inch - $Ft</v>
      </c>
      <c r="I1711" s="29" t="str">
        <f>IFERROR(VLOOKUP(ROWS($M$5:M1711),Table_PayItems[[Search Key]:[Concentrated Name]],2,FALSE),"")</f>
        <v>Culv, Cl D, CSP, 132 inch - $Ft</v>
      </c>
      <c r="J1711" s="1"/>
      <c r="K1711" s="1"/>
      <c r="L1711" s="22">
        <f>IF(ISNUMBER(SEARCH(Pay_Item_Search_Text_2,M1711)),MAX($L$4:L1710)+1,0)</f>
        <v>0</v>
      </c>
      <c r="M1711" s="1" t="str">
        <f>IFERROR(VLOOKUP(ROWS($M$5:M1711),Table_PayItems[[Search Key]:[Concentrated Name]],2,FALSE),"")</f>
        <v>Culv, Cl D, CSP, 132 inch - $Ft</v>
      </c>
      <c r="N1711" s="1" t="str">
        <f>IFERROR(VLOOKUP(ROWS($M$5:N1711),$L$5:$M$7000,2,FALSE),"")</f>
        <v/>
      </c>
      <c r="O1711" s="1" t="str">
        <f>IFERROR(VLOOKUP(ROWS($O$5:O1711),$K$5:$L$7000,2,FALSE),"")</f>
        <v/>
      </c>
    </row>
    <row r="1712" spans="2:15" ht="15" customHeight="1" x14ac:dyDescent="0.25">
      <c r="B1712" s="178" t="s">
        <v>8570</v>
      </c>
      <c r="C1712" s="178" t="s">
        <v>104</v>
      </c>
      <c r="D1712" s="178" t="s">
        <v>624</v>
      </c>
      <c r="E1712" s="178" t="s">
        <v>302</v>
      </c>
      <c r="F1712" s="178" t="s">
        <v>17</v>
      </c>
      <c r="G1712" s="1">
        <f>IF(ISNUMBER(Pay_Item_Search_Text),IF(ISNUMBER(IF(FIND(Pay_Item_Search_Text,B1712)=1,1, "FALSE")),MAX(G$4:$G1711)+1,IF(ISNUMBER(Pay_Item_Search_Text),0,IF(ISNUMBER(SEARCH(Pay_Item_Search_Text,H1712)),MAX(G$4:$G1711)+1,0))),IF(ISNUMBER(Pay_Item_Search_Text),0,IF(ISNUMBER(SEARCH(Pay_Item_Search_Text,H1712)),MAX(G$4:$G1711)+1,0)))</f>
        <v>1708</v>
      </c>
      <c r="H1712" s="1" t="str">
        <f>IF(Table_PayItems[[#This Row],[Description]]="_","_ Unique Item - "&amp;Table_PayItems[[#This Row],[Item]]&amp;" - $"&amp;Table_PayItems[[#This Row],[Unit]],Table_PayItems[[#This Row],[Description]]&amp;" - $"&amp;Table_PayItems[[#This Row],[Unit]])</f>
        <v>Culv, Cl D, CSP, 138 inch - $Ft</v>
      </c>
      <c r="I1712" s="29" t="str">
        <f>IFERROR(VLOOKUP(ROWS($M$5:M1712),Table_PayItems[[Search Key]:[Concentrated Name]],2,FALSE),"")</f>
        <v>Culv, Cl D, CSP, 138 inch - $Ft</v>
      </c>
      <c r="J1712" s="1"/>
      <c r="K1712" s="1"/>
      <c r="L1712" s="22">
        <f>IF(ISNUMBER(SEARCH(Pay_Item_Search_Text_2,M1712)),MAX($L$4:L1711)+1,0)</f>
        <v>0</v>
      </c>
      <c r="M1712" s="1" t="str">
        <f>IFERROR(VLOOKUP(ROWS($M$5:M1712),Table_PayItems[[Search Key]:[Concentrated Name]],2,FALSE),"")</f>
        <v>Culv, Cl D, CSP, 138 inch - $Ft</v>
      </c>
      <c r="N1712" s="1" t="str">
        <f>IFERROR(VLOOKUP(ROWS($M$5:N1712),$L$5:$M$7000,2,FALSE),"")</f>
        <v/>
      </c>
      <c r="O1712" s="1" t="str">
        <f>IFERROR(VLOOKUP(ROWS($O$5:O1712),$K$5:$L$7000,2,FALSE),"")</f>
        <v/>
      </c>
    </row>
    <row r="1713" spans="2:15" ht="15" customHeight="1" x14ac:dyDescent="0.25">
      <c r="B1713" s="178" t="s">
        <v>8571</v>
      </c>
      <c r="C1713" s="178" t="s">
        <v>104</v>
      </c>
      <c r="D1713" s="178" t="s">
        <v>625</v>
      </c>
      <c r="E1713" s="178" t="s">
        <v>302</v>
      </c>
      <c r="F1713" s="178" t="s">
        <v>17</v>
      </c>
      <c r="G1713" s="1">
        <f>IF(ISNUMBER(Pay_Item_Search_Text),IF(ISNUMBER(IF(FIND(Pay_Item_Search_Text,B1713)=1,1, "FALSE")),MAX(G$4:$G1712)+1,IF(ISNUMBER(Pay_Item_Search_Text),0,IF(ISNUMBER(SEARCH(Pay_Item_Search_Text,H1713)),MAX(G$4:$G1712)+1,0))),IF(ISNUMBER(Pay_Item_Search_Text),0,IF(ISNUMBER(SEARCH(Pay_Item_Search_Text,H1713)),MAX(G$4:$G1712)+1,0)))</f>
        <v>1709</v>
      </c>
      <c r="H1713" s="1" t="str">
        <f>IF(Table_PayItems[[#This Row],[Description]]="_","_ Unique Item - "&amp;Table_PayItems[[#This Row],[Item]]&amp;" - $"&amp;Table_PayItems[[#This Row],[Unit]],Table_PayItems[[#This Row],[Description]]&amp;" - $"&amp;Table_PayItems[[#This Row],[Unit]])</f>
        <v>Culv, Cl D, CSP, 144 inch - $Ft</v>
      </c>
      <c r="I1713" s="29" t="str">
        <f>IFERROR(VLOOKUP(ROWS($M$5:M1713),Table_PayItems[[Search Key]:[Concentrated Name]],2,FALSE),"")</f>
        <v>Culv, Cl D, CSP, 144 inch - $Ft</v>
      </c>
      <c r="J1713" s="1"/>
      <c r="K1713" s="1"/>
      <c r="L1713" s="22">
        <f>IF(ISNUMBER(SEARCH(Pay_Item_Search_Text_2,M1713)),MAX($L$4:L1712)+1,0)</f>
        <v>0</v>
      </c>
      <c r="M1713" s="1" t="str">
        <f>IFERROR(VLOOKUP(ROWS($M$5:M1713),Table_PayItems[[Search Key]:[Concentrated Name]],2,FALSE),"")</f>
        <v>Culv, Cl D, CSP, 144 inch - $Ft</v>
      </c>
      <c r="N1713" s="1" t="str">
        <f>IFERROR(VLOOKUP(ROWS($M$5:N1713),$L$5:$M$7000,2,FALSE),"")</f>
        <v/>
      </c>
      <c r="O1713" s="1" t="str">
        <f>IFERROR(VLOOKUP(ROWS($O$5:O1713),$K$5:$L$7000,2,FALSE),"")</f>
        <v/>
      </c>
    </row>
    <row r="1714" spans="2:15" ht="15" customHeight="1" x14ac:dyDescent="0.25">
      <c r="B1714" s="178" t="s">
        <v>8549</v>
      </c>
      <c r="C1714" s="178" t="s">
        <v>104</v>
      </c>
      <c r="D1714" s="178" t="s">
        <v>603</v>
      </c>
      <c r="E1714" s="178" t="s">
        <v>296</v>
      </c>
      <c r="F1714" s="178" t="s">
        <v>17</v>
      </c>
      <c r="G1714" s="1">
        <f>IF(ISNUMBER(Pay_Item_Search_Text),IF(ISNUMBER(IF(FIND(Pay_Item_Search_Text,B1714)=1,1, "FALSE")),MAX(G$4:$G1713)+1,IF(ISNUMBER(Pay_Item_Search_Text),0,IF(ISNUMBER(SEARCH(Pay_Item_Search_Text,H1714)),MAX(G$4:$G1713)+1,0))),IF(ISNUMBER(Pay_Item_Search_Text),0,IF(ISNUMBER(SEARCH(Pay_Item_Search_Text,H1714)),MAX(G$4:$G1713)+1,0)))</f>
        <v>1710</v>
      </c>
      <c r="H1714" s="1" t="str">
        <f>IF(Table_PayItems[[#This Row],[Description]]="_","_ Unique Item - "&amp;Table_PayItems[[#This Row],[Item]]&amp;" - $"&amp;Table_PayItems[[#This Row],[Unit]],Table_PayItems[[#This Row],[Description]]&amp;" - $"&amp;Table_PayItems[[#This Row],[Unit]])</f>
        <v>Culv, Cl D, CSP, 15 inch - $Ft</v>
      </c>
      <c r="I1714" s="29" t="str">
        <f>IFERROR(VLOOKUP(ROWS($M$5:M1714),Table_PayItems[[Search Key]:[Concentrated Name]],2,FALSE),"")</f>
        <v>Culv, Cl D, CSP, 15 inch - $Ft</v>
      </c>
      <c r="J1714" s="1"/>
      <c r="K1714" s="1"/>
      <c r="L1714" s="22">
        <f>IF(ISNUMBER(SEARCH(Pay_Item_Search_Text_2,M1714)),MAX($L$4:L1713)+1,0)</f>
        <v>0</v>
      </c>
      <c r="M1714" s="1" t="str">
        <f>IFERROR(VLOOKUP(ROWS($M$5:M1714),Table_PayItems[[Search Key]:[Concentrated Name]],2,FALSE),"")</f>
        <v>Culv, Cl D, CSP, 15 inch - $Ft</v>
      </c>
      <c r="N1714" s="1" t="str">
        <f>IFERROR(VLOOKUP(ROWS($M$5:N1714),$L$5:$M$7000,2,FALSE),"")</f>
        <v/>
      </c>
      <c r="O1714" s="1" t="str">
        <f>IFERROR(VLOOKUP(ROWS($O$5:O1714),$K$5:$L$7000,2,FALSE),"")</f>
        <v/>
      </c>
    </row>
    <row r="1715" spans="2:15" ht="15" customHeight="1" x14ac:dyDescent="0.25">
      <c r="B1715" s="178" t="s">
        <v>8550</v>
      </c>
      <c r="C1715" s="178" t="s">
        <v>104</v>
      </c>
      <c r="D1715" s="178" t="s">
        <v>604</v>
      </c>
      <c r="E1715" s="178" t="s">
        <v>296</v>
      </c>
      <c r="F1715" s="178" t="s">
        <v>17</v>
      </c>
      <c r="G1715" s="1">
        <f>IF(ISNUMBER(Pay_Item_Search_Text),IF(ISNUMBER(IF(FIND(Pay_Item_Search_Text,B1715)=1,1, "FALSE")),MAX(G$4:$G1714)+1,IF(ISNUMBER(Pay_Item_Search_Text),0,IF(ISNUMBER(SEARCH(Pay_Item_Search_Text,H1715)),MAX(G$4:$G1714)+1,0))),IF(ISNUMBER(Pay_Item_Search_Text),0,IF(ISNUMBER(SEARCH(Pay_Item_Search_Text,H1715)),MAX(G$4:$G1714)+1,0)))</f>
        <v>1711</v>
      </c>
      <c r="H1715" s="1" t="str">
        <f>IF(Table_PayItems[[#This Row],[Description]]="_","_ Unique Item - "&amp;Table_PayItems[[#This Row],[Item]]&amp;" - $"&amp;Table_PayItems[[#This Row],[Unit]],Table_PayItems[[#This Row],[Description]]&amp;" - $"&amp;Table_PayItems[[#This Row],[Unit]])</f>
        <v>Culv, Cl D, CSP, 18 inch - $Ft</v>
      </c>
      <c r="I1715" s="29" t="str">
        <f>IFERROR(VLOOKUP(ROWS($M$5:M1715),Table_PayItems[[Search Key]:[Concentrated Name]],2,FALSE),"")</f>
        <v>Culv, Cl D, CSP, 18 inch - $Ft</v>
      </c>
      <c r="J1715" s="1"/>
      <c r="K1715" s="1"/>
      <c r="L1715" s="22">
        <f>IF(ISNUMBER(SEARCH(Pay_Item_Search_Text_2,M1715)),MAX($L$4:L1714)+1,0)</f>
        <v>0</v>
      </c>
      <c r="M1715" s="1" t="str">
        <f>IFERROR(VLOOKUP(ROWS($M$5:M1715),Table_PayItems[[Search Key]:[Concentrated Name]],2,FALSE),"")</f>
        <v>Culv, Cl D, CSP, 18 inch - $Ft</v>
      </c>
      <c r="N1715" s="1" t="str">
        <f>IFERROR(VLOOKUP(ROWS($M$5:N1715),$L$5:$M$7000,2,FALSE),"")</f>
        <v/>
      </c>
      <c r="O1715" s="1" t="str">
        <f>IFERROR(VLOOKUP(ROWS($O$5:O1715),$K$5:$L$7000,2,FALSE),"")</f>
        <v/>
      </c>
    </row>
    <row r="1716" spans="2:15" ht="15" customHeight="1" x14ac:dyDescent="0.25">
      <c r="B1716" s="178" t="s">
        <v>8551</v>
      </c>
      <c r="C1716" s="178" t="s">
        <v>104</v>
      </c>
      <c r="D1716" s="178" t="s">
        <v>605</v>
      </c>
      <c r="E1716" s="178" t="s">
        <v>296</v>
      </c>
      <c r="F1716" s="178" t="s">
        <v>17</v>
      </c>
      <c r="G1716" s="1">
        <f>IF(ISNUMBER(Pay_Item_Search_Text),IF(ISNUMBER(IF(FIND(Pay_Item_Search_Text,B1716)=1,1, "FALSE")),MAX(G$4:$G1715)+1,IF(ISNUMBER(Pay_Item_Search_Text),0,IF(ISNUMBER(SEARCH(Pay_Item_Search_Text,H1716)),MAX(G$4:$G1715)+1,0))),IF(ISNUMBER(Pay_Item_Search_Text),0,IF(ISNUMBER(SEARCH(Pay_Item_Search_Text,H1716)),MAX(G$4:$G1715)+1,0)))</f>
        <v>1712</v>
      </c>
      <c r="H1716" s="1" t="str">
        <f>IF(Table_PayItems[[#This Row],[Description]]="_","_ Unique Item - "&amp;Table_PayItems[[#This Row],[Item]]&amp;" - $"&amp;Table_PayItems[[#This Row],[Unit]],Table_PayItems[[#This Row],[Description]]&amp;" - $"&amp;Table_PayItems[[#This Row],[Unit]])</f>
        <v>Culv, Cl D, CSP, 24 inch - $Ft</v>
      </c>
      <c r="I1716" s="29" t="str">
        <f>IFERROR(VLOOKUP(ROWS($M$5:M1716),Table_PayItems[[Search Key]:[Concentrated Name]],2,FALSE),"")</f>
        <v>Culv, Cl D, CSP, 24 inch - $Ft</v>
      </c>
      <c r="J1716" s="1"/>
      <c r="K1716" s="1"/>
      <c r="L1716" s="22">
        <f>IF(ISNUMBER(SEARCH(Pay_Item_Search_Text_2,M1716)),MAX($L$4:L1715)+1,0)</f>
        <v>0</v>
      </c>
      <c r="M1716" s="1" t="str">
        <f>IFERROR(VLOOKUP(ROWS($M$5:M1716),Table_PayItems[[Search Key]:[Concentrated Name]],2,FALSE),"")</f>
        <v>Culv, Cl D, CSP, 24 inch - $Ft</v>
      </c>
      <c r="N1716" s="1" t="str">
        <f>IFERROR(VLOOKUP(ROWS($M$5:N1716),$L$5:$M$7000,2,FALSE),"")</f>
        <v/>
      </c>
      <c r="O1716" s="1" t="str">
        <f>IFERROR(VLOOKUP(ROWS($O$5:O1716),$K$5:$L$7000,2,FALSE),"")</f>
        <v/>
      </c>
    </row>
    <row r="1717" spans="2:15" ht="15" customHeight="1" x14ac:dyDescent="0.25">
      <c r="B1717" s="178" t="s">
        <v>8552</v>
      </c>
      <c r="C1717" s="178" t="s">
        <v>104</v>
      </c>
      <c r="D1717" s="178" t="s">
        <v>606</v>
      </c>
      <c r="E1717" s="178" t="s">
        <v>302</v>
      </c>
      <c r="F1717" s="178" t="s">
        <v>17</v>
      </c>
      <c r="G1717" s="1">
        <f>IF(ISNUMBER(Pay_Item_Search_Text),IF(ISNUMBER(IF(FIND(Pay_Item_Search_Text,B1717)=1,1, "FALSE")),MAX(G$4:$G1716)+1,IF(ISNUMBER(Pay_Item_Search_Text),0,IF(ISNUMBER(SEARCH(Pay_Item_Search_Text,H1717)),MAX(G$4:$G1716)+1,0))),IF(ISNUMBER(Pay_Item_Search_Text),0,IF(ISNUMBER(SEARCH(Pay_Item_Search_Text,H1717)),MAX(G$4:$G1716)+1,0)))</f>
        <v>1713</v>
      </c>
      <c r="H1717" s="1" t="str">
        <f>IF(Table_PayItems[[#This Row],[Description]]="_","_ Unique Item - "&amp;Table_PayItems[[#This Row],[Item]]&amp;" - $"&amp;Table_PayItems[[#This Row],[Unit]],Table_PayItems[[#This Row],[Description]]&amp;" - $"&amp;Table_PayItems[[#This Row],[Unit]])</f>
        <v>Culv, Cl D, CSP, 30 inch - $Ft</v>
      </c>
      <c r="I1717" s="29" t="str">
        <f>IFERROR(VLOOKUP(ROWS($M$5:M1717),Table_PayItems[[Search Key]:[Concentrated Name]],2,FALSE),"")</f>
        <v>Culv, Cl D, CSP, 30 inch - $Ft</v>
      </c>
      <c r="J1717" s="1"/>
      <c r="K1717" s="1"/>
      <c r="L1717" s="22">
        <f>IF(ISNUMBER(SEARCH(Pay_Item_Search_Text_2,M1717)),MAX($L$4:L1716)+1,0)</f>
        <v>483</v>
      </c>
      <c r="M1717" s="1" t="str">
        <f>IFERROR(VLOOKUP(ROWS($M$5:M1717),Table_PayItems[[Search Key]:[Concentrated Name]],2,FALSE),"")</f>
        <v>Culv, Cl D, CSP, 30 inch - $Ft</v>
      </c>
      <c r="N1717" s="1" t="str">
        <f>IFERROR(VLOOKUP(ROWS($M$5:N1717),$L$5:$M$7000,2,FALSE),"")</f>
        <v/>
      </c>
      <c r="O1717" s="1" t="str">
        <f>IFERROR(VLOOKUP(ROWS($O$5:O1717),$K$5:$L$7000,2,FALSE),"")</f>
        <v/>
      </c>
    </row>
    <row r="1718" spans="2:15" ht="15" customHeight="1" x14ac:dyDescent="0.25">
      <c r="B1718" s="178" t="s">
        <v>8553</v>
      </c>
      <c r="C1718" s="178" t="s">
        <v>104</v>
      </c>
      <c r="D1718" s="178" t="s">
        <v>607</v>
      </c>
      <c r="E1718" s="178" t="s">
        <v>302</v>
      </c>
      <c r="F1718" s="178" t="s">
        <v>17</v>
      </c>
      <c r="G1718" s="1">
        <f>IF(ISNUMBER(Pay_Item_Search_Text),IF(ISNUMBER(IF(FIND(Pay_Item_Search_Text,B1718)=1,1, "FALSE")),MAX(G$4:$G1717)+1,IF(ISNUMBER(Pay_Item_Search_Text),0,IF(ISNUMBER(SEARCH(Pay_Item_Search_Text,H1718)),MAX(G$4:$G1717)+1,0))),IF(ISNUMBER(Pay_Item_Search_Text),0,IF(ISNUMBER(SEARCH(Pay_Item_Search_Text,H1718)),MAX(G$4:$G1717)+1,0)))</f>
        <v>1714</v>
      </c>
      <c r="H1718" s="1" t="str">
        <f>IF(Table_PayItems[[#This Row],[Description]]="_","_ Unique Item - "&amp;Table_PayItems[[#This Row],[Item]]&amp;" - $"&amp;Table_PayItems[[#This Row],[Unit]],Table_PayItems[[#This Row],[Description]]&amp;" - $"&amp;Table_PayItems[[#This Row],[Unit]])</f>
        <v>Culv, Cl D, CSP, 36 inch - $Ft</v>
      </c>
      <c r="I1718" s="29" t="str">
        <f>IFERROR(VLOOKUP(ROWS($M$5:M1718),Table_PayItems[[Search Key]:[Concentrated Name]],2,FALSE),"")</f>
        <v>Culv, Cl D, CSP, 36 inch - $Ft</v>
      </c>
      <c r="J1718" s="1"/>
      <c r="K1718" s="1"/>
      <c r="L1718" s="22">
        <f>IF(ISNUMBER(SEARCH(Pay_Item_Search_Text_2,M1718)),MAX($L$4:L1717)+1,0)</f>
        <v>0</v>
      </c>
      <c r="M1718" s="1" t="str">
        <f>IFERROR(VLOOKUP(ROWS($M$5:M1718),Table_PayItems[[Search Key]:[Concentrated Name]],2,FALSE),"")</f>
        <v>Culv, Cl D, CSP, 36 inch - $Ft</v>
      </c>
      <c r="N1718" s="1" t="str">
        <f>IFERROR(VLOOKUP(ROWS($M$5:N1718),$L$5:$M$7000,2,FALSE),"")</f>
        <v/>
      </c>
      <c r="O1718" s="1" t="str">
        <f>IFERROR(VLOOKUP(ROWS($O$5:O1718),$K$5:$L$7000,2,FALSE),"")</f>
        <v/>
      </c>
    </row>
    <row r="1719" spans="2:15" ht="15" customHeight="1" x14ac:dyDescent="0.25">
      <c r="B1719" s="178" t="s">
        <v>8554</v>
      </c>
      <c r="C1719" s="178" t="s">
        <v>104</v>
      </c>
      <c r="D1719" s="178" t="s">
        <v>608</v>
      </c>
      <c r="E1719" s="178" t="s">
        <v>302</v>
      </c>
      <c r="F1719" s="178" t="s">
        <v>17</v>
      </c>
      <c r="G1719" s="1">
        <f>IF(ISNUMBER(Pay_Item_Search_Text),IF(ISNUMBER(IF(FIND(Pay_Item_Search_Text,B1719)=1,1, "FALSE")),MAX(G$4:$G1718)+1,IF(ISNUMBER(Pay_Item_Search_Text),0,IF(ISNUMBER(SEARCH(Pay_Item_Search_Text,H1719)),MAX(G$4:$G1718)+1,0))),IF(ISNUMBER(Pay_Item_Search_Text),0,IF(ISNUMBER(SEARCH(Pay_Item_Search_Text,H1719)),MAX(G$4:$G1718)+1,0)))</f>
        <v>1715</v>
      </c>
      <c r="H1719" s="1" t="str">
        <f>IF(Table_PayItems[[#This Row],[Description]]="_","_ Unique Item - "&amp;Table_PayItems[[#This Row],[Item]]&amp;" - $"&amp;Table_PayItems[[#This Row],[Unit]],Table_PayItems[[#This Row],[Description]]&amp;" - $"&amp;Table_PayItems[[#This Row],[Unit]])</f>
        <v>Culv, Cl D, CSP, 42 inch - $Ft</v>
      </c>
      <c r="I1719" s="29" t="str">
        <f>IFERROR(VLOOKUP(ROWS($M$5:M1719),Table_PayItems[[Search Key]:[Concentrated Name]],2,FALSE),"")</f>
        <v>Culv, Cl D, CSP, 42 inch - $Ft</v>
      </c>
      <c r="J1719" s="1"/>
      <c r="K1719" s="1"/>
      <c r="L1719" s="22">
        <f>IF(ISNUMBER(SEARCH(Pay_Item_Search_Text_2,M1719)),MAX($L$4:L1718)+1,0)</f>
        <v>0</v>
      </c>
      <c r="M1719" s="1" t="str">
        <f>IFERROR(VLOOKUP(ROWS($M$5:M1719),Table_PayItems[[Search Key]:[Concentrated Name]],2,FALSE),"")</f>
        <v>Culv, Cl D, CSP, 42 inch - $Ft</v>
      </c>
      <c r="N1719" s="1" t="str">
        <f>IFERROR(VLOOKUP(ROWS($M$5:N1719),$L$5:$M$7000,2,FALSE),"")</f>
        <v/>
      </c>
      <c r="O1719" s="1" t="str">
        <f>IFERROR(VLOOKUP(ROWS($O$5:O1719),$K$5:$L$7000,2,FALSE),"")</f>
        <v/>
      </c>
    </row>
    <row r="1720" spans="2:15" ht="15" customHeight="1" x14ac:dyDescent="0.25">
      <c r="B1720" s="178" t="s">
        <v>8555</v>
      </c>
      <c r="C1720" s="178" t="s">
        <v>104</v>
      </c>
      <c r="D1720" s="178" t="s">
        <v>609</v>
      </c>
      <c r="E1720" s="178" t="s">
        <v>302</v>
      </c>
      <c r="F1720" s="178" t="s">
        <v>17</v>
      </c>
      <c r="G1720" s="1">
        <f>IF(ISNUMBER(Pay_Item_Search_Text),IF(ISNUMBER(IF(FIND(Pay_Item_Search_Text,B1720)=1,1, "FALSE")),MAX(G$4:$G1719)+1,IF(ISNUMBER(Pay_Item_Search_Text),0,IF(ISNUMBER(SEARCH(Pay_Item_Search_Text,H1720)),MAX(G$4:$G1719)+1,0))),IF(ISNUMBER(Pay_Item_Search_Text),0,IF(ISNUMBER(SEARCH(Pay_Item_Search_Text,H1720)),MAX(G$4:$G1719)+1,0)))</f>
        <v>1716</v>
      </c>
      <c r="H1720" s="1" t="str">
        <f>IF(Table_PayItems[[#This Row],[Description]]="_","_ Unique Item - "&amp;Table_PayItems[[#This Row],[Item]]&amp;" - $"&amp;Table_PayItems[[#This Row],[Unit]],Table_PayItems[[#This Row],[Description]]&amp;" - $"&amp;Table_PayItems[[#This Row],[Unit]])</f>
        <v>Culv, Cl D, CSP, 48 inch - $Ft</v>
      </c>
      <c r="I1720" s="29" t="str">
        <f>IFERROR(VLOOKUP(ROWS($M$5:M1720),Table_PayItems[[Search Key]:[Concentrated Name]],2,FALSE),"")</f>
        <v>Culv, Cl D, CSP, 48 inch - $Ft</v>
      </c>
      <c r="J1720" s="1"/>
      <c r="K1720" s="1"/>
      <c r="L1720" s="22">
        <f>IF(ISNUMBER(SEARCH(Pay_Item_Search_Text_2,M1720)),MAX($L$4:L1719)+1,0)</f>
        <v>0</v>
      </c>
      <c r="M1720" s="1" t="str">
        <f>IFERROR(VLOOKUP(ROWS($M$5:M1720),Table_PayItems[[Search Key]:[Concentrated Name]],2,FALSE),"")</f>
        <v>Culv, Cl D, CSP, 48 inch - $Ft</v>
      </c>
      <c r="N1720" s="1" t="str">
        <f>IFERROR(VLOOKUP(ROWS($M$5:N1720),$L$5:$M$7000,2,FALSE),"")</f>
        <v/>
      </c>
      <c r="O1720" s="1" t="str">
        <f>IFERROR(VLOOKUP(ROWS($O$5:O1720),$K$5:$L$7000,2,FALSE),"")</f>
        <v/>
      </c>
    </row>
    <row r="1721" spans="2:15" ht="15" customHeight="1" x14ac:dyDescent="0.25">
      <c r="B1721" s="178" t="s">
        <v>8556</v>
      </c>
      <c r="C1721" s="178" t="s">
        <v>104</v>
      </c>
      <c r="D1721" s="178" t="s">
        <v>610</v>
      </c>
      <c r="E1721" s="178" t="s">
        <v>302</v>
      </c>
      <c r="F1721" s="178" t="s">
        <v>17</v>
      </c>
      <c r="G1721" s="1">
        <f>IF(ISNUMBER(Pay_Item_Search_Text),IF(ISNUMBER(IF(FIND(Pay_Item_Search_Text,B1721)=1,1, "FALSE")),MAX(G$4:$G1720)+1,IF(ISNUMBER(Pay_Item_Search_Text),0,IF(ISNUMBER(SEARCH(Pay_Item_Search_Text,H1721)),MAX(G$4:$G1720)+1,0))),IF(ISNUMBER(Pay_Item_Search_Text),0,IF(ISNUMBER(SEARCH(Pay_Item_Search_Text,H1721)),MAX(G$4:$G1720)+1,0)))</f>
        <v>1717</v>
      </c>
      <c r="H1721" s="1" t="str">
        <f>IF(Table_PayItems[[#This Row],[Description]]="_","_ Unique Item - "&amp;Table_PayItems[[#This Row],[Item]]&amp;" - $"&amp;Table_PayItems[[#This Row],[Unit]],Table_PayItems[[#This Row],[Description]]&amp;" - $"&amp;Table_PayItems[[#This Row],[Unit]])</f>
        <v>Culv, Cl D, CSP, 54 inch - $Ft</v>
      </c>
      <c r="I1721" s="29" t="str">
        <f>IFERROR(VLOOKUP(ROWS($M$5:M1721),Table_PayItems[[Search Key]:[Concentrated Name]],2,FALSE),"")</f>
        <v>Culv, Cl D, CSP, 54 inch - $Ft</v>
      </c>
      <c r="J1721" s="1"/>
      <c r="K1721" s="1"/>
      <c r="L1721" s="22">
        <f>IF(ISNUMBER(SEARCH(Pay_Item_Search_Text_2,M1721)),MAX($L$4:L1720)+1,0)</f>
        <v>0</v>
      </c>
      <c r="M1721" s="1" t="str">
        <f>IFERROR(VLOOKUP(ROWS($M$5:M1721),Table_PayItems[[Search Key]:[Concentrated Name]],2,FALSE),"")</f>
        <v>Culv, Cl D, CSP, 54 inch - $Ft</v>
      </c>
      <c r="N1721" s="1" t="str">
        <f>IFERROR(VLOOKUP(ROWS($M$5:N1721),$L$5:$M$7000,2,FALSE),"")</f>
        <v/>
      </c>
      <c r="O1721" s="1" t="str">
        <f>IFERROR(VLOOKUP(ROWS($O$5:O1721),$K$5:$L$7000,2,FALSE),"")</f>
        <v/>
      </c>
    </row>
    <row r="1722" spans="2:15" ht="15" customHeight="1" x14ac:dyDescent="0.25">
      <c r="B1722" s="178" t="s">
        <v>8557</v>
      </c>
      <c r="C1722" s="178" t="s">
        <v>104</v>
      </c>
      <c r="D1722" s="178" t="s">
        <v>611</v>
      </c>
      <c r="E1722" s="178" t="s">
        <v>302</v>
      </c>
      <c r="F1722" s="178" t="s">
        <v>17</v>
      </c>
      <c r="G1722" s="1">
        <f>IF(ISNUMBER(Pay_Item_Search_Text),IF(ISNUMBER(IF(FIND(Pay_Item_Search_Text,B1722)=1,1, "FALSE")),MAX(G$4:$G1721)+1,IF(ISNUMBER(Pay_Item_Search_Text),0,IF(ISNUMBER(SEARCH(Pay_Item_Search_Text,H1722)),MAX(G$4:$G1721)+1,0))),IF(ISNUMBER(Pay_Item_Search_Text),0,IF(ISNUMBER(SEARCH(Pay_Item_Search_Text,H1722)),MAX(G$4:$G1721)+1,0)))</f>
        <v>1718</v>
      </c>
      <c r="H1722" s="1" t="str">
        <f>IF(Table_PayItems[[#This Row],[Description]]="_","_ Unique Item - "&amp;Table_PayItems[[#This Row],[Item]]&amp;" - $"&amp;Table_PayItems[[#This Row],[Unit]],Table_PayItems[[#This Row],[Description]]&amp;" - $"&amp;Table_PayItems[[#This Row],[Unit]])</f>
        <v>Culv, Cl D, CSP, 60 inch - $Ft</v>
      </c>
      <c r="I1722" s="29" t="str">
        <f>IFERROR(VLOOKUP(ROWS($M$5:M1722),Table_PayItems[[Search Key]:[Concentrated Name]],2,FALSE),"")</f>
        <v>Culv, Cl D, CSP, 60 inch - $Ft</v>
      </c>
      <c r="J1722" s="1"/>
      <c r="K1722" s="1"/>
      <c r="L1722" s="22">
        <f>IF(ISNUMBER(SEARCH(Pay_Item_Search_Text_2,M1722)),MAX($L$4:L1721)+1,0)</f>
        <v>484</v>
      </c>
      <c r="M1722" s="1" t="str">
        <f>IFERROR(VLOOKUP(ROWS($M$5:M1722),Table_PayItems[[Search Key]:[Concentrated Name]],2,FALSE),"")</f>
        <v>Culv, Cl D, CSP, 60 inch - $Ft</v>
      </c>
      <c r="N1722" s="1" t="str">
        <f>IFERROR(VLOOKUP(ROWS($M$5:N1722),$L$5:$M$7000,2,FALSE),"")</f>
        <v/>
      </c>
      <c r="O1722" s="1" t="str">
        <f>IFERROR(VLOOKUP(ROWS($O$5:O1722),$K$5:$L$7000,2,FALSE),"")</f>
        <v/>
      </c>
    </row>
    <row r="1723" spans="2:15" ht="15" customHeight="1" x14ac:dyDescent="0.25">
      <c r="B1723" s="178" t="s">
        <v>8558</v>
      </c>
      <c r="C1723" s="178" t="s">
        <v>104</v>
      </c>
      <c r="D1723" s="178" t="s">
        <v>612</v>
      </c>
      <c r="E1723" s="178" t="s">
        <v>302</v>
      </c>
      <c r="F1723" s="178" t="s">
        <v>17</v>
      </c>
      <c r="G1723" s="1">
        <f>IF(ISNUMBER(Pay_Item_Search_Text),IF(ISNUMBER(IF(FIND(Pay_Item_Search_Text,B1723)=1,1, "FALSE")),MAX(G$4:$G1722)+1,IF(ISNUMBER(Pay_Item_Search_Text),0,IF(ISNUMBER(SEARCH(Pay_Item_Search_Text,H1723)),MAX(G$4:$G1722)+1,0))),IF(ISNUMBER(Pay_Item_Search_Text),0,IF(ISNUMBER(SEARCH(Pay_Item_Search_Text,H1723)),MAX(G$4:$G1722)+1,0)))</f>
        <v>1719</v>
      </c>
      <c r="H1723" s="1" t="str">
        <f>IF(Table_PayItems[[#This Row],[Description]]="_","_ Unique Item - "&amp;Table_PayItems[[#This Row],[Item]]&amp;" - $"&amp;Table_PayItems[[#This Row],[Unit]],Table_PayItems[[#This Row],[Description]]&amp;" - $"&amp;Table_PayItems[[#This Row],[Unit]])</f>
        <v>Culv, Cl D, CSP, 66 inch - $Ft</v>
      </c>
      <c r="I1723" s="29" t="str">
        <f>IFERROR(VLOOKUP(ROWS($M$5:M1723),Table_PayItems[[Search Key]:[Concentrated Name]],2,FALSE),"")</f>
        <v>Culv, Cl D, CSP, 66 inch - $Ft</v>
      </c>
      <c r="J1723" s="1"/>
      <c r="K1723" s="1"/>
      <c r="L1723" s="22">
        <f>IF(ISNUMBER(SEARCH(Pay_Item_Search_Text_2,M1723)),MAX($L$4:L1722)+1,0)</f>
        <v>0</v>
      </c>
      <c r="M1723" s="1" t="str">
        <f>IFERROR(VLOOKUP(ROWS($M$5:M1723),Table_PayItems[[Search Key]:[Concentrated Name]],2,FALSE),"")</f>
        <v>Culv, Cl D, CSP, 66 inch - $Ft</v>
      </c>
      <c r="N1723" s="1" t="str">
        <f>IFERROR(VLOOKUP(ROWS($M$5:N1723),$L$5:$M$7000,2,FALSE),"")</f>
        <v/>
      </c>
      <c r="O1723" s="1" t="str">
        <f>IFERROR(VLOOKUP(ROWS($O$5:O1723),$K$5:$L$7000,2,FALSE),"")</f>
        <v/>
      </c>
    </row>
    <row r="1724" spans="2:15" ht="15" customHeight="1" x14ac:dyDescent="0.25">
      <c r="B1724" s="178" t="s">
        <v>8559</v>
      </c>
      <c r="C1724" s="178" t="s">
        <v>104</v>
      </c>
      <c r="D1724" s="178" t="s">
        <v>613</v>
      </c>
      <c r="E1724" s="178" t="s">
        <v>302</v>
      </c>
      <c r="F1724" s="178" t="s">
        <v>17</v>
      </c>
      <c r="G1724" s="1">
        <f>IF(ISNUMBER(Pay_Item_Search_Text),IF(ISNUMBER(IF(FIND(Pay_Item_Search_Text,B1724)=1,1, "FALSE")),MAX(G$4:$G1723)+1,IF(ISNUMBER(Pay_Item_Search_Text),0,IF(ISNUMBER(SEARCH(Pay_Item_Search_Text,H1724)),MAX(G$4:$G1723)+1,0))),IF(ISNUMBER(Pay_Item_Search_Text),0,IF(ISNUMBER(SEARCH(Pay_Item_Search_Text,H1724)),MAX(G$4:$G1723)+1,0)))</f>
        <v>1720</v>
      </c>
      <c r="H1724" s="1" t="str">
        <f>IF(Table_PayItems[[#This Row],[Description]]="_","_ Unique Item - "&amp;Table_PayItems[[#This Row],[Item]]&amp;" - $"&amp;Table_PayItems[[#This Row],[Unit]],Table_PayItems[[#This Row],[Description]]&amp;" - $"&amp;Table_PayItems[[#This Row],[Unit]])</f>
        <v>Culv, Cl D, CSP, 72 inch - $Ft</v>
      </c>
      <c r="I1724" s="29" t="str">
        <f>IFERROR(VLOOKUP(ROWS($M$5:M1724),Table_PayItems[[Search Key]:[Concentrated Name]],2,FALSE),"")</f>
        <v>Culv, Cl D, CSP, 72 inch - $Ft</v>
      </c>
      <c r="J1724" s="1"/>
      <c r="K1724" s="1"/>
      <c r="L1724" s="22">
        <f>IF(ISNUMBER(SEARCH(Pay_Item_Search_Text_2,M1724)),MAX($L$4:L1723)+1,0)</f>
        <v>0</v>
      </c>
      <c r="M1724" s="1" t="str">
        <f>IFERROR(VLOOKUP(ROWS($M$5:M1724),Table_PayItems[[Search Key]:[Concentrated Name]],2,FALSE),"")</f>
        <v>Culv, Cl D, CSP, 72 inch - $Ft</v>
      </c>
      <c r="N1724" s="1" t="str">
        <f>IFERROR(VLOOKUP(ROWS($M$5:N1724),$L$5:$M$7000,2,FALSE),"")</f>
        <v/>
      </c>
      <c r="O1724" s="1" t="str">
        <f>IFERROR(VLOOKUP(ROWS($O$5:O1724),$K$5:$L$7000,2,FALSE),"")</f>
        <v/>
      </c>
    </row>
    <row r="1725" spans="2:15" ht="15" customHeight="1" x14ac:dyDescent="0.25">
      <c r="B1725" s="178" t="s">
        <v>8560</v>
      </c>
      <c r="C1725" s="178" t="s">
        <v>104</v>
      </c>
      <c r="D1725" s="178" t="s">
        <v>614</v>
      </c>
      <c r="E1725" s="178" t="s">
        <v>302</v>
      </c>
      <c r="F1725" s="178" t="s">
        <v>17</v>
      </c>
      <c r="G1725" s="1">
        <f>IF(ISNUMBER(Pay_Item_Search_Text),IF(ISNUMBER(IF(FIND(Pay_Item_Search_Text,B1725)=1,1, "FALSE")),MAX(G$4:$G1724)+1,IF(ISNUMBER(Pay_Item_Search_Text),0,IF(ISNUMBER(SEARCH(Pay_Item_Search_Text,H1725)),MAX(G$4:$G1724)+1,0))),IF(ISNUMBER(Pay_Item_Search_Text),0,IF(ISNUMBER(SEARCH(Pay_Item_Search_Text,H1725)),MAX(G$4:$G1724)+1,0)))</f>
        <v>1721</v>
      </c>
      <c r="H1725" s="1" t="str">
        <f>IF(Table_PayItems[[#This Row],[Description]]="_","_ Unique Item - "&amp;Table_PayItems[[#This Row],[Item]]&amp;" - $"&amp;Table_PayItems[[#This Row],[Unit]],Table_PayItems[[#This Row],[Description]]&amp;" - $"&amp;Table_PayItems[[#This Row],[Unit]])</f>
        <v>Culv, Cl D, CSP, 78 inch - $Ft</v>
      </c>
      <c r="I1725" s="29" t="str">
        <f>IFERROR(VLOOKUP(ROWS($M$5:M1725),Table_PayItems[[Search Key]:[Concentrated Name]],2,FALSE),"")</f>
        <v>Culv, Cl D, CSP, 78 inch - $Ft</v>
      </c>
      <c r="J1725" s="1"/>
      <c r="K1725" s="1"/>
      <c r="L1725" s="22">
        <f>IF(ISNUMBER(SEARCH(Pay_Item_Search_Text_2,M1725)),MAX($L$4:L1724)+1,0)</f>
        <v>0</v>
      </c>
      <c r="M1725" s="1" t="str">
        <f>IFERROR(VLOOKUP(ROWS($M$5:M1725),Table_PayItems[[Search Key]:[Concentrated Name]],2,FALSE),"")</f>
        <v>Culv, Cl D, CSP, 78 inch - $Ft</v>
      </c>
      <c r="N1725" s="1" t="str">
        <f>IFERROR(VLOOKUP(ROWS($M$5:N1725),$L$5:$M$7000,2,FALSE),"")</f>
        <v/>
      </c>
      <c r="O1725" s="1" t="str">
        <f>IFERROR(VLOOKUP(ROWS($O$5:O1725),$K$5:$L$7000,2,FALSE),"")</f>
        <v/>
      </c>
    </row>
    <row r="1726" spans="2:15" ht="15" customHeight="1" x14ac:dyDescent="0.25">
      <c r="B1726" s="178" t="s">
        <v>8561</v>
      </c>
      <c r="C1726" s="178" t="s">
        <v>104</v>
      </c>
      <c r="D1726" s="178" t="s">
        <v>615</v>
      </c>
      <c r="E1726" s="178" t="s">
        <v>302</v>
      </c>
      <c r="F1726" s="178" t="s">
        <v>17</v>
      </c>
      <c r="G1726" s="1">
        <f>IF(ISNUMBER(Pay_Item_Search_Text),IF(ISNUMBER(IF(FIND(Pay_Item_Search_Text,B1726)=1,1, "FALSE")),MAX(G$4:$G1725)+1,IF(ISNUMBER(Pay_Item_Search_Text),0,IF(ISNUMBER(SEARCH(Pay_Item_Search_Text,H1726)),MAX(G$4:$G1725)+1,0))),IF(ISNUMBER(Pay_Item_Search_Text),0,IF(ISNUMBER(SEARCH(Pay_Item_Search_Text,H1726)),MAX(G$4:$G1725)+1,0)))</f>
        <v>1722</v>
      </c>
      <c r="H1726" s="1" t="str">
        <f>IF(Table_PayItems[[#This Row],[Description]]="_","_ Unique Item - "&amp;Table_PayItems[[#This Row],[Item]]&amp;" - $"&amp;Table_PayItems[[#This Row],[Unit]],Table_PayItems[[#This Row],[Description]]&amp;" - $"&amp;Table_PayItems[[#This Row],[Unit]])</f>
        <v>Culv, Cl D, CSP, 84 inch - $Ft</v>
      </c>
      <c r="I1726" s="29" t="str">
        <f>IFERROR(VLOOKUP(ROWS($M$5:M1726),Table_PayItems[[Search Key]:[Concentrated Name]],2,FALSE),"")</f>
        <v>Culv, Cl D, CSP, 84 inch - $Ft</v>
      </c>
      <c r="J1726" s="1"/>
      <c r="K1726" s="1"/>
      <c r="L1726" s="22">
        <f>IF(ISNUMBER(SEARCH(Pay_Item_Search_Text_2,M1726)),MAX($L$4:L1725)+1,0)</f>
        <v>0</v>
      </c>
      <c r="M1726" s="1" t="str">
        <f>IFERROR(VLOOKUP(ROWS($M$5:M1726),Table_PayItems[[Search Key]:[Concentrated Name]],2,FALSE),"")</f>
        <v>Culv, Cl D, CSP, 84 inch - $Ft</v>
      </c>
      <c r="N1726" s="1" t="str">
        <f>IFERROR(VLOOKUP(ROWS($M$5:N1726),$L$5:$M$7000,2,FALSE),"")</f>
        <v/>
      </c>
      <c r="O1726" s="1" t="str">
        <f>IFERROR(VLOOKUP(ROWS($O$5:O1726),$K$5:$L$7000,2,FALSE),"")</f>
        <v/>
      </c>
    </row>
    <row r="1727" spans="2:15" ht="15" customHeight="1" x14ac:dyDescent="0.25">
      <c r="B1727" s="178" t="s">
        <v>8562</v>
      </c>
      <c r="C1727" s="178" t="s">
        <v>104</v>
      </c>
      <c r="D1727" s="178" t="s">
        <v>616</v>
      </c>
      <c r="E1727" s="178" t="s">
        <v>302</v>
      </c>
      <c r="F1727" s="178" t="s">
        <v>17</v>
      </c>
      <c r="G1727" s="1">
        <f>IF(ISNUMBER(Pay_Item_Search_Text),IF(ISNUMBER(IF(FIND(Pay_Item_Search_Text,B1727)=1,1, "FALSE")),MAX(G$4:$G1726)+1,IF(ISNUMBER(Pay_Item_Search_Text),0,IF(ISNUMBER(SEARCH(Pay_Item_Search_Text,H1727)),MAX(G$4:$G1726)+1,0))),IF(ISNUMBER(Pay_Item_Search_Text),0,IF(ISNUMBER(SEARCH(Pay_Item_Search_Text,H1727)),MAX(G$4:$G1726)+1,0)))</f>
        <v>1723</v>
      </c>
      <c r="H1727" s="1" t="str">
        <f>IF(Table_PayItems[[#This Row],[Description]]="_","_ Unique Item - "&amp;Table_PayItems[[#This Row],[Item]]&amp;" - $"&amp;Table_PayItems[[#This Row],[Unit]],Table_PayItems[[#This Row],[Description]]&amp;" - $"&amp;Table_PayItems[[#This Row],[Unit]])</f>
        <v>Culv, Cl D, CSP, 90 inch - $Ft</v>
      </c>
      <c r="I1727" s="29" t="str">
        <f>IFERROR(VLOOKUP(ROWS($M$5:M1727),Table_PayItems[[Search Key]:[Concentrated Name]],2,FALSE),"")</f>
        <v>Culv, Cl D, CSP, 90 inch - $Ft</v>
      </c>
      <c r="J1727" s="1"/>
      <c r="K1727" s="1"/>
      <c r="L1727" s="22">
        <f>IF(ISNUMBER(SEARCH(Pay_Item_Search_Text_2,M1727)),MAX($L$4:L1726)+1,0)</f>
        <v>485</v>
      </c>
      <c r="M1727" s="1" t="str">
        <f>IFERROR(VLOOKUP(ROWS($M$5:M1727),Table_PayItems[[Search Key]:[Concentrated Name]],2,FALSE),"")</f>
        <v>Culv, Cl D, CSP, 90 inch - $Ft</v>
      </c>
      <c r="N1727" s="1" t="str">
        <f>IFERROR(VLOOKUP(ROWS($M$5:N1727),$L$5:$M$7000,2,FALSE),"")</f>
        <v/>
      </c>
      <c r="O1727" s="1" t="str">
        <f>IFERROR(VLOOKUP(ROWS($O$5:O1727),$K$5:$L$7000,2,FALSE),"")</f>
        <v/>
      </c>
    </row>
    <row r="1728" spans="2:15" ht="15" customHeight="1" x14ac:dyDescent="0.25">
      <c r="B1728" s="178" t="s">
        <v>8563</v>
      </c>
      <c r="C1728" s="178" t="s">
        <v>104</v>
      </c>
      <c r="D1728" s="178" t="s">
        <v>617</v>
      </c>
      <c r="E1728" s="178" t="s">
        <v>302</v>
      </c>
      <c r="F1728" s="178" t="s">
        <v>17</v>
      </c>
      <c r="G1728" s="1">
        <f>IF(ISNUMBER(Pay_Item_Search_Text),IF(ISNUMBER(IF(FIND(Pay_Item_Search_Text,B1728)=1,1, "FALSE")),MAX(G$4:$G1727)+1,IF(ISNUMBER(Pay_Item_Search_Text),0,IF(ISNUMBER(SEARCH(Pay_Item_Search_Text,H1728)),MAX(G$4:$G1727)+1,0))),IF(ISNUMBER(Pay_Item_Search_Text),0,IF(ISNUMBER(SEARCH(Pay_Item_Search_Text,H1728)),MAX(G$4:$G1727)+1,0)))</f>
        <v>1724</v>
      </c>
      <c r="H1728" s="1" t="str">
        <f>IF(Table_PayItems[[#This Row],[Description]]="_","_ Unique Item - "&amp;Table_PayItems[[#This Row],[Item]]&amp;" - $"&amp;Table_PayItems[[#This Row],[Unit]],Table_PayItems[[#This Row],[Description]]&amp;" - $"&amp;Table_PayItems[[#This Row],[Unit]])</f>
        <v>Culv, Cl D, CSP, 96 inch - $Ft</v>
      </c>
      <c r="I1728" s="29" t="str">
        <f>IFERROR(VLOOKUP(ROWS($M$5:M1728),Table_PayItems[[Search Key]:[Concentrated Name]],2,FALSE),"")</f>
        <v>Culv, Cl D, CSP, 96 inch - $Ft</v>
      </c>
      <c r="J1728" s="1"/>
      <c r="K1728" s="1"/>
      <c r="L1728" s="22">
        <f>IF(ISNUMBER(SEARCH(Pay_Item_Search_Text_2,M1728)),MAX($L$4:L1727)+1,0)</f>
        <v>0</v>
      </c>
      <c r="M1728" s="1" t="str">
        <f>IFERROR(VLOOKUP(ROWS($M$5:M1728),Table_PayItems[[Search Key]:[Concentrated Name]],2,FALSE),"")</f>
        <v>Culv, Cl D, CSP, 96 inch - $Ft</v>
      </c>
      <c r="N1728" s="1" t="str">
        <f>IFERROR(VLOOKUP(ROWS($M$5:N1728),$L$5:$M$7000,2,FALSE),"")</f>
        <v/>
      </c>
      <c r="O1728" s="1" t="str">
        <f>IFERROR(VLOOKUP(ROWS($O$5:O1728),$K$5:$L$7000,2,FALSE),"")</f>
        <v/>
      </c>
    </row>
    <row r="1729" spans="2:15" ht="15" customHeight="1" x14ac:dyDescent="0.25">
      <c r="B1729" s="178" t="s">
        <v>8588</v>
      </c>
      <c r="C1729" s="178" t="s">
        <v>104</v>
      </c>
      <c r="D1729" s="178" t="s">
        <v>642</v>
      </c>
      <c r="E1729" s="178" t="s">
        <v>302</v>
      </c>
      <c r="F1729" s="178" t="s">
        <v>17</v>
      </c>
      <c r="G1729" s="1">
        <f>IF(ISNUMBER(Pay_Item_Search_Text),IF(ISNUMBER(IF(FIND(Pay_Item_Search_Text,B1729)=1,1, "FALSE")),MAX(G$4:$G1728)+1,IF(ISNUMBER(Pay_Item_Search_Text),0,IF(ISNUMBER(SEARCH(Pay_Item_Search_Text,H1729)),MAX(G$4:$G1728)+1,0))),IF(ISNUMBER(Pay_Item_Search_Text),0,IF(ISNUMBER(SEARCH(Pay_Item_Search_Text,H1729)),MAX(G$4:$G1728)+1,0)))</f>
        <v>1725</v>
      </c>
      <c r="H1729" s="1" t="str">
        <f>IF(Table_PayItems[[#This Row],[Description]]="_","_ Unique Item - "&amp;Table_PayItems[[#This Row],[Item]]&amp;" - $"&amp;Table_PayItems[[#This Row],[Unit]],Table_PayItems[[#This Row],[Description]]&amp;" - $"&amp;Table_PayItems[[#This Row],[Unit]])</f>
        <v>Culv, Cl E, 102 inch - $Ft</v>
      </c>
      <c r="I1729" s="29" t="str">
        <f>IFERROR(VLOOKUP(ROWS($M$5:M1729),Table_PayItems[[Search Key]:[Concentrated Name]],2,FALSE),"")</f>
        <v>Culv, Cl E, 102 inch - $Ft</v>
      </c>
      <c r="J1729" s="1"/>
      <c r="K1729" s="1"/>
      <c r="L1729" s="22">
        <f>IF(ISNUMBER(SEARCH(Pay_Item_Search_Text_2,M1729)),MAX($L$4:L1728)+1,0)</f>
        <v>486</v>
      </c>
      <c r="M1729" s="1" t="str">
        <f>IFERROR(VLOOKUP(ROWS($M$5:M1729),Table_PayItems[[Search Key]:[Concentrated Name]],2,FALSE),"")</f>
        <v>Culv, Cl E, 102 inch - $Ft</v>
      </c>
      <c r="N1729" s="1" t="str">
        <f>IFERROR(VLOOKUP(ROWS($M$5:N1729),$L$5:$M$7000,2,FALSE),"")</f>
        <v/>
      </c>
      <c r="O1729" s="1" t="str">
        <f>IFERROR(VLOOKUP(ROWS($O$5:O1729),$K$5:$L$7000,2,FALSE),"")</f>
        <v/>
      </c>
    </row>
    <row r="1730" spans="2:15" ht="15" customHeight="1" x14ac:dyDescent="0.25">
      <c r="B1730" s="178" t="s">
        <v>8589</v>
      </c>
      <c r="C1730" s="178" t="s">
        <v>104</v>
      </c>
      <c r="D1730" s="178" t="s">
        <v>643</v>
      </c>
      <c r="E1730" s="178" t="s">
        <v>302</v>
      </c>
      <c r="F1730" s="178" t="s">
        <v>17</v>
      </c>
      <c r="G1730" s="1">
        <f>IF(ISNUMBER(Pay_Item_Search_Text),IF(ISNUMBER(IF(FIND(Pay_Item_Search_Text,B1730)=1,1, "FALSE")),MAX(G$4:$G1729)+1,IF(ISNUMBER(Pay_Item_Search_Text),0,IF(ISNUMBER(SEARCH(Pay_Item_Search_Text,H1730)),MAX(G$4:$G1729)+1,0))),IF(ISNUMBER(Pay_Item_Search_Text),0,IF(ISNUMBER(SEARCH(Pay_Item_Search_Text,H1730)),MAX(G$4:$G1729)+1,0)))</f>
        <v>1726</v>
      </c>
      <c r="H1730" s="1" t="str">
        <f>IF(Table_PayItems[[#This Row],[Description]]="_","_ Unique Item - "&amp;Table_PayItems[[#This Row],[Item]]&amp;" - $"&amp;Table_PayItems[[#This Row],[Unit]],Table_PayItems[[#This Row],[Description]]&amp;" - $"&amp;Table_PayItems[[#This Row],[Unit]])</f>
        <v>Culv, Cl E, 108 inch - $Ft</v>
      </c>
      <c r="I1730" s="29" t="str">
        <f>IFERROR(VLOOKUP(ROWS($M$5:M1730),Table_PayItems[[Search Key]:[Concentrated Name]],2,FALSE),"")</f>
        <v>Culv, Cl E, 108 inch - $Ft</v>
      </c>
      <c r="J1730" s="1"/>
      <c r="K1730" s="1"/>
      <c r="L1730" s="22">
        <f>IF(ISNUMBER(SEARCH(Pay_Item_Search_Text_2,M1730)),MAX($L$4:L1729)+1,0)</f>
        <v>487</v>
      </c>
      <c r="M1730" s="1" t="str">
        <f>IFERROR(VLOOKUP(ROWS($M$5:M1730),Table_PayItems[[Search Key]:[Concentrated Name]],2,FALSE),"")</f>
        <v>Culv, Cl E, 108 inch - $Ft</v>
      </c>
      <c r="N1730" s="1" t="str">
        <f>IFERROR(VLOOKUP(ROWS($M$5:N1730),$L$5:$M$7000,2,FALSE),"")</f>
        <v/>
      </c>
      <c r="O1730" s="1" t="str">
        <f>IFERROR(VLOOKUP(ROWS($O$5:O1730),$K$5:$L$7000,2,FALSE),"")</f>
        <v/>
      </c>
    </row>
    <row r="1731" spans="2:15" ht="15" customHeight="1" x14ac:dyDescent="0.25">
      <c r="B1731" s="178" t="s">
        <v>8590</v>
      </c>
      <c r="C1731" s="178" t="s">
        <v>104</v>
      </c>
      <c r="D1731" s="178" t="s">
        <v>644</v>
      </c>
      <c r="E1731" s="178" t="s">
        <v>302</v>
      </c>
      <c r="F1731" s="178" t="s">
        <v>17</v>
      </c>
      <c r="G1731" s="1">
        <f>IF(ISNUMBER(Pay_Item_Search_Text),IF(ISNUMBER(IF(FIND(Pay_Item_Search_Text,B1731)=1,1, "FALSE")),MAX(G$4:$G1730)+1,IF(ISNUMBER(Pay_Item_Search_Text),0,IF(ISNUMBER(SEARCH(Pay_Item_Search_Text,H1731)),MAX(G$4:$G1730)+1,0))),IF(ISNUMBER(Pay_Item_Search_Text),0,IF(ISNUMBER(SEARCH(Pay_Item_Search_Text,H1731)),MAX(G$4:$G1730)+1,0)))</f>
        <v>1727</v>
      </c>
      <c r="H1731" s="1" t="str">
        <f>IF(Table_PayItems[[#This Row],[Description]]="_","_ Unique Item - "&amp;Table_PayItems[[#This Row],[Item]]&amp;" - $"&amp;Table_PayItems[[#This Row],[Unit]],Table_PayItems[[#This Row],[Description]]&amp;" - $"&amp;Table_PayItems[[#This Row],[Unit]])</f>
        <v>Culv, Cl E, 114 inch - $Ft</v>
      </c>
      <c r="I1731" s="29" t="str">
        <f>IFERROR(VLOOKUP(ROWS($M$5:M1731),Table_PayItems[[Search Key]:[Concentrated Name]],2,FALSE),"")</f>
        <v>Culv, Cl E, 114 inch - $Ft</v>
      </c>
      <c r="J1731" s="1"/>
      <c r="K1731" s="1"/>
      <c r="L1731" s="22">
        <f>IF(ISNUMBER(SEARCH(Pay_Item_Search_Text_2,M1731)),MAX($L$4:L1730)+1,0)</f>
        <v>0</v>
      </c>
      <c r="M1731" s="1" t="str">
        <f>IFERROR(VLOOKUP(ROWS($M$5:M1731),Table_PayItems[[Search Key]:[Concentrated Name]],2,FALSE),"")</f>
        <v>Culv, Cl E, 114 inch - $Ft</v>
      </c>
      <c r="N1731" s="1" t="str">
        <f>IFERROR(VLOOKUP(ROWS($M$5:N1731),$L$5:$M$7000,2,FALSE),"")</f>
        <v/>
      </c>
      <c r="O1731" s="1" t="str">
        <f>IFERROR(VLOOKUP(ROWS($O$5:O1731),$K$5:$L$7000,2,FALSE),"")</f>
        <v/>
      </c>
    </row>
    <row r="1732" spans="2:15" ht="15" customHeight="1" x14ac:dyDescent="0.25">
      <c r="B1732" s="178" t="s">
        <v>8572</v>
      </c>
      <c r="C1732" s="178" t="s">
        <v>104</v>
      </c>
      <c r="D1732" s="178" t="s">
        <v>626</v>
      </c>
      <c r="E1732" s="178" t="s">
        <v>296</v>
      </c>
      <c r="F1732" s="178" t="s">
        <v>17</v>
      </c>
      <c r="G1732" s="1">
        <f>IF(ISNUMBER(Pay_Item_Search_Text),IF(ISNUMBER(IF(FIND(Pay_Item_Search_Text,B1732)=1,1, "FALSE")),MAX(G$4:$G1731)+1,IF(ISNUMBER(Pay_Item_Search_Text),0,IF(ISNUMBER(SEARCH(Pay_Item_Search_Text,H1732)),MAX(G$4:$G1731)+1,0))),IF(ISNUMBER(Pay_Item_Search_Text),0,IF(ISNUMBER(SEARCH(Pay_Item_Search_Text,H1732)),MAX(G$4:$G1731)+1,0)))</f>
        <v>1728</v>
      </c>
      <c r="H1732" s="1" t="str">
        <f>IF(Table_PayItems[[#This Row],[Description]]="_","_ Unique Item - "&amp;Table_PayItems[[#This Row],[Item]]&amp;" - $"&amp;Table_PayItems[[#This Row],[Unit]],Table_PayItems[[#This Row],[Description]]&amp;" - $"&amp;Table_PayItems[[#This Row],[Unit]])</f>
        <v>Culv, Cl E, 12 inch - $Ft</v>
      </c>
      <c r="I1732" s="29" t="str">
        <f>IFERROR(VLOOKUP(ROWS($M$5:M1732),Table_PayItems[[Search Key]:[Concentrated Name]],2,FALSE),"")</f>
        <v>Culv, Cl E, 12 inch - $Ft</v>
      </c>
      <c r="J1732" s="1"/>
      <c r="K1732" s="1"/>
      <c r="L1732" s="22">
        <f>IF(ISNUMBER(SEARCH(Pay_Item_Search_Text_2,M1732)),MAX($L$4:L1731)+1,0)</f>
        <v>0</v>
      </c>
      <c r="M1732" s="1" t="str">
        <f>IFERROR(VLOOKUP(ROWS($M$5:M1732),Table_PayItems[[Search Key]:[Concentrated Name]],2,FALSE),"")</f>
        <v>Culv, Cl E, 12 inch - $Ft</v>
      </c>
      <c r="N1732" s="1" t="str">
        <f>IFERROR(VLOOKUP(ROWS($M$5:N1732),$L$5:$M$7000,2,FALSE),"")</f>
        <v/>
      </c>
      <c r="O1732" s="1" t="str">
        <f>IFERROR(VLOOKUP(ROWS($O$5:O1732),$K$5:$L$7000,2,FALSE),"")</f>
        <v/>
      </c>
    </row>
    <row r="1733" spans="2:15" ht="15" customHeight="1" x14ac:dyDescent="0.25">
      <c r="B1733" s="178" t="s">
        <v>8591</v>
      </c>
      <c r="C1733" s="178" t="s">
        <v>104</v>
      </c>
      <c r="D1733" s="178" t="s">
        <v>645</v>
      </c>
      <c r="E1733" s="178" t="s">
        <v>302</v>
      </c>
      <c r="F1733" s="178" t="s">
        <v>17</v>
      </c>
      <c r="G1733" s="1">
        <f>IF(ISNUMBER(Pay_Item_Search_Text),IF(ISNUMBER(IF(FIND(Pay_Item_Search_Text,B1733)=1,1, "FALSE")),MAX(G$4:$G1732)+1,IF(ISNUMBER(Pay_Item_Search_Text),0,IF(ISNUMBER(SEARCH(Pay_Item_Search_Text,H1733)),MAX(G$4:$G1732)+1,0))),IF(ISNUMBER(Pay_Item_Search_Text),0,IF(ISNUMBER(SEARCH(Pay_Item_Search_Text,H1733)),MAX(G$4:$G1732)+1,0)))</f>
        <v>1729</v>
      </c>
      <c r="H1733" s="1" t="str">
        <f>IF(Table_PayItems[[#This Row],[Description]]="_","_ Unique Item - "&amp;Table_PayItems[[#This Row],[Item]]&amp;" - $"&amp;Table_PayItems[[#This Row],[Unit]],Table_PayItems[[#This Row],[Description]]&amp;" - $"&amp;Table_PayItems[[#This Row],[Unit]])</f>
        <v>Culv, Cl E, 120 inch - $Ft</v>
      </c>
      <c r="I1733" s="29" t="str">
        <f>IFERROR(VLOOKUP(ROWS($M$5:M1733),Table_PayItems[[Search Key]:[Concentrated Name]],2,FALSE),"")</f>
        <v>Culv, Cl E, 120 inch - $Ft</v>
      </c>
      <c r="J1733" s="1"/>
      <c r="K1733" s="1"/>
      <c r="L1733" s="22">
        <f>IF(ISNUMBER(SEARCH(Pay_Item_Search_Text_2,M1733)),MAX($L$4:L1732)+1,0)</f>
        <v>488</v>
      </c>
      <c r="M1733" s="1" t="str">
        <f>IFERROR(VLOOKUP(ROWS($M$5:M1733),Table_PayItems[[Search Key]:[Concentrated Name]],2,FALSE),"")</f>
        <v>Culv, Cl E, 120 inch - $Ft</v>
      </c>
      <c r="N1733" s="1" t="str">
        <f>IFERROR(VLOOKUP(ROWS($M$5:N1733),$L$5:$M$7000,2,FALSE),"")</f>
        <v/>
      </c>
      <c r="O1733" s="1" t="str">
        <f>IFERROR(VLOOKUP(ROWS($O$5:O1733),$K$5:$L$7000,2,FALSE),"")</f>
        <v/>
      </c>
    </row>
    <row r="1734" spans="2:15" ht="15" customHeight="1" x14ac:dyDescent="0.25">
      <c r="B1734" s="178" t="s">
        <v>8592</v>
      </c>
      <c r="C1734" s="178" t="s">
        <v>104</v>
      </c>
      <c r="D1734" s="178" t="s">
        <v>646</v>
      </c>
      <c r="E1734" s="178" t="s">
        <v>302</v>
      </c>
      <c r="F1734" s="178" t="s">
        <v>17</v>
      </c>
      <c r="G1734" s="1">
        <f>IF(ISNUMBER(Pay_Item_Search_Text),IF(ISNUMBER(IF(FIND(Pay_Item_Search_Text,B1734)=1,1, "FALSE")),MAX(G$4:$G1733)+1,IF(ISNUMBER(Pay_Item_Search_Text),0,IF(ISNUMBER(SEARCH(Pay_Item_Search_Text,H1734)),MAX(G$4:$G1733)+1,0))),IF(ISNUMBER(Pay_Item_Search_Text),0,IF(ISNUMBER(SEARCH(Pay_Item_Search_Text,H1734)),MAX(G$4:$G1733)+1,0)))</f>
        <v>1730</v>
      </c>
      <c r="H1734" s="1" t="str">
        <f>IF(Table_PayItems[[#This Row],[Description]]="_","_ Unique Item - "&amp;Table_PayItems[[#This Row],[Item]]&amp;" - $"&amp;Table_PayItems[[#This Row],[Unit]],Table_PayItems[[#This Row],[Description]]&amp;" - $"&amp;Table_PayItems[[#This Row],[Unit]])</f>
        <v>Culv, Cl E, 126 inch - $Ft</v>
      </c>
      <c r="I1734" s="29" t="str">
        <f>IFERROR(VLOOKUP(ROWS($M$5:M1734),Table_PayItems[[Search Key]:[Concentrated Name]],2,FALSE),"")</f>
        <v>Culv, Cl E, 126 inch - $Ft</v>
      </c>
      <c r="J1734" s="1"/>
      <c r="K1734" s="1"/>
      <c r="L1734" s="22">
        <f>IF(ISNUMBER(SEARCH(Pay_Item_Search_Text_2,M1734)),MAX($L$4:L1733)+1,0)</f>
        <v>0</v>
      </c>
      <c r="M1734" s="1" t="str">
        <f>IFERROR(VLOOKUP(ROWS($M$5:M1734),Table_PayItems[[Search Key]:[Concentrated Name]],2,FALSE),"")</f>
        <v>Culv, Cl E, 126 inch - $Ft</v>
      </c>
      <c r="N1734" s="1" t="str">
        <f>IFERROR(VLOOKUP(ROWS($M$5:N1734),$L$5:$M$7000,2,FALSE),"")</f>
        <v/>
      </c>
      <c r="O1734" s="1" t="str">
        <f>IFERROR(VLOOKUP(ROWS($O$5:O1734),$K$5:$L$7000,2,FALSE),"")</f>
        <v/>
      </c>
    </row>
    <row r="1735" spans="2:15" ht="15" customHeight="1" x14ac:dyDescent="0.25">
      <c r="B1735" s="178" t="s">
        <v>8593</v>
      </c>
      <c r="C1735" s="178" t="s">
        <v>104</v>
      </c>
      <c r="D1735" s="178" t="s">
        <v>647</v>
      </c>
      <c r="E1735" s="178" t="s">
        <v>302</v>
      </c>
      <c r="F1735" s="178" t="s">
        <v>17</v>
      </c>
      <c r="G1735" s="1">
        <f>IF(ISNUMBER(Pay_Item_Search_Text),IF(ISNUMBER(IF(FIND(Pay_Item_Search_Text,B1735)=1,1, "FALSE")),MAX(G$4:$G1734)+1,IF(ISNUMBER(Pay_Item_Search_Text),0,IF(ISNUMBER(SEARCH(Pay_Item_Search_Text,H1735)),MAX(G$4:$G1734)+1,0))),IF(ISNUMBER(Pay_Item_Search_Text),0,IF(ISNUMBER(SEARCH(Pay_Item_Search_Text,H1735)),MAX(G$4:$G1734)+1,0)))</f>
        <v>1731</v>
      </c>
      <c r="H1735" s="1" t="str">
        <f>IF(Table_PayItems[[#This Row],[Description]]="_","_ Unique Item - "&amp;Table_PayItems[[#This Row],[Item]]&amp;" - $"&amp;Table_PayItems[[#This Row],[Unit]],Table_PayItems[[#This Row],[Description]]&amp;" - $"&amp;Table_PayItems[[#This Row],[Unit]])</f>
        <v>Culv, Cl E, 132 inch - $Ft</v>
      </c>
      <c r="I1735" s="29" t="str">
        <f>IFERROR(VLOOKUP(ROWS($M$5:M1735),Table_PayItems[[Search Key]:[Concentrated Name]],2,FALSE),"")</f>
        <v>Culv, Cl E, 132 inch - $Ft</v>
      </c>
      <c r="J1735" s="1"/>
      <c r="K1735" s="1"/>
      <c r="L1735" s="22">
        <f>IF(ISNUMBER(SEARCH(Pay_Item_Search_Text_2,M1735)),MAX($L$4:L1734)+1,0)</f>
        <v>0</v>
      </c>
      <c r="M1735" s="1" t="str">
        <f>IFERROR(VLOOKUP(ROWS($M$5:M1735),Table_PayItems[[Search Key]:[Concentrated Name]],2,FALSE),"")</f>
        <v>Culv, Cl E, 132 inch - $Ft</v>
      </c>
      <c r="N1735" s="1" t="str">
        <f>IFERROR(VLOOKUP(ROWS($M$5:N1735),$L$5:$M$7000,2,FALSE),"")</f>
        <v/>
      </c>
      <c r="O1735" s="1" t="str">
        <f>IFERROR(VLOOKUP(ROWS($O$5:O1735),$K$5:$L$7000,2,FALSE),"")</f>
        <v/>
      </c>
    </row>
    <row r="1736" spans="2:15" ht="15" customHeight="1" x14ac:dyDescent="0.25">
      <c r="B1736" s="178" t="s">
        <v>8594</v>
      </c>
      <c r="C1736" s="178" t="s">
        <v>104</v>
      </c>
      <c r="D1736" s="178" t="s">
        <v>648</v>
      </c>
      <c r="E1736" s="178" t="s">
        <v>302</v>
      </c>
      <c r="F1736" s="178" t="s">
        <v>17</v>
      </c>
      <c r="G1736" s="1">
        <f>IF(ISNUMBER(Pay_Item_Search_Text),IF(ISNUMBER(IF(FIND(Pay_Item_Search_Text,B1736)=1,1, "FALSE")),MAX(G$4:$G1735)+1,IF(ISNUMBER(Pay_Item_Search_Text),0,IF(ISNUMBER(SEARCH(Pay_Item_Search_Text,H1736)),MAX(G$4:$G1735)+1,0))),IF(ISNUMBER(Pay_Item_Search_Text),0,IF(ISNUMBER(SEARCH(Pay_Item_Search_Text,H1736)),MAX(G$4:$G1735)+1,0)))</f>
        <v>1732</v>
      </c>
      <c r="H1736" s="1" t="str">
        <f>IF(Table_PayItems[[#This Row],[Description]]="_","_ Unique Item - "&amp;Table_PayItems[[#This Row],[Item]]&amp;" - $"&amp;Table_PayItems[[#This Row],[Unit]],Table_PayItems[[#This Row],[Description]]&amp;" - $"&amp;Table_PayItems[[#This Row],[Unit]])</f>
        <v>Culv, Cl E, 138 inch - $Ft</v>
      </c>
      <c r="I1736" s="29" t="str">
        <f>IFERROR(VLOOKUP(ROWS($M$5:M1736),Table_PayItems[[Search Key]:[Concentrated Name]],2,FALSE),"")</f>
        <v>Culv, Cl E, 138 inch - $Ft</v>
      </c>
      <c r="J1736" s="1"/>
      <c r="K1736" s="1"/>
      <c r="L1736" s="22">
        <f>IF(ISNUMBER(SEARCH(Pay_Item_Search_Text_2,M1736)),MAX($L$4:L1735)+1,0)</f>
        <v>0</v>
      </c>
      <c r="M1736" s="1" t="str">
        <f>IFERROR(VLOOKUP(ROWS($M$5:M1736),Table_PayItems[[Search Key]:[Concentrated Name]],2,FALSE),"")</f>
        <v>Culv, Cl E, 138 inch - $Ft</v>
      </c>
      <c r="N1736" s="1" t="str">
        <f>IFERROR(VLOOKUP(ROWS($M$5:N1736),$L$5:$M$7000,2,FALSE),"")</f>
        <v/>
      </c>
      <c r="O1736" s="1" t="str">
        <f>IFERROR(VLOOKUP(ROWS($O$5:O1736),$K$5:$L$7000,2,FALSE),"")</f>
        <v/>
      </c>
    </row>
    <row r="1737" spans="2:15" ht="15" customHeight="1" x14ac:dyDescent="0.25">
      <c r="B1737" s="178" t="s">
        <v>8595</v>
      </c>
      <c r="C1737" s="178" t="s">
        <v>104</v>
      </c>
      <c r="D1737" s="178" t="s">
        <v>649</v>
      </c>
      <c r="E1737" s="178" t="s">
        <v>302</v>
      </c>
      <c r="F1737" s="178" t="s">
        <v>17</v>
      </c>
      <c r="G1737" s="1">
        <f>IF(ISNUMBER(Pay_Item_Search_Text),IF(ISNUMBER(IF(FIND(Pay_Item_Search_Text,B1737)=1,1, "FALSE")),MAX(G$4:$G1736)+1,IF(ISNUMBER(Pay_Item_Search_Text),0,IF(ISNUMBER(SEARCH(Pay_Item_Search_Text,H1737)),MAX(G$4:$G1736)+1,0))),IF(ISNUMBER(Pay_Item_Search_Text),0,IF(ISNUMBER(SEARCH(Pay_Item_Search_Text,H1737)),MAX(G$4:$G1736)+1,0)))</f>
        <v>1733</v>
      </c>
      <c r="H1737" s="1" t="str">
        <f>IF(Table_PayItems[[#This Row],[Description]]="_","_ Unique Item - "&amp;Table_PayItems[[#This Row],[Item]]&amp;" - $"&amp;Table_PayItems[[#This Row],[Unit]],Table_PayItems[[#This Row],[Description]]&amp;" - $"&amp;Table_PayItems[[#This Row],[Unit]])</f>
        <v>Culv, Cl E, 144 inch - $Ft</v>
      </c>
      <c r="I1737" s="29" t="str">
        <f>IFERROR(VLOOKUP(ROWS($M$5:M1737),Table_PayItems[[Search Key]:[Concentrated Name]],2,FALSE),"")</f>
        <v>Culv, Cl E, 144 inch - $Ft</v>
      </c>
      <c r="J1737" s="1"/>
      <c r="K1737" s="1"/>
      <c r="L1737" s="22">
        <f>IF(ISNUMBER(SEARCH(Pay_Item_Search_Text_2,M1737)),MAX($L$4:L1736)+1,0)</f>
        <v>0</v>
      </c>
      <c r="M1737" s="1" t="str">
        <f>IFERROR(VLOOKUP(ROWS($M$5:M1737),Table_PayItems[[Search Key]:[Concentrated Name]],2,FALSE),"")</f>
        <v>Culv, Cl E, 144 inch - $Ft</v>
      </c>
      <c r="N1737" s="1" t="str">
        <f>IFERROR(VLOOKUP(ROWS($M$5:N1737),$L$5:$M$7000,2,FALSE),"")</f>
        <v/>
      </c>
      <c r="O1737" s="1" t="str">
        <f>IFERROR(VLOOKUP(ROWS($O$5:O1737),$K$5:$L$7000,2,FALSE),"")</f>
        <v/>
      </c>
    </row>
    <row r="1738" spans="2:15" ht="15" customHeight="1" x14ac:dyDescent="0.25">
      <c r="B1738" s="178" t="s">
        <v>8573</v>
      </c>
      <c r="C1738" s="178" t="s">
        <v>104</v>
      </c>
      <c r="D1738" s="178" t="s">
        <v>627</v>
      </c>
      <c r="E1738" s="178" t="s">
        <v>296</v>
      </c>
      <c r="F1738" s="178" t="s">
        <v>17</v>
      </c>
      <c r="G1738" s="1">
        <f>IF(ISNUMBER(Pay_Item_Search_Text),IF(ISNUMBER(IF(FIND(Pay_Item_Search_Text,B1738)=1,1, "FALSE")),MAX(G$4:$G1737)+1,IF(ISNUMBER(Pay_Item_Search_Text),0,IF(ISNUMBER(SEARCH(Pay_Item_Search_Text,H1738)),MAX(G$4:$G1737)+1,0))),IF(ISNUMBER(Pay_Item_Search_Text),0,IF(ISNUMBER(SEARCH(Pay_Item_Search_Text,H1738)),MAX(G$4:$G1737)+1,0)))</f>
        <v>1734</v>
      </c>
      <c r="H1738" s="1" t="str">
        <f>IF(Table_PayItems[[#This Row],[Description]]="_","_ Unique Item - "&amp;Table_PayItems[[#This Row],[Item]]&amp;" - $"&amp;Table_PayItems[[#This Row],[Unit]],Table_PayItems[[#This Row],[Description]]&amp;" - $"&amp;Table_PayItems[[#This Row],[Unit]])</f>
        <v>Culv, Cl E, 15 inch - $Ft</v>
      </c>
      <c r="I1738" s="29" t="str">
        <f>IFERROR(VLOOKUP(ROWS($M$5:M1738),Table_PayItems[[Search Key]:[Concentrated Name]],2,FALSE),"")</f>
        <v>Culv, Cl E, 15 inch - $Ft</v>
      </c>
      <c r="J1738" s="1"/>
      <c r="K1738" s="1"/>
      <c r="L1738" s="22">
        <f>IF(ISNUMBER(SEARCH(Pay_Item_Search_Text_2,M1738)),MAX($L$4:L1737)+1,0)</f>
        <v>0</v>
      </c>
      <c r="M1738" s="1" t="str">
        <f>IFERROR(VLOOKUP(ROWS($M$5:M1738),Table_PayItems[[Search Key]:[Concentrated Name]],2,FALSE),"")</f>
        <v>Culv, Cl E, 15 inch - $Ft</v>
      </c>
      <c r="N1738" s="1" t="str">
        <f>IFERROR(VLOOKUP(ROWS($M$5:N1738),$L$5:$M$7000,2,FALSE),"")</f>
        <v/>
      </c>
      <c r="O1738" s="1" t="str">
        <f>IFERROR(VLOOKUP(ROWS($O$5:O1738),$K$5:$L$7000,2,FALSE),"")</f>
        <v/>
      </c>
    </row>
    <row r="1739" spans="2:15" ht="15" customHeight="1" x14ac:dyDescent="0.25">
      <c r="B1739" s="178" t="s">
        <v>8574</v>
      </c>
      <c r="C1739" s="178" t="s">
        <v>104</v>
      </c>
      <c r="D1739" s="178" t="s">
        <v>628</v>
      </c>
      <c r="E1739" s="178" t="s">
        <v>296</v>
      </c>
      <c r="F1739" s="178" t="s">
        <v>17</v>
      </c>
      <c r="G1739" s="27">
        <f>IF(ISNUMBER(Pay_Item_Search_Text),IF(ISNUMBER(IF(FIND(Pay_Item_Search_Text,B1739)=1,1, "FALSE")),MAX(G$4:$G1738)+1,IF(ISNUMBER(Pay_Item_Search_Text),0,IF(ISNUMBER(SEARCH(Pay_Item_Search_Text,H1739)),MAX(G$4:$G1738)+1,0))),IF(ISNUMBER(Pay_Item_Search_Text),0,IF(ISNUMBER(SEARCH(Pay_Item_Search_Text,H1739)),MAX(G$4:$G1738)+1,0)))</f>
        <v>1735</v>
      </c>
      <c r="H1739" s="24" t="str">
        <f>IF(Table_PayItems[[#This Row],[Description]]="_","_ Unique Item - "&amp;Table_PayItems[[#This Row],[Item]]&amp;" - $"&amp;Table_PayItems[[#This Row],[Unit]],Table_PayItems[[#This Row],[Description]]&amp;" - $"&amp;Table_PayItems[[#This Row],[Unit]])</f>
        <v>Culv, Cl E, 18 inch - $Ft</v>
      </c>
      <c r="I1739" s="30" t="str">
        <f>IFERROR(VLOOKUP(ROWS($M$5:M1739),Table_PayItems[[Search Key]:[Concentrated Name]],2,FALSE),"")</f>
        <v>Culv, Cl E, 18 inch - $Ft</v>
      </c>
      <c r="J1739" s="1"/>
      <c r="K1739" s="1"/>
      <c r="L1739" s="22">
        <f>IF(ISNUMBER(SEARCH(Pay_Item_Search_Text_2,M1739)),MAX($L$4:L1738)+1,0)</f>
        <v>0</v>
      </c>
      <c r="M1739" s="1" t="str">
        <f>IFERROR(VLOOKUP(ROWS($M$5:M1739),Table_PayItems[[Search Key]:[Concentrated Name]],2,FALSE),"")</f>
        <v>Culv, Cl E, 18 inch - $Ft</v>
      </c>
      <c r="N1739" s="1" t="str">
        <f>IFERROR(VLOOKUP(ROWS($M$5:N1739),$L$5:$M$7000,2,FALSE),"")</f>
        <v/>
      </c>
      <c r="O1739" s="1" t="str">
        <f>IFERROR(VLOOKUP(ROWS($O$5:O1739),$K$5:$L$7000,2,FALSE),"")</f>
        <v/>
      </c>
    </row>
    <row r="1740" spans="2:15" ht="15" customHeight="1" x14ac:dyDescent="0.25">
      <c r="B1740" s="178" t="s">
        <v>8575</v>
      </c>
      <c r="C1740" s="178" t="s">
        <v>104</v>
      </c>
      <c r="D1740" s="178" t="s">
        <v>629</v>
      </c>
      <c r="E1740" s="178" t="s">
        <v>296</v>
      </c>
      <c r="F1740" s="178" t="s">
        <v>17</v>
      </c>
      <c r="G1740" s="1">
        <f>IF(ISNUMBER(Pay_Item_Search_Text),IF(ISNUMBER(IF(FIND(Pay_Item_Search_Text,B1740)=1,1, "FALSE")),MAX(G$4:$G1739)+1,IF(ISNUMBER(Pay_Item_Search_Text),0,IF(ISNUMBER(SEARCH(Pay_Item_Search_Text,H1740)),MAX(G$4:$G1739)+1,0))),IF(ISNUMBER(Pay_Item_Search_Text),0,IF(ISNUMBER(SEARCH(Pay_Item_Search_Text,H1740)),MAX(G$4:$G1739)+1,0)))</f>
        <v>1736</v>
      </c>
      <c r="H1740" s="1" t="str">
        <f>IF(Table_PayItems[[#This Row],[Description]]="_","_ Unique Item - "&amp;Table_PayItems[[#This Row],[Item]]&amp;" - $"&amp;Table_PayItems[[#This Row],[Unit]],Table_PayItems[[#This Row],[Description]]&amp;" - $"&amp;Table_PayItems[[#This Row],[Unit]])</f>
        <v>Culv, Cl E, 24 inch - $Ft</v>
      </c>
      <c r="I1740" s="29" t="str">
        <f>IFERROR(VLOOKUP(ROWS($M$5:M1740),Table_PayItems[[Search Key]:[Concentrated Name]],2,FALSE),"")</f>
        <v>Culv, Cl E, 24 inch - $Ft</v>
      </c>
      <c r="J1740" s="1"/>
      <c r="K1740" s="1"/>
      <c r="L1740" s="22">
        <f>IF(ISNUMBER(SEARCH(Pay_Item_Search_Text_2,M1740)),MAX($L$4:L1739)+1,0)</f>
        <v>0</v>
      </c>
      <c r="M1740" s="1" t="str">
        <f>IFERROR(VLOOKUP(ROWS($M$5:M1740),Table_PayItems[[Search Key]:[Concentrated Name]],2,FALSE),"")</f>
        <v>Culv, Cl E, 24 inch - $Ft</v>
      </c>
      <c r="N1740" s="1" t="str">
        <f>IFERROR(VLOOKUP(ROWS($M$5:N1740),$L$5:$M$7000,2,FALSE),"")</f>
        <v/>
      </c>
      <c r="O1740" s="1" t="str">
        <f>IFERROR(VLOOKUP(ROWS($O$5:O1740),$K$5:$L$7000,2,FALSE),"")</f>
        <v/>
      </c>
    </row>
    <row r="1741" spans="2:15" ht="15" customHeight="1" x14ac:dyDescent="0.25">
      <c r="B1741" s="178" t="s">
        <v>8576</v>
      </c>
      <c r="C1741" s="178" t="s">
        <v>104</v>
      </c>
      <c r="D1741" s="178" t="s">
        <v>630</v>
      </c>
      <c r="E1741" s="178" t="s">
        <v>302</v>
      </c>
      <c r="F1741" s="178" t="s">
        <v>17</v>
      </c>
      <c r="G1741" s="1">
        <f>IF(ISNUMBER(Pay_Item_Search_Text),IF(ISNUMBER(IF(FIND(Pay_Item_Search_Text,B1741)=1,1, "FALSE")),MAX(G$4:$G1740)+1,IF(ISNUMBER(Pay_Item_Search_Text),0,IF(ISNUMBER(SEARCH(Pay_Item_Search_Text,H1741)),MAX(G$4:$G1740)+1,0))),IF(ISNUMBER(Pay_Item_Search_Text),0,IF(ISNUMBER(SEARCH(Pay_Item_Search_Text,H1741)),MAX(G$4:$G1740)+1,0)))</f>
        <v>1737</v>
      </c>
      <c r="H1741" s="1" t="str">
        <f>IF(Table_PayItems[[#This Row],[Description]]="_","_ Unique Item - "&amp;Table_PayItems[[#This Row],[Item]]&amp;" - $"&amp;Table_PayItems[[#This Row],[Unit]],Table_PayItems[[#This Row],[Description]]&amp;" - $"&amp;Table_PayItems[[#This Row],[Unit]])</f>
        <v>Culv, Cl E, 30 inch - $Ft</v>
      </c>
      <c r="I1741" s="29" t="str">
        <f>IFERROR(VLOOKUP(ROWS($M$5:M1741),Table_PayItems[[Search Key]:[Concentrated Name]],2,FALSE),"")</f>
        <v>Culv, Cl E, 30 inch - $Ft</v>
      </c>
      <c r="J1741" s="1"/>
      <c r="K1741" s="1"/>
      <c r="L1741" s="22">
        <f>IF(ISNUMBER(SEARCH(Pay_Item_Search_Text_2,M1741)),MAX($L$4:L1740)+1,0)</f>
        <v>489</v>
      </c>
      <c r="M1741" s="1" t="str">
        <f>IFERROR(VLOOKUP(ROWS($M$5:M1741),Table_PayItems[[Search Key]:[Concentrated Name]],2,FALSE),"")</f>
        <v>Culv, Cl E, 30 inch - $Ft</v>
      </c>
      <c r="N1741" s="1" t="str">
        <f>IFERROR(VLOOKUP(ROWS($M$5:N1741),$L$5:$M$7000,2,FALSE),"")</f>
        <v/>
      </c>
      <c r="O1741" s="1" t="str">
        <f>IFERROR(VLOOKUP(ROWS($O$5:O1741),$K$5:$L$7000,2,FALSE),"")</f>
        <v/>
      </c>
    </row>
    <row r="1742" spans="2:15" ht="15" customHeight="1" x14ac:dyDescent="0.25">
      <c r="B1742" s="178" t="s">
        <v>8577</v>
      </c>
      <c r="C1742" s="178" t="s">
        <v>104</v>
      </c>
      <c r="D1742" s="178" t="s">
        <v>631</v>
      </c>
      <c r="E1742" s="178" t="s">
        <v>302</v>
      </c>
      <c r="F1742" s="178" t="s">
        <v>17</v>
      </c>
      <c r="G1742" s="1">
        <f>IF(ISNUMBER(Pay_Item_Search_Text),IF(ISNUMBER(IF(FIND(Pay_Item_Search_Text,B1742)=1,1, "FALSE")),MAX(G$4:$G1741)+1,IF(ISNUMBER(Pay_Item_Search_Text),0,IF(ISNUMBER(SEARCH(Pay_Item_Search_Text,H1742)),MAX(G$4:$G1741)+1,0))),IF(ISNUMBER(Pay_Item_Search_Text),0,IF(ISNUMBER(SEARCH(Pay_Item_Search_Text,H1742)),MAX(G$4:$G1741)+1,0)))</f>
        <v>1738</v>
      </c>
      <c r="H1742" s="1" t="str">
        <f>IF(Table_PayItems[[#This Row],[Description]]="_","_ Unique Item - "&amp;Table_PayItems[[#This Row],[Item]]&amp;" - $"&amp;Table_PayItems[[#This Row],[Unit]],Table_PayItems[[#This Row],[Description]]&amp;" - $"&amp;Table_PayItems[[#This Row],[Unit]])</f>
        <v>Culv, Cl E, 36 inch - $Ft</v>
      </c>
      <c r="I1742" s="29" t="str">
        <f>IFERROR(VLOOKUP(ROWS($M$5:M1742),Table_PayItems[[Search Key]:[Concentrated Name]],2,FALSE),"")</f>
        <v>Culv, Cl E, 36 inch - $Ft</v>
      </c>
      <c r="J1742" s="1"/>
      <c r="K1742" s="1"/>
      <c r="L1742" s="22">
        <f>IF(ISNUMBER(SEARCH(Pay_Item_Search_Text_2,M1742)),MAX($L$4:L1741)+1,0)</f>
        <v>0</v>
      </c>
      <c r="M1742" s="1" t="str">
        <f>IFERROR(VLOOKUP(ROWS($M$5:M1742),Table_PayItems[[Search Key]:[Concentrated Name]],2,FALSE),"")</f>
        <v>Culv, Cl E, 36 inch - $Ft</v>
      </c>
      <c r="N1742" s="1" t="str">
        <f>IFERROR(VLOOKUP(ROWS($M$5:N1742),$L$5:$M$7000,2,FALSE),"")</f>
        <v/>
      </c>
      <c r="O1742" s="1" t="str">
        <f>IFERROR(VLOOKUP(ROWS($O$5:O1742),$K$5:$L$7000,2,FALSE),"")</f>
        <v/>
      </c>
    </row>
    <row r="1743" spans="2:15" ht="15" customHeight="1" x14ac:dyDescent="0.25">
      <c r="B1743" s="178" t="s">
        <v>8578</v>
      </c>
      <c r="C1743" s="178" t="s">
        <v>104</v>
      </c>
      <c r="D1743" s="178" t="s">
        <v>632</v>
      </c>
      <c r="E1743" s="178" t="s">
        <v>302</v>
      </c>
      <c r="F1743" s="178" t="s">
        <v>17</v>
      </c>
      <c r="G1743" s="1">
        <f>IF(ISNUMBER(Pay_Item_Search_Text),IF(ISNUMBER(IF(FIND(Pay_Item_Search_Text,B1743)=1,1, "FALSE")),MAX(G$4:$G1742)+1,IF(ISNUMBER(Pay_Item_Search_Text),0,IF(ISNUMBER(SEARCH(Pay_Item_Search_Text,H1743)),MAX(G$4:$G1742)+1,0))),IF(ISNUMBER(Pay_Item_Search_Text),0,IF(ISNUMBER(SEARCH(Pay_Item_Search_Text,H1743)),MAX(G$4:$G1742)+1,0)))</f>
        <v>1739</v>
      </c>
      <c r="H1743" s="1" t="str">
        <f>IF(Table_PayItems[[#This Row],[Description]]="_","_ Unique Item - "&amp;Table_PayItems[[#This Row],[Item]]&amp;" - $"&amp;Table_PayItems[[#This Row],[Unit]],Table_PayItems[[#This Row],[Description]]&amp;" - $"&amp;Table_PayItems[[#This Row],[Unit]])</f>
        <v>Culv, Cl E, 42 inch - $Ft</v>
      </c>
      <c r="I1743" s="29" t="str">
        <f>IFERROR(VLOOKUP(ROWS($M$5:M1743),Table_PayItems[[Search Key]:[Concentrated Name]],2,FALSE),"")</f>
        <v>Culv, Cl E, 42 inch - $Ft</v>
      </c>
      <c r="J1743" s="1"/>
      <c r="K1743" s="1"/>
      <c r="L1743" s="22">
        <f>IF(ISNUMBER(SEARCH(Pay_Item_Search_Text_2,M1743)),MAX($L$4:L1742)+1,0)</f>
        <v>0</v>
      </c>
      <c r="M1743" s="1" t="str">
        <f>IFERROR(VLOOKUP(ROWS($M$5:M1743),Table_PayItems[[Search Key]:[Concentrated Name]],2,FALSE),"")</f>
        <v>Culv, Cl E, 42 inch - $Ft</v>
      </c>
      <c r="N1743" s="1" t="str">
        <f>IFERROR(VLOOKUP(ROWS($M$5:N1743),$L$5:$M$7000,2,FALSE),"")</f>
        <v/>
      </c>
      <c r="O1743" s="1" t="str">
        <f>IFERROR(VLOOKUP(ROWS($O$5:O1743),$K$5:$L$7000,2,FALSE),"")</f>
        <v/>
      </c>
    </row>
    <row r="1744" spans="2:15" ht="15" customHeight="1" x14ac:dyDescent="0.25">
      <c r="B1744" s="178" t="s">
        <v>8579</v>
      </c>
      <c r="C1744" s="178" t="s">
        <v>104</v>
      </c>
      <c r="D1744" s="178" t="s">
        <v>633</v>
      </c>
      <c r="E1744" s="178" t="s">
        <v>302</v>
      </c>
      <c r="F1744" s="178" t="s">
        <v>17</v>
      </c>
      <c r="G1744" s="1">
        <f>IF(ISNUMBER(Pay_Item_Search_Text),IF(ISNUMBER(IF(FIND(Pay_Item_Search_Text,B1744)=1,1, "FALSE")),MAX(G$4:$G1743)+1,IF(ISNUMBER(Pay_Item_Search_Text),0,IF(ISNUMBER(SEARCH(Pay_Item_Search_Text,H1744)),MAX(G$4:$G1743)+1,0))),IF(ISNUMBER(Pay_Item_Search_Text),0,IF(ISNUMBER(SEARCH(Pay_Item_Search_Text,H1744)),MAX(G$4:$G1743)+1,0)))</f>
        <v>1740</v>
      </c>
      <c r="H1744" s="1" t="str">
        <f>IF(Table_PayItems[[#This Row],[Description]]="_","_ Unique Item - "&amp;Table_PayItems[[#This Row],[Item]]&amp;" - $"&amp;Table_PayItems[[#This Row],[Unit]],Table_PayItems[[#This Row],[Description]]&amp;" - $"&amp;Table_PayItems[[#This Row],[Unit]])</f>
        <v>Culv, Cl E, 48 inch - $Ft</v>
      </c>
      <c r="I1744" s="29" t="str">
        <f>IFERROR(VLOOKUP(ROWS($M$5:M1744),Table_PayItems[[Search Key]:[Concentrated Name]],2,FALSE),"")</f>
        <v>Culv, Cl E, 48 inch - $Ft</v>
      </c>
      <c r="J1744" s="1"/>
      <c r="K1744" s="1"/>
      <c r="L1744" s="22">
        <f>IF(ISNUMBER(SEARCH(Pay_Item_Search_Text_2,M1744)),MAX($L$4:L1743)+1,0)</f>
        <v>0</v>
      </c>
      <c r="M1744" s="1" t="str">
        <f>IFERROR(VLOOKUP(ROWS($M$5:M1744),Table_PayItems[[Search Key]:[Concentrated Name]],2,FALSE),"")</f>
        <v>Culv, Cl E, 48 inch - $Ft</v>
      </c>
      <c r="N1744" s="1" t="str">
        <f>IFERROR(VLOOKUP(ROWS($M$5:N1744),$L$5:$M$7000,2,FALSE),"")</f>
        <v/>
      </c>
      <c r="O1744" s="1" t="str">
        <f>IFERROR(VLOOKUP(ROWS($O$5:O1744),$K$5:$L$7000,2,FALSE),"")</f>
        <v/>
      </c>
    </row>
    <row r="1745" spans="2:15" ht="15" customHeight="1" x14ac:dyDescent="0.25">
      <c r="B1745" s="178" t="s">
        <v>8580</v>
      </c>
      <c r="C1745" s="178" t="s">
        <v>104</v>
      </c>
      <c r="D1745" s="178" t="s">
        <v>634</v>
      </c>
      <c r="E1745" s="178" t="s">
        <v>302</v>
      </c>
      <c r="F1745" s="178" t="s">
        <v>17</v>
      </c>
      <c r="G1745" s="1">
        <f>IF(ISNUMBER(Pay_Item_Search_Text),IF(ISNUMBER(IF(FIND(Pay_Item_Search_Text,B1745)=1,1, "FALSE")),MAX(G$4:$G1744)+1,IF(ISNUMBER(Pay_Item_Search_Text),0,IF(ISNUMBER(SEARCH(Pay_Item_Search_Text,H1745)),MAX(G$4:$G1744)+1,0))),IF(ISNUMBER(Pay_Item_Search_Text),0,IF(ISNUMBER(SEARCH(Pay_Item_Search_Text,H1745)),MAX(G$4:$G1744)+1,0)))</f>
        <v>1741</v>
      </c>
      <c r="H1745" s="1" t="str">
        <f>IF(Table_PayItems[[#This Row],[Description]]="_","_ Unique Item - "&amp;Table_PayItems[[#This Row],[Item]]&amp;" - $"&amp;Table_PayItems[[#This Row],[Unit]],Table_PayItems[[#This Row],[Description]]&amp;" - $"&amp;Table_PayItems[[#This Row],[Unit]])</f>
        <v>Culv, Cl E, 54 inch - $Ft</v>
      </c>
      <c r="I1745" s="29" t="str">
        <f>IFERROR(VLOOKUP(ROWS($M$5:M1745),Table_PayItems[[Search Key]:[Concentrated Name]],2,FALSE),"")</f>
        <v>Culv, Cl E, 54 inch - $Ft</v>
      </c>
      <c r="J1745" s="1"/>
      <c r="K1745" s="1"/>
      <c r="L1745" s="22">
        <f>IF(ISNUMBER(SEARCH(Pay_Item_Search_Text_2,M1745)),MAX($L$4:L1744)+1,0)</f>
        <v>0</v>
      </c>
      <c r="M1745" s="1" t="str">
        <f>IFERROR(VLOOKUP(ROWS($M$5:M1745),Table_PayItems[[Search Key]:[Concentrated Name]],2,FALSE),"")</f>
        <v>Culv, Cl E, 54 inch - $Ft</v>
      </c>
      <c r="N1745" s="1" t="str">
        <f>IFERROR(VLOOKUP(ROWS($M$5:N1745),$L$5:$M$7000,2,FALSE),"")</f>
        <v/>
      </c>
      <c r="O1745" s="1" t="str">
        <f>IFERROR(VLOOKUP(ROWS($O$5:O1745),$K$5:$L$7000,2,FALSE),"")</f>
        <v/>
      </c>
    </row>
    <row r="1746" spans="2:15" ht="15" customHeight="1" x14ac:dyDescent="0.25">
      <c r="B1746" s="178" t="s">
        <v>8581</v>
      </c>
      <c r="C1746" s="178" t="s">
        <v>104</v>
      </c>
      <c r="D1746" s="178" t="s">
        <v>635</v>
      </c>
      <c r="E1746" s="178" t="s">
        <v>302</v>
      </c>
      <c r="F1746" s="178" t="s">
        <v>17</v>
      </c>
      <c r="G1746" s="1">
        <f>IF(ISNUMBER(Pay_Item_Search_Text),IF(ISNUMBER(IF(FIND(Pay_Item_Search_Text,B1746)=1,1, "FALSE")),MAX(G$4:$G1745)+1,IF(ISNUMBER(Pay_Item_Search_Text),0,IF(ISNUMBER(SEARCH(Pay_Item_Search_Text,H1746)),MAX(G$4:$G1745)+1,0))),IF(ISNUMBER(Pay_Item_Search_Text),0,IF(ISNUMBER(SEARCH(Pay_Item_Search_Text,H1746)),MAX(G$4:$G1745)+1,0)))</f>
        <v>1742</v>
      </c>
      <c r="H1746" s="1" t="str">
        <f>IF(Table_PayItems[[#This Row],[Description]]="_","_ Unique Item - "&amp;Table_PayItems[[#This Row],[Item]]&amp;" - $"&amp;Table_PayItems[[#This Row],[Unit]],Table_PayItems[[#This Row],[Description]]&amp;" - $"&amp;Table_PayItems[[#This Row],[Unit]])</f>
        <v>Culv, Cl E, 60 inch - $Ft</v>
      </c>
      <c r="I1746" s="29" t="str">
        <f>IFERROR(VLOOKUP(ROWS($M$5:M1746),Table_PayItems[[Search Key]:[Concentrated Name]],2,FALSE),"")</f>
        <v>Culv, Cl E, 60 inch - $Ft</v>
      </c>
      <c r="J1746" s="1"/>
      <c r="K1746" s="1"/>
      <c r="L1746" s="22">
        <f>IF(ISNUMBER(SEARCH(Pay_Item_Search_Text_2,M1746)),MAX($L$4:L1745)+1,0)</f>
        <v>490</v>
      </c>
      <c r="M1746" s="1" t="str">
        <f>IFERROR(VLOOKUP(ROWS($M$5:M1746),Table_PayItems[[Search Key]:[Concentrated Name]],2,FALSE),"")</f>
        <v>Culv, Cl E, 60 inch - $Ft</v>
      </c>
      <c r="N1746" s="1" t="str">
        <f>IFERROR(VLOOKUP(ROWS($M$5:N1746),$L$5:$M$7000,2,FALSE),"")</f>
        <v/>
      </c>
      <c r="O1746" s="1" t="str">
        <f>IFERROR(VLOOKUP(ROWS($O$5:O1746),$K$5:$L$7000,2,FALSE),"")</f>
        <v/>
      </c>
    </row>
    <row r="1747" spans="2:15" ht="15" customHeight="1" x14ac:dyDescent="0.25">
      <c r="B1747" s="178" t="s">
        <v>8582</v>
      </c>
      <c r="C1747" s="178" t="s">
        <v>104</v>
      </c>
      <c r="D1747" s="178" t="s">
        <v>636</v>
      </c>
      <c r="E1747" s="178" t="s">
        <v>302</v>
      </c>
      <c r="F1747" s="178" t="s">
        <v>17</v>
      </c>
      <c r="G1747" s="1">
        <f>IF(ISNUMBER(Pay_Item_Search_Text),IF(ISNUMBER(IF(FIND(Pay_Item_Search_Text,B1747)=1,1, "FALSE")),MAX(G$4:$G1746)+1,IF(ISNUMBER(Pay_Item_Search_Text),0,IF(ISNUMBER(SEARCH(Pay_Item_Search_Text,H1747)),MAX(G$4:$G1746)+1,0))),IF(ISNUMBER(Pay_Item_Search_Text),0,IF(ISNUMBER(SEARCH(Pay_Item_Search_Text,H1747)),MAX(G$4:$G1746)+1,0)))</f>
        <v>1743</v>
      </c>
      <c r="H1747" s="1" t="str">
        <f>IF(Table_PayItems[[#This Row],[Description]]="_","_ Unique Item - "&amp;Table_PayItems[[#This Row],[Item]]&amp;" - $"&amp;Table_PayItems[[#This Row],[Unit]],Table_PayItems[[#This Row],[Description]]&amp;" - $"&amp;Table_PayItems[[#This Row],[Unit]])</f>
        <v>Culv, Cl E, 66 inch - $Ft</v>
      </c>
      <c r="I1747" s="29" t="str">
        <f>IFERROR(VLOOKUP(ROWS($M$5:M1747),Table_PayItems[[Search Key]:[Concentrated Name]],2,FALSE),"")</f>
        <v>Culv, Cl E, 66 inch - $Ft</v>
      </c>
      <c r="J1747" s="1"/>
      <c r="K1747" s="1"/>
      <c r="L1747" s="22">
        <f>IF(ISNUMBER(SEARCH(Pay_Item_Search_Text_2,M1747)),MAX($L$4:L1746)+1,0)</f>
        <v>0</v>
      </c>
      <c r="M1747" s="1" t="str">
        <f>IFERROR(VLOOKUP(ROWS($M$5:M1747),Table_PayItems[[Search Key]:[Concentrated Name]],2,FALSE),"")</f>
        <v>Culv, Cl E, 66 inch - $Ft</v>
      </c>
      <c r="N1747" s="1" t="str">
        <f>IFERROR(VLOOKUP(ROWS($M$5:N1747),$L$5:$M$7000,2,FALSE),"")</f>
        <v/>
      </c>
      <c r="O1747" s="1" t="str">
        <f>IFERROR(VLOOKUP(ROWS($O$5:O1747),$K$5:$L$7000,2,FALSE),"")</f>
        <v/>
      </c>
    </row>
    <row r="1748" spans="2:15" ht="15" customHeight="1" x14ac:dyDescent="0.25">
      <c r="B1748" s="178" t="s">
        <v>8583</v>
      </c>
      <c r="C1748" s="178" t="s">
        <v>104</v>
      </c>
      <c r="D1748" s="178" t="s">
        <v>637</v>
      </c>
      <c r="E1748" s="178" t="s">
        <v>302</v>
      </c>
      <c r="F1748" s="178" t="s">
        <v>17</v>
      </c>
      <c r="G1748" s="1">
        <f>IF(ISNUMBER(Pay_Item_Search_Text),IF(ISNUMBER(IF(FIND(Pay_Item_Search_Text,B1748)=1,1, "FALSE")),MAX(G$4:$G1747)+1,IF(ISNUMBER(Pay_Item_Search_Text),0,IF(ISNUMBER(SEARCH(Pay_Item_Search_Text,H1748)),MAX(G$4:$G1747)+1,0))),IF(ISNUMBER(Pay_Item_Search_Text),0,IF(ISNUMBER(SEARCH(Pay_Item_Search_Text,H1748)),MAX(G$4:$G1747)+1,0)))</f>
        <v>1744</v>
      </c>
      <c r="H1748" s="1" t="str">
        <f>IF(Table_PayItems[[#This Row],[Description]]="_","_ Unique Item - "&amp;Table_PayItems[[#This Row],[Item]]&amp;" - $"&amp;Table_PayItems[[#This Row],[Unit]],Table_PayItems[[#This Row],[Description]]&amp;" - $"&amp;Table_PayItems[[#This Row],[Unit]])</f>
        <v>Culv, Cl E, 72 inch - $Ft</v>
      </c>
      <c r="I1748" s="29" t="str">
        <f>IFERROR(VLOOKUP(ROWS($M$5:M1748),Table_PayItems[[Search Key]:[Concentrated Name]],2,FALSE),"")</f>
        <v>Culv, Cl E, 72 inch - $Ft</v>
      </c>
      <c r="J1748" s="1"/>
      <c r="K1748" s="1"/>
      <c r="L1748" s="22">
        <f>IF(ISNUMBER(SEARCH(Pay_Item_Search_Text_2,M1748)),MAX($L$4:L1747)+1,0)</f>
        <v>0</v>
      </c>
      <c r="M1748" s="1" t="str">
        <f>IFERROR(VLOOKUP(ROWS($M$5:M1748),Table_PayItems[[Search Key]:[Concentrated Name]],2,FALSE),"")</f>
        <v>Culv, Cl E, 72 inch - $Ft</v>
      </c>
      <c r="N1748" s="1" t="str">
        <f>IFERROR(VLOOKUP(ROWS($M$5:N1748),$L$5:$M$7000,2,FALSE),"")</f>
        <v/>
      </c>
      <c r="O1748" s="1" t="str">
        <f>IFERROR(VLOOKUP(ROWS($O$5:O1748),$K$5:$L$7000,2,FALSE),"")</f>
        <v/>
      </c>
    </row>
    <row r="1749" spans="2:15" ht="15" customHeight="1" x14ac:dyDescent="0.25">
      <c r="B1749" s="178" t="s">
        <v>8584</v>
      </c>
      <c r="C1749" s="178" t="s">
        <v>104</v>
      </c>
      <c r="D1749" s="178" t="s">
        <v>638</v>
      </c>
      <c r="E1749" s="178" t="s">
        <v>302</v>
      </c>
      <c r="F1749" s="178" t="s">
        <v>17</v>
      </c>
      <c r="G1749" s="1">
        <f>IF(ISNUMBER(Pay_Item_Search_Text),IF(ISNUMBER(IF(FIND(Pay_Item_Search_Text,B1749)=1,1, "FALSE")),MAX(G$4:$G1748)+1,IF(ISNUMBER(Pay_Item_Search_Text),0,IF(ISNUMBER(SEARCH(Pay_Item_Search_Text,H1749)),MAX(G$4:$G1748)+1,0))),IF(ISNUMBER(Pay_Item_Search_Text),0,IF(ISNUMBER(SEARCH(Pay_Item_Search_Text,H1749)),MAX(G$4:$G1748)+1,0)))</f>
        <v>1745</v>
      </c>
      <c r="H1749" s="1" t="str">
        <f>IF(Table_PayItems[[#This Row],[Description]]="_","_ Unique Item - "&amp;Table_PayItems[[#This Row],[Item]]&amp;" - $"&amp;Table_PayItems[[#This Row],[Unit]],Table_PayItems[[#This Row],[Description]]&amp;" - $"&amp;Table_PayItems[[#This Row],[Unit]])</f>
        <v>Culv, Cl E, 78 inch - $Ft</v>
      </c>
      <c r="I1749" s="29" t="str">
        <f>IFERROR(VLOOKUP(ROWS($M$5:M1749),Table_PayItems[[Search Key]:[Concentrated Name]],2,FALSE),"")</f>
        <v>Culv, Cl E, 78 inch - $Ft</v>
      </c>
      <c r="J1749" s="1"/>
      <c r="K1749" s="1"/>
      <c r="L1749" s="22">
        <f>IF(ISNUMBER(SEARCH(Pay_Item_Search_Text_2,M1749)),MAX($L$4:L1748)+1,0)</f>
        <v>0</v>
      </c>
      <c r="M1749" s="1" t="str">
        <f>IFERROR(VLOOKUP(ROWS($M$5:M1749),Table_PayItems[[Search Key]:[Concentrated Name]],2,FALSE),"")</f>
        <v>Culv, Cl E, 78 inch - $Ft</v>
      </c>
      <c r="N1749" s="1" t="str">
        <f>IFERROR(VLOOKUP(ROWS($M$5:N1749),$L$5:$M$7000,2,FALSE),"")</f>
        <v/>
      </c>
      <c r="O1749" s="1" t="str">
        <f>IFERROR(VLOOKUP(ROWS($O$5:O1749),$K$5:$L$7000,2,FALSE),"")</f>
        <v/>
      </c>
    </row>
    <row r="1750" spans="2:15" ht="15" customHeight="1" x14ac:dyDescent="0.25">
      <c r="B1750" s="178" t="s">
        <v>8585</v>
      </c>
      <c r="C1750" s="178" t="s">
        <v>104</v>
      </c>
      <c r="D1750" s="178" t="s">
        <v>639</v>
      </c>
      <c r="E1750" s="178" t="s">
        <v>302</v>
      </c>
      <c r="F1750" s="178" t="s">
        <v>17</v>
      </c>
      <c r="G1750" s="1">
        <f>IF(ISNUMBER(Pay_Item_Search_Text),IF(ISNUMBER(IF(FIND(Pay_Item_Search_Text,B1750)=1,1, "FALSE")),MAX(G$4:$G1749)+1,IF(ISNUMBER(Pay_Item_Search_Text),0,IF(ISNUMBER(SEARCH(Pay_Item_Search_Text,H1750)),MAX(G$4:$G1749)+1,0))),IF(ISNUMBER(Pay_Item_Search_Text),0,IF(ISNUMBER(SEARCH(Pay_Item_Search_Text,H1750)),MAX(G$4:$G1749)+1,0)))</f>
        <v>1746</v>
      </c>
      <c r="H1750" s="1" t="str">
        <f>IF(Table_PayItems[[#This Row],[Description]]="_","_ Unique Item - "&amp;Table_PayItems[[#This Row],[Item]]&amp;" - $"&amp;Table_PayItems[[#This Row],[Unit]],Table_PayItems[[#This Row],[Description]]&amp;" - $"&amp;Table_PayItems[[#This Row],[Unit]])</f>
        <v>Culv, Cl E, 84 inch - $Ft</v>
      </c>
      <c r="I1750" s="29" t="str">
        <f>IFERROR(VLOOKUP(ROWS($M$5:M1750),Table_PayItems[[Search Key]:[Concentrated Name]],2,FALSE),"")</f>
        <v>Culv, Cl E, 84 inch - $Ft</v>
      </c>
      <c r="J1750" s="1"/>
      <c r="K1750" s="1"/>
      <c r="L1750" s="22">
        <f>IF(ISNUMBER(SEARCH(Pay_Item_Search_Text_2,M1750)),MAX($L$4:L1749)+1,0)</f>
        <v>0</v>
      </c>
      <c r="M1750" s="1" t="str">
        <f>IFERROR(VLOOKUP(ROWS($M$5:M1750),Table_PayItems[[Search Key]:[Concentrated Name]],2,FALSE),"")</f>
        <v>Culv, Cl E, 84 inch - $Ft</v>
      </c>
      <c r="N1750" s="1" t="str">
        <f>IFERROR(VLOOKUP(ROWS($M$5:N1750),$L$5:$M$7000,2,FALSE),"")</f>
        <v/>
      </c>
      <c r="O1750" s="1" t="str">
        <f>IFERROR(VLOOKUP(ROWS($O$5:O1750),$K$5:$L$7000,2,FALSE),"")</f>
        <v/>
      </c>
    </row>
    <row r="1751" spans="2:15" ht="15" customHeight="1" x14ac:dyDescent="0.25">
      <c r="B1751" s="178" t="s">
        <v>8586</v>
      </c>
      <c r="C1751" s="178" t="s">
        <v>104</v>
      </c>
      <c r="D1751" s="178" t="s">
        <v>640</v>
      </c>
      <c r="E1751" s="178" t="s">
        <v>302</v>
      </c>
      <c r="F1751" s="178" t="s">
        <v>17</v>
      </c>
      <c r="G1751" s="1">
        <f>IF(ISNUMBER(Pay_Item_Search_Text),IF(ISNUMBER(IF(FIND(Pay_Item_Search_Text,B1751)=1,1, "FALSE")),MAX(G$4:$G1750)+1,IF(ISNUMBER(Pay_Item_Search_Text),0,IF(ISNUMBER(SEARCH(Pay_Item_Search_Text,H1751)),MAX(G$4:$G1750)+1,0))),IF(ISNUMBER(Pay_Item_Search_Text),0,IF(ISNUMBER(SEARCH(Pay_Item_Search_Text,H1751)),MAX(G$4:$G1750)+1,0)))</f>
        <v>1747</v>
      </c>
      <c r="H1751" s="1" t="str">
        <f>IF(Table_PayItems[[#This Row],[Description]]="_","_ Unique Item - "&amp;Table_PayItems[[#This Row],[Item]]&amp;" - $"&amp;Table_PayItems[[#This Row],[Unit]],Table_PayItems[[#This Row],[Description]]&amp;" - $"&amp;Table_PayItems[[#This Row],[Unit]])</f>
        <v>Culv, Cl E, 90 inch - $Ft</v>
      </c>
      <c r="I1751" s="29" t="str">
        <f>IFERROR(VLOOKUP(ROWS($M$5:M1751),Table_PayItems[[Search Key]:[Concentrated Name]],2,FALSE),"")</f>
        <v>Culv, Cl E, 90 inch - $Ft</v>
      </c>
      <c r="J1751" s="1"/>
      <c r="K1751" s="1"/>
      <c r="L1751" s="22">
        <f>IF(ISNUMBER(SEARCH(Pay_Item_Search_Text_2,M1751)),MAX($L$4:L1750)+1,0)</f>
        <v>491</v>
      </c>
      <c r="M1751" s="1" t="str">
        <f>IFERROR(VLOOKUP(ROWS($M$5:M1751),Table_PayItems[[Search Key]:[Concentrated Name]],2,FALSE),"")</f>
        <v>Culv, Cl E, 90 inch - $Ft</v>
      </c>
      <c r="N1751" s="1" t="str">
        <f>IFERROR(VLOOKUP(ROWS($M$5:N1751),$L$5:$M$7000,2,FALSE),"")</f>
        <v/>
      </c>
      <c r="O1751" s="1" t="str">
        <f>IFERROR(VLOOKUP(ROWS($O$5:O1751),$K$5:$L$7000,2,FALSE),"")</f>
        <v/>
      </c>
    </row>
    <row r="1752" spans="2:15" ht="15" customHeight="1" x14ac:dyDescent="0.25">
      <c r="B1752" s="178" t="s">
        <v>8587</v>
      </c>
      <c r="C1752" s="178" t="s">
        <v>104</v>
      </c>
      <c r="D1752" s="178" t="s">
        <v>641</v>
      </c>
      <c r="E1752" s="178" t="s">
        <v>302</v>
      </c>
      <c r="F1752" s="178" t="s">
        <v>17</v>
      </c>
      <c r="G1752" s="1">
        <f>IF(ISNUMBER(Pay_Item_Search_Text),IF(ISNUMBER(IF(FIND(Pay_Item_Search_Text,B1752)=1,1, "FALSE")),MAX(G$4:$G1751)+1,IF(ISNUMBER(Pay_Item_Search_Text),0,IF(ISNUMBER(SEARCH(Pay_Item_Search_Text,H1752)),MAX(G$4:$G1751)+1,0))),IF(ISNUMBER(Pay_Item_Search_Text),0,IF(ISNUMBER(SEARCH(Pay_Item_Search_Text,H1752)),MAX(G$4:$G1751)+1,0)))</f>
        <v>1748</v>
      </c>
      <c r="H1752" s="1" t="str">
        <f>IF(Table_PayItems[[#This Row],[Description]]="_","_ Unique Item - "&amp;Table_PayItems[[#This Row],[Item]]&amp;" - $"&amp;Table_PayItems[[#This Row],[Unit]],Table_PayItems[[#This Row],[Description]]&amp;" - $"&amp;Table_PayItems[[#This Row],[Unit]])</f>
        <v>Culv, Cl E, 96 inch - $Ft</v>
      </c>
      <c r="I1752" s="29" t="str">
        <f>IFERROR(VLOOKUP(ROWS($M$5:M1752),Table_PayItems[[Search Key]:[Concentrated Name]],2,FALSE),"")</f>
        <v>Culv, Cl E, 96 inch - $Ft</v>
      </c>
      <c r="J1752" s="1"/>
      <c r="K1752" s="1"/>
      <c r="L1752" s="22">
        <f>IF(ISNUMBER(SEARCH(Pay_Item_Search_Text_2,M1752)),MAX($L$4:L1751)+1,0)</f>
        <v>0</v>
      </c>
      <c r="M1752" s="1" t="str">
        <f>IFERROR(VLOOKUP(ROWS($M$5:M1752),Table_PayItems[[Search Key]:[Concentrated Name]],2,FALSE),"")</f>
        <v>Culv, Cl E, 96 inch - $Ft</v>
      </c>
      <c r="N1752" s="1" t="str">
        <f>IFERROR(VLOOKUP(ROWS($M$5:N1752),$L$5:$M$7000,2,FALSE),"")</f>
        <v/>
      </c>
      <c r="O1752" s="1" t="str">
        <f>IFERROR(VLOOKUP(ROWS($O$5:O1752),$K$5:$L$7000,2,FALSE),"")</f>
        <v/>
      </c>
    </row>
    <row r="1753" spans="2:15" ht="15" customHeight="1" x14ac:dyDescent="0.25">
      <c r="B1753" s="178" t="s">
        <v>8612</v>
      </c>
      <c r="C1753" s="178" t="s">
        <v>104</v>
      </c>
      <c r="D1753" s="178" t="s">
        <v>666</v>
      </c>
      <c r="E1753" s="178" t="s">
        <v>302</v>
      </c>
      <c r="F1753" s="178" t="s">
        <v>17</v>
      </c>
      <c r="G1753" s="1">
        <f>IF(ISNUMBER(Pay_Item_Search_Text),IF(ISNUMBER(IF(FIND(Pay_Item_Search_Text,B1753)=1,1, "FALSE")),MAX(G$4:$G1752)+1,IF(ISNUMBER(Pay_Item_Search_Text),0,IF(ISNUMBER(SEARCH(Pay_Item_Search_Text,H1753)),MAX(G$4:$G1752)+1,0))),IF(ISNUMBER(Pay_Item_Search_Text),0,IF(ISNUMBER(SEARCH(Pay_Item_Search_Text,H1753)),MAX(G$4:$G1752)+1,0)))</f>
        <v>1749</v>
      </c>
      <c r="H1753" s="1" t="str">
        <f>IF(Table_PayItems[[#This Row],[Description]]="_","_ Unique Item - "&amp;Table_PayItems[[#This Row],[Item]]&amp;" - $"&amp;Table_PayItems[[#This Row],[Unit]],Table_PayItems[[#This Row],[Description]]&amp;" - $"&amp;Table_PayItems[[#This Row],[Unit]])</f>
        <v>Culv, Cl E, Conc, 102 inch - $Ft</v>
      </c>
      <c r="I1753" s="29" t="str">
        <f>IFERROR(VLOOKUP(ROWS($M$5:M1753),Table_PayItems[[Search Key]:[Concentrated Name]],2,FALSE),"")</f>
        <v>Culv, Cl E, Conc, 102 inch - $Ft</v>
      </c>
      <c r="J1753" s="1"/>
      <c r="K1753" s="1"/>
      <c r="L1753" s="22">
        <f>IF(ISNUMBER(SEARCH(Pay_Item_Search_Text_2,M1753)),MAX($L$4:L1752)+1,0)</f>
        <v>492</v>
      </c>
      <c r="M1753" s="1" t="str">
        <f>IFERROR(VLOOKUP(ROWS($M$5:M1753),Table_PayItems[[Search Key]:[Concentrated Name]],2,FALSE),"")</f>
        <v>Culv, Cl E, Conc, 102 inch - $Ft</v>
      </c>
      <c r="N1753" s="1" t="str">
        <f>IFERROR(VLOOKUP(ROWS($M$5:N1753),$L$5:$M$7000,2,FALSE),"")</f>
        <v/>
      </c>
      <c r="O1753" s="1" t="str">
        <f>IFERROR(VLOOKUP(ROWS($O$5:O1753),$K$5:$L$7000,2,FALSE),"")</f>
        <v/>
      </c>
    </row>
    <row r="1754" spans="2:15" ht="15" customHeight="1" x14ac:dyDescent="0.25">
      <c r="B1754" s="178" t="s">
        <v>8613</v>
      </c>
      <c r="C1754" s="178" t="s">
        <v>104</v>
      </c>
      <c r="D1754" s="178" t="s">
        <v>667</v>
      </c>
      <c r="E1754" s="178" t="s">
        <v>302</v>
      </c>
      <c r="F1754" s="178" t="s">
        <v>17</v>
      </c>
      <c r="G1754" s="1">
        <f>IF(ISNUMBER(Pay_Item_Search_Text),IF(ISNUMBER(IF(FIND(Pay_Item_Search_Text,B1754)=1,1, "FALSE")),MAX(G$4:$G1753)+1,IF(ISNUMBER(Pay_Item_Search_Text),0,IF(ISNUMBER(SEARCH(Pay_Item_Search_Text,H1754)),MAX(G$4:$G1753)+1,0))),IF(ISNUMBER(Pay_Item_Search_Text),0,IF(ISNUMBER(SEARCH(Pay_Item_Search_Text,H1754)),MAX(G$4:$G1753)+1,0)))</f>
        <v>1750</v>
      </c>
      <c r="H1754" s="1" t="str">
        <f>IF(Table_PayItems[[#This Row],[Description]]="_","_ Unique Item - "&amp;Table_PayItems[[#This Row],[Item]]&amp;" - $"&amp;Table_PayItems[[#This Row],[Unit]],Table_PayItems[[#This Row],[Description]]&amp;" - $"&amp;Table_PayItems[[#This Row],[Unit]])</f>
        <v>Culv, Cl E, Conc, 108 inch - $Ft</v>
      </c>
      <c r="I1754" s="29" t="str">
        <f>IFERROR(VLOOKUP(ROWS($M$5:M1754),Table_PayItems[[Search Key]:[Concentrated Name]],2,FALSE),"")</f>
        <v>Culv, Cl E, Conc, 108 inch - $Ft</v>
      </c>
      <c r="J1754" s="1"/>
      <c r="K1754" s="1"/>
      <c r="L1754" s="22">
        <f>IF(ISNUMBER(SEARCH(Pay_Item_Search_Text_2,M1754)),MAX($L$4:L1753)+1,0)</f>
        <v>493</v>
      </c>
      <c r="M1754" s="1" t="str">
        <f>IFERROR(VLOOKUP(ROWS($M$5:M1754),Table_PayItems[[Search Key]:[Concentrated Name]],2,FALSE),"")</f>
        <v>Culv, Cl E, Conc, 108 inch - $Ft</v>
      </c>
      <c r="N1754" s="1" t="str">
        <f>IFERROR(VLOOKUP(ROWS($M$5:N1754),$L$5:$M$7000,2,FALSE),"")</f>
        <v/>
      </c>
      <c r="O1754" s="1" t="str">
        <f>IFERROR(VLOOKUP(ROWS($O$5:O1754),$K$5:$L$7000,2,FALSE),"")</f>
        <v/>
      </c>
    </row>
    <row r="1755" spans="2:15" ht="15" customHeight="1" x14ac:dyDescent="0.25">
      <c r="B1755" s="178" t="s">
        <v>8614</v>
      </c>
      <c r="C1755" s="178" t="s">
        <v>104</v>
      </c>
      <c r="D1755" s="178" t="s">
        <v>668</v>
      </c>
      <c r="E1755" s="178" t="s">
        <v>302</v>
      </c>
      <c r="F1755" s="178" t="s">
        <v>17</v>
      </c>
      <c r="G1755" s="1">
        <f>IF(ISNUMBER(Pay_Item_Search_Text),IF(ISNUMBER(IF(FIND(Pay_Item_Search_Text,B1755)=1,1, "FALSE")),MAX(G$4:$G1754)+1,IF(ISNUMBER(Pay_Item_Search_Text),0,IF(ISNUMBER(SEARCH(Pay_Item_Search_Text,H1755)),MAX(G$4:$G1754)+1,0))),IF(ISNUMBER(Pay_Item_Search_Text),0,IF(ISNUMBER(SEARCH(Pay_Item_Search_Text,H1755)),MAX(G$4:$G1754)+1,0)))</f>
        <v>1751</v>
      </c>
      <c r="H1755" s="1" t="str">
        <f>IF(Table_PayItems[[#This Row],[Description]]="_","_ Unique Item - "&amp;Table_PayItems[[#This Row],[Item]]&amp;" - $"&amp;Table_PayItems[[#This Row],[Unit]],Table_PayItems[[#This Row],[Description]]&amp;" - $"&amp;Table_PayItems[[#This Row],[Unit]])</f>
        <v>Culv, Cl E, Conc, 114 inch - $Ft</v>
      </c>
      <c r="I1755" s="29" t="str">
        <f>IFERROR(VLOOKUP(ROWS($M$5:M1755),Table_PayItems[[Search Key]:[Concentrated Name]],2,FALSE),"")</f>
        <v>Culv, Cl E, Conc, 114 inch - $Ft</v>
      </c>
      <c r="J1755" s="1"/>
      <c r="K1755" s="1"/>
      <c r="L1755" s="22">
        <f>IF(ISNUMBER(SEARCH(Pay_Item_Search_Text_2,M1755)),MAX($L$4:L1754)+1,0)</f>
        <v>0</v>
      </c>
      <c r="M1755" s="1" t="str">
        <f>IFERROR(VLOOKUP(ROWS($M$5:M1755),Table_PayItems[[Search Key]:[Concentrated Name]],2,FALSE),"")</f>
        <v>Culv, Cl E, Conc, 114 inch - $Ft</v>
      </c>
      <c r="N1755" s="1" t="str">
        <f>IFERROR(VLOOKUP(ROWS($M$5:N1755),$L$5:$M$7000,2,FALSE),"")</f>
        <v/>
      </c>
      <c r="O1755" s="1" t="str">
        <f>IFERROR(VLOOKUP(ROWS($O$5:O1755),$K$5:$L$7000,2,FALSE),"")</f>
        <v/>
      </c>
    </row>
    <row r="1756" spans="2:15" ht="15" customHeight="1" x14ac:dyDescent="0.25">
      <c r="B1756" s="178" t="s">
        <v>8596</v>
      </c>
      <c r="C1756" s="178" t="s">
        <v>104</v>
      </c>
      <c r="D1756" s="178" t="s">
        <v>650</v>
      </c>
      <c r="E1756" s="178" t="s">
        <v>296</v>
      </c>
      <c r="F1756" s="178" t="s">
        <v>17</v>
      </c>
      <c r="G1756" s="1">
        <f>IF(ISNUMBER(Pay_Item_Search_Text),IF(ISNUMBER(IF(FIND(Pay_Item_Search_Text,B1756)=1,1, "FALSE")),MAX(G$4:$G1755)+1,IF(ISNUMBER(Pay_Item_Search_Text),0,IF(ISNUMBER(SEARCH(Pay_Item_Search_Text,H1756)),MAX(G$4:$G1755)+1,0))),IF(ISNUMBER(Pay_Item_Search_Text),0,IF(ISNUMBER(SEARCH(Pay_Item_Search_Text,H1756)),MAX(G$4:$G1755)+1,0)))</f>
        <v>1752</v>
      </c>
      <c r="H1756" s="1" t="str">
        <f>IF(Table_PayItems[[#This Row],[Description]]="_","_ Unique Item - "&amp;Table_PayItems[[#This Row],[Item]]&amp;" - $"&amp;Table_PayItems[[#This Row],[Unit]],Table_PayItems[[#This Row],[Description]]&amp;" - $"&amp;Table_PayItems[[#This Row],[Unit]])</f>
        <v>Culv, Cl E, Conc, 12 inch - $Ft</v>
      </c>
      <c r="I1756" s="29" t="str">
        <f>IFERROR(VLOOKUP(ROWS($M$5:M1756),Table_PayItems[[Search Key]:[Concentrated Name]],2,FALSE),"")</f>
        <v>Culv, Cl E, Conc, 12 inch - $Ft</v>
      </c>
      <c r="J1756" s="1"/>
      <c r="K1756" s="1"/>
      <c r="L1756" s="22">
        <f>IF(ISNUMBER(SEARCH(Pay_Item_Search_Text_2,M1756)),MAX($L$4:L1755)+1,0)</f>
        <v>0</v>
      </c>
      <c r="M1756" s="1" t="str">
        <f>IFERROR(VLOOKUP(ROWS($M$5:M1756),Table_PayItems[[Search Key]:[Concentrated Name]],2,FALSE),"")</f>
        <v>Culv, Cl E, Conc, 12 inch - $Ft</v>
      </c>
      <c r="N1756" s="1" t="str">
        <f>IFERROR(VLOOKUP(ROWS($M$5:N1756),$L$5:$M$7000,2,FALSE),"")</f>
        <v/>
      </c>
      <c r="O1756" s="1" t="str">
        <f>IFERROR(VLOOKUP(ROWS($O$5:O1756),$K$5:$L$7000,2,FALSE),"")</f>
        <v/>
      </c>
    </row>
    <row r="1757" spans="2:15" ht="15" customHeight="1" x14ac:dyDescent="0.25">
      <c r="B1757" s="178" t="s">
        <v>8615</v>
      </c>
      <c r="C1757" s="178" t="s">
        <v>104</v>
      </c>
      <c r="D1757" s="178" t="s">
        <v>669</v>
      </c>
      <c r="E1757" s="178" t="s">
        <v>302</v>
      </c>
      <c r="F1757" s="178" t="s">
        <v>17</v>
      </c>
      <c r="G1757" s="1">
        <f>IF(ISNUMBER(Pay_Item_Search_Text),IF(ISNUMBER(IF(FIND(Pay_Item_Search_Text,B1757)=1,1, "FALSE")),MAX(G$4:$G1756)+1,IF(ISNUMBER(Pay_Item_Search_Text),0,IF(ISNUMBER(SEARCH(Pay_Item_Search_Text,H1757)),MAX(G$4:$G1756)+1,0))),IF(ISNUMBER(Pay_Item_Search_Text),0,IF(ISNUMBER(SEARCH(Pay_Item_Search_Text,H1757)),MAX(G$4:$G1756)+1,0)))</f>
        <v>1753</v>
      </c>
      <c r="H1757" s="1" t="str">
        <f>IF(Table_PayItems[[#This Row],[Description]]="_","_ Unique Item - "&amp;Table_PayItems[[#This Row],[Item]]&amp;" - $"&amp;Table_PayItems[[#This Row],[Unit]],Table_PayItems[[#This Row],[Description]]&amp;" - $"&amp;Table_PayItems[[#This Row],[Unit]])</f>
        <v>Culv, Cl E, Conc, 120 inch - $Ft</v>
      </c>
      <c r="I1757" s="29" t="str">
        <f>IFERROR(VLOOKUP(ROWS($M$5:M1757),Table_PayItems[[Search Key]:[Concentrated Name]],2,FALSE),"")</f>
        <v>Culv, Cl E, Conc, 120 inch - $Ft</v>
      </c>
      <c r="J1757" s="1"/>
      <c r="K1757" s="1"/>
      <c r="L1757" s="22">
        <f>IF(ISNUMBER(SEARCH(Pay_Item_Search_Text_2,M1757)),MAX($L$4:L1756)+1,0)</f>
        <v>494</v>
      </c>
      <c r="M1757" s="1" t="str">
        <f>IFERROR(VLOOKUP(ROWS($M$5:M1757),Table_PayItems[[Search Key]:[Concentrated Name]],2,FALSE),"")</f>
        <v>Culv, Cl E, Conc, 120 inch - $Ft</v>
      </c>
      <c r="N1757" s="1" t="str">
        <f>IFERROR(VLOOKUP(ROWS($M$5:N1757),$L$5:$M$7000,2,FALSE),"")</f>
        <v/>
      </c>
      <c r="O1757" s="1" t="str">
        <f>IFERROR(VLOOKUP(ROWS($O$5:O1757),$K$5:$L$7000,2,FALSE),"")</f>
        <v/>
      </c>
    </row>
    <row r="1758" spans="2:15" ht="15" customHeight="1" x14ac:dyDescent="0.25">
      <c r="B1758" s="178" t="s">
        <v>8616</v>
      </c>
      <c r="C1758" s="178" t="s">
        <v>104</v>
      </c>
      <c r="D1758" s="178" t="s">
        <v>670</v>
      </c>
      <c r="E1758" s="178" t="s">
        <v>302</v>
      </c>
      <c r="F1758" s="178" t="s">
        <v>17</v>
      </c>
      <c r="G1758" s="1">
        <f>IF(ISNUMBER(Pay_Item_Search_Text),IF(ISNUMBER(IF(FIND(Pay_Item_Search_Text,B1758)=1,1, "FALSE")),MAX(G$4:$G1757)+1,IF(ISNUMBER(Pay_Item_Search_Text),0,IF(ISNUMBER(SEARCH(Pay_Item_Search_Text,H1758)),MAX(G$4:$G1757)+1,0))),IF(ISNUMBER(Pay_Item_Search_Text),0,IF(ISNUMBER(SEARCH(Pay_Item_Search_Text,H1758)),MAX(G$4:$G1757)+1,0)))</f>
        <v>1754</v>
      </c>
      <c r="H1758" s="1" t="str">
        <f>IF(Table_PayItems[[#This Row],[Description]]="_","_ Unique Item - "&amp;Table_PayItems[[#This Row],[Item]]&amp;" - $"&amp;Table_PayItems[[#This Row],[Unit]],Table_PayItems[[#This Row],[Description]]&amp;" - $"&amp;Table_PayItems[[#This Row],[Unit]])</f>
        <v>Culv, Cl E, Conc, 126 inch - $Ft</v>
      </c>
      <c r="I1758" s="29" t="str">
        <f>IFERROR(VLOOKUP(ROWS($M$5:M1758),Table_PayItems[[Search Key]:[Concentrated Name]],2,FALSE),"")</f>
        <v>Culv, Cl E, Conc, 126 inch - $Ft</v>
      </c>
      <c r="J1758" s="1"/>
      <c r="K1758" s="1"/>
      <c r="L1758" s="22">
        <f>IF(ISNUMBER(SEARCH(Pay_Item_Search_Text_2,M1758)),MAX($L$4:L1757)+1,0)</f>
        <v>0</v>
      </c>
      <c r="M1758" s="1" t="str">
        <f>IFERROR(VLOOKUP(ROWS($M$5:M1758),Table_PayItems[[Search Key]:[Concentrated Name]],2,FALSE),"")</f>
        <v>Culv, Cl E, Conc, 126 inch - $Ft</v>
      </c>
      <c r="N1758" s="1" t="str">
        <f>IFERROR(VLOOKUP(ROWS($M$5:N1758),$L$5:$M$7000,2,FALSE),"")</f>
        <v/>
      </c>
      <c r="O1758" s="1" t="str">
        <f>IFERROR(VLOOKUP(ROWS($O$5:O1758),$K$5:$L$7000,2,FALSE),"")</f>
        <v/>
      </c>
    </row>
    <row r="1759" spans="2:15" ht="15" customHeight="1" x14ac:dyDescent="0.25">
      <c r="B1759" s="178" t="s">
        <v>8617</v>
      </c>
      <c r="C1759" s="178" t="s">
        <v>104</v>
      </c>
      <c r="D1759" s="178" t="s">
        <v>671</v>
      </c>
      <c r="E1759" s="178" t="s">
        <v>302</v>
      </c>
      <c r="F1759" s="178" t="s">
        <v>17</v>
      </c>
      <c r="G1759" s="1">
        <f>IF(ISNUMBER(Pay_Item_Search_Text),IF(ISNUMBER(IF(FIND(Pay_Item_Search_Text,B1759)=1,1, "FALSE")),MAX(G$4:$G1758)+1,IF(ISNUMBER(Pay_Item_Search_Text),0,IF(ISNUMBER(SEARCH(Pay_Item_Search_Text,H1759)),MAX(G$4:$G1758)+1,0))),IF(ISNUMBER(Pay_Item_Search_Text),0,IF(ISNUMBER(SEARCH(Pay_Item_Search_Text,H1759)),MAX(G$4:$G1758)+1,0)))</f>
        <v>1755</v>
      </c>
      <c r="H1759" s="1" t="str">
        <f>IF(Table_PayItems[[#This Row],[Description]]="_","_ Unique Item - "&amp;Table_PayItems[[#This Row],[Item]]&amp;" - $"&amp;Table_PayItems[[#This Row],[Unit]],Table_PayItems[[#This Row],[Description]]&amp;" - $"&amp;Table_PayItems[[#This Row],[Unit]])</f>
        <v>Culv, Cl E, Conc, 132 inch - $Ft</v>
      </c>
      <c r="I1759" s="29" t="str">
        <f>IFERROR(VLOOKUP(ROWS($M$5:M1759),Table_PayItems[[Search Key]:[Concentrated Name]],2,FALSE),"")</f>
        <v>Culv, Cl E, Conc, 132 inch - $Ft</v>
      </c>
      <c r="J1759" s="1"/>
      <c r="K1759" s="1"/>
      <c r="L1759" s="22">
        <f>IF(ISNUMBER(SEARCH(Pay_Item_Search_Text_2,M1759)),MAX($L$4:L1758)+1,0)</f>
        <v>0</v>
      </c>
      <c r="M1759" s="1" t="str">
        <f>IFERROR(VLOOKUP(ROWS($M$5:M1759),Table_PayItems[[Search Key]:[Concentrated Name]],2,FALSE),"")</f>
        <v>Culv, Cl E, Conc, 132 inch - $Ft</v>
      </c>
      <c r="N1759" s="1" t="str">
        <f>IFERROR(VLOOKUP(ROWS($M$5:N1759),$L$5:$M$7000,2,FALSE),"")</f>
        <v/>
      </c>
      <c r="O1759" s="1" t="str">
        <f>IFERROR(VLOOKUP(ROWS($O$5:O1759),$K$5:$L$7000,2,FALSE),"")</f>
        <v/>
      </c>
    </row>
    <row r="1760" spans="2:15" ht="15" customHeight="1" x14ac:dyDescent="0.25">
      <c r="B1760" s="178" t="s">
        <v>8618</v>
      </c>
      <c r="C1760" s="178" t="s">
        <v>104</v>
      </c>
      <c r="D1760" s="178" t="s">
        <v>672</v>
      </c>
      <c r="E1760" s="178" t="s">
        <v>302</v>
      </c>
      <c r="F1760" s="178" t="s">
        <v>17</v>
      </c>
      <c r="G1760" s="1">
        <f>IF(ISNUMBER(Pay_Item_Search_Text),IF(ISNUMBER(IF(FIND(Pay_Item_Search_Text,B1760)=1,1, "FALSE")),MAX(G$4:$G1759)+1,IF(ISNUMBER(Pay_Item_Search_Text),0,IF(ISNUMBER(SEARCH(Pay_Item_Search_Text,H1760)),MAX(G$4:$G1759)+1,0))),IF(ISNUMBER(Pay_Item_Search_Text),0,IF(ISNUMBER(SEARCH(Pay_Item_Search_Text,H1760)),MAX(G$4:$G1759)+1,0)))</f>
        <v>1756</v>
      </c>
      <c r="H1760" s="1" t="str">
        <f>IF(Table_PayItems[[#This Row],[Description]]="_","_ Unique Item - "&amp;Table_PayItems[[#This Row],[Item]]&amp;" - $"&amp;Table_PayItems[[#This Row],[Unit]],Table_PayItems[[#This Row],[Description]]&amp;" - $"&amp;Table_PayItems[[#This Row],[Unit]])</f>
        <v>Culv, Cl E, Conc, 138 inch - $Ft</v>
      </c>
      <c r="I1760" s="29" t="str">
        <f>IFERROR(VLOOKUP(ROWS($M$5:M1760),Table_PayItems[[Search Key]:[Concentrated Name]],2,FALSE),"")</f>
        <v>Culv, Cl E, Conc, 138 inch - $Ft</v>
      </c>
      <c r="J1760" s="1"/>
      <c r="K1760" s="1"/>
      <c r="L1760" s="22">
        <f>IF(ISNUMBER(SEARCH(Pay_Item_Search_Text_2,M1760)),MAX($L$4:L1759)+1,0)</f>
        <v>0</v>
      </c>
      <c r="M1760" s="1" t="str">
        <f>IFERROR(VLOOKUP(ROWS($M$5:M1760),Table_PayItems[[Search Key]:[Concentrated Name]],2,FALSE),"")</f>
        <v>Culv, Cl E, Conc, 138 inch - $Ft</v>
      </c>
      <c r="N1760" s="1" t="str">
        <f>IFERROR(VLOOKUP(ROWS($M$5:N1760),$L$5:$M$7000,2,FALSE),"")</f>
        <v/>
      </c>
      <c r="O1760" s="1" t="str">
        <f>IFERROR(VLOOKUP(ROWS($O$5:O1760),$K$5:$L$7000,2,FALSE),"")</f>
        <v/>
      </c>
    </row>
    <row r="1761" spans="2:15" ht="15" customHeight="1" x14ac:dyDescent="0.25">
      <c r="B1761" s="178" t="s">
        <v>8619</v>
      </c>
      <c r="C1761" s="178" t="s">
        <v>104</v>
      </c>
      <c r="D1761" s="178" t="s">
        <v>673</v>
      </c>
      <c r="E1761" s="178" t="s">
        <v>302</v>
      </c>
      <c r="F1761" s="178" t="s">
        <v>17</v>
      </c>
      <c r="G1761" s="1">
        <f>IF(ISNUMBER(Pay_Item_Search_Text),IF(ISNUMBER(IF(FIND(Pay_Item_Search_Text,B1761)=1,1, "FALSE")),MAX(G$4:$G1760)+1,IF(ISNUMBER(Pay_Item_Search_Text),0,IF(ISNUMBER(SEARCH(Pay_Item_Search_Text,H1761)),MAX(G$4:$G1760)+1,0))),IF(ISNUMBER(Pay_Item_Search_Text),0,IF(ISNUMBER(SEARCH(Pay_Item_Search_Text,H1761)),MAX(G$4:$G1760)+1,0)))</f>
        <v>1757</v>
      </c>
      <c r="H1761" s="1" t="str">
        <f>IF(Table_PayItems[[#This Row],[Description]]="_","_ Unique Item - "&amp;Table_PayItems[[#This Row],[Item]]&amp;" - $"&amp;Table_PayItems[[#This Row],[Unit]],Table_PayItems[[#This Row],[Description]]&amp;" - $"&amp;Table_PayItems[[#This Row],[Unit]])</f>
        <v>Culv, Cl E, Conc, 144 inch - $Ft</v>
      </c>
      <c r="I1761" s="29" t="str">
        <f>IFERROR(VLOOKUP(ROWS($M$5:M1761),Table_PayItems[[Search Key]:[Concentrated Name]],2,FALSE),"")</f>
        <v>Culv, Cl E, Conc, 144 inch - $Ft</v>
      </c>
      <c r="J1761" s="1"/>
      <c r="K1761" s="1"/>
      <c r="L1761" s="22">
        <f>IF(ISNUMBER(SEARCH(Pay_Item_Search_Text_2,M1761)),MAX($L$4:L1760)+1,0)</f>
        <v>0</v>
      </c>
      <c r="M1761" s="1" t="str">
        <f>IFERROR(VLOOKUP(ROWS($M$5:M1761),Table_PayItems[[Search Key]:[Concentrated Name]],2,FALSE),"")</f>
        <v>Culv, Cl E, Conc, 144 inch - $Ft</v>
      </c>
      <c r="N1761" s="1" t="str">
        <f>IFERROR(VLOOKUP(ROWS($M$5:N1761),$L$5:$M$7000,2,FALSE),"")</f>
        <v/>
      </c>
      <c r="O1761" s="1" t="str">
        <f>IFERROR(VLOOKUP(ROWS($O$5:O1761),$K$5:$L$7000,2,FALSE),"")</f>
        <v/>
      </c>
    </row>
    <row r="1762" spans="2:15" ht="15" customHeight="1" x14ac:dyDescent="0.25">
      <c r="B1762" s="178" t="s">
        <v>8597</v>
      </c>
      <c r="C1762" s="178" t="s">
        <v>104</v>
      </c>
      <c r="D1762" s="178" t="s">
        <v>651</v>
      </c>
      <c r="E1762" s="178" t="s">
        <v>296</v>
      </c>
      <c r="F1762" s="178" t="s">
        <v>17</v>
      </c>
      <c r="G1762" s="1">
        <f>IF(ISNUMBER(Pay_Item_Search_Text),IF(ISNUMBER(IF(FIND(Pay_Item_Search_Text,B1762)=1,1, "FALSE")),MAX(G$4:$G1761)+1,IF(ISNUMBER(Pay_Item_Search_Text),0,IF(ISNUMBER(SEARCH(Pay_Item_Search_Text,H1762)),MAX(G$4:$G1761)+1,0))),IF(ISNUMBER(Pay_Item_Search_Text),0,IF(ISNUMBER(SEARCH(Pay_Item_Search_Text,H1762)),MAX(G$4:$G1761)+1,0)))</f>
        <v>1758</v>
      </c>
      <c r="H1762" s="1" t="str">
        <f>IF(Table_PayItems[[#This Row],[Description]]="_","_ Unique Item - "&amp;Table_PayItems[[#This Row],[Item]]&amp;" - $"&amp;Table_PayItems[[#This Row],[Unit]],Table_PayItems[[#This Row],[Description]]&amp;" - $"&amp;Table_PayItems[[#This Row],[Unit]])</f>
        <v>Culv, Cl E, Conc, 15 inch - $Ft</v>
      </c>
      <c r="I1762" s="29" t="str">
        <f>IFERROR(VLOOKUP(ROWS($M$5:M1762),Table_PayItems[[Search Key]:[Concentrated Name]],2,FALSE),"")</f>
        <v>Culv, Cl E, Conc, 15 inch - $Ft</v>
      </c>
      <c r="J1762" s="1"/>
      <c r="K1762" s="1"/>
      <c r="L1762" s="22">
        <f>IF(ISNUMBER(SEARCH(Pay_Item_Search_Text_2,M1762)),MAX($L$4:L1761)+1,0)</f>
        <v>0</v>
      </c>
      <c r="M1762" s="1" t="str">
        <f>IFERROR(VLOOKUP(ROWS($M$5:M1762),Table_PayItems[[Search Key]:[Concentrated Name]],2,FALSE),"")</f>
        <v>Culv, Cl E, Conc, 15 inch - $Ft</v>
      </c>
      <c r="N1762" s="1" t="str">
        <f>IFERROR(VLOOKUP(ROWS($M$5:N1762),$L$5:$M$7000,2,FALSE),"")</f>
        <v/>
      </c>
      <c r="O1762" s="1" t="str">
        <f>IFERROR(VLOOKUP(ROWS($O$5:O1762),$K$5:$L$7000,2,FALSE),"")</f>
        <v/>
      </c>
    </row>
    <row r="1763" spans="2:15" ht="15" customHeight="1" x14ac:dyDescent="0.25">
      <c r="B1763" s="178" t="s">
        <v>8598</v>
      </c>
      <c r="C1763" s="178" t="s">
        <v>104</v>
      </c>
      <c r="D1763" s="178" t="s">
        <v>652</v>
      </c>
      <c r="E1763" s="178" t="s">
        <v>296</v>
      </c>
      <c r="F1763" s="178" t="s">
        <v>17</v>
      </c>
      <c r="G1763" s="1">
        <f>IF(ISNUMBER(Pay_Item_Search_Text),IF(ISNUMBER(IF(FIND(Pay_Item_Search_Text,B1763)=1,1, "FALSE")),MAX(G$4:$G1762)+1,IF(ISNUMBER(Pay_Item_Search_Text),0,IF(ISNUMBER(SEARCH(Pay_Item_Search_Text,H1763)),MAX(G$4:$G1762)+1,0))),IF(ISNUMBER(Pay_Item_Search_Text),0,IF(ISNUMBER(SEARCH(Pay_Item_Search_Text,H1763)),MAX(G$4:$G1762)+1,0)))</f>
        <v>1759</v>
      </c>
      <c r="H1763" s="1" t="str">
        <f>IF(Table_PayItems[[#This Row],[Description]]="_","_ Unique Item - "&amp;Table_PayItems[[#This Row],[Item]]&amp;" - $"&amp;Table_PayItems[[#This Row],[Unit]],Table_PayItems[[#This Row],[Description]]&amp;" - $"&amp;Table_PayItems[[#This Row],[Unit]])</f>
        <v>Culv, Cl E, Conc, 18 inch - $Ft</v>
      </c>
      <c r="I1763" s="29" t="str">
        <f>IFERROR(VLOOKUP(ROWS($M$5:M1763),Table_PayItems[[Search Key]:[Concentrated Name]],2,FALSE),"")</f>
        <v>Culv, Cl E, Conc, 18 inch - $Ft</v>
      </c>
      <c r="J1763" s="1"/>
      <c r="K1763" s="1"/>
      <c r="L1763" s="22">
        <f>IF(ISNUMBER(SEARCH(Pay_Item_Search_Text_2,M1763)),MAX($L$4:L1762)+1,0)</f>
        <v>0</v>
      </c>
      <c r="M1763" s="1" t="str">
        <f>IFERROR(VLOOKUP(ROWS($M$5:M1763),Table_PayItems[[Search Key]:[Concentrated Name]],2,FALSE),"")</f>
        <v>Culv, Cl E, Conc, 18 inch - $Ft</v>
      </c>
      <c r="N1763" s="1" t="str">
        <f>IFERROR(VLOOKUP(ROWS($M$5:N1763),$L$5:$M$7000,2,FALSE),"")</f>
        <v/>
      </c>
      <c r="O1763" s="1" t="str">
        <f>IFERROR(VLOOKUP(ROWS($O$5:O1763),$K$5:$L$7000,2,FALSE),"")</f>
        <v/>
      </c>
    </row>
    <row r="1764" spans="2:15" ht="15" customHeight="1" x14ac:dyDescent="0.25">
      <c r="B1764" s="178" t="s">
        <v>8599</v>
      </c>
      <c r="C1764" s="178" t="s">
        <v>104</v>
      </c>
      <c r="D1764" s="178" t="s">
        <v>653</v>
      </c>
      <c r="E1764" s="178" t="s">
        <v>296</v>
      </c>
      <c r="F1764" s="178" t="s">
        <v>17</v>
      </c>
      <c r="G1764" s="1">
        <f>IF(ISNUMBER(Pay_Item_Search_Text),IF(ISNUMBER(IF(FIND(Pay_Item_Search_Text,B1764)=1,1, "FALSE")),MAX(G$4:$G1763)+1,IF(ISNUMBER(Pay_Item_Search_Text),0,IF(ISNUMBER(SEARCH(Pay_Item_Search_Text,H1764)),MAX(G$4:$G1763)+1,0))),IF(ISNUMBER(Pay_Item_Search_Text),0,IF(ISNUMBER(SEARCH(Pay_Item_Search_Text,H1764)),MAX(G$4:$G1763)+1,0)))</f>
        <v>1760</v>
      </c>
      <c r="H1764" s="1" t="str">
        <f>IF(Table_PayItems[[#This Row],[Description]]="_","_ Unique Item - "&amp;Table_PayItems[[#This Row],[Item]]&amp;" - $"&amp;Table_PayItems[[#This Row],[Unit]],Table_PayItems[[#This Row],[Description]]&amp;" - $"&amp;Table_PayItems[[#This Row],[Unit]])</f>
        <v>Culv, Cl E, Conc, 24 inch - $Ft</v>
      </c>
      <c r="I1764" s="29" t="str">
        <f>IFERROR(VLOOKUP(ROWS($M$5:M1764),Table_PayItems[[Search Key]:[Concentrated Name]],2,FALSE),"")</f>
        <v>Culv, Cl E, Conc, 24 inch - $Ft</v>
      </c>
      <c r="J1764" s="1"/>
      <c r="K1764" s="1"/>
      <c r="L1764" s="22">
        <f>IF(ISNUMBER(SEARCH(Pay_Item_Search_Text_2,M1764)),MAX($L$4:L1763)+1,0)</f>
        <v>0</v>
      </c>
      <c r="M1764" s="1" t="str">
        <f>IFERROR(VLOOKUP(ROWS($M$5:M1764),Table_PayItems[[Search Key]:[Concentrated Name]],2,FALSE),"")</f>
        <v>Culv, Cl E, Conc, 24 inch - $Ft</v>
      </c>
      <c r="N1764" s="1" t="str">
        <f>IFERROR(VLOOKUP(ROWS($M$5:N1764),$L$5:$M$7000,2,FALSE),"")</f>
        <v/>
      </c>
      <c r="O1764" s="1" t="str">
        <f>IFERROR(VLOOKUP(ROWS($O$5:O1764),$K$5:$L$7000,2,FALSE),"")</f>
        <v/>
      </c>
    </row>
    <row r="1765" spans="2:15" ht="15" customHeight="1" x14ac:dyDescent="0.25">
      <c r="B1765" s="178" t="s">
        <v>8600</v>
      </c>
      <c r="C1765" s="178" t="s">
        <v>104</v>
      </c>
      <c r="D1765" s="178" t="s">
        <v>654</v>
      </c>
      <c r="E1765" s="178" t="s">
        <v>302</v>
      </c>
      <c r="F1765" s="178" t="s">
        <v>17</v>
      </c>
      <c r="G1765" s="1">
        <f>IF(ISNUMBER(Pay_Item_Search_Text),IF(ISNUMBER(IF(FIND(Pay_Item_Search_Text,B1765)=1,1, "FALSE")),MAX(G$4:$G1764)+1,IF(ISNUMBER(Pay_Item_Search_Text),0,IF(ISNUMBER(SEARCH(Pay_Item_Search_Text,H1765)),MAX(G$4:$G1764)+1,0))),IF(ISNUMBER(Pay_Item_Search_Text),0,IF(ISNUMBER(SEARCH(Pay_Item_Search_Text,H1765)),MAX(G$4:$G1764)+1,0)))</f>
        <v>1761</v>
      </c>
      <c r="H1765" s="1" t="str">
        <f>IF(Table_PayItems[[#This Row],[Description]]="_","_ Unique Item - "&amp;Table_PayItems[[#This Row],[Item]]&amp;" - $"&amp;Table_PayItems[[#This Row],[Unit]],Table_PayItems[[#This Row],[Description]]&amp;" - $"&amp;Table_PayItems[[#This Row],[Unit]])</f>
        <v>Culv, Cl E, Conc, 30 inch - $Ft</v>
      </c>
      <c r="I1765" s="29" t="str">
        <f>IFERROR(VLOOKUP(ROWS($M$5:M1765),Table_PayItems[[Search Key]:[Concentrated Name]],2,FALSE),"")</f>
        <v>Culv, Cl E, Conc, 30 inch - $Ft</v>
      </c>
      <c r="J1765" s="1"/>
      <c r="K1765" s="1"/>
      <c r="L1765" s="22">
        <f>IF(ISNUMBER(SEARCH(Pay_Item_Search_Text_2,M1765)),MAX($L$4:L1764)+1,0)</f>
        <v>495</v>
      </c>
      <c r="M1765" s="1" t="str">
        <f>IFERROR(VLOOKUP(ROWS($M$5:M1765),Table_PayItems[[Search Key]:[Concentrated Name]],2,FALSE),"")</f>
        <v>Culv, Cl E, Conc, 30 inch - $Ft</v>
      </c>
      <c r="N1765" s="1" t="str">
        <f>IFERROR(VLOOKUP(ROWS($M$5:N1765),$L$5:$M$7000,2,FALSE),"")</f>
        <v/>
      </c>
      <c r="O1765" s="1" t="str">
        <f>IFERROR(VLOOKUP(ROWS($O$5:O1765),$K$5:$L$7000,2,FALSE),"")</f>
        <v/>
      </c>
    </row>
    <row r="1766" spans="2:15" ht="15" customHeight="1" x14ac:dyDescent="0.25">
      <c r="B1766" s="178" t="s">
        <v>8601</v>
      </c>
      <c r="C1766" s="178" t="s">
        <v>104</v>
      </c>
      <c r="D1766" s="178" t="s">
        <v>655</v>
      </c>
      <c r="E1766" s="178" t="s">
        <v>302</v>
      </c>
      <c r="F1766" s="178" t="s">
        <v>17</v>
      </c>
      <c r="G1766" s="1">
        <f>IF(ISNUMBER(Pay_Item_Search_Text),IF(ISNUMBER(IF(FIND(Pay_Item_Search_Text,B1766)=1,1, "FALSE")),MAX(G$4:$G1765)+1,IF(ISNUMBER(Pay_Item_Search_Text),0,IF(ISNUMBER(SEARCH(Pay_Item_Search_Text,H1766)),MAX(G$4:$G1765)+1,0))),IF(ISNUMBER(Pay_Item_Search_Text),0,IF(ISNUMBER(SEARCH(Pay_Item_Search_Text,H1766)),MAX(G$4:$G1765)+1,0)))</f>
        <v>1762</v>
      </c>
      <c r="H1766" s="1" t="str">
        <f>IF(Table_PayItems[[#This Row],[Description]]="_","_ Unique Item - "&amp;Table_PayItems[[#This Row],[Item]]&amp;" - $"&amp;Table_PayItems[[#This Row],[Unit]],Table_PayItems[[#This Row],[Description]]&amp;" - $"&amp;Table_PayItems[[#This Row],[Unit]])</f>
        <v>Culv, Cl E, Conc, 36 inch - $Ft</v>
      </c>
      <c r="I1766" s="29" t="str">
        <f>IFERROR(VLOOKUP(ROWS($M$5:M1766),Table_PayItems[[Search Key]:[Concentrated Name]],2,FALSE),"")</f>
        <v>Culv, Cl E, Conc, 36 inch - $Ft</v>
      </c>
      <c r="J1766" s="1"/>
      <c r="K1766" s="1"/>
      <c r="L1766" s="22">
        <f>IF(ISNUMBER(SEARCH(Pay_Item_Search_Text_2,M1766)),MAX($L$4:L1765)+1,0)</f>
        <v>0</v>
      </c>
      <c r="M1766" s="1" t="str">
        <f>IFERROR(VLOOKUP(ROWS($M$5:M1766),Table_PayItems[[Search Key]:[Concentrated Name]],2,FALSE),"")</f>
        <v>Culv, Cl E, Conc, 36 inch - $Ft</v>
      </c>
      <c r="N1766" s="1" t="str">
        <f>IFERROR(VLOOKUP(ROWS($M$5:N1766),$L$5:$M$7000,2,FALSE),"")</f>
        <v/>
      </c>
      <c r="O1766" s="1" t="str">
        <f>IFERROR(VLOOKUP(ROWS($O$5:O1766),$K$5:$L$7000,2,FALSE),"")</f>
        <v/>
      </c>
    </row>
    <row r="1767" spans="2:15" ht="15" customHeight="1" x14ac:dyDescent="0.25">
      <c r="B1767" s="178" t="s">
        <v>8602</v>
      </c>
      <c r="C1767" s="178" t="s">
        <v>104</v>
      </c>
      <c r="D1767" s="178" t="s">
        <v>656</v>
      </c>
      <c r="E1767" s="178" t="s">
        <v>302</v>
      </c>
      <c r="F1767" s="178" t="s">
        <v>17</v>
      </c>
      <c r="G1767" s="1">
        <f>IF(ISNUMBER(Pay_Item_Search_Text),IF(ISNUMBER(IF(FIND(Pay_Item_Search_Text,B1767)=1,1, "FALSE")),MAX(G$4:$G1766)+1,IF(ISNUMBER(Pay_Item_Search_Text),0,IF(ISNUMBER(SEARCH(Pay_Item_Search_Text,H1767)),MAX(G$4:$G1766)+1,0))),IF(ISNUMBER(Pay_Item_Search_Text),0,IF(ISNUMBER(SEARCH(Pay_Item_Search_Text,H1767)),MAX(G$4:$G1766)+1,0)))</f>
        <v>1763</v>
      </c>
      <c r="H1767" s="1" t="str">
        <f>IF(Table_PayItems[[#This Row],[Description]]="_","_ Unique Item - "&amp;Table_PayItems[[#This Row],[Item]]&amp;" - $"&amp;Table_PayItems[[#This Row],[Unit]],Table_PayItems[[#This Row],[Description]]&amp;" - $"&amp;Table_PayItems[[#This Row],[Unit]])</f>
        <v>Culv, Cl E, Conc, 42 inch - $Ft</v>
      </c>
      <c r="I1767" s="29" t="str">
        <f>IFERROR(VLOOKUP(ROWS($M$5:M1767),Table_PayItems[[Search Key]:[Concentrated Name]],2,FALSE),"")</f>
        <v>Culv, Cl E, Conc, 42 inch - $Ft</v>
      </c>
      <c r="J1767" s="1"/>
      <c r="K1767" s="1"/>
      <c r="L1767" s="22">
        <f>IF(ISNUMBER(SEARCH(Pay_Item_Search_Text_2,M1767)),MAX($L$4:L1766)+1,0)</f>
        <v>0</v>
      </c>
      <c r="M1767" s="1" t="str">
        <f>IFERROR(VLOOKUP(ROWS($M$5:M1767),Table_PayItems[[Search Key]:[Concentrated Name]],2,FALSE),"")</f>
        <v>Culv, Cl E, Conc, 42 inch - $Ft</v>
      </c>
      <c r="N1767" s="1" t="str">
        <f>IFERROR(VLOOKUP(ROWS($M$5:N1767),$L$5:$M$7000,2,FALSE),"")</f>
        <v/>
      </c>
      <c r="O1767" s="1" t="str">
        <f>IFERROR(VLOOKUP(ROWS($O$5:O1767),$K$5:$L$7000,2,FALSE),"")</f>
        <v/>
      </c>
    </row>
    <row r="1768" spans="2:15" ht="15" customHeight="1" x14ac:dyDescent="0.25">
      <c r="B1768" s="178" t="s">
        <v>8603</v>
      </c>
      <c r="C1768" s="178" t="s">
        <v>104</v>
      </c>
      <c r="D1768" s="178" t="s">
        <v>657</v>
      </c>
      <c r="E1768" s="178" t="s">
        <v>302</v>
      </c>
      <c r="F1768" s="178" t="s">
        <v>17</v>
      </c>
      <c r="G1768" s="1">
        <f>IF(ISNUMBER(Pay_Item_Search_Text),IF(ISNUMBER(IF(FIND(Pay_Item_Search_Text,B1768)=1,1, "FALSE")),MAX(G$4:$G1767)+1,IF(ISNUMBER(Pay_Item_Search_Text),0,IF(ISNUMBER(SEARCH(Pay_Item_Search_Text,H1768)),MAX(G$4:$G1767)+1,0))),IF(ISNUMBER(Pay_Item_Search_Text),0,IF(ISNUMBER(SEARCH(Pay_Item_Search_Text,H1768)),MAX(G$4:$G1767)+1,0)))</f>
        <v>1764</v>
      </c>
      <c r="H1768" s="1" t="str">
        <f>IF(Table_PayItems[[#This Row],[Description]]="_","_ Unique Item - "&amp;Table_PayItems[[#This Row],[Item]]&amp;" - $"&amp;Table_PayItems[[#This Row],[Unit]],Table_PayItems[[#This Row],[Description]]&amp;" - $"&amp;Table_PayItems[[#This Row],[Unit]])</f>
        <v>Culv, Cl E, Conc, 48 inch - $Ft</v>
      </c>
      <c r="I1768" s="29" t="str">
        <f>IFERROR(VLOOKUP(ROWS($M$5:M1768),Table_PayItems[[Search Key]:[Concentrated Name]],2,FALSE),"")</f>
        <v>Culv, Cl E, Conc, 48 inch - $Ft</v>
      </c>
      <c r="J1768" s="1"/>
      <c r="K1768" s="1"/>
      <c r="L1768" s="22">
        <f>IF(ISNUMBER(SEARCH(Pay_Item_Search_Text_2,M1768)),MAX($L$4:L1767)+1,0)</f>
        <v>0</v>
      </c>
      <c r="M1768" s="1" t="str">
        <f>IFERROR(VLOOKUP(ROWS($M$5:M1768),Table_PayItems[[Search Key]:[Concentrated Name]],2,FALSE),"")</f>
        <v>Culv, Cl E, Conc, 48 inch - $Ft</v>
      </c>
      <c r="N1768" s="1" t="str">
        <f>IFERROR(VLOOKUP(ROWS($M$5:N1768),$L$5:$M$7000,2,FALSE),"")</f>
        <v/>
      </c>
      <c r="O1768" s="1" t="str">
        <f>IFERROR(VLOOKUP(ROWS($O$5:O1768),$K$5:$L$7000,2,FALSE),"")</f>
        <v/>
      </c>
    </row>
    <row r="1769" spans="2:15" ht="15" customHeight="1" x14ac:dyDescent="0.25">
      <c r="B1769" s="178" t="s">
        <v>8604</v>
      </c>
      <c r="C1769" s="178" t="s">
        <v>104</v>
      </c>
      <c r="D1769" s="178" t="s">
        <v>658</v>
      </c>
      <c r="E1769" s="178" t="s">
        <v>302</v>
      </c>
      <c r="F1769" s="178" t="s">
        <v>17</v>
      </c>
      <c r="G1769" s="1">
        <f>IF(ISNUMBER(Pay_Item_Search_Text),IF(ISNUMBER(IF(FIND(Pay_Item_Search_Text,B1769)=1,1, "FALSE")),MAX(G$4:$G1768)+1,IF(ISNUMBER(Pay_Item_Search_Text),0,IF(ISNUMBER(SEARCH(Pay_Item_Search_Text,H1769)),MAX(G$4:$G1768)+1,0))),IF(ISNUMBER(Pay_Item_Search_Text),0,IF(ISNUMBER(SEARCH(Pay_Item_Search_Text,H1769)),MAX(G$4:$G1768)+1,0)))</f>
        <v>1765</v>
      </c>
      <c r="H1769" s="1" t="str">
        <f>IF(Table_PayItems[[#This Row],[Description]]="_","_ Unique Item - "&amp;Table_PayItems[[#This Row],[Item]]&amp;" - $"&amp;Table_PayItems[[#This Row],[Unit]],Table_PayItems[[#This Row],[Description]]&amp;" - $"&amp;Table_PayItems[[#This Row],[Unit]])</f>
        <v>Culv, Cl E, Conc, 54 inch - $Ft</v>
      </c>
      <c r="I1769" s="29" t="str">
        <f>IFERROR(VLOOKUP(ROWS($M$5:M1769),Table_PayItems[[Search Key]:[Concentrated Name]],2,FALSE),"")</f>
        <v>Culv, Cl E, Conc, 54 inch - $Ft</v>
      </c>
      <c r="J1769" s="1"/>
      <c r="K1769" s="1"/>
      <c r="L1769" s="22">
        <f>IF(ISNUMBER(SEARCH(Pay_Item_Search_Text_2,M1769)),MAX($L$4:L1768)+1,0)</f>
        <v>0</v>
      </c>
      <c r="M1769" s="1" t="str">
        <f>IFERROR(VLOOKUP(ROWS($M$5:M1769),Table_PayItems[[Search Key]:[Concentrated Name]],2,FALSE),"")</f>
        <v>Culv, Cl E, Conc, 54 inch - $Ft</v>
      </c>
      <c r="N1769" s="1" t="str">
        <f>IFERROR(VLOOKUP(ROWS($M$5:N1769),$L$5:$M$7000,2,FALSE),"")</f>
        <v/>
      </c>
      <c r="O1769" s="1" t="str">
        <f>IFERROR(VLOOKUP(ROWS($O$5:O1769),$K$5:$L$7000,2,FALSE),"")</f>
        <v/>
      </c>
    </row>
    <row r="1770" spans="2:15" ht="15" customHeight="1" x14ac:dyDescent="0.25">
      <c r="B1770" s="178" t="s">
        <v>8605</v>
      </c>
      <c r="C1770" s="178" t="s">
        <v>104</v>
      </c>
      <c r="D1770" s="178" t="s">
        <v>659</v>
      </c>
      <c r="E1770" s="178" t="s">
        <v>302</v>
      </c>
      <c r="F1770" s="178" t="s">
        <v>17</v>
      </c>
      <c r="G1770" s="1">
        <f>IF(ISNUMBER(Pay_Item_Search_Text),IF(ISNUMBER(IF(FIND(Pay_Item_Search_Text,B1770)=1,1, "FALSE")),MAX(G$4:$G1769)+1,IF(ISNUMBER(Pay_Item_Search_Text),0,IF(ISNUMBER(SEARCH(Pay_Item_Search_Text,H1770)),MAX(G$4:$G1769)+1,0))),IF(ISNUMBER(Pay_Item_Search_Text),0,IF(ISNUMBER(SEARCH(Pay_Item_Search_Text,H1770)),MAX(G$4:$G1769)+1,0)))</f>
        <v>1766</v>
      </c>
      <c r="H1770" s="1" t="str">
        <f>IF(Table_PayItems[[#This Row],[Description]]="_","_ Unique Item - "&amp;Table_PayItems[[#This Row],[Item]]&amp;" - $"&amp;Table_PayItems[[#This Row],[Unit]],Table_PayItems[[#This Row],[Description]]&amp;" - $"&amp;Table_PayItems[[#This Row],[Unit]])</f>
        <v>Culv, Cl E, Conc, 60 inch - $Ft</v>
      </c>
      <c r="I1770" s="29" t="str">
        <f>IFERROR(VLOOKUP(ROWS($M$5:M1770),Table_PayItems[[Search Key]:[Concentrated Name]],2,FALSE),"")</f>
        <v>Culv, Cl E, Conc, 60 inch - $Ft</v>
      </c>
      <c r="J1770" s="1"/>
      <c r="K1770" s="1"/>
      <c r="L1770" s="22">
        <f>IF(ISNUMBER(SEARCH(Pay_Item_Search_Text_2,M1770)),MAX($L$4:L1769)+1,0)</f>
        <v>496</v>
      </c>
      <c r="M1770" s="1" t="str">
        <f>IFERROR(VLOOKUP(ROWS($M$5:M1770),Table_PayItems[[Search Key]:[Concentrated Name]],2,FALSE),"")</f>
        <v>Culv, Cl E, Conc, 60 inch - $Ft</v>
      </c>
      <c r="N1770" s="1" t="str">
        <f>IFERROR(VLOOKUP(ROWS($M$5:N1770),$L$5:$M$7000,2,FALSE),"")</f>
        <v/>
      </c>
      <c r="O1770" s="1" t="str">
        <f>IFERROR(VLOOKUP(ROWS($O$5:O1770),$K$5:$L$7000,2,FALSE),"")</f>
        <v/>
      </c>
    </row>
    <row r="1771" spans="2:15" ht="15" customHeight="1" x14ac:dyDescent="0.25">
      <c r="B1771" s="178" t="s">
        <v>8606</v>
      </c>
      <c r="C1771" s="178" t="s">
        <v>104</v>
      </c>
      <c r="D1771" s="178" t="s">
        <v>660</v>
      </c>
      <c r="E1771" s="178" t="s">
        <v>302</v>
      </c>
      <c r="F1771" s="178" t="s">
        <v>17</v>
      </c>
      <c r="G1771" s="1">
        <f>IF(ISNUMBER(Pay_Item_Search_Text),IF(ISNUMBER(IF(FIND(Pay_Item_Search_Text,B1771)=1,1, "FALSE")),MAX(G$4:$G1770)+1,IF(ISNUMBER(Pay_Item_Search_Text),0,IF(ISNUMBER(SEARCH(Pay_Item_Search_Text,H1771)),MAX(G$4:$G1770)+1,0))),IF(ISNUMBER(Pay_Item_Search_Text),0,IF(ISNUMBER(SEARCH(Pay_Item_Search_Text,H1771)),MAX(G$4:$G1770)+1,0)))</f>
        <v>1767</v>
      </c>
      <c r="H1771" s="1" t="str">
        <f>IF(Table_PayItems[[#This Row],[Description]]="_","_ Unique Item - "&amp;Table_PayItems[[#This Row],[Item]]&amp;" - $"&amp;Table_PayItems[[#This Row],[Unit]],Table_PayItems[[#This Row],[Description]]&amp;" - $"&amp;Table_PayItems[[#This Row],[Unit]])</f>
        <v>Culv, Cl E, Conc, 66 inch - $Ft</v>
      </c>
      <c r="I1771" s="29" t="str">
        <f>IFERROR(VLOOKUP(ROWS($M$5:M1771),Table_PayItems[[Search Key]:[Concentrated Name]],2,FALSE),"")</f>
        <v>Culv, Cl E, Conc, 66 inch - $Ft</v>
      </c>
      <c r="J1771" s="1"/>
      <c r="K1771" s="1"/>
      <c r="L1771" s="22">
        <f>IF(ISNUMBER(SEARCH(Pay_Item_Search_Text_2,M1771)),MAX($L$4:L1770)+1,0)</f>
        <v>0</v>
      </c>
      <c r="M1771" s="1" t="str">
        <f>IFERROR(VLOOKUP(ROWS($M$5:M1771),Table_PayItems[[Search Key]:[Concentrated Name]],2,FALSE),"")</f>
        <v>Culv, Cl E, Conc, 66 inch - $Ft</v>
      </c>
      <c r="N1771" s="1" t="str">
        <f>IFERROR(VLOOKUP(ROWS($M$5:N1771),$L$5:$M$7000,2,FALSE),"")</f>
        <v/>
      </c>
      <c r="O1771" s="1" t="str">
        <f>IFERROR(VLOOKUP(ROWS($O$5:O1771),$K$5:$L$7000,2,FALSE),"")</f>
        <v/>
      </c>
    </row>
    <row r="1772" spans="2:15" ht="15" customHeight="1" x14ac:dyDescent="0.25">
      <c r="B1772" s="178" t="s">
        <v>8607</v>
      </c>
      <c r="C1772" s="178" t="s">
        <v>104</v>
      </c>
      <c r="D1772" s="178" t="s">
        <v>661</v>
      </c>
      <c r="E1772" s="178" t="s">
        <v>302</v>
      </c>
      <c r="F1772" s="178" t="s">
        <v>17</v>
      </c>
      <c r="G1772" s="1">
        <f>IF(ISNUMBER(Pay_Item_Search_Text),IF(ISNUMBER(IF(FIND(Pay_Item_Search_Text,B1772)=1,1, "FALSE")),MAX(G$4:$G1771)+1,IF(ISNUMBER(Pay_Item_Search_Text),0,IF(ISNUMBER(SEARCH(Pay_Item_Search_Text,H1772)),MAX(G$4:$G1771)+1,0))),IF(ISNUMBER(Pay_Item_Search_Text),0,IF(ISNUMBER(SEARCH(Pay_Item_Search_Text,H1772)),MAX(G$4:$G1771)+1,0)))</f>
        <v>1768</v>
      </c>
      <c r="H1772" s="1" t="str">
        <f>IF(Table_PayItems[[#This Row],[Description]]="_","_ Unique Item - "&amp;Table_PayItems[[#This Row],[Item]]&amp;" - $"&amp;Table_PayItems[[#This Row],[Unit]],Table_PayItems[[#This Row],[Description]]&amp;" - $"&amp;Table_PayItems[[#This Row],[Unit]])</f>
        <v>Culv, Cl E, Conc, 72 inch - $Ft</v>
      </c>
      <c r="I1772" s="29" t="str">
        <f>IFERROR(VLOOKUP(ROWS($M$5:M1772),Table_PayItems[[Search Key]:[Concentrated Name]],2,FALSE),"")</f>
        <v>Culv, Cl E, Conc, 72 inch - $Ft</v>
      </c>
      <c r="J1772" s="1"/>
      <c r="K1772" s="1"/>
      <c r="L1772" s="22">
        <f>IF(ISNUMBER(SEARCH(Pay_Item_Search_Text_2,M1772)),MAX($L$4:L1771)+1,0)</f>
        <v>0</v>
      </c>
      <c r="M1772" s="1" t="str">
        <f>IFERROR(VLOOKUP(ROWS($M$5:M1772),Table_PayItems[[Search Key]:[Concentrated Name]],2,FALSE),"")</f>
        <v>Culv, Cl E, Conc, 72 inch - $Ft</v>
      </c>
      <c r="N1772" s="1" t="str">
        <f>IFERROR(VLOOKUP(ROWS($M$5:N1772),$L$5:$M$7000,2,FALSE),"")</f>
        <v/>
      </c>
      <c r="O1772" s="1" t="str">
        <f>IFERROR(VLOOKUP(ROWS($O$5:O1772),$K$5:$L$7000,2,FALSE),"")</f>
        <v/>
      </c>
    </row>
    <row r="1773" spans="2:15" ht="15" customHeight="1" x14ac:dyDescent="0.25">
      <c r="B1773" s="178" t="s">
        <v>8608</v>
      </c>
      <c r="C1773" s="178" t="s">
        <v>104</v>
      </c>
      <c r="D1773" s="178" t="s">
        <v>662</v>
      </c>
      <c r="E1773" s="178" t="s">
        <v>302</v>
      </c>
      <c r="F1773" s="178" t="s">
        <v>17</v>
      </c>
      <c r="G1773" s="1">
        <f>IF(ISNUMBER(Pay_Item_Search_Text),IF(ISNUMBER(IF(FIND(Pay_Item_Search_Text,B1773)=1,1, "FALSE")),MAX(G$4:$G1772)+1,IF(ISNUMBER(Pay_Item_Search_Text),0,IF(ISNUMBER(SEARCH(Pay_Item_Search_Text,H1773)),MAX(G$4:$G1772)+1,0))),IF(ISNUMBER(Pay_Item_Search_Text),0,IF(ISNUMBER(SEARCH(Pay_Item_Search_Text,H1773)),MAX(G$4:$G1772)+1,0)))</f>
        <v>1769</v>
      </c>
      <c r="H1773" s="1" t="str">
        <f>IF(Table_PayItems[[#This Row],[Description]]="_","_ Unique Item - "&amp;Table_PayItems[[#This Row],[Item]]&amp;" - $"&amp;Table_PayItems[[#This Row],[Unit]],Table_PayItems[[#This Row],[Description]]&amp;" - $"&amp;Table_PayItems[[#This Row],[Unit]])</f>
        <v>Culv, Cl E, Conc, 78 inch - $Ft</v>
      </c>
      <c r="I1773" s="29" t="str">
        <f>IFERROR(VLOOKUP(ROWS($M$5:M1773),Table_PayItems[[Search Key]:[Concentrated Name]],2,FALSE),"")</f>
        <v>Culv, Cl E, Conc, 78 inch - $Ft</v>
      </c>
      <c r="J1773" s="1"/>
      <c r="K1773" s="1"/>
      <c r="L1773" s="22">
        <f>IF(ISNUMBER(SEARCH(Pay_Item_Search_Text_2,M1773)),MAX($L$4:L1772)+1,0)</f>
        <v>0</v>
      </c>
      <c r="M1773" s="1" t="str">
        <f>IFERROR(VLOOKUP(ROWS($M$5:M1773),Table_PayItems[[Search Key]:[Concentrated Name]],2,FALSE),"")</f>
        <v>Culv, Cl E, Conc, 78 inch - $Ft</v>
      </c>
      <c r="N1773" s="1" t="str">
        <f>IFERROR(VLOOKUP(ROWS($M$5:N1773),$L$5:$M$7000,2,FALSE),"")</f>
        <v/>
      </c>
      <c r="O1773" s="1" t="str">
        <f>IFERROR(VLOOKUP(ROWS($O$5:O1773),$K$5:$L$7000,2,FALSE),"")</f>
        <v/>
      </c>
    </row>
    <row r="1774" spans="2:15" ht="15" customHeight="1" x14ac:dyDescent="0.25">
      <c r="B1774" s="178" t="s">
        <v>8609</v>
      </c>
      <c r="C1774" s="178" t="s">
        <v>104</v>
      </c>
      <c r="D1774" s="178" t="s">
        <v>663</v>
      </c>
      <c r="E1774" s="178" t="s">
        <v>302</v>
      </c>
      <c r="F1774" s="178" t="s">
        <v>17</v>
      </c>
      <c r="G1774" s="1">
        <f>IF(ISNUMBER(Pay_Item_Search_Text),IF(ISNUMBER(IF(FIND(Pay_Item_Search_Text,B1774)=1,1, "FALSE")),MAX(G$4:$G1773)+1,IF(ISNUMBER(Pay_Item_Search_Text),0,IF(ISNUMBER(SEARCH(Pay_Item_Search_Text,H1774)),MAX(G$4:$G1773)+1,0))),IF(ISNUMBER(Pay_Item_Search_Text),0,IF(ISNUMBER(SEARCH(Pay_Item_Search_Text,H1774)),MAX(G$4:$G1773)+1,0)))</f>
        <v>1770</v>
      </c>
      <c r="H1774" s="1" t="str">
        <f>IF(Table_PayItems[[#This Row],[Description]]="_","_ Unique Item - "&amp;Table_PayItems[[#This Row],[Item]]&amp;" - $"&amp;Table_PayItems[[#This Row],[Unit]],Table_PayItems[[#This Row],[Description]]&amp;" - $"&amp;Table_PayItems[[#This Row],[Unit]])</f>
        <v>Culv, Cl E, Conc, 84 inch - $Ft</v>
      </c>
      <c r="I1774" s="29" t="str">
        <f>IFERROR(VLOOKUP(ROWS($M$5:M1774),Table_PayItems[[Search Key]:[Concentrated Name]],2,FALSE),"")</f>
        <v>Culv, Cl E, Conc, 84 inch - $Ft</v>
      </c>
      <c r="J1774" s="1"/>
      <c r="K1774" s="1"/>
      <c r="L1774" s="22">
        <f>IF(ISNUMBER(SEARCH(Pay_Item_Search_Text_2,M1774)),MAX($L$4:L1773)+1,0)</f>
        <v>0</v>
      </c>
      <c r="M1774" s="1" t="str">
        <f>IFERROR(VLOOKUP(ROWS($M$5:M1774),Table_PayItems[[Search Key]:[Concentrated Name]],2,FALSE),"")</f>
        <v>Culv, Cl E, Conc, 84 inch - $Ft</v>
      </c>
      <c r="N1774" s="1" t="str">
        <f>IFERROR(VLOOKUP(ROWS($M$5:N1774),$L$5:$M$7000,2,FALSE),"")</f>
        <v/>
      </c>
      <c r="O1774" s="1" t="str">
        <f>IFERROR(VLOOKUP(ROWS($O$5:O1774),$K$5:$L$7000,2,FALSE),"")</f>
        <v/>
      </c>
    </row>
    <row r="1775" spans="2:15" ht="15" customHeight="1" x14ac:dyDescent="0.25">
      <c r="B1775" s="178" t="s">
        <v>8610</v>
      </c>
      <c r="C1775" s="178" t="s">
        <v>104</v>
      </c>
      <c r="D1775" s="178" t="s">
        <v>664</v>
      </c>
      <c r="E1775" s="178" t="s">
        <v>302</v>
      </c>
      <c r="F1775" s="178" t="s">
        <v>17</v>
      </c>
      <c r="G1775" s="1">
        <f>IF(ISNUMBER(Pay_Item_Search_Text),IF(ISNUMBER(IF(FIND(Pay_Item_Search_Text,B1775)=1,1, "FALSE")),MAX(G$4:$G1774)+1,IF(ISNUMBER(Pay_Item_Search_Text),0,IF(ISNUMBER(SEARCH(Pay_Item_Search_Text,H1775)),MAX(G$4:$G1774)+1,0))),IF(ISNUMBER(Pay_Item_Search_Text),0,IF(ISNUMBER(SEARCH(Pay_Item_Search_Text,H1775)),MAX(G$4:$G1774)+1,0)))</f>
        <v>1771</v>
      </c>
      <c r="H1775" s="1" t="str">
        <f>IF(Table_PayItems[[#This Row],[Description]]="_","_ Unique Item - "&amp;Table_PayItems[[#This Row],[Item]]&amp;" - $"&amp;Table_PayItems[[#This Row],[Unit]],Table_PayItems[[#This Row],[Description]]&amp;" - $"&amp;Table_PayItems[[#This Row],[Unit]])</f>
        <v>Culv, Cl E, Conc, 90 inch - $Ft</v>
      </c>
      <c r="I1775" s="29" t="str">
        <f>IFERROR(VLOOKUP(ROWS($M$5:M1775),Table_PayItems[[Search Key]:[Concentrated Name]],2,FALSE),"")</f>
        <v>Culv, Cl E, Conc, 90 inch - $Ft</v>
      </c>
      <c r="J1775" s="1"/>
      <c r="K1775" s="1"/>
      <c r="L1775" s="22">
        <f>IF(ISNUMBER(SEARCH(Pay_Item_Search_Text_2,M1775)),MAX($L$4:L1774)+1,0)</f>
        <v>497</v>
      </c>
      <c r="M1775" s="1" t="str">
        <f>IFERROR(VLOOKUP(ROWS($M$5:M1775),Table_PayItems[[Search Key]:[Concentrated Name]],2,FALSE),"")</f>
        <v>Culv, Cl E, Conc, 90 inch - $Ft</v>
      </c>
      <c r="N1775" s="1" t="str">
        <f>IFERROR(VLOOKUP(ROWS($M$5:N1775),$L$5:$M$7000,2,FALSE),"")</f>
        <v/>
      </c>
      <c r="O1775" s="1" t="str">
        <f>IFERROR(VLOOKUP(ROWS($O$5:O1775),$K$5:$L$7000,2,FALSE),"")</f>
        <v/>
      </c>
    </row>
    <row r="1776" spans="2:15" ht="15" customHeight="1" x14ac:dyDescent="0.25">
      <c r="B1776" s="178" t="s">
        <v>8611</v>
      </c>
      <c r="C1776" s="178" t="s">
        <v>104</v>
      </c>
      <c r="D1776" s="178" t="s">
        <v>665</v>
      </c>
      <c r="E1776" s="178" t="s">
        <v>302</v>
      </c>
      <c r="F1776" s="178" t="s">
        <v>17</v>
      </c>
      <c r="G1776" s="1">
        <f>IF(ISNUMBER(Pay_Item_Search_Text),IF(ISNUMBER(IF(FIND(Pay_Item_Search_Text,B1776)=1,1, "FALSE")),MAX(G$4:$G1775)+1,IF(ISNUMBER(Pay_Item_Search_Text),0,IF(ISNUMBER(SEARCH(Pay_Item_Search_Text,H1776)),MAX(G$4:$G1775)+1,0))),IF(ISNUMBER(Pay_Item_Search_Text),0,IF(ISNUMBER(SEARCH(Pay_Item_Search_Text,H1776)),MAX(G$4:$G1775)+1,0)))</f>
        <v>1772</v>
      </c>
      <c r="H1776" s="1" t="str">
        <f>IF(Table_PayItems[[#This Row],[Description]]="_","_ Unique Item - "&amp;Table_PayItems[[#This Row],[Item]]&amp;" - $"&amp;Table_PayItems[[#This Row],[Unit]],Table_PayItems[[#This Row],[Description]]&amp;" - $"&amp;Table_PayItems[[#This Row],[Unit]])</f>
        <v>Culv, Cl E, Conc, 96 inch - $Ft</v>
      </c>
      <c r="I1776" s="29" t="str">
        <f>IFERROR(VLOOKUP(ROWS($M$5:M1776),Table_PayItems[[Search Key]:[Concentrated Name]],2,FALSE),"")</f>
        <v>Culv, Cl E, Conc, 96 inch - $Ft</v>
      </c>
      <c r="J1776" s="1"/>
      <c r="K1776" s="1"/>
      <c r="L1776" s="22">
        <f>IF(ISNUMBER(SEARCH(Pay_Item_Search_Text_2,M1776)),MAX($L$4:L1775)+1,0)</f>
        <v>0</v>
      </c>
      <c r="M1776" s="1" t="str">
        <f>IFERROR(VLOOKUP(ROWS($M$5:M1776),Table_PayItems[[Search Key]:[Concentrated Name]],2,FALSE),"")</f>
        <v>Culv, Cl E, Conc, 96 inch - $Ft</v>
      </c>
      <c r="N1776" s="1" t="str">
        <f>IFERROR(VLOOKUP(ROWS($M$5:N1776),$L$5:$M$7000,2,FALSE),"")</f>
        <v/>
      </c>
      <c r="O1776" s="1" t="str">
        <f>IFERROR(VLOOKUP(ROWS($O$5:O1776),$K$5:$L$7000,2,FALSE),"")</f>
        <v/>
      </c>
    </row>
    <row r="1777" spans="2:15" ht="15" customHeight="1" x14ac:dyDescent="0.25">
      <c r="B1777" s="178" t="s">
        <v>8636</v>
      </c>
      <c r="C1777" s="178" t="s">
        <v>104</v>
      </c>
      <c r="D1777" s="178" t="s">
        <v>690</v>
      </c>
      <c r="E1777" s="178" t="s">
        <v>302</v>
      </c>
      <c r="F1777" s="178" t="s">
        <v>17</v>
      </c>
      <c r="G1777" s="1">
        <f>IF(ISNUMBER(Pay_Item_Search_Text),IF(ISNUMBER(IF(FIND(Pay_Item_Search_Text,B1777)=1,1, "FALSE")),MAX(G$4:$G1776)+1,IF(ISNUMBER(Pay_Item_Search_Text),0,IF(ISNUMBER(SEARCH(Pay_Item_Search_Text,H1777)),MAX(G$4:$G1776)+1,0))),IF(ISNUMBER(Pay_Item_Search_Text),0,IF(ISNUMBER(SEARCH(Pay_Item_Search_Text,H1777)),MAX(G$4:$G1776)+1,0)))</f>
        <v>1773</v>
      </c>
      <c r="H1777" s="1" t="str">
        <f>IF(Table_PayItems[[#This Row],[Description]]="_","_ Unique Item - "&amp;Table_PayItems[[#This Row],[Item]]&amp;" - $"&amp;Table_PayItems[[#This Row],[Unit]],Table_PayItems[[#This Row],[Description]]&amp;" - $"&amp;Table_PayItems[[#This Row],[Unit]])</f>
        <v>Culv, Cl F, 102 inch - $Ft</v>
      </c>
      <c r="I1777" s="29" t="str">
        <f>IFERROR(VLOOKUP(ROWS($M$5:M1777),Table_PayItems[[Search Key]:[Concentrated Name]],2,FALSE),"")</f>
        <v>Culv, Cl F, 102 inch - $Ft</v>
      </c>
      <c r="J1777" s="1"/>
      <c r="K1777" s="1"/>
      <c r="L1777" s="22">
        <f>IF(ISNUMBER(SEARCH(Pay_Item_Search_Text_2,M1777)),MAX($L$4:L1776)+1,0)</f>
        <v>498</v>
      </c>
      <c r="M1777" s="1" t="str">
        <f>IFERROR(VLOOKUP(ROWS($M$5:M1777),Table_PayItems[[Search Key]:[Concentrated Name]],2,FALSE),"")</f>
        <v>Culv, Cl F, 102 inch - $Ft</v>
      </c>
      <c r="N1777" s="1" t="str">
        <f>IFERROR(VLOOKUP(ROWS($M$5:N1777),$L$5:$M$7000,2,FALSE),"")</f>
        <v/>
      </c>
      <c r="O1777" s="1" t="str">
        <f>IFERROR(VLOOKUP(ROWS($O$5:O1777),$K$5:$L$7000,2,FALSE),"")</f>
        <v/>
      </c>
    </row>
    <row r="1778" spans="2:15" ht="15" customHeight="1" x14ac:dyDescent="0.25">
      <c r="B1778" s="178" t="s">
        <v>8637</v>
      </c>
      <c r="C1778" s="178" t="s">
        <v>104</v>
      </c>
      <c r="D1778" s="178" t="s">
        <v>691</v>
      </c>
      <c r="E1778" s="178" t="s">
        <v>302</v>
      </c>
      <c r="F1778" s="178" t="s">
        <v>17</v>
      </c>
      <c r="G1778" s="1">
        <f>IF(ISNUMBER(Pay_Item_Search_Text),IF(ISNUMBER(IF(FIND(Pay_Item_Search_Text,B1778)=1,1, "FALSE")),MAX(G$4:$G1777)+1,IF(ISNUMBER(Pay_Item_Search_Text),0,IF(ISNUMBER(SEARCH(Pay_Item_Search_Text,H1778)),MAX(G$4:$G1777)+1,0))),IF(ISNUMBER(Pay_Item_Search_Text),0,IF(ISNUMBER(SEARCH(Pay_Item_Search_Text,H1778)),MAX(G$4:$G1777)+1,0)))</f>
        <v>1774</v>
      </c>
      <c r="H1778" s="1" t="str">
        <f>IF(Table_PayItems[[#This Row],[Description]]="_","_ Unique Item - "&amp;Table_PayItems[[#This Row],[Item]]&amp;" - $"&amp;Table_PayItems[[#This Row],[Unit]],Table_PayItems[[#This Row],[Description]]&amp;" - $"&amp;Table_PayItems[[#This Row],[Unit]])</f>
        <v>Culv, Cl F, 108 inch - $Ft</v>
      </c>
      <c r="I1778" s="29" t="str">
        <f>IFERROR(VLOOKUP(ROWS($M$5:M1778),Table_PayItems[[Search Key]:[Concentrated Name]],2,FALSE),"")</f>
        <v>Culv, Cl F, 108 inch - $Ft</v>
      </c>
      <c r="J1778" s="1"/>
      <c r="K1778" s="1"/>
      <c r="L1778" s="22">
        <f>IF(ISNUMBER(SEARCH(Pay_Item_Search_Text_2,M1778)),MAX($L$4:L1777)+1,0)</f>
        <v>499</v>
      </c>
      <c r="M1778" s="1" t="str">
        <f>IFERROR(VLOOKUP(ROWS($M$5:M1778),Table_PayItems[[Search Key]:[Concentrated Name]],2,FALSE),"")</f>
        <v>Culv, Cl F, 108 inch - $Ft</v>
      </c>
      <c r="N1778" s="1" t="str">
        <f>IFERROR(VLOOKUP(ROWS($M$5:N1778),$L$5:$M$7000,2,FALSE),"")</f>
        <v/>
      </c>
      <c r="O1778" s="1" t="str">
        <f>IFERROR(VLOOKUP(ROWS($O$5:O1778),$K$5:$L$7000,2,FALSE),"")</f>
        <v/>
      </c>
    </row>
    <row r="1779" spans="2:15" ht="15" customHeight="1" x14ac:dyDescent="0.25">
      <c r="B1779" s="178" t="s">
        <v>8638</v>
      </c>
      <c r="C1779" s="178" t="s">
        <v>104</v>
      </c>
      <c r="D1779" s="178" t="s">
        <v>692</v>
      </c>
      <c r="E1779" s="178" t="s">
        <v>302</v>
      </c>
      <c r="F1779" s="178" t="s">
        <v>17</v>
      </c>
      <c r="G1779" s="1">
        <f>IF(ISNUMBER(Pay_Item_Search_Text),IF(ISNUMBER(IF(FIND(Pay_Item_Search_Text,B1779)=1,1, "FALSE")),MAX(G$4:$G1778)+1,IF(ISNUMBER(Pay_Item_Search_Text),0,IF(ISNUMBER(SEARCH(Pay_Item_Search_Text,H1779)),MAX(G$4:$G1778)+1,0))),IF(ISNUMBER(Pay_Item_Search_Text),0,IF(ISNUMBER(SEARCH(Pay_Item_Search_Text,H1779)),MAX(G$4:$G1778)+1,0)))</f>
        <v>1775</v>
      </c>
      <c r="H1779" s="1" t="str">
        <f>IF(Table_PayItems[[#This Row],[Description]]="_","_ Unique Item - "&amp;Table_PayItems[[#This Row],[Item]]&amp;" - $"&amp;Table_PayItems[[#This Row],[Unit]],Table_PayItems[[#This Row],[Description]]&amp;" - $"&amp;Table_PayItems[[#This Row],[Unit]])</f>
        <v>Culv, Cl F, 114 inch - $Ft</v>
      </c>
      <c r="I1779" s="29" t="str">
        <f>IFERROR(VLOOKUP(ROWS($M$5:M1779),Table_PayItems[[Search Key]:[Concentrated Name]],2,FALSE),"")</f>
        <v>Culv, Cl F, 114 inch - $Ft</v>
      </c>
      <c r="J1779" s="1"/>
      <c r="K1779" s="1"/>
      <c r="L1779" s="22">
        <f>IF(ISNUMBER(SEARCH(Pay_Item_Search_Text_2,M1779)),MAX($L$4:L1778)+1,0)</f>
        <v>0</v>
      </c>
      <c r="M1779" s="1" t="str">
        <f>IFERROR(VLOOKUP(ROWS($M$5:M1779),Table_PayItems[[Search Key]:[Concentrated Name]],2,FALSE),"")</f>
        <v>Culv, Cl F, 114 inch - $Ft</v>
      </c>
      <c r="N1779" s="1" t="str">
        <f>IFERROR(VLOOKUP(ROWS($M$5:N1779),$L$5:$M$7000,2,FALSE),"")</f>
        <v/>
      </c>
      <c r="O1779" s="1" t="str">
        <f>IFERROR(VLOOKUP(ROWS($O$5:O1779),$K$5:$L$7000,2,FALSE),"")</f>
        <v/>
      </c>
    </row>
    <row r="1780" spans="2:15" ht="15" customHeight="1" x14ac:dyDescent="0.25">
      <c r="B1780" s="178" t="s">
        <v>8620</v>
      </c>
      <c r="C1780" s="178" t="s">
        <v>104</v>
      </c>
      <c r="D1780" s="178" t="s">
        <v>674</v>
      </c>
      <c r="E1780" s="178" t="s">
        <v>296</v>
      </c>
      <c r="F1780" s="178" t="s">
        <v>17</v>
      </c>
      <c r="G1780" s="1">
        <f>IF(ISNUMBER(Pay_Item_Search_Text),IF(ISNUMBER(IF(FIND(Pay_Item_Search_Text,B1780)=1,1, "FALSE")),MAX(G$4:$G1779)+1,IF(ISNUMBER(Pay_Item_Search_Text),0,IF(ISNUMBER(SEARCH(Pay_Item_Search_Text,H1780)),MAX(G$4:$G1779)+1,0))),IF(ISNUMBER(Pay_Item_Search_Text),0,IF(ISNUMBER(SEARCH(Pay_Item_Search_Text,H1780)),MAX(G$4:$G1779)+1,0)))</f>
        <v>1776</v>
      </c>
      <c r="H1780" s="1" t="str">
        <f>IF(Table_PayItems[[#This Row],[Description]]="_","_ Unique Item - "&amp;Table_PayItems[[#This Row],[Item]]&amp;" - $"&amp;Table_PayItems[[#This Row],[Unit]],Table_PayItems[[#This Row],[Description]]&amp;" - $"&amp;Table_PayItems[[#This Row],[Unit]])</f>
        <v>Culv, Cl F, 12 inch - $Ft</v>
      </c>
      <c r="I1780" s="29" t="str">
        <f>IFERROR(VLOOKUP(ROWS($M$5:M1780),Table_PayItems[[Search Key]:[Concentrated Name]],2,FALSE),"")</f>
        <v>Culv, Cl F, 12 inch - $Ft</v>
      </c>
      <c r="J1780" s="1"/>
      <c r="K1780" s="1"/>
      <c r="L1780" s="22">
        <f>IF(ISNUMBER(SEARCH(Pay_Item_Search_Text_2,M1780)),MAX($L$4:L1779)+1,0)</f>
        <v>0</v>
      </c>
      <c r="M1780" s="1" t="str">
        <f>IFERROR(VLOOKUP(ROWS($M$5:M1780),Table_PayItems[[Search Key]:[Concentrated Name]],2,FALSE),"")</f>
        <v>Culv, Cl F, 12 inch - $Ft</v>
      </c>
      <c r="N1780" s="1" t="str">
        <f>IFERROR(VLOOKUP(ROWS($M$5:N1780),$L$5:$M$7000,2,FALSE),"")</f>
        <v/>
      </c>
      <c r="O1780" s="1" t="str">
        <f>IFERROR(VLOOKUP(ROWS($O$5:O1780),$K$5:$L$7000,2,FALSE),"")</f>
        <v/>
      </c>
    </row>
    <row r="1781" spans="2:15" ht="15" customHeight="1" x14ac:dyDescent="0.25">
      <c r="B1781" s="178" t="s">
        <v>8639</v>
      </c>
      <c r="C1781" s="178" t="s">
        <v>104</v>
      </c>
      <c r="D1781" s="178" t="s">
        <v>693</v>
      </c>
      <c r="E1781" s="178" t="s">
        <v>302</v>
      </c>
      <c r="F1781" s="178" t="s">
        <v>17</v>
      </c>
      <c r="G1781" s="1">
        <f>IF(ISNUMBER(Pay_Item_Search_Text),IF(ISNUMBER(IF(FIND(Pay_Item_Search_Text,B1781)=1,1, "FALSE")),MAX(G$4:$G1780)+1,IF(ISNUMBER(Pay_Item_Search_Text),0,IF(ISNUMBER(SEARCH(Pay_Item_Search_Text,H1781)),MAX(G$4:$G1780)+1,0))),IF(ISNUMBER(Pay_Item_Search_Text),0,IF(ISNUMBER(SEARCH(Pay_Item_Search_Text,H1781)),MAX(G$4:$G1780)+1,0)))</f>
        <v>1777</v>
      </c>
      <c r="H1781" s="1" t="str">
        <f>IF(Table_PayItems[[#This Row],[Description]]="_","_ Unique Item - "&amp;Table_PayItems[[#This Row],[Item]]&amp;" - $"&amp;Table_PayItems[[#This Row],[Unit]],Table_PayItems[[#This Row],[Description]]&amp;" - $"&amp;Table_PayItems[[#This Row],[Unit]])</f>
        <v>Culv, Cl F, 120 inch - $Ft</v>
      </c>
      <c r="I1781" s="29" t="str">
        <f>IFERROR(VLOOKUP(ROWS($M$5:M1781),Table_PayItems[[Search Key]:[Concentrated Name]],2,FALSE),"")</f>
        <v>Culv, Cl F, 120 inch - $Ft</v>
      </c>
      <c r="J1781" s="1"/>
      <c r="K1781" s="1"/>
      <c r="L1781" s="22">
        <f>IF(ISNUMBER(SEARCH(Pay_Item_Search_Text_2,M1781)),MAX($L$4:L1780)+1,0)</f>
        <v>500</v>
      </c>
      <c r="M1781" s="1" t="str">
        <f>IFERROR(VLOOKUP(ROWS($M$5:M1781),Table_PayItems[[Search Key]:[Concentrated Name]],2,FALSE),"")</f>
        <v>Culv, Cl F, 120 inch - $Ft</v>
      </c>
      <c r="N1781" s="1" t="str">
        <f>IFERROR(VLOOKUP(ROWS($M$5:N1781),$L$5:$M$7000,2,FALSE),"")</f>
        <v/>
      </c>
      <c r="O1781" s="1" t="str">
        <f>IFERROR(VLOOKUP(ROWS($O$5:O1781),$K$5:$L$7000,2,FALSE),"")</f>
        <v/>
      </c>
    </row>
    <row r="1782" spans="2:15" ht="15" customHeight="1" x14ac:dyDescent="0.25">
      <c r="B1782" s="178" t="s">
        <v>8640</v>
      </c>
      <c r="C1782" s="178" t="s">
        <v>104</v>
      </c>
      <c r="D1782" s="178" t="s">
        <v>694</v>
      </c>
      <c r="E1782" s="178" t="s">
        <v>302</v>
      </c>
      <c r="F1782" s="178" t="s">
        <v>17</v>
      </c>
      <c r="G1782" s="1">
        <f>IF(ISNUMBER(Pay_Item_Search_Text),IF(ISNUMBER(IF(FIND(Pay_Item_Search_Text,B1782)=1,1, "FALSE")),MAX(G$4:$G1781)+1,IF(ISNUMBER(Pay_Item_Search_Text),0,IF(ISNUMBER(SEARCH(Pay_Item_Search_Text,H1782)),MAX(G$4:$G1781)+1,0))),IF(ISNUMBER(Pay_Item_Search_Text),0,IF(ISNUMBER(SEARCH(Pay_Item_Search_Text,H1782)),MAX(G$4:$G1781)+1,0)))</f>
        <v>1778</v>
      </c>
      <c r="H1782" s="1" t="str">
        <f>IF(Table_PayItems[[#This Row],[Description]]="_","_ Unique Item - "&amp;Table_PayItems[[#This Row],[Item]]&amp;" - $"&amp;Table_PayItems[[#This Row],[Unit]],Table_PayItems[[#This Row],[Description]]&amp;" - $"&amp;Table_PayItems[[#This Row],[Unit]])</f>
        <v>Culv, Cl F, 126 inch - $Ft</v>
      </c>
      <c r="I1782" s="29" t="str">
        <f>IFERROR(VLOOKUP(ROWS($M$5:M1782),Table_PayItems[[Search Key]:[Concentrated Name]],2,FALSE),"")</f>
        <v>Culv, Cl F, 126 inch - $Ft</v>
      </c>
      <c r="J1782" s="1"/>
      <c r="K1782" s="1"/>
      <c r="L1782" s="22">
        <f>IF(ISNUMBER(SEARCH(Pay_Item_Search_Text_2,M1782)),MAX($L$4:L1781)+1,0)</f>
        <v>0</v>
      </c>
      <c r="M1782" s="1" t="str">
        <f>IFERROR(VLOOKUP(ROWS($M$5:M1782),Table_PayItems[[Search Key]:[Concentrated Name]],2,FALSE),"")</f>
        <v>Culv, Cl F, 126 inch - $Ft</v>
      </c>
      <c r="N1782" s="1" t="str">
        <f>IFERROR(VLOOKUP(ROWS($M$5:N1782),$L$5:$M$7000,2,FALSE),"")</f>
        <v/>
      </c>
      <c r="O1782" s="1" t="str">
        <f>IFERROR(VLOOKUP(ROWS($O$5:O1782),$K$5:$L$7000,2,FALSE),"")</f>
        <v/>
      </c>
    </row>
    <row r="1783" spans="2:15" ht="15" customHeight="1" x14ac:dyDescent="0.25">
      <c r="B1783" s="178" t="s">
        <v>8641</v>
      </c>
      <c r="C1783" s="178" t="s">
        <v>104</v>
      </c>
      <c r="D1783" s="178" t="s">
        <v>695</v>
      </c>
      <c r="E1783" s="178" t="s">
        <v>302</v>
      </c>
      <c r="F1783" s="178" t="s">
        <v>17</v>
      </c>
      <c r="G1783" s="1">
        <f>IF(ISNUMBER(Pay_Item_Search_Text),IF(ISNUMBER(IF(FIND(Pay_Item_Search_Text,B1783)=1,1, "FALSE")),MAX(G$4:$G1782)+1,IF(ISNUMBER(Pay_Item_Search_Text),0,IF(ISNUMBER(SEARCH(Pay_Item_Search_Text,H1783)),MAX(G$4:$G1782)+1,0))),IF(ISNUMBER(Pay_Item_Search_Text),0,IF(ISNUMBER(SEARCH(Pay_Item_Search_Text,H1783)),MAX(G$4:$G1782)+1,0)))</f>
        <v>1779</v>
      </c>
      <c r="H1783" s="1" t="str">
        <f>IF(Table_PayItems[[#This Row],[Description]]="_","_ Unique Item - "&amp;Table_PayItems[[#This Row],[Item]]&amp;" - $"&amp;Table_PayItems[[#This Row],[Unit]],Table_PayItems[[#This Row],[Description]]&amp;" - $"&amp;Table_PayItems[[#This Row],[Unit]])</f>
        <v>Culv, Cl F, 132 inch - $Ft</v>
      </c>
      <c r="I1783" s="29" t="str">
        <f>IFERROR(VLOOKUP(ROWS($M$5:M1783),Table_PayItems[[Search Key]:[Concentrated Name]],2,FALSE),"")</f>
        <v>Culv, Cl F, 132 inch - $Ft</v>
      </c>
      <c r="J1783" s="1"/>
      <c r="K1783" s="1"/>
      <c r="L1783" s="22">
        <f>IF(ISNUMBER(SEARCH(Pay_Item_Search_Text_2,M1783)),MAX($L$4:L1782)+1,0)</f>
        <v>0</v>
      </c>
      <c r="M1783" s="1" t="str">
        <f>IFERROR(VLOOKUP(ROWS($M$5:M1783),Table_PayItems[[Search Key]:[Concentrated Name]],2,FALSE),"")</f>
        <v>Culv, Cl F, 132 inch - $Ft</v>
      </c>
      <c r="N1783" s="1" t="str">
        <f>IFERROR(VLOOKUP(ROWS($M$5:N1783),$L$5:$M$7000,2,FALSE),"")</f>
        <v/>
      </c>
      <c r="O1783" s="1" t="str">
        <f>IFERROR(VLOOKUP(ROWS($O$5:O1783),$K$5:$L$7000,2,FALSE),"")</f>
        <v/>
      </c>
    </row>
    <row r="1784" spans="2:15" ht="15" customHeight="1" x14ac:dyDescent="0.25">
      <c r="B1784" s="178" t="s">
        <v>8642</v>
      </c>
      <c r="C1784" s="178" t="s">
        <v>104</v>
      </c>
      <c r="D1784" s="178" t="s">
        <v>696</v>
      </c>
      <c r="E1784" s="178" t="s">
        <v>302</v>
      </c>
      <c r="F1784" s="178" t="s">
        <v>17</v>
      </c>
      <c r="G1784" s="1">
        <f>IF(ISNUMBER(Pay_Item_Search_Text),IF(ISNUMBER(IF(FIND(Pay_Item_Search_Text,B1784)=1,1, "FALSE")),MAX(G$4:$G1783)+1,IF(ISNUMBER(Pay_Item_Search_Text),0,IF(ISNUMBER(SEARCH(Pay_Item_Search_Text,H1784)),MAX(G$4:$G1783)+1,0))),IF(ISNUMBER(Pay_Item_Search_Text),0,IF(ISNUMBER(SEARCH(Pay_Item_Search_Text,H1784)),MAX(G$4:$G1783)+1,0)))</f>
        <v>1780</v>
      </c>
      <c r="H1784" s="1" t="str">
        <f>IF(Table_PayItems[[#This Row],[Description]]="_","_ Unique Item - "&amp;Table_PayItems[[#This Row],[Item]]&amp;" - $"&amp;Table_PayItems[[#This Row],[Unit]],Table_PayItems[[#This Row],[Description]]&amp;" - $"&amp;Table_PayItems[[#This Row],[Unit]])</f>
        <v>Culv, Cl F, 138 inch - $Ft</v>
      </c>
      <c r="I1784" s="29" t="str">
        <f>IFERROR(VLOOKUP(ROWS($M$5:M1784),Table_PayItems[[Search Key]:[Concentrated Name]],2,FALSE),"")</f>
        <v>Culv, Cl F, 138 inch - $Ft</v>
      </c>
      <c r="J1784" s="1"/>
      <c r="K1784" s="1"/>
      <c r="L1784" s="22">
        <f>IF(ISNUMBER(SEARCH(Pay_Item_Search_Text_2,M1784)),MAX($L$4:L1783)+1,0)</f>
        <v>0</v>
      </c>
      <c r="M1784" s="1" t="str">
        <f>IFERROR(VLOOKUP(ROWS($M$5:M1784),Table_PayItems[[Search Key]:[Concentrated Name]],2,FALSE),"")</f>
        <v>Culv, Cl F, 138 inch - $Ft</v>
      </c>
      <c r="N1784" s="1" t="str">
        <f>IFERROR(VLOOKUP(ROWS($M$5:N1784),$L$5:$M$7000,2,FALSE),"")</f>
        <v/>
      </c>
      <c r="O1784" s="1" t="str">
        <f>IFERROR(VLOOKUP(ROWS($O$5:O1784),$K$5:$L$7000,2,FALSE),"")</f>
        <v/>
      </c>
    </row>
    <row r="1785" spans="2:15" ht="15" customHeight="1" x14ac:dyDescent="0.25">
      <c r="B1785" s="178" t="s">
        <v>8643</v>
      </c>
      <c r="C1785" s="178" t="s">
        <v>104</v>
      </c>
      <c r="D1785" s="178" t="s">
        <v>697</v>
      </c>
      <c r="E1785" s="178" t="s">
        <v>302</v>
      </c>
      <c r="F1785" s="178" t="s">
        <v>17</v>
      </c>
      <c r="G1785" s="1">
        <f>IF(ISNUMBER(Pay_Item_Search_Text),IF(ISNUMBER(IF(FIND(Pay_Item_Search_Text,B1785)=1,1, "FALSE")),MAX(G$4:$G1784)+1,IF(ISNUMBER(Pay_Item_Search_Text),0,IF(ISNUMBER(SEARCH(Pay_Item_Search_Text,H1785)),MAX(G$4:$G1784)+1,0))),IF(ISNUMBER(Pay_Item_Search_Text),0,IF(ISNUMBER(SEARCH(Pay_Item_Search_Text,H1785)),MAX(G$4:$G1784)+1,0)))</f>
        <v>1781</v>
      </c>
      <c r="H1785" s="1" t="str">
        <f>IF(Table_PayItems[[#This Row],[Description]]="_","_ Unique Item - "&amp;Table_PayItems[[#This Row],[Item]]&amp;" - $"&amp;Table_PayItems[[#This Row],[Unit]],Table_PayItems[[#This Row],[Description]]&amp;" - $"&amp;Table_PayItems[[#This Row],[Unit]])</f>
        <v>Culv, Cl F, 144 inch - $Ft</v>
      </c>
      <c r="I1785" s="29" t="str">
        <f>IFERROR(VLOOKUP(ROWS($M$5:M1785),Table_PayItems[[Search Key]:[Concentrated Name]],2,FALSE),"")</f>
        <v>Culv, Cl F, 144 inch - $Ft</v>
      </c>
      <c r="J1785" s="1"/>
      <c r="K1785" s="1"/>
      <c r="L1785" s="22">
        <f>IF(ISNUMBER(SEARCH(Pay_Item_Search_Text_2,M1785)),MAX($L$4:L1784)+1,0)</f>
        <v>0</v>
      </c>
      <c r="M1785" s="1" t="str">
        <f>IFERROR(VLOOKUP(ROWS($M$5:M1785),Table_PayItems[[Search Key]:[Concentrated Name]],2,FALSE),"")</f>
        <v>Culv, Cl F, 144 inch - $Ft</v>
      </c>
      <c r="N1785" s="1" t="str">
        <f>IFERROR(VLOOKUP(ROWS($M$5:N1785),$L$5:$M$7000,2,FALSE),"")</f>
        <v/>
      </c>
      <c r="O1785" s="1" t="str">
        <f>IFERROR(VLOOKUP(ROWS($O$5:O1785),$K$5:$L$7000,2,FALSE),"")</f>
        <v/>
      </c>
    </row>
    <row r="1786" spans="2:15" ht="15" customHeight="1" x14ac:dyDescent="0.25">
      <c r="B1786" s="178" t="s">
        <v>8621</v>
      </c>
      <c r="C1786" s="178" t="s">
        <v>104</v>
      </c>
      <c r="D1786" s="178" t="s">
        <v>675</v>
      </c>
      <c r="E1786" s="178" t="s">
        <v>296</v>
      </c>
      <c r="F1786" s="178" t="s">
        <v>17</v>
      </c>
      <c r="G1786" s="1">
        <f>IF(ISNUMBER(Pay_Item_Search_Text),IF(ISNUMBER(IF(FIND(Pay_Item_Search_Text,B1786)=1,1, "FALSE")),MAX(G$4:$G1785)+1,IF(ISNUMBER(Pay_Item_Search_Text),0,IF(ISNUMBER(SEARCH(Pay_Item_Search_Text,H1786)),MAX(G$4:$G1785)+1,0))),IF(ISNUMBER(Pay_Item_Search_Text),0,IF(ISNUMBER(SEARCH(Pay_Item_Search_Text,H1786)),MAX(G$4:$G1785)+1,0)))</f>
        <v>1782</v>
      </c>
      <c r="H1786" s="1" t="str">
        <f>IF(Table_PayItems[[#This Row],[Description]]="_","_ Unique Item - "&amp;Table_PayItems[[#This Row],[Item]]&amp;" - $"&amp;Table_PayItems[[#This Row],[Unit]],Table_PayItems[[#This Row],[Description]]&amp;" - $"&amp;Table_PayItems[[#This Row],[Unit]])</f>
        <v>Culv, Cl F, 15 inch - $Ft</v>
      </c>
      <c r="I1786" s="29" t="str">
        <f>IFERROR(VLOOKUP(ROWS($M$5:M1786),Table_PayItems[[Search Key]:[Concentrated Name]],2,FALSE),"")</f>
        <v>Culv, Cl F, 15 inch - $Ft</v>
      </c>
      <c r="J1786" s="1"/>
      <c r="K1786" s="1"/>
      <c r="L1786" s="22">
        <f>IF(ISNUMBER(SEARCH(Pay_Item_Search_Text_2,M1786)),MAX($L$4:L1785)+1,0)</f>
        <v>0</v>
      </c>
      <c r="M1786" s="1" t="str">
        <f>IFERROR(VLOOKUP(ROWS($M$5:M1786),Table_PayItems[[Search Key]:[Concentrated Name]],2,FALSE),"")</f>
        <v>Culv, Cl F, 15 inch - $Ft</v>
      </c>
      <c r="N1786" s="1" t="str">
        <f>IFERROR(VLOOKUP(ROWS($M$5:N1786),$L$5:$M$7000,2,FALSE),"")</f>
        <v/>
      </c>
      <c r="O1786" s="1" t="str">
        <f>IFERROR(VLOOKUP(ROWS($O$5:O1786),$K$5:$L$7000,2,FALSE),"")</f>
        <v/>
      </c>
    </row>
    <row r="1787" spans="2:15" ht="15" customHeight="1" x14ac:dyDescent="0.25">
      <c r="B1787" s="178" t="s">
        <v>8622</v>
      </c>
      <c r="C1787" s="178" t="s">
        <v>104</v>
      </c>
      <c r="D1787" s="178" t="s">
        <v>676</v>
      </c>
      <c r="E1787" s="178" t="s">
        <v>296</v>
      </c>
      <c r="F1787" s="178" t="s">
        <v>17</v>
      </c>
      <c r="G1787" s="1">
        <f>IF(ISNUMBER(Pay_Item_Search_Text),IF(ISNUMBER(IF(FIND(Pay_Item_Search_Text,B1787)=1,1, "FALSE")),MAX(G$4:$G1786)+1,IF(ISNUMBER(Pay_Item_Search_Text),0,IF(ISNUMBER(SEARCH(Pay_Item_Search_Text,H1787)),MAX(G$4:$G1786)+1,0))),IF(ISNUMBER(Pay_Item_Search_Text),0,IF(ISNUMBER(SEARCH(Pay_Item_Search_Text,H1787)),MAX(G$4:$G1786)+1,0)))</f>
        <v>1783</v>
      </c>
      <c r="H1787" s="1" t="str">
        <f>IF(Table_PayItems[[#This Row],[Description]]="_","_ Unique Item - "&amp;Table_PayItems[[#This Row],[Item]]&amp;" - $"&amp;Table_PayItems[[#This Row],[Unit]],Table_PayItems[[#This Row],[Description]]&amp;" - $"&amp;Table_PayItems[[#This Row],[Unit]])</f>
        <v>Culv, Cl F, 18 inch - $Ft</v>
      </c>
      <c r="I1787" s="29" t="str">
        <f>IFERROR(VLOOKUP(ROWS($M$5:M1787),Table_PayItems[[Search Key]:[Concentrated Name]],2,FALSE),"")</f>
        <v>Culv, Cl F, 18 inch - $Ft</v>
      </c>
      <c r="J1787" s="1"/>
      <c r="K1787" s="1"/>
      <c r="L1787" s="22">
        <f>IF(ISNUMBER(SEARCH(Pay_Item_Search_Text_2,M1787)),MAX($L$4:L1786)+1,0)</f>
        <v>0</v>
      </c>
      <c r="M1787" s="1" t="str">
        <f>IFERROR(VLOOKUP(ROWS($M$5:M1787),Table_PayItems[[Search Key]:[Concentrated Name]],2,FALSE),"")</f>
        <v>Culv, Cl F, 18 inch - $Ft</v>
      </c>
      <c r="N1787" s="1" t="str">
        <f>IFERROR(VLOOKUP(ROWS($M$5:N1787),$L$5:$M$7000,2,FALSE),"")</f>
        <v/>
      </c>
      <c r="O1787" s="1" t="str">
        <f>IFERROR(VLOOKUP(ROWS($O$5:O1787),$K$5:$L$7000,2,FALSE),"")</f>
        <v/>
      </c>
    </row>
    <row r="1788" spans="2:15" ht="15" customHeight="1" x14ac:dyDescent="0.25">
      <c r="B1788" s="178" t="s">
        <v>8623</v>
      </c>
      <c r="C1788" s="178" t="s">
        <v>104</v>
      </c>
      <c r="D1788" s="178" t="s">
        <v>677</v>
      </c>
      <c r="E1788" s="178" t="s">
        <v>296</v>
      </c>
      <c r="F1788" s="178" t="s">
        <v>17</v>
      </c>
      <c r="G1788" s="1">
        <f>IF(ISNUMBER(Pay_Item_Search_Text),IF(ISNUMBER(IF(FIND(Pay_Item_Search_Text,B1788)=1,1, "FALSE")),MAX(G$4:$G1787)+1,IF(ISNUMBER(Pay_Item_Search_Text),0,IF(ISNUMBER(SEARCH(Pay_Item_Search_Text,H1788)),MAX(G$4:$G1787)+1,0))),IF(ISNUMBER(Pay_Item_Search_Text),0,IF(ISNUMBER(SEARCH(Pay_Item_Search_Text,H1788)),MAX(G$4:$G1787)+1,0)))</f>
        <v>1784</v>
      </c>
      <c r="H1788" s="1" t="str">
        <f>IF(Table_PayItems[[#This Row],[Description]]="_","_ Unique Item - "&amp;Table_PayItems[[#This Row],[Item]]&amp;" - $"&amp;Table_PayItems[[#This Row],[Unit]],Table_PayItems[[#This Row],[Description]]&amp;" - $"&amp;Table_PayItems[[#This Row],[Unit]])</f>
        <v>Culv, Cl F, 24 inch - $Ft</v>
      </c>
      <c r="I1788" s="29" t="str">
        <f>IFERROR(VLOOKUP(ROWS($M$5:M1788),Table_PayItems[[Search Key]:[Concentrated Name]],2,FALSE),"")</f>
        <v>Culv, Cl F, 24 inch - $Ft</v>
      </c>
      <c r="J1788" s="1"/>
      <c r="K1788" s="1"/>
      <c r="L1788" s="22">
        <f>IF(ISNUMBER(SEARCH(Pay_Item_Search_Text_2,M1788)),MAX($L$4:L1787)+1,0)</f>
        <v>0</v>
      </c>
      <c r="M1788" s="1" t="str">
        <f>IFERROR(VLOOKUP(ROWS($M$5:M1788),Table_PayItems[[Search Key]:[Concentrated Name]],2,FALSE),"")</f>
        <v>Culv, Cl F, 24 inch - $Ft</v>
      </c>
      <c r="N1788" s="1" t="str">
        <f>IFERROR(VLOOKUP(ROWS($M$5:N1788),$L$5:$M$7000,2,FALSE),"")</f>
        <v/>
      </c>
      <c r="O1788" s="1" t="str">
        <f>IFERROR(VLOOKUP(ROWS($O$5:O1788),$K$5:$L$7000,2,FALSE),"")</f>
        <v/>
      </c>
    </row>
    <row r="1789" spans="2:15" ht="15" customHeight="1" x14ac:dyDescent="0.25">
      <c r="B1789" s="178" t="s">
        <v>8624</v>
      </c>
      <c r="C1789" s="178" t="s">
        <v>104</v>
      </c>
      <c r="D1789" s="178" t="s">
        <v>678</v>
      </c>
      <c r="E1789" s="178" t="s">
        <v>302</v>
      </c>
      <c r="F1789" s="178" t="s">
        <v>17</v>
      </c>
      <c r="G1789" s="1">
        <f>IF(ISNUMBER(Pay_Item_Search_Text),IF(ISNUMBER(IF(FIND(Pay_Item_Search_Text,B1789)=1,1, "FALSE")),MAX(G$4:$G1788)+1,IF(ISNUMBER(Pay_Item_Search_Text),0,IF(ISNUMBER(SEARCH(Pay_Item_Search_Text,H1789)),MAX(G$4:$G1788)+1,0))),IF(ISNUMBER(Pay_Item_Search_Text),0,IF(ISNUMBER(SEARCH(Pay_Item_Search_Text,H1789)),MAX(G$4:$G1788)+1,0)))</f>
        <v>1785</v>
      </c>
      <c r="H1789" s="1" t="str">
        <f>IF(Table_PayItems[[#This Row],[Description]]="_","_ Unique Item - "&amp;Table_PayItems[[#This Row],[Item]]&amp;" - $"&amp;Table_PayItems[[#This Row],[Unit]],Table_PayItems[[#This Row],[Description]]&amp;" - $"&amp;Table_PayItems[[#This Row],[Unit]])</f>
        <v>Culv, Cl F, 30 inch - $Ft</v>
      </c>
      <c r="I1789" s="29" t="str">
        <f>IFERROR(VLOOKUP(ROWS($M$5:M1789),Table_PayItems[[Search Key]:[Concentrated Name]],2,FALSE),"")</f>
        <v>Culv, Cl F, 30 inch - $Ft</v>
      </c>
      <c r="J1789" s="1"/>
      <c r="K1789" s="1"/>
      <c r="L1789" s="22">
        <f>IF(ISNUMBER(SEARCH(Pay_Item_Search_Text_2,M1789)),MAX($L$4:L1788)+1,0)</f>
        <v>501</v>
      </c>
      <c r="M1789" s="1" t="str">
        <f>IFERROR(VLOOKUP(ROWS($M$5:M1789),Table_PayItems[[Search Key]:[Concentrated Name]],2,FALSE),"")</f>
        <v>Culv, Cl F, 30 inch - $Ft</v>
      </c>
      <c r="N1789" s="1" t="str">
        <f>IFERROR(VLOOKUP(ROWS($M$5:N1789),$L$5:$M$7000,2,FALSE),"")</f>
        <v/>
      </c>
      <c r="O1789" s="1" t="str">
        <f>IFERROR(VLOOKUP(ROWS($O$5:O1789),$K$5:$L$7000,2,FALSE),"")</f>
        <v/>
      </c>
    </row>
    <row r="1790" spans="2:15" ht="15" customHeight="1" x14ac:dyDescent="0.25">
      <c r="B1790" s="178" t="s">
        <v>8625</v>
      </c>
      <c r="C1790" s="178" t="s">
        <v>104</v>
      </c>
      <c r="D1790" s="178" t="s">
        <v>679</v>
      </c>
      <c r="E1790" s="178" t="s">
        <v>302</v>
      </c>
      <c r="F1790" s="178" t="s">
        <v>17</v>
      </c>
      <c r="G1790" s="1">
        <f>IF(ISNUMBER(Pay_Item_Search_Text),IF(ISNUMBER(IF(FIND(Pay_Item_Search_Text,B1790)=1,1, "FALSE")),MAX(G$4:$G1789)+1,IF(ISNUMBER(Pay_Item_Search_Text),0,IF(ISNUMBER(SEARCH(Pay_Item_Search_Text,H1790)),MAX(G$4:$G1789)+1,0))),IF(ISNUMBER(Pay_Item_Search_Text),0,IF(ISNUMBER(SEARCH(Pay_Item_Search_Text,H1790)),MAX(G$4:$G1789)+1,0)))</f>
        <v>1786</v>
      </c>
      <c r="H1790" s="1" t="str">
        <f>IF(Table_PayItems[[#This Row],[Description]]="_","_ Unique Item - "&amp;Table_PayItems[[#This Row],[Item]]&amp;" - $"&amp;Table_PayItems[[#This Row],[Unit]],Table_PayItems[[#This Row],[Description]]&amp;" - $"&amp;Table_PayItems[[#This Row],[Unit]])</f>
        <v>Culv, Cl F, 36 inch - $Ft</v>
      </c>
      <c r="I1790" s="29" t="str">
        <f>IFERROR(VLOOKUP(ROWS($M$5:M1790),Table_PayItems[[Search Key]:[Concentrated Name]],2,FALSE),"")</f>
        <v>Culv, Cl F, 36 inch - $Ft</v>
      </c>
      <c r="J1790" s="1"/>
      <c r="K1790" s="1"/>
      <c r="L1790" s="22">
        <f>IF(ISNUMBER(SEARCH(Pay_Item_Search_Text_2,M1790)),MAX($L$4:L1789)+1,0)</f>
        <v>0</v>
      </c>
      <c r="M1790" s="1" t="str">
        <f>IFERROR(VLOOKUP(ROWS($M$5:M1790),Table_PayItems[[Search Key]:[Concentrated Name]],2,FALSE),"")</f>
        <v>Culv, Cl F, 36 inch - $Ft</v>
      </c>
      <c r="N1790" s="1" t="str">
        <f>IFERROR(VLOOKUP(ROWS($M$5:N1790),$L$5:$M$7000,2,FALSE),"")</f>
        <v/>
      </c>
      <c r="O1790" s="1" t="str">
        <f>IFERROR(VLOOKUP(ROWS($O$5:O1790),$K$5:$L$7000,2,FALSE),"")</f>
        <v/>
      </c>
    </row>
    <row r="1791" spans="2:15" ht="15" customHeight="1" x14ac:dyDescent="0.25">
      <c r="B1791" s="178" t="s">
        <v>8626</v>
      </c>
      <c r="C1791" s="178" t="s">
        <v>104</v>
      </c>
      <c r="D1791" s="178" t="s">
        <v>680</v>
      </c>
      <c r="E1791" s="178" t="s">
        <v>302</v>
      </c>
      <c r="F1791" s="178" t="s">
        <v>17</v>
      </c>
      <c r="G1791" s="1">
        <f>IF(ISNUMBER(Pay_Item_Search_Text),IF(ISNUMBER(IF(FIND(Pay_Item_Search_Text,B1791)=1,1, "FALSE")),MAX(G$4:$G1790)+1,IF(ISNUMBER(Pay_Item_Search_Text),0,IF(ISNUMBER(SEARCH(Pay_Item_Search_Text,H1791)),MAX(G$4:$G1790)+1,0))),IF(ISNUMBER(Pay_Item_Search_Text),0,IF(ISNUMBER(SEARCH(Pay_Item_Search_Text,H1791)),MAX(G$4:$G1790)+1,0)))</f>
        <v>1787</v>
      </c>
      <c r="H1791" s="1" t="str">
        <f>IF(Table_PayItems[[#This Row],[Description]]="_","_ Unique Item - "&amp;Table_PayItems[[#This Row],[Item]]&amp;" - $"&amp;Table_PayItems[[#This Row],[Unit]],Table_PayItems[[#This Row],[Description]]&amp;" - $"&amp;Table_PayItems[[#This Row],[Unit]])</f>
        <v>Culv, Cl F, 42 inch - $Ft</v>
      </c>
      <c r="I1791" s="29" t="str">
        <f>IFERROR(VLOOKUP(ROWS($M$5:M1791),Table_PayItems[[Search Key]:[Concentrated Name]],2,FALSE),"")</f>
        <v>Culv, Cl F, 42 inch - $Ft</v>
      </c>
      <c r="J1791" s="1"/>
      <c r="K1791" s="1"/>
      <c r="L1791" s="22">
        <f>IF(ISNUMBER(SEARCH(Pay_Item_Search_Text_2,M1791)),MAX($L$4:L1790)+1,0)</f>
        <v>0</v>
      </c>
      <c r="M1791" s="1" t="str">
        <f>IFERROR(VLOOKUP(ROWS($M$5:M1791),Table_PayItems[[Search Key]:[Concentrated Name]],2,FALSE),"")</f>
        <v>Culv, Cl F, 42 inch - $Ft</v>
      </c>
      <c r="N1791" s="1" t="str">
        <f>IFERROR(VLOOKUP(ROWS($M$5:N1791),$L$5:$M$7000,2,FALSE),"")</f>
        <v/>
      </c>
      <c r="O1791" s="1" t="str">
        <f>IFERROR(VLOOKUP(ROWS($O$5:O1791),$K$5:$L$7000,2,FALSE),"")</f>
        <v/>
      </c>
    </row>
    <row r="1792" spans="2:15" ht="15" customHeight="1" x14ac:dyDescent="0.25">
      <c r="B1792" s="178" t="s">
        <v>8627</v>
      </c>
      <c r="C1792" s="178" t="s">
        <v>104</v>
      </c>
      <c r="D1792" s="178" t="s">
        <v>681</v>
      </c>
      <c r="E1792" s="178" t="s">
        <v>302</v>
      </c>
      <c r="F1792" s="178" t="s">
        <v>17</v>
      </c>
      <c r="G1792" s="1">
        <f>IF(ISNUMBER(Pay_Item_Search_Text),IF(ISNUMBER(IF(FIND(Pay_Item_Search_Text,B1792)=1,1, "FALSE")),MAX(G$4:$G1791)+1,IF(ISNUMBER(Pay_Item_Search_Text),0,IF(ISNUMBER(SEARCH(Pay_Item_Search_Text,H1792)),MAX(G$4:$G1791)+1,0))),IF(ISNUMBER(Pay_Item_Search_Text),0,IF(ISNUMBER(SEARCH(Pay_Item_Search_Text,H1792)),MAX(G$4:$G1791)+1,0)))</f>
        <v>1788</v>
      </c>
      <c r="H1792" s="1" t="str">
        <f>IF(Table_PayItems[[#This Row],[Description]]="_","_ Unique Item - "&amp;Table_PayItems[[#This Row],[Item]]&amp;" - $"&amp;Table_PayItems[[#This Row],[Unit]],Table_PayItems[[#This Row],[Description]]&amp;" - $"&amp;Table_PayItems[[#This Row],[Unit]])</f>
        <v>Culv, Cl F, 48 inch - $Ft</v>
      </c>
      <c r="I1792" s="29" t="str">
        <f>IFERROR(VLOOKUP(ROWS($M$5:M1792),Table_PayItems[[Search Key]:[Concentrated Name]],2,FALSE),"")</f>
        <v>Culv, Cl F, 48 inch - $Ft</v>
      </c>
      <c r="J1792" s="1"/>
      <c r="K1792" s="1"/>
      <c r="L1792" s="22">
        <f>IF(ISNUMBER(SEARCH(Pay_Item_Search_Text_2,M1792)),MAX($L$4:L1791)+1,0)</f>
        <v>0</v>
      </c>
      <c r="M1792" s="1" t="str">
        <f>IFERROR(VLOOKUP(ROWS($M$5:M1792),Table_PayItems[[Search Key]:[Concentrated Name]],2,FALSE),"")</f>
        <v>Culv, Cl F, 48 inch - $Ft</v>
      </c>
      <c r="N1792" s="1" t="str">
        <f>IFERROR(VLOOKUP(ROWS($M$5:N1792),$L$5:$M$7000,2,FALSE),"")</f>
        <v/>
      </c>
      <c r="O1792" s="1" t="str">
        <f>IFERROR(VLOOKUP(ROWS($O$5:O1792),$K$5:$L$7000,2,FALSE),"")</f>
        <v/>
      </c>
    </row>
    <row r="1793" spans="2:15" ht="15" customHeight="1" x14ac:dyDescent="0.25">
      <c r="B1793" s="178" t="s">
        <v>8628</v>
      </c>
      <c r="C1793" s="178" t="s">
        <v>104</v>
      </c>
      <c r="D1793" s="178" t="s">
        <v>682</v>
      </c>
      <c r="E1793" s="178" t="s">
        <v>302</v>
      </c>
      <c r="F1793" s="178" t="s">
        <v>17</v>
      </c>
      <c r="G1793" s="1">
        <f>IF(ISNUMBER(Pay_Item_Search_Text),IF(ISNUMBER(IF(FIND(Pay_Item_Search_Text,B1793)=1,1, "FALSE")),MAX(G$4:$G1792)+1,IF(ISNUMBER(Pay_Item_Search_Text),0,IF(ISNUMBER(SEARCH(Pay_Item_Search_Text,H1793)),MAX(G$4:$G1792)+1,0))),IF(ISNUMBER(Pay_Item_Search_Text),0,IF(ISNUMBER(SEARCH(Pay_Item_Search_Text,H1793)),MAX(G$4:$G1792)+1,0)))</f>
        <v>1789</v>
      </c>
      <c r="H1793" s="1" t="str">
        <f>IF(Table_PayItems[[#This Row],[Description]]="_","_ Unique Item - "&amp;Table_PayItems[[#This Row],[Item]]&amp;" - $"&amp;Table_PayItems[[#This Row],[Unit]],Table_PayItems[[#This Row],[Description]]&amp;" - $"&amp;Table_PayItems[[#This Row],[Unit]])</f>
        <v>Culv, Cl F, 54 inch - $Ft</v>
      </c>
      <c r="I1793" s="29" t="str">
        <f>IFERROR(VLOOKUP(ROWS($M$5:M1793),Table_PayItems[[Search Key]:[Concentrated Name]],2,FALSE),"")</f>
        <v>Culv, Cl F, 54 inch - $Ft</v>
      </c>
      <c r="J1793" s="1"/>
      <c r="K1793" s="1"/>
      <c r="L1793" s="22">
        <f>IF(ISNUMBER(SEARCH(Pay_Item_Search_Text_2,M1793)),MAX($L$4:L1792)+1,0)</f>
        <v>0</v>
      </c>
      <c r="M1793" s="1" t="str">
        <f>IFERROR(VLOOKUP(ROWS($M$5:M1793),Table_PayItems[[Search Key]:[Concentrated Name]],2,FALSE),"")</f>
        <v>Culv, Cl F, 54 inch - $Ft</v>
      </c>
      <c r="N1793" s="1" t="str">
        <f>IFERROR(VLOOKUP(ROWS($M$5:N1793),$L$5:$M$7000,2,FALSE),"")</f>
        <v/>
      </c>
      <c r="O1793" s="1" t="str">
        <f>IFERROR(VLOOKUP(ROWS($O$5:O1793),$K$5:$L$7000,2,FALSE),"")</f>
        <v/>
      </c>
    </row>
    <row r="1794" spans="2:15" ht="15" customHeight="1" x14ac:dyDescent="0.25">
      <c r="B1794" s="178" t="s">
        <v>8629</v>
      </c>
      <c r="C1794" s="178" t="s">
        <v>104</v>
      </c>
      <c r="D1794" s="178" t="s">
        <v>683</v>
      </c>
      <c r="E1794" s="178" t="s">
        <v>302</v>
      </c>
      <c r="F1794" s="178" t="s">
        <v>17</v>
      </c>
      <c r="G1794" s="1">
        <f>IF(ISNUMBER(Pay_Item_Search_Text),IF(ISNUMBER(IF(FIND(Pay_Item_Search_Text,B1794)=1,1, "FALSE")),MAX(G$4:$G1793)+1,IF(ISNUMBER(Pay_Item_Search_Text),0,IF(ISNUMBER(SEARCH(Pay_Item_Search_Text,H1794)),MAX(G$4:$G1793)+1,0))),IF(ISNUMBER(Pay_Item_Search_Text),0,IF(ISNUMBER(SEARCH(Pay_Item_Search_Text,H1794)),MAX(G$4:$G1793)+1,0)))</f>
        <v>1790</v>
      </c>
      <c r="H1794" s="1" t="str">
        <f>IF(Table_PayItems[[#This Row],[Description]]="_","_ Unique Item - "&amp;Table_PayItems[[#This Row],[Item]]&amp;" - $"&amp;Table_PayItems[[#This Row],[Unit]],Table_PayItems[[#This Row],[Description]]&amp;" - $"&amp;Table_PayItems[[#This Row],[Unit]])</f>
        <v>Culv, Cl F, 60 inch - $Ft</v>
      </c>
      <c r="I1794" s="29" t="str">
        <f>IFERROR(VLOOKUP(ROWS($M$5:M1794),Table_PayItems[[Search Key]:[Concentrated Name]],2,FALSE),"")</f>
        <v>Culv, Cl F, 60 inch - $Ft</v>
      </c>
      <c r="J1794" s="1"/>
      <c r="K1794" s="1"/>
      <c r="L1794" s="22">
        <f>IF(ISNUMBER(SEARCH(Pay_Item_Search_Text_2,M1794)),MAX($L$4:L1793)+1,0)</f>
        <v>502</v>
      </c>
      <c r="M1794" s="1" t="str">
        <f>IFERROR(VLOOKUP(ROWS($M$5:M1794),Table_PayItems[[Search Key]:[Concentrated Name]],2,FALSE),"")</f>
        <v>Culv, Cl F, 60 inch - $Ft</v>
      </c>
      <c r="N1794" s="1" t="str">
        <f>IFERROR(VLOOKUP(ROWS($M$5:N1794),$L$5:$M$7000,2,FALSE),"")</f>
        <v/>
      </c>
      <c r="O1794" s="1" t="str">
        <f>IFERROR(VLOOKUP(ROWS($O$5:O1794),$K$5:$L$7000,2,FALSE),"")</f>
        <v/>
      </c>
    </row>
    <row r="1795" spans="2:15" ht="15" customHeight="1" x14ac:dyDescent="0.25">
      <c r="B1795" s="178" t="s">
        <v>8630</v>
      </c>
      <c r="C1795" s="178" t="s">
        <v>104</v>
      </c>
      <c r="D1795" s="178" t="s">
        <v>684</v>
      </c>
      <c r="E1795" s="178" t="s">
        <v>302</v>
      </c>
      <c r="F1795" s="178" t="s">
        <v>17</v>
      </c>
      <c r="G1795" s="1">
        <f>IF(ISNUMBER(Pay_Item_Search_Text),IF(ISNUMBER(IF(FIND(Pay_Item_Search_Text,B1795)=1,1, "FALSE")),MAX(G$4:$G1794)+1,IF(ISNUMBER(Pay_Item_Search_Text),0,IF(ISNUMBER(SEARCH(Pay_Item_Search_Text,H1795)),MAX(G$4:$G1794)+1,0))),IF(ISNUMBER(Pay_Item_Search_Text),0,IF(ISNUMBER(SEARCH(Pay_Item_Search_Text,H1795)),MAX(G$4:$G1794)+1,0)))</f>
        <v>1791</v>
      </c>
      <c r="H1795" s="1" t="str">
        <f>IF(Table_PayItems[[#This Row],[Description]]="_","_ Unique Item - "&amp;Table_PayItems[[#This Row],[Item]]&amp;" - $"&amp;Table_PayItems[[#This Row],[Unit]],Table_PayItems[[#This Row],[Description]]&amp;" - $"&amp;Table_PayItems[[#This Row],[Unit]])</f>
        <v>Culv, Cl F, 66 inch - $Ft</v>
      </c>
      <c r="I1795" s="29" t="str">
        <f>IFERROR(VLOOKUP(ROWS($M$5:M1795),Table_PayItems[[Search Key]:[Concentrated Name]],2,FALSE),"")</f>
        <v>Culv, Cl F, 66 inch - $Ft</v>
      </c>
      <c r="J1795" s="1"/>
      <c r="K1795" s="1"/>
      <c r="L1795" s="22">
        <f>IF(ISNUMBER(SEARCH(Pay_Item_Search_Text_2,M1795)),MAX($L$4:L1794)+1,0)</f>
        <v>0</v>
      </c>
      <c r="M1795" s="1" t="str">
        <f>IFERROR(VLOOKUP(ROWS($M$5:M1795),Table_PayItems[[Search Key]:[Concentrated Name]],2,FALSE),"")</f>
        <v>Culv, Cl F, 66 inch - $Ft</v>
      </c>
      <c r="N1795" s="1" t="str">
        <f>IFERROR(VLOOKUP(ROWS($M$5:N1795),$L$5:$M$7000,2,FALSE),"")</f>
        <v/>
      </c>
      <c r="O1795" s="1" t="str">
        <f>IFERROR(VLOOKUP(ROWS($O$5:O1795),$K$5:$L$7000,2,FALSE),"")</f>
        <v/>
      </c>
    </row>
    <row r="1796" spans="2:15" ht="15" customHeight="1" x14ac:dyDescent="0.25">
      <c r="B1796" s="178" t="s">
        <v>8631</v>
      </c>
      <c r="C1796" s="178" t="s">
        <v>104</v>
      </c>
      <c r="D1796" s="178" t="s">
        <v>685</v>
      </c>
      <c r="E1796" s="178" t="s">
        <v>302</v>
      </c>
      <c r="F1796" s="178" t="s">
        <v>17</v>
      </c>
      <c r="G1796" s="1">
        <f>IF(ISNUMBER(Pay_Item_Search_Text),IF(ISNUMBER(IF(FIND(Pay_Item_Search_Text,B1796)=1,1, "FALSE")),MAX(G$4:$G1795)+1,IF(ISNUMBER(Pay_Item_Search_Text),0,IF(ISNUMBER(SEARCH(Pay_Item_Search_Text,H1796)),MAX(G$4:$G1795)+1,0))),IF(ISNUMBER(Pay_Item_Search_Text),0,IF(ISNUMBER(SEARCH(Pay_Item_Search_Text,H1796)),MAX(G$4:$G1795)+1,0)))</f>
        <v>1792</v>
      </c>
      <c r="H1796" s="1" t="str">
        <f>IF(Table_PayItems[[#This Row],[Description]]="_","_ Unique Item - "&amp;Table_PayItems[[#This Row],[Item]]&amp;" - $"&amp;Table_PayItems[[#This Row],[Unit]],Table_PayItems[[#This Row],[Description]]&amp;" - $"&amp;Table_PayItems[[#This Row],[Unit]])</f>
        <v>Culv, Cl F, 72 inch - $Ft</v>
      </c>
      <c r="I1796" s="29" t="str">
        <f>IFERROR(VLOOKUP(ROWS($M$5:M1796),Table_PayItems[[Search Key]:[Concentrated Name]],2,FALSE),"")</f>
        <v>Culv, Cl F, 72 inch - $Ft</v>
      </c>
      <c r="J1796" s="1"/>
      <c r="K1796" s="1"/>
      <c r="L1796" s="22">
        <f>IF(ISNUMBER(SEARCH(Pay_Item_Search_Text_2,M1796)),MAX($L$4:L1795)+1,0)</f>
        <v>0</v>
      </c>
      <c r="M1796" s="1" t="str">
        <f>IFERROR(VLOOKUP(ROWS($M$5:M1796),Table_PayItems[[Search Key]:[Concentrated Name]],2,FALSE),"")</f>
        <v>Culv, Cl F, 72 inch - $Ft</v>
      </c>
      <c r="N1796" s="1" t="str">
        <f>IFERROR(VLOOKUP(ROWS($M$5:N1796),$L$5:$M$7000,2,FALSE),"")</f>
        <v/>
      </c>
      <c r="O1796" s="1" t="str">
        <f>IFERROR(VLOOKUP(ROWS($O$5:O1796),$K$5:$L$7000,2,FALSE),"")</f>
        <v/>
      </c>
    </row>
    <row r="1797" spans="2:15" ht="15" customHeight="1" x14ac:dyDescent="0.25">
      <c r="B1797" s="178" t="s">
        <v>8632</v>
      </c>
      <c r="C1797" s="178" t="s">
        <v>104</v>
      </c>
      <c r="D1797" s="178" t="s">
        <v>686</v>
      </c>
      <c r="E1797" s="178" t="s">
        <v>302</v>
      </c>
      <c r="F1797" s="178" t="s">
        <v>17</v>
      </c>
      <c r="G1797" s="1">
        <f>IF(ISNUMBER(Pay_Item_Search_Text),IF(ISNUMBER(IF(FIND(Pay_Item_Search_Text,B1797)=1,1, "FALSE")),MAX(G$4:$G1796)+1,IF(ISNUMBER(Pay_Item_Search_Text),0,IF(ISNUMBER(SEARCH(Pay_Item_Search_Text,H1797)),MAX(G$4:$G1796)+1,0))),IF(ISNUMBER(Pay_Item_Search_Text),0,IF(ISNUMBER(SEARCH(Pay_Item_Search_Text,H1797)),MAX(G$4:$G1796)+1,0)))</f>
        <v>1793</v>
      </c>
      <c r="H1797" s="1" t="str">
        <f>IF(Table_PayItems[[#This Row],[Description]]="_","_ Unique Item - "&amp;Table_PayItems[[#This Row],[Item]]&amp;" - $"&amp;Table_PayItems[[#This Row],[Unit]],Table_PayItems[[#This Row],[Description]]&amp;" - $"&amp;Table_PayItems[[#This Row],[Unit]])</f>
        <v>Culv, Cl F, 78 inch - $Ft</v>
      </c>
      <c r="I1797" s="29" t="str">
        <f>IFERROR(VLOOKUP(ROWS($M$5:M1797),Table_PayItems[[Search Key]:[Concentrated Name]],2,FALSE),"")</f>
        <v>Culv, Cl F, 78 inch - $Ft</v>
      </c>
      <c r="J1797" s="1"/>
      <c r="K1797" s="1"/>
      <c r="L1797" s="22">
        <f>IF(ISNUMBER(SEARCH(Pay_Item_Search_Text_2,M1797)),MAX($L$4:L1796)+1,0)</f>
        <v>0</v>
      </c>
      <c r="M1797" s="1" t="str">
        <f>IFERROR(VLOOKUP(ROWS($M$5:M1797),Table_PayItems[[Search Key]:[Concentrated Name]],2,FALSE),"")</f>
        <v>Culv, Cl F, 78 inch - $Ft</v>
      </c>
      <c r="N1797" s="1" t="str">
        <f>IFERROR(VLOOKUP(ROWS($M$5:N1797),$L$5:$M$7000,2,FALSE),"")</f>
        <v/>
      </c>
      <c r="O1797" s="1" t="str">
        <f>IFERROR(VLOOKUP(ROWS($O$5:O1797),$K$5:$L$7000,2,FALSE),"")</f>
        <v/>
      </c>
    </row>
    <row r="1798" spans="2:15" ht="15" customHeight="1" x14ac:dyDescent="0.25">
      <c r="B1798" s="178" t="s">
        <v>8633</v>
      </c>
      <c r="C1798" s="178" t="s">
        <v>104</v>
      </c>
      <c r="D1798" s="178" t="s">
        <v>687</v>
      </c>
      <c r="E1798" s="178" t="s">
        <v>302</v>
      </c>
      <c r="F1798" s="178" t="s">
        <v>17</v>
      </c>
      <c r="G1798" s="1">
        <f>IF(ISNUMBER(Pay_Item_Search_Text),IF(ISNUMBER(IF(FIND(Pay_Item_Search_Text,B1798)=1,1, "FALSE")),MAX(G$4:$G1797)+1,IF(ISNUMBER(Pay_Item_Search_Text),0,IF(ISNUMBER(SEARCH(Pay_Item_Search_Text,H1798)),MAX(G$4:$G1797)+1,0))),IF(ISNUMBER(Pay_Item_Search_Text),0,IF(ISNUMBER(SEARCH(Pay_Item_Search_Text,H1798)),MAX(G$4:$G1797)+1,0)))</f>
        <v>1794</v>
      </c>
      <c r="H1798" s="1" t="str">
        <f>IF(Table_PayItems[[#This Row],[Description]]="_","_ Unique Item - "&amp;Table_PayItems[[#This Row],[Item]]&amp;" - $"&amp;Table_PayItems[[#This Row],[Unit]],Table_PayItems[[#This Row],[Description]]&amp;" - $"&amp;Table_PayItems[[#This Row],[Unit]])</f>
        <v>Culv, Cl F, 84 inch - $Ft</v>
      </c>
      <c r="I1798" s="29" t="str">
        <f>IFERROR(VLOOKUP(ROWS($M$5:M1798),Table_PayItems[[Search Key]:[Concentrated Name]],2,FALSE),"")</f>
        <v>Culv, Cl F, 84 inch - $Ft</v>
      </c>
      <c r="J1798" s="1"/>
      <c r="K1798" s="1"/>
      <c r="L1798" s="22">
        <f>IF(ISNUMBER(SEARCH(Pay_Item_Search_Text_2,M1798)),MAX($L$4:L1797)+1,0)</f>
        <v>0</v>
      </c>
      <c r="M1798" s="1" t="str">
        <f>IFERROR(VLOOKUP(ROWS($M$5:M1798),Table_PayItems[[Search Key]:[Concentrated Name]],2,FALSE),"")</f>
        <v>Culv, Cl F, 84 inch - $Ft</v>
      </c>
      <c r="N1798" s="1" t="str">
        <f>IFERROR(VLOOKUP(ROWS($M$5:N1798),$L$5:$M$7000,2,FALSE),"")</f>
        <v/>
      </c>
      <c r="O1798" s="1" t="str">
        <f>IFERROR(VLOOKUP(ROWS($O$5:O1798),$K$5:$L$7000,2,FALSE),"")</f>
        <v/>
      </c>
    </row>
    <row r="1799" spans="2:15" ht="15" customHeight="1" x14ac:dyDescent="0.25">
      <c r="B1799" s="178" t="s">
        <v>8634</v>
      </c>
      <c r="C1799" s="178" t="s">
        <v>104</v>
      </c>
      <c r="D1799" s="178" t="s">
        <v>688</v>
      </c>
      <c r="E1799" s="178" t="s">
        <v>302</v>
      </c>
      <c r="F1799" s="178" t="s">
        <v>17</v>
      </c>
      <c r="G1799" s="1">
        <f>IF(ISNUMBER(Pay_Item_Search_Text),IF(ISNUMBER(IF(FIND(Pay_Item_Search_Text,B1799)=1,1, "FALSE")),MAX(G$4:$G1798)+1,IF(ISNUMBER(Pay_Item_Search_Text),0,IF(ISNUMBER(SEARCH(Pay_Item_Search_Text,H1799)),MAX(G$4:$G1798)+1,0))),IF(ISNUMBER(Pay_Item_Search_Text),0,IF(ISNUMBER(SEARCH(Pay_Item_Search_Text,H1799)),MAX(G$4:$G1798)+1,0)))</f>
        <v>1795</v>
      </c>
      <c r="H1799" s="1" t="str">
        <f>IF(Table_PayItems[[#This Row],[Description]]="_","_ Unique Item - "&amp;Table_PayItems[[#This Row],[Item]]&amp;" - $"&amp;Table_PayItems[[#This Row],[Unit]],Table_PayItems[[#This Row],[Description]]&amp;" - $"&amp;Table_PayItems[[#This Row],[Unit]])</f>
        <v>Culv, Cl F, 90 inch - $Ft</v>
      </c>
      <c r="I1799" s="29" t="str">
        <f>IFERROR(VLOOKUP(ROWS($M$5:M1799),Table_PayItems[[Search Key]:[Concentrated Name]],2,FALSE),"")</f>
        <v>Culv, Cl F, 90 inch - $Ft</v>
      </c>
      <c r="J1799" s="1"/>
      <c r="K1799" s="1"/>
      <c r="L1799" s="22">
        <f>IF(ISNUMBER(SEARCH(Pay_Item_Search_Text_2,M1799)),MAX($L$4:L1798)+1,0)</f>
        <v>503</v>
      </c>
      <c r="M1799" s="1" t="str">
        <f>IFERROR(VLOOKUP(ROWS($M$5:M1799),Table_PayItems[[Search Key]:[Concentrated Name]],2,FALSE),"")</f>
        <v>Culv, Cl F, 90 inch - $Ft</v>
      </c>
      <c r="N1799" s="1" t="str">
        <f>IFERROR(VLOOKUP(ROWS($M$5:N1799),$L$5:$M$7000,2,FALSE),"")</f>
        <v/>
      </c>
      <c r="O1799" s="1" t="str">
        <f>IFERROR(VLOOKUP(ROWS($O$5:O1799),$K$5:$L$7000,2,FALSE),"")</f>
        <v/>
      </c>
    </row>
    <row r="1800" spans="2:15" ht="15" customHeight="1" x14ac:dyDescent="0.25">
      <c r="B1800" s="178" t="s">
        <v>8635</v>
      </c>
      <c r="C1800" s="178" t="s">
        <v>104</v>
      </c>
      <c r="D1800" s="178" t="s">
        <v>689</v>
      </c>
      <c r="E1800" s="178" t="s">
        <v>302</v>
      </c>
      <c r="F1800" s="178" t="s">
        <v>17</v>
      </c>
      <c r="G1800" s="1">
        <f>IF(ISNUMBER(Pay_Item_Search_Text),IF(ISNUMBER(IF(FIND(Pay_Item_Search_Text,B1800)=1,1, "FALSE")),MAX(G$4:$G1799)+1,IF(ISNUMBER(Pay_Item_Search_Text),0,IF(ISNUMBER(SEARCH(Pay_Item_Search_Text,H1800)),MAX(G$4:$G1799)+1,0))),IF(ISNUMBER(Pay_Item_Search_Text),0,IF(ISNUMBER(SEARCH(Pay_Item_Search_Text,H1800)),MAX(G$4:$G1799)+1,0)))</f>
        <v>1796</v>
      </c>
      <c r="H1800" s="1" t="str">
        <f>IF(Table_PayItems[[#This Row],[Description]]="_","_ Unique Item - "&amp;Table_PayItems[[#This Row],[Item]]&amp;" - $"&amp;Table_PayItems[[#This Row],[Unit]],Table_PayItems[[#This Row],[Description]]&amp;" - $"&amp;Table_PayItems[[#This Row],[Unit]])</f>
        <v>Culv, Cl F, 96 inch - $Ft</v>
      </c>
      <c r="I1800" s="29" t="str">
        <f>IFERROR(VLOOKUP(ROWS($M$5:M1800),Table_PayItems[[Search Key]:[Concentrated Name]],2,FALSE),"")</f>
        <v>Culv, Cl F, 96 inch - $Ft</v>
      </c>
      <c r="J1800" s="1"/>
      <c r="K1800" s="1"/>
      <c r="L1800" s="22">
        <f>IF(ISNUMBER(SEARCH(Pay_Item_Search_Text_2,M1800)),MAX($L$4:L1799)+1,0)</f>
        <v>0</v>
      </c>
      <c r="M1800" s="1" t="str">
        <f>IFERROR(VLOOKUP(ROWS($M$5:M1800),Table_PayItems[[Search Key]:[Concentrated Name]],2,FALSE),"")</f>
        <v>Culv, Cl F, 96 inch - $Ft</v>
      </c>
      <c r="N1800" s="1" t="str">
        <f>IFERROR(VLOOKUP(ROWS($M$5:N1800),$L$5:$M$7000,2,FALSE),"")</f>
        <v/>
      </c>
      <c r="O1800" s="1" t="str">
        <f>IFERROR(VLOOKUP(ROWS($O$5:O1800),$K$5:$L$7000,2,FALSE),"")</f>
        <v/>
      </c>
    </row>
    <row r="1801" spans="2:15" ht="15" customHeight="1" x14ac:dyDescent="0.25">
      <c r="B1801" s="178" t="s">
        <v>8660</v>
      </c>
      <c r="C1801" s="178" t="s">
        <v>104</v>
      </c>
      <c r="D1801" s="178" t="s">
        <v>714</v>
      </c>
      <c r="E1801" s="178" t="s">
        <v>302</v>
      </c>
      <c r="F1801" s="178" t="s">
        <v>17</v>
      </c>
      <c r="G1801" s="1">
        <f>IF(ISNUMBER(Pay_Item_Search_Text),IF(ISNUMBER(IF(FIND(Pay_Item_Search_Text,B1801)=1,1, "FALSE")),MAX(G$4:$G1800)+1,IF(ISNUMBER(Pay_Item_Search_Text),0,IF(ISNUMBER(SEARCH(Pay_Item_Search_Text,H1801)),MAX(G$4:$G1800)+1,0))),IF(ISNUMBER(Pay_Item_Search_Text),0,IF(ISNUMBER(SEARCH(Pay_Item_Search_Text,H1801)),MAX(G$4:$G1800)+1,0)))</f>
        <v>1797</v>
      </c>
      <c r="H1801" s="1" t="str">
        <f>IF(Table_PayItems[[#This Row],[Description]]="_","_ Unique Item - "&amp;Table_PayItems[[#This Row],[Item]]&amp;" - $"&amp;Table_PayItems[[#This Row],[Unit]],Table_PayItems[[#This Row],[Description]]&amp;" - $"&amp;Table_PayItems[[#This Row],[Unit]])</f>
        <v>Culv, Cl F, Conc, 102 inch - $Ft</v>
      </c>
      <c r="I1801" s="29" t="str">
        <f>IFERROR(VLOOKUP(ROWS($M$5:M1801),Table_PayItems[[Search Key]:[Concentrated Name]],2,FALSE),"")</f>
        <v>Culv, Cl F, Conc, 102 inch - $Ft</v>
      </c>
      <c r="J1801" s="1"/>
      <c r="K1801" s="1"/>
      <c r="L1801" s="22">
        <f>IF(ISNUMBER(SEARCH(Pay_Item_Search_Text_2,M1801)),MAX($L$4:L1800)+1,0)</f>
        <v>504</v>
      </c>
      <c r="M1801" s="1" t="str">
        <f>IFERROR(VLOOKUP(ROWS($M$5:M1801),Table_PayItems[[Search Key]:[Concentrated Name]],2,FALSE),"")</f>
        <v>Culv, Cl F, Conc, 102 inch - $Ft</v>
      </c>
      <c r="N1801" s="1" t="str">
        <f>IFERROR(VLOOKUP(ROWS($M$5:N1801),$L$5:$M$7000,2,FALSE),"")</f>
        <v/>
      </c>
      <c r="O1801" s="1" t="str">
        <f>IFERROR(VLOOKUP(ROWS($O$5:O1801),$K$5:$L$7000,2,FALSE),"")</f>
        <v/>
      </c>
    </row>
    <row r="1802" spans="2:15" ht="15" customHeight="1" x14ac:dyDescent="0.25">
      <c r="B1802" s="178" t="s">
        <v>8661</v>
      </c>
      <c r="C1802" s="178" t="s">
        <v>104</v>
      </c>
      <c r="D1802" s="178" t="s">
        <v>715</v>
      </c>
      <c r="E1802" s="178" t="s">
        <v>302</v>
      </c>
      <c r="F1802" s="178" t="s">
        <v>17</v>
      </c>
      <c r="G1802" s="1">
        <f>IF(ISNUMBER(Pay_Item_Search_Text),IF(ISNUMBER(IF(FIND(Pay_Item_Search_Text,B1802)=1,1, "FALSE")),MAX(G$4:$G1801)+1,IF(ISNUMBER(Pay_Item_Search_Text),0,IF(ISNUMBER(SEARCH(Pay_Item_Search_Text,H1802)),MAX(G$4:$G1801)+1,0))),IF(ISNUMBER(Pay_Item_Search_Text),0,IF(ISNUMBER(SEARCH(Pay_Item_Search_Text,H1802)),MAX(G$4:$G1801)+1,0)))</f>
        <v>1798</v>
      </c>
      <c r="H1802" s="1" t="str">
        <f>IF(Table_PayItems[[#This Row],[Description]]="_","_ Unique Item - "&amp;Table_PayItems[[#This Row],[Item]]&amp;" - $"&amp;Table_PayItems[[#This Row],[Unit]],Table_PayItems[[#This Row],[Description]]&amp;" - $"&amp;Table_PayItems[[#This Row],[Unit]])</f>
        <v>Culv, Cl F, Conc, 108 inch - $Ft</v>
      </c>
      <c r="I1802" s="29" t="str">
        <f>IFERROR(VLOOKUP(ROWS($M$5:M1802),Table_PayItems[[Search Key]:[Concentrated Name]],2,FALSE),"")</f>
        <v>Culv, Cl F, Conc, 108 inch - $Ft</v>
      </c>
      <c r="J1802" s="1"/>
      <c r="K1802" s="1"/>
      <c r="L1802" s="22">
        <f>IF(ISNUMBER(SEARCH(Pay_Item_Search_Text_2,M1802)),MAX($L$4:L1801)+1,0)</f>
        <v>505</v>
      </c>
      <c r="M1802" s="1" t="str">
        <f>IFERROR(VLOOKUP(ROWS($M$5:M1802),Table_PayItems[[Search Key]:[Concentrated Name]],2,FALSE),"")</f>
        <v>Culv, Cl F, Conc, 108 inch - $Ft</v>
      </c>
      <c r="N1802" s="1" t="str">
        <f>IFERROR(VLOOKUP(ROWS($M$5:N1802),$L$5:$M$7000,2,FALSE),"")</f>
        <v/>
      </c>
      <c r="O1802" s="1" t="str">
        <f>IFERROR(VLOOKUP(ROWS($O$5:O1802),$K$5:$L$7000,2,FALSE),"")</f>
        <v/>
      </c>
    </row>
    <row r="1803" spans="2:15" ht="15" customHeight="1" x14ac:dyDescent="0.25">
      <c r="B1803" s="178" t="s">
        <v>8662</v>
      </c>
      <c r="C1803" s="178" t="s">
        <v>104</v>
      </c>
      <c r="D1803" s="178" t="s">
        <v>716</v>
      </c>
      <c r="E1803" s="178" t="s">
        <v>302</v>
      </c>
      <c r="F1803" s="178" t="s">
        <v>17</v>
      </c>
      <c r="G1803" s="1">
        <f>IF(ISNUMBER(Pay_Item_Search_Text),IF(ISNUMBER(IF(FIND(Pay_Item_Search_Text,B1803)=1,1, "FALSE")),MAX(G$4:$G1802)+1,IF(ISNUMBER(Pay_Item_Search_Text),0,IF(ISNUMBER(SEARCH(Pay_Item_Search_Text,H1803)),MAX(G$4:$G1802)+1,0))),IF(ISNUMBER(Pay_Item_Search_Text),0,IF(ISNUMBER(SEARCH(Pay_Item_Search_Text,H1803)),MAX(G$4:$G1802)+1,0)))</f>
        <v>1799</v>
      </c>
      <c r="H1803" s="1" t="str">
        <f>IF(Table_PayItems[[#This Row],[Description]]="_","_ Unique Item - "&amp;Table_PayItems[[#This Row],[Item]]&amp;" - $"&amp;Table_PayItems[[#This Row],[Unit]],Table_PayItems[[#This Row],[Description]]&amp;" - $"&amp;Table_PayItems[[#This Row],[Unit]])</f>
        <v>Culv, Cl F, Conc, 114 inch - $Ft</v>
      </c>
      <c r="I1803" s="29" t="str">
        <f>IFERROR(VLOOKUP(ROWS($M$5:M1803),Table_PayItems[[Search Key]:[Concentrated Name]],2,FALSE),"")</f>
        <v>Culv, Cl F, Conc, 114 inch - $Ft</v>
      </c>
      <c r="J1803" s="1"/>
      <c r="K1803" s="1"/>
      <c r="L1803" s="22">
        <f>IF(ISNUMBER(SEARCH(Pay_Item_Search_Text_2,M1803)),MAX($L$4:L1802)+1,0)</f>
        <v>0</v>
      </c>
      <c r="M1803" s="1" t="str">
        <f>IFERROR(VLOOKUP(ROWS($M$5:M1803),Table_PayItems[[Search Key]:[Concentrated Name]],2,FALSE),"")</f>
        <v>Culv, Cl F, Conc, 114 inch - $Ft</v>
      </c>
      <c r="N1803" s="1" t="str">
        <f>IFERROR(VLOOKUP(ROWS($M$5:N1803),$L$5:$M$7000,2,FALSE),"")</f>
        <v/>
      </c>
      <c r="O1803" s="1" t="str">
        <f>IFERROR(VLOOKUP(ROWS($O$5:O1803),$K$5:$L$7000,2,FALSE),"")</f>
        <v/>
      </c>
    </row>
    <row r="1804" spans="2:15" ht="15" customHeight="1" x14ac:dyDescent="0.25">
      <c r="B1804" s="178" t="s">
        <v>8644</v>
      </c>
      <c r="C1804" s="178" t="s">
        <v>104</v>
      </c>
      <c r="D1804" s="178" t="s">
        <v>698</v>
      </c>
      <c r="E1804" s="178" t="s">
        <v>296</v>
      </c>
      <c r="F1804" s="178" t="s">
        <v>17</v>
      </c>
      <c r="G1804" s="1">
        <f>IF(ISNUMBER(Pay_Item_Search_Text),IF(ISNUMBER(IF(FIND(Pay_Item_Search_Text,B1804)=1,1, "FALSE")),MAX(G$4:$G1803)+1,IF(ISNUMBER(Pay_Item_Search_Text),0,IF(ISNUMBER(SEARCH(Pay_Item_Search_Text,H1804)),MAX(G$4:$G1803)+1,0))),IF(ISNUMBER(Pay_Item_Search_Text),0,IF(ISNUMBER(SEARCH(Pay_Item_Search_Text,H1804)),MAX(G$4:$G1803)+1,0)))</f>
        <v>1800</v>
      </c>
      <c r="H1804" s="1" t="str">
        <f>IF(Table_PayItems[[#This Row],[Description]]="_","_ Unique Item - "&amp;Table_PayItems[[#This Row],[Item]]&amp;" - $"&amp;Table_PayItems[[#This Row],[Unit]],Table_PayItems[[#This Row],[Description]]&amp;" - $"&amp;Table_PayItems[[#This Row],[Unit]])</f>
        <v>Culv, Cl F, Conc, 12 inch - $Ft</v>
      </c>
      <c r="I1804" s="29" t="str">
        <f>IFERROR(VLOOKUP(ROWS($M$5:M1804),Table_PayItems[[Search Key]:[Concentrated Name]],2,FALSE),"")</f>
        <v>Culv, Cl F, Conc, 12 inch - $Ft</v>
      </c>
      <c r="J1804" s="1"/>
      <c r="K1804" s="1"/>
      <c r="L1804" s="22">
        <f>IF(ISNUMBER(SEARCH(Pay_Item_Search_Text_2,M1804)),MAX($L$4:L1803)+1,0)</f>
        <v>0</v>
      </c>
      <c r="M1804" s="1" t="str">
        <f>IFERROR(VLOOKUP(ROWS($M$5:M1804),Table_PayItems[[Search Key]:[Concentrated Name]],2,FALSE),"")</f>
        <v>Culv, Cl F, Conc, 12 inch - $Ft</v>
      </c>
      <c r="N1804" s="1" t="str">
        <f>IFERROR(VLOOKUP(ROWS($M$5:N1804),$L$5:$M$7000,2,FALSE),"")</f>
        <v/>
      </c>
      <c r="O1804" s="1" t="str">
        <f>IFERROR(VLOOKUP(ROWS($O$5:O1804),$K$5:$L$7000,2,FALSE),"")</f>
        <v/>
      </c>
    </row>
    <row r="1805" spans="2:15" ht="15" customHeight="1" x14ac:dyDescent="0.25">
      <c r="B1805" s="178" t="s">
        <v>8663</v>
      </c>
      <c r="C1805" s="178" t="s">
        <v>104</v>
      </c>
      <c r="D1805" s="178" t="s">
        <v>717</v>
      </c>
      <c r="E1805" s="178" t="s">
        <v>302</v>
      </c>
      <c r="F1805" s="178" t="s">
        <v>17</v>
      </c>
      <c r="G1805" s="1">
        <f>IF(ISNUMBER(Pay_Item_Search_Text),IF(ISNUMBER(IF(FIND(Pay_Item_Search_Text,B1805)=1,1, "FALSE")),MAX(G$4:$G1804)+1,IF(ISNUMBER(Pay_Item_Search_Text),0,IF(ISNUMBER(SEARCH(Pay_Item_Search_Text,H1805)),MAX(G$4:$G1804)+1,0))),IF(ISNUMBER(Pay_Item_Search_Text),0,IF(ISNUMBER(SEARCH(Pay_Item_Search_Text,H1805)),MAX(G$4:$G1804)+1,0)))</f>
        <v>1801</v>
      </c>
      <c r="H1805" s="1" t="str">
        <f>IF(Table_PayItems[[#This Row],[Description]]="_","_ Unique Item - "&amp;Table_PayItems[[#This Row],[Item]]&amp;" - $"&amp;Table_PayItems[[#This Row],[Unit]],Table_PayItems[[#This Row],[Description]]&amp;" - $"&amp;Table_PayItems[[#This Row],[Unit]])</f>
        <v>Culv, Cl F, Conc, 120 inch - $Ft</v>
      </c>
      <c r="I1805" s="29" t="str">
        <f>IFERROR(VLOOKUP(ROWS($M$5:M1805),Table_PayItems[[Search Key]:[Concentrated Name]],2,FALSE),"")</f>
        <v>Culv, Cl F, Conc, 120 inch - $Ft</v>
      </c>
      <c r="J1805" s="1"/>
      <c r="K1805" s="1"/>
      <c r="L1805" s="22">
        <f>IF(ISNUMBER(SEARCH(Pay_Item_Search_Text_2,M1805)),MAX($L$4:L1804)+1,0)</f>
        <v>506</v>
      </c>
      <c r="M1805" s="1" t="str">
        <f>IFERROR(VLOOKUP(ROWS($M$5:M1805),Table_PayItems[[Search Key]:[Concentrated Name]],2,FALSE),"")</f>
        <v>Culv, Cl F, Conc, 120 inch - $Ft</v>
      </c>
      <c r="N1805" s="1" t="str">
        <f>IFERROR(VLOOKUP(ROWS($M$5:N1805),$L$5:$M$7000,2,FALSE),"")</f>
        <v/>
      </c>
      <c r="O1805" s="1" t="str">
        <f>IFERROR(VLOOKUP(ROWS($O$5:O1805),$K$5:$L$7000,2,FALSE),"")</f>
        <v/>
      </c>
    </row>
    <row r="1806" spans="2:15" ht="15" customHeight="1" x14ac:dyDescent="0.25">
      <c r="B1806" s="178" t="s">
        <v>8664</v>
      </c>
      <c r="C1806" s="178" t="s">
        <v>104</v>
      </c>
      <c r="D1806" s="178" t="s">
        <v>718</v>
      </c>
      <c r="E1806" s="178" t="s">
        <v>302</v>
      </c>
      <c r="F1806" s="178" t="s">
        <v>17</v>
      </c>
      <c r="G1806" s="1">
        <f>IF(ISNUMBER(Pay_Item_Search_Text),IF(ISNUMBER(IF(FIND(Pay_Item_Search_Text,B1806)=1,1, "FALSE")),MAX(G$4:$G1805)+1,IF(ISNUMBER(Pay_Item_Search_Text),0,IF(ISNUMBER(SEARCH(Pay_Item_Search_Text,H1806)),MAX(G$4:$G1805)+1,0))),IF(ISNUMBER(Pay_Item_Search_Text),0,IF(ISNUMBER(SEARCH(Pay_Item_Search_Text,H1806)),MAX(G$4:$G1805)+1,0)))</f>
        <v>1802</v>
      </c>
      <c r="H1806" s="1" t="str">
        <f>IF(Table_PayItems[[#This Row],[Description]]="_","_ Unique Item - "&amp;Table_PayItems[[#This Row],[Item]]&amp;" - $"&amp;Table_PayItems[[#This Row],[Unit]],Table_PayItems[[#This Row],[Description]]&amp;" - $"&amp;Table_PayItems[[#This Row],[Unit]])</f>
        <v>Culv, Cl F, Conc, 126 inch - $Ft</v>
      </c>
      <c r="I1806" s="29" t="str">
        <f>IFERROR(VLOOKUP(ROWS($M$5:M1806),Table_PayItems[[Search Key]:[Concentrated Name]],2,FALSE),"")</f>
        <v>Culv, Cl F, Conc, 126 inch - $Ft</v>
      </c>
      <c r="J1806" s="1"/>
      <c r="K1806" s="1"/>
      <c r="L1806" s="22">
        <f>IF(ISNUMBER(SEARCH(Pay_Item_Search_Text_2,M1806)),MAX($L$4:L1805)+1,0)</f>
        <v>0</v>
      </c>
      <c r="M1806" s="1" t="str">
        <f>IFERROR(VLOOKUP(ROWS($M$5:M1806),Table_PayItems[[Search Key]:[Concentrated Name]],2,FALSE),"")</f>
        <v>Culv, Cl F, Conc, 126 inch - $Ft</v>
      </c>
      <c r="N1806" s="1" t="str">
        <f>IFERROR(VLOOKUP(ROWS($M$5:N1806),$L$5:$M$7000,2,FALSE),"")</f>
        <v/>
      </c>
      <c r="O1806" s="1" t="str">
        <f>IFERROR(VLOOKUP(ROWS($O$5:O1806),$K$5:$L$7000,2,FALSE),"")</f>
        <v/>
      </c>
    </row>
    <row r="1807" spans="2:15" ht="15" customHeight="1" x14ac:dyDescent="0.25">
      <c r="B1807" s="178" t="s">
        <v>8665</v>
      </c>
      <c r="C1807" s="178" t="s">
        <v>104</v>
      </c>
      <c r="D1807" s="178" t="s">
        <v>719</v>
      </c>
      <c r="E1807" s="178" t="s">
        <v>302</v>
      </c>
      <c r="F1807" s="178" t="s">
        <v>17</v>
      </c>
      <c r="G1807" s="1">
        <f>IF(ISNUMBER(Pay_Item_Search_Text),IF(ISNUMBER(IF(FIND(Pay_Item_Search_Text,B1807)=1,1, "FALSE")),MAX(G$4:$G1806)+1,IF(ISNUMBER(Pay_Item_Search_Text),0,IF(ISNUMBER(SEARCH(Pay_Item_Search_Text,H1807)),MAX(G$4:$G1806)+1,0))),IF(ISNUMBER(Pay_Item_Search_Text),0,IF(ISNUMBER(SEARCH(Pay_Item_Search_Text,H1807)),MAX(G$4:$G1806)+1,0)))</f>
        <v>1803</v>
      </c>
      <c r="H1807" s="1" t="str">
        <f>IF(Table_PayItems[[#This Row],[Description]]="_","_ Unique Item - "&amp;Table_PayItems[[#This Row],[Item]]&amp;" - $"&amp;Table_PayItems[[#This Row],[Unit]],Table_PayItems[[#This Row],[Description]]&amp;" - $"&amp;Table_PayItems[[#This Row],[Unit]])</f>
        <v>Culv, Cl F, Conc, 132 inch - $Ft</v>
      </c>
      <c r="I1807" s="29" t="str">
        <f>IFERROR(VLOOKUP(ROWS($M$5:M1807),Table_PayItems[[Search Key]:[Concentrated Name]],2,FALSE),"")</f>
        <v>Culv, Cl F, Conc, 132 inch - $Ft</v>
      </c>
      <c r="J1807" s="1"/>
      <c r="K1807" s="1"/>
      <c r="L1807" s="22">
        <f>IF(ISNUMBER(SEARCH(Pay_Item_Search_Text_2,M1807)),MAX($L$4:L1806)+1,0)</f>
        <v>0</v>
      </c>
      <c r="M1807" s="1" t="str">
        <f>IFERROR(VLOOKUP(ROWS($M$5:M1807),Table_PayItems[[Search Key]:[Concentrated Name]],2,FALSE),"")</f>
        <v>Culv, Cl F, Conc, 132 inch - $Ft</v>
      </c>
      <c r="N1807" s="1" t="str">
        <f>IFERROR(VLOOKUP(ROWS($M$5:N1807),$L$5:$M$7000,2,FALSE),"")</f>
        <v/>
      </c>
      <c r="O1807" s="1" t="str">
        <f>IFERROR(VLOOKUP(ROWS($O$5:O1807),$K$5:$L$7000,2,FALSE),"")</f>
        <v/>
      </c>
    </row>
    <row r="1808" spans="2:15" ht="15" customHeight="1" x14ac:dyDescent="0.25">
      <c r="B1808" s="178" t="s">
        <v>8666</v>
      </c>
      <c r="C1808" s="178" t="s">
        <v>104</v>
      </c>
      <c r="D1808" s="178" t="s">
        <v>720</v>
      </c>
      <c r="E1808" s="178" t="s">
        <v>302</v>
      </c>
      <c r="F1808" s="178" t="s">
        <v>17</v>
      </c>
      <c r="G1808" s="1">
        <f>IF(ISNUMBER(Pay_Item_Search_Text),IF(ISNUMBER(IF(FIND(Pay_Item_Search_Text,B1808)=1,1, "FALSE")),MAX(G$4:$G1807)+1,IF(ISNUMBER(Pay_Item_Search_Text),0,IF(ISNUMBER(SEARCH(Pay_Item_Search_Text,H1808)),MAX(G$4:$G1807)+1,0))),IF(ISNUMBER(Pay_Item_Search_Text),0,IF(ISNUMBER(SEARCH(Pay_Item_Search_Text,H1808)),MAX(G$4:$G1807)+1,0)))</f>
        <v>1804</v>
      </c>
      <c r="H1808" s="1" t="str">
        <f>IF(Table_PayItems[[#This Row],[Description]]="_","_ Unique Item - "&amp;Table_PayItems[[#This Row],[Item]]&amp;" - $"&amp;Table_PayItems[[#This Row],[Unit]],Table_PayItems[[#This Row],[Description]]&amp;" - $"&amp;Table_PayItems[[#This Row],[Unit]])</f>
        <v>Culv, Cl F, Conc, 138 inch - $Ft</v>
      </c>
      <c r="I1808" s="29" t="str">
        <f>IFERROR(VLOOKUP(ROWS($M$5:M1808),Table_PayItems[[Search Key]:[Concentrated Name]],2,FALSE),"")</f>
        <v>Culv, Cl F, Conc, 138 inch - $Ft</v>
      </c>
      <c r="J1808" s="1"/>
      <c r="K1808" s="1"/>
      <c r="L1808" s="22">
        <f>IF(ISNUMBER(SEARCH(Pay_Item_Search_Text_2,M1808)),MAX($L$4:L1807)+1,0)</f>
        <v>0</v>
      </c>
      <c r="M1808" s="1" t="str">
        <f>IFERROR(VLOOKUP(ROWS($M$5:M1808),Table_PayItems[[Search Key]:[Concentrated Name]],2,FALSE),"")</f>
        <v>Culv, Cl F, Conc, 138 inch - $Ft</v>
      </c>
      <c r="N1808" s="1" t="str">
        <f>IFERROR(VLOOKUP(ROWS($M$5:N1808),$L$5:$M$7000,2,FALSE),"")</f>
        <v/>
      </c>
      <c r="O1808" s="1" t="str">
        <f>IFERROR(VLOOKUP(ROWS($O$5:O1808),$K$5:$L$7000,2,FALSE),"")</f>
        <v/>
      </c>
    </row>
    <row r="1809" spans="2:15" ht="15" customHeight="1" x14ac:dyDescent="0.25">
      <c r="B1809" s="178" t="s">
        <v>8667</v>
      </c>
      <c r="C1809" s="178" t="s">
        <v>104</v>
      </c>
      <c r="D1809" s="178" t="s">
        <v>721</v>
      </c>
      <c r="E1809" s="178" t="s">
        <v>302</v>
      </c>
      <c r="F1809" s="178" t="s">
        <v>17</v>
      </c>
      <c r="G1809" s="1">
        <f>IF(ISNUMBER(Pay_Item_Search_Text),IF(ISNUMBER(IF(FIND(Pay_Item_Search_Text,B1809)=1,1, "FALSE")),MAX(G$4:$G1808)+1,IF(ISNUMBER(Pay_Item_Search_Text),0,IF(ISNUMBER(SEARCH(Pay_Item_Search_Text,H1809)),MAX(G$4:$G1808)+1,0))),IF(ISNUMBER(Pay_Item_Search_Text),0,IF(ISNUMBER(SEARCH(Pay_Item_Search_Text,H1809)),MAX(G$4:$G1808)+1,0)))</f>
        <v>1805</v>
      </c>
      <c r="H1809" s="1" t="str">
        <f>IF(Table_PayItems[[#This Row],[Description]]="_","_ Unique Item - "&amp;Table_PayItems[[#This Row],[Item]]&amp;" - $"&amp;Table_PayItems[[#This Row],[Unit]],Table_PayItems[[#This Row],[Description]]&amp;" - $"&amp;Table_PayItems[[#This Row],[Unit]])</f>
        <v>Culv, Cl F, Conc, 144 inch - $Ft</v>
      </c>
      <c r="I1809" s="29" t="str">
        <f>IFERROR(VLOOKUP(ROWS($M$5:M1809),Table_PayItems[[Search Key]:[Concentrated Name]],2,FALSE),"")</f>
        <v>Culv, Cl F, Conc, 144 inch - $Ft</v>
      </c>
      <c r="J1809" s="1"/>
      <c r="K1809" s="1"/>
      <c r="L1809" s="22">
        <f>IF(ISNUMBER(SEARCH(Pay_Item_Search_Text_2,M1809)),MAX($L$4:L1808)+1,0)</f>
        <v>0</v>
      </c>
      <c r="M1809" s="1" t="str">
        <f>IFERROR(VLOOKUP(ROWS($M$5:M1809),Table_PayItems[[Search Key]:[Concentrated Name]],2,FALSE),"")</f>
        <v>Culv, Cl F, Conc, 144 inch - $Ft</v>
      </c>
      <c r="N1809" s="1" t="str">
        <f>IFERROR(VLOOKUP(ROWS($M$5:N1809),$L$5:$M$7000,2,FALSE),"")</f>
        <v/>
      </c>
      <c r="O1809" s="1" t="str">
        <f>IFERROR(VLOOKUP(ROWS($O$5:O1809),$K$5:$L$7000,2,FALSE),"")</f>
        <v/>
      </c>
    </row>
    <row r="1810" spans="2:15" ht="15" customHeight="1" x14ac:dyDescent="0.25">
      <c r="B1810" s="178" t="s">
        <v>8645</v>
      </c>
      <c r="C1810" s="178" t="s">
        <v>104</v>
      </c>
      <c r="D1810" s="178" t="s">
        <v>699</v>
      </c>
      <c r="E1810" s="178" t="s">
        <v>296</v>
      </c>
      <c r="F1810" s="178" t="s">
        <v>17</v>
      </c>
      <c r="G1810" s="1">
        <f>IF(ISNUMBER(Pay_Item_Search_Text),IF(ISNUMBER(IF(FIND(Pay_Item_Search_Text,B1810)=1,1, "FALSE")),MAX(G$4:$G1809)+1,IF(ISNUMBER(Pay_Item_Search_Text),0,IF(ISNUMBER(SEARCH(Pay_Item_Search_Text,H1810)),MAX(G$4:$G1809)+1,0))),IF(ISNUMBER(Pay_Item_Search_Text),0,IF(ISNUMBER(SEARCH(Pay_Item_Search_Text,H1810)),MAX(G$4:$G1809)+1,0)))</f>
        <v>1806</v>
      </c>
      <c r="H1810" s="1" t="str">
        <f>IF(Table_PayItems[[#This Row],[Description]]="_","_ Unique Item - "&amp;Table_PayItems[[#This Row],[Item]]&amp;" - $"&amp;Table_PayItems[[#This Row],[Unit]],Table_PayItems[[#This Row],[Description]]&amp;" - $"&amp;Table_PayItems[[#This Row],[Unit]])</f>
        <v>Culv, Cl F, Conc, 15 inch - $Ft</v>
      </c>
      <c r="I1810" s="29" t="str">
        <f>IFERROR(VLOOKUP(ROWS($M$5:M1810),Table_PayItems[[Search Key]:[Concentrated Name]],2,FALSE),"")</f>
        <v>Culv, Cl F, Conc, 15 inch - $Ft</v>
      </c>
      <c r="J1810" s="1"/>
      <c r="K1810" s="1"/>
      <c r="L1810" s="22">
        <f>IF(ISNUMBER(SEARCH(Pay_Item_Search_Text_2,M1810)),MAX($L$4:L1809)+1,0)</f>
        <v>0</v>
      </c>
      <c r="M1810" s="1" t="str">
        <f>IFERROR(VLOOKUP(ROWS($M$5:M1810),Table_PayItems[[Search Key]:[Concentrated Name]],2,FALSE),"")</f>
        <v>Culv, Cl F, Conc, 15 inch - $Ft</v>
      </c>
      <c r="N1810" s="1" t="str">
        <f>IFERROR(VLOOKUP(ROWS($M$5:N1810),$L$5:$M$7000,2,FALSE),"")</f>
        <v/>
      </c>
      <c r="O1810" s="1" t="str">
        <f>IFERROR(VLOOKUP(ROWS($O$5:O1810),$K$5:$L$7000,2,FALSE),"")</f>
        <v/>
      </c>
    </row>
    <row r="1811" spans="2:15" ht="15" customHeight="1" x14ac:dyDescent="0.25">
      <c r="B1811" s="178" t="s">
        <v>8646</v>
      </c>
      <c r="C1811" s="178" t="s">
        <v>104</v>
      </c>
      <c r="D1811" s="178" t="s">
        <v>700</v>
      </c>
      <c r="E1811" s="178" t="s">
        <v>296</v>
      </c>
      <c r="F1811" s="178" t="s">
        <v>17</v>
      </c>
      <c r="G1811" s="1">
        <f>IF(ISNUMBER(Pay_Item_Search_Text),IF(ISNUMBER(IF(FIND(Pay_Item_Search_Text,B1811)=1,1, "FALSE")),MAX(G$4:$G1810)+1,IF(ISNUMBER(Pay_Item_Search_Text),0,IF(ISNUMBER(SEARCH(Pay_Item_Search_Text,H1811)),MAX(G$4:$G1810)+1,0))),IF(ISNUMBER(Pay_Item_Search_Text),0,IF(ISNUMBER(SEARCH(Pay_Item_Search_Text,H1811)),MAX(G$4:$G1810)+1,0)))</f>
        <v>1807</v>
      </c>
      <c r="H1811" s="1" t="str">
        <f>IF(Table_PayItems[[#This Row],[Description]]="_","_ Unique Item - "&amp;Table_PayItems[[#This Row],[Item]]&amp;" - $"&amp;Table_PayItems[[#This Row],[Unit]],Table_PayItems[[#This Row],[Description]]&amp;" - $"&amp;Table_PayItems[[#This Row],[Unit]])</f>
        <v>Culv, Cl F, Conc, 18 inch - $Ft</v>
      </c>
      <c r="I1811" s="29" t="str">
        <f>IFERROR(VLOOKUP(ROWS($M$5:M1811),Table_PayItems[[Search Key]:[Concentrated Name]],2,FALSE),"")</f>
        <v>Culv, Cl F, Conc, 18 inch - $Ft</v>
      </c>
      <c r="J1811" s="1"/>
      <c r="K1811" s="1"/>
      <c r="L1811" s="22">
        <f>IF(ISNUMBER(SEARCH(Pay_Item_Search_Text_2,M1811)),MAX($L$4:L1810)+1,0)</f>
        <v>0</v>
      </c>
      <c r="M1811" s="1" t="str">
        <f>IFERROR(VLOOKUP(ROWS($M$5:M1811),Table_PayItems[[Search Key]:[Concentrated Name]],2,FALSE),"")</f>
        <v>Culv, Cl F, Conc, 18 inch - $Ft</v>
      </c>
      <c r="N1811" s="1" t="str">
        <f>IFERROR(VLOOKUP(ROWS($M$5:N1811),$L$5:$M$7000,2,FALSE),"")</f>
        <v/>
      </c>
      <c r="O1811" s="1" t="str">
        <f>IFERROR(VLOOKUP(ROWS($O$5:O1811),$K$5:$L$7000,2,FALSE),"")</f>
        <v/>
      </c>
    </row>
    <row r="1812" spans="2:15" ht="15" customHeight="1" x14ac:dyDescent="0.25">
      <c r="B1812" s="178" t="s">
        <v>8647</v>
      </c>
      <c r="C1812" s="178" t="s">
        <v>104</v>
      </c>
      <c r="D1812" s="178" t="s">
        <v>701</v>
      </c>
      <c r="E1812" s="178" t="s">
        <v>296</v>
      </c>
      <c r="F1812" s="178" t="s">
        <v>17</v>
      </c>
      <c r="G1812" s="1">
        <f>IF(ISNUMBER(Pay_Item_Search_Text),IF(ISNUMBER(IF(FIND(Pay_Item_Search_Text,B1812)=1,1, "FALSE")),MAX(G$4:$G1811)+1,IF(ISNUMBER(Pay_Item_Search_Text),0,IF(ISNUMBER(SEARCH(Pay_Item_Search_Text,H1812)),MAX(G$4:$G1811)+1,0))),IF(ISNUMBER(Pay_Item_Search_Text),0,IF(ISNUMBER(SEARCH(Pay_Item_Search_Text,H1812)),MAX(G$4:$G1811)+1,0)))</f>
        <v>1808</v>
      </c>
      <c r="H1812" s="1" t="str">
        <f>IF(Table_PayItems[[#This Row],[Description]]="_","_ Unique Item - "&amp;Table_PayItems[[#This Row],[Item]]&amp;" - $"&amp;Table_PayItems[[#This Row],[Unit]],Table_PayItems[[#This Row],[Description]]&amp;" - $"&amp;Table_PayItems[[#This Row],[Unit]])</f>
        <v>Culv, Cl F, Conc, 24 inch - $Ft</v>
      </c>
      <c r="I1812" s="29" t="str">
        <f>IFERROR(VLOOKUP(ROWS($M$5:M1812),Table_PayItems[[Search Key]:[Concentrated Name]],2,FALSE),"")</f>
        <v>Culv, Cl F, Conc, 24 inch - $Ft</v>
      </c>
      <c r="J1812" s="1"/>
      <c r="K1812" s="1"/>
      <c r="L1812" s="22">
        <f>IF(ISNUMBER(SEARCH(Pay_Item_Search_Text_2,M1812)),MAX($L$4:L1811)+1,0)</f>
        <v>0</v>
      </c>
      <c r="M1812" s="1" t="str">
        <f>IFERROR(VLOOKUP(ROWS($M$5:M1812),Table_PayItems[[Search Key]:[Concentrated Name]],2,FALSE),"")</f>
        <v>Culv, Cl F, Conc, 24 inch - $Ft</v>
      </c>
      <c r="N1812" s="1" t="str">
        <f>IFERROR(VLOOKUP(ROWS($M$5:N1812),$L$5:$M$7000,2,FALSE),"")</f>
        <v/>
      </c>
      <c r="O1812" s="1" t="str">
        <f>IFERROR(VLOOKUP(ROWS($O$5:O1812),$K$5:$L$7000,2,FALSE),"")</f>
        <v/>
      </c>
    </row>
    <row r="1813" spans="2:15" ht="15" customHeight="1" x14ac:dyDescent="0.25">
      <c r="B1813" s="178" t="s">
        <v>8648</v>
      </c>
      <c r="C1813" s="178" t="s">
        <v>104</v>
      </c>
      <c r="D1813" s="178" t="s">
        <v>702</v>
      </c>
      <c r="E1813" s="178" t="s">
        <v>302</v>
      </c>
      <c r="F1813" s="178" t="s">
        <v>17</v>
      </c>
      <c r="G1813" s="1">
        <f>IF(ISNUMBER(Pay_Item_Search_Text),IF(ISNUMBER(IF(FIND(Pay_Item_Search_Text,B1813)=1,1, "FALSE")),MAX(G$4:$G1812)+1,IF(ISNUMBER(Pay_Item_Search_Text),0,IF(ISNUMBER(SEARCH(Pay_Item_Search_Text,H1813)),MAX(G$4:$G1812)+1,0))),IF(ISNUMBER(Pay_Item_Search_Text),0,IF(ISNUMBER(SEARCH(Pay_Item_Search_Text,H1813)),MAX(G$4:$G1812)+1,0)))</f>
        <v>1809</v>
      </c>
      <c r="H1813" s="1" t="str">
        <f>IF(Table_PayItems[[#This Row],[Description]]="_","_ Unique Item - "&amp;Table_PayItems[[#This Row],[Item]]&amp;" - $"&amp;Table_PayItems[[#This Row],[Unit]],Table_PayItems[[#This Row],[Description]]&amp;" - $"&amp;Table_PayItems[[#This Row],[Unit]])</f>
        <v>Culv, Cl F, Conc, 30 inch - $Ft</v>
      </c>
      <c r="I1813" s="29" t="str">
        <f>IFERROR(VLOOKUP(ROWS($M$5:M1813),Table_PayItems[[Search Key]:[Concentrated Name]],2,FALSE),"")</f>
        <v>Culv, Cl F, Conc, 30 inch - $Ft</v>
      </c>
      <c r="J1813" s="1"/>
      <c r="K1813" s="1"/>
      <c r="L1813" s="22">
        <f>IF(ISNUMBER(SEARCH(Pay_Item_Search_Text_2,M1813)),MAX($L$4:L1812)+1,0)</f>
        <v>507</v>
      </c>
      <c r="M1813" s="1" t="str">
        <f>IFERROR(VLOOKUP(ROWS($M$5:M1813),Table_PayItems[[Search Key]:[Concentrated Name]],2,FALSE),"")</f>
        <v>Culv, Cl F, Conc, 30 inch - $Ft</v>
      </c>
      <c r="N1813" s="1" t="str">
        <f>IFERROR(VLOOKUP(ROWS($M$5:N1813),$L$5:$M$7000,2,FALSE),"")</f>
        <v/>
      </c>
      <c r="O1813" s="1" t="str">
        <f>IFERROR(VLOOKUP(ROWS($O$5:O1813),$K$5:$L$7000,2,FALSE),"")</f>
        <v/>
      </c>
    </row>
    <row r="1814" spans="2:15" ht="15" customHeight="1" x14ac:dyDescent="0.25">
      <c r="B1814" s="178" t="s">
        <v>8649</v>
      </c>
      <c r="C1814" s="178" t="s">
        <v>104</v>
      </c>
      <c r="D1814" s="178" t="s">
        <v>703</v>
      </c>
      <c r="E1814" s="178" t="s">
        <v>302</v>
      </c>
      <c r="F1814" s="178" t="s">
        <v>17</v>
      </c>
      <c r="G1814" s="1">
        <f>IF(ISNUMBER(Pay_Item_Search_Text),IF(ISNUMBER(IF(FIND(Pay_Item_Search_Text,B1814)=1,1, "FALSE")),MAX(G$4:$G1813)+1,IF(ISNUMBER(Pay_Item_Search_Text),0,IF(ISNUMBER(SEARCH(Pay_Item_Search_Text,H1814)),MAX(G$4:$G1813)+1,0))),IF(ISNUMBER(Pay_Item_Search_Text),0,IF(ISNUMBER(SEARCH(Pay_Item_Search_Text,H1814)),MAX(G$4:$G1813)+1,0)))</f>
        <v>1810</v>
      </c>
      <c r="H1814" s="1" t="str">
        <f>IF(Table_PayItems[[#This Row],[Description]]="_","_ Unique Item - "&amp;Table_PayItems[[#This Row],[Item]]&amp;" - $"&amp;Table_PayItems[[#This Row],[Unit]],Table_PayItems[[#This Row],[Description]]&amp;" - $"&amp;Table_PayItems[[#This Row],[Unit]])</f>
        <v>Culv, Cl F, Conc, 36 inch - $Ft</v>
      </c>
      <c r="I1814" s="29" t="str">
        <f>IFERROR(VLOOKUP(ROWS($M$5:M1814),Table_PayItems[[Search Key]:[Concentrated Name]],2,FALSE),"")</f>
        <v>Culv, Cl F, Conc, 36 inch - $Ft</v>
      </c>
      <c r="J1814" s="1"/>
      <c r="K1814" s="1"/>
      <c r="L1814" s="22">
        <f>IF(ISNUMBER(SEARCH(Pay_Item_Search_Text_2,M1814)),MAX($L$4:L1813)+1,0)</f>
        <v>0</v>
      </c>
      <c r="M1814" s="1" t="str">
        <f>IFERROR(VLOOKUP(ROWS($M$5:M1814),Table_PayItems[[Search Key]:[Concentrated Name]],2,FALSE),"")</f>
        <v>Culv, Cl F, Conc, 36 inch - $Ft</v>
      </c>
      <c r="N1814" s="1" t="str">
        <f>IFERROR(VLOOKUP(ROWS($M$5:N1814),$L$5:$M$7000,2,FALSE),"")</f>
        <v/>
      </c>
      <c r="O1814" s="1" t="str">
        <f>IFERROR(VLOOKUP(ROWS($O$5:O1814),$K$5:$L$7000,2,FALSE),"")</f>
        <v/>
      </c>
    </row>
    <row r="1815" spans="2:15" ht="15" customHeight="1" x14ac:dyDescent="0.25">
      <c r="B1815" s="178" t="s">
        <v>8650</v>
      </c>
      <c r="C1815" s="178" t="s">
        <v>104</v>
      </c>
      <c r="D1815" s="178" t="s">
        <v>704</v>
      </c>
      <c r="E1815" s="178" t="s">
        <v>302</v>
      </c>
      <c r="F1815" s="178" t="s">
        <v>17</v>
      </c>
      <c r="G1815" s="1">
        <f>IF(ISNUMBER(Pay_Item_Search_Text),IF(ISNUMBER(IF(FIND(Pay_Item_Search_Text,B1815)=1,1, "FALSE")),MAX(G$4:$G1814)+1,IF(ISNUMBER(Pay_Item_Search_Text),0,IF(ISNUMBER(SEARCH(Pay_Item_Search_Text,H1815)),MAX(G$4:$G1814)+1,0))),IF(ISNUMBER(Pay_Item_Search_Text),0,IF(ISNUMBER(SEARCH(Pay_Item_Search_Text,H1815)),MAX(G$4:$G1814)+1,0)))</f>
        <v>1811</v>
      </c>
      <c r="H1815" s="1" t="str">
        <f>IF(Table_PayItems[[#This Row],[Description]]="_","_ Unique Item - "&amp;Table_PayItems[[#This Row],[Item]]&amp;" - $"&amp;Table_PayItems[[#This Row],[Unit]],Table_PayItems[[#This Row],[Description]]&amp;" - $"&amp;Table_PayItems[[#This Row],[Unit]])</f>
        <v>Culv, Cl F, Conc, 42 inch - $Ft</v>
      </c>
      <c r="I1815" s="29" t="str">
        <f>IFERROR(VLOOKUP(ROWS($M$5:M1815),Table_PayItems[[Search Key]:[Concentrated Name]],2,FALSE),"")</f>
        <v>Culv, Cl F, Conc, 42 inch - $Ft</v>
      </c>
      <c r="J1815" s="1"/>
      <c r="K1815" s="1"/>
      <c r="L1815" s="22">
        <f>IF(ISNUMBER(SEARCH(Pay_Item_Search_Text_2,M1815)),MAX($L$4:L1814)+1,0)</f>
        <v>0</v>
      </c>
      <c r="M1815" s="1" t="str">
        <f>IFERROR(VLOOKUP(ROWS($M$5:M1815),Table_PayItems[[Search Key]:[Concentrated Name]],2,FALSE),"")</f>
        <v>Culv, Cl F, Conc, 42 inch - $Ft</v>
      </c>
      <c r="N1815" s="1" t="str">
        <f>IFERROR(VLOOKUP(ROWS($M$5:N1815),$L$5:$M$7000,2,FALSE),"")</f>
        <v/>
      </c>
      <c r="O1815" s="1" t="str">
        <f>IFERROR(VLOOKUP(ROWS($O$5:O1815),$K$5:$L$7000,2,FALSE),"")</f>
        <v/>
      </c>
    </row>
    <row r="1816" spans="2:15" ht="15" customHeight="1" x14ac:dyDescent="0.25">
      <c r="B1816" s="178" t="s">
        <v>8651</v>
      </c>
      <c r="C1816" s="178" t="s">
        <v>104</v>
      </c>
      <c r="D1816" s="178" t="s">
        <v>705</v>
      </c>
      <c r="E1816" s="178" t="s">
        <v>302</v>
      </c>
      <c r="F1816" s="178" t="s">
        <v>17</v>
      </c>
      <c r="G1816" s="1">
        <f>IF(ISNUMBER(Pay_Item_Search_Text),IF(ISNUMBER(IF(FIND(Pay_Item_Search_Text,B1816)=1,1, "FALSE")),MAX(G$4:$G1815)+1,IF(ISNUMBER(Pay_Item_Search_Text),0,IF(ISNUMBER(SEARCH(Pay_Item_Search_Text,H1816)),MAX(G$4:$G1815)+1,0))),IF(ISNUMBER(Pay_Item_Search_Text),0,IF(ISNUMBER(SEARCH(Pay_Item_Search_Text,H1816)),MAX(G$4:$G1815)+1,0)))</f>
        <v>1812</v>
      </c>
      <c r="H1816" s="1" t="str">
        <f>IF(Table_PayItems[[#This Row],[Description]]="_","_ Unique Item - "&amp;Table_PayItems[[#This Row],[Item]]&amp;" - $"&amp;Table_PayItems[[#This Row],[Unit]],Table_PayItems[[#This Row],[Description]]&amp;" - $"&amp;Table_PayItems[[#This Row],[Unit]])</f>
        <v>Culv, Cl F, Conc, 48 inch - $Ft</v>
      </c>
      <c r="I1816" s="29" t="str">
        <f>IFERROR(VLOOKUP(ROWS($M$5:M1816),Table_PayItems[[Search Key]:[Concentrated Name]],2,FALSE),"")</f>
        <v>Culv, Cl F, Conc, 48 inch - $Ft</v>
      </c>
      <c r="J1816" s="1"/>
      <c r="K1816" s="1"/>
      <c r="L1816" s="22">
        <f>IF(ISNUMBER(SEARCH(Pay_Item_Search_Text_2,M1816)),MAX($L$4:L1815)+1,0)</f>
        <v>0</v>
      </c>
      <c r="M1816" s="1" t="str">
        <f>IFERROR(VLOOKUP(ROWS($M$5:M1816),Table_PayItems[[Search Key]:[Concentrated Name]],2,FALSE),"")</f>
        <v>Culv, Cl F, Conc, 48 inch - $Ft</v>
      </c>
      <c r="N1816" s="1" t="str">
        <f>IFERROR(VLOOKUP(ROWS($M$5:N1816),$L$5:$M$7000,2,FALSE),"")</f>
        <v/>
      </c>
      <c r="O1816" s="1" t="str">
        <f>IFERROR(VLOOKUP(ROWS($O$5:O1816),$K$5:$L$7000,2,FALSE),"")</f>
        <v/>
      </c>
    </row>
    <row r="1817" spans="2:15" ht="15" customHeight="1" x14ac:dyDescent="0.25">
      <c r="B1817" s="178" t="s">
        <v>8652</v>
      </c>
      <c r="C1817" s="178" t="s">
        <v>104</v>
      </c>
      <c r="D1817" s="178" t="s">
        <v>706</v>
      </c>
      <c r="E1817" s="178" t="s">
        <v>302</v>
      </c>
      <c r="F1817" s="178" t="s">
        <v>17</v>
      </c>
      <c r="G1817" s="1">
        <f>IF(ISNUMBER(Pay_Item_Search_Text),IF(ISNUMBER(IF(FIND(Pay_Item_Search_Text,B1817)=1,1, "FALSE")),MAX(G$4:$G1816)+1,IF(ISNUMBER(Pay_Item_Search_Text),0,IF(ISNUMBER(SEARCH(Pay_Item_Search_Text,H1817)),MAX(G$4:$G1816)+1,0))),IF(ISNUMBER(Pay_Item_Search_Text),0,IF(ISNUMBER(SEARCH(Pay_Item_Search_Text,H1817)),MAX(G$4:$G1816)+1,0)))</f>
        <v>1813</v>
      </c>
      <c r="H1817" s="1" t="str">
        <f>IF(Table_PayItems[[#This Row],[Description]]="_","_ Unique Item - "&amp;Table_PayItems[[#This Row],[Item]]&amp;" - $"&amp;Table_PayItems[[#This Row],[Unit]],Table_PayItems[[#This Row],[Description]]&amp;" - $"&amp;Table_PayItems[[#This Row],[Unit]])</f>
        <v>Culv, Cl F, Conc, 54 inch - $Ft</v>
      </c>
      <c r="I1817" s="29" t="str">
        <f>IFERROR(VLOOKUP(ROWS($M$5:M1817),Table_PayItems[[Search Key]:[Concentrated Name]],2,FALSE),"")</f>
        <v>Culv, Cl F, Conc, 54 inch - $Ft</v>
      </c>
      <c r="J1817" s="1"/>
      <c r="K1817" s="1"/>
      <c r="L1817" s="22">
        <f>IF(ISNUMBER(SEARCH(Pay_Item_Search_Text_2,M1817)),MAX($L$4:L1816)+1,0)</f>
        <v>0</v>
      </c>
      <c r="M1817" s="1" t="str">
        <f>IFERROR(VLOOKUP(ROWS($M$5:M1817),Table_PayItems[[Search Key]:[Concentrated Name]],2,FALSE),"")</f>
        <v>Culv, Cl F, Conc, 54 inch - $Ft</v>
      </c>
      <c r="N1817" s="1" t="str">
        <f>IFERROR(VLOOKUP(ROWS($M$5:N1817),$L$5:$M$7000,2,FALSE),"")</f>
        <v/>
      </c>
      <c r="O1817" s="1" t="str">
        <f>IFERROR(VLOOKUP(ROWS($O$5:O1817),$K$5:$L$7000,2,FALSE),"")</f>
        <v/>
      </c>
    </row>
    <row r="1818" spans="2:15" ht="15" customHeight="1" x14ac:dyDescent="0.25">
      <c r="B1818" s="178" t="s">
        <v>8653</v>
      </c>
      <c r="C1818" s="178" t="s">
        <v>104</v>
      </c>
      <c r="D1818" s="178" t="s">
        <v>707</v>
      </c>
      <c r="E1818" s="178" t="s">
        <v>302</v>
      </c>
      <c r="F1818" s="178" t="s">
        <v>17</v>
      </c>
      <c r="G1818" s="1">
        <f>IF(ISNUMBER(Pay_Item_Search_Text),IF(ISNUMBER(IF(FIND(Pay_Item_Search_Text,B1818)=1,1, "FALSE")),MAX(G$4:$G1817)+1,IF(ISNUMBER(Pay_Item_Search_Text),0,IF(ISNUMBER(SEARCH(Pay_Item_Search_Text,H1818)),MAX(G$4:$G1817)+1,0))),IF(ISNUMBER(Pay_Item_Search_Text),0,IF(ISNUMBER(SEARCH(Pay_Item_Search_Text,H1818)),MAX(G$4:$G1817)+1,0)))</f>
        <v>1814</v>
      </c>
      <c r="H1818" s="1" t="str">
        <f>IF(Table_PayItems[[#This Row],[Description]]="_","_ Unique Item - "&amp;Table_PayItems[[#This Row],[Item]]&amp;" - $"&amp;Table_PayItems[[#This Row],[Unit]],Table_PayItems[[#This Row],[Description]]&amp;" - $"&amp;Table_PayItems[[#This Row],[Unit]])</f>
        <v>Culv, Cl F, Conc, 60 inch - $Ft</v>
      </c>
      <c r="I1818" s="29" t="str">
        <f>IFERROR(VLOOKUP(ROWS($M$5:M1818),Table_PayItems[[Search Key]:[Concentrated Name]],2,FALSE),"")</f>
        <v>Culv, Cl F, Conc, 60 inch - $Ft</v>
      </c>
      <c r="J1818" s="1"/>
      <c r="K1818" s="1"/>
      <c r="L1818" s="22">
        <f>IF(ISNUMBER(SEARCH(Pay_Item_Search_Text_2,M1818)),MAX($L$4:L1817)+1,0)</f>
        <v>508</v>
      </c>
      <c r="M1818" s="1" t="str">
        <f>IFERROR(VLOOKUP(ROWS($M$5:M1818),Table_PayItems[[Search Key]:[Concentrated Name]],2,FALSE),"")</f>
        <v>Culv, Cl F, Conc, 60 inch - $Ft</v>
      </c>
      <c r="N1818" s="1" t="str">
        <f>IFERROR(VLOOKUP(ROWS($M$5:N1818),$L$5:$M$7000,2,FALSE),"")</f>
        <v/>
      </c>
      <c r="O1818" s="1" t="str">
        <f>IFERROR(VLOOKUP(ROWS($O$5:O1818),$K$5:$L$7000,2,FALSE),"")</f>
        <v/>
      </c>
    </row>
    <row r="1819" spans="2:15" ht="15" customHeight="1" x14ac:dyDescent="0.25">
      <c r="B1819" s="178" t="s">
        <v>8654</v>
      </c>
      <c r="C1819" s="178" t="s">
        <v>104</v>
      </c>
      <c r="D1819" s="178" t="s">
        <v>708</v>
      </c>
      <c r="E1819" s="178" t="s">
        <v>302</v>
      </c>
      <c r="F1819" s="178" t="s">
        <v>17</v>
      </c>
      <c r="G1819" s="1">
        <f>IF(ISNUMBER(Pay_Item_Search_Text),IF(ISNUMBER(IF(FIND(Pay_Item_Search_Text,B1819)=1,1, "FALSE")),MAX(G$4:$G1818)+1,IF(ISNUMBER(Pay_Item_Search_Text),0,IF(ISNUMBER(SEARCH(Pay_Item_Search_Text,H1819)),MAX(G$4:$G1818)+1,0))),IF(ISNUMBER(Pay_Item_Search_Text),0,IF(ISNUMBER(SEARCH(Pay_Item_Search_Text,H1819)),MAX(G$4:$G1818)+1,0)))</f>
        <v>1815</v>
      </c>
      <c r="H1819" s="1" t="str">
        <f>IF(Table_PayItems[[#This Row],[Description]]="_","_ Unique Item - "&amp;Table_PayItems[[#This Row],[Item]]&amp;" - $"&amp;Table_PayItems[[#This Row],[Unit]],Table_PayItems[[#This Row],[Description]]&amp;" - $"&amp;Table_PayItems[[#This Row],[Unit]])</f>
        <v>Culv, Cl F, Conc, 66 inch - $Ft</v>
      </c>
      <c r="I1819" s="29" t="str">
        <f>IFERROR(VLOOKUP(ROWS($M$5:M1819),Table_PayItems[[Search Key]:[Concentrated Name]],2,FALSE),"")</f>
        <v>Culv, Cl F, Conc, 66 inch - $Ft</v>
      </c>
      <c r="J1819" s="1"/>
      <c r="K1819" s="1"/>
      <c r="L1819" s="22">
        <f>IF(ISNUMBER(SEARCH(Pay_Item_Search_Text_2,M1819)),MAX($L$4:L1818)+1,0)</f>
        <v>0</v>
      </c>
      <c r="M1819" s="1" t="str">
        <f>IFERROR(VLOOKUP(ROWS($M$5:M1819),Table_PayItems[[Search Key]:[Concentrated Name]],2,FALSE),"")</f>
        <v>Culv, Cl F, Conc, 66 inch - $Ft</v>
      </c>
      <c r="N1819" s="1" t="str">
        <f>IFERROR(VLOOKUP(ROWS($M$5:N1819),$L$5:$M$7000,2,FALSE),"")</f>
        <v/>
      </c>
      <c r="O1819" s="1" t="str">
        <f>IFERROR(VLOOKUP(ROWS($O$5:O1819),$K$5:$L$7000,2,FALSE),"")</f>
        <v/>
      </c>
    </row>
    <row r="1820" spans="2:15" ht="15" customHeight="1" x14ac:dyDescent="0.25">
      <c r="B1820" s="178" t="s">
        <v>8655</v>
      </c>
      <c r="C1820" s="178" t="s">
        <v>104</v>
      </c>
      <c r="D1820" s="178" t="s">
        <v>709</v>
      </c>
      <c r="E1820" s="178" t="s">
        <v>302</v>
      </c>
      <c r="F1820" s="178" t="s">
        <v>17</v>
      </c>
      <c r="G1820" s="1">
        <f>IF(ISNUMBER(Pay_Item_Search_Text),IF(ISNUMBER(IF(FIND(Pay_Item_Search_Text,B1820)=1,1, "FALSE")),MAX(G$4:$G1819)+1,IF(ISNUMBER(Pay_Item_Search_Text),0,IF(ISNUMBER(SEARCH(Pay_Item_Search_Text,H1820)),MAX(G$4:$G1819)+1,0))),IF(ISNUMBER(Pay_Item_Search_Text),0,IF(ISNUMBER(SEARCH(Pay_Item_Search_Text,H1820)),MAX(G$4:$G1819)+1,0)))</f>
        <v>1816</v>
      </c>
      <c r="H1820" s="1" t="str">
        <f>IF(Table_PayItems[[#This Row],[Description]]="_","_ Unique Item - "&amp;Table_PayItems[[#This Row],[Item]]&amp;" - $"&amp;Table_PayItems[[#This Row],[Unit]],Table_PayItems[[#This Row],[Description]]&amp;" - $"&amp;Table_PayItems[[#This Row],[Unit]])</f>
        <v>Culv, Cl F, Conc, 72 inch - $Ft</v>
      </c>
      <c r="I1820" s="29" t="str">
        <f>IFERROR(VLOOKUP(ROWS($M$5:M1820),Table_PayItems[[Search Key]:[Concentrated Name]],2,FALSE),"")</f>
        <v>Culv, Cl F, Conc, 72 inch - $Ft</v>
      </c>
      <c r="J1820" s="1"/>
      <c r="K1820" s="1"/>
      <c r="L1820" s="22">
        <f>IF(ISNUMBER(SEARCH(Pay_Item_Search_Text_2,M1820)),MAX($L$4:L1819)+1,0)</f>
        <v>0</v>
      </c>
      <c r="M1820" s="1" t="str">
        <f>IFERROR(VLOOKUP(ROWS($M$5:M1820),Table_PayItems[[Search Key]:[Concentrated Name]],2,FALSE),"")</f>
        <v>Culv, Cl F, Conc, 72 inch - $Ft</v>
      </c>
      <c r="N1820" s="1" t="str">
        <f>IFERROR(VLOOKUP(ROWS($M$5:N1820),$L$5:$M$7000,2,FALSE),"")</f>
        <v/>
      </c>
      <c r="O1820" s="1" t="str">
        <f>IFERROR(VLOOKUP(ROWS($O$5:O1820),$K$5:$L$7000,2,FALSE),"")</f>
        <v/>
      </c>
    </row>
    <row r="1821" spans="2:15" ht="15" customHeight="1" x14ac:dyDescent="0.25">
      <c r="B1821" s="178" t="s">
        <v>8656</v>
      </c>
      <c r="C1821" s="178" t="s">
        <v>104</v>
      </c>
      <c r="D1821" s="178" t="s">
        <v>710</v>
      </c>
      <c r="E1821" s="178" t="s">
        <v>302</v>
      </c>
      <c r="F1821" s="178" t="s">
        <v>17</v>
      </c>
      <c r="G1821" s="1">
        <f>IF(ISNUMBER(Pay_Item_Search_Text),IF(ISNUMBER(IF(FIND(Pay_Item_Search_Text,B1821)=1,1, "FALSE")),MAX(G$4:$G1820)+1,IF(ISNUMBER(Pay_Item_Search_Text),0,IF(ISNUMBER(SEARCH(Pay_Item_Search_Text,H1821)),MAX(G$4:$G1820)+1,0))),IF(ISNUMBER(Pay_Item_Search_Text),0,IF(ISNUMBER(SEARCH(Pay_Item_Search_Text,H1821)),MAX(G$4:$G1820)+1,0)))</f>
        <v>1817</v>
      </c>
      <c r="H1821" s="1" t="str">
        <f>IF(Table_PayItems[[#This Row],[Description]]="_","_ Unique Item - "&amp;Table_PayItems[[#This Row],[Item]]&amp;" - $"&amp;Table_PayItems[[#This Row],[Unit]],Table_PayItems[[#This Row],[Description]]&amp;" - $"&amp;Table_PayItems[[#This Row],[Unit]])</f>
        <v>Culv, Cl F, Conc, 78 inch - $Ft</v>
      </c>
      <c r="I1821" s="29" t="str">
        <f>IFERROR(VLOOKUP(ROWS($M$5:M1821),Table_PayItems[[Search Key]:[Concentrated Name]],2,FALSE),"")</f>
        <v>Culv, Cl F, Conc, 78 inch - $Ft</v>
      </c>
      <c r="J1821" s="1"/>
      <c r="K1821" s="1"/>
      <c r="L1821" s="22">
        <f>IF(ISNUMBER(SEARCH(Pay_Item_Search_Text_2,M1821)),MAX($L$4:L1820)+1,0)</f>
        <v>0</v>
      </c>
      <c r="M1821" s="1" t="str">
        <f>IFERROR(VLOOKUP(ROWS($M$5:M1821),Table_PayItems[[Search Key]:[Concentrated Name]],2,FALSE),"")</f>
        <v>Culv, Cl F, Conc, 78 inch - $Ft</v>
      </c>
      <c r="N1821" s="1" t="str">
        <f>IFERROR(VLOOKUP(ROWS($M$5:N1821),$L$5:$M$7000,2,FALSE),"")</f>
        <v/>
      </c>
      <c r="O1821" s="1" t="str">
        <f>IFERROR(VLOOKUP(ROWS($O$5:O1821),$K$5:$L$7000,2,FALSE),"")</f>
        <v/>
      </c>
    </row>
    <row r="1822" spans="2:15" ht="15" customHeight="1" x14ac:dyDescent="0.25">
      <c r="B1822" s="178" t="s">
        <v>8657</v>
      </c>
      <c r="C1822" s="178" t="s">
        <v>104</v>
      </c>
      <c r="D1822" s="178" t="s">
        <v>711</v>
      </c>
      <c r="E1822" s="178" t="s">
        <v>302</v>
      </c>
      <c r="F1822" s="178" t="s">
        <v>17</v>
      </c>
      <c r="G1822" s="1">
        <f>IF(ISNUMBER(Pay_Item_Search_Text),IF(ISNUMBER(IF(FIND(Pay_Item_Search_Text,B1822)=1,1, "FALSE")),MAX(G$4:$G1821)+1,IF(ISNUMBER(Pay_Item_Search_Text),0,IF(ISNUMBER(SEARCH(Pay_Item_Search_Text,H1822)),MAX(G$4:$G1821)+1,0))),IF(ISNUMBER(Pay_Item_Search_Text),0,IF(ISNUMBER(SEARCH(Pay_Item_Search_Text,H1822)),MAX(G$4:$G1821)+1,0)))</f>
        <v>1818</v>
      </c>
      <c r="H1822" s="1" t="str">
        <f>IF(Table_PayItems[[#This Row],[Description]]="_","_ Unique Item - "&amp;Table_PayItems[[#This Row],[Item]]&amp;" - $"&amp;Table_PayItems[[#This Row],[Unit]],Table_PayItems[[#This Row],[Description]]&amp;" - $"&amp;Table_PayItems[[#This Row],[Unit]])</f>
        <v>Culv, Cl F, Conc, 84 inch - $Ft</v>
      </c>
      <c r="I1822" s="29" t="str">
        <f>IFERROR(VLOOKUP(ROWS($M$5:M1822),Table_PayItems[[Search Key]:[Concentrated Name]],2,FALSE),"")</f>
        <v>Culv, Cl F, Conc, 84 inch - $Ft</v>
      </c>
      <c r="J1822" s="1"/>
      <c r="K1822" s="1"/>
      <c r="L1822" s="22">
        <f>IF(ISNUMBER(SEARCH(Pay_Item_Search_Text_2,M1822)),MAX($L$4:L1821)+1,0)</f>
        <v>0</v>
      </c>
      <c r="M1822" s="1" t="str">
        <f>IFERROR(VLOOKUP(ROWS($M$5:M1822),Table_PayItems[[Search Key]:[Concentrated Name]],2,FALSE),"")</f>
        <v>Culv, Cl F, Conc, 84 inch - $Ft</v>
      </c>
      <c r="N1822" s="1" t="str">
        <f>IFERROR(VLOOKUP(ROWS($M$5:N1822),$L$5:$M$7000,2,FALSE),"")</f>
        <v/>
      </c>
      <c r="O1822" s="1" t="str">
        <f>IFERROR(VLOOKUP(ROWS($O$5:O1822),$K$5:$L$7000,2,FALSE),"")</f>
        <v/>
      </c>
    </row>
    <row r="1823" spans="2:15" ht="15" customHeight="1" x14ac:dyDescent="0.25">
      <c r="B1823" s="178" t="s">
        <v>8658</v>
      </c>
      <c r="C1823" s="178" t="s">
        <v>104</v>
      </c>
      <c r="D1823" s="178" t="s">
        <v>712</v>
      </c>
      <c r="E1823" s="178" t="s">
        <v>302</v>
      </c>
      <c r="F1823" s="178" t="s">
        <v>17</v>
      </c>
      <c r="G1823" s="1">
        <f>IF(ISNUMBER(Pay_Item_Search_Text),IF(ISNUMBER(IF(FIND(Pay_Item_Search_Text,B1823)=1,1, "FALSE")),MAX(G$4:$G1822)+1,IF(ISNUMBER(Pay_Item_Search_Text),0,IF(ISNUMBER(SEARCH(Pay_Item_Search_Text,H1823)),MAX(G$4:$G1822)+1,0))),IF(ISNUMBER(Pay_Item_Search_Text),0,IF(ISNUMBER(SEARCH(Pay_Item_Search_Text,H1823)),MAX(G$4:$G1822)+1,0)))</f>
        <v>1819</v>
      </c>
      <c r="H1823" s="1" t="str">
        <f>IF(Table_PayItems[[#This Row],[Description]]="_","_ Unique Item - "&amp;Table_PayItems[[#This Row],[Item]]&amp;" - $"&amp;Table_PayItems[[#This Row],[Unit]],Table_PayItems[[#This Row],[Description]]&amp;" - $"&amp;Table_PayItems[[#This Row],[Unit]])</f>
        <v>Culv, Cl F, Conc, 90 inch - $Ft</v>
      </c>
      <c r="I1823" s="29" t="str">
        <f>IFERROR(VLOOKUP(ROWS($M$5:M1823),Table_PayItems[[Search Key]:[Concentrated Name]],2,FALSE),"")</f>
        <v>Culv, Cl F, Conc, 90 inch - $Ft</v>
      </c>
      <c r="J1823" s="1"/>
      <c r="K1823" s="1"/>
      <c r="L1823" s="22">
        <f>IF(ISNUMBER(SEARCH(Pay_Item_Search_Text_2,M1823)),MAX($L$4:L1822)+1,0)</f>
        <v>509</v>
      </c>
      <c r="M1823" s="1" t="str">
        <f>IFERROR(VLOOKUP(ROWS($M$5:M1823),Table_PayItems[[Search Key]:[Concentrated Name]],2,FALSE),"")</f>
        <v>Culv, Cl F, Conc, 90 inch - $Ft</v>
      </c>
      <c r="N1823" s="1" t="str">
        <f>IFERROR(VLOOKUP(ROWS($M$5:N1823),$L$5:$M$7000,2,FALSE),"")</f>
        <v/>
      </c>
      <c r="O1823" s="1" t="str">
        <f>IFERROR(VLOOKUP(ROWS($O$5:O1823),$K$5:$L$7000,2,FALSE),"")</f>
        <v/>
      </c>
    </row>
    <row r="1824" spans="2:15" ht="15" customHeight="1" x14ac:dyDescent="0.25">
      <c r="B1824" s="178" t="s">
        <v>8659</v>
      </c>
      <c r="C1824" s="178" t="s">
        <v>104</v>
      </c>
      <c r="D1824" s="178" t="s">
        <v>713</v>
      </c>
      <c r="E1824" s="178" t="s">
        <v>302</v>
      </c>
      <c r="F1824" s="178" t="s">
        <v>17</v>
      </c>
      <c r="G1824" s="1">
        <f>IF(ISNUMBER(Pay_Item_Search_Text),IF(ISNUMBER(IF(FIND(Pay_Item_Search_Text,B1824)=1,1, "FALSE")),MAX(G$4:$G1823)+1,IF(ISNUMBER(Pay_Item_Search_Text),0,IF(ISNUMBER(SEARCH(Pay_Item_Search_Text,H1824)),MAX(G$4:$G1823)+1,0))),IF(ISNUMBER(Pay_Item_Search_Text),0,IF(ISNUMBER(SEARCH(Pay_Item_Search_Text,H1824)),MAX(G$4:$G1823)+1,0)))</f>
        <v>1820</v>
      </c>
      <c r="H1824" s="1" t="str">
        <f>IF(Table_PayItems[[#This Row],[Description]]="_","_ Unique Item - "&amp;Table_PayItems[[#This Row],[Item]]&amp;" - $"&amp;Table_PayItems[[#This Row],[Unit]],Table_PayItems[[#This Row],[Description]]&amp;" - $"&amp;Table_PayItems[[#This Row],[Unit]])</f>
        <v>Culv, Cl F, Conc, 96 inch - $Ft</v>
      </c>
      <c r="I1824" s="29" t="str">
        <f>IFERROR(VLOOKUP(ROWS($M$5:M1824),Table_PayItems[[Search Key]:[Concentrated Name]],2,FALSE),"")</f>
        <v>Culv, Cl F, Conc, 96 inch - $Ft</v>
      </c>
      <c r="J1824" s="1"/>
      <c r="K1824" s="1"/>
      <c r="L1824" s="22">
        <f>IF(ISNUMBER(SEARCH(Pay_Item_Search_Text_2,M1824)),MAX($L$4:L1823)+1,0)</f>
        <v>0</v>
      </c>
      <c r="M1824" s="1" t="str">
        <f>IFERROR(VLOOKUP(ROWS($M$5:M1824),Table_PayItems[[Search Key]:[Concentrated Name]],2,FALSE),"")</f>
        <v>Culv, Cl F, Conc, 96 inch - $Ft</v>
      </c>
      <c r="N1824" s="1" t="str">
        <f>IFERROR(VLOOKUP(ROWS($M$5:N1824),$L$5:$M$7000,2,FALSE),"")</f>
        <v/>
      </c>
      <c r="O1824" s="1" t="str">
        <f>IFERROR(VLOOKUP(ROWS($O$5:O1824),$K$5:$L$7000,2,FALSE),"")</f>
        <v/>
      </c>
    </row>
    <row r="1825" spans="2:15" ht="15" customHeight="1" x14ac:dyDescent="0.25">
      <c r="B1825" s="178" t="s">
        <v>8684</v>
      </c>
      <c r="C1825" s="178" t="s">
        <v>104</v>
      </c>
      <c r="D1825" s="178" t="s">
        <v>738</v>
      </c>
      <c r="E1825" s="178" t="s">
        <v>302</v>
      </c>
      <c r="F1825" s="178" t="s">
        <v>17</v>
      </c>
      <c r="G1825" s="1">
        <f>IF(ISNUMBER(Pay_Item_Search_Text),IF(ISNUMBER(IF(FIND(Pay_Item_Search_Text,B1825)=1,1, "FALSE")),MAX(G$4:$G1824)+1,IF(ISNUMBER(Pay_Item_Search_Text),0,IF(ISNUMBER(SEARCH(Pay_Item_Search_Text,H1825)),MAX(G$4:$G1824)+1,0))),IF(ISNUMBER(Pay_Item_Search_Text),0,IF(ISNUMBER(SEARCH(Pay_Item_Search_Text,H1825)),MAX(G$4:$G1824)+1,0)))</f>
        <v>1821</v>
      </c>
      <c r="H1825" s="1" t="str">
        <f>IF(Table_PayItems[[#This Row],[Description]]="_","_ Unique Item - "&amp;Table_PayItems[[#This Row],[Item]]&amp;" - $"&amp;Table_PayItems[[#This Row],[Unit]],Table_PayItems[[#This Row],[Description]]&amp;" - $"&amp;Table_PayItems[[#This Row],[Unit]])</f>
        <v>Culv, Cl F, CSP, 102 inch - $Ft</v>
      </c>
      <c r="I1825" s="29" t="str">
        <f>IFERROR(VLOOKUP(ROWS($M$5:M1825),Table_PayItems[[Search Key]:[Concentrated Name]],2,FALSE),"")</f>
        <v>Culv, Cl F, CSP, 102 inch - $Ft</v>
      </c>
      <c r="J1825" s="1"/>
      <c r="K1825" s="1"/>
      <c r="L1825" s="22">
        <f>IF(ISNUMBER(SEARCH(Pay_Item_Search_Text_2,M1825)),MAX($L$4:L1824)+1,0)</f>
        <v>510</v>
      </c>
      <c r="M1825" s="1" t="str">
        <f>IFERROR(VLOOKUP(ROWS($M$5:M1825),Table_PayItems[[Search Key]:[Concentrated Name]],2,FALSE),"")</f>
        <v>Culv, Cl F, CSP, 102 inch - $Ft</v>
      </c>
      <c r="N1825" s="1" t="str">
        <f>IFERROR(VLOOKUP(ROWS($M$5:N1825),$L$5:$M$7000,2,FALSE),"")</f>
        <v/>
      </c>
      <c r="O1825" s="1" t="str">
        <f>IFERROR(VLOOKUP(ROWS($O$5:O1825),$K$5:$L$7000,2,FALSE),"")</f>
        <v/>
      </c>
    </row>
    <row r="1826" spans="2:15" ht="15" customHeight="1" x14ac:dyDescent="0.25">
      <c r="B1826" s="178" t="s">
        <v>8685</v>
      </c>
      <c r="C1826" s="178" t="s">
        <v>104</v>
      </c>
      <c r="D1826" s="178" t="s">
        <v>739</v>
      </c>
      <c r="E1826" s="178" t="s">
        <v>302</v>
      </c>
      <c r="F1826" s="178" t="s">
        <v>17</v>
      </c>
      <c r="G1826" s="1">
        <f>IF(ISNUMBER(Pay_Item_Search_Text),IF(ISNUMBER(IF(FIND(Pay_Item_Search_Text,B1826)=1,1, "FALSE")),MAX(G$4:$G1825)+1,IF(ISNUMBER(Pay_Item_Search_Text),0,IF(ISNUMBER(SEARCH(Pay_Item_Search_Text,H1826)),MAX(G$4:$G1825)+1,0))),IF(ISNUMBER(Pay_Item_Search_Text),0,IF(ISNUMBER(SEARCH(Pay_Item_Search_Text,H1826)),MAX(G$4:$G1825)+1,0)))</f>
        <v>1822</v>
      </c>
      <c r="H1826" s="1" t="str">
        <f>IF(Table_PayItems[[#This Row],[Description]]="_","_ Unique Item - "&amp;Table_PayItems[[#This Row],[Item]]&amp;" - $"&amp;Table_PayItems[[#This Row],[Unit]],Table_PayItems[[#This Row],[Description]]&amp;" - $"&amp;Table_PayItems[[#This Row],[Unit]])</f>
        <v>Culv, Cl F, CSP, 108 inch - $Ft</v>
      </c>
      <c r="I1826" s="29" t="str">
        <f>IFERROR(VLOOKUP(ROWS($M$5:M1826),Table_PayItems[[Search Key]:[Concentrated Name]],2,FALSE),"")</f>
        <v>Culv, Cl F, CSP, 108 inch - $Ft</v>
      </c>
      <c r="J1826" s="1"/>
      <c r="K1826" s="1"/>
      <c r="L1826" s="22">
        <f>IF(ISNUMBER(SEARCH(Pay_Item_Search_Text_2,M1826)),MAX($L$4:L1825)+1,0)</f>
        <v>511</v>
      </c>
      <c r="M1826" s="1" t="str">
        <f>IFERROR(VLOOKUP(ROWS($M$5:M1826),Table_PayItems[[Search Key]:[Concentrated Name]],2,FALSE),"")</f>
        <v>Culv, Cl F, CSP, 108 inch - $Ft</v>
      </c>
      <c r="N1826" s="1" t="str">
        <f>IFERROR(VLOOKUP(ROWS($M$5:N1826),$L$5:$M$7000,2,FALSE),"")</f>
        <v/>
      </c>
      <c r="O1826" s="1" t="str">
        <f>IFERROR(VLOOKUP(ROWS($O$5:O1826),$K$5:$L$7000,2,FALSE),"")</f>
        <v/>
      </c>
    </row>
    <row r="1827" spans="2:15" ht="15" customHeight="1" x14ac:dyDescent="0.25">
      <c r="B1827" s="178" t="s">
        <v>8686</v>
      </c>
      <c r="C1827" s="178" t="s">
        <v>104</v>
      </c>
      <c r="D1827" s="178" t="s">
        <v>740</v>
      </c>
      <c r="E1827" s="178" t="s">
        <v>302</v>
      </c>
      <c r="F1827" s="178" t="s">
        <v>17</v>
      </c>
      <c r="G1827" s="1">
        <f>IF(ISNUMBER(Pay_Item_Search_Text),IF(ISNUMBER(IF(FIND(Pay_Item_Search_Text,B1827)=1,1, "FALSE")),MAX(G$4:$G1826)+1,IF(ISNUMBER(Pay_Item_Search_Text),0,IF(ISNUMBER(SEARCH(Pay_Item_Search_Text,H1827)),MAX(G$4:$G1826)+1,0))),IF(ISNUMBER(Pay_Item_Search_Text),0,IF(ISNUMBER(SEARCH(Pay_Item_Search_Text,H1827)),MAX(G$4:$G1826)+1,0)))</f>
        <v>1823</v>
      </c>
      <c r="H1827" s="1" t="str">
        <f>IF(Table_PayItems[[#This Row],[Description]]="_","_ Unique Item - "&amp;Table_PayItems[[#This Row],[Item]]&amp;" - $"&amp;Table_PayItems[[#This Row],[Unit]],Table_PayItems[[#This Row],[Description]]&amp;" - $"&amp;Table_PayItems[[#This Row],[Unit]])</f>
        <v>Culv, Cl F, CSP, 114 inch - $Ft</v>
      </c>
      <c r="I1827" s="29" t="str">
        <f>IFERROR(VLOOKUP(ROWS($M$5:M1827),Table_PayItems[[Search Key]:[Concentrated Name]],2,FALSE),"")</f>
        <v>Culv, Cl F, CSP, 114 inch - $Ft</v>
      </c>
      <c r="J1827" s="1"/>
      <c r="K1827" s="1"/>
      <c r="L1827" s="22">
        <f>IF(ISNUMBER(SEARCH(Pay_Item_Search_Text_2,M1827)),MAX($L$4:L1826)+1,0)</f>
        <v>0</v>
      </c>
      <c r="M1827" s="1" t="str">
        <f>IFERROR(VLOOKUP(ROWS($M$5:M1827),Table_PayItems[[Search Key]:[Concentrated Name]],2,FALSE),"")</f>
        <v>Culv, Cl F, CSP, 114 inch - $Ft</v>
      </c>
      <c r="N1827" s="1" t="str">
        <f>IFERROR(VLOOKUP(ROWS($M$5:N1827),$L$5:$M$7000,2,FALSE),"")</f>
        <v/>
      </c>
      <c r="O1827" s="1" t="str">
        <f>IFERROR(VLOOKUP(ROWS($O$5:O1827),$K$5:$L$7000,2,FALSE),"")</f>
        <v/>
      </c>
    </row>
    <row r="1828" spans="2:15" ht="15" customHeight="1" x14ac:dyDescent="0.25">
      <c r="B1828" s="178" t="s">
        <v>8668</v>
      </c>
      <c r="C1828" s="178" t="s">
        <v>104</v>
      </c>
      <c r="D1828" s="178" t="s">
        <v>722</v>
      </c>
      <c r="E1828" s="178" t="s">
        <v>296</v>
      </c>
      <c r="F1828" s="178" t="s">
        <v>17</v>
      </c>
      <c r="G1828" s="1">
        <f>IF(ISNUMBER(Pay_Item_Search_Text),IF(ISNUMBER(IF(FIND(Pay_Item_Search_Text,B1828)=1,1, "FALSE")),MAX(G$4:$G1827)+1,IF(ISNUMBER(Pay_Item_Search_Text),0,IF(ISNUMBER(SEARCH(Pay_Item_Search_Text,H1828)),MAX(G$4:$G1827)+1,0))),IF(ISNUMBER(Pay_Item_Search_Text),0,IF(ISNUMBER(SEARCH(Pay_Item_Search_Text,H1828)),MAX(G$4:$G1827)+1,0)))</f>
        <v>1824</v>
      </c>
      <c r="H1828" s="1" t="str">
        <f>IF(Table_PayItems[[#This Row],[Description]]="_","_ Unique Item - "&amp;Table_PayItems[[#This Row],[Item]]&amp;" - $"&amp;Table_PayItems[[#This Row],[Unit]],Table_PayItems[[#This Row],[Description]]&amp;" - $"&amp;Table_PayItems[[#This Row],[Unit]])</f>
        <v>Culv, Cl F, CSP, 12 inch - $Ft</v>
      </c>
      <c r="I1828" s="29" t="str">
        <f>IFERROR(VLOOKUP(ROWS($M$5:M1828),Table_PayItems[[Search Key]:[Concentrated Name]],2,FALSE),"")</f>
        <v>Culv, Cl F, CSP, 12 inch - $Ft</v>
      </c>
      <c r="J1828" s="1"/>
      <c r="K1828" s="1"/>
      <c r="L1828" s="22">
        <f>IF(ISNUMBER(SEARCH(Pay_Item_Search_Text_2,M1828)),MAX($L$4:L1827)+1,0)</f>
        <v>0</v>
      </c>
      <c r="M1828" s="1" t="str">
        <f>IFERROR(VLOOKUP(ROWS($M$5:M1828),Table_PayItems[[Search Key]:[Concentrated Name]],2,FALSE),"")</f>
        <v>Culv, Cl F, CSP, 12 inch - $Ft</v>
      </c>
      <c r="N1828" s="1" t="str">
        <f>IFERROR(VLOOKUP(ROWS($M$5:N1828),$L$5:$M$7000,2,FALSE),"")</f>
        <v/>
      </c>
      <c r="O1828" s="1" t="str">
        <f>IFERROR(VLOOKUP(ROWS($O$5:O1828),$K$5:$L$7000,2,FALSE),"")</f>
        <v/>
      </c>
    </row>
    <row r="1829" spans="2:15" ht="15" customHeight="1" x14ac:dyDescent="0.25">
      <c r="B1829" s="178" t="s">
        <v>8687</v>
      </c>
      <c r="C1829" s="178" t="s">
        <v>104</v>
      </c>
      <c r="D1829" s="178" t="s">
        <v>741</v>
      </c>
      <c r="E1829" s="178" t="s">
        <v>302</v>
      </c>
      <c r="F1829" s="178" t="s">
        <v>17</v>
      </c>
      <c r="G1829" s="1">
        <f>IF(ISNUMBER(Pay_Item_Search_Text),IF(ISNUMBER(IF(FIND(Pay_Item_Search_Text,B1829)=1,1, "FALSE")),MAX(G$4:$G1828)+1,IF(ISNUMBER(Pay_Item_Search_Text),0,IF(ISNUMBER(SEARCH(Pay_Item_Search_Text,H1829)),MAX(G$4:$G1828)+1,0))),IF(ISNUMBER(Pay_Item_Search_Text),0,IF(ISNUMBER(SEARCH(Pay_Item_Search_Text,H1829)),MAX(G$4:$G1828)+1,0)))</f>
        <v>1825</v>
      </c>
      <c r="H1829" s="1" t="str">
        <f>IF(Table_PayItems[[#This Row],[Description]]="_","_ Unique Item - "&amp;Table_PayItems[[#This Row],[Item]]&amp;" - $"&amp;Table_PayItems[[#This Row],[Unit]],Table_PayItems[[#This Row],[Description]]&amp;" - $"&amp;Table_PayItems[[#This Row],[Unit]])</f>
        <v>Culv, Cl F, CSP, 120 inch - $Ft</v>
      </c>
      <c r="I1829" s="29" t="str">
        <f>IFERROR(VLOOKUP(ROWS($M$5:M1829),Table_PayItems[[Search Key]:[Concentrated Name]],2,FALSE),"")</f>
        <v>Culv, Cl F, CSP, 120 inch - $Ft</v>
      </c>
      <c r="J1829" s="1"/>
      <c r="K1829" s="1"/>
      <c r="L1829" s="22">
        <f>IF(ISNUMBER(SEARCH(Pay_Item_Search_Text_2,M1829)),MAX($L$4:L1828)+1,0)</f>
        <v>512</v>
      </c>
      <c r="M1829" s="1" t="str">
        <f>IFERROR(VLOOKUP(ROWS($M$5:M1829),Table_PayItems[[Search Key]:[Concentrated Name]],2,FALSE),"")</f>
        <v>Culv, Cl F, CSP, 120 inch - $Ft</v>
      </c>
      <c r="N1829" s="1" t="str">
        <f>IFERROR(VLOOKUP(ROWS($M$5:N1829),$L$5:$M$7000,2,FALSE),"")</f>
        <v/>
      </c>
      <c r="O1829" s="1" t="str">
        <f>IFERROR(VLOOKUP(ROWS($O$5:O1829),$K$5:$L$7000,2,FALSE),"")</f>
        <v/>
      </c>
    </row>
    <row r="1830" spans="2:15" ht="15" customHeight="1" x14ac:dyDescent="0.25">
      <c r="B1830" s="178" t="s">
        <v>8688</v>
      </c>
      <c r="C1830" s="178" t="s">
        <v>104</v>
      </c>
      <c r="D1830" s="178" t="s">
        <v>742</v>
      </c>
      <c r="E1830" s="178" t="s">
        <v>302</v>
      </c>
      <c r="F1830" s="178" t="s">
        <v>17</v>
      </c>
      <c r="G1830" s="1">
        <f>IF(ISNUMBER(Pay_Item_Search_Text),IF(ISNUMBER(IF(FIND(Pay_Item_Search_Text,B1830)=1,1, "FALSE")),MAX(G$4:$G1829)+1,IF(ISNUMBER(Pay_Item_Search_Text),0,IF(ISNUMBER(SEARCH(Pay_Item_Search_Text,H1830)),MAX(G$4:$G1829)+1,0))),IF(ISNUMBER(Pay_Item_Search_Text),0,IF(ISNUMBER(SEARCH(Pay_Item_Search_Text,H1830)),MAX(G$4:$G1829)+1,0)))</f>
        <v>1826</v>
      </c>
      <c r="H1830" s="1" t="str">
        <f>IF(Table_PayItems[[#This Row],[Description]]="_","_ Unique Item - "&amp;Table_PayItems[[#This Row],[Item]]&amp;" - $"&amp;Table_PayItems[[#This Row],[Unit]],Table_PayItems[[#This Row],[Description]]&amp;" - $"&amp;Table_PayItems[[#This Row],[Unit]])</f>
        <v>Culv, Cl F, CSP, 126 inch - $Ft</v>
      </c>
      <c r="I1830" s="29" t="str">
        <f>IFERROR(VLOOKUP(ROWS($M$5:M1830),Table_PayItems[[Search Key]:[Concentrated Name]],2,FALSE),"")</f>
        <v>Culv, Cl F, CSP, 126 inch - $Ft</v>
      </c>
      <c r="J1830" s="1"/>
      <c r="K1830" s="1"/>
      <c r="L1830" s="22">
        <f>IF(ISNUMBER(SEARCH(Pay_Item_Search_Text_2,M1830)),MAX($L$4:L1829)+1,0)</f>
        <v>0</v>
      </c>
      <c r="M1830" s="1" t="str">
        <f>IFERROR(VLOOKUP(ROWS($M$5:M1830),Table_PayItems[[Search Key]:[Concentrated Name]],2,FALSE),"")</f>
        <v>Culv, Cl F, CSP, 126 inch - $Ft</v>
      </c>
      <c r="N1830" s="1" t="str">
        <f>IFERROR(VLOOKUP(ROWS($M$5:N1830),$L$5:$M$7000,2,FALSE),"")</f>
        <v/>
      </c>
      <c r="O1830" s="1" t="str">
        <f>IFERROR(VLOOKUP(ROWS($O$5:O1830),$K$5:$L$7000,2,FALSE),"")</f>
        <v/>
      </c>
    </row>
    <row r="1831" spans="2:15" ht="15" customHeight="1" x14ac:dyDescent="0.25">
      <c r="B1831" s="178" t="s">
        <v>8689</v>
      </c>
      <c r="C1831" s="178" t="s">
        <v>104</v>
      </c>
      <c r="D1831" s="178" t="s">
        <v>743</v>
      </c>
      <c r="E1831" s="178" t="s">
        <v>302</v>
      </c>
      <c r="F1831" s="178" t="s">
        <v>17</v>
      </c>
      <c r="G1831" s="1">
        <f>IF(ISNUMBER(Pay_Item_Search_Text),IF(ISNUMBER(IF(FIND(Pay_Item_Search_Text,B1831)=1,1, "FALSE")),MAX(G$4:$G1830)+1,IF(ISNUMBER(Pay_Item_Search_Text),0,IF(ISNUMBER(SEARCH(Pay_Item_Search_Text,H1831)),MAX(G$4:$G1830)+1,0))),IF(ISNUMBER(Pay_Item_Search_Text),0,IF(ISNUMBER(SEARCH(Pay_Item_Search_Text,H1831)),MAX(G$4:$G1830)+1,0)))</f>
        <v>1827</v>
      </c>
      <c r="H1831" s="1" t="str">
        <f>IF(Table_PayItems[[#This Row],[Description]]="_","_ Unique Item - "&amp;Table_PayItems[[#This Row],[Item]]&amp;" - $"&amp;Table_PayItems[[#This Row],[Unit]],Table_PayItems[[#This Row],[Description]]&amp;" - $"&amp;Table_PayItems[[#This Row],[Unit]])</f>
        <v>Culv, Cl F, CSP, 132 inch - $Ft</v>
      </c>
      <c r="I1831" s="29" t="str">
        <f>IFERROR(VLOOKUP(ROWS($M$5:M1831),Table_PayItems[[Search Key]:[Concentrated Name]],2,FALSE),"")</f>
        <v>Culv, Cl F, CSP, 132 inch - $Ft</v>
      </c>
      <c r="J1831" s="1"/>
      <c r="K1831" s="1"/>
      <c r="L1831" s="22">
        <f>IF(ISNUMBER(SEARCH(Pay_Item_Search_Text_2,M1831)),MAX($L$4:L1830)+1,0)</f>
        <v>0</v>
      </c>
      <c r="M1831" s="1" t="str">
        <f>IFERROR(VLOOKUP(ROWS($M$5:M1831),Table_PayItems[[Search Key]:[Concentrated Name]],2,FALSE),"")</f>
        <v>Culv, Cl F, CSP, 132 inch - $Ft</v>
      </c>
      <c r="N1831" s="1" t="str">
        <f>IFERROR(VLOOKUP(ROWS($M$5:N1831),$L$5:$M$7000,2,FALSE),"")</f>
        <v/>
      </c>
      <c r="O1831" s="1" t="str">
        <f>IFERROR(VLOOKUP(ROWS($O$5:O1831),$K$5:$L$7000,2,FALSE),"")</f>
        <v/>
      </c>
    </row>
    <row r="1832" spans="2:15" ht="15" customHeight="1" x14ac:dyDescent="0.25">
      <c r="B1832" s="178" t="s">
        <v>8690</v>
      </c>
      <c r="C1832" s="178" t="s">
        <v>104</v>
      </c>
      <c r="D1832" s="178" t="s">
        <v>744</v>
      </c>
      <c r="E1832" s="178" t="s">
        <v>302</v>
      </c>
      <c r="F1832" s="178" t="s">
        <v>17</v>
      </c>
      <c r="G1832" s="1">
        <f>IF(ISNUMBER(Pay_Item_Search_Text),IF(ISNUMBER(IF(FIND(Pay_Item_Search_Text,B1832)=1,1, "FALSE")),MAX(G$4:$G1831)+1,IF(ISNUMBER(Pay_Item_Search_Text),0,IF(ISNUMBER(SEARCH(Pay_Item_Search_Text,H1832)),MAX(G$4:$G1831)+1,0))),IF(ISNUMBER(Pay_Item_Search_Text),0,IF(ISNUMBER(SEARCH(Pay_Item_Search_Text,H1832)),MAX(G$4:$G1831)+1,0)))</f>
        <v>1828</v>
      </c>
      <c r="H1832" s="1" t="str">
        <f>IF(Table_PayItems[[#This Row],[Description]]="_","_ Unique Item - "&amp;Table_PayItems[[#This Row],[Item]]&amp;" - $"&amp;Table_PayItems[[#This Row],[Unit]],Table_PayItems[[#This Row],[Description]]&amp;" - $"&amp;Table_PayItems[[#This Row],[Unit]])</f>
        <v>Culv, Cl F, CSP, 138 inch - $Ft</v>
      </c>
      <c r="I1832" s="29" t="str">
        <f>IFERROR(VLOOKUP(ROWS($M$5:M1832),Table_PayItems[[Search Key]:[Concentrated Name]],2,FALSE),"")</f>
        <v>Culv, Cl F, CSP, 138 inch - $Ft</v>
      </c>
      <c r="J1832" s="1"/>
      <c r="K1832" s="1"/>
      <c r="L1832" s="22">
        <f>IF(ISNUMBER(SEARCH(Pay_Item_Search_Text_2,M1832)),MAX($L$4:L1831)+1,0)</f>
        <v>0</v>
      </c>
      <c r="M1832" s="1" t="str">
        <f>IFERROR(VLOOKUP(ROWS($M$5:M1832),Table_PayItems[[Search Key]:[Concentrated Name]],2,FALSE),"")</f>
        <v>Culv, Cl F, CSP, 138 inch - $Ft</v>
      </c>
      <c r="N1832" s="1" t="str">
        <f>IFERROR(VLOOKUP(ROWS($M$5:N1832),$L$5:$M$7000,2,FALSE),"")</f>
        <v/>
      </c>
      <c r="O1832" s="1" t="str">
        <f>IFERROR(VLOOKUP(ROWS($O$5:O1832),$K$5:$L$7000,2,FALSE),"")</f>
        <v/>
      </c>
    </row>
    <row r="1833" spans="2:15" ht="15" customHeight="1" x14ac:dyDescent="0.25">
      <c r="B1833" s="178" t="s">
        <v>8691</v>
      </c>
      <c r="C1833" s="178" t="s">
        <v>104</v>
      </c>
      <c r="D1833" s="178" t="s">
        <v>745</v>
      </c>
      <c r="E1833" s="178" t="s">
        <v>302</v>
      </c>
      <c r="F1833" s="178" t="s">
        <v>17</v>
      </c>
      <c r="G1833" s="1">
        <f>IF(ISNUMBER(Pay_Item_Search_Text),IF(ISNUMBER(IF(FIND(Pay_Item_Search_Text,B1833)=1,1, "FALSE")),MAX(G$4:$G1832)+1,IF(ISNUMBER(Pay_Item_Search_Text),0,IF(ISNUMBER(SEARCH(Pay_Item_Search_Text,H1833)),MAX(G$4:$G1832)+1,0))),IF(ISNUMBER(Pay_Item_Search_Text),0,IF(ISNUMBER(SEARCH(Pay_Item_Search_Text,H1833)),MAX(G$4:$G1832)+1,0)))</f>
        <v>1829</v>
      </c>
      <c r="H1833" s="1" t="str">
        <f>IF(Table_PayItems[[#This Row],[Description]]="_","_ Unique Item - "&amp;Table_PayItems[[#This Row],[Item]]&amp;" - $"&amp;Table_PayItems[[#This Row],[Unit]],Table_PayItems[[#This Row],[Description]]&amp;" - $"&amp;Table_PayItems[[#This Row],[Unit]])</f>
        <v>Culv, Cl F, CSP, 144 inch - $Ft</v>
      </c>
      <c r="I1833" s="29" t="str">
        <f>IFERROR(VLOOKUP(ROWS($M$5:M1833),Table_PayItems[[Search Key]:[Concentrated Name]],2,FALSE),"")</f>
        <v>Culv, Cl F, CSP, 144 inch - $Ft</v>
      </c>
      <c r="J1833" s="1"/>
      <c r="K1833" s="1"/>
      <c r="L1833" s="22">
        <f>IF(ISNUMBER(SEARCH(Pay_Item_Search_Text_2,M1833)),MAX($L$4:L1832)+1,0)</f>
        <v>0</v>
      </c>
      <c r="M1833" s="1" t="str">
        <f>IFERROR(VLOOKUP(ROWS($M$5:M1833),Table_PayItems[[Search Key]:[Concentrated Name]],2,FALSE),"")</f>
        <v>Culv, Cl F, CSP, 144 inch - $Ft</v>
      </c>
      <c r="N1833" s="1" t="str">
        <f>IFERROR(VLOOKUP(ROWS($M$5:N1833),$L$5:$M$7000,2,FALSE),"")</f>
        <v/>
      </c>
      <c r="O1833" s="1" t="str">
        <f>IFERROR(VLOOKUP(ROWS($O$5:O1833),$K$5:$L$7000,2,FALSE),"")</f>
        <v/>
      </c>
    </row>
    <row r="1834" spans="2:15" ht="15" customHeight="1" x14ac:dyDescent="0.25">
      <c r="B1834" s="178" t="s">
        <v>8669</v>
      </c>
      <c r="C1834" s="178" t="s">
        <v>104</v>
      </c>
      <c r="D1834" s="178" t="s">
        <v>723</v>
      </c>
      <c r="E1834" s="178" t="s">
        <v>296</v>
      </c>
      <c r="F1834" s="178" t="s">
        <v>17</v>
      </c>
      <c r="G1834" s="1">
        <f>IF(ISNUMBER(Pay_Item_Search_Text),IF(ISNUMBER(IF(FIND(Pay_Item_Search_Text,B1834)=1,1, "FALSE")),MAX(G$4:$G1833)+1,IF(ISNUMBER(Pay_Item_Search_Text),0,IF(ISNUMBER(SEARCH(Pay_Item_Search_Text,H1834)),MAX(G$4:$G1833)+1,0))),IF(ISNUMBER(Pay_Item_Search_Text),0,IF(ISNUMBER(SEARCH(Pay_Item_Search_Text,H1834)),MAX(G$4:$G1833)+1,0)))</f>
        <v>1830</v>
      </c>
      <c r="H1834" s="1" t="str">
        <f>IF(Table_PayItems[[#This Row],[Description]]="_","_ Unique Item - "&amp;Table_PayItems[[#This Row],[Item]]&amp;" - $"&amp;Table_PayItems[[#This Row],[Unit]],Table_PayItems[[#This Row],[Description]]&amp;" - $"&amp;Table_PayItems[[#This Row],[Unit]])</f>
        <v>Culv, Cl F, CSP, 15 inch - $Ft</v>
      </c>
      <c r="I1834" s="29" t="str">
        <f>IFERROR(VLOOKUP(ROWS($M$5:M1834),Table_PayItems[[Search Key]:[Concentrated Name]],2,FALSE),"")</f>
        <v>Culv, Cl F, CSP, 15 inch - $Ft</v>
      </c>
      <c r="J1834" s="1"/>
      <c r="K1834" s="1"/>
      <c r="L1834" s="22">
        <f>IF(ISNUMBER(SEARCH(Pay_Item_Search_Text_2,M1834)),MAX($L$4:L1833)+1,0)</f>
        <v>0</v>
      </c>
      <c r="M1834" s="1" t="str">
        <f>IFERROR(VLOOKUP(ROWS($M$5:M1834),Table_PayItems[[Search Key]:[Concentrated Name]],2,FALSE),"")</f>
        <v>Culv, Cl F, CSP, 15 inch - $Ft</v>
      </c>
      <c r="N1834" s="1" t="str">
        <f>IFERROR(VLOOKUP(ROWS($M$5:N1834),$L$5:$M$7000,2,FALSE),"")</f>
        <v/>
      </c>
      <c r="O1834" s="1" t="str">
        <f>IFERROR(VLOOKUP(ROWS($O$5:O1834),$K$5:$L$7000,2,FALSE),"")</f>
        <v/>
      </c>
    </row>
    <row r="1835" spans="2:15" ht="15" customHeight="1" x14ac:dyDescent="0.25">
      <c r="B1835" s="178" t="s">
        <v>8670</v>
      </c>
      <c r="C1835" s="178" t="s">
        <v>104</v>
      </c>
      <c r="D1835" s="178" t="s">
        <v>724</v>
      </c>
      <c r="E1835" s="178" t="s">
        <v>296</v>
      </c>
      <c r="F1835" s="178" t="s">
        <v>17</v>
      </c>
      <c r="G1835" s="1">
        <f>IF(ISNUMBER(Pay_Item_Search_Text),IF(ISNUMBER(IF(FIND(Pay_Item_Search_Text,B1835)=1,1, "FALSE")),MAX(G$4:$G1834)+1,IF(ISNUMBER(Pay_Item_Search_Text),0,IF(ISNUMBER(SEARCH(Pay_Item_Search_Text,H1835)),MAX(G$4:$G1834)+1,0))),IF(ISNUMBER(Pay_Item_Search_Text),0,IF(ISNUMBER(SEARCH(Pay_Item_Search_Text,H1835)),MAX(G$4:$G1834)+1,0)))</f>
        <v>1831</v>
      </c>
      <c r="H1835" s="1" t="str">
        <f>IF(Table_PayItems[[#This Row],[Description]]="_","_ Unique Item - "&amp;Table_PayItems[[#This Row],[Item]]&amp;" - $"&amp;Table_PayItems[[#This Row],[Unit]],Table_PayItems[[#This Row],[Description]]&amp;" - $"&amp;Table_PayItems[[#This Row],[Unit]])</f>
        <v>Culv, Cl F, CSP, 18 inch - $Ft</v>
      </c>
      <c r="I1835" s="29" t="str">
        <f>IFERROR(VLOOKUP(ROWS($M$5:M1835),Table_PayItems[[Search Key]:[Concentrated Name]],2,FALSE),"")</f>
        <v>Culv, Cl F, CSP, 18 inch - $Ft</v>
      </c>
      <c r="J1835" s="1"/>
      <c r="K1835" s="1"/>
      <c r="L1835" s="22">
        <f>IF(ISNUMBER(SEARCH(Pay_Item_Search_Text_2,M1835)),MAX($L$4:L1834)+1,0)</f>
        <v>0</v>
      </c>
      <c r="M1835" s="1" t="str">
        <f>IFERROR(VLOOKUP(ROWS($M$5:M1835),Table_PayItems[[Search Key]:[Concentrated Name]],2,FALSE),"")</f>
        <v>Culv, Cl F, CSP, 18 inch - $Ft</v>
      </c>
      <c r="N1835" s="1" t="str">
        <f>IFERROR(VLOOKUP(ROWS($M$5:N1835),$L$5:$M$7000,2,FALSE),"")</f>
        <v/>
      </c>
      <c r="O1835" s="1" t="str">
        <f>IFERROR(VLOOKUP(ROWS($O$5:O1835),$K$5:$L$7000,2,FALSE),"")</f>
        <v/>
      </c>
    </row>
    <row r="1836" spans="2:15" ht="15" customHeight="1" x14ac:dyDescent="0.25">
      <c r="B1836" s="178" t="s">
        <v>8671</v>
      </c>
      <c r="C1836" s="178" t="s">
        <v>104</v>
      </c>
      <c r="D1836" s="178" t="s">
        <v>725</v>
      </c>
      <c r="E1836" s="178" t="s">
        <v>296</v>
      </c>
      <c r="F1836" s="178" t="s">
        <v>17</v>
      </c>
      <c r="G1836" s="1">
        <f>IF(ISNUMBER(Pay_Item_Search_Text),IF(ISNUMBER(IF(FIND(Pay_Item_Search_Text,B1836)=1,1, "FALSE")),MAX(G$4:$G1835)+1,IF(ISNUMBER(Pay_Item_Search_Text),0,IF(ISNUMBER(SEARCH(Pay_Item_Search_Text,H1836)),MAX(G$4:$G1835)+1,0))),IF(ISNUMBER(Pay_Item_Search_Text),0,IF(ISNUMBER(SEARCH(Pay_Item_Search_Text,H1836)),MAX(G$4:$G1835)+1,0)))</f>
        <v>1832</v>
      </c>
      <c r="H1836" s="1" t="str">
        <f>IF(Table_PayItems[[#This Row],[Description]]="_","_ Unique Item - "&amp;Table_PayItems[[#This Row],[Item]]&amp;" - $"&amp;Table_PayItems[[#This Row],[Unit]],Table_PayItems[[#This Row],[Description]]&amp;" - $"&amp;Table_PayItems[[#This Row],[Unit]])</f>
        <v>Culv, Cl F, CSP, 24 inch - $Ft</v>
      </c>
      <c r="I1836" s="29" t="str">
        <f>IFERROR(VLOOKUP(ROWS($M$5:M1836),Table_PayItems[[Search Key]:[Concentrated Name]],2,FALSE),"")</f>
        <v>Culv, Cl F, CSP, 24 inch - $Ft</v>
      </c>
      <c r="J1836" s="1"/>
      <c r="K1836" s="1"/>
      <c r="L1836" s="22">
        <f>IF(ISNUMBER(SEARCH(Pay_Item_Search_Text_2,M1836)),MAX($L$4:L1835)+1,0)</f>
        <v>0</v>
      </c>
      <c r="M1836" s="1" t="str">
        <f>IFERROR(VLOOKUP(ROWS($M$5:M1836),Table_PayItems[[Search Key]:[Concentrated Name]],2,FALSE),"")</f>
        <v>Culv, Cl F, CSP, 24 inch - $Ft</v>
      </c>
      <c r="N1836" s="1" t="str">
        <f>IFERROR(VLOOKUP(ROWS($M$5:N1836),$L$5:$M$7000,2,FALSE),"")</f>
        <v/>
      </c>
      <c r="O1836" s="1" t="str">
        <f>IFERROR(VLOOKUP(ROWS($O$5:O1836),$K$5:$L$7000,2,FALSE),"")</f>
        <v/>
      </c>
    </row>
    <row r="1837" spans="2:15" ht="15" customHeight="1" x14ac:dyDescent="0.25">
      <c r="B1837" s="178" t="s">
        <v>8672</v>
      </c>
      <c r="C1837" s="178" t="s">
        <v>104</v>
      </c>
      <c r="D1837" s="178" t="s">
        <v>726</v>
      </c>
      <c r="E1837" s="178" t="s">
        <v>302</v>
      </c>
      <c r="F1837" s="178" t="s">
        <v>17</v>
      </c>
      <c r="G1837" s="1">
        <f>IF(ISNUMBER(Pay_Item_Search_Text),IF(ISNUMBER(IF(FIND(Pay_Item_Search_Text,B1837)=1,1, "FALSE")),MAX(G$4:$G1836)+1,IF(ISNUMBER(Pay_Item_Search_Text),0,IF(ISNUMBER(SEARCH(Pay_Item_Search_Text,H1837)),MAX(G$4:$G1836)+1,0))),IF(ISNUMBER(Pay_Item_Search_Text),0,IF(ISNUMBER(SEARCH(Pay_Item_Search_Text,H1837)),MAX(G$4:$G1836)+1,0)))</f>
        <v>1833</v>
      </c>
      <c r="H1837" s="1" t="str">
        <f>IF(Table_PayItems[[#This Row],[Description]]="_","_ Unique Item - "&amp;Table_PayItems[[#This Row],[Item]]&amp;" - $"&amp;Table_PayItems[[#This Row],[Unit]],Table_PayItems[[#This Row],[Description]]&amp;" - $"&amp;Table_PayItems[[#This Row],[Unit]])</f>
        <v>Culv, Cl F, CSP, 30 inch - $Ft</v>
      </c>
      <c r="I1837" s="29" t="str">
        <f>IFERROR(VLOOKUP(ROWS($M$5:M1837),Table_PayItems[[Search Key]:[Concentrated Name]],2,FALSE),"")</f>
        <v>Culv, Cl F, CSP, 30 inch - $Ft</v>
      </c>
      <c r="J1837" s="1"/>
      <c r="K1837" s="1"/>
      <c r="L1837" s="22">
        <f>IF(ISNUMBER(SEARCH(Pay_Item_Search_Text_2,M1837)),MAX($L$4:L1836)+1,0)</f>
        <v>513</v>
      </c>
      <c r="M1837" s="1" t="str">
        <f>IFERROR(VLOOKUP(ROWS($M$5:M1837),Table_PayItems[[Search Key]:[Concentrated Name]],2,FALSE),"")</f>
        <v>Culv, Cl F, CSP, 30 inch - $Ft</v>
      </c>
      <c r="N1837" s="1" t="str">
        <f>IFERROR(VLOOKUP(ROWS($M$5:N1837),$L$5:$M$7000,2,FALSE),"")</f>
        <v/>
      </c>
      <c r="O1837" s="1" t="str">
        <f>IFERROR(VLOOKUP(ROWS($O$5:O1837),$K$5:$L$7000,2,FALSE),"")</f>
        <v/>
      </c>
    </row>
    <row r="1838" spans="2:15" ht="15" customHeight="1" x14ac:dyDescent="0.25">
      <c r="B1838" s="178" t="s">
        <v>8673</v>
      </c>
      <c r="C1838" s="178" t="s">
        <v>104</v>
      </c>
      <c r="D1838" s="178" t="s">
        <v>727</v>
      </c>
      <c r="E1838" s="178" t="s">
        <v>302</v>
      </c>
      <c r="F1838" s="178" t="s">
        <v>17</v>
      </c>
      <c r="G1838" s="1">
        <f>IF(ISNUMBER(Pay_Item_Search_Text),IF(ISNUMBER(IF(FIND(Pay_Item_Search_Text,B1838)=1,1, "FALSE")),MAX(G$4:$G1837)+1,IF(ISNUMBER(Pay_Item_Search_Text),0,IF(ISNUMBER(SEARCH(Pay_Item_Search_Text,H1838)),MAX(G$4:$G1837)+1,0))),IF(ISNUMBER(Pay_Item_Search_Text),0,IF(ISNUMBER(SEARCH(Pay_Item_Search_Text,H1838)),MAX(G$4:$G1837)+1,0)))</f>
        <v>1834</v>
      </c>
      <c r="H1838" s="1" t="str">
        <f>IF(Table_PayItems[[#This Row],[Description]]="_","_ Unique Item - "&amp;Table_PayItems[[#This Row],[Item]]&amp;" - $"&amp;Table_PayItems[[#This Row],[Unit]],Table_PayItems[[#This Row],[Description]]&amp;" - $"&amp;Table_PayItems[[#This Row],[Unit]])</f>
        <v>Culv, Cl F, CSP, 36 inch - $Ft</v>
      </c>
      <c r="I1838" s="29" t="str">
        <f>IFERROR(VLOOKUP(ROWS($M$5:M1838),Table_PayItems[[Search Key]:[Concentrated Name]],2,FALSE),"")</f>
        <v>Culv, Cl F, CSP, 36 inch - $Ft</v>
      </c>
      <c r="J1838" s="1"/>
      <c r="K1838" s="1"/>
      <c r="L1838" s="22">
        <f>IF(ISNUMBER(SEARCH(Pay_Item_Search_Text_2,M1838)),MAX($L$4:L1837)+1,0)</f>
        <v>0</v>
      </c>
      <c r="M1838" s="1" t="str">
        <f>IFERROR(VLOOKUP(ROWS($M$5:M1838),Table_PayItems[[Search Key]:[Concentrated Name]],2,FALSE),"")</f>
        <v>Culv, Cl F, CSP, 36 inch - $Ft</v>
      </c>
      <c r="N1838" s="1" t="str">
        <f>IFERROR(VLOOKUP(ROWS($M$5:N1838),$L$5:$M$7000,2,FALSE),"")</f>
        <v/>
      </c>
      <c r="O1838" s="1" t="str">
        <f>IFERROR(VLOOKUP(ROWS($O$5:O1838),$K$5:$L$7000,2,FALSE),"")</f>
        <v/>
      </c>
    </row>
    <row r="1839" spans="2:15" ht="15" customHeight="1" x14ac:dyDescent="0.25">
      <c r="B1839" s="178" t="s">
        <v>8674</v>
      </c>
      <c r="C1839" s="178" t="s">
        <v>104</v>
      </c>
      <c r="D1839" s="178" t="s">
        <v>728</v>
      </c>
      <c r="E1839" s="178" t="s">
        <v>302</v>
      </c>
      <c r="F1839" s="178" t="s">
        <v>17</v>
      </c>
      <c r="G1839" s="1">
        <f>IF(ISNUMBER(Pay_Item_Search_Text),IF(ISNUMBER(IF(FIND(Pay_Item_Search_Text,B1839)=1,1, "FALSE")),MAX(G$4:$G1838)+1,IF(ISNUMBER(Pay_Item_Search_Text),0,IF(ISNUMBER(SEARCH(Pay_Item_Search_Text,H1839)),MAX(G$4:$G1838)+1,0))),IF(ISNUMBER(Pay_Item_Search_Text),0,IF(ISNUMBER(SEARCH(Pay_Item_Search_Text,H1839)),MAX(G$4:$G1838)+1,0)))</f>
        <v>1835</v>
      </c>
      <c r="H1839" s="1" t="str">
        <f>IF(Table_PayItems[[#This Row],[Description]]="_","_ Unique Item - "&amp;Table_PayItems[[#This Row],[Item]]&amp;" - $"&amp;Table_PayItems[[#This Row],[Unit]],Table_PayItems[[#This Row],[Description]]&amp;" - $"&amp;Table_PayItems[[#This Row],[Unit]])</f>
        <v>Culv, Cl F, CSP, 42 inch - $Ft</v>
      </c>
      <c r="I1839" s="29" t="str">
        <f>IFERROR(VLOOKUP(ROWS($M$5:M1839),Table_PayItems[[Search Key]:[Concentrated Name]],2,FALSE),"")</f>
        <v>Culv, Cl F, CSP, 42 inch - $Ft</v>
      </c>
      <c r="J1839" s="1"/>
      <c r="K1839" s="1"/>
      <c r="L1839" s="22">
        <f>IF(ISNUMBER(SEARCH(Pay_Item_Search_Text_2,M1839)),MAX($L$4:L1838)+1,0)</f>
        <v>0</v>
      </c>
      <c r="M1839" s="1" t="str">
        <f>IFERROR(VLOOKUP(ROWS($M$5:M1839),Table_PayItems[[Search Key]:[Concentrated Name]],2,FALSE),"")</f>
        <v>Culv, Cl F, CSP, 42 inch - $Ft</v>
      </c>
      <c r="N1839" s="1" t="str">
        <f>IFERROR(VLOOKUP(ROWS($M$5:N1839),$L$5:$M$7000,2,FALSE),"")</f>
        <v/>
      </c>
      <c r="O1839" s="1" t="str">
        <f>IFERROR(VLOOKUP(ROWS($O$5:O1839),$K$5:$L$7000,2,FALSE),"")</f>
        <v/>
      </c>
    </row>
    <row r="1840" spans="2:15" ht="15" customHeight="1" x14ac:dyDescent="0.25">
      <c r="B1840" s="178" t="s">
        <v>8675</v>
      </c>
      <c r="C1840" s="178" t="s">
        <v>104</v>
      </c>
      <c r="D1840" s="178" t="s">
        <v>729</v>
      </c>
      <c r="E1840" s="178" t="s">
        <v>302</v>
      </c>
      <c r="F1840" s="178" t="s">
        <v>17</v>
      </c>
      <c r="G1840" s="1">
        <f>IF(ISNUMBER(Pay_Item_Search_Text),IF(ISNUMBER(IF(FIND(Pay_Item_Search_Text,B1840)=1,1, "FALSE")),MAX(G$4:$G1839)+1,IF(ISNUMBER(Pay_Item_Search_Text),0,IF(ISNUMBER(SEARCH(Pay_Item_Search_Text,H1840)),MAX(G$4:$G1839)+1,0))),IF(ISNUMBER(Pay_Item_Search_Text),0,IF(ISNUMBER(SEARCH(Pay_Item_Search_Text,H1840)),MAX(G$4:$G1839)+1,0)))</f>
        <v>1836</v>
      </c>
      <c r="H1840" s="1" t="str">
        <f>IF(Table_PayItems[[#This Row],[Description]]="_","_ Unique Item - "&amp;Table_PayItems[[#This Row],[Item]]&amp;" - $"&amp;Table_PayItems[[#This Row],[Unit]],Table_PayItems[[#This Row],[Description]]&amp;" - $"&amp;Table_PayItems[[#This Row],[Unit]])</f>
        <v>Culv, Cl F, CSP, 48 inch - $Ft</v>
      </c>
      <c r="I1840" s="29" t="str">
        <f>IFERROR(VLOOKUP(ROWS($M$5:M1840),Table_PayItems[[Search Key]:[Concentrated Name]],2,FALSE),"")</f>
        <v>Culv, Cl F, CSP, 48 inch - $Ft</v>
      </c>
      <c r="J1840" s="1"/>
      <c r="K1840" s="1"/>
      <c r="L1840" s="22">
        <f>IF(ISNUMBER(SEARCH(Pay_Item_Search_Text_2,M1840)),MAX($L$4:L1839)+1,0)</f>
        <v>0</v>
      </c>
      <c r="M1840" s="1" t="str">
        <f>IFERROR(VLOOKUP(ROWS($M$5:M1840),Table_PayItems[[Search Key]:[Concentrated Name]],2,FALSE),"")</f>
        <v>Culv, Cl F, CSP, 48 inch - $Ft</v>
      </c>
      <c r="N1840" s="1" t="str">
        <f>IFERROR(VLOOKUP(ROWS($M$5:N1840),$L$5:$M$7000,2,FALSE),"")</f>
        <v/>
      </c>
      <c r="O1840" s="1" t="str">
        <f>IFERROR(VLOOKUP(ROWS($O$5:O1840),$K$5:$L$7000,2,FALSE),"")</f>
        <v/>
      </c>
    </row>
    <row r="1841" spans="2:15" ht="15" customHeight="1" x14ac:dyDescent="0.25">
      <c r="B1841" s="178" t="s">
        <v>8676</v>
      </c>
      <c r="C1841" s="178" t="s">
        <v>104</v>
      </c>
      <c r="D1841" s="178" t="s">
        <v>730</v>
      </c>
      <c r="E1841" s="178" t="s">
        <v>302</v>
      </c>
      <c r="F1841" s="178" t="s">
        <v>17</v>
      </c>
      <c r="G1841" s="1">
        <f>IF(ISNUMBER(Pay_Item_Search_Text),IF(ISNUMBER(IF(FIND(Pay_Item_Search_Text,B1841)=1,1, "FALSE")),MAX(G$4:$G1840)+1,IF(ISNUMBER(Pay_Item_Search_Text),0,IF(ISNUMBER(SEARCH(Pay_Item_Search_Text,H1841)),MAX(G$4:$G1840)+1,0))),IF(ISNUMBER(Pay_Item_Search_Text),0,IF(ISNUMBER(SEARCH(Pay_Item_Search_Text,H1841)),MAX(G$4:$G1840)+1,0)))</f>
        <v>1837</v>
      </c>
      <c r="H1841" s="1" t="str">
        <f>IF(Table_PayItems[[#This Row],[Description]]="_","_ Unique Item - "&amp;Table_PayItems[[#This Row],[Item]]&amp;" - $"&amp;Table_PayItems[[#This Row],[Unit]],Table_PayItems[[#This Row],[Description]]&amp;" - $"&amp;Table_PayItems[[#This Row],[Unit]])</f>
        <v>Culv, Cl F, CSP, 54 inch - $Ft</v>
      </c>
      <c r="I1841" s="29" t="str">
        <f>IFERROR(VLOOKUP(ROWS($M$5:M1841),Table_PayItems[[Search Key]:[Concentrated Name]],2,FALSE),"")</f>
        <v>Culv, Cl F, CSP, 54 inch - $Ft</v>
      </c>
      <c r="J1841" s="1"/>
      <c r="K1841" s="1"/>
      <c r="L1841" s="22">
        <f>IF(ISNUMBER(SEARCH(Pay_Item_Search_Text_2,M1841)),MAX($L$4:L1840)+1,0)</f>
        <v>0</v>
      </c>
      <c r="M1841" s="1" t="str">
        <f>IFERROR(VLOOKUP(ROWS($M$5:M1841),Table_PayItems[[Search Key]:[Concentrated Name]],2,FALSE),"")</f>
        <v>Culv, Cl F, CSP, 54 inch - $Ft</v>
      </c>
      <c r="N1841" s="1" t="str">
        <f>IFERROR(VLOOKUP(ROWS($M$5:N1841),$L$5:$M$7000,2,FALSE),"")</f>
        <v/>
      </c>
      <c r="O1841" s="1" t="str">
        <f>IFERROR(VLOOKUP(ROWS($O$5:O1841),$K$5:$L$7000,2,FALSE),"")</f>
        <v/>
      </c>
    </row>
    <row r="1842" spans="2:15" ht="15" customHeight="1" x14ac:dyDescent="0.25">
      <c r="B1842" s="178" t="s">
        <v>8677</v>
      </c>
      <c r="C1842" s="178" t="s">
        <v>104</v>
      </c>
      <c r="D1842" s="178" t="s">
        <v>731</v>
      </c>
      <c r="E1842" s="178" t="s">
        <v>302</v>
      </c>
      <c r="F1842" s="178" t="s">
        <v>17</v>
      </c>
      <c r="G1842" s="1">
        <f>IF(ISNUMBER(Pay_Item_Search_Text),IF(ISNUMBER(IF(FIND(Pay_Item_Search_Text,B1842)=1,1, "FALSE")),MAX(G$4:$G1841)+1,IF(ISNUMBER(Pay_Item_Search_Text),0,IF(ISNUMBER(SEARCH(Pay_Item_Search_Text,H1842)),MAX(G$4:$G1841)+1,0))),IF(ISNUMBER(Pay_Item_Search_Text),0,IF(ISNUMBER(SEARCH(Pay_Item_Search_Text,H1842)),MAX(G$4:$G1841)+1,0)))</f>
        <v>1838</v>
      </c>
      <c r="H1842" s="1" t="str">
        <f>IF(Table_PayItems[[#This Row],[Description]]="_","_ Unique Item - "&amp;Table_PayItems[[#This Row],[Item]]&amp;" - $"&amp;Table_PayItems[[#This Row],[Unit]],Table_PayItems[[#This Row],[Description]]&amp;" - $"&amp;Table_PayItems[[#This Row],[Unit]])</f>
        <v>Culv, Cl F, CSP, 60 inch - $Ft</v>
      </c>
      <c r="I1842" s="29" t="str">
        <f>IFERROR(VLOOKUP(ROWS($M$5:M1842),Table_PayItems[[Search Key]:[Concentrated Name]],2,FALSE),"")</f>
        <v>Culv, Cl F, CSP, 60 inch - $Ft</v>
      </c>
      <c r="J1842" s="1"/>
      <c r="K1842" s="1"/>
      <c r="L1842" s="22">
        <f>IF(ISNUMBER(SEARCH(Pay_Item_Search_Text_2,M1842)),MAX($L$4:L1841)+1,0)</f>
        <v>514</v>
      </c>
      <c r="M1842" s="1" t="str">
        <f>IFERROR(VLOOKUP(ROWS($M$5:M1842),Table_PayItems[[Search Key]:[Concentrated Name]],2,FALSE),"")</f>
        <v>Culv, Cl F, CSP, 60 inch - $Ft</v>
      </c>
      <c r="N1842" s="1" t="str">
        <f>IFERROR(VLOOKUP(ROWS($M$5:N1842),$L$5:$M$7000,2,FALSE),"")</f>
        <v/>
      </c>
      <c r="O1842" s="1" t="str">
        <f>IFERROR(VLOOKUP(ROWS($O$5:O1842),$K$5:$L$7000,2,FALSE),"")</f>
        <v/>
      </c>
    </row>
    <row r="1843" spans="2:15" ht="15" customHeight="1" x14ac:dyDescent="0.25">
      <c r="B1843" s="178" t="s">
        <v>8678</v>
      </c>
      <c r="C1843" s="178" t="s">
        <v>104</v>
      </c>
      <c r="D1843" s="178" t="s">
        <v>732</v>
      </c>
      <c r="E1843" s="178" t="s">
        <v>302</v>
      </c>
      <c r="F1843" s="178" t="s">
        <v>17</v>
      </c>
      <c r="G1843" s="1">
        <f>IF(ISNUMBER(Pay_Item_Search_Text),IF(ISNUMBER(IF(FIND(Pay_Item_Search_Text,B1843)=1,1, "FALSE")),MAX(G$4:$G1842)+1,IF(ISNUMBER(Pay_Item_Search_Text),0,IF(ISNUMBER(SEARCH(Pay_Item_Search_Text,H1843)),MAX(G$4:$G1842)+1,0))),IF(ISNUMBER(Pay_Item_Search_Text),0,IF(ISNUMBER(SEARCH(Pay_Item_Search_Text,H1843)),MAX(G$4:$G1842)+1,0)))</f>
        <v>1839</v>
      </c>
      <c r="H1843" s="1" t="str">
        <f>IF(Table_PayItems[[#This Row],[Description]]="_","_ Unique Item - "&amp;Table_PayItems[[#This Row],[Item]]&amp;" - $"&amp;Table_PayItems[[#This Row],[Unit]],Table_PayItems[[#This Row],[Description]]&amp;" - $"&amp;Table_PayItems[[#This Row],[Unit]])</f>
        <v>Culv, Cl F, CSP, 66 inch - $Ft</v>
      </c>
      <c r="I1843" s="29" t="str">
        <f>IFERROR(VLOOKUP(ROWS($M$5:M1843),Table_PayItems[[Search Key]:[Concentrated Name]],2,FALSE),"")</f>
        <v>Culv, Cl F, CSP, 66 inch - $Ft</v>
      </c>
      <c r="J1843" s="1"/>
      <c r="K1843" s="1"/>
      <c r="L1843" s="22">
        <f>IF(ISNUMBER(SEARCH(Pay_Item_Search_Text_2,M1843)),MAX($L$4:L1842)+1,0)</f>
        <v>0</v>
      </c>
      <c r="M1843" s="1" t="str">
        <f>IFERROR(VLOOKUP(ROWS($M$5:M1843),Table_PayItems[[Search Key]:[Concentrated Name]],2,FALSE),"")</f>
        <v>Culv, Cl F, CSP, 66 inch - $Ft</v>
      </c>
      <c r="N1843" s="1" t="str">
        <f>IFERROR(VLOOKUP(ROWS($M$5:N1843),$L$5:$M$7000,2,FALSE),"")</f>
        <v/>
      </c>
      <c r="O1843" s="1" t="str">
        <f>IFERROR(VLOOKUP(ROWS($O$5:O1843),$K$5:$L$7000,2,FALSE),"")</f>
        <v/>
      </c>
    </row>
    <row r="1844" spans="2:15" ht="15" customHeight="1" x14ac:dyDescent="0.25">
      <c r="B1844" s="178" t="s">
        <v>8679</v>
      </c>
      <c r="C1844" s="178" t="s">
        <v>104</v>
      </c>
      <c r="D1844" s="178" t="s">
        <v>733</v>
      </c>
      <c r="E1844" s="178" t="s">
        <v>302</v>
      </c>
      <c r="F1844" s="178" t="s">
        <v>17</v>
      </c>
      <c r="G1844" s="1">
        <f>IF(ISNUMBER(Pay_Item_Search_Text),IF(ISNUMBER(IF(FIND(Pay_Item_Search_Text,B1844)=1,1, "FALSE")),MAX(G$4:$G1843)+1,IF(ISNUMBER(Pay_Item_Search_Text),0,IF(ISNUMBER(SEARCH(Pay_Item_Search_Text,H1844)),MAX(G$4:$G1843)+1,0))),IF(ISNUMBER(Pay_Item_Search_Text),0,IF(ISNUMBER(SEARCH(Pay_Item_Search_Text,H1844)),MAX(G$4:$G1843)+1,0)))</f>
        <v>1840</v>
      </c>
      <c r="H1844" s="1" t="str">
        <f>IF(Table_PayItems[[#This Row],[Description]]="_","_ Unique Item - "&amp;Table_PayItems[[#This Row],[Item]]&amp;" - $"&amp;Table_PayItems[[#This Row],[Unit]],Table_PayItems[[#This Row],[Description]]&amp;" - $"&amp;Table_PayItems[[#This Row],[Unit]])</f>
        <v>Culv, Cl F, CSP, 72 inch - $Ft</v>
      </c>
      <c r="I1844" s="29" t="str">
        <f>IFERROR(VLOOKUP(ROWS($M$5:M1844),Table_PayItems[[Search Key]:[Concentrated Name]],2,FALSE),"")</f>
        <v>Culv, Cl F, CSP, 72 inch - $Ft</v>
      </c>
      <c r="J1844" s="1"/>
      <c r="K1844" s="1"/>
      <c r="L1844" s="22">
        <f>IF(ISNUMBER(SEARCH(Pay_Item_Search_Text_2,M1844)),MAX($L$4:L1843)+1,0)</f>
        <v>0</v>
      </c>
      <c r="M1844" s="1" t="str">
        <f>IFERROR(VLOOKUP(ROWS($M$5:M1844),Table_PayItems[[Search Key]:[Concentrated Name]],2,FALSE),"")</f>
        <v>Culv, Cl F, CSP, 72 inch - $Ft</v>
      </c>
      <c r="N1844" s="1" t="str">
        <f>IFERROR(VLOOKUP(ROWS($M$5:N1844),$L$5:$M$7000,2,FALSE),"")</f>
        <v/>
      </c>
      <c r="O1844" s="1" t="str">
        <f>IFERROR(VLOOKUP(ROWS($O$5:O1844),$K$5:$L$7000,2,FALSE),"")</f>
        <v/>
      </c>
    </row>
    <row r="1845" spans="2:15" ht="15" customHeight="1" x14ac:dyDescent="0.25">
      <c r="B1845" s="178" t="s">
        <v>8680</v>
      </c>
      <c r="C1845" s="178" t="s">
        <v>104</v>
      </c>
      <c r="D1845" s="178" t="s">
        <v>734</v>
      </c>
      <c r="E1845" s="178" t="s">
        <v>302</v>
      </c>
      <c r="F1845" s="178" t="s">
        <v>17</v>
      </c>
      <c r="G1845" s="1">
        <f>IF(ISNUMBER(Pay_Item_Search_Text),IF(ISNUMBER(IF(FIND(Pay_Item_Search_Text,B1845)=1,1, "FALSE")),MAX(G$4:$G1844)+1,IF(ISNUMBER(Pay_Item_Search_Text),0,IF(ISNUMBER(SEARCH(Pay_Item_Search_Text,H1845)),MAX(G$4:$G1844)+1,0))),IF(ISNUMBER(Pay_Item_Search_Text),0,IF(ISNUMBER(SEARCH(Pay_Item_Search_Text,H1845)),MAX(G$4:$G1844)+1,0)))</f>
        <v>1841</v>
      </c>
      <c r="H1845" s="1" t="str">
        <f>IF(Table_PayItems[[#This Row],[Description]]="_","_ Unique Item - "&amp;Table_PayItems[[#This Row],[Item]]&amp;" - $"&amp;Table_PayItems[[#This Row],[Unit]],Table_PayItems[[#This Row],[Description]]&amp;" - $"&amp;Table_PayItems[[#This Row],[Unit]])</f>
        <v>Culv, Cl F, CSP, 78 inch - $Ft</v>
      </c>
      <c r="I1845" s="29" t="str">
        <f>IFERROR(VLOOKUP(ROWS($M$5:M1845),Table_PayItems[[Search Key]:[Concentrated Name]],2,FALSE),"")</f>
        <v>Culv, Cl F, CSP, 78 inch - $Ft</v>
      </c>
      <c r="J1845" s="1"/>
      <c r="K1845" s="1"/>
      <c r="L1845" s="22">
        <f>IF(ISNUMBER(SEARCH(Pay_Item_Search_Text_2,M1845)),MAX($L$4:L1844)+1,0)</f>
        <v>0</v>
      </c>
      <c r="M1845" s="1" t="str">
        <f>IFERROR(VLOOKUP(ROWS($M$5:M1845),Table_PayItems[[Search Key]:[Concentrated Name]],2,FALSE),"")</f>
        <v>Culv, Cl F, CSP, 78 inch - $Ft</v>
      </c>
      <c r="N1845" s="1" t="str">
        <f>IFERROR(VLOOKUP(ROWS($M$5:N1845),$L$5:$M$7000,2,FALSE),"")</f>
        <v/>
      </c>
      <c r="O1845" s="1" t="str">
        <f>IFERROR(VLOOKUP(ROWS($O$5:O1845),$K$5:$L$7000,2,FALSE),"")</f>
        <v/>
      </c>
    </row>
    <row r="1846" spans="2:15" ht="15" customHeight="1" x14ac:dyDescent="0.25">
      <c r="B1846" s="178" t="s">
        <v>8681</v>
      </c>
      <c r="C1846" s="178" t="s">
        <v>104</v>
      </c>
      <c r="D1846" s="178" t="s">
        <v>735</v>
      </c>
      <c r="E1846" s="178" t="s">
        <v>302</v>
      </c>
      <c r="F1846" s="178" t="s">
        <v>17</v>
      </c>
      <c r="G1846" s="1">
        <f>IF(ISNUMBER(Pay_Item_Search_Text),IF(ISNUMBER(IF(FIND(Pay_Item_Search_Text,B1846)=1,1, "FALSE")),MAX(G$4:$G1845)+1,IF(ISNUMBER(Pay_Item_Search_Text),0,IF(ISNUMBER(SEARCH(Pay_Item_Search_Text,H1846)),MAX(G$4:$G1845)+1,0))),IF(ISNUMBER(Pay_Item_Search_Text),0,IF(ISNUMBER(SEARCH(Pay_Item_Search_Text,H1846)),MAX(G$4:$G1845)+1,0)))</f>
        <v>1842</v>
      </c>
      <c r="H1846" s="1" t="str">
        <f>IF(Table_PayItems[[#This Row],[Description]]="_","_ Unique Item - "&amp;Table_PayItems[[#This Row],[Item]]&amp;" - $"&amp;Table_PayItems[[#This Row],[Unit]],Table_PayItems[[#This Row],[Description]]&amp;" - $"&amp;Table_PayItems[[#This Row],[Unit]])</f>
        <v>Culv, Cl F, CSP, 84 inch - $Ft</v>
      </c>
      <c r="I1846" s="29" t="str">
        <f>IFERROR(VLOOKUP(ROWS($M$5:M1846),Table_PayItems[[Search Key]:[Concentrated Name]],2,FALSE),"")</f>
        <v>Culv, Cl F, CSP, 84 inch - $Ft</v>
      </c>
      <c r="J1846" s="1"/>
      <c r="K1846" s="1"/>
      <c r="L1846" s="22">
        <f>IF(ISNUMBER(SEARCH(Pay_Item_Search_Text_2,M1846)),MAX($L$4:L1845)+1,0)</f>
        <v>0</v>
      </c>
      <c r="M1846" s="1" t="str">
        <f>IFERROR(VLOOKUP(ROWS($M$5:M1846),Table_PayItems[[Search Key]:[Concentrated Name]],2,FALSE),"")</f>
        <v>Culv, Cl F, CSP, 84 inch - $Ft</v>
      </c>
      <c r="N1846" s="1" t="str">
        <f>IFERROR(VLOOKUP(ROWS($M$5:N1846),$L$5:$M$7000,2,FALSE),"")</f>
        <v/>
      </c>
      <c r="O1846" s="1" t="str">
        <f>IFERROR(VLOOKUP(ROWS($O$5:O1846),$K$5:$L$7000,2,FALSE),"")</f>
        <v/>
      </c>
    </row>
    <row r="1847" spans="2:15" ht="15" customHeight="1" x14ac:dyDescent="0.25">
      <c r="B1847" s="178" t="s">
        <v>8682</v>
      </c>
      <c r="C1847" s="178" t="s">
        <v>104</v>
      </c>
      <c r="D1847" s="178" t="s">
        <v>736</v>
      </c>
      <c r="E1847" s="178" t="s">
        <v>302</v>
      </c>
      <c r="F1847" s="178" t="s">
        <v>17</v>
      </c>
      <c r="G1847" s="1">
        <f>IF(ISNUMBER(Pay_Item_Search_Text),IF(ISNUMBER(IF(FIND(Pay_Item_Search_Text,B1847)=1,1, "FALSE")),MAX(G$4:$G1846)+1,IF(ISNUMBER(Pay_Item_Search_Text),0,IF(ISNUMBER(SEARCH(Pay_Item_Search_Text,H1847)),MAX(G$4:$G1846)+1,0))),IF(ISNUMBER(Pay_Item_Search_Text),0,IF(ISNUMBER(SEARCH(Pay_Item_Search_Text,H1847)),MAX(G$4:$G1846)+1,0)))</f>
        <v>1843</v>
      </c>
      <c r="H1847" s="1" t="str">
        <f>IF(Table_PayItems[[#This Row],[Description]]="_","_ Unique Item - "&amp;Table_PayItems[[#This Row],[Item]]&amp;" - $"&amp;Table_PayItems[[#This Row],[Unit]],Table_PayItems[[#This Row],[Description]]&amp;" - $"&amp;Table_PayItems[[#This Row],[Unit]])</f>
        <v>Culv, Cl F, CSP, 90 inch - $Ft</v>
      </c>
      <c r="I1847" s="29" t="str">
        <f>IFERROR(VLOOKUP(ROWS($M$5:M1847),Table_PayItems[[Search Key]:[Concentrated Name]],2,FALSE),"")</f>
        <v>Culv, Cl F, CSP, 90 inch - $Ft</v>
      </c>
      <c r="J1847" s="1"/>
      <c r="K1847" s="1"/>
      <c r="L1847" s="22">
        <f>IF(ISNUMBER(SEARCH(Pay_Item_Search_Text_2,M1847)),MAX($L$4:L1846)+1,0)</f>
        <v>515</v>
      </c>
      <c r="M1847" s="1" t="str">
        <f>IFERROR(VLOOKUP(ROWS($M$5:M1847),Table_PayItems[[Search Key]:[Concentrated Name]],2,FALSE),"")</f>
        <v>Culv, Cl F, CSP, 90 inch - $Ft</v>
      </c>
      <c r="N1847" s="1" t="str">
        <f>IFERROR(VLOOKUP(ROWS($M$5:N1847),$L$5:$M$7000,2,FALSE),"")</f>
        <v/>
      </c>
      <c r="O1847" s="1" t="str">
        <f>IFERROR(VLOOKUP(ROWS($O$5:O1847),$K$5:$L$7000,2,FALSE),"")</f>
        <v/>
      </c>
    </row>
    <row r="1848" spans="2:15" ht="15" customHeight="1" x14ac:dyDescent="0.25">
      <c r="B1848" s="178" t="s">
        <v>8683</v>
      </c>
      <c r="C1848" s="178" t="s">
        <v>104</v>
      </c>
      <c r="D1848" s="178" t="s">
        <v>737</v>
      </c>
      <c r="E1848" s="178" t="s">
        <v>302</v>
      </c>
      <c r="F1848" s="178" t="s">
        <v>17</v>
      </c>
      <c r="G1848" s="1">
        <f>IF(ISNUMBER(Pay_Item_Search_Text),IF(ISNUMBER(IF(FIND(Pay_Item_Search_Text,B1848)=1,1, "FALSE")),MAX(G$4:$G1847)+1,IF(ISNUMBER(Pay_Item_Search_Text),0,IF(ISNUMBER(SEARCH(Pay_Item_Search_Text,H1848)),MAX(G$4:$G1847)+1,0))),IF(ISNUMBER(Pay_Item_Search_Text),0,IF(ISNUMBER(SEARCH(Pay_Item_Search_Text,H1848)),MAX(G$4:$G1847)+1,0)))</f>
        <v>1844</v>
      </c>
      <c r="H1848" s="1" t="str">
        <f>IF(Table_PayItems[[#This Row],[Description]]="_","_ Unique Item - "&amp;Table_PayItems[[#This Row],[Item]]&amp;" - $"&amp;Table_PayItems[[#This Row],[Unit]],Table_PayItems[[#This Row],[Description]]&amp;" - $"&amp;Table_PayItems[[#This Row],[Unit]])</f>
        <v>Culv, Cl F, CSP, 96 inch - $Ft</v>
      </c>
      <c r="I1848" s="29" t="str">
        <f>IFERROR(VLOOKUP(ROWS($M$5:M1848),Table_PayItems[[Search Key]:[Concentrated Name]],2,FALSE),"")</f>
        <v>Culv, Cl F, CSP, 96 inch - $Ft</v>
      </c>
      <c r="J1848" s="1"/>
      <c r="K1848" s="1"/>
      <c r="L1848" s="22">
        <f>IF(ISNUMBER(SEARCH(Pay_Item_Search_Text_2,M1848)),MAX($L$4:L1847)+1,0)</f>
        <v>0</v>
      </c>
      <c r="M1848" s="1" t="str">
        <f>IFERROR(VLOOKUP(ROWS($M$5:M1848),Table_PayItems[[Search Key]:[Concentrated Name]],2,FALSE),"")</f>
        <v>Culv, Cl F, CSP, 96 inch - $Ft</v>
      </c>
      <c r="N1848" s="1" t="str">
        <f>IFERROR(VLOOKUP(ROWS($M$5:N1848),$L$5:$M$7000,2,FALSE),"")</f>
        <v/>
      </c>
      <c r="O1848" s="1" t="str">
        <f>IFERROR(VLOOKUP(ROWS($O$5:O1848),$K$5:$L$7000,2,FALSE),"")</f>
        <v/>
      </c>
    </row>
    <row r="1849" spans="2:15" ht="15" customHeight="1" x14ac:dyDescent="0.25">
      <c r="B1849" s="178" t="s">
        <v>8692</v>
      </c>
      <c r="C1849" s="178" t="s">
        <v>104</v>
      </c>
      <c r="D1849" s="178" t="s">
        <v>746</v>
      </c>
      <c r="E1849" s="178" t="s">
        <v>302</v>
      </c>
      <c r="F1849" s="178" t="s">
        <v>17</v>
      </c>
      <c r="G1849" s="1">
        <f>IF(ISNUMBER(Pay_Item_Search_Text),IF(ISNUMBER(IF(FIND(Pay_Item_Search_Text,B1849)=1,1, "FALSE")),MAX(G$4:$G1848)+1,IF(ISNUMBER(Pay_Item_Search_Text),0,IF(ISNUMBER(SEARCH(Pay_Item_Search_Text,H1849)),MAX(G$4:$G1848)+1,0))),IF(ISNUMBER(Pay_Item_Search_Text),0,IF(ISNUMBER(SEARCH(Pay_Item_Search_Text,H1849)),MAX(G$4:$G1848)+1,0)))</f>
        <v>1845</v>
      </c>
      <c r="H1849" s="1" t="str">
        <f>IF(Table_PayItems[[#This Row],[Description]]="_","_ Unique Item - "&amp;Table_PayItems[[#This Row],[Item]]&amp;" - $"&amp;Table_PayItems[[#This Row],[Unit]],Table_PayItems[[#This Row],[Description]]&amp;" - $"&amp;Table_PayItems[[#This Row],[Unit]])</f>
        <v>Culv, Cl IV, 36 inch, Jacked in Place - $Ft</v>
      </c>
      <c r="I1849" s="29" t="str">
        <f>IFERROR(VLOOKUP(ROWS($M$5:M1849),Table_PayItems[[Search Key]:[Concentrated Name]],2,FALSE),"")</f>
        <v>Culv, Cl IV, 36 inch, Jacked in Place - $Ft</v>
      </c>
      <c r="J1849" s="1"/>
      <c r="K1849" s="1"/>
      <c r="L1849" s="22">
        <f>IF(ISNUMBER(SEARCH(Pay_Item_Search_Text_2,M1849)),MAX($L$4:L1848)+1,0)</f>
        <v>0</v>
      </c>
      <c r="M1849" s="1" t="str">
        <f>IFERROR(VLOOKUP(ROWS($M$5:M1849),Table_PayItems[[Search Key]:[Concentrated Name]],2,FALSE),"")</f>
        <v>Culv, Cl IV, 36 inch, Jacked in Place - $Ft</v>
      </c>
      <c r="N1849" s="1" t="str">
        <f>IFERROR(VLOOKUP(ROWS($M$5:N1849),$L$5:$M$7000,2,FALSE),"")</f>
        <v/>
      </c>
      <c r="O1849" s="1" t="str">
        <f>IFERROR(VLOOKUP(ROWS($O$5:O1849),$K$5:$L$7000,2,FALSE),"")</f>
        <v/>
      </c>
    </row>
    <row r="1850" spans="2:15" ht="15" customHeight="1" x14ac:dyDescent="0.25">
      <c r="B1850" s="178" t="s">
        <v>8693</v>
      </c>
      <c r="C1850" s="178" t="s">
        <v>104</v>
      </c>
      <c r="D1850" s="178" t="s">
        <v>747</v>
      </c>
      <c r="E1850" s="178" t="s">
        <v>302</v>
      </c>
      <c r="F1850" s="178" t="s">
        <v>17</v>
      </c>
      <c r="G1850" s="1">
        <f>IF(ISNUMBER(Pay_Item_Search_Text),IF(ISNUMBER(IF(FIND(Pay_Item_Search_Text,B1850)=1,1, "FALSE")),MAX(G$4:$G1849)+1,IF(ISNUMBER(Pay_Item_Search_Text),0,IF(ISNUMBER(SEARCH(Pay_Item_Search_Text,H1850)),MAX(G$4:$G1849)+1,0))),IF(ISNUMBER(Pay_Item_Search_Text),0,IF(ISNUMBER(SEARCH(Pay_Item_Search_Text,H1850)),MAX(G$4:$G1849)+1,0)))</f>
        <v>1846</v>
      </c>
      <c r="H1850" s="1" t="str">
        <f>IF(Table_PayItems[[#This Row],[Description]]="_","_ Unique Item - "&amp;Table_PayItems[[#This Row],[Item]]&amp;" - $"&amp;Table_PayItems[[#This Row],[Unit]],Table_PayItems[[#This Row],[Description]]&amp;" - $"&amp;Table_PayItems[[#This Row],[Unit]])</f>
        <v>Culv, Cl IV, 42 inch, Jacked in Place - $Ft</v>
      </c>
      <c r="I1850" s="29" t="str">
        <f>IFERROR(VLOOKUP(ROWS($M$5:M1850),Table_PayItems[[Search Key]:[Concentrated Name]],2,FALSE),"")</f>
        <v>Culv, Cl IV, 42 inch, Jacked in Place - $Ft</v>
      </c>
      <c r="J1850" s="1"/>
      <c r="K1850" s="1"/>
      <c r="L1850" s="22">
        <f>IF(ISNUMBER(SEARCH(Pay_Item_Search_Text_2,M1850)),MAX($L$4:L1849)+1,0)</f>
        <v>0</v>
      </c>
      <c r="M1850" s="1" t="str">
        <f>IFERROR(VLOOKUP(ROWS($M$5:M1850),Table_PayItems[[Search Key]:[Concentrated Name]],2,FALSE),"")</f>
        <v>Culv, Cl IV, 42 inch, Jacked in Place - $Ft</v>
      </c>
      <c r="N1850" s="1" t="str">
        <f>IFERROR(VLOOKUP(ROWS($M$5:N1850),$L$5:$M$7000,2,FALSE),"")</f>
        <v/>
      </c>
      <c r="O1850" s="1" t="str">
        <f>IFERROR(VLOOKUP(ROWS($O$5:O1850),$K$5:$L$7000,2,FALSE),"")</f>
        <v/>
      </c>
    </row>
    <row r="1851" spans="2:15" ht="15" customHeight="1" x14ac:dyDescent="0.25">
      <c r="B1851" s="178" t="s">
        <v>8694</v>
      </c>
      <c r="C1851" s="178" t="s">
        <v>104</v>
      </c>
      <c r="D1851" s="178" t="s">
        <v>748</v>
      </c>
      <c r="E1851" s="178" t="s">
        <v>302</v>
      </c>
      <c r="F1851" s="178" t="s">
        <v>17</v>
      </c>
      <c r="G1851" s="1">
        <f>IF(ISNUMBER(Pay_Item_Search_Text),IF(ISNUMBER(IF(FIND(Pay_Item_Search_Text,B1851)=1,1, "FALSE")),MAX(G$4:$G1850)+1,IF(ISNUMBER(Pay_Item_Search_Text),0,IF(ISNUMBER(SEARCH(Pay_Item_Search_Text,H1851)),MAX(G$4:$G1850)+1,0))),IF(ISNUMBER(Pay_Item_Search_Text),0,IF(ISNUMBER(SEARCH(Pay_Item_Search_Text,H1851)),MAX(G$4:$G1850)+1,0)))</f>
        <v>1847</v>
      </c>
      <c r="H1851" s="1" t="str">
        <f>IF(Table_PayItems[[#This Row],[Description]]="_","_ Unique Item - "&amp;Table_PayItems[[#This Row],[Item]]&amp;" - $"&amp;Table_PayItems[[#This Row],[Unit]],Table_PayItems[[#This Row],[Description]]&amp;" - $"&amp;Table_PayItems[[#This Row],[Unit]])</f>
        <v>Culv, Cl IV, 48 inch, Jacked in Place - $Ft</v>
      </c>
      <c r="I1851" s="29" t="str">
        <f>IFERROR(VLOOKUP(ROWS($M$5:M1851),Table_PayItems[[Search Key]:[Concentrated Name]],2,FALSE),"")</f>
        <v>Culv, Cl IV, 48 inch, Jacked in Place - $Ft</v>
      </c>
      <c r="J1851" s="1"/>
      <c r="K1851" s="1"/>
      <c r="L1851" s="22">
        <f>IF(ISNUMBER(SEARCH(Pay_Item_Search_Text_2,M1851)),MAX($L$4:L1850)+1,0)</f>
        <v>0</v>
      </c>
      <c r="M1851" s="1" t="str">
        <f>IFERROR(VLOOKUP(ROWS($M$5:M1851),Table_PayItems[[Search Key]:[Concentrated Name]],2,FALSE),"")</f>
        <v>Culv, Cl IV, 48 inch, Jacked in Place - $Ft</v>
      </c>
      <c r="N1851" s="1" t="str">
        <f>IFERROR(VLOOKUP(ROWS($M$5:N1851),$L$5:$M$7000,2,FALSE),"")</f>
        <v/>
      </c>
      <c r="O1851" s="1" t="str">
        <f>IFERROR(VLOOKUP(ROWS($O$5:O1851),$K$5:$L$7000,2,FALSE),"")</f>
        <v/>
      </c>
    </row>
    <row r="1852" spans="2:15" ht="15" customHeight="1" x14ac:dyDescent="0.25">
      <c r="B1852" s="178" t="s">
        <v>8695</v>
      </c>
      <c r="C1852" s="178" t="s">
        <v>104</v>
      </c>
      <c r="D1852" s="178" t="s">
        <v>749</v>
      </c>
      <c r="E1852" s="178" t="s">
        <v>302</v>
      </c>
      <c r="F1852" s="178" t="s">
        <v>17</v>
      </c>
      <c r="G1852" s="1">
        <f>IF(ISNUMBER(Pay_Item_Search_Text),IF(ISNUMBER(IF(FIND(Pay_Item_Search_Text,B1852)=1,1, "FALSE")),MAX(G$4:$G1851)+1,IF(ISNUMBER(Pay_Item_Search_Text),0,IF(ISNUMBER(SEARCH(Pay_Item_Search_Text,H1852)),MAX(G$4:$G1851)+1,0))),IF(ISNUMBER(Pay_Item_Search_Text),0,IF(ISNUMBER(SEARCH(Pay_Item_Search_Text,H1852)),MAX(G$4:$G1851)+1,0)))</f>
        <v>1848</v>
      </c>
      <c r="H1852" s="1" t="str">
        <f>IF(Table_PayItems[[#This Row],[Description]]="_","_ Unique Item - "&amp;Table_PayItems[[#This Row],[Item]]&amp;" - $"&amp;Table_PayItems[[#This Row],[Unit]],Table_PayItems[[#This Row],[Description]]&amp;" - $"&amp;Table_PayItems[[#This Row],[Unit]])</f>
        <v>Culv, Cl IV, 54 inch, Jacked in Place - $Ft</v>
      </c>
      <c r="I1852" s="29" t="str">
        <f>IFERROR(VLOOKUP(ROWS($M$5:M1852),Table_PayItems[[Search Key]:[Concentrated Name]],2,FALSE),"")</f>
        <v>Culv, Cl IV, 54 inch, Jacked in Place - $Ft</v>
      </c>
      <c r="J1852" s="1"/>
      <c r="K1852" s="1"/>
      <c r="L1852" s="22">
        <f>IF(ISNUMBER(SEARCH(Pay_Item_Search_Text_2,M1852)),MAX($L$4:L1851)+1,0)</f>
        <v>0</v>
      </c>
      <c r="M1852" s="1" t="str">
        <f>IFERROR(VLOOKUP(ROWS($M$5:M1852),Table_PayItems[[Search Key]:[Concentrated Name]],2,FALSE),"")</f>
        <v>Culv, Cl IV, 54 inch, Jacked in Place - $Ft</v>
      </c>
      <c r="N1852" s="1" t="str">
        <f>IFERROR(VLOOKUP(ROWS($M$5:N1852),$L$5:$M$7000,2,FALSE),"")</f>
        <v/>
      </c>
      <c r="O1852" s="1" t="str">
        <f>IFERROR(VLOOKUP(ROWS($O$5:O1852),$K$5:$L$7000,2,FALSE),"")</f>
        <v/>
      </c>
    </row>
    <row r="1853" spans="2:15" ht="15" customHeight="1" x14ac:dyDescent="0.25">
      <c r="B1853" s="178" t="s">
        <v>8696</v>
      </c>
      <c r="C1853" s="178" t="s">
        <v>104</v>
      </c>
      <c r="D1853" s="178" t="s">
        <v>750</v>
      </c>
      <c r="E1853" s="178" t="s">
        <v>302</v>
      </c>
      <c r="F1853" s="178" t="s">
        <v>17</v>
      </c>
      <c r="G1853" s="1">
        <f>IF(ISNUMBER(Pay_Item_Search_Text),IF(ISNUMBER(IF(FIND(Pay_Item_Search_Text,B1853)=1,1, "FALSE")),MAX(G$4:$G1852)+1,IF(ISNUMBER(Pay_Item_Search_Text),0,IF(ISNUMBER(SEARCH(Pay_Item_Search_Text,H1853)),MAX(G$4:$G1852)+1,0))),IF(ISNUMBER(Pay_Item_Search_Text),0,IF(ISNUMBER(SEARCH(Pay_Item_Search_Text,H1853)),MAX(G$4:$G1852)+1,0)))</f>
        <v>1849</v>
      </c>
      <c r="H1853" s="1" t="str">
        <f>IF(Table_PayItems[[#This Row],[Description]]="_","_ Unique Item - "&amp;Table_PayItems[[#This Row],[Item]]&amp;" - $"&amp;Table_PayItems[[#This Row],[Unit]],Table_PayItems[[#This Row],[Description]]&amp;" - $"&amp;Table_PayItems[[#This Row],[Unit]])</f>
        <v>Culv, Cl IV, 60 inch, Jacked in Place - $Ft</v>
      </c>
      <c r="I1853" s="29" t="str">
        <f>IFERROR(VLOOKUP(ROWS($M$5:M1853),Table_PayItems[[Search Key]:[Concentrated Name]],2,FALSE),"")</f>
        <v>Culv, Cl IV, 60 inch, Jacked in Place - $Ft</v>
      </c>
      <c r="J1853" s="1"/>
      <c r="K1853" s="1"/>
      <c r="L1853" s="22">
        <f>IF(ISNUMBER(SEARCH(Pay_Item_Search_Text_2,M1853)),MAX($L$4:L1852)+1,0)</f>
        <v>516</v>
      </c>
      <c r="M1853" s="1" t="str">
        <f>IFERROR(VLOOKUP(ROWS($M$5:M1853),Table_PayItems[[Search Key]:[Concentrated Name]],2,FALSE),"")</f>
        <v>Culv, Cl IV, 60 inch, Jacked in Place - $Ft</v>
      </c>
      <c r="N1853" s="1" t="str">
        <f>IFERROR(VLOOKUP(ROWS($M$5:N1853),$L$5:$M$7000,2,FALSE),"")</f>
        <v/>
      </c>
      <c r="O1853" s="1" t="str">
        <f>IFERROR(VLOOKUP(ROWS($O$5:O1853),$K$5:$L$7000,2,FALSE),"")</f>
        <v/>
      </c>
    </row>
    <row r="1854" spans="2:15" ht="15" customHeight="1" x14ac:dyDescent="0.25">
      <c r="B1854" s="178" t="s">
        <v>8697</v>
      </c>
      <c r="C1854" s="178" t="s">
        <v>104</v>
      </c>
      <c r="D1854" s="178" t="s">
        <v>751</v>
      </c>
      <c r="E1854" s="178" t="s">
        <v>302</v>
      </c>
      <c r="F1854" s="178" t="s">
        <v>17</v>
      </c>
      <c r="G1854" s="1">
        <f>IF(ISNUMBER(Pay_Item_Search_Text),IF(ISNUMBER(IF(FIND(Pay_Item_Search_Text,B1854)=1,1, "FALSE")),MAX(G$4:$G1853)+1,IF(ISNUMBER(Pay_Item_Search_Text),0,IF(ISNUMBER(SEARCH(Pay_Item_Search_Text,H1854)),MAX(G$4:$G1853)+1,0))),IF(ISNUMBER(Pay_Item_Search_Text),0,IF(ISNUMBER(SEARCH(Pay_Item_Search_Text,H1854)),MAX(G$4:$G1853)+1,0)))</f>
        <v>1850</v>
      </c>
      <c r="H1854" s="1" t="str">
        <f>IF(Table_PayItems[[#This Row],[Description]]="_","_ Unique Item - "&amp;Table_PayItems[[#This Row],[Item]]&amp;" - $"&amp;Table_PayItems[[#This Row],[Unit]],Table_PayItems[[#This Row],[Description]]&amp;" - $"&amp;Table_PayItems[[#This Row],[Unit]])</f>
        <v>Culv, Cl IV, 66 inch, Jacked in Place - $Ft</v>
      </c>
      <c r="I1854" s="29" t="str">
        <f>IFERROR(VLOOKUP(ROWS($M$5:M1854),Table_PayItems[[Search Key]:[Concentrated Name]],2,FALSE),"")</f>
        <v>Culv, Cl IV, 66 inch, Jacked in Place - $Ft</v>
      </c>
      <c r="J1854" s="1"/>
      <c r="K1854" s="1"/>
      <c r="L1854" s="22">
        <f>IF(ISNUMBER(SEARCH(Pay_Item_Search_Text_2,M1854)),MAX($L$4:L1853)+1,0)</f>
        <v>0</v>
      </c>
      <c r="M1854" s="1" t="str">
        <f>IFERROR(VLOOKUP(ROWS($M$5:M1854),Table_PayItems[[Search Key]:[Concentrated Name]],2,FALSE),"")</f>
        <v>Culv, Cl IV, 66 inch, Jacked in Place - $Ft</v>
      </c>
      <c r="N1854" s="1" t="str">
        <f>IFERROR(VLOOKUP(ROWS($M$5:N1854),$L$5:$M$7000,2,FALSE),"")</f>
        <v/>
      </c>
      <c r="O1854" s="1" t="str">
        <f>IFERROR(VLOOKUP(ROWS($O$5:O1854),$K$5:$L$7000,2,FALSE),"")</f>
        <v/>
      </c>
    </row>
    <row r="1855" spans="2:15" ht="15" customHeight="1" x14ac:dyDescent="0.25">
      <c r="B1855" s="178" t="s">
        <v>8698</v>
      </c>
      <c r="C1855" s="178" t="s">
        <v>104</v>
      </c>
      <c r="D1855" s="178" t="s">
        <v>752</v>
      </c>
      <c r="E1855" s="178" t="s">
        <v>302</v>
      </c>
      <c r="F1855" s="178" t="s">
        <v>17</v>
      </c>
      <c r="G1855" s="1">
        <f>IF(ISNUMBER(Pay_Item_Search_Text),IF(ISNUMBER(IF(FIND(Pay_Item_Search_Text,B1855)=1,1, "FALSE")),MAX(G$4:$G1854)+1,IF(ISNUMBER(Pay_Item_Search_Text),0,IF(ISNUMBER(SEARCH(Pay_Item_Search_Text,H1855)),MAX(G$4:$G1854)+1,0))),IF(ISNUMBER(Pay_Item_Search_Text),0,IF(ISNUMBER(SEARCH(Pay_Item_Search_Text,H1855)),MAX(G$4:$G1854)+1,0)))</f>
        <v>1851</v>
      </c>
      <c r="H1855" s="1" t="str">
        <f>IF(Table_PayItems[[#This Row],[Description]]="_","_ Unique Item - "&amp;Table_PayItems[[#This Row],[Item]]&amp;" - $"&amp;Table_PayItems[[#This Row],[Unit]],Table_PayItems[[#This Row],[Description]]&amp;" - $"&amp;Table_PayItems[[#This Row],[Unit]])</f>
        <v>Culv, Cl IV, 72 inch, Jacked in Place - $Ft</v>
      </c>
      <c r="I1855" s="29" t="str">
        <f>IFERROR(VLOOKUP(ROWS($M$5:M1855),Table_PayItems[[Search Key]:[Concentrated Name]],2,FALSE),"")</f>
        <v>Culv, Cl IV, 72 inch, Jacked in Place - $Ft</v>
      </c>
      <c r="J1855" s="1"/>
      <c r="K1855" s="1"/>
      <c r="L1855" s="22">
        <f>IF(ISNUMBER(SEARCH(Pay_Item_Search_Text_2,M1855)),MAX($L$4:L1854)+1,0)</f>
        <v>0</v>
      </c>
      <c r="M1855" s="1" t="str">
        <f>IFERROR(VLOOKUP(ROWS($M$5:M1855),Table_PayItems[[Search Key]:[Concentrated Name]],2,FALSE),"")</f>
        <v>Culv, Cl IV, 72 inch, Jacked in Place - $Ft</v>
      </c>
      <c r="N1855" s="1" t="str">
        <f>IFERROR(VLOOKUP(ROWS($M$5:N1855),$L$5:$M$7000,2,FALSE),"")</f>
        <v/>
      </c>
      <c r="O1855" s="1" t="str">
        <f>IFERROR(VLOOKUP(ROWS($O$5:O1855),$K$5:$L$7000,2,FALSE),"")</f>
        <v/>
      </c>
    </row>
    <row r="1856" spans="2:15" ht="15" customHeight="1" x14ac:dyDescent="0.25">
      <c r="B1856" s="178" t="s">
        <v>8699</v>
      </c>
      <c r="C1856" s="178" t="s">
        <v>104</v>
      </c>
      <c r="D1856" s="178" t="s">
        <v>753</v>
      </c>
      <c r="E1856" s="178" t="s">
        <v>302</v>
      </c>
      <c r="F1856" s="178" t="s">
        <v>17</v>
      </c>
      <c r="G1856" s="1">
        <f>IF(ISNUMBER(Pay_Item_Search_Text),IF(ISNUMBER(IF(FIND(Pay_Item_Search_Text,B1856)=1,1, "FALSE")),MAX(G$4:$G1855)+1,IF(ISNUMBER(Pay_Item_Search_Text),0,IF(ISNUMBER(SEARCH(Pay_Item_Search_Text,H1856)),MAX(G$4:$G1855)+1,0))),IF(ISNUMBER(Pay_Item_Search_Text),0,IF(ISNUMBER(SEARCH(Pay_Item_Search_Text,H1856)),MAX(G$4:$G1855)+1,0)))</f>
        <v>1852</v>
      </c>
      <c r="H1856" s="1" t="str">
        <f>IF(Table_PayItems[[#This Row],[Description]]="_","_ Unique Item - "&amp;Table_PayItems[[#This Row],[Item]]&amp;" - $"&amp;Table_PayItems[[#This Row],[Unit]],Table_PayItems[[#This Row],[Description]]&amp;" - $"&amp;Table_PayItems[[#This Row],[Unit]])</f>
        <v>Culv, Cl V, 36 inch, Jacked in Place - $Ft</v>
      </c>
      <c r="I1856" s="29" t="str">
        <f>IFERROR(VLOOKUP(ROWS($M$5:M1856),Table_PayItems[[Search Key]:[Concentrated Name]],2,FALSE),"")</f>
        <v>Culv, Cl V, 36 inch, Jacked in Place - $Ft</v>
      </c>
      <c r="J1856" s="1"/>
      <c r="K1856" s="1"/>
      <c r="L1856" s="22">
        <f>IF(ISNUMBER(SEARCH(Pay_Item_Search_Text_2,M1856)),MAX($L$4:L1855)+1,0)</f>
        <v>0</v>
      </c>
      <c r="M1856" s="1" t="str">
        <f>IFERROR(VLOOKUP(ROWS($M$5:M1856),Table_PayItems[[Search Key]:[Concentrated Name]],2,FALSE),"")</f>
        <v>Culv, Cl V, 36 inch, Jacked in Place - $Ft</v>
      </c>
      <c r="N1856" s="1" t="str">
        <f>IFERROR(VLOOKUP(ROWS($M$5:N1856),$L$5:$M$7000,2,FALSE),"")</f>
        <v/>
      </c>
      <c r="O1856" s="1" t="str">
        <f>IFERROR(VLOOKUP(ROWS($O$5:O1856),$K$5:$L$7000,2,FALSE),"")</f>
        <v/>
      </c>
    </row>
    <row r="1857" spans="2:15" ht="15" customHeight="1" x14ac:dyDescent="0.25">
      <c r="B1857" s="178" t="s">
        <v>8700</v>
      </c>
      <c r="C1857" s="178" t="s">
        <v>104</v>
      </c>
      <c r="D1857" s="178" t="s">
        <v>754</v>
      </c>
      <c r="E1857" s="178" t="s">
        <v>302</v>
      </c>
      <c r="F1857" s="178" t="s">
        <v>17</v>
      </c>
      <c r="G1857" s="1">
        <f>IF(ISNUMBER(Pay_Item_Search_Text),IF(ISNUMBER(IF(FIND(Pay_Item_Search_Text,B1857)=1,1, "FALSE")),MAX(G$4:$G1856)+1,IF(ISNUMBER(Pay_Item_Search_Text),0,IF(ISNUMBER(SEARCH(Pay_Item_Search_Text,H1857)),MAX(G$4:$G1856)+1,0))),IF(ISNUMBER(Pay_Item_Search_Text),0,IF(ISNUMBER(SEARCH(Pay_Item_Search_Text,H1857)),MAX(G$4:$G1856)+1,0)))</f>
        <v>1853</v>
      </c>
      <c r="H1857" s="1" t="str">
        <f>IF(Table_PayItems[[#This Row],[Description]]="_","_ Unique Item - "&amp;Table_PayItems[[#This Row],[Item]]&amp;" - $"&amp;Table_PayItems[[#This Row],[Unit]],Table_PayItems[[#This Row],[Description]]&amp;" - $"&amp;Table_PayItems[[#This Row],[Unit]])</f>
        <v>Culv, Cl V, 42 inch, Jacked in Place - $Ft</v>
      </c>
      <c r="I1857" s="29" t="str">
        <f>IFERROR(VLOOKUP(ROWS($M$5:M1857),Table_PayItems[[Search Key]:[Concentrated Name]],2,FALSE),"")</f>
        <v>Culv, Cl V, 42 inch, Jacked in Place - $Ft</v>
      </c>
      <c r="J1857" s="1"/>
      <c r="K1857" s="1"/>
      <c r="L1857" s="22">
        <f>IF(ISNUMBER(SEARCH(Pay_Item_Search_Text_2,M1857)),MAX($L$4:L1856)+1,0)</f>
        <v>0</v>
      </c>
      <c r="M1857" s="1" t="str">
        <f>IFERROR(VLOOKUP(ROWS($M$5:M1857),Table_PayItems[[Search Key]:[Concentrated Name]],2,FALSE),"")</f>
        <v>Culv, Cl V, 42 inch, Jacked in Place - $Ft</v>
      </c>
      <c r="N1857" s="1" t="str">
        <f>IFERROR(VLOOKUP(ROWS($M$5:N1857),$L$5:$M$7000,2,FALSE),"")</f>
        <v/>
      </c>
      <c r="O1857" s="1" t="str">
        <f>IFERROR(VLOOKUP(ROWS($O$5:O1857),$K$5:$L$7000,2,FALSE),"")</f>
        <v/>
      </c>
    </row>
    <row r="1858" spans="2:15" ht="15" customHeight="1" x14ac:dyDescent="0.25">
      <c r="B1858" s="178" t="s">
        <v>8701</v>
      </c>
      <c r="C1858" s="178" t="s">
        <v>104</v>
      </c>
      <c r="D1858" s="178" t="s">
        <v>755</v>
      </c>
      <c r="E1858" s="178" t="s">
        <v>302</v>
      </c>
      <c r="F1858" s="178" t="s">
        <v>17</v>
      </c>
      <c r="G1858" s="1">
        <f>IF(ISNUMBER(Pay_Item_Search_Text),IF(ISNUMBER(IF(FIND(Pay_Item_Search_Text,B1858)=1,1, "FALSE")),MAX(G$4:$G1857)+1,IF(ISNUMBER(Pay_Item_Search_Text),0,IF(ISNUMBER(SEARCH(Pay_Item_Search_Text,H1858)),MAX(G$4:$G1857)+1,0))),IF(ISNUMBER(Pay_Item_Search_Text),0,IF(ISNUMBER(SEARCH(Pay_Item_Search_Text,H1858)),MAX(G$4:$G1857)+1,0)))</f>
        <v>1854</v>
      </c>
      <c r="H1858" s="1" t="str">
        <f>IF(Table_PayItems[[#This Row],[Description]]="_","_ Unique Item - "&amp;Table_PayItems[[#This Row],[Item]]&amp;" - $"&amp;Table_PayItems[[#This Row],[Unit]],Table_PayItems[[#This Row],[Description]]&amp;" - $"&amp;Table_PayItems[[#This Row],[Unit]])</f>
        <v>Culv, Cl V, 48 inch, Jacked in Place - $Ft</v>
      </c>
      <c r="I1858" s="29" t="str">
        <f>IFERROR(VLOOKUP(ROWS($M$5:M1858),Table_PayItems[[Search Key]:[Concentrated Name]],2,FALSE),"")</f>
        <v>Culv, Cl V, 48 inch, Jacked in Place - $Ft</v>
      </c>
      <c r="J1858" s="1"/>
      <c r="K1858" s="1"/>
      <c r="L1858" s="22">
        <f>IF(ISNUMBER(SEARCH(Pay_Item_Search_Text_2,M1858)),MAX($L$4:L1857)+1,0)</f>
        <v>0</v>
      </c>
      <c r="M1858" s="1" t="str">
        <f>IFERROR(VLOOKUP(ROWS($M$5:M1858),Table_PayItems[[Search Key]:[Concentrated Name]],2,FALSE),"")</f>
        <v>Culv, Cl V, 48 inch, Jacked in Place - $Ft</v>
      </c>
      <c r="N1858" s="1" t="str">
        <f>IFERROR(VLOOKUP(ROWS($M$5:N1858),$L$5:$M$7000,2,FALSE),"")</f>
        <v/>
      </c>
      <c r="O1858" s="1" t="str">
        <f>IFERROR(VLOOKUP(ROWS($O$5:O1858),$K$5:$L$7000,2,FALSE),"")</f>
        <v/>
      </c>
    </row>
    <row r="1859" spans="2:15" ht="15" customHeight="1" x14ac:dyDescent="0.25">
      <c r="B1859" s="178" t="s">
        <v>8702</v>
      </c>
      <c r="C1859" s="178" t="s">
        <v>104</v>
      </c>
      <c r="D1859" s="178" t="s">
        <v>756</v>
      </c>
      <c r="E1859" s="178" t="s">
        <v>302</v>
      </c>
      <c r="F1859" s="178" t="s">
        <v>17</v>
      </c>
      <c r="G1859" s="1">
        <f>IF(ISNUMBER(Pay_Item_Search_Text),IF(ISNUMBER(IF(FIND(Pay_Item_Search_Text,B1859)=1,1, "FALSE")),MAX(G$4:$G1858)+1,IF(ISNUMBER(Pay_Item_Search_Text),0,IF(ISNUMBER(SEARCH(Pay_Item_Search_Text,H1859)),MAX(G$4:$G1858)+1,0))),IF(ISNUMBER(Pay_Item_Search_Text),0,IF(ISNUMBER(SEARCH(Pay_Item_Search_Text,H1859)),MAX(G$4:$G1858)+1,0)))</f>
        <v>1855</v>
      </c>
      <c r="H1859" s="1" t="str">
        <f>IF(Table_PayItems[[#This Row],[Description]]="_","_ Unique Item - "&amp;Table_PayItems[[#This Row],[Item]]&amp;" - $"&amp;Table_PayItems[[#This Row],[Unit]],Table_PayItems[[#This Row],[Description]]&amp;" - $"&amp;Table_PayItems[[#This Row],[Unit]])</f>
        <v>Culv, Cl V, 54 inch, Jacked in Place - $Ft</v>
      </c>
      <c r="I1859" s="29" t="str">
        <f>IFERROR(VLOOKUP(ROWS($M$5:M1859),Table_PayItems[[Search Key]:[Concentrated Name]],2,FALSE),"")</f>
        <v>Culv, Cl V, 54 inch, Jacked in Place - $Ft</v>
      </c>
      <c r="J1859" s="1"/>
      <c r="K1859" s="1"/>
      <c r="L1859" s="22">
        <f>IF(ISNUMBER(SEARCH(Pay_Item_Search_Text_2,M1859)),MAX($L$4:L1858)+1,0)</f>
        <v>0</v>
      </c>
      <c r="M1859" s="1" t="str">
        <f>IFERROR(VLOOKUP(ROWS($M$5:M1859),Table_PayItems[[Search Key]:[Concentrated Name]],2,FALSE),"")</f>
        <v>Culv, Cl V, 54 inch, Jacked in Place - $Ft</v>
      </c>
      <c r="N1859" s="1" t="str">
        <f>IFERROR(VLOOKUP(ROWS($M$5:N1859),$L$5:$M$7000,2,FALSE),"")</f>
        <v/>
      </c>
      <c r="O1859" s="1" t="str">
        <f>IFERROR(VLOOKUP(ROWS($O$5:O1859),$K$5:$L$7000,2,FALSE),"")</f>
        <v/>
      </c>
    </row>
    <row r="1860" spans="2:15" ht="15" customHeight="1" x14ac:dyDescent="0.25">
      <c r="B1860" s="178" t="s">
        <v>8703</v>
      </c>
      <c r="C1860" s="178" t="s">
        <v>104</v>
      </c>
      <c r="D1860" s="178" t="s">
        <v>757</v>
      </c>
      <c r="E1860" s="178" t="s">
        <v>302</v>
      </c>
      <c r="F1860" s="178" t="s">
        <v>17</v>
      </c>
      <c r="G1860" s="1">
        <f>IF(ISNUMBER(Pay_Item_Search_Text),IF(ISNUMBER(IF(FIND(Pay_Item_Search_Text,B1860)=1,1, "FALSE")),MAX(G$4:$G1859)+1,IF(ISNUMBER(Pay_Item_Search_Text),0,IF(ISNUMBER(SEARCH(Pay_Item_Search_Text,H1860)),MAX(G$4:$G1859)+1,0))),IF(ISNUMBER(Pay_Item_Search_Text),0,IF(ISNUMBER(SEARCH(Pay_Item_Search_Text,H1860)),MAX(G$4:$G1859)+1,0)))</f>
        <v>1856</v>
      </c>
      <c r="H1860" s="1" t="str">
        <f>IF(Table_PayItems[[#This Row],[Description]]="_","_ Unique Item - "&amp;Table_PayItems[[#This Row],[Item]]&amp;" - $"&amp;Table_PayItems[[#This Row],[Unit]],Table_PayItems[[#This Row],[Description]]&amp;" - $"&amp;Table_PayItems[[#This Row],[Unit]])</f>
        <v>Culv, Cl V, 60 inch, Jacked in Place - $Ft</v>
      </c>
      <c r="I1860" s="29" t="str">
        <f>IFERROR(VLOOKUP(ROWS($M$5:M1860),Table_PayItems[[Search Key]:[Concentrated Name]],2,FALSE),"")</f>
        <v>Culv, Cl V, 60 inch, Jacked in Place - $Ft</v>
      </c>
      <c r="J1860" s="1"/>
      <c r="K1860" s="1"/>
      <c r="L1860" s="22">
        <f>IF(ISNUMBER(SEARCH(Pay_Item_Search_Text_2,M1860)),MAX($L$4:L1859)+1,0)</f>
        <v>517</v>
      </c>
      <c r="M1860" s="1" t="str">
        <f>IFERROR(VLOOKUP(ROWS($M$5:M1860),Table_PayItems[[Search Key]:[Concentrated Name]],2,FALSE),"")</f>
        <v>Culv, Cl V, 60 inch, Jacked in Place - $Ft</v>
      </c>
      <c r="N1860" s="1" t="str">
        <f>IFERROR(VLOOKUP(ROWS($M$5:N1860),$L$5:$M$7000,2,FALSE),"")</f>
        <v/>
      </c>
      <c r="O1860" s="1" t="str">
        <f>IFERROR(VLOOKUP(ROWS($O$5:O1860),$K$5:$L$7000,2,FALSE),"")</f>
        <v/>
      </c>
    </row>
    <row r="1861" spans="2:15" ht="15" customHeight="1" x14ac:dyDescent="0.25">
      <c r="B1861" s="178" t="s">
        <v>8704</v>
      </c>
      <c r="C1861" s="178" t="s">
        <v>104</v>
      </c>
      <c r="D1861" s="178" t="s">
        <v>758</v>
      </c>
      <c r="E1861" s="178" t="s">
        <v>302</v>
      </c>
      <c r="F1861" s="178" t="s">
        <v>17</v>
      </c>
      <c r="G1861" s="1">
        <f>IF(ISNUMBER(Pay_Item_Search_Text),IF(ISNUMBER(IF(FIND(Pay_Item_Search_Text,B1861)=1,1, "FALSE")),MAX(G$4:$G1860)+1,IF(ISNUMBER(Pay_Item_Search_Text),0,IF(ISNUMBER(SEARCH(Pay_Item_Search_Text,H1861)),MAX(G$4:$G1860)+1,0))),IF(ISNUMBER(Pay_Item_Search_Text),0,IF(ISNUMBER(SEARCH(Pay_Item_Search_Text,H1861)),MAX(G$4:$G1860)+1,0)))</f>
        <v>1857</v>
      </c>
      <c r="H1861" s="1" t="str">
        <f>IF(Table_PayItems[[#This Row],[Description]]="_","_ Unique Item - "&amp;Table_PayItems[[#This Row],[Item]]&amp;" - $"&amp;Table_PayItems[[#This Row],[Unit]],Table_PayItems[[#This Row],[Description]]&amp;" - $"&amp;Table_PayItems[[#This Row],[Unit]])</f>
        <v>Culv, Cl V, 66 inch, Jacked in Place - $Ft</v>
      </c>
      <c r="I1861" s="29" t="str">
        <f>IFERROR(VLOOKUP(ROWS($M$5:M1861),Table_PayItems[[Search Key]:[Concentrated Name]],2,FALSE),"")</f>
        <v>Culv, Cl V, 66 inch, Jacked in Place - $Ft</v>
      </c>
      <c r="J1861" s="1"/>
      <c r="K1861" s="1"/>
      <c r="L1861" s="22">
        <f>IF(ISNUMBER(SEARCH(Pay_Item_Search_Text_2,M1861)),MAX($L$4:L1860)+1,0)</f>
        <v>0</v>
      </c>
      <c r="M1861" s="1" t="str">
        <f>IFERROR(VLOOKUP(ROWS($M$5:M1861),Table_PayItems[[Search Key]:[Concentrated Name]],2,FALSE),"")</f>
        <v>Culv, Cl V, 66 inch, Jacked in Place - $Ft</v>
      </c>
      <c r="N1861" s="1" t="str">
        <f>IFERROR(VLOOKUP(ROWS($M$5:N1861),$L$5:$M$7000,2,FALSE),"")</f>
        <v/>
      </c>
      <c r="O1861" s="1" t="str">
        <f>IFERROR(VLOOKUP(ROWS($O$5:O1861),$K$5:$L$7000,2,FALSE),"")</f>
        <v/>
      </c>
    </row>
    <row r="1862" spans="2:15" ht="15" customHeight="1" x14ac:dyDescent="0.25">
      <c r="B1862" s="178" t="s">
        <v>8705</v>
      </c>
      <c r="C1862" s="178" t="s">
        <v>104</v>
      </c>
      <c r="D1862" s="178" t="s">
        <v>759</v>
      </c>
      <c r="E1862" s="178" t="s">
        <v>302</v>
      </c>
      <c r="F1862" s="178" t="s">
        <v>17</v>
      </c>
      <c r="G1862" s="1">
        <f>IF(ISNUMBER(Pay_Item_Search_Text),IF(ISNUMBER(IF(FIND(Pay_Item_Search_Text,B1862)=1,1, "FALSE")),MAX(G$4:$G1861)+1,IF(ISNUMBER(Pay_Item_Search_Text),0,IF(ISNUMBER(SEARCH(Pay_Item_Search_Text,H1862)),MAX(G$4:$G1861)+1,0))),IF(ISNUMBER(Pay_Item_Search_Text),0,IF(ISNUMBER(SEARCH(Pay_Item_Search_Text,H1862)),MAX(G$4:$G1861)+1,0)))</f>
        <v>1858</v>
      </c>
      <c r="H1862" s="1" t="str">
        <f>IF(Table_PayItems[[#This Row],[Description]]="_","_ Unique Item - "&amp;Table_PayItems[[#This Row],[Item]]&amp;" - $"&amp;Table_PayItems[[#This Row],[Unit]],Table_PayItems[[#This Row],[Description]]&amp;" - $"&amp;Table_PayItems[[#This Row],[Unit]])</f>
        <v>Culv, Cl V, 72 inch, Jacked in Place - $Ft</v>
      </c>
      <c r="I1862" s="29" t="str">
        <f>IFERROR(VLOOKUP(ROWS($M$5:M1862),Table_PayItems[[Search Key]:[Concentrated Name]],2,FALSE),"")</f>
        <v>Culv, Cl V, 72 inch, Jacked in Place - $Ft</v>
      </c>
      <c r="J1862" s="1"/>
      <c r="K1862" s="1"/>
      <c r="L1862" s="22">
        <f>IF(ISNUMBER(SEARCH(Pay_Item_Search_Text_2,M1862)),MAX($L$4:L1861)+1,0)</f>
        <v>0</v>
      </c>
      <c r="M1862" s="1" t="str">
        <f>IFERROR(VLOOKUP(ROWS($M$5:M1862),Table_PayItems[[Search Key]:[Concentrated Name]],2,FALSE),"")</f>
        <v>Culv, Cl V, 72 inch, Jacked in Place - $Ft</v>
      </c>
      <c r="N1862" s="1" t="str">
        <f>IFERROR(VLOOKUP(ROWS($M$5:N1862),$L$5:$M$7000,2,FALSE),"")</f>
        <v/>
      </c>
      <c r="O1862" s="1" t="str">
        <f>IFERROR(VLOOKUP(ROWS($O$5:O1862),$K$5:$L$7000,2,FALSE),"")</f>
        <v/>
      </c>
    </row>
    <row r="1863" spans="2:15" ht="15" customHeight="1" x14ac:dyDescent="0.25">
      <c r="B1863" s="178" t="s">
        <v>8719</v>
      </c>
      <c r="C1863" s="178" t="s">
        <v>104</v>
      </c>
      <c r="D1863" s="178" t="s">
        <v>773</v>
      </c>
      <c r="E1863" s="178" t="s">
        <v>302</v>
      </c>
      <c r="F1863" s="178" t="s">
        <v>17</v>
      </c>
      <c r="G1863" s="1">
        <f>IF(ISNUMBER(Pay_Item_Search_Text),IF(ISNUMBER(IF(FIND(Pay_Item_Search_Text,B1863)=1,1, "FALSE")),MAX(G$4:$G1862)+1,IF(ISNUMBER(Pay_Item_Search_Text),0,IF(ISNUMBER(SEARCH(Pay_Item_Search_Text,H1863)),MAX(G$4:$G1862)+1,0))),IF(ISNUMBER(Pay_Item_Search_Text),0,IF(ISNUMBER(SEARCH(Pay_Item_Search_Text,H1863)),MAX(G$4:$G1862)+1,0)))</f>
        <v>1859</v>
      </c>
      <c r="H1863" s="1" t="str">
        <f>IF(Table_PayItems[[#This Row],[Description]]="_","_ Unique Item - "&amp;Table_PayItems[[#This Row],[Item]]&amp;" - $"&amp;Table_PayItems[[#This Row],[Unit]],Table_PayItems[[#This Row],[Description]]&amp;" - $"&amp;Table_PayItems[[#This Row],[Unit]])</f>
        <v>Culv, CSP Arch, Cl A, 112 inch by 75 inch - $Ft</v>
      </c>
      <c r="I1863" s="29" t="str">
        <f>IFERROR(VLOOKUP(ROWS($M$5:M1863),Table_PayItems[[Search Key]:[Concentrated Name]],2,FALSE),"")</f>
        <v>Culv, CSP Arch, Cl A, 112 inch by 75 inch - $Ft</v>
      </c>
      <c r="J1863" s="1"/>
      <c r="K1863" s="1"/>
      <c r="L1863" s="22">
        <f>IF(ISNUMBER(SEARCH(Pay_Item_Search_Text_2,M1863)),MAX($L$4:L1862)+1,0)</f>
        <v>0</v>
      </c>
      <c r="M1863" s="1" t="str">
        <f>IFERROR(VLOOKUP(ROWS($M$5:M1863),Table_PayItems[[Search Key]:[Concentrated Name]],2,FALSE),"")</f>
        <v>Culv, CSP Arch, Cl A, 112 inch by 75 inch - $Ft</v>
      </c>
      <c r="N1863" s="1" t="str">
        <f>IFERROR(VLOOKUP(ROWS($M$5:N1863),$L$5:$M$7000,2,FALSE),"")</f>
        <v/>
      </c>
      <c r="O1863" s="1" t="str">
        <f>IFERROR(VLOOKUP(ROWS($O$5:O1863),$K$5:$L$7000,2,FALSE),"")</f>
        <v/>
      </c>
    </row>
    <row r="1864" spans="2:15" ht="15" customHeight="1" x14ac:dyDescent="0.25">
      <c r="B1864" s="178" t="s">
        <v>8720</v>
      </c>
      <c r="C1864" s="178" t="s">
        <v>104</v>
      </c>
      <c r="D1864" s="178" t="s">
        <v>774</v>
      </c>
      <c r="E1864" s="178" t="s">
        <v>302</v>
      </c>
      <c r="F1864" s="178" t="s">
        <v>17</v>
      </c>
      <c r="G1864" s="1">
        <f>IF(ISNUMBER(Pay_Item_Search_Text),IF(ISNUMBER(IF(FIND(Pay_Item_Search_Text,B1864)=1,1, "FALSE")),MAX(G$4:$G1863)+1,IF(ISNUMBER(Pay_Item_Search_Text),0,IF(ISNUMBER(SEARCH(Pay_Item_Search_Text,H1864)),MAX(G$4:$G1863)+1,0))),IF(ISNUMBER(Pay_Item_Search_Text),0,IF(ISNUMBER(SEARCH(Pay_Item_Search_Text,H1864)),MAX(G$4:$G1863)+1,0)))</f>
        <v>1860</v>
      </c>
      <c r="H1864" s="1" t="str">
        <f>IF(Table_PayItems[[#This Row],[Description]]="_","_ Unique Item - "&amp;Table_PayItems[[#This Row],[Item]]&amp;" - $"&amp;Table_PayItems[[#This Row],[Unit]],Table_PayItems[[#This Row],[Description]]&amp;" - $"&amp;Table_PayItems[[#This Row],[Unit]])</f>
        <v>Culv, CSP Arch, Cl A, 127 inch by 83 inch - $Ft</v>
      </c>
      <c r="I1864" s="29" t="str">
        <f>IFERROR(VLOOKUP(ROWS($M$5:M1864),Table_PayItems[[Search Key]:[Concentrated Name]],2,FALSE),"")</f>
        <v>Culv, CSP Arch, Cl A, 127 inch by 83 inch - $Ft</v>
      </c>
      <c r="J1864" s="1"/>
      <c r="K1864" s="1"/>
      <c r="L1864" s="22">
        <f>IF(ISNUMBER(SEARCH(Pay_Item_Search_Text_2,M1864)),MAX($L$4:L1863)+1,0)</f>
        <v>0</v>
      </c>
      <c r="M1864" s="1" t="str">
        <f>IFERROR(VLOOKUP(ROWS($M$5:M1864),Table_PayItems[[Search Key]:[Concentrated Name]],2,FALSE),"")</f>
        <v>Culv, CSP Arch, Cl A, 127 inch by 83 inch - $Ft</v>
      </c>
      <c r="N1864" s="1" t="str">
        <f>IFERROR(VLOOKUP(ROWS($M$5:N1864),$L$5:$M$7000,2,FALSE),"")</f>
        <v/>
      </c>
      <c r="O1864" s="1" t="str">
        <f>IFERROR(VLOOKUP(ROWS($O$5:O1864),$K$5:$L$7000,2,FALSE),"")</f>
        <v/>
      </c>
    </row>
    <row r="1865" spans="2:15" ht="15" customHeight="1" x14ac:dyDescent="0.25">
      <c r="B1865" s="178" t="s">
        <v>8721</v>
      </c>
      <c r="C1865" s="178" t="s">
        <v>104</v>
      </c>
      <c r="D1865" s="178" t="s">
        <v>775</v>
      </c>
      <c r="E1865" s="178" t="s">
        <v>302</v>
      </c>
      <c r="F1865" s="178" t="s">
        <v>17</v>
      </c>
      <c r="G1865" s="1">
        <f>IF(ISNUMBER(Pay_Item_Search_Text),IF(ISNUMBER(IF(FIND(Pay_Item_Search_Text,B1865)=1,1, "FALSE")),MAX(G$4:$G1864)+1,IF(ISNUMBER(Pay_Item_Search_Text),0,IF(ISNUMBER(SEARCH(Pay_Item_Search_Text,H1865)),MAX(G$4:$G1864)+1,0))),IF(ISNUMBER(Pay_Item_Search_Text),0,IF(ISNUMBER(SEARCH(Pay_Item_Search_Text,H1865)),MAX(G$4:$G1864)+1,0)))</f>
        <v>1861</v>
      </c>
      <c r="H1865" s="1" t="str">
        <f>IF(Table_PayItems[[#This Row],[Description]]="_","_ Unique Item - "&amp;Table_PayItems[[#This Row],[Item]]&amp;" - $"&amp;Table_PayItems[[#This Row],[Unit]],Table_PayItems[[#This Row],[Description]]&amp;" - $"&amp;Table_PayItems[[#This Row],[Unit]])</f>
        <v>Culv, CSP Arch, Cl A, 142 inch by 91 inch - $Ft</v>
      </c>
      <c r="I1865" s="29" t="str">
        <f>IFERROR(VLOOKUP(ROWS($M$5:M1865),Table_PayItems[[Search Key]:[Concentrated Name]],2,FALSE),"")</f>
        <v>Culv, CSP Arch, Cl A, 142 inch by 91 inch - $Ft</v>
      </c>
      <c r="J1865" s="1"/>
      <c r="K1865" s="1"/>
      <c r="L1865" s="22">
        <f>IF(ISNUMBER(SEARCH(Pay_Item_Search_Text_2,M1865)),MAX($L$4:L1864)+1,0)</f>
        <v>0</v>
      </c>
      <c r="M1865" s="1" t="str">
        <f>IFERROR(VLOOKUP(ROWS($M$5:M1865),Table_PayItems[[Search Key]:[Concentrated Name]],2,FALSE),"")</f>
        <v>Culv, CSP Arch, Cl A, 142 inch by 91 inch - $Ft</v>
      </c>
      <c r="N1865" s="1" t="str">
        <f>IFERROR(VLOOKUP(ROWS($M$5:N1865),$L$5:$M$7000,2,FALSE),"")</f>
        <v/>
      </c>
      <c r="O1865" s="1" t="str">
        <f>IFERROR(VLOOKUP(ROWS($O$5:O1865),$K$5:$L$7000,2,FALSE),"")</f>
        <v/>
      </c>
    </row>
    <row r="1866" spans="2:15" ht="15" customHeight="1" x14ac:dyDescent="0.25">
      <c r="B1866" s="178" t="s">
        <v>8706</v>
      </c>
      <c r="C1866" s="178" t="s">
        <v>104</v>
      </c>
      <c r="D1866" s="178" t="s">
        <v>760</v>
      </c>
      <c r="E1866" s="178" t="s">
        <v>296</v>
      </c>
      <c r="F1866" s="178" t="s">
        <v>17</v>
      </c>
      <c r="G1866" s="1">
        <f>IF(ISNUMBER(Pay_Item_Search_Text),IF(ISNUMBER(IF(FIND(Pay_Item_Search_Text,B1866)=1,1, "FALSE")),MAX(G$4:$G1865)+1,IF(ISNUMBER(Pay_Item_Search_Text),0,IF(ISNUMBER(SEARCH(Pay_Item_Search_Text,H1866)),MAX(G$4:$G1865)+1,0))),IF(ISNUMBER(Pay_Item_Search_Text),0,IF(ISNUMBER(SEARCH(Pay_Item_Search_Text,H1866)),MAX(G$4:$G1865)+1,0)))</f>
        <v>1862</v>
      </c>
      <c r="H1866" s="1" t="str">
        <f>IF(Table_PayItems[[#This Row],[Description]]="_","_ Unique Item - "&amp;Table_PayItems[[#This Row],[Item]]&amp;" - $"&amp;Table_PayItems[[#This Row],[Unit]],Table_PayItems[[#This Row],[Description]]&amp;" - $"&amp;Table_PayItems[[#This Row],[Unit]])</f>
        <v>Culv, CSP Arch, Cl A, 17 inch by 13 inch - $Ft</v>
      </c>
      <c r="I1866" s="29" t="str">
        <f>IFERROR(VLOOKUP(ROWS($M$5:M1866),Table_PayItems[[Search Key]:[Concentrated Name]],2,FALSE),"")</f>
        <v>Culv, CSP Arch, Cl A, 17 inch by 13 inch - $Ft</v>
      </c>
      <c r="J1866" s="1"/>
      <c r="K1866" s="1"/>
      <c r="L1866" s="22">
        <f>IF(ISNUMBER(SEARCH(Pay_Item_Search_Text_2,M1866)),MAX($L$4:L1865)+1,0)</f>
        <v>0</v>
      </c>
      <c r="M1866" s="1" t="str">
        <f>IFERROR(VLOOKUP(ROWS($M$5:M1866),Table_PayItems[[Search Key]:[Concentrated Name]],2,FALSE),"")</f>
        <v>Culv, CSP Arch, Cl A, 17 inch by 13 inch - $Ft</v>
      </c>
      <c r="N1866" s="1" t="str">
        <f>IFERROR(VLOOKUP(ROWS($M$5:N1866),$L$5:$M$7000,2,FALSE),"")</f>
        <v/>
      </c>
      <c r="O1866" s="1" t="str">
        <f>IFERROR(VLOOKUP(ROWS($O$5:O1866),$K$5:$L$7000,2,FALSE),"")</f>
        <v/>
      </c>
    </row>
    <row r="1867" spans="2:15" ht="15" customHeight="1" x14ac:dyDescent="0.25">
      <c r="B1867" s="178" t="s">
        <v>8707</v>
      </c>
      <c r="C1867" s="178" t="s">
        <v>104</v>
      </c>
      <c r="D1867" s="178" t="s">
        <v>761</v>
      </c>
      <c r="E1867" s="178" t="s">
        <v>296</v>
      </c>
      <c r="F1867" s="178" t="s">
        <v>17</v>
      </c>
      <c r="G1867" s="1">
        <f>IF(ISNUMBER(Pay_Item_Search_Text),IF(ISNUMBER(IF(FIND(Pay_Item_Search_Text,B1867)=1,1, "FALSE")),MAX(G$4:$G1866)+1,IF(ISNUMBER(Pay_Item_Search_Text),0,IF(ISNUMBER(SEARCH(Pay_Item_Search_Text,H1867)),MAX(G$4:$G1866)+1,0))),IF(ISNUMBER(Pay_Item_Search_Text),0,IF(ISNUMBER(SEARCH(Pay_Item_Search_Text,H1867)),MAX(G$4:$G1866)+1,0)))</f>
        <v>1863</v>
      </c>
      <c r="H1867" s="1" t="str">
        <f>IF(Table_PayItems[[#This Row],[Description]]="_","_ Unique Item - "&amp;Table_PayItems[[#This Row],[Item]]&amp;" - $"&amp;Table_PayItems[[#This Row],[Unit]],Table_PayItems[[#This Row],[Description]]&amp;" - $"&amp;Table_PayItems[[#This Row],[Unit]])</f>
        <v>Culv, CSP Arch, Cl A, 21 inch by 15 inch - $Ft</v>
      </c>
      <c r="I1867" s="29" t="str">
        <f>IFERROR(VLOOKUP(ROWS($M$5:M1867),Table_PayItems[[Search Key]:[Concentrated Name]],2,FALSE),"")</f>
        <v>Culv, CSP Arch, Cl A, 21 inch by 15 inch - $Ft</v>
      </c>
      <c r="J1867" s="1"/>
      <c r="K1867" s="1"/>
      <c r="L1867" s="22">
        <f>IF(ISNUMBER(SEARCH(Pay_Item_Search_Text_2,M1867)),MAX($L$4:L1866)+1,0)</f>
        <v>0</v>
      </c>
      <c r="M1867" s="1" t="str">
        <f>IFERROR(VLOOKUP(ROWS($M$5:M1867),Table_PayItems[[Search Key]:[Concentrated Name]],2,FALSE),"")</f>
        <v>Culv, CSP Arch, Cl A, 21 inch by 15 inch - $Ft</v>
      </c>
      <c r="N1867" s="1" t="str">
        <f>IFERROR(VLOOKUP(ROWS($M$5:N1867),$L$5:$M$7000,2,FALSE),"")</f>
        <v/>
      </c>
      <c r="O1867" s="1" t="str">
        <f>IFERROR(VLOOKUP(ROWS($O$5:O1867),$K$5:$L$7000,2,FALSE),"")</f>
        <v/>
      </c>
    </row>
    <row r="1868" spans="2:15" ht="15" customHeight="1" x14ac:dyDescent="0.25">
      <c r="B1868" s="178" t="s">
        <v>8708</v>
      </c>
      <c r="C1868" s="178" t="s">
        <v>104</v>
      </c>
      <c r="D1868" s="178" t="s">
        <v>762</v>
      </c>
      <c r="E1868" s="178" t="s">
        <v>296</v>
      </c>
      <c r="F1868" s="178" t="s">
        <v>17</v>
      </c>
      <c r="G1868" s="1">
        <f>IF(ISNUMBER(Pay_Item_Search_Text),IF(ISNUMBER(IF(FIND(Pay_Item_Search_Text,B1868)=1,1, "FALSE")),MAX(G$4:$G1867)+1,IF(ISNUMBER(Pay_Item_Search_Text),0,IF(ISNUMBER(SEARCH(Pay_Item_Search_Text,H1868)),MAX(G$4:$G1867)+1,0))),IF(ISNUMBER(Pay_Item_Search_Text),0,IF(ISNUMBER(SEARCH(Pay_Item_Search_Text,H1868)),MAX(G$4:$G1867)+1,0)))</f>
        <v>1864</v>
      </c>
      <c r="H1868" s="1" t="str">
        <f>IF(Table_PayItems[[#This Row],[Description]]="_","_ Unique Item - "&amp;Table_PayItems[[#This Row],[Item]]&amp;" - $"&amp;Table_PayItems[[#This Row],[Unit]],Table_PayItems[[#This Row],[Description]]&amp;" - $"&amp;Table_PayItems[[#This Row],[Unit]])</f>
        <v>Culv, CSP Arch, Cl A, 24 inch by 18 inch - $Ft</v>
      </c>
      <c r="I1868" s="29" t="str">
        <f>IFERROR(VLOOKUP(ROWS($M$5:M1868),Table_PayItems[[Search Key]:[Concentrated Name]],2,FALSE),"")</f>
        <v>Culv, CSP Arch, Cl A, 24 inch by 18 inch - $Ft</v>
      </c>
      <c r="J1868" s="1"/>
      <c r="K1868" s="1"/>
      <c r="L1868" s="22">
        <f>IF(ISNUMBER(SEARCH(Pay_Item_Search_Text_2,M1868)),MAX($L$4:L1867)+1,0)</f>
        <v>0</v>
      </c>
      <c r="M1868" s="1" t="str">
        <f>IFERROR(VLOOKUP(ROWS($M$5:M1868),Table_PayItems[[Search Key]:[Concentrated Name]],2,FALSE),"")</f>
        <v>Culv, CSP Arch, Cl A, 24 inch by 18 inch - $Ft</v>
      </c>
      <c r="N1868" s="1" t="str">
        <f>IFERROR(VLOOKUP(ROWS($M$5:N1868),$L$5:$M$7000,2,FALSE),"")</f>
        <v/>
      </c>
      <c r="O1868" s="1" t="str">
        <f>IFERROR(VLOOKUP(ROWS($O$5:O1868),$K$5:$L$7000,2,FALSE),"")</f>
        <v/>
      </c>
    </row>
    <row r="1869" spans="2:15" ht="15" customHeight="1" x14ac:dyDescent="0.25">
      <c r="B1869" s="178" t="s">
        <v>8709</v>
      </c>
      <c r="C1869" s="178" t="s">
        <v>104</v>
      </c>
      <c r="D1869" s="178" t="s">
        <v>763</v>
      </c>
      <c r="E1869" s="178" t="s">
        <v>302</v>
      </c>
      <c r="F1869" s="178" t="s">
        <v>17</v>
      </c>
      <c r="G1869" s="1">
        <f>IF(ISNUMBER(Pay_Item_Search_Text),IF(ISNUMBER(IF(FIND(Pay_Item_Search_Text,B1869)=1,1, "FALSE")),MAX(G$4:$G1868)+1,IF(ISNUMBER(Pay_Item_Search_Text),0,IF(ISNUMBER(SEARCH(Pay_Item_Search_Text,H1869)),MAX(G$4:$G1868)+1,0))),IF(ISNUMBER(Pay_Item_Search_Text),0,IF(ISNUMBER(SEARCH(Pay_Item_Search_Text,H1869)),MAX(G$4:$G1868)+1,0)))</f>
        <v>1865</v>
      </c>
      <c r="H1869" s="1" t="str">
        <f>IF(Table_PayItems[[#This Row],[Description]]="_","_ Unique Item - "&amp;Table_PayItems[[#This Row],[Item]]&amp;" - $"&amp;Table_PayItems[[#This Row],[Unit]],Table_PayItems[[#This Row],[Description]]&amp;" - $"&amp;Table_PayItems[[#This Row],[Unit]])</f>
        <v>Culv, CSP Arch, Cl A, 28 inch by 20 inch - $Ft</v>
      </c>
      <c r="I1869" s="29" t="str">
        <f>IFERROR(VLOOKUP(ROWS($M$5:M1869),Table_PayItems[[Search Key]:[Concentrated Name]],2,FALSE),"")</f>
        <v>Culv, CSP Arch, Cl A, 28 inch by 20 inch - $Ft</v>
      </c>
      <c r="J1869" s="1"/>
      <c r="K1869" s="1"/>
      <c r="L1869" s="22">
        <f>IF(ISNUMBER(SEARCH(Pay_Item_Search_Text_2,M1869)),MAX($L$4:L1868)+1,0)</f>
        <v>518</v>
      </c>
      <c r="M1869" s="1" t="str">
        <f>IFERROR(VLOOKUP(ROWS($M$5:M1869),Table_PayItems[[Search Key]:[Concentrated Name]],2,FALSE),"")</f>
        <v>Culv, CSP Arch, Cl A, 28 inch by 20 inch - $Ft</v>
      </c>
      <c r="N1869" s="1" t="str">
        <f>IFERROR(VLOOKUP(ROWS($M$5:N1869),$L$5:$M$7000,2,FALSE),"")</f>
        <v/>
      </c>
      <c r="O1869" s="1" t="str">
        <f>IFERROR(VLOOKUP(ROWS($O$5:O1869),$K$5:$L$7000,2,FALSE),"")</f>
        <v/>
      </c>
    </row>
    <row r="1870" spans="2:15" ht="15" customHeight="1" x14ac:dyDescent="0.25">
      <c r="B1870" s="178" t="s">
        <v>8710</v>
      </c>
      <c r="C1870" s="178" t="s">
        <v>104</v>
      </c>
      <c r="D1870" s="178" t="s">
        <v>764</v>
      </c>
      <c r="E1870" s="178" t="s">
        <v>302</v>
      </c>
      <c r="F1870" s="178" t="s">
        <v>17</v>
      </c>
      <c r="G1870" s="1">
        <f>IF(ISNUMBER(Pay_Item_Search_Text),IF(ISNUMBER(IF(FIND(Pay_Item_Search_Text,B1870)=1,1, "FALSE")),MAX(G$4:$G1869)+1,IF(ISNUMBER(Pay_Item_Search_Text),0,IF(ISNUMBER(SEARCH(Pay_Item_Search_Text,H1870)),MAX(G$4:$G1869)+1,0))),IF(ISNUMBER(Pay_Item_Search_Text),0,IF(ISNUMBER(SEARCH(Pay_Item_Search_Text,H1870)),MAX(G$4:$G1869)+1,0)))</f>
        <v>1866</v>
      </c>
      <c r="H1870" s="1" t="str">
        <f>IF(Table_PayItems[[#This Row],[Description]]="_","_ Unique Item - "&amp;Table_PayItems[[#This Row],[Item]]&amp;" - $"&amp;Table_PayItems[[#This Row],[Unit]],Table_PayItems[[#This Row],[Description]]&amp;" - $"&amp;Table_PayItems[[#This Row],[Unit]])</f>
        <v>Culv, CSP Arch, Cl A, 35 inch by 24 inch - $Ft</v>
      </c>
      <c r="I1870" s="29" t="str">
        <f>IFERROR(VLOOKUP(ROWS($M$5:M1870),Table_PayItems[[Search Key]:[Concentrated Name]],2,FALSE),"")</f>
        <v>Culv, CSP Arch, Cl A, 35 inch by 24 inch - $Ft</v>
      </c>
      <c r="J1870" s="1"/>
      <c r="K1870" s="1"/>
      <c r="L1870" s="22">
        <f>IF(ISNUMBER(SEARCH(Pay_Item_Search_Text_2,M1870)),MAX($L$4:L1869)+1,0)</f>
        <v>0</v>
      </c>
      <c r="M1870" s="1" t="str">
        <f>IFERROR(VLOOKUP(ROWS($M$5:M1870),Table_PayItems[[Search Key]:[Concentrated Name]],2,FALSE),"")</f>
        <v>Culv, CSP Arch, Cl A, 35 inch by 24 inch - $Ft</v>
      </c>
      <c r="N1870" s="1" t="str">
        <f>IFERROR(VLOOKUP(ROWS($M$5:N1870),$L$5:$M$7000,2,FALSE),"")</f>
        <v/>
      </c>
      <c r="O1870" s="1" t="str">
        <f>IFERROR(VLOOKUP(ROWS($O$5:O1870),$K$5:$L$7000,2,FALSE),"")</f>
        <v/>
      </c>
    </row>
    <row r="1871" spans="2:15" ht="15" customHeight="1" x14ac:dyDescent="0.25">
      <c r="B1871" s="178" t="s">
        <v>8711</v>
      </c>
      <c r="C1871" s="178" t="s">
        <v>104</v>
      </c>
      <c r="D1871" s="178" t="s">
        <v>765</v>
      </c>
      <c r="E1871" s="178" t="s">
        <v>302</v>
      </c>
      <c r="F1871" s="178" t="s">
        <v>17</v>
      </c>
      <c r="G1871" s="1">
        <f>IF(ISNUMBER(Pay_Item_Search_Text),IF(ISNUMBER(IF(FIND(Pay_Item_Search_Text,B1871)=1,1, "FALSE")),MAX(G$4:$G1870)+1,IF(ISNUMBER(Pay_Item_Search_Text),0,IF(ISNUMBER(SEARCH(Pay_Item_Search_Text,H1871)),MAX(G$4:$G1870)+1,0))),IF(ISNUMBER(Pay_Item_Search_Text),0,IF(ISNUMBER(SEARCH(Pay_Item_Search_Text,H1871)),MAX(G$4:$G1870)+1,0)))</f>
        <v>1867</v>
      </c>
      <c r="H1871" s="1" t="str">
        <f>IF(Table_PayItems[[#This Row],[Description]]="_","_ Unique Item - "&amp;Table_PayItems[[#This Row],[Item]]&amp;" - $"&amp;Table_PayItems[[#This Row],[Unit]],Table_PayItems[[#This Row],[Description]]&amp;" - $"&amp;Table_PayItems[[#This Row],[Unit]])</f>
        <v>Culv, CSP Arch, Cl A, 42 inch by 29 inch - $Ft</v>
      </c>
      <c r="I1871" s="29" t="str">
        <f>IFERROR(VLOOKUP(ROWS($M$5:M1871),Table_PayItems[[Search Key]:[Concentrated Name]],2,FALSE),"")</f>
        <v>Culv, CSP Arch, Cl A, 42 inch by 29 inch - $Ft</v>
      </c>
      <c r="J1871" s="1"/>
      <c r="K1871" s="1"/>
      <c r="L1871" s="22">
        <f>IF(ISNUMBER(SEARCH(Pay_Item_Search_Text_2,M1871)),MAX($L$4:L1870)+1,0)</f>
        <v>0</v>
      </c>
      <c r="M1871" s="1" t="str">
        <f>IFERROR(VLOOKUP(ROWS($M$5:M1871),Table_PayItems[[Search Key]:[Concentrated Name]],2,FALSE),"")</f>
        <v>Culv, CSP Arch, Cl A, 42 inch by 29 inch - $Ft</v>
      </c>
      <c r="N1871" s="1" t="str">
        <f>IFERROR(VLOOKUP(ROWS($M$5:N1871),$L$5:$M$7000,2,FALSE),"")</f>
        <v/>
      </c>
      <c r="O1871" s="1" t="str">
        <f>IFERROR(VLOOKUP(ROWS($O$5:O1871),$K$5:$L$7000,2,FALSE),"")</f>
        <v/>
      </c>
    </row>
    <row r="1872" spans="2:15" ht="15" customHeight="1" x14ac:dyDescent="0.25">
      <c r="B1872" s="178" t="s">
        <v>8712</v>
      </c>
      <c r="C1872" s="178" t="s">
        <v>104</v>
      </c>
      <c r="D1872" s="178" t="s">
        <v>766</v>
      </c>
      <c r="E1872" s="178" t="s">
        <v>302</v>
      </c>
      <c r="F1872" s="178" t="s">
        <v>17</v>
      </c>
      <c r="G1872" s="1">
        <f>IF(ISNUMBER(Pay_Item_Search_Text),IF(ISNUMBER(IF(FIND(Pay_Item_Search_Text,B1872)=1,1, "FALSE")),MAX(G$4:$G1871)+1,IF(ISNUMBER(Pay_Item_Search_Text),0,IF(ISNUMBER(SEARCH(Pay_Item_Search_Text,H1872)),MAX(G$4:$G1871)+1,0))),IF(ISNUMBER(Pay_Item_Search_Text),0,IF(ISNUMBER(SEARCH(Pay_Item_Search_Text,H1872)),MAX(G$4:$G1871)+1,0)))</f>
        <v>1868</v>
      </c>
      <c r="H1872" s="1" t="str">
        <f>IF(Table_PayItems[[#This Row],[Description]]="_","_ Unique Item - "&amp;Table_PayItems[[#This Row],[Item]]&amp;" - $"&amp;Table_PayItems[[#This Row],[Unit]],Table_PayItems[[#This Row],[Description]]&amp;" - $"&amp;Table_PayItems[[#This Row],[Unit]])</f>
        <v>Culv, CSP Arch, Cl A, 49 inch by 33 inch - $Ft</v>
      </c>
      <c r="I1872" s="29" t="str">
        <f>IFERROR(VLOOKUP(ROWS($M$5:M1872),Table_PayItems[[Search Key]:[Concentrated Name]],2,FALSE),"")</f>
        <v>Culv, CSP Arch, Cl A, 49 inch by 33 inch - $Ft</v>
      </c>
      <c r="J1872" s="1"/>
      <c r="K1872" s="1"/>
      <c r="L1872" s="22">
        <f>IF(ISNUMBER(SEARCH(Pay_Item_Search_Text_2,M1872)),MAX($L$4:L1871)+1,0)</f>
        <v>0</v>
      </c>
      <c r="M1872" s="1" t="str">
        <f>IFERROR(VLOOKUP(ROWS($M$5:M1872),Table_PayItems[[Search Key]:[Concentrated Name]],2,FALSE),"")</f>
        <v>Culv, CSP Arch, Cl A, 49 inch by 33 inch - $Ft</v>
      </c>
      <c r="N1872" s="1" t="str">
        <f>IFERROR(VLOOKUP(ROWS($M$5:N1872),$L$5:$M$7000,2,FALSE),"")</f>
        <v/>
      </c>
      <c r="O1872" s="1" t="str">
        <f>IFERROR(VLOOKUP(ROWS($O$5:O1872),$K$5:$L$7000,2,FALSE),"")</f>
        <v/>
      </c>
    </row>
    <row r="1873" spans="2:15" ht="15" customHeight="1" x14ac:dyDescent="0.25">
      <c r="B1873" s="178" t="s">
        <v>8713</v>
      </c>
      <c r="C1873" s="178" t="s">
        <v>104</v>
      </c>
      <c r="D1873" s="178" t="s">
        <v>767</v>
      </c>
      <c r="E1873" s="178" t="s">
        <v>302</v>
      </c>
      <c r="F1873" s="178" t="s">
        <v>17</v>
      </c>
      <c r="G1873" s="1">
        <f>IF(ISNUMBER(Pay_Item_Search_Text),IF(ISNUMBER(IF(FIND(Pay_Item_Search_Text,B1873)=1,1, "FALSE")),MAX(G$4:$G1872)+1,IF(ISNUMBER(Pay_Item_Search_Text),0,IF(ISNUMBER(SEARCH(Pay_Item_Search_Text,H1873)),MAX(G$4:$G1872)+1,0))),IF(ISNUMBER(Pay_Item_Search_Text),0,IF(ISNUMBER(SEARCH(Pay_Item_Search_Text,H1873)),MAX(G$4:$G1872)+1,0)))</f>
        <v>1869</v>
      </c>
      <c r="H1873" s="1" t="str">
        <f>IF(Table_PayItems[[#This Row],[Description]]="_","_ Unique Item - "&amp;Table_PayItems[[#This Row],[Item]]&amp;" - $"&amp;Table_PayItems[[#This Row],[Unit]],Table_PayItems[[#This Row],[Description]]&amp;" - $"&amp;Table_PayItems[[#This Row],[Unit]])</f>
        <v>Culv, CSP Arch, Cl A, 63 inch by 43 inch - $Ft</v>
      </c>
      <c r="I1873" s="29" t="str">
        <f>IFERROR(VLOOKUP(ROWS($M$5:M1873),Table_PayItems[[Search Key]:[Concentrated Name]],2,FALSE),"")</f>
        <v>Culv, CSP Arch, Cl A, 63 inch by 43 inch - $Ft</v>
      </c>
      <c r="J1873" s="1"/>
      <c r="K1873" s="1"/>
      <c r="L1873" s="22">
        <f>IF(ISNUMBER(SEARCH(Pay_Item_Search_Text_2,M1873)),MAX($L$4:L1872)+1,0)</f>
        <v>0</v>
      </c>
      <c r="M1873" s="1" t="str">
        <f>IFERROR(VLOOKUP(ROWS($M$5:M1873),Table_PayItems[[Search Key]:[Concentrated Name]],2,FALSE),"")</f>
        <v>Culv, CSP Arch, Cl A, 63 inch by 43 inch - $Ft</v>
      </c>
      <c r="N1873" s="1" t="str">
        <f>IFERROR(VLOOKUP(ROWS($M$5:N1873),$L$5:$M$7000,2,FALSE),"")</f>
        <v/>
      </c>
      <c r="O1873" s="1" t="str">
        <f>IFERROR(VLOOKUP(ROWS($O$5:O1873),$K$5:$L$7000,2,FALSE),"")</f>
        <v/>
      </c>
    </row>
    <row r="1874" spans="2:15" ht="15" customHeight="1" x14ac:dyDescent="0.25">
      <c r="B1874" s="178" t="s">
        <v>8714</v>
      </c>
      <c r="C1874" s="178" t="s">
        <v>104</v>
      </c>
      <c r="D1874" s="178" t="s">
        <v>768</v>
      </c>
      <c r="E1874" s="178" t="s">
        <v>302</v>
      </c>
      <c r="F1874" s="178" t="s">
        <v>17</v>
      </c>
      <c r="G1874" s="1">
        <f>IF(ISNUMBER(Pay_Item_Search_Text),IF(ISNUMBER(IF(FIND(Pay_Item_Search_Text,B1874)=1,1, "FALSE")),MAX(G$4:$G1873)+1,IF(ISNUMBER(Pay_Item_Search_Text),0,IF(ISNUMBER(SEARCH(Pay_Item_Search_Text,H1874)),MAX(G$4:$G1873)+1,0))),IF(ISNUMBER(Pay_Item_Search_Text),0,IF(ISNUMBER(SEARCH(Pay_Item_Search_Text,H1874)),MAX(G$4:$G1873)+1,0)))</f>
        <v>1870</v>
      </c>
      <c r="H1874" s="1" t="str">
        <f>IF(Table_PayItems[[#This Row],[Description]]="_","_ Unique Item - "&amp;Table_PayItems[[#This Row],[Item]]&amp;" - $"&amp;Table_PayItems[[#This Row],[Unit]],Table_PayItems[[#This Row],[Description]]&amp;" - $"&amp;Table_PayItems[[#This Row],[Unit]])</f>
        <v>Culv, CSP Arch, Cl A, 64 inch by 38 inch - $Ft</v>
      </c>
      <c r="I1874" s="29" t="str">
        <f>IFERROR(VLOOKUP(ROWS($M$5:M1874),Table_PayItems[[Search Key]:[Concentrated Name]],2,FALSE),"")</f>
        <v>Culv, CSP Arch, Cl A, 64 inch by 38 inch - $Ft</v>
      </c>
      <c r="J1874" s="1"/>
      <c r="K1874" s="1"/>
      <c r="L1874" s="22">
        <f>IF(ISNUMBER(SEARCH(Pay_Item_Search_Text_2,M1874)),MAX($L$4:L1873)+1,0)</f>
        <v>0</v>
      </c>
      <c r="M1874" s="1" t="str">
        <f>IFERROR(VLOOKUP(ROWS($M$5:M1874),Table_PayItems[[Search Key]:[Concentrated Name]],2,FALSE),"")</f>
        <v>Culv, CSP Arch, Cl A, 64 inch by 38 inch - $Ft</v>
      </c>
      <c r="N1874" s="1" t="str">
        <f>IFERROR(VLOOKUP(ROWS($M$5:N1874),$L$5:$M$7000,2,FALSE),"")</f>
        <v/>
      </c>
      <c r="O1874" s="1" t="str">
        <f>IFERROR(VLOOKUP(ROWS($O$5:O1874),$K$5:$L$7000,2,FALSE),"")</f>
        <v/>
      </c>
    </row>
    <row r="1875" spans="2:15" ht="15" customHeight="1" x14ac:dyDescent="0.25">
      <c r="B1875" s="178" t="s">
        <v>8715</v>
      </c>
      <c r="C1875" s="178" t="s">
        <v>104</v>
      </c>
      <c r="D1875" s="178" t="s">
        <v>769</v>
      </c>
      <c r="E1875" s="178" t="s">
        <v>302</v>
      </c>
      <c r="F1875" s="178" t="s">
        <v>17</v>
      </c>
      <c r="G1875" s="27">
        <f>IF(ISNUMBER(Pay_Item_Search_Text),IF(ISNUMBER(IF(FIND(Pay_Item_Search_Text,B1875)=1,1, "FALSE")),MAX(G$4:$G1874)+1,IF(ISNUMBER(Pay_Item_Search_Text),0,IF(ISNUMBER(SEARCH(Pay_Item_Search_Text,H1875)),MAX(G$4:$G1874)+1,0))),IF(ISNUMBER(Pay_Item_Search_Text),0,IF(ISNUMBER(SEARCH(Pay_Item_Search_Text,H1875)),MAX(G$4:$G1874)+1,0)))</f>
        <v>1871</v>
      </c>
      <c r="H1875" s="24" t="str">
        <f>IF(Table_PayItems[[#This Row],[Description]]="_","_ Unique Item - "&amp;Table_PayItems[[#This Row],[Item]]&amp;" - $"&amp;Table_PayItems[[#This Row],[Unit]],Table_PayItems[[#This Row],[Description]]&amp;" - $"&amp;Table_PayItems[[#This Row],[Unit]])</f>
        <v>Culv, CSP Arch, Cl A, 71 inch by 47 inch - $Ft</v>
      </c>
      <c r="I1875" s="30" t="str">
        <f>IFERROR(VLOOKUP(ROWS($M$5:M1875),Table_PayItems[[Search Key]:[Concentrated Name]],2,FALSE),"")</f>
        <v>Culv, CSP Arch, Cl A, 71 inch by 47 inch - $Ft</v>
      </c>
      <c r="J1875" s="1"/>
      <c r="K1875" s="1"/>
      <c r="L1875" s="22">
        <f>IF(ISNUMBER(SEARCH(Pay_Item_Search_Text_2,M1875)),MAX($L$4:L1874)+1,0)</f>
        <v>0</v>
      </c>
      <c r="M1875" s="1" t="str">
        <f>IFERROR(VLOOKUP(ROWS($M$5:M1875),Table_PayItems[[Search Key]:[Concentrated Name]],2,FALSE),"")</f>
        <v>Culv, CSP Arch, Cl A, 71 inch by 47 inch - $Ft</v>
      </c>
      <c r="N1875" s="1" t="str">
        <f>IFERROR(VLOOKUP(ROWS($M$5:N1875),$L$5:$M$7000,2,FALSE),"")</f>
        <v/>
      </c>
      <c r="O1875" s="1" t="str">
        <f>IFERROR(VLOOKUP(ROWS($O$5:O1875),$K$5:$L$7000,2,FALSE),"")</f>
        <v/>
      </c>
    </row>
    <row r="1876" spans="2:15" ht="15" customHeight="1" x14ac:dyDescent="0.25">
      <c r="B1876" s="178" t="s">
        <v>8716</v>
      </c>
      <c r="C1876" s="178" t="s">
        <v>104</v>
      </c>
      <c r="D1876" s="178" t="s">
        <v>770</v>
      </c>
      <c r="E1876" s="178" t="s">
        <v>302</v>
      </c>
      <c r="F1876" s="178" t="s">
        <v>17</v>
      </c>
      <c r="G1876" s="1">
        <f>IF(ISNUMBER(Pay_Item_Search_Text),IF(ISNUMBER(IF(FIND(Pay_Item_Search_Text,B1876)=1,1, "FALSE")),MAX(G$4:$G1875)+1,IF(ISNUMBER(Pay_Item_Search_Text),0,IF(ISNUMBER(SEARCH(Pay_Item_Search_Text,H1876)),MAX(G$4:$G1875)+1,0))),IF(ISNUMBER(Pay_Item_Search_Text),0,IF(ISNUMBER(SEARCH(Pay_Item_Search_Text,H1876)),MAX(G$4:$G1875)+1,0)))</f>
        <v>1872</v>
      </c>
      <c r="H1876" s="1" t="str">
        <f>IF(Table_PayItems[[#This Row],[Description]]="_","_ Unique Item - "&amp;Table_PayItems[[#This Row],[Item]]&amp;" - $"&amp;Table_PayItems[[#This Row],[Unit]],Table_PayItems[[#This Row],[Description]]&amp;" - $"&amp;Table_PayItems[[#This Row],[Unit]])</f>
        <v>Culv, CSP Arch, Cl A, 81 inch by 59 inch - $Ft</v>
      </c>
      <c r="I1876" s="29" t="str">
        <f>IFERROR(VLOOKUP(ROWS($M$5:M1876),Table_PayItems[[Search Key]:[Concentrated Name]],2,FALSE),"")</f>
        <v>Culv, CSP Arch, Cl A, 81 inch by 59 inch - $Ft</v>
      </c>
      <c r="J1876" s="1"/>
      <c r="K1876" s="1"/>
      <c r="L1876" s="22">
        <f>IF(ISNUMBER(SEARCH(Pay_Item_Search_Text_2,M1876)),MAX($L$4:L1875)+1,0)</f>
        <v>0</v>
      </c>
      <c r="M1876" s="1" t="str">
        <f>IFERROR(VLOOKUP(ROWS($M$5:M1876),Table_PayItems[[Search Key]:[Concentrated Name]],2,FALSE),"")</f>
        <v>Culv, CSP Arch, Cl A, 81 inch by 59 inch - $Ft</v>
      </c>
      <c r="N1876" s="1" t="str">
        <f>IFERROR(VLOOKUP(ROWS($M$5:N1876),$L$5:$M$7000,2,FALSE),"")</f>
        <v/>
      </c>
      <c r="O1876" s="1" t="str">
        <f>IFERROR(VLOOKUP(ROWS($O$5:O1876),$K$5:$L$7000,2,FALSE),"")</f>
        <v/>
      </c>
    </row>
    <row r="1877" spans="2:15" ht="15" customHeight="1" x14ac:dyDescent="0.25">
      <c r="B1877" s="178" t="s">
        <v>8717</v>
      </c>
      <c r="C1877" s="178" t="s">
        <v>104</v>
      </c>
      <c r="D1877" s="178" t="s">
        <v>771</v>
      </c>
      <c r="E1877" s="178" t="s">
        <v>302</v>
      </c>
      <c r="F1877" s="178" t="s">
        <v>17</v>
      </c>
      <c r="G1877" s="1">
        <f>IF(ISNUMBER(Pay_Item_Search_Text),IF(ISNUMBER(IF(FIND(Pay_Item_Search_Text,B1877)=1,1, "FALSE")),MAX(G$4:$G1876)+1,IF(ISNUMBER(Pay_Item_Search_Text),0,IF(ISNUMBER(SEARCH(Pay_Item_Search_Text,H1877)),MAX(G$4:$G1876)+1,0))),IF(ISNUMBER(Pay_Item_Search_Text),0,IF(ISNUMBER(SEARCH(Pay_Item_Search_Text,H1877)),MAX(G$4:$G1876)+1,0)))</f>
        <v>1873</v>
      </c>
      <c r="H1877" s="1" t="str">
        <f>IF(Table_PayItems[[#This Row],[Description]]="_","_ Unique Item - "&amp;Table_PayItems[[#This Row],[Item]]&amp;" - $"&amp;Table_PayItems[[#This Row],[Unit]],Table_PayItems[[#This Row],[Description]]&amp;" - $"&amp;Table_PayItems[[#This Row],[Unit]])</f>
        <v>Culv, CSP Arch, Cl A, 87 inch by 63 inch - $Ft</v>
      </c>
      <c r="I1877" s="29" t="str">
        <f>IFERROR(VLOOKUP(ROWS($M$5:M1877),Table_PayItems[[Search Key]:[Concentrated Name]],2,FALSE),"")</f>
        <v>Culv, CSP Arch, Cl A, 87 inch by 63 inch - $Ft</v>
      </c>
      <c r="J1877" s="1"/>
      <c r="K1877" s="1"/>
      <c r="L1877" s="22">
        <f>IF(ISNUMBER(SEARCH(Pay_Item_Search_Text_2,M1877)),MAX($L$4:L1876)+1,0)</f>
        <v>0</v>
      </c>
      <c r="M1877" s="1" t="str">
        <f>IFERROR(VLOOKUP(ROWS($M$5:M1877),Table_PayItems[[Search Key]:[Concentrated Name]],2,FALSE),"")</f>
        <v>Culv, CSP Arch, Cl A, 87 inch by 63 inch - $Ft</v>
      </c>
      <c r="N1877" s="1" t="str">
        <f>IFERROR(VLOOKUP(ROWS($M$5:N1877),$L$5:$M$7000,2,FALSE),"")</f>
        <v/>
      </c>
      <c r="O1877" s="1" t="str">
        <f>IFERROR(VLOOKUP(ROWS($O$5:O1877),$K$5:$L$7000,2,FALSE),"")</f>
        <v/>
      </c>
    </row>
    <row r="1878" spans="2:15" ht="15" customHeight="1" x14ac:dyDescent="0.25">
      <c r="B1878" s="178" t="s">
        <v>8718</v>
      </c>
      <c r="C1878" s="178" t="s">
        <v>104</v>
      </c>
      <c r="D1878" s="178" t="s">
        <v>772</v>
      </c>
      <c r="E1878" s="178" t="s">
        <v>302</v>
      </c>
      <c r="F1878" s="178" t="s">
        <v>17</v>
      </c>
      <c r="G1878" s="1">
        <f>IF(ISNUMBER(Pay_Item_Search_Text),IF(ISNUMBER(IF(FIND(Pay_Item_Search_Text,B1878)=1,1, "FALSE")),MAX(G$4:$G1877)+1,IF(ISNUMBER(Pay_Item_Search_Text),0,IF(ISNUMBER(SEARCH(Pay_Item_Search_Text,H1878)),MAX(G$4:$G1877)+1,0))),IF(ISNUMBER(Pay_Item_Search_Text),0,IF(ISNUMBER(SEARCH(Pay_Item_Search_Text,H1878)),MAX(G$4:$G1877)+1,0)))</f>
        <v>1874</v>
      </c>
      <c r="H1878" s="1" t="str">
        <f>IF(Table_PayItems[[#This Row],[Description]]="_","_ Unique Item - "&amp;Table_PayItems[[#This Row],[Item]]&amp;" - $"&amp;Table_PayItems[[#This Row],[Unit]],Table_PayItems[[#This Row],[Description]]&amp;" - $"&amp;Table_PayItems[[#This Row],[Unit]])</f>
        <v>Culv, CSP Arch, Cl A, 95 inch by 67 inch - $Ft</v>
      </c>
      <c r="I1878" s="29" t="str">
        <f>IFERROR(VLOOKUP(ROWS($M$5:M1878),Table_PayItems[[Search Key]:[Concentrated Name]],2,FALSE),"")</f>
        <v>Culv, CSP Arch, Cl A, 95 inch by 67 inch - $Ft</v>
      </c>
      <c r="J1878" s="1"/>
      <c r="K1878" s="1"/>
      <c r="L1878" s="22">
        <f>IF(ISNUMBER(SEARCH(Pay_Item_Search_Text_2,M1878)),MAX($L$4:L1877)+1,0)</f>
        <v>0</v>
      </c>
      <c r="M1878" s="1" t="str">
        <f>IFERROR(VLOOKUP(ROWS($M$5:M1878),Table_PayItems[[Search Key]:[Concentrated Name]],2,FALSE),"")</f>
        <v>Culv, CSP Arch, Cl A, 95 inch by 67 inch - $Ft</v>
      </c>
      <c r="N1878" s="1" t="str">
        <f>IFERROR(VLOOKUP(ROWS($M$5:N1878),$L$5:$M$7000,2,FALSE),"")</f>
        <v/>
      </c>
      <c r="O1878" s="1" t="str">
        <f>IFERROR(VLOOKUP(ROWS($O$5:O1878),$K$5:$L$7000,2,FALSE),"")</f>
        <v/>
      </c>
    </row>
    <row r="1879" spans="2:15" ht="15" customHeight="1" x14ac:dyDescent="0.25">
      <c r="B1879" s="178" t="s">
        <v>8735</v>
      </c>
      <c r="C1879" s="178" t="s">
        <v>104</v>
      </c>
      <c r="D1879" s="178" t="s">
        <v>789</v>
      </c>
      <c r="E1879" s="178" t="s">
        <v>302</v>
      </c>
      <c r="F1879" s="178" t="s">
        <v>17</v>
      </c>
      <c r="G1879" s="1">
        <f>IF(ISNUMBER(Pay_Item_Search_Text),IF(ISNUMBER(IF(FIND(Pay_Item_Search_Text,B1879)=1,1, "FALSE")),MAX(G$4:$G1878)+1,IF(ISNUMBER(Pay_Item_Search_Text),0,IF(ISNUMBER(SEARCH(Pay_Item_Search_Text,H1879)),MAX(G$4:$G1878)+1,0))),IF(ISNUMBER(Pay_Item_Search_Text),0,IF(ISNUMBER(SEARCH(Pay_Item_Search_Text,H1879)),MAX(G$4:$G1878)+1,0)))</f>
        <v>1875</v>
      </c>
      <c r="H1879" s="1" t="str">
        <f>IF(Table_PayItems[[#This Row],[Description]]="_","_ Unique Item - "&amp;Table_PayItems[[#This Row],[Item]]&amp;" - $"&amp;Table_PayItems[[#This Row],[Unit]],Table_PayItems[[#This Row],[Description]]&amp;" - $"&amp;Table_PayItems[[#This Row],[Unit]])</f>
        <v>Culv, CSP Arch, Cl F, 112 inch by 75 inch - $Ft</v>
      </c>
      <c r="I1879" s="29" t="str">
        <f>IFERROR(VLOOKUP(ROWS($M$5:M1879),Table_PayItems[[Search Key]:[Concentrated Name]],2,FALSE),"")</f>
        <v>Culv, CSP Arch, Cl F, 112 inch by 75 inch - $Ft</v>
      </c>
      <c r="J1879" s="1"/>
      <c r="K1879" s="1"/>
      <c r="L1879" s="22">
        <f>IF(ISNUMBER(SEARCH(Pay_Item_Search_Text_2,M1879)),MAX($L$4:L1878)+1,0)</f>
        <v>0</v>
      </c>
      <c r="M1879" s="1" t="str">
        <f>IFERROR(VLOOKUP(ROWS($M$5:M1879),Table_PayItems[[Search Key]:[Concentrated Name]],2,FALSE),"")</f>
        <v>Culv, CSP Arch, Cl F, 112 inch by 75 inch - $Ft</v>
      </c>
      <c r="N1879" s="1" t="str">
        <f>IFERROR(VLOOKUP(ROWS($M$5:N1879),$L$5:$M$7000,2,FALSE),"")</f>
        <v/>
      </c>
      <c r="O1879" s="1" t="str">
        <f>IFERROR(VLOOKUP(ROWS($O$5:O1879),$K$5:$L$7000,2,FALSE),"")</f>
        <v/>
      </c>
    </row>
    <row r="1880" spans="2:15" ht="15" customHeight="1" x14ac:dyDescent="0.25">
      <c r="B1880" s="178" t="s">
        <v>8736</v>
      </c>
      <c r="C1880" s="178" t="s">
        <v>104</v>
      </c>
      <c r="D1880" s="178" t="s">
        <v>790</v>
      </c>
      <c r="E1880" s="178" t="s">
        <v>302</v>
      </c>
      <c r="F1880" s="178" t="s">
        <v>17</v>
      </c>
      <c r="G1880" s="1">
        <f>IF(ISNUMBER(Pay_Item_Search_Text),IF(ISNUMBER(IF(FIND(Pay_Item_Search_Text,B1880)=1,1, "FALSE")),MAX(G$4:$G1879)+1,IF(ISNUMBER(Pay_Item_Search_Text),0,IF(ISNUMBER(SEARCH(Pay_Item_Search_Text,H1880)),MAX(G$4:$G1879)+1,0))),IF(ISNUMBER(Pay_Item_Search_Text),0,IF(ISNUMBER(SEARCH(Pay_Item_Search_Text,H1880)),MAX(G$4:$G1879)+1,0)))</f>
        <v>1876</v>
      </c>
      <c r="H1880" s="1" t="str">
        <f>IF(Table_PayItems[[#This Row],[Description]]="_","_ Unique Item - "&amp;Table_PayItems[[#This Row],[Item]]&amp;" - $"&amp;Table_PayItems[[#This Row],[Unit]],Table_PayItems[[#This Row],[Description]]&amp;" - $"&amp;Table_PayItems[[#This Row],[Unit]])</f>
        <v>Culv, CSP Arch, Cl F, 127 inch by 83 inch - $Ft</v>
      </c>
      <c r="I1880" s="29" t="str">
        <f>IFERROR(VLOOKUP(ROWS($M$5:M1880),Table_PayItems[[Search Key]:[Concentrated Name]],2,FALSE),"")</f>
        <v>Culv, CSP Arch, Cl F, 127 inch by 83 inch - $Ft</v>
      </c>
      <c r="J1880" s="1"/>
      <c r="K1880" s="1"/>
      <c r="L1880" s="22">
        <f>IF(ISNUMBER(SEARCH(Pay_Item_Search_Text_2,M1880)),MAX($L$4:L1879)+1,0)</f>
        <v>0</v>
      </c>
      <c r="M1880" s="1" t="str">
        <f>IFERROR(VLOOKUP(ROWS($M$5:M1880),Table_PayItems[[Search Key]:[Concentrated Name]],2,FALSE),"")</f>
        <v>Culv, CSP Arch, Cl F, 127 inch by 83 inch - $Ft</v>
      </c>
      <c r="N1880" s="1" t="str">
        <f>IFERROR(VLOOKUP(ROWS($M$5:N1880),$L$5:$M$7000,2,FALSE),"")</f>
        <v/>
      </c>
      <c r="O1880" s="1" t="str">
        <f>IFERROR(VLOOKUP(ROWS($O$5:O1880),$K$5:$L$7000,2,FALSE),"")</f>
        <v/>
      </c>
    </row>
    <row r="1881" spans="2:15" ht="15" customHeight="1" x14ac:dyDescent="0.25">
      <c r="B1881" s="178" t="s">
        <v>8737</v>
      </c>
      <c r="C1881" s="178" t="s">
        <v>104</v>
      </c>
      <c r="D1881" s="178" t="s">
        <v>791</v>
      </c>
      <c r="E1881" s="178" t="s">
        <v>302</v>
      </c>
      <c r="F1881" s="178" t="s">
        <v>17</v>
      </c>
      <c r="G1881" s="1">
        <f>IF(ISNUMBER(Pay_Item_Search_Text),IF(ISNUMBER(IF(FIND(Pay_Item_Search_Text,B1881)=1,1, "FALSE")),MAX(G$4:$G1880)+1,IF(ISNUMBER(Pay_Item_Search_Text),0,IF(ISNUMBER(SEARCH(Pay_Item_Search_Text,H1881)),MAX(G$4:$G1880)+1,0))),IF(ISNUMBER(Pay_Item_Search_Text),0,IF(ISNUMBER(SEARCH(Pay_Item_Search_Text,H1881)),MAX(G$4:$G1880)+1,0)))</f>
        <v>1877</v>
      </c>
      <c r="H1881" s="1" t="str">
        <f>IF(Table_PayItems[[#This Row],[Description]]="_","_ Unique Item - "&amp;Table_PayItems[[#This Row],[Item]]&amp;" - $"&amp;Table_PayItems[[#This Row],[Unit]],Table_PayItems[[#This Row],[Description]]&amp;" - $"&amp;Table_PayItems[[#This Row],[Unit]])</f>
        <v>Culv, CSP Arch, Cl F, 142 inch by 91 inch - $Ft</v>
      </c>
      <c r="I1881" s="29" t="str">
        <f>IFERROR(VLOOKUP(ROWS($M$5:M1881),Table_PayItems[[Search Key]:[Concentrated Name]],2,FALSE),"")</f>
        <v>Culv, CSP Arch, Cl F, 142 inch by 91 inch - $Ft</v>
      </c>
      <c r="J1881" s="1"/>
      <c r="K1881" s="1"/>
      <c r="L1881" s="22">
        <f>IF(ISNUMBER(SEARCH(Pay_Item_Search_Text_2,M1881)),MAX($L$4:L1880)+1,0)</f>
        <v>0</v>
      </c>
      <c r="M1881" s="1" t="str">
        <f>IFERROR(VLOOKUP(ROWS($M$5:M1881),Table_PayItems[[Search Key]:[Concentrated Name]],2,FALSE),"")</f>
        <v>Culv, CSP Arch, Cl F, 142 inch by 91 inch - $Ft</v>
      </c>
      <c r="N1881" s="1" t="str">
        <f>IFERROR(VLOOKUP(ROWS($M$5:N1881),$L$5:$M$7000,2,FALSE),"")</f>
        <v/>
      </c>
      <c r="O1881" s="1" t="str">
        <f>IFERROR(VLOOKUP(ROWS($O$5:O1881),$K$5:$L$7000,2,FALSE),"")</f>
        <v/>
      </c>
    </row>
    <row r="1882" spans="2:15" ht="15" customHeight="1" x14ac:dyDescent="0.25">
      <c r="B1882" s="178" t="s">
        <v>8722</v>
      </c>
      <c r="C1882" s="178" t="s">
        <v>104</v>
      </c>
      <c r="D1882" s="178" t="s">
        <v>776</v>
      </c>
      <c r="E1882" s="178" t="s">
        <v>296</v>
      </c>
      <c r="F1882" s="178" t="s">
        <v>17</v>
      </c>
      <c r="G1882" s="1">
        <f>IF(ISNUMBER(Pay_Item_Search_Text),IF(ISNUMBER(IF(FIND(Pay_Item_Search_Text,B1882)=1,1, "FALSE")),MAX(G$4:$G1881)+1,IF(ISNUMBER(Pay_Item_Search_Text),0,IF(ISNUMBER(SEARCH(Pay_Item_Search_Text,H1882)),MAX(G$4:$G1881)+1,0))),IF(ISNUMBER(Pay_Item_Search_Text),0,IF(ISNUMBER(SEARCH(Pay_Item_Search_Text,H1882)),MAX(G$4:$G1881)+1,0)))</f>
        <v>1878</v>
      </c>
      <c r="H1882" s="1" t="str">
        <f>IF(Table_PayItems[[#This Row],[Description]]="_","_ Unique Item - "&amp;Table_PayItems[[#This Row],[Item]]&amp;" - $"&amp;Table_PayItems[[#This Row],[Unit]],Table_PayItems[[#This Row],[Description]]&amp;" - $"&amp;Table_PayItems[[#This Row],[Unit]])</f>
        <v>Culv, CSP Arch, Cl F, 17 inch by 13 inch - $Ft</v>
      </c>
      <c r="I1882" s="29" t="str">
        <f>IFERROR(VLOOKUP(ROWS($M$5:M1882),Table_PayItems[[Search Key]:[Concentrated Name]],2,FALSE),"")</f>
        <v>Culv, CSP Arch, Cl F, 17 inch by 13 inch - $Ft</v>
      </c>
      <c r="J1882" s="1"/>
      <c r="K1882" s="1"/>
      <c r="L1882" s="22">
        <f>IF(ISNUMBER(SEARCH(Pay_Item_Search_Text_2,M1882)),MAX($L$4:L1881)+1,0)</f>
        <v>0</v>
      </c>
      <c r="M1882" s="1" t="str">
        <f>IFERROR(VLOOKUP(ROWS($M$5:M1882),Table_PayItems[[Search Key]:[Concentrated Name]],2,FALSE),"")</f>
        <v>Culv, CSP Arch, Cl F, 17 inch by 13 inch - $Ft</v>
      </c>
      <c r="N1882" s="1" t="str">
        <f>IFERROR(VLOOKUP(ROWS($M$5:N1882),$L$5:$M$7000,2,FALSE),"")</f>
        <v/>
      </c>
      <c r="O1882" s="1" t="str">
        <f>IFERROR(VLOOKUP(ROWS($O$5:O1882),$K$5:$L$7000,2,FALSE),"")</f>
        <v/>
      </c>
    </row>
    <row r="1883" spans="2:15" ht="15" customHeight="1" x14ac:dyDescent="0.25">
      <c r="B1883" s="178" t="s">
        <v>8723</v>
      </c>
      <c r="C1883" s="178" t="s">
        <v>104</v>
      </c>
      <c r="D1883" s="178" t="s">
        <v>777</v>
      </c>
      <c r="E1883" s="178" t="s">
        <v>296</v>
      </c>
      <c r="F1883" s="178" t="s">
        <v>17</v>
      </c>
      <c r="G1883" s="1">
        <f>IF(ISNUMBER(Pay_Item_Search_Text),IF(ISNUMBER(IF(FIND(Pay_Item_Search_Text,B1883)=1,1, "FALSE")),MAX(G$4:$G1882)+1,IF(ISNUMBER(Pay_Item_Search_Text),0,IF(ISNUMBER(SEARCH(Pay_Item_Search_Text,H1883)),MAX(G$4:$G1882)+1,0))),IF(ISNUMBER(Pay_Item_Search_Text),0,IF(ISNUMBER(SEARCH(Pay_Item_Search_Text,H1883)),MAX(G$4:$G1882)+1,0)))</f>
        <v>1879</v>
      </c>
      <c r="H1883" s="1" t="str">
        <f>IF(Table_PayItems[[#This Row],[Description]]="_","_ Unique Item - "&amp;Table_PayItems[[#This Row],[Item]]&amp;" - $"&amp;Table_PayItems[[#This Row],[Unit]],Table_PayItems[[#This Row],[Description]]&amp;" - $"&amp;Table_PayItems[[#This Row],[Unit]])</f>
        <v>Culv, CSP Arch, Cl F, 21 inch by 15 inch - $Ft</v>
      </c>
      <c r="I1883" s="29" t="str">
        <f>IFERROR(VLOOKUP(ROWS($M$5:M1883),Table_PayItems[[Search Key]:[Concentrated Name]],2,FALSE),"")</f>
        <v>Culv, CSP Arch, Cl F, 21 inch by 15 inch - $Ft</v>
      </c>
      <c r="J1883" s="1"/>
      <c r="K1883" s="1"/>
      <c r="L1883" s="22">
        <f>IF(ISNUMBER(SEARCH(Pay_Item_Search_Text_2,M1883)),MAX($L$4:L1882)+1,0)</f>
        <v>0</v>
      </c>
      <c r="M1883" s="1" t="str">
        <f>IFERROR(VLOOKUP(ROWS($M$5:M1883),Table_PayItems[[Search Key]:[Concentrated Name]],2,FALSE),"")</f>
        <v>Culv, CSP Arch, Cl F, 21 inch by 15 inch - $Ft</v>
      </c>
      <c r="N1883" s="1" t="str">
        <f>IFERROR(VLOOKUP(ROWS($M$5:N1883),$L$5:$M$7000,2,FALSE),"")</f>
        <v/>
      </c>
      <c r="O1883" s="1" t="str">
        <f>IFERROR(VLOOKUP(ROWS($O$5:O1883),$K$5:$L$7000,2,FALSE),"")</f>
        <v/>
      </c>
    </row>
    <row r="1884" spans="2:15" ht="15" customHeight="1" x14ac:dyDescent="0.25">
      <c r="B1884" s="178" t="s">
        <v>8724</v>
      </c>
      <c r="C1884" s="178" t="s">
        <v>104</v>
      </c>
      <c r="D1884" s="178" t="s">
        <v>778</v>
      </c>
      <c r="E1884" s="178" t="s">
        <v>296</v>
      </c>
      <c r="F1884" s="178" t="s">
        <v>17</v>
      </c>
      <c r="G1884" s="1">
        <f>IF(ISNUMBER(Pay_Item_Search_Text),IF(ISNUMBER(IF(FIND(Pay_Item_Search_Text,B1884)=1,1, "FALSE")),MAX(G$4:$G1883)+1,IF(ISNUMBER(Pay_Item_Search_Text),0,IF(ISNUMBER(SEARCH(Pay_Item_Search_Text,H1884)),MAX(G$4:$G1883)+1,0))),IF(ISNUMBER(Pay_Item_Search_Text),0,IF(ISNUMBER(SEARCH(Pay_Item_Search_Text,H1884)),MAX(G$4:$G1883)+1,0)))</f>
        <v>1880</v>
      </c>
      <c r="H1884" s="1" t="str">
        <f>IF(Table_PayItems[[#This Row],[Description]]="_","_ Unique Item - "&amp;Table_PayItems[[#This Row],[Item]]&amp;" - $"&amp;Table_PayItems[[#This Row],[Unit]],Table_PayItems[[#This Row],[Description]]&amp;" - $"&amp;Table_PayItems[[#This Row],[Unit]])</f>
        <v>Culv, CSP Arch, Cl F, 24 inch by 18 inch - $Ft</v>
      </c>
      <c r="I1884" s="29" t="str">
        <f>IFERROR(VLOOKUP(ROWS($M$5:M1884),Table_PayItems[[Search Key]:[Concentrated Name]],2,FALSE),"")</f>
        <v>Culv, CSP Arch, Cl F, 24 inch by 18 inch - $Ft</v>
      </c>
      <c r="J1884" s="1"/>
      <c r="K1884" s="1"/>
      <c r="L1884" s="22">
        <f>IF(ISNUMBER(SEARCH(Pay_Item_Search_Text_2,M1884)),MAX($L$4:L1883)+1,0)</f>
        <v>0</v>
      </c>
      <c r="M1884" s="1" t="str">
        <f>IFERROR(VLOOKUP(ROWS($M$5:M1884),Table_PayItems[[Search Key]:[Concentrated Name]],2,FALSE),"")</f>
        <v>Culv, CSP Arch, Cl F, 24 inch by 18 inch - $Ft</v>
      </c>
      <c r="N1884" s="1" t="str">
        <f>IFERROR(VLOOKUP(ROWS($M$5:N1884),$L$5:$M$7000,2,FALSE),"")</f>
        <v/>
      </c>
      <c r="O1884" s="1" t="str">
        <f>IFERROR(VLOOKUP(ROWS($O$5:O1884),$K$5:$L$7000,2,FALSE),"")</f>
        <v/>
      </c>
    </row>
    <row r="1885" spans="2:15" ht="15" customHeight="1" x14ac:dyDescent="0.25">
      <c r="B1885" s="178" t="s">
        <v>8725</v>
      </c>
      <c r="C1885" s="178" t="s">
        <v>104</v>
      </c>
      <c r="D1885" s="178" t="s">
        <v>779</v>
      </c>
      <c r="E1885" s="178" t="s">
        <v>302</v>
      </c>
      <c r="F1885" s="178" t="s">
        <v>17</v>
      </c>
      <c r="G1885" s="1">
        <f>IF(ISNUMBER(Pay_Item_Search_Text),IF(ISNUMBER(IF(FIND(Pay_Item_Search_Text,B1885)=1,1, "FALSE")),MAX(G$4:$G1884)+1,IF(ISNUMBER(Pay_Item_Search_Text),0,IF(ISNUMBER(SEARCH(Pay_Item_Search_Text,H1885)),MAX(G$4:$G1884)+1,0))),IF(ISNUMBER(Pay_Item_Search_Text),0,IF(ISNUMBER(SEARCH(Pay_Item_Search_Text,H1885)),MAX(G$4:$G1884)+1,0)))</f>
        <v>1881</v>
      </c>
      <c r="H1885" s="1" t="str">
        <f>IF(Table_PayItems[[#This Row],[Description]]="_","_ Unique Item - "&amp;Table_PayItems[[#This Row],[Item]]&amp;" - $"&amp;Table_PayItems[[#This Row],[Unit]],Table_PayItems[[#This Row],[Description]]&amp;" - $"&amp;Table_PayItems[[#This Row],[Unit]])</f>
        <v>Culv, CSP Arch, Cl F, 28 inch by 20 inch - $Ft</v>
      </c>
      <c r="I1885" s="29" t="str">
        <f>IFERROR(VLOOKUP(ROWS($M$5:M1885),Table_PayItems[[Search Key]:[Concentrated Name]],2,FALSE),"")</f>
        <v>Culv, CSP Arch, Cl F, 28 inch by 20 inch - $Ft</v>
      </c>
      <c r="J1885" s="1"/>
      <c r="K1885" s="1"/>
      <c r="L1885" s="22">
        <f>IF(ISNUMBER(SEARCH(Pay_Item_Search_Text_2,M1885)),MAX($L$4:L1884)+1,0)</f>
        <v>519</v>
      </c>
      <c r="M1885" s="1" t="str">
        <f>IFERROR(VLOOKUP(ROWS($M$5:M1885),Table_PayItems[[Search Key]:[Concentrated Name]],2,FALSE),"")</f>
        <v>Culv, CSP Arch, Cl F, 28 inch by 20 inch - $Ft</v>
      </c>
      <c r="N1885" s="1" t="str">
        <f>IFERROR(VLOOKUP(ROWS($M$5:N1885),$L$5:$M$7000,2,FALSE),"")</f>
        <v/>
      </c>
      <c r="O1885" s="1" t="str">
        <f>IFERROR(VLOOKUP(ROWS($O$5:O1885),$K$5:$L$7000,2,FALSE),"")</f>
        <v/>
      </c>
    </row>
    <row r="1886" spans="2:15" ht="15" customHeight="1" x14ac:dyDescent="0.25">
      <c r="B1886" s="178" t="s">
        <v>8726</v>
      </c>
      <c r="C1886" s="178" t="s">
        <v>104</v>
      </c>
      <c r="D1886" s="178" t="s">
        <v>780</v>
      </c>
      <c r="E1886" s="178" t="s">
        <v>302</v>
      </c>
      <c r="F1886" s="178" t="s">
        <v>17</v>
      </c>
      <c r="G1886" s="1">
        <f>IF(ISNUMBER(Pay_Item_Search_Text),IF(ISNUMBER(IF(FIND(Pay_Item_Search_Text,B1886)=1,1, "FALSE")),MAX(G$4:$G1885)+1,IF(ISNUMBER(Pay_Item_Search_Text),0,IF(ISNUMBER(SEARCH(Pay_Item_Search_Text,H1886)),MAX(G$4:$G1885)+1,0))),IF(ISNUMBER(Pay_Item_Search_Text),0,IF(ISNUMBER(SEARCH(Pay_Item_Search_Text,H1886)),MAX(G$4:$G1885)+1,0)))</f>
        <v>1882</v>
      </c>
      <c r="H1886" s="1" t="str">
        <f>IF(Table_PayItems[[#This Row],[Description]]="_","_ Unique Item - "&amp;Table_PayItems[[#This Row],[Item]]&amp;" - $"&amp;Table_PayItems[[#This Row],[Unit]],Table_PayItems[[#This Row],[Description]]&amp;" - $"&amp;Table_PayItems[[#This Row],[Unit]])</f>
        <v>Culv, CSP Arch, Cl F, 35 inch by 24 inch - $Ft</v>
      </c>
      <c r="I1886" s="29" t="str">
        <f>IFERROR(VLOOKUP(ROWS($M$5:M1886),Table_PayItems[[Search Key]:[Concentrated Name]],2,FALSE),"")</f>
        <v>Culv, CSP Arch, Cl F, 35 inch by 24 inch - $Ft</v>
      </c>
      <c r="J1886" s="1"/>
      <c r="K1886" s="1"/>
      <c r="L1886" s="22">
        <f>IF(ISNUMBER(SEARCH(Pay_Item_Search_Text_2,M1886)),MAX($L$4:L1885)+1,0)</f>
        <v>0</v>
      </c>
      <c r="M1886" s="1" t="str">
        <f>IFERROR(VLOOKUP(ROWS($M$5:M1886),Table_PayItems[[Search Key]:[Concentrated Name]],2,FALSE),"")</f>
        <v>Culv, CSP Arch, Cl F, 35 inch by 24 inch - $Ft</v>
      </c>
      <c r="N1886" s="1" t="str">
        <f>IFERROR(VLOOKUP(ROWS($M$5:N1886),$L$5:$M$7000,2,FALSE),"")</f>
        <v/>
      </c>
      <c r="O1886" s="1" t="str">
        <f>IFERROR(VLOOKUP(ROWS($O$5:O1886),$K$5:$L$7000,2,FALSE),"")</f>
        <v/>
      </c>
    </row>
    <row r="1887" spans="2:15" ht="15" customHeight="1" x14ac:dyDescent="0.25">
      <c r="B1887" s="178" t="s">
        <v>8727</v>
      </c>
      <c r="C1887" s="178" t="s">
        <v>104</v>
      </c>
      <c r="D1887" s="178" t="s">
        <v>781</v>
      </c>
      <c r="E1887" s="178" t="s">
        <v>302</v>
      </c>
      <c r="F1887" s="178" t="s">
        <v>17</v>
      </c>
      <c r="G1887" s="1">
        <f>IF(ISNUMBER(Pay_Item_Search_Text),IF(ISNUMBER(IF(FIND(Pay_Item_Search_Text,B1887)=1,1, "FALSE")),MAX(G$4:$G1886)+1,IF(ISNUMBER(Pay_Item_Search_Text),0,IF(ISNUMBER(SEARCH(Pay_Item_Search_Text,H1887)),MAX(G$4:$G1886)+1,0))),IF(ISNUMBER(Pay_Item_Search_Text),0,IF(ISNUMBER(SEARCH(Pay_Item_Search_Text,H1887)),MAX(G$4:$G1886)+1,0)))</f>
        <v>1883</v>
      </c>
      <c r="H1887" s="1" t="str">
        <f>IF(Table_PayItems[[#This Row],[Description]]="_","_ Unique Item - "&amp;Table_PayItems[[#This Row],[Item]]&amp;" - $"&amp;Table_PayItems[[#This Row],[Unit]],Table_PayItems[[#This Row],[Description]]&amp;" - $"&amp;Table_PayItems[[#This Row],[Unit]])</f>
        <v>Culv, CSP Arch, Cl F, 42 inch by 29 inch - $Ft</v>
      </c>
      <c r="I1887" s="29" t="str">
        <f>IFERROR(VLOOKUP(ROWS($M$5:M1887),Table_PayItems[[Search Key]:[Concentrated Name]],2,FALSE),"")</f>
        <v>Culv, CSP Arch, Cl F, 42 inch by 29 inch - $Ft</v>
      </c>
      <c r="J1887" s="1"/>
      <c r="K1887" s="1"/>
      <c r="L1887" s="22">
        <f>IF(ISNUMBER(SEARCH(Pay_Item_Search_Text_2,M1887)),MAX($L$4:L1886)+1,0)</f>
        <v>0</v>
      </c>
      <c r="M1887" s="1" t="str">
        <f>IFERROR(VLOOKUP(ROWS($M$5:M1887),Table_PayItems[[Search Key]:[Concentrated Name]],2,FALSE),"")</f>
        <v>Culv, CSP Arch, Cl F, 42 inch by 29 inch - $Ft</v>
      </c>
      <c r="N1887" s="1" t="str">
        <f>IFERROR(VLOOKUP(ROWS($M$5:N1887),$L$5:$M$7000,2,FALSE),"")</f>
        <v/>
      </c>
      <c r="O1887" s="1" t="str">
        <f>IFERROR(VLOOKUP(ROWS($O$5:O1887),$K$5:$L$7000,2,FALSE),"")</f>
        <v/>
      </c>
    </row>
    <row r="1888" spans="2:15" ht="15" customHeight="1" x14ac:dyDescent="0.25">
      <c r="B1888" s="178" t="s">
        <v>8728</v>
      </c>
      <c r="C1888" s="178" t="s">
        <v>104</v>
      </c>
      <c r="D1888" s="178" t="s">
        <v>782</v>
      </c>
      <c r="E1888" s="178" t="s">
        <v>302</v>
      </c>
      <c r="F1888" s="178" t="s">
        <v>17</v>
      </c>
      <c r="G1888" s="1">
        <f>IF(ISNUMBER(Pay_Item_Search_Text),IF(ISNUMBER(IF(FIND(Pay_Item_Search_Text,B1888)=1,1, "FALSE")),MAX(G$4:$G1887)+1,IF(ISNUMBER(Pay_Item_Search_Text),0,IF(ISNUMBER(SEARCH(Pay_Item_Search_Text,H1888)),MAX(G$4:$G1887)+1,0))),IF(ISNUMBER(Pay_Item_Search_Text),0,IF(ISNUMBER(SEARCH(Pay_Item_Search_Text,H1888)),MAX(G$4:$G1887)+1,0)))</f>
        <v>1884</v>
      </c>
      <c r="H1888" s="1" t="str">
        <f>IF(Table_PayItems[[#This Row],[Description]]="_","_ Unique Item - "&amp;Table_PayItems[[#This Row],[Item]]&amp;" - $"&amp;Table_PayItems[[#This Row],[Unit]],Table_PayItems[[#This Row],[Description]]&amp;" - $"&amp;Table_PayItems[[#This Row],[Unit]])</f>
        <v>Culv, CSP Arch, Cl F, 49 inch by 33 inch - $Ft</v>
      </c>
      <c r="I1888" s="29" t="str">
        <f>IFERROR(VLOOKUP(ROWS($M$5:M1888),Table_PayItems[[Search Key]:[Concentrated Name]],2,FALSE),"")</f>
        <v>Culv, CSP Arch, Cl F, 49 inch by 33 inch - $Ft</v>
      </c>
      <c r="J1888" s="1"/>
      <c r="K1888" s="1"/>
      <c r="L1888" s="22">
        <f>IF(ISNUMBER(SEARCH(Pay_Item_Search_Text_2,M1888)),MAX($L$4:L1887)+1,0)</f>
        <v>0</v>
      </c>
      <c r="M1888" s="1" t="str">
        <f>IFERROR(VLOOKUP(ROWS($M$5:M1888),Table_PayItems[[Search Key]:[Concentrated Name]],2,FALSE),"")</f>
        <v>Culv, CSP Arch, Cl F, 49 inch by 33 inch - $Ft</v>
      </c>
      <c r="N1888" s="1" t="str">
        <f>IFERROR(VLOOKUP(ROWS($M$5:N1888),$L$5:$M$7000,2,FALSE),"")</f>
        <v/>
      </c>
      <c r="O1888" s="1" t="str">
        <f>IFERROR(VLOOKUP(ROWS($O$5:O1888),$K$5:$L$7000,2,FALSE),"")</f>
        <v/>
      </c>
    </row>
    <row r="1889" spans="2:15" ht="15" customHeight="1" x14ac:dyDescent="0.25">
      <c r="B1889" s="178" t="s">
        <v>8729</v>
      </c>
      <c r="C1889" s="178" t="s">
        <v>104</v>
      </c>
      <c r="D1889" s="178" t="s">
        <v>783</v>
      </c>
      <c r="E1889" s="178" t="s">
        <v>302</v>
      </c>
      <c r="F1889" s="178" t="s">
        <v>17</v>
      </c>
      <c r="G1889" s="1">
        <f>IF(ISNUMBER(Pay_Item_Search_Text),IF(ISNUMBER(IF(FIND(Pay_Item_Search_Text,B1889)=1,1, "FALSE")),MAX(G$4:$G1888)+1,IF(ISNUMBER(Pay_Item_Search_Text),0,IF(ISNUMBER(SEARCH(Pay_Item_Search_Text,H1889)),MAX(G$4:$G1888)+1,0))),IF(ISNUMBER(Pay_Item_Search_Text),0,IF(ISNUMBER(SEARCH(Pay_Item_Search_Text,H1889)),MAX(G$4:$G1888)+1,0)))</f>
        <v>1885</v>
      </c>
      <c r="H1889" s="1" t="str">
        <f>IF(Table_PayItems[[#This Row],[Description]]="_","_ Unique Item - "&amp;Table_PayItems[[#This Row],[Item]]&amp;" - $"&amp;Table_PayItems[[#This Row],[Unit]],Table_PayItems[[#This Row],[Description]]&amp;" - $"&amp;Table_PayItems[[#This Row],[Unit]])</f>
        <v>Culv, CSP Arch, Cl F, 63 inch by 43 inch - $Ft</v>
      </c>
      <c r="I1889" s="29" t="str">
        <f>IFERROR(VLOOKUP(ROWS($M$5:M1889),Table_PayItems[[Search Key]:[Concentrated Name]],2,FALSE),"")</f>
        <v>Culv, CSP Arch, Cl F, 63 inch by 43 inch - $Ft</v>
      </c>
      <c r="J1889" s="1"/>
      <c r="K1889" s="1"/>
      <c r="L1889" s="22">
        <f>IF(ISNUMBER(SEARCH(Pay_Item_Search_Text_2,M1889)),MAX($L$4:L1888)+1,0)</f>
        <v>0</v>
      </c>
      <c r="M1889" s="1" t="str">
        <f>IFERROR(VLOOKUP(ROWS($M$5:M1889),Table_PayItems[[Search Key]:[Concentrated Name]],2,FALSE),"")</f>
        <v>Culv, CSP Arch, Cl F, 63 inch by 43 inch - $Ft</v>
      </c>
      <c r="N1889" s="1" t="str">
        <f>IFERROR(VLOOKUP(ROWS($M$5:N1889),$L$5:$M$7000,2,FALSE),"")</f>
        <v/>
      </c>
      <c r="O1889" s="1" t="str">
        <f>IFERROR(VLOOKUP(ROWS($O$5:O1889),$K$5:$L$7000,2,FALSE),"")</f>
        <v/>
      </c>
    </row>
    <row r="1890" spans="2:15" ht="15" customHeight="1" x14ac:dyDescent="0.25">
      <c r="B1890" s="178" t="s">
        <v>8730</v>
      </c>
      <c r="C1890" s="178" t="s">
        <v>104</v>
      </c>
      <c r="D1890" s="178" t="s">
        <v>784</v>
      </c>
      <c r="E1890" s="178" t="s">
        <v>302</v>
      </c>
      <c r="F1890" s="178" t="s">
        <v>17</v>
      </c>
      <c r="G1890" s="1">
        <f>IF(ISNUMBER(Pay_Item_Search_Text),IF(ISNUMBER(IF(FIND(Pay_Item_Search_Text,B1890)=1,1, "FALSE")),MAX(G$4:$G1889)+1,IF(ISNUMBER(Pay_Item_Search_Text),0,IF(ISNUMBER(SEARCH(Pay_Item_Search_Text,H1890)),MAX(G$4:$G1889)+1,0))),IF(ISNUMBER(Pay_Item_Search_Text),0,IF(ISNUMBER(SEARCH(Pay_Item_Search_Text,H1890)),MAX(G$4:$G1889)+1,0)))</f>
        <v>1886</v>
      </c>
      <c r="H1890" s="1" t="str">
        <f>IF(Table_PayItems[[#This Row],[Description]]="_","_ Unique Item - "&amp;Table_PayItems[[#This Row],[Item]]&amp;" - $"&amp;Table_PayItems[[#This Row],[Unit]],Table_PayItems[[#This Row],[Description]]&amp;" - $"&amp;Table_PayItems[[#This Row],[Unit]])</f>
        <v>Culv, CSP Arch, Cl F, 64 inch by 38 inch - $Ft</v>
      </c>
      <c r="I1890" s="29" t="str">
        <f>IFERROR(VLOOKUP(ROWS($M$5:M1890),Table_PayItems[[Search Key]:[Concentrated Name]],2,FALSE),"")</f>
        <v>Culv, CSP Arch, Cl F, 64 inch by 38 inch - $Ft</v>
      </c>
      <c r="J1890" s="1"/>
      <c r="K1890" s="1"/>
      <c r="L1890" s="22">
        <f>IF(ISNUMBER(SEARCH(Pay_Item_Search_Text_2,M1890)),MAX($L$4:L1889)+1,0)</f>
        <v>0</v>
      </c>
      <c r="M1890" s="1" t="str">
        <f>IFERROR(VLOOKUP(ROWS($M$5:M1890),Table_PayItems[[Search Key]:[Concentrated Name]],2,FALSE),"")</f>
        <v>Culv, CSP Arch, Cl F, 64 inch by 38 inch - $Ft</v>
      </c>
      <c r="N1890" s="1" t="str">
        <f>IFERROR(VLOOKUP(ROWS($M$5:N1890),$L$5:$M$7000,2,FALSE),"")</f>
        <v/>
      </c>
      <c r="O1890" s="1" t="str">
        <f>IFERROR(VLOOKUP(ROWS($O$5:O1890),$K$5:$L$7000,2,FALSE),"")</f>
        <v/>
      </c>
    </row>
    <row r="1891" spans="2:15" ht="15" customHeight="1" x14ac:dyDescent="0.25">
      <c r="B1891" s="178" t="s">
        <v>8731</v>
      </c>
      <c r="C1891" s="178" t="s">
        <v>104</v>
      </c>
      <c r="D1891" s="178" t="s">
        <v>785</v>
      </c>
      <c r="E1891" s="178" t="s">
        <v>302</v>
      </c>
      <c r="F1891" s="178" t="s">
        <v>17</v>
      </c>
      <c r="G1891" s="1">
        <f>IF(ISNUMBER(Pay_Item_Search_Text),IF(ISNUMBER(IF(FIND(Pay_Item_Search_Text,B1891)=1,1, "FALSE")),MAX(G$4:$G1890)+1,IF(ISNUMBER(Pay_Item_Search_Text),0,IF(ISNUMBER(SEARCH(Pay_Item_Search_Text,H1891)),MAX(G$4:$G1890)+1,0))),IF(ISNUMBER(Pay_Item_Search_Text),0,IF(ISNUMBER(SEARCH(Pay_Item_Search_Text,H1891)),MAX(G$4:$G1890)+1,0)))</f>
        <v>1887</v>
      </c>
      <c r="H1891" s="1" t="str">
        <f>IF(Table_PayItems[[#This Row],[Description]]="_","_ Unique Item - "&amp;Table_PayItems[[#This Row],[Item]]&amp;" - $"&amp;Table_PayItems[[#This Row],[Unit]],Table_PayItems[[#This Row],[Description]]&amp;" - $"&amp;Table_PayItems[[#This Row],[Unit]])</f>
        <v>Culv, CSP Arch, Cl F, 71 inch by 47 inch - $Ft</v>
      </c>
      <c r="I1891" s="29" t="str">
        <f>IFERROR(VLOOKUP(ROWS($M$5:M1891),Table_PayItems[[Search Key]:[Concentrated Name]],2,FALSE),"")</f>
        <v>Culv, CSP Arch, Cl F, 71 inch by 47 inch - $Ft</v>
      </c>
      <c r="J1891" s="1"/>
      <c r="K1891" s="1"/>
      <c r="L1891" s="22">
        <f>IF(ISNUMBER(SEARCH(Pay_Item_Search_Text_2,M1891)),MAX($L$4:L1890)+1,0)</f>
        <v>0</v>
      </c>
      <c r="M1891" s="1" t="str">
        <f>IFERROR(VLOOKUP(ROWS($M$5:M1891),Table_PayItems[[Search Key]:[Concentrated Name]],2,FALSE),"")</f>
        <v>Culv, CSP Arch, Cl F, 71 inch by 47 inch - $Ft</v>
      </c>
      <c r="N1891" s="1" t="str">
        <f>IFERROR(VLOOKUP(ROWS($M$5:N1891),$L$5:$M$7000,2,FALSE),"")</f>
        <v/>
      </c>
      <c r="O1891" s="1" t="str">
        <f>IFERROR(VLOOKUP(ROWS($O$5:O1891),$K$5:$L$7000,2,FALSE),"")</f>
        <v/>
      </c>
    </row>
    <row r="1892" spans="2:15" ht="15" customHeight="1" x14ac:dyDescent="0.25">
      <c r="B1892" s="178" t="s">
        <v>8732</v>
      </c>
      <c r="C1892" s="178" t="s">
        <v>104</v>
      </c>
      <c r="D1892" s="178" t="s">
        <v>786</v>
      </c>
      <c r="E1892" s="178" t="s">
        <v>302</v>
      </c>
      <c r="F1892" s="178" t="s">
        <v>17</v>
      </c>
      <c r="G1892" s="1">
        <f>IF(ISNUMBER(Pay_Item_Search_Text),IF(ISNUMBER(IF(FIND(Pay_Item_Search_Text,B1892)=1,1, "FALSE")),MAX(G$4:$G1891)+1,IF(ISNUMBER(Pay_Item_Search_Text),0,IF(ISNUMBER(SEARCH(Pay_Item_Search_Text,H1892)),MAX(G$4:$G1891)+1,0))),IF(ISNUMBER(Pay_Item_Search_Text),0,IF(ISNUMBER(SEARCH(Pay_Item_Search_Text,H1892)),MAX(G$4:$G1891)+1,0)))</f>
        <v>1888</v>
      </c>
      <c r="H1892" s="1" t="str">
        <f>IF(Table_PayItems[[#This Row],[Description]]="_","_ Unique Item - "&amp;Table_PayItems[[#This Row],[Item]]&amp;" - $"&amp;Table_PayItems[[#This Row],[Unit]],Table_PayItems[[#This Row],[Description]]&amp;" - $"&amp;Table_PayItems[[#This Row],[Unit]])</f>
        <v>Culv, CSP Arch, Cl F, 81 inch by 59 inch - $Ft</v>
      </c>
      <c r="I1892" s="29" t="str">
        <f>IFERROR(VLOOKUP(ROWS($M$5:M1892),Table_PayItems[[Search Key]:[Concentrated Name]],2,FALSE),"")</f>
        <v>Culv, CSP Arch, Cl F, 81 inch by 59 inch - $Ft</v>
      </c>
      <c r="J1892" s="1"/>
      <c r="K1892" s="1"/>
      <c r="L1892" s="22">
        <f>IF(ISNUMBER(SEARCH(Pay_Item_Search_Text_2,M1892)),MAX($L$4:L1891)+1,0)</f>
        <v>0</v>
      </c>
      <c r="M1892" s="1" t="str">
        <f>IFERROR(VLOOKUP(ROWS($M$5:M1892),Table_PayItems[[Search Key]:[Concentrated Name]],2,FALSE),"")</f>
        <v>Culv, CSP Arch, Cl F, 81 inch by 59 inch - $Ft</v>
      </c>
      <c r="N1892" s="1" t="str">
        <f>IFERROR(VLOOKUP(ROWS($M$5:N1892),$L$5:$M$7000,2,FALSE),"")</f>
        <v/>
      </c>
      <c r="O1892" s="1" t="str">
        <f>IFERROR(VLOOKUP(ROWS($O$5:O1892),$K$5:$L$7000,2,FALSE),"")</f>
        <v/>
      </c>
    </row>
    <row r="1893" spans="2:15" ht="15" customHeight="1" x14ac:dyDescent="0.25">
      <c r="B1893" s="178" t="s">
        <v>8733</v>
      </c>
      <c r="C1893" s="178" t="s">
        <v>104</v>
      </c>
      <c r="D1893" s="178" t="s">
        <v>787</v>
      </c>
      <c r="E1893" s="178" t="s">
        <v>302</v>
      </c>
      <c r="F1893" s="178" t="s">
        <v>17</v>
      </c>
      <c r="G1893" s="1">
        <f>IF(ISNUMBER(Pay_Item_Search_Text),IF(ISNUMBER(IF(FIND(Pay_Item_Search_Text,B1893)=1,1, "FALSE")),MAX(G$4:$G1892)+1,IF(ISNUMBER(Pay_Item_Search_Text),0,IF(ISNUMBER(SEARCH(Pay_Item_Search_Text,H1893)),MAX(G$4:$G1892)+1,0))),IF(ISNUMBER(Pay_Item_Search_Text),0,IF(ISNUMBER(SEARCH(Pay_Item_Search_Text,H1893)),MAX(G$4:$G1892)+1,0)))</f>
        <v>1889</v>
      </c>
      <c r="H1893" s="1" t="str">
        <f>IF(Table_PayItems[[#This Row],[Description]]="_","_ Unique Item - "&amp;Table_PayItems[[#This Row],[Item]]&amp;" - $"&amp;Table_PayItems[[#This Row],[Unit]],Table_PayItems[[#This Row],[Description]]&amp;" - $"&amp;Table_PayItems[[#This Row],[Unit]])</f>
        <v>Culv, CSP Arch, Cl F, 87 inch by 63 inch - $Ft</v>
      </c>
      <c r="I1893" s="29" t="str">
        <f>IFERROR(VLOOKUP(ROWS($M$5:M1893),Table_PayItems[[Search Key]:[Concentrated Name]],2,FALSE),"")</f>
        <v>Culv, CSP Arch, Cl F, 87 inch by 63 inch - $Ft</v>
      </c>
      <c r="J1893" s="1"/>
      <c r="K1893" s="1"/>
      <c r="L1893" s="22">
        <f>IF(ISNUMBER(SEARCH(Pay_Item_Search_Text_2,M1893)),MAX($L$4:L1892)+1,0)</f>
        <v>0</v>
      </c>
      <c r="M1893" s="1" t="str">
        <f>IFERROR(VLOOKUP(ROWS($M$5:M1893),Table_PayItems[[Search Key]:[Concentrated Name]],2,FALSE),"")</f>
        <v>Culv, CSP Arch, Cl F, 87 inch by 63 inch - $Ft</v>
      </c>
      <c r="N1893" s="1" t="str">
        <f>IFERROR(VLOOKUP(ROWS($M$5:N1893),$L$5:$M$7000,2,FALSE),"")</f>
        <v/>
      </c>
      <c r="O1893" s="1" t="str">
        <f>IFERROR(VLOOKUP(ROWS($O$5:O1893),$K$5:$L$7000,2,FALSE),"")</f>
        <v/>
      </c>
    </row>
    <row r="1894" spans="2:15" ht="15" customHeight="1" x14ac:dyDescent="0.25">
      <c r="B1894" s="178" t="s">
        <v>8734</v>
      </c>
      <c r="C1894" s="178" t="s">
        <v>104</v>
      </c>
      <c r="D1894" s="178" t="s">
        <v>788</v>
      </c>
      <c r="E1894" s="178" t="s">
        <v>302</v>
      </c>
      <c r="F1894" s="178" t="s">
        <v>17</v>
      </c>
      <c r="G1894" s="1">
        <f>IF(ISNUMBER(Pay_Item_Search_Text),IF(ISNUMBER(IF(FIND(Pay_Item_Search_Text,B1894)=1,1, "FALSE")),MAX(G$4:$G1893)+1,IF(ISNUMBER(Pay_Item_Search_Text),0,IF(ISNUMBER(SEARCH(Pay_Item_Search_Text,H1894)),MAX(G$4:$G1893)+1,0))),IF(ISNUMBER(Pay_Item_Search_Text),0,IF(ISNUMBER(SEARCH(Pay_Item_Search_Text,H1894)),MAX(G$4:$G1893)+1,0)))</f>
        <v>1890</v>
      </c>
      <c r="H1894" s="1" t="str">
        <f>IF(Table_PayItems[[#This Row],[Description]]="_","_ Unique Item - "&amp;Table_PayItems[[#This Row],[Item]]&amp;" - $"&amp;Table_PayItems[[#This Row],[Unit]],Table_PayItems[[#This Row],[Description]]&amp;" - $"&amp;Table_PayItems[[#This Row],[Unit]])</f>
        <v>Culv, CSP Arch, Cl F, 95 inch by 67 inch - $Ft</v>
      </c>
      <c r="I1894" s="29" t="str">
        <f>IFERROR(VLOOKUP(ROWS($M$5:M1894),Table_PayItems[[Search Key]:[Concentrated Name]],2,FALSE),"")</f>
        <v>Culv, CSP Arch, Cl F, 95 inch by 67 inch - $Ft</v>
      </c>
      <c r="J1894" s="1"/>
      <c r="K1894" s="1"/>
      <c r="L1894" s="22">
        <f>IF(ISNUMBER(SEARCH(Pay_Item_Search_Text_2,M1894)),MAX($L$4:L1893)+1,0)</f>
        <v>0</v>
      </c>
      <c r="M1894" s="1" t="str">
        <f>IFERROR(VLOOKUP(ROWS($M$5:M1894),Table_PayItems[[Search Key]:[Concentrated Name]],2,FALSE),"")</f>
        <v>Culv, CSP Arch, Cl F, 95 inch by 67 inch - $Ft</v>
      </c>
      <c r="N1894" s="1" t="str">
        <f>IFERROR(VLOOKUP(ROWS($M$5:N1894),$L$5:$M$7000,2,FALSE),"")</f>
        <v/>
      </c>
      <c r="O1894" s="1" t="str">
        <f>IFERROR(VLOOKUP(ROWS($O$5:O1894),$K$5:$L$7000,2,FALSE),"")</f>
        <v/>
      </c>
    </row>
    <row r="1895" spans="2:15" ht="15" customHeight="1" x14ac:dyDescent="0.25">
      <c r="B1895" s="178" t="s">
        <v>8738</v>
      </c>
      <c r="C1895" s="178" t="s">
        <v>104</v>
      </c>
      <c r="D1895" s="178" t="s">
        <v>792</v>
      </c>
      <c r="E1895" s="178" t="s">
        <v>296</v>
      </c>
      <c r="F1895" s="178" t="s">
        <v>17</v>
      </c>
      <c r="G1895" s="27">
        <f>IF(ISNUMBER(Pay_Item_Search_Text),IF(ISNUMBER(IF(FIND(Pay_Item_Search_Text,B1895)=1,1, "FALSE")),MAX(G$4:$G1894)+1,IF(ISNUMBER(Pay_Item_Search_Text),0,IF(ISNUMBER(SEARCH(Pay_Item_Search_Text,H1895)),MAX(G$4:$G1894)+1,0))),IF(ISNUMBER(Pay_Item_Search_Text),0,IF(ISNUMBER(SEARCH(Pay_Item_Search_Text,H1895)),MAX(G$4:$G1894)+1,0)))</f>
        <v>1891</v>
      </c>
      <c r="H1895" s="24" t="str">
        <f>IF(Table_PayItems[[#This Row],[Description]]="_","_ Unique Item - "&amp;Table_PayItems[[#This Row],[Item]]&amp;" - $"&amp;Table_PayItems[[#This Row],[Unit]],Table_PayItems[[#This Row],[Description]]&amp;" - $"&amp;Table_PayItems[[#This Row],[Unit]])</f>
        <v>Culv, Downspout, 12 inch - $Ft</v>
      </c>
      <c r="I1895" s="30" t="str">
        <f>IFERROR(VLOOKUP(ROWS($M$5:M1895),Table_PayItems[[Search Key]:[Concentrated Name]],2,FALSE),"")</f>
        <v>Culv, Downspout, 12 inch - $Ft</v>
      </c>
      <c r="J1895" s="1"/>
      <c r="K1895" s="1"/>
      <c r="L1895" s="22">
        <f>IF(ISNUMBER(SEARCH(Pay_Item_Search_Text_2,M1895)),MAX($L$4:L1894)+1,0)</f>
        <v>0</v>
      </c>
      <c r="M1895" s="1" t="str">
        <f>IFERROR(VLOOKUP(ROWS($M$5:M1895),Table_PayItems[[Search Key]:[Concentrated Name]],2,FALSE),"")</f>
        <v>Culv, Downspout, 12 inch - $Ft</v>
      </c>
      <c r="N1895" s="1" t="str">
        <f>IFERROR(VLOOKUP(ROWS($M$5:N1895),$L$5:$M$7000,2,FALSE),"")</f>
        <v/>
      </c>
      <c r="O1895" s="1" t="str">
        <f>IFERROR(VLOOKUP(ROWS($O$5:O1895),$K$5:$L$7000,2,FALSE),"")</f>
        <v/>
      </c>
    </row>
    <row r="1896" spans="2:15" ht="15" customHeight="1" x14ac:dyDescent="0.25">
      <c r="B1896" s="178" t="s">
        <v>8739</v>
      </c>
      <c r="C1896" s="178" t="s">
        <v>104</v>
      </c>
      <c r="D1896" s="178" t="s">
        <v>793</v>
      </c>
      <c r="E1896" s="178" t="s">
        <v>296</v>
      </c>
      <c r="F1896" s="178" t="s">
        <v>17</v>
      </c>
      <c r="G1896" s="1">
        <f>IF(ISNUMBER(Pay_Item_Search_Text),IF(ISNUMBER(IF(FIND(Pay_Item_Search_Text,B1896)=1,1, "FALSE")),MAX(G$4:$G1895)+1,IF(ISNUMBER(Pay_Item_Search_Text),0,IF(ISNUMBER(SEARCH(Pay_Item_Search_Text,H1896)),MAX(G$4:$G1895)+1,0))),IF(ISNUMBER(Pay_Item_Search_Text),0,IF(ISNUMBER(SEARCH(Pay_Item_Search_Text,H1896)),MAX(G$4:$G1895)+1,0)))</f>
        <v>1892</v>
      </c>
      <c r="H1896" s="1" t="str">
        <f>IF(Table_PayItems[[#This Row],[Description]]="_","_ Unique Item - "&amp;Table_PayItems[[#This Row],[Item]]&amp;" - $"&amp;Table_PayItems[[#This Row],[Unit]],Table_PayItems[[#This Row],[Description]]&amp;" - $"&amp;Table_PayItems[[#This Row],[Unit]])</f>
        <v>Culv, Downspout, 15 inch - $Ft</v>
      </c>
      <c r="I1896" s="29" t="str">
        <f>IFERROR(VLOOKUP(ROWS($M$5:M1896),Table_PayItems[[Search Key]:[Concentrated Name]],2,FALSE),"")</f>
        <v>Culv, Downspout, 15 inch - $Ft</v>
      </c>
      <c r="J1896" s="1"/>
      <c r="K1896" s="1"/>
      <c r="L1896" s="22">
        <f>IF(ISNUMBER(SEARCH(Pay_Item_Search_Text_2,M1896)),MAX($L$4:L1895)+1,0)</f>
        <v>0</v>
      </c>
      <c r="M1896" s="1" t="str">
        <f>IFERROR(VLOOKUP(ROWS($M$5:M1896),Table_PayItems[[Search Key]:[Concentrated Name]],2,FALSE),"")</f>
        <v>Culv, Downspout, 15 inch - $Ft</v>
      </c>
      <c r="N1896" s="1" t="str">
        <f>IFERROR(VLOOKUP(ROWS($M$5:N1896),$L$5:$M$7000,2,FALSE),"")</f>
        <v/>
      </c>
      <c r="O1896" s="1" t="str">
        <f>IFERROR(VLOOKUP(ROWS($O$5:O1896),$K$5:$L$7000,2,FALSE),"")</f>
        <v/>
      </c>
    </row>
    <row r="1897" spans="2:15" ht="15" customHeight="1" x14ac:dyDescent="0.25">
      <c r="B1897" s="178" t="s">
        <v>8740</v>
      </c>
      <c r="C1897" s="178" t="s">
        <v>104</v>
      </c>
      <c r="D1897" s="178" t="s">
        <v>794</v>
      </c>
      <c r="E1897" s="178" t="s">
        <v>296</v>
      </c>
      <c r="F1897" s="178" t="s">
        <v>17</v>
      </c>
      <c r="G1897" s="1">
        <f>IF(ISNUMBER(Pay_Item_Search_Text),IF(ISNUMBER(IF(FIND(Pay_Item_Search_Text,B1897)=1,1, "FALSE")),MAX(G$4:$G1896)+1,IF(ISNUMBER(Pay_Item_Search_Text),0,IF(ISNUMBER(SEARCH(Pay_Item_Search_Text,H1897)),MAX(G$4:$G1896)+1,0))),IF(ISNUMBER(Pay_Item_Search_Text),0,IF(ISNUMBER(SEARCH(Pay_Item_Search_Text,H1897)),MAX(G$4:$G1896)+1,0)))</f>
        <v>1893</v>
      </c>
      <c r="H1897" s="1" t="str">
        <f>IF(Table_PayItems[[#This Row],[Description]]="_","_ Unique Item - "&amp;Table_PayItems[[#This Row],[Item]]&amp;" - $"&amp;Table_PayItems[[#This Row],[Unit]],Table_PayItems[[#This Row],[Description]]&amp;" - $"&amp;Table_PayItems[[#This Row],[Unit]])</f>
        <v>Culv, Downspout, 18 inch - $Ft</v>
      </c>
      <c r="I1897" s="29" t="str">
        <f>IFERROR(VLOOKUP(ROWS($M$5:M1897),Table_PayItems[[Search Key]:[Concentrated Name]],2,FALSE),"")</f>
        <v>Culv, Downspout, 18 inch - $Ft</v>
      </c>
      <c r="J1897" s="1"/>
      <c r="K1897" s="1"/>
      <c r="L1897" s="22">
        <f>IF(ISNUMBER(SEARCH(Pay_Item_Search_Text_2,M1897)),MAX($L$4:L1896)+1,0)</f>
        <v>0</v>
      </c>
      <c r="M1897" s="1" t="str">
        <f>IFERROR(VLOOKUP(ROWS($M$5:M1897),Table_PayItems[[Search Key]:[Concentrated Name]],2,FALSE),"")</f>
        <v>Culv, Downspout, 18 inch - $Ft</v>
      </c>
      <c r="N1897" s="1" t="str">
        <f>IFERROR(VLOOKUP(ROWS($M$5:N1897),$L$5:$M$7000,2,FALSE),"")</f>
        <v/>
      </c>
      <c r="O1897" s="1" t="str">
        <f>IFERROR(VLOOKUP(ROWS($O$5:O1897),$K$5:$L$7000,2,FALSE),"")</f>
        <v/>
      </c>
    </row>
    <row r="1898" spans="2:15" ht="15" customHeight="1" x14ac:dyDescent="0.25">
      <c r="B1898" s="178" t="s">
        <v>8741</v>
      </c>
      <c r="C1898" s="178" t="s">
        <v>104</v>
      </c>
      <c r="D1898" s="178" t="s">
        <v>795</v>
      </c>
      <c r="E1898" s="178" t="s">
        <v>296</v>
      </c>
      <c r="F1898" s="178" t="s">
        <v>17</v>
      </c>
      <c r="G1898" s="1">
        <f>IF(ISNUMBER(Pay_Item_Search_Text),IF(ISNUMBER(IF(FIND(Pay_Item_Search_Text,B1898)=1,1, "FALSE")),MAX(G$4:$G1897)+1,IF(ISNUMBER(Pay_Item_Search_Text),0,IF(ISNUMBER(SEARCH(Pay_Item_Search_Text,H1898)),MAX(G$4:$G1897)+1,0))),IF(ISNUMBER(Pay_Item_Search_Text),0,IF(ISNUMBER(SEARCH(Pay_Item_Search_Text,H1898)),MAX(G$4:$G1897)+1,0)))</f>
        <v>1894</v>
      </c>
      <c r="H1898" s="1" t="str">
        <f>IF(Table_PayItems[[#This Row],[Description]]="_","_ Unique Item - "&amp;Table_PayItems[[#This Row],[Item]]&amp;" - $"&amp;Table_PayItems[[#This Row],[Unit]],Table_PayItems[[#This Row],[Description]]&amp;" - $"&amp;Table_PayItems[[#This Row],[Unit]])</f>
        <v>Culv, Downspout, 24 inch - $Ft</v>
      </c>
      <c r="I1898" s="29" t="str">
        <f>IFERROR(VLOOKUP(ROWS($M$5:M1898),Table_PayItems[[Search Key]:[Concentrated Name]],2,FALSE),"")</f>
        <v>Culv, Downspout, 24 inch - $Ft</v>
      </c>
      <c r="J1898" s="1"/>
      <c r="K1898" s="1"/>
      <c r="L1898" s="22">
        <f>IF(ISNUMBER(SEARCH(Pay_Item_Search_Text_2,M1898)),MAX($L$4:L1897)+1,0)</f>
        <v>0</v>
      </c>
      <c r="M1898" s="1" t="str">
        <f>IFERROR(VLOOKUP(ROWS($M$5:M1898),Table_PayItems[[Search Key]:[Concentrated Name]],2,FALSE),"")</f>
        <v>Culv, Downspout, 24 inch - $Ft</v>
      </c>
      <c r="N1898" s="1" t="str">
        <f>IFERROR(VLOOKUP(ROWS($M$5:N1898),$L$5:$M$7000,2,FALSE),"")</f>
        <v/>
      </c>
      <c r="O1898" s="1" t="str">
        <f>IFERROR(VLOOKUP(ROWS($O$5:O1898),$K$5:$L$7000,2,FALSE),"")</f>
        <v/>
      </c>
    </row>
    <row r="1899" spans="2:15" ht="15" customHeight="1" x14ac:dyDescent="0.25">
      <c r="B1899" s="178" t="s">
        <v>8008</v>
      </c>
      <c r="C1899" s="178" t="s">
        <v>88</v>
      </c>
      <c r="D1899" s="178" t="s">
        <v>100</v>
      </c>
      <c r="E1899" s="178" t="s">
        <v>17</v>
      </c>
      <c r="F1899" s="178" t="s">
        <v>17</v>
      </c>
      <c r="G1899" s="1">
        <f>IF(ISNUMBER(Pay_Item_Search_Text),IF(ISNUMBER(IF(FIND(Pay_Item_Search_Text,B1899)=1,1, "FALSE")),MAX(G$4:$G1898)+1,IF(ISNUMBER(Pay_Item_Search_Text),0,IF(ISNUMBER(SEARCH(Pay_Item_Search_Text,H1899)),MAX(G$4:$G1898)+1,0))),IF(ISNUMBER(Pay_Item_Search_Text),0,IF(ISNUMBER(SEARCH(Pay_Item_Search_Text,H1899)),MAX(G$4:$G1898)+1,0)))</f>
        <v>1895</v>
      </c>
      <c r="H1899" s="1" t="str">
        <f>IF(Table_PayItems[[#This Row],[Description]]="_","_ Unique Item - "&amp;Table_PayItems[[#This Row],[Item]]&amp;" - $"&amp;Table_PayItems[[#This Row],[Unit]],Table_PayItems[[#This Row],[Description]]&amp;" - $"&amp;Table_PayItems[[#This Row],[Unit]])</f>
        <v>Culv, End, Rem, 24 inch to 48 inch - $Ea</v>
      </c>
      <c r="I1899" s="29" t="str">
        <f>IFERROR(VLOOKUP(ROWS($M$5:M1899),Table_PayItems[[Search Key]:[Concentrated Name]],2,FALSE),"")</f>
        <v>Culv, End, Rem, 24 inch to 48 inch - $Ea</v>
      </c>
      <c r="J1899" s="1"/>
      <c r="K1899" s="1"/>
      <c r="L1899" s="22">
        <f>IF(ISNUMBER(SEARCH(Pay_Item_Search_Text_2,M1899)),MAX($L$4:L1898)+1,0)</f>
        <v>0</v>
      </c>
      <c r="M1899" s="1" t="str">
        <f>IFERROR(VLOOKUP(ROWS($M$5:M1899),Table_PayItems[[Search Key]:[Concentrated Name]],2,FALSE),"")</f>
        <v>Culv, End, Rem, 24 inch to 48 inch - $Ea</v>
      </c>
      <c r="N1899" s="1" t="str">
        <f>IFERROR(VLOOKUP(ROWS($M$5:N1899),$L$5:$M$7000,2,FALSE),"")</f>
        <v/>
      </c>
      <c r="O1899" s="1" t="str">
        <f>IFERROR(VLOOKUP(ROWS($O$5:O1899),$K$5:$L$7000,2,FALSE),"")</f>
        <v/>
      </c>
    </row>
    <row r="1900" spans="2:15" ht="15" customHeight="1" x14ac:dyDescent="0.25">
      <c r="B1900" s="178" t="s">
        <v>8007</v>
      </c>
      <c r="C1900" s="178" t="s">
        <v>88</v>
      </c>
      <c r="D1900" s="178" t="s">
        <v>99</v>
      </c>
      <c r="E1900" s="178" t="s">
        <v>17</v>
      </c>
      <c r="F1900" s="178" t="s">
        <v>17</v>
      </c>
      <c r="G1900" s="1">
        <f>IF(ISNUMBER(Pay_Item_Search_Text),IF(ISNUMBER(IF(FIND(Pay_Item_Search_Text,B1900)=1,1, "FALSE")),MAX(G$4:$G1899)+1,IF(ISNUMBER(Pay_Item_Search_Text),0,IF(ISNUMBER(SEARCH(Pay_Item_Search_Text,H1900)),MAX(G$4:$G1899)+1,0))),IF(ISNUMBER(Pay_Item_Search_Text),0,IF(ISNUMBER(SEARCH(Pay_Item_Search_Text,H1900)),MAX(G$4:$G1899)+1,0)))</f>
        <v>1896</v>
      </c>
      <c r="H1900" s="1" t="str">
        <f>IF(Table_PayItems[[#This Row],[Description]]="_","_ Unique Item - "&amp;Table_PayItems[[#This Row],[Item]]&amp;" - $"&amp;Table_PayItems[[#This Row],[Unit]],Table_PayItems[[#This Row],[Description]]&amp;" - $"&amp;Table_PayItems[[#This Row],[Unit]])</f>
        <v>Culv, End, Rem, Less than 24 inch - $Ea</v>
      </c>
      <c r="I1900" s="29" t="str">
        <f>IFERROR(VLOOKUP(ROWS($M$5:M1900),Table_PayItems[[Search Key]:[Concentrated Name]],2,FALSE),"")</f>
        <v>Culv, End, Rem, Less than 24 inch - $Ea</v>
      </c>
      <c r="J1900" s="1"/>
      <c r="K1900" s="1"/>
      <c r="L1900" s="22">
        <f>IF(ISNUMBER(SEARCH(Pay_Item_Search_Text_2,M1900)),MAX($L$4:L1899)+1,0)</f>
        <v>0</v>
      </c>
      <c r="M1900" s="1" t="str">
        <f>IFERROR(VLOOKUP(ROWS($M$5:M1900),Table_PayItems[[Search Key]:[Concentrated Name]],2,FALSE),"")</f>
        <v>Culv, End, Rem, Less than 24 inch - $Ea</v>
      </c>
      <c r="N1900" s="1" t="str">
        <f>IFERROR(VLOOKUP(ROWS($M$5:N1900),$L$5:$M$7000,2,FALSE),"")</f>
        <v/>
      </c>
      <c r="O1900" s="1" t="str">
        <f>IFERROR(VLOOKUP(ROWS($O$5:O1900),$K$5:$L$7000,2,FALSE),"")</f>
        <v/>
      </c>
    </row>
    <row r="1901" spans="2:15" ht="15" customHeight="1" x14ac:dyDescent="0.25">
      <c r="B1901" s="178" t="s">
        <v>8009</v>
      </c>
      <c r="C1901" s="178" t="s">
        <v>88</v>
      </c>
      <c r="D1901" s="178" t="s">
        <v>101</v>
      </c>
      <c r="E1901" s="178" t="s">
        <v>17</v>
      </c>
      <c r="F1901" s="178" t="s">
        <v>17</v>
      </c>
      <c r="G1901" s="1">
        <f>IF(ISNUMBER(Pay_Item_Search_Text),IF(ISNUMBER(IF(FIND(Pay_Item_Search_Text,B1901)=1,1, "FALSE")),MAX(G$4:$G1900)+1,IF(ISNUMBER(Pay_Item_Search_Text),0,IF(ISNUMBER(SEARCH(Pay_Item_Search_Text,H1901)),MAX(G$4:$G1900)+1,0))),IF(ISNUMBER(Pay_Item_Search_Text),0,IF(ISNUMBER(SEARCH(Pay_Item_Search_Text,H1901)),MAX(G$4:$G1900)+1,0)))</f>
        <v>1897</v>
      </c>
      <c r="H1901" s="1" t="str">
        <f>IF(Table_PayItems[[#This Row],[Description]]="_","_ Unique Item - "&amp;Table_PayItems[[#This Row],[Item]]&amp;" - $"&amp;Table_PayItems[[#This Row],[Unit]],Table_PayItems[[#This Row],[Description]]&amp;" - $"&amp;Table_PayItems[[#This Row],[Unit]])</f>
        <v>Culv, End, Rem, Over 48 inch - $Ea</v>
      </c>
      <c r="I1901" s="29" t="str">
        <f>IFERROR(VLOOKUP(ROWS($M$5:M1901),Table_PayItems[[Search Key]:[Concentrated Name]],2,FALSE),"")</f>
        <v>Culv, End, Rem, Over 48 inch - $Ea</v>
      </c>
      <c r="J1901" s="1"/>
      <c r="K1901" s="1"/>
      <c r="L1901" s="22">
        <f>IF(ISNUMBER(SEARCH(Pay_Item_Search_Text_2,M1901)),MAX($L$4:L1900)+1,0)</f>
        <v>0</v>
      </c>
      <c r="M1901" s="1" t="str">
        <f>IFERROR(VLOOKUP(ROWS($M$5:M1901),Table_PayItems[[Search Key]:[Concentrated Name]],2,FALSE),"")</f>
        <v>Culv, End, Rem, Over 48 inch - $Ea</v>
      </c>
      <c r="N1901" s="1" t="str">
        <f>IFERROR(VLOOKUP(ROWS($M$5:N1901),$L$5:$M$7000,2,FALSE),"")</f>
        <v/>
      </c>
      <c r="O1901" s="1" t="str">
        <f>IFERROR(VLOOKUP(ROWS($O$5:O1901),$K$5:$L$7000,2,FALSE),"")</f>
        <v/>
      </c>
    </row>
    <row r="1902" spans="2:15" ht="15" customHeight="1" x14ac:dyDescent="0.25">
      <c r="B1902" s="178" t="s">
        <v>8022</v>
      </c>
      <c r="C1902" s="178" t="s">
        <v>88</v>
      </c>
      <c r="D1902" s="178" t="s">
        <v>115</v>
      </c>
      <c r="E1902" s="178" t="s">
        <v>17</v>
      </c>
      <c r="F1902" s="178" t="s">
        <v>17</v>
      </c>
      <c r="G1902" s="1">
        <f>IF(ISNUMBER(Pay_Item_Search_Text),IF(ISNUMBER(IF(FIND(Pay_Item_Search_Text,B1902)=1,1, "FALSE")),MAX(G$4:$G1901)+1,IF(ISNUMBER(Pay_Item_Search_Text),0,IF(ISNUMBER(SEARCH(Pay_Item_Search_Text,H1902)),MAX(G$4:$G1901)+1,0))),IF(ISNUMBER(Pay_Item_Search_Text),0,IF(ISNUMBER(SEARCH(Pay_Item_Search_Text,H1902)),MAX(G$4:$G1901)+1,0)))</f>
        <v>1898</v>
      </c>
      <c r="H1902" s="1" t="str">
        <f>IF(Table_PayItems[[#This Row],[Description]]="_","_ Unique Item - "&amp;Table_PayItems[[#This Row],[Item]]&amp;" - $"&amp;Table_PayItems[[#This Row],[Unit]],Table_PayItems[[#This Row],[Description]]&amp;" - $"&amp;Table_PayItems[[#This Row],[Unit]])</f>
        <v>Culv, Other than Pipe, Rem - $Ea</v>
      </c>
      <c r="I1902" s="29" t="str">
        <f>IFERROR(VLOOKUP(ROWS($M$5:M1902),Table_PayItems[[Search Key]:[Concentrated Name]],2,FALSE),"")</f>
        <v>Culv, Other than Pipe, Rem - $Ea</v>
      </c>
      <c r="J1902" s="1"/>
      <c r="K1902" s="1"/>
      <c r="L1902" s="22">
        <f>IF(ISNUMBER(SEARCH(Pay_Item_Search_Text_2,M1902)),MAX($L$4:L1901)+1,0)</f>
        <v>0</v>
      </c>
      <c r="M1902" s="1" t="str">
        <f>IFERROR(VLOOKUP(ROWS($M$5:M1902),Table_PayItems[[Search Key]:[Concentrated Name]],2,FALSE),"")</f>
        <v>Culv, Other than Pipe, Rem - $Ea</v>
      </c>
      <c r="N1902" s="1" t="str">
        <f>IFERROR(VLOOKUP(ROWS($M$5:N1902),$L$5:$M$7000,2,FALSE),"")</f>
        <v/>
      </c>
      <c r="O1902" s="1" t="str">
        <f>IFERROR(VLOOKUP(ROWS($O$5:O1902),$K$5:$L$7000,2,FALSE),"")</f>
        <v/>
      </c>
    </row>
    <row r="1903" spans="2:15" ht="15" customHeight="1" x14ac:dyDescent="0.25">
      <c r="B1903" s="178" t="s">
        <v>10338</v>
      </c>
      <c r="C1903" s="178" t="s">
        <v>104</v>
      </c>
      <c r="D1903" s="178" t="s">
        <v>2373</v>
      </c>
      <c r="E1903" s="178" t="s">
        <v>10331</v>
      </c>
      <c r="F1903" s="178" t="s">
        <v>17</v>
      </c>
      <c r="G1903" s="1">
        <f>IF(ISNUMBER(Pay_Item_Search_Text),IF(ISNUMBER(IF(FIND(Pay_Item_Search_Text,B1903)=1,1, "FALSE")),MAX(G$4:$G1902)+1,IF(ISNUMBER(Pay_Item_Search_Text),0,IF(ISNUMBER(SEARCH(Pay_Item_Search_Text,H1903)),MAX(G$4:$G1902)+1,0))),IF(ISNUMBER(Pay_Item_Search_Text),0,IF(ISNUMBER(SEARCH(Pay_Item_Search_Text,H1903)),MAX(G$4:$G1902)+1,0)))</f>
        <v>1899</v>
      </c>
      <c r="H1903" s="1" t="str">
        <f>IF(Table_PayItems[[#This Row],[Description]]="_","_ Unique Item - "&amp;Table_PayItems[[#This Row],[Item]]&amp;" - $"&amp;Table_PayItems[[#This Row],[Unit]],Table_PayItems[[#This Row],[Description]]&amp;" - $"&amp;Table_PayItems[[#This Row],[Unit]])</f>
        <v>Culv, Precast Conc Box, 10 foot by 10 foot - $Ft</v>
      </c>
      <c r="I1903" s="29" t="str">
        <f>IFERROR(VLOOKUP(ROWS($M$5:M1903),Table_PayItems[[Search Key]:[Concentrated Name]],2,FALSE),"")</f>
        <v>Culv, Precast Conc Box, 10 foot by 10 foot - $Ft</v>
      </c>
      <c r="J1903" s="1"/>
      <c r="K1903" s="1"/>
      <c r="L1903" s="22">
        <f>IF(ISNUMBER(SEARCH(Pay_Item_Search_Text_2,M1903)),MAX($L$4:L1902)+1,0)</f>
        <v>520</v>
      </c>
      <c r="M1903" s="1" t="str">
        <f>IFERROR(VLOOKUP(ROWS($M$5:M1903),Table_PayItems[[Search Key]:[Concentrated Name]],2,FALSE),"")</f>
        <v>Culv, Precast Conc Box, 10 foot by 10 foot - $Ft</v>
      </c>
      <c r="N1903" s="1" t="str">
        <f>IFERROR(VLOOKUP(ROWS($M$5:N1903),$L$5:$M$7000,2,FALSE),"")</f>
        <v/>
      </c>
      <c r="O1903" s="1" t="str">
        <f>IFERROR(VLOOKUP(ROWS($O$5:O1903),$K$5:$L$7000,2,FALSE),"")</f>
        <v/>
      </c>
    </row>
    <row r="1904" spans="2:15" ht="15" customHeight="1" x14ac:dyDescent="0.25">
      <c r="B1904" s="178" t="s">
        <v>10330</v>
      </c>
      <c r="C1904" s="178" t="s">
        <v>104</v>
      </c>
      <c r="D1904" s="178" t="s">
        <v>2366</v>
      </c>
      <c r="E1904" s="178" t="s">
        <v>10331</v>
      </c>
      <c r="F1904" s="178" t="s">
        <v>17</v>
      </c>
      <c r="G1904" s="1">
        <f>IF(ISNUMBER(Pay_Item_Search_Text),IF(ISNUMBER(IF(FIND(Pay_Item_Search_Text,B1904)=1,1, "FALSE")),MAX(G$4:$G1903)+1,IF(ISNUMBER(Pay_Item_Search_Text),0,IF(ISNUMBER(SEARCH(Pay_Item_Search_Text,H1904)),MAX(G$4:$G1903)+1,0))),IF(ISNUMBER(Pay_Item_Search_Text),0,IF(ISNUMBER(SEARCH(Pay_Item_Search_Text,H1904)),MAX(G$4:$G1903)+1,0)))</f>
        <v>1900</v>
      </c>
      <c r="H1904" s="1" t="str">
        <f>IF(Table_PayItems[[#This Row],[Description]]="_","_ Unique Item - "&amp;Table_PayItems[[#This Row],[Item]]&amp;" - $"&amp;Table_PayItems[[#This Row],[Unit]],Table_PayItems[[#This Row],[Description]]&amp;" - $"&amp;Table_PayItems[[#This Row],[Unit]])</f>
        <v>Culv, Precast Conc Box, 10 foot by 3 foot - $Ft</v>
      </c>
      <c r="I1904" s="29" t="str">
        <f>IFERROR(VLOOKUP(ROWS($M$5:M1904),Table_PayItems[[Search Key]:[Concentrated Name]],2,FALSE),"")</f>
        <v>Culv, Precast Conc Box, 10 foot by 3 foot - $Ft</v>
      </c>
      <c r="J1904" s="1"/>
      <c r="K1904" s="1"/>
      <c r="L1904" s="22">
        <f>IF(ISNUMBER(SEARCH(Pay_Item_Search_Text_2,M1904)),MAX($L$4:L1903)+1,0)</f>
        <v>521</v>
      </c>
      <c r="M1904" s="1" t="str">
        <f>IFERROR(VLOOKUP(ROWS($M$5:M1904),Table_PayItems[[Search Key]:[Concentrated Name]],2,FALSE),"")</f>
        <v>Culv, Precast Conc Box, 10 foot by 3 foot - $Ft</v>
      </c>
      <c r="N1904" s="1" t="str">
        <f>IFERROR(VLOOKUP(ROWS($M$5:N1904),$L$5:$M$7000,2,FALSE),"")</f>
        <v/>
      </c>
      <c r="O1904" s="1" t="str">
        <f>IFERROR(VLOOKUP(ROWS($O$5:O1904),$K$5:$L$7000,2,FALSE),"")</f>
        <v/>
      </c>
    </row>
    <row r="1905" spans="2:15" ht="15" customHeight="1" x14ac:dyDescent="0.25">
      <c r="B1905" s="178" t="s">
        <v>10332</v>
      </c>
      <c r="C1905" s="178" t="s">
        <v>104</v>
      </c>
      <c r="D1905" s="178" t="s">
        <v>2367</v>
      </c>
      <c r="E1905" s="178" t="s">
        <v>10331</v>
      </c>
      <c r="F1905" s="178" t="s">
        <v>17</v>
      </c>
      <c r="G1905" s="1">
        <f>IF(ISNUMBER(Pay_Item_Search_Text),IF(ISNUMBER(IF(FIND(Pay_Item_Search_Text,B1905)=1,1, "FALSE")),MAX(G$4:$G1904)+1,IF(ISNUMBER(Pay_Item_Search_Text),0,IF(ISNUMBER(SEARCH(Pay_Item_Search_Text,H1905)),MAX(G$4:$G1904)+1,0))),IF(ISNUMBER(Pay_Item_Search_Text),0,IF(ISNUMBER(SEARCH(Pay_Item_Search_Text,H1905)),MAX(G$4:$G1904)+1,0)))</f>
        <v>1901</v>
      </c>
      <c r="H1905" s="1" t="str">
        <f>IF(Table_PayItems[[#This Row],[Description]]="_","_ Unique Item - "&amp;Table_PayItems[[#This Row],[Item]]&amp;" - $"&amp;Table_PayItems[[#This Row],[Unit]],Table_PayItems[[#This Row],[Description]]&amp;" - $"&amp;Table_PayItems[[#This Row],[Unit]])</f>
        <v>Culv, Precast Conc Box, 10 foot by 4 foot - $Ft</v>
      </c>
      <c r="I1905" s="29" t="str">
        <f>IFERROR(VLOOKUP(ROWS($M$5:M1905),Table_PayItems[[Search Key]:[Concentrated Name]],2,FALSE),"")</f>
        <v>Culv, Precast Conc Box, 10 foot by 4 foot - $Ft</v>
      </c>
      <c r="J1905" s="1"/>
      <c r="K1905" s="1"/>
      <c r="L1905" s="22">
        <f>IF(ISNUMBER(SEARCH(Pay_Item_Search_Text_2,M1905)),MAX($L$4:L1904)+1,0)</f>
        <v>522</v>
      </c>
      <c r="M1905" s="1" t="str">
        <f>IFERROR(VLOOKUP(ROWS($M$5:M1905),Table_PayItems[[Search Key]:[Concentrated Name]],2,FALSE),"")</f>
        <v>Culv, Precast Conc Box, 10 foot by 4 foot - $Ft</v>
      </c>
      <c r="N1905" s="1" t="str">
        <f>IFERROR(VLOOKUP(ROWS($M$5:N1905),$L$5:$M$7000,2,FALSE),"")</f>
        <v/>
      </c>
      <c r="O1905" s="1" t="str">
        <f>IFERROR(VLOOKUP(ROWS($O$5:O1905),$K$5:$L$7000,2,FALSE),"")</f>
        <v/>
      </c>
    </row>
    <row r="1906" spans="2:15" ht="15" customHeight="1" x14ac:dyDescent="0.25">
      <c r="B1906" s="178" t="s">
        <v>10333</v>
      </c>
      <c r="C1906" s="178" t="s">
        <v>104</v>
      </c>
      <c r="D1906" s="178" t="s">
        <v>2368</v>
      </c>
      <c r="E1906" s="178" t="s">
        <v>10331</v>
      </c>
      <c r="F1906" s="178" t="s">
        <v>17</v>
      </c>
      <c r="G1906" s="1">
        <f>IF(ISNUMBER(Pay_Item_Search_Text),IF(ISNUMBER(IF(FIND(Pay_Item_Search_Text,B1906)=1,1, "FALSE")),MAX(G$4:$G1905)+1,IF(ISNUMBER(Pay_Item_Search_Text),0,IF(ISNUMBER(SEARCH(Pay_Item_Search_Text,H1906)),MAX(G$4:$G1905)+1,0))),IF(ISNUMBER(Pay_Item_Search_Text),0,IF(ISNUMBER(SEARCH(Pay_Item_Search_Text,H1906)),MAX(G$4:$G1905)+1,0)))</f>
        <v>1902</v>
      </c>
      <c r="H1906" s="1" t="str">
        <f>IF(Table_PayItems[[#This Row],[Description]]="_","_ Unique Item - "&amp;Table_PayItems[[#This Row],[Item]]&amp;" - $"&amp;Table_PayItems[[#This Row],[Unit]],Table_PayItems[[#This Row],[Description]]&amp;" - $"&amp;Table_PayItems[[#This Row],[Unit]])</f>
        <v>Culv, Precast Conc Box, 10 foot by 5 foot - $Ft</v>
      </c>
      <c r="I1906" s="29" t="str">
        <f>IFERROR(VLOOKUP(ROWS($M$5:M1906),Table_PayItems[[Search Key]:[Concentrated Name]],2,FALSE),"")</f>
        <v>Culv, Precast Conc Box, 10 foot by 5 foot - $Ft</v>
      </c>
      <c r="J1906" s="1"/>
      <c r="K1906" s="1"/>
      <c r="L1906" s="22">
        <f>IF(ISNUMBER(SEARCH(Pay_Item_Search_Text_2,M1906)),MAX($L$4:L1905)+1,0)</f>
        <v>523</v>
      </c>
      <c r="M1906" s="1" t="str">
        <f>IFERROR(VLOOKUP(ROWS($M$5:M1906),Table_PayItems[[Search Key]:[Concentrated Name]],2,FALSE),"")</f>
        <v>Culv, Precast Conc Box, 10 foot by 5 foot - $Ft</v>
      </c>
      <c r="N1906" s="1" t="str">
        <f>IFERROR(VLOOKUP(ROWS($M$5:N1906),$L$5:$M$7000,2,FALSE),"")</f>
        <v/>
      </c>
      <c r="O1906" s="1" t="str">
        <f>IFERROR(VLOOKUP(ROWS($O$5:O1906),$K$5:$L$7000,2,FALSE),"")</f>
        <v/>
      </c>
    </row>
    <row r="1907" spans="2:15" ht="15" customHeight="1" x14ac:dyDescent="0.25">
      <c r="B1907" s="178" t="s">
        <v>10334</v>
      </c>
      <c r="C1907" s="178" t="s">
        <v>104</v>
      </c>
      <c r="D1907" s="178" t="s">
        <v>2369</v>
      </c>
      <c r="E1907" s="178" t="s">
        <v>10331</v>
      </c>
      <c r="F1907" s="178" t="s">
        <v>17</v>
      </c>
      <c r="G1907" s="1">
        <f>IF(ISNUMBER(Pay_Item_Search_Text),IF(ISNUMBER(IF(FIND(Pay_Item_Search_Text,B1907)=1,1, "FALSE")),MAX(G$4:$G1906)+1,IF(ISNUMBER(Pay_Item_Search_Text),0,IF(ISNUMBER(SEARCH(Pay_Item_Search_Text,H1907)),MAX(G$4:$G1906)+1,0))),IF(ISNUMBER(Pay_Item_Search_Text),0,IF(ISNUMBER(SEARCH(Pay_Item_Search_Text,H1907)),MAX(G$4:$G1906)+1,0)))</f>
        <v>1903</v>
      </c>
      <c r="H1907" s="1" t="str">
        <f>IF(Table_PayItems[[#This Row],[Description]]="_","_ Unique Item - "&amp;Table_PayItems[[#This Row],[Item]]&amp;" - $"&amp;Table_PayItems[[#This Row],[Unit]],Table_PayItems[[#This Row],[Description]]&amp;" - $"&amp;Table_PayItems[[#This Row],[Unit]])</f>
        <v>Culv, Precast Conc Box, 10 foot by 6 foot - $Ft</v>
      </c>
      <c r="I1907" s="29" t="str">
        <f>IFERROR(VLOOKUP(ROWS($M$5:M1907),Table_PayItems[[Search Key]:[Concentrated Name]],2,FALSE),"")</f>
        <v>Culv, Precast Conc Box, 10 foot by 6 foot - $Ft</v>
      </c>
      <c r="J1907" s="1"/>
      <c r="K1907" s="1"/>
      <c r="L1907" s="22">
        <f>IF(ISNUMBER(SEARCH(Pay_Item_Search_Text_2,M1907)),MAX($L$4:L1906)+1,0)</f>
        <v>524</v>
      </c>
      <c r="M1907" s="1" t="str">
        <f>IFERROR(VLOOKUP(ROWS($M$5:M1907),Table_PayItems[[Search Key]:[Concentrated Name]],2,FALSE),"")</f>
        <v>Culv, Precast Conc Box, 10 foot by 6 foot - $Ft</v>
      </c>
      <c r="N1907" s="1" t="str">
        <f>IFERROR(VLOOKUP(ROWS($M$5:N1907),$L$5:$M$7000,2,FALSE),"")</f>
        <v/>
      </c>
      <c r="O1907" s="1" t="str">
        <f>IFERROR(VLOOKUP(ROWS($O$5:O1907),$K$5:$L$7000,2,FALSE),"")</f>
        <v/>
      </c>
    </row>
    <row r="1908" spans="2:15" ht="15" customHeight="1" x14ac:dyDescent="0.25">
      <c r="B1908" s="178" t="s">
        <v>10335</v>
      </c>
      <c r="C1908" s="178" t="s">
        <v>104</v>
      </c>
      <c r="D1908" s="178" t="s">
        <v>2370</v>
      </c>
      <c r="E1908" s="178" t="s">
        <v>10331</v>
      </c>
      <c r="F1908" s="178" t="s">
        <v>17</v>
      </c>
      <c r="G1908" s="1">
        <f>IF(ISNUMBER(Pay_Item_Search_Text),IF(ISNUMBER(IF(FIND(Pay_Item_Search_Text,B1908)=1,1, "FALSE")),MAX(G$4:$G1907)+1,IF(ISNUMBER(Pay_Item_Search_Text),0,IF(ISNUMBER(SEARCH(Pay_Item_Search_Text,H1908)),MAX(G$4:$G1907)+1,0))),IF(ISNUMBER(Pay_Item_Search_Text),0,IF(ISNUMBER(SEARCH(Pay_Item_Search_Text,H1908)),MAX(G$4:$G1907)+1,0)))</f>
        <v>1904</v>
      </c>
      <c r="H1908" s="1" t="str">
        <f>IF(Table_PayItems[[#This Row],[Description]]="_","_ Unique Item - "&amp;Table_PayItems[[#This Row],[Item]]&amp;" - $"&amp;Table_PayItems[[#This Row],[Unit]],Table_PayItems[[#This Row],[Description]]&amp;" - $"&amp;Table_PayItems[[#This Row],[Unit]])</f>
        <v>Culv, Precast Conc Box, 10 foot by 7 foot - $Ft</v>
      </c>
      <c r="I1908" s="29" t="str">
        <f>IFERROR(VLOOKUP(ROWS($M$5:M1908),Table_PayItems[[Search Key]:[Concentrated Name]],2,FALSE),"")</f>
        <v>Culv, Precast Conc Box, 10 foot by 7 foot - $Ft</v>
      </c>
      <c r="J1908" s="1"/>
      <c r="K1908" s="1"/>
      <c r="L1908" s="22">
        <f>IF(ISNUMBER(SEARCH(Pay_Item_Search_Text_2,M1908)),MAX($L$4:L1907)+1,0)</f>
        <v>525</v>
      </c>
      <c r="M1908" s="1" t="str">
        <f>IFERROR(VLOOKUP(ROWS($M$5:M1908),Table_PayItems[[Search Key]:[Concentrated Name]],2,FALSE),"")</f>
        <v>Culv, Precast Conc Box, 10 foot by 7 foot - $Ft</v>
      </c>
      <c r="N1908" s="1" t="str">
        <f>IFERROR(VLOOKUP(ROWS($M$5:N1908),$L$5:$M$7000,2,FALSE),"")</f>
        <v/>
      </c>
      <c r="O1908" s="1" t="str">
        <f>IFERROR(VLOOKUP(ROWS($O$5:O1908),$K$5:$L$7000,2,FALSE),"")</f>
        <v/>
      </c>
    </row>
    <row r="1909" spans="2:15" ht="15" customHeight="1" x14ac:dyDescent="0.25">
      <c r="B1909" s="178" t="s">
        <v>10336</v>
      </c>
      <c r="C1909" s="178" t="s">
        <v>104</v>
      </c>
      <c r="D1909" s="178" t="s">
        <v>2371</v>
      </c>
      <c r="E1909" s="178" t="s">
        <v>10331</v>
      </c>
      <c r="F1909" s="178" t="s">
        <v>17</v>
      </c>
      <c r="G1909" s="1">
        <f>IF(ISNUMBER(Pay_Item_Search_Text),IF(ISNUMBER(IF(FIND(Pay_Item_Search_Text,B1909)=1,1, "FALSE")),MAX(G$4:$G1908)+1,IF(ISNUMBER(Pay_Item_Search_Text),0,IF(ISNUMBER(SEARCH(Pay_Item_Search_Text,H1909)),MAX(G$4:$G1908)+1,0))),IF(ISNUMBER(Pay_Item_Search_Text),0,IF(ISNUMBER(SEARCH(Pay_Item_Search_Text,H1909)),MAX(G$4:$G1908)+1,0)))</f>
        <v>1905</v>
      </c>
      <c r="H1909" s="1" t="str">
        <f>IF(Table_PayItems[[#This Row],[Description]]="_","_ Unique Item - "&amp;Table_PayItems[[#This Row],[Item]]&amp;" - $"&amp;Table_PayItems[[#This Row],[Unit]],Table_PayItems[[#This Row],[Description]]&amp;" - $"&amp;Table_PayItems[[#This Row],[Unit]])</f>
        <v>Culv, Precast Conc Box, 10 foot by 8 foot - $Ft</v>
      </c>
      <c r="I1909" s="29" t="str">
        <f>IFERROR(VLOOKUP(ROWS($M$5:M1909),Table_PayItems[[Search Key]:[Concentrated Name]],2,FALSE),"")</f>
        <v>Culv, Precast Conc Box, 10 foot by 8 foot - $Ft</v>
      </c>
      <c r="J1909" s="1"/>
      <c r="K1909" s="1"/>
      <c r="L1909" s="22">
        <f>IF(ISNUMBER(SEARCH(Pay_Item_Search_Text_2,M1909)),MAX($L$4:L1908)+1,0)</f>
        <v>526</v>
      </c>
      <c r="M1909" s="1" t="str">
        <f>IFERROR(VLOOKUP(ROWS($M$5:M1909),Table_PayItems[[Search Key]:[Concentrated Name]],2,FALSE),"")</f>
        <v>Culv, Precast Conc Box, 10 foot by 8 foot - $Ft</v>
      </c>
      <c r="N1909" s="1" t="str">
        <f>IFERROR(VLOOKUP(ROWS($M$5:N1909),$L$5:$M$7000,2,FALSE),"")</f>
        <v/>
      </c>
      <c r="O1909" s="1" t="str">
        <f>IFERROR(VLOOKUP(ROWS($O$5:O1909),$K$5:$L$7000,2,FALSE),"")</f>
        <v/>
      </c>
    </row>
    <row r="1910" spans="2:15" ht="15" customHeight="1" x14ac:dyDescent="0.25">
      <c r="B1910" s="178" t="s">
        <v>10337</v>
      </c>
      <c r="C1910" s="178" t="s">
        <v>104</v>
      </c>
      <c r="D1910" s="178" t="s">
        <v>2372</v>
      </c>
      <c r="E1910" s="178" t="s">
        <v>10331</v>
      </c>
      <c r="F1910" s="178" t="s">
        <v>17</v>
      </c>
      <c r="G1910" s="1">
        <f>IF(ISNUMBER(Pay_Item_Search_Text),IF(ISNUMBER(IF(FIND(Pay_Item_Search_Text,B1910)=1,1, "FALSE")),MAX(G$4:$G1909)+1,IF(ISNUMBER(Pay_Item_Search_Text),0,IF(ISNUMBER(SEARCH(Pay_Item_Search_Text,H1910)),MAX(G$4:$G1909)+1,0))),IF(ISNUMBER(Pay_Item_Search_Text),0,IF(ISNUMBER(SEARCH(Pay_Item_Search_Text,H1910)),MAX(G$4:$G1909)+1,0)))</f>
        <v>1906</v>
      </c>
      <c r="H1910" s="1" t="str">
        <f>IF(Table_PayItems[[#This Row],[Description]]="_","_ Unique Item - "&amp;Table_PayItems[[#This Row],[Item]]&amp;" - $"&amp;Table_PayItems[[#This Row],[Unit]],Table_PayItems[[#This Row],[Description]]&amp;" - $"&amp;Table_PayItems[[#This Row],[Unit]])</f>
        <v>Culv, Precast Conc Box, 10 foot by 9 foot - $Ft</v>
      </c>
      <c r="I1910" s="29" t="str">
        <f>IFERROR(VLOOKUP(ROWS($M$5:M1910),Table_PayItems[[Search Key]:[Concentrated Name]],2,FALSE),"")</f>
        <v>Culv, Precast Conc Box, 10 foot by 9 foot - $Ft</v>
      </c>
      <c r="J1910" s="1"/>
      <c r="K1910" s="1"/>
      <c r="L1910" s="22">
        <f>IF(ISNUMBER(SEARCH(Pay_Item_Search_Text_2,M1910)),MAX($L$4:L1909)+1,0)</f>
        <v>527</v>
      </c>
      <c r="M1910" s="1" t="str">
        <f>IFERROR(VLOOKUP(ROWS($M$5:M1910),Table_PayItems[[Search Key]:[Concentrated Name]],2,FALSE),"")</f>
        <v>Culv, Precast Conc Box, 10 foot by 9 foot - $Ft</v>
      </c>
      <c r="N1910" s="1" t="str">
        <f>IFERROR(VLOOKUP(ROWS($M$5:N1910),$L$5:$M$7000,2,FALSE),"")</f>
        <v/>
      </c>
      <c r="O1910" s="1" t="str">
        <f>IFERROR(VLOOKUP(ROWS($O$5:O1910),$K$5:$L$7000,2,FALSE),"")</f>
        <v/>
      </c>
    </row>
    <row r="1911" spans="2:15" ht="15" customHeight="1" x14ac:dyDescent="0.25">
      <c r="B1911" s="178" t="s">
        <v>10346</v>
      </c>
      <c r="C1911" s="178" t="s">
        <v>104</v>
      </c>
      <c r="D1911" s="178" t="s">
        <v>2381</v>
      </c>
      <c r="E1911" s="178" t="s">
        <v>10331</v>
      </c>
      <c r="F1911" s="178" t="s">
        <v>17</v>
      </c>
      <c r="G1911" s="1">
        <f>IF(ISNUMBER(Pay_Item_Search_Text),IF(ISNUMBER(IF(FIND(Pay_Item_Search_Text,B1911)=1,1, "FALSE")),MAX(G$4:$G1910)+1,IF(ISNUMBER(Pay_Item_Search_Text),0,IF(ISNUMBER(SEARCH(Pay_Item_Search_Text,H1911)),MAX(G$4:$G1910)+1,0))),IF(ISNUMBER(Pay_Item_Search_Text),0,IF(ISNUMBER(SEARCH(Pay_Item_Search_Text,H1911)),MAX(G$4:$G1910)+1,0)))</f>
        <v>1907</v>
      </c>
      <c r="H1911" s="1" t="str">
        <f>IF(Table_PayItems[[#This Row],[Description]]="_","_ Unique Item - "&amp;Table_PayItems[[#This Row],[Item]]&amp;" - $"&amp;Table_PayItems[[#This Row],[Unit]],Table_PayItems[[#This Row],[Description]]&amp;" - $"&amp;Table_PayItems[[#This Row],[Unit]])</f>
        <v>Culv, Precast Conc Box, 11 foot by 10 foot - $Ft</v>
      </c>
      <c r="I1911" s="29" t="str">
        <f>IFERROR(VLOOKUP(ROWS($M$5:M1911),Table_PayItems[[Search Key]:[Concentrated Name]],2,FALSE),"")</f>
        <v>Culv, Precast Conc Box, 11 foot by 10 foot - $Ft</v>
      </c>
      <c r="J1911" s="1"/>
      <c r="K1911" s="1"/>
      <c r="L1911" s="22">
        <f>IF(ISNUMBER(SEARCH(Pay_Item_Search_Text_2,M1911)),MAX($L$4:L1910)+1,0)</f>
        <v>528</v>
      </c>
      <c r="M1911" s="1" t="str">
        <f>IFERROR(VLOOKUP(ROWS($M$5:M1911),Table_PayItems[[Search Key]:[Concentrated Name]],2,FALSE),"")</f>
        <v>Culv, Precast Conc Box, 11 foot by 10 foot - $Ft</v>
      </c>
      <c r="N1911" s="1" t="str">
        <f>IFERROR(VLOOKUP(ROWS($M$5:N1911),$L$5:$M$7000,2,FALSE),"")</f>
        <v/>
      </c>
      <c r="O1911" s="1" t="str">
        <f>IFERROR(VLOOKUP(ROWS($O$5:O1911),$K$5:$L$7000,2,FALSE),"")</f>
        <v/>
      </c>
    </row>
    <row r="1912" spans="2:15" ht="15" customHeight="1" x14ac:dyDescent="0.25">
      <c r="B1912" s="178" t="s">
        <v>10347</v>
      </c>
      <c r="C1912" s="178" t="s">
        <v>104</v>
      </c>
      <c r="D1912" s="178" t="s">
        <v>2382</v>
      </c>
      <c r="E1912" s="178" t="s">
        <v>10331</v>
      </c>
      <c r="F1912" s="178" t="s">
        <v>17</v>
      </c>
      <c r="G1912" s="1">
        <f>IF(ISNUMBER(Pay_Item_Search_Text),IF(ISNUMBER(IF(FIND(Pay_Item_Search_Text,B1912)=1,1, "FALSE")),MAX(G$4:$G1911)+1,IF(ISNUMBER(Pay_Item_Search_Text),0,IF(ISNUMBER(SEARCH(Pay_Item_Search_Text,H1912)),MAX(G$4:$G1911)+1,0))),IF(ISNUMBER(Pay_Item_Search_Text),0,IF(ISNUMBER(SEARCH(Pay_Item_Search_Text,H1912)),MAX(G$4:$G1911)+1,0)))</f>
        <v>1908</v>
      </c>
      <c r="H1912" s="1" t="str">
        <f>IF(Table_PayItems[[#This Row],[Description]]="_","_ Unique Item - "&amp;Table_PayItems[[#This Row],[Item]]&amp;" - $"&amp;Table_PayItems[[#This Row],[Unit]],Table_PayItems[[#This Row],[Description]]&amp;" - $"&amp;Table_PayItems[[#This Row],[Unit]])</f>
        <v>Culv, Precast Conc Box, 11 foot by 11 foot - $Ft</v>
      </c>
      <c r="I1912" s="29" t="str">
        <f>IFERROR(VLOOKUP(ROWS($M$5:M1912),Table_PayItems[[Search Key]:[Concentrated Name]],2,FALSE),"")</f>
        <v>Culv, Precast Conc Box, 11 foot by 11 foot - $Ft</v>
      </c>
      <c r="J1912" s="1"/>
      <c r="K1912" s="1"/>
      <c r="L1912" s="22">
        <f>IF(ISNUMBER(SEARCH(Pay_Item_Search_Text_2,M1912)),MAX($L$4:L1911)+1,0)</f>
        <v>0</v>
      </c>
      <c r="M1912" s="1" t="str">
        <f>IFERROR(VLOOKUP(ROWS($M$5:M1912),Table_PayItems[[Search Key]:[Concentrated Name]],2,FALSE),"")</f>
        <v>Culv, Precast Conc Box, 11 foot by 11 foot - $Ft</v>
      </c>
      <c r="N1912" s="1" t="str">
        <f>IFERROR(VLOOKUP(ROWS($M$5:N1912),$L$5:$M$7000,2,FALSE),"")</f>
        <v/>
      </c>
      <c r="O1912" s="1" t="str">
        <f>IFERROR(VLOOKUP(ROWS($O$5:O1912),$K$5:$L$7000,2,FALSE),"")</f>
        <v/>
      </c>
    </row>
    <row r="1913" spans="2:15" ht="15" customHeight="1" x14ac:dyDescent="0.25">
      <c r="B1913" s="178" t="s">
        <v>10339</v>
      </c>
      <c r="C1913" s="178" t="s">
        <v>104</v>
      </c>
      <c r="D1913" s="178" t="s">
        <v>2374</v>
      </c>
      <c r="E1913" s="178" t="s">
        <v>10331</v>
      </c>
      <c r="F1913" s="178" t="s">
        <v>17</v>
      </c>
      <c r="G1913" s="1">
        <f>IF(ISNUMBER(Pay_Item_Search_Text),IF(ISNUMBER(IF(FIND(Pay_Item_Search_Text,B1913)=1,1, "FALSE")),MAX(G$4:$G1912)+1,IF(ISNUMBER(Pay_Item_Search_Text),0,IF(ISNUMBER(SEARCH(Pay_Item_Search_Text,H1913)),MAX(G$4:$G1912)+1,0))),IF(ISNUMBER(Pay_Item_Search_Text),0,IF(ISNUMBER(SEARCH(Pay_Item_Search_Text,H1913)),MAX(G$4:$G1912)+1,0)))</f>
        <v>1909</v>
      </c>
      <c r="H1913" s="1" t="str">
        <f>IF(Table_PayItems[[#This Row],[Description]]="_","_ Unique Item - "&amp;Table_PayItems[[#This Row],[Item]]&amp;" - $"&amp;Table_PayItems[[#This Row],[Unit]],Table_PayItems[[#This Row],[Description]]&amp;" - $"&amp;Table_PayItems[[#This Row],[Unit]])</f>
        <v>Culv, Precast Conc Box, 11 foot by 3 foot - $Ft</v>
      </c>
      <c r="I1913" s="29" t="str">
        <f>IFERROR(VLOOKUP(ROWS($M$5:M1913),Table_PayItems[[Search Key]:[Concentrated Name]],2,FALSE),"")</f>
        <v>Culv, Precast Conc Box, 11 foot by 3 foot - $Ft</v>
      </c>
      <c r="J1913" s="1"/>
      <c r="K1913" s="1"/>
      <c r="L1913" s="22">
        <f>IF(ISNUMBER(SEARCH(Pay_Item_Search_Text_2,M1913)),MAX($L$4:L1912)+1,0)</f>
        <v>0</v>
      </c>
      <c r="M1913" s="1" t="str">
        <f>IFERROR(VLOOKUP(ROWS($M$5:M1913),Table_PayItems[[Search Key]:[Concentrated Name]],2,FALSE),"")</f>
        <v>Culv, Precast Conc Box, 11 foot by 3 foot - $Ft</v>
      </c>
      <c r="N1913" s="1" t="str">
        <f>IFERROR(VLOOKUP(ROWS($M$5:N1913),$L$5:$M$7000,2,FALSE),"")</f>
        <v/>
      </c>
      <c r="O1913" s="1" t="str">
        <f>IFERROR(VLOOKUP(ROWS($O$5:O1913),$K$5:$L$7000,2,FALSE),"")</f>
        <v/>
      </c>
    </row>
    <row r="1914" spans="2:15" ht="15" customHeight="1" x14ac:dyDescent="0.25">
      <c r="B1914" s="178" t="s">
        <v>10340</v>
      </c>
      <c r="C1914" s="178" t="s">
        <v>104</v>
      </c>
      <c r="D1914" s="178" t="s">
        <v>2375</v>
      </c>
      <c r="E1914" s="178" t="s">
        <v>10331</v>
      </c>
      <c r="F1914" s="178" t="s">
        <v>17</v>
      </c>
      <c r="G1914" s="1">
        <f>IF(ISNUMBER(Pay_Item_Search_Text),IF(ISNUMBER(IF(FIND(Pay_Item_Search_Text,B1914)=1,1, "FALSE")),MAX(G$4:$G1913)+1,IF(ISNUMBER(Pay_Item_Search_Text),0,IF(ISNUMBER(SEARCH(Pay_Item_Search_Text,H1914)),MAX(G$4:$G1913)+1,0))),IF(ISNUMBER(Pay_Item_Search_Text),0,IF(ISNUMBER(SEARCH(Pay_Item_Search_Text,H1914)),MAX(G$4:$G1913)+1,0)))</f>
        <v>1910</v>
      </c>
      <c r="H1914" s="1" t="str">
        <f>IF(Table_PayItems[[#This Row],[Description]]="_","_ Unique Item - "&amp;Table_PayItems[[#This Row],[Item]]&amp;" - $"&amp;Table_PayItems[[#This Row],[Unit]],Table_PayItems[[#This Row],[Description]]&amp;" - $"&amp;Table_PayItems[[#This Row],[Unit]])</f>
        <v>Culv, Precast Conc Box, 11 foot by 4 foot - $Ft</v>
      </c>
      <c r="I1914" s="29" t="str">
        <f>IFERROR(VLOOKUP(ROWS($M$5:M1914),Table_PayItems[[Search Key]:[Concentrated Name]],2,FALSE),"")</f>
        <v>Culv, Precast Conc Box, 11 foot by 4 foot - $Ft</v>
      </c>
      <c r="J1914" s="1"/>
      <c r="K1914" s="1"/>
      <c r="L1914" s="22">
        <f>IF(ISNUMBER(SEARCH(Pay_Item_Search_Text_2,M1914)),MAX($L$4:L1913)+1,0)</f>
        <v>0</v>
      </c>
      <c r="M1914" s="1" t="str">
        <f>IFERROR(VLOOKUP(ROWS($M$5:M1914),Table_PayItems[[Search Key]:[Concentrated Name]],2,FALSE),"")</f>
        <v>Culv, Precast Conc Box, 11 foot by 4 foot - $Ft</v>
      </c>
      <c r="N1914" s="1" t="str">
        <f>IFERROR(VLOOKUP(ROWS($M$5:N1914),$L$5:$M$7000,2,FALSE),"")</f>
        <v/>
      </c>
      <c r="O1914" s="1" t="str">
        <f>IFERROR(VLOOKUP(ROWS($O$5:O1914),$K$5:$L$7000,2,FALSE),"")</f>
        <v/>
      </c>
    </row>
    <row r="1915" spans="2:15" ht="15" customHeight="1" x14ac:dyDescent="0.25">
      <c r="B1915" s="178" t="s">
        <v>10341</v>
      </c>
      <c r="C1915" s="178" t="s">
        <v>104</v>
      </c>
      <c r="D1915" s="178" t="s">
        <v>2376</v>
      </c>
      <c r="E1915" s="178" t="s">
        <v>10331</v>
      </c>
      <c r="F1915" s="178" t="s">
        <v>17</v>
      </c>
      <c r="G1915" s="1">
        <f>IF(ISNUMBER(Pay_Item_Search_Text),IF(ISNUMBER(IF(FIND(Pay_Item_Search_Text,B1915)=1,1, "FALSE")),MAX(G$4:$G1914)+1,IF(ISNUMBER(Pay_Item_Search_Text),0,IF(ISNUMBER(SEARCH(Pay_Item_Search_Text,H1915)),MAX(G$4:$G1914)+1,0))),IF(ISNUMBER(Pay_Item_Search_Text),0,IF(ISNUMBER(SEARCH(Pay_Item_Search_Text,H1915)),MAX(G$4:$G1914)+1,0)))</f>
        <v>1911</v>
      </c>
      <c r="H1915" s="1" t="str">
        <f>IF(Table_PayItems[[#This Row],[Description]]="_","_ Unique Item - "&amp;Table_PayItems[[#This Row],[Item]]&amp;" - $"&amp;Table_PayItems[[#This Row],[Unit]],Table_PayItems[[#This Row],[Description]]&amp;" - $"&amp;Table_PayItems[[#This Row],[Unit]])</f>
        <v>Culv, Precast Conc Box, 11 foot by 5 foot - $Ft</v>
      </c>
      <c r="I1915" s="29" t="str">
        <f>IFERROR(VLOOKUP(ROWS($M$5:M1915),Table_PayItems[[Search Key]:[Concentrated Name]],2,FALSE),"")</f>
        <v>Culv, Precast Conc Box, 11 foot by 5 foot - $Ft</v>
      </c>
      <c r="J1915" s="1"/>
      <c r="K1915" s="1"/>
      <c r="L1915" s="22">
        <f>IF(ISNUMBER(SEARCH(Pay_Item_Search_Text_2,M1915)),MAX($L$4:L1914)+1,0)</f>
        <v>0</v>
      </c>
      <c r="M1915" s="1" t="str">
        <f>IFERROR(VLOOKUP(ROWS($M$5:M1915),Table_PayItems[[Search Key]:[Concentrated Name]],2,FALSE),"")</f>
        <v>Culv, Precast Conc Box, 11 foot by 5 foot - $Ft</v>
      </c>
      <c r="N1915" s="1" t="str">
        <f>IFERROR(VLOOKUP(ROWS($M$5:N1915),$L$5:$M$7000,2,FALSE),"")</f>
        <v/>
      </c>
      <c r="O1915" s="1" t="str">
        <f>IFERROR(VLOOKUP(ROWS($O$5:O1915),$K$5:$L$7000,2,FALSE),"")</f>
        <v/>
      </c>
    </row>
    <row r="1916" spans="2:15" ht="15" customHeight="1" x14ac:dyDescent="0.25">
      <c r="B1916" s="178" t="s">
        <v>10342</v>
      </c>
      <c r="C1916" s="178" t="s">
        <v>104</v>
      </c>
      <c r="D1916" s="178" t="s">
        <v>2377</v>
      </c>
      <c r="E1916" s="178" t="s">
        <v>10331</v>
      </c>
      <c r="F1916" s="178" t="s">
        <v>17</v>
      </c>
      <c r="G1916" s="1">
        <f>IF(ISNUMBER(Pay_Item_Search_Text),IF(ISNUMBER(IF(FIND(Pay_Item_Search_Text,B1916)=1,1, "FALSE")),MAX(G$4:$G1915)+1,IF(ISNUMBER(Pay_Item_Search_Text),0,IF(ISNUMBER(SEARCH(Pay_Item_Search_Text,H1916)),MAX(G$4:$G1915)+1,0))),IF(ISNUMBER(Pay_Item_Search_Text),0,IF(ISNUMBER(SEARCH(Pay_Item_Search_Text,H1916)),MAX(G$4:$G1915)+1,0)))</f>
        <v>1912</v>
      </c>
      <c r="H1916" s="1" t="str">
        <f>IF(Table_PayItems[[#This Row],[Description]]="_","_ Unique Item - "&amp;Table_PayItems[[#This Row],[Item]]&amp;" - $"&amp;Table_PayItems[[#This Row],[Unit]],Table_PayItems[[#This Row],[Description]]&amp;" - $"&amp;Table_PayItems[[#This Row],[Unit]])</f>
        <v>Culv, Precast Conc Box, 11 foot by 6 foot - $Ft</v>
      </c>
      <c r="I1916" s="29" t="str">
        <f>IFERROR(VLOOKUP(ROWS($M$5:M1916),Table_PayItems[[Search Key]:[Concentrated Name]],2,FALSE),"")</f>
        <v>Culv, Precast Conc Box, 11 foot by 6 foot - $Ft</v>
      </c>
      <c r="J1916" s="1"/>
      <c r="K1916" s="1"/>
      <c r="L1916" s="22">
        <f>IF(ISNUMBER(SEARCH(Pay_Item_Search_Text_2,M1916)),MAX($L$4:L1915)+1,0)</f>
        <v>0</v>
      </c>
      <c r="M1916" s="1" t="str">
        <f>IFERROR(VLOOKUP(ROWS($M$5:M1916),Table_PayItems[[Search Key]:[Concentrated Name]],2,FALSE),"")</f>
        <v>Culv, Precast Conc Box, 11 foot by 6 foot - $Ft</v>
      </c>
      <c r="N1916" s="1" t="str">
        <f>IFERROR(VLOOKUP(ROWS($M$5:N1916),$L$5:$M$7000,2,FALSE),"")</f>
        <v/>
      </c>
      <c r="O1916" s="1" t="str">
        <f>IFERROR(VLOOKUP(ROWS($O$5:O1916),$K$5:$L$7000,2,FALSE),"")</f>
        <v/>
      </c>
    </row>
    <row r="1917" spans="2:15" ht="15" customHeight="1" x14ac:dyDescent="0.25">
      <c r="B1917" s="178" t="s">
        <v>10343</v>
      </c>
      <c r="C1917" s="178" t="s">
        <v>104</v>
      </c>
      <c r="D1917" s="178" t="s">
        <v>2378</v>
      </c>
      <c r="E1917" s="178" t="s">
        <v>10331</v>
      </c>
      <c r="F1917" s="178" t="s">
        <v>17</v>
      </c>
      <c r="G1917" s="1">
        <f>IF(ISNUMBER(Pay_Item_Search_Text),IF(ISNUMBER(IF(FIND(Pay_Item_Search_Text,B1917)=1,1, "FALSE")),MAX(G$4:$G1916)+1,IF(ISNUMBER(Pay_Item_Search_Text),0,IF(ISNUMBER(SEARCH(Pay_Item_Search_Text,H1917)),MAX(G$4:$G1916)+1,0))),IF(ISNUMBER(Pay_Item_Search_Text),0,IF(ISNUMBER(SEARCH(Pay_Item_Search_Text,H1917)),MAX(G$4:$G1916)+1,0)))</f>
        <v>1913</v>
      </c>
      <c r="H1917" s="1" t="str">
        <f>IF(Table_PayItems[[#This Row],[Description]]="_","_ Unique Item - "&amp;Table_PayItems[[#This Row],[Item]]&amp;" - $"&amp;Table_PayItems[[#This Row],[Unit]],Table_PayItems[[#This Row],[Description]]&amp;" - $"&amp;Table_PayItems[[#This Row],[Unit]])</f>
        <v>Culv, Precast Conc Box, 11 foot by 7 foot - $Ft</v>
      </c>
      <c r="I1917" s="29" t="str">
        <f>IFERROR(VLOOKUP(ROWS($M$5:M1917),Table_PayItems[[Search Key]:[Concentrated Name]],2,FALSE),"")</f>
        <v>Culv, Precast Conc Box, 11 foot by 7 foot - $Ft</v>
      </c>
      <c r="J1917" s="1"/>
      <c r="K1917" s="1"/>
      <c r="L1917" s="22">
        <f>IF(ISNUMBER(SEARCH(Pay_Item_Search_Text_2,M1917)),MAX($L$4:L1916)+1,0)</f>
        <v>0</v>
      </c>
      <c r="M1917" s="1" t="str">
        <f>IFERROR(VLOOKUP(ROWS($M$5:M1917),Table_PayItems[[Search Key]:[Concentrated Name]],2,FALSE),"")</f>
        <v>Culv, Precast Conc Box, 11 foot by 7 foot - $Ft</v>
      </c>
      <c r="N1917" s="1" t="str">
        <f>IFERROR(VLOOKUP(ROWS($M$5:N1917),$L$5:$M$7000,2,FALSE),"")</f>
        <v/>
      </c>
      <c r="O1917" s="1" t="str">
        <f>IFERROR(VLOOKUP(ROWS($O$5:O1917),$K$5:$L$7000,2,FALSE),"")</f>
        <v/>
      </c>
    </row>
    <row r="1918" spans="2:15" ht="15" customHeight="1" x14ac:dyDescent="0.25">
      <c r="B1918" s="178" t="s">
        <v>10344</v>
      </c>
      <c r="C1918" s="178" t="s">
        <v>104</v>
      </c>
      <c r="D1918" s="178" t="s">
        <v>2379</v>
      </c>
      <c r="E1918" s="178" t="s">
        <v>10331</v>
      </c>
      <c r="F1918" s="178" t="s">
        <v>17</v>
      </c>
      <c r="G1918" s="1">
        <f>IF(ISNUMBER(Pay_Item_Search_Text),IF(ISNUMBER(IF(FIND(Pay_Item_Search_Text,B1918)=1,1, "FALSE")),MAX(G$4:$G1917)+1,IF(ISNUMBER(Pay_Item_Search_Text),0,IF(ISNUMBER(SEARCH(Pay_Item_Search_Text,H1918)),MAX(G$4:$G1917)+1,0))),IF(ISNUMBER(Pay_Item_Search_Text),0,IF(ISNUMBER(SEARCH(Pay_Item_Search_Text,H1918)),MAX(G$4:$G1917)+1,0)))</f>
        <v>1914</v>
      </c>
      <c r="H1918" s="1" t="str">
        <f>IF(Table_PayItems[[#This Row],[Description]]="_","_ Unique Item - "&amp;Table_PayItems[[#This Row],[Item]]&amp;" - $"&amp;Table_PayItems[[#This Row],[Unit]],Table_PayItems[[#This Row],[Description]]&amp;" - $"&amp;Table_PayItems[[#This Row],[Unit]])</f>
        <v>Culv, Precast Conc Box, 11 foot by 8 foot - $Ft</v>
      </c>
      <c r="I1918" s="29" t="str">
        <f>IFERROR(VLOOKUP(ROWS($M$5:M1918),Table_PayItems[[Search Key]:[Concentrated Name]],2,FALSE),"")</f>
        <v>Culv, Precast Conc Box, 11 foot by 8 foot - $Ft</v>
      </c>
      <c r="J1918" s="1"/>
      <c r="K1918" s="1"/>
      <c r="L1918" s="22">
        <f>IF(ISNUMBER(SEARCH(Pay_Item_Search_Text_2,M1918)),MAX($L$4:L1917)+1,0)</f>
        <v>0</v>
      </c>
      <c r="M1918" s="1" t="str">
        <f>IFERROR(VLOOKUP(ROWS($M$5:M1918),Table_PayItems[[Search Key]:[Concentrated Name]],2,FALSE),"")</f>
        <v>Culv, Precast Conc Box, 11 foot by 8 foot - $Ft</v>
      </c>
      <c r="N1918" s="1" t="str">
        <f>IFERROR(VLOOKUP(ROWS($M$5:N1918),$L$5:$M$7000,2,FALSE),"")</f>
        <v/>
      </c>
      <c r="O1918" s="1" t="str">
        <f>IFERROR(VLOOKUP(ROWS($O$5:O1918),$K$5:$L$7000,2,FALSE),"")</f>
        <v/>
      </c>
    </row>
    <row r="1919" spans="2:15" ht="15" customHeight="1" x14ac:dyDescent="0.25">
      <c r="B1919" s="178" t="s">
        <v>10345</v>
      </c>
      <c r="C1919" s="178" t="s">
        <v>104</v>
      </c>
      <c r="D1919" s="178" t="s">
        <v>2380</v>
      </c>
      <c r="E1919" s="178" t="s">
        <v>10331</v>
      </c>
      <c r="F1919" s="178" t="s">
        <v>17</v>
      </c>
      <c r="G1919" s="1">
        <f>IF(ISNUMBER(Pay_Item_Search_Text),IF(ISNUMBER(IF(FIND(Pay_Item_Search_Text,B1919)=1,1, "FALSE")),MAX(G$4:$G1918)+1,IF(ISNUMBER(Pay_Item_Search_Text),0,IF(ISNUMBER(SEARCH(Pay_Item_Search_Text,H1919)),MAX(G$4:$G1918)+1,0))),IF(ISNUMBER(Pay_Item_Search_Text),0,IF(ISNUMBER(SEARCH(Pay_Item_Search_Text,H1919)),MAX(G$4:$G1918)+1,0)))</f>
        <v>1915</v>
      </c>
      <c r="H1919" s="1" t="str">
        <f>IF(Table_PayItems[[#This Row],[Description]]="_","_ Unique Item - "&amp;Table_PayItems[[#This Row],[Item]]&amp;" - $"&amp;Table_PayItems[[#This Row],[Unit]],Table_PayItems[[#This Row],[Description]]&amp;" - $"&amp;Table_PayItems[[#This Row],[Unit]])</f>
        <v>Culv, Precast Conc Box, 11 foot by 9 foot - $Ft</v>
      </c>
      <c r="I1919" s="29" t="str">
        <f>IFERROR(VLOOKUP(ROWS($M$5:M1919),Table_PayItems[[Search Key]:[Concentrated Name]],2,FALSE),"")</f>
        <v>Culv, Precast Conc Box, 11 foot by 9 foot - $Ft</v>
      </c>
      <c r="J1919" s="1"/>
      <c r="K1919" s="1"/>
      <c r="L1919" s="22">
        <f>IF(ISNUMBER(SEARCH(Pay_Item_Search_Text_2,M1919)),MAX($L$4:L1918)+1,0)</f>
        <v>0</v>
      </c>
      <c r="M1919" s="1" t="str">
        <f>IFERROR(VLOOKUP(ROWS($M$5:M1919),Table_PayItems[[Search Key]:[Concentrated Name]],2,FALSE),"")</f>
        <v>Culv, Precast Conc Box, 11 foot by 9 foot - $Ft</v>
      </c>
      <c r="N1919" s="1" t="str">
        <f>IFERROR(VLOOKUP(ROWS($M$5:N1919),$L$5:$M$7000,2,FALSE),"")</f>
        <v/>
      </c>
      <c r="O1919" s="1" t="str">
        <f>IFERROR(VLOOKUP(ROWS($O$5:O1919),$K$5:$L$7000,2,FALSE),"")</f>
        <v/>
      </c>
    </row>
    <row r="1920" spans="2:15" ht="15" customHeight="1" x14ac:dyDescent="0.25">
      <c r="B1920" s="178" t="s">
        <v>10355</v>
      </c>
      <c r="C1920" s="178" t="s">
        <v>104</v>
      </c>
      <c r="D1920" s="178" t="s">
        <v>2390</v>
      </c>
      <c r="E1920" s="178" t="s">
        <v>10331</v>
      </c>
      <c r="F1920" s="178" t="s">
        <v>17</v>
      </c>
      <c r="G1920" s="1">
        <f>IF(ISNUMBER(Pay_Item_Search_Text),IF(ISNUMBER(IF(FIND(Pay_Item_Search_Text,B1920)=1,1, "FALSE")),MAX(G$4:$G1919)+1,IF(ISNUMBER(Pay_Item_Search_Text),0,IF(ISNUMBER(SEARCH(Pay_Item_Search_Text,H1920)),MAX(G$4:$G1919)+1,0))),IF(ISNUMBER(Pay_Item_Search_Text),0,IF(ISNUMBER(SEARCH(Pay_Item_Search_Text,H1920)),MAX(G$4:$G1919)+1,0)))</f>
        <v>1916</v>
      </c>
      <c r="H1920" s="1" t="str">
        <f>IF(Table_PayItems[[#This Row],[Description]]="_","_ Unique Item - "&amp;Table_PayItems[[#This Row],[Item]]&amp;" - $"&amp;Table_PayItems[[#This Row],[Unit]],Table_PayItems[[#This Row],[Description]]&amp;" - $"&amp;Table_PayItems[[#This Row],[Unit]])</f>
        <v>Culv, Precast Conc Box, 12 foot by 10 foot - $Ft</v>
      </c>
      <c r="I1920" s="29" t="str">
        <f>IFERROR(VLOOKUP(ROWS($M$5:M1920),Table_PayItems[[Search Key]:[Concentrated Name]],2,FALSE),"")</f>
        <v>Culv, Precast Conc Box, 12 foot by 10 foot - $Ft</v>
      </c>
      <c r="J1920" s="1"/>
      <c r="K1920" s="1"/>
      <c r="L1920" s="22">
        <f>IF(ISNUMBER(SEARCH(Pay_Item_Search_Text_2,M1920)),MAX($L$4:L1919)+1,0)</f>
        <v>529</v>
      </c>
      <c r="M1920" s="1" t="str">
        <f>IFERROR(VLOOKUP(ROWS($M$5:M1920),Table_PayItems[[Search Key]:[Concentrated Name]],2,FALSE),"")</f>
        <v>Culv, Precast Conc Box, 12 foot by 10 foot - $Ft</v>
      </c>
      <c r="N1920" s="1" t="str">
        <f>IFERROR(VLOOKUP(ROWS($M$5:N1920),$L$5:$M$7000,2,FALSE),"")</f>
        <v/>
      </c>
      <c r="O1920" s="1" t="str">
        <f>IFERROR(VLOOKUP(ROWS($O$5:O1920),$K$5:$L$7000,2,FALSE),"")</f>
        <v/>
      </c>
    </row>
    <row r="1921" spans="2:15" ht="15" customHeight="1" x14ac:dyDescent="0.25">
      <c r="B1921" s="178" t="s">
        <v>10356</v>
      </c>
      <c r="C1921" s="178" t="s">
        <v>104</v>
      </c>
      <c r="D1921" s="178" t="s">
        <v>2391</v>
      </c>
      <c r="E1921" s="178" t="s">
        <v>10331</v>
      </c>
      <c r="F1921" s="178" t="s">
        <v>17</v>
      </c>
      <c r="G1921" s="1">
        <f>IF(ISNUMBER(Pay_Item_Search_Text),IF(ISNUMBER(IF(FIND(Pay_Item_Search_Text,B1921)=1,1, "FALSE")),MAX(G$4:$G1920)+1,IF(ISNUMBER(Pay_Item_Search_Text),0,IF(ISNUMBER(SEARCH(Pay_Item_Search_Text,H1921)),MAX(G$4:$G1920)+1,0))),IF(ISNUMBER(Pay_Item_Search_Text),0,IF(ISNUMBER(SEARCH(Pay_Item_Search_Text,H1921)),MAX(G$4:$G1920)+1,0)))</f>
        <v>1917</v>
      </c>
      <c r="H1921" s="1" t="str">
        <f>IF(Table_PayItems[[#This Row],[Description]]="_","_ Unique Item - "&amp;Table_PayItems[[#This Row],[Item]]&amp;" - $"&amp;Table_PayItems[[#This Row],[Unit]],Table_PayItems[[#This Row],[Description]]&amp;" - $"&amp;Table_PayItems[[#This Row],[Unit]])</f>
        <v>Culv, Precast Conc Box, 12 foot by 11 foot - $Ft</v>
      </c>
      <c r="I1921" s="29" t="str">
        <f>IFERROR(VLOOKUP(ROWS($M$5:M1921),Table_PayItems[[Search Key]:[Concentrated Name]],2,FALSE),"")</f>
        <v>Culv, Precast Conc Box, 12 foot by 11 foot - $Ft</v>
      </c>
      <c r="J1921" s="1"/>
      <c r="K1921" s="1"/>
      <c r="L1921" s="22">
        <f>IF(ISNUMBER(SEARCH(Pay_Item_Search_Text_2,M1921)),MAX($L$4:L1920)+1,0)</f>
        <v>0</v>
      </c>
      <c r="M1921" s="1" t="str">
        <f>IFERROR(VLOOKUP(ROWS($M$5:M1921),Table_PayItems[[Search Key]:[Concentrated Name]],2,FALSE),"")</f>
        <v>Culv, Precast Conc Box, 12 foot by 11 foot - $Ft</v>
      </c>
      <c r="N1921" s="1" t="str">
        <f>IFERROR(VLOOKUP(ROWS($M$5:N1921),$L$5:$M$7000,2,FALSE),"")</f>
        <v/>
      </c>
      <c r="O1921" s="1" t="str">
        <f>IFERROR(VLOOKUP(ROWS($O$5:O1921),$K$5:$L$7000,2,FALSE),"")</f>
        <v/>
      </c>
    </row>
    <row r="1922" spans="2:15" ht="15" customHeight="1" x14ac:dyDescent="0.25">
      <c r="B1922" s="178" t="s">
        <v>10357</v>
      </c>
      <c r="C1922" s="178" t="s">
        <v>104</v>
      </c>
      <c r="D1922" s="178" t="s">
        <v>2392</v>
      </c>
      <c r="E1922" s="178" t="s">
        <v>10331</v>
      </c>
      <c r="F1922" s="178" t="s">
        <v>17</v>
      </c>
      <c r="G1922" s="1">
        <f>IF(ISNUMBER(Pay_Item_Search_Text),IF(ISNUMBER(IF(FIND(Pay_Item_Search_Text,B1922)=1,1, "FALSE")),MAX(G$4:$G1921)+1,IF(ISNUMBER(Pay_Item_Search_Text),0,IF(ISNUMBER(SEARCH(Pay_Item_Search_Text,H1922)),MAX(G$4:$G1921)+1,0))),IF(ISNUMBER(Pay_Item_Search_Text),0,IF(ISNUMBER(SEARCH(Pay_Item_Search_Text,H1922)),MAX(G$4:$G1921)+1,0)))</f>
        <v>1918</v>
      </c>
      <c r="H1922" s="1" t="str">
        <f>IF(Table_PayItems[[#This Row],[Description]]="_","_ Unique Item - "&amp;Table_PayItems[[#This Row],[Item]]&amp;" - $"&amp;Table_PayItems[[#This Row],[Unit]],Table_PayItems[[#This Row],[Description]]&amp;" - $"&amp;Table_PayItems[[#This Row],[Unit]])</f>
        <v>Culv, Precast Conc Box, 12 foot by 12 foot - $Ft</v>
      </c>
      <c r="I1922" s="29" t="str">
        <f>IFERROR(VLOOKUP(ROWS($M$5:M1922),Table_PayItems[[Search Key]:[Concentrated Name]],2,FALSE),"")</f>
        <v>Culv, Precast Conc Box, 12 foot by 12 foot - $Ft</v>
      </c>
      <c r="J1922" s="1"/>
      <c r="K1922" s="1"/>
      <c r="L1922" s="22">
        <f>IF(ISNUMBER(SEARCH(Pay_Item_Search_Text_2,M1922)),MAX($L$4:L1921)+1,0)</f>
        <v>0</v>
      </c>
      <c r="M1922" s="1" t="str">
        <f>IFERROR(VLOOKUP(ROWS($M$5:M1922),Table_PayItems[[Search Key]:[Concentrated Name]],2,FALSE),"")</f>
        <v>Culv, Precast Conc Box, 12 foot by 12 foot - $Ft</v>
      </c>
      <c r="N1922" s="1" t="str">
        <f>IFERROR(VLOOKUP(ROWS($M$5:N1922),$L$5:$M$7000,2,FALSE),"")</f>
        <v/>
      </c>
      <c r="O1922" s="1" t="str">
        <f>IFERROR(VLOOKUP(ROWS($O$5:O1922),$K$5:$L$7000,2,FALSE),"")</f>
        <v/>
      </c>
    </row>
    <row r="1923" spans="2:15" ht="15" customHeight="1" x14ac:dyDescent="0.25">
      <c r="B1923" s="178" t="s">
        <v>10348</v>
      </c>
      <c r="C1923" s="178" t="s">
        <v>104</v>
      </c>
      <c r="D1923" s="178" t="s">
        <v>2383</v>
      </c>
      <c r="E1923" s="178" t="s">
        <v>10331</v>
      </c>
      <c r="F1923" s="178" t="s">
        <v>17</v>
      </c>
      <c r="G1923" s="1">
        <f>IF(ISNUMBER(Pay_Item_Search_Text),IF(ISNUMBER(IF(FIND(Pay_Item_Search_Text,B1923)=1,1, "FALSE")),MAX(G$4:$G1922)+1,IF(ISNUMBER(Pay_Item_Search_Text),0,IF(ISNUMBER(SEARCH(Pay_Item_Search_Text,H1923)),MAX(G$4:$G1922)+1,0))),IF(ISNUMBER(Pay_Item_Search_Text),0,IF(ISNUMBER(SEARCH(Pay_Item_Search_Text,H1923)),MAX(G$4:$G1922)+1,0)))</f>
        <v>1919</v>
      </c>
      <c r="H1923" s="1" t="str">
        <f>IF(Table_PayItems[[#This Row],[Description]]="_","_ Unique Item - "&amp;Table_PayItems[[#This Row],[Item]]&amp;" - $"&amp;Table_PayItems[[#This Row],[Unit]],Table_PayItems[[#This Row],[Description]]&amp;" - $"&amp;Table_PayItems[[#This Row],[Unit]])</f>
        <v>Culv, Precast Conc Box, 12 foot by 3 foot - $Ft</v>
      </c>
      <c r="I1923" s="29" t="str">
        <f>IFERROR(VLOOKUP(ROWS($M$5:M1923),Table_PayItems[[Search Key]:[Concentrated Name]],2,FALSE),"")</f>
        <v>Culv, Precast Conc Box, 12 foot by 3 foot - $Ft</v>
      </c>
      <c r="J1923" s="1"/>
      <c r="K1923" s="1"/>
      <c r="L1923" s="22">
        <f>IF(ISNUMBER(SEARCH(Pay_Item_Search_Text_2,M1923)),MAX($L$4:L1922)+1,0)</f>
        <v>0</v>
      </c>
      <c r="M1923" s="1" t="str">
        <f>IFERROR(VLOOKUP(ROWS($M$5:M1923),Table_PayItems[[Search Key]:[Concentrated Name]],2,FALSE),"")</f>
        <v>Culv, Precast Conc Box, 12 foot by 3 foot - $Ft</v>
      </c>
      <c r="N1923" s="1" t="str">
        <f>IFERROR(VLOOKUP(ROWS($M$5:N1923),$L$5:$M$7000,2,FALSE),"")</f>
        <v/>
      </c>
      <c r="O1923" s="1" t="str">
        <f>IFERROR(VLOOKUP(ROWS($O$5:O1923),$K$5:$L$7000,2,FALSE),"")</f>
        <v/>
      </c>
    </row>
    <row r="1924" spans="2:15" ht="15" customHeight="1" x14ac:dyDescent="0.25">
      <c r="B1924" s="178" t="s">
        <v>10349</v>
      </c>
      <c r="C1924" s="178" t="s">
        <v>104</v>
      </c>
      <c r="D1924" s="178" t="s">
        <v>2384</v>
      </c>
      <c r="E1924" s="178" t="s">
        <v>10331</v>
      </c>
      <c r="F1924" s="178" t="s">
        <v>17</v>
      </c>
      <c r="G1924" s="1">
        <f>IF(ISNUMBER(Pay_Item_Search_Text),IF(ISNUMBER(IF(FIND(Pay_Item_Search_Text,B1924)=1,1, "FALSE")),MAX(G$4:$G1923)+1,IF(ISNUMBER(Pay_Item_Search_Text),0,IF(ISNUMBER(SEARCH(Pay_Item_Search_Text,H1924)),MAX(G$4:$G1923)+1,0))),IF(ISNUMBER(Pay_Item_Search_Text),0,IF(ISNUMBER(SEARCH(Pay_Item_Search_Text,H1924)),MAX(G$4:$G1923)+1,0)))</f>
        <v>1920</v>
      </c>
      <c r="H1924" s="1" t="str">
        <f>IF(Table_PayItems[[#This Row],[Description]]="_","_ Unique Item - "&amp;Table_PayItems[[#This Row],[Item]]&amp;" - $"&amp;Table_PayItems[[#This Row],[Unit]],Table_PayItems[[#This Row],[Description]]&amp;" - $"&amp;Table_PayItems[[#This Row],[Unit]])</f>
        <v>Culv, Precast Conc Box, 12 foot by 4 foot - $Ft</v>
      </c>
      <c r="I1924" s="29" t="str">
        <f>IFERROR(VLOOKUP(ROWS($M$5:M1924),Table_PayItems[[Search Key]:[Concentrated Name]],2,FALSE),"")</f>
        <v>Culv, Precast Conc Box, 12 foot by 4 foot - $Ft</v>
      </c>
      <c r="J1924" s="1"/>
      <c r="K1924" s="1"/>
      <c r="L1924" s="22">
        <f>IF(ISNUMBER(SEARCH(Pay_Item_Search_Text_2,M1924)),MAX($L$4:L1923)+1,0)</f>
        <v>0</v>
      </c>
      <c r="M1924" s="1" t="str">
        <f>IFERROR(VLOOKUP(ROWS($M$5:M1924),Table_PayItems[[Search Key]:[Concentrated Name]],2,FALSE),"")</f>
        <v>Culv, Precast Conc Box, 12 foot by 4 foot - $Ft</v>
      </c>
      <c r="N1924" s="1" t="str">
        <f>IFERROR(VLOOKUP(ROWS($M$5:N1924),$L$5:$M$7000,2,FALSE),"")</f>
        <v/>
      </c>
      <c r="O1924" s="1" t="str">
        <f>IFERROR(VLOOKUP(ROWS($O$5:O1924),$K$5:$L$7000,2,FALSE),"")</f>
        <v/>
      </c>
    </row>
    <row r="1925" spans="2:15" ht="15" customHeight="1" x14ac:dyDescent="0.25">
      <c r="B1925" s="178" t="s">
        <v>10350</v>
      </c>
      <c r="C1925" s="178" t="s">
        <v>104</v>
      </c>
      <c r="D1925" s="178" t="s">
        <v>2385</v>
      </c>
      <c r="E1925" s="178" t="s">
        <v>10331</v>
      </c>
      <c r="F1925" s="178" t="s">
        <v>17</v>
      </c>
      <c r="G1925" s="1">
        <f>IF(ISNUMBER(Pay_Item_Search_Text),IF(ISNUMBER(IF(FIND(Pay_Item_Search_Text,B1925)=1,1, "FALSE")),MAX(G$4:$G1924)+1,IF(ISNUMBER(Pay_Item_Search_Text),0,IF(ISNUMBER(SEARCH(Pay_Item_Search_Text,H1925)),MAX(G$4:$G1924)+1,0))),IF(ISNUMBER(Pay_Item_Search_Text),0,IF(ISNUMBER(SEARCH(Pay_Item_Search_Text,H1925)),MAX(G$4:$G1924)+1,0)))</f>
        <v>1921</v>
      </c>
      <c r="H1925" s="1" t="str">
        <f>IF(Table_PayItems[[#This Row],[Description]]="_","_ Unique Item - "&amp;Table_PayItems[[#This Row],[Item]]&amp;" - $"&amp;Table_PayItems[[#This Row],[Unit]],Table_PayItems[[#This Row],[Description]]&amp;" - $"&amp;Table_PayItems[[#This Row],[Unit]])</f>
        <v>Culv, Precast Conc Box, 12 foot by 5 foot - $Ft</v>
      </c>
      <c r="I1925" s="29" t="str">
        <f>IFERROR(VLOOKUP(ROWS($M$5:M1925),Table_PayItems[[Search Key]:[Concentrated Name]],2,FALSE),"")</f>
        <v>Culv, Precast Conc Box, 12 foot by 5 foot - $Ft</v>
      </c>
      <c r="J1925" s="1"/>
      <c r="K1925" s="1"/>
      <c r="L1925" s="22">
        <f>IF(ISNUMBER(SEARCH(Pay_Item_Search_Text_2,M1925)),MAX($L$4:L1924)+1,0)</f>
        <v>0</v>
      </c>
      <c r="M1925" s="1" t="str">
        <f>IFERROR(VLOOKUP(ROWS($M$5:M1925),Table_PayItems[[Search Key]:[Concentrated Name]],2,FALSE),"")</f>
        <v>Culv, Precast Conc Box, 12 foot by 5 foot - $Ft</v>
      </c>
      <c r="N1925" s="1" t="str">
        <f>IFERROR(VLOOKUP(ROWS($M$5:N1925),$L$5:$M$7000,2,FALSE),"")</f>
        <v/>
      </c>
      <c r="O1925" s="1" t="str">
        <f>IFERROR(VLOOKUP(ROWS($O$5:O1925),$K$5:$L$7000,2,FALSE),"")</f>
        <v/>
      </c>
    </row>
    <row r="1926" spans="2:15" ht="15" customHeight="1" x14ac:dyDescent="0.25">
      <c r="B1926" s="178" t="s">
        <v>10351</v>
      </c>
      <c r="C1926" s="178" t="s">
        <v>104</v>
      </c>
      <c r="D1926" s="178" t="s">
        <v>2386</v>
      </c>
      <c r="E1926" s="178" t="s">
        <v>10331</v>
      </c>
      <c r="F1926" s="178" t="s">
        <v>17</v>
      </c>
      <c r="G1926" s="1">
        <f>IF(ISNUMBER(Pay_Item_Search_Text),IF(ISNUMBER(IF(FIND(Pay_Item_Search_Text,B1926)=1,1, "FALSE")),MAX(G$4:$G1925)+1,IF(ISNUMBER(Pay_Item_Search_Text),0,IF(ISNUMBER(SEARCH(Pay_Item_Search_Text,H1926)),MAX(G$4:$G1925)+1,0))),IF(ISNUMBER(Pay_Item_Search_Text),0,IF(ISNUMBER(SEARCH(Pay_Item_Search_Text,H1926)),MAX(G$4:$G1925)+1,0)))</f>
        <v>1922</v>
      </c>
      <c r="H1926" s="1" t="str">
        <f>IF(Table_PayItems[[#This Row],[Description]]="_","_ Unique Item - "&amp;Table_PayItems[[#This Row],[Item]]&amp;" - $"&amp;Table_PayItems[[#This Row],[Unit]],Table_PayItems[[#This Row],[Description]]&amp;" - $"&amp;Table_PayItems[[#This Row],[Unit]])</f>
        <v>Culv, Precast Conc Box, 12 foot by 6 foot - $Ft</v>
      </c>
      <c r="I1926" s="29" t="str">
        <f>IFERROR(VLOOKUP(ROWS($M$5:M1926),Table_PayItems[[Search Key]:[Concentrated Name]],2,FALSE),"")</f>
        <v>Culv, Precast Conc Box, 12 foot by 6 foot - $Ft</v>
      </c>
      <c r="J1926" s="1"/>
      <c r="K1926" s="1"/>
      <c r="L1926" s="22">
        <f>IF(ISNUMBER(SEARCH(Pay_Item_Search_Text_2,M1926)),MAX($L$4:L1925)+1,0)</f>
        <v>0</v>
      </c>
      <c r="M1926" s="1" t="str">
        <f>IFERROR(VLOOKUP(ROWS($M$5:M1926),Table_PayItems[[Search Key]:[Concentrated Name]],2,FALSE),"")</f>
        <v>Culv, Precast Conc Box, 12 foot by 6 foot - $Ft</v>
      </c>
      <c r="N1926" s="1" t="str">
        <f>IFERROR(VLOOKUP(ROWS($M$5:N1926),$L$5:$M$7000,2,FALSE),"")</f>
        <v/>
      </c>
      <c r="O1926" s="1" t="str">
        <f>IFERROR(VLOOKUP(ROWS($O$5:O1926),$K$5:$L$7000,2,FALSE),"")</f>
        <v/>
      </c>
    </row>
    <row r="1927" spans="2:15" ht="15" customHeight="1" x14ac:dyDescent="0.25">
      <c r="B1927" s="178" t="s">
        <v>10352</v>
      </c>
      <c r="C1927" s="178" t="s">
        <v>104</v>
      </c>
      <c r="D1927" s="178" t="s">
        <v>2387</v>
      </c>
      <c r="E1927" s="178" t="s">
        <v>10331</v>
      </c>
      <c r="F1927" s="178" t="s">
        <v>17</v>
      </c>
      <c r="G1927" s="1">
        <f>IF(ISNUMBER(Pay_Item_Search_Text),IF(ISNUMBER(IF(FIND(Pay_Item_Search_Text,B1927)=1,1, "FALSE")),MAX(G$4:$G1926)+1,IF(ISNUMBER(Pay_Item_Search_Text),0,IF(ISNUMBER(SEARCH(Pay_Item_Search_Text,H1927)),MAX(G$4:$G1926)+1,0))),IF(ISNUMBER(Pay_Item_Search_Text),0,IF(ISNUMBER(SEARCH(Pay_Item_Search_Text,H1927)),MAX(G$4:$G1926)+1,0)))</f>
        <v>1923</v>
      </c>
      <c r="H1927" s="1" t="str">
        <f>IF(Table_PayItems[[#This Row],[Description]]="_","_ Unique Item - "&amp;Table_PayItems[[#This Row],[Item]]&amp;" - $"&amp;Table_PayItems[[#This Row],[Unit]],Table_PayItems[[#This Row],[Description]]&amp;" - $"&amp;Table_PayItems[[#This Row],[Unit]])</f>
        <v>Culv, Precast Conc Box, 12 foot by 7 foot - $Ft</v>
      </c>
      <c r="I1927" s="29" t="str">
        <f>IFERROR(VLOOKUP(ROWS($M$5:M1927),Table_PayItems[[Search Key]:[Concentrated Name]],2,FALSE),"")</f>
        <v>Culv, Precast Conc Box, 12 foot by 7 foot - $Ft</v>
      </c>
      <c r="J1927" s="1"/>
      <c r="K1927" s="1"/>
      <c r="L1927" s="22">
        <f>IF(ISNUMBER(SEARCH(Pay_Item_Search_Text_2,M1927)),MAX($L$4:L1926)+1,0)</f>
        <v>0</v>
      </c>
      <c r="M1927" s="1" t="str">
        <f>IFERROR(VLOOKUP(ROWS($M$5:M1927),Table_PayItems[[Search Key]:[Concentrated Name]],2,FALSE),"")</f>
        <v>Culv, Precast Conc Box, 12 foot by 7 foot - $Ft</v>
      </c>
      <c r="N1927" s="1" t="str">
        <f>IFERROR(VLOOKUP(ROWS($M$5:N1927),$L$5:$M$7000,2,FALSE),"")</f>
        <v/>
      </c>
      <c r="O1927" s="1" t="str">
        <f>IFERROR(VLOOKUP(ROWS($O$5:O1927),$K$5:$L$7000,2,FALSE),"")</f>
        <v/>
      </c>
    </row>
    <row r="1928" spans="2:15" ht="15" customHeight="1" x14ac:dyDescent="0.25">
      <c r="B1928" s="178" t="s">
        <v>10353</v>
      </c>
      <c r="C1928" s="178" t="s">
        <v>104</v>
      </c>
      <c r="D1928" s="178" t="s">
        <v>2388</v>
      </c>
      <c r="E1928" s="178" t="s">
        <v>10331</v>
      </c>
      <c r="F1928" s="178" t="s">
        <v>17</v>
      </c>
      <c r="G1928" s="1">
        <f>IF(ISNUMBER(Pay_Item_Search_Text),IF(ISNUMBER(IF(FIND(Pay_Item_Search_Text,B1928)=1,1, "FALSE")),MAX(G$4:$G1927)+1,IF(ISNUMBER(Pay_Item_Search_Text),0,IF(ISNUMBER(SEARCH(Pay_Item_Search_Text,H1928)),MAX(G$4:$G1927)+1,0))),IF(ISNUMBER(Pay_Item_Search_Text),0,IF(ISNUMBER(SEARCH(Pay_Item_Search_Text,H1928)),MAX(G$4:$G1927)+1,0)))</f>
        <v>1924</v>
      </c>
      <c r="H1928" s="1" t="str">
        <f>IF(Table_PayItems[[#This Row],[Description]]="_","_ Unique Item - "&amp;Table_PayItems[[#This Row],[Item]]&amp;" - $"&amp;Table_PayItems[[#This Row],[Unit]],Table_PayItems[[#This Row],[Description]]&amp;" - $"&amp;Table_PayItems[[#This Row],[Unit]])</f>
        <v>Culv, Precast Conc Box, 12 foot by 8 foot - $Ft</v>
      </c>
      <c r="I1928" s="29" t="str">
        <f>IFERROR(VLOOKUP(ROWS($M$5:M1928),Table_PayItems[[Search Key]:[Concentrated Name]],2,FALSE),"")</f>
        <v>Culv, Precast Conc Box, 12 foot by 8 foot - $Ft</v>
      </c>
      <c r="J1928" s="1"/>
      <c r="K1928" s="1"/>
      <c r="L1928" s="22">
        <f>IF(ISNUMBER(SEARCH(Pay_Item_Search_Text_2,M1928)),MAX($L$4:L1927)+1,0)</f>
        <v>0</v>
      </c>
      <c r="M1928" s="1" t="str">
        <f>IFERROR(VLOOKUP(ROWS($M$5:M1928),Table_PayItems[[Search Key]:[Concentrated Name]],2,FALSE),"")</f>
        <v>Culv, Precast Conc Box, 12 foot by 8 foot - $Ft</v>
      </c>
      <c r="N1928" s="1" t="str">
        <f>IFERROR(VLOOKUP(ROWS($M$5:N1928),$L$5:$M$7000,2,FALSE),"")</f>
        <v/>
      </c>
      <c r="O1928" s="1" t="str">
        <f>IFERROR(VLOOKUP(ROWS($O$5:O1928),$K$5:$L$7000,2,FALSE),"")</f>
        <v/>
      </c>
    </row>
    <row r="1929" spans="2:15" ht="15" customHeight="1" x14ac:dyDescent="0.25">
      <c r="B1929" s="178" t="s">
        <v>10354</v>
      </c>
      <c r="C1929" s="178" t="s">
        <v>104</v>
      </c>
      <c r="D1929" s="178" t="s">
        <v>2389</v>
      </c>
      <c r="E1929" s="178" t="s">
        <v>10331</v>
      </c>
      <c r="F1929" s="178" t="s">
        <v>17</v>
      </c>
      <c r="G1929" s="1">
        <f>IF(ISNUMBER(Pay_Item_Search_Text),IF(ISNUMBER(IF(FIND(Pay_Item_Search_Text,B1929)=1,1, "FALSE")),MAX(G$4:$G1928)+1,IF(ISNUMBER(Pay_Item_Search_Text),0,IF(ISNUMBER(SEARCH(Pay_Item_Search_Text,H1929)),MAX(G$4:$G1928)+1,0))),IF(ISNUMBER(Pay_Item_Search_Text),0,IF(ISNUMBER(SEARCH(Pay_Item_Search_Text,H1929)),MAX(G$4:$G1928)+1,0)))</f>
        <v>1925</v>
      </c>
      <c r="H1929" s="1" t="str">
        <f>IF(Table_PayItems[[#This Row],[Description]]="_","_ Unique Item - "&amp;Table_PayItems[[#This Row],[Item]]&amp;" - $"&amp;Table_PayItems[[#This Row],[Unit]],Table_PayItems[[#This Row],[Description]]&amp;" - $"&amp;Table_PayItems[[#This Row],[Unit]])</f>
        <v>Culv, Precast Conc Box, 12 foot by 9 foot - $Ft</v>
      </c>
      <c r="I1929" s="29" t="str">
        <f>IFERROR(VLOOKUP(ROWS($M$5:M1929),Table_PayItems[[Search Key]:[Concentrated Name]],2,FALSE),"")</f>
        <v>Culv, Precast Conc Box, 12 foot by 9 foot - $Ft</v>
      </c>
      <c r="J1929" s="1"/>
      <c r="K1929" s="1"/>
      <c r="L1929" s="22">
        <f>IF(ISNUMBER(SEARCH(Pay_Item_Search_Text_2,M1929)),MAX($L$4:L1928)+1,0)</f>
        <v>0</v>
      </c>
      <c r="M1929" s="1" t="str">
        <f>IFERROR(VLOOKUP(ROWS($M$5:M1929),Table_PayItems[[Search Key]:[Concentrated Name]],2,FALSE),"")</f>
        <v>Culv, Precast Conc Box, 12 foot by 9 foot - $Ft</v>
      </c>
      <c r="N1929" s="1" t="str">
        <f>IFERROR(VLOOKUP(ROWS($M$5:N1929),$L$5:$M$7000,2,FALSE),"")</f>
        <v/>
      </c>
      <c r="O1929" s="1" t="str">
        <f>IFERROR(VLOOKUP(ROWS($O$5:O1929),$K$5:$L$7000,2,FALSE),"")</f>
        <v/>
      </c>
    </row>
    <row r="1930" spans="2:15" ht="15" customHeight="1" x14ac:dyDescent="0.25">
      <c r="B1930" s="178" t="s">
        <v>10303</v>
      </c>
      <c r="C1930" s="178" t="s">
        <v>104</v>
      </c>
      <c r="D1930" s="178" t="s">
        <v>2339</v>
      </c>
      <c r="E1930" s="178" t="s">
        <v>6916</v>
      </c>
      <c r="F1930" s="178" t="s">
        <v>17</v>
      </c>
      <c r="G1930" s="1">
        <f>IF(ISNUMBER(Pay_Item_Search_Text),IF(ISNUMBER(IF(FIND(Pay_Item_Search_Text,B1930)=1,1, "FALSE")),MAX(G$4:$G1929)+1,IF(ISNUMBER(Pay_Item_Search_Text),0,IF(ISNUMBER(SEARCH(Pay_Item_Search_Text,H1930)),MAX(G$4:$G1929)+1,0))),IF(ISNUMBER(Pay_Item_Search_Text),0,IF(ISNUMBER(SEARCH(Pay_Item_Search_Text,H1930)),MAX(G$4:$G1929)+1,0)))</f>
        <v>1926</v>
      </c>
      <c r="H1930" s="1" t="str">
        <f>IF(Table_PayItems[[#This Row],[Description]]="_","_ Unique Item - "&amp;Table_PayItems[[#This Row],[Item]]&amp;" - $"&amp;Table_PayItems[[#This Row],[Unit]],Table_PayItems[[#This Row],[Description]]&amp;" - $"&amp;Table_PayItems[[#This Row],[Unit]])</f>
        <v>Culv, Precast Conc Box, 4 foot by 3 foot - $Ft</v>
      </c>
      <c r="I1930" s="29" t="str">
        <f>IFERROR(VLOOKUP(ROWS($M$5:M1930),Table_PayItems[[Search Key]:[Concentrated Name]],2,FALSE),"")</f>
        <v>Culv, Precast Conc Box, 4 foot by 3 foot - $Ft</v>
      </c>
      <c r="J1930" s="1"/>
      <c r="K1930" s="1"/>
      <c r="L1930" s="22">
        <f>IF(ISNUMBER(SEARCH(Pay_Item_Search_Text_2,M1930)),MAX($L$4:L1929)+1,0)</f>
        <v>0</v>
      </c>
      <c r="M1930" s="1" t="str">
        <f>IFERROR(VLOOKUP(ROWS($M$5:M1930),Table_PayItems[[Search Key]:[Concentrated Name]],2,FALSE),"")</f>
        <v>Culv, Precast Conc Box, 4 foot by 3 foot - $Ft</v>
      </c>
      <c r="N1930" s="1" t="str">
        <f>IFERROR(VLOOKUP(ROWS($M$5:N1930),$L$5:$M$7000,2,FALSE),"")</f>
        <v/>
      </c>
      <c r="O1930" s="1" t="str">
        <f>IFERROR(VLOOKUP(ROWS($O$5:O1930),$K$5:$L$7000,2,FALSE),"")</f>
        <v/>
      </c>
    </row>
    <row r="1931" spans="2:15" ht="15" customHeight="1" x14ac:dyDescent="0.25">
      <c r="B1931" s="178" t="s">
        <v>10304</v>
      </c>
      <c r="C1931" s="178" t="s">
        <v>104</v>
      </c>
      <c r="D1931" s="178" t="s">
        <v>2340</v>
      </c>
      <c r="E1931" s="178" t="s">
        <v>6916</v>
      </c>
      <c r="F1931" s="178" t="s">
        <v>17</v>
      </c>
      <c r="G1931" s="1">
        <f>IF(ISNUMBER(Pay_Item_Search_Text),IF(ISNUMBER(IF(FIND(Pay_Item_Search_Text,B1931)=1,1, "FALSE")),MAX(G$4:$G1930)+1,IF(ISNUMBER(Pay_Item_Search_Text),0,IF(ISNUMBER(SEARCH(Pay_Item_Search_Text,H1931)),MAX(G$4:$G1930)+1,0))),IF(ISNUMBER(Pay_Item_Search_Text),0,IF(ISNUMBER(SEARCH(Pay_Item_Search_Text,H1931)),MAX(G$4:$G1930)+1,0)))</f>
        <v>1927</v>
      </c>
      <c r="H1931" s="1" t="str">
        <f>IF(Table_PayItems[[#This Row],[Description]]="_","_ Unique Item - "&amp;Table_PayItems[[#This Row],[Item]]&amp;" - $"&amp;Table_PayItems[[#This Row],[Unit]],Table_PayItems[[#This Row],[Description]]&amp;" - $"&amp;Table_PayItems[[#This Row],[Unit]])</f>
        <v>Culv, Precast Conc Box, 4 foot by 4 foot - $Ft</v>
      </c>
      <c r="I1931" s="29" t="str">
        <f>IFERROR(VLOOKUP(ROWS($M$5:M1931),Table_PayItems[[Search Key]:[Concentrated Name]],2,FALSE),"")</f>
        <v>Culv, Precast Conc Box, 4 foot by 4 foot - $Ft</v>
      </c>
      <c r="J1931" s="1"/>
      <c r="K1931" s="1"/>
      <c r="L1931" s="22">
        <f>IF(ISNUMBER(SEARCH(Pay_Item_Search_Text_2,M1931)),MAX($L$4:L1930)+1,0)</f>
        <v>0</v>
      </c>
      <c r="M1931" s="1" t="str">
        <f>IFERROR(VLOOKUP(ROWS($M$5:M1931),Table_PayItems[[Search Key]:[Concentrated Name]],2,FALSE),"")</f>
        <v>Culv, Precast Conc Box, 4 foot by 4 foot - $Ft</v>
      </c>
      <c r="N1931" s="1" t="str">
        <f>IFERROR(VLOOKUP(ROWS($M$5:N1931),$L$5:$M$7000,2,FALSE),"")</f>
        <v/>
      </c>
      <c r="O1931" s="1" t="str">
        <f>IFERROR(VLOOKUP(ROWS($O$5:O1931),$K$5:$L$7000,2,FALSE),"")</f>
        <v/>
      </c>
    </row>
    <row r="1932" spans="2:15" ht="15" customHeight="1" x14ac:dyDescent="0.25">
      <c r="B1932" s="178" t="s">
        <v>10305</v>
      </c>
      <c r="C1932" s="178" t="s">
        <v>104</v>
      </c>
      <c r="D1932" s="178" t="s">
        <v>2341</v>
      </c>
      <c r="E1932" s="178" t="s">
        <v>6916</v>
      </c>
      <c r="F1932" s="178" t="s">
        <v>17</v>
      </c>
      <c r="G1932" s="1">
        <f>IF(ISNUMBER(Pay_Item_Search_Text),IF(ISNUMBER(IF(FIND(Pay_Item_Search_Text,B1932)=1,1, "FALSE")),MAX(G$4:$G1931)+1,IF(ISNUMBER(Pay_Item_Search_Text),0,IF(ISNUMBER(SEARCH(Pay_Item_Search_Text,H1932)),MAX(G$4:$G1931)+1,0))),IF(ISNUMBER(Pay_Item_Search_Text),0,IF(ISNUMBER(SEARCH(Pay_Item_Search_Text,H1932)),MAX(G$4:$G1931)+1,0)))</f>
        <v>1928</v>
      </c>
      <c r="H1932" s="1" t="str">
        <f>IF(Table_PayItems[[#This Row],[Description]]="_","_ Unique Item - "&amp;Table_PayItems[[#This Row],[Item]]&amp;" - $"&amp;Table_PayItems[[#This Row],[Unit]],Table_PayItems[[#This Row],[Description]]&amp;" - $"&amp;Table_PayItems[[#This Row],[Unit]])</f>
        <v>Culv, Precast Conc Box, 5 foot by 3 foot - $Ft</v>
      </c>
      <c r="I1932" s="29" t="str">
        <f>IFERROR(VLOOKUP(ROWS($M$5:M1932),Table_PayItems[[Search Key]:[Concentrated Name]],2,FALSE),"")</f>
        <v>Culv, Precast Conc Box, 5 foot by 3 foot - $Ft</v>
      </c>
      <c r="J1932" s="1"/>
      <c r="K1932" s="1"/>
      <c r="L1932" s="22">
        <f>IF(ISNUMBER(SEARCH(Pay_Item_Search_Text_2,M1932)),MAX($L$4:L1931)+1,0)</f>
        <v>0</v>
      </c>
      <c r="M1932" s="1" t="str">
        <f>IFERROR(VLOOKUP(ROWS($M$5:M1932),Table_PayItems[[Search Key]:[Concentrated Name]],2,FALSE),"")</f>
        <v>Culv, Precast Conc Box, 5 foot by 3 foot - $Ft</v>
      </c>
      <c r="N1932" s="1" t="str">
        <f>IFERROR(VLOOKUP(ROWS($M$5:N1932),$L$5:$M$7000,2,FALSE),"")</f>
        <v/>
      </c>
      <c r="O1932" s="1" t="str">
        <f>IFERROR(VLOOKUP(ROWS($O$5:O1932),$K$5:$L$7000,2,FALSE),"")</f>
        <v/>
      </c>
    </row>
    <row r="1933" spans="2:15" ht="15" customHeight="1" x14ac:dyDescent="0.25">
      <c r="B1933" s="178" t="s">
        <v>10306</v>
      </c>
      <c r="C1933" s="178" t="s">
        <v>104</v>
      </c>
      <c r="D1933" s="178" t="s">
        <v>2342</v>
      </c>
      <c r="E1933" s="178" t="s">
        <v>6916</v>
      </c>
      <c r="F1933" s="178" t="s">
        <v>17</v>
      </c>
      <c r="G1933" s="1">
        <f>IF(ISNUMBER(Pay_Item_Search_Text),IF(ISNUMBER(IF(FIND(Pay_Item_Search_Text,B1933)=1,1, "FALSE")),MAX(G$4:$G1932)+1,IF(ISNUMBER(Pay_Item_Search_Text),0,IF(ISNUMBER(SEARCH(Pay_Item_Search_Text,H1933)),MAX(G$4:$G1932)+1,0))),IF(ISNUMBER(Pay_Item_Search_Text),0,IF(ISNUMBER(SEARCH(Pay_Item_Search_Text,H1933)),MAX(G$4:$G1932)+1,0)))</f>
        <v>1929</v>
      </c>
      <c r="H1933" s="1" t="str">
        <f>IF(Table_PayItems[[#This Row],[Description]]="_","_ Unique Item - "&amp;Table_PayItems[[#This Row],[Item]]&amp;" - $"&amp;Table_PayItems[[#This Row],[Unit]],Table_PayItems[[#This Row],[Description]]&amp;" - $"&amp;Table_PayItems[[#This Row],[Unit]])</f>
        <v>Culv, Precast Conc Box, 5 foot by 4 foot - $Ft</v>
      </c>
      <c r="I1933" s="29" t="str">
        <f>IFERROR(VLOOKUP(ROWS($M$5:M1933),Table_PayItems[[Search Key]:[Concentrated Name]],2,FALSE),"")</f>
        <v>Culv, Precast Conc Box, 5 foot by 4 foot - $Ft</v>
      </c>
      <c r="J1933" s="1"/>
      <c r="K1933" s="1"/>
      <c r="L1933" s="22">
        <f>IF(ISNUMBER(SEARCH(Pay_Item_Search_Text_2,M1933)),MAX($L$4:L1932)+1,0)</f>
        <v>0</v>
      </c>
      <c r="M1933" s="1" t="str">
        <f>IFERROR(VLOOKUP(ROWS($M$5:M1933),Table_PayItems[[Search Key]:[Concentrated Name]],2,FALSE),"")</f>
        <v>Culv, Precast Conc Box, 5 foot by 4 foot - $Ft</v>
      </c>
      <c r="N1933" s="1" t="str">
        <f>IFERROR(VLOOKUP(ROWS($M$5:N1933),$L$5:$M$7000,2,FALSE),"")</f>
        <v/>
      </c>
      <c r="O1933" s="1" t="str">
        <f>IFERROR(VLOOKUP(ROWS($O$5:O1933),$K$5:$L$7000,2,FALSE),"")</f>
        <v/>
      </c>
    </row>
    <row r="1934" spans="2:15" ht="15" customHeight="1" x14ac:dyDescent="0.25">
      <c r="B1934" s="178" t="s">
        <v>10307</v>
      </c>
      <c r="C1934" s="178" t="s">
        <v>104</v>
      </c>
      <c r="D1934" s="178" t="s">
        <v>2343</v>
      </c>
      <c r="E1934" s="178" t="s">
        <v>6916</v>
      </c>
      <c r="F1934" s="178" t="s">
        <v>17</v>
      </c>
      <c r="G1934" s="1">
        <f>IF(ISNUMBER(Pay_Item_Search_Text),IF(ISNUMBER(IF(FIND(Pay_Item_Search_Text,B1934)=1,1, "FALSE")),MAX(G$4:$G1933)+1,IF(ISNUMBER(Pay_Item_Search_Text),0,IF(ISNUMBER(SEARCH(Pay_Item_Search_Text,H1934)),MAX(G$4:$G1933)+1,0))),IF(ISNUMBER(Pay_Item_Search_Text),0,IF(ISNUMBER(SEARCH(Pay_Item_Search_Text,H1934)),MAX(G$4:$G1933)+1,0)))</f>
        <v>1930</v>
      </c>
      <c r="H1934" s="1" t="str">
        <f>IF(Table_PayItems[[#This Row],[Description]]="_","_ Unique Item - "&amp;Table_PayItems[[#This Row],[Item]]&amp;" - $"&amp;Table_PayItems[[#This Row],[Unit]],Table_PayItems[[#This Row],[Description]]&amp;" - $"&amp;Table_PayItems[[#This Row],[Unit]])</f>
        <v>Culv, Precast Conc Box, 5 foot by 5 foot - $Ft</v>
      </c>
      <c r="I1934" s="29" t="str">
        <f>IFERROR(VLOOKUP(ROWS($M$5:M1934),Table_PayItems[[Search Key]:[Concentrated Name]],2,FALSE),"")</f>
        <v>Culv, Precast Conc Box, 5 foot by 5 foot - $Ft</v>
      </c>
      <c r="J1934" s="1"/>
      <c r="K1934" s="1"/>
      <c r="L1934" s="22">
        <f>IF(ISNUMBER(SEARCH(Pay_Item_Search_Text_2,M1934)),MAX($L$4:L1933)+1,0)</f>
        <v>0</v>
      </c>
      <c r="M1934" s="1" t="str">
        <f>IFERROR(VLOOKUP(ROWS($M$5:M1934),Table_PayItems[[Search Key]:[Concentrated Name]],2,FALSE),"")</f>
        <v>Culv, Precast Conc Box, 5 foot by 5 foot - $Ft</v>
      </c>
      <c r="N1934" s="1" t="str">
        <f>IFERROR(VLOOKUP(ROWS($M$5:N1934),$L$5:$M$7000,2,FALSE),"")</f>
        <v/>
      </c>
      <c r="O1934" s="1" t="str">
        <f>IFERROR(VLOOKUP(ROWS($O$5:O1934),$K$5:$L$7000,2,FALSE),"")</f>
        <v/>
      </c>
    </row>
    <row r="1935" spans="2:15" ht="15" customHeight="1" x14ac:dyDescent="0.25">
      <c r="B1935" s="178" t="s">
        <v>10308</v>
      </c>
      <c r="C1935" s="178" t="s">
        <v>104</v>
      </c>
      <c r="D1935" s="178" t="s">
        <v>2344</v>
      </c>
      <c r="E1935" s="178" t="s">
        <v>6916</v>
      </c>
      <c r="F1935" s="178" t="s">
        <v>17</v>
      </c>
      <c r="G1935" s="1">
        <f>IF(ISNUMBER(Pay_Item_Search_Text),IF(ISNUMBER(IF(FIND(Pay_Item_Search_Text,B1935)=1,1, "FALSE")),MAX(G$4:$G1934)+1,IF(ISNUMBER(Pay_Item_Search_Text),0,IF(ISNUMBER(SEARCH(Pay_Item_Search_Text,H1935)),MAX(G$4:$G1934)+1,0))),IF(ISNUMBER(Pay_Item_Search_Text),0,IF(ISNUMBER(SEARCH(Pay_Item_Search_Text,H1935)),MAX(G$4:$G1934)+1,0)))</f>
        <v>1931</v>
      </c>
      <c r="H1935" s="1" t="str">
        <f>IF(Table_PayItems[[#This Row],[Description]]="_","_ Unique Item - "&amp;Table_PayItems[[#This Row],[Item]]&amp;" - $"&amp;Table_PayItems[[#This Row],[Unit]],Table_PayItems[[#This Row],[Description]]&amp;" - $"&amp;Table_PayItems[[#This Row],[Unit]])</f>
        <v>Culv, Precast Conc Box, 6 foot by 3 foot - $Ft</v>
      </c>
      <c r="I1935" s="29" t="str">
        <f>IFERROR(VLOOKUP(ROWS($M$5:M1935),Table_PayItems[[Search Key]:[Concentrated Name]],2,FALSE),"")</f>
        <v>Culv, Precast Conc Box, 6 foot by 3 foot - $Ft</v>
      </c>
      <c r="J1935" s="1"/>
      <c r="K1935" s="1"/>
      <c r="L1935" s="22">
        <f>IF(ISNUMBER(SEARCH(Pay_Item_Search_Text_2,M1935)),MAX($L$4:L1934)+1,0)</f>
        <v>0</v>
      </c>
      <c r="M1935" s="1" t="str">
        <f>IFERROR(VLOOKUP(ROWS($M$5:M1935),Table_PayItems[[Search Key]:[Concentrated Name]],2,FALSE),"")</f>
        <v>Culv, Precast Conc Box, 6 foot by 3 foot - $Ft</v>
      </c>
      <c r="N1935" s="1" t="str">
        <f>IFERROR(VLOOKUP(ROWS($M$5:N1935),$L$5:$M$7000,2,FALSE),"")</f>
        <v/>
      </c>
      <c r="O1935" s="1" t="str">
        <f>IFERROR(VLOOKUP(ROWS($O$5:O1935),$K$5:$L$7000,2,FALSE),"")</f>
        <v/>
      </c>
    </row>
    <row r="1936" spans="2:15" ht="15" customHeight="1" x14ac:dyDescent="0.25">
      <c r="B1936" s="178" t="s">
        <v>10309</v>
      </c>
      <c r="C1936" s="178" t="s">
        <v>104</v>
      </c>
      <c r="D1936" s="178" t="s">
        <v>2345</v>
      </c>
      <c r="E1936" s="178" t="s">
        <v>6916</v>
      </c>
      <c r="F1936" s="178" t="s">
        <v>17</v>
      </c>
      <c r="G1936" s="1">
        <f>IF(ISNUMBER(Pay_Item_Search_Text),IF(ISNUMBER(IF(FIND(Pay_Item_Search_Text,B1936)=1,1, "FALSE")),MAX(G$4:$G1935)+1,IF(ISNUMBER(Pay_Item_Search_Text),0,IF(ISNUMBER(SEARCH(Pay_Item_Search_Text,H1936)),MAX(G$4:$G1935)+1,0))),IF(ISNUMBER(Pay_Item_Search_Text),0,IF(ISNUMBER(SEARCH(Pay_Item_Search_Text,H1936)),MAX(G$4:$G1935)+1,0)))</f>
        <v>1932</v>
      </c>
      <c r="H1936" s="1" t="str">
        <f>IF(Table_PayItems[[#This Row],[Description]]="_","_ Unique Item - "&amp;Table_PayItems[[#This Row],[Item]]&amp;" - $"&amp;Table_PayItems[[#This Row],[Unit]],Table_PayItems[[#This Row],[Description]]&amp;" - $"&amp;Table_PayItems[[#This Row],[Unit]])</f>
        <v>Culv, Precast Conc Box, 6 foot by 4 foot - $Ft</v>
      </c>
      <c r="I1936" s="29" t="str">
        <f>IFERROR(VLOOKUP(ROWS($M$5:M1936),Table_PayItems[[Search Key]:[Concentrated Name]],2,FALSE),"")</f>
        <v>Culv, Precast Conc Box, 6 foot by 4 foot - $Ft</v>
      </c>
      <c r="J1936" s="1"/>
      <c r="K1936" s="1"/>
      <c r="L1936" s="22">
        <f>IF(ISNUMBER(SEARCH(Pay_Item_Search_Text_2,M1936)),MAX($L$4:L1935)+1,0)</f>
        <v>0</v>
      </c>
      <c r="M1936" s="1" t="str">
        <f>IFERROR(VLOOKUP(ROWS($M$5:M1936),Table_PayItems[[Search Key]:[Concentrated Name]],2,FALSE),"")</f>
        <v>Culv, Precast Conc Box, 6 foot by 4 foot - $Ft</v>
      </c>
      <c r="N1936" s="1" t="str">
        <f>IFERROR(VLOOKUP(ROWS($M$5:N1936),$L$5:$M$7000,2,FALSE),"")</f>
        <v/>
      </c>
      <c r="O1936" s="1" t="str">
        <f>IFERROR(VLOOKUP(ROWS($O$5:O1936),$K$5:$L$7000,2,FALSE),"")</f>
        <v/>
      </c>
    </row>
    <row r="1937" spans="2:15" ht="15" customHeight="1" x14ac:dyDescent="0.25">
      <c r="B1937" s="178" t="s">
        <v>10310</v>
      </c>
      <c r="C1937" s="178" t="s">
        <v>104</v>
      </c>
      <c r="D1937" s="178" t="s">
        <v>2346</v>
      </c>
      <c r="E1937" s="178" t="s">
        <v>6916</v>
      </c>
      <c r="F1937" s="178" t="s">
        <v>17</v>
      </c>
      <c r="G1937" s="1">
        <f>IF(ISNUMBER(Pay_Item_Search_Text),IF(ISNUMBER(IF(FIND(Pay_Item_Search_Text,B1937)=1,1, "FALSE")),MAX(G$4:$G1936)+1,IF(ISNUMBER(Pay_Item_Search_Text),0,IF(ISNUMBER(SEARCH(Pay_Item_Search_Text,H1937)),MAX(G$4:$G1936)+1,0))),IF(ISNUMBER(Pay_Item_Search_Text),0,IF(ISNUMBER(SEARCH(Pay_Item_Search_Text,H1937)),MAX(G$4:$G1936)+1,0)))</f>
        <v>1933</v>
      </c>
      <c r="H1937" s="1" t="str">
        <f>IF(Table_PayItems[[#This Row],[Description]]="_","_ Unique Item - "&amp;Table_PayItems[[#This Row],[Item]]&amp;" - $"&amp;Table_PayItems[[#This Row],[Unit]],Table_PayItems[[#This Row],[Description]]&amp;" - $"&amp;Table_PayItems[[#This Row],[Unit]])</f>
        <v>Culv, Precast Conc Box, 6 foot by 5 foot - $Ft</v>
      </c>
      <c r="I1937" s="29" t="str">
        <f>IFERROR(VLOOKUP(ROWS($M$5:M1937),Table_PayItems[[Search Key]:[Concentrated Name]],2,FALSE),"")</f>
        <v>Culv, Precast Conc Box, 6 foot by 5 foot - $Ft</v>
      </c>
      <c r="J1937" s="1"/>
      <c r="K1937" s="1"/>
      <c r="L1937" s="22">
        <f>IF(ISNUMBER(SEARCH(Pay_Item_Search_Text_2,M1937)),MAX($L$4:L1936)+1,0)</f>
        <v>0</v>
      </c>
      <c r="M1937" s="1" t="str">
        <f>IFERROR(VLOOKUP(ROWS($M$5:M1937),Table_PayItems[[Search Key]:[Concentrated Name]],2,FALSE),"")</f>
        <v>Culv, Precast Conc Box, 6 foot by 5 foot - $Ft</v>
      </c>
      <c r="N1937" s="1" t="str">
        <f>IFERROR(VLOOKUP(ROWS($M$5:N1937),$L$5:$M$7000,2,FALSE),"")</f>
        <v/>
      </c>
      <c r="O1937" s="1" t="str">
        <f>IFERROR(VLOOKUP(ROWS($O$5:O1937),$K$5:$L$7000,2,FALSE),"")</f>
        <v/>
      </c>
    </row>
    <row r="1938" spans="2:15" ht="15" customHeight="1" x14ac:dyDescent="0.25">
      <c r="B1938" s="178" t="s">
        <v>10311</v>
      </c>
      <c r="C1938" s="178" t="s">
        <v>104</v>
      </c>
      <c r="D1938" s="178" t="s">
        <v>2347</v>
      </c>
      <c r="E1938" s="178" t="s">
        <v>6916</v>
      </c>
      <c r="F1938" s="178" t="s">
        <v>17</v>
      </c>
      <c r="G1938" s="1">
        <f>IF(ISNUMBER(Pay_Item_Search_Text),IF(ISNUMBER(IF(FIND(Pay_Item_Search_Text,B1938)=1,1, "FALSE")),MAX(G$4:$G1937)+1,IF(ISNUMBER(Pay_Item_Search_Text),0,IF(ISNUMBER(SEARCH(Pay_Item_Search_Text,H1938)),MAX(G$4:$G1937)+1,0))),IF(ISNUMBER(Pay_Item_Search_Text),0,IF(ISNUMBER(SEARCH(Pay_Item_Search_Text,H1938)),MAX(G$4:$G1937)+1,0)))</f>
        <v>1934</v>
      </c>
      <c r="H1938" s="1" t="str">
        <f>IF(Table_PayItems[[#This Row],[Description]]="_","_ Unique Item - "&amp;Table_PayItems[[#This Row],[Item]]&amp;" - $"&amp;Table_PayItems[[#This Row],[Unit]],Table_PayItems[[#This Row],[Description]]&amp;" - $"&amp;Table_PayItems[[#This Row],[Unit]])</f>
        <v>Culv, Precast Conc Box, 6 foot by 6 foot - $Ft</v>
      </c>
      <c r="I1938" s="29" t="str">
        <f>IFERROR(VLOOKUP(ROWS($M$5:M1938),Table_PayItems[[Search Key]:[Concentrated Name]],2,FALSE),"")</f>
        <v>Culv, Precast Conc Box, 6 foot by 6 foot - $Ft</v>
      </c>
      <c r="J1938" s="1"/>
      <c r="K1938" s="1"/>
      <c r="L1938" s="22">
        <f>IF(ISNUMBER(SEARCH(Pay_Item_Search_Text_2,M1938)),MAX($L$4:L1937)+1,0)</f>
        <v>0</v>
      </c>
      <c r="M1938" s="1" t="str">
        <f>IFERROR(VLOOKUP(ROWS($M$5:M1938),Table_PayItems[[Search Key]:[Concentrated Name]],2,FALSE),"")</f>
        <v>Culv, Precast Conc Box, 6 foot by 6 foot - $Ft</v>
      </c>
      <c r="N1938" s="1" t="str">
        <f>IFERROR(VLOOKUP(ROWS($M$5:N1938),$L$5:$M$7000,2,FALSE),"")</f>
        <v/>
      </c>
      <c r="O1938" s="1" t="str">
        <f>IFERROR(VLOOKUP(ROWS($O$5:O1938),$K$5:$L$7000,2,FALSE),"")</f>
        <v/>
      </c>
    </row>
    <row r="1939" spans="2:15" ht="15" customHeight="1" x14ac:dyDescent="0.25">
      <c r="B1939" s="178" t="s">
        <v>10312</v>
      </c>
      <c r="C1939" s="178" t="s">
        <v>104</v>
      </c>
      <c r="D1939" s="178" t="s">
        <v>2348</v>
      </c>
      <c r="E1939" s="178" t="s">
        <v>6916</v>
      </c>
      <c r="F1939" s="178" t="s">
        <v>17</v>
      </c>
      <c r="G1939" s="1">
        <f>IF(ISNUMBER(Pay_Item_Search_Text),IF(ISNUMBER(IF(FIND(Pay_Item_Search_Text,B1939)=1,1, "FALSE")),MAX(G$4:$G1938)+1,IF(ISNUMBER(Pay_Item_Search_Text),0,IF(ISNUMBER(SEARCH(Pay_Item_Search_Text,H1939)),MAX(G$4:$G1938)+1,0))),IF(ISNUMBER(Pay_Item_Search_Text),0,IF(ISNUMBER(SEARCH(Pay_Item_Search_Text,H1939)),MAX(G$4:$G1938)+1,0)))</f>
        <v>1935</v>
      </c>
      <c r="H1939" s="1" t="str">
        <f>IF(Table_PayItems[[#This Row],[Description]]="_","_ Unique Item - "&amp;Table_PayItems[[#This Row],[Item]]&amp;" - $"&amp;Table_PayItems[[#This Row],[Unit]],Table_PayItems[[#This Row],[Description]]&amp;" - $"&amp;Table_PayItems[[#This Row],[Unit]])</f>
        <v>Culv, Precast Conc Box, 7 foot by 3 foot - $Ft</v>
      </c>
      <c r="I1939" s="29" t="str">
        <f>IFERROR(VLOOKUP(ROWS($M$5:M1939),Table_PayItems[[Search Key]:[Concentrated Name]],2,FALSE),"")</f>
        <v>Culv, Precast Conc Box, 7 foot by 3 foot - $Ft</v>
      </c>
      <c r="J1939" s="1"/>
      <c r="K1939" s="1"/>
      <c r="L1939" s="22">
        <f>IF(ISNUMBER(SEARCH(Pay_Item_Search_Text_2,M1939)),MAX($L$4:L1938)+1,0)</f>
        <v>0</v>
      </c>
      <c r="M1939" s="1" t="str">
        <f>IFERROR(VLOOKUP(ROWS($M$5:M1939),Table_PayItems[[Search Key]:[Concentrated Name]],2,FALSE),"")</f>
        <v>Culv, Precast Conc Box, 7 foot by 3 foot - $Ft</v>
      </c>
      <c r="N1939" s="1" t="str">
        <f>IFERROR(VLOOKUP(ROWS($M$5:N1939),$L$5:$M$7000,2,FALSE),"")</f>
        <v/>
      </c>
      <c r="O1939" s="1" t="str">
        <f>IFERROR(VLOOKUP(ROWS($O$5:O1939),$K$5:$L$7000,2,FALSE),"")</f>
        <v/>
      </c>
    </row>
    <row r="1940" spans="2:15" ht="15" customHeight="1" x14ac:dyDescent="0.25">
      <c r="B1940" s="178" t="s">
        <v>10313</v>
      </c>
      <c r="C1940" s="178" t="s">
        <v>104</v>
      </c>
      <c r="D1940" s="178" t="s">
        <v>2349</v>
      </c>
      <c r="E1940" s="178" t="s">
        <v>6916</v>
      </c>
      <c r="F1940" s="178" t="s">
        <v>17</v>
      </c>
      <c r="G1940" s="1">
        <f>IF(ISNUMBER(Pay_Item_Search_Text),IF(ISNUMBER(IF(FIND(Pay_Item_Search_Text,B1940)=1,1, "FALSE")),MAX(G$4:$G1939)+1,IF(ISNUMBER(Pay_Item_Search_Text),0,IF(ISNUMBER(SEARCH(Pay_Item_Search_Text,H1940)),MAX(G$4:$G1939)+1,0))),IF(ISNUMBER(Pay_Item_Search_Text),0,IF(ISNUMBER(SEARCH(Pay_Item_Search_Text,H1940)),MAX(G$4:$G1939)+1,0)))</f>
        <v>1936</v>
      </c>
      <c r="H1940" s="1" t="str">
        <f>IF(Table_PayItems[[#This Row],[Description]]="_","_ Unique Item - "&amp;Table_PayItems[[#This Row],[Item]]&amp;" - $"&amp;Table_PayItems[[#This Row],[Unit]],Table_PayItems[[#This Row],[Description]]&amp;" - $"&amp;Table_PayItems[[#This Row],[Unit]])</f>
        <v>Culv, Precast Conc Box, 7 foot by 4 foot - $Ft</v>
      </c>
      <c r="I1940" s="29" t="str">
        <f>IFERROR(VLOOKUP(ROWS($M$5:M1940),Table_PayItems[[Search Key]:[Concentrated Name]],2,FALSE),"")</f>
        <v>Culv, Precast Conc Box, 7 foot by 4 foot - $Ft</v>
      </c>
      <c r="J1940" s="1"/>
      <c r="K1940" s="1"/>
      <c r="L1940" s="22">
        <f>IF(ISNUMBER(SEARCH(Pay_Item_Search_Text_2,M1940)),MAX($L$4:L1939)+1,0)</f>
        <v>0</v>
      </c>
      <c r="M1940" s="1" t="str">
        <f>IFERROR(VLOOKUP(ROWS($M$5:M1940),Table_PayItems[[Search Key]:[Concentrated Name]],2,FALSE),"")</f>
        <v>Culv, Precast Conc Box, 7 foot by 4 foot - $Ft</v>
      </c>
      <c r="N1940" s="1" t="str">
        <f>IFERROR(VLOOKUP(ROWS($M$5:N1940),$L$5:$M$7000,2,FALSE),"")</f>
        <v/>
      </c>
      <c r="O1940" s="1" t="str">
        <f>IFERROR(VLOOKUP(ROWS($O$5:O1940),$K$5:$L$7000,2,FALSE),"")</f>
        <v/>
      </c>
    </row>
    <row r="1941" spans="2:15" ht="15" customHeight="1" x14ac:dyDescent="0.25">
      <c r="B1941" s="178" t="s">
        <v>10314</v>
      </c>
      <c r="C1941" s="178" t="s">
        <v>104</v>
      </c>
      <c r="D1941" s="178" t="s">
        <v>2350</v>
      </c>
      <c r="E1941" s="178" t="s">
        <v>6916</v>
      </c>
      <c r="F1941" s="178" t="s">
        <v>17</v>
      </c>
      <c r="G1941" s="1">
        <f>IF(ISNUMBER(Pay_Item_Search_Text),IF(ISNUMBER(IF(FIND(Pay_Item_Search_Text,B1941)=1,1, "FALSE")),MAX(G$4:$G1940)+1,IF(ISNUMBER(Pay_Item_Search_Text),0,IF(ISNUMBER(SEARCH(Pay_Item_Search_Text,H1941)),MAX(G$4:$G1940)+1,0))),IF(ISNUMBER(Pay_Item_Search_Text),0,IF(ISNUMBER(SEARCH(Pay_Item_Search_Text,H1941)),MAX(G$4:$G1940)+1,0)))</f>
        <v>1937</v>
      </c>
      <c r="H1941" s="1" t="str">
        <f>IF(Table_PayItems[[#This Row],[Description]]="_","_ Unique Item - "&amp;Table_PayItems[[#This Row],[Item]]&amp;" - $"&amp;Table_PayItems[[#This Row],[Unit]],Table_PayItems[[#This Row],[Description]]&amp;" - $"&amp;Table_PayItems[[#This Row],[Unit]])</f>
        <v>Culv, Precast Conc Box, 7 foot by 5 foot - $Ft</v>
      </c>
      <c r="I1941" s="29" t="str">
        <f>IFERROR(VLOOKUP(ROWS($M$5:M1941),Table_PayItems[[Search Key]:[Concentrated Name]],2,FALSE),"")</f>
        <v>Culv, Precast Conc Box, 7 foot by 5 foot - $Ft</v>
      </c>
      <c r="J1941" s="1"/>
      <c r="K1941" s="1"/>
      <c r="L1941" s="22">
        <f>IF(ISNUMBER(SEARCH(Pay_Item_Search_Text_2,M1941)),MAX($L$4:L1940)+1,0)</f>
        <v>0</v>
      </c>
      <c r="M1941" s="1" t="str">
        <f>IFERROR(VLOOKUP(ROWS($M$5:M1941),Table_PayItems[[Search Key]:[Concentrated Name]],2,FALSE),"")</f>
        <v>Culv, Precast Conc Box, 7 foot by 5 foot - $Ft</v>
      </c>
      <c r="N1941" s="1" t="str">
        <f>IFERROR(VLOOKUP(ROWS($M$5:N1941),$L$5:$M$7000,2,FALSE),"")</f>
        <v/>
      </c>
      <c r="O1941" s="1" t="str">
        <f>IFERROR(VLOOKUP(ROWS($O$5:O1941),$K$5:$L$7000,2,FALSE),"")</f>
        <v/>
      </c>
    </row>
    <row r="1942" spans="2:15" ht="15" customHeight="1" x14ac:dyDescent="0.25">
      <c r="B1942" s="178" t="s">
        <v>10315</v>
      </c>
      <c r="C1942" s="178" t="s">
        <v>104</v>
      </c>
      <c r="D1942" s="178" t="s">
        <v>2351</v>
      </c>
      <c r="E1942" s="178" t="s">
        <v>6916</v>
      </c>
      <c r="F1942" s="178" t="s">
        <v>17</v>
      </c>
      <c r="G1942" s="1">
        <f>IF(ISNUMBER(Pay_Item_Search_Text),IF(ISNUMBER(IF(FIND(Pay_Item_Search_Text,B1942)=1,1, "FALSE")),MAX(G$4:$G1941)+1,IF(ISNUMBER(Pay_Item_Search_Text),0,IF(ISNUMBER(SEARCH(Pay_Item_Search_Text,H1942)),MAX(G$4:$G1941)+1,0))),IF(ISNUMBER(Pay_Item_Search_Text),0,IF(ISNUMBER(SEARCH(Pay_Item_Search_Text,H1942)),MAX(G$4:$G1941)+1,0)))</f>
        <v>1938</v>
      </c>
      <c r="H1942" s="1" t="str">
        <f>IF(Table_PayItems[[#This Row],[Description]]="_","_ Unique Item - "&amp;Table_PayItems[[#This Row],[Item]]&amp;" - $"&amp;Table_PayItems[[#This Row],[Unit]],Table_PayItems[[#This Row],[Description]]&amp;" - $"&amp;Table_PayItems[[#This Row],[Unit]])</f>
        <v>Culv, Precast Conc Box, 7 foot by 6 foot - $Ft</v>
      </c>
      <c r="I1942" s="29" t="str">
        <f>IFERROR(VLOOKUP(ROWS($M$5:M1942),Table_PayItems[[Search Key]:[Concentrated Name]],2,FALSE),"")</f>
        <v>Culv, Precast Conc Box, 7 foot by 6 foot - $Ft</v>
      </c>
      <c r="J1942" s="1"/>
      <c r="K1942" s="1"/>
      <c r="L1942" s="22">
        <f>IF(ISNUMBER(SEARCH(Pay_Item_Search_Text_2,M1942)),MAX($L$4:L1941)+1,0)</f>
        <v>0</v>
      </c>
      <c r="M1942" s="1" t="str">
        <f>IFERROR(VLOOKUP(ROWS($M$5:M1942),Table_PayItems[[Search Key]:[Concentrated Name]],2,FALSE),"")</f>
        <v>Culv, Precast Conc Box, 7 foot by 6 foot - $Ft</v>
      </c>
      <c r="N1942" s="1" t="str">
        <f>IFERROR(VLOOKUP(ROWS($M$5:N1942),$L$5:$M$7000,2,FALSE),"")</f>
        <v/>
      </c>
      <c r="O1942" s="1" t="str">
        <f>IFERROR(VLOOKUP(ROWS($O$5:O1942),$K$5:$L$7000,2,FALSE),"")</f>
        <v/>
      </c>
    </row>
    <row r="1943" spans="2:15" ht="15" customHeight="1" x14ac:dyDescent="0.25">
      <c r="B1943" s="178" t="s">
        <v>10316</v>
      </c>
      <c r="C1943" s="178" t="s">
        <v>104</v>
      </c>
      <c r="D1943" s="178" t="s">
        <v>2352</v>
      </c>
      <c r="E1943" s="178" t="s">
        <v>6916</v>
      </c>
      <c r="F1943" s="178" t="s">
        <v>17</v>
      </c>
      <c r="G1943" s="1">
        <f>IF(ISNUMBER(Pay_Item_Search_Text),IF(ISNUMBER(IF(FIND(Pay_Item_Search_Text,B1943)=1,1, "FALSE")),MAX(G$4:$G1942)+1,IF(ISNUMBER(Pay_Item_Search_Text),0,IF(ISNUMBER(SEARCH(Pay_Item_Search_Text,H1943)),MAX(G$4:$G1942)+1,0))),IF(ISNUMBER(Pay_Item_Search_Text),0,IF(ISNUMBER(SEARCH(Pay_Item_Search_Text,H1943)),MAX(G$4:$G1942)+1,0)))</f>
        <v>1939</v>
      </c>
      <c r="H1943" s="1" t="str">
        <f>IF(Table_PayItems[[#This Row],[Description]]="_","_ Unique Item - "&amp;Table_PayItems[[#This Row],[Item]]&amp;" - $"&amp;Table_PayItems[[#This Row],[Unit]],Table_PayItems[[#This Row],[Description]]&amp;" - $"&amp;Table_PayItems[[#This Row],[Unit]])</f>
        <v>Culv, Precast Conc Box, 7 foot by 7 foot - $Ft</v>
      </c>
      <c r="I1943" s="29" t="str">
        <f>IFERROR(VLOOKUP(ROWS($M$5:M1943),Table_PayItems[[Search Key]:[Concentrated Name]],2,FALSE),"")</f>
        <v>Culv, Precast Conc Box, 7 foot by 7 foot - $Ft</v>
      </c>
      <c r="J1943" s="1"/>
      <c r="K1943" s="1"/>
      <c r="L1943" s="22">
        <f>IF(ISNUMBER(SEARCH(Pay_Item_Search_Text_2,M1943)),MAX($L$4:L1942)+1,0)</f>
        <v>0</v>
      </c>
      <c r="M1943" s="1" t="str">
        <f>IFERROR(VLOOKUP(ROWS($M$5:M1943),Table_PayItems[[Search Key]:[Concentrated Name]],2,FALSE),"")</f>
        <v>Culv, Precast Conc Box, 7 foot by 7 foot - $Ft</v>
      </c>
      <c r="N1943" s="1" t="str">
        <f>IFERROR(VLOOKUP(ROWS($M$5:N1943),$L$5:$M$7000,2,FALSE),"")</f>
        <v/>
      </c>
      <c r="O1943" s="1" t="str">
        <f>IFERROR(VLOOKUP(ROWS($O$5:O1943),$K$5:$L$7000,2,FALSE),"")</f>
        <v/>
      </c>
    </row>
    <row r="1944" spans="2:15" ht="15" customHeight="1" x14ac:dyDescent="0.25">
      <c r="B1944" s="178" t="s">
        <v>10317</v>
      </c>
      <c r="C1944" s="178" t="s">
        <v>104</v>
      </c>
      <c r="D1944" s="178" t="s">
        <v>2353</v>
      </c>
      <c r="E1944" s="178" t="s">
        <v>6916</v>
      </c>
      <c r="F1944" s="178" t="s">
        <v>17</v>
      </c>
      <c r="G1944" s="1">
        <f>IF(ISNUMBER(Pay_Item_Search_Text),IF(ISNUMBER(IF(FIND(Pay_Item_Search_Text,B1944)=1,1, "FALSE")),MAX(G$4:$G1943)+1,IF(ISNUMBER(Pay_Item_Search_Text),0,IF(ISNUMBER(SEARCH(Pay_Item_Search_Text,H1944)),MAX(G$4:$G1943)+1,0))),IF(ISNUMBER(Pay_Item_Search_Text),0,IF(ISNUMBER(SEARCH(Pay_Item_Search_Text,H1944)),MAX(G$4:$G1943)+1,0)))</f>
        <v>1940</v>
      </c>
      <c r="H1944" s="1" t="str">
        <f>IF(Table_PayItems[[#This Row],[Description]]="_","_ Unique Item - "&amp;Table_PayItems[[#This Row],[Item]]&amp;" - $"&amp;Table_PayItems[[#This Row],[Unit]],Table_PayItems[[#This Row],[Description]]&amp;" - $"&amp;Table_PayItems[[#This Row],[Unit]])</f>
        <v>Culv, Precast Conc Box, 8 foot by 3 foot - $Ft</v>
      </c>
      <c r="I1944" s="29" t="str">
        <f>IFERROR(VLOOKUP(ROWS($M$5:M1944),Table_PayItems[[Search Key]:[Concentrated Name]],2,FALSE),"")</f>
        <v>Culv, Precast Conc Box, 8 foot by 3 foot - $Ft</v>
      </c>
      <c r="J1944" s="1"/>
      <c r="K1944" s="1"/>
      <c r="L1944" s="22">
        <f>IF(ISNUMBER(SEARCH(Pay_Item_Search_Text_2,M1944)),MAX($L$4:L1943)+1,0)</f>
        <v>0</v>
      </c>
      <c r="M1944" s="1" t="str">
        <f>IFERROR(VLOOKUP(ROWS($M$5:M1944),Table_PayItems[[Search Key]:[Concentrated Name]],2,FALSE),"")</f>
        <v>Culv, Precast Conc Box, 8 foot by 3 foot - $Ft</v>
      </c>
      <c r="N1944" s="1" t="str">
        <f>IFERROR(VLOOKUP(ROWS($M$5:N1944),$L$5:$M$7000,2,FALSE),"")</f>
        <v/>
      </c>
      <c r="O1944" s="1" t="str">
        <f>IFERROR(VLOOKUP(ROWS($O$5:O1944),$K$5:$L$7000,2,FALSE),"")</f>
        <v/>
      </c>
    </row>
    <row r="1945" spans="2:15" ht="15" customHeight="1" x14ac:dyDescent="0.25">
      <c r="B1945" s="178" t="s">
        <v>10318</v>
      </c>
      <c r="C1945" s="178" t="s">
        <v>104</v>
      </c>
      <c r="D1945" s="178" t="s">
        <v>2354</v>
      </c>
      <c r="E1945" s="178" t="s">
        <v>6916</v>
      </c>
      <c r="F1945" s="178" t="s">
        <v>17</v>
      </c>
      <c r="G1945" s="1">
        <f>IF(ISNUMBER(Pay_Item_Search_Text),IF(ISNUMBER(IF(FIND(Pay_Item_Search_Text,B1945)=1,1, "FALSE")),MAX(G$4:$G1944)+1,IF(ISNUMBER(Pay_Item_Search_Text),0,IF(ISNUMBER(SEARCH(Pay_Item_Search_Text,H1945)),MAX(G$4:$G1944)+1,0))),IF(ISNUMBER(Pay_Item_Search_Text),0,IF(ISNUMBER(SEARCH(Pay_Item_Search_Text,H1945)),MAX(G$4:$G1944)+1,0)))</f>
        <v>1941</v>
      </c>
      <c r="H1945" s="1" t="str">
        <f>IF(Table_PayItems[[#This Row],[Description]]="_","_ Unique Item - "&amp;Table_PayItems[[#This Row],[Item]]&amp;" - $"&amp;Table_PayItems[[#This Row],[Unit]],Table_PayItems[[#This Row],[Description]]&amp;" - $"&amp;Table_PayItems[[#This Row],[Unit]])</f>
        <v>Culv, Precast Conc Box, 8 foot by 4 foot - $Ft</v>
      </c>
      <c r="I1945" s="29" t="str">
        <f>IFERROR(VLOOKUP(ROWS($M$5:M1945),Table_PayItems[[Search Key]:[Concentrated Name]],2,FALSE),"")</f>
        <v>Culv, Precast Conc Box, 8 foot by 4 foot - $Ft</v>
      </c>
      <c r="J1945" s="1"/>
      <c r="K1945" s="1"/>
      <c r="L1945" s="22">
        <f>IF(ISNUMBER(SEARCH(Pay_Item_Search_Text_2,M1945)),MAX($L$4:L1944)+1,0)</f>
        <v>0</v>
      </c>
      <c r="M1945" s="1" t="str">
        <f>IFERROR(VLOOKUP(ROWS($M$5:M1945),Table_PayItems[[Search Key]:[Concentrated Name]],2,FALSE),"")</f>
        <v>Culv, Precast Conc Box, 8 foot by 4 foot - $Ft</v>
      </c>
      <c r="N1945" s="1" t="str">
        <f>IFERROR(VLOOKUP(ROWS($M$5:N1945),$L$5:$M$7000,2,FALSE),"")</f>
        <v/>
      </c>
      <c r="O1945" s="1" t="str">
        <f>IFERROR(VLOOKUP(ROWS($O$5:O1945),$K$5:$L$7000,2,FALSE),"")</f>
        <v/>
      </c>
    </row>
    <row r="1946" spans="2:15" ht="15" customHeight="1" x14ac:dyDescent="0.25">
      <c r="B1946" s="178" t="s">
        <v>10319</v>
      </c>
      <c r="C1946" s="178" t="s">
        <v>104</v>
      </c>
      <c r="D1946" s="178" t="s">
        <v>2355</v>
      </c>
      <c r="E1946" s="178" t="s">
        <v>6916</v>
      </c>
      <c r="F1946" s="178" t="s">
        <v>17</v>
      </c>
      <c r="G1946" s="1">
        <f>IF(ISNUMBER(Pay_Item_Search_Text),IF(ISNUMBER(IF(FIND(Pay_Item_Search_Text,B1946)=1,1, "FALSE")),MAX(G$4:$G1945)+1,IF(ISNUMBER(Pay_Item_Search_Text),0,IF(ISNUMBER(SEARCH(Pay_Item_Search_Text,H1946)),MAX(G$4:$G1945)+1,0))),IF(ISNUMBER(Pay_Item_Search_Text),0,IF(ISNUMBER(SEARCH(Pay_Item_Search_Text,H1946)),MAX(G$4:$G1945)+1,0)))</f>
        <v>1942</v>
      </c>
      <c r="H1946" s="1" t="str">
        <f>IF(Table_PayItems[[#This Row],[Description]]="_","_ Unique Item - "&amp;Table_PayItems[[#This Row],[Item]]&amp;" - $"&amp;Table_PayItems[[#This Row],[Unit]],Table_PayItems[[#This Row],[Description]]&amp;" - $"&amp;Table_PayItems[[#This Row],[Unit]])</f>
        <v>Culv, Precast Conc Box, 8 foot by 5 foot - $Ft</v>
      </c>
      <c r="I1946" s="29" t="str">
        <f>IFERROR(VLOOKUP(ROWS($M$5:M1946),Table_PayItems[[Search Key]:[Concentrated Name]],2,FALSE),"")</f>
        <v>Culv, Precast Conc Box, 8 foot by 5 foot - $Ft</v>
      </c>
      <c r="J1946" s="1"/>
      <c r="K1946" s="1"/>
      <c r="L1946" s="22">
        <f>IF(ISNUMBER(SEARCH(Pay_Item_Search_Text_2,M1946)),MAX($L$4:L1945)+1,0)</f>
        <v>0</v>
      </c>
      <c r="M1946" s="1" t="str">
        <f>IFERROR(VLOOKUP(ROWS($M$5:M1946),Table_PayItems[[Search Key]:[Concentrated Name]],2,FALSE),"")</f>
        <v>Culv, Precast Conc Box, 8 foot by 5 foot - $Ft</v>
      </c>
      <c r="N1946" s="1" t="str">
        <f>IFERROR(VLOOKUP(ROWS($M$5:N1946),$L$5:$M$7000,2,FALSE),"")</f>
        <v/>
      </c>
      <c r="O1946" s="1" t="str">
        <f>IFERROR(VLOOKUP(ROWS($O$5:O1946),$K$5:$L$7000,2,FALSE),"")</f>
        <v/>
      </c>
    </row>
    <row r="1947" spans="2:15" ht="15" customHeight="1" x14ac:dyDescent="0.25">
      <c r="B1947" s="178" t="s">
        <v>10320</v>
      </c>
      <c r="C1947" s="178" t="s">
        <v>104</v>
      </c>
      <c r="D1947" s="178" t="s">
        <v>2356</v>
      </c>
      <c r="E1947" s="178" t="s">
        <v>6916</v>
      </c>
      <c r="F1947" s="178" t="s">
        <v>17</v>
      </c>
      <c r="G1947" s="1">
        <f>IF(ISNUMBER(Pay_Item_Search_Text),IF(ISNUMBER(IF(FIND(Pay_Item_Search_Text,B1947)=1,1, "FALSE")),MAX(G$4:$G1946)+1,IF(ISNUMBER(Pay_Item_Search_Text),0,IF(ISNUMBER(SEARCH(Pay_Item_Search_Text,H1947)),MAX(G$4:$G1946)+1,0))),IF(ISNUMBER(Pay_Item_Search_Text),0,IF(ISNUMBER(SEARCH(Pay_Item_Search_Text,H1947)),MAX(G$4:$G1946)+1,0)))</f>
        <v>1943</v>
      </c>
      <c r="H1947" s="1" t="str">
        <f>IF(Table_PayItems[[#This Row],[Description]]="_","_ Unique Item - "&amp;Table_PayItems[[#This Row],[Item]]&amp;" - $"&amp;Table_PayItems[[#This Row],[Unit]],Table_PayItems[[#This Row],[Description]]&amp;" - $"&amp;Table_PayItems[[#This Row],[Unit]])</f>
        <v>Culv, Precast Conc Box, 8 foot by 6 foot - $Ft</v>
      </c>
      <c r="I1947" s="29" t="str">
        <f>IFERROR(VLOOKUP(ROWS($M$5:M1947),Table_PayItems[[Search Key]:[Concentrated Name]],2,FALSE),"")</f>
        <v>Culv, Precast Conc Box, 8 foot by 6 foot - $Ft</v>
      </c>
      <c r="J1947" s="1"/>
      <c r="K1947" s="1"/>
      <c r="L1947" s="22">
        <f>IF(ISNUMBER(SEARCH(Pay_Item_Search_Text_2,M1947)),MAX($L$4:L1946)+1,0)</f>
        <v>0</v>
      </c>
      <c r="M1947" s="1" t="str">
        <f>IFERROR(VLOOKUP(ROWS($M$5:M1947),Table_PayItems[[Search Key]:[Concentrated Name]],2,FALSE),"")</f>
        <v>Culv, Precast Conc Box, 8 foot by 6 foot - $Ft</v>
      </c>
      <c r="N1947" s="1" t="str">
        <f>IFERROR(VLOOKUP(ROWS($M$5:N1947),$L$5:$M$7000,2,FALSE),"")</f>
        <v/>
      </c>
      <c r="O1947" s="1" t="str">
        <f>IFERROR(VLOOKUP(ROWS($O$5:O1947),$K$5:$L$7000,2,FALSE),"")</f>
        <v/>
      </c>
    </row>
    <row r="1948" spans="2:15" ht="15" customHeight="1" x14ac:dyDescent="0.25">
      <c r="B1948" s="178" t="s">
        <v>10321</v>
      </c>
      <c r="C1948" s="178" t="s">
        <v>104</v>
      </c>
      <c r="D1948" s="178" t="s">
        <v>2357</v>
      </c>
      <c r="E1948" s="178" t="s">
        <v>6916</v>
      </c>
      <c r="F1948" s="178" t="s">
        <v>17</v>
      </c>
      <c r="G1948" s="1">
        <f>IF(ISNUMBER(Pay_Item_Search_Text),IF(ISNUMBER(IF(FIND(Pay_Item_Search_Text,B1948)=1,1, "FALSE")),MAX(G$4:$G1947)+1,IF(ISNUMBER(Pay_Item_Search_Text),0,IF(ISNUMBER(SEARCH(Pay_Item_Search_Text,H1948)),MAX(G$4:$G1947)+1,0))),IF(ISNUMBER(Pay_Item_Search_Text),0,IF(ISNUMBER(SEARCH(Pay_Item_Search_Text,H1948)),MAX(G$4:$G1947)+1,0)))</f>
        <v>1944</v>
      </c>
      <c r="H1948" s="1" t="str">
        <f>IF(Table_PayItems[[#This Row],[Description]]="_","_ Unique Item - "&amp;Table_PayItems[[#This Row],[Item]]&amp;" - $"&amp;Table_PayItems[[#This Row],[Unit]],Table_PayItems[[#This Row],[Description]]&amp;" - $"&amp;Table_PayItems[[#This Row],[Unit]])</f>
        <v>Culv, Precast Conc Box, 8 foot by 7 foot - $Ft</v>
      </c>
      <c r="I1948" s="29" t="str">
        <f>IFERROR(VLOOKUP(ROWS($M$5:M1948),Table_PayItems[[Search Key]:[Concentrated Name]],2,FALSE),"")</f>
        <v>Culv, Precast Conc Box, 8 foot by 7 foot - $Ft</v>
      </c>
      <c r="J1948" s="1"/>
      <c r="K1948" s="1"/>
      <c r="L1948" s="22">
        <f>IF(ISNUMBER(SEARCH(Pay_Item_Search_Text_2,M1948)),MAX($L$4:L1947)+1,0)</f>
        <v>0</v>
      </c>
      <c r="M1948" s="1" t="str">
        <f>IFERROR(VLOOKUP(ROWS($M$5:M1948),Table_PayItems[[Search Key]:[Concentrated Name]],2,FALSE),"")</f>
        <v>Culv, Precast Conc Box, 8 foot by 7 foot - $Ft</v>
      </c>
      <c r="N1948" s="1" t="str">
        <f>IFERROR(VLOOKUP(ROWS($M$5:N1948),$L$5:$M$7000,2,FALSE),"")</f>
        <v/>
      </c>
      <c r="O1948" s="1" t="str">
        <f>IFERROR(VLOOKUP(ROWS($O$5:O1948),$K$5:$L$7000,2,FALSE),"")</f>
        <v/>
      </c>
    </row>
    <row r="1949" spans="2:15" ht="15" customHeight="1" x14ac:dyDescent="0.25">
      <c r="B1949" s="178" t="s">
        <v>10322</v>
      </c>
      <c r="C1949" s="178" t="s">
        <v>104</v>
      </c>
      <c r="D1949" s="178" t="s">
        <v>2358</v>
      </c>
      <c r="E1949" s="178" t="s">
        <v>6916</v>
      </c>
      <c r="F1949" s="178" t="s">
        <v>17</v>
      </c>
      <c r="G1949" s="1">
        <f>IF(ISNUMBER(Pay_Item_Search_Text),IF(ISNUMBER(IF(FIND(Pay_Item_Search_Text,B1949)=1,1, "FALSE")),MAX(G$4:$G1948)+1,IF(ISNUMBER(Pay_Item_Search_Text),0,IF(ISNUMBER(SEARCH(Pay_Item_Search_Text,H1949)),MAX(G$4:$G1948)+1,0))),IF(ISNUMBER(Pay_Item_Search_Text),0,IF(ISNUMBER(SEARCH(Pay_Item_Search_Text,H1949)),MAX(G$4:$G1948)+1,0)))</f>
        <v>1945</v>
      </c>
      <c r="H1949" s="1" t="str">
        <f>IF(Table_PayItems[[#This Row],[Description]]="_","_ Unique Item - "&amp;Table_PayItems[[#This Row],[Item]]&amp;" - $"&amp;Table_PayItems[[#This Row],[Unit]],Table_PayItems[[#This Row],[Description]]&amp;" - $"&amp;Table_PayItems[[#This Row],[Unit]])</f>
        <v>Culv, Precast Conc Box, 8 foot by 8 foot - $Ft</v>
      </c>
      <c r="I1949" s="29" t="str">
        <f>IFERROR(VLOOKUP(ROWS($M$5:M1949),Table_PayItems[[Search Key]:[Concentrated Name]],2,FALSE),"")</f>
        <v>Culv, Precast Conc Box, 8 foot by 8 foot - $Ft</v>
      </c>
      <c r="J1949" s="1"/>
      <c r="K1949" s="1"/>
      <c r="L1949" s="22">
        <f>IF(ISNUMBER(SEARCH(Pay_Item_Search_Text_2,M1949)),MAX($L$4:L1948)+1,0)</f>
        <v>0</v>
      </c>
      <c r="M1949" s="1" t="str">
        <f>IFERROR(VLOOKUP(ROWS($M$5:M1949),Table_PayItems[[Search Key]:[Concentrated Name]],2,FALSE),"")</f>
        <v>Culv, Precast Conc Box, 8 foot by 8 foot - $Ft</v>
      </c>
      <c r="N1949" s="1" t="str">
        <f>IFERROR(VLOOKUP(ROWS($M$5:N1949),$L$5:$M$7000,2,FALSE),"")</f>
        <v/>
      </c>
      <c r="O1949" s="1" t="str">
        <f>IFERROR(VLOOKUP(ROWS($O$5:O1949),$K$5:$L$7000,2,FALSE),"")</f>
        <v/>
      </c>
    </row>
    <row r="1950" spans="2:15" ht="15" customHeight="1" x14ac:dyDescent="0.25">
      <c r="B1950" s="178" t="s">
        <v>10323</v>
      </c>
      <c r="C1950" s="178" t="s">
        <v>104</v>
      </c>
      <c r="D1950" s="178" t="s">
        <v>2359</v>
      </c>
      <c r="E1950" s="178" t="s">
        <v>6916</v>
      </c>
      <c r="F1950" s="178" t="s">
        <v>17</v>
      </c>
      <c r="G1950" s="1">
        <f>IF(ISNUMBER(Pay_Item_Search_Text),IF(ISNUMBER(IF(FIND(Pay_Item_Search_Text,B1950)=1,1, "FALSE")),MAX(G$4:$G1949)+1,IF(ISNUMBER(Pay_Item_Search_Text),0,IF(ISNUMBER(SEARCH(Pay_Item_Search_Text,H1950)),MAX(G$4:$G1949)+1,0))),IF(ISNUMBER(Pay_Item_Search_Text),0,IF(ISNUMBER(SEARCH(Pay_Item_Search_Text,H1950)),MAX(G$4:$G1949)+1,0)))</f>
        <v>1946</v>
      </c>
      <c r="H1950" s="1" t="str">
        <f>IF(Table_PayItems[[#This Row],[Description]]="_","_ Unique Item - "&amp;Table_PayItems[[#This Row],[Item]]&amp;" - $"&amp;Table_PayItems[[#This Row],[Unit]],Table_PayItems[[#This Row],[Description]]&amp;" - $"&amp;Table_PayItems[[#This Row],[Unit]])</f>
        <v>Culv, Precast Conc Box, 9 foot by 3 foot - $Ft</v>
      </c>
      <c r="I1950" s="29" t="str">
        <f>IFERROR(VLOOKUP(ROWS($M$5:M1950),Table_PayItems[[Search Key]:[Concentrated Name]],2,FALSE),"")</f>
        <v>Culv, Precast Conc Box, 9 foot by 3 foot - $Ft</v>
      </c>
      <c r="J1950" s="1"/>
      <c r="K1950" s="1"/>
      <c r="L1950" s="22">
        <f>IF(ISNUMBER(SEARCH(Pay_Item_Search_Text_2,M1950)),MAX($L$4:L1949)+1,0)</f>
        <v>0</v>
      </c>
      <c r="M1950" s="1" t="str">
        <f>IFERROR(VLOOKUP(ROWS($M$5:M1950),Table_PayItems[[Search Key]:[Concentrated Name]],2,FALSE),"")</f>
        <v>Culv, Precast Conc Box, 9 foot by 3 foot - $Ft</v>
      </c>
      <c r="N1950" s="1" t="str">
        <f>IFERROR(VLOOKUP(ROWS($M$5:N1950),$L$5:$M$7000,2,FALSE),"")</f>
        <v/>
      </c>
      <c r="O1950" s="1" t="str">
        <f>IFERROR(VLOOKUP(ROWS($O$5:O1950),$K$5:$L$7000,2,FALSE),"")</f>
        <v/>
      </c>
    </row>
    <row r="1951" spans="2:15" ht="15" customHeight="1" x14ac:dyDescent="0.25">
      <c r="B1951" s="178" t="s">
        <v>10324</v>
      </c>
      <c r="C1951" s="178" t="s">
        <v>104</v>
      </c>
      <c r="D1951" s="178" t="s">
        <v>2360</v>
      </c>
      <c r="E1951" s="178" t="s">
        <v>6916</v>
      </c>
      <c r="F1951" s="178" t="s">
        <v>17</v>
      </c>
      <c r="G1951" s="1">
        <f>IF(ISNUMBER(Pay_Item_Search_Text),IF(ISNUMBER(IF(FIND(Pay_Item_Search_Text,B1951)=1,1, "FALSE")),MAX(G$4:$G1950)+1,IF(ISNUMBER(Pay_Item_Search_Text),0,IF(ISNUMBER(SEARCH(Pay_Item_Search_Text,H1951)),MAX(G$4:$G1950)+1,0))),IF(ISNUMBER(Pay_Item_Search_Text),0,IF(ISNUMBER(SEARCH(Pay_Item_Search_Text,H1951)),MAX(G$4:$G1950)+1,0)))</f>
        <v>1947</v>
      </c>
      <c r="H1951" s="1" t="str">
        <f>IF(Table_PayItems[[#This Row],[Description]]="_","_ Unique Item - "&amp;Table_PayItems[[#This Row],[Item]]&amp;" - $"&amp;Table_PayItems[[#This Row],[Unit]],Table_PayItems[[#This Row],[Description]]&amp;" - $"&amp;Table_PayItems[[#This Row],[Unit]])</f>
        <v>Culv, Precast Conc Box, 9 foot by 4 foot - $Ft</v>
      </c>
      <c r="I1951" s="29" t="str">
        <f>IFERROR(VLOOKUP(ROWS($M$5:M1951),Table_PayItems[[Search Key]:[Concentrated Name]],2,FALSE),"")</f>
        <v>Culv, Precast Conc Box, 9 foot by 4 foot - $Ft</v>
      </c>
      <c r="J1951" s="1"/>
      <c r="K1951" s="1"/>
      <c r="L1951" s="22">
        <f>IF(ISNUMBER(SEARCH(Pay_Item_Search_Text_2,M1951)),MAX($L$4:L1950)+1,0)</f>
        <v>0</v>
      </c>
      <c r="M1951" s="1" t="str">
        <f>IFERROR(VLOOKUP(ROWS($M$5:M1951),Table_PayItems[[Search Key]:[Concentrated Name]],2,FALSE),"")</f>
        <v>Culv, Precast Conc Box, 9 foot by 4 foot - $Ft</v>
      </c>
      <c r="N1951" s="1" t="str">
        <f>IFERROR(VLOOKUP(ROWS($M$5:N1951),$L$5:$M$7000,2,FALSE),"")</f>
        <v/>
      </c>
      <c r="O1951" s="1" t="str">
        <f>IFERROR(VLOOKUP(ROWS($O$5:O1951),$K$5:$L$7000,2,FALSE),"")</f>
        <v/>
      </c>
    </row>
    <row r="1952" spans="2:15" ht="15" customHeight="1" x14ac:dyDescent="0.25">
      <c r="B1952" s="178" t="s">
        <v>10325</v>
      </c>
      <c r="C1952" s="178" t="s">
        <v>104</v>
      </c>
      <c r="D1952" s="178" t="s">
        <v>2361</v>
      </c>
      <c r="E1952" s="178" t="s">
        <v>6916</v>
      </c>
      <c r="F1952" s="178" t="s">
        <v>17</v>
      </c>
      <c r="G1952" s="1">
        <f>IF(ISNUMBER(Pay_Item_Search_Text),IF(ISNUMBER(IF(FIND(Pay_Item_Search_Text,B1952)=1,1, "FALSE")),MAX(G$4:$G1951)+1,IF(ISNUMBER(Pay_Item_Search_Text),0,IF(ISNUMBER(SEARCH(Pay_Item_Search_Text,H1952)),MAX(G$4:$G1951)+1,0))),IF(ISNUMBER(Pay_Item_Search_Text),0,IF(ISNUMBER(SEARCH(Pay_Item_Search_Text,H1952)),MAX(G$4:$G1951)+1,0)))</f>
        <v>1948</v>
      </c>
      <c r="H1952" s="1" t="str">
        <f>IF(Table_PayItems[[#This Row],[Description]]="_","_ Unique Item - "&amp;Table_PayItems[[#This Row],[Item]]&amp;" - $"&amp;Table_PayItems[[#This Row],[Unit]],Table_PayItems[[#This Row],[Description]]&amp;" - $"&amp;Table_PayItems[[#This Row],[Unit]])</f>
        <v>Culv, Precast Conc Box, 9 foot by 5 foot - $Ft</v>
      </c>
      <c r="I1952" s="29" t="str">
        <f>IFERROR(VLOOKUP(ROWS($M$5:M1952),Table_PayItems[[Search Key]:[Concentrated Name]],2,FALSE),"")</f>
        <v>Culv, Precast Conc Box, 9 foot by 5 foot - $Ft</v>
      </c>
      <c r="J1952" s="1"/>
      <c r="K1952" s="1"/>
      <c r="L1952" s="22">
        <f>IF(ISNUMBER(SEARCH(Pay_Item_Search_Text_2,M1952)),MAX($L$4:L1951)+1,0)</f>
        <v>0</v>
      </c>
      <c r="M1952" s="1" t="str">
        <f>IFERROR(VLOOKUP(ROWS($M$5:M1952),Table_PayItems[[Search Key]:[Concentrated Name]],2,FALSE),"")</f>
        <v>Culv, Precast Conc Box, 9 foot by 5 foot - $Ft</v>
      </c>
      <c r="N1952" s="1" t="str">
        <f>IFERROR(VLOOKUP(ROWS($M$5:N1952),$L$5:$M$7000,2,FALSE),"")</f>
        <v/>
      </c>
      <c r="O1952" s="1" t="str">
        <f>IFERROR(VLOOKUP(ROWS($O$5:O1952),$K$5:$L$7000,2,FALSE),"")</f>
        <v/>
      </c>
    </row>
    <row r="1953" spans="2:15" ht="15" customHeight="1" x14ac:dyDescent="0.25">
      <c r="B1953" s="178" t="s">
        <v>10326</v>
      </c>
      <c r="C1953" s="178" t="s">
        <v>104</v>
      </c>
      <c r="D1953" s="178" t="s">
        <v>2362</v>
      </c>
      <c r="E1953" s="178" t="s">
        <v>6916</v>
      </c>
      <c r="F1953" s="178" t="s">
        <v>17</v>
      </c>
      <c r="G1953" s="1">
        <f>IF(ISNUMBER(Pay_Item_Search_Text),IF(ISNUMBER(IF(FIND(Pay_Item_Search_Text,B1953)=1,1, "FALSE")),MAX(G$4:$G1952)+1,IF(ISNUMBER(Pay_Item_Search_Text),0,IF(ISNUMBER(SEARCH(Pay_Item_Search_Text,H1953)),MAX(G$4:$G1952)+1,0))),IF(ISNUMBER(Pay_Item_Search_Text),0,IF(ISNUMBER(SEARCH(Pay_Item_Search_Text,H1953)),MAX(G$4:$G1952)+1,0)))</f>
        <v>1949</v>
      </c>
      <c r="H1953" s="1" t="str">
        <f>IF(Table_PayItems[[#This Row],[Description]]="_","_ Unique Item - "&amp;Table_PayItems[[#This Row],[Item]]&amp;" - $"&amp;Table_PayItems[[#This Row],[Unit]],Table_PayItems[[#This Row],[Description]]&amp;" - $"&amp;Table_PayItems[[#This Row],[Unit]])</f>
        <v>Culv, Precast Conc Box, 9 foot by 6 foot - $Ft</v>
      </c>
      <c r="I1953" s="29" t="str">
        <f>IFERROR(VLOOKUP(ROWS($M$5:M1953),Table_PayItems[[Search Key]:[Concentrated Name]],2,FALSE),"")</f>
        <v>Culv, Precast Conc Box, 9 foot by 6 foot - $Ft</v>
      </c>
      <c r="J1953" s="1"/>
      <c r="K1953" s="1"/>
      <c r="L1953" s="22">
        <f>IF(ISNUMBER(SEARCH(Pay_Item_Search_Text_2,M1953)),MAX($L$4:L1952)+1,0)</f>
        <v>0</v>
      </c>
      <c r="M1953" s="1" t="str">
        <f>IFERROR(VLOOKUP(ROWS($M$5:M1953),Table_PayItems[[Search Key]:[Concentrated Name]],2,FALSE),"")</f>
        <v>Culv, Precast Conc Box, 9 foot by 6 foot - $Ft</v>
      </c>
      <c r="N1953" s="1" t="str">
        <f>IFERROR(VLOOKUP(ROWS($M$5:N1953),$L$5:$M$7000,2,FALSE),"")</f>
        <v/>
      </c>
      <c r="O1953" s="1" t="str">
        <f>IFERROR(VLOOKUP(ROWS($O$5:O1953),$K$5:$L$7000,2,FALSE),"")</f>
        <v/>
      </c>
    </row>
    <row r="1954" spans="2:15" ht="15" customHeight="1" x14ac:dyDescent="0.25">
      <c r="B1954" s="178" t="s">
        <v>10327</v>
      </c>
      <c r="C1954" s="178" t="s">
        <v>104</v>
      </c>
      <c r="D1954" s="178" t="s">
        <v>2363</v>
      </c>
      <c r="E1954" s="178" t="s">
        <v>6916</v>
      </c>
      <c r="F1954" s="178" t="s">
        <v>17</v>
      </c>
      <c r="G1954" s="1">
        <f>IF(ISNUMBER(Pay_Item_Search_Text),IF(ISNUMBER(IF(FIND(Pay_Item_Search_Text,B1954)=1,1, "FALSE")),MAX(G$4:$G1953)+1,IF(ISNUMBER(Pay_Item_Search_Text),0,IF(ISNUMBER(SEARCH(Pay_Item_Search_Text,H1954)),MAX(G$4:$G1953)+1,0))),IF(ISNUMBER(Pay_Item_Search_Text),0,IF(ISNUMBER(SEARCH(Pay_Item_Search_Text,H1954)),MAX(G$4:$G1953)+1,0)))</f>
        <v>1950</v>
      </c>
      <c r="H1954" s="1" t="str">
        <f>IF(Table_PayItems[[#This Row],[Description]]="_","_ Unique Item - "&amp;Table_PayItems[[#This Row],[Item]]&amp;" - $"&amp;Table_PayItems[[#This Row],[Unit]],Table_PayItems[[#This Row],[Description]]&amp;" - $"&amp;Table_PayItems[[#This Row],[Unit]])</f>
        <v>Culv, Precast Conc Box, 9 foot by 7 foot - $Ft</v>
      </c>
      <c r="I1954" s="29" t="str">
        <f>IFERROR(VLOOKUP(ROWS($M$5:M1954),Table_PayItems[[Search Key]:[Concentrated Name]],2,FALSE),"")</f>
        <v>Culv, Precast Conc Box, 9 foot by 7 foot - $Ft</v>
      </c>
      <c r="J1954" s="1"/>
      <c r="K1954" s="1"/>
      <c r="L1954" s="22">
        <f>IF(ISNUMBER(SEARCH(Pay_Item_Search_Text_2,M1954)),MAX($L$4:L1953)+1,0)</f>
        <v>0</v>
      </c>
      <c r="M1954" s="1" t="str">
        <f>IFERROR(VLOOKUP(ROWS($M$5:M1954),Table_PayItems[[Search Key]:[Concentrated Name]],2,FALSE),"")</f>
        <v>Culv, Precast Conc Box, 9 foot by 7 foot - $Ft</v>
      </c>
      <c r="N1954" s="1" t="str">
        <f>IFERROR(VLOOKUP(ROWS($M$5:N1954),$L$5:$M$7000,2,FALSE),"")</f>
        <v/>
      </c>
      <c r="O1954" s="1" t="str">
        <f>IFERROR(VLOOKUP(ROWS($O$5:O1954),$K$5:$L$7000,2,FALSE),"")</f>
        <v/>
      </c>
    </row>
    <row r="1955" spans="2:15" ht="15" customHeight="1" x14ac:dyDescent="0.25">
      <c r="B1955" s="178" t="s">
        <v>10328</v>
      </c>
      <c r="C1955" s="178" t="s">
        <v>104</v>
      </c>
      <c r="D1955" s="178" t="s">
        <v>2364</v>
      </c>
      <c r="E1955" s="178" t="s">
        <v>6916</v>
      </c>
      <c r="F1955" s="178" t="s">
        <v>17</v>
      </c>
      <c r="G1955" s="1">
        <f>IF(ISNUMBER(Pay_Item_Search_Text),IF(ISNUMBER(IF(FIND(Pay_Item_Search_Text,B1955)=1,1, "FALSE")),MAX(G$4:$G1954)+1,IF(ISNUMBER(Pay_Item_Search_Text),0,IF(ISNUMBER(SEARCH(Pay_Item_Search_Text,H1955)),MAX(G$4:$G1954)+1,0))),IF(ISNUMBER(Pay_Item_Search_Text),0,IF(ISNUMBER(SEARCH(Pay_Item_Search_Text,H1955)),MAX(G$4:$G1954)+1,0)))</f>
        <v>1951</v>
      </c>
      <c r="H1955" s="1" t="str">
        <f>IF(Table_PayItems[[#This Row],[Description]]="_","_ Unique Item - "&amp;Table_PayItems[[#This Row],[Item]]&amp;" - $"&amp;Table_PayItems[[#This Row],[Unit]],Table_PayItems[[#This Row],[Description]]&amp;" - $"&amp;Table_PayItems[[#This Row],[Unit]])</f>
        <v>Culv, Precast Conc Box, 9 foot by 8 foot - $Ft</v>
      </c>
      <c r="I1955" s="29" t="str">
        <f>IFERROR(VLOOKUP(ROWS($M$5:M1955),Table_PayItems[[Search Key]:[Concentrated Name]],2,FALSE),"")</f>
        <v>Culv, Precast Conc Box, 9 foot by 8 foot - $Ft</v>
      </c>
      <c r="J1955" s="1"/>
      <c r="K1955" s="1"/>
      <c r="L1955" s="22">
        <f>IF(ISNUMBER(SEARCH(Pay_Item_Search_Text_2,M1955)),MAX($L$4:L1954)+1,0)</f>
        <v>0</v>
      </c>
      <c r="M1955" s="1" t="str">
        <f>IFERROR(VLOOKUP(ROWS($M$5:M1955),Table_PayItems[[Search Key]:[Concentrated Name]],2,FALSE),"")</f>
        <v>Culv, Precast Conc Box, 9 foot by 8 foot - $Ft</v>
      </c>
      <c r="N1955" s="1" t="str">
        <f>IFERROR(VLOOKUP(ROWS($M$5:N1955),$L$5:$M$7000,2,FALSE),"")</f>
        <v/>
      </c>
      <c r="O1955" s="1" t="str">
        <f>IFERROR(VLOOKUP(ROWS($O$5:O1955),$K$5:$L$7000,2,FALSE),"")</f>
        <v/>
      </c>
    </row>
    <row r="1956" spans="2:15" ht="15" customHeight="1" x14ac:dyDescent="0.25">
      <c r="B1956" s="178" t="s">
        <v>10329</v>
      </c>
      <c r="C1956" s="178" t="s">
        <v>104</v>
      </c>
      <c r="D1956" s="178" t="s">
        <v>2365</v>
      </c>
      <c r="E1956" s="178" t="s">
        <v>6916</v>
      </c>
      <c r="F1956" s="178" t="s">
        <v>17</v>
      </c>
      <c r="G1956" s="1">
        <f>IF(ISNUMBER(Pay_Item_Search_Text),IF(ISNUMBER(IF(FIND(Pay_Item_Search_Text,B1956)=1,1, "FALSE")),MAX(G$4:$G1955)+1,IF(ISNUMBER(Pay_Item_Search_Text),0,IF(ISNUMBER(SEARCH(Pay_Item_Search_Text,H1956)),MAX(G$4:$G1955)+1,0))),IF(ISNUMBER(Pay_Item_Search_Text),0,IF(ISNUMBER(SEARCH(Pay_Item_Search_Text,H1956)),MAX(G$4:$G1955)+1,0)))</f>
        <v>1952</v>
      </c>
      <c r="H1956" s="1" t="str">
        <f>IF(Table_PayItems[[#This Row],[Description]]="_","_ Unique Item - "&amp;Table_PayItems[[#This Row],[Item]]&amp;" - $"&amp;Table_PayItems[[#This Row],[Unit]],Table_PayItems[[#This Row],[Description]]&amp;" - $"&amp;Table_PayItems[[#This Row],[Unit]])</f>
        <v>Culv, Precast Conc Box, 9 foot by 9 foot - $Ft</v>
      </c>
      <c r="I1956" s="29" t="str">
        <f>IFERROR(VLOOKUP(ROWS($M$5:M1956),Table_PayItems[[Search Key]:[Concentrated Name]],2,FALSE),"")</f>
        <v>Culv, Precast Conc Box, 9 foot by 9 foot - $Ft</v>
      </c>
      <c r="J1956" s="1"/>
      <c r="K1956" s="1"/>
      <c r="L1956" s="22">
        <f>IF(ISNUMBER(SEARCH(Pay_Item_Search_Text_2,M1956)),MAX($L$4:L1955)+1,0)</f>
        <v>0</v>
      </c>
      <c r="M1956" s="1" t="str">
        <f>IFERROR(VLOOKUP(ROWS($M$5:M1956),Table_PayItems[[Search Key]:[Concentrated Name]],2,FALSE),"")</f>
        <v>Culv, Precast Conc Box, 9 foot by 9 foot - $Ft</v>
      </c>
      <c r="N1956" s="1" t="str">
        <f>IFERROR(VLOOKUP(ROWS($M$5:N1956),$L$5:$M$7000,2,FALSE),"")</f>
        <v/>
      </c>
      <c r="O1956" s="1" t="str">
        <f>IFERROR(VLOOKUP(ROWS($O$5:O1956),$K$5:$L$7000,2,FALSE),"")</f>
        <v/>
      </c>
    </row>
    <row r="1957" spans="2:15" ht="15" customHeight="1" x14ac:dyDescent="0.25">
      <c r="B1957" s="178" t="s">
        <v>10364</v>
      </c>
      <c r="C1957" s="178" t="s">
        <v>104</v>
      </c>
      <c r="D1957" s="178" t="s">
        <v>2399</v>
      </c>
      <c r="E1957" s="178" t="s">
        <v>10331</v>
      </c>
      <c r="F1957" s="178" t="s">
        <v>17</v>
      </c>
      <c r="G1957" s="1">
        <f>IF(ISNUMBER(Pay_Item_Search_Text),IF(ISNUMBER(IF(FIND(Pay_Item_Search_Text,B1957)=1,1, "FALSE")),MAX(G$4:$G1956)+1,IF(ISNUMBER(Pay_Item_Search_Text),0,IF(ISNUMBER(SEARCH(Pay_Item_Search_Text,H1957)),MAX(G$4:$G1956)+1,0))),IF(ISNUMBER(Pay_Item_Search_Text),0,IF(ISNUMBER(SEARCH(Pay_Item_Search_Text,H1957)),MAX(G$4:$G1956)+1,0)))</f>
        <v>1953</v>
      </c>
      <c r="H1957" s="1" t="str">
        <f>IF(Table_PayItems[[#This Row],[Description]]="_","_ Unique Item - "&amp;Table_PayItems[[#This Row],[Item]]&amp;" - $"&amp;Table_PayItems[[#This Row],[Unit]],Table_PayItems[[#This Row],[Description]]&amp;" - $"&amp;Table_PayItems[[#This Row],[Unit]])</f>
        <v>Culv, Precast Three-Sided or Arch, 12 foot by 10 foot - $Ft</v>
      </c>
      <c r="I1957" s="29" t="str">
        <f>IFERROR(VLOOKUP(ROWS($M$5:M1957),Table_PayItems[[Search Key]:[Concentrated Name]],2,FALSE),"")</f>
        <v>Culv, Precast Three-Sided or Arch, 12 foot by 10 foot - $Ft</v>
      </c>
      <c r="J1957" s="1"/>
      <c r="K1957" s="1"/>
      <c r="L1957" s="22">
        <f>IF(ISNUMBER(SEARCH(Pay_Item_Search_Text_2,M1957)),MAX($L$4:L1956)+1,0)</f>
        <v>530</v>
      </c>
      <c r="M1957" s="1" t="str">
        <f>IFERROR(VLOOKUP(ROWS($M$5:M1957),Table_PayItems[[Search Key]:[Concentrated Name]],2,FALSE),"")</f>
        <v>Culv, Precast Three-Sided or Arch, 12 foot by 10 foot - $Ft</v>
      </c>
      <c r="N1957" s="1" t="str">
        <f>IFERROR(VLOOKUP(ROWS($M$5:N1957),$L$5:$M$7000,2,FALSE),"")</f>
        <v/>
      </c>
      <c r="O1957" s="1" t="str">
        <f>IFERROR(VLOOKUP(ROWS($O$5:O1957),$K$5:$L$7000,2,FALSE),"")</f>
        <v/>
      </c>
    </row>
    <row r="1958" spans="2:15" ht="15" customHeight="1" x14ac:dyDescent="0.25">
      <c r="B1958" s="178" t="s">
        <v>10358</v>
      </c>
      <c r="C1958" s="178" t="s">
        <v>104</v>
      </c>
      <c r="D1958" s="178" t="s">
        <v>2393</v>
      </c>
      <c r="E1958" s="178" t="s">
        <v>10331</v>
      </c>
      <c r="F1958" s="178" t="s">
        <v>17</v>
      </c>
      <c r="G1958" s="1">
        <f>IF(ISNUMBER(Pay_Item_Search_Text),IF(ISNUMBER(IF(FIND(Pay_Item_Search_Text,B1958)=1,1, "FALSE")),MAX(G$4:$G1957)+1,IF(ISNUMBER(Pay_Item_Search_Text),0,IF(ISNUMBER(SEARCH(Pay_Item_Search_Text,H1958)),MAX(G$4:$G1957)+1,0))),IF(ISNUMBER(Pay_Item_Search_Text),0,IF(ISNUMBER(SEARCH(Pay_Item_Search_Text,H1958)),MAX(G$4:$G1957)+1,0)))</f>
        <v>1954</v>
      </c>
      <c r="H1958" s="1" t="str">
        <f>IF(Table_PayItems[[#This Row],[Description]]="_","_ Unique Item - "&amp;Table_PayItems[[#This Row],[Item]]&amp;" - $"&amp;Table_PayItems[[#This Row],[Unit]],Table_PayItems[[#This Row],[Description]]&amp;" - $"&amp;Table_PayItems[[#This Row],[Unit]])</f>
        <v>Culv, Precast Three-Sided or Arch, 12 foot by 4 foot - $Ft</v>
      </c>
      <c r="I1958" s="29" t="str">
        <f>IFERROR(VLOOKUP(ROWS($M$5:M1958),Table_PayItems[[Search Key]:[Concentrated Name]],2,FALSE),"")</f>
        <v>Culv, Precast Three-Sided or Arch, 12 foot by 4 foot - $Ft</v>
      </c>
      <c r="J1958" s="1"/>
      <c r="K1958" s="1"/>
      <c r="L1958" s="22">
        <f>IF(ISNUMBER(SEARCH(Pay_Item_Search_Text_2,M1958)),MAX($L$4:L1957)+1,0)</f>
        <v>0</v>
      </c>
      <c r="M1958" s="1" t="str">
        <f>IFERROR(VLOOKUP(ROWS($M$5:M1958),Table_PayItems[[Search Key]:[Concentrated Name]],2,FALSE),"")</f>
        <v>Culv, Precast Three-Sided or Arch, 12 foot by 4 foot - $Ft</v>
      </c>
      <c r="N1958" s="1" t="str">
        <f>IFERROR(VLOOKUP(ROWS($M$5:N1958),$L$5:$M$7000,2,FALSE),"")</f>
        <v/>
      </c>
      <c r="O1958" s="1" t="str">
        <f>IFERROR(VLOOKUP(ROWS($O$5:O1958),$K$5:$L$7000,2,FALSE),"")</f>
        <v/>
      </c>
    </row>
    <row r="1959" spans="2:15" ht="15" customHeight="1" x14ac:dyDescent="0.25">
      <c r="B1959" s="178" t="s">
        <v>10359</v>
      </c>
      <c r="C1959" s="178" t="s">
        <v>104</v>
      </c>
      <c r="D1959" s="178" t="s">
        <v>2394</v>
      </c>
      <c r="E1959" s="178" t="s">
        <v>10331</v>
      </c>
      <c r="F1959" s="178" t="s">
        <v>17</v>
      </c>
      <c r="G1959" s="1">
        <f>IF(ISNUMBER(Pay_Item_Search_Text),IF(ISNUMBER(IF(FIND(Pay_Item_Search_Text,B1959)=1,1, "FALSE")),MAX(G$4:$G1958)+1,IF(ISNUMBER(Pay_Item_Search_Text),0,IF(ISNUMBER(SEARCH(Pay_Item_Search_Text,H1959)),MAX(G$4:$G1958)+1,0))),IF(ISNUMBER(Pay_Item_Search_Text),0,IF(ISNUMBER(SEARCH(Pay_Item_Search_Text,H1959)),MAX(G$4:$G1958)+1,0)))</f>
        <v>1955</v>
      </c>
      <c r="H1959" s="1" t="str">
        <f>IF(Table_PayItems[[#This Row],[Description]]="_","_ Unique Item - "&amp;Table_PayItems[[#This Row],[Item]]&amp;" - $"&amp;Table_PayItems[[#This Row],[Unit]],Table_PayItems[[#This Row],[Description]]&amp;" - $"&amp;Table_PayItems[[#This Row],[Unit]])</f>
        <v>Culv, Precast Three-Sided or Arch, 12 foot by 5 foot - $Ft</v>
      </c>
      <c r="I1959" s="29" t="str">
        <f>IFERROR(VLOOKUP(ROWS($M$5:M1959),Table_PayItems[[Search Key]:[Concentrated Name]],2,FALSE),"")</f>
        <v>Culv, Precast Three-Sided or Arch, 12 foot by 5 foot - $Ft</v>
      </c>
      <c r="J1959" s="1"/>
      <c r="K1959" s="1"/>
      <c r="L1959" s="22">
        <f>IF(ISNUMBER(SEARCH(Pay_Item_Search_Text_2,M1959)),MAX($L$4:L1958)+1,0)</f>
        <v>0</v>
      </c>
      <c r="M1959" s="1" t="str">
        <f>IFERROR(VLOOKUP(ROWS($M$5:M1959),Table_PayItems[[Search Key]:[Concentrated Name]],2,FALSE),"")</f>
        <v>Culv, Precast Three-Sided or Arch, 12 foot by 5 foot - $Ft</v>
      </c>
      <c r="N1959" s="1" t="str">
        <f>IFERROR(VLOOKUP(ROWS($M$5:N1959),$L$5:$M$7000,2,FALSE),"")</f>
        <v/>
      </c>
      <c r="O1959" s="1" t="str">
        <f>IFERROR(VLOOKUP(ROWS($O$5:O1959),$K$5:$L$7000,2,FALSE),"")</f>
        <v/>
      </c>
    </row>
    <row r="1960" spans="2:15" ht="15" customHeight="1" x14ac:dyDescent="0.25">
      <c r="B1960" s="178" t="s">
        <v>10360</v>
      </c>
      <c r="C1960" s="178" t="s">
        <v>104</v>
      </c>
      <c r="D1960" s="178" t="s">
        <v>2395</v>
      </c>
      <c r="E1960" s="178" t="s">
        <v>10331</v>
      </c>
      <c r="F1960" s="178" t="s">
        <v>17</v>
      </c>
      <c r="G1960" s="1">
        <f>IF(ISNUMBER(Pay_Item_Search_Text),IF(ISNUMBER(IF(FIND(Pay_Item_Search_Text,B1960)=1,1, "FALSE")),MAX(G$4:$G1959)+1,IF(ISNUMBER(Pay_Item_Search_Text),0,IF(ISNUMBER(SEARCH(Pay_Item_Search_Text,H1960)),MAX(G$4:$G1959)+1,0))),IF(ISNUMBER(Pay_Item_Search_Text),0,IF(ISNUMBER(SEARCH(Pay_Item_Search_Text,H1960)),MAX(G$4:$G1959)+1,0)))</f>
        <v>1956</v>
      </c>
      <c r="H1960" s="1" t="str">
        <f>IF(Table_PayItems[[#This Row],[Description]]="_","_ Unique Item - "&amp;Table_PayItems[[#This Row],[Item]]&amp;" - $"&amp;Table_PayItems[[#This Row],[Unit]],Table_PayItems[[#This Row],[Description]]&amp;" - $"&amp;Table_PayItems[[#This Row],[Unit]])</f>
        <v>Culv, Precast Three-Sided or Arch, 12 foot by 6 foot - $Ft</v>
      </c>
      <c r="I1960" s="29" t="str">
        <f>IFERROR(VLOOKUP(ROWS($M$5:M1960),Table_PayItems[[Search Key]:[Concentrated Name]],2,FALSE),"")</f>
        <v>Culv, Precast Three-Sided or Arch, 12 foot by 6 foot - $Ft</v>
      </c>
      <c r="J1960" s="1"/>
      <c r="K1960" s="1"/>
      <c r="L1960" s="22">
        <f>IF(ISNUMBER(SEARCH(Pay_Item_Search_Text_2,M1960)),MAX($L$4:L1959)+1,0)</f>
        <v>0</v>
      </c>
      <c r="M1960" s="1" t="str">
        <f>IFERROR(VLOOKUP(ROWS($M$5:M1960),Table_PayItems[[Search Key]:[Concentrated Name]],2,FALSE),"")</f>
        <v>Culv, Precast Three-Sided or Arch, 12 foot by 6 foot - $Ft</v>
      </c>
      <c r="N1960" s="1" t="str">
        <f>IFERROR(VLOOKUP(ROWS($M$5:N1960),$L$5:$M$7000,2,FALSE),"")</f>
        <v/>
      </c>
      <c r="O1960" s="1" t="str">
        <f>IFERROR(VLOOKUP(ROWS($O$5:O1960),$K$5:$L$7000,2,FALSE),"")</f>
        <v/>
      </c>
    </row>
    <row r="1961" spans="2:15" ht="15" customHeight="1" x14ac:dyDescent="0.25">
      <c r="B1961" s="178" t="s">
        <v>10361</v>
      </c>
      <c r="C1961" s="178" t="s">
        <v>104</v>
      </c>
      <c r="D1961" s="178" t="s">
        <v>2396</v>
      </c>
      <c r="E1961" s="178" t="s">
        <v>10331</v>
      </c>
      <c r="F1961" s="178" t="s">
        <v>17</v>
      </c>
      <c r="G1961" s="1">
        <f>IF(ISNUMBER(Pay_Item_Search_Text),IF(ISNUMBER(IF(FIND(Pay_Item_Search_Text,B1961)=1,1, "FALSE")),MAX(G$4:$G1960)+1,IF(ISNUMBER(Pay_Item_Search_Text),0,IF(ISNUMBER(SEARCH(Pay_Item_Search_Text,H1961)),MAX(G$4:$G1960)+1,0))),IF(ISNUMBER(Pay_Item_Search_Text),0,IF(ISNUMBER(SEARCH(Pay_Item_Search_Text,H1961)),MAX(G$4:$G1960)+1,0)))</f>
        <v>1957</v>
      </c>
      <c r="H1961" s="1" t="str">
        <f>IF(Table_PayItems[[#This Row],[Description]]="_","_ Unique Item - "&amp;Table_PayItems[[#This Row],[Item]]&amp;" - $"&amp;Table_PayItems[[#This Row],[Unit]],Table_PayItems[[#This Row],[Description]]&amp;" - $"&amp;Table_PayItems[[#This Row],[Unit]])</f>
        <v>Culv, Precast Three-Sided or Arch, 12 foot by 7 foot - $Ft</v>
      </c>
      <c r="I1961" s="29" t="str">
        <f>IFERROR(VLOOKUP(ROWS($M$5:M1961),Table_PayItems[[Search Key]:[Concentrated Name]],2,FALSE),"")</f>
        <v>Culv, Precast Three-Sided or Arch, 12 foot by 7 foot - $Ft</v>
      </c>
      <c r="J1961" s="1"/>
      <c r="K1961" s="1"/>
      <c r="L1961" s="22">
        <f>IF(ISNUMBER(SEARCH(Pay_Item_Search_Text_2,M1961)),MAX($L$4:L1960)+1,0)</f>
        <v>0</v>
      </c>
      <c r="M1961" s="1" t="str">
        <f>IFERROR(VLOOKUP(ROWS($M$5:M1961),Table_PayItems[[Search Key]:[Concentrated Name]],2,FALSE),"")</f>
        <v>Culv, Precast Three-Sided or Arch, 12 foot by 7 foot - $Ft</v>
      </c>
      <c r="N1961" s="1" t="str">
        <f>IFERROR(VLOOKUP(ROWS($M$5:N1961),$L$5:$M$7000,2,FALSE),"")</f>
        <v/>
      </c>
      <c r="O1961" s="1" t="str">
        <f>IFERROR(VLOOKUP(ROWS($O$5:O1961),$K$5:$L$7000,2,FALSE),"")</f>
        <v/>
      </c>
    </row>
    <row r="1962" spans="2:15" ht="15" customHeight="1" x14ac:dyDescent="0.25">
      <c r="B1962" s="178" t="s">
        <v>10362</v>
      </c>
      <c r="C1962" s="178" t="s">
        <v>104</v>
      </c>
      <c r="D1962" s="178" t="s">
        <v>2397</v>
      </c>
      <c r="E1962" s="178" t="s">
        <v>10331</v>
      </c>
      <c r="F1962" s="178" t="s">
        <v>17</v>
      </c>
      <c r="G1962" s="1">
        <f>IF(ISNUMBER(Pay_Item_Search_Text),IF(ISNUMBER(IF(FIND(Pay_Item_Search_Text,B1962)=1,1, "FALSE")),MAX(G$4:$G1961)+1,IF(ISNUMBER(Pay_Item_Search_Text),0,IF(ISNUMBER(SEARCH(Pay_Item_Search_Text,H1962)),MAX(G$4:$G1961)+1,0))),IF(ISNUMBER(Pay_Item_Search_Text),0,IF(ISNUMBER(SEARCH(Pay_Item_Search_Text,H1962)),MAX(G$4:$G1961)+1,0)))</f>
        <v>1958</v>
      </c>
      <c r="H1962" s="1" t="str">
        <f>IF(Table_PayItems[[#This Row],[Description]]="_","_ Unique Item - "&amp;Table_PayItems[[#This Row],[Item]]&amp;" - $"&amp;Table_PayItems[[#This Row],[Unit]],Table_PayItems[[#This Row],[Description]]&amp;" - $"&amp;Table_PayItems[[#This Row],[Unit]])</f>
        <v>Culv, Precast Three-Sided or Arch, 12 foot by 8 foot - $Ft</v>
      </c>
      <c r="I1962" s="29" t="str">
        <f>IFERROR(VLOOKUP(ROWS($M$5:M1962),Table_PayItems[[Search Key]:[Concentrated Name]],2,FALSE),"")</f>
        <v>Culv, Precast Three-Sided or Arch, 12 foot by 8 foot - $Ft</v>
      </c>
      <c r="J1962" s="1"/>
      <c r="K1962" s="1"/>
      <c r="L1962" s="22">
        <f>IF(ISNUMBER(SEARCH(Pay_Item_Search_Text_2,M1962)),MAX($L$4:L1961)+1,0)</f>
        <v>0</v>
      </c>
      <c r="M1962" s="1" t="str">
        <f>IFERROR(VLOOKUP(ROWS($M$5:M1962),Table_PayItems[[Search Key]:[Concentrated Name]],2,FALSE),"")</f>
        <v>Culv, Precast Three-Sided or Arch, 12 foot by 8 foot - $Ft</v>
      </c>
      <c r="N1962" s="1" t="str">
        <f>IFERROR(VLOOKUP(ROWS($M$5:N1962),$L$5:$M$7000,2,FALSE),"")</f>
        <v/>
      </c>
      <c r="O1962" s="1" t="str">
        <f>IFERROR(VLOOKUP(ROWS($O$5:O1962),$K$5:$L$7000,2,FALSE),"")</f>
        <v/>
      </c>
    </row>
    <row r="1963" spans="2:15" ht="15" customHeight="1" x14ac:dyDescent="0.25">
      <c r="B1963" s="178" t="s">
        <v>10363</v>
      </c>
      <c r="C1963" s="178" t="s">
        <v>104</v>
      </c>
      <c r="D1963" s="178" t="s">
        <v>2398</v>
      </c>
      <c r="E1963" s="178" t="s">
        <v>10331</v>
      </c>
      <c r="F1963" s="178" t="s">
        <v>17</v>
      </c>
      <c r="G1963" s="1">
        <f>IF(ISNUMBER(Pay_Item_Search_Text),IF(ISNUMBER(IF(FIND(Pay_Item_Search_Text,B1963)=1,1, "FALSE")),MAX(G$4:$G1962)+1,IF(ISNUMBER(Pay_Item_Search_Text),0,IF(ISNUMBER(SEARCH(Pay_Item_Search_Text,H1963)),MAX(G$4:$G1962)+1,0))),IF(ISNUMBER(Pay_Item_Search_Text),0,IF(ISNUMBER(SEARCH(Pay_Item_Search_Text,H1963)),MAX(G$4:$G1962)+1,0)))</f>
        <v>1959</v>
      </c>
      <c r="H1963" s="1" t="str">
        <f>IF(Table_PayItems[[#This Row],[Description]]="_","_ Unique Item - "&amp;Table_PayItems[[#This Row],[Item]]&amp;" - $"&amp;Table_PayItems[[#This Row],[Unit]],Table_PayItems[[#This Row],[Description]]&amp;" - $"&amp;Table_PayItems[[#This Row],[Unit]])</f>
        <v>Culv, Precast Three-Sided or Arch, 12 foot by 9 foot - $Ft</v>
      </c>
      <c r="I1963" s="29" t="str">
        <f>IFERROR(VLOOKUP(ROWS($M$5:M1963),Table_PayItems[[Search Key]:[Concentrated Name]],2,FALSE),"")</f>
        <v>Culv, Precast Three-Sided or Arch, 12 foot by 9 foot - $Ft</v>
      </c>
      <c r="J1963" s="1"/>
      <c r="K1963" s="1"/>
      <c r="L1963" s="22">
        <f>IF(ISNUMBER(SEARCH(Pay_Item_Search_Text_2,M1963)),MAX($L$4:L1962)+1,0)</f>
        <v>0</v>
      </c>
      <c r="M1963" s="1" t="str">
        <f>IFERROR(VLOOKUP(ROWS($M$5:M1963),Table_PayItems[[Search Key]:[Concentrated Name]],2,FALSE),"")</f>
        <v>Culv, Precast Three-Sided or Arch, 12 foot by 9 foot - $Ft</v>
      </c>
      <c r="N1963" s="1" t="str">
        <f>IFERROR(VLOOKUP(ROWS($M$5:N1963),$L$5:$M$7000,2,FALSE),"")</f>
        <v/>
      </c>
      <c r="O1963" s="1" t="str">
        <f>IFERROR(VLOOKUP(ROWS($O$5:O1963),$K$5:$L$7000,2,FALSE),"")</f>
        <v/>
      </c>
    </row>
    <row r="1964" spans="2:15" ht="15" customHeight="1" x14ac:dyDescent="0.25">
      <c r="B1964" s="178" t="s">
        <v>10371</v>
      </c>
      <c r="C1964" s="178" t="s">
        <v>104</v>
      </c>
      <c r="D1964" s="178" t="s">
        <v>2406</v>
      </c>
      <c r="E1964" s="178" t="s">
        <v>10331</v>
      </c>
      <c r="F1964" s="178" t="s">
        <v>17</v>
      </c>
      <c r="G1964" s="1">
        <f>IF(ISNUMBER(Pay_Item_Search_Text),IF(ISNUMBER(IF(FIND(Pay_Item_Search_Text,B1964)=1,1, "FALSE")),MAX(G$4:$G1963)+1,IF(ISNUMBER(Pay_Item_Search_Text),0,IF(ISNUMBER(SEARCH(Pay_Item_Search_Text,H1964)),MAX(G$4:$G1963)+1,0))),IF(ISNUMBER(Pay_Item_Search_Text),0,IF(ISNUMBER(SEARCH(Pay_Item_Search_Text,H1964)),MAX(G$4:$G1963)+1,0)))</f>
        <v>1960</v>
      </c>
      <c r="H1964" s="1" t="str">
        <f>IF(Table_PayItems[[#This Row],[Description]]="_","_ Unique Item - "&amp;Table_PayItems[[#This Row],[Item]]&amp;" - $"&amp;Table_PayItems[[#This Row],[Unit]],Table_PayItems[[#This Row],[Description]]&amp;" - $"&amp;Table_PayItems[[#This Row],[Unit]])</f>
        <v>Culv, Precast Three-Sided or Arch, 14 foot by 10 foot - $Ft</v>
      </c>
      <c r="I1964" s="29" t="str">
        <f>IFERROR(VLOOKUP(ROWS($M$5:M1964),Table_PayItems[[Search Key]:[Concentrated Name]],2,FALSE),"")</f>
        <v>Culv, Precast Three-Sided or Arch, 14 foot by 10 foot - $Ft</v>
      </c>
      <c r="J1964" s="1"/>
      <c r="K1964" s="1"/>
      <c r="L1964" s="22">
        <f>IF(ISNUMBER(SEARCH(Pay_Item_Search_Text_2,M1964)),MAX($L$4:L1963)+1,0)</f>
        <v>531</v>
      </c>
      <c r="M1964" s="1" t="str">
        <f>IFERROR(VLOOKUP(ROWS($M$5:M1964),Table_PayItems[[Search Key]:[Concentrated Name]],2,FALSE),"")</f>
        <v>Culv, Precast Three-Sided or Arch, 14 foot by 10 foot - $Ft</v>
      </c>
      <c r="N1964" s="1" t="str">
        <f>IFERROR(VLOOKUP(ROWS($M$5:N1964),$L$5:$M$7000,2,FALSE),"")</f>
        <v/>
      </c>
      <c r="O1964" s="1" t="str">
        <f>IFERROR(VLOOKUP(ROWS($O$5:O1964),$K$5:$L$7000,2,FALSE),"")</f>
        <v/>
      </c>
    </row>
    <row r="1965" spans="2:15" ht="15" customHeight="1" x14ac:dyDescent="0.25">
      <c r="B1965" s="178" t="s">
        <v>10372</v>
      </c>
      <c r="C1965" s="178" t="s">
        <v>104</v>
      </c>
      <c r="D1965" s="178" t="s">
        <v>2407</v>
      </c>
      <c r="E1965" s="178" t="s">
        <v>10331</v>
      </c>
      <c r="F1965" s="178" t="s">
        <v>17</v>
      </c>
      <c r="G1965" s="1">
        <f>IF(ISNUMBER(Pay_Item_Search_Text),IF(ISNUMBER(IF(FIND(Pay_Item_Search_Text,B1965)=1,1, "FALSE")),MAX(G$4:$G1964)+1,IF(ISNUMBER(Pay_Item_Search_Text),0,IF(ISNUMBER(SEARCH(Pay_Item_Search_Text,H1965)),MAX(G$4:$G1964)+1,0))),IF(ISNUMBER(Pay_Item_Search_Text),0,IF(ISNUMBER(SEARCH(Pay_Item_Search_Text,H1965)),MAX(G$4:$G1964)+1,0)))</f>
        <v>1961</v>
      </c>
      <c r="H1965" s="1" t="str">
        <f>IF(Table_PayItems[[#This Row],[Description]]="_","_ Unique Item - "&amp;Table_PayItems[[#This Row],[Item]]&amp;" - $"&amp;Table_PayItems[[#This Row],[Unit]],Table_PayItems[[#This Row],[Description]]&amp;" - $"&amp;Table_PayItems[[#This Row],[Unit]])</f>
        <v>Culv, Precast Three-Sided or Arch, 14 foot by 11 foot - $Ft</v>
      </c>
      <c r="I1965" s="29" t="str">
        <f>IFERROR(VLOOKUP(ROWS($M$5:M1965),Table_PayItems[[Search Key]:[Concentrated Name]],2,FALSE),"")</f>
        <v>Culv, Precast Three-Sided or Arch, 14 foot by 11 foot - $Ft</v>
      </c>
      <c r="J1965" s="1"/>
      <c r="K1965" s="1"/>
      <c r="L1965" s="22">
        <f>IF(ISNUMBER(SEARCH(Pay_Item_Search_Text_2,M1965)),MAX($L$4:L1964)+1,0)</f>
        <v>0</v>
      </c>
      <c r="M1965" s="1" t="str">
        <f>IFERROR(VLOOKUP(ROWS($M$5:M1965),Table_PayItems[[Search Key]:[Concentrated Name]],2,FALSE),"")</f>
        <v>Culv, Precast Three-Sided or Arch, 14 foot by 11 foot - $Ft</v>
      </c>
      <c r="N1965" s="1" t="str">
        <f>IFERROR(VLOOKUP(ROWS($M$5:N1965),$L$5:$M$7000,2,FALSE),"")</f>
        <v/>
      </c>
      <c r="O1965" s="1" t="str">
        <f>IFERROR(VLOOKUP(ROWS($O$5:O1965),$K$5:$L$7000,2,FALSE),"")</f>
        <v/>
      </c>
    </row>
    <row r="1966" spans="2:15" ht="15" customHeight="1" x14ac:dyDescent="0.25">
      <c r="B1966" s="178" t="s">
        <v>10365</v>
      </c>
      <c r="C1966" s="178" t="s">
        <v>104</v>
      </c>
      <c r="D1966" s="178" t="s">
        <v>2400</v>
      </c>
      <c r="E1966" s="178" t="s">
        <v>10331</v>
      </c>
      <c r="F1966" s="178" t="s">
        <v>17</v>
      </c>
      <c r="G1966" s="1">
        <f>IF(ISNUMBER(Pay_Item_Search_Text),IF(ISNUMBER(IF(FIND(Pay_Item_Search_Text,B1966)=1,1, "FALSE")),MAX(G$4:$G1965)+1,IF(ISNUMBER(Pay_Item_Search_Text),0,IF(ISNUMBER(SEARCH(Pay_Item_Search_Text,H1966)),MAX(G$4:$G1965)+1,0))),IF(ISNUMBER(Pay_Item_Search_Text),0,IF(ISNUMBER(SEARCH(Pay_Item_Search_Text,H1966)),MAX(G$4:$G1965)+1,0)))</f>
        <v>1962</v>
      </c>
      <c r="H1966" s="1" t="str">
        <f>IF(Table_PayItems[[#This Row],[Description]]="_","_ Unique Item - "&amp;Table_PayItems[[#This Row],[Item]]&amp;" - $"&amp;Table_PayItems[[#This Row],[Unit]],Table_PayItems[[#This Row],[Description]]&amp;" - $"&amp;Table_PayItems[[#This Row],[Unit]])</f>
        <v>Culv, Precast Three-Sided or Arch, 14 foot by 4 foot - $Ft</v>
      </c>
      <c r="I1966" s="29" t="str">
        <f>IFERROR(VLOOKUP(ROWS($M$5:M1966),Table_PayItems[[Search Key]:[Concentrated Name]],2,FALSE),"")</f>
        <v>Culv, Precast Three-Sided or Arch, 14 foot by 4 foot - $Ft</v>
      </c>
      <c r="J1966" s="1"/>
      <c r="K1966" s="1"/>
      <c r="L1966" s="22">
        <f>IF(ISNUMBER(SEARCH(Pay_Item_Search_Text_2,M1966)),MAX($L$4:L1965)+1,0)</f>
        <v>0</v>
      </c>
      <c r="M1966" s="1" t="str">
        <f>IFERROR(VLOOKUP(ROWS($M$5:M1966),Table_PayItems[[Search Key]:[Concentrated Name]],2,FALSE),"")</f>
        <v>Culv, Precast Three-Sided or Arch, 14 foot by 4 foot - $Ft</v>
      </c>
      <c r="N1966" s="1" t="str">
        <f>IFERROR(VLOOKUP(ROWS($M$5:N1966),$L$5:$M$7000,2,FALSE),"")</f>
        <v/>
      </c>
      <c r="O1966" s="1" t="str">
        <f>IFERROR(VLOOKUP(ROWS($O$5:O1966),$K$5:$L$7000,2,FALSE),"")</f>
        <v/>
      </c>
    </row>
    <row r="1967" spans="2:15" ht="15" customHeight="1" x14ac:dyDescent="0.25">
      <c r="B1967" s="178" t="s">
        <v>10366</v>
      </c>
      <c r="C1967" s="178" t="s">
        <v>104</v>
      </c>
      <c r="D1967" s="178" t="s">
        <v>2401</v>
      </c>
      <c r="E1967" s="178" t="s">
        <v>10331</v>
      </c>
      <c r="F1967" s="178" t="s">
        <v>17</v>
      </c>
      <c r="G1967" s="1">
        <f>IF(ISNUMBER(Pay_Item_Search_Text),IF(ISNUMBER(IF(FIND(Pay_Item_Search_Text,B1967)=1,1, "FALSE")),MAX(G$4:$G1966)+1,IF(ISNUMBER(Pay_Item_Search_Text),0,IF(ISNUMBER(SEARCH(Pay_Item_Search_Text,H1967)),MAX(G$4:$G1966)+1,0))),IF(ISNUMBER(Pay_Item_Search_Text),0,IF(ISNUMBER(SEARCH(Pay_Item_Search_Text,H1967)),MAX(G$4:$G1966)+1,0)))</f>
        <v>1963</v>
      </c>
      <c r="H1967" s="1" t="str">
        <f>IF(Table_PayItems[[#This Row],[Description]]="_","_ Unique Item - "&amp;Table_PayItems[[#This Row],[Item]]&amp;" - $"&amp;Table_PayItems[[#This Row],[Unit]],Table_PayItems[[#This Row],[Description]]&amp;" - $"&amp;Table_PayItems[[#This Row],[Unit]])</f>
        <v>Culv, Precast Three-Sided or Arch, 14 foot by 5 foot - $Ft</v>
      </c>
      <c r="I1967" s="29" t="str">
        <f>IFERROR(VLOOKUP(ROWS($M$5:M1967),Table_PayItems[[Search Key]:[Concentrated Name]],2,FALSE),"")</f>
        <v>Culv, Precast Three-Sided or Arch, 14 foot by 5 foot - $Ft</v>
      </c>
      <c r="J1967" s="1"/>
      <c r="K1967" s="1"/>
      <c r="L1967" s="22">
        <f>IF(ISNUMBER(SEARCH(Pay_Item_Search_Text_2,M1967)),MAX($L$4:L1966)+1,0)</f>
        <v>0</v>
      </c>
      <c r="M1967" s="1" t="str">
        <f>IFERROR(VLOOKUP(ROWS($M$5:M1967),Table_PayItems[[Search Key]:[Concentrated Name]],2,FALSE),"")</f>
        <v>Culv, Precast Three-Sided or Arch, 14 foot by 5 foot - $Ft</v>
      </c>
      <c r="N1967" s="1" t="str">
        <f>IFERROR(VLOOKUP(ROWS($M$5:N1967),$L$5:$M$7000,2,FALSE),"")</f>
        <v/>
      </c>
      <c r="O1967" s="1" t="str">
        <f>IFERROR(VLOOKUP(ROWS($O$5:O1967),$K$5:$L$7000,2,FALSE),"")</f>
        <v/>
      </c>
    </row>
    <row r="1968" spans="2:15" ht="15" customHeight="1" x14ac:dyDescent="0.25">
      <c r="B1968" s="178" t="s">
        <v>10367</v>
      </c>
      <c r="C1968" s="178" t="s">
        <v>104</v>
      </c>
      <c r="D1968" s="178" t="s">
        <v>2402</v>
      </c>
      <c r="E1968" s="178" t="s">
        <v>10331</v>
      </c>
      <c r="F1968" s="178" t="s">
        <v>17</v>
      </c>
      <c r="G1968" s="1">
        <f>IF(ISNUMBER(Pay_Item_Search_Text),IF(ISNUMBER(IF(FIND(Pay_Item_Search_Text,B1968)=1,1, "FALSE")),MAX(G$4:$G1967)+1,IF(ISNUMBER(Pay_Item_Search_Text),0,IF(ISNUMBER(SEARCH(Pay_Item_Search_Text,H1968)),MAX(G$4:$G1967)+1,0))),IF(ISNUMBER(Pay_Item_Search_Text),0,IF(ISNUMBER(SEARCH(Pay_Item_Search_Text,H1968)),MAX(G$4:$G1967)+1,0)))</f>
        <v>1964</v>
      </c>
      <c r="H1968" s="1" t="str">
        <f>IF(Table_PayItems[[#This Row],[Description]]="_","_ Unique Item - "&amp;Table_PayItems[[#This Row],[Item]]&amp;" - $"&amp;Table_PayItems[[#This Row],[Unit]],Table_PayItems[[#This Row],[Description]]&amp;" - $"&amp;Table_PayItems[[#This Row],[Unit]])</f>
        <v>Culv, Precast Three-Sided or Arch, 14 foot by 6 foot - $Ft</v>
      </c>
      <c r="I1968" s="29" t="str">
        <f>IFERROR(VLOOKUP(ROWS($M$5:M1968),Table_PayItems[[Search Key]:[Concentrated Name]],2,FALSE),"")</f>
        <v>Culv, Precast Three-Sided or Arch, 14 foot by 6 foot - $Ft</v>
      </c>
      <c r="J1968" s="1"/>
      <c r="K1968" s="1"/>
      <c r="L1968" s="22">
        <f>IF(ISNUMBER(SEARCH(Pay_Item_Search_Text_2,M1968)),MAX($L$4:L1967)+1,0)</f>
        <v>0</v>
      </c>
      <c r="M1968" s="1" t="str">
        <f>IFERROR(VLOOKUP(ROWS($M$5:M1968),Table_PayItems[[Search Key]:[Concentrated Name]],2,FALSE),"")</f>
        <v>Culv, Precast Three-Sided or Arch, 14 foot by 6 foot - $Ft</v>
      </c>
      <c r="N1968" s="1" t="str">
        <f>IFERROR(VLOOKUP(ROWS($M$5:N1968),$L$5:$M$7000,2,FALSE),"")</f>
        <v/>
      </c>
      <c r="O1968" s="1" t="str">
        <f>IFERROR(VLOOKUP(ROWS($O$5:O1968),$K$5:$L$7000,2,FALSE),"")</f>
        <v/>
      </c>
    </row>
    <row r="1969" spans="2:15" ht="15" customHeight="1" x14ac:dyDescent="0.25">
      <c r="B1969" s="178" t="s">
        <v>10368</v>
      </c>
      <c r="C1969" s="178" t="s">
        <v>104</v>
      </c>
      <c r="D1969" s="178" t="s">
        <v>2403</v>
      </c>
      <c r="E1969" s="178" t="s">
        <v>10331</v>
      </c>
      <c r="F1969" s="178" t="s">
        <v>17</v>
      </c>
      <c r="G1969" s="1">
        <f>IF(ISNUMBER(Pay_Item_Search_Text),IF(ISNUMBER(IF(FIND(Pay_Item_Search_Text,B1969)=1,1, "FALSE")),MAX(G$4:$G1968)+1,IF(ISNUMBER(Pay_Item_Search_Text),0,IF(ISNUMBER(SEARCH(Pay_Item_Search_Text,H1969)),MAX(G$4:$G1968)+1,0))),IF(ISNUMBER(Pay_Item_Search_Text),0,IF(ISNUMBER(SEARCH(Pay_Item_Search_Text,H1969)),MAX(G$4:$G1968)+1,0)))</f>
        <v>1965</v>
      </c>
      <c r="H1969" s="1" t="str">
        <f>IF(Table_PayItems[[#This Row],[Description]]="_","_ Unique Item - "&amp;Table_PayItems[[#This Row],[Item]]&amp;" - $"&amp;Table_PayItems[[#This Row],[Unit]],Table_PayItems[[#This Row],[Description]]&amp;" - $"&amp;Table_PayItems[[#This Row],[Unit]])</f>
        <v>Culv, Precast Three-Sided or Arch, 14 foot by 7 foot - $Ft</v>
      </c>
      <c r="I1969" s="29" t="str">
        <f>IFERROR(VLOOKUP(ROWS($M$5:M1969),Table_PayItems[[Search Key]:[Concentrated Name]],2,FALSE),"")</f>
        <v>Culv, Precast Three-Sided or Arch, 14 foot by 7 foot - $Ft</v>
      </c>
      <c r="J1969" s="1"/>
      <c r="K1969" s="1"/>
      <c r="L1969" s="22">
        <f>IF(ISNUMBER(SEARCH(Pay_Item_Search_Text_2,M1969)),MAX($L$4:L1968)+1,0)</f>
        <v>0</v>
      </c>
      <c r="M1969" s="1" t="str">
        <f>IFERROR(VLOOKUP(ROWS($M$5:M1969),Table_PayItems[[Search Key]:[Concentrated Name]],2,FALSE),"")</f>
        <v>Culv, Precast Three-Sided or Arch, 14 foot by 7 foot - $Ft</v>
      </c>
      <c r="N1969" s="1" t="str">
        <f>IFERROR(VLOOKUP(ROWS($M$5:N1969),$L$5:$M$7000,2,FALSE),"")</f>
        <v/>
      </c>
      <c r="O1969" s="1" t="str">
        <f>IFERROR(VLOOKUP(ROWS($O$5:O1969),$K$5:$L$7000,2,FALSE),"")</f>
        <v/>
      </c>
    </row>
    <row r="1970" spans="2:15" ht="15" customHeight="1" x14ac:dyDescent="0.25">
      <c r="B1970" s="178" t="s">
        <v>10369</v>
      </c>
      <c r="C1970" s="178" t="s">
        <v>104</v>
      </c>
      <c r="D1970" s="178" t="s">
        <v>2404</v>
      </c>
      <c r="E1970" s="178" t="s">
        <v>10331</v>
      </c>
      <c r="F1970" s="178" t="s">
        <v>17</v>
      </c>
      <c r="G1970" s="1">
        <f>IF(ISNUMBER(Pay_Item_Search_Text),IF(ISNUMBER(IF(FIND(Pay_Item_Search_Text,B1970)=1,1, "FALSE")),MAX(G$4:$G1969)+1,IF(ISNUMBER(Pay_Item_Search_Text),0,IF(ISNUMBER(SEARCH(Pay_Item_Search_Text,H1970)),MAX(G$4:$G1969)+1,0))),IF(ISNUMBER(Pay_Item_Search_Text),0,IF(ISNUMBER(SEARCH(Pay_Item_Search_Text,H1970)),MAX(G$4:$G1969)+1,0)))</f>
        <v>1966</v>
      </c>
      <c r="H1970" s="1" t="str">
        <f>IF(Table_PayItems[[#This Row],[Description]]="_","_ Unique Item - "&amp;Table_PayItems[[#This Row],[Item]]&amp;" - $"&amp;Table_PayItems[[#This Row],[Unit]],Table_PayItems[[#This Row],[Description]]&amp;" - $"&amp;Table_PayItems[[#This Row],[Unit]])</f>
        <v>Culv, Precast Three-Sided or Arch, 14 foot by 8 foot - $Ft</v>
      </c>
      <c r="I1970" s="29" t="str">
        <f>IFERROR(VLOOKUP(ROWS($M$5:M1970),Table_PayItems[[Search Key]:[Concentrated Name]],2,FALSE),"")</f>
        <v>Culv, Precast Three-Sided or Arch, 14 foot by 8 foot - $Ft</v>
      </c>
      <c r="J1970" s="1"/>
      <c r="K1970" s="1"/>
      <c r="L1970" s="22">
        <f>IF(ISNUMBER(SEARCH(Pay_Item_Search_Text_2,M1970)),MAX($L$4:L1969)+1,0)</f>
        <v>0</v>
      </c>
      <c r="M1970" s="1" t="str">
        <f>IFERROR(VLOOKUP(ROWS($M$5:M1970),Table_PayItems[[Search Key]:[Concentrated Name]],2,FALSE),"")</f>
        <v>Culv, Precast Three-Sided or Arch, 14 foot by 8 foot - $Ft</v>
      </c>
      <c r="N1970" s="1" t="str">
        <f>IFERROR(VLOOKUP(ROWS($M$5:N1970),$L$5:$M$7000,2,FALSE),"")</f>
        <v/>
      </c>
      <c r="O1970" s="1" t="str">
        <f>IFERROR(VLOOKUP(ROWS($O$5:O1970),$K$5:$L$7000,2,FALSE),"")</f>
        <v/>
      </c>
    </row>
    <row r="1971" spans="2:15" ht="15" customHeight="1" x14ac:dyDescent="0.25">
      <c r="B1971" s="178" t="s">
        <v>10370</v>
      </c>
      <c r="C1971" s="178" t="s">
        <v>104</v>
      </c>
      <c r="D1971" s="178" t="s">
        <v>2405</v>
      </c>
      <c r="E1971" s="178" t="s">
        <v>10331</v>
      </c>
      <c r="F1971" s="178" t="s">
        <v>17</v>
      </c>
      <c r="G1971" s="1">
        <f>IF(ISNUMBER(Pay_Item_Search_Text),IF(ISNUMBER(IF(FIND(Pay_Item_Search_Text,B1971)=1,1, "FALSE")),MAX(G$4:$G1970)+1,IF(ISNUMBER(Pay_Item_Search_Text),0,IF(ISNUMBER(SEARCH(Pay_Item_Search_Text,H1971)),MAX(G$4:$G1970)+1,0))),IF(ISNUMBER(Pay_Item_Search_Text),0,IF(ISNUMBER(SEARCH(Pay_Item_Search_Text,H1971)),MAX(G$4:$G1970)+1,0)))</f>
        <v>1967</v>
      </c>
      <c r="H1971" s="1" t="str">
        <f>IF(Table_PayItems[[#This Row],[Description]]="_","_ Unique Item - "&amp;Table_PayItems[[#This Row],[Item]]&amp;" - $"&amp;Table_PayItems[[#This Row],[Unit]],Table_PayItems[[#This Row],[Description]]&amp;" - $"&amp;Table_PayItems[[#This Row],[Unit]])</f>
        <v>Culv, Precast Three-Sided or Arch, 14 foot by 9 foot - $Ft</v>
      </c>
      <c r="I1971" s="29" t="str">
        <f>IFERROR(VLOOKUP(ROWS($M$5:M1971),Table_PayItems[[Search Key]:[Concentrated Name]],2,FALSE),"")</f>
        <v>Culv, Precast Three-Sided or Arch, 14 foot by 9 foot - $Ft</v>
      </c>
      <c r="J1971" s="1"/>
      <c r="K1971" s="1"/>
      <c r="L1971" s="22">
        <f>IF(ISNUMBER(SEARCH(Pay_Item_Search_Text_2,M1971)),MAX($L$4:L1970)+1,0)</f>
        <v>0</v>
      </c>
      <c r="M1971" s="1" t="str">
        <f>IFERROR(VLOOKUP(ROWS($M$5:M1971),Table_PayItems[[Search Key]:[Concentrated Name]],2,FALSE),"")</f>
        <v>Culv, Precast Three-Sided or Arch, 14 foot by 9 foot - $Ft</v>
      </c>
      <c r="N1971" s="1" t="str">
        <f>IFERROR(VLOOKUP(ROWS($M$5:N1971),$L$5:$M$7000,2,FALSE),"")</f>
        <v/>
      </c>
      <c r="O1971" s="1" t="str">
        <f>IFERROR(VLOOKUP(ROWS($O$5:O1971),$K$5:$L$7000,2,FALSE),"")</f>
        <v/>
      </c>
    </row>
    <row r="1972" spans="2:15" ht="15" customHeight="1" x14ac:dyDescent="0.25">
      <c r="B1972" s="178" t="s">
        <v>10378</v>
      </c>
      <c r="C1972" s="178" t="s">
        <v>104</v>
      </c>
      <c r="D1972" s="178" t="s">
        <v>2413</v>
      </c>
      <c r="E1972" s="178" t="s">
        <v>10331</v>
      </c>
      <c r="F1972" s="178" t="s">
        <v>17</v>
      </c>
      <c r="G1972" s="1">
        <f>IF(ISNUMBER(Pay_Item_Search_Text),IF(ISNUMBER(IF(FIND(Pay_Item_Search_Text,B1972)=1,1, "FALSE")),MAX(G$4:$G1971)+1,IF(ISNUMBER(Pay_Item_Search_Text),0,IF(ISNUMBER(SEARCH(Pay_Item_Search_Text,H1972)),MAX(G$4:$G1971)+1,0))),IF(ISNUMBER(Pay_Item_Search_Text),0,IF(ISNUMBER(SEARCH(Pay_Item_Search_Text,H1972)),MAX(G$4:$G1971)+1,0)))</f>
        <v>1968</v>
      </c>
      <c r="H1972" s="1" t="str">
        <f>IF(Table_PayItems[[#This Row],[Description]]="_","_ Unique Item - "&amp;Table_PayItems[[#This Row],[Item]]&amp;" - $"&amp;Table_PayItems[[#This Row],[Unit]],Table_PayItems[[#This Row],[Description]]&amp;" - $"&amp;Table_PayItems[[#This Row],[Unit]])</f>
        <v>Culv, Precast Three-Sided or Arch, 16 foot by 10 foot - $Ft</v>
      </c>
      <c r="I1972" s="29" t="str">
        <f>IFERROR(VLOOKUP(ROWS($M$5:M1972),Table_PayItems[[Search Key]:[Concentrated Name]],2,FALSE),"")</f>
        <v>Culv, Precast Three-Sided or Arch, 16 foot by 10 foot - $Ft</v>
      </c>
      <c r="J1972" s="1"/>
      <c r="K1972" s="1"/>
      <c r="L1972" s="22">
        <f>IF(ISNUMBER(SEARCH(Pay_Item_Search_Text_2,M1972)),MAX($L$4:L1971)+1,0)</f>
        <v>532</v>
      </c>
      <c r="M1972" s="1" t="str">
        <f>IFERROR(VLOOKUP(ROWS($M$5:M1972),Table_PayItems[[Search Key]:[Concentrated Name]],2,FALSE),"")</f>
        <v>Culv, Precast Three-Sided or Arch, 16 foot by 10 foot - $Ft</v>
      </c>
      <c r="N1972" s="1" t="str">
        <f>IFERROR(VLOOKUP(ROWS($M$5:N1972),$L$5:$M$7000,2,FALSE),"")</f>
        <v/>
      </c>
      <c r="O1972" s="1" t="str">
        <f>IFERROR(VLOOKUP(ROWS($O$5:O1972),$K$5:$L$7000,2,FALSE),"")</f>
        <v/>
      </c>
    </row>
    <row r="1973" spans="2:15" ht="15" customHeight="1" x14ac:dyDescent="0.25">
      <c r="B1973" s="178" t="s">
        <v>10373</v>
      </c>
      <c r="C1973" s="178" t="s">
        <v>104</v>
      </c>
      <c r="D1973" s="178" t="s">
        <v>2408</v>
      </c>
      <c r="E1973" s="178" t="s">
        <v>10331</v>
      </c>
      <c r="F1973" s="178" t="s">
        <v>17</v>
      </c>
      <c r="G1973" s="1">
        <f>IF(ISNUMBER(Pay_Item_Search_Text),IF(ISNUMBER(IF(FIND(Pay_Item_Search_Text,B1973)=1,1, "FALSE")),MAX(G$4:$G1972)+1,IF(ISNUMBER(Pay_Item_Search_Text),0,IF(ISNUMBER(SEARCH(Pay_Item_Search_Text,H1973)),MAX(G$4:$G1972)+1,0))),IF(ISNUMBER(Pay_Item_Search_Text),0,IF(ISNUMBER(SEARCH(Pay_Item_Search_Text,H1973)),MAX(G$4:$G1972)+1,0)))</f>
        <v>1969</v>
      </c>
      <c r="H1973" s="1" t="str">
        <f>IF(Table_PayItems[[#This Row],[Description]]="_","_ Unique Item - "&amp;Table_PayItems[[#This Row],[Item]]&amp;" - $"&amp;Table_PayItems[[#This Row],[Unit]],Table_PayItems[[#This Row],[Description]]&amp;" - $"&amp;Table_PayItems[[#This Row],[Unit]])</f>
        <v>Culv, Precast Three-Sided or Arch, 16 foot by 5 foot - $Ft</v>
      </c>
      <c r="I1973" s="29" t="str">
        <f>IFERROR(VLOOKUP(ROWS($M$5:M1973),Table_PayItems[[Search Key]:[Concentrated Name]],2,FALSE),"")</f>
        <v>Culv, Precast Three-Sided or Arch, 16 foot by 5 foot - $Ft</v>
      </c>
      <c r="J1973" s="1"/>
      <c r="K1973" s="1"/>
      <c r="L1973" s="22">
        <f>IF(ISNUMBER(SEARCH(Pay_Item_Search_Text_2,M1973)),MAX($L$4:L1972)+1,0)</f>
        <v>0</v>
      </c>
      <c r="M1973" s="1" t="str">
        <f>IFERROR(VLOOKUP(ROWS($M$5:M1973),Table_PayItems[[Search Key]:[Concentrated Name]],2,FALSE),"")</f>
        <v>Culv, Precast Three-Sided or Arch, 16 foot by 5 foot - $Ft</v>
      </c>
      <c r="N1973" s="1" t="str">
        <f>IFERROR(VLOOKUP(ROWS($M$5:N1973),$L$5:$M$7000,2,FALSE),"")</f>
        <v/>
      </c>
      <c r="O1973" s="1" t="str">
        <f>IFERROR(VLOOKUP(ROWS($O$5:O1973),$K$5:$L$7000,2,FALSE),"")</f>
        <v/>
      </c>
    </row>
    <row r="1974" spans="2:15" ht="15" customHeight="1" x14ac:dyDescent="0.25">
      <c r="B1974" s="178" t="s">
        <v>10374</v>
      </c>
      <c r="C1974" s="178" t="s">
        <v>104</v>
      </c>
      <c r="D1974" s="178" t="s">
        <v>2409</v>
      </c>
      <c r="E1974" s="178" t="s">
        <v>10331</v>
      </c>
      <c r="F1974" s="178" t="s">
        <v>17</v>
      </c>
      <c r="G1974" s="1">
        <f>IF(ISNUMBER(Pay_Item_Search_Text),IF(ISNUMBER(IF(FIND(Pay_Item_Search_Text,B1974)=1,1, "FALSE")),MAX(G$4:$G1973)+1,IF(ISNUMBER(Pay_Item_Search_Text),0,IF(ISNUMBER(SEARCH(Pay_Item_Search_Text,H1974)),MAX(G$4:$G1973)+1,0))),IF(ISNUMBER(Pay_Item_Search_Text),0,IF(ISNUMBER(SEARCH(Pay_Item_Search_Text,H1974)),MAX(G$4:$G1973)+1,0)))</f>
        <v>1970</v>
      </c>
      <c r="H1974" s="1" t="str">
        <f>IF(Table_PayItems[[#This Row],[Description]]="_","_ Unique Item - "&amp;Table_PayItems[[#This Row],[Item]]&amp;" - $"&amp;Table_PayItems[[#This Row],[Unit]],Table_PayItems[[#This Row],[Description]]&amp;" - $"&amp;Table_PayItems[[#This Row],[Unit]])</f>
        <v>Culv, Precast Three-Sided or Arch, 16 foot by 6 foot - $Ft</v>
      </c>
      <c r="I1974" s="29" t="str">
        <f>IFERROR(VLOOKUP(ROWS($M$5:M1974),Table_PayItems[[Search Key]:[Concentrated Name]],2,FALSE),"")</f>
        <v>Culv, Precast Three-Sided or Arch, 16 foot by 6 foot - $Ft</v>
      </c>
      <c r="J1974" s="1"/>
      <c r="K1974" s="1"/>
      <c r="L1974" s="22">
        <f>IF(ISNUMBER(SEARCH(Pay_Item_Search_Text_2,M1974)),MAX($L$4:L1973)+1,0)</f>
        <v>0</v>
      </c>
      <c r="M1974" s="1" t="str">
        <f>IFERROR(VLOOKUP(ROWS($M$5:M1974),Table_PayItems[[Search Key]:[Concentrated Name]],2,FALSE),"")</f>
        <v>Culv, Precast Three-Sided or Arch, 16 foot by 6 foot - $Ft</v>
      </c>
      <c r="N1974" s="1" t="str">
        <f>IFERROR(VLOOKUP(ROWS($M$5:N1974),$L$5:$M$7000,2,FALSE),"")</f>
        <v/>
      </c>
      <c r="O1974" s="1" t="str">
        <f>IFERROR(VLOOKUP(ROWS($O$5:O1974),$K$5:$L$7000,2,FALSE),"")</f>
        <v/>
      </c>
    </row>
    <row r="1975" spans="2:15" ht="15" customHeight="1" x14ac:dyDescent="0.25">
      <c r="B1975" s="178" t="s">
        <v>10375</v>
      </c>
      <c r="C1975" s="178" t="s">
        <v>104</v>
      </c>
      <c r="D1975" s="178" t="s">
        <v>2410</v>
      </c>
      <c r="E1975" s="178" t="s">
        <v>10331</v>
      </c>
      <c r="F1975" s="178" t="s">
        <v>17</v>
      </c>
      <c r="G1975" s="1">
        <f>IF(ISNUMBER(Pay_Item_Search_Text),IF(ISNUMBER(IF(FIND(Pay_Item_Search_Text,B1975)=1,1, "FALSE")),MAX(G$4:$G1974)+1,IF(ISNUMBER(Pay_Item_Search_Text),0,IF(ISNUMBER(SEARCH(Pay_Item_Search_Text,H1975)),MAX(G$4:$G1974)+1,0))),IF(ISNUMBER(Pay_Item_Search_Text),0,IF(ISNUMBER(SEARCH(Pay_Item_Search_Text,H1975)),MAX(G$4:$G1974)+1,0)))</f>
        <v>1971</v>
      </c>
      <c r="H1975" s="24" t="str">
        <f>IF(Table_PayItems[[#This Row],[Description]]="_","_ Unique Item - "&amp;Table_PayItems[[#This Row],[Item]]&amp;" - $"&amp;Table_PayItems[[#This Row],[Unit]],Table_PayItems[[#This Row],[Description]]&amp;" - $"&amp;Table_PayItems[[#This Row],[Unit]])</f>
        <v>Culv, Precast Three-Sided or Arch, 16 foot by 7 foot - $Ft</v>
      </c>
      <c r="I1975" s="30" t="str">
        <f>IFERROR(VLOOKUP(ROWS($M$5:M1975),Table_PayItems[[Search Key]:[Concentrated Name]],2,FALSE),"")</f>
        <v>Culv, Precast Three-Sided or Arch, 16 foot by 7 foot - $Ft</v>
      </c>
      <c r="J1975" s="1"/>
      <c r="K1975" s="1"/>
      <c r="L1975" s="22">
        <f>IF(ISNUMBER(SEARCH(Pay_Item_Search_Text_2,M1975)),MAX($L$4:L1974)+1,0)</f>
        <v>0</v>
      </c>
      <c r="M1975" s="1" t="str">
        <f>IFERROR(VLOOKUP(ROWS($M$5:M1975),Table_PayItems[[Search Key]:[Concentrated Name]],2,FALSE),"")</f>
        <v>Culv, Precast Three-Sided or Arch, 16 foot by 7 foot - $Ft</v>
      </c>
      <c r="N1975" s="1" t="str">
        <f>IFERROR(VLOOKUP(ROWS($M$5:N1975),$L$5:$M$7000,2,FALSE),"")</f>
        <v/>
      </c>
      <c r="O1975" s="1" t="str">
        <f>IFERROR(VLOOKUP(ROWS($O$5:O1975),$K$5:$L$7000,2,FALSE),"")</f>
        <v/>
      </c>
    </row>
    <row r="1976" spans="2:15" ht="15" customHeight="1" x14ac:dyDescent="0.25">
      <c r="B1976" s="178" t="s">
        <v>10376</v>
      </c>
      <c r="C1976" s="178" t="s">
        <v>104</v>
      </c>
      <c r="D1976" s="178" t="s">
        <v>2411</v>
      </c>
      <c r="E1976" s="178" t="s">
        <v>10331</v>
      </c>
      <c r="F1976" s="178" t="s">
        <v>17</v>
      </c>
      <c r="G1976" s="1">
        <f>IF(ISNUMBER(Pay_Item_Search_Text),IF(ISNUMBER(IF(FIND(Pay_Item_Search_Text,B1976)=1,1, "FALSE")),MAX(G$4:$G1975)+1,IF(ISNUMBER(Pay_Item_Search_Text),0,IF(ISNUMBER(SEARCH(Pay_Item_Search_Text,H1976)),MAX(G$4:$G1975)+1,0))),IF(ISNUMBER(Pay_Item_Search_Text),0,IF(ISNUMBER(SEARCH(Pay_Item_Search_Text,H1976)),MAX(G$4:$G1975)+1,0)))</f>
        <v>1972</v>
      </c>
      <c r="H1976" s="1" t="str">
        <f>IF(Table_PayItems[[#This Row],[Description]]="_","_ Unique Item - "&amp;Table_PayItems[[#This Row],[Item]]&amp;" - $"&amp;Table_PayItems[[#This Row],[Unit]],Table_PayItems[[#This Row],[Description]]&amp;" - $"&amp;Table_PayItems[[#This Row],[Unit]])</f>
        <v>Culv, Precast Three-Sided or Arch, 16 foot by 8 foot - $Ft</v>
      </c>
      <c r="I1976" s="29" t="str">
        <f>IFERROR(VLOOKUP(ROWS($M$5:M1976),Table_PayItems[[Search Key]:[Concentrated Name]],2,FALSE),"")</f>
        <v>Culv, Precast Three-Sided or Arch, 16 foot by 8 foot - $Ft</v>
      </c>
      <c r="J1976" s="1"/>
      <c r="K1976" s="1"/>
      <c r="L1976" s="22">
        <f>IF(ISNUMBER(SEARCH(Pay_Item_Search_Text_2,M1976)),MAX($L$4:L1975)+1,0)</f>
        <v>0</v>
      </c>
      <c r="M1976" s="1" t="str">
        <f>IFERROR(VLOOKUP(ROWS($M$5:M1976),Table_PayItems[[Search Key]:[Concentrated Name]],2,FALSE),"")</f>
        <v>Culv, Precast Three-Sided or Arch, 16 foot by 8 foot - $Ft</v>
      </c>
      <c r="N1976" s="1" t="str">
        <f>IFERROR(VLOOKUP(ROWS($M$5:N1976),$L$5:$M$7000,2,FALSE),"")</f>
        <v/>
      </c>
      <c r="O1976" s="1" t="str">
        <f>IFERROR(VLOOKUP(ROWS($O$5:O1976),$K$5:$L$7000,2,FALSE),"")</f>
        <v/>
      </c>
    </row>
    <row r="1977" spans="2:15" ht="15" customHeight="1" x14ac:dyDescent="0.25">
      <c r="B1977" s="178" t="s">
        <v>10377</v>
      </c>
      <c r="C1977" s="178" t="s">
        <v>104</v>
      </c>
      <c r="D1977" s="178" t="s">
        <v>2412</v>
      </c>
      <c r="E1977" s="178" t="s">
        <v>10331</v>
      </c>
      <c r="F1977" s="178" t="s">
        <v>17</v>
      </c>
      <c r="G1977" s="1">
        <f>IF(ISNUMBER(Pay_Item_Search_Text),IF(ISNUMBER(IF(FIND(Pay_Item_Search_Text,B1977)=1,1, "FALSE")),MAX(G$4:$G1976)+1,IF(ISNUMBER(Pay_Item_Search_Text),0,IF(ISNUMBER(SEARCH(Pay_Item_Search_Text,H1977)),MAX(G$4:$G1976)+1,0))),IF(ISNUMBER(Pay_Item_Search_Text),0,IF(ISNUMBER(SEARCH(Pay_Item_Search_Text,H1977)),MAX(G$4:$G1976)+1,0)))</f>
        <v>1973</v>
      </c>
      <c r="H1977" s="1" t="str">
        <f>IF(Table_PayItems[[#This Row],[Description]]="_","_ Unique Item - "&amp;Table_PayItems[[#This Row],[Item]]&amp;" - $"&amp;Table_PayItems[[#This Row],[Unit]],Table_PayItems[[#This Row],[Description]]&amp;" - $"&amp;Table_PayItems[[#This Row],[Unit]])</f>
        <v>Culv, Precast Three-Sided or Arch, 16 foot by 9 foot - $Ft</v>
      </c>
      <c r="I1977" s="29" t="str">
        <f>IFERROR(VLOOKUP(ROWS($M$5:M1977),Table_PayItems[[Search Key]:[Concentrated Name]],2,FALSE),"")</f>
        <v>Culv, Precast Three-Sided or Arch, 16 foot by 9 foot - $Ft</v>
      </c>
      <c r="J1977" s="1"/>
      <c r="K1977" s="1"/>
      <c r="L1977" s="22">
        <f>IF(ISNUMBER(SEARCH(Pay_Item_Search_Text_2,M1977)),MAX($L$4:L1976)+1,0)</f>
        <v>0</v>
      </c>
      <c r="M1977" s="1" t="str">
        <f>IFERROR(VLOOKUP(ROWS($M$5:M1977),Table_PayItems[[Search Key]:[Concentrated Name]],2,FALSE),"")</f>
        <v>Culv, Precast Three-Sided or Arch, 16 foot by 9 foot - $Ft</v>
      </c>
      <c r="N1977" s="1" t="str">
        <f>IFERROR(VLOOKUP(ROWS($M$5:N1977),$L$5:$M$7000,2,FALSE),"")</f>
        <v/>
      </c>
      <c r="O1977" s="1" t="str">
        <f>IFERROR(VLOOKUP(ROWS($O$5:O1977),$K$5:$L$7000,2,FALSE),"")</f>
        <v/>
      </c>
    </row>
    <row r="1978" spans="2:15" ht="15" customHeight="1" x14ac:dyDescent="0.25">
      <c r="B1978" s="178" t="s">
        <v>10384</v>
      </c>
      <c r="C1978" s="178" t="s">
        <v>104</v>
      </c>
      <c r="D1978" s="178" t="s">
        <v>2419</v>
      </c>
      <c r="E1978" s="178" t="s">
        <v>10331</v>
      </c>
      <c r="F1978" s="178" t="s">
        <v>17</v>
      </c>
      <c r="G1978" s="1">
        <f>IF(ISNUMBER(Pay_Item_Search_Text),IF(ISNUMBER(IF(FIND(Pay_Item_Search_Text,B1978)=1,1, "FALSE")),MAX(G$4:$G1977)+1,IF(ISNUMBER(Pay_Item_Search_Text),0,IF(ISNUMBER(SEARCH(Pay_Item_Search_Text,H1978)),MAX(G$4:$G1977)+1,0))),IF(ISNUMBER(Pay_Item_Search_Text),0,IF(ISNUMBER(SEARCH(Pay_Item_Search_Text,H1978)),MAX(G$4:$G1977)+1,0)))</f>
        <v>1974</v>
      </c>
      <c r="H1978" s="1" t="str">
        <f>IF(Table_PayItems[[#This Row],[Description]]="_","_ Unique Item - "&amp;Table_PayItems[[#This Row],[Item]]&amp;" - $"&amp;Table_PayItems[[#This Row],[Unit]],Table_PayItems[[#This Row],[Description]]&amp;" - $"&amp;Table_PayItems[[#This Row],[Unit]])</f>
        <v>Culv, Precast Three-Sided or Arch, 20 foot by 10 foot - $Ft</v>
      </c>
      <c r="I1978" s="29" t="str">
        <f>IFERROR(VLOOKUP(ROWS($M$5:M1978),Table_PayItems[[Search Key]:[Concentrated Name]],2,FALSE),"")</f>
        <v>Culv, Precast Three-Sided or Arch, 20 foot by 10 foot - $Ft</v>
      </c>
      <c r="J1978" s="1"/>
      <c r="K1978" s="1"/>
      <c r="L1978" s="22">
        <f>IF(ISNUMBER(SEARCH(Pay_Item_Search_Text_2,M1978)),MAX($L$4:L1977)+1,0)</f>
        <v>533</v>
      </c>
      <c r="M1978" s="1" t="str">
        <f>IFERROR(VLOOKUP(ROWS($M$5:M1978),Table_PayItems[[Search Key]:[Concentrated Name]],2,FALSE),"")</f>
        <v>Culv, Precast Three-Sided or Arch, 20 foot by 10 foot - $Ft</v>
      </c>
      <c r="N1978" s="1" t="str">
        <f>IFERROR(VLOOKUP(ROWS($M$5:N1978),$L$5:$M$7000,2,FALSE),"")</f>
        <v/>
      </c>
      <c r="O1978" s="1" t="str">
        <f>IFERROR(VLOOKUP(ROWS($O$5:O1978),$K$5:$L$7000,2,FALSE),"")</f>
        <v/>
      </c>
    </row>
    <row r="1979" spans="2:15" ht="15" customHeight="1" x14ac:dyDescent="0.25">
      <c r="B1979" s="178" t="s">
        <v>10379</v>
      </c>
      <c r="C1979" s="178" t="s">
        <v>104</v>
      </c>
      <c r="D1979" s="178" t="s">
        <v>2414</v>
      </c>
      <c r="E1979" s="178" t="s">
        <v>10331</v>
      </c>
      <c r="F1979" s="178" t="s">
        <v>17</v>
      </c>
      <c r="G1979" s="1">
        <f>IF(ISNUMBER(Pay_Item_Search_Text),IF(ISNUMBER(IF(FIND(Pay_Item_Search_Text,B1979)=1,1, "FALSE")),MAX(G$4:$G1978)+1,IF(ISNUMBER(Pay_Item_Search_Text),0,IF(ISNUMBER(SEARCH(Pay_Item_Search_Text,H1979)),MAX(G$4:$G1978)+1,0))),IF(ISNUMBER(Pay_Item_Search_Text),0,IF(ISNUMBER(SEARCH(Pay_Item_Search_Text,H1979)),MAX(G$4:$G1978)+1,0)))</f>
        <v>1975</v>
      </c>
      <c r="H1979" s="1" t="str">
        <f>IF(Table_PayItems[[#This Row],[Description]]="_","_ Unique Item - "&amp;Table_PayItems[[#This Row],[Item]]&amp;" - $"&amp;Table_PayItems[[#This Row],[Unit]],Table_PayItems[[#This Row],[Description]]&amp;" - $"&amp;Table_PayItems[[#This Row],[Unit]])</f>
        <v>Culv, Precast Three-Sided or Arch, 20 foot by 5 foot - $Ft</v>
      </c>
      <c r="I1979" s="29" t="str">
        <f>IFERROR(VLOOKUP(ROWS($M$5:M1979),Table_PayItems[[Search Key]:[Concentrated Name]],2,FALSE),"")</f>
        <v>Culv, Precast Three-Sided or Arch, 20 foot by 5 foot - $Ft</v>
      </c>
      <c r="J1979" s="1"/>
      <c r="K1979" s="1"/>
      <c r="L1979" s="22">
        <f>IF(ISNUMBER(SEARCH(Pay_Item_Search_Text_2,M1979)),MAX($L$4:L1978)+1,0)</f>
        <v>534</v>
      </c>
      <c r="M1979" s="1" t="str">
        <f>IFERROR(VLOOKUP(ROWS($M$5:M1979),Table_PayItems[[Search Key]:[Concentrated Name]],2,FALSE),"")</f>
        <v>Culv, Precast Three-Sided or Arch, 20 foot by 5 foot - $Ft</v>
      </c>
      <c r="N1979" s="1" t="str">
        <f>IFERROR(VLOOKUP(ROWS($M$5:N1979),$L$5:$M$7000,2,FALSE),"")</f>
        <v/>
      </c>
      <c r="O1979" s="1" t="str">
        <f>IFERROR(VLOOKUP(ROWS($O$5:O1979),$K$5:$L$7000,2,FALSE),"")</f>
        <v/>
      </c>
    </row>
    <row r="1980" spans="2:15" ht="15" customHeight="1" x14ac:dyDescent="0.25">
      <c r="B1980" s="178" t="s">
        <v>10380</v>
      </c>
      <c r="C1980" s="178" t="s">
        <v>104</v>
      </c>
      <c r="D1980" s="178" t="s">
        <v>2415</v>
      </c>
      <c r="E1980" s="178" t="s">
        <v>10331</v>
      </c>
      <c r="F1980" s="178" t="s">
        <v>17</v>
      </c>
      <c r="G1980" s="1">
        <f>IF(ISNUMBER(Pay_Item_Search_Text),IF(ISNUMBER(IF(FIND(Pay_Item_Search_Text,B1980)=1,1, "FALSE")),MAX(G$4:$G1979)+1,IF(ISNUMBER(Pay_Item_Search_Text),0,IF(ISNUMBER(SEARCH(Pay_Item_Search_Text,H1980)),MAX(G$4:$G1979)+1,0))),IF(ISNUMBER(Pay_Item_Search_Text),0,IF(ISNUMBER(SEARCH(Pay_Item_Search_Text,H1980)),MAX(G$4:$G1979)+1,0)))</f>
        <v>1976</v>
      </c>
      <c r="H1980" s="1" t="str">
        <f>IF(Table_PayItems[[#This Row],[Description]]="_","_ Unique Item - "&amp;Table_PayItems[[#This Row],[Item]]&amp;" - $"&amp;Table_PayItems[[#This Row],[Unit]],Table_PayItems[[#This Row],[Description]]&amp;" - $"&amp;Table_PayItems[[#This Row],[Unit]])</f>
        <v>Culv, Precast Three-Sided or Arch, 20 foot by 6 foot - $Ft</v>
      </c>
      <c r="I1980" s="29" t="str">
        <f>IFERROR(VLOOKUP(ROWS($M$5:M1980),Table_PayItems[[Search Key]:[Concentrated Name]],2,FALSE),"")</f>
        <v>Culv, Precast Three-Sided or Arch, 20 foot by 6 foot - $Ft</v>
      </c>
      <c r="J1980" s="1"/>
      <c r="K1980" s="1"/>
      <c r="L1980" s="22">
        <f>IF(ISNUMBER(SEARCH(Pay_Item_Search_Text_2,M1980)),MAX($L$4:L1979)+1,0)</f>
        <v>535</v>
      </c>
      <c r="M1980" s="1" t="str">
        <f>IFERROR(VLOOKUP(ROWS($M$5:M1980),Table_PayItems[[Search Key]:[Concentrated Name]],2,FALSE),"")</f>
        <v>Culv, Precast Three-Sided or Arch, 20 foot by 6 foot - $Ft</v>
      </c>
      <c r="N1980" s="1" t="str">
        <f>IFERROR(VLOOKUP(ROWS($M$5:N1980),$L$5:$M$7000,2,FALSE),"")</f>
        <v/>
      </c>
      <c r="O1980" s="1" t="str">
        <f>IFERROR(VLOOKUP(ROWS($O$5:O1980),$K$5:$L$7000,2,FALSE),"")</f>
        <v/>
      </c>
    </row>
    <row r="1981" spans="2:15" ht="15" customHeight="1" x14ac:dyDescent="0.25">
      <c r="B1981" s="178" t="s">
        <v>10381</v>
      </c>
      <c r="C1981" s="178" t="s">
        <v>104</v>
      </c>
      <c r="D1981" s="178" t="s">
        <v>2416</v>
      </c>
      <c r="E1981" s="178" t="s">
        <v>10331</v>
      </c>
      <c r="F1981" s="178" t="s">
        <v>17</v>
      </c>
      <c r="G1981" s="1">
        <f>IF(ISNUMBER(Pay_Item_Search_Text),IF(ISNUMBER(IF(FIND(Pay_Item_Search_Text,B1981)=1,1, "FALSE")),MAX(G$4:$G1980)+1,IF(ISNUMBER(Pay_Item_Search_Text),0,IF(ISNUMBER(SEARCH(Pay_Item_Search_Text,H1981)),MAX(G$4:$G1980)+1,0))),IF(ISNUMBER(Pay_Item_Search_Text),0,IF(ISNUMBER(SEARCH(Pay_Item_Search_Text,H1981)),MAX(G$4:$G1980)+1,0)))</f>
        <v>1977</v>
      </c>
      <c r="H1981" s="1" t="str">
        <f>IF(Table_PayItems[[#This Row],[Description]]="_","_ Unique Item - "&amp;Table_PayItems[[#This Row],[Item]]&amp;" - $"&amp;Table_PayItems[[#This Row],[Unit]],Table_PayItems[[#This Row],[Description]]&amp;" - $"&amp;Table_PayItems[[#This Row],[Unit]])</f>
        <v>Culv, Precast Three-Sided or Arch, 20 foot by 7 foot - $Ft</v>
      </c>
      <c r="I1981" s="29" t="str">
        <f>IFERROR(VLOOKUP(ROWS($M$5:M1981),Table_PayItems[[Search Key]:[Concentrated Name]],2,FALSE),"")</f>
        <v>Culv, Precast Three-Sided or Arch, 20 foot by 7 foot - $Ft</v>
      </c>
      <c r="J1981" s="1"/>
      <c r="K1981" s="1"/>
      <c r="L1981" s="22">
        <f>IF(ISNUMBER(SEARCH(Pay_Item_Search_Text_2,M1981)),MAX($L$4:L1980)+1,0)</f>
        <v>536</v>
      </c>
      <c r="M1981" s="1" t="str">
        <f>IFERROR(VLOOKUP(ROWS($M$5:M1981),Table_PayItems[[Search Key]:[Concentrated Name]],2,FALSE),"")</f>
        <v>Culv, Precast Three-Sided or Arch, 20 foot by 7 foot - $Ft</v>
      </c>
      <c r="N1981" s="1" t="str">
        <f>IFERROR(VLOOKUP(ROWS($M$5:N1981),$L$5:$M$7000,2,FALSE),"")</f>
        <v/>
      </c>
      <c r="O1981" s="1" t="str">
        <f>IFERROR(VLOOKUP(ROWS($O$5:O1981),$K$5:$L$7000,2,FALSE),"")</f>
        <v/>
      </c>
    </row>
    <row r="1982" spans="2:15" ht="15" customHeight="1" x14ac:dyDescent="0.25">
      <c r="B1982" s="178" t="s">
        <v>10382</v>
      </c>
      <c r="C1982" s="178" t="s">
        <v>104</v>
      </c>
      <c r="D1982" s="178" t="s">
        <v>2417</v>
      </c>
      <c r="E1982" s="178" t="s">
        <v>10331</v>
      </c>
      <c r="F1982" s="178" t="s">
        <v>17</v>
      </c>
      <c r="G1982" s="1">
        <f>IF(ISNUMBER(Pay_Item_Search_Text),IF(ISNUMBER(IF(FIND(Pay_Item_Search_Text,B1982)=1,1, "FALSE")),MAX(G$4:$G1981)+1,IF(ISNUMBER(Pay_Item_Search_Text),0,IF(ISNUMBER(SEARCH(Pay_Item_Search_Text,H1982)),MAX(G$4:$G1981)+1,0))),IF(ISNUMBER(Pay_Item_Search_Text),0,IF(ISNUMBER(SEARCH(Pay_Item_Search_Text,H1982)),MAX(G$4:$G1981)+1,0)))</f>
        <v>1978</v>
      </c>
      <c r="H1982" s="1" t="str">
        <f>IF(Table_PayItems[[#This Row],[Description]]="_","_ Unique Item - "&amp;Table_PayItems[[#This Row],[Item]]&amp;" - $"&amp;Table_PayItems[[#This Row],[Unit]],Table_PayItems[[#This Row],[Description]]&amp;" - $"&amp;Table_PayItems[[#This Row],[Unit]])</f>
        <v>Culv, Precast Three-Sided or Arch, 20 foot by 8 foot - $Ft</v>
      </c>
      <c r="I1982" s="29" t="str">
        <f>IFERROR(VLOOKUP(ROWS($M$5:M1982),Table_PayItems[[Search Key]:[Concentrated Name]],2,FALSE),"")</f>
        <v>Culv, Precast Three-Sided or Arch, 20 foot by 8 foot - $Ft</v>
      </c>
      <c r="J1982" s="1"/>
      <c r="K1982" s="1"/>
      <c r="L1982" s="22">
        <f>IF(ISNUMBER(SEARCH(Pay_Item_Search_Text_2,M1982)),MAX($L$4:L1981)+1,0)</f>
        <v>537</v>
      </c>
      <c r="M1982" s="1" t="str">
        <f>IFERROR(VLOOKUP(ROWS($M$5:M1982),Table_PayItems[[Search Key]:[Concentrated Name]],2,FALSE),"")</f>
        <v>Culv, Precast Three-Sided or Arch, 20 foot by 8 foot - $Ft</v>
      </c>
      <c r="N1982" s="1" t="str">
        <f>IFERROR(VLOOKUP(ROWS($M$5:N1982),$L$5:$M$7000,2,FALSE),"")</f>
        <v/>
      </c>
      <c r="O1982" s="1" t="str">
        <f>IFERROR(VLOOKUP(ROWS($O$5:O1982),$K$5:$L$7000,2,FALSE),"")</f>
        <v/>
      </c>
    </row>
    <row r="1983" spans="2:15" ht="15" customHeight="1" x14ac:dyDescent="0.25">
      <c r="B1983" s="178" t="s">
        <v>10383</v>
      </c>
      <c r="C1983" s="178" t="s">
        <v>104</v>
      </c>
      <c r="D1983" s="178" t="s">
        <v>2418</v>
      </c>
      <c r="E1983" s="178" t="s">
        <v>10331</v>
      </c>
      <c r="F1983" s="178" t="s">
        <v>17</v>
      </c>
      <c r="G1983" s="1">
        <f>IF(ISNUMBER(Pay_Item_Search_Text),IF(ISNUMBER(IF(FIND(Pay_Item_Search_Text,B1983)=1,1, "FALSE")),MAX(G$4:$G1982)+1,IF(ISNUMBER(Pay_Item_Search_Text),0,IF(ISNUMBER(SEARCH(Pay_Item_Search_Text,H1983)),MAX(G$4:$G1982)+1,0))),IF(ISNUMBER(Pay_Item_Search_Text),0,IF(ISNUMBER(SEARCH(Pay_Item_Search_Text,H1983)),MAX(G$4:$G1982)+1,0)))</f>
        <v>1979</v>
      </c>
      <c r="H1983" s="1" t="str">
        <f>IF(Table_PayItems[[#This Row],[Description]]="_","_ Unique Item - "&amp;Table_PayItems[[#This Row],[Item]]&amp;" - $"&amp;Table_PayItems[[#This Row],[Unit]],Table_PayItems[[#This Row],[Description]]&amp;" - $"&amp;Table_PayItems[[#This Row],[Unit]])</f>
        <v>Culv, Precast Three-Sided or Arch, 20 foot by 9 foot - $Ft</v>
      </c>
      <c r="I1983" s="29" t="str">
        <f>IFERROR(VLOOKUP(ROWS($M$5:M1983),Table_PayItems[[Search Key]:[Concentrated Name]],2,FALSE),"")</f>
        <v>Culv, Precast Three-Sided or Arch, 20 foot by 9 foot - $Ft</v>
      </c>
      <c r="J1983" s="1"/>
      <c r="K1983" s="1"/>
      <c r="L1983" s="22">
        <f>IF(ISNUMBER(SEARCH(Pay_Item_Search_Text_2,M1983)),MAX($L$4:L1982)+1,0)</f>
        <v>538</v>
      </c>
      <c r="M1983" s="1" t="str">
        <f>IFERROR(VLOOKUP(ROWS($M$5:M1983),Table_PayItems[[Search Key]:[Concentrated Name]],2,FALSE),"")</f>
        <v>Culv, Precast Three-Sided or Arch, 20 foot by 9 foot - $Ft</v>
      </c>
      <c r="N1983" s="1" t="str">
        <f>IFERROR(VLOOKUP(ROWS($M$5:N1983),$L$5:$M$7000,2,FALSE),"")</f>
        <v/>
      </c>
      <c r="O1983" s="1" t="str">
        <f>IFERROR(VLOOKUP(ROWS($O$5:O1983),$K$5:$L$7000,2,FALSE),"")</f>
        <v/>
      </c>
    </row>
    <row r="1984" spans="2:15" ht="15" customHeight="1" x14ac:dyDescent="0.25">
      <c r="B1984" s="178" t="s">
        <v>10389</v>
      </c>
      <c r="C1984" s="178" t="s">
        <v>104</v>
      </c>
      <c r="D1984" s="178" t="s">
        <v>2424</v>
      </c>
      <c r="E1984" s="178" t="s">
        <v>10331</v>
      </c>
      <c r="F1984" s="178" t="s">
        <v>17</v>
      </c>
      <c r="G1984" s="1">
        <f>IF(ISNUMBER(Pay_Item_Search_Text),IF(ISNUMBER(IF(FIND(Pay_Item_Search_Text,B1984)=1,1, "FALSE")),MAX(G$4:$G1983)+1,IF(ISNUMBER(Pay_Item_Search_Text),0,IF(ISNUMBER(SEARCH(Pay_Item_Search_Text,H1984)),MAX(G$4:$G1983)+1,0))),IF(ISNUMBER(Pay_Item_Search_Text),0,IF(ISNUMBER(SEARCH(Pay_Item_Search_Text,H1984)),MAX(G$4:$G1983)+1,0)))</f>
        <v>1980</v>
      </c>
      <c r="H1984" s="1" t="str">
        <f>IF(Table_PayItems[[#This Row],[Description]]="_","_ Unique Item - "&amp;Table_PayItems[[#This Row],[Item]]&amp;" - $"&amp;Table_PayItems[[#This Row],[Unit]],Table_PayItems[[#This Row],[Description]]&amp;" - $"&amp;Table_PayItems[[#This Row],[Unit]])</f>
        <v>Culv, Precast Three-Sided or Arch, 24 foot by 10 foot - $Ft</v>
      </c>
      <c r="I1984" s="29" t="str">
        <f>IFERROR(VLOOKUP(ROWS($M$5:M1984),Table_PayItems[[Search Key]:[Concentrated Name]],2,FALSE),"")</f>
        <v>Culv, Precast Three-Sided or Arch, 24 foot by 10 foot - $Ft</v>
      </c>
      <c r="J1984" s="1"/>
      <c r="K1984" s="1"/>
      <c r="L1984" s="22">
        <f>IF(ISNUMBER(SEARCH(Pay_Item_Search_Text_2,M1984)),MAX($L$4:L1983)+1,0)</f>
        <v>539</v>
      </c>
      <c r="M1984" s="1" t="str">
        <f>IFERROR(VLOOKUP(ROWS($M$5:M1984),Table_PayItems[[Search Key]:[Concentrated Name]],2,FALSE),"")</f>
        <v>Culv, Precast Three-Sided or Arch, 24 foot by 10 foot - $Ft</v>
      </c>
      <c r="N1984" s="1" t="str">
        <f>IFERROR(VLOOKUP(ROWS($M$5:N1984),$L$5:$M$7000,2,FALSE),"")</f>
        <v/>
      </c>
      <c r="O1984" s="1" t="str">
        <f>IFERROR(VLOOKUP(ROWS($O$5:O1984),$K$5:$L$7000,2,FALSE),"")</f>
        <v/>
      </c>
    </row>
    <row r="1985" spans="2:15" ht="15" customHeight="1" x14ac:dyDescent="0.25">
      <c r="B1985" s="178" t="s">
        <v>10385</v>
      </c>
      <c r="C1985" s="178" t="s">
        <v>104</v>
      </c>
      <c r="D1985" s="178" t="s">
        <v>2420</v>
      </c>
      <c r="E1985" s="178" t="s">
        <v>10331</v>
      </c>
      <c r="F1985" s="178" t="s">
        <v>17</v>
      </c>
      <c r="G1985" s="1">
        <f>IF(ISNUMBER(Pay_Item_Search_Text),IF(ISNUMBER(IF(FIND(Pay_Item_Search_Text,B1985)=1,1, "FALSE")),MAX(G$4:$G1984)+1,IF(ISNUMBER(Pay_Item_Search_Text),0,IF(ISNUMBER(SEARCH(Pay_Item_Search_Text,H1985)),MAX(G$4:$G1984)+1,0))),IF(ISNUMBER(Pay_Item_Search_Text),0,IF(ISNUMBER(SEARCH(Pay_Item_Search_Text,H1985)),MAX(G$4:$G1984)+1,0)))</f>
        <v>1981</v>
      </c>
      <c r="H1985" s="1" t="str">
        <f>IF(Table_PayItems[[#This Row],[Description]]="_","_ Unique Item - "&amp;Table_PayItems[[#This Row],[Item]]&amp;" - $"&amp;Table_PayItems[[#This Row],[Unit]],Table_PayItems[[#This Row],[Description]]&amp;" - $"&amp;Table_PayItems[[#This Row],[Unit]])</f>
        <v>Culv, Precast Three-Sided or Arch, 24 foot by 6 foot - $Ft</v>
      </c>
      <c r="I1985" s="29" t="str">
        <f>IFERROR(VLOOKUP(ROWS($M$5:M1985),Table_PayItems[[Search Key]:[Concentrated Name]],2,FALSE),"")</f>
        <v>Culv, Precast Three-Sided or Arch, 24 foot by 6 foot - $Ft</v>
      </c>
      <c r="J1985" s="1"/>
      <c r="K1985" s="1"/>
      <c r="L1985" s="22">
        <f>IF(ISNUMBER(SEARCH(Pay_Item_Search_Text_2,M1985)),MAX($L$4:L1984)+1,0)</f>
        <v>0</v>
      </c>
      <c r="M1985" s="1" t="str">
        <f>IFERROR(VLOOKUP(ROWS($M$5:M1985),Table_PayItems[[Search Key]:[Concentrated Name]],2,FALSE),"")</f>
        <v>Culv, Precast Three-Sided or Arch, 24 foot by 6 foot - $Ft</v>
      </c>
      <c r="N1985" s="1" t="str">
        <f>IFERROR(VLOOKUP(ROWS($M$5:N1985),$L$5:$M$7000,2,FALSE),"")</f>
        <v/>
      </c>
      <c r="O1985" s="1" t="str">
        <f>IFERROR(VLOOKUP(ROWS($O$5:O1985),$K$5:$L$7000,2,FALSE),"")</f>
        <v/>
      </c>
    </row>
    <row r="1986" spans="2:15" ht="15" customHeight="1" x14ac:dyDescent="0.25">
      <c r="B1986" s="178" t="s">
        <v>10386</v>
      </c>
      <c r="C1986" s="178" t="s">
        <v>104</v>
      </c>
      <c r="D1986" s="178" t="s">
        <v>2421</v>
      </c>
      <c r="E1986" s="178" t="s">
        <v>10331</v>
      </c>
      <c r="F1986" s="178" t="s">
        <v>17</v>
      </c>
      <c r="G1986" s="1">
        <f>IF(ISNUMBER(Pay_Item_Search_Text),IF(ISNUMBER(IF(FIND(Pay_Item_Search_Text,B1986)=1,1, "FALSE")),MAX(G$4:$G1985)+1,IF(ISNUMBER(Pay_Item_Search_Text),0,IF(ISNUMBER(SEARCH(Pay_Item_Search_Text,H1986)),MAX(G$4:$G1985)+1,0))),IF(ISNUMBER(Pay_Item_Search_Text),0,IF(ISNUMBER(SEARCH(Pay_Item_Search_Text,H1986)),MAX(G$4:$G1985)+1,0)))</f>
        <v>1982</v>
      </c>
      <c r="H1986" s="1" t="str">
        <f>IF(Table_PayItems[[#This Row],[Description]]="_","_ Unique Item - "&amp;Table_PayItems[[#This Row],[Item]]&amp;" - $"&amp;Table_PayItems[[#This Row],[Unit]],Table_PayItems[[#This Row],[Description]]&amp;" - $"&amp;Table_PayItems[[#This Row],[Unit]])</f>
        <v>Culv, Precast Three-Sided or Arch, 24 foot by 7 foot - $Ft</v>
      </c>
      <c r="I1986" s="29" t="str">
        <f>IFERROR(VLOOKUP(ROWS($M$5:M1986),Table_PayItems[[Search Key]:[Concentrated Name]],2,FALSE),"")</f>
        <v>Culv, Precast Three-Sided or Arch, 24 foot by 7 foot - $Ft</v>
      </c>
      <c r="J1986" s="1"/>
      <c r="K1986" s="1"/>
      <c r="L1986" s="22">
        <f>IF(ISNUMBER(SEARCH(Pay_Item_Search_Text_2,M1986)),MAX($L$4:L1985)+1,0)</f>
        <v>0</v>
      </c>
      <c r="M1986" s="1" t="str">
        <f>IFERROR(VLOOKUP(ROWS($M$5:M1986),Table_PayItems[[Search Key]:[Concentrated Name]],2,FALSE),"")</f>
        <v>Culv, Precast Three-Sided or Arch, 24 foot by 7 foot - $Ft</v>
      </c>
      <c r="N1986" s="1" t="str">
        <f>IFERROR(VLOOKUP(ROWS($M$5:N1986),$L$5:$M$7000,2,FALSE),"")</f>
        <v/>
      </c>
      <c r="O1986" s="1" t="str">
        <f>IFERROR(VLOOKUP(ROWS($O$5:O1986),$K$5:$L$7000,2,FALSE),"")</f>
        <v/>
      </c>
    </row>
    <row r="1987" spans="2:15" ht="15" customHeight="1" x14ac:dyDescent="0.25">
      <c r="B1987" s="178" t="s">
        <v>10387</v>
      </c>
      <c r="C1987" s="178" t="s">
        <v>104</v>
      </c>
      <c r="D1987" s="178" t="s">
        <v>2422</v>
      </c>
      <c r="E1987" s="178" t="s">
        <v>10331</v>
      </c>
      <c r="F1987" s="178" t="s">
        <v>17</v>
      </c>
      <c r="G1987" s="1">
        <f>IF(ISNUMBER(Pay_Item_Search_Text),IF(ISNUMBER(IF(FIND(Pay_Item_Search_Text,B1987)=1,1, "FALSE")),MAX(G$4:$G1986)+1,IF(ISNUMBER(Pay_Item_Search_Text),0,IF(ISNUMBER(SEARCH(Pay_Item_Search_Text,H1987)),MAX(G$4:$G1986)+1,0))),IF(ISNUMBER(Pay_Item_Search_Text),0,IF(ISNUMBER(SEARCH(Pay_Item_Search_Text,H1987)),MAX(G$4:$G1986)+1,0)))</f>
        <v>1983</v>
      </c>
      <c r="H1987" s="1" t="str">
        <f>IF(Table_PayItems[[#This Row],[Description]]="_","_ Unique Item - "&amp;Table_PayItems[[#This Row],[Item]]&amp;" - $"&amp;Table_PayItems[[#This Row],[Unit]],Table_PayItems[[#This Row],[Description]]&amp;" - $"&amp;Table_PayItems[[#This Row],[Unit]])</f>
        <v>Culv, Precast Three-Sided or Arch, 24 foot by 8 foot - $Ft</v>
      </c>
      <c r="I1987" s="29" t="str">
        <f>IFERROR(VLOOKUP(ROWS($M$5:M1987),Table_PayItems[[Search Key]:[Concentrated Name]],2,FALSE),"")</f>
        <v>Culv, Precast Three-Sided or Arch, 24 foot by 8 foot - $Ft</v>
      </c>
      <c r="J1987" s="1"/>
      <c r="K1987" s="1"/>
      <c r="L1987" s="22">
        <f>IF(ISNUMBER(SEARCH(Pay_Item_Search_Text_2,M1987)),MAX($L$4:L1986)+1,0)</f>
        <v>0</v>
      </c>
      <c r="M1987" s="1" t="str">
        <f>IFERROR(VLOOKUP(ROWS($M$5:M1987),Table_PayItems[[Search Key]:[Concentrated Name]],2,FALSE),"")</f>
        <v>Culv, Precast Three-Sided or Arch, 24 foot by 8 foot - $Ft</v>
      </c>
      <c r="N1987" s="1" t="str">
        <f>IFERROR(VLOOKUP(ROWS($M$5:N1987),$L$5:$M$7000,2,FALSE),"")</f>
        <v/>
      </c>
      <c r="O1987" s="1" t="str">
        <f>IFERROR(VLOOKUP(ROWS($O$5:O1987),$K$5:$L$7000,2,FALSE),"")</f>
        <v/>
      </c>
    </row>
    <row r="1988" spans="2:15" ht="15" customHeight="1" x14ac:dyDescent="0.25">
      <c r="B1988" s="178" t="s">
        <v>10388</v>
      </c>
      <c r="C1988" s="178" t="s">
        <v>104</v>
      </c>
      <c r="D1988" s="178" t="s">
        <v>2423</v>
      </c>
      <c r="E1988" s="178" t="s">
        <v>10331</v>
      </c>
      <c r="F1988" s="178" t="s">
        <v>17</v>
      </c>
      <c r="G1988" s="1">
        <f>IF(ISNUMBER(Pay_Item_Search_Text),IF(ISNUMBER(IF(FIND(Pay_Item_Search_Text,B1988)=1,1, "FALSE")),MAX(G$4:$G1987)+1,IF(ISNUMBER(Pay_Item_Search_Text),0,IF(ISNUMBER(SEARCH(Pay_Item_Search_Text,H1988)),MAX(G$4:$G1987)+1,0))),IF(ISNUMBER(Pay_Item_Search_Text),0,IF(ISNUMBER(SEARCH(Pay_Item_Search_Text,H1988)),MAX(G$4:$G1987)+1,0)))</f>
        <v>1984</v>
      </c>
      <c r="H1988" s="1" t="str">
        <f>IF(Table_PayItems[[#This Row],[Description]]="_","_ Unique Item - "&amp;Table_PayItems[[#This Row],[Item]]&amp;" - $"&amp;Table_PayItems[[#This Row],[Unit]],Table_PayItems[[#This Row],[Description]]&amp;" - $"&amp;Table_PayItems[[#This Row],[Unit]])</f>
        <v>Culv, Precast Three-Sided or Arch, 24 foot by 9 foot - $Ft</v>
      </c>
      <c r="I1988" s="29" t="str">
        <f>IFERROR(VLOOKUP(ROWS($M$5:M1988),Table_PayItems[[Search Key]:[Concentrated Name]],2,FALSE),"")</f>
        <v>Culv, Precast Three-Sided or Arch, 24 foot by 9 foot - $Ft</v>
      </c>
      <c r="J1988" s="1"/>
      <c r="K1988" s="1"/>
      <c r="L1988" s="22">
        <f>IF(ISNUMBER(SEARCH(Pay_Item_Search_Text_2,M1988)),MAX($L$4:L1987)+1,0)</f>
        <v>0</v>
      </c>
      <c r="M1988" s="1" t="str">
        <f>IFERROR(VLOOKUP(ROWS($M$5:M1988),Table_PayItems[[Search Key]:[Concentrated Name]],2,FALSE),"")</f>
        <v>Culv, Precast Three-Sided or Arch, 24 foot by 9 foot - $Ft</v>
      </c>
      <c r="N1988" s="1" t="str">
        <f>IFERROR(VLOOKUP(ROWS($M$5:N1988),$L$5:$M$7000,2,FALSE),"")</f>
        <v/>
      </c>
      <c r="O1988" s="1" t="str">
        <f>IFERROR(VLOOKUP(ROWS($O$5:O1988),$K$5:$L$7000,2,FALSE),"")</f>
        <v/>
      </c>
    </row>
    <row r="1989" spans="2:15" ht="15" customHeight="1" x14ac:dyDescent="0.25">
      <c r="B1989" s="178" t="s">
        <v>10392</v>
      </c>
      <c r="C1989" s="178" t="s">
        <v>104</v>
      </c>
      <c r="D1989" s="178" t="s">
        <v>2427</v>
      </c>
      <c r="E1989" s="178" t="s">
        <v>10331</v>
      </c>
      <c r="F1989" s="178" t="s">
        <v>17</v>
      </c>
      <c r="G1989" s="1">
        <f>IF(ISNUMBER(Pay_Item_Search_Text),IF(ISNUMBER(IF(FIND(Pay_Item_Search_Text,B1989)=1,1, "FALSE")),MAX(G$4:$G1988)+1,IF(ISNUMBER(Pay_Item_Search_Text),0,IF(ISNUMBER(SEARCH(Pay_Item_Search_Text,H1989)),MAX(G$4:$G1988)+1,0))),IF(ISNUMBER(Pay_Item_Search_Text),0,IF(ISNUMBER(SEARCH(Pay_Item_Search_Text,H1989)),MAX(G$4:$G1988)+1,0)))</f>
        <v>1985</v>
      </c>
      <c r="H1989" s="1" t="str">
        <f>IF(Table_PayItems[[#This Row],[Description]]="_","_ Unique Item - "&amp;Table_PayItems[[#This Row],[Item]]&amp;" - $"&amp;Table_PayItems[[#This Row],[Unit]],Table_PayItems[[#This Row],[Description]]&amp;" - $"&amp;Table_PayItems[[#This Row],[Unit]])</f>
        <v>Culv, Precast Three-Sided or Arch, 28 foot by 10 foot - $Ft</v>
      </c>
      <c r="I1989" s="29" t="str">
        <f>IFERROR(VLOOKUP(ROWS($M$5:M1989),Table_PayItems[[Search Key]:[Concentrated Name]],2,FALSE),"")</f>
        <v>Culv, Precast Three-Sided or Arch, 28 foot by 10 foot - $Ft</v>
      </c>
      <c r="J1989" s="1"/>
      <c r="K1989" s="1"/>
      <c r="L1989" s="22">
        <f>IF(ISNUMBER(SEARCH(Pay_Item_Search_Text_2,M1989)),MAX($L$4:L1988)+1,0)</f>
        <v>540</v>
      </c>
      <c r="M1989" s="1" t="str">
        <f>IFERROR(VLOOKUP(ROWS($M$5:M1989),Table_PayItems[[Search Key]:[Concentrated Name]],2,FALSE),"")</f>
        <v>Culv, Precast Three-Sided or Arch, 28 foot by 10 foot - $Ft</v>
      </c>
      <c r="N1989" s="1" t="str">
        <f>IFERROR(VLOOKUP(ROWS($M$5:N1989),$L$5:$M$7000,2,FALSE),"")</f>
        <v/>
      </c>
      <c r="O1989" s="1" t="str">
        <f>IFERROR(VLOOKUP(ROWS($O$5:O1989),$K$5:$L$7000,2,FALSE),"")</f>
        <v/>
      </c>
    </row>
    <row r="1990" spans="2:15" ht="15" customHeight="1" x14ac:dyDescent="0.25">
      <c r="B1990" s="178" t="s">
        <v>10393</v>
      </c>
      <c r="C1990" s="178" t="s">
        <v>104</v>
      </c>
      <c r="D1990" s="178" t="s">
        <v>2428</v>
      </c>
      <c r="E1990" s="178" t="s">
        <v>10331</v>
      </c>
      <c r="F1990" s="178" t="s">
        <v>17</v>
      </c>
      <c r="G1990" s="1">
        <f>IF(ISNUMBER(Pay_Item_Search_Text),IF(ISNUMBER(IF(FIND(Pay_Item_Search_Text,B1990)=1,1, "FALSE")),MAX(G$4:$G1989)+1,IF(ISNUMBER(Pay_Item_Search_Text),0,IF(ISNUMBER(SEARCH(Pay_Item_Search_Text,H1990)),MAX(G$4:$G1989)+1,0))),IF(ISNUMBER(Pay_Item_Search_Text),0,IF(ISNUMBER(SEARCH(Pay_Item_Search_Text,H1990)),MAX(G$4:$G1989)+1,0)))</f>
        <v>1986</v>
      </c>
      <c r="H1990" s="1" t="str">
        <f>IF(Table_PayItems[[#This Row],[Description]]="_","_ Unique Item - "&amp;Table_PayItems[[#This Row],[Item]]&amp;" - $"&amp;Table_PayItems[[#This Row],[Unit]],Table_PayItems[[#This Row],[Description]]&amp;" - $"&amp;Table_PayItems[[#This Row],[Unit]])</f>
        <v>Culv, Precast Three-Sided or Arch, 28 foot by 11 foot - $Ft</v>
      </c>
      <c r="I1990" s="29" t="str">
        <f>IFERROR(VLOOKUP(ROWS($M$5:M1990),Table_PayItems[[Search Key]:[Concentrated Name]],2,FALSE),"")</f>
        <v>Culv, Precast Three-Sided or Arch, 28 foot by 11 foot - $Ft</v>
      </c>
      <c r="J1990" s="1"/>
      <c r="K1990" s="1"/>
      <c r="L1990" s="22">
        <f>IF(ISNUMBER(SEARCH(Pay_Item_Search_Text_2,M1990)),MAX($L$4:L1989)+1,0)</f>
        <v>0</v>
      </c>
      <c r="M1990" s="1" t="str">
        <f>IFERROR(VLOOKUP(ROWS($M$5:M1990),Table_PayItems[[Search Key]:[Concentrated Name]],2,FALSE),"")</f>
        <v>Culv, Precast Three-Sided or Arch, 28 foot by 11 foot - $Ft</v>
      </c>
      <c r="N1990" s="1" t="str">
        <f>IFERROR(VLOOKUP(ROWS($M$5:N1990),$L$5:$M$7000,2,FALSE),"")</f>
        <v/>
      </c>
      <c r="O1990" s="1" t="str">
        <f>IFERROR(VLOOKUP(ROWS($O$5:O1990),$K$5:$L$7000,2,FALSE),"")</f>
        <v/>
      </c>
    </row>
    <row r="1991" spans="2:15" ht="15" customHeight="1" x14ac:dyDescent="0.25">
      <c r="B1991" s="178" t="s">
        <v>10390</v>
      </c>
      <c r="C1991" s="178" t="s">
        <v>104</v>
      </c>
      <c r="D1991" s="178" t="s">
        <v>2425</v>
      </c>
      <c r="E1991" s="178" t="s">
        <v>10331</v>
      </c>
      <c r="F1991" s="178" t="s">
        <v>17</v>
      </c>
      <c r="G1991" s="1">
        <f>IF(ISNUMBER(Pay_Item_Search_Text),IF(ISNUMBER(IF(FIND(Pay_Item_Search_Text,B1991)=1,1, "FALSE")),MAX(G$4:$G1990)+1,IF(ISNUMBER(Pay_Item_Search_Text),0,IF(ISNUMBER(SEARCH(Pay_Item_Search_Text,H1991)),MAX(G$4:$G1990)+1,0))),IF(ISNUMBER(Pay_Item_Search_Text),0,IF(ISNUMBER(SEARCH(Pay_Item_Search_Text,H1991)),MAX(G$4:$G1990)+1,0)))</f>
        <v>1987</v>
      </c>
      <c r="H1991" s="1" t="str">
        <f>IF(Table_PayItems[[#This Row],[Description]]="_","_ Unique Item - "&amp;Table_PayItems[[#This Row],[Item]]&amp;" - $"&amp;Table_PayItems[[#This Row],[Unit]],Table_PayItems[[#This Row],[Description]]&amp;" - $"&amp;Table_PayItems[[#This Row],[Unit]])</f>
        <v>Culv, Precast Three-Sided or Arch, 28 foot by 8 foot - $Ft</v>
      </c>
      <c r="I1991" s="29" t="str">
        <f>IFERROR(VLOOKUP(ROWS($M$5:M1991),Table_PayItems[[Search Key]:[Concentrated Name]],2,FALSE),"")</f>
        <v>Culv, Precast Three-Sided or Arch, 28 foot by 8 foot - $Ft</v>
      </c>
      <c r="J1991" s="1"/>
      <c r="K1991" s="1"/>
      <c r="L1991" s="22">
        <f>IF(ISNUMBER(SEARCH(Pay_Item_Search_Text_2,M1991)),MAX($L$4:L1990)+1,0)</f>
        <v>0</v>
      </c>
      <c r="M1991" s="1" t="str">
        <f>IFERROR(VLOOKUP(ROWS($M$5:M1991),Table_PayItems[[Search Key]:[Concentrated Name]],2,FALSE),"")</f>
        <v>Culv, Precast Three-Sided or Arch, 28 foot by 8 foot - $Ft</v>
      </c>
      <c r="N1991" s="1" t="str">
        <f>IFERROR(VLOOKUP(ROWS($M$5:N1991),$L$5:$M$7000,2,FALSE),"")</f>
        <v/>
      </c>
      <c r="O1991" s="1" t="str">
        <f>IFERROR(VLOOKUP(ROWS($O$5:O1991),$K$5:$L$7000,2,FALSE),"")</f>
        <v/>
      </c>
    </row>
    <row r="1992" spans="2:15" ht="15" customHeight="1" x14ac:dyDescent="0.25">
      <c r="B1992" s="178" t="s">
        <v>10391</v>
      </c>
      <c r="C1992" s="178" t="s">
        <v>104</v>
      </c>
      <c r="D1992" s="178" t="s">
        <v>2426</v>
      </c>
      <c r="E1992" s="178" t="s">
        <v>10331</v>
      </c>
      <c r="F1992" s="178" t="s">
        <v>17</v>
      </c>
      <c r="G1992" s="1">
        <f>IF(ISNUMBER(Pay_Item_Search_Text),IF(ISNUMBER(IF(FIND(Pay_Item_Search_Text,B1992)=1,1, "FALSE")),MAX(G$4:$G1991)+1,IF(ISNUMBER(Pay_Item_Search_Text),0,IF(ISNUMBER(SEARCH(Pay_Item_Search_Text,H1992)),MAX(G$4:$G1991)+1,0))),IF(ISNUMBER(Pay_Item_Search_Text),0,IF(ISNUMBER(SEARCH(Pay_Item_Search_Text,H1992)),MAX(G$4:$G1991)+1,0)))</f>
        <v>1988</v>
      </c>
      <c r="H1992" s="1" t="str">
        <f>IF(Table_PayItems[[#This Row],[Description]]="_","_ Unique Item - "&amp;Table_PayItems[[#This Row],[Item]]&amp;" - $"&amp;Table_PayItems[[#This Row],[Unit]],Table_PayItems[[#This Row],[Description]]&amp;" - $"&amp;Table_PayItems[[#This Row],[Unit]])</f>
        <v>Culv, Precast Three-Sided or Arch, 28 foot by 9 foot - $Ft</v>
      </c>
      <c r="I1992" s="29" t="str">
        <f>IFERROR(VLOOKUP(ROWS($M$5:M1992),Table_PayItems[[Search Key]:[Concentrated Name]],2,FALSE),"")</f>
        <v>Culv, Precast Three-Sided or Arch, 28 foot by 9 foot - $Ft</v>
      </c>
      <c r="J1992" s="1"/>
      <c r="K1992" s="1"/>
      <c r="L1992" s="22">
        <f>IF(ISNUMBER(SEARCH(Pay_Item_Search_Text_2,M1992)),MAX($L$4:L1991)+1,0)</f>
        <v>0</v>
      </c>
      <c r="M1992" s="1" t="str">
        <f>IFERROR(VLOOKUP(ROWS($M$5:M1992),Table_PayItems[[Search Key]:[Concentrated Name]],2,FALSE),"")</f>
        <v>Culv, Precast Three-Sided or Arch, 28 foot by 9 foot - $Ft</v>
      </c>
      <c r="N1992" s="1" t="str">
        <f>IFERROR(VLOOKUP(ROWS($M$5:N1992),$L$5:$M$7000,2,FALSE),"")</f>
        <v/>
      </c>
      <c r="O1992" s="1" t="str">
        <f>IFERROR(VLOOKUP(ROWS($O$5:O1992),$K$5:$L$7000,2,FALSE),"")</f>
        <v/>
      </c>
    </row>
    <row r="1993" spans="2:15" ht="15" customHeight="1" x14ac:dyDescent="0.25">
      <c r="B1993" s="178" t="s">
        <v>10396</v>
      </c>
      <c r="C1993" s="178" t="s">
        <v>104</v>
      </c>
      <c r="D1993" s="178" t="s">
        <v>2431</v>
      </c>
      <c r="E1993" s="178" t="s">
        <v>10331</v>
      </c>
      <c r="F1993" s="178" t="s">
        <v>17</v>
      </c>
      <c r="G1993" s="1">
        <f>IF(ISNUMBER(Pay_Item_Search_Text),IF(ISNUMBER(IF(FIND(Pay_Item_Search_Text,B1993)=1,1, "FALSE")),MAX(G$4:$G1992)+1,IF(ISNUMBER(Pay_Item_Search_Text),0,IF(ISNUMBER(SEARCH(Pay_Item_Search_Text,H1993)),MAX(G$4:$G1992)+1,0))),IF(ISNUMBER(Pay_Item_Search_Text),0,IF(ISNUMBER(SEARCH(Pay_Item_Search_Text,H1993)),MAX(G$4:$G1992)+1,0)))</f>
        <v>1989</v>
      </c>
      <c r="H1993" s="1" t="str">
        <f>IF(Table_PayItems[[#This Row],[Description]]="_","_ Unique Item - "&amp;Table_PayItems[[#This Row],[Item]]&amp;" - $"&amp;Table_PayItems[[#This Row],[Unit]],Table_PayItems[[#This Row],[Description]]&amp;" - $"&amp;Table_PayItems[[#This Row],[Unit]])</f>
        <v>Culv, Precast Three-Sided or Arch, 32 foot by 10 foot - $Ft</v>
      </c>
      <c r="I1993" s="29" t="str">
        <f>IFERROR(VLOOKUP(ROWS($M$5:M1993),Table_PayItems[[Search Key]:[Concentrated Name]],2,FALSE),"")</f>
        <v>Culv, Precast Three-Sided or Arch, 32 foot by 10 foot - $Ft</v>
      </c>
      <c r="J1993" s="1"/>
      <c r="K1993" s="1"/>
      <c r="L1993" s="22">
        <f>IF(ISNUMBER(SEARCH(Pay_Item_Search_Text_2,M1993)),MAX($L$4:L1992)+1,0)</f>
        <v>541</v>
      </c>
      <c r="M1993" s="1" t="str">
        <f>IFERROR(VLOOKUP(ROWS($M$5:M1993),Table_PayItems[[Search Key]:[Concentrated Name]],2,FALSE),"")</f>
        <v>Culv, Precast Three-Sided or Arch, 32 foot by 10 foot - $Ft</v>
      </c>
      <c r="N1993" s="1" t="str">
        <f>IFERROR(VLOOKUP(ROWS($M$5:N1993),$L$5:$M$7000,2,FALSE),"")</f>
        <v/>
      </c>
      <c r="O1993" s="1" t="str">
        <f>IFERROR(VLOOKUP(ROWS($O$5:O1993),$K$5:$L$7000,2,FALSE),"")</f>
        <v/>
      </c>
    </row>
    <row r="1994" spans="2:15" ht="15" customHeight="1" x14ac:dyDescent="0.25">
      <c r="B1994" s="178" t="s">
        <v>10397</v>
      </c>
      <c r="C1994" s="178" t="s">
        <v>104</v>
      </c>
      <c r="D1994" s="178" t="s">
        <v>2432</v>
      </c>
      <c r="E1994" s="178" t="s">
        <v>10331</v>
      </c>
      <c r="F1994" s="178" t="s">
        <v>17</v>
      </c>
      <c r="G1994" s="1">
        <f>IF(ISNUMBER(Pay_Item_Search_Text),IF(ISNUMBER(IF(FIND(Pay_Item_Search_Text,B1994)=1,1, "FALSE")),MAX(G$4:$G1993)+1,IF(ISNUMBER(Pay_Item_Search_Text),0,IF(ISNUMBER(SEARCH(Pay_Item_Search_Text,H1994)),MAX(G$4:$G1993)+1,0))),IF(ISNUMBER(Pay_Item_Search_Text),0,IF(ISNUMBER(SEARCH(Pay_Item_Search_Text,H1994)),MAX(G$4:$G1993)+1,0)))</f>
        <v>1990</v>
      </c>
      <c r="H1994" s="1" t="str">
        <f>IF(Table_PayItems[[#This Row],[Description]]="_","_ Unique Item - "&amp;Table_PayItems[[#This Row],[Item]]&amp;" - $"&amp;Table_PayItems[[#This Row],[Unit]],Table_PayItems[[#This Row],[Description]]&amp;" - $"&amp;Table_PayItems[[#This Row],[Unit]])</f>
        <v>Culv, Precast Three-Sided or Arch, 32 foot by 11 foot - $Ft</v>
      </c>
      <c r="I1994" s="29" t="str">
        <f>IFERROR(VLOOKUP(ROWS($M$5:M1994),Table_PayItems[[Search Key]:[Concentrated Name]],2,FALSE),"")</f>
        <v>Culv, Precast Three-Sided or Arch, 32 foot by 11 foot - $Ft</v>
      </c>
      <c r="J1994" s="1"/>
      <c r="K1994" s="1"/>
      <c r="L1994" s="22">
        <f>IF(ISNUMBER(SEARCH(Pay_Item_Search_Text_2,M1994)),MAX($L$4:L1993)+1,0)</f>
        <v>0</v>
      </c>
      <c r="M1994" s="1" t="str">
        <f>IFERROR(VLOOKUP(ROWS($M$5:M1994),Table_PayItems[[Search Key]:[Concentrated Name]],2,FALSE),"")</f>
        <v>Culv, Precast Three-Sided or Arch, 32 foot by 11 foot - $Ft</v>
      </c>
      <c r="N1994" s="1" t="str">
        <f>IFERROR(VLOOKUP(ROWS($M$5:N1994),$L$5:$M$7000,2,FALSE),"")</f>
        <v/>
      </c>
      <c r="O1994" s="1" t="str">
        <f>IFERROR(VLOOKUP(ROWS($O$5:O1994),$K$5:$L$7000,2,FALSE),"")</f>
        <v/>
      </c>
    </row>
    <row r="1995" spans="2:15" ht="15" customHeight="1" x14ac:dyDescent="0.25">
      <c r="B1995" s="178" t="s">
        <v>10398</v>
      </c>
      <c r="C1995" s="178" t="s">
        <v>104</v>
      </c>
      <c r="D1995" s="178" t="s">
        <v>2433</v>
      </c>
      <c r="E1995" s="178" t="s">
        <v>10331</v>
      </c>
      <c r="F1995" s="178" t="s">
        <v>17</v>
      </c>
      <c r="G1995" s="1">
        <f>IF(ISNUMBER(Pay_Item_Search_Text),IF(ISNUMBER(IF(FIND(Pay_Item_Search_Text,B1995)=1,1, "FALSE")),MAX(G$4:$G1994)+1,IF(ISNUMBER(Pay_Item_Search_Text),0,IF(ISNUMBER(SEARCH(Pay_Item_Search_Text,H1995)),MAX(G$4:$G1994)+1,0))),IF(ISNUMBER(Pay_Item_Search_Text),0,IF(ISNUMBER(SEARCH(Pay_Item_Search_Text,H1995)),MAX(G$4:$G1994)+1,0)))</f>
        <v>1991</v>
      </c>
      <c r="H1995" s="1" t="str">
        <f>IF(Table_PayItems[[#This Row],[Description]]="_","_ Unique Item - "&amp;Table_PayItems[[#This Row],[Item]]&amp;" - $"&amp;Table_PayItems[[#This Row],[Unit]],Table_PayItems[[#This Row],[Description]]&amp;" - $"&amp;Table_PayItems[[#This Row],[Unit]])</f>
        <v>Culv, Precast Three-Sided or Arch, 32 foot by 12 foot - $Ft</v>
      </c>
      <c r="I1995" s="29" t="str">
        <f>IFERROR(VLOOKUP(ROWS($M$5:M1995),Table_PayItems[[Search Key]:[Concentrated Name]],2,FALSE),"")</f>
        <v>Culv, Precast Three-Sided or Arch, 32 foot by 12 foot - $Ft</v>
      </c>
      <c r="J1995" s="1"/>
      <c r="K1995" s="1"/>
      <c r="L1995" s="22">
        <f>IF(ISNUMBER(SEARCH(Pay_Item_Search_Text_2,M1995)),MAX($L$4:L1994)+1,0)</f>
        <v>0</v>
      </c>
      <c r="M1995" s="1" t="str">
        <f>IFERROR(VLOOKUP(ROWS($M$5:M1995),Table_PayItems[[Search Key]:[Concentrated Name]],2,FALSE),"")</f>
        <v>Culv, Precast Three-Sided or Arch, 32 foot by 12 foot - $Ft</v>
      </c>
      <c r="N1995" s="1" t="str">
        <f>IFERROR(VLOOKUP(ROWS($M$5:N1995),$L$5:$M$7000,2,FALSE),"")</f>
        <v/>
      </c>
      <c r="O1995" s="1" t="str">
        <f>IFERROR(VLOOKUP(ROWS($O$5:O1995),$K$5:$L$7000,2,FALSE),"")</f>
        <v/>
      </c>
    </row>
    <row r="1996" spans="2:15" ht="15" customHeight="1" x14ac:dyDescent="0.25">
      <c r="B1996" s="178" t="s">
        <v>10394</v>
      </c>
      <c r="C1996" s="178" t="s">
        <v>104</v>
      </c>
      <c r="D1996" s="178" t="s">
        <v>2429</v>
      </c>
      <c r="E1996" s="178" t="s">
        <v>10331</v>
      </c>
      <c r="F1996" s="178" t="s">
        <v>17</v>
      </c>
      <c r="G1996" s="1">
        <f>IF(ISNUMBER(Pay_Item_Search_Text),IF(ISNUMBER(IF(FIND(Pay_Item_Search_Text,B1996)=1,1, "FALSE")),MAX(G$4:$G1995)+1,IF(ISNUMBER(Pay_Item_Search_Text),0,IF(ISNUMBER(SEARCH(Pay_Item_Search_Text,H1996)),MAX(G$4:$G1995)+1,0))),IF(ISNUMBER(Pay_Item_Search_Text),0,IF(ISNUMBER(SEARCH(Pay_Item_Search_Text,H1996)),MAX(G$4:$G1995)+1,0)))</f>
        <v>1992</v>
      </c>
      <c r="H1996" s="1" t="str">
        <f>IF(Table_PayItems[[#This Row],[Description]]="_","_ Unique Item - "&amp;Table_PayItems[[#This Row],[Item]]&amp;" - $"&amp;Table_PayItems[[#This Row],[Unit]],Table_PayItems[[#This Row],[Description]]&amp;" - $"&amp;Table_PayItems[[#This Row],[Unit]])</f>
        <v>Culv, Precast Three-Sided or Arch, 32 foot by 8 foot - $Ft</v>
      </c>
      <c r="I1996" s="29" t="str">
        <f>IFERROR(VLOOKUP(ROWS($M$5:M1996),Table_PayItems[[Search Key]:[Concentrated Name]],2,FALSE),"")</f>
        <v>Culv, Precast Three-Sided or Arch, 32 foot by 8 foot - $Ft</v>
      </c>
      <c r="J1996" s="1"/>
      <c r="K1996" s="1"/>
      <c r="L1996" s="22">
        <f>IF(ISNUMBER(SEARCH(Pay_Item_Search_Text_2,M1996)),MAX($L$4:L1995)+1,0)</f>
        <v>0</v>
      </c>
      <c r="M1996" s="1" t="str">
        <f>IFERROR(VLOOKUP(ROWS($M$5:M1996),Table_PayItems[[Search Key]:[Concentrated Name]],2,FALSE),"")</f>
        <v>Culv, Precast Three-Sided or Arch, 32 foot by 8 foot - $Ft</v>
      </c>
      <c r="N1996" s="1" t="str">
        <f>IFERROR(VLOOKUP(ROWS($M$5:N1996),$L$5:$M$7000,2,FALSE),"")</f>
        <v/>
      </c>
      <c r="O1996" s="1" t="str">
        <f>IFERROR(VLOOKUP(ROWS($O$5:O1996),$K$5:$L$7000,2,FALSE),"")</f>
        <v/>
      </c>
    </row>
    <row r="1997" spans="2:15" ht="15" customHeight="1" x14ac:dyDescent="0.25">
      <c r="B1997" s="178" t="s">
        <v>10395</v>
      </c>
      <c r="C1997" s="178" t="s">
        <v>104</v>
      </c>
      <c r="D1997" s="178" t="s">
        <v>2430</v>
      </c>
      <c r="E1997" s="178" t="s">
        <v>10331</v>
      </c>
      <c r="F1997" s="178" t="s">
        <v>17</v>
      </c>
      <c r="G1997" s="1">
        <f>IF(ISNUMBER(Pay_Item_Search_Text),IF(ISNUMBER(IF(FIND(Pay_Item_Search_Text,B1997)=1,1, "FALSE")),MAX(G$4:$G1996)+1,IF(ISNUMBER(Pay_Item_Search_Text),0,IF(ISNUMBER(SEARCH(Pay_Item_Search_Text,H1997)),MAX(G$4:$G1996)+1,0))),IF(ISNUMBER(Pay_Item_Search_Text),0,IF(ISNUMBER(SEARCH(Pay_Item_Search_Text,H1997)),MAX(G$4:$G1996)+1,0)))</f>
        <v>1993</v>
      </c>
      <c r="H1997" s="1" t="str">
        <f>IF(Table_PayItems[[#This Row],[Description]]="_","_ Unique Item - "&amp;Table_PayItems[[#This Row],[Item]]&amp;" - $"&amp;Table_PayItems[[#This Row],[Unit]],Table_PayItems[[#This Row],[Description]]&amp;" - $"&amp;Table_PayItems[[#This Row],[Unit]])</f>
        <v>Culv, Precast Three-Sided or Arch, 32 foot by 9 foot - $Ft</v>
      </c>
      <c r="I1997" s="29" t="str">
        <f>IFERROR(VLOOKUP(ROWS($M$5:M1997),Table_PayItems[[Search Key]:[Concentrated Name]],2,FALSE),"")</f>
        <v>Culv, Precast Three-Sided or Arch, 32 foot by 9 foot - $Ft</v>
      </c>
      <c r="J1997" s="1"/>
      <c r="K1997" s="1"/>
      <c r="L1997" s="22">
        <f>IF(ISNUMBER(SEARCH(Pay_Item_Search_Text_2,M1997)),MAX($L$4:L1996)+1,0)</f>
        <v>0</v>
      </c>
      <c r="M1997" s="1" t="str">
        <f>IFERROR(VLOOKUP(ROWS($M$5:M1997),Table_PayItems[[Search Key]:[Concentrated Name]],2,FALSE),"")</f>
        <v>Culv, Precast Three-Sided or Arch, 32 foot by 9 foot - $Ft</v>
      </c>
      <c r="N1997" s="1" t="str">
        <f>IFERROR(VLOOKUP(ROWS($M$5:N1997),$L$5:$M$7000,2,FALSE),"")</f>
        <v/>
      </c>
      <c r="O1997" s="1" t="str">
        <f>IFERROR(VLOOKUP(ROWS($O$5:O1997),$K$5:$L$7000,2,FALSE),"")</f>
        <v/>
      </c>
    </row>
    <row r="1998" spans="2:15" ht="15" customHeight="1" x14ac:dyDescent="0.25">
      <c r="B1998" s="178" t="s">
        <v>10400</v>
      </c>
      <c r="C1998" s="178" t="s">
        <v>104</v>
      </c>
      <c r="D1998" s="178" t="s">
        <v>2435</v>
      </c>
      <c r="E1998" s="178" t="s">
        <v>10331</v>
      </c>
      <c r="F1998" s="178" t="s">
        <v>17</v>
      </c>
      <c r="G1998" s="1">
        <f>IF(ISNUMBER(Pay_Item_Search_Text),IF(ISNUMBER(IF(FIND(Pay_Item_Search_Text,B1998)=1,1, "FALSE")),MAX(G$4:$G1997)+1,IF(ISNUMBER(Pay_Item_Search_Text),0,IF(ISNUMBER(SEARCH(Pay_Item_Search_Text,H1998)),MAX(G$4:$G1997)+1,0))),IF(ISNUMBER(Pay_Item_Search_Text),0,IF(ISNUMBER(SEARCH(Pay_Item_Search_Text,H1998)),MAX(G$4:$G1997)+1,0)))</f>
        <v>1994</v>
      </c>
      <c r="H1998" s="1" t="str">
        <f>IF(Table_PayItems[[#This Row],[Description]]="_","_ Unique Item - "&amp;Table_PayItems[[#This Row],[Item]]&amp;" - $"&amp;Table_PayItems[[#This Row],[Unit]],Table_PayItems[[#This Row],[Description]]&amp;" - $"&amp;Table_PayItems[[#This Row],[Unit]])</f>
        <v>Culv, Precast Three-Sided or Arch, 36 foot by 10 foot - $Ft</v>
      </c>
      <c r="I1998" s="29" t="str">
        <f>IFERROR(VLOOKUP(ROWS($M$5:M1998),Table_PayItems[[Search Key]:[Concentrated Name]],2,FALSE),"")</f>
        <v>Culv, Precast Three-Sided or Arch, 36 foot by 10 foot - $Ft</v>
      </c>
      <c r="J1998" s="1"/>
      <c r="K1998" s="1"/>
      <c r="L1998" s="22">
        <f>IF(ISNUMBER(SEARCH(Pay_Item_Search_Text_2,M1998)),MAX($L$4:L1997)+1,0)</f>
        <v>542</v>
      </c>
      <c r="M1998" s="1" t="str">
        <f>IFERROR(VLOOKUP(ROWS($M$5:M1998),Table_PayItems[[Search Key]:[Concentrated Name]],2,FALSE),"")</f>
        <v>Culv, Precast Three-Sided or Arch, 36 foot by 10 foot - $Ft</v>
      </c>
      <c r="N1998" s="1" t="str">
        <f>IFERROR(VLOOKUP(ROWS($M$5:N1998),$L$5:$M$7000,2,FALSE),"")</f>
        <v/>
      </c>
      <c r="O1998" s="1" t="str">
        <f>IFERROR(VLOOKUP(ROWS($O$5:O1998),$K$5:$L$7000,2,FALSE),"")</f>
        <v/>
      </c>
    </row>
    <row r="1999" spans="2:15" ht="15" customHeight="1" x14ac:dyDescent="0.25">
      <c r="B1999" s="178" t="s">
        <v>10401</v>
      </c>
      <c r="C1999" s="178" t="s">
        <v>104</v>
      </c>
      <c r="D1999" s="178" t="s">
        <v>2436</v>
      </c>
      <c r="E1999" s="178" t="s">
        <v>10331</v>
      </c>
      <c r="F1999" s="178" t="s">
        <v>17</v>
      </c>
      <c r="G1999" s="1">
        <f>IF(ISNUMBER(Pay_Item_Search_Text),IF(ISNUMBER(IF(FIND(Pay_Item_Search_Text,B1999)=1,1, "FALSE")),MAX(G$4:$G1998)+1,IF(ISNUMBER(Pay_Item_Search_Text),0,IF(ISNUMBER(SEARCH(Pay_Item_Search_Text,H1999)),MAX(G$4:$G1998)+1,0))),IF(ISNUMBER(Pay_Item_Search_Text),0,IF(ISNUMBER(SEARCH(Pay_Item_Search_Text,H1999)),MAX(G$4:$G1998)+1,0)))</f>
        <v>1995</v>
      </c>
      <c r="H1999" s="1" t="str">
        <f>IF(Table_PayItems[[#This Row],[Description]]="_","_ Unique Item - "&amp;Table_PayItems[[#This Row],[Item]]&amp;" - $"&amp;Table_PayItems[[#This Row],[Unit]],Table_PayItems[[#This Row],[Description]]&amp;" - $"&amp;Table_PayItems[[#This Row],[Unit]])</f>
        <v>Culv, Precast Three-Sided or Arch, 36 foot by 11 foot - $Ft</v>
      </c>
      <c r="I1999" s="29" t="str">
        <f>IFERROR(VLOOKUP(ROWS($M$5:M1999),Table_PayItems[[Search Key]:[Concentrated Name]],2,FALSE),"")</f>
        <v>Culv, Precast Three-Sided or Arch, 36 foot by 11 foot - $Ft</v>
      </c>
      <c r="J1999" s="1"/>
      <c r="K1999" s="1"/>
      <c r="L1999" s="22">
        <f>IF(ISNUMBER(SEARCH(Pay_Item_Search_Text_2,M1999)),MAX($L$4:L1998)+1,0)</f>
        <v>0</v>
      </c>
      <c r="M1999" s="1" t="str">
        <f>IFERROR(VLOOKUP(ROWS($M$5:M1999),Table_PayItems[[Search Key]:[Concentrated Name]],2,FALSE),"")</f>
        <v>Culv, Precast Three-Sided or Arch, 36 foot by 11 foot - $Ft</v>
      </c>
      <c r="N1999" s="1" t="str">
        <f>IFERROR(VLOOKUP(ROWS($M$5:N1999),$L$5:$M$7000,2,FALSE),"")</f>
        <v/>
      </c>
      <c r="O1999" s="1" t="str">
        <f>IFERROR(VLOOKUP(ROWS($O$5:O1999),$K$5:$L$7000,2,FALSE),"")</f>
        <v/>
      </c>
    </row>
    <row r="2000" spans="2:15" ht="15" customHeight="1" x14ac:dyDescent="0.25">
      <c r="B2000" s="178" t="s">
        <v>10402</v>
      </c>
      <c r="C2000" s="178" t="s">
        <v>104</v>
      </c>
      <c r="D2000" s="178" t="s">
        <v>2437</v>
      </c>
      <c r="E2000" s="178" t="s">
        <v>10331</v>
      </c>
      <c r="F2000" s="178" t="s">
        <v>17</v>
      </c>
      <c r="G2000" s="1">
        <f>IF(ISNUMBER(Pay_Item_Search_Text),IF(ISNUMBER(IF(FIND(Pay_Item_Search_Text,B2000)=1,1, "FALSE")),MAX(G$4:$G1999)+1,IF(ISNUMBER(Pay_Item_Search_Text),0,IF(ISNUMBER(SEARCH(Pay_Item_Search_Text,H2000)),MAX(G$4:$G1999)+1,0))),IF(ISNUMBER(Pay_Item_Search_Text),0,IF(ISNUMBER(SEARCH(Pay_Item_Search_Text,H2000)),MAX(G$4:$G1999)+1,0)))</f>
        <v>1996</v>
      </c>
      <c r="H2000" s="1" t="str">
        <f>IF(Table_PayItems[[#This Row],[Description]]="_","_ Unique Item - "&amp;Table_PayItems[[#This Row],[Item]]&amp;" - $"&amp;Table_PayItems[[#This Row],[Unit]],Table_PayItems[[#This Row],[Description]]&amp;" - $"&amp;Table_PayItems[[#This Row],[Unit]])</f>
        <v>Culv, Precast Three-Sided or Arch, 36 foot by 12 foot - $Ft</v>
      </c>
      <c r="I2000" s="29" t="str">
        <f>IFERROR(VLOOKUP(ROWS($M$5:M2000),Table_PayItems[[Search Key]:[Concentrated Name]],2,FALSE),"")</f>
        <v>Culv, Precast Three-Sided or Arch, 36 foot by 12 foot - $Ft</v>
      </c>
      <c r="J2000" s="1"/>
      <c r="K2000" s="1"/>
      <c r="L2000" s="22">
        <f>IF(ISNUMBER(SEARCH(Pay_Item_Search_Text_2,M2000)),MAX($L$4:L1999)+1,0)</f>
        <v>0</v>
      </c>
      <c r="M2000" s="1" t="str">
        <f>IFERROR(VLOOKUP(ROWS($M$5:M2000),Table_PayItems[[Search Key]:[Concentrated Name]],2,FALSE),"")</f>
        <v>Culv, Precast Three-Sided or Arch, 36 foot by 12 foot - $Ft</v>
      </c>
      <c r="N2000" s="1" t="str">
        <f>IFERROR(VLOOKUP(ROWS($M$5:N2000),$L$5:$M$7000,2,FALSE),"")</f>
        <v/>
      </c>
      <c r="O2000" s="1" t="str">
        <f>IFERROR(VLOOKUP(ROWS($O$5:O2000),$K$5:$L$7000,2,FALSE),"")</f>
        <v/>
      </c>
    </row>
    <row r="2001" spans="2:15" ht="15" customHeight="1" x14ac:dyDescent="0.25">
      <c r="B2001" s="178" t="s">
        <v>10403</v>
      </c>
      <c r="C2001" s="178" t="s">
        <v>104</v>
      </c>
      <c r="D2001" s="178" t="s">
        <v>2438</v>
      </c>
      <c r="E2001" s="178" t="s">
        <v>10331</v>
      </c>
      <c r="F2001" s="178" t="s">
        <v>17</v>
      </c>
      <c r="G2001" s="1">
        <f>IF(ISNUMBER(Pay_Item_Search_Text),IF(ISNUMBER(IF(FIND(Pay_Item_Search_Text,B2001)=1,1, "FALSE")),MAX(G$4:$G2000)+1,IF(ISNUMBER(Pay_Item_Search_Text),0,IF(ISNUMBER(SEARCH(Pay_Item_Search_Text,H2001)),MAX(G$4:$G2000)+1,0))),IF(ISNUMBER(Pay_Item_Search_Text),0,IF(ISNUMBER(SEARCH(Pay_Item_Search_Text,H2001)),MAX(G$4:$G2000)+1,0)))</f>
        <v>1997</v>
      </c>
      <c r="H2001" s="1" t="str">
        <f>IF(Table_PayItems[[#This Row],[Description]]="_","_ Unique Item - "&amp;Table_PayItems[[#This Row],[Item]]&amp;" - $"&amp;Table_PayItems[[#This Row],[Unit]],Table_PayItems[[#This Row],[Description]]&amp;" - $"&amp;Table_PayItems[[#This Row],[Unit]])</f>
        <v>Culv, Precast Three-Sided or Arch, 36 foot by 13 foot - $Ft</v>
      </c>
      <c r="I2001" s="29" t="str">
        <f>IFERROR(VLOOKUP(ROWS($M$5:M2001),Table_PayItems[[Search Key]:[Concentrated Name]],2,FALSE),"")</f>
        <v>Culv, Precast Three-Sided or Arch, 36 foot by 13 foot - $Ft</v>
      </c>
      <c r="J2001" s="1"/>
      <c r="K2001" s="1"/>
      <c r="L2001" s="22">
        <f>IF(ISNUMBER(SEARCH(Pay_Item_Search_Text_2,M2001)),MAX($L$4:L2000)+1,0)</f>
        <v>0</v>
      </c>
      <c r="M2001" s="1" t="str">
        <f>IFERROR(VLOOKUP(ROWS($M$5:M2001),Table_PayItems[[Search Key]:[Concentrated Name]],2,FALSE),"")</f>
        <v>Culv, Precast Three-Sided or Arch, 36 foot by 13 foot - $Ft</v>
      </c>
      <c r="N2001" s="1" t="str">
        <f>IFERROR(VLOOKUP(ROWS($M$5:N2001),$L$5:$M$7000,2,FALSE),"")</f>
        <v/>
      </c>
      <c r="O2001" s="1" t="str">
        <f>IFERROR(VLOOKUP(ROWS($O$5:O2001),$K$5:$L$7000,2,FALSE),"")</f>
        <v/>
      </c>
    </row>
    <row r="2002" spans="2:15" ht="15" customHeight="1" x14ac:dyDescent="0.25">
      <c r="B2002" s="178" t="s">
        <v>10399</v>
      </c>
      <c r="C2002" s="178" t="s">
        <v>104</v>
      </c>
      <c r="D2002" s="178" t="s">
        <v>2434</v>
      </c>
      <c r="E2002" s="178" t="s">
        <v>10331</v>
      </c>
      <c r="F2002" s="178" t="s">
        <v>17</v>
      </c>
      <c r="G2002" s="1">
        <f>IF(ISNUMBER(Pay_Item_Search_Text),IF(ISNUMBER(IF(FIND(Pay_Item_Search_Text,B2002)=1,1, "FALSE")),MAX(G$4:$G2001)+1,IF(ISNUMBER(Pay_Item_Search_Text),0,IF(ISNUMBER(SEARCH(Pay_Item_Search_Text,H2002)),MAX(G$4:$G2001)+1,0))),IF(ISNUMBER(Pay_Item_Search_Text),0,IF(ISNUMBER(SEARCH(Pay_Item_Search_Text,H2002)),MAX(G$4:$G2001)+1,0)))</f>
        <v>1998</v>
      </c>
      <c r="H2002" s="1" t="str">
        <f>IF(Table_PayItems[[#This Row],[Description]]="_","_ Unique Item - "&amp;Table_PayItems[[#This Row],[Item]]&amp;" - $"&amp;Table_PayItems[[#This Row],[Unit]],Table_PayItems[[#This Row],[Description]]&amp;" - $"&amp;Table_PayItems[[#This Row],[Unit]])</f>
        <v>Culv, Precast Three-Sided or Arch, 36 foot by 9 foot - $Ft</v>
      </c>
      <c r="I2002" s="29" t="str">
        <f>IFERROR(VLOOKUP(ROWS($M$5:M2002),Table_PayItems[[Search Key]:[Concentrated Name]],2,FALSE),"")</f>
        <v>Culv, Precast Three-Sided or Arch, 36 foot by 9 foot - $Ft</v>
      </c>
      <c r="J2002" s="1"/>
      <c r="K2002" s="1"/>
      <c r="L2002" s="22">
        <f>IF(ISNUMBER(SEARCH(Pay_Item_Search_Text_2,M2002)),MAX($L$4:L2001)+1,0)</f>
        <v>0</v>
      </c>
      <c r="M2002" s="1" t="str">
        <f>IFERROR(VLOOKUP(ROWS($M$5:M2002),Table_PayItems[[Search Key]:[Concentrated Name]],2,FALSE),"")</f>
        <v>Culv, Precast Three-Sided or Arch, 36 foot by 9 foot - $Ft</v>
      </c>
      <c r="N2002" s="1" t="str">
        <f>IFERROR(VLOOKUP(ROWS($M$5:N2002),$L$5:$M$7000,2,FALSE),"")</f>
        <v/>
      </c>
      <c r="O2002" s="1" t="str">
        <f>IFERROR(VLOOKUP(ROWS($O$5:O2002),$K$5:$L$7000,2,FALSE),"")</f>
        <v/>
      </c>
    </row>
    <row r="2003" spans="2:15" ht="15" customHeight="1" x14ac:dyDescent="0.25">
      <c r="B2003" s="178" t="s">
        <v>10404</v>
      </c>
      <c r="C2003" s="178" t="s">
        <v>104</v>
      </c>
      <c r="D2003" s="178" t="s">
        <v>2439</v>
      </c>
      <c r="E2003" s="178" t="s">
        <v>10331</v>
      </c>
      <c r="F2003" s="178" t="s">
        <v>17</v>
      </c>
      <c r="G2003" s="1">
        <f>IF(ISNUMBER(Pay_Item_Search_Text),IF(ISNUMBER(IF(FIND(Pay_Item_Search_Text,B2003)=1,1, "FALSE")),MAX(G$4:$G2002)+1,IF(ISNUMBER(Pay_Item_Search_Text),0,IF(ISNUMBER(SEARCH(Pay_Item_Search_Text,H2003)),MAX(G$4:$G2002)+1,0))),IF(ISNUMBER(Pay_Item_Search_Text),0,IF(ISNUMBER(SEARCH(Pay_Item_Search_Text,H2003)),MAX(G$4:$G2002)+1,0)))</f>
        <v>1999</v>
      </c>
      <c r="H2003" s="1" t="str">
        <f>IF(Table_PayItems[[#This Row],[Description]]="_","_ Unique Item - "&amp;Table_PayItems[[#This Row],[Item]]&amp;" - $"&amp;Table_PayItems[[#This Row],[Unit]],Table_PayItems[[#This Row],[Description]]&amp;" - $"&amp;Table_PayItems[[#This Row],[Unit]])</f>
        <v>Culv, Precast Three-Sided or Arch, 42 foot by 10 foot - $Ft</v>
      </c>
      <c r="I2003" s="29" t="str">
        <f>IFERROR(VLOOKUP(ROWS($M$5:M2003),Table_PayItems[[Search Key]:[Concentrated Name]],2,FALSE),"")</f>
        <v>Culv, Precast Three-Sided or Arch, 42 foot by 10 foot - $Ft</v>
      </c>
      <c r="J2003" s="1"/>
      <c r="K2003" s="1"/>
      <c r="L2003" s="22">
        <f>IF(ISNUMBER(SEARCH(Pay_Item_Search_Text_2,M2003)),MAX($L$4:L2002)+1,0)</f>
        <v>543</v>
      </c>
      <c r="M2003" s="1" t="str">
        <f>IFERROR(VLOOKUP(ROWS($M$5:M2003),Table_PayItems[[Search Key]:[Concentrated Name]],2,FALSE),"")</f>
        <v>Culv, Precast Three-Sided or Arch, 42 foot by 10 foot - $Ft</v>
      </c>
      <c r="N2003" s="1" t="str">
        <f>IFERROR(VLOOKUP(ROWS($M$5:N2003),$L$5:$M$7000,2,FALSE),"")</f>
        <v/>
      </c>
      <c r="O2003" s="1" t="str">
        <f>IFERROR(VLOOKUP(ROWS($O$5:O2003),$K$5:$L$7000,2,FALSE),"")</f>
        <v/>
      </c>
    </row>
    <row r="2004" spans="2:15" ht="15" customHeight="1" x14ac:dyDescent="0.25">
      <c r="B2004" s="178" t="s">
        <v>10405</v>
      </c>
      <c r="C2004" s="178" t="s">
        <v>104</v>
      </c>
      <c r="D2004" s="178" t="s">
        <v>2440</v>
      </c>
      <c r="E2004" s="178" t="s">
        <v>10331</v>
      </c>
      <c r="F2004" s="178" t="s">
        <v>17</v>
      </c>
      <c r="G2004" s="1">
        <f>IF(ISNUMBER(Pay_Item_Search_Text),IF(ISNUMBER(IF(FIND(Pay_Item_Search_Text,B2004)=1,1, "FALSE")),MAX(G$4:$G2003)+1,IF(ISNUMBER(Pay_Item_Search_Text),0,IF(ISNUMBER(SEARCH(Pay_Item_Search_Text,H2004)),MAX(G$4:$G2003)+1,0))),IF(ISNUMBER(Pay_Item_Search_Text),0,IF(ISNUMBER(SEARCH(Pay_Item_Search_Text,H2004)),MAX(G$4:$G2003)+1,0)))</f>
        <v>2000</v>
      </c>
      <c r="H2004" s="1" t="str">
        <f>IF(Table_PayItems[[#This Row],[Description]]="_","_ Unique Item - "&amp;Table_PayItems[[#This Row],[Item]]&amp;" - $"&amp;Table_PayItems[[#This Row],[Unit]],Table_PayItems[[#This Row],[Description]]&amp;" - $"&amp;Table_PayItems[[#This Row],[Unit]])</f>
        <v>Culv, Precast Three-Sided or Arch, 42 foot by 11 foot - $Ft</v>
      </c>
      <c r="I2004" s="29" t="str">
        <f>IFERROR(VLOOKUP(ROWS($M$5:M2004),Table_PayItems[[Search Key]:[Concentrated Name]],2,FALSE),"")</f>
        <v>Culv, Precast Three-Sided or Arch, 42 foot by 11 foot - $Ft</v>
      </c>
      <c r="J2004" s="1"/>
      <c r="K2004" s="1"/>
      <c r="L2004" s="22">
        <f>IF(ISNUMBER(SEARCH(Pay_Item_Search_Text_2,M2004)),MAX($L$4:L2003)+1,0)</f>
        <v>0</v>
      </c>
      <c r="M2004" s="1" t="str">
        <f>IFERROR(VLOOKUP(ROWS($M$5:M2004),Table_PayItems[[Search Key]:[Concentrated Name]],2,FALSE),"")</f>
        <v>Culv, Precast Three-Sided or Arch, 42 foot by 11 foot - $Ft</v>
      </c>
      <c r="N2004" s="1" t="str">
        <f>IFERROR(VLOOKUP(ROWS($M$5:N2004),$L$5:$M$7000,2,FALSE),"")</f>
        <v/>
      </c>
      <c r="O2004" s="1" t="str">
        <f>IFERROR(VLOOKUP(ROWS($O$5:O2004),$K$5:$L$7000,2,FALSE),"")</f>
        <v/>
      </c>
    </row>
    <row r="2005" spans="2:15" ht="15" customHeight="1" x14ac:dyDescent="0.25">
      <c r="B2005" s="178" t="s">
        <v>10406</v>
      </c>
      <c r="C2005" s="178" t="s">
        <v>104</v>
      </c>
      <c r="D2005" s="178" t="s">
        <v>2441</v>
      </c>
      <c r="E2005" s="178" t="s">
        <v>10331</v>
      </c>
      <c r="F2005" s="178" t="s">
        <v>17</v>
      </c>
      <c r="G2005" s="1">
        <f>IF(ISNUMBER(Pay_Item_Search_Text),IF(ISNUMBER(IF(FIND(Pay_Item_Search_Text,B2005)=1,1, "FALSE")),MAX(G$4:$G2004)+1,IF(ISNUMBER(Pay_Item_Search_Text),0,IF(ISNUMBER(SEARCH(Pay_Item_Search_Text,H2005)),MAX(G$4:$G2004)+1,0))),IF(ISNUMBER(Pay_Item_Search_Text),0,IF(ISNUMBER(SEARCH(Pay_Item_Search_Text,H2005)),MAX(G$4:$G2004)+1,0)))</f>
        <v>2001</v>
      </c>
      <c r="H2005" s="1" t="str">
        <f>IF(Table_PayItems[[#This Row],[Description]]="_","_ Unique Item - "&amp;Table_PayItems[[#This Row],[Item]]&amp;" - $"&amp;Table_PayItems[[#This Row],[Unit]],Table_PayItems[[#This Row],[Description]]&amp;" - $"&amp;Table_PayItems[[#This Row],[Unit]])</f>
        <v>Culv, Precast Three-Sided or Arch, 42 foot by 12 foot - $Ft</v>
      </c>
      <c r="I2005" s="29" t="str">
        <f>IFERROR(VLOOKUP(ROWS($M$5:M2005),Table_PayItems[[Search Key]:[Concentrated Name]],2,FALSE),"")</f>
        <v>Culv, Precast Three-Sided or Arch, 42 foot by 12 foot - $Ft</v>
      </c>
      <c r="J2005" s="1"/>
      <c r="K2005" s="1"/>
      <c r="L2005" s="22">
        <f>IF(ISNUMBER(SEARCH(Pay_Item_Search_Text_2,M2005)),MAX($L$4:L2004)+1,0)</f>
        <v>0</v>
      </c>
      <c r="M2005" s="1" t="str">
        <f>IFERROR(VLOOKUP(ROWS($M$5:M2005),Table_PayItems[[Search Key]:[Concentrated Name]],2,FALSE),"")</f>
        <v>Culv, Precast Three-Sided or Arch, 42 foot by 12 foot - $Ft</v>
      </c>
      <c r="N2005" s="1" t="str">
        <f>IFERROR(VLOOKUP(ROWS($M$5:N2005),$L$5:$M$7000,2,FALSE),"")</f>
        <v/>
      </c>
      <c r="O2005" s="1" t="str">
        <f>IFERROR(VLOOKUP(ROWS($O$5:O2005),$K$5:$L$7000,2,FALSE),"")</f>
        <v/>
      </c>
    </row>
    <row r="2006" spans="2:15" ht="15" customHeight="1" x14ac:dyDescent="0.25">
      <c r="B2006" s="178" t="s">
        <v>10407</v>
      </c>
      <c r="C2006" s="178" t="s">
        <v>104</v>
      </c>
      <c r="D2006" s="178" t="s">
        <v>2442</v>
      </c>
      <c r="E2006" s="178" t="s">
        <v>10331</v>
      </c>
      <c r="F2006" s="178" t="s">
        <v>17</v>
      </c>
      <c r="G2006" s="1">
        <f>IF(ISNUMBER(Pay_Item_Search_Text),IF(ISNUMBER(IF(FIND(Pay_Item_Search_Text,B2006)=1,1, "FALSE")),MAX(G$4:$G2005)+1,IF(ISNUMBER(Pay_Item_Search_Text),0,IF(ISNUMBER(SEARCH(Pay_Item_Search_Text,H2006)),MAX(G$4:$G2005)+1,0))),IF(ISNUMBER(Pay_Item_Search_Text),0,IF(ISNUMBER(SEARCH(Pay_Item_Search_Text,H2006)),MAX(G$4:$G2005)+1,0)))</f>
        <v>2002</v>
      </c>
      <c r="H2006" s="1" t="str">
        <f>IF(Table_PayItems[[#This Row],[Description]]="_","_ Unique Item - "&amp;Table_PayItems[[#This Row],[Item]]&amp;" - $"&amp;Table_PayItems[[#This Row],[Unit]],Table_PayItems[[#This Row],[Description]]&amp;" - $"&amp;Table_PayItems[[#This Row],[Unit]])</f>
        <v>Culv, Precast Three-Sided or Arch, 42 foot by 13 foot - $Ft</v>
      </c>
      <c r="I2006" s="29" t="str">
        <f>IFERROR(VLOOKUP(ROWS($M$5:M2006),Table_PayItems[[Search Key]:[Concentrated Name]],2,FALSE),"")</f>
        <v>Culv, Precast Three-Sided or Arch, 42 foot by 13 foot - $Ft</v>
      </c>
      <c r="J2006" s="1"/>
      <c r="K2006" s="1"/>
      <c r="L2006" s="22">
        <f>IF(ISNUMBER(SEARCH(Pay_Item_Search_Text_2,M2006)),MAX($L$4:L2005)+1,0)</f>
        <v>0</v>
      </c>
      <c r="M2006" s="1" t="str">
        <f>IFERROR(VLOOKUP(ROWS($M$5:M2006),Table_PayItems[[Search Key]:[Concentrated Name]],2,FALSE),"")</f>
        <v>Culv, Precast Three-Sided or Arch, 42 foot by 13 foot - $Ft</v>
      </c>
      <c r="N2006" s="1" t="str">
        <f>IFERROR(VLOOKUP(ROWS($M$5:N2006),$L$5:$M$7000,2,FALSE),"")</f>
        <v/>
      </c>
      <c r="O2006" s="1" t="str">
        <f>IFERROR(VLOOKUP(ROWS($O$5:O2006),$K$5:$L$7000,2,FALSE),"")</f>
        <v/>
      </c>
    </row>
    <row r="2007" spans="2:15" ht="15" customHeight="1" x14ac:dyDescent="0.25">
      <c r="B2007" s="178" t="s">
        <v>10408</v>
      </c>
      <c r="C2007" s="178" t="s">
        <v>104</v>
      </c>
      <c r="D2007" s="178" t="s">
        <v>2443</v>
      </c>
      <c r="E2007" s="178" t="s">
        <v>10331</v>
      </c>
      <c r="F2007" s="178" t="s">
        <v>17</v>
      </c>
      <c r="G2007" s="1">
        <f>IF(ISNUMBER(Pay_Item_Search_Text),IF(ISNUMBER(IF(FIND(Pay_Item_Search_Text,B2007)=1,1, "FALSE")),MAX(G$4:$G2006)+1,IF(ISNUMBER(Pay_Item_Search_Text),0,IF(ISNUMBER(SEARCH(Pay_Item_Search_Text,H2007)),MAX(G$4:$G2006)+1,0))),IF(ISNUMBER(Pay_Item_Search_Text),0,IF(ISNUMBER(SEARCH(Pay_Item_Search_Text,H2007)),MAX(G$4:$G2006)+1,0)))</f>
        <v>2003</v>
      </c>
      <c r="H2007" s="1" t="str">
        <f>IF(Table_PayItems[[#This Row],[Description]]="_","_ Unique Item - "&amp;Table_PayItems[[#This Row],[Item]]&amp;" - $"&amp;Table_PayItems[[#This Row],[Unit]],Table_PayItems[[#This Row],[Description]]&amp;" - $"&amp;Table_PayItems[[#This Row],[Unit]])</f>
        <v>Culv, Precast Three-Sided or Arch, 42 foot by 14 foot - $Ft</v>
      </c>
      <c r="I2007" s="29" t="str">
        <f>IFERROR(VLOOKUP(ROWS($M$5:M2007),Table_PayItems[[Search Key]:[Concentrated Name]],2,FALSE),"")</f>
        <v>Culv, Precast Three-Sided or Arch, 42 foot by 14 foot - $Ft</v>
      </c>
      <c r="J2007" s="1"/>
      <c r="K2007" s="1"/>
      <c r="L2007" s="22">
        <f>IF(ISNUMBER(SEARCH(Pay_Item_Search_Text_2,M2007)),MAX($L$4:L2006)+1,0)</f>
        <v>0</v>
      </c>
      <c r="M2007" s="1" t="str">
        <f>IFERROR(VLOOKUP(ROWS($M$5:M2007),Table_PayItems[[Search Key]:[Concentrated Name]],2,FALSE),"")</f>
        <v>Culv, Precast Three-Sided or Arch, 42 foot by 14 foot - $Ft</v>
      </c>
      <c r="N2007" s="1" t="str">
        <f>IFERROR(VLOOKUP(ROWS($M$5:N2007),$L$5:$M$7000,2,FALSE),"")</f>
        <v/>
      </c>
      <c r="O2007" s="1" t="str">
        <f>IFERROR(VLOOKUP(ROWS($O$5:O2007),$K$5:$L$7000,2,FALSE),"")</f>
        <v/>
      </c>
    </row>
    <row r="2008" spans="2:15" ht="15" customHeight="1" x14ac:dyDescent="0.25">
      <c r="B2008" s="178" t="s">
        <v>10409</v>
      </c>
      <c r="C2008" s="178" t="s">
        <v>104</v>
      </c>
      <c r="D2008" s="178" t="s">
        <v>2444</v>
      </c>
      <c r="E2008" s="178" t="s">
        <v>10331</v>
      </c>
      <c r="F2008" s="178" t="s">
        <v>17</v>
      </c>
      <c r="G2008" s="1">
        <f>IF(ISNUMBER(Pay_Item_Search_Text),IF(ISNUMBER(IF(FIND(Pay_Item_Search_Text,B2008)=1,1, "FALSE")),MAX(G$4:$G2007)+1,IF(ISNUMBER(Pay_Item_Search_Text),0,IF(ISNUMBER(SEARCH(Pay_Item_Search_Text,H2008)),MAX(G$4:$G2007)+1,0))),IF(ISNUMBER(Pay_Item_Search_Text),0,IF(ISNUMBER(SEARCH(Pay_Item_Search_Text,H2008)),MAX(G$4:$G2007)+1,0)))</f>
        <v>2004</v>
      </c>
      <c r="H2008" s="1" t="str">
        <f>IF(Table_PayItems[[#This Row],[Description]]="_","_ Unique Item - "&amp;Table_PayItems[[#This Row],[Item]]&amp;" - $"&amp;Table_PayItems[[#This Row],[Unit]],Table_PayItems[[#This Row],[Description]]&amp;" - $"&amp;Table_PayItems[[#This Row],[Unit]])</f>
        <v>Culv, Precast Three-Sided or Arch, 48 foot by 11 foot - $Ft</v>
      </c>
      <c r="I2008" s="29" t="str">
        <f>IFERROR(VLOOKUP(ROWS($M$5:M2008),Table_PayItems[[Search Key]:[Concentrated Name]],2,FALSE),"")</f>
        <v>Culv, Precast Three-Sided or Arch, 48 foot by 11 foot - $Ft</v>
      </c>
      <c r="J2008" s="1"/>
      <c r="K2008" s="1"/>
      <c r="L2008" s="22">
        <f>IF(ISNUMBER(SEARCH(Pay_Item_Search_Text_2,M2008)),MAX($L$4:L2007)+1,0)</f>
        <v>0</v>
      </c>
      <c r="M2008" s="1" t="str">
        <f>IFERROR(VLOOKUP(ROWS($M$5:M2008),Table_PayItems[[Search Key]:[Concentrated Name]],2,FALSE),"")</f>
        <v>Culv, Precast Three-Sided or Arch, 48 foot by 11 foot - $Ft</v>
      </c>
      <c r="N2008" s="1" t="str">
        <f>IFERROR(VLOOKUP(ROWS($M$5:N2008),$L$5:$M$7000,2,FALSE),"")</f>
        <v/>
      </c>
      <c r="O2008" s="1" t="str">
        <f>IFERROR(VLOOKUP(ROWS($O$5:O2008),$K$5:$L$7000,2,FALSE),"")</f>
        <v/>
      </c>
    </row>
    <row r="2009" spans="2:15" ht="15" customHeight="1" x14ac:dyDescent="0.25">
      <c r="B2009" s="178" t="s">
        <v>10410</v>
      </c>
      <c r="C2009" s="178" t="s">
        <v>104</v>
      </c>
      <c r="D2009" s="178" t="s">
        <v>2445</v>
      </c>
      <c r="E2009" s="178" t="s">
        <v>10331</v>
      </c>
      <c r="F2009" s="178" t="s">
        <v>17</v>
      </c>
      <c r="G2009" s="1">
        <f>IF(ISNUMBER(Pay_Item_Search_Text),IF(ISNUMBER(IF(FIND(Pay_Item_Search_Text,B2009)=1,1, "FALSE")),MAX(G$4:$G2008)+1,IF(ISNUMBER(Pay_Item_Search_Text),0,IF(ISNUMBER(SEARCH(Pay_Item_Search_Text,H2009)),MAX(G$4:$G2008)+1,0))),IF(ISNUMBER(Pay_Item_Search_Text),0,IF(ISNUMBER(SEARCH(Pay_Item_Search_Text,H2009)),MAX(G$4:$G2008)+1,0)))</f>
        <v>2005</v>
      </c>
      <c r="H2009" s="1" t="str">
        <f>IF(Table_PayItems[[#This Row],[Description]]="_","_ Unique Item - "&amp;Table_PayItems[[#This Row],[Item]]&amp;" - $"&amp;Table_PayItems[[#This Row],[Unit]],Table_PayItems[[#This Row],[Description]]&amp;" - $"&amp;Table_PayItems[[#This Row],[Unit]])</f>
        <v>Culv, Precast Three-Sided or Arch, 48 foot by 12 foot - $Ft</v>
      </c>
      <c r="I2009" s="29" t="str">
        <f>IFERROR(VLOOKUP(ROWS($M$5:M2009),Table_PayItems[[Search Key]:[Concentrated Name]],2,FALSE),"")</f>
        <v>Culv, Precast Three-Sided or Arch, 48 foot by 12 foot - $Ft</v>
      </c>
      <c r="J2009" s="1"/>
      <c r="K2009" s="1"/>
      <c r="L2009" s="22">
        <f>IF(ISNUMBER(SEARCH(Pay_Item_Search_Text_2,M2009)),MAX($L$4:L2008)+1,0)</f>
        <v>0</v>
      </c>
      <c r="M2009" s="1" t="str">
        <f>IFERROR(VLOOKUP(ROWS($M$5:M2009),Table_PayItems[[Search Key]:[Concentrated Name]],2,FALSE),"")</f>
        <v>Culv, Precast Three-Sided or Arch, 48 foot by 12 foot - $Ft</v>
      </c>
      <c r="N2009" s="1" t="str">
        <f>IFERROR(VLOOKUP(ROWS($M$5:N2009),$L$5:$M$7000,2,FALSE),"")</f>
        <v/>
      </c>
      <c r="O2009" s="1" t="str">
        <f>IFERROR(VLOOKUP(ROWS($O$5:O2009),$K$5:$L$7000,2,FALSE),"")</f>
        <v/>
      </c>
    </row>
    <row r="2010" spans="2:15" ht="15" customHeight="1" x14ac:dyDescent="0.25">
      <c r="B2010" s="178" t="s">
        <v>8742</v>
      </c>
      <c r="C2010" s="178" t="s">
        <v>104</v>
      </c>
      <c r="D2010" s="178" t="s">
        <v>796</v>
      </c>
      <c r="E2010" s="178" t="s">
        <v>296</v>
      </c>
      <c r="F2010" s="178" t="s">
        <v>17</v>
      </c>
      <c r="G2010" s="1">
        <f>IF(ISNUMBER(Pay_Item_Search_Text),IF(ISNUMBER(IF(FIND(Pay_Item_Search_Text,B2010)=1,1, "FALSE")),MAX(G$4:$G2009)+1,IF(ISNUMBER(Pay_Item_Search_Text),0,IF(ISNUMBER(SEARCH(Pay_Item_Search_Text,H2010)),MAX(G$4:$G2009)+1,0))),IF(ISNUMBER(Pay_Item_Search_Text),0,IF(ISNUMBER(SEARCH(Pay_Item_Search_Text,H2010)),MAX(G$4:$G2009)+1,0)))</f>
        <v>2006</v>
      </c>
      <c r="H2010" s="1" t="str">
        <f>IF(Table_PayItems[[#This Row],[Description]]="_","_ Unique Item - "&amp;Table_PayItems[[#This Row],[Item]]&amp;" - $"&amp;Table_PayItems[[#This Row],[Unit]],Table_PayItems[[#This Row],[Description]]&amp;" - $"&amp;Table_PayItems[[#This Row],[Unit]])</f>
        <v>Culv, Reinf Conc Ellip, HE Cl A, 14 inch by 23 inch - $Ft</v>
      </c>
      <c r="I2010" s="29" t="str">
        <f>IFERROR(VLOOKUP(ROWS($M$5:M2010),Table_PayItems[[Search Key]:[Concentrated Name]],2,FALSE),"")</f>
        <v>Culv, Reinf Conc Ellip, HE Cl A, 14 inch by 23 inch - $Ft</v>
      </c>
      <c r="J2010" s="1"/>
      <c r="K2010" s="1"/>
      <c r="L2010" s="22">
        <f>IF(ISNUMBER(SEARCH(Pay_Item_Search_Text_2,M2010)),MAX($L$4:L2009)+1,0)</f>
        <v>0</v>
      </c>
      <c r="M2010" s="1" t="str">
        <f>IFERROR(VLOOKUP(ROWS($M$5:M2010),Table_PayItems[[Search Key]:[Concentrated Name]],2,FALSE),"")</f>
        <v>Culv, Reinf Conc Ellip, HE Cl A, 14 inch by 23 inch - $Ft</v>
      </c>
      <c r="N2010" s="1" t="str">
        <f>IFERROR(VLOOKUP(ROWS($M$5:N2010),$L$5:$M$7000,2,FALSE),"")</f>
        <v/>
      </c>
      <c r="O2010" s="1" t="str">
        <f>IFERROR(VLOOKUP(ROWS($O$5:O2010),$K$5:$L$7000,2,FALSE),"")</f>
        <v/>
      </c>
    </row>
    <row r="2011" spans="2:15" ht="15" customHeight="1" x14ac:dyDescent="0.25">
      <c r="B2011" s="178" t="s">
        <v>8743</v>
      </c>
      <c r="C2011" s="178" t="s">
        <v>104</v>
      </c>
      <c r="D2011" s="178" t="s">
        <v>797</v>
      </c>
      <c r="E2011" s="178" t="s">
        <v>302</v>
      </c>
      <c r="F2011" s="178" t="s">
        <v>17</v>
      </c>
      <c r="G2011" s="1">
        <f>IF(ISNUMBER(Pay_Item_Search_Text),IF(ISNUMBER(IF(FIND(Pay_Item_Search_Text,B2011)=1,1, "FALSE")),MAX(G$4:$G2010)+1,IF(ISNUMBER(Pay_Item_Search_Text),0,IF(ISNUMBER(SEARCH(Pay_Item_Search_Text,H2011)),MAX(G$4:$G2010)+1,0))),IF(ISNUMBER(Pay_Item_Search_Text),0,IF(ISNUMBER(SEARCH(Pay_Item_Search_Text,H2011)),MAX(G$4:$G2010)+1,0)))</f>
        <v>2007</v>
      </c>
      <c r="H2011" s="1" t="str">
        <f>IF(Table_PayItems[[#This Row],[Description]]="_","_ Unique Item - "&amp;Table_PayItems[[#This Row],[Item]]&amp;" - $"&amp;Table_PayItems[[#This Row],[Unit]],Table_PayItems[[#This Row],[Description]]&amp;" - $"&amp;Table_PayItems[[#This Row],[Unit]])</f>
        <v>Culv, Reinf Conc Ellip, HE Cl A, 19 inch by 30 inch - $Ft</v>
      </c>
      <c r="I2011" s="29" t="str">
        <f>IFERROR(VLOOKUP(ROWS($M$5:M2011),Table_PayItems[[Search Key]:[Concentrated Name]],2,FALSE),"")</f>
        <v>Culv, Reinf Conc Ellip, HE Cl A, 19 inch by 30 inch - $Ft</v>
      </c>
      <c r="J2011" s="1"/>
      <c r="K2011" s="1"/>
      <c r="L2011" s="22">
        <f>IF(ISNUMBER(SEARCH(Pay_Item_Search_Text_2,M2011)),MAX($L$4:L2010)+1,0)</f>
        <v>544</v>
      </c>
      <c r="M2011" s="1" t="str">
        <f>IFERROR(VLOOKUP(ROWS($M$5:M2011),Table_PayItems[[Search Key]:[Concentrated Name]],2,FALSE),"")</f>
        <v>Culv, Reinf Conc Ellip, HE Cl A, 19 inch by 30 inch - $Ft</v>
      </c>
      <c r="N2011" s="1" t="str">
        <f>IFERROR(VLOOKUP(ROWS($M$5:N2011),$L$5:$M$7000,2,FALSE),"")</f>
        <v/>
      </c>
      <c r="O2011" s="1" t="str">
        <f>IFERROR(VLOOKUP(ROWS($O$5:O2011),$K$5:$L$7000,2,FALSE),"")</f>
        <v/>
      </c>
    </row>
    <row r="2012" spans="2:15" ht="15" customHeight="1" x14ac:dyDescent="0.25">
      <c r="B2012" s="178" t="s">
        <v>8744</v>
      </c>
      <c r="C2012" s="178" t="s">
        <v>104</v>
      </c>
      <c r="D2012" s="178" t="s">
        <v>798</v>
      </c>
      <c r="E2012" s="178" t="s">
        <v>302</v>
      </c>
      <c r="F2012" s="178" t="s">
        <v>17</v>
      </c>
      <c r="G2012" s="1">
        <f>IF(ISNUMBER(Pay_Item_Search_Text),IF(ISNUMBER(IF(FIND(Pay_Item_Search_Text,B2012)=1,1, "FALSE")),MAX(G$4:$G2011)+1,IF(ISNUMBER(Pay_Item_Search_Text),0,IF(ISNUMBER(SEARCH(Pay_Item_Search_Text,H2012)),MAX(G$4:$G2011)+1,0))),IF(ISNUMBER(Pay_Item_Search_Text),0,IF(ISNUMBER(SEARCH(Pay_Item_Search_Text,H2012)),MAX(G$4:$G2011)+1,0)))</f>
        <v>2008</v>
      </c>
      <c r="H2012" s="1" t="str">
        <f>IF(Table_PayItems[[#This Row],[Description]]="_","_ Unique Item - "&amp;Table_PayItems[[#This Row],[Item]]&amp;" - $"&amp;Table_PayItems[[#This Row],[Unit]],Table_PayItems[[#This Row],[Description]]&amp;" - $"&amp;Table_PayItems[[#This Row],[Unit]])</f>
        <v>Culv, Reinf Conc Ellip, HE Cl A, 22 inch by 34 inch - $Ft</v>
      </c>
      <c r="I2012" s="29" t="str">
        <f>IFERROR(VLOOKUP(ROWS($M$5:M2012),Table_PayItems[[Search Key]:[Concentrated Name]],2,FALSE),"")</f>
        <v>Culv, Reinf Conc Ellip, HE Cl A, 22 inch by 34 inch - $Ft</v>
      </c>
      <c r="J2012" s="1"/>
      <c r="K2012" s="1"/>
      <c r="L2012" s="22">
        <f>IF(ISNUMBER(SEARCH(Pay_Item_Search_Text_2,M2012)),MAX($L$4:L2011)+1,0)</f>
        <v>0</v>
      </c>
      <c r="M2012" s="1" t="str">
        <f>IFERROR(VLOOKUP(ROWS($M$5:M2012),Table_PayItems[[Search Key]:[Concentrated Name]],2,FALSE),"")</f>
        <v>Culv, Reinf Conc Ellip, HE Cl A, 22 inch by 34 inch - $Ft</v>
      </c>
      <c r="N2012" s="1" t="str">
        <f>IFERROR(VLOOKUP(ROWS($M$5:N2012),$L$5:$M$7000,2,FALSE),"")</f>
        <v/>
      </c>
      <c r="O2012" s="1" t="str">
        <f>IFERROR(VLOOKUP(ROWS($O$5:O2012),$K$5:$L$7000,2,FALSE),"")</f>
        <v/>
      </c>
    </row>
    <row r="2013" spans="2:15" ht="15" customHeight="1" x14ac:dyDescent="0.25">
      <c r="B2013" s="178" t="s">
        <v>8745</v>
      </c>
      <c r="C2013" s="178" t="s">
        <v>104</v>
      </c>
      <c r="D2013" s="178" t="s">
        <v>799</v>
      </c>
      <c r="E2013" s="178" t="s">
        <v>302</v>
      </c>
      <c r="F2013" s="178" t="s">
        <v>17</v>
      </c>
      <c r="G2013" s="1">
        <f>IF(ISNUMBER(Pay_Item_Search_Text),IF(ISNUMBER(IF(FIND(Pay_Item_Search_Text,B2013)=1,1, "FALSE")),MAX(G$4:$G2012)+1,IF(ISNUMBER(Pay_Item_Search_Text),0,IF(ISNUMBER(SEARCH(Pay_Item_Search_Text,H2013)),MAX(G$4:$G2012)+1,0))),IF(ISNUMBER(Pay_Item_Search_Text),0,IF(ISNUMBER(SEARCH(Pay_Item_Search_Text,H2013)),MAX(G$4:$G2012)+1,0)))</f>
        <v>2009</v>
      </c>
      <c r="H2013" s="1" t="str">
        <f>IF(Table_PayItems[[#This Row],[Description]]="_","_ Unique Item - "&amp;Table_PayItems[[#This Row],[Item]]&amp;" - $"&amp;Table_PayItems[[#This Row],[Unit]],Table_PayItems[[#This Row],[Description]]&amp;" - $"&amp;Table_PayItems[[#This Row],[Unit]])</f>
        <v>Culv, Reinf Conc Ellip, HE Cl A, 24 inch by 38 inch - $Ft</v>
      </c>
      <c r="I2013" s="29" t="str">
        <f>IFERROR(VLOOKUP(ROWS($M$5:M2013),Table_PayItems[[Search Key]:[Concentrated Name]],2,FALSE),"")</f>
        <v>Culv, Reinf Conc Ellip, HE Cl A, 24 inch by 38 inch - $Ft</v>
      </c>
      <c r="J2013" s="1"/>
      <c r="K2013" s="1"/>
      <c r="L2013" s="22">
        <f>IF(ISNUMBER(SEARCH(Pay_Item_Search_Text_2,M2013)),MAX($L$4:L2012)+1,0)</f>
        <v>0</v>
      </c>
      <c r="M2013" s="1" t="str">
        <f>IFERROR(VLOOKUP(ROWS($M$5:M2013),Table_PayItems[[Search Key]:[Concentrated Name]],2,FALSE),"")</f>
        <v>Culv, Reinf Conc Ellip, HE Cl A, 24 inch by 38 inch - $Ft</v>
      </c>
      <c r="N2013" s="1" t="str">
        <f>IFERROR(VLOOKUP(ROWS($M$5:N2013),$L$5:$M$7000,2,FALSE),"")</f>
        <v/>
      </c>
      <c r="O2013" s="1" t="str">
        <f>IFERROR(VLOOKUP(ROWS($O$5:O2013),$K$5:$L$7000,2,FALSE),"")</f>
        <v/>
      </c>
    </row>
    <row r="2014" spans="2:15" ht="15" customHeight="1" x14ac:dyDescent="0.25">
      <c r="B2014" s="178" t="s">
        <v>8746</v>
      </c>
      <c r="C2014" s="178" t="s">
        <v>104</v>
      </c>
      <c r="D2014" s="178" t="s">
        <v>800</v>
      </c>
      <c r="E2014" s="178" t="s">
        <v>302</v>
      </c>
      <c r="F2014" s="178" t="s">
        <v>17</v>
      </c>
      <c r="G2014" s="1">
        <f>IF(ISNUMBER(Pay_Item_Search_Text),IF(ISNUMBER(IF(FIND(Pay_Item_Search_Text,B2014)=1,1, "FALSE")),MAX(G$4:$G2013)+1,IF(ISNUMBER(Pay_Item_Search_Text),0,IF(ISNUMBER(SEARCH(Pay_Item_Search_Text,H2014)),MAX(G$4:$G2013)+1,0))),IF(ISNUMBER(Pay_Item_Search_Text),0,IF(ISNUMBER(SEARCH(Pay_Item_Search_Text,H2014)),MAX(G$4:$G2013)+1,0)))</f>
        <v>2010</v>
      </c>
      <c r="H2014" s="1" t="str">
        <f>IF(Table_PayItems[[#This Row],[Description]]="_","_ Unique Item - "&amp;Table_PayItems[[#This Row],[Item]]&amp;" - $"&amp;Table_PayItems[[#This Row],[Unit]],Table_PayItems[[#This Row],[Description]]&amp;" - $"&amp;Table_PayItems[[#This Row],[Unit]])</f>
        <v>Culv, Reinf Conc Ellip, HE Cl A, 29 inch by 45 inch - $Ft</v>
      </c>
      <c r="I2014" s="29" t="str">
        <f>IFERROR(VLOOKUP(ROWS($M$5:M2014),Table_PayItems[[Search Key]:[Concentrated Name]],2,FALSE),"")</f>
        <v>Culv, Reinf Conc Ellip, HE Cl A, 29 inch by 45 inch - $Ft</v>
      </c>
      <c r="J2014" s="1"/>
      <c r="K2014" s="1"/>
      <c r="L2014" s="22">
        <f>IF(ISNUMBER(SEARCH(Pay_Item_Search_Text_2,M2014)),MAX($L$4:L2013)+1,0)</f>
        <v>0</v>
      </c>
      <c r="M2014" s="1" t="str">
        <f>IFERROR(VLOOKUP(ROWS($M$5:M2014),Table_PayItems[[Search Key]:[Concentrated Name]],2,FALSE),"")</f>
        <v>Culv, Reinf Conc Ellip, HE Cl A, 29 inch by 45 inch - $Ft</v>
      </c>
      <c r="N2014" s="1" t="str">
        <f>IFERROR(VLOOKUP(ROWS($M$5:N2014),$L$5:$M$7000,2,FALSE),"")</f>
        <v/>
      </c>
      <c r="O2014" s="1" t="str">
        <f>IFERROR(VLOOKUP(ROWS($O$5:O2014),$K$5:$L$7000,2,FALSE),"")</f>
        <v/>
      </c>
    </row>
    <row r="2015" spans="2:15" ht="15" customHeight="1" x14ac:dyDescent="0.25">
      <c r="B2015" s="178" t="s">
        <v>8747</v>
      </c>
      <c r="C2015" s="178" t="s">
        <v>104</v>
      </c>
      <c r="D2015" s="178" t="s">
        <v>801</v>
      </c>
      <c r="E2015" s="178" t="s">
        <v>302</v>
      </c>
      <c r="F2015" s="178" t="s">
        <v>17</v>
      </c>
      <c r="G2015" s="1">
        <f>IF(ISNUMBER(Pay_Item_Search_Text),IF(ISNUMBER(IF(FIND(Pay_Item_Search_Text,B2015)=1,1, "FALSE")),MAX(G$4:$G2014)+1,IF(ISNUMBER(Pay_Item_Search_Text),0,IF(ISNUMBER(SEARCH(Pay_Item_Search_Text,H2015)),MAX(G$4:$G2014)+1,0))),IF(ISNUMBER(Pay_Item_Search_Text),0,IF(ISNUMBER(SEARCH(Pay_Item_Search_Text,H2015)),MAX(G$4:$G2014)+1,0)))</f>
        <v>2011</v>
      </c>
      <c r="H2015" s="1" t="str">
        <f>IF(Table_PayItems[[#This Row],[Description]]="_","_ Unique Item - "&amp;Table_PayItems[[#This Row],[Item]]&amp;" - $"&amp;Table_PayItems[[#This Row],[Unit]],Table_PayItems[[#This Row],[Description]]&amp;" - $"&amp;Table_PayItems[[#This Row],[Unit]])</f>
        <v>Culv, Reinf Conc Ellip, HE Cl A, 34 inch by 53 inch - $Ft</v>
      </c>
      <c r="I2015" s="29" t="str">
        <f>IFERROR(VLOOKUP(ROWS($M$5:M2015),Table_PayItems[[Search Key]:[Concentrated Name]],2,FALSE),"")</f>
        <v>Culv, Reinf Conc Ellip, HE Cl A, 34 inch by 53 inch - $Ft</v>
      </c>
      <c r="J2015" s="1"/>
      <c r="K2015" s="1"/>
      <c r="L2015" s="22">
        <f>IF(ISNUMBER(SEARCH(Pay_Item_Search_Text_2,M2015)),MAX($L$4:L2014)+1,0)</f>
        <v>0</v>
      </c>
      <c r="M2015" s="1" t="str">
        <f>IFERROR(VLOOKUP(ROWS($M$5:M2015),Table_PayItems[[Search Key]:[Concentrated Name]],2,FALSE),"")</f>
        <v>Culv, Reinf Conc Ellip, HE Cl A, 34 inch by 53 inch - $Ft</v>
      </c>
      <c r="N2015" s="1" t="str">
        <f>IFERROR(VLOOKUP(ROWS($M$5:N2015),$L$5:$M$7000,2,FALSE),"")</f>
        <v/>
      </c>
      <c r="O2015" s="1" t="str">
        <f>IFERROR(VLOOKUP(ROWS($O$5:O2015),$K$5:$L$7000,2,FALSE),"")</f>
        <v/>
      </c>
    </row>
    <row r="2016" spans="2:15" ht="15" customHeight="1" x14ac:dyDescent="0.25">
      <c r="B2016" s="178" t="s">
        <v>8748</v>
      </c>
      <c r="C2016" s="178" t="s">
        <v>104</v>
      </c>
      <c r="D2016" s="178" t="s">
        <v>802</v>
      </c>
      <c r="E2016" s="178" t="s">
        <v>302</v>
      </c>
      <c r="F2016" s="178" t="s">
        <v>17</v>
      </c>
      <c r="G2016" s="1">
        <f>IF(ISNUMBER(Pay_Item_Search_Text),IF(ISNUMBER(IF(FIND(Pay_Item_Search_Text,B2016)=1,1, "FALSE")),MAX(G$4:$G2015)+1,IF(ISNUMBER(Pay_Item_Search_Text),0,IF(ISNUMBER(SEARCH(Pay_Item_Search_Text,H2016)),MAX(G$4:$G2015)+1,0))),IF(ISNUMBER(Pay_Item_Search_Text),0,IF(ISNUMBER(SEARCH(Pay_Item_Search_Text,H2016)),MAX(G$4:$G2015)+1,0)))</f>
        <v>2012</v>
      </c>
      <c r="H2016" s="1" t="str">
        <f>IF(Table_PayItems[[#This Row],[Description]]="_","_ Unique Item - "&amp;Table_PayItems[[#This Row],[Item]]&amp;" - $"&amp;Table_PayItems[[#This Row],[Unit]],Table_PayItems[[#This Row],[Description]]&amp;" - $"&amp;Table_PayItems[[#This Row],[Unit]])</f>
        <v>Culv, Reinf Conc Ellip, HE Cl A, 38 inch by 60 inch - $Ft</v>
      </c>
      <c r="I2016" s="29" t="str">
        <f>IFERROR(VLOOKUP(ROWS($M$5:M2016),Table_PayItems[[Search Key]:[Concentrated Name]],2,FALSE),"")</f>
        <v>Culv, Reinf Conc Ellip, HE Cl A, 38 inch by 60 inch - $Ft</v>
      </c>
      <c r="J2016" s="1"/>
      <c r="K2016" s="1"/>
      <c r="L2016" s="22">
        <f>IF(ISNUMBER(SEARCH(Pay_Item_Search_Text_2,M2016)),MAX($L$4:L2015)+1,0)</f>
        <v>545</v>
      </c>
      <c r="M2016" s="1" t="str">
        <f>IFERROR(VLOOKUP(ROWS($M$5:M2016),Table_PayItems[[Search Key]:[Concentrated Name]],2,FALSE),"")</f>
        <v>Culv, Reinf Conc Ellip, HE Cl A, 38 inch by 60 inch - $Ft</v>
      </c>
      <c r="N2016" s="1" t="str">
        <f>IFERROR(VLOOKUP(ROWS($M$5:N2016),$L$5:$M$7000,2,FALSE),"")</f>
        <v/>
      </c>
      <c r="O2016" s="1" t="str">
        <f>IFERROR(VLOOKUP(ROWS($O$5:O2016),$K$5:$L$7000,2,FALSE),"")</f>
        <v/>
      </c>
    </row>
    <row r="2017" spans="2:15" ht="15" customHeight="1" x14ac:dyDescent="0.25">
      <c r="B2017" s="178" t="s">
        <v>8749</v>
      </c>
      <c r="C2017" s="178" t="s">
        <v>104</v>
      </c>
      <c r="D2017" s="178" t="s">
        <v>803</v>
      </c>
      <c r="E2017" s="178" t="s">
        <v>302</v>
      </c>
      <c r="F2017" s="178" t="s">
        <v>17</v>
      </c>
      <c r="G2017" s="1">
        <f>IF(ISNUMBER(Pay_Item_Search_Text),IF(ISNUMBER(IF(FIND(Pay_Item_Search_Text,B2017)=1,1, "FALSE")),MAX(G$4:$G2016)+1,IF(ISNUMBER(Pay_Item_Search_Text),0,IF(ISNUMBER(SEARCH(Pay_Item_Search_Text,H2017)),MAX(G$4:$G2016)+1,0))),IF(ISNUMBER(Pay_Item_Search_Text),0,IF(ISNUMBER(SEARCH(Pay_Item_Search_Text,H2017)),MAX(G$4:$G2016)+1,0)))</f>
        <v>2013</v>
      </c>
      <c r="H2017" s="1" t="str">
        <f>IF(Table_PayItems[[#This Row],[Description]]="_","_ Unique Item - "&amp;Table_PayItems[[#This Row],[Item]]&amp;" - $"&amp;Table_PayItems[[#This Row],[Unit]],Table_PayItems[[#This Row],[Description]]&amp;" - $"&amp;Table_PayItems[[#This Row],[Unit]])</f>
        <v>Culv, Reinf Conc Ellip, HE Cl A, 43 inch by 68 inch - $Ft</v>
      </c>
      <c r="I2017" s="29" t="str">
        <f>IFERROR(VLOOKUP(ROWS($M$5:M2017),Table_PayItems[[Search Key]:[Concentrated Name]],2,FALSE),"")</f>
        <v>Culv, Reinf Conc Ellip, HE Cl A, 43 inch by 68 inch - $Ft</v>
      </c>
      <c r="J2017" s="1"/>
      <c r="K2017" s="1"/>
      <c r="L2017" s="22">
        <f>IF(ISNUMBER(SEARCH(Pay_Item_Search_Text_2,M2017)),MAX($L$4:L2016)+1,0)</f>
        <v>0</v>
      </c>
      <c r="M2017" s="1" t="str">
        <f>IFERROR(VLOOKUP(ROWS($M$5:M2017),Table_PayItems[[Search Key]:[Concentrated Name]],2,FALSE),"")</f>
        <v>Culv, Reinf Conc Ellip, HE Cl A, 43 inch by 68 inch - $Ft</v>
      </c>
      <c r="N2017" s="1" t="str">
        <f>IFERROR(VLOOKUP(ROWS($M$5:N2017),$L$5:$M$7000,2,FALSE),"")</f>
        <v/>
      </c>
      <c r="O2017" s="1" t="str">
        <f>IFERROR(VLOOKUP(ROWS($O$5:O2017),$K$5:$L$7000,2,FALSE),"")</f>
        <v/>
      </c>
    </row>
    <row r="2018" spans="2:15" ht="15" customHeight="1" x14ac:dyDescent="0.25">
      <c r="B2018" s="178" t="s">
        <v>8750</v>
      </c>
      <c r="C2018" s="178" t="s">
        <v>104</v>
      </c>
      <c r="D2018" s="178" t="s">
        <v>804</v>
      </c>
      <c r="E2018" s="178" t="s">
        <v>302</v>
      </c>
      <c r="F2018" s="178" t="s">
        <v>17</v>
      </c>
      <c r="G2018" s="1">
        <f>IF(ISNUMBER(Pay_Item_Search_Text),IF(ISNUMBER(IF(FIND(Pay_Item_Search_Text,B2018)=1,1, "FALSE")),MAX(G$4:$G2017)+1,IF(ISNUMBER(Pay_Item_Search_Text),0,IF(ISNUMBER(SEARCH(Pay_Item_Search_Text,H2018)),MAX(G$4:$G2017)+1,0))),IF(ISNUMBER(Pay_Item_Search_Text),0,IF(ISNUMBER(SEARCH(Pay_Item_Search_Text,H2018)),MAX(G$4:$G2017)+1,0)))</f>
        <v>2014</v>
      </c>
      <c r="H2018" s="1" t="str">
        <f>IF(Table_PayItems[[#This Row],[Description]]="_","_ Unique Item - "&amp;Table_PayItems[[#This Row],[Item]]&amp;" - $"&amp;Table_PayItems[[#This Row],[Unit]],Table_PayItems[[#This Row],[Description]]&amp;" - $"&amp;Table_PayItems[[#This Row],[Unit]])</f>
        <v>Culv, Reinf Conc Ellip, HE Cl A, 48 inch by 76 inch - $Ft</v>
      </c>
      <c r="I2018" s="29" t="str">
        <f>IFERROR(VLOOKUP(ROWS($M$5:M2018),Table_PayItems[[Search Key]:[Concentrated Name]],2,FALSE),"")</f>
        <v>Culv, Reinf Conc Ellip, HE Cl A, 48 inch by 76 inch - $Ft</v>
      </c>
      <c r="J2018" s="1"/>
      <c r="K2018" s="1"/>
      <c r="L2018" s="22">
        <f>IF(ISNUMBER(SEARCH(Pay_Item_Search_Text_2,M2018)),MAX($L$4:L2017)+1,0)</f>
        <v>0</v>
      </c>
      <c r="M2018" s="1" t="str">
        <f>IFERROR(VLOOKUP(ROWS($M$5:M2018),Table_PayItems[[Search Key]:[Concentrated Name]],2,FALSE),"")</f>
        <v>Culv, Reinf Conc Ellip, HE Cl A, 48 inch by 76 inch - $Ft</v>
      </c>
      <c r="N2018" s="1" t="str">
        <f>IFERROR(VLOOKUP(ROWS($M$5:N2018),$L$5:$M$7000,2,FALSE),"")</f>
        <v/>
      </c>
      <c r="O2018" s="1" t="str">
        <f>IFERROR(VLOOKUP(ROWS($O$5:O2018),$K$5:$L$7000,2,FALSE),"")</f>
        <v/>
      </c>
    </row>
    <row r="2019" spans="2:15" ht="15" customHeight="1" x14ac:dyDescent="0.25">
      <c r="B2019" s="178" t="s">
        <v>8751</v>
      </c>
      <c r="C2019" s="178" t="s">
        <v>104</v>
      </c>
      <c r="D2019" s="178" t="s">
        <v>805</v>
      </c>
      <c r="E2019" s="178" t="s">
        <v>302</v>
      </c>
      <c r="F2019" s="178" t="s">
        <v>17</v>
      </c>
      <c r="G2019" s="1">
        <f>IF(ISNUMBER(Pay_Item_Search_Text),IF(ISNUMBER(IF(FIND(Pay_Item_Search_Text,B2019)=1,1, "FALSE")),MAX(G$4:$G2018)+1,IF(ISNUMBER(Pay_Item_Search_Text),0,IF(ISNUMBER(SEARCH(Pay_Item_Search_Text,H2019)),MAX(G$4:$G2018)+1,0))),IF(ISNUMBER(Pay_Item_Search_Text),0,IF(ISNUMBER(SEARCH(Pay_Item_Search_Text,H2019)),MAX(G$4:$G2018)+1,0)))</f>
        <v>2015</v>
      </c>
      <c r="H2019" s="1" t="str">
        <f>IF(Table_PayItems[[#This Row],[Description]]="_","_ Unique Item - "&amp;Table_PayItems[[#This Row],[Item]]&amp;" - $"&amp;Table_PayItems[[#This Row],[Unit]],Table_PayItems[[#This Row],[Description]]&amp;" - $"&amp;Table_PayItems[[#This Row],[Unit]])</f>
        <v>Culv, Reinf Conc Ellip, HE Cl A, 53 inch by 83 inch - $Ft</v>
      </c>
      <c r="I2019" s="29" t="str">
        <f>IFERROR(VLOOKUP(ROWS($M$5:M2019),Table_PayItems[[Search Key]:[Concentrated Name]],2,FALSE),"")</f>
        <v>Culv, Reinf Conc Ellip, HE Cl A, 53 inch by 83 inch - $Ft</v>
      </c>
      <c r="J2019" s="1"/>
      <c r="K2019" s="1"/>
      <c r="L2019" s="22">
        <f>IF(ISNUMBER(SEARCH(Pay_Item_Search_Text_2,M2019)),MAX($L$4:L2018)+1,0)</f>
        <v>0</v>
      </c>
      <c r="M2019" s="1" t="str">
        <f>IFERROR(VLOOKUP(ROWS($M$5:M2019),Table_PayItems[[Search Key]:[Concentrated Name]],2,FALSE),"")</f>
        <v>Culv, Reinf Conc Ellip, HE Cl A, 53 inch by 83 inch - $Ft</v>
      </c>
      <c r="N2019" s="1" t="str">
        <f>IFERROR(VLOOKUP(ROWS($M$5:N2019),$L$5:$M$7000,2,FALSE),"")</f>
        <v/>
      </c>
      <c r="O2019" s="1" t="str">
        <f>IFERROR(VLOOKUP(ROWS($O$5:O2019),$K$5:$L$7000,2,FALSE),"")</f>
        <v/>
      </c>
    </row>
    <row r="2020" spans="2:15" ht="15" customHeight="1" x14ac:dyDescent="0.25">
      <c r="B2020" s="178" t="s">
        <v>8752</v>
      </c>
      <c r="C2020" s="178" t="s">
        <v>104</v>
      </c>
      <c r="D2020" s="178" t="s">
        <v>806</v>
      </c>
      <c r="E2020" s="178" t="s">
        <v>302</v>
      </c>
      <c r="F2020" s="178" t="s">
        <v>17</v>
      </c>
      <c r="G2020" s="1">
        <f>IF(ISNUMBER(Pay_Item_Search_Text),IF(ISNUMBER(IF(FIND(Pay_Item_Search_Text,B2020)=1,1, "FALSE")),MAX(G$4:$G2019)+1,IF(ISNUMBER(Pay_Item_Search_Text),0,IF(ISNUMBER(SEARCH(Pay_Item_Search_Text,H2020)),MAX(G$4:$G2019)+1,0))),IF(ISNUMBER(Pay_Item_Search_Text),0,IF(ISNUMBER(SEARCH(Pay_Item_Search_Text,H2020)),MAX(G$4:$G2019)+1,0)))</f>
        <v>2016</v>
      </c>
      <c r="H2020" s="1" t="str">
        <f>IF(Table_PayItems[[#This Row],[Description]]="_","_ Unique Item - "&amp;Table_PayItems[[#This Row],[Item]]&amp;" - $"&amp;Table_PayItems[[#This Row],[Unit]],Table_PayItems[[#This Row],[Description]]&amp;" - $"&amp;Table_PayItems[[#This Row],[Unit]])</f>
        <v>Culv, Reinf Conc Ellip, HE Cl A, 58 inch by 91 inch - $Ft</v>
      </c>
      <c r="I2020" s="29" t="str">
        <f>IFERROR(VLOOKUP(ROWS($M$5:M2020),Table_PayItems[[Search Key]:[Concentrated Name]],2,FALSE),"")</f>
        <v>Culv, Reinf Conc Ellip, HE Cl A, 58 inch by 91 inch - $Ft</v>
      </c>
      <c r="J2020" s="1"/>
      <c r="K2020" s="1"/>
      <c r="L2020" s="22">
        <f>IF(ISNUMBER(SEARCH(Pay_Item_Search_Text_2,M2020)),MAX($L$4:L2019)+1,0)</f>
        <v>0</v>
      </c>
      <c r="M2020" s="1" t="str">
        <f>IFERROR(VLOOKUP(ROWS($M$5:M2020),Table_PayItems[[Search Key]:[Concentrated Name]],2,FALSE),"")</f>
        <v>Culv, Reinf Conc Ellip, HE Cl A, 58 inch by 91 inch - $Ft</v>
      </c>
      <c r="N2020" s="1" t="str">
        <f>IFERROR(VLOOKUP(ROWS($M$5:N2020),$L$5:$M$7000,2,FALSE),"")</f>
        <v/>
      </c>
      <c r="O2020" s="1" t="str">
        <f>IFERROR(VLOOKUP(ROWS($O$5:O2020),$K$5:$L$7000,2,FALSE),"")</f>
        <v/>
      </c>
    </row>
    <row r="2021" spans="2:15" ht="15" customHeight="1" x14ac:dyDescent="0.25">
      <c r="B2021" s="178" t="s">
        <v>8753</v>
      </c>
      <c r="C2021" s="178" t="s">
        <v>104</v>
      </c>
      <c r="D2021" s="178" t="s">
        <v>807</v>
      </c>
      <c r="E2021" s="178" t="s">
        <v>302</v>
      </c>
      <c r="F2021" s="178" t="s">
        <v>17</v>
      </c>
      <c r="G2021" s="1">
        <f>IF(ISNUMBER(Pay_Item_Search_Text),IF(ISNUMBER(IF(FIND(Pay_Item_Search_Text,B2021)=1,1, "FALSE")),MAX(G$4:$G2020)+1,IF(ISNUMBER(Pay_Item_Search_Text),0,IF(ISNUMBER(SEARCH(Pay_Item_Search_Text,H2021)),MAX(G$4:$G2020)+1,0))),IF(ISNUMBER(Pay_Item_Search_Text),0,IF(ISNUMBER(SEARCH(Pay_Item_Search_Text,H2021)),MAX(G$4:$G2020)+1,0)))</f>
        <v>2017</v>
      </c>
      <c r="H2021" s="1" t="str">
        <f>IF(Table_PayItems[[#This Row],[Description]]="_","_ Unique Item - "&amp;Table_PayItems[[#This Row],[Item]]&amp;" - $"&amp;Table_PayItems[[#This Row],[Unit]],Table_PayItems[[#This Row],[Description]]&amp;" - $"&amp;Table_PayItems[[#This Row],[Unit]])</f>
        <v>Culv, Reinf Conc Ellip, HE Cl A, 63 inch by 98 inch - $Ft</v>
      </c>
      <c r="I2021" s="29" t="str">
        <f>IFERROR(VLOOKUP(ROWS($M$5:M2021),Table_PayItems[[Search Key]:[Concentrated Name]],2,FALSE),"")</f>
        <v>Culv, Reinf Conc Ellip, HE Cl A, 63 inch by 98 inch - $Ft</v>
      </c>
      <c r="J2021" s="1"/>
      <c r="K2021" s="1"/>
      <c r="L2021" s="22">
        <f>IF(ISNUMBER(SEARCH(Pay_Item_Search_Text_2,M2021)),MAX($L$4:L2020)+1,0)</f>
        <v>0</v>
      </c>
      <c r="M2021" s="1" t="str">
        <f>IFERROR(VLOOKUP(ROWS($M$5:M2021),Table_PayItems[[Search Key]:[Concentrated Name]],2,FALSE),"")</f>
        <v>Culv, Reinf Conc Ellip, HE Cl A, 63 inch by 98 inch - $Ft</v>
      </c>
      <c r="N2021" s="1" t="str">
        <f>IFERROR(VLOOKUP(ROWS($M$5:N2021),$L$5:$M$7000,2,FALSE),"")</f>
        <v/>
      </c>
      <c r="O2021" s="1" t="str">
        <f>IFERROR(VLOOKUP(ROWS($O$5:O2021),$K$5:$L$7000,2,FALSE),"")</f>
        <v/>
      </c>
    </row>
    <row r="2022" spans="2:15" ht="15" customHeight="1" x14ac:dyDescent="0.25">
      <c r="B2022" s="178" t="s">
        <v>8754</v>
      </c>
      <c r="C2022" s="178" t="s">
        <v>104</v>
      </c>
      <c r="D2022" s="178" t="s">
        <v>808</v>
      </c>
      <c r="E2022" s="178" t="s">
        <v>302</v>
      </c>
      <c r="F2022" s="178" t="s">
        <v>17</v>
      </c>
      <c r="G2022" s="1">
        <f>IF(ISNUMBER(Pay_Item_Search_Text),IF(ISNUMBER(IF(FIND(Pay_Item_Search_Text,B2022)=1,1, "FALSE")),MAX(G$4:$G2021)+1,IF(ISNUMBER(Pay_Item_Search_Text),0,IF(ISNUMBER(SEARCH(Pay_Item_Search_Text,H2022)),MAX(G$4:$G2021)+1,0))),IF(ISNUMBER(Pay_Item_Search_Text),0,IF(ISNUMBER(SEARCH(Pay_Item_Search_Text,H2022)),MAX(G$4:$G2021)+1,0)))</f>
        <v>2018</v>
      </c>
      <c r="H2022" s="1" t="str">
        <f>IF(Table_PayItems[[#This Row],[Description]]="_","_ Unique Item - "&amp;Table_PayItems[[#This Row],[Item]]&amp;" - $"&amp;Table_PayItems[[#This Row],[Unit]],Table_PayItems[[#This Row],[Description]]&amp;" - $"&amp;Table_PayItems[[#This Row],[Unit]])</f>
        <v>Culv, Reinf Conc Ellip, HE Cl A, 68 inch by 106 inch - $Ft</v>
      </c>
      <c r="I2022" s="29" t="str">
        <f>IFERROR(VLOOKUP(ROWS($M$5:M2022),Table_PayItems[[Search Key]:[Concentrated Name]],2,FALSE),"")</f>
        <v>Culv, Reinf Conc Ellip, HE Cl A, 68 inch by 106 inch - $Ft</v>
      </c>
      <c r="J2022" s="1"/>
      <c r="K2022" s="1"/>
      <c r="L2022" s="22">
        <f>IF(ISNUMBER(SEARCH(Pay_Item_Search_Text_2,M2022)),MAX($L$4:L2021)+1,0)</f>
        <v>546</v>
      </c>
      <c r="M2022" s="1" t="str">
        <f>IFERROR(VLOOKUP(ROWS($M$5:M2022),Table_PayItems[[Search Key]:[Concentrated Name]],2,FALSE),"")</f>
        <v>Culv, Reinf Conc Ellip, HE Cl A, 68 inch by 106 inch - $Ft</v>
      </c>
      <c r="N2022" s="1" t="str">
        <f>IFERROR(VLOOKUP(ROWS($M$5:N2022),$L$5:$M$7000,2,FALSE),"")</f>
        <v/>
      </c>
      <c r="O2022" s="1" t="str">
        <f>IFERROR(VLOOKUP(ROWS($O$5:O2022),$K$5:$L$7000,2,FALSE),"")</f>
        <v/>
      </c>
    </row>
    <row r="2023" spans="2:15" ht="15" customHeight="1" x14ac:dyDescent="0.25">
      <c r="B2023" s="178" t="s">
        <v>8755</v>
      </c>
      <c r="C2023" s="178" t="s">
        <v>104</v>
      </c>
      <c r="D2023" s="178" t="s">
        <v>809</v>
      </c>
      <c r="E2023" s="178" t="s">
        <v>296</v>
      </c>
      <c r="F2023" s="178" t="s">
        <v>17</v>
      </c>
      <c r="G2023" s="1">
        <f>IF(ISNUMBER(Pay_Item_Search_Text),IF(ISNUMBER(IF(FIND(Pay_Item_Search_Text,B2023)=1,1, "FALSE")),MAX(G$4:$G2022)+1,IF(ISNUMBER(Pay_Item_Search_Text),0,IF(ISNUMBER(SEARCH(Pay_Item_Search_Text,H2023)),MAX(G$4:$G2022)+1,0))),IF(ISNUMBER(Pay_Item_Search_Text),0,IF(ISNUMBER(SEARCH(Pay_Item_Search_Text,H2023)),MAX(G$4:$G2022)+1,0)))</f>
        <v>2019</v>
      </c>
      <c r="H2023" s="1" t="str">
        <f>IF(Table_PayItems[[#This Row],[Description]]="_","_ Unique Item - "&amp;Table_PayItems[[#This Row],[Item]]&amp;" - $"&amp;Table_PayItems[[#This Row],[Unit]],Table_PayItems[[#This Row],[Description]]&amp;" - $"&amp;Table_PayItems[[#This Row],[Unit]])</f>
        <v>Culv, Reinf Conc Ellip, HE Cl I, 14 inch by 23 inch - $Ft</v>
      </c>
      <c r="I2023" s="29" t="str">
        <f>IFERROR(VLOOKUP(ROWS($M$5:M2023),Table_PayItems[[Search Key]:[Concentrated Name]],2,FALSE),"")</f>
        <v>Culv, Reinf Conc Ellip, HE Cl I, 14 inch by 23 inch - $Ft</v>
      </c>
      <c r="J2023" s="1"/>
      <c r="K2023" s="1"/>
      <c r="L2023" s="22">
        <f>IF(ISNUMBER(SEARCH(Pay_Item_Search_Text_2,M2023)),MAX($L$4:L2022)+1,0)</f>
        <v>0</v>
      </c>
      <c r="M2023" s="1" t="str">
        <f>IFERROR(VLOOKUP(ROWS($M$5:M2023),Table_PayItems[[Search Key]:[Concentrated Name]],2,FALSE),"")</f>
        <v>Culv, Reinf Conc Ellip, HE Cl I, 14 inch by 23 inch - $Ft</v>
      </c>
      <c r="N2023" s="1" t="str">
        <f>IFERROR(VLOOKUP(ROWS($M$5:N2023),$L$5:$M$7000,2,FALSE),"")</f>
        <v/>
      </c>
      <c r="O2023" s="1" t="str">
        <f>IFERROR(VLOOKUP(ROWS($O$5:O2023),$K$5:$L$7000,2,FALSE),"")</f>
        <v/>
      </c>
    </row>
    <row r="2024" spans="2:15" ht="15" customHeight="1" x14ac:dyDescent="0.25">
      <c r="B2024" s="178" t="s">
        <v>8756</v>
      </c>
      <c r="C2024" s="178" t="s">
        <v>104</v>
      </c>
      <c r="D2024" s="178" t="s">
        <v>810</v>
      </c>
      <c r="E2024" s="178" t="s">
        <v>302</v>
      </c>
      <c r="F2024" s="178" t="s">
        <v>17</v>
      </c>
      <c r="G2024" s="1">
        <f>IF(ISNUMBER(Pay_Item_Search_Text),IF(ISNUMBER(IF(FIND(Pay_Item_Search_Text,B2024)=1,1, "FALSE")),MAX(G$4:$G2023)+1,IF(ISNUMBER(Pay_Item_Search_Text),0,IF(ISNUMBER(SEARCH(Pay_Item_Search_Text,H2024)),MAX(G$4:$G2023)+1,0))),IF(ISNUMBER(Pay_Item_Search_Text),0,IF(ISNUMBER(SEARCH(Pay_Item_Search_Text,H2024)),MAX(G$4:$G2023)+1,0)))</f>
        <v>2020</v>
      </c>
      <c r="H2024" s="1" t="str">
        <f>IF(Table_PayItems[[#This Row],[Description]]="_","_ Unique Item - "&amp;Table_PayItems[[#This Row],[Item]]&amp;" - $"&amp;Table_PayItems[[#This Row],[Unit]],Table_PayItems[[#This Row],[Description]]&amp;" - $"&amp;Table_PayItems[[#This Row],[Unit]])</f>
        <v>Culv, Reinf Conc Ellip, HE Cl I, 19 inch by 30 inch - $Ft</v>
      </c>
      <c r="I2024" s="29" t="str">
        <f>IFERROR(VLOOKUP(ROWS($M$5:M2024),Table_PayItems[[Search Key]:[Concentrated Name]],2,FALSE),"")</f>
        <v>Culv, Reinf Conc Ellip, HE Cl I, 19 inch by 30 inch - $Ft</v>
      </c>
      <c r="J2024" s="1"/>
      <c r="K2024" s="1"/>
      <c r="L2024" s="22">
        <f>IF(ISNUMBER(SEARCH(Pay_Item_Search_Text_2,M2024)),MAX($L$4:L2023)+1,0)</f>
        <v>547</v>
      </c>
      <c r="M2024" s="1" t="str">
        <f>IFERROR(VLOOKUP(ROWS($M$5:M2024),Table_PayItems[[Search Key]:[Concentrated Name]],2,FALSE),"")</f>
        <v>Culv, Reinf Conc Ellip, HE Cl I, 19 inch by 30 inch - $Ft</v>
      </c>
      <c r="N2024" s="1" t="str">
        <f>IFERROR(VLOOKUP(ROWS($M$5:N2024),$L$5:$M$7000,2,FALSE),"")</f>
        <v/>
      </c>
      <c r="O2024" s="1" t="str">
        <f>IFERROR(VLOOKUP(ROWS($O$5:O2024),$K$5:$L$7000,2,FALSE),"")</f>
        <v/>
      </c>
    </row>
    <row r="2025" spans="2:15" ht="15" customHeight="1" x14ac:dyDescent="0.25">
      <c r="B2025" s="178" t="s">
        <v>8757</v>
      </c>
      <c r="C2025" s="178" t="s">
        <v>104</v>
      </c>
      <c r="D2025" s="178" t="s">
        <v>811</v>
      </c>
      <c r="E2025" s="178" t="s">
        <v>302</v>
      </c>
      <c r="F2025" s="178" t="s">
        <v>17</v>
      </c>
      <c r="G2025" s="1">
        <f>IF(ISNUMBER(Pay_Item_Search_Text),IF(ISNUMBER(IF(FIND(Pay_Item_Search_Text,B2025)=1,1, "FALSE")),MAX(G$4:$G2024)+1,IF(ISNUMBER(Pay_Item_Search_Text),0,IF(ISNUMBER(SEARCH(Pay_Item_Search_Text,H2025)),MAX(G$4:$G2024)+1,0))),IF(ISNUMBER(Pay_Item_Search_Text),0,IF(ISNUMBER(SEARCH(Pay_Item_Search_Text,H2025)),MAX(G$4:$G2024)+1,0)))</f>
        <v>2021</v>
      </c>
      <c r="H2025" s="1" t="str">
        <f>IF(Table_PayItems[[#This Row],[Description]]="_","_ Unique Item - "&amp;Table_PayItems[[#This Row],[Item]]&amp;" - $"&amp;Table_PayItems[[#This Row],[Unit]],Table_PayItems[[#This Row],[Description]]&amp;" - $"&amp;Table_PayItems[[#This Row],[Unit]])</f>
        <v>Culv, Reinf Conc Ellip, HE Cl I, 22 inch by 34 inch - $Ft</v>
      </c>
      <c r="I2025" s="29" t="str">
        <f>IFERROR(VLOOKUP(ROWS($M$5:M2025),Table_PayItems[[Search Key]:[Concentrated Name]],2,FALSE),"")</f>
        <v>Culv, Reinf Conc Ellip, HE Cl I, 22 inch by 34 inch - $Ft</v>
      </c>
      <c r="J2025" s="1"/>
      <c r="K2025" s="1"/>
      <c r="L2025" s="22">
        <f>IF(ISNUMBER(SEARCH(Pay_Item_Search_Text_2,M2025)),MAX($L$4:L2024)+1,0)</f>
        <v>0</v>
      </c>
      <c r="M2025" s="1" t="str">
        <f>IFERROR(VLOOKUP(ROWS($M$5:M2025),Table_PayItems[[Search Key]:[Concentrated Name]],2,FALSE),"")</f>
        <v>Culv, Reinf Conc Ellip, HE Cl I, 22 inch by 34 inch - $Ft</v>
      </c>
      <c r="N2025" s="1" t="str">
        <f>IFERROR(VLOOKUP(ROWS($M$5:N2025),$L$5:$M$7000,2,FALSE),"")</f>
        <v/>
      </c>
      <c r="O2025" s="1" t="str">
        <f>IFERROR(VLOOKUP(ROWS($O$5:O2025),$K$5:$L$7000,2,FALSE),"")</f>
        <v/>
      </c>
    </row>
    <row r="2026" spans="2:15" ht="15" customHeight="1" x14ac:dyDescent="0.25">
      <c r="B2026" s="178" t="s">
        <v>8758</v>
      </c>
      <c r="C2026" s="178" t="s">
        <v>104</v>
      </c>
      <c r="D2026" s="178" t="s">
        <v>812</v>
      </c>
      <c r="E2026" s="178" t="s">
        <v>302</v>
      </c>
      <c r="F2026" s="178" t="s">
        <v>17</v>
      </c>
      <c r="G2026" s="1">
        <f>IF(ISNUMBER(Pay_Item_Search_Text),IF(ISNUMBER(IF(FIND(Pay_Item_Search_Text,B2026)=1,1, "FALSE")),MAX(G$4:$G2025)+1,IF(ISNUMBER(Pay_Item_Search_Text),0,IF(ISNUMBER(SEARCH(Pay_Item_Search_Text,H2026)),MAX(G$4:$G2025)+1,0))),IF(ISNUMBER(Pay_Item_Search_Text),0,IF(ISNUMBER(SEARCH(Pay_Item_Search_Text,H2026)),MAX(G$4:$G2025)+1,0)))</f>
        <v>2022</v>
      </c>
      <c r="H2026" s="1" t="str">
        <f>IF(Table_PayItems[[#This Row],[Description]]="_","_ Unique Item - "&amp;Table_PayItems[[#This Row],[Item]]&amp;" - $"&amp;Table_PayItems[[#This Row],[Unit]],Table_PayItems[[#This Row],[Description]]&amp;" - $"&amp;Table_PayItems[[#This Row],[Unit]])</f>
        <v>Culv, Reinf Conc Ellip, HE Cl I, 24 inch by 38 inch - $Ft</v>
      </c>
      <c r="I2026" s="29" t="str">
        <f>IFERROR(VLOOKUP(ROWS($M$5:M2026),Table_PayItems[[Search Key]:[Concentrated Name]],2,FALSE),"")</f>
        <v>Culv, Reinf Conc Ellip, HE Cl I, 24 inch by 38 inch - $Ft</v>
      </c>
      <c r="J2026" s="1"/>
      <c r="K2026" s="1"/>
      <c r="L2026" s="22">
        <f>IF(ISNUMBER(SEARCH(Pay_Item_Search_Text_2,M2026)),MAX($L$4:L2025)+1,0)</f>
        <v>0</v>
      </c>
      <c r="M2026" s="1" t="str">
        <f>IFERROR(VLOOKUP(ROWS($M$5:M2026),Table_PayItems[[Search Key]:[Concentrated Name]],2,FALSE),"")</f>
        <v>Culv, Reinf Conc Ellip, HE Cl I, 24 inch by 38 inch - $Ft</v>
      </c>
      <c r="N2026" s="1" t="str">
        <f>IFERROR(VLOOKUP(ROWS($M$5:N2026),$L$5:$M$7000,2,FALSE),"")</f>
        <v/>
      </c>
      <c r="O2026" s="1" t="str">
        <f>IFERROR(VLOOKUP(ROWS($O$5:O2026),$K$5:$L$7000,2,FALSE),"")</f>
        <v/>
      </c>
    </row>
    <row r="2027" spans="2:15" ht="15" customHeight="1" x14ac:dyDescent="0.25">
      <c r="B2027" s="178" t="s">
        <v>8759</v>
      </c>
      <c r="C2027" s="178" t="s">
        <v>104</v>
      </c>
      <c r="D2027" s="178" t="s">
        <v>813</v>
      </c>
      <c r="E2027" s="178" t="s">
        <v>302</v>
      </c>
      <c r="F2027" s="178" t="s">
        <v>17</v>
      </c>
      <c r="G2027" s="1">
        <f>IF(ISNUMBER(Pay_Item_Search_Text),IF(ISNUMBER(IF(FIND(Pay_Item_Search_Text,B2027)=1,1, "FALSE")),MAX(G$4:$G2026)+1,IF(ISNUMBER(Pay_Item_Search_Text),0,IF(ISNUMBER(SEARCH(Pay_Item_Search_Text,H2027)),MAX(G$4:$G2026)+1,0))),IF(ISNUMBER(Pay_Item_Search_Text),0,IF(ISNUMBER(SEARCH(Pay_Item_Search_Text,H2027)),MAX(G$4:$G2026)+1,0)))</f>
        <v>2023</v>
      </c>
      <c r="H2027" s="1" t="str">
        <f>IF(Table_PayItems[[#This Row],[Description]]="_","_ Unique Item - "&amp;Table_PayItems[[#This Row],[Item]]&amp;" - $"&amp;Table_PayItems[[#This Row],[Unit]],Table_PayItems[[#This Row],[Description]]&amp;" - $"&amp;Table_PayItems[[#This Row],[Unit]])</f>
        <v>Culv, Reinf Conc Ellip, HE Cl I, 29 inch by 45 inch - $Ft</v>
      </c>
      <c r="I2027" s="29" t="str">
        <f>IFERROR(VLOOKUP(ROWS($M$5:M2027),Table_PayItems[[Search Key]:[Concentrated Name]],2,FALSE),"")</f>
        <v>Culv, Reinf Conc Ellip, HE Cl I, 29 inch by 45 inch - $Ft</v>
      </c>
      <c r="J2027" s="1"/>
      <c r="K2027" s="1"/>
      <c r="L2027" s="22">
        <f>IF(ISNUMBER(SEARCH(Pay_Item_Search_Text_2,M2027)),MAX($L$4:L2026)+1,0)</f>
        <v>0</v>
      </c>
      <c r="M2027" s="1" t="str">
        <f>IFERROR(VLOOKUP(ROWS($M$5:M2027),Table_PayItems[[Search Key]:[Concentrated Name]],2,FALSE),"")</f>
        <v>Culv, Reinf Conc Ellip, HE Cl I, 29 inch by 45 inch - $Ft</v>
      </c>
      <c r="N2027" s="1" t="str">
        <f>IFERROR(VLOOKUP(ROWS($M$5:N2027),$L$5:$M$7000,2,FALSE),"")</f>
        <v/>
      </c>
      <c r="O2027" s="1" t="str">
        <f>IFERROR(VLOOKUP(ROWS($O$5:O2027),$K$5:$L$7000,2,FALSE),"")</f>
        <v/>
      </c>
    </row>
    <row r="2028" spans="2:15" ht="15" customHeight="1" x14ac:dyDescent="0.25">
      <c r="B2028" s="178" t="s">
        <v>8760</v>
      </c>
      <c r="C2028" s="178" t="s">
        <v>104</v>
      </c>
      <c r="D2028" s="178" t="s">
        <v>814</v>
      </c>
      <c r="E2028" s="178" t="s">
        <v>302</v>
      </c>
      <c r="F2028" s="178" t="s">
        <v>17</v>
      </c>
      <c r="G2028" s="1">
        <f>IF(ISNUMBER(Pay_Item_Search_Text),IF(ISNUMBER(IF(FIND(Pay_Item_Search_Text,B2028)=1,1, "FALSE")),MAX(G$4:$G2027)+1,IF(ISNUMBER(Pay_Item_Search_Text),0,IF(ISNUMBER(SEARCH(Pay_Item_Search_Text,H2028)),MAX(G$4:$G2027)+1,0))),IF(ISNUMBER(Pay_Item_Search_Text),0,IF(ISNUMBER(SEARCH(Pay_Item_Search_Text,H2028)),MAX(G$4:$G2027)+1,0)))</f>
        <v>2024</v>
      </c>
      <c r="H2028" s="1" t="str">
        <f>IF(Table_PayItems[[#This Row],[Description]]="_","_ Unique Item - "&amp;Table_PayItems[[#This Row],[Item]]&amp;" - $"&amp;Table_PayItems[[#This Row],[Unit]],Table_PayItems[[#This Row],[Description]]&amp;" - $"&amp;Table_PayItems[[#This Row],[Unit]])</f>
        <v>Culv, Reinf Conc Ellip, HE Cl I, 34 inch by 53 inch - $Ft</v>
      </c>
      <c r="I2028" s="29" t="str">
        <f>IFERROR(VLOOKUP(ROWS($M$5:M2028),Table_PayItems[[Search Key]:[Concentrated Name]],2,FALSE),"")</f>
        <v>Culv, Reinf Conc Ellip, HE Cl I, 34 inch by 53 inch - $Ft</v>
      </c>
      <c r="J2028" s="1"/>
      <c r="K2028" s="1"/>
      <c r="L2028" s="22">
        <f>IF(ISNUMBER(SEARCH(Pay_Item_Search_Text_2,M2028)),MAX($L$4:L2027)+1,0)</f>
        <v>0</v>
      </c>
      <c r="M2028" s="1" t="str">
        <f>IFERROR(VLOOKUP(ROWS($M$5:M2028),Table_PayItems[[Search Key]:[Concentrated Name]],2,FALSE),"")</f>
        <v>Culv, Reinf Conc Ellip, HE Cl I, 34 inch by 53 inch - $Ft</v>
      </c>
      <c r="N2028" s="1" t="str">
        <f>IFERROR(VLOOKUP(ROWS($M$5:N2028),$L$5:$M$7000,2,FALSE),"")</f>
        <v/>
      </c>
      <c r="O2028" s="1" t="str">
        <f>IFERROR(VLOOKUP(ROWS($O$5:O2028),$K$5:$L$7000,2,FALSE),"")</f>
        <v/>
      </c>
    </row>
    <row r="2029" spans="2:15" ht="15" customHeight="1" x14ac:dyDescent="0.25">
      <c r="B2029" s="178" t="s">
        <v>8761</v>
      </c>
      <c r="C2029" s="178" t="s">
        <v>104</v>
      </c>
      <c r="D2029" s="178" t="s">
        <v>815</v>
      </c>
      <c r="E2029" s="178" t="s">
        <v>302</v>
      </c>
      <c r="F2029" s="178" t="s">
        <v>17</v>
      </c>
      <c r="G2029" s="1">
        <f>IF(ISNUMBER(Pay_Item_Search_Text),IF(ISNUMBER(IF(FIND(Pay_Item_Search_Text,B2029)=1,1, "FALSE")),MAX(G$4:$G2028)+1,IF(ISNUMBER(Pay_Item_Search_Text),0,IF(ISNUMBER(SEARCH(Pay_Item_Search_Text,H2029)),MAX(G$4:$G2028)+1,0))),IF(ISNUMBER(Pay_Item_Search_Text),0,IF(ISNUMBER(SEARCH(Pay_Item_Search_Text,H2029)),MAX(G$4:$G2028)+1,0)))</f>
        <v>2025</v>
      </c>
      <c r="H2029" s="1" t="str">
        <f>IF(Table_PayItems[[#This Row],[Description]]="_","_ Unique Item - "&amp;Table_PayItems[[#This Row],[Item]]&amp;" - $"&amp;Table_PayItems[[#This Row],[Unit]],Table_PayItems[[#This Row],[Description]]&amp;" - $"&amp;Table_PayItems[[#This Row],[Unit]])</f>
        <v>Culv, Reinf Conc Ellip, HE Cl I, 38 inch by 60 inch - $Ft</v>
      </c>
      <c r="I2029" s="29" t="str">
        <f>IFERROR(VLOOKUP(ROWS($M$5:M2029),Table_PayItems[[Search Key]:[Concentrated Name]],2,FALSE),"")</f>
        <v>Culv, Reinf Conc Ellip, HE Cl I, 38 inch by 60 inch - $Ft</v>
      </c>
      <c r="J2029" s="1"/>
      <c r="K2029" s="1"/>
      <c r="L2029" s="22">
        <f>IF(ISNUMBER(SEARCH(Pay_Item_Search_Text_2,M2029)),MAX($L$4:L2028)+1,0)</f>
        <v>548</v>
      </c>
      <c r="M2029" s="1" t="str">
        <f>IFERROR(VLOOKUP(ROWS($M$5:M2029),Table_PayItems[[Search Key]:[Concentrated Name]],2,FALSE),"")</f>
        <v>Culv, Reinf Conc Ellip, HE Cl I, 38 inch by 60 inch - $Ft</v>
      </c>
      <c r="N2029" s="1" t="str">
        <f>IFERROR(VLOOKUP(ROWS($M$5:N2029),$L$5:$M$7000,2,FALSE),"")</f>
        <v/>
      </c>
      <c r="O2029" s="1" t="str">
        <f>IFERROR(VLOOKUP(ROWS($O$5:O2029),$K$5:$L$7000,2,FALSE),"")</f>
        <v/>
      </c>
    </row>
    <row r="2030" spans="2:15" ht="15" customHeight="1" x14ac:dyDescent="0.25">
      <c r="B2030" s="178" t="s">
        <v>8762</v>
      </c>
      <c r="C2030" s="178" t="s">
        <v>104</v>
      </c>
      <c r="D2030" s="178" t="s">
        <v>816</v>
      </c>
      <c r="E2030" s="178" t="s">
        <v>302</v>
      </c>
      <c r="F2030" s="178" t="s">
        <v>17</v>
      </c>
      <c r="G2030" s="1">
        <f>IF(ISNUMBER(Pay_Item_Search_Text),IF(ISNUMBER(IF(FIND(Pay_Item_Search_Text,B2030)=1,1, "FALSE")),MAX(G$4:$G2029)+1,IF(ISNUMBER(Pay_Item_Search_Text),0,IF(ISNUMBER(SEARCH(Pay_Item_Search_Text,H2030)),MAX(G$4:$G2029)+1,0))),IF(ISNUMBER(Pay_Item_Search_Text),0,IF(ISNUMBER(SEARCH(Pay_Item_Search_Text,H2030)),MAX(G$4:$G2029)+1,0)))</f>
        <v>2026</v>
      </c>
      <c r="H2030" s="1" t="str">
        <f>IF(Table_PayItems[[#This Row],[Description]]="_","_ Unique Item - "&amp;Table_PayItems[[#This Row],[Item]]&amp;" - $"&amp;Table_PayItems[[#This Row],[Unit]],Table_PayItems[[#This Row],[Description]]&amp;" - $"&amp;Table_PayItems[[#This Row],[Unit]])</f>
        <v>Culv, Reinf Conc Ellip, HE Cl I, 43 inch by 68 inch - $Ft</v>
      </c>
      <c r="I2030" s="29" t="str">
        <f>IFERROR(VLOOKUP(ROWS($M$5:M2030),Table_PayItems[[Search Key]:[Concentrated Name]],2,FALSE),"")</f>
        <v>Culv, Reinf Conc Ellip, HE Cl I, 43 inch by 68 inch - $Ft</v>
      </c>
      <c r="J2030" s="1"/>
      <c r="K2030" s="1"/>
      <c r="L2030" s="22">
        <f>IF(ISNUMBER(SEARCH(Pay_Item_Search_Text_2,M2030)),MAX($L$4:L2029)+1,0)</f>
        <v>0</v>
      </c>
      <c r="M2030" s="1" t="str">
        <f>IFERROR(VLOOKUP(ROWS($M$5:M2030),Table_PayItems[[Search Key]:[Concentrated Name]],2,FALSE),"")</f>
        <v>Culv, Reinf Conc Ellip, HE Cl I, 43 inch by 68 inch - $Ft</v>
      </c>
      <c r="N2030" s="1" t="str">
        <f>IFERROR(VLOOKUP(ROWS($M$5:N2030),$L$5:$M$7000,2,FALSE),"")</f>
        <v/>
      </c>
      <c r="O2030" s="1" t="str">
        <f>IFERROR(VLOOKUP(ROWS($O$5:O2030),$K$5:$L$7000,2,FALSE),"")</f>
        <v/>
      </c>
    </row>
    <row r="2031" spans="2:15" ht="15" customHeight="1" x14ac:dyDescent="0.25">
      <c r="B2031" s="178" t="s">
        <v>8763</v>
      </c>
      <c r="C2031" s="178" t="s">
        <v>104</v>
      </c>
      <c r="D2031" s="178" t="s">
        <v>817</v>
      </c>
      <c r="E2031" s="178" t="s">
        <v>302</v>
      </c>
      <c r="F2031" s="178" t="s">
        <v>17</v>
      </c>
      <c r="G2031" s="1">
        <f>IF(ISNUMBER(Pay_Item_Search_Text),IF(ISNUMBER(IF(FIND(Pay_Item_Search_Text,B2031)=1,1, "FALSE")),MAX(G$4:$G2030)+1,IF(ISNUMBER(Pay_Item_Search_Text),0,IF(ISNUMBER(SEARCH(Pay_Item_Search_Text,H2031)),MAX(G$4:$G2030)+1,0))),IF(ISNUMBER(Pay_Item_Search_Text),0,IF(ISNUMBER(SEARCH(Pay_Item_Search_Text,H2031)),MAX(G$4:$G2030)+1,0)))</f>
        <v>2027</v>
      </c>
      <c r="H2031" s="1" t="str">
        <f>IF(Table_PayItems[[#This Row],[Description]]="_","_ Unique Item - "&amp;Table_PayItems[[#This Row],[Item]]&amp;" - $"&amp;Table_PayItems[[#This Row],[Unit]],Table_PayItems[[#This Row],[Description]]&amp;" - $"&amp;Table_PayItems[[#This Row],[Unit]])</f>
        <v>Culv, Reinf Conc Ellip, HE Cl I, 48 inch by 76 inch - $Ft</v>
      </c>
      <c r="I2031" s="29" t="str">
        <f>IFERROR(VLOOKUP(ROWS($M$5:M2031),Table_PayItems[[Search Key]:[Concentrated Name]],2,FALSE),"")</f>
        <v>Culv, Reinf Conc Ellip, HE Cl I, 48 inch by 76 inch - $Ft</v>
      </c>
      <c r="J2031" s="1"/>
      <c r="K2031" s="1"/>
      <c r="L2031" s="22">
        <f>IF(ISNUMBER(SEARCH(Pay_Item_Search_Text_2,M2031)),MAX($L$4:L2030)+1,0)</f>
        <v>0</v>
      </c>
      <c r="M2031" s="1" t="str">
        <f>IFERROR(VLOOKUP(ROWS($M$5:M2031),Table_PayItems[[Search Key]:[Concentrated Name]],2,FALSE),"")</f>
        <v>Culv, Reinf Conc Ellip, HE Cl I, 48 inch by 76 inch - $Ft</v>
      </c>
      <c r="N2031" s="1" t="str">
        <f>IFERROR(VLOOKUP(ROWS($M$5:N2031),$L$5:$M$7000,2,FALSE),"")</f>
        <v/>
      </c>
      <c r="O2031" s="1" t="str">
        <f>IFERROR(VLOOKUP(ROWS($O$5:O2031),$K$5:$L$7000,2,FALSE),"")</f>
        <v/>
      </c>
    </row>
    <row r="2032" spans="2:15" ht="15" customHeight="1" x14ac:dyDescent="0.25">
      <c r="B2032" s="178" t="s">
        <v>8764</v>
      </c>
      <c r="C2032" s="178" t="s">
        <v>104</v>
      </c>
      <c r="D2032" s="178" t="s">
        <v>818</v>
      </c>
      <c r="E2032" s="178" t="s">
        <v>302</v>
      </c>
      <c r="F2032" s="178" t="s">
        <v>17</v>
      </c>
      <c r="G2032" s="1">
        <f>IF(ISNUMBER(Pay_Item_Search_Text),IF(ISNUMBER(IF(FIND(Pay_Item_Search_Text,B2032)=1,1, "FALSE")),MAX(G$4:$G2031)+1,IF(ISNUMBER(Pay_Item_Search_Text),0,IF(ISNUMBER(SEARCH(Pay_Item_Search_Text,H2032)),MAX(G$4:$G2031)+1,0))),IF(ISNUMBER(Pay_Item_Search_Text),0,IF(ISNUMBER(SEARCH(Pay_Item_Search_Text,H2032)),MAX(G$4:$G2031)+1,0)))</f>
        <v>2028</v>
      </c>
      <c r="H2032" s="1" t="str">
        <f>IF(Table_PayItems[[#This Row],[Description]]="_","_ Unique Item - "&amp;Table_PayItems[[#This Row],[Item]]&amp;" - $"&amp;Table_PayItems[[#This Row],[Unit]],Table_PayItems[[#This Row],[Description]]&amp;" - $"&amp;Table_PayItems[[#This Row],[Unit]])</f>
        <v>Culv, Reinf Conc Ellip, HE Cl I, 53 inch by 83 inch - $Ft</v>
      </c>
      <c r="I2032" s="29" t="str">
        <f>IFERROR(VLOOKUP(ROWS($M$5:M2032),Table_PayItems[[Search Key]:[Concentrated Name]],2,FALSE),"")</f>
        <v>Culv, Reinf Conc Ellip, HE Cl I, 53 inch by 83 inch - $Ft</v>
      </c>
      <c r="J2032" s="1"/>
      <c r="K2032" s="1"/>
      <c r="L2032" s="22">
        <f>IF(ISNUMBER(SEARCH(Pay_Item_Search_Text_2,M2032)),MAX($L$4:L2031)+1,0)</f>
        <v>0</v>
      </c>
      <c r="M2032" s="1" t="str">
        <f>IFERROR(VLOOKUP(ROWS($M$5:M2032),Table_PayItems[[Search Key]:[Concentrated Name]],2,FALSE),"")</f>
        <v>Culv, Reinf Conc Ellip, HE Cl I, 53 inch by 83 inch - $Ft</v>
      </c>
      <c r="N2032" s="1" t="str">
        <f>IFERROR(VLOOKUP(ROWS($M$5:N2032),$L$5:$M$7000,2,FALSE),"")</f>
        <v/>
      </c>
      <c r="O2032" s="1" t="str">
        <f>IFERROR(VLOOKUP(ROWS($O$5:O2032),$K$5:$L$7000,2,FALSE),"")</f>
        <v/>
      </c>
    </row>
    <row r="2033" spans="2:15" ht="15" customHeight="1" x14ac:dyDescent="0.25">
      <c r="B2033" s="178" t="s">
        <v>8765</v>
      </c>
      <c r="C2033" s="178" t="s">
        <v>104</v>
      </c>
      <c r="D2033" s="178" t="s">
        <v>819</v>
      </c>
      <c r="E2033" s="178" t="s">
        <v>302</v>
      </c>
      <c r="F2033" s="178" t="s">
        <v>17</v>
      </c>
      <c r="G2033" s="1">
        <f>IF(ISNUMBER(Pay_Item_Search_Text),IF(ISNUMBER(IF(FIND(Pay_Item_Search_Text,B2033)=1,1, "FALSE")),MAX(G$4:$G2032)+1,IF(ISNUMBER(Pay_Item_Search_Text),0,IF(ISNUMBER(SEARCH(Pay_Item_Search_Text,H2033)),MAX(G$4:$G2032)+1,0))),IF(ISNUMBER(Pay_Item_Search_Text),0,IF(ISNUMBER(SEARCH(Pay_Item_Search_Text,H2033)),MAX(G$4:$G2032)+1,0)))</f>
        <v>2029</v>
      </c>
      <c r="H2033" s="1" t="str">
        <f>IF(Table_PayItems[[#This Row],[Description]]="_","_ Unique Item - "&amp;Table_PayItems[[#This Row],[Item]]&amp;" - $"&amp;Table_PayItems[[#This Row],[Unit]],Table_PayItems[[#This Row],[Description]]&amp;" - $"&amp;Table_PayItems[[#This Row],[Unit]])</f>
        <v>Culv, Reinf Conc Ellip, HE Cl I, 58 inch by 91 inch - $Ft</v>
      </c>
      <c r="I2033" s="29" t="str">
        <f>IFERROR(VLOOKUP(ROWS($M$5:M2033),Table_PayItems[[Search Key]:[Concentrated Name]],2,FALSE),"")</f>
        <v>Culv, Reinf Conc Ellip, HE Cl I, 58 inch by 91 inch - $Ft</v>
      </c>
      <c r="J2033" s="1"/>
      <c r="K2033" s="1"/>
      <c r="L2033" s="22">
        <f>IF(ISNUMBER(SEARCH(Pay_Item_Search_Text_2,M2033)),MAX($L$4:L2032)+1,0)</f>
        <v>0</v>
      </c>
      <c r="M2033" s="1" t="str">
        <f>IFERROR(VLOOKUP(ROWS($M$5:M2033),Table_PayItems[[Search Key]:[Concentrated Name]],2,FALSE),"")</f>
        <v>Culv, Reinf Conc Ellip, HE Cl I, 58 inch by 91 inch - $Ft</v>
      </c>
      <c r="N2033" s="1" t="str">
        <f>IFERROR(VLOOKUP(ROWS($M$5:N2033),$L$5:$M$7000,2,FALSE),"")</f>
        <v/>
      </c>
      <c r="O2033" s="1" t="str">
        <f>IFERROR(VLOOKUP(ROWS($O$5:O2033),$K$5:$L$7000,2,FALSE),"")</f>
        <v/>
      </c>
    </row>
    <row r="2034" spans="2:15" ht="15" customHeight="1" x14ac:dyDescent="0.25">
      <c r="B2034" s="178" t="s">
        <v>8766</v>
      </c>
      <c r="C2034" s="178" t="s">
        <v>104</v>
      </c>
      <c r="D2034" s="178" t="s">
        <v>820</v>
      </c>
      <c r="E2034" s="178" t="s">
        <v>302</v>
      </c>
      <c r="F2034" s="178" t="s">
        <v>17</v>
      </c>
      <c r="G2034" s="1">
        <f>IF(ISNUMBER(Pay_Item_Search_Text),IF(ISNUMBER(IF(FIND(Pay_Item_Search_Text,B2034)=1,1, "FALSE")),MAX(G$4:$G2033)+1,IF(ISNUMBER(Pay_Item_Search_Text),0,IF(ISNUMBER(SEARCH(Pay_Item_Search_Text,H2034)),MAX(G$4:$G2033)+1,0))),IF(ISNUMBER(Pay_Item_Search_Text),0,IF(ISNUMBER(SEARCH(Pay_Item_Search_Text,H2034)),MAX(G$4:$G2033)+1,0)))</f>
        <v>2030</v>
      </c>
      <c r="H2034" s="1" t="str">
        <f>IF(Table_PayItems[[#This Row],[Description]]="_","_ Unique Item - "&amp;Table_PayItems[[#This Row],[Item]]&amp;" - $"&amp;Table_PayItems[[#This Row],[Unit]],Table_PayItems[[#This Row],[Description]]&amp;" - $"&amp;Table_PayItems[[#This Row],[Unit]])</f>
        <v>Culv, Reinf Conc Ellip, HE Cl I, 63 inch by 98 inch - $Ft</v>
      </c>
      <c r="I2034" s="29" t="str">
        <f>IFERROR(VLOOKUP(ROWS($M$5:M2034),Table_PayItems[[Search Key]:[Concentrated Name]],2,FALSE),"")</f>
        <v>Culv, Reinf Conc Ellip, HE Cl I, 63 inch by 98 inch - $Ft</v>
      </c>
      <c r="J2034" s="1"/>
      <c r="K2034" s="1"/>
      <c r="L2034" s="22">
        <f>IF(ISNUMBER(SEARCH(Pay_Item_Search_Text_2,M2034)),MAX($L$4:L2033)+1,0)</f>
        <v>0</v>
      </c>
      <c r="M2034" s="1" t="str">
        <f>IFERROR(VLOOKUP(ROWS($M$5:M2034),Table_PayItems[[Search Key]:[Concentrated Name]],2,FALSE),"")</f>
        <v>Culv, Reinf Conc Ellip, HE Cl I, 63 inch by 98 inch - $Ft</v>
      </c>
      <c r="N2034" s="1" t="str">
        <f>IFERROR(VLOOKUP(ROWS($M$5:N2034),$L$5:$M$7000,2,FALSE),"")</f>
        <v/>
      </c>
      <c r="O2034" s="1" t="str">
        <f>IFERROR(VLOOKUP(ROWS($O$5:O2034),$K$5:$L$7000,2,FALSE),"")</f>
        <v/>
      </c>
    </row>
    <row r="2035" spans="2:15" ht="15" customHeight="1" x14ac:dyDescent="0.25">
      <c r="B2035" s="178" t="s">
        <v>8767</v>
      </c>
      <c r="C2035" s="178" t="s">
        <v>104</v>
      </c>
      <c r="D2035" s="178" t="s">
        <v>821</v>
      </c>
      <c r="E2035" s="178" t="s">
        <v>302</v>
      </c>
      <c r="F2035" s="178" t="s">
        <v>17</v>
      </c>
      <c r="G2035" s="1">
        <f>IF(ISNUMBER(Pay_Item_Search_Text),IF(ISNUMBER(IF(FIND(Pay_Item_Search_Text,B2035)=1,1, "FALSE")),MAX(G$4:$G2034)+1,IF(ISNUMBER(Pay_Item_Search_Text),0,IF(ISNUMBER(SEARCH(Pay_Item_Search_Text,H2035)),MAX(G$4:$G2034)+1,0))),IF(ISNUMBER(Pay_Item_Search_Text),0,IF(ISNUMBER(SEARCH(Pay_Item_Search_Text,H2035)),MAX(G$4:$G2034)+1,0)))</f>
        <v>2031</v>
      </c>
      <c r="H2035" s="1" t="str">
        <f>IF(Table_PayItems[[#This Row],[Description]]="_","_ Unique Item - "&amp;Table_PayItems[[#This Row],[Item]]&amp;" - $"&amp;Table_PayItems[[#This Row],[Unit]],Table_PayItems[[#This Row],[Description]]&amp;" - $"&amp;Table_PayItems[[#This Row],[Unit]])</f>
        <v>Culv, Reinf Conc Ellip, HE Cl I, 68 inch by 106 inch - $Ft</v>
      </c>
      <c r="I2035" s="29" t="str">
        <f>IFERROR(VLOOKUP(ROWS($M$5:M2035),Table_PayItems[[Search Key]:[Concentrated Name]],2,FALSE),"")</f>
        <v>Culv, Reinf Conc Ellip, HE Cl I, 68 inch by 106 inch - $Ft</v>
      </c>
      <c r="J2035" s="1"/>
      <c r="K2035" s="1"/>
      <c r="L2035" s="22">
        <f>IF(ISNUMBER(SEARCH(Pay_Item_Search_Text_2,M2035)),MAX($L$4:L2034)+1,0)</f>
        <v>549</v>
      </c>
      <c r="M2035" s="1" t="str">
        <f>IFERROR(VLOOKUP(ROWS($M$5:M2035),Table_PayItems[[Search Key]:[Concentrated Name]],2,FALSE),"")</f>
        <v>Culv, Reinf Conc Ellip, HE Cl I, 68 inch by 106 inch - $Ft</v>
      </c>
      <c r="N2035" s="1" t="str">
        <f>IFERROR(VLOOKUP(ROWS($M$5:N2035),$L$5:$M$7000,2,FALSE),"")</f>
        <v/>
      </c>
      <c r="O2035" s="1" t="str">
        <f>IFERROR(VLOOKUP(ROWS($O$5:O2035),$K$5:$L$7000,2,FALSE),"")</f>
        <v/>
      </c>
    </row>
    <row r="2036" spans="2:15" ht="15" customHeight="1" x14ac:dyDescent="0.25">
      <c r="B2036" s="178" t="s">
        <v>8768</v>
      </c>
      <c r="C2036" s="178" t="s">
        <v>104</v>
      </c>
      <c r="D2036" s="178" t="s">
        <v>822</v>
      </c>
      <c r="E2036" s="178" t="s">
        <v>296</v>
      </c>
      <c r="F2036" s="178" t="s">
        <v>17</v>
      </c>
      <c r="G2036" s="1">
        <f>IF(ISNUMBER(Pay_Item_Search_Text),IF(ISNUMBER(IF(FIND(Pay_Item_Search_Text,B2036)=1,1, "FALSE")),MAX(G$4:$G2035)+1,IF(ISNUMBER(Pay_Item_Search_Text),0,IF(ISNUMBER(SEARCH(Pay_Item_Search_Text,H2036)),MAX(G$4:$G2035)+1,0))),IF(ISNUMBER(Pay_Item_Search_Text),0,IF(ISNUMBER(SEARCH(Pay_Item_Search_Text,H2036)),MAX(G$4:$G2035)+1,0)))</f>
        <v>2032</v>
      </c>
      <c r="H2036" s="1" t="str">
        <f>IF(Table_PayItems[[#This Row],[Description]]="_","_ Unique Item - "&amp;Table_PayItems[[#This Row],[Item]]&amp;" - $"&amp;Table_PayItems[[#This Row],[Unit]],Table_PayItems[[#This Row],[Description]]&amp;" - $"&amp;Table_PayItems[[#This Row],[Unit]])</f>
        <v>Culv, Reinf Conc Ellip, HE Cl II, 14 inch by 23 inch - $Ft</v>
      </c>
      <c r="I2036" s="29" t="str">
        <f>IFERROR(VLOOKUP(ROWS($M$5:M2036),Table_PayItems[[Search Key]:[Concentrated Name]],2,FALSE),"")</f>
        <v>Culv, Reinf Conc Ellip, HE Cl II, 14 inch by 23 inch - $Ft</v>
      </c>
      <c r="J2036" s="1"/>
      <c r="K2036" s="1"/>
      <c r="L2036" s="22">
        <f>IF(ISNUMBER(SEARCH(Pay_Item_Search_Text_2,M2036)),MAX($L$4:L2035)+1,0)</f>
        <v>0</v>
      </c>
      <c r="M2036" s="1" t="str">
        <f>IFERROR(VLOOKUP(ROWS($M$5:M2036),Table_PayItems[[Search Key]:[Concentrated Name]],2,FALSE),"")</f>
        <v>Culv, Reinf Conc Ellip, HE Cl II, 14 inch by 23 inch - $Ft</v>
      </c>
      <c r="N2036" s="1" t="str">
        <f>IFERROR(VLOOKUP(ROWS($M$5:N2036),$L$5:$M$7000,2,FALSE),"")</f>
        <v/>
      </c>
      <c r="O2036" s="1" t="str">
        <f>IFERROR(VLOOKUP(ROWS($O$5:O2036),$K$5:$L$7000,2,FALSE),"")</f>
        <v/>
      </c>
    </row>
    <row r="2037" spans="2:15" ht="15" customHeight="1" x14ac:dyDescent="0.25">
      <c r="B2037" s="178" t="s">
        <v>8769</v>
      </c>
      <c r="C2037" s="178" t="s">
        <v>104</v>
      </c>
      <c r="D2037" s="178" t="s">
        <v>823</v>
      </c>
      <c r="E2037" s="178" t="s">
        <v>302</v>
      </c>
      <c r="F2037" s="178" t="s">
        <v>17</v>
      </c>
      <c r="G2037" s="1">
        <f>IF(ISNUMBER(Pay_Item_Search_Text),IF(ISNUMBER(IF(FIND(Pay_Item_Search_Text,B2037)=1,1, "FALSE")),MAX(G$4:$G2036)+1,IF(ISNUMBER(Pay_Item_Search_Text),0,IF(ISNUMBER(SEARCH(Pay_Item_Search_Text,H2037)),MAX(G$4:$G2036)+1,0))),IF(ISNUMBER(Pay_Item_Search_Text),0,IF(ISNUMBER(SEARCH(Pay_Item_Search_Text,H2037)),MAX(G$4:$G2036)+1,0)))</f>
        <v>2033</v>
      </c>
      <c r="H2037" s="1" t="str">
        <f>IF(Table_PayItems[[#This Row],[Description]]="_","_ Unique Item - "&amp;Table_PayItems[[#This Row],[Item]]&amp;" - $"&amp;Table_PayItems[[#This Row],[Unit]],Table_PayItems[[#This Row],[Description]]&amp;" - $"&amp;Table_PayItems[[#This Row],[Unit]])</f>
        <v>Culv, Reinf Conc Ellip, HE Cl II, 19 inch by 30 inch - $Ft</v>
      </c>
      <c r="I2037" s="29" t="str">
        <f>IFERROR(VLOOKUP(ROWS($M$5:M2037),Table_PayItems[[Search Key]:[Concentrated Name]],2,FALSE),"")</f>
        <v>Culv, Reinf Conc Ellip, HE Cl II, 19 inch by 30 inch - $Ft</v>
      </c>
      <c r="J2037" s="1"/>
      <c r="K2037" s="1"/>
      <c r="L2037" s="22">
        <f>IF(ISNUMBER(SEARCH(Pay_Item_Search_Text_2,M2037)),MAX($L$4:L2036)+1,0)</f>
        <v>550</v>
      </c>
      <c r="M2037" s="1" t="str">
        <f>IFERROR(VLOOKUP(ROWS($M$5:M2037),Table_PayItems[[Search Key]:[Concentrated Name]],2,FALSE),"")</f>
        <v>Culv, Reinf Conc Ellip, HE Cl II, 19 inch by 30 inch - $Ft</v>
      </c>
      <c r="N2037" s="1" t="str">
        <f>IFERROR(VLOOKUP(ROWS($M$5:N2037),$L$5:$M$7000,2,FALSE),"")</f>
        <v/>
      </c>
      <c r="O2037" s="1" t="str">
        <f>IFERROR(VLOOKUP(ROWS($O$5:O2037),$K$5:$L$7000,2,FALSE),"")</f>
        <v/>
      </c>
    </row>
    <row r="2038" spans="2:15" ht="15" customHeight="1" x14ac:dyDescent="0.25">
      <c r="B2038" s="178" t="s">
        <v>8770</v>
      </c>
      <c r="C2038" s="178" t="s">
        <v>104</v>
      </c>
      <c r="D2038" s="178" t="s">
        <v>824</v>
      </c>
      <c r="E2038" s="178" t="s">
        <v>302</v>
      </c>
      <c r="F2038" s="178" t="s">
        <v>17</v>
      </c>
      <c r="G2038" s="1">
        <f>IF(ISNUMBER(Pay_Item_Search_Text),IF(ISNUMBER(IF(FIND(Pay_Item_Search_Text,B2038)=1,1, "FALSE")),MAX(G$4:$G2037)+1,IF(ISNUMBER(Pay_Item_Search_Text),0,IF(ISNUMBER(SEARCH(Pay_Item_Search_Text,H2038)),MAX(G$4:$G2037)+1,0))),IF(ISNUMBER(Pay_Item_Search_Text),0,IF(ISNUMBER(SEARCH(Pay_Item_Search_Text,H2038)),MAX(G$4:$G2037)+1,0)))</f>
        <v>2034</v>
      </c>
      <c r="H2038" s="1" t="str">
        <f>IF(Table_PayItems[[#This Row],[Description]]="_","_ Unique Item - "&amp;Table_PayItems[[#This Row],[Item]]&amp;" - $"&amp;Table_PayItems[[#This Row],[Unit]],Table_PayItems[[#This Row],[Description]]&amp;" - $"&amp;Table_PayItems[[#This Row],[Unit]])</f>
        <v>Culv, Reinf Conc Ellip, HE Cl II, 22 inch by 34 inch - $Ft</v>
      </c>
      <c r="I2038" s="29" t="str">
        <f>IFERROR(VLOOKUP(ROWS($M$5:M2038),Table_PayItems[[Search Key]:[Concentrated Name]],2,FALSE),"")</f>
        <v>Culv, Reinf Conc Ellip, HE Cl II, 22 inch by 34 inch - $Ft</v>
      </c>
      <c r="J2038" s="1"/>
      <c r="K2038" s="1"/>
      <c r="L2038" s="22">
        <f>IF(ISNUMBER(SEARCH(Pay_Item_Search_Text_2,M2038)),MAX($L$4:L2037)+1,0)</f>
        <v>0</v>
      </c>
      <c r="M2038" s="1" t="str">
        <f>IFERROR(VLOOKUP(ROWS($M$5:M2038),Table_PayItems[[Search Key]:[Concentrated Name]],2,FALSE),"")</f>
        <v>Culv, Reinf Conc Ellip, HE Cl II, 22 inch by 34 inch - $Ft</v>
      </c>
      <c r="N2038" s="1" t="str">
        <f>IFERROR(VLOOKUP(ROWS($M$5:N2038),$L$5:$M$7000,2,FALSE),"")</f>
        <v/>
      </c>
      <c r="O2038" s="1" t="str">
        <f>IFERROR(VLOOKUP(ROWS($O$5:O2038),$K$5:$L$7000,2,FALSE),"")</f>
        <v/>
      </c>
    </row>
    <row r="2039" spans="2:15" ht="15" customHeight="1" x14ac:dyDescent="0.25">
      <c r="B2039" s="178" t="s">
        <v>8771</v>
      </c>
      <c r="C2039" s="178" t="s">
        <v>104</v>
      </c>
      <c r="D2039" s="178" t="s">
        <v>825</v>
      </c>
      <c r="E2039" s="178" t="s">
        <v>302</v>
      </c>
      <c r="F2039" s="178" t="s">
        <v>17</v>
      </c>
      <c r="G2039" s="1">
        <f>IF(ISNUMBER(Pay_Item_Search_Text),IF(ISNUMBER(IF(FIND(Pay_Item_Search_Text,B2039)=1,1, "FALSE")),MAX(G$4:$G2038)+1,IF(ISNUMBER(Pay_Item_Search_Text),0,IF(ISNUMBER(SEARCH(Pay_Item_Search_Text,H2039)),MAX(G$4:$G2038)+1,0))),IF(ISNUMBER(Pay_Item_Search_Text),0,IF(ISNUMBER(SEARCH(Pay_Item_Search_Text,H2039)),MAX(G$4:$G2038)+1,0)))</f>
        <v>2035</v>
      </c>
      <c r="H2039" s="1" t="str">
        <f>IF(Table_PayItems[[#This Row],[Description]]="_","_ Unique Item - "&amp;Table_PayItems[[#This Row],[Item]]&amp;" - $"&amp;Table_PayItems[[#This Row],[Unit]],Table_PayItems[[#This Row],[Description]]&amp;" - $"&amp;Table_PayItems[[#This Row],[Unit]])</f>
        <v>Culv, Reinf Conc Ellip, HE Cl II, 24 inch by 38 inch - $Ft</v>
      </c>
      <c r="I2039" s="29" t="str">
        <f>IFERROR(VLOOKUP(ROWS($M$5:M2039),Table_PayItems[[Search Key]:[Concentrated Name]],2,FALSE),"")</f>
        <v>Culv, Reinf Conc Ellip, HE Cl II, 24 inch by 38 inch - $Ft</v>
      </c>
      <c r="J2039" s="1"/>
      <c r="K2039" s="1"/>
      <c r="L2039" s="22">
        <f>IF(ISNUMBER(SEARCH(Pay_Item_Search_Text_2,M2039)),MAX($L$4:L2038)+1,0)</f>
        <v>0</v>
      </c>
      <c r="M2039" s="1" t="str">
        <f>IFERROR(VLOOKUP(ROWS($M$5:M2039),Table_PayItems[[Search Key]:[Concentrated Name]],2,FALSE),"")</f>
        <v>Culv, Reinf Conc Ellip, HE Cl II, 24 inch by 38 inch - $Ft</v>
      </c>
      <c r="N2039" s="1" t="str">
        <f>IFERROR(VLOOKUP(ROWS($M$5:N2039),$L$5:$M$7000,2,FALSE),"")</f>
        <v/>
      </c>
      <c r="O2039" s="1" t="str">
        <f>IFERROR(VLOOKUP(ROWS($O$5:O2039),$K$5:$L$7000,2,FALSE),"")</f>
        <v/>
      </c>
    </row>
    <row r="2040" spans="2:15" ht="15" customHeight="1" x14ac:dyDescent="0.25">
      <c r="B2040" s="178" t="s">
        <v>8772</v>
      </c>
      <c r="C2040" s="178" t="s">
        <v>104</v>
      </c>
      <c r="D2040" s="178" t="s">
        <v>826</v>
      </c>
      <c r="E2040" s="178" t="s">
        <v>302</v>
      </c>
      <c r="F2040" s="178" t="s">
        <v>17</v>
      </c>
      <c r="G2040" s="1">
        <f>IF(ISNUMBER(Pay_Item_Search_Text),IF(ISNUMBER(IF(FIND(Pay_Item_Search_Text,B2040)=1,1, "FALSE")),MAX(G$4:$G2039)+1,IF(ISNUMBER(Pay_Item_Search_Text),0,IF(ISNUMBER(SEARCH(Pay_Item_Search_Text,H2040)),MAX(G$4:$G2039)+1,0))),IF(ISNUMBER(Pay_Item_Search_Text),0,IF(ISNUMBER(SEARCH(Pay_Item_Search_Text,H2040)),MAX(G$4:$G2039)+1,0)))</f>
        <v>2036</v>
      </c>
      <c r="H2040" s="1" t="str">
        <f>IF(Table_PayItems[[#This Row],[Description]]="_","_ Unique Item - "&amp;Table_PayItems[[#This Row],[Item]]&amp;" - $"&amp;Table_PayItems[[#This Row],[Unit]],Table_PayItems[[#This Row],[Description]]&amp;" - $"&amp;Table_PayItems[[#This Row],[Unit]])</f>
        <v>Culv, Reinf Conc Ellip, HE Cl II, 29 inch by 45 inch - $Ft</v>
      </c>
      <c r="I2040" s="29" t="str">
        <f>IFERROR(VLOOKUP(ROWS($M$5:M2040),Table_PayItems[[Search Key]:[Concentrated Name]],2,FALSE),"")</f>
        <v>Culv, Reinf Conc Ellip, HE Cl II, 29 inch by 45 inch - $Ft</v>
      </c>
      <c r="J2040" s="1"/>
      <c r="K2040" s="1"/>
      <c r="L2040" s="22">
        <f>IF(ISNUMBER(SEARCH(Pay_Item_Search_Text_2,M2040)),MAX($L$4:L2039)+1,0)</f>
        <v>0</v>
      </c>
      <c r="M2040" s="1" t="str">
        <f>IFERROR(VLOOKUP(ROWS($M$5:M2040),Table_PayItems[[Search Key]:[Concentrated Name]],2,FALSE),"")</f>
        <v>Culv, Reinf Conc Ellip, HE Cl II, 29 inch by 45 inch - $Ft</v>
      </c>
      <c r="N2040" s="1" t="str">
        <f>IFERROR(VLOOKUP(ROWS($M$5:N2040),$L$5:$M$7000,2,FALSE),"")</f>
        <v/>
      </c>
      <c r="O2040" s="1" t="str">
        <f>IFERROR(VLOOKUP(ROWS($O$5:O2040),$K$5:$L$7000,2,FALSE),"")</f>
        <v/>
      </c>
    </row>
    <row r="2041" spans="2:15" ht="15" customHeight="1" x14ac:dyDescent="0.25">
      <c r="B2041" s="178" t="s">
        <v>8773</v>
      </c>
      <c r="C2041" s="178" t="s">
        <v>104</v>
      </c>
      <c r="D2041" s="178" t="s">
        <v>827</v>
      </c>
      <c r="E2041" s="178" t="s">
        <v>302</v>
      </c>
      <c r="F2041" s="178" t="s">
        <v>17</v>
      </c>
      <c r="G2041" s="1">
        <f>IF(ISNUMBER(Pay_Item_Search_Text),IF(ISNUMBER(IF(FIND(Pay_Item_Search_Text,B2041)=1,1, "FALSE")),MAX(G$4:$G2040)+1,IF(ISNUMBER(Pay_Item_Search_Text),0,IF(ISNUMBER(SEARCH(Pay_Item_Search_Text,H2041)),MAX(G$4:$G2040)+1,0))),IF(ISNUMBER(Pay_Item_Search_Text),0,IF(ISNUMBER(SEARCH(Pay_Item_Search_Text,H2041)),MAX(G$4:$G2040)+1,0)))</f>
        <v>2037</v>
      </c>
      <c r="H2041" s="1" t="str">
        <f>IF(Table_PayItems[[#This Row],[Description]]="_","_ Unique Item - "&amp;Table_PayItems[[#This Row],[Item]]&amp;" - $"&amp;Table_PayItems[[#This Row],[Unit]],Table_PayItems[[#This Row],[Description]]&amp;" - $"&amp;Table_PayItems[[#This Row],[Unit]])</f>
        <v>Culv, Reinf Conc Ellip, HE Cl II, 34 inch by 53 inch - $Ft</v>
      </c>
      <c r="I2041" s="29" t="str">
        <f>IFERROR(VLOOKUP(ROWS($M$5:M2041),Table_PayItems[[Search Key]:[Concentrated Name]],2,FALSE),"")</f>
        <v>Culv, Reinf Conc Ellip, HE Cl II, 34 inch by 53 inch - $Ft</v>
      </c>
      <c r="J2041" s="1"/>
      <c r="K2041" s="1"/>
      <c r="L2041" s="22">
        <f>IF(ISNUMBER(SEARCH(Pay_Item_Search_Text_2,M2041)),MAX($L$4:L2040)+1,0)</f>
        <v>0</v>
      </c>
      <c r="M2041" s="1" t="str">
        <f>IFERROR(VLOOKUP(ROWS($M$5:M2041),Table_PayItems[[Search Key]:[Concentrated Name]],2,FALSE),"")</f>
        <v>Culv, Reinf Conc Ellip, HE Cl II, 34 inch by 53 inch - $Ft</v>
      </c>
      <c r="N2041" s="1" t="str">
        <f>IFERROR(VLOOKUP(ROWS($M$5:N2041),$L$5:$M$7000,2,FALSE),"")</f>
        <v/>
      </c>
      <c r="O2041" s="1" t="str">
        <f>IFERROR(VLOOKUP(ROWS($O$5:O2041),$K$5:$L$7000,2,FALSE),"")</f>
        <v/>
      </c>
    </row>
    <row r="2042" spans="2:15" ht="15" customHeight="1" x14ac:dyDescent="0.25">
      <c r="B2042" s="178" t="s">
        <v>8774</v>
      </c>
      <c r="C2042" s="178" t="s">
        <v>104</v>
      </c>
      <c r="D2042" s="178" t="s">
        <v>828</v>
      </c>
      <c r="E2042" s="178" t="s">
        <v>302</v>
      </c>
      <c r="F2042" s="178" t="s">
        <v>17</v>
      </c>
      <c r="G2042" s="1">
        <f>IF(ISNUMBER(Pay_Item_Search_Text),IF(ISNUMBER(IF(FIND(Pay_Item_Search_Text,B2042)=1,1, "FALSE")),MAX(G$4:$G2041)+1,IF(ISNUMBER(Pay_Item_Search_Text),0,IF(ISNUMBER(SEARCH(Pay_Item_Search_Text,H2042)),MAX(G$4:$G2041)+1,0))),IF(ISNUMBER(Pay_Item_Search_Text),0,IF(ISNUMBER(SEARCH(Pay_Item_Search_Text,H2042)),MAX(G$4:$G2041)+1,0)))</f>
        <v>2038</v>
      </c>
      <c r="H2042" s="1" t="str">
        <f>IF(Table_PayItems[[#This Row],[Description]]="_","_ Unique Item - "&amp;Table_PayItems[[#This Row],[Item]]&amp;" - $"&amp;Table_PayItems[[#This Row],[Unit]],Table_PayItems[[#This Row],[Description]]&amp;" - $"&amp;Table_PayItems[[#This Row],[Unit]])</f>
        <v>Culv, Reinf Conc Ellip, HE Cl II, 38 inch by 60 inch - $Ft</v>
      </c>
      <c r="I2042" s="29" t="str">
        <f>IFERROR(VLOOKUP(ROWS($M$5:M2042),Table_PayItems[[Search Key]:[Concentrated Name]],2,FALSE),"")</f>
        <v>Culv, Reinf Conc Ellip, HE Cl II, 38 inch by 60 inch - $Ft</v>
      </c>
      <c r="J2042" s="1"/>
      <c r="K2042" s="1"/>
      <c r="L2042" s="22">
        <f>IF(ISNUMBER(SEARCH(Pay_Item_Search_Text_2,M2042)),MAX($L$4:L2041)+1,0)</f>
        <v>551</v>
      </c>
      <c r="M2042" s="1" t="str">
        <f>IFERROR(VLOOKUP(ROWS($M$5:M2042),Table_PayItems[[Search Key]:[Concentrated Name]],2,FALSE),"")</f>
        <v>Culv, Reinf Conc Ellip, HE Cl II, 38 inch by 60 inch - $Ft</v>
      </c>
      <c r="N2042" s="1" t="str">
        <f>IFERROR(VLOOKUP(ROWS($M$5:N2042),$L$5:$M$7000,2,FALSE),"")</f>
        <v/>
      </c>
      <c r="O2042" s="1" t="str">
        <f>IFERROR(VLOOKUP(ROWS($O$5:O2042),$K$5:$L$7000,2,FALSE),"")</f>
        <v/>
      </c>
    </row>
    <row r="2043" spans="2:15" ht="15" customHeight="1" x14ac:dyDescent="0.25">
      <c r="B2043" s="178" t="s">
        <v>8775</v>
      </c>
      <c r="C2043" s="178" t="s">
        <v>104</v>
      </c>
      <c r="D2043" s="178" t="s">
        <v>829</v>
      </c>
      <c r="E2043" s="178" t="s">
        <v>302</v>
      </c>
      <c r="F2043" s="178" t="s">
        <v>17</v>
      </c>
      <c r="G2043" s="1">
        <f>IF(ISNUMBER(Pay_Item_Search_Text),IF(ISNUMBER(IF(FIND(Pay_Item_Search_Text,B2043)=1,1, "FALSE")),MAX(G$4:$G2042)+1,IF(ISNUMBER(Pay_Item_Search_Text),0,IF(ISNUMBER(SEARCH(Pay_Item_Search_Text,H2043)),MAX(G$4:$G2042)+1,0))),IF(ISNUMBER(Pay_Item_Search_Text),0,IF(ISNUMBER(SEARCH(Pay_Item_Search_Text,H2043)),MAX(G$4:$G2042)+1,0)))</f>
        <v>2039</v>
      </c>
      <c r="H2043" s="1" t="str">
        <f>IF(Table_PayItems[[#This Row],[Description]]="_","_ Unique Item - "&amp;Table_PayItems[[#This Row],[Item]]&amp;" - $"&amp;Table_PayItems[[#This Row],[Unit]],Table_PayItems[[#This Row],[Description]]&amp;" - $"&amp;Table_PayItems[[#This Row],[Unit]])</f>
        <v>Culv, Reinf Conc Ellip, HE Cl II, 43 inch by 68 inch - $Ft</v>
      </c>
      <c r="I2043" s="29" t="str">
        <f>IFERROR(VLOOKUP(ROWS($M$5:M2043),Table_PayItems[[Search Key]:[Concentrated Name]],2,FALSE),"")</f>
        <v>Culv, Reinf Conc Ellip, HE Cl II, 43 inch by 68 inch - $Ft</v>
      </c>
      <c r="J2043" s="1"/>
      <c r="K2043" s="1"/>
      <c r="L2043" s="22">
        <f>IF(ISNUMBER(SEARCH(Pay_Item_Search_Text_2,M2043)),MAX($L$4:L2042)+1,0)</f>
        <v>0</v>
      </c>
      <c r="M2043" s="1" t="str">
        <f>IFERROR(VLOOKUP(ROWS($M$5:M2043),Table_PayItems[[Search Key]:[Concentrated Name]],2,FALSE),"")</f>
        <v>Culv, Reinf Conc Ellip, HE Cl II, 43 inch by 68 inch - $Ft</v>
      </c>
      <c r="N2043" s="1" t="str">
        <f>IFERROR(VLOOKUP(ROWS($M$5:N2043),$L$5:$M$7000,2,FALSE),"")</f>
        <v/>
      </c>
      <c r="O2043" s="1" t="str">
        <f>IFERROR(VLOOKUP(ROWS($O$5:O2043),$K$5:$L$7000,2,FALSE),"")</f>
        <v/>
      </c>
    </row>
    <row r="2044" spans="2:15" ht="15" customHeight="1" x14ac:dyDescent="0.25">
      <c r="B2044" s="178" t="s">
        <v>8776</v>
      </c>
      <c r="C2044" s="178" t="s">
        <v>104</v>
      </c>
      <c r="D2044" s="178" t="s">
        <v>830</v>
      </c>
      <c r="E2044" s="178" t="s">
        <v>302</v>
      </c>
      <c r="F2044" s="178" t="s">
        <v>17</v>
      </c>
      <c r="G2044" s="1">
        <f>IF(ISNUMBER(Pay_Item_Search_Text),IF(ISNUMBER(IF(FIND(Pay_Item_Search_Text,B2044)=1,1, "FALSE")),MAX(G$4:$G2043)+1,IF(ISNUMBER(Pay_Item_Search_Text),0,IF(ISNUMBER(SEARCH(Pay_Item_Search_Text,H2044)),MAX(G$4:$G2043)+1,0))),IF(ISNUMBER(Pay_Item_Search_Text),0,IF(ISNUMBER(SEARCH(Pay_Item_Search_Text,H2044)),MAX(G$4:$G2043)+1,0)))</f>
        <v>2040</v>
      </c>
      <c r="H2044" s="1" t="str">
        <f>IF(Table_PayItems[[#This Row],[Description]]="_","_ Unique Item - "&amp;Table_PayItems[[#This Row],[Item]]&amp;" - $"&amp;Table_PayItems[[#This Row],[Unit]],Table_PayItems[[#This Row],[Description]]&amp;" - $"&amp;Table_PayItems[[#This Row],[Unit]])</f>
        <v>Culv, Reinf Conc Ellip, HE Cl II, 48 inch by 76 inch - $Ft</v>
      </c>
      <c r="I2044" s="29" t="str">
        <f>IFERROR(VLOOKUP(ROWS($M$5:M2044),Table_PayItems[[Search Key]:[Concentrated Name]],2,FALSE),"")</f>
        <v>Culv, Reinf Conc Ellip, HE Cl II, 48 inch by 76 inch - $Ft</v>
      </c>
      <c r="J2044" s="1"/>
      <c r="K2044" s="1"/>
      <c r="L2044" s="22">
        <f>IF(ISNUMBER(SEARCH(Pay_Item_Search_Text_2,M2044)),MAX($L$4:L2043)+1,0)</f>
        <v>0</v>
      </c>
      <c r="M2044" s="1" t="str">
        <f>IFERROR(VLOOKUP(ROWS($M$5:M2044),Table_PayItems[[Search Key]:[Concentrated Name]],2,FALSE),"")</f>
        <v>Culv, Reinf Conc Ellip, HE Cl II, 48 inch by 76 inch - $Ft</v>
      </c>
      <c r="N2044" s="1" t="str">
        <f>IFERROR(VLOOKUP(ROWS($M$5:N2044),$L$5:$M$7000,2,FALSE),"")</f>
        <v/>
      </c>
      <c r="O2044" s="1" t="str">
        <f>IFERROR(VLOOKUP(ROWS($O$5:O2044),$K$5:$L$7000,2,FALSE),"")</f>
        <v/>
      </c>
    </row>
    <row r="2045" spans="2:15" ht="15" customHeight="1" x14ac:dyDescent="0.25">
      <c r="B2045" s="178" t="s">
        <v>8777</v>
      </c>
      <c r="C2045" s="178" t="s">
        <v>104</v>
      </c>
      <c r="D2045" s="178" t="s">
        <v>831</v>
      </c>
      <c r="E2045" s="178" t="s">
        <v>302</v>
      </c>
      <c r="F2045" s="178" t="s">
        <v>17</v>
      </c>
      <c r="G2045" s="1">
        <f>IF(ISNUMBER(Pay_Item_Search_Text),IF(ISNUMBER(IF(FIND(Pay_Item_Search_Text,B2045)=1,1, "FALSE")),MAX(G$4:$G2044)+1,IF(ISNUMBER(Pay_Item_Search_Text),0,IF(ISNUMBER(SEARCH(Pay_Item_Search_Text,H2045)),MAX(G$4:$G2044)+1,0))),IF(ISNUMBER(Pay_Item_Search_Text),0,IF(ISNUMBER(SEARCH(Pay_Item_Search_Text,H2045)),MAX(G$4:$G2044)+1,0)))</f>
        <v>2041</v>
      </c>
      <c r="H2045" s="1" t="str">
        <f>IF(Table_PayItems[[#This Row],[Description]]="_","_ Unique Item - "&amp;Table_PayItems[[#This Row],[Item]]&amp;" - $"&amp;Table_PayItems[[#This Row],[Unit]],Table_PayItems[[#This Row],[Description]]&amp;" - $"&amp;Table_PayItems[[#This Row],[Unit]])</f>
        <v>Culv, Reinf Conc Ellip, HE Cl II, 53 inch by 83 inch - $Ft</v>
      </c>
      <c r="I2045" s="29" t="str">
        <f>IFERROR(VLOOKUP(ROWS($M$5:M2045),Table_PayItems[[Search Key]:[Concentrated Name]],2,FALSE),"")</f>
        <v>Culv, Reinf Conc Ellip, HE Cl II, 53 inch by 83 inch - $Ft</v>
      </c>
      <c r="J2045" s="1"/>
      <c r="K2045" s="1"/>
      <c r="L2045" s="22">
        <f>IF(ISNUMBER(SEARCH(Pay_Item_Search_Text_2,M2045)),MAX($L$4:L2044)+1,0)</f>
        <v>0</v>
      </c>
      <c r="M2045" s="1" t="str">
        <f>IFERROR(VLOOKUP(ROWS($M$5:M2045),Table_PayItems[[Search Key]:[Concentrated Name]],2,FALSE),"")</f>
        <v>Culv, Reinf Conc Ellip, HE Cl II, 53 inch by 83 inch - $Ft</v>
      </c>
      <c r="N2045" s="1" t="str">
        <f>IFERROR(VLOOKUP(ROWS($M$5:N2045),$L$5:$M$7000,2,FALSE),"")</f>
        <v/>
      </c>
      <c r="O2045" s="1" t="str">
        <f>IFERROR(VLOOKUP(ROWS($O$5:O2045),$K$5:$L$7000,2,FALSE),"")</f>
        <v/>
      </c>
    </row>
    <row r="2046" spans="2:15" ht="15" customHeight="1" x14ac:dyDescent="0.25">
      <c r="B2046" s="178" t="s">
        <v>8778</v>
      </c>
      <c r="C2046" s="178" t="s">
        <v>104</v>
      </c>
      <c r="D2046" s="178" t="s">
        <v>832</v>
      </c>
      <c r="E2046" s="178" t="s">
        <v>302</v>
      </c>
      <c r="F2046" s="178" t="s">
        <v>17</v>
      </c>
      <c r="G2046" s="1">
        <f>IF(ISNUMBER(Pay_Item_Search_Text),IF(ISNUMBER(IF(FIND(Pay_Item_Search_Text,B2046)=1,1, "FALSE")),MAX(G$4:$G2045)+1,IF(ISNUMBER(Pay_Item_Search_Text),0,IF(ISNUMBER(SEARCH(Pay_Item_Search_Text,H2046)),MAX(G$4:$G2045)+1,0))),IF(ISNUMBER(Pay_Item_Search_Text),0,IF(ISNUMBER(SEARCH(Pay_Item_Search_Text,H2046)),MAX(G$4:$G2045)+1,0)))</f>
        <v>2042</v>
      </c>
      <c r="H2046" s="1" t="str">
        <f>IF(Table_PayItems[[#This Row],[Description]]="_","_ Unique Item - "&amp;Table_PayItems[[#This Row],[Item]]&amp;" - $"&amp;Table_PayItems[[#This Row],[Unit]],Table_PayItems[[#This Row],[Description]]&amp;" - $"&amp;Table_PayItems[[#This Row],[Unit]])</f>
        <v>Culv, Reinf Conc Ellip, HE Cl II, 58 inch by 91 inch - $Ft</v>
      </c>
      <c r="I2046" s="29" t="str">
        <f>IFERROR(VLOOKUP(ROWS($M$5:M2046),Table_PayItems[[Search Key]:[Concentrated Name]],2,FALSE),"")</f>
        <v>Culv, Reinf Conc Ellip, HE Cl II, 58 inch by 91 inch - $Ft</v>
      </c>
      <c r="J2046" s="1"/>
      <c r="K2046" s="1"/>
      <c r="L2046" s="22">
        <f>IF(ISNUMBER(SEARCH(Pay_Item_Search_Text_2,M2046)),MAX($L$4:L2045)+1,0)</f>
        <v>0</v>
      </c>
      <c r="M2046" s="1" t="str">
        <f>IFERROR(VLOOKUP(ROWS($M$5:M2046),Table_PayItems[[Search Key]:[Concentrated Name]],2,FALSE),"")</f>
        <v>Culv, Reinf Conc Ellip, HE Cl II, 58 inch by 91 inch - $Ft</v>
      </c>
      <c r="N2046" s="1" t="str">
        <f>IFERROR(VLOOKUP(ROWS($M$5:N2046),$L$5:$M$7000,2,FALSE),"")</f>
        <v/>
      </c>
      <c r="O2046" s="1" t="str">
        <f>IFERROR(VLOOKUP(ROWS($O$5:O2046),$K$5:$L$7000,2,FALSE),"")</f>
        <v/>
      </c>
    </row>
    <row r="2047" spans="2:15" ht="15" customHeight="1" x14ac:dyDescent="0.25">
      <c r="B2047" s="178" t="s">
        <v>8779</v>
      </c>
      <c r="C2047" s="178" t="s">
        <v>104</v>
      </c>
      <c r="D2047" s="178" t="s">
        <v>833</v>
      </c>
      <c r="E2047" s="178" t="s">
        <v>302</v>
      </c>
      <c r="F2047" s="178" t="s">
        <v>17</v>
      </c>
      <c r="G2047" s="1">
        <f>IF(ISNUMBER(Pay_Item_Search_Text),IF(ISNUMBER(IF(FIND(Pay_Item_Search_Text,B2047)=1,1, "FALSE")),MAX(G$4:$G2046)+1,IF(ISNUMBER(Pay_Item_Search_Text),0,IF(ISNUMBER(SEARCH(Pay_Item_Search_Text,H2047)),MAX(G$4:$G2046)+1,0))),IF(ISNUMBER(Pay_Item_Search_Text),0,IF(ISNUMBER(SEARCH(Pay_Item_Search_Text,H2047)),MAX(G$4:$G2046)+1,0)))</f>
        <v>2043</v>
      </c>
      <c r="H2047" s="1" t="str">
        <f>IF(Table_PayItems[[#This Row],[Description]]="_","_ Unique Item - "&amp;Table_PayItems[[#This Row],[Item]]&amp;" - $"&amp;Table_PayItems[[#This Row],[Unit]],Table_PayItems[[#This Row],[Description]]&amp;" - $"&amp;Table_PayItems[[#This Row],[Unit]])</f>
        <v>Culv, Reinf Conc Ellip, HE Cl II, 63 inch by 98 inch - $Ft</v>
      </c>
      <c r="I2047" s="29" t="str">
        <f>IFERROR(VLOOKUP(ROWS($M$5:M2047),Table_PayItems[[Search Key]:[Concentrated Name]],2,FALSE),"")</f>
        <v>Culv, Reinf Conc Ellip, HE Cl II, 63 inch by 98 inch - $Ft</v>
      </c>
      <c r="J2047" s="1"/>
      <c r="K2047" s="1"/>
      <c r="L2047" s="22">
        <f>IF(ISNUMBER(SEARCH(Pay_Item_Search_Text_2,M2047)),MAX($L$4:L2046)+1,0)</f>
        <v>0</v>
      </c>
      <c r="M2047" s="1" t="str">
        <f>IFERROR(VLOOKUP(ROWS($M$5:M2047),Table_PayItems[[Search Key]:[Concentrated Name]],2,FALSE),"")</f>
        <v>Culv, Reinf Conc Ellip, HE Cl II, 63 inch by 98 inch - $Ft</v>
      </c>
      <c r="N2047" s="1" t="str">
        <f>IFERROR(VLOOKUP(ROWS($M$5:N2047),$L$5:$M$7000,2,FALSE),"")</f>
        <v/>
      </c>
      <c r="O2047" s="1" t="str">
        <f>IFERROR(VLOOKUP(ROWS($O$5:O2047),$K$5:$L$7000,2,FALSE),"")</f>
        <v/>
      </c>
    </row>
    <row r="2048" spans="2:15" ht="15" customHeight="1" x14ac:dyDescent="0.25">
      <c r="B2048" s="178" t="s">
        <v>8780</v>
      </c>
      <c r="C2048" s="178" t="s">
        <v>104</v>
      </c>
      <c r="D2048" s="178" t="s">
        <v>834</v>
      </c>
      <c r="E2048" s="178" t="s">
        <v>302</v>
      </c>
      <c r="F2048" s="178" t="s">
        <v>17</v>
      </c>
      <c r="G2048" s="1">
        <f>IF(ISNUMBER(Pay_Item_Search_Text),IF(ISNUMBER(IF(FIND(Pay_Item_Search_Text,B2048)=1,1, "FALSE")),MAX(G$4:$G2047)+1,IF(ISNUMBER(Pay_Item_Search_Text),0,IF(ISNUMBER(SEARCH(Pay_Item_Search_Text,H2048)),MAX(G$4:$G2047)+1,0))),IF(ISNUMBER(Pay_Item_Search_Text),0,IF(ISNUMBER(SEARCH(Pay_Item_Search_Text,H2048)),MAX(G$4:$G2047)+1,0)))</f>
        <v>2044</v>
      </c>
      <c r="H2048" s="1" t="str">
        <f>IF(Table_PayItems[[#This Row],[Description]]="_","_ Unique Item - "&amp;Table_PayItems[[#This Row],[Item]]&amp;" - $"&amp;Table_PayItems[[#This Row],[Unit]],Table_PayItems[[#This Row],[Description]]&amp;" - $"&amp;Table_PayItems[[#This Row],[Unit]])</f>
        <v>Culv, Reinf Conc Ellip, HE Cl II, 68 inch by 106 inch - $Ft</v>
      </c>
      <c r="I2048" s="29" t="str">
        <f>IFERROR(VLOOKUP(ROWS($M$5:M2048),Table_PayItems[[Search Key]:[Concentrated Name]],2,FALSE),"")</f>
        <v>Culv, Reinf Conc Ellip, HE Cl II, 68 inch by 106 inch - $Ft</v>
      </c>
      <c r="J2048" s="1"/>
      <c r="K2048" s="1"/>
      <c r="L2048" s="22">
        <f>IF(ISNUMBER(SEARCH(Pay_Item_Search_Text_2,M2048)),MAX($L$4:L2047)+1,0)</f>
        <v>552</v>
      </c>
      <c r="M2048" s="1" t="str">
        <f>IFERROR(VLOOKUP(ROWS($M$5:M2048),Table_PayItems[[Search Key]:[Concentrated Name]],2,FALSE),"")</f>
        <v>Culv, Reinf Conc Ellip, HE Cl II, 68 inch by 106 inch - $Ft</v>
      </c>
      <c r="N2048" s="1" t="str">
        <f>IFERROR(VLOOKUP(ROWS($M$5:N2048),$L$5:$M$7000,2,FALSE),"")</f>
        <v/>
      </c>
      <c r="O2048" s="1" t="str">
        <f>IFERROR(VLOOKUP(ROWS($O$5:O2048),$K$5:$L$7000,2,FALSE),"")</f>
        <v/>
      </c>
    </row>
    <row r="2049" spans="2:15" ht="15" customHeight="1" x14ac:dyDescent="0.25">
      <c r="B2049" s="178" t="s">
        <v>8781</v>
      </c>
      <c r="C2049" s="178" t="s">
        <v>104</v>
      </c>
      <c r="D2049" s="178" t="s">
        <v>835</v>
      </c>
      <c r="E2049" s="178" t="s">
        <v>296</v>
      </c>
      <c r="F2049" s="178" t="s">
        <v>17</v>
      </c>
      <c r="G2049" s="1">
        <f>IF(ISNUMBER(Pay_Item_Search_Text),IF(ISNUMBER(IF(FIND(Pay_Item_Search_Text,B2049)=1,1, "FALSE")),MAX(G$4:$G2048)+1,IF(ISNUMBER(Pay_Item_Search_Text),0,IF(ISNUMBER(SEARCH(Pay_Item_Search_Text,H2049)),MAX(G$4:$G2048)+1,0))),IF(ISNUMBER(Pay_Item_Search_Text),0,IF(ISNUMBER(SEARCH(Pay_Item_Search_Text,H2049)),MAX(G$4:$G2048)+1,0)))</f>
        <v>2045</v>
      </c>
      <c r="H2049" s="1" t="str">
        <f>IF(Table_PayItems[[#This Row],[Description]]="_","_ Unique Item - "&amp;Table_PayItems[[#This Row],[Item]]&amp;" - $"&amp;Table_PayItems[[#This Row],[Unit]],Table_PayItems[[#This Row],[Description]]&amp;" - $"&amp;Table_PayItems[[#This Row],[Unit]])</f>
        <v>Culv, Reinf Conc Ellip, HE Cl III, 14 inch by 23 inch - $Ft</v>
      </c>
      <c r="I2049" s="29" t="str">
        <f>IFERROR(VLOOKUP(ROWS($M$5:M2049),Table_PayItems[[Search Key]:[Concentrated Name]],2,FALSE),"")</f>
        <v>Culv, Reinf Conc Ellip, HE Cl III, 14 inch by 23 inch - $Ft</v>
      </c>
      <c r="J2049" s="1"/>
      <c r="K2049" s="1"/>
      <c r="L2049" s="22">
        <f>IF(ISNUMBER(SEARCH(Pay_Item_Search_Text_2,M2049)),MAX($L$4:L2048)+1,0)</f>
        <v>0</v>
      </c>
      <c r="M2049" s="1" t="str">
        <f>IFERROR(VLOOKUP(ROWS($M$5:M2049),Table_PayItems[[Search Key]:[Concentrated Name]],2,FALSE),"")</f>
        <v>Culv, Reinf Conc Ellip, HE Cl III, 14 inch by 23 inch - $Ft</v>
      </c>
      <c r="N2049" s="1" t="str">
        <f>IFERROR(VLOOKUP(ROWS($M$5:N2049),$L$5:$M$7000,2,FALSE),"")</f>
        <v/>
      </c>
      <c r="O2049" s="1" t="str">
        <f>IFERROR(VLOOKUP(ROWS($O$5:O2049),$K$5:$L$7000,2,FALSE),"")</f>
        <v/>
      </c>
    </row>
    <row r="2050" spans="2:15" ht="15" customHeight="1" x14ac:dyDescent="0.25">
      <c r="B2050" s="178" t="s">
        <v>8782</v>
      </c>
      <c r="C2050" s="178" t="s">
        <v>104</v>
      </c>
      <c r="D2050" s="178" t="s">
        <v>836</v>
      </c>
      <c r="E2050" s="178" t="s">
        <v>302</v>
      </c>
      <c r="F2050" s="178" t="s">
        <v>17</v>
      </c>
      <c r="G2050" s="1">
        <f>IF(ISNUMBER(Pay_Item_Search_Text),IF(ISNUMBER(IF(FIND(Pay_Item_Search_Text,B2050)=1,1, "FALSE")),MAX(G$4:$G2049)+1,IF(ISNUMBER(Pay_Item_Search_Text),0,IF(ISNUMBER(SEARCH(Pay_Item_Search_Text,H2050)),MAX(G$4:$G2049)+1,0))),IF(ISNUMBER(Pay_Item_Search_Text),0,IF(ISNUMBER(SEARCH(Pay_Item_Search_Text,H2050)),MAX(G$4:$G2049)+1,0)))</f>
        <v>2046</v>
      </c>
      <c r="H2050" s="1" t="str">
        <f>IF(Table_PayItems[[#This Row],[Description]]="_","_ Unique Item - "&amp;Table_PayItems[[#This Row],[Item]]&amp;" - $"&amp;Table_PayItems[[#This Row],[Unit]],Table_PayItems[[#This Row],[Description]]&amp;" - $"&amp;Table_PayItems[[#This Row],[Unit]])</f>
        <v>Culv, Reinf Conc Ellip, HE Cl III, 19 inch by 30 inch - $Ft</v>
      </c>
      <c r="I2050" s="29" t="str">
        <f>IFERROR(VLOOKUP(ROWS($M$5:M2050),Table_PayItems[[Search Key]:[Concentrated Name]],2,FALSE),"")</f>
        <v>Culv, Reinf Conc Ellip, HE Cl III, 19 inch by 30 inch - $Ft</v>
      </c>
      <c r="J2050" s="1"/>
      <c r="K2050" s="1"/>
      <c r="L2050" s="22">
        <f>IF(ISNUMBER(SEARCH(Pay_Item_Search_Text_2,M2050)),MAX($L$4:L2049)+1,0)</f>
        <v>553</v>
      </c>
      <c r="M2050" s="1" t="str">
        <f>IFERROR(VLOOKUP(ROWS($M$5:M2050),Table_PayItems[[Search Key]:[Concentrated Name]],2,FALSE),"")</f>
        <v>Culv, Reinf Conc Ellip, HE Cl III, 19 inch by 30 inch - $Ft</v>
      </c>
      <c r="N2050" s="1" t="str">
        <f>IFERROR(VLOOKUP(ROWS($M$5:N2050),$L$5:$M$7000,2,FALSE),"")</f>
        <v/>
      </c>
      <c r="O2050" s="1" t="str">
        <f>IFERROR(VLOOKUP(ROWS($O$5:O2050),$K$5:$L$7000,2,FALSE),"")</f>
        <v/>
      </c>
    </row>
    <row r="2051" spans="2:15" ht="15" customHeight="1" x14ac:dyDescent="0.25">
      <c r="B2051" s="178" t="s">
        <v>8783</v>
      </c>
      <c r="C2051" s="178" t="s">
        <v>104</v>
      </c>
      <c r="D2051" s="178" t="s">
        <v>837</v>
      </c>
      <c r="E2051" s="178" t="s">
        <v>302</v>
      </c>
      <c r="F2051" s="178" t="s">
        <v>17</v>
      </c>
      <c r="G2051" s="1">
        <f>IF(ISNUMBER(Pay_Item_Search_Text),IF(ISNUMBER(IF(FIND(Pay_Item_Search_Text,B2051)=1,1, "FALSE")),MAX(G$4:$G2050)+1,IF(ISNUMBER(Pay_Item_Search_Text),0,IF(ISNUMBER(SEARCH(Pay_Item_Search_Text,H2051)),MAX(G$4:$G2050)+1,0))),IF(ISNUMBER(Pay_Item_Search_Text),0,IF(ISNUMBER(SEARCH(Pay_Item_Search_Text,H2051)),MAX(G$4:$G2050)+1,0)))</f>
        <v>2047</v>
      </c>
      <c r="H2051" s="1" t="str">
        <f>IF(Table_PayItems[[#This Row],[Description]]="_","_ Unique Item - "&amp;Table_PayItems[[#This Row],[Item]]&amp;" - $"&amp;Table_PayItems[[#This Row],[Unit]],Table_PayItems[[#This Row],[Description]]&amp;" - $"&amp;Table_PayItems[[#This Row],[Unit]])</f>
        <v>Culv, Reinf Conc Ellip, HE Cl III, 22 inch by 34 inch - $Ft</v>
      </c>
      <c r="I2051" s="29" t="str">
        <f>IFERROR(VLOOKUP(ROWS($M$5:M2051),Table_PayItems[[Search Key]:[Concentrated Name]],2,FALSE),"")</f>
        <v>Culv, Reinf Conc Ellip, HE Cl III, 22 inch by 34 inch - $Ft</v>
      </c>
      <c r="J2051" s="1"/>
      <c r="K2051" s="1"/>
      <c r="L2051" s="22">
        <f>IF(ISNUMBER(SEARCH(Pay_Item_Search_Text_2,M2051)),MAX($L$4:L2050)+1,0)</f>
        <v>0</v>
      </c>
      <c r="M2051" s="1" t="str">
        <f>IFERROR(VLOOKUP(ROWS($M$5:M2051),Table_PayItems[[Search Key]:[Concentrated Name]],2,FALSE),"")</f>
        <v>Culv, Reinf Conc Ellip, HE Cl III, 22 inch by 34 inch - $Ft</v>
      </c>
      <c r="N2051" s="1" t="str">
        <f>IFERROR(VLOOKUP(ROWS($M$5:N2051),$L$5:$M$7000,2,FALSE),"")</f>
        <v/>
      </c>
      <c r="O2051" s="1" t="str">
        <f>IFERROR(VLOOKUP(ROWS($O$5:O2051),$K$5:$L$7000,2,FALSE),"")</f>
        <v/>
      </c>
    </row>
    <row r="2052" spans="2:15" ht="15" customHeight="1" x14ac:dyDescent="0.25">
      <c r="B2052" s="178" t="s">
        <v>8784</v>
      </c>
      <c r="C2052" s="178" t="s">
        <v>104</v>
      </c>
      <c r="D2052" s="178" t="s">
        <v>838</v>
      </c>
      <c r="E2052" s="178" t="s">
        <v>302</v>
      </c>
      <c r="F2052" s="178" t="s">
        <v>17</v>
      </c>
      <c r="G2052" s="1">
        <f>IF(ISNUMBER(Pay_Item_Search_Text),IF(ISNUMBER(IF(FIND(Pay_Item_Search_Text,B2052)=1,1, "FALSE")),MAX(G$4:$G2051)+1,IF(ISNUMBER(Pay_Item_Search_Text),0,IF(ISNUMBER(SEARCH(Pay_Item_Search_Text,H2052)),MAX(G$4:$G2051)+1,0))),IF(ISNUMBER(Pay_Item_Search_Text),0,IF(ISNUMBER(SEARCH(Pay_Item_Search_Text,H2052)),MAX(G$4:$G2051)+1,0)))</f>
        <v>2048</v>
      </c>
      <c r="H2052" s="1" t="str">
        <f>IF(Table_PayItems[[#This Row],[Description]]="_","_ Unique Item - "&amp;Table_PayItems[[#This Row],[Item]]&amp;" - $"&amp;Table_PayItems[[#This Row],[Unit]],Table_PayItems[[#This Row],[Description]]&amp;" - $"&amp;Table_PayItems[[#This Row],[Unit]])</f>
        <v>Culv, Reinf Conc Ellip, HE Cl III, 24 inch by 38 inch - $Ft</v>
      </c>
      <c r="I2052" s="29" t="str">
        <f>IFERROR(VLOOKUP(ROWS($M$5:M2052),Table_PayItems[[Search Key]:[Concentrated Name]],2,FALSE),"")</f>
        <v>Culv, Reinf Conc Ellip, HE Cl III, 24 inch by 38 inch - $Ft</v>
      </c>
      <c r="J2052" s="1"/>
      <c r="K2052" s="1"/>
      <c r="L2052" s="22">
        <f>IF(ISNUMBER(SEARCH(Pay_Item_Search_Text_2,M2052)),MAX($L$4:L2051)+1,0)</f>
        <v>0</v>
      </c>
      <c r="M2052" s="1" t="str">
        <f>IFERROR(VLOOKUP(ROWS($M$5:M2052),Table_PayItems[[Search Key]:[Concentrated Name]],2,FALSE),"")</f>
        <v>Culv, Reinf Conc Ellip, HE Cl III, 24 inch by 38 inch - $Ft</v>
      </c>
      <c r="N2052" s="1" t="str">
        <f>IFERROR(VLOOKUP(ROWS($M$5:N2052),$L$5:$M$7000,2,FALSE),"")</f>
        <v/>
      </c>
      <c r="O2052" s="1" t="str">
        <f>IFERROR(VLOOKUP(ROWS($O$5:O2052),$K$5:$L$7000,2,FALSE),"")</f>
        <v/>
      </c>
    </row>
    <row r="2053" spans="2:15" ht="15" customHeight="1" x14ac:dyDescent="0.25">
      <c r="B2053" s="178" t="s">
        <v>8785</v>
      </c>
      <c r="C2053" s="178" t="s">
        <v>104</v>
      </c>
      <c r="D2053" s="178" t="s">
        <v>839</v>
      </c>
      <c r="E2053" s="178" t="s">
        <v>302</v>
      </c>
      <c r="F2053" s="178" t="s">
        <v>17</v>
      </c>
      <c r="G2053" s="1">
        <f>IF(ISNUMBER(Pay_Item_Search_Text),IF(ISNUMBER(IF(FIND(Pay_Item_Search_Text,B2053)=1,1, "FALSE")),MAX(G$4:$G2052)+1,IF(ISNUMBER(Pay_Item_Search_Text),0,IF(ISNUMBER(SEARCH(Pay_Item_Search_Text,H2053)),MAX(G$4:$G2052)+1,0))),IF(ISNUMBER(Pay_Item_Search_Text),0,IF(ISNUMBER(SEARCH(Pay_Item_Search_Text,H2053)),MAX(G$4:$G2052)+1,0)))</f>
        <v>2049</v>
      </c>
      <c r="H2053" s="1" t="str">
        <f>IF(Table_PayItems[[#This Row],[Description]]="_","_ Unique Item - "&amp;Table_PayItems[[#This Row],[Item]]&amp;" - $"&amp;Table_PayItems[[#This Row],[Unit]],Table_PayItems[[#This Row],[Description]]&amp;" - $"&amp;Table_PayItems[[#This Row],[Unit]])</f>
        <v>Culv, Reinf Conc Ellip, HE Cl III, 29 inch by 45 inch - $Ft</v>
      </c>
      <c r="I2053" s="29" t="str">
        <f>IFERROR(VLOOKUP(ROWS($M$5:M2053),Table_PayItems[[Search Key]:[Concentrated Name]],2,FALSE),"")</f>
        <v>Culv, Reinf Conc Ellip, HE Cl III, 29 inch by 45 inch - $Ft</v>
      </c>
      <c r="J2053" s="1"/>
      <c r="K2053" s="1"/>
      <c r="L2053" s="22">
        <f>IF(ISNUMBER(SEARCH(Pay_Item_Search_Text_2,M2053)),MAX($L$4:L2052)+1,0)</f>
        <v>0</v>
      </c>
      <c r="M2053" s="1" t="str">
        <f>IFERROR(VLOOKUP(ROWS($M$5:M2053),Table_PayItems[[Search Key]:[Concentrated Name]],2,FALSE),"")</f>
        <v>Culv, Reinf Conc Ellip, HE Cl III, 29 inch by 45 inch - $Ft</v>
      </c>
      <c r="N2053" s="1" t="str">
        <f>IFERROR(VLOOKUP(ROWS($M$5:N2053),$L$5:$M$7000,2,FALSE),"")</f>
        <v/>
      </c>
      <c r="O2053" s="1" t="str">
        <f>IFERROR(VLOOKUP(ROWS($O$5:O2053),$K$5:$L$7000,2,FALSE),"")</f>
        <v/>
      </c>
    </row>
    <row r="2054" spans="2:15" ht="15" customHeight="1" x14ac:dyDescent="0.25">
      <c r="B2054" s="178" t="s">
        <v>8786</v>
      </c>
      <c r="C2054" s="178" t="s">
        <v>104</v>
      </c>
      <c r="D2054" s="178" t="s">
        <v>840</v>
      </c>
      <c r="E2054" s="178" t="s">
        <v>302</v>
      </c>
      <c r="F2054" s="178" t="s">
        <v>17</v>
      </c>
      <c r="G2054" s="1">
        <f>IF(ISNUMBER(Pay_Item_Search_Text),IF(ISNUMBER(IF(FIND(Pay_Item_Search_Text,B2054)=1,1, "FALSE")),MAX(G$4:$G2053)+1,IF(ISNUMBER(Pay_Item_Search_Text),0,IF(ISNUMBER(SEARCH(Pay_Item_Search_Text,H2054)),MAX(G$4:$G2053)+1,0))),IF(ISNUMBER(Pay_Item_Search_Text),0,IF(ISNUMBER(SEARCH(Pay_Item_Search_Text,H2054)),MAX(G$4:$G2053)+1,0)))</f>
        <v>2050</v>
      </c>
      <c r="H2054" s="1" t="str">
        <f>IF(Table_PayItems[[#This Row],[Description]]="_","_ Unique Item - "&amp;Table_PayItems[[#This Row],[Item]]&amp;" - $"&amp;Table_PayItems[[#This Row],[Unit]],Table_PayItems[[#This Row],[Description]]&amp;" - $"&amp;Table_PayItems[[#This Row],[Unit]])</f>
        <v>Culv, Reinf Conc Ellip, HE Cl III, 34 inch by 53 inch - $Ft</v>
      </c>
      <c r="I2054" s="29" t="str">
        <f>IFERROR(VLOOKUP(ROWS($M$5:M2054),Table_PayItems[[Search Key]:[Concentrated Name]],2,FALSE),"")</f>
        <v>Culv, Reinf Conc Ellip, HE Cl III, 34 inch by 53 inch - $Ft</v>
      </c>
      <c r="J2054" s="1"/>
      <c r="K2054" s="1"/>
      <c r="L2054" s="22">
        <f>IF(ISNUMBER(SEARCH(Pay_Item_Search_Text_2,M2054)),MAX($L$4:L2053)+1,0)</f>
        <v>0</v>
      </c>
      <c r="M2054" s="1" t="str">
        <f>IFERROR(VLOOKUP(ROWS($M$5:M2054),Table_PayItems[[Search Key]:[Concentrated Name]],2,FALSE),"")</f>
        <v>Culv, Reinf Conc Ellip, HE Cl III, 34 inch by 53 inch - $Ft</v>
      </c>
      <c r="N2054" s="1" t="str">
        <f>IFERROR(VLOOKUP(ROWS($M$5:N2054),$L$5:$M$7000,2,FALSE),"")</f>
        <v/>
      </c>
      <c r="O2054" s="1" t="str">
        <f>IFERROR(VLOOKUP(ROWS($O$5:O2054),$K$5:$L$7000,2,FALSE),"")</f>
        <v/>
      </c>
    </row>
    <row r="2055" spans="2:15" ht="15" customHeight="1" x14ac:dyDescent="0.25">
      <c r="B2055" s="178" t="s">
        <v>8787</v>
      </c>
      <c r="C2055" s="178" t="s">
        <v>104</v>
      </c>
      <c r="D2055" s="178" t="s">
        <v>841</v>
      </c>
      <c r="E2055" s="178" t="s">
        <v>302</v>
      </c>
      <c r="F2055" s="178" t="s">
        <v>17</v>
      </c>
      <c r="G2055" s="1">
        <f>IF(ISNUMBER(Pay_Item_Search_Text),IF(ISNUMBER(IF(FIND(Pay_Item_Search_Text,B2055)=1,1, "FALSE")),MAX(G$4:$G2054)+1,IF(ISNUMBER(Pay_Item_Search_Text),0,IF(ISNUMBER(SEARCH(Pay_Item_Search_Text,H2055)),MAX(G$4:$G2054)+1,0))),IF(ISNUMBER(Pay_Item_Search_Text),0,IF(ISNUMBER(SEARCH(Pay_Item_Search_Text,H2055)),MAX(G$4:$G2054)+1,0)))</f>
        <v>2051</v>
      </c>
      <c r="H2055" s="1" t="str">
        <f>IF(Table_PayItems[[#This Row],[Description]]="_","_ Unique Item - "&amp;Table_PayItems[[#This Row],[Item]]&amp;" - $"&amp;Table_PayItems[[#This Row],[Unit]],Table_PayItems[[#This Row],[Description]]&amp;" - $"&amp;Table_PayItems[[#This Row],[Unit]])</f>
        <v>Culv, Reinf Conc Ellip, HE Cl III, 38 inch by 60 inch - $Ft</v>
      </c>
      <c r="I2055" s="29" t="str">
        <f>IFERROR(VLOOKUP(ROWS($M$5:M2055),Table_PayItems[[Search Key]:[Concentrated Name]],2,FALSE),"")</f>
        <v>Culv, Reinf Conc Ellip, HE Cl III, 38 inch by 60 inch - $Ft</v>
      </c>
      <c r="J2055" s="1"/>
      <c r="K2055" s="1"/>
      <c r="L2055" s="22">
        <f>IF(ISNUMBER(SEARCH(Pay_Item_Search_Text_2,M2055)),MAX($L$4:L2054)+1,0)</f>
        <v>554</v>
      </c>
      <c r="M2055" s="1" t="str">
        <f>IFERROR(VLOOKUP(ROWS($M$5:M2055),Table_PayItems[[Search Key]:[Concentrated Name]],2,FALSE),"")</f>
        <v>Culv, Reinf Conc Ellip, HE Cl III, 38 inch by 60 inch - $Ft</v>
      </c>
      <c r="N2055" s="1" t="str">
        <f>IFERROR(VLOOKUP(ROWS($M$5:N2055),$L$5:$M$7000,2,FALSE),"")</f>
        <v/>
      </c>
      <c r="O2055" s="1" t="str">
        <f>IFERROR(VLOOKUP(ROWS($O$5:O2055),$K$5:$L$7000,2,FALSE),"")</f>
        <v/>
      </c>
    </row>
    <row r="2056" spans="2:15" ht="15" customHeight="1" x14ac:dyDescent="0.25">
      <c r="B2056" s="178" t="s">
        <v>8788</v>
      </c>
      <c r="C2056" s="178" t="s">
        <v>104</v>
      </c>
      <c r="D2056" s="178" t="s">
        <v>842</v>
      </c>
      <c r="E2056" s="178" t="s">
        <v>302</v>
      </c>
      <c r="F2056" s="178" t="s">
        <v>17</v>
      </c>
      <c r="G2056" s="1">
        <f>IF(ISNUMBER(Pay_Item_Search_Text),IF(ISNUMBER(IF(FIND(Pay_Item_Search_Text,B2056)=1,1, "FALSE")),MAX(G$4:$G2055)+1,IF(ISNUMBER(Pay_Item_Search_Text),0,IF(ISNUMBER(SEARCH(Pay_Item_Search_Text,H2056)),MAX(G$4:$G2055)+1,0))),IF(ISNUMBER(Pay_Item_Search_Text),0,IF(ISNUMBER(SEARCH(Pay_Item_Search_Text,H2056)),MAX(G$4:$G2055)+1,0)))</f>
        <v>2052</v>
      </c>
      <c r="H2056" s="1" t="str">
        <f>IF(Table_PayItems[[#This Row],[Description]]="_","_ Unique Item - "&amp;Table_PayItems[[#This Row],[Item]]&amp;" - $"&amp;Table_PayItems[[#This Row],[Unit]],Table_PayItems[[#This Row],[Description]]&amp;" - $"&amp;Table_PayItems[[#This Row],[Unit]])</f>
        <v>Culv, Reinf Conc Ellip, HE Cl III, 43 inch by 68 inch - $Ft</v>
      </c>
      <c r="I2056" s="29" t="str">
        <f>IFERROR(VLOOKUP(ROWS($M$5:M2056),Table_PayItems[[Search Key]:[Concentrated Name]],2,FALSE),"")</f>
        <v>Culv, Reinf Conc Ellip, HE Cl III, 43 inch by 68 inch - $Ft</v>
      </c>
      <c r="J2056" s="1"/>
      <c r="K2056" s="1"/>
      <c r="L2056" s="22">
        <f>IF(ISNUMBER(SEARCH(Pay_Item_Search_Text_2,M2056)),MAX($L$4:L2055)+1,0)</f>
        <v>0</v>
      </c>
      <c r="M2056" s="1" t="str">
        <f>IFERROR(VLOOKUP(ROWS($M$5:M2056),Table_PayItems[[Search Key]:[Concentrated Name]],2,FALSE),"")</f>
        <v>Culv, Reinf Conc Ellip, HE Cl III, 43 inch by 68 inch - $Ft</v>
      </c>
      <c r="N2056" s="1" t="str">
        <f>IFERROR(VLOOKUP(ROWS($M$5:N2056),$L$5:$M$7000,2,FALSE),"")</f>
        <v/>
      </c>
      <c r="O2056" s="1" t="str">
        <f>IFERROR(VLOOKUP(ROWS($O$5:O2056),$K$5:$L$7000,2,FALSE),"")</f>
        <v/>
      </c>
    </row>
    <row r="2057" spans="2:15" ht="15" customHeight="1" x14ac:dyDescent="0.25">
      <c r="B2057" s="178" t="s">
        <v>8789</v>
      </c>
      <c r="C2057" s="178" t="s">
        <v>104</v>
      </c>
      <c r="D2057" s="178" t="s">
        <v>843</v>
      </c>
      <c r="E2057" s="178" t="s">
        <v>302</v>
      </c>
      <c r="F2057" s="178" t="s">
        <v>17</v>
      </c>
      <c r="G2057" s="1">
        <f>IF(ISNUMBER(Pay_Item_Search_Text),IF(ISNUMBER(IF(FIND(Pay_Item_Search_Text,B2057)=1,1, "FALSE")),MAX(G$4:$G2056)+1,IF(ISNUMBER(Pay_Item_Search_Text),0,IF(ISNUMBER(SEARCH(Pay_Item_Search_Text,H2057)),MAX(G$4:$G2056)+1,0))),IF(ISNUMBER(Pay_Item_Search_Text),0,IF(ISNUMBER(SEARCH(Pay_Item_Search_Text,H2057)),MAX(G$4:$G2056)+1,0)))</f>
        <v>2053</v>
      </c>
      <c r="H2057" s="1" t="str">
        <f>IF(Table_PayItems[[#This Row],[Description]]="_","_ Unique Item - "&amp;Table_PayItems[[#This Row],[Item]]&amp;" - $"&amp;Table_PayItems[[#This Row],[Unit]],Table_PayItems[[#This Row],[Description]]&amp;" - $"&amp;Table_PayItems[[#This Row],[Unit]])</f>
        <v>Culv, Reinf Conc Ellip, HE Cl III, 48 inch by 76 inch - $Ft</v>
      </c>
      <c r="I2057" s="29" t="str">
        <f>IFERROR(VLOOKUP(ROWS($M$5:M2057),Table_PayItems[[Search Key]:[Concentrated Name]],2,FALSE),"")</f>
        <v>Culv, Reinf Conc Ellip, HE Cl III, 48 inch by 76 inch - $Ft</v>
      </c>
      <c r="J2057" s="1"/>
      <c r="K2057" s="1"/>
      <c r="L2057" s="22">
        <f>IF(ISNUMBER(SEARCH(Pay_Item_Search_Text_2,M2057)),MAX($L$4:L2056)+1,0)</f>
        <v>0</v>
      </c>
      <c r="M2057" s="1" t="str">
        <f>IFERROR(VLOOKUP(ROWS($M$5:M2057),Table_PayItems[[Search Key]:[Concentrated Name]],2,FALSE),"")</f>
        <v>Culv, Reinf Conc Ellip, HE Cl III, 48 inch by 76 inch - $Ft</v>
      </c>
      <c r="N2057" s="1" t="str">
        <f>IFERROR(VLOOKUP(ROWS($M$5:N2057),$L$5:$M$7000,2,FALSE),"")</f>
        <v/>
      </c>
      <c r="O2057" s="1" t="str">
        <f>IFERROR(VLOOKUP(ROWS($O$5:O2057),$K$5:$L$7000,2,FALSE),"")</f>
        <v/>
      </c>
    </row>
    <row r="2058" spans="2:15" ht="15" customHeight="1" x14ac:dyDescent="0.25">
      <c r="B2058" s="178" t="s">
        <v>8790</v>
      </c>
      <c r="C2058" s="178" t="s">
        <v>104</v>
      </c>
      <c r="D2058" s="178" t="s">
        <v>844</v>
      </c>
      <c r="E2058" s="178" t="s">
        <v>302</v>
      </c>
      <c r="F2058" s="178" t="s">
        <v>17</v>
      </c>
      <c r="G2058" s="1">
        <f>IF(ISNUMBER(Pay_Item_Search_Text),IF(ISNUMBER(IF(FIND(Pay_Item_Search_Text,B2058)=1,1, "FALSE")),MAX(G$4:$G2057)+1,IF(ISNUMBER(Pay_Item_Search_Text),0,IF(ISNUMBER(SEARCH(Pay_Item_Search_Text,H2058)),MAX(G$4:$G2057)+1,0))),IF(ISNUMBER(Pay_Item_Search_Text),0,IF(ISNUMBER(SEARCH(Pay_Item_Search_Text,H2058)),MAX(G$4:$G2057)+1,0)))</f>
        <v>2054</v>
      </c>
      <c r="H2058" s="1" t="str">
        <f>IF(Table_PayItems[[#This Row],[Description]]="_","_ Unique Item - "&amp;Table_PayItems[[#This Row],[Item]]&amp;" - $"&amp;Table_PayItems[[#This Row],[Unit]],Table_PayItems[[#This Row],[Description]]&amp;" - $"&amp;Table_PayItems[[#This Row],[Unit]])</f>
        <v>Culv, Reinf Conc Ellip, HE Cl III, 53 inch by 83 inch - $Ft</v>
      </c>
      <c r="I2058" s="29" t="str">
        <f>IFERROR(VLOOKUP(ROWS($M$5:M2058),Table_PayItems[[Search Key]:[Concentrated Name]],2,FALSE),"")</f>
        <v>Culv, Reinf Conc Ellip, HE Cl III, 53 inch by 83 inch - $Ft</v>
      </c>
      <c r="J2058" s="1"/>
      <c r="K2058" s="1"/>
      <c r="L2058" s="22">
        <f>IF(ISNUMBER(SEARCH(Pay_Item_Search_Text_2,M2058)),MAX($L$4:L2057)+1,0)</f>
        <v>0</v>
      </c>
      <c r="M2058" s="1" t="str">
        <f>IFERROR(VLOOKUP(ROWS($M$5:M2058),Table_PayItems[[Search Key]:[Concentrated Name]],2,FALSE),"")</f>
        <v>Culv, Reinf Conc Ellip, HE Cl III, 53 inch by 83 inch - $Ft</v>
      </c>
      <c r="N2058" s="1" t="str">
        <f>IFERROR(VLOOKUP(ROWS($M$5:N2058),$L$5:$M$7000,2,FALSE),"")</f>
        <v/>
      </c>
      <c r="O2058" s="1" t="str">
        <f>IFERROR(VLOOKUP(ROWS($O$5:O2058),$K$5:$L$7000,2,FALSE),"")</f>
        <v/>
      </c>
    </row>
    <row r="2059" spans="2:15" ht="15" customHeight="1" x14ac:dyDescent="0.25">
      <c r="B2059" s="178" t="s">
        <v>8791</v>
      </c>
      <c r="C2059" s="178" t="s">
        <v>104</v>
      </c>
      <c r="D2059" s="178" t="s">
        <v>845</v>
      </c>
      <c r="E2059" s="178" t="s">
        <v>302</v>
      </c>
      <c r="F2059" s="178" t="s">
        <v>17</v>
      </c>
      <c r="G2059" s="1">
        <f>IF(ISNUMBER(Pay_Item_Search_Text),IF(ISNUMBER(IF(FIND(Pay_Item_Search_Text,B2059)=1,1, "FALSE")),MAX(G$4:$G2058)+1,IF(ISNUMBER(Pay_Item_Search_Text),0,IF(ISNUMBER(SEARCH(Pay_Item_Search_Text,H2059)),MAX(G$4:$G2058)+1,0))),IF(ISNUMBER(Pay_Item_Search_Text),0,IF(ISNUMBER(SEARCH(Pay_Item_Search_Text,H2059)),MAX(G$4:$G2058)+1,0)))</f>
        <v>2055</v>
      </c>
      <c r="H2059" s="1" t="str">
        <f>IF(Table_PayItems[[#This Row],[Description]]="_","_ Unique Item - "&amp;Table_PayItems[[#This Row],[Item]]&amp;" - $"&amp;Table_PayItems[[#This Row],[Unit]],Table_PayItems[[#This Row],[Description]]&amp;" - $"&amp;Table_PayItems[[#This Row],[Unit]])</f>
        <v>Culv, Reinf Conc Ellip, HE Cl III, 58 inch by 91 inch - $Ft</v>
      </c>
      <c r="I2059" s="29" t="str">
        <f>IFERROR(VLOOKUP(ROWS($M$5:M2059),Table_PayItems[[Search Key]:[Concentrated Name]],2,FALSE),"")</f>
        <v>Culv, Reinf Conc Ellip, HE Cl III, 58 inch by 91 inch - $Ft</v>
      </c>
      <c r="J2059" s="1"/>
      <c r="K2059" s="1"/>
      <c r="L2059" s="22">
        <f>IF(ISNUMBER(SEARCH(Pay_Item_Search_Text_2,M2059)),MAX($L$4:L2058)+1,0)</f>
        <v>0</v>
      </c>
      <c r="M2059" s="1" t="str">
        <f>IFERROR(VLOOKUP(ROWS($M$5:M2059),Table_PayItems[[Search Key]:[Concentrated Name]],2,FALSE),"")</f>
        <v>Culv, Reinf Conc Ellip, HE Cl III, 58 inch by 91 inch - $Ft</v>
      </c>
      <c r="N2059" s="1" t="str">
        <f>IFERROR(VLOOKUP(ROWS($M$5:N2059),$L$5:$M$7000,2,FALSE),"")</f>
        <v/>
      </c>
      <c r="O2059" s="1" t="str">
        <f>IFERROR(VLOOKUP(ROWS($O$5:O2059),$K$5:$L$7000,2,FALSE),"")</f>
        <v/>
      </c>
    </row>
    <row r="2060" spans="2:15" ht="15" customHeight="1" x14ac:dyDescent="0.25">
      <c r="B2060" s="178" t="s">
        <v>8792</v>
      </c>
      <c r="C2060" s="178" t="s">
        <v>104</v>
      </c>
      <c r="D2060" s="178" t="s">
        <v>846</v>
      </c>
      <c r="E2060" s="178" t="s">
        <v>302</v>
      </c>
      <c r="F2060" s="178" t="s">
        <v>17</v>
      </c>
      <c r="G2060" s="1">
        <f>IF(ISNUMBER(Pay_Item_Search_Text),IF(ISNUMBER(IF(FIND(Pay_Item_Search_Text,B2060)=1,1, "FALSE")),MAX(G$4:$G2059)+1,IF(ISNUMBER(Pay_Item_Search_Text),0,IF(ISNUMBER(SEARCH(Pay_Item_Search_Text,H2060)),MAX(G$4:$G2059)+1,0))),IF(ISNUMBER(Pay_Item_Search_Text),0,IF(ISNUMBER(SEARCH(Pay_Item_Search_Text,H2060)),MAX(G$4:$G2059)+1,0)))</f>
        <v>2056</v>
      </c>
      <c r="H2060" s="1" t="str">
        <f>IF(Table_PayItems[[#This Row],[Description]]="_","_ Unique Item - "&amp;Table_PayItems[[#This Row],[Item]]&amp;" - $"&amp;Table_PayItems[[#This Row],[Unit]],Table_PayItems[[#This Row],[Description]]&amp;" - $"&amp;Table_PayItems[[#This Row],[Unit]])</f>
        <v>Culv, Reinf Conc Ellip, HE Cl III, 63 inch by 98 inch - $Ft</v>
      </c>
      <c r="I2060" s="29" t="str">
        <f>IFERROR(VLOOKUP(ROWS($M$5:M2060),Table_PayItems[[Search Key]:[Concentrated Name]],2,FALSE),"")</f>
        <v>Culv, Reinf Conc Ellip, HE Cl III, 63 inch by 98 inch - $Ft</v>
      </c>
      <c r="J2060" s="1"/>
      <c r="K2060" s="1"/>
      <c r="L2060" s="22">
        <f>IF(ISNUMBER(SEARCH(Pay_Item_Search_Text_2,M2060)),MAX($L$4:L2059)+1,0)</f>
        <v>0</v>
      </c>
      <c r="M2060" s="1" t="str">
        <f>IFERROR(VLOOKUP(ROWS($M$5:M2060),Table_PayItems[[Search Key]:[Concentrated Name]],2,FALSE),"")</f>
        <v>Culv, Reinf Conc Ellip, HE Cl III, 63 inch by 98 inch - $Ft</v>
      </c>
      <c r="N2060" s="1" t="str">
        <f>IFERROR(VLOOKUP(ROWS($M$5:N2060),$L$5:$M$7000,2,FALSE),"")</f>
        <v/>
      </c>
      <c r="O2060" s="1" t="str">
        <f>IFERROR(VLOOKUP(ROWS($O$5:O2060),$K$5:$L$7000,2,FALSE),"")</f>
        <v/>
      </c>
    </row>
    <row r="2061" spans="2:15" ht="15" customHeight="1" x14ac:dyDescent="0.25">
      <c r="B2061" s="178" t="s">
        <v>8793</v>
      </c>
      <c r="C2061" s="178" t="s">
        <v>104</v>
      </c>
      <c r="D2061" s="178" t="s">
        <v>847</v>
      </c>
      <c r="E2061" s="178" t="s">
        <v>302</v>
      </c>
      <c r="F2061" s="178" t="s">
        <v>17</v>
      </c>
      <c r="G2061" s="1">
        <f>IF(ISNUMBER(Pay_Item_Search_Text),IF(ISNUMBER(IF(FIND(Pay_Item_Search_Text,B2061)=1,1, "FALSE")),MAX(G$4:$G2060)+1,IF(ISNUMBER(Pay_Item_Search_Text),0,IF(ISNUMBER(SEARCH(Pay_Item_Search_Text,H2061)),MAX(G$4:$G2060)+1,0))),IF(ISNUMBER(Pay_Item_Search_Text),0,IF(ISNUMBER(SEARCH(Pay_Item_Search_Text,H2061)),MAX(G$4:$G2060)+1,0)))</f>
        <v>2057</v>
      </c>
      <c r="H2061" s="1" t="str">
        <f>IF(Table_PayItems[[#This Row],[Description]]="_","_ Unique Item - "&amp;Table_PayItems[[#This Row],[Item]]&amp;" - $"&amp;Table_PayItems[[#This Row],[Unit]],Table_PayItems[[#This Row],[Description]]&amp;" - $"&amp;Table_PayItems[[#This Row],[Unit]])</f>
        <v>Culv, Reinf Conc Ellip, HE Cl III, 68 inch by 106 inch - $Ft</v>
      </c>
      <c r="I2061" s="29" t="str">
        <f>IFERROR(VLOOKUP(ROWS($M$5:M2061),Table_PayItems[[Search Key]:[Concentrated Name]],2,FALSE),"")</f>
        <v>Culv, Reinf Conc Ellip, HE Cl III, 68 inch by 106 inch - $Ft</v>
      </c>
      <c r="J2061" s="1"/>
      <c r="K2061" s="1"/>
      <c r="L2061" s="22">
        <f>IF(ISNUMBER(SEARCH(Pay_Item_Search_Text_2,M2061)),MAX($L$4:L2060)+1,0)</f>
        <v>555</v>
      </c>
      <c r="M2061" s="1" t="str">
        <f>IFERROR(VLOOKUP(ROWS($M$5:M2061),Table_PayItems[[Search Key]:[Concentrated Name]],2,FALSE),"")</f>
        <v>Culv, Reinf Conc Ellip, HE Cl III, 68 inch by 106 inch - $Ft</v>
      </c>
      <c r="N2061" s="1" t="str">
        <f>IFERROR(VLOOKUP(ROWS($M$5:N2061),$L$5:$M$7000,2,FALSE),"")</f>
        <v/>
      </c>
      <c r="O2061" s="1" t="str">
        <f>IFERROR(VLOOKUP(ROWS($O$5:O2061),$K$5:$L$7000,2,FALSE),"")</f>
        <v/>
      </c>
    </row>
    <row r="2062" spans="2:15" ht="15" customHeight="1" x14ac:dyDescent="0.25">
      <c r="B2062" s="178" t="s">
        <v>8794</v>
      </c>
      <c r="C2062" s="178" t="s">
        <v>104</v>
      </c>
      <c r="D2062" s="178" t="s">
        <v>848</v>
      </c>
      <c r="E2062" s="178" t="s">
        <v>296</v>
      </c>
      <c r="F2062" s="178" t="s">
        <v>17</v>
      </c>
      <c r="G2062" s="1">
        <f>IF(ISNUMBER(Pay_Item_Search_Text),IF(ISNUMBER(IF(FIND(Pay_Item_Search_Text,B2062)=1,1, "FALSE")),MAX(G$4:$G2061)+1,IF(ISNUMBER(Pay_Item_Search_Text),0,IF(ISNUMBER(SEARCH(Pay_Item_Search_Text,H2062)),MAX(G$4:$G2061)+1,0))),IF(ISNUMBER(Pay_Item_Search_Text),0,IF(ISNUMBER(SEARCH(Pay_Item_Search_Text,H2062)),MAX(G$4:$G2061)+1,0)))</f>
        <v>2058</v>
      </c>
      <c r="H2062" s="1" t="str">
        <f>IF(Table_PayItems[[#This Row],[Description]]="_","_ Unique Item - "&amp;Table_PayItems[[#This Row],[Item]]&amp;" - $"&amp;Table_PayItems[[#This Row],[Unit]],Table_PayItems[[#This Row],[Description]]&amp;" - $"&amp;Table_PayItems[[#This Row],[Unit]])</f>
        <v>Culv, Reinf Conc Ellip, HE Cl IV, 14 inch by 23 inch - $Ft</v>
      </c>
      <c r="I2062" s="29" t="str">
        <f>IFERROR(VLOOKUP(ROWS($M$5:M2062),Table_PayItems[[Search Key]:[Concentrated Name]],2,FALSE),"")</f>
        <v>Culv, Reinf Conc Ellip, HE Cl IV, 14 inch by 23 inch - $Ft</v>
      </c>
      <c r="J2062" s="1"/>
      <c r="K2062" s="1"/>
      <c r="L2062" s="22">
        <f>IF(ISNUMBER(SEARCH(Pay_Item_Search_Text_2,M2062)),MAX($L$4:L2061)+1,0)</f>
        <v>0</v>
      </c>
      <c r="M2062" s="1" t="str">
        <f>IFERROR(VLOOKUP(ROWS($M$5:M2062),Table_PayItems[[Search Key]:[Concentrated Name]],2,FALSE),"")</f>
        <v>Culv, Reinf Conc Ellip, HE Cl IV, 14 inch by 23 inch - $Ft</v>
      </c>
      <c r="N2062" s="1" t="str">
        <f>IFERROR(VLOOKUP(ROWS($M$5:N2062),$L$5:$M$7000,2,FALSE),"")</f>
        <v/>
      </c>
      <c r="O2062" s="1" t="str">
        <f>IFERROR(VLOOKUP(ROWS($O$5:O2062),$K$5:$L$7000,2,FALSE),"")</f>
        <v/>
      </c>
    </row>
    <row r="2063" spans="2:15" ht="15" customHeight="1" x14ac:dyDescent="0.25">
      <c r="B2063" s="178" t="s">
        <v>8795</v>
      </c>
      <c r="C2063" s="178" t="s">
        <v>104</v>
      </c>
      <c r="D2063" s="178" t="s">
        <v>849</v>
      </c>
      <c r="E2063" s="178" t="s">
        <v>302</v>
      </c>
      <c r="F2063" s="178" t="s">
        <v>17</v>
      </c>
      <c r="G2063" s="1">
        <f>IF(ISNUMBER(Pay_Item_Search_Text),IF(ISNUMBER(IF(FIND(Pay_Item_Search_Text,B2063)=1,1, "FALSE")),MAX(G$4:$G2062)+1,IF(ISNUMBER(Pay_Item_Search_Text),0,IF(ISNUMBER(SEARCH(Pay_Item_Search_Text,H2063)),MAX(G$4:$G2062)+1,0))),IF(ISNUMBER(Pay_Item_Search_Text),0,IF(ISNUMBER(SEARCH(Pay_Item_Search_Text,H2063)),MAX(G$4:$G2062)+1,0)))</f>
        <v>2059</v>
      </c>
      <c r="H2063" s="1" t="str">
        <f>IF(Table_PayItems[[#This Row],[Description]]="_","_ Unique Item - "&amp;Table_PayItems[[#This Row],[Item]]&amp;" - $"&amp;Table_PayItems[[#This Row],[Unit]],Table_PayItems[[#This Row],[Description]]&amp;" - $"&amp;Table_PayItems[[#This Row],[Unit]])</f>
        <v>Culv, Reinf Conc Ellip, HE Cl IV, 19 inch by 30 inch - $Ft</v>
      </c>
      <c r="I2063" s="29" t="str">
        <f>IFERROR(VLOOKUP(ROWS($M$5:M2063),Table_PayItems[[Search Key]:[Concentrated Name]],2,FALSE),"")</f>
        <v>Culv, Reinf Conc Ellip, HE Cl IV, 19 inch by 30 inch - $Ft</v>
      </c>
      <c r="J2063" s="1"/>
      <c r="K2063" s="1"/>
      <c r="L2063" s="22">
        <f>IF(ISNUMBER(SEARCH(Pay_Item_Search_Text_2,M2063)),MAX($L$4:L2062)+1,0)</f>
        <v>556</v>
      </c>
      <c r="M2063" s="1" t="str">
        <f>IFERROR(VLOOKUP(ROWS($M$5:M2063),Table_PayItems[[Search Key]:[Concentrated Name]],2,FALSE),"")</f>
        <v>Culv, Reinf Conc Ellip, HE Cl IV, 19 inch by 30 inch - $Ft</v>
      </c>
      <c r="N2063" s="1" t="str">
        <f>IFERROR(VLOOKUP(ROWS($M$5:N2063),$L$5:$M$7000,2,FALSE),"")</f>
        <v/>
      </c>
      <c r="O2063" s="1" t="str">
        <f>IFERROR(VLOOKUP(ROWS($O$5:O2063),$K$5:$L$7000,2,FALSE),"")</f>
        <v/>
      </c>
    </row>
    <row r="2064" spans="2:15" ht="15" customHeight="1" x14ac:dyDescent="0.25">
      <c r="B2064" s="178" t="s">
        <v>8796</v>
      </c>
      <c r="C2064" s="178" t="s">
        <v>104</v>
      </c>
      <c r="D2064" s="178" t="s">
        <v>850</v>
      </c>
      <c r="E2064" s="178" t="s">
        <v>302</v>
      </c>
      <c r="F2064" s="178" t="s">
        <v>17</v>
      </c>
      <c r="G2064" s="1">
        <f>IF(ISNUMBER(Pay_Item_Search_Text),IF(ISNUMBER(IF(FIND(Pay_Item_Search_Text,B2064)=1,1, "FALSE")),MAX(G$4:$G2063)+1,IF(ISNUMBER(Pay_Item_Search_Text),0,IF(ISNUMBER(SEARCH(Pay_Item_Search_Text,H2064)),MAX(G$4:$G2063)+1,0))),IF(ISNUMBER(Pay_Item_Search_Text),0,IF(ISNUMBER(SEARCH(Pay_Item_Search_Text,H2064)),MAX(G$4:$G2063)+1,0)))</f>
        <v>2060</v>
      </c>
      <c r="H2064" s="1" t="str">
        <f>IF(Table_PayItems[[#This Row],[Description]]="_","_ Unique Item - "&amp;Table_PayItems[[#This Row],[Item]]&amp;" - $"&amp;Table_PayItems[[#This Row],[Unit]],Table_PayItems[[#This Row],[Description]]&amp;" - $"&amp;Table_PayItems[[#This Row],[Unit]])</f>
        <v>Culv, Reinf Conc Ellip, HE Cl IV, 22 inch by 34 inch - $Ft</v>
      </c>
      <c r="I2064" s="29" t="str">
        <f>IFERROR(VLOOKUP(ROWS($M$5:M2064),Table_PayItems[[Search Key]:[Concentrated Name]],2,FALSE),"")</f>
        <v>Culv, Reinf Conc Ellip, HE Cl IV, 22 inch by 34 inch - $Ft</v>
      </c>
      <c r="J2064" s="1"/>
      <c r="K2064" s="1"/>
      <c r="L2064" s="22">
        <f>IF(ISNUMBER(SEARCH(Pay_Item_Search_Text_2,M2064)),MAX($L$4:L2063)+1,0)</f>
        <v>0</v>
      </c>
      <c r="M2064" s="1" t="str">
        <f>IFERROR(VLOOKUP(ROWS($M$5:M2064),Table_PayItems[[Search Key]:[Concentrated Name]],2,FALSE),"")</f>
        <v>Culv, Reinf Conc Ellip, HE Cl IV, 22 inch by 34 inch - $Ft</v>
      </c>
      <c r="N2064" s="1" t="str">
        <f>IFERROR(VLOOKUP(ROWS($M$5:N2064),$L$5:$M$7000,2,FALSE),"")</f>
        <v/>
      </c>
      <c r="O2064" s="1" t="str">
        <f>IFERROR(VLOOKUP(ROWS($O$5:O2064),$K$5:$L$7000,2,FALSE),"")</f>
        <v/>
      </c>
    </row>
    <row r="2065" spans="2:15" ht="15" customHeight="1" x14ac:dyDescent="0.25">
      <c r="B2065" s="178" t="s">
        <v>8797</v>
      </c>
      <c r="C2065" s="178" t="s">
        <v>104</v>
      </c>
      <c r="D2065" s="178" t="s">
        <v>851</v>
      </c>
      <c r="E2065" s="178" t="s">
        <v>302</v>
      </c>
      <c r="F2065" s="178" t="s">
        <v>17</v>
      </c>
      <c r="G2065" s="1">
        <f>IF(ISNUMBER(Pay_Item_Search_Text),IF(ISNUMBER(IF(FIND(Pay_Item_Search_Text,B2065)=1,1, "FALSE")),MAX(G$4:$G2064)+1,IF(ISNUMBER(Pay_Item_Search_Text),0,IF(ISNUMBER(SEARCH(Pay_Item_Search_Text,H2065)),MAX(G$4:$G2064)+1,0))),IF(ISNUMBER(Pay_Item_Search_Text),0,IF(ISNUMBER(SEARCH(Pay_Item_Search_Text,H2065)),MAX(G$4:$G2064)+1,0)))</f>
        <v>2061</v>
      </c>
      <c r="H2065" s="1" t="str">
        <f>IF(Table_PayItems[[#This Row],[Description]]="_","_ Unique Item - "&amp;Table_PayItems[[#This Row],[Item]]&amp;" - $"&amp;Table_PayItems[[#This Row],[Unit]],Table_PayItems[[#This Row],[Description]]&amp;" - $"&amp;Table_PayItems[[#This Row],[Unit]])</f>
        <v>Culv, Reinf Conc Ellip, HE Cl IV, 24 inch by 38 inch - $Ft</v>
      </c>
      <c r="I2065" s="29" t="str">
        <f>IFERROR(VLOOKUP(ROWS($M$5:M2065),Table_PayItems[[Search Key]:[Concentrated Name]],2,FALSE),"")</f>
        <v>Culv, Reinf Conc Ellip, HE Cl IV, 24 inch by 38 inch - $Ft</v>
      </c>
      <c r="J2065" s="1"/>
      <c r="K2065" s="1"/>
      <c r="L2065" s="22">
        <f>IF(ISNUMBER(SEARCH(Pay_Item_Search_Text_2,M2065)),MAX($L$4:L2064)+1,0)</f>
        <v>0</v>
      </c>
      <c r="M2065" s="1" t="str">
        <f>IFERROR(VLOOKUP(ROWS($M$5:M2065),Table_PayItems[[Search Key]:[Concentrated Name]],2,FALSE),"")</f>
        <v>Culv, Reinf Conc Ellip, HE Cl IV, 24 inch by 38 inch - $Ft</v>
      </c>
      <c r="N2065" s="1" t="str">
        <f>IFERROR(VLOOKUP(ROWS($M$5:N2065),$L$5:$M$7000,2,FALSE),"")</f>
        <v/>
      </c>
      <c r="O2065" s="1" t="str">
        <f>IFERROR(VLOOKUP(ROWS($O$5:O2065),$K$5:$L$7000,2,FALSE),"")</f>
        <v/>
      </c>
    </row>
    <row r="2066" spans="2:15" ht="15" customHeight="1" x14ac:dyDescent="0.25">
      <c r="B2066" s="178" t="s">
        <v>8798</v>
      </c>
      <c r="C2066" s="178" t="s">
        <v>104</v>
      </c>
      <c r="D2066" s="178" t="s">
        <v>852</v>
      </c>
      <c r="E2066" s="178" t="s">
        <v>302</v>
      </c>
      <c r="F2066" s="178" t="s">
        <v>17</v>
      </c>
      <c r="G2066" s="1">
        <f>IF(ISNUMBER(Pay_Item_Search_Text),IF(ISNUMBER(IF(FIND(Pay_Item_Search_Text,B2066)=1,1, "FALSE")),MAX(G$4:$G2065)+1,IF(ISNUMBER(Pay_Item_Search_Text),0,IF(ISNUMBER(SEARCH(Pay_Item_Search_Text,H2066)),MAX(G$4:$G2065)+1,0))),IF(ISNUMBER(Pay_Item_Search_Text),0,IF(ISNUMBER(SEARCH(Pay_Item_Search_Text,H2066)),MAX(G$4:$G2065)+1,0)))</f>
        <v>2062</v>
      </c>
      <c r="H2066" s="1" t="str">
        <f>IF(Table_PayItems[[#This Row],[Description]]="_","_ Unique Item - "&amp;Table_PayItems[[#This Row],[Item]]&amp;" - $"&amp;Table_PayItems[[#This Row],[Unit]],Table_PayItems[[#This Row],[Description]]&amp;" - $"&amp;Table_PayItems[[#This Row],[Unit]])</f>
        <v>Culv, Reinf Conc Ellip, HE Cl IV, 29 inch by 45 inch - $Ft</v>
      </c>
      <c r="I2066" s="29" t="str">
        <f>IFERROR(VLOOKUP(ROWS($M$5:M2066),Table_PayItems[[Search Key]:[Concentrated Name]],2,FALSE),"")</f>
        <v>Culv, Reinf Conc Ellip, HE Cl IV, 29 inch by 45 inch - $Ft</v>
      </c>
      <c r="J2066" s="1"/>
      <c r="K2066" s="1"/>
      <c r="L2066" s="22">
        <f>IF(ISNUMBER(SEARCH(Pay_Item_Search_Text_2,M2066)),MAX($L$4:L2065)+1,0)</f>
        <v>0</v>
      </c>
      <c r="M2066" s="1" t="str">
        <f>IFERROR(VLOOKUP(ROWS($M$5:M2066),Table_PayItems[[Search Key]:[Concentrated Name]],2,FALSE),"")</f>
        <v>Culv, Reinf Conc Ellip, HE Cl IV, 29 inch by 45 inch - $Ft</v>
      </c>
      <c r="N2066" s="1" t="str">
        <f>IFERROR(VLOOKUP(ROWS($M$5:N2066),$L$5:$M$7000,2,FALSE),"")</f>
        <v/>
      </c>
      <c r="O2066" s="1" t="str">
        <f>IFERROR(VLOOKUP(ROWS($O$5:O2066),$K$5:$L$7000,2,FALSE),"")</f>
        <v/>
      </c>
    </row>
    <row r="2067" spans="2:15" ht="15" customHeight="1" x14ac:dyDescent="0.25">
      <c r="B2067" s="178" t="s">
        <v>8799</v>
      </c>
      <c r="C2067" s="178" t="s">
        <v>104</v>
      </c>
      <c r="D2067" s="178" t="s">
        <v>853</v>
      </c>
      <c r="E2067" s="178" t="s">
        <v>302</v>
      </c>
      <c r="F2067" s="178" t="s">
        <v>17</v>
      </c>
      <c r="G2067" s="1">
        <f>IF(ISNUMBER(Pay_Item_Search_Text),IF(ISNUMBER(IF(FIND(Pay_Item_Search_Text,B2067)=1,1, "FALSE")),MAX(G$4:$G2066)+1,IF(ISNUMBER(Pay_Item_Search_Text),0,IF(ISNUMBER(SEARCH(Pay_Item_Search_Text,H2067)),MAX(G$4:$G2066)+1,0))),IF(ISNUMBER(Pay_Item_Search_Text),0,IF(ISNUMBER(SEARCH(Pay_Item_Search_Text,H2067)),MAX(G$4:$G2066)+1,0)))</f>
        <v>2063</v>
      </c>
      <c r="H2067" s="1" t="str">
        <f>IF(Table_PayItems[[#This Row],[Description]]="_","_ Unique Item - "&amp;Table_PayItems[[#This Row],[Item]]&amp;" - $"&amp;Table_PayItems[[#This Row],[Unit]],Table_PayItems[[#This Row],[Description]]&amp;" - $"&amp;Table_PayItems[[#This Row],[Unit]])</f>
        <v>Culv, Reinf Conc Ellip, HE Cl IV, 34 inch by 53 inch - $Ft</v>
      </c>
      <c r="I2067" s="29" t="str">
        <f>IFERROR(VLOOKUP(ROWS($M$5:M2067),Table_PayItems[[Search Key]:[Concentrated Name]],2,FALSE),"")</f>
        <v>Culv, Reinf Conc Ellip, HE Cl IV, 34 inch by 53 inch - $Ft</v>
      </c>
      <c r="J2067" s="1"/>
      <c r="K2067" s="1"/>
      <c r="L2067" s="22">
        <f>IF(ISNUMBER(SEARCH(Pay_Item_Search_Text_2,M2067)),MAX($L$4:L2066)+1,0)</f>
        <v>0</v>
      </c>
      <c r="M2067" s="1" t="str">
        <f>IFERROR(VLOOKUP(ROWS($M$5:M2067),Table_PayItems[[Search Key]:[Concentrated Name]],2,FALSE),"")</f>
        <v>Culv, Reinf Conc Ellip, HE Cl IV, 34 inch by 53 inch - $Ft</v>
      </c>
      <c r="N2067" s="1" t="str">
        <f>IFERROR(VLOOKUP(ROWS($M$5:N2067),$L$5:$M$7000,2,FALSE),"")</f>
        <v/>
      </c>
      <c r="O2067" s="1" t="str">
        <f>IFERROR(VLOOKUP(ROWS($O$5:O2067),$K$5:$L$7000,2,FALSE),"")</f>
        <v/>
      </c>
    </row>
    <row r="2068" spans="2:15" ht="15" customHeight="1" x14ac:dyDescent="0.25">
      <c r="B2068" s="178" t="s">
        <v>8800</v>
      </c>
      <c r="C2068" s="178" t="s">
        <v>104</v>
      </c>
      <c r="D2068" s="178" t="s">
        <v>854</v>
      </c>
      <c r="E2068" s="178" t="s">
        <v>302</v>
      </c>
      <c r="F2068" s="178" t="s">
        <v>17</v>
      </c>
      <c r="G2068" s="1">
        <f>IF(ISNUMBER(Pay_Item_Search_Text),IF(ISNUMBER(IF(FIND(Pay_Item_Search_Text,B2068)=1,1, "FALSE")),MAX(G$4:$G2067)+1,IF(ISNUMBER(Pay_Item_Search_Text),0,IF(ISNUMBER(SEARCH(Pay_Item_Search_Text,H2068)),MAX(G$4:$G2067)+1,0))),IF(ISNUMBER(Pay_Item_Search_Text),0,IF(ISNUMBER(SEARCH(Pay_Item_Search_Text,H2068)),MAX(G$4:$G2067)+1,0)))</f>
        <v>2064</v>
      </c>
      <c r="H2068" s="1" t="str">
        <f>IF(Table_PayItems[[#This Row],[Description]]="_","_ Unique Item - "&amp;Table_PayItems[[#This Row],[Item]]&amp;" - $"&amp;Table_PayItems[[#This Row],[Unit]],Table_PayItems[[#This Row],[Description]]&amp;" - $"&amp;Table_PayItems[[#This Row],[Unit]])</f>
        <v>Culv, Reinf Conc Ellip, HE Cl IV, 38 inch by 60 inch - $Ft</v>
      </c>
      <c r="I2068" s="29" t="str">
        <f>IFERROR(VLOOKUP(ROWS($M$5:M2068),Table_PayItems[[Search Key]:[Concentrated Name]],2,FALSE),"")</f>
        <v>Culv, Reinf Conc Ellip, HE Cl IV, 38 inch by 60 inch - $Ft</v>
      </c>
      <c r="J2068" s="1"/>
      <c r="K2068" s="1"/>
      <c r="L2068" s="22">
        <f>IF(ISNUMBER(SEARCH(Pay_Item_Search_Text_2,M2068)),MAX($L$4:L2067)+1,0)</f>
        <v>557</v>
      </c>
      <c r="M2068" s="1" t="str">
        <f>IFERROR(VLOOKUP(ROWS($M$5:M2068),Table_PayItems[[Search Key]:[Concentrated Name]],2,FALSE),"")</f>
        <v>Culv, Reinf Conc Ellip, HE Cl IV, 38 inch by 60 inch - $Ft</v>
      </c>
      <c r="N2068" s="1" t="str">
        <f>IFERROR(VLOOKUP(ROWS($M$5:N2068),$L$5:$M$7000,2,FALSE),"")</f>
        <v/>
      </c>
      <c r="O2068" s="1" t="str">
        <f>IFERROR(VLOOKUP(ROWS($O$5:O2068),$K$5:$L$7000,2,FALSE),"")</f>
        <v/>
      </c>
    </row>
    <row r="2069" spans="2:15" ht="15" customHeight="1" x14ac:dyDescent="0.25">
      <c r="B2069" s="178" t="s">
        <v>8801</v>
      </c>
      <c r="C2069" s="178" t="s">
        <v>104</v>
      </c>
      <c r="D2069" s="178" t="s">
        <v>855</v>
      </c>
      <c r="E2069" s="178" t="s">
        <v>302</v>
      </c>
      <c r="F2069" s="178" t="s">
        <v>17</v>
      </c>
      <c r="G2069" s="1">
        <f>IF(ISNUMBER(Pay_Item_Search_Text),IF(ISNUMBER(IF(FIND(Pay_Item_Search_Text,B2069)=1,1, "FALSE")),MAX(G$4:$G2068)+1,IF(ISNUMBER(Pay_Item_Search_Text),0,IF(ISNUMBER(SEARCH(Pay_Item_Search_Text,H2069)),MAX(G$4:$G2068)+1,0))),IF(ISNUMBER(Pay_Item_Search_Text),0,IF(ISNUMBER(SEARCH(Pay_Item_Search_Text,H2069)),MAX(G$4:$G2068)+1,0)))</f>
        <v>2065</v>
      </c>
      <c r="H2069" s="1" t="str">
        <f>IF(Table_PayItems[[#This Row],[Description]]="_","_ Unique Item - "&amp;Table_PayItems[[#This Row],[Item]]&amp;" - $"&amp;Table_PayItems[[#This Row],[Unit]],Table_PayItems[[#This Row],[Description]]&amp;" - $"&amp;Table_PayItems[[#This Row],[Unit]])</f>
        <v>Culv, Reinf Conc Ellip, HE Cl IV, 48 inch by 76 inch - $Ft</v>
      </c>
      <c r="I2069" s="29" t="str">
        <f>IFERROR(VLOOKUP(ROWS($M$5:M2069),Table_PayItems[[Search Key]:[Concentrated Name]],2,FALSE),"")</f>
        <v>Culv, Reinf Conc Ellip, HE Cl IV, 48 inch by 76 inch - $Ft</v>
      </c>
      <c r="J2069" s="1"/>
      <c r="K2069" s="1"/>
      <c r="L2069" s="22">
        <f>IF(ISNUMBER(SEARCH(Pay_Item_Search_Text_2,M2069)),MAX($L$4:L2068)+1,0)</f>
        <v>0</v>
      </c>
      <c r="M2069" s="1" t="str">
        <f>IFERROR(VLOOKUP(ROWS($M$5:M2069),Table_PayItems[[Search Key]:[Concentrated Name]],2,FALSE),"")</f>
        <v>Culv, Reinf Conc Ellip, HE Cl IV, 48 inch by 76 inch - $Ft</v>
      </c>
      <c r="N2069" s="1" t="str">
        <f>IFERROR(VLOOKUP(ROWS($M$5:N2069),$L$5:$M$7000,2,FALSE),"")</f>
        <v/>
      </c>
      <c r="O2069" s="1" t="str">
        <f>IFERROR(VLOOKUP(ROWS($O$5:O2069),$K$5:$L$7000,2,FALSE),"")</f>
        <v/>
      </c>
    </row>
    <row r="2070" spans="2:15" ht="15" customHeight="1" x14ac:dyDescent="0.25">
      <c r="B2070" s="178" t="s">
        <v>8802</v>
      </c>
      <c r="C2070" s="178" t="s">
        <v>104</v>
      </c>
      <c r="D2070" s="178" t="s">
        <v>856</v>
      </c>
      <c r="E2070" s="178" t="s">
        <v>302</v>
      </c>
      <c r="F2070" s="178" t="s">
        <v>17</v>
      </c>
      <c r="G2070" s="1">
        <f>IF(ISNUMBER(Pay_Item_Search_Text),IF(ISNUMBER(IF(FIND(Pay_Item_Search_Text,B2070)=1,1, "FALSE")),MAX(G$4:$G2069)+1,IF(ISNUMBER(Pay_Item_Search_Text),0,IF(ISNUMBER(SEARCH(Pay_Item_Search_Text,H2070)),MAX(G$4:$G2069)+1,0))),IF(ISNUMBER(Pay_Item_Search_Text),0,IF(ISNUMBER(SEARCH(Pay_Item_Search_Text,H2070)),MAX(G$4:$G2069)+1,0)))</f>
        <v>2066</v>
      </c>
      <c r="H2070" s="1" t="str">
        <f>IF(Table_PayItems[[#This Row],[Description]]="_","_ Unique Item - "&amp;Table_PayItems[[#This Row],[Item]]&amp;" - $"&amp;Table_PayItems[[#This Row],[Unit]],Table_PayItems[[#This Row],[Description]]&amp;" - $"&amp;Table_PayItems[[#This Row],[Unit]])</f>
        <v>Culv, Reinf Conc Ellip, HE Cl IV, 63 inch by 98 inch - $Ft</v>
      </c>
      <c r="I2070" s="29" t="str">
        <f>IFERROR(VLOOKUP(ROWS($M$5:M2070),Table_PayItems[[Search Key]:[Concentrated Name]],2,FALSE),"")</f>
        <v>Culv, Reinf Conc Ellip, HE Cl IV, 63 inch by 98 inch - $Ft</v>
      </c>
      <c r="J2070" s="1"/>
      <c r="K2070" s="1"/>
      <c r="L2070" s="22">
        <f>IF(ISNUMBER(SEARCH(Pay_Item_Search_Text_2,M2070)),MAX($L$4:L2069)+1,0)</f>
        <v>0</v>
      </c>
      <c r="M2070" s="1" t="str">
        <f>IFERROR(VLOOKUP(ROWS($M$5:M2070),Table_PayItems[[Search Key]:[Concentrated Name]],2,FALSE),"")</f>
        <v>Culv, Reinf Conc Ellip, HE Cl IV, 63 inch by 98 inch - $Ft</v>
      </c>
      <c r="N2070" s="1" t="str">
        <f>IFERROR(VLOOKUP(ROWS($M$5:N2070),$L$5:$M$7000,2,FALSE),"")</f>
        <v/>
      </c>
      <c r="O2070" s="1" t="str">
        <f>IFERROR(VLOOKUP(ROWS($O$5:O2070),$K$5:$L$7000,2,FALSE),"")</f>
        <v/>
      </c>
    </row>
    <row r="2071" spans="2:15" ht="15" customHeight="1" x14ac:dyDescent="0.25">
      <c r="B2071" s="178" t="s">
        <v>8005</v>
      </c>
      <c r="C2071" s="178" t="s">
        <v>88</v>
      </c>
      <c r="D2071" s="178" t="s">
        <v>97</v>
      </c>
      <c r="E2071" s="178" t="s">
        <v>17</v>
      </c>
      <c r="F2071" s="178" t="s">
        <v>17</v>
      </c>
      <c r="G2071" s="1">
        <f>IF(ISNUMBER(Pay_Item_Search_Text),IF(ISNUMBER(IF(FIND(Pay_Item_Search_Text,B2071)=1,1, "FALSE")),MAX(G$4:$G2070)+1,IF(ISNUMBER(Pay_Item_Search_Text),0,IF(ISNUMBER(SEARCH(Pay_Item_Search_Text,H2071)),MAX(G$4:$G2070)+1,0))),IF(ISNUMBER(Pay_Item_Search_Text),0,IF(ISNUMBER(SEARCH(Pay_Item_Search_Text,H2071)),MAX(G$4:$G2070)+1,0)))</f>
        <v>2067</v>
      </c>
      <c r="H2071" s="1" t="str">
        <f>IF(Table_PayItems[[#This Row],[Description]]="_","_ Unique Item - "&amp;Table_PayItems[[#This Row],[Item]]&amp;" - $"&amp;Table_PayItems[[#This Row],[Unit]],Table_PayItems[[#This Row],[Description]]&amp;" - $"&amp;Table_PayItems[[#This Row],[Unit]])</f>
        <v>Culv, Rem, 24 inch to 48 inch - $Ea</v>
      </c>
      <c r="I2071" s="29" t="str">
        <f>IFERROR(VLOOKUP(ROWS($M$5:M2071),Table_PayItems[[Search Key]:[Concentrated Name]],2,FALSE),"")</f>
        <v>Culv, Rem, 24 inch to 48 inch - $Ea</v>
      </c>
      <c r="J2071" s="1"/>
      <c r="K2071" s="1"/>
      <c r="L2071" s="22">
        <f>IF(ISNUMBER(SEARCH(Pay_Item_Search_Text_2,M2071)),MAX($L$4:L2070)+1,0)</f>
        <v>0</v>
      </c>
      <c r="M2071" s="1" t="str">
        <f>IFERROR(VLOOKUP(ROWS($M$5:M2071),Table_PayItems[[Search Key]:[Concentrated Name]],2,FALSE),"")</f>
        <v>Culv, Rem, 24 inch to 48 inch - $Ea</v>
      </c>
      <c r="N2071" s="1" t="str">
        <f>IFERROR(VLOOKUP(ROWS($M$5:N2071),$L$5:$M$7000,2,FALSE),"")</f>
        <v/>
      </c>
      <c r="O2071" s="1" t="str">
        <f>IFERROR(VLOOKUP(ROWS($O$5:O2071),$K$5:$L$7000,2,FALSE),"")</f>
        <v/>
      </c>
    </row>
    <row r="2072" spans="2:15" ht="15" customHeight="1" x14ac:dyDescent="0.25">
      <c r="B2072" s="178" t="s">
        <v>8004</v>
      </c>
      <c r="C2072" s="178" t="s">
        <v>88</v>
      </c>
      <c r="D2072" s="178" t="s">
        <v>96</v>
      </c>
      <c r="E2072" s="178" t="s">
        <v>17</v>
      </c>
      <c r="F2072" s="178" t="s">
        <v>17</v>
      </c>
      <c r="G2072" s="1">
        <f>IF(ISNUMBER(Pay_Item_Search_Text),IF(ISNUMBER(IF(FIND(Pay_Item_Search_Text,B2072)=1,1, "FALSE")),MAX(G$4:$G2071)+1,IF(ISNUMBER(Pay_Item_Search_Text),0,IF(ISNUMBER(SEARCH(Pay_Item_Search_Text,H2072)),MAX(G$4:$G2071)+1,0))),IF(ISNUMBER(Pay_Item_Search_Text),0,IF(ISNUMBER(SEARCH(Pay_Item_Search_Text,H2072)),MAX(G$4:$G2071)+1,0)))</f>
        <v>2068</v>
      </c>
      <c r="H2072" s="1" t="str">
        <f>IF(Table_PayItems[[#This Row],[Description]]="_","_ Unique Item - "&amp;Table_PayItems[[#This Row],[Item]]&amp;" - $"&amp;Table_PayItems[[#This Row],[Unit]],Table_PayItems[[#This Row],[Description]]&amp;" - $"&amp;Table_PayItems[[#This Row],[Unit]])</f>
        <v>Culv, Rem, Less than 24 inch - $Ea</v>
      </c>
      <c r="I2072" s="29" t="str">
        <f>IFERROR(VLOOKUP(ROWS($M$5:M2072),Table_PayItems[[Search Key]:[Concentrated Name]],2,FALSE),"")</f>
        <v>Culv, Rem, Less than 24 inch - $Ea</v>
      </c>
      <c r="J2072" s="1"/>
      <c r="K2072" s="1"/>
      <c r="L2072" s="22">
        <f>IF(ISNUMBER(SEARCH(Pay_Item_Search_Text_2,M2072)),MAX($L$4:L2071)+1,0)</f>
        <v>0</v>
      </c>
      <c r="M2072" s="1" t="str">
        <f>IFERROR(VLOOKUP(ROWS($M$5:M2072),Table_PayItems[[Search Key]:[Concentrated Name]],2,FALSE),"")</f>
        <v>Culv, Rem, Less than 24 inch - $Ea</v>
      </c>
      <c r="N2072" s="1" t="str">
        <f>IFERROR(VLOOKUP(ROWS($M$5:N2072),$L$5:$M$7000,2,FALSE),"")</f>
        <v/>
      </c>
      <c r="O2072" s="1" t="str">
        <f>IFERROR(VLOOKUP(ROWS($O$5:O2072),$K$5:$L$7000,2,FALSE),"")</f>
        <v/>
      </c>
    </row>
    <row r="2073" spans="2:15" ht="15" customHeight="1" x14ac:dyDescent="0.25">
      <c r="B2073" s="178" t="s">
        <v>8006</v>
      </c>
      <c r="C2073" s="178" t="s">
        <v>88</v>
      </c>
      <c r="D2073" s="178" t="s">
        <v>98</v>
      </c>
      <c r="E2073" s="178" t="s">
        <v>17</v>
      </c>
      <c r="F2073" s="178" t="s">
        <v>17</v>
      </c>
      <c r="G2073" s="1">
        <f>IF(ISNUMBER(Pay_Item_Search_Text),IF(ISNUMBER(IF(FIND(Pay_Item_Search_Text,B2073)=1,1, "FALSE")),MAX(G$4:$G2072)+1,IF(ISNUMBER(Pay_Item_Search_Text),0,IF(ISNUMBER(SEARCH(Pay_Item_Search_Text,H2073)),MAX(G$4:$G2072)+1,0))),IF(ISNUMBER(Pay_Item_Search_Text),0,IF(ISNUMBER(SEARCH(Pay_Item_Search_Text,H2073)),MAX(G$4:$G2072)+1,0)))</f>
        <v>2069</v>
      </c>
      <c r="H2073" s="1" t="str">
        <f>IF(Table_PayItems[[#This Row],[Description]]="_","_ Unique Item - "&amp;Table_PayItems[[#This Row],[Item]]&amp;" - $"&amp;Table_PayItems[[#This Row],[Unit]],Table_PayItems[[#This Row],[Description]]&amp;" - $"&amp;Table_PayItems[[#This Row],[Unit]])</f>
        <v>Culv, Rem, Over 48 inch - $Ea</v>
      </c>
      <c r="I2073" s="29" t="str">
        <f>IFERROR(VLOOKUP(ROWS($M$5:M2073),Table_PayItems[[Search Key]:[Concentrated Name]],2,FALSE),"")</f>
        <v>Culv, Rem, Over 48 inch - $Ea</v>
      </c>
      <c r="J2073" s="1"/>
      <c r="K2073" s="1"/>
      <c r="L2073" s="22">
        <f>IF(ISNUMBER(SEARCH(Pay_Item_Search_Text_2,M2073)),MAX($L$4:L2072)+1,0)</f>
        <v>0</v>
      </c>
      <c r="M2073" s="1" t="str">
        <f>IFERROR(VLOOKUP(ROWS($M$5:M2073),Table_PayItems[[Search Key]:[Concentrated Name]],2,FALSE),"")</f>
        <v>Culv, Rem, Over 48 inch - $Ea</v>
      </c>
      <c r="N2073" s="1" t="str">
        <f>IFERROR(VLOOKUP(ROWS($M$5:N2073),$L$5:$M$7000,2,FALSE),"")</f>
        <v/>
      </c>
      <c r="O2073" s="1" t="str">
        <f>IFERROR(VLOOKUP(ROWS($O$5:O2073),$K$5:$L$7000,2,FALSE),"")</f>
        <v/>
      </c>
    </row>
    <row r="2074" spans="2:15" ht="15" customHeight="1" x14ac:dyDescent="0.25">
      <c r="B2074" s="178" t="s">
        <v>8803</v>
      </c>
      <c r="C2074" s="178" t="s">
        <v>88</v>
      </c>
      <c r="D2074" s="178" t="s">
        <v>857</v>
      </c>
      <c r="E2074" s="178" t="s">
        <v>296</v>
      </c>
      <c r="F2074" s="178" t="s">
        <v>17</v>
      </c>
      <c r="G2074" s="1">
        <f>IF(ISNUMBER(Pay_Item_Search_Text),IF(ISNUMBER(IF(FIND(Pay_Item_Search_Text,B2074)=1,1, "FALSE")),MAX(G$4:$G2073)+1,IF(ISNUMBER(Pay_Item_Search_Text),0,IF(ISNUMBER(SEARCH(Pay_Item_Search_Text,H2074)),MAX(G$4:$G2073)+1,0))),IF(ISNUMBER(Pay_Item_Search_Text),0,IF(ISNUMBER(SEARCH(Pay_Item_Search_Text,H2074)),MAX(G$4:$G2073)+1,0)))</f>
        <v>2070</v>
      </c>
      <c r="H2074" s="1" t="str">
        <f>IF(Table_PayItems[[#This Row],[Description]]="_","_ Unique Item - "&amp;Table_PayItems[[#This Row],[Item]]&amp;" - $"&amp;Table_PayItems[[#This Row],[Unit]],Table_PayItems[[#This Row],[Description]]&amp;" - $"&amp;Table_PayItems[[#This Row],[Unit]])</f>
        <v>Culv, Slp End Sect, 1 on 4, 15 inch, Longit - $Ea</v>
      </c>
      <c r="I2074" s="29" t="str">
        <f>IFERROR(VLOOKUP(ROWS($M$5:M2074),Table_PayItems[[Search Key]:[Concentrated Name]],2,FALSE),"")</f>
        <v>Culv, Slp End Sect, 1 on 4, 15 inch, Longit - $Ea</v>
      </c>
      <c r="J2074" s="1"/>
      <c r="K2074" s="1"/>
      <c r="L2074" s="22">
        <f>IF(ISNUMBER(SEARCH(Pay_Item_Search_Text_2,M2074)),MAX($L$4:L2073)+1,0)</f>
        <v>0</v>
      </c>
      <c r="M2074" s="1" t="str">
        <f>IFERROR(VLOOKUP(ROWS($M$5:M2074),Table_PayItems[[Search Key]:[Concentrated Name]],2,FALSE),"")</f>
        <v>Culv, Slp End Sect, 1 on 4, 15 inch, Longit - $Ea</v>
      </c>
      <c r="N2074" s="1" t="str">
        <f>IFERROR(VLOOKUP(ROWS($M$5:N2074),$L$5:$M$7000,2,FALSE),"")</f>
        <v/>
      </c>
      <c r="O2074" s="1" t="str">
        <f>IFERROR(VLOOKUP(ROWS($O$5:O2074),$K$5:$L$7000,2,FALSE),"")</f>
        <v/>
      </c>
    </row>
    <row r="2075" spans="2:15" ht="15" customHeight="1" x14ac:dyDescent="0.25">
      <c r="B2075" s="178" t="s">
        <v>8804</v>
      </c>
      <c r="C2075" s="178" t="s">
        <v>88</v>
      </c>
      <c r="D2075" s="178" t="s">
        <v>858</v>
      </c>
      <c r="E2075" s="178" t="s">
        <v>296</v>
      </c>
      <c r="F2075" s="178" t="s">
        <v>17</v>
      </c>
      <c r="G2075" s="1">
        <f>IF(ISNUMBER(Pay_Item_Search_Text),IF(ISNUMBER(IF(FIND(Pay_Item_Search_Text,B2075)=1,1, "FALSE")),MAX(G$4:$G2074)+1,IF(ISNUMBER(Pay_Item_Search_Text),0,IF(ISNUMBER(SEARCH(Pay_Item_Search_Text,H2075)),MAX(G$4:$G2074)+1,0))),IF(ISNUMBER(Pay_Item_Search_Text),0,IF(ISNUMBER(SEARCH(Pay_Item_Search_Text,H2075)),MAX(G$4:$G2074)+1,0)))</f>
        <v>2071</v>
      </c>
      <c r="H2075" s="1" t="str">
        <f>IF(Table_PayItems[[#This Row],[Description]]="_","_ Unique Item - "&amp;Table_PayItems[[#This Row],[Item]]&amp;" - $"&amp;Table_PayItems[[#This Row],[Unit]],Table_PayItems[[#This Row],[Description]]&amp;" - $"&amp;Table_PayItems[[#This Row],[Unit]])</f>
        <v>Culv, Slp End Sect, 1 on 4, 15 inch, Transv - $Ea</v>
      </c>
      <c r="I2075" s="29" t="str">
        <f>IFERROR(VLOOKUP(ROWS($M$5:M2075),Table_PayItems[[Search Key]:[Concentrated Name]],2,FALSE),"")</f>
        <v>Culv, Slp End Sect, 1 on 4, 15 inch, Transv - $Ea</v>
      </c>
      <c r="J2075" s="1"/>
      <c r="K2075" s="1"/>
      <c r="L2075" s="22">
        <f>IF(ISNUMBER(SEARCH(Pay_Item_Search_Text_2,M2075)),MAX($L$4:L2074)+1,0)</f>
        <v>0</v>
      </c>
      <c r="M2075" s="1" t="str">
        <f>IFERROR(VLOOKUP(ROWS($M$5:M2075),Table_PayItems[[Search Key]:[Concentrated Name]],2,FALSE),"")</f>
        <v>Culv, Slp End Sect, 1 on 4, 15 inch, Transv - $Ea</v>
      </c>
      <c r="N2075" s="1" t="str">
        <f>IFERROR(VLOOKUP(ROWS($M$5:N2075),$L$5:$M$7000,2,FALSE),"")</f>
        <v/>
      </c>
      <c r="O2075" s="1" t="str">
        <f>IFERROR(VLOOKUP(ROWS($O$5:O2075),$K$5:$L$7000,2,FALSE),"")</f>
        <v/>
      </c>
    </row>
    <row r="2076" spans="2:15" ht="15" customHeight="1" x14ac:dyDescent="0.25">
      <c r="B2076" s="178" t="s">
        <v>8805</v>
      </c>
      <c r="C2076" s="178" t="s">
        <v>88</v>
      </c>
      <c r="D2076" s="178" t="s">
        <v>859</v>
      </c>
      <c r="E2076" s="178" t="s">
        <v>296</v>
      </c>
      <c r="F2076" s="178" t="s">
        <v>17</v>
      </c>
      <c r="G2076" s="1">
        <f>IF(ISNUMBER(Pay_Item_Search_Text),IF(ISNUMBER(IF(FIND(Pay_Item_Search_Text,B2076)=1,1, "FALSE")),MAX(G$4:$G2075)+1,IF(ISNUMBER(Pay_Item_Search_Text),0,IF(ISNUMBER(SEARCH(Pay_Item_Search_Text,H2076)),MAX(G$4:$G2075)+1,0))),IF(ISNUMBER(Pay_Item_Search_Text),0,IF(ISNUMBER(SEARCH(Pay_Item_Search_Text,H2076)),MAX(G$4:$G2075)+1,0)))</f>
        <v>2072</v>
      </c>
      <c r="H2076" s="1" t="str">
        <f>IF(Table_PayItems[[#This Row],[Description]]="_","_ Unique Item - "&amp;Table_PayItems[[#This Row],[Item]]&amp;" - $"&amp;Table_PayItems[[#This Row],[Unit]],Table_PayItems[[#This Row],[Description]]&amp;" - $"&amp;Table_PayItems[[#This Row],[Unit]])</f>
        <v>Culv, Slp End Sect, 1 on 4, 18 inch, Longit - $Ea</v>
      </c>
      <c r="I2076" s="29" t="str">
        <f>IFERROR(VLOOKUP(ROWS($M$5:M2076),Table_PayItems[[Search Key]:[Concentrated Name]],2,FALSE),"")</f>
        <v>Culv, Slp End Sect, 1 on 4, 18 inch, Longit - $Ea</v>
      </c>
      <c r="J2076" s="1"/>
      <c r="K2076" s="1"/>
      <c r="L2076" s="22">
        <f>IF(ISNUMBER(SEARCH(Pay_Item_Search_Text_2,M2076)),MAX($L$4:L2075)+1,0)</f>
        <v>0</v>
      </c>
      <c r="M2076" s="1" t="str">
        <f>IFERROR(VLOOKUP(ROWS($M$5:M2076),Table_PayItems[[Search Key]:[Concentrated Name]],2,FALSE),"")</f>
        <v>Culv, Slp End Sect, 1 on 4, 18 inch, Longit - $Ea</v>
      </c>
      <c r="N2076" s="1" t="str">
        <f>IFERROR(VLOOKUP(ROWS($M$5:N2076),$L$5:$M$7000,2,FALSE),"")</f>
        <v/>
      </c>
      <c r="O2076" s="1" t="str">
        <f>IFERROR(VLOOKUP(ROWS($O$5:O2076),$K$5:$L$7000,2,FALSE),"")</f>
        <v/>
      </c>
    </row>
    <row r="2077" spans="2:15" ht="15" customHeight="1" x14ac:dyDescent="0.25">
      <c r="B2077" s="178" t="s">
        <v>8806</v>
      </c>
      <c r="C2077" s="178" t="s">
        <v>88</v>
      </c>
      <c r="D2077" s="178" t="s">
        <v>860</v>
      </c>
      <c r="E2077" s="178" t="s">
        <v>296</v>
      </c>
      <c r="F2077" s="178" t="s">
        <v>17</v>
      </c>
      <c r="G2077" s="1">
        <f>IF(ISNUMBER(Pay_Item_Search_Text),IF(ISNUMBER(IF(FIND(Pay_Item_Search_Text,B2077)=1,1, "FALSE")),MAX(G$4:$G2076)+1,IF(ISNUMBER(Pay_Item_Search_Text),0,IF(ISNUMBER(SEARCH(Pay_Item_Search_Text,H2077)),MAX(G$4:$G2076)+1,0))),IF(ISNUMBER(Pay_Item_Search_Text),0,IF(ISNUMBER(SEARCH(Pay_Item_Search_Text,H2077)),MAX(G$4:$G2076)+1,0)))</f>
        <v>2073</v>
      </c>
      <c r="H2077" s="1" t="str">
        <f>IF(Table_PayItems[[#This Row],[Description]]="_","_ Unique Item - "&amp;Table_PayItems[[#This Row],[Item]]&amp;" - $"&amp;Table_PayItems[[#This Row],[Unit]],Table_PayItems[[#This Row],[Description]]&amp;" - $"&amp;Table_PayItems[[#This Row],[Unit]])</f>
        <v>Culv, Slp End Sect, 1 on 4, 18 inch, Transv - $Ea</v>
      </c>
      <c r="I2077" s="29" t="str">
        <f>IFERROR(VLOOKUP(ROWS($M$5:M2077),Table_PayItems[[Search Key]:[Concentrated Name]],2,FALSE),"")</f>
        <v>Culv, Slp End Sect, 1 on 4, 18 inch, Transv - $Ea</v>
      </c>
      <c r="J2077" s="1"/>
      <c r="K2077" s="1"/>
      <c r="L2077" s="22">
        <f>IF(ISNUMBER(SEARCH(Pay_Item_Search_Text_2,M2077)),MAX($L$4:L2076)+1,0)</f>
        <v>0</v>
      </c>
      <c r="M2077" s="1" t="str">
        <f>IFERROR(VLOOKUP(ROWS($M$5:M2077),Table_PayItems[[Search Key]:[Concentrated Name]],2,FALSE),"")</f>
        <v>Culv, Slp End Sect, 1 on 4, 18 inch, Transv - $Ea</v>
      </c>
      <c r="N2077" s="1" t="str">
        <f>IFERROR(VLOOKUP(ROWS($M$5:N2077),$L$5:$M$7000,2,FALSE),"")</f>
        <v/>
      </c>
      <c r="O2077" s="1" t="str">
        <f>IFERROR(VLOOKUP(ROWS($O$5:O2077),$K$5:$L$7000,2,FALSE),"")</f>
        <v/>
      </c>
    </row>
    <row r="2078" spans="2:15" ht="15" customHeight="1" x14ac:dyDescent="0.25">
      <c r="B2078" s="178" t="s">
        <v>8807</v>
      </c>
      <c r="C2078" s="178" t="s">
        <v>88</v>
      </c>
      <c r="D2078" s="178" t="s">
        <v>861</v>
      </c>
      <c r="E2078" s="178" t="s">
        <v>296</v>
      </c>
      <c r="F2078" s="178" t="s">
        <v>17</v>
      </c>
      <c r="G2078" s="1">
        <f>IF(ISNUMBER(Pay_Item_Search_Text),IF(ISNUMBER(IF(FIND(Pay_Item_Search_Text,B2078)=1,1, "FALSE")),MAX(G$4:$G2077)+1,IF(ISNUMBER(Pay_Item_Search_Text),0,IF(ISNUMBER(SEARCH(Pay_Item_Search_Text,H2078)),MAX(G$4:$G2077)+1,0))),IF(ISNUMBER(Pay_Item_Search_Text),0,IF(ISNUMBER(SEARCH(Pay_Item_Search_Text,H2078)),MAX(G$4:$G2077)+1,0)))</f>
        <v>2074</v>
      </c>
      <c r="H2078" s="1" t="str">
        <f>IF(Table_PayItems[[#This Row],[Description]]="_","_ Unique Item - "&amp;Table_PayItems[[#This Row],[Item]]&amp;" - $"&amp;Table_PayItems[[#This Row],[Unit]],Table_PayItems[[#This Row],[Description]]&amp;" - $"&amp;Table_PayItems[[#This Row],[Unit]])</f>
        <v>Culv, Slp End Sect, 1 on 4, 21 inch, Longit - $Ea</v>
      </c>
      <c r="I2078" s="29" t="str">
        <f>IFERROR(VLOOKUP(ROWS($M$5:M2078),Table_PayItems[[Search Key]:[Concentrated Name]],2,FALSE),"")</f>
        <v>Culv, Slp End Sect, 1 on 4, 21 inch, Longit - $Ea</v>
      </c>
      <c r="J2078" s="1"/>
      <c r="K2078" s="1"/>
      <c r="L2078" s="22">
        <f>IF(ISNUMBER(SEARCH(Pay_Item_Search_Text_2,M2078)),MAX($L$4:L2077)+1,0)</f>
        <v>0</v>
      </c>
      <c r="M2078" s="1" t="str">
        <f>IFERROR(VLOOKUP(ROWS($M$5:M2078),Table_PayItems[[Search Key]:[Concentrated Name]],2,FALSE),"")</f>
        <v>Culv, Slp End Sect, 1 on 4, 21 inch, Longit - $Ea</v>
      </c>
      <c r="N2078" s="1" t="str">
        <f>IFERROR(VLOOKUP(ROWS($M$5:N2078),$L$5:$M$7000,2,FALSE),"")</f>
        <v/>
      </c>
      <c r="O2078" s="1" t="str">
        <f>IFERROR(VLOOKUP(ROWS($O$5:O2078),$K$5:$L$7000,2,FALSE),"")</f>
        <v/>
      </c>
    </row>
    <row r="2079" spans="2:15" ht="15" customHeight="1" x14ac:dyDescent="0.25">
      <c r="B2079" s="178" t="s">
        <v>8808</v>
      </c>
      <c r="C2079" s="178" t="s">
        <v>88</v>
      </c>
      <c r="D2079" s="178" t="s">
        <v>862</v>
      </c>
      <c r="E2079" s="178" t="s">
        <v>296</v>
      </c>
      <c r="F2079" s="178" t="s">
        <v>17</v>
      </c>
      <c r="G2079" s="1">
        <f>IF(ISNUMBER(Pay_Item_Search_Text),IF(ISNUMBER(IF(FIND(Pay_Item_Search_Text,B2079)=1,1, "FALSE")),MAX(G$4:$G2078)+1,IF(ISNUMBER(Pay_Item_Search_Text),0,IF(ISNUMBER(SEARCH(Pay_Item_Search_Text,H2079)),MAX(G$4:$G2078)+1,0))),IF(ISNUMBER(Pay_Item_Search_Text),0,IF(ISNUMBER(SEARCH(Pay_Item_Search_Text,H2079)),MAX(G$4:$G2078)+1,0)))</f>
        <v>2075</v>
      </c>
      <c r="H2079" s="1" t="str">
        <f>IF(Table_PayItems[[#This Row],[Description]]="_","_ Unique Item - "&amp;Table_PayItems[[#This Row],[Item]]&amp;" - $"&amp;Table_PayItems[[#This Row],[Unit]],Table_PayItems[[#This Row],[Description]]&amp;" - $"&amp;Table_PayItems[[#This Row],[Unit]])</f>
        <v>Culv, Slp End Sect, 1 on 4, 21 inch, Transv - $Ea</v>
      </c>
      <c r="I2079" s="29" t="str">
        <f>IFERROR(VLOOKUP(ROWS($M$5:M2079),Table_PayItems[[Search Key]:[Concentrated Name]],2,FALSE),"")</f>
        <v>Culv, Slp End Sect, 1 on 4, 21 inch, Transv - $Ea</v>
      </c>
      <c r="J2079" s="1"/>
      <c r="K2079" s="1"/>
      <c r="L2079" s="22">
        <f>IF(ISNUMBER(SEARCH(Pay_Item_Search_Text_2,M2079)),MAX($L$4:L2078)+1,0)</f>
        <v>0</v>
      </c>
      <c r="M2079" s="1" t="str">
        <f>IFERROR(VLOOKUP(ROWS($M$5:M2079),Table_PayItems[[Search Key]:[Concentrated Name]],2,FALSE),"")</f>
        <v>Culv, Slp End Sect, 1 on 4, 21 inch, Transv - $Ea</v>
      </c>
      <c r="N2079" s="1" t="str">
        <f>IFERROR(VLOOKUP(ROWS($M$5:N2079),$L$5:$M$7000,2,FALSE),"")</f>
        <v/>
      </c>
      <c r="O2079" s="1" t="str">
        <f>IFERROR(VLOOKUP(ROWS($O$5:O2079),$K$5:$L$7000,2,FALSE),"")</f>
        <v/>
      </c>
    </row>
    <row r="2080" spans="2:15" ht="15" customHeight="1" x14ac:dyDescent="0.25">
      <c r="B2080" s="178" t="s">
        <v>8809</v>
      </c>
      <c r="C2080" s="178" t="s">
        <v>88</v>
      </c>
      <c r="D2080" s="178" t="s">
        <v>863</v>
      </c>
      <c r="E2080" s="178" t="s">
        <v>296</v>
      </c>
      <c r="F2080" s="178" t="s">
        <v>17</v>
      </c>
      <c r="G2080" s="1">
        <f>IF(ISNUMBER(Pay_Item_Search_Text),IF(ISNUMBER(IF(FIND(Pay_Item_Search_Text,B2080)=1,1, "FALSE")),MAX(G$4:$G2079)+1,IF(ISNUMBER(Pay_Item_Search_Text),0,IF(ISNUMBER(SEARCH(Pay_Item_Search_Text,H2080)),MAX(G$4:$G2079)+1,0))),IF(ISNUMBER(Pay_Item_Search_Text),0,IF(ISNUMBER(SEARCH(Pay_Item_Search_Text,H2080)),MAX(G$4:$G2079)+1,0)))</f>
        <v>2076</v>
      </c>
      <c r="H2080" s="1" t="str">
        <f>IF(Table_PayItems[[#This Row],[Description]]="_","_ Unique Item - "&amp;Table_PayItems[[#This Row],[Item]]&amp;" - $"&amp;Table_PayItems[[#This Row],[Unit]],Table_PayItems[[#This Row],[Description]]&amp;" - $"&amp;Table_PayItems[[#This Row],[Unit]])</f>
        <v>Culv, Slp End Sect, 1 on 4, 24 inch, Longit - $Ea</v>
      </c>
      <c r="I2080" s="29" t="str">
        <f>IFERROR(VLOOKUP(ROWS($M$5:M2080),Table_PayItems[[Search Key]:[Concentrated Name]],2,FALSE),"")</f>
        <v>Culv, Slp End Sect, 1 on 4, 24 inch, Longit - $Ea</v>
      </c>
      <c r="J2080" s="1"/>
      <c r="K2080" s="1"/>
      <c r="L2080" s="22">
        <f>IF(ISNUMBER(SEARCH(Pay_Item_Search_Text_2,M2080)),MAX($L$4:L2079)+1,0)</f>
        <v>0</v>
      </c>
      <c r="M2080" s="1" t="str">
        <f>IFERROR(VLOOKUP(ROWS($M$5:M2080),Table_PayItems[[Search Key]:[Concentrated Name]],2,FALSE),"")</f>
        <v>Culv, Slp End Sect, 1 on 4, 24 inch, Longit - $Ea</v>
      </c>
      <c r="N2080" s="1" t="str">
        <f>IFERROR(VLOOKUP(ROWS($M$5:N2080),$L$5:$M$7000,2,FALSE),"")</f>
        <v/>
      </c>
      <c r="O2080" s="1" t="str">
        <f>IFERROR(VLOOKUP(ROWS($O$5:O2080),$K$5:$L$7000,2,FALSE),"")</f>
        <v/>
      </c>
    </row>
    <row r="2081" spans="2:15" ht="15" customHeight="1" x14ac:dyDescent="0.25">
      <c r="B2081" s="178" t="s">
        <v>8810</v>
      </c>
      <c r="C2081" s="178" t="s">
        <v>88</v>
      </c>
      <c r="D2081" s="178" t="s">
        <v>864</v>
      </c>
      <c r="E2081" s="178" t="s">
        <v>296</v>
      </c>
      <c r="F2081" s="178" t="s">
        <v>17</v>
      </c>
      <c r="G2081" s="1">
        <f>IF(ISNUMBER(Pay_Item_Search_Text),IF(ISNUMBER(IF(FIND(Pay_Item_Search_Text,B2081)=1,1, "FALSE")),MAX(G$4:$G2080)+1,IF(ISNUMBER(Pay_Item_Search_Text),0,IF(ISNUMBER(SEARCH(Pay_Item_Search_Text,H2081)),MAX(G$4:$G2080)+1,0))),IF(ISNUMBER(Pay_Item_Search_Text),0,IF(ISNUMBER(SEARCH(Pay_Item_Search_Text,H2081)),MAX(G$4:$G2080)+1,0)))</f>
        <v>2077</v>
      </c>
      <c r="H2081" s="1" t="str">
        <f>IF(Table_PayItems[[#This Row],[Description]]="_","_ Unique Item - "&amp;Table_PayItems[[#This Row],[Item]]&amp;" - $"&amp;Table_PayItems[[#This Row],[Unit]],Table_PayItems[[#This Row],[Description]]&amp;" - $"&amp;Table_PayItems[[#This Row],[Unit]])</f>
        <v>Culv, Slp End Sect, 1 on 4, 24 inch, Transv - $Ea</v>
      </c>
      <c r="I2081" s="29" t="str">
        <f>IFERROR(VLOOKUP(ROWS($M$5:M2081),Table_PayItems[[Search Key]:[Concentrated Name]],2,FALSE),"")</f>
        <v>Culv, Slp End Sect, 1 on 4, 24 inch, Transv - $Ea</v>
      </c>
      <c r="J2081" s="1"/>
      <c r="K2081" s="1"/>
      <c r="L2081" s="22">
        <f>IF(ISNUMBER(SEARCH(Pay_Item_Search_Text_2,M2081)),MAX($L$4:L2080)+1,0)</f>
        <v>0</v>
      </c>
      <c r="M2081" s="1" t="str">
        <f>IFERROR(VLOOKUP(ROWS($M$5:M2081),Table_PayItems[[Search Key]:[Concentrated Name]],2,FALSE),"")</f>
        <v>Culv, Slp End Sect, 1 on 4, 24 inch, Transv - $Ea</v>
      </c>
      <c r="N2081" s="1" t="str">
        <f>IFERROR(VLOOKUP(ROWS($M$5:N2081),$L$5:$M$7000,2,FALSE),"")</f>
        <v/>
      </c>
      <c r="O2081" s="1" t="str">
        <f>IFERROR(VLOOKUP(ROWS($O$5:O2081),$K$5:$L$7000,2,FALSE),"")</f>
        <v/>
      </c>
    </row>
    <row r="2082" spans="2:15" ht="15" customHeight="1" x14ac:dyDescent="0.25">
      <c r="B2082" s="178" t="s">
        <v>8811</v>
      </c>
      <c r="C2082" s="178" t="s">
        <v>88</v>
      </c>
      <c r="D2082" s="178" t="s">
        <v>865</v>
      </c>
      <c r="E2082" s="178" t="s">
        <v>302</v>
      </c>
      <c r="F2082" s="178" t="s">
        <v>17</v>
      </c>
      <c r="G2082" s="1">
        <f>IF(ISNUMBER(Pay_Item_Search_Text),IF(ISNUMBER(IF(FIND(Pay_Item_Search_Text,B2082)=1,1, "FALSE")),MAX(G$4:$G2081)+1,IF(ISNUMBER(Pay_Item_Search_Text),0,IF(ISNUMBER(SEARCH(Pay_Item_Search_Text,H2082)),MAX(G$4:$G2081)+1,0))),IF(ISNUMBER(Pay_Item_Search_Text),0,IF(ISNUMBER(SEARCH(Pay_Item_Search_Text,H2082)),MAX(G$4:$G2081)+1,0)))</f>
        <v>2078</v>
      </c>
      <c r="H2082" s="1" t="str">
        <f>IF(Table_PayItems[[#This Row],[Description]]="_","_ Unique Item - "&amp;Table_PayItems[[#This Row],[Item]]&amp;" - $"&amp;Table_PayItems[[#This Row],[Unit]],Table_PayItems[[#This Row],[Description]]&amp;" - $"&amp;Table_PayItems[[#This Row],[Unit]])</f>
        <v>Culv, Slp End Sect, 1 on 4, 27 inch, Longit - $Ea</v>
      </c>
      <c r="I2082" s="29" t="str">
        <f>IFERROR(VLOOKUP(ROWS($M$5:M2082),Table_PayItems[[Search Key]:[Concentrated Name]],2,FALSE),"")</f>
        <v>Culv, Slp End Sect, 1 on 4, 27 inch, Longit - $Ea</v>
      </c>
      <c r="J2082" s="1"/>
      <c r="K2082" s="1"/>
      <c r="L2082" s="22">
        <f>IF(ISNUMBER(SEARCH(Pay_Item_Search_Text_2,M2082)),MAX($L$4:L2081)+1,0)</f>
        <v>0</v>
      </c>
      <c r="M2082" s="1" t="str">
        <f>IFERROR(VLOOKUP(ROWS($M$5:M2082),Table_PayItems[[Search Key]:[Concentrated Name]],2,FALSE),"")</f>
        <v>Culv, Slp End Sect, 1 on 4, 27 inch, Longit - $Ea</v>
      </c>
      <c r="N2082" s="1" t="str">
        <f>IFERROR(VLOOKUP(ROWS($M$5:N2082),$L$5:$M$7000,2,FALSE),"")</f>
        <v/>
      </c>
      <c r="O2082" s="1" t="str">
        <f>IFERROR(VLOOKUP(ROWS($O$5:O2082),$K$5:$L$7000,2,FALSE),"")</f>
        <v/>
      </c>
    </row>
    <row r="2083" spans="2:15" ht="15" customHeight="1" x14ac:dyDescent="0.25">
      <c r="B2083" s="178" t="s">
        <v>8812</v>
      </c>
      <c r="C2083" s="178" t="s">
        <v>88</v>
      </c>
      <c r="D2083" s="178" t="s">
        <v>866</v>
      </c>
      <c r="E2083" s="178" t="s">
        <v>302</v>
      </c>
      <c r="F2083" s="178" t="s">
        <v>17</v>
      </c>
      <c r="G2083" s="1">
        <f>IF(ISNUMBER(Pay_Item_Search_Text),IF(ISNUMBER(IF(FIND(Pay_Item_Search_Text,B2083)=1,1, "FALSE")),MAX(G$4:$G2082)+1,IF(ISNUMBER(Pay_Item_Search_Text),0,IF(ISNUMBER(SEARCH(Pay_Item_Search_Text,H2083)),MAX(G$4:$G2082)+1,0))),IF(ISNUMBER(Pay_Item_Search_Text),0,IF(ISNUMBER(SEARCH(Pay_Item_Search_Text,H2083)),MAX(G$4:$G2082)+1,0)))</f>
        <v>2079</v>
      </c>
      <c r="H2083" s="1" t="str">
        <f>IF(Table_PayItems[[#This Row],[Description]]="_","_ Unique Item - "&amp;Table_PayItems[[#This Row],[Item]]&amp;" - $"&amp;Table_PayItems[[#This Row],[Unit]],Table_PayItems[[#This Row],[Description]]&amp;" - $"&amp;Table_PayItems[[#This Row],[Unit]])</f>
        <v>Culv, Slp End Sect, 1 on 4, 27 inch, Transv - $Ea</v>
      </c>
      <c r="I2083" s="29" t="str">
        <f>IFERROR(VLOOKUP(ROWS($M$5:M2083),Table_PayItems[[Search Key]:[Concentrated Name]],2,FALSE),"")</f>
        <v>Culv, Slp End Sect, 1 on 4, 27 inch, Transv - $Ea</v>
      </c>
      <c r="J2083" s="1"/>
      <c r="K2083" s="1"/>
      <c r="L2083" s="22">
        <f>IF(ISNUMBER(SEARCH(Pay_Item_Search_Text_2,M2083)),MAX($L$4:L2082)+1,0)</f>
        <v>0</v>
      </c>
      <c r="M2083" s="1" t="str">
        <f>IFERROR(VLOOKUP(ROWS($M$5:M2083),Table_PayItems[[Search Key]:[Concentrated Name]],2,FALSE),"")</f>
        <v>Culv, Slp End Sect, 1 on 4, 27 inch, Transv - $Ea</v>
      </c>
      <c r="N2083" s="1" t="str">
        <f>IFERROR(VLOOKUP(ROWS($M$5:N2083),$L$5:$M$7000,2,FALSE),"")</f>
        <v/>
      </c>
      <c r="O2083" s="1" t="str">
        <f>IFERROR(VLOOKUP(ROWS($O$5:O2083),$K$5:$L$7000,2,FALSE),"")</f>
        <v/>
      </c>
    </row>
    <row r="2084" spans="2:15" ht="15" customHeight="1" x14ac:dyDescent="0.25">
      <c r="B2084" s="178" t="s">
        <v>8813</v>
      </c>
      <c r="C2084" s="178" t="s">
        <v>88</v>
      </c>
      <c r="D2084" s="178" t="s">
        <v>867</v>
      </c>
      <c r="E2084" s="178" t="s">
        <v>302</v>
      </c>
      <c r="F2084" s="178" t="s">
        <v>17</v>
      </c>
      <c r="G2084" s="1">
        <f>IF(ISNUMBER(Pay_Item_Search_Text),IF(ISNUMBER(IF(FIND(Pay_Item_Search_Text,B2084)=1,1, "FALSE")),MAX(G$4:$G2083)+1,IF(ISNUMBER(Pay_Item_Search_Text),0,IF(ISNUMBER(SEARCH(Pay_Item_Search_Text,H2084)),MAX(G$4:$G2083)+1,0))),IF(ISNUMBER(Pay_Item_Search_Text),0,IF(ISNUMBER(SEARCH(Pay_Item_Search_Text,H2084)),MAX(G$4:$G2083)+1,0)))</f>
        <v>2080</v>
      </c>
      <c r="H2084" s="1" t="str">
        <f>IF(Table_PayItems[[#This Row],[Description]]="_","_ Unique Item - "&amp;Table_PayItems[[#This Row],[Item]]&amp;" - $"&amp;Table_PayItems[[#This Row],[Unit]],Table_PayItems[[#This Row],[Description]]&amp;" - $"&amp;Table_PayItems[[#This Row],[Unit]])</f>
        <v>Culv, Slp End Sect, 1 on 4, 30 inch, Longit - $Ea</v>
      </c>
      <c r="I2084" s="29" t="str">
        <f>IFERROR(VLOOKUP(ROWS($M$5:M2084),Table_PayItems[[Search Key]:[Concentrated Name]],2,FALSE),"")</f>
        <v>Culv, Slp End Sect, 1 on 4, 30 inch, Longit - $Ea</v>
      </c>
      <c r="J2084" s="1"/>
      <c r="K2084" s="1"/>
      <c r="L2084" s="22">
        <f>IF(ISNUMBER(SEARCH(Pay_Item_Search_Text_2,M2084)),MAX($L$4:L2083)+1,0)</f>
        <v>558</v>
      </c>
      <c r="M2084" s="1" t="str">
        <f>IFERROR(VLOOKUP(ROWS($M$5:M2084),Table_PayItems[[Search Key]:[Concentrated Name]],2,FALSE),"")</f>
        <v>Culv, Slp End Sect, 1 on 4, 30 inch, Longit - $Ea</v>
      </c>
      <c r="N2084" s="1" t="str">
        <f>IFERROR(VLOOKUP(ROWS($M$5:N2084),$L$5:$M$7000,2,FALSE),"")</f>
        <v/>
      </c>
      <c r="O2084" s="1" t="str">
        <f>IFERROR(VLOOKUP(ROWS($O$5:O2084),$K$5:$L$7000,2,FALSE),"")</f>
        <v/>
      </c>
    </row>
    <row r="2085" spans="2:15" ht="15" customHeight="1" x14ac:dyDescent="0.25">
      <c r="B2085" s="178" t="s">
        <v>8814</v>
      </c>
      <c r="C2085" s="178" t="s">
        <v>88</v>
      </c>
      <c r="D2085" s="178" t="s">
        <v>868</v>
      </c>
      <c r="E2085" s="178" t="s">
        <v>302</v>
      </c>
      <c r="F2085" s="178" t="s">
        <v>17</v>
      </c>
      <c r="G2085" s="1">
        <f>IF(ISNUMBER(Pay_Item_Search_Text),IF(ISNUMBER(IF(FIND(Pay_Item_Search_Text,B2085)=1,1, "FALSE")),MAX(G$4:$G2084)+1,IF(ISNUMBER(Pay_Item_Search_Text),0,IF(ISNUMBER(SEARCH(Pay_Item_Search_Text,H2085)),MAX(G$4:$G2084)+1,0))),IF(ISNUMBER(Pay_Item_Search_Text),0,IF(ISNUMBER(SEARCH(Pay_Item_Search_Text,H2085)),MAX(G$4:$G2084)+1,0)))</f>
        <v>2081</v>
      </c>
      <c r="H2085" s="1" t="str">
        <f>IF(Table_PayItems[[#This Row],[Description]]="_","_ Unique Item - "&amp;Table_PayItems[[#This Row],[Item]]&amp;" - $"&amp;Table_PayItems[[#This Row],[Unit]],Table_PayItems[[#This Row],[Description]]&amp;" - $"&amp;Table_PayItems[[#This Row],[Unit]])</f>
        <v>Culv, Slp End Sect, 1 on 4, 30 inch, Transv - $Ea</v>
      </c>
      <c r="I2085" s="29" t="str">
        <f>IFERROR(VLOOKUP(ROWS($M$5:M2085),Table_PayItems[[Search Key]:[Concentrated Name]],2,FALSE),"")</f>
        <v>Culv, Slp End Sect, 1 on 4, 30 inch, Transv - $Ea</v>
      </c>
      <c r="J2085" s="1"/>
      <c r="K2085" s="1"/>
      <c r="L2085" s="22">
        <f>IF(ISNUMBER(SEARCH(Pay_Item_Search_Text_2,M2085)),MAX($L$4:L2084)+1,0)</f>
        <v>559</v>
      </c>
      <c r="M2085" s="1" t="str">
        <f>IFERROR(VLOOKUP(ROWS($M$5:M2085),Table_PayItems[[Search Key]:[Concentrated Name]],2,FALSE),"")</f>
        <v>Culv, Slp End Sect, 1 on 4, 30 inch, Transv - $Ea</v>
      </c>
      <c r="N2085" s="1" t="str">
        <f>IFERROR(VLOOKUP(ROWS($M$5:N2085),$L$5:$M$7000,2,FALSE),"")</f>
        <v/>
      </c>
      <c r="O2085" s="1" t="str">
        <f>IFERROR(VLOOKUP(ROWS($O$5:O2085),$K$5:$L$7000,2,FALSE),"")</f>
        <v/>
      </c>
    </row>
    <row r="2086" spans="2:15" ht="15" customHeight="1" x14ac:dyDescent="0.25">
      <c r="B2086" s="178" t="s">
        <v>8815</v>
      </c>
      <c r="C2086" s="178" t="s">
        <v>88</v>
      </c>
      <c r="D2086" s="178" t="s">
        <v>869</v>
      </c>
      <c r="E2086" s="178" t="s">
        <v>302</v>
      </c>
      <c r="F2086" s="178" t="s">
        <v>17</v>
      </c>
      <c r="G2086" s="1">
        <f>IF(ISNUMBER(Pay_Item_Search_Text),IF(ISNUMBER(IF(FIND(Pay_Item_Search_Text,B2086)=1,1, "FALSE")),MAX(G$4:$G2085)+1,IF(ISNUMBER(Pay_Item_Search_Text),0,IF(ISNUMBER(SEARCH(Pay_Item_Search_Text,H2086)),MAX(G$4:$G2085)+1,0))),IF(ISNUMBER(Pay_Item_Search_Text),0,IF(ISNUMBER(SEARCH(Pay_Item_Search_Text,H2086)),MAX(G$4:$G2085)+1,0)))</f>
        <v>2082</v>
      </c>
      <c r="H2086" s="1" t="str">
        <f>IF(Table_PayItems[[#This Row],[Description]]="_","_ Unique Item - "&amp;Table_PayItems[[#This Row],[Item]]&amp;" - $"&amp;Table_PayItems[[#This Row],[Unit]],Table_PayItems[[#This Row],[Description]]&amp;" - $"&amp;Table_PayItems[[#This Row],[Unit]])</f>
        <v>Culv, Slp End Sect, 1 on 4, 36 inch, Longit - $Ea</v>
      </c>
      <c r="I2086" s="29" t="str">
        <f>IFERROR(VLOOKUP(ROWS($M$5:M2086),Table_PayItems[[Search Key]:[Concentrated Name]],2,FALSE),"")</f>
        <v>Culv, Slp End Sect, 1 on 4, 36 inch, Longit - $Ea</v>
      </c>
      <c r="J2086" s="1"/>
      <c r="K2086" s="1"/>
      <c r="L2086" s="22">
        <f>IF(ISNUMBER(SEARCH(Pay_Item_Search_Text_2,M2086)),MAX($L$4:L2085)+1,0)</f>
        <v>0</v>
      </c>
      <c r="M2086" s="1" t="str">
        <f>IFERROR(VLOOKUP(ROWS($M$5:M2086),Table_PayItems[[Search Key]:[Concentrated Name]],2,FALSE),"")</f>
        <v>Culv, Slp End Sect, 1 on 4, 36 inch, Longit - $Ea</v>
      </c>
      <c r="N2086" s="1" t="str">
        <f>IFERROR(VLOOKUP(ROWS($M$5:N2086),$L$5:$M$7000,2,FALSE),"")</f>
        <v/>
      </c>
      <c r="O2086" s="1" t="str">
        <f>IFERROR(VLOOKUP(ROWS($O$5:O2086),$K$5:$L$7000,2,FALSE),"")</f>
        <v/>
      </c>
    </row>
    <row r="2087" spans="2:15" ht="15" customHeight="1" x14ac:dyDescent="0.25">
      <c r="B2087" s="178" t="s">
        <v>8816</v>
      </c>
      <c r="C2087" s="178" t="s">
        <v>88</v>
      </c>
      <c r="D2087" s="178" t="s">
        <v>870</v>
      </c>
      <c r="E2087" s="178" t="s">
        <v>302</v>
      </c>
      <c r="F2087" s="178" t="s">
        <v>17</v>
      </c>
      <c r="G2087" s="1">
        <f>IF(ISNUMBER(Pay_Item_Search_Text),IF(ISNUMBER(IF(FIND(Pay_Item_Search_Text,B2087)=1,1, "FALSE")),MAX(G$4:$G2086)+1,IF(ISNUMBER(Pay_Item_Search_Text),0,IF(ISNUMBER(SEARCH(Pay_Item_Search_Text,H2087)),MAX(G$4:$G2086)+1,0))),IF(ISNUMBER(Pay_Item_Search_Text),0,IF(ISNUMBER(SEARCH(Pay_Item_Search_Text,H2087)),MAX(G$4:$G2086)+1,0)))</f>
        <v>2083</v>
      </c>
      <c r="H2087" s="1" t="str">
        <f>IF(Table_PayItems[[#This Row],[Description]]="_","_ Unique Item - "&amp;Table_PayItems[[#This Row],[Item]]&amp;" - $"&amp;Table_PayItems[[#This Row],[Unit]],Table_PayItems[[#This Row],[Description]]&amp;" - $"&amp;Table_PayItems[[#This Row],[Unit]])</f>
        <v>Culv, Slp End Sect, 1 on 4, 36 inch, Transv - $Ea</v>
      </c>
      <c r="I2087" s="29" t="str">
        <f>IFERROR(VLOOKUP(ROWS($M$5:M2087),Table_PayItems[[Search Key]:[Concentrated Name]],2,FALSE),"")</f>
        <v>Culv, Slp End Sect, 1 on 4, 36 inch, Transv - $Ea</v>
      </c>
      <c r="J2087" s="1"/>
      <c r="K2087" s="1"/>
      <c r="L2087" s="22">
        <f>IF(ISNUMBER(SEARCH(Pay_Item_Search_Text_2,M2087)),MAX($L$4:L2086)+1,0)</f>
        <v>0</v>
      </c>
      <c r="M2087" s="1" t="str">
        <f>IFERROR(VLOOKUP(ROWS($M$5:M2087),Table_PayItems[[Search Key]:[Concentrated Name]],2,FALSE),"")</f>
        <v>Culv, Slp End Sect, 1 on 4, 36 inch, Transv - $Ea</v>
      </c>
      <c r="N2087" s="1" t="str">
        <f>IFERROR(VLOOKUP(ROWS($M$5:N2087),$L$5:$M$7000,2,FALSE),"")</f>
        <v/>
      </c>
      <c r="O2087" s="1" t="str">
        <f>IFERROR(VLOOKUP(ROWS($O$5:O2087),$K$5:$L$7000,2,FALSE),"")</f>
        <v/>
      </c>
    </row>
    <row r="2088" spans="2:15" ht="15" customHeight="1" x14ac:dyDescent="0.25">
      <c r="B2088" s="178" t="s">
        <v>8817</v>
      </c>
      <c r="C2088" s="178" t="s">
        <v>88</v>
      </c>
      <c r="D2088" s="178" t="s">
        <v>871</v>
      </c>
      <c r="E2088" s="178" t="s">
        <v>302</v>
      </c>
      <c r="F2088" s="178" t="s">
        <v>17</v>
      </c>
      <c r="G2088" s="1">
        <f>IF(ISNUMBER(Pay_Item_Search_Text),IF(ISNUMBER(IF(FIND(Pay_Item_Search_Text,B2088)=1,1, "FALSE")),MAX(G$4:$G2087)+1,IF(ISNUMBER(Pay_Item_Search_Text),0,IF(ISNUMBER(SEARCH(Pay_Item_Search_Text,H2088)),MAX(G$4:$G2087)+1,0))),IF(ISNUMBER(Pay_Item_Search_Text),0,IF(ISNUMBER(SEARCH(Pay_Item_Search_Text,H2088)),MAX(G$4:$G2087)+1,0)))</f>
        <v>2084</v>
      </c>
      <c r="H2088" s="1" t="str">
        <f>IF(Table_PayItems[[#This Row],[Description]]="_","_ Unique Item - "&amp;Table_PayItems[[#This Row],[Item]]&amp;" - $"&amp;Table_PayItems[[#This Row],[Unit]],Table_PayItems[[#This Row],[Description]]&amp;" - $"&amp;Table_PayItems[[#This Row],[Unit]])</f>
        <v>Culv, Slp End Sect, 1 on 4, 42 inch, Longit - $Ea</v>
      </c>
      <c r="I2088" s="29" t="str">
        <f>IFERROR(VLOOKUP(ROWS($M$5:M2088),Table_PayItems[[Search Key]:[Concentrated Name]],2,FALSE),"")</f>
        <v>Culv, Slp End Sect, 1 on 4, 42 inch, Longit - $Ea</v>
      </c>
      <c r="J2088" s="1"/>
      <c r="K2088" s="1"/>
      <c r="L2088" s="22">
        <f>IF(ISNUMBER(SEARCH(Pay_Item_Search_Text_2,M2088)),MAX($L$4:L2087)+1,0)</f>
        <v>0</v>
      </c>
      <c r="M2088" s="1" t="str">
        <f>IFERROR(VLOOKUP(ROWS($M$5:M2088),Table_PayItems[[Search Key]:[Concentrated Name]],2,FALSE),"")</f>
        <v>Culv, Slp End Sect, 1 on 4, 42 inch, Longit - $Ea</v>
      </c>
      <c r="N2088" s="1" t="str">
        <f>IFERROR(VLOOKUP(ROWS($M$5:N2088),$L$5:$M$7000,2,FALSE),"")</f>
        <v/>
      </c>
      <c r="O2088" s="1" t="str">
        <f>IFERROR(VLOOKUP(ROWS($O$5:O2088),$K$5:$L$7000,2,FALSE),"")</f>
        <v/>
      </c>
    </row>
    <row r="2089" spans="2:15" ht="15" customHeight="1" x14ac:dyDescent="0.25">
      <c r="B2089" s="178" t="s">
        <v>8818</v>
      </c>
      <c r="C2089" s="178" t="s">
        <v>88</v>
      </c>
      <c r="D2089" s="178" t="s">
        <v>872</v>
      </c>
      <c r="E2089" s="178" t="s">
        <v>302</v>
      </c>
      <c r="F2089" s="178" t="s">
        <v>17</v>
      </c>
      <c r="G2089" s="1">
        <f>IF(ISNUMBER(Pay_Item_Search_Text),IF(ISNUMBER(IF(FIND(Pay_Item_Search_Text,B2089)=1,1, "FALSE")),MAX(G$4:$G2088)+1,IF(ISNUMBER(Pay_Item_Search_Text),0,IF(ISNUMBER(SEARCH(Pay_Item_Search_Text,H2089)),MAX(G$4:$G2088)+1,0))),IF(ISNUMBER(Pay_Item_Search_Text),0,IF(ISNUMBER(SEARCH(Pay_Item_Search_Text,H2089)),MAX(G$4:$G2088)+1,0)))</f>
        <v>2085</v>
      </c>
      <c r="H2089" s="1" t="str">
        <f>IF(Table_PayItems[[#This Row],[Description]]="_","_ Unique Item - "&amp;Table_PayItems[[#This Row],[Item]]&amp;" - $"&amp;Table_PayItems[[#This Row],[Unit]],Table_PayItems[[#This Row],[Description]]&amp;" - $"&amp;Table_PayItems[[#This Row],[Unit]])</f>
        <v>Culv, Slp End Sect, 1 on 4, 42 inch, Transv - $Ea</v>
      </c>
      <c r="I2089" s="29" t="str">
        <f>IFERROR(VLOOKUP(ROWS($M$5:M2089),Table_PayItems[[Search Key]:[Concentrated Name]],2,FALSE),"")</f>
        <v>Culv, Slp End Sect, 1 on 4, 42 inch, Transv - $Ea</v>
      </c>
      <c r="J2089" s="1"/>
      <c r="K2089" s="1"/>
      <c r="L2089" s="22">
        <f>IF(ISNUMBER(SEARCH(Pay_Item_Search_Text_2,M2089)),MAX($L$4:L2088)+1,0)</f>
        <v>0</v>
      </c>
      <c r="M2089" s="1" t="str">
        <f>IFERROR(VLOOKUP(ROWS($M$5:M2089),Table_PayItems[[Search Key]:[Concentrated Name]],2,FALSE),"")</f>
        <v>Culv, Slp End Sect, 1 on 4, 42 inch, Transv - $Ea</v>
      </c>
      <c r="N2089" s="1" t="str">
        <f>IFERROR(VLOOKUP(ROWS($M$5:N2089),$L$5:$M$7000,2,FALSE),"")</f>
        <v/>
      </c>
      <c r="O2089" s="1" t="str">
        <f>IFERROR(VLOOKUP(ROWS($O$5:O2089),$K$5:$L$7000,2,FALSE),"")</f>
        <v/>
      </c>
    </row>
    <row r="2090" spans="2:15" ht="15" customHeight="1" x14ac:dyDescent="0.25">
      <c r="B2090" s="178" t="s">
        <v>8819</v>
      </c>
      <c r="C2090" s="178" t="s">
        <v>88</v>
      </c>
      <c r="D2090" s="178" t="s">
        <v>873</v>
      </c>
      <c r="E2090" s="178" t="s">
        <v>302</v>
      </c>
      <c r="F2090" s="178" t="s">
        <v>17</v>
      </c>
      <c r="G2090" s="1">
        <f>IF(ISNUMBER(Pay_Item_Search_Text),IF(ISNUMBER(IF(FIND(Pay_Item_Search_Text,B2090)=1,1, "FALSE")),MAX(G$4:$G2089)+1,IF(ISNUMBER(Pay_Item_Search_Text),0,IF(ISNUMBER(SEARCH(Pay_Item_Search_Text,H2090)),MAX(G$4:$G2089)+1,0))),IF(ISNUMBER(Pay_Item_Search_Text),0,IF(ISNUMBER(SEARCH(Pay_Item_Search_Text,H2090)),MAX(G$4:$G2089)+1,0)))</f>
        <v>2086</v>
      </c>
      <c r="H2090" s="1" t="str">
        <f>IF(Table_PayItems[[#This Row],[Description]]="_","_ Unique Item - "&amp;Table_PayItems[[#This Row],[Item]]&amp;" - $"&amp;Table_PayItems[[#This Row],[Unit]],Table_PayItems[[#This Row],[Description]]&amp;" - $"&amp;Table_PayItems[[#This Row],[Unit]])</f>
        <v>Culv, Slp End Sect, 1 on 4, 48 inch, Longit - $Ea</v>
      </c>
      <c r="I2090" s="29" t="str">
        <f>IFERROR(VLOOKUP(ROWS($M$5:M2090),Table_PayItems[[Search Key]:[Concentrated Name]],2,FALSE),"")</f>
        <v>Culv, Slp End Sect, 1 on 4, 48 inch, Longit - $Ea</v>
      </c>
      <c r="J2090" s="1"/>
      <c r="K2090" s="1"/>
      <c r="L2090" s="22">
        <f>IF(ISNUMBER(SEARCH(Pay_Item_Search_Text_2,M2090)),MAX($L$4:L2089)+1,0)</f>
        <v>0</v>
      </c>
      <c r="M2090" s="1" t="str">
        <f>IFERROR(VLOOKUP(ROWS($M$5:M2090),Table_PayItems[[Search Key]:[Concentrated Name]],2,FALSE),"")</f>
        <v>Culv, Slp End Sect, 1 on 4, 48 inch, Longit - $Ea</v>
      </c>
      <c r="N2090" s="1" t="str">
        <f>IFERROR(VLOOKUP(ROWS($M$5:N2090),$L$5:$M$7000,2,FALSE),"")</f>
        <v/>
      </c>
      <c r="O2090" s="1" t="str">
        <f>IFERROR(VLOOKUP(ROWS($O$5:O2090),$K$5:$L$7000,2,FALSE),"")</f>
        <v/>
      </c>
    </row>
    <row r="2091" spans="2:15" ht="15" customHeight="1" x14ac:dyDescent="0.25">
      <c r="B2091" s="178" t="s">
        <v>8820</v>
      </c>
      <c r="C2091" s="178" t="s">
        <v>88</v>
      </c>
      <c r="D2091" s="178" t="s">
        <v>874</v>
      </c>
      <c r="E2091" s="178" t="s">
        <v>302</v>
      </c>
      <c r="F2091" s="178" t="s">
        <v>17</v>
      </c>
      <c r="G2091" s="1">
        <f>IF(ISNUMBER(Pay_Item_Search_Text),IF(ISNUMBER(IF(FIND(Pay_Item_Search_Text,B2091)=1,1, "FALSE")),MAX(G$4:$G2090)+1,IF(ISNUMBER(Pay_Item_Search_Text),0,IF(ISNUMBER(SEARCH(Pay_Item_Search_Text,H2091)),MAX(G$4:$G2090)+1,0))),IF(ISNUMBER(Pay_Item_Search_Text),0,IF(ISNUMBER(SEARCH(Pay_Item_Search_Text,H2091)),MAX(G$4:$G2090)+1,0)))</f>
        <v>2087</v>
      </c>
      <c r="H2091" s="1" t="str">
        <f>IF(Table_PayItems[[#This Row],[Description]]="_","_ Unique Item - "&amp;Table_PayItems[[#This Row],[Item]]&amp;" - $"&amp;Table_PayItems[[#This Row],[Unit]],Table_PayItems[[#This Row],[Description]]&amp;" - $"&amp;Table_PayItems[[#This Row],[Unit]])</f>
        <v>Culv, Slp End Sect, 1 on 4, 48 inch, Transv - $Ea</v>
      </c>
      <c r="I2091" s="29" t="str">
        <f>IFERROR(VLOOKUP(ROWS($M$5:M2091),Table_PayItems[[Search Key]:[Concentrated Name]],2,FALSE),"")</f>
        <v>Culv, Slp End Sect, 1 on 4, 48 inch, Transv - $Ea</v>
      </c>
      <c r="J2091" s="1"/>
      <c r="K2091" s="1"/>
      <c r="L2091" s="22">
        <f>IF(ISNUMBER(SEARCH(Pay_Item_Search_Text_2,M2091)),MAX($L$4:L2090)+1,0)</f>
        <v>0</v>
      </c>
      <c r="M2091" s="1" t="str">
        <f>IFERROR(VLOOKUP(ROWS($M$5:M2091),Table_PayItems[[Search Key]:[Concentrated Name]],2,FALSE),"")</f>
        <v>Culv, Slp End Sect, 1 on 4, 48 inch, Transv - $Ea</v>
      </c>
      <c r="N2091" s="1" t="str">
        <f>IFERROR(VLOOKUP(ROWS($M$5:N2091),$L$5:$M$7000,2,FALSE),"")</f>
        <v/>
      </c>
      <c r="O2091" s="1" t="str">
        <f>IFERROR(VLOOKUP(ROWS($O$5:O2091),$K$5:$L$7000,2,FALSE),"")</f>
        <v/>
      </c>
    </row>
    <row r="2092" spans="2:15" ht="15" customHeight="1" x14ac:dyDescent="0.25">
      <c r="B2092" s="178" t="s">
        <v>8821</v>
      </c>
      <c r="C2092" s="178" t="s">
        <v>88</v>
      </c>
      <c r="D2092" s="178" t="s">
        <v>875</v>
      </c>
      <c r="E2092" s="178" t="s">
        <v>302</v>
      </c>
      <c r="F2092" s="178" t="s">
        <v>17</v>
      </c>
      <c r="G2092" s="1">
        <f>IF(ISNUMBER(Pay_Item_Search_Text),IF(ISNUMBER(IF(FIND(Pay_Item_Search_Text,B2092)=1,1, "FALSE")),MAX(G$4:$G2091)+1,IF(ISNUMBER(Pay_Item_Search_Text),0,IF(ISNUMBER(SEARCH(Pay_Item_Search_Text,H2092)),MAX(G$4:$G2091)+1,0))),IF(ISNUMBER(Pay_Item_Search_Text),0,IF(ISNUMBER(SEARCH(Pay_Item_Search_Text,H2092)),MAX(G$4:$G2091)+1,0)))</f>
        <v>2088</v>
      </c>
      <c r="H2092" s="1" t="str">
        <f>IF(Table_PayItems[[#This Row],[Description]]="_","_ Unique Item - "&amp;Table_PayItems[[#This Row],[Item]]&amp;" - $"&amp;Table_PayItems[[#This Row],[Unit]],Table_PayItems[[#This Row],[Description]]&amp;" - $"&amp;Table_PayItems[[#This Row],[Unit]])</f>
        <v>Culv, Slp End Sect, 1 on 4, 54 inch, Longit - $Ea</v>
      </c>
      <c r="I2092" s="29" t="str">
        <f>IFERROR(VLOOKUP(ROWS($M$5:M2092),Table_PayItems[[Search Key]:[Concentrated Name]],2,FALSE),"")</f>
        <v>Culv, Slp End Sect, 1 on 4, 54 inch, Longit - $Ea</v>
      </c>
      <c r="J2092" s="1"/>
      <c r="K2092" s="1"/>
      <c r="L2092" s="22">
        <f>IF(ISNUMBER(SEARCH(Pay_Item_Search_Text_2,M2092)),MAX($L$4:L2091)+1,0)</f>
        <v>0</v>
      </c>
      <c r="M2092" s="1" t="str">
        <f>IFERROR(VLOOKUP(ROWS($M$5:M2092),Table_PayItems[[Search Key]:[Concentrated Name]],2,FALSE),"")</f>
        <v>Culv, Slp End Sect, 1 on 4, 54 inch, Longit - $Ea</v>
      </c>
      <c r="N2092" s="1" t="str">
        <f>IFERROR(VLOOKUP(ROWS($M$5:N2092),$L$5:$M$7000,2,FALSE),"")</f>
        <v/>
      </c>
      <c r="O2092" s="1" t="str">
        <f>IFERROR(VLOOKUP(ROWS($O$5:O2092),$K$5:$L$7000,2,FALSE),"")</f>
        <v/>
      </c>
    </row>
    <row r="2093" spans="2:15" ht="15" customHeight="1" x14ac:dyDescent="0.25">
      <c r="B2093" s="178" t="s">
        <v>8822</v>
      </c>
      <c r="C2093" s="178" t="s">
        <v>88</v>
      </c>
      <c r="D2093" s="178" t="s">
        <v>876</v>
      </c>
      <c r="E2093" s="178" t="s">
        <v>302</v>
      </c>
      <c r="F2093" s="178" t="s">
        <v>17</v>
      </c>
      <c r="G2093" s="1">
        <f>IF(ISNUMBER(Pay_Item_Search_Text),IF(ISNUMBER(IF(FIND(Pay_Item_Search_Text,B2093)=1,1, "FALSE")),MAX(G$4:$G2092)+1,IF(ISNUMBER(Pay_Item_Search_Text),0,IF(ISNUMBER(SEARCH(Pay_Item_Search_Text,H2093)),MAX(G$4:$G2092)+1,0))),IF(ISNUMBER(Pay_Item_Search_Text),0,IF(ISNUMBER(SEARCH(Pay_Item_Search_Text,H2093)),MAX(G$4:$G2092)+1,0)))</f>
        <v>2089</v>
      </c>
      <c r="H2093" s="1" t="str">
        <f>IF(Table_PayItems[[#This Row],[Description]]="_","_ Unique Item - "&amp;Table_PayItems[[#This Row],[Item]]&amp;" - $"&amp;Table_PayItems[[#This Row],[Unit]],Table_PayItems[[#This Row],[Description]]&amp;" - $"&amp;Table_PayItems[[#This Row],[Unit]])</f>
        <v>Culv, Slp End Sect, 1 on 4, 54 inch, Transv - $Ea</v>
      </c>
      <c r="I2093" s="29" t="str">
        <f>IFERROR(VLOOKUP(ROWS($M$5:M2093),Table_PayItems[[Search Key]:[Concentrated Name]],2,FALSE),"")</f>
        <v>Culv, Slp End Sect, 1 on 4, 54 inch, Transv - $Ea</v>
      </c>
      <c r="J2093" s="1"/>
      <c r="K2093" s="1"/>
      <c r="L2093" s="22">
        <f>IF(ISNUMBER(SEARCH(Pay_Item_Search_Text_2,M2093)),MAX($L$4:L2092)+1,0)</f>
        <v>0</v>
      </c>
      <c r="M2093" s="1" t="str">
        <f>IFERROR(VLOOKUP(ROWS($M$5:M2093),Table_PayItems[[Search Key]:[Concentrated Name]],2,FALSE),"")</f>
        <v>Culv, Slp End Sect, 1 on 4, 54 inch, Transv - $Ea</v>
      </c>
      <c r="N2093" s="1" t="str">
        <f>IFERROR(VLOOKUP(ROWS($M$5:N2093),$L$5:$M$7000,2,FALSE),"")</f>
        <v/>
      </c>
      <c r="O2093" s="1" t="str">
        <f>IFERROR(VLOOKUP(ROWS($O$5:O2093),$K$5:$L$7000,2,FALSE),"")</f>
        <v/>
      </c>
    </row>
    <row r="2094" spans="2:15" ht="15" customHeight="1" x14ac:dyDescent="0.25">
      <c r="B2094" s="178" t="s">
        <v>8823</v>
      </c>
      <c r="C2094" s="178" t="s">
        <v>88</v>
      </c>
      <c r="D2094" s="178" t="s">
        <v>877</v>
      </c>
      <c r="E2094" s="178" t="s">
        <v>302</v>
      </c>
      <c r="F2094" s="178" t="s">
        <v>17</v>
      </c>
      <c r="G2094" s="1">
        <f>IF(ISNUMBER(Pay_Item_Search_Text),IF(ISNUMBER(IF(FIND(Pay_Item_Search_Text,B2094)=1,1, "FALSE")),MAX(G$4:$G2093)+1,IF(ISNUMBER(Pay_Item_Search_Text),0,IF(ISNUMBER(SEARCH(Pay_Item_Search_Text,H2094)),MAX(G$4:$G2093)+1,0))),IF(ISNUMBER(Pay_Item_Search_Text),0,IF(ISNUMBER(SEARCH(Pay_Item_Search_Text,H2094)),MAX(G$4:$G2093)+1,0)))</f>
        <v>2090</v>
      </c>
      <c r="H2094" s="1" t="str">
        <f>IF(Table_PayItems[[#This Row],[Description]]="_","_ Unique Item - "&amp;Table_PayItems[[#This Row],[Item]]&amp;" - $"&amp;Table_PayItems[[#This Row],[Unit]],Table_PayItems[[#This Row],[Description]]&amp;" - $"&amp;Table_PayItems[[#This Row],[Unit]])</f>
        <v>Culv, Slp End Sect, 1 on 4, 60 inch, Longit - $Ea</v>
      </c>
      <c r="I2094" s="29" t="str">
        <f>IFERROR(VLOOKUP(ROWS($M$5:M2094),Table_PayItems[[Search Key]:[Concentrated Name]],2,FALSE),"")</f>
        <v>Culv, Slp End Sect, 1 on 4, 60 inch, Longit - $Ea</v>
      </c>
      <c r="J2094" s="1"/>
      <c r="K2094" s="1"/>
      <c r="L2094" s="22">
        <f>IF(ISNUMBER(SEARCH(Pay_Item_Search_Text_2,M2094)),MAX($L$4:L2093)+1,0)</f>
        <v>560</v>
      </c>
      <c r="M2094" s="1" t="str">
        <f>IFERROR(VLOOKUP(ROWS($M$5:M2094),Table_PayItems[[Search Key]:[Concentrated Name]],2,FALSE),"")</f>
        <v>Culv, Slp End Sect, 1 on 4, 60 inch, Longit - $Ea</v>
      </c>
      <c r="N2094" s="1" t="str">
        <f>IFERROR(VLOOKUP(ROWS($M$5:N2094),$L$5:$M$7000,2,FALSE),"")</f>
        <v/>
      </c>
      <c r="O2094" s="1" t="str">
        <f>IFERROR(VLOOKUP(ROWS($O$5:O2094),$K$5:$L$7000,2,FALSE),"")</f>
        <v/>
      </c>
    </row>
    <row r="2095" spans="2:15" ht="15" customHeight="1" x14ac:dyDescent="0.25">
      <c r="B2095" s="178" t="s">
        <v>8824</v>
      </c>
      <c r="C2095" s="178" t="s">
        <v>88</v>
      </c>
      <c r="D2095" s="178" t="s">
        <v>878</v>
      </c>
      <c r="E2095" s="178" t="s">
        <v>302</v>
      </c>
      <c r="F2095" s="178" t="s">
        <v>17</v>
      </c>
      <c r="G2095" s="1">
        <f>IF(ISNUMBER(Pay_Item_Search_Text),IF(ISNUMBER(IF(FIND(Pay_Item_Search_Text,B2095)=1,1, "FALSE")),MAX(G$4:$G2094)+1,IF(ISNUMBER(Pay_Item_Search_Text),0,IF(ISNUMBER(SEARCH(Pay_Item_Search_Text,H2095)),MAX(G$4:$G2094)+1,0))),IF(ISNUMBER(Pay_Item_Search_Text),0,IF(ISNUMBER(SEARCH(Pay_Item_Search_Text,H2095)),MAX(G$4:$G2094)+1,0)))</f>
        <v>2091</v>
      </c>
      <c r="H2095" s="1" t="str">
        <f>IF(Table_PayItems[[#This Row],[Description]]="_","_ Unique Item - "&amp;Table_PayItems[[#This Row],[Item]]&amp;" - $"&amp;Table_PayItems[[#This Row],[Unit]],Table_PayItems[[#This Row],[Description]]&amp;" - $"&amp;Table_PayItems[[#This Row],[Unit]])</f>
        <v>Culv, Slp End Sect, 1 on 4, 60 inch, Transv - $Ea</v>
      </c>
      <c r="I2095" s="29" t="str">
        <f>IFERROR(VLOOKUP(ROWS($M$5:M2095),Table_PayItems[[Search Key]:[Concentrated Name]],2,FALSE),"")</f>
        <v>Culv, Slp End Sect, 1 on 4, 60 inch, Transv - $Ea</v>
      </c>
      <c r="J2095" s="1"/>
      <c r="K2095" s="1"/>
      <c r="L2095" s="22">
        <f>IF(ISNUMBER(SEARCH(Pay_Item_Search_Text_2,M2095)),MAX($L$4:L2094)+1,0)</f>
        <v>561</v>
      </c>
      <c r="M2095" s="1" t="str">
        <f>IFERROR(VLOOKUP(ROWS($M$5:M2095),Table_PayItems[[Search Key]:[Concentrated Name]],2,FALSE),"")</f>
        <v>Culv, Slp End Sect, 1 on 4, 60 inch, Transv - $Ea</v>
      </c>
      <c r="N2095" s="1" t="str">
        <f>IFERROR(VLOOKUP(ROWS($M$5:N2095),$L$5:$M$7000,2,FALSE),"")</f>
        <v/>
      </c>
      <c r="O2095" s="1" t="str">
        <f>IFERROR(VLOOKUP(ROWS($O$5:O2095),$K$5:$L$7000,2,FALSE),"")</f>
        <v/>
      </c>
    </row>
    <row r="2096" spans="2:15" ht="15" customHeight="1" x14ac:dyDescent="0.25">
      <c r="B2096" s="178" t="s">
        <v>8825</v>
      </c>
      <c r="C2096" s="178" t="s">
        <v>88</v>
      </c>
      <c r="D2096" s="178" t="s">
        <v>879</v>
      </c>
      <c r="E2096" s="178" t="s">
        <v>296</v>
      </c>
      <c r="F2096" s="178" t="s">
        <v>17</v>
      </c>
      <c r="G2096" s="1">
        <f>IF(ISNUMBER(Pay_Item_Search_Text),IF(ISNUMBER(IF(FIND(Pay_Item_Search_Text,B2096)=1,1, "FALSE")),MAX(G$4:$G2095)+1,IF(ISNUMBER(Pay_Item_Search_Text),0,IF(ISNUMBER(SEARCH(Pay_Item_Search_Text,H2096)),MAX(G$4:$G2095)+1,0))),IF(ISNUMBER(Pay_Item_Search_Text),0,IF(ISNUMBER(SEARCH(Pay_Item_Search_Text,H2096)),MAX(G$4:$G2095)+1,0)))</f>
        <v>2092</v>
      </c>
      <c r="H2096" s="1" t="str">
        <f>IF(Table_PayItems[[#This Row],[Description]]="_","_ Unique Item - "&amp;Table_PayItems[[#This Row],[Item]]&amp;" - $"&amp;Table_PayItems[[#This Row],[Unit]],Table_PayItems[[#This Row],[Description]]&amp;" - $"&amp;Table_PayItems[[#This Row],[Unit]])</f>
        <v>Culv, Slp End Sect, 1 on 6, 15 inch, Longit - $Ea</v>
      </c>
      <c r="I2096" s="29" t="str">
        <f>IFERROR(VLOOKUP(ROWS($M$5:M2096),Table_PayItems[[Search Key]:[Concentrated Name]],2,FALSE),"")</f>
        <v>Culv, Slp End Sect, 1 on 6, 15 inch, Longit - $Ea</v>
      </c>
      <c r="J2096" s="1"/>
      <c r="K2096" s="1"/>
      <c r="L2096" s="22">
        <f>IF(ISNUMBER(SEARCH(Pay_Item_Search_Text_2,M2096)),MAX($L$4:L2095)+1,0)</f>
        <v>0</v>
      </c>
      <c r="M2096" s="1" t="str">
        <f>IFERROR(VLOOKUP(ROWS($M$5:M2096),Table_PayItems[[Search Key]:[Concentrated Name]],2,FALSE),"")</f>
        <v>Culv, Slp End Sect, 1 on 6, 15 inch, Longit - $Ea</v>
      </c>
      <c r="N2096" s="1" t="str">
        <f>IFERROR(VLOOKUP(ROWS($M$5:N2096),$L$5:$M$7000,2,FALSE),"")</f>
        <v/>
      </c>
      <c r="O2096" s="1" t="str">
        <f>IFERROR(VLOOKUP(ROWS($O$5:O2096),$K$5:$L$7000,2,FALSE),"")</f>
        <v/>
      </c>
    </row>
    <row r="2097" spans="2:15" ht="15" customHeight="1" x14ac:dyDescent="0.25">
      <c r="B2097" s="178" t="s">
        <v>8826</v>
      </c>
      <c r="C2097" s="178" t="s">
        <v>88</v>
      </c>
      <c r="D2097" s="178" t="s">
        <v>880</v>
      </c>
      <c r="E2097" s="178" t="s">
        <v>296</v>
      </c>
      <c r="F2097" s="178" t="s">
        <v>17</v>
      </c>
      <c r="G2097" s="1">
        <f>IF(ISNUMBER(Pay_Item_Search_Text),IF(ISNUMBER(IF(FIND(Pay_Item_Search_Text,B2097)=1,1, "FALSE")),MAX(G$4:$G2096)+1,IF(ISNUMBER(Pay_Item_Search_Text),0,IF(ISNUMBER(SEARCH(Pay_Item_Search_Text,H2097)),MAX(G$4:$G2096)+1,0))),IF(ISNUMBER(Pay_Item_Search_Text),0,IF(ISNUMBER(SEARCH(Pay_Item_Search_Text,H2097)),MAX(G$4:$G2096)+1,0)))</f>
        <v>2093</v>
      </c>
      <c r="H2097" s="1" t="str">
        <f>IF(Table_PayItems[[#This Row],[Description]]="_","_ Unique Item - "&amp;Table_PayItems[[#This Row],[Item]]&amp;" - $"&amp;Table_PayItems[[#This Row],[Unit]],Table_PayItems[[#This Row],[Description]]&amp;" - $"&amp;Table_PayItems[[#This Row],[Unit]])</f>
        <v>Culv, Slp End Sect, 1 on 6, 15 inch, Transv - $Ea</v>
      </c>
      <c r="I2097" s="29" t="str">
        <f>IFERROR(VLOOKUP(ROWS($M$5:M2097),Table_PayItems[[Search Key]:[Concentrated Name]],2,FALSE),"")</f>
        <v>Culv, Slp End Sect, 1 on 6, 15 inch, Transv - $Ea</v>
      </c>
      <c r="J2097" s="1"/>
      <c r="K2097" s="1"/>
      <c r="L2097" s="22">
        <f>IF(ISNUMBER(SEARCH(Pay_Item_Search_Text_2,M2097)),MAX($L$4:L2096)+1,0)</f>
        <v>0</v>
      </c>
      <c r="M2097" s="1" t="str">
        <f>IFERROR(VLOOKUP(ROWS($M$5:M2097),Table_PayItems[[Search Key]:[Concentrated Name]],2,FALSE),"")</f>
        <v>Culv, Slp End Sect, 1 on 6, 15 inch, Transv - $Ea</v>
      </c>
      <c r="N2097" s="1" t="str">
        <f>IFERROR(VLOOKUP(ROWS($M$5:N2097),$L$5:$M$7000,2,FALSE),"")</f>
        <v/>
      </c>
      <c r="O2097" s="1" t="str">
        <f>IFERROR(VLOOKUP(ROWS($O$5:O2097),$K$5:$L$7000,2,FALSE),"")</f>
        <v/>
      </c>
    </row>
    <row r="2098" spans="2:15" ht="15" customHeight="1" x14ac:dyDescent="0.25">
      <c r="B2098" s="178" t="s">
        <v>8827</v>
      </c>
      <c r="C2098" s="178" t="s">
        <v>88</v>
      </c>
      <c r="D2098" s="178" t="s">
        <v>881</v>
      </c>
      <c r="E2098" s="178" t="s">
        <v>296</v>
      </c>
      <c r="F2098" s="178" t="s">
        <v>17</v>
      </c>
      <c r="G2098" s="1">
        <f>IF(ISNUMBER(Pay_Item_Search_Text),IF(ISNUMBER(IF(FIND(Pay_Item_Search_Text,B2098)=1,1, "FALSE")),MAX(G$4:$G2097)+1,IF(ISNUMBER(Pay_Item_Search_Text),0,IF(ISNUMBER(SEARCH(Pay_Item_Search_Text,H2098)),MAX(G$4:$G2097)+1,0))),IF(ISNUMBER(Pay_Item_Search_Text),0,IF(ISNUMBER(SEARCH(Pay_Item_Search_Text,H2098)),MAX(G$4:$G2097)+1,0)))</f>
        <v>2094</v>
      </c>
      <c r="H2098" s="1" t="str">
        <f>IF(Table_PayItems[[#This Row],[Description]]="_","_ Unique Item - "&amp;Table_PayItems[[#This Row],[Item]]&amp;" - $"&amp;Table_PayItems[[#This Row],[Unit]],Table_PayItems[[#This Row],[Description]]&amp;" - $"&amp;Table_PayItems[[#This Row],[Unit]])</f>
        <v>Culv, Slp End Sect, 1 on 6, 18 inch, Longit - $Ea</v>
      </c>
      <c r="I2098" s="29" t="str">
        <f>IFERROR(VLOOKUP(ROWS($M$5:M2098),Table_PayItems[[Search Key]:[Concentrated Name]],2,FALSE),"")</f>
        <v>Culv, Slp End Sect, 1 on 6, 18 inch, Longit - $Ea</v>
      </c>
      <c r="J2098" s="1"/>
      <c r="K2098" s="1"/>
      <c r="L2098" s="22">
        <f>IF(ISNUMBER(SEARCH(Pay_Item_Search_Text_2,M2098)),MAX($L$4:L2097)+1,0)</f>
        <v>0</v>
      </c>
      <c r="M2098" s="1" t="str">
        <f>IFERROR(VLOOKUP(ROWS($M$5:M2098),Table_PayItems[[Search Key]:[Concentrated Name]],2,FALSE),"")</f>
        <v>Culv, Slp End Sect, 1 on 6, 18 inch, Longit - $Ea</v>
      </c>
      <c r="N2098" s="1" t="str">
        <f>IFERROR(VLOOKUP(ROWS($M$5:N2098),$L$5:$M$7000,2,FALSE),"")</f>
        <v/>
      </c>
      <c r="O2098" s="1" t="str">
        <f>IFERROR(VLOOKUP(ROWS($O$5:O2098),$K$5:$L$7000,2,FALSE),"")</f>
        <v/>
      </c>
    </row>
    <row r="2099" spans="2:15" ht="15" customHeight="1" x14ac:dyDescent="0.25">
      <c r="B2099" s="178" t="s">
        <v>8828</v>
      </c>
      <c r="C2099" s="178" t="s">
        <v>88</v>
      </c>
      <c r="D2099" s="178" t="s">
        <v>882</v>
      </c>
      <c r="E2099" s="178" t="s">
        <v>296</v>
      </c>
      <c r="F2099" s="178" t="s">
        <v>17</v>
      </c>
      <c r="G2099" s="1">
        <f>IF(ISNUMBER(Pay_Item_Search_Text),IF(ISNUMBER(IF(FIND(Pay_Item_Search_Text,B2099)=1,1, "FALSE")),MAX(G$4:$G2098)+1,IF(ISNUMBER(Pay_Item_Search_Text),0,IF(ISNUMBER(SEARCH(Pay_Item_Search_Text,H2099)),MAX(G$4:$G2098)+1,0))),IF(ISNUMBER(Pay_Item_Search_Text),0,IF(ISNUMBER(SEARCH(Pay_Item_Search_Text,H2099)),MAX(G$4:$G2098)+1,0)))</f>
        <v>2095</v>
      </c>
      <c r="H2099" s="1" t="str">
        <f>IF(Table_PayItems[[#This Row],[Description]]="_","_ Unique Item - "&amp;Table_PayItems[[#This Row],[Item]]&amp;" - $"&amp;Table_PayItems[[#This Row],[Unit]],Table_PayItems[[#This Row],[Description]]&amp;" - $"&amp;Table_PayItems[[#This Row],[Unit]])</f>
        <v>Culv, Slp End Sect, 1 on 6, 18 inch, Transv - $Ea</v>
      </c>
      <c r="I2099" s="29" t="str">
        <f>IFERROR(VLOOKUP(ROWS($M$5:M2099),Table_PayItems[[Search Key]:[Concentrated Name]],2,FALSE),"")</f>
        <v>Culv, Slp End Sect, 1 on 6, 18 inch, Transv - $Ea</v>
      </c>
      <c r="J2099" s="1"/>
      <c r="K2099" s="1"/>
      <c r="L2099" s="22">
        <f>IF(ISNUMBER(SEARCH(Pay_Item_Search_Text_2,M2099)),MAX($L$4:L2098)+1,0)</f>
        <v>0</v>
      </c>
      <c r="M2099" s="1" t="str">
        <f>IFERROR(VLOOKUP(ROWS($M$5:M2099),Table_PayItems[[Search Key]:[Concentrated Name]],2,FALSE),"")</f>
        <v>Culv, Slp End Sect, 1 on 6, 18 inch, Transv - $Ea</v>
      </c>
      <c r="N2099" s="1" t="str">
        <f>IFERROR(VLOOKUP(ROWS($M$5:N2099),$L$5:$M$7000,2,FALSE),"")</f>
        <v/>
      </c>
      <c r="O2099" s="1" t="str">
        <f>IFERROR(VLOOKUP(ROWS($O$5:O2099),$K$5:$L$7000,2,FALSE),"")</f>
        <v/>
      </c>
    </row>
    <row r="2100" spans="2:15" ht="15" customHeight="1" x14ac:dyDescent="0.25">
      <c r="B2100" s="178" t="s">
        <v>8829</v>
      </c>
      <c r="C2100" s="178" t="s">
        <v>88</v>
      </c>
      <c r="D2100" s="178" t="s">
        <v>883</v>
      </c>
      <c r="E2100" s="178" t="s">
        <v>296</v>
      </c>
      <c r="F2100" s="178" t="s">
        <v>17</v>
      </c>
      <c r="G2100" s="1">
        <f>IF(ISNUMBER(Pay_Item_Search_Text),IF(ISNUMBER(IF(FIND(Pay_Item_Search_Text,B2100)=1,1, "FALSE")),MAX(G$4:$G2099)+1,IF(ISNUMBER(Pay_Item_Search_Text),0,IF(ISNUMBER(SEARCH(Pay_Item_Search_Text,H2100)),MAX(G$4:$G2099)+1,0))),IF(ISNUMBER(Pay_Item_Search_Text),0,IF(ISNUMBER(SEARCH(Pay_Item_Search_Text,H2100)),MAX(G$4:$G2099)+1,0)))</f>
        <v>2096</v>
      </c>
      <c r="H2100" s="1" t="str">
        <f>IF(Table_PayItems[[#This Row],[Description]]="_","_ Unique Item - "&amp;Table_PayItems[[#This Row],[Item]]&amp;" - $"&amp;Table_PayItems[[#This Row],[Unit]],Table_PayItems[[#This Row],[Description]]&amp;" - $"&amp;Table_PayItems[[#This Row],[Unit]])</f>
        <v>Culv, Slp End Sect, 1 on 6, 21 inch, Longit - $Ea</v>
      </c>
      <c r="I2100" s="29" t="str">
        <f>IFERROR(VLOOKUP(ROWS($M$5:M2100),Table_PayItems[[Search Key]:[Concentrated Name]],2,FALSE),"")</f>
        <v>Culv, Slp End Sect, 1 on 6, 21 inch, Longit - $Ea</v>
      </c>
      <c r="J2100" s="1"/>
      <c r="K2100" s="1"/>
      <c r="L2100" s="22">
        <f>IF(ISNUMBER(SEARCH(Pay_Item_Search_Text_2,M2100)),MAX($L$4:L2099)+1,0)</f>
        <v>0</v>
      </c>
      <c r="M2100" s="1" t="str">
        <f>IFERROR(VLOOKUP(ROWS($M$5:M2100),Table_PayItems[[Search Key]:[Concentrated Name]],2,FALSE),"")</f>
        <v>Culv, Slp End Sect, 1 on 6, 21 inch, Longit - $Ea</v>
      </c>
      <c r="N2100" s="1" t="str">
        <f>IFERROR(VLOOKUP(ROWS($M$5:N2100),$L$5:$M$7000,2,FALSE),"")</f>
        <v/>
      </c>
      <c r="O2100" s="1" t="str">
        <f>IFERROR(VLOOKUP(ROWS($O$5:O2100),$K$5:$L$7000,2,FALSE),"")</f>
        <v/>
      </c>
    </row>
    <row r="2101" spans="2:15" ht="15" customHeight="1" x14ac:dyDescent="0.25">
      <c r="B2101" s="178" t="s">
        <v>8830</v>
      </c>
      <c r="C2101" s="178" t="s">
        <v>88</v>
      </c>
      <c r="D2101" s="178" t="s">
        <v>884</v>
      </c>
      <c r="E2101" s="178" t="s">
        <v>296</v>
      </c>
      <c r="F2101" s="178" t="s">
        <v>17</v>
      </c>
      <c r="G2101" s="1">
        <f>IF(ISNUMBER(Pay_Item_Search_Text),IF(ISNUMBER(IF(FIND(Pay_Item_Search_Text,B2101)=1,1, "FALSE")),MAX(G$4:$G2100)+1,IF(ISNUMBER(Pay_Item_Search_Text),0,IF(ISNUMBER(SEARCH(Pay_Item_Search_Text,H2101)),MAX(G$4:$G2100)+1,0))),IF(ISNUMBER(Pay_Item_Search_Text),0,IF(ISNUMBER(SEARCH(Pay_Item_Search_Text,H2101)),MAX(G$4:$G2100)+1,0)))</f>
        <v>2097</v>
      </c>
      <c r="H2101" s="1" t="str">
        <f>IF(Table_PayItems[[#This Row],[Description]]="_","_ Unique Item - "&amp;Table_PayItems[[#This Row],[Item]]&amp;" - $"&amp;Table_PayItems[[#This Row],[Unit]],Table_PayItems[[#This Row],[Description]]&amp;" - $"&amp;Table_PayItems[[#This Row],[Unit]])</f>
        <v>Culv, Slp End Sect, 1 on 6, 21 inch, Transv - $Ea</v>
      </c>
      <c r="I2101" s="29" t="str">
        <f>IFERROR(VLOOKUP(ROWS($M$5:M2101),Table_PayItems[[Search Key]:[Concentrated Name]],2,FALSE),"")</f>
        <v>Culv, Slp End Sect, 1 on 6, 21 inch, Transv - $Ea</v>
      </c>
      <c r="J2101" s="1"/>
      <c r="K2101" s="1"/>
      <c r="L2101" s="22">
        <f>IF(ISNUMBER(SEARCH(Pay_Item_Search_Text_2,M2101)),MAX($L$4:L2100)+1,0)</f>
        <v>0</v>
      </c>
      <c r="M2101" s="1" t="str">
        <f>IFERROR(VLOOKUP(ROWS($M$5:M2101),Table_PayItems[[Search Key]:[Concentrated Name]],2,FALSE),"")</f>
        <v>Culv, Slp End Sect, 1 on 6, 21 inch, Transv - $Ea</v>
      </c>
      <c r="N2101" s="1" t="str">
        <f>IFERROR(VLOOKUP(ROWS($M$5:N2101),$L$5:$M$7000,2,FALSE),"")</f>
        <v/>
      </c>
      <c r="O2101" s="1" t="str">
        <f>IFERROR(VLOOKUP(ROWS($O$5:O2101),$K$5:$L$7000,2,FALSE),"")</f>
        <v/>
      </c>
    </row>
    <row r="2102" spans="2:15" ht="15" customHeight="1" x14ac:dyDescent="0.25">
      <c r="B2102" s="178" t="s">
        <v>8831</v>
      </c>
      <c r="C2102" s="178" t="s">
        <v>88</v>
      </c>
      <c r="D2102" s="178" t="s">
        <v>885</v>
      </c>
      <c r="E2102" s="178" t="s">
        <v>296</v>
      </c>
      <c r="F2102" s="178" t="s">
        <v>17</v>
      </c>
      <c r="G2102" s="1">
        <f>IF(ISNUMBER(Pay_Item_Search_Text),IF(ISNUMBER(IF(FIND(Pay_Item_Search_Text,B2102)=1,1, "FALSE")),MAX(G$4:$G2101)+1,IF(ISNUMBER(Pay_Item_Search_Text),0,IF(ISNUMBER(SEARCH(Pay_Item_Search_Text,H2102)),MAX(G$4:$G2101)+1,0))),IF(ISNUMBER(Pay_Item_Search_Text),0,IF(ISNUMBER(SEARCH(Pay_Item_Search_Text,H2102)),MAX(G$4:$G2101)+1,0)))</f>
        <v>2098</v>
      </c>
      <c r="H2102" s="1" t="str">
        <f>IF(Table_PayItems[[#This Row],[Description]]="_","_ Unique Item - "&amp;Table_PayItems[[#This Row],[Item]]&amp;" - $"&amp;Table_PayItems[[#This Row],[Unit]],Table_PayItems[[#This Row],[Description]]&amp;" - $"&amp;Table_PayItems[[#This Row],[Unit]])</f>
        <v>Culv, Slp End Sect, 1 on 6, 24 inch, Longit - $Ea</v>
      </c>
      <c r="I2102" s="29" t="str">
        <f>IFERROR(VLOOKUP(ROWS($M$5:M2102),Table_PayItems[[Search Key]:[Concentrated Name]],2,FALSE),"")</f>
        <v>Culv, Slp End Sect, 1 on 6, 24 inch, Longit - $Ea</v>
      </c>
      <c r="J2102" s="1"/>
      <c r="K2102" s="1"/>
      <c r="L2102" s="22">
        <f>IF(ISNUMBER(SEARCH(Pay_Item_Search_Text_2,M2102)),MAX($L$4:L2101)+1,0)</f>
        <v>0</v>
      </c>
      <c r="M2102" s="1" t="str">
        <f>IFERROR(VLOOKUP(ROWS($M$5:M2102),Table_PayItems[[Search Key]:[Concentrated Name]],2,FALSE),"")</f>
        <v>Culv, Slp End Sect, 1 on 6, 24 inch, Longit - $Ea</v>
      </c>
      <c r="N2102" s="1" t="str">
        <f>IFERROR(VLOOKUP(ROWS($M$5:N2102),$L$5:$M$7000,2,FALSE),"")</f>
        <v/>
      </c>
      <c r="O2102" s="1" t="str">
        <f>IFERROR(VLOOKUP(ROWS($O$5:O2102),$K$5:$L$7000,2,FALSE),"")</f>
        <v/>
      </c>
    </row>
    <row r="2103" spans="2:15" ht="15" customHeight="1" x14ac:dyDescent="0.25">
      <c r="B2103" s="178" t="s">
        <v>8832</v>
      </c>
      <c r="C2103" s="178" t="s">
        <v>88</v>
      </c>
      <c r="D2103" s="178" t="s">
        <v>886</v>
      </c>
      <c r="E2103" s="178" t="s">
        <v>296</v>
      </c>
      <c r="F2103" s="178" t="s">
        <v>17</v>
      </c>
      <c r="G2103" s="1">
        <f>IF(ISNUMBER(Pay_Item_Search_Text),IF(ISNUMBER(IF(FIND(Pay_Item_Search_Text,B2103)=1,1, "FALSE")),MAX(G$4:$G2102)+1,IF(ISNUMBER(Pay_Item_Search_Text),0,IF(ISNUMBER(SEARCH(Pay_Item_Search_Text,H2103)),MAX(G$4:$G2102)+1,0))),IF(ISNUMBER(Pay_Item_Search_Text),0,IF(ISNUMBER(SEARCH(Pay_Item_Search_Text,H2103)),MAX(G$4:$G2102)+1,0)))</f>
        <v>2099</v>
      </c>
      <c r="H2103" s="1" t="str">
        <f>IF(Table_PayItems[[#This Row],[Description]]="_","_ Unique Item - "&amp;Table_PayItems[[#This Row],[Item]]&amp;" - $"&amp;Table_PayItems[[#This Row],[Unit]],Table_PayItems[[#This Row],[Description]]&amp;" - $"&amp;Table_PayItems[[#This Row],[Unit]])</f>
        <v>Culv, Slp End Sect, 1 on 6, 24 inch, Transv - $Ea</v>
      </c>
      <c r="I2103" s="29" t="str">
        <f>IFERROR(VLOOKUP(ROWS($M$5:M2103),Table_PayItems[[Search Key]:[Concentrated Name]],2,FALSE),"")</f>
        <v>Culv, Slp End Sect, 1 on 6, 24 inch, Transv - $Ea</v>
      </c>
      <c r="J2103" s="1"/>
      <c r="K2103" s="1"/>
      <c r="L2103" s="22">
        <f>IF(ISNUMBER(SEARCH(Pay_Item_Search_Text_2,M2103)),MAX($L$4:L2102)+1,0)</f>
        <v>0</v>
      </c>
      <c r="M2103" s="1" t="str">
        <f>IFERROR(VLOOKUP(ROWS($M$5:M2103),Table_PayItems[[Search Key]:[Concentrated Name]],2,FALSE),"")</f>
        <v>Culv, Slp End Sect, 1 on 6, 24 inch, Transv - $Ea</v>
      </c>
      <c r="N2103" s="1" t="str">
        <f>IFERROR(VLOOKUP(ROWS($M$5:N2103),$L$5:$M$7000,2,FALSE),"")</f>
        <v/>
      </c>
      <c r="O2103" s="1" t="str">
        <f>IFERROR(VLOOKUP(ROWS($O$5:O2103),$K$5:$L$7000,2,FALSE),"")</f>
        <v/>
      </c>
    </row>
    <row r="2104" spans="2:15" ht="15" customHeight="1" x14ac:dyDescent="0.25">
      <c r="B2104" s="178" t="s">
        <v>8833</v>
      </c>
      <c r="C2104" s="178" t="s">
        <v>88</v>
      </c>
      <c r="D2104" s="178" t="s">
        <v>887</v>
      </c>
      <c r="E2104" s="178" t="s">
        <v>302</v>
      </c>
      <c r="F2104" s="178" t="s">
        <v>17</v>
      </c>
      <c r="G2104" s="1">
        <f>IF(ISNUMBER(Pay_Item_Search_Text),IF(ISNUMBER(IF(FIND(Pay_Item_Search_Text,B2104)=1,1, "FALSE")),MAX(G$4:$G2103)+1,IF(ISNUMBER(Pay_Item_Search_Text),0,IF(ISNUMBER(SEARCH(Pay_Item_Search_Text,H2104)),MAX(G$4:$G2103)+1,0))),IF(ISNUMBER(Pay_Item_Search_Text),0,IF(ISNUMBER(SEARCH(Pay_Item_Search_Text,H2104)),MAX(G$4:$G2103)+1,0)))</f>
        <v>2100</v>
      </c>
      <c r="H2104" s="1" t="str">
        <f>IF(Table_PayItems[[#This Row],[Description]]="_","_ Unique Item - "&amp;Table_PayItems[[#This Row],[Item]]&amp;" - $"&amp;Table_PayItems[[#This Row],[Unit]],Table_PayItems[[#This Row],[Description]]&amp;" - $"&amp;Table_PayItems[[#This Row],[Unit]])</f>
        <v>Culv, Slp End Sect, 1 on 6, 27 inch, Longit - $Ea</v>
      </c>
      <c r="I2104" s="29" t="str">
        <f>IFERROR(VLOOKUP(ROWS($M$5:M2104),Table_PayItems[[Search Key]:[Concentrated Name]],2,FALSE),"")</f>
        <v>Culv, Slp End Sect, 1 on 6, 27 inch, Longit - $Ea</v>
      </c>
      <c r="J2104" s="1"/>
      <c r="K2104" s="1"/>
      <c r="L2104" s="22">
        <f>IF(ISNUMBER(SEARCH(Pay_Item_Search_Text_2,M2104)),MAX($L$4:L2103)+1,0)</f>
        <v>0</v>
      </c>
      <c r="M2104" s="1" t="str">
        <f>IFERROR(VLOOKUP(ROWS($M$5:M2104),Table_PayItems[[Search Key]:[Concentrated Name]],2,FALSE),"")</f>
        <v>Culv, Slp End Sect, 1 on 6, 27 inch, Longit - $Ea</v>
      </c>
      <c r="N2104" s="1" t="str">
        <f>IFERROR(VLOOKUP(ROWS($M$5:N2104),$L$5:$M$7000,2,FALSE),"")</f>
        <v/>
      </c>
      <c r="O2104" s="1" t="str">
        <f>IFERROR(VLOOKUP(ROWS($O$5:O2104),$K$5:$L$7000,2,FALSE),"")</f>
        <v/>
      </c>
    </row>
    <row r="2105" spans="2:15" ht="15" customHeight="1" x14ac:dyDescent="0.25">
      <c r="B2105" s="178" t="s">
        <v>8834</v>
      </c>
      <c r="C2105" s="178" t="s">
        <v>88</v>
      </c>
      <c r="D2105" s="178" t="s">
        <v>888</v>
      </c>
      <c r="E2105" s="178" t="s">
        <v>302</v>
      </c>
      <c r="F2105" s="178" t="s">
        <v>17</v>
      </c>
      <c r="G2105" s="1">
        <f>IF(ISNUMBER(Pay_Item_Search_Text),IF(ISNUMBER(IF(FIND(Pay_Item_Search_Text,B2105)=1,1, "FALSE")),MAX(G$4:$G2104)+1,IF(ISNUMBER(Pay_Item_Search_Text),0,IF(ISNUMBER(SEARCH(Pay_Item_Search_Text,H2105)),MAX(G$4:$G2104)+1,0))),IF(ISNUMBER(Pay_Item_Search_Text),0,IF(ISNUMBER(SEARCH(Pay_Item_Search_Text,H2105)),MAX(G$4:$G2104)+1,0)))</f>
        <v>2101</v>
      </c>
      <c r="H2105" s="1" t="str">
        <f>IF(Table_PayItems[[#This Row],[Description]]="_","_ Unique Item - "&amp;Table_PayItems[[#This Row],[Item]]&amp;" - $"&amp;Table_PayItems[[#This Row],[Unit]],Table_PayItems[[#This Row],[Description]]&amp;" - $"&amp;Table_PayItems[[#This Row],[Unit]])</f>
        <v>Culv, Slp End Sect, 1 on 6, 27 inch, Transv - $Ea</v>
      </c>
      <c r="I2105" s="29" t="str">
        <f>IFERROR(VLOOKUP(ROWS($M$5:M2105),Table_PayItems[[Search Key]:[Concentrated Name]],2,FALSE),"")</f>
        <v>Culv, Slp End Sect, 1 on 6, 27 inch, Transv - $Ea</v>
      </c>
      <c r="J2105" s="1"/>
      <c r="K2105" s="1"/>
      <c r="L2105" s="22">
        <f>IF(ISNUMBER(SEARCH(Pay_Item_Search_Text_2,M2105)),MAX($L$4:L2104)+1,0)</f>
        <v>0</v>
      </c>
      <c r="M2105" s="1" t="str">
        <f>IFERROR(VLOOKUP(ROWS($M$5:M2105),Table_PayItems[[Search Key]:[Concentrated Name]],2,FALSE),"")</f>
        <v>Culv, Slp End Sect, 1 on 6, 27 inch, Transv - $Ea</v>
      </c>
      <c r="N2105" s="1" t="str">
        <f>IFERROR(VLOOKUP(ROWS($M$5:N2105),$L$5:$M$7000,2,FALSE),"")</f>
        <v/>
      </c>
      <c r="O2105" s="1" t="str">
        <f>IFERROR(VLOOKUP(ROWS($O$5:O2105),$K$5:$L$7000,2,FALSE),"")</f>
        <v/>
      </c>
    </row>
    <row r="2106" spans="2:15" ht="15" customHeight="1" x14ac:dyDescent="0.25">
      <c r="B2106" s="178" t="s">
        <v>8835</v>
      </c>
      <c r="C2106" s="178" t="s">
        <v>88</v>
      </c>
      <c r="D2106" s="178" t="s">
        <v>889</v>
      </c>
      <c r="E2106" s="178" t="s">
        <v>302</v>
      </c>
      <c r="F2106" s="178" t="s">
        <v>17</v>
      </c>
      <c r="G2106" s="1">
        <f>IF(ISNUMBER(Pay_Item_Search_Text),IF(ISNUMBER(IF(FIND(Pay_Item_Search_Text,B2106)=1,1, "FALSE")),MAX(G$4:$G2105)+1,IF(ISNUMBER(Pay_Item_Search_Text),0,IF(ISNUMBER(SEARCH(Pay_Item_Search_Text,H2106)),MAX(G$4:$G2105)+1,0))),IF(ISNUMBER(Pay_Item_Search_Text),0,IF(ISNUMBER(SEARCH(Pay_Item_Search_Text,H2106)),MAX(G$4:$G2105)+1,0)))</f>
        <v>2102</v>
      </c>
      <c r="H2106" s="1" t="str">
        <f>IF(Table_PayItems[[#This Row],[Description]]="_","_ Unique Item - "&amp;Table_PayItems[[#This Row],[Item]]&amp;" - $"&amp;Table_PayItems[[#This Row],[Unit]],Table_PayItems[[#This Row],[Description]]&amp;" - $"&amp;Table_PayItems[[#This Row],[Unit]])</f>
        <v>Culv, Slp End Sect, 1 on 6, 30 inch, Longit - $Ea</v>
      </c>
      <c r="I2106" s="29" t="str">
        <f>IFERROR(VLOOKUP(ROWS($M$5:M2106),Table_PayItems[[Search Key]:[Concentrated Name]],2,FALSE),"")</f>
        <v>Culv, Slp End Sect, 1 on 6, 30 inch, Longit - $Ea</v>
      </c>
      <c r="J2106" s="1"/>
      <c r="K2106" s="1"/>
      <c r="L2106" s="22">
        <f>IF(ISNUMBER(SEARCH(Pay_Item_Search_Text_2,M2106)),MAX($L$4:L2105)+1,0)</f>
        <v>562</v>
      </c>
      <c r="M2106" s="1" t="str">
        <f>IFERROR(VLOOKUP(ROWS($M$5:M2106),Table_PayItems[[Search Key]:[Concentrated Name]],2,FALSE),"")</f>
        <v>Culv, Slp End Sect, 1 on 6, 30 inch, Longit - $Ea</v>
      </c>
      <c r="N2106" s="1" t="str">
        <f>IFERROR(VLOOKUP(ROWS($M$5:N2106),$L$5:$M$7000,2,FALSE),"")</f>
        <v/>
      </c>
      <c r="O2106" s="1" t="str">
        <f>IFERROR(VLOOKUP(ROWS($O$5:O2106),$K$5:$L$7000,2,FALSE),"")</f>
        <v/>
      </c>
    </row>
    <row r="2107" spans="2:15" ht="15" customHeight="1" x14ac:dyDescent="0.25">
      <c r="B2107" s="178" t="s">
        <v>8836</v>
      </c>
      <c r="C2107" s="178" t="s">
        <v>88</v>
      </c>
      <c r="D2107" s="178" t="s">
        <v>890</v>
      </c>
      <c r="E2107" s="178" t="s">
        <v>302</v>
      </c>
      <c r="F2107" s="178" t="s">
        <v>17</v>
      </c>
      <c r="G2107" s="1">
        <f>IF(ISNUMBER(Pay_Item_Search_Text),IF(ISNUMBER(IF(FIND(Pay_Item_Search_Text,B2107)=1,1, "FALSE")),MAX(G$4:$G2106)+1,IF(ISNUMBER(Pay_Item_Search_Text),0,IF(ISNUMBER(SEARCH(Pay_Item_Search_Text,H2107)),MAX(G$4:$G2106)+1,0))),IF(ISNUMBER(Pay_Item_Search_Text),0,IF(ISNUMBER(SEARCH(Pay_Item_Search_Text,H2107)),MAX(G$4:$G2106)+1,0)))</f>
        <v>2103</v>
      </c>
      <c r="H2107" s="1" t="str">
        <f>IF(Table_PayItems[[#This Row],[Description]]="_","_ Unique Item - "&amp;Table_PayItems[[#This Row],[Item]]&amp;" - $"&amp;Table_PayItems[[#This Row],[Unit]],Table_PayItems[[#This Row],[Description]]&amp;" - $"&amp;Table_PayItems[[#This Row],[Unit]])</f>
        <v>Culv, Slp End Sect, 1 on 6, 30 inch, Transv - $Ea</v>
      </c>
      <c r="I2107" s="29" t="str">
        <f>IFERROR(VLOOKUP(ROWS($M$5:M2107),Table_PayItems[[Search Key]:[Concentrated Name]],2,FALSE),"")</f>
        <v>Culv, Slp End Sect, 1 on 6, 30 inch, Transv - $Ea</v>
      </c>
      <c r="J2107" s="1"/>
      <c r="K2107" s="1"/>
      <c r="L2107" s="22">
        <f>IF(ISNUMBER(SEARCH(Pay_Item_Search_Text_2,M2107)),MAX($L$4:L2106)+1,0)</f>
        <v>563</v>
      </c>
      <c r="M2107" s="1" t="str">
        <f>IFERROR(VLOOKUP(ROWS($M$5:M2107),Table_PayItems[[Search Key]:[Concentrated Name]],2,FALSE),"")</f>
        <v>Culv, Slp End Sect, 1 on 6, 30 inch, Transv - $Ea</v>
      </c>
      <c r="N2107" s="1" t="str">
        <f>IFERROR(VLOOKUP(ROWS($M$5:N2107),$L$5:$M$7000,2,FALSE),"")</f>
        <v/>
      </c>
      <c r="O2107" s="1" t="str">
        <f>IFERROR(VLOOKUP(ROWS($O$5:O2107),$K$5:$L$7000,2,FALSE),"")</f>
        <v/>
      </c>
    </row>
    <row r="2108" spans="2:15" ht="15" customHeight="1" x14ac:dyDescent="0.25">
      <c r="B2108" s="178" t="s">
        <v>8837</v>
      </c>
      <c r="C2108" s="178" t="s">
        <v>88</v>
      </c>
      <c r="D2108" s="178" t="s">
        <v>891</v>
      </c>
      <c r="E2108" s="178" t="s">
        <v>302</v>
      </c>
      <c r="F2108" s="178" t="s">
        <v>17</v>
      </c>
      <c r="G2108" s="1">
        <f>IF(ISNUMBER(Pay_Item_Search_Text),IF(ISNUMBER(IF(FIND(Pay_Item_Search_Text,B2108)=1,1, "FALSE")),MAX(G$4:$G2107)+1,IF(ISNUMBER(Pay_Item_Search_Text),0,IF(ISNUMBER(SEARCH(Pay_Item_Search_Text,H2108)),MAX(G$4:$G2107)+1,0))),IF(ISNUMBER(Pay_Item_Search_Text),0,IF(ISNUMBER(SEARCH(Pay_Item_Search_Text,H2108)),MAX(G$4:$G2107)+1,0)))</f>
        <v>2104</v>
      </c>
      <c r="H2108" s="1" t="str">
        <f>IF(Table_PayItems[[#This Row],[Description]]="_","_ Unique Item - "&amp;Table_PayItems[[#This Row],[Item]]&amp;" - $"&amp;Table_PayItems[[#This Row],[Unit]],Table_PayItems[[#This Row],[Description]]&amp;" - $"&amp;Table_PayItems[[#This Row],[Unit]])</f>
        <v>Culv, Slp End Sect, 1 on 6, 36 inch, Longit - $Ea</v>
      </c>
      <c r="I2108" s="29" t="str">
        <f>IFERROR(VLOOKUP(ROWS($M$5:M2108),Table_PayItems[[Search Key]:[Concentrated Name]],2,FALSE),"")</f>
        <v>Culv, Slp End Sect, 1 on 6, 36 inch, Longit - $Ea</v>
      </c>
      <c r="J2108" s="1"/>
      <c r="K2108" s="1"/>
      <c r="L2108" s="22">
        <f>IF(ISNUMBER(SEARCH(Pay_Item_Search_Text_2,M2108)),MAX($L$4:L2107)+1,0)</f>
        <v>0</v>
      </c>
      <c r="M2108" s="1" t="str">
        <f>IFERROR(VLOOKUP(ROWS($M$5:M2108),Table_PayItems[[Search Key]:[Concentrated Name]],2,FALSE),"")</f>
        <v>Culv, Slp End Sect, 1 on 6, 36 inch, Longit - $Ea</v>
      </c>
      <c r="N2108" s="1" t="str">
        <f>IFERROR(VLOOKUP(ROWS($M$5:N2108),$L$5:$M$7000,2,FALSE),"")</f>
        <v/>
      </c>
      <c r="O2108" s="1" t="str">
        <f>IFERROR(VLOOKUP(ROWS($O$5:O2108),$K$5:$L$7000,2,FALSE),"")</f>
        <v/>
      </c>
    </row>
    <row r="2109" spans="2:15" ht="15" customHeight="1" x14ac:dyDescent="0.25">
      <c r="B2109" s="178" t="s">
        <v>8838</v>
      </c>
      <c r="C2109" s="178" t="s">
        <v>88</v>
      </c>
      <c r="D2109" s="178" t="s">
        <v>892</v>
      </c>
      <c r="E2109" s="178" t="s">
        <v>302</v>
      </c>
      <c r="F2109" s="178" t="s">
        <v>17</v>
      </c>
      <c r="G2109" s="1">
        <f>IF(ISNUMBER(Pay_Item_Search_Text),IF(ISNUMBER(IF(FIND(Pay_Item_Search_Text,B2109)=1,1, "FALSE")),MAX(G$4:$G2108)+1,IF(ISNUMBER(Pay_Item_Search_Text),0,IF(ISNUMBER(SEARCH(Pay_Item_Search_Text,H2109)),MAX(G$4:$G2108)+1,0))),IF(ISNUMBER(Pay_Item_Search_Text),0,IF(ISNUMBER(SEARCH(Pay_Item_Search_Text,H2109)),MAX(G$4:$G2108)+1,0)))</f>
        <v>2105</v>
      </c>
      <c r="H2109" s="1" t="str">
        <f>IF(Table_PayItems[[#This Row],[Description]]="_","_ Unique Item - "&amp;Table_PayItems[[#This Row],[Item]]&amp;" - $"&amp;Table_PayItems[[#This Row],[Unit]],Table_PayItems[[#This Row],[Description]]&amp;" - $"&amp;Table_PayItems[[#This Row],[Unit]])</f>
        <v>Culv, Slp End Sect, 1 on 6, 36 inch, Transv - $Ea</v>
      </c>
      <c r="I2109" s="29" t="str">
        <f>IFERROR(VLOOKUP(ROWS($M$5:M2109),Table_PayItems[[Search Key]:[Concentrated Name]],2,FALSE),"")</f>
        <v>Culv, Slp End Sect, 1 on 6, 36 inch, Transv - $Ea</v>
      </c>
      <c r="J2109" s="1"/>
      <c r="K2109" s="1"/>
      <c r="L2109" s="22">
        <f>IF(ISNUMBER(SEARCH(Pay_Item_Search_Text_2,M2109)),MAX($L$4:L2108)+1,0)</f>
        <v>0</v>
      </c>
      <c r="M2109" s="1" t="str">
        <f>IFERROR(VLOOKUP(ROWS($M$5:M2109),Table_PayItems[[Search Key]:[Concentrated Name]],2,FALSE),"")</f>
        <v>Culv, Slp End Sect, 1 on 6, 36 inch, Transv - $Ea</v>
      </c>
      <c r="N2109" s="1" t="str">
        <f>IFERROR(VLOOKUP(ROWS($M$5:N2109),$L$5:$M$7000,2,FALSE),"")</f>
        <v/>
      </c>
      <c r="O2109" s="1" t="str">
        <f>IFERROR(VLOOKUP(ROWS($O$5:O2109),$K$5:$L$7000,2,FALSE),"")</f>
        <v/>
      </c>
    </row>
    <row r="2110" spans="2:15" ht="15" customHeight="1" x14ac:dyDescent="0.25">
      <c r="B2110" s="178" t="s">
        <v>8839</v>
      </c>
      <c r="C2110" s="178" t="s">
        <v>88</v>
      </c>
      <c r="D2110" s="178" t="s">
        <v>893</v>
      </c>
      <c r="E2110" s="178" t="s">
        <v>302</v>
      </c>
      <c r="F2110" s="178" t="s">
        <v>17</v>
      </c>
      <c r="G2110" s="1">
        <f>IF(ISNUMBER(Pay_Item_Search_Text),IF(ISNUMBER(IF(FIND(Pay_Item_Search_Text,B2110)=1,1, "FALSE")),MAX(G$4:$G2109)+1,IF(ISNUMBER(Pay_Item_Search_Text),0,IF(ISNUMBER(SEARCH(Pay_Item_Search_Text,H2110)),MAX(G$4:$G2109)+1,0))),IF(ISNUMBER(Pay_Item_Search_Text),0,IF(ISNUMBER(SEARCH(Pay_Item_Search_Text,H2110)),MAX(G$4:$G2109)+1,0)))</f>
        <v>2106</v>
      </c>
      <c r="H2110" s="1" t="str">
        <f>IF(Table_PayItems[[#This Row],[Description]]="_","_ Unique Item - "&amp;Table_PayItems[[#This Row],[Item]]&amp;" - $"&amp;Table_PayItems[[#This Row],[Unit]],Table_PayItems[[#This Row],[Description]]&amp;" - $"&amp;Table_PayItems[[#This Row],[Unit]])</f>
        <v>Culv, Slp End Sect, 1 on 6, 42 inch, Longit - $Ea</v>
      </c>
      <c r="I2110" s="29" t="str">
        <f>IFERROR(VLOOKUP(ROWS($M$5:M2110),Table_PayItems[[Search Key]:[Concentrated Name]],2,FALSE),"")</f>
        <v>Culv, Slp End Sect, 1 on 6, 42 inch, Longit - $Ea</v>
      </c>
      <c r="J2110" s="1"/>
      <c r="K2110" s="1"/>
      <c r="L2110" s="22">
        <f>IF(ISNUMBER(SEARCH(Pay_Item_Search_Text_2,M2110)),MAX($L$4:L2109)+1,0)</f>
        <v>0</v>
      </c>
      <c r="M2110" s="1" t="str">
        <f>IFERROR(VLOOKUP(ROWS($M$5:M2110),Table_PayItems[[Search Key]:[Concentrated Name]],2,FALSE),"")</f>
        <v>Culv, Slp End Sect, 1 on 6, 42 inch, Longit - $Ea</v>
      </c>
      <c r="N2110" s="1" t="str">
        <f>IFERROR(VLOOKUP(ROWS($M$5:N2110),$L$5:$M$7000,2,FALSE),"")</f>
        <v/>
      </c>
      <c r="O2110" s="1" t="str">
        <f>IFERROR(VLOOKUP(ROWS($O$5:O2110),$K$5:$L$7000,2,FALSE),"")</f>
        <v/>
      </c>
    </row>
    <row r="2111" spans="2:15" ht="15" customHeight="1" x14ac:dyDescent="0.25">
      <c r="B2111" s="178" t="s">
        <v>8840</v>
      </c>
      <c r="C2111" s="178" t="s">
        <v>88</v>
      </c>
      <c r="D2111" s="178" t="s">
        <v>894</v>
      </c>
      <c r="E2111" s="178" t="s">
        <v>302</v>
      </c>
      <c r="F2111" s="178" t="s">
        <v>17</v>
      </c>
      <c r="G2111" s="1">
        <f>IF(ISNUMBER(Pay_Item_Search_Text),IF(ISNUMBER(IF(FIND(Pay_Item_Search_Text,B2111)=1,1, "FALSE")),MAX(G$4:$G2110)+1,IF(ISNUMBER(Pay_Item_Search_Text),0,IF(ISNUMBER(SEARCH(Pay_Item_Search_Text,H2111)),MAX(G$4:$G2110)+1,0))),IF(ISNUMBER(Pay_Item_Search_Text),0,IF(ISNUMBER(SEARCH(Pay_Item_Search_Text,H2111)),MAX(G$4:$G2110)+1,0)))</f>
        <v>2107</v>
      </c>
      <c r="H2111" s="1" t="str">
        <f>IF(Table_PayItems[[#This Row],[Description]]="_","_ Unique Item - "&amp;Table_PayItems[[#This Row],[Item]]&amp;" - $"&amp;Table_PayItems[[#This Row],[Unit]],Table_PayItems[[#This Row],[Description]]&amp;" - $"&amp;Table_PayItems[[#This Row],[Unit]])</f>
        <v>Culv, Slp End Sect, 1 on 6, 42 inch, Transv - $Ea</v>
      </c>
      <c r="I2111" s="29" t="str">
        <f>IFERROR(VLOOKUP(ROWS($M$5:M2111),Table_PayItems[[Search Key]:[Concentrated Name]],2,FALSE),"")</f>
        <v>Culv, Slp End Sect, 1 on 6, 42 inch, Transv - $Ea</v>
      </c>
      <c r="J2111" s="1"/>
      <c r="K2111" s="1"/>
      <c r="L2111" s="22">
        <f>IF(ISNUMBER(SEARCH(Pay_Item_Search_Text_2,M2111)),MAX($L$4:L2110)+1,0)</f>
        <v>0</v>
      </c>
      <c r="M2111" s="1" t="str">
        <f>IFERROR(VLOOKUP(ROWS($M$5:M2111),Table_PayItems[[Search Key]:[Concentrated Name]],2,FALSE),"")</f>
        <v>Culv, Slp End Sect, 1 on 6, 42 inch, Transv - $Ea</v>
      </c>
      <c r="N2111" s="1" t="str">
        <f>IFERROR(VLOOKUP(ROWS($M$5:N2111),$L$5:$M$7000,2,FALSE),"")</f>
        <v/>
      </c>
      <c r="O2111" s="1" t="str">
        <f>IFERROR(VLOOKUP(ROWS($O$5:O2111),$K$5:$L$7000,2,FALSE),"")</f>
        <v/>
      </c>
    </row>
    <row r="2112" spans="2:15" ht="15" customHeight="1" x14ac:dyDescent="0.25">
      <c r="B2112" s="178" t="s">
        <v>8841</v>
      </c>
      <c r="C2112" s="178" t="s">
        <v>88</v>
      </c>
      <c r="D2112" s="178" t="s">
        <v>895</v>
      </c>
      <c r="E2112" s="178" t="s">
        <v>302</v>
      </c>
      <c r="F2112" s="178" t="s">
        <v>17</v>
      </c>
      <c r="G2112" s="1">
        <f>IF(ISNUMBER(Pay_Item_Search_Text),IF(ISNUMBER(IF(FIND(Pay_Item_Search_Text,B2112)=1,1, "FALSE")),MAX(G$4:$G2111)+1,IF(ISNUMBER(Pay_Item_Search_Text),0,IF(ISNUMBER(SEARCH(Pay_Item_Search_Text,H2112)),MAX(G$4:$G2111)+1,0))),IF(ISNUMBER(Pay_Item_Search_Text),0,IF(ISNUMBER(SEARCH(Pay_Item_Search_Text,H2112)),MAX(G$4:$G2111)+1,0)))</f>
        <v>2108</v>
      </c>
      <c r="H2112" s="1" t="str">
        <f>IF(Table_PayItems[[#This Row],[Description]]="_","_ Unique Item - "&amp;Table_PayItems[[#This Row],[Item]]&amp;" - $"&amp;Table_PayItems[[#This Row],[Unit]],Table_PayItems[[#This Row],[Description]]&amp;" - $"&amp;Table_PayItems[[#This Row],[Unit]])</f>
        <v>Culv, Slp End Sect, 1 on 6, 48 inch, Longit - $Ea</v>
      </c>
      <c r="I2112" s="29" t="str">
        <f>IFERROR(VLOOKUP(ROWS($M$5:M2112),Table_PayItems[[Search Key]:[Concentrated Name]],2,FALSE),"")</f>
        <v>Culv, Slp End Sect, 1 on 6, 48 inch, Longit - $Ea</v>
      </c>
      <c r="J2112" s="1"/>
      <c r="K2112" s="1"/>
      <c r="L2112" s="22">
        <f>IF(ISNUMBER(SEARCH(Pay_Item_Search_Text_2,M2112)),MAX($L$4:L2111)+1,0)</f>
        <v>0</v>
      </c>
      <c r="M2112" s="1" t="str">
        <f>IFERROR(VLOOKUP(ROWS($M$5:M2112),Table_PayItems[[Search Key]:[Concentrated Name]],2,FALSE),"")</f>
        <v>Culv, Slp End Sect, 1 on 6, 48 inch, Longit - $Ea</v>
      </c>
      <c r="N2112" s="1" t="str">
        <f>IFERROR(VLOOKUP(ROWS($M$5:N2112),$L$5:$M$7000,2,FALSE),"")</f>
        <v/>
      </c>
      <c r="O2112" s="1" t="str">
        <f>IFERROR(VLOOKUP(ROWS($O$5:O2112),$K$5:$L$7000,2,FALSE),"")</f>
        <v/>
      </c>
    </row>
    <row r="2113" spans="2:15" ht="15" customHeight="1" x14ac:dyDescent="0.25">
      <c r="B2113" s="178" t="s">
        <v>8842</v>
      </c>
      <c r="C2113" s="178" t="s">
        <v>88</v>
      </c>
      <c r="D2113" s="178" t="s">
        <v>896</v>
      </c>
      <c r="E2113" s="178" t="s">
        <v>302</v>
      </c>
      <c r="F2113" s="178" t="s">
        <v>17</v>
      </c>
      <c r="G2113" s="1">
        <f>IF(ISNUMBER(Pay_Item_Search_Text),IF(ISNUMBER(IF(FIND(Pay_Item_Search_Text,B2113)=1,1, "FALSE")),MAX(G$4:$G2112)+1,IF(ISNUMBER(Pay_Item_Search_Text),0,IF(ISNUMBER(SEARCH(Pay_Item_Search_Text,H2113)),MAX(G$4:$G2112)+1,0))),IF(ISNUMBER(Pay_Item_Search_Text),0,IF(ISNUMBER(SEARCH(Pay_Item_Search_Text,H2113)),MAX(G$4:$G2112)+1,0)))</f>
        <v>2109</v>
      </c>
      <c r="H2113" s="1" t="str">
        <f>IF(Table_PayItems[[#This Row],[Description]]="_","_ Unique Item - "&amp;Table_PayItems[[#This Row],[Item]]&amp;" - $"&amp;Table_PayItems[[#This Row],[Unit]],Table_PayItems[[#This Row],[Description]]&amp;" - $"&amp;Table_PayItems[[#This Row],[Unit]])</f>
        <v>Culv, Slp End Sect, 1 on 6, 48 inch, Transv - $Ea</v>
      </c>
      <c r="I2113" s="29" t="str">
        <f>IFERROR(VLOOKUP(ROWS($M$5:M2113),Table_PayItems[[Search Key]:[Concentrated Name]],2,FALSE),"")</f>
        <v>Culv, Slp End Sect, 1 on 6, 48 inch, Transv - $Ea</v>
      </c>
      <c r="J2113" s="1"/>
      <c r="K2113" s="1"/>
      <c r="L2113" s="22">
        <f>IF(ISNUMBER(SEARCH(Pay_Item_Search_Text_2,M2113)),MAX($L$4:L2112)+1,0)</f>
        <v>0</v>
      </c>
      <c r="M2113" s="1" t="str">
        <f>IFERROR(VLOOKUP(ROWS($M$5:M2113),Table_PayItems[[Search Key]:[Concentrated Name]],2,FALSE),"")</f>
        <v>Culv, Slp End Sect, 1 on 6, 48 inch, Transv - $Ea</v>
      </c>
      <c r="N2113" s="1" t="str">
        <f>IFERROR(VLOOKUP(ROWS($M$5:N2113),$L$5:$M$7000,2,FALSE),"")</f>
        <v/>
      </c>
      <c r="O2113" s="1" t="str">
        <f>IFERROR(VLOOKUP(ROWS($O$5:O2113),$K$5:$L$7000,2,FALSE),"")</f>
        <v/>
      </c>
    </row>
    <row r="2114" spans="2:15" ht="15" customHeight="1" x14ac:dyDescent="0.25">
      <c r="B2114" s="178" t="s">
        <v>8843</v>
      </c>
      <c r="C2114" s="178" t="s">
        <v>88</v>
      </c>
      <c r="D2114" s="178" t="s">
        <v>897</v>
      </c>
      <c r="E2114" s="178" t="s">
        <v>302</v>
      </c>
      <c r="F2114" s="178" t="s">
        <v>17</v>
      </c>
      <c r="G2114" s="1">
        <f>IF(ISNUMBER(Pay_Item_Search_Text),IF(ISNUMBER(IF(FIND(Pay_Item_Search_Text,B2114)=1,1, "FALSE")),MAX(G$4:$G2113)+1,IF(ISNUMBER(Pay_Item_Search_Text),0,IF(ISNUMBER(SEARCH(Pay_Item_Search_Text,H2114)),MAX(G$4:$G2113)+1,0))),IF(ISNUMBER(Pay_Item_Search_Text),0,IF(ISNUMBER(SEARCH(Pay_Item_Search_Text,H2114)),MAX(G$4:$G2113)+1,0)))</f>
        <v>2110</v>
      </c>
      <c r="H2114" s="1" t="str">
        <f>IF(Table_PayItems[[#This Row],[Description]]="_","_ Unique Item - "&amp;Table_PayItems[[#This Row],[Item]]&amp;" - $"&amp;Table_PayItems[[#This Row],[Unit]],Table_PayItems[[#This Row],[Description]]&amp;" - $"&amp;Table_PayItems[[#This Row],[Unit]])</f>
        <v>Culv, Slp End Sect, 1 on 6, 54 inch, Longit - $Ea</v>
      </c>
      <c r="I2114" s="29" t="str">
        <f>IFERROR(VLOOKUP(ROWS($M$5:M2114),Table_PayItems[[Search Key]:[Concentrated Name]],2,FALSE),"")</f>
        <v>Culv, Slp End Sect, 1 on 6, 54 inch, Longit - $Ea</v>
      </c>
      <c r="J2114" s="1"/>
      <c r="K2114" s="1"/>
      <c r="L2114" s="22">
        <f>IF(ISNUMBER(SEARCH(Pay_Item_Search_Text_2,M2114)),MAX($L$4:L2113)+1,0)</f>
        <v>0</v>
      </c>
      <c r="M2114" s="1" t="str">
        <f>IFERROR(VLOOKUP(ROWS($M$5:M2114),Table_PayItems[[Search Key]:[Concentrated Name]],2,FALSE),"")</f>
        <v>Culv, Slp End Sect, 1 on 6, 54 inch, Longit - $Ea</v>
      </c>
      <c r="N2114" s="1" t="str">
        <f>IFERROR(VLOOKUP(ROWS($M$5:N2114),$L$5:$M$7000,2,FALSE),"")</f>
        <v/>
      </c>
      <c r="O2114" s="1" t="str">
        <f>IFERROR(VLOOKUP(ROWS($O$5:O2114),$K$5:$L$7000,2,FALSE),"")</f>
        <v/>
      </c>
    </row>
    <row r="2115" spans="2:15" ht="15" customHeight="1" x14ac:dyDescent="0.25">
      <c r="B2115" s="178" t="s">
        <v>8844</v>
      </c>
      <c r="C2115" s="178" t="s">
        <v>88</v>
      </c>
      <c r="D2115" s="178" t="s">
        <v>898</v>
      </c>
      <c r="E2115" s="178" t="s">
        <v>302</v>
      </c>
      <c r="F2115" s="178" t="s">
        <v>17</v>
      </c>
      <c r="G2115" s="1">
        <f>IF(ISNUMBER(Pay_Item_Search_Text),IF(ISNUMBER(IF(FIND(Pay_Item_Search_Text,B2115)=1,1, "FALSE")),MAX(G$4:$G2114)+1,IF(ISNUMBER(Pay_Item_Search_Text),0,IF(ISNUMBER(SEARCH(Pay_Item_Search_Text,H2115)),MAX(G$4:$G2114)+1,0))),IF(ISNUMBER(Pay_Item_Search_Text),0,IF(ISNUMBER(SEARCH(Pay_Item_Search_Text,H2115)),MAX(G$4:$G2114)+1,0)))</f>
        <v>2111</v>
      </c>
      <c r="H2115" s="1" t="str">
        <f>IF(Table_PayItems[[#This Row],[Description]]="_","_ Unique Item - "&amp;Table_PayItems[[#This Row],[Item]]&amp;" - $"&amp;Table_PayItems[[#This Row],[Unit]],Table_PayItems[[#This Row],[Description]]&amp;" - $"&amp;Table_PayItems[[#This Row],[Unit]])</f>
        <v>Culv, Slp End Sect, 1 on 6, 54 inch, Transv - $Ea</v>
      </c>
      <c r="I2115" s="29" t="str">
        <f>IFERROR(VLOOKUP(ROWS($M$5:M2115),Table_PayItems[[Search Key]:[Concentrated Name]],2,FALSE),"")</f>
        <v>Culv, Slp End Sect, 1 on 6, 54 inch, Transv - $Ea</v>
      </c>
      <c r="J2115" s="1"/>
      <c r="K2115" s="1"/>
      <c r="L2115" s="22">
        <f>IF(ISNUMBER(SEARCH(Pay_Item_Search_Text_2,M2115)),MAX($L$4:L2114)+1,0)</f>
        <v>0</v>
      </c>
      <c r="M2115" s="1" t="str">
        <f>IFERROR(VLOOKUP(ROWS($M$5:M2115),Table_PayItems[[Search Key]:[Concentrated Name]],2,FALSE),"")</f>
        <v>Culv, Slp End Sect, 1 on 6, 54 inch, Transv - $Ea</v>
      </c>
      <c r="N2115" s="1" t="str">
        <f>IFERROR(VLOOKUP(ROWS($M$5:N2115),$L$5:$M$7000,2,FALSE),"")</f>
        <v/>
      </c>
      <c r="O2115" s="1" t="str">
        <f>IFERROR(VLOOKUP(ROWS($O$5:O2115),$K$5:$L$7000,2,FALSE),"")</f>
        <v/>
      </c>
    </row>
    <row r="2116" spans="2:15" ht="15" customHeight="1" x14ac:dyDescent="0.25">
      <c r="B2116" s="178" t="s">
        <v>8845</v>
      </c>
      <c r="C2116" s="178" t="s">
        <v>88</v>
      </c>
      <c r="D2116" s="178" t="s">
        <v>899</v>
      </c>
      <c r="E2116" s="178" t="s">
        <v>302</v>
      </c>
      <c r="F2116" s="178" t="s">
        <v>17</v>
      </c>
      <c r="G2116" s="1">
        <f>IF(ISNUMBER(Pay_Item_Search_Text),IF(ISNUMBER(IF(FIND(Pay_Item_Search_Text,B2116)=1,1, "FALSE")),MAX(G$4:$G2115)+1,IF(ISNUMBER(Pay_Item_Search_Text),0,IF(ISNUMBER(SEARCH(Pay_Item_Search_Text,H2116)),MAX(G$4:$G2115)+1,0))),IF(ISNUMBER(Pay_Item_Search_Text),0,IF(ISNUMBER(SEARCH(Pay_Item_Search_Text,H2116)),MAX(G$4:$G2115)+1,0)))</f>
        <v>2112</v>
      </c>
      <c r="H2116" s="1" t="str">
        <f>IF(Table_PayItems[[#This Row],[Description]]="_","_ Unique Item - "&amp;Table_PayItems[[#This Row],[Item]]&amp;" - $"&amp;Table_PayItems[[#This Row],[Unit]],Table_PayItems[[#This Row],[Description]]&amp;" - $"&amp;Table_PayItems[[#This Row],[Unit]])</f>
        <v>Culv, Slp End Sect, 1 on 6, 60 inch, Longit - $Ea</v>
      </c>
      <c r="I2116" s="29" t="str">
        <f>IFERROR(VLOOKUP(ROWS($M$5:M2116),Table_PayItems[[Search Key]:[Concentrated Name]],2,FALSE),"")</f>
        <v>Culv, Slp End Sect, 1 on 6, 60 inch, Longit - $Ea</v>
      </c>
      <c r="J2116" s="1"/>
      <c r="K2116" s="1"/>
      <c r="L2116" s="22">
        <f>IF(ISNUMBER(SEARCH(Pay_Item_Search_Text_2,M2116)),MAX($L$4:L2115)+1,0)</f>
        <v>564</v>
      </c>
      <c r="M2116" s="1" t="str">
        <f>IFERROR(VLOOKUP(ROWS($M$5:M2116),Table_PayItems[[Search Key]:[Concentrated Name]],2,FALSE),"")</f>
        <v>Culv, Slp End Sect, 1 on 6, 60 inch, Longit - $Ea</v>
      </c>
      <c r="N2116" s="1" t="str">
        <f>IFERROR(VLOOKUP(ROWS($M$5:N2116),$L$5:$M$7000,2,FALSE),"")</f>
        <v/>
      </c>
      <c r="O2116" s="1" t="str">
        <f>IFERROR(VLOOKUP(ROWS($O$5:O2116),$K$5:$L$7000,2,FALSE),"")</f>
        <v/>
      </c>
    </row>
    <row r="2117" spans="2:15" ht="15" customHeight="1" x14ac:dyDescent="0.25">
      <c r="B2117" s="178" t="s">
        <v>8846</v>
      </c>
      <c r="C2117" s="178" t="s">
        <v>88</v>
      </c>
      <c r="D2117" s="178" t="s">
        <v>900</v>
      </c>
      <c r="E2117" s="178" t="s">
        <v>302</v>
      </c>
      <c r="F2117" s="178" t="s">
        <v>17</v>
      </c>
      <c r="G2117" s="1">
        <f>IF(ISNUMBER(Pay_Item_Search_Text),IF(ISNUMBER(IF(FIND(Pay_Item_Search_Text,B2117)=1,1, "FALSE")),MAX(G$4:$G2116)+1,IF(ISNUMBER(Pay_Item_Search_Text),0,IF(ISNUMBER(SEARCH(Pay_Item_Search_Text,H2117)),MAX(G$4:$G2116)+1,0))),IF(ISNUMBER(Pay_Item_Search_Text),0,IF(ISNUMBER(SEARCH(Pay_Item_Search_Text,H2117)),MAX(G$4:$G2116)+1,0)))</f>
        <v>2113</v>
      </c>
      <c r="H2117" s="1" t="str">
        <f>IF(Table_PayItems[[#This Row],[Description]]="_","_ Unique Item - "&amp;Table_PayItems[[#This Row],[Item]]&amp;" - $"&amp;Table_PayItems[[#This Row],[Unit]],Table_PayItems[[#This Row],[Description]]&amp;" - $"&amp;Table_PayItems[[#This Row],[Unit]])</f>
        <v>Culv, Slp End Sect, 1 on 6, 60 inch, Transv - $Ea</v>
      </c>
      <c r="I2117" s="29" t="str">
        <f>IFERROR(VLOOKUP(ROWS($M$5:M2117),Table_PayItems[[Search Key]:[Concentrated Name]],2,FALSE),"")</f>
        <v>Culv, Slp End Sect, 1 on 6, 60 inch, Transv - $Ea</v>
      </c>
      <c r="J2117" s="1"/>
      <c r="K2117" s="1"/>
      <c r="L2117" s="22">
        <f>IF(ISNUMBER(SEARCH(Pay_Item_Search_Text_2,M2117)),MAX($L$4:L2116)+1,0)</f>
        <v>565</v>
      </c>
      <c r="M2117" s="1" t="str">
        <f>IFERROR(VLOOKUP(ROWS($M$5:M2117),Table_PayItems[[Search Key]:[Concentrated Name]],2,FALSE),"")</f>
        <v>Culv, Slp End Sect, 1 on 6, 60 inch, Transv - $Ea</v>
      </c>
      <c r="N2117" s="1" t="str">
        <f>IFERROR(VLOOKUP(ROWS($M$5:N2117),$L$5:$M$7000,2,FALSE),"")</f>
        <v/>
      </c>
      <c r="O2117" s="1" t="str">
        <f>IFERROR(VLOOKUP(ROWS($O$5:O2117),$K$5:$L$7000,2,FALSE),"")</f>
        <v/>
      </c>
    </row>
    <row r="2118" spans="2:15" ht="15" customHeight="1" x14ac:dyDescent="0.25">
      <c r="B2118" s="178" t="s">
        <v>8847</v>
      </c>
      <c r="C2118" s="178" t="s">
        <v>88</v>
      </c>
      <c r="D2118" s="178" t="s">
        <v>901</v>
      </c>
      <c r="E2118" s="178" t="s">
        <v>296</v>
      </c>
      <c r="F2118" s="178" t="s">
        <v>17</v>
      </c>
      <c r="G2118" s="1">
        <f>IF(ISNUMBER(Pay_Item_Search_Text),IF(ISNUMBER(IF(FIND(Pay_Item_Search_Text,B2118)=1,1, "FALSE")),MAX(G$4:$G2117)+1,IF(ISNUMBER(Pay_Item_Search_Text),0,IF(ISNUMBER(SEARCH(Pay_Item_Search_Text,H2118)),MAX(G$4:$G2117)+1,0))),IF(ISNUMBER(Pay_Item_Search_Text),0,IF(ISNUMBER(SEARCH(Pay_Item_Search_Text,H2118)),MAX(G$4:$G2117)+1,0)))</f>
        <v>2114</v>
      </c>
      <c r="H2118" s="1" t="str">
        <f>IF(Table_PayItems[[#This Row],[Description]]="_","_ Unique Item - "&amp;Table_PayItems[[#This Row],[Item]]&amp;" - $"&amp;Table_PayItems[[#This Row],[Unit]],Table_PayItems[[#This Row],[Description]]&amp;" - $"&amp;Table_PayItems[[#This Row],[Unit]])</f>
        <v>Culv, Slp End Sect, Arch Pipe, 1 on 4, 21 inch by 15 inch, Longit - $Ea</v>
      </c>
      <c r="I2118" s="29" t="str">
        <f>IFERROR(VLOOKUP(ROWS($M$5:M2118),Table_PayItems[[Search Key]:[Concentrated Name]],2,FALSE),"")</f>
        <v>Culv, Slp End Sect, Arch Pipe, 1 on 4, 21 inch by 15 inch, Longit - $Ea</v>
      </c>
      <c r="J2118" s="1"/>
      <c r="K2118" s="1"/>
      <c r="L2118" s="22">
        <f>IF(ISNUMBER(SEARCH(Pay_Item_Search_Text_2,M2118)),MAX($L$4:L2117)+1,0)</f>
        <v>0</v>
      </c>
      <c r="M2118" s="1" t="str">
        <f>IFERROR(VLOOKUP(ROWS($M$5:M2118),Table_PayItems[[Search Key]:[Concentrated Name]],2,FALSE),"")</f>
        <v>Culv, Slp End Sect, Arch Pipe, 1 on 4, 21 inch by 15 inch, Longit - $Ea</v>
      </c>
      <c r="N2118" s="1" t="str">
        <f>IFERROR(VLOOKUP(ROWS($M$5:N2118),$L$5:$M$7000,2,FALSE),"")</f>
        <v/>
      </c>
      <c r="O2118" s="1" t="str">
        <f>IFERROR(VLOOKUP(ROWS($O$5:O2118),$K$5:$L$7000,2,FALSE),"")</f>
        <v/>
      </c>
    </row>
    <row r="2119" spans="2:15" ht="15" customHeight="1" x14ac:dyDescent="0.25">
      <c r="B2119" s="178" t="s">
        <v>8848</v>
      </c>
      <c r="C2119" s="178" t="s">
        <v>88</v>
      </c>
      <c r="D2119" s="178" t="s">
        <v>902</v>
      </c>
      <c r="E2119" s="178" t="s">
        <v>296</v>
      </c>
      <c r="F2119" s="178" t="s">
        <v>17</v>
      </c>
      <c r="G2119" s="1">
        <f>IF(ISNUMBER(Pay_Item_Search_Text),IF(ISNUMBER(IF(FIND(Pay_Item_Search_Text,B2119)=1,1, "FALSE")),MAX(G$4:$G2118)+1,IF(ISNUMBER(Pay_Item_Search_Text),0,IF(ISNUMBER(SEARCH(Pay_Item_Search_Text,H2119)),MAX(G$4:$G2118)+1,0))),IF(ISNUMBER(Pay_Item_Search_Text),0,IF(ISNUMBER(SEARCH(Pay_Item_Search_Text,H2119)),MAX(G$4:$G2118)+1,0)))</f>
        <v>2115</v>
      </c>
      <c r="H2119" s="1" t="str">
        <f>IF(Table_PayItems[[#This Row],[Description]]="_","_ Unique Item - "&amp;Table_PayItems[[#This Row],[Item]]&amp;" - $"&amp;Table_PayItems[[#This Row],[Unit]],Table_PayItems[[#This Row],[Description]]&amp;" - $"&amp;Table_PayItems[[#This Row],[Unit]])</f>
        <v>Culv, Slp End Sect, Arch Pipe, 1 on 4, 21 inch by 15 inch, Transv - $Ea</v>
      </c>
      <c r="I2119" s="29" t="str">
        <f>IFERROR(VLOOKUP(ROWS($M$5:M2119),Table_PayItems[[Search Key]:[Concentrated Name]],2,FALSE),"")</f>
        <v>Culv, Slp End Sect, Arch Pipe, 1 on 4, 21 inch by 15 inch, Transv - $Ea</v>
      </c>
      <c r="J2119" s="1"/>
      <c r="K2119" s="1"/>
      <c r="L2119" s="22">
        <f>IF(ISNUMBER(SEARCH(Pay_Item_Search_Text_2,M2119)),MAX($L$4:L2118)+1,0)</f>
        <v>0</v>
      </c>
      <c r="M2119" s="1" t="str">
        <f>IFERROR(VLOOKUP(ROWS($M$5:M2119),Table_PayItems[[Search Key]:[Concentrated Name]],2,FALSE),"")</f>
        <v>Culv, Slp End Sect, Arch Pipe, 1 on 4, 21 inch by 15 inch, Transv - $Ea</v>
      </c>
      <c r="N2119" s="1" t="str">
        <f>IFERROR(VLOOKUP(ROWS($M$5:N2119),$L$5:$M$7000,2,FALSE),"")</f>
        <v/>
      </c>
      <c r="O2119" s="1" t="str">
        <f>IFERROR(VLOOKUP(ROWS($O$5:O2119),$K$5:$L$7000,2,FALSE),"")</f>
        <v/>
      </c>
    </row>
    <row r="2120" spans="2:15" ht="15" customHeight="1" x14ac:dyDescent="0.25">
      <c r="B2120" s="178" t="s">
        <v>8849</v>
      </c>
      <c r="C2120" s="178" t="s">
        <v>88</v>
      </c>
      <c r="D2120" s="178" t="s">
        <v>903</v>
      </c>
      <c r="E2120" s="178" t="s">
        <v>296</v>
      </c>
      <c r="F2120" s="178" t="s">
        <v>17</v>
      </c>
      <c r="G2120" s="1">
        <f>IF(ISNUMBER(Pay_Item_Search_Text),IF(ISNUMBER(IF(FIND(Pay_Item_Search_Text,B2120)=1,1, "FALSE")),MAX(G$4:$G2119)+1,IF(ISNUMBER(Pay_Item_Search_Text),0,IF(ISNUMBER(SEARCH(Pay_Item_Search_Text,H2120)),MAX(G$4:$G2119)+1,0))),IF(ISNUMBER(Pay_Item_Search_Text),0,IF(ISNUMBER(SEARCH(Pay_Item_Search_Text,H2120)),MAX(G$4:$G2119)+1,0)))</f>
        <v>2116</v>
      </c>
      <c r="H2120" s="1" t="str">
        <f>IF(Table_PayItems[[#This Row],[Description]]="_","_ Unique Item - "&amp;Table_PayItems[[#This Row],[Item]]&amp;" - $"&amp;Table_PayItems[[#This Row],[Unit]],Table_PayItems[[#This Row],[Description]]&amp;" - $"&amp;Table_PayItems[[#This Row],[Unit]])</f>
        <v>Culv, Slp End Sect, Arch Pipe, 1 on 4, 24 inch by 18 inch, Longit - $Ea</v>
      </c>
      <c r="I2120" s="29" t="str">
        <f>IFERROR(VLOOKUP(ROWS($M$5:M2120),Table_PayItems[[Search Key]:[Concentrated Name]],2,FALSE),"")</f>
        <v>Culv, Slp End Sect, Arch Pipe, 1 on 4, 24 inch by 18 inch, Longit - $Ea</v>
      </c>
      <c r="J2120" s="1"/>
      <c r="K2120" s="1"/>
      <c r="L2120" s="22">
        <f>IF(ISNUMBER(SEARCH(Pay_Item_Search_Text_2,M2120)),MAX($L$4:L2119)+1,0)</f>
        <v>0</v>
      </c>
      <c r="M2120" s="1" t="str">
        <f>IFERROR(VLOOKUP(ROWS($M$5:M2120),Table_PayItems[[Search Key]:[Concentrated Name]],2,FALSE),"")</f>
        <v>Culv, Slp End Sect, Arch Pipe, 1 on 4, 24 inch by 18 inch, Longit - $Ea</v>
      </c>
      <c r="N2120" s="1" t="str">
        <f>IFERROR(VLOOKUP(ROWS($M$5:N2120),$L$5:$M$7000,2,FALSE),"")</f>
        <v/>
      </c>
      <c r="O2120" s="1" t="str">
        <f>IFERROR(VLOOKUP(ROWS($O$5:O2120),$K$5:$L$7000,2,FALSE),"")</f>
        <v/>
      </c>
    </row>
    <row r="2121" spans="2:15" ht="15" customHeight="1" x14ac:dyDescent="0.25">
      <c r="B2121" s="178" t="s">
        <v>8850</v>
      </c>
      <c r="C2121" s="178" t="s">
        <v>88</v>
      </c>
      <c r="D2121" s="178" t="s">
        <v>904</v>
      </c>
      <c r="E2121" s="178" t="s">
        <v>296</v>
      </c>
      <c r="F2121" s="178" t="s">
        <v>17</v>
      </c>
      <c r="G2121" s="1">
        <f>IF(ISNUMBER(Pay_Item_Search_Text),IF(ISNUMBER(IF(FIND(Pay_Item_Search_Text,B2121)=1,1, "FALSE")),MAX(G$4:$G2120)+1,IF(ISNUMBER(Pay_Item_Search_Text),0,IF(ISNUMBER(SEARCH(Pay_Item_Search_Text,H2121)),MAX(G$4:$G2120)+1,0))),IF(ISNUMBER(Pay_Item_Search_Text),0,IF(ISNUMBER(SEARCH(Pay_Item_Search_Text,H2121)),MAX(G$4:$G2120)+1,0)))</f>
        <v>2117</v>
      </c>
      <c r="H2121" s="1" t="str">
        <f>IF(Table_PayItems[[#This Row],[Description]]="_","_ Unique Item - "&amp;Table_PayItems[[#This Row],[Item]]&amp;" - $"&amp;Table_PayItems[[#This Row],[Unit]],Table_PayItems[[#This Row],[Description]]&amp;" - $"&amp;Table_PayItems[[#This Row],[Unit]])</f>
        <v>Culv, Slp End Sect, Arch Pipe, 1 on 4, 24 inch by 18 inch, Transv - $Ea</v>
      </c>
      <c r="I2121" s="29" t="str">
        <f>IFERROR(VLOOKUP(ROWS($M$5:M2121),Table_PayItems[[Search Key]:[Concentrated Name]],2,FALSE),"")</f>
        <v>Culv, Slp End Sect, Arch Pipe, 1 on 4, 24 inch by 18 inch, Transv - $Ea</v>
      </c>
      <c r="J2121" s="1"/>
      <c r="K2121" s="1"/>
      <c r="L2121" s="22">
        <f>IF(ISNUMBER(SEARCH(Pay_Item_Search_Text_2,M2121)),MAX($L$4:L2120)+1,0)</f>
        <v>0</v>
      </c>
      <c r="M2121" s="1" t="str">
        <f>IFERROR(VLOOKUP(ROWS($M$5:M2121),Table_PayItems[[Search Key]:[Concentrated Name]],2,FALSE),"")</f>
        <v>Culv, Slp End Sect, Arch Pipe, 1 on 4, 24 inch by 18 inch, Transv - $Ea</v>
      </c>
      <c r="N2121" s="1" t="str">
        <f>IFERROR(VLOOKUP(ROWS($M$5:N2121),$L$5:$M$7000,2,FALSE),"")</f>
        <v/>
      </c>
      <c r="O2121" s="1" t="str">
        <f>IFERROR(VLOOKUP(ROWS($O$5:O2121),$K$5:$L$7000,2,FALSE),"")</f>
        <v/>
      </c>
    </row>
    <row r="2122" spans="2:15" ht="15" customHeight="1" x14ac:dyDescent="0.25">
      <c r="B2122" s="178" t="s">
        <v>8851</v>
      </c>
      <c r="C2122" s="178" t="s">
        <v>88</v>
      </c>
      <c r="D2122" s="178" t="s">
        <v>905</v>
      </c>
      <c r="E2122" s="178" t="s">
        <v>302</v>
      </c>
      <c r="F2122" s="178" t="s">
        <v>17</v>
      </c>
      <c r="G2122" s="1">
        <f>IF(ISNUMBER(Pay_Item_Search_Text),IF(ISNUMBER(IF(FIND(Pay_Item_Search_Text,B2122)=1,1, "FALSE")),MAX(G$4:$G2121)+1,IF(ISNUMBER(Pay_Item_Search_Text),0,IF(ISNUMBER(SEARCH(Pay_Item_Search_Text,H2122)),MAX(G$4:$G2121)+1,0))),IF(ISNUMBER(Pay_Item_Search_Text),0,IF(ISNUMBER(SEARCH(Pay_Item_Search_Text,H2122)),MAX(G$4:$G2121)+1,0)))</f>
        <v>2118</v>
      </c>
      <c r="H2122" s="1" t="str">
        <f>IF(Table_PayItems[[#This Row],[Description]]="_","_ Unique Item - "&amp;Table_PayItems[[#This Row],[Item]]&amp;" - $"&amp;Table_PayItems[[#This Row],[Unit]],Table_PayItems[[#This Row],[Description]]&amp;" - $"&amp;Table_PayItems[[#This Row],[Unit]])</f>
        <v>Culv, Slp End Sect, Arch Pipe, 1 on 4, 28 inch by 20 inch, Longit - $Ea</v>
      </c>
      <c r="I2122" s="29" t="str">
        <f>IFERROR(VLOOKUP(ROWS($M$5:M2122),Table_PayItems[[Search Key]:[Concentrated Name]],2,FALSE),"")</f>
        <v>Culv, Slp End Sect, Arch Pipe, 1 on 4, 28 inch by 20 inch, Longit - $Ea</v>
      </c>
      <c r="J2122" s="1"/>
      <c r="K2122" s="1"/>
      <c r="L2122" s="22">
        <f>IF(ISNUMBER(SEARCH(Pay_Item_Search_Text_2,M2122)),MAX($L$4:L2121)+1,0)</f>
        <v>566</v>
      </c>
      <c r="M2122" s="1" t="str">
        <f>IFERROR(VLOOKUP(ROWS($M$5:M2122),Table_PayItems[[Search Key]:[Concentrated Name]],2,FALSE),"")</f>
        <v>Culv, Slp End Sect, Arch Pipe, 1 on 4, 28 inch by 20 inch, Longit - $Ea</v>
      </c>
      <c r="N2122" s="1" t="str">
        <f>IFERROR(VLOOKUP(ROWS($M$5:N2122),$L$5:$M$7000,2,FALSE),"")</f>
        <v/>
      </c>
      <c r="O2122" s="1" t="str">
        <f>IFERROR(VLOOKUP(ROWS($O$5:O2122),$K$5:$L$7000,2,FALSE),"")</f>
        <v/>
      </c>
    </row>
    <row r="2123" spans="2:15" ht="15" customHeight="1" x14ac:dyDescent="0.25">
      <c r="B2123" s="178" t="s">
        <v>8852</v>
      </c>
      <c r="C2123" s="178" t="s">
        <v>88</v>
      </c>
      <c r="D2123" s="178" t="s">
        <v>906</v>
      </c>
      <c r="E2123" s="178" t="s">
        <v>302</v>
      </c>
      <c r="F2123" s="178" t="s">
        <v>17</v>
      </c>
      <c r="G2123" s="1">
        <f>IF(ISNUMBER(Pay_Item_Search_Text),IF(ISNUMBER(IF(FIND(Pay_Item_Search_Text,B2123)=1,1, "FALSE")),MAX(G$4:$G2122)+1,IF(ISNUMBER(Pay_Item_Search_Text),0,IF(ISNUMBER(SEARCH(Pay_Item_Search_Text,H2123)),MAX(G$4:$G2122)+1,0))),IF(ISNUMBER(Pay_Item_Search_Text),0,IF(ISNUMBER(SEARCH(Pay_Item_Search_Text,H2123)),MAX(G$4:$G2122)+1,0)))</f>
        <v>2119</v>
      </c>
      <c r="H2123" s="1" t="str">
        <f>IF(Table_PayItems[[#This Row],[Description]]="_","_ Unique Item - "&amp;Table_PayItems[[#This Row],[Item]]&amp;" - $"&amp;Table_PayItems[[#This Row],[Unit]],Table_PayItems[[#This Row],[Description]]&amp;" - $"&amp;Table_PayItems[[#This Row],[Unit]])</f>
        <v>Culv, Slp End Sect, Arch Pipe, 1 on 4, 28 inch by 20 inch, Transv - $Ea</v>
      </c>
      <c r="I2123" s="29" t="str">
        <f>IFERROR(VLOOKUP(ROWS($M$5:M2123),Table_PayItems[[Search Key]:[Concentrated Name]],2,FALSE),"")</f>
        <v>Culv, Slp End Sect, Arch Pipe, 1 on 4, 28 inch by 20 inch, Transv - $Ea</v>
      </c>
      <c r="J2123" s="1"/>
      <c r="K2123" s="1"/>
      <c r="L2123" s="22">
        <f>IF(ISNUMBER(SEARCH(Pay_Item_Search_Text_2,M2123)),MAX($L$4:L2122)+1,0)</f>
        <v>567</v>
      </c>
      <c r="M2123" s="1" t="str">
        <f>IFERROR(VLOOKUP(ROWS($M$5:M2123),Table_PayItems[[Search Key]:[Concentrated Name]],2,FALSE),"")</f>
        <v>Culv, Slp End Sect, Arch Pipe, 1 on 4, 28 inch by 20 inch, Transv - $Ea</v>
      </c>
      <c r="N2123" s="1" t="str">
        <f>IFERROR(VLOOKUP(ROWS($M$5:N2123),$L$5:$M$7000,2,FALSE),"")</f>
        <v/>
      </c>
      <c r="O2123" s="1" t="str">
        <f>IFERROR(VLOOKUP(ROWS($O$5:O2123),$K$5:$L$7000,2,FALSE),"")</f>
        <v/>
      </c>
    </row>
    <row r="2124" spans="2:15" ht="15" customHeight="1" x14ac:dyDescent="0.25">
      <c r="B2124" s="178" t="s">
        <v>8853</v>
      </c>
      <c r="C2124" s="178" t="s">
        <v>88</v>
      </c>
      <c r="D2124" s="178" t="s">
        <v>907</v>
      </c>
      <c r="E2124" s="178" t="s">
        <v>302</v>
      </c>
      <c r="F2124" s="178" t="s">
        <v>17</v>
      </c>
      <c r="G2124" s="1">
        <f>IF(ISNUMBER(Pay_Item_Search_Text),IF(ISNUMBER(IF(FIND(Pay_Item_Search_Text,B2124)=1,1, "FALSE")),MAX(G$4:$G2123)+1,IF(ISNUMBER(Pay_Item_Search_Text),0,IF(ISNUMBER(SEARCH(Pay_Item_Search_Text,H2124)),MAX(G$4:$G2123)+1,0))),IF(ISNUMBER(Pay_Item_Search_Text),0,IF(ISNUMBER(SEARCH(Pay_Item_Search_Text,H2124)),MAX(G$4:$G2123)+1,0)))</f>
        <v>2120</v>
      </c>
      <c r="H2124" s="1" t="str">
        <f>IF(Table_PayItems[[#This Row],[Description]]="_","_ Unique Item - "&amp;Table_PayItems[[#This Row],[Item]]&amp;" - $"&amp;Table_PayItems[[#This Row],[Unit]],Table_PayItems[[#This Row],[Description]]&amp;" - $"&amp;Table_PayItems[[#This Row],[Unit]])</f>
        <v>Culv, Slp End Sect, Arch Pipe, 1 on 4, 35 inch by 24 inch, Longit - $Ea</v>
      </c>
      <c r="I2124" s="29" t="str">
        <f>IFERROR(VLOOKUP(ROWS($M$5:M2124),Table_PayItems[[Search Key]:[Concentrated Name]],2,FALSE),"")</f>
        <v>Culv, Slp End Sect, Arch Pipe, 1 on 4, 35 inch by 24 inch, Longit - $Ea</v>
      </c>
      <c r="J2124" s="1"/>
      <c r="K2124" s="1"/>
      <c r="L2124" s="22">
        <f>IF(ISNUMBER(SEARCH(Pay_Item_Search_Text_2,M2124)),MAX($L$4:L2123)+1,0)</f>
        <v>0</v>
      </c>
      <c r="M2124" s="1" t="str">
        <f>IFERROR(VLOOKUP(ROWS($M$5:M2124),Table_PayItems[[Search Key]:[Concentrated Name]],2,FALSE),"")</f>
        <v>Culv, Slp End Sect, Arch Pipe, 1 on 4, 35 inch by 24 inch, Longit - $Ea</v>
      </c>
      <c r="N2124" s="1" t="str">
        <f>IFERROR(VLOOKUP(ROWS($M$5:N2124),$L$5:$M$7000,2,FALSE),"")</f>
        <v/>
      </c>
      <c r="O2124" s="1" t="str">
        <f>IFERROR(VLOOKUP(ROWS($O$5:O2124),$K$5:$L$7000,2,FALSE),"")</f>
        <v/>
      </c>
    </row>
    <row r="2125" spans="2:15" ht="15" customHeight="1" x14ac:dyDescent="0.25">
      <c r="B2125" s="178" t="s">
        <v>8854</v>
      </c>
      <c r="C2125" s="178" t="s">
        <v>88</v>
      </c>
      <c r="D2125" s="178" t="s">
        <v>908</v>
      </c>
      <c r="E2125" s="178" t="s">
        <v>302</v>
      </c>
      <c r="F2125" s="178" t="s">
        <v>17</v>
      </c>
      <c r="G2125" s="1">
        <f>IF(ISNUMBER(Pay_Item_Search_Text),IF(ISNUMBER(IF(FIND(Pay_Item_Search_Text,B2125)=1,1, "FALSE")),MAX(G$4:$G2124)+1,IF(ISNUMBER(Pay_Item_Search_Text),0,IF(ISNUMBER(SEARCH(Pay_Item_Search_Text,H2125)),MAX(G$4:$G2124)+1,0))),IF(ISNUMBER(Pay_Item_Search_Text),0,IF(ISNUMBER(SEARCH(Pay_Item_Search_Text,H2125)),MAX(G$4:$G2124)+1,0)))</f>
        <v>2121</v>
      </c>
      <c r="H2125" s="1" t="str">
        <f>IF(Table_PayItems[[#This Row],[Description]]="_","_ Unique Item - "&amp;Table_PayItems[[#This Row],[Item]]&amp;" - $"&amp;Table_PayItems[[#This Row],[Unit]],Table_PayItems[[#This Row],[Description]]&amp;" - $"&amp;Table_PayItems[[#This Row],[Unit]])</f>
        <v>Culv, Slp End Sect, Arch Pipe, 1 on 4, 35 inch by 24 inch, Transv - $Ea</v>
      </c>
      <c r="I2125" s="29" t="str">
        <f>IFERROR(VLOOKUP(ROWS($M$5:M2125),Table_PayItems[[Search Key]:[Concentrated Name]],2,FALSE),"")</f>
        <v>Culv, Slp End Sect, Arch Pipe, 1 on 4, 35 inch by 24 inch, Transv - $Ea</v>
      </c>
      <c r="J2125" s="1"/>
      <c r="K2125" s="1"/>
      <c r="L2125" s="22">
        <f>IF(ISNUMBER(SEARCH(Pay_Item_Search_Text_2,M2125)),MAX($L$4:L2124)+1,0)</f>
        <v>0</v>
      </c>
      <c r="M2125" s="1" t="str">
        <f>IFERROR(VLOOKUP(ROWS($M$5:M2125),Table_PayItems[[Search Key]:[Concentrated Name]],2,FALSE),"")</f>
        <v>Culv, Slp End Sect, Arch Pipe, 1 on 4, 35 inch by 24 inch, Transv - $Ea</v>
      </c>
      <c r="N2125" s="1" t="str">
        <f>IFERROR(VLOOKUP(ROWS($M$5:N2125),$L$5:$M$7000,2,FALSE),"")</f>
        <v/>
      </c>
      <c r="O2125" s="1" t="str">
        <f>IFERROR(VLOOKUP(ROWS($O$5:O2125),$K$5:$L$7000,2,FALSE),"")</f>
        <v/>
      </c>
    </row>
    <row r="2126" spans="2:15" ht="15" customHeight="1" x14ac:dyDescent="0.25">
      <c r="B2126" s="178" t="s">
        <v>8855</v>
      </c>
      <c r="C2126" s="178" t="s">
        <v>88</v>
      </c>
      <c r="D2126" s="178" t="s">
        <v>909</v>
      </c>
      <c r="E2126" s="178" t="s">
        <v>302</v>
      </c>
      <c r="F2126" s="178" t="s">
        <v>17</v>
      </c>
      <c r="G2126" s="1">
        <f>IF(ISNUMBER(Pay_Item_Search_Text),IF(ISNUMBER(IF(FIND(Pay_Item_Search_Text,B2126)=1,1, "FALSE")),MAX(G$4:$G2125)+1,IF(ISNUMBER(Pay_Item_Search_Text),0,IF(ISNUMBER(SEARCH(Pay_Item_Search_Text,H2126)),MAX(G$4:$G2125)+1,0))),IF(ISNUMBER(Pay_Item_Search_Text),0,IF(ISNUMBER(SEARCH(Pay_Item_Search_Text,H2126)),MAX(G$4:$G2125)+1,0)))</f>
        <v>2122</v>
      </c>
      <c r="H2126" s="1" t="str">
        <f>IF(Table_PayItems[[#This Row],[Description]]="_","_ Unique Item - "&amp;Table_PayItems[[#This Row],[Item]]&amp;" - $"&amp;Table_PayItems[[#This Row],[Unit]],Table_PayItems[[#This Row],[Description]]&amp;" - $"&amp;Table_PayItems[[#This Row],[Unit]])</f>
        <v>Culv, Slp End Sect, Arch Pipe, 1 on 4, 42 inch by 29 inch, Longit - $Ea</v>
      </c>
      <c r="I2126" s="29" t="str">
        <f>IFERROR(VLOOKUP(ROWS($M$5:M2126),Table_PayItems[[Search Key]:[Concentrated Name]],2,FALSE),"")</f>
        <v>Culv, Slp End Sect, Arch Pipe, 1 on 4, 42 inch by 29 inch, Longit - $Ea</v>
      </c>
      <c r="J2126" s="1"/>
      <c r="K2126" s="1"/>
      <c r="L2126" s="22">
        <f>IF(ISNUMBER(SEARCH(Pay_Item_Search_Text_2,M2126)),MAX($L$4:L2125)+1,0)</f>
        <v>0</v>
      </c>
      <c r="M2126" s="1" t="str">
        <f>IFERROR(VLOOKUP(ROWS($M$5:M2126),Table_PayItems[[Search Key]:[Concentrated Name]],2,FALSE),"")</f>
        <v>Culv, Slp End Sect, Arch Pipe, 1 on 4, 42 inch by 29 inch, Longit - $Ea</v>
      </c>
      <c r="N2126" s="1" t="str">
        <f>IFERROR(VLOOKUP(ROWS($M$5:N2126),$L$5:$M$7000,2,FALSE),"")</f>
        <v/>
      </c>
      <c r="O2126" s="1" t="str">
        <f>IFERROR(VLOOKUP(ROWS($O$5:O2126),$K$5:$L$7000,2,FALSE),"")</f>
        <v/>
      </c>
    </row>
    <row r="2127" spans="2:15" ht="15" customHeight="1" x14ac:dyDescent="0.25">
      <c r="B2127" s="178" t="s">
        <v>8856</v>
      </c>
      <c r="C2127" s="178" t="s">
        <v>88</v>
      </c>
      <c r="D2127" s="178" t="s">
        <v>910</v>
      </c>
      <c r="E2127" s="178" t="s">
        <v>302</v>
      </c>
      <c r="F2127" s="178" t="s">
        <v>17</v>
      </c>
      <c r="G2127" s="1">
        <f>IF(ISNUMBER(Pay_Item_Search_Text),IF(ISNUMBER(IF(FIND(Pay_Item_Search_Text,B2127)=1,1, "FALSE")),MAX(G$4:$G2126)+1,IF(ISNUMBER(Pay_Item_Search_Text),0,IF(ISNUMBER(SEARCH(Pay_Item_Search_Text,H2127)),MAX(G$4:$G2126)+1,0))),IF(ISNUMBER(Pay_Item_Search_Text),0,IF(ISNUMBER(SEARCH(Pay_Item_Search_Text,H2127)),MAX(G$4:$G2126)+1,0)))</f>
        <v>2123</v>
      </c>
      <c r="H2127" s="1" t="str">
        <f>IF(Table_PayItems[[#This Row],[Description]]="_","_ Unique Item - "&amp;Table_PayItems[[#This Row],[Item]]&amp;" - $"&amp;Table_PayItems[[#This Row],[Unit]],Table_PayItems[[#This Row],[Description]]&amp;" - $"&amp;Table_PayItems[[#This Row],[Unit]])</f>
        <v>Culv, Slp End Sect, Arch Pipe, 1 on 4, 42 inch by 29 inch, Transv - $Ea</v>
      </c>
      <c r="I2127" s="29" t="str">
        <f>IFERROR(VLOOKUP(ROWS($M$5:M2127),Table_PayItems[[Search Key]:[Concentrated Name]],2,FALSE),"")</f>
        <v>Culv, Slp End Sect, Arch Pipe, 1 on 4, 42 inch by 29 inch, Transv - $Ea</v>
      </c>
      <c r="J2127" s="1"/>
      <c r="K2127" s="1"/>
      <c r="L2127" s="22">
        <f>IF(ISNUMBER(SEARCH(Pay_Item_Search_Text_2,M2127)),MAX($L$4:L2126)+1,0)</f>
        <v>0</v>
      </c>
      <c r="M2127" s="1" t="str">
        <f>IFERROR(VLOOKUP(ROWS($M$5:M2127),Table_PayItems[[Search Key]:[Concentrated Name]],2,FALSE),"")</f>
        <v>Culv, Slp End Sect, Arch Pipe, 1 on 4, 42 inch by 29 inch, Transv - $Ea</v>
      </c>
      <c r="N2127" s="1" t="str">
        <f>IFERROR(VLOOKUP(ROWS($M$5:N2127),$L$5:$M$7000,2,FALSE),"")</f>
        <v/>
      </c>
      <c r="O2127" s="1" t="str">
        <f>IFERROR(VLOOKUP(ROWS($O$5:O2127),$K$5:$L$7000,2,FALSE),"")</f>
        <v/>
      </c>
    </row>
    <row r="2128" spans="2:15" ht="15" customHeight="1" x14ac:dyDescent="0.25">
      <c r="B2128" s="178" t="s">
        <v>8857</v>
      </c>
      <c r="C2128" s="178" t="s">
        <v>88</v>
      </c>
      <c r="D2128" s="178" t="s">
        <v>911</v>
      </c>
      <c r="E2128" s="178" t="s">
        <v>302</v>
      </c>
      <c r="F2128" s="178" t="s">
        <v>17</v>
      </c>
      <c r="G2128" s="1">
        <f>IF(ISNUMBER(Pay_Item_Search_Text),IF(ISNUMBER(IF(FIND(Pay_Item_Search_Text,B2128)=1,1, "FALSE")),MAX(G$4:$G2127)+1,IF(ISNUMBER(Pay_Item_Search_Text),0,IF(ISNUMBER(SEARCH(Pay_Item_Search_Text,H2128)),MAX(G$4:$G2127)+1,0))),IF(ISNUMBER(Pay_Item_Search_Text),0,IF(ISNUMBER(SEARCH(Pay_Item_Search_Text,H2128)),MAX(G$4:$G2127)+1,0)))</f>
        <v>2124</v>
      </c>
      <c r="H2128" s="1" t="str">
        <f>IF(Table_PayItems[[#This Row],[Description]]="_","_ Unique Item - "&amp;Table_PayItems[[#This Row],[Item]]&amp;" - $"&amp;Table_PayItems[[#This Row],[Unit]],Table_PayItems[[#This Row],[Description]]&amp;" - $"&amp;Table_PayItems[[#This Row],[Unit]])</f>
        <v>Culv, Slp End Sect, Arch Pipe, 1 on 4, 49 inch by 33 inch, Longit - $Ea</v>
      </c>
      <c r="I2128" s="29" t="str">
        <f>IFERROR(VLOOKUP(ROWS($M$5:M2128),Table_PayItems[[Search Key]:[Concentrated Name]],2,FALSE),"")</f>
        <v>Culv, Slp End Sect, Arch Pipe, 1 on 4, 49 inch by 33 inch, Longit - $Ea</v>
      </c>
      <c r="J2128" s="1"/>
      <c r="K2128" s="1"/>
      <c r="L2128" s="22">
        <f>IF(ISNUMBER(SEARCH(Pay_Item_Search_Text_2,M2128)),MAX($L$4:L2127)+1,0)</f>
        <v>0</v>
      </c>
      <c r="M2128" s="1" t="str">
        <f>IFERROR(VLOOKUP(ROWS($M$5:M2128),Table_PayItems[[Search Key]:[Concentrated Name]],2,FALSE),"")</f>
        <v>Culv, Slp End Sect, Arch Pipe, 1 on 4, 49 inch by 33 inch, Longit - $Ea</v>
      </c>
      <c r="N2128" s="1" t="str">
        <f>IFERROR(VLOOKUP(ROWS($M$5:N2128),$L$5:$M$7000,2,FALSE),"")</f>
        <v/>
      </c>
      <c r="O2128" s="1" t="str">
        <f>IFERROR(VLOOKUP(ROWS($O$5:O2128),$K$5:$L$7000,2,FALSE),"")</f>
        <v/>
      </c>
    </row>
    <row r="2129" spans="2:15" ht="15" customHeight="1" x14ac:dyDescent="0.25">
      <c r="B2129" s="178" t="s">
        <v>8858</v>
      </c>
      <c r="C2129" s="178" t="s">
        <v>88</v>
      </c>
      <c r="D2129" s="178" t="s">
        <v>912</v>
      </c>
      <c r="E2129" s="178" t="s">
        <v>302</v>
      </c>
      <c r="F2129" s="178" t="s">
        <v>17</v>
      </c>
      <c r="G2129" s="1">
        <f>IF(ISNUMBER(Pay_Item_Search_Text),IF(ISNUMBER(IF(FIND(Pay_Item_Search_Text,B2129)=1,1, "FALSE")),MAX(G$4:$G2128)+1,IF(ISNUMBER(Pay_Item_Search_Text),0,IF(ISNUMBER(SEARCH(Pay_Item_Search_Text,H2129)),MAX(G$4:$G2128)+1,0))),IF(ISNUMBER(Pay_Item_Search_Text),0,IF(ISNUMBER(SEARCH(Pay_Item_Search_Text,H2129)),MAX(G$4:$G2128)+1,0)))</f>
        <v>2125</v>
      </c>
      <c r="H2129" s="1" t="str">
        <f>IF(Table_PayItems[[#This Row],[Description]]="_","_ Unique Item - "&amp;Table_PayItems[[#This Row],[Item]]&amp;" - $"&amp;Table_PayItems[[#This Row],[Unit]],Table_PayItems[[#This Row],[Description]]&amp;" - $"&amp;Table_PayItems[[#This Row],[Unit]])</f>
        <v>Culv, Slp End Sect, Arch Pipe, 1 on 4, 49 inch by 33 inch, Transv - $Ea</v>
      </c>
      <c r="I2129" s="29" t="str">
        <f>IFERROR(VLOOKUP(ROWS($M$5:M2129),Table_PayItems[[Search Key]:[Concentrated Name]],2,FALSE),"")</f>
        <v>Culv, Slp End Sect, Arch Pipe, 1 on 4, 49 inch by 33 inch, Transv - $Ea</v>
      </c>
      <c r="J2129" s="1"/>
      <c r="K2129" s="1"/>
      <c r="L2129" s="22">
        <f>IF(ISNUMBER(SEARCH(Pay_Item_Search_Text_2,M2129)),MAX($L$4:L2128)+1,0)</f>
        <v>0</v>
      </c>
      <c r="M2129" s="1" t="str">
        <f>IFERROR(VLOOKUP(ROWS($M$5:M2129),Table_PayItems[[Search Key]:[Concentrated Name]],2,FALSE),"")</f>
        <v>Culv, Slp End Sect, Arch Pipe, 1 on 4, 49 inch by 33 inch, Transv - $Ea</v>
      </c>
      <c r="N2129" s="1" t="str">
        <f>IFERROR(VLOOKUP(ROWS($M$5:N2129),$L$5:$M$7000,2,FALSE),"")</f>
        <v/>
      </c>
      <c r="O2129" s="1" t="str">
        <f>IFERROR(VLOOKUP(ROWS($O$5:O2129),$K$5:$L$7000,2,FALSE),"")</f>
        <v/>
      </c>
    </row>
    <row r="2130" spans="2:15" ht="15" customHeight="1" x14ac:dyDescent="0.25">
      <c r="B2130" s="178" t="s">
        <v>8859</v>
      </c>
      <c r="C2130" s="178" t="s">
        <v>88</v>
      </c>
      <c r="D2130" s="178" t="s">
        <v>913</v>
      </c>
      <c r="E2130" s="178" t="s">
        <v>302</v>
      </c>
      <c r="F2130" s="178" t="s">
        <v>17</v>
      </c>
      <c r="G2130" s="1">
        <f>IF(ISNUMBER(Pay_Item_Search_Text),IF(ISNUMBER(IF(FIND(Pay_Item_Search_Text,B2130)=1,1, "FALSE")),MAX(G$4:$G2129)+1,IF(ISNUMBER(Pay_Item_Search_Text),0,IF(ISNUMBER(SEARCH(Pay_Item_Search_Text,H2130)),MAX(G$4:$G2129)+1,0))),IF(ISNUMBER(Pay_Item_Search_Text),0,IF(ISNUMBER(SEARCH(Pay_Item_Search_Text,H2130)),MAX(G$4:$G2129)+1,0)))</f>
        <v>2126</v>
      </c>
      <c r="H2130" s="1" t="str">
        <f>IF(Table_PayItems[[#This Row],[Description]]="_","_ Unique Item - "&amp;Table_PayItems[[#This Row],[Item]]&amp;" - $"&amp;Table_PayItems[[#This Row],[Unit]],Table_PayItems[[#This Row],[Description]]&amp;" - $"&amp;Table_PayItems[[#This Row],[Unit]])</f>
        <v>Culv, Slp End Sect, Arch Pipe, 1 on 4, 57 inch by 38 inch, Longit - $Ea</v>
      </c>
      <c r="I2130" s="29" t="str">
        <f>IFERROR(VLOOKUP(ROWS($M$5:M2130),Table_PayItems[[Search Key]:[Concentrated Name]],2,FALSE),"")</f>
        <v>Culv, Slp End Sect, Arch Pipe, 1 on 4, 57 inch by 38 inch, Longit - $Ea</v>
      </c>
      <c r="J2130" s="1"/>
      <c r="K2130" s="1"/>
      <c r="L2130" s="22">
        <f>IF(ISNUMBER(SEARCH(Pay_Item_Search_Text_2,M2130)),MAX($L$4:L2129)+1,0)</f>
        <v>0</v>
      </c>
      <c r="M2130" s="1" t="str">
        <f>IFERROR(VLOOKUP(ROWS($M$5:M2130),Table_PayItems[[Search Key]:[Concentrated Name]],2,FALSE),"")</f>
        <v>Culv, Slp End Sect, Arch Pipe, 1 on 4, 57 inch by 38 inch, Longit - $Ea</v>
      </c>
      <c r="N2130" s="1" t="str">
        <f>IFERROR(VLOOKUP(ROWS($M$5:N2130),$L$5:$M$7000,2,FALSE),"")</f>
        <v/>
      </c>
      <c r="O2130" s="1" t="str">
        <f>IFERROR(VLOOKUP(ROWS($O$5:O2130),$K$5:$L$7000,2,FALSE),"")</f>
        <v/>
      </c>
    </row>
    <row r="2131" spans="2:15" ht="15" customHeight="1" x14ac:dyDescent="0.25">
      <c r="B2131" s="178" t="s">
        <v>8860</v>
      </c>
      <c r="C2131" s="178" t="s">
        <v>88</v>
      </c>
      <c r="D2131" s="178" t="s">
        <v>914</v>
      </c>
      <c r="E2131" s="178" t="s">
        <v>302</v>
      </c>
      <c r="F2131" s="178" t="s">
        <v>17</v>
      </c>
      <c r="G2131" s="1">
        <f>IF(ISNUMBER(Pay_Item_Search_Text),IF(ISNUMBER(IF(FIND(Pay_Item_Search_Text,B2131)=1,1, "FALSE")),MAX(G$4:$G2130)+1,IF(ISNUMBER(Pay_Item_Search_Text),0,IF(ISNUMBER(SEARCH(Pay_Item_Search_Text,H2131)),MAX(G$4:$G2130)+1,0))),IF(ISNUMBER(Pay_Item_Search_Text),0,IF(ISNUMBER(SEARCH(Pay_Item_Search_Text,H2131)),MAX(G$4:$G2130)+1,0)))</f>
        <v>2127</v>
      </c>
      <c r="H2131" s="1" t="str">
        <f>IF(Table_PayItems[[#This Row],[Description]]="_","_ Unique Item - "&amp;Table_PayItems[[#This Row],[Item]]&amp;" - $"&amp;Table_PayItems[[#This Row],[Unit]],Table_PayItems[[#This Row],[Description]]&amp;" - $"&amp;Table_PayItems[[#This Row],[Unit]])</f>
        <v>Culv, Slp End Sect, Arch Pipe, 1 on 4, 57 inch by 38 inch, Transv - $Ea</v>
      </c>
      <c r="I2131" s="29" t="str">
        <f>IFERROR(VLOOKUP(ROWS($M$5:M2131),Table_PayItems[[Search Key]:[Concentrated Name]],2,FALSE),"")</f>
        <v>Culv, Slp End Sect, Arch Pipe, 1 on 4, 57 inch by 38 inch, Transv - $Ea</v>
      </c>
      <c r="J2131" s="1"/>
      <c r="K2131" s="1"/>
      <c r="L2131" s="22">
        <f>IF(ISNUMBER(SEARCH(Pay_Item_Search_Text_2,M2131)),MAX($L$4:L2130)+1,0)</f>
        <v>0</v>
      </c>
      <c r="M2131" s="1" t="str">
        <f>IFERROR(VLOOKUP(ROWS($M$5:M2131),Table_PayItems[[Search Key]:[Concentrated Name]],2,FALSE),"")</f>
        <v>Culv, Slp End Sect, Arch Pipe, 1 on 4, 57 inch by 38 inch, Transv - $Ea</v>
      </c>
      <c r="N2131" s="1" t="str">
        <f>IFERROR(VLOOKUP(ROWS($M$5:N2131),$L$5:$M$7000,2,FALSE),"")</f>
        <v/>
      </c>
      <c r="O2131" s="1" t="str">
        <f>IFERROR(VLOOKUP(ROWS($O$5:O2131),$K$5:$L$7000,2,FALSE),"")</f>
        <v/>
      </c>
    </row>
    <row r="2132" spans="2:15" ht="15" customHeight="1" x14ac:dyDescent="0.25">
      <c r="B2132" s="178" t="s">
        <v>8861</v>
      </c>
      <c r="C2132" s="178" t="s">
        <v>88</v>
      </c>
      <c r="D2132" s="178" t="s">
        <v>915</v>
      </c>
      <c r="E2132" s="178" t="s">
        <v>302</v>
      </c>
      <c r="F2132" s="178" t="s">
        <v>17</v>
      </c>
      <c r="G2132" s="1">
        <f>IF(ISNUMBER(Pay_Item_Search_Text),IF(ISNUMBER(IF(FIND(Pay_Item_Search_Text,B2132)=1,1, "FALSE")),MAX(G$4:$G2131)+1,IF(ISNUMBER(Pay_Item_Search_Text),0,IF(ISNUMBER(SEARCH(Pay_Item_Search_Text,H2132)),MAX(G$4:$G2131)+1,0))),IF(ISNUMBER(Pay_Item_Search_Text),0,IF(ISNUMBER(SEARCH(Pay_Item_Search_Text,H2132)),MAX(G$4:$G2131)+1,0)))</f>
        <v>2128</v>
      </c>
      <c r="H2132" s="1" t="str">
        <f>IF(Table_PayItems[[#This Row],[Description]]="_","_ Unique Item - "&amp;Table_PayItems[[#This Row],[Item]]&amp;" - $"&amp;Table_PayItems[[#This Row],[Unit]],Table_PayItems[[#This Row],[Description]]&amp;" - $"&amp;Table_PayItems[[#This Row],[Unit]])</f>
        <v>Culv, Slp End Sect, Arch Pipe, 1 on 4, 64 inch by 43 inch, Longit - $Ea</v>
      </c>
      <c r="I2132" s="29" t="str">
        <f>IFERROR(VLOOKUP(ROWS($M$5:M2132),Table_PayItems[[Search Key]:[Concentrated Name]],2,FALSE),"")</f>
        <v>Culv, Slp End Sect, Arch Pipe, 1 on 4, 64 inch by 43 inch, Longit - $Ea</v>
      </c>
      <c r="J2132" s="1"/>
      <c r="K2132" s="1"/>
      <c r="L2132" s="22">
        <f>IF(ISNUMBER(SEARCH(Pay_Item_Search_Text_2,M2132)),MAX($L$4:L2131)+1,0)</f>
        <v>0</v>
      </c>
      <c r="M2132" s="1" t="str">
        <f>IFERROR(VLOOKUP(ROWS($M$5:M2132),Table_PayItems[[Search Key]:[Concentrated Name]],2,FALSE),"")</f>
        <v>Culv, Slp End Sect, Arch Pipe, 1 on 4, 64 inch by 43 inch, Longit - $Ea</v>
      </c>
      <c r="N2132" s="1" t="str">
        <f>IFERROR(VLOOKUP(ROWS($M$5:N2132),$L$5:$M$7000,2,FALSE),"")</f>
        <v/>
      </c>
      <c r="O2132" s="1" t="str">
        <f>IFERROR(VLOOKUP(ROWS($O$5:O2132),$K$5:$L$7000,2,FALSE),"")</f>
        <v/>
      </c>
    </row>
    <row r="2133" spans="2:15" ht="15" customHeight="1" x14ac:dyDescent="0.25">
      <c r="B2133" s="178" t="s">
        <v>8862</v>
      </c>
      <c r="C2133" s="178" t="s">
        <v>88</v>
      </c>
      <c r="D2133" s="178" t="s">
        <v>916</v>
      </c>
      <c r="E2133" s="178" t="s">
        <v>302</v>
      </c>
      <c r="F2133" s="178" t="s">
        <v>17</v>
      </c>
      <c r="G2133" s="1">
        <f>IF(ISNUMBER(Pay_Item_Search_Text),IF(ISNUMBER(IF(FIND(Pay_Item_Search_Text,B2133)=1,1, "FALSE")),MAX(G$4:$G2132)+1,IF(ISNUMBER(Pay_Item_Search_Text),0,IF(ISNUMBER(SEARCH(Pay_Item_Search_Text,H2133)),MAX(G$4:$G2132)+1,0))),IF(ISNUMBER(Pay_Item_Search_Text),0,IF(ISNUMBER(SEARCH(Pay_Item_Search_Text,H2133)),MAX(G$4:$G2132)+1,0)))</f>
        <v>2129</v>
      </c>
      <c r="H2133" s="1" t="str">
        <f>IF(Table_PayItems[[#This Row],[Description]]="_","_ Unique Item - "&amp;Table_PayItems[[#This Row],[Item]]&amp;" - $"&amp;Table_PayItems[[#This Row],[Unit]],Table_PayItems[[#This Row],[Description]]&amp;" - $"&amp;Table_PayItems[[#This Row],[Unit]])</f>
        <v>Culv, Slp End Sect, Arch Pipe, 1 on 4, 64 inch by 43 inch, Transv - $Ea</v>
      </c>
      <c r="I2133" s="29" t="str">
        <f>IFERROR(VLOOKUP(ROWS($M$5:M2133),Table_PayItems[[Search Key]:[Concentrated Name]],2,FALSE),"")</f>
        <v>Culv, Slp End Sect, Arch Pipe, 1 on 4, 64 inch by 43 inch, Transv - $Ea</v>
      </c>
      <c r="J2133" s="1"/>
      <c r="K2133" s="1"/>
      <c r="L2133" s="22">
        <f>IF(ISNUMBER(SEARCH(Pay_Item_Search_Text_2,M2133)),MAX($L$4:L2132)+1,0)</f>
        <v>0</v>
      </c>
      <c r="M2133" s="1" t="str">
        <f>IFERROR(VLOOKUP(ROWS($M$5:M2133),Table_PayItems[[Search Key]:[Concentrated Name]],2,FALSE),"")</f>
        <v>Culv, Slp End Sect, Arch Pipe, 1 on 4, 64 inch by 43 inch, Transv - $Ea</v>
      </c>
      <c r="N2133" s="1" t="str">
        <f>IFERROR(VLOOKUP(ROWS($M$5:N2133),$L$5:$M$7000,2,FALSE),"")</f>
        <v/>
      </c>
      <c r="O2133" s="1" t="str">
        <f>IFERROR(VLOOKUP(ROWS($O$5:O2133),$K$5:$L$7000,2,FALSE),"")</f>
        <v/>
      </c>
    </row>
    <row r="2134" spans="2:15" ht="15" customHeight="1" x14ac:dyDescent="0.25">
      <c r="B2134" s="178" t="s">
        <v>8863</v>
      </c>
      <c r="C2134" s="178" t="s">
        <v>88</v>
      </c>
      <c r="D2134" s="178" t="s">
        <v>917</v>
      </c>
      <c r="E2134" s="178" t="s">
        <v>302</v>
      </c>
      <c r="F2134" s="178" t="s">
        <v>17</v>
      </c>
      <c r="G2134" s="1">
        <f>IF(ISNUMBER(Pay_Item_Search_Text),IF(ISNUMBER(IF(FIND(Pay_Item_Search_Text,B2134)=1,1, "FALSE")),MAX(G$4:$G2133)+1,IF(ISNUMBER(Pay_Item_Search_Text),0,IF(ISNUMBER(SEARCH(Pay_Item_Search_Text,H2134)),MAX(G$4:$G2133)+1,0))),IF(ISNUMBER(Pay_Item_Search_Text),0,IF(ISNUMBER(SEARCH(Pay_Item_Search_Text,H2134)),MAX(G$4:$G2133)+1,0)))</f>
        <v>2130</v>
      </c>
      <c r="H2134" s="1" t="str">
        <f>IF(Table_PayItems[[#This Row],[Description]]="_","_ Unique Item - "&amp;Table_PayItems[[#This Row],[Item]]&amp;" - $"&amp;Table_PayItems[[#This Row],[Unit]],Table_PayItems[[#This Row],[Description]]&amp;" - $"&amp;Table_PayItems[[#This Row],[Unit]])</f>
        <v>Culv, Slp End Sect, Arch Pipe, 1 on 4, 71 inch by 47 inch, Longit - $Ea</v>
      </c>
      <c r="I2134" s="29" t="str">
        <f>IFERROR(VLOOKUP(ROWS($M$5:M2134),Table_PayItems[[Search Key]:[Concentrated Name]],2,FALSE),"")</f>
        <v>Culv, Slp End Sect, Arch Pipe, 1 on 4, 71 inch by 47 inch, Longit - $Ea</v>
      </c>
      <c r="J2134" s="1"/>
      <c r="K2134" s="1"/>
      <c r="L2134" s="22">
        <f>IF(ISNUMBER(SEARCH(Pay_Item_Search_Text_2,M2134)),MAX($L$4:L2133)+1,0)</f>
        <v>0</v>
      </c>
      <c r="M2134" s="1" t="str">
        <f>IFERROR(VLOOKUP(ROWS($M$5:M2134),Table_PayItems[[Search Key]:[Concentrated Name]],2,FALSE),"")</f>
        <v>Culv, Slp End Sect, Arch Pipe, 1 on 4, 71 inch by 47 inch, Longit - $Ea</v>
      </c>
      <c r="N2134" s="1" t="str">
        <f>IFERROR(VLOOKUP(ROWS($M$5:N2134),$L$5:$M$7000,2,FALSE),"")</f>
        <v/>
      </c>
      <c r="O2134" s="1" t="str">
        <f>IFERROR(VLOOKUP(ROWS($O$5:O2134),$K$5:$L$7000,2,FALSE),"")</f>
        <v/>
      </c>
    </row>
    <row r="2135" spans="2:15" ht="15" customHeight="1" x14ac:dyDescent="0.25">
      <c r="B2135" s="178" t="s">
        <v>8864</v>
      </c>
      <c r="C2135" s="178" t="s">
        <v>88</v>
      </c>
      <c r="D2135" s="178" t="s">
        <v>918</v>
      </c>
      <c r="E2135" s="178" t="s">
        <v>302</v>
      </c>
      <c r="F2135" s="178" t="s">
        <v>17</v>
      </c>
      <c r="G2135" s="1">
        <f>IF(ISNUMBER(Pay_Item_Search_Text),IF(ISNUMBER(IF(FIND(Pay_Item_Search_Text,B2135)=1,1, "FALSE")),MAX(G$4:$G2134)+1,IF(ISNUMBER(Pay_Item_Search_Text),0,IF(ISNUMBER(SEARCH(Pay_Item_Search_Text,H2135)),MAX(G$4:$G2134)+1,0))),IF(ISNUMBER(Pay_Item_Search_Text),0,IF(ISNUMBER(SEARCH(Pay_Item_Search_Text,H2135)),MAX(G$4:$G2134)+1,0)))</f>
        <v>2131</v>
      </c>
      <c r="H2135" s="1" t="str">
        <f>IF(Table_PayItems[[#This Row],[Description]]="_","_ Unique Item - "&amp;Table_PayItems[[#This Row],[Item]]&amp;" - $"&amp;Table_PayItems[[#This Row],[Unit]],Table_PayItems[[#This Row],[Description]]&amp;" - $"&amp;Table_PayItems[[#This Row],[Unit]])</f>
        <v>Culv, Slp End Sect, Arch Pipe, 1 on 4, 71 inch by 47 inch, Transv - $Ea</v>
      </c>
      <c r="I2135" s="29" t="str">
        <f>IFERROR(VLOOKUP(ROWS($M$5:M2135),Table_PayItems[[Search Key]:[Concentrated Name]],2,FALSE),"")</f>
        <v>Culv, Slp End Sect, Arch Pipe, 1 on 4, 71 inch by 47 inch, Transv - $Ea</v>
      </c>
      <c r="J2135" s="1"/>
      <c r="K2135" s="1"/>
      <c r="L2135" s="22">
        <f>IF(ISNUMBER(SEARCH(Pay_Item_Search_Text_2,M2135)),MAX($L$4:L2134)+1,0)</f>
        <v>0</v>
      </c>
      <c r="M2135" s="1" t="str">
        <f>IFERROR(VLOOKUP(ROWS($M$5:M2135),Table_PayItems[[Search Key]:[Concentrated Name]],2,FALSE),"")</f>
        <v>Culv, Slp End Sect, Arch Pipe, 1 on 4, 71 inch by 47 inch, Transv - $Ea</v>
      </c>
      <c r="N2135" s="1" t="str">
        <f>IFERROR(VLOOKUP(ROWS($M$5:N2135),$L$5:$M$7000,2,FALSE),"")</f>
        <v/>
      </c>
      <c r="O2135" s="1" t="str">
        <f>IFERROR(VLOOKUP(ROWS($O$5:O2135),$K$5:$L$7000,2,FALSE),"")</f>
        <v/>
      </c>
    </row>
    <row r="2136" spans="2:15" ht="15" customHeight="1" x14ac:dyDescent="0.25">
      <c r="B2136" s="178" t="s">
        <v>8865</v>
      </c>
      <c r="C2136" s="178" t="s">
        <v>88</v>
      </c>
      <c r="D2136" s="178" t="s">
        <v>919</v>
      </c>
      <c r="E2136" s="178" t="s">
        <v>302</v>
      </c>
      <c r="F2136" s="178" t="s">
        <v>17</v>
      </c>
      <c r="G2136" s="1">
        <f>IF(ISNUMBER(Pay_Item_Search_Text),IF(ISNUMBER(IF(FIND(Pay_Item_Search_Text,B2136)=1,1, "FALSE")),MAX(G$4:$G2135)+1,IF(ISNUMBER(Pay_Item_Search_Text),0,IF(ISNUMBER(SEARCH(Pay_Item_Search_Text,H2136)),MAX(G$4:$G2135)+1,0))),IF(ISNUMBER(Pay_Item_Search_Text),0,IF(ISNUMBER(SEARCH(Pay_Item_Search_Text,H2136)),MAX(G$4:$G2135)+1,0)))</f>
        <v>2132</v>
      </c>
      <c r="H2136" s="1" t="str">
        <f>IF(Table_PayItems[[#This Row],[Description]]="_","_ Unique Item - "&amp;Table_PayItems[[#This Row],[Item]]&amp;" - $"&amp;Table_PayItems[[#This Row],[Unit]],Table_PayItems[[#This Row],[Description]]&amp;" - $"&amp;Table_PayItems[[#This Row],[Unit]])</f>
        <v>Culv, Slp End Sect, Arch Pipe, 1 on 4, 73 inch by 55 inch, Longit - $Ea</v>
      </c>
      <c r="I2136" s="29" t="str">
        <f>IFERROR(VLOOKUP(ROWS($M$5:M2136),Table_PayItems[[Search Key]:[Concentrated Name]],2,FALSE),"")</f>
        <v>Culv, Slp End Sect, Arch Pipe, 1 on 4, 73 inch by 55 inch, Longit - $Ea</v>
      </c>
      <c r="J2136" s="1"/>
      <c r="K2136" s="1"/>
      <c r="L2136" s="22">
        <f>IF(ISNUMBER(SEARCH(Pay_Item_Search_Text_2,M2136)),MAX($L$4:L2135)+1,0)</f>
        <v>0</v>
      </c>
      <c r="M2136" s="1" t="str">
        <f>IFERROR(VLOOKUP(ROWS($M$5:M2136),Table_PayItems[[Search Key]:[Concentrated Name]],2,FALSE),"")</f>
        <v>Culv, Slp End Sect, Arch Pipe, 1 on 4, 73 inch by 55 inch, Longit - $Ea</v>
      </c>
      <c r="N2136" s="1" t="str">
        <f>IFERROR(VLOOKUP(ROWS($M$5:N2136),$L$5:$M$7000,2,FALSE),"")</f>
        <v/>
      </c>
      <c r="O2136" s="1" t="str">
        <f>IFERROR(VLOOKUP(ROWS($O$5:O2136),$K$5:$L$7000,2,FALSE),"")</f>
        <v/>
      </c>
    </row>
    <row r="2137" spans="2:15" ht="15" customHeight="1" x14ac:dyDescent="0.25">
      <c r="B2137" s="178" t="s">
        <v>8866</v>
      </c>
      <c r="C2137" s="178" t="s">
        <v>88</v>
      </c>
      <c r="D2137" s="178" t="s">
        <v>920</v>
      </c>
      <c r="E2137" s="178" t="s">
        <v>302</v>
      </c>
      <c r="F2137" s="178" t="s">
        <v>17</v>
      </c>
      <c r="G2137" s="1">
        <f>IF(ISNUMBER(Pay_Item_Search_Text),IF(ISNUMBER(IF(FIND(Pay_Item_Search_Text,B2137)=1,1, "FALSE")),MAX(G$4:$G2136)+1,IF(ISNUMBER(Pay_Item_Search_Text),0,IF(ISNUMBER(SEARCH(Pay_Item_Search_Text,H2137)),MAX(G$4:$G2136)+1,0))),IF(ISNUMBER(Pay_Item_Search_Text),0,IF(ISNUMBER(SEARCH(Pay_Item_Search_Text,H2137)),MAX(G$4:$G2136)+1,0)))</f>
        <v>2133</v>
      </c>
      <c r="H2137" s="1" t="str">
        <f>IF(Table_PayItems[[#This Row],[Description]]="_","_ Unique Item - "&amp;Table_PayItems[[#This Row],[Item]]&amp;" - $"&amp;Table_PayItems[[#This Row],[Unit]],Table_PayItems[[#This Row],[Description]]&amp;" - $"&amp;Table_PayItems[[#This Row],[Unit]])</f>
        <v>Culv, Slp End Sect, Arch Pipe, 1 on 4, 73 inch by 55 inch, Transv - $Ea</v>
      </c>
      <c r="I2137" s="29" t="str">
        <f>IFERROR(VLOOKUP(ROWS($M$5:M2137),Table_PayItems[[Search Key]:[Concentrated Name]],2,FALSE),"")</f>
        <v>Culv, Slp End Sect, Arch Pipe, 1 on 4, 73 inch by 55 inch, Transv - $Ea</v>
      </c>
      <c r="J2137" s="1"/>
      <c r="K2137" s="1"/>
      <c r="L2137" s="22">
        <f>IF(ISNUMBER(SEARCH(Pay_Item_Search_Text_2,M2137)),MAX($L$4:L2136)+1,0)</f>
        <v>0</v>
      </c>
      <c r="M2137" s="1" t="str">
        <f>IFERROR(VLOOKUP(ROWS($M$5:M2137),Table_PayItems[[Search Key]:[Concentrated Name]],2,FALSE),"")</f>
        <v>Culv, Slp End Sect, Arch Pipe, 1 on 4, 73 inch by 55 inch, Transv - $Ea</v>
      </c>
      <c r="N2137" s="1" t="str">
        <f>IFERROR(VLOOKUP(ROWS($M$5:N2137),$L$5:$M$7000,2,FALSE),"")</f>
        <v/>
      </c>
      <c r="O2137" s="1" t="str">
        <f>IFERROR(VLOOKUP(ROWS($O$5:O2137),$K$5:$L$7000,2,FALSE),"")</f>
        <v/>
      </c>
    </row>
    <row r="2138" spans="2:15" ht="15" customHeight="1" x14ac:dyDescent="0.25">
      <c r="B2138" s="178" t="s">
        <v>8867</v>
      </c>
      <c r="C2138" s="178" t="s">
        <v>88</v>
      </c>
      <c r="D2138" s="178" t="s">
        <v>921</v>
      </c>
      <c r="E2138" s="178" t="s">
        <v>302</v>
      </c>
      <c r="F2138" s="178" t="s">
        <v>17</v>
      </c>
      <c r="G2138" s="1">
        <f>IF(ISNUMBER(Pay_Item_Search_Text),IF(ISNUMBER(IF(FIND(Pay_Item_Search_Text,B2138)=1,1, "FALSE")),MAX(G$4:$G2137)+1,IF(ISNUMBER(Pay_Item_Search_Text),0,IF(ISNUMBER(SEARCH(Pay_Item_Search_Text,H2138)),MAX(G$4:$G2137)+1,0))),IF(ISNUMBER(Pay_Item_Search_Text),0,IF(ISNUMBER(SEARCH(Pay_Item_Search_Text,H2138)),MAX(G$4:$G2137)+1,0)))</f>
        <v>2134</v>
      </c>
      <c r="H2138" s="1" t="str">
        <f>IF(Table_PayItems[[#This Row],[Description]]="_","_ Unique Item - "&amp;Table_PayItems[[#This Row],[Item]]&amp;" - $"&amp;Table_PayItems[[#This Row],[Unit]],Table_PayItems[[#This Row],[Description]]&amp;" - $"&amp;Table_PayItems[[#This Row],[Unit]])</f>
        <v>Culv, Slp End Sect, Arch Pipe, 1 on 4, 77 inch by 52 inch, Longit - $Ea</v>
      </c>
      <c r="I2138" s="29" t="str">
        <f>IFERROR(VLOOKUP(ROWS($M$5:M2138),Table_PayItems[[Search Key]:[Concentrated Name]],2,FALSE),"")</f>
        <v>Culv, Slp End Sect, Arch Pipe, 1 on 4, 77 inch by 52 inch, Longit - $Ea</v>
      </c>
      <c r="J2138" s="1"/>
      <c r="K2138" s="1"/>
      <c r="L2138" s="22">
        <f>IF(ISNUMBER(SEARCH(Pay_Item_Search_Text_2,M2138)),MAX($L$4:L2137)+1,0)</f>
        <v>0</v>
      </c>
      <c r="M2138" s="1" t="str">
        <f>IFERROR(VLOOKUP(ROWS($M$5:M2138),Table_PayItems[[Search Key]:[Concentrated Name]],2,FALSE),"")</f>
        <v>Culv, Slp End Sect, Arch Pipe, 1 on 4, 77 inch by 52 inch, Longit - $Ea</v>
      </c>
      <c r="N2138" s="1" t="str">
        <f>IFERROR(VLOOKUP(ROWS($M$5:N2138),$L$5:$M$7000,2,FALSE),"")</f>
        <v/>
      </c>
      <c r="O2138" s="1" t="str">
        <f>IFERROR(VLOOKUP(ROWS($O$5:O2138),$K$5:$L$7000,2,FALSE),"")</f>
        <v/>
      </c>
    </row>
    <row r="2139" spans="2:15" ht="15" customHeight="1" x14ac:dyDescent="0.25">
      <c r="B2139" s="178" t="s">
        <v>8868</v>
      </c>
      <c r="C2139" s="178" t="s">
        <v>88</v>
      </c>
      <c r="D2139" s="178" t="s">
        <v>922</v>
      </c>
      <c r="E2139" s="178" t="s">
        <v>302</v>
      </c>
      <c r="F2139" s="178" t="s">
        <v>17</v>
      </c>
      <c r="G2139" s="1">
        <f>IF(ISNUMBER(Pay_Item_Search_Text),IF(ISNUMBER(IF(FIND(Pay_Item_Search_Text,B2139)=1,1, "FALSE")),MAX(G$4:$G2138)+1,IF(ISNUMBER(Pay_Item_Search_Text),0,IF(ISNUMBER(SEARCH(Pay_Item_Search_Text,H2139)),MAX(G$4:$G2138)+1,0))),IF(ISNUMBER(Pay_Item_Search_Text),0,IF(ISNUMBER(SEARCH(Pay_Item_Search_Text,H2139)),MAX(G$4:$G2138)+1,0)))</f>
        <v>2135</v>
      </c>
      <c r="H2139" s="1" t="str">
        <f>IF(Table_PayItems[[#This Row],[Description]]="_","_ Unique Item - "&amp;Table_PayItems[[#This Row],[Item]]&amp;" - $"&amp;Table_PayItems[[#This Row],[Unit]],Table_PayItems[[#This Row],[Description]]&amp;" - $"&amp;Table_PayItems[[#This Row],[Unit]])</f>
        <v>Culv, Slp End Sect, Arch Pipe, 1 on 4, 77 inch by 52 inch, Transv - $Ea</v>
      </c>
      <c r="I2139" s="29" t="str">
        <f>IFERROR(VLOOKUP(ROWS($M$5:M2139),Table_PayItems[[Search Key]:[Concentrated Name]],2,FALSE),"")</f>
        <v>Culv, Slp End Sect, Arch Pipe, 1 on 4, 77 inch by 52 inch, Transv - $Ea</v>
      </c>
      <c r="J2139" s="1"/>
      <c r="K2139" s="1"/>
      <c r="L2139" s="22">
        <f>IF(ISNUMBER(SEARCH(Pay_Item_Search_Text_2,M2139)),MAX($L$4:L2138)+1,0)</f>
        <v>0</v>
      </c>
      <c r="M2139" s="1" t="str">
        <f>IFERROR(VLOOKUP(ROWS($M$5:M2139),Table_PayItems[[Search Key]:[Concentrated Name]],2,FALSE),"")</f>
        <v>Culv, Slp End Sect, Arch Pipe, 1 on 4, 77 inch by 52 inch, Transv - $Ea</v>
      </c>
      <c r="N2139" s="1" t="str">
        <f>IFERROR(VLOOKUP(ROWS($M$5:N2139),$L$5:$M$7000,2,FALSE),"")</f>
        <v/>
      </c>
      <c r="O2139" s="1" t="str">
        <f>IFERROR(VLOOKUP(ROWS($O$5:O2139),$K$5:$L$7000,2,FALSE),"")</f>
        <v/>
      </c>
    </row>
    <row r="2140" spans="2:15" ht="15" customHeight="1" x14ac:dyDescent="0.25">
      <c r="B2140" s="178" t="s">
        <v>8869</v>
      </c>
      <c r="C2140" s="178" t="s">
        <v>88</v>
      </c>
      <c r="D2140" s="178" t="s">
        <v>923</v>
      </c>
      <c r="E2140" s="178" t="s">
        <v>302</v>
      </c>
      <c r="F2140" s="178" t="s">
        <v>17</v>
      </c>
      <c r="G2140" s="1">
        <f>IF(ISNUMBER(Pay_Item_Search_Text),IF(ISNUMBER(IF(FIND(Pay_Item_Search_Text,B2140)=1,1, "FALSE")),MAX(G$4:$G2139)+1,IF(ISNUMBER(Pay_Item_Search_Text),0,IF(ISNUMBER(SEARCH(Pay_Item_Search_Text,H2140)),MAX(G$4:$G2139)+1,0))),IF(ISNUMBER(Pay_Item_Search_Text),0,IF(ISNUMBER(SEARCH(Pay_Item_Search_Text,H2140)),MAX(G$4:$G2139)+1,0)))</f>
        <v>2136</v>
      </c>
      <c r="H2140" s="1" t="str">
        <f>IF(Table_PayItems[[#This Row],[Description]]="_","_ Unique Item - "&amp;Table_PayItems[[#This Row],[Item]]&amp;" - $"&amp;Table_PayItems[[#This Row],[Unit]],Table_PayItems[[#This Row],[Description]]&amp;" - $"&amp;Table_PayItems[[#This Row],[Unit]])</f>
        <v>Culv, Slp End Sect, Arch Pipe, 1 on 4, 83 inch by 57 inch, Longit - $Ea</v>
      </c>
      <c r="I2140" s="29" t="str">
        <f>IFERROR(VLOOKUP(ROWS($M$5:M2140),Table_PayItems[[Search Key]:[Concentrated Name]],2,FALSE),"")</f>
        <v>Culv, Slp End Sect, Arch Pipe, 1 on 4, 83 inch by 57 inch, Longit - $Ea</v>
      </c>
      <c r="J2140" s="1"/>
      <c r="K2140" s="1"/>
      <c r="L2140" s="22">
        <f>IF(ISNUMBER(SEARCH(Pay_Item_Search_Text_2,M2140)),MAX($L$4:L2139)+1,0)</f>
        <v>0</v>
      </c>
      <c r="M2140" s="1" t="str">
        <f>IFERROR(VLOOKUP(ROWS($M$5:M2140),Table_PayItems[[Search Key]:[Concentrated Name]],2,FALSE),"")</f>
        <v>Culv, Slp End Sect, Arch Pipe, 1 on 4, 83 inch by 57 inch, Longit - $Ea</v>
      </c>
      <c r="N2140" s="1" t="str">
        <f>IFERROR(VLOOKUP(ROWS($M$5:N2140),$L$5:$M$7000,2,FALSE),"")</f>
        <v/>
      </c>
      <c r="O2140" s="1" t="str">
        <f>IFERROR(VLOOKUP(ROWS($O$5:O2140),$K$5:$L$7000,2,FALSE),"")</f>
        <v/>
      </c>
    </row>
    <row r="2141" spans="2:15" ht="15" customHeight="1" x14ac:dyDescent="0.25">
      <c r="B2141" s="178" t="s">
        <v>8870</v>
      </c>
      <c r="C2141" s="178" t="s">
        <v>88</v>
      </c>
      <c r="D2141" s="178" t="s">
        <v>924</v>
      </c>
      <c r="E2141" s="178" t="s">
        <v>302</v>
      </c>
      <c r="F2141" s="178" t="s">
        <v>17</v>
      </c>
      <c r="G2141" s="1">
        <f>IF(ISNUMBER(Pay_Item_Search_Text),IF(ISNUMBER(IF(FIND(Pay_Item_Search_Text,B2141)=1,1, "FALSE")),MAX(G$4:$G2140)+1,IF(ISNUMBER(Pay_Item_Search_Text),0,IF(ISNUMBER(SEARCH(Pay_Item_Search_Text,H2141)),MAX(G$4:$G2140)+1,0))),IF(ISNUMBER(Pay_Item_Search_Text),0,IF(ISNUMBER(SEARCH(Pay_Item_Search_Text,H2141)),MAX(G$4:$G2140)+1,0)))</f>
        <v>2137</v>
      </c>
      <c r="H2141" s="1" t="str">
        <f>IF(Table_PayItems[[#This Row],[Description]]="_","_ Unique Item - "&amp;Table_PayItems[[#This Row],[Item]]&amp;" - $"&amp;Table_PayItems[[#This Row],[Unit]],Table_PayItems[[#This Row],[Description]]&amp;" - $"&amp;Table_PayItems[[#This Row],[Unit]])</f>
        <v>Culv, Slp End Sect, Arch Pipe, 1 on 4, 83 inch by 57 inch, Transv - $Ea</v>
      </c>
      <c r="I2141" s="29" t="str">
        <f>IFERROR(VLOOKUP(ROWS($M$5:M2141),Table_PayItems[[Search Key]:[Concentrated Name]],2,FALSE),"")</f>
        <v>Culv, Slp End Sect, Arch Pipe, 1 on 4, 83 inch by 57 inch, Transv - $Ea</v>
      </c>
      <c r="J2141" s="1"/>
      <c r="K2141" s="1"/>
      <c r="L2141" s="22">
        <f>IF(ISNUMBER(SEARCH(Pay_Item_Search_Text_2,M2141)),MAX($L$4:L2140)+1,0)</f>
        <v>0</v>
      </c>
      <c r="M2141" s="1" t="str">
        <f>IFERROR(VLOOKUP(ROWS($M$5:M2141),Table_PayItems[[Search Key]:[Concentrated Name]],2,FALSE),"")</f>
        <v>Culv, Slp End Sect, Arch Pipe, 1 on 4, 83 inch by 57 inch, Transv - $Ea</v>
      </c>
      <c r="N2141" s="1" t="str">
        <f>IFERROR(VLOOKUP(ROWS($M$5:N2141),$L$5:$M$7000,2,FALSE),"")</f>
        <v/>
      </c>
      <c r="O2141" s="1" t="str">
        <f>IFERROR(VLOOKUP(ROWS($O$5:O2141),$K$5:$L$7000,2,FALSE),"")</f>
        <v/>
      </c>
    </row>
    <row r="2142" spans="2:15" ht="15" customHeight="1" x14ac:dyDescent="0.25">
      <c r="B2142" s="178" t="s">
        <v>8871</v>
      </c>
      <c r="C2142" s="178" t="s">
        <v>88</v>
      </c>
      <c r="D2142" s="178" t="s">
        <v>925</v>
      </c>
      <c r="E2142" s="178" t="s">
        <v>296</v>
      </c>
      <c r="F2142" s="178" t="s">
        <v>17</v>
      </c>
      <c r="G2142" s="1">
        <f>IF(ISNUMBER(Pay_Item_Search_Text),IF(ISNUMBER(IF(FIND(Pay_Item_Search_Text,B2142)=1,1, "FALSE")),MAX(G$4:$G2141)+1,IF(ISNUMBER(Pay_Item_Search_Text),0,IF(ISNUMBER(SEARCH(Pay_Item_Search_Text,H2142)),MAX(G$4:$G2141)+1,0))),IF(ISNUMBER(Pay_Item_Search_Text),0,IF(ISNUMBER(SEARCH(Pay_Item_Search_Text,H2142)),MAX(G$4:$G2141)+1,0)))</f>
        <v>2138</v>
      </c>
      <c r="H2142" s="1" t="str">
        <f>IF(Table_PayItems[[#This Row],[Description]]="_","_ Unique Item - "&amp;Table_PayItems[[#This Row],[Item]]&amp;" - $"&amp;Table_PayItems[[#This Row],[Unit]],Table_PayItems[[#This Row],[Description]]&amp;" - $"&amp;Table_PayItems[[#This Row],[Unit]])</f>
        <v>Culv, Slp End Sect, Arch Pipe, 1 on 6, 21 inch by 15 inch, Longit - $Ea</v>
      </c>
      <c r="I2142" s="29" t="str">
        <f>IFERROR(VLOOKUP(ROWS($M$5:M2142),Table_PayItems[[Search Key]:[Concentrated Name]],2,FALSE),"")</f>
        <v>Culv, Slp End Sect, Arch Pipe, 1 on 6, 21 inch by 15 inch, Longit - $Ea</v>
      </c>
      <c r="J2142" s="1"/>
      <c r="K2142" s="1"/>
      <c r="L2142" s="22">
        <f>IF(ISNUMBER(SEARCH(Pay_Item_Search_Text_2,M2142)),MAX($L$4:L2141)+1,0)</f>
        <v>0</v>
      </c>
      <c r="M2142" s="1" t="str">
        <f>IFERROR(VLOOKUP(ROWS($M$5:M2142),Table_PayItems[[Search Key]:[Concentrated Name]],2,FALSE),"")</f>
        <v>Culv, Slp End Sect, Arch Pipe, 1 on 6, 21 inch by 15 inch, Longit - $Ea</v>
      </c>
      <c r="N2142" s="1" t="str">
        <f>IFERROR(VLOOKUP(ROWS($M$5:N2142),$L$5:$M$7000,2,FALSE),"")</f>
        <v/>
      </c>
      <c r="O2142" s="1" t="str">
        <f>IFERROR(VLOOKUP(ROWS($O$5:O2142),$K$5:$L$7000,2,FALSE),"")</f>
        <v/>
      </c>
    </row>
    <row r="2143" spans="2:15" ht="15" customHeight="1" x14ac:dyDescent="0.25">
      <c r="B2143" s="178" t="s">
        <v>8872</v>
      </c>
      <c r="C2143" s="178" t="s">
        <v>88</v>
      </c>
      <c r="D2143" s="178" t="s">
        <v>926</v>
      </c>
      <c r="E2143" s="178" t="s">
        <v>296</v>
      </c>
      <c r="F2143" s="178" t="s">
        <v>17</v>
      </c>
      <c r="G2143" s="1">
        <f>IF(ISNUMBER(Pay_Item_Search_Text),IF(ISNUMBER(IF(FIND(Pay_Item_Search_Text,B2143)=1,1, "FALSE")),MAX(G$4:$G2142)+1,IF(ISNUMBER(Pay_Item_Search_Text),0,IF(ISNUMBER(SEARCH(Pay_Item_Search_Text,H2143)),MAX(G$4:$G2142)+1,0))),IF(ISNUMBER(Pay_Item_Search_Text),0,IF(ISNUMBER(SEARCH(Pay_Item_Search_Text,H2143)),MAX(G$4:$G2142)+1,0)))</f>
        <v>2139</v>
      </c>
      <c r="H2143" s="1" t="str">
        <f>IF(Table_PayItems[[#This Row],[Description]]="_","_ Unique Item - "&amp;Table_PayItems[[#This Row],[Item]]&amp;" - $"&amp;Table_PayItems[[#This Row],[Unit]],Table_PayItems[[#This Row],[Description]]&amp;" - $"&amp;Table_PayItems[[#This Row],[Unit]])</f>
        <v>Culv, Slp End Sect, Arch Pipe, 1 on 6, 21 inch by 15 inch, Transv - $Ea</v>
      </c>
      <c r="I2143" s="29" t="str">
        <f>IFERROR(VLOOKUP(ROWS($M$5:M2143),Table_PayItems[[Search Key]:[Concentrated Name]],2,FALSE),"")</f>
        <v>Culv, Slp End Sect, Arch Pipe, 1 on 6, 21 inch by 15 inch, Transv - $Ea</v>
      </c>
      <c r="J2143" s="1"/>
      <c r="K2143" s="1"/>
      <c r="L2143" s="22">
        <f>IF(ISNUMBER(SEARCH(Pay_Item_Search_Text_2,M2143)),MAX($L$4:L2142)+1,0)</f>
        <v>0</v>
      </c>
      <c r="M2143" s="1" t="str">
        <f>IFERROR(VLOOKUP(ROWS($M$5:M2143),Table_PayItems[[Search Key]:[Concentrated Name]],2,FALSE),"")</f>
        <v>Culv, Slp End Sect, Arch Pipe, 1 on 6, 21 inch by 15 inch, Transv - $Ea</v>
      </c>
      <c r="N2143" s="1" t="str">
        <f>IFERROR(VLOOKUP(ROWS($M$5:N2143),$L$5:$M$7000,2,FALSE),"")</f>
        <v/>
      </c>
      <c r="O2143" s="1" t="str">
        <f>IFERROR(VLOOKUP(ROWS($O$5:O2143),$K$5:$L$7000,2,FALSE),"")</f>
        <v/>
      </c>
    </row>
    <row r="2144" spans="2:15" ht="15" customHeight="1" x14ac:dyDescent="0.25">
      <c r="B2144" s="178" t="s">
        <v>8873</v>
      </c>
      <c r="C2144" s="178" t="s">
        <v>88</v>
      </c>
      <c r="D2144" s="178" t="s">
        <v>927</v>
      </c>
      <c r="E2144" s="178" t="s">
        <v>296</v>
      </c>
      <c r="F2144" s="178" t="s">
        <v>17</v>
      </c>
      <c r="G2144" s="1">
        <f>IF(ISNUMBER(Pay_Item_Search_Text),IF(ISNUMBER(IF(FIND(Pay_Item_Search_Text,B2144)=1,1, "FALSE")),MAX(G$4:$G2143)+1,IF(ISNUMBER(Pay_Item_Search_Text),0,IF(ISNUMBER(SEARCH(Pay_Item_Search_Text,H2144)),MAX(G$4:$G2143)+1,0))),IF(ISNUMBER(Pay_Item_Search_Text),0,IF(ISNUMBER(SEARCH(Pay_Item_Search_Text,H2144)),MAX(G$4:$G2143)+1,0)))</f>
        <v>2140</v>
      </c>
      <c r="H2144" s="1" t="str">
        <f>IF(Table_PayItems[[#This Row],[Description]]="_","_ Unique Item - "&amp;Table_PayItems[[#This Row],[Item]]&amp;" - $"&amp;Table_PayItems[[#This Row],[Unit]],Table_PayItems[[#This Row],[Description]]&amp;" - $"&amp;Table_PayItems[[#This Row],[Unit]])</f>
        <v>Culv, Slp End Sect, Arch Pipe, 1 on 6, 24 inch by 18 inch, Longit - $Ea</v>
      </c>
      <c r="I2144" s="29" t="str">
        <f>IFERROR(VLOOKUP(ROWS($M$5:M2144),Table_PayItems[[Search Key]:[Concentrated Name]],2,FALSE),"")</f>
        <v>Culv, Slp End Sect, Arch Pipe, 1 on 6, 24 inch by 18 inch, Longit - $Ea</v>
      </c>
      <c r="J2144" s="1"/>
      <c r="K2144" s="1"/>
      <c r="L2144" s="22">
        <f>IF(ISNUMBER(SEARCH(Pay_Item_Search_Text_2,M2144)),MAX($L$4:L2143)+1,0)</f>
        <v>0</v>
      </c>
      <c r="M2144" s="1" t="str">
        <f>IFERROR(VLOOKUP(ROWS($M$5:M2144),Table_PayItems[[Search Key]:[Concentrated Name]],2,FALSE),"")</f>
        <v>Culv, Slp End Sect, Arch Pipe, 1 on 6, 24 inch by 18 inch, Longit - $Ea</v>
      </c>
      <c r="N2144" s="1" t="str">
        <f>IFERROR(VLOOKUP(ROWS($M$5:N2144),$L$5:$M$7000,2,FALSE),"")</f>
        <v/>
      </c>
      <c r="O2144" s="1" t="str">
        <f>IFERROR(VLOOKUP(ROWS($O$5:O2144),$K$5:$L$7000,2,FALSE),"")</f>
        <v/>
      </c>
    </row>
    <row r="2145" spans="2:15" ht="15" customHeight="1" x14ac:dyDescent="0.25">
      <c r="B2145" s="178" t="s">
        <v>8874</v>
      </c>
      <c r="C2145" s="178" t="s">
        <v>88</v>
      </c>
      <c r="D2145" s="178" t="s">
        <v>928</v>
      </c>
      <c r="E2145" s="178" t="s">
        <v>296</v>
      </c>
      <c r="F2145" s="178" t="s">
        <v>17</v>
      </c>
      <c r="G2145" s="1">
        <f>IF(ISNUMBER(Pay_Item_Search_Text),IF(ISNUMBER(IF(FIND(Pay_Item_Search_Text,B2145)=1,1, "FALSE")),MAX(G$4:$G2144)+1,IF(ISNUMBER(Pay_Item_Search_Text),0,IF(ISNUMBER(SEARCH(Pay_Item_Search_Text,H2145)),MAX(G$4:$G2144)+1,0))),IF(ISNUMBER(Pay_Item_Search_Text),0,IF(ISNUMBER(SEARCH(Pay_Item_Search_Text,H2145)),MAX(G$4:$G2144)+1,0)))</f>
        <v>2141</v>
      </c>
      <c r="H2145" s="1" t="str">
        <f>IF(Table_PayItems[[#This Row],[Description]]="_","_ Unique Item - "&amp;Table_PayItems[[#This Row],[Item]]&amp;" - $"&amp;Table_PayItems[[#This Row],[Unit]],Table_PayItems[[#This Row],[Description]]&amp;" - $"&amp;Table_PayItems[[#This Row],[Unit]])</f>
        <v>Culv, Slp End Sect, Arch Pipe, 1 on 6, 24 inch by 18 inch, Transv - $Ea</v>
      </c>
      <c r="I2145" s="29" t="str">
        <f>IFERROR(VLOOKUP(ROWS($M$5:M2145),Table_PayItems[[Search Key]:[Concentrated Name]],2,FALSE),"")</f>
        <v>Culv, Slp End Sect, Arch Pipe, 1 on 6, 24 inch by 18 inch, Transv - $Ea</v>
      </c>
      <c r="J2145" s="1"/>
      <c r="K2145" s="1"/>
      <c r="L2145" s="22">
        <f>IF(ISNUMBER(SEARCH(Pay_Item_Search_Text_2,M2145)),MAX($L$4:L2144)+1,0)</f>
        <v>0</v>
      </c>
      <c r="M2145" s="1" t="str">
        <f>IFERROR(VLOOKUP(ROWS($M$5:M2145),Table_PayItems[[Search Key]:[Concentrated Name]],2,FALSE),"")</f>
        <v>Culv, Slp End Sect, Arch Pipe, 1 on 6, 24 inch by 18 inch, Transv - $Ea</v>
      </c>
      <c r="N2145" s="1" t="str">
        <f>IFERROR(VLOOKUP(ROWS($M$5:N2145),$L$5:$M$7000,2,FALSE),"")</f>
        <v/>
      </c>
      <c r="O2145" s="1" t="str">
        <f>IFERROR(VLOOKUP(ROWS($O$5:O2145),$K$5:$L$7000,2,FALSE),"")</f>
        <v/>
      </c>
    </row>
    <row r="2146" spans="2:15" ht="15" customHeight="1" x14ac:dyDescent="0.25">
      <c r="B2146" s="178" t="s">
        <v>8875</v>
      </c>
      <c r="C2146" s="178" t="s">
        <v>88</v>
      </c>
      <c r="D2146" s="178" t="s">
        <v>929</v>
      </c>
      <c r="E2146" s="178" t="s">
        <v>302</v>
      </c>
      <c r="F2146" s="178" t="s">
        <v>17</v>
      </c>
      <c r="G2146" s="1">
        <f>IF(ISNUMBER(Pay_Item_Search_Text),IF(ISNUMBER(IF(FIND(Pay_Item_Search_Text,B2146)=1,1, "FALSE")),MAX(G$4:$G2145)+1,IF(ISNUMBER(Pay_Item_Search_Text),0,IF(ISNUMBER(SEARCH(Pay_Item_Search_Text,H2146)),MAX(G$4:$G2145)+1,0))),IF(ISNUMBER(Pay_Item_Search_Text),0,IF(ISNUMBER(SEARCH(Pay_Item_Search_Text,H2146)),MAX(G$4:$G2145)+1,0)))</f>
        <v>2142</v>
      </c>
      <c r="H2146" s="1" t="str">
        <f>IF(Table_PayItems[[#This Row],[Description]]="_","_ Unique Item - "&amp;Table_PayItems[[#This Row],[Item]]&amp;" - $"&amp;Table_PayItems[[#This Row],[Unit]],Table_PayItems[[#This Row],[Description]]&amp;" - $"&amp;Table_PayItems[[#This Row],[Unit]])</f>
        <v>Culv, Slp End Sect, Arch Pipe, 1 on 6, 28 inch by 20 inch, Longit - $Ea</v>
      </c>
      <c r="I2146" s="29" t="str">
        <f>IFERROR(VLOOKUP(ROWS($M$5:M2146),Table_PayItems[[Search Key]:[Concentrated Name]],2,FALSE),"")</f>
        <v>Culv, Slp End Sect, Arch Pipe, 1 on 6, 28 inch by 20 inch, Longit - $Ea</v>
      </c>
      <c r="J2146" s="1"/>
      <c r="K2146" s="1"/>
      <c r="L2146" s="22">
        <f>IF(ISNUMBER(SEARCH(Pay_Item_Search_Text_2,M2146)),MAX($L$4:L2145)+1,0)</f>
        <v>568</v>
      </c>
      <c r="M2146" s="1" t="str">
        <f>IFERROR(VLOOKUP(ROWS($M$5:M2146),Table_PayItems[[Search Key]:[Concentrated Name]],2,FALSE),"")</f>
        <v>Culv, Slp End Sect, Arch Pipe, 1 on 6, 28 inch by 20 inch, Longit - $Ea</v>
      </c>
      <c r="N2146" s="1" t="str">
        <f>IFERROR(VLOOKUP(ROWS($M$5:N2146),$L$5:$M$7000,2,FALSE),"")</f>
        <v/>
      </c>
      <c r="O2146" s="1" t="str">
        <f>IFERROR(VLOOKUP(ROWS($O$5:O2146),$K$5:$L$7000,2,FALSE),"")</f>
        <v/>
      </c>
    </row>
    <row r="2147" spans="2:15" ht="15" customHeight="1" x14ac:dyDescent="0.25">
      <c r="B2147" s="178" t="s">
        <v>8876</v>
      </c>
      <c r="C2147" s="178" t="s">
        <v>88</v>
      </c>
      <c r="D2147" s="178" t="s">
        <v>930</v>
      </c>
      <c r="E2147" s="178" t="s">
        <v>302</v>
      </c>
      <c r="F2147" s="178" t="s">
        <v>17</v>
      </c>
      <c r="G2147" s="1">
        <f>IF(ISNUMBER(Pay_Item_Search_Text),IF(ISNUMBER(IF(FIND(Pay_Item_Search_Text,B2147)=1,1, "FALSE")),MAX(G$4:$G2146)+1,IF(ISNUMBER(Pay_Item_Search_Text),0,IF(ISNUMBER(SEARCH(Pay_Item_Search_Text,H2147)),MAX(G$4:$G2146)+1,0))),IF(ISNUMBER(Pay_Item_Search_Text),0,IF(ISNUMBER(SEARCH(Pay_Item_Search_Text,H2147)),MAX(G$4:$G2146)+1,0)))</f>
        <v>2143</v>
      </c>
      <c r="H2147" s="1" t="str">
        <f>IF(Table_PayItems[[#This Row],[Description]]="_","_ Unique Item - "&amp;Table_PayItems[[#This Row],[Item]]&amp;" - $"&amp;Table_PayItems[[#This Row],[Unit]],Table_PayItems[[#This Row],[Description]]&amp;" - $"&amp;Table_PayItems[[#This Row],[Unit]])</f>
        <v>Culv, Slp End Sect, Arch Pipe, 1 on 6, 28 inch by 20 inch, Transv - $Ea</v>
      </c>
      <c r="I2147" s="29" t="str">
        <f>IFERROR(VLOOKUP(ROWS($M$5:M2147),Table_PayItems[[Search Key]:[Concentrated Name]],2,FALSE),"")</f>
        <v>Culv, Slp End Sect, Arch Pipe, 1 on 6, 28 inch by 20 inch, Transv - $Ea</v>
      </c>
      <c r="J2147" s="1"/>
      <c r="K2147" s="1"/>
      <c r="L2147" s="22">
        <f>IF(ISNUMBER(SEARCH(Pay_Item_Search_Text_2,M2147)),MAX($L$4:L2146)+1,0)</f>
        <v>569</v>
      </c>
      <c r="M2147" s="1" t="str">
        <f>IFERROR(VLOOKUP(ROWS($M$5:M2147),Table_PayItems[[Search Key]:[Concentrated Name]],2,FALSE),"")</f>
        <v>Culv, Slp End Sect, Arch Pipe, 1 on 6, 28 inch by 20 inch, Transv - $Ea</v>
      </c>
      <c r="N2147" s="1" t="str">
        <f>IFERROR(VLOOKUP(ROWS($M$5:N2147),$L$5:$M$7000,2,FALSE),"")</f>
        <v/>
      </c>
      <c r="O2147" s="1" t="str">
        <f>IFERROR(VLOOKUP(ROWS($O$5:O2147),$K$5:$L$7000,2,FALSE),"")</f>
        <v/>
      </c>
    </row>
    <row r="2148" spans="2:15" ht="15" customHeight="1" x14ac:dyDescent="0.25">
      <c r="B2148" s="178" t="s">
        <v>8877</v>
      </c>
      <c r="C2148" s="178" t="s">
        <v>88</v>
      </c>
      <c r="D2148" s="178" t="s">
        <v>931</v>
      </c>
      <c r="E2148" s="178" t="s">
        <v>302</v>
      </c>
      <c r="F2148" s="178" t="s">
        <v>17</v>
      </c>
      <c r="G2148" s="1">
        <f>IF(ISNUMBER(Pay_Item_Search_Text),IF(ISNUMBER(IF(FIND(Pay_Item_Search_Text,B2148)=1,1, "FALSE")),MAX(G$4:$G2147)+1,IF(ISNUMBER(Pay_Item_Search_Text),0,IF(ISNUMBER(SEARCH(Pay_Item_Search_Text,H2148)),MAX(G$4:$G2147)+1,0))),IF(ISNUMBER(Pay_Item_Search_Text),0,IF(ISNUMBER(SEARCH(Pay_Item_Search_Text,H2148)),MAX(G$4:$G2147)+1,0)))</f>
        <v>2144</v>
      </c>
      <c r="H2148" s="1" t="str">
        <f>IF(Table_PayItems[[#This Row],[Description]]="_","_ Unique Item - "&amp;Table_PayItems[[#This Row],[Item]]&amp;" - $"&amp;Table_PayItems[[#This Row],[Unit]],Table_PayItems[[#This Row],[Description]]&amp;" - $"&amp;Table_PayItems[[#This Row],[Unit]])</f>
        <v>Culv, Slp End Sect, Arch Pipe, 1 on 6, 35 inch by 24 inch, Longit - $Ea</v>
      </c>
      <c r="I2148" s="29" t="str">
        <f>IFERROR(VLOOKUP(ROWS($M$5:M2148),Table_PayItems[[Search Key]:[Concentrated Name]],2,FALSE),"")</f>
        <v>Culv, Slp End Sect, Arch Pipe, 1 on 6, 35 inch by 24 inch, Longit - $Ea</v>
      </c>
      <c r="J2148" s="1"/>
      <c r="K2148" s="1"/>
      <c r="L2148" s="22">
        <f>IF(ISNUMBER(SEARCH(Pay_Item_Search_Text_2,M2148)),MAX($L$4:L2147)+1,0)</f>
        <v>0</v>
      </c>
      <c r="M2148" s="1" t="str">
        <f>IFERROR(VLOOKUP(ROWS($M$5:M2148),Table_PayItems[[Search Key]:[Concentrated Name]],2,FALSE),"")</f>
        <v>Culv, Slp End Sect, Arch Pipe, 1 on 6, 35 inch by 24 inch, Longit - $Ea</v>
      </c>
      <c r="N2148" s="1" t="str">
        <f>IFERROR(VLOOKUP(ROWS($M$5:N2148),$L$5:$M$7000,2,FALSE),"")</f>
        <v/>
      </c>
      <c r="O2148" s="1" t="str">
        <f>IFERROR(VLOOKUP(ROWS($O$5:O2148),$K$5:$L$7000,2,FALSE),"")</f>
        <v/>
      </c>
    </row>
    <row r="2149" spans="2:15" ht="15" customHeight="1" x14ac:dyDescent="0.25">
      <c r="B2149" s="178" t="s">
        <v>8878</v>
      </c>
      <c r="C2149" s="178" t="s">
        <v>88</v>
      </c>
      <c r="D2149" s="178" t="s">
        <v>932</v>
      </c>
      <c r="E2149" s="178" t="s">
        <v>302</v>
      </c>
      <c r="F2149" s="178" t="s">
        <v>17</v>
      </c>
      <c r="G2149" s="1">
        <f>IF(ISNUMBER(Pay_Item_Search_Text),IF(ISNUMBER(IF(FIND(Pay_Item_Search_Text,B2149)=1,1, "FALSE")),MAX(G$4:$G2148)+1,IF(ISNUMBER(Pay_Item_Search_Text),0,IF(ISNUMBER(SEARCH(Pay_Item_Search_Text,H2149)),MAX(G$4:$G2148)+1,0))),IF(ISNUMBER(Pay_Item_Search_Text),0,IF(ISNUMBER(SEARCH(Pay_Item_Search_Text,H2149)),MAX(G$4:$G2148)+1,0)))</f>
        <v>2145</v>
      </c>
      <c r="H2149" s="1" t="str">
        <f>IF(Table_PayItems[[#This Row],[Description]]="_","_ Unique Item - "&amp;Table_PayItems[[#This Row],[Item]]&amp;" - $"&amp;Table_PayItems[[#This Row],[Unit]],Table_PayItems[[#This Row],[Description]]&amp;" - $"&amp;Table_PayItems[[#This Row],[Unit]])</f>
        <v>Culv, Slp End Sect, Arch Pipe, 1 on 6, 35 inch by 24 inch, Transv - $Ea</v>
      </c>
      <c r="I2149" s="29" t="str">
        <f>IFERROR(VLOOKUP(ROWS($M$5:M2149),Table_PayItems[[Search Key]:[Concentrated Name]],2,FALSE),"")</f>
        <v>Culv, Slp End Sect, Arch Pipe, 1 on 6, 35 inch by 24 inch, Transv - $Ea</v>
      </c>
      <c r="J2149" s="1"/>
      <c r="K2149" s="1"/>
      <c r="L2149" s="22">
        <f>IF(ISNUMBER(SEARCH(Pay_Item_Search_Text_2,M2149)),MAX($L$4:L2148)+1,0)</f>
        <v>0</v>
      </c>
      <c r="M2149" s="1" t="str">
        <f>IFERROR(VLOOKUP(ROWS($M$5:M2149),Table_PayItems[[Search Key]:[Concentrated Name]],2,FALSE),"")</f>
        <v>Culv, Slp End Sect, Arch Pipe, 1 on 6, 35 inch by 24 inch, Transv - $Ea</v>
      </c>
      <c r="N2149" s="1" t="str">
        <f>IFERROR(VLOOKUP(ROWS($M$5:N2149),$L$5:$M$7000,2,FALSE),"")</f>
        <v/>
      </c>
      <c r="O2149" s="1" t="str">
        <f>IFERROR(VLOOKUP(ROWS($O$5:O2149),$K$5:$L$7000,2,FALSE),"")</f>
        <v/>
      </c>
    </row>
    <row r="2150" spans="2:15" ht="15" customHeight="1" x14ac:dyDescent="0.25">
      <c r="B2150" s="178" t="s">
        <v>8879</v>
      </c>
      <c r="C2150" s="178" t="s">
        <v>88</v>
      </c>
      <c r="D2150" s="178" t="s">
        <v>933</v>
      </c>
      <c r="E2150" s="178" t="s">
        <v>302</v>
      </c>
      <c r="F2150" s="178" t="s">
        <v>17</v>
      </c>
      <c r="G2150" s="1">
        <f>IF(ISNUMBER(Pay_Item_Search_Text),IF(ISNUMBER(IF(FIND(Pay_Item_Search_Text,B2150)=1,1, "FALSE")),MAX(G$4:$G2149)+1,IF(ISNUMBER(Pay_Item_Search_Text),0,IF(ISNUMBER(SEARCH(Pay_Item_Search_Text,H2150)),MAX(G$4:$G2149)+1,0))),IF(ISNUMBER(Pay_Item_Search_Text),0,IF(ISNUMBER(SEARCH(Pay_Item_Search_Text,H2150)),MAX(G$4:$G2149)+1,0)))</f>
        <v>2146</v>
      </c>
      <c r="H2150" s="1" t="str">
        <f>IF(Table_PayItems[[#This Row],[Description]]="_","_ Unique Item - "&amp;Table_PayItems[[#This Row],[Item]]&amp;" - $"&amp;Table_PayItems[[#This Row],[Unit]],Table_PayItems[[#This Row],[Description]]&amp;" - $"&amp;Table_PayItems[[#This Row],[Unit]])</f>
        <v>Culv, Slp End Sect, Arch Pipe, 1 on 6, 42 inch by 29 inch, Longit - $Ea</v>
      </c>
      <c r="I2150" s="29" t="str">
        <f>IFERROR(VLOOKUP(ROWS($M$5:M2150),Table_PayItems[[Search Key]:[Concentrated Name]],2,FALSE),"")</f>
        <v>Culv, Slp End Sect, Arch Pipe, 1 on 6, 42 inch by 29 inch, Longit - $Ea</v>
      </c>
      <c r="J2150" s="1"/>
      <c r="K2150" s="1"/>
      <c r="L2150" s="22">
        <f>IF(ISNUMBER(SEARCH(Pay_Item_Search_Text_2,M2150)),MAX($L$4:L2149)+1,0)</f>
        <v>0</v>
      </c>
      <c r="M2150" s="1" t="str">
        <f>IFERROR(VLOOKUP(ROWS($M$5:M2150),Table_PayItems[[Search Key]:[Concentrated Name]],2,FALSE),"")</f>
        <v>Culv, Slp End Sect, Arch Pipe, 1 on 6, 42 inch by 29 inch, Longit - $Ea</v>
      </c>
      <c r="N2150" s="1" t="str">
        <f>IFERROR(VLOOKUP(ROWS($M$5:N2150),$L$5:$M$7000,2,FALSE),"")</f>
        <v/>
      </c>
      <c r="O2150" s="1" t="str">
        <f>IFERROR(VLOOKUP(ROWS($O$5:O2150),$K$5:$L$7000,2,FALSE),"")</f>
        <v/>
      </c>
    </row>
    <row r="2151" spans="2:15" ht="15" customHeight="1" x14ac:dyDescent="0.25">
      <c r="B2151" s="178" t="s">
        <v>8880</v>
      </c>
      <c r="C2151" s="178" t="s">
        <v>88</v>
      </c>
      <c r="D2151" s="178" t="s">
        <v>934</v>
      </c>
      <c r="E2151" s="178" t="s">
        <v>302</v>
      </c>
      <c r="F2151" s="178" t="s">
        <v>17</v>
      </c>
      <c r="G2151" s="1">
        <f>IF(ISNUMBER(Pay_Item_Search_Text),IF(ISNUMBER(IF(FIND(Pay_Item_Search_Text,B2151)=1,1, "FALSE")),MAX(G$4:$G2150)+1,IF(ISNUMBER(Pay_Item_Search_Text),0,IF(ISNUMBER(SEARCH(Pay_Item_Search_Text,H2151)),MAX(G$4:$G2150)+1,0))),IF(ISNUMBER(Pay_Item_Search_Text),0,IF(ISNUMBER(SEARCH(Pay_Item_Search_Text,H2151)),MAX(G$4:$G2150)+1,0)))</f>
        <v>2147</v>
      </c>
      <c r="H2151" s="1" t="str">
        <f>IF(Table_PayItems[[#This Row],[Description]]="_","_ Unique Item - "&amp;Table_PayItems[[#This Row],[Item]]&amp;" - $"&amp;Table_PayItems[[#This Row],[Unit]],Table_PayItems[[#This Row],[Description]]&amp;" - $"&amp;Table_PayItems[[#This Row],[Unit]])</f>
        <v>Culv, Slp End Sect, Arch Pipe, 1 on 6, 42 inch by 29 inch, Transv - $Ea</v>
      </c>
      <c r="I2151" s="29" t="str">
        <f>IFERROR(VLOOKUP(ROWS($M$5:M2151),Table_PayItems[[Search Key]:[Concentrated Name]],2,FALSE),"")</f>
        <v>Culv, Slp End Sect, Arch Pipe, 1 on 6, 42 inch by 29 inch, Transv - $Ea</v>
      </c>
      <c r="J2151" s="1"/>
      <c r="K2151" s="1"/>
      <c r="L2151" s="22">
        <f>IF(ISNUMBER(SEARCH(Pay_Item_Search_Text_2,M2151)),MAX($L$4:L2150)+1,0)</f>
        <v>0</v>
      </c>
      <c r="M2151" s="1" t="str">
        <f>IFERROR(VLOOKUP(ROWS($M$5:M2151),Table_PayItems[[Search Key]:[Concentrated Name]],2,FALSE),"")</f>
        <v>Culv, Slp End Sect, Arch Pipe, 1 on 6, 42 inch by 29 inch, Transv - $Ea</v>
      </c>
      <c r="N2151" s="1" t="str">
        <f>IFERROR(VLOOKUP(ROWS($M$5:N2151),$L$5:$M$7000,2,FALSE),"")</f>
        <v/>
      </c>
      <c r="O2151" s="1" t="str">
        <f>IFERROR(VLOOKUP(ROWS($O$5:O2151),$K$5:$L$7000,2,FALSE),"")</f>
        <v/>
      </c>
    </row>
    <row r="2152" spans="2:15" ht="15" customHeight="1" x14ac:dyDescent="0.25">
      <c r="B2152" s="178" t="s">
        <v>8881</v>
      </c>
      <c r="C2152" s="178" t="s">
        <v>88</v>
      </c>
      <c r="D2152" s="178" t="s">
        <v>935</v>
      </c>
      <c r="E2152" s="178" t="s">
        <v>302</v>
      </c>
      <c r="F2152" s="178" t="s">
        <v>17</v>
      </c>
      <c r="G2152" s="1">
        <f>IF(ISNUMBER(Pay_Item_Search_Text),IF(ISNUMBER(IF(FIND(Pay_Item_Search_Text,B2152)=1,1, "FALSE")),MAX(G$4:$G2151)+1,IF(ISNUMBER(Pay_Item_Search_Text),0,IF(ISNUMBER(SEARCH(Pay_Item_Search_Text,H2152)),MAX(G$4:$G2151)+1,0))),IF(ISNUMBER(Pay_Item_Search_Text),0,IF(ISNUMBER(SEARCH(Pay_Item_Search_Text,H2152)),MAX(G$4:$G2151)+1,0)))</f>
        <v>2148</v>
      </c>
      <c r="H2152" s="1" t="str">
        <f>IF(Table_PayItems[[#This Row],[Description]]="_","_ Unique Item - "&amp;Table_PayItems[[#This Row],[Item]]&amp;" - $"&amp;Table_PayItems[[#This Row],[Unit]],Table_PayItems[[#This Row],[Description]]&amp;" - $"&amp;Table_PayItems[[#This Row],[Unit]])</f>
        <v>Culv, Slp End Sect, Arch Pipe, 1 on 6, 49 inch by 33 inch, Longit - $Ea</v>
      </c>
      <c r="I2152" s="29" t="str">
        <f>IFERROR(VLOOKUP(ROWS($M$5:M2152),Table_PayItems[[Search Key]:[Concentrated Name]],2,FALSE),"")</f>
        <v>Culv, Slp End Sect, Arch Pipe, 1 on 6, 49 inch by 33 inch, Longit - $Ea</v>
      </c>
      <c r="J2152" s="1"/>
      <c r="K2152" s="1"/>
      <c r="L2152" s="22">
        <f>IF(ISNUMBER(SEARCH(Pay_Item_Search_Text_2,M2152)),MAX($L$4:L2151)+1,0)</f>
        <v>0</v>
      </c>
      <c r="M2152" s="1" t="str">
        <f>IFERROR(VLOOKUP(ROWS($M$5:M2152),Table_PayItems[[Search Key]:[Concentrated Name]],2,FALSE),"")</f>
        <v>Culv, Slp End Sect, Arch Pipe, 1 on 6, 49 inch by 33 inch, Longit - $Ea</v>
      </c>
      <c r="N2152" s="1" t="str">
        <f>IFERROR(VLOOKUP(ROWS($M$5:N2152),$L$5:$M$7000,2,FALSE),"")</f>
        <v/>
      </c>
      <c r="O2152" s="1" t="str">
        <f>IFERROR(VLOOKUP(ROWS($O$5:O2152),$K$5:$L$7000,2,FALSE),"")</f>
        <v/>
      </c>
    </row>
    <row r="2153" spans="2:15" ht="15" customHeight="1" x14ac:dyDescent="0.25">
      <c r="B2153" s="178" t="s">
        <v>8882</v>
      </c>
      <c r="C2153" s="178" t="s">
        <v>88</v>
      </c>
      <c r="D2153" s="178" t="s">
        <v>936</v>
      </c>
      <c r="E2153" s="178" t="s">
        <v>302</v>
      </c>
      <c r="F2153" s="178" t="s">
        <v>17</v>
      </c>
      <c r="G2153" s="1">
        <f>IF(ISNUMBER(Pay_Item_Search_Text),IF(ISNUMBER(IF(FIND(Pay_Item_Search_Text,B2153)=1,1, "FALSE")),MAX(G$4:$G2152)+1,IF(ISNUMBER(Pay_Item_Search_Text),0,IF(ISNUMBER(SEARCH(Pay_Item_Search_Text,H2153)),MAX(G$4:$G2152)+1,0))),IF(ISNUMBER(Pay_Item_Search_Text),0,IF(ISNUMBER(SEARCH(Pay_Item_Search_Text,H2153)),MAX(G$4:$G2152)+1,0)))</f>
        <v>2149</v>
      </c>
      <c r="H2153" s="1" t="str">
        <f>IF(Table_PayItems[[#This Row],[Description]]="_","_ Unique Item - "&amp;Table_PayItems[[#This Row],[Item]]&amp;" - $"&amp;Table_PayItems[[#This Row],[Unit]],Table_PayItems[[#This Row],[Description]]&amp;" - $"&amp;Table_PayItems[[#This Row],[Unit]])</f>
        <v>Culv, Slp End Sect, Arch Pipe, 1 on 6, 49 inch by 33 inch, Transv - $Ea</v>
      </c>
      <c r="I2153" s="29" t="str">
        <f>IFERROR(VLOOKUP(ROWS($M$5:M2153),Table_PayItems[[Search Key]:[Concentrated Name]],2,FALSE),"")</f>
        <v>Culv, Slp End Sect, Arch Pipe, 1 on 6, 49 inch by 33 inch, Transv - $Ea</v>
      </c>
      <c r="J2153" s="1"/>
      <c r="K2153" s="1"/>
      <c r="L2153" s="22">
        <f>IF(ISNUMBER(SEARCH(Pay_Item_Search_Text_2,M2153)),MAX($L$4:L2152)+1,0)</f>
        <v>0</v>
      </c>
      <c r="M2153" s="1" t="str">
        <f>IFERROR(VLOOKUP(ROWS($M$5:M2153),Table_PayItems[[Search Key]:[Concentrated Name]],2,FALSE),"")</f>
        <v>Culv, Slp End Sect, Arch Pipe, 1 on 6, 49 inch by 33 inch, Transv - $Ea</v>
      </c>
      <c r="N2153" s="1" t="str">
        <f>IFERROR(VLOOKUP(ROWS($M$5:N2153),$L$5:$M$7000,2,FALSE),"")</f>
        <v/>
      </c>
      <c r="O2153" s="1" t="str">
        <f>IFERROR(VLOOKUP(ROWS($O$5:O2153),$K$5:$L$7000,2,FALSE),"")</f>
        <v/>
      </c>
    </row>
    <row r="2154" spans="2:15" ht="15" customHeight="1" x14ac:dyDescent="0.25">
      <c r="B2154" s="178" t="s">
        <v>8883</v>
      </c>
      <c r="C2154" s="178" t="s">
        <v>88</v>
      </c>
      <c r="D2154" s="178" t="s">
        <v>937</v>
      </c>
      <c r="E2154" s="178" t="s">
        <v>302</v>
      </c>
      <c r="F2154" s="178" t="s">
        <v>17</v>
      </c>
      <c r="G2154" s="1">
        <f>IF(ISNUMBER(Pay_Item_Search_Text),IF(ISNUMBER(IF(FIND(Pay_Item_Search_Text,B2154)=1,1, "FALSE")),MAX(G$4:$G2153)+1,IF(ISNUMBER(Pay_Item_Search_Text),0,IF(ISNUMBER(SEARCH(Pay_Item_Search_Text,H2154)),MAX(G$4:$G2153)+1,0))),IF(ISNUMBER(Pay_Item_Search_Text),0,IF(ISNUMBER(SEARCH(Pay_Item_Search_Text,H2154)),MAX(G$4:$G2153)+1,0)))</f>
        <v>2150</v>
      </c>
      <c r="H2154" s="1" t="str">
        <f>IF(Table_PayItems[[#This Row],[Description]]="_","_ Unique Item - "&amp;Table_PayItems[[#This Row],[Item]]&amp;" - $"&amp;Table_PayItems[[#This Row],[Unit]],Table_PayItems[[#This Row],[Description]]&amp;" - $"&amp;Table_PayItems[[#This Row],[Unit]])</f>
        <v>Culv, Slp End Sect, Arch Pipe, 1 on 6, 57 inch by 38 inch, Longit - $Ea</v>
      </c>
      <c r="I2154" s="29" t="str">
        <f>IFERROR(VLOOKUP(ROWS($M$5:M2154),Table_PayItems[[Search Key]:[Concentrated Name]],2,FALSE),"")</f>
        <v>Culv, Slp End Sect, Arch Pipe, 1 on 6, 57 inch by 38 inch, Longit - $Ea</v>
      </c>
      <c r="J2154" s="1"/>
      <c r="K2154" s="1"/>
      <c r="L2154" s="22">
        <f>IF(ISNUMBER(SEARCH(Pay_Item_Search_Text_2,M2154)),MAX($L$4:L2153)+1,0)</f>
        <v>0</v>
      </c>
      <c r="M2154" s="1" t="str">
        <f>IFERROR(VLOOKUP(ROWS($M$5:M2154),Table_PayItems[[Search Key]:[Concentrated Name]],2,FALSE),"")</f>
        <v>Culv, Slp End Sect, Arch Pipe, 1 on 6, 57 inch by 38 inch, Longit - $Ea</v>
      </c>
      <c r="N2154" s="1" t="str">
        <f>IFERROR(VLOOKUP(ROWS($M$5:N2154),$L$5:$M$7000,2,FALSE),"")</f>
        <v/>
      </c>
      <c r="O2154" s="1" t="str">
        <f>IFERROR(VLOOKUP(ROWS($O$5:O2154),$K$5:$L$7000,2,FALSE),"")</f>
        <v/>
      </c>
    </row>
    <row r="2155" spans="2:15" ht="15" customHeight="1" x14ac:dyDescent="0.25">
      <c r="B2155" s="178" t="s">
        <v>8884</v>
      </c>
      <c r="C2155" s="178" t="s">
        <v>88</v>
      </c>
      <c r="D2155" s="178" t="s">
        <v>938</v>
      </c>
      <c r="E2155" s="178" t="s">
        <v>302</v>
      </c>
      <c r="F2155" s="178" t="s">
        <v>17</v>
      </c>
      <c r="G2155" s="1">
        <f>IF(ISNUMBER(Pay_Item_Search_Text),IF(ISNUMBER(IF(FIND(Pay_Item_Search_Text,B2155)=1,1, "FALSE")),MAX(G$4:$G2154)+1,IF(ISNUMBER(Pay_Item_Search_Text),0,IF(ISNUMBER(SEARCH(Pay_Item_Search_Text,H2155)),MAX(G$4:$G2154)+1,0))),IF(ISNUMBER(Pay_Item_Search_Text),0,IF(ISNUMBER(SEARCH(Pay_Item_Search_Text,H2155)),MAX(G$4:$G2154)+1,0)))</f>
        <v>2151</v>
      </c>
      <c r="H2155" s="1" t="str">
        <f>IF(Table_PayItems[[#This Row],[Description]]="_","_ Unique Item - "&amp;Table_PayItems[[#This Row],[Item]]&amp;" - $"&amp;Table_PayItems[[#This Row],[Unit]],Table_PayItems[[#This Row],[Description]]&amp;" - $"&amp;Table_PayItems[[#This Row],[Unit]])</f>
        <v>Culv, Slp End Sect, Arch Pipe, 1 on 6, 57 inch by 38 inch, Transv - $Ea</v>
      </c>
      <c r="I2155" s="29" t="str">
        <f>IFERROR(VLOOKUP(ROWS($M$5:M2155),Table_PayItems[[Search Key]:[Concentrated Name]],2,FALSE),"")</f>
        <v>Culv, Slp End Sect, Arch Pipe, 1 on 6, 57 inch by 38 inch, Transv - $Ea</v>
      </c>
      <c r="J2155" s="1"/>
      <c r="K2155" s="1"/>
      <c r="L2155" s="22">
        <f>IF(ISNUMBER(SEARCH(Pay_Item_Search_Text_2,M2155)),MAX($L$4:L2154)+1,0)</f>
        <v>0</v>
      </c>
      <c r="M2155" s="1" t="str">
        <f>IFERROR(VLOOKUP(ROWS($M$5:M2155),Table_PayItems[[Search Key]:[Concentrated Name]],2,FALSE),"")</f>
        <v>Culv, Slp End Sect, Arch Pipe, 1 on 6, 57 inch by 38 inch, Transv - $Ea</v>
      </c>
      <c r="N2155" s="1" t="str">
        <f>IFERROR(VLOOKUP(ROWS($M$5:N2155),$L$5:$M$7000,2,FALSE),"")</f>
        <v/>
      </c>
      <c r="O2155" s="1" t="str">
        <f>IFERROR(VLOOKUP(ROWS($O$5:O2155),$K$5:$L$7000,2,FALSE),"")</f>
        <v/>
      </c>
    </row>
    <row r="2156" spans="2:15" ht="15" customHeight="1" x14ac:dyDescent="0.25">
      <c r="B2156" s="178" t="s">
        <v>8885</v>
      </c>
      <c r="C2156" s="178" t="s">
        <v>88</v>
      </c>
      <c r="D2156" s="178" t="s">
        <v>939</v>
      </c>
      <c r="E2156" s="178" t="s">
        <v>302</v>
      </c>
      <c r="F2156" s="178" t="s">
        <v>17</v>
      </c>
      <c r="G2156" s="1">
        <f>IF(ISNUMBER(Pay_Item_Search_Text),IF(ISNUMBER(IF(FIND(Pay_Item_Search_Text,B2156)=1,1, "FALSE")),MAX(G$4:$G2155)+1,IF(ISNUMBER(Pay_Item_Search_Text),0,IF(ISNUMBER(SEARCH(Pay_Item_Search_Text,H2156)),MAX(G$4:$G2155)+1,0))),IF(ISNUMBER(Pay_Item_Search_Text),0,IF(ISNUMBER(SEARCH(Pay_Item_Search_Text,H2156)),MAX(G$4:$G2155)+1,0)))</f>
        <v>2152</v>
      </c>
      <c r="H2156" s="1" t="str">
        <f>IF(Table_PayItems[[#This Row],[Description]]="_","_ Unique Item - "&amp;Table_PayItems[[#This Row],[Item]]&amp;" - $"&amp;Table_PayItems[[#This Row],[Unit]],Table_PayItems[[#This Row],[Description]]&amp;" - $"&amp;Table_PayItems[[#This Row],[Unit]])</f>
        <v>Culv, Slp End Sect, Arch Pipe, 1 on 6, 64 inch by 43 inch, Longit - $Ea</v>
      </c>
      <c r="I2156" s="29" t="str">
        <f>IFERROR(VLOOKUP(ROWS($M$5:M2156),Table_PayItems[[Search Key]:[Concentrated Name]],2,FALSE),"")</f>
        <v>Culv, Slp End Sect, Arch Pipe, 1 on 6, 64 inch by 43 inch, Longit - $Ea</v>
      </c>
      <c r="J2156" s="1"/>
      <c r="K2156" s="1"/>
      <c r="L2156" s="22">
        <f>IF(ISNUMBER(SEARCH(Pay_Item_Search_Text_2,M2156)),MAX($L$4:L2155)+1,0)</f>
        <v>0</v>
      </c>
      <c r="M2156" s="1" t="str">
        <f>IFERROR(VLOOKUP(ROWS($M$5:M2156),Table_PayItems[[Search Key]:[Concentrated Name]],2,FALSE),"")</f>
        <v>Culv, Slp End Sect, Arch Pipe, 1 on 6, 64 inch by 43 inch, Longit - $Ea</v>
      </c>
      <c r="N2156" s="1" t="str">
        <f>IFERROR(VLOOKUP(ROWS($M$5:N2156),$L$5:$M$7000,2,FALSE),"")</f>
        <v/>
      </c>
      <c r="O2156" s="1" t="str">
        <f>IFERROR(VLOOKUP(ROWS($O$5:O2156),$K$5:$L$7000,2,FALSE),"")</f>
        <v/>
      </c>
    </row>
    <row r="2157" spans="2:15" ht="15" customHeight="1" x14ac:dyDescent="0.25">
      <c r="B2157" s="178" t="s">
        <v>8886</v>
      </c>
      <c r="C2157" s="178" t="s">
        <v>88</v>
      </c>
      <c r="D2157" s="178" t="s">
        <v>940</v>
      </c>
      <c r="E2157" s="178" t="s">
        <v>302</v>
      </c>
      <c r="F2157" s="178" t="s">
        <v>17</v>
      </c>
      <c r="G2157" s="1">
        <f>IF(ISNUMBER(Pay_Item_Search_Text),IF(ISNUMBER(IF(FIND(Pay_Item_Search_Text,B2157)=1,1, "FALSE")),MAX(G$4:$G2156)+1,IF(ISNUMBER(Pay_Item_Search_Text),0,IF(ISNUMBER(SEARCH(Pay_Item_Search_Text,H2157)),MAX(G$4:$G2156)+1,0))),IF(ISNUMBER(Pay_Item_Search_Text),0,IF(ISNUMBER(SEARCH(Pay_Item_Search_Text,H2157)),MAX(G$4:$G2156)+1,0)))</f>
        <v>2153</v>
      </c>
      <c r="H2157" s="1" t="str">
        <f>IF(Table_PayItems[[#This Row],[Description]]="_","_ Unique Item - "&amp;Table_PayItems[[#This Row],[Item]]&amp;" - $"&amp;Table_PayItems[[#This Row],[Unit]],Table_PayItems[[#This Row],[Description]]&amp;" - $"&amp;Table_PayItems[[#This Row],[Unit]])</f>
        <v>Culv, Slp End Sect, Arch Pipe, 1 on 6, 64 inch by 43 inch, Transv - $Ea</v>
      </c>
      <c r="I2157" s="29" t="str">
        <f>IFERROR(VLOOKUP(ROWS($M$5:M2157),Table_PayItems[[Search Key]:[Concentrated Name]],2,FALSE),"")</f>
        <v>Culv, Slp End Sect, Arch Pipe, 1 on 6, 64 inch by 43 inch, Transv - $Ea</v>
      </c>
      <c r="J2157" s="1"/>
      <c r="K2157" s="1"/>
      <c r="L2157" s="22">
        <f>IF(ISNUMBER(SEARCH(Pay_Item_Search_Text_2,M2157)),MAX($L$4:L2156)+1,0)</f>
        <v>0</v>
      </c>
      <c r="M2157" s="1" t="str">
        <f>IFERROR(VLOOKUP(ROWS($M$5:M2157),Table_PayItems[[Search Key]:[Concentrated Name]],2,FALSE),"")</f>
        <v>Culv, Slp End Sect, Arch Pipe, 1 on 6, 64 inch by 43 inch, Transv - $Ea</v>
      </c>
      <c r="N2157" s="1" t="str">
        <f>IFERROR(VLOOKUP(ROWS($M$5:N2157),$L$5:$M$7000,2,FALSE),"")</f>
        <v/>
      </c>
      <c r="O2157" s="1" t="str">
        <f>IFERROR(VLOOKUP(ROWS($O$5:O2157),$K$5:$L$7000,2,FALSE),"")</f>
        <v/>
      </c>
    </row>
    <row r="2158" spans="2:15" ht="15" customHeight="1" x14ac:dyDescent="0.25">
      <c r="B2158" s="178" t="s">
        <v>8887</v>
      </c>
      <c r="C2158" s="178" t="s">
        <v>88</v>
      </c>
      <c r="D2158" s="178" t="s">
        <v>941</v>
      </c>
      <c r="E2158" s="178" t="s">
        <v>302</v>
      </c>
      <c r="F2158" s="178" t="s">
        <v>17</v>
      </c>
      <c r="G2158" s="1">
        <f>IF(ISNUMBER(Pay_Item_Search_Text),IF(ISNUMBER(IF(FIND(Pay_Item_Search_Text,B2158)=1,1, "FALSE")),MAX(G$4:$G2157)+1,IF(ISNUMBER(Pay_Item_Search_Text),0,IF(ISNUMBER(SEARCH(Pay_Item_Search_Text,H2158)),MAX(G$4:$G2157)+1,0))),IF(ISNUMBER(Pay_Item_Search_Text),0,IF(ISNUMBER(SEARCH(Pay_Item_Search_Text,H2158)),MAX(G$4:$G2157)+1,0)))</f>
        <v>2154</v>
      </c>
      <c r="H2158" s="1" t="str">
        <f>IF(Table_PayItems[[#This Row],[Description]]="_","_ Unique Item - "&amp;Table_PayItems[[#This Row],[Item]]&amp;" - $"&amp;Table_PayItems[[#This Row],[Unit]],Table_PayItems[[#This Row],[Description]]&amp;" - $"&amp;Table_PayItems[[#This Row],[Unit]])</f>
        <v>Culv, Slp End Sect, Arch Pipe, 1 on 6, 71 inch by 47 inch, Longit - $Ea</v>
      </c>
      <c r="I2158" s="29" t="str">
        <f>IFERROR(VLOOKUP(ROWS($M$5:M2158),Table_PayItems[[Search Key]:[Concentrated Name]],2,FALSE),"")</f>
        <v>Culv, Slp End Sect, Arch Pipe, 1 on 6, 71 inch by 47 inch, Longit - $Ea</v>
      </c>
      <c r="J2158" s="1"/>
      <c r="K2158" s="1"/>
      <c r="L2158" s="22">
        <f>IF(ISNUMBER(SEARCH(Pay_Item_Search_Text_2,M2158)),MAX($L$4:L2157)+1,0)</f>
        <v>0</v>
      </c>
      <c r="M2158" s="1" t="str">
        <f>IFERROR(VLOOKUP(ROWS($M$5:M2158),Table_PayItems[[Search Key]:[Concentrated Name]],2,FALSE),"")</f>
        <v>Culv, Slp End Sect, Arch Pipe, 1 on 6, 71 inch by 47 inch, Longit - $Ea</v>
      </c>
      <c r="N2158" s="1" t="str">
        <f>IFERROR(VLOOKUP(ROWS($M$5:N2158),$L$5:$M$7000,2,FALSE),"")</f>
        <v/>
      </c>
      <c r="O2158" s="1" t="str">
        <f>IFERROR(VLOOKUP(ROWS($O$5:O2158),$K$5:$L$7000,2,FALSE),"")</f>
        <v/>
      </c>
    </row>
    <row r="2159" spans="2:15" ht="15" customHeight="1" x14ac:dyDescent="0.25">
      <c r="B2159" s="178" t="s">
        <v>8888</v>
      </c>
      <c r="C2159" s="178" t="s">
        <v>88</v>
      </c>
      <c r="D2159" s="178" t="s">
        <v>942</v>
      </c>
      <c r="E2159" s="178" t="s">
        <v>302</v>
      </c>
      <c r="F2159" s="178" t="s">
        <v>17</v>
      </c>
      <c r="G2159" s="1">
        <f>IF(ISNUMBER(Pay_Item_Search_Text),IF(ISNUMBER(IF(FIND(Pay_Item_Search_Text,B2159)=1,1, "FALSE")),MAX(G$4:$G2158)+1,IF(ISNUMBER(Pay_Item_Search_Text),0,IF(ISNUMBER(SEARCH(Pay_Item_Search_Text,H2159)),MAX(G$4:$G2158)+1,0))),IF(ISNUMBER(Pay_Item_Search_Text),0,IF(ISNUMBER(SEARCH(Pay_Item_Search_Text,H2159)),MAX(G$4:$G2158)+1,0)))</f>
        <v>2155</v>
      </c>
      <c r="H2159" s="1" t="str">
        <f>IF(Table_PayItems[[#This Row],[Description]]="_","_ Unique Item - "&amp;Table_PayItems[[#This Row],[Item]]&amp;" - $"&amp;Table_PayItems[[#This Row],[Unit]],Table_PayItems[[#This Row],[Description]]&amp;" - $"&amp;Table_PayItems[[#This Row],[Unit]])</f>
        <v>Culv, Slp End Sect, Arch Pipe, 1 on 6, 71 inch by 47 inch, Transv - $Ea</v>
      </c>
      <c r="I2159" s="29" t="str">
        <f>IFERROR(VLOOKUP(ROWS($M$5:M2159),Table_PayItems[[Search Key]:[Concentrated Name]],2,FALSE),"")</f>
        <v>Culv, Slp End Sect, Arch Pipe, 1 on 6, 71 inch by 47 inch, Transv - $Ea</v>
      </c>
      <c r="J2159" s="1"/>
      <c r="K2159" s="1"/>
      <c r="L2159" s="22">
        <f>IF(ISNUMBER(SEARCH(Pay_Item_Search_Text_2,M2159)),MAX($L$4:L2158)+1,0)</f>
        <v>0</v>
      </c>
      <c r="M2159" s="1" t="str">
        <f>IFERROR(VLOOKUP(ROWS($M$5:M2159),Table_PayItems[[Search Key]:[Concentrated Name]],2,FALSE),"")</f>
        <v>Culv, Slp End Sect, Arch Pipe, 1 on 6, 71 inch by 47 inch, Transv - $Ea</v>
      </c>
      <c r="N2159" s="1" t="str">
        <f>IFERROR(VLOOKUP(ROWS($M$5:N2159),$L$5:$M$7000,2,FALSE),"")</f>
        <v/>
      </c>
      <c r="O2159" s="1" t="str">
        <f>IFERROR(VLOOKUP(ROWS($O$5:O2159),$K$5:$L$7000,2,FALSE),"")</f>
        <v/>
      </c>
    </row>
    <row r="2160" spans="2:15" ht="15" customHeight="1" x14ac:dyDescent="0.25">
      <c r="B2160" s="178" t="s">
        <v>8889</v>
      </c>
      <c r="C2160" s="178" t="s">
        <v>88</v>
      </c>
      <c r="D2160" s="178" t="s">
        <v>943</v>
      </c>
      <c r="E2160" s="178" t="s">
        <v>302</v>
      </c>
      <c r="F2160" s="178" t="s">
        <v>17</v>
      </c>
      <c r="G2160" s="1">
        <f>IF(ISNUMBER(Pay_Item_Search_Text),IF(ISNUMBER(IF(FIND(Pay_Item_Search_Text,B2160)=1,1, "FALSE")),MAX(G$4:$G2159)+1,IF(ISNUMBER(Pay_Item_Search_Text),0,IF(ISNUMBER(SEARCH(Pay_Item_Search_Text,H2160)),MAX(G$4:$G2159)+1,0))),IF(ISNUMBER(Pay_Item_Search_Text),0,IF(ISNUMBER(SEARCH(Pay_Item_Search_Text,H2160)),MAX(G$4:$G2159)+1,0)))</f>
        <v>2156</v>
      </c>
      <c r="H2160" s="1" t="str">
        <f>IF(Table_PayItems[[#This Row],[Description]]="_","_ Unique Item - "&amp;Table_PayItems[[#This Row],[Item]]&amp;" - $"&amp;Table_PayItems[[#This Row],[Unit]],Table_PayItems[[#This Row],[Description]]&amp;" - $"&amp;Table_PayItems[[#This Row],[Unit]])</f>
        <v>Culv, Slp End Sect, Arch Pipe, 1 on 6, 73 inch by 55 inch, Longit - $Ea</v>
      </c>
      <c r="I2160" s="29" t="str">
        <f>IFERROR(VLOOKUP(ROWS($M$5:M2160),Table_PayItems[[Search Key]:[Concentrated Name]],2,FALSE),"")</f>
        <v>Culv, Slp End Sect, Arch Pipe, 1 on 6, 73 inch by 55 inch, Longit - $Ea</v>
      </c>
      <c r="J2160" s="1"/>
      <c r="K2160" s="1"/>
      <c r="L2160" s="22">
        <f>IF(ISNUMBER(SEARCH(Pay_Item_Search_Text_2,M2160)),MAX($L$4:L2159)+1,0)</f>
        <v>0</v>
      </c>
      <c r="M2160" s="1" t="str">
        <f>IFERROR(VLOOKUP(ROWS($M$5:M2160),Table_PayItems[[Search Key]:[Concentrated Name]],2,FALSE),"")</f>
        <v>Culv, Slp End Sect, Arch Pipe, 1 on 6, 73 inch by 55 inch, Longit - $Ea</v>
      </c>
      <c r="N2160" s="1" t="str">
        <f>IFERROR(VLOOKUP(ROWS($M$5:N2160),$L$5:$M$7000,2,FALSE),"")</f>
        <v/>
      </c>
      <c r="O2160" s="1" t="str">
        <f>IFERROR(VLOOKUP(ROWS($O$5:O2160),$K$5:$L$7000,2,FALSE),"")</f>
        <v/>
      </c>
    </row>
    <row r="2161" spans="2:15" ht="15" customHeight="1" x14ac:dyDescent="0.25">
      <c r="B2161" s="178" t="s">
        <v>8890</v>
      </c>
      <c r="C2161" s="178" t="s">
        <v>88</v>
      </c>
      <c r="D2161" s="178" t="s">
        <v>944</v>
      </c>
      <c r="E2161" s="178" t="s">
        <v>302</v>
      </c>
      <c r="F2161" s="178" t="s">
        <v>17</v>
      </c>
      <c r="G2161" s="1">
        <f>IF(ISNUMBER(Pay_Item_Search_Text),IF(ISNUMBER(IF(FIND(Pay_Item_Search_Text,B2161)=1,1, "FALSE")),MAX(G$4:$G2160)+1,IF(ISNUMBER(Pay_Item_Search_Text),0,IF(ISNUMBER(SEARCH(Pay_Item_Search_Text,H2161)),MAX(G$4:$G2160)+1,0))),IF(ISNUMBER(Pay_Item_Search_Text),0,IF(ISNUMBER(SEARCH(Pay_Item_Search_Text,H2161)),MAX(G$4:$G2160)+1,0)))</f>
        <v>2157</v>
      </c>
      <c r="H2161" s="1" t="str">
        <f>IF(Table_PayItems[[#This Row],[Description]]="_","_ Unique Item - "&amp;Table_PayItems[[#This Row],[Item]]&amp;" - $"&amp;Table_PayItems[[#This Row],[Unit]],Table_PayItems[[#This Row],[Description]]&amp;" - $"&amp;Table_PayItems[[#This Row],[Unit]])</f>
        <v>Culv, Slp End Sect, Arch Pipe, 1 on 6, 73 inch by 55 inch, Transv - $Ea</v>
      </c>
      <c r="I2161" s="29" t="str">
        <f>IFERROR(VLOOKUP(ROWS($M$5:M2161),Table_PayItems[[Search Key]:[Concentrated Name]],2,FALSE),"")</f>
        <v>Culv, Slp End Sect, Arch Pipe, 1 on 6, 73 inch by 55 inch, Transv - $Ea</v>
      </c>
      <c r="J2161" s="1"/>
      <c r="K2161" s="1"/>
      <c r="L2161" s="22">
        <f>IF(ISNUMBER(SEARCH(Pay_Item_Search_Text_2,M2161)),MAX($L$4:L2160)+1,0)</f>
        <v>0</v>
      </c>
      <c r="M2161" s="1" t="str">
        <f>IFERROR(VLOOKUP(ROWS($M$5:M2161),Table_PayItems[[Search Key]:[Concentrated Name]],2,FALSE),"")</f>
        <v>Culv, Slp End Sect, Arch Pipe, 1 on 6, 73 inch by 55 inch, Transv - $Ea</v>
      </c>
      <c r="N2161" s="1" t="str">
        <f>IFERROR(VLOOKUP(ROWS($M$5:N2161),$L$5:$M$7000,2,FALSE),"")</f>
        <v/>
      </c>
      <c r="O2161" s="1" t="str">
        <f>IFERROR(VLOOKUP(ROWS($O$5:O2161),$K$5:$L$7000,2,FALSE),"")</f>
        <v/>
      </c>
    </row>
    <row r="2162" spans="2:15" ht="15" customHeight="1" x14ac:dyDescent="0.25">
      <c r="B2162" s="178" t="s">
        <v>8891</v>
      </c>
      <c r="C2162" s="178" t="s">
        <v>88</v>
      </c>
      <c r="D2162" s="178" t="s">
        <v>945</v>
      </c>
      <c r="E2162" s="178" t="s">
        <v>302</v>
      </c>
      <c r="F2162" s="178" t="s">
        <v>17</v>
      </c>
      <c r="G2162" s="1">
        <f>IF(ISNUMBER(Pay_Item_Search_Text),IF(ISNUMBER(IF(FIND(Pay_Item_Search_Text,B2162)=1,1, "FALSE")),MAX(G$4:$G2161)+1,IF(ISNUMBER(Pay_Item_Search_Text),0,IF(ISNUMBER(SEARCH(Pay_Item_Search_Text,H2162)),MAX(G$4:$G2161)+1,0))),IF(ISNUMBER(Pay_Item_Search_Text),0,IF(ISNUMBER(SEARCH(Pay_Item_Search_Text,H2162)),MAX(G$4:$G2161)+1,0)))</f>
        <v>2158</v>
      </c>
      <c r="H2162" s="1" t="str">
        <f>IF(Table_PayItems[[#This Row],[Description]]="_","_ Unique Item - "&amp;Table_PayItems[[#This Row],[Item]]&amp;" - $"&amp;Table_PayItems[[#This Row],[Unit]],Table_PayItems[[#This Row],[Description]]&amp;" - $"&amp;Table_PayItems[[#This Row],[Unit]])</f>
        <v>Culv, Slp End Sect, Arch Pipe, 1 on 6, 77 inch by 52 inch, Longit - $Ea</v>
      </c>
      <c r="I2162" s="29" t="str">
        <f>IFERROR(VLOOKUP(ROWS($M$5:M2162),Table_PayItems[[Search Key]:[Concentrated Name]],2,FALSE),"")</f>
        <v>Culv, Slp End Sect, Arch Pipe, 1 on 6, 77 inch by 52 inch, Longit - $Ea</v>
      </c>
      <c r="J2162" s="1"/>
      <c r="K2162" s="1"/>
      <c r="L2162" s="22">
        <f>IF(ISNUMBER(SEARCH(Pay_Item_Search_Text_2,M2162)),MAX($L$4:L2161)+1,0)</f>
        <v>0</v>
      </c>
      <c r="M2162" s="1" t="str">
        <f>IFERROR(VLOOKUP(ROWS($M$5:M2162),Table_PayItems[[Search Key]:[Concentrated Name]],2,FALSE),"")</f>
        <v>Culv, Slp End Sect, Arch Pipe, 1 on 6, 77 inch by 52 inch, Longit - $Ea</v>
      </c>
      <c r="N2162" s="1" t="str">
        <f>IFERROR(VLOOKUP(ROWS($M$5:N2162),$L$5:$M$7000,2,FALSE),"")</f>
        <v/>
      </c>
      <c r="O2162" s="1" t="str">
        <f>IFERROR(VLOOKUP(ROWS($O$5:O2162),$K$5:$L$7000,2,FALSE),"")</f>
        <v/>
      </c>
    </row>
    <row r="2163" spans="2:15" ht="15" customHeight="1" x14ac:dyDescent="0.25">
      <c r="B2163" s="178" t="s">
        <v>8892</v>
      </c>
      <c r="C2163" s="178" t="s">
        <v>88</v>
      </c>
      <c r="D2163" s="178" t="s">
        <v>946</v>
      </c>
      <c r="E2163" s="178" t="s">
        <v>302</v>
      </c>
      <c r="F2163" s="178" t="s">
        <v>17</v>
      </c>
      <c r="G2163" s="1">
        <f>IF(ISNUMBER(Pay_Item_Search_Text),IF(ISNUMBER(IF(FIND(Pay_Item_Search_Text,B2163)=1,1, "FALSE")),MAX(G$4:$G2162)+1,IF(ISNUMBER(Pay_Item_Search_Text),0,IF(ISNUMBER(SEARCH(Pay_Item_Search_Text,H2163)),MAX(G$4:$G2162)+1,0))),IF(ISNUMBER(Pay_Item_Search_Text),0,IF(ISNUMBER(SEARCH(Pay_Item_Search_Text,H2163)),MAX(G$4:$G2162)+1,0)))</f>
        <v>2159</v>
      </c>
      <c r="H2163" s="1" t="str">
        <f>IF(Table_PayItems[[#This Row],[Description]]="_","_ Unique Item - "&amp;Table_PayItems[[#This Row],[Item]]&amp;" - $"&amp;Table_PayItems[[#This Row],[Unit]],Table_PayItems[[#This Row],[Description]]&amp;" - $"&amp;Table_PayItems[[#This Row],[Unit]])</f>
        <v>Culv, Slp End Sect, Arch Pipe, 1 on 6, 77 inch by 52 inch, Transv - $Ea</v>
      </c>
      <c r="I2163" s="29" t="str">
        <f>IFERROR(VLOOKUP(ROWS($M$5:M2163),Table_PayItems[[Search Key]:[Concentrated Name]],2,FALSE),"")</f>
        <v>Culv, Slp End Sect, Arch Pipe, 1 on 6, 77 inch by 52 inch, Transv - $Ea</v>
      </c>
      <c r="J2163" s="1"/>
      <c r="K2163" s="1"/>
      <c r="L2163" s="22">
        <f>IF(ISNUMBER(SEARCH(Pay_Item_Search_Text_2,M2163)),MAX($L$4:L2162)+1,0)</f>
        <v>0</v>
      </c>
      <c r="M2163" s="1" t="str">
        <f>IFERROR(VLOOKUP(ROWS($M$5:M2163),Table_PayItems[[Search Key]:[Concentrated Name]],2,FALSE),"")</f>
        <v>Culv, Slp End Sect, Arch Pipe, 1 on 6, 77 inch by 52 inch, Transv - $Ea</v>
      </c>
      <c r="N2163" s="1" t="str">
        <f>IFERROR(VLOOKUP(ROWS($M$5:N2163),$L$5:$M$7000,2,FALSE),"")</f>
        <v/>
      </c>
      <c r="O2163" s="1" t="str">
        <f>IFERROR(VLOOKUP(ROWS($O$5:O2163),$K$5:$L$7000,2,FALSE),"")</f>
        <v/>
      </c>
    </row>
    <row r="2164" spans="2:15" ht="15" customHeight="1" x14ac:dyDescent="0.25">
      <c r="B2164" s="178" t="s">
        <v>8893</v>
      </c>
      <c r="C2164" s="178" t="s">
        <v>88</v>
      </c>
      <c r="D2164" s="178" t="s">
        <v>947</v>
      </c>
      <c r="E2164" s="178" t="s">
        <v>302</v>
      </c>
      <c r="F2164" s="178" t="s">
        <v>17</v>
      </c>
      <c r="G2164" s="1">
        <f>IF(ISNUMBER(Pay_Item_Search_Text),IF(ISNUMBER(IF(FIND(Pay_Item_Search_Text,B2164)=1,1, "FALSE")),MAX(G$4:$G2163)+1,IF(ISNUMBER(Pay_Item_Search_Text),0,IF(ISNUMBER(SEARCH(Pay_Item_Search_Text,H2164)),MAX(G$4:$G2163)+1,0))),IF(ISNUMBER(Pay_Item_Search_Text),0,IF(ISNUMBER(SEARCH(Pay_Item_Search_Text,H2164)),MAX(G$4:$G2163)+1,0)))</f>
        <v>2160</v>
      </c>
      <c r="H2164" s="1" t="str">
        <f>IF(Table_PayItems[[#This Row],[Description]]="_","_ Unique Item - "&amp;Table_PayItems[[#This Row],[Item]]&amp;" - $"&amp;Table_PayItems[[#This Row],[Unit]],Table_PayItems[[#This Row],[Description]]&amp;" - $"&amp;Table_PayItems[[#This Row],[Unit]])</f>
        <v>Culv, Slp End Sect, Arch Pipe, 1 on 6, 83 inch by 55 inch, Longit - $Ea</v>
      </c>
      <c r="I2164" s="29" t="str">
        <f>IFERROR(VLOOKUP(ROWS($M$5:M2164),Table_PayItems[[Search Key]:[Concentrated Name]],2,FALSE),"")</f>
        <v>Culv, Slp End Sect, Arch Pipe, 1 on 6, 83 inch by 55 inch, Longit - $Ea</v>
      </c>
      <c r="J2164" s="1"/>
      <c r="K2164" s="1"/>
      <c r="L2164" s="22">
        <f>IF(ISNUMBER(SEARCH(Pay_Item_Search_Text_2,M2164)),MAX($L$4:L2163)+1,0)</f>
        <v>0</v>
      </c>
      <c r="M2164" s="1" t="str">
        <f>IFERROR(VLOOKUP(ROWS($M$5:M2164),Table_PayItems[[Search Key]:[Concentrated Name]],2,FALSE),"")</f>
        <v>Culv, Slp End Sect, Arch Pipe, 1 on 6, 83 inch by 55 inch, Longit - $Ea</v>
      </c>
      <c r="N2164" s="1" t="str">
        <f>IFERROR(VLOOKUP(ROWS($M$5:N2164),$L$5:$M$7000,2,FALSE),"")</f>
        <v/>
      </c>
      <c r="O2164" s="1" t="str">
        <f>IFERROR(VLOOKUP(ROWS($O$5:O2164),$K$5:$L$7000,2,FALSE),"")</f>
        <v/>
      </c>
    </row>
    <row r="2165" spans="2:15" ht="15" customHeight="1" x14ac:dyDescent="0.25">
      <c r="B2165" s="178" t="s">
        <v>8894</v>
      </c>
      <c r="C2165" s="178" t="s">
        <v>88</v>
      </c>
      <c r="D2165" s="178" t="s">
        <v>948</v>
      </c>
      <c r="E2165" s="178" t="s">
        <v>302</v>
      </c>
      <c r="F2165" s="178" t="s">
        <v>17</v>
      </c>
      <c r="G2165" s="1">
        <f>IF(ISNUMBER(Pay_Item_Search_Text),IF(ISNUMBER(IF(FIND(Pay_Item_Search_Text,B2165)=1,1, "FALSE")),MAX(G$4:$G2164)+1,IF(ISNUMBER(Pay_Item_Search_Text),0,IF(ISNUMBER(SEARCH(Pay_Item_Search_Text,H2165)),MAX(G$4:$G2164)+1,0))),IF(ISNUMBER(Pay_Item_Search_Text),0,IF(ISNUMBER(SEARCH(Pay_Item_Search_Text,H2165)),MAX(G$4:$G2164)+1,0)))</f>
        <v>2161</v>
      </c>
      <c r="H2165" s="1" t="str">
        <f>IF(Table_PayItems[[#This Row],[Description]]="_","_ Unique Item - "&amp;Table_PayItems[[#This Row],[Item]]&amp;" - $"&amp;Table_PayItems[[#This Row],[Unit]],Table_PayItems[[#This Row],[Description]]&amp;" - $"&amp;Table_PayItems[[#This Row],[Unit]])</f>
        <v>Culv, Slp End Sect, Arch Pipe, 1 on 6, 83 inch by 57 inch, Transv - $Ea</v>
      </c>
      <c r="I2165" s="29" t="str">
        <f>IFERROR(VLOOKUP(ROWS($M$5:M2165),Table_PayItems[[Search Key]:[Concentrated Name]],2,FALSE),"")</f>
        <v>Culv, Slp End Sect, Arch Pipe, 1 on 6, 83 inch by 57 inch, Transv - $Ea</v>
      </c>
      <c r="J2165" s="1"/>
      <c r="K2165" s="1"/>
      <c r="L2165" s="22">
        <f>IF(ISNUMBER(SEARCH(Pay_Item_Search_Text_2,M2165)),MAX($L$4:L2164)+1,0)</f>
        <v>0</v>
      </c>
      <c r="M2165" s="1" t="str">
        <f>IFERROR(VLOOKUP(ROWS($M$5:M2165),Table_PayItems[[Search Key]:[Concentrated Name]],2,FALSE),"")</f>
        <v>Culv, Slp End Sect, Arch Pipe, 1 on 6, 83 inch by 57 inch, Transv - $Ea</v>
      </c>
      <c r="N2165" s="1" t="str">
        <f>IFERROR(VLOOKUP(ROWS($M$5:N2165),$L$5:$M$7000,2,FALSE),"")</f>
        <v/>
      </c>
      <c r="O2165" s="1" t="str">
        <f>IFERROR(VLOOKUP(ROWS($O$5:O2165),$K$5:$L$7000,2,FALSE),"")</f>
        <v/>
      </c>
    </row>
    <row r="2166" spans="2:15" ht="15" customHeight="1" x14ac:dyDescent="0.25">
      <c r="B2166" s="178" t="s">
        <v>8895</v>
      </c>
      <c r="C2166" s="178" t="s">
        <v>88</v>
      </c>
      <c r="D2166" s="178" t="s">
        <v>949</v>
      </c>
      <c r="E2166" s="178" t="s">
        <v>296</v>
      </c>
      <c r="F2166" s="178" t="s">
        <v>17</v>
      </c>
      <c r="G2166" s="1">
        <f>IF(ISNUMBER(Pay_Item_Search_Text),IF(ISNUMBER(IF(FIND(Pay_Item_Search_Text,B2166)=1,1, "FALSE")),MAX(G$4:$G2165)+1,IF(ISNUMBER(Pay_Item_Search_Text),0,IF(ISNUMBER(SEARCH(Pay_Item_Search_Text,H2166)),MAX(G$4:$G2165)+1,0))),IF(ISNUMBER(Pay_Item_Search_Text),0,IF(ISNUMBER(SEARCH(Pay_Item_Search_Text,H2166)),MAX(G$4:$G2165)+1,0)))</f>
        <v>2162</v>
      </c>
      <c r="H2166" s="1" t="str">
        <f>IF(Table_PayItems[[#This Row],[Description]]="_","_ Unique Item - "&amp;Table_PayItems[[#This Row],[Item]]&amp;" - $"&amp;Table_PayItems[[#This Row],[Unit]],Table_PayItems[[#This Row],[Description]]&amp;" - $"&amp;Table_PayItems[[#This Row],[Unit]])</f>
        <v>Culv, Slp End Sect, Ellip Pipe, 1 on 4, 14 inch by 23 inch, Longit - $Ea</v>
      </c>
      <c r="I2166" s="29" t="str">
        <f>IFERROR(VLOOKUP(ROWS($M$5:M2166),Table_PayItems[[Search Key]:[Concentrated Name]],2,FALSE),"")</f>
        <v>Culv, Slp End Sect, Ellip Pipe, 1 on 4, 14 inch by 23 inch, Longit - $Ea</v>
      </c>
      <c r="J2166" s="1"/>
      <c r="K2166" s="1"/>
      <c r="L2166" s="22">
        <f>IF(ISNUMBER(SEARCH(Pay_Item_Search_Text_2,M2166)),MAX($L$4:L2165)+1,0)</f>
        <v>0</v>
      </c>
      <c r="M2166" s="1" t="str">
        <f>IFERROR(VLOOKUP(ROWS($M$5:M2166),Table_PayItems[[Search Key]:[Concentrated Name]],2,FALSE),"")</f>
        <v>Culv, Slp End Sect, Ellip Pipe, 1 on 4, 14 inch by 23 inch, Longit - $Ea</v>
      </c>
      <c r="N2166" s="1" t="str">
        <f>IFERROR(VLOOKUP(ROWS($M$5:N2166),$L$5:$M$7000,2,FALSE),"")</f>
        <v/>
      </c>
      <c r="O2166" s="1" t="str">
        <f>IFERROR(VLOOKUP(ROWS($O$5:O2166),$K$5:$L$7000,2,FALSE),"")</f>
        <v/>
      </c>
    </row>
    <row r="2167" spans="2:15" ht="15" customHeight="1" x14ac:dyDescent="0.25">
      <c r="B2167" s="178" t="s">
        <v>8896</v>
      </c>
      <c r="C2167" s="178" t="s">
        <v>88</v>
      </c>
      <c r="D2167" s="178" t="s">
        <v>950</v>
      </c>
      <c r="E2167" s="178" t="s">
        <v>296</v>
      </c>
      <c r="F2167" s="178" t="s">
        <v>17</v>
      </c>
      <c r="G2167" s="1">
        <f>IF(ISNUMBER(Pay_Item_Search_Text),IF(ISNUMBER(IF(FIND(Pay_Item_Search_Text,B2167)=1,1, "FALSE")),MAX(G$4:$G2166)+1,IF(ISNUMBER(Pay_Item_Search_Text),0,IF(ISNUMBER(SEARCH(Pay_Item_Search_Text,H2167)),MAX(G$4:$G2166)+1,0))),IF(ISNUMBER(Pay_Item_Search_Text),0,IF(ISNUMBER(SEARCH(Pay_Item_Search_Text,H2167)),MAX(G$4:$G2166)+1,0)))</f>
        <v>2163</v>
      </c>
      <c r="H2167" s="1" t="str">
        <f>IF(Table_PayItems[[#This Row],[Description]]="_","_ Unique Item - "&amp;Table_PayItems[[#This Row],[Item]]&amp;" - $"&amp;Table_PayItems[[#This Row],[Unit]],Table_PayItems[[#This Row],[Description]]&amp;" - $"&amp;Table_PayItems[[#This Row],[Unit]])</f>
        <v>Culv, Slp End Sect, Ellip Pipe, 1 on 4, 14 inch by 23 inch, Transv - $Ea</v>
      </c>
      <c r="I2167" s="29" t="str">
        <f>IFERROR(VLOOKUP(ROWS($M$5:M2167),Table_PayItems[[Search Key]:[Concentrated Name]],2,FALSE),"")</f>
        <v>Culv, Slp End Sect, Ellip Pipe, 1 on 4, 14 inch by 23 inch, Transv - $Ea</v>
      </c>
      <c r="J2167" s="1"/>
      <c r="K2167" s="1"/>
      <c r="L2167" s="22">
        <f>IF(ISNUMBER(SEARCH(Pay_Item_Search_Text_2,M2167)),MAX($L$4:L2166)+1,0)</f>
        <v>0</v>
      </c>
      <c r="M2167" s="1" t="str">
        <f>IFERROR(VLOOKUP(ROWS($M$5:M2167),Table_PayItems[[Search Key]:[Concentrated Name]],2,FALSE),"")</f>
        <v>Culv, Slp End Sect, Ellip Pipe, 1 on 4, 14 inch by 23 inch, Transv - $Ea</v>
      </c>
      <c r="N2167" s="1" t="str">
        <f>IFERROR(VLOOKUP(ROWS($M$5:N2167),$L$5:$M$7000,2,FALSE),"")</f>
        <v/>
      </c>
      <c r="O2167" s="1" t="str">
        <f>IFERROR(VLOOKUP(ROWS($O$5:O2167),$K$5:$L$7000,2,FALSE),"")</f>
        <v/>
      </c>
    </row>
    <row r="2168" spans="2:15" ht="15" customHeight="1" x14ac:dyDescent="0.25">
      <c r="B2168" s="178" t="s">
        <v>8897</v>
      </c>
      <c r="C2168" s="178" t="s">
        <v>88</v>
      </c>
      <c r="D2168" s="178" t="s">
        <v>951</v>
      </c>
      <c r="E2168" s="178" t="s">
        <v>302</v>
      </c>
      <c r="F2168" s="178" t="s">
        <v>17</v>
      </c>
      <c r="G2168" s="1">
        <f>IF(ISNUMBER(Pay_Item_Search_Text),IF(ISNUMBER(IF(FIND(Pay_Item_Search_Text,B2168)=1,1, "FALSE")),MAX(G$4:$G2167)+1,IF(ISNUMBER(Pay_Item_Search_Text),0,IF(ISNUMBER(SEARCH(Pay_Item_Search_Text,H2168)),MAX(G$4:$G2167)+1,0))),IF(ISNUMBER(Pay_Item_Search_Text),0,IF(ISNUMBER(SEARCH(Pay_Item_Search_Text,H2168)),MAX(G$4:$G2167)+1,0)))</f>
        <v>2164</v>
      </c>
      <c r="H2168" s="1" t="str">
        <f>IF(Table_PayItems[[#This Row],[Description]]="_","_ Unique Item - "&amp;Table_PayItems[[#This Row],[Item]]&amp;" - $"&amp;Table_PayItems[[#This Row],[Unit]],Table_PayItems[[#This Row],[Description]]&amp;" - $"&amp;Table_PayItems[[#This Row],[Unit]])</f>
        <v>Culv, Slp End Sect, Ellip Pipe, 1 on 4, 19 inch by 30 inch, Longit - $Ea</v>
      </c>
      <c r="I2168" s="29" t="str">
        <f>IFERROR(VLOOKUP(ROWS($M$5:M2168),Table_PayItems[[Search Key]:[Concentrated Name]],2,FALSE),"")</f>
        <v>Culv, Slp End Sect, Ellip Pipe, 1 on 4, 19 inch by 30 inch, Longit - $Ea</v>
      </c>
      <c r="J2168" s="1"/>
      <c r="K2168" s="1"/>
      <c r="L2168" s="22">
        <f>IF(ISNUMBER(SEARCH(Pay_Item_Search_Text_2,M2168)),MAX($L$4:L2167)+1,0)</f>
        <v>570</v>
      </c>
      <c r="M2168" s="1" t="str">
        <f>IFERROR(VLOOKUP(ROWS($M$5:M2168),Table_PayItems[[Search Key]:[Concentrated Name]],2,FALSE),"")</f>
        <v>Culv, Slp End Sect, Ellip Pipe, 1 on 4, 19 inch by 30 inch, Longit - $Ea</v>
      </c>
      <c r="N2168" s="1" t="str">
        <f>IFERROR(VLOOKUP(ROWS($M$5:N2168),$L$5:$M$7000,2,FALSE),"")</f>
        <v/>
      </c>
      <c r="O2168" s="1" t="str">
        <f>IFERROR(VLOOKUP(ROWS($O$5:O2168),$K$5:$L$7000,2,FALSE),"")</f>
        <v/>
      </c>
    </row>
    <row r="2169" spans="2:15" ht="15" customHeight="1" x14ac:dyDescent="0.25">
      <c r="B2169" s="178" t="s">
        <v>8898</v>
      </c>
      <c r="C2169" s="178" t="s">
        <v>88</v>
      </c>
      <c r="D2169" s="178" t="s">
        <v>952</v>
      </c>
      <c r="E2169" s="178" t="s">
        <v>302</v>
      </c>
      <c r="F2169" s="178" t="s">
        <v>17</v>
      </c>
      <c r="G2169" s="1">
        <f>IF(ISNUMBER(Pay_Item_Search_Text),IF(ISNUMBER(IF(FIND(Pay_Item_Search_Text,B2169)=1,1, "FALSE")),MAX(G$4:$G2168)+1,IF(ISNUMBER(Pay_Item_Search_Text),0,IF(ISNUMBER(SEARCH(Pay_Item_Search_Text,H2169)),MAX(G$4:$G2168)+1,0))),IF(ISNUMBER(Pay_Item_Search_Text),0,IF(ISNUMBER(SEARCH(Pay_Item_Search_Text,H2169)),MAX(G$4:$G2168)+1,0)))</f>
        <v>2165</v>
      </c>
      <c r="H2169" s="1" t="str">
        <f>IF(Table_PayItems[[#This Row],[Description]]="_","_ Unique Item - "&amp;Table_PayItems[[#This Row],[Item]]&amp;" - $"&amp;Table_PayItems[[#This Row],[Unit]],Table_PayItems[[#This Row],[Description]]&amp;" - $"&amp;Table_PayItems[[#This Row],[Unit]])</f>
        <v>Culv, Slp End Sect, Ellip Pipe, 1 on 4, 19 inch by 30 inch, Transv - $Ea</v>
      </c>
      <c r="I2169" s="29" t="str">
        <f>IFERROR(VLOOKUP(ROWS($M$5:M2169),Table_PayItems[[Search Key]:[Concentrated Name]],2,FALSE),"")</f>
        <v>Culv, Slp End Sect, Ellip Pipe, 1 on 4, 19 inch by 30 inch, Transv - $Ea</v>
      </c>
      <c r="J2169" s="1"/>
      <c r="K2169" s="1"/>
      <c r="L2169" s="22">
        <f>IF(ISNUMBER(SEARCH(Pay_Item_Search_Text_2,M2169)),MAX($L$4:L2168)+1,0)</f>
        <v>571</v>
      </c>
      <c r="M2169" s="1" t="str">
        <f>IFERROR(VLOOKUP(ROWS($M$5:M2169),Table_PayItems[[Search Key]:[Concentrated Name]],2,FALSE),"")</f>
        <v>Culv, Slp End Sect, Ellip Pipe, 1 on 4, 19 inch by 30 inch, Transv - $Ea</v>
      </c>
      <c r="N2169" s="1" t="str">
        <f>IFERROR(VLOOKUP(ROWS($M$5:N2169),$L$5:$M$7000,2,FALSE),"")</f>
        <v/>
      </c>
      <c r="O2169" s="1" t="str">
        <f>IFERROR(VLOOKUP(ROWS($O$5:O2169),$K$5:$L$7000,2,FALSE),"")</f>
        <v/>
      </c>
    </row>
    <row r="2170" spans="2:15" ht="15" customHeight="1" x14ac:dyDescent="0.25">
      <c r="B2170" s="178" t="s">
        <v>8899</v>
      </c>
      <c r="C2170" s="178" t="s">
        <v>88</v>
      </c>
      <c r="D2170" s="178" t="s">
        <v>953</v>
      </c>
      <c r="E2170" s="178" t="s">
        <v>302</v>
      </c>
      <c r="F2170" s="178" t="s">
        <v>17</v>
      </c>
      <c r="G2170" s="1">
        <f>IF(ISNUMBER(Pay_Item_Search_Text),IF(ISNUMBER(IF(FIND(Pay_Item_Search_Text,B2170)=1,1, "FALSE")),MAX(G$4:$G2169)+1,IF(ISNUMBER(Pay_Item_Search_Text),0,IF(ISNUMBER(SEARCH(Pay_Item_Search_Text,H2170)),MAX(G$4:$G2169)+1,0))),IF(ISNUMBER(Pay_Item_Search_Text),0,IF(ISNUMBER(SEARCH(Pay_Item_Search_Text,H2170)),MAX(G$4:$G2169)+1,0)))</f>
        <v>2166</v>
      </c>
      <c r="H2170" s="1" t="str">
        <f>IF(Table_PayItems[[#This Row],[Description]]="_","_ Unique Item - "&amp;Table_PayItems[[#This Row],[Item]]&amp;" - $"&amp;Table_PayItems[[#This Row],[Unit]],Table_PayItems[[#This Row],[Description]]&amp;" - $"&amp;Table_PayItems[[#This Row],[Unit]])</f>
        <v>Culv, Slp End Sect, Ellip Pipe, 1 on 4, 22 inch by 34 inch, Longit - $Ea</v>
      </c>
      <c r="I2170" s="29" t="str">
        <f>IFERROR(VLOOKUP(ROWS($M$5:M2170),Table_PayItems[[Search Key]:[Concentrated Name]],2,FALSE),"")</f>
        <v>Culv, Slp End Sect, Ellip Pipe, 1 on 4, 22 inch by 34 inch, Longit - $Ea</v>
      </c>
      <c r="J2170" s="1"/>
      <c r="K2170" s="1"/>
      <c r="L2170" s="22">
        <f>IF(ISNUMBER(SEARCH(Pay_Item_Search_Text_2,M2170)),MAX($L$4:L2169)+1,0)</f>
        <v>0</v>
      </c>
      <c r="M2170" s="1" t="str">
        <f>IFERROR(VLOOKUP(ROWS($M$5:M2170),Table_PayItems[[Search Key]:[Concentrated Name]],2,FALSE),"")</f>
        <v>Culv, Slp End Sect, Ellip Pipe, 1 on 4, 22 inch by 34 inch, Longit - $Ea</v>
      </c>
      <c r="N2170" s="1" t="str">
        <f>IFERROR(VLOOKUP(ROWS($M$5:N2170),$L$5:$M$7000,2,FALSE),"")</f>
        <v/>
      </c>
      <c r="O2170" s="1" t="str">
        <f>IFERROR(VLOOKUP(ROWS($O$5:O2170),$K$5:$L$7000,2,FALSE),"")</f>
        <v/>
      </c>
    </row>
    <row r="2171" spans="2:15" ht="15" customHeight="1" x14ac:dyDescent="0.25">
      <c r="B2171" s="178" t="s">
        <v>8900</v>
      </c>
      <c r="C2171" s="178" t="s">
        <v>88</v>
      </c>
      <c r="D2171" s="178" t="s">
        <v>954</v>
      </c>
      <c r="E2171" s="178" t="s">
        <v>302</v>
      </c>
      <c r="F2171" s="178" t="s">
        <v>17</v>
      </c>
      <c r="G2171" s="1">
        <f>IF(ISNUMBER(Pay_Item_Search_Text),IF(ISNUMBER(IF(FIND(Pay_Item_Search_Text,B2171)=1,1, "FALSE")),MAX(G$4:$G2170)+1,IF(ISNUMBER(Pay_Item_Search_Text),0,IF(ISNUMBER(SEARCH(Pay_Item_Search_Text,H2171)),MAX(G$4:$G2170)+1,0))),IF(ISNUMBER(Pay_Item_Search_Text),0,IF(ISNUMBER(SEARCH(Pay_Item_Search_Text,H2171)),MAX(G$4:$G2170)+1,0)))</f>
        <v>2167</v>
      </c>
      <c r="H2171" s="1" t="str">
        <f>IF(Table_PayItems[[#This Row],[Description]]="_","_ Unique Item - "&amp;Table_PayItems[[#This Row],[Item]]&amp;" - $"&amp;Table_PayItems[[#This Row],[Unit]],Table_PayItems[[#This Row],[Description]]&amp;" - $"&amp;Table_PayItems[[#This Row],[Unit]])</f>
        <v>Culv, Slp End Sect, Ellip Pipe, 1 on 4, 22 inch by 34 inch, Transv - $Ea</v>
      </c>
      <c r="I2171" s="29" t="str">
        <f>IFERROR(VLOOKUP(ROWS($M$5:M2171),Table_PayItems[[Search Key]:[Concentrated Name]],2,FALSE),"")</f>
        <v>Culv, Slp End Sect, Ellip Pipe, 1 on 4, 22 inch by 34 inch, Transv - $Ea</v>
      </c>
      <c r="J2171" s="1"/>
      <c r="K2171" s="1"/>
      <c r="L2171" s="22">
        <f>IF(ISNUMBER(SEARCH(Pay_Item_Search_Text_2,M2171)),MAX($L$4:L2170)+1,0)</f>
        <v>0</v>
      </c>
      <c r="M2171" s="1" t="str">
        <f>IFERROR(VLOOKUP(ROWS($M$5:M2171),Table_PayItems[[Search Key]:[Concentrated Name]],2,FALSE),"")</f>
        <v>Culv, Slp End Sect, Ellip Pipe, 1 on 4, 22 inch by 34 inch, Transv - $Ea</v>
      </c>
      <c r="N2171" s="1" t="str">
        <f>IFERROR(VLOOKUP(ROWS($M$5:N2171),$L$5:$M$7000,2,FALSE),"")</f>
        <v/>
      </c>
      <c r="O2171" s="1" t="str">
        <f>IFERROR(VLOOKUP(ROWS($O$5:O2171),$K$5:$L$7000,2,FALSE),"")</f>
        <v/>
      </c>
    </row>
    <row r="2172" spans="2:15" ht="15" customHeight="1" x14ac:dyDescent="0.25">
      <c r="B2172" s="178" t="s">
        <v>8901</v>
      </c>
      <c r="C2172" s="178" t="s">
        <v>88</v>
      </c>
      <c r="D2172" s="178" t="s">
        <v>955</v>
      </c>
      <c r="E2172" s="178" t="s">
        <v>302</v>
      </c>
      <c r="F2172" s="178" t="s">
        <v>17</v>
      </c>
      <c r="G2172" s="1">
        <f>IF(ISNUMBER(Pay_Item_Search_Text),IF(ISNUMBER(IF(FIND(Pay_Item_Search_Text,B2172)=1,1, "FALSE")),MAX(G$4:$G2171)+1,IF(ISNUMBER(Pay_Item_Search_Text),0,IF(ISNUMBER(SEARCH(Pay_Item_Search_Text,H2172)),MAX(G$4:$G2171)+1,0))),IF(ISNUMBER(Pay_Item_Search_Text),0,IF(ISNUMBER(SEARCH(Pay_Item_Search_Text,H2172)),MAX(G$4:$G2171)+1,0)))</f>
        <v>2168</v>
      </c>
      <c r="H2172" s="1" t="str">
        <f>IF(Table_PayItems[[#This Row],[Description]]="_","_ Unique Item - "&amp;Table_PayItems[[#This Row],[Item]]&amp;" - $"&amp;Table_PayItems[[#This Row],[Unit]],Table_PayItems[[#This Row],[Description]]&amp;" - $"&amp;Table_PayItems[[#This Row],[Unit]])</f>
        <v>Culv, Slp End Sect, Ellip Pipe, 1 on 4, 24 inch by 38 inch, Longit - $Ea</v>
      </c>
      <c r="I2172" s="29" t="str">
        <f>IFERROR(VLOOKUP(ROWS($M$5:M2172),Table_PayItems[[Search Key]:[Concentrated Name]],2,FALSE),"")</f>
        <v>Culv, Slp End Sect, Ellip Pipe, 1 on 4, 24 inch by 38 inch, Longit - $Ea</v>
      </c>
      <c r="J2172" s="1"/>
      <c r="K2172" s="1"/>
      <c r="L2172" s="22">
        <f>IF(ISNUMBER(SEARCH(Pay_Item_Search_Text_2,M2172)),MAX($L$4:L2171)+1,0)</f>
        <v>0</v>
      </c>
      <c r="M2172" s="1" t="str">
        <f>IFERROR(VLOOKUP(ROWS($M$5:M2172),Table_PayItems[[Search Key]:[Concentrated Name]],2,FALSE),"")</f>
        <v>Culv, Slp End Sect, Ellip Pipe, 1 on 4, 24 inch by 38 inch, Longit - $Ea</v>
      </c>
      <c r="N2172" s="1" t="str">
        <f>IFERROR(VLOOKUP(ROWS($M$5:N2172),$L$5:$M$7000,2,FALSE),"")</f>
        <v/>
      </c>
      <c r="O2172" s="1" t="str">
        <f>IFERROR(VLOOKUP(ROWS($O$5:O2172),$K$5:$L$7000,2,FALSE),"")</f>
        <v/>
      </c>
    </row>
    <row r="2173" spans="2:15" ht="15" customHeight="1" x14ac:dyDescent="0.25">
      <c r="B2173" s="178" t="s">
        <v>8902</v>
      </c>
      <c r="C2173" s="178" t="s">
        <v>88</v>
      </c>
      <c r="D2173" s="178" t="s">
        <v>956</v>
      </c>
      <c r="E2173" s="178" t="s">
        <v>302</v>
      </c>
      <c r="F2173" s="178" t="s">
        <v>17</v>
      </c>
      <c r="G2173" s="1">
        <f>IF(ISNUMBER(Pay_Item_Search_Text),IF(ISNUMBER(IF(FIND(Pay_Item_Search_Text,B2173)=1,1, "FALSE")),MAX(G$4:$G2172)+1,IF(ISNUMBER(Pay_Item_Search_Text),0,IF(ISNUMBER(SEARCH(Pay_Item_Search_Text,H2173)),MAX(G$4:$G2172)+1,0))),IF(ISNUMBER(Pay_Item_Search_Text),0,IF(ISNUMBER(SEARCH(Pay_Item_Search_Text,H2173)),MAX(G$4:$G2172)+1,0)))</f>
        <v>2169</v>
      </c>
      <c r="H2173" s="1" t="str">
        <f>IF(Table_PayItems[[#This Row],[Description]]="_","_ Unique Item - "&amp;Table_PayItems[[#This Row],[Item]]&amp;" - $"&amp;Table_PayItems[[#This Row],[Unit]],Table_PayItems[[#This Row],[Description]]&amp;" - $"&amp;Table_PayItems[[#This Row],[Unit]])</f>
        <v>Culv, Slp End Sect, Ellip Pipe, 1 on 4, 24 inch by 38 inch, Transv - $Ea</v>
      </c>
      <c r="I2173" s="29" t="str">
        <f>IFERROR(VLOOKUP(ROWS($M$5:M2173),Table_PayItems[[Search Key]:[Concentrated Name]],2,FALSE),"")</f>
        <v>Culv, Slp End Sect, Ellip Pipe, 1 on 4, 24 inch by 38 inch, Transv - $Ea</v>
      </c>
      <c r="J2173" s="1"/>
      <c r="K2173" s="1"/>
      <c r="L2173" s="22">
        <f>IF(ISNUMBER(SEARCH(Pay_Item_Search_Text_2,M2173)),MAX($L$4:L2172)+1,0)</f>
        <v>0</v>
      </c>
      <c r="M2173" s="1" t="str">
        <f>IFERROR(VLOOKUP(ROWS($M$5:M2173),Table_PayItems[[Search Key]:[Concentrated Name]],2,FALSE),"")</f>
        <v>Culv, Slp End Sect, Ellip Pipe, 1 on 4, 24 inch by 38 inch, Transv - $Ea</v>
      </c>
      <c r="N2173" s="1" t="str">
        <f>IFERROR(VLOOKUP(ROWS($M$5:N2173),$L$5:$M$7000,2,FALSE),"")</f>
        <v/>
      </c>
      <c r="O2173" s="1" t="str">
        <f>IFERROR(VLOOKUP(ROWS($O$5:O2173),$K$5:$L$7000,2,FALSE),"")</f>
        <v/>
      </c>
    </row>
    <row r="2174" spans="2:15" ht="15" customHeight="1" x14ac:dyDescent="0.25">
      <c r="B2174" s="178" t="s">
        <v>8903</v>
      </c>
      <c r="C2174" s="178" t="s">
        <v>88</v>
      </c>
      <c r="D2174" s="178" t="s">
        <v>957</v>
      </c>
      <c r="E2174" s="178" t="s">
        <v>302</v>
      </c>
      <c r="F2174" s="178" t="s">
        <v>17</v>
      </c>
      <c r="G2174" s="1">
        <f>IF(ISNUMBER(Pay_Item_Search_Text),IF(ISNUMBER(IF(FIND(Pay_Item_Search_Text,B2174)=1,1, "FALSE")),MAX(G$4:$G2173)+1,IF(ISNUMBER(Pay_Item_Search_Text),0,IF(ISNUMBER(SEARCH(Pay_Item_Search_Text,H2174)),MAX(G$4:$G2173)+1,0))),IF(ISNUMBER(Pay_Item_Search_Text),0,IF(ISNUMBER(SEARCH(Pay_Item_Search_Text,H2174)),MAX(G$4:$G2173)+1,0)))</f>
        <v>2170</v>
      </c>
      <c r="H2174" s="1" t="str">
        <f>IF(Table_PayItems[[#This Row],[Description]]="_","_ Unique Item - "&amp;Table_PayItems[[#This Row],[Item]]&amp;" - $"&amp;Table_PayItems[[#This Row],[Unit]],Table_PayItems[[#This Row],[Description]]&amp;" - $"&amp;Table_PayItems[[#This Row],[Unit]])</f>
        <v>Culv, Slp End Sect, Ellip Pipe, 1 on 4, 27 inch by 42 inch, Longit - $Ea</v>
      </c>
      <c r="I2174" s="29" t="str">
        <f>IFERROR(VLOOKUP(ROWS($M$5:M2174),Table_PayItems[[Search Key]:[Concentrated Name]],2,FALSE),"")</f>
        <v>Culv, Slp End Sect, Ellip Pipe, 1 on 4, 27 inch by 42 inch, Longit - $Ea</v>
      </c>
      <c r="J2174" s="1"/>
      <c r="K2174" s="1"/>
      <c r="L2174" s="22">
        <f>IF(ISNUMBER(SEARCH(Pay_Item_Search_Text_2,M2174)),MAX($L$4:L2173)+1,0)</f>
        <v>0</v>
      </c>
      <c r="M2174" s="1" t="str">
        <f>IFERROR(VLOOKUP(ROWS($M$5:M2174),Table_PayItems[[Search Key]:[Concentrated Name]],2,FALSE),"")</f>
        <v>Culv, Slp End Sect, Ellip Pipe, 1 on 4, 27 inch by 42 inch, Longit - $Ea</v>
      </c>
      <c r="N2174" s="1" t="str">
        <f>IFERROR(VLOOKUP(ROWS($M$5:N2174),$L$5:$M$7000,2,FALSE),"")</f>
        <v/>
      </c>
      <c r="O2174" s="1" t="str">
        <f>IFERROR(VLOOKUP(ROWS($O$5:O2174),$K$5:$L$7000,2,FALSE),"")</f>
        <v/>
      </c>
    </row>
    <row r="2175" spans="2:15" ht="15" customHeight="1" x14ac:dyDescent="0.25">
      <c r="B2175" s="178" t="s">
        <v>8904</v>
      </c>
      <c r="C2175" s="178" t="s">
        <v>88</v>
      </c>
      <c r="D2175" s="178" t="s">
        <v>958</v>
      </c>
      <c r="E2175" s="178" t="s">
        <v>302</v>
      </c>
      <c r="F2175" s="178" t="s">
        <v>17</v>
      </c>
      <c r="G2175" s="1">
        <f>IF(ISNUMBER(Pay_Item_Search_Text),IF(ISNUMBER(IF(FIND(Pay_Item_Search_Text,B2175)=1,1, "FALSE")),MAX(G$4:$G2174)+1,IF(ISNUMBER(Pay_Item_Search_Text),0,IF(ISNUMBER(SEARCH(Pay_Item_Search_Text,H2175)),MAX(G$4:$G2174)+1,0))),IF(ISNUMBER(Pay_Item_Search_Text),0,IF(ISNUMBER(SEARCH(Pay_Item_Search_Text,H2175)),MAX(G$4:$G2174)+1,0)))</f>
        <v>2171</v>
      </c>
      <c r="H2175" s="1" t="str">
        <f>IF(Table_PayItems[[#This Row],[Description]]="_","_ Unique Item - "&amp;Table_PayItems[[#This Row],[Item]]&amp;" - $"&amp;Table_PayItems[[#This Row],[Unit]],Table_PayItems[[#This Row],[Description]]&amp;" - $"&amp;Table_PayItems[[#This Row],[Unit]])</f>
        <v>Culv, Slp End Sect, Ellip Pipe, 1 on 4, 27 inch by 42 inch, Transv - $Ea</v>
      </c>
      <c r="I2175" s="29" t="str">
        <f>IFERROR(VLOOKUP(ROWS($M$5:M2175),Table_PayItems[[Search Key]:[Concentrated Name]],2,FALSE),"")</f>
        <v>Culv, Slp End Sect, Ellip Pipe, 1 on 4, 27 inch by 42 inch, Transv - $Ea</v>
      </c>
      <c r="J2175" s="1"/>
      <c r="K2175" s="1"/>
      <c r="L2175" s="22">
        <f>IF(ISNUMBER(SEARCH(Pay_Item_Search_Text_2,M2175)),MAX($L$4:L2174)+1,0)</f>
        <v>0</v>
      </c>
      <c r="M2175" s="1" t="str">
        <f>IFERROR(VLOOKUP(ROWS($M$5:M2175),Table_PayItems[[Search Key]:[Concentrated Name]],2,FALSE),"")</f>
        <v>Culv, Slp End Sect, Ellip Pipe, 1 on 4, 27 inch by 42 inch, Transv - $Ea</v>
      </c>
      <c r="N2175" s="1" t="str">
        <f>IFERROR(VLOOKUP(ROWS($M$5:N2175),$L$5:$M$7000,2,FALSE),"")</f>
        <v/>
      </c>
      <c r="O2175" s="1" t="str">
        <f>IFERROR(VLOOKUP(ROWS($O$5:O2175),$K$5:$L$7000,2,FALSE),"")</f>
        <v/>
      </c>
    </row>
    <row r="2176" spans="2:15" ht="15" customHeight="1" x14ac:dyDescent="0.25">
      <c r="B2176" s="178" t="s">
        <v>8905</v>
      </c>
      <c r="C2176" s="178" t="s">
        <v>88</v>
      </c>
      <c r="D2176" s="178" t="s">
        <v>959</v>
      </c>
      <c r="E2176" s="178" t="s">
        <v>302</v>
      </c>
      <c r="F2176" s="178" t="s">
        <v>17</v>
      </c>
      <c r="G2176" s="1">
        <f>IF(ISNUMBER(Pay_Item_Search_Text),IF(ISNUMBER(IF(FIND(Pay_Item_Search_Text,B2176)=1,1, "FALSE")),MAX(G$4:$G2175)+1,IF(ISNUMBER(Pay_Item_Search_Text),0,IF(ISNUMBER(SEARCH(Pay_Item_Search_Text,H2176)),MAX(G$4:$G2175)+1,0))),IF(ISNUMBER(Pay_Item_Search_Text),0,IF(ISNUMBER(SEARCH(Pay_Item_Search_Text,H2176)),MAX(G$4:$G2175)+1,0)))</f>
        <v>2172</v>
      </c>
      <c r="H2176" s="1" t="str">
        <f>IF(Table_PayItems[[#This Row],[Description]]="_","_ Unique Item - "&amp;Table_PayItems[[#This Row],[Item]]&amp;" - $"&amp;Table_PayItems[[#This Row],[Unit]],Table_PayItems[[#This Row],[Description]]&amp;" - $"&amp;Table_PayItems[[#This Row],[Unit]])</f>
        <v>Culv, Slp End Sect, Ellip Pipe, 1 on 4, 29 inch by 45 inch, Longit - $Ea</v>
      </c>
      <c r="I2176" s="29" t="str">
        <f>IFERROR(VLOOKUP(ROWS($M$5:M2176),Table_PayItems[[Search Key]:[Concentrated Name]],2,FALSE),"")</f>
        <v>Culv, Slp End Sect, Ellip Pipe, 1 on 4, 29 inch by 45 inch, Longit - $Ea</v>
      </c>
      <c r="J2176" s="1"/>
      <c r="K2176" s="1"/>
      <c r="L2176" s="22">
        <f>IF(ISNUMBER(SEARCH(Pay_Item_Search_Text_2,M2176)),MAX($L$4:L2175)+1,0)</f>
        <v>0</v>
      </c>
      <c r="M2176" s="1" t="str">
        <f>IFERROR(VLOOKUP(ROWS($M$5:M2176),Table_PayItems[[Search Key]:[Concentrated Name]],2,FALSE),"")</f>
        <v>Culv, Slp End Sect, Ellip Pipe, 1 on 4, 29 inch by 45 inch, Longit - $Ea</v>
      </c>
      <c r="N2176" s="1" t="str">
        <f>IFERROR(VLOOKUP(ROWS($M$5:N2176),$L$5:$M$7000,2,FALSE),"")</f>
        <v/>
      </c>
      <c r="O2176" s="1" t="str">
        <f>IFERROR(VLOOKUP(ROWS($O$5:O2176),$K$5:$L$7000,2,FALSE),"")</f>
        <v/>
      </c>
    </row>
    <row r="2177" spans="2:15" ht="15" customHeight="1" x14ac:dyDescent="0.25">
      <c r="B2177" s="178" t="s">
        <v>8906</v>
      </c>
      <c r="C2177" s="178" t="s">
        <v>88</v>
      </c>
      <c r="D2177" s="178" t="s">
        <v>960</v>
      </c>
      <c r="E2177" s="178" t="s">
        <v>302</v>
      </c>
      <c r="F2177" s="178" t="s">
        <v>17</v>
      </c>
      <c r="G2177" s="1">
        <f>IF(ISNUMBER(Pay_Item_Search_Text),IF(ISNUMBER(IF(FIND(Pay_Item_Search_Text,B2177)=1,1, "FALSE")),MAX(G$4:$G2176)+1,IF(ISNUMBER(Pay_Item_Search_Text),0,IF(ISNUMBER(SEARCH(Pay_Item_Search_Text,H2177)),MAX(G$4:$G2176)+1,0))),IF(ISNUMBER(Pay_Item_Search_Text),0,IF(ISNUMBER(SEARCH(Pay_Item_Search_Text,H2177)),MAX(G$4:$G2176)+1,0)))</f>
        <v>2173</v>
      </c>
      <c r="H2177" s="1" t="str">
        <f>IF(Table_PayItems[[#This Row],[Description]]="_","_ Unique Item - "&amp;Table_PayItems[[#This Row],[Item]]&amp;" - $"&amp;Table_PayItems[[#This Row],[Unit]],Table_PayItems[[#This Row],[Description]]&amp;" - $"&amp;Table_PayItems[[#This Row],[Unit]])</f>
        <v>Culv, Slp End Sect, Ellip Pipe, 1 on 4, 29 inch by 45 inch, Transv - $Ea</v>
      </c>
      <c r="I2177" s="29" t="str">
        <f>IFERROR(VLOOKUP(ROWS($M$5:M2177),Table_PayItems[[Search Key]:[Concentrated Name]],2,FALSE),"")</f>
        <v>Culv, Slp End Sect, Ellip Pipe, 1 on 4, 29 inch by 45 inch, Transv - $Ea</v>
      </c>
      <c r="J2177" s="1"/>
      <c r="K2177" s="1"/>
      <c r="L2177" s="22">
        <f>IF(ISNUMBER(SEARCH(Pay_Item_Search_Text_2,M2177)),MAX($L$4:L2176)+1,0)</f>
        <v>0</v>
      </c>
      <c r="M2177" s="1" t="str">
        <f>IFERROR(VLOOKUP(ROWS($M$5:M2177),Table_PayItems[[Search Key]:[Concentrated Name]],2,FALSE),"")</f>
        <v>Culv, Slp End Sect, Ellip Pipe, 1 on 4, 29 inch by 45 inch, Transv - $Ea</v>
      </c>
      <c r="N2177" s="1" t="str">
        <f>IFERROR(VLOOKUP(ROWS($M$5:N2177),$L$5:$M$7000,2,FALSE),"")</f>
        <v/>
      </c>
      <c r="O2177" s="1" t="str">
        <f>IFERROR(VLOOKUP(ROWS($O$5:O2177),$K$5:$L$7000,2,FALSE),"")</f>
        <v/>
      </c>
    </row>
    <row r="2178" spans="2:15" ht="15" customHeight="1" x14ac:dyDescent="0.25">
      <c r="B2178" s="178" t="s">
        <v>8907</v>
      </c>
      <c r="C2178" s="178" t="s">
        <v>88</v>
      </c>
      <c r="D2178" s="178" t="s">
        <v>961</v>
      </c>
      <c r="E2178" s="178" t="s">
        <v>302</v>
      </c>
      <c r="F2178" s="178" t="s">
        <v>17</v>
      </c>
      <c r="G2178" s="1">
        <f>IF(ISNUMBER(Pay_Item_Search_Text),IF(ISNUMBER(IF(FIND(Pay_Item_Search_Text,B2178)=1,1, "FALSE")),MAX(G$4:$G2177)+1,IF(ISNUMBER(Pay_Item_Search_Text),0,IF(ISNUMBER(SEARCH(Pay_Item_Search_Text,H2178)),MAX(G$4:$G2177)+1,0))),IF(ISNUMBER(Pay_Item_Search_Text),0,IF(ISNUMBER(SEARCH(Pay_Item_Search_Text,H2178)),MAX(G$4:$G2177)+1,0)))</f>
        <v>2174</v>
      </c>
      <c r="H2178" s="1" t="str">
        <f>IF(Table_PayItems[[#This Row],[Description]]="_","_ Unique Item - "&amp;Table_PayItems[[#This Row],[Item]]&amp;" - $"&amp;Table_PayItems[[#This Row],[Unit]],Table_PayItems[[#This Row],[Description]]&amp;" - $"&amp;Table_PayItems[[#This Row],[Unit]])</f>
        <v>Culv, Slp End Sect, Ellip Pipe, 1 on 4, 34 inch by 53 inch, Longit - $Ea</v>
      </c>
      <c r="I2178" s="29" t="str">
        <f>IFERROR(VLOOKUP(ROWS($M$5:M2178),Table_PayItems[[Search Key]:[Concentrated Name]],2,FALSE),"")</f>
        <v>Culv, Slp End Sect, Ellip Pipe, 1 on 4, 34 inch by 53 inch, Longit - $Ea</v>
      </c>
      <c r="J2178" s="1"/>
      <c r="K2178" s="1"/>
      <c r="L2178" s="22">
        <f>IF(ISNUMBER(SEARCH(Pay_Item_Search_Text_2,M2178)),MAX($L$4:L2177)+1,0)</f>
        <v>0</v>
      </c>
      <c r="M2178" s="1" t="str">
        <f>IFERROR(VLOOKUP(ROWS($M$5:M2178),Table_PayItems[[Search Key]:[Concentrated Name]],2,FALSE),"")</f>
        <v>Culv, Slp End Sect, Ellip Pipe, 1 on 4, 34 inch by 53 inch, Longit - $Ea</v>
      </c>
      <c r="N2178" s="1" t="str">
        <f>IFERROR(VLOOKUP(ROWS($M$5:N2178),$L$5:$M$7000,2,FALSE),"")</f>
        <v/>
      </c>
      <c r="O2178" s="1" t="str">
        <f>IFERROR(VLOOKUP(ROWS($O$5:O2178),$K$5:$L$7000,2,FALSE),"")</f>
        <v/>
      </c>
    </row>
    <row r="2179" spans="2:15" ht="15" customHeight="1" x14ac:dyDescent="0.25">
      <c r="B2179" s="178" t="s">
        <v>8908</v>
      </c>
      <c r="C2179" s="178" t="s">
        <v>88</v>
      </c>
      <c r="D2179" s="178" t="s">
        <v>962</v>
      </c>
      <c r="E2179" s="178" t="s">
        <v>302</v>
      </c>
      <c r="F2179" s="178" t="s">
        <v>17</v>
      </c>
      <c r="G2179" s="1">
        <f>IF(ISNUMBER(Pay_Item_Search_Text),IF(ISNUMBER(IF(FIND(Pay_Item_Search_Text,B2179)=1,1, "FALSE")),MAX(G$4:$G2178)+1,IF(ISNUMBER(Pay_Item_Search_Text),0,IF(ISNUMBER(SEARCH(Pay_Item_Search_Text,H2179)),MAX(G$4:$G2178)+1,0))),IF(ISNUMBER(Pay_Item_Search_Text),0,IF(ISNUMBER(SEARCH(Pay_Item_Search_Text,H2179)),MAX(G$4:$G2178)+1,0)))</f>
        <v>2175</v>
      </c>
      <c r="H2179" s="1" t="str">
        <f>IF(Table_PayItems[[#This Row],[Description]]="_","_ Unique Item - "&amp;Table_PayItems[[#This Row],[Item]]&amp;" - $"&amp;Table_PayItems[[#This Row],[Unit]],Table_PayItems[[#This Row],[Description]]&amp;" - $"&amp;Table_PayItems[[#This Row],[Unit]])</f>
        <v>Culv, Slp End Sect, Ellip Pipe, 1 on 4, 34 inch by 53 inch, Transv - $Ea</v>
      </c>
      <c r="I2179" s="29" t="str">
        <f>IFERROR(VLOOKUP(ROWS($M$5:M2179),Table_PayItems[[Search Key]:[Concentrated Name]],2,FALSE),"")</f>
        <v>Culv, Slp End Sect, Ellip Pipe, 1 on 4, 34 inch by 53 inch, Transv - $Ea</v>
      </c>
      <c r="J2179" s="1"/>
      <c r="K2179" s="1"/>
      <c r="L2179" s="22">
        <f>IF(ISNUMBER(SEARCH(Pay_Item_Search_Text_2,M2179)),MAX($L$4:L2178)+1,0)</f>
        <v>0</v>
      </c>
      <c r="M2179" s="1" t="str">
        <f>IFERROR(VLOOKUP(ROWS($M$5:M2179),Table_PayItems[[Search Key]:[Concentrated Name]],2,FALSE),"")</f>
        <v>Culv, Slp End Sect, Ellip Pipe, 1 on 4, 34 inch by 53 inch, Transv - $Ea</v>
      </c>
      <c r="N2179" s="1" t="str">
        <f>IFERROR(VLOOKUP(ROWS($M$5:N2179),$L$5:$M$7000,2,FALSE),"")</f>
        <v/>
      </c>
      <c r="O2179" s="1" t="str">
        <f>IFERROR(VLOOKUP(ROWS($O$5:O2179),$K$5:$L$7000,2,FALSE),"")</f>
        <v/>
      </c>
    </row>
    <row r="2180" spans="2:15" ht="15" customHeight="1" x14ac:dyDescent="0.25">
      <c r="B2180" s="178" t="s">
        <v>8909</v>
      </c>
      <c r="C2180" s="178" t="s">
        <v>88</v>
      </c>
      <c r="D2180" s="178" t="s">
        <v>963</v>
      </c>
      <c r="E2180" s="178" t="s">
        <v>302</v>
      </c>
      <c r="F2180" s="178" t="s">
        <v>17</v>
      </c>
      <c r="G2180" s="1">
        <f>IF(ISNUMBER(Pay_Item_Search_Text),IF(ISNUMBER(IF(FIND(Pay_Item_Search_Text,B2180)=1,1, "FALSE")),MAX(G$4:$G2179)+1,IF(ISNUMBER(Pay_Item_Search_Text),0,IF(ISNUMBER(SEARCH(Pay_Item_Search_Text,H2180)),MAX(G$4:$G2179)+1,0))),IF(ISNUMBER(Pay_Item_Search_Text),0,IF(ISNUMBER(SEARCH(Pay_Item_Search_Text,H2180)),MAX(G$4:$G2179)+1,0)))</f>
        <v>2176</v>
      </c>
      <c r="H2180" s="1" t="str">
        <f>IF(Table_PayItems[[#This Row],[Description]]="_","_ Unique Item - "&amp;Table_PayItems[[#This Row],[Item]]&amp;" - $"&amp;Table_PayItems[[#This Row],[Unit]],Table_PayItems[[#This Row],[Description]]&amp;" - $"&amp;Table_PayItems[[#This Row],[Unit]])</f>
        <v>Culv, Slp End Sect, Ellip Pipe, 1 on 4, 38 inch by 60 inch, Longit - $Ea</v>
      </c>
      <c r="I2180" s="29" t="str">
        <f>IFERROR(VLOOKUP(ROWS($M$5:M2180),Table_PayItems[[Search Key]:[Concentrated Name]],2,FALSE),"")</f>
        <v>Culv, Slp End Sect, Ellip Pipe, 1 on 4, 38 inch by 60 inch, Longit - $Ea</v>
      </c>
      <c r="J2180" s="1"/>
      <c r="K2180" s="1"/>
      <c r="L2180" s="22">
        <f>IF(ISNUMBER(SEARCH(Pay_Item_Search_Text_2,M2180)),MAX($L$4:L2179)+1,0)</f>
        <v>572</v>
      </c>
      <c r="M2180" s="1" t="str">
        <f>IFERROR(VLOOKUP(ROWS($M$5:M2180),Table_PayItems[[Search Key]:[Concentrated Name]],2,FALSE),"")</f>
        <v>Culv, Slp End Sect, Ellip Pipe, 1 on 4, 38 inch by 60 inch, Longit - $Ea</v>
      </c>
      <c r="N2180" s="1" t="str">
        <f>IFERROR(VLOOKUP(ROWS($M$5:N2180),$L$5:$M$7000,2,FALSE),"")</f>
        <v/>
      </c>
      <c r="O2180" s="1" t="str">
        <f>IFERROR(VLOOKUP(ROWS($O$5:O2180),$K$5:$L$7000,2,FALSE),"")</f>
        <v/>
      </c>
    </row>
    <row r="2181" spans="2:15" ht="15" customHeight="1" x14ac:dyDescent="0.25">
      <c r="B2181" s="178" t="s">
        <v>8910</v>
      </c>
      <c r="C2181" s="178" t="s">
        <v>88</v>
      </c>
      <c r="D2181" s="178" t="s">
        <v>964</v>
      </c>
      <c r="E2181" s="178" t="s">
        <v>302</v>
      </c>
      <c r="F2181" s="178" t="s">
        <v>17</v>
      </c>
      <c r="G2181" s="1">
        <f>IF(ISNUMBER(Pay_Item_Search_Text),IF(ISNUMBER(IF(FIND(Pay_Item_Search_Text,B2181)=1,1, "FALSE")),MAX(G$4:$G2180)+1,IF(ISNUMBER(Pay_Item_Search_Text),0,IF(ISNUMBER(SEARCH(Pay_Item_Search_Text,H2181)),MAX(G$4:$G2180)+1,0))),IF(ISNUMBER(Pay_Item_Search_Text),0,IF(ISNUMBER(SEARCH(Pay_Item_Search_Text,H2181)),MAX(G$4:$G2180)+1,0)))</f>
        <v>2177</v>
      </c>
      <c r="H2181" s="1" t="str">
        <f>IF(Table_PayItems[[#This Row],[Description]]="_","_ Unique Item - "&amp;Table_PayItems[[#This Row],[Item]]&amp;" - $"&amp;Table_PayItems[[#This Row],[Unit]],Table_PayItems[[#This Row],[Description]]&amp;" - $"&amp;Table_PayItems[[#This Row],[Unit]])</f>
        <v>Culv, Slp End Sect, Ellip Pipe, 1 on 4, 38 inch by 60 inch, Transv - $Ea</v>
      </c>
      <c r="I2181" s="29" t="str">
        <f>IFERROR(VLOOKUP(ROWS($M$5:M2181),Table_PayItems[[Search Key]:[Concentrated Name]],2,FALSE),"")</f>
        <v>Culv, Slp End Sect, Ellip Pipe, 1 on 4, 38 inch by 60 inch, Transv - $Ea</v>
      </c>
      <c r="J2181" s="1"/>
      <c r="K2181" s="1"/>
      <c r="L2181" s="22">
        <f>IF(ISNUMBER(SEARCH(Pay_Item_Search_Text_2,M2181)),MAX($L$4:L2180)+1,0)</f>
        <v>573</v>
      </c>
      <c r="M2181" s="1" t="str">
        <f>IFERROR(VLOOKUP(ROWS($M$5:M2181),Table_PayItems[[Search Key]:[Concentrated Name]],2,FALSE),"")</f>
        <v>Culv, Slp End Sect, Ellip Pipe, 1 on 4, 38 inch by 60 inch, Transv - $Ea</v>
      </c>
      <c r="N2181" s="1" t="str">
        <f>IFERROR(VLOOKUP(ROWS($M$5:N2181),$L$5:$M$7000,2,FALSE),"")</f>
        <v/>
      </c>
      <c r="O2181" s="1" t="str">
        <f>IFERROR(VLOOKUP(ROWS($O$5:O2181),$K$5:$L$7000,2,FALSE),"")</f>
        <v/>
      </c>
    </row>
    <row r="2182" spans="2:15" ht="15" customHeight="1" x14ac:dyDescent="0.25">
      <c r="B2182" s="178" t="s">
        <v>8911</v>
      </c>
      <c r="C2182" s="178" t="s">
        <v>88</v>
      </c>
      <c r="D2182" s="178" t="s">
        <v>965</v>
      </c>
      <c r="E2182" s="178" t="s">
        <v>302</v>
      </c>
      <c r="F2182" s="178" t="s">
        <v>17</v>
      </c>
      <c r="G2182" s="1">
        <f>IF(ISNUMBER(Pay_Item_Search_Text),IF(ISNUMBER(IF(FIND(Pay_Item_Search_Text,B2182)=1,1, "FALSE")),MAX(G$4:$G2181)+1,IF(ISNUMBER(Pay_Item_Search_Text),0,IF(ISNUMBER(SEARCH(Pay_Item_Search_Text,H2182)),MAX(G$4:$G2181)+1,0))),IF(ISNUMBER(Pay_Item_Search_Text),0,IF(ISNUMBER(SEARCH(Pay_Item_Search_Text,H2182)),MAX(G$4:$G2181)+1,0)))</f>
        <v>2178</v>
      </c>
      <c r="H2182" s="1" t="str">
        <f>IF(Table_PayItems[[#This Row],[Description]]="_","_ Unique Item - "&amp;Table_PayItems[[#This Row],[Item]]&amp;" - $"&amp;Table_PayItems[[#This Row],[Unit]],Table_PayItems[[#This Row],[Description]]&amp;" - $"&amp;Table_PayItems[[#This Row],[Unit]])</f>
        <v>Culv, Slp End Sect, Ellip Pipe, 1 on 4, 43 inch by 68 inch, Longit - $Ea</v>
      </c>
      <c r="I2182" s="29" t="str">
        <f>IFERROR(VLOOKUP(ROWS($M$5:M2182),Table_PayItems[[Search Key]:[Concentrated Name]],2,FALSE),"")</f>
        <v>Culv, Slp End Sect, Ellip Pipe, 1 on 4, 43 inch by 68 inch, Longit - $Ea</v>
      </c>
      <c r="J2182" s="1"/>
      <c r="K2182" s="1"/>
      <c r="L2182" s="22">
        <f>IF(ISNUMBER(SEARCH(Pay_Item_Search_Text_2,M2182)),MAX($L$4:L2181)+1,0)</f>
        <v>0</v>
      </c>
      <c r="M2182" s="1" t="str">
        <f>IFERROR(VLOOKUP(ROWS($M$5:M2182),Table_PayItems[[Search Key]:[Concentrated Name]],2,FALSE),"")</f>
        <v>Culv, Slp End Sect, Ellip Pipe, 1 on 4, 43 inch by 68 inch, Longit - $Ea</v>
      </c>
      <c r="N2182" s="1" t="str">
        <f>IFERROR(VLOOKUP(ROWS($M$5:N2182),$L$5:$M$7000,2,FALSE),"")</f>
        <v/>
      </c>
      <c r="O2182" s="1" t="str">
        <f>IFERROR(VLOOKUP(ROWS($O$5:O2182),$K$5:$L$7000,2,FALSE),"")</f>
        <v/>
      </c>
    </row>
    <row r="2183" spans="2:15" ht="15" customHeight="1" x14ac:dyDescent="0.25">
      <c r="B2183" s="178" t="s">
        <v>8912</v>
      </c>
      <c r="C2183" s="178" t="s">
        <v>88</v>
      </c>
      <c r="D2183" s="178" t="s">
        <v>966</v>
      </c>
      <c r="E2183" s="178" t="s">
        <v>302</v>
      </c>
      <c r="F2183" s="178" t="s">
        <v>17</v>
      </c>
      <c r="G2183" s="1">
        <f>IF(ISNUMBER(Pay_Item_Search_Text),IF(ISNUMBER(IF(FIND(Pay_Item_Search_Text,B2183)=1,1, "FALSE")),MAX(G$4:$G2182)+1,IF(ISNUMBER(Pay_Item_Search_Text),0,IF(ISNUMBER(SEARCH(Pay_Item_Search_Text,H2183)),MAX(G$4:$G2182)+1,0))),IF(ISNUMBER(Pay_Item_Search_Text),0,IF(ISNUMBER(SEARCH(Pay_Item_Search_Text,H2183)),MAX(G$4:$G2182)+1,0)))</f>
        <v>2179</v>
      </c>
      <c r="H2183" s="1" t="str">
        <f>IF(Table_PayItems[[#This Row],[Description]]="_","_ Unique Item - "&amp;Table_PayItems[[#This Row],[Item]]&amp;" - $"&amp;Table_PayItems[[#This Row],[Unit]],Table_PayItems[[#This Row],[Description]]&amp;" - $"&amp;Table_PayItems[[#This Row],[Unit]])</f>
        <v>Culv, Slp End Sect, Ellip Pipe, 1 on 4, 43 inch by 68 inch, Transv - $Ea</v>
      </c>
      <c r="I2183" s="29" t="str">
        <f>IFERROR(VLOOKUP(ROWS($M$5:M2183),Table_PayItems[[Search Key]:[Concentrated Name]],2,FALSE),"")</f>
        <v>Culv, Slp End Sect, Ellip Pipe, 1 on 4, 43 inch by 68 inch, Transv - $Ea</v>
      </c>
      <c r="J2183" s="1"/>
      <c r="K2183" s="1"/>
      <c r="L2183" s="22">
        <f>IF(ISNUMBER(SEARCH(Pay_Item_Search_Text_2,M2183)),MAX($L$4:L2182)+1,0)</f>
        <v>0</v>
      </c>
      <c r="M2183" s="1" t="str">
        <f>IFERROR(VLOOKUP(ROWS($M$5:M2183),Table_PayItems[[Search Key]:[Concentrated Name]],2,FALSE),"")</f>
        <v>Culv, Slp End Sect, Ellip Pipe, 1 on 4, 43 inch by 68 inch, Transv - $Ea</v>
      </c>
      <c r="N2183" s="1" t="str">
        <f>IFERROR(VLOOKUP(ROWS($M$5:N2183),$L$5:$M$7000,2,FALSE),"")</f>
        <v/>
      </c>
      <c r="O2183" s="1" t="str">
        <f>IFERROR(VLOOKUP(ROWS($O$5:O2183),$K$5:$L$7000,2,FALSE),"")</f>
        <v/>
      </c>
    </row>
    <row r="2184" spans="2:15" ht="15" customHeight="1" x14ac:dyDescent="0.25">
      <c r="B2184" s="178" t="s">
        <v>8913</v>
      </c>
      <c r="C2184" s="178" t="s">
        <v>88</v>
      </c>
      <c r="D2184" s="178" t="s">
        <v>967</v>
      </c>
      <c r="E2184" s="178" t="s">
        <v>302</v>
      </c>
      <c r="F2184" s="178" t="s">
        <v>17</v>
      </c>
      <c r="G2184" s="1">
        <f>IF(ISNUMBER(Pay_Item_Search_Text),IF(ISNUMBER(IF(FIND(Pay_Item_Search_Text,B2184)=1,1, "FALSE")),MAX(G$4:$G2183)+1,IF(ISNUMBER(Pay_Item_Search_Text),0,IF(ISNUMBER(SEARCH(Pay_Item_Search_Text,H2184)),MAX(G$4:$G2183)+1,0))),IF(ISNUMBER(Pay_Item_Search_Text),0,IF(ISNUMBER(SEARCH(Pay_Item_Search_Text,H2184)),MAX(G$4:$G2183)+1,0)))</f>
        <v>2180</v>
      </c>
      <c r="H2184" s="1" t="str">
        <f>IF(Table_PayItems[[#This Row],[Description]]="_","_ Unique Item - "&amp;Table_PayItems[[#This Row],[Item]]&amp;" - $"&amp;Table_PayItems[[#This Row],[Unit]],Table_PayItems[[#This Row],[Description]]&amp;" - $"&amp;Table_PayItems[[#This Row],[Unit]])</f>
        <v>Culv, Slp End Sect, Ellip Pipe, 1 on 4, 48 inch by 76 inch, Longit - $Ea</v>
      </c>
      <c r="I2184" s="29" t="str">
        <f>IFERROR(VLOOKUP(ROWS($M$5:M2184),Table_PayItems[[Search Key]:[Concentrated Name]],2,FALSE),"")</f>
        <v>Culv, Slp End Sect, Ellip Pipe, 1 on 4, 48 inch by 76 inch, Longit - $Ea</v>
      </c>
      <c r="J2184" s="1"/>
      <c r="K2184" s="1"/>
      <c r="L2184" s="22">
        <f>IF(ISNUMBER(SEARCH(Pay_Item_Search_Text_2,M2184)),MAX($L$4:L2183)+1,0)</f>
        <v>0</v>
      </c>
      <c r="M2184" s="1" t="str">
        <f>IFERROR(VLOOKUP(ROWS($M$5:M2184),Table_PayItems[[Search Key]:[Concentrated Name]],2,FALSE),"")</f>
        <v>Culv, Slp End Sect, Ellip Pipe, 1 on 4, 48 inch by 76 inch, Longit - $Ea</v>
      </c>
      <c r="N2184" s="1" t="str">
        <f>IFERROR(VLOOKUP(ROWS($M$5:N2184),$L$5:$M$7000,2,FALSE),"")</f>
        <v/>
      </c>
      <c r="O2184" s="1" t="str">
        <f>IFERROR(VLOOKUP(ROWS($O$5:O2184),$K$5:$L$7000,2,FALSE),"")</f>
        <v/>
      </c>
    </row>
    <row r="2185" spans="2:15" ht="15" customHeight="1" x14ac:dyDescent="0.25">
      <c r="B2185" s="178" t="s">
        <v>8914</v>
      </c>
      <c r="C2185" s="178" t="s">
        <v>88</v>
      </c>
      <c r="D2185" s="178" t="s">
        <v>968</v>
      </c>
      <c r="E2185" s="178" t="s">
        <v>302</v>
      </c>
      <c r="F2185" s="178" t="s">
        <v>17</v>
      </c>
      <c r="G2185" s="1">
        <f>IF(ISNUMBER(Pay_Item_Search_Text),IF(ISNUMBER(IF(FIND(Pay_Item_Search_Text,B2185)=1,1, "FALSE")),MAX(G$4:$G2184)+1,IF(ISNUMBER(Pay_Item_Search_Text),0,IF(ISNUMBER(SEARCH(Pay_Item_Search_Text,H2185)),MAX(G$4:$G2184)+1,0))),IF(ISNUMBER(Pay_Item_Search_Text),0,IF(ISNUMBER(SEARCH(Pay_Item_Search_Text,H2185)),MAX(G$4:$G2184)+1,0)))</f>
        <v>2181</v>
      </c>
      <c r="H2185" s="1" t="str">
        <f>IF(Table_PayItems[[#This Row],[Description]]="_","_ Unique Item - "&amp;Table_PayItems[[#This Row],[Item]]&amp;" - $"&amp;Table_PayItems[[#This Row],[Unit]],Table_PayItems[[#This Row],[Description]]&amp;" - $"&amp;Table_PayItems[[#This Row],[Unit]])</f>
        <v>Culv, Slp End Sect, Ellip Pipe, 1 on 4, 48 inch by 76 inch, Transv - $Ea</v>
      </c>
      <c r="I2185" s="29" t="str">
        <f>IFERROR(VLOOKUP(ROWS($M$5:M2185),Table_PayItems[[Search Key]:[Concentrated Name]],2,FALSE),"")</f>
        <v>Culv, Slp End Sect, Ellip Pipe, 1 on 4, 48 inch by 76 inch, Transv - $Ea</v>
      </c>
      <c r="J2185" s="1"/>
      <c r="K2185" s="1"/>
      <c r="L2185" s="22">
        <f>IF(ISNUMBER(SEARCH(Pay_Item_Search_Text_2,M2185)),MAX($L$4:L2184)+1,0)</f>
        <v>0</v>
      </c>
      <c r="M2185" s="1" t="str">
        <f>IFERROR(VLOOKUP(ROWS($M$5:M2185),Table_PayItems[[Search Key]:[Concentrated Name]],2,FALSE),"")</f>
        <v>Culv, Slp End Sect, Ellip Pipe, 1 on 4, 48 inch by 76 inch, Transv - $Ea</v>
      </c>
      <c r="N2185" s="1" t="str">
        <f>IFERROR(VLOOKUP(ROWS($M$5:N2185),$L$5:$M$7000,2,FALSE),"")</f>
        <v/>
      </c>
      <c r="O2185" s="1" t="str">
        <f>IFERROR(VLOOKUP(ROWS($O$5:O2185),$K$5:$L$7000,2,FALSE),"")</f>
        <v/>
      </c>
    </row>
    <row r="2186" spans="2:15" ht="15" customHeight="1" x14ac:dyDescent="0.25">
      <c r="B2186" s="178" t="s">
        <v>8915</v>
      </c>
      <c r="C2186" s="178" t="s">
        <v>88</v>
      </c>
      <c r="D2186" s="178" t="s">
        <v>969</v>
      </c>
      <c r="E2186" s="178" t="s">
        <v>296</v>
      </c>
      <c r="F2186" s="178" t="s">
        <v>17</v>
      </c>
      <c r="G2186" s="1">
        <f>IF(ISNUMBER(Pay_Item_Search_Text),IF(ISNUMBER(IF(FIND(Pay_Item_Search_Text,B2186)=1,1, "FALSE")),MAX(G$4:$G2185)+1,IF(ISNUMBER(Pay_Item_Search_Text),0,IF(ISNUMBER(SEARCH(Pay_Item_Search_Text,H2186)),MAX(G$4:$G2185)+1,0))),IF(ISNUMBER(Pay_Item_Search_Text),0,IF(ISNUMBER(SEARCH(Pay_Item_Search_Text,H2186)),MAX(G$4:$G2185)+1,0)))</f>
        <v>2182</v>
      </c>
      <c r="H2186" s="1" t="str">
        <f>IF(Table_PayItems[[#This Row],[Description]]="_","_ Unique Item - "&amp;Table_PayItems[[#This Row],[Item]]&amp;" - $"&amp;Table_PayItems[[#This Row],[Unit]],Table_PayItems[[#This Row],[Description]]&amp;" - $"&amp;Table_PayItems[[#This Row],[Unit]])</f>
        <v>Culv, Slp End Sect, Ellip Pipe, 1 on 6, 14 inch by 23 inch, Longit - $Ea</v>
      </c>
      <c r="I2186" s="29" t="str">
        <f>IFERROR(VLOOKUP(ROWS($M$5:M2186),Table_PayItems[[Search Key]:[Concentrated Name]],2,FALSE),"")</f>
        <v>Culv, Slp End Sect, Ellip Pipe, 1 on 6, 14 inch by 23 inch, Longit - $Ea</v>
      </c>
      <c r="J2186" s="1"/>
      <c r="K2186" s="1"/>
      <c r="L2186" s="22">
        <f>IF(ISNUMBER(SEARCH(Pay_Item_Search_Text_2,M2186)),MAX($L$4:L2185)+1,0)</f>
        <v>0</v>
      </c>
      <c r="M2186" s="1" t="str">
        <f>IFERROR(VLOOKUP(ROWS($M$5:M2186),Table_PayItems[[Search Key]:[Concentrated Name]],2,FALSE),"")</f>
        <v>Culv, Slp End Sect, Ellip Pipe, 1 on 6, 14 inch by 23 inch, Longit - $Ea</v>
      </c>
      <c r="N2186" s="1" t="str">
        <f>IFERROR(VLOOKUP(ROWS($M$5:N2186),$L$5:$M$7000,2,FALSE),"")</f>
        <v/>
      </c>
      <c r="O2186" s="1" t="str">
        <f>IFERROR(VLOOKUP(ROWS($O$5:O2186),$K$5:$L$7000,2,FALSE),"")</f>
        <v/>
      </c>
    </row>
    <row r="2187" spans="2:15" ht="15" customHeight="1" x14ac:dyDescent="0.25">
      <c r="B2187" s="178" t="s">
        <v>8916</v>
      </c>
      <c r="C2187" s="178" t="s">
        <v>88</v>
      </c>
      <c r="D2187" s="178" t="s">
        <v>970</v>
      </c>
      <c r="E2187" s="178" t="s">
        <v>296</v>
      </c>
      <c r="F2187" s="178" t="s">
        <v>17</v>
      </c>
      <c r="G2187" s="1">
        <f>IF(ISNUMBER(Pay_Item_Search_Text),IF(ISNUMBER(IF(FIND(Pay_Item_Search_Text,B2187)=1,1, "FALSE")),MAX(G$4:$G2186)+1,IF(ISNUMBER(Pay_Item_Search_Text),0,IF(ISNUMBER(SEARCH(Pay_Item_Search_Text,H2187)),MAX(G$4:$G2186)+1,0))),IF(ISNUMBER(Pay_Item_Search_Text),0,IF(ISNUMBER(SEARCH(Pay_Item_Search_Text,H2187)),MAX(G$4:$G2186)+1,0)))</f>
        <v>2183</v>
      </c>
      <c r="H2187" s="1" t="str">
        <f>IF(Table_PayItems[[#This Row],[Description]]="_","_ Unique Item - "&amp;Table_PayItems[[#This Row],[Item]]&amp;" - $"&amp;Table_PayItems[[#This Row],[Unit]],Table_PayItems[[#This Row],[Description]]&amp;" - $"&amp;Table_PayItems[[#This Row],[Unit]])</f>
        <v>Culv, Slp End Sect, Ellip Pipe, 1 on 6, 14 inch by 23 inch, Transv - $Ea</v>
      </c>
      <c r="I2187" s="29" t="str">
        <f>IFERROR(VLOOKUP(ROWS($M$5:M2187),Table_PayItems[[Search Key]:[Concentrated Name]],2,FALSE),"")</f>
        <v>Culv, Slp End Sect, Ellip Pipe, 1 on 6, 14 inch by 23 inch, Transv - $Ea</v>
      </c>
      <c r="J2187" s="1"/>
      <c r="K2187" s="1"/>
      <c r="L2187" s="22">
        <f>IF(ISNUMBER(SEARCH(Pay_Item_Search_Text_2,M2187)),MAX($L$4:L2186)+1,0)</f>
        <v>0</v>
      </c>
      <c r="M2187" s="1" t="str">
        <f>IFERROR(VLOOKUP(ROWS($M$5:M2187),Table_PayItems[[Search Key]:[Concentrated Name]],2,FALSE),"")</f>
        <v>Culv, Slp End Sect, Ellip Pipe, 1 on 6, 14 inch by 23 inch, Transv - $Ea</v>
      </c>
      <c r="N2187" s="1" t="str">
        <f>IFERROR(VLOOKUP(ROWS($M$5:N2187),$L$5:$M$7000,2,FALSE),"")</f>
        <v/>
      </c>
      <c r="O2187" s="1" t="str">
        <f>IFERROR(VLOOKUP(ROWS($O$5:O2187),$K$5:$L$7000,2,FALSE),"")</f>
        <v/>
      </c>
    </row>
    <row r="2188" spans="2:15" ht="15" customHeight="1" x14ac:dyDescent="0.25">
      <c r="B2188" s="178" t="s">
        <v>8917</v>
      </c>
      <c r="C2188" s="178" t="s">
        <v>88</v>
      </c>
      <c r="D2188" s="178" t="s">
        <v>971</v>
      </c>
      <c r="E2188" s="178" t="s">
        <v>302</v>
      </c>
      <c r="F2188" s="178" t="s">
        <v>17</v>
      </c>
      <c r="G2188" s="1">
        <f>IF(ISNUMBER(Pay_Item_Search_Text),IF(ISNUMBER(IF(FIND(Pay_Item_Search_Text,B2188)=1,1, "FALSE")),MAX(G$4:$G2187)+1,IF(ISNUMBER(Pay_Item_Search_Text),0,IF(ISNUMBER(SEARCH(Pay_Item_Search_Text,H2188)),MAX(G$4:$G2187)+1,0))),IF(ISNUMBER(Pay_Item_Search_Text),0,IF(ISNUMBER(SEARCH(Pay_Item_Search_Text,H2188)),MAX(G$4:$G2187)+1,0)))</f>
        <v>2184</v>
      </c>
      <c r="H2188" s="1" t="str">
        <f>IF(Table_PayItems[[#This Row],[Description]]="_","_ Unique Item - "&amp;Table_PayItems[[#This Row],[Item]]&amp;" - $"&amp;Table_PayItems[[#This Row],[Unit]],Table_PayItems[[#This Row],[Description]]&amp;" - $"&amp;Table_PayItems[[#This Row],[Unit]])</f>
        <v>Culv, Slp End Sect, Ellip Pipe, 1 on 6, 19 inch by 30 inch, Longit - $Ea</v>
      </c>
      <c r="I2188" s="29" t="str">
        <f>IFERROR(VLOOKUP(ROWS($M$5:M2188),Table_PayItems[[Search Key]:[Concentrated Name]],2,FALSE),"")</f>
        <v>Culv, Slp End Sect, Ellip Pipe, 1 on 6, 19 inch by 30 inch, Longit - $Ea</v>
      </c>
      <c r="J2188" s="1"/>
      <c r="K2188" s="1"/>
      <c r="L2188" s="22">
        <f>IF(ISNUMBER(SEARCH(Pay_Item_Search_Text_2,M2188)),MAX($L$4:L2187)+1,0)</f>
        <v>574</v>
      </c>
      <c r="M2188" s="1" t="str">
        <f>IFERROR(VLOOKUP(ROWS($M$5:M2188),Table_PayItems[[Search Key]:[Concentrated Name]],2,FALSE),"")</f>
        <v>Culv, Slp End Sect, Ellip Pipe, 1 on 6, 19 inch by 30 inch, Longit - $Ea</v>
      </c>
      <c r="N2188" s="1" t="str">
        <f>IFERROR(VLOOKUP(ROWS($M$5:N2188),$L$5:$M$7000,2,FALSE),"")</f>
        <v/>
      </c>
      <c r="O2188" s="1" t="str">
        <f>IFERROR(VLOOKUP(ROWS($O$5:O2188),$K$5:$L$7000,2,FALSE),"")</f>
        <v/>
      </c>
    </row>
    <row r="2189" spans="2:15" ht="15" customHeight="1" x14ac:dyDescent="0.25">
      <c r="B2189" s="178" t="s">
        <v>8918</v>
      </c>
      <c r="C2189" s="178" t="s">
        <v>88</v>
      </c>
      <c r="D2189" s="178" t="s">
        <v>972</v>
      </c>
      <c r="E2189" s="178" t="s">
        <v>302</v>
      </c>
      <c r="F2189" s="178" t="s">
        <v>17</v>
      </c>
      <c r="G2189" s="1">
        <f>IF(ISNUMBER(Pay_Item_Search_Text),IF(ISNUMBER(IF(FIND(Pay_Item_Search_Text,B2189)=1,1, "FALSE")),MAX(G$4:$G2188)+1,IF(ISNUMBER(Pay_Item_Search_Text),0,IF(ISNUMBER(SEARCH(Pay_Item_Search_Text,H2189)),MAX(G$4:$G2188)+1,0))),IF(ISNUMBER(Pay_Item_Search_Text),0,IF(ISNUMBER(SEARCH(Pay_Item_Search_Text,H2189)),MAX(G$4:$G2188)+1,0)))</f>
        <v>2185</v>
      </c>
      <c r="H2189" s="1" t="str">
        <f>IF(Table_PayItems[[#This Row],[Description]]="_","_ Unique Item - "&amp;Table_PayItems[[#This Row],[Item]]&amp;" - $"&amp;Table_PayItems[[#This Row],[Unit]],Table_PayItems[[#This Row],[Description]]&amp;" - $"&amp;Table_PayItems[[#This Row],[Unit]])</f>
        <v>Culv, Slp End Sect, Ellip Pipe, 1 on 6, 19 inch by 30 inch, Transv - $Ea</v>
      </c>
      <c r="I2189" s="29" t="str">
        <f>IFERROR(VLOOKUP(ROWS($M$5:M2189),Table_PayItems[[Search Key]:[Concentrated Name]],2,FALSE),"")</f>
        <v>Culv, Slp End Sect, Ellip Pipe, 1 on 6, 19 inch by 30 inch, Transv - $Ea</v>
      </c>
      <c r="J2189" s="1"/>
      <c r="K2189" s="1"/>
      <c r="L2189" s="22">
        <f>IF(ISNUMBER(SEARCH(Pay_Item_Search_Text_2,M2189)),MAX($L$4:L2188)+1,0)</f>
        <v>575</v>
      </c>
      <c r="M2189" s="1" t="str">
        <f>IFERROR(VLOOKUP(ROWS($M$5:M2189),Table_PayItems[[Search Key]:[Concentrated Name]],2,FALSE),"")</f>
        <v>Culv, Slp End Sect, Ellip Pipe, 1 on 6, 19 inch by 30 inch, Transv - $Ea</v>
      </c>
      <c r="N2189" s="1" t="str">
        <f>IFERROR(VLOOKUP(ROWS($M$5:N2189),$L$5:$M$7000,2,FALSE),"")</f>
        <v/>
      </c>
      <c r="O2189" s="1" t="str">
        <f>IFERROR(VLOOKUP(ROWS($O$5:O2189),$K$5:$L$7000,2,FALSE),"")</f>
        <v/>
      </c>
    </row>
    <row r="2190" spans="2:15" ht="15" customHeight="1" x14ac:dyDescent="0.25">
      <c r="B2190" s="178" t="s">
        <v>8919</v>
      </c>
      <c r="C2190" s="178" t="s">
        <v>88</v>
      </c>
      <c r="D2190" s="178" t="s">
        <v>973</v>
      </c>
      <c r="E2190" s="178" t="s">
        <v>302</v>
      </c>
      <c r="F2190" s="178" t="s">
        <v>17</v>
      </c>
      <c r="G2190" s="1">
        <f>IF(ISNUMBER(Pay_Item_Search_Text),IF(ISNUMBER(IF(FIND(Pay_Item_Search_Text,B2190)=1,1, "FALSE")),MAX(G$4:$G2189)+1,IF(ISNUMBER(Pay_Item_Search_Text),0,IF(ISNUMBER(SEARCH(Pay_Item_Search_Text,H2190)),MAX(G$4:$G2189)+1,0))),IF(ISNUMBER(Pay_Item_Search_Text),0,IF(ISNUMBER(SEARCH(Pay_Item_Search_Text,H2190)),MAX(G$4:$G2189)+1,0)))</f>
        <v>2186</v>
      </c>
      <c r="H2190" s="1" t="str">
        <f>IF(Table_PayItems[[#This Row],[Description]]="_","_ Unique Item - "&amp;Table_PayItems[[#This Row],[Item]]&amp;" - $"&amp;Table_PayItems[[#This Row],[Unit]],Table_PayItems[[#This Row],[Description]]&amp;" - $"&amp;Table_PayItems[[#This Row],[Unit]])</f>
        <v>Culv, Slp End Sect, Ellip Pipe, 1 on 6, 22 inch by 34 inch, Longit - $Ea</v>
      </c>
      <c r="I2190" s="29" t="str">
        <f>IFERROR(VLOOKUP(ROWS($M$5:M2190),Table_PayItems[[Search Key]:[Concentrated Name]],2,FALSE),"")</f>
        <v>Culv, Slp End Sect, Ellip Pipe, 1 on 6, 22 inch by 34 inch, Longit - $Ea</v>
      </c>
      <c r="J2190" s="1"/>
      <c r="K2190" s="1"/>
      <c r="L2190" s="22">
        <f>IF(ISNUMBER(SEARCH(Pay_Item_Search_Text_2,M2190)),MAX($L$4:L2189)+1,0)</f>
        <v>0</v>
      </c>
      <c r="M2190" s="1" t="str">
        <f>IFERROR(VLOOKUP(ROWS($M$5:M2190),Table_PayItems[[Search Key]:[Concentrated Name]],2,FALSE),"")</f>
        <v>Culv, Slp End Sect, Ellip Pipe, 1 on 6, 22 inch by 34 inch, Longit - $Ea</v>
      </c>
      <c r="N2190" s="1" t="str">
        <f>IFERROR(VLOOKUP(ROWS($M$5:N2190),$L$5:$M$7000,2,FALSE),"")</f>
        <v/>
      </c>
      <c r="O2190" s="1" t="str">
        <f>IFERROR(VLOOKUP(ROWS($O$5:O2190),$K$5:$L$7000,2,FALSE),"")</f>
        <v/>
      </c>
    </row>
    <row r="2191" spans="2:15" ht="15" customHeight="1" x14ac:dyDescent="0.25">
      <c r="B2191" s="178" t="s">
        <v>8920</v>
      </c>
      <c r="C2191" s="178" t="s">
        <v>88</v>
      </c>
      <c r="D2191" s="178" t="s">
        <v>974</v>
      </c>
      <c r="E2191" s="178" t="s">
        <v>302</v>
      </c>
      <c r="F2191" s="178" t="s">
        <v>17</v>
      </c>
      <c r="G2191" s="1">
        <f>IF(ISNUMBER(Pay_Item_Search_Text),IF(ISNUMBER(IF(FIND(Pay_Item_Search_Text,B2191)=1,1, "FALSE")),MAX(G$4:$G2190)+1,IF(ISNUMBER(Pay_Item_Search_Text),0,IF(ISNUMBER(SEARCH(Pay_Item_Search_Text,H2191)),MAX(G$4:$G2190)+1,0))),IF(ISNUMBER(Pay_Item_Search_Text),0,IF(ISNUMBER(SEARCH(Pay_Item_Search_Text,H2191)),MAX(G$4:$G2190)+1,0)))</f>
        <v>2187</v>
      </c>
      <c r="H2191" s="1" t="str">
        <f>IF(Table_PayItems[[#This Row],[Description]]="_","_ Unique Item - "&amp;Table_PayItems[[#This Row],[Item]]&amp;" - $"&amp;Table_PayItems[[#This Row],[Unit]],Table_PayItems[[#This Row],[Description]]&amp;" - $"&amp;Table_PayItems[[#This Row],[Unit]])</f>
        <v>Culv, Slp End Sect, Ellip Pipe, 1 on 6, 22 inch by 34 inch, Transv - $Ea</v>
      </c>
      <c r="I2191" s="29" t="str">
        <f>IFERROR(VLOOKUP(ROWS($M$5:M2191),Table_PayItems[[Search Key]:[Concentrated Name]],2,FALSE),"")</f>
        <v>Culv, Slp End Sect, Ellip Pipe, 1 on 6, 22 inch by 34 inch, Transv - $Ea</v>
      </c>
      <c r="J2191" s="1"/>
      <c r="K2191" s="1"/>
      <c r="L2191" s="22">
        <f>IF(ISNUMBER(SEARCH(Pay_Item_Search_Text_2,M2191)),MAX($L$4:L2190)+1,0)</f>
        <v>0</v>
      </c>
      <c r="M2191" s="1" t="str">
        <f>IFERROR(VLOOKUP(ROWS($M$5:M2191),Table_PayItems[[Search Key]:[Concentrated Name]],2,FALSE),"")</f>
        <v>Culv, Slp End Sect, Ellip Pipe, 1 on 6, 22 inch by 34 inch, Transv - $Ea</v>
      </c>
      <c r="N2191" s="1" t="str">
        <f>IFERROR(VLOOKUP(ROWS($M$5:N2191),$L$5:$M$7000,2,FALSE),"")</f>
        <v/>
      </c>
      <c r="O2191" s="1" t="str">
        <f>IFERROR(VLOOKUP(ROWS($O$5:O2191),$K$5:$L$7000,2,FALSE),"")</f>
        <v/>
      </c>
    </row>
    <row r="2192" spans="2:15" ht="15" customHeight="1" x14ac:dyDescent="0.25">
      <c r="B2192" s="178" t="s">
        <v>8921</v>
      </c>
      <c r="C2192" s="178" t="s">
        <v>88</v>
      </c>
      <c r="D2192" s="178" t="s">
        <v>975</v>
      </c>
      <c r="E2192" s="178" t="s">
        <v>302</v>
      </c>
      <c r="F2192" s="178" t="s">
        <v>17</v>
      </c>
      <c r="G2192" s="1">
        <f>IF(ISNUMBER(Pay_Item_Search_Text),IF(ISNUMBER(IF(FIND(Pay_Item_Search_Text,B2192)=1,1, "FALSE")),MAX(G$4:$G2191)+1,IF(ISNUMBER(Pay_Item_Search_Text),0,IF(ISNUMBER(SEARCH(Pay_Item_Search_Text,H2192)),MAX(G$4:$G2191)+1,0))),IF(ISNUMBER(Pay_Item_Search_Text),0,IF(ISNUMBER(SEARCH(Pay_Item_Search_Text,H2192)),MAX(G$4:$G2191)+1,0)))</f>
        <v>2188</v>
      </c>
      <c r="H2192" s="1" t="str">
        <f>IF(Table_PayItems[[#This Row],[Description]]="_","_ Unique Item - "&amp;Table_PayItems[[#This Row],[Item]]&amp;" - $"&amp;Table_PayItems[[#This Row],[Unit]],Table_PayItems[[#This Row],[Description]]&amp;" - $"&amp;Table_PayItems[[#This Row],[Unit]])</f>
        <v>Culv, Slp End Sect, Ellip Pipe, 1 on 6, 24 inch by 38 inch, Longit - $Ea</v>
      </c>
      <c r="I2192" s="29" t="str">
        <f>IFERROR(VLOOKUP(ROWS($M$5:M2192),Table_PayItems[[Search Key]:[Concentrated Name]],2,FALSE),"")</f>
        <v>Culv, Slp End Sect, Ellip Pipe, 1 on 6, 24 inch by 38 inch, Longit - $Ea</v>
      </c>
      <c r="J2192" s="1"/>
      <c r="K2192" s="1"/>
      <c r="L2192" s="22">
        <f>IF(ISNUMBER(SEARCH(Pay_Item_Search_Text_2,M2192)),MAX($L$4:L2191)+1,0)</f>
        <v>0</v>
      </c>
      <c r="M2192" s="1" t="str">
        <f>IFERROR(VLOOKUP(ROWS($M$5:M2192),Table_PayItems[[Search Key]:[Concentrated Name]],2,FALSE),"")</f>
        <v>Culv, Slp End Sect, Ellip Pipe, 1 on 6, 24 inch by 38 inch, Longit - $Ea</v>
      </c>
      <c r="N2192" s="1" t="str">
        <f>IFERROR(VLOOKUP(ROWS($M$5:N2192),$L$5:$M$7000,2,FALSE),"")</f>
        <v/>
      </c>
      <c r="O2192" s="1" t="str">
        <f>IFERROR(VLOOKUP(ROWS($O$5:O2192),$K$5:$L$7000,2,FALSE),"")</f>
        <v/>
      </c>
    </row>
    <row r="2193" spans="2:15" ht="15" customHeight="1" x14ac:dyDescent="0.25">
      <c r="B2193" s="178" t="s">
        <v>8922</v>
      </c>
      <c r="C2193" s="178" t="s">
        <v>88</v>
      </c>
      <c r="D2193" s="178" t="s">
        <v>976</v>
      </c>
      <c r="E2193" s="178" t="s">
        <v>302</v>
      </c>
      <c r="F2193" s="178" t="s">
        <v>17</v>
      </c>
      <c r="G2193" s="1">
        <f>IF(ISNUMBER(Pay_Item_Search_Text),IF(ISNUMBER(IF(FIND(Pay_Item_Search_Text,B2193)=1,1, "FALSE")),MAX(G$4:$G2192)+1,IF(ISNUMBER(Pay_Item_Search_Text),0,IF(ISNUMBER(SEARCH(Pay_Item_Search_Text,H2193)),MAX(G$4:$G2192)+1,0))),IF(ISNUMBER(Pay_Item_Search_Text),0,IF(ISNUMBER(SEARCH(Pay_Item_Search_Text,H2193)),MAX(G$4:$G2192)+1,0)))</f>
        <v>2189</v>
      </c>
      <c r="H2193" s="1" t="str">
        <f>IF(Table_PayItems[[#This Row],[Description]]="_","_ Unique Item - "&amp;Table_PayItems[[#This Row],[Item]]&amp;" - $"&amp;Table_PayItems[[#This Row],[Unit]],Table_PayItems[[#This Row],[Description]]&amp;" - $"&amp;Table_PayItems[[#This Row],[Unit]])</f>
        <v>Culv, Slp End Sect, Ellip Pipe, 1 on 6, 24 inch by 38 inch, Transv - $Ea</v>
      </c>
      <c r="I2193" s="29" t="str">
        <f>IFERROR(VLOOKUP(ROWS($M$5:M2193),Table_PayItems[[Search Key]:[Concentrated Name]],2,FALSE),"")</f>
        <v>Culv, Slp End Sect, Ellip Pipe, 1 on 6, 24 inch by 38 inch, Transv - $Ea</v>
      </c>
      <c r="J2193" s="1"/>
      <c r="K2193" s="1"/>
      <c r="L2193" s="22">
        <f>IF(ISNUMBER(SEARCH(Pay_Item_Search_Text_2,M2193)),MAX($L$4:L2192)+1,0)</f>
        <v>0</v>
      </c>
      <c r="M2193" s="1" t="str">
        <f>IFERROR(VLOOKUP(ROWS($M$5:M2193),Table_PayItems[[Search Key]:[Concentrated Name]],2,FALSE),"")</f>
        <v>Culv, Slp End Sect, Ellip Pipe, 1 on 6, 24 inch by 38 inch, Transv - $Ea</v>
      </c>
      <c r="N2193" s="1" t="str">
        <f>IFERROR(VLOOKUP(ROWS($M$5:N2193),$L$5:$M$7000,2,FALSE),"")</f>
        <v/>
      </c>
      <c r="O2193" s="1" t="str">
        <f>IFERROR(VLOOKUP(ROWS($O$5:O2193),$K$5:$L$7000,2,FALSE),"")</f>
        <v/>
      </c>
    </row>
    <row r="2194" spans="2:15" ht="15" customHeight="1" x14ac:dyDescent="0.25">
      <c r="B2194" s="178" t="s">
        <v>8923</v>
      </c>
      <c r="C2194" s="178" t="s">
        <v>88</v>
      </c>
      <c r="D2194" s="178" t="s">
        <v>977</v>
      </c>
      <c r="E2194" s="178" t="s">
        <v>302</v>
      </c>
      <c r="F2194" s="178" t="s">
        <v>17</v>
      </c>
      <c r="G2194" s="1">
        <f>IF(ISNUMBER(Pay_Item_Search_Text),IF(ISNUMBER(IF(FIND(Pay_Item_Search_Text,B2194)=1,1, "FALSE")),MAX(G$4:$G2193)+1,IF(ISNUMBER(Pay_Item_Search_Text),0,IF(ISNUMBER(SEARCH(Pay_Item_Search_Text,H2194)),MAX(G$4:$G2193)+1,0))),IF(ISNUMBER(Pay_Item_Search_Text),0,IF(ISNUMBER(SEARCH(Pay_Item_Search_Text,H2194)),MAX(G$4:$G2193)+1,0)))</f>
        <v>2190</v>
      </c>
      <c r="H2194" s="1" t="str">
        <f>IF(Table_PayItems[[#This Row],[Description]]="_","_ Unique Item - "&amp;Table_PayItems[[#This Row],[Item]]&amp;" - $"&amp;Table_PayItems[[#This Row],[Unit]],Table_PayItems[[#This Row],[Description]]&amp;" - $"&amp;Table_PayItems[[#This Row],[Unit]])</f>
        <v>Culv, Slp End Sect, Ellip Pipe, 1 on 6, 27 inch by 42 inch, Longit - $Ea</v>
      </c>
      <c r="I2194" s="29" t="str">
        <f>IFERROR(VLOOKUP(ROWS($M$5:M2194),Table_PayItems[[Search Key]:[Concentrated Name]],2,FALSE),"")</f>
        <v>Culv, Slp End Sect, Ellip Pipe, 1 on 6, 27 inch by 42 inch, Longit - $Ea</v>
      </c>
      <c r="J2194" s="1"/>
      <c r="K2194" s="1"/>
      <c r="L2194" s="22">
        <f>IF(ISNUMBER(SEARCH(Pay_Item_Search_Text_2,M2194)),MAX($L$4:L2193)+1,0)</f>
        <v>0</v>
      </c>
      <c r="M2194" s="1" t="str">
        <f>IFERROR(VLOOKUP(ROWS($M$5:M2194),Table_PayItems[[Search Key]:[Concentrated Name]],2,FALSE),"")</f>
        <v>Culv, Slp End Sect, Ellip Pipe, 1 on 6, 27 inch by 42 inch, Longit - $Ea</v>
      </c>
      <c r="N2194" s="1" t="str">
        <f>IFERROR(VLOOKUP(ROWS($M$5:N2194),$L$5:$M$7000,2,FALSE),"")</f>
        <v/>
      </c>
      <c r="O2194" s="1" t="str">
        <f>IFERROR(VLOOKUP(ROWS($O$5:O2194),$K$5:$L$7000,2,FALSE),"")</f>
        <v/>
      </c>
    </row>
    <row r="2195" spans="2:15" ht="15" customHeight="1" x14ac:dyDescent="0.25">
      <c r="B2195" s="178" t="s">
        <v>8924</v>
      </c>
      <c r="C2195" s="178" t="s">
        <v>88</v>
      </c>
      <c r="D2195" s="178" t="s">
        <v>978</v>
      </c>
      <c r="E2195" s="178" t="s">
        <v>302</v>
      </c>
      <c r="F2195" s="178" t="s">
        <v>17</v>
      </c>
      <c r="G2195" s="1">
        <f>IF(ISNUMBER(Pay_Item_Search_Text),IF(ISNUMBER(IF(FIND(Pay_Item_Search_Text,B2195)=1,1, "FALSE")),MAX(G$4:$G2194)+1,IF(ISNUMBER(Pay_Item_Search_Text),0,IF(ISNUMBER(SEARCH(Pay_Item_Search_Text,H2195)),MAX(G$4:$G2194)+1,0))),IF(ISNUMBER(Pay_Item_Search_Text),0,IF(ISNUMBER(SEARCH(Pay_Item_Search_Text,H2195)),MAX(G$4:$G2194)+1,0)))</f>
        <v>2191</v>
      </c>
      <c r="H2195" s="1" t="str">
        <f>IF(Table_PayItems[[#This Row],[Description]]="_","_ Unique Item - "&amp;Table_PayItems[[#This Row],[Item]]&amp;" - $"&amp;Table_PayItems[[#This Row],[Unit]],Table_PayItems[[#This Row],[Description]]&amp;" - $"&amp;Table_PayItems[[#This Row],[Unit]])</f>
        <v>Culv, Slp End Sect, Ellip Pipe, 1 on 6, 27 inch by 42 inch, Transv - $Ea</v>
      </c>
      <c r="I2195" s="29" t="str">
        <f>IFERROR(VLOOKUP(ROWS($M$5:M2195),Table_PayItems[[Search Key]:[Concentrated Name]],2,FALSE),"")</f>
        <v>Culv, Slp End Sect, Ellip Pipe, 1 on 6, 27 inch by 42 inch, Transv - $Ea</v>
      </c>
      <c r="J2195" s="1"/>
      <c r="K2195" s="1"/>
      <c r="L2195" s="22">
        <f>IF(ISNUMBER(SEARCH(Pay_Item_Search_Text_2,M2195)),MAX($L$4:L2194)+1,0)</f>
        <v>0</v>
      </c>
      <c r="M2195" s="1" t="str">
        <f>IFERROR(VLOOKUP(ROWS($M$5:M2195),Table_PayItems[[Search Key]:[Concentrated Name]],2,FALSE),"")</f>
        <v>Culv, Slp End Sect, Ellip Pipe, 1 on 6, 27 inch by 42 inch, Transv - $Ea</v>
      </c>
      <c r="N2195" s="1" t="str">
        <f>IFERROR(VLOOKUP(ROWS($M$5:N2195),$L$5:$M$7000,2,FALSE),"")</f>
        <v/>
      </c>
      <c r="O2195" s="1" t="str">
        <f>IFERROR(VLOOKUP(ROWS($O$5:O2195),$K$5:$L$7000,2,FALSE),"")</f>
        <v/>
      </c>
    </row>
    <row r="2196" spans="2:15" ht="15" customHeight="1" x14ac:dyDescent="0.25">
      <c r="B2196" s="178" t="s">
        <v>8925</v>
      </c>
      <c r="C2196" s="178" t="s">
        <v>88</v>
      </c>
      <c r="D2196" s="178" t="s">
        <v>979</v>
      </c>
      <c r="E2196" s="178" t="s">
        <v>302</v>
      </c>
      <c r="F2196" s="178" t="s">
        <v>17</v>
      </c>
      <c r="G2196" s="1">
        <f>IF(ISNUMBER(Pay_Item_Search_Text),IF(ISNUMBER(IF(FIND(Pay_Item_Search_Text,B2196)=1,1, "FALSE")),MAX(G$4:$G2195)+1,IF(ISNUMBER(Pay_Item_Search_Text),0,IF(ISNUMBER(SEARCH(Pay_Item_Search_Text,H2196)),MAX(G$4:$G2195)+1,0))),IF(ISNUMBER(Pay_Item_Search_Text),0,IF(ISNUMBER(SEARCH(Pay_Item_Search_Text,H2196)),MAX(G$4:$G2195)+1,0)))</f>
        <v>2192</v>
      </c>
      <c r="H2196" s="1" t="str">
        <f>IF(Table_PayItems[[#This Row],[Description]]="_","_ Unique Item - "&amp;Table_PayItems[[#This Row],[Item]]&amp;" - $"&amp;Table_PayItems[[#This Row],[Unit]],Table_PayItems[[#This Row],[Description]]&amp;" - $"&amp;Table_PayItems[[#This Row],[Unit]])</f>
        <v>Culv, Slp End Sect, Ellip Pipe, 1 on 6, 29 inch by 45 inch, Longit - $Ea</v>
      </c>
      <c r="I2196" s="29" t="str">
        <f>IFERROR(VLOOKUP(ROWS($M$5:M2196),Table_PayItems[[Search Key]:[Concentrated Name]],2,FALSE),"")</f>
        <v>Culv, Slp End Sect, Ellip Pipe, 1 on 6, 29 inch by 45 inch, Longit - $Ea</v>
      </c>
      <c r="J2196" s="1"/>
      <c r="K2196" s="1"/>
      <c r="L2196" s="22">
        <f>IF(ISNUMBER(SEARCH(Pay_Item_Search_Text_2,M2196)),MAX($L$4:L2195)+1,0)</f>
        <v>0</v>
      </c>
      <c r="M2196" s="1" t="str">
        <f>IFERROR(VLOOKUP(ROWS($M$5:M2196),Table_PayItems[[Search Key]:[Concentrated Name]],2,FALSE),"")</f>
        <v>Culv, Slp End Sect, Ellip Pipe, 1 on 6, 29 inch by 45 inch, Longit - $Ea</v>
      </c>
      <c r="N2196" s="1" t="str">
        <f>IFERROR(VLOOKUP(ROWS($M$5:N2196),$L$5:$M$7000,2,FALSE),"")</f>
        <v/>
      </c>
      <c r="O2196" s="1" t="str">
        <f>IFERROR(VLOOKUP(ROWS($O$5:O2196),$K$5:$L$7000,2,FALSE),"")</f>
        <v/>
      </c>
    </row>
    <row r="2197" spans="2:15" ht="15" customHeight="1" x14ac:dyDescent="0.25">
      <c r="B2197" s="178" t="s">
        <v>8926</v>
      </c>
      <c r="C2197" s="178" t="s">
        <v>88</v>
      </c>
      <c r="D2197" s="178" t="s">
        <v>980</v>
      </c>
      <c r="E2197" s="178" t="s">
        <v>302</v>
      </c>
      <c r="F2197" s="178" t="s">
        <v>17</v>
      </c>
      <c r="G2197" s="1">
        <f>IF(ISNUMBER(Pay_Item_Search_Text),IF(ISNUMBER(IF(FIND(Pay_Item_Search_Text,B2197)=1,1, "FALSE")),MAX(G$4:$G2196)+1,IF(ISNUMBER(Pay_Item_Search_Text),0,IF(ISNUMBER(SEARCH(Pay_Item_Search_Text,H2197)),MAX(G$4:$G2196)+1,0))),IF(ISNUMBER(Pay_Item_Search_Text),0,IF(ISNUMBER(SEARCH(Pay_Item_Search_Text,H2197)),MAX(G$4:$G2196)+1,0)))</f>
        <v>2193</v>
      </c>
      <c r="H2197" s="1" t="str">
        <f>IF(Table_PayItems[[#This Row],[Description]]="_","_ Unique Item - "&amp;Table_PayItems[[#This Row],[Item]]&amp;" - $"&amp;Table_PayItems[[#This Row],[Unit]],Table_PayItems[[#This Row],[Description]]&amp;" - $"&amp;Table_PayItems[[#This Row],[Unit]])</f>
        <v>Culv, Slp End Sect, Ellip Pipe, 1 on 6, 29 inch by 45 inch, Transv - $Ea</v>
      </c>
      <c r="I2197" s="29" t="str">
        <f>IFERROR(VLOOKUP(ROWS($M$5:M2197),Table_PayItems[[Search Key]:[Concentrated Name]],2,FALSE),"")</f>
        <v>Culv, Slp End Sect, Ellip Pipe, 1 on 6, 29 inch by 45 inch, Transv - $Ea</v>
      </c>
      <c r="J2197" s="1"/>
      <c r="K2197" s="1"/>
      <c r="L2197" s="22">
        <f>IF(ISNUMBER(SEARCH(Pay_Item_Search_Text_2,M2197)),MAX($L$4:L2196)+1,0)</f>
        <v>0</v>
      </c>
      <c r="M2197" s="1" t="str">
        <f>IFERROR(VLOOKUP(ROWS($M$5:M2197),Table_PayItems[[Search Key]:[Concentrated Name]],2,FALSE),"")</f>
        <v>Culv, Slp End Sect, Ellip Pipe, 1 on 6, 29 inch by 45 inch, Transv - $Ea</v>
      </c>
      <c r="N2197" s="1" t="str">
        <f>IFERROR(VLOOKUP(ROWS($M$5:N2197),$L$5:$M$7000,2,FALSE),"")</f>
        <v/>
      </c>
      <c r="O2197" s="1" t="str">
        <f>IFERROR(VLOOKUP(ROWS($O$5:O2197),$K$5:$L$7000,2,FALSE),"")</f>
        <v/>
      </c>
    </row>
    <row r="2198" spans="2:15" ht="15" customHeight="1" x14ac:dyDescent="0.25">
      <c r="B2198" s="178" t="s">
        <v>8927</v>
      </c>
      <c r="C2198" s="178" t="s">
        <v>88</v>
      </c>
      <c r="D2198" s="178" t="s">
        <v>981</v>
      </c>
      <c r="E2198" s="178" t="s">
        <v>302</v>
      </c>
      <c r="F2198" s="178" t="s">
        <v>17</v>
      </c>
      <c r="G2198" s="1">
        <f>IF(ISNUMBER(Pay_Item_Search_Text),IF(ISNUMBER(IF(FIND(Pay_Item_Search_Text,B2198)=1,1, "FALSE")),MAX(G$4:$G2197)+1,IF(ISNUMBER(Pay_Item_Search_Text),0,IF(ISNUMBER(SEARCH(Pay_Item_Search_Text,H2198)),MAX(G$4:$G2197)+1,0))),IF(ISNUMBER(Pay_Item_Search_Text),0,IF(ISNUMBER(SEARCH(Pay_Item_Search_Text,H2198)),MAX(G$4:$G2197)+1,0)))</f>
        <v>2194</v>
      </c>
      <c r="H2198" s="1" t="str">
        <f>IF(Table_PayItems[[#This Row],[Description]]="_","_ Unique Item - "&amp;Table_PayItems[[#This Row],[Item]]&amp;" - $"&amp;Table_PayItems[[#This Row],[Unit]],Table_PayItems[[#This Row],[Description]]&amp;" - $"&amp;Table_PayItems[[#This Row],[Unit]])</f>
        <v>Culv, Slp End Sect, Ellip Pipe, 1 on 6, 34 inch by 53 inch, Longit - $Ea</v>
      </c>
      <c r="I2198" s="29" t="str">
        <f>IFERROR(VLOOKUP(ROWS($M$5:M2198),Table_PayItems[[Search Key]:[Concentrated Name]],2,FALSE),"")</f>
        <v>Culv, Slp End Sect, Ellip Pipe, 1 on 6, 34 inch by 53 inch, Longit - $Ea</v>
      </c>
      <c r="J2198" s="1"/>
      <c r="K2198" s="1"/>
      <c r="L2198" s="22">
        <f>IF(ISNUMBER(SEARCH(Pay_Item_Search_Text_2,M2198)),MAX($L$4:L2197)+1,0)</f>
        <v>0</v>
      </c>
      <c r="M2198" s="1" t="str">
        <f>IFERROR(VLOOKUP(ROWS($M$5:M2198),Table_PayItems[[Search Key]:[Concentrated Name]],2,FALSE),"")</f>
        <v>Culv, Slp End Sect, Ellip Pipe, 1 on 6, 34 inch by 53 inch, Longit - $Ea</v>
      </c>
      <c r="N2198" s="1" t="str">
        <f>IFERROR(VLOOKUP(ROWS($M$5:N2198),$L$5:$M$7000,2,FALSE),"")</f>
        <v/>
      </c>
      <c r="O2198" s="1" t="str">
        <f>IFERROR(VLOOKUP(ROWS($O$5:O2198),$K$5:$L$7000,2,FALSE),"")</f>
        <v/>
      </c>
    </row>
    <row r="2199" spans="2:15" ht="15" customHeight="1" x14ac:dyDescent="0.25">
      <c r="B2199" s="178" t="s">
        <v>8928</v>
      </c>
      <c r="C2199" s="178" t="s">
        <v>88</v>
      </c>
      <c r="D2199" s="178" t="s">
        <v>982</v>
      </c>
      <c r="E2199" s="178" t="s">
        <v>302</v>
      </c>
      <c r="F2199" s="178" t="s">
        <v>17</v>
      </c>
      <c r="G2199" s="1">
        <f>IF(ISNUMBER(Pay_Item_Search_Text),IF(ISNUMBER(IF(FIND(Pay_Item_Search_Text,B2199)=1,1, "FALSE")),MAX(G$4:$G2198)+1,IF(ISNUMBER(Pay_Item_Search_Text),0,IF(ISNUMBER(SEARCH(Pay_Item_Search_Text,H2199)),MAX(G$4:$G2198)+1,0))),IF(ISNUMBER(Pay_Item_Search_Text),0,IF(ISNUMBER(SEARCH(Pay_Item_Search_Text,H2199)),MAX(G$4:$G2198)+1,0)))</f>
        <v>2195</v>
      </c>
      <c r="H2199" s="1" t="str">
        <f>IF(Table_PayItems[[#This Row],[Description]]="_","_ Unique Item - "&amp;Table_PayItems[[#This Row],[Item]]&amp;" - $"&amp;Table_PayItems[[#This Row],[Unit]],Table_PayItems[[#This Row],[Description]]&amp;" - $"&amp;Table_PayItems[[#This Row],[Unit]])</f>
        <v>Culv, Slp End Sect, Ellip Pipe, 1 on 6, 34 inch by 53 inch, Transv - $Ea</v>
      </c>
      <c r="I2199" s="29" t="str">
        <f>IFERROR(VLOOKUP(ROWS($M$5:M2199),Table_PayItems[[Search Key]:[Concentrated Name]],2,FALSE),"")</f>
        <v>Culv, Slp End Sect, Ellip Pipe, 1 on 6, 34 inch by 53 inch, Transv - $Ea</v>
      </c>
      <c r="J2199" s="1"/>
      <c r="K2199" s="1"/>
      <c r="L2199" s="22">
        <f>IF(ISNUMBER(SEARCH(Pay_Item_Search_Text_2,M2199)),MAX($L$4:L2198)+1,0)</f>
        <v>0</v>
      </c>
      <c r="M2199" s="1" t="str">
        <f>IFERROR(VLOOKUP(ROWS($M$5:M2199),Table_PayItems[[Search Key]:[Concentrated Name]],2,FALSE),"")</f>
        <v>Culv, Slp End Sect, Ellip Pipe, 1 on 6, 34 inch by 53 inch, Transv - $Ea</v>
      </c>
      <c r="N2199" s="1" t="str">
        <f>IFERROR(VLOOKUP(ROWS($M$5:N2199),$L$5:$M$7000,2,FALSE),"")</f>
        <v/>
      </c>
      <c r="O2199" s="1" t="str">
        <f>IFERROR(VLOOKUP(ROWS($O$5:O2199),$K$5:$L$7000,2,FALSE),"")</f>
        <v/>
      </c>
    </row>
    <row r="2200" spans="2:15" ht="15" customHeight="1" x14ac:dyDescent="0.25">
      <c r="B2200" s="178" t="s">
        <v>8929</v>
      </c>
      <c r="C2200" s="178" t="s">
        <v>88</v>
      </c>
      <c r="D2200" s="178" t="s">
        <v>983</v>
      </c>
      <c r="E2200" s="178" t="s">
        <v>302</v>
      </c>
      <c r="F2200" s="178" t="s">
        <v>17</v>
      </c>
      <c r="G2200" s="1">
        <f>IF(ISNUMBER(Pay_Item_Search_Text),IF(ISNUMBER(IF(FIND(Pay_Item_Search_Text,B2200)=1,1, "FALSE")),MAX(G$4:$G2199)+1,IF(ISNUMBER(Pay_Item_Search_Text),0,IF(ISNUMBER(SEARCH(Pay_Item_Search_Text,H2200)),MAX(G$4:$G2199)+1,0))),IF(ISNUMBER(Pay_Item_Search_Text),0,IF(ISNUMBER(SEARCH(Pay_Item_Search_Text,H2200)),MAX(G$4:$G2199)+1,0)))</f>
        <v>2196</v>
      </c>
      <c r="H2200" s="1" t="str">
        <f>IF(Table_PayItems[[#This Row],[Description]]="_","_ Unique Item - "&amp;Table_PayItems[[#This Row],[Item]]&amp;" - $"&amp;Table_PayItems[[#This Row],[Unit]],Table_PayItems[[#This Row],[Description]]&amp;" - $"&amp;Table_PayItems[[#This Row],[Unit]])</f>
        <v>Culv, Slp End Sect, Ellip Pipe, 1 on 6, 38 inch by 60 inch, Longit - $Ea</v>
      </c>
      <c r="I2200" s="29" t="str">
        <f>IFERROR(VLOOKUP(ROWS($M$5:M2200),Table_PayItems[[Search Key]:[Concentrated Name]],2,FALSE),"")</f>
        <v>Culv, Slp End Sect, Ellip Pipe, 1 on 6, 38 inch by 60 inch, Longit - $Ea</v>
      </c>
      <c r="J2200" s="1"/>
      <c r="K2200" s="1"/>
      <c r="L2200" s="22">
        <f>IF(ISNUMBER(SEARCH(Pay_Item_Search_Text_2,M2200)),MAX($L$4:L2199)+1,0)</f>
        <v>576</v>
      </c>
      <c r="M2200" s="1" t="str">
        <f>IFERROR(VLOOKUP(ROWS($M$5:M2200),Table_PayItems[[Search Key]:[Concentrated Name]],2,FALSE),"")</f>
        <v>Culv, Slp End Sect, Ellip Pipe, 1 on 6, 38 inch by 60 inch, Longit - $Ea</v>
      </c>
      <c r="N2200" s="1" t="str">
        <f>IFERROR(VLOOKUP(ROWS($M$5:N2200),$L$5:$M$7000,2,FALSE),"")</f>
        <v/>
      </c>
      <c r="O2200" s="1" t="str">
        <f>IFERROR(VLOOKUP(ROWS($O$5:O2200),$K$5:$L$7000,2,FALSE),"")</f>
        <v/>
      </c>
    </row>
    <row r="2201" spans="2:15" ht="15" customHeight="1" x14ac:dyDescent="0.25">
      <c r="B2201" s="178" t="s">
        <v>8930</v>
      </c>
      <c r="C2201" s="178" t="s">
        <v>88</v>
      </c>
      <c r="D2201" s="178" t="s">
        <v>984</v>
      </c>
      <c r="E2201" s="178" t="s">
        <v>302</v>
      </c>
      <c r="F2201" s="178" t="s">
        <v>17</v>
      </c>
      <c r="G2201" s="1">
        <f>IF(ISNUMBER(Pay_Item_Search_Text),IF(ISNUMBER(IF(FIND(Pay_Item_Search_Text,B2201)=1,1, "FALSE")),MAX(G$4:$G2200)+1,IF(ISNUMBER(Pay_Item_Search_Text),0,IF(ISNUMBER(SEARCH(Pay_Item_Search_Text,H2201)),MAX(G$4:$G2200)+1,0))),IF(ISNUMBER(Pay_Item_Search_Text),0,IF(ISNUMBER(SEARCH(Pay_Item_Search_Text,H2201)),MAX(G$4:$G2200)+1,0)))</f>
        <v>2197</v>
      </c>
      <c r="H2201" s="1" t="str">
        <f>IF(Table_PayItems[[#This Row],[Description]]="_","_ Unique Item - "&amp;Table_PayItems[[#This Row],[Item]]&amp;" - $"&amp;Table_PayItems[[#This Row],[Unit]],Table_PayItems[[#This Row],[Description]]&amp;" - $"&amp;Table_PayItems[[#This Row],[Unit]])</f>
        <v>Culv, Slp End Sect, Ellip Pipe, 1 on 6, 38 inch by 60 inch, Transv - $Ea</v>
      </c>
      <c r="I2201" s="29" t="str">
        <f>IFERROR(VLOOKUP(ROWS($M$5:M2201),Table_PayItems[[Search Key]:[Concentrated Name]],2,FALSE),"")</f>
        <v>Culv, Slp End Sect, Ellip Pipe, 1 on 6, 38 inch by 60 inch, Transv - $Ea</v>
      </c>
      <c r="J2201" s="1"/>
      <c r="K2201" s="1"/>
      <c r="L2201" s="22">
        <f>IF(ISNUMBER(SEARCH(Pay_Item_Search_Text_2,M2201)),MAX($L$4:L2200)+1,0)</f>
        <v>577</v>
      </c>
      <c r="M2201" s="1" t="str">
        <f>IFERROR(VLOOKUP(ROWS($M$5:M2201),Table_PayItems[[Search Key]:[Concentrated Name]],2,FALSE),"")</f>
        <v>Culv, Slp End Sect, Ellip Pipe, 1 on 6, 38 inch by 60 inch, Transv - $Ea</v>
      </c>
      <c r="N2201" s="1" t="str">
        <f>IFERROR(VLOOKUP(ROWS($M$5:N2201),$L$5:$M$7000,2,FALSE),"")</f>
        <v/>
      </c>
      <c r="O2201" s="1" t="str">
        <f>IFERROR(VLOOKUP(ROWS($O$5:O2201),$K$5:$L$7000,2,FALSE),"")</f>
        <v/>
      </c>
    </row>
    <row r="2202" spans="2:15" ht="15" customHeight="1" x14ac:dyDescent="0.25">
      <c r="B2202" s="178" t="s">
        <v>8931</v>
      </c>
      <c r="C2202" s="178" t="s">
        <v>88</v>
      </c>
      <c r="D2202" s="178" t="s">
        <v>985</v>
      </c>
      <c r="E2202" s="178" t="s">
        <v>302</v>
      </c>
      <c r="F2202" s="178" t="s">
        <v>17</v>
      </c>
      <c r="G2202" s="1">
        <f>IF(ISNUMBER(Pay_Item_Search_Text),IF(ISNUMBER(IF(FIND(Pay_Item_Search_Text,B2202)=1,1, "FALSE")),MAX(G$4:$G2201)+1,IF(ISNUMBER(Pay_Item_Search_Text),0,IF(ISNUMBER(SEARCH(Pay_Item_Search_Text,H2202)),MAX(G$4:$G2201)+1,0))),IF(ISNUMBER(Pay_Item_Search_Text),0,IF(ISNUMBER(SEARCH(Pay_Item_Search_Text,H2202)),MAX(G$4:$G2201)+1,0)))</f>
        <v>2198</v>
      </c>
      <c r="H2202" s="1" t="str">
        <f>IF(Table_PayItems[[#This Row],[Description]]="_","_ Unique Item - "&amp;Table_PayItems[[#This Row],[Item]]&amp;" - $"&amp;Table_PayItems[[#This Row],[Unit]],Table_PayItems[[#This Row],[Description]]&amp;" - $"&amp;Table_PayItems[[#This Row],[Unit]])</f>
        <v>Culv, Slp End Sect, Ellip Pipe, 1 on 6, 43 inch by 68 inch, Longit - $Ea</v>
      </c>
      <c r="I2202" s="29" t="str">
        <f>IFERROR(VLOOKUP(ROWS($M$5:M2202),Table_PayItems[[Search Key]:[Concentrated Name]],2,FALSE),"")</f>
        <v>Culv, Slp End Sect, Ellip Pipe, 1 on 6, 43 inch by 68 inch, Longit - $Ea</v>
      </c>
      <c r="J2202" s="1"/>
      <c r="K2202" s="1"/>
      <c r="L2202" s="22">
        <f>IF(ISNUMBER(SEARCH(Pay_Item_Search_Text_2,M2202)),MAX($L$4:L2201)+1,0)</f>
        <v>0</v>
      </c>
      <c r="M2202" s="1" t="str">
        <f>IFERROR(VLOOKUP(ROWS($M$5:M2202),Table_PayItems[[Search Key]:[Concentrated Name]],2,FALSE),"")</f>
        <v>Culv, Slp End Sect, Ellip Pipe, 1 on 6, 43 inch by 68 inch, Longit - $Ea</v>
      </c>
      <c r="N2202" s="1" t="str">
        <f>IFERROR(VLOOKUP(ROWS($M$5:N2202),$L$5:$M$7000,2,FALSE),"")</f>
        <v/>
      </c>
      <c r="O2202" s="1" t="str">
        <f>IFERROR(VLOOKUP(ROWS($O$5:O2202),$K$5:$L$7000,2,FALSE),"")</f>
        <v/>
      </c>
    </row>
    <row r="2203" spans="2:15" ht="15" customHeight="1" x14ac:dyDescent="0.25">
      <c r="B2203" s="178" t="s">
        <v>8932</v>
      </c>
      <c r="C2203" s="178" t="s">
        <v>88</v>
      </c>
      <c r="D2203" s="178" t="s">
        <v>986</v>
      </c>
      <c r="E2203" s="178" t="s">
        <v>302</v>
      </c>
      <c r="F2203" s="178" t="s">
        <v>17</v>
      </c>
      <c r="G2203" s="1">
        <f>IF(ISNUMBER(Pay_Item_Search_Text),IF(ISNUMBER(IF(FIND(Pay_Item_Search_Text,B2203)=1,1, "FALSE")),MAX(G$4:$G2202)+1,IF(ISNUMBER(Pay_Item_Search_Text),0,IF(ISNUMBER(SEARCH(Pay_Item_Search_Text,H2203)),MAX(G$4:$G2202)+1,0))),IF(ISNUMBER(Pay_Item_Search_Text),0,IF(ISNUMBER(SEARCH(Pay_Item_Search_Text,H2203)),MAX(G$4:$G2202)+1,0)))</f>
        <v>2199</v>
      </c>
      <c r="H2203" s="1" t="str">
        <f>IF(Table_PayItems[[#This Row],[Description]]="_","_ Unique Item - "&amp;Table_PayItems[[#This Row],[Item]]&amp;" - $"&amp;Table_PayItems[[#This Row],[Unit]],Table_PayItems[[#This Row],[Description]]&amp;" - $"&amp;Table_PayItems[[#This Row],[Unit]])</f>
        <v>Culv, Slp End Sect, Ellip Pipe, 1 on 6, 43 inch by 68 inch, Transv - $Ea</v>
      </c>
      <c r="I2203" s="29" t="str">
        <f>IFERROR(VLOOKUP(ROWS($M$5:M2203),Table_PayItems[[Search Key]:[Concentrated Name]],2,FALSE),"")</f>
        <v>Culv, Slp End Sect, Ellip Pipe, 1 on 6, 43 inch by 68 inch, Transv - $Ea</v>
      </c>
      <c r="J2203" s="1"/>
      <c r="K2203" s="1"/>
      <c r="L2203" s="22">
        <f>IF(ISNUMBER(SEARCH(Pay_Item_Search_Text_2,M2203)),MAX($L$4:L2202)+1,0)</f>
        <v>0</v>
      </c>
      <c r="M2203" s="1" t="str">
        <f>IFERROR(VLOOKUP(ROWS($M$5:M2203),Table_PayItems[[Search Key]:[Concentrated Name]],2,FALSE),"")</f>
        <v>Culv, Slp End Sect, Ellip Pipe, 1 on 6, 43 inch by 68 inch, Transv - $Ea</v>
      </c>
      <c r="N2203" s="1" t="str">
        <f>IFERROR(VLOOKUP(ROWS($M$5:N2203),$L$5:$M$7000,2,FALSE),"")</f>
        <v/>
      </c>
      <c r="O2203" s="1" t="str">
        <f>IFERROR(VLOOKUP(ROWS($O$5:O2203),$K$5:$L$7000,2,FALSE),"")</f>
        <v/>
      </c>
    </row>
    <row r="2204" spans="2:15" ht="15" customHeight="1" x14ac:dyDescent="0.25">
      <c r="B2204" s="178" t="s">
        <v>8933</v>
      </c>
      <c r="C2204" s="178" t="s">
        <v>88</v>
      </c>
      <c r="D2204" s="178" t="s">
        <v>987</v>
      </c>
      <c r="E2204" s="178" t="s">
        <v>302</v>
      </c>
      <c r="F2204" s="178" t="s">
        <v>17</v>
      </c>
      <c r="G2204" s="1">
        <f>IF(ISNUMBER(Pay_Item_Search_Text),IF(ISNUMBER(IF(FIND(Pay_Item_Search_Text,B2204)=1,1, "FALSE")),MAX(G$4:$G2203)+1,IF(ISNUMBER(Pay_Item_Search_Text),0,IF(ISNUMBER(SEARCH(Pay_Item_Search_Text,H2204)),MAX(G$4:$G2203)+1,0))),IF(ISNUMBER(Pay_Item_Search_Text),0,IF(ISNUMBER(SEARCH(Pay_Item_Search_Text,H2204)),MAX(G$4:$G2203)+1,0)))</f>
        <v>2200</v>
      </c>
      <c r="H2204" s="1" t="str">
        <f>IF(Table_PayItems[[#This Row],[Description]]="_","_ Unique Item - "&amp;Table_PayItems[[#This Row],[Item]]&amp;" - $"&amp;Table_PayItems[[#This Row],[Unit]],Table_PayItems[[#This Row],[Description]]&amp;" - $"&amp;Table_PayItems[[#This Row],[Unit]])</f>
        <v>Culv, Slp End Sect, Ellip Pipe, 1 on 6, 48 inch by 76 inch, Longit - $Ea</v>
      </c>
      <c r="I2204" s="29" t="str">
        <f>IFERROR(VLOOKUP(ROWS($M$5:M2204),Table_PayItems[[Search Key]:[Concentrated Name]],2,FALSE),"")</f>
        <v>Culv, Slp End Sect, Ellip Pipe, 1 on 6, 48 inch by 76 inch, Longit - $Ea</v>
      </c>
      <c r="J2204" s="1"/>
      <c r="K2204" s="1"/>
      <c r="L2204" s="22">
        <f>IF(ISNUMBER(SEARCH(Pay_Item_Search_Text_2,M2204)),MAX($L$4:L2203)+1,0)</f>
        <v>0</v>
      </c>
      <c r="M2204" s="1" t="str">
        <f>IFERROR(VLOOKUP(ROWS($M$5:M2204),Table_PayItems[[Search Key]:[Concentrated Name]],2,FALSE),"")</f>
        <v>Culv, Slp End Sect, Ellip Pipe, 1 on 6, 48 inch by 76 inch, Longit - $Ea</v>
      </c>
      <c r="N2204" s="1" t="str">
        <f>IFERROR(VLOOKUP(ROWS($M$5:N2204),$L$5:$M$7000,2,FALSE),"")</f>
        <v/>
      </c>
      <c r="O2204" s="1" t="str">
        <f>IFERROR(VLOOKUP(ROWS($O$5:O2204),$K$5:$L$7000,2,FALSE),"")</f>
        <v/>
      </c>
    </row>
    <row r="2205" spans="2:15" ht="15" customHeight="1" x14ac:dyDescent="0.25">
      <c r="B2205" s="178" t="s">
        <v>8934</v>
      </c>
      <c r="C2205" s="178" t="s">
        <v>88</v>
      </c>
      <c r="D2205" s="178" t="s">
        <v>988</v>
      </c>
      <c r="E2205" s="178" t="s">
        <v>302</v>
      </c>
      <c r="F2205" s="178" t="s">
        <v>17</v>
      </c>
      <c r="G2205" s="1">
        <f>IF(ISNUMBER(Pay_Item_Search_Text),IF(ISNUMBER(IF(FIND(Pay_Item_Search_Text,B2205)=1,1, "FALSE")),MAX(G$4:$G2204)+1,IF(ISNUMBER(Pay_Item_Search_Text),0,IF(ISNUMBER(SEARCH(Pay_Item_Search_Text,H2205)),MAX(G$4:$G2204)+1,0))),IF(ISNUMBER(Pay_Item_Search_Text),0,IF(ISNUMBER(SEARCH(Pay_Item_Search_Text,H2205)),MAX(G$4:$G2204)+1,0)))</f>
        <v>2201</v>
      </c>
      <c r="H2205" s="1" t="str">
        <f>IF(Table_PayItems[[#This Row],[Description]]="_","_ Unique Item - "&amp;Table_PayItems[[#This Row],[Item]]&amp;" - $"&amp;Table_PayItems[[#This Row],[Unit]],Table_PayItems[[#This Row],[Description]]&amp;" - $"&amp;Table_PayItems[[#This Row],[Unit]])</f>
        <v>Culv, Slp End Sect, Ellip Pipe, 1 on 6, 48 inch by 76 inch, Transv - $Ea</v>
      </c>
      <c r="I2205" s="29" t="str">
        <f>IFERROR(VLOOKUP(ROWS($M$5:M2205),Table_PayItems[[Search Key]:[Concentrated Name]],2,FALSE),"")</f>
        <v>Culv, Slp End Sect, Ellip Pipe, 1 on 6, 48 inch by 76 inch, Transv - $Ea</v>
      </c>
      <c r="J2205" s="1"/>
      <c r="K2205" s="1"/>
      <c r="L2205" s="22">
        <f>IF(ISNUMBER(SEARCH(Pay_Item_Search_Text_2,M2205)),MAX($L$4:L2204)+1,0)</f>
        <v>0</v>
      </c>
      <c r="M2205" s="1" t="str">
        <f>IFERROR(VLOOKUP(ROWS($M$5:M2205),Table_PayItems[[Search Key]:[Concentrated Name]],2,FALSE),"")</f>
        <v>Culv, Slp End Sect, Ellip Pipe, 1 on 6, 48 inch by 76 inch, Transv - $Ea</v>
      </c>
      <c r="N2205" s="1" t="str">
        <f>IFERROR(VLOOKUP(ROWS($M$5:N2205),$L$5:$M$7000,2,FALSE),"")</f>
        <v/>
      </c>
      <c r="O2205" s="1" t="str">
        <f>IFERROR(VLOOKUP(ROWS($O$5:O2205),$K$5:$L$7000,2,FALSE),"")</f>
        <v/>
      </c>
    </row>
    <row r="2206" spans="2:15" ht="15" customHeight="1" x14ac:dyDescent="0.25">
      <c r="B2206" s="178" t="s">
        <v>11934</v>
      </c>
      <c r="C2206" s="178" t="s">
        <v>88</v>
      </c>
      <c r="D2206" s="178" t="s">
        <v>3831</v>
      </c>
      <c r="E2206" s="178" t="s">
        <v>17</v>
      </c>
      <c r="F2206" s="178" t="s">
        <v>17</v>
      </c>
      <c r="G2206" s="1">
        <f>IF(ISNUMBER(Pay_Item_Search_Text),IF(ISNUMBER(IF(FIND(Pay_Item_Search_Text,B2206)=1,1, "FALSE")),MAX(G$4:$G2205)+1,IF(ISNUMBER(Pay_Item_Search_Text),0,IF(ISNUMBER(SEARCH(Pay_Item_Search_Text,H2206)),MAX(G$4:$G2205)+1,0))),IF(ISNUMBER(Pay_Item_Search_Text),0,IF(ISNUMBER(SEARCH(Pay_Item_Search_Text,H2206)),MAX(G$4:$G2205)+1,0)))</f>
        <v>2202</v>
      </c>
      <c r="H2206" s="1" t="str">
        <f>IF(Table_PayItems[[#This Row],[Description]]="_","_ Unique Item - "&amp;Table_PayItems[[#This Row],[Item]]&amp;" - $"&amp;Table_PayItems[[#This Row],[Unit]],Table_PayItems[[#This Row],[Description]]&amp;" - $"&amp;Table_PayItems[[#This Row],[Unit]])</f>
        <v>Culv, Temp - $Ea</v>
      </c>
      <c r="I2206" s="29" t="str">
        <f>IFERROR(VLOOKUP(ROWS($M$5:M2206),Table_PayItems[[Search Key]:[Concentrated Name]],2,FALSE),"")</f>
        <v>Culv, Temp - $Ea</v>
      </c>
      <c r="J2206" s="1"/>
      <c r="K2206" s="1"/>
      <c r="L2206" s="22">
        <f>IF(ISNUMBER(SEARCH(Pay_Item_Search_Text_2,M2206)),MAX($L$4:L2205)+1,0)</f>
        <v>0</v>
      </c>
      <c r="M2206" s="1" t="str">
        <f>IFERROR(VLOOKUP(ROWS($M$5:M2206),Table_PayItems[[Search Key]:[Concentrated Name]],2,FALSE),"")</f>
        <v>Culv, Temp - $Ea</v>
      </c>
      <c r="N2206" s="1" t="str">
        <f>IFERROR(VLOOKUP(ROWS($M$5:N2206),$L$5:$M$7000,2,FALSE),"")</f>
        <v/>
      </c>
      <c r="O2206" s="1" t="str">
        <f>IFERROR(VLOOKUP(ROWS($O$5:O2206),$K$5:$L$7000,2,FALSE),"")</f>
        <v/>
      </c>
    </row>
    <row r="2207" spans="2:15" ht="15" customHeight="1" x14ac:dyDescent="0.25">
      <c r="B2207" s="178" t="s">
        <v>11102</v>
      </c>
      <c r="C2207" s="178" t="s">
        <v>104</v>
      </c>
      <c r="D2207" s="178" t="s">
        <v>3050</v>
      </c>
      <c r="E2207" s="178" t="s">
        <v>2724</v>
      </c>
      <c r="F2207" s="178" t="s">
        <v>17</v>
      </c>
      <c r="G2207" s="1">
        <f>IF(ISNUMBER(Pay_Item_Search_Text),IF(ISNUMBER(IF(FIND(Pay_Item_Search_Text,B2207)=1,1, "FALSE")),MAX(G$4:$G2206)+1,IF(ISNUMBER(Pay_Item_Search_Text),0,IF(ISNUMBER(SEARCH(Pay_Item_Search_Text,H2207)),MAX(G$4:$G2206)+1,0))),IF(ISNUMBER(Pay_Item_Search_Text),0,IF(ISNUMBER(SEARCH(Pay_Item_Search_Text,H2207)),MAX(G$4:$G2206)+1,0)))</f>
        <v>2203</v>
      </c>
      <c r="H2207" s="1" t="str">
        <f>IF(Table_PayItems[[#This Row],[Description]]="_","_ Unique Item - "&amp;Table_PayItems[[#This Row],[Item]]&amp;" - $"&amp;Table_PayItems[[#This Row],[Unit]],Table_PayItems[[#This Row],[Description]]&amp;" - $"&amp;Table_PayItems[[#This Row],[Unit]])</f>
        <v>Curb and Gutter, Bridge Approach - $Ft</v>
      </c>
      <c r="I2207" s="29" t="str">
        <f>IFERROR(VLOOKUP(ROWS($M$5:M2207),Table_PayItems[[Search Key]:[Concentrated Name]],2,FALSE),"")</f>
        <v>Curb and Gutter, Bridge Approach - $Ft</v>
      </c>
      <c r="J2207" s="1"/>
      <c r="K2207" s="1"/>
      <c r="L2207" s="22">
        <f>IF(ISNUMBER(SEARCH(Pay_Item_Search_Text_2,M2207)),MAX($L$4:L2206)+1,0)</f>
        <v>0</v>
      </c>
      <c r="M2207" s="1" t="str">
        <f>IFERROR(VLOOKUP(ROWS($M$5:M2207),Table_PayItems[[Search Key]:[Concentrated Name]],2,FALSE),"")</f>
        <v>Curb and Gutter, Bridge Approach - $Ft</v>
      </c>
      <c r="N2207" s="1" t="str">
        <f>IFERROR(VLOOKUP(ROWS($M$5:N2207),$L$5:$M$7000,2,FALSE),"")</f>
        <v/>
      </c>
      <c r="O2207" s="1" t="str">
        <f>IFERROR(VLOOKUP(ROWS($O$5:O2207),$K$5:$L$7000,2,FALSE),"")</f>
        <v/>
      </c>
    </row>
    <row r="2208" spans="2:15" ht="15" customHeight="1" x14ac:dyDescent="0.25">
      <c r="B2208" s="178" t="s">
        <v>11103</v>
      </c>
      <c r="C2208" s="178" t="s">
        <v>104</v>
      </c>
      <c r="D2208" s="178" t="s">
        <v>3051</v>
      </c>
      <c r="E2208" s="178" t="s">
        <v>2724</v>
      </c>
      <c r="F2208" s="178" t="s">
        <v>17</v>
      </c>
      <c r="G2208" s="1">
        <f>IF(ISNUMBER(Pay_Item_Search_Text),IF(ISNUMBER(IF(FIND(Pay_Item_Search_Text,B2208)=1,1, "FALSE")),MAX(G$4:$G2207)+1,IF(ISNUMBER(Pay_Item_Search_Text),0,IF(ISNUMBER(SEARCH(Pay_Item_Search_Text,H2208)),MAX(G$4:$G2207)+1,0))),IF(ISNUMBER(Pay_Item_Search_Text),0,IF(ISNUMBER(SEARCH(Pay_Item_Search_Text,H2208)),MAX(G$4:$G2207)+1,0)))</f>
        <v>2204</v>
      </c>
      <c r="H2208" s="1" t="str">
        <f>IF(Table_PayItems[[#This Row],[Description]]="_","_ Unique Item - "&amp;Table_PayItems[[#This Row],[Item]]&amp;" - $"&amp;Table_PayItems[[#This Row],[Unit]],Table_PayItems[[#This Row],[Description]]&amp;" - $"&amp;Table_PayItems[[#This Row],[Unit]])</f>
        <v>Curb and Gutter, Conc, Det B1 - $Ft</v>
      </c>
      <c r="I2208" s="29" t="str">
        <f>IFERROR(VLOOKUP(ROWS($M$5:M2208),Table_PayItems[[Search Key]:[Concentrated Name]],2,FALSE),"")</f>
        <v>Curb and Gutter, Conc, Det B1 - $Ft</v>
      </c>
      <c r="J2208" s="1"/>
      <c r="K2208" s="1"/>
      <c r="L2208" s="22">
        <f>IF(ISNUMBER(SEARCH(Pay_Item_Search_Text_2,M2208)),MAX($L$4:L2207)+1,0)</f>
        <v>0</v>
      </c>
      <c r="M2208" s="1" t="str">
        <f>IFERROR(VLOOKUP(ROWS($M$5:M2208),Table_PayItems[[Search Key]:[Concentrated Name]],2,FALSE),"")</f>
        <v>Curb and Gutter, Conc, Det B1 - $Ft</v>
      </c>
      <c r="N2208" s="1" t="str">
        <f>IFERROR(VLOOKUP(ROWS($M$5:N2208),$L$5:$M$7000,2,FALSE),"")</f>
        <v/>
      </c>
      <c r="O2208" s="1" t="str">
        <f>IFERROR(VLOOKUP(ROWS($O$5:O2208),$K$5:$L$7000,2,FALSE),"")</f>
        <v/>
      </c>
    </row>
    <row r="2209" spans="2:15" ht="15" customHeight="1" x14ac:dyDescent="0.25">
      <c r="B2209" s="178" t="s">
        <v>11104</v>
      </c>
      <c r="C2209" s="178" t="s">
        <v>104</v>
      </c>
      <c r="D2209" s="178" t="s">
        <v>3052</v>
      </c>
      <c r="E2209" s="178" t="s">
        <v>2724</v>
      </c>
      <c r="F2209" s="178" t="s">
        <v>17</v>
      </c>
      <c r="G2209" s="1">
        <f>IF(ISNUMBER(Pay_Item_Search_Text),IF(ISNUMBER(IF(FIND(Pay_Item_Search_Text,B2209)=1,1, "FALSE")),MAX(G$4:$G2208)+1,IF(ISNUMBER(Pay_Item_Search_Text),0,IF(ISNUMBER(SEARCH(Pay_Item_Search_Text,H2209)),MAX(G$4:$G2208)+1,0))),IF(ISNUMBER(Pay_Item_Search_Text),0,IF(ISNUMBER(SEARCH(Pay_Item_Search_Text,H2209)),MAX(G$4:$G2208)+1,0)))</f>
        <v>2205</v>
      </c>
      <c r="H2209" s="1" t="str">
        <f>IF(Table_PayItems[[#This Row],[Description]]="_","_ Unique Item - "&amp;Table_PayItems[[#This Row],[Item]]&amp;" - $"&amp;Table_PayItems[[#This Row],[Unit]],Table_PayItems[[#This Row],[Description]]&amp;" - $"&amp;Table_PayItems[[#This Row],[Unit]])</f>
        <v>Curb and Gutter, Conc, Det B2 - $Ft</v>
      </c>
      <c r="I2209" s="29" t="str">
        <f>IFERROR(VLOOKUP(ROWS($M$5:M2209),Table_PayItems[[Search Key]:[Concentrated Name]],2,FALSE),"")</f>
        <v>Curb and Gutter, Conc, Det B2 - $Ft</v>
      </c>
      <c r="J2209" s="1"/>
      <c r="K2209" s="1"/>
      <c r="L2209" s="22">
        <f>IF(ISNUMBER(SEARCH(Pay_Item_Search_Text_2,M2209)),MAX($L$4:L2208)+1,0)</f>
        <v>0</v>
      </c>
      <c r="M2209" s="1" t="str">
        <f>IFERROR(VLOOKUP(ROWS($M$5:M2209),Table_PayItems[[Search Key]:[Concentrated Name]],2,FALSE),"")</f>
        <v>Curb and Gutter, Conc, Det B2 - $Ft</v>
      </c>
      <c r="N2209" s="1" t="str">
        <f>IFERROR(VLOOKUP(ROWS($M$5:N2209),$L$5:$M$7000,2,FALSE),"")</f>
        <v/>
      </c>
      <c r="O2209" s="1" t="str">
        <f>IFERROR(VLOOKUP(ROWS($O$5:O2209),$K$5:$L$7000,2,FALSE),"")</f>
        <v/>
      </c>
    </row>
    <row r="2210" spans="2:15" ht="15" customHeight="1" x14ac:dyDescent="0.25">
      <c r="B2210" s="178" t="s">
        <v>11105</v>
      </c>
      <c r="C2210" s="178" t="s">
        <v>104</v>
      </c>
      <c r="D2210" s="178" t="s">
        <v>3053</v>
      </c>
      <c r="E2210" s="178" t="s">
        <v>2724</v>
      </c>
      <c r="F2210" s="178" t="s">
        <v>17</v>
      </c>
      <c r="G2210" s="1">
        <f>IF(ISNUMBER(Pay_Item_Search_Text),IF(ISNUMBER(IF(FIND(Pay_Item_Search_Text,B2210)=1,1, "FALSE")),MAX(G$4:$G2209)+1,IF(ISNUMBER(Pay_Item_Search_Text),0,IF(ISNUMBER(SEARCH(Pay_Item_Search_Text,H2210)),MAX(G$4:$G2209)+1,0))),IF(ISNUMBER(Pay_Item_Search_Text),0,IF(ISNUMBER(SEARCH(Pay_Item_Search_Text,H2210)),MAX(G$4:$G2209)+1,0)))</f>
        <v>2206</v>
      </c>
      <c r="H2210" s="1" t="str">
        <f>IF(Table_PayItems[[#This Row],[Description]]="_","_ Unique Item - "&amp;Table_PayItems[[#This Row],[Item]]&amp;" - $"&amp;Table_PayItems[[#This Row],[Unit]],Table_PayItems[[#This Row],[Description]]&amp;" - $"&amp;Table_PayItems[[#This Row],[Unit]])</f>
        <v>Curb and Gutter, Conc, Det B3 - $Ft</v>
      </c>
      <c r="I2210" s="29" t="str">
        <f>IFERROR(VLOOKUP(ROWS($M$5:M2210),Table_PayItems[[Search Key]:[Concentrated Name]],2,FALSE),"")</f>
        <v>Curb and Gutter, Conc, Det B3 - $Ft</v>
      </c>
      <c r="J2210" s="1"/>
      <c r="K2210" s="1"/>
      <c r="L2210" s="22">
        <f>IF(ISNUMBER(SEARCH(Pay_Item_Search_Text_2,M2210)),MAX($L$4:L2209)+1,0)</f>
        <v>0</v>
      </c>
      <c r="M2210" s="1" t="str">
        <f>IFERROR(VLOOKUP(ROWS($M$5:M2210),Table_PayItems[[Search Key]:[Concentrated Name]],2,FALSE),"")</f>
        <v>Curb and Gutter, Conc, Det B3 - $Ft</v>
      </c>
      <c r="N2210" s="1" t="str">
        <f>IFERROR(VLOOKUP(ROWS($M$5:N2210),$L$5:$M$7000,2,FALSE),"")</f>
        <v/>
      </c>
      <c r="O2210" s="1" t="str">
        <f>IFERROR(VLOOKUP(ROWS($O$5:O2210),$K$5:$L$7000,2,FALSE),"")</f>
        <v/>
      </c>
    </row>
    <row r="2211" spans="2:15" ht="15" customHeight="1" x14ac:dyDescent="0.25">
      <c r="B2211" s="178" t="s">
        <v>11106</v>
      </c>
      <c r="C2211" s="178" t="s">
        <v>104</v>
      </c>
      <c r="D2211" s="178" t="s">
        <v>3054</v>
      </c>
      <c r="E2211" s="178" t="s">
        <v>2724</v>
      </c>
      <c r="F2211" s="178" t="s">
        <v>17</v>
      </c>
      <c r="G2211" s="1">
        <f>IF(ISNUMBER(Pay_Item_Search_Text),IF(ISNUMBER(IF(FIND(Pay_Item_Search_Text,B2211)=1,1, "FALSE")),MAX(G$4:$G2210)+1,IF(ISNUMBER(Pay_Item_Search_Text),0,IF(ISNUMBER(SEARCH(Pay_Item_Search_Text,H2211)),MAX(G$4:$G2210)+1,0))),IF(ISNUMBER(Pay_Item_Search_Text),0,IF(ISNUMBER(SEARCH(Pay_Item_Search_Text,H2211)),MAX(G$4:$G2210)+1,0)))</f>
        <v>2207</v>
      </c>
      <c r="H2211" s="1" t="str">
        <f>IF(Table_PayItems[[#This Row],[Description]]="_","_ Unique Item - "&amp;Table_PayItems[[#This Row],[Item]]&amp;" - $"&amp;Table_PayItems[[#This Row],[Unit]],Table_PayItems[[#This Row],[Description]]&amp;" - $"&amp;Table_PayItems[[#This Row],[Unit]])</f>
        <v>Curb and Gutter, Conc, Det C1 - $Ft</v>
      </c>
      <c r="I2211" s="29" t="str">
        <f>IFERROR(VLOOKUP(ROWS($M$5:M2211),Table_PayItems[[Search Key]:[Concentrated Name]],2,FALSE),"")</f>
        <v>Curb and Gutter, Conc, Det C1 - $Ft</v>
      </c>
      <c r="J2211" s="1"/>
      <c r="K2211" s="1"/>
      <c r="L2211" s="22">
        <f>IF(ISNUMBER(SEARCH(Pay_Item_Search_Text_2,M2211)),MAX($L$4:L2210)+1,0)</f>
        <v>0</v>
      </c>
      <c r="M2211" s="1" t="str">
        <f>IFERROR(VLOOKUP(ROWS($M$5:M2211),Table_PayItems[[Search Key]:[Concentrated Name]],2,FALSE),"")</f>
        <v>Curb and Gutter, Conc, Det C1 - $Ft</v>
      </c>
      <c r="N2211" s="1" t="str">
        <f>IFERROR(VLOOKUP(ROWS($M$5:N2211),$L$5:$M$7000,2,FALSE),"")</f>
        <v/>
      </c>
      <c r="O2211" s="1" t="str">
        <f>IFERROR(VLOOKUP(ROWS($O$5:O2211),$K$5:$L$7000,2,FALSE),"")</f>
        <v/>
      </c>
    </row>
    <row r="2212" spans="2:15" ht="15" customHeight="1" x14ac:dyDescent="0.25">
      <c r="B2212" s="178" t="s">
        <v>11107</v>
      </c>
      <c r="C2212" s="178" t="s">
        <v>104</v>
      </c>
      <c r="D2212" s="178" t="s">
        <v>3055</v>
      </c>
      <c r="E2212" s="178" t="s">
        <v>2724</v>
      </c>
      <c r="F2212" s="178" t="s">
        <v>17</v>
      </c>
      <c r="G2212" s="1">
        <f>IF(ISNUMBER(Pay_Item_Search_Text),IF(ISNUMBER(IF(FIND(Pay_Item_Search_Text,B2212)=1,1, "FALSE")),MAX(G$4:$G2211)+1,IF(ISNUMBER(Pay_Item_Search_Text),0,IF(ISNUMBER(SEARCH(Pay_Item_Search_Text,H2212)),MAX(G$4:$G2211)+1,0))),IF(ISNUMBER(Pay_Item_Search_Text),0,IF(ISNUMBER(SEARCH(Pay_Item_Search_Text,H2212)),MAX(G$4:$G2211)+1,0)))</f>
        <v>2208</v>
      </c>
      <c r="H2212" s="1" t="str">
        <f>IF(Table_PayItems[[#This Row],[Description]]="_","_ Unique Item - "&amp;Table_PayItems[[#This Row],[Item]]&amp;" - $"&amp;Table_PayItems[[#This Row],[Unit]],Table_PayItems[[#This Row],[Description]]&amp;" - $"&amp;Table_PayItems[[#This Row],[Unit]])</f>
        <v>Curb and Gutter, Conc, Det C2 - $Ft</v>
      </c>
      <c r="I2212" s="29" t="str">
        <f>IFERROR(VLOOKUP(ROWS($M$5:M2212),Table_PayItems[[Search Key]:[Concentrated Name]],2,FALSE),"")</f>
        <v>Curb and Gutter, Conc, Det C2 - $Ft</v>
      </c>
      <c r="J2212" s="1"/>
      <c r="K2212" s="1"/>
      <c r="L2212" s="22">
        <f>IF(ISNUMBER(SEARCH(Pay_Item_Search_Text_2,M2212)),MAX($L$4:L2211)+1,0)</f>
        <v>0</v>
      </c>
      <c r="M2212" s="1" t="str">
        <f>IFERROR(VLOOKUP(ROWS($M$5:M2212),Table_PayItems[[Search Key]:[Concentrated Name]],2,FALSE),"")</f>
        <v>Curb and Gutter, Conc, Det C2 - $Ft</v>
      </c>
      <c r="N2212" s="1" t="str">
        <f>IFERROR(VLOOKUP(ROWS($M$5:N2212),$L$5:$M$7000,2,FALSE),"")</f>
        <v/>
      </c>
      <c r="O2212" s="1" t="str">
        <f>IFERROR(VLOOKUP(ROWS($O$5:O2212),$K$5:$L$7000,2,FALSE),"")</f>
        <v/>
      </c>
    </row>
    <row r="2213" spans="2:15" ht="15" customHeight="1" x14ac:dyDescent="0.25">
      <c r="B2213" s="178" t="s">
        <v>11108</v>
      </c>
      <c r="C2213" s="178" t="s">
        <v>104</v>
      </c>
      <c r="D2213" s="178" t="s">
        <v>3056</v>
      </c>
      <c r="E2213" s="178" t="s">
        <v>2724</v>
      </c>
      <c r="F2213" s="178" t="s">
        <v>17</v>
      </c>
      <c r="G2213" s="27">
        <f>IF(ISNUMBER(Pay_Item_Search_Text),IF(ISNUMBER(IF(FIND(Pay_Item_Search_Text,B2213)=1,1, "FALSE")),MAX(G$4:$G2212)+1,IF(ISNUMBER(Pay_Item_Search_Text),0,IF(ISNUMBER(SEARCH(Pay_Item_Search_Text,H2213)),MAX(G$4:$G2212)+1,0))),IF(ISNUMBER(Pay_Item_Search_Text),0,IF(ISNUMBER(SEARCH(Pay_Item_Search_Text,H2213)),MAX(G$4:$G2212)+1,0)))</f>
        <v>2209</v>
      </c>
      <c r="H2213" s="24" t="str">
        <f>IF(Table_PayItems[[#This Row],[Description]]="_","_ Unique Item - "&amp;Table_PayItems[[#This Row],[Item]]&amp;" - $"&amp;Table_PayItems[[#This Row],[Unit]],Table_PayItems[[#This Row],[Description]]&amp;" - $"&amp;Table_PayItems[[#This Row],[Unit]])</f>
        <v>Curb and Gutter, Conc, Det C3 - $Ft</v>
      </c>
      <c r="I2213" s="29" t="str">
        <f>IFERROR(VLOOKUP(ROWS($M$5:M2213),Table_PayItems[[Search Key]:[Concentrated Name]],2,FALSE),"")</f>
        <v>Curb and Gutter, Conc, Det C3 - $Ft</v>
      </c>
      <c r="J2213" s="1"/>
      <c r="K2213" s="1"/>
      <c r="L2213" s="22">
        <f>IF(ISNUMBER(SEARCH(Pay_Item_Search_Text_2,M2213)),MAX($L$4:L2212)+1,0)</f>
        <v>0</v>
      </c>
      <c r="M2213" s="1" t="str">
        <f>IFERROR(VLOOKUP(ROWS($M$5:M2213),Table_PayItems[[Search Key]:[Concentrated Name]],2,FALSE),"")</f>
        <v>Curb and Gutter, Conc, Det C3 - $Ft</v>
      </c>
      <c r="N2213" s="1" t="str">
        <f>IFERROR(VLOOKUP(ROWS($M$5:N2213),$L$5:$M$7000,2,FALSE),"")</f>
        <v/>
      </c>
      <c r="O2213" s="1" t="str">
        <f>IFERROR(VLOOKUP(ROWS($O$5:O2213),$K$5:$L$7000,2,FALSE),"")</f>
        <v/>
      </c>
    </row>
    <row r="2214" spans="2:15" ht="15" customHeight="1" x14ac:dyDescent="0.25">
      <c r="B2214" s="178" t="s">
        <v>11109</v>
      </c>
      <c r="C2214" s="178" t="s">
        <v>104</v>
      </c>
      <c r="D2214" s="178" t="s">
        <v>3057</v>
      </c>
      <c r="E2214" s="178" t="s">
        <v>2724</v>
      </c>
      <c r="F2214" s="178" t="s">
        <v>17</v>
      </c>
      <c r="G2214" s="1">
        <f>IF(ISNUMBER(Pay_Item_Search_Text),IF(ISNUMBER(IF(FIND(Pay_Item_Search_Text,B2214)=1,1, "FALSE")),MAX(G$4:$G2213)+1,IF(ISNUMBER(Pay_Item_Search_Text),0,IF(ISNUMBER(SEARCH(Pay_Item_Search_Text,H2214)),MAX(G$4:$G2213)+1,0))),IF(ISNUMBER(Pay_Item_Search_Text),0,IF(ISNUMBER(SEARCH(Pay_Item_Search_Text,H2214)),MAX(G$4:$G2213)+1,0)))</f>
        <v>2210</v>
      </c>
      <c r="H2214" s="1" t="str">
        <f>IF(Table_PayItems[[#This Row],[Description]]="_","_ Unique Item - "&amp;Table_PayItems[[#This Row],[Item]]&amp;" - $"&amp;Table_PayItems[[#This Row],[Unit]],Table_PayItems[[#This Row],[Description]]&amp;" - $"&amp;Table_PayItems[[#This Row],[Unit]])</f>
        <v>Curb and Gutter, Conc, Det C4 - $Ft</v>
      </c>
      <c r="I2214" s="29" t="str">
        <f>IFERROR(VLOOKUP(ROWS($M$5:M2214),Table_PayItems[[Search Key]:[Concentrated Name]],2,FALSE),"")</f>
        <v>Curb and Gutter, Conc, Det C4 - $Ft</v>
      </c>
      <c r="J2214" s="1"/>
      <c r="K2214" s="1"/>
      <c r="L2214" s="22">
        <f>IF(ISNUMBER(SEARCH(Pay_Item_Search_Text_2,M2214)),MAX($L$4:L2213)+1,0)</f>
        <v>0</v>
      </c>
      <c r="M2214" s="1" t="str">
        <f>IFERROR(VLOOKUP(ROWS($M$5:M2214),Table_PayItems[[Search Key]:[Concentrated Name]],2,FALSE),"")</f>
        <v>Curb and Gutter, Conc, Det C4 - $Ft</v>
      </c>
      <c r="N2214" s="1" t="str">
        <f>IFERROR(VLOOKUP(ROWS($M$5:N2214),$L$5:$M$7000,2,FALSE),"")</f>
        <v/>
      </c>
      <c r="O2214" s="1" t="str">
        <f>IFERROR(VLOOKUP(ROWS($O$5:O2214),$K$5:$L$7000,2,FALSE),"")</f>
        <v/>
      </c>
    </row>
    <row r="2215" spans="2:15" ht="15" customHeight="1" x14ac:dyDescent="0.25">
      <c r="B2215" s="178" t="s">
        <v>11110</v>
      </c>
      <c r="C2215" s="178" t="s">
        <v>104</v>
      </c>
      <c r="D2215" s="178" t="s">
        <v>3058</v>
      </c>
      <c r="E2215" s="178" t="s">
        <v>2724</v>
      </c>
      <c r="F2215" s="178" t="s">
        <v>17</v>
      </c>
      <c r="G2215" s="1">
        <f>IF(ISNUMBER(Pay_Item_Search_Text),IF(ISNUMBER(IF(FIND(Pay_Item_Search_Text,B2215)=1,1, "FALSE")),MAX(G$4:$G2214)+1,IF(ISNUMBER(Pay_Item_Search_Text),0,IF(ISNUMBER(SEARCH(Pay_Item_Search_Text,H2215)),MAX(G$4:$G2214)+1,0))),IF(ISNUMBER(Pay_Item_Search_Text),0,IF(ISNUMBER(SEARCH(Pay_Item_Search_Text,H2215)),MAX(G$4:$G2214)+1,0)))</f>
        <v>2211</v>
      </c>
      <c r="H2215" s="1" t="str">
        <f>IF(Table_PayItems[[#This Row],[Description]]="_","_ Unique Item - "&amp;Table_PayItems[[#This Row],[Item]]&amp;" - $"&amp;Table_PayItems[[#This Row],[Unit]],Table_PayItems[[#This Row],[Description]]&amp;" - $"&amp;Table_PayItems[[#This Row],[Unit]])</f>
        <v>Curb and Gutter, Conc, Det C5 - $Ft</v>
      </c>
      <c r="I2215" s="29" t="str">
        <f>IFERROR(VLOOKUP(ROWS($M$5:M2215),Table_PayItems[[Search Key]:[Concentrated Name]],2,FALSE),"")</f>
        <v>Curb and Gutter, Conc, Det C5 - $Ft</v>
      </c>
      <c r="J2215" s="1"/>
      <c r="K2215" s="1"/>
      <c r="L2215" s="22">
        <f>IF(ISNUMBER(SEARCH(Pay_Item_Search_Text_2,M2215)),MAX($L$4:L2214)+1,0)</f>
        <v>0</v>
      </c>
      <c r="M2215" s="1" t="str">
        <f>IFERROR(VLOOKUP(ROWS($M$5:M2215),Table_PayItems[[Search Key]:[Concentrated Name]],2,FALSE),"")</f>
        <v>Curb and Gutter, Conc, Det C5 - $Ft</v>
      </c>
      <c r="N2215" s="1" t="str">
        <f>IFERROR(VLOOKUP(ROWS($M$5:N2215),$L$5:$M$7000,2,FALSE),"")</f>
        <v/>
      </c>
      <c r="O2215" s="1" t="str">
        <f>IFERROR(VLOOKUP(ROWS($O$5:O2215),$K$5:$L$7000,2,FALSE),"")</f>
        <v/>
      </c>
    </row>
    <row r="2216" spans="2:15" ht="15" customHeight="1" x14ac:dyDescent="0.25">
      <c r="B2216" s="178" t="s">
        <v>11111</v>
      </c>
      <c r="C2216" s="178" t="s">
        <v>104</v>
      </c>
      <c r="D2216" s="178" t="s">
        <v>3059</v>
      </c>
      <c r="E2216" s="178" t="s">
        <v>2724</v>
      </c>
      <c r="F2216" s="178" t="s">
        <v>17</v>
      </c>
      <c r="G2216" s="1">
        <f>IF(ISNUMBER(Pay_Item_Search_Text),IF(ISNUMBER(IF(FIND(Pay_Item_Search_Text,B2216)=1,1, "FALSE")),MAX(G$4:$G2215)+1,IF(ISNUMBER(Pay_Item_Search_Text),0,IF(ISNUMBER(SEARCH(Pay_Item_Search_Text,H2216)),MAX(G$4:$G2215)+1,0))),IF(ISNUMBER(Pay_Item_Search_Text),0,IF(ISNUMBER(SEARCH(Pay_Item_Search_Text,H2216)),MAX(G$4:$G2215)+1,0)))</f>
        <v>2212</v>
      </c>
      <c r="H2216" s="1" t="str">
        <f>IF(Table_PayItems[[#This Row],[Description]]="_","_ Unique Item - "&amp;Table_PayItems[[#This Row],[Item]]&amp;" - $"&amp;Table_PayItems[[#This Row],[Unit]],Table_PayItems[[#This Row],[Description]]&amp;" - $"&amp;Table_PayItems[[#This Row],[Unit]])</f>
        <v>Curb and Gutter, Conc, Det C6 - $Ft</v>
      </c>
      <c r="I2216" s="29" t="str">
        <f>IFERROR(VLOOKUP(ROWS($M$5:M2216),Table_PayItems[[Search Key]:[Concentrated Name]],2,FALSE),"")</f>
        <v>Curb and Gutter, Conc, Det C6 - $Ft</v>
      </c>
      <c r="J2216" s="1"/>
      <c r="K2216" s="1"/>
      <c r="L2216" s="22">
        <f>IF(ISNUMBER(SEARCH(Pay_Item_Search_Text_2,M2216)),MAX($L$4:L2215)+1,0)</f>
        <v>0</v>
      </c>
      <c r="M2216" s="1" t="str">
        <f>IFERROR(VLOOKUP(ROWS($M$5:M2216),Table_PayItems[[Search Key]:[Concentrated Name]],2,FALSE),"")</f>
        <v>Curb and Gutter, Conc, Det C6 - $Ft</v>
      </c>
      <c r="N2216" s="1" t="str">
        <f>IFERROR(VLOOKUP(ROWS($M$5:N2216),$L$5:$M$7000,2,FALSE),"")</f>
        <v/>
      </c>
      <c r="O2216" s="1" t="str">
        <f>IFERROR(VLOOKUP(ROWS($O$5:O2216),$K$5:$L$7000,2,FALSE),"")</f>
        <v/>
      </c>
    </row>
    <row r="2217" spans="2:15" ht="15" customHeight="1" x14ac:dyDescent="0.25">
      <c r="B2217" s="178" t="s">
        <v>11112</v>
      </c>
      <c r="C2217" s="178" t="s">
        <v>104</v>
      </c>
      <c r="D2217" s="178" t="s">
        <v>3060</v>
      </c>
      <c r="E2217" s="178" t="s">
        <v>2724</v>
      </c>
      <c r="F2217" s="178" t="s">
        <v>17</v>
      </c>
      <c r="G2217" s="1">
        <f>IF(ISNUMBER(Pay_Item_Search_Text),IF(ISNUMBER(IF(FIND(Pay_Item_Search_Text,B2217)=1,1, "FALSE")),MAX(G$4:$G2216)+1,IF(ISNUMBER(Pay_Item_Search_Text),0,IF(ISNUMBER(SEARCH(Pay_Item_Search_Text,H2217)),MAX(G$4:$G2216)+1,0))),IF(ISNUMBER(Pay_Item_Search_Text),0,IF(ISNUMBER(SEARCH(Pay_Item_Search_Text,H2217)),MAX(G$4:$G2216)+1,0)))</f>
        <v>2213</v>
      </c>
      <c r="H2217" s="1" t="str">
        <f>IF(Table_PayItems[[#This Row],[Description]]="_","_ Unique Item - "&amp;Table_PayItems[[#This Row],[Item]]&amp;" - $"&amp;Table_PayItems[[#This Row],[Unit]],Table_PayItems[[#This Row],[Description]]&amp;" - $"&amp;Table_PayItems[[#This Row],[Unit]])</f>
        <v>Curb and Gutter, Conc, Det D1 - $Ft</v>
      </c>
      <c r="I2217" s="29" t="str">
        <f>IFERROR(VLOOKUP(ROWS($M$5:M2217),Table_PayItems[[Search Key]:[Concentrated Name]],2,FALSE),"")</f>
        <v>Curb and Gutter, Conc, Det D1 - $Ft</v>
      </c>
      <c r="J2217" s="1"/>
      <c r="K2217" s="1"/>
      <c r="L2217" s="22">
        <f>IF(ISNUMBER(SEARCH(Pay_Item_Search_Text_2,M2217)),MAX($L$4:L2216)+1,0)</f>
        <v>0</v>
      </c>
      <c r="M2217" s="1" t="str">
        <f>IFERROR(VLOOKUP(ROWS($M$5:M2217),Table_PayItems[[Search Key]:[Concentrated Name]],2,FALSE),"")</f>
        <v>Curb and Gutter, Conc, Det D1 - $Ft</v>
      </c>
      <c r="N2217" s="1" t="str">
        <f>IFERROR(VLOOKUP(ROWS($M$5:N2217),$L$5:$M$7000,2,FALSE),"")</f>
        <v/>
      </c>
      <c r="O2217" s="1" t="str">
        <f>IFERROR(VLOOKUP(ROWS($O$5:O2217),$K$5:$L$7000,2,FALSE),"")</f>
        <v/>
      </c>
    </row>
    <row r="2218" spans="2:15" ht="15" customHeight="1" x14ac:dyDescent="0.25">
      <c r="B2218" s="178" t="s">
        <v>11113</v>
      </c>
      <c r="C2218" s="178" t="s">
        <v>104</v>
      </c>
      <c r="D2218" s="178" t="s">
        <v>3061</v>
      </c>
      <c r="E2218" s="178" t="s">
        <v>2724</v>
      </c>
      <c r="F2218" s="178" t="s">
        <v>17</v>
      </c>
      <c r="G2218" s="1">
        <f>IF(ISNUMBER(Pay_Item_Search_Text),IF(ISNUMBER(IF(FIND(Pay_Item_Search_Text,B2218)=1,1, "FALSE")),MAX(G$4:$G2217)+1,IF(ISNUMBER(Pay_Item_Search_Text),0,IF(ISNUMBER(SEARCH(Pay_Item_Search_Text,H2218)),MAX(G$4:$G2217)+1,0))),IF(ISNUMBER(Pay_Item_Search_Text),0,IF(ISNUMBER(SEARCH(Pay_Item_Search_Text,H2218)),MAX(G$4:$G2217)+1,0)))</f>
        <v>2214</v>
      </c>
      <c r="H2218" s="1" t="str">
        <f>IF(Table_PayItems[[#This Row],[Description]]="_","_ Unique Item - "&amp;Table_PayItems[[#This Row],[Item]]&amp;" - $"&amp;Table_PayItems[[#This Row],[Unit]],Table_PayItems[[#This Row],[Description]]&amp;" - $"&amp;Table_PayItems[[#This Row],[Unit]])</f>
        <v>Curb and Gutter, Conc, Det D2 - $Ft</v>
      </c>
      <c r="I2218" s="29" t="str">
        <f>IFERROR(VLOOKUP(ROWS($M$5:M2218),Table_PayItems[[Search Key]:[Concentrated Name]],2,FALSE),"")</f>
        <v>Curb and Gutter, Conc, Det D2 - $Ft</v>
      </c>
      <c r="J2218" s="1"/>
      <c r="K2218" s="1"/>
      <c r="L2218" s="22">
        <f>IF(ISNUMBER(SEARCH(Pay_Item_Search_Text_2,M2218)),MAX($L$4:L2217)+1,0)</f>
        <v>0</v>
      </c>
      <c r="M2218" s="1" t="str">
        <f>IFERROR(VLOOKUP(ROWS($M$5:M2218),Table_PayItems[[Search Key]:[Concentrated Name]],2,FALSE),"")</f>
        <v>Curb and Gutter, Conc, Det D2 - $Ft</v>
      </c>
      <c r="N2218" s="1" t="str">
        <f>IFERROR(VLOOKUP(ROWS($M$5:N2218),$L$5:$M$7000,2,FALSE),"")</f>
        <v/>
      </c>
      <c r="O2218" s="1" t="str">
        <f>IFERROR(VLOOKUP(ROWS($O$5:O2218),$K$5:$L$7000,2,FALSE),"")</f>
        <v/>
      </c>
    </row>
    <row r="2219" spans="2:15" ht="15" customHeight="1" x14ac:dyDescent="0.25">
      <c r="B2219" s="178" t="s">
        <v>11114</v>
      </c>
      <c r="C2219" s="178" t="s">
        <v>104</v>
      </c>
      <c r="D2219" s="178" t="s">
        <v>3062</v>
      </c>
      <c r="E2219" s="178" t="s">
        <v>2724</v>
      </c>
      <c r="F2219" s="178" t="s">
        <v>17</v>
      </c>
      <c r="G2219" s="1">
        <f>IF(ISNUMBER(Pay_Item_Search_Text),IF(ISNUMBER(IF(FIND(Pay_Item_Search_Text,B2219)=1,1, "FALSE")),MAX(G$4:$G2218)+1,IF(ISNUMBER(Pay_Item_Search_Text),0,IF(ISNUMBER(SEARCH(Pay_Item_Search_Text,H2219)),MAX(G$4:$G2218)+1,0))),IF(ISNUMBER(Pay_Item_Search_Text),0,IF(ISNUMBER(SEARCH(Pay_Item_Search_Text,H2219)),MAX(G$4:$G2218)+1,0)))</f>
        <v>2215</v>
      </c>
      <c r="H2219" s="1" t="str">
        <f>IF(Table_PayItems[[#This Row],[Description]]="_","_ Unique Item - "&amp;Table_PayItems[[#This Row],[Item]]&amp;" - $"&amp;Table_PayItems[[#This Row],[Unit]],Table_PayItems[[#This Row],[Description]]&amp;" - $"&amp;Table_PayItems[[#This Row],[Unit]])</f>
        <v>Curb and Gutter, Conc, Det D3 - $Ft</v>
      </c>
      <c r="I2219" s="29" t="str">
        <f>IFERROR(VLOOKUP(ROWS($M$5:M2219),Table_PayItems[[Search Key]:[Concentrated Name]],2,FALSE),"")</f>
        <v>Curb and Gutter, Conc, Det D3 - $Ft</v>
      </c>
      <c r="J2219" s="1"/>
      <c r="K2219" s="1"/>
      <c r="L2219" s="22">
        <f>IF(ISNUMBER(SEARCH(Pay_Item_Search_Text_2,M2219)),MAX($L$4:L2218)+1,0)</f>
        <v>0</v>
      </c>
      <c r="M2219" s="1" t="str">
        <f>IFERROR(VLOOKUP(ROWS($M$5:M2219),Table_PayItems[[Search Key]:[Concentrated Name]],2,FALSE),"")</f>
        <v>Curb and Gutter, Conc, Det D3 - $Ft</v>
      </c>
      <c r="N2219" s="1" t="str">
        <f>IFERROR(VLOOKUP(ROWS($M$5:N2219),$L$5:$M$7000,2,FALSE),"")</f>
        <v/>
      </c>
      <c r="O2219" s="1" t="str">
        <f>IFERROR(VLOOKUP(ROWS($O$5:O2219),$K$5:$L$7000,2,FALSE),"")</f>
        <v/>
      </c>
    </row>
    <row r="2220" spans="2:15" ht="15" customHeight="1" x14ac:dyDescent="0.25">
      <c r="B2220" s="178" t="s">
        <v>11115</v>
      </c>
      <c r="C2220" s="178" t="s">
        <v>104</v>
      </c>
      <c r="D2220" s="178" t="s">
        <v>3063</v>
      </c>
      <c r="E2220" s="178" t="s">
        <v>2724</v>
      </c>
      <c r="F2220" s="178" t="s">
        <v>17</v>
      </c>
      <c r="G2220" s="1">
        <f>IF(ISNUMBER(Pay_Item_Search_Text),IF(ISNUMBER(IF(FIND(Pay_Item_Search_Text,B2220)=1,1, "FALSE")),MAX(G$4:$G2219)+1,IF(ISNUMBER(Pay_Item_Search_Text),0,IF(ISNUMBER(SEARCH(Pay_Item_Search_Text,H2220)),MAX(G$4:$G2219)+1,0))),IF(ISNUMBER(Pay_Item_Search_Text),0,IF(ISNUMBER(SEARCH(Pay_Item_Search_Text,H2220)),MAX(G$4:$G2219)+1,0)))</f>
        <v>2216</v>
      </c>
      <c r="H2220" s="1" t="str">
        <f>IF(Table_PayItems[[#This Row],[Description]]="_","_ Unique Item - "&amp;Table_PayItems[[#This Row],[Item]]&amp;" - $"&amp;Table_PayItems[[#This Row],[Unit]],Table_PayItems[[#This Row],[Description]]&amp;" - $"&amp;Table_PayItems[[#This Row],[Unit]])</f>
        <v>Curb and Gutter, Conc, Det F1 - $Ft</v>
      </c>
      <c r="I2220" s="29" t="str">
        <f>IFERROR(VLOOKUP(ROWS($M$5:M2220),Table_PayItems[[Search Key]:[Concentrated Name]],2,FALSE),"")</f>
        <v>Curb and Gutter, Conc, Det F1 - $Ft</v>
      </c>
      <c r="J2220" s="1"/>
      <c r="K2220" s="1"/>
      <c r="L2220" s="22">
        <f>IF(ISNUMBER(SEARCH(Pay_Item_Search_Text_2,M2220)),MAX($L$4:L2219)+1,0)</f>
        <v>0</v>
      </c>
      <c r="M2220" s="1" t="str">
        <f>IFERROR(VLOOKUP(ROWS($M$5:M2220),Table_PayItems[[Search Key]:[Concentrated Name]],2,FALSE),"")</f>
        <v>Curb and Gutter, Conc, Det F1 - $Ft</v>
      </c>
      <c r="N2220" s="1" t="str">
        <f>IFERROR(VLOOKUP(ROWS($M$5:N2220),$L$5:$M$7000,2,FALSE),"")</f>
        <v/>
      </c>
      <c r="O2220" s="1" t="str">
        <f>IFERROR(VLOOKUP(ROWS($O$5:O2220),$K$5:$L$7000,2,FALSE),"")</f>
        <v/>
      </c>
    </row>
    <row r="2221" spans="2:15" ht="15" customHeight="1" x14ac:dyDescent="0.25">
      <c r="B2221" s="178" t="s">
        <v>11116</v>
      </c>
      <c r="C2221" s="178" t="s">
        <v>104</v>
      </c>
      <c r="D2221" s="178" t="s">
        <v>3064</v>
      </c>
      <c r="E2221" s="178" t="s">
        <v>2724</v>
      </c>
      <c r="F2221" s="178" t="s">
        <v>17</v>
      </c>
      <c r="G2221" s="1">
        <f>IF(ISNUMBER(Pay_Item_Search_Text),IF(ISNUMBER(IF(FIND(Pay_Item_Search_Text,B2221)=1,1, "FALSE")),MAX(G$4:$G2220)+1,IF(ISNUMBER(Pay_Item_Search_Text),0,IF(ISNUMBER(SEARCH(Pay_Item_Search_Text,H2221)),MAX(G$4:$G2220)+1,0))),IF(ISNUMBER(Pay_Item_Search_Text),0,IF(ISNUMBER(SEARCH(Pay_Item_Search_Text,H2221)),MAX(G$4:$G2220)+1,0)))</f>
        <v>2217</v>
      </c>
      <c r="H2221" s="1" t="str">
        <f>IF(Table_PayItems[[#This Row],[Description]]="_","_ Unique Item - "&amp;Table_PayItems[[#This Row],[Item]]&amp;" - $"&amp;Table_PayItems[[#This Row],[Unit]],Table_PayItems[[#This Row],[Description]]&amp;" - $"&amp;Table_PayItems[[#This Row],[Unit]])</f>
        <v>Curb and Gutter, Conc, Det F2 - $Ft</v>
      </c>
      <c r="I2221" s="29" t="str">
        <f>IFERROR(VLOOKUP(ROWS($M$5:M2221),Table_PayItems[[Search Key]:[Concentrated Name]],2,FALSE),"")</f>
        <v>Curb and Gutter, Conc, Det F2 - $Ft</v>
      </c>
      <c r="J2221" s="1"/>
      <c r="K2221" s="1"/>
      <c r="L2221" s="22">
        <f>IF(ISNUMBER(SEARCH(Pay_Item_Search_Text_2,M2221)),MAX($L$4:L2220)+1,0)</f>
        <v>0</v>
      </c>
      <c r="M2221" s="1" t="str">
        <f>IFERROR(VLOOKUP(ROWS($M$5:M2221),Table_PayItems[[Search Key]:[Concentrated Name]],2,FALSE),"")</f>
        <v>Curb and Gutter, Conc, Det F2 - $Ft</v>
      </c>
      <c r="N2221" s="1" t="str">
        <f>IFERROR(VLOOKUP(ROWS($M$5:N2221),$L$5:$M$7000,2,FALSE),"")</f>
        <v/>
      </c>
      <c r="O2221" s="1" t="str">
        <f>IFERROR(VLOOKUP(ROWS($O$5:O2221),$K$5:$L$7000,2,FALSE),"")</f>
        <v/>
      </c>
    </row>
    <row r="2222" spans="2:15" ht="15" customHeight="1" x14ac:dyDescent="0.25">
      <c r="B2222" s="178" t="s">
        <v>11117</v>
      </c>
      <c r="C2222" s="178" t="s">
        <v>104</v>
      </c>
      <c r="D2222" s="178" t="s">
        <v>3065</v>
      </c>
      <c r="E2222" s="178" t="s">
        <v>2724</v>
      </c>
      <c r="F2222" s="178" t="s">
        <v>17</v>
      </c>
      <c r="G2222" s="1">
        <f>IF(ISNUMBER(Pay_Item_Search_Text),IF(ISNUMBER(IF(FIND(Pay_Item_Search_Text,B2222)=1,1, "FALSE")),MAX(G$4:$G2221)+1,IF(ISNUMBER(Pay_Item_Search_Text),0,IF(ISNUMBER(SEARCH(Pay_Item_Search_Text,H2222)),MAX(G$4:$G2221)+1,0))),IF(ISNUMBER(Pay_Item_Search_Text),0,IF(ISNUMBER(SEARCH(Pay_Item_Search_Text,H2222)),MAX(G$4:$G2221)+1,0)))</f>
        <v>2218</v>
      </c>
      <c r="H2222" s="1" t="str">
        <f>IF(Table_PayItems[[#This Row],[Description]]="_","_ Unique Item - "&amp;Table_PayItems[[#This Row],[Item]]&amp;" - $"&amp;Table_PayItems[[#This Row],[Unit]],Table_PayItems[[#This Row],[Description]]&amp;" - $"&amp;Table_PayItems[[#This Row],[Unit]])</f>
        <v>Curb and Gutter, Conc, Det F3 - $Ft</v>
      </c>
      <c r="I2222" s="29" t="str">
        <f>IFERROR(VLOOKUP(ROWS($M$5:M2222),Table_PayItems[[Search Key]:[Concentrated Name]],2,FALSE),"")</f>
        <v>Curb and Gutter, Conc, Det F3 - $Ft</v>
      </c>
      <c r="J2222" s="1"/>
      <c r="K2222" s="1"/>
      <c r="L2222" s="22">
        <f>IF(ISNUMBER(SEARCH(Pay_Item_Search_Text_2,M2222)),MAX($L$4:L2221)+1,0)</f>
        <v>0</v>
      </c>
      <c r="M2222" s="1" t="str">
        <f>IFERROR(VLOOKUP(ROWS($M$5:M2222),Table_PayItems[[Search Key]:[Concentrated Name]],2,FALSE),"")</f>
        <v>Curb and Gutter, Conc, Det F3 - $Ft</v>
      </c>
      <c r="N2222" s="1" t="str">
        <f>IFERROR(VLOOKUP(ROWS($M$5:N2222),$L$5:$M$7000,2,FALSE),"")</f>
        <v/>
      </c>
      <c r="O2222" s="1" t="str">
        <f>IFERROR(VLOOKUP(ROWS($O$5:O2222),$K$5:$L$7000,2,FALSE),"")</f>
        <v/>
      </c>
    </row>
    <row r="2223" spans="2:15" ht="15" customHeight="1" x14ac:dyDescent="0.25">
      <c r="B2223" s="178" t="s">
        <v>11118</v>
      </c>
      <c r="C2223" s="178" t="s">
        <v>104</v>
      </c>
      <c r="D2223" s="178" t="s">
        <v>3066</v>
      </c>
      <c r="E2223" s="178" t="s">
        <v>2724</v>
      </c>
      <c r="F2223" s="178" t="s">
        <v>17</v>
      </c>
      <c r="G2223" s="1">
        <f>IF(ISNUMBER(Pay_Item_Search_Text),IF(ISNUMBER(IF(FIND(Pay_Item_Search_Text,B2223)=1,1, "FALSE")),MAX(G$4:$G2222)+1,IF(ISNUMBER(Pay_Item_Search_Text),0,IF(ISNUMBER(SEARCH(Pay_Item_Search_Text,H2223)),MAX(G$4:$G2222)+1,0))),IF(ISNUMBER(Pay_Item_Search_Text),0,IF(ISNUMBER(SEARCH(Pay_Item_Search_Text,H2223)),MAX(G$4:$G2222)+1,0)))</f>
        <v>2219</v>
      </c>
      <c r="H2223" s="1" t="str">
        <f>IF(Table_PayItems[[#This Row],[Description]]="_","_ Unique Item - "&amp;Table_PayItems[[#This Row],[Item]]&amp;" - $"&amp;Table_PayItems[[#This Row],[Unit]],Table_PayItems[[#This Row],[Description]]&amp;" - $"&amp;Table_PayItems[[#This Row],[Unit]])</f>
        <v>Curb and Gutter, Conc, Det F4 - $Ft</v>
      </c>
      <c r="I2223" s="29" t="str">
        <f>IFERROR(VLOOKUP(ROWS($M$5:M2223),Table_PayItems[[Search Key]:[Concentrated Name]],2,FALSE),"")</f>
        <v>Curb and Gutter, Conc, Det F4 - $Ft</v>
      </c>
      <c r="J2223" s="1"/>
      <c r="K2223" s="1"/>
      <c r="L2223" s="22">
        <f>IF(ISNUMBER(SEARCH(Pay_Item_Search_Text_2,M2223)),MAX($L$4:L2222)+1,0)</f>
        <v>0</v>
      </c>
      <c r="M2223" s="1" t="str">
        <f>IFERROR(VLOOKUP(ROWS($M$5:M2223),Table_PayItems[[Search Key]:[Concentrated Name]],2,FALSE),"")</f>
        <v>Curb and Gutter, Conc, Det F4 - $Ft</v>
      </c>
      <c r="N2223" s="1" t="str">
        <f>IFERROR(VLOOKUP(ROWS($M$5:N2223),$L$5:$M$7000,2,FALSE),"")</f>
        <v/>
      </c>
      <c r="O2223" s="1" t="str">
        <f>IFERROR(VLOOKUP(ROWS($O$5:O2223),$K$5:$L$7000,2,FALSE),"")</f>
        <v/>
      </c>
    </row>
    <row r="2224" spans="2:15" ht="15" customHeight="1" x14ac:dyDescent="0.25">
      <c r="B2224" s="178" t="s">
        <v>11119</v>
      </c>
      <c r="C2224" s="178" t="s">
        <v>104</v>
      </c>
      <c r="D2224" s="178" t="s">
        <v>3067</v>
      </c>
      <c r="E2224" s="178" t="s">
        <v>2724</v>
      </c>
      <c r="F2224" s="178" t="s">
        <v>17</v>
      </c>
      <c r="G2224" s="1">
        <f>IF(ISNUMBER(Pay_Item_Search_Text),IF(ISNUMBER(IF(FIND(Pay_Item_Search_Text,B2224)=1,1, "FALSE")),MAX(G$4:$G2223)+1,IF(ISNUMBER(Pay_Item_Search_Text),0,IF(ISNUMBER(SEARCH(Pay_Item_Search_Text,H2224)),MAX(G$4:$G2223)+1,0))),IF(ISNUMBER(Pay_Item_Search_Text),0,IF(ISNUMBER(SEARCH(Pay_Item_Search_Text,H2224)),MAX(G$4:$G2223)+1,0)))</f>
        <v>2220</v>
      </c>
      <c r="H2224" s="1" t="str">
        <f>IF(Table_PayItems[[#This Row],[Description]]="_","_ Unique Item - "&amp;Table_PayItems[[#This Row],[Item]]&amp;" - $"&amp;Table_PayItems[[#This Row],[Unit]],Table_PayItems[[#This Row],[Description]]&amp;" - $"&amp;Table_PayItems[[#This Row],[Unit]])</f>
        <v>Curb and Gutter, Conc, Det F5 - $Ft</v>
      </c>
      <c r="I2224" s="29" t="str">
        <f>IFERROR(VLOOKUP(ROWS($M$5:M2224),Table_PayItems[[Search Key]:[Concentrated Name]],2,FALSE),"")</f>
        <v>Curb and Gutter, Conc, Det F5 - $Ft</v>
      </c>
      <c r="J2224" s="1"/>
      <c r="K2224" s="1"/>
      <c r="L2224" s="22">
        <f>IF(ISNUMBER(SEARCH(Pay_Item_Search_Text_2,M2224)),MAX($L$4:L2223)+1,0)</f>
        <v>0</v>
      </c>
      <c r="M2224" s="1" t="str">
        <f>IFERROR(VLOOKUP(ROWS($M$5:M2224),Table_PayItems[[Search Key]:[Concentrated Name]],2,FALSE),"")</f>
        <v>Curb and Gutter, Conc, Det F5 - $Ft</v>
      </c>
      <c r="N2224" s="1" t="str">
        <f>IFERROR(VLOOKUP(ROWS($M$5:N2224),$L$5:$M$7000,2,FALSE),"")</f>
        <v/>
      </c>
      <c r="O2224" s="1" t="str">
        <f>IFERROR(VLOOKUP(ROWS($O$5:O2224),$K$5:$L$7000,2,FALSE),"")</f>
        <v/>
      </c>
    </row>
    <row r="2225" spans="2:15" ht="15" customHeight="1" x14ac:dyDescent="0.25">
      <c r="B2225" s="178" t="s">
        <v>11120</v>
      </c>
      <c r="C2225" s="178" t="s">
        <v>104</v>
      </c>
      <c r="D2225" s="178" t="s">
        <v>3068</v>
      </c>
      <c r="E2225" s="178" t="s">
        <v>2724</v>
      </c>
      <c r="F2225" s="178" t="s">
        <v>17</v>
      </c>
      <c r="G2225" s="1">
        <f>IF(ISNUMBER(Pay_Item_Search_Text),IF(ISNUMBER(IF(FIND(Pay_Item_Search_Text,B2225)=1,1, "FALSE")),MAX(G$4:$G2224)+1,IF(ISNUMBER(Pay_Item_Search_Text),0,IF(ISNUMBER(SEARCH(Pay_Item_Search_Text,H2225)),MAX(G$4:$G2224)+1,0))),IF(ISNUMBER(Pay_Item_Search_Text),0,IF(ISNUMBER(SEARCH(Pay_Item_Search_Text,H2225)),MAX(G$4:$G2224)+1,0)))</f>
        <v>2221</v>
      </c>
      <c r="H2225" s="1" t="str">
        <f>IF(Table_PayItems[[#This Row],[Description]]="_","_ Unique Item - "&amp;Table_PayItems[[#This Row],[Item]]&amp;" - $"&amp;Table_PayItems[[#This Row],[Unit]],Table_PayItems[[#This Row],[Description]]&amp;" - $"&amp;Table_PayItems[[#This Row],[Unit]])</f>
        <v>Curb and Gutter, Conc, Det F6 - $Ft</v>
      </c>
      <c r="I2225" s="29" t="str">
        <f>IFERROR(VLOOKUP(ROWS($M$5:M2225),Table_PayItems[[Search Key]:[Concentrated Name]],2,FALSE),"")</f>
        <v>Curb and Gutter, Conc, Det F6 - $Ft</v>
      </c>
      <c r="J2225" s="1"/>
      <c r="K2225" s="1"/>
      <c r="L2225" s="22">
        <f>IF(ISNUMBER(SEARCH(Pay_Item_Search_Text_2,M2225)),MAX($L$4:L2224)+1,0)</f>
        <v>0</v>
      </c>
      <c r="M2225" s="1" t="str">
        <f>IFERROR(VLOOKUP(ROWS($M$5:M2225),Table_PayItems[[Search Key]:[Concentrated Name]],2,FALSE),"")</f>
        <v>Curb and Gutter, Conc, Det F6 - $Ft</v>
      </c>
      <c r="N2225" s="1" t="str">
        <f>IFERROR(VLOOKUP(ROWS($M$5:N2225),$L$5:$M$7000,2,FALSE),"")</f>
        <v/>
      </c>
      <c r="O2225" s="1" t="str">
        <f>IFERROR(VLOOKUP(ROWS($O$5:O2225),$K$5:$L$7000,2,FALSE),"")</f>
        <v/>
      </c>
    </row>
    <row r="2226" spans="2:15" ht="15" customHeight="1" x14ac:dyDescent="0.25">
      <c r="B2226" s="178" t="s">
        <v>8023</v>
      </c>
      <c r="C2226" s="178" t="s">
        <v>104</v>
      </c>
      <c r="D2226" s="178" t="s">
        <v>116</v>
      </c>
      <c r="E2226" s="178" t="s">
        <v>17</v>
      </c>
      <c r="F2226" s="178" t="s">
        <v>17</v>
      </c>
      <c r="G2226" s="1">
        <f>IF(ISNUMBER(Pay_Item_Search_Text),IF(ISNUMBER(IF(FIND(Pay_Item_Search_Text,B2226)=1,1, "FALSE")),MAX(G$4:$G2225)+1,IF(ISNUMBER(Pay_Item_Search_Text),0,IF(ISNUMBER(SEARCH(Pay_Item_Search_Text,H2226)),MAX(G$4:$G2225)+1,0))),IF(ISNUMBER(Pay_Item_Search_Text),0,IF(ISNUMBER(SEARCH(Pay_Item_Search_Text,H2226)),MAX(G$4:$G2225)+1,0)))</f>
        <v>2222</v>
      </c>
      <c r="H2226" s="1" t="str">
        <f>IF(Table_PayItems[[#This Row],[Description]]="_","_ Unique Item - "&amp;Table_PayItems[[#This Row],[Item]]&amp;" - $"&amp;Table_PayItems[[#This Row],[Unit]],Table_PayItems[[#This Row],[Description]]&amp;" - $"&amp;Table_PayItems[[#This Row],[Unit]])</f>
        <v>Curb and Gutter, Rem - $Ft</v>
      </c>
      <c r="I2226" s="29" t="str">
        <f>IFERROR(VLOOKUP(ROWS($M$5:M2226),Table_PayItems[[Search Key]:[Concentrated Name]],2,FALSE),"")</f>
        <v>Curb and Gutter, Rem - $Ft</v>
      </c>
      <c r="J2226" s="1"/>
      <c r="K2226" s="1"/>
      <c r="L2226" s="22">
        <f>IF(ISNUMBER(SEARCH(Pay_Item_Search_Text_2,M2226)),MAX($L$4:L2225)+1,0)</f>
        <v>0</v>
      </c>
      <c r="M2226" s="1" t="str">
        <f>IFERROR(VLOOKUP(ROWS($M$5:M2226),Table_PayItems[[Search Key]:[Concentrated Name]],2,FALSE),"")</f>
        <v>Curb and Gutter, Rem - $Ft</v>
      </c>
      <c r="N2226" s="1" t="str">
        <f>IFERROR(VLOOKUP(ROWS($M$5:N2226),$L$5:$M$7000,2,FALSE),"")</f>
        <v/>
      </c>
      <c r="O2226" s="1" t="str">
        <f>IFERROR(VLOOKUP(ROWS($O$5:O2226),$K$5:$L$7000,2,FALSE),"")</f>
        <v/>
      </c>
    </row>
    <row r="2227" spans="2:15" ht="15" customHeight="1" x14ac:dyDescent="0.25">
      <c r="B2227" s="178" t="s">
        <v>11121</v>
      </c>
      <c r="C2227" s="178" t="s">
        <v>88</v>
      </c>
      <c r="D2227" s="178" t="s">
        <v>3069</v>
      </c>
      <c r="E2227" s="178" t="s">
        <v>2724</v>
      </c>
      <c r="F2227" s="178" t="s">
        <v>17</v>
      </c>
      <c r="G2227" s="1">
        <f>IF(ISNUMBER(Pay_Item_Search_Text),IF(ISNUMBER(IF(FIND(Pay_Item_Search_Text,B2227)=1,1, "FALSE")),MAX(G$4:$G2226)+1,IF(ISNUMBER(Pay_Item_Search_Text),0,IF(ISNUMBER(SEARCH(Pay_Item_Search_Text,H2227)),MAX(G$4:$G2226)+1,0))),IF(ISNUMBER(Pay_Item_Search_Text),0,IF(ISNUMBER(SEARCH(Pay_Item_Search_Text,H2227)),MAX(G$4:$G2226)+1,0)))</f>
        <v>2223</v>
      </c>
      <c r="H2227" s="24" t="str">
        <f>IF(Table_PayItems[[#This Row],[Description]]="_","_ Unique Item - "&amp;Table_PayItems[[#This Row],[Item]]&amp;" - $"&amp;Table_PayItems[[#This Row],[Unit]],Table_PayItems[[#This Row],[Description]]&amp;" - $"&amp;Table_PayItems[[#This Row],[Unit]])</f>
        <v>Curb Nose - $Ea</v>
      </c>
      <c r="I2227" s="29" t="str">
        <f>IFERROR(VLOOKUP(ROWS($M$5:M2227),Table_PayItems[[Search Key]:[Concentrated Name]],2,FALSE),"")</f>
        <v>Curb Nose - $Ea</v>
      </c>
      <c r="J2227" s="1"/>
      <c r="K2227" s="1"/>
      <c r="L2227" s="22">
        <f>IF(ISNUMBER(SEARCH(Pay_Item_Search_Text_2,M2227)),MAX($L$4:L2226)+1,0)</f>
        <v>0</v>
      </c>
      <c r="M2227" s="1" t="str">
        <f>IFERROR(VLOOKUP(ROWS($M$5:M2227),Table_PayItems[[Search Key]:[Concentrated Name]],2,FALSE),"")</f>
        <v>Curb Nose - $Ea</v>
      </c>
      <c r="N2227" s="1" t="str">
        <f>IFERROR(VLOOKUP(ROWS($M$5:N2227),$L$5:$M$7000,2,FALSE),"")</f>
        <v/>
      </c>
      <c r="O2227" s="1" t="str">
        <f>IFERROR(VLOOKUP(ROWS($O$5:O2227),$K$5:$L$7000,2,FALSE),"")</f>
        <v/>
      </c>
    </row>
    <row r="2228" spans="2:15" ht="15" customHeight="1" x14ac:dyDescent="0.25">
      <c r="B2228" s="178" t="s">
        <v>11137</v>
      </c>
      <c r="C2228" s="178" t="s">
        <v>104</v>
      </c>
      <c r="D2228" s="178" t="s">
        <v>3082</v>
      </c>
      <c r="E2228" s="178" t="s">
        <v>5581</v>
      </c>
      <c r="F2228" s="178" t="s">
        <v>17</v>
      </c>
      <c r="G2228" s="1">
        <f>IF(ISNUMBER(Pay_Item_Search_Text),IF(ISNUMBER(IF(FIND(Pay_Item_Search_Text,B2228)=1,1, "FALSE")),MAX(G$4:$G2227)+1,IF(ISNUMBER(Pay_Item_Search_Text),0,IF(ISNUMBER(SEARCH(Pay_Item_Search_Text,H2228)),MAX(G$4:$G2227)+1,0))),IF(ISNUMBER(Pay_Item_Search_Text),0,IF(ISNUMBER(SEARCH(Pay_Item_Search_Text,H2228)),MAX(G$4:$G2227)+1,0)))</f>
        <v>2224</v>
      </c>
      <c r="H2228" s="1" t="str">
        <f>IF(Table_PayItems[[#This Row],[Description]]="_","_ Unique Item - "&amp;Table_PayItems[[#This Row],[Item]]&amp;" - $"&amp;Table_PayItems[[#This Row],[Unit]],Table_PayItems[[#This Row],[Description]]&amp;" - $"&amp;Table_PayItems[[#This Row],[Unit]])</f>
        <v>Curb Ramp Opening, Conc - $Ft</v>
      </c>
      <c r="I2228" s="29" t="str">
        <f>IFERROR(VLOOKUP(ROWS($M$5:M2228),Table_PayItems[[Search Key]:[Concentrated Name]],2,FALSE),"")</f>
        <v>Curb Ramp Opening, Conc - $Ft</v>
      </c>
      <c r="J2228" s="1"/>
      <c r="K2228" s="1"/>
      <c r="L2228" s="22">
        <f>IF(ISNUMBER(SEARCH(Pay_Item_Search_Text_2,M2228)),MAX($L$4:L2227)+1,0)</f>
        <v>0</v>
      </c>
      <c r="M2228" s="1" t="str">
        <f>IFERROR(VLOOKUP(ROWS($M$5:M2228),Table_PayItems[[Search Key]:[Concentrated Name]],2,FALSE),"")</f>
        <v>Curb Ramp Opening, Conc - $Ft</v>
      </c>
      <c r="N2228" s="1" t="str">
        <f>IFERROR(VLOOKUP(ROWS($M$5:N2228),$L$5:$M$7000,2,FALSE),"")</f>
        <v/>
      </c>
      <c r="O2228" s="1" t="str">
        <f>IFERROR(VLOOKUP(ROWS($O$5:O2228),$K$5:$L$7000,2,FALSE),"")</f>
        <v/>
      </c>
    </row>
    <row r="2229" spans="2:15" ht="15" customHeight="1" x14ac:dyDescent="0.25">
      <c r="B2229" s="178" t="s">
        <v>11174</v>
      </c>
      <c r="C2229" s="178" t="s">
        <v>104</v>
      </c>
      <c r="D2229" s="178" t="s">
        <v>3107</v>
      </c>
      <c r="E2229" s="178" t="s">
        <v>17</v>
      </c>
      <c r="F2229" s="178" t="s">
        <v>17</v>
      </c>
      <c r="G2229" s="1">
        <f>IF(ISNUMBER(Pay_Item_Search_Text),IF(ISNUMBER(IF(FIND(Pay_Item_Search_Text,B2229)=1,1, "FALSE")),MAX(G$4:$G2228)+1,IF(ISNUMBER(Pay_Item_Search_Text),0,IF(ISNUMBER(SEARCH(Pay_Item_Search_Text,H2229)),MAX(G$4:$G2228)+1,0))),IF(ISNUMBER(Pay_Item_Search_Text),0,IF(ISNUMBER(SEARCH(Pay_Item_Search_Text,H2229)),MAX(G$4:$G2228)+1,0)))</f>
        <v>2225</v>
      </c>
      <c r="H2229" s="1" t="str">
        <f>IF(Table_PayItems[[#This Row],[Description]]="_","_ Unique Item - "&amp;Table_PayItems[[#This Row],[Item]]&amp;" - $"&amp;Table_PayItems[[#This Row],[Unit]],Table_PayItems[[#This Row],[Description]]&amp;" - $"&amp;Table_PayItems[[#This Row],[Unit]])</f>
        <v>Curb Sloped, HMA - $Ft</v>
      </c>
      <c r="I2229" s="29" t="str">
        <f>IFERROR(VLOOKUP(ROWS($M$5:M2229),Table_PayItems[[Search Key]:[Concentrated Name]],2,FALSE),"")</f>
        <v>Curb Sloped, HMA - $Ft</v>
      </c>
      <c r="J2229" s="1"/>
      <c r="K2229" s="1"/>
      <c r="L2229" s="22">
        <f>IF(ISNUMBER(SEARCH(Pay_Item_Search_Text_2,M2229)),MAX($L$4:L2228)+1,0)</f>
        <v>0</v>
      </c>
      <c r="M2229" s="1" t="str">
        <f>IFERROR(VLOOKUP(ROWS($M$5:M2229),Table_PayItems[[Search Key]:[Concentrated Name]],2,FALSE),"")</f>
        <v>Curb Sloped, HMA - $Ft</v>
      </c>
      <c r="N2229" s="1" t="str">
        <f>IFERROR(VLOOKUP(ROWS($M$5:N2229),$L$5:$M$7000,2,FALSE),"")</f>
        <v/>
      </c>
      <c r="O2229" s="1" t="str">
        <f>IFERROR(VLOOKUP(ROWS($O$5:O2229),$K$5:$L$7000,2,FALSE),"")</f>
        <v/>
      </c>
    </row>
    <row r="2230" spans="2:15" ht="15" customHeight="1" x14ac:dyDescent="0.25">
      <c r="B2230" s="178" t="s">
        <v>11175</v>
      </c>
      <c r="C2230" s="178" t="s">
        <v>104</v>
      </c>
      <c r="D2230" s="178" t="s">
        <v>3108</v>
      </c>
      <c r="E2230" s="178" t="s">
        <v>17</v>
      </c>
      <c r="F2230" s="178" t="s">
        <v>17</v>
      </c>
      <c r="G2230" s="1">
        <f>IF(ISNUMBER(Pay_Item_Search_Text),IF(ISNUMBER(IF(FIND(Pay_Item_Search_Text,B2230)=1,1, "FALSE")),MAX(G$4:$G2229)+1,IF(ISNUMBER(Pay_Item_Search_Text),0,IF(ISNUMBER(SEARCH(Pay_Item_Search_Text,H2230)),MAX(G$4:$G2229)+1,0))),IF(ISNUMBER(Pay_Item_Search_Text),0,IF(ISNUMBER(SEARCH(Pay_Item_Search_Text,H2230)),MAX(G$4:$G2229)+1,0)))</f>
        <v>2226</v>
      </c>
      <c r="H2230" s="1" t="str">
        <f>IF(Table_PayItems[[#This Row],[Description]]="_","_ Unique Item - "&amp;Table_PayItems[[#This Row],[Item]]&amp;" - $"&amp;Table_PayItems[[#This Row],[Unit]],Table_PayItems[[#This Row],[Description]]&amp;" - $"&amp;Table_PayItems[[#This Row],[Unit]])</f>
        <v>Curb Vertical, HMA - $Ft</v>
      </c>
      <c r="I2230" s="29" t="str">
        <f>IFERROR(VLOOKUP(ROWS($M$5:M2230),Table_PayItems[[Search Key]:[Concentrated Name]],2,FALSE),"")</f>
        <v>Curb Vertical, HMA - $Ft</v>
      </c>
      <c r="J2230" s="1"/>
      <c r="K2230" s="1"/>
      <c r="L2230" s="22">
        <f>IF(ISNUMBER(SEARCH(Pay_Item_Search_Text_2,M2230)),MAX($L$4:L2229)+1,0)</f>
        <v>0</v>
      </c>
      <c r="M2230" s="1" t="str">
        <f>IFERROR(VLOOKUP(ROWS($M$5:M2230),Table_PayItems[[Search Key]:[Concentrated Name]],2,FALSE),"")</f>
        <v>Curb Vertical, HMA - $Ft</v>
      </c>
      <c r="N2230" s="1" t="str">
        <f>IFERROR(VLOOKUP(ROWS($M$5:N2230),$L$5:$M$7000,2,FALSE),"")</f>
        <v/>
      </c>
      <c r="O2230" s="1" t="str">
        <f>IFERROR(VLOOKUP(ROWS($O$5:O2230),$K$5:$L$7000,2,FALSE),"")</f>
        <v/>
      </c>
    </row>
    <row r="2231" spans="2:15" ht="15" customHeight="1" x14ac:dyDescent="0.25">
      <c r="B2231" s="178" t="s">
        <v>11097</v>
      </c>
      <c r="C2231" s="178" t="s">
        <v>104</v>
      </c>
      <c r="D2231" s="178" t="s">
        <v>3045</v>
      </c>
      <c r="E2231" s="178" t="s">
        <v>2724</v>
      </c>
      <c r="F2231" s="178" t="s">
        <v>17</v>
      </c>
      <c r="G2231" s="1">
        <f>IF(ISNUMBER(Pay_Item_Search_Text),IF(ISNUMBER(IF(FIND(Pay_Item_Search_Text,B2231)=1,1, "FALSE")),MAX(G$4:$G2230)+1,IF(ISNUMBER(Pay_Item_Search_Text),0,IF(ISNUMBER(SEARCH(Pay_Item_Search_Text,H2231)),MAX(G$4:$G2230)+1,0))),IF(ISNUMBER(Pay_Item_Search_Text),0,IF(ISNUMBER(SEARCH(Pay_Item_Search_Text,H2231)),MAX(G$4:$G2230)+1,0)))</f>
        <v>2227</v>
      </c>
      <c r="H2231" s="1" t="str">
        <f>IF(Table_PayItems[[#This Row],[Description]]="_","_ Unique Item - "&amp;Table_PayItems[[#This Row],[Item]]&amp;" - $"&amp;Table_PayItems[[#This Row],[Unit]],Table_PayItems[[#This Row],[Description]]&amp;" - $"&amp;Table_PayItems[[#This Row],[Unit]])</f>
        <v>Curb, Conc, Det E1 - $Ft</v>
      </c>
      <c r="I2231" s="29" t="str">
        <f>IFERROR(VLOOKUP(ROWS($M$5:M2231),Table_PayItems[[Search Key]:[Concentrated Name]],2,FALSE),"")</f>
        <v>Curb, Conc, Det E1 - $Ft</v>
      </c>
      <c r="J2231" s="1"/>
      <c r="K2231" s="1"/>
      <c r="L2231" s="22">
        <f>IF(ISNUMBER(SEARCH(Pay_Item_Search_Text_2,M2231)),MAX($L$4:L2230)+1,0)</f>
        <v>0</v>
      </c>
      <c r="M2231" s="1" t="str">
        <f>IFERROR(VLOOKUP(ROWS($M$5:M2231),Table_PayItems[[Search Key]:[Concentrated Name]],2,FALSE),"")</f>
        <v>Curb, Conc, Det E1 - $Ft</v>
      </c>
      <c r="N2231" s="1" t="str">
        <f>IFERROR(VLOOKUP(ROWS($M$5:N2231),$L$5:$M$7000,2,FALSE),"")</f>
        <v/>
      </c>
      <c r="O2231" s="1" t="str">
        <f>IFERROR(VLOOKUP(ROWS($O$5:O2231),$K$5:$L$7000,2,FALSE),"")</f>
        <v/>
      </c>
    </row>
    <row r="2232" spans="2:15" ht="15" customHeight="1" x14ac:dyDescent="0.25">
      <c r="B2232" s="178" t="s">
        <v>11098</v>
      </c>
      <c r="C2232" s="178" t="s">
        <v>104</v>
      </c>
      <c r="D2232" s="178" t="s">
        <v>3046</v>
      </c>
      <c r="E2232" s="178" t="s">
        <v>2724</v>
      </c>
      <c r="F2232" s="178" t="s">
        <v>17</v>
      </c>
      <c r="G2232" s="1">
        <f>IF(ISNUMBER(Pay_Item_Search_Text),IF(ISNUMBER(IF(FIND(Pay_Item_Search_Text,B2232)=1,1, "FALSE")),MAX(G$4:$G2231)+1,IF(ISNUMBER(Pay_Item_Search_Text),0,IF(ISNUMBER(SEARCH(Pay_Item_Search_Text,H2232)),MAX(G$4:$G2231)+1,0))),IF(ISNUMBER(Pay_Item_Search_Text),0,IF(ISNUMBER(SEARCH(Pay_Item_Search_Text,H2232)),MAX(G$4:$G2231)+1,0)))</f>
        <v>2228</v>
      </c>
      <c r="H2232" s="1" t="str">
        <f>IF(Table_PayItems[[#This Row],[Description]]="_","_ Unique Item - "&amp;Table_PayItems[[#This Row],[Item]]&amp;" - $"&amp;Table_PayItems[[#This Row],[Unit]],Table_PayItems[[#This Row],[Description]]&amp;" - $"&amp;Table_PayItems[[#This Row],[Unit]])</f>
        <v>Curb, Conc, Det E2 - $Ft</v>
      </c>
      <c r="I2232" s="29" t="str">
        <f>IFERROR(VLOOKUP(ROWS($M$5:M2232),Table_PayItems[[Search Key]:[Concentrated Name]],2,FALSE),"")</f>
        <v>Curb, Conc, Det E2 - $Ft</v>
      </c>
      <c r="J2232" s="1"/>
      <c r="K2232" s="1"/>
      <c r="L2232" s="22">
        <f>IF(ISNUMBER(SEARCH(Pay_Item_Search_Text_2,M2232)),MAX($L$4:L2231)+1,0)</f>
        <v>0</v>
      </c>
      <c r="M2232" s="1" t="str">
        <f>IFERROR(VLOOKUP(ROWS($M$5:M2232),Table_PayItems[[Search Key]:[Concentrated Name]],2,FALSE),"")</f>
        <v>Curb, Conc, Det E2 - $Ft</v>
      </c>
      <c r="N2232" s="1" t="str">
        <f>IFERROR(VLOOKUP(ROWS($M$5:N2232),$L$5:$M$7000,2,FALSE),"")</f>
        <v/>
      </c>
      <c r="O2232" s="1" t="str">
        <f>IFERROR(VLOOKUP(ROWS($O$5:O2232),$K$5:$L$7000,2,FALSE),"")</f>
        <v/>
      </c>
    </row>
    <row r="2233" spans="2:15" ht="15" customHeight="1" x14ac:dyDescent="0.25">
      <c r="B2233" s="178" t="s">
        <v>11099</v>
      </c>
      <c r="C2233" s="178" t="s">
        <v>104</v>
      </c>
      <c r="D2233" s="178" t="s">
        <v>3047</v>
      </c>
      <c r="E2233" s="178" t="s">
        <v>2724</v>
      </c>
      <c r="F2233" s="178" t="s">
        <v>17</v>
      </c>
      <c r="G2233" s="1">
        <f>IF(ISNUMBER(Pay_Item_Search_Text),IF(ISNUMBER(IF(FIND(Pay_Item_Search_Text,B2233)=1,1, "FALSE")),MAX(G$4:$G2232)+1,IF(ISNUMBER(Pay_Item_Search_Text),0,IF(ISNUMBER(SEARCH(Pay_Item_Search_Text,H2233)),MAX(G$4:$G2232)+1,0))),IF(ISNUMBER(Pay_Item_Search_Text),0,IF(ISNUMBER(SEARCH(Pay_Item_Search_Text,H2233)),MAX(G$4:$G2232)+1,0)))</f>
        <v>2229</v>
      </c>
      <c r="H2233" s="1" t="str">
        <f>IF(Table_PayItems[[#This Row],[Description]]="_","_ Unique Item - "&amp;Table_PayItems[[#This Row],[Item]]&amp;" - $"&amp;Table_PayItems[[#This Row],[Unit]],Table_PayItems[[#This Row],[Description]]&amp;" - $"&amp;Table_PayItems[[#This Row],[Unit]])</f>
        <v>Curb, Conc, Det E4 - $Ft</v>
      </c>
      <c r="I2233" s="29" t="str">
        <f>IFERROR(VLOOKUP(ROWS($M$5:M2233),Table_PayItems[[Search Key]:[Concentrated Name]],2,FALSE),"")</f>
        <v>Curb, Conc, Det E4 - $Ft</v>
      </c>
      <c r="J2233" s="1"/>
      <c r="K2233" s="1"/>
      <c r="L2233" s="22">
        <f>IF(ISNUMBER(SEARCH(Pay_Item_Search_Text_2,M2233)),MAX($L$4:L2232)+1,0)</f>
        <v>0</v>
      </c>
      <c r="M2233" s="1" t="str">
        <f>IFERROR(VLOOKUP(ROWS($M$5:M2233),Table_PayItems[[Search Key]:[Concentrated Name]],2,FALSE),"")</f>
        <v>Curb, Conc, Det E4 - $Ft</v>
      </c>
      <c r="N2233" s="1" t="str">
        <f>IFERROR(VLOOKUP(ROWS($M$5:N2233),$L$5:$M$7000,2,FALSE),"")</f>
        <v/>
      </c>
      <c r="O2233" s="1" t="str">
        <f>IFERROR(VLOOKUP(ROWS($O$5:O2233),$K$5:$L$7000,2,FALSE),"")</f>
        <v/>
      </c>
    </row>
    <row r="2234" spans="2:15" ht="15" customHeight="1" x14ac:dyDescent="0.25">
      <c r="B2234" s="178" t="s">
        <v>11100</v>
      </c>
      <c r="C2234" s="178" t="s">
        <v>104</v>
      </c>
      <c r="D2234" s="178" t="s">
        <v>3048</v>
      </c>
      <c r="E2234" s="178" t="s">
        <v>2724</v>
      </c>
      <c r="F2234" s="178" t="s">
        <v>17</v>
      </c>
      <c r="G2234" s="1">
        <f>IF(ISNUMBER(Pay_Item_Search_Text),IF(ISNUMBER(IF(FIND(Pay_Item_Search_Text,B2234)=1,1, "FALSE")),MAX(G$4:$G2233)+1,IF(ISNUMBER(Pay_Item_Search_Text),0,IF(ISNUMBER(SEARCH(Pay_Item_Search_Text,H2234)),MAX(G$4:$G2233)+1,0))),IF(ISNUMBER(Pay_Item_Search_Text),0,IF(ISNUMBER(SEARCH(Pay_Item_Search_Text,H2234)),MAX(G$4:$G2233)+1,0)))</f>
        <v>2230</v>
      </c>
      <c r="H2234" s="1" t="str">
        <f>IF(Table_PayItems[[#This Row],[Description]]="_","_ Unique Item - "&amp;Table_PayItems[[#This Row],[Item]]&amp;" - $"&amp;Table_PayItems[[#This Row],[Unit]],Table_PayItems[[#This Row],[Description]]&amp;" - $"&amp;Table_PayItems[[#This Row],[Unit]])</f>
        <v>Curb, Conc, Det G1 - $Ft</v>
      </c>
      <c r="I2234" s="29" t="str">
        <f>IFERROR(VLOOKUP(ROWS($M$5:M2234),Table_PayItems[[Search Key]:[Concentrated Name]],2,FALSE),"")</f>
        <v>Curb, Conc, Det G1 - $Ft</v>
      </c>
      <c r="J2234" s="1"/>
      <c r="K2234" s="1"/>
      <c r="L2234" s="22">
        <f>IF(ISNUMBER(SEARCH(Pay_Item_Search_Text_2,M2234)),MAX($L$4:L2233)+1,0)</f>
        <v>0</v>
      </c>
      <c r="M2234" s="1" t="str">
        <f>IFERROR(VLOOKUP(ROWS($M$5:M2234),Table_PayItems[[Search Key]:[Concentrated Name]],2,FALSE),"")</f>
        <v>Curb, Conc, Det G1 - $Ft</v>
      </c>
      <c r="N2234" s="1" t="str">
        <f>IFERROR(VLOOKUP(ROWS($M$5:N2234),$L$5:$M$7000,2,FALSE),"")</f>
        <v/>
      </c>
      <c r="O2234" s="1" t="str">
        <f>IFERROR(VLOOKUP(ROWS($O$5:O2234),$K$5:$L$7000,2,FALSE),"")</f>
        <v/>
      </c>
    </row>
    <row r="2235" spans="2:15" ht="15" customHeight="1" x14ac:dyDescent="0.25">
      <c r="B2235" s="178" t="s">
        <v>11101</v>
      </c>
      <c r="C2235" s="178" t="s">
        <v>104</v>
      </c>
      <c r="D2235" s="178" t="s">
        <v>3049</v>
      </c>
      <c r="E2235" s="178" t="s">
        <v>2724</v>
      </c>
      <c r="F2235" s="178" t="s">
        <v>17</v>
      </c>
      <c r="G2235" s="1">
        <f>IF(ISNUMBER(Pay_Item_Search_Text),IF(ISNUMBER(IF(FIND(Pay_Item_Search_Text,B2235)=1,1, "FALSE")),MAX(G$4:$G2234)+1,IF(ISNUMBER(Pay_Item_Search_Text),0,IF(ISNUMBER(SEARCH(Pay_Item_Search_Text,H2235)),MAX(G$4:$G2234)+1,0))),IF(ISNUMBER(Pay_Item_Search_Text),0,IF(ISNUMBER(SEARCH(Pay_Item_Search_Text,H2235)),MAX(G$4:$G2234)+1,0)))</f>
        <v>2231</v>
      </c>
      <c r="H2235" s="1" t="str">
        <f>IF(Table_PayItems[[#This Row],[Description]]="_","_ Unique Item - "&amp;Table_PayItems[[#This Row],[Item]]&amp;" - $"&amp;Table_PayItems[[#This Row],[Unit]],Table_PayItems[[#This Row],[Description]]&amp;" - $"&amp;Table_PayItems[[#This Row],[Unit]])</f>
        <v>Curb, Conc, Det G2 - $Ft</v>
      </c>
      <c r="I2235" s="29" t="str">
        <f>IFERROR(VLOOKUP(ROWS($M$5:M2235),Table_PayItems[[Search Key]:[Concentrated Name]],2,FALSE),"")</f>
        <v>Curb, Conc, Det G2 - $Ft</v>
      </c>
      <c r="J2235" s="1"/>
      <c r="K2235" s="1"/>
      <c r="L2235" s="22">
        <f>IF(ISNUMBER(SEARCH(Pay_Item_Search_Text_2,M2235)),MAX($L$4:L2234)+1,0)</f>
        <v>0</v>
      </c>
      <c r="M2235" s="1" t="str">
        <f>IFERROR(VLOOKUP(ROWS($M$5:M2235),Table_PayItems[[Search Key]:[Concentrated Name]],2,FALSE),"")</f>
        <v>Curb, Conc, Det G2 - $Ft</v>
      </c>
      <c r="N2235" s="1" t="str">
        <f>IFERROR(VLOOKUP(ROWS($M$5:N2235),$L$5:$M$7000,2,FALSE),"")</f>
        <v/>
      </c>
      <c r="O2235" s="1" t="str">
        <f>IFERROR(VLOOKUP(ROWS($O$5:O2235),$K$5:$L$7000,2,FALSE),"")</f>
        <v/>
      </c>
    </row>
    <row r="2236" spans="2:15" ht="15" customHeight="1" x14ac:dyDescent="0.25">
      <c r="B2236" s="178" t="s">
        <v>8024</v>
      </c>
      <c r="C2236" s="178" t="s">
        <v>104</v>
      </c>
      <c r="D2236" s="178" t="s">
        <v>117</v>
      </c>
      <c r="E2236" s="178" t="s">
        <v>17</v>
      </c>
      <c r="F2236" s="178" t="s">
        <v>17</v>
      </c>
      <c r="G2236" s="1">
        <f>IF(ISNUMBER(Pay_Item_Search_Text),IF(ISNUMBER(IF(FIND(Pay_Item_Search_Text,B2236)=1,1, "FALSE")),MAX(G$4:$G2235)+1,IF(ISNUMBER(Pay_Item_Search_Text),0,IF(ISNUMBER(SEARCH(Pay_Item_Search_Text,H2236)),MAX(G$4:$G2235)+1,0))),IF(ISNUMBER(Pay_Item_Search_Text),0,IF(ISNUMBER(SEARCH(Pay_Item_Search_Text,H2236)),MAX(G$4:$G2235)+1,0)))</f>
        <v>2232</v>
      </c>
      <c r="H2236" s="1" t="str">
        <f>IF(Table_PayItems[[#This Row],[Description]]="_","_ Unique Item - "&amp;Table_PayItems[[#This Row],[Item]]&amp;" - $"&amp;Table_PayItems[[#This Row],[Unit]],Table_PayItems[[#This Row],[Description]]&amp;" - $"&amp;Table_PayItems[[#This Row],[Unit]])</f>
        <v>Curb, Rem - $Ft</v>
      </c>
      <c r="I2236" s="29" t="str">
        <f>IFERROR(VLOOKUP(ROWS($M$5:M2236),Table_PayItems[[Search Key]:[Concentrated Name]],2,FALSE),"")</f>
        <v>Curb, Rem - $Ft</v>
      </c>
      <c r="J2236" s="1"/>
      <c r="K2236" s="1"/>
      <c r="L2236" s="22">
        <f>IF(ISNUMBER(SEARCH(Pay_Item_Search_Text_2,M2236)),MAX($L$4:L2235)+1,0)</f>
        <v>0</v>
      </c>
      <c r="M2236" s="1" t="str">
        <f>IFERROR(VLOOKUP(ROWS($M$5:M2236),Table_PayItems[[Search Key]:[Concentrated Name]],2,FALSE),"")</f>
        <v>Curb, Rem - $Ft</v>
      </c>
      <c r="N2236" s="1" t="str">
        <f>IFERROR(VLOOKUP(ROWS($M$5:N2236),$L$5:$M$7000,2,FALSE),"")</f>
        <v/>
      </c>
      <c r="O2236" s="1" t="str">
        <f>IFERROR(VLOOKUP(ROWS($O$5:O2236),$K$5:$L$7000,2,FALSE),"")</f>
        <v/>
      </c>
    </row>
    <row r="2237" spans="2:15" ht="15" customHeight="1" x14ac:dyDescent="0.25">
      <c r="B2237" s="178" t="s">
        <v>11022</v>
      </c>
      <c r="C2237" s="178" t="s">
        <v>88</v>
      </c>
      <c r="D2237" s="178" t="s">
        <v>2996</v>
      </c>
      <c r="E2237" s="178" t="s">
        <v>17</v>
      </c>
      <c r="F2237" s="178" t="s">
        <v>17</v>
      </c>
      <c r="G2237" s="1">
        <f>IF(ISNUMBER(Pay_Item_Search_Text),IF(ISNUMBER(IF(FIND(Pay_Item_Search_Text,B2237)=1,1, "FALSE")),MAX(G$4:$G2236)+1,IF(ISNUMBER(Pay_Item_Search_Text),0,IF(ISNUMBER(SEARCH(Pay_Item_Search_Text,H2237)),MAX(G$4:$G2236)+1,0))),IF(ISNUMBER(Pay_Item_Search_Text),0,IF(ISNUMBER(SEARCH(Pay_Item_Search_Text,H2237)),MAX(G$4:$G2236)+1,0)))</f>
        <v>2233</v>
      </c>
      <c r="H2237" s="1" t="str">
        <f>IF(Table_PayItems[[#This Row],[Description]]="_","_ Unique Item - "&amp;Table_PayItems[[#This Row],[Item]]&amp;" - $"&amp;Table_PayItems[[#This Row],[Unit]],Table_PayItems[[#This Row],[Description]]&amp;" - $"&amp;Table_PayItems[[#This Row],[Unit]])</f>
        <v>Cutting Beam Ends, Simple Span - $Ea</v>
      </c>
      <c r="I2237" s="29" t="str">
        <f>IFERROR(VLOOKUP(ROWS($M$5:M2237),Table_PayItems[[Search Key]:[Concentrated Name]],2,FALSE),"")</f>
        <v>Cutting Beam Ends, Simple Span - $Ea</v>
      </c>
      <c r="J2237" s="1"/>
      <c r="K2237" s="1"/>
      <c r="L2237" s="22">
        <f>IF(ISNUMBER(SEARCH(Pay_Item_Search_Text_2,M2237)),MAX($L$4:L2236)+1,0)</f>
        <v>0</v>
      </c>
      <c r="M2237" s="1" t="str">
        <f>IFERROR(VLOOKUP(ROWS($M$5:M2237),Table_PayItems[[Search Key]:[Concentrated Name]],2,FALSE),"")</f>
        <v>Cutting Beam Ends, Simple Span - $Ea</v>
      </c>
      <c r="N2237" s="1" t="str">
        <f>IFERROR(VLOOKUP(ROWS($M$5:N2237),$L$5:$M$7000,2,FALSE),"")</f>
        <v/>
      </c>
      <c r="O2237" s="1" t="str">
        <f>IFERROR(VLOOKUP(ROWS($O$5:O2237),$K$5:$L$7000,2,FALSE),"")</f>
        <v/>
      </c>
    </row>
    <row r="2238" spans="2:15" ht="15" customHeight="1" x14ac:dyDescent="0.25">
      <c r="B2238" s="178" t="s">
        <v>13805</v>
      </c>
      <c r="C2238" s="178" t="s">
        <v>104</v>
      </c>
      <c r="D2238" s="178" t="s">
        <v>4723</v>
      </c>
      <c r="E2238" s="178" t="s">
        <v>17</v>
      </c>
      <c r="F2238" s="178" t="s">
        <v>17</v>
      </c>
      <c r="G2238" s="1">
        <f>IF(ISNUMBER(Pay_Item_Search_Text),IF(ISNUMBER(IF(FIND(Pay_Item_Search_Text,B2238)=1,1, "FALSE")),MAX(G$4:$G2237)+1,IF(ISNUMBER(Pay_Item_Search_Text),0,IF(ISNUMBER(SEARCH(Pay_Item_Search_Text,H2238)),MAX(G$4:$G2237)+1,0))),IF(ISNUMBER(Pay_Item_Search_Text),0,IF(ISNUMBER(SEARCH(Pay_Item_Search_Text,H2238)),MAX(G$4:$G2237)+1,0)))</f>
        <v>2234</v>
      </c>
      <c r="H2238" s="1" t="str">
        <f>IF(Table_PayItems[[#This Row],[Description]]="_","_ Unique Item - "&amp;Table_PayItems[[#This Row],[Item]]&amp;" - $"&amp;Table_PayItems[[#This Row],[Unit]],Table_PayItems[[#This Row],[Description]]&amp;" - $"&amp;Table_PayItems[[#This Row],[Unit]])</f>
        <v>DB Cable, 600V, 1/C#1 - $Ft</v>
      </c>
      <c r="I2238" s="29" t="str">
        <f>IFERROR(VLOOKUP(ROWS($M$5:M2238),Table_PayItems[[Search Key]:[Concentrated Name]],2,FALSE),"")</f>
        <v>DB Cable, 600V, 1/C#1 - $Ft</v>
      </c>
      <c r="J2238" s="1"/>
      <c r="K2238" s="1"/>
      <c r="L2238" s="22">
        <f>IF(ISNUMBER(SEARCH(Pay_Item_Search_Text_2,M2238)),MAX($L$4:L2237)+1,0)</f>
        <v>578</v>
      </c>
      <c r="M2238" s="1" t="str">
        <f>IFERROR(VLOOKUP(ROWS($M$5:M2238),Table_PayItems[[Search Key]:[Concentrated Name]],2,FALSE),"")</f>
        <v>DB Cable, 600V, 1/C#1 - $Ft</v>
      </c>
      <c r="N2238" s="1" t="str">
        <f>IFERROR(VLOOKUP(ROWS($M$5:N2238),$L$5:$M$7000,2,FALSE),"")</f>
        <v/>
      </c>
      <c r="O2238" s="1" t="str">
        <f>IFERROR(VLOOKUP(ROWS($O$5:O2238),$K$5:$L$7000,2,FALSE),"")</f>
        <v/>
      </c>
    </row>
    <row r="2239" spans="2:15" ht="15" customHeight="1" x14ac:dyDescent="0.25">
      <c r="B2239" s="178" t="s">
        <v>13806</v>
      </c>
      <c r="C2239" s="178" t="s">
        <v>104</v>
      </c>
      <c r="D2239" s="178" t="s">
        <v>4724</v>
      </c>
      <c r="E2239" s="178" t="s">
        <v>17</v>
      </c>
      <c r="F2239" s="178" t="s">
        <v>17</v>
      </c>
      <c r="G2239" s="1">
        <f>IF(ISNUMBER(Pay_Item_Search_Text),IF(ISNUMBER(IF(FIND(Pay_Item_Search_Text,B2239)=1,1, "FALSE")),MAX(G$4:$G2238)+1,IF(ISNUMBER(Pay_Item_Search_Text),0,IF(ISNUMBER(SEARCH(Pay_Item_Search_Text,H2239)),MAX(G$4:$G2238)+1,0))),IF(ISNUMBER(Pay_Item_Search_Text),0,IF(ISNUMBER(SEARCH(Pay_Item_Search_Text,H2239)),MAX(G$4:$G2238)+1,0)))</f>
        <v>2235</v>
      </c>
      <c r="H2239" s="1" t="str">
        <f>IF(Table_PayItems[[#This Row],[Description]]="_","_ Unique Item - "&amp;Table_PayItems[[#This Row],[Item]]&amp;" - $"&amp;Table_PayItems[[#This Row],[Unit]],Table_PayItems[[#This Row],[Description]]&amp;" - $"&amp;Table_PayItems[[#This Row],[Unit]])</f>
        <v>DB Cable, 600V, 1/C#2 - $Ft</v>
      </c>
      <c r="I2239" s="29" t="str">
        <f>IFERROR(VLOOKUP(ROWS($M$5:M2239),Table_PayItems[[Search Key]:[Concentrated Name]],2,FALSE),"")</f>
        <v>DB Cable, 600V, 1/C#2 - $Ft</v>
      </c>
      <c r="J2239" s="1"/>
      <c r="K2239" s="1"/>
      <c r="L2239" s="22">
        <f>IF(ISNUMBER(SEARCH(Pay_Item_Search_Text_2,M2239)),MAX($L$4:L2238)+1,0)</f>
        <v>579</v>
      </c>
      <c r="M2239" s="1" t="str">
        <f>IFERROR(VLOOKUP(ROWS($M$5:M2239),Table_PayItems[[Search Key]:[Concentrated Name]],2,FALSE),"")</f>
        <v>DB Cable, 600V, 1/C#2 - $Ft</v>
      </c>
      <c r="N2239" s="1" t="str">
        <f>IFERROR(VLOOKUP(ROWS($M$5:N2239),$L$5:$M$7000,2,FALSE),"")</f>
        <v/>
      </c>
      <c r="O2239" s="1" t="str">
        <f>IFERROR(VLOOKUP(ROWS($O$5:O2239),$K$5:$L$7000,2,FALSE),"")</f>
        <v/>
      </c>
    </row>
    <row r="2240" spans="2:15" ht="15" customHeight="1" x14ac:dyDescent="0.25">
      <c r="B2240" s="178" t="s">
        <v>13807</v>
      </c>
      <c r="C2240" s="178" t="s">
        <v>104</v>
      </c>
      <c r="D2240" s="178" t="s">
        <v>4725</v>
      </c>
      <c r="E2240" s="178" t="s">
        <v>17</v>
      </c>
      <c r="F2240" s="178" t="s">
        <v>17</v>
      </c>
      <c r="G2240" s="1">
        <f>IF(ISNUMBER(Pay_Item_Search_Text),IF(ISNUMBER(IF(FIND(Pay_Item_Search_Text,B2240)=1,1, "FALSE")),MAX(G$4:$G2239)+1,IF(ISNUMBER(Pay_Item_Search_Text),0,IF(ISNUMBER(SEARCH(Pay_Item_Search_Text,H2240)),MAX(G$4:$G2239)+1,0))),IF(ISNUMBER(Pay_Item_Search_Text),0,IF(ISNUMBER(SEARCH(Pay_Item_Search_Text,H2240)),MAX(G$4:$G2239)+1,0)))</f>
        <v>2236</v>
      </c>
      <c r="H2240" s="1" t="str">
        <f>IF(Table_PayItems[[#This Row],[Description]]="_","_ Unique Item - "&amp;Table_PayItems[[#This Row],[Item]]&amp;" - $"&amp;Table_PayItems[[#This Row],[Unit]],Table_PayItems[[#This Row],[Description]]&amp;" - $"&amp;Table_PayItems[[#This Row],[Unit]])</f>
        <v>DB Cable, 600V, 1/C#2/0 - $Ft</v>
      </c>
      <c r="I2240" s="29" t="str">
        <f>IFERROR(VLOOKUP(ROWS($M$5:M2240),Table_PayItems[[Search Key]:[Concentrated Name]],2,FALSE),"")</f>
        <v>DB Cable, 600V, 1/C#2/0 - $Ft</v>
      </c>
      <c r="J2240" s="1"/>
      <c r="K2240" s="1"/>
      <c r="L2240" s="22">
        <f>IF(ISNUMBER(SEARCH(Pay_Item_Search_Text_2,M2240)),MAX($L$4:L2239)+1,0)</f>
        <v>580</v>
      </c>
      <c r="M2240" s="1" t="str">
        <f>IFERROR(VLOOKUP(ROWS($M$5:M2240),Table_PayItems[[Search Key]:[Concentrated Name]],2,FALSE),"")</f>
        <v>DB Cable, 600V, 1/C#2/0 - $Ft</v>
      </c>
      <c r="N2240" s="1" t="str">
        <f>IFERROR(VLOOKUP(ROWS($M$5:N2240),$L$5:$M$7000,2,FALSE),"")</f>
        <v/>
      </c>
      <c r="O2240" s="1" t="str">
        <f>IFERROR(VLOOKUP(ROWS($O$5:O2240),$K$5:$L$7000,2,FALSE),"")</f>
        <v/>
      </c>
    </row>
    <row r="2241" spans="2:15" ht="15" customHeight="1" x14ac:dyDescent="0.25">
      <c r="B2241" s="178" t="s">
        <v>13808</v>
      </c>
      <c r="C2241" s="178" t="s">
        <v>104</v>
      </c>
      <c r="D2241" s="178" t="s">
        <v>4726</v>
      </c>
      <c r="E2241" s="178" t="s">
        <v>17</v>
      </c>
      <c r="F2241" s="178" t="s">
        <v>17</v>
      </c>
      <c r="G2241" s="1">
        <f>IF(ISNUMBER(Pay_Item_Search_Text),IF(ISNUMBER(IF(FIND(Pay_Item_Search_Text,B2241)=1,1, "FALSE")),MAX(G$4:$G2240)+1,IF(ISNUMBER(Pay_Item_Search_Text),0,IF(ISNUMBER(SEARCH(Pay_Item_Search_Text,H2241)),MAX(G$4:$G2240)+1,0))),IF(ISNUMBER(Pay_Item_Search_Text),0,IF(ISNUMBER(SEARCH(Pay_Item_Search_Text,H2241)),MAX(G$4:$G2240)+1,0)))</f>
        <v>2237</v>
      </c>
      <c r="H2241" s="1" t="str">
        <f>IF(Table_PayItems[[#This Row],[Description]]="_","_ Unique Item - "&amp;Table_PayItems[[#This Row],[Item]]&amp;" - $"&amp;Table_PayItems[[#This Row],[Unit]],Table_PayItems[[#This Row],[Description]]&amp;" - $"&amp;Table_PayItems[[#This Row],[Unit]])</f>
        <v>DB Cable, 600V, 1/C#3/0 - $Ft</v>
      </c>
      <c r="I2241" s="29" t="str">
        <f>IFERROR(VLOOKUP(ROWS($M$5:M2241),Table_PayItems[[Search Key]:[Concentrated Name]],2,FALSE),"")</f>
        <v>DB Cable, 600V, 1/C#3/0 - $Ft</v>
      </c>
      <c r="J2241" s="1"/>
      <c r="K2241" s="1"/>
      <c r="L2241" s="22">
        <f>IF(ISNUMBER(SEARCH(Pay_Item_Search_Text_2,M2241)),MAX($L$4:L2240)+1,0)</f>
        <v>581</v>
      </c>
      <c r="M2241" s="1" t="str">
        <f>IFERROR(VLOOKUP(ROWS($M$5:M2241),Table_PayItems[[Search Key]:[Concentrated Name]],2,FALSE),"")</f>
        <v>DB Cable, 600V, 1/C#3/0 - $Ft</v>
      </c>
      <c r="N2241" s="1" t="str">
        <f>IFERROR(VLOOKUP(ROWS($M$5:N2241),$L$5:$M$7000,2,FALSE),"")</f>
        <v/>
      </c>
      <c r="O2241" s="1" t="str">
        <f>IFERROR(VLOOKUP(ROWS($O$5:O2241),$K$5:$L$7000,2,FALSE),"")</f>
        <v/>
      </c>
    </row>
    <row r="2242" spans="2:15" ht="15" customHeight="1" x14ac:dyDescent="0.25">
      <c r="B2242" s="178" t="s">
        <v>13809</v>
      </c>
      <c r="C2242" s="178" t="s">
        <v>104</v>
      </c>
      <c r="D2242" s="178" t="s">
        <v>4727</v>
      </c>
      <c r="E2242" s="178" t="s">
        <v>17</v>
      </c>
      <c r="F2242" s="178" t="s">
        <v>17</v>
      </c>
      <c r="G2242" s="1">
        <f>IF(ISNUMBER(Pay_Item_Search_Text),IF(ISNUMBER(IF(FIND(Pay_Item_Search_Text,B2242)=1,1, "FALSE")),MAX(G$4:$G2241)+1,IF(ISNUMBER(Pay_Item_Search_Text),0,IF(ISNUMBER(SEARCH(Pay_Item_Search_Text,H2242)),MAX(G$4:$G2241)+1,0))),IF(ISNUMBER(Pay_Item_Search_Text),0,IF(ISNUMBER(SEARCH(Pay_Item_Search_Text,H2242)),MAX(G$4:$G2241)+1,0)))</f>
        <v>2238</v>
      </c>
      <c r="H2242" s="1" t="str">
        <f>IF(Table_PayItems[[#This Row],[Description]]="_","_ Unique Item - "&amp;Table_PayItems[[#This Row],[Item]]&amp;" - $"&amp;Table_PayItems[[#This Row],[Unit]],Table_PayItems[[#This Row],[Description]]&amp;" - $"&amp;Table_PayItems[[#This Row],[Unit]])</f>
        <v>DB Cable, 600V, 1/C#4 - $Ft</v>
      </c>
      <c r="I2242" s="29" t="str">
        <f>IFERROR(VLOOKUP(ROWS($M$5:M2242),Table_PayItems[[Search Key]:[Concentrated Name]],2,FALSE),"")</f>
        <v>DB Cable, 600V, 1/C#4 - $Ft</v>
      </c>
      <c r="J2242" s="1"/>
      <c r="K2242" s="1"/>
      <c r="L2242" s="22">
        <f>IF(ISNUMBER(SEARCH(Pay_Item_Search_Text_2,M2242)),MAX($L$4:L2241)+1,0)</f>
        <v>582</v>
      </c>
      <c r="M2242" s="1" t="str">
        <f>IFERROR(VLOOKUP(ROWS($M$5:M2242),Table_PayItems[[Search Key]:[Concentrated Name]],2,FALSE),"")</f>
        <v>DB Cable, 600V, 1/C#4 - $Ft</v>
      </c>
      <c r="N2242" s="1" t="str">
        <f>IFERROR(VLOOKUP(ROWS($M$5:N2242),$L$5:$M$7000,2,FALSE),"")</f>
        <v/>
      </c>
      <c r="O2242" s="1" t="str">
        <f>IFERROR(VLOOKUP(ROWS($O$5:O2242),$K$5:$L$7000,2,FALSE),"")</f>
        <v/>
      </c>
    </row>
    <row r="2243" spans="2:15" ht="15" customHeight="1" x14ac:dyDescent="0.25">
      <c r="B2243" s="178" t="s">
        <v>13810</v>
      </c>
      <c r="C2243" s="178" t="s">
        <v>104</v>
      </c>
      <c r="D2243" s="178" t="s">
        <v>4728</v>
      </c>
      <c r="E2243" s="178" t="s">
        <v>17</v>
      </c>
      <c r="F2243" s="178" t="s">
        <v>17</v>
      </c>
      <c r="G2243" s="1">
        <f>IF(ISNUMBER(Pay_Item_Search_Text),IF(ISNUMBER(IF(FIND(Pay_Item_Search_Text,B2243)=1,1, "FALSE")),MAX(G$4:$G2242)+1,IF(ISNUMBER(Pay_Item_Search_Text),0,IF(ISNUMBER(SEARCH(Pay_Item_Search_Text,H2243)),MAX(G$4:$G2242)+1,0))),IF(ISNUMBER(Pay_Item_Search_Text),0,IF(ISNUMBER(SEARCH(Pay_Item_Search_Text,H2243)),MAX(G$4:$G2242)+1,0)))</f>
        <v>2239</v>
      </c>
      <c r="H2243" s="1" t="str">
        <f>IF(Table_PayItems[[#This Row],[Description]]="_","_ Unique Item - "&amp;Table_PayItems[[#This Row],[Item]]&amp;" - $"&amp;Table_PayItems[[#This Row],[Unit]],Table_PayItems[[#This Row],[Description]]&amp;" - $"&amp;Table_PayItems[[#This Row],[Unit]])</f>
        <v>DB Cable, 600V, 1/C#6 - $Ft</v>
      </c>
      <c r="I2243" s="29" t="str">
        <f>IFERROR(VLOOKUP(ROWS($M$5:M2243),Table_PayItems[[Search Key]:[Concentrated Name]],2,FALSE),"")</f>
        <v>DB Cable, 600V, 1/C#6 - $Ft</v>
      </c>
      <c r="J2243" s="1"/>
      <c r="K2243" s="1"/>
      <c r="L2243" s="22">
        <f>IF(ISNUMBER(SEARCH(Pay_Item_Search_Text_2,M2243)),MAX($L$4:L2242)+1,0)</f>
        <v>583</v>
      </c>
      <c r="M2243" s="1" t="str">
        <f>IFERROR(VLOOKUP(ROWS($M$5:M2243),Table_PayItems[[Search Key]:[Concentrated Name]],2,FALSE),"")</f>
        <v>DB Cable, 600V, 1/C#6 - $Ft</v>
      </c>
      <c r="N2243" s="1" t="str">
        <f>IFERROR(VLOOKUP(ROWS($M$5:N2243),$L$5:$M$7000,2,FALSE),"")</f>
        <v/>
      </c>
      <c r="O2243" s="1" t="str">
        <f>IFERROR(VLOOKUP(ROWS($O$5:O2243),$K$5:$L$7000,2,FALSE),"")</f>
        <v/>
      </c>
    </row>
    <row r="2244" spans="2:15" ht="15" customHeight="1" x14ac:dyDescent="0.25">
      <c r="B2244" s="178" t="s">
        <v>13811</v>
      </c>
      <c r="C2244" s="178" t="s">
        <v>104</v>
      </c>
      <c r="D2244" s="178" t="s">
        <v>4729</v>
      </c>
      <c r="E2244" s="178" t="s">
        <v>17</v>
      </c>
      <c r="F2244" s="178" t="s">
        <v>17</v>
      </c>
      <c r="G2244" s="1">
        <f>IF(ISNUMBER(Pay_Item_Search_Text),IF(ISNUMBER(IF(FIND(Pay_Item_Search_Text,B2244)=1,1, "FALSE")),MAX(G$4:$G2243)+1,IF(ISNUMBER(Pay_Item_Search_Text),0,IF(ISNUMBER(SEARCH(Pay_Item_Search_Text,H2244)),MAX(G$4:$G2243)+1,0))),IF(ISNUMBER(Pay_Item_Search_Text),0,IF(ISNUMBER(SEARCH(Pay_Item_Search_Text,H2244)),MAX(G$4:$G2243)+1,0)))</f>
        <v>2240</v>
      </c>
      <c r="H2244" s="1" t="str">
        <f>IF(Table_PayItems[[#This Row],[Description]]="_","_ Unique Item - "&amp;Table_PayItems[[#This Row],[Item]]&amp;" - $"&amp;Table_PayItems[[#This Row],[Unit]],Table_PayItems[[#This Row],[Description]]&amp;" - $"&amp;Table_PayItems[[#This Row],[Unit]])</f>
        <v>DB Cable, 600V, 1/C#8 - $Ft</v>
      </c>
      <c r="I2244" s="29" t="str">
        <f>IFERROR(VLOOKUP(ROWS($M$5:M2244),Table_PayItems[[Search Key]:[Concentrated Name]],2,FALSE),"")</f>
        <v>DB Cable, 600V, 1/C#8 - $Ft</v>
      </c>
      <c r="J2244" s="1"/>
      <c r="K2244" s="1"/>
      <c r="L2244" s="22">
        <f>IF(ISNUMBER(SEARCH(Pay_Item_Search_Text_2,M2244)),MAX($L$4:L2243)+1,0)</f>
        <v>584</v>
      </c>
      <c r="M2244" s="1" t="str">
        <f>IFERROR(VLOOKUP(ROWS($M$5:M2244),Table_PayItems[[Search Key]:[Concentrated Name]],2,FALSE),"")</f>
        <v>DB Cable, 600V, 1/C#8 - $Ft</v>
      </c>
      <c r="N2244" s="1" t="str">
        <f>IFERROR(VLOOKUP(ROWS($M$5:N2244),$L$5:$M$7000,2,FALSE),"")</f>
        <v/>
      </c>
      <c r="O2244" s="1" t="str">
        <f>IFERROR(VLOOKUP(ROWS($O$5:O2244),$K$5:$L$7000,2,FALSE),"")</f>
        <v/>
      </c>
    </row>
    <row r="2245" spans="2:15" ht="15" customHeight="1" x14ac:dyDescent="0.25">
      <c r="B2245" s="178" t="s">
        <v>13812</v>
      </c>
      <c r="C2245" s="178" t="s">
        <v>104</v>
      </c>
      <c r="D2245" s="178" t="s">
        <v>4730</v>
      </c>
      <c r="E2245" s="178" t="s">
        <v>17</v>
      </c>
      <c r="F2245" s="178" t="s">
        <v>17</v>
      </c>
      <c r="G2245" s="1">
        <f>IF(ISNUMBER(Pay_Item_Search_Text),IF(ISNUMBER(IF(FIND(Pay_Item_Search_Text,B2245)=1,1, "FALSE")),MAX(G$4:$G2244)+1,IF(ISNUMBER(Pay_Item_Search_Text),0,IF(ISNUMBER(SEARCH(Pay_Item_Search_Text,H2245)),MAX(G$4:$G2244)+1,0))),IF(ISNUMBER(Pay_Item_Search_Text),0,IF(ISNUMBER(SEARCH(Pay_Item_Search_Text,H2245)),MAX(G$4:$G2244)+1,0)))</f>
        <v>2241</v>
      </c>
      <c r="H2245" s="1" t="str">
        <f>IF(Table_PayItems[[#This Row],[Description]]="_","_ Unique Item - "&amp;Table_PayItems[[#This Row],[Item]]&amp;" - $"&amp;Table_PayItems[[#This Row],[Unit]],Table_PayItems[[#This Row],[Description]]&amp;" - $"&amp;Table_PayItems[[#This Row],[Unit]])</f>
        <v>DB Cable, in Conduit, 600V, 1/C#1/0 - $Ft</v>
      </c>
      <c r="I2245" s="29" t="str">
        <f>IFERROR(VLOOKUP(ROWS($M$5:M2245),Table_PayItems[[Search Key]:[Concentrated Name]],2,FALSE),"")</f>
        <v>DB Cable, in Conduit, 600V, 1/C#1/0 - $Ft</v>
      </c>
      <c r="J2245" s="1"/>
      <c r="K2245" s="1"/>
      <c r="L2245" s="22">
        <f>IF(ISNUMBER(SEARCH(Pay_Item_Search_Text_2,M2245)),MAX($L$4:L2244)+1,0)</f>
        <v>585</v>
      </c>
      <c r="M2245" s="1" t="str">
        <f>IFERROR(VLOOKUP(ROWS($M$5:M2245),Table_PayItems[[Search Key]:[Concentrated Name]],2,FALSE),"")</f>
        <v>DB Cable, in Conduit, 600V, 1/C#1/0 - $Ft</v>
      </c>
      <c r="N2245" s="1" t="str">
        <f>IFERROR(VLOOKUP(ROWS($M$5:N2245),$L$5:$M$7000,2,FALSE),"")</f>
        <v/>
      </c>
      <c r="O2245" s="1" t="str">
        <f>IFERROR(VLOOKUP(ROWS($O$5:O2245),$K$5:$L$7000,2,FALSE),"")</f>
        <v/>
      </c>
    </row>
    <row r="2246" spans="2:15" ht="15" customHeight="1" x14ac:dyDescent="0.25">
      <c r="B2246" s="178" t="s">
        <v>13820</v>
      </c>
      <c r="C2246" s="178" t="s">
        <v>104</v>
      </c>
      <c r="D2246" s="178" t="s">
        <v>4738</v>
      </c>
      <c r="E2246" s="178" t="s">
        <v>17</v>
      </c>
      <c r="F2246" s="178" t="s">
        <v>17</v>
      </c>
      <c r="G2246" s="1">
        <f>IF(ISNUMBER(Pay_Item_Search_Text),IF(ISNUMBER(IF(FIND(Pay_Item_Search_Text,B2246)=1,1, "FALSE")),MAX(G$4:$G2245)+1,IF(ISNUMBER(Pay_Item_Search_Text),0,IF(ISNUMBER(SEARCH(Pay_Item_Search_Text,H2246)),MAX(G$4:$G2245)+1,0))),IF(ISNUMBER(Pay_Item_Search_Text),0,IF(ISNUMBER(SEARCH(Pay_Item_Search_Text,H2246)),MAX(G$4:$G2245)+1,0)))</f>
        <v>2242</v>
      </c>
      <c r="H2246" s="1" t="str">
        <f>IF(Table_PayItems[[#This Row],[Description]]="_","_ Unique Item - "&amp;Table_PayItems[[#This Row],[Item]]&amp;" - $"&amp;Table_PayItems[[#This Row],[Unit]],Table_PayItems[[#This Row],[Description]]&amp;" - $"&amp;Table_PayItems[[#This Row],[Unit]])</f>
        <v>DB Cable, in Conduit, 600V, 1/C#10 - $Ft</v>
      </c>
      <c r="I2246" s="29" t="str">
        <f>IFERROR(VLOOKUP(ROWS($M$5:M2246),Table_PayItems[[Search Key]:[Concentrated Name]],2,FALSE),"")</f>
        <v>DB Cable, in Conduit, 600V, 1/C#10 - $Ft</v>
      </c>
      <c r="J2246" s="1"/>
      <c r="K2246" s="1"/>
      <c r="L2246" s="22">
        <f>IF(ISNUMBER(SEARCH(Pay_Item_Search_Text_2,M2246)),MAX($L$4:L2245)+1,0)</f>
        <v>586</v>
      </c>
      <c r="M2246" s="1" t="str">
        <f>IFERROR(VLOOKUP(ROWS($M$5:M2246),Table_PayItems[[Search Key]:[Concentrated Name]],2,FALSE),"")</f>
        <v>DB Cable, in Conduit, 600V, 1/C#10 - $Ft</v>
      </c>
      <c r="N2246" s="1" t="str">
        <f>IFERROR(VLOOKUP(ROWS($M$5:N2246),$L$5:$M$7000,2,FALSE),"")</f>
        <v/>
      </c>
      <c r="O2246" s="1" t="str">
        <f>IFERROR(VLOOKUP(ROWS($O$5:O2246),$K$5:$L$7000,2,FALSE),"")</f>
        <v/>
      </c>
    </row>
    <row r="2247" spans="2:15" ht="15" customHeight="1" x14ac:dyDescent="0.25">
      <c r="B2247" s="178" t="s">
        <v>13813</v>
      </c>
      <c r="C2247" s="178" t="s">
        <v>104</v>
      </c>
      <c r="D2247" s="178" t="s">
        <v>4731</v>
      </c>
      <c r="E2247" s="178" t="s">
        <v>17</v>
      </c>
      <c r="F2247" s="178" t="s">
        <v>17</v>
      </c>
      <c r="G2247" s="1">
        <f>IF(ISNUMBER(Pay_Item_Search_Text),IF(ISNUMBER(IF(FIND(Pay_Item_Search_Text,B2247)=1,1, "FALSE")),MAX(G$4:$G2246)+1,IF(ISNUMBER(Pay_Item_Search_Text),0,IF(ISNUMBER(SEARCH(Pay_Item_Search_Text,H2247)),MAX(G$4:$G2246)+1,0))),IF(ISNUMBER(Pay_Item_Search_Text),0,IF(ISNUMBER(SEARCH(Pay_Item_Search_Text,H2247)),MAX(G$4:$G2246)+1,0)))</f>
        <v>2243</v>
      </c>
      <c r="H2247" s="1" t="str">
        <f>IF(Table_PayItems[[#This Row],[Description]]="_","_ Unique Item - "&amp;Table_PayItems[[#This Row],[Item]]&amp;" - $"&amp;Table_PayItems[[#This Row],[Unit]],Table_PayItems[[#This Row],[Description]]&amp;" - $"&amp;Table_PayItems[[#This Row],[Unit]])</f>
        <v>DB Cable, in Conduit, 600V, 1/C#2 - $Ft</v>
      </c>
      <c r="I2247" s="29" t="str">
        <f>IFERROR(VLOOKUP(ROWS($M$5:M2247),Table_PayItems[[Search Key]:[Concentrated Name]],2,FALSE),"")</f>
        <v>DB Cable, in Conduit, 600V, 1/C#2 - $Ft</v>
      </c>
      <c r="J2247" s="1"/>
      <c r="K2247" s="1"/>
      <c r="L2247" s="22">
        <f>IF(ISNUMBER(SEARCH(Pay_Item_Search_Text_2,M2247)),MAX($L$4:L2246)+1,0)</f>
        <v>587</v>
      </c>
      <c r="M2247" s="1" t="str">
        <f>IFERROR(VLOOKUP(ROWS($M$5:M2247),Table_PayItems[[Search Key]:[Concentrated Name]],2,FALSE),"")</f>
        <v>DB Cable, in Conduit, 600V, 1/C#2 - $Ft</v>
      </c>
      <c r="N2247" s="1" t="str">
        <f>IFERROR(VLOOKUP(ROWS($M$5:N2247),$L$5:$M$7000,2,FALSE),"")</f>
        <v/>
      </c>
      <c r="O2247" s="1" t="str">
        <f>IFERROR(VLOOKUP(ROWS($O$5:O2247),$K$5:$L$7000,2,FALSE),"")</f>
        <v/>
      </c>
    </row>
    <row r="2248" spans="2:15" ht="15" customHeight="1" x14ac:dyDescent="0.25">
      <c r="B2248" s="178" t="s">
        <v>13814</v>
      </c>
      <c r="C2248" s="178" t="s">
        <v>104</v>
      </c>
      <c r="D2248" s="178" t="s">
        <v>4732</v>
      </c>
      <c r="E2248" s="178" t="s">
        <v>17</v>
      </c>
      <c r="F2248" s="178" t="s">
        <v>17</v>
      </c>
      <c r="G2248" s="1">
        <f>IF(ISNUMBER(Pay_Item_Search_Text),IF(ISNUMBER(IF(FIND(Pay_Item_Search_Text,B2248)=1,1, "FALSE")),MAX(G$4:$G2247)+1,IF(ISNUMBER(Pay_Item_Search_Text),0,IF(ISNUMBER(SEARCH(Pay_Item_Search_Text,H2248)),MAX(G$4:$G2247)+1,0))),IF(ISNUMBER(Pay_Item_Search_Text),0,IF(ISNUMBER(SEARCH(Pay_Item_Search_Text,H2248)),MAX(G$4:$G2247)+1,0)))</f>
        <v>2244</v>
      </c>
      <c r="H2248" s="1" t="str">
        <f>IF(Table_PayItems[[#This Row],[Description]]="_","_ Unique Item - "&amp;Table_PayItems[[#This Row],[Item]]&amp;" - $"&amp;Table_PayItems[[#This Row],[Unit]],Table_PayItems[[#This Row],[Description]]&amp;" - $"&amp;Table_PayItems[[#This Row],[Unit]])</f>
        <v>DB Cable, in Conduit, 600V, 1/C#2/0 - $Ft</v>
      </c>
      <c r="I2248" s="29" t="str">
        <f>IFERROR(VLOOKUP(ROWS($M$5:M2248),Table_PayItems[[Search Key]:[Concentrated Name]],2,FALSE),"")</f>
        <v>DB Cable, in Conduit, 600V, 1/C#2/0 - $Ft</v>
      </c>
      <c r="J2248" s="1"/>
      <c r="K2248" s="1"/>
      <c r="L2248" s="22">
        <f>IF(ISNUMBER(SEARCH(Pay_Item_Search_Text_2,M2248)),MAX($L$4:L2247)+1,0)</f>
        <v>588</v>
      </c>
      <c r="M2248" s="1" t="str">
        <f>IFERROR(VLOOKUP(ROWS($M$5:M2248),Table_PayItems[[Search Key]:[Concentrated Name]],2,FALSE),"")</f>
        <v>DB Cable, in Conduit, 600V, 1/C#2/0 - $Ft</v>
      </c>
      <c r="N2248" s="1" t="str">
        <f>IFERROR(VLOOKUP(ROWS($M$5:N2248),$L$5:$M$7000,2,FALSE),"")</f>
        <v/>
      </c>
      <c r="O2248" s="1" t="str">
        <f>IFERROR(VLOOKUP(ROWS($O$5:O2248),$K$5:$L$7000,2,FALSE),"")</f>
        <v/>
      </c>
    </row>
    <row r="2249" spans="2:15" ht="15" customHeight="1" x14ac:dyDescent="0.25">
      <c r="B2249" s="178" t="s">
        <v>13815</v>
      </c>
      <c r="C2249" s="178" t="s">
        <v>104</v>
      </c>
      <c r="D2249" s="178" t="s">
        <v>4733</v>
      </c>
      <c r="E2249" s="178" t="s">
        <v>17</v>
      </c>
      <c r="F2249" s="178" t="s">
        <v>17</v>
      </c>
      <c r="G2249" s="1">
        <f>IF(ISNUMBER(Pay_Item_Search_Text),IF(ISNUMBER(IF(FIND(Pay_Item_Search_Text,B2249)=1,1, "FALSE")),MAX(G$4:$G2248)+1,IF(ISNUMBER(Pay_Item_Search_Text),0,IF(ISNUMBER(SEARCH(Pay_Item_Search_Text,H2249)),MAX(G$4:$G2248)+1,0))),IF(ISNUMBER(Pay_Item_Search_Text),0,IF(ISNUMBER(SEARCH(Pay_Item_Search_Text,H2249)),MAX(G$4:$G2248)+1,0)))</f>
        <v>2245</v>
      </c>
      <c r="H2249" s="1" t="str">
        <f>IF(Table_PayItems[[#This Row],[Description]]="_","_ Unique Item - "&amp;Table_PayItems[[#This Row],[Item]]&amp;" - $"&amp;Table_PayItems[[#This Row],[Unit]],Table_PayItems[[#This Row],[Description]]&amp;" - $"&amp;Table_PayItems[[#This Row],[Unit]])</f>
        <v>DB Cable, in Conduit, 600V, 1/C#3/0 - $Ft</v>
      </c>
      <c r="I2249" s="29" t="str">
        <f>IFERROR(VLOOKUP(ROWS($M$5:M2249),Table_PayItems[[Search Key]:[Concentrated Name]],2,FALSE),"")</f>
        <v>DB Cable, in Conduit, 600V, 1/C#3/0 - $Ft</v>
      </c>
      <c r="J2249" s="1"/>
      <c r="K2249" s="1"/>
      <c r="L2249" s="22">
        <f>IF(ISNUMBER(SEARCH(Pay_Item_Search_Text_2,M2249)),MAX($L$4:L2248)+1,0)</f>
        <v>589</v>
      </c>
      <c r="M2249" s="1" t="str">
        <f>IFERROR(VLOOKUP(ROWS($M$5:M2249),Table_PayItems[[Search Key]:[Concentrated Name]],2,FALSE),"")</f>
        <v>DB Cable, in Conduit, 600V, 1/C#3/0 - $Ft</v>
      </c>
      <c r="N2249" s="1" t="str">
        <f>IFERROR(VLOOKUP(ROWS($M$5:N2249),$L$5:$M$7000,2,FALSE),"")</f>
        <v/>
      </c>
      <c r="O2249" s="1" t="str">
        <f>IFERROR(VLOOKUP(ROWS($O$5:O2249),$K$5:$L$7000,2,FALSE),"")</f>
        <v/>
      </c>
    </row>
    <row r="2250" spans="2:15" ht="15" customHeight="1" x14ac:dyDescent="0.25">
      <c r="B2250" s="178" t="s">
        <v>13816</v>
      </c>
      <c r="C2250" s="178" t="s">
        <v>104</v>
      </c>
      <c r="D2250" s="178" t="s">
        <v>4734</v>
      </c>
      <c r="E2250" s="178" t="s">
        <v>17</v>
      </c>
      <c r="F2250" s="178" t="s">
        <v>17</v>
      </c>
      <c r="G2250" s="1">
        <f>IF(ISNUMBER(Pay_Item_Search_Text),IF(ISNUMBER(IF(FIND(Pay_Item_Search_Text,B2250)=1,1, "FALSE")),MAX(G$4:$G2249)+1,IF(ISNUMBER(Pay_Item_Search_Text),0,IF(ISNUMBER(SEARCH(Pay_Item_Search_Text,H2250)),MAX(G$4:$G2249)+1,0))),IF(ISNUMBER(Pay_Item_Search_Text),0,IF(ISNUMBER(SEARCH(Pay_Item_Search_Text,H2250)),MAX(G$4:$G2249)+1,0)))</f>
        <v>2246</v>
      </c>
      <c r="H2250" s="1" t="str">
        <f>IF(Table_PayItems[[#This Row],[Description]]="_","_ Unique Item - "&amp;Table_PayItems[[#This Row],[Item]]&amp;" - $"&amp;Table_PayItems[[#This Row],[Unit]],Table_PayItems[[#This Row],[Description]]&amp;" - $"&amp;Table_PayItems[[#This Row],[Unit]])</f>
        <v>DB Cable, in Conduit, 600V, 1/C#4 - $Ft</v>
      </c>
      <c r="I2250" s="29" t="str">
        <f>IFERROR(VLOOKUP(ROWS($M$5:M2250),Table_PayItems[[Search Key]:[Concentrated Name]],2,FALSE),"")</f>
        <v>DB Cable, in Conduit, 600V, 1/C#4 - $Ft</v>
      </c>
      <c r="J2250" s="1"/>
      <c r="K2250" s="1"/>
      <c r="L2250" s="22">
        <f>IF(ISNUMBER(SEARCH(Pay_Item_Search_Text_2,M2250)),MAX($L$4:L2249)+1,0)</f>
        <v>590</v>
      </c>
      <c r="M2250" s="1" t="str">
        <f>IFERROR(VLOOKUP(ROWS($M$5:M2250),Table_PayItems[[Search Key]:[Concentrated Name]],2,FALSE),"")</f>
        <v>DB Cable, in Conduit, 600V, 1/C#4 - $Ft</v>
      </c>
      <c r="N2250" s="1" t="str">
        <f>IFERROR(VLOOKUP(ROWS($M$5:N2250),$L$5:$M$7000,2,FALSE),"")</f>
        <v/>
      </c>
      <c r="O2250" s="1" t="str">
        <f>IFERROR(VLOOKUP(ROWS($O$5:O2250),$K$5:$L$7000,2,FALSE),"")</f>
        <v/>
      </c>
    </row>
    <row r="2251" spans="2:15" ht="15" customHeight="1" x14ac:dyDescent="0.25">
      <c r="B2251" s="178" t="s">
        <v>13817</v>
      </c>
      <c r="C2251" s="178" t="s">
        <v>104</v>
      </c>
      <c r="D2251" s="178" t="s">
        <v>4735</v>
      </c>
      <c r="E2251" s="178" t="s">
        <v>17</v>
      </c>
      <c r="F2251" s="178" t="s">
        <v>17</v>
      </c>
      <c r="G2251" s="1">
        <f>IF(ISNUMBER(Pay_Item_Search_Text),IF(ISNUMBER(IF(FIND(Pay_Item_Search_Text,B2251)=1,1, "FALSE")),MAX(G$4:$G2250)+1,IF(ISNUMBER(Pay_Item_Search_Text),0,IF(ISNUMBER(SEARCH(Pay_Item_Search_Text,H2251)),MAX(G$4:$G2250)+1,0))),IF(ISNUMBER(Pay_Item_Search_Text),0,IF(ISNUMBER(SEARCH(Pay_Item_Search_Text,H2251)),MAX(G$4:$G2250)+1,0)))</f>
        <v>2247</v>
      </c>
      <c r="H2251" s="1" t="str">
        <f>IF(Table_PayItems[[#This Row],[Description]]="_","_ Unique Item - "&amp;Table_PayItems[[#This Row],[Item]]&amp;" - $"&amp;Table_PayItems[[#This Row],[Unit]],Table_PayItems[[#This Row],[Description]]&amp;" - $"&amp;Table_PayItems[[#This Row],[Unit]])</f>
        <v>DB Cable, in Conduit, 600V, 1/C#4/0 - $Ft</v>
      </c>
      <c r="I2251" s="29" t="str">
        <f>IFERROR(VLOOKUP(ROWS($M$5:M2251),Table_PayItems[[Search Key]:[Concentrated Name]],2,FALSE),"")</f>
        <v>DB Cable, in Conduit, 600V, 1/C#4/0 - $Ft</v>
      </c>
      <c r="J2251" s="1"/>
      <c r="K2251" s="1"/>
      <c r="L2251" s="22">
        <f>IF(ISNUMBER(SEARCH(Pay_Item_Search_Text_2,M2251)),MAX($L$4:L2250)+1,0)</f>
        <v>591</v>
      </c>
      <c r="M2251" s="1" t="str">
        <f>IFERROR(VLOOKUP(ROWS($M$5:M2251),Table_PayItems[[Search Key]:[Concentrated Name]],2,FALSE),"")</f>
        <v>DB Cable, in Conduit, 600V, 1/C#4/0 - $Ft</v>
      </c>
      <c r="N2251" s="1" t="str">
        <f>IFERROR(VLOOKUP(ROWS($M$5:N2251),$L$5:$M$7000,2,FALSE),"")</f>
        <v/>
      </c>
      <c r="O2251" s="1" t="str">
        <f>IFERROR(VLOOKUP(ROWS($O$5:O2251),$K$5:$L$7000,2,FALSE),"")</f>
        <v/>
      </c>
    </row>
    <row r="2252" spans="2:15" ht="15" customHeight="1" x14ac:dyDescent="0.25">
      <c r="B2252" s="178" t="s">
        <v>13818</v>
      </c>
      <c r="C2252" s="178" t="s">
        <v>104</v>
      </c>
      <c r="D2252" s="178" t="s">
        <v>4736</v>
      </c>
      <c r="E2252" s="178" t="s">
        <v>17</v>
      </c>
      <c r="F2252" s="178" t="s">
        <v>17</v>
      </c>
      <c r="G2252" s="1">
        <f>IF(ISNUMBER(Pay_Item_Search_Text),IF(ISNUMBER(IF(FIND(Pay_Item_Search_Text,B2252)=1,1, "FALSE")),MAX(G$4:$G2251)+1,IF(ISNUMBER(Pay_Item_Search_Text),0,IF(ISNUMBER(SEARCH(Pay_Item_Search_Text,H2252)),MAX(G$4:$G2251)+1,0))),IF(ISNUMBER(Pay_Item_Search_Text),0,IF(ISNUMBER(SEARCH(Pay_Item_Search_Text,H2252)),MAX(G$4:$G2251)+1,0)))</f>
        <v>2248</v>
      </c>
      <c r="H2252" s="1" t="str">
        <f>IF(Table_PayItems[[#This Row],[Description]]="_","_ Unique Item - "&amp;Table_PayItems[[#This Row],[Item]]&amp;" - $"&amp;Table_PayItems[[#This Row],[Unit]],Table_PayItems[[#This Row],[Description]]&amp;" - $"&amp;Table_PayItems[[#This Row],[Unit]])</f>
        <v>DB Cable, in Conduit, 600V, 1/C#6 - $Ft</v>
      </c>
      <c r="I2252" s="29" t="str">
        <f>IFERROR(VLOOKUP(ROWS($M$5:M2252),Table_PayItems[[Search Key]:[Concentrated Name]],2,FALSE),"")</f>
        <v>DB Cable, in Conduit, 600V, 1/C#6 - $Ft</v>
      </c>
      <c r="J2252" s="1"/>
      <c r="K2252" s="1"/>
      <c r="L2252" s="22">
        <f>IF(ISNUMBER(SEARCH(Pay_Item_Search_Text_2,M2252)),MAX($L$4:L2251)+1,0)</f>
        <v>592</v>
      </c>
      <c r="M2252" s="1" t="str">
        <f>IFERROR(VLOOKUP(ROWS($M$5:M2252),Table_PayItems[[Search Key]:[Concentrated Name]],2,FALSE),"")</f>
        <v>DB Cable, in Conduit, 600V, 1/C#6 - $Ft</v>
      </c>
      <c r="N2252" s="1" t="str">
        <f>IFERROR(VLOOKUP(ROWS($M$5:N2252),$L$5:$M$7000,2,FALSE),"")</f>
        <v/>
      </c>
      <c r="O2252" s="1" t="str">
        <f>IFERROR(VLOOKUP(ROWS($O$5:O2252),$K$5:$L$7000,2,FALSE),"")</f>
        <v/>
      </c>
    </row>
    <row r="2253" spans="2:15" ht="15" customHeight="1" x14ac:dyDescent="0.25">
      <c r="B2253" s="178" t="s">
        <v>13819</v>
      </c>
      <c r="C2253" s="178" t="s">
        <v>104</v>
      </c>
      <c r="D2253" s="178" t="s">
        <v>4737</v>
      </c>
      <c r="E2253" s="178" t="s">
        <v>17</v>
      </c>
      <c r="F2253" s="178" t="s">
        <v>17</v>
      </c>
      <c r="G2253" s="1">
        <f>IF(ISNUMBER(Pay_Item_Search_Text),IF(ISNUMBER(IF(FIND(Pay_Item_Search_Text,B2253)=1,1, "FALSE")),MAX(G$4:$G2252)+1,IF(ISNUMBER(Pay_Item_Search_Text),0,IF(ISNUMBER(SEARCH(Pay_Item_Search_Text,H2253)),MAX(G$4:$G2252)+1,0))),IF(ISNUMBER(Pay_Item_Search_Text),0,IF(ISNUMBER(SEARCH(Pay_Item_Search_Text,H2253)),MAX(G$4:$G2252)+1,0)))</f>
        <v>2249</v>
      </c>
      <c r="H2253" s="1" t="str">
        <f>IF(Table_PayItems[[#This Row],[Description]]="_","_ Unique Item - "&amp;Table_PayItems[[#This Row],[Item]]&amp;" - $"&amp;Table_PayItems[[#This Row],[Unit]],Table_PayItems[[#This Row],[Description]]&amp;" - $"&amp;Table_PayItems[[#This Row],[Unit]])</f>
        <v>DB Cable, in Conduit, 600V, 1/C#8 - $Ft</v>
      </c>
      <c r="I2253" s="29" t="str">
        <f>IFERROR(VLOOKUP(ROWS($M$5:M2253),Table_PayItems[[Search Key]:[Concentrated Name]],2,FALSE),"")</f>
        <v>DB Cable, in Conduit, 600V, 1/C#8 - $Ft</v>
      </c>
      <c r="J2253" s="1"/>
      <c r="K2253" s="1"/>
      <c r="L2253" s="22">
        <f>IF(ISNUMBER(SEARCH(Pay_Item_Search_Text_2,M2253)),MAX($L$4:L2252)+1,0)</f>
        <v>593</v>
      </c>
      <c r="M2253" s="1" t="str">
        <f>IFERROR(VLOOKUP(ROWS($M$5:M2253),Table_PayItems[[Search Key]:[Concentrated Name]],2,FALSE),"")</f>
        <v>DB Cable, in Conduit, 600V, 1/C#8 - $Ft</v>
      </c>
      <c r="N2253" s="1" t="str">
        <f>IFERROR(VLOOKUP(ROWS($M$5:N2253),$L$5:$M$7000,2,FALSE),"")</f>
        <v/>
      </c>
      <c r="O2253" s="1" t="str">
        <f>IFERROR(VLOOKUP(ROWS($O$5:O2253),$K$5:$L$7000,2,FALSE),"")</f>
        <v/>
      </c>
    </row>
    <row r="2254" spans="2:15" ht="15" customHeight="1" x14ac:dyDescent="0.25">
      <c r="B2254" s="178" t="s">
        <v>13821</v>
      </c>
      <c r="C2254" s="178" t="s">
        <v>104</v>
      </c>
      <c r="D2254" s="178" t="s">
        <v>4739</v>
      </c>
      <c r="E2254" s="178" t="s">
        <v>17</v>
      </c>
      <c r="F2254" s="178" t="s">
        <v>17</v>
      </c>
      <c r="G2254" s="1">
        <f>IF(ISNUMBER(Pay_Item_Search_Text),IF(ISNUMBER(IF(FIND(Pay_Item_Search_Text,B2254)=1,1, "FALSE")),MAX(G$4:$G2253)+1,IF(ISNUMBER(Pay_Item_Search_Text),0,IF(ISNUMBER(SEARCH(Pay_Item_Search_Text,H2254)),MAX(G$4:$G2253)+1,0))),IF(ISNUMBER(Pay_Item_Search_Text),0,IF(ISNUMBER(SEARCH(Pay_Item_Search_Text,H2254)),MAX(G$4:$G2253)+1,0)))</f>
        <v>2250</v>
      </c>
      <c r="H2254" s="1" t="str">
        <f>IF(Table_PayItems[[#This Row],[Description]]="_","_ Unique Item - "&amp;Table_PayItems[[#This Row],[Item]]&amp;" - $"&amp;Table_PayItems[[#This Row],[Unit]],Table_PayItems[[#This Row],[Description]]&amp;" - $"&amp;Table_PayItems[[#This Row],[Unit]])</f>
        <v>DB Cable, in Conduit, Rem - $Ft</v>
      </c>
      <c r="I2254" s="29" t="str">
        <f>IFERROR(VLOOKUP(ROWS($M$5:M2254),Table_PayItems[[Search Key]:[Concentrated Name]],2,FALSE),"")</f>
        <v>DB Cable, in Conduit, Rem - $Ft</v>
      </c>
      <c r="J2254" s="1"/>
      <c r="K2254" s="1"/>
      <c r="L2254" s="22">
        <f>IF(ISNUMBER(SEARCH(Pay_Item_Search_Text_2,M2254)),MAX($L$4:L2253)+1,0)</f>
        <v>0</v>
      </c>
      <c r="M2254" s="1" t="str">
        <f>IFERROR(VLOOKUP(ROWS($M$5:M2254),Table_PayItems[[Search Key]:[Concentrated Name]],2,FALSE),"")</f>
        <v>DB Cable, in Conduit, Rem - $Ft</v>
      </c>
      <c r="N2254" s="1" t="str">
        <f>IFERROR(VLOOKUP(ROWS($M$5:N2254),$L$5:$M$7000,2,FALSE),"")</f>
        <v/>
      </c>
      <c r="O2254" s="1" t="str">
        <f>IFERROR(VLOOKUP(ROWS($O$5:O2254),$K$5:$L$7000,2,FALSE),"")</f>
        <v/>
      </c>
    </row>
    <row r="2255" spans="2:15" ht="15" customHeight="1" x14ac:dyDescent="0.25">
      <c r="B2255" s="178" t="s">
        <v>11059</v>
      </c>
      <c r="C2255" s="178" t="s">
        <v>88</v>
      </c>
      <c r="D2255" s="178" t="s">
        <v>3021</v>
      </c>
      <c r="E2255" s="178" t="s">
        <v>17</v>
      </c>
      <c r="F2255" s="178" t="s">
        <v>17</v>
      </c>
      <c r="G2255" s="1">
        <f>IF(ISNUMBER(Pay_Item_Search_Text),IF(ISNUMBER(IF(FIND(Pay_Item_Search_Text,B2255)=1,1, "FALSE")),MAX(G$4:$G2254)+1,IF(ISNUMBER(Pay_Item_Search_Text),0,IF(ISNUMBER(SEARCH(Pay_Item_Search_Text,H2255)),MAX(G$4:$G2254)+1,0))),IF(ISNUMBER(Pay_Item_Search_Text),0,IF(ISNUMBER(SEARCH(Pay_Item_Search_Text,H2255)),MAX(G$4:$G2254)+1,0)))</f>
        <v>2251</v>
      </c>
      <c r="H2255" s="1" t="str">
        <f>IF(Table_PayItems[[#This Row],[Description]]="_","_ Unique Item - "&amp;Table_PayItems[[#This Row],[Item]]&amp;" - $"&amp;Table_PayItems[[#This Row],[Unit]],Table_PayItems[[#This Row],[Description]]&amp;" - $"&amp;Table_PayItems[[#This Row],[Unit]])</f>
        <v>Deck Drain, Adj - $Ea</v>
      </c>
      <c r="I2255" s="29" t="str">
        <f>IFERROR(VLOOKUP(ROWS($M$5:M2255),Table_PayItems[[Search Key]:[Concentrated Name]],2,FALSE),"")</f>
        <v>Deck Drain, Adj - $Ea</v>
      </c>
      <c r="J2255" s="1"/>
      <c r="K2255" s="1"/>
      <c r="L2255" s="22">
        <f>IF(ISNUMBER(SEARCH(Pay_Item_Search_Text_2,M2255)),MAX($L$4:L2254)+1,0)</f>
        <v>0</v>
      </c>
      <c r="M2255" s="1" t="str">
        <f>IFERROR(VLOOKUP(ROWS($M$5:M2255),Table_PayItems[[Search Key]:[Concentrated Name]],2,FALSE),"")</f>
        <v>Deck Drain, Adj - $Ea</v>
      </c>
      <c r="N2255" s="1" t="str">
        <f>IFERROR(VLOOKUP(ROWS($M$5:N2255),$L$5:$M$7000,2,FALSE),"")</f>
        <v/>
      </c>
      <c r="O2255" s="1" t="str">
        <f>IFERROR(VLOOKUP(ROWS($O$5:O2255),$K$5:$L$7000,2,FALSE),"")</f>
        <v/>
      </c>
    </row>
    <row r="2256" spans="2:15" ht="15" customHeight="1" x14ac:dyDescent="0.25">
      <c r="B2256" s="178" t="s">
        <v>11060</v>
      </c>
      <c r="C2256" s="178" t="s">
        <v>88</v>
      </c>
      <c r="D2256" s="178" t="s">
        <v>3022</v>
      </c>
      <c r="E2256" s="178" t="s">
        <v>17</v>
      </c>
      <c r="F2256" s="178" t="s">
        <v>17</v>
      </c>
      <c r="G2256" s="1">
        <f>IF(ISNUMBER(Pay_Item_Search_Text),IF(ISNUMBER(IF(FIND(Pay_Item_Search_Text,B2256)=1,1, "FALSE")),MAX(G$4:$G2255)+1,IF(ISNUMBER(Pay_Item_Search_Text),0,IF(ISNUMBER(SEARCH(Pay_Item_Search_Text,H2256)),MAX(G$4:$G2255)+1,0))),IF(ISNUMBER(Pay_Item_Search_Text),0,IF(ISNUMBER(SEARCH(Pay_Item_Search_Text,H2256)),MAX(G$4:$G2255)+1,0)))</f>
        <v>2252</v>
      </c>
      <c r="H2256" s="1" t="str">
        <f>IF(Table_PayItems[[#This Row],[Description]]="_","_ Unique Item - "&amp;Table_PayItems[[#This Row],[Item]]&amp;" - $"&amp;Table_PayItems[[#This Row],[Unit]],Table_PayItems[[#This Row],[Description]]&amp;" - $"&amp;Table_PayItems[[#This Row],[Unit]])</f>
        <v>Deck Drain, Extension - $Ea</v>
      </c>
      <c r="I2256" s="29" t="str">
        <f>IFERROR(VLOOKUP(ROWS($M$5:M2256),Table_PayItems[[Search Key]:[Concentrated Name]],2,FALSE),"")</f>
        <v>Deck Drain, Extension - $Ea</v>
      </c>
      <c r="J2256" s="1"/>
      <c r="K2256" s="1"/>
      <c r="L2256" s="22">
        <f>IF(ISNUMBER(SEARCH(Pay_Item_Search_Text_2,M2256)),MAX($L$4:L2255)+1,0)</f>
        <v>0</v>
      </c>
      <c r="M2256" s="1" t="str">
        <f>IFERROR(VLOOKUP(ROWS($M$5:M2256),Table_PayItems[[Search Key]:[Concentrated Name]],2,FALSE),"")</f>
        <v>Deck Drain, Extension - $Ea</v>
      </c>
      <c r="N2256" s="1" t="str">
        <f>IFERROR(VLOOKUP(ROWS($M$5:N2256),$L$5:$M$7000,2,FALSE),"")</f>
        <v/>
      </c>
      <c r="O2256" s="1" t="str">
        <f>IFERROR(VLOOKUP(ROWS($O$5:O2256),$K$5:$L$7000,2,FALSE),"")</f>
        <v/>
      </c>
    </row>
    <row r="2257" spans="2:15" ht="15" customHeight="1" x14ac:dyDescent="0.25">
      <c r="B2257" s="178" t="s">
        <v>10992</v>
      </c>
      <c r="C2257" s="178" t="s">
        <v>104</v>
      </c>
      <c r="D2257" s="178" t="s">
        <v>2974</v>
      </c>
      <c r="E2257" s="178" t="s">
        <v>17</v>
      </c>
      <c r="F2257" s="178" t="s">
        <v>17</v>
      </c>
      <c r="G2257" s="1">
        <f>IF(ISNUMBER(Pay_Item_Search_Text),IF(ISNUMBER(IF(FIND(Pay_Item_Search_Text,B2257)=1,1, "FALSE")),MAX(G$4:$G2256)+1,IF(ISNUMBER(Pay_Item_Search_Text),0,IF(ISNUMBER(SEARCH(Pay_Item_Search_Text,H2257)),MAX(G$4:$G2256)+1,0))),IF(ISNUMBER(Pay_Item_Search_Text),0,IF(ISNUMBER(SEARCH(Pay_Item_Search_Text,H2257)),MAX(G$4:$G2256)+1,0)))</f>
        <v>2253</v>
      </c>
      <c r="H2257" s="1" t="str">
        <f>IF(Table_PayItems[[#This Row],[Description]]="_","_ Unique Item - "&amp;Table_PayItems[[#This Row],[Item]]&amp;" - $"&amp;Table_PayItems[[#This Row],[Unit]],Table_PayItems[[#This Row],[Description]]&amp;" - $"&amp;Table_PayItems[[#This Row],[Unit]])</f>
        <v>Deck Joint, Rem - $Ft</v>
      </c>
      <c r="I2257" s="29" t="str">
        <f>IFERROR(VLOOKUP(ROWS($M$5:M2257),Table_PayItems[[Search Key]:[Concentrated Name]],2,FALSE),"")</f>
        <v>Deck Joint, Rem - $Ft</v>
      </c>
      <c r="J2257" s="1"/>
      <c r="K2257" s="1"/>
      <c r="L2257" s="22">
        <f>IF(ISNUMBER(SEARCH(Pay_Item_Search_Text_2,M2257)),MAX($L$4:L2256)+1,0)</f>
        <v>0</v>
      </c>
      <c r="M2257" s="1" t="str">
        <f>IFERROR(VLOOKUP(ROWS($M$5:M2257),Table_PayItems[[Search Key]:[Concentrated Name]],2,FALSE),"")</f>
        <v>Deck Joint, Rem - $Ft</v>
      </c>
      <c r="N2257" s="1" t="str">
        <f>IFERROR(VLOOKUP(ROWS($M$5:N2257),$L$5:$M$7000,2,FALSE),"")</f>
        <v/>
      </c>
      <c r="O2257" s="1" t="str">
        <f>IFERROR(VLOOKUP(ROWS($O$5:O2257),$K$5:$L$7000,2,FALSE),"")</f>
        <v/>
      </c>
    </row>
    <row r="2258" spans="2:15" ht="15" customHeight="1" x14ac:dyDescent="0.25">
      <c r="B2258" s="178" t="s">
        <v>11443</v>
      </c>
      <c r="C2258" s="178" t="s">
        <v>88</v>
      </c>
      <c r="D2258" s="178" t="s">
        <v>5595</v>
      </c>
      <c r="E2258" s="178" t="s">
        <v>5593</v>
      </c>
      <c r="F2258" s="178" t="s">
        <v>17</v>
      </c>
      <c r="G2258" s="1">
        <f>IF(ISNUMBER(Pay_Item_Search_Text),IF(ISNUMBER(IF(FIND(Pay_Item_Search_Text,B2258)=1,1, "FALSE")),MAX(G$4:$G2257)+1,IF(ISNUMBER(Pay_Item_Search_Text),0,IF(ISNUMBER(SEARCH(Pay_Item_Search_Text,H2258)),MAX(G$4:$G2257)+1,0))),IF(ISNUMBER(Pay_Item_Search_Text),0,IF(ISNUMBER(SEARCH(Pay_Item_Search_Text,H2258)),MAX(G$4:$G2257)+1,0)))</f>
        <v>2254</v>
      </c>
      <c r="H2258" s="1" t="str">
        <f>IF(Table_PayItems[[#This Row],[Description]]="_","_ Unique Item - "&amp;Table_PayItems[[#This Row],[Item]]&amp;" - $"&amp;Table_PayItems[[#This Row],[Unit]],Table_PayItems[[#This Row],[Description]]&amp;" - $"&amp;Table_PayItems[[#This Row],[Unit]])</f>
        <v>Delineator Reflector, Green - $Ea</v>
      </c>
      <c r="I2258" s="29" t="str">
        <f>IFERROR(VLOOKUP(ROWS($M$5:M2258),Table_PayItems[[Search Key]:[Concentrated Name]],2,FALSE),"")</f>
        <v>Delineator Reflector, Green - $Ea</v>
      </c>
      <c r="J2258" s="1"/>
      <c r="K2258" s="1"/>
      <c r="L2258" s="22">
        <f>IF(ISNUMBER(SEARCH(Pay_Item_Search_Text_2,M2258)),MAX($L$4:L2257)+1,0)</f>
        <v>0</v>
      </c>
      <c r="M2258" s="1" t="str">
        <f>IFERROR(VLOOKUP(ROWS($M$5:M2258),Table_PayItems[[Search Key]:[Concentrated Name]],2,FALSE),"")</f>
        <v>Delineator Reflector, Green - $Ea</v>
      </c>
      <c r="N2258" s="1" t="str">
        <f>IFERROR(VLOOKUP(ROWS($M$5:N2258),$L$5:$M$7000,2,FALSE),"")</f>
        <v/>
      </c>
      <c r="O2258" s="1" t="str">
        <f>IFERROR(VLOOKUP(ROWS($O$5:O2258),$K$5:$L$7000,2,FALSE),"")</f>
        <v/>
      </c>
    </row>
    <row r="2259" spans="2:15" ht="15" customHeight="1" x14ac:dyDescent="0.25">
      <c r="B2259" s="178" t="s">
        <v>11441</v>
      </c>
      <c r="C2259" s="178" t="s">
        <v>88</v>
      </c>
      <c r="D2259" s="178" t="s">
        <v>5592</v>
      </c>
      <c r="E2259" s="178" t="s">
        <v>5593</v>
      </c>
      <c r="F2259" s="178" t="s">
        <v>17</v>
      </c>
      <c r="G2259" s="1">
        <f>IF(ISNUMBER(Pay_Item_Search_Text),IF(ISNUMBER(IF(FIND(Pay_Item_Search_Text,B2259)=1,1, "FALSE")),MAX(G$4:$G2258)+1,IF(ISNUMBER(Pay_Item_Search_Text),0,IF(ISNUMBER(SEARCH(Pay_Item_Search_Text,H2259)),MAX(G$4:$G2258)+1,0))),IF(ISNUMBER(Pay_Item_Search_Text),0,IF(ISNUMBER(SEARCH(Pay_Item_Search_Text,H2259)),MAX(G$4:$G2258)+1,0)))</f>
        <v>2255</v>
      </c>
      <c r="H2259" s="1" t="str">
        <f>IF(Table_PayItems[[#This Row],[Description]]="_","_ Unique Item - "&amp;Table_PayItems[[#This Row],[Item]]&amp;" - $"&amp;Table_PayItems[[#This Row],[Unit]],Table_PayItems[[#This Row],[Description]]&amp;" - $"&amp;Table_PayItems[[#This Row],[Unit]])</f>
        <v>Delineator Reflector, Red - $Ea</v>
      </c>
      <c r="I2259" s="29" t="str">
        <f>IFERROR(VLOOKUP(ROWS($M$5:M2259),Table_PayItems[[Search Key]:[Concentrated Name]],2,FALSE),"")</f>
        <v>Delineator Reflector, Red - $Ea</v>
      </c>
      <c r="J2259" s="1"/>
      <c r="K2259" s="1"/>
      <c r="L2259" s="22">
        <f>IF(ISNUMBER(SEARCH(Pay_Item_Search_Text_2,M2259)),MAX($L$4:L2258)+1,0)</f>
        <v>0</v>
      </c>
      <c r="M2259" s="1" t="str">
        <f>IFERROR(VLOOKUP(ROWS($M$5:M2259),Table_PayItems[[Search Key]:[Concentrated Name]],2,FALSE),"")</f>
        <v>Delineator Reflector, Red - $Ea</v>
      </c>
      <c r="N2259" s="1" t="str">
        <f>IFERROR(VLOOKUP(ROWS($M$5:N2259),$L$5:$M$7000,2,FALSE),"")</f>
        <v/>
      </c>
      <c r="O2259" s="1" t="str">
        <f>IFERROR(VLOOKUP(ROWS($O$5:O2259),$K$5:$L$7000,2,FALSE),"")</f>
        <v/>
      </c>
    </row>
    <row r="2260" spans="2:15" ht="15" customHeight="1" x14ac:dyDescent="0.25">
      <c r="B2260" s="178" t="s">
        <v>11444</v>
      </c>
      <c r="C2260" s="178" t="s">
        <v>88</v>
      </c>
      <c r="D2260" s="178" t="s">
        <v>5596</v>
      </c>
      <c r="E2260" s="178" t="s">
        <v>5593</v>
      </c>
      <c r="F2260" s="178" t="s">
        <v>17</v>
      </c>
      <c r="G2260" s="1">
        <f>IF(ISNUMBER(Pay_Item_Search_Text),IF(ISNUMBER(IF(FIND(Pay_Item_Search_Text,B2260)=1,1, "FALSE")),MAX(G$4:$G2259)+1,IF(ISNUMBER(Pay_Item_Search_Text),0,IF(ISNUMBER(SEARCH(Pay_Item_Search_Text,H2260)),MAX(G$4:$G2259)+1,0))),IF(ISNUMBER(Pay_Item_Search_Text),0,IF(ISNUMBER(SEARCH(Pay_Item_Search_Text,H2260)),MAX(G$4:$G2259)+1,0)))</f>
        <v>2256</v>
      </c>
      <c r="H2260" s="1" t="str">
        <f>IF(Table_PayItems[[#This Row],[Description]]="_","_ Unique Item - "&amp;Table_PayItems[[#This Row],[Item]]&amp;" - $"&amp;Table_PayItems[[#This Row],[Unit]],Table_PayItems[[#This Row],[Description]]&amp;" - $"&amp;Table_PayItems[[#This Row],[Unit]])</f>
        <v>Delineator Reflector, White - $Ea</v>
      </c>
      <c r="I2260" s="29" t="str">
        <f>IFERROR(VLOOKUP(ROWS($M$5:M2260),Table_PayItems[[Search Key]:[Concentrated Name]],2,FALSE),"")</f>
        <v>Delineator Reflector, White - $Ea</v>
      </c>
      <c r="J2260" s="1"/>
      <c r="K2260" s="1"/>
      <c r="L2260" s="22">
        <f>IF(ISNUMBER(SEARCH(Pay_Item_Search_Text_2,M2260)),MAX($L$4:L2259)+1,0)</f>
        <v>0</v>
      </c>
      <c r="M2260" s="1" t="str">
        <f>IFERROR(VLOOKUP(ROWS($M$5:M2260),Table_PayItems[[Search Key]:[Concentrated Name]],2,FALSE),"")</f>
        <v>Delineator Reflector, White - $Ea</v>
      </c>
      <c r="N2260" s="1" t="str">
        <f>IFERROR(VLOOKUP(ROWS($M$5:N2260),$L$5:$M$7000,2,FALSE),"")</f>
        <v/>
      </c>
      <c r="O2260" s="1" t="str">
        <f>IFERROR(VLOOKUP(ROWS($O$5:O2260),$K$5:$L$7000,2,FALSE),"")</f>
        <v/>
      </c>
    </row>
    <row r="2261" spans="2:15" ht="15" customHeight="1" x14ac:dyDescent="0.25">
      <c r="B2261" s="178" t="s">
        <v>11442</v>
      </c>
      <c r="C2261" s="178" t="s">
        <v>88</v>
      </c>
      <c r="D2261" s="178" t="s">
        <v>5594</v>
      </c>
      <c r="E2261" s="178" t="s">
        <v>5593</v>
      </c>
      <c r="F2261" s="178" t="s">
        <v>17</v>
      </c>
      <c r="G2261" s="1">
        <f>IF(ISNUMBER(Pay_Item_Search_Text),IF(ISNUMBER(IF(FIND(Pay_Item_Search_Text,B2261)=1,1, "FALSE")),MAX(G$4:$G2260)+1,IF(ISNUMBER(Pay_Item_Search_Text),0,IF(ISNUMBER(SEARCH(Pay_Item_Search_Text,H2261)),MAX(G$4:$G2260)+1,0))),IF(ISNUMBER(Pay_Item_Search_Text),0,IF(ISNUMBER(SEARCH(Pay_Item_Search_Text,H2261)),MAX(G$4:$G2260)+1,0)))</f>
        <v>2257</v>
      </c>
      <c r="H2261" s="1" t="str">
        <f>IF(Table_PayItems[[#This Row],[Description]]="_","_ Unique Item - "&amp;Table_PayItems[[#This Row],[Item]]&amp;" - $"&amp;Table_PayItems[[#This Row],[Unit]],Table_PayItems[[#This Row],[Description]]&amp;" - $"&amp;Table_PayItems[[#This Row],[Unit]])</f>
        <v>Delineator Reflector, Yellow - $Ea</v>
      </c>
      <c r="I2261" s="29" t="str">
        <f>IFERROR(VLOOKUP(ROWS($M$5:M2261),Table_PayItems[[Search Key]:[Concentrated Name]],2,FALSE),"")</f>
        <v>Delineator Reflector, Yellow - $Ea</v>
      </c>
      <c r="J2261" s="1"/>
      <c r="K2261" s="1"/>
      <c r="L2261" s="22">
        <f>IF(ISNUMBER(SEARCH(Pay_Item_Search_Text_2,M2261)),MAX($L$4:L2260)+1,0)</f>
        <v>0</v>
      </c>
      <c r="M2261" s="1" t="str">
        <f>IFERROR(VLOOKUP(ROWS($M$5:M2261),Table_PayItems[[Search Key]:[Concentrated Name]],2,FALSE),"")</f>
        <v>Delineator Reflector, Yellow - $Ea</v>
      </c>
      <c r="N2261" s="1" t="str">
        <f>IFERROR(VLOOKUP(ROWS($M$5:N2261),$L$5:$M$7000,2,FALSE),"")</f>
        <v/>
      </c>
      <c r="O2261" s="1" t="str">
        <f>IFERROR(VLOOKUP(ROWS($O$5:O2261),$K$5:$L$7000,2,FALSE),"")</f>
        <v/>
      </c>
    </row>
    <row r="2262" spans="2:15" ht="15" customHeight="1" x14ac:dyDescent="0.25">
      <c r="B2262" s="178" t="s">
        <v>11935</v>
      </c>
      <c r="C2262" s="178" t="s">
        <v>88</v>
      </c>
      <c r="D2262" s="178" t="s">
        <v>7900</v>
      </c>
      <c r="E2262" s="178" t="s">
        <v>7901</v>
      </c>
      <c r="F2262" s="178" t="s">
        <v>17</v>
      </c>
      <c r="G2262" s="1">
        <f>IF(ISNUMBER(Pay_Item_Search_Text),IF(ISNUMBER(IF(FIND(Pay_Item_Search_Text,B2262)=1,1, "FALSE")),MAX(G$4:$G2261)+1,IF(ISNUMBER(Pay_Item_Search_Text),0,IF(ISNUMBER(SEARCH(Pay_Item_Search_Text,H2262)),MAX(G$4:$G2261)+1,0))),IF(ISNUMBER(Pay_Item_Search_Text),0,IF(ISNUMBER(SEARCH(Pay_Item_Search_Text,H2262)),MAX(G$4:$G2261)+1,0)))</f>
        <v>2258</v>
      </c>
      <c r="H2262" s="1" t="str">
        <f>IF(Table_PayItems[[#This Row],[Description]]="_","_ Unique Item - "&amp;Table_PayItems[[#This Row],[Item]]&amp;" - $"&amp;Table_PayItems[[#This Row],[Unit]],Table_PayItems[[#This Row],[Description]]&amp;" - $"&amp;Table_PayItems[[#This Row],[Unit]])</f>
        <v>Delineator, Flexible, Temp, Furn - $Ea</v>
      </c>
      <c r="I2262" s="29" t="str">
        <f>IFERROR(VLOOKUP(ROWS($M$5:M2262),Table_PayItems[[Search Key]:[Concentrated Name]],2,FALSE),"")</f>
        <v>Delineator, Flexible, Temp, Furn - $Ea</v>
      </c>
      <c r="J2262" s="1"/>
      <c r="K2262" s="1"/>
      <c r="L2262" s="22">
        <f>IF(ISNUMBER(SEARCH(Pay_Item_Search_Text_2,M2262)),MAX($L$4:L2261)+1,0)</f>
        <v>0</v>
      </c>
      <c r="M2262" s="1" t="str">
        <f>IFERROR(VLOOKUP(ROWS($M$5:M2262),Table_PayItems[[Search Key]:[Concentrated Name]],2,FALSE),"")</f>
        <v>Delineator, Flexible, Temp, Furn - $Ea</v>
      </c>
      <c r="N2262" s="1" t="str">
        <f>IFERROR(VLOOKUP(ROWS($M$5:N2262),$L$5:$M$7000,2,FALSE),"")</f>
        <v/>
      </c>
      <c r="O2262" s="1" t="str">
        <f>IFERROR(VLOOKUP(ROWS($O$5:O2262),$K$5:$L$7000,2,FALSE),"")</f>
        <v/>
      </c>
    </row>
    <row r="2263" spans="2:15" ht="15" customHeight="1" x14ac:dyDescent="0.25">
      <c r="B2263" s="178" t="s">
        <v>11936</v>
      </c>
      <c r="C2263" s="178" t="s">
        <v>88</v>
      </c>
      <c r="D2263" s="178" t="s">
        <v>7902</v>
      </c>
      <c r="E2263" s="178" t="s">
        <v>7901</v>
      </c>
      <c r="F2263" s="178" t="s">
        <v>17</v>
      </c>
      <c r="G2263" s="1">
        <f>IF(ISNUMBER(Pay_Item_Search_Text),IF(ISNUMBER(IF(FIND(Pay_Item_Search_Text,B2263)=1,1, "FALSE")),MAX(G$4:$G2262)+1,IF(ISNUMBER(Pay_Item_Search_Text),0,IF(ISNUMBER(SEARCH(Pay_Item_Search_Text,H2263)),MAX(G$4:$G2262)+1,0))),IF(ISNUMBER(Pay_Item_Search_Text),0,IF(ISNUMBER(SEARCH(Pay_Item_Search_Text,H2263)),MAX(G$4:$G2262)+1,0)))</f>
        <v>2259</v>
      </c>
      <c r="H2263" s="1" t="str">
        <f>IF(Table_PayItems[[#This Row],[Description]]="_","_ Unique Item - "&amp;Table_PayItems[[#This Row],[Item]]&amp;" - $"&amp;Table_PayItems[[#This Row],[Unit]],Table_PayItems[[#This Row],[Description]]&amp;" - $"&amp;Table_PayItems[[#This Row],[Unit]])</f>
        <v>Delineator, Flexible, Temp, Oper - $Ea</v>
      </c>
      <c r="I2263" s="29" t="str">
        <f>IFERROR(VLOOKUP(ROWS($M$5:M2263),Table_PayItems[[Search Key]:[Concentrated Name]],2,FALSE),"")</f>
        <v>Delineator, Flexible, Temp, Oper - $Ea</v>
      </c>
      <c r="J2263" s="1"/>
      <c r="K2263" s="1"/>
      <c r="L2263" s="22">
        <f>IF(ISNUMBER(SEARCH(Pay_Item_Search_Text_2,M2263)),MAX($L$4:L2262)+1,0)</f>
        <v>0</v>
      </c>
      <c r="M2263" s="1" t="str">
        <f>IFERROR(VLOOKUP(ROWS($M$5:M2263),Table_PayItems[[Search Key]:[Concentrated Name]],2,FALSE),"")</f>
        <v>Delineator, Flexible, Temp, Oper - $Ea</v>
      </c>
      <c r="N2263" s="1" t="str">
        <f>IFERROR(VLOOKUP(ROWS($M$5:N2263),$L$5:$M$7000,2,FALSE),"")</f>
        <v/>
      </c>
      <c r="O2263" s="1" t="str">
        <f>IFERROR(VLOOKUP(ROWS($O$5:O2263),$K$5:$L$7000,2,FALSE),"")</f>
        <v/>
      </c>
    </row>
    <row r="2264" spans="2:15" ht="15" customHeight="1" x14ac:dyDescent="0.25">
      <c r="B2264" s="178" t="s">
        <v>11446</v>
      </c>
      <c r="C2264" s="178" t="s">
        <v>88</v>
      </c>
      <c r="D2264" s="178" t="s">
        <v>3365</v>
      </c>
      <c r="E2264" s="178" t="s">
        <v>17</v>
      </c>
      <c r="F2264" s="178" t="s">
        <v>17</v>
      </c>
      <c r="G2264" s="1">
        <f>IF(ISNUMBER(Pay_Item_Search_Text),IF(ISNUMBER(IF(FIND(Pay_Item_Search_Text,B2264)=1,1, "FALSE")),MAX(G$4:$G2263)+1,IF(ISNUMBER(Pay_Item_Search_Text),0,IF(ISNUMBER(SEARCH(Pay_Item_Search_Text,H2264)),MAX(G$4:$G2263)+1,0))),IF(ISNUMBER(Pay_Item_Search_Text),0,IF(ISNUMBER(SEARCH(Pay_Item_Search_Text,H2264)),MAX(G$4:$G2263)+1,0)))</f>
        <v>2260</v>
      </c>
      <c r="H2264" s="1" t="str">
        <f>IF(Table_PayItems[[#This Row],[Description]]="_","_ Unique Item - "&amp;Table_PayItems[[#This Row],[Item]]&amp;" - $"&amp;Table_PayItems[[#This Row],[Unit]],Table_PayItems[[#This Row],[Description]]&amp;" - $"&amp;Table_PayItems[[#This Row],[Unit]])</f>
        <v>Delineator, Reflective Sheeting, 3 inch by 12 inch, Green - $Ea</v>
      </c>
      <c r="I2264" s="29" t="str">
        <f>IFERROR(VLOOKUP(ROWS($M$5:M2264),Table_PayItems[[Search Key]:[Concentrated Name]],2,FALSE),"")</f>
        <v>Delineator, Reflective Sheeting, 3 inch by 12 inch, Green - $Ea</v>
      </c>
      <c r="J2264" s="1"/>
      <c r="K2264" s="1"/>
      <c r="L2264" s="22">
        <f>IF(ISNUMBER(SEARCH(Pay_Item_Search_Text_2,M2264)),MAX($L$4:L2263)+1,0)</f>
        <v>0</v>
      </c>
      <c r="M2264" s="1" t="str">
        <f>IFERROR(VLOOKUP(ROWS($M$5:M2264),Table_PayItems[[Search Key]:[Concentrated Name]],2,FALSE),"")</f>
        <v>Delineator, Reflective Sheeting, 3 inch by 12 inch, Green - $Ea</v>
      </c>
      <c r="N2264" s="1" t="str">
        <f>IFERROR(VLOOKUP(ROWS($M$5:N2264),$L$5:$M$7000,2,FALSE),"")</f>
        <v/>
      </c>
      <c r="O2264" s="1" t="str">
        <f>IFERROR(VLOOKUP(ROWS($O$5:O2264),$K$5:$L$7000,2,FALSE),"")</f>
        <v/>
      </c>
    </row>
    <row r="2265" spans="2:15" ht="15" customHeight="1" x14ac:dyDescent="0.25">
      <c r="B2265" s="178" t="s">
        <v>11445</v>
      </c>
      <c r="C2265" s="178" t="s">
        <v>88</v>
      </c>
      <c r="D2265" s="178" t="s">
        <v>5597</v>
      </c>
      <c r="E2265" s="178" t="s">
        <v>17</v>
      </c>
      <c r="F2265" s="178" t="s">
        <v>17</v>
      </c>
      <c r="G2265" s="1">
        <f>IF(ISNUMBER(Pay_Item_Search_Text),IF(ISNUMBER(IF(FIND(Pay_Item_Search_Text,B2265)=1,1, "FALSE")),MAX(G$4:$G2264)+1,IF(ISNUMBER(Pay_Item_Search_Text),0,IF(ISNUMBER(SEARCH(Pay_Item_Search_Text,H2265)),MAX(G$4:$G2264)+1,0))),IF(ISNUMBER(Pay_Item_Search_Text),0,IF(ISNUMBER(SEARCH(Pay_Item_Search_Text,H2265)),MAX(G$4:$G2264)+1,0)))</f>
        <v>2261</v>
      </c>
      <c r="H2265" s="1" t="str">
        <f>IF(Table_PayItems[[#This Row],[Description]]="_","_ Unique Item - "&amp;Table_PayItems[[#This Row],[Item]]&amp;" - $"&amp;Table_PayItems[[#This Row],[Unit]],Table_PayItems[[#This Row],[Description]]&amp;" - $"&amp;Table_PayItems[[#This Row],[Unit]])</f>
        <v>Delineator, Reflective Sheeting, 3 inch by 12 inch, Red - $Ea</v>
      </c>
      <c r="I2265" s="29" t="str">
        <f>IFERROR(VLOOKUP(ROWS($M$5:M2265),Table_PayItems[[Search Key]:[Concentrated Name]],2,FALSE),"")</f>
        <v>Delineator, Reflective Sheeting, 3 inch by 12 inch, Red - $Ea</v>
      </c>
      <c r="J2265" s="1"/>
      <c r="K2265" s="1"/>
      <c r="L2265" s="22">
        <f>IF(ISNUMBER(SEARCH(Pay_Item_Search_Text_2,M2265)),MAX($L$4:L2264)+1,0)</f>
        <v>0</v>
      </c>
      <c r="M2265" s="1" t="str">
        <f>IFERROR(VLOOKUP(ROWS($M$5:M2265),Table_PayItems[[Search Key]:[Concentrated Name]],2,FALSE),"")</f>
        <v>Delineator, Reflective Sheeting, 3 inch by 12 inch, Red - $Ea</v>
      </c>
      <c r="N2265" s="1" t="str">
        <f>IFERROR(VLOOKUP(ROWS($M$5:N2265),$L$5:$M$7000,2,FALSE),"")</f>
        <v/>
      </c>
      <c r="O2265" s="1" t="str">
        <f>IFERROR(VLOOKUP(ROWS($O$5:O2265),$K$5:$L$7000,2,FALSE),"")</f>
        <v/>
      </c>
    </row>
    <row r="2266" spans="2:15" ht="15" customHeight="1" x14ac:dyDescent="0.25">
      <c r="B2266" s="178" t="s">
        <v>11447</v>
      </c>
      <c r="C2266" s="178" t="s">
        <v>88</v>
      </c>
      <c r="D2266" s="178" t="s">
        <v>3366</v>
      </c>
      <c r="E2266" s="178" t="s">
        <v>17</v>
      </c>
      <c r="F2266" s="178" t="s">
        <v>17</v>
      </c>
      <c r="G2266" s="1">
        <f>IF(ISNUMBER(Pay_Item_Search_Text),IF(ISNUMBER(IF(FIND(Pay_Item_Search_Text,B2266)=1,1, "FALSE")),MAX(G$4:$G2265)+1,IF(ISNUMBER(Pay_Item_Search_Text),0,IF(ISNUMBER(SEARCH(Pay_Item_Search_Text,H2266)),MAX(G$4:$G2265)+1,0))),IF(ISNUMBER(Pay_Item_Search_Text),0,IF(ISNUMBER(SEARCH(Pay_Item_Search_Text,H2266)),MAX(G$4:$G2265)+1,0)))</f>
        <v>2262</v>
      </c>
      <c r="H2266" s="1" t="str">
        <f>IF(Table_PayItems[[#This Row],[Description]]="_","_ Unique Item - "&amp;Table_PayItems[[#This Row],[Item]]&amp;" - $"&amp;Table_PayItems[[#This Row],[Unit]],Table_PayItems[[#This Row],[Description]]&amp;" - $"&amp;Table_PayItems[[#This Row],[Unit]])</f>
        <v>Delineator, Reflective Sheeting, 3 inch by 12 inch, White - $Ea</v>
      </c>
      <c r="I2266" s="29" t="str">
        <f>IFERROR(VLOOKUP(ROWS($M$5:M2266),Table_PayItems[[Search Key]:[Concentrated Name]],2,FALSE),"")</f>
        <v>Delineator, Reflective Sheeting, 3 inch by 12 inch, White - $Ea</v>
      </c>
      <c r="J2266" s="1"/>
      <c r="K2266" s="1"/>
      <c r="L2266" s="22">
        <f>IF(ISNUMBER(SEARCH(Pay_Item_Search_Text_2,M2266)),MAX($L$4:L2265)+1,0)</f>
        <v>0</v>
      </c>
      <c r="M2266" s="1" t="str">
        <f>IFERROR(VLOOKUP(ROWS($M$5:M2266),Table_PayItems[[Search Key]:[Concentrated Name]],2,FALSE),"")</f>
        <v>Delineator, Reflective Sheeting, 3 inch by 12 inch, White - $Ea</v>
      </c>
      <c r="N2266" s="1" t="str">
        <f>IFERROR(VLOOKUP(ROWS($M$5:N2266),$L$5:$M$7000,2,FALSE),"")</f>
        <v/>
      </c>
      <c r="O2266" s="1" t="str">
        <f>IFERROR(VLOOKUP(ROWS($O$5:O2266),$K$5:$L$7000,2,FALSE),"")</f>
        <v/>
      </c>
    </row>
    <row r="2267" spans="2:15" ht="15" customHeight="1" x14ac:dyDescent="0.25">
      <c r="B2267" s="178" t="s">
        <v>11448</v>
      </c>
      <c r="C2267" s="178" t="s">
        <v>88</v>
      </c>
      <c r="D2267" s="178" t="s">
        <v>3367</v>
      </c>
      <c r="E2267" s="178" t="s">
        <v>17</v>
      </c>
      <c r="F2267" s="178" t="s">
        <v>17</v>
      </c>
      <c r="G2267" s="1">
        <f>IF(ISNUMBER(Pay_Item_Search_Text),IF(ISNUMBER(IF(FIND(Pay_Item_Search_Text,B2267)=1,1, "FALSE")),MAX(G$4:$G2266)+1,IF(ISNUMBER(Pay_Item_Search_Text),0,IF(ISNUMBER(SEARCH(Pay_Item_Search_Text,H2267)),MAX(G$4:$G2266)+1,0))),IF(ISNUMBER(Pay_Item_Search_Text),0,IF(ISNUMBER(SEARCH(Pay_Item_Search_Text,H2267)),MAX(G$4:$G2266)+1,0)))</f>
        <v>2263</v>
      </c>
      <c r="H2267" s="1" t="str">
        <f>IF(Table_PayItems[[#This Row],[Description]]="_","_ Unique Item - "&amp;Table_PayItems[[#This Row],[Item]]&amp;" - $"&amp;Table_PayItems[[#This Row],[Unit]],Table_PayItems[[#This Row],[Description]]&amp;" - $"&amp;Table_PayItems[[#This Row],[Unit]])</f>
        <v>Delineator, Reflective Sheeting, 3 inch by 12 inch, Yellow - $Ea</v>
      </c>
      <c r="I2267" s="29" t="str">
        <f>IFERROR(VLOOKUP(ROWS($M$5:M2267),Table_PayItems[[Search Key]:[Concentrated Name]],2,FALSE),"")</f>
        <v>Delineator, Reflective Sheeting, 3 inch by 12 inch, Yellow - $Ea</v>
      </c>
      <c r="J2267" s="1"/>
      <c r="K2267" s="1"/>
      <c r="L2267" s="22">
        <f>IF(ISNUMBER(SEARCH(Pay_Item_Search_Text_2,M2267)),MAX($L$4:L2266)+1,0)</f>
        <v>0</v>
      </c>
      <c r="M2267" s="1" t="str">
        <f>IFERROR(VLOOKUP(ROWS($M$5:M2267),Table_PayItems[[Search Key]:[Concentrated Name]],2,FALSE),"")</f>
        <v>Delineator, Reflective Sheeting, 3 inch by 12 inch, Yellow - $Ea</v>
      </c>
      <c r="N2267" s="1" t="str">
        <f>IFERROR(VLOOKUP(ROWS($M$5:N2267),$L$5:$M$7000,2,FALSE),"")</f>
        <v/>
      </c>
      <c r="O2267" s="1" t="str">
        <f>IFERROR(VLOOKUP(ROWS($O$5:O2267),$K$5:$L$7000,2,FALSE),"")</f>
        <v/>
      </c>
    </row>
    <row r="2268" spans="2:15" ht="15" customHeight="1" x14ac:dyDescent="0.25">
      <c r="B2268" s="178" t="s">
        <v>11515</v>
      </c>
      <c r="C2268" s="178" t="s">
        <v>88</v>
      </c>
      <c r="D2268" s="178" t="s">
        <v>5566</v>
      </c>
      <c r="E2268" s="178" t="s">
        <v>5567</v>
      </c>
      <c r="F2268" s="178" t="s">
        <v>17</v>
      </c>
      <c r="G2268" s="1">
        <f>IF(ISNUMBER(Pay_Item_Search_Text),IF(ISNUMBER(IF(FIND(Pay_Item_Search_Text,B2268)=1,1, "FALSE")),MAX(G$4:$G2267)+1,IF(ISNUMBER(Pay_Item_Search_Text),0,IF(ISNUMBER(SEARCH(Pay_Item_Search_Text,H2268)),MAX(G$4:$G2267)+1,0))),IF(ISNUMBER(Pay_Item_Search_Text),0,IF(ISNUMBER(SEARCH(Pay_Item_Search_Text,H2268)),MAX(G$4:$G2267)+1,0)))</f>
        <v>2264</v>
      </c>
      <c r="H2268" s="1" t="str">
        <f>IF(Table_PayItems[[#This Row],[Description]]="_","_ Unique Item - "&amp;Table_PayItems[[#This Row],[Item]]&amp;" - $"&amp;Table_PayItems[[#This Row],[Unit]],Table_PayItems[[#This Row],[Description]]&amp;" - $"&amp;Table_PayItems[[#This Row],[Unit]])</f>
        <v>Delineator, Rem - $Ea</v>
      </c>
      <c r="I2268" s="29" t="str">
        <f>IFERROR(VLOOKUP(ROWS($M$5:M2268),Table_PayItems[[Search Key]:[Concentrated Name]],2,FALSE),"")</f>
        <v>Delineator, Rem - $Ea</v>
      </c>
      <c r="J2268" s="1"/>
      <c r="K2268" s="1"/>
      <c r="L2268" s="22">
        <f>IF(ISNUMBER(SEARCH(Pay_Item_Search_Text_2,M2268)),MAX($L$4:L2267)+1,0)</f>
        <v>0</v>
      </c>
      <c r="M2268" s="1" t="str">
        <f>IFERROR(VLOOKUP(ROWS($M$5:M2268),Table_PayItems[[Search Key]:[Concentrated Name]],2,FALSE),"")</f>
        <v>Delineator, Rem - $Ea</v>
      </c>
      <c r="N2268" s="1" t="str">
        <f>IFERROR(VLOOKUP(ROWS($M$5:N2268),$L$5:$M$7000,2,FALSE),"")</f>
        <v/>
      </c>
      <c r="O2268" s="1" t="str">
        <f>IFERROR(VLOOKUP(ROWS($O$5:O2268),$K$5:$L$7000,2,FALSE),"")</f>
        <v/>
      </c>
    </row>
    <row r="2269" spans="2:15" ht="15" customHeight="1" x14ac:dyDescent="0.25">
      <c r="B2269" s="178" t="s">
        <v>12489</v>
      </c>
      <c r="C2269" s="178" t="s">
        <v>88</v>
      </c>
      <c r="D2269" s="178" t="s">
        <v>7200</v>
      </c>
      <c r="E2269" s="178" t="s">
        <v>6993</v>
      </c>
      <c r="F2269" s="178" t="s">
        <v>17</v>
      </c>
      <c r="G2269" s="1">
        <f>IF(ISNUMBER(Pay_Item_Search_Text),IF(ISNUMBER(IF(FIND(Pay_Item_Search_Text,B2269)=1,1, "FALSE")),MAX(G$4:$G2268)+1,IF(ISNUMBER(Pay_Item_Search_Text),0,IF(ISNUMBER(SEARCH(Pay_Item_Search_Text,H2269)),MAX(G$4:$G2268)+1,0))),IF(ISNUMBER(Pay_Item_Search_Text),0,IF(ISNUMBER(SEARCH(Pay_Item_Search_Text,H2269)),MAX(G$4:$G2268)+1,0)))</f>
        <v>2265</v>
      </c>
      <c r="H2269" s="1" t="str">
        <f>IF(Table_PayItems[[#This Row],[Description]]="_","_ Unique Item - "&amp;Table_PayItems[[#This Row],[Item]]&amp;" - $"&amp;Table_PayItems[[#This Row],[Unit]],Table_PayItems[[#This Row],[Description]]&amp;" - $"&amp;Table_PayItems[[#This Row],[Unit]])</f>
        <v>Deschampsia caespitosa Bronze Veil, #1 cont. - $Ea</v>
      </c>
      <c r="I2269" s="29" t="str">
        <f>IFERROR(VLOOKUP(ROWS($M$5:M2269),Table_PayItems[[Search Key]:[Concentrated Name]],2,FALSE),"")</f>
        <v>Deschampsia caespitosa Bronze Veil, #1 cont. - $Ea</v>
      </c>
      <c r="J2269" s="1"/>
      <c r="K2269" s="1"/>
      <c r="L2269" s="22">
        <f>IF(ISNUMBER(SEARCH(Pay_Item_Search_Text_2,M2269)),MAX($L$4:L2268)+1,0)</f>
        <v>0</v>
      </c>
      <c r="M2269" s="1" t="str">
        <f>IFERROR(VLOOKUP(ROWS($M$5:M2269),Table_PayItems[[Search Key]:[Concentrated Name]],2,FALSE),"")</f>
        <v>Deschampsia caespitosa Bronze Veil, #1 cont. - $Ea</v>
      </c>
      <c r="N2269" s="1" t="str">
        <f>IFERROR(VLOOKUP(ROWS($M$5:N2269),$L$5:$M$7000,2,FALSE),"")</f>
        <v/>
      </c>
      <c r="O2269" s="1" t="str">
        <f>IFERROR(VLOOKUP(ROWS($O$5:O2269),$K$5:$L$7000,2,FALSE),"")</f>
        <v/>
      </c>
    </row>
    <row r="2270" spans="2:15" ht="15" customHeight="1" x14ac:dyDescent="0.25">
      <c r="B2270" s="178" t="s">
        <v>12490</v>
      </c>
      <c r="C2270" s="178" t="s">
        <v>88</v>
      </c>
      <c r="D2270" s="178" t="s">
        <v>7201</v>
      </c>
      <c r="E2270" s="178" t="s">
        <v>6993</v>
      </c>
      <c r="F2270" s="178" t="s">
        <v>17</v>
      </c>
      <c r="G2270" s="1">
        <f>IF(ISNUMBER(Pay_Item_Search_Text),IF(ISNUMBER(IF(FIND(Pay_Item_Search_Text,B2270)=1,1, "FALSE")),MAX(G$4:$G2269)+1,IF(ISNUMBER(Pay_Item_Search_Text),0,IF(ISNUMBER(SEARCH(Pay_Item_Search_Text,H2270)),MAX(G$4:$G2269)+1,0))),IF(ISNUMBER(Pay_Item_Search_Text),0,IF(ISNUMBER(SEARCH(Pay_Item_Search_Text,H2270)),MAX(G$4:$G2269)+1,0)))</f>
        <v>2266</v>
      </c>
      <c r="H2270" s="1" t="str">
        <f>IF(Table_PayItems[[#This Row],[Description]]="_","_ Unique Item - "&amp;Table_PayItems[[#This Row],[Item]]&amp;" - $"&amp;Table_PayItems[[#This Row],[Unit]],Table_PayItems[[#This Row],[Description]]&amp;" - $"&amp;Table_PayItems[[#This Row],[Unit]])</f>
        <v>Deschampsia caespitosa Bronze Veil, #2 cont. - $Ea</v>
      </c>
      <c r="I2270" s="29" t="str">
        <f>IFERROR(VLOOKUP(ROWS($M$5:M2270),Table_PayItems[[Search Key]:[Concentrated Name]],2,FALSE),"")</f>
        <v>Deschampsia caespitosa Bronze Veil, #2 cont. - $Ea</v>
      </c>
      <c r="J2270" s="1"/>
      <c r="K2270" s="1"/>
      <c r="L2270" s="22">
        <f>IF(ISNUMBER(SEARCH(Pay_Item_Search_Text_2,M2270)),MAX($L$4:L2269)+1,0)</f>
        <v>0</v>
      </c>
      <c r="M2270" s="1" t="str">
        <f>IFERROR(VLOOKUP(ROWS($M$5:M2270),Table_PayItems[[Search Key]:[Concentrated Name]],2,FALSE),"")</f>
        <v>Deschampsia caespitosa Bronze Veil, #2 cont. - $Ea</v>
      </c>
      <c r="N2270" s="1" t="str">
        <f>IFERROR(VLOOKUP(ROWS($M$5:N2270),$L$5:$M$7000,2,FALSE),"")</f>
        <v/>
      </c>
      <c r="O2270" s="1" t="str">
        <f>IFERROR(VLOOKUP(ROWS($O$5:O2270),$K$5:$L$7000,2,FALSE),"")</f>
        <v/>
      </c>
    </row>
    <row r="2271" spans="2:15" ht="15" customHeight="1" x14ac:dyDescent="0.25">
      <c r="B2271" s="178" t="s">
        <v>12491</v>
      </c>
      <c r="C2271" s="178" t="s">
        <v>88</v>
      </c>
      <c r="D2271" s="178" t="s">
        <v>7202</v>
      </c>
      <c r="E2271" s="178" t="s">
        <v>6993</v>
      </c>
      <c r="F2271" s="178" t="s">
        <v>17</v>
      </c>
      <c r="G2271" s="1">
        <f>IF(ISNUMBER(Pay_Item_Search_Text),IF(ISNUMBER(IF(FIND(Pay_Item_Search_Text,B2271)=1,1, "FALSE")),MAX(G$4:$G2270)+1,IF(ISNUMBER(Pay_Item_Search_Text),0,IF(ISNUMBER(SEARCH(Pay_Item_Search_Text,H2271)),MAX(G$4:$G2270)+1,0))),IF(ISNUMBER(Pay_Item_Search_Text),0,IF(ISNUMBER(SEARCH(Pay_Item_Search_Text,H2271)),MAX(G$4:$G2270)+1,0)))</f>
        <v>2267</v>
      </c>
      <c r="H2271" s="1" t="str">
        <f>IF(Table_PayItems[[#This Row],[Description]]="_","_ Unique Item - "&amp;Table_PayItems[[#This Row],[Item]]&amp;" - $"&amp;Table_PayItems[[#This Row],[Unit]],Table_PayItems[[#This Row],[Description]]&amp;" - $"&amp;Table_PayItems[[#This Row],[Unit]])</f>
        <v>Deschampsia caespitosa Bronze Veil, 2 inch pot - $Ea</v>
      </c>
      <c r="I2271" s="29" t="str">
        <f>IFERROR(VLOOKUP(ROWS($M$5:M2271),Table_PayItems[[Search Key]:[Concentrated Name]],2,FALSE),"")</f>
        <v>Deschampsia caespitosa Bronze Veil, 2 inch pot - $Ea</v>
      </c>
      <c r="J2271" s="1"/>
      <c r="K2271" s="1"/>
      <c r="L2271" s="22">
        <f>IF(ISNUMBER(SEARCH(Pay_Item_Search_Text_2,M2271)),MAX($L$4:L2270)+1,0)</f>
        <v>0</v>
      </c>
      <c r="M2271" s="1" t="str">
        <f>IFERROR(VLOOKUP(ROWS($M$5:M2271),Table_PayItems[[Search Key]:[Concentrated Name]],2,FALSE),"")</f>
        <v>Deschampsia caespitosa Bronze Veil, 2 inch pot - $Ea</v>
      </c>
      <c r="N2271" s="1" t="str">
        <f>IFERROR(VLOOKUP(ROWS($M$5:N2271),$L$5:$M$7000,2,FALSE),"")</f>
        <v/>
      </c>
      <c r="O2271" s="1" t="str">
        <f>IFERROR(VLOOKUP(ROWS($O$5:O2271),$K$5:$L$7000,2,FALSE),"")</f>
        <v/>
      </c>
    </row>
    <row r="2272" spans="2:15" ht="15" customHeight="1" x14ac:dyDescent="0.25">
      <c r="B2272" s="178" t="s">
        <v>12492</v>
      </c>
      <c r="C2272" s="178" t="s">
        <v>88</v>
      </c>
      <c r="D2272" s="178" t="s">
        <v>7203</v>
      </c>
      <c r="E2272" s="178" t="s">
        <v>6993</v>
      </c>
      <c r="F2272" s="178" t="s">
        <v>17</v>
      </c>
      <c r="G2272" s="1">
        <f>IF(ISNUMBER(Pay_Item_Search_Text),IF(ISNUMBER(IF(FIND(Pay_Item_Search_Text,B2272)=1,1, "FALSE")),MAX(G$4:$G2271)+1,IF(ISNUMBER(Pay_Item_Search_Text),0,IF(ISNUMBER(SEARCH(Pay_Item_Search_Text,H2272)),MAX(G$4:$G2271)+1,0))),IF(ISNUMBER(Pay_Item_Search_Text),0,IF(ISNUMBER(SEARCH(Pay_Item_Search_Text,H2272)),MAX(G$4:$G2271)+1,0)))</f>
        <v>2268</v>
      </c>
      <c r="H2272" s="1" t="str">
        <f>IF(Table_PayItems[[#This Row],[Description]]="_","_ Unique Item - "&amp;Table_PayItems[[#This Row],[Item]]&amp;" - $"&amp;Table_PayItems[[#This Row],[Unit]],Table_PayItems[[#This Row],[Description]]&amp;" - $"&amp;Table_PayItems[[#This Row],[Unit]])</f>
        <v>Deschampsia caespitosa Bronze Veil, 3 inch pot - $Ea</v>
      </c>
      <c r="I2272" s="29" t="str">
        <f>IFERROR(VLOOKUP(ROWS($M$5:M2272),Table_PayItems[[Search Key]:[Concentrated Name]],2,FALSE),"")</f>
        <v>Deschampsia caespitosa Bronze Veil, 3 inch pot - $Ea</v>
      </c>
      <c r="J2272" s="1"/>
      <c r="K2272" s="1"/>
      <c r="L2272" s="22">
        <f>IF(ISNUMBER(SEARCH(Pay_Item_Search_Text_2,M2272)),MAX($L$4:L2271)+1,0)</f>
        <v>0</v>
      </c>
      <c r="M2272" s="1" t="str">
        <f>IFERROR(VLOOKUP(ROWS($M$5:M2272),Table_PayItems[[Search Key]:[Concentrated Name]],2,FALSE),"")</f>
        <v>Deschampsia caespitosa Bronze Veil, 3 inch pot - $Ea</v>
      </c>
      <c r="N2272" s="1" t="str">
        <f>IFERROR(VLOOKUP(ROWS($M$5:N2272),$L$5:$M$7000,2,FALSE),"")</f>
        <v/>
      </c>
      <c r="O2272" s="1" t="str">
        <f>IFERROR(VLOOKUP(ROWS($O$5:O2272),$K$5:$L$7000,2,FALSE),"")</f>
        <v/>
      </c>
    </row>
    <row r="2273" spans="2:15" ht="15" customHeight="1" x14ac:dyDescent="0.25">
      <c r="B2273" s="178" t="s">
        <v>12493</v>
      </c>
      <c r="C2273" s="178" t="s">
        <v>88</v>
      </c>
      <c r="D2273" s="178" t="s">
        <v>7204</v>
      </c>
      <c r="E2273" s="178" t="s">
        <v>6993</v>
      </c>
      <c r="F2273" s="178" t="s">
        <v>17</v>
      </c>
      <c r="G2273" s="1">
        <f>IF(ISNUMBER(Pay_Item_Search_Text),IF(ISNUMBER(IF(FIND(Pay_Item_Search_Text,B2273)=1,1, "FALSE")),MAX(G$4:$G2272)+1,IF(ISNUMBER(Pay_Item_Search_Text),0,IF(ISNUMBER(SEARCH(Pay_Item_Search_Text,H2273)),MAX(G$4:$G2272)+1,0))),IF(ISNUMBER(Pay_Item_Search_Text),0,IF(ISNUMBER(SEARCH(Pay_Item_Search_Text,H2273)),MAX(G$4:$G2272)+1,0)))</f>
        <v>2269</v>
      </c>
      <c r="H2273" s="1" t="str">
        <f>IF(Table_PayItems[[#This Row],[Description]]="_","_ Unique Item - "&amp;Table_PayItems[[#This Row],[Item]]&amp;" - $"&amp;Table_PayItems[[#This Row],[Unit]],Table_PayItems[[#This Row],[Description]]&amp;" - $"&amp;Table_PayItems[[#This Row],[Unit]])</f>
        <v>Deschampsia caespitosa Bronze Veil, 4 inch pot - $Ea</v>
      </c>
      <c r="I2273" s="29" t="str">
        <f>IFERROR(VLOOKUP(ROWS($M$5:M2273),Table_PayItems[[Search Key]:[Concentrated Name]],2,FALSE),"")</f>
        <v>Deschampsia caespitosa Bronze Veil, 4 inch pot - $Ea</v>
      </c>
      <c r="J2273" s="1"/>
      <c r="K2273" s="1"/>
      <c r="L2273" s="22">
        <f>IF(ISNUMBER(SEARCH(Pay_Item_Search_Text_2,M2273)),MAX($L$4:L2272)+1,0)</f>
        <v>0</v>
      </c>
      <c r="M2273" s="1" t="str">
        <f>IFERROR(VLOOKUP(ROWS($M$5:M2273),Table_PayItems[[Search Key]:[Concentrated Name]],2,FALSE),"")</f>
        <v>Deschampsia caespitosa Bronze Veil, 4 inch pot - $Ea</v>
      </c>
      <c r="N2273" s="1" t="str">
        <f>IFERROR(VLOOKUP(ROWS($M$5:N2273),$L$5:$M$7000,2,FALSE),"")</f>
        <v/>
      </c>
      <c r="O2273" s="1" t="str">
        <f>IFERROR(VLOOKUP(ROWS($O$5:O2273),$K$5:$L$7000,2,FALSE),"")</f>
        <v/>
      </c>
    </row>
    <row r="2274" spans="2:15" ht="15" customHeight="1" x14ac:dyDescent="0.25">
      <c r="B2274" s="178" t="s">
        <v>11135</v>
      </c>
      <c r="C2274" s="178" t="s">
        <v>104</v>
      </c>
      <c r="D2274" s="178" t="s">
        <v>3080</v>
      </c>
      <c r="E2274" s="178" t="s">
        <v>17</v>
      </c>
      <c r="F2274" s="178" t="s">
        <v>17</v>
      </c>
      <c r="G2274" s="1">
        <f>IF(ISNUMBER(Pay_Item_Search_Text),IF(ISNUMBER(IF(FIND(Pay_Item_Search_Text,B2274)=1,1, "FALSE")),MAX(G$4:$G2273)+1,IF(ISNUMBER(Pay_Item_Search_Text),0,IF(ISNUMBER(SEARCH(Pay_Item_Search_Text,H2274)),MAX(G$4:$G2273)+1,0))),IF(ISNUMBER(Pay_Item_Search_Text),0,IF(ISNUMBER(SEARCH(Pay_Item_Search_Text,H2274)),MAX(G$4:$G2273)+1,0)))</f>
        <v>2270</v>
      </c>
      <c r="H2274" s="1" t="str">
        <f>IF(Table_PayItems[[#This Row],[Description]]="_","_ Unique Item - "&amp;Table_PayItems[[#This Row],[Item]]&amp;" - $"&amp;Table_PayItems[[#This Row],[Unit]],Table_PayItems[[#This Row],[Description]]&amp;" - $"&amp;Table_PayItems[[#This Row],[Unit]])</f>
        <v>Detectable Warning Surface - $Ft</v>
      </c>
      <c r="I2274" s="29" t="str">
        <f>IFERROR(VLOOKUP(ROWS($M$5:M2274),Table_PayItems[[Search Key]:[Concentrated Name]],2,FALSE),"")</f>
        <v>Detectable Warning Surface - $Ft</v>
      </c>
      <c r="J2274" s="1"/>
      <c r="K2274" s="1"/>
      <c r="L2274" s="22">
        <f>IF(ISNUMBER(SEARCH(Pay_Item_Search_Text_2,M2274)),MAX($L$4:L2273)+1,0)</f>
        <v>0</v>
      </c>
      <c r="M2274" s="1" t="str">
        <f>IFERROR(VLOOKUP(ROWS($M$5:M2274),Table_PayItems[[Search Key]:[Concentrated Name]],2,FALSE),"")</f>
        <v>Detectable Warning Surface - $Ft</v>
      </c>
      <c r="N2274" s="1" t="str">
        <f>IFERROR(VLOOKUP(ROWS($M$5:N2274),$L$5:$M$7000,2,FALSE),"")</f>
        <v/>
      </c>
      <c r="O2274" s="1" t="str">
        <f>IFERROR(VLOOKUP(ROWS($O$5:O2274),$K$5:$L$7000,2,FALSE),"")</f>
        <v/>
      </c>
    </row>
    <row r="2275" spans="2:15" ht="15" customHeight="1" x14ac:dyDescent="0.25">
      <c r="B2275" s="178" t="s">
        <v>14242</v>
      </c>
      <c r="C2275" s="178" t="s">
        <v>88</v>
      </c>
      <c r="D2275" s="178" t="s">
        <v>5146</v>
      </c>
      <c r="E2275" s="178" t="s">
        <v>5147</v>
      </c>
      <c r="F2275" s="178" t="s">
        <v>17</v>
      </c>
      <c r="G2275" s="1">
        <f>IF(ISNUMBER(Pay_Item_Search_Text),IF(ISNUMBER(IF(FIND(Pay_Item_Search_Text,B2275)=1,1, "FALSE")),MAX(G$4:$G2274)+1,IF(ISNUMBER(Pay_Item_Search_Text),0,IF(ISNUMBER(SEARCH(Pay_Item_Search_Text,H2275)),MAX(G$4:$G2274)+1,0))),IF(ISNUMBER(Pay_Item_Search_Text),0,IF(ISNUMBER(SEARCH(Pay_Item_Search_Text,H2275)),MAX(G$4:$G2274)+1,0)))</f>
        <v>2271</v>
      </c>
      <c r="H2275" s="1" t="str">
        <f>IF(Table_PayItems[[#This Row],[Description]]="_","_ Unique Item - "&amp;Table_PayItems[[#This Row],[Item]]&amp;" - $"&amp;Table_PayItems[[#This Row],[Unit]],Table_PayItems[[#This Row],[Description]]&amp;" - $"&amp;Table_PayItems[[#This Row],[Unit]])</f>
        <v>Detector, Microwave Vehicle - $Ea</v>
      </c>
      <c r="I2275" s="29" t="str">
        <f>IFERROR(VLOOKUP(ROWS($M$5:M2275),Table_PayItems[[Search Key]:[Concentrated Name]],2,FALSE),"")</f>
        <v>Detector, Microwave Vehicle - $Ea</v>
      </c>
      <c r="J2275" s="1"/>
      <c r="K2275" s="1"/>
      <c r="L2275" s="22">
        <f>IF(ISNUMBER(SEARCH(Pay_Item_Search_Text_2,M2275)),MAX($L$4:L2274)+1,0)</f>
        <v>0</v>
      </c>
      <c r="M2275" s="1" t="str">
        <f>IFERROR(VLOOKUP(ROWS($M$5:M2275),Table_PayItems[[Search Key]:[Concentrated Name]],2,FALSE),"")</f>
        <v>Detector, Microwave Vehicle - $Ea</v>
      </c>
      <c r="N2275" s="1" t="str">
        <f>IFERROR(VLOOKUP(ROWS($M$5:N2275),$L$5:$M$7000,2,FALSE),"")</f>
        <v/>
      </c>
      <c r="O2275" s="1" t="str">
        <f>IFERROR(VLOOKUP(ROWS($O$5:O2275),$K$5:$L$7000,2,FALSE),"")</f>
        <v/>
      </c>
    </row>
    <row r="2276" spans="2:15" ht="15" customHeight="1" x14ac:dyDescent="0.25">
      <c r="B2276" s="178" t="s">
        <v>14243</v>
      </c>
      <c r="C2276" s="178" t="s">
        <v>88</v>
      </c>
      <c r="D2276" s="178" t="s">
        <v>5148</v>
      </c>
      <c r="E2276" s="178" t="s">
        <v>5147</v>
      </c>
      <c r="F2276" s="178" t="s">
        <v>17</v>
      </c>
      <c r="G2276" s="1">
        <f>IF(ISNUMBER(Pay_Item_Search_Text),IF(ISNUMBER(IF(FIND(Pay_Item_Search_Text,B2276)=1,1, "FALSE")),MAX(G$4:$G2275)+1,IF(ISNUMBER(Pay_Item_Search_Text),0,IF(ISNUMBER(SEARCH(Pay_Item_Search_Text,H2276)),MAX(G$4:$G2275)+1,0))),IF(ISNUMBER(Pay_Item_Search_Text),0,IF(ISNUMBER(SEARCH(Pay_Item_Search_Text,H2276)),MAX(G$4:$G2275)+1,0)))</f>
        <v>2272</v>
      </c>
      <c r="H2276" s="1" t="str">
        <f>IF(Table_PayItems[[#This Row],[Description]]="_","_ Unique Item - "&amp;Table_PayItems[[#This Row],[Item]]&amp;" - $"&amp;Table_PayItems[[#This Row],[Unit]],Table_PayItems[[#This Row],[Description]]&amp;" - $"&amp;Table_PayItems[[#This Row],[Unit]])</f>
        <v>Detector, Microwave Vehicle, Rem - $Ea</v>
      </c>
      <c r="I2276" s="29" t="str">
        <f>IFERROR(VLOOKUP(ROWS($M$5:M2276),Table_PayItems[[Search Key]:[Concentrated Name]],2,FALSE),"")</f>
        <v>Detector, Microwave Vehicle, Rem - $Ea</v>
      </c>
      <c r="J2276" s="1"/>
      <c r="K2276" s="1"/>
      <c r="L2276" s="22">
        <f>IF(ISNUMBER(SEARCH(Pay_Item_Search_Text_2,M2276)),MAX($L$4:L2275)+1,0)</f>
        <v>0</v>
      </c>
      <c r="M2276" s="1" t="str">
        <f>IFERROR(VLOOKUP(ROWS($M$5:M2276),Table_PayItems[[Search Key]:[Concentrated Name]],2,FALSE),"")</f>
        <v>Detector, Microwave Vehicle, Rem - $Ea</v>
      </c>
      <c r="N2276" s="1" t="str">
        <f>IFERROR(VLOOKUP(ROWS($M$5:N2276),$L$5:$M$7000,2,FALSE),"")</f>
        <v/>
      </c>
      <c r="O2276" s="1" t="str">
        <f>IFERROR(VLOOKUP(ROWS($O$5:O2276),$K$5:$L$7000,2,FALSE),"")</f>
        <v/>
      </c>
    </row>
    <row r="2277" spans="2:15" ht="15" customHeight="1" x14ac:dyDescent="0.25">
      <c r="B2277" s="178" t="s">
        <v>14244</v>
      </c>
      <c r="C2277" s="178" t="s">
        <v>88</v>
      </c>
      <c r="D2277" s="178" t="s">
        <v>5149</v>
      </c>
      <c r="E2277" s="178" t="s">
        <v>5147</v>
      </c>
      <c r="F2277" s="178" t="s">
        <v>17</v>
      </c>
      <c r="G2277" s="1">
        <f>IF(ISNUMBER(Pay_Item_Search_Text),IF(ISNUMBER(IF(FIND(Pay_Item_Search_Text,B2277)=1,1, "FALSE")),MAX(G$4:$G2276)+1,IF(ISNUMBER(Pay_Item_Search_Text),0,IF(ISNUMBER(SEARCH(Pay_Item_Search_Text,H2277)),MAX(G$4:$G2276)+1,0))),IF(ISNUMBER(Pay_Item_Search_Text),0,IF(ISNUMBER(SEARCH(Pay_Item_Search_Text,H2277)),MAX(G$4:$G2276)+1,0)))</f>
        <v>2273</v>
      </c>
      <c r="H2277" s="1" t="str">
        <f>IF(Table_PayItems[[#This Row],[Description]]="_","_ Unique Item - "&amp;Table_PayItems[[#This Row],[Item]]&amp;" - $"&amp;Table_PayItems[[#This Row],[Unit]],Table_PayItems[[#This Row],[Description]]&amp;" - $"&amp;Table_PayItems[[#This Row],[Unit]])</f>
        <v>Detector, Microwave Vehicle, Salv - $Ea</v>
      </c>
      <c r="I2277" s="29" t="str">
        <f>IFERROR(VLOOKUP(ROWS($M$5:M2277),Table_PayItems[[Search Key]:[Concentrated Name]],2,FALSE),"")</f>
        <v>Detector, Microwave Vehicle, Salv - $Ea</v>
      </c>
      <c r="J2277" s="1"/>
      <c r="K2277" s="1"/>
      <c r="L2277" s="22">
        <f>IF(ISNUMBER(SEARCH(Pay_Item_Search_Text_2,M2277)),MAX($L$4:L2276)+1,0)</f>
        <v>0</v>
      </c>
      <c r="M2277" s="1" t="str">
        <f>IFERROR(VLOOKUP(ROWS($M$5:M2277),Table_PayItems[[Search Key]:[Concentrated Name]],2,FALSE),"")</f>
        <v>Detector, Microwave Vehicle, Salv - $Ea</v>
      </c>
      <c r="N2277" s="1" t="str">
        <f>IFERROR(VLOOKUP(ROWS($M$5:N2277),$L$5:$M$7000,2,FALSE),"")</f>
        <v/>
      </c>
      <c r="O2277" s="1" t="str">
        <f>IFERROR(VLOOKUP(ROWS($O$5:O2277),$K$5:$L$7000,2,FALSE),"")</f>
        <v/>
      </c>
    </row>
    <row r="2278" spans="2:15" ht="15" customHeight="1" x14ac:dyDescent="0.25">
      <c r="B2278" s="178" t="s">
        <v>9968</v>
      </c>
      <c r="C2278" s="178" t="s">
        <v>104</v>
      </c>
      <c r="D2278" s="178" t="s">
        <v>2016</v>
      </c>
      <c r="E2278" s="178" t="s">
        <v>17</v>
      </c>
      <c r="F2278" s="178" t="s">
        <v>17</v>
      </c>
      <c r="G2278" s="1">
        <f>IF(ISNUMBER(Pay_Item_Search_Text),IF(ISNUMBER(IF(FIND(Pay_Item_Search_Text,B2278)=1,1, "FALSE")),MAX(G$4:$G2277)+1,IF(ISNUMBER(Pay_Item_Search_Text),0,IF(ISNUMBER(SEARCH(Pay_Item_Search_Text,H2278)),MAX(G$4:$G2277)+1,0))),IF(ISNUMBER(Pay_Item_Search_Text),0,IF(ISNUMBER(SEARCH(Pay_Item_Search_Text,H2278)),MAX(G$4:$G2277)+1,0)))</f>
        <v>2274</v>
      </c>
      <c r="H2278" s="1" t="str">
        <f>IF(Table_PayItems[[#This Row],[Description]]="_","_ Unique Item - "&amp;Table_PayItems[[#This Row],[Item]]&amp;" - $"&amp;Table_PayItems[[#This Row],[Unit]],Table_PayItems[[#This Row],[Description]]&amp;" - $"&amp;Table_PayItems[[#This Row],[Unit]])</f>
        <v>Dewatering System, Trench - $Ft</v>
      </c>
      <c r="I2278" s="29" t="str">
        <f>IFERROR(VLOOKUP(ROWS($M$5:M2278),Table_PayItems[[Search Key]:[Concentrated Name]],2,FALSE),"")</f>
        <v>Dewatering System, Trench - $Ft</v>
      </c>
      <c r="J2278" s="1"/>
      <c r="K2278" s="1"/>
      <c r="L2278" s="22">
        <f>IF(ISNUMBER(SEARCH(Pay_Item_Search_Text_2,M2278)),MAX($L$4:L2277)+1,0)</f>
        <v>0</v>
      </c>
      <c r="M2278" s="1" t="str">
        <f>IFERROR(VLOOKUP(ROWS($M$5:M2278),Table_PayItems[[Search Key]:[Concentrated Name]],2,FALSE),"")</f>
        <v>Dewatering System, Trench - $Ft</v>
      </c>
      <c r="N2278" s="1" t="str">
        <f>IFERROR(VLOOKUP(ROWS($M$5:N2278),$L$5:$M$7000,2,FALSE),"")</f>
        <v/>
      </c>
      <c r="O2278" s="1" t="str">
        <f>IFERROR(VLOOKUP(ROWS($O$5:O2278),$K$5:$L$7000,2,FALSE),"")</f>
        <v/>
      </c>
    </row>
    <row r="2279" spans="2:15" ht="15" customHeight="1" x14ac:dyDescent="0.25">
      <c r="B2279" s="178" t="s">
        <v>10642</v>
      </c>
      <c r="C2279" s="178" t="s">
        <v>123</v>
      </c>
      <c r="D2279" s="178" t="s">
        <v>2663</v>
      </c>
      <c r="E2279" s="178" t="s">
        <v>2664</v>
      </c>
      <c r="F2279" s="178" t="s">
        <v>17</v>
      </c>
      <c r="G2279" s="1">
        <f>IF(ISNUMBER(Pay_Item_Search_Text),IF(ISNUMBER(IF(FIND(Pay_Item_Search_Text,B2279)=1,1, "FALSE")),MAX(G$4:$G2278)+1,IF(ISNUMBER(Pay_Item_Search_Text),0,IF(ISNUMBER(SEARCH(Pay_Item_Search_Text,H2279)),MAX(G$4:$G2278)+1,0))),IF(ISNUMBER(Pay_Item_Search_Text),0,IF(ISNUMBER(SEARCH(Pay_Item_Search_Text,H2279)),MAX(G$4:$G2278)+1,0)))</f>
        <v>2275</v>
      </c>
      <c r="H2279" s="1" t="str">
        <f>IF(Table_PayItems[[#This Row],[Description]]="_","_ Unique Item - "&amp;Table_PayItems[[#This Row],[Item]]&amp;" - $"&amp;Table_PayItems[[#This Row],[Unit]],Table_PayItems[[#This Row],[Description]]&amp;" - $"&amp;Table_PayItems[[#This Row],[Unit]])</f>
        <v>Diamond Grinding Conc Pavt - $Syd</v>
      </c>
      <c r="I2279" s="29" t="str">
        <f>IFERROR(VLOOKUP(ROWS($M$5:M2279),Table_PayItems[[Search Key]:[Concentrated Name]],2,FALSE),"")</f>
        <v>Diamond Grinding Conc Pavt - $Syd</v>
      </c>
      <c r="J2279" s="1"/>
      <c r="K2279" s="1"/>
      <c r="L2279" s="22">
        <f>IF(ISNUMBER(SEARCH(Pay_Item_Search_Text_2,M2279)),MAX($L$4:L2278)+1,0)</f>
        <v>0</v>
      </c>
      <c r="M2279" s="1" t="str">
        <f>IFERROR(VLOOKUP(ROWS($M$5:M2279),Table_PayItems[[Search Key]:[Concentrated Name]],2,FALSE),"")</f>
        <v>Diamond Grinding Conc Pavt - $Syd</v>
      </c>
      <c r="N2279" s="1" t="str">
        <f>IFERROR(VLOOKUP(ROWS($M$5:N2279),$L$5:$M$7000,2,FALSE),"")</f>
        <v/>
      </c>
      <c r="O2279" s="1" t="str">
        <f>IFERROR(VLOOKUP(ROWS($O$5:O2279),$K$5:$L$7000,2,FALSE),"")</f>
        <v/>
      </c>
    </row>
    <row r="2280" spans="2:15" ht="15" customHeight="1" x14ac:dyDescent="0.25">
      <c r="B2280" s="178" t="s">
        <v>12494</v>
      </c>
      <c r="C2280" s="178" t="s">
        <v>88</v>
      </c>
      <c r="D2280" s="178" t="s">
        <v>7205</v>
      </c>
      <c r="E2280" s="178" t="s">
        <v>6993</v>
      </c>
      <c r="F2280" s="178" t="s">
        <v>17</v>
      </c>
      <c r="G2280" s="1">
        <f>IF(ISNUMBER(Pay_Item_Search_Text),IF(ISNUMBER(IF(FIND(Pay_Item_Search_Text,B2280)=1,1, "FALSE")),MAX(G$4:$G2279)+1,IF(ISNUMBER(Pay_Item_Search_Text),0,IF(ISNUMBER(SEARCH(Pay_Item_Search_Text,H2280)),MAX(G$4:$G2279)+1,0))),IF(ISNUMBER(Pay_Item_Search_Text),0,IF(ISNUMBER(SEARCH(Pay_Item_Search_Text,H2280)),MAX(G$4:$G2279)+1,0)))</f>
        <v>2276</v>
      </c>
      <c r="H2280" s="1" t="str">
        <f>IF(Table_PayItems[[#This Row],[Description]]="_","_ Unique Item - "&amp;Table_PayItems[[#This Row],[Item]]&amp;" - $"&amp;Table_PayItems[[#This Row],[Unit]],Table_PayItems[[#This Row],[Description]]&amp;" - $"&amp;Table_PayItems[[#This Row],[Unit]])</f>
        <v>Diervilla Ionicera Copper, #5 cont. - $Ea</v>
      </c>
      <c r="I2280" s="29" t="str">
        <f>IFERROR(VLOOKUP(ROWS($M$5:M2280),Table_PayItems[[Search Key]:[Concentrated Name]],2,FALSE),"")</f>
        <v>Diervilla Ionicera Copper, #5 cont. - $Ea</v>
      </c>
      <c r="J2280" s="1"/>
      <c r="K2280" s="1"/>
      <c r="L2280" s="22">
        <f>IF(ISNUMBER(SEARCH(Pay_Item_Search_Text_2,M2280)),MAX($L$4:L2279)+1,0)</f>
        <v>0</v>
      </c>
      <c r="M2280" s="1" t="str">
        <f>IFERROR(VLOOKUP(ROWS($M$5:M2280),Table_PayItems[[Search Key]:[Concentrated Name]],2,FALSE),"")</f>
        <v>Diervilla Ionicera Copper, #5 cont. - $Ea</v>
      </c>
      <c r="N2280" s="1" t="str">
        <f>IFERROR(VLOOKUP(ROWS($M$5:N2280),$L$5:$M$7000,2,FALSE),"")</f>
        <v/>
      </c>
      <c r="O2280" s="1" t="str">
        <f>IFERROR(VLOOKUP(ROWS($O$5:O2280),$K$5:$L$7000,2,FALSE),"")</f>
        <v/>
      </c>
    </row>
    <row r="2281" spans="2:15" ht="15" customHeight="1" x14ac:dyDescent="0.25">
      <c r="B2281" s="178" t="s">
        <v>12495</v>
      </c>
      <c r="C2281" s="178" t="s">
        <v>88</v>
      </c>
      <c r="D2281" s="178" t="s">
        <v>4124</v>
      </c>
      <c r="E2281" s="178" t="s">
        <v>6993</v>
      </c>
      <c r="F2281" s="178" t="s">
        <v>17</v>
      </c>
      <c r="G2281" s="1">
        <f>IF(ISNUMBER(Pay_Item_Search_Text),IF(ISNUMBER(IF(FIND(Pay_Item_Search_Text,B2281)=1,1, "FALSE")),MAX(G$4:$G2280)+1,IF(ISNUMBER(Pay_Item_Search_Text),0,IF(ISNUMBER(SEARCH(Pay_Item_Search_Text,H2281)),MAX(G$4:$G2280)+1,0))),IF(ISNUMBER(Pay_Item_Search_Text),0,IF(ISNUMBER(SEARCH(Pay_Item_Search_Text,H2281)),MAX(G$4:$G2280)+1,0)))</f>
        <v>2277</v>
      </c>
      <c r="H2281" s="1" t="str">
        <f>IF(Table_PayItems[[#This Row],[Description]]="_","_ Unique Item - "&amp;Table_PayItems[[#This Row],[Item]]&amp;" - $"&amp;Table_PayItems[[#This Row],[Unit]],Table_PayItems[[#This Row],[Description]]&amp;" - $"&amp;Table_PayItems[[#This Row],[Unit]])</f>
        <v>Diervilla lonicera, #2 cont. - $Ea</v>
      </c>
      <c r="I2281" s="29" t="str">
        <f>IFERROR(VLOOKUP(ROWS($M$5:M2281),Table_PayItems[[Search Key]:[Concentrated Name]],2,FALSE),"")</f>
        <v>Diervilla lonicera, #2 cont. - $Ea</v>
      </c>
      <c r="J2281" s="1"/>
      <c r="K2281" s="1"/>
      <c r="L2281" s="22">
        <f>IF(ISNUMBER(SEARCH(Pay_Item_Search_Text_2,M2281)),MAX($L$4:L2280)+1,0)</f>
        <v>0</v>
      </c>
      <c r="M2281" s="1" t="str">
        <f>IFERROR(VLOOKUP(ROWS($M$5:M2281),Table_PayItems[[Search Key]:[Concentrated Name]],2,FALSE),"")</f>
        <v>Diervilla lonicera, #2 cont. - $Ea</v>
      </c>
      <c r="N2281" s="1" t="str">
        <f>IFERROR(VLOOKUP(ROWS($M$5:N2281),$L$5:$M$7000,2,FALSE),"")</f>
        <v/>
      </c>
      <c r="O2281" s="1" t="str">
        <f>IFERROR(VLOOKUP(ROWS($O$5:O2281),$K$5:$L$7000,2,FALSE),"")</f>
        <v/>
      </c>
    </row>
    <row r="2282" spans="2:15" ht="15" customHeight="1" x14ac:dyDescent="0.25">
      <c r="B2282" s="178" t="s">
        <v>12496</v>
      </c>
      <c r="C2282" s="178" t="s">
        <v>88</v>
      </c>
      <c r="D2282" s="178" t="s">
        <v>4125</v>
      </c>
      <c r="E2282" s="178" t="s">
        <v>6993</v>
      </c>
      <c r="F2282" s="178" t="s">
        <v>17</v>
      </c>
      <c r="G2282" s="1">
        <f>IF(ISNUMBER(Pay_Item_Search_Text),IF(ISNUMBER(IF(FIND(Pay_Item_Search_Text,B2282)=1,1, "FALSE")),MAX(G$4:$G2281)+1,IF(ISNUMBER(Pay_Item_Search_Text),0,IF(ISNUMBER(SEARCH(Pay_Item_Search_Text,H2282)),MAX(G$4:$G2281)+1,0))),IF(ISNUMBER(Pay_Item_Search_Text),0,IF(ISNUMBER(SEARCH(Pay_Item_Search_Text,H2282)),MAX(G$4:$G2281)+1,0)))</f>
        <v>2278</v>
      </c>
      <c r="H2282" s="1" t="str">
        <f>IF(Table_PayItems[[#This Row],[Description]]="_","_ Unique Item - "&amp;Table_PayItems[[#This Row],[Item]]&amp;" - $"&amp;Table_PayItems[[#This Row],[Unit]],Table_PayItems[[#This Row],[Description]]&amp;" - $"&amp;Table_PayItems[[#This Row],[Unit]])</f>
        <v>Diervilla lonicera, #5 cont. - $Ea</v>
      </c>
      <c r="I2282" s="29" t="str">
        <f>IFERROR(VLOOKUP(ROWS($M$5:M2282),Table_PayItems[[Search Key]:[Concentrated Name]],2,FALSE),"")</f>
        <v>Diervilla lonicera, #5 cont. - $Ea</v>
      </c>
      <c r="J2282" s="1"/>
      <c r="K2282" s="1"/>
      <c r="L2282" s="22">
        <f>IF(ISNUMBER(SEARCH(Pay_Item_Search_Text_2,M2282)),MAX($L$4:L2281)+1,0)</f>
        <v>0</v>
      </c>
      <c r="M2282" s="1" t="str">
        <f>IFERROR(VLOOKUP(ROWS($M$5:M2282),Table_PayItems[[Search Key]:[Concentrated Name]],2,FALSE),"")</f>
        <v>Diervilla lonicera, #5 cont. - $Ea</v>
      </c>
      <c r="N2282" s="1" t="str">
        <f>IFERROR(VLOOKUP(ROWS($M$5:N2282),$L$5:$M$7000,2,FALSE),"")</f>
        <v/>
      </c>
      <c r="O2282" s="1" t="str">
        <f>IFERROR(VLOOKUP(ROWS($O$5:O2282),$K$5:$L$7000,2,FALSE),"")</f>
        <v/>
      </c>
    </row>
    <row r="2283" spans="2:15" ht="15" customHeight="1" x14ac:dyDescent="0.25">
      <c r="B2283" s="178" t="s">
        <v>12497</v>
      </c>
      <c r="C2283" s="178" t="s">
        <v>88</v>
      </c>
      <c r="D2283" s="178" t="s">
        <v>4126</v>
      </c>
      <c r="E2283" s="178" t="s">
        <v>6993</v>
      </c>
      <c r="F2283" s="178" t="s">
        <v>17</v>
      </c>
      <c r="G2283" s="1">
        <f>IF(ISNUMBER(Pay_Item_Search_Text),IF(ISNUMBER(IF(FIND(Pay_Item_Search_Text,B2283)=1,1, "FALSE")),MAX(G$4:$G2282)+1,IF(ISNUMBER(Pay_Item_Search_Text),0,IF(ISNUMBER(SEARCH(Pay_Item_Search_Text,H2283)),MAX(G$4:$G2282)+1,0))),IF(ISNUMBER(Pay_Item_Search_Text),0,IF(ISNUMBER(SEARCH(Pay_Item_Search_Text,H2283)),MAX(G$4:$G2282)+1,0)))</f>
        <v>2279</v>
      </c>
      <c r="H2283" s="1" t="str">
        <f>IF(Table_PayItems[[#This Row],[Description]]="_","_ Unique Item - "&amp;Table_PayItems[[#This Row],[Item]]&amp;" - $"&amp;Table_PayItems[[#This Row],[Unit]],Table_PayItems[[#This Row],[Description]]&amp;" - $"&amp;Table_PayItems[[#This Row],[Unit]])</f>
        <v>Diervilla rivularis, #2 cont. - $Ea</v>
      </c>
      <c r="I2283" s="29" t="str">
        <f>IFERROR(VLOOKUP(ROWS($M$5:M2283),Table_PayItems[[Search Key]:[Concentrated Name]],2,FALSE),"")</f>
        <v>Diervilla rivularis, #2 cont. - $Ea</v>
      </c>
      <c r="J2283" s="1"/>
      <c r="K2283" s="1"/>
      <c r="L2283" s="22">
        <f>IF(ISNUMBER(SEARCH(Pay_Item_Search_Text_2,M2283)),MAX($L$4:L2282)+1,0)</f>
        <v>0</v>
      </c>
      <c r="M2283" s="1" t="str">
        <f>IFERROR(VLOOKUP(ROWS($M$5:M2283),Table_PayItems[[Search Key]:[Concentrated Name]],2,FALSE),"")</f>
        <v>Diervilla rivularis, #2 cont. - $Ea</v>
      </c>
      <c r="N2283" s="1" t="str">
        <f>IFERROR(VLOOKUP(ROWS($M$5:N2283),$L$5:$M$7000,2,FALSE),"")</f>
        <v/>
      </c>
      <c r="O2283" s="1" t="str">
        <f>IFERROR(VLOOKUP(ROWS($O$5:O2283),$K$5:$L$7000,2,FALSE),"")</f>
        <v/>
      </c>
    </row>
    <row r="2284" spans="2:15" ht="15" customHeight="1" x14ac:dyDescent="0.25">
      <c r="B2284" s="178" t="s">
        <v>12498</v>
      </c>
      <c r="C2284" s="178" t="s">
        <v>88</v>
      </c>
      <c r="D2284" s="178" t="s">
        <v>4127</v>
      </c>
      <c r="E2284" s="178" t="s">
        <v>6993</v>
      </c>
      <c r="F2284" s="178" t="s">
        <v>17</v>
      </c>
      <c r="G2284" s="1">
        <f>IF(ISNUMBER(Pay_Item_Search_Text),IF(ISNUMBER(IF(FIND(Pay_Item_Search_Text,B2284)=1,1, "FALSE")),MAX(G$4:$G2283)+1,IF(ISNUMBER(Pay_Item_Search_Text),0,IF(ISNUMBER(SEARCH(Pay_Item_Search_Text,H2284)),MAX(G$4:$G2283)+1,0))),IF(ISNUMBER(Pay_Item_Search_Text),0,IF(ISNUMBER(SEARCH(Pay_Item_Search_Text,H2284)),MAX(G$4:$G2283)+1,0)))</f>
        <v>2280</v>
      </c>
      <c r="H2284" s="1" t="str">
        <f>IF(Table_PayItems[[#This Row],[Description]]="_","_ Unique Item - "&amp;Table_PayItems[[#This Row],[Item]]&amp;" - $"&amp;Table_PayItems[[#This Row],[Unit]],Table_PayItems[[#This Row],[Description]]&amp;" - $"&amp;Table_PayItems[[#This Row],[Unit]])</f>
        <v>Diervilla rivularis, #5 cont. - $Ea</v>
      </c>
      <c r="I2284" s="29" t="str">
        <f>IFERROR(VLOOKUP(ROWS($M$5:M2284),Table_PayItems[[Search Key]:[Concentrated Name]],2,FALSE),"")</f>
        <v>Diervilla rivularis, #5 cont. - $Ea</v>
      </c>
      <c r="J2284" s="1"/>
      <c r="K2284" s="1"/>
      <c r="L2284" s="22">
        <f>IF(ISNUMBER(SEARCH(Pay_Item_Search_Text_2,M2284)),MAX($L$4:L2283)+1,0)</f>
        <v>0</v>
      </c>
      <c r="M2284" s="1" t="str">
        <f>IFERROR(VLOOKUP(ROWS($M$5:M2284),Table_PayItems[[Search Key]:[Concentrated Name]],2,FALSE),"")</f>
        <v>Diervilla rivularis, #5 cont. - $Ea</v>
      </c>
      <c r="N2284" s="1" t="str">
        <f>IFERROR(VLOOKUP(ROWS($M$5:N2284),$L$5:$M$7000,2,FALSE),"")</f>
        <v/>
      </c>
      <c r="O2284" s="1" t="str">
        <f>IFERROR(VLOOKUP(ROWS($O$5:O2284),$K$5:$L$7000,2,FALSE),"")</f>
        <v/>
      </c>
    </row>
    <row r="2285" spans="2:15" ht="15" customHeight="1" x14ac:dyDescent="0.25">
      <c r="B2285" s="178" t="s">
        <v>12499</v>
      </c>
      <c r="C2285" s="178" t="s">
        <v>88</v>
      </c>
      <c r="D2285" s="178" t="s">
        <v>4128</v>
      </c>
      <c r="E2285" s="178" t="s">
        <v>6993</v>
      </c>
      <c r="F2285" s="178" t="s">
        <v>17</v>
      </c>
      <c r="G2285" s="1">
        <f>IF(ISNUMBER(Pay_Item_Search_Text),IF(ISNUMBER(IF(FIND(Pay_Item_Search_Text,B2285)=1,1, "FALSE")),MAX(G$4:$G2284)+1,IF(ISNUMBER(Pay_Item_Search_Text),0,IF(ISNUMBER(SEARCH(Pay_Item_Search_Text,H2285)),MAX(G$4:$G2284)+1,0))),IF(ISNUMBER(Pay_Item_Search_Text),0,IF(ISNUMBER(SEARCH(Pay_Item_Search_Text,H2285)),MAX(G$4:$G2284)+1,0)))</f>
        <v>2281</v>
      </c>
      <c r="H2285" s="1" t="str">
        <f>IF(Table_PayItems[[#This Row],[Description]]="_","_ Unique Item - "&amp;Table_PayItems[[#This Row],[Item]]&amp;" - $"&amp;Table_PayItems[[#This Row],[Unit]],Table_PayItems[[#This Row],[Description]]&amp;" - $"&amp;Table_PayItems[[#This Row],[Unit]])</f>
        <v>Diervilla sessilifolia, #2 cont. - $Ea</v>
      </c>
      <c r="I2285" s="29" t="str">
        <f>IFERROR(VLOOKUP(ROWS($M$5:M2285),Table_PayItems[[Search Key]:[Concentrated Name]],2,FALSE),"")</f>
        <v>Diervilla sessilifolia, #2 cont. - $Ea</v>
      </c>
      <c r="J2285" s="1"/>
      <c r="K2285" s="1"/>
      <c r="L2285" s="22">
        <f>IF(ISNUMBER(SEARCH(Pay_Item_Search_Text_2,M2285)),MAX($L$4:L2284)+1,0)</f>
        <v>0</v>
      </c>
      <c r="M2285" s="1" t="str">
        <f>IFERROR(VLOOKUP(ROWS($M$5:M2285),Table_PayItems[[Search Key]:[Concentrated Name]],2,FALSE),"")</f>
        <v>Diervilla sessilifolia, #2 cont. - $Ea</v>
      </c>
      <c r="N2285" s="1" t="str">
        <f>IFERROR(VLOOKUP(ROWS($M$5:N2285),$L$5:$M$7000,2,FALSE),"")</f>
        <v/>
      </c>
      <c r="O2285" s="1" t="str">
        <f>IFERROR(VLOOKUP(ROWS($O$5:O2285),$K$5:$L$7000,2,FALSE),"")</f>
        <v/>
      </c>
    </row>
    <row r="2286" spans="2:15" ht="15" customHeight="1" x14ac:dyDescent="0.25">
      <c r="B2286" s="178" t="s">
        <v>12500</v>
      </c>
      <c r="C2286" s="178" t="s">
        <v>88</v>
      </c>
      <c r="D2286" s="178" t="s">
        <v>4129</v>
      </c>
      <c r="E2286" s="178" t="s">
        <v>6993</v>
      </c>
      <c r="F2286" s="178" t="s">
        <v>17</v>
      </c>
      <c r="G2286" s="1">
        <f>IF(ISNUMBER(Pay_Item_Search_Text),IF(ISNUMBER(IF(FIND(Pay_Item_Search_Text,B2286)=1,1, "FALSE")),MAX(G$4:$G2285)+1,IF(ISNUMBER(Pay_Item_Search_Text),0,IF(ISNUMBER(SEARCH(Pay_Item_Search_Text,H2286)),MAX(G$4:$G2285)+1,0))),IF(ISNUMBER(Pay_Item_Search_Text),0,IF(ISNUMBER(SEARCH(Pay_Item_Search_Text,H2286)),MAX(G$4:$G2285)+1,0)))</f>
        <v>2282</v>
      </c>
      <c r="H2286" s="1" t="str">
        <f>IF(Table_PayItems[[#This Row],[Description]]="_","_ Unique Item - "&amp;Table_PayItems[[#This Row],[Item]]&amp;" - $"&amp;Table_PayItems[[#This Row],[Unit]],Table_PayItems[[#This Row],[Description]]&amp;" - $"&amp;Table_PayItems[[#This Row],[Unit]])</f>
        <v>Diervilla sessilifolia, #5 cont. - $Ea</v>
      </c>
      <c r="I2286" s="29" t="str">
        <f>IFERROR(VLOOKUP(ROWS($M$5:M2286),Table_PayItems[[Search Key]:[Concentrated Name]],2,FALSE),"")</f>
        <v>Diervilla sessilifolia, #5 cont. - $Ea</v>
      </c>
      <c r="J2286" s="1"/>
      <c r="K2286" s="1"/>
      <c r="L2286" s="22">
        <f>IF(ISNUMBER(SEARCH(Pay_Item_Search_Text_2,M2286)),MAX($L$4:L2285)+1,0)</f>
        <v>0</v>
      </c>
      <c r="M2286" s="1" t="str">
        <f>IFERROR(VLOOKUP(ROWS($M$5:M2286),Table_PayItems[[Search Key]:[Concentrated Name]],2,FALSE),"")</f>
        <v>Diervilla sessilifolia, #5 cont. - $Ea</v>
      </c>
      <c r="N2286" s="1" t="str">
        <f>IFERROR(VLOOKUP(ROWS($M$5:N2286),$L$5:$M$7000,2,FALSE),"")</f>
        <v/>
      </c>
      <c r="O2286" s="1" t="str">
        <f>IFERROR(VLOOKUP(ROWS($O$5:O2286),$K$5:$L$7000,2,FALSE),"")</f>
        <v/>
      </c>
    </row>
    <row r="2287" spans="2:15" ht="15" customHeight="1" x14ac:dyDescent="0.25">
      <c r="B2287" s="178" t="s">
        <v>14035</v>
      </c>
      <c r="C2287" s="178" t="s">
        <v>88</v>
      </c>
      <c r="D2287" s="178" t="s">
        <v>4950</v>
      </c>
      <c r="E2287" s="178" t="s">
        <v>14036</v>
      </c>
      <c r="F2287" s="178" t="s">
        <v>17</v>
      </c>
      <c r="G2287" s="1">
        <f>IF(ISNUMBER(Pay_Item_Search_Text),IF(ISNUMBER(IF(FIND(Pay_Item_Search_Text,B2287)=1,1, "FALSE")),MAX(G$4:$G2286)+1,IF(ISNUMBER(Pay_Item_Search_Text),0,IF(ISNUMBER(SEARCH(Pay_Item_Search_Text,H2287)),MAX(G$4:$G2286)+1,0))),IF(ISNUMBER(Pay_Item_Search_Text),0,IF(ISNUMBER(SEARCH(Pay_Item_Search_Text,H2287)),MAX(G$4:$G2286)+1,0)))</f>
        <v>2283</v>
      </c>
      <c r="H2287" s="1" t="str">
        <f>IF(Table_PayItems[[#This Row],[Description]]="_","_ Unique Item - "&amp;Table_PayItems[[#This Row],[Item]]&amp;" - $"&amp;Table_PayItems[[#This Row],[Unit]],Table_PayItems[[#This Row],[Description]]&amp;" - $"&amp;Table_PayItems[[#This Row],[Unit]])</f>
        <v>Digital Loop Detector - $Ea</v>
      </c>
      <c r="I2287" s="29" t="str">
        <f>IFERROR(VLOOKUP(ROWS($M$5:M2287),Table_PayItems[[Search Key]:[Concentrated Name]],2,FALSE),"")</f>
        <v>Digital Loop Detector - $Ea</v>
      </c>
      <c r="J2287" s="1"/>
      <c r="K2287" s="1"/>
      <c r="L2287" s="22">
        <f>IF(ISNUMBER(SEARCH(Pay_Item_Search_Text_2,M2287)),MAX($L$4:L2286)+1,0)</f>
        <v>0</v>
      </c>
      <c r="M2287" s="1" t="str">
        <f>IFERROR(VLOOKUP(ROWS($M$5:M2287),Table_PayItems[[Search Key]:[Concentrated Name]],2,FALSE),"")</f>
        <v>Digital Loop Detector - $Ea</v>
      </c>
      <c r="N2287" s="1" t="str">
        <f>IFERROR(VLOOKUP(ROWS($M$5:N2287),$L$5:$M$7000,2,FALSE),"")</f>
        <v/>
      </c>
      <c r="O2287" s="1" t="str">
        <f>IFERROR(VLOOKUP(ROWS($O$5:O2287),$K$5:$L$7000,2,FALSE),"")</f>
        <v/>
      </c>
    </row>
    <row r="2288" spans="2:15" ht="15" customHeight="1" x14ac:dyDescent="0.25">
      <c r="B2288" s="178" t="s">
        <v>14037</v>
      </c>
      <c r="C2288" s="178" t="s">
        <v>88</v>
      </c>
      <c r="D2288" s="178" t="s">
        <v>4951</v>
      </c>
      <c r="E2288" s="178" t="s">
        <v>14036</v>
      </c>
      <c r="F2288" s="178" t="s">
        <v>17</v>
      </c>
      <c r="G2288" s="1">
        <f>IF(ISNUMBER(Pay_Item_Search_Text),IF(ISNUMBER(IF(FIND(Pay_Item_Search_Text,B2288)=1,1, "FALSE")),MAX(G$4:$G2287)+1,IF(ISNUMBER(Pay_Item_Search_Text),0,IF(ISNUMBER(SEARCH(Pay_Item_Search_Text,H2288)),MAX(G$4:$G2287)+1,0))),IF(ISNUMBER(Pay_Item_Search_Text),0,IF(ISNUMBER(SEARCH(Pay_Item_Search_Text,H2288)),MAX(G$4:$G2287)+1,0)))</f>
        <v>2284</v>
      </c>
      <c r="H2288" s="1" t="str">
        <f>IF(Table_PayItems[[#This Row],[Description]]="_","_ Unique Item - "&amp;Table_PayItems[[#This Row],[Item]]&amp;" - $"&amp;Table_PayItems[[#This Row],[Unit]],Table_PayItems[[#This Row],[Description]]&amp;" - $"&amp;Table_PayItems[[#This Row],[Unit]])</f>
        <v>Digital Loop Detector, Salv - $Ea</v>
      </c>
      <c r="I2288" s="29" t="str">
        <f>IFERROR(VLOOKUP(ROWS($M$5:M2288),Table_PayItems[[Search Key]:[Concentrated Name]],2,FALSE),"")</f>
        <v>Digital Loop Detector, Salv - $Ea</v>
      </c>
      <c r="J2288" s="1"/>
      <c r="K2288" s="1"/>
      <c r="L2288" s="22">
        <f>IF(ISNUMBER(SEARCH(Pay_Item_Search_Text_2,M2288)),MAX($L$4:L2287)+1,0)</f>
        <v>0</v>
      </c>
      <c r="M2288" s="1" t="str">
        <f>IFERROR(VLOOKUP(ROWS($M$5:M2288),Table_PayItems[[Search Key]:[Concentrated Name]],2,FALSE),"")</f>
        <v>Digital Loop Detector, Salv - $Ea</v>
      </c>
      <c r="N2288" s="1" t="str">
        <f>IFERROR(VLOOKUP(ROWS($M$5:N2288),$L$5:$M$7000,2,FALSE),"")</f>
        <v/>
      </c>
      <c r="O2288" s="1" t="str">
        <f>IFERROR(VLOOKUP(ROWS($O$5:O2288),$K$5:$L$7000,2,FALSE),"")</f>
        <v/>
      </c>
    </row>
    <row r="2289" spans="2:15" ht="15" customHeight="1" x14ac:dyDescent="0.25">
      <c r="B2289" s="178" t="s">
        <v>14436</v>
      </c>
      <c r="C2289" s="178" t="s">
        <v>88</v>
      </c>
      <c r="D2289" s="178" t="s">
        <v>5310</v>
      </c>
      <c r="E2289" s="178" t="s">
        <v>5648</v>
      </c>
      <c r="F2289" s="178" t="s">
        <v>17</v>
      </c>
      <c r="G2289" s="1">
        <f>IF(ISNUMBER(Pay_Item_Search_Text),IF(ISNUMBER(IF(FIND(Pay_Item_Search_Text,B2289)=1,1, "FALSE")),MAX(G$4:$G2288)+1,IF(ISNUMBER(Pay_Item_Search_Text),0,IF(ISNUMBER(SEARCH(Pay_Item_Search_Text,H2289)),MAX(G$4:$G2288)+1,0))),IF(ISNUMBER(Pay_Item_Search_Text),0,IF(ISNUMBER(SEARCH(Pay_Item_Search_Text,H2289)),MAX(G$4:$G2288)+1,0)))</f>
        <v>2285</v>
      </c>
      <c r="H2289" s="1" t="str">
        <f>IF(Table_PayItems[[#This Row],[Description]]="_","_ Unique Item - "&amp;Table_PayItems[[#This Row],[Item]]&amp;" - $"&amp;Table_PayItems[[#This Row],[Unit]],Table_PayItems[[#This Row],[Description]]&amp;" - $"&amp;Table_PayItems[[#This Row],[Unit]])</f>
        <v>Digital Video Encoder, H.264 - $Ea</v>
      </c>
      <c r="I2289" s="29" t="str">
        <f>IFERROR(VLOOKUP(ROWS($M$5:M2289),Table_PayItems[[Search Key]:[Concentrated Name]],2,FALSE),"")</f>
        <v>Digital Video Encoder, H.264 - $Ea</v>
      </c>
      <c r="J2289" s="1"/>
      <c r="K2289" s="1"/>
      <c r="L2289" s="22">
        <f>IF(ISNUMBER(SEARCH(Pay_Item_Search_Text_2,M2289)),MAX($L$4:L2288)+1,0)</f>
        <v>0</v>
      </c>
      <c r="M2289" s="1" t="str">
        <f>IFERROR(VLOOKUP(ROWS($M$5:M2289),Table_PayItems[[Search Key]:[Concentrated Name]],2,FALSE),"")</f>
        <v>Digital Video Encoder, H.264 - $Ea</v>
      </c>
      <c r="N2289" s="1" t="str">
        <f>IFERROR(VLOOKUP(ROWS($M$5:N2289),$L$5:$M$7000,2,FALSE),"")</f>
        <v/>
      </c>
      <c r="O2289" s="1" t="str">
        <f>IFERROR(VLOOKUP(ROWS($O$5:O2289),$K$5:$L$7000,2,FALSE),"")</f>
        <v/>
      </c>
    </row>
    <row r="2290" spans="2:15" ht="15" customHeight="1" x14ac:dyDescent="0.25">
      <c r="B2290" s="178" t="s">
        <v>14438</v>
      </c>
      <c r="C2290" s="178" t="s">
        <v>88</v>
      </c>
      <c r="D2290" s="178" t="s">
        <v>5312</v>
      </c>
      <c r="E2290" s="178" t="s">
        <v>5648</v>
      </c>
      <c r="F2290" s="178" t="s">
        <v>17</v>
      </c>
      <c r="G2290" s="1">
        <f>IF(ISNUMBER(Pay_Item_Search_Text),IF(ISNUMBER(IF(FIND(Pay_Item_Search_Text,B2290)=1,1, "FALSE")),MAX(G$4:$G2289)+1,IF(ISNUMBER(Pay_Item_Search_Text),0,IF(ISNUMBER(SEARCH(Pay_Item_Search_Text,H2290)),MAX(G$4:$G2289)+1,0))),IF(ISNUMBER(Pay_Item_Search_Text),0,IF(ISNUMBER(SEARCH(Pay_Item_Search_Text,H2290)),MAX(G$4:$G2289)+1,0)))</f>
        <v>2286</v>
      </c>
      <c r="H2290" s="1" t="str">
        <f>IF(Table_PayItems[[#This Row],[Description]]="_","_ Unique Item - "&amp;Table_PayItems[[#This Row],[Item]]&amp;" - $"&amp;Table_PayItems[[#This Row],[Unit]],Table_PayItems[[#This Row],[Description]]&amp;" - $"&amp;Table_PayItems[[#This Row],[Unit]])</f>
        <v>Digital Video Encoder, Install Salv - $Ea</v>
      </c>
      <c r="I2290" s="29" t="str">
        <f>IFERROR(VLOOKUP(ROWS($M$5:M2290),Table_PayItems[[Search Key]:[Concentrated Name]],2,FALSE),"")</f>
        <v>Digital Video Encoder, Install Salv - $Ea</v>
      </c>
      <c r="J2290" s="1"/>
      <c r="K2290" s="1"/>
      <c r="L2290" s="22">
        <f>IF(ISNUMBER(SEARCH(Pay_Item_Search_Text_2,M2290)),MAX($L$4:L2289)+1,0)</f>
        <v>0</v>
      </c>
      <c r="M2290" s="1" t="str">
        <f>IFERROR(VLOOKUP(ROWS($M$5:M2290),Table_PayItems[[Search Key]:[Concentrated Name]],2,FALSE),"")</f>
        <v>Digital Video Encoder, Install Salv - $Ea</v>
      </c>
      <c r="N2290" s="1" t="str">
        <f>IFERROR(VLOOKUP(ROWS($M$5:N2290),$L$5:$M$7000,2,FALSE),"")</f>
        <v/>
      </c>
      <c r="O2290" s="1" t="str">
        <f>IFERROR(VLOOKUP(ROWS($O$5:O2290),$K$5:$L$7000,2,FALSE),"")</f>
        <v/>
      </c>
    </row>
    <row r="2291" spans="2:15" ht="15" customHeight="1" x14ac:dyDescent="0.25">
      <c r="B2291" s="178" t="s">
        <v>14435</v>
      </c>
      <c r="C2291" s="178" t="s">
        <v>88</v>
      </c>
      <c r="D2291" s="178" t="s">
        <v>5309</v>
      </c>
      <c r="E2291" s="178" t="s">
        <v>5648</v>
      </c>
      <c r="F2291" s="178" t="s">
        <v>17</v>
      </c>
      <c r="G2291" s="1">
        <f>IF(ISNUMBER(Pay_Item_Search_Text),IF(ISNUMBER(IF(FIND(Pay_Item_Search_Text,B2291)=1,1, "FALSE")),MAX(G$4:$G2290)+1,IF(ISNUMBER(Pay_Item_Search_Text),0,IF(ISNUMBER(SEARCH(Pay_Item_Search_Text,H2291)),MAX(G$4:$G2290)+1,0))),IF(ISNUMBER(Pay_Item_Search_Text),0,IF(ISNUMBER(SEARCH(Pay_Item_Search_Text,H2291)),MAX(G$4:$G2290)+1,0)))</f>
        <v>2287</v>
      </c>
      <c r="H2291" s="1" t="str">
        <f>IF(Table_PayItems[[#This Row],[Description]]="_","_ Unique Item - "&amp;Table_PayItems[[#This Row],[Item]]&amp;" - $"&amp;Table_PayItems[[#This Row],[Unit]],Table_PayItems[[#This Row],[Description]]&amp;" - $"&amp;Table_PayItems[[#This Row],[Unit]])</f>
        <v>Digital Video Encoder, MPEG-4 - $Ea</v>
      </c>
      <c r="I2291" s="29" t="str">
        <f>IFERROR(VLOOKUP(ROWS($M$5:M2291),Table_PayItems[[Search Key]:[Concentrated Name]],2,FALSE),"")</f>
        <v>Digital Video Encoder, MPEG-4 - $Ea</v>
      </c>
      <c r="J2291" s="1"/>
      <c r="K2291" s="1"/>
      <c r="L2291" s="22">
        <f>IF(ISNUMBER(SEARCH(Pay_Item_Search_Text_2,M2291)),MAX($L$4:L2290)+1,0)</f>
        <v>0</v>
      </c>
      <c r="M2291" s="1" t="str">
        <f>IFERROR(VLOOKUP(ROWS($M$5:M2291),Table_PayItems[[Search Key]:[Concentrated Name]],2,FALSE),"")</f>
        <v>Digital Video Encoder, MPEG-4 - $Ea</v>
      </c>
      <c r="N2291" s="1" t="str">
        <f>IFERROR(VLOOKUP(ROWS($M$5:N2291),$L$5:$M$7000,2,FALSE),"")</f>
        <v/>
      </c>
      <c r="O2291" s="1" t="str">
        <f>IFERROR(VLOOKUP(ROWS($O$5:O2291),$K$5:$L$7000,2,FALSE),"")</f>
        <v/>
      </c>
    </row>
    <row r="2292" spans="2:15" ht="15" customHeight="1" x14ac:dyDescent="0.25">
      <c r="B2292" s="178" t="s">
        <v>14437</v>
      </c>
      <c r="C2292" s="178" t="s">
        <v>88</v>
      </c>
      <c r="D2292" s="178" t="s">
        <v>5311</v>
      </c>
      <c r="E2292" s="178" t="s">
        <v>5648</v>
      </c>
      <c r="F2292" s="178" t="s">
        <v>17</v>
      </c>
      <c r="G2292" s="1">
        <f>IF(ISNUMBER(Pay_Item_Search_Text),IF(ISNUMBER(IF(FIND(Pay_Item_Search_Text,B2292)=1,1, "FALSE")),MAX(G$4:$G2291)+1,IF(ISNUMBER(Pay_Item_Search_Text),0,IF(ISNUMBER(SEARCH(Pay_Item_Search_Text,H2292)),MAX(G$4:$G2291)+1,0))),IF(ISNUMBER(Pay_Item_Search_Text),0,IF(ISNUMBER(SEARCH(Pay_Item_Search_Text,H2292)),MAX(G$4:$G2291)+1,0)))</f>
        <v>2288</v>
      </c>
      <c r="H2292" s="1" t="str">
        <f>IF(Table_PayItems[[#This Row],[Description]]="_","_ Unique Item - "&amp;Table_PayItems[[#This Row],[Item]]&amp;" - $"&amp;Table_PayItems[[#This Row],[Unit]],Table_PayItems[[#This Row],[Description]]&amp;" - $"&amp;Table_PayItems[[#This Row],[Unit]])</f>
        <v>Digital Video Encoder, Rem and Salv - $Ea</v>
      </c>
      <c r="I2292" s="29" t="str">
        <f>IFERROR(VLOOKUP(ROWS($M$5:M2292),Table_PayItems[[Search Key]:[Concentrated Name]],2,FALSE),"")</f>
        <v>Digital Video Encoder, Rem and Salv - $Ea</v>
      </c>
      <c r="J2292" s="1"/>
      <c r="K2292" s="1"/>
      <c r="L2292" s="22">
        <f>IF(ISNUMBER(SEARCH(Pay_Item_Search_Text_2,M2292)),MAX($L$4:L2291)+1,0)</f>
        <v>0</v>
      </c>
      <c r="M2292" s="1" t="str">
        <f>IFERROR(VLOOKUP(ROWS($M$5:M2292),Table_PayItems[[Search Key]:[Concentrated Name]],2,FALSE),"")</f>
        <v>Digital Video Encoder, Rem and Salv - $Ea</v>
      </c>
      <c r="N2292" s="1" t="str">
        <f>IFERROR(VLOOKUP(ROWS($M$5:N2292),$L$5:$M$7000,2,FALSE),"")</f>
        <v/>
      </c>
      <c r="O2292" s="1" t="str">
        <f>IFERROR(VLOOKUP(ROWS($O$5:O2292),$K$5:$L$7000,2,FALSE),"")</f>
        <v/>
      </c>
    </row>
    <row r="2293" spans="2:15" ht="15" customHeight="1" x14ac:dyDescent="0.25">
      <c r="B2293" s="178" t="s">
        <v>7972</v>
      </c>
      <c r="C2293" s="178" t="s">
        <v>57</v>
      </c>
      <c r="D2293" s="178" t="s">
        <v>65</v>
      </c>
      <c r="E2293" s="178" t="s">
        <v>63</v>
      </c>
      <c r="F2293" s="178" t="s">
        <v>17</v>
      </c>
      <c r="G2293" s="1">
        <f>IF(ISNUMBER(Pay_Item_Search_Text),IF(ISNUMBER(IF(FIND(Pay_Item_Search_Text,B2293)=1,1, "FALSE")),MAX(G$4:$G2292)+1,IF(ISNUMBER(Pay_Item_Search_Text),0,IF(ISNUMBER(SEARCH(Pay_Item_Search_Text,H2293)),MAX(G$4:$G2292)+1,0))),IF(ISNUMBER(Pay_Item_Search_Text),0,IF(ISNUMBER(SEARCH(Pay_Item_Search_Text,H2293)),MAX(G$4:$G2292)+1,0)))</f>
        <v>2289</v>
      </c>
      <c r="H2293" s="1" t="str">
        <f>IF(Table_PayItems[[#This Row],[Description]]="_","_ Unique Item - "&amp;Table_PayItems[[#This Row],[Item]]&amp;" - $"&amp;Table_PayItems[[#This Row],[Unit]],Table_PayItems[[#This Row],[Description]]&amp;" - $"&amp;Table_PayItems[[#This Row],[Unit]])</f>
        <v>Dispute Review Board, Appeal Hearing - $Dlr</v>
      </c>
      <c r="I2293" s="29" t="str">
        <f>IFERROR(VLOOKUP(ROWS($M$5:M2293),Table_PayItems[[Search Key]:[Concentrated Name]],2,FALSE),"")</f>
        <v>Dispute Review Board, Appeal Hearing - $Dlr</v>
      </c>
      <c r="J2293" s="1"/>
      <c r="K2293" s="1"/>
      <c r="L2293" s="22">
        <f>IF(ISNUMBER(SEARCH(Pay_Item_Search_Text_2,M2293)),MAX($L$4:L2292)+1,0)</f>
        <v>0</v>
      </c>
      <c r="M2293" s="1" t="str">
        <f>IFERROR(VLOOKUP(ROWS($M$5:M2293),Table_PayItems[[Search Key]:[Concentrated Name]],2,FALSE),"")</f>
        <v>Dispute Review Board, Appeal Hearing - $Dlr</v>
      </c>
      <c r="N2293" s="1" t="str">
        <f>IFERROR(VLOOKUP(ROWS($M$5:N2293),$L$5:$M$7000,2,FALSE),"")</f>
        <v/>
      </c>
      <c r="O2293" s="1" t="str">
        <f>IFERROR(VLOOKUP(ROWS($O$5:O2293),$K$5:$L$7000,2,FALSE),"")</f>
        <v/>
      </c>
    </row>
    <row r="2294" spans="2:15" ht="15" customHeight="1" x14ac:dyDescent="0.25">
      <c r="B2294" s="178" t="s">
        <v>7973</v>
      </c>
      <c r="C2294" s="178" t="s">
        <v>57</v>
      </c>
      <c r="D2294" s="178" t="s">
        <v>66</v>
      </c>
      <c r="E2294" s="178" t="s">
        <v>63</v>
      </c>
      <c r="F2294" s="178" t="s">
        <v>17</v>
      </c>
      <c r="G2294" s="1">
        <f>IF(ISNUMBER(Pay_Item_Search_Text),IF(ISNUMBER(IF(FIND(Pay_Item_Search_Text,B2294)=1,1, "FALSE")),MAX(G$4:$G2293)+1,IF(ISNUMBER(Pay_Item_Search_Text),0,IF(ISNUMBER(SEARCH(Pay_Item_Search_Text,H2294)),MAX(G$4:$G2293)+1,0))),IF(ISNUMBER(Pay_Item_Search_Text),0,IF(ISNUMBER(SEARCH(Pay_Item_Search_Text,H2294)),MAX(G$4:$G2293)+1,0)))</f>
        <v>2290</v>
      </c>
      <c r="H2294" s="1" t="str">
        <f>IF(Table_PayItems[[#This Row],[Description]]="_","_ Unique Item - "&amp;Table_PayItems[[#This Row],[Item]]&amp;" - $"&amp;Table_PayItems[[#This Row],[Unit]],Table_PayItems[[#This Row],[Description]]&amp;" - $"&amp;Table_PayItems[[#This Row],[Unit]])</f>
        <v>Dispute Review Board, Appeal Hearing, Additional Day - $Dlr</v>
      </c>
      <c r="I2294" s="29" t="str">
        <f>IFERROR(VLOOKUP(ROWS($M$5:M2294),Table_PayItems[[Search Key]:[Concentrated Name]],2,FALSE),"")</f>
        <v>Dispute Review Board, Appeal Hearing, Additional Day - $Dlr</v>
      </c>
      <c r="J2294" s="1"/>
      <c r="K2294" s="1"/>
      <c r="L2294" s="22">
        <f>IF(ISNUMBER(SEARCH(Pay_Item_Search_Text_2,M2294)),MAX($L$4:L2293)+1,0)</f>
        <v>0</v>
      </c>
      <c r="M2294" s="1" t="str">
        <f>IFERROR(VLOOKUP(ROWS($M$5:M2294),Table_PayItems[[Search Key]:[Concentrated Name]],2,FALSE),"")</f>
        <v>Dispute Review Board, Appeal Hearing, Additional Day - $Dlr</v>
      </c>
      <c r="N2294" s="1" t="str">
        <f>IFERROR(VLOOKUP(ROWS($M$5:N2294),$L$5:$M$7000,2,FALSE),"")</f>
        <v/>
      </c>
      <c r="O2294" s="1" t="str">
        <f>IFERROR(VLOOKUP(ROWS($O$5:O2294),$K$5:$L$7000,2,FALSE),"")</f>
        <v/>
      </c>
    </row>
    <row r="2295" spans="2:15" ht="15" customHeight="1" x14ac:dyDescent="0.25">
      <c r="B2295" s="178" t="s">
        <v>7970</v>
      </c>
      <c r="C2295" s="178" t="s">
        <v>57</v>
      </c>
      <c r="D2295" s="178" t="s">
        <v>62</v>
      </c>
      <c r="E2295" s="178" t="s">
        <v>63</v>
      </c>
      <c r="F2295" s="178" t="s">
        <v>17</v>
      </c>
      <c r="G2295" s="1">
        <f>IF(ISNUMBER(Pay_Item_Search_Text),IF(ISNUMBER(IF(FIND(Pay_Item_Search_Text,B2295)=1,1, "FALSE")),MAX(G$4:$G2294)+1,IF(ISNUMBER(Pay_Item_Search_Text),0,IF(ISNUMBER(SEARCH(Pay_Item_Search_Text,H2295)),MAX(G$4:$G2294)+1,0))),IF(ISNUMBER(Pay_Item_Search_Text),0,IF(ISNUMBER(SEARCH(Pay_Item_Search_Text,H2295)),MAX(G$4:$G2294)+1,0)))</f>
        <v>2291</v>
      </c>
      <c r="H2295" s="1" t="str">
        <f>IF(Table_PayItems[[#This Row],[Description]]="_","_ Unique Item - "&amp;Table_PayItems[[#This Row],[Item]]&amp;" - $"&amp;Table_PayItems[[#This Row],[Unit]],Table_PayItems[[#This Row],[Description]]&amp;" - $"&amp;Table_PayItems[[#This Row],[Unit]])</f>
        <v>Dispute Review Board, Hearing - $Dlr</v>
      </c>
      <c r="I2295" s="29" t="str">
        <f>IFERROR(VLOOKUP(ROWS($M$5:M2295),Table_PayItems[[Search Key]:[Concentrated Name]],2,FALSE),"")</f>
        <v>Dispute Review Board, Hearing - $Dlr</v>
      </c>
      <c r="J2295" s="1"/>
      <c r="K2295" s="1"/>
      <c r="L2295" s="22">
        <f>IF(ISNUMBER(SEARCH(Pay_Item_Search_Text_2,M2295)),MAX($L$4:L2294)+1,0)</f>
        <v>0</v>
      </c>
      <c r="M2295" s="1" t="str">
        <f>IFERROR(VLOOKUP(ROWS($M$5:M2295),Table_PayItems[[Search Key]:[Concentrated Name]],2,FALSE),"")</f>
        <v>Dispute Review Board, Hearing - $Dlr</v>
      </c>
      <c r="N2295" s="1" t="str">
        <f>IFERROR(VLOOKUP(ROWS($M$5:N2295),$L$5:$M$7000,2,FALSE),"")</f>
        <v/>
      </c>
      <c r="O2295" s="1" t="str">
        <f>IFERROR(VLOOKUP(ROWS($O$5:O2295),$K$5:$L$7000,2,FALSE),"")</f>
        <v/>
      </c>
    </row>
    <row r="2296" spans="2:15" ht="15" customHeight="1" x14ac:dyDescent="0.25">
      <c r="B2296" s="178" t="s">
        <v>7971</v>
      </c>
      <c r="C2296" s="178" t="s">
        <v>57</v>
      </c>
      <c r="D2296" s="178" t="s">
        <v>64</v>
      </c>
      <c r="E2296" s="178" t="s">
        <v>63</v>
      </c>
      <c r="F2296" s="178" t="s">
        <v>17</v>
      </c>
      <c r="G2296" s="1">
        <f>IF(ISNUMBER(Pay_Item_Search_Text),IF(ISNUMBER(IF(FIND(Pay_Item_Search_Text,B2296)=1,1, "FALSE")),MAX(G$4:$G2295)+1,IF(ISNUMBER(Pay_Item_Search_Text),0,IF(ISNUMBER(SEARCH(Pay_Item_Search_Text,H2296)),MAX(G$4:$G2295)+1,0))),IF(ISNUMBER(Pay_Item_Search_Text),0,IF(ISNUMBER(SEARCH(Pay_Item_Search_Text,H2296)),MAX(G$4:$G2295)+1,0)))</f>
        <v>2292</v>
      </c>
      <c r="H2296" s="1" t="str">
        <f>IF(Table_PayItems[[#This Row],[Description]]="_","_ Unique Item - "&amp;Table_PayItems[[#This Row],[Item]]&amp;" - $"&amp;Table_PayItems[[#This Row],[Unit]],Table_PayItems[[#This Row],[Description]]&amp;" - $"&amp;Table_PayItems[[#This Row],[Unit]])</f>
        <v>Dispute Review Board, Hearing, Additional Day - $Dlr</v>
      </c>
      <c r="I2296" s="29" t="str">
        <f>IFERROR(VLOOKUP(ROWS($M$5:M2296),Table_PayItems[[Search Key]:[Concentrated Name]],2,FALSE),"")</f>
        <v>Dispute Review Board, Hearing, Additional Day - $Dlr</v>
      </c>
      <c r="J2296" s="1"/>
      <c r="K2296" s="1"/>
      <c r="L2296" s="22">
        <f>IF(ISNUMBER(SEARCH(Pay_Item_Search_Text_2,M2296)),MAX($L$4:L2295)+1,0)</f>
        <v>0</v>
      </c>
      <c r="M2296" s="1" t="str">
        <f>IFERROR(VLOOKUP(ROWS($M$5:M2296),Table_PayItems[[Search Key]:[Concentrated Name]],2,FALSE),"")</f>
        <v>Dispute Review Board, Hearing, Additional Day - $Dlr</v>
      </c>
      <c r="N2296" s="1" t="str">
        <f>IFERROR(VLOOKUP(ROWS($M$5:N2296),$L$5:$M$7000,2,FALSE),"")</f>
        <v/>
      </c>
      <c r="O2296" s="1" t="str">
        <f>IFERROR(VLOOKUP(ROWS($O$5:O2296),$K$5:$L$7000,2,FALSE),"")</f>
        <v/>
      </c>
    </row>
    <row r="2297" spans="2:15" ht="15" customHeight="1" x14ac:dyDescent="0.25">
      <c r="B2297" s="178" t="s">
        <v>7974</v>
      </c>
      <c r="C2297" s="178" t="s">
        <v>57</v>
      </c>
      <c r="D2297" s="178" t="s">
        <v>67</v>
      </c>
      <c r="E2297" s="178" t="s">
        <v>63</v>
      </c>
      <c r="F2297" s="178" t="s">
        <v>17</v>
      </c>
      <c r="G2297" s="1">
        <f>IF(ISNUMBER(Pay_Item_Search_Text),IF(ISNUMBER(IF(FIND(Pay_Item_Search_Text,B2297)=1,1, "FALSE")),MAX(G$4:$G2296)+1,IF(ISNUMBER(Pay_Item_Search_Text),0,IF(ISNUMBER(SEARCH(Pay_Item_Search_Text,H2297)),MAX(G$4:$G2296)+1,0))),IF(ISNUMBER(Pay_Item_Search_Text),0,IF(ISNUMBER(SEARCH(Pay_Item_Search_Text,H2297)),MAX(G$4:$G2296)+1,0)))</f>
        <v>2293</v>
      </c>
      <c r="H2297" s="1" t="str">
        <f>IF(Table_PayItems[[#This Row],[Description]]="_","_ Unique Item - "&amp;Table_PayItems[[#This Row],[Item]]&amp;" - $"&amp;Table_PayItems[[#This Row],[Unit]],Table_PayItems[[#This Row],[Description]]&amp;" - $"&amp;Table_PayItems[[#This Row],[Unit]])</f>
        <v>Dispute Review Board, Progress Meeting - $Dlr</v>
      </c>
      <c r="I2297" s="29" t="str">
        <f>IFERROR(VLOOKUP(ROWS($M$5:M2297),Table_PayItems[[Search Key]:[Concentrated Name]],2,FALSE),"")</f>
        <v>Dispute Review Board, Progress Meeting - $Dlr</v>
      </c>
      <c r="J2297" s="1"/>
      <c r="K2297" s="1"/>
      <c r="L2297" s="22">
        <f>IF(ISNUMBER(SEARCH(Pay_Item_Search_Text_2,M2297)),MAX($L$4:L2296)+1,0)</f>
        <v>0</v>
      </c>
      <c r="M2297" s="1" t="str">
        <f>IFERROR(VLOOKUP(ROWS($M$5:M2297),Table_PayItems[[Search Key]:[Concentrated Name]],2,FALSE),"")</f>
        <v>Dispute Review Board, Progress Meeting - $Dlr</v>
      </c>
      <c r="N2297" s="1" t="str">
        <f>IFERROR(VLOOKUP(ROWS($M$5:N2297),$L$5:$M$7000,2,FALSE),"")</f>
        <v/>
      </c>
      <c r="O2297" s="1" t="str">
        <f>IFERROR(VLOOKUP(ROWS($O$5:O2297),$K$5:$L$7000,2,FALSE),"")</f>
        <v/>
      </c>
    </row>
    <row r="2298" spans="2:15" ht="15" customHeight="1" x14ac:dyDescent="0.25">
      <c r="B2298" s="178" t="s">
        <v>8045</v>
      </c>
      <c r="C2298" s="178" t="s">
        <v>84</v>
      </c>
      <c r="D2298" s="178" t="s">
        <v>134</v>
      </c>
      <c r="E2298" s="178" t="s">
        <v>17</v>
      </c>
      <c r="F2298" s="178" t="s">
        <v>17</v>
      </c>
      <c r="G2298" s="1">
        <f>IF(ISNUMBER(Pay_Item_Search_Text),IF(ISNUMBER(IF(FIND(Pay_Item_Search_Text,B2298)=1,1, "FALSE")),MAX(G$4:$G2297)+1,IF(ISNUMBER(Pay_Item_Search_Text),0,IF(ISNUMBER(SEARCH(Pay_Item_Search_Text,H2298)),MAX(G$4:$G2297)+1,0))),IF(ISNUMBER(Pay_Item_Search_Text),0,IF(ISNUMBER(SEARCH(Pay_Item_Search_Text,H2298)),MAX(G$4:$G2297)+1,0)))</f>
        <v>2294</v>
      </c>
      <c r="H2298" s="1" t="str">
        <f>IF(Table_PayItems[[#This Row],[Description]]="_","_ Unique Item - "&amp;Table_PayItems[[#This Row],[Item]]&amp;" - $"&amp;Table_PayItems[[#This Row],[Unit]],Table_PayItems[[#This Row],[Description]]&amp;" - $"&amp;Table_PayItems[[#This Row],[Unit]])</f>
        <v>Ditch Cleanout - $Sta</v>
      </c>
      <c r="I2298" s="29" t="str">
        <f>IFERROR(VLOOKUP(ROWS($M$5:M2298),Table_PayItems[[Search Key]:[Concentrated Name]],2,FALSE),"")</f>
        <v>Ditch Cleanout - $Sta</v>
      </c>
      <c r="J2298" s="1"/>
      <c r="K2298" s="1"/>
      <c r="L2298" s="22">
        <f>IF(ISNUMBER(SEARCH(Pay_Item_Search_Text_2,M2298)),MAX($L$4:L2297)+1,0)</f>
        <v>0</v>
      </c>
      <c r="M2298" s="1" t="str">
        <f>IFERROR(VLOOKUP(ROWS($M$5:M2298),Table_PayItems[[Search Key]:[Concentrated Name]],2,FALSE),"")</f>
        <v>Ditch Cleanout - $Sta</v>
      </c>
      <c r="N2298" s="1" t="str">
        <f>IFERROR(VLOOKUP(ROWS($M$5:N2298),$L$5:$M$7000,2,FALSE),"")</f>
        <v/>
      </c>
      <c r="O2298" s="1" t="str">
        <f>IFERROR(VLOOKUP(ROWS($O$5:O2298),$K$5:$L$7000,2,FALSE),"")</f>
        <v/>
      </c>
    </row>
    <row r="2299" spans="2:15" ht="15" customHeight="1" x14ac:dyDescent="0.25">
      <c r="B2299" s="178" t="s">
        <v>12065</v>
      </c>
      <c r="C2299" s="178" t="s">
        <v>123</v>
      </c>
      <c r="D2299" s="178" t="s">
        <v>3910</v>
      </c>
      <c r="E2299" s="178" t="s">
        <v>17</v>
      </c>
      <c r="F2299" s="178" t="s">
        <v>17</v>
      </c>
      <c r="G2299" s="1">
        <f>IF(ISNUMBER(Pay_Item_Search_Text),IF(ISNUMBER(IF(FIND(Pay_Item_Search_Text,B2299)=1,1, "FALSE")),MAX(G$4:$G2298)+1,IF(ISNUMBER(Pay_Item_Search_Text),0,IF(ISNUMBER(SEARCH(Pay_Item_Search_Text,H2299)),MAX(G$4:$G2298)+1,0))),IF(ISNUMBER(Pay_Item_Search_Text),0,IF(ISNUMBER(SEARCH(Pay_Item_Search_Text,H2299)),MAX(G$4:$G2298)+1,0)))</f>
        <v>2295</v>
      </c>
      <c r="H2299" s="1" t="str">
        <f>IF(Table_PayItems[[#This Row],[Description]]="_","_ Unique Item - "&amp;Table_PayItems[[#This Row],[Item]]&amp;" - $"&amp;Table_PayItems[[#This Row],[Unit]],Table_PayItems[[#This Row],[Description]]&amp;" - $"&amp;Table_PayItems[[#This Row],[Unit]])</f>
        <v>Ditch, Grouted Cobble - $Syd</v>
      </c>
      <c r="I2299" s="29" t="str">
        <f>IFERROR(VLOOKUP(ROWS($M$5:M2299),Table_PayItems[[Search Key]:[Concentrated Name]],2,FALSE),"")</f>
        <v>Ditch, Grouted Cobble - $Syd</v>
      </c>
      <c r="J2299" s="1"/>
      <c r="K2299" s="1"/>
      <c r="L2299" s="22">
        <f>IF(ISNUMBER(SEARCH(Pay_Item_Search_Text_2,M2299)),MAX($L$4:L2298)+1,0)</f>
        <v>0</v>
      </c>
      <c r="M2299" s="1" t="str">
        <f>IFERROR(VLOOKUP(ROWS($M$5:M2299),Table_PayItems[[Search Key]:[Concentrated Name]],2,FALSE),"")</f>
        <v>Ditch, Grouted Cobble - $Syd</v>
      </c>
      <c r="N2299" s="1" t="str">
        <f>IFERROR(VLOOKUP(ROWS($M$5:N2299),$L$5:$M$7000,2,FALSE),"")</f>
        <v/>
      </c>
      <c r="O2299" s="1" t="str">
        <f>IFERROR(VLOOKUP(ROWS($O$5:O2299),$K$5:$L$7000,2,FALSE),"")</f>
        <v/>
      </c>
    </row>
    <row r="2300" spans="2:15" ht="15" customHeight="1" x14ac:dyDescent="0.25">
      <c r="B2300" s="178" t="s">
        <v>8086</v>
      </c>
      <c r="C2300" s="178" t="s">
        <v>84</v>
      </c>
      <c r="D2300" s="178" t="s">
        <v>164</v>
      </c>
      <c r="E2300" s="178" t="s">
        <v>17</v>
      </c>
      <c r="F2300" s="178" t="s">
        <v>17</v>
      </c>
      <c r="G2300" s="1">
        <f>IF(ISNUMBER(Pay_Item_Search_Text),IF(ISNUMBER(IF(FIND(Pay_Item_Search_Text,B2300)=1,1, "FALSE")),MAX(G$4:$G2299)+1,IF(ISNUMBER(Pay_Item_Search_Text),0,IF(ISNUMBER(SEARCH(Pay_Item_Search_Text,H2300)),MAX(G$4:$G2299)+1,0))),IF(ISNUMBER(Pay_Item_Search_Text),0,IF(ISNUMBER(SEARCH(Pay_Item_Search_Text,H2300)),MAX(G$4:$G2299)+1,0)))</f>
        <v>2296</v>
      </c>
      <c r="H2300" s="1" t="str">
        <f>IF(Table_PayItems[[#This Row],[Description]]="_","_ Unique Item - "&amp;Table_PayItems[[#This Row],[Item]]&amp;" - $"&amp;Table_PayItems[[#This Row],[Unit]],Table_PayItems[[#This Row],[Description]]&amp;" - $"&amp;Table_PayItems[[#This Row],[Unit]])</f>
        <v>Ditch, Intercepting - $Sta</v>
      </c>
      <c r="I2300" s="29" t="str">
        <f>IFERROR(VLOOKUP(ROWS($M$5:M2300),Table_PayItems[[Search Key]:[Concentrated Name]],2,FALSE),"")</f>
        <v>Ditch, Intercepting - $Sta</v>
      </c>
      <c r="J2300" s="1"/>
      <c r="K2300" s="1"/>
      <c r="L2300" s="22">
        <f>IF(ISNUMBER(SEARCH(Pay_Item_Search_Text_2,M2300)),MAX($L$4:L2299)+1,0)</f>
        <v>0</v>
      </c>
      <c r="M2300" s="1" t="str">
        <f>IFERROR(VLOOKUP(ROWS($M$5:M2300),Table_PayItems[[Search Key]:[Concentrated Name]],2,FALSE),"")</f>
        <v>Ditch, Intercepting - $Sta</v>
      </c>
      <c r="N2300" s="1" t="str">
        <f>IFERROR(VLOOKUP(ROWS($M$5:N2300),$L$5:$M$7000,2,FALSE),"")</f>
        <v/>
      </c>
      <c r="O2300" s="1" t="str">
        <f>IFERROR(VLOOKUP(ROWS($O$5:O2300),$K$5:$L$7000,2,FALSE),"")</f>
        <v/>
      </c>
    </row>
    <row r="2301" spans="2:15" ht="15" customHeight="1" x14ac:dyDescent="0.25">
      <c r="B2301" s="178" t="s">
        <v>12066</v>
      </c>
      <c r="C2301" s="178" t="s">
        <v>123</v>
      </c>
      <c r="D2301" s="178" t="s">
        <v>3911</v>
      </c>
      <c r="E2301" s="178" t="s">
        <v>17</v>
      </c>
      <c r="F2301" s="178" t="s">
        <v>17</v>
      </c>
      <c r="G2301" s="1">
        <f>IF(ISNUMBER(Pay_Item_Search_Text),IF(ISNUMBER(IF(FIND(Pay_Item_Search_Text,B2301)=1,1, "FALSE")),MAX(G$4:$G2300)+1,IF(ISNUMBER(Pay_Item_Search_Text),0,IF(ISNUMBER(SEARCH(Pay_Item_Search_Text,H2301)),MAX(G$4:$G2300)+1,0))),IF(ISNUMBER(Pay_Item_Search_Text),0,IF(ISNUMBER(SEARCH(Pay_Item_Search_Text,H2301)),MAX(G$4:$G2300)+1,0)))</f>
        <v>2297</v>
      </c>
      <c r="H2301" s="1" t="str">
        <f>IF(Table_PayItems[[#This Row],[Description]]="_","_ Unique Item - "&amp;Table_PayItems[[#This Row],[Item]]&amp;" - $"&amp;Table_PayItems[[#This Row],[Unit]],Table_PayItems[[#This Row],[Description]]&amp;" - $"&amp;Table_PayItems[[#This Row],[Unit]])</f>
        <v>Ditch, Plain Cobble - $Syd</v>
      </c>
      <c r="I2301" s="29" t="str">
        <f>IFERROR(VLOOKUP(ROWS($M$5:M2301),Table_PayItems[[Search Key]:[Concentrated Name]],2,FALSE),"")</f>
        <v>Ditch, Plain Cobble - $Syd</v>
      </c>
      <c r="J2301" s="1"/>
      <c r="K2301" s="1"/>
      <c r="L2301" s="22">
        <f>IF(ISNUMBER(SEARCH(Pay_Item_Search_Text_2,M2301)),MAX($L$4:L2300)+1,0)</f>
        <v>0</v>
      </c>
      <c r="M2301" s="1" t="str">
        <f>IFERROR(VLOOKUP(ROWS($M$5:M2301),Table_PayItems[[Search Key]:[Concentrated Name]],2,FALSE),"")</f>
        <v>Ditch, Plain Cobble - $Syd</v>
      </c>
      <c r="N2301" s="1" t="str">
        <f>IFERROR(VLOOKUP(ROWS($M$5:N2301),$L$5:$M$7000,2,FALSE),"")</f>
        <v/>
      </c>
      <c r="O2301" s="1" t="str">
        <f>IFERROR(VLOOKUP(ROWS($O$5:O2301),$K$5:$L$7000,2,FALSE),"")</f>
        <v/>
      </c>
    </row>
    <row r="2302" spans="2:15" ht="15" customHeight="1" x14ac:dyDescent="0.25">
      <c r="B2302" s="178" t="s">
        <v>11128</v>
      </c>
      <c r="C2302" s="178" t="s">
        <v>132</v>
      </c>
      <c r="D2302" s="178" t="s">
        <v>3076</v>
      </c>
      <c r="E2302" s="178" t="s">
        <v>6905</v>
      </c>
      <c r="F2302" s="178" t="s">
        <v>17</v>
      </c>
      <c r="G2302" s="1">
        <f>IF(ISNUMBER(Pay_Item_Search_Text),IF(ISNUMBER(IF(FIND(Pay_Item_Search_Text,B2302)=1,1, "FALSE")),MAX(G$4:$G2301)+1,IF(ISNUMBER(Pay_Item_Search_Text),0,IF(ISNUMBER(SEARCH(Pay_Item_Search_Text,H2302)),MAX(G$4:$G2301)+1,0))),IF(ISNUMBER(Pay_Item_Search_Text),0,IF(ISNUMBER(SEARCH(Pay_Item_Search_Text,H2302)),MAX(G$4:$G2301)+1,0)))</f>
        <v>2298</v>
      </c>
      <c r="H2302" s="1" t="str">
        <f>IF(Table_PayItems[[#This Row],[Description]]="_","_ Unique Item - "&amp;Table_PayItems[[#This Row],[Item]]&amp;" - $"&amp;Table_PayItems[[#This Row],[Unit]],Table_PayItems[[#This Row],[Description]]&amp;" - $"&amp;Table_PayItems[[#This Row],[Unit]])</f>
        <v>Divider, Nonreinf Conc, Type 1 - $Sft</v>
      </c>
      <c r="I2302" s="29" t="str">
        <f>IFERROR(VLOOKUP(ROWS($M$5:M2302),Table_PayItems[[Search Key]:[Concentrated Name]],2,FALSE),"")</f>
        <v>Divider, Nonreinf Conc, Type 1 - $Sft</v>
      </c>
      <c r="J2302" s="1"/>
      <c r="K2302" s="1"/>
      <c r="L2302" s="22">
        <f>IF(ISNUMBER(SEARCH(Pay_Item_Search_Text_2,M2302)),MAX($L$4:L2301)+1,0)</f>
        <v>0</v>
      </c>
      <c r="M2302" s="1" t="str">
        <f>IFERROR(VLOOKUP(ROWS($M$5:M2302),Table_PayItems[[Search Key]:[Concentrated Name]],2,FALSE),"")</f>
        <v>Divider, Nonreinf Conc, Type 1 - $Sft</v>
      </c>
      <c r="N2302" s="1" t="str">
        <f>IFERROR(VLOOKUP(ROWS($M$5:N2302),$L$5:$M$7000,2,FALSE),"")</f>
        <v/>
      </c>
      <c r="O2302" s="1" t="str">
        <f>IFERROR(VLOOKUP(ROWS($O$5:O2302),$K$5:$L$7000,2,FALSE),"")</f>
        <v/>
      </c>
    </row>
    <row r="2303" spans="2:15" ht="15" customHeight="1" x14ac:dyDescent="0.25">
      <c r="B2303" s="178" t="s">
        <v>11129</v>
      </c>
      <c r="C2303" s="178" t="s">
        <v>132</v>
      </c>
      <c r="D2303" s="178" t="s">
        <v>3077</v>
      </c>
      <c r="E2303" s="178" t="s">
        <v>6905</v>
      </c>
      <c r="F2303" s="178" t="s">
        <v>17</v>
      </c>
      <c r="G2303" s="1">
        <f>IF(ISNUMBER(Pay_Item_Search_Text),IF(ISNUMBER(IF(FIND(Pay_Item_Search_Text,B2303)=1,1, "FALSE")),MAX(G$4:$G2302)+1,IF(ISNUMBER(Pay_Item_Search_Text),0,IF(ISNUMBER(SEARCH(Pay_Item_Search_Text,H2303)),MAX(G$4:$G2302)+1,0))),IF(ISNUMBER(Pay_Item_Search_Text),0,IF(ISNUMBER(SEARCH(Pay_Item_Search_Text,H2303)),MAX(G$4:$G2302)+1,0)))</f>
        <v>2299</v>
      </c>
      <c r="H2303" s="1" t="str">
        <f>IF(Table_PayItems[[#This Row],[Description]]="_","_ Unique Item - "&amp;Table_PayItems[[#This Row],[Item]]&amp;" - $"&amp;Table_PayItems[[#This Row],[Unit]],Table_PayItems[[#This Row],[Description]]&amp;" - $"&amp;Table_PayItems[[#This Row],[Unit]])</f>
        <v>Divider, Nonreinf Conc, Type 2 - $Sft</v>
      </c>
      <c r="I2303" s="29" t="str">
        <f>IFERROR(VLOOKUP(ROWS($M$5:M2303),Table_PayItems[[Search Key]:[Concentrated Name]],2,FALSE),"")</f>
        <v>Divider, Nonreinf Conc, Type 2 - $Sft</v>
      </c>
      <c r="J2303" s="1"/>
      <c r="K2303" s="1"/>
      <c r="L2303" s="22">
        <f>IF(ISNUMBER(SEARCH(Pay_Item_Search_Text_2,M2303)),MAX($L$4:L2302)+1,0)</f>
        <v>0</v>
      </c>
      <c r="M2303" s="1" t="str">
        <f>IFERROR(VLOOKUP(ROWS($M$5:M2303),Table_PayItems[[Search Key]:[Concentrated Name]],2,FALSE),"")</f>
        <v>Divider, Nonreinf Conc, Type 2 - $Sft</v>
      </c>
      <c r="N2303" s="1" t="str">
        <f>IFERROR(VLOOKUP(ROWS($M$5:N2303),$L$5:$M$7000,2,FALSE),"")</f>
        <v/>
      </c>
      <c r="O2303" s="1" t="str">
        <f>IFERROR(VLOOKUP(ROWS($O$5:O2303),$K$5:$L$7000,2,FALSE),"")</f>
        <v/>
      </c>
    </row>
    <row r="2304" spans="2:15" ht="15" customHeight="1" x14ac:dyDescent="0.25">
      <c r="B2304" s="178" t="s">
        <v>11127</v>
      </c>
      <c r="C2304" s="178" t="s">
        <v>132</v>
      </c>
      <c r="D2304" s="178" t="s">
        <v>3075</v>
      </c>
      <c r="E2304" s="178" t="s">
        <v>2724</v>
      </c>
      <c r="F2304" s="178" t="s">
        <v>17</v>
      </c>
      <c r="G2304" s="1">
        <f>IF(ISNUMBER(Pay_Item_Search_Text),IF(ISNUMBER(IF(FIND(Pay_Item_Search_Text,B2304)=1,1, "FALSE")),MAX(G$4:$G2303)+1,IF(ISNUMBER(Pay_Item_Search_Text),0,IF(ISNUMBER(SEARCH(Pay_Item_Search_Text,H2304)),MAX(G$4:$G2303)+1,0))),IF(ISNUMBER(Pay_Item_Search_Text),0,IF(ISNUMBER(SEARCH(Pay_Item_Search_Text,H2304)),MAX(G$4:$G2303)+1,0)))</f>
        <v>2300</v>
      </c>
      <c r="H2304" s="1" t="str">
        <f>IF(Table_PayItems[[#This Row],[Description]]="_","_ Unique Item - "&amp;Table_PayItems[[#This Row],[Item]]&amp;" - $"&amp;Table_PayItems[[#This Row],[Unit]],Table_PayItems[[#This Row],[Description]]&amp;" - $"&amp;Table_PayItems[[#This Row],[Unit]])</f>
        <v>Divider, Reinf Conc, Type I - $Sft</v>
      </c>
      <c r="I2304" s="29" t="str">
        <f>IFERROR(VLOOKUP(ROWS($M$5:M2304),Table_PayItems[[Search Key]:[Concentrated Name]],2,FALSE),"")</f>
        <v>Divider, Reinf Conc, Type I - $Sft</v>
      </c>
      <c r="J2304" s="1"/>
      <c r="K2304" s="1"/>
      <c r="L2304" s="22">
        <f>IF(ISNUMBER(SEARCH(Pay_Item_Search_Text_2,M2304)),MAX($L$4:L2303)+1,0)</f>
        <v>0</v>
      </c>
      <c r="M2304" s="1" t="str">
        <f>IFERROR(VLOOKUP(ROWS($M$5:M2304),Table_PayItems[[Search Key]:[Concentrated Name]],2,FALSE),"")</f>
        <v>Divider, Reinf Conc, Type I - $Sft</v>
      </c>
      <c r="N2304" s="1" t="str">
        <f>IFERROR(VLOOKUP(ROWS($M$5:N2304),$L$5:$M$7000,2,FALSE),"")</f>
        <v/>
      </c>
      <c r="O2304" s="1" t="str">
        <f>IFERROR(VLOOKUP(ROWS($O$5:O2304),$K$5:$L$7000,2,FALSE),"")</f>
        <v/>
      </c>
    </row>
    <row r="2305" spans="2:15" ht="15" customHeight="1" x14ac:dyDescent="0.25">
      <c r="B2305" s="178" t="s">
        <v>11130</v>
      </c>
      <c r="C2305" s="178" t="s">
        <v>88</v>
      </c>
      <c r="D2305" s="178" t="s">
        <v>3078</v>
      </c>
      <c r="E2305" s="178" t="s">
        <v>2724</v>
      </c>
      <c r="F2305" s="178" t="s">
        <v>17</v>
      </c>
      <c r="G2305" s="1">
        <f>IF(ISNUMBER(Pay_Item_Search_Text),IF(ISNUMBER(IF(FIND(Pay_Item_Search_Text,B2305)=1,1, "FALSE")),MAX(G$4:$G2304)+1,IF(ISNUMBER(Pay_Item_Search_Text),0,IF(ISNUMBER(SEARCH(Pay_Item_Search_Text,H2305)),MAX(G$4:$G2304)+1,0))),IF(ISNUMBER(Pay_Item_Search_Text),0,IF(ISNUMBER(SEARCH(Pay_Item_Search_Text,H2305)),MAX(G$4:$G2304)+1,0)))</f>
        <v>2301</v>
      </c>
      <c r="H2305" s="1" t="str">
        <f>IF(Table_PayItems[[#This Row],[Description]]="_","_ Unique Item - "&amp;Table_PayItems[[#This Row],[Item]]&amp;" - $"&amp;Table_PayItems[[#This Row],[Unit]],Table_PayItems[[#This Row],[Description]]&amp;" - $"&amp;Table_PayItems[[#This Row],[Unit]])</f>
        <v>Downspout Header, Conc - $Ea</v>
      </c>
      <c r="I2305" s="29" t="str">
        <f>IFERROR(VLOOKUP(ROWS($M$5:M2305),Table_PayItems[[Search Key]:[Concentrated Name]],2,FALSE),"")</f>
        <v>Downspout Header, Conc - $Ea</v>
      </c>
      <c r="J2305" s="1"/>
      <c r="K2305" s="1"/>
      <c r="L2305" s="22">
        <f>IF(ISNUMBER(SEARCH(Pay_Item_Search_Text_2,M2305)),MAX($L$4:L2304)+1,0)</f>
        <v>0</v>
      </c>
      <c r="M2305" s="1" t="str">
        <f>IFERROR(VLOOKUP(ROWS($M$5:M2305),Table_PayItems[[Search Key]:[Concentrated Name]],2,FALSE),"")</f>
        <v>Downspout Header, Conc - $Ea</v>
      </c>
      <c r="N2305" s="1" t="str">
        <f>IFERROR(VLOOKUP(ROWS($M$5:N2305),$L$5:$M$7000,2,FALSE),"")</f>
        <v/>
      </c>
      <c r="O2305" s="1" t="str">
        <f>IFERROR(VLOOKUP(ROWS($O$5:O2305),$K$5:$L$7000,2,FALSE),"")</f>
        <v/>
      </c>
    </row>
    <row r="2306" spans="2:15" ht="15" customHeight="1" x14ac:dyDescent="0.25">
      <c r="B2306" s="178" t="s">
        <v>11061</v>
      </c>
      <c r="C2306" s="178" t="s">
        <v>88</v>
      </c>
      <c r="D2306" s="178" t="s">
        <v>3023</v>
      </c>
      <c r="E2306" s="178" t="s">
        <v>17</v>
      </c>
      <c r="F2306" s="178" t="s">
        <v>17</v>
      </c>
      <c r="G2306" s="1">
        <f>IF(ISNUMBER(Pay_Item_Search_Text),IF(ISNUMBER(IF(FIND(Pay_Item_Search_Text,B2306)=1,1, "FALSE")),MAX(G$4:$G2305)+1,IF(ISNUMBER(Pay_Item_Search_Text),0,IF(ISNUMBER(SEARCH(Pay_Item_Search_Text,H2306)),MAX(G$4:$G2305)+1,0))),IF(ISNUMBER(Pay_Item_Search_Text),0,IF(ISNUMBER(SEARCH(Pay_Item_Search_Text,H2306)),MAX(G$4:$G2305)+1,0)))</f>
        <v>2302</v>
      </c>
      <c r="H2306" s="1" t="str">
        <f>IF(Table_PayItems[[#This Row],[Description]]="_","_ Unique Item - "&amp;Table_PayItems[[#This Row],[Item]]&amp;" - $"&amp;Table_PayItems[[#This Row],[Unit]],Table_PayItems[[#This Row],[Description]]&amp;" - $"&amp;Table_PayItems[[#This Row],[Unit]])</f>
        <v>Downspout Replacement - $Ea</v>
      </c>
      <c r="I2306" s="29" t="str">
        <f>IFERROR(VLOOKUP(ROWS($M$5:M2306),Table_PayItems[[Search Key]:[Concentrated Name]],2,FALSE),"")</f>
        <v>Downspout Replacement - $Ea</v>
      </c>
      <c r="J2306" s="1"/>
      <c r="K2306" s="1"/>
      <c r="L2306" s="22">
        <f>IF(ISNUMBER(SEARCH(Pay_Item_Search_Text_2,M2306)),MAX($L$4:L2305)+1,0)</f>
        <v>0</v>
      </c>
      <c r="M2306" s="1" t="str">
        <f>IFERROR(VLOOKUP(ROWS($M$5:M2306),Table_PayItems[[Search Key]:[Concentrated Name]],2,FALSE),"")</f>
        <v>Downspout Replacement - $Ea</v>
      </c>
      <c r="N2306" s="1" t="str">
        <f>IFERROR(VLOOKUP(ROWS($M$5:N2306),$L$5:$M$7000,2,FALSE),"")</f>
        <v/>
      </c>
      <c r="O2306" s="1" t="str">
        <f>IFERROR(VLOOKUP(ROWS($O$5:O2306),$K$5:$L$7000,2,FALSE),"")</f>
        <v/>
      </c>
    </row>
    <row r="2307" spans="2:15" ht="15" customHeight="1" x14ac:dyDescent="0.25">
      <c r="B2307" s="178" t="s">
        <v>8935</v>
      </c>
      <c r="C2307" s="178" t="s">
        <v>88</v>
      </c>
      <c r="D2307" s="178" t="s">
        <v>989</v>
      </c>
      <c r="E2307" s="178" t="s">
        <v>17</v>
      </c>
      <c r="F2307" s="178" t="s">
        <v>17</v>
      </c>
      <c r="G2307" s="1">
        <f>IF(ISNUMBER(Pay_Item_Search_Text),IF(ISNUMBER(IF(FIND(Pay_Item_Search_Text,B2307)=1,1, "FALSE")),MAX(G$4:$G2306)+1,IF(ISNUMBER(Pay_Item_Search_Text),0,IF(ISNUMBER(SEARCH(Pay_Item_Search_Text,H2307)),MAX(G$4:$G2306)+1,0))),IF(ISNUMBER(Pay_Item_Search_Text),0,IF(ISNUMBER(SEARCH(Pay_Item_Search_Text,H2307)),MAX(G$4:$G2306)+1,0)))</f>
        <v>2303</v>
      </c>
      <c r="H2307" s="1" t="str">
        <f>IF(Table_PayItems[[#This Row],[Description]]="_","_ Unique Item - "&amp;Table_PayItems[[#This Row],[Item]]&amp;" - $"&amp;Table_PayItems[[#This Row],[Unit]],Table_PayItems[[#This Row],[Description]]&amp;" - $"&amp;Table_PayItems[[#This Row],[Unit]])</f>
        <v>Dr Marker Post - $Ea</v>
      </c>
      <c r="I2307" s="29" t="str">
        <f>IFERROR(VLOOKUP(ROWS($M$5:M2307),Table_PayItems[[Search Key]:[Concentrated Name]],2,FALSE),"")</f>
        <v>Dr Marker Post - $Ea</v>
      </c>
      <c r="J2307" s="1"/>
      <c r="K2307" s="1"/>
      <c r="L2307" s="22">
        <f>IF(ISNUMBER(SEARCH(Pay_Item_Search_Text_2,M2307)),MAX($L$4:L2306)+1,0)</f>
        <v>0</v>
      </c>
      <c r="M2307" s="1" t="str">
        <f>IFERROR(VLOOKUP(ROWS($M$5:M2307),Table_PayItems[[Search Key]:[Concentrated Name]],2,FALSE),"")</f>
        <v>Dr Marker Post - $Ea</v>
      </c>
      <c r="N2307" s="1" t="str">
        <f>IFERROR(VLOOKUP(ROWS($M$5:N2307),$L$5:$M$7000,2,FALSE),"")</f>
        <v/>
      </c>
      <c r="O2307" s="1" t="str">
        <f>IFERROR(VLOOKUP(ROWS($O$5:O2307),$K$5:$L$7000,2,FALSE),"")</f>
        <v/>
      </c>
    </row>
    <row r="2308" spans="2:15" ht="15" customHeight="1" x14ac:dyDescent="0.25">
      <c r="B2308" s="178" t="s">
        <v>10091</v>
      </c>
      <c r="C2308" s="178" t="s">
        <v>88</v>
      </c>
      <c r="D2308" s="178" t="s">
        <v>2135</v>
      </c>
      <c r="E2308" s="178" t="s">
        <v>17</v>
      </c>
      <c r="F2308" s="178" t="s">
        <v>17</v>
      </c>
      <c r="G2308" s="1">
        <f>IF(ISNUMBER(Pay_Item_Search_Text),IF(ISNUMBER(IF(FIND(Pay_Item_Search_Text,B2308)=1,1, "FALSE")),MAX(G$4:$G2307)+1,IF(ISNUMBER(Pay_Item_Search_Text),0,IF(ISNUMBER(SEARCH(Pay_Item_Search_Text,H2308)),MAX(G$4:$G2307)+1,0))),IF(ISNUMBER(Pay_Item_Search_Text),0,IF(ISNUMBER(SEARCH(Pay_Item_Search_Text,H2308)),MAX(G$4:$G2307)+1,0)))</f>
        <v>2304</v>
      </c>
      <c r="H2308" s="1" t="str">
        <f>IF(Table_PayItems[[#This Row],[Description]]="_","_ Unique Item - "&amp;Table_PayItems[[#This Row],[Item]]&amp;" - $"&amp;Table_PayItems[[#This Row],[Unit]],Table_PayItems[[#This Row],[Description]]&amp;" - $"&amp;Table_PayItems[[#This Row],[Unit]])</f>
        <v>Dr Structure Cover, Adj, Case 1 - $Ea</v>
      </c>
      <c r="I2308" s="29" t="str">
        <f>IFERROR(VLOOKUP(ROWS($M$5:M2308),Table_PayItems[[Search Key]:[Concentrated Name]],2,FALSE),"")</f>
        <v>Dr Structure Cover, Adj, Case 1 - $Ea</v>
      </c>
      <c r="J2308" s="1"/>
      <c r="K2308" s="1"/>
      <c r="L2308" s="22">
        <f>IF(ISNUMBER(SEARCH(Pay_Item_Search_Text_2,M2308)),MAX($L$4:L2307)+1,0)</f>
        <v>0</v>
      </c>
      <c r="M2308" s="1" t="str">
        <f>IFERROR(VLOOKUP(ROWS($M$5:M2308),Table_PayItems[[Search Key]:[Concentrated Name]],2,FALSE),"")</f>
        <v>Dr Structure Cover, Adj, Case 1 - $Ea</v>
      </c>
      <c r="N2308" s="1" t="str">
        <f>IFERROR(VLOOKUP(ROWS($M$5:N2308),$L$5:$M$7000,2,FALSE),"")</f>
        <v/>
      </c>
      <c r="O2308" s="1" t="str">
        <f>IFERROR(VLOOKUP(ROWS($O$5:O2308),$K$5:$L$7000,2,FALSE),"")</f>
        <v/>
      </c>
    </row>
    <row r="2309" spans="2:15" ht="15" customHeight="1" x14ac:dyDescent="0.25">
      <c r="B2309" s="178" t="s">
        <v>10090</v>
      </c>
      <c r="C2309" s="178" t="s">
        <v>88</v>
      </c>
      <c r="D2309" s="178" t="s">
        <v>2133</v>
      </c>
      <c r="E2309" s="178" t="s">
        <v>2134</v>
      </c>
      <c r="F2309" s="178" t="s">
        <v>17</v>
      </c>
      <c r="G2309" s="1">
        <f>IF(ISNUMBER(Pay_Item_Search_Text),IF(ISNUMBER(IF(FIND(Pay_Item_Search_Text,B2309)=1,1, "FALSE")),MAX(G$4:$G2308)+1,IF(ISNUMBER(Pay_Item_Search_Text),0,IF(ISNUMBER(SEARCH(Pay_Item_Search_Text,H2309)),MAX(G$4:$G2308)+1,0))),IF(ISNUMBER(Pay_Item_Search_Text),0,IF(ISNUMBER(SEARCH(Pay_Item_Search_Text,H2309)),MAX(G$4:$G2308)+1,0)))</f>
        <v>2305</v>
      </c>
      <c r="H2309" s="1" t="str">
        <f>IF(Table_PayItems[[#This Row],[Description]]="_","_ Unique Item - "&amp;Table_PayItems[[#This Row],[Item]]&amp;" - $"&amp;Table_PayItems[[#This Row],[Unit]],Table_PayItems[[#This Row],[Description]]&amp;" - $"&amp;Table_PayItems[[#This Row],[Unit]])</f>
        <v>Dr Structure Cover, Adj, Case 1, Modified - $Ea</v>
      </c>
      <c r="I2309" s="29" t="str">
        <f>IFERROR(VLOOKUP(ROWS($M$5:M2309),Table_PayItems[[Search Key]:[Concentrated Name]],2,FALSE),"")</f>
        <v>Dr Structure Cover, Adj, Case 1, Modified - $Ea</v>
      </c>
      <c r="J2309" s="1"/>
      <c r="K2309" s="1"/>
      <c r="L2309" s="22">
        <f>IF(ISNUMBER(SEARCH(Pay_Item_Search_Text_2,M2309)),MAX($L$4:L2308)+1,0)</f>
        <v>0</v>
      </c>
      <c r="M2309" s="1" t="str">
        <f>IFERROR(VLOOKUP(ROWS($M$5:M2309),Table_PayItems[[Search Key]:[Concentrated Name]],2,FALSE),"")</f>
        <v>Dr Structure Cover, Adj, Case 1, Modified - $Ea</v>
      </c>
      <c r="N2309" s="1" t="str">
        <f>IFERROR(VLOOKUP(ROWS($M$5:N2309),$L$5:$M$7000,2,FALSE),"")</f>
        <v/>
      </c>
      <c r="O2309" s="1" t="str">
        <f>IFERROR(VLOOKUP(ROWS($O$5:O2309),$K$5:$L$7000,2,FALSE),"")</f>
        <v/>
      </c>
    </row>
    <row r="2310" spans="2:15" ht="15" customHeight="1" x14ac:dyDescent="0.25">
      <c r="B2310" s="178" t="s">
        <v>10092</v>
      </c>
      <c r="C2310" s="178" t="s">
        <v>88</v>
      </c>
      <c r="D2310" s="178" t="s">
        <v>2136</v>
      </c>
      <c r="E2310" s="178" t="s">
        <v>17</v>
      </c>
      <c r="F2310" s="178" t="s">
        <v>17</v>
      </c>
      <c r="G2310" s="1">
        <f>IF(ISNUMBER(Pay_Item_Search_Text),IF(ISNUMBER(IF(FIND(Pay_Item_Search_Text,B2310)=1,1, "FALSE")),MAX(G$4:$G2309)+1,IF(ISNUMBER(Pay_Item_Search_Text),0,IF(ISNUMBER(SEARCH(Pay_Item_Search_Text,H2310)),MAX(G$4:$G2309)+1,0))),IF(ISNUMBER(Pay_Item_Search_Text),0,IF(ISNUMBER(SEARCH(Pay_Item_Search_Text,H2310)),MAX(G$4:$G2309)+1,0)))</f>
        <v>2306</v>
      </c>
      <c r="H2310" s="1" t="str">
        <f>IF(Table_PayItems[[#This Row],[Description]]="_","_ Unique Item - "&amp;Table_PayItems[[#This Row],[Item]]&amp;" - $"&amp;Table_PayItems[[#This Row],[Unit]],Table_PayItems[[#This Row],[Description]]&amp;" - $"&amp;Table_PayItems[[#This Row],[Unit]])</f>
        <v>Dr Structure Cover, Adj, Case 2 - $Ea</v>
      </c>
      <c r="I2310" s="29" t="str">
        <f>IFERROR(VLOOKUP(ROWS($M$5:M2310),Table_PayItems[[Search Key]:[Concentrated Name]],2,FALSE),"")</f>
        <v>Dr Structure Cover, Adj, Case 2 - $Ea</v>
      </c>
      <c r="J2310" s="1"/>
      <c r="K2310" s="1"/>
      <c r="L2310" s="22">
        <f>IF(ISNUMBER(SEARCH(Pay_Item_Search_Text_2,M2310)),MAX($L$4:L2309)+1,0)</f>
        <v>0</v>
      </c>
      <c r="M2310" s="1" t="str">
        <f>IFERROR(VLOOKUP(ROWS($M$5:M2310),Table_PayItems[[Search Key]:[Concentrated Name]],2,FALSE),"")</f>
        <v>Dr Structure Cover, Adj, Case 2 - $Ea</v>
      </c>
      <c r="N2310" s="1" t="str">
        <f>IFERROR(VLOOKUP(ROWS($M$5:N2310),$L$5:$M$7000,2,FALSE),"")</f>
        <v/>
      </c>
      <c r="O2310" s="1" t="str">
        <f>IFERROR(VLOOKUP(ROWS($O$5:O2310),$K$5:$L$7000,2,FALSE),"")</f>
        <v/>
      </c>
    </row>
    <row r="2311" spans="2:15" ht="15" customHeight="1" x14ac:dyDescent="0.25">
      <c r="B2311" s="178" t="s">
        <v>10093</v>
      </c>
      <c r="C2311" s="178" t="s">
        <v>88</v>
      </c>
      <c r="D2311" s="178" t="s">
        <v>2137</v>
      </c>
      <c r="E2311" s="178" t="s">
        <v>17</v>
      </c>
      <c r="F2311" s="178" t="s">
        <v>17</v>
      </c>
      <c r="G2311" s="1">
        <f>IF(ISNUMBER(Pay_Item_Search_Text),IF(ISNUMBER(IF(FIND(Pay_Item_Search_Text,B2311)=1,1, "FALSE")),MAX(G$4:$G2310)+1,IF(ISNUMBER(Pay_Item_Search_Text),0,IF(ISNUMBER(SEARCH(Pay_Item_Search_Text,H2311)),MAX(G$4:$G2310)+1,0))),IF(ISNUMBER(Pay_Item_Search_Text),0,IF(ISNUMBER(SEARCH(Pay_Item_Search_Text,H2311)),MAX(G$4:$G2310)+1,0)))</f>
        <v>2307</v>
      </c>
      <c r="H2311" s="1" t="str">
        <f>IF(Table_PayItems[[#This Row],[Description]]="_","_ Unique Item - "&amp;Table_PayItems[[#This Row],[Item]]&amp;" - $"&amp;Table_PayItems[[#This Row],[Unit]],Table_PayItems[[#This Row],[Description]]&amp;" - $"&amp;Table_PayItems[[#This Row],[Unit]])</f>
        <v>Dr Structure Cover, Type B - $Ea</v>
      </c>
      <c r="I2311" s="29" t="str">
        <f>IFERROR(VLOOKUP(ROWS($M$5:M2311),Table_PayItems[[Search Key]:[Concentrated Name]],2,FALSE),"")</f>
        <v>Dr Structure Cover, Type B - $Ea</v>
      </c>
      <c r="J2311" s="1"/>
      <c r="K2311" s="1"/>
      <c r="L2311" s="22">
        <f>IF(ISNUMBER(SEARCH(Pay_Item_Search_Text_2,M2311)),MAX($L$4:L2310)+1,0)</f>
        <v>0</v>
      </c>
      <c r="M2311" s="1" t="str">
        <f>IFERROR(VLOOKUP(ROWS($M$5:M2311),Table_PayItems[[Search Key]:[Concentrated Name]],2,FALSE),"")</f>
        <v>Dr Structure Cover, Type B - $Ea</v>
      </c>
      <c r="N2311" s="1" t="str">
        <f>IFERROR(VLOOKUP(ROWS($M$5:N2311),$L$5:$M$7000,2,FALSE),"")</f>
        <v/>
      </c>
      <c r="O2311" s="1" t="str">
        <f>IFERROR(VLOOKUP(ROWS($O$5:O2311),$K$5:$L$7000,2,FALSE),"")</f>
        <v/>
      </c>
    </row>
    <row r="2312" spans="2:15" ht="15" customHeight="1" x14ac:dyDescent="0.25">
      <c r="B2312" s="178" t="s">
        <v>10094</v>
      </c>
      <c r="C2312" s="178" t="s">
        <v>88</v>
      </c>
      <c r="D2312" s="178" t="s">
        <v>2138</v>
      </c>
      <c r="E2312" s="178" t="s">
        <v>17</v>
      </c>
      <c r="F2312" s="178" t="s">
        <v>17</v>
      </c>
      <c r="G2312" s="1">
        <f>IF(ISNUMBER(Pay_Item_Search_Text),IF(ISNUMBER(IF(FIND(Pay_Item_Search_Text,B2312)=1,1, "FALSE")),MAX(G$4:$G2311)+1,IF(ISNUMBER(Pay_Item_Search_Text),0,IF(ISNUMBER(SEARCH(Pay_Item_Search_Text,H2312)),MAX(G$4:$G2311)+1,0))),IF(ISNUMBER(Pay_Item_Search_Text),0,IF(ISNUMBER(SEARCH(Pay_Item_Search_Text,H2312)),MAX(G$4:$G2311)+1,0)))</f>
        <v>2308</v>
      </c>
      <c r="H2312" s="1" t="str">
        <f>IF(Table_PayItems[[#This Row],[Description]]="_","_ Unique Item - "&amp;Table_PayItems[[#This Row],[Item]]&amp;" - $"&amp;Table_PayItems[[#This Row],[Unit]],Table_PayItems[[#This Row],[Description]]&amp;" - $"&amp;Table_PayItems[[#This Row],[Unit]])</f>
        <v>Dr Structure Cover, Type C - $Ea</v>
      </c>
      <c r="I2312" s="29" t="str">
        <f>IFERROR(VLOOKUP(ROWS($M$5:M2312),Table_PayItems[[Search Key]:[Concentrated Name]],2,FALSE),"")</f>
        <v>Dr Structure Cover, Type C - $Ea</v>
      </c>
      <c r="J2312" s="1"/>
      <c r="K2312" s="1"/>
      <c r="L2312" s="22">
        <f>IF(ISNUMBER(SEARCH(Pay_Item_Search_Text_2,M2312)),MAX($L$4:L2311)+1,0)</f>
        <v>0</v>
      </c>
      <c r="M2312" s="1" t="str">
        <f>IFERROR(VLOOKUP(ROWS($M$5:M2312),Table_PayItems[[Search Key]:[Concentrated Name]],2,FALSE),"")</f>
        <v>Dr Structure Cover, Type C - $Ea</v>
      </c>
      <c r="N2312" s="1" t="str">
        <f>IFERROR(VLOOKUP(ROWS($M$5:N2312),$L$5:$M$7000,2,FALSE),"")</f>
        <v/>
      </c>
      <c r="O2312" s="1" t="str">
        <f>IFERROR(VLOOKUP(ROWS($O$5:O2312),$K$5:$L$7000,2,FALSE),"")</f>
        <v/>
      </c>
    </row>
    <row r="2313" spans="2:15" ht="15" customHeight="1" x14ac:dyDescent="0.25">
      <c r="B2313" s="178" t="s">
        <v>10095</v>
      </c>
      <c r="C2313" s="178" t="s">
        <v>88</v>
      </c>
      <c r="D2313" s="178" t="s">
        <v>2139</v>
      </c>
      <c r="E2313" s="178" t="s">
        <v>17</v>
      </c>
      <c r="F2313" s="178" t="s">
        <v>17</v>
      </c>
      <c r="G2313" s="1">
        <f>IF(ISNUMBER(Pay_Item_Search_Text),IF(ISNUMBER(IF(FIND(Pay_Item_Search_Text,B2313)=1,1, "FALSE")),MAX(G$4:$G2312)+1,IF(ISNUMBER(Pay_Item_Search_Text),0,IF(ISNUMBER(SEARCH(Pay_Item_Search_Text,H2313)),MAX(G$4:$G2312)+1,0))),IF(ISNUMBER(Pay_Item_Search_Text),0,IF(ISNUMBER(SEARCH(Pay_Item_Search_Text,H2313)),MAX(G$4:$G2312)+1,0)))</f>
        <v>2309</v>
      </c>
      <c r="H2313" s="1" t="str">
        <f>IF(Table_PayItems[[#This Row],[Description]]="_","_ Unique Item - "&amp;Table_PayItems[[#This Row],[Item]]&amp;" - $"&amp;Table_PayItems[[#This Row],[Unit]],Table_PayItems[[#This Row],[Description]]&amp;" - $"&amp;Table_PayItems[[#This Row],[Unit]])</f>
        <v>Dr Structure Cover, Type CX - $Ea</v>
      </c>
      <c r="I2313" s="29" t="str">
        <f>IFERROR(VLOOKUP(ROWS($M$5:M2313),Table_PayItems[[Search Key]:[Concentrated Name]],2,FALSE),"")</f>
        <v>Dr Structure Cover, Type CX - $Ea</v>
      </c>
      <c r="J2313" s="1"/>
      <c r="K2313" s="1"/>
      <c r="L2313" s="22">
        <f>IF(ISNUMBER(SEARCH(Pay_Item_Search_Text_2,M2313)),MAX($L$4:L2312)+1,0)</f>
        <v>0</v>
      </c>
      <c r="M2313" s="1" t="str">
        <f>IFERROR(VLOOKUP(ROWS($M$5:M2313),Table_PayItems[[Search Key]:[Concentrated Name]],2,FALSE),"")</f>
        <v>Dr Structure Cover, Type CX - $Ea</v>
      </c>
      <c r="N2313" s="1" t="str">
        <f>IFERROR(VLOOKUP(ROWS($M$5:N2313),$L$5:$M$7000,2,FALSE),"")</f>
        <v/>
      </c>
      <c r="O2313" s="1" t="str">
        <f>IFERROR(VLOOKUP(ROWS($O$5:O2313),$K$5:$L$7000,2,FALSE),"")</f>
        <v/>
      </c>
    </row>
    <row r="2314" spans="2:15" ht="15" customHeight="1" x14ac:dyDescent="0.25">
      <c r="B2314" s="178" t="s">
        <v>10096</v>
      </c>
      <c r="C2314" s="178" t="s">
        <v>88</v>
      </c>
      <c r="D2314" s="178" t="s">
        <v>2140</v>
      </c>
      <c r="E2314" s="178" t="s">
        <v>17</v>
      </c>
      <c r="F2314" s="178" t="s">
        <v>17</v>
      </c>
      <c r="G2314" s="1">
        <f>IF(ISNUMBER(Pay_Item_Search_Text),IF(ISNUMBER(IF(FIND(Pay_Item_Search_Text,B2314)=1,1, "FALSE")),MAX(G$4:$G2313)+1,IF(ISNUMBER(Pay_Item_Search_Text),0,IF(ISNUMBER(SEARCH(Pay_Item_Search_Text,H2314)),MAX(G$4:$G2313)+1,0))),IF(ISNUMBER(Pay_Item_Search_Text),0,IF(ISNUMBER(SEARCH(Pay_Item_Search_Text,H2314)),MAX(G$4:$G2313)+1,0)))</f>
        <v>2310</v>
      </c>
      <c r="H2314" s="1" t="str">
        <f>IF(Table_PayItems[[#This Row],[Description]]="_","_ Unique Item - "&amp;Table_PayItems[[#This Row],[Item]]&amp;" - $"&amp;Table_PayItems[[#This Row],[Unit]],Table_PayItems[[#This Row],[Description]]&amp;" - $"&amp;Table_PayItems[[#This Row],[Unit]])</f>
        <v>Dr Structure Cover, Type D - $Ea</v>
      </c>
      <c r="I2314" s="29" t="str">
        <f>IFERROR(VLOOKUP(ROWS($M$5:M2314),Table_PayItems[[Search Key]:[Concentrated Name]],2,FALSE),"")</f>
        <v>Dr Structure Cover, Type D - $Ea</v>
      </c>
      <c r="J2314" s="1"/>
      <c r="K2314" s="1"/>
      <c r="L2314" s="22">
        <f>IF(ISNUMBER(SEARCH(Pay_Item_Search_Text_2,M2314)),MAX($L$4:L2313)+1,0)</f>
        <v>0</v>
      </c>
      <c r="M2314" s="1" t="str">
        <f>IFERROR(VLOOKUP(ROWS($M$5:M2314),Table_PayItems[[Search Key]:[Concentrated Name]],2,FALSE),"")</f>
        <v>Dr Structure Cover, Type D - $Ea</v>
      </c>
      <c r="N2314" s="1" t="str">
        <f>IFERROR(VLOOKUP(ROWS($M$5:N2314),$L$5:$M$7000,2,FALSE),"")</f>
        <v/>
      </c>
      <c r="O2314" s="1" t="str">
        <f>IFERROR(VLOOKUP(ROWS($O$5:O2314),$K$5:$L$7000,2,FALSE),"")</f>
        <v/>
      </c>
    </row>
    <row r="2315" spans="2:15" ht="15" customHeight="1" x14ac:dyDescent="0.25">
      <c r="B2315" s="178" t="s">
        <v>10097</v>
      </c>
      <c r="C2315" s="178" t="s">
        <v>88</v>
      </c>
      <c r="D2315" s="178" t="s">
        <v>2141</v>
      </c>
      <c r="E2315" s="178" t="s">
        <v>17</v>
      </c>
      <c r="F2315" s="178" t="s">
        <v>17</v>
      </c>
      <c r="G2315" s="1">
        <f>IF(ISNUMBER(Pay_Item_Search_Text),IF(ISNUMBER(IF(FIND(Pay_Item_Search_Text,B2315)=1,1, "FALSE")),MAX(G$4:$G2314)+1,IF(ISNUMBER(Pay_Item_Search_Text),0,IF(ISNUMBER(SEARCH(Pay_Item_Search_Text,H2315)),MAX(G$4:$G2314)+1,0))),IF(ISNUMBER(Pay_Item_Search_Text),0,IF(ISNUMBER(SEARCH(Pay_Item_Search_Text,H2315)),MAX(G$4:$G2314)+1,0)))</f>
        <v>2311</v>
      </c>
      <c r="H2315" s="1" t="str">
        <f>IF(Table_PayItems[[#This Row],[Description]]="_","_ Unique Item - "&amp;Table_PayItems[[#This Row],[Item]]&amp;" - $"&amp;Table_PayItems[[#This Row],[Unit]],Table_PayItems[[#This Row],[Description]]&amp;" - $"&amp;Table_PayItems[[#This Row],[Unit]])</f>
        <v>Dr Structure Cover, Type DX - $Ea</v>
      </c>
      <c r="I2315" s="29" t="str">
        <f>IFERROR(VLOOKUP(ROWS($M$5:M2315),Table_PayItems[[Search Key]:[Concentrated Name]],2,FALSE),"")</f>
        <v>Dr Structure Cover, Type DX - $Ea</v>
      </c>
      <c r="J2315" s="1"/>
      <c r="K2315" s="1"/>
      <c r="L2315" s="22">
        <f>IF(ISNUMBER(SEARCH(Pay_Item_Search_Text_2,M2315)),MAX($L$4:L2314)+1,0)</f>
        <v>0</v>
      </c>
      <c r="M2315" s="1" t="str">
        <f>IFERROR(VLOOKUP(ROWS($M$5:M2315),Table_PayItems[[Search Key]:[Concentrated Name]],2,FALSE),"")</f>
        <v>Dr Structure Cover, Type DX - $Ea</v>
      </c>
      <c r="N2315" s="1" t="str">
        <f>IFERROR(VLOOKUP(ROWS($M$5:N2315),$L$5:$M$7000,2,FALSE),"")</f>
        <v/>
      </c>
      <c r="O2315" s="1" t="str">
        <f>IFERROR(VLOOKUP(ROWS($O$5:O2315),$K$5:$L$7000,2,FALSE),"")</f>
        <v/>
      </c>
    </row>
    <row r="2316" spans="2:15" ht="15" customHeight="1" x14ac:dyDescent="0.25">
      <c r="B2316" s="178" t="s">
        <v>10098</v>
      </c>
      <c r="C2316" s="178" t="s">
        <v>88</v>
      </c>
      <c r="D2316" s="178" t="s">
        <v>2142</v>
      </c>
      <c r="E2316" s="178" t="s">
        <v>17</v>
      </c>
      <c r="F2316" s="178" t="s">
        <v>17</v>
      </c>
      <c r="G2316" s="1">
        <f>IF(ISNUMBER(Pay_Item_Search_Text),IF(ISNUMBER(IF(FIND(Pay_Item_Search_Text,B2316)=1,1, "FALSE")),MAX(G$4:$G2315)+1,IF(ISNUMBER(Pay_Item_Search_Text),0,IF(ISNUMBER(SEARCH(Pay_Item_Search_Text,H2316)),MAX(G$4:$G2315)+1,0))),IF(ISNUMBER(Pay_Item_Search_Text),0,IF(ISNUMBER(SEARCH(Pay_Item_Search_Text,H2316)),MAX(G$4:$G2315)+1,0)))</f>
        <v>2312</v>
      </c>
      <c r="H2316" s="1" t="str">
        <f>IF(Table_PayItems[[#This Row],[Description]]="_","_ Unique Item - "&amp;Table_PayItems[[#This Row],[Item]]&amp;" - $"&amp;Table_PayItems[[#This Row],[Unit]],Table_PayItems[[#This Row],[Description]]&amp;" - $"&amp;Table_PayItems[[#This Row],[Unit]])</f>
        <v>Dr Structure Cover, Type E - $Ea</v>
      </c>
      <c r="I2316" s="29" t="str">
        <f>IFERROR(VLOOKUP(ROWS($M$5:M2316),Table_PayItems[[Search Key]:[Concentrated Name]],2,FALSE),"")</f>
        <v>Dr Structure Cover, Type E - $Ea</v>
      </c>
      <c r="J2316" s="1"/>
      <c r="K2316" s="1"/>
      <c r="L2316" s="22">
        <f>IF(ISNUMBER(SEARCH(Pay_Item_Search_Text_2,M2316)),MAX($L$4:L2315)+1,0)</f>
        <v>0</v>
      </c>
      <c r="M2316" s="1" t="str">
        <f>IFERROR(VLOOKUP(ROWS($M$5:M2316),Table_PayItems[[Search Key]:[Concentrated Name]],2,FALSE),"")</f>
        <v>Dr Structure Cover, Type E - $Ea</v>
      </c>
      <c r="N2316" s="1" t="str">
        <f>IFERROR(VLOOKUP(ROWS($M$5:N2316),$L$5:$M$7000,2,FALSE),"")</f>
        <v/>
      </c>
      <c r="O2316" s="1" t="str">
        <f>IFERROR(VLOOKUP(ROWS($O$5:O2316),$K$5:$L$7000,2,FALSE),"")</f>
        <v/>
      </c>
    </row>
    <row r="2317" spans="2:15" ht="15" customHeight="1" x14ac:dyDescent="0.25">
      <c r="B2317" s="178" t="s">
        <v>10099</v>
      </c>
      <c r="C2317" s="178" t="s">
        <v>88</v>
      </c>
      <c r="D2317" s="178" t="s">
        <v>2143</v>
      </c>
      <c r="E2317" s="178" t="s">
        <v>17</v>
      </c>
      <c r="F2317" s="178" t="s">
        <v>17</v>
      </c>
      <c r="G2317" s="1">
        <f>IF(ISNUMBER(Pay_Item_Search_Text),IF(ISNUMBER(IF(FIND(Pay_Item_Search_Text,B2317)=1,1, "FALSE")),MAX(G$4:$G2316)+1,IF(ISNUMBER(Pay_Item_Search_Text),0,IF(ISNUMBER(SEARCH(Pay_Item_Search_Text,H2317)),MAX(G$4:$G2316)+1,0))),IF(ISNUMBER(Pay_Item_Search_Text),0,IF(ISNUMBER(SEARCH(Pay_Item_Search_Text,H2317)),MAX(G$4:$G2316)+1,0)))</f>
        <v>2313</v>
      </c>
      <c r="H2317" s="1" t="str">
        <f>IF(Table_PayItems[[#This Row],[Description]]="_","_ Unique Item - "&amp;Table_PayItems[[#This Row],[Item]]&amp;" - $"&amp;Table_PayItems[[#This Row],[Unit]],Table_PayItems[[#This Row],[Description]]&amp;" - $"&amp;Table_PayItems[[#This Row],[Unit]])</f>
        <v>Dr Structure Cover, Type G - $Ea</v>
      </c>
      <c r="I2317" s="29" t="str">
        <f>IFERROR(VLOOKUP(ROWS($M$5:M2317),Table_PayItems[[Search Key]:[Concentrated Name]],2,FALSE),"")</f>
        <v>Dr Structure Cover, Type G - $Ea</v>
      </c>
      <c r="J2317" s="1"/>
      <c r="K2317" s="1"/>
      <c r="L2317" s="22">
        <f>IF(ISNUMBER(SEARCH(Pay_Item_Search_Text_2,M2317)),MAX($L$4:L2316)+1,0)</f>
        <v>0</v>
      </c>
      <c r="M2317" s="1" t="str">
        <f>IFERROR(VLOOKUP(ROWS($M$5:M2317),Table_PayItems[[Search Key]:[Concentrated Name]],2,FALSE),"")</f>
        <v>Dr Structure Cover, Type G - $Ea</v>
      </c>
      <c r="N2317" s="1" t="str">
        <f>IFERROR(VLOOKUP(ROWS($M$5:N2317),$L$5:$M$7000,2,FALSE),"")</f>
        <v/>
      </c>
      <c r="O2317" s="1" t="str">
        <f>IFERROR(VLOOKUP(ROWS($O$5:O2317),$K$5:$L$7000,2,FALSE),"")</f>
        <v/>
      </c>
    </row>
    <row r="2318" spans="2:15" ht="15" customHeight="1" x14ac:dyDescent="0.25">
      <c r="B2318" s="178" t="s">
        <v>10100</v>
      </c>
      <c r="C2318" s="178" t="s">
        <v>88</v>
      </c>
      <c r="D2318" s="178" t="s">
        <v>2144</v>
      </c>
      <c r="E2318" s="178" t="s">
        <v>17</v>
      </c>
      <c r="F2318" s="178" t="s">
        <v>17</v>
      </c>
      <c r="G2318" s="1">
        <f>IF(ISNUMBER(Pay_Item_Search_Text),IF(ISNUMBER(IF(FIND(Pay_Item_Search_Text,B2318)=1,1, "FALSE")),MAX(G$4:$G2317)+1,IF(ISNUMBER(Pay_Item_Search_Text),0,IF(ISNUMBER(SEARCH(Pay_Item_Search_Text,H2318)),MAX(G$4:$G2317)+1,0))),IF(ISNUMBER(Pay_Item_Search_Text),0,IF(ISNUMBER(SEARCH(Pay_Item_Search_Text,H2318)),MAX(G$4:$G2317)+1,0)))</f>
        <v>2314</v>
      </c>
      <c r="H2318" s="1" t="str">
        <f>IF(Table_PayItems[[#This Row],[Description]]="_","_ Unique Item - "&amp;Table_PayItems[[#This Row],[Item]]&amp;" - $"&amp;Table_PayItems[[#This Row],[Unit]],Table_PayItems[[#This Row],[Description]]&amp;" - $"&amp;Table_PayItems[[#This Row],[Unit]])</f>
        <v>Dr Structure Cover, Type J - $Ea</v>
      </c>
      <c r="I2318" s="29" t="str">
        <f>IFERROR(VLOOKUP(ROWS($M$5:M2318),Table_PayItems[[Search Key]:[Concentrated Name]],2,FALSE),"")</f>
        <v>Dr Structure Cover, Type J - $Ea</v>
      </c>
      <c r="J2318" s="1"/>
      <c r="K2318" s="1"/>
      <c r="L2318" s="22">
        <f>IF(ISNUMBER(SEARCH(Pay_Item_Search_Text_2,M2318)),MAX($L$4:L2317)+1,0)</f>
        <v>0</v>
      </c>
      <c r="M2318" s="1" t="str">
        <f>IFERROR(VLOOKUP(ROWS($M$5:M2318),Table_PayItems[[Search Key]:[Concentrated Name]],2,FALSE),"")</f>
        <v>Dr Structure Cover, Type J - $Ea</v>
      </c>
      <c r="N2318" s="1" t="str">
        <f>IFERROR(VLOOKUP(ROWS($M$5:N2318),$L$5:$M$7000,2,FALSE),"")</f>
        <v/>
      </c>
      <c r="O2318" s="1" t="str">
        <f>IFERROR(VLOOKUP(ROWS($O$5:O2318),$K$5:$L$7000,2,FALSE),"")</f>
        <v/>
      </c>
    </row>
    <row r="2319" spans="2:15" ht="15" customHeight="1" x14ac:dyDescent="0.25">
      <c r="B2319" s="178" t="s">
        <v>10101</v>
      </c>
      <c r="C2319" s="178" t="s">
        <v>88</v>
      </c>
      <c r="D2319" s="178" t="s">
        <v>2145</v>
      </c>
      <c r="E2319" s="178" t="s">
        <v>17</v>
      </c>
      <c r="F2319" s="178" t="s">
        <v>17</v>
      </c>
      <c r="G2319" s="1">
        <f>IF(ISNUMBER(Pay_Item_Search_Text),IF(ISNUMBER(IF(FIND(Pay_Item_Search_Text,B2319)=1,1, "FALSE")),MAX(G$4:$G2318)+1,IF(ISNUMBER(Pay_Item_Search_Text),0,IF(ISNUMBER(SEARCH(Pay_Item_Search_Text,H2319)),MAX(G$4:$G2318)+1,0))),IF(ISNUMBER(Pay_Item_Search_Text),0,IF(ISNUMBER(SEARCH(Pay_Item_Search_Text,H2319)),MAX(G$4:$G2318)+1,0)))</f>
        <v>2315</v>
      </c>
      <c r="H2319" s="1" t="str">
        <f>IF(Table_PayItems[[#This Row],[Description]]="_","_ Unique Item - "&amp;Table_PayItems[[#This Row],[Item]]&amp;" - $"&amp;Table_PayItems[[#This Row],[Unit]],Table_PayItems[[#This Row],[Description]]&amp;" - $"&amp;Table_PayItems[[#This Row],[Unit]])</f>
        <v>Dr Structure Cover, Type K - $Ea</v>
      </c>
      <c r="I2319" s="29" t="str">
        <f>IFERROR(VLOOKUP(ROWS($M$5:M2319),Table_PayItems[[Search Key]:[Concentrated Name]],2,FALSE),"")</f>
        <v>Dr Structure Cover, Type K - $Ea</v>
      </c>
      <c r="J2319" s="1"/>
      <c r="K2319" s="1"/>
      <c r="L2319" s="22">
        <f>IF(ISNUMBER(SEARCH(Pay_Item_Search_Text_2,M2319)),MAX($L$4:L2318)+1,0)</f>
        <v>0</v>
      </c>
      <c r="M2319" s="1" t="str">
        <f>IFERROR(VLOOKUP(ROWS($M$5:M2319),Table_PayItems[[Search Key]:[Concentrated Name]],2,FALSE),"")</f>
        <v>Dr Structure Cover, Type K - $Ea</v>
      </c>
      <c r="N2319" s="1" t="str">
        <f>IFERROR(VLOOKUP(ROWS($M$5:N2319),$L$5:$M$7000,2,FALSE),"")</f>
        <v/>
      </c>
      <c r="O2319" s="1" t="str">
        <f>IFERROR(VLOOKUP(ROWS($O$5:O2319),$K$5:$L$7000,2,FALSE),"")</f>
        <v/>
      </c>
    </row>
    <row r="2320" spans="2:15" ht="15" customHeight="1" x14ac:dyDescent="0.25">
      <c r="B2320" s="178" t="s">
        <v>10102</v>
      </c>
      <c r="C2320" s="178" t="s">
        <v>88</v>
      </c>
      <c r="D2320" s="178" t="s">
        <v>2146</v>
      </c>
      <c r="E2320" s="178" t="s">
        <v>17</v>
      </c>
      <c r="F2320" s="178" t="s">
        <v>17</v>
      </c>
      <c r="G2320" s="1">
        <f>IF(ISNUMBER(Pay_Item_Search_Text),IF(ISNUMBER(IF(FIND(Pay_Item_Search_Text,B2320)=1,1, "FALSE")),MAX(G$4:$G2319)+1,IF(ISNUMBER(Pay_Item_Search_Text),0,IF(ISNUMBER(SEARCH(Pay_Item_Search_Text,H2320)),MAX(G$4:$G2319)+1,0))),IF(ISNUMBER(Pay_Item_Search_Text),0,IF(ISNUMBER(SEARCH(Pay_Item_Search_Text,H2320)),MAX(G$4:$G2319)+1,0)))</f>
        <v>2316</v>
      </c>
      <c r="H2320" s="1" t="str">
        <f>IF(Table_PayItems[[#This Row],[Description]]="_","_ Unique Item - "&amp;Table_PayItems[[#This Row],[Item]]&amp;" - $"&amp;Table_PayItems[[#This Row],[Unit]],Table_PayItems[[#This Row],[Description]]&amp;" - $"&amp;Table_PayItems[[#This Row],[Unit]])</f>
        <v>Dr Structure Cover, Type Q - $Ea</v>
      </c>
      <c r="I2320" s="29" t="str">
        <f>IFERROR(VLOOKUP(ROWS($M$5:M2320),Table_PayItems[[Search Key]:[Concentrated Name]],2,FALSE),"")</f>
        <v>Dr Structure Cover, Type Q - $Ea</v>
      </c>
      <c r="J2320" s="1"/>
      <c r="K2320" s="1"/>
      <c r="L2320" s="22">
        <f>IF(ISNUMBER(SEARCH(Pay_Item_Search_Text_2,M2320)),MAX($L$4:L2319)+1,0)</f>
        <v>0</v>
      </c>
      <c r="M2320" s="1" t="str">
        <f>IFERROR(VLOOKUP(ROWS($M$5:M2320),Table_PayItems[[Search Key]:[Concentrated Name]],2,FALSE),"")</f>
        <v>Dr Structure Cover, Type Q - $Ea</v>
      </c>
      <c r="N2320" s="1" t="str">
        <f>IFERROR(VLOOKUP(ROWS($M$5:N2320),$L$5:$M$7000,2,FALSE),"")</f>
        <v/>
      </c>
      <c r="O2320" s="1" t="str">
        <f>IFERROR(VLOOKUP(ROWS($O$5:O2320),$K$5:$L$7000,2,FALSE),"")</f>
        <v/>
      </c>
    </row>
    <row r="2321" spans="2:15" ht="15" customHeight="1" x14ac:dyDescent="0.25">
      <c r="B2321" s="178" t="s">
        <v>10103</v>
      </c>
      <c r="C2321" s="178" t="s">
        <v>88</v>
      </c>
      <c r="D2321" s="178" t="s">
        <v>2147</v>
      </c>
      <c r="E2321" s="178" t="s">
        <v>17</v>
      </c>
      <c r="F2321" s="178" t="s">
        <v>17</v>
      </c>
      <c r="G2321" s="1">
        <f>IF(ISNUMBER(Pay_Item_Search_Text),IF(ISNUMBER(IF(FIND(Pay_Item_Search_Text,B2321)=1,1, "FALSE")),MAX(G$4:$G2320)+1,IF(ISNUMBER(Pay_Item_Search_Text),0,IF(ISNUMBER(SEARCH(Pay_Item_Search_Text,H2321)),MAX(G$4:$G2320)+1,0))),IF(ISNUMBER(Pay_Item_Search_Text),0,IF(ISNUMBER(SEARCH(Pay_Item_Search_Text,H2321)),MAX(G$4:$G2320)+1,0)))</f>
        <v>2317</v>
      </c>
      <c r="H2321" s="1" t="str">
        <f>IF(Table_PayItems[[#This Row],[Description]]="_","_ Unique Item - "&amp;Table_PayItems[[#This Row],[Item]]&amp;" - $"&amp;Table_PayItems[[#This Row],[Unit]],Table_PayItems[[#This Row],[Description]]&amp;" - $"&amp;Table_PayItems[[#This Row],[Unit]])</f>
        <v>Dr Structure Cover, Type R - $Ea</v>
      </c>
      <c r="I2321" s="29" t="str">
        <f>IFERROR(VLOOKUP(ROWS($M$5:M2321),Table_PayItems[[Search Key]:[Concentrated Name]],2,FALSE),"")</f>
        <v>Dr Structure Cover, Type R - $Ea</v>
      </c>
      <c r="J2321" s="1"/>
      <c r="K2321" s="1"/>
      <c r="L2321" s="22">
        <f>IF(ISNUMBER(SEARCH(Pay_Item_Search_Text_2,M2321)),MAX($L$4:L2320)+1,0)</f>
        <v>0</v>
      </c>
      <c r="M2321" s="1" t="str">
        <f>IFERROR(VLOOKUP(ROWS($M$5:M2321),Table_PayItems[[Search Key]:[Concentrated Name]],2,FALSE),"")</f>
        <v>Dr Structure Cover, Type R - $Ea</v>
      </c>
      <c r="N2321" s="1" t="str">
        <f>IFERROR(VLOOKUP(ROWS($M$5:N2321),$L$5:$M$7000,2,FALSE),"")</f>
        <v/>
      </c>
      <c r="O2321" s="1" t="str">
        <f>IFERROR(VLOOKUP(ROWS($O$5:O2321),$K$5:$L$7000,2,FALSE),"")</f>
        <v/>
      </c>
    </row>
    <row r="2322" spans="2:15" ht="15" customHeight="1" x14ac:dyDescent="0.25">
      <c r="B2322" s="178" t="s">
        <v>10104</v>
      </c>
      <c r="C2322" s="178" t="s">
        <v>88</v>
      </c>
      <c r="D2322" s="178" t="s">
        <v>2148</v>
      </c>
      <c r="E2322" s="178" t="s">
        <v>17</v>
      </c>
      <c r="F2322" s="178" t="s">
        <v>17</v>
      </c>
      <c r="G2322" s="1">
        <f>IF(ISNUMBER(Pay_Item_Search_Text),IF(ISNUMBER(IF(FIND(Pay_Item_Search_Text,B2322)=1,1, "FALSE")),MAX(G$4:$G2321)+1,IF(ISNUMBER(Pay_Item_Search_Text),0,IF(ISNUMBER(SEARCH(Pay_Item_Search_Text,H2322)),MAX(G$4:$G2321)+1,0))),IF(ISNUMBER(Pay_Item_Search_Text),0,IF(ISNUMBER(SEARCH(Pay_Item_Search_Text,H2322)),MAX(G$4:$G2321)+1,0)))</f>
        <v>2318</v>
      </c>
      <c r="H2322" s="1" t="str">
        <f>IF(Table_PayItems[[#This Row],[Description]]="_","_ Unique Item - "&amp;Table_PayItems[[#This Row],[Item]]&amp;" - $"&amp;Table_PayItems[[#This Row],[Unit]],Table_PayItems[[#This Row],[Description]]&amp;" - $"&amp;Table_PayItems[[#This Row],[Unit]])</f>
        <v>Dr Structure Cover, Type RX - $Ea</v>
      </c>
      <c r="I2322" s="29" t="str">
        <f>IFERROR(VLOOKUP(ROWS($M$5:M2322),Table_PayItems[[Search Key]:[Concentrated Name]],2,FALSE),"")</f>
        <v>Dr Structure Cover, Type RX - $Ea</v>
      </c>
      <c r="J2322" s="1"/>
      <c r="K2322" s="1"/>
      <c r="L2322" s="22">
        <f>IF(ISNUMBER(SEARCH(Pay_Item_Search_Text_2,M2322)),MAX($L$4:L2321)+1,0)</f>
        <v>0</v>
      </c>
      <c r="M2322" s="1" t="str">
        <f>IFERROR(VLOOKUP(ROWS($M$5:M2322),Table_PayItems[[Search Key]:[Concentrated Name]],2,FALSE),"")</f>
        <v>Dr Structure Cover, Type RX - $Ea</v>
      </c>
      <c r="N2322" s="1" t="str">
        <f>IFERROR(VLOOKUP(ROWS($M$5:N2322),$L$5:$M$7000,2,FALSE),"")</f>
        <v/>
      </c>
      <c r="O2322" s="1" t="str">
        <f>IFERROR(VLOOKUP(ROWS($O$5:O2322),$K$5:$L$7000,2,FALSE),"")</f>
        <v/>
      </c>
    </row>
    <row r="2323" spans="2:15" ht="15" customHeight="1" x14ac:dyDescent="0.25">
      <c r="B2323" s="178" t="s">
        <v>10106</v>
      </c>
      <c r="C2323" s="178" t="s">
        <v>88</v>
      </c>
      <c r="D2323" s="178" t="s">
        <v>2150</v>
      </c>
      <c r="E2323" s="178" t="s">
        <v>17</v>
      </c>
      <c r="F2323" s="178" t="s">
        <v>17</v>
      </c>
      <c r="G2323" s="1">
        <f>IF(ISNUMBER(Pay_Item_Search_Text),IF(ISNUMBER(IF(FIND(Pay_Item_Search_Text,B2323)=1,1, "FALSE")),MAX(G$4:$G2322)+1,IF(ISNUMBER(Pay_Item_Search_Text),0,IF(ISNUMBER(SEARCH(Pay_Item_Search_Text,H2323)),MAX(G$4:$G2322)+1,0))),IF(ISNUMBER(Pay_Item_Search_Text),0,IF(ISNUMBER(SEARCH(Pay_Item_Search_Text,H2323)),MAX(G$4:$G2322)+1,0)))</f>
        <v>2319</v>
      </c>
      <c r="H2323" s="1" t="str">
        <f>IF(Table_PayItems[[#This Row],[Description]]="_","_ Unique Item - "&amp;Table_PayItems[[#This Row],[Item]]&amp;" - $"&amp;Table_PayItems[[#This Row],[Unit]],Table_PayItems[[#This Row],[Description]]&amp;" - $"&amp;Table_PayItems[[#This Row],[Unit]])</f>
        <v>Dr Structure Cover, Type V - $Ea</v>
      </c>
      <c r="I2323" s="29" t="str">
        <f>IFERROR(VLOOKUP(ROWS($M$5:M2323),Table_PayItems[[Search Key]:[Concentrated Name]],2,FALSE),"")</f>
        <v>Dr Structure Cover, Type V - $Ea</v>
      </c>
      <c r="J2323" s="1"/>
      <c r="K2323" s="1"/>
      <c r="L2323" s="22">
        <f>IF(ISNUMBER(SEARCH(Pay_Item_Search_Text_2,M2323)),MAX($L$4:L2322)+1,0)</f>
        <v>0</v>
      </c>
      <c r="M2323" s="1" t="str">
        <f>IFERROR(VLOOKUP(ROWS($M$5:M2323),Table_PayItems[[Search Key]:[Concentrated Name]],2,FALSE),"")</f>
        <v>Dr Structure Cover, Type V - $Ea</v>
      </c>
      <c r="N2323" s="1" t="str">
        <f>IFERROR(VLOOKUP(ROWS($M$5:N2323),$L$5:$M$7000,2,FALSE),"")</f>
        <v/>
      </c>
      <c r="O2323" s="1" t="str">
        <f>IFERROR(VLOOKUP(ROWS($O$5:O2323),$K$5:$L$7000,2,FALSE),"")</f>
        <v/>
      </c>
    </row>
    <row r="2324" spans="2:15" ht="15" customHeight="1" x14ac:dyDescent="0.25">
      <c r="B2324" s="178" t="s">
        <v>10107</v>
      </c>
      <c r="C2324" s="178" t="s">
        <v>88</v>
      </c>
      <c r="D2324" s="178" t="s">
        <v>2151</v>
      </c>
      <c r="E2324" s="178" t="s">
        <v>17</v>
      </c>
      <c r="F2324" s="178" t="s">
        <v>17</v>
      </c>
      <c r="G2324" s="1">
        <f>IF(ISNUMBER(Pay_Item_Search_Text),IF(ISNUMBER(IF(FIND(Pay_Item_Search_Text,B2324)=1,1, "FALSE")),MAX(G$4:$G2323)+1,IF(ISNUMBER(Pay_Item_Search_Text),0,IF(ISNUMBER(SEARCH(Pay_Item_Search_Text,H2324)),MAX(G$4:$G2323)+1,0))),IF(ISNUMBER(Pay_Item_Search_Text),0,IF(ISNUMBER(SEARCH(Pay_Item_Search_Text,H2324)),MAX(G$4:$G2323)+1,0)))</f>
        <v>2320</v>
      </c>
      <c r="H2324" s="1" t="str">
        <f>IF(Table_PayItems[[#This Row],[Description]]="_","_ Unique Item - "&amp;Table_PayItems[[#This Row],[Item]]&amp;" - $"&amp;Table_PayItems[[#This Row],[Unit]],Table_PayItems[[#This Row],[Description]]&amp;" - $"&amp;Table_PayItems[[#This Row],[Unit]])</f>
        <v>Dr Structure Cover, Type VG - $Ea</v>
      </c>
      <c r="I2324" s="29" t="str">
        <f>IFERROR(VLOOKUP(ROWS($M$5:M2324),Table_PayItems[[Search Key]:[Concentrated Name]],2,FALSE),"")</f>
        <v>Dr Structure Cover, Type VG - $Ea</v>
      </c>
      <c r="J2324" s="1"/>
      <c r="K2324" s="1"/>
      <c r="L2324" s="22">
        <f>IF(ISNUMBER(SEARCH(Pay_Item_Search_Text_2,M2324)),MAX($L$4:L2323)+1,0)</f>
        <v>0</v>
      </c>
      <c r="M2324" s="1" t="str">
        <f>IFERROR(VLOOKUP(ROWS($M$5:M2324),Table_PayItems[[Search Key]:[Concentrated Name]],2,FALSE),"")</f>
        <v>Dr Structure Cover, Type VG - $Ea</v>
      </c>
      <c r="N2324" s="1" t="str">
        <f>IFERROR(VLOOKUP(ROWS($M$5:N2324),$L$5:$M$7000,2,FALSE),"")</f>
        <v/>
      </c>
      <c r="O2324" s="1" t="str">
        <f>IFERROR(VLOOKUP(ROWS($O$5:O2324),$K$5:$L$7000,2,FALSE),"")</f>
        <v/>
      </c>
    </row>
    <row r="2325" spans="2:15" ht="15" customHeight="1" x14ac:dyDescent="0.25">
      <c r="B2325" s="178" t="s">
        <v>10105</v>
      </c>
      <c r="C2325" s="178" t="s">
        <v>88</v>
      </c>
      <c r="D2325" s="178" t="s">
        <v>2149</v>
      </c>
      <c r="E2325" s="178" t="s">
        <v>17</v>
      </c>
      <c r="F2325" s="178" t="s">
        <v>17</v>
      </c>
      <c r="G2325" s="1">
        <f>IF(ISNUMBER(Pay_Item_Search_Text),IF(ISNUMBER(IF(FIND(Pay_Item_Search_Text,B2325)=1,1, "FALSE")),MAX(G$4:$G2324)+1,IF(ISNUMBER(Pay_Item_Search_Text),0,IF(ISNUMBER(SEARCH(Pay_Item_Search_Text,H2325)),MAX(G$4:$G2324)+1,0))),IF(ISNUMBER(Pay_Item_Search_Text),0,IF(ISNUMBER(SEARCH(Pay_Item_Search_Text,H2325)),MAX(G$4:$G2324)+1,0)))</f>
        <v>2321</v>
      </c>
      <c r="H2325" s="1" t="str">
        <f>IF(Table_PayItems[[#This Row],[Description]]="_","_ Unique Item - "&amp;Table_PayItems[[#This Row],[Item]]&amp;" - $"&amp;Table_PayItems[[#This Row],[Unit]],Table_PayItems[[#This Row],[Description]]&amp;" - $"&amp;Table_PayItems[[#This Row],[Unit]])</f>
        <v>Dr Structure Cover, Type W - $Ea</v>
      </c>
      <c r="I2325" s="29" t="str">
        <f>IFERROR(VLOOKUP(ROWS($M$5:M2325),Table_PayItems[[Search Key]:[Concentrated Name]],2,FALSE),"")</f>
        <v>Dr Structure Cover, Type W - $Ea</v>
      </c>
      <c r="J2325" s="1"/>
      <c r="K2325" s="1"/>
      <c r="L2325" s="22">
        <f>IF(ISNUMBER(SEARCH(Pay_Item_Search_Text_2,M2325)),MAX($L$4:L2324)+1,0)</f>
        <v>0</v>
      </c>
      <c r="M2325" s="1" t="str">
        <f>IFERROR(VLOOKUP(ROWS($M$5:M2325),Table_PayItems[[Search Key]:[Concentrated Name]],2,FALSE),"")</f>
        <v>Dr Structure Cover, Type W - $Ea</v>
      </c>
      <c r="N2325" s="1" t="str">
        <f>IFERROR(VLOOKUP(ROWS($M$5:N2325),$L$5:$M$7000,2,FALSE),"")</f>
        <v/>
      </c>
      <c r="O2325" s="1" t="str">
        <f>IFERROR(VLOOKUP(ROWS($O$5:O2325),$K$5:$L$7000,2,FALSE),"")</f>
        <v/>
      </c>
    </row>
    <row r="2326" spans="2:15" ht="15" customHeight="1" x14ac:dyDescent="0.25">
      <c r="B2326" s="178" t="s">
        <v>10111</v>
      </c>
      <c r="C2326" s="178" t="s">
        <v>104</v>
      </c>
      <c r="D2326" s="178" t="s">
        <v>2155</v>
      </c>
      <c r="E2326" s="178" t="s">
        <v>17</v>
      </c>
      <c r="F2326" s="178" t="s">
        <v>17</v>
      </c>
      <c r="G2326" s="1">
        <f>IF(ISNUMBER(Pay_Item_Search_Text),IF(ISNUMBER(IF(FIND(Pay_Item_Search_Text,B2326)=1,1, "FALSE")),MAX(G$4:$G2325)+1,IF(ISNUMBER(Pay_Item_Search_Text),0,IF(ISNUMBER(SEARCH(Pay_Item_Search_Text,H2326)),MAX(G$4:$G2325)+1,0))),IF(ISNUMBER(Pay_Item_Search_Text),0,IF(ISNUMBER(SEARCH(Pay_Item_Search_Text,H2326)),MAX(G$4:$G2325)+1,0)))</f>
        <v>2322</v>
      </c>
      <c r="H2326" s="1" t="str">
        <f>IF(Table_PayItems[[#This Row],[Description]]="_","_ Unique Item - "&amp;Table_PayItems[[#This Row],[Item]]&amp;" - $"&amp;Table_PayItems[[#This Row],[Unit]],Table_PayItems[[#This Row],[Description]]&amp;" - $"&amp;Table_PayItems[[#This Row],[Unit]])</f>
        <v>Dr Structure Lead, Cleaning, 10 inch - $Ft</v>
      </c>
      <c r="I2326" s="29" t="str">
        <f>IFERROR(VLOOKUP(ROWS($M$5:M2326),Table_PayItems[[Search Key]:[Concentrated Name]],2,FALSE),"")</f>
        <v>Dr Structure Lead, Cleaning, 10 inch - $Ft</v>
      </c>
      <c r="J2326" s="1"/>
      <c r="K2326" s="1"/>
      <c r="L2326" s="22">
        <f>IF(ISNUMBER(SEARCH(Pay_Item_Search_Text_2,M2326)),MAX($L$4:L2325)+1,0)</f>
        <v>594</v>
      </c>
      <c r="M2326" s="1" t="str">
        <f>IFERROR(VLOOKUP(ROWS($M$5:M2326),Table_PayItems[[Search Key]:[Concentrated Name]],2,FALSE),"")</f>
        <v>Dr Structure Lead, Cleaning, 10 inch - $Ft</v>
      </c>
      <c r="N2326" s="1" t="str">
        <f>IFERROR(VLOOKUP(ROWS($M$5:N2326),$L$5:$M$7000,2,FALSE),"")</f>
        <v/>
      </c>
      <c r="O2326" s="1" t="str">
        <f>IFERROR(VLOOKUP(ROWS($O$5:O2326),$K$5:$L$7000,2,FALSE),"")</f>
        <v/>
      </c>
    </row>
    <row r="2327" spans="2:15" ht="15" customHeight="1" x14ac:dyDescent="0.25">
      <c r="B2327" s="178" t="s">
        <v>10112</v>
      </c>
      <c r="C2327" s="178" t="s">
        <v>104</v>
      </c>
      <c r="D2327" s="178" t="s">
        <v>2156</v>
      </c>
      <c r="E2327" s="178" t="s">
        <v>17</v>
      </c>
      <c r="F2327" s="178" t="s">
        <v>17</v>
      </c>
      <c r="G2327" s="1">
        <f>IF(ISNUMBER(Pay_Item_Search_Text),IF(ISNUMBER(IF(FIND(Pay_Item_Search_Text,B2327)=1,1, "FALSE")),MAX(G$4:$G2326)+1,IF(ISNUMBER(Pay_Item_Search_Text),0,IF(ISNUMBER(SEARCH(Pay_Item_Search_Text,H2327)),MAX(G$4:$G2326)+1,0))),IF(ISNUMBER(Pay_Item_Search_Text),0,IF(ISNUMBER(SEARCH(Pay_Item_Search_Text,H2327)),MAX(G$4:$G2326)+1,0)))</f>
        <v>2323</v>
      </c>
      <c r="H2327" s="1" t="str">
        <f>IF(Table_PayItems[[#This Row],[Description]]="_","_ Unique Item - "&amp;Table_PayItems[[#This Row],[Item]]&amp;" - $"&amp;Table_PayItems[[#This Row],[Unit]],Table_PayItems[[#This Row],[Description]]&amp;" - $"&amp;Table_PayItems[[#This Row],[Unit]])</f>
        <v>Dr Structure Lead, Cleaning, 12 inch - $Ft</v>
      </c>
      <c r="I2327" s="29" t="str">
        <f>IFERROR(VLOOKUP(ROWS($M$5:M2327),Table_PayItems[[Search Key]:[Concentrated Name]],2,FALSE),"")</f>
        <v>Dr Structure Lead, Cleaning, 12 inch - $Ft</v>
      </c>
      <c r="J2327" s="1"/>
      <c r="K2327" s="1"/>
      <c r="L2327" s="22">
        <f>IF(ISNUMBER(SEARCH(Pay_Item_Search_Text_2,M2327)),MAX($L$4:L2326)+1,0)</f>
        <v>0</v>
      </c>
      <c r="M2327" s="1" t="str">
        <f>IFERROR(VLOOKUP(ROWS($M$5:M2327),Table_PayItems[[Search Key]:[Concentrated Name]],2,FALSE),"")</f>
        <v>Dr Structure Lead, Cleaning, 12 inch - $Ft</v>
      </c>
      <c r="N2327" s="1" t="str">
        <f>IFERROR(VLOOKUP(ROWS($M$5:N2327),$L$5:$M$7000,2,FALSE),"")</f>
        <v/>
      </c>
      <c r="O2327" s="1" t="str">
        <f>IFERROR(VLOOKUP(ROWS($O$5:O2327),$K$5:$L$7000,2,FALSE),"")</f>
        <v/>
      </c>
    </row>
    <row r="2328" spans="2:15" ht="15" customHeight="1" x14ac:dyDescent="0.25">
      <c r="B2328" s="178" t="s">
        <v>10113</v>
      </c>
      <c r="C2328" s="178" t="s">
        <v>104</v>
      </c>
      <c r="D2328" s="178" t="s">
        <v>2157</v>
      </c>
      <c r="E2328" s="178" t="s">
        <v>17</v>
      </c>
      <c r="F2328" s="178" t="s">
        <v>17</v>
      </c>
      <c r="G2328" s="1">
        <f>IF(ISNUMBER(Pay_Item_Search_Text),IF(ISNUMBER(IF(FIND(Pay_Item_Search_Text,B2328)=1,1, "FALSE")),MAX(G$4:$G2327)+1,IF(ISNUMBER(Pay_Item_Search_Text),0,IF(ISNUMBER(SEARCH(Pay_Item_Search_Text,H2328)),MAX(G$4:$G2327)+1,0))),IF(ISNUMBER(Pay_Item_Search_Text),0,IF(ISNUMBER(SEARCH(Pay_Item_Search_Text,H2328)),MAX(G$4:$G2327)+1,0)))</f>
        <v>2324</v>
      </c>
      <c r="H2328" s="1" t="str">
        <f>IF(Table_PayItems[[#This Row],[Description]]="_","_ Unique Item - "&amp;Table_PayItems[[#This Row],[Item]]&amp;" - $"&amp;Table_PayItems[[#This Row],[Unit]],Table_PayItems[[#This Row],[Description]]&amp;" - $"&amp;Table_PayItems[[#This Row],[Unit]])</f>
        <v>Dr Structure Lead, Cleaning, 15 inch - $Ft</v>
      </c>
      <c r="I2328" s="29" t="str">
        <f>IFERROR(VLOOKUP(ROWS($M$5:M2328),Table_PayItems[[Search Key]:[Concentrated Name]],2,FALSE),"")</f>
        <v>Dr Structure Lead, Cleaning, 15 inch - $Ft</v>
      </c>
      <c r="J2328" s="1"/>
      <c r="K2328" s="1"/>
      <c r="L2328" s="22">
        <f>IF(ISNUMBER(SEARCH(Pay_Item_Search_Text_2,M2328)),MAX($L$4:L2327)+1,0)</f>
        <v>0</v>
      </c>
      <c r="M2328" s="1" t="str">
        <f>IFERROR(VLOOKUP(ROWS($M$5:M2328),Table_PayItems[[Search Key]:[Concentrated Name]],2,FALSE),"")</f>
        <v>Dr Structure Lead, Cleaning, 15 inch - $Ft</v>
      </c>
      <c r="N2328" s="1" t="str">
        <f>IFERROR(VLOOKUP(ROWS($M$5:N2328),$L$5:$M$7000,2,FALSE),"")</f>
        <v/>
      </c>
      <c r="O2328" s="1" t="str">
        <f>IFERROR(VLOOKUP(ROWS($O$5:O2328),$K$5:$L$7000,2,FALSE),"")</f>
        <v/>
      </c>
    </row>
    <row r="2329" spans="2:15" ht="15" customHeight="1" x14ac:dyDescent="0.25">
      <c r="B2329" s="178" t="s">
        <v>10114</v>
      </c>
      <c r="C2329" s="178" t="s">
        <v>104</v>
      </c>
      <c r="D2329" s="178" t="s">
        <v>2158</v>
      </c>
      <c r="E2329" s="178" t="s">
        <v>17</v>
      </c>
      <c r="F2329" s="178" t="s">
        <v>17</v>
      </c>
      <c r="G2329" s="1">
        <f>IF(ISNUMBER(Pay_Item_Search_Text),IF(ISNUMBER(IF(FIND(Pay_Item_Search_Text,B2329)=1,1, "FALSE")),MAX(G$4:$G2328)+1,IF(ISNUMBER(Pay_Item_Search_Text),0,IF(ISNUMBER(SEARCH(Pay_Item_Search_Text,H2329)),MAX(G$4:$G2328)+1,0))),IF(ISNUMBER(Pay_Item_Search_Text),0,IF(ISNUMBER(SEARCH(Pay_Item_Search_Text,H2329)),MAX(G$4:$G2328)+1,0)))</f>
        <v>2325</v>
      </c>
      <c r="H2329" s="1" t="str">
        <f>IF(Table_PayItems[[#This Row],[Description]]="_","_ Unique Item - "&amp;Table_PayItems[[#This Row],[Item]]&amp;" - $"&amp;Table_PayItems[[#This Row],[Unit]],Table_PayItems[[#This Row],[Description]]&amp;" - $"&amp;Table_PayItems[[#This Row],[Unit]])</f>
        <v>Dr Structure Lead, Cleaning, 18 inch - $Ft</v>
      </c>
      <c r="I2329" s="29" t="str">
        <f>IFERROR(VLOOKUP(ROWS($M$5:M2329),Table_PayItems[[Search Key]:[Concentrated Name]],2,FALSE),"")</f>
        <v>Dr Structure Lead, Cleaning, 18 inch - $Ft</v>
      </c>
      <c r="J2329" s="1"/>
      <c r="K2329" s="1"/>
      <c r="L2329" s="22">
        <f>IF(ISNUMBER(SEARCH(Pay_Item_Search_Text_2,M2329)),MAX($L$4:L2328)+1,0)</f>
        <v>0</v>
      </c>
      <c r="M2329" s="1" t="str">
        <f>IFERROR(VLOOKUP(ROWS($M$5:M2329),Table_PayItems[[Search Key]:[Concentrated Name]],2,FALSE),"")</f>
        <v>Dr Structure Lead, Cleaning, 18 inch - $Ft</v>
      </c>
      <c r="N2329" s="1" t="str">
        <f>IFERROR(VLOOKUP(ROWS($M$5:N2329),$L$5:$M$7000,2,FALSE),"")</f>
        <v/>
      </c>
      <c r="O2329" s="1" t="str">
        <f>IFERROR(VLOOKUP(ROWS($O$5:O2329),$K$5:$L$7000,2,FALSE),"")</f>
        <v/>
      </c>
    </row>
    <row r="2330" spans="2:15" ht="15" customHeight="1" x14ac:dyDescent="0.25">
      <c r="B2330" s="178" t="s">
        <v>10115</v>
      </c>
      <c r="C2330" s="178" t="s">
        <v>104</v>
      </c>
      <c r="D2330" s="178" t="s">
        <v>2159</v>
      </c>
      <c r="E2330" s="178" t="s">
        <v>17</v>
      </c>
      <c r="F2330" s="178" t="s">
        <v>17</v>
      </c>
      <c r="G2330" s="1">
        <f>IF(ISNUMBER(Pay_Item_Search_Text),IF(ISNUMBER(IF(FIND(Pay_Item_Search_Text,B2330)=1,1, "FALSE")),MAX(G$4:$G2329)+1,IF(ISNUMBER(Pay_Item_Search_Text),0,IF(ISNUMBER(SEARCH(Pay_Item_Search_Text,H2330)),MAX(G$4:$G2329)+1,0))),IF(ISNUMBER(Pay_Item_Search_Text),0,IF(ISNUMBER(SEARCH(Pay_Item_Search_Text,H2330)),MAX(G$4:$G2329)+1,0)))</f>
        <v>2326</v>
      </c>
      <c r="H2330" s="1" t="str">
        <f>IF(Table_PayItems[[#This Row],[Description]]="_","_ Unique Item - "&amp;Table_PayItems[[#This Row],[Item]]&amp;" - $"&amp;Table_PayItems[[#This Row],[Unit]],Table_PayItems[[#This Row],[Description]]&amp;" - $"&amp;Table_PayItems[[#This Row],[Unit]])</f>
        <v>Dr Structure Lead, Cleaning, 24 inch - $Ft</v>
      </c>
      <c r="I2330" s="29" t="str">
        <f>IFERROR(VLOOKUP(ROWS($M$5:M2330),Table_PayItems[[Search Key]:[Concentrated Name]],2,FALSE),"")</f>
        <v>Dr Structure Lead, Cleaning, 24 inch - $Ft</v>
      </c>
      <c r="J2330" s="1"/>
      <c r="K2330" s="1"/>
      <c r="L2330" s="22">
        <f>IF(ISNUMBER(SEARCH(Pay_Item_Search_Text_2,M2330)),MAX($L$4:L2329)+1,0)</f>
        <v>0</v>
      </c>
      <c r="M2330" s="1" t="str">
        <f>IFERROR(VLOOKUP(ROWS($M$5:M2330),Table_PayItems[[Search Key]:[Concentrated Name]],2,FALSE),"")</f>
        <v>Dr Structure Lead, Cleaning, 24 inch - $Ft</v>
      </c>
      <c r="N2330" s="1" t="str">
        <f>IFERROR(VLOOKUP(ROWS($M$5:N2330),$L$5:$M$7000,2,FALSE),"")</f>
        <v/>
      </c>
      <c r="O2330" s="1" t="str">
        <f>IFERROR(VLOOKUP(ROWS($O$5:O2330),$K$5:$L$7000,2,FALSE),"")</f>
        <v/>
      </c>
    </row>
    <row r="2331" spans="2:15" ht="15" customHeight="1" x14ac:dyDescent="0.25">
      <c r="B2331" s="178" t="s">
        <v>10116</v>
      </c>
      <c r="C2331" s="178" t="s">
        <v>104</v>
      </c>
      <c r="D2331" s="178" t="s">
        <v>2160</v>
      </c>
      <c r="E2331" s="178" t="s">
        <v>17</v>
      </c>
      <c r="F2331" s="178" t="s">
        <v>17</v>
      </c>
      <c r="G2331" s="1">
        <f>IF(ISNUMBER(Pay_Item_Search_Text),IF(ISNUMBER(IF(FIND(Pay_Item_Search_Text,B2331)=1,1, "FALSE")),MAX(G$4:$G2330)+1,IF(ISNUMBER(Pay_Item_Search_Text),0,IF(ISNUMBER(SEARCH(Pay_Item_Search_Text,H2331)),MAX(G$4:$G2330)+1,0))),IF(ISNUMBER(Pay_Item_Search_Text),0,IF(ISNUMBER(SEARCH(Pay_Item_Search_Text,H2331)),MAX(G$4:$G2330)+1,0)))</f>
        <v>2327</v>
      </c>
      <c r="H2331" s="1" t="str">
        <f>IF(Table_PayItems[[#This Row],[Description]]="_","_ Unique Item - "&amp;Table_PayItems[[#This Row],[Item]]&amp;" - $"&amp;Table_PayItems[[#This Row],[Unit]],Table_PayItems[[#This Row],[Description]]&amp;" - $"&amp;Table_PayItems[[#This Row],[Unit]])</f>
        <v>Dr Structure Lead, Cleaning, 30 inch - $Ft</v>
      </c>
      <c r="I2331" s="29" t="str">
        <f>IFERROR(VLOOKUP(ROWS($M$5:M2331),Table_PayItems[[Search Key]:[Concentrated Name]],2,FALSE),"")</f>
        <v>Dr Structure Lead, Cleaning, 30 inch - $Ft</v>
      </c>
      <c r="J2331" s="1"/>
      <c r="K2331" s="1"/>
      <c r="L2331" s="22">
        <f>IF(ISNUMBER(SEARCH(Pay_Item_Search_Text_2,M2331)),MAX($L$4:L2330)+1,0)</f>
        <v>595</v>
      </c>
      <c r="M2331" s="1" t="str">
        <f>IFERROR(VLOOKUP(ROWS($M$5:M2331),Table_PayItems[[Search Key]:[Concentrated Name]],2,FALSE),"")</f>
        <v>Dr Structure Lead, Cleaning, 30 inch - $Ft</v>
      </c>
      <c r="N2331" s="1" t="str">
        <f>IFERROR(VLOOKUP(ROWS($M$5:N2331),$L$5:$M$7000,2,FALSE),"")</f>
        <v/>
      </c>
      <c r="O2331" s="1" t="str">
        <f>IFERROR(VLOOKUP(ROWS($O$5:O2331),$K$5:$L$7000,2,FALSE),"")</f>
        <v/>
      </c>
    </row>
    <row r="2332" spans="2:15" ht="15" customHeight="1" x14ac:dyDescent="0.25">
      <c r="B2332" s="178" t="s">
        <v>10117</v>
      </c>
      <c r="C2332" s="178" t="s">
        <v>104</v>
      </c>
      <c r="D2332" s="178" t="s">
        <v>2161</v>
      </c>
      <c r="E2332" s="178" t="s">
        <v>17</v>
      </c>
      <c r="F2332" s="178" t="s">
        <v>17</v>
      </c>
      <c r="G2332" s="1">
        <f>IF(ISNUMBER(Pay_Item_Search_Text),IF(ISNUMBER(IF(FIND(Pay_Item_Search_Text,B2332)=1,1, "FALSE")),MAX(G$4:$G2331)+1,IF(ISNUMBER(Pay_Item_Search_Text),0,IF(ISNUMBER(SEARCH(Pay_Item_Search_Text,H2332)),MAX(G$4:$G2331)+1,0))),IF(ISNUMBER(Pay_Item_Search_Text),0,IF(ISNUMBER(SEARCH(Pay_Item_Search_Text,H2332)),MAX(G$4:$G2331)+1,0)))</f>
        <v>2328</v>
      </c>
      <c r="H2332" s="1" t="str">
        <f>IF(Table_PayItems[[#This Row],[Description]]="_","_ Unique Item - "&amp;Table_PayItems[[#This Row],[Item]]&amp;" - $"&amp;Table_PayItems[[#This Row],[Unit]],Table_PayItems[[#This Row],[Description]]&amp;" - $"&amp;Table_PayItems[[#This Row],[Unit]])</f>
        <v>Dr Structure Lead, Cleaning, 36 inch - $Ft</v>
      </c>
      <c r="I2332" s="29" t="str">
        <f>IFERROR(VLOOKUP(ROWS($M$5:M2332),Table_PayItems[[Search Key]:[Concentrated Name]],2,FALSE),"")</f>
        <v>Dr Structure Lead, Cleaning, 36 inch - $Ft</v>
      </c>
      <c r="J2332" s="1"/>
      <c r="K2332" s="1"/>
      <c r="L2332" s="22">
        <f>IF(ISNUMBER(SEARCH(Pay_Item_Search_Text_2,M2332)),MAX($L$4:L2331)+1,0)</f>
        <v>0</v>
      </c>
      <c r="M2332" s="1" t="str">
        <f>IFERROR(VLOOKUP(ROWS($M$5:M2332),Table_PayItems[[Search Key]:[Concentrated Name]],2,FALSE),"")</f>
        <v>Dr Structure Lead, Cleaning, 36 inch - $Ft</v>
      </c>
      <c r="N2332" s="1" t="str">
        <f>IFERROR(VLOOKUP(ROWS($M$5:N2332),$L$5:$M$7000,2,FALSE),"")</f>
        <v/>
      </c>
      <c r="O2332" s="1" t="str">
        <f>IFERROR(VLOOKUP(ROWS($O$5:O2332),$K$5:$L$7000,2,FALSE),"")</f>
        <v/>
      </c>
    </row>
    <row r="2333" spans="2:15" ht="15" customHeight="1" x14ac:dyDescent="0.25">
      <c r="B2333" s="178" t="s">
        <v>10108</v>
      </c>
      <c r="C2333" s="178" t="s">
        <v>104</v>
      </c>
      <c r="D2333" s="178" t="s">
        <v>2152</v>
      </c>
      <c r="E2333" s="178" t="s">
        <v>17</v>
      </c>
      <c r="F2333" s="178" t="s">
        <v>17</v>
      </c>
      <c r="G2333" s="1">
        <f>IF(ISNUMBER(Pay_Item_Search_Text),IF(ISNUMBER(IF(FIND(Pay_Item_Search_Text,B2333)=1,1, "FALSE")),MAX(G$4:$G2332)+1,IF(ISNUMBER(Pay_Item_Search_Text),0,IF(ISNUMBER(SEARCH(Pay_Item_Search_Text,H2333)),MAX(G$4:$G2332)+1,0))),IF(ISNUMBER(Pay_Item_Search_Text),0,IF(ISNUMBER(SEARCH(Pay_Item_Search_Text,H2333)),MAX(G$4:$G2332)+1,0)))</f>
        <v>2329</v>
      </c>
      <c r="H2333" s="1" t="str">
        <f>IF(Table_PayItems[[#This Row],[Description]]="_","_ Unique Item - "&amp;Table_PayItems[[#This Row],[Item]]&amp;" - $"&amp;Table_PayItems[[#This Row],[Unit]],Table_PayItems[[#This Row],[Description]]&amp;" - $"&amp;Table_PayItems[[#This Row],[Unit]])</f>
        <v>Dr Structure Lead, Cleaning, 4 inch - $Ft</v>
      </c>
      <c r="I2333" s="29" t="str">
        <f>IFERROR(VLOOKUP(ROWS($M$5:M2333),Table_PayItems[[Search Key]:[Concentrated Name]],2,FALSE),"")</f>
        <v>Dr Structure Lead, Cleaning, 4 inch - $Ft</v>
      </c>
      <c r="J2333" s="1"/>
      <c r="K2333" s="1"/>
      <c r="L2333" s="22">
        <f>IF(ISNUMBER(SEARCH(Pay_Item_Search_Text_2,M2333)),MAX($L$4:L2332)+1,0)</f>
        <v>0</v>
      </c>
      <c r="M2333" s="1" t="str">
        <f>IFERROR(VLOOKUP(ROWS($M$5:M2333),Table_PayItems[[Search Key]:[Concentrated Name]],2,FALSE),"")</f>
        <v>Dr Structure Lead, Cleaning, 4 inch - $Ft</v>
      </c>
      <c r="N2333" s="1" t="str">
        <f>IFERROR(VLOOKUP(ROWS($M$5:N2333),$L$5:$M$7000,2,FALSE),"")</f>
        <v/>
      </c>
      <c r="O2333" s="1" t="str">
        <f>IFERROR(VLOOKUP(ROWS($O$5:O2333),$K$5:$L$7000,2,FALSE),"")</f>
        <v/>
      </c>
    </row>
    <row r="2334" spans="2:15" ht="15" customHeight="1" x14ac:dyDescent="0.25">
      <c r="B2334" s="178" t="s">
        <v>10118</v>
      </c>
      <c r="C2334" s="178" t="s">
        <v>104</v>
      </c>
      <c r="D2334" s="178" t="s">
        <v>2162</v>
      </c>
      <c r="E2334" s="178" t="s">
        <v>17</v>
      </c>
      <c r="F2334" s="178" t="s">
        <v>17</v>
      </c>
      <c r="G2334" s="1">
        <f>IF(ISNUMBER(Pay_Item_Search_Text),IF(ISNUMBER(IF(FIND(Pay_Item_Search_Text,B2334)=1,1, "FALSE")),MAX(G$4:$G2333)+1,IF(ISNUMBER(Pay_Item_Search_Text),0,IF(ISNUMBER(SEARCH(Pay_Item_Search_Text,H2334)),MAX(G$4:$G2333)+1,0))),IF(ISNUMBER(Pay_Item_Search_Text),0,IF(ISNUMBER(SEARCH(Pay_Item_Search_Text,H2334)),MAX(G$4:$G2333)+1,0)))</f>
        <v>2330</v>
      </c>
      <c r="H2334" s="1" t="str">
        <f>IF(Table_PayItems[[#This Row],[Description]]="_","_ Unique Item - "&amp;Table_PayItems[[#This Row],[Item]]&amp;" - $"&amp;Table_PayItems[[#This Row],[Unit]],Table_PayItems[[#This Row],[Description]]&amp;" - $"&amp;Table_PayItems[[#This Row],[Unit]])</f>
        <v>Dr Structure Lead, Cleaning, 42 inch - $Ft</v>
      </c>
      <c r="I2334" s="29" t="str">
        <f>IFERROR(VLOOKUP(ROWS($M$5:M2334),Table_PayItems[[Search Key]:[Concentrated Name]],2,FALSE),"")</f>
        <v>Dr Structure Lead, Cleaning, 42 inch - $Ft</v>
      </c>
      <c r="J2334" s="1"/>
      <c r="K2334" s="1"/>
      <c r="L2334" s="22">
        <f>IF(ISNUMBER(SEARCH(Pay_Item_Search_Text_2,M2334)),MAX($L$4:L2333)+1,0)</f>
        <v>0</v>
      </c>
      <c r="M2334" s="1" t="str">
        <f>IFERROR(VLOOKUP(ROWS($M$5:M2334),Table_PayItems[[Search Key]:[Concentrated Name]],2,FALSE),"")</f>
        <v>Dr Structure Lead, Cleaning, 42 inch - $Ft</v>
      </c>
      <c r="N2334" s="1" t="str">
        <f>IFERROR(VLOOKUP(ROWS($M$5:N2334),$L$5:$M$7000,2,FALSE),"")</f>
        <v/>
      </c>
      <c r="O2334" s="1" t="str">
        <f>IFERROR(VLOOKUP(ROWS($O$5:O2334),$K$5:$L$7000,2,FALSE),"")</f>
        <v/>
      </c>
    </row>
    <row r="2335" spans="2:15" ht="15" customHeight="1" x14ac:dyDescent="0.25">
      <c r="B2335" s="178" t="s">
        <v>10119</v>
      </c>
      <c r="C2335" s="178" t="s">
        <v>104</v>
      </c>
      <c r="D2335" s="178" t="s">
        <v>2163</v>
      </c>
      <c r="E2335" s="178" t="s">
        <v>17</v>
      </c>
      <c r="F2335" s="178" t="s">
        <v>17</v>
      </c>
      <c r="G2335" s="1">
        <f>IF(ISNUMBER(Pay_Item_Search_Text),IF(ISNUMBER(IF(FIND(Pay_Item_Search_Text,B2335)=1,1, "FALSE")),MAX(G$4:$G2334)+1,IF(ISNUMBER(Pay_Item_Search_Text),0,IF(ISNUMBER(SEARCH(Pay_Item_Search_Text,H2335)),MAX(G$4:$G2334)+1,0))),IF(ISNUMBER(Pay_Item_Search_Text),0,IF(ISNUMBER(SEARCH(Pay_Item_Search_Text,H2335)),MAX(G$4:$G2334)+1,0)))</f>
        <v>2331</v>
      </c>
      <c r="H2335" s="1" t="str">
        <f>IF(Table_PayItems[[#This Row],[Description]]="_","_ Unique Item - "&amp;Table_PayItems[[#This Row],[Item]]&amp;" - $"&amp;Table_PayItems[[#This Row],[Unit]],Table_PayItems[[#This Row],[Description]]&amp;" - $"&amp;Table_PayItems[[#This Row],[Unit]])</f>
        <v>Dr Structure Lead, Cleaning, 48 inch - $Ft</v>
      </c>
      <c r="I2335" s="29" t="str">
        <f>IFERROR(VLOOKUP(ROWS($M$5:M2335),Table_PayItems[[Search Key]:[Concentrated Name]],2,FALSE),"")</f>
        <v>Dr Structure Lead, Cleaning, 48 inch - $Ft</v>
      </c>
      <c r="J2335" s="1"/>
      <c r="K2335" s="1"/>
      <c r="L2335" s="22">
        <f>IF(ISNUMBER(SEARCH(Pay_Item_Search_Text_2,M2335)),MAX($L$4:L2334)+1,0)</f>
        <v>0</v>
      </c>
      <c r="M2335" s="1" t="str">
        <f>IFERROR(VLOOKUP(ROWS($M$5:M2335),Table_PayItems[[Search Key]:[Concentrated Name]],2,FALSE),"")</f>
        <v>Dr Structure Lead, Cleaning, 48 inch - $Ft</v>
      </c>
      <c r="N2335" s="1" t="str">
        <f>IFERROR(VLOOKUP(ROWS($M$5:N2335),$L$5:$M$7000,2,FALSE),"")</f>
        <v/>
      </c>
      <c r="O2335" s="1" t="str">
        <f>IFERROR(VLOOKUP(ROWS($O$5:O2335),$K$5:$L$7000,2,FALSE),"")</f>
        <v/>
      </c>
    </row>
    <row r="2336" spans="2:15" ht="15" customHeight="1" x14ac:dyDescent="0.25">
      <c r="B2336" s="178" t="s">
        <v>10120</v>
      </c>
      <c r="C2336" s="178" t="s">
        <v>104</v>
      </c>
      <c r="D2336" s="178" t="s">
        <v>2164</v>
      </c>
      <c r="E2336" s="178" t="s">
        <v>17</v>
      </c>
      <c r="F2336" s="178" t="s">
        <v>17</v>
      </c>
      <c r="G2336" s="1">
        <f>IF(ISNUMBER(Pay_Item_Search_Text),IF(ISNUMBER(IF(FIND(Pay_Item_Search_Text,B2336)=1,1, "FALSE")),MAX(G$4:$G2335)+1,IF(ISNUMBER(Pay_Item_Search_Text),0,IF(ISNUMBER(SEARCH(Pay_Item_Search_Text,H2336)),MAX(G$4:$G2335)+1,0))),IF(ISNUMBER(Pay_Item_Search_Text),0,IF(ISNUMBER(SEARCH(Pay_Item_Search_Text,H2336)),MAX(G$4:$G2335)+1,0)))</f>
        <v>2332</v>
      </c>
      <c r="H2336" s="1" t="str">
        <f>IF(Table_PayItems[[#This Row],[Description]]="_","_ Unique Item - "&amp;Table_PayItems[[#This Row],[Item]]&amp;" - $"&amp;Table_PayItems[[#This Row],[Unit]],Table_PayItems[[#This Row],[Description]]&amp;" - $"&amp;Table_PayItems[[#This Row],[Unit]])</f>
        <v>Dr Structure Lead, Cleaning, 54 inch - $Ft</v>
      </c>
      <c r="I2336" s="29" t="str">
        <f>IFERROR(VLOOKUP(ROWS($M$5:M2336),Table_PayItems[[Search Key]:[Concentrated Name]],2,FALSE),"")</f>
        <v>Dr Structure Lead, Cleaning, 54 inch - $Ft</v>
      </c>
      <c r="J2336" s="1"/>
      <c r="K2336" s="1"/>
      <c r="L2336" s="22">
        <f>IF(ISNUMBER(SEARCH(Pay_Item_Search_Text_2,M2336)),MAX($L$4:L2335)+1,0)</f>
        <v>0</v>
      </c>
      <c r="M2336" s="1" t="str">
        <f>IFERROR(VLOOKUP(ROWS($M$5:M2336),Table_PayItems[[Search Key]:[Concentrated Name]],2,FALSE),"")</f>
        <v>Dr Structure Lead, Cleaning, 54 inch - $Ft</v>
      </c>
      <c r="N2336" s="1" t="str">
        <f>IFERROR(VLOOKUP(ROWS($M$5:N2336),$L$5:$M$7000,2,FALSE),"")</f>
        <v/>
      </c>
      <c r="O2336" s="1" t="str">
        <f>IFERROR(VLOOKUP(ROWS($O$5:O2336),$K$5:$L$7000,2,FALSE),"")</f>
        <v/>
      </c>
    </row>
    <row r="2337" spans="2:15" ht="15" customHeight="1" x14ac:dyDescent="0.25">
      <c r="B2337" s="178" t="s">
        <v>10109</v>
      </c>
      <c r="C2337" s="178" t="s">
        <v>104</v>
      </c>
      <c r="D2337" s="178" t="s">
        <v>2153</v>
      </c>
      <c r="E2337" s="178" t="s">
        <v>17</v>
      </c>
      <c r="F2337" s="178" t="s">
        <v>17</v>
      </c>
      <c r="G2337" s="1">
        <f>IF(ISNUMBER(Pay_Item_Search_Text),IF(ISNUMBER(IF(FIND(Pay_Item_Search_Text,B2337)=1,1, "FALSE")),MAX(G$4:$G2336)+1,IF(ISNUMBER(Pay_Item_Search_Text),0,IF(ISNUMBER(SEARCH(Pay_Item_Search_Text,H2337)),MAX(G$4:$G2336)+1,0))),IF(ISNUMBER(Pay_Item_Search_Text),0,IF(ISNUMBER(SEARCH(Pay_Item_Search_Text,H2337)),MAX(G$4:$G2336)+1,0)))</f>
        <v>2333</v>
      </c>
      <c r="H2337" s="1" t="str">
        <f>IF(Table_PayItems[[#This Row],[Description]]="_","_ Unique Item - "&amp;Table_PayItems[[#This Row],[Item]]&amp;" - $"&amp;Table_PayItems[[#This Row],[Unit]],Table_PayItems[[#This Row],[Description]]&amp;" - $"&amp;Table_PayItems[[#This Row],[Unit]])</f>
        <v>Dr Structure Lead, Cleaning, 6 inch - $Ft</v>
      </c>
      <c r="I2337" s="29" t="str">
        <f>IFERROR(VLOOKUP(ROWS($M$5:M2337),Table_PayItems[[Search Key]:[Concentrated Name]],2,FALSE),"")</f>
        <v>Dr Structure Lead, Cleaning, 6 inch - $Ft</v>
      </c>
      <c r="J2337" s="1"/>
      <c r="K2337" s="1"/>
      <c r="L2337" s="22">
        <f>IF(ISNUMBER(SEARCH(Pay_Item_Search_Text_2,M2337)),MAX($L$4:L2336)+1,0)</f>
        <v>0</v>
      </c>
      <c r="M2337" s="1" t="str">
        <f>IFERROR(VLOOKUP(ROWS($M$5:M2337),Table_PayItems[[Search Key]:[Concentrated Name]],2,FALSE),"")</f>
        <v>Dr Structure Lead, Cleaning, 6 inch - $Ft</v>
      </c>
      <c r="N2337" s="1" t="str">
        <f>IFERROR(VLOOKUP(ROWS($M$5:N2337),$L$5:$M$7000,2,FALSE),"")</f>
        <v/>
      </c>
      <c r="O2337" s="1" t="str">
        <f>IFERROR(VLOOKUP(ROWS($O$5:O2337),$K$5:$L$7000,2,FALSE),"")</f>
        <v/>
      </c>
    </row>
    <row r="2338" spans="2:15" ht="15" customHeight="1" x14ac:dyDescent="0.25">
      <c r="B2338" s="178" t="s">
        <v>10121</v>
      </c>
      <c r="C2338" s="178" t="s">
        <v>104</v>
      </c>
      <c r="D2338" s="178" t="s">
        <v>2165</v>
      </c>
      <c r="E2338" s="178" t="s">
        <v>17</v>
      </c>
      <c r="F2338" s="178" t="s">
        <v>17</v>
      </c>
      <c r="G2338" s="1">
        <f>IF(ISNUMBER(Pay_Item_Search_Text),IF(ISNUMBER(IF(FIND(Pay_Item_Search_Text,B2338)=1,1, "FALSE")),MAX(G$4:$G2337)+1,IF(ISNUMBER(Pay_Item_Search_Text),0,IF(ISNUMBER(SEARCH(Pay_Item_Search_Text,H2338)),MAX(G$4:$G2337)+1,0))),IF(ISNUMBER(Pay_Item_Search_Text),0,IF(ISNUMBER(SEARCH(Pay_Item_Search_Text,H2338)),MAX(G$4:$G2337)+1,0)))</f>
        <v>2334</v>
      </c>
      <c r="H2338" s="1" t="str">
        <f>IF(Table_PayItems[[#This Row],[Description]]="_","_ Unique Item - "&amp;Table_PayItems[[#This Row],[Item]]&amp;" - $"&amp;Table_PayItems[[#This Row],[Unit]],Table_PayItems[[#This Row],[Description]]&amp;" - $"&amp;Table_PayItems[[#This Row],[Unit]])</f>
        <v>Dr Structure Lead, Cleaning, 60 inch - $Ft</v>
      </c>
      <c r="I2338" s="29" t="str">
        <f>IFERROR(VLOOKUP(ROWS($M$5:M2338),Table_PayItems[[Search Key]:[Concentrated Name]],2,FALSE),"")</f>
        <v>Dr Structure Lead, Cleaning, 60 inch - $Ft</v>
      </c>
      <c r="J2338" s="1"/>
      <c r="K2338" s="1"/>
      <c r="L2338" s="22">
        <f>IF(ISNUMBER(SEARCH(Pay_Item_Search_Text_2,M2338)),MAX($L$4:L2337)+1,0)</f>
        <v>596</v>
      </c>
      <c r="M2338" s="1" t="str">
        <f>IFERROR(VLOOKUP(ROWS($M$5:M2338),Table_PayItems[[Search Key]:[Concentrated Name]],2,FALSE),"")</f>
        <v>Dr Structure Lead, Cleaning, 60 inch - $Ft</v>
      </c>
      <c r="N2338" s="1" t="str">
        <f>IFERROR(VLOOKUP(ROWS($M$5:N2338),$L$5:$M$7000,2,FALSE),"")</f>
        <v/>
      </c>
      <c r="O2338" s="1" t="str">
        <f>IFERROR(VLOOKUP(ROWS($O$5:O2338),$K$5:$L$7000,2,FALSE),"")</f>
        <v/>
      </c>
    </row>
    <row r="2339" spans="2:15" ht="15" customHeight="1" x14ac:dyDescent="0.25">
      <c r="B2339" s="178" t="s">
        <v>10122</v>
      </c>
      <c r="C2339" s="178" t="s">
        <v>104</v>
      </c>
      <c r="D2339" s="178" t="s">
        <v>2166</v>
      </c>
      <c r="E2339" s="178" t="s">
        <v>17</v>
      </c>
      <c r="F2339" s="178" t="s">
        <v>17</v>
      </c>
      <c r="G2339" s="1">
        <f>IF(ISNUMBER(Pay_Item_Search_Text),IF(ISNUMBER(IF(FIND(Pay_Item_Search_Text,B2339)=1,1, "FALSE")),MAX(G$4:$G2338)+1,IF(ISNUMBER(Pay_Item_Search_Text),0,IF(ISNUMBER(SEARCH(Pay_Item_Search_Text,H2339)),MAX(G$4:$G2338)+1,0))),IF(ISNUMBER(Pay_Item_Search_Text),0,IF(ISNUMBER(SEARCH(Pay_Item_Search_Text,H2339)),MAX(G$4:$G2338)+1,0)))</f>
        <v>2335</v>
      </c>
      <c r="H2339" s="1" t="str">
        <f>IF(Table_PayItems[[#This Row],[Description]]="_","_ Unique Item - "&amp;Table_PayItems[[#This Row],[Item]]&amp;" - $"&amp;Table_PayItems[[#This Row],[Unit]],Table_PayItems[[#This Row],[Description]]&amp;" - $"&amp;Table_PayItems[[#This Row],[Unit]])</f>
        <v>Dr Structure Lead, Cleaning, 66 inch - $Ft</v>
      </c>
      <c r="I2339" s="29" t="str">
        <f>IFERROR(VLOOKUP(ROWS($M$5:M2339),Table_PayItems[[Search Key]:[Concentrated Name]],2,FALSE),"")</f>
        <v>Dr Structure Lead, Cleaning, 66 inch - $Ft</v>
      </c>
      <c r="J2339" s="1"/>
      <c r="K2339" s="1"/>
      <c r="L2339" s="22">
        <f>IF(ISNUMBER(SEARCH(Pay_Item_Search_Text_2,M2339)),MAX($L$4:L2338)+1,0)</f>
        <v>0</v>
      </c>
      <c r="M2339" s="1" t="str">
        <f>IFERROR(VLOOKUP(ROWS($M$5:M2339),Table_PayItems[[Search Key]:[Concentrated Name]],2,FALSE),"")</f>
        <v>Dr Structure Lead, Cleaning, 66 inch - $Ft</v>
      </c>
      <c r="N2339" s="1" t="str">
        <f>IFERROR(VLOOKUP(ROWS($M$5:N2339),$L$5:$M$7000,2,FALSE),"")</f>
        <v/>
      </c>
      <c r="O2339" s="1" t="str">
        <f>IFERROR(VLOOKUP(ROWS($O$5:O2339),$K$5:$L$7000,2,FALSE),"")</f>
        <v/>
      </c>
    </row>
    <row r="2340" spans="2:15" ht="15" customHeight="1" x14ac:dyDescent="0.25">
      <c r="B2340" s="178" t="s">
        <v>10123</v>
      </c>
      <c r="C2340" s="178" t="s">
        <v>104</v>
      </c>
      <c r="D2340" s="178" t="s">
        <v>2167</v>
      </c>
      <c r="E2340" s="178" t="s">
        <v>17</v>
      </c>
      <c r="F2340" s="178" t="s">
        <v>17</v>
      </c>
      <c r="G2340" s="1">
        <f>IF(ISNUMBER(Pay_Item_Search_Text),IF(ISNUMBER(IF(FIND(Pay_Item_Search_Text,B2340)=1,1, "FALSE")),MAX(G$4:$G2339)+1,IF(ISNUMBER(Pay_Item_Search_Text),0,IF(ISNUMBER(SEARCH(Pay_Item_Search_Text,H2340)),MAX(G$4:$G2339)+1,0))),IF(ISNUMBER(Pay_Item_Search_Text),0,IF(ISNUMBER(SEARCH(Pay_Item_Search_Text,H2340)),MAX(G$4:$G2339)+1,0)))</f>
        <v>2336</v>
      </c>
      <c r="H2340" s="1" t="str">
        <f>IF(Table_PayItems[[#This Row],[Description]]="_","_ Unique Item - "&amp;Table_PayItems[[#This Row],[Item]]&amp;" - $"&amp;Table_PayItems[[#This Row],[Unit]],Table_PayItems[[#This Row],[Description]]&amp;" - $"&amp;Table_PayItems[[#This Row],[Unit]])</f>
        <v>Dr Structure Lead, Cleaning, 72 inch - $Ft</v>
      </c>
      <c r="I2340" s="29" t="str">
        <f>IFERROR(VLOOKUP(ROWS($M$5:M2340),Table_PayItems[[Search Key]:[Concentrated Name]],2,FALSE),"")</f>
        <v>Dr Structure Lead, Cleaning, 72 inch - $Ft</v>
      </c>
      <c r="J2340" s="1"/>
      <c r="K2340" s="1"/>
      <c r="L2340" s="22">
        <f>IF(ISNUMBER(SEARCH(Pay_Item_Search_Text_2,M2340)),MAX($L$4:L2339)+1,0)</f>
        <v>0</v>
      </c>
      <c r="M2340" s="1" t="str">
        <f>IFERROR(VLOOKUP(ROWS($M$5:M2340),Table_PayItems[[Search Key]:[Concentrated Name]],2,FALSE),"")</f>
        <v>Dr Structure Lead, Cleaning, 72 inch - $Ft</v>
      </c>
      <c r="N2340" s="1" t="str">
        <f>IFERROR(VLOOKUP(ROWS($M$5:N2340),$L$5:$M$7000,2,FALSE),"")</f>
        <v/>
      </c>
      <c r="O2340" s="1" t="str">
        <f>IFERROR(VLOOKUP(ROWS($O$5:O2340),$K$5:$L$7000,2,FALSE),"")</f>
        <v/>
      </c>
    </row>
    <row r="2341" spans="2:15" ht="15" customHeight="1" x14ac:dyDescent="0.25">
      <c r="B2341" s="178" t="s">
        <v>10124</v>
      </c>
      <c r="C2341" s="178" t="s">
        <v>104</v>
      </c>
      <c r="D2341" s="178" t="s">
        <v>2168</v>
      </c>
      <c r="E2341" s="178" t="s">
        <v>17</v>
      </c>
      <c r="F2341" s="178" t="s">
        <v>17</v>
      </c>
      <c r="G2341" s="1">
        <f>IF(ISNUMBER(Pay_Item_Search_Text),IF(ISNUMBER(IF(FIND(Pay_Item_Search_Text,B2341)=1,1, "FALSE")),MAX(G$4:$G2340)+1,IF(ISNUMBER(Pay_Item_Search_Text),0,IF(ISNUMBER(SEARCH(Pay_Item_Search_Text,H2341)),MAX(G$4:$G2340)+1,0))),IF(ISNUMBER(Pay_Item_Search_Text),0,IF(ISNUMBER(SEARCH(Pay_Item_Search_Text,H2341)),MAX(G$4:$G2340)+1,0)))</f>
        <v>2337</v>
      </c>
      <c r="H2341" s="1" t="str">
        <f>IF(Table_PayItems[[#This Row],[Description]]="_","_ Unique Item - "&amp;Table_PayItems[[#This Row],[Item]]&amp;" - $"&amp;Table_PayItems[[#This Row],[Unit]],Table_PayItems[[#This Row],[Description]]&amp;" - $"&amp;Table_PayItems[[#This Row],[Unit]])</f>
        <v>Dr Structure Lead, Cleaning, 78 inch - $Ft</v>
      </c>
      <c r="I2341" s="29" t="str">
        <f>IFERROR(VLOOKUP(ROWS($M$5:M2341),Table_PayItems[[Search Key]:[Concentrated Name]],2,FALSE),"")</f>
        <v>Dr Structure Lead, Cleaning, 78 inch - $Ft</v>
      </c>
      <c r="J2341" s="1"/>
      <c r="K2341" s="1"/>
      <c r="L2341" s="22">
        <f>IF(ISNUMBER(SEARCH(Pay_Item_Search_Text_2,M2341)),MAX($L$4:L2340)+1,0)</f>
        <v>0</v>
      </c>
      <c r="M2341" s="1" t="str">
        <f>IFERROR(VLOOKUP(ROWS($M$5:M2341),Table_PayItems[[Search Key]:[Concentrated Name]],2,FALSE),"")</f>
        <v>Dr Structure Lead, Cleaning, 78 inch - $Ft</v>
      </c>
      <c r="N2341" s="1" t="str">
        <f>IFERROR(VLOOKUP(ROWS($M$5:N2341),$L$5:$M$7000,2,FALSE),"")</f>
        <v/>
      </c>
      <c r="O2341" s="1" t="str">
        <f>IFERROR(VLOOKUP(ROWS($O$5:O2341),$K$5:$L$7000,2,FALSE),"")</f>
        <v/>
      </c>
    </row>
    <row r="2342" spans="2:15" ht="15" customHeight="1" x14ac:dyDescent="0.25">
      <c r="B2342" s="178" t="s">
        <v>10110</v>
      </c>
      <c r="C2342" s="178" t="s">
        <v>104</v>
      </c>
      <c r="D2342" s="178" t="s">
        <v>2154</v>
      </c>
      <c r="E2342" s="178" t="s">
        <v>17</v>
      </c>
      <c r="F2342" s="178" t="s">
        <v>17</v>
      </c>
      <c r="G2342" s="1">
        <f>IF(ISNUMBER(Pay_Item_Search_Text),IF(ISNUMBER(IF(FIND(Pay_Item_Search_Text,B2342)=1,1, "FALSE")),MAX(G$4:$G2341)+1,IF(ISNUMBER(Pay_Item_Search_Text),0,IF(ISNUMBER(SEARCH(Pay_Item_Search_Text,H2342)),MAX(G$4:$G2341)+1,0))),IF(ISNUMBER(Pay_Item_Search_Text),0,IF(ISNUMBER(SEARCH(Pay_Item_Search_Text,H2342)),MAX(G$4:$G2341)+1,0)))</f>
        <v>2338</v>
      </c>
      <c r="H2342" s="1" t="str">
        <f>IF(Table_PayItems[[#This Row],[Description]]="_","_ Unique Item - "&amp;Table_PayItems[[#This Row],[Item]]&amp;" - $"&amp;Table_PayItems[[#This Row],[Unit]],Table_PayItems[[#This Row],[Description]]&amp;" - $"&amp;Table_PayItems[[#This Row],[Unit]])</f>
        <v>Dr Structure Lead, Cleaning, 8 inch - $Ft</v>
      </c>
      <c r="I2342" s="29" t="str">
        <f>IFERROR(VLOOKUP(ROWS($M$5:M2342),Table_PayItems[[Search Key]:[Concentrated Name]],2,FALSE),"")</f>
        <v>Dr Structure Lead, Cleaning, 8 inch - $Ft</v>
      </c>
      <c r="J2342" s="1"/>
      <c r="K2342" s="1"/>
      <c r="L2342" s="22">
        <f>IF(ISNUMBER(SEARCH(Pay_Item_Search_Text_2,M2342)),MAX($L$4:L2341)+1,0)</f>
        <v>0</v>
      </c>
      <c r="M2342" s="1" t="str">
        <f>IFERROR(VLOOKUP(ROWS($M$5:M2342),Table_PayItems[[Search Key]:[Concentrated Name]],2,FALSE),"")</f>
        <v>Dr Structure Lead, Cleaning, 8 inch - $Ft</v>
      </c>
      <c r="N2342" s="1" t="str">
        <f>IFERROR(VLOOKUP(ROWS($M$5:N2342),$L$5:$M$7000,2,FALSE),"")</f>
        <v/>
      </c>
      <c r="O2342" s="1" t="str">
        <f>IFERROR(VLOOKUP(ROWS($O$5:O2342),$K$5:$L$7000,2,FALSE),"")</f>
        <v/>
      </c>
    </row>
    <row r="2343" spans="2:15" ht="15" customHeight="1" x14ac:dyDescent="0.25">
      <c r="B2343" s="178" t="s">
        <v>10125</v>
      </c>
      <c r="C2343" s="178" t="s">
        <v>104</v>
      </c>
      <c r="D2343" s="178" t="s">
        <v>2169</v>
      </c>
      <c r="E2343" s="178" t="s">
        <v>17</v>
      </c>
      <c r="F2343" s="178" t="s">
        <v>17</v>
      </c>
      <c r="G2343" s="1">
        <f>IF(ISNUMBER(Pay_Item_Search_Text),IF(ISNUMBER(IF(FIND(Pay_Item_Search_Text,B2343)=1,1, "FALSE")),MAX(G$4:$G2342)+1,IF(ISNUMBER(Pay_Item_Search_Text),0,IF(ISNUMBER(SEARCH(Pay_Item_Search_Text,H2343)),MAX(G$4:$G2342)+1,0))),IF(ISNUMBER(Pay_Item_Search_Text),0,IF(ISNUMBER(SEARCH(Pay_Item_Search_Text,H2343)),MAX(G$4:$G2342)+1,0)))</f>
        <v>2339</v>
      </c>
      <c r="H2343" s="1" t="str">
        <f>IF(Table_PayItems[[#This Row],[Description]]="_","_ Unique Item - "&amp;Table_PayItems[[#This Row],[Item]]&amp;" - $"&amp;Table_PayItems[[#This Row],[Unit]],Table_PayItems[[#This Row],[Description]]&amp;" - $"&amp;Table_PayItems[[#This Row],[Unit]])</f>
        <v>Dr Structure Lead, Cleaning, 84 inch - $Ft</v>
      </c>
      <c r="I2343" s="29" t="str">
        <f>IFERROR(VLOOKUP(ROWS($M$5:M2343),Table_PayItems[[Search Key]:[Concentrated Name]],2,FALSE),"")</f>
        <v>Dr Structure Lead, Cleaning, 84 inch - $Ft</v>
      </c>
      <c r="J2343" s="1"/>
      <c r="K2343" s="1"/>
      <c r="L2343" s="22">
        <f>IF(ISNUMBER(SEARCH(Pay_Item_Search_Text_2,M2343)),MAX($L$4:L2342)+1,0)</f>
        <v>0</v>
      </c>
      <c r="M2343" s="1" t="str">
        <f>IFERROR(VLOOKUP(ROWS($M$5:M2343),Table_PayItems[[Search Key]:[Concentrated Name]],2,FALSE),"")</f>
        <v>Dr Structure Lead, Cleaning, 84 inch - $Ft</v>
      </c>
      <c r="N2343" s="1" t="str">
        <f>IFERROR(VLOOKUP(ROWS($M$5:N2343),$L$5:$M$7000,2,FALSE),"")</f>
        <v/>
      </c>
      <c r="O2343" s="1" t="str">
        <f>IFERROR(VLOOKUP(ROWS($O$5:O2343),$K$5:$L$7000,2,FALSE),"")</f>
        <v/>
      </c>
    </row>
    <row r="2344" spans="2:15" ht="15" customHeight="1" x14ac:dyDescent="0.25">
      <c r="B2344" s="178" t="s">
        <v>10126</v>
      </c>
      <c r="C2344" s="178" t="s">
        <v>104</v>
      </c>
      <c r="D2344" s="178" t="s">
        <v>2170</v>
      </c>
      <c r="E2344" s="178" t="s">
        <v>17</v>
      </c>
      <c r="F2344" s="178" t="s">
        <v>17</v>
      </c>
      <c r="G2344" s="1">
        <f>IF(ISNUMBER(Pay_Item_Search_Text),IF(ISNUMBER(IF(FIND(Pay_Item_Search_Text,B2344)=1,1, "FALSE")),MAX(G$4:$G2343)+1,IF(ISNUMBER(Pay_Item_Search_Text),0,IF(ISNUMBER(SEARCH(Pay_Item_Search_Text,H2344)),MAX(G$4:$G2343)+1,0))),IF(ISNUMBER(Pay_Item_Search_Text),0,IF(ISNUMBER(SEARCH(Pay_Item_Search_Text,H2344)),MAX(G$4:$G2343)+1,0)))</f>
        <v>2340</v>
      </c>
      <c r="H2344" s="1" t="str">
        <f>IF(Table_PayItems[[#This Row],[Description]]="_","_ Unique Item - "&amp;Table_PayItems[[#This Row],[Item]]&amp;" - $"&amp;Table_PayItems[[#This Row],[Unit]],Table_PayItems[[#This Row],[Description]]&amp;" - $"&amp;Table_PayItems[[#This Row],[Unit]])</f>
        <v>Dr Structure Lead, Cleaning, 90 inch - $Ft</v>
      </c>
      <c r="I2344" s="29" t="str">
        <f>IFERROR(VLOOKUP(ROWS($M$5:M2344),Table_PayItems[[Search Key]:[Concentrated Name]],2,FALSE),"")</f>
        <v>Dr Structure Lead, Cleaning, 90 inch - $Ft</v>
      </c>
      <c r="J2344" s="1"/>
      <c r="K2344" s="1"/>
      <c r="L2344" s="22">
        <f>IF(ISNUMBER(SEARCH(Pay_Item_Search_Text_2,M2344)),MAX($L$4:L2343)+1,0)</f>
        <v>597</v>
      </c>
      <c r="M2344" s="1" t="str">
        <f>IFERROR(VLOOKUP(ROWS($M$5:M2344),Table_PayItems[[Search Key]:[Concentrated Name]],2,FALSE),"")</f>
        <v>Dr Structure Lead, Cleaning, 90 inch - $Ft</v>
      </c>
      <c r="N2344" s="1" t="str">
        <f>IFERROR(VLOOKUP(ROWS($M$5:N2344),$L$5:$M$7000,2,FALSE),"")</f>
        <v/>
      </c>
      <c r="O2344" s="1" t="str">
        <f>IFERROR(VLOOKUP(ROWS($O$5:O2344),$K$5:$L$7000,2,FALSE),"")</f>
        <v/>
      </c>
    </row>
    <row r="2345" spans="2:15" ht="15" customHeight="1" x14ac:dyDescent="0.25">
      <c r="B2345" s="178" t="s">
        <v>10127</v>
      </c>
      <c r="C2345" s="178" t="s">
        <v>104</v>
      </c>
      <c r="D2345" s="178" t="s">
        <v>2171</v>
      </c>
      <c r="E2345" s="178" t="s">
        <v>17</v>
      </c>
      <c r="F2345" s="178" t="s">
        <v>17</v>
      </c>
      <c r="G2345" s="1">
        <f>IF(ISNUMBER(Pay_Item_Search_Text),IF(ISNUMBER(IF(FIND(Pay_Item_Search_Text,B2345)=1,1, "FALSE")),MAX(G$4:$G2344)+1,IF(ISNUMBER(Pay_Item_Search_Text),0,IF(ISNUMBER(SEARCH(Pay_Item_Search_Text,H2345)),MAX(G$4:$G2344)+1,0))),IF(ISNUMBER(Pay_Item_Search_Text),0,IF(ISNUMBER(SEARCH(Pay_Item_Search_Text,H2345)),MAX(G$4:$G2344)+1,0)))</f>
        <v>2341</v>
      </c>
      <c r="H2345" s="1" t="str">
        <f>IF(Table_PayItems[[#This Row],[Description]]="_","_ Unique Item - "&amp;Table_PayItems[[#This Row],[Item]]&amp;" - $"&amp;Table_PayItems[[#This Row],[Unit]],Table_PayItems[[#This Row],[Description]]&amp;" - $"&amp;Table_PayItems[[#This Row],[Unit]])</f>
        <v>Dr Structure Lead, Cleaning, 96 inch - $Ft</v>
      </c>
      <c r="I2345" s="29" t="str">
        <f>IFERROR(VLOOKUP(ROWS($M$5:M2345),Table_PayItems[[Search Key]:[Concentrated Name]],2,FALSE),"")</f>
        <v>Dr Structure Lead, Cleaning, 96 inch - $Ft</v>
      </c>
      <c r="J2345" s="1"/>
      <c r="K2345" s="1"/>
      <c r="L2345" s="22">
        <f>IF(ISNUMBER(SEARCH(Pay_Item_Search_Text_2,M2345)),MAX($L$4:L2344)+1,0)</f>
        <v>0</v>
      </c>
      <c r="M2345" s="1" t="str">
        <f>IFERROR(VLOOKUP(ROWS($M$5:M2345),Table_PayItems[[Search Key]:[Concentrated Name]],2,FALSE),"")</f>
        <v>Dr Structure Lead, Cleaning, 96 inch - $Ft</v>
      </c>
      <c r="N2345" s="1" t="str">
        <f>IFERROR(VLOOKUP(ROWS($M$5:N2345),$L$5:$M$7000,2,FALSE),"")</f>
        <v/>
      </c>
      <c r="O2345" s="1" t="str">
        <f>IFERROR(VLOOKUP(ROWS($O$5:O2345),$K$5:$L$7000,2,FALSE),"")</f>
        <v/>
      </c>
    </row>
    <row r="2346" spans="2:15" ht="15" customHeight="1" x14ac:dyDescent="0.25">
      <c r="B2346" s="178" t="s">
        <v>10138</v>
      </c>
      <c r="C2346" s="178" t="s">
        <v>88</v>
      </c>
      <c r="D2346" s="178" t="s">
        <v>2182</v>
      </c>
      <c r="E2346" s="178" t="s">
        <v>17</v>
      </c>
      <c r="F2346" s="178" t="s">
        <v>17</v>
      </c>
      <c r="G2346" s="1">
        <f>IF(ISNUMBER(Pay_Item_Search_Text),IF(ISNUMBER(IF(FIND(Pay_Item_Search_Text,B2346)=1,1, "FALSE")),MAX(G$4:$G2345)+1,IF(ISNUMBER(Pay_Item_Search_Text),0,IF(ISNUMBER(SEARCH(Pay_Item_Search_Text,H2346)),MAX(G$4:$G2345)+1,0))),IF(ISNUMBER(Pay_Item_Search_Text),0,IF(ISNUMBER(SEARCH(Pay_Item_Search_Text,H2346)),MAX(G$4:$G2345)+1,0)))</f>
        <v>2342</v>
      </c>
      <c r="H2346" s="1" t="str">
        <f>IF(Table_PayItems[[#This Row],[Description]]="_","_ Unique Item - "&amp;Table_PayItems[[#This Row],[Item]]&amp;" - $"&amp;Table_PayItems[[#This Row],[Unit]],Table_PayItems[[#This Row],[Description]]&amp;" - $"&amp;Table_PayItems[[#This Row],[Unit]])</f>
        <v>Dr Structure, 108 inch dia - $Ea</v>
      </c>
      <c r="I2346" s="29" t="str">
        <f>IFERROR(VLOOKUP(ROWS($M$5:M2346),Table_PayItems[[Search Key]:[Concentrated Name]],2,FALSE),"")</f>
        <v>Dr Structure, 108 inch dia - $Ea</v>
      </c>
      <c r="J2346" s="1"/>
      <c r="K2346" s="1"/>
      <c r="L2346" s="22">
        <f>IF(ISNUMBER(SEARCH(Pay_Item_Search_Text_2,M2346)),MAX($L$4:L2345)+1,0)</f>
        <v>598</v>
      </c>
      <c r="M2346" s="1" t="str">
        <f>IFERROR(VLOOKUP(ROWS($M$5:M2346),Table_PayItems[[Search Key]:[Concentrated Name]],2,FALSE),"")</f>
        <v>Dr Structure, 108 inch dia - $Ea</v>
      </c>
      <c r="N2346" s="1" t="str">
        <f>IFERROR(VLOOKUP(ROWS($M$5:N2346),$L$5:$M$7000,2,FALSE),"")</f>
        <v/>
      </c>
      <c r="O2346" s="1" t="str">
        <f>IFERROR(VLOOKUP(ROWS($O$5:O2346),$K$5:$L$7000,2,FALSE),"")</f>
        <v/>
      </c>
    </row>
    <row r="2347" spans="2:15" ht="15" customHeight="1" x14ac:dyDescent="0.25">
      <c r="B2347" s="178" t="s">
        <v>10143</v>
      </c>
      <c r="C2347" s="178" t="s">
        <v>88</v>
      </c>
      <c r="D2347" s="178" t="s">
        <v>2187</v>
      </c>
      <c r="E2347" s="178" t="s">
        <v>17</v>
      </c>
      <c r="F2347" s="178" t="s">
        <v>17</v>
      </c>
      <c r="G2347" s="1">
        <f>IF(ISNUMBER(Pay_Item_Search_Text),IF(ISNUMBER(IF(FIND(Pay_Item_Search_Text,B2347)=1,1, "FALSE")),MAX(G$4:$G2346)+1,IF(ISNUMBER(Pay_Item_Search_Text),0,IF(ISNUMBER(SEARCH(Pay_Item_Search_Text,H2347)),MAX(G$4:$G2346)+1,0))),IF(ISNUMBER(Pay_Item_Search_Text),0,IF(ISNUMBER(SEARCH(Pay_Item_Search_Text,H2347)),MAX(G$4:$G2346)+1,0)))</f>
        <v>2343</v>
      </c>
      <c r="H2347" s="1" t="str">
        <f>IF(Table_PayItems[[#This Row],[Description]]="_","_ Unique Item - "&amp;Table_PayItems[[#This Row],[Item]]&amp;" - $"&amp;Table_PayItems[[#This Row],[Unit]],Table_PayItems[[#This Row],[Description]]&amp;" - $"&amp;Table_PayItems[[#This Row],[Unit]])</f>
        <v>Dr Structure, 120 inch dia - $Ea</v>
      </c>
      <c r="I2347" s="29" t="str">
        <f>IFERROR(VLOOKUP(ROWS($M$5:M2347),Table_PayItems[[Search Key]:[Concentrated Name]],2,FALSE),"")</f>
        <v>Dr Structure, 120 inch dia - $Ea</v>
      </c>
      <c r="J2347" s="1"/>
      <c r="K2347" s="1"/>
      <c r="L2347" s="22">
        <f>IF(ISNUMBER(SEARCH(Pay_Item_Search_Text_2,M2347)),MAX($L$4:L2346)+1,0)</f>
        <v>599</v>
      </c>
      <c r="M2347" s="1" t="str">
        <f>IFERROR(VLOOKUP(ROWS($M$5:M2347),Table_PayItems[[Search Key]:[Concentrated Name]],2,FALSE),"")</f>
        <v>Dr Structure, 120 inch dia - $Ea</v>
      </c>
      <c r="N2347" s="1" t="str">
        <f>IFERROR(VLOOKUP(ROWS($M$5:N2347),$L$5:$M$7000,2,FALSE),"")</f>
        <v/>
      </c>
      <c r="O2347" s="1" t="str">
        <f>IFERROR(VLOOKUP(ROWS($O$5:O2347),$K$5:$L$7000,2,FALSE),"")</f>
        <v/>
      </c>
    </row>
    <row r="2348" spans="2:15" ht="15" customHeight="1" x14ac:dyDescent="0.25">
      <c r="B2348" s="178" t="s">
        <v>10128</v>
      </c>
      <c r="C2348" s="178" t="s">
        <v>88</v>
      </c>
      <c r="D2348" s="178" t="s">
        <v>2172</v>
      </c>
      <c r="E2348" s="178" t="s">
        <v>17</v>
      </c>
      <c r="F2348" s="178" t="s">
        <v>17</v>
      </c>
      <c r="G2348" s="1">
        <f>IF(ISNUMBER(Pay_Item_Search_Text),IF(ISNUMBER(IF(FIND(Pay_Item_Search_Text,B2348)=1,1, "FALSE")),MAX(G$4:$G2347)+1,IF(ISNUMBER(Pay_Item_Search_Text),0,IF(ISNUMBER(SEARCH(Pay_Item_Search_Text,H2348)),MAX(G$4:$G2347)+1,0))),IF(ISNUMBER(Pay_Item_Search_Text),0,IF(ISNUMBER(SEARCH(Pay_Item_Search_Text,H2348)),MAX(G$4:$G2347)+1,0)))</f>
        <v>2344</v>
      </c>
      <c r="H2348" s="1" t="str">
        <f>IF(Table_PayItems[[#This Row],[Description]]="_","_ Unique Item - "&amp;Table_PayItems[[#This Row],[Item]]&amp;" - $"&amp;Table_PayItems[[#This Row],[Unit]],Table_PayItems[[#This Row],[Description]]&amp;" - $"&amp;Table_PayItems[[#This Row],[Unit]])</f>
        <v>Dr Structure, 24 inch dia - $Ea</v>
      </c>
      <c r="I2348" s="29" t="str">
        <f>IFERROR(VLOOKUP(ROWS($M$5:M2348),Table_PayItems[[Search Key]:[Concentrated Name]],2,FALSE),"")</f>
        <v>Dr Structure, 24 inch dia - $Ea</v>
      </c>
      <c r="J2348" s="1"/>
      <c r="K2348" s="1"/>
      <c r="L2348" s="22">
        <f>IF(ISNUMBER(SEARCH(Pay_Item_Search_Text_2,M2348)),MAX($L$4:L2347)+1,0)</f>
        <v>0</v>
      </c>
      <c r="M2348" s="1" t="str">
        <f>IFERROR(VLOOKUP(ROWS($M$5:M2348),Table_PayItems[[Search Key]:[Concentrated Name]],2,FALSE),"")</f>
        <v>Dr Structure, 24 inch dia - $Ea</v>
      </c>
      <c r="N2348" s="1" t="str">
        <f>IFERROR(VLOOKUP(ROWS($M$5:N2348),$L$5:$M$7000,2,FALSE),"")</f>
        <v/>
      </c>
      <c r="O2348" s="1" t="str">
        <f>IFERROR(VLOOKUP(ROWS($O$5:O2348),$K$5:$L$7000,2,FALSE),"")</f>
        <v/>
      </c>
    </row>
    <row r="2349" spans="2:15" ht="15" customHeight="1" x14ac:dyDescent="0.25">
      <c r="B2349" s="178" t="s">
        <v>10129</v>
      </c>
      <c r="C2349" s="178" t="s">
        <v>88</v>
      </c>
      <c r="D2349" s="178" t="s">
        <v>2173</v>
      </c>
      <c r="E2349" s="178" t="s">
        <v>17</v>
      </c>
      <c r="F2349" s="178" t="s">
        <v>17</v>
      </c>
      <c r="G2349" s="1">
        <f>IF(ISNUMBER(Pay_Item_Search_Text),IF(ISNUMBER(IF(FIND(Pay_Item_Search_Text,B2349)=1,1, "FALSE")),MAX(G$4:$G2348)+1,IF(ISNUMBER(Pay_Item_Search_Text),0,IF(ISNUMBER(SEARCH(Pay_Item_Search_Text,H2349)),MAX(G$4:$G2348)+1,0))),IF(ISNUMBER(Pay_Item_Search_Text),0,IF(ISNUMBER(SEARCH(Pay_Item_Search_Text,H2349)),MAX(G$4:$G2348)+1,0)))</f>
        <v>2345</v>
      </c>
      <c r="H2349" s="1" t="str">
        <f>IF(Table_PayItems[[#This Row],[Description]]="_","_ Unique Item - "&amp;Table_PayItems[[#This Row],[Item]]&amp;" - $"&amp;Table_PayItems[[#This Row],[Unit]],Table_PayItems[[#This Row],[Description]]&amp;" - $"&amp;Table_PayItems[[#This Row],[Unit]])</f>
        <v>Dr Structure, 48 inch dia - $Ea</v>
      </c>
      <c r="I2349" s="29" t="str">
        <f>IFERROR(VLOOKUP(ROWS($M$5:M2349),Table_PayItems[[Search Key]:[Concentrated Name]],2,FALSE),"")</f>
        <v>Dr Structure, 48 inch dia - $Ea</v>
      </c>
      <c r="J2349" s="1"/>
      <c r="K2349" s="1"/>
      <c r="L2349" s="22">
        <f>IF(ISNUMBER(SEARCH(Pay_Item_Search_Text_2,M2349)),MAX($L$4:L2348)+1,0)</f>
        <v>0</v>
      </c>
      <c r="M2349" s="1" t="str">
        <f>IFERROR(VLOOKUP(ROWS($M$5:M2349),Table_PayItems[[Search Key]:[Concentrated Name]],2,FALSE),"")</f>
        <v>Dr Structure, 48 inch dia - $Ea</v>
      </c>
      <c r="N2349" s="1" t="str">
        <f>IFERROR(VLOOKUP(ROWS($M$5:N2349),$L$5:$M$7000,2,FALSE),"")</f>
        <v/>
      </c>
      <c r="O2349" s="1" t="str">
        <f>IFERROR(VLOOKUP(ROWS($O$5:O2349),$K$5:$L$7000,2,FALSE),"")</f>
        <v/>
      </c>
    </row>
    <row r="2350" spans="2:15" ht="15" customHeight="1" x14ac:dyDescent="0.25">
      <c r="B2350" s="178" t="s">
        <v>10130</v>
      </c>
      <c r="C2350" s="178" t="s">
        <v>88</v>
      </c>
      <c r="D2350" s="178" t="s">
        <v>2174</v>
      </c>
      <c r="E2350" s="178" t="s">
        <v>17</v>
      </c>
      <c r="F2350" s="178" t="s">
        <v>17</v>
      </c>
      <c r="G2350" s="1">
        <f>IF(ISNUMBER(Pay_Item_Search_Text),IF(ISNUMBER(IF(FIND(Pay_Item_Search_Text,B2350)=1,1, "FALSE")),MAX(G$4:$G2349)+1,IF(ISNUMBER(Pay_Item_Search_Text),0,IF(ISNUMBER(SEARCH(Pay_Item_Search_Text,H2350)),MAX(G$4:$G2349)+1,0))),IF(ISNUMBER(Pay_Item_Search_Text),0,IF(ISNUMBER(SEARCH(Pay_Item_Search_Text,H2350)),MAX(G$4:$G2349)+1,0)))</f>
        <v>2346</v>
      </c>
      <c r="H2350" s="1" t="str">
        <f>IF(Table_PayItems[[#This Row],[Description]]="_","_ Unique Item - "&amp;Table_PayItems[[#This Row],[Item]]&amp;" - $"&amp;Table_PayItems[[#This Row],[Unit]],Table_PayItems[[#This Row],[Description]]&amp;" - $"&amp;Table_PayItems[[#This Row],[Unit]])</f>
        <v>Dr Structure, 60 inch dia - $Ea</v>
      </c>
      <c r="I2350" s="29" t="str">
        <f>IFERROR(VLOOKUP(ROWS($M$5:M2350),Table_PayItems[[Search Key]:[Concentrated Name]],2,FALSE),"")</f>
        <v>Dr Structure, 60 inch dia - $Ea</v>
      </c>
      <c r="J2350" s="1"/>
      <c r="K2350" s="1"/>
      <c r="L2350" s="22">
        <f>IF(ISNUMBER(SEARCH(Pay_Item_Search_Text_2,M2350)),MAX($L$4:L2349)+1,0)</f>
        <v>600</v>
      </c>
      <c r="M2350" s="1" t="str">
        <f>IFERROR(VLOOKUP(ROWS($M$5:M2350),Table_PayItems[[Search Key]:[Concentrated Name]],2,FALSE),"")</f>
        <v>Dr Structure, 60 inch dia - $Ea</v>
      </c>
      <c r="N2350" s="1" t="str">
        <f>IFERROR(VLOOKUP(ROWS($M$5:N2350),$L$5:$M$7000,2,FALSE),"")</f>
        <v/>
      </c>
      <c r="O2350" s="1" t="str">
        <f>IFERROR(VLOOKUP(ROWS($O$5:O2350),$K$5:$L$7000,2,FALSE),"")</f>
        <v/>
      </c>
    </row>
    <row r="2351" spans="2:15" ht="15" customHeight="1" x14ac:dyDescent="0.25">
      <c r="B2351" s="178" t="s">
        <v>10131</v>
      </c>
      <c r="C2351" s="178" t="s">
        <v>88</v>
      </c>
      <c r="D2351" s="178" t="s">
        <v>2175</v>
      </c>
      <c r="E2351" s="178" t="s">
        <v>17</v>
      </c>
      <c r="F2351" s="178" t="s">
        <v>17</v>
      </c>
      <c r="G2351" s="1">
        <f>IF(ISNUMBER(Pay_Item_Search_Text),IF(ISNUMBER(IF(FIND(Pay_Item_Search_Text,B2351)=1,1, "FALSE")),MAX(G$4:$G2350)+1,IF(ISNUMBER(Pay_Item_Search_Text),0,IF(ISNUMBER(SEARCH(Pay_Item_Search_Text,H2351)),MAX(G$4:$G2350)+1,0))),IF(ISNUMBER(Pay_Item_Search_Text),0,IF(ISNUMBER(SEARCH(Pay_Item_Search_Text,H2351)),MAX(G$4:$G2350)+1,0)))</f>
        <v>2347</v>
      </c>
      <c r="H2351" s="1" t="str">
        <f>IF(Table_PayItems[[#This Row],[Description]]="_","_ Unique Item - "&amp;Table_PayItems[[#This Row],[Item]]&amp;" - $"&amp;Table_PayItems[[#This Row],[Unit]],Table_PayItems[[#This Row],[Description]]&amp;" - $"&amp;Table_PayItems[[#This Row],[Unit]])</f>
        <v>Dr Structure, 72 inch dia - $Ea</v>
      </c>
      <c r="I2351" s="29" t="str">
        <f>IFERROR(VLOOKUP(ROWS($M$5:M2351),Table_PayItems[[Search Key]:[Concentrated Name]],2,FALSE),"")</f>
        <v>Dr Structure, 72 inch dia - $Ea</v>
      </c>
      <c r="J2351" s="1"/>
      <c r="K2351" s="1"/>
      <c r="L2351" s="22">
        <f>IF(ISNUMBER(SEARCH(Pay_Item_Search_Text_2,M2351)),MAX($L$4:L2350)+1,0)</f>
        <v>0</v>
      </c>
      <c r="M2351" s="1" t="str">
        <f>IFERROR(VLOOKUP(ROWS($M$5:M2351),Table_PayItems[[Search Key]:[Concentrated Name]],2,FALSE),"")</f>
        <v>Dr Structure, 72 inch dia - $Ea</v>
      </c>
      <c r="N2351" s="1" t="str">
        <f>IFERROR(VLOOKUP(ROWS($M$5:N2351),$L$5:$M$7000,2,FALSE),"")</f>
        <v/>
      </c>
      <c r="O2351" s="1" t="str">
        <f>IFERROR(VLOOKUP(ROWS($O$5:O2351),$K$5:$L$7000,2,FALSE),"")</f>
        <v/>
      </c>
    </row>
    <row r="2352" spans="2:15" ht="15" customHeight="1" x14ac:dyDescent="0.25">
      <c r="B2352" s="178" t="s">
        <v>10132</v>
      </c>
      <c r="C2352" s="178" t="s">
        <v>88</v>
      </c>
      <c r="D2352" s="178" t="s">
        <v>2176</v>
      </c>
      <c r="E2352" s="178" t="s">
        <v>17</v>
      </c>
      <c r="F2352" s="178" t="s">
        <v>17</v>
      </c>
      <c r="G2352" s="1">
        <f>IF(ISNUMBER(Pay_Item_Search_Text),IF(ISNUMBER(IF(FIND(Pay_Item_Search_Text,B2352)=1,1, "FALSE")),MAX(G$4:$G2351)+1,IF(ISNUMBER(Pay_Item_Search_Text),0,IF(ISNUMBER(SEARCH(Pay_Item_Search_Text,H2352)),MAX(G$4:$G2351)+1,0))),IF(ISNUMBER(Pay_Item_Search_Text),0,IF(ISNUMBER(SEARCH(Pay_Item_Search_Text,H2352)),MAX(G$4:$G2351)+1,0)))</f>
        <v>2348</v>
      </c>
      <c r="H2352" s="1" t="str">
        <f>IF(Table_PayItems[[#This Row],[Description]]="_","_ Unique Item - "&amp;Table_PayItems[[#This Row],[Item]]&amp;" - $"&amp;Table_PayItems[[#This Row],[Unit]],Table_PayItems[[#This Row],[Description]]&amp;" - $"&amp;Table_PayItems[[#This Row],[Unit]])</f>
        <v>Dr Structure, 84 inch dia - $Ea</v>
      </c>
      <c r="I2352" s="29" t="str">
        <f>IFERROR(VLOOKUP(ROWS($M$5:M2352),Table_PayItems[[Search Key]:[Concentrated Name]],2,FALSE),"")</f>
        <v>Dr Structure, 84 inch dia - $Ea</v>
      </c>
      <c r="J2352" s="1"/>
      <c r="K2352" s="1"/>
      <c r="L2352" s="22">
        <f>IF(ISNUMBER(SEARCH(Pay_Item_Search_Text_2,M2352)),MAX($L$4:L2351)+1,0)</f>
        <v>0</v>
      </c>
      <c r="M2352" s="1" t="str">
        <f>IFERROR(VLOOKUP(ROWS($M$5:M2352),Table_PayItems[[Search Key]:[Concentrated Name]],2,FALSE),"")</f>
        <v>Dr Structure, 84 inch dia - $Ea</v>
      </c>
      <c r="N2352" s="1" t="str">
        <f>IFERROR(VLOOKUP(ROWS($M$5:N2352),$L$5:$M$7000,2,FALSE),"")</f>
        <v/>
      </c>
      <c r="O2352" s="1" t="str">
        <f>IFERROR(VLOOKUP(ROWS($O$5:O2352),$K$5:$L$7000,2,FALSE),"")</f>
        <v/>
      </c>
    </row>
    <row r="2353" spans="2:15" ht="15" customHeight="1" x14ac:dyDescent="0.25">
      <c r="B2353" s="178" t="s">
        <v>10135</v>
      </c>
      <c r="C2353" s="178" t="s">
        <v>88</v>
      </c>
      <c r="D2353" s="178" t="s">
        <v>2179</v>
      </c>
      <c r="E2353" s="178" t="s">
        <v>17</v>
      </c>
      <c r="F2353" s="178" t="s">
        <v>17</v>
      </c>
      <c r="G2353" s="1">
        <f>IF(ISNUMBER(Pay_Item_Search_Text),IF(ISNUMBER(IF(FIND(Pay_Item_Search_Text,B2353)=1,1, "FALSE")),MAX(G$4:$G2352)+1,IF(ISNUMBER(Pay_Item_Search_Text),0,IF(ISNUMBER(SEARCH(Pay_Item_Search_Text,H2353)),MAX(G$4:$G2352)+1,0))),IF(ISNUMBER(Pay_Item_Search_Text),0,IF(ISNUMBER(SEARCH(Pay_Item_Search_Text,H2353)),MAX(G$4:$G2352)+1,0)))</f>
        <v>2349</v>
      </c>
      <c r="H2353" s="1" t="str">
        <f>IF(Table_PayItems[[#This Row],[Description]]="_","_ Unique Item - "&amp;Table_PayItems[[#This Row],[Item]]&amp;" - $"&amp;Table_PayItems[[#This Row],[Unit]],Table_PayItems[[#This Row],[Description]]&amp;" - $"&amp;Table_PayItems[[#This Row],[Unit]])</f>
        <v>Dr Structure, 96 inch dia - $Ea</v>
      </c>
      <c r="I2353" s="29" t="str">
        <f>IFERROR(VLOOKUP(ROWS($M$5:M2353),Table_PayItems[[Search Key]:[Concentrated Name]],2,FALSE),"")</f>
        <v>Dr Structure, 96 inch dia - $Ea</v>
      </c>
      <c r="J2353" s="1"/>
      <c r="K2353" s="1"/>
      <c r="L2353" s="22">
        <f>IF(ISNUMBER(SEARCH(Pay_Item_Search_Text_2,M2353)),MAX($L$4:L2352)+1,0)</f>
        <v>0</v>
      </c>
      <c r="M2353" s="1" t="str">
        <f>IFERROR(VLOOKUP(ROWS($M$5:M2353),Table_PayItems[[Search Key]:[Concentrated Name]],2,FALSE),"")</f>
        <v>Dr Structure, 96 inch dia - $Ea</v>
      </c>
      <c r="N2353" s="1" t="str">
        <f>IFERROR(VLOOKUP(ROWS($M$5:N2353),$L$5:$M$7000,2,FALSE),"")</f>
        <v/>
      </c>
      <c r="O2353" s="1" t="str">
        <f>IFERROR(VLOOKUP(ROWS($O$5:O2353),$K$5:$L$7000,2,FALSE),"")</f>
        <v/>
      </c>
    </row>
    <row r="2354" spans="2:15" ht="15" customHeight="1" x14ac:dyDescent="0.25">
      <c r="B2354" s="178" t="s">
        <v>8010</v>
      </c>
      <c r="C2354" s="178" t="s">
        <v>88</v>
      </c>
      <c r="D2354" s="178" t="s">
        <v>102</v>
      </c>
      <c r="E2354" s="178" t="s">
        <v>17</v>
      </c>
      <c r="F2354" s="178" t="s">
        <v>17</v>
      </c>
      <c r="G2354" s="1">
        <f>IF(ISNUMBER(Pay_Item_Search_Text),IF(ISNUMBER(IF(FIND(Pay_Item_Search_Text,B2354)=1,1, "FALSE")),MAX(G$4:$G2353)+1,IF(ISNUMBER(Pay_Item_Search_Text),0,IF(ISNUMBER(SEARCH(Pay_Item_Search_Text,H2354)),MAX(G$4:$G2353)+1,0))),IF(ISNUMBER(Pay_Item_Search_Text),0,IF(ISNUMBER(SEARCH(Pay_Item_Search_Text,H2354)),MAX(G$4:$G2353)+1,0)))</f>
        <v>2350</v>
      </c>
      <c r="H2354" s="1" t="str">
        <f>IF(Table_PayItems[[#This Row],[Description]]="_","_ Unique Item - "&amp;Table_PayItems[[#This Row],[Item]]&amp;" - $"&amp;Table_PayItems[[#This Row],[Unit]],Table_PayItems[[#This Row],[Description]]&amp;" - $"&amp;Table_PayItems[[#This Row],[Unit]])</f>
        <v>Dr Structure, Abandon - $Ea</v>
      </c>
      <c r="I2354" s="29" t="str">
        <f>IFERROR(VLOOKUP(ROWS($M$5:M2354),Table_PayItems[[Search Key]:[Concentrated Name]],2,FALSE),"")</f>
        <v>Dr Structure, Abandon - $Ea</v>
      </c>
      <c r="J2354" s="1"/>
      <c r="K2354" s="1"/>
      <c r="L2354" s="22">
        <f>IF(ISNUMBER(SEARCH(Pay_Item_Search_Text_2,M2354)),MAX($L$4:L2353)+1,0)</f>
        <v>0</v>
      </c>
      <c r="M2354" s="1" t="str">
        <f>IFERROR(VLOOKUP(ROWS($M$5:M2354),Table_PayItems[[Search Key]:[Concentrated Name]],2,FALSE),"")</f>
        <v>Dr Structure, Abandon - $Ea</v>
      </c>
      <c r="N2354" s="1" t="str">
        <f>IFERROR(VLOOKUP(ROWS($M$5:N2354),$L$5:$M$7000,2,FALSE),"")</f>
        <v/>
      </c>
      <c r="O2354" s="1" t="str">
        <f>IFERROR(VLOOKUP(ROWS($O$5:O2354),$K$5:$L$7000,2,FALSE),"")</f>
        <v/>
      </c>
    </row>
    <row r="2355" spans="2:15" ht="15" customHeight="1" x14ac:dyDescent="0.25">
      <c r="B2355" s="178" t="s">
        <v>10139</v>
      </c>
      <c r="C2355" s="178" t="s">
        <v>104</v>
      </c>
      <c r="D2355" s="178" t="s">
        <v>2183</v>
      </c>
      <c r="E2355" s="178" t="s">
        <v>17</v>
      </c>
      <c r="F2355" s="178" t="s">
        <v>17</v>
      </c>
      <c r="G2355" s="1">
        <f>IF(ISNUMBER(Pay_Item_Search_Text),IF(ISNUMBER(IF(FIND(Pay_Item_Search_Text,B2355)=1,1, "FALSE")),MAX(G$4:$G2354)+1,IF(ISNUMBER(Pay_Item_Search_Text),0,IF(ISNUMBER(SEARCH(Pay_Item_Search_Text,H2355)),MAX(G$4:$G2354)+1,0))),IF(ISNUMBER(Pay_Item_Search_Text),0,IF(ISNUMBER(SEARCH(Pay_Item_Search_Text,H2355)),MAX(G$4:$G2354)+1,0)))</f>
        <v>2351</v>
      </c>
      <c r="H2355" s="1" t="str">
        <f>IF(Table_PayItems[[#This Row],[Description]]="_","_ Unique Item - "&amp;Table_PayItems[[#This Row],[Item]]&amp;" - $"&amp;Table_PayItems[[#This Row],[Unit]],Table_PayItems[[#This Row],[Description]]&amp;" - $"&amp;Table_PayItems[[#This Row],[Unit]])</f>
        <v>Dr Structure, Add Depth of 108 inch dia, 8 foot to 15 foot - $Ft</v>
      </c>
      <c r="I2355" s="29" t="str">
        <f>IFERROR(VLOOKUP(ROWS($M$5:M2355),Table_PayItems[[Search Key]:[Concentrated Name]],2,FALSE),"")</f>
        <v>Dr Structure, Add Depth of 108 inch dia, 8 foot to 15 foot - $Ft</v>
      </c>
      <c r="J2355" s="1"/>
      <c r="K2355" s="1"/>
      <c r="L2355" s="22">
        <f>IF(ISNUMBER(SEARCH(Pay_Item_Search_Text_2,M2355)),MAX($L$4:L2354)+1,0)</f>
        <v>601</v>
      </c>
      <c r="M2355" s="1" t="str">
        <f>IFERROR(VLOOKUP(ROWS($M$5:M2355),Table_PayItems[[Search Key]:[Concentrated Name]],2,FALSE),"")</f>
        <v>Dr Structure, Add Depth of 108 inch dia, 8 foot to 15 foot - $Ft</v>
      </c>
      <c r="N2355" s="1" t="str">
        <f>IFERROR(VLOOKUP(ROWS($M$5:N2355),$L$5:$M$7000,2,FALSE),"")</f>
        <v/>
      </c>
      <c r="O2355" s="1" t="str">
        <f>IFERROR(VLOOKUP(ROWS($O$5:O2355),$K$5:$L$7000,2,FALSE),"")</f>
        <v/>
      </c>
    </row>
    <row r="2356" spans="2:15" ht="15" customHeight="1" x14ac:dyDescent="0.25">
      <c r="B2356" s="178" t="s">
        <v>10140</v>
      </c>
      <c r="C2356" s="178" t="s">
        <v>104</v>
      </c>
      <c r="D2356" s="178" t="s">
        <v>2184</v>
      </c>
      <c r="E2356" s="178" t="s">
        <v>17</v>
      </c>
      <c r="F2356" s="178" t="s">
        <v>17</v>
      </c>
      <c r="G2356" s="1">
        <f>IF(ISNUMBER(Pay_Item_Search_Text),IF(ISNUMBER(IF(FIND(Pay_Item_Search_Text,B2356)=1,1, "FALSE")),MAX(G$4:$G2355)+1,IF(ISNUMBER(Pay_Item_Search_Text),0,IF(ISNUMBER(SEARCH(Pay_Item_Search_Text,H2356)),MAX(G$4:$G2355)+1,0))),IF(ISNUMBER(Pay_Item_Search_Text),0,IF(ISNUMBER(SEARCH(Pay_Item_Search_Text,H2356)),MAX(G$4:$G2355)+1,0)))</f>
        <v>2352</v>
      </c>
      <c r="H2356" s="1" t="str">
        <f>IF(Table_PayItems[[#This Row],[Description]]="_","_ Unique Item - "&amp;Table_PayItems[[#This Row],[Item]]&amp;" - $"&amp;Table_PayItems[[#This Row],[Unit]],Table_PayItems[[#This Row],[Description]]&amp;" - $"&amp;Table_PayItems[[#This Row],[Unit]])</f>
        <v>Dr Structure, Add Depth of 108 inch dia, more than 15 foot - $Ft</v>
      </c>
      <c r="I2356" s="29" t="str">
        <f>IFERROR(VLOOKUP(ROWS($M$5:M2356),Table_PayItems[[Search Key]:[Concentrated Name]],2,FALSE),"")</f>
        <v>Dr Structure, Add Depth of 108 inch dia, more than 15 foot - $Ft</v>
      </c>
      <c r="J2356" s="1"/>
      <c r="K2356" s="1"/>
      <c r="L2356" s="22">
        <f>IF(ISNUMBER(SEARCH(Pay_Item_Search_Text_2,M2356)),MAX($L$4:L2355)+1,0)</f>
        <v>602</v>
      </c>
      <c r="M2356" s="1" t="str">
        <f>IFERROR(VLOOKUP(ROWS($M$5:M2356),Table_PayItems[[Search Key]:[Concentrated Name]],2,FALSE),"")</f>
        <v>Dr Structure, Add Depth of 108 inch dia, more than 15 foot - $Ft</v>
      </c>
      <c r="N2356" s="1" t="str">
        <f>IFERROR(VLOOKUP(ROWS($M$5:N2356),$L$5:$M$7000,2,FALSE),"")</f>
        <v/>
      </c>
      <c r="O2356" s="1" t="str">
        <f>IFERROR(VLOOKUP(ROWS($O$5:O2356),$K$5:$L$7000,2,FALSE),"")</f>
        <v/>
      </c>
    </row>
    <row r="2357" spans="2:15" ht="15" customHeight="1" x14ac:dyDescent="0.25">
      <c r="B2357" s="178" t="s">
        <v>10144</v>
      </c>
      <c r="C2357" s="178" t="s">
        <v>104</v>
      </c>
      <c r="D2357" s="178" t="s">
        <v>2188</v>
      </c>
      <c r="E2357" s="178" t="s">
        <v>17</v>
      </c>
      <c r="F2357" s="178" t="s">
        <v>17</v>
      </c>
      <c r="G2357" s="1">
        <f>IF(ISNUMBER(Pay_Item_Search_Text),IF(ISNUMBER(IF(FIND(Pay_Item_Search_Text,B2357)=1,1, "FALSE")),MAX(G$4:$G2356)+1,IF(ISNUMBER(Pay_Item_Search_Text),0,IF(ISNUMBER(SEARCH(Pay_Item_Search_Text,H2357)),MAX(G$4:$G2356)+1,0))),IF(ISNUMBER(Pay_Item_Search_Text),0,IF(ISNUMBER(SEARCH(Pay_Item_Search_Text,H2357)),MAX(G$4:$G2356)+1,0)))</f>
        <v>2353</v>
      </c>
      <c r="H2357" s="1" t="str">
        <f>IF(Table_PayItems[[#This Row],[Description]]="_","_ Unique Item - "&amp;Table_PayItems[[#This Row],[Item]]&amp;" - $"&amp;Table_PayItems[[#This Row],[Unit]],Table_PayItems[[#This Row],[Description]]&amp;" - $"&amp;Table_PayItems[[#This Row],[Unit]])</f>
        <v>Dr Structure, Add Depth of 120 inch dia, 8 foot to 15 foot - $Ft</v>
      </c>
      <c r="I2357" s="29" t="str">
        <f>IFERROR(VLOOKUP(ROWS($M$5:M2357),Table_PayItems[[Search Key]:[Concentrated Name]],2,FALSE),"")</f>
        <v>Dr Structure, Add Depth of 120 inch dia, 8 foot to 15 foot - $Ft</v>
      </c>
      <c r="J2357" s="1"/>
      <c r="K2357" s="1"/>
      <c r="L2357" s="22">
        <f>IF(ISNUMBER(SEARCH(Pay_Item_Search_Text_2,M2357)),MAX($L$4:L2356)+1,0)</f>
        <v>603</v>
      </c>
      <c r="M2357" s="1" t="str">
        <f>IFERROR(VLOOKUP(ROWS($M$5:M2357),Table_PayItems[[Search Key]:[Concentrated Name]],2,FALSE),"")</f>
        <v>Dr Structure, Add Depth of 120 inch dia, 8 foot to 15 foot - $Ft</v>
      </c>
      <c r="N2357" s="1" t="str">
        <f>IFERROR(VLOOKUP(ROWS($M$5:N2357),$L$5:$M$7000,2,FALSE),"")</f>
        <v/>
      </c>
      <c r="O2357" s="1" t="str">
        <f>IFERROR(VLOOKUP(ROWS($O$5:O2357),$K$5:$L$7000,2,FALSE),"")</f>
        <v/>
      </c>
    </row>
    <row r="2358" spans="2:15" ht="15" customHeight="1" x14ac:dyDescent="0.25">
      <c r="B2358" s="178" t="s">
        <v>10145</v>
      </c>
      <c r="C2358" s="178" t="s">
        <v>104</v>
      </c>
      <c r="D2358" s="178" t="s">
        <v>2189</v>
      </c>
      <c r="E2358" s="178" t="s">
        <v>17</v>
      </c>
      <c r="F2358" s="178" t="s">
        <v>17</v>
      </c>
      <c r="G2358" s="1">
        <f>IF(ISNUMBER(Pay_Item_Search_Text),IF(ISNUMBER(IF(FIND(Pay_Item_Search_Text,B2358)=1,1, "FALSE")),MAX(G$4:$G2357)+1,IF(ISNUMBER(Pay_Item_Search_Text),0,IF(ISNUMBER(SEARCH(Pay_Item_Search_Text,H2358)),MAX(G$4:$G2357)+1,0))),IF(ISNUMBER(Pay_Item_Search_Text),0,IF(ISNUMBER(SEARCH(Pay_Item_Search_Text,H2358)),MAX(G$4:$G2357)+1,0)))</f>
        <v>2354</v>
      </c>
      <c r="H2358" s="1" t="str">
        <f>IF(Table_PayItems[[#This Row],[Description]]="_","_ Unique Item - "&amp;Table_PayItems[[#This Row],[Item]]&amp;" - $"&amp;Table_PayItems[[#This Row],[Unit]],Table_PayItems[[#This Row],[Description]]&amp;" - $"&amp;Table_PayItems[[#This Row],[Unit]])</f>
        <v>Dr Structure, Add Depth of 120 inch dia, more than 15 foot - $Ft</v>
      </c>
      <c r="I2358" s="29" t="str">
        <f>IFERROR(VLOOKUP(ROWS($M$5:M2358),Table_PayItems[[Search Key]:[Concentrated Name]],2,FALSE),"")</f>
        <v>Dr Structure, Add Depth of 120 inch dia, more than 15 foot - $Ft</v>
      </c>
      <c r="J2358" s="1"/>
      <c r="K2358" s="1"/>
      <c r="L2358" s="22">
        <f>IF(ISNUMBER(SEARCH(Pay_Item_Search_Text_2,M2358)),MAX($L$4:L2357)+1,0)</f>
        <v>604</v>
      </c>
      <c r="M2358" s="1" t="str">
        <f>IFERROR(VLOOKUP(ROWS($M$5:M2358),Table_PayItems[[Search Key]:[Concentrated Name]],2,FALSE),"")</f>
        <v>Dr Structure, Add Depth of 120 inch dia, more than 15 foot - $Ft</v>
      </c>
      <c r="N2358" s="1" t="str">
        <f>IFERROR(VLOOKUP(ROWS($M$5:N2358),$L$5:$M$7000,2,FALSE),"")</f>
        <v/>
      </c>
      <c r="O2358" s="1" t="str">
        <f>IFERROR(VLOOKUP(ROWS($O$5:O2358),$K$5:$L$7000,2,FALSE),"")</f>
        <v/>
      </c>
    </row>
    <row r="2359" spans="2:15" ht="15" customHeight="1" x14ac:dyDescent="0.25">
      <c r="B2359" s="178" t="s">
        <v>10141</v>
      </c>
      <c r="C2359" s="178" t="s">
        <v>104</v>
      </c>
      <c r="D2359" s="178" t="s">
        <v>2185</v>
      </c>
      <c r="E2359" s="178" t="s">
        <v>17</v>
      </c>
      <c r="F2359" s="178" t="s">
        <v>17</v>
      </c>
      <c r="G2359" s="1">
        <f>IF(ISNUMBER(Pay_Item_Search_Text),IF(ISNUMBER(IF(FIND(Pay_Item_Search_Text,B2359)=1,1, "FALSE")),MAX(G$4:$G2358)+1,IF(ISNUMBER(Pay_Item_Search_Text),0,IF(ISNUMBER(SEARCH(Pay_Item_Search_Text,H2359)),MAX(G$4:$G2358)+1,0))),IF(ISNUMBER(Pay_Item_Search_Text),0,IF(ISNUMBER(SEARCH(Pay_Item_Search_Text,H2359)),MAX(G$4:$G2358)+1,0)))</f>
        <v>2355</v>
      </c>
      <c r="H2359" s="1" t="str">
        <f>IF(Table_PayItems[[#This Row],[Description]]="_","_ Unique Item - "&amp;Table_PayItems[[#This Row],[Item]]&amp;" - $"&amp;Table_PayItems[[#This Row],[Unit]],Table_PayItems[[#This Row],[Description]]&amp;" - $"&amp;Table_PayItems[[#This Row],[Unit]])</f>
        <v>Dr Structure, Add Depth of 24 inch dia, 8 foot to 15 foot - $Ft</v>
      </c>
      <c r="I2359" s="29" t="str">
        <f>IFERROR(VLOOKUP(ROWS($M$5:M2359),Table_PayItems[[Search Key]:[Concentrated Name]],2,FALSE),"")</f>
        <v>Dr Structure, Add Depth of 24 inch dia, 8 foot to 15 foot - $Ft</v>
      </c>
      <c r="J2359" s="1"/>
      <c r="K2359" s="1"/>
      <c r="L2359" s="22">
        <f>IF(ISNUMBER(SEARCH(Pay_Item_Search_Text_2,M2359)),MAX($L$4:L2358)+1,0)</f>
        <v>0</v>
      </c>
      <c r="M2359" s="1" t="str">
        <f>IFERROR(VLOOKUP(ROWS($M$5:M2359),Table_PayItems[[Search Key]:[Concentrated Name]],2,FALSE),"")</f>
        <v>Dr Structure, Add Depth of 24 inch dia, 8 foot to 15 foot - $Ft</v>
      </c>
      <c r="N2359" s="1" t="str">
        <f>IFERROR(VLOOKUP(ROWS($M$5:N2359),$L$5:$M$7000,2,FALSE),"")</f>
        <v/>
      </c>
      <c r="O2359" s="1" t="str">
        <f>IFERROR(VLOOKUP(ROWS($O$5:O2359),$K$5:$L$7000,2,FALSE),"")</f>
        <v/>
      </c>
    </row>
    <row r="2360" spans="2:15" ht="15" customHeight="1" x14ac:dyDescent="0.25">
      <c r="B2360" s="178" t="s">
        <v>10142</v>
      </c>
      <c r="C2360" s="178" t="s">
        <v>104</v>
      </c>
      <c r="D2360" s="178" t="s">
        <v>2186</v>
      </c>
      <c r="E2360" s="178" t="s">
        <v>17</v>
      </c>
      <c r="F2360" s="178" t="s">
        <v>17</v>
      </c>
      <c r="G2360" s="1">
        <f>IF(ISNUMBER(Pay_Item_Search_Text),IF(ISNUMBER(IF(FIND(Pay_Item_Search_Text,B2360)=1,1, "FALSE")),MAX(G$4:$G2359)+1,IF(ISNUMBER(Pay_Item_Search_Text),0,IF(ISNUMBER(SEARCH(Pay_Item_Search_Text,H2360)),MAX(G$4:$G2359)+1,0))),IF(ISNUMBER(Pay_Item_Search_Text),0,IF(ISNUMBER(SEARCH(Pay_Item_Search_Text,H2360)),MAX(G$4:$G2359)+1,0)))</f>
        <v>2356</v>
      </c>
      <c r="H2360" s="1" t="str">
        <f>IF(Table_PayItems[[#This Row],[Description]]="_","_ Unique Item - "&amp;Table_PayItems[[#This Row],[Item]]&amp;" - $"&amp;Table_PayItems[[#This Row],[Unit]],Table_PayItems[[#This Row],[Description]]&amp;" - $"&amp;Table_PayItems[[#This Row],[Unit]])</f>
        <v>Dr Structure, Add Depth of 24 inch dia, more than 15 foot - $Ft</v>
      </c>
      <c r="I2360" s="29" t="str">
        <f>IFERROR(VLOOKUP(ROWS($M$5:M2360),Table_PayItems[[Search Key]:[Concentrated Name]],2,FALSE),"")</f>
        <v>Dr Structure, Add Depth of 24 inch dia, more than 15 foot - $Ft</v>
      </c>
      <c r="J2360" s="1"/>
      <c r="K2360" s="1"/>
      <c r="L2360" s="22">
        <f>IF(ISNUMBER(SEARCH(Pay_Item_Search_Text_2,M2360)),MAX($L$4:L2359)+1,0)</f>
        <v>0</v>
      </c>
      <c r="M2360" s="1" t="str">
        <f>IFERROR(VLOOKUP(ROWS($M$5:M2360),Table_PayItems[[Search Key]:[Concentrated Name]],2,FALSE),"")</f>
        <v>Dr Structure, Add Depth of 24 inch dia, more than 15 foot - $Ft</v>
      </c>
      <c r="N2360" s="1" t="str">
        <f>IFERROR(VLOOKUP(ROWS($M$5:N2360),$L$5:$M$7000,2,FALSE),"")</f>
        <v/>
      </c>
      <c r="O2360" s="1" t="str">
        <f>IFERROR(VLOOKUP(ROWS($O$5:O2360),$K$5:$L$7000,2,FALSE),"")</f>
        <v/>
      </c>
    </row>
    <row r="2361" spans="2:15" ht="15" customHeight="1" x14ac:dyDescent="0.25">
      <c r="B2361" s="178" t="s">
        <v>10146</v>
      </c>
      <c r="C2361" s="178" t="s">
        <v>104</v>
      </c>
      <c r="D2361" s="178" t="s">
        <v>2190</v>
      </c>
      <c r="E2361" s="178" t="s">
        <v>17</v>
      </c>
      <c r="F2361" s="178" t="s">
        <v>17</v>
      </c>
      <c r="G2361" s="1">
        <f>IF(ISNUMBER(Pay_Item_Search_Text),IF(ISNUMBER(IF(FIND(Pay_Item_Search_Text,B2361)=1,1, "FALSE")),MAX(G$4:$G2360)+1,IF(ISNUMBER(Pay_Item_Search_Text),0,IF(ISNUMBER(SEARCH(Pay_Item_Search_Text,H2361)),MAX(G$4:$G2360)+1,0))),IF(ISNUMBER(Pay_Item_Search_Text),0,IF(ISNUMBER(SEARCH(Pay_Item_Search_Text,H2361)),MAX(G$4:$G2360)+1,0)))</f>
        <v>2357</v>
      </c>
      <c r="H2361" s="1" t="str">
        <f>IF(Table_PayItems[[#This Row],[Description]]="_","_ Unique Item - "&amp;Table_PayItems[[#This Row],[Item]]&amp;" - $"&amp;Table_PayItems[[#This Row],[Unit]],Table_PayItems[[#This Row],[Description]]&amp;" - $"&amp;Table_PayItems[[#This Row],[Unit]])</f>
        <v>Dr Structure, Add Depth of 48 inch dia, 8 foot to 15 foot - $Ft</v>
      </c>
      <c r="I2361" s="29" t="str">
        <f>IFERROR(VLOOKUP(ROWS($M$5:M2361),Table_PayItems[[Search Key]:[Concentrated Name]],2,FALSE),"")</f>
        <v>Dr Structure, Add Depth of 48 inch dia, 8 foot to 15 foot - $Ft</v>
      </c>
      <c r="J2361" s="1"/>
      <c r="K2361" s="1"/>
      <c r="L2361" s="22">
        <f>IF(ISNUMBER(SEARCH(Pay_Item_Search_Text_2,M2361)),MAX($L$4:L2360)+1,0)</f>
        <v>0</v>
      </c>
      <c r="M2361" s="1" t="str">
        <f>IFERROR(VLOOKUP(ROWS($M$5:M2361),Table_PayItems[[Search Key]:[Concentrated Name]],2,FALSE),"")</f>
        <v>Dr Structure, Add Depth of 48 inch dia, 8 foot to 15 foot - $Ft</v>
      </c>
      <c r="N2361" s="1" t="str">
        <f>IFERROR(VLOOKUP(ROWS($M$5:N2361),$L$5:$M$7000,2,FALSE),"")</f>
        <v/>
      </c>
      <c r="O2361" s="1" t="str">
        <f>IFERROR(VLOOKUP(ROWS($O$5:O2361),$K$5:$L$7000,2,FALSE),"")</f>
        <v/>
      </c>
    </row>
    <row r="2362" spans="2:15" ht="15" customHeight="1" x14ac:dyDescent="0.25">
      <c r="B2362" s="178" t="s">
        <v>10147</v>
      </c>
      <c r="C2362" s="178" t="s">
        <v>104</v>
      </c>
      <c r="D2362" s="178" t="s">
        <v>2191</v>
      </c>
      <c r="E2362" s="178" t="s">
        <v>17</v>
      </c>
      <c r="F2362" s="178" t="s">
        <v>17</v>
      </c>
      <c r="G2362" s="1">
        <f>IF(ISNUMBER(Pay_Item_Search_Text),IF(ISNUMBER(IF(FIND(Pay_Item_Search_Text,B2362)=1,1, "FALSE")),MAX(G$4:$G2361)+1,IF(ISNUMBER(Pay_Item_Search_Text),0,IF(ISNUMBER(SEARCH(Pay_Item_Search_Text,H2362)),MAX(G$4:$G2361)+1,0))),IF(ISNUMBER(Pay_Item_Search_Text),0,IF(ISNUMBER(SEARCH(Pay_Item_Search_Text,H2362)),MAX(G$4:$G2361)+1,0)))</f>
        <v>2358</v>
      </c>
      <c r="H2362" s="1" t="str">
        <f>IF(Table_PayItems[[#This Row],[Description]]="_","_ Unique Item - "&amp;Table_PayItems[[#This Row],[Item]]&amp;" - $"&amp;Table_PayItems[[#This Row],[Unit]],Table_PayItems[[#This Row],[Description]]&amp;" - $"&amp;Table_PayItems[[#This Row],[Unit]])</f>
        <v>Dr Structure, Add Depth of 48 inch dia, more than 15 foot - $Ft</v>
      </c>
      <c r="I2362" s="29" t="str">
        <f>IFERROR(VLOOKUP(ROWS($M$5:M2362),Table_PayItems[[Search Key]:[Concentrated Name]],2,FALSE),"")</f>
        <v>Dr Structure, Add Depth of 48 inch dia, more than 15 foot - $Ft</v>
      </c>
      <c r="J2362" s="1"/>
      <c r="K2362" s="1"/>
      <c r="L2362" s="22">
        <f>IF(ISNUMBER(SEARCH(Pay_Item_Search_Text_2,M2362)),MAX($L$4:L2361)+1,0)</f>
        <v>0</v>
      </c>
      <c r="M2362" s="1" t="str">
        <f>IFERROR(VLOOKUP(ROWS($M$5:M2362),Table_PayItems[[Search Key]:[Concentrated Name]],2,FALSE),"")</f>
        <v>Dr Structure, Add Depth of 48 inch dia, more than 15 foot - $Ft</v>
      </c>
      <c r="N2362" s="1" t="str">
        <f>IFERROR(VLOOKUP(ROWS($M$5:N2362),$L$5:$M$7000,2,FALSE),"")</f>
        <v/>
      </c>
      <c r="O2362" s="1" t="str">
        <f>IFERROR(VLOOKUP(ROWS($O$5:O2362),$K$5:$L$7000,2,FALSE),"")</f>
        <v/>
      </c>
    </row>
    <row r="2363" spans="2:15" ht="15" customHeight="1" x14ac:dyDescent="0.25">
      <c r="B2363" s="178" t="s">
        <v>10148</v>
      </c>
      <c r="C2363" s="178" t="s">
        <v>104</v>
      </c>
      <c r="D2363" s="178" t="s">
        <v>2192</v>
      </c>
      <c r="E2363" s="178" t="s">
        <v>17</v>
      </c>
      <c r="F2363" s="178" t="s">
        <v>17</v>
      </c>
      <c r="G2363" s="1">
        <f>IF(ISNUMBER(Pay_Item_Search_Text),IF(ISNUMBER(IF(FIND(Pay_Item_Search_Text,B2363)=1,1, "FALSE")),MAX(G$4:$G2362)+1,IF(ISNUMBER(Pay_Item_Search_Text),0,IF(ISNUMBER(SEARCH(Pay_Item_Search_Text,H2363)),MAX(G$4:$G2362)+1,0))),IF(ISNUMBER(Pay_Item_Search_Text),0,IF(ISNUMBER(SEARCH(Pay_Item_Search_Text,H2363)),MAX(G$4:$G2362)+1,0)))</f>
        <v>2359</v>
      </c>
      <c r="H2363" s="1" t="str">
        <f>IF(Table_PayItems[[#This Row],[Description]]="_","_ Unique Item - "&amp;Table_PayItems[[#This Row],[Item]]&amp;" - $"&amp;Table_PayItems[[#This Row],[Unit]],Table_PayItems[[#This Row],[Description]]&amp;" - $"&amp;Table_PayItems[[#This Row],[Unit]])</f>
        <v>Dr Structure, Add Depth of 60 inch dia, 8 foot to 15 foot - $Ft</v>
      </c>
      <c r="I2363" s="29" t="str">
        <f>IFERROR(VLOOKUP(ROWS($M$5:M2363),Table_PayItems[[Search Key]:[Concentrated Name]],2,FALSE),"")</f>
        <v>Dr Structure, Add Depth of 60 inch dia, 8 foot to 15 foot - $Ft</v>
      </c>
      <c r="J2363" s="1"/>
      <c r="K2363" s="1"/>
      <c r="L2363" s="22">
        <f>IF(ISNUMBER(SEARCH(Pay_Item_Search_Text_2,M2363)),MAX($L$4:L2362)+1,0)</f>
        <v>605</v>
      </c>
      <c r="M2363" s="1" t="str">
        <f>IFERROR(VLOOKUP(ROWS($M$5:M2363),Table_PayItems[[Search Key]:[Concentrated Name]],2,FALSE),"")</f>
        <v>Dr Structure, Add Depth of 60 inch dia, 8 foot to 15 foot - $Ft</v>
      </c>
      <c r="N2363" s="1" t="str">
        <f>IFERROR(VLOOKUP(ROWS($M$5:N2363),$L$5:$M$7000,2,FALSE),"")</f>
        <v/>
      </c>
      <c r="O2363" s="1" t="str">
        <f>IFERROR(VLOOKUP(ROWS($O$5:O2363),$K$5:$L$7000,2,FALSE),"")</f>
        <v/>
      </c>
    </row>
    <row r="2364" spans="2:15" ht="15" customHeight="1" x14ac:dyDescent="0.25">
      <c r="B2364" s="178" t="s">
        <v>10149</v>
      </c>
      <c r="C2364" s="178" t="s">
        <v>104</v>
      </c>
      <c r="D2364" s="178" t="s">
        <v>2193</v>
      </c>
      <c r="E2364" s="178" t="s">
        <v>17</v>
      </c>
      <c r="F2364" s="178" t="s">
        <v>17</v>
      </c>
      <c r="G2364" s="1">
        <f>IF(ISNUMBER(Pay_Item_Search_Text),IF(ISNUMBER(IF(FIND(Pay_Item_Search_Text,B2364)=1,1, "FALSE")),MAX(G$4:$G2363)+1,IF(ISNUMBER(Pay_Item_Search_Text),0,IF(ISNUMBER(SEARCH(Pay_Item_Search_Text,H2364)),MAX(G$4:$G2363)+1,0))),IF(ISNUMBER(Pay_Item_Search_Text),0,IF(ISNUMBER(SEARCH(Pay_Item_Search_Text,H2364)),MAX(G$4:$G2363)+1,0)))</f>
        <v>2360</v>
      </c>
      <c r="H2364" s="1" t="str">
        <f>IF(Table_PayItems[[#This Row],[Description]]="_","_ Unique Item - "&amp;Table_PayItems[[#This Row],[Item]]&amp;" - $"&amp;Table_PayItems[[#This Row],[Unit]],Table_PayItems[[#This Row],[Description]]&amp;" - $"&amp;Table_PayItems[[#This Row],[Unit]])</f>
        <v>Dr Structure, Add Depth of 60 inch dia, more than 15 foot - $Ft</v>
      </c>
      <c r="I2364" s="29" t="str">
        <f>IFERROR(VLOOKUP(ROWS($M$5:M2364),Table_PayItems[[Search Key]:[Concentrated Name]],2,FALSE),"")</f>
        <v>Dr Structure, Add Depth of 60 inch dia, more than 15 foot - $Ft</v>
      </c>
      <c r="J2364" s="1"/>
      <c r="K2364" s="1"/>
      <c r="L2364" s="22">
        <f>IF(ISNUMBER(SEARCH(Pay_Item_Search_Text_2,M2364)),MAX($L$4:L2363)+1,0)</f>
        <v>606</v>
      </c>
      <c r="M2364" s="1" t="str">
        <f>IFERROR(VLOOKUP(ROWS($M$5:M2364),Table_PayItems[[Search Key]:[Concentrated Name]],2,FALSE),"")</f>
        <v>Dr Structure, Add Depth of 60 inch dia, more than 15 foot - $Ft</v>
      </c>
      <c r="N2364" s="1" t="str">
        <f>IFERROR(VLOOKUP(ROWS($M$5:N2364),$L$5:$M$7000,2,FALSE),"")</f>
        <v/>
      </c>
      <c r="O2364" s="1" t="str">
        <f>IFERROR(VLOOKUP(ROWS($O$5:O2364),$K$5:$L$7000,2,FALSE),"")</f>
        <v/>
      </c>
    </row>
    <row r="2365" spans="2:15" ht="15" customHeight="1" x14ac:dyDescent="0.25">
      <c r="B2365" s="178" t="s">
        <v>10150</v>
      </c>
      <c r="C2365" s="178" t="s">
        <v>104</v>
      </c>
      <c r="D2365" s="178" t="s">
        <v>2194</v>
      </c>
      <c r="E2365" s="178" t="s">
        <v>17</v>
      </c>
      <c r="F2365" s="178" t="s">
        <v>17</v>
      </c>
      <c r="G2365" s="1">
        <f>IF(ISNUMBER(Pay_Item_Search_Text),IF(ISNUMBER(IF(FIND(Pay_Item_Search_Text,B2365)=1,1, "FALSE")),MAX(G$4:$G2364)+1,IF(ISNUMBER(Pay_Item_Search_Text),0,IF(ISNUMBER(SEARCH(Pay_Item_Search_Text,H2365)),MAX(G$4:$G2364)+1,0))),IF(ISNUMBER(Pay_Item_Search_Text),0,IF(ISNUMBER(SEARCH(Pay_Item_Search_Text,H2365)),MAX(G$4:$G2364)+1,0)))</f>
        <v>2361</v>
      </c>
      <c r="H2365" s="1" t="str">
        <f>IF(Table_PayItems[[#This Row],[Description]]="_","_ Unique Item - "&amp;Table_PayItems[[#This Row],[Item]]&amp;" - $"&amp;Table_PayItems[[#This Row],[Unit]],Table_PayItems[[#This Row],[Description]]&amp;" - $"&amp;Table_PayItems[[#This Row],[Unit]])</f>
        <v>Dr Structure, Add Depth of 72 inch dia, 8 foot to 15 foot - $Ft</v>
      </c>
      <c r="I2365" s="29" t="str">
        <f>IFERROR(VLOOKUP(ROWS($M$5:M2365),Table_PayItems[[Search Key]:[Concentrated Name]],2,FALSE),"")</f>
        <v>Dr Structure, Add Depth of 72 inch dia, 8 foot to 15 foot - $Ft</v>
      </c>
      <c r="J2365" s="1"/>
      <c r="K2365" s="1"/>
      <c r="L2365" s="22">
        <f>IF(ISNUMBER(SEARCH(Pay_Item_Search_Text_2,M2365)),MAX($L$4:L2364)+1,0)</f>
        <v>0</v>
      </c>
      <c r="M2365" s="1" t="str">
        <f>IFERROR(VLOOKUP(ROWS($M$5:M2365),Table_PayItems[[Search Key]:[Concentrated Name]],2,FALSE),"")</f>
        <v>Dr Structure, Add Depth of 72 inch dia, 8 foot to 15 foot - $Ft</v>
      </c>
      <c r="N2365" s="1" t="str">
        <f>IFERROR(VLOOKUP(ROWS($M$5:N2365),$L$5:$M$7000,2,FALSE),"")</f>
        <v/>
      </c>
      <c r="O2365" s="1" t="str">
        <f>IFERROR(VLOOKUP(ROWS($O$5:O2365),$K$5:$L$7000,2,FALSE),"")</f>
        <v/>
      </c>
    </row>
    <row r="2366" spans="2:15" ht="15" customHeight="1" x14ac:dyDescent="0.25">
      <c r="B2366" s="178" t="s">
        <v>10151</v>
      </c>
      <c r="C2366" s="178" t="s">
        <v>104</v>
      </c>
      <c r="D2366" s="178" t="s">
        <v>2195</v>
      </c>
      <c r="E2366" s="178" t="s">
        <v>17</v>
      </c>
      <c r="F2366" s="178" t="s">
        <v>17</v>
      </c>
      <c r="G2366" s="1">
        <f>IF(ISNUMBER(Pay_Item_Search_Text),IF(ISNUMBER(IF(FIND(Pay_Item_Search_Text,B2366)=1,1, "FALSE")),MAX(G$4:$G2365)+1,IF(ISNUMBER(Pay_Item_Search_Text),0,IF(ISNUMBER(SEARCH(Pay_Item_Search_Text,H2366)),MAX(G$4:$G2365)+1,0))),IF(ISNUMBER(Pay_Item_Search_Text),0,IF(ISNUMBER(SEARCH(Pay_Item_Search_Text,H2366)),MAX(G$4:$G2365)+1,0)))</f>
        <v>2362</v>
      </c>
      <c r="H2366" s="1" t="str">
        <f>IF(Table_PayItems[[#This Row],[Description]]="_","_ Unique Item - "&amp;Table_PayItems[[#This Row],[Item]]&amp;" - $"&amp;Table_PayItems[[#This Row],[Unit]],Table_PayItems[[#This Row],[Description]]&amp;" - $"&amp;Table_PayItems[[#This Row],[Unit]])</f>
        <v>Dr Structure, Add Depth of 72 inch dia, more than 15 foot - $Ft</v>
      </c>
      <c r="I2366" s="29" t="str">
        <f>IFERROR(VLOOKUP(ROWS($M$5:M2366),Table_PayItems[[Search Key]:[Concentrated Name]],2,FALSE),"")</f>
        <v>Dr Structure, Add Depth of 72 inch dia, more than 15 foot - $Ft</v>
      </c>
      <c r="J2366" s="1"/>
      <c r="K2366" s="1"/>
      <c r="L2366" s="22">
        <f>IF(ISNUMBER(SEARCH(Pay_Item_Search_Text_2,M2366)),MAX($L$4:L2365)+1,0)</f>
        <v>0</v>
      </c>
      <c r="M2366" s="1" t="str">
        <f>IFERROR(VLOOKUP(ROWS($M$5:M2366),Table_PayItems[[Search Key]:[Concentrated Name]],2,FALSE),"")</f>
        <v>Dr Structure, Add Depth of 72 inch dia, more than 15 foot - $Ft</v>
      </c>
      <c r="N2366" s="1" t="str">
        <f>IFERROR(VLOOKUP(ROWS($M$5:N2366),$L$5:$M$7000,2,FALSE),"")</f>
        <v/>
      </c>
      <c r="O2366" s="1" t="str">
        <f>IFERROR(VLOOKUP(ROWS($O$5:O2366),$K$5:$L$7000,2,FALSE),"")</f>
        <v/>
      </c>
    </row>
    <row r="2367" spans="2:15" ht="15" customHeight="1" x14ac:dyDescent="0.25">
      <c r="B2367" s="178" t="s">
        <v>10133</v>
      </c>
      <c r="C2367" s="178" t="s">
        <v>104</v>
      </c>
      <c r="D2367" s="178" t="s">
        <v>2177</v>
      </c>
      <c r="E2367" s="178" t="s">
        <v>17</v>
      </c>
      <c r="F2367" s="178" t="s">
        <v>17</v>
      </c>
      <c r="G2367" s="1">
        <f>IF(ISNUMBER(Pay_Item_Search_Text),IF(ISNUMBER(IF(FIND(Pay_Item_Search_Text,B2367)=1,1, "FALSE")),MAX(G$4:$G2366)+1,IF(ISNUMBER(Pay_Item_Search_Text),0,IF(ISNUMBER(SEARCH(Pay_Item_Search_Text,H2367)),MAX(G$4:$G2366)+1,0))),IF(ISNUMBER(Pay_Item_Search_Text),0,IF(ISNUMBER(SEARCH(Pay_Item_Search_Text,H2367)),MAX(G$4:$G2366)+1,0)))</f>
        <v>2363</v>
      </c>
      <c r="H2367" s="1" t="str">
        <f>IF(Table_PayItems[[#This Row],[Description]]="_","_ Unique Item - "&amp;Table_PayItems[[#This Row],[Item]]&amp;" - $"&amp;Table_PayItems[[#This Row],[Unit]],Table_PayItems[[#This Row],[Description]]&amp;" - $"&amp;Table_PayItems[[#This Row],[Unit]])</f>
        <v>Dr Structure, Add Depth of 84 inch dia, 8 foot to 15 foot - $Ft</v>
      </c>
      <c r="I2367" s="29" t="str">
        <f>IFERROR(VLOOKUP(ROWS($M$5:M2367),Table_PayItems[[Search Key]:[Concentrated Name]],2,FALSE),"")</f>
        <v>Dr Structure, Add Depth of 84 inch dia, 8 foot to 15 foot - $Ft</v>
      </c>
      <c r="J2367" s="1"/>
      <c r="K2367" s="1"/>
      <c r="L2367" s="22">
        <f>IF(ISNUMBER(SEARCH(Pay_Item_Search_Text_2,M2367)),MAX($L$4:L2366)+1,0)</f>
        <v>0</v>
      </c>
      <c r="M2367" s="1" t="str">
        <f>IFERROR(VLOOKUP(ROWS($M$5:M2367),Table_PayItems[[Search Key]:[Concentrated Name]],2,FALSE),"")</f>
        <v>Dr Structure, Add Depth of 84 inch dia, 8 foot to 15 foot - $Ft</v>
      </c>
      <c r="N2367" s="1" t="str">
        <f>IFERROR(VLOOKUP(ROWS($M$5:N2367),$L$5:$M$7000,2,FALSE),"")</f>
        <v/>
      </c>
      <c r="O2367" s="1" t="str">
        <f>IFERROR(VLOOKUP(ROWS($O$5:O2367),$K$5:$L$7000,2,FALSE),"")</f>
        <v/>
      </c>
    </row>
    <row r="2368" spans="2:15" ht="15" customHeight="1" x14ac:dyDescent="0.25">
      <c r="B2368" s="178" t="s">
        <v>10134</v>
      </c>
      <c r="C2368" s="178" t="s">
        <v>104</v>
      </c>
      <c r="D2368" s="178" t="s">
        <v>2178</v>
      </c>
      <c r="E2368" s="178" t="s">
        <v>17</v>
      </c>
      <c r="F2368" s="178" t="s">
        <v>17</v>
      </c>
      <c r="G2368" s="1">
        <f>IF(ISNUMBER(Pay_Item_Search_Text),IF(ISNUMBER(IF(FIND(Pay_Item_Search_Text,B2368)=1,1, "FALSE")),MAX(G$4:$G2367)+1,IF(ISNUMBER(Pay_Item_Search_Text),0,IF(ISNUMBER(SEARCH(Pay_Item_Search_Text,H2368)),MAX(G$4:$G2367)+1,0))),IF(ISNUMBER(Pay_Item_Search_Text),0,IF(ISNUMBER(SEARCH(Pay_Item_Search_Text,H2368)),MAX(G$4:$G2367)+1,0)))</f>
        <v>2364</v>
      </c>
      <c r="H2368" s="1" t="str">
        <f>IF(Table_PayItems[[#This Row],[Description]]="_","_ Unique Item - "&amp;Table_PayItems[[#This Row],[Item]]&amp;" - $"&amp;Table_PayItems[[#This Row],[Unit]],Table_PayItems[[#This Row],[Description]]&amp;" - $"&amp;Table_PayItems[[#This Row],[Unit]])</f>
        <v>Dr Structure, Add Depth of 84 inch dia, more than 15 foot - $Ft</v>
      </c>
      <c r="I2368" s="29" t="str">
        <f>IFERROR(VLOOKUP(ROWS($M$5:M2368),Table_PayItems[[Search Key]:[Concentrated Name]],2,FALSE),"")</f>
        <v>Dr Structure, Add Depth of 84 inch dia, more than 15 foot - $Ft</v>
      </c>
      <c r="J2368" s="1"/>
      <c r="K2368" s="1"/>
      <c r="L2368" s="22">
        <f>IF(ISNUMBER(SEARCH(Pay_Item_Search_Text_2,M2368)),MAX($L$4:L2367)+1,0)</f>
        <v>0</v>
      </c>
      <c r="M2368" s="1" t="str">
        <f>IFERROR(VLOOKUP(ROWS($M$5:M2368),Table_PayItems[[Search Key]:[Concentrated Name]],2,FALSE),"")</f>
        <v>Dr Structure, Add Depth of 84 inch dia, more than 15 foot - $Ft</v>
      </c>
      <c r="N2368" s="1" t="str">
        <f>IFERROR(VLOOKUP(ROWS($M$5:N2368),$L$5:$M$7000,2,FALSE),"")</f>
        <v/>
      </c>
      <c r="O2368" s="1" t="str">
        <f>IFERROR(VLOOKUP(ROWS($O$5:O2368),$K$5:$L$7000,2,FALSE),"")</f>
        <v/>
      </c>
    </row>
    <row r="2369" spans="2:15" ht="15" customHeight="1" x14ac:dyDescent="0.25">
      <c r="B2369" s="178" t="s">
        <v>10136</v>
      </c>
      <c r="C2369" s="178" t="s">
        <v>104</v>
      </c>
      <c r="D2369" s="178" t="s">
        <v>2180</v>
      </c>
      <c r="E2369" s="178" t="s">
        <v>17</v>
      </c>
      <c r="F2369" s="178" t="s">
        <v>17</v>
      </c>
      <c r="G2369" s="1">
        <f>IF(ISNUMBER(Pay_Item_Search_Text),IF(ISNUMBER(IF(FIND(Pay_Item_Search_Text,B2369)=1,1, "FALSE")),MAX(G$4:$G2368)+1,IF(ISNUMBER(Pay_Item_Search_Text),0,IF(ISNUMBER(SEARCH(Pay_Item_Search_Text,H2369)),MAX(G$4:$G2368)+1,0))),IF(ISNUMBER(Pay_Item_Search_Text),0,IF(ISNUMBER(SEARCH(Pay_Item_Search_Text,H2369)),MAX(G$4:$G2368)+1,0)))</f>
        <v>2365</v>
      </c>
      <c r="H2369" s="1" t="str">
        <f>IF(Table_PayItems[[#This Row],[Description]]="_","_ Unique Item - "&amp;Table_PayItems[[#This Row],[Item]]&amp;" - $"&amp;Table_PayItems[[#This Row],[Unit]],Table_PayItems[[#This Row],[Description]]&amp;" - $"&amp;Table_PayItems[[#This Row],[Unit]])</f>
        <v>Dr Structure, Add Depth of 96 inch dia, 8 foot to 15 foot - $Ft</v>
      </c>
      <c r="I2369" s="29" t="str">
        <f>IFERROR(VLOOKUP(ROWS($M$5:M2369),Table_PayItems[[Search Key]:[Concentrated Name]],2,FALSE),"")</f>
        <v>Dr Structure, Add Depth of 96 inch dia, 8 foot to 15 foot - $Ft</v>
      </c>
      <c r="J2369" s="1"/>
      <c r="K2369" s="1"/>
      <c r="L2369" s="22">
        <f>IF(ISNUMBER(SEARCH(Pay_Item_Search_Text_2,M2369)),MAX($L$4:L2368)+1,0)</f>
        <v>0</v>
      </c>
      <c r="M2369" s="1" t="str">
        <f>IFERROR(VLOOKUP(ROWS($M$5:M2369),Table_PayItems[[Search Key]:[Concentrated Name]],2,FALSE),"")</f>
        <v>Dr Structure, Add Depth of 96 inch dia, 8 foot to 15 foot - $Ft</v>
      </c>
      <c r="N2369" s="1" t="str">
        <f>IFERROR(VLOOKUP(ROWS($M$5:N2369),$L$5:$M$7000,2,FALSE),"")</f>
        <v/>
      </c>
      <c r="O2369" s="1" t="str">
        <f>IFERROR(VLOOKUP(ROWS($O$5:O2369),$K$5:$L$7000,2,FALSE),"")</f>
        <v/>
      </c>
    </row>
    <row r="2370" spans="2:15" ht="15" customHeight="1" x14ac:dyDescent="0.25">
      <c r="B2370" s="178" t="s">
        <v>10137</v>
      </c>
      <c r="C2370" s="178" t="s">
        <v>104</v>
      </c>
      <c r="D2370" s="178" t="s">
        <v>2181</v>
      </c>
      <c r="E2370" s="178" t="s">
        <v>17</v>
      </c>
      <c r="F2370" s="178" t="s">
        <v>17</v>
      </c>
      <c r="G2370" s="1">
        <f>IF(ISNUMBER(Pay_Item_Search_Text),IF(ISNUMBER(IF(FIND(Pay_Item_Search_Text,B2370)=1,1, "FALSE")),MAX(G$4:$G2369)+1,IF(ISNUMBER(Pay_Item_Search_Text),0,IF(ISNUMBER(SEARCH(Pay_Item_Search_Text,H2370)),MAX(G$4:$G2369)+1,0))),IF(ISNUMBER(Pay_Item_Search_Text),0,IF(ISNUMBER(SEARCH(Pay_Item_Search_Text,H2370)),MAX(G$4:$G2369)+1,0)))</f>
        <v>2366</v>
      </c>
      <c r="H2370" s="1" t="str">
        <f>IF(Table_PayItems[[#This Row],[Description]]="_","_ Unique Item - "&amp;Table_PayItems[[#This Row],[Item]]&amp;" - $"&amp;Table_PayItems[[#This Row],[Unit]],Table_PayItems[[#This Row],[Description]]&amp;" - $"&amp;Table_PayItems[[#This Row],[Unit]])</f>
        <v>Dr Structure, Add Depth of 96 inch dia, more than 15 foot - $Ft</v>
      </c>
      <c r="I2370" s="29" t="str">
        <f>IFERROR(VLOOKUP(ROWS($M$5:M2370),Table_PayItems[[Search Key]:[Concentrated Name]],2,FALSE),"")</f>
        <v>Dr Structure, Add Depth of 96 inch dia, more than 15 foot - $Ft</v>
      </c>
      <c r="J2370" s="1"/>
      <c r="K2370" s="1"/>
      <c r="L2370" s="22">
        <f>IF(ISNUMBER(SEARCH(Pay_Item_Search_Text_2,M2370)),MAX($L$4:L2369)+1,0)</f>
        <v>0</v>
      </c>
      <c r="M2370" s="1" t="str">
        <f>IFERROR(VLOOKUP(ROWS($M$5:M2370),Table_PayItems[[Search Key]:[Concentrated Name]],2,FALSE),"")</f>
        <v>Dr Structure, Add Depth of 96 inch dia, more than 15 foot - $Ft</v>
      </c>
      <c r="N2370" s="1" t="str">
        <f>IFERROR(VLOOKUP(ROWS($M$5:N2370),$L$5:$M$7000,2,FALSE),"")</f>
        <v/>
      </c>
      <c r="O2370" s="1" t="str">
        <f>IFERROR(VLOOKUP(ROWS($O$5:O2370),$K$5:$L$7000,2,FALSE),"")</f>
        <v/>
      </c>
    </row>
    <row r="2371" spans="2:15" ht="15" customHeight="1" x14ac:dyDescent="0.25">
      <c r="B2371" s="178" t="s">
        <v>10152</v>
      </c>
      <c r="C2371" s="178" t="s">
        <v>104</v>
      </c>
      <c r="D2371" s="178" t="s">
        <v>2196</v>
      </c>
      <c r="E2371" s="178" t="s">
        <v>17</v>
      </c>
      <c r="F2371" s="178" t="s">
        <v>17</v>
      </c>
      <c r="G2371" s="1">
        <f>IF(ISNUMBER(Pay_Item_Search_Text),IF(ISNUMBER(IF(FIND(Pay_Item_Search_Text,B2371)=1,1, "FALSE")),MAX(G$4:$G2370)+1,IF(ISNUMBER(Pay_Item_Search_Text),0,IF(ISNUMBER(SEARCH(Pay_Item_Search_Text,H2371)),MAX(G$4:$G2370)+1,0))),IF(ISNUMBER(Pay_Item_Search_Text),0,IF(ISNUMBER(SEARCH(Pay_Item_Search_Text,H2371)),MAX(G$4:$G2370)+1,0)))</f>
        <v>2367</v>
      </c>
      <c r="H2371" s="1" t="str">
        <f>IF(Table_PayItems[[#This Row],[Description]]="_","_ Unique Item - "&amp;Table_PayItems[[#This Row],[Item]]&amp;" - $"&amp;Table_PayItems[[#This Row],[Unit]],Table_PayItems[[#This Row],[Description]]&amp;" - $"&amp;Table_PayItems[[#This Row],[Unit]])</f>
        <v>Dr Structure, Adj, Add Depth - $Ft</v>
      </c>
      <c r="I2371" s="29" t="str">
        <f>IFERROR(VLOOKUP(ROWS($M$5:M2371),Table_PayItems[[Search Key]:[Concentrated Name]],2,FALSE),"")</f>
        <v>Dr Structure, Adj, Add Depth - $Ft</v>
      </c>
      <c r="J2371" s="1"/>
      <c r="K2371" s="1"/>
      <c r="L2371" s="22">
        <f>IF(ISNUMBER(SEARCH(Pay_Item_Search_Text_2,M2371)),MAX($L$4:L2370)+1,0)</f>
        <v>0</v>
      </c>
      <c r="M2371" s="1" t="str">
        <f>IFERROR(VLOOKUP(ROWS($M$5:M2371),Table_PayItems[[Search Key]:[Concentrated Name]],2,FALSE),"")</f>
        <v>Dr Structure, Adj, Add Depth - $Ft</v>
      </c>
      <c r="N2371" s="1" t="str">
        <f>IFERROR(VLOOKUP(ROWS($M$5:N2371),$L$5:$M$7000,2,FALSE),"")</f>
        <v/>
      </c>
      <c r="O2371" s="1" t="str">
        <f>IFERROR(VLOOKUP(ROWS($O$5:O2371),$K$5:$L$7000,2,FALSE),"")</f>
        <v/>
      </c>
    </row>
    <row r="2372" spans="2:15" ht="15" customHeight="1" x14ac:dyDescent="0.25">
      <c r="B2372" s="178" t="s">
        <v>10153</v>
      </c>
      <c r="C2372" s="178" t="s">
        <v>88</v>
      </c>
      <c r="D2372" s="178" t="s">
        <v>2197</v>
      </c>
      <c r="E2372" s="178" t="s">
        <v>17</v>
      </c>
      <c r="F2372" s="178" t="s">
        <v>17</v>
      </c>
      <c r="G2372" s="1">
        <f>IF(ISNUMBER(Pay_Item_Search_Text),IF(ISNUMBER(IF(FIND(Pay_Item_Search_Text,B2372)=1,1, "FALSE")),MAX(G$4:$G2371)+1,IF(ISNUMBER(Pay_Item_Search_Text),0,IF(ISNUMBER(SEARCH(Pay_Item_Search_Text,H2372)),MAX(G$4:$G2371)+1,0))),IF(ISNUMBER(Pay_Item_Search_Text),0,IF(ISNUMBER(SEARCH(Pay_Item_Search_Text,H2372)),MAX(G$4:$G2371)+1,0)))</f>
        <v>2368</v>
      </c>
      <c r="H2372" s="1" t="str">
        <f>IF(Table_PayItems[[#This Row],[Description]]="_","_ Unique Item - "&amp;Table_PayItems[[#This Row],[Item]]&amp;" - $"&amp;Table_PayItems[[#This Row],[Unit]],Table_PayItems[[#This Row],[Description]]&amp;" - $"&amp;Table_PayItems[[#This Row],[Unit]])</f>
        <v>Dr Structure, Cleaning - $Ea</v>
      </c>
      <c r="I2372" s="29" t="str">
        <f>IFERROR(VLOOKUP(ROWS($M$5:M2372),Table_PayItems[[Search Key]:[Concentrated Name]],2,FALSE),"")</f>
        <v>Dr Structure, Cleaning - $Ea</v>
      </c>
      <c r="J2372" s="1"/>
      <c r="K2372" s="1"/>
      <c r="L2372" s="22">
        <f>IF(ISNUMBER(SEARCH(Pay_Item_Search_Text_2,M2372)),MAX($L$4:L2371)+1,0)</f>
        <v>0</v>
      </c>
      <c r="M2372" s="1" t="str">
        <f>IFERROR(VLOOKUP(ROWS($M$5:M2372),Table_PayItems[[Search Key]:[Concentrated Name]],2,FALSE),"")</f>
        <v>Dr Structure, Cleaning - $Ea</v>
      </c>
      <c r="N2372" s="1" t="str">
        <f>IFERROR(VLOOKUP(ROWS($M$5:N2372),$L$5:$M$7000,2,FALSE),"")</f>
        <v/>
      </c>
      <c r="O2372" s="1" t="str">
        <f>IFERROR(VLOOKUP(ROWS($O$5:O2372),$K$5:$L$7000,2,FALSE),"")</f>
        <v/>
      </c>
    </row>
    <row r="2373" spans="2:15" ht="15" customHeight="1" x14ac:dyDescent="0.25">
      <c r="B2373" s="178" t="s">
        <v>8011</v>
      </c>
      <c r="C2373" s="178" t="s">
        <v>88</v>
      </c>
      <c r="D2373" s="178" t="s">
        <v>103</v>
      </c>
      <c r="E2373" s="178" t="s">
        <v>17</v>
      </c>
      <c r="F2373" s="178" t="s">
        <v>17</v>
      </c>
      <c r="G2373" s="1">
        <f>IF(ISNUMBER(Pay_Item_Search_Text),IF(ISNUMBER(IF(FIND(Pay_Item_Search_Text,B2373)=1,1, "FALSE")),MAX(G$4:$G2372)+1,IF(ISNUMBER(Pay_Item_Search_Text),0,IF(ISNUMBER(SEARCH(Pay_Item_Search_Text,H2373)),MAX(G$4:$G2372)+1,0))),IF(ISNUMBER(Pay_Item_Search_Text),0,IF(ISNUMBER(SEARCH(Pay_Item_Search_Text,H2373)),MAX(G$4:$G2372)+1,0)))</f>
        <v>2369</v>
      </c>
      <c r="H2373" s="1" t="str">
        <f>IF(Table_PayItems[[#This Row],[Description]]="_","_ Unique Item - "&amp;Table_PayItems[[#This Row],[Item]]&amp;" - $"&amp;Table_PayItems[[#This Row],[Unit]],Table_PayItems[[#This Row],[Description]]&amp;" - $"&amp;Table_PayItems[[#This Row],[Unit]])</f>
        <v>Dr Structure, Rem - $Ea</v>
      </c>
      <c r="I2373" s="29" t="str">
        <f>IFERROR(VLOOKUP(ROWS($M$5:M2373),Table_PayItems[[Search Key]:[Concentrated Name]],2,FALSE),"")</f>
        <v>Dr Structure, Rem - $Ea</v>
      </c>
      <c r="J2373" s="1"/>
      <c r="K2373" s="1"/>
      <c r="L2373" s="22">
        <f>IF(ISNUMBER(SEARCH(Pay_Item_Search_Text_2,M2373)),MAX($L$4:L2372)+1,0)</f>
        <v>0</v>
      </c>
      <c r="M2373" s="1" t="str">
        <f>IFERROR(VLOOKUP(ROWS($M$5:M2373),Table_PayItems[[Search Key]:[Concentrated Name]],2,FALSE),"")</f>
        <v>Dr Structure, Rem - $Ea</v>
      </c>
      <c r="N2373" s="1" t="str">
        <f>IFERROR(VLOOKUP(ROWS($M$5:N2373),$L$5:$M$7000,2,FALSE),"")</f>
        <v/>
      </c>
      <c r="O2373" s="1" t="str">
        <f>IFERROR(VLOOKUP(ROWS($O$5:O2373),$K$5:$L$7000,2,FALSE),"")</f>
        <v/>
      </c>
    </row>
    <row r="2374" spans="2:15" ht="15" customHeight="1" x14ac:dyDescent="0.25">
      <c r="B2374" s="178" t="s">
        <v>10157</v>
      </c>
      <c r="C2374" s="178" t="s">
        <v>88</v>
      </c>
      <c r="D2374" s="178" t="s">
        <v>2201</v>
      </c>
      <c r="E2374" s="178" t="s">
        <v>17</v>
      </c>
      <c r="F2374" s="178" t="s">
        <v>17</v>
      </c>
      <c r="G2374" s="1">
        <f>IF(ISNUMBER(Pay_Item_Search_Text),IF(ISNUMBER(IF(FIND(Pay_Item_Search_Text,B2374)=1,1, "FALSE")),MAX(G$4:$G2373)+1,IF(ISNUMBER(Pay_Item_Search_Text),0,IF(ISNUMBER(SEARCH(Pay_Item_Search_Text,H2374)),MAX(G$4:$G2373)+1,0))),IF(ISNUMBER(Pay_Item_Search_Text),0,IF(ISNUMBER(SEARCH(Pay_Item_Search_Text,H2374)),MAX(G$4:$G2373)+1,0)))</f>
        <v>2370</v>
      </c>
      <c r="H2374" s="1" t="str">
        <f>IF(Table_PayItems[[#This Row],[Description]]="_","_ Unique Item - "&amp;Table_PayItems[[#This Row],[Item]]&amp;" - $"&amp;Table_PayItems[[#This Row],[Unit]],Table_PayItems[[#This Row],[Description]]&amp;" - $"&amp;Table_PayItems[[#This Row],[Unit]])</f>
        <v>Dr Structure, Tap, 10 inch - $Ea</v>
      </c>
      <c r="I2374" s="29" t="str">
        <f>IFERROR(VLOOKUP(ROWS($M$5:M2374),Table_PayItems[[Search Key]:[Concentrated Name]],2,FALSE),"")</f>
        <v>Dr Structure, Tap, 10 inch - $Ea</v>
      </c>
      <c r="J2374" s="1"/>
      <c r="K2374" s="1"/>
      <c r="L2374" s="22">
        <f>IF(ISNUMBER(SEARCH(Pay_Item_Search_Text_2,M2374)),MAX($L$4:L2373)+1,0)</f>
        <v>607</v>
      </c>
      <c r="M2374" s="1" t="str">
        <f>IFERROR(VLOOKUP(ROWS($M$5:M2374),Table_PayItems[[Search Key]:[Concentrated Name]],2,FALSE),"")</f>
        <v>Dr Structure, Tap, 10 inch - $Ea</v>
      </c>
      <c r="N2374" s="1" t="str">
        <f>IFERROR(VLOOKUP(ROWS($M$5:N2374),$L$5:$M$7000,2,FALSE),"")</f>
        <v/>
      </c>
      <c r="O2374" s="1" t="str">
        <f>IFERROR(VLOOKUP(ROWS($O$5:O2374),$K$5:$L$7000,2,FALSE),"")</f>
        <v/>
      </c>
    </row>
    <row r="2375" spans="2:15" ht="15" customHeight="1" x14ac:dyDescent="0.25">
      <c r="B2375" s="178" t="s">
        <v>10158</v>
      </c>
      <c r="C2375" s="178" t="s">
        <v>88</v>
      </c>
      <c r="D2375" s="178" t="s">
        <v>2202</v>
      </c>
      <c r="E2375" s="178" t="s">
        <v>17</v>
      </c>
      <c r="F2375" s="178" t="s">
        <v>17</v>
      </c>
      <c r="G2375" s="1">
        <f>IF(ISNUMBER(Pay_Item_Search_Text),IF(ISNUMBER(IF(FIND(Pay_Item_Search_Text,B2375)=1,1, "FALSE")),MAX(G$4:$G2374)+1,IF(ISNUMBER(Pay_Item_Search_Text),0,IF(ISNUMBER(SEARCH(Pay_Item_Search_Text,H2375)),MAX(G$4:$G2374)+1,0))),IF(ISNUMBER(Pay_Item_Search_Text),0,IF(ISNUMBER(SEARCH(Pay_Item_Search_Text,H2375)),MAX(G$4:$G2374)+1,0)))</f>
        <v>2371</v>
      </c>
      <c r="H2375" s="1" t="str">
        <f>IF(Table_PayItems[[#This Row],[Description]]="_","_ Unique Item - "&amp;Table_PayItems[[#This Row],[Item]]&amp;" - $"&amp;Table_PayItems[[#This Row],[Unit]],Table_PayItems[[#This Row],[Description]]&amp;" - $"&amp;Table_PayItems[[#This Row],[Unit]])</f>
        <v>Dr Structure, Tap, 12 inch - $Ea</v>
      </c>
      <c r="I2375" s="29" t="str">
        <f>IFERROR(VLOOKUP(ROWS($M$5:M2375),Table_PayItems[[Search Key]:[Concentrated Name]],2,FALSE),"")</f>
        <v>Dr Structure, Tap, 12 inch - $Ea</v>
      </c>
      <c r="J2375" s="1"/>
      <c r="K2375" s="1"/>
      <c r="L2375" s="22">
        <f>IF(ISNUMBER(SEARCH(Pay_Item_Search_Text_2,M2375)),MAX($L$4:L2374)+1,0)</f>
        <v>0</v>
      </c>
      <c r="M2375" s="1" t="str">
        <f>IFERROR(VLOOKUP(ROWS($M$5:M2375),Table_PayItems[[Search Key]:[Concentrated Name]],2,FALSE),"")</f>
        <v>Dr Structure, Tap, 12 inch - $Ea</v>
      </c>
      <c r="N2375" s="1" t="str">
        <f>IFERROR(VLOOKUP(ROWS($M$5:N2375),$L$5:$M$7000,2,FALSE),"")</f>
        <v/>
      </c>
      <c r="O2375" s="1" t="str">
        <f>IFERROR(VLOOKUP(ROWS($O$5:O2375),$K$5:$L$7000,2,FALSE),"")</f>
        <v/>
      </c>
    </row>
    <row r="2376" spans="2:15" ht="15" customHeight="1" x14ac:dyDescent="0.25">
      <c r="B2376" s="178" t="s">
        <v>10159</v>
      </c>
      <c r="C2376" s="178" t="s">
        <v>88</v>
      </c>
      <c r="D2376" s="178" t="s">
        <v>2203</v>
      </c>
      <c r="E2376" s="178" t="s">
        <v>17</v>
      </c>
      <c r="F2376" s="178" t="s">
        <v>17</v>
      </c>
      <c r="G2376" s="1">
        <f>IF(ISNUMBER(Pay_Item_Search_Text),IF(ISNUMBER(IF(FIND(Pay_Item_Search_Text,B2376)=1,1, "FALSE")),MAX(G$4:$G2375)+1,IF(ISNUMBER(Pay_Item_Search_Text),0,IF(ISNUMBER(SEARCH(Pay_Item_Search_Text,H2376)),MAX(G$4:$G2375)+1,0))),IF(ISNUMBER(Pay_Item_Search_Text),0,IF(ISNUMBER(SEARCH(Pay_Item_Search_Text,H2376)),MAX(G$4:$G2375)+1,0)))</f>
        <v>2372</v>
      </c>
      <c r="H2376" s="1" t="str">
        <f>IF(Table_PayItems[[#This Row],[Description]]="_","_ Unique Item - "&amp;Table_PayItems[[#This Row],[Item]]&amp;" - $"&amp;Table_PayItems[[#This Row],[Unit]],Table_PayItems[[#This Row],[Description]]&amp;" - $"&amp;Table_PayItems[[#This Row],[Unit]])</f>
        <v>Dr Structure, Tap, 15 inch - $Ea</v>
      </c>
      <c r="I2376" s="29" t="str">
        <f>IFERROR(VLOOKUP(ROWS($M$5:M2376),Table_PayItems[[Search Key]:[Concentrated Name]],2,FALSE),"")</f>
        <v>Dr Structure, Tap, 15 inch - $Ea</v>
      </c>
      <c r="J2376" s="1"/>
      <c r="K2376" s="1"/>
      <c r="L2376" s="22">
        <f>IF(ISNUMBER(SEARCH(Pay_Item_Search_Text_2,M2376)),MAX($L$4:L2375)+1,0)</f>
        <v>0</v>
      </c>
      <c r="M2376" s="1" t="str">
        <f>IFERROR(VLOOKUP(ROWS($M$5:M2376),Table_PayItems[[Search Key]:[Concentrated Name]],2,FALSE),"")</f>
        <v>Dr Structure, Tap, 15 inch - $Ea</v>
      </c>
      <c r="N2376" s="1" t="str">
        <f>IFERROR(VLOOKUP(ROWS($M$5:N2376),$L$5:$M$7000,2,FALSE),"")</f>
        <v/>
      </c>
      <c r="O2376" s="1" t="str">
        <f>IFERROR(VLOOKUP(ROWS($O$5:O2376),$K$5:$L$7000,2,FALSE),"")</f>
        <v/>
      </c>
    </row>
    <row r="2377" spans="2:15" ht="15" customHeight="1" x14ac:dyDescent="0.25">
      <c r="B2377" s="178" t="s">
        <v>10160</v>
      </c>
      <c r="C2377" s="178" t="s">
        <v>88</v>
      </c>
      <c r="D2377" s="178" t="s">
        <v>2204</v>
      </c>
      <c r="E2377" s="178" t="s">
        <v>17</v>
      </c>
      <c r="F2377" s="178" t="s">
        <v>17</v>
      </c>
      <c r="G2377" s="1">
        <f>IF(ISNUMBER(Pay_Item_Search_Text),IF(ISNUMBER(IF(FIND(Pay_Item_Search_Text,B2377)=1,1, "FALSE")),MAX(G$4:$G2376)+1,IF(ISNUMBER(Pay_Item_Search_Text),0,IF(ISNUMBER(SEARCH(Pay_Item_Search_Text,H2377)),MAX(G$4:$G2376)+1,0))),IF(ISNUMBER(Pay_Item_Search_Text),0,IF(ISNUMBER(SEARCH(Pay_Item_Search_Text,H2377)),MAX(G$4:$G2376)+1,0)))</f>
        <v>2373</v>
      </c>
      <c r="H2377" s="1" t="str">
        <f>IF(Table_PayItems[[#This Row],[Description]]="_","_ Unique Item - "&amp;Table_PayItems[[#This Row],[Item]]&amp;" - $"&amp;Table_PayItems[[#This Row],[Unit]],Table_PayItems[[#This Row],[Description]]&amp;" - $"&amp;Table_PayItems[[#This Row],[Unit]])</f>
        <v>Dr Structure, Tap, 18 inch - $Ea</v>
      </c>
      <c r="I2377" s="29" t="str">
        <f>IFERROR(VLOOKUP(ROWS($M$5:M2377),Table_PayItems[[Search Key]:[Concentrated Name]],2,FALSE),"")</f>
        <v>Dr Structure, Tap, 18 inch - $Ea</v>
      </c>
      <c r="J2377" s="1"/>
      <c r="K2377" s="1"/>
      <c r="L2377" s="22">
        <f>IF(ISNUMBER(SEARCH(Pay_Item_Search_Text_2,M2377)),MAX($L$4:L2376)+1,0)</f>
        <v>0</v>
      </c>
      <c r="M2377" s="1" t="str">
        <f>IFERROR(VLOOKUP(ROWS($M$5:M2377),Table_PayItems[[Search Key]:[Concentrated Name]],2,FALSE),"")</f>
        <v>Dr Structure, Tap, 18 inch - $Ea</v>
      </c>
      <c r="N2377" s="1" t="str">
        <f>IFERROR(VLOOKUP(ROWS($M$5:N2377),$L$5:$M$7000,2,FALSE),"")</f>
        <v/>
      </c>
      <c r="O2377" s="1" t="str">
        <f>IFERROR(VLOOKUP(ROWS($O$5:O2377),$K$5:$L$7000,2,FALSE),"")</f>
        <v/>
      </c>
    </row>
    <row r="2378" spans="2:15" ht="15" customHeight="1" x14ac:dyDescent="0.25">
      <c r="B2378" s="178" t="s">
        <v>10161</v>
      </c>
      <c r="C2378" s="178" t="s">
        <v>88</v>
      </c>
      <c r="D2378" s="178" t="s">
        <v>2205</v>
      </c>
      <c r="E2378" s="178" t="s">
        <v>17</v>
      </c>
      <c r="F2378" s="178" t="s">
        <v>17</v>
      </c>
      <c r="G2378" s="1">
        <f>IF(ISNUMBER(Pay_Item_Search_Text),IF(ISNUMBER(IF(FIND(Pay_Item_Search_Text,B2378)=1,1, "FALSE")),MAX(G$4:$G2377)+1,IF(ISNUMBER(Pay_Item_Search_Text),0,IF(ISNUMBER(SEARCH(Pay_Item_Search_Text,H2378)),MAX(G$4:$G2377)+1,0))),IF(ISNUMBER(Pay_Item_Search_Text),0,IF(ISNUMBER(SEARCH(Pay_Item_Search_Text,H2378)),MAX(G$4:$G2377)+1,0)))</f>
        <v>2374</v>
      </c>
      <c r="H2378" s="1" t="str">
        <f>IF(Table_PayItems[[#This Row],[Description]]="_","_ Unique Item - "&amp;Table_PayItems[[#This Row],[Item]]&amp;" - $"&amp;Table_PayItems[[#This Row],[Unit]],Table_PayItems[[#This Row],[Description]]&amp;" - $"&amp;Table_PayItems[[#This Row],[Unit]])</f>
        <v>Dr Structure, Tap, 24 inch - $Ea</v>
      </c>
      <c r="I2378" s="29" t="str">
        <f>IFERROR(VLOOKUP(ROWS($M$5:M2378),Table_PayItems[[Search Key]:[Concentrated Name]],2,FALSE),"")</f>
        <v>Dr Structure, Tap, 24 inch - $Ea</v>
      </c>
      <c r="J2378" s="1"/>
      <c r="K2378" s="1"/>
      <c r="L2378" s="22">
        <f>IF(ISNUMBER(SEARCH(Pay_Item_Search_Text_2,M2378)),MAX($L$4:L2377)+1,0)</f>
        <v>0</v>
      </c>
      <c r="M2378" s="1" t="str">
        <f>IFERROR(VLOOKUP(ROWS($M$5:M2378),Table_PayItems[[Search Key]:[Concentrated Name]],2,FALSE),"")</f>
        <v>Dr Structure, Tap, 24 inch - $Ea</v>
      </c>
      <c r="N2378" s="1" t="str">
        <f>IFERROR(VLOOKUP(ROWS($M$5:N2378),$L$5:$M$7000,2,FALSE),"")</f>
        <v/>
      </c>
      <c r="O2378" s="1" t="str">
        <f>IFERROR(VLOOKUP(ROWS($O$5:O2378),$K$5:$L$7000,2,FALSE),"")</f>
        <v/>
      </c>
    </row>
    <row r="2379" spans="2:15" ht="15" customHeight="1" x14ac:dyDescent="0.25">
      <c r="B2379" s="178" t="s">
        <v>10162</v>
      </c>
      <c r="C2379" s="178" t="s">
        <v>88</v>
      </c>
      <c r="D2379" s="178" t="s">
        <v>2206</v>
      </c>
      <c r="E2379" s="178" t="s">
        <v>17</v>
      </c>
      <c r="F2379" s="178" t="s">
        <v>17</v>
      </c>
      <c r="G2379" s="1">
        <f>IF(ISNUMBER(Pay_Item_Search_Text),IF(ISNUMBER(IF(FIND(Pay_Item_Search_Text,B2379)=1,1, "FALSE")),MAX(G$4:$G2378)+1,IF(ISNUMBER(Pay_Item_Search_Text),0,IF(ISNUMBER(SEARCH(Pay_Item_Search_Text,H2379)),MAX(G$4:$G2378)+1,0))),IF(ISNUMBER(Pay_Item_Search_Text),0,IF(ISNUMBER(SEARCH(Pay_Item_Search_Text,H2379)),MAX(G$4:$G2378)+1,0)))</f>
        <v>2375</v>
      </c>
      <c r="H2379" s="1" t="str">
        <f>IF(Table_PayItems[[#This Row],[Description]]="_","_ Unique Item - "&amp;Table_PayItems[[#This Row],[Item]]&amp;" - $"&amp;Table_PayItems[[#This Row],[Unit]],Table_PayItems[[#This Row],[Description]]&amp;" - $"&amp;Table_PayItems[[#This Row],[Unit]])</f>
        <v>Dr Structure, Tap, 30 inch - $Ea</v>
      </c>
      <c r="I2379" s="29" t="str">
        <f>IFERROR(VLOOKUP(ROWS($M$5:M2379),Table_PayItems[[Search Key]:[Concentrated Name]],2,FALSE),"")</f>
        <v>Dr Structure, Tap, 30 inch - $Ea</v>
      </c>
      <c r="J2379" s="1"/>
      <c r="K2379" s="1"/>
      <c r="L2379" s="22">
        <f>IF(ISNUMBER(SEARCH(Pay_Item_Search_Text_2,M2379)),MAX($L$4:L2378)+1,0)</f>
        <v>608</v>
      </c>
      <c r="M2379" s="1" t="str">
        <f>IFERROR(VLOOKUP(ROWS($M$5:M2379),Table_PayItems[[Search Key]:[Concentrated Name]],2,FALSE),"")</f>
        <v>Dr Structure, Tap, 30 inch - $Ea</v>
      </c>
      <c r="N2379" s="1" t="str">
        <f>IFERROR(VLOOKUP(ROWS($M$5:N2379),$L$5:$M$7000,2,FALSE),"")</f>
        <v/>
      </c>
      <c r="O2379" s="1" t="str">
        <f>IFERROR(VLOOKUP(ROWS($O$5:O2379),$K$5:$L$7000,2,FALSE),"")</f>
        <v/>
      </c>
    </row>
    <row r="2380" spans="2:15" ht="15" customHeight="1" x14ac:dyDescent="0.25">
      <c r="B2380" s="178" t="s">
        <v>10163</v>
      </c>
      <c r="C2380" s="178" t="s">
        <v>88</v>
      </c>
      <c r="D2380" s="178" t="s">
        <v>2207</v>
      </c>
      <c r="E2380" s="178" t="s">
        <v>17</v>
      </c>
      <c r="F2380" s="178" t="s">
        <v>17</v>
      </c>
      <c r="G2380" s="1">
        <f>IF(ISNUMBER(Pay_Item_Search_Text),IF(ISNUMBER(IF(FIND(Pay_Item_Search_Text,B2380)=1,1, "FALSE")),MAX(G$4:$G2379)+1,IF(ISNUMBER(Pay_Item_Search_Text),0,IF(ISNUMBER(SEARCH(Pay_Item_Search_Text,H2380)),MAX(G$4:$G2379)+1,0))),IF(ISNUMBER(Pay_Item_Search_Text),0,IF(ISNUMBER(SEARCH(Pay_Item_Search_Text,H2380)),MAX(G$4:$G2379)+1,0)))</f>
        <v>2376</v>
      </c>
      <c r="H2380" s="1" t="str">
        <f>IF(Table_PayItems[[#This Row],[Description]]="_","_ Unique Item - "&amp;Table_PayItems[[#This Row],[Item]]&amp;" - $"&amp;Table_PayItems[[#This Row],[Unit]],Table_PayItems[[#This Row],[Description]]&amp;" - $"&amp;Table_PayItems[[#This Row],[Unit]])</f>
        <v>Dr Structure, Tap, 36 inch - $Ea</v>
      </c>
      <c r="I2380" s="29" t="str">
        <f>IFERROR(VLOOKUP(ROWS($M$5:M2380),Table_PayItems[[Search Key]:[Concentrated Name]],2,FALSE),"")</f>
        <v>Dr Structure, Tap, 36 inch - $Ea</v>
      </c>
      <c r="J2380" s="1"/>
      <c r="K2380" s="1"/>
      <c r="L2380" s="22">
        <f>IF(ISNUMBER(SEARCH(Pay_Item_Search_Text_2,M2380)),MAX($L$4:L2379)+1,0)</f>
        <v>0</v>
      </c>
      <c r="M2380" s="1" t="str">
        <f>IFERROR(VLOOKUP(ROWS($M$5:M2380),Table_PayItems[[Search Key]:[Concentrated Name]],2,FALSE),"")</f>
        <v>Dr Structure, Tap, 36 inch - $Ea</v>
      </c>
      <c r="N2380" s="1" t="str">
        <f>IFERROR(VLOOKUP(ROWS($M$5:N2380),$L$5:$M$7000,2,FALSE),"")</f>
        <v/>
      </c>
      <c r="O2380" s="1" t="str">
        <f>IFERROR(VLOOKUP(ROWS($O$5:O2380),$K$5:$L$7000,2,FALSE),"")</f>
        <v/>
      </c>
    </row>
    <row r="2381" spans="2:15" ht="15" customHeight="1" x14ac:dyDescent="0.25">
      <c r="B2381" s="178" t="s">
        <v>10154</v>
      </c>
      <c r="C2381" s="178" t="s">
        <v>88</v>
      </c>
      <c r="D2381" s="178" t="s">
        <v>2198</v>
      </c>
      <c r="E2381" s="178" t="s">
        <v>17</v>
      </c>
      <c r="F2381" s="178" t="s">
        <v>17</v>
      </c>
      <c r="G2381" s="1">
        <f>IF(ISNUMBER(Pay_Item_Search_Text),IF(ISNUMBER(IF(FIND(Pay_Item_Search_Text,B2381)=1,1, "FALSE")),MAX(G$4:$G2380)+1,IF(ISNUMBER(Pay_Item_Search_Text),0,IF(ISNUMBER(SEARCH(Pay_Item_Search_Text,H2381)),MAX(G$4:$G2380)+1,0))),IF(ISNUMBER(Pay_Item_Search_Text),0,IF(ISNUMBER(SEARCH(Pay_Item_Search_Text,H2381)),MAX(G$4:$G2380)+1,0)))</f>
        <v>2377</v>
      </c>
      <c r="H2381" s="1" t="str">
        <f>IF(Table_PayItems[[#This Row],[Description]]="_","_ Unique Item - "&amp;Table_PayItems[[#This Row],[Item]]&amp;" - $"&amp;Table_PayItems[[#This Row],[Unit]],Table_PayItems[[#This Row],[Description]]&amp;" - $"&amp;Table_PayItems[[#This Row],[Unit]])</f>
        <v>Dr Structure, Tap, 4 inch - $Ea</v>
      </c>
      <c r="I2381" s="29" t="str">
        <f>IFERROR(VLOOKUP(ROWS($M$5:M2381),Table_PayItems[[Search Key]:[Concentrated Name]],2,FALSE),"")</f>
        <v>Dr Structure, Tap, 4 inch - $Ea</v>
      </c>
      <c r="J2381" s="1"/>
      <c r="K2381" s="1"/>
      <c r="L2381" s="22">
        <f>IF(ISNUMBER(SEARCH(Pay_Item_Search_Text_2,M2381)),MAX($L$4:L2380)+1,0)</f>
        <v>0</v>
      </c>
      <c r="M2381" s="1" t="str">
        <f>IFERROR(VLOOKUP(ROWS($M$5:M2381),Table_PayItems[[Search Key]:[Concentrated Name]],2,FALSE),"")</f>
        <v>Dr Structure, Tap, 4 inch - $Ea</v>
      </c>
      <c r="N2381" s="1" t="str">
        <f>IFERROR(VLOOKUP(ROWS($M$5:N2381),$L$5:$M$7000,2,FALSE),"")</f>
        <v/>
      </c>
      <c r="O2381" s="1" t="str">
        <f>IFERROR(VLOOKUP(ROWS($O$5:O2381),$K$5:$L$7000,2,FALSE),"")</f>
        <v/>
      </c>
    </row>
    <row r="2382" spans="2:15" ht="15" customHeight="1" x14ac:dyDescent="0.25">
      <c r="B2382" s="178" t="s">
        <v>10164</v>
      </c>
      <c r="C2382" s="178" t="s">
        <v>88</v>
      </c>
      <c r="D2382" s="178" t="s">
        <v>2208</v>
      </c>
      <c r="E2382" s="178" t="s">
        <v>17</v>
      </c>
      <c r="F2382" s="178" t="s">
        <v>17</v>
      </c>
      <c r="G2382" s="1">
        <f>IF(ISNUMBER(Pay_Item_Search_Text),IF(ISNUMBER(IF(FIND(Pay_Item_Search_Text,B2382)=1,1, "FALSE")),MAX(G$4:$G2381)+1,IF(ISNUMBER(Pay_Item_Search_Text),0,IF(ISNUMBER(SEARCH(Pay_Item_Search_Text,H2382)),MAX(G$4:$G2381)+1,0))),IF(ISNUMBER(Pay_Item_Search_Text),0,IF(ISNUMBER(SEARCH(Pay_Item_Search_Text,H2382)),MAX(G$4:$G2381)+1,0)))</f>
        <v>2378</v>
      </c>
      <c r="H2382" s="1" t="str">
        <f>IF(Table_PayItems[[#This Row],[Description]]="_","_ Unique Item - "&amp;Table_PayItems[[#This Row],[Item]]&amp;" - $"&amp;Table_PayItems[[#This Row],[Unit]],Table_PayItems[[#This Row],[Description]]&amp;" - $"&amp;Table_PayItems[[#This Row],[Unit]])</f>
        <v>Dr Structure, Tap, 42 inch - $Ea</v>
      </c>
      <c r="I2382" s="29" t="str">
        <f>IFERROR(VLOOKUP(ROWS($M$5:M2382),Table_PayItems[[Search Key]:[Concentrated Name]],2,FALSE),"")</f>
        <v>Dr Structure, Tap, 42 inch - $Ea</v>
      </c>
      <c r="J2382" s="1"/>
      <c r="K2382" s="1"/>
      <c r="L2382" s="22">
        <f>IF(ISNUMBER(SEARCH(Pay_Item_Search_Text_2,M2382)),MAX($L$4:L2381)+1,0)</f>
        <v>0</v>
      </c>
      <c r="M2382" s="1" t="str">
        <f>IFERROR(VLOOKUP(ROWS($M$5:M2382),Table_PayItems[[Search Key]:[Concentrated Name]],2,FALSE),"")</f>
        <v>Dr Structure, Tap, 42 inch - $Ea</v>
      </c>
      <c r="N2382" s="1" t="str">
        <f>IFERROR(VLOOKUP(ROWS($M$5:N2382),$L$5:$M$7000,2,FALSE),"")</f>
        <v/>
      </c>
      <c r="O2382" s="1" t="str">
        <f>IFERROR(VLOOKUP(ROWS($O$5:O2382),$K$5:$L$7000,2,FALSE),"")</f>
        <v/>
      </c>
    </row>
    <row r="2383" spans="2:15" ht="15" customHeight="1" x14ac:dyDescent="0.25">
      <c r="B2383" s="178" t="s">
        <v>10165</v>
      </c>
      <c r="C2383" s="178" t="s">
        <v>88</v>
      </c>
      <c r="D2383" s="178" t="s">
        <v>2209</v>
      </c>
      <c r="E2383" s="178" t="s">
        <v>17</v>
      </c>
      <c r="F2383" s="178" t="s">
        <v>17</v>
      </c>
      <c r="G2383" s="1">
        <f>IF(ISNUMBER(Pay_Item_Search_Text),IF(ISNUMBER(IF(FIND(Pay_Item_Search_Text,B2383)=1,1, "FALSE")),MAX(G$4:$G2382)+1,IF(ISNUMBER(Pay_Item_Search_Text),0,IF(ISNUMBER(SEARCH(Pay_Item_Search_Text,H2383)),MAX(G$4:$G2382)+1,0))),IF(ISNUMBER(Pay_Item_Search_Text),0,IF(ISNUMBER(SEARCH(Pay_Item_Search_Text,H2383)),MAX(G$4:$G2382)+1,0)))</f>
        <v>2379</v>
      </c>
      <c r="H2383" s="1" t="str">
        <f>IF(Table_PayItems[[#This Row],[Description]]="_","_ Unique Item - "&amp;Table_PayItems[[#This Row],[Item]]&amp;" - $"&amp;Table_PayItems[[#This Row],[Unit]],Table_PayItems[[#This Row],[Description]]&amp;" - $"&amp;Table_PayItems[[#This Row],[Unit]])</f>
        <v>Dr Structure, Tap, 48 inch - $Ea</v>
      </c>
      <c r="I2383" s="29" t="str">
        <f>IFERROR(VLOOKUP(ROWS($M$5:M2383),Table_PayItems[[Search Key]:[Concentrated Name]],2,FALSE),"")</f>
        <v>Dr Structure, Tap, 48 inch - $Ea</v>
      </c>
      <c r="J2383" s="1"/>
      <c r="K2383" s="1"/>
      <c r="L2383" s="22">
        <f>IF(ISNUMBER(SEARCH(Pay_Item_Search_Text_2,M2383)),MAX($L$4:L2382)+1,0)</f>
        <v>0</v>
      </c>
      <c r="M2383" s="1" t="str">
        <f>IFERROR(VLOOKUP(ROWS($M$5:M2383),Table_PayItems[[Search Key]:[Concentrated Name]],2,FALSE),"")</f>
        <v>Dr Structure, Tap, 48 inch - $Ea</v>
      </c>
      <c r="N2383" s="1" t="str">
        <f>IFERROR(VLOOKUP(ROWS($M$5:N2383),$L$5:$M$7000,2,FALSE),"")</f>
        <v/>
      </c>
      <c r="O2383" s="1" t="str">
        <f>IFERROR(VLOOKUP(ROWS($O$5:O2383),$K$5:$L$7000,2,FALSE),"")</f>
        <v/>
      </c>
    </row>
    <row r="2384" spans="2:15" ht="15" customHeight="1" x14ac:dyDescent="0.25">
      <c r="B2384" s="178" t="s">
        <v>10166</v>
      </c>
      <c r="C2384" s="178" t="s">
        <v>88</v>
      </c>
      <c r="D2384" s="178" t="s">
        <v>2210</v>
      </c>
      <c r="E2384" s="178" t="s">
        <v>17</v>
      </c>
      <c r="F2384" s="178" t="s">
        <v>17</v>
      </c>
      <c r="G2384" s="1">
        <f>IF(ISNUMBER(Pay_Item_Search_Text),IF(ISNUMBER(IF(FIND(Pay_Item_Search_Text,B2384)=1,1, "FALSE")),MAX(G$4:$G2383)+1,IF(ISNUMBER(Pay_Item_Search_Text),0,IF(ISNUMBER(SEARCH(Pay_Item_Search_Text,H2384)),MAX(G$4:$G2383)+1,0))),IF(ISNUMBER(Pay_Item_Search_Text),0,IF(ISNUMBER(SEARCH(Pay_Item_Search_Text,H2384)),MAX(G$4:$G2383)+1,0)))</f>
        <v>2380</v>
      </c>
      <c r="H2384" s="1" t="str">
        <f>IF(Table_PayItems[[#This Row],[Description]]="_","_ Unique Item - "&amp;Table_PayItems[[#This Row],[Item]]&amp;" - $"&amp;Table_PayItems[[#This Row],[Unit]],Table_PayItems[[#This Row],[Description]]&amp;" - $"&amp;Table_PayItems[[#This Row],[Unit]])</f>
        <v>Dr Structure, Tap, 54 inch - $Ea</v>
      </c>
      <c r="I2384" s="29" t="str">
        <f>IFERROR(VLOOKUP(ROWS($M$5:M2384),Table_PayItems[[Search Key]:[Concentrated Name]],2,FALSE),"")</f>
        <v>Dr Structure, Tap, 54 inch - $Ea</v>
      </c>
      <c r="J2384" s="1"/>
      <c r="K2384" s="1"/>
      <c r="L2384" s="22">
        <f>IF(ISNUMBER(SEARCH(Pay_Item_Search_Text_2,M2384)),MAX($L$4:L2383)+1,0)</f>
        <v>0</v>
      </c>
      <c r="M2384" s="1" t="str">
        <f>IFERROR(VLOOKUP(ROWS($M$5:M2384),Table_PayItems[[Search Key]:[Concentrated Name]],2,FALSE),"")</f>
        <v>Dr Structure, Tap, 54 inch - $Ea</v>
      </c>
      <c r="N2384" s="1" t="str">
        <f>IFERROR(VLOOKUP(ROWS($M$5:N2384),$L$5:$M$7000,2,FALSE),"")</f>
        <v/>
      </c>
      <c r="O2384" s="1" t="str">
        <f>IFERROR(VLOOKUP(ROWS($O$5:O2384),$K$5:$L$7000,2,FALSE),"")</f>
        <v/>
      </c>
    </row>
    <row r="2385" spans="2:15" ht="15" customHeight="1" x14ac:dyDescent="0.25">
      <c r="B2385" s="178" t="s">
        <v>10155</v>
      </c>
      <c r="C2385" s="178" t="s">
        <v>88</v>
      </c>
      <c r="D2385" s="178" t="s">
        <v>2199</v>
      </c>
      <c r="E2385" s="178" t="s">
        <v>17</v>
      </c>
      <c r="F2385" s="178" t="s">
        <v>17</v>
      </c>
      <c r="G2385" s="1">
        <f>IF(ISNUMBER(Pay_Item_Search_Text),IF(ISNUMBER(IF(FIND(Pay_Item_Search_Text,B2385)=1,1, "FALSE")),MAX(G$4:$G2384)+1,IF(ISNUMBER(Pay_Item_Search_Text),0,IF(ISNUMBER(SEARCH(Pay_Item_Search_Text,H2385)),MAX(G$4:$G2384)+1,0))),IF(ISNUMBER(Pay_Item_Search_Text),0,IF(ISNUMBER(SEARCH(Pay_Item_Search_Text,H2385)),MAX(G$4:$G2384)+1,0)))</f>
        <v>2381</v>
      </c>
      <c r="H2385" s="1" t="str">
        <f>IF(Table_PayItems[[#This Row],[Description]]="_","_ Unique Item - "&amp;Table_PayItems[[#This Row],[Item]]&amp;" - $"&amp;Table_PayItems[[#This Row],[Unit]],Table_PayItems[[#This Row],[Description]]&amp;" - $"&amp;Table_PayItems[[#This Row],[Unit]])</f>
        <v>Dr Structure, Tap, 6 inch - $Ea</v>
      </c>
      <c r="I2385" s="29" t="str">
        <f>IFERROR(VLOOKUP(ROWS($M$5:M2385),Table_PayItems[[Search Key]:[Concentrated Name]],2,FALSE),"")</f>
        <v>Dr Structure, Tap, 6 inch - $Ea</v>
      </c>
      <c r="J2385" s="1"/>
      <c r="K2385" s="1"/>
      <c r="L2385" s="22">
        <f>IF(ISNUMBER(SEARCH(Pay_Item_Search_Text_2,M2385)),MAX($L$4:L2384)+1,0)</f>
        <v>0</v>
      </c>
      <c r="M2385" s="1" t="str">
        <f>IFERROR(VLOOKUP(ROWS($M$5:M2385),Table_PayItems[[Search Key]:[Concentrated Name]],2,FALSE),"")</f>
        <v>Dr Structure, Tap, 6 inch - $Ea</v>
      </c>
      <c r="N2385" s="1" t="str">
        <f>IFERROR(VLOOKUP(ROWS($M$5:N2385),$L$5:$M$7000,2,FALSE),"")</f>
        <v/>
      </c>
      <c r="O2385" s="1" t="str">
        <f>IFERROR(VLOOKUP(ROWS($O$5:O2385),$K$5:$L$7000,2,FALSE),"")</f>
        <v/>
      </c>
    </row>
    <row r="2386" spans="2:15" ht="15" customHeight="1" x14ac:dyDescent="0.25">
      <c r="B2386" s="178" t="s">
        <v>10167</v>
      </c>
      <c r="C2386" s="178" t="s">
        <v>88</v>
      </c>
      <c r="D2386" s="178" t="s">
        <v>2211</v>
      </c>
      <c r="E2386" s="178" t="s">
        <v>17</v>
      </c>
      <c r="F2386" s="178" t="s">
        <v>17</v>
      </c>
      <c r="G2386" s="1">
        <f>IF(ISNUMBER(Pay_Item_Search_Text),IF(ISNUMBER(IF(FIND(Pay_Item_Search_Text,B2386)=1,1, "FALSE")),MAX(G$4:$G2385)+1,IF(ISNUMBER(Pay_Item_Search_Text),0,IF(ISNUMBER(SEARCH(Pay_Item_Search_Text,H2386)),MAX(G$4:$G2385)+1,0))),IF(ISNUMBER(Pay_Item_Search_Text),0,IF(ISNUMBER(SEARCH(Pay_Item_Search_Text,H2386)),MAX(G$4:$G2385)+1,0)))</f>
        <v>2382</v>
      </c>
      <c r="H2386" s="1" t="str">
        <f>IF(Table_PayItems[[#This Row],[Description]]="_","_ Unique Item - "&amp;Table_PayItems[[#This Row],[Item]]&amp;" - $"&amp;Table_PayItems[[#This Row],[Unit]],Table_PayItems[[#This Row],[Description]]&amp;" - $"&amp;Table_PayItems[[#This Row],[Unit]])</f>
        <v>Dr Structure, Tap, 60 inch - $Ea</v>
      </c>
      <c r="I2386" s="29" t="str">
        <f>IFERROR(VLOOKUP(ROWS($M$5:M2386),Table_PayItems[[Search Key]:[Concentrated Name]],2,FALSE),"")</f>
        <v>Dr Structure, Tap, 60 inch - $Ea</v>
      </c>
      <c r="J2386" s="1"/>
      <c r="K2386" s="1"/>
      <c r="L2386" s="22">
        <f>IF(ISNUMBER(SEARCH(Pay_Item_Search_Text_2,M2386)),MAX($L$4:L2385)+1,0)</f>
        <v>609</v>
      </c>
      <c r="M2386" s="1" t="str">
        <f>IFERROR(VLOOKUP(ROWS($M$5:M2386),Table_PayItems[[Search Key]:[Concentrated Name]],2,FALSE),"")</f>
        <v>Dr Structure, Tap, 60 inch - $Ea</v>
      </c>
      <c r="N2386" s="1" t="str">
        <f>IFERROR(VLOOKUP(ROWS($M$5:N2386),$L$5:$M$7000,2,FALSE),"")</f>
        <v/>
      </c>
      <c r="O2386" s="1" t="str">
        <f>IFERROR(VLOOKUP(ROWS($O$5:O2386),$K$5:$L$7000,2,FALSE),"")</f>
        <v/>
      </c>
    </row>
    <row r="2387" spans="2:15" ht="15" customHeight="1" x14ac:dyDescent="0.25">
      <c r="B2387" s="178" t="s">
        <v>10168</v>
      </c>
      <c r="C2387" s="178" t="s">
        <v>88</v>
      </c>
      <c r="D2387" s="178" t="s">
        <v>2212</v>
      </c>
      <c r="E2387" s="178" t="s">
        <v>17</v>
      </c>
      <c r="F2387" s="178" t="s">
        <v>17</v>
      </c>
      <c r="G2387" s="1">
        <f>IF(ISNUMBER(Pay_Item_Search_Text),IF(ISNUMBER(IF(FIND(Pay_Item_Search_Text,B2387)=1,1, "FALSE")),MAX(G$4:$G2386)+1,IF(ISNUMBER(Pay_Item_Search_Text),0,IF(ISNUMBER(SEARCH(Pay_Item_Search_Text,H2387)),MAX(G$4:$G2386)+1,0))),IF(ISNUMBER(Pay_Item_Search_Text),0,IF(ISNUMBER(SEARCH(Pay_Item_Search_Text,H2387)),MAX(G$4:$G2386)+1,0)))</f>
        <v>2383</v>
      </c>
      <c r="H2387" s="1" t="str">
        <f>IF(Table_PayItems[[#This Row],[Description]]="_","_ Unique Item - "&amp;Table_PayItems[[#This Row],[Item]]&amp;" - $"&amp;Table_PayItems[[#This Row],[Unit]],Table_PayItems[[#This Row],[Description]]&amp;" - $"&amp;Table_PayItems[[#This Row],[Unit]])</f>
        <v>Dr Structure, Tap, 66 inch - $Ea</v>
      </c>
      <c r="I2387" s="29" t="str">
        <f>IFERROR(VLOOKUP(ROWS($M$5:M2387),Table_PayItems[[Search Key]:[Concentrated Name]],2,FALSE),"")</f>
        <v>Dr Structure, Tap, 66 inch - $Ea</v>
      </c>
      <c r="J2387" s="1"/>
      <c r="K2387" s="1"/>
      <c r="L2387" s="22">
        <f>IF(ISNUMBER(SEARCH(Pay_Item_Search_Text_2,M2387)),MAX($L$4:L2386)+1,0)</f>
        <v>0</v>
      </c>
      <c r="M2387" s="1" t="str">
        <f>IFERROR(VLOOKUP(ROWS($M$5:M2387),Table_PayItems[[Search Key]:[Concentrated Name]],2,FALSE),"")</f>
        <v>Dr Structure, Tap, 66 inch - $Ea</v>
      </c>
      <c r="N2387" s="1" t="str">
        <f>IFERROR(VLOOKUP(ROWS($M$5:N2387),$L$5:$M$7000,2,FALSE),"")</f>
        <v/>
      </c>
      <c r="O2387" s="1" t="str">
        <f>IFERROR(VLOOKUP(ROWS($O$5:O2387),$K$5:$L$7000,2,FALSE),"")</f>
        <v/>
      </c>
    </row>
    <row r="2388" spans="2:15" ht="15" customHeight="1" x14ac:dyDescent="0.25">
      <c r="B2388" s="178" t="s">
        <v>10169</v>
      </c>
      <c r="C2388" s="178" t="s">
        <v>88</v>
      </c>
      <c r="D2388" s="178" t="s">
        <v>2213</v>
      </c>
      <c r="E2388" s="178" t="s">
        <v>17</v>
      </c>
      <c r="F2388" s="178" t="s">
        <v>17</v>
      </c>
      <c r="G2388" s="1">
        <f>IF(ISNUMBER(Pay_Item_Search_Text),IF(ISNUMBER(IF(FIND(Pay_Item_Search_Text,B2388)=1,1, "FALSE")),MAX(G$4:$G2387)+1,IF(ISNUMBER(Pay_Item_Search_Text),0,IF(ISNUMBER(SEARCH(Pay_Item_Search_Text,H2388)),MAX(G$4:$G2387)+1,0))),IF(ISNUMBER(Pay_Item_Search_Text),0,IF(ISNUMBER(SEARCH(Pay_Item_Search_Text,H2388)),MAX(G$4:$G2387)+1,0)))</f>
        <v>2384</v>
      </c>
      <c r="H2388" s="1" t="str">
        <f>IF(Table_PayItems[[#This Row],[Description]]="_","_ Unique Item - "&amp;Table_PayItems[[#This Row],[Item]]&amp;" - $"&amp;Table_PayItems[[#This Row],[Unit]],Table_PayItems[[#This Row],[Description]]&amp;" - $"&amp;Table_PayItems[[#This Row],[Unit]])</f>
        <v>Dr Structure, Tap, 72 inch - $Ea</v>
      </c>
      <c r="I2388" s="29" t="str">
        <f>IFERROR(VLOOKUP(ROWS($M$5:M2388),Table_PayItems[[Search Key]:[Concentrated Name]],2,FALSE),"")</f>
        <v>Dr Structure, Tap, 72 inch - $Ea</v>
      </c>
      <c r="J2388" s="1"/>
      <c r="K2388" s="1"/>
      <c r="L2388" s="22">
        <f>IF(ISNUMBER(SEARCH(Pay_Item_Search_Text_2,M2388)),MAX($L$4:L2387)+1,0)</f>
        <v>0</v>
      </c>
      <c r="M2388" s="1" t="str">
        <f>IFERROR(VLOOKUP(ROWS($M$5:M2388),Table_PayItems[[Search Key]:[Concentrated Name]],2,FALSE),"")</f>
        <v>Dr Structure, Tap, 72 inch - $Ea</v>
      </c>
      <c r="N2388" s="1" t="str">
        <f>IFERROR(VLOOKUP(ROWS($M$5:N2388),$L$5:$M$7000,2,FALSE),"")</f>
        <v/>
      </c>
      <c r="O2388" s="1" t="str">
        <f>IFERROR(VLOOKUP(ROWS($O$5:O2388),$K$5:$L$7000,2,FALSE),"")</f>
        <v/>
      </c>
    </row>
    <row r="2389" spans="2:15" ht="15" customHeight="1" x14ac:dyDescent="0.25">
      <c r="B2389" s="178" t="s">
        <v>10170</v>
      </c>
      <c r="C2389" s="178" t="s">
        <v>88</v>
      </c>
      <c r="D2389" s="178" t="s">
        <v>2214</v>
      </c>
      <c r="E2389" s="178" t="s">
        <v>17</v>
      </c>
      <c r="F2389" s="178" t="s">
        <v>17</v>
      </c>
      <c r="G2389" s="1">
        <f>IF(ISNUMBER(Pay_Item_Search_Text),IF(ISNUMBER(IF(FIND(Pay_Item_Search_Text,B2389)=1,1, "FALSE")),MAX(G$4:$G2388)+1,IF(ISNUMBER(Pay_Item_Search_Text),0,IF(ISNUMBER(SEARCH(Pay_Item_Search_Text,H2389)),MAX(G$4:$G2388)+1,0))),IF(ISNUMBER(Pay_Item_Search_Text),0,IF(ISNUMBER(SEARCH(Pay_Item_Search_Text,H2389)),MAX(G$4:$G2388)+1,0)))</f>
        <v>2385</v>
      </c>
      <c r="H2389" s="1" t="str">
        <f>IF(Table_PayItems[[#This Row],[Description]]="_","_ Unique Item - "&amp;Table_PayItems[[#This Row],[Item]]&amp;" - $"&amp;Table_PayItems[[#This Row],[Unit]],Table_PayItems[[#This Row],[Description]]&amp;" - $"&amp;Table_PayItems[[#This Row],[Unit]])</f>
        <v>Dr Structure, Tap, 78 inch - $Ea</v>
      </c>
      <c r="I2389" s="29" t="str">
        <f>IFERROR(VLOOKUP(ROWS($M$5:M2389),Table_PayItems[[Search Key]:[Concentrated Name]],2,FALSE),"")</f>
        <v>Dr Structure, Tap, 78 inch - $Ea</v>
      </c>
      <c r="J2389" s="1"/>
      <c r="K2389" s="1"/>
      <c r="L2389" s="22">
        <f>IF(ISNUMBER(SEARCH(Pay_Item_Search_Text_2,M2389)),MAX($L$4:L2388)+1,0)</f>
        <v>0</v>
      </c>
      <c r="M2389" s="1" t="str">
        <f>IFERROR(VLOOKUP(ROWS($M$5:M2389),Table_PayItems[[Search Key]:[Concentrated Name]],2,FALSE),"")</f>
        <v>Dr Structure, Tap, 78 inch - $Ea</v>
      </c>
      <c r="N2389" s="1" t="str">
        <f>IFERROR(VLOOKUP(ROWS($M$5:N2389),$L$5:$M$7000,2,FALSE),"")</f>
        <v/>
      </c>
      <c r="O2389" s="1" t="str">
        <f>IFERROR(VLOOKUP(ROWS($O$5:O2389),$K$5:$L$7000,2,FALSE),"")</f>
        <v/>
      </c>
    </row>
    <row r="2390" spans="2:15" ht="15" customHeight="1" x14ac:dyDescent="0.25">
      <c r="B2390" s="178" t="s">
        <v>10156</v>
      </c>
      <c r="C2390" s="178" t="s">
        <v>88</v>
      </c>
      <c r="D2390" s="178" t="s">
        <v>2200</v>
      </c>
      <c r="E2390" s="178" t="s">
        <v>17</v>
      </c>
      <c r="F2390" s="178" t="s">
        <v>17</v>
      </c>
      <c r="G2390" s="1">
        <f>IF(ISNUMBER(Pay_Item_Search_Text),IF(ISNUMBER(IF(FIND(Pay_Item_Search_Text,B2390)=1,1, "FALSE")),MAX(G$4:$G2389)+1,IF(ISNUMBER(Pay_Item_Search_Text),0,IF(ISNUMBER(SEARCH(Pay_Item_Search_Text,H2390)),MAX(G$4:$G2389)+1,0))),IF(ISNUMBER(Pay_Item_Search_Text),0,IF(ISNUMBER(SEARCH(Pay_Item_Search_Text,H2390)),MAX(G$4:$G2389)+1,0)))</f>
        <v>2386</v>
      </c>
      <c r="H2390" s="1" t="str">
        <f>IF(Table_PayItems[[#This Row],[Description]]="_","_ Unique Item - "&amp;Table_PayItems[[#This Row],[Item]]&amp;" - $"&amp;Table_PayItems[[#This Row],[Unit]],Table_PayItems[[#This Row],[Description]]&amp;" - $"&amp;Table_PayItems[[#This Row],[Unit]])</f>
        <v>Dr Structure, Tap, 8 inch - $Ea</v>
      </c>
      <c r="I2390" s="29" t="str">
        <f>IFERROR(VLOOKUP(ROWS($M$5:M2390),Table_PayItems[[Search Key]:[Concentrated Name]],2,FALSE),"")</f>
        <v>Dr Structure, Tap, 8 inch - $Ea</v>
      </c>
      <c r="J2390" s="1"/>
      <c r="K2390" s="1"/>
      <c r="L2390" s="22">
        <f>IF(ISNUMBER(SEARCH(Pay_Item_Search_Text_2,M2390)),MAX($L$4:L2389)+1,0)</f>
        <v>0</v>
      </c>
      <c r="M2390" s="1" t="str">
        <f>IFERROR(VLOOKUP(ROWS($M$5:M2390),Table_PayItems[[Search Key]:[Concentrated Name]],2,FALSE),"")</f>
        <v>Dr Structure, Tap, 8 inch - $Ea</v>
      </c>
      <c r="N2390" s="1" t="str">
        <f>IFERROR(VLOOKUP(ROWS($M$5:N2390),$L$5:$M$7000,2,FALSE),"")</f>
        <v/>
      </c>
      <c r="O2390" s="1" t="str">
        <f>IFERROR(VLOOKUP(ROWS($O$5:O2390),$K$5:$L$7000,2,FALSE),"")</f>
        <v/>
      </c>
    </row>
    <row r="2391" spans="2:15" ht="15" customHeight="1" x14ac:dyDescent="0.25">
      <c r="B2391" s="178" t="s">
        <v>10171</v>
      </c>
      <c r="C2391" s="178" t="s">
        <v>88</v>
      </c>
      <c r="D2391" s="178" t="s">
        <v>2215</v>
      </c>
      <c r="E2391" s="178" t="s">
        <v>17</v>
      </c>
      <c r="F2391" s="178" t="s">
        <v>17</v>
      </c>
      <c r="G2391" s="1">
        <f>IF(ISNUMBER(Pay_Item_Search_Text),IF(ISNUMBER(IF(FIND(Pay_Item_Search_Text,B2391)=1,1, "FALSE")),MAX(G$4:$G2390)+1,IF(ISNUMBER(Pay_Item_Search_Text),0,IF(ISNUMBER(SEARCH(Pay_Item_Search_Text,H2391)),MAX(G$4:$G2390)+1,0))),IF(ISNUMBER(Pay_Item_Search_Text),0,IF(ISNUMBER(SEARCH(Pay_Item_Search_Text,H2391)),MAX(G$4:$G2390)+1,0)))</f>
        <v>2387</v>
      </c>
      <c r="H2391" s="1" t="str">
        <f>IF(Table_PayItems[[#This Row],[Description]]="_","_ Unique Item - "&amp;Table_PayItems[[#This Row],[Item]]&amp;" - $"&amp;Table_PayItems[[#This Row],[Unit]],Table_PayItems[[#This Row],[Description]]&amp;" - $"&amp;Table_PayItems[[#This Row],[Unit]])</f>
        <v>Dr Structure, Tap, 84 inch - $Ea</v>
      </c>
      <c r="I2391" s="29" t="str">
        <f>IFERROR(VLOOKUP(ROWS($M$5:M2391),Table_PayItems[[Search Key]:[Concentrated Name]],2,FALSE),"")</f>
        <v>Dr Structure, Tap, 84 inch - $Ea</v>
      </c>
      <c r="J2391" s="1"/>
      <c r="K2391" s="1"/>
      <c r="L2391" s="22">
        <f>IF(ISNUMBER(SEARCH(Pay_Item_Search_Text_2,M2391)),MAX($L$4:L2390)+1,0)</f>
        <v>0</v>
      </c>
      <c r="M2391" s="1" t="str">
        <f>IFERROR(VLOOKUP(ROWS($M$5:M2391),Table_PayItems[[Search Key]:[Concentrated Name]],2,FALSE),"")</f>
        <v>Dr Structure, Tap, 84 inch - $Ea</v>
      </c>
      <c r="N2391" s="1" t="str">
        <f>IFERROR(VLOOKUP(ROWS($M$5:N2391),$L$5:$M$7000,2,FALSE),"")</f>
        <v/>
      </c>
      <c r="O2391" s="1" t="str">
        <f>IFERROR(VLOOKUP(ROWS($O$5:O2391),$K$5:$L$7000,2,FALSE),"")</f>
        <v/>
      </c>
    </row>
    <row r="2392" spans="2:15" ht="15" customHeight="1" x14ac:dyDescent="0.25">
      <c r="B2392" s="178" t="s">
        <v>10172</v>
      </c>
      <c r="C2392" s="178" t="s">
        <v>88</v>
      </c>
      <c r="D2392" s="178" t="s">
        <v>2216</v>
      </c>
      <c r="E2392" s="178" t="s">
        <v>17</v>
      </c>
      <c r="F2392" s="178" t="s">
        <v>17</v>
      </c>
      <c r="G2392" s="1">
        <f>IF(ISNUMBER(Pay_Item_Search_Text),IF(ISNUMBER(IF(FIND(Pay_Item_Search_Text,B2392)=1,1, "FALSE")),MAX(G$4:$G2391)+1,IF(ISNUMBER(Pay_Item_Search_Text),0,IF(ISNUMBER(SEARCH(Pay_Item_Search_Text,H2392)),MAX(G$4:$G2391)+1,0))),IF(ISNUMBER(Pay_Item_Search_Text),0,IF(ISNUMBER(SEARCH(Pay_Item_Search_Text,H2392)),MAX(G$4:$G2391)+1,0)))</f>
        <v>2388</v>
      </c>
      <c r="H2392" s="1" t="str">
        <f>IF(Table_PayItems[[#This Row],[Description]]="_","_ Unique Item - "&amp;Table_PayItems[[#This Row],[Item]]&amp;" - $"&amp;Table_PayItems[[#This Row],[Unit]],Table_PayItems[[#This Row],[Description]]&amp;" - $"&amp;Table_PayItems[[#This Row],[Unit]])</f>
        <v>Dr Structure, Temp Lowering - $Ea</v>
      </c>
      <c r="I2392" s="29" t="str">
        <f>IFERROR(VLOOKUP(ROWS($M$5:M2392),Table_PayItems[[Search Key]:[Concentrated Name]],2,FALSE),"")</f>
        <v>Dr Structure, Temp Lowering - $Ea</v>
      </c>
      <c r="J2392" s="1"/>
      <c r="K2392" s="1"/>
      <c r="L2392" s="22">
        <f>IF(ISNUMBER(SEARCH(Pay_Item_Search_Text_2,M2392)),MAX($L$4:L2391)+1,0)</f>
        <v>0</v>
      </c>
      <c r="M2392" s="1" t="str">
        <f>IFERROR(VLOOKUP(ROWS($M$5:M2392),Table_PayItems[[Search Key]:[Concentrated Name]],2,FALSE),"")</f>
        <v>Dr Structure, Temp Lowering - $Ea</v>
      </c>
      <c r="N2392" s="1" t="str">
        <f>IFERROR(VLOOKUP(ROWS($M$5:N2392),$L$5:$M$7000,2,FALSE),"")</f>
        <v/>
      </c>
      <c r="O2392" s="1" t="str">
        <f>IFERROR(VLOOKUP(ROWS($O$5:O2392),$K$5:$L$7000,2,FALSE),"")</f>
        <v/>
      </c>
    </row>
    <row r="2393" spans="2:15" ht="15" customHeight="1" x14ac:dyDescent="0.25">
      <c r="B2393" s="178" t="s">
        <v>11058</v>
      </c>
      <c r="C2393" s="178" t="s">
        <v>88</v>
      </c>
      <c r="D2393" s="178" t="s">
        <v>3020</v>
      </c>
      <c r="E2393" s="178" t="s">
        <v>17</v>
      </c>
      <c r="F2393" s="178" t="s">
        <v>17</v>
      </c>
      <c r="G2393" s="1">
        <f>IF(ISNUMBER(Pay_Item_Search_Text),IF(ISNUMBER(IF(FIND(Pay_Item_Search_Text,B2393)=1,1, "FALSE")),MAX(G$4:$G2392)+1,IF(ISNUMBER(Pay_Item_Search_Text),0,IF(ISNUMBER(SEARCH(Pay_Item_Search_Text,H2393)),MAX(G$4:$G2392)+1,0))),IF(ISNUMBER(Pay_Item_Search_Text),0,IF(ISNUMBER(SEARCH(Pay_Item_Search_Text,H2393)),MAX(G$4:$G2392)+1,0)))</f>
        <v>2389</v>
      </c>
      <c r="H2393" s="1" t="str">
        <f>IF(Table_PayItems[[#This Row],[Description]]="_","_ Unique Item - "&amp;Table_PayItems[[#This Row],[Item]]&amp;" - $"&amp;Table_PayItems[[#This Row],[Unit]],Table_PayItems[[#This Row],[Description]]&amp;" - $"&amp;Table_PayItems[[#This Row],[Unit]])</f>
        <v>Drain Casting Assembly - $Ea</v>
      </c>
      <c r="I2393" s="29" t="str">
        <f>IFERROR(VLOOKUP(ROWS($M$5:M2393),Table_PayItems[[Search Key]:[Concentrated Name]],2,FALSE),"")</f>
        <v>Drain Casting Assembly - $Ea</v>
      </c>
      <c r="J2393" s="1"/>
      <c r="K2393" s="1"/>
      <c r="L2393" s="22">
        <f>IF(ISNUMBER(SEARCH(Pay_Item_Search_Text_2,M2393)),MAX($L$4:L2392)+1,0)</f>
        <v>0</v>
      </c>
      <c r="M2393" s="1" t="str">
        <f>IFERROR(VLOOKUP(ROWS($M$5:M2393),Table_PayItems[[Search Key]:[Concentrated Name]],2,FALSE),"")</f>
        <v>Drain Casting Assembly - $Ea</v>
      </c>
      <c r="N2393" s="1" t="str">
        <f>IFERROR(VLOOKUP(ROWS($M$5:N2393),$L$5:$M$7000,2,FALSE),"")</f>
        <v/>
      </c>
      <c r="O2393" s="1" t="str">
        <f>IFERROR(VLOOKUP(ROWS($O$5:O2393),$K$5:$L$7000,2,FALSE),"")</f>
        <v/>
      </c>
    </row>
    <row r="2394" spans="2:15" ht="15" customHeight="1" x14ac:dyDescent="0.25">
      <c r="B2394" s="178" t="s">
        <v>11056</v>
      </c>
      <c r="C2394" s="178" t="s">
        <v>88</v>
      </c>
      <c r="D2394" s="178" t="s">
        <v>3018</v>
      </c>
      <c r="E2394" s="178" t="s">
        <v>17</v>
      </c>
      <c r="F2394" s="178" t="s">
        <v>17</v>
      </c>
      <c r="G2394" s="1">
        <f>IF(ISNUMBER(Pay_Item_Search_Text),IF(ISNUMBER(IF(FIND(Pay_Item_Search_Text,B2394)=1,1, "FALSE")),MAX(G$4:$G2393)+1,IF(ISNUMBER(Pay_Item_Search_Text),0,IF(ISNUMBER(SEARCH(Pay_Item_Search_Text,H2394)),MAX(G$4:$G2393)+1,0))),IF(ISNUMBER(Pay_Item_Search_Text),0,IF(ISNUMBER(SEARCH(Pay_Item_Search_Text,H2394)),MAX(G$4:$G2393)+1,0)))</f>
        <v>2390</v>
      </c>
      <c r="H2394" s="1" t="str">
        <f>IF(Table_PayItems[[#This Row],[Description]]="_","_ Unique Item - "&amp;Table_PayItems[[#This Row],[Item]]&amp;" - $"&amp;Table_PayItems[[#This Row],[Unit]],Table_PayItems[[#This Row],[Description]]&amp;" - $"&amp;Table_PayItems[[#This Row],[Unit]])</f>
        <v>Drain Casting, Type 1 - $Ea</v>
      </c>
      <c r="I2394" s="29" t="str">
        <f>IFERROR(VLOOKUP(ROWS($M$5:M2394),Table_PayItems[[Search Key]:[Concentrated Name]],2,FALSE),"")</f>
        <v>Drain Casting, Type 1 - $Ea</v>
      </c>
      <c r="J2394" s="1"/>
      <c r="K2394" s="1"/>
      <c r="L2394" s="22">
        <f>IF(ISNUMBER(SEARCH(Pay_Item_Search_Text_2,M2394)),MAX($L$4:L2393)+1,0)</f>
        <v>0</v>
      </c>
      <c r="M2394" s="1" t="str">
        <f>IFERROR(VLOOKUP(ROWS($M$5:M2394),Table_PayItems[[Search Key]:[Concentrated Name]],2,FALSE),"")</f>
        <v>Drain Casting, Type 1 - $Ea</v>
      </c>
      <c r="N2394" s="1" t="str">
        <f>IFERROR(VLOOKUP(ROWS($M$5:N2394),$L$5:$M$7000,2,FALSE),"")</f>
        <v/>
      </c>
      <c r="O2394" s="1" t="str">
        <f>IFERROR(VLOOKUP(ROWS($O$5:O2394),$K$5:$L$7000,2,FALSE),"")</f>
        <v/>
      </c>
    </row>
    <row r="2395" spans="2:15" ht="15" customHeight="1" x14ac:dyDescent="0.25">
      <c r="B2395" s="178" t="s">
        <v>11057</v>
      </c>
      <c r="C2395" s="178" t="s">
        <v>88</v>
      </c>
      <c r="D2395" s="178" t="s">
        <v>3019</v>
      </c>
      <c r="E2395" s="178" t="s">
        <v>17</v>
      </c>
      <c r="F2395" s="178" t="s">
        <v>17</v>
      </c>
      <c r="G2395" s="1">
        <f>IF(ISNUMBER(Pay_Item_Search_Text),IF(ISNUMBER(IF(FIND(Pay_Item_Search_Text,B2395)=1,1, "FALSE")),MAX(G$4:$G2394)+1,IF(ISNUMBER(Pay_Item_Search_Text),0,IF(ISNUMBER(SEARCH(Pay_Item_Search_Text,H2395)),MAX(G$4:$G2394)+1,0))),IF(ISNUMBER(Pay_Item_Search_Text),0,IF(ISNUMBER(SEARCH(Pay_Item_Search_Text,H2395)),MAX(G$4:$G2394)+1,0)))</f>
        <v>2391</v>
      </c>
      <c r="H2395" s="1" t="str">
        <f>IF(Table_PayItems[[#This Row],[Description]]="_","_ Unique Item - "&amp;Table_PayItems[[#This Row],[Item]]&amp;" - $"&amp;Table_PayItems[[#This Row],[Unit]],Table_PayItems[[#This Row],[Description]]&amp;" - $"&amp;Table_PayItems[[#This Row],[Unit]])</f>
        <v>Drain Casting, Type 2 - $Ea</v>
      </c>
      <c r="I2395" s="29" t="str">
        <f>IFERROR(VLOOKUP(ROWS($M$5:M2395),Table_PayItems[[Search Key]:[Concentrated Name]],2,FALSE),"")</f>
        <v>Drain Casting, Type 2 - $Ea</v>
      </c>
      <c r="J2395" s="1"/>
      <c r="K2395" s="1"/>
      <c r="L2395" s="22">
        <f>IF(ISNUMBER(SEARCH(Pay_Item_Search_Text_2,M2395)),MAX($L$4:L2394)+1,0)</f>
        <v>0</v>
      </c>
      <c r="M2395" s="1" t="str">
        <f>IFERROR(VLOOKUP(ROWS($M$5:M2395),Table_PayItems[[Search Key]:[Concentrated Name]],2,FALSE),"")</f>
        <v>Drain Casting, Type 2 - $Ea</v>
      </c>
      <c r="N2395" s="1" t="str">
        <f>IFERROR(VLOOKUP(ROWS($M$5:N2395),$L$5:$M$7000,2,FALSE),"")</f>
        <v/>
      </c>
      <c r="O2395" s="1" t="str">
        <f>IFERROR(VLOOKUP(ROWS($O$5:O2395),$K$5:$L$7000,2,FALSE),"")</f>
        <v/>
      </c>
    </row>
    <row r="2396" spans="2:15" ht="15" customHeight="1" x14ac:dyDescent="0.25">
      <c r="B2396" s="178" t="s">
        <v>14502</v>
      </c>
      <c r="C2396" s="178" t="s">
        <v>104</v>
      </c>
      <c r="D2396" s="178" t="s">
        <v>5377</v>
      </c>
      <c r="E2396" s="178" t="s">
        <v>5654</v>
      </c>
      <c r="F2396" s="178" t="s">
        <v>17</v>
      </c>
      <c r="G2396" s="1">
        <f>IF(ISNUMBER(Pay_Item_Search_Text),IF(ISNUMBER(IF(FIND(Pay_Item_Search_Text,B2396)=1,1, "FALSE")),MAX(G$4:$G2395)+1,IF(ISNUMBER(Pay_Item_Search_Text),0,IF(ISNUMBER(SEARCH(Pay_Item_Search_Text,H2396)),MAX(G$4:$G2395)+1,0))),IF(ISNUMBER(Pay_Item_Search_Text),0,IF(ISNUMBER(SEARCH(Pay_Item_Search_Text,H2396)),MAX(G$4:$G2395)+1,0)))</f>
        <v>2392</v>
      </c>
      <c r="H2396" s="1" t="str">
        <f>IF(Table_PayItems[[#This Row],[Description]]="_","_ Unique Item - "&amp;Table_PayItems[[#This Row],[Item]]&amp;" - $"&amp;Table_PayItems[[#This Row],[Unit]],Table_PayItems[[#This Row],[Description]]&amp;" - $"&amp;Table_PayItems[[#This Row],[Unit]])</f>
        <v>Drilled Shaft and Conc Skirt, Add Depth - $Ft</v>
      </c>
      <c r="I2396" s="29" t="str">
        <f>IFERROR(VLOOKUP(ROWS($M$5:M2396),Table_PayItems[[Search Key]:[Concentrated Name]],2,FALSE),"")</f>
        <v>Drilled Shaft and Conc Skirt, Add Depth - $Ft</v>
      </c>
      <c r="J2396" s="1"/>
      <c r="K2396" s="1"/>
      <c r="L2396" s="22">
        <f>IF(ISNUMBER(SEARCH(Pay_Item_Search_Text_2,M2396)),MAX($L$4:L2395)+1,0)</f>
        <v>0</v>
      </c>
      <c r="M2396" s="1" t="str">
        <f>IFERROR(VLOOKUP(ROWS($M$5:M2396),Table_PayItems[[Search Key]:[Concentrated Name]],2,FALSE),"")</f>
        <v>Drilled Shaft and Conc Skirt, Add Depth - $Ft</v>
      </c>
      <c r="N2396" s="1" t="str">
        <f>IFERROR(VLOOKUP(ROWS($M$5:N2396),$L$5:$M$7000,2,FALSE),"")</f>
        <v/>
      </c>
      <c r="O2396" s="1" t="str">
        <f>IFERROR(VLOOKUP(ROWS($O$5:O2396),$K$5:$L$7000,2,FALSE),"")</f>
        <v/>
      </c>
    </row>
    <row r="2397" spans="2:15" ht="15" customHeight="1" x14ac:dyDescent="0.25">
      <c r="B2397" s="178" t="s">
        <v>14509</v>
      </c>
      <c r="C2397" s="178" t="s">
        <v>88</v>
      </c>
      <c r="D2397" s="178" t="s">
        <v>5385</v>
      </c>
      <c r="E2397" s="178" t="s">
        <v>5654</v>
      </c>
      <c r="F2397" s="178" t="s">
        <v>17</v>
      </c>
      <c r="G2397" s="1">
        <f>IF(ISNUMBER(Pay_Item_Search_Text),IF(ISNUMBER(IF(FIND(Pay_Item_Search_Text,B2397)=1,1, "FALSE")),MAX(G$4:$G2396)+1,IF(ISNUMBER(Pay_Item_Search_Text),0,IF(ISNUMBER(SEARCH(Pay_Item_Search_Text,H2397)),MAX(G$4:$G2396)+1,0))),IF(ISNUMBER(Pay_Item_Search_Text),0,IF(ISNUMBER(SEARCH(Pay_Item_Search_Text,H2397)),MAX(G$4:$G2396)+1,0)))</f>
        <v>2393</v>
      </c>
      <c r="H2397" s="1" t="str">
        <f>IF(Table_PayItems[[#This Row],[Description]]="_","_ Unique Item - "&amp;Table_PayItems[[#This Row],[Item]]&amp;" - $"&amp;Table_PayItems[[#This Row],[Unit]],Table_PayItems[[#This Row],[Description]]&amp;" - $"&amp;Table_PayItems[[#This Row],[Unit]])</f>
        <v>Drilled Shaft and Conc Skirt, Cased - $Ea</v>
      </c>
      <c r="I2397" s="29" t="str">
        <f>IFERROR(VLOOKUP(ROWS($M$5:M2397),Table_PayItems[[Search Key]:[Concentrated Name]],2,FALSE),"")</f>
        <v>Drilled Shaft and Conc Skirt, Cased - $Ea</v>
      </c>
      <c r="J2397" s="1"/>
      <c r="K2397" s="1"/>
      <c r="L2397" s="22">
        <f>IF(ISNUMBER(SEARCH(Pay_Item_Search_Text_2,M2397)),MAX($L$4:L2396)+1,0)</f>
        <v>0</v>
      </c>
      <c r="M2397" s="1" t="str">
        <f>IFERROR(VLOOKUP(ROWS($M$5:M2397),Table_PayItems[[Search Key]:[Concentrated Name]],2,FALSE),"")</f>
        <v>Drilled Shaft and Conc Skirt, Cased - $Ea</v>
      </c>
      <c r="N2397" s="1" t="str">
        <f>IFERROR(VLOOKUP(ROWS($M$5:N2397),$L$5:$M$7000,2,FALSE),"")</f>
        <v/>
      </c>
      <c r="O2397" s="1" t="str">
        <f>IFERROR(VLOOKUP(ROWS($O$5:O2397),$K$5:$L$7000,2,FALSE),"")</f>
        <v/>
      </c>
    </row>
    <row r="2398" spans="2:15" ht="15" customHeight="1" x14ac:dyDescent="0.25">
      <c r="B2398" s="178" t="s">
        <v>14510</v>
      </c>
      <c r="C2398" s="178" t="s">
        <v>88</v>
      </c>
      <c r="D2398" s="178" t="s">
        <v>5386</v>
      </c>
      <c r="E2398" s="178" t="s">
        <v>5654</v>
      </c>
      <c r="F2398" s="178" t="s">
        <v>17</v>
      </c>
      <c r="G2398" s="1">
        <f>IF(ISNUMBER(Pay_Item_Search_Text),IF(ISNUMBER(IF(FIND(Pay_Item_Search_Text,B2398)=1,1, "FALSE")),MAX(G$4:$G2397)+1,IF(ISNUMBER(Pay_Item_Search_Text),0,IF(ISNUMBER(SEARCH(Pay_Item_Search_Text,H2398)),MAX(G$4:$G2397)+1,0))),IF(ISNUMBER(Pay_Item_Search_Text),0,IF(ISNUMBER(SEARCH(Pay_Item_Search_Text,H2398)),MAX(G$4:$G2397)+1,0)))</f>
        <v>2394</v>
      </c>
      <c r="H2398" s="1" t="str">
        <f>IF(Table_PayItems[[#This Row],[Description]]="_","_ Unique Item - "&amp;Table_PayItems[[#This Row],[Item]]&amp;" - $"&amp;Table_PayItems[[#This Row],[Unit]],Table_PayItems[[#This Row],[Description]]&amp;" - $"&amp;Table_PayItems[[#This Row],[Unit]])</f>
        <v>Drilled Shaft and Conc Skirt, Uncased - $Ea</v>
      </c>
      <c r="I2398" s="29" t="str">
        <f>IFERROR(VLOOKUP(ROWS($M$5:M2398),Table_PayItems[[Search Key]:[Concentrated Name]],2,FALSE),"")</f>
        <v>Drilled Shaft and Conc Skirt, Uncased - $Ea</v>
      </c>
      <c r="J2398" s="1"/>
      <c r="K2398" s="1"/>
      <c r="L2398" s="22">
        <f>IF(ISNUMBER(SEARCH(Pay_Item_Search_Text_2,M2398)),MAX($L$4:L2397)+1,0)</f>
        <v>0</v>
      </c>
      <c r="M2398" s="1" t="str">
        <f>IFERROR(VLOOKUP(ROWS($M$5:M2398),Table_PayItems[[Search Key]:[Concentrated Name]],2,FALSE),"")</f>
        <v>Drilled Shaft and Conc Skirt, Uncased - $Ea</v>
      </c>
      <c r="N2398" s="1" t="str">
        <f>IFERROR(VLOOKUP(ROWS($M$5:N2398),$L$5:$M$7000,2,FALSE),"")</f>
        <v/>
      </c>
      <c r="O2398" s="1" t="str">
        <f>IFERROR(VLOOKUP(ROWS($O$5:O2398),$K$5:$L$7000,2,FALSE),"")</f>
        <v/>
      </c>
    </row>
    <row r="2399" spans="2:15" ht="15" customHeight="1" x14ac:dyDescent="0.25">
      <c r="B2399" s="178" t="s">
        <v>11064</v>
      </c>
      <c r="C2399" s="178" t="s">
        <v>16</v>
      </c>
      <c r="D2399" s="178" t="s">
        <v>3024</v>
      </c>
      <c r="E2399" s="178" t="s">
        <v>17</v>
      </c>
      <c r="F2399" s="178" t="s">
        <v>17</v>
      </c>
      <c r="G2399" s="1">
        <f>IF(ISNUMBER(Pay_Item_Search_Text),IF(ISNUMBER(IF(FIND(Pay_Item_Search_Text,B2399)=1,1, "FALSE")),MAX(G$4:$G2398)+1,IF(ISNUMBER(Pay_Item_Search_Text),0,IF(ISNUMBER(SEARCH(Pay_Item_Search_Text,H2399)),MAX(G$4:$G2398)+1,0))),IF(ISNUMBER(Pay_Item_Search_Text),0,IF(ISNUMBER(SEARCH(Pay_Item_Search_Text,H2399)),MAX(G$4:$G2398)+1,0)))</f>
        <v>2395</v>
      </c>
      <c r="H2399" s="1" t="str">
        <f>IF(Table_PayItems[[#This Row],[Description]]="_","_ Unique Item - "&amp;Table_PayItems[[#This Row],[Item]]&amp;" - $"&amp;Table_PayItems[[#This Row],[Unit]],Table_PayItems[[#This Row],[Description]]&amp;" - $"&amp;Table_PayItems[[#This Row],[Unit]])</f>
        <v>Drilled Shaft Equipment, Furnished - $LSUM</v>
      </c>
      <c r="I2399" s="29" t="str">
        <f>IFERROR(VLOOKUP(ROWS($M$5:M2399),Table_PayItems[[Search Key]:[Concentrated Name]],2,FALSE),"")</f>
        <v>Drilled Shaft Equipment, Furnished - $LSUM</v>
      </c>
      <c r="J2399" s="1"/>
      <c r="K2399" s="1"/>
      <c r="L2399" s="22">
        <f>IF(ISNUMBER(SEARCH(Pay_Item_Search_Text_2,M2399)),MAX($L$4:L2398)+1,0)</f>
        <v>0</v>
      </c>
      <c r="M2399" s="1" t="str">
        <f>IFERROR(VLOOKUP(ROWS($M$5:M2399),Table_PayItems[[Search Key]:[Concentrated Name]],2,FALSE),"")</f>
        <v>Drilled Shaft Equipment, Furnished - $LSUM</v>
      </c>
      <c r="N2399" s="1" t="str">
        <f>IFERROR(VLOOKUP(ROWS($M$5:N2399),$L$5:$M$7000,2,FALSE),"")</f>
        <v/>
      </c>
      <c r="O2399" s="1" t="str">
        <f>IFERROR(VLOOKUP(ROWS($O$5:O2399),$K$5:$L$7000,2,FALSE),"")</f>
        <v/>
      </c>
    </row>
    <row r="2400" spans="2:15" ht="15" customHeight="1" x14ac:dyDescent="0.25">
      <c r="B2400" s="178" t="s">
        <v>11065</v>
      </c>
      <c r="C2400" s="178" t="s">
        <v>104</v>
      </c>
      <c r="D2400" s="178" t="s">
        <v>3025</v>
      </c>
      <c r="E2400" s="178" t="s">
        <v>17</v>
      </c>
      <c r="F2400" s="178" t="s">
        <v>17</v>
      </c>
      <c r="G2400" s="1">
        <f>IF(ISNUMBER(Pay_Item_Search_Text),IF(ISNUMBER(IF(FIND(Pay_Item_Search_Text,B2400)=1,1, "FALSE")),MAX(G$4:$G2399)+1,IF(ISNUMBER(Pay_Item_Search_Text),0,IF(ISNUMBER(SEARCH(Pay_Item_Search_Text,H2400)),MAX(G$4:$G2399)+1,0))),IF(ISNUMBER(Pay_Item_Search_Text),0,IF(ISNUMBER(SEARCH(Pay_Item_Search_Text,H2400)),MAX(G$4:$G2399)+1,0)))</f>
        <v>2396</v>
      </c>
      <c r="H2400" s="1" t="str">
        <f>IF(Table_PayItems[[#This Row],[Description]]="_","_ Unique Item - "&amp;Table_PayItems[[#This Row],[Item]]&amp;" - $"&amp;Table_PayItems[[#This Row],[Unit]],Table_PayItems[[#This Row],[Description]]&amp;" - $"&amp;Table_PayItems[[#This Row],[Unit]])</f>
        <v>Drilled Shaft, 30 inch - $Ft</v>
      </c>
      <c r="I2400" s="29" t="str">
        <f>IFERROR(VLOOKUP(ROWS($M$5:M2400),Table_PayItems[[Search Key]:[Concentrated Name]],2,FALSE),"")</f>
        <v>Drilled Shaft, 30 inch - $Ft</v>
      </c>
      <c r="J2400" s="1"/>
      <c r="K2400" s="1"/>
      <c r="L2400" s="22">
        <f>IF(ISNUMBER(SEARCH(Pay_Item_Search_Text_2,M2400)),MAX($L$4:L2399)+1,0)</f>
        <v>610</v>
      </c>
      <c r="M2400" s="1" t="str">
        <f>IFERROR(VLOOKUP(ROWS($M$5:M2400),Table_PayItems[[Search Key]:[Concentrated Name]],2,FALSE),"")</f>
        <v>Drilled Shaft, 30 inch - $Ft</v>
      </c>
      <c r="N2400" s="1" t="str">
        <f>IFERROR(VLOOKUP(ROWS($M$5:N2400),$L$5:$M$7000,2,FALSE),"")</f>
        <v/>
      </c>
      <c r="O2400" s="1" t="str">
        <f>IFERROR(VLOOKUP(ROWS($O$5:O2400),$K$5:$L$7000,2,FALSE),"")</f>
        <v/>
      </c>
    </row>
    <row r="2401" spans="2:15" ht="15" customHeight="1" x14ac:dyDescent="0.25">
      <c r="B2401" s="178" t="s">
        <v>11066</v>
      </c>
      <c r="C2401" s="178" t="s">
        <v>104</v>
      </c>
      <c r="D2401" s="178" t="s">
        <v>3026</v>
      </c>
      <c r="E2401" s="178" t="s">
        <v>17</v>
      </c>
      <c r="F2401" s="178" t="s">
        <v>17</v>
      </c>
      <c r="G2401" s="1">
        <f>IF(ISNUMBER(Pay_Item_Search_Text),IF(ISNUMBER(IF(FIND(Pay_Item_Search_Text,B2401)=1,1, "FALSE")),MAX(G$4:$G2400)+1,IF(ISNUMBER(Pay_Item_Search_Text),0,IF(ISNUMBER(SEARCH(Pay_Item_Search_Text,H2401)),MAX(G$4:$G2400)+1,0))),IF(ISNUMBER(Pay_Item_Search_Text),0,IF(ISNUMBER(SEARCH(Pay_Item_Search_Text,H2401)),MAX(G$4:$G2400)+1,0)))</f>
        <v>2397</v>
      </c>
      <c r="H2401" s="1" t="str">
        <f>IF(Table_PayItems[[#This Row],[Description]]="_","_ Unique Item - "&amp;Table_PayItems[[#This Row],[Item]]&amp;" - $"&amp;Table_PayItems[[#This Row],[Unit]],Table_PayItems[[#This Row],[Description]]&amp;" - $"&amp;Table_PayItems[[#This Row],[Unit]])</f>
        <v>Drilled Shaft, 36 inch - $Ft</v>
      </c>
      <c r="I2401" s="29" t="str">
        <f>IFERROR(VLOOKUP(ROWS($M$5:M2401),Table_PayItems[[Search Key]:[Concentrated Name]],2,FALSE),"")</f>
        <v>Drilled Shaft, 36 inch - $Ft</v>
      </c>
      <c r="J2401" s="1"/>
      <c r="K2401" s="1"/>
      <c r="L2401" s="22">
        <f>IF(ISNUMBER(SEARCH(Pay_Item_Search_Text_2,M2401)),MAX($L$4:L2400)+1,0)</f>
        <v>0</v>
      </c>
      <c r="M2401" s="1" t="str">
        <f>IFERROR(VLOOKUP(ROWS($M$5:M2401),Table_PayItems[[Search Key]:[Concentrated Name]],2,FALSE),"")</f>
        <v>Drilled Shaft, 36 inch - $Ft</v>
      </c>
      <c r="N2401" s="1" t="str">
        <f>IFERROR(VLOOKUP(ROWS($M$5:N2401),$L$5:$M$7000,2,FALSE),"")</f>
        <v/>
      </c>
      <c r="O2401" s="1" t="str">
        <f>IFERROR(VLOOKUP(ROWS($O$5:O2401),$K$5:$L$7000,2,FALSE),"")</f>
        <v/>
      </c>
    </row>
    <row r="2402" spans="2:15" ht="15" customHeight="1" x14ac:dyDescent="0.25">
      <c r="B2402" s="178" t="s">
        <v>11067</v>
      </c>
      <c r="C2402" s="178" t="s">
        <v>104</v>
      </c>
      <c r="D2402" s="178" t="s">
        <v>3027</v>
      </c>
      <c r="E2402" s="178" t="s">
        <v>17</v>
      </c>
      <c r="F2402" s="178" t="s">
        <v>17</v>
      </c>
      <c r="G2402" s="1">
        <f>IF(ISNUMBER(Pay_Item_Search_Text),IF(ISNUMBER(IF(FIND(Pay_Item_Search_Text,B2402)=1,1, "FALSE")),MAX(G$4:$G2401)+1,IF(ISNUMBER(Pay_Item_Search_Text),0,IF(ISNUMBER(SEARCH(Pay_Item_Search_Text,H2402)),MAX(G$4:$G2401)+1,0))),IF(ISNUMBER(Pay_Item_Search_Text),0,IF(ISNUMBER(SEARCH(Pay_Item_Search_Text,H2402)),MAX(G$4:$G2401)+1,0)))</f>
        <v>2398</v>
      </c>
      <c r="H2402" s="1" t="str">
        <f>IF(Table_PayItems[[#This Row],[Description]]="_","_ Unique Item - "&amp;Table_PayItems[[#This Row],[Item]]&amp;" - $"&amp;Table_PayItems[[#This Row],[Unit]],Table_PayItems[[#This Row],[Description]]&amp;" - $"&amp;Table_PayItems[[#This Row],[Unit]])</f>
        <v>Drilled Shaft, 42 inch - $Ft</v>
      </c>
      <c r="I2402" s="29" t="str">
        <f>IFERROR(VLOOKUP(ROWS($M$5:M2402),Table_PayItems[[Search Key]:[Concentrated Name]],2,FALSE),"")</f>
        <v>Drilled Shaft, 42 inch - $Ft</v>
      </c>
      <c r="J2402" s="1"/>
      <c r="K2402" s="1"/>
      <c r="L2402" s="22">
        <f>IF(ISNUMBER(SEARCH(Pay_Item_Search_Text_2,M2402)),MAX($L$4:L2401)+1,0)</f>
        <v>0</v>
      </c>
      <c r="M2402" s="1" t="str">
        <f>IFERROR(VLOOKUP(ROWS($M$5:M2402),Table_PayItems[[Search Key]:[Concentrated Name]],2,FALSE),"")</f>
        <v>Drilled Shaft, 42 inch - $Ft</v>
      </c>
      <c r="N2402" s="1" t="str">
        <f>IFERROR(VLOOKUP(ROWS($M$5:N2402),$L$5:$M$7000,2,FALSE),"")</f>
        <v/>
      </c>
      <c r="O2402" s="1" t="str">
        <f>IFERROR(VLOOKUP(ROWS($O$5:O2402),$K$5:$L$7000,2,FALSE),"")</f>
        <v/>
      </c>
    </row>
    <row r="2403" spans="2:15" ht="15" customHeight="1" x14ac:dyDescent="0.25">
      <c r="B2403" s="178" t="s">
        <v>11068</v>
      </c>
      <c r="C2403" s="178" t="s">
        <v>104</v>
      </c>
      <c r="D2403" s="178" t="s">
        <v>3028</v>
      </c>
      <c r="E2403" s="178" t="s">
        <v>17</v>
      </c>
      <c r="F2403" s="178" t="s">
        <v>17</v>
      </c>
      <c r="G2403" s="1">
        <f>IF(ISNUMBER(Pay_Item_Search_Text),IF(ISNUMBER(IF(FIND(Pay_Item_Search_Text,B2403)=1,1, "FALSE")),MAX(G$4:$G2402)+1,IF(ISNUMBER(Pay_Item_Search_Text),0,IF(ISNUMBER(SEARCH(Pay_Item_Search_Text,H2403)),MAX(G$4:$G2402)+1,0))),IF(ISNUMBER(Pay_Item_Search_Text),0,IF(ISNUMBER(SEARCH(Pay_Item_Search_Text,H2403)),MAX(G$4:$G2402)+1,0)))</f>
        <v>2399</v>
      </c>
      <c r="H2403" s="1" t="str">
        <f>IF(Table_PayItems[[#This Row],[Description]]="_","_ Unique Item - "&amp;Table_PayItems[[#This Row],[Item]]&amp;" - $"&amp;Table_PayItems[[#This Row],[Unit]],Table_PayItems[[#This Row],[Description]]&amp;" - $"&amp;Table_PayItems[[#This Row],[Unit]])</f>
        <v>Drilled Shaft, 48 inch - $Ft</v>
      </c>
      <c r="I2403" s="29" t="str">
        <f>IFERROR(VLOOKUP(ROWS($M$5:M2403),Table_PayItems[[Search Key]:[Concentrated Name]],2,FALSE),"")</f>
        <v>Drilled Shaft, 48 inch - $Ft</v>
      </c>
      <c r="J2403" s="1"/>
      <c r="K2403" s="1"/>
      <c r="L2403" s="22">
        <f>IF(ISNUMBER(SEARCH(Pay_Item_Search_Text_2,M2403)),MAX($L$4:L2402)+1,0)</f>
        <v>0</v>
      </c>
      <c r="M2403" s="1" t="str">
        <f>IFERROR(VLOOKUP(ROWS($M$5:M2403),Table_PayItems[[Search Key]:[Concentrated Name]],2,FALSE),"")</f>
        <v>Drilled Shaft, 48 inch - $Ft</v>
      </c>
      <c r="N2403" s="1" t="str">
        <f>IFERROR(VLOOKUP(ROWS($M$5:N2403),$L$5:$M$7000,2,FALSE),"")</f>
        <v/>
      </c>
      <c r="O2403" s="1" t="str">
        <f>IFERROR(VLOOKUP(ROWS($O$5:O2403),$K$5:$L$7000,2,FALSE),"")</f>
        <v/>
      </c>
    </row>
    <row r="2404" spans="2:15" ht="15" customHeight="1" x14ac:dyDescent="0.25">
      <c r="B2404" s="178" t="s">
        <v>11069</v>
      </c>
      <c r="C2404" s="178" t="s">
        <v>104</v>
      </c>
      <c r="D2404" s="178" t="s">
        <v>3029</v>
      </c>
      <c r="E2404" s="178" t="s">
        <v>17</v>
      </c>
      <c r="F2404" s="178" t="s">
        <v>17</v>
      </c>
      <c r="G2404" s="1">
        <f>IF(ISNUMBER(Pay_Item_Search_Text),IF(ISNUMBER(IF(FIND(Pay_Item_Search_Text,B2404)=1,1, "FALSE")),MAX(G$4:$G2403)+1,IF(ISNUMBER(Pay_Item_Search_Text),0,IF(ISNUMBER(SEARCH(Pay_Item_Search_Text,H2404)),MAX(G$4:$G2403)+1,0))),IF(ISNUMBER(Pay_Item_Search_Text),0,IF(ISNUMBER(SEARCH(Pay_Item_Search_Text,H2404)),MAX(G$4:$G2403)+1,0)))</f>
        <v>2400</v>
      </c>
      <c r="H2404" s="1" t="str">
        <f>IF(Table_PayItems[[#This Row],[Description]]="_","_ Unique Item - "&amp;Table_PayItems[[#This Row],[Item]]&amp;" - $"&amp;Table_PayItems[[#This Row],[Unit]],Table_PayItems[[#This Row],[Description]]&amp;" - $"&amp;Table_PayItems[[#This Row],[Unit]])</f>
        <v>Drilled Shaft, 54 inch - $Ft</v>
      </c>
      <c r="I2404" s="29" t="str">
        <f>IFERROR(VLOOKUP(ROWS($M$5:M2404),Table_PayItems[[Search Key]:[Concentrated Name]],2,FALSE),"")</f>
        <v>Drilled Shaft, 54 inch - $Ft</v>
      </c>
      <c r="J2404" s="1"/>
      <c r="K2404" s="1"/>
      <c r="L2404" s="22">
        <f>IF(ISNUMBER(SEARCH(Pay_Item_Search_Text_2,M2404)),MAX($L$4:L2403)+1,0)</f>
        <v>0</v>
      </c>
      <c r="M2404" s="1" t="str">
        <f>IFERROR(VLOOKUP(ROWS($M$5:M2404),Table_PayItems[[Search Key]:[Concentrated Name]],2,FALSE),"")</f>
        <v>Drilled Shaft, 54 inch - $Ft</v>
      </c>
      <c r="N2404" s="1" t="str">
        <f>IFERROR(VLOOKUP(ROWS($M$5:N2404),$L$5:$M$7000,2,FALSE),"")</f>
        <v/>
      </c>
      <c r="O2404" s="1" t="str">
        <f>IFERROR(VLOOKUP(ROWS($O$5:O2404),$K$5:$L$7000,2,FALSE),"")</f>
        <v/>
      </c>
    </row>
    <row r="2405" spans="2:15" ht="15" customHeight="1" x14ac:dyDescent="0.25">
      <c r="B2405" s="178" t="s">
        <v>11070</v>
      </c>
      <c r="C2405" s="178" t="s">
        <v>104</v>
      </c>
      <c r="D2405" s="178" t="s">
        <v>3030</v>
      </c>
      <c r="E2405" s="178" t="s">
        <v>17</v>
      </c>
      <c r="F2405" s="178" t="s">
        <v>17</v>
      </c>
      <c r="G2405" s="1">
        <f>IF(ISNUMBER(Pay_Item_Search_Text),IF(ISNUMBER(IF(FIND(Pay_Item_Search_Text,B2405)=1,1, "FALSE")),MAX(G$4:$G2404)+1,IF(ISNUMBER(Pay_Item_Search_Text),0,IF(ISNUMBER(SEARCH(Pay_Item_Search_Text,H2405)),MAX(G$4:$G2404)+1,0))),IF(ISNUMBER(Pay_Item_Search_Text),0,IF(ISNUMBER(SEARCH(Pay_Item_Search_Text,H2405)),MAX(G$4:$G2404)+1,0)))</f>
        <v>2401</v>
      </c>
      <c r="H2405" s="1" t="str">
        <f>IF(Table_PayItems[[#This Row],[Description]]="_","_ Unique Item - "&amp;Table_PayItems[[#This Row],[Item]]&amp;" - $"&amp;Table_PayItems[[#This Row],[Unit]],Table_PayItems[[#This Row],[Description]]&amp;" - $"&amp;Table_PayItems[[#This Row],[Unit]])</f>
        <v>Drilled Shaft, 60 inch - $Ft</v>
      </c>
      <c r="I2405" s="29" t="str">
        <f>IFERROR(VLOOKUP(ROWS($M$5:M2405),Table_PayItems[[Search Key]:[Concentrated Name]],2,FALSE),"")</f>
        <v>Drilled Shaft, 60 inch - $Ft</v>
      </c>
      <c r="J2405" s="1"/>
      <c r="K2405" s="1"/>
      <c r="L2405" s="22">
        <f>IF(ISNUMBER(SEARCH(Pay_Item_Search_Text_2,M2405)),MAX($L$4:L2404)+1,0)</f>
        <v>611</v>
      </c>
      <c r="M2405" s="1" t="str">
        <f>IFERROR(VLOOKUP(ROWS($M$5:M2405),Table_PayItems[[Search Key]:[Concentrated Name]],2,FALSE),"")</f>
        <v>Drilled Shaft, 60 inch - $Ft</v>
      </c>
      <c r="N2405" s="1" t="str">
        <f>IFERROR(VLOOKUP(ROWS($M$5:N2405),$L$5:$M$7000,2,FALSE),"")</f>
        <v/>
      </c>
      <c r="O2405" s="1" t="str">
        <f>IFERROR(VLOOKUP(ROWS($O$5:O2405),$K$5:$L$7000,2,FALSE),"")</f>
        <v/>
      </c>
    </row>
    <row r="2406" spans="2:15" ht="15" customHeight="1" x14ac:dyDescent="0.25">
      <c r="B2406" s="178" t="s">
        <v>11071</v>
      </c>
      <c r="C2406" s="178" t="s">
        <v>104</v>
      </c>
      <c r="D2406" s="178" t="s">
        <v>3031</v>
      </c>
      <c r="E2406" s="178" t="s">
        <v>17</v>
      </c>
      <c r="F2406" s="178" t="s">
        <v>17</v>
      </c>
      <c r="G2406" s="1">
        <f>IF(ISNUMBER(Pay_Item_Search_Text),IF(ISNUMBER(IF(FIND(Pay_Item_Search_Text,B2406)=1,1, "FALSE")),MAX(G$4:$G2405)+1,IF(ISNUMBER(Pay_Item_Search_Text),0,IF(ISNUMBER(SEARCH(Pay_Item_Search_Text,H2406)),MAX(G$4:$G2405)+1,0))),IF(ISNUMBER(Pay_Item_Search_Text),0,IF(ISNUMBER(SEARCH(Pay_Item_Search_Text,H2406)),MAX(G$4:$G2405)+1,0)))</f>
        <v>2402</v>
      </c>
      <c r="H2406" s="1" t="str">
        <f>IF(Table_PayItems[[#This Row],[Description]]="_","_ Unique Item - "&amp;Table_PayItems[[#This Row],[Item]]&amp;" - $"&amp;Table_PayItems[[#This Row],[Unit]],Table_PayItems[[#This Row],[Description]]&amp;" - $"&amp;Table_PayItems[[#This Row],[Unit]])</f>
        <v>Drilled Shaft, 66 inch - $Ft</v>
      </c>
      <c r="I2406" s="29" t="str">
        <f>IFERROR(VLOOKUP(ROWS($M$5:M2406),Table_PayItems[[Search Key]:[Concentrated Name]],2,FALSE),"")</f>
        <v>Drilled Shaft, 66 inch - $Ft</v>
      </c>
      <c r="J2406" s="1"/>
      <c r="K2406" s="1"/>
      <c r="L2406" s="22">
        <f>IF(ISNUMBER(SEARCH(Pay_Item_Search_Text_2,M2406)),MAX($L$4:L2405)+1,0)</f>
        <v>0</v>
      </c>
      <c r="M2406" s="1" t="str">
        <f>IFERROR(VLOOKUP(ROWS($M$5:M2406),Table_PayItems[[Search Key]:[Concentrated Name]],2,FALSE),"")</f>
        <v>Drilled Shaft, 66 inch - $Ft</v>
      </c>
      <c r="N2406" s="1" t="str">
        <f>IFERROR(VLOOKUP(ROWS($M$5:N2406),$L$5:$M$7000,2,FALSE),"")</f>
        <v/>
      </c>
      <c r="O2406" s="1" t="str">
        <f>IFERROR(VLOOKUP(ROWS($O$5:O2406),$K$5:$L$7000,2,FALSE),"")</f>
        <v/>
      </c>
    </row>
    <row r="2407" spans="2:15" ht="15" customHeight="1" x14ac:dyDescent="0.25">
      <c r="B2407" s="178" t="s">
        <v>11072</v>
      </c>
      <c r="C2407" s="178" t="s">
        <v>104</v>
      </c>
      <c r="D2407" s="178" t="s">
        <v>3032</v>
      </c>
      <c r="E2407" s="178" t="s">
        <v>17</v>
      </c>
      <c r="F2407" s="178" t="s">
        <v>17</v>
      </c>
      <c r="G2407" s="1">
        <f>IF(ISNUMBER(Pay_Item_Search_Text),IF(ISNUMBER(IF(FIND(Pay_Item_Search_Text,B2407)=1,1, "FALSE")),MAX(G$4:$G2406)+1,IF(ISNUMBER(Pay_Item_Search_Text),0,IF(ISNUMBER(SEARCH(Pay_Item_Search_Text,H2407)),MAX(G$4:$G2406)+1,0))),IF(ISNUMBER(Pay_Item_Search_Text),0,IF(ISNUMBER(SEARCH(Pay_Item_Search_Text,H2407)),MAX(G$4:$G2406)+1,0)))</f>
        <v>2403</v>
      </c>
      <c r="H2407" s="1" t="str">
        <f>IF(Table_PayItems[[#This Row],[Description]]="_","_ Unique Item - "&amp;Table_PayItems[[#This Row],[Item]]&amp;" - $"&amp;Table_PayItems[[#This Row],[Unit]],Table_PayItems[[#This Row],[Description]]&amp;" - $"&amp;Table_PayItems[[#This Row],[Unit]])</f>
        <v>Drilled Shaft, 72 inch - $Ft</v>
      </c>
      <c r="I2407" s="29" t="str">
        <f>IFERROR(VLOOKUP(ROWS($M$5:M2407),Table_PayItems[[Search Key]:[Concentrated Name]],2,FALSE),"")</f>
        <v>Drilled Shaft, 72 inch - $Ft</v>
      </c>
      <c r="J2407" s="1"/>
      <c r="K2407" s="1"/>
      <c r="L2407" s="22">
        <f>IF(ISNUMBER(SEARCH(Pay_Item_Search_Text_2,M2407)),MAX($L$4:L2406)+1,0)</f>
        <v>0</v>
      </c>
      <c r="M2407" s="1" t="str">
        <f>IFERROR(VLOOKUP(ROWS($M$5:M2407),Table_PayItems[[Search Key]:[Concentrated Name]],2,FALSE),"")</f>
        <v>Drilled Shaft, 72 inch - $Ft</v>
      </c>
      <c r="N2407" s="1" t="str">
        <f>IFERROR(VLOOKUP(ROWS($M$5:N2407),$L$5:$M$7000,2,FALSE),"")</f>
        <v/>
      </c>
      <c r="O2407" s="1" t="str">
        <f>IFERROR(VLOOKUP(ROWS($O$5:O2407),$K$5:$L$7000,2,FALSE),"")</f>
        <v/>
      </c>
    </row>
    <row r="2408" spans="2:15" ht="15" customHeight="1" x14ac:dyDescent="0.25">
      <c r="B2408" s="178" t="s">
        <v>11122</v>
      </c>
      <c r="C2408" s="178" t="s">
        <v>104</v>
      </c>
      <c r="D2408" s="178" t="s">
        <v>3070</v>
      </c>
      <c r="E2408" s="178" t="s">
        <v>2724</v>
      </c>
      <c r="F2408" s="178" t="s">
        <v>17</v>
      </c>
      <c r="G2408" s="1">
        <f>IF(ISNUMBER(Pay_Item_Search_Text),IF(ISNUMBER(IF(FIND(Pay_Item_Search_Text,B2408)=1,1, "FALSE")),MAX(G$4:$G2407)+1,IF(ISNUMBER(Pay_Item_Search_Text),0,IF(ISNUMBER(SEARCH(Pay_Item_Search_Text,H2408)),MAX(G$4:$G2407)+1,0))),IF(ISNUMBER(Pay_Item_Search_Text),0,IF(ISNUMBER(SEARCH(Pay_Item_Search_Text,H2408)),MAX(G$4:$G2407)+1,0)))</f>
        <v>2404</v>
      </c>
      <c r="H2408" s="1" t="str">
        <f>IF(Table_PayItems[[#This Row],[Description]]="_","_ Unique Item - "&amp;Table_PayItems[[#This Row],[Item]]&amp;" - $"&amp;Table_PayItems[[#This Row],[Unit]],Table_PayItems[[#This Row],[Description]]&amp;" - $"&amp;Table_PayItems[[#This Row],[Unit]])</f>
        <v>Driveway Opening, Conc, Det M - $Ft</v>
      </c>
      <c r="I2408" s="29" t="str">
        <f>IFERROR(VLOOKUP(ROWS($M$5:M2408),Table_PayItems[[Search Key]:[Concentrated Name]],2,FALSE),"")</f>
        <v>Driveway Opening, Conc, Det M - $Ft</v>
      </c>
      <c r="J2408" s="1"/>
      <c r="K2408" s="1"/>
      <c r="L2408" s="22">
        <f>IF(ISNUMBER(SEARCH(Pay_Item_Search_Text_2,M2408)),MAX($L$4:L2407)+1,0)</f>
        <v>0</v>
      </c>
      <c r="M2408" s="1" t="str">
        <f>IFERROR(VLOOKUP(ROWS($M$5:M2408),Table_PayItems[[Search Key]:[Concentrated Name]],2,FALSE),"")</f>
        <v>Driveway Opening, Conc, Det M - $Ft</v>
      </c>
      <c r="N2408" s="1" t="str">
        <f>IFERROR(VLOOKUP(ROWS($M$5:N2408),$L$5:$M$7000,2,FALSE),"")</f>
        <v/>
      </c>
      <c r="O2408" s="1" t="str">
        <f>IFERROR(VLOOKUP(ROWS($O$5:O2408),$K$5:$L$7000,2,FALSE),"")</f>
        <v/>
      </c>
    </row>
    <row r="2409" spans="2:15" ht="15" customHeight="1" x14ac:dyDescent="0.25">
      <c r="B2409" s="178" t="s">
        <v>11092</v>
      </c>
      <c r="C2409" s="178" t="s">
        <v>123</v>
      </c>
      <c r="D2409" s="178" t="s">
        <v>3041</v>
      </c>
      <c r="E2409" s="178" t="s">
        <v>6905</v>
      </c>
      <c r="F2409" s="178" t="s">
        <v>17</v>
      </c>
      <c r="G2409" s="1">
        <f>IF(ISNUMBER(Pay_Item_Search_Text),IF(ISNUMBER(IF(FIND(Pay_Item_Search_Text,B2409)=1,1, "FALSE")),MAX(G$4:$G2408)+1,IF(ISNUMBER(Pay_Item_Search_Text),0,IF(ISNUMBER(SEARCH(Pay_Item_Search_Text,H2409)),MAX(G$4:$G2408)+1,0))),IF(ISNUMBER(Pay_Item_Search_Text),0,IF(ISNUMBER(SEARCH(Pay_Item_Search_Text,H2409)),MAX(G$4:$G2408)+1,0)))</f>
        <v>2405</v>
      </c>
      <c r="H2409" s="1" t="str">
        <f>IF(Table_PayItems[[#This Row],[Description]]="_","_ Unique Item - "&amp;Table_PayItems[[#This Row],[Item]]&amp;" - $"&amp;Table_PayItems[[#This Row],[Unit]],Table_PayItems[[#This Row],[Description]]&amp;" - $"&amp;Table_PayItems[[#This Row],[Unit]])</f>
        <v>Driveway, Nonreinf Conc, 6 inch - $Syd</v>
      </c>
      <c r="I2409" s="29" t="str">
        <f>IFERROR(VLOOKUP(ROWS($M$5:M2409),Table_PayItems[[Search Key]:[Concentrated Name]],2,FALSE),"")</f>
        <v>Driveway, Nonreinf Conc, 6 inch - $Syd</v>
      </c>
      <c r="J2409" s="1"/>
      <c r="K2409" s="1"/>
      <c r="L2409" s="22">
        <f>IF(ISNUMBER(SEARCH(Pay_Item_Search_Text_2,M2409)),MAX($L$4:L2408)+1,0)</f>
        <v>0</v>
      </c>
      <c r="M2409" s="1" t="str">
        <f>IFERROR(VLOOKUP(ROWS($M$5:M2409),Table_PayItems[[Search Key]:[Concentrated Name]],2,FALSE),"")</f>
        <v>Driveway, Nonreinf Conc, 6 inch - $Syd</v>
      </c>
      <c r="N2409" s="1" t="str">
        <f>IFERROR(VLOOKUP(ROWS($M$5:N2409),$L$5:$M$7000,2,FALSE),"")</f>
        <v/>
      </c>
      <c r="O2409" s="1" t="str">
        <f>IFERROR(VLOOKUP(ROWS($O$5:O2409),$K$5:$L$7000,2,FALSE),"")</f>
        <v/>
      </c>
    </row>
    <row r="2410" spans="2:15" ht="15" customHeight="1" x14ac:dyDescent="0.25">
      <c r="B2410" s="178" t="s">
        <v>11093</v>
      </c>
      <c r="C2410" s="178" t="s">
        <v>123</v>
      </c>
      <c r="D2410" s="178" t="s">
        <v>3042</v>
      </c>
      <c r="E2410" s="178" t="s">
        <v>6905</v>
      </c>
      <c r="F2410" s="178" t="s">
        <v>17</v>
      </c>
      <c r="G2410" s="1">
        <f>IF(ISNUMBER(Pay_Item_Search_Text),IF(ISNUMBER(IF(FIND(Pay_Item_Search_Text,B2410)=1,1, "FALSE")),MAX(G$4:$G2409)+1,IF(ISNUMBER(Pay_Item_Search_Text),0,IF(ISNUMBER(SEARCH(Pay_Item_Search_Text,H2410)),MAX(G$4:$G2409)+1,0))),IF(ISNUMBER(Pay_Item_Search_Text),0,IF(ISNUMBER(SEARCH(Pay_Item_Search_Text,H2410)),MAX(G$4:$G2409)+1,0)))</f>
        <v>2406</v>
      </c>
      <c r="H2410" s="1" t="str">
        <f>IF(Table_PayItems[[#This Row],[Description]]="_","_ Unique Item - "&amp;Table_PayItems[[#This Row],[Item]]&amp;" - $"&amp;Table_PayItems[[#This Row],[Unit]],Table_PayItems[[#This Row],[Description]]&amp;" - $"&amp;Table_PayItems[[#This Row],[Unit]])</f>
        <v>Driveway, Nonreinf Conc, 7 inch - $Syd</v>
      </c>
      <c r="I2410" s="29" t="str">
        <f>IFERROR(VLOOKUP(ROWS($M$5:M2410),Table_PayItems[[Search Key]:[Concentrated Name]],2,FALSE),"")</f>
        <v>Driveway, Nonreinf Conc, 7 inch - $Syd</v>
      </c>
      <c r="J2410" s="1"/>
      <c r="K2410" s="1"/>
      <c r="L2410" s="22">
        <f>IF(ISNUMBER(SEARCH(Pay_Item_Search_Text_2,M2410)),MAX($L$4:L2409)+1,0)</f>
        <v>0</v>
      </c>
      <c r="M2410" s="1" t="str">
        <f>IFERROR(VLOOKUP(ROWS($M$5:M2410),Table_PayItems[[Search Key]:[Concentrated Name]],2,FALSE),"")</f>
        <v>Driveway, Nonreinf Conc, 7 inch - $Syd</v>
      </c>
      <c r="N2410" s="1" t="str">
        <f>IFERROR(VLOOKUP(ROWS($M$5:N2410),$L$5:$M$7000,2,FALSE),"")</f>
        <v/>
      </c>
      <c r="O2410" s="1" t="str">
        <f>IFERROR(VLOOKUP(ROWS($O$5:O2410),$K$5:$L$7000,2,FALSE),"")</f>
        <v/>
      </c>
    </row>
    <row r="2411" spans="2:15" ht="15" customHeight="1" x14ac:dyDescent="0.25">
      <c r="B2411" s="178" t="s">
        <v>11094</v>
      </c>
      <c r="C2411" s="178" t="s">
        <v>123</v>
      </c>
      <c r="D2411" s="178" t="s">
        <v>3043</v>
      </c>
      <c r="E2411" s="178" t="s">
        <v>6905</v>
      </c>
      <c r="F2411" s="178" t="s">
        <v>17</v>
      </c>
      <c r="G2411" s="1">
        <f>IF(ISNUMBER(Pay_Item_Search_Text),IF(ISNUMBER(IF(FIND(Pay_Item_Search_Text,B2411)=1,1, "FALSE")),MAX(G$4:$G2410)+1,IF(ISNUMBER(Pay_Item_Search_Text),0,IF(ISNUMBER(SEARCH(Pay_Item_Search_Text,H2411)),MAX(G$4:$G2410)+1,0))),IF(ISNUMBER(Pay_Item_Search_Text),0,IF(ISNUMBER(SEARCH(Pay_Item_Search_Text,H2411)),MAX(G$4:$G2410)+1,0)))</f>
        <v>2407</v>
      </c>
      <c r="H2411" s="1" t="str">
        <f>IF(Table_PayItems[[#This Row],[Description]]="_","_ Unique Item - "&amp;Table_PayItems[[#This Row],[Item]]&amp;" - $"&amp;Table_PayItems[[#This Row],[Unit]],Table_PayItems[[#This Row],[Description]]&amp;" - $"&amp;Table_PayItems[[#This Row],[Unit]])</f>
        <v>Driveway, Nonreinf Conc, 8 inch - $Syd</v>
      </c>
      <c r="I2411" s="29" t="str">
        <f>IFERROR(VLOOKUP(ROWS($M$5:M2411),Table_PayItems[[Search Key]:[Concentrated Name]],2,FALSE),"")</f>
        <v>Driveway, Nonreinf Conc, 8 inch - $Syd</v>
      </c>
      <c r="J2411" s="1"/>
      <c r="K2411" s="1"/>
      <c r="L2411" s="22">
        <f>IF(ISNUMBER(SEARCH(Pay_Item_Search_Text_2,M2411)),MAX($L$4:L2410)+1,0)</f>
        <v>0</v>
      </c>
      <c r="M2411" s="1" t="str">
        <f>IFERROR(VLOOKUP(ROWS($M$5:M2411),Table_PayItems[[Search Key]:[Concentrated Name]],2,FALSE),"")</f>
        <v>Driveway, Nonreinf Conc, 8 inch - $Syd</v>
      </c>
      <c r="N2411" s="1" t="str">
        <f>IFERROR(VLOOKUP(ROWS($M$5:N2411),$L$5:$M$7000,2,FALSE),"")</f>
        <v/>
      </c>
      <c r="O2411" s="1" t="str">
        <f>IFERROR(VLOOKUP(ROWS($O$5:O2411),$K$5:$L$7000,2,FALSE),"")</f>
        <v/>
      </c>
    </row>
    <row r="2412" spans="2:15" ht="15" customHeight="1" x14ac:dyDescent="0.25">
      <c r="B2412" s="178" t="s">
        <v>11095</v>
      </c>
      <c r="C2412" s="178" t="s">
        <v>123</v>
      </c>
      <c r="D2412" s="178" t="s">
        <v>3044</v>
      </c>
      <c r="E2412" s="178" t="s">
        <v>6905</v>
      </c>
      <c r="F2412" s="178" t="s">
        <v>17</v>
      </c>
      <c r="G2412" s="1">
        <f>IF(ISNUMBER(Pay_Item_Search_Text),IF(ISNUMBER(IF(FIND(Pay_Item_Search_Text,B2412)=1,1, "FALSE")),MAX(G$4:$G2411)+1,IF(ISNUMBER(Pay_Item_Search_Text),0,IF(ISNUMBER(SEARCH(Pay_Item_Search_Text,H2412)),MAX(G$4:$G2411)+1,0))),IF(ISNUMBER(Pay_Item_Search_Text),0,IF(ISNUMBER(SEARCH(Pay_Item_Search_Text,H2412)),MAX(G$4:$G2411)+1,0)))</f>
        <v>2408</v>
      </c>
      <c r="H2412" s="1" t="str">
        <f>IF(Table_PayItems[[#This Row],[Description]]="_","_ Unique Item - "&amp;Table_PayItems[[#This Row],[Item]]&amp;" - $"&amp;Table_PayItems[[#This Row],[Unit]],Table_PayItems[[#This Row],[Description]]&amp;" - $"&amp;Table_PayItems[[#This Row],[Unit]])</f>
        <v>Driveway, Nonreinf Conc, 9 inch - $Syd</v>
      </c>
      <c r="I2412" s="29" t="str">
        <f>IFERROR(VLOOKUP(ROWS($M$5:M2412),Table_PayItems[[Search Key]:[Concentrated Name]],2,FALSE),"")</f>
        <v>Driveway, Nonreinf Conc, 9 inch - $Syd</v>
      </c>
      <c r="J2412" s="1"/>
      <c r="K2412" s="1"/>
      <c r="L2412" s="22">
        <f>IF(ISNUMBER(SEARCH(Pay_Item_Search_Text_2,M2412)),MAX($L$4:L2411)+1,0)</f>
        <v>0</v>
      </c>
      <c r="M2412" s="1" t="str">
        <f>IFERROR(VLOOKUP(ROWS($M$5:M2412),Table_PayItems[[Search Key]:[Concentrated Name]],2,FALSE),"")</f>
        <v>Driveway, Nonreinf Conc, 9 inch - $Syd</v>
      </c>
      <c r="N2412" s="1" t="str">
        <f>IFERROR(VLOOKUP(ROWS($M$5:N2412),$L$5:$M$7000,2,FALSE),"")</f>
        <v/>
      </c>
      <c r="O2412" s="1" t="str">
        <f>IFERROR(VLOOKUP(ROWS($O$5:O2412),$K$5:$L$7000,2,FALSE),"")</f>
        <v/>
      </c>
    </row>
    <row r="2413" spans="2:15" ht="15" customHeight="1" x14ac:dyDescent="0.25">
      <c r="B2413" s="178" t="s">
        <v>11088</v>
      </c>
      <c r="C2413" s="178" t="s">
        <v>123</v>
      </c>
      <c r="D2413" s="178" t="s">
        <v>3037</v>
      </c>
      <c r="E2413" s="178" t="s">
        <v>2724</v>
      </c>
      <c r="F2413" s="178" t="s">
        <v>17</v>
      </c>
      <c r="G2413" s="1">
        <f>IF(ISNUMBER(Pay_Item_Search_Text),IF(ISNUMBER(IF(FIND(Pay_Item_Search_Text,B2413)=1,1, "FALSE")),MAX(G$4:$G2412)+1,IF(ISNUMBER(Pay_Item_Search_Text),0,IF(ISNUMBER(SEARCH(Pay_Item_Search_Text,H2413)),MAX(G$4:$G2412)+1,0))),IF(ISNUMBER(Pay_Item_Search_Text),0,IF(ISNUMBER(SEARCH(Pay_Item_Search_Text,H2413)),MAX(G$4:$G2412)+1,0)))</f>
        <v>2409</v>
      </c>
      <c r="H2413" s="1" t="str">
        <f>IF(Table_PayItems[[#This Row],[Description]]="_","_ Unique Item - "&amp;Table_PayItems[[#This Row],[Item]]&amp;" - $"&amp;Table_PayItems[[#This Row],[Unit]],Table_PayItems[[#This Row],[Description]]&amp;" - $"&amp;Table_PayItems[[#This Row],[Unit]])</f>
        <v>Driveway, Reinf Conc, 6 inch - $Syd</v>
      </c>
      <c r="I2413" s="29" t="str">
        <f>IFERROR(VLOOKUP(ROWS($M$5:M2413),Table_PayItems[[Search Key]:[Concentrated Name]],2,FALSE),"")</f>
        <v>Driveway, Reinf Conc, 6 inch - $Syd</v>
      </c>
      <c r="J2413" s="1"/>
      <c r="K2413" s="1"/>
      <c r="L2413" s="22">
        <f>IF(ISNUMBER(SEARCH(Pay_Item_Search_Text_2,M2413)),MAX($L$4:L2412)+1,0)</f>
        <v>0</v>
      </c>
      <c r="M2413" s="1" t="str">
        <f>IFERROR(VLOOKUP(ROWS($M$5:M2413),Table_PayItems[[Search Key]:[Concentrated Name]],2,FALSE),"")</f>
        <v>Driveway, Reinf Conc, 6 inch - $Syd</v>
      </c>
      <c r="N2413" s="1" t="str">
        <f>IFERROR(VLOOKUP(ROWS($M$5:N2413),$L$5:$M$7000,2,FALSE),"")</f>
        <v/>
      </c>
      <c r="O2413" s="1" t="str">
        <f>IFERROR(VLOOKUP(ROWS($O$5:O2413),$K$5:$L$7000,2,FALSE),"")</f>
        <v/>
      </c>
    </row>
    <row r="2414" spans="2:15" ht="15" customHeight="1" x14ac:dyDescent="0.25">
      <c r="B2414" s="178" t="s">
        <v>11089</v>
      </c>
      <c r="C2414" s="178" t="s">
        <v>123</v>
      </c>
      <c r="D2414" s="178" t="s">
        <v>3038</v>
      </c>
      <c r="E2414" s="178" t="s">
        <v>2724</v>
      </c>
      <c r="F2414" s="178" t="s">
        <v>17</v>
      </c>
      <c r="G2414" s="1">
        <f>IF(ISNUMBER(Pay_Item_Search_Text),IF(ISNUMBER(IF(FIND(Pay_Item_Search_Text,B2414)=1,1, "FALSE")),MAX(G$4:$G2413)+1,IF(ISNUMBER(Pay_Item_Search_Text),0,IF(ISNUMBER(SEARCH(Pay_Item_Search_Text,H2414)),MAX(G$4:$G2413)+1,0))),IF(ISNUMBER(Pay_Item_Search_Text),0,IF(ISNUMBER(SEARCH(Pay_Item_Search_Text,H2414)),MAX(G$4:$G2413)+1,0)))</f>
        <v>2410</v>
      </c>
      <c r="H2414" s="1" t="str">
        <f>IF(Table_PayItems[[#This Row],[Description]]="_","_ Unique Item - "&amp;Table_PayItems[[#This Row],[Item]]&amp;" - $"&amp;Table_PayItems[[#This Row],[Unit]],Table_PayItems[[#This Row],[Description]]&amp;" - $"&amp;Table_PayItems[[#This Row],[Unit]])</f>
        <v>Driveway, Reinf Conc, 7 inch - $Syd</v>
      </c>
      <c r="I2414" s="29" t="str">
        <f>IFERROR(VLOOKUP(ROWS($M$5:M2414),Table_PayItems[[Search Key]:[Concentrated Name]],2,FALSE),"")</f>
        <v>Driveway, Reinf Conc, 7 inch - $Syd</v>
      </c>
      <c r="J2414" s="1"/>
      <c r="K2414" s="1"/>
      <c r="L2414" s="22">
        <f>IF(ISNUMBER(SEARCH(Pay_Item_Search_Text_2,M2414)),MAX($L$4:L2413)+1,0)</f>
        <v>0</v>
      </c>
      <c r="M2414" s="1" t="str">
        <f>IFERROR(VLOOKUP(ROWS($M$5:M2414),Table_PayItems[[Search Key]:[Concentrated Name]],2,FALSE),"")</f>
        <v>Driveway, Reinf Conc, 7 inch - $Syd</v>
      </c>
      <c r="N2414" s="1" t="str">
        <f>IFERROR(VLOOKUP(ROWS($M$5:N2414),$L$5:$M$7000,2,FALSE),"")</f>
        <v/>
      </c>
      <c r="O2414" s="1" t="str">
        <f>IFERROR(VLOOKUP(ROWS($O$5:O2414),$K$5:$L$7000,2,FALSE),"")</f>
        <v/>
      </c>
    </row>
    <row r="2415" spans="2:15" ht="15" customHeight="1" x14ac:dyDescent="0.25">
      <c r="B2415" s="178" t="s">
        <v>11090</v>
      </c>
      <c r="C2415" s="178" t="s">
        <v>123</v>
      </c>
      <c r="D2415" s="178" t="s">
        <v>3039</v>
      </c>
      <c r="E2415" s="178" t="s">
        <v>2724</v>
      </c>
      <c r="F2415" s="178" t="s">
        <v>17</v>
      </c>
      <c r="G2415" s="1">
        <f>IF(ISNUMBER(Pay_Item_Search_Text),IF(ISNUMBER(IF(FIND(Pay_Item_Search_Text,B2415)=1,1, "FALSE")),MAX(G$4:$G2414)+1,IF(ISNUMBER(Pay_Item_Search_Text),0,IF(ISNUMBER(SEARCH(Pay_Item_Search_Text,H2415)),MAX(G$4:$G2414)+1,0))),IF(ISNUMBER(Pay_Item_Search_Text),0,IF(ISNUMBER(SEARCH(Pay_Item_Search_Text,H2415)),MAX(G$4:$G2414)+1,0)))</f>
        <v>2411</v>
      </c>
      <c r="H2415" s="1" t="str">
        <f>IF(Table_PayItems[[#This Row],[Description]]="_","_ Unique Item - "&amp;Table_PayItems[[#This Row],[Item]]&amp;" - $"&amp;Table_PayItems[[#This Row],[Unit]],Table_PayItems[[#This Row],[Description]]&amp;" - $"&amp;Table_PayItems[[#This Row],[Unit]])</f>
        <v>Driveway, Reinf Conc, 8 inch - $Syd</v>
      </c>
      <c r="I2415" s="29" t="str">
        <f>IFERROR(VLOOKUP(ROWS($M$5:M2415),Table_PayItems[[Search Key]:[Concentrated Name]],2,FALSE),"")</f>
        <v>Driveway, Reinf Conc, 8 inch - $Syd</v>
      </c>
      <c r="J2415" s="1"/>
      <c r="K2415" s="1"/>
      <c r="L2415" s="22">
        <f>IF(ISNUMBER(SEARCH(Pay_Item_Search_Text_2,M2415)),MAX($L$4:L2414)+1,0)</f>
        <v>0</v>
      </c>
      <c r="M2415" s="1" t="str">
        <f>IFERROR(VLOOKUP(ROWS($M$5:M2415),Table_PayItems[[Search Key]:[Concentrated Name]],2,FALSE),"")</f>
        <v>Driveway, Reinf Conc, 8 inch - $Syd</v>
      </c>
      <c r="N2415" s="1" t="str">
        <f>IFERROR(VLOOKUP(ROWS($M$5:N2415),$L$5:$M$7000,2,FALSE),"")</f>
        <v/>
      </c>
      <c r="O2415" s="1" t="str">
        <f>IFERROR(VLOOKUP(ROWS($O$5:O2415),$K$5:$L$7000,2,FALSE),"")</f>
        <v/>
      </c>
    </row>
    <row r="2416" spans="2:15" ht="15" customHeight="1" x14ac:dyDescent="0.25">
      <c r="B2416" s="178" t="s">
        <v>11091</v>
      </c>
      <c r="C2416" s="178" t="s">
        <v>123</v>
      </c>
      <c r="D2416" s="178" t="s">
        <v>3040</v>
      </c>
      <c r="E2416" s="178" t="s">
        <v>2724</v>
      </c>
      <c r="F2416" s="178" t="s">
        <v>17</v>
      </c>
      <c r="G2416" s="1">
        <f>IF(ISNUMBER(Pay_Item_Search_Text),IF(ISNUMBER(IF(FIND(Pay_Item_Search_Text,B2416)=1,1, "FALSE")),MAX(G$4:$G2415)+1,IF(ISNUMBER(Pay_Item_Search_Text),0,IF(ISNUMBER(SEARCH(Pay_Item_Search_Text,H2416)),MAX(G$4:$G2415)+1,0))),IF(ISNUMBER(Pay_Item_Search_Text),0,IF(ISNUMBER(SEARCH(Pay_Item_Search_Text,H2416)),MAX(G$4:$G2415)+1,0)))</f>
        <v>2412</v>
      </c>
      <c r="H2416" s="1" t="str">
        <f>IF(Table_PayItems[[#This Row],[Description]]="_","_ Unique Item - "&amp;Table_PayItems[[#This Row],[Item]]&amp;" - $"&amp;Table_PayItems[[#This Row],[Unit]],Table_PayItems[[#This Row],[Description]]&amp;" - $"&amp;Table_PayItems[[#This Row],[Unit]])</f>
        <v>Driveway, Reinf Conc, 9 inch - $Syd</v>
      </c>
      <c r="I2416" s="29" t="str">
        <f>IFERROR(VLOOKUP(ROWS($M$5:M2416),Table_PayItems[[Search Key]:[Concentrated Name]],2,FALSE),"")</f>
        <v>Driveway, Reinf Conc, 9 inch - $Syd</v>
      </c>
      <c r="J2416" s="1"/>
      <c r="K2416" s="1"/>
      <c r="L2416" s="22">
        <f>IF(ISNUMBER(SEARCH(Pay_Item_Search_Text_2,M2416)),MAX($L$4:L2415)+1,0)</f>
        <v>0</v>
      </c>
      <c r="M2416" s="1" t="str">
        <f>IFERROR(VLOOKUP(ROWS($M$5:M2416),Table_PayItems[[Search Key]:[Concentrated Name]],2,FALSE),"")</f>
        <v>Driveway, Reinf Conc, 9 inch - $Syd</v>
      </c>
      <c r="N2416" s="1" t="str">
        <f>IFERROR(VLOOKUP(ROWS($M$5:N2416),$L$5:$M$7000,2,FALSE),"")</f>
        <v/>
      </c>
      <c r="O2416" s="1" t="str">
        <f>IFERROR(VLOOKUP(ROWS($O$5:O2416),$K$5:$L$7000,2,FALSE),"")</f>
        <v/>
      </c>
    </row>
    <row r="2417" spans="2:15" ht="15" customHeight="1" x14ac:dyDescent="0.25">
      <c r="B2417" s="178" t="s">
        <v>10173</v>
      </c>
      <c r="C2417" s="178" t="s">
        <v>88</v>
      </c>
      <c r="D2417" s="178" t="s">
        <v>2217</v>
      </c>
      <c r="E2417" s="178" t="s">
        <v>17</v>
      </c>
      <c r="F2417" s="178" t="s">
        <v>17</v>
      </c>
      <c r="G2417" s="1">
        <f>IF(ISNUMBER(Pay_Item_Search_Text),IF(ISNUMBER(IF(FIND(Pay_Item_Search_Text,B2417)=1,1, "FALSE")),MAX(G$4:$G2416)+1,IF(ISNUMBER(Pay_Item_Search_Text),0,IF(ISNUMBER(SEARCH(Pay_Item_Search_Text,H2417)),MAX(G$4:$G2416)+1,0))),IF(ISNUMBER(Pay_Item_Search_Text),0,IF(ISNUMBER(SEARCH(Pay_Item_Search_Text,H2417)),MAX(G$4:$G2416)+1,0)))</f>
        <v>2413</v>
      </c>
      <c r="H2417" s="1" t="str">
        <f>IF(Table_PayItems[[#This Row],[Description]]="_","_ Unique Item - "&amp;Table_PayItems[[#This Row],[Item]]&amp;" - $"&amp;Table_PayItems[[#This Row],[Unit]],Table_PayItems[[#This Row],[Description]]&amp;" - $"&amp;Table_PayItems[[#This Row],[Unit]])</f>
        <v>Drop Inlet, Type 1 - $Ea</v>
      </c>
      <c r="I2417" s="29" t="str">
        <f>IFERROR(VLOOKUP(ROWS($M$5:M2417),Table_PayItems[[Search Key]:[Concentrated Name]],2,FALSE),"")</f>
        <v>Drop Inlet, Type 1 - $Ea</v>
      </c>
      <c r="J2417" s="1"/>
      <c r="K2417" s="1"/>
      <c r="L2417" s="22">
        <f>IF(ISNUMBER(SEARCH(Pay_Item_Search_Text_2,M2417)),MAX($L$4:L2416)+1,0)</f>
        <v>0</v>
      </c>
      <c r="M2417" s="1" t="str">
        <f>IFERROR(VLOOKUP(ROWS($M$5:M2417),Table_PayItems[[Search Key]:[Concentrated Name]],2,FALSE),"")</f>
        <v>Drop Inlet, Type 1 - $Ea</v>
      </c>
      <c r="N2417" s="1" t="str">
        <f>IFERROR(VLOOKUP(ROWS($M$5:N2417),$L$5:$M$7000,2,FALSE),"")</f>
        <v/>
      </c>
      <c r="O2417" s="1" t="str">
        <f>IFERROR(VLOOKUP(ROWS($O$5:O2417),$K$5:$L$7000,2,FALSE),"")</f>
        <v/>
      </c>
    </row>
    <row r="2418" spans="2:15" ht="15" customHeight="1" x14ac:dyDescent="0.25">
      <c r="B2418" s="178" t="s">
        <v>10174</v>
      </c>
      <c r="C2418" s="178" t="s">
        <v>88</v>
      </c>
      <c r="D2418" s="178" t="s">
        <v>2218</v>
      </c>
      <c r="E2418" s="178" t="s">
        <v>17</v>
      </c>
      <c r="F2418" s="178" t="s">
        <v>17</v>
      </c>
      <c r="G2418" s="1">
        <f>IF(ISNUMBER(Pay_Item_Search_Text),IF(ISNUMBER(IF(FIND(Pay_Item_Search_Text,B2418)=1,1, "FALSE")),MAX(G$4:$G2417)+1,IF(ISNUMBER(Pay_Item_Search_Text),0,IF(ISNUMBER(SEARCH(Pay_Item_Search_Text,H2418)),MAX(G$4:$G2417)+1,0))),IF(ISNUMBER(Pay_Item_Search_Text),0,IF(ISNUMBER(SEARCH(Pay_Item_Search_Text,H2418)),MAX(G$4:$G2417)+1,0)))</f>
        <v>2414</v>
      </c>
      <c r="H2418" s="1" t="str">
        <f>IF(Table_PayItems[[#This Row],[Description]]="_","_ Unique Item - "&amp;Table_PayItems[[#This Row],[Item]]&amp;" - $"&amp;Table_PayItems[[#This Row],[Unit]],Table_PayItems[[#This Row],[Description]]&amp;" - $"&amp;Table_PayItems[[#This Row],[Unit]])</f>
        <v>Drop Inlet, Type 2 - $Ea</v>
      </c>
      <c r="I2418" s="29" t="str">
        <f>IFERROR(VLOOKUP(ROWS($M$5:M2418),Table_PayItems[[Search Key]:[Concentrated Name]],2,FALSE),"")</f>
        <v>Drop Inlet, Type 2 - $Ea</v>
      </c>
      <c r="J2418" s="1"/>
      <c r="K2418" s="1"/>
      <c r="L2418" s="22">
        <f>IF(ISNUMBER(SEARCH(Pay_Item_Search_Text_2,M2418)),MAX($L$4:L2417)+1,0)</f>
        <v>0</v>
      </c>
      <c r="M2418" s="1" t="str">
        <f>IFERROR(VLOOKUP(ROWS($M$5:M2418),Table_PayItems[[Search Key]:[Concentrated Name]],2,FALSE),"")</f>
        <v>Drop Inlet, Type 2 - $Ea</v>
      </c>
      <c r="N2418" s="1" t="str">
        <f>IFERROR(VLOOKUP(ROWS($M$5:N2418),$L$5:$M$7000,2,FALSE),"")</f>
        <v/>
      </c>
      <c r="O2418" s="1" t="str">
        <f>IFERROR(VLOOKUP(ROWS($O$5:O2418),$K$5:$L$7000,2,FALSE),"")</f>
        <v/>
      </c>
    </row>
    <row r="2419" spans="2:15" ht="15" customHeight="1" x14ac:dyDescent="0.25">
      <c r="B2419" s="178" t="s">
        <v>13683</v>
      </c>
      <c r="C2419" s="178" t="s">
        <v>123</v>
      </c>
      <c r="D2419" s="178" t="s">
        <v>4602</v>
      </c>
      <c r="E2419" s="178" t="s">
        <v>17</v>
      </c>
      <c r="F2419" s="178" t="s">
        <v>17</v>
      </c>
      <c r="G2419" s="1">
        <f>IF(ISNUMBER(Pay_Item_Search_Text),IF(ISNUMBER(IF(FIND(Pay_Item_Search_Text,B2419)=1,1, "FALSE")),MAX(G$4:$G2418)+1,IF(ISNUMBER(Pay_Item_Search_Text),0,IF(ISNUMBER(SEARCH(Pay_Item_Search_Text,H2419)),MAX(G$4:$G2418)+1,0))),IF(ISNUMBER(Pay_Item_Search_Text),0,IF(ISNUMBER(SEARCH(Pay_Item_Search_Text,H2419)),MAX(G$4:$G2418)+1,0)))</f>
        <v>2415</v>
      </c>
      <c r="H2419" s="24" t="str">
        <f>IF(Table_PayItems[[#This Row],[Description]]="_","_ Unique Item - "&amp;Table_PayItems[[#This Row],[Item]]&amp;" - $"&amp;Table_PayItems[[#This Row],[Unit]],Table_PayItems[[#This Row],[Description]]&amp;" - $"&amp;Table_PayItems[[#This Row],[Unit]])</f>
        <v>Dune Grass Planting - $Syd</v>
      </c>
      <c r="I2419" s="29" t="str">
        <f>IFERROR(VLOOKUP(ROWS($M$5:M2419),Table_PayItems[[Search Key]:[Concentrated Name]],2,FALSE),"")</f>
        <v>Dune Grass Planting - $Syd</v>
      </c>
      <c r="J2419" s="1"/>
      <c r="K2419" s="1"/>
      <c r="L2419" s="22">
        <f>IF(ISNUMBER(SEARCH(Pay_Item_Search_Text_2,M2419)),MAX($L$4:L2418)+1,0)</f>
        <v>0</v>
      </c>
      <c r="M2419" s="1" t="str">
        <f>IFERROR(VLOOKUP(ROWS($M$5:M2419),Table_PayItems[[Search Key]:[Concentrated Name]],2,FALSE),"")</f>
        <v>Dune Grass Planting - $Syd</v>
      </c>
      <c r="N2419" s="1" t="str">
        <f>IFERROR(VLOOKUP(ROWS($M$5:N2419),$L$5:$M$7000,2,FALSE),"")</f>
        <v/>
      </c>
      <c r="O2419" s="1" t="str">
        <f>IFERROR(VLOOKUP(ROWS($O$5:O2419),$K$5:$L$7000,2,FALSE),"")</f>
        <v/>
      </c>
    </row>
    <row r="2420" spans="2:15" ht="15" customHeight="1" x14ac:dyDescent="0.25">
      <c r="B2420" s="178" t="s">
        <v>11942</v>
      </c>
      <c r="C2420" s="178" t="s">
        <v>189</v>
      </c>
      <c r="D2420" s="178" t="s">
        <v>3832</v>
      </c>
      <c r="E2420" s="178" t="s">
        <v>17</v>
      </c>
      <c r="F2420" s="178" t="s">
        <v>17</v>
      </c>
      <c r="G2420" s="1">
        <f>IF(ISNUMBER(Pay_Item_Search_Text),IF(ISNUMBER(IF(FIND(Pay_Item_Search_Text,B2420)=1,1, "FALSE")),MAX(G$4:$G2419)+1,IF(ISNUMBER(Pay_Item_Search_Text),0,IF(ISNUMBER(SEARCH(Pay_Item_Search_Text,H2420)),MAX(G$4:$G2419)+1,0))),IF(ISNUMBER(Pay_Item_Search_Text),0,IF(ISNUMBER(SEARCH(Pay_Item_Search_Text,H2420)),MAX(G$4:$G2419)+1,0)))</f>
        <v>2416</v>
      </c>
      <c r="H2420" s="1" t="str">
        <f>IF(Table_PayItems[[#This Row],[Description]]="_","_ Unique Item - "&amp;Table_PayItems[[#This Row],[Item]]&amp;" - $"&amp;Table_PayItems[[#This Row],[Unit]],Table_PayItems[[#This Row],[Description]]&amp;" - $"&amp;Table_PayItems[[#This Row],[Unit]])</f>
        <v>Dust Palliative, Applied - $Ton</v>
      </c>
      <c r="I2420" s="29" t="str">
        <f>IFERROR(VLOOKUP(ROWS($M$5:M2420),Table_PayItems[[Search Key]:[Concentrated Name]],2,FALSE),"")</f>
        <v>Dust Palliative, Applied - $Ton</v>
      </c>
      <c r="J2420" s="1"/>
      <c r="K2420" s="1"/>
      <c r="L2420" s="22">
        <f>IF(ISNUMBER(SEARCH(Pay_Item_Search_Text_2,M2420)),MAX($L$4:L2419)+1,0)</f>
        <v>0</v>
      </c>
      <c r="M2420" s="1" t="str">
        <f>IFERROR(VLOOKUP(ROWS($M$5:M2420),Table_PayItems[[Search Key]:[Concentrated Name]],2,FALSE),"")</f>
        <v>Dust Palliative, Applied - $Ton</v>
      </c>
      <c r="N2420" s="1" t="str">
        <f>IFERROR(VLOOKUP(ROWS($M$5:N2420),$L$5:$M$7000,2,FALSE),"")</f>
        <v/>
      </c>
      <c r="O2420" s="1" t="str">
        <f>IFERROR(VLOOKUP(ROWS($O$5:O2420),$K$5:$L$7000,2,FALSE),"")</f>
        <v/>
      </c>
    </row>
    <row r="2421" spans="2:15" ht="15" customHeight="1" x14ac:dyDescent="0.25">
      <c r="B2421" s="178" t="s">
        <v>12501</v>
      </c>
      <c r="C2421" s="178" t="s">
        <v>88</v>
      </c>
      <c r="D2421" s="178" t="s">
        <v>4130</v>
      </c>
      <c r="E2421" s="178" t="s">
        <v>6993</v>
      </c>
      <c r="F2421" s="178" t="s">
        <v>17</v>
      </c>
      <c r="G2421" s="1">
        <f>IF(ISNUMBER(Pay_Item_Search_Text),IF(ISNUMBER(IF(FIND(Pay_Item_Search_Text,B2421)=1,1, "FALSE")),MAX(G$4:$G2420)+1,IF(ISNUMBER(Pay_Item_Search_Text),0,IF(ISNUMBER(SEARCH(Pay_Item_Search_Text,H2421)),MAX(G$4:$G2420)+1,0))),IF(ISNUMBER(Pay_Item_Search_Text),0,IF(ISNUMBER(SEARCH(Pay_Item_Search_Text,H2421)),MAX(G$4:$G2420)+1,0)))</f>
        <v>2417</v>
      </c>
      <c r="H2421" s="1" t="str">
        <f>IF(Table_PayItems[[#This Row],[Description]]="_","_ Unique Item - "&amp;Table_PayItems[[#This Row],[Item]]&amp;" - $"&amp;Table_PayItems[[#This Row],[Unit]],Table_PayItems[[#This Row],[Description]]&amp;" - $"&amp;Table_PayItems[[#This Row],[Unit]])</f>
        <v>Echinacea paradoxa, #1 cont. - $Ea</v>
      </c>
      <c r="I2421" s="29" t="str">
        <f>IFERROR(VLOOKUP(ROWS($M$5:M2421),Table_PayItems[[Search Key]:[Concentrated Name]],2,FALSE),"")</f>
        <v>Echinacea paradoxa, #1 cont. - $Ea</v>
      </c>
      <c r="J2421" s="1"/>
      <c r="K2421" s="1"/>
      <c r="L2421" s="22">
        <f>IF(ISNUMBER(SEARCH(Pay_Item_Search_Text_2,M2421)),MAX($L$4:L2420)+1,0)</f>
        <v>0</v>
      </c>
      <c r="M2421" s="1" t="str">
        <f>IFERROR(VLOOKUP(ROWS($M$5:M2421),Table_PayItems[[Search Key]:[Concentrated Name]],2,FALSE),"")</f>
        <v>Echinacea paradoxa, #1 cont. - $Ea</v>
      </c>
      <c r="N2421" s="1" t="str">
        <f>IFERROR(VLOOKUP(ROWS($M$5:N2421),$L$5:$M$7000,2,FALSE),"")</f>
        <v/>
      </c>
      <c r="O2421" s="1" t="str">
        <f>IFERROR(VLOOKUP(ROWS($O$5:O2421),$K$5:$L$7000,2,FALSE),"")</f>
        <v/>
      </c>
    </row>
    <row r="2422" spans="2:15" ht="15" customHeight="1" x14ac:dyDescent="0.25">
      <c r="B2422" s="178" t="s">
        <v>12502</v>
      </c>
      <c r="C2422" s="178" t="s">
        <v>88</v>
      </c>
      <c r="D2422" s="178" t="s">
        <v>4131</v>
      </c>
      <c r="E2422" s="178" t="s">
        <v>6993</v>
      </c>
      <c r="F2422" s="178" t="s">
        <v>17</v>
      </c>
      <c r="G2422" s="1">
        <f>IF(ISNUMBER(Pay_Item_Search_Text),IF(ISNUMBER(IF(FIND(Pay_Item_Search_Text,B2422)=1,1, "FALSE")),MAX(G$4:$G2421)+1,IF(ISNUMBER(Pay_Item_Search_Text),0,IF(ISNUMBER(SEARCH(Pay_Item_Search_Text,H2422)),MAX(G$4:$G2421)+1,0))),IF(ISNUMBER(Pay_Item_Search_Text),0,IF(ISNUMBER(SEARCH(Pay_Item_Search_Text,H2422)),MAX(G$4:$G2421)+1,0)))</f>
        <v>2418</v>
      </c>
      <c r="H2422" s="1" t="str">
        <f>IF(Table_PayItems[[#This Row],[Description]]="_","_ Unique Item - "&amp;Table_PayItems[[#This Row],[Item]]&amp;" - $"&amp;Table_PayItems[[#This Row],[Unit]],Table_PayItems[[#This Row],[Description]]&amp;" - $"&amp;Table_PayItems[[#This Row],[Unit]])</f>
        <v>Echinacea paradoxa, 3 inch pot - $Ea</v>
      </c>
      <c r="I2422" s="29" t="str">
        <f>IFERROR(VLOOKUP(ROWS($M$5:M2422),Table_PayItems[[Search Key]:[Concentrated Name]],2,FALSE),"")</f>
        <v>Echinacea paradoxa, 3 inch pot - $Ea</v>
      </c>
      <c r="J2422" s="1"/>
      <c r="K2422" s="1"/>
      <c r="L2422" s="22">
        <f>IF(ISNUMBER(SEARCH(Pay_Item_Search_Text_2,M2422)),MAX($L$4:L2421)+1,0)</f>
        <v>0</v>
      </c>
      <c r="M2422" s="1" t="str">
        <f>IFERROR(VLOOKUP(ROWS($M$5:M2422),Table_PayItems[[Search Key]:[Concentrated Name]],2,FALSE),"")</f>
        <v>Echinacea paradoxa, 3 inch pot - $Ea</v>
      </c>
      <c r="N2422" s="1" t="str">
        <f>IFERROR(VLOOKUP(ROWS($M$5:N2422),$L$5:$M$7000,2,FALSE),"")</f>
        <v/>
      </c>
      <c r="O2422" s="1" t="str">
        <f>IFERROR(VLOOKUP(ROWS($O$5:O2422),$K$5:$L$7000,2,FALSE),"")</f>
        <v/>
      </c>
    </row>
    <row r="2423" spans="2:15" ht="15" customHeight="1" x14ac:dyDescent="0.25">
      <c r="B2423" s="178" t="s">
        <v>12503</v>
      </c>
      <c r="C2423" s="178" t="s">
        <v>88</v>
      </c>
      <c r="D2423" s="178" t="s">
        <v>4132</v>
      </c>
      <c r="E2423" s="178" t="s">
        <v>6993</v>
      </c>
      <c r="F2423" s="178" t="s">
        <v>17</v>
      </c>
      <c r="G2423" s="1">
        <f>IF(ISNUMBER(Pay_Item_Search_Text),IF(ISNUMBER(IF(FIND(Pay_Item_Search_Text,B2423)=1,1, "FALSE")),MAX(G$4:$G2422)+1,IF(ISNUMBER(Pay_Item_Search_Text),0,IF(ISNUMBER(SEARCH(Pay_Item_Search_Text,H2423)),MAX(G$4:$G2422)+1,0))),IF(ISNUMBER(Pay_Item_Search_Text),0,IF(ISNUMBER(SEARCH(Pay_Item_Search_Text,H2423)),MAX(G$4:$G2422)+1,0)))</f>
        <v>2419</v>
      </c>
      <c r="H2423" s="1" t="str">
        <f>IF(Table_PayItems[[#This Row],[Description]]="_","_ Unique Item - "&amp;Table_PayItems[[#This Row],[Item]]&amp;" - $"&amp;Table_PayItems[[#This Row],[Unit]],Table_PayItems[[#This Row],[Description]]&amp;" - $"&amp;Table_PayItems[[#This Row],[Unit]])</f>
        <v>Echinacea paradoxa, 4 inch pot - $Ea</v>
      </c>
      <c r="I2423" s="29" t="str">
        <f>IFERROR(VLOOKUP(ROWS($M$5:M2423),Table_PayItems[[Search Key]:[Concentrated Name]],2,FALSE),"")</f>
        <v>Echinacea paradoxa, 4 inch pot - $Ea</v>
      </c>
      <c r="J2423" s="1"/>
      <c r="K2423" s="1"/>
      <c r="L2423" s="22">
        <f>IF(ISNUMBER(SEARCH(Pay_Item_Search_Text_2,M2423)),MAX($L$4:L2422)+1,0)</f>
        <v>0</v>
      </c>
      <c r="M2423" s="1" t="str">
        <f>IFERROR(VLOOKUP(ROWS($M$5:M2423),Table_PayItems[[Search Key]:[Concentrated Name]],2,FALSE),"")</f>
        <v>Echinacea paradoxa, 4 inch pot - $Ea</v>
      </c>
      <c r="N2423" s="1" t="str">
        <f>IFERROR(VLOOKUP(ROWS($M$5:N2423),$L$5:$M$7000,2,FALSE),"")</f>
        <v/>
      </c>
      <c r="O2423" s="1" t="str">
        <f>IFERROR(VLOOKUP(ROWS($O$5:O2423),$K$5:$L$7000,2,FALSE),"")</f>
        <v/>
      </c>
    </row>
    <row r="2424" spans="2:15" ht="15" customHeight="1" x14ac:dyDescent="0.25">
      <c r="B2424" s="178" t="s">
        <v>12507</v>
      </c>
      <c r="C2424" s="178" t="s">
        <v>88</v>
      </c>
      <c r="D2424" s="178" t="s">
        <v>7206</v>
      </c>
      <c r="E2424" s="178" t="s">
        <v>6993</v>
      </c>
      <c r="F2424" s="178" t="s">
        <v>17</v>
      </c>
      <c r="G2424" s="1">
        <f>IF(ISNUMBER(Pay_Item_Search_Text),IF(ISNUMBER(IF(FIND(Pay_Item_Search_Text,B2424)=1,1, "FALSE")),MAX(G$4:$G2423)+1,IF(ISNUMBER(Pay_Item_Search_Text),0,IF(ISNUMBER(SEARCH(Pay_Item_Search_Text,H2424)),MAX(G$4:$G2423)+1,0))),IF(ISNUMBER(Pay_Item_Search_Text),0,IF(ISNUMBER(SEARCH(Pay_Item_Search_Text,H2424)),MAX(G$4:$G2423)+1,0)))</f>
        <v>2420</v>
      </c>
      <c r="H2424" s="1" t="str">
        <f>IF(Table_PayItems[[#This Row],[Description]]="_","_ Unique Item - "&amp;Table_PayItems[[#This Row],[Item]]&amp;" - $"&amp;Table_PayItems[[#This Row],[Unit]],Table_PayItems[[#This Row],[Description]]&amp;" - $"&amp;Table_PayItems[[#This Row],[Unit]])</f>
        <v>Echinacea purpurpea Baby White Swan, #1 cont. - $Ea</v>
      </c>
      <c r="I2424" s="29" t="str">
        <f>IFERROR(VLOOKUP(ROWS($M$5:M2424),Table_PayItems[[Search Key]:[Concentrated Name]],2,FALSE),"")</f>
        <v>Echinacea purpurpea Baby White Swan, #1 cont. - $Ea</v>
      </c>
      <c r="J2424" s="1"/>
      <c r="K2424" s="1"/>
      <c r="L2424" s="22">
        <f>IF(ISNUMBER(SEARCH(Pay_Item_Search_Text_2,M2424)),MAX($L$4:L2423)+1,0)</f>
        <v>0</v>
      </c>
      <c r="M2424" s="1" t="str">
        <f>IFERROR(VLOOKUP(ROWS($M$5:M2424),Table_PayItems[[Search Key]:[Concentrated Name]],2,FALSE),"")</f>
        <v>Echinacea purpurpea Baby White Swan, #1 cont. - $Ea</v>
      </c>
      <c r="N2424" s="1" t="str">
        <f>IFERROR(VLOOKUP(ROWS($M$5:N2424),$L$5:$M$7000,2,FALSE),"")</f>
        <v/>
      </c>
      <c r="O2424" s="1" t="str">
        <f>IFERROR(VLOOKUP(ROWS($O$5:O2424),$K$5:$L$7000,2,FALSE),"")</f>
        <v/>
      </c>
    </row>
    <row r="2425" spans="2:15" ht="15" customHeight="1" x14ac:dyDescent="0.25">
      <c r="B2425" s="178" t="s">
        <v>12508</v>
      </c>
      <c r="C2425" s="178" t="s">
        <v>88</v>
      </c>
      <c r="D2425" s="178" t="s">
        <v>7207</v>
      </c>
      <c r="E2425" s="178" t="s">
        <v>6993</v>
      </c>
      <c r="F2425" s="178" t="s">
        <v>17</v>
      </c>
      <c r="G2425" s="1">
        <f>IF(ISNUMBER(Pay_Item_Search_Text),IF(ISNUMBER(IF(FIND(Pay_Item_Search_Text,B2425)=1,1, "FALSE")),MAX(G$4:$G2424)+1,IF(ISNUMBER(Pay_Item_Search_Text),0,IF(ISNUMBER(SEARCH(Pay_Item_Search_Text,H2425)),MAX(G$4:$G2424)+1,0))),IF(ISNUMBER(Pay_Item_Search_Text),0,IF(ISNUMBER(SEARCH(Pay_Item_Search_Text,H2425)),MAX(G$4:$G2424)+1,0)))</f>
        <v>2421</v>
      </c>
      <c r="H2425" s="1" t="str">
        <f>IF(Table_PayItems[[#This Row],[Description]]="_","_ Unique Item - "&amp;Table_PayItems[[#This Row],[Item]]&amp;" - $"&amp;Table_PayItems[[#This Row],[Unit]],Table_PayItems[[#This Row],[Description]]&amp;" - $"&amp;Table_PayItems[[#This Row],[Unit]])</f>
        <v>Echinacea purpurpea Baby White Swan, 3 inch pot - $Ea</v>
      </c>
      <c r="I2425" s="29" t="str">
        <f>IFERROR(VLOOKUP(ROWS($M$5:M2425),Table_PayItems[[Search Key]:[Concentrated Name]],2,FALSE),"")</f>
        <v>Echinacea purpurpea Baby White Swan, 3 inch pot - $Ea</v>
      </c>
      <c r="J2425" s="1"/>
      <c r="K2425" s="1"/>
      <c r="L2425" s="22">
        <f>IF(ISNUMBER(SEARCH(Pay_Item_Search_Text_2,M2425)),MAX($L$4:L2424)+1,0)</f>
        <v>0</v>
      </c>
      <c r="M2425" s="1" t="str">
        <f>IFERROR(VLOOKUP(ROWS($M$5:M2425),Table_PayItems[[Search Key]:[Concentrated Name]],2,FALSE),"")</f>
        <v>Echinacea purpurpea Baby White Swan, 3 inch pot - $Ea</v>
      </c>
      <c r="N2425" s="1" t="str">
        <f>IFERROR(VLOOKUP(ROWS($M$5:N2425),$L$5:$M$7000,2,FALSE),"")</f>
        <v/>
      </c>
      <c r="O2425" s="1" t="str">
        <f>IFERROR(VLOOKUP(ROWS($O$5:O2425),$K$5:$L$7000,2,FALSE),"")</f>
        <v/>
      </c>
    </row>
    <row r="2426" spans="2:15" ht="15" customHeight="1" x14ac:dyDescent="0.25">
      <c r="B2426" s="178" t="s">
        <v>12509</v>
      </c>
      <c r="C2426" s="178" t="s">
        <v>88</v>
      </c>
      <c r="D2426" s="178" t="s">
        <v>7208</v>
      </c>
      <c r="E2426" s="178" t="s">
        <v>6993</v>
      </c>
      <c r="F2426" s="178" t="s">
        <v>17</v>
      </c>
      <c r="G2426" s="1">
        <f>IF(ISNUMBER(Pay_Item_Search_Text),IF(ISNUMBER(IF(FIND(Pay_Item_Search_Text,B2426)=1,1, "FALSE")),MAX(G$4:$G2425)+1,IF(ISNUMBER(Pay_Item_Search_Text),0,IF(ISNUMBER(SEARCH(Pay_Item_Search_Text,H2426)),MAX(G$4:$G2425)+1,0))),IF(ISNUMBER(Pay_Item_Search_Text),0,IF(ISNUMBER(SEARCH(Pay_Item_Search_Text,H2426)),MAX(G$4:$G2425)+1,0)))</f>
        <v>2422</v>
      </c>
      <c r="H2426" s="1" t="str">
        <f>IF(Table_PayItems[[#This Row],[Description]]="_","_ Unique Item - "&amp;Table_PayItems[[#This Row],[Item]]&amp;" - $"&amp;Table_PayItems[[#This Row],[Unit]],Table_PayItems[[#This Row],[Description]]&amp;" - $"&amp;Table_PayItems[[#This Row],[Unit]])</f>
        <v>Echinacea purpurpea Baby White Swan, 4 inch pot - $Ea</v>
      </c>
      <c r="I2426" s="29" t="str">
        <f>IFERROR(VLOOKUP(ROWS($M$5:M2426),Table_PayItems[[Search Key]:[Concentrated Name]],2,FALSE),"")</f>
        <v>Echinacea purpurpea Baby White Swan, 4 inch pot - $Ea</v>
      </c>
      <c r="J2426" s="1"/>
      <c r="K2426" s="1"/>
      <c r="L2426" s="22">
        <f>IF(ISNUMBER(SEARCH(Pay_Item_Search_Text_2,M2426)),MAX($L$4:L2425)+1,0)</f>
        <v>0</v>
      </c>
      <c r="M2426" s="1" t="str">
        <f>IFERROR(VLOOKUP(ROWS($M$5:M2426),Table_PayItems[[Search Key]:[Concentrated Name]],2,FALSE),"")</f>
        <v>Echinacea purpurpea Baby White Swan, 4 inch pot - $Ea</v>
      </c>
      <c r="N2426" s="1" t="str">
        <f>IFERROR(VLOOKUP(ROWS($M$5:N2426),$L$5:$M$7000,2,FALSE),"")</f>
        <v/>
      </c>
      <c r="O2426" s="1" t="str">
        <f>IFERROR(VLOOKUP(ROWS($O$5:O2426),$K$5:$L$7000,2,FALSE),"")</f>
        <v/>
      </c>
    </row>
    <row r="2427" spans="2:15" ht="15" customHeight="1" x14ac:dyDescent="0.25">
      <c r="B2427" s="178" t="s">
        <v>12510</v>
      </c>
      <c r="C2427" s="178" t="s">
        <v>88</v>
      </c>
      <c r="D2427" s="178" t="s">
        <v>7209</v>
      </c>
      <c r="E2427" s="178" t="s">
        <v>6993</v>
      </c>
      <c r="F2427" s="178" t="s">
        <v>17</v>
      </c>
      <c r="G2427" s="1">
        <f>IF(ISNUMBER(Pay_Item_Search_Text),IF(ISNUMBER(IF(FIND(Pay_Item_Search_Text,B2427)=1,1, "FALSE")),MAX(G$4:$G2426)+1,IF(ISNUMBER(Pay_Item_Search_Text),0,IF(ISNUMBER(SEARCH(Pay_Item_Search_Text,H2427)),MAX(G$4:$G2426)+1,0))),IF(ISNUMBER(Pay_Item_Search_Text),0,IF(ISNUMBER(SEARCH(Pay_Item_Search_Text,H2427)),MAX(G$4:$G2426)+1,0)))</f>
        <v>2423</v>
      </c>
      <c r="H2427" s="1" t="str">
        <f>IF(Table_PayItems[[#This Row],[Description]]="_","_ Unique Item - "&amp;Table_PayItems[[#This Row],[Item]]&amp;" - $"&amp;Table_PayItems[[#This Row],[Unit]],Table_PayItems[[#This Row],[Description]]&amp;" - $"&amp;Table_PayItems[[#This Row],[Unit]])</f>
        <v>Echinacea purpurpea Kims Knee High, #1 cont. - $Ea</v>
      </c>
      <c r="I2427" s="29" t="str">
        <f>IFERROR(VLOOKUP(ROWS($M$5:M2427),Table_PayItems[[Search Key]:[Concentrated Name]],2,FALSE),"")</f>
        <v>Echinacea purpurpea Kims Knee High, #1 cont. - $Ea</v>
      </c>
      <c r="J2427" s="1"/>
      <c r="K2427" s="1"/>
      <c r="L2427" s="22">
        <f>IF(ISNUMBER(SEARCH(Pay_Item_Search_Text_2,M2427)),MAX($L$4:L2426)+1,0)</f>
        <v>0</v>
      </c>
      <c r="M2427" s="1" t="str">
        <f>IFERROR(VLOOKUP(ROWS($M$5:M2427),Table_PayItems[[Search Key]:[Concentrated Name]],2,FALSE),"")</f>
        <v>Echinacea purpurpea Kims Knee High, #1 cont. - $Ea</v>
      </c>
      <c r="N2427" s="1" t="str">
        <f>IFERROR(VLOOKUP(ROWS($M$5:N2427),$L$5:$M$7000,2,FALSE),"")</f>
        <v/>
      </c>
      <c r="O2427" s="1" t="str">
        <f>IFERROR(VLOOKUP(ROWS($O$5:O2427),$K$5:$L$7000,2,FALSE),"")</f>
        <v/>
      </c>
    </row>
    <row r="2428" spans="2:15" ht="15" customHeight="1" x14ac:dyDescent="0.25">
      <c r="B2428" s="178" t="s">
        <v>12511</v>
      </c>
      <c r="C2428" s="178" t="s">
        <v>88</v>
      </c>
      <c r="D2428" s="178" t="s">
        <v>7210</v>
      </c>
      <c r="E2428" s="178" t="s">
        <v>6993</v>
      </c>
      <c r="F2428" s="178" t="s">
        <v>17</v>
      </c>
      <c r="G2428" s="1">
        <f>IF(ISNUMBER(Pay_Item_Search_Text),IF(ISNUMBER(IF(FIND(Pay_Item_Search_Text,B2428)=1,1, "FALSE")),MAX(G$4:$G2427)+1,IF(ISNUMBER(Pay_Item_Search_Text),0,IF(ISNUMBER(SEARCH(Pay_Item_Search_Text,H2428)),MAX(G$4:$G2427)+1,0))),IF(ISNUMBER(Pay_Item_Search_Text),0,IF(ISNUMBER(SEARCH(Pay_Item_Search_Text,H2428)),MAX(G$4:$G2427)+1,0)))</f>
        <v>2424</v>
      </c>
      <c r="H2428" s="1" t="str">
        <f>IF(Table_PayItems[[#This Row],[Description]]="_","_ Unique Item - "&amp;Table_PayItems[[#This Row],[Item]]&amp;" - $"&amp;Table_PayItems[[#This Row],[Unit]],Table_PayItems[[#This Row],[Description]]&amp;" - $"&amp;Table_PayItems[[#This Row],[Unit]])</f>
        <v>Echinacea purpurpea Kims Knee High, 3 inch pot - $Ea</v>
      </c>
      <c r="I2428" s="29" t="str">
        <f>IFERROR(VLOOKUP(ROWS($M$5:M2428),Table_PayItems[[Search Key]:[Concentrated Name]],2,FALSE),"")</f>
        <v>Echinacea purpurpea Kims Knee High, 3 inch pot - $Ea</v>
      </c>
      <c r="J2428" s="1"/>
      <c r="K2428" s="1"/>
      <c r="L2428" s="22">
        <f>IF(ISNUMBER(SEARCH(Pay_Item_Search_Text_2,M2428)),MAX($L$4:L2427)+1,0)</f>
        <v>0</v>
      </c>
      <c r="M2428" s="1" t="str">
        <f>IFERROR(VLOOKUP(ROWS($M$5:M2428),Table_PayItems[[Search Key]:[Concentrated Name]],2,FALSE),"")</f>
        <v>Echinacea purpurpea Kims Knee High, 3 inch pot - $Ea</v>
      </c>
      <c r="N2428" s="1" t="str">
        <f>IFERROR(VLOOKUP(ROWS($M$5:N2428),$L$5:$M$7000,2,FALSE),"")</f>
        <v/>
      </c>
      <c r="O2428" s="1" t="str">
        <f>IFERROR(VLOOKUP(ROWS($O$5:O2428),$K$5:$L$7000,2,FALSE),"")</f>
        <v/>
      </c>
    </row>
    <row r="2429" spans="2:15" ht="15" customHeight="1" x14ac:dyDescent="0.25">
      <c r="B2429" s="178" t="s">
        <v>12512</v>
      </c>
      <c r="C2429" s="178" t="s">
        <v>88</v>
      </c>
      <c r="D2429" s="178" t="s">
        <v>7211</v>
      </c>
      <c r="E2429" s="178" t="s">
        <v>6993</v>
      </c>
      <c r="F2429" s="178" t="s">
        <v>17</v>
      </c>
      <c r="G2429" s="1">
        <f>IF(ISNUMBER(Pay_Item_Search_Text),IF(ISNUMBER(IF(FIND(Pay_Item_Search_Text,B2429)=1,1, "FALSE")),MAX(G$4:$G2428)+1,IF(ISNUMBER(Pay_Item_Search_Text),0,IF(ISNUMBER(SEARCH(Pay_Item_Search_Text,H2429)),MAX(G$4:$G2428)+1,0))),IF(ISNUMBER(Pay_Item_Search_Text),0,IF(ISNUMBER(SEARCH(Pay_Item_Search_Text,H2429)),MAX(G$4:$G2428)+1,0)))</f>
        <v>2425</v>
      </c>
      <c r="H2429" s="1" t="str">
        <f>IF(Table_PayItems[[#This Row],[Description]]="_","_ Unique Item - "&amp;Table_PayItems[[#This Row],[Item]]&amp;" - $"&amp;Table_PayItems[[#This Row],[Unit]],Table_PayItems[[#This Row],[Description]]&amp;" - $"&amp;Table_PayItems[[#This Row],[Unit]])</f>
        <v>Echinacea purpurpea Kims Knee High, 4 inch pot - $Ea</v>
      </c>
      <c r="I2429" s="29" t="str">
        <f>IFERROR(VLOOKUP(ROWS($M$5:M2429),Table_PayItems[[Search Key]:[Concentrated Name]],2,FALSE),"")</f>
        <v>Echinacea purpurpea Kims Knee High, 4 inch pot - $Ea</v>
      </c>
      <c r="J2429" s="1"/>
      <c r="K2429" s="1"/>
      <c r="L2429" s="22">
        <f>IF(ISNUMBER(SEARCH(Pay_Item_Search_Text_2,M2429)),MAX($L$4:L2428)+1,0)</f>
        <v>0</v>
      </c>
      <c r="M2429" s="1" t="str">
        <f>IFERROR(VLOOKUP(ROWS($M$5:M2429),Table_PayItems[[Search Key]:[Concentrated Name]],2,FALSE),"")</f>
        <v>Echinacea purpurpea Kims Knee High, 4 inch pot - $Ea</v>
      </c>
      <c r="N2429" s="1" t="str">
        <f>IFERROR(VLOOKUP(ROWS($M$5:N2429),$L$5:$M$7000,2,FALSE),"")</f>
        <v/>
      </c>
      <c r="O2429" s="1" t="str">
        <f>IFERROR(VLOOKUP(ROWS($O$5:O2429),$K$5:$L$7000,2,FALSE),"")</f>
        <v/>
      </c>
    </row>
    <row r="2430" spans="2:15" ht="15" customHeight="1" x14ac:dyDescent="0.25">
      <c r="B2430" s="178" t="s">
        <v>12513</v>
      </c>
      <c r="C2430" s="178" t="s">
        <v>88</v>
      </c>
      <c r="D2430" s="178" t="s">
        <v>7212</v>
      </c>
      <c r="E2430" s="178" t="s">
        <v>6993</v>
      </c>
      <c r="F2430" s="178" t="s">
        <v>17</v>
      </c>
      <c r="G2430" s="1">
        <f>IF(ISNUMBER(Pay_Item_Search_Text),IF(ISNUMBER(IF(FIND(Pay_Item_Search_Text,B2430)=1,1, "FALSE")),MAX(G$4:$G2429)+1,IF(ISNUMBER(Pay_Item_Search_Text),0,IF(ISNUMBER(SEARCH(Pay_Item_Search_Text,H2430)),MAX(G$4:$G2429)+1,0))),IF(ISNUMBER(Pay_Item_Search_Text),0,IF(ISNUMBER(SEARCH(Pay_Item_Search_Text,H2430)),MAX(G$4:$G2429)+1,0)))</f>
        <v>2426</v>
      </c>
      <c r="H2430" s="1" t="str">
        <f>IF(Table_PayItems[[#This Row],[Description]]="_","_ Unique Item - "&amp;Table_PayItems[[#This Row],[Item]]&amp;" - $"&amp;Table_PayItems[[#This Row],[Unit]],Table_PayItems[[#This Row],[Description]]&amp;" - $"&amp;Table_PayItems[[#This Row],[Unit]])</f>
        <v>Echinacea purpurpea Magnus, #1 cont. - $Ea</v>
      </c>
      <c r="I2430" s="29" t="str">
        <f>IFERROR(VLOOKUP(ROWS($M$5:M2430),Table_PayItems[[Search Key]:[Concentrated Name]],2,FALSE),"")</f>
        <v>Echinacea purpurpea Magnus, #1 cont. - $Ea</v>
      </c>
      <c r="J2430" s="1"/>
      <c r="K2430" s="1"/>
      <c r="L2430" s="22">
        <f>IF(ISNUMBER(SEARCH(Pay_Item_Search_Text_2,M2430)),MAX($L$4:L2429)+1,0)</f>
        <v>0</v>
      </c>
      <c r="M2430" s="1" t="str">
        <f>IFERROR(VLOOKUP(ROWS($M$5:M2430),Table_PayItems[[Search Key]:[Concentrated Name]],2,FALSE),"")</f>
        <v>Echinacea purpurpea Magnus, #1 cont. - $Ea</v>
      </c>
      <c r="N2430" s="1" t="str">
        <f>IFERROR(VLOOKUP(ROWS($M$5:N2430),$L$5:$M$7000,2,FALSE),"")</f>
        <v/>
      </c>
      <c r="O2430" s="1" t="str">
        <f>IFERROR(VLOOKUP(ROWS($O$5:O2430),$K$5:$L$7000,2,FALSE),"")</f>
        <v/>
      </c>
    </row>
    <row r="2431" spans="2:15" ht="15" customHeight="1" x14ac:dyDescent="0.25">
      <c r="B2431" s="178" t="s">
        <v>12514</v>
      </c>
      <c r="C2431" s="178" t="s">
        <v>88</v>
      </c>
      <c r="D2431" s="178" t="s">
        <v>7213</v>
      </c>
      <c r="E2431" s="178" t="s">
        <v>6993</v>
      </c>
      <c r="F2431" s="178" t="s">
        <v>17</v>
      </c>
      <c r="G2431" s="1">
        <f>IF(ISNUMBER(Pay_Item_Search_Text),IF(ISNUMBER(IF(FIND(Pay_Item_Search_Text,B2431)=1,1, "FALSE")),MAX(G$4:$G2430)+1,IF(ISNUMBER(Pay_Item_Search_Text),0,IF(ISNUMBER(SEARCH(Pay_Item_Search_Text,H2431)),MAX(G$4:$G2430)+1,0))),IF(ISNUMBER(Pay_Item_Search_Text),0,IF(ISNUMBER(SEARCH(Pay_Item_Search_Text,H2431)),MAX(G$4:$G2430)+1,0)))</f>
        <v>2427</v>
      </c>
      <c r="H2431" s="1" t="str">
        <f>IF(Table_PayItems[[#This Row],[Description]]="_","_ Unique Item - "&amp;Table_PayItems[[#This Row],[Item]]&amp;" - $"&amp;Table_PayItems[[#This Row],[Unit]],Table_PayItems[[#This Row],[Description]]&amp;" - $"&amp;Table_PayItems[[#This Row],[Unit]])</f>
        <v>Echinacea purpurpea Magnus, 3 inch pot - $Ea</v>
      </c>
      <c r="I2431" s="29" t="str">
        <f>IFERROR(VLOOKUP(ROWS($M$5:M2431),Table_PayItems[[Search Key]:[Concentrated Name]],2,FALSE),"")</f>
        <v>Echinacea purpurpea Magnus, 3 inch pot - $Ea</v>
      </c>
      <c r="J2431" s="1"/>
      <c r="K2431" s="1"/>
      <c r="L2431" s="22">
        <f>IF(ISNUMBER(SEARCH(Pay_Item_Search_Text_2,M2431)),MAX($L$4:L2430)+1,0)</f>
        <v>0</v>
      </c>
      <c r="M2431" s="1" t="str">
        <f>IFERROR(VLOOKUP(ROWS($M$5:M2431),Table_PayItems[[Search Key]:[Concentrated Name]],2,FALSE),"")</f>
        <v>Echinacea purpurpea Magnus, 3 inch pot - $Ea</v>
      </c>
      <c r="N2431" s="1" t="str">
        <f>IFERROR(VLOOKUP(ROWS($M$5:N2431),$L$5:$M$7000,2,FALSE),"")</f>
        <v/>
      </c>
      <c r="O2431" s="1" t="str">
        <f>IFERROR(VLOOKUP(ROWS($O$5:O2431),$K$5:$L$7000,2,FALSE),"")</f>
        <v/>
      </c>
    </row>
    <row r="2432" spans="2:15" ht="15" customHeight="1" x14ac:dyDescent="0.25">
      <c r="B2432" s="178" t="s">
        <v>12515</v>
      </c>
      <c r="C2432" s="178" t="s">
        <v>88</v>
      </c>
      <c r="D2432" s="178" t="s">
        <v>7214</v>
      </c>
      <c r="E2432" s="178" t="s">
        <v>6993</v>
      </c>
      <c r="F2432" s="178" t="s">
        <v>17</v>
      </c>
      <c r="G2432" s="1">
        <f>IF(ISNUMBER(Pay_Item_Search_Text),IF(ISNUMBER(IF(FIND(Pay_Item_Search_Text,B2432)=1,1, "FALSE")),MAX(G$4:$G2431)+1,IF(ISNUMBER(Pay_Item_Search_Text),0,IF(ISNUMBER(SEARCH(Pay_Item_Search_Text,H2432)),MAX(G$4:$G2431)+1,0))),IF(ISNUMBER(Pay_Item_Search_Text),0,IF(ISNUMBER(SEARCH(Pay_Item_Search_Text,H2432)),MAX(G$4:$G2431)+1,0)))</f>
        <v>2428</v>
      </c>
      <c r="H2432" s="1" t="str">
        <f>IF(Table_PayItems[[#This Row],[Description]]="_","_ Unique Item - "&amp;Table_PayItems[[#This Row],[Item]]&amp;" - $"&amp;Table_PayItems[[#This Row],[Unit]],Table_PayItems[[#This Row],[Description]]&amp;" - $"&amp;Table_PayItems[[#This Row],[Unit]])</f>
        <v>Echinacea purpurpea Magnus, 4 inch pot - $Ea</v>
      </c>
      <c r="I2432" s="29" t="str">
        <f>IFERROR(VLOOKUP(ROWS($M$5:M2432),Table_PayItems[[Search Key]:[Concentrated Name]],2,FALSE),"")</f>
        <v>Echinacea purpurpea Magnus, 4 inch pot - $Ea</v>
      </c>
      <c r="J2432" s="1"/>
      <c r="K2432" s="1"/>
      <c r="L2432" s="22">
        <f>IF(ISNUMBER(SEARCH(Pay_Item_Search_Text_2,M2432)),MAX($L$4:L2431)+1,0)</f>
        <v>0</v>
      </c>
      <c r="M2432" s="1" t="str">
        <f>IFERROR(VLOOKUP(ROWS($M$5:M2432),Table_PayItems[[Search Key]:[Concentrated Name]],2,FALSE),"")</f>
        <v>Echinacea purpurpea Magnus, 4 inch pot - $Ea</v>
      </c>
      <c r="N2432" s="1" t="str">
        <f>IFERROR(VLOOKUP(ROWS($M$5:N2432),$L$5:$M$7000,2,FALSE),"")</f>
        <v/>
      </c>
      <c r="O2432" s="1" t="str">
        <f>IFERROR(VLOOKUP(ROWS($O$5:O2432),$K$5:$L$7000,2,FALSE),"")</f>
        <v/>
      </c>
    </row>
    <row r="2433" spans="2:15" ht="15" customHeight="1" x14ac:dyDescent="0.25">
      <c r="B2433" s="178" t="s">
        <v>12504</v>
      </c>
      <c r="C2433" s="178" t="s">
        <v>88</v>
      </c>
      <c r="D2433" s="178" t="s">
        <v>4133</v>
      </c>
      <c r="E2433" s="178" t="s">
        <v>6993</v>
      </c>
      <c r="F2433" s="178" t="s">
        <v>17</v>
      </c>
      <c r="G2433" s="1">
        <f>IF(ISNUMBER(Pay_Item_Search_Text),IF(ISNUMBER(IF(FIND(Pay_Item_Search_Text,B2433)=1,1, "FALSE")),MAX(G$4:$G2432)+1,IF(ISNUMBER(Pay_Item_Search_Text),0,IF(ISNUMBER(SEARCH(Pay_Item_Search_Text,H2433)),MAX(G$4:$G2432)+1,0))),IF(ISNUMBER(Pay_Item_Search_Text),0,IF(ISNUMBER(SEARCH(Pay_Item_Search_Text,H2433)),MAX(G$4:$G2432)+1,0)))</f>
        <v>2429</v>
      </c>
      <c r="H2433" s="1" t="str">
        <f>IF(Table_PayItems[[#This Row],[Description]]="_","_ Unique Item - "&amp;Table_PayItems[[#This Row],[Item]]&amp;" - $"&amp;Table_PayItems[[#This Row],[Unit]],Table_PayItems[[#This Row],[Description]]&amp;" - $"&amp;Table_PayItems[[#This Row],[Unit]])</f>
        <v>Echinacea purpurpea, #1 cont. - $Ea</v>
      </c>
      <c r="I2433" s="29" t="str">
        <f>IFERROR(VLOOKUP(ROWS($M$5:M2433),Table_PayItems[[Search Key]:[Concentrated Name]],2,FALSE),"")</f>
        <v>Echinacea purpurpea, #1 cont. - $Ea</v>
      </c>
      <c r="J2433" s="1"/>
      <c r="K2433" s="1"/>
      <c r="L2433" s="22">
        <f>IF(ISNUMBER(SEARCH(Pay_Item_Search_Text_2,M2433)),MAX($L$4:L2432)+1,0)</f>
        <v>0</v>
      </c>
      <c r="M2433" s="1" t="str">
        <f>IFERROR(VLOOKUP(ROWS($M$5:M2433),Table_PayItems[[Search Key]:[Concentrated Name]],2,FALSE),"")</f>
        <v>Echinacea purpurpea, #1 cont. - $Ea</v>
      </c>
      <c r="N2433" s="1" t="str">
        <f>IFERROR(VLOOKUP(ROWS($M$5:N2433),$L$5:$M$7000,2,FALSE),"")</f>
        <v/>
      </c>
      <c r="O2433" s="1" t="str">
        <f>IFERROR(VLOOKUP(ROWS($O$5:O2433),$K$5:$L$7000,2,FALSE),"")</f>
        <v/>
      </c>
    </row>
    <row r="2434" spans="2:15" ht="15" customHeight="1" x14ac:dyDescent="0.25">
      <c r="B2434" s="178" t="s">
        <v>12505</v>
      </c>
      <c r="C2434" s="178" t="s">
        <v>88</v>
      </c>
      <c r="D2434" s="178" t="s">
        <v>4134</v>
      </c>
      <c r="E2434" s="178" t="s">
        <v>6993</v>
      </c>
      <c r="F2434" s="178" t="s">
        <v>17</v>
      </c>
      <c r="G2434" s="1">
        <f>IF(ISNUMBER(Pay_Item_Search_Text),IF(ISNUMBER(IF(FIND(Pay_Item_Search_Text,B2434)=1,1, "FALSE")),MAX(G$4:$G2433)+1,IF(ISNUMBER(Pay_Item_Search_Text),0,IF(ISNUMBER(SEARCH(Pay_Item_Search_Text,H2434)),MAX(G$4:$G2433)+1,0))),IF(ISNUMBER(Pay_Item_Search_Text),0,IF(ISNUMBER(SEARCH(Pay_Item_Search_Text,H2434)),MAX(G$4:$G2433)+1,0)))</f>
        <v>2430</v>
      </c>
      <c r="H2434" s="1" t="str">
        <f>IF(Table_PayItems[[#This Row],[Description]]="_","_ Unique Item - "&amp;Table_PayItems[[#This Row],[Item]]&amp;" - $"&amp;Table_PayItems[[#This Row],[Unit]],Table_PayItems[[#This Row],[Description]]&amp;" - $"&amp;Table_PayItems[[#This Row],[Unit]])</f>
        <v>Echinacea purpurpea, 3 inch pot - $Ea</v>
      </c>
      <c r="I2434" s="29" t="str">
        <f>IFERROR(VLOOKUP(ROWS($M$5:M2434),Table_PayItems[[Search Key]:[Concentrated Name]],2,FALSE),"")</f>
        <v>Echinacea purpurpea, 3 inch pot - $Ea</v>
      </c>
      <c r="J2434" s="1"/>
      <c r="K2434" s="1"/>
      <c r="L2434" s="22">
        <f>IF(ISNUMBER(SEARCH(Pay_Item_Search_Text_2,M2434)),MAX($L$4:L2433)+1,0)</f>
        <v>0</v>
      </c>
      <c r="M2434" s="1" t="str">
        <f>IFERROR(VLOOKUP(ROWS($M$5:M2434),Table_PayItems[[Search Key]:[Concentrated Name]],2,FALSE),"")</f>
        <v>Echinacea purpurpea, 3 inch pot - $Ea</v>
      </c>
      <c r="N2434" s="1" t="str">
        <f>IFERROR(VLOOKUP(ROWS($M$5:N2434),$L$5:$M$7000,2,FALSE),"")</f>
        <v/>
      </c>
      <c r="O2434" s="1" t="str">
        <f>IFERROR(VLOOKUP(ROWS($O$5:O2434),$K$5:$L$7000,2,FALSE),"")</f>
        <v/>
      </c>
    </row>
    <row r="2435" spans="2:15" ht="15" customHeight="1" x14ac:dyDescent="0.25">
      <c r="B2435" s="178" t="s">
        <v>12506</v>
      </c>
      <c r="C2435" s="178" t="s">
        <v>88</v>
      </c>
      <c r="D2435" s="178" t="s">
        <v>4135</v>
      </c>
      <c r="E2435" s="178" t="s">
        <v>6993</v>
      </c>
      <c r="F2435" s="178" t="s">
        <v>17</v>
      </c>
      <c r="G2435" s="1">
        <f>IF(ISNUMBER(Pay_Item_Search_Text),IF(ISNUMBER(IF(FIND(Pay_Item_Search_Text,B2435)=1,1, "FALSE")),MAX(G$4:$G2434)+1,IF(ISNUMBER(Pay_Item_Search_Text),0,IF(ISNUMBER(SEARCH(Pay_Item_Search_Text,H2435)),MAX(G$4:$G2434)+1,0))),IF(ISNUMBER(Pay_Item_Search_Text),0,IF(ISNUMBER(SEARCH(Pay_Item_Search_Text,H2435)),MAX(G$4:$G2434)+1,0)))</f>
        <v>2431</v>
      </c>
      <c r="H2435" s="1" t="str">
        <f>IF(Table_PayItems[[#This Row],[Description]]="_","_ Unique Item - "&amp;Table_PayItems[[#This Row],[Item]]&amp;" - $"&amp;Table_PayItems[[#This Row],[Unit]],Table_PayItems[[#This Row],[Description]]&amp;" - $"&amp;Table_PayItems[[#This Row],[Unit]])</f>
        <v>Echinacea purpurpea, 4 inch pot - $Ea</v>
      </c>
      <c r="I2435" s="29" t="str">
        <f>IFERROR(VLOOKUP(ROWS($M$5:M2435),Table_PayItems[[Search Key]:[Concentrated Name]],2,FALSE),"")</f>
        <v>Echinacea purpurpea, 4 inch pot - $Ea</v>
      </c>
      <c r="J2435" s="1"/>
      <c r="K2435" s="1"/>
      <c r="L2435" s="22">
        <f>IF(ISNUMBER(SEARCH(Pay_Item_Search_Text_2,M2435)),MAX($L$4:L2434)+1,0)</f>
        <v>0</v>
      </c>
      <c r="M2435" s="1" t="str">
        <f>IFERROR(VLOOKUP(ROWS($M$5:M2435),Table_PayItems[[Search Key]:[Concentrated Name]],2,FALSE),"")</f>
        <v>Echinacea purpurpea, 4 inch pot - $Ea</v>
      </c>
      <c r="N2435" s="1" t="str">
        <f>IFERROR(VLOOKUP(ROWS($M$5:N2435),$L$5:$M$7000,2,FALSE),"")</f>
        <v/>
      </c>
      <c r="O2435" s="1" t="str">
        <f>IFERROR(VLOOKUP(ROWS($O$5:O2435),$K$5:$L$7000,2,FALSE),"")</f>
        <v/>
      </c>
    </row>
    <row r="2436" spans="2:15" ht="15" customHeight="1" x14ac:dyDescent="0.25">
      <c r="B2436" s="178" t="s">
        <v>12516</v>
      </c>
      <c r="C2436" s="178" t="s">
        <v>88</v>
      </c>
      <c r="D2436" s="178" t="s">
        <v>4136</v>
      </c>
      <c r="E2436" s="178" t="s">
        <v>6993</v>
      </c>
      <c r="F2436" s="178" t="s">
        <v>17</v>
      </c>
      <c r="G2436" s="1">
        <f>IF(ISNUMBER(Pay_Item_Search_Text),IF(ISNUMBER(IF(FIND(Pay_Item_Search_Text,B2436)=1,1, "FALSE")),MAX(G$4:$G2435)+1,IF(ISNUMBER(Pay_Item_Search_Text),0,IF(ISNUMBER(SEARCH(Pay_Item_Search_Text,H2436)),MAX(G$4:$G2435)+1,0))),IF(ISNUMBER(Pay_Item_Search_Text),0,IF(ISNUMBER(SEARCH(Pay_Item_Search_Text,H2436)),MAX(G$4:$G2435)+1,0)))</f>
        <v>2432</v>
      </c>
      <c r="H2436" s="1" t="str">
        <f>IF(Table_PayItems[[#This Row],[Description]]="_","_ Unique Item - "&amp;Table_PayItems[[#This Row],[Item]]&amp;" - $"&amp;Table_PayItems[[#This Row],[Unit]],Table_PayItems[[#This Row],[Description]]&amp;" - $"&amp;Table_PayItems[[#This Row],[Unit]])</f>
        <v>Echinacea tennesseensis, #1 cont. - $Ea</v>
      </c>
      <c r="I2436" s="29" t="str">
        <f>IFERROR(VLOOKUP(ROWS($M$5:M2436),Table_PayItems[[Search Key]:[Concentrated Name]],2,FALSE),"")</f>
        <v>Echinacea tennesseensis, #1 cont. - $Ea</v>
      </c>
      <c r="J2436" s="1"/>
      <c r="K2436" s="1"/>
      <c r="L2436" s="22">
        <f>IF(ISNUMBER(SEARCH(Pay_Item_Search_Text_2,M2436)),MAX($L$4:L2435)+1,0)</f>
        <v>0</v>
      </c>
      <c r="M2436" s="1" t="str">
        <f>IFERROR(VLOOKUP(ROWS($M$5:M2436),Table_PayItems[[Search Key]:[Concentrated Name]],2,FALSE),"")</f>
        <v>Echinacea tennesseensis, #1 cont. - $Ea</v>
      </c>
      <c r="N2436" s="1" t="str">
        <f>IFERROR(VLOOKUP(ROWS($M$5:N2436),$L$5:$M$7000,2,FALSE),"")</f>
        <v/>
      </c>
      <c r="O2436" s="1" t="str">
        <f>IFERROR(VLOOKUP(ROWS($O$5:O2436),$K$5:$L$7000,2,FALSE),"")</f>
        <v/>
      </c>
    </row>
    <row r="2437" spans="2:15" ht="15" customHeight="1" x14ac:dyDescent="0.25">
      <c r="B2437" s="178" t="s">
        <v>12517</v>
      </c>
      <c r="C2437" s="178" t="s">
        <v>88</v>
      </c>
      <c r="D2437" s="178" t="s">
        <v>4137</v>
      </c>
      <c r="E2437" s="178" t="s">
        <v>6993</v>
      </c>
      <c r="F2437" s="178" t="s">
        <v>17</v>
      </c>
      <c r="G2437" s="1">
        <f>IF(ISNUMBER(Pay_Item_Search_Text),IF(ISNUMBER(IF(FIND(Pay_Item_Search_Text,B2437)=1,1, "FALSE")),MAX(G$4:$G2436)+1,IF(ISNUMBER(Pay_Item_Search_Text),0,IF(ISNUMBER(SEARCH(Pay_Item_Search_Text,H2437)),MAX(G$4:$G2436)+1,0))),IF(ISNUMBER(Pay_Item_Search_Text),0,IF(ISNUMBER(SEARCH(Pay_Item_Search_Text,H2437)),MAX(G$4:$G2436)+1,0)))</f>
        <v>2433</v>
      </c>
      <c r="H2437" s="1" t="str">
        <f>IF(Table_PayItems[[#This Row],[Description]]="_","_ Unique Item - "&amp;Table_PayItems[[#This Row],[Item]]&amp;" - $"&amp;Table_PayItems[[#This Row],[Unit]],Table_PayItems[[#This Row],[Description]]&amp;" - $"&amp;Table_PayItems[[#This Row],[Unit]])</f>
        <v>Echinacea tennesseensis, 3 inch pot - $Ea</v>
      </c>
      <c r="I2437" s="29" t="str">
        <f>IFERROR(VLOOKUP(ROWS($M$5:M2437),Table_PayItems[[Search Key]:[Concentrated Name]],2,FALSE),"")</f>
        <v>Echinacea tennesseensis, 3 inch pot - $Ea</v>
      </c>
      <c r="J2437" s="1"/>
      <c r="K2437" s="1"/>
      <c r="L2437" s="22">
        <f>IF(ISNUMBER(SEARCH(Pay_Item_Search_Text_2,M2437)),MAX($L$4:L2436)+1,0)</f>
        <v>0</v>
      </c>
      <c r="M2437" s="1" t="str">
        <f>IFERROR(VLOOKUP(ROWS($M$5:M2437),Table_PayItems[[Search Key]:[Concentrated Name]],2,FALSE),"")</f>
        <v>Echinacea tennesseensis, 3 inch pot - $Ea</v>
      </c>
      <c r="N2437" s="1" t="str">
        <f>IFERROR(VLOOKUP(ROWS($M$5:N2437),$L$5:$M$7000,2,FALSE),"")</f>
        <v/>
      </c>
      <c r="O2437" s="1" t="str">
        <f>IFERROR(VLOOKUP(ROWS($O$5:O2437),$K$5:$L$7000,2,FALSE),"")</f>
        <v/>
      </c>
    </row>
    <row r="2438" spans="2:15" ht="15" customHeight="1" x14ac:dyDescent="0.25">
      <c r="B2438" s="178" t="s">
        <v>12518</v>
      </c>
      <c r="C2438" s="178" t="s">
        <v>88</v>
      </c>
      <c r="D2438" s="178" t="s">
        <v>4138</v>
      </c>
      <c r="E2438" s="178" t="s">
        <v>6993</v>
      </c>
      <c r="F2438" s="178" t="s">
        <v>17</v>
      </c>
      <c r="G2438" s="1">
        <f>IF(ISNUMBER(Pay_Item_Search_Text),IF(ISNUMBER(IF(FIND(Pay_Item_Search_Text,B2438)=1,1, "FALSE")),MAX(G$4:$G2437)+1,IF(ISNUMBER(Pay_Item_Search_Text),0,IF(ISNUMBER(SEARCH(Pay_Item_Search_Text,H2438)),MAX(G$4:$G2437)+1,0))),IF(ISNUMBER(Pay_Item_Search_Text),0,IF(ISNUMBER(SEARCH(Pay_Item_Search_Text,H2438)),MAX(G$4:$G2437)+1,0)))</f>
        <v>2434</v>
      </c>
      <c r="H2438" s="1" t="str">
        <f>IF(Table_PayItems[[#This Row],[Description]]="_","_ Unique Item - "&amp;Table_PayItems[[#This Row],[Item]]&amp;" - $"&amp;Table_PayItems[[#This Row],[Unit]],Table_PayItems[[#This Row],[Description]]&amp;" - $"&amp;Table_PayItems[[#This Row],[Unit]])</f>
        <v>Echinacea tennesseensis, 4 inch pot - $Ea</v>
      </c>
      <c r="I2438" s="29" t="str">
        <f>IFERROR(VLOOKUP(ROWS($M$5:M2438),Table_PayItems[[Search Key]:[Concentrated Name]],2,FALSE),"")</f>
        <v>Echinacea tennesseensis, 4 inch pot - $Ea</v>
      </c>
      <c r="J2438" s="1"/>
      <c r="K2438" s="1"/>
      <c r="L2438" s="22">
        <f>IF(ISNUMBER(SEARCH(Pay_Item_Search_Text_2,M2438)),MAX($L$4:L2437)+1,0)</f>
        <v>0</v>
      </c>
      <c r="M2438" s="1" t="str">
        <f>IFERROR(VLOOKUP(ROWS($M$5:M2438),Table_PayItems[[Search Key]:[Concentrated Name]],2,FALSE),"")</f>
        <v>Echinacea tennesseensis, 4 inch pot - $Ea</v>
      </c>
      <c r="N2438" s="1" t="str">
        <f>IFERROR(VLOOKUP(ROWS($M$5:N2438),$L$5:$M$7000,2,FALSE),"")</f>
        <v/>
      </c>
      <c r="O2438" s="1" t="str">
        <f>IFERROR(VLOOKUP(ROWS($O$5:O2438),$K$5:$L$7000,2,FALSE),"")</f>
        <v/>
      </c>
    </row>
    <row r="2439" spans="2:15" ht="15" customHeight="1" x14ac:dyDescent="0.25">
      <c r="B2439" s="178" t="s">
        <v>10424</v>
      </c>
      <c r="C2439" s="178" t="s">
        <v>104</v>
      </c>
      <c r="D2439" s="178" t="s">
        <v>2453</v>
      </c>
      <c r="E2439" s="178" t="s">
        <v>17</v>
      </c>
      <c r="F2439" s="178" t="s">
        <v>17</v>
      </c>
      <c r="G2439" s="1">
        <f>IF(ISNUMBER(Pay_Item_Search_Text),IF(ISNUMBER(IF(FIND(Pay_Item_Search_Text,B2439)=1,1, "FALSE")),MAX(G$4:$G2438)+1,IF(ISNUMBER(Pay_Item_Search_Text),0,IF(ISNUMBER(SEARCH(Pay_Item_Search_Text,H2439)),MAX(G$4:$G2438)+1,0))),IF(ISNUMBER(Pay_Item_Search_Text),0,IF(ISNUMBER(SEARCH(Pay_Item_Search_Text,H2439)),MAX(G$4:$G2438)+1,0)))</f>
        <v>2435</v>
      </c>
      <c r="H2439" s="1" t="str">
        <f>IF(Table_PayItems[[#This Row],[Description]]="_","_ Unique Item - "&amp;Table_PayItems[[#This Row],[Item]]&amp;" - $"&amp;Table_PayItems[[#This Row],[Unit]],Table_PayItems[[#This Row],[Description]]&amp;" - $"&amp;Table_PayItems[[#This Row],[Unit]])</f>
        <v>Edge Trimming - $Ft</v>
      </c>
      <c r="I2439" s="29" t="str">
        <f>IFERROR(VLOOKUP(ROWS($M$5:M2439),Table_PayItems[[Search Key]:[Concentrated Name]],2,FALSE),"")</f>
        <v>Edge Trimming - $Ft</v>
      </c>
      <c r="J2439" s="1"/>
      <c r="K2439" s="1"/>
      <c r="L2439" s="22">
        <f>IF(ISNUMBER(SEARCH(Pay_Item_Search_Text_2,M2439)),MAX($L$4:L2438)+1,0)</f>
        <v>0</v>
      </c>
      <c r="M2439" s="1" t="str">
        <f>IFERROR(VLOOKUP(ROWS($M$5:M2439),Table_PayItems[[Search Key]:[Concentrated Name]],2,FALSE),"")</f>
        <v>Edge Trimming - $Ft</v>
      </c>
      <c r="N2439" s="1" t="str">
        <f>IFERROR(VLOOKUP(ROWS($M$5:N2439),$L$5:$M$7000,2,FALSE),"")</f>
        <v/>
      </c>
      <c r="O2439" s="1" t="str">
        <f>IFERROR(VLOOKUP(ROWS($O$5:O2439),$K$5:$L$7000,2,FALSE),"")</f>
        <v/>
      </c>
    </row>
    <row r="2440" spans="2:15" ht="15" customHeight="1" x14ac:dyDescent="0.25">
      <c r="B2440" s="178" t="s">
        <v>12519</v>
      </c>
      <c r="C2440" s="178" t="s">
        <v>88</v>
      </c>
      <c r="D2440" s="178" t="s">
        <v>4139</v>
      </c>
      <c r="E2440" s="178" t="s">
        <v>6993</v>
      </c>
      <c r="F2440" s="178" t="s">
        <v>17</v>
      </c>
      <c r="G2440" s="1">
        <f>IF(ISNUMBER(Pay_Item_Search_Text),IF(ISNUMBER(IF(FIND(Pay_Item_Search_Text,B2440)=1,1, "FALSE")),MAX(G$4:$G2439)+1,IF(ISNUMBER(Pay_Item_Search_Text),0,IF(ISNUMBER(SEARCH(Pay_Item_Search_Text,H2440)),MAX(G$4:$G2439)+1,0))),IF(ISNUMBER(Pay_Item_Search_Text),0,IF(ISNUMBER(SEARCH(Pay_Item_Search_Text,H2440)),MAX(G$4:$G2439)+1,0)))</f>
        <v>2436</v>
      </c>
      <c r="H2440" s="1" t="str">
        <f>IF(Table_PayItems[[#This Row],[Description]]="_","_ Unique Item - "&amp;Table_PayItems[[#This Row],[Item]]&amp;" - $"&amp;Table_PayItems[[#This Row],[Unit]],Table_PayItems[[#This Row],[Description]]&amp;" - $"&amp;Table_PayItems[[#This Row],[Unit]])</f>
        <v>Elaeagnus angustifolia, #5 cont. - $Ea</v>
      </c>
      <c r="I2440" s="29" t="str">
        <f>IFERROR(VLOOKUP(ROWS($M$5:M2440),Table_PayItems[[Search Key]:[Concentrated Name]],2,FALSE),"")</f>
        <v>Elaeagnus angustifolia, #5 cont. - $Ea</v>
      </c>
      <c r="J2440" s="1"/>
      <c r="K2440" s="1"/>
      <c r="L2440" s="22">
        <f>IF(ISNUMBER(SEARCH(Pay_Item_Search_Text_2,M2440)),MAX($L$4:L2439)+1,0)</f>
        <v>0</v>
      </c>
      <c r="M2440" s="1" t="str">
        <f>IFERROR(VLOOKUP(ROWS($M$5:M2440),Table_PayItems[[Search Key]:[Concentrated Name]],2,FALSE),"")</f>
        <v>Elaeagnus angustifolia, #5 cont. - $Ea</v>
      </c>
      <c r="N2440" s="1" t="str">
        <f>IFERROR(VLOOKUP(ROWS($M$5:N2440),$L$5:$M$7000,2,FALSE),"")</f>
        <v/>
      </c>
      <c r="O2440" s="1" t="str">
        <f>IFERROR(VLOOKUP(ROWS($O$5:O2440),$K$5:$L$7000,2,FALSE),"")</f>
        <v/>
      </c>
    </row>
    <row r="2441" spans="2:15" ht="15" customHeight="1" x14ac:dyDescent="0.25">
      <c r="B2441" s="178" t="s">
        <v>12520</v>
      </c>
      <c r="C2441" s="178" t="s">
        <v>88</v>
      </c>
      <c r="D2441" s="178" t="s">
        <v>4140</v>
      </c>
      <c r="E2441" s="178" t="s">
        <v>6993</v>
      </c>
      <c r="F2441" s="178" t="s">
        <v>17</v>
      </c>
      <c r="G2441" s="1">
        <f>IF(ISNUMBER(Pay_Item_Search_Text),IF(ISNUMBER(IF(FIND(Pay_Item_Search_Text,B2441)=1,1, "FALSE")),MAX(G$4:$G2440)+1,IF(ISNUMBER(Pay_Item_Search_Text),0,IF(ISNUMBER(SEARCH(Pay_Item_Search_Text,H2441)),MAX(G$4:$G2440)+1,0))),IF(ISNUMBER(Pay_Item_Search_Text),0,IF(ISNUMBER(SEARCH(Pay_Item_Search_Text,H2441)),MAX(G$4:$G2440)+1,0)))</f>
        <v>2437</v>
      </c>
      <c r="H2441" s="1" t="str">
        <f>IF(Table_PayItems[[#This Row],[Description]]="_","_ Unique Item - "&amp;Table_PayItems[[#This Row],[Item]]&amp;" - $"&amp;Table_PayItems[[#This Row],[Unit]],Table_PayItems[[#This Row],[Description]]&amp;" - $"&amp;Table_PayItems[[#This Row],[Unit]])</f>
        <v>Elaeagnus angustifolia, #7 cont. - $Ea</v>
      </c>
      <c r="I2441" s="29" t="str">
        <f>IFERROR(VLOOKUP(ROWS($M$5:M2441),Table_PayItems[[Search Key]:[Concentrated Name]],2,FALSE),"")</f>
        <v>Elaeagnus angustifolia, #7 cont. - $Ea</v>
      </c>
      <c r="J2441" s="1"/>
      <c r="K2441" s="1"/>
      <c r="L2441" s="22">
        <f>IF(ISNUMBER(SEARCH(Pay_Item_Search_Text_2,M2441)),MAX($L$4:L2440)+1,0)</f>
        <v>0</v>
      </c>
      <c r="M2441" s="1" t="str">
        <f>IFERROR(VLOOKUP(ROWS($M$5:M2441),Table_PayItems[[Search Key]:[Concentrated Name]],2,FALSE),"")</f>
        <v>Elaeagnus angustifolia, #7 cont. - $Ea</v>
      </c>
      <c r="N2441" s="1" t="str">
        <f>IFERROR(VLOOKUP(ROWS($M$5:N2441),$L$5:$M$7000,2,FALSE),"")</f>
        <v/>
      </c>
      <c r="O2441" s="1" t="str">
        <f>IFERROR(VLOOKUP(ROWS($O$5:O2441),$K$5:$L$7000,2,FALSE),"")</f>
        <v/>
      </c>
    </row>
    <row r="2442" spans="2:15" ht="15" customHeight="1" x14ac:dyDescent="0.25">
      <c r="B2442" s="178" t="s">
        <v>12521</v>
      </c>
      <c r="C2442" s="178" t="s">
        <v>88</v>
      </c>
      <c r="D2442" s="178" t="s">
        <v>4141</v>
      </c>
      <c r="E2442" s="178" t="s">
        <v>6993</v>
      </c>
      <c r="F2442" s="178" t="s">
        <v>17</v>
      </c>
      <c r="G2442" s="1">
        <f>IF(ISNUMBER(Pay_Item_Search_Text),IF(ISNUMBER(IF(FIND(Pay_Item_Search_Text,B2442)=1,1, "FALSE")),MAX(G$4:$G2441)+1,IF(ISNUMBER(Pay_Item_Search_Text),0,IF(ISNUMBER(SEARCH(Pay_Item_Search_Text,H2442)),MAX(G$4:$G2441)+1,0))),IF(ISNUMBER(Pay_Item_Search_Text),0,IF(ISNUMBER(SEARCH(Pay_Item_Search_Text,H2442)),MAX(G$4:$G2441)+1,0)))</f>
        <v>2438</v>
      </c>
      <c r="H2442" s="1" t="str">
        <f>IF(Table_PayItems[[#This Row],[Description]]="_","_ Unique Item - "&amp;Table_PayItems[[#This Row],[Item]]&amp;" - $"&amp;Table_PayItems[[#This Row],[Unit]],Table_PayItems[[#This Row],[Description]]&amp;" - $"&amp;Table_PayItems[[#This Row],[Unit]])</f>
        <v>Elaeagnus umbellata, #5 cont. - $Ea</v>
      </c>
      <c r="I2442" s="29" t="str">
        <f>IFERROR(VLOOKUP(ROWS($M$5:M2442),Table_PayItems[[Search Key]:[Concentrated Name]],2,FALSE),"")</f>
        <v>Elaeagnus umbellata, #5 cont. - $Ea</v>
      </c>
      <c r="J2442" s="1"/>
      <c r="K2442" s="1"/>
      <c r="L2442" s="22">
        <f>IF(ISNUMBER(SEARCH(Pay_Item_Search_Text_2,M2442)),MAX($L$4:L2441)+1,0)</f>
        <v>0</v>
      </c>
      <c r="M2442" s="1" t="str">
        <f>IFERROR(VLOOKUP(ROWS($M$5:M2442),Table_PayItems[[Search Key]:[Concentrated Name]],2,FALSE),"")</f>
        <v>Elaeagnus umbellata, #5 cont. - $Ea</v>
      </c>
      <c r="N2442" s="1" t="str">
        <f>IFERROR(VLOOKUP(ROWS($M$5:N2442),$L$5:$M$7000,2,FALSE),"")</f>
        <v/>
      </c>
      <c r="O2442" s="1" t="str">
        <f>IFERROR(VLOOKUP(ROWS($O$5:O2442),$K$5:$L$7000,2,FALSE),"")</f>
        <v/>
      </c>
    </row>
    <row r="2443" spans="2:15" ht="15" customHeight="1" x14ac:dyDescent="0.25">
      <c r="B2443" s="178" t="s">
        <v>12522</v>
      </c>
      <c r="C2443" s="178" t="s">
        <v>88</v>
      </c>
      <c r="D2443" s="178" t="s">
        <v>4142</v>
      </c>
      <c r="E2443" s="178" t="s">
        <v>6993</v>
      </c>
      <c r="F2443" s="178" t="s">
        <v>17</v>
      </c>
      <c r="G2443" s="1">
        <f>IF(ISNUMBER(Pay_Item_Search_Text),IF(ISNUMBER(IF(FIND(Pay_Item_Search_Text,B2443)=1,1, "FALSE")),MAX(G$4:$G2442)+1,IF(ISNUMBER(Pay_Item_Search_Text),0,IF(ISNUMBER(SEARCH(Pay_Item_Search_Text,H2443)),MAX(G$4:$G2442)+1,0))),IF(ISNUMBER(Pay_Item_Search_Text),0,IF(ISNUMBER(SEARCH(Pay_Item_Search_Text,H2443)),MAX(G$4:$G2442)+1,0)))</f>
        <v>2439</v>
      </c>
      <c r="H2443" s="1" t="str">
        <f>IF(Table_PayItems[[#This Row],[Description]]="_","_ Unique Item - "&amp;Table_PayItems[[#This Row],[Item]]&amp;" - $"&amp;Table_PayItems[[#This Row],[Unit]],Table_PayItems[[#This Row],[Description]]&amp;" - $"&amp;Table_PayItems[[#This Row],[Unit]])</f>
        <v>Elaeagnus umbellata, #7 cont. - $Ea</v>
      </c>
      <c r="I2443" s="29" t="str">
        <f>IFERROR(VLOOKUP(ROWS($M$5:M2443),Table_PayItems[[Search Key]:[Concentrated Name]],2,FALSE),"")</f>
        <v>Elaeagnus umbellata, #7 cont. - $Ea</v>
      </c>
      <c r="J2443" s="1"/>
      <c r="K2443" s="1"/>
      <c r="L2443" s="22">
        <f>IF(ISNUMBER(SEARCH(Pay_Item_Search_Text_2,M2443)),MAX($L$4:L2442)+1,0)</f>
        <v>0</v>
      </c>
      <c r="M2443" s="1" t="str">
        <f>IFERROR(VLOOKUP(ROWS($M$5:M2443),Table_PayItems[[Search Key]:[Concentrated Name]],2,FALSE),"")</f>
        <v>Elaeagnus umbellata, #7 cont. - $Ea</v>
      </c>
      <c r="N2443" s="1" t="str">
        <f>IFERROR(VLOOKUP(ROWS($M$5:N2443),$L$5:$M$7000,2,FALSE),"")</f>
        <v/>
      </c>
      <c r="O2443" s="1" t="str">
        <f>IFERROR(VLOOKUP(ROWS($O$5:O2443),$K$5:$L$7000,2,FALSE),"")</f>
        <v/>
      </c>
    </row>
    <row r="2444" spans="2:15" ht="15" customHeight="1" x14ac:dyDescent="0.25">
      <c r="B2444" s="178" t="s">
        <v>10729</v>
      </c>
      <c r="C2444" s="178" t="s">
        <v>88</v>
      </c>
      <c r="D2444" s="178" t="s">
        <v>2732</v>
      </c>
      <c r="E2444" s="178" t="s">
        <v>17</v>
      </c>
      <c r="F2444" s="178" t="s">
        <v>17</v>
      </c>
      <c r="G2444" s="1">
        <f>IF(ISNUMBER(Pay_Item_Search_Text),IF(ISNUMBER(IF(FIND(Pay_Item_Search_Text,B2444)=1,1, "FALSE")),MAX(G$4:$G2443)+1,IF(ISNUMBER(Pay_Item_Search_Text),0,IF(ISNUMBER(SEARCH(Pay_Item_Search_Text,H2444)),MAX(G$4:$G2443)+1,0))),IF(ISNUMBER(Pay_Item_Search_Text),0,IF(ISNUMBER(SEARCH(Pay_Item_Search_Text,H2444)),MAX(G$4:$G2443)+1,0)))</f>
        <v>2440</v>
      </c>
      <c r="H2444" s="1" t="str">
        <f>IF(Table_PayItems[[#This Row],[Description]]="_","_ Unique Item - "&amp;Table_PayItems[[#This Row],[Item]]&amp;" - $"&amp;Table_PayItems[[#This Row],[Unit]],Table_PayItems[[#This Row],[Description]]&amp;" - $"&amp;Table_PayItems[[#This Row],[Unit]])</f>
        <v>Elec Grounding System - $Ea</v>
      </c>
      <c r="I2444" s="29" t="str">
        <f>IFERROR(VLOOKUP(ROWS($M$5:M2444),Table_PayItems[[Search Key]:[Concentrated Name]],2,FALSE),"")</f>
        <v>Elec Grounding System - $Ea</v>
      </c>
      <c r="J2444" s="1"/>
      <c r="K2444" s="1"/>
      <c r="L2444" s="22">
        <f>IF(ISNUMBER(SEARCH(Pay_Item_Search_Text_2,M2444)),MAX($L$4:L2443)+1,0)</f>
        <v>0</v>
      </c>
      <c r="M2444" s="1" t="str">
        <f>IFERROR(VLOOKUP(ROWS($M$5:M2444),Table_PayItems[[Search Key]:[Concentrated Name]],2,FALSE),"")</f>
        <v>Elec Grounding System - $Ea</v>
      </c>
      <c r="N2444" s="1" t="str">
        <f>IFERROR(VLOOKUP(ROWS($M$5:N2444),$L$5:$M$7000,2,FALSE),"")</f>
        <v/>
      </c>
      <c r="O2444" s="1" t="str">
        <f>IFERROR(VLOOKUP(ROWS($O$5:O2444),$K$5:$L$7000,2,FALSE),"")</f>
        <v/>
      </c>
    </row>
    <row r="2445" spans="2:15" ht="15" customHeight="1" x14ac:dyDescent="0.25">
      <c r="B2445" s="178" t="s">
        <v>13822</v>
      </c>
      <c r="C2445" s="178" t="s">
        <v>88</v>
      </c>
      <c r="D2445" s="178" t="s">
        <v>4740</v>
      </c>
      <c r="E2445" s="178" t="s">
        <v>17</v>
      </c>
      <c r="F2445" s="178" t="s">
        <v>17</v>
      </c>
      <c r="G2445" s="1">
        <f>IF(ISNUMBER(Pay_Item_Search_Text),IF(ISNUMBER(IF(FIND(Pay_Item_Search_Text,B2445)=1,1, "FALSE")),MAX(G$4:$G2444)+1,IF(ISNUMBER(Pay_Item_Search_Text),0,IF(ISNUMBER(SEARCH(Pay_Item_Search_Text,H2445)),MAX(G$4:$G2444)+1,0))),IF(ISNUMBER(Pay_Item_Search_Text),0,IF(ISNUMBER(SEARCH(Pay_Item_Search_Text,H2445)),MAX(G$4:$G2444)+1,0)))</f>
        <v>2441</v>
      </c>
      <c r="H2445" s="1" t="str">
        <f>IF(Table_PayItems[[#This Row],[Description]]="_","_ Unique Item - "&amp;Table_PayItems[[#This Row],[Item]]&amp;" - $"&amp;Table_PayItems[[#This Row],[Unit]],Table_PayItems[[#This Row],[Description]]&amp;" - $"&amp;Table_PayItems[[#This Row],[Unit]])</f>
        <v>Elec Serv, Rem - $Ea</v>
      </c>
      <c r="I2445" s="29" t="str">
        <f>IFERROR(VLOOKUP(ROWS($M$5:M2445),Table_PayItems[[Search Key]:[Concentrated Name]],2,FALSE),"")</f>
        <v>Elec Serv, Rem - $Ea</v>
      </c>
      <c r="J2445" s="1"/>
      <c r="K2445" s="1"/>
      <c r="L2445" s="22">
        <f>IF(ISNUMBER(SEARCH(Pay_Item_Search_Text_2,M2445)),MAX($L$4:L2444)+1,0)</f>
        <v>0</v>
      </c>
      <c r="M2445" s="1" t="str">
        <f>IFERROR(VLOOKUP(ROWS($M$5:M2445),Table_PayItems[[Search Key]:[Concentrated Name]],2,FALSE),"")</f>
        <v>Elec Serv, Rem - $Ea</v>
      </c>
      <c r="N2445" s="1" t="str">
        <f>IFERROR(VLOOKUP(ROWS($M$5:N2445),$L$5:$M$7000,2,FALSE),"")</f>
        <v/>
      </c>
      <c r="O2445" s="1" t="str">
        <f>IFERROR(VLOOKUP(ROWS($O$5:O2445),$K$5:$L$7000,2,FALSE),"")</f>
        <v/>
      </c>
    </row>
    <row r="2446" spans="2:15" ht="15" customHeight="1" x14ac:dyDescent="0.25">
      <c r="B2446" s="178" t="s">
        <v>14492</v>
      </c>
      <c r="C2446" s="178" t="s">
        <v>88</v>
      </c>
      <c r="D2446" s="178" t="s">
        <v>5367</v>
      </c>
      <c r="E2446" s="178" t="s">
        <v>5652</v>
      </c>
      <c r="F2446" s="178" t="s">
        <v>17</v>
      </c>
      <c r="G2446" s="1">
        <f>IF(ISNUMBER(Pay_Item_Search_Text),IF(ISNUMBER(IF(FIND(Pay_Item_Search_Text,B2446)=1,1, "FALSE")),MAX(G$4:$G2445)+1,IF(ISNUMBER(Pay_Item_Search_Text),0,IF(ISNUMBER(SEARCH(Pay_Item_Search_Text,H2446)),MAX(G$4:$G2445)+1,0))),IF(ISNUMBER(Pay_Item_Search_Text),0,IF(ISNUMBER(SEARCH(Pay_Item_Search_Text,H2446)),MAX(G$4:$G2445)+1,0)))</f>
        <v>2442</v>
      </c>
      <c r="H2446" s="1" t="str">
        <f>IF(Table_PayItems[[#This Row],[Description]]="_","_ Unique Item - "&amp;Table_PayItems[[#This Row],[Item]]&amp;" - $"&amp;Table_PayItems[[#This Row],[Unit]],Table_PayItems[[#This Row],[Description]]&amp;" - $"&amp;Table_PayItems[[#This Row],[Unit]])</f>
        <v>Electrical Rack - $Ea</v>
      </c>
      <c r="I2446" s="29" t="str">
        <f>IFERROR(VLOOKUP(ROWS($M$5:M2446),Table_PayItems[[Search Key]:[Concentrated Name]],2,FALSE),"")</f>
        <v>Electrical Rack - $Ea</v>
      </c>
      <c r="J2446" s="1"/>
      <c r="K2446" s="1"/>
      <c r="L2446" s="22">
        <f>IF(ISNUMBER(SEARCH(Pay_Item_Search_Text_2,M2446)),MAX($L$4:L2445)+1,0)</f>
        <v>0</v>
      </c>
      <c r="M2446" s="1" t="str">
        <f>IFERROR(VLOOKUP(ROWS($M$5:M2446),Table_PayItems[[Search Key]:[Concentrated Name]],2,FALSE),"")</f>
        <v>Electrical Rack - $Ea</v>
      </c>
      <c r="N2446" s="1" t="str">
        <f>IFERROR(VLOOKUP(ROWS($M$5:N2446),$L$5:$M$7000,2,FALSE),"")</f>
        <v/>
      </c>
      <c r="O2446" s="1" t="str">
        <f>IFERROR(VLOOKUP(ROWS($O$5:O2446),$K$5:$L$7000,2,FALSE),"")</f>
        <v/>
      </c>
    </row>
    <row r="2447" spans="2:15" ht="15" customHeight="1" x14ac:dyDescent="0.25">
      <c r="B2447" s="178" t="s">
        <v>14428</v>
      </c>
      <c r="C2447" s="178" t="s">
        <v>4537</v>
      </c>
      <c r="D2447" s="178" t="s">
        <v>5307</v>
      </c>
      <c r="E2447" s="178" t="s">
        <v>5308</v>
      </c>
      <c r="F2447" s="178" t="s">
        <v>17</v>
      </c>
      <c r="G2447" s="1">
        <f>IF(ISNUMBER(Pay_Item_Search_Text),IF(ISNUMBER(IF(FIND(Pay_Item_Search_Text,B2447)=1,1, "FALSE")),MAX(G$4:$G2446)+1,IF(ISNUMBER(Pay_Item_Search_Text),0,IF(ISNUMBER(SEARCH(Pay_Item_Search_Text,H2447)),MAX(G$4:$G2446)+1,0))),IF(ISNUMBER(Pay_Item_Search_Text),0,IF(ISNUMBER(SEARCH(Pay_Item_Search_Text,H2447)),MAX(G$4:$G2446)+1,0)))</f>
        <v>2443</v>
      </c>
      <c r="H2447" s="1" t="str">
        <f>IF(Table_PayItems[[#This Row],[Description]]="_","_ Unique Item - "&amp;Table_PayItems[[#This Row],[Item]]&amp;" - $"&amp;Table_PayItems[[#This Row],[Unit]],Table_PayItems[[#This Row],[Description]]&amp;" - $"&amp;Table_PayItems[[#This Row],[Unit]])</f>
        <v>Electronic Model Revision - $Hr</v>
      </c>
      <c r="I2447" s="29" t="str">
        <f>IFERROR(VLOOKUP(ROWS($M$5:M2447),Table_PayItems[[Search Key]:[Concentrated Name]],2,FALSE),"")</f>
        <v>Electronic Model Revision - $Hr</v>
      </c>
      <c r="J2447" s="1"/>
      <c r="K2447" s="1"/>
      <c r="L2447" s="22">
        <f>IF(ISNUMBER(SEARCH(Pay_Item_Search_Text_2,M2447)),MAX($L$4:L2446)+1,0)</f>
        <v>0</v>
      </c>
      <c r="M2447" s="1" t="str">
        <f>IFERROR(VLOOKUP(ROWS($M$5:M2447),Table_PayItems[[Search Key]:[Concentrated Name]],2,FALSE),"")</f>
        <v>Electronic Model Revision - $Hr</v>
      </c>
      <c r="N2447" s="1" t="str">
        <f>IFERROR(VLOOKUP(ROWS($M$5:N2447),$L$5:$M$7000,2,FALSE),"")</f>
        <v/>
      </c>
      <c r="O2447" s="1" t="str">
        <f>IFERROR(VLOOKUP(ROWS($O$5:O2447),$K$5:$L$7000,2,FALSE),"")</f>
        <v/>
      </c>
    </row>
    <row r="2448" spans="2:15" ht="15" customHeight="1" x14ac:dyDescent="0.25">
      <c r="B2448" s="178" t="s">
        <v>8046</v>
      </c>
      <c r="C2448" s="178" t="s">
        <v>112</v>
      </c>
      <c r="D2448" s="178" t="s">
        <v>135</v>
      </c>
      <c r="E2448" s="178" t="s">
        <v>136</v>
      </c>
      <c r="F2448" s="178" t="s">
        <v>17</v>
      </c>
      <c r="G2448" s="1">
        <f>IF(ISNUMBER(Pay_Item_Search_Text),IF(ISNUMBER(IF(FIND(Pay_Item_Search_Text,B2448)=1,1, "FALSE")),MAX(G$4:$G2447)+1,IF(ISNUMBER(Pay_Item_Search_Text),0,IF(ISNUMBER(SEARCH(Pay_Item_Search_Text,H2448)),MAX(G$4:$G2447)+1,0))),IF(ISNUMBER(Pay_Item_Search_Text),0,IF(ISNUMBER(SEARCH(Pay_Item_Search_Text,H2448)),MAX(G$4:$G2447)+1,0)))</f>
        <v>2444</v>
      </c>
      <c r="H2448" s="1" t="str">
        <f>IF(Table_PayItems[[#This Row],[Description]]="_","_ Unique Item - "&amp;Table_PayItems[[#This Row],[Item]]&amp;" - $"&amp;Table_PayItems[[#This Row],[Unit]],Table_PayItems[[#This Row],[Description]]&amp;" - $"&amp;Table_PayItems[[#This Row],[Unit]])</f>
        <v>Embankment, CIP - $Cyd</v>
      </c>
      <c r="I2448" s="29" t="str">
        <f>IFERROR(VLOOKUP(ROWS($M$5:M2448),Table_PayItems[[Search Key]:[Concentrated Name]],2,FALSE),"")</f>
        <v>Embankment, CIP - $Cyd</v>
      </c>
      <c r="J2448" s="1"/>
      <c r="K2448" s="1"/>
      <c r="L2448" s="22">
        <f>IF(ISNUMBER(SEARCH(Pay_Item_Search_Text_2,M2448)),MAX($L$4:L2447)+1,0)</f>
        <v>0</v>
      </c>
      <c r="M2448" s="1" t="str">
        <f>IFERROR(VLOOKUP(ROWS($M$5:M2448),Table_PayItems[[Search Key]:[Concentrated Name]],2,FALSE),"")</f>
        <v>Embankment, CIP - $Cyd</v>
      </c>
      <c r="N2448" s="1" t="str">
        <f>IFERROR(VLOOKUP(ROWS($M$5:N2448),$L$5:$M$7000,2,FALSE),"")</f>
        <v/>
      </c>
      <c r="O2448" s="1" t="str">
        <f>IFERROR(VLOOKUP(ROWS($O$5:O2448),$K$5:$L$7000,2,FALSE),"")</f>
        <v/>
      </c>
    </row>
    <row r="2449" spans="2:15" ht="15" customHeight="1" x14ac:dyDescent="0.25">
      <c r="B2449" s="178" t="s">
        <v>8047</v>
      </c>
      <c r="C2449" s="178" t="s">
        <v>112</v>
      </c>
      <c r="D2449" s="178" t="s">
        <v>137</v>
      </c>
      <c r="E2449" s="178" t="s">
        <v>136</v>
      </c>
      <c r="F2449" s="178" t="s">
        <v>17</v>
      </c>
      <c r="G2449" s="1">
        <f>IF(ISNUMBER(Pay_Item_Search_Text),IF(ISNUMBER(IF(FIND(Pay_Item_Search_Text,B2449)=1,1, "FALSE")),MAX(G$4:$G2448)+1,IF(ISNUMBER(Pay_Item_Search_Text),0,IF(ISNUMBER(SEARCH(Pay_Item_Search_Text,H2449)),MAX(G$4:$G2448)+1,0))),IF(ISNUMBER(Pay_Item_Search_Text),0,IF(ISNUMBER(SEARCH(Pay_Item_Search_Text,H2449)),MAX(G$4:$G2448)+1,0)))</f>
        <v>2445</v>
      </c>
      <c r="H2449" s="1" t="str">
        <f>IF(Table_PayItems[[#This Row],[Description]]="_","_ Unique Item - "&amp;Table_PayItems[[#This Row],[Item]]&amp;" - $"&amp;Table_PayItems[[#This Row],[Unit]],Table_PayItems[[#This Row],[Description]]&amp;" - $"&amp;Table_PayItems[[#This Row],[Unit]])</f>
        <v>Embankment, LM - $Cyd</v>
      </c>
      <c r="I2449" s="29" t="str">
        <f>IFERROR(VLOOKUP(ROWS($M$5:M2449),Table_PayItems[[Search Key]:[Concentrated Name]],2,FALSE),"")</f>
        <v>Embankment, LM - $Cyd</v>
      </c>
      <c r="J2449" s="1"/>
      <c r="K2449" s="1"/>
      <c r="L2449" s="22">
        <f>IF(ISNUMBER(SEARCH(Pay_Item_Search_Text_2,M2449)),MAX($L$4:L2448)+1,0)</f>
        <v>0</v>
      </c>
      <c r="M2449" s="1" t="str">
        <f>IFERROR(VLOOKUP(ROWS($M$5:M2449),Table_PayItems[[Search Key]:[Concentrated Name]],2,FALSE),"")</f>
        <v>Embankment, LM - $Cyd</v>
      </c>
      <c r="N2449" s="1" t="str">
        <f>IFERROR(VLOOKUP(ROWS($M$5:N2449),$L$5:$M$7000,2,FALSE),"")</f>
        <v/>
      </c>
      <c r="O2449" s="1" t="str">
        <f>IFERROR(VLOOKUP(ROWS($O$5:O2449),$K$5:$L$7000,2,FALSE),"")</f>
        <v/>
      </c>
    </row>
    <row r="2450" spans="2:15" ht="15" customHeight="1" x14ac:dyDescent="0.25">
      <c r="B2450" s="178" t="s">
        <v>8048</v>
      </c>
      <c r="C2450" s="178" t="s">
        <v>112</v>
      </c>
      <c r="D2450" s="178" t="s">
        <v>138</v>
      </c>
      <c r="E2450" s="178" t="s">
        <v>136</v>
      </c>
      <c r="F2450" s="178" t="s">
        <v>17</v>
      </c>
      <c r="G2450" s="1">
        <f>IF(ISNUMBER(Pay_Item_Search_Text),IF(ISNUMBER(IF(FIND(Pay_Item_Search_Text,B2450)=1,1, "FALSE")),MAX(G$4:$G2449)+1,IF(ISNUMBER(Pay_Item_Search_Text),0,IF(ISNUMBER(SEARCH(Pay_Item_Search_Text,H2450)),MAX(G$4:$G2449)+1,0))),IF(ISNUMBER(Pay_Item_Search_Text),0,IF(ISNUMBER(SEARCH(Pay_Item_Search_Text,H2450)),MAX(G$4:$G2449)+1,0)))</f>
        <v>2446</v>
      </c>
      <c r="H2450" s="1" t="str">
        <f>IF(Table_PayItems[[#This Row],[Description]]="_","_ Unique Item - "&amp;Table_PayItems[[#This Row],[Item]]&amp;" - $"&amp;Table_PayItems[[#This Row],[Unit]],Table_PayItems[[#This Row],[Description]]&amp;" - $"&amp;Table_PayItems[[#This Row],[Unit]])</f>
        <v>Embankment, Structure, CIP - $Cyd</v>
      </c>
      <c r="I2450" s="29" t="str">
        <f>IFERROR(VLOOKUP(ROWS($M$5:M2450),Table_PayItems[[Search Key]:[Concentrated Name]],2,FALSE),"")</f>
        <v>Embankment, Structure, CIP - $Cyd</v>
      </c>
      <c r="J2450" s="1"/>
      <c r="K2450" s="1"/>
      <c r="L2450" s="22">
        <f>IF(ISNUMBER(SEARCH(Pay_Item_Search_Text_2,M2450)),MAX($L$4:L2449)+1,0)</f>
        <v>0</v>
      </c>
      <c r="M2450" s="1" t="str">
        <f>IFERROR(VLOOKUP(ROWS($M$5:M2450),Table_PayItems[[Search Key]:[Concentrated Name]],2,FALSE),"")</f>
        <v>Embankment, Structure, CIP - $Cyd</v>
      </c>
      <c r="N2450" s="1" t="str">
        <f>IFERROR(VLOOKUP(ROWS($M$5:N2450),$L$5:$M$7000,2,FALSE),"")</f>
        <v/>
      </c>
      <c r="O2450" s="1" t="str">
        <f>IFERROR(VLOOKUP(ROWS($O$5:O2450),$K$5:$L$7000,2,FALSE),"")</f>
        <v/>
      </c>
    </row>
    <row r="2451" spans="2:15" ht="15" customHeight="1" x14ac:dyDescent="0.25">
      <c r="B2451" s="178" t="s">
        <v>11012</v>
      </c>
      <c r="C2451" s="178" t="s">
        <v>88</v>
      </c>
      <c r="D2451" s="178" t="s">
        <v>2994</v>
      </c>
      <c r="E2451" s="178" t="s">
        <v>17</v>
      </c>
      <c r="F2451" s="178" t="s">
        <v>17</v>
      </c>
      <c r="G2451" s="1">
        <f>IF(ISNUMBER(Pay_Item_Search_Text),IF(ISNUMBER(IF(FIND(Pay_Item_Search_Text,B2451)=1,1, "FALSE")),MAX(G$4:$G2450)+1,IF(ISNUMBER(Pay_Item_Search_Text),0,IF(ISNUMBER(SEARCH(Pay_Item_Search_Text,H2451)),MAX(G$4:$G2450)+1,0))),IF(ISNUMBER(Pay_Item_Search_Text),0,IF(ISNUMBER(SEARCH(Pay_Item_Search_Text,H2451)),MAX(G$4:$G2450)+1,0)))</f>
        <v>2447</v>
      </c>
      <c r="H2451" s="1" t="str">
        <f>IF(Table_PayItems[[#This Row],[Description]]="_","_ Unique Item - "&amp;Table_PayItems[[#This Row],[Item]]&amp;" - $"&amp;Table_PayItems[[#This Row],[Unit]],Table_PayItems[[#This Row],[Description]]&amp;" - $"&amp;Table_PayItems[[#This Row],[Unit]])</f>
        <v>Embedded Galvanic Anode - $Ea</v>
      </c>
      <c r="I2451" s="29" t="str">
        <f>IFERROR(VLOOKUP(ROWS($M$5:M2451),Table_PayItems[[Search Key]:[Concentrated Name]],2,FALSE),"")</f>
        <v>Embedded Galvanic Anode - $Ea</v>
      </c>
      <c r="J2451" s="1"/>
      <c r="K2451" s="1"/>
      <c r="L2451" s="22">
        <f>IF(ISNUMBER(SEARCH(Pay_Item_Search_Text_2,M2451)),MAX($L$4:L2450)+1,0)</f>
        <v>0</v>
      </c>
      <c r="M2451" s="1" t="str">
        <f>IFERROR(VLOOKUP(ROWS($M$5:M2451),Table_PayItems[[Search Key]:[Concentrated Name]],2,FALSE),"")</f>
        <v>Embedded Galvanic Anode - $Ea</v>
      </c>
      <c r="N2451" s="1" t="str">
        <f>IFERROR(VLOOKUP(ROWS($M$5:N2451),$L$5:$M$7000,2,FALSE),"")</f>
        <v/>
      </c>
      <c r="O2451" s="1" t="str">
        <f>IFERROR(VLOOKUP(ROWS($O$5:O2451),$K$5:$L$7000,2,FALSE),"")</f>
        <v/>
      </c>
    </row>
    <row r="2452" spans="2:15" ht="15" customHeight="1" x14ac:dyDescent="0.25">
      <c r="B2452" s="178" t="s">
        <v>14252</v>
      </c>
      <c r="C2452" s="178" t="s">
        <v>88</v>
      </c>
      <c r="D2452" s="178" t="s">
        <v>5157</v>
      </c>
      <c r="E2452" s="178" t="s">
        <v>17</v>
      </c>
      <c r="F2452" s="178" t="s">
        <v>17</v>
      </c>
      <c r="G2452" s="1">
        <f>IF(ISNUMBER(Pay_Item_Search_Text),IF(ISNUMBER(IF(FIND(Pay_Item_Search_Text,B2452)=1,1, "FALSE")),MAX(G$4:$G2451)+1,IF(ISNUMBER(Pay_Item_Search_Text),0,IF(ISNUMBER(SEARCH(Pay_Item_Search_Text,H2452)),MAX(G$4:$G2451)+1,0))),IF(ISNUMBER(Pay_Item_Search_Text),0,IF(ISNUMBER(SEARCH(Pay_Item_Search_Text,H2452)),MAX(G$4:$G2451)+1,0)))</f>
        <v>2448</v>
      </c>
      <c r="H2452" s="1" t="str">
        <f>IF(Table_PayItems[[#This Row],[Description]]="_","_ Unique Item - "&amp;Table_PayItems[[#This Row],[Item]]&amp;" - $"&amp;Table_PayItems[[#This Row],[Unit]],Table_PayItems[[#This Row],[Description]]&amp;" - $"&amp;Table_PayItems[[#This Row],[Unit]])</f>
        <v>Emergency Pre-emption, Rem - $Ea</v>
      </c>
      <c r="I2452" s="29" t="str">
        <f>IFERROR(VLOOKUP(ROWS($M$5:M2452),Table_PayItems[[Search Key]:[Concentrated Name]],2,FALSE),"")</f>
        <v>Emergency Pre-emption, Rem - $Ea</v>
      </c>
      <c r="J2452" s="1"/>
      <c r="K2452" s="1"/>
      <c r="L2452" s="22">
        <f>IF(ISNUMBER(SEARCH(Pay_Item_Search_Text_2,M2452)),MAX($L$4:L2451)+1,0)</f>
        <v>0</v>
      </c>
      <c r="M2452" s="1" t="str">
        <f>IFERROR(VLOOKUP(ROWS($M$5:M2452),Table_PayItems[[Search Key]:[Concentrated Name]],2,FALSE),"")</f>
        <v>Emergency Pre-emption, Rem - $Ea</v>
      </c>
      <c r="N2452" s="1" t="str">
        <f>IFERROR(VLOOKUP(ROWS($M$5:N2452),$L$5:$M$7000,2,FALSE),"")</f>
        <v/>
      </c>
      <c r="O2452" s="1" t="str">
        <f>IFERROR(VLOOKUP(ROWS($O$5:O2452),$K$5:$L$7000,2,FALSE),"")</f>
        <v/>
      </c>
    </row>
    <row r="2453" spans="2:15" ht="15" customHeight="1" x14ac:dyDescent="0.25">
      <c r="B2453" s="178" t="s">
        <v>14253</v>
      </c>
      <c r="C2453" s="178" t="s">
        <v>88</v>
      </c>
      <c r="D2453" s="178" t="s">
        <v>5158</v>
      </c>
      <c r="E2453" s="178" t="s">
        <v>17</v>
      </c>
      <c r="F2453" s="178" t="s">
        <v>17</v>
      </c>
      <c r="G2453" s="1">
        <f>IF(ISNUMBER(Pay_Item_Search_Text),IF(ISNUMBER(IF(FIND(Pay_Item_Search_Text,B2453)=1,1, "FALSE")),MAX(G$4:$G2452)+1,IF(ISNUMBER(Pay_Item_Search_Text),0,IF(ISNUMBER(SEARCH(Pay_Item_Search_Text,H2453)),MAX(G$4:$G2452)+1,0))),IF(ISNUMBER(Pay_Item_Search_Text),0,IF(ISNUMBER(SEARCH(Pay_Item_Search_Text,H2453)),MAX(G$4:$G2452)+1,0)))</f>
        <v>2449</v>
      </c>
      <c r="H2453" s="1" t="str">
        <f>IF(Table_PayItems[[#This Row],[Description]]="_","_ Unique Item - "&amp;Table_PayItems[[#This Row],[Item]]&amp;" - $"&amp;Table_PayItems[[#This Row],[Unit]],Table_PayItems[[#This Row],[Description]]&amp;" - $"&amp;Table_PayItems[[#This Row],[Unit]])</f>
        <v>Emergency Pre-emption, Salv - $Ea</v>
      </c>
      <c r="I2453" s="29" t="str">
        <f>IFERROR(VLOOKUP(ROWS($M$5:M2453),Table_PayItems[[Search Key]:[Concentrated Name]],2,FALSE),"")</f>
        <v>Emergency Pre-emption, Salv - $Ea</v>
      </c>
      <c r="J2453" s="1"/>
      <c r="K2453" s="1"/>
      <c r="L2453" s="22">
        <f>IF(ISNUMBER(SEARCH(Pay_Item_Search_Text_2,M2453)),MAX($L$4:L2452)+1,0)</f>
        <v>0</v>
      </c>
      <c r="M2453" s="1" t="str">
        <f>IFERROR(VLOOKUP(ROWS($M$5:M2453),Table_PayItems[[Search Key]:[Concentrated Name]],2,FALSE),"")</f>
        <v>Emergency Pre-emption, Salv - $Ea</v>
      </c>
      <c r="N2453" s="1" t="str">
        <f>IFERROR(VLOOKUP(ROWS($M$5:N2453),$L$5:$M$7000,2,FALSE),"")</f>
        <v/>
      </c>
      <c r="O2453" s="1" t="str">
        <f>IFERROR(VLOOKUP(ROWS($O$5:O2453),$K$5:$L$7000,2,FALSE),"")</f>
        <v/>
      </c>
    </row>
    <row r="2454" spans="2:15" ht="15" customHeight="1" x14ac:dyDescent="0.25">
      <c r="B2454" s="178" t="s">
        <v>14248</v>
      </c>
      <c r="C2454" s="178" t="s">
        <v>88</v>
      </c>
      <c r="D2454" s="178" t="s">
        <v>5153</v>
      </c>
      <c r="E2454" s="178" t="s">
        <v>5147</v>
      </c>
      <c r="F2454" s="178" t="s">
        <v>17</v>
      </c>
      <c r="G2454" s="1">
        <f>IF(ISNUMBER(Pay_Item_Search_Text),IF(ISNUMBER(IF(FIND(Pay_Item_Search_Text,B2454)=1,1, "FALSE")),MAX(G$4:$G2453)+1,IF(ISNUMBER(Pay_Item_Search_Text),0,IF(ISNUMBER(SEARCH(Pay_Item_Search_Text,H2454)),MAX(G$4:$G2453)+1,0))),IF(ISNUMBER(Pay_Item_Search_Text),0,IF(ISNUMBER(SEARCH(Pay_Item_Search_Text,H2454)),MAX(G$4:$G2453)+1,0)))</f>
        <v>2450</v>
      </c>
      <c r="H2454" s="1" t="str">
        <f>IF(Table_PayItems[[#This Row],[Description]]="_","_ Unique Item - "&amp;Table_PayItems[[#This Row],[Item]]&amp;" - $"&amp;Table_PayItems[[#This Row],[Unit]],Table_PayItems[[#This Row],[Description]]&amp;" - $"&amp;Table_PayItems[[#This Row],[Unit]])</f>
        <v>Enclosure - $Ea</v>
      </c>
      <c r="I2454" s="29" t="str">
        <f>IFERROR(VLOOKUP(ROWS($M$5:M2454),Table_PayItems[[Search Key]:[Concentrated Name]],2,FALSE),"")</f>
        <v>Enclosure - $Ea</v>
      </c>
      <c r="J2454" s="1"/>
      <c r="K2454" s="1"/>
      <c r="L2454" s="22">
        <f>IF(ISNUMBER(SEARCH(Pay_Item_Search_Text_2,M2454)),MAX($L$4:L2453)+1,0)</f>
        <v>0</v>
      </c>
      <c r="M2454" s="1" t="str">
        <f>IFERROR(VLOOKUP(ROWS($M$5:M2454),Table_PayItems[[Search Key]:[Concentrated Name]],2,FALSE),"")</f>
        <v>Enclosure - $Ea</v>
      </c>
      <c r="N2454" s="1" t="str">
        <f>IFERROR(VLOOKUP(ROWS($M$5:N2454),$L$5:$M$7000,2,FALSE),"")</f>
        <v/>
      </c>
      <c r="O2454" s="1" t="str">
        <f>IFERROR(VLOOKUP(ROWS($O$5:O2454),$K$5:$L$7000,2,FALSE),"")</f>
        <v/>
      </c>
    </row>
    <row r="2455" spans="2:15" ht="15" customHeight="1" x14ac:dyDescent="0.25">
      <c r="B2455" s="178" t="s">
        <v>14249</v>
      </c>
      <c r="C2455" s="178" t="s">
        <v>88</v>
      </c>
      <c r="D2455" s="178" t="s">
        <v>5154</v>
      </c>
      <c r="E2455" s="178" t="s">
        <v>5147</v>
      </c>
      <c r="F2455" s="178" t="s">
        <v>26</v>
      </c>
      <c r="G2455" s="1">
        <f>IF(ISNUMBER(Pay_Item_Search_Text),IF(ISNUMBER(IF(FIND(Pay_Item_Search_Text,B2455)=1,1, "FALSE")),MAX(G$4:$G2454)+1,IF(ISNUMBER(Pay_Item_Search_Text),0,IF(ISNUMBER(SEARCH(Pay_Item_Search_Text,H2455)),MAX(G$4:$G2454)+1,0))),IF(ISNUMBER(Pay_Item_Search_Text),0,IF(ISNUMBER(SEARCH(Pay_Item_Search_Text,H2455)),MAX(G$4:$G2454)+1,0)))</f>
        <v>2451</v>
      </c>
      <c r="H2455" s="1" t="str">
        <f>IF(Table_PayItems[[#This Row],[Description]]="_","_ Unique Item - "&amp;Table_PayItems[[#This Row],[Item]]&amp;" - $"&amp;Table_PayItems[[#This Row],[Unit]],Table_PayItems[[#This Row],[Description]]&amp;" - $"&amp;Table_PayItems[[#This Row],[Unit]])</f>
        <v>Enclosure, Rem - $Ea</v>
      </c>
      <c r="I2455" s="29" t="str">
        <f>IFERROR(VLOOKUP(ROWS($M$5:M2455),Table_PayItems[[Search Key]:[Concentrated Name]],2,FALSE),"")</f>
        <v>Enclosure, Rem - $Ea</v>
      </c>
      <c r="J2455" s="1"/>
      <c r="K2455" s="1"/>
      <c r="L2455" s="22">
        <f>IF(ISNUMBER(SEARCH(Pay_Item_Search_Text_2,M2455)),MAX($L$4:L2454)+1,0)</f>
        <v>0</v>
      </c>
      <c r="M2455" s="1" t="str">
        <f>IFERROR(VLOOKUP(ROWS($M$5:M2455),Table_PayItems[[Search Key]:[Concentrated Name]],2,FALSE),"")</f>
        <v>Enclosure, Rem - $Ea</v>
      </c>
      <c r="N2455" s="1" t="str">
        <f>IFERROR(VLOOKUP(ROWS($M$5:N2455),$L$5:$M$7000,2,FALSE),"")</f>
        <v/>
      </c>
      <c r="O2455" s="1" t="str">
        <f>IFERROR(VLOOKUP(ROWS($O$5:O2455),$K$5:$L$7000,2,FALSE),"")</f>
        <v/>
      </c>
    </row>
    <row r="2456" spans="2:15" ht="15" customHeight="1" x14ac:dyDescent="0.25">
      <c r="B2456" s="178" t="s">
        <v>14250</v>
      </c>
      <c r="C2456" s="178" t="s">
        <v>88</v>
      </c>
      <c r="D2456" s="178" t="s">
        <v>5155</v>
      </c>
      <c r="E2456" s="178" t="s">
        <v>5147</v>
      </c>
      <c r="F2456" s="178" t="s">
        <v>17</v>
      </c>
      <c r="G2456" s="1">
        <f>IF(ISNUMBER(Pay_Item_Search_Text),IF(ISNUMBER(IF(FIND(Pay_Item_Search_Text,B2456)=1,1, "FALSE")),MAX(G$4:$G2455)+1,IF(ISNUMBER(Pay_Item_Search_Text),0,IF(ISNUMBER(SEARCH(Pay_Item_Search_Text,H2456)),MAX(G$4:$G2455)+1,0))),IF(ISNUMBER(Pay_Item_Search_Text),0,IF(ISNUMBER(SEARCH(Pay_Item_Search_Text,H2456)),MAX(G$4:$G2455)+1,0)))</f>
        <v>2452</v>
      </c>
      <c r="H2456" s="24" t="str">
        <f>IF(Table_PayItems[[#This Row],[Description]]="_","_ Unique Item - "&amp;Table_PayItems[[#This Row],[Item]]&amp;" - $"&amp;Table_PayItems[[#This Row],[Unit]],Table_PayItems[[#This Row],[Description]]&amp;" - $"&amp;Table_PayItems[[#This Row],[Unit]])</f>
        <v>Enclosure, Salv - $Ea</v>
      </c>
      <c r="I2456" s="30" t="str">
        <f>IFERROR(VLOOKUP(ROWS($M$5:M2456),Table_PayItems[[Search Key]:[Concentrated Name]],2,FALSE),"")</f>
        <v>Enclosure, Salv - $Ea</v>
      </c>
      <c r="J2456" s="1"/>
      <c r="K2456" s="1"/>
      <c r="L2456" s="22">
        <f>IF(ISNUMBER(SEARCH(Pay_Item_Search_Text_2,M2456)),MAX($L$4:L2455)+1,0)</f>
        <v>0</v>
      </c>
      <c r="M2456" s="1" t="str">
        <f>IFERROR(VLOOKUP(ROWS($M$5:M2456),Table_PayItems[[Search Key]:[Concentrated Name]],2,FALSE),"")</f>
        <v>Enclosure, Salv - $Ea</v>
      </c>
      <c r="N2456" s="1" t="str">
        <f>IFERROR(VLOOKUP(ROWS($M$5:N2456),$L$5:$M$7000,2,FALSE),"")</f>
        <v/>
      </c>
      <c r="O2456" s="1" t="str">
        <f>IFERROR(VLOOKUP(ROWS($O$5:O2456),$K$5:$L$7000,2,FALSE),"")</f>
        <v/>
      </c>
    </row>
    <row r="2457" spans="2:15" ht="15" customHeight="1" x14ac:dyDescent="0.25">
      <c r="B2457" s="178" t="s">
        <v>11044</v>
      </c>
      <c r="C2457" s="178" t="s">
        <v>88</v>
      </c>
      <c r="D2457" s="178" t="s">
        <v>3010</v>
      </c>
      <c r="E2457" s="178" t="s">
        <v>17</v>
      </c>
      <c r="F2457" s="178" t="s">
        <v>17</v>
      </c>
      <c r="G2457" s="1">
        <f>IF(ISNUMBER(Pay_Item_Search_Text),IF(ISNUMBER(IF(FIND(Pay_Item_Search_Text,B2457)=1,1, "FALSE")),MAX(G$4:$G2456)+1,IF(ISNUMBER(Pay_Item_Search_Text),0,IF(ISNUMBER(SEARCH(Pay_Item_Search_Text,H2457)),MAX(G$4:$G2456)+1,0))),IF(ISNUMBER(Pay_Item_Search_Text),0,IF(ISNUMBER(SEARCH(Pay_Item_Search_Text,H2457)),MAX(G$4:$G2456)+1,0)))</f>
        <v>2453</v>
      </c>
      <c r="H2457" s="1" t="str">
        <f>IF(Table_PayItems[[#This Row],[Description]]="_","_ Unique Item - "&amp;Table_PayItems[[#This Row],[Item]]&amp;" - $"&amp;Table_PayItems[[#This Row],[Unit]],Table_PayItems[[#This Row],[Description]]&amp;" - $"&amp;Table_PayItems[[#This Row],[Unit]])</f>
        <v>End Diaphragm, Rem and Replace - $Ea</v>
      </c>
      <c r="I2457" s="29" t="str">
        <f>IFERROR(VLOOKUP(ROWS($M$5:M2457),Table_PayItems[[Search Key]:[Concentrated Name]],2,FALSE),"")</f>
        <v>End Diaphragm, Rem and Replace - $Ea</v>
      </c>
      <c r="J2457" s="1"/>
      <c r="K2457" s="1"/>
      <c r="L2457" s="22">
        <f>IF(ISNUMBER(SEARCH(Pay_Item_Search_Text_2,M2457)),MAX($L$4:L2456)+1,0)</f>
        <v>0</v>
      </c>
      <c r="M2457" s="1" t="str">
        <f>IFERROR(VLOOKUP(ROWS($M$5:M2457),Table_PayItems[[Search Key]:[Concentrated Name]],2,FALSE),"")</f>
        <v>End Diaphragm, Rem and Replace - $Ea</v>
      </c>
      <c r="N2457" s="1" t="str">
        <f>IFERROR(VLOOKUP(ROWS($M$5:N2457),$L$5:$M$7000,2,FALSE),"")</f>
        <v/>
      </c>
      <c r="O2457" s="1" t="str">
        <f>IFERROR(VLOOKUP(ROWS($O$5:O2457),$K$5:$L$7000,2,FALSE),"")</f>
        <v/>
      </c>
    </row>
    <row r="2458" spans="2:15" ht="15" customHeight="1" x14ac:dyDescent="0.25">
      <c r="B2458" s="178" t="s">
        <v>10994</v>
      </c>
      <c r="C2458" s="178" t="s">
        <v>104</v>
      </c>
      <c r="D2458" s="178" t="s">
        <v>2976</v>
      </c>
      <c r="E2458" s="178" t="s">
        <v>17</v>
      </c>
      <c r="F2458" s="178" t="s">
        <v>17</v>
      </c>
      <c r="G2458" s="1">
        <f>IF(ISNUMBER(Pay_Item_Search_Text),IF(ISNUMBER(IF(FIND(Pay_Item_Search_Text,B2458)=1,1, "FALSE")),MAX(G$4:$G2457)+1,IF(ISNUMBER(Pay_Item_Search_Text),0,IF(ISNUMBER(SEARCH(Pay_Item_Search_Text,H2458)),MAX(G$4:$G2457)+1,0))),IF(ISNUMBER(Pay_Item_Search_Text),0,IF(ISNUMBER(SEARCH(Pay_Item_Search_Text,H2458)),MAX(G$4:$G2457)+1,0)))</f>
        <v>2454</v>
      </c>
      <c r="H2458" s="1" t="str">
        <f>IF(Table_PayItems[[#This Row],[Description]]="_","_ Unique Item - "&amp;Table_PayItems[[#This Row],[Item]]&amp;" - $"&amp;Table_PayItems[[#This Row],[Unit]],Table_PayItems[[#This Row],[Description]]&amp;" - $"&amp;Table_PayItems[[#This Row],[Unit]])</f>
        <v>End Header Replacement - $Ft</v>
      </c>
      <c r="I2458" s="29" t="str">
        <f>IFERROR(VLOOKUP(ROWS($M$5:M2458),Table_PayItems[[Search Key]:[Concentrated Name]],2,FALSE),"")</f>
        <v>End Header Replacement - $Ft</v>
      </c>
      <c r="J2458" s="1"/>
      <c r="K2458" s="1"/>
      <c r="L2458" s="22">
        <f>IF(ISNUMBER(SEARCH(Pay_Item_Search_Text_2,M2458)),MAX($L$4:L2457)+1,0)</f>
        <v>0</v>
      </c>
      <c r="M2458" s="1" t="str">
        <f>IFERROR(VLOOKUP(ROWS($M$5:M2458),Table_PayItems[[Search Key]:[Concentrated Name]],2,FALSE),"")</f>
        <v>End Header Replacement - $Ft</v>
      </c>
      <c r="N2458" s="1" t="str">
        <f>IFERROR(VLOOKUP(ROWS($M$5:N2458),$L$5:$M$7000,2,FALSE),"")</f>
        <v/>
      </c>
      <c r="O2458" s="1" t="str">
        <f>IFERROR(VLOOKUP(ROWS($O$5:O2458),$K$5:$L$7000,2,FALSE),"")</f>
        <v/>
      </c>
    </row>
    <row r="2459" spans="2:15" ht="15" customHeight="1" x14ac:dyDescent="0.25">
      <c r="B2459" s="178" t="s">
        <v>10969</v>
      </c>
      <c r="C2459" s="178" t="s">
        <v>123</v>
      </c>
      <c r="D2459" s="178" t="s">
        <v>2950</v>
      </c>
      <c r="E2459" s="178" t="s">
        <v>2951</v>
      </c>
      <c r="F2459" s="178" t="s">
        <v>17</v>
      </c>
      <c r="G2459" s="1">
        <f>IF(ISNUMBER(Pay_Item_Search_Text),IF(ISNUMBER(IF(FIND(Pay_Item_Search_Text,B2459)=1,1, "FALSE")),MAX(G$4:$G2458)+1,IF(ISNUMBER(Pay_Item_Search_Text),0,IF(ISNUMBER(SEARCH(Pay_Item_Search_Text,H2459)),MAX(G$4:$G2458)+1,0))),IF(ISNUMBER(Pay_Item_Search_Text),0,IF(ISNUMBER(SEARCH(Pay_Item_Search_Text,H2459)),MAX(G$4:$G2458)+1,0)))</f>
        <v>2455</v>
      </c>
      <c r="H2459" s="1" t="str">
        <f>IF(Table_PayItems[[#This Row],[Description]]="_","_ Unique Item - "&amp;Table_PayItems[[#This Row],[Item]]&amp;" - $"&amp;Table_PayItems[[#This Row],[Unit]],Table_PayItems[[#This Row],[Description]]&amp;" - $"&amp;Table_PayItems[[#This Row],[Unit]])</f>
        <v>Epoxy Ovly - $Syd</v>
      </c>
      <c r="I2459" s="29" t="str">
        <f>IFERROR(VLOOKUP(ROWS($M$5:M2459),Table_PayItems[[Search Key]:[Concentrated Name]],2,FALSE),"")</f>
        <v>Epoxy Ovly - $Syd</v>
      </c>
      <c r="J2459" s="1"/>
      <c r="K2459" s="1"/>
      <c r="L2459" s="22">
        <f>IF(ISNUMBER(SEARCH(Pay_Item_Search_Text_2,M2459)),MAX($L$4:L2458)+1,0)</f>
        <v>0</v>
      </c>
      <c r="M2459" s="1" t="str">
        <f>IFERROR(VLOOKUP(ROWS($M$5:M2459),Table_PayItems[[Search Key]:[Concentrated Name]],2,FALSE),"")</f>
        <v>Epoxy Ovly - $Syd</v>
      </c>
      <c r="N2459" s="1" t="str">
        <f>IFERROR(VLOOKUP(ROWS($M$5:N2459),$L$5:$M$7000,2,FALSE),"")</f>
        <v/>
      </c>
      <c r="O2459" s="1" t="str">
        <f>IFERROR(VLOOKUP(ROWS($O$5:O2459),$K$5:$L$7000,2,FALSE),"")</f>
        <v/>
      </c>
    </row>
    <row r="2460" spans="2:15" ht="15" customHeight="1" x14ac:dyDescent="0.25">
      <c r="B2460" s="178" t="s">
        <v>10970</v>
      </c>
      <c r="C2460" s="178" t="s">
        <v>123</v>
      </c>
      <c r="D2460" s="178" t="s">
        <v>2952</v>
      </c>
      <c r="E2460" s="178" t="s">
        <v>2953</v>
      </c>
      <c r="F2460" s="178" t="s">
        <v>17</v>
      </c>
      <c r="G2460" s="1">
        <f>IF(ISNUMBER(Pay_Item_Search_Text),IF(ISNUMBER(IF(FIND(Pay_Item_Search_Text,B2460)=1,1, "FALSE")),MAX(G$4:$G2459)+1,IF(ISNUMBER(Pay_Item_Search_Text),0,IF(ISNUMBER(SEARCH(Pay_Item_Search_Text,H2460)),MAX(G$4:$G2459)+1,0))),IF(ISNUMBER(Pay_Item_Search_Text),0,IF(ISNUMBER(SEARCH(Pay_Item_Search_Text,H2460)),MAX(G$4:$G2459)+1,0)))</f>
        <v>2456</v>
      </c>
      <c r="H2460" s="1" t="str">
        <f>IF(Table_PayItems[[#This Row],[Description]]="_","_ Unique Item - "&amp;Table_PayItems[[#This Row],[Item]]&amp;" - $"&amp;Table_PayItems[[#This Row],[Unit]],Table_PayItems[[#This Row],[Description]]&amp;" - $"&amp;Table_PayItems[[#This Row],[Unit]])</f>
        <v>Epoxy Ovly, Rem - $Syd</v>
      </c>
      <c r="I2460" s="29" t="str">
        <f>IFERROR(VLOOKUP(ROWS($M$5:M2460),Table_PayItems[[Search Key]:[Concentrated Name]],2,FALSE),"")</f>
        <v>Epoxy Ovly, Rem - $Syd</v>
      </c>
      <c r="J2460" s="1"/>
      <c r="K2460" s="1"/>
      <c r="L2460" s="22">
        <f>IF(ISNUMBER(SEARCH(Pay_Item_Search_Text_2,M2460)),MAX($L$4:L2459)+1,0)</f>
        <v>0</v>
      </c>
      <c r="M2460" s="1" t="str">
        <f>IFERROR(VLOOKUP(ROWS($M$5:M2460),Table_PayItems[[Search Key]:[Concentrated Name]],2,FALSE),"")</f>
        <v>Epoxy Ovly, Rem - $Syd</v>
      </c>
      <c r="N2460" s="1" t="str">
        <f>IFERROR(VLOOKUP(ROWS($M$5:N2460),$L$5:$M$7000,2,FALSE),"")</f>
        <v/>
      </c>
      <c r="O2460" s="1" t="str">
        <f>IFERROR(VLOOKUP(ROWS($O$5:O2460),$K$5:$L$7000,2,FALSE),"")</f>
        <v/>
      </c>
    </row>
    <row r="2461" spans="2:15" ht="15" customHeight="1" x14ac:dyDescent="0.25">
      <c r="B2461" s="178" t="s">
        <v>12523</v>
      </c>
      <c r="C2461" s="178" t="s">
        <v>88</v>
      </c>
      <c r="D2461" s="178" t="s">
        <v>4143</v>
      </c>
      <c r="E2461" s="178" t="s">
        <v>6993</v>
      </c>
      <c r="F2461" s="178" t="s">
        <v>17</v>
      </c>
      <c r="G2461" s="1">
        <f>IF(ISNUMBER(Pay_Item_Search_Text),IF(ISNUMBER(IF(FIND(Pay_Item_Search_Text,B2461)=1,1, "FALSE")),MAX(G$4:$G2460)+1,IF(ISNUMBER(Pay_Item_Search_Text),0,IF(ISNUMBER(SEARCH(Pay_Item_Search_Text,H2461)),MAX(G$4:$G2460)+1,0))),IF(ISNUMBER(Pay_Item_Search_Text),0,IF(ISNUMBER(SEARCH(Pay_Item_Search_Text,H2461)),MAX(G$4:$G2460)+1,0)))</f>
        <v>2457</v>
      </c>
      <c r="H2461" s="1" t="str">
        <f>IF(Table_PayItems[[#This Row],[Description]]="_","_ Unique Item - "&amp;Table_PayItems[[#This Row],[Item]]&amp;" - $"&amp;Table_PayItems[[#This Row],[Unit]],Table_PayItems[[#This Row],[Description]]&amp;" - $"&amp;Table_PayItems[[#This Row],[Unit]])</f>
        <v>Erianthus ravennae, #1 cont. - $Ea</v>
      </c>
      <c r="I2461" s="29" t="str">
        <f>IFERROR(VLOOKUP(ROWS($M$5:M2461),Table_PayItems[[Search Key]:[Concentrated Name]],2,FALSE),"")</f>
        <v>Erianthus ravennae, #1 cont. - $Ea</v>
      </c>
      <c r="J2461" s="1"/>
      <c r="K2461" s="1"/>
      <c r="L2461" s="22">
        <f>IF(ISNUMBER(SEARCH(Pay_Item_Search_Text_2,M2461)),MAX($L$4:L2460)+1,0)</f>
        <v>0</v>
      </c>
      <c r="M2461" s="1" t="str">
        <f>IFERROR(VLOOKUP(ROWS($M$5:M2461),Table_PayItems[[Search Key]:[Concentrated Name]],2,FALSE),"")</f>
        <v>Erianthus ravennae, #1 cont. - $Ea</v>
      </c>
      <c r="N2461" s="1" t="str">
        <f>IFERROR(VLOOKUP(ROWS($M$5:N2461),$L$5:$M$7000,2,FALSE),"")</f>
        <v/>
      </c>
      <c r="O2461" s="1" t="str">
        <f>IFERROR(VLOOKUP(ROWS($O$5:O2461),$K$5:$L$7000,2,FALSE),"")</f>
        <v/>
      </c>
    </row>
    <row r="2462" spans="2:15" ht="15" customHeight="1" x14ac:dyDescent="0.25">
      <c r="B2462" s="178" t="s">
        <v>12524</v>
      </c>
      <c r="C2462" s="178" t="s">
        <v>88</v>
      </c>
      <c r="D2462" s="178" t="s">
        <v>4144</v>
      </c>
      <c r="E2462" s="178" t="s">
        <v>6993</v>
      </c>
      <c r="F2462" s="178" t="s">
        <v>17</v>
      </c>
      <c r="G2462" s="1">
        <f>IF(ISNUMBER(Pay_Item_Search_Text),IF(ISNUMBER(IF(FIND(Pay_Item_Search_Text,B2462)=1,1, "FALSE")),MAX(G$4:$G2461)+1,IF(ISNUMBER(Pay_Item_Search_Text),0,IF(ISNUMBER(SEARCH(Pay_Item_Search_Text,H2462)),MAX(G$4:$G2461)+1,0))),IF(ISNUMBER(Pay_Item_Search_Text),0,IF(ISNUMBER(SEARCH(Pay_Item_Search_Text,H2462)),MAX(G$4:$G2461)+1,0)))</f>
        <v>2458</v>
      </c>
      <c r="H2462" s="1" t="str">
        <f>IF(Table_PayItems[[#This Row],[Description]]="_","_ Unique Item - "&amp;Table_PayItems[[#This Row],[Item]]&amp;" - $"&amp;Table_PayItems[[#This Row],[Unit]],Table_PayItems[[#This Row],[Description]]&amp;" - $"&amp;Table_PayItems[[#This Row],[Unit]])</f>
        <v>Erianthus ravennae, #2 cont. - $Ea</v>
      </c>
      <c r="I2462" s="29" t="str">
        <f>IFERROR(VLOOKUP(ROWS($M$5:M2462),Table_PayItems[[Search Key]:[Concentrated Name]],2,FALSE),"")</f>
        <v>Erianthus ravennae, #2 cont. - $Ea</v>
      </c>
      <c r="J2462" s="1"/>
      <c r="K2462" s="1"/>
      <c r="L2462" s="22">
        <f>IF(ISNUMBER(SEARCH(Pay_Item_Search_Text_2,M2462)),MAX($L$4:L2461)+1,0)</f>
        <v>0</v>
      </c>
      <c r="M2462" s="1" t="str">
        <f>IFERROR(VLOOKUP(ROWS($M$5:M2462),Table_PayItems[[Search Key]:[Concentrated Name]],2,FALSE),"")</f>
        <v>Erianthus ravennae, #2 cont. - $Ea</v>
      </c>
      <c r="N2462" s="1" t="str">
        <f>IFERROR(VLOOKUP(ROWS($M$5:N2462),$L$5:$M$7000,2,FALSE),"")</f>
        <v/>
      </c>
      <c r="O2462" s="1" t="str">
        <f>IFERROR(VLOOKUP(ROWS($O$5:O2462),$K$5:$L$7000,2,FALSE),"")</f>
        <v/>
      </c>
    </row>
    <row r="2463" spans="2:15" ht="15" customHeight="1" x14ac:dyDescent="0.25">
      <c r="B2463" s="178" t="s">
        <v>12525</v>
      </c>
      <c r="C2463" s="178" t="s">
        <v>88</v>
      </c>
      <c r="D2463" s="178" t="s">
        <v>4145</v>
      </c>
      <c r="E2463" s="178" t="s">
        <v>6993</v>
      </c>
      <c r="F2463" s="178" t="s">
        <v>17</v>
      </c>
      <c r="G2463" s="1">
        <f>IF(ISNUMBER(Pay_Item_Search_Text),IF(ISNUMBER(IF(FIND(Pay_Item_Search_Text,B2463)=1,1, "FALSE")),MAX(G$4:$G2462)+1,IF(ISNUMBER(Pay_Item_Search_Text),0,IF(ISNUMBER(SEARCH(Pay_Item_Search_Text,H2463)),MAX(G$4:$G2462)+1,0))),IF(ISNUMBER(Pay_Item_Search_Text),0,IF(ISNUMBER(SEARCH(Pay_Item_Search_Text,H2463)),MAX(G$4:$G2462)+1,0)))</f>
        <v>2459</v>
      </c>
      <c r="H2463" s="1" t="str">
        <f>IF(Table_PayItems[[#This Row],[Description]]="_","_ Unique Item - "&amp;Table_PayItems[[#This Row],[Item]]&amp;" - $"&amp;Table_PayItems[[#This Row],[Unit]],Table_PayItems[[#This Row],[Description]]&amp;" - $"&amp;Table_PayItems[[#This Row],[Unit]])</f>
        <v>Erianthus ravennae, 2 inch pot - $Ea</v>
      </c>
      <c r="I2463" s="29" t="str">
        <f>IFERROR(VLOOKUP(ROWS($M$5:M2463),Table_PayItems[[Search Key]:[Concentrated Name]],2,FALSE),"")</f>
        <v>Erianthus ravennae, 2 inch pot - $Ea</v>
      </c>
      <c r="J2463" s="1"/>
      <c r="K2463" s="1"/>
      <c r="L2463" s="22">
        <f>IF(ISNUMBER(SEARCH(Pay_Item_Search_Text_2,M2463)),MAX($L$4:L2462)+1,0)</f>
        <v>0</v>
      </c>
      <c r="M2463" s="1" t="str">
        <f>IFERROR(VLOOKUP(ROWS($M$5:M2463),Table_PayItems[[Search Key]:[Concentrated Name]],2,FALSE),"")</f>
        <v>Erianthus ravennae, 2 inch pot - $Ea</v>
      </c>
      <c r="N2463" s="1" t="str">
        <f>IFERROR(VLOOKUP(ROWS($M$5:N2463),$L$5:$M$7000,2,FALSE),"")</f>
        <v/>
      </c>
      <c r="O2463" s="1" t="str">
        <f>IFERROR(VLOOKUP(ROWS($O$5:O2463),$K$5:$L$7000,2,FALSE),"")</f>
        <v/>
      </c>
    </row>
    <row r="2464" spans="2:15" ht="15" customHeight="1" x14ac:dyDescent="0.25">
      <c r="B2464" s="178" t="s">
        <v>12526</v>
      </c>
      <c r="C2464" s="178" t="s">
        <v>88</v>
      </c>
      <c r="D2464" s="178" t="s">
        <v>4146</v>
      </c>
      <c r="E2464" s="178" t="s">
        <v>6993</v>
      </c>
      <c r="F2464" s="178" t="s">
        <v>17</v>
      </c>
      <c r="G2464" s="1">
        <f>IF(ISNUMBER(Pay_Item_Search_Text),IF(ISNUMBER(IF(FIND(Pay_Item_Search_Text,B2464)=1,1, "FALSE")),MAX(G$4:$G2463)+1,IF(ISNUMBER(Pay_Item_Search_Text),0,IF(ISNUMBER(SEARCH(Pay_Item_Search_Text,H2464)),MAX(G$4:$G2463)+1,0))),IF(ISNUMBER(Pay_Item_Search_Text),0,IF(ISNUMBER(SEARCH(Pay_Item_Search_Text,H2464)),MAX(G$4:$G2463)+1,0)))</f>
        <v>2460</v>
      </c>
      <c r="H2464" s="1" t="str">
        <f>IF(Table_PayItems[[#This Row],[Description]]="_","_ Unique Item - "&amp;Table_PayItems[[#This Row],[Item]]&amp;" - $"&amp;Table_PayItems[[#This Row],[Unit]],Table_PayItems[[#This Row],[Description]]&amp;" - $"&amp;Table_PayItems[[#This Row],[Unit]])</f>
        <v>Erianthus ravennae, 3 inch pot - $Ea</v>
      </c>
      <c r="I2464" s="29" t="str">
        <f>IFERROR(VLOOKUP(ROWS($M$5:M2464),Table_PayItems[[Search Key]:[Concentrated Name]],2,FALSE),"")</f>
        <v>Erianthus ravennae, 3 inch pot - $Ea</v>
      </c>
      <c r="J2464" s="1"/>
      <c r="K2464" s="1"/>
      <c r="L2464" s="22">
        <f>IF(ISNUMBER(SEARCH(Pay_Item_Search_Text_2,M2464)),MAX($L$4:L2463)+1,0)</f>
        <v>0</v>
      </c>
      <c r="M2464" s="1" t="str">
        <f>IFERROR(VLOOKUP(ROWS($M$5:M2464),Table_PayItems[[Search Key]:[Concentrated Name]],2,FALSE),"")</f>
        <v>Erianthus ravennae, 3 inch pot - $Ea</v>
      </c>
      <c r="N2464" s="1" t="str">
        <f>IFERROR(VLOOKUP(ROWS($M$5:N2464),$L$5:$M$7000,2,FALSE),"")</f>
        <v/>
      </c>
      <c r="O2464" s="1" t="str">
        <f>IFERROR(VLOOKUP(ROWS($O$5:O2464),$K$5:$L$7000,2,FALSE),"")</f>
        <v/>
      </c>
    </row>
    <row r="2465" spans="2:15" ht="15" customHeight="1" x14ac:dyDescent="0.25">
      <c r="B2465" s="178" t="s">
        <v>12527</v>
      </c>
      <c r="C2465" s="178" t="s">
        <v>88</v>
      </c>
      <c r="D2465" s="178" t="s">
        <v>4147</v>
      </c>
      <c r="E2465" s="178" t="s">
        <v>6993</v>
      </c>
      <c r="F2465" s="178" t="s">
        <v>17</v>
      </c>
      <c r="G2465" s="1">
        <f>IF(ISNUMBER(Pay_Item_Search_Text),IF(ISNUMBER(IF(FIND(Pay_Item_Search_Text,B2465)=1,1, "FALSE")),MAX(G$4:$G2464)+1,IF(ISNUMBER(Pay_Item_Search_Text),0,IF(ISNUMBER(SEARCH(Pay_Item_Search_Text,H2465)),MAX(G$4:$G2464)+1,0))),IF(ISNUMBER(Pay_Item_Search_Text),0,IF(ISNUMBER(SEARCH(Pay_Item_Search_Text,H2465)),MAX(G$4:$G2464)+1,0)))</f>
        <v>2461</v>
      </c>
      <c r="H2465" s="1" t="str">
        <f>IF(Table_PayItems[[#This Row],[Description]]="_","_ Unique Item - "&amp;Table_PayItems[[#This Row],[Item]]&amp;" - $"&amp;Table_PayItems[[#This Row],[Unit]],Table_PayItems[[#This Row],[Description]]&amp;" - $"&amp;Table_PayItems[[#This Row],[Unit]])</f>
        <v>Erianthus ravennae, 4 inch pot - $Ea</v>
      </c>
      <c r="I2465" s="29" t="str">
        <f>IFERROR(VLOOKUP(ROWS($M$5:M2465),Table_PayItems[[Search Key]:[Concentrated Name]],2,FALSE),"")</f>
        <v>Erianthus ravennae, 4 inch pot - $Ea</v>
      </c>
      <c r="J2465" s="1"/>
      <c r="K2465" s="1"/>
      <c r="L2465" s="22">
        <f>IF(ISNUMBER(SEARCH(Pay_Item_Search_Text_2,M2465)),MAX($L$4:L2464)+1,0)</f>
        <v>0</v>
      </c>
      <c r="M2465" s="1" t="str">
        <f>IFERROR(VLOOKUP(ROWS($M$5:M2465),Table_PayItems[[Search Key]:[Concentrated Name]],2,FALSE),"")</f>
        <v>Erianthus ravennae, 4 inch pot - $Ea</v>
      </c>
      <c r="N2465" s="1" t="str">
        <f>IFERROR(VLOOKUP(ROWS($M$5:N2465),$L$5:$M$7000,2,FALSE),"")</f>
        <v/>
      </c>
      <c r="O2465" s="1" t="str">
        <f>IFERROR(VLOOKUP(ROWS($O$5:O2465),$K$5:$L$7000,2,FALSE),"")</f>
        <v/>
      </c>
    </row>
    <row r="2466" spans="2:15" ht="15" customHeight="1" x14ac:dyDescent="0.25">
      <c r="B2466" s="178" t="s">
        <v>8087</v>
      </c>
      <c r="C2466" s="178" t="s">
        <v>123</v>
      </c>
      <c r="D2466" s="178" t="s">
        <v>165</v>
      </c>
      <c r="E2466" s="178" t="s">
        <v>180</v>
      </c>
      <c r="F2466" s="178" t="s">
        <v>17</v>
      </c>
      <c r="G2466" s="1">
        <f>IF(ISNUMBER(Pay_Item_Search_Text),IF(ISNUMBER(IF(FIND(Pay_Item_Search_Text,B2466)=1,1, "FALSE")),MAX(G$4:$G2465)+1,IF(ISNUMBER(Pay_Item_Search_Text),0,IF(ISNUMBER(SEARCH(Pay_Item_Search_Text,H2466)),MAX(G$4:$G2465)+1,0))),IF(ISNUMBER(Pay_Item_Search_Text),0,IF(ISNUMBER(SEARCH(Pay_Item_Search_Text,H2466)),MAX(G$4:$G2465)+1,0)))</f>
        <v>2462</v>
      </c>
      <c r="H2466" s="1" t="str">
        <f>IF(Table_PayItems[[#This Row],[Description]]="_","_ Unique Item - "&amp;Table_PayItems[[#This Row],[Item]]&amp;" - $"&amp;Table_PayItems[[#This Row],[Unit]],Table_PayItems[[#This Row],[Description]]&amp;" - $"&amp;Table_PayItems[[#This Row],[Unit]])</f>
        <v>Erosion Control, Aggregate Cover - $Syd</v>
      </c>
      <c r="I2466" s="29" t="str">
        <f>IFERROR(VLOOKUP(ROWS($M$5:M2466),Table_PayItems[[Search Key]:[Concentrated Name]],2,FALSE),"")</f>
        <v>Erosion Control, Aggregate Cover - $Syd</v>
      </c>
      <c r="J2466" s="1"/>
      <c r="K2466" s="1"/>
      <c r="L2466" s="22">
        <f>IF(ISNUMBER(SEARCH(Pay_Item_Search_Text_2,M2466)),MAX($L$4:L2465)+1,0)</f>
        <v>0</v>
      </c>
      <c r="M2466" s="1" t="str">
        <f>IFERROR(VLOOKUP(ROWS($M$5:M2466),Table_PayItems[[Search Key]:[Concentrated Name]],2,FALSE),"")</f>
        <v>Erosion Control, Aggregate Cover - $Syd</v>
      </c>
      <c r="N2466" s="1" t="str">
        <f>IFERROR(VLOOKUP(ROWS($M$5:N2466),$L$5:$M$7000,2,FALSE),"")</f>
        <v/>
      </c>
      <c r="O2466" s="1" t="str">
        <f>IFERROR(VLOOKUP(ROWS($O$5:O2466),$K$5:$L$7000,2,FALSE),"")</f>
        <v/>
      </c>
    </row>
    <row r="2467" spans="2:15" ht="15" customHeight="1" x14ac:dyDescent="0.25">
      <c r="B2467" s="178" t="s">
        <v>8088</v>
      </c>
      <c r="C2467" s="178" t="s">
        <v>104</v>
      </c>
      <c r="D2467" s="178" t="s">
        <v>166</v>
      </c>
      <c r="E2467" s="178" t="s">
        <v>180</v>
      </c>
      <c r="F2467" s="178" t="s">
        <v>17</v>
      </c>
      <c r="G2467" s="1">
        <f>IF(ISNUMBER(Pay_Item_Search_Text),IF(ISNUMBER(IF(FIND(Pay_Item_Search_Text,B2467)=1,1, "FALSE")),MAX(G$4:$G2466)+1,IF(ISNUMBER(Pay_Item_Search_Text),0,IF(ISNUMBER(SEARCH(Pay_Item_Search_Text,H2467)),MAX(G$4:$G2466)+1,0))),IF(ISNUMBER(Pay_Item_Search_Text),0,IF(ISNUMBER(SEARCH(Pay_Item_Search_Text,H2467)),MAX(G$4:$G2466)+1,0)))</f>
        <v>2463</v>
      </c>
      <c r="H2467" s="1" t="str">
        <f>IF(Table_PayItems[[#This Row],[Description]]="_","_ Unique Item - "&amp;Table_PayItems[[#This Row],[Item]]&amp;" - $"&amp;Table_PayItems[[#This Row],[Unit]],Table_PayItems[[#This Row],[Description]]&amp;" - $"&amp;Table_PayItems[[#This Row],[Unit]])</f>
        <v>Erosion Control, Check Dam, Stone - $Ft</v>
      </c>
      <c r="I2467" s="29" t="str">
        <f>IFERROR(VLOOKUP(ROWS($M$5:M2467),Table_PayItems[[Search Key]:[Concentrated Name]],2,FALSE),"")</f>
        <v>Erosion Control, Check Dam, Stone - $Ft</v>
      </c>
      <c r="J2467" s="1"/>
      <c r="K2467" s="1"/>
      <c r="L2467" s="22">
        <f>IF(ISNUMBER(SEARCH(Pay_Item_Search_Text_2,M2467)),MAX($L$4:L2466)+1,0)</f>
        <v>0</v>
      </c>
      <c r="M2467" s="1" t="str">
        <f>IFERROR(VLOOKUP(ROWS($M$5:M2467),Table_PayItems[[Search Key]:[Concentrated Name]],2,FALSE),"")</f>
        <v>Erosion Control, Check Dam, Stone - $Ft</v>
      </c>
      <c r="N2467" s="1" t="str">
        <f>IFERROR(VLOOKUP(ROWS($M$5:N2467),$L$5:$M$7000,2,FALSE),"")</f>
        <v/>
      </c>
      <c r="O2467" s="1" t="str">
        <f>IFERROR(VLOOKUP(ROWS($O$5:O2467),$K$5:$L$7000,2,FALSE),"")</f>
        <v/>
      </c>
    </row>
    <row r="2468" spans="2:15" ht="15" customHeight="1" x14ac:dyDescent="0.25">
      <c r="B2468" s="178" t="s">
        <v>8089</v>
      </c>
      <c r="C2468" s="178" t="s">
        <v>88</v>
      </c>
      <c r="D2468" s="178" t="s">
        <v>167</v>
      </c>
      <c r="E2468" s="178" t="s">
        <v>180</v>
      </c>
      <c r="F2468" s="178" t="s">
        <v>17</v>
      </c>
      <c r="G2468" s="1">
        <f>IF(ISNUMBER(Pay_Item_Search_Text),IF(ISNUMBER(IF(FIND(Pay_Item_Search_Text,B2468)=1,1, "FALSE")),MAX(G$4:$G2467)+1,IF(ISNUMBER(Pay_Item_Search_Text),0,IF(ISNUMBER(SEARCH(Pay_Item_Search_Text,H2468)),MAX(G$4:$G2467)+1,0))),IF(ISNUMBER(Pay_Item_Search_Text),0,IF(ISNUMBER(SEARCH(Pay_Item_Search_Text,H2468)),MAX(G$4:$G2467)+1,0)))</f>
        <v>2464</v>
      </c>
      <c r="H2468" s="1" t="str">
        <f>IF(Table_PayItems[[#This Row],[Description]]="_","_ Unique Item - "&amp;Table_PayItems[[#This Row],[Item]]&amp;" - $"&amp;Table_PayItems[[#This Row],[Unit]],Table_PayItems[[#This Row],[Description]]&amp;" - $"&amp;Table_PayItems[[#This Row],[Unit]])</f>
        <v>Erosion Control, Filter Bag - $Ea</v>
      </c>
      <c r="I2468" s="29" t="str">
        <f>IFERROR(VLOOKUP(ROWS($M$5:M2468),Table_PayItems[[Search Key]:[Concentrated Name]],2,FALSE),"")</f>
        <v>Erosion Control, Filter Bag - $Ea</v>
      </c>
      <c r="J2468" s="1"/>
      <c r="K2468" s="1"/>
      <c r="L2468" s="22">
        <f>IF(ISNUMBER(SEARCH(Pay_Item_Search_Text_2,M2468)),MAX($L$4:L2467)+1,0)</f>
        <v>0</v>
      </c>
      <c r="M2468" s="1" t="str">
        <f>IFERROR(VLOOKUP(ROWS($M$5:M2468),Table_PayItems[[Search Key]:[Concentrated Name]],2,FALSE),"")</f>
        <v>Erosion Control, Filter Bag - $Ea</v>
      </c>
      <c r="N2468" s="1" t="str">
        <f>IFERROR(VLOOKUP(ROWS($M$5:N2468),$L$5:$M$7000,2,FALSE),"")</f>
        <v/>
      </c>
      <c r="O2468" s="1" t="str">
        <f>IFERROR(VLOOKUP(ROWS($O$5:O2468),$K$5:$L$7000,2,FALSE),"")</f>
        <v/>
      </c>
    </row>
    <row r="2469" spans="2:15" ht="15" customHeight="1" x14ac:dyDescent="0.25">
      <c r="B2469" s="178" t="s">
        <v>8090</v>
      </c>
      <c r="C2469" s="178" t="s">
        <v>88</v>
      </c>
      <c r="D2469" s="178" t="s">
        <v>168</v>
      </c>
      <c r="E2469" s="178" t="s">
        <v>180</v>
      </c>
      <c r="F2469" s="178" t="s">
        <v>17</v>
      </c>
      <c r="G2469" s="1">
        <f>IF(ISNUMBER(Pay_Item_Search_Text),IF(ISNUMBER(IF(FIND(Pay_Item_Search_Text,B2469)=1,1, "FALSE")),MAX(G$4:$G2468)+1,IF(ISNUMBER(Pay_Item_Search_Text),0,IF(ISNUMBER(SEARCH(Pay_Item_Search_Text,H2469)),MAX(G$4:$G2468)+1,0))),IF(ISNUMBER(Pay_Item_Search_Text),0,IF(ISNUMBER(SEARCH(Pay_Item_Search_Text,H2469)),MAX(G$4:$G2468)+1,0)))</f>
        <v>2465</v>
      </c>
      <c r="H2469" s="1" t="str">
        <f>IF(Table_PayItems[[#This Row],[Description]]="_","_ Unique Item - "&amp;Table_PayItems[[#This Row],[Item]]&amp;" - $"&amp;Table_PayItems[[#This Row],[Unit]],Table_PayItems[[#This Row],[Description]]&amp;" - $"&amp;Table_PayItems[[#This Row],[Unit]])</f>
        <v>Erosion Control, Gravel Access Approach - $Ea</v>
      </c>
      <c r="I2469" s="29" t="str">
        <f>IFERROR(VLOOKUP(ROWS($M$5:M2469),Table_PayItems[[Search Key]:[Concentrated Name]],2,FALSE),"")</f>
        <v>Erosion Control, Gravel Access Approach - $Ea</v>
      </c>
      <c r="J2469" s="1"/>
      <c r="K2469" s="1"/>
      <c r="L2469" s="22">
        <f>IF(ISNUMBER(SEARCH(Pay_Item_Search_Text_2,M2469)),MAX($L$4:L2468)+1,0)</f>
        <v>0</v>
      </c>
      <c r="M2469" s="1" t="str">
        <f>IFERROR(VLOOKUP(ROWS($M$5:M2469),Table_PayItems[[Search Key]:[Concentrated Name]],2,FALSE),"")</f>
        <v>Erosion Control, Gravel Access Approach - $Ea</v>
      </c>
      <c r="N2469" s="1" t="str">
        <f>IFERROR(VLOOKUP(ROWS($M$5:N2469),$L$5:$M$7000,2,FALSE),"")</f>
        <v/>
      </c>
      <c r="O2469" s="1" t="str">
        <f>IFERROR(VLOOKUP(ROWS($O$5:O2469),$K$5:$L$7000,2,FALSE),"")</f>
        <v/>
      </c>
    </row>
    <row r="2470" spans="2:15" ht="15" customHeight="1" x14ac:dyDescent="0.25">
      <c r="B2470" s="178" t="s">
        <v>8091</v>
      </c>
      <c r="C2470" s="178" t="s">
        <v>104</v>
      </c>
      <c r="D2470" s="178" t="s">
        <v>169</v>
      </c>
      <c r="E2470" s="178" t="s">
        <v>180</v>
      </c>
      <c r="F2470" s="178" t="s">
        <v>17</v>
      </c>
      <c r="G2470" s="1">
        <f>IF(ISNUMBER(Pay_Item_Search_Text),IF(ISNUMBER(IF(FIND(Pay_Item_Search_Text,B2470)=1,1, "FALSE")),MAX(G$4:$G2469)+1,IF(ISNUMBER(Pay_Item_Search_Text),0,IF(ISNUMBER(SEARCH(Pay_Item_Search_Text,H2470)),MAX(G$4:$G2469)+1,0))),IF(ISNUMBER(Pay_Item_Search_Text),0,IF(ISNUMBER(SEARCH(Pay_Item_Search_Text,H2470)),MAX(G$4:$G2469)+1,0)))</f>
        <v>2466</v>
      </c>
      <c r="H2470" s="1" t="str">
        <f>IF(Table_PayItems[[#This Row],[Description]]="_","_ Unique Item - "&amp;Table_PayItems[[#This Row],[Item]]&amp;" - $"&amp;Table_PayItems[[#This Row],[Unit]],Table_PayItems[[#This Row],[Description]]&amp;" - $"&amp;Table_PayItems[[#This Row],[Unit]])</f>
        <v>Erosion Control, Gravel Filter Berm - $Ft</v>
      </c>
      <c r="I2470" s="29" t="str">
        <f>IFERROR(VLOOKUP(ROWS($M$5:M2470),Table_PayItems[[Search Key]:[Concentrated Name]],2,FALSE),"")</f>
        <v>Erosion Control, Gravel Filter Berm - $Ft</v>
      </c>
      <c r="J2470" s="1"/>
      <c r="K2470" s="1"/>
      <c r="L2470" s="22">
        <f>IF(ISNUMBER(SEARCH(Pay_Item_Search_Text_2,M2470)),MAX($L$4:L2469)+1,0)</f>
        <v>0</v>
      </c>
      <c r="M2470" s="1" t="str">
        <f>IFERROR(VLOOKUP(ROWS($M$5:M2470),Table_PayItems[[Search Key]:[Concentrated Name]],2,FALSE),"")</f>
        <v>Erosion Control, Gravel Filter Berm - $Ft</v>
      </c>
      <c r="N2470" s="1" t="str">
        <f>IFERROR(VLOOKUP(ROWS($M$5:N2470),$L$5:$M$7000,2,FALSE),"")</f>
        <v/>
      </c>
      <c r="O2470" s="1" t="str">
        <f>IFERROR(VLOOKUP(ROWS($O$5:O2470),$K$5:$L$7000,2,FALSE),"")</f>
        <v/>
      </c>
    </row>
    <row r="2471" spans="2:15" ht="15" customHeight="1" x14ac:dyDescent="0.25">
      <c r="B2471" s="178" t="s">
        <v>8092</v>
      </c>
      <c r="C2471" s="178" t="s">
        <v>88</v>
      </c>
      <c r="D2471" s="178" t="s">
        <v>170</v>
      </c>
      <c r="E2471" s="178" t="s">
        <v>6891</v>
      </c>
      <c r="F2471" s="178" t="s">
        <v>17</v>
      </c>
      <c r="G2471" s="1">
        <f>IF(ISNUMBER(Pay_Item_Search_Text),IF(ISNUMBER(IF(FIND(Pay_Item_Search_Text,B2471)=1,1, "FALSE")),MAX(G$4:$G2470)+1,IF(ISNUMBER(Pay_Item_Search_Text),0,IF(ISNUMBER(SEARCH(Pay_Item_Search_Text,H2471)),MAX(G$4:$G2470)+1,0))),IF(ISNUMBER(Pay_Item_Search_Text),0,IF(ISNUMBER(SEARCH(Pay_Item_Search_Text,H2471)),MAX(G$4:$G2470)+1,0)))</f>
        <v>2467</v>
      </c>
      <c r="H2471" s="1" t="str">
        <f>IF(Table_PayItems[[#This Row],[Description]]="_","_ Unique Item - "&amp;Table_PayItems[[#This Row],[Item]]&amp;" - $"&amp;Table_PayItems[[#This Row],[Unit]],Table_PayItems[[#This Row],[Description]]&amp;" - $"&amp;Table_PayItems[[#This Row],[Unit]])</f>
        <v>Erosion Control, Inlet Protection, Fabric Drop - $Ea</v>
      </c>
      <c r="I2471" s="29" t="str">
        <f>IFERROR(VLOOKUP(ROWS($M$5:M2471),Table_PayItems[[Search Key]:[Concentrated Name]],2,FALSE),"")</f>
        <v>Erosion Control, Inlet Protection, Fabric Drop - $Ea</v>
      </c>
      <c r="J2471" s="1"/>
      <c r="K2471" s="1"/>
      <c r="L2471" s="22">
        <f>IF(ISNUMBER(SEARCH(Pay_Item_Search_Text_2,M2471)),MAX($L$4:L2470)+1,0)</f>
        <v>0</v>
      </c>
      <c r="M2471" s="1" t="str">
        <f>IFERROR(VLOOKUP(ROWS($M$5:M2471),Table_PayItems[[Search Key]:[Concentrated Name]],2,FALSE),"")</f>
        <v>Erosion Control, Inlet Protection, Fabric Drop - $Ea</v>
      </c>
      <c r="N2471" s="1" t="str">
        <f>IFERROR(VLOOKUP(ROWS($M$5:N2471),$L$5:$M$7000,2,FALSE),"")</f>
        <v/>
      </c>
      <c r="O2471" s="1" t="str">
        <f>IFERROR(VLOOKUP(ROWS($O$5:O2471),$K$5:$L$7000,2,FALSE),"")</f>
        <v/>
      </c>
    </row>
    <row r="2472" spans="2:15" ht="15" customHeight="1" x14ac:dyDescent="0.25">
      <c r="B2472" s="178" t="s">
        <v>8093</v>
      </c>
      <c r="C2472" s="178" t="s">
        <v>88</v>
      </c>
      <c r="D2472" s="178" t="s">
        <v>171</v>
      </c>
      <c r="E2472" s="178" t="s">
        <v>180</v>
      </c>
      <c r="F2472" s="178" t="s">
        <v>17</v>
      </c>
      <c r="G2472" s="1">
        <f>IF(ISNUMBER(Pay_Item_Search_Text),IF(ISNUMBER(IF(FIND(Pay_Item_Search_Text,B2472)=1,1, "FALSE")),MAX(G$4:$G2471)+1,IF(ISNUMBER(Pay_Item_Search_Text),0,IF(ISNUMBER(SEARCH(Pay_Item_Search_Text,H2472)),MAX(G$4:$G2471)+1,0))),IF(ISNUMBER(Pay_Item_Search_Text),0,IF(ISNUMBER(SEARCH(Pay_Item_Search_Text,H2472)),MAX(G$4:$G2471)+1,0)))</f>
        <v>2468</v>
      </c>
      <c r="H2472" s="1" t="str">
        <f>IF(Table_PayItems[[#This Row],[Description]]="_","_ Unique Item - "&amp;Table_PayItems[[#This Row],[Item]]&amp;" - $"&amp;Table_PayItems[[#This Row],[Unit]],Table_PayItems[[#This Row],[Description]]&amp;" - $"&amp;Table_PayItems[[#This Row],[Unit]])</f>
        <v>Erosion Control, Inlet Protection, Geotextile and Stone - $Ea</v>
      </c>
      <c r="I2472" s="29" t="str">
        <f>IFERROR(VLOOKUP(ROWS($M$5:M2472),Table_PayItems[[Search Key]:[Concentrated Name]],2,FALSE),"")</f>
        <v>Erosion Control, Inlet Protection, Geotextile and Stone - $Ea</v>
      </c>
      <c r="J2472" s="1"/>
      <c r="K2472" s="1"/>
      <c r="L2472" s="22">
        <f>IF(ISNUMBER(SEARCH(Pay_Item_Search_Text_2,M2472)),MAX($L$4:L2471)+1,0)</f>
        <v>0</v>
      </c>
      <c r="M2472" s="1" t="str">
        <f>IFERROR(VLOOKUP(ROWS($M$5:M2472),Table_PayItems[[Search Key]:[Concentrated Name]],2,FALSE),"")</f>
        <v>Erosion Control, Inlet Protection, Geotextile and Stone - $Ea</v>
      </c>
      <c r="N2472" s="1" t="str">
        <f>IFERROR(VLOOKUP(ROWS($M$5:N2472),$L$5:$M$7000,2,FALSE),"")</f>
        <v/>
      </c>
      <c r="O2472" s="1" t="str">
        <f>IFERROR(VLOOKUP(ROWS($O$5:O2472),$K$5:$L$7000,2,FALSE),"")</f>
        <v/>
      </c>
    </row>
    <row r="2473" spans="2:15" ht="15" customHeight="1" x14ac:dyDescent="0.25">
      <c r="B2473" s="178" t="s">
        <v>8094</v>
      </c>
      <c r="C2473" s="178" t="s">
        <v>88</v>
      </c>
      <c r="D2473" s="178" t="s">
        <v>173</v>
      </c>
      <c r="E2473" s="178" t="s">
        <v>180</v>
      </c>
      <c r="F2473" s="178" t="s">
        <v>17</v>
      </c>
      <c r="G2473" s="1">
        <f>IF(ISNUMBER(Pay_Item_Search_Text),IF(ISNUMBER(IF(FIND(Pay_Item_Search_Text,B2473)=1,1, "FALSE")),MAX(G$4:$G2472)+1,IF(ISNUMBER(Pay_Item_Search_Text),0,IF(ISNUMBER(SEARCH(Pay_Item_Search_Text,H2473)),MAX(G$4:$G2472)+1,0))),IF(ISNUMBER(Pay_Item_Search_Text),0,IF(ISNUMBER(SEARCH(Pay_Item_Search_Text,H2473)),MAX(G$4:$G2472)+1,0)))</f>
        <v>2469</v>
      </c>
      <c r="H2473" s="1" t="str">
        <f>IF(Table_PayItems[[#This Row],[Description]]="_","_ Unique Item - "&amp;Table_PayItems[[#This Row],[Item]]&amp;" - $"&amp;Table_PayItems[[#This Row],[Unit]],Table_PayItems[[#This Row],[Description]]&amp;" - $"&amp;Table_PayItems[[#This Row],[Unit]])</f>
        <v>Erosion Control, Inlet Protection, Sediment Trap - $Ea</v>
      </c>
      <c r="I2473" s="29" t="str">
        <f>IFERROR(VLOOKUP(ROWS($M$5:M2473),Table_PayItems[[Search Key]:[Concentrated Name]],2,FALSE),"")</f>
        <v>Erosion Control, Inlet Protection, Sediment Trap - $Ea</v>
      </c>
      <c r="J2473" s="1"/>
      <c r="K2473" s="1"/>
      <c r="L2473" s="22">
        <f>IF(ISNUMBER(SEARCH(Pay_Item_Search_Text_2,M2473)),MAX($L$4:L2472)+1,0)</f>
        <v>0</v>
      </c>
      <c r="M2473" s="1" t="str">
        <f>IFERROR(VLOOKUP(ROWS($M$5:M2473),Table_PayItems[[Search Key]:[Concentrated Name]],2,FALSE),"")</f>
        <v>Erosion Control, Inlet Protection, Sediment Trap - $Ea</v>
      </c>
      <c r="N2473" s="1" t="str">
        <f>IFERROR(VLOOKUP(ROWS($M$5:N2473),$L$5:$M$7000,2,FALSE),"")</f>
        <v/>
      </c>
      <c r="O2473" s="1" t="str">
        <f>IFERROR(VLOOKUP(ROWS($O$5:O2473),$K$5:$L$7000,2,FALSE),"")</f>
        <v/>
      </c>
    </row>
    <row r="2474" spans="2:15" ht="15" customHeight="1" x14ac:dyDescent="0.25">
      <c r="B2474" s="178" t="s">
        <v>8095</v>
      </c>
      <c r="C2474" s="178" t="s">
        <v>112</v>
      </c>
      <c r="D2474" s="178" t="s">
        <v>174</v>
      </c>
      <c r="E2474" s="178" t="s">
        <v>180</v>
      </c>
      <c r="F2474" s="178" t="s">
        <v>17</v>
      </c>
      <c r="G2474" s="1">
        <f>IF(ISNUMBER(Pay_Item_Search_Text),IF(ISNUMBER(IF(FIND(Pay_Item_Search_Text,B2474)=1,1, "FALSE")),MAX(G$4:$G2473)+1,IF(ISNUMBER(Pay_Item_Search_Text),0,IF(ISNUMBER(SEARCH(Pay_Item_Search_Text,H2474)),MAX(G$4:$G2473)+1,0))),IF(ISNUMBER(Pay_Item_Search_Text),0,IF(ISNUMBER(SEARCH(Pay_Item_Search_Text,H2474)),MAX(G$4:$G2473)+1,0)))</f>
        <v>2470</v>
      </c>
      <c r="H2474" s="1" t="str">
        <f>IF(Table_PayItems[[#This Row],[Description]]="_","_ Unique Item - "&amp;Table_PayItems[[#This Row],[Item]]&amp;" - $"&amp;Table_PayItems[[#This Row],[Unit]],Table_PayItems[[#This Row],[Description]]&amp;" - $"&amp;Table_PayItems[[#This Row],[Unit]])</f>
        <v>Erosion Control, Maintenance, Sediment Removal - $Cyd</v>
      </c>
      <c r="I2474" s="29" t="str">
        <f>IFERROR(VLOOKUP(ROWS($M$5:M2474),Table_PayItems[[Search Key]:[Concentrated Name]],2,FALSE),"")</f>
        <v>Erosion Control, Maintenance, Sediment Removal - $Cyd</v>
      </c>
      <c r="J2474" s="1"/>
      <c r="K2474" s="1"/>
      <c r="L2474" s="22">
        <f>IF(ISNUMBER(SEARCH(Pay_Item_Search_Text_2,M2474)),MAX($L$4:L2473)+1,0)</f>
        <v>0</v>
      </c>
      <c r="M2474" s="1" t="str">
        <f>IFERROR(VLOOKUP(ROWS($M$5:M2474),Table_PayItems[[Search Key]:[Concentrated Name]],2,FALSE),"")</f>
        <v>Erosion Control, Maintenance, Sediment Removal - $Cyd</v>
      </c>
      <c r="N2474" s="1" t="str">
        <f>IFERROR(VLOOKUP(ROWS($M$5:N2474),$L$5:$M$7000,2,FALSE),"")</f>
        <v/>
      </c>
      <c r="O2474" s="1" t="str">
        <f>IFERROR(VLOOKUP(ROWS($O$5:O2474),$K$5:$L$7000,2,FALSE),"")</f>
        <v/>
      </c>
    </row>
    <row r="2475" spans="2:15" ht="15" customHeight="1" x14ac:dyDescent="0.25">
      <c r="B2475" s="178" t="s">
        <v>8096</v>
      </c>
      <c r="C2475" s="178" t="s">
        <v>88</v>
      </c>
      <c r="D2475" s="178" t="s">
        <v>175</v>
      </c>
      <c r="E2475" s="178" t="s">
        <v>180</v>
      </c>
      <c r="F2475" s="178" t="s">
        <v>17</v>
      </c>
      <c r="G2475" s="1">
        <f>IF(ISNUMBER(Pay_Item_Search_Text),IF(ISNUMBER(IF(FIND(Pay_Item_Search_Text,B2475)=1,1, "FALSE")),MAX(G$4:$G2474)+1,IF(ISNUMBER(Pay_Item_Search_Text),0,IF(ISNUMBER(SEARCH(Pay_Item_Search_Text,H2475)),MAX(G$4:$G2474)+1,0))),IF(ISNUMBER(Pay_Item_Search_Text),0,IF(ISNUMBER(SEARCH(Pay_Item_Search_Text,H2475)),MAX(G$4:$G2474)+1,0)))</f>
        <v>2471</v>
      </c>
      <c r="H2475" s="1" t="str">
        <f>IF(Table_PayItems[[#This Row],[Description]]="_","_ Unique Item - "&amp;Table_PayItems[[#This Row],[Item]]&amp;" - $"&amp;Table_PayItems[[#This Row],[Unit]],Table_PayItems[[#This Row],[Description]]&amp;" - $"&amp;Table_PayItems[[#This Row],[Unit]])</f>
        <v>Erosion Control, Sand Bag - $Ea</v>
      </c>
      <c r="I2475" s="29" t="str">
        <f>IFERROR(VLOOKUP(ROWS($M$5:M2475),Table_PayItems[[Search Key]:[Concentrated Name]],2,FALSE),"")</f>
        <v>Erosion Control, Sand Bag - $Ea</v>
      </c>
      <c r="J2475" s="1"/>
      <c r="K2475" s="1"/>
      <c r="L2475" s="22">
        <f>IF(ISNUMBER(SEARCH(Pay_Item_Search_Text_2,M2475)),MAX($L$4:L2474)+1,0)</f>
        <v>0</v>
      </c>
      <c r="M2475" s="1" t="str">
        <f>IFERROR(VLOOKUP(ROWS($M$5:M2475),Table_PayItems[[Search Key]:[Concentrated Name]],2,FALSE),"")</f>
        <v>Erosion Control, Sand Bag - $Ea</v>
      </c>
      <c r="N2475" s="1" t="str">
        <f>IFERROR(VLOOKUP(ROWS($M$5:N2475),$L$5:$M$7000,2,FALSE),"")</f>
        <v/>
      </c>
      <c r="O2475" s="1" t="str">
        <f>IFERROR(VLOOKUP(ROWS($O$5:O2475),$K$5:$L$7000,2,FALSE),"")</f>
        <v/>
      </c>
    </row>
    <row r="2476" spans="2:15" ht="15" customHeight="1" x14ac:dyDescent="0.25">
      <c r="B2476" s="178" t="s">
        <v>8097</v>
      </c>
      <c r="C2476" s="178" t="s">
        <v>104</v>
      </c>
      <c r="D2476" s="178" t="s">
        <v>176</v>
      </c>
      <c r="E2476" s="178" t="s">
        <v>180</v>
      </c>
      <c r="F2476" s="178" t="s">
        <v>17</v>
      </c>
      <c r="G2476" s="1">
        <f>IF(ISNUMBER(Pay_Item_Search_Text),IF(ISNUMBER(IF(FIND(Pay_Item_Search_Text,B2476)=1,1, "FALSE")),MAX(G$4:$G2475)+1,IF(ISNUMBER(Pay_Item_Search_Text),0,IF(ISNUMBER(SEARCH(Pay_Item_Search_Text,H2476)),MAX(G$4:$G2475)+1,0))),IF(ISNUMBER(Pay_Item_Search_Text),0,IF(ISNUMBER(SEARCH(Pay_Item_Search_Text,H2476)),MAX(G$4:$G2475)+1,0)))</f>
        <v>2472</v>
      </c>
      <c r="H2476" s="1" t="str">
        <f>IF(Table_PayItems[[#This Row],[Description]]="_","_ Unique Item - "&amp;Table_PayItems[[#This Row],[Item]]&amp;" - $"&amp;Table_PayItems[[#This Row],[Unit]],Table_PayItems[[#This Row],[Description]]&amp;" - $"&amp;Table_PayItems[[#This Row],[Unit]])</f>
        <v>Erosion Control, Sand Fence - $Ft</v>
      </c>
      <c r="I2476" s="29" t="str">
        <f>IFERROR(VLOOKUP(ROWS($M$5:M2476),Table_PayItems[[Search Key]:[Concentrated Name]],2,FALSE),"")</f>
        <v>Erosion Control, Sand Fence - $Ft</v>
      </c>
      <c r="J2476" s="1"/>
      <c r="K2476" s="1"/>
      <c r="L2476" s="22">
        <f>IF(ISNUMBER(SEARCH(Pay_Item_Search_Text_2,M2476)),MAX($L$4:L2475)+1,0)</f>
        <v>0</v>
      </c>
      <c r="M2476" s="1" t="str">
        <f>IFERROR(VLOOKUP(ROWS($M$5:M2476),Table_PayItems[[Search Key]:[Concentrated Name]],2,FALSE),"")</f>
        <v>Erosion Control, Sand Fence - $Ft</v>
      </c>
      <c r="N2476" s="1" t="str">
        <f>IFERROR(VLOOKUP(ROWS($M$5:N2476),$L$5:$M$7000,2,FALSE),"")</f>
        <v/>
      </c>
      <c r="O2476" s="1" t="str">
        <f>IFERROR(VLOOKUP(ROWS($O$5:O2476),$K$5:$L$7000,2,FALSE),"")</f>
        <v/>
      </c>
    </row>
    <row r="2477" spans="2:15" ht="15" customHeight="1" x14ac:dyDescent="0.25">
      <c r="B2477" s="178" t="s">
        <v>8098</v>
      </c>
      <c r="C2477" s="178" t="s">
        <v>112</v>
      </c>
      <c r="D2477" s="178" t="s">
        <v>177</v>
      </c>
      <c r="E2477" s="178" t="s">
        <v>180</v>
      </c>
      <c r="F2477" s="178" t="s">
        <v>17</v>
      </c>
      <c r="G2477" s="1">
        <f>IF(ISNUMBER(Pay_Item_Search_Text),IF(ISNUMBER(IF(FIND(Pay_Item_Search_Text,B2477)=1,1, "FALSE")),MAX(G$4:$G2476)+1,IF(ISNUMBER(Pay_Item_Search_Text),0,IF(ISNUMBER(SEARCH(Pay_Item_Search_Text,H2477)),MAX(G$4:$G2476)+1,0))),IF(ISNUMBER(Pay_Item_Search_Text),0,IF(ISNUMBER(SEARCH(Pay_Item_Search_Text,H2477)),MAX(G$4:$G2476)+1,0)))</f>
        <v>2473</v>
      </c>
      <c r="H2477" s="1" t="str">
        <f>IF(Table_PayItems[[#This Row],[Description]]="_","_ Unique Item - "&amp;Table_PayItems[[#This Row],[Item]]&amp;" - $"&amp;Table_PayItems[[#This Row],[Unit]],Table_PayItems[[#This Row],[Description]]&amp;" - $"&amp;Table_PayItems[[#This Row],[Unit]])</f>
        <v>Erosion Control, Sediment Basin - $Cyd</v>
      </c>
      <c r="I2477" s="29" t="str">
        <f>IFERROR(VLOOKUP(ROWS($M$5:M2477),Table_PayItems[[Search Key]:[Concentrated Name]],2,FALSE),"")</f>
        <v>Erosion Control, Sediment Basin - $Cyd</v>
      </c>
      <c r="J2477" s="1"/>
      <c r="K2477" s="1"/>
      <c r="L2477" s="22">
        <f>IF(ISNUMBER(SEARCH(Pay_Item_Search_Text_2,M2477)),MAX($L$4:L2476)+1,0)</f>
        <v>0</v>
      </c>
      <c r="M2477" s="1" t="str">
        <f>IFERROR(VLOOKUP(ROWS($M$5:M2477),Table_PayItems[[Search Key]:[Concentrated Name]],2,FALSE),"")</f>
        <v>Erosion Control, Sediment Basin - $Cyd</v>
      </c>
      <c r="N2477" s="1" t="str">
        <f>IFERROR(VLOOKUP(ROWS($M$5:N2477),$L$5:$M$7000,2,FALSE),"")</f>
        <v/>
      </c>
      <c r="O2477" s="1" t="str">
        <f>IFERROR(VLOOKUP(ROWS($O$5:O2477),$K$5:$L$7000,2,FALSE),"")</f>
        <v/>
      </c>
    </row>
    <row r="2478" spans="2:15" ht="15" customHeight="1" x14ac:dyDescent="0.25">
      <c r="B2478" s="178" t="s">
        <v>8101</v>
      </c>
      <c r="C2478" s="178" t="s">
        <v>104</v>
      </c>
      <c r="D2478" s="178" t="s">
        <v>181</v>
      </c>
      <c r="E2478" s="178" t="s">
        <v>182</v>
      </c>
      <c r="F2478" s="178" t="s">
        <v>17</v>
      </c>
      <c r="G2478" s="1">
        <f>IF(ISNUMBER(Pay_Item_Search_Text),IF(ISNUMBER(IF(FIND(Pay_Item_Search_Text,B2478)=1,1, "FALSE")),MAX(G$4:$G2477)+1,IF(ISNUMBER(Pay_Item_Search_Text),0,IF(ISNUMBER(SEARCH(Pay_Item_Search_Text,H2478)),MAX(G$4:$G2477)+1,0))),IF(ISNUMBER(Pay_Item_Search_Text),0,IF(ISNUMBER(SEARCH(Pay_Item_Search_Text,H2478)),MAX(G$4:$G2477)+1,0)))</f>
        <v>2474</v>
      </c>
      <c r="H2478" s="1" t="str">
        <f>IF(Table_PayItems[[#This Row],[Description]]="_","_ Unique Item - "&amp;Table_PayItems[[#This Row],[Item]]&amp;" - $"&amp;Table_PayItems[[#This Row],[Unit]],Table_PayItems[[#This Row],[Description]]&amp;" - $"&amp;Table_PayItems[[#This Row],[Unit]])</f>
        <v>Erosion Control, Sediment Filter Fence - $Ft</v>
      </c>
      <c r="I2478" s="29" t="str">
        <f>IFERROR(VLOOKUP(ROWS($M$5:M2478),Table_PayItems[[Search Key]:[Concentrated Name]],2,FALSE),"")</f>
        <v>Erosion Control, Sediment Filter Fence - $Ft</v>
      </c>
      <c r="J2478" s="1"/>
      <c r="K2478" s="1"/>
      <c r="L2478" s="22">
        <f>IF(ISNUMBER(SEARCH(Pay_Item_Search_Text_2,M2478)),MAX($L$4:L2477)+1,0)</f>
        <v>0</v>
      </c>
      <c r="M2478" s="1" t="str">
        <f>IFERROR(VLOOKUP(ROWS($M$5:M2478),Table_PayItems[[Search Key]:[Concentrated Name]],2,FALSE),"")</f>
        <v>Erosion Control, Sediment Filter Fence - $Ft</v>
      </c>
      <c r="N2478" s="1" t="str">
        <f>IFERROR(VLOOKUP(ROWS($M$5:N2478),$L$5:$M$7000,2,FALSE),"")</f>
        <v/>
      </c>
      <c r="O2478" s="1" t="str">
        <f>IFERROR(VLOOKUP(ROWS($O$5:O2478),$K$5:$L$7000,2,FALSE),"")</f>
        <v/>
      </c>
    </row>
    <row r="2479" spans="2:15" ht="15" customHeight="1" x14ac:dyDescent="0.25">
      <c r="B2479" s="178" t="s">
        <v>8099</v>
      </c>
      <c r="C2479" s="178" t="s">
        <v>88</v>
      </c>
      <c r="D2479" s="178" t="s">
        <v>178</v>
      </c>
      <c r="E2479" s="178" t="s">
        <v>180</v>
      </c>
      <c r="F2479" s="178" t="s">
        <v>17</v>
      </c>
      <c r="G2479" s="1">
        <f>IF(ISNUMBER(Pay_Item_Search_Text),IF(ISNUMBER(IF(FIND(Pay_Item_Search_Text,B2479)=1,1, "FALSE")),MAX(G$4:$G2478)+1,IF(ISNUMBER(Pay_Item_Search_Text),0,IF(ISNUMBER(SEARCH(Pay_Item_Search_Text,H2479)),MAX(G$4:$G2478)+1,0))),IF(ISNUMBER(Pay_Item_Search_Text),0,IF(ISNUMBER(SEARCH(Pay_Item_Search_Text,H2479)),MAX(G$4:$G2478)+1,0)))</f>
        <v>2475</v>
      </c>
      <c r="H2479" s="1" t="str">
        <f>IF(Table_PayItems[[#This Row],[Description]]="_","_ Unique Item - "&amp;Table_PayItems[[#This Row],[Item]]&amp;" - $"&amp;Table_PayItems[[#This Row],[Unit]],Table_PayItems[[#This Row],[Description]]&amp;" - $"&amp;Table_PayItems[[#This Row],[Unit]])</f>
        <v>Erosion Control, Sediment Trap - $Ea</v>
      </c>
      <c r="I2479" s="29" t="str">
        <f>IFERROR(VLOOKUP(ROWS($M$5:M2479),Table_PayItems[[Search Key]:[Concentrated Name]],2,FALSE),"")</f>
        <v>Erosion Control, Sediment Trap - $Ea</v>
      </c>
      <c r="J2479" s="1"/>
      <c r="K2479" s="1"/>
      <c r="L2479" s="22">
        <f>IF(ISNUMBER(SEARCH(Pay_Item_Search_Text_2,M2479)),MAX($L$4:L2478)+1,0)</f>
        <v>0</v>
      </c>
      <c r="M2479" s="1" t="str">
        <f>IFERROR(VLOOKUP(ROWS($M$5:M2479),Table_PayItems[[Search Key]:[Concentrated Name]],2,FALSE),"")</f>
        <v>Erosion Control, Sediment Trap - $Ea</v>
      </c>
      <c r="N2479" s="1" t="str">
        <f>IFERROR(VLOOKUP(ROWS($M$5:N2479),$L$5:$M$7000,2,FALSE),"")</f>
        <v/>
      </c>
      <c r="O2479" s="1" t="str">
        <f>IFERROR(VLOOKUP(ROWS($O$5:O2479),$K$5:$L$7000,2,FALSE),"")</f>
        <v/>
      </c>
    </row>
    <row r="2480" spans="2:15" ht="15" customHeight="1" x14ac:dyDescent="0.25">
      <c r="B2480" s="178" t="s">
        <v>8100</v>
      </c>
      <c r="C2480" s="178" t="s">
        <v>104</v>
      </c>
      <c r="D2480" s="178" t="s">
        <v>179</v>
      </c>
      <c r="E2480" s="178" t="s">
        <v>180</v>
      </c>
      <c r="F2480" s="178" t="s">
        <v>17</v>
      </c>
      <c r="G2480" s="1">
        <f>IF(ISNUMBER(Pay_Item_Search_Text),IF(ISNUMBER(IF(FIND(Pay_Item_Search_Text,B2480)=1,1, "FALSE")),MAX(G$4:$G2479)+1,IF(ISNUMBER(Pay_Item_Search_Text),0,IF(ISNUMBER(SEARCH(Pay_Item_Search_Text,H2480)),MAX(G$4:$G2479)+1,0))),IF(ISNUMBER(Pay_Item_Search_Text),0,IF(ISNUMBER(SEARCH(Pay_Item_Search_Text,H2480)),MAX(G$4:$G2479)+1,0)))</f>
        <v>2476</v>
      </c>
      <c r="H2480" s="1" t="str">
        <f>IF(Table_PayItems[[#This Row],[Description]]="_","_ Unique Item - "&amp;Table_PayItems[[#This Row],[Item]]&amp;" - $"&amp;Table_PayItems[[#This Row],[Unit]],Table_PayItems[[#This Row],[Description]]&amp;" - $"&amp;Table_PayItems[[#This Row],[Unit]])</f>
        <v>Erosion Control, Silt Fence - $Ft</v>
      </c>
      <c r="I2480" s="29" t="str">
        <f>IFERROR(VLOOKUP(ROWS($M$5:M2480),Table_PayItems[[Search Key]:[Concentrated Name]],2,FALSE),"")</f>
        <v>Erosion Control, Silt Fence - $Ft</v>
      </c>
      <c r="J2480" s="1"/>
      <c r="K2480" s="1"/>
      <c r="L2480" s="22">
        <f>IF(ISNUMBER(SEARCH(Pay_Item_Search_Text_2,M2480)),MAX($L$4:L2479)+1,0)</f>
        <v>0</v>
      </c>
      <c r="M2480" s="1" t="str">
        <f>IFERROR(VLOOKUP(ROWS($M$5:M2480),Table_PayItems[[Search Key]:[Concentrated Name]],2,FALSE),"")</f>
        <v>Erosion Control, Silt Fence - $Ft</v>
      </c>
      <c r="N2480" s="1" t="str">
        <f>IFERROR(VLOOKUP(ROWS($M$5:N2480),$L$5:$M$7000,2,FALSE),"")</f>
        <v/>
      </c>
      <c r="O2480" s="1" t="str">
        <f>IFERROR(VLOOKUP(ROWS($O$5:O2480),$K$5:$L$7000,2,FALSE),"")</f>
        <v/>
      </c>
    </row>
    <row r="2481" spans="2:15" ht="15" customHeight="1" x14ac:dyDescent="0.25">
      <c r="B2481" s="178" t="s">
        <v>8102</v>
      </c>
      <c r="C2481" s="178" t="s">
        <v>88</v>
      </c>
      <c r="D2481" s="178" t="s">
        <v>183</v>
      </c>
      <c r="E2481" s="178" t="s">
        <v>180</v>
      </c>
      <c r="F2481" s="178" t="s">
        <v>17</v>
      </c>
      <c r="G2481" s="1">
        <f>IF(ISNUMBER(Pay_Item_Search_Text),IF(ISNUMBER(IF(FIND(Pay_Item_Search_Text,B2481)=1,1, "FALSE")),MAX(G$4:$G2480)+1,IF(ISNUMBER(Pay_Item_Search_Text),0,IF(ISNUMBER(SEARCH(Pay_Item_Search_Text,H2481)),MAX(G$4:$G2480)+1,0))),IF(ISNUMBER(Pay_Item_Search_Text),0,IF(ISNUMBER(SEARCH(Pay_Item_Search_Text,H2481)),MAX(G$4:$G2480)+1,0)))</f>
        <v>2477</v>
      </c>
      <c r="H2481" s="1" t="str">
        <f>IF(Table_PayItems[[#This Row],[Description]]="_","_ Unique Item - "&amp;Table_PayItems[[#This Row],[Item]]&amp;" - $"&amp;Table_PayItems[[#This Row],[Unit]],Table_PayItems[[#This Row],[Description]]&amp;" - $"&amp;Table_PayItems[[#This Row],[Unit]])</f>
        <v>Erosion Control, Stone Bag - $Ea</v>
      </c>
      <c r="I2481" s="29" t="str">
        <f>IFERROR(VLOOKUP(ROWS($M$5:M2481),Table_PayItems[[Search Key]:[Concentrated Name]],2,FALSE),"")</f>
        <v>Erosion Control, Stone Bag - $Ea</v>
      </c>
      <c r="J2481" s="1"/>
      <c r="K2481" s="1"/>
      <c r="L2481" s="22">
        <f>IF(ISNUMBER(SEARCH(Pay_Item_Search_Text_2,M2481)),MAX($L$4:L2480)+1,0)</f>
        <v>0</v>
      </c>
      <c r="M2481" s="1" t="str">
        <f>IFERROR(VLOOKUP(ROWS($M$5:M2481),Table_PayItems[[Search Key]:[Concentrated Name]],2,FALSE),"")</f>
        <v>Erosion Control, Stone Bag - $Ea</v>
      </c>
      <c r="N2481" s="1" t="str">
        <f>IFERROR(VLOOKUP(ROWS($M$5:N2481),$L$5:$M$7000,2,FALSE),"")</f>
        <v/>
      </c>
      <c r="O2481" s="1" t="str">
        <f>IFERROR(VLOOKUP(ROWS($O$5:O2481),$K$5:$L$7000,2,FALSE),"")</f>
        <v/>
      </c>
    </row>
    <row r="2482" spans="2:15" ht="15" customHeight="1" x14ac:dyDescent="0.25">
      <c r="B2482" s="178" t="s">
        <v>8103</v>
      </c>
      <c r="C2482" s="178" t="s">
        <v>123</v>
      </c>
      <c r="D2482" s="178" t="s">
        <v>184</v>
      </c>
      <c r="E2482" s="178" t="s">
        <v>180</v>
      </c>
      <c r="F2482" s="178" t="s">
        <v>17</v>
      </c>
      <c r="G2482" s="1">
        <f>IF(ISNUMBER(Pay_Item_Search_Text),IF(ISNUMBER(IF(FIND(Pay_Item_Search_Text,B2482)=1,1, "FALSE")),MAX(G$4:$G2481)+1,IF(ISNUMBER(Pay_Item_Search_Text),0,IF(ISNUMBER(SEARCH(Pay_Item_Search_Text,H2482)),MAX(G$4:$G2481)+1,0))),IF(ISNUMBER(Pay_Item_Search_Text),0,IF(ISNUMBER(SEARCH(Pay_Item_Search_Text,H2482)),MAX(G$4:$G2481)+1,0)))</f>
        <v>2478</v>
      </c>
      <c r="H2482" s="1" t="str">
        <f>IF(Table_PayItems[[#This Row],[Description]]="_","_ Unique Item - "&amp;Table_PayItems[[#This Row],[Item]]&amp;" - $"&amp;Table_PayItems[[#This Row],[Unit]],Table_PayItems[[#This Row],[Description]]&amp;" - $"&amp;Table_PayItems[[#This Row],[Unit]])</f>
        <v>Erosion Control, Temp Plastic Sheet/Geotextile Cover - $Syd</v>
      </c>
      <c r="I2482" s="29" t="str">
        <f>IFERROR(VLOOKUP(ROWS($M$5:M2482),Table_PayItems[[Search Key]:[Concentrated Name]],2,FALSE),"")</f>
        <v>Erosion Control, Temp Plastic Sheet/Geotextile Cover - $Syd</v>
      </c>
      <c r="J2482" s="1"/>
      <c r="K2482" s="1"/>
      <c r="L2482" s="22">
        <f>IF(ISNUMBER(SEARCH(Pay_Item_Search_Text_2,M2482)),MAX($L$4:L2481)+1,0)</f>
        <v>0</v>
      </c>
      <c r="M2482" s="1" t="str">
        <f>IFERROR(VLOOKUP(ROWS($M$5:M2482),Table_PayItems[[Search Key]:[Concentrated Name]],2,FALSE),"")</f>
        <v>Erosion Control, Temp Plastic Sheet/Geotextile Cover - $Syd</v>
      </c>
      <c r="N2482" s="1" t="str">
        <f>IFERROR(VLOOKUP(ROWS($M$5:N2482),$L$5:$M$7000,2,FALSE),"")</f>
        <v/>
      </c>
      <c r="O2482" s="1" t="str">
        <f>IFERROR(VLOOKUP(ROWS($O$5:O2482),$K$5:$L$7000,2,FALSE),"")</f>
        <v/>
      </c>
    </row>
    <row r="2483" spans="2:15" ht="15" customHeight="1" x14ac:dyDescent="0.25">
      <c r="B2483" s="178" t="s">
        <v>8104</v>
      </c>
      <c r="C2483" s="178" t="s">
        <v>104</v>
      </c>
      <c r="D2483" s="178" t="s">
        <v>185</v>
      </c>
      <c r="E2483" s="178" t="s">
        <v>180</v>
      </c>
      <c r="F2483" s="178" t="s">
        <v>17</v>
      </c>
      <c r="G2483" s="1">
        <f>IF(ISNUMBER(Pay_Item_Search_Text),IF(ISNUMBER(IF(FIND(Pay_Item_Search_Text,B2483)=1,1, "FALSE")),MAX(G$4:$G2482)+1,IF(ISNUMBER(Pay_Item_Search_Text),0,IF(ISNUMBER(SEARCH(Pay_Item_Search_Text,H2483)),MAX(G$4:$G2482)+1,0))),IF(ISNUMBER(Pay_Item_Search_Text),0,IF(ISNUMBER(SEARCH(Pay_Item_Search_Text,H2483)),MAX(G$4:$G2482)+1,0)))</f>
        <v>2479</v>
      </c>
      <c r="H2483" s="1" t="str">
        <f>IF(Table_PayItems[[#This Row],[Description]]="_","_ Unique Item - "&amp;Table_PayItems[[#This Row],[Item]]&amp;" - $"&amp;Table_PayItems[[#This Row],[Unit]],Table_PayItems[[#This Row],[Description]]&amp;" - $"&amp;Table_PayItems[[#This Row],[Unit]])</f>
        <v>Erosion Control, Turbidity Curtain, Deep - $Ft</v>
      </c>
      <c r="I2483" s="29" t="str">
        <f>IFERROR(VLOOKUP(ROWS($M$5:M2483),Table_PayItems[[Search Key]:[Concentrated Name]],2,FALSE),"")</f>
        <v>Erosion Control, Turbidity Curtain, Deep - $Ft</v>
      </c>
      <c r="J2483" s="1"/>
      <c r="K2483" s="1"/>
      <c r="L2483" s="22">
        <f>IF(ISNUMBER(SEARCH(Pay_Item_Search_Text_2,M2483)),MAX($L$4:L2482)+1,0)</f>
        <v>0</v>
      </c>
      <c r="M2483" s="1" t="str">
        <f>IFERROR(VLOOKUP(ROWS($M$5:M2483),Table_PayItems[[Search Key]:[Concentrated Name]],2,FALSE),"")</f>
        <v>Erosion Control, Turbidity Curtain, Deep - $Ft</v>
      </c>
      <c r="N2483" s="1" t="str">
        <f>IFERROR(VLOOKUP(ROWS($M$5:N2483),$L$5:$M$7000,2,FALSE),"")</f>
        <v/>
      </c>
      <c r="O2483" s="1" t="str">
        <f>IFERROR(VLOOKUP(ROWS($O$5:O2483),$K$5:$L$7000,2,FALSE),"")</f>
        <v/>
      </c>
    </row>
    <row r="2484" spans="2:15" ht="15" customHeight="1" x14ac:dyDescent="0.25">
      <c r="B2484" s="178" t="s">
        <v>8105</v>
      </c>
      <c r="C2484" s="178" t="s">
        <v>104</v>
      </c>
      <c r="D2484" s="178" t="s">
        <v>186</v>
      </c>
      <c r="E2484" s="178" t="s">
        <v>180</v>
      </c>
      <c r="F2484" s="178" t="s">
        <v>17</v>
      </c>
      <c r="G2484" s="1">
        <f>IF(ISNUMBER(Pay_Item_Search_Text),IF(ISNUMBER(IF(FIND(Pay_Item_Search_Text,B2484)=1,1, "FALSE")),MAX(G$4:$G2483)+1,IF(ISNUMBER(Pay_Item_Search_Text),0,IF(ISNUMBER(SEARCH(Pay_Item_Search_Text,H2484)),MAX(G$4:$G2483)+1,0))),IF(ISNUMBER(Pay_Item_Search_Text),0,IF(ISNUMBER(SEARCH(Pay_Item_Search_Text,H2484)),MAX(G$4:$G2483)+1,0)))</f>
        <v>2480</v>
      </c>
      <c r="H2484" s="1" t="str">
        <f>IF(Table_PayItems[[#This Row],[Description]]="_","_ Unique Item - "&amp;Table_PayItems[[#This Row],[Item]]&amp;" - $"&amp;Table_PayItems[[#This Row],[Unit]],Table_PayItems[[#This Row],[Description]]&amp;" - $"&amp;Table_PayItems[[#This Row],[Unit]])</f>
        <v>Erosion Control, Turbidity Curtain, Shallow - $Ft</v>
      </c>
      <c r="I2484" s="29" t="str">
        <f>IFERROR(VLOOKUP(ROWS($M$5:M2484),Table_PayItems[[Search Key]:[Concentrated Name]],2,FALSE),"")</f>
        <v>Erosion Control, Turbidity Curtain, Shallow - $Ft</v>
      </c>
      <c r="J2484" s="1"/>
      <c r="K2484" s="1"/>
      <c r="L2484" s="22">
        <f>IF(ISNUMBER(SEARCH(Pay_Item_Search_Text_2,M2484)),MAX($L$4:L2483)+1,0)</f>
        <v>0</v>
      </c>
      <c r="M2484" s="1" t="str">
        <f>IFERROR(VLOOKUP(ROWS($M$5:M2484),Table_PayItems[[Search Key]:[Concentrated Name]],2,FALSE),"")</f>
        <v>Erosion Control, Turbidity Curtain, Shallow - $Ft</v>
      </c>
      <c r="N2484" s="1" t="str">
        <f>IFERROR(VLOOKUP(ROWS($M$5:N2484),$L$5:$M$7000,2,FALSE),"")</f>
        <v/>
      </c>
      <c r="O2484" s="1" t="str">
        <f>IFERROR(VLOOKUP(ROWS($O$5:O2484),$K$5:$L$7000,2,FALSE),"")</f>
        <v/>
      </c>
    </row>
    <row r="2485" spans="2:15" ht="15" customHeight="1" x14ac:dyDescent="0.25">
      <c r="B2485" s="178" t="s">
        <v>14245</v>
      </c>
      <c r="C2485" s="178" t="s">
        <v>88</v>
      </c>
      <c r="D2485" s="178" t="s">
        <v>5150</v>
      </c>
      <c r="E2485" s="178" t="s">
        <v>5147</v>
      </c>
      <c r="F2485" s="178" t="s">
        <v>17</v>
      </c>
      <c r="G2485" s="1">
        <f>IF(ISNUMBER(Pay_Item_Search_Text),IF(ISNUMBER(IF(FIND(Pay_Item_Search_Text,B2485)=1,1, "FALSE")),MAX(G$4:$G2484)+1,IF(ISNUMBER(Pay_Item_Search_Text),0,IF(ISNUMBER(SEARCH(Pay_Item_Search_Text,H2485)),MAX(G$4:$G2484)+1,0))),IF(ISNUMBER(Pay_Item_Search_Text),0,IF(ISNUMBER(SEARCH(Pay_Item_Search_Text,H2485)),MAX(G$4:$G2484)+1,0)))</f>
        <v>2481</v>
      </c>
      <c r="H2485" s="1" t="str">
        <f>IF(Table_PayItems[[#This Row],[Description]]="_","_ Unique Item - "&amp;Table_PayItems[[#This Row],[Item]]&amp;" - $"&amp;Table_PayItems[[#This Row],[Unit]],Table_PayItems[[#This Row],[Description]]&amp;" - $"&amp;Table_PayItems[[#This Row],[Unit]])</f>
        <v>Ethernet Extension - $Ea</v>
      </c>
      <c r="I2485" s="29" t="str">
        <f>IFERROR(VLOOKUP(ROWS($M$5:M2485),Table_PayItems[[Search Key]:[Concentrated Name]],2,FALSE),"")</f>
        <v>Ethernet Extension - $Ea</v>
      </c>
      <c r="J2485" s="1"/>
      <c r="K2485" s="1"/>
      <c r="L2485" s="22">
        <f>IF(ISNUMBER(SEARCH(Pay_Item_Search_Text_2,M2485)),MAX($L$4:L2484)+1,0)</f>
        <v>0</v>
      </c>
      <c r="M2485" s="1" t="str">
        <f>IFERROR(VLOOKUP(ROWS($M$5:M2485),Table_PayItems[[Search Key]:[Concentrated Name]],2,FALSE),"")</f>
        <v>Ethernet Extension - $Ea</v>
      </c>
      <c r="N2485" s="1" t="str">
        <f>IFERROR(VLOOKUP(ROWS($M$5:N2485),$L$5:$M$7000,2,FALSE),"")</f>
        <v/>
      </c>
      <c r="O2485" s="1" t="str">
        <f>IFERROR(VLOOKUP(ROWS($O$5:O2485),$K$5:$L$7000,2,FALSE),"")</f>
        <v/>
      </c>
    </row>
    <row r="2486" spans="2:15" ht="15" customHeight="1" x14ac:dyDescent="0.25">
      <c r="B2486" s="178" t="s">
        <v>14246</v>
      </c>
      <c r="C2486" s="178" t="s">
        <v>88</v>
      </c>
      <c r="D2486" s="178" t="s">
        <v>5151</v>
      </c>
      <c r="E2486" s="178" t="s">
        <v>5147</v>
      </c>
      <c r="F2486" s="178" t="s">
        <v>17</v>
      </c>
      <c r="G2486" s="1">
        <f>IF(ISNUMBER(Pay_Item_Search_Text),IF(ISNUMBER(IF(FIND(Pay_Item_Search_Text,B2486)=1,1, "FALSE")),MAX(G$4:$G2485)+1,IF(ISNUMBER(Pay_Item_Search_Text),0,IF(ISNUMBER(SEARCH(Pay_Item_Search_Text,H2486)),MAX(G$4:$G2485)+1,0))),IF(ISNUMBER(Pay_Item_Search_Text),0,IF(ISNUMBER(SEARCH(Pay_Item_Search_Text,H2486)),MAX(G$4:$G2485)+1,0)))</f>
        <v>2482</v>
      </c>
      <c r="H2486" s="1" t="str">
        <f>IF(Table_PayItems[[#This Row],[Description]]="_","_ Unique Item - "&amp;Table_PayItems[[#This Row],[Item]]&amp;" - $"&amp;Table_PayItems[[#This Row],[Unit]],Table_PayItems[[#This Row],[Description]]&amp;" - $"&amp;Table_PayItems[[#This Row],[Unit]])</f>
        <v>Ethernet Extension, Rem - $Ea</v>
      </c>
      <c r="I2486" s="29" t="str">
        <f>IFERROR(VLOOKUP(ROWS($M$5:M2486),Table_PayItems[[Search Key]:[Concentrated Name]],2,FALSE),"")</f>
        <v>Ethernet Extension, Rem - $Ea</v>
      </c>
      <c r="J2486" s="1"/>
      <c r="K2486" s="1"/>
      <c r="L2486" s="22">
        <f>IF(ISNUMBER(SEARCH(Pay_Item_Search_Text_2,M2486)),MAX($L$4:L2485)+1,0)</f>
        <v>0</v>
      </c>
      <c r="M2486" s="1" t="str">
        <f>IFERROR(VLOOKUP(ROWS($M$5:M2486),Table_PayItems[[Search Key]:[Concentrated Name]],2,FALSE),"")</f>
        <v>Ethernet Extension, Rem - $Ea</v>
      </c>
      <c r="N2486" s="1" t="str">
        <f>IFERROR(VLOOKUP(ROWS($M$5:N2486),$L$5:$M$7000,2,FALSE),"")</f>
        <v/>
      </c>
      <c r="O2486" s="1" t="str">
        <f>IFERROR(VLOOKUP(ROWS($O$5:O2486),$K$5:$L$7000,2,FALSE),"")</f>
        <v/>
      </c>
    </row>
    <row r="2487" spans="2:15" ht="15" customHeight="1" x14ac:dyDescent="0.25">
      <c r="B2487" s="178" t="s">
        <v>14247</v>
      </c>
      <c r="C2487" s="178" t="s">
        <v>88</v>
      </c>
      <c r="D2487" s="178" t="s">
        <v>5152</v>
      </c>
      <c r="E2487" s="178" t="s">
        <v>5147</v>
      </c>
      <c r="F2487" s="178" t="s">
        <v>17</v>
      </c>
      <c r="G2487" s="1">
        <f>IF(ISNUMBER(Pay_Item_Search_Text),IF(ISNUMBER(IF(FIND(Pay_Item_Search_Text,B2487)=1,1, "FALSE")),MAX(G$4:$G2486)+1,IF(ISNUMBER(Pay_Item_Search_Text),0,IF(ISNUMBER(SEARCH(Pay_Item_Search_Text,H2487)),MAX(G$4:$G2486)+1,0))),IF(ISNUMBER(Pay_Item_Search_Text),0,IF(ISNUMBER(SEARCH(Pay_Item_Search_Text,H2487)),MAX(G$4:$G2486)+1,0)))</f>
        <v>2483</v>
      </c>
      <c r="H2487" s="1" t="str">
        <f>IF(Table_PayItems[[#This Row],[Description]]="_","_ Unique Item - "&amp;Table_PayItems[[#This Row],[Item]]&amp;" - $"&amp;Table_PayItems[[#This Row],[Unit]],Table_PayItems[[#This Row],[Description]]&amp;" - $"&amp;Table_PayItems[[#This Row],[Unit]])</f>
        <v>Ethernet Extension, Salv - $Ea</v>
      </c>
      <c r="I2487" s="29" t="str">
        <f>IFERROR(VLOOKUP(ROWS($M$5:M2487),Table_PayItems[[Search Key]:[Concentrated Name]],2,FALSE),"")</f>
        <v>Ethernet Extension, Salv - $Ea</v>
      </c>
      <c r="J2487" s="1"/>
      <c r="K2487" s="1"/>
      <c r="L2487" s="22">
        <f>IF(ISNUMBER(SEARCH(Pay_Item_Search_Text_2,M2487)),MAX($L$4:L2486)+1,0)</f>
        <v>0</v>
      </c>
      <c r="M2487" s="1" t="str">
        <f>IFERROR(VLOOKUP(ROWS($M$5:M2487),Table_PayItems[[Search Key]:[Concentrated Name]],2,FALSE),"")</f>
        <v>Ethernet Extension, Salv - $Ea</v>
      </c>
      <c r="N2487" s="1" t="str">
        <f>IFERROR(VLOOKUP(ROWS($M$5:N2487),$L$5:$M$7000,2,FALSE),"")</f>
        <v/>
      </c>
      <c r="O2487" s="1" t="str">
        <f>IFERROR(VLOOKUP(ROWS($O$5:O2487),$K$5:$L$7000,2,FALSE),"")</f>
        <v/>
      </c>
    </row>
    <row r="2488" spans="2:15" ht="15" customHeight="1" x14ac:dyDescent="0.25">
      <c r="B2488" s="178" t="s">
        <v>12528</v>
      </c>
      <c r="C2488" s="178" t="s">
        <v>88</v>
      </c>
      <c r="D2488" s="178" t="s">
        <v>4148</v>
      </c>
      <c r="E2488" s="178" t="s">
        <v>6993</v>
      </c>
      <c r="F2488" s="178" t="s">
        <v>17</v>
      </c>
      <c r="G2488" s="1">
        <f>IF(ISNUMBER(Pay_Item_Search_Text),IF(ISNUMBER(IF(FIND(Pay_Item_Search_Text,B2488)=1,1, "FALSE")),MAX(G$4:$G2487)+1,IF(ISNUMBER(Pay_Item_Search_Text),0,IF(ISNUMBER(SEARCH(Pay_Item_Search_Text,H2488)),MAX(G$4:$G2487)+1,0))),IF(ISNUMBER(Pay_Item_Search_Text),0,IF(ISNUMBER(SEARCH(Pay_Item_Search_Text,H2488)),MAX(G$4:$G2487)+1,0)))</f>
        <v>2484</v>
      </c>
      <c r="H2488" s="1" t="str">
        <f>IF(Table_PayItems[[#This Row],[Description]]="_","_ Unique Item - "&amp;Table_PayItems[[#This Row],[Item]]&amp;" - $"&amp;Table_PayItems[[#This Row],[Unit]],Table_PayItems[[#This Row],[Description]]&amp;" - $"&amp;Table_PayItems[[#This Row],[Unit]])</f>
        <v>Eucommia ulmoides, 1 1/2 inch - $Ea</v>
      </c>
      <c r="I2488" s="29" t="str">
        <f>IFERROR(VLOOKUP(ROWS($M$5:M2488),Table_PayItems[[Search Key]:[Concentrated Name]],2,FALSE),"")</f>
        <v>Eucommia ulmoides, 1 1/2 inch - $Ea</v>
      </c>
      <c r="J2488" s="1"/>
      <c r="K2488" s="1"/>
      <c r="L2488" s="22">
        <f>IF(ISNUMBER(SEARCH(Pay_Item_Search_Text_2,M2488)),MAX($L$4:L2487)+1,0)</f>
        <v>0</v>
      </c>
      <c r="M2488" s="1" t="str">
        <f>IFERROR(VLOOKUP(ROWS($M$5:M2488),Table_PayItems[[Search Key]:[Concentrated Name]],2,FALSE),"")</f>
        <v>Eucommia ulmoides, 1 1/2 inch - $Ea</v>
      </c>
      <c r="N2488" s="1" t="str">
        <f>IFERROR(VLOOKUP(ROWS($M$5:N2488),$L$5:$M$7000,2,FALSE),"")</f>
        <v/>
      </c>
      <c r="O2488" s="1" t="str">
        <f>IFERROR(VLOOKUP(ROWS($O$5:O2488),$K$5:$L$7000,2,FALSE),"")</f>
        <v/>
      </c>
    </row>
    <row r="2489" spans="2:15" ht="15" customHeight="1" x14ac:dyDescent="0.25">
      <c r="B2489" s="178" t="s">
        <v>12529</v>
      </c>
      <c r="C2489" s="178" t="s">
        <v>88</v>
      </c>
      <c r="D2489" s="178" t="s">
        <v>4149</v>
      </c>
      <c r="E2489" s="178" t="s">
        <v>6993</v>
      </c>
      <c r="F2489" s="178" t="s">
        <v>17</v>
      </c>
      <c r="G2489" s="1">
        <f>IF(ISNUMBER(Pay_Item_Search_Text),IF(ISNUMBER(IF(FIND(Pay_Item_Search_Text,B2489)=1,1, "FALSE")),MAX(G$4:$G2488)+1,IF(ISNUMBER(Pay_Item_Search_Text),0,IF(ISNUMBER(SEARCH(Pay_Item_Search_Text,H2489)),MAX(G$4:$G2488)+1,0))),IF(ISNUMBER(Pay_Item_Search_Text),0,IF(ISNUMBER(SEARCH(Pay_Item_Search_Text,H2489)),MAX(G$4:$G2488)+1,0)))</f>
        <v>2485</v>
      </c>
      <c r="H2489" s="1" t="str">
        <f>IF(Table_PayItems[[#This Row],[Description]]="_","_ Unique Item - "&amp;Table_PayItems[[#This Row],[Item]]&amp;" - $"&amp;Table_PayItems[[#This Row],[Unit]],Table_PayItems[[#This Row],[Description]]&amp;" - $"&amp;Table_PayItems[[#This Row],[Unit]])</f>
        <v>Eucommia ulmoides, 1 3/4 inch - $Ea</v>
      </c>
      <c r="I2489" s="29" t="str">
        <f>IFERROR(VLOOKUP(ROWS($M$5:M2489),Table_PayItems[[Search Key]:[Concentrated Name]],2,FALSE),"")</f>
        <v>Eucommia ulmoides, 1 3/4 inch - $Ea</v>
      </c>
      <c r="J2489" s="1"/>
      <c r="K2489" s="1"/>
      <c r="L2489" s="22">
        <f>IF(ISNUMBER(SEARCH(Pay_Item_Search_Text_2,M2489)),MAX($L$4:L2488)+1,0)</f>
        <v>0</v>
      </c>
      <c r="M2489" s="1" t="str">
        <f>IFERROR(VLOOKUP(ROWS($M$5:M2489),Table_PayItems[[Search Key]:[Concentrated Name]],2,FALSE),"")</f>
        <v>Eucommia ulmoides, 1 3/4 inch - $Ea</v>
      </c>
      <c r="N2489" s="1" t="str">
        <f>IFERROR(VLOOKUP(ROWS($M$5:N2489),$L$5:$M$7000,2,FALSE),"")</f>
        <v/>
      </c>
      <c r="O2489" s="1" t="str">
        <f>IFERROR(VLOOKUP(ROWS($O$5:O2489),$K$5:$L$7000,2,FALSE),"")</f>
        <v/>
      </c>
    </row>
    <row r="2490" spans="2:15" ht="15" customHeight="1" x14ac:dyDescent="0.25">
      <c r="B2490" s="178" t="s">
        <v>12530</v>
      </c>
      <c r="C2490" s="178" t="s">
        <v>88</v>
      </c>
      <c r="D2490" s="178" t="s">
        <v>4150</v>
      </c>
      <c r="E2490" s="178" t="s">
        <v>6993</v>
      </c>
      <c r="F2490" s="178" t="s">
        <v>17</v>
      </c>
      <c r="G2490" s="1">
        <f>IF(ISNUMBER(Pay_Item_Search_Text),IF(ISNUMBER(IF(FIND(Pay_Item_Search_Text,B2490)=1,1, "FALSE")),MAX(G$4:$G2489)+1,IF(ISNUMBER(Pay_Item_Search_Text),0,IF(ISNUMBER(SEARCH(Pay_Item_Search_Text,H2490)),MAX(G$4:$G2489)+1,0))),IF(ISNUMBER(Pay_Item_Search_Text),0,IF(ISNUMBER(SEARCH(Pay_Item_Search_Text,H2490)),MAX(G$4:$G2489)+1,0)))</f>
        <v>2486</v>
      </c>
      <c r="H2490" s="1" t="str">
        <f>IF(Table_PayItems[[#This Row],[Description]]="_","_ Unique Item - "&amp;Table_PayItems[[#This Row],[Item]]&amp;" - $"&amp;Table_PayItems[[#This Row],[Unit]],Table_PayItems[[#This Row],[Description]]&amp;" - $"&amp;Table_PayItems[[#This Row],[Unit]])</f>
        <v>Eucommia ulmoides, 2 inch - $Ea</v>
      </c>
      <c r="I2490" s="29" t="str">
        <f>IFERROR(VLOOKUP(ROWS($M$5:M2490),Table_PayItems[[Search Key]:[Concentrated Name]],2,FALSE),"")</f>
        <v>Eucommia ulmoides, 2 inch - $Ea</v>
      </c>
      <c r="J2490" s="1"/>
      <c r="K2490" s="1"/>
      <c r="L2490" s="22">
        <f>IF(ISNUMBER(SEARCH(Pay_Item_Search_Text_2,M2490)),MAX($L$4:L2489)+1,0)</f>
        <v>0</v>
      </c>
      <c r="M2490" s="1" t="str">
        <f>IFERROR(VLOOKUP(ROWS($M$5:M2490),Table_PayItems[[Search Key]:[Concentrated Name]],2,FALSE),"")</f>
        <v>Eucommia ulmoides, 2 inch - $Ea</v>
      </c>
      <c r="N2490" s="1" t="str">
        <f>IFERROR(VLOOKUP(ROWS($M$5:N2490),$L$5:$M$7000,2,FALSE),"")</f>
        <v/>
      </c>
      <c r="O2490" s="1" t="str">
        <f>IFERROR(VLOOKUP(ROWS($O$5:O2490),$K$5:$L$7000,2,FALSE),"")</f>
        <v/>
      </c>
    </row>
    <row r="2491" spans="2:15" ht="15" customHeight="1" x14ac:dyDescent="0.25">
      <c r="B2491" s="178" t="s">
        <v>12531</v>
      </c>
      <c r="C2491" s="178" t="s">
        <v>88</v>
      </c>
      <c r="D2491" s="178" t="s">
        <v>4151</v>
      </c>
      <c r="E2491" s="178" t="s">
        <v>6993</v>
      </c>
      <c r="F2491" s="178" t="s">
        <v>17</v>
      </c>
      <c r="G2491" s="1">
        <f>IF(ISNUMBER(Pay_Item_Search_Text),IF(ISNUMBER(IF(FIND(Pay_Item_Search_Text,B2491)=1,1, "FALSE")),MAX(G$4:$G2490)+1,IF(ISNUMBER(Pay_Item_Search_Text),0,IF(ISNUMBER(SEARCH(Pay_Item_Search_Text,H2491)),MAX(G$4:$G2490)+1,0))),IF(ISNUMBER(Pay_Item_Search_Text),0,IF(ISNUMBER(SEARCH(Pay_Item_Search_Text,H2491)),MAX(G$4:$G2490)+1,0)))</f>
        <v>2487</v>
      </c>
      <c r="H2491" s="1" t="str">
        <f>IF(Table_PayItems[[#This Row],[Description]]="_","_ Unique Item - "&amp;Table_PayItems[[#This Row],[Item]]&amp;" - $"&amp;Table_PayItems[[#This Row],[Unit]],Table_PayItems[[#This Row],[Description]]&amp;" - $"&amp;Table_PayItems[[#This Row],[Unit]])</f>
        <v>Euonymous alatus compacta, #3 cont. - $Ea</v>
      </c>
      <c r="I2491" s="29" t="str">
        <f>IFERROR(VLOOKUP(ROWS($M$5:M2491),Table_PayItems[[Search Key]:[Concentrated Name]],2,FALSE),"")</f>
        <v>Euonymous alatus compacta, #3 cont. - $Ea</v>
      </c>
      <c r="J2491" s="1"/>
      <c r="K2491" s="1"/>
      <c r="L2491" s="22">
        <f>IF(ISNUMBER(SEARCH(Pay_Item_Search_Text_2,M2491)),MAX($L$4:L2490)+1,0)</f>
        <v>0</v>
      </c>
      <c r="M2491" s="1" t="str">
        <f>IFERROR(VLOOKUP(ROWS($M$5:M2491),Table_PayItems[[Search Key]:[Concentrated Name]],2,FALSE),"")</f>
        <v>Euonymous alatus compacta, #3 cont. - $Ea</v>
      </c>
      <c r="N2491" s="1" t="str">
        <f>IFERROR(VLOOKUP(ROWS($M$5:N2491),$L$5:$M$7000,2,FALSE),"")</f>
        <v/>
      </c>
      <c r="O2491" s="1" t="str">
        <f>IFERROR(VLOOKUP(ROWS($O$5:O2491),$K$5:$L$7000,2,FALSE),"")</f>
        <v/>
      </c>
    </row>
    <row r="2492" spans="2:15" ht="15" customHeight="1" x14ac:dyDescent="0.25">
      <c r="B2492" s="178" t="s">
        <v>12532</v>
      </c>
      <c r="C2492" s="178" t="s">
        <v>88</v>
      </c>
      <c r="D2492" s="178" t="s">
        <v>4152</v>
      </c>
      <c r="E2492" s="178" t="s">
        <v>6993</v>
      </c>
      <c r="F2492" s="178" t="s">
        <v>17</v>
      </c>
      <c r="G2492" s="1">
        <f>IF(ISNUMBER(Pay_Item_Search_Text),IF(ISNUMBER(IF(FIND(Pay_Item_Search_Text,B2492)=1,1, "FALSE")),MAX(G$4:$G2491)+1,IF(ISNUMBER(Pay_Item_Search_Text),0,IF(ISNUMBER(SEARCH(Pay_Item_Search_Text,H2492)),MAX(G$4:$G2491)+1,0))),IF(ISNUMBER(Pay_Item_Search_Text),0,IF(ISNUMBER(SEARCH(Pay_Item_Search_Text,H2492)),MAX(G$4:$G2491)+1,0)))</f>
        <v>2488</v>
      </c>
      <c r="H2492" s="1" t="str">
        <f>IF(Table_PayItems[[#This Row],[Description]]="_","_ Unique Item - "&amp;Table_PayItems[[#This Row],[Item]]&amp;" - $"&amp;Table_PayItems[[#This Row],[Unit]],Table_PayItems[[#This Row],[Description]]&amp;" - $"&amp;Table_PayItems[[#This Row],[Unit]])</f>
        <v>Euonymous alatus compacta, #5 cont. - $Ea</v>
      </c>
      <c r="I2492" s="29" t="str">
        <f>IFERROR(VLOOKUP(ROWS($M$5:M2492),Table_PayItems[[Search Key]:[Concentrated Name]],2,FALSE),"")</f>
        <v>Euonymous alatus compacta, #5 cont. - $Ea</v>
      </c>
      <c r="J2492" s="1"/>
      <c r="K2492" s="1"/>
      <c r="L2492" s="22">
        <f>IF(ISNUMBER(SEARCH(Pay_Item_Search_Text_2,M2492)),MAX($L$4:L2491)+1,0)</f>
        <v>0</v>
      </c>
      <c r="M2492" s="1" t="str">
        <f>IFERROR(VLOOKUP(ROWS($M$5:M2492),Table_PayItems[[Search Key]:[Concentrated Name]],2,FALSE),"")</f>
        <v>Euonymous alatus compacta, #5 cont. - $Ea</v>
      </c>
      <c r="N2492" s="1" t="str">
        <f>IFERROR(VLOOKUP(ROWS($M$5:N2492),$L$5:$M$7000,2,FALSE),"")</f>
        <v/>
      </c>
      <c r="O2492" s="1" t="str">
        <f>IFERROR(VLOOKUP(ROWS($O$5:O2492),$K$5:$L$7000,2,FALSE),"")</f>
        <v/>
      </c>
    </row>
    <row r="2493" spans="2:15" ht="15" customHeight="1" x14ac:dyDescent="0.25">
      <c r="B2493" s="178" t="s">
        <v>12533</v>
      </c>
      <c r="C2493" s="178" t="s">
        <v>88</v>
      </c>
      <c r="D2493" s="178" t="s">
        <v>7215</v>
      </c>
      <c r="E2493" s="178" t="s">
        <v>6993</v>
      </c>
      <c r="F2493" s="178" t="s">
        <v>17</v>
      </c>
      <c r="G2493" s="1">
        <f>IF(ISNUMBER(Pay_Item_Search_Text),IF(ISNUMBER(IF(FIND(Pay_Item_Search_Text,B2493)=1,1, "FALSE")),MAX(G$4:$G2492)+1,IF(ISNUMBER(Pay_Item_Search_Text),0,IF(ISNUMBER(SEARCH(Pay_Item_Search_Text,H2493)),MAX(G$4:$G2492)+1,0))),IF(ISNUMBER(Pay_Item_Search_Text),0,IF(ISNUMBER(SEARCH(Pay_Item_Search_Text,H2493)),MAX(G$4:$G2492)+1,0)))</f>
        <v>2489</v>
      </c>
      <c r="H2493" s="1" t="str">
        <f>IF(Table_PayItems[[#This Row],[Description]]="_","_ Unique Item - "&amp;Table_PayItems[[#This Row],[Item]]&amp;" - $"&amp;Table_PayItems[[#This Row],[Unit]],Table_PayItems[[#This Row],[Description]]&amp;" - $"&amp;Table_PayItems[[#This Row],[Unit]])</f>
        <v>Euonymous fortunei Coloratus, #2 cont. - $Ea</v>
      </c>
      <c r="I2493" s="29" t="str">
        <f>IFERROR(VLOOKUP(ROWS($M$5:M2493),Table_PayItems[[Search Key]:[Concentrated Name]],2,FALSE),"")</f>
        <v>Euonymous fortunei Coloratus, #2 cont. - $Ea</v>
      </c>
      <c r="J2493" s="1"/>
      <c r="K2493" s="1"/>
      <c r="L2493" s="22">
        <f>IF(ISNUMBER(SEARCH(Pay_Item_Search_Text_2,M2493)),MAX($L$4:L2492)+1,0)</f>
        <v>0</v>
      </c>
      <c r="M2493" s="1" t="str">
        <f>IFERROR(VLOOKUP(ROWS($M$5:M2493),Table_PayItems[[Search Key]:[Concentrated Name]],2,FALSE),"")</f>
        <v>Euonymous fortunei Coloratus, #2 cont. - $Ea</v>
      </c>
      <c r="N2493" s="1" t="str">
        <f>IFERROR(VLOOKUP(ROWS($M$5:N2493),$L$5:$M$7000,2,FALSE),"")</f>
        <v/>
      </c>
      <c r="O2493" s="1" t="str">
        <f>IFERROR(VLOOKUP(ROWS($O$5:O2493),$K$5:$L$7000,2,FALSE),"")</f>
        <v/>
      </c>
    </row>
    <row r="2494" spans="2:15" ht="15" customHeight="1" x14ac:dyDescent="0.25">
      <c r="B2494" s="178" t="s">
        <v>12534</v>
      </c>
      <c r="C2494" s="178" t="s">
        <v>88</v>
      </c>
      <c r="D2494" s="178" t="s">
        <v>7216</v>
      </c>
      <c r="E2494" s="178" t="s">
        <v>6993</v>
      </c>
      <c r="F2494" s="178" t="s">
        <v>17</v>
      </c>
      <c r="G2494" s="1">
        <f>IF(ISNUMBER(Pay_Item_Search_Text),IF(ISNUMBER(IF(FIND(Pay_Item_Search_Text,B2494)=1,1, "FALSE")),MAX(G$4:$G2493)+1,IF(ISNUMBER(Pay_Item_Search_Text),0,IF(ISNUMBER(SEARCH(Pay_Item_Search_Text,H2494)),MAX(G$4:$G2493)+1,0))),IF(ISNUMBER(Pay_Item_Search_Text),0,IF(ISNUMBER(SEARCH(Pay_Item_Search_Text,H2494)),MAX(G$4:$G2493)+1,0)))</f>
        <v>2490</v>
      </c>
      <c r="H2494" s="1" t="str">
        <f>IF(Table_PayItems[[#This Row],[Description]]="_","_ Unique Item - "&amp;Table_PayItems[[#This Row],[Item]]&amp;" - $"&amp;Table_PayItems[[#This Row],[Unit]],Table_PayItems[[#This Row],[Description]]&amp;" - $"&amp;Table_PayItems[[#This Row],[Unit]])</f>
        <v>Euonymous fortunei Coloratus, #3 cont. - $Ea</v>
      </c>
      <c r="I2494" s="29" t="str">
        <f>IFERROR(VLOOKUP(ROWS($M$5:M2494),Table_PayItems[[Search Key]:[Concentrated Name]],2,FALSE),"")</f>
        <v>Euonymous fortunei Coloratus, #3 cont. - $Ea</v>
      </c>
      <c r="J2494" s="1"/>
      <c r="K2494" s="1"/>
      <c r="L2494" s="22">
        <f>IF(ISNUMBER(SEARCH(Pay_Item_Search_Text_2,M2494)),MAX($L$4:L2493)+1,0)</f>
        <v>0</v>
      </c>
      <c r="M2494" s="1" t="str">
        <f>IFERROR(VLOOKUP(ROWS($M$5:M2494),Table_PayItems[[Search Key]:[Concentrated Name]],2,FALSE),"")</f>
        <v>Euonymous fortunei Coloratus, #3 cont. - $Ea</v>
      </c>
      <c r="N2494" s="1" t="str">
        <f>IFERROR(VLOOKUP(ROWS($M$5:N2494),$L$5:$M$7000,2,FALSE),"")</f>
        <v/>
      </c>
      <c r="O2494" s="1" t="str">
        <f>IFERROR(VLOOKUP(ROWS($O$5:O2494),$K$5:$L$7000,2,FALSE),"")</f>
        <v/>
      </c>
    </row>
    <row r="2495" spans="2:15" ht="15" customHeight="1" x14ac:dyDescent="0.25">
      <c r="B2495" s="178" t="s">
        <v>12535</v>
      </c>
      <c r="C2495" s="178" t="s">
        <v>88</v>
      </c>
      <c r="D2495" s="178" t="s">
        <v>7217</v>
      </c>
      <c r="E2495" s="178" t="s">
        <v>6993</v>
      </c>
      <c r="F2495" s="178" t="s">
        <v>17</v>
      </c>
      <c r="G2495" s="1">
        <f>IF(ISNUMBER(Pay_Item_Search_Text),IF(ISNUMBER(IF(FIND(Pay_Item_Search_Text,B2495)=1,1, "FALSE")),MAX(G$4:$G2494)+1,IF(ISNUMBER(Pay_Item_Search_Text),0,IF(ISNUMBER(SEARCH(Pay_Item_Search_Text,H2495)),MAX(G$4:$G2494)+1,0))),IF(ISNUMBER(Pay_Item_Search_Text),0,IF(ISNUMBER(SEARCH(Pay_Item_Search_Text,H2495)),MAX(G$4:$G2494)+1,0)))</f>
        <v>2491</v>
      </c>
      <c r="H2495" s="1" t="str">
        <f>IF(Table_PayItems[[#This Row],[Description]]="_","_ Unique Item - "&amp;Table_PayItems[[#This Row],[Item]]&amp;" - $"&amp;Table_PayItems[[#This Row],[Unit]],Table_PayItems[[#This Row],[Description]]&amp;" - $"&amp;Table_PayItems[[#This Row],[Unit]])</f>
        <v>Euonymous fortunei Coloratus, rooted cutting, 2 year, #1 cont. - $Ea</v>
      </c>
      <c r="I2495" s="29" t="str">
        <f>IFERROR(VLOOKUP(ROWS($M$5:M2495),Table_PayItems[[Search Key]:[Concentrated Name]],2,FALSE),"")</f>
        <v>Euonymous fortunei Coloratus, rooted cutting, 2 year, #1 cont. - $Ea</v>
      </c>
      <c r="J2495" s="1"/>
      <c r="K2495" s="1"/>
      <c r="L2495" s="22">
        <f>IF(ISNUMBER(SEARCH(Pay_Item_Search_Text_2,M2495)),MAX($L$4:L2494)+1,0)</f>
        <v>0</v>
      </c>
      <c r="M2495" s="1" t="str">
        <f>IFERROR(VLOOKUP(ROWS($M$5:M2495),Table_PayItems[[Search Key]:[Concentrated Name]],2,FALSE),"")</f>
        <v>Euonymous fortunei Coloratus, rooted cutting, 2 year, #1 cont. - $Ea</v>
      </c>
      <c r="N2495" s="1" t="str">
        <f>IFERROR(VLOOKUP(ROWS($M$5:N2495),$L$5:$M$7000,2,FALSE),"")</f>
        <v/>
      </c>
      <c r="O2495" s="1" t="str">
        <f>IFERROR(VLOOKUP(ROWS($O$5:O2495),$K$5:$L$7000,2,FALSE),"")</f>
        <v/>
      </c>
    </row>
    <row r="2496" spans="2:15" ht="15" customHeight="1" x14ac:dyDescent="0.25">
      <c r="B2496" s="178" t="s">
        <v>12536</v>
      </c>
      <c r="C2496" s="178" t="s">
        <v>88</v>
      </c>
      <c r="D2496" s="178" t="s">
        <v>7218</v>
      </c>
      <c r="E2496" s="178" t="s">
        <v>6993</v>
      </c>
      <c r="F2496" s="178" t="s">
        <v>17</v>
      </c>
      <c r="G2496" s="1">
        <f>IF(ISNUMBER(Pay_Item_Search_Text),IF(ISNUMBER(IF(FIND(Pay_Item_Search_Text,B2496)=1,1, "FALSE")),MAX(G$4:$G2495)+1,IF(ISNUMBER(Pay_Item_Search_Text),0,IF(ISNUMBER(SEARCH(Pay_Item_Search_Text,H2496)),MAX(G$4:$G2495)+1,0))),IF(ISNUMBER(Pay_Item_Search_Text),0,IF(ISNUMBER(SEARCH(Pay_Item_Search_Text,H2496)),MAX(G$4:$G2495)+1,0)))</f>
        <v>2492</v>
      </c>
      <c r="H2496" s="1" t="str">
        <f>IF(Table_PayItems[[#This Row],[Description]]="_","_ Unique Item - "&amp;Table_PayItems[[#This Row],[Item]]&amp;" - $"&amp;Table_PayItems[[#This Row],[Unit]],Table_PayItems[[#This Row],[Description]]&amp;" - $"&amp;Table_PayItems[[#This Row],[Unit]])</f>
        <v>Euonymous fortunei Greenlane, #2 cont. - $Ea</v>
      </c>
      <c r="I2496" s="29" t="str">
        <f>IFERROR(VLOOKUP(ROWS($M$5:M2496),Table_PayItems[[Search Key]:[Concentrated Name]],2,FALSE),"")</f>
        <v>Euonymous fortunei Greenlane, #2 cont. - $Ea</v>
      </c>
      <c r="J2496" s="1"/>
      <c r="K2496" s="1"/>
      <c r="L2496" s="22">
        <f>IF(ISNUMBER(SEARCH(Pay_Item_Search_Text_2,M2496)),MAX($L$4:L2495)+1,0)</f>
        <v>0</v>
      </c>
      <c r="M2496" s="1" t="str">
        <f>IFERROR(VLOOKUP(ROWS($M$5:M2496),Table_PayItems[[Search Key]:[Concentrated Name]],2,FALSE),"")</f>
        <v>Euonymous fortunei Greenlane, #2 cont. - $Ea</v>
      </c>
      <c r="N2496" s="1" t="str">
        <f>IFERROR(VLOOKUP(ROWS($M$5:N2496),$L$5:$M$7000,2,FALSE),"")</f>
        <v/>
      </c>
      <c r="O2496" s="1" t="str">
        <f>IFERROR(VLOOKUP(ROWS($O$5:O2496),$K$5:$L$7000,2,FALSE),"")</f>
        <v/>
      </c>
    </row>
    <row r="2497" spans="2:15" ht="15" customHeight="1" x14ac:dyDescent="0.25">
      <c r="B2497" s="178" t="s">
        <v>12537</v>
      </c>
      <c r="C2497" s="178" t="s">
        <v>88</v>
      </c>
      <c r="D2497" s="178" t="s">
        <v>4153</v>
      </c>
      <c r="E2497" s="178" t="s">
        <v>6993</v>
      </c>
      <c r="F2497" s="178" t="s">
        <v>17</v>
      </c>
      <c r="G2497" s="1">
        <f>IF(ISNUMBER(Pay_Item_Search_Text),IF(ISNUMBER(IF(FIND(Pay_Item_Search_Text,B2497)=1,1, "FALSE")),MAX(G$4:$G2496)+1,IF(ISNUMBER(Pay_Item_Search_Text),0,IF(ISNUMBER(SEARCH(Pay_Item_Search_Text,H2497)),MAX(G$4:$G2496)+1,0))),IF(ISNUMBER(Pay_Item_Search_Text),0,IF(ISNUMBER(SEARCH(Pay_Item_Search_Text,H2497)),MAX(G$4:$G2496)+1,0)))</f>
        <v>2493</v>
      </c>
      <c r="H2497" s="1" t="str">
        <f>IF(Table_PayItems[[#This Row],[Description]]="_","_ Unique Item - "&amp;Table_PayItems[[#This Row],[Item]]&amp;" - $"&amp;Table_PayItems[[#This Row],[Unit]],Table_PayItems[[#This Row],[Description]]&amp;" - $"&amp;Table_PayItems[[#This Row],[Unit]])</f>
        <v>Eupatorium maculatum, #1 cont. - $Ea</v>
      </c>
      <c r="I2497" s="29" t="str">
        <f>IFERROR(VLOOKUP(ROWS($M$5:M2497),Table_PayItems[[Search Key]:[Concentrated Name]],2,FALSE),"")</f>
        <v>Eupatorium maculatum, #1 cont. - $Ea</v>
      </c>
      <c r="J2497" s="1"/>
      <c r="K2497" s="1"/>
      <c r="L2497" s="22">
        <f>IF(ISNUMBER(SEARCH(Pay_Item_Search_Text_2,M2497)),MAX($L$4:L2496)+1,0)</f>
        <v>0</v>
      </c>
      <c r="M2497" s="1" t="str">
        <f>IFERROR(VLOOKUP(ROWS($M$5:M2497),Table_PayItems[[Search Key]:[Concentrated Name]],2,FALSE),"")</f>
        <v>Eupatorium maculatum, #1 cont. - $Ea</v>
      </c>
      <c r="N2497" s="1" t="str">
        <f>IFERROR(VLOOKUP(ROWS($M$5:N2497),$L$5:$M$7000,2,FALSE),"")</f>
        <v/>
      </c>
      <c r="O2497" s="1" t="str">
        <f>IFERROR(VLOOKUP(ROWS($O$5:O2497),$K$5:$L$7000,2,FALSE),"")</f>
        <v/>
      </c>
    </row>
    <row r="2498" spans="2:15" ht="15" customHeight="1" x14ac:dyDescent="0.25">
      <c r="B2498" s="178" t="s">
        <v>12538</v>
      </c>
      <c r="C2498" s="178" t="s">
        <v>88</v>
      </c>
      <c r="D2498" s="178" t="s">
        <v>4154</v>
      </c>
      <c r="E2498" s="178" t="s">
        <v>6993</v>
      </c>
      <c r="F2498" s="178" t="s">
        <v>17</v>
      </c>
      <c r="G2498" s="1">
        <f>IF(ISNUMBER(Pay_Item_Search_Text),IF(ISNUMBER(IF(FIND(Pay_Item_Search_Text,B2498)=1,1, "FALSE")),MAX(G$4:$G2497)+1,IF(ISNUMBER(Pay_Item_Search_Text),0,IF(ISNUMBER(SEARCH(Pay_Item_Search_Text,H2498)),MAX(G$4:$G2497)+1,0))),IF(ISNUMBER(Pay_Item_Search_Text),0,IF(ISNUMBER(SEARCH(Pay_Item_Search_Text,H2498)),MAX(G$4:$G2497)+1,0)))</f>
        <v>2494</v>
      </c>
      <c r="H2498" s="1" t="str">
        <f>IF(Table_PayItems[[#This Row],[Description]]="_","_ Unique Item - "&amp;Table_PayItems[[#This Row],[Item]]&amp;" - $"&amp;Table_PayItems[[#This Row],[Unit]],Table_PayItems[[#This Row],[Description]]&amp;" - $"&amp;Table_PayItems[[#This Row],[Unit]])</f>
        <v>Eupatorium maculatum, 3 inch pot - $Ea</v>
      </c>
      <c r="I2498" s="29" t="str">
        <f>IFERROR(VLOOKUP(ROWS($M$5:M2498),Table_PayItems[[Search Key]:[Concentrated Name]],2,FALSE),"")</f>
        <v>Eupatorium maculatum, 3 inch pot - $Ea</v>
      </c>
      <c r="J2498" s="1"/>
      <c r="K2498" s="1"/>
      <c r="L2498" s="22">
        <f>IF(ISNUMBER(SEARCH(Pay_Item_Search_Text_2,M2498)),MAX($L$4:L2497)+1,0)</f>
        <v>0</v>
      </c>
      <c r="M2498" s="1" t="str">
        <f>IFERROR(VLOOKUP(ROWS($M$5:M2498),Table_PayItems[[Search Key]:[Concentrated Name]],2,FALSE),"")</f>
        <v>Eupatorium maculatum, 3 inch pot - $Ea</v>
      </c>
      <c r="N2498" s="1" t="str">
        <f>IFERROR(VLOOKUP(ROWS($M$5:N2498),$L$5:$M$7000,2,FALSE),"")</f>
        <v/>
      </c>
      <c r="O2498" s="1" t="str">
        <f>IFERROR(VLOOKUP(ROWS($O$5:O2498),$K$5:$L$7000,2,FALSE),"")</f>
        <v/>
      </c>
    </row>
    <row r="2499" spans="2:15" ht="15" customHeight="1" x14ac:dyDescent="0.25">
      <c r="B2499" s="178" t="s">
        <v>12539</v>
      </c>
      <c r="C2499" s="178" t="s">
        <v>88</v>
      </c>
      <c r="D2499" s="178" t="s">
        <v>4155</v>
      </c>
      <c r="E2499" s="178" t="s">
        <v>6993</v>
      </c>
      <c r="F2499" s="178" t="s">
        <v>17</v>
      </c>
      <c r="G2499" s="1">
        <f>IF(ISNUMBER(Pay_Item_Search_Text),IF(ISNUMBER(IF(FIND(Pay_Item_Search_Text,B2499)=1,1, "FALSE")),MAX(G$4:$G2498)+1,IF(ISNUMBER(Pay_Item_Search_Text),0,IF(ISNUMBER(SEARCH(Pay_Item_Search_Text,H2499)),MAX(G$4:$G2498)+1,0))),IF(ISNUMBER(Pay_Item_Search_Text),0,IF(ISNUMBER(SEARCH(Pay_Item_Search_Text,H2499)),MAX(G$4:$G2498)+1,0)))</f>
        <v>2495</v>
      </c>
      <c r="H2499" s="1" t="str">
        <f>IF(Table_PayItems[[#This Row],[Description]]="_","_ Unique Item - "&amp;Table_PayItems[[#This Row],[Item]]&amp;" - $"&amp;Table_PayItems[[#This Row],[Unit]],Table_PayItems[[#This Row],[Description]]&amp;" - $"&amp;Table_PayItems[[#This Row],[Unit]])</f>
        <v>Eupatorium maculatum, 4 inch pot - $Ea</v>
      </c>
      <c r="I2499" s="29" t="str">
        <f>IFERROR(VLOOKUP(ROWS($M$5:M2499),Table_PayItems[[Search Key]:[Concentrated Name]],2,FALSE),"")</f>
        <v>Eupatorium maculatum, 4 inch pot - $Ea</v>
      </c>
      <c r="J2499" s="1"/>
      <c r="K2499" s="1"/>
      <c r="L2499" s="22">
        <f>IF(ISNUMBER(SEARCH(Pay_Item_Search_Text_2,M2499)),MAX($L$4:L2498)+1,0)</f>
        <v>0</v>
      </c>
      <c r="M2499" s="1" t="str">
        <f>IFERROR(VLOOKUP(ROWS($M$5:M2499),Table_PayItems[[Search Key]:[Concentrated Name]],2,FALSE),"")</f>
        <v>Eupatorium maculatum, 4 inch pot - $Ea</v>
      </c>
      <c r="N2499" s="1" t="str">
        <f>IFERROR(VLOOKUP(ROWS($M$5:N2499),$L$5:$M$7000,2,FALSE),"")</f>
        <v/>
      </c>
      <c r="O2499" s="1" t="str">
        <f>IFERROR(VLOOKUP(ROWS($O$5:O2499),$K$5:$L$7000,2,FALSE),"")</f>
        <v/>
      </c>
    </row>
    <row r="2500" spans="2:15" ht="15" customHeight="1" x14ac:dyDescent="0.25">
      <c r="B2500" s="178" t="s">
        <v>12540</v>
      </c>
      <c r="C2500" s="178" t="s">
        <v>88</v>
      </c>
      <c r="D2500" s="178" t="s">
        <v>4156</v>
      </c>
      <c r="E2500" s="178" t="s">
        <v>6993</v>
      </c>
      <c r="F2500" s="178" t="s">
        <v>17</v>
      </c>
      <c r="G2500" s="1">
        <f>IF(ISNUMBER(Pay_Item_Search_Text),IF(ISNUMBER(IF(FIND(Pay_Item_Search_Text,B2500)=1,1, "FALSE")),MAX(G$4:$G2499)+1,IF(ISNUMBER(Pay_Item_Search_Text),0,IF(ISNUMBER(SEARCH(Pay_Item_Search_Text,H2500)),MAX(G$4:$G2499)+1,0))),IF(ISNUMBER(Pay_Item_Search_Text),0,IF(ISNUMBER(SEARCH(Pay_Item_Search_Text,H2500)),MAX(G$4:$G2499)+1,0)))</f>
        <v>2496</v>
      </c>
      <c r="H2500" s="1" t="str">
        <f>IF(Table_PayItems[[#This Row],[Description]]="_","_ Unique Item - "&amp;Table_PayItems[[#This Row],[Item]]&amp;" - $"&amp;Table_PayItems[[#This Row],[Unit]],Table_PayItems[[#This Row],[Description]]&amp;" - $"&amp;Table_PayItems[[#This Row],[Unit]])</f>
        <v>Eupatorium perfoliatum, #1 cont. - $Ea</v>
      </c>
      <c r="I2500" s="29" t="str">
        <f>IFERROR(VLOOKUP(ROWS($M$5:M2500),Table_PayItems[[Search Key]:[Concentrated Name]],2,FALSE),"")</f>
        <v>Eupatorium perfoliatum, #1 cont. - $Ea</v>
      </c>
      <c r="J2500" s="1"/>
      <c r="K2500" s="1"/>
      <c r="L2500" s="22">
        <f>IF(ISNUMBER(SEARCH(Pay_Item_Search_Text_2,M2500)),MAX($L$4:L2499)+1,0)</f>
        <v>0</v>
      </c>
      <c r="M2500" s="1" t="str">
        <f>IFERROR(VLOOKUP(ROWS($M$5:M2500),Table_PayItems[[Search Key]:[Concentrated Name]],2,FALSE),"")</f>
        <v>Eupatorium perfoliatum, #1 cont. - $Ea</v>
      </c>
      <c r="N2500" s="1" t="str">
        <f>IFERROR(VLOOKUP(ROWS($M$5:N2500),$L$5:$M$7000,2,FALSE),"")</f>
        <v/>
      </c>
      <c r="O2500" s="1" t="str">
        <f>IFERROR(VLOOKUP(ROWS($O$5:O2500),$K$5:$L$7000,2,FALSE),"")</f>
        <v/>
      </c>
    </row>
    <row r="2501" spans="2:15" ht="15" customHeight="1" x14ac:dyDescent="0.25">
      <c r="B2501" s="178" t="s">
        <v>12541</v>
      </c>
      <c r="C2501" s="178" t="s">
        <v>88</v>
      </c>
      <c r="D2501" s="178" t="s">
        <v>4157</v>
      </c>
      <c r="E2501" s="178" t="s">
        <v>6993</v>
      </c>
      <c r="F2501" s="178" t="s">
        <v>17</v>
      </c>
      <c r="G2501" s="1">
        <f>IF(ISNUMBER(Pay_Item_Search_Text),IF(ISNUMBER(IF(FIND(Pay_Item_Search_Text,B2501)=1,1, "FALSE")),MAX(G$4:$G2500)+1,IF(ISNUMBER(Pay_Item_Search_Text),0,IF(ISNUMBER(SEARCH(Pay_Item_Search_Text,H2501)),MAX(G$4:$G2500)+1,0))),IF(ISNUMBER(Pay_Item_Search_Text),0,IF(ISNUMBER(SEARCH(Pay_Item_Search_Text,H2501)),MAX(G$4:$G2500)+1,0)))</f>
        <v>2497</v>
      </c>
      <c r="H2501" s="1" t="str">
        <f>IF(Table_PayItems[[#This Row],[Description]]="_","_ Unique Item - "&amp;Table_PayItems[[#This Row],[Item]]&amp;" - $"&amp;Table_PayItems[[#This Row],[Unit]],Table_PayItems[[#This Row],[Description]]&amp;" - $"&amp;Table_PayItems[[#This Row],[Unit]])</f>
        <v>Eupatorium perfoliatum, 3 inch pot - $Ea</v>
      </c>
      <c r="I2501" s="29" t="str">
        <f>IFERROR(VLOOKUP(ROWS($M$5:M2501),Table_PayItems[[Search Key]:[Concentrated Name]],2,FALSE),"")</f>
        <v>Eupatorium perfoliatum, 3 inch pot - $Ea</v>
      </c>
      <c r="J2501" s="1"/>
      <c r="K2501" s="1"/>
      <c r="L2501" s="22">
        <f>IF(ISNUMBER(SEARCH(Pay_Item_Search_Text_2,M2501)),MAX($L$4:L2500)+1,0)</f>
        <v>0</v>
      </c>
      <c r="M2501" s="1" t="str">
        <f>IFERROR(VLOOKUP(ROWS($M$5:M2501),Table_PayItems[[Search Key]:[Concentrated Name]],2,FALSE),"")</f>
        <v>Eupatorium perfoliatum, 3 inch pot - $Ea</v>
      </c>
      <c r="N2501" s="1" t="str">
        <f>IFERROR(VLOOKUP(ROWS($M$5:N2501),$L$5:$M$7000,2,FALSE),"")</f>
        <v/>
      </c>
      <c r="O2501" s="1" t="str">
        <f>IFERROR(VLOOKUP(ROWS($O$5:O2501),$K$5:$L$7000,2,FALSE),"")</f>
        <v/>
      </c>
    </row>
    <row r="2502" spans="2:15" ht="15" customHeight="1" x14ac:dyDescent="0.25">
      <c r="B2502" s="178" t="s">
        <v>12542</v>
      </c>
      <c r="C2502" s="178" t="s">
        <v>88</v>
      </c>
      <c r="D2502" s="178" t="s">
        <v>4158</v>
      </c>
      <c r="E2502" s="178" t="s">
        <v>6993</v>
      </c>
      <c r="F2502" s="178" t="s">
        <v>17</v>
      </c>
      <c r="G2502" s="1">
        <f>IF(ISNUMBER(Pay_Item_Search_Text),IF(ISNUMBER(IF(FIND(Pay_Item_Search_Text,B2502)=1,1, "FALSE")),MAX(G$4:$G2501)+1,IF(ISNUMBER(Pay_Item_Search_Text),0,IF(ISNUMBER(SEARCH(Pay_Item_Search_Text,H2502)),MAX(G$4:$G2501)+1,0))),IF(ISNUMBER(Pay_Item_Search_Text),0,IF(ISNUMBER(SEARCH(Pay_Item_Search_Text,H2502)),MAX(G$4:$G2501)+1,0)))</f>
        <v>2498</v>
      </c>
      <c r="H2502" s="1" t="str">
        <f>IF(Table_PayItems[[#This Row],[Description]]="_","_ Unique Item - "&amp;Table_PayItems[[#This Row],[Item]]&amp;" - $"&amp;Table_PayItems[[#This Row],[Unit]],Table_PayItems[[#This Row],[Description]]&amp;" - $"&amp;Table_PayItems[[#This Row],[Unit]])</f>
        <v>Eupatorium perfoliatum, 4 inch pot - $Ea</v>
      </c>
      <c r="I2502" s="29" t="str">
        <f>IFERROR(VLOOKUP(ROWS($M$5:M2502),Table_PayItems[[Search Key]:[Concentrated Name]],2,FALSE),"")</f>
        <v>Eupatorium perfoliatum, 4 inch pot - $Ea</v>
      </c>
      <c r="J2502" s="1"/>
      <c r="K2502" s="1"/>
      <c r="L2502" s="22">
        <f>IF(ISNUMBER(SEARCH(Pay_Item_Search_Text_2,M2502)),MAX($L$4:L2501)+1,0)</f>
        <v>0</v>
      </c>
      <c r="M2502" s="1" t="str">
        <f>IFERROR(VLOOKUP(ROWS($M$5:M2502),Table_PayItems[[Search Key]:[Concentrated Name]],2,FALSE),"")</f>
        <v>Eupatorium perfoliatum, 4 inch pot - $Ea</v>
      </c>
      <c r="N2502" s="1" t="str">
        <f>IFERROR(VLOOKUP(ROWS($M$5:N2502),$L$5:$M$7000,2,FALSE),"")</f>
        <v/>
      </c>
      <c r="O2502" s="1" t="str">
        <f>IFERROR(VLOOKUP(ROWS($O$5:O2502),$K$5:$L$7000,2,FALSE),"")</f>
        <v/>
      </c>
    </row>
    <row r="2503" spans="2:15" ht="15" customHeight="1" x14ac:dyDescent="0.25">
      <c r="B2503" s="178" t="s">
        <v>8049</v>
      </c>
      <c r="C2503" s="178" t="s">
        <v>112</v>
      </c>
      <c r="D2503" s="178" t="s">
        <v>139</v>
      </c>
      <c r="E2503" s="178" t="s">
        <v>17</v>
      </c>
      <c r="F2503" s="178" t="s">
        <v>17</v>
      </c>
      <c r="G2503" s="1">
        <f>IF(ISNUMBER(Pay_Item_Search_Text),IF(ISNUMBER(IF(FIND(Pay_Item_Search_Text,B2503)=1,1, "FALSE")),MAX(G$4:$G2502)+1,IF(ISNUMBER(Pay_Item_Search_Text),0,IF(ISNUMBER(SEARCH(Pay_Item_Search_Text,H2503)),MAX(G$4:$G2502)+1,0))),IF(ISNUMBER(Pay_Item_Search_Text),0,IF(ISNUMBER(SEARCH(Pay_Item_Search_Text,H2503)),MAX(G$4:$G2502)+1,0)))</f>
        <v>2499</v>
      </c>
      <c r="H2503" s="1" t="str">
        <f>IF(Table_PayItems[[#This Row],[Description]]="_","_ Unique Item - "&amp;Table_PayItems[[#This Row],[Item]]&amp;" - $"&amp;Table_PayItems[[#This Row],[Unit]],Table_PayItems[[#This Row],[Description]]&amp;" - $"&amp;Table_PayItems[[#This Row],[Unit]])</f>
        <v>Excavation, Channel - $Cyd</v>
      </c>
      <c r="I2503" s="29" t="str">
        <f>IFERROR(VLOOKUP(ROWS($M$5:M2503),Table_PayItems[[Search Key]:[Concentrated Name]],2,FALSE),"")</f>
        <v>Excavation, Channel - $Cyd</v>
      </c>
      <c r="J2503" s="1"/>
      <c r="K2503" s="1"/>
      <c r="L2503" s="22">
        <f>IF(ISNUMBER(SEARCH(Pay_Item_Search_Text_2,M2503)),MAX($L$4:L2502)+1,0)</f>
        <v>0</v>
      </c>
      <c r="M2503" s="1" t="str">
        <f>IFERROR(VLOOKUP(ROWS($M$5:M2503),Table_PayItems[[Search Key]:[Concentrated Name]],2,FALSE),"")</f>
        <v>Excavation, Channel - $Cyd</v>
      </c>
      <c r="N2503" s="1" t="str">
        <f>IFERROR(VLOOKUP(ROWS($M$5:N2503),$L$5:$M$7000,2,FALSE),"")</f>
        <v/>
      </c>
      <c r="O2503" s="1" t="str">
        <f>IFERROR(VLOOKUP(ROWS($O$5:O2503),$K$5:$L$7000,2,FALSE),"")</f>
        <v/>
      </c>
    </row>
    <row r="2504" spans="2:15" ht="15" customHeight="1" x14ac:dyDescent="0.25">
      <c r="B2504" s="178" t="s">
        <v>8050</v>
      </c>
      <c r="C2504" s="178" t="s">
        <v>112</v>
      </c>
      <c r="D2504" s="178" t="s">
        <v>140</v>
      </c>
      <c r="E2504" s="178" t="s">
        <v>17</v>
      </c>
      <c r="F2504" s="178" t="s">
        <v>17</v>
      </c>
      <c r="G2504" s="1">
        <f>IF(ISNUMBER(Pay_Item_Search_Text),IF(ISNUMBER(IF(FIND(Pay_Item_Search_Text,B2504)=1,1, "FALSE")),MAX(G$4:$G2503)+1,IF(ISNUMBER(Pay_Item_Search_Text),0,IF(ISNUMBER(SEARCH(Pay_Item_Search_Text,H2504)),MAX(G$4:$G2503)+1,0))),IF(ISNUMBER(Pay_Item_Search_Text),0,IF(ISNUMBER(SEARCH(Pay_Item_Search_Text,H2504)),MAX(G$4:$G2503)+1,0)))</f>
        <v>2500</v>
      </c>
      <c r="H2504" s="1" t="str">
        <f>IF(Table_PayItems[[#This Row],[Description]]="_","_ Unique Item - "&amp;Table_PayItems[[#This Row],[Item]]&amp;" - $"&amp;Table_PayItems[[#This Row],[Unit]],Table_PayItems[[#This Row],[Description]]&amp;" - $"&amp;Table_PayItems[[#This Row],[Unit]])</f>
        <v>Excavation, Earth - $Cyd</v>
      </c>
      <c r="I2504" s="29" t="str">
        <f>IFERROR(VLOOKUP(ROWS($M$5:M2504),Table_PayItems[[Search Key]:[Concentrated Name]],2,FALSE),"")</f>
        <v>Excavation, Earth - $Cyd</v>
      </c>
      <c r="J2504" s="1"/>
      <c r="K2504" s="1"/>
      <c r="L2504" s="22">
        <f>IF(ISNUMBER(SEARCH(Pay_Item_Search_Text_2,M2504)),MAX($L$4:L2503)+1,0)</f>
        <v>0</v>
      </c>
      <c r="M2504" s="1" t="str">
        <f>IFERROR(VLOOKUP(ROWS($M$5:M2504),Table_PayItems[[Search Key]:[Concentrated Name]],2,FALSE),"")</f>
        <v>Excavation, Earth - $Cyd</v>
      </c>
      <c r="N2504" s="1" t="str">
        <f>IFERROR(VLOOKUP(ROWS($M$5:N2504),$L$5:$M$7000,2,FALSE),"")</f>
        <v/>
      </c>
      <c r="O2504" s="1" t="str">
        <f>IFERROR(VLOOKUP(ROWS($O$5:O2504),$K$5:$L$7000,2,FALSE),"")</f>
        <v/>
      </c>
    </row>
    <row r="2505" spans="2:15" ht="15" customHeight="1" x14ac:dyDescent="0.25">
      <c r="B2505" s="178" t="s">
        <v>8074</v>
      </c>
      <c r="C2505" s="178" t="s">
        <v>112</v>
      </c>
      <c r="D2505" s="178" t="s">
        <v>159</v>
      </c>
      <c r="E2505" s="178" t="s">
        <v>17</v>
      </c>
      <c r="F2505" s="178" t="s">
        <v>17</v>
      </c>
      <c r="G2505" s="1">
        <f>IF(ISNUMBER(Pay_Item_Search_Text),IF(ISNUMBER(IF(FIND(Pay_Item_Search_Text,B2505)=1,1, "FALSE")),MAX(G$4:$G2504)+1,IF(ISNUMBER(Pay_Item_Search_Text),0,IF(ISNUMBER(SEARCH(Pay_Item_Search_Text,H2505)),MAX(G$4:$G2504)+1,0))),IF(ISNUMBER(Pay_Item_Search_Text),0,IF(ISNUMBER(SEARCH(Pay_Item_Search_Text,H2505)),MAX(G$4:$G2504)+1,0)))</f>
        <v>2501</v>
      </c>
      <c r="H2505" s="1" t="str">
        <f>IF(Table_PayItems[[#This Row],[Description]]="_","_ Unique Item - "&amp;Table_PayItems[[#This Row],[Item]]&amp;" - $"&amp;Table_PayItems[[#This Row],[Unit]],Table_PayItems[[#This Row],[Description]]&amp;" - $"&amp;Table_PayItems[[#This Row],[Unit]])</f>
        <v>Excavation, Fdn - $Cyd</v>
      </c>
      <c r="I2505" s="29" t="str">
        <f>IFERROR(VLOOKUP(ROWS($M$5:M2505),Table_PayItems[[Search Key]:[Concentrated Name]],2,FALSE),"")</f>
        <v>Excavation, Fdn - $Cyd</v>
      </c>
      <c r="J2505" s="1"/>
      <c r="K2505" s="1"/>
      <c r="L2505" s="22">
        <f>IF(ISNUMBER(SEARCH(Pay_Item_Search_Text_2,M2505)),MAX($L$4:L2504)+1,0)</f>
        <v>0</v>
      </c>
      <c r="M2505" s="1" t="str">
        <f>IFERROR(VLOOKUP(ROWS($M$5:M2505),Table_PayItems[[Search Key]:[Concentrated Name]],2,FALSE),"")</f>
        <v>Excavation, Fdn - $Cyd</v>
      </c>
      <c r="N2505" s="1" t="str">
        <f>IFERROR(VLOOKUP(ROWS($M$5:N2505),$L$5:$M$7000,2,FALSE),"")</f>
        <v/>
      </c>
      <c r="O2505" s="1" t="str">
        <f>IFERROR(VLOOKUP(ROWS($O$5:O2505),$K$5:$L$7000,2,FALSE),"")</f>
        <v/>
      </c>
    </row>
    <row r="2506" spans="2:15" ht="15" customHeight="1" x14ac:dyDescent="0.25">
      <c r="B2506" s="178" t="s">
        <v>8051</v>
      </c>
      <c r="C2506" s="178" t="s">
        <v>112</v>
      </c>
      <c r="D2506" s="178" t="s">
        <v>141</v>
      </c>
      <c r="E2506" s="178" t="s">
        <v>17</v>
      </c>
      <c r="F2506" s="178" t="s">
        <v>17</v>
      </c>
      <c r="G2506" s="1">
        <f>IF(ISNUMBER(Pay_Item_Search_Text),IF(ISNUMBER(IF(FIND(Pay_Item_Search_Text,B2506)=1,1, "FALSE")),MAX(G$4:$G2505)+1,IF(ISNUMBER(Pay_Item_Search_Text),0,IF(ISNUMBER(SEARCH(Pay_Item_Search_Text,H2506)),MAX(G$4:$G2505)+1,0))),IF(ISNUMBER(Pay_Item_Search_Text),0,IF(ISNUMBER(SEARCH(Pay_Item_Search_Text,H2506)),MAX(G$4:$G2505)+1,0)))</f>
        <v>2502</v>
      </c>
      <c r="H2506" s="1" t="str">
        <f>IF(Table_PayItems[[#This Row],[Description]]="_","_ Unique Item - "&amp;Table_PayItems[[#This Row],[Item]]&amp;" - $"&amp;Table_PayItems[[#This Row],[Unit]],Table_PayItems[[#This Row],[Description]]&amp;" - $"&amp;Table_PayItems[[#This Row],[Unit]])</f>
        <v>Excavation, Peat - $Cyd</v>
      </c>
      <c r="I2506" s="29" t="str">
        <f>IFERROR(VLOOKUP(ROWS($M$5:M2506),Table_PayItems[[Search Key]:[Concentrated Name]],2,FALSE),"")</f>
        <v>Excavation, Peat - $Cyd</v>
      </c>
      <c r="J2506" s="1"/>
      <c r="K2506" s="1"/>
      <c r="L2506" s="22">
        <f>IF(ISNUMBER(SEARCH(Pay_Item_Search_Text_2,M2506)),MAX($L$4:L2505)+1,0)</f>
        <v>0</v>
      </c>
      <c r="M2506" s="1" t="str">
        <f>IFERROR(VLOOKUP(ROWS($M$5:M2506),Table_PayItems[[Search Key]:[Concentrated Name]],2,FALSE),"")</f>
        <v>Excavation, Peat - $Cyd</v>
      </c>
      <c r="N2506" s="1" t="str">
        <f>IFERROR(VLOOKUP(ROWS($M$5:N2506),$L$5:$M$7000,2,FALSE),"")</f>
        <v/>
      </c>
      <c r="O2506" s="1" t="str">
        <f>IFERROR(VLOOKUP(ROWS($O$5:O2506),$K$5:$L$7000,2,FALSE),"")</f>
        <v/>
      </c>
    </row>
    <row r="2507" spans="2:15" ht="15" customHeight="1" x14ac:dyDescent="0.25">
      <c r="B2507" s="178" t="s">
        <v>8052</v>
      </c>
      <c r="C2507" s="178" t="s">
        <v>112</v>
      </c>
      <c r="D2507" s="178" t="s">
        <v>142</v>
      </c>
      <c r="E2507" s="178" t="s">
        <v>17</v>
      </c>
      <c r="F2507" s="178" t="s">
        <v>17</v>
      </c>
      <c r="G2507" s="1">
        <f>IF(ISNUMBER(Pay_Item_Search_Text),IF(ISNUMBER(IF(FIND(Pay_Item_Search_Text,B2507)=1,1, "FALSE")),MAX(G$4:$G2506)+1,IF(ISNUMBER(Pay_Item_Search_Text),0,IF(ISNUMBER(SEARCH(Pay_Item_Search_Text,H2507)),MAX(G$4:$G2506)+1,0))),IF(ISNUMBER(Pay_Item_Search_Text),0,IF(ISNUMBER(SEARCH(Pay_Item_Search_Text,H2507)),MAX(G$4:$G2506)+1,0)))</f>
        <v>2503</v>
      </c>
      <c r="H2507" s="1" t="str">
        <f>IF(Table_PayItems[[#This Row],[Description]]="_","_ Unique Item - "&amp;Table_PayItems[[#This Row],[Item]]&amp;" - $"&amp;Table_PayItems[[#This Row],[Unit]],Table_PayItems[[#This Row],[Description]]&amp;" - $"&amp;Table_PayItems[[#This Row],[Unit]])</f>
        <v>Excavation, Rock - $Cyd</v>
      </c>
      <c r="I2507" s="29" t="str">
        <f>IFERROR(VLOOKUP(ROWS($M$5:M2507),Table_PayItems[[Search Key]:[Concentrated Name]],2,FALSE),"")</f>
        <v>Excavation, Rock - $Cyd</v>
      </c>
      <c r="J2507" s="1"/>
      <c r="K2507" s="1"/>
      <c r="L2507" s="22">
        <f>IF(ISNUMBER(SEARCH(Pay_Item_Search_Text_2,M2507)),MAX($L$4:L2506)+1,0)</f>
        <v>0</v>
      </c>
      <c r="M2507" s="1" t="str">
        <f>IFERROR(VLOOKUP(ROWS($M$5:M2507),Table_PayItems[[Search Key]:[Concentrated Name]],2,FALSE),"")</f>
        <v>Excavation, Rock - $Cyd</v>
      </c>
      <c r="N2507" s="1" t="str">
        <f>IFERROR(VLOOKUP(ROWS($M$5:N2507),$L$5:$M$7000,2,FALSE),"")</f>
        <v/>
      </c>
      <c r="O2507" s="1" t="str">
        <f>IFERROR(VLOOKUP(ROWS($O$5:O2507),$K$5:$L$7000,2,FALSE),"")</f>
        <v/>
      </c>
    </row>
    <row r="2508" spans="2:15" ht="15" customHeight="1" x14ac:dyDescent="0.25">
      <c r="B2508" s="178" t="s">
        <v>8075</v>
      </c>
      <c r="C2508" s="178" t="s">
        <v>112</v>
      </c>
      <c r="D2508" s="178" t="s">
        <v>160</v>
      </c>
      <c r="E2508" s="178" t="s">
        <v>17</v>
      </c>
      <c r="F2508" s="178" t="s">
        <v>17</v>
      </c>
      <c r="G2508" s="1">
        <f>IF(ISNUMBER(Pay_Item_Search_Text),IF(ISNUMBER(IF(FIND(Pay_Item_Search_Text,B2508)=1,1, "FALSE")),MAX(G$4:$G2507)+1,IF(ISNUMBER(Pay_Item_Search_Text),0,IF(ISNUMBER(SEARCH(Pay_Item_Search_Text,H2508)),MAX(G$4:$G2507)+1,0))),IF(ISNUMBER(Pay_Item_Search_Text),0,IF(ISNUMBER(SEARCH(Pay_Item_Search_Text,H2508)),MAX(G$4:$G2507)+1,0)))</f>
        <v>2504</v>
      </c>
      <c r="H2508" s="1" t="str">
        <f>IF(Table_PayItems[[#This Row],[Description]]="_","_ Unique Item - "&amp;Table_PayItems[[#This Row],[Item]]&amp;" - $"&amp;Table_PayItems[[#This Row],[Unit]],Table_PayItems[[#This Row],[Description]]&amp;" - $"&amp;Table_PayItems[[#This Row],[Unit]])</f>
        <v>Excavation, Rock Fdn - $Cyd</v>
      </c>
      <c r="I2508" s="29" t="str">
        <f>IFERROR(VLOOKUP(ROWS($M$5:M2508),Table_PayItems[[Search Key]:[Concentrated Name]],2,FALSE),"")</f>
        <v>Excavation, Rock Fdn - $Cyd</v>
      </c>
      <c r="J2508" s="1"/>
      <c r="K2508" s="1"/>
      <c r="L2508" s="22">
        <f>IF(ISNUMBER(SEARCH(Pay_Item_Search_Text_2,M2508)),MAX($L$4:L2507)+1,0)</f>
        <v>0</v>
      </c>
      <c r="M2508" s="1" t="str">
        <f>IFERROR(VLOOKUP(ROWS($M$5:M2508),Table_PayItems[[Search Key]:[Concentrated Name]],2,FALSE),"")</f>
        <v>Excavation, Rock Fdn - $Cyd</v>
      </c>
      <c r="N2508" s="1" t="str">
        <f>IFERROR(VLOOKUP(ROWS($M$5:N2508),$L$5:$M$7000,2,FALSE),"")</f>
        <v/>
      </c>
      <c r="O2508" s="1" t="str">
        <f>IFERROR(VLOOKUP(ROWS($O$5:O2508),$K$5:$L$7000,2,FALSE),"")</f>
        <v/>
      </c>
    </row>
    <row r="2509" spans="2:15" ht="15" customHeight="1" x14ac:dyDescent="0.25">
      <c r="B2509" s="178" t="s">
        <v>10730</v>
      </c>
      <c r="C2509" s="178" t="s">
        <v>104</v>
      </c>
      <c r="D2509" s="178" t="s">
        <v>2733</v>
      </c>
      <c r="E2509" s="178" t="s">
        <v>17</v>
      </c>
      <c r="F2509" s="178" t="s">
        <v>17</v>
      </c>
      <c r="G2509" s="1">
        <f>IF(ISNUMBER(Pay_Item_Search_Text),IF(ISNUMBER(IF(FIND(Pay_Item_Search_Text,B2509)=1,1, "FALSE")),MAX(G$4:$G2508)+1,IF(ISNUMBER(Pay_Item_Search_Text),0,IF(ISNUMBER(SEARCH(Pay_Item_Search_Text,H2509)),MAX(G$4:$G2508)+1,0))),IF(ISNUMBER(Pay_Item_Search_Text),0,IF(ISNUMBER(SEARCH(Pay_Item_Search_Text,H2509)),MAX(G$4:$G2508)+1,0)))</f>
        <v>2505</v>
      </c>
      <c r="H2509" s="1" t="str">
        <f>IF(Table_PayItems[[#This Row],[Description]]="_","_ Unique Item - "&amp;Table_PayItems[[#This Row],[Item]]&amp;" - $"&amp;Table_PayItems[[#This Row],[Unit]],Table_PayItems[[#This Row],[Description]]&amp;" - $"&amp;Table_PayItems[[#This Row],[Unit]])</f>
        <v>Expansion Joint Device - $Ft</v>
      </c>
      <c r="I2509" s="29" t="str">
        <f>IFERROR(VLOOKUP(ROWS($M$5:M2509),Table_PayItems[[Search Key]:[Concentrated Name]],2,FALSE),"")</f>
        <v>Expansion Joint Device - $Ft</v>
      </c>
      <c r="J2509" s="1"/>
      <c r="K2509" s="1"/>
      <c r="L2509" s="22">
        <f>IF(ISNUMBER(SEARCH(Pay_Item_Search_Text_2,M2509)),MAX($L$4:L2508)+1,0)</f>
        <v>0</v>
      </c>
      <c r="M2509" s="1" t="str">
        <f>IFERROR(VLOOKUP(ROWS($M$5:M2509),Table_PayItems[[Search Key]:[Concentrated Name]],2,FALSE),"")</f>
        <v>Expansion Joint Device - $Ft</v>
      </c>
      <c r="N2509" s="1" t="str">
        <f>IFERROR(VLOOKUP(ROWS($M$5:N2509),$L$5:$M$7000,2,FALSE),"")</f>
        <v/>
      </c>
      <c r="O2509" s="1" t="str">
        <f>IFERROR(VLOOKUP(ROWS($O$5:O2509),$K$5:$L$7000,2,FALSE),"")</f>
        <v/>
      </c>
    </row>
    <row r="2510" spans="2:15" ht="15" customHeight="1" x14ac:dyDescent="0.25">
      <c r="B2510" s="178" t="s">
        <v>10731</v>
      </c>
      <c r="C2510" s="178" t="s">
        <v>104</v>
      </c>
      <c r="D2510" s="178" t="s">
        <v>2734</v>
      </c>
      <c r="E2510" s="178" t="s">
        <v>17</v>
      </c>
      <c r="F2510" s="178" t="s">
        <v>17</v>
      </c>
      <c r="G2510" s="1">
        <f>IF(ISNUMBER(Pay_Item_Search_Text),IF(ISNUMBER(IF(FIND(Pay_Item_Search_Text,B2510)=1,1, "FALSE")),MAX(G$4:$G2509)+1,IF(ISNUMBER(Pay_Item_Search_Text),0,IF(ISNUMBER(SEARCH(Pay_Item_Search_Text,H2510)),MAX(G$4:$G2509)+1,0))),IF(ISNUMBER(Pay_Item_Search_Text),0,IF(ISNUMBER(SEARCH(Pay_Item_Search_Text,H2510)),MAX(G$4:$G2509)+1,0)))</f>
        <v>2506</v>
      </c>
      <c r="H2510" s="1" t="str">
        <f>IF(Table_PayItems[[#This Row],[Description]]="_","_ Unique Item - "&amp;Table_PayItems[[#This Row],[Item]]&amp;" - $"&amp;Table_PayItems[[#This Row],[Unit]],Table_PayItems[[#This Row],[Description]]&amp;" - $"&amp;Table_PayItems[[#This Row],[Unit]])</f>
        <v>Expansion Joint Device, Cover Plate - $Ft</v>
      </c>
      <c r="I2510" s="29" t="str">
        <f>IFERROR(VLOOKUP(ROWS($M$5:M2510),Table_PayItems[[Search Key]:[Concentrated Name]],2,FALSE),"")</f>
        <v>Expansion Joint Device, Cover Plate - $Ft</v>
      </c>
      <c r="J2510" s="1"/>
      <c r="K2510" s="1"/>
      <c r="L2510" s="22">
        <f>IF(ISNUMBER(SEARCH(Pay_Item_Search_Text_2,M2510)),MAX($L$4:L2509)+1,0)</f>
        <v>0</v>
      </c>
      <c r="M2510" s="1" t="str">
        <f>IFERROR(VLOOKUP(ROWS($M$5:M2510),Table_PayItems[[Search Key]:[Concentrated Name]],2,FALSE),"")</f>
        <v>Expansion Joint Device, Cover Plate - $Ft</v>
      </c>
      <c r="N2510" s="1" t="str">
        <f>IFERROR(VLOOKUP(ROWS($M$5:N2510),$L$5:$M$7000,2,FALSE),"")</f>
        <v/>
      </c>
      <c r="O2510" s="1" t="str">
        <f>IFERROR(VLOOKUP(ROWS($O$5:O2510),$K$5:$L$7000,2,FALSE),"")</f>
        <v/>
      </c>
    </row>
    <row r="2511" spans="2:15" ht="15" customHeight="1" x14ac:dyDescent="0.25">
      <c r="B2511" s="178" t="s">
        <v>10818</v>
      </c>
      <c r="C2511" s="178" t="s">
        <v>104</v>
      </c>
      <c r="D2511" s="178" t="s">
        <v>2813</v>
      </c>
      <c r="E2511" s="178" t="s">
        <v>2811</v>
      </c>
      <c r="F2511" s="178" t="s">
        <v>17</v>
      </c>
      <c r="G2511" s="1">
        <f>IF(ISNUMBER(Pay_Item_Search_Text),IF(ISNUMBER(IF(FIND(Pay_Item_Search_Text,B2511)=1,1, "FALSE")),MAX(G$4:$G2510)+1,IF(ISNUMBER(Pay_Item_Search_Text),0,IF(ISNUMBER(SEARCH(Pay_Item_Search_Text,H2511)),MAX(G$4:$G2510)+1,0))),IF(ISNUMBER(Pay_Item_Search_Text),0,IF(ISNUMBER(SEARCH(Pay_Item_Search_Text,H2511)),MAX(G$4:$G2510)+1,0)))</f>
        <v>2507</v>
      </c>
      <c r="H2511" s="1" t="str">
        <f>IF(Table_PayItems[[#This Row],[Description]]="_","_ Unique Item - "&amp;Table_PayItems[[#This Row],[Item]]&amp;" - $"&amp;Table_PayItems[[#This Row],[Unit]],Table_PayItems[[#This Row],[Description]]&amp;" - $"&amp;Table_PayItems[[#This Row],[Unit]])</f>
        <v>Expansion Joint System, Modular, 12 inch - $Ft</v>
      </c>
      <c r="I2511" s="29" t="str">
        <f>IFERROR(VLOOKUP(ROWS($M$5:M2511),Table_PayItems[[Search Key]:[Concentrated Name]],2,FALSE),"")</f>
        <v>Expansion Joint System, Modular, 12 inch - $Ft</v>
      </c>
      <c r="J2511" s="1"/>
      <c r="K2511" s="1"/>
      <c r="L2511" s="22">
        <f>IF(ISNUMBER(SEARCH(Pay_Item_Search_Text_2,M2511)),MAX($L$4:L2510)+1,0)</f>
        <v>0</v>
      </c>
      <c r="M2511" s="1" t="str">
        <f>IFERROR(VLOOKUP(ROWS($M$5:M2511),Table_PayItems[[Search Key]:[Concentrated Name]],2,FALSE),"")</f>
        <v>Expansion Joint System, Modular, 12 inch - $Ft</v>
      </c>
      <c r="N2511" s="1" t="str">
        <f>IFERROR(VLOOKUP(ROWS($M$5:N2511),$L$5:$M$7000,2,FALSE),"")</f>
        <v/>
      </c>
      <c r="O2511" s="1" t="str">
        <f>IFERROR(VLOOKUP(ROWS($O$5:O2511),$K$5:$L$7000,2,FALSE),"")</f>
        <v/>
      </c>
    </row>
    <row r="2512" spans="2:15" ht="15" customHeight="1" x14ac:dyDescent="0.25">
      <c r="B2512" s="178" t="s">
        <v>10816</v>
      </c>
      <c r="C2512" s="178" t="s">
        <v>104</v>
      </c>
      <c r="D2512" s="178" t="s">
        <v>2810</v>
      </c>
      <c r="E2512" s="178" t="s">
        <v>2811</v>
      </c>
      <c r="F2512" s="178" t="s">
        <v>17</v>
      </c>
      <c r="G2512" s="1">
        <f>IF(ISNUMBER(Pay_Item_Search_Text),IF(ISNUMBER(IF(FIND(Pay_Item_Search_Text,B2512)=1,1, "FALSE")),MAX(G$4:$G2511)+1,IF(ISNUMBER(Pay_Item_Search_Text),0,IF(ISNUMBER(SEARCH(Pay_Item_Search_Text,H2512)),MAX(G$4:$G2511)+1,0))),IF(ISNUMBER(Pay_Item_Search_Text),0,IF(ISNUMBER(SEARCH(Pay_Item_Search_Text,H2512)),MAX(G$4:$G2511)+1,0)))</f>
        <v>2508</v>
      </c>
      <c r="H2512" s="1" t="str">
        <f>IF(Table_PayItems[[#This Row],[Description]]="_","_ Unique Item - "&amp;Table_PayItems[[#This Row],[Item]]&amp;" - $"&amp;Table_PayItems[[#This Row],[Unit]],Table_PayItems[[#This Row],[Description]]&amp;" - $"&amp;Table_PayItems[[#This Row],[Unit]])</f>
        <v>Expansion Joint System, Modular, 6 inch - $Ft</v>
      </c>
      <c r="I2512" s="29" t="str">
        <f>IFERROR(VLOOKUP(ROWS($M$5:M2512),Table_PayItems[[Search Key]:[Concentrated Name]],2,FALSE),"")</f>
        <v>Expansion Joint System, Modular, 6 inch - $Ft</v>
      </c>
      <c r="J2512" s="1"/>
      <c r="K2512" s="1"/>
      <c r="L2512" s="22">
        <f>IF(ISNUMBER(SEARCH(Pay_Item_Search_Text_2,M2512)),MAX($L$4:L2511)+1,0)</f>
        <v>0</v>
      </c>
      <c r="M2512" s="1" t="str">
        <f>IFERROR(VLOOKUP(ROWS($M$5:M2512),Table_PayItems[[Search Key]:[Concentrated Name]],2,FALSE),"")</f>
        <v>Expansion Joint System, Modular, 6 inch - $Ft</v>
      </c>
      <c r="N2512" s="1" t="str">
        <f>IFERROR(VLOOKUP(ROWS($M$5:N2512),$L$5:$M$7000,2,FALSE),"")</f>
        <v/>
      </c>
      <c r="O2512" s="1" t="str">
        <f>IFERROR(VLOOKUP(ROWS($O$5:O2512),$K$5:$L$7000,2,FALSE),"")</f>
        <v/>
      </c>
    </row>
    <row r="2513" spans="2:15" ht="15" customHeight="1" x14ac:dyDescent="0.25">
      <c r="B2513" s="178" t="s">
        <v>10820</v>
      </c>
      <c r="C2513" s="178" t="s">
        <v>104</v>
      </c>
      <c r="D2513" s="178" t="s">
        <v>2816</v>
      </c>
      <c r="E2513" s="178" t="s">
        <v>2811</v>
      </c>
      <c r="F2513" s="178" t="s">
        <v>17</v>
      </c>
      <c r="G2513" s="1">
        <f>IF(ISNUMBER(Pay_Item_Search_Text),IF(ISNUMBER(IF(FIND(Pay_Item_Search_Text,B2513)=1,1, "FALSE")),MAX(G$4:$G2512)+1,IF(ISNUMBER(Pay_Item_Search_Text),0,IF(ISNUMBER(SEARCH(Pay_Item_Search_Text,H2513)),MAX(G$4:$G2512)+1,0))),IF(ISNUMBER(Pay_Item_Search_Text),0,IF(ISNUMBER(SEARCH(Pay_Item_Search_Text,H2513)),MAX(G$4:$G2512)+1,0)))</f>
        <v>2509</v>
      </c>
      <c r="H2513" s="1" t="str">
        <f>IF(Table_PayItems[[#This Row],[Description]]="_","_ Unique Item - "&amp;Table_PayItems[[#This Row],[Item]]&amp;" - $"&amp;Table_PayItems[[#This Row],[Unit]],Table_PayItems[[#This Row],[Description]]&amp;" - $"&amp;Table_PayItems[[#This Row],[Unit]])</f>
        <v>Expansion Joint System, Modular, 8 inch - $Ft</v>
      </c>
      <c r="I2513" s="29" t="str">
        <f>IFERROR(VLOOKUP(ROWS($M$5:M2513),Table_PayItems[[Search Key]:[Concentrated Name]],2,FALSE),"")</f>
        <v>Expansion Joint System, Modular, 8 inch - $Ft</v>
      </c>
      <c r="J2513" s="1"/>
      <c r="K2513" s="1"/>
      <c r="L2513" s="22">
        <f>IF(ISNUMBER(SEARCH(Pay_Item_Search_Text_2,M2513)),MAX($L$4:L2512)+1,0)</f>
        <v>0</v>
      </c>
      <c r="M2513" s="1" t="str">
        <f>IFERROR(VLOOKUP(ROWS($M$5:M2513),Table_PayItems[[Search Key]:[Concentrated Name]],2,FALSE),"")</f>
        <v>Expansion Joint System, Modular, 8 inch - $Ft</v>
      </c>
      <c r="N2513" s="1" t="str">
        <f>IFERROR(VLOOKUP(ROWS($M$5:N2513),$L$5:$M$7000,2,FALSE),"")</f>
        <v/>
      </c>
      <c r="O2513" s="1" t="str">
        <f>IFERROR(VLOOKUP(ROWS($O$5:O2513),$K$5:$L$7000,2,FALSE),"")</f>
        <v/>
      </c>
    </row>
    <row r="2514" spans="2:15" ht="15" customHeight="1" x14ac:dyDescent="0.25">
      <c r="B2514" s="178" t="s">
        <v>10817</v>
      </c>
      <c r="C2514" s="178" t="s">
        <v>104</v>
      </c>
      <c r="D2514" s="178" t="s">
        <v>2812</v>
      </c>
      <c r="E2514" s="178" t="s">
        <v>2811</v>
      </c>
      <c r="F2514" s="178" t="s">
        <v>17</v>
      </c>
      <c r="G2514" s="1">
        <f>IF(ISNUMBER(Pay_Item_Search_Text),IF(ISNUMBER(IF(FIND(Pay_Item_Search_Text,B2514)=1,1, "FALSE")),MAX(G$4:$G2513)+1,IF(ISNUMBER(Pay_Item_Search_Text),0,IF(ISNUMBER(SEARCH(Pay_Item_Search_Text,H2514)),MAX(G$4:$G2513)+1,0))),IF(ISNUMBER(Pay_Item_Search_Text),0,IF(ISNUMBER(SEARCH(Pay_Item_Search_Text,H2514)),MAX(G$4:$G2513)+1,0)))</f>
        <v>2510</v>
      </c>
      <c r="H2514" s="1" t="str">
        <f>IF(Table_PayItems[[#This Row],[Description]]="_","_ Unique Item - "&amp;Table_PayItems[[#This Row],[Item]]&amp;" - $"&amp;Table_PayItems[[#This Row],[Unit]],Table_PayItems[[#This Row],[Description]]&amp;" - $"&amp;Table_PayItems[[#This Row],[Unit]])</f>
        <v>Expansion Joint System, Modular, 9 inch - $Ft</v>
      </c>
      <c r="I2514" s="29" t="str">
        <f>IFERROR(VLOOKUP(ROWS($M$5:M2514),Table_PayItems[[Search Key]:[Concentrated Name]],2,FALSE),"")</f>
        <v>Expansion Joint System, Modular, 9 inch - $Ft</v>
      </c>
      <c r="J2514" s="1"/>
      <c r="K2514" s="1"/>
      <c r="L2514" s="22">
        <f>IF(ISNUMBER(SEARCH(Pay_Item_Search_Text_2,M2514)),MAX($L$4:L2513)+1,0)</f>
        <v>0</v>
      </c>
      <c r="M2514" s="1" t="str">
        <f>IFERROR(VLOOKUP(ROWS($M$5:M2514),Table_PayItems[[Search Key]:[Concentrated Name]],2,FALSE),"")</f>
        <v>Expansion Joint System, Modular, 9 inch - $Ft</v>
      </c>
      <c r="N2514" s="1" t="str">
        <f>IFERROR(VLOOKUP(ROWS($M$5:N2514),$L$5:$M$7000,2,FALSE),"")</f>
        <v/>
      </c>
      <c r="O2514" s="1" t="str">
        <f>IFERROR(VLOOKUP(ROWS($O$5:O2514),$K$5:$L$7000,2,FALSE),"")</f>
        <v/>
      </c>
    </row>
    <row r="2515" spans="2:15" ht="15" customHeight="1" x14ac:dyDescent="0.25">
      <c r="B2515" s="178" t="s">
        <v>8036</v>
      </c>
      <c r="C2515" s="178" t="s">
        <v>104</v>
      </c>
      <c r="D2515" s="178" t="s">
        <v>130</v>
      </c>
      <c r="E2515" s="178" t="s">
        <v>131</v>
      </c>
      <c r="F2515" s="178" t="s">
        <v>17</v>
      </c>
      <c r="G2515" s="1">
        <f>IF(ISNUMBER(Pay_Item_Search_Text),IF(ISNUMBER(IF(FIND(Pay_Item_Search_Text,B2515)=1,1, "FALSE")),MAX(G$4:$G2514)+1,IF(ISNUMBER(Pay_Item_Search_Text),0,IF(ISNUMBER(SEARCH(Pay_Item_Search_Text,H2515)),MAX(G$4:$G2514)+1,0))),IF(ISNUMBER(Pay_Item_Search_Text),0,IF(ISNUMBER(SEARCH(Pay_Item_Search_Text,H2515)),MAX(G$4:$G2514)+1,0)))</f>
        <v>2511</v>
      </c>
      <c r="H2515" s="1" t="str">
        <f>IF(Table_PayItems[[#This Row],[Description]]="_","_ Unique Item - "&amp;Table_PayItems[[#This Row],[Item]]&amp;" - $"&amp;Table_PayItems[[#This Row],[Unit]],Table_PayItems[[#This Row],[Description]]&amp;" - $"&amp;Table_PayItems[[#This Row],[Unit]])</f>
        <v>Exploratory Investigation, Vertical - $Ft</v>
      </c>
      <c r="I2515" s="29" t="str">
        <f>IFERROR(VLOOKUP(ROWS($M$5:M2515),Table_PayItems[[Search Key]:[Concentrated Name]],2,FALSE),"")</f>
        <v>Exploratory Investigation, Vertical - $Ft</v>
      </c>
      <c r="J2515" s="1"/>
      <c r="K2515" s="1"/>
      <c r="L2515" s="22">
        <f>IF(ISNUMBER(SEARCH(Pay_Item_Search_Text_2,M2515)),MAX($L$4:L2514)+1,0)</f>
        <v>0</v>
      </c>
      <c r="M2515" s="1" t="str">
        <f>IFERROR(VLOOKUP(ROWS($M$5:M2515),Table_PayItems[[Search Key]:[Concentrated Name]],2,FALSE),"")</f>
        <v>Exploratory Investigation, Vertical - $Ft</v>
      </c>
      <c r="N2515" s="1" t="str">
        <f>IFERROR(VLOOKUP(ROWS($M$5:N2515),$L$5:$M$7000,2,FALSE),"")</f>
        <v/>
      </c>
      <c r="O2515" s="1" t="str">
        <f>IFERROR(VLOOKUP(ROWS($O$5:O2515),$K$5:$L$7000,2,FALSE),"")</f>
        <v/>
      </c>
    </row>
    <row r="2516" spans="2:15" ht="15" customHeight="1" x14ac:dyDescent="0.25">
      <c r="B2516" s="178" t="s">
        <v>12543</v>
      </c>
      <c r="C2516" s="178" t="s">
        <v>88</v>
      </c>
      <c r="D2516" s="178" t="s">
        <v>4159</v>
      </c>
      <c r="E2516" s="178" t="s">
        <v>6993</v>
      </c>
      <c r="F2516" s="178" t="s">
        <v>17</v>
      </c>
      <c r="G2516" s="1">
        <f>IF(ISNUMBER(Pay_Item_Search_Text),IF(ISNUMBER(IF(FIND(Pay_Item_Search_Text,B2516)=1,1, "FALSE")),MAX(G$4:$G2515)+1,IF(ISNUMBER(Pay_Item_Search_Text),0,IF(ISNUMBER(SEARCH(Pay_Item_Search_Text,H2516)),MAX(G$4:$G2515)+1,0))),IF(ISNUMBER(Pay_Item_Search_Text),0,IF(ISNUMBER(SEARCH(Pay_Item_Search_Text,H2516)),MAX(G$4:$G2515)+1,0)))</f>
        <v>2512</v>
      </c>
      <c r="H2516" s="1" t="str">
        <f>IF(Table_PayItems[[#This Row],[Description]]="_","_ Unique Item - "&amp;Table_PayItems[[#This Row],[Item]]&amp;" - $"&amp;Table_PayItems[[#This Row],[Unit]],Table_PayItems[[#This Row],[Description]]&amp;" - $"&amp;Table_PayItems[[#This Row],[Unit]])</f>
        <v>Fagus grandifolia, 1 1/2 inch - $Ea</v>
      </c>
      <c r="I2516" s="29" t="str">
        <f>IFERROR(VLOOKUP(ROWS($M$5:M2516),Table_PayItems[[Search Key]:[Concentrated Name]],2,FALSE),"")</f>
        <v>Fagus grandifolia, 1 1/2 inch - $Ea</v>
      </c>
      <c r="J2516" s="1"/>
      <c r="K2516" s="1"/>
      <c r="L2516" s="22">
        <f>IF(ISNUMBER(SEARCH(Pay_Item_Search_Text_2,M2516)),MAX($L$4:L2515)+1,0)</f>
        <v>0</v>
      </c>
      <c r="M2516" s="1" t="str">
        <f>IFERROR(VLOOKUP(ROWS($M$5:M2516),Table_PayItems[[Search Key]:[Concentrated Name]],2,FALSE),"")</f>
        <v>Fagus grandifolia, 1 1/2 inch - $Ea</v>
      </c>
      <c r="N2516" s="1" t="str">
        <f>IFERROR(VLOOKUP(ROWS($M$5:N2516),$L$5:$M$7000,2,FALSE),"")</f>
        <v/>
      </c>
      <c r="O2516" s="1" t="str">
        <f>IFERROR(VLOOKUP(ROWS($O$5:O2516),$K$5:$L$7000,2,FALSE),"")</f>
        <v/>
      </c>
    </row>
    <row r="2517" spans="2:15" ht="15" customHeight="1" x14ac:dyDescent="0.25">
      <c r="B2517" s="178" t="s">
        <v>12544</v>
      </c>
      <c r="C2517" s="178" t="s">
        <v>88</v>
      </c>
      <c r="D2517" s="178" t="s">
        <v>4160</v>
      </c>
      <c r="E2517" s="178" t="s">
        <v>6993</v>
      </c>
      <c r="F2517" s="178" t="s">
        <v>17</v>
      </c>
      <c r="G2517" s="1">
        <f>IF(ISNUMBER(Pay_Item_Search_Text),IF(ISNUMBER(IF(FIND(Pay_Item_Search_Text,B2517)=1,1, "FALSE")),MAX(G$4:$G2516)+1,IF(ISNUMBER(Pay_Item_Search_Text),0,IF(ISNUMBER(SEARCH(Pay_Item_Search_Text,H2517)),MAX(G$4:$G2516)+1,0))),IF(ISNUMBER(Pay_Item_Search_Text),0,IF(ISNUMBER(SEARCH(Pay_Item_Search_Text,H2517)),MAX(G$4:$G2516)+1,0)))</f>
        <v>2513</v>
      </c>
      <c r="H2517" s="1" t="str">
        <f>IF(Table_PayItems[[#This Row],[Description]]="_","_ Unique Item - "&amp;Table_PayItems[[#This Row],[Item]]&amp;" - $"&amp;Table_PayItems[[#This Row],[Unit]],Table_PayItems[[#This Row],[Description]]&amp;" - $"&amp;Table_PayItems[[#This Row],[Unit]])</f>
        <v>Fagus grandifolia, 1 3/4 inch - $Ea</v>
      </c>
      <c r="I2517" s="29" t="str">
        <f>IFERROR(VLOOKUP(ROWS($M$5:M2517),Table_PayItems[[Search Key]:[Concentrated Name]],2,FALSE),"")</f>
        <v>Fagus grandifolia, 1 3/4 inch - $Ea</v>
      </c>
      <c r="J2517" s="1"/>
      <c r="K2517" s="1"/>
      <c r="L2517" s="22">
        <f>IF(ISNUMBER(SEARCH(Pay_Item_Search_Text_2,M2517)),MAX($L$4:L2516)+1,0)</f>
        <v>0</v>
      </c>
      <c r="M2517" s="1" t="str">
        <f>IFERROR(VLOOKUP(ROWS($M$5:M2517),Table_PayItems[[Search Key]:[Concentrated Name]],2,FALSE),"")</f>
        <v>Fagus grandifolia, 1 3/4 inch - $Ea</v>
      </c>
      <c r="N2517" s="1" t="str">
        <f>IFERROR(VLOOKUP(ROWS($M$5:N2517),$L$5:$M$7000,2,FALSE),"")</f>
        <v/>
      </c>
      <c r="O2517" s="1" t="str">
        <f>IFERROR(VLOOKUP(ROWS($O$5:O2517),$K$5:$L$7000,2,FALSE),"")</f>
        <v/>
      </c>
    </row>
    <row r="2518" spans="2:15" ht="15" customHeight="1" x14ac:dyDescent="0.25">
      <c r="B2518" s="178" t="s">
        <v>12545</v>
      </c>
      <c r="C2518" s="178" t="s">
        <v>88</v>
      </c>
      <c r="D2518" s="178" t="s">
        <v>4161</v>
      </c>
      <c r="E2518" s="178" t="s">
        <v>6993</v>
      </c>
      <c r="F2518" s="178" t="s">
        <v>17</v>
      </c>
      <c r="G2518" s="1">
        <f>IF(ISNUMBER(Pay_Item_Search_Text),IF(ISNUMBER(IF(FIND(Pay_Item_Search_Text,B2518)=1,1, "FALSE")),MAX(G$4:$G2517)+1,IF(ISNUMBER(Pay_Item_Search_Text),0,IF(ISNUMBER(SEARCH(Pay_Item_Search_Text,H2518)),MAX(G$4:$G2517)+1,0))),IF(ISNUMBER(Pay_Item_Search_Text),0,IF(ISNUMBER(SEARCH(Pay_Item_Search_Text,H2518)),MAX(G$4:$G2517)+1,0)))</f>
        <v>2514</v>
      </c>
      <c r="H2518" s="1" t="str">
        <f>IF(Table_PayItems[[#This Row],[Description]]="_","_ Unique Item - "&amp;Table_PayItems[[#This Row],[Item]]&amp;" - $"&amp;Table_PayItems[[#This Row],[Unit]],Table_PayItems[[#This Row],[Description]]&amp;" - $"&amp;Table_PayItems[[#This Row],[Unit]])</f>
        <v>Fagus grandifolia, 2 inch - $Ea</v>
      </c>
      <c r="I2518" s="29" t="str">
        <f>IFERROR(VLOOKUP(ROWS($M$5:M2518),Table_PayItems[[Search Key]:[Concentrated Name]],2,FALSE),"")</f>
        <v>Fagus grandifolia, 2 inch - $Ea</v>
      </c>
      <c r="J2518" s="1"/>
      <c r="K2518" s="1"/>
      <c r="L2518" s="22">
        <f>IF(ISNUMBER(SEARCH(Pay_Item_Search_Text_2,M2518)),MAX($L$4:L2517)+1,0)</f>
        <v>0</v>
      </c>
      <c r="M2518" s="1" t="str">
        <f>IFERROR(VLOOKUP(ROWS($M$5:M2518),Table_PayItems[[Search Key]:[Concentrated Name]],2,FALSE),"")</f>
        <v>Fagus grandifolia, 2 inch - $Ea</v>
      </c>
      <c r="N2518" s="1" t="str">
        <f>IFERROR(VLOOKUP(ROWS($M$5:N2518),$L$5:$M$7000,2,FALSE),"")</f>
        <v/>
      </c>
      <c r="O2518" s="1" t="str">
        <f>IFERROR(VLOOKUP(ROWS($O$5:O2518),$K$5:$L$7000,2,FALSE),"")</f>
        <v/>
      </c>
    </row>
    <row r="2519" spans="2:15" ht="15" customHeight="1" x14ac:dyDescent="0.25">
      <c r="B2519" s="178" t="s">
        <v>12546</v>
      </c>
      <c r="C2519" s="178" t="s">
        <v>88</v>
      </c>
      <c r="D2519" s="178" t="s">
        <v>4162</v>
      </c>
      <c r="E2519" s="178" t="s">
        <v>6993</v>
      </c>
      <c r="F2519" s="178" t="s">
        <v>17</v>
      </c>
      <c r="G2519" s="1">
        <f>IF(ISNUMBER(Pay_Item_Search_Text),IF(ISNUMBER(IF(FIND(Pay_Item_Search_Text,B2519)=1,1, "FALSE")),MAX(G$4:$G2518)+1,IF(ISNUMBER(Pay_Item_Search_Text),0,IF(ISNUMBER(SEARCH(Pay_Item_Search_Text,H2519)),MAX(G$4:$G2518)+1,0))),IF(ISNUMBER(Pay_Item_Search_Text),0,IF(ISNUMBER(SEARCH(Pay_Item_Search_Text,H2519)),MAX(G$4:$G2518)+1,0)))</f>
        <v>2515</v>
      </c>
      <c r="H2519" s="1" t="str">
        <f>IF(Table_PayItems[[#This Row],[Description]]="_","_ Unique Item - "&amp;Table_PayItems[[#This Row],[Item]]&amp;" - $"&amp;Table_PayItems[[#This Row],[Unit]],Table_PayItems[[#This Row],[Description]]&amp;" - $"&amp;Table_PayItems[[#This Row],[Unit]])</f>
        <v>Fagus sylvatica, 1 1/2 inch - $Ea</v>
      </c>
      <c r="I2519" s="29" t="str">
        <f>IFERROR(VLOOKUP(ROWS($M$5:M2519),Table_PayItems[[Search Key]:[Concentrated Name]],2,FALSE),"")</f>
        <v>Fagus sylvatica, 1 1/2 inch - $Ea</v>
      </c>
      <c r="J2519" s="1"/>
      <c r="K2519" s="1"/>
      <c r="L2519" s="22">
        <f>IF(ISNUMBER(SEARCH(Pay_Item_Search_Text_2,M2519)),MAX($L$4:L2518)+1,0)</f>
        <v>0</v>
      </c>
      <c r="M2519" s="1" t="str">
        <f>IFERROR(VLOOKUP(ROWS($M$5:M2519),Table_PayItems[[Search Key]:[Concentrated Name]],2,FALSE),"")</f>
        <v>Fagus sylvatica, 1 1/2 inch - $Ea</v>
      </c>
      <c r="N2519" s="1" t="str">
        <f>IFERROR(VLOOKUP(ROWS($M$5:N2519),$L$5:$M$7000,2,FALSE),"")</f>
        <v/>
      </c>
      <c r="O2519" s="1" t="str">
        <f>IFERROR(VLOOKUP(ROWS($O$5:O2519),$K$5:$L$7000,2,FALSE),"")</f>
        <v/>
      </c>
    </row>
    <row r="2520" spans="2:15" ht="15" customHeight="1" x14ac:dyDescent="0.25">
      <c r="B2520" s="178" t="s">
        <v>12547</v>
      </c>
      <c r="C2520" s="178" t="s">
        <v>88</v>
      </c>
      <c r="D2520" s="178" t="s">
        <v>4163</v>
      </c>
      <c r="E2520" s="178" t="s">
        <v>6993</v>
      </c>
      <c r="F2520" s="178" t="s">
        <v>17</v>
      </c>
      <c r="G2520" s="1">
        <f>IF(ISNUMBER(Pay_Item_Search_Text),IF(ISNUMBER(IF(FIND(Pay_Item_Search_Text,B2520)=1,1, "FALSE")),MAX(G$4:$G2519)+1,IF(ISNUMBER(Pay_Item_Search_Text),0,IF(ISNUMBER(SEARCH(Pay_Item_Search_Text,H2520)),MAX(G$4:$G2519)+1,0))),IF(ISNUMBER(Pay_Item_Search_Text),0,IF(ISNUMBER(SEARCH(Pay_Item_Search_Text,H2520)),MAX(G$4:$G2519)+1,0)))</f>
        <v>2516</v>
      </c>
      <c r="H2520" s="1" t="str">
        <f>IF(Table_PayItems[[#This Row],[Description]]="_","_ Unique Item - "&amp;Table_PayItems[[#This Row],[Item]]&amp;" - $"&amp;Table_PayItems[[#This Row],[Unit]],Table_PayItems[[#This Row],[Description]]&amp;" - $"&amp;Table_PayItems[[#This Row],[Unit]])</f>
        <v>Fagus sylvatica, 1 3/4 inch - $Ea</v>
      </c>
      <c r="I2520" s="29" t="str">
        <f>IFERROR(VLOOKUP(ROWS($M$5:M2520),Table_PayItems[[Search Key]:[Concentrated Name]],2,FALSE),"")</f>
        <v>Fagus sylvatica, 1 3/4 inch - $Ea</v>
      </c>
      <c r="J2520" s="1"/>
      <c r="K2520" s="1"/>
      <c r="L2520" s="22">
        <f>IF(ISNUMBER(SEARCH(Pay_Item_Search_Text_2,M2520)),MAX($L$4:L2519)+1,0)</f>
        <v>0</v>
      </c>
      <c r="M2520" s="1" t="str">
        <f>IFERROR(VLOOKUP(ROWS($M$5:M2520),Table_PayItems[[Search Key]:[Concentrated Name]],2,FALSE),"")</f>
        <v>Fagus sylvatica, 1 3/4 inch - $Ea</v>
      </c>
      <c r="N2520" s="1" t="str">
        <f>IFERROR(VLOOKUP(ROWS($M$5:N2520),$L$5:$M$7000,2,FALSE),"")</f>
        <v/>
      </c>
      <c r="O2520" s="1" t="str">
        <f>IFERROR(VLOOKUP(ROWS($O$5:O2520),$K$5:$L$7000,2,FALSE),"")</f>
        <v/>
      </c>
    </row>
    <row r="2521" spans="2:15" ht="15" customHeight="1" x14ac:dyDescent="0.25">
      <c r="B2521" s="178" t="s">
        <v>12548</v>
      </c>
      <c r="C2521" s="178" t="s">
        <v>88</v>
      </c>
      <c r="D2521" s="178" t="s">
        <v>4164</v>
      </c>
      <c r="E2521" s="178" t="s">
        <v>6993</v>
      </c>
      <c r="F2521" s="178" t="s">
        <v>17</v>
      </c>
      <c r="G2521" s="1">
        <f>IF(ISNUMBER(Pay_Item_Search_Text),IF(ISNUMBER(IF(FIND(Pay_Item_Search_Text,B2521)=1,1, "FALSE")),MAX(G$4:$G2520)+1,IF(ISNUMBER(Pay_Item_Search_Text),0,IF(ISNUMBER(SEARCH(Pay_Item_Search_Text,H2521)),MAX(G$4:$G2520)+1,0))),IF(ISNUMBER(Pay_Item_Search_Text),0,IF(ISNUMBER(SEARCH(Pay_Item_Search_Text,H2521)),MAX(G$4:$G2520)+1,0)))</f>
        <v>2517</v>
      </c>
      <c r="H2521" s="1" t="str">
        <f>IF(Table_PayItems[[#This Row],[Description]]="_","_ Unique Item - "&amp;Table_PayItems[[#This Row],[Item]]&amp;" - $"&amp;Table_PayItems[[#This Row],[Unit]],Table_PayItems[[#This Row],[Description]]&amp;" - $"&amp;Table_PayItems[[#This Row],[Unit]])</f>
        <v>Fagus sylvatica, 2 inch - $Ea</v>
      </c>
      <c r="I2521" s="29" t="str">
        <f>IFERROR(VLOOKUP(ROWS($M$5:M2521),Table_PayItems[[Search Key]:[Concentrated Name]],2,FALSE),"")</f>
        <v>Fagus sylvatica, 2 inch - $Ea</v>
      </c>
      <c r="J2521" s="1"/>
      <c r="K2521" s="1"/>
      <c r="L2521" s="22">
        <f>IF(ISNUMBER(SEARCH(Pay_Item_Search_Text_2,M2521)),MAX($L$4:L2520)+1,0)</f>
        <v>0</v>
      </c>
      <c r="M2521" s="1" t="str">
        <f>IFERROR(VLOOKUP(ROWS($M$5:M2521),Table_PayItems[[Search Key]:[Concentrated Name]],2,FALSE),"")</f>
        <v>Fagus sylvatica, 2 inch - $Ea</v>
      </c>
      <c r="N2521" s="1" t="str">
        <f>IFERROR(VLOOKUP(ROWS($M$5:N2521),$L$5:$M$7000,2,FALSE),"")</f>
        <v/>
      </c>
      <c r="O2521" s="1" t="str">
        <f>IFERROR(VLOOKUP(ROWS($O$5:O2521),$K$5:$L$7000,2,FALSE),"")</f>
        <v/>
      </c>
    </row>
    <row r="2522" spans="2:15" ht="15" customHeight="1" x14ac:dyDescent="0.25">
      <c r="B2522" s="178" t="s">
        <v>12549</v>
      </c>
      <c r="C2522" s="178" t="s">
        <v>88</v>
      </c>
      <c r="D2522" s="178" t="s">
        <v>7219</v>
      </c>
      <c r="E2522" s="178" t="s">
        <v>6993</v>
      </c>
      <c r="F2522" s="178" t="s">
        <v>17</v>
      </c>
      <c r="G2522" s="1">
        <f>IF(ISNUMBER(Pay_Item_Search_Text),IF(ISNUMBER(IF(FIND(Pay_Item_Search_Text,B2522)=1,1, "FALSE")),MAX(G$4:$G2521)+1,IF(ISNUMBER(Pay_Item_Search_Text),0,IF(ISNUMBER(SEARCH(Pay_Item_Search_Text,H2522)),MAX(G$4:$G2521)+1,0))),IF(ISNUMBER(Pay_Item_Search_Text),0,IF(ISNUMBER(SEARCH(Pay_Item_Search_Text,H2522)),MAX(G$4:$G2521)+1,0)))</f>
        <v>2518</v>
      </c>
      <c r="H2522" s="1" t="str">
        <f>IF(Table_PayItems[[#This Row],[Description]]="_","_ Unique Item - "&amp;Table_PayItems[[#This Row],[Item]]&amp;" - $"&amp;Table_PayItems[[#This Row],[Unit]],Table_PayItems[[#This Row],[Description]]&amp;" - $"&amp;Table_PayItems[[#This Row],[Unit]])</f>
        <v>Fallopia japonica Compacta, #1 cont. - $Ea</v>
      </c>
      <c r="I2522" s="29" t="str">
        <f>IFERROR(VLOOKUP(ROWS($M$5:M2522),Table_PayItems[[Search Key]:[Concentrated Name]],2,FALSE),"")</f>
        <v>Fallopia japonica Compacta, #1 cont. - $Ea</v>
      </c>
      <c r="J2522" s="1"/>
      <c r="K2522" s="1"/>
      <c r="L2522" s="22">
        <f>IF(ISNUMBER(SEARCH(Pay_Item_Search_Text_2,M2522)),MAX($L$4:L2521)+1,0)</f>
        <v>0</v>
      </c>
      <c r="M2522" s="1" t="str">
        <f>IFERROR(VLOOKUP(ROWS($M$5:M2522),Table_PayItems[[Search Key]:[Concentrated Name]],2,FALSE),"")</f>
        <v>Fallopia japonica Compacta, #1 cont. - $Ea</v>
      </c>
      <c r="N2522" s="1" t="str">
        <f>IFERROR(VLOOKUP(ROWS($M$5:N2522),$L$5:$M$7000,2,FALSE),"")</f>
        <v/>
      </c>
      <c r="O2522" s="1" t="str">
        <f>IFERROR(VLOOKUP(ROWS($O$5:O2522),$K$5:$L$7000,2,FALSE),"")</f>
        <v/>
      </c>
    </row>
    <row r="2523" spans="2:15" ht="15" customHeight="1" x14ac:dyDescent="0.25">
      <c r="B2523" s="178" t="s">
        <v>12550</v>
      </c>
      <c r="C2523" s="178" t="s">
        <v>88</v>
      </c>
      <c r="D2523" s="178" t="s">
        <v>7220</v>
      </c>
      <c r="E2523" s="178" t="s">
        <v>6993</v>
      </c>
      <c r="F2523" s="178" t="s">
        <v>17</v>
      </c>
      <c r="G2523" s="1">
        <f>IF(ISNUMBER(Pay_Item_Search_Text),IF(ISNUMBER(IF(FIND(Pay_Item_Search_Text,B2523)=1,1, "FALSE")),MAX(G$4:$G2522)+1,IF(ISNUMBER(Pay_Item_Search_Text),0,IF(ISNUMBER(SEARCH(Pay_Item_Search_Text,H2523)),MAX(G$4:$G2522)+1,0))),IF(ISNUMBER(Pay_Item_Search_Text),0,IF(ISNUMBER(SEARCH(Pay_Item_Search_Text,H2523)),MAX(G$4:$G2522)+1,0)))</f>
        <v>2519</v>
      </c>
      <c r="H2523" s="1" t="str">
        <f>IF(Table_PayItems[[#This Row],[Description]]="_","_ Unique Item - "&amp;Table_PayItems[[#This Row],[Item]]&amp;" - $"&amp;Table_PayItems[[#This Row],[Unit]],Table_PayItems[[#This Row],[Description]]&amp;" - $"&amp;Table_PayItems[[#This Row],[Unit]])</f>
        <v>Fallopia japonica Compacta, 3 inch pot - $Ea</v>
      </c>
      <c r="I2523" s="29" t="str">
        <f>IFERROR(VLOOKUP(ROWS($M$5:M2523),Table_PayItems[[Search Key]:[Concentrated Name]],2,FALSE),"")</f>
        <v>Fallopia japonica Compacta, 3 inch pot - $Ea</v>
      </c>
      <c r="J2523" s="1"/>
      <c r="K2523" s="1"/>
      <c r="L2523" s="22">
        <f>IF(ISNUMBER(SEARCH(Pay_Item_Search_Text_2,M2523)),MAX($L$4:L2522)+1,0)</f>
        <v>0</v>
      </c>
      <c r="M2523" s="1" t="str">
        <f>IFERROR(VLOOKUP(ROWS($M$5:M2523),Table_PayItems[[Search Key]:[Concentrated Name]],2,FALSE),"")</f>
        <v>Fallopia japonica Compacta, 3 inch pot - $Ea</v>
      </c>
      <c r="N2523" s="1" t="str">
        <f>IFERROR(VLOOKUP(ROWS($M$5:N2523),$L$5:$M$7000,2,FALSE),"")</f>
        <v/>
      </c>
      <c r="O2523" s="1" t="str">
        <f>IFERROR(VLOOKUP(ROWS($O$5:O2523),$K$5:$L$7000,2,FALSE),"")</f>
        <v/>
      </c>
    </row>
    <row r="2524" spans="2:15" ht="15" customHeight="1" x14ac:dyDescent="0.25">
      <c r="B2524" s="178" t="s">
        <v>12551</v>
      </c>
      <c r="C2524" s="178" t="s">
        <v>88</v>
      </c>
      <c r="D2524" s="178" t="s">
        <v>7221</v>
      </c>
      <c r="E2524" s="178" t="s">
        <v>6993</v>
      </c>
      <c r="F2524" s="178" t="s">
        <v>17</v>
      </c>
      <c r="G2524" s="1">
        <f>IF(ISNUMBER(Pay_Item_Search_Text),IF(ISNUMBER(IF(FIND(Pay_Item_Search_Text,B2524)=1,1, "FALSE")),MAX(G$4:$G2523)+1,IF(ISNUMBER(Pay_Item_Search_Text),0,IF(ISNUMBER(SEARCH(Pay_Item_Search_Text,H2524)),MAX(G$4:$G2523)+1,0))),IF(ISNUMBER(Pay_Item_Search_Text),0,IF(ISNUMBER(SEARCH(Pay_Item_Search_Text,H2524)),MAX(G$4:$G2523)+1,0)))</f>
        <v>2520</v>
      </c>
      <c r="H2524" s="1" t="str">
        <f>IF(Table_PayItems[[#This Row],[Description]]="_","_ Unique Item - "&amp;Table_PayItems[[#This Row],[Item]]&amp;" - $"&amp;Table_PayItems[[#This Row],[Unit]],Table_PayItems[[#This Row],[Description]]&amp;" - $"&amp;Table_PayItems[[#This Row],[Unit]])</f>
        <v>Fallopia japonica Compacta, 4 inch pot - $Ea</v>
      </c>
      <c r="I2524" s="29" t="str">
        <f>IFERROR(VLOOKUP(ROWS($M$5:M2524),Table_PayItems[[Search Key]:[Concentrated Name]],2,FALSE),"")</f>
        <v>Fallopia japonica Compacta, 4 inch pot - $Ea</v>
      </c>
      <c r="J2524" s="1"/>
      <c r="K2524" s="1"/>
      <c r="L2524" s="22">
        <f>IF(ISNUMBER(SEARCH(Pay_Item_Search_Text_2,M2524)),MAX($L$4:L2523)+1,0)</f>
        <v>0</v>
      </c>
      <c r="M2524" s="1" t="str">
        <f>IFERROR(VLOOKUP(ROWS($M$5:M2524),Table_PayItems[[Search Key]:[Concentrated Name]],2,FALSE),"")</f>
        <v>Fallopia japonica Compacta, 4 inch pot - $Ea</v>
      </c>
      <c r="N2524" s="1" t="str">
        <f>IFERROR(VLOOKUP(ROWS($M$5:N2524),$L$5:$M$7000,2,FALSE),"")</f>
        <v/>
      </c>
      <c r="O2524" s="1" t="str">
        <f>IFERROR(VLOOKUP(ROWS($O$5:O2524),$K$5:$L$7000,2,FALSE),"")</f>
        <v/>
      </c>
    </row>
    <row r="2525" spans="2:15" ht="15" customHeight="1" x14ac:dyDescent="0.25">
      <c r="B2525" s="178" t="s">
        <v>10732</v>
      </c>
      <c r="C2525" s="178" t="s">
        <v>132</v>
      </c>
      <c r="D2525" s="178" t="s">
        <v>2735</v>
      </c>
      <c r="E2525" s="178" t="s">
        <v>17</v>
      </c>
      <c r="F2525" s="178" t="s">
        <v>17</v>
      </c>
      <c r="G2525" s="1">
        <f>IF(ISNUMBER(Pay_Item_Search_Text),IF(ISNUMBER(IF(FIND(Pay_Item_Search_Text,B2525)=1,1, "FALSE")),MAX(G$4:$G2524)+1,IF(ISNUMBER(Pay_Item_Search_Text),0,IF(ISNUMBER(SEARCH(Pay_Item_Search_Text,H2525)),MAX(G$4:$G2524)+1,0))),IF(ISNUMBER(Pay_Item_Search_Text),0,IF(ISNUMBER(SEARCH(Pay_Item_Search_Text,H2525)),MAX(G$4:$G2524)+1,0)))</f>
        <v>2521</v>
      </c>
      <c r="H2525" s="1" t="str">
        <f>IF(Table_PayItems[[#This Row],[Description]]="_","_ Unique Item - "&amp;Table_PayItems[[#This Row],[Item]]&amp;" - $"&amp;Table_PayItems[[#This Row],[Unit]],Table_PayItems[[#This Row],[Description]]&amp;" - $"&amp;Table_PayItems[[#This Row],[Unit]])</f>
        <v>False Decking - $Sft</v>
      </c>
      <c r="I2525" s="29" t="str">
        <f>IFERROR(VLOOKUP(ROWS($M$5:M2525),Table_PayItems[[Search Key]:[Concentrated Name]],2,FALSE),"")</f>
        <v>False Decking - $Sft</v>
      </c>
      <c r="J2525" s="1"/>
      <c r="K2525" s="1"/>
      <c r="L2525" s="22">
        <f>IF(ISNUMBER(SEARCH(Pay_Item_Search_Text_2,M2525)),MAX($L$4:L2524)+1,0)</f>
        <v>0</v>
      </c>
      <c r="M2525" s="1" t="str">
        <f>IFERROR(VLOOKUP(ROWS($M$5:M2525),Table_PayItems[[Search Key]:[Concentrated Name]],2,FALSE),"")</f>
        <v>False Decking - $Sft</v>
      </c>
      <c r="N2525" s="1" t="str">
        <f>IFERROR(VLOOKUP(ROWS($M$5:N2525),$L$5:$M$7000,2,FALSE),"")</f>
        <v/>
      </c>
      <c r="O2525" s="1" t="str">
        <f>IFERROR(VLOOKUP(ROWS($O$5:O2525),$K$5:$L$7000,2,FALSE),"")</f>
        <v/>
      </c>
    </row>
    <row r="2526" spans="2:15" ht="15" customHeight="1" x14ac:dyDescent="0.25">
      <c r="B2526" s="178" t="s">
        <v>11449</v>
      </c>
      <c r="C2526" s="178" t="s">
        <v>88</v>
      </c>
      <c r="D2526" s="178" t="s">
        <v>3368</v>
      </c>
      <c r="E2526" s="178" t="s">
        <v>2724</v>
      </c>
      <c r="F2526" s="178" t="s">
        <v>17</v>
      </c>
      <c r="G2526" s="1">
        <f>IF(ISNUMBER(Pay_Item_Search_Text),IF(ISNUMBER(IF(FIND(Pay_Item_Search_Text,B2526)=1,1, "FALSE")),MAX(G$4:$G2525)+1,IF(ISNUMBER(Pay_Item_Search_Text),0,IF(ISNUMBER(SEARCH(Pay_Item_Search_Text,H2526)),MAX(G$4:$G2525)+1,0))),IF(ISNUMBER(Pay_Item_Search_Text),0,IF(ISNUMBER(SEARCH(Pay_Item_Search_Text,H2526)),MAX(G$4:$G2525)+1,0)))</f>
        <v>2522</v>
      </c>
      <c r="H2526" s="1" t="str">
        <f>IF(Table_PayItems[[#This Row],[Description]]="_","_ Unique Item - "&amp;Table_PayItems[[#This Row],[Item]]&amp;" - $"&amp;Table_PayItems[[#This Row],[Unit]],Table_PayItems[[#This Row],[Description]]&amp;" - $"&amp;Table_PayItems[[#This Row],[Unit]])</f>
        <v>Fdn, Breakaway, W8 x 13 - $Ea</v>
      </c>
      <c r="I2526" s="29" t="str">
        <f>IFERROR(VLOOKUP(ROWS($M$5:M2526),Table_PayItems[[Search Key]:[Concentrated Name]],2,FALSE),"")</f>
        <v>Fdn, Breakaway, W8 x 13 - $Ea</v>
      </c>
      <c r="J2526" s="1"/>
      <c r="K2526" s="1"/>
      <c r="L2526" s="22">
        <f>IF(ISNUMBER(SEARCH(Pay_Item_Search_Text_2,M2526)),MAX($L$4:L2525)+1,0)</f>
        <v>0</v>
      </c>
      <c r="M2526" s="1" t="str">
        <f>IFERROR(VLOOKUP(ROWS($M$5:M2526),Table_PayItems[[Search Key]:[Concentrated Name]],2,FALSE),"")</f>
        <v>Fdn, Breakaway, W8 x 13 - $Ea</v>
      </c>
      <c r="N2526" s="1" t="str">
        <f>IFERROR(VLOOKUP(ROWS($M$5:N2526),$L$5:$M$7000,2,FALSE),"")</f>
        <v/>
      </c>
      <c r="O2526" s="1" t="str">
        <f>IFERROR(VLOOKUP(ROWS($O$5:O2526),$K$5:$L$7000,2,FALSE),"")</f>
        <v/>
      </c>
    </row>
    <row r="2527" spans="2:15" ht="15" customHeight="1" x14ac:dyDescent="0.25">
      <c r="B2527" s="178" t="s">
        <v>11450</v>
      </c>
      <c r="C2527" s="178" t="s">
        <v>88</v>
      </c>
      <c r="D2527" s="178" t="s">
        <v>3369</v>
      </c>
      <c r="E2527" s="178" t="s">
        <v>2724</v>
      </c>
      <c r="F2527" s="178" t="s">
        <v>17</v>
      </c>
      <c r="G2527" s="1">
        <f>IF(ISNUMBER(Pay_Item_Search_Text),IF(ISNUMBER(IF(FIND(Pay_Item_Search_Text,B2527)=1,1, "FALSE")),MAX(G$4:$G2526)+1,IF(ISNUMBER(Pay_Item_Search_Text),0,IF(ISNUMBER(SEARCH(Pay_Item_Search_Text,H2527)),MAX(G$4:$G2526)+1,0))),IF(ISNUMBER(Pay_Item_Search_Text),0,IF(ISNUMBER(SEARCH(Pay_Item_Search_Text,H2527)),MAX(G$4:$G2526)+1,0)))</f>
        <v>2523</v>
      </c>
      <c r="H2527" s="1" t="str">
        <f>IF(Table_PayItems[[#This Row],[Description]]="_","_ Unique Item - "&amp;Table_PayItems[[#This Row],[Item]]&amp;" - $"&amp;Table_PayItems[[#This Row],[Unit]],Table_PayItems[[#This Row],[Description]]&amp;" - $"&amp;Table_PayItems[[#This Row],[Unit]])</f>
        <v>Fdn, Breakaway, W8 x 18 - $Ea</v>
      </c>
      <c r="I2527" s="29" t="str">
        <f>IFERROR(VLOOKUP(ROWS($M$5:M2527),Table_PayItems[[Search Key]:[Concentrated Name]],2,FALSE),"")</f>
        <v>Fdn, Breakaway, W8 x 18 - $Ea</v>
      </c>
      <c r="J2527" s="1"/>
      <c r="K2527" s="1"/>
      <c r="L2527" s="22">
        <f>IF(ISNUMBER(SEARCH(Pay_Item_Search_Text_2,M2527)),MAX($L$4:L2526)+1,0)</f>
        <v>0</v>
      </c>
      <c r="M2527" s="1" t="str">
        <f>IFERROR(VLOOKUP(ROWS($M$5:M2527),Table_PayItems[[Search Key]:[Concentrated Name]],2,FALSE),"")</f>
        <v>Fdn, Breakaway, W8 x 18 - $Ea</v>
      </c>
      <c r="N2527" s="1" t="str">
        <f>IFERROR(VLOOKUP(ROWS($M$5:N2527),$L$5:$M$7000,2,FALSE),"")</f>
        <v/>
      </c>
      <c r="O2527" s="1" t="str">
        <f>IFERROR(VLOOKUP(ROWS($O$5:O2527),$K$5:$L$7000,2,FALSE),"")</f>
        <v/>
      </c>
    </row>
    <row r="2528" spans="2:15" ht="15" customHeight="1" x14ac:dyDescent="0.25">
      <c r="B2528" s="178" t="s">
        <v>11451</v>
      </c>
      <c r="C2528" s="178" t="s">
        <v>104</v>
      </c>
      <c r="D2528" s="178" t="s">
        <v>3370</v>
      </c>
      <c r="E2528" s="178" t="s">
        <v>5598</v>
      </c>
      <c r="F2528" s="178" t="s">
        <v>17</v>
      </c>
      <c r="G2528" s="1">
        <f>IF(ISNUMBER(Pay_Item_Search_Text),IF(ISNUMBER(IF(FIND(Pay_Item_Search_Text,B2528)=1,1, "FALSE")),MAX(G$4:$G2527)+1,IF(ISNUMBER(Pay_Item_Search_Text),0,IF(ISNUMBER(SEARCH(Pay_Item_Search_Text,H2528)),MAX(G$4:$G2527)+1,0))),IF(ISNUMBER(Pay_Item_Search_Text),0,IF(ISNUMBER(SEARCH(Pay_Item_Search_Text,H2528)),MAX(G$4:$G2527)+1,0)))</f>
        <v>2524</v>
      </c>
      <c r="H2528" s="1" t="str">
        <f>IF(Table_PayItems[[#This Row],[Description]]="_","_ Unique Item - "&amp;Table_PayItems[[#This Row],[Item]]&amp;" - $"&amp;Table_PayItems[[#This Row],[Unit]],Table_PayItems[[#This Row],[Description]]&amp;" - $"&amp;Table_PayItems[[#This Row],[Unit]])</f>
        <v>Fdn, Cantilever Sign Structure Type E, 48 inch Dia, Cased - $Ft</v>
      </c>
      <c r="I2528" s="29" t="str">
        <f>IFERROR(VLOOKUP(ROWS($M$5:M2528),Table_PayItems[[Search Key]:[Concentrated Name]],2,FALSE),"")</f>
        <v>Fdn, Cantilever Sign Structure Type E, 48 inch Dia, Cased - $Ft</v>
      </c>
      <c r="J2528" s="1"/>
      <c r="K2528" s="1"/>
      <c r="L2528" s="22">
        <f>IF(ISNUMBER(SEARCH(Pay_Item_Search_Text_2,M2528)),MAX($L$4:L2527)+1,0)</f>
        <v>0</v>
      </c>
      <c r="M2528" s="1" t="str">
        <f>IFERROR(VLOOKUP(ROWS($M$5:M2528),Table_PayItems[[Search Key]:[Concentrated Name]],2,FALSE),"")</f>
        <v>Fdn, Cantilever Sign Structure Type E, 48 inch Dia, Cased - $Ft</v>
      </c>
      <c r="N2528" s="1" t="str">
        <f>IFERROR(VLOOKUP(ROWS($M$5:N2528),$L$5:$M$7000,2,FALSE),"")</f>
        <v/>
      </c>
      <c r="O2528" s="1" t="str">
        <f>IFERROR(VLOOKUP(ROWS($O$5:O2528),$K$5:$L$7000,2,FALSE),"")</f>
        <v/>
      </c>
    </row>
    <row r="2529" spans="2:15" ht="15" customHeight="1" x14ac:dyDescent="0.25">
      <c r="B2529" s="178" t="s">
        <v>11452</v>
      </c>
      <c r="C2529" s="178" t="s">
        <v>104</v>
      </c>
      <c r="D2529" s="178" t="s">
        <v>5578</v>
      </c>
      <c r="E2529" s="178" t="s">
        <v>5598</v>
      </c>
      <c r="F2529" s="178" t="s">
        <v>17</v>
      </c>
      <c r="G2529" s="1">
        <f>IF(ISNUMBER(Pay_Item_Search_Text),IF(ISNUMBER(IF(FIND(Pay_Item_Search_Text,B2529)=1,1, "FALSE")),MAX(G$4:$G2528)+1,IF(ISNUMBER(Pay_Item_Search_Text),0,IF(ISNUMBER(SEARCH(Pay_Item_Search_Text,H2529)),MAX(G$4:$G2528)+1,0))),IF(ISNUMBER(Pay_Item_Search_Text),0,IF(ISNUMBER(SEARCH(Pay_Item_Search_Text,H2529)),MAX(G$4:$G2528)+1,0)))</f>
        <v>2525</v>
      </c>
      <c r="H2529" s="1" t="str">
        <f>IF(Table_PayItems[[#This Row],[Description]]="_","_ Unique Item - "&amp;Table_PayItems[[#This Row],[Item]]&amp;" - $"&amp;Table_PayItems[[#This Row],[Unit]],Table_PayItems[[#This Row],[Description]]&amp;" - $"&amp;Table_PayItems[[#This Row],[Unit]])</f>
        <v>Fdn, Cantilever Sign Structure Type E, 48 inch Dia, Uncased - $Ft</v>
      </c>
      <c r="I2529" s="29" t="str">
        <f>IFERROR(VLOOKUP(ROWS($M$5:M2529),Table_PayItems[[Search Key]:[Concentrated Name]],2,FALSE),"")</f>
        <v>Fdn, Cantilever Sign Structure Type E, 48 inch Dia, Uncased - $Ft</v>
      </c>
      <c r="J2529" s="1"/>
      <c r="K2529" s="1"/>
      <c r="L2529" s="22">
        <f>IF(ISNUMBER(SEARCH(Pay_Item_Search_Text_2,M2529)),MAX($L$4:L2528)+1,0)</f>
        <v>0</v>
      </c>
      <c r="M2529" s="1" t="str">
        <f>IFERROR(VLOOKUP(ROWS($M$5:M2529),Table_PayItems[[Search Key]:[Concentrated Name]],2,FALSE),"")</f>
        <v>Fdn, Cantilever Sign Structure Type E, 48 inch Dia, Uncased - $Ft</v>
      </c>
      <c r="N2529" s="1" t="str">
        <f>IFERROR(VLOOKUP(ROWS($M$5:N2529),$L$5:$M$7000,2,FALSE),"")</f>
        <v/>
      </c>
      <c r="O2529" s="1" t="str">
        <f>IFERROR(VLOOKUP(ROWS($O$5:O2529),$K$5:$L$7000,2,FALSE),"")</f>
        <v/>
      </c>
    </row>
    <row r="2530" spans="2:15" ht="15" customHeight="1" x14ac:dyDescent="0.25">
      <c r="B2530" s="178" t="s">
        <v>11453</v>
      </c>
      <c r="C2530" s="178" t="s">
        <v>104</v>
      </c>
      <c r="D2530" s="178" t="s">
        <v>3371</v>
      </c>
      <c r="E2530" s="178" t="s">
        <v>5598</v>
      </c>
      <c r="F2530" s="178" t="s">
        <v>17</v>
      </c>
      <c r="G2530" s="1">
        <f>IF(ISNUMBER(Pay_Item_Search_Text),IF(ISNUMBER(IF(FIND(Pay_Item_Search_Text,B2530)=1,1, "FALSE")),MAX(G$4:$G2529)+1,IF(ISNUMBER(Pay_Item_Search_Text),0,IF(ISNUMBER(SEARCH(Pay_Item_Search_Text,H2530)),MAX(G$4:$G2529)+1,0))),IF(ISNUMBER(Pay_Item_Search_Text),0,IF(ISNUMBER(SEARCH(Pay_Item_Search_Text,H2530)),MAX(G$4:$G2529)+1,0)))</f>
        <v>2526</v>
      </c>
      <c r="H2530" s="1" t="str">
        <f>IF(Table_PayItems[[#This Row],[Description]]="_","_ Unique Item - "&amp;Table_PayItems[[#This Row],[Item]]&amp;" - $"&amp;Table_PayItems[[#This Row],[Unit]],Table_PayItems[[#This Row],[Description]]&amp;" - $"&amp;Table_PayItems[[#This Row],[Unit]])</f>
        <v>Fdn, Cantilever Sign Structure Type E, 54 inch Dia, Cased - $Ft</v>
      </c>
      <c r="I2530" s="29" t="str">
        <f>IFERROR(VLOOKUP(ROWS($M$5:M2530),Table_PayItems[[Search Key]:[Concentrated Name]],2,FALSE),"")</f>
        <v>Fdn, Cantilever Sign Structure Type E, 54 inch Dia, Cased - $Ft</v>
      </c>
      <c r="J2530" s="1"/>
      <c r="K2530" s="1"/>
      <c r="L2530" s="22">
        <f>IF(ISNUMBER(SEARCH(Pay_Item_Search_Text_2,M2530)),MAX($L$4:L2529)+1,0)</f>
        <v>0</v>
      </c>
      <c r="M2530" s="1" t="str">
        <f>IFERROR(VLOOKUP(ROWS($M$5:M2530),Table_PayItems[[Search Key]:[Concentrated Name]],2,FALSE),"")</f>
        <v>Fdn, Cantilever Sign Structure Type E, 54 inch Dia, Cased - $Ft</v>
      </c>
      <c r="N2530" s="1" t="str">
        <f>IFERROR(VLOOKUP(ROWS($M$5:N2530),$L$5:$M$7000,2,FALSE),"")</f>
        <v/>
      </c>
      <c r="O2530" s="1" t="str">
        <f>IFERROR(VLOOKUP(ROWS($O$5:O2530),$K$5:$L$7000,2,FALSE),"")</f>
        <v/>
      </c>
    </row>
    <row r="2531" spans="2:15" ht="15" customHeight="1" x14ac:dyDescent="0.25">
      <c r="B2531" s="178" t="s">
        <v>11455</v>
      </c>
      <c r="C2531" s="178" t="s">
        <v>104</v>
      </c>
      <c r="D2531" s="178" t="s">
        <v>3373</v>
      </c>
      <c r="E2531" s="178" t="s">
        <v>5598</v>
      </c>
      <c r="F2531" s="178" t="s">
        <v>17</v>
      </c>
      <c r="G2531" s="1">
        <f>IF(ISNUMBER(Pay_Item_Search_Text),IF(ISNUMBER(IF(FIND(Pay_Item_Search_Text,B2531)=1,1, "FALSE")),MAX(G$4:$G2530)+1,IF(ISNUMBER(Pay_Item_Search_Text),0,IF(ISNUMBER(SEARCH(Pay_Item_Search_Text,H2531)),MAX(G$4:$G2530)+1,0))),IF(ISNUMBER(Pay_Item_Search_Text),0,IF(ISNUMBER(SEARCH(Pay_Item_Search_Text,H2531)),MAX(G$4:$G2530)+1,0)))</f>
        <v>2527</v>
      </c>
      <c r="H2531" s="1" t="str">
        <f>IF(Table_PayItems[[#This Row],[Description]]="_","_ Unique Item - "&amp;Table_PayItems[[#This Row],[Item]]&amp;" - $"&amp;Table_PayItems[[#This Row],[Unit]],Table_PayItems[[#This Row],[Description]]&amp;" - $"&amp;Table_PayItems[[#This Row],[Unit]])</f>
        <v>Fdn, Cantilever Sign Structure Type E, 60 inch Dia, Cased - $Ft</v>
      </c>
      <c r="I2531" s="29" t="str">
        <f>IFERROR(VLOOKUP(ROWS($M$5:M2531),Table_PayItems[[Search Key]:[Concentrated Name]],2,FALSE),"")</f>
        <v>Fdn, Cantilever Sign Structure Type E, 60 inch Dia, Cased - $Ft</v>
      </c>
      <c r="J2531" s="1"/>
      <c r="K2531" s="1"/>
      <c r="L2531" s="22">
        <f>IF(ISNUMBER(SEARCH(Pay_Item_Search_Text_2,M2531)),MAX($L$4:L2530)+1,0)</f>
        <v>612</v>
      </c>
      <c r="M2531" s="1" t="str">
        <f>IFERROR(VLOOKUP(ROWS($M$5:M2531),Table_PayItems[[Search Key]:[Concentrated Name]],2,FALSE),"")</f>
        <v>Fdn, Cantilever Sign Structure Type E, 60 inch Dia, Cased - $Ft</v>
      </c>
      <c r="N2531" s="1" t="str">
        <f>IFERROR(VLOOKUP(ROWS($M$5:N2531),$L$5:$M$7000,2,FALSE),"")</f>
        <v/>
      </c>
      <c r="O2531" s="1" t="str">
        <f>IFERROR(VLOOKUP(ROWS($O$5:O2531),$K$5:$L$7000,2,FALSE),"")</f>
        <v/>
      </c>
    </row>
    <row r="2532" spans="2:15" ht="15" customHeight="1" x14ac:dyDescent="0.25">
      <c r="B2532" s="178" t="s">
        <v>11457</v>
      </c>
      <c r="C2532" s="178" t="s">
        <v>104</v>
      </c>
      <c r="D2532" s="178" t="s">
        <v>3375</v>
      </c>
      <c r="E2532" s="178" t="s">
        <v>5598</v>
      </c>
      <c r="F2532" s="178" t="s">
        <v>17</v>
      </c>
      <c r="G2532" s="1">
        <f>IF(ISNUMBER(Pay_Item_Search_Text),IF(ISNUMBER(IF(FIND(Pay_Item_Search_Text,B2532)=1,1, "FALSE")),MAX(G$4:$G2531)+1,IF(ISNUMBER(Pay_Item_Search_Text),0,IF(ISNUMBER(SEARCH(Pay_Item_Search_Text,H2532)),MAX(G$4:$G2531)+1,0))),IF(ISNUMBER(Pay_Item_Search_Text),0,IF(ISNUMBER(SEARCH(Pay_Item_Search_Text,H2532)),MAX(G$4:$G2531)+1,0)))</f>
        <v>2528</v>
      </c>
      <c r="H2532" s="1" t="str">
        <f>IF(Table_PayItems[[#This Row],[Description]]="_","_ Unique Item - "&amp;Table_PayItems[[#This Row],[Item]]&amp;" - $"&amp;Table_PayItems[[#This Row],[Unit]],Table_PayItems[[#This Row],[Description]]&amp;" - $"&amp;Table_PayItems[[#This Row],[Unit]])</f>
        <v>Fdn, Cantilever Sign Structure Type E, 72 inch Dia, Cased - $Ft</v>
      </c>
      <c r="I2532" s="29" t="str">
        <f>IFERROR(VLOOKUP(ROWS($M$5:M2532),Table_PayItems[[Search Key]:[Concentrated Name]],2,FALSE),"")</f>
        <v>Fdn, Cantilever Sign Structure Type E, 72 inch Dia, Cased - $Ft</v>
      </c>
      <c r="J2532" s="1"/>
      <c r="K2532" s="1"/>
      <c r="L2532" s="22">
        <f>IF(ISNUMBER(SEARCH(Pay_Item_Search_Text_2,M2532)),MAX($L$4:L2531)+1,0)</f>
        <v>0</v>
      </c>
      <c r="M2532" s="1" t="str">
        <f>IFERROR(VLOOKUP(ROWS($M$5:M2532),Table_PayItems[[Search Key]:[Concentrated Name]],2,FALSE),"")</f>
        <v>Fdn, Cantilever Sign Structure Type E, 72 inch Dia, Cased - $Ft</v>
      </c>
      <c r="N2532" s="1" t="str">
        <f>IFERROR(VLOOKUP(ROWS($M$5:N2532),$L$5:$M$7000,2,FALSE),"")</f>
        <v/>
      </c>
      <c r="O2532" s="1" t="str">
        <f>IFERROR(VLOOKUP(ROWS($O$5:O2532),$K$5:$L$7000,2,FALSE),"")</f>
        <v/>
      </c>
    </row>
    <row r="2533" spans="2:15" ht="15" customHeight="1" x14ac:dyDescent="0.25">
      <c r="B2533" s="178" t="s">
        <v>11459</v>
      </c>
      <c r="C2533" s="178" t="s">
        <v>104</v>
      </c>
      <c r="D2533" s="178" t="s">
        <v>3377</v>
      </c>
      <c r="E2533" s="178" t="s">
        <v>5598</v>
      </c>
      <c r="F2533" s="178" t="s">
        <v>17</v>
      </c>
      <c r="G2533" s="1">
        <f>IF(ISNUMBER(Pay_Item_Search_Text),IF(ISNUMBER(IF(FIND(Pay_Item_Search_Text,B2533)=1,1, "FALSE")),MAX(G$4:$G2532)+1,IF(ISNUMBER(Pay_Item_Search_Text),0,IF(ISNUMBER(SEARCH(Pay_Item_Search_Text,H2533)),MAX(G$4:$G2532)+1,0))),IF(ISNUMBER(Pay_Item_Search_Text),0,IF(ISNUMBER(SEARCH(Pay_Item_Search_Text,H2533)),MAX(G$4:$G2532)+1,0)))</f>
        <v>2529</v>
      </c>
      <c r="H2533" s="1" t="str">
        <f>IF(Table_PayItems[[#This Row],[Description]]="_","_ Unique Item - "&amp;Table_PayItems[[#This Row],[Item]]&amp;" - $"&amp;Table_PayItems[[#This Row],[Unit]],Table_PayItems[[#This Row],[Description]]&amp;" - $"&amp;Table_PayItems[[#This Row],[Unit]])</f>
        <v>Fdn, Cantilever Sign Structure Type J, 48 inch Dia, Cased - $Ft</v>
      </c>
      <c r="I2533" s="29" t="str">
        <f>IFERROR(VLOOKUP(ROWS($M$5:M2533),Table_PayItems[[Search Key]:[Concentrated Name]],2,FALSE),"")</f>
        <v>Fdn, Cantilever Sign Structure Type J, 48 inch Dia, Cased - $Ft</v>
      </c>
      <c r="J2533" s="1"/>
      <c r="K2533" s="1"/>
      <c r="L2533" s="22">
        <f>IF(ISNUMBER(SEARCH(Pay_Item_Search_Text_2,M2533)),MAX($L$4:L2532)+1,0)</f>
        <v>0</v>
      </c>
      <c r="M2533" s="1" t="str">
        <f>IFERROR(VLOOKUP(ROWS($M$5:M2533),Table_PayItems[[Search Key]:[Concentrated Name]],2,FALSE),"")</f>
        <v>Fdn, Cantilever Sign Structure Type J, 48 inch Dia, Cased - $Ft</v>
      </c>
      <c r="N2533" s="1" t="str">
        <f>IFERROR(VLOOKUP(ROWS($M$5:N2533),$L$5:$M$7000,2,FALSE),"")</f>
        <v/>
      </c>
      <c r="O2533" s="1" t="str">
        <f>IFERROR(VLOOKUP(ROWS($O$5:O2533),$K$5:$L$7000,2,FALSE),"")</f>
        <v/>
      </c>
    </row>
    <row r="2534" spans="2:15" ht="15" customHeight="1" x14ac:dyDescent="0.25">
      <c r="B2534" s="178" t="s">
        <v>11461</v>
      </c>
      <c r="C2534" s="178" t="s">
        <v>104</v>
      </c>
      <c r="D2534" s="178" t="s">
        <v>3379</v>
      </c>
      <c r="E2534" s="178" t="s">
        <v>5598</v>
      </c>
      <c r="F2534" s="178" t="s">
        <v>17</v>
      </c>
      <c r="G2534" s="1">
        <f>IF(ISNUMBER(Pay_Item_Search_Text),IF(ISNUMBER(IF(FIND(Pay_Item_Search_Text,B2534)=1,1, "FALSE")),MAX(G$4:$G2533)+1,IF(ISNUMBER(Pay_Item_Search_Text),0,IF(ISNUMBER(SEARCH(Pay_Item_Search_Text,H2534)),MAX(G$4:$G2533)+1,0))),IF(ISNUMBER(Pay_Item_Search_Text),0,IF(ISNUMBER(SEARCH(Pay_Item_Search_Text,H2534)),MAX(G$4:$G2533)+1,0)))</f>
        <v>2530</v>
      </c>
      <c r="H2534" s="1" t="str">
        <f>IF(Table_PayItems[[#This Row],[Description]]="_","_ Unique Item - "&amp;Table_PayItems[[#This Row],[Item]]&amp;" - $"&amp;Table_PayItems[[#This Row],[Unit]],Table_PayItems[[#This Row],[Description]]&amp;" - $"&amp;Table_PayItems[[#This Row],[Unit]])</f>
        <v>Fdn, Cantilever Sign Structure Type J, 54 inch Dia, Cased - $Ft</v>
      </c>
      <c r="I2534" s="29" t="str">
        <f>IFERROR(VLOOKUP(ROWS($M$5:M2534),Table_PayItems[[Search Key]:[Concentrated Name]],2,FALSE),"")</f>
        <v>Fdn, Cantilever Sign Structure Type J, 54 inch Dia, Cased - $Ft</v>
      </c>
      <c r="J2534" s="1"/>
      <c r="K2534" s="1"/>
      <c r="L2534" s="22">
        <f>IF(ISNUMBER(SEARCH(Pay_Item_Search_Text_2,M2534)),MAX($L$4:L2533)+1,0)</f>
        <v>0</v>
      </c>
      <c r="M2534" s="1" t="str">
        <f>IFERROR(VLOOKUP(ROWS($M$5:M2534),Table_PayItems[[Search Key]:[Concentrated Name]],2,FALSE),"")</f>
        <v>Fdn, Cantilever Sign Structure Type J, 54 inch Dia, Cased - $Ft</v>
      </c>
      <c r="N2534" s="1" t="str">
        <f>IFERROR(VLOOKUP(ROWS($M$5:N2534),$L$5:$M$7000,2,FALSE),"")</f>
        <v/>
      </c>
      <c r="O2534" s="1" t="str">
        <f>IFERROR(VLOOKUP(ROWS($O$5:O2534),$K$5:$L$7000,2,FALSE),"")</f>
        <v/>
      </c>
    </row>
    <row r="2535" spans="2:15" ht="15" customHeight="1" x14ac:dyDescent="0.25">
      <c r="B2535" s="178" t="s">
        <v>11463</v>
      </c>
      <c r="C2535" s="178" t="s">
        <v>104</v>
      </c>
      <c r="D2535" s="178" t="s">
        <v>3381</v>
      </c>
      <c r="E2535" s="178" t="s">
        <v>5598</v>
      </c>
      <c r="F2535" s="178" t="s">
        <v>17</v>
      </c>
      <c r="G2535" s="1">
        <f>IF(ISNUMBER(Pay_Item_Search_Text),IF(ISNUMBER(IF(FIND(Pay_Item_Search_Text,B2535)=1,1, "FALSE")),MAX(G$4:$G2534)+1,IF(ISNUMBER(Pay_Item_Search_Text),0,IF(ISNUMBER(SEARCH(Pay_Item_Search_Text,H2535)),MAX(G$4:$G2534)+1,0))),IF(ISNUMBER(Pay_Item_Search_Text),0,IF(ISNUMBER(SEARCH(Pay_Item_Search_Text,H2535)),MAX(G$4:$G2534)+1,0)))</f>
        <v>2531</v>
      </c>
      <c r="H2535" s="1" t="str">
        <f>IF(Table_PayItems[[#This Row],[Description]]="_","_ Unique Item - "&amp;Table_PayItems[[#This Row],[Item]]&amp;" - $"&amp;Table_PayItems[[#This Row],[Unit]],Table_PayItems[[#This Row],[Description]]&amp;" - $"&amp;Table_PayItems[[#This Row],[Unit]])</f>
        <v>Fdn, Cantilever Sign Structure Type J, 60 inch Dia, Cased - $Ft</v>
      </c>
      <c r="I2535" s="29" t="str">
        <f>IFERROR(VLOOKUP(ROWS($M$5:M2535),Table_PayItems[[Search Key]:[Concentrated Name]],2,FALSE),"")</f>
        <v>Fdn, Cantilever Sign Structure Type J, 60 inch Dia, Cased - $Ft</v>
      </c>
      <c r="J2535" s="1"/>
      <c r="K2535" s="1"/>
      <c r="L2535" s="22">
        <f>IF(ISNUMBER(SEARCH(Pay_Item_Search_Text_2,M2535)),MAX($L$4:L2534)+1,0)</f>
        <v>613</v>
      </c>
      <c r="M2535" s="1" t="str">
        <f>IFERROR(VLOOKUP(ROWS($M$5:M2535),Table_PayItems[[Search Key]:[Concentrated Name]],2,FALSE),"")</f>
        <v>Fdn, Cantilever Sign Structure Type J, 60 inch Dia, Cased - $Ft</v>
      </c>
      <c r="N2535" s="1" t="str">
        <f>IFERROR(VLOOKUP(ROWS($M$5:N2535),$L$5:$M$7000,2,FALSE),"")</f>
        <v/>
      </c>
      <c r="O2535" s="1" t="str">
        <f>IFERROR(VLOOKUP(ROWS($O$5:O2535),$K$5:$L$7000,2,FALSE),"")</f>
        <v/>
      </c>
    </row>
    <row r="2536" spans="2:15" ht="15" customHeight="1" x14ac:dyDescent="0.25">
      <c r="B2536" s="178" t="s">
        <v>11465</v>
      </c>
      <c r="C2536" s="178" t="s">
        <v>104</v>
      </c>
      <c r="D2536" s="178" t="s">
        <v>3383</v>
      </c>
      <c r="E2536" s="178" t="s">
        <v>5598</v>
      </c>
      <c r="F2536" s="178" t="s">
        <v>17</v>
      </c>
      <c r="G2536" s="1">
        <f>IF(ISNUMBER(Pay_Item_Search_Text),IF(ISNUMBER(IF(FIND(Pay_Item_Search_Text,B2536)=1,1, "FALSE")),MAX(G$4:$G2535)+1,IF(ISNUMBER(Pay_Item_Search_Text),0,IF(ISNUMBER(SEARCH(Pay_Item_Search_Text,H2536)),MAX(G$4:$G2535)+1,0))),IF(ISNUMBER(Pay_Item_Search_Text),0,IF(ISNUMBER(SEARCH(Pay_Item_Search_Text,H2536)),MAX(G$4:$G2535)+1,0)))</f>
        <v>2532</v>
      </c>
      <c r="H2536" s="1" t="str">
        <f>IF(Table_PayItems[[#This Row],[Description]]="_","_ Unique Item - "&amp;Table_PayItems[[#This Row],[Item]]&amp;" - $"&amp;Table_PayItems[[#This Row],[Unit]],Table_PayItems[[#This Row],[Description]]&amp;" - $"&amp;Table_PayItems[[#This Row],[Unit]])</f>
        <v>Fdn, Cantilever Sign Structure Type J, 72 inch Dia, Cased - $Ft</v>
      </c>
      <c r="I2536" s="29" t="str">
        <f>IFERROR(VLOOKUP(ROWS($M$5:M2536),Table_PayItems[[Search Key]:[Concentrated Name]],2,FALSE),"")</f>
        <v>Fdn, Cantilever Sign Structure Type J, 72 inch Dia, Cased - $Ft</v>
      </c>
      <c r="J2536" s="1"/>
      <c r="K2536" s="1"/>
      <c r="L2536" s="22">
        <f>IF(ISNUMBER(SEARCH(Pay_Item_Search_Text_2,M2536)),MAX($L$4:L2535)+1,0)</f>
        <v>0</v>
      </c>
      <c r="M2536" s="1" t="str">
        <f>IFERROR(VLOOKUP(ROWS($M$5:M2536),Table_PayItems[[Search Key]:[Concentrated Name]],2,FALSE),"")</f>
        <v>Fdn, Cantilever Sign Structure Type J, 72 inch Dia, Cased - $Ft</v>
      </c>
      <c r="N2536" s="1" t="str">
        <f>IFERROR(VLOOKUP(ROWS($M$5:N2536),$L$5:$M$7000,2,FALSE),"")</f>
        <v/>
      </c>
      <c r="O2536" s="1" t="str">
        <f>IFERROR(VLOOKUP(ROWS($O$5:O2536),$K$5:$L$7000,2,FALSE),"")</f>
        <v/>
      </c>
    </row>
    <row r="2537" spans="2:15" ht="15" customHeight="1" x14ac:dyDescent="0.25">
      <c r="B2537" s="178" t="s">
        <v>11467</v>
      </c>
      <c r="C2537" s="178" t="s">
        <v>88</v>
      </c>
      <c r="D2537" s="178" t="s">
        <v>3385</v>
      </c>
      <c r="E2537" s="178" t="s">
        <v>17</v>
      </c>
      <c r="F2537" s="178" t="s">
        <v>17</v>
      </c>
      <c r="G2537" s="1">
        <f>IF(ISNUMBER(Pay_Item_Search_Text),IF(ISNUMBER(IF(FIND(Pay_Item_Search_Text,B2537)=1,1, "FALSE")),MAX(G$4:$G2536)+1,IF(ISNUMBER(Pay_Item_Search_Text),0,IF(ISNUMBER(SEARCH(Pay_Item_Search_Text,H2537)),MAX(G$4:$G2536)+1,0))),IF(ISNUMBER(Pay_Item_Search_Text),0,IF(ISNUMBER(SEARCH(Pay_Item_Search_Text,H2537)),MAX(G$4:$G2536)+1,0)))</f>
        <v>2533</v>
      </c>
      <c r="H2537" s="1" t="str">
        <f>IF(Table_PayItems[[#This Row],[Description]]="_","_ Unique Item - "&amp;Table_PayItems[[#This Row],[Item]]&amp;" - $"&amp;Table_PayItems[[#This Row],[Unit]],Table_PayItems[[#This Row],[Description]]&amp;" - $"&amp;Table_PayItems[[#This Row],[Unit]])</f>
        <v>Fdn, Cantilever, Rem - $Ea</v>
      </c>
      <c r="I2537" s="29" t="str">
        <f>IFERROR(VLOOKUP(ROWS($M$5:M2537),Table_PayItems[[Search Key]:[Concentrated Name]],2,FALSE),"")</f>
        <v>Fdn, Cantilever, Rem - $Ea</v>
      </c>
      <c r="J2537" s="1"/>
      <c r="K2537" s="1"/>
      <c r="L2537" s="22">
        <f>IF(ISNUMBER(SEARCH(Pay_Item_Search_Text_2,M2537)),MAX($L$4:L2536)+1,0)</f>
        <v>0</v>
      </c>
      <c r="M2537" s="1" t="str">
        <f>IFERROR(VLOOKUP(ROWS($M$5:M2537),Table_PayItems[[Search Key]:[Concentrated Name]],2,FALSE),"")</f>
        <v>Fdn, Cantilever, Rem - $Ea</v>
      </c>
      <c r="N2537" s="1" t="str">
        <f>IFERROR(VLOOKUP(ROWS($M$5:N2537),$L$5:$M$7000,2,FALSE),"")</f>
        <v/>
      </c>
      <c r="O2537" s="1" t="str">
        <f>IFERROR(VLOOKUP(ROWS($O$5:O2537),$K$5:$L$7000,2,FALSE),"")</f>
        <v/>
      </c>
    </row>
    <row r="2538" spans="2:15" ht="15" customHeight="1" x14ac:dyDescent="0.25">
      <c r="B2538" s="178" t="s">
        <v>11468</v>
      </c>
      <c r="C2538" s="178" t="s">
        <v>88</v>
      </c>
      <c r="D2538" s="178" t="s">
        <v>3386</v>
      </c>
      <c r="E2538" s="178" t="s">
        <v>5598</v>
      </c>
      <c r="F2538" s="178" t="s">
        <v>17</v>
      </c>
      <c r="G2538" s="1">
        <f>IF(ISNUMBER(Pay_Item_Search_Text),IF(ISNUMBER(IF(FIND(Pay_Item_Search_Text,B2538)=1,1, "FALSE")),MAX(G$4:$G2537)+1,IF(ISNUMBER(Pay_Item_Search_Text),0,IF(ISNUMBER(SEARCH(Pay_Item_Search_Text,H2538)),MAX(G$4:$G2537)+1,0))),IF(ISNUMBER(Pay_Item_Search_Text),0,IF(ISNUMBER(SEARCH(Pay_Item_Search_Text,H2538)),MAX(G$4:$G2537)+1,0)))</f>
        <v>2534</v>
      </c>
      <c r="H2538" s="1" t="str">
        <f>IF(Table_PayItems[[#This Row],[Description]]="_","_ Unique Item - "&amp;Table_PayItems[[#This Row],[Item]]&amp;" - $"&amp;Table_PayItems[[#This Row],[Unit]],Table_PayItems[[#This Row],[Description]]&amp;" - $"&amp;Table_PayItems[[#This Row],[Unit]])</f>
        <v>Fdn, Cantilever, Type C 1 - $Ea</v>
      </c>
      <c r="I2538" s="29" t="str">
        <f>IFERROR(VLOOKUP(ROWS($M$5:M2538),Table_PayItems[[Search Key]:[Concentrated Name]],2,FALSE),"")</f>
        <v>Fdn, Cantilever, Type C 1 - $Ea</v>
      </c>
      <c r="J2538" s="1"/>
      <c r="K2538" s="1"/>
      <c r="L2538" s="22">
        <f>IF(ISNUMBER(SEARCH(Pay_Item_Search_Text_2,M2538)),MAX($L$4:L2537)+1,0)</f>
        <v>0</v>
      </c>
      <c r="M2538" s="1" t="str">
        <f>IFERROR(VLOOKUP(ROWS($M$5:M2538),Table_PayItems[[Search Key]:[Concentrated Name]],2,FALSE),"")</f>
        <v>Fdn, Cantilever, Type C 1 - $Ea</v>
      </c>
      <c r="N2538" s="1" t="str">
        <f>IFERROR(VLOOKUP(ROWS($M$5:N2538),$L$5:$M$7000,2,FALSE),"")</f>
        <v/>
      </c>
      <c r="O2538" s="1" t="str">
        <f>IFERROR(VLOOKUP(ROWS($O$5:O2538),$K$5:$L$7000,2,FALSE),"")</f>
        <v/>
      </c>
    </row>
    <row r="2539" spans="2:15" ht="15" customHeight="1" x14ac:dyDescent="0.25">
      <c r="B2539" s="178" t="s">
        <v>11469</v>
      </c>
      <c r="C2539" s="178" t="s">
        <v>88</v>
      </c>
      <c r="D2539" s="178" t="s">
        <v>3387</v>
      </c>
      <c r="E2539" s="178" t="s">
        <v>5598</v>
      </c>
      <c r="F2539" s="178" t="s">
        <v>17</v>
      </c>
      <c r="G2539" s="1">
        <f>IF(ISNUMBER(Pay_Item_Search_Text),IF(ISNUMBER(IF(FIND(Pay_Item_Search_Text,B2539)=1,1, "FALSE")),MAX(G$4:$G2538)+1,IF(ISNUMBER(Pay_Item_Search_Text),0,IF(ISNUMBER(SEARCH(Pay_Item_Search_Text,H2539)),MAX(G$4:$G2538)+1,0))),IF(ISNUMBER(Pay_Item_Search_Text),0,IF(ISNUMBER(SEARCH(Pay_Item_Search_Text,H2539)),MAX(G$4:$G2538)+1,0)))</f>
        <v>2535</v>
      </c>
      <c r="H2539" s="1" t="str">
        <f>IF(Table_PayItems[[#This Row],[Description]]="_","_ Unique Item - "&amp;Table_PayItems[[#This Row],[Item]]&amp;" - $"&amp;Table_PayItems[[#This Row],[Unit]],Table_PayItems[[#This Row],[Description]]&amp;" - $"&amp;Table_PayItems[[#This Row],[Unit]])</f>
        <v>Fdn, Cantilever, Type C 2 - $Ea</v>
      </c>
      <c r="I2539" s="29" t="str">
        <f>IFERROR(VLOOKUP(ROWS($M$5:M2539),Table_PayItems[[Search Key]:[Concentrated Name]],2,FALSE),"")</f>
        <v>Fdn, Cantilever, Type C 2 - $Ea</v>
      </c>
      <c r="J2539" s="1"/>
      <c r="K2539" s="1"/>
      <c r="L2539" s="22">
        <f>IF(ISNUMBER(SEARCH(Pay_Item_Search_Text_2,M2539)),MAX($L$4:L2538)+1,0)</f>
        <v>0</v>
      </c>
      <c r="M2539" s="1" t="str">
        <f>IFERROR(VLOOKUP(ROWS($M$5:M2539),Table_PayItems[[Search Key]:[Concentrated Name]],2,FALSE),"")</f>
        <v>Fdn, Cantilever, Type C 2 - $Ea</v>
      </c>
      <c r="N2539" s="1" t="str">
        <f>IFERROR(VLOOKUP(ROWS($M$5:N2539),$L$5:$M$7000,2,FALSE),"")</f>
        <v/>
      </c>
      <c r="O2539" s="1" t="str">
        <f>IFERROR(VLOOKUP(ROWS($O$5:O2539),$K$5:$L$7000,2,FALSE),"")</f>
        <v/>
      </c>
    </row>
    <row r="2540" spans="2:15" ht="15" customHeight="1" x14ac:dyDescent="0.25">
      <c r="B2540" s="178" t="s">
        <v>11470</v>
      </c>
      <c r="C2540" s="178" t="s">
        <v>88</v>
      </c>
      <c r="D2540" s="178" t="s">
        <v>3388</v>
      </c>
      <c r="E2540" s="178" t="s">
        <v>5598</v>
      </c>
      <c r="F2540" s="178" t="s">
        <v>17</v>
      </c>
      <c r="G2540" s="1">
        <f>IF(ISNUMBER(Pay_Item_Search_Text),IF(ISNUMBER(IF(FIND(Pay_Item_Search_Text,B2540)=1,1, "FALSE")),MAX(G$4:$G2539)+1,IF(ISNUMBER(Pay_Item_Search_Text),0,IF(ISNUMBER(SEARCH(Pay_Item_Search_Text,H2540)),MAX(G$4:$G2539)+1,0))),IF(ISNUMBER(Pay_Item_Search_Text),0,IF(ISNUMBER(SEARCH(Pay_Item_Search_Text,H2540)),MAX(G$4:$G2539)+1,0)))</f>
        <v>2536</v>
      </c>
      <c r="H2540" s="1" t="str">
        <f>IF(Table_PayItems[[#This Row],[Description]]="_","_ Unique Item - "&amp;Table_PayItems[[#This Row],[Item]]&amp;" - $"&amp;Table_PayItems[[#This Row],[Unit]],Table_PayItems[[#This Row],[Description]]&amp;" - $"&amp;Table_PayItems[[#This Row],[Unit]])</f>
        <v>Fdn, Cantilever, Type C 3 - $Ea</v>
      </c>
      <c r="I2540" s="29" t="str">
        <f>IFERROR(VLOOKUP(ROWS($M$5:M2540),Table_PayItems[[Search Key]:[Concentrated Name]],2,FALSE),"")</f>
        <v>Fdn, Cantilever, Type C 3 - $Ea</v>
      </c>
      <c r="J2540" s="1"/>
      <c r="K2540" s="1"/>
      <c r="L2540" s="22">
        <f>IF(ISNUMBER(SEARCH(Pay_Item_Search_Text_2,M2540)),MAX($L$4:L2539)+1,0)</f>
        <v>0</v>
      </c>
      <c r="M2540" s="1" t="str">
        <f>IFERROR(VLOOKUP(ROWS($M$5:M2540),Table_PayItems[[Search Key]:[Concentrated Name]],2,FALSE),"")</f>
        <v>Fdn, Cantilever, Type C 3 - $Ea</v>
      </c>
      <c r="N2540" s="1" t="str">
        <f>IFERROR(VLOOKUP(ROWS($M$5:N2540),$L$5:$M$7000,2,FALSE),"")</f>
        <v/>
      </c>
      <c r="O2540" s="1" t="str">
        <f>IFERROR(VLOOKUP(ROWS($O$5:O2540),$K$5:$L$7000,2,FALSE),"")</f>
        <v/>
      </c>
    </row>
    <row r="2541" spans="2:15" ht="15" customHeight="1" x14ac:dyDescent="0.25">
      <c r="B2541" s="178" t="s">
        <v>11471</v>
      </c>
      <c r="C2541" s="178" t="s">
        <v>88</v>
      </c>
      <c r="D2541" s="178" t="s">
        <v>3389</v>
      </c>
      <c r="E2541" s="178" t="s">
        <v>5598</v>
      </c>
      <c r="F2541" s="178" t="s">
        <v>17</v>
      </c>
      <c r="G2541" s="1">
        <f>IF(ISNUMBER(Pay_Item_Search_Text),IF(ISNUMBER(IF(FIND(Pay_Item_Search_Text,B2541)=1,1, "FALSE")),MAX(G$4:$G2540)+1,IF(ISNUMBER(Pay_Item_Search_Text),0,IF(ISNUMBER(SEARCH(Pay_Item_Search_Text,H2541)),MAX(G$4:$G2540)+1,0))),IF(ISNUMBER(Pay_Item_Search_Text),0,IF(ISNUMBER(SEARCH(Pay_Item_Search_Text,H2541)),MAX(G$4:$G2540)+1,0)))</f>
        <v>2537</v>
      </c>
      <c r="H2541" s="1" t="str">
        <f>IF(Table_PayItems[[#This Row],[Description]]="_","_ Unique Item - "&amp;Table_PayItems[[#This Row],[Item]]&amp;" - $"&amp;Table_PayItems[[#This Row],[Unit]],Table_PayItems[[#This Row],[Description]]&amp;" - $"&amp;Table_PayItems[[#This Row],[Unit]])</f>
        <v>Fdn, Cantilever, Type D 1 - $Ea</v>
      </c>
      <c r="I2541" s="29" t="str">
        <f>IFERROR(VLOOKUP(ROWS($M$5:M2541),Table_PayItems[[Search Key]:[Concentrated Name]],2,FALSE),"")</f>
        <v>Fdn, Cantilever, Type D 1 - $Ea</v>
      </c>
      <c r="J2541" s="1"/>
      <c r="K2541" s="1"/>
      <c r="L2541" s="22">
        <f>IF(ISNUMBER(SEARCH(Pay_Item_Search_Text_2,M2541)),MAX($L$4:L2540)+1,0)</f>
        <v>0</v>
      </c>
      <c r="M2541" s="1" t="str">
        <f>IFERROR(VLOOKUP(ROWS($M$5:M2541),Table_PayItems[[Search Key]:[Concentrated Name]],2,FALSE),"")</f>
        <v>Fdn, Cantilever, Type D 1 - $Ea</v>
      </c>
      <c r="N2541" s="1" t="str">
        <f>IFERROR(VLOOKUP(ROWS($M$5:N2541),$L$5:$M$7000,2,FALSE),"")</f>
        <v/>
      </c>
      <c r="O2541" s="1" t="str">
        <f>IFERROR(VLOOKUP(ROWS($O$5:O2541),$K$5:$L$7000,2,FALSE),"")</f>
        <v/>
      </c>
    </row>
    <row r="2542" spans="2:15" ht="15" customHeight="1" x14ac:dyDescent="0.25">
      <c r="B2542" s="178" t="s">
        <v>11472</v>
      </c>
      <c r="C2542" s="178" t="s">
        <v>88</v>
      </c>
      <c r="D2542" s="178" t="s">
        <v>3390</v>
      </c>
      <c r="E2542" s="178" t="s">
        <v>5598</v>
      </c>
      <c r="F2542" s="178" t="s">
        <v>17</v>
      </c>
      <c r="G2542" s="1">
        <f>IF(ISNUMBER(Pay_Item_Search_Text),IF(ISNUMBER(IF(FIND(Pay_Item_Search_Text,B2542)=1,1, "FALSE")),MAX(G$4:$G2541)+1,IF(ISNUMBER(Pay_Item_Search_Text),0,IF(ISNUMBER(SEARCH(Pay_Item_Search_Text,H2542)),MAX(G$4:$G2541)+1,0))),IF(ISNUMBER(Pay_Item_Search_Text),0,IF(ISNUMBER(SEARCH(Pay_Item_Search_Text,H2542)),MAX(G$4:$G2541)+1,0)))</f>
        <v>2538</v>
      </c>
      <c r="H2542" s="1" t="str">
        <f>IF(Table_PayItems[[#This Row],[Description]]="_","_ Unique Item - "&amp;Table_PayItems[[#This Row],[Item]]&amp;" - $"&amp;Table_PayItems[[#This Row],[Unit]],Table_PayItems[[#This Row],[Description]]&amp;" - $"&amp;Table_PayItems[[#This Row],[Unit]])</f>
        <v>Fdn, Cantilever, Type D 2 - $Ea</v>
      </c>
      <c r="I2542" s="29" t="str">
        <f>IFERROR(VLOOKUP(ROWS($M$5:M2542),Table_PayItems[[Search Key]:[Concentrated Name]],2,FALSE),"")</f>
        <v>Fdn, Cantilever, Type D 2 - $Ea</v>
      </c>
      <c r="J2542" s="1"/>
      <c r="K2542" s="1"/>
      <c r="L2542" s="22">
        <f>IF(ISNUMBER(SEARCH(Pay_Item_Search_Text_2,M2542)),MAX($L$4:L2541)+1,0)</f>
        <v>0</v>
      </c>
      <c r="M2542" s="1" t="str">
        <f>IFERROR(VLOOKUP(ROWS($M$5:M2542),Table_PayItems[[Search Key]:[Concentrated Name]],2,FALSE),"")</f>
        <v>Fdn, Cantilever, Type D 2 - $Ea</v>
      </c>
      <c r="N2542" s="1" t="str">
        <f>IFERROR(VLOOKUP(ROWS($M$5:N2542),$L$5:$M$7000,2,FALSE),"")</f>
        <v/>
      </c>
      <c r="O2542" s="1" t="str">
        <f>IFERROR(VLOOKUP(ROWS($O$5:O2542),$K$5:$L$7000,2,FALSE),"")</f>
        <v/>
      </c>
    </row>
    <row r="2543" spans="2:15" ht="15" customHeight="1" x14ac:dyDescent="0.25">
      <c r="B2543" s="178" t="s">
        <v>11473</v>
      </c>
      <c r="C2543" s="178" t="s">
        <v>88</v>
      </c>
      <c r="D2543" s="178" t="s">
        <v>3391</v>
      </c>
      <c r="E2543" s="178" t="s">
        <v>5598</v>
      </c>
      <c r="F2543" s="178" t="s">
        <v>17</v>
      </c>
      <c r="G2543" s="1">
        <f>IF(ISNUMBER(Pay_Item_Search_Text),IF(ISNUMBER(IF(FIND(Pay_Item_Search_Text,B2543)=1,1, "FALSE")),MAX(G$4:$G2542)+1,IF(ISNUMBER(Pay_Item_Search_Text),0,IF(ISNUMBER(SEARCH(Pay_Item_Search_Text,H2543)),MAX(G$4:$G2542)+1,0))),IF(ISNUMBER(Pay_Item_Search_Text),0,IF(ISNUMBER(SEARCH(Pay_Item_Search_Text,H2543)),MAX(G$4:$G2542)+1,0)))</f>
        <v>2539</v>
      </c>
      <c r="H2543" s="1" t="str">
        <f>IF(Table_PayItems[[#This Row],[Description]]="_","_ Unique Item - "&amp;Table_PayItems[[#This Row],[Item]]&amp;" - $"&amp;Table_PayItems[[#This Row],[Unit]],Table_PayItems[[#This Row],[Description]]&amp;" - $"&amp;Table_PayItems[[#This Row],[Unit]])</f>
        <v>Fdn, Cantilever, Type D 3 - $Ea</v>
      </c>
      <c r="I2543" s="29" t="str">
        <f>IFERROR(VLOOKUP(ROWS($M$5:M2543),Table_PayItems[[Search Key]:[Concentrated Name]],2,FALSE),"")</f>
        <v>Fdn, Cantilever, Type D 3 - $Ea</v>
      </c>
      <c r="J2543" s="1"/>
      <c r="K2543" s="1"/>
      <c r="L2543" s="22">
        <f>IF(ISNUMBER(SEARCH(Pay_Item_Search_Text_2,M2543)),MAX($L$4:L2542)+1,0)</f>
        <v>0</v>
      </c>
      <c r="M2543" s="1" t="str">
        <f>IFERROR(VLOOKUP(ROWS($M$5:M2543),Table_PayItems[[Search Key]:[Concentrated Name]],2,FALSE),"")</f>
        <v>Fdn, Cantilever, Type D 3 - $Ea</v>
      </c>
      <c r="N2543" s="1" t="str">
        <f>IFERROR(VLOOKUP(ROWS($M$5:N2543),$L$5:$M$7000,2,FALSE),"")</f>
        <v/>
      </c>
      <c r="O2543" s="1" t="str">
        <f>IFERROR(VLOOKUP(ROWS($O$5:O2543),$K$5:$L$7000,2,FALSE),"")</f>
        <v/>
      </c>
    </row>
    <row r="2544" spans="2:15" ht="15" customHeight="1" x14ac:dyDescent="0.25">
      <c r="B2544" s="178" t="s">
        <v>11474</v>
      </c>
      <c r="C2544" s="178" t="s">
        <v>88</v>
      </c>
      <c r="D2544" s="178" t="s">
        <v>3392</v>
      </c>
      <c r="E2544" s="178" t="s">
        <v>5598</v>
      </c>
      <c r="F2544" s="178" t="s">
        <v>17</v>
      </c>
      <c r="G2544" s="1">
        <f>IF(ISNUMBER(Pay_Item_Search_Text),IF(ISNUMBER(IF(FIND(Pay_Item_Search_Text,B2544)=1,1, "FALSE")),MAX(G$4:$G2543)+1,IF(ISNUMBER(Pay_Item_Search_Text),0,IF(ISNUMBER(SEARCH(Pay_Item_Search_Text,H2544)),MAX(G$4:$G2543)+1,0))),IF(ISNUMBER(Pay_Item_Search_Text),0,IF(ISNUMBER(SEARCH(Pay_Item_Search_Text,H2544)),MAX(G$4:$G2543)+1,0)))</f>
        <v>2540</v>
      </c>
      <c r="H2544" s="1" t="str">
        <f>IF(Table_PayItems[[#This Row],[Description]]="_","_ Unique Item - "&amp;Table_PayItems[[#This Row],[Item]]&amp;" - $"&amp;Table_PayItems[[#This Row],[Unit]],Table_PayItems[[#This Row],[Description]]&amp;" - $"&amp;Table_PayItems[[#This Row],[Unit]])</f>
        <v>Fdn, Cantilever, Type E 1 - $Ea</v>
      </c>
      <c r="I2544" s="29" t="str">
        <f>IFERROR(VLOOKUP(ROWS($M$5:M2544),Table_PayItems[[Search Key]:[Concentrated Name]],2,FALSE),"")</f>
        <v>Fdn, Cantilever, Type E 1 - $Ea</v>
      </c>
      <c r="J2544" s="1"/>
      <c r="K2544" s="1"/>
      <c r="L2544" s="22">
        <f>IF(ISNUMBER(SEARCH(Pay_Item_Search_Text_2,M2544)),MAX($L$4:L2543)+1,0)</f>
        <v>0</v>
      </c>
      <c r="M2544" s="1" t="str">
        <f>IFERROR(VLOOKUP(ROWS($M$5:M2544),Table_PayItems[[Search Key]:[Concentrated Name]],2,FALSE),"")</f>
        <v>Fdn, Cantilever, Type E 1 - $Ea</v>
      </c>
      <c r="N2544" s="1" t="str">
        <f>IFERROR(VLOOKUP(ROWS($M$5:N2544),$L$5:$M$7000,2,FALSE),"")</f>
        <v/>
      </c>
      <c r="O2544" s="1" t="str">
        <f>IFERROR(VLOOKUP(ROWS($O$5:O2544),$K$5:$L$7000,2,FALSE),"")</f>
        <v/>
      </c>
    </row>
    <row r="2545" spans="2:15" ht="15" customHeight="1" x14ac:dyDescent="0.25">
      <c r="B2545" s="178" t="s">
        <v>11475</v>
      </c>
      <c r="C2545" s="178" t="s">
        <v>88</v>
      </c>
      <c r="D2545" s="178" t="s">
        <v>3393</v>
      </c>
      <c r="E2545" s="178" t="s">
        <v>5598</v>
      </c>
      <c r="F2545" s="178" t="s">
        <v>17</v>
      </c>
      <c r="G2545" s="1">
        <f>IF(ISNUMBER(Pay_Item_Search_Text),IF(ISNUMBER(IF(FIND(Pay_Item_Search_Text,B2545)=1,1, "FALSE")),MAX(G$4:$G2544)+1,IF(ISNUMBER(Pay_Item_Search_Text),0,IF(ISNUMBER(SEARCH(Pay_Item_Search_Text,H2545)),MAX(G$4:$G2544)+1,0))),IF(ISNUMBER(Pay_Item_Search_Text),0,IF(ISNUMBER(SEARCH(Pay_Item_Search_Text,H2545)),MAX(G$4:$G2544)+1,0)))</f>
        <v>2541</v>
      </c>
      <c r="H2545" s="1" t="str">
        <f>IF(Table_PayItems[[#This Row],[Description]]="_","_ Unique Item - "&amp;Table_PayItems[[#This Row],[Item]]&amp;" - $"&amp;Table_PayItems[[#This Row],[Unit]],Table_PayItems[[#This Row],[Description]]&amp;" - $"&amp;Table_PayItems[[#This Row],[Unit]])</f>
        <v>Fdn, Cantilever, Type E 2 - $Ea</v>
      </c>
      <c r="I2545" s="29" t="str">
        <f>IFERROR(VLOOKUP(ROWS($M$5:M2545),Table_PayItems[[Search Key]:[Concentrated Name]],2,FALSE),"")</f>
        <v>Fdn, Cantilever, Type E 2 - $Ea</v>
      </c>
      <c r="J2545" s="1"/>
      <c r="K2545" s="1"/>
      <c r="L2545" s="22">
        <f>IF(ISNUMBER(SEARCH(Pay_Item_Search_Text_2,M2545)),MAX($L$4:L2544)+1,0)</f>
        <v>0</v>
      </c>
      <c r="M2545" s="1" t="str">
        <f>IFERROR(VLOOKUP(ROWS($M$5:M2545),Table_PayItems[[Search Key]:[Concentrated Name]],2,FALSE),"")</f>
        <v>Fdn, Cantilever, Type E 2 - $Ea</v>
      </c>
      <c r="N2545" s="1" t="str">
        <f>IFERROR(VLOOKUP(ROWS($M$5:N2545),$L$5:$M$7000,2,FALSE),"")</f>
        <v/>
      </c>
      <c r="O2545" s="1" t="str">
        <f>IFERROR(VLOOKUP(ROWS($O$5:O2545),$K$5:$L$7000,2,FALSE),"")</f>
        <v/>
      </c>
    </row>
    <row r="2546" spans="2:15" ht="15" customHeight="1" x14ac:dyDescent="0.25">
      <c r="B2546" s="178" t="s">
        <v>11476</v>
      </c>
      <c r="C2546" s="178" t="s">
        <v>88</v>
      </c>
      <c r="D2546" s="178" t="s">
        <v>3394</v>
      </c>
      <c r="E2546" s="178" t="s">
        <v>5598</v>
      </c>
      <c r="F2546" s="178" t="s">
        <v>17</v>
      </c>
      <c r="G2546" s="1">
        <f>IF(ISNUMBER(Pay_Item_Search_Text),IF(ISNUMBER(IF(FIND(Pay_Item_Search_Text,B2546)=1,1, "FALSE")),MAX(G$4:$G2545)+1,IF(ISNUMBER(Pay_Item_Search_Text),0,IF(ISNUMBER(SEARCH(Pay_Item_Search_Text,H2546)),MAX(G$4:$G2545)+1,0))),IF(ISNUMBER(Pay_Item_Search_Text),0,IF(ISNUMBER(SEARCH(Pay_Item_Search_Text,H2546)),MAX(G$4:$G2545)+1,0)))</f>
        <v>2542</v>
      </c>
      <c r="H2546" s="1" t="str">
        <f>IF(Table_PayItems[[#This Row],[Description]]="_","_ Unique Item - "&amp;Table_PayItems[[#This Row],[Item]]&amp;" - $"&amp;Table_PayItems[[#This Row],[Unit]],Table_PayItems[[#This Row],[Description]]&amp;" - $"&amp;Table_PayItems[[#This Row],[Unit]])</f>
        <v>Fdn, Cantilever, Type E 3 - $Ea</v>
      </c>
      <c r="I2546" s="29" t="str">
        <f>IFERROR(VLOOKUP(ROWS($M$5:M2546),Table_PayItems[[Search Key]:[Concentrated Name]],2,FALSE),"")</f>
        <v>Fdn, Cantilever, Type E 3 - $Ea</v>
      </c>
      <c r="J2546" s="1"/>
      <c r="K2546" s="1"/>
      <c r="L2546" s="22">
        <f>IF(ISNUMBER(SEARCH(Pay_Item_Search_Text_2,M2546)),MAX($L$4:L2545)+1,0)</f>
        <v>0</v>
      </c>
      <c r="M2546" s="1" t="str">
        <f>IFERROR(VLOOKUP(ROWS($M$5:M2546),Table_PayItems[[Search Key]:[Concentrated Name]],2,FALSE),"")</f>
        <v>Fdn, Cantilever, Type E 3 - $Ea</v>
      </c>
      <c r="N2546" s="1" t="str">
        <f>IFERROR(VLOOKUP(ROWS($M$5:N2546),$L$5:$M$7000,2,FALSE),"")</f>
        <v/>
      </c>
      <c r="O2546" s="1" t="str">
        <f>IFERROR(VLOOKUP(ROWS($O$5:O2546),$K$5:$L$7000,2,FALSE),"")</f>
        <v/>
      </c>
    </row>
    <row r="2547" spans="2:15" ht="15" customHeight="1" x14ac:dyDescent="0.25">
      <c r="B2547" s="178" t="s">
        <v>11477</v>
      </c>
      <c r="C2547" s="178" t="s">
        <v>88</v>
      </c>
      <c r="D2547" s="178" t="s">
        <v>3395</v>
      </c>
      <c r="E2547" s="178" t="s">
        <v>5598</v>
      </c>
      <c r="F2547" s="178" t="s">
        <v>17</v>
      </c>
      <c r="G2547" s="1">
        <f>IF(ISNUMBER(Pay_Item_Search_Text),IF(ISNUMBER(IF(FIND(Pay_Item_Search_Text,B2547)=1,1, "FALSE")),MAX(G$4:$G2546)+1,IF(ISNUMBER(Pay_Item_Search_Text),0,IF(ISNUMBER(SEARCH(Pay_Item_Search_Text,H2547)),MAX(G$4:$G2546)+1,0))),IF(ISNUMBER(Pay_Item_Search_Text),0,IF(ISNUMBER(SEARCH(Pay_Item_Search_Text,H2547)),MAX(G$4:$G2546)+1,0)))</f>
        <v>2543</v>
      </c>
      <c r="H2547" s="1" t="str">
        <f>IF(Table_PayItems[[#This Row],[Description]]="_","_ Unique Item - "&amp;Table_PayItems[[#This Row],[Item]]&amp;" - $"&amp;Table_PayItems[[#This Row],[Unit]],Table_PayItems[[#This Row],[Description]]&amp;" - $"&amp;Table_PayItems[[#This Row],[Unit]])</f>
        <v>Fdn, Cantilever, Type G 1 - $Ea</v>
      </c>
      <c r="I2547" s="29" t="str">
        <f>IFERROR(VLOOKUP(ROWS($M$5:M2547),Table_PayItems[[Search Key]:[Concentrated Name]],2,FALSE),"")</f>
        <v>Fdn, Cantilever, Type G 1 - $Ea</v>
      </c>
      <c r="J2547" s="1"/>
      <c r="K2547" s="1"/>
      <c r="L2547" s="22">
        <f>IF(ISNUMBER(SEARCH(Pay_Item_Search_Text_2,M2547)),MAX($L$4:L2546)+1,0)</f>
        <v>0</v>
      </c>
      <c r="M2547" s="1" t="str">
        <f>IFERROR(VLOOKUP(ROWS($M$5:M2547),Table_PayItems[[Search Key]:[Concentrated Name]],2,FALSE),"")</f>
        <v>Fdn, Cantilever, Type G 1 - $Ea</v>
      </c>
      <c r="N2547" s="1" t="str">
        <f>IFERROR(VLOOKUP(ROWS($M$5:N2547),$L$5:$M$7000,2,FALSE),"")</f>
        <v/>
      </c>
      <c r="O2547" s="1" t="str">
        <f>IFERROR(VLOOKUP(ROWS($O$5:O2547),$K$5:$L$7000,2,FALSE),"")</f>
        <v/>
      </c>
    </row>
    <row r="2548" spans="2:15" ht="15" customHeight="1" x14ac:dyDescent="0.25">
      <c r="B2548" s="178" t="s">
        <v>11478</v>
      </c>
      <c r="C2548" s="178" t="s">
        <v>88</v>
      </c>
      <c r="D2548" s="178" t="s">
        <v>3396</v>
      </c>
      <c r="E2548" s="178" t="s">
        <v>5598</v>
      </c>
      <c r="F2548" s="178" t="s">
        <v>17</v>
      </c>
      <c r="G2548" s="1">
        <f>IF(ISNUMBER(Pay_Item_Search_Text),IF(ISNUMBER(IF(FIND(Pay_Item_Search_Text,B2548)=1,1, "FALSE")),MAX(G$4:$G2547)+1,IF(ISNUMBER(Pay_Item_Search_Text),0,IF(ISNUMBER(SEARCH(Pay_Item_Search_Text,H2548)),MAX(G$4:$G2547)+1,0))),IF(ISNUMBER(Pay_Item_Search_Text),0,IF(ISNUMBER(SEARCH(Pay_Item_Search_Text,H2548)),MAX(G$4:$G2547)+1,0)))</f>
        <v>2544</v>
      </c>
      <c r="H2548" s="1" t="str">
        <f>IF(Table_PayItems[[#This Row],[Description]]="_","_ Unique Item - "&amp;Table_PayItems[[#This Row],[Item]]&amp;" - $"&amp;Table_PayItems[[#This Row],[Unit]],Table_PayItems[[#This Row],[Description]]&amp;" - $"&amp;Table_PayItems[[#This Row],[Unit]])</f>
        <v>Fdn, Cantilever, Type G 2 - $Ea</v>
      </c>
      <c r="I2548" s="29" t="str">
        <f>IFERROR(VLOOKUP(ROWS($M$5:M2548),Table_PayItems[[Search Key]:[Concentrated Name]],2,FALSE),"")</f>
        <v>Fdn, Cantilever, Type G 2 - $Ea</v>
      </c>
      <c r="J2548" s="1"/>
      <c r="K2548" s="1"/>
      <c r="L2548" s="22">
        <f>IF(ISNUMBER(SEARCH(Pay_Item_Search_Text_2,M2548)),MAX($L$4:L2547)+1,0)</f>
        <v>0</v>
      </c>
      <c r="M2548" s="1" t="str">
        <f>IFERROR(VLOOKUP(ROWS($M$5:M2548),Table_PayItems[[Search Key]:[Concentrated Name]],2,FALSE),"")</f>
        <v>Fdn, Cantilever, Type G 2 - $Ea</v>
      </c>
      <c r="N2548" s="1" t="str">
        <f>IFERROR(VLOOKUP(ROWS($M$5:N2548),$L$5:$M$7000,2,FALSE),"")</f>
        <v/>
      </c>
      <c r="O2548" s="1" t="str">
        <f>IFERROR(VLOOKUP(ROWS($O$5:O2548),$K$5:$L$7000,2,FALSE),"")</f>
        <v/>
      </c>
    </row>
    <row r="2549" spans="2:15" ht="15" customHeight="1" x14ac:dyDescent="0.25">
      <c r="B2549" s="178" t="s">
        <v>11479</v>
      </c>
      <c r="C2549" s="178" t="s">
        <v>88</v>
      </c>
      <c r="D2549" s="178" t="s">
        <v>3397</v>
      </c>
      <c r="E2549" s="178" t="s">
        <v>5598</v>
      </c>
      <c r="F2549" s="178" t="s">
        <v>17</v>
      </c>
      <c r="G2549" s="1">
        <f>IF(ISNUMBER(Pay_Item_Search_Text),IF(ISNUMBER(IF(FIND(Pay_Item_Search_Text,B2549)=1,1, "FALSE")),MAX(G$4:$G2548)+1,IF(ISNUMBER(Pay_Item_Search_Text),0,IF(ISNUMBER(SEARCH(Pay_Item_Search_Text,H2549)),MAX(G$4:$G2548)+1,0))),IF(ISNUMBER(Pay_Item_Search_Text),0,IF(ISNUMBER(SEARCH(Pay_Item_Search_Text,H2549)),MAX(G$4:$G2548)+1,0)))</f>
        <v>2545</v>
      </c>
      <c r="H2549" s="1" t="str">
        <f>IF(Table_PayItems[[#This Row],[Description]]="_","_ Unique Item - "&amp;Table_PayItems[[#This Row],[Item]]&amp;" - $"&amp;Table_PayItems[[#This Row],[Unit]],Table_PayItems[[#This Row],[Description]]&amp;" - $"&amp;Table_PayItems[[#This Row],[Unit]])</f>
        <v>Fdn, Cantilever, Type G 3 - $Ea</v>
      </c>
      <c r="I2549" s="29" t="str">
        <f>IFERROR(VLOOKUP(ROWS($M$5:M2549),Table_PayItems[[Search Key]:[Concentrated Name]],2,FALSE),"")</f>
        <v>Fdn, Cantilever, Type G 3 - $Ea</v>
      </c>
      <c r="J2549" s="1"/>
      <c r="K2549" s="1"/>
      <c r="L2549" s="22">
        <f>IF(ISNUMBER(SEARCH(Pay_Item_Search_Text_2,M2549)),MAX($L$4:L2548)+1,0)</f>
        <v>0</v>
      </c>
      <c r="M2549" s="1" t="str">
        <f>IFERROR(VLOOKUP(ROWS($M$5:M2549),Table_PayItems[[Search Key]:[Concentrated Name]],2,FALSE),"")</f>
        <v>Fdn, Cantilever, Type G 3 - $Ea</v>
      </c>
      <c r="N2549" s="1" t="str">
        <f>IFERROR(VLOOKUP(ROWS($M$5:N2549),$L$5:$M$7000,2,FALSE),"")</f>
        <v/>
      </c>
      <c r="O2549" s="1" t="str">
        <f>IFERROR(VLOOKUP(ROWS($O$5:O2549),$K$5:$L$7000,2,FALSE),"")</f>
        <v/>
      </c>
    </row>
    <row r="2550" spans="2:15" ht="15" customHeight="1" x14ac:dyDescent="0.25">
      <c r="B2550" s="178" t="s">
        <v>11480</v>
      </c>
      <c r="C2550" s="178" t="s">
        <v>88</v>
      </c>
      <c r="D2550" s="178" t="s">
        <v>3398</v>
      </c>
      <c r="E2550" s="178" t="s">
        <v>5598</v>
      </c>
      <c r="F2550" s="178" t="s">
        <v>17</v>
      </c>
      <c r="G2550" s="1">
        <f>IF(ISNUMBER(Pay_Item_Search_Text),IF(ISNUMBER(IF(FIND(Pay_Item_Search_Text,B2550)=1,1, "FALSE")),MAX(G$4:$G2549)+1,IF(ISNUMBER(Pay_Item_Search_Text),0,IF(ISNUMBER(SEARCH(Pay_Item_Search_Text,H2550)),MAX(G$4:$G2549)+1,0))),IF(ISNUMBER(Pay_Item_Search_Text),0,IF(ISNUMBER(SEARCH(Pay_Item_Search_Text,H2550)),MAX(G$4:$G2549)+1,0)))</f>
        <v>2546</v>
      </c>
      <c r="H2550" s="1" t="str">
        <f>IF(Table_PayItems[[#This Row],[Description]]="_","_ Unique Item - "&amp;Table_PayItems[[#This Row],[Item]]&amp;" - $"&amp;Table_PayItems[[#This Row],[Unit]],Table_PayItems[[#This Row],[Description]]&amp;" - $"&amp;Table_PayItems[[#This Row],[Unit]])</f>
        <v>Fdn, Cantilever, Type H 1 - $Ea</v>
      </c>
      <c r="I2550" s="29" t="str">
        <f>IFERROR(VLOOKUP(ROWS($M$5:M2550),Table_PayItems[[Search Key]:[Concentrated Name]],2,FALSE),"")</f>
        <v>Fdn, Cantilever, Type H 1 - $Ea</v>
      </c>
      <c r="J2550" s="1"/>
      <c r="K2550" s="1"/>
      <c r="L2550" s="22">
        <f>IF(ISNUMBER(SEARCH(Pay_Item_Search_Text_2,M2550)),MAX($L$4:L2549)+1,0)</f>
        <v>0</v>
      </c>
      <c r="M2550" s="1" t="str">
        <f>IFERROR(VLOOKUP(ROWS($M$5:M2550),Table_PayItems[[Search Key]:[Concentrated Name]],2,FALSE),"")</f>
        <v>Fdn, Cantilever, Type H 1 - $Ea</v>
      </c>
      <c r="N2550" s="1" t="str">
        <f>IFERROR(VLOOKUP(ROWS($M$5:N2550),$L$5:$M$7000,2,FALSE),"")</f>
        <v/>
      </c>
      <c r="O2550" s="1" t="str">
        <f>IFERROR(VLOOKUP(ROWS($O$5:O2550),$K$5:$L$7000,2,FALSE),"")</f>
        <v/>
      </c>
    </row>
    <row r="2551" spans="2:15" ht="15" customHeight="1" x14ac:dyDescent="0.25">
      <c r="B2551" s="178" t="s">
        <v>11481</v>
      </c>
      <c r="C2551" s="178" t="s">
        <v>88</v>
      </c>
      <c r="D2551" s="178" t="s">
        <v>3399</v>
      </c>
      <c r="E2551" s="178" t="s">
        <v>5598</v>
      </c>
      <c r="F2551" s="178" t="s">
        <v>17</v>
      </c>
      <c r="G2551" s="1">
        <f>IF(ISNUMBER(Pay_Item_Search_Text),IF(ISNUMBER(IF(FIND(Pay_Item_Search_Text,B2551)=1,1, "FALSE")),MAX(G$4:$G2550)+1,IF(ISNUMBER(Pay_Item_Search_Text),0,IF(ISNUMBER(SEARCH(Pay_Item_Search_Text,H2551)),MAX(G$4:$G2550)+1,0))),IF(ISNUMBER(Pay_Item_Search_Text),0,IF(ISNUMBER(SEARCH(Pay_Item_Search_Text,H2551)),MAX(G$4:$G2550)+1,0)))</f>
        <v>2547</v>
      </c>
      <c r="H2551" s="1" t="str">
        <f>IF(Table_PayItems[[#This Row],[Description]]="_","_ Unique Item - "&amp;Table_PayItems[[#This Row],[Item]]&amp;" - $"&amp;Table_PayItems[[#This Row],[Unit]],Table_PayItems[[#This Row],[Description]]&amp;" - $"&amp;Table_PayItems[[#This Row],[Unit]])</f>
        <v>Fdn, Cantilever, Type H 2 - $Ea</v>
      </c>
      <c r="I2551" s="29" t="str">
        <f>IFERROR(VLOOKUP(ROWS($M$5:M2551),Table_PayItems[[Search Key]:[Concentrated Name]],2,FALSE),"")</f>
        <v>Fdn, Cantilever, Type H 2 - $Ea</v>
      </c>
      <c r="J2551" s="1"/>
      <c r="K2551" s="1"/>
      <c r="L2551" s="22">
        <f>IF(ISNUMBER(SEARCH(Pay_Item_Search_Text_2,M2551)),MAX($L$4:L2550)+1,0)</f>
        <v>0</v>
      </c>
      <c r="M2551" s="1" t="str">
        <f>IFERROR(VLOOKUP(ROWS($M$5:M2551),Table_PayItems[[Search Key]:[Concentrated Name]],2,FALSE),"")</f>
        <v>Fdn, Cantilever, Type H 2 - $Ea</v>
      </c>
      <c r="N2551" s="1" t="str">
        <f>IFERROR(VLOOKUP(ROWS($M$5:N2551),$L$5:$M$7000,2,FALSE),"")</f>
        <v/>
      </c>
      <c r="O2551" s="1" t="str">
        <f>IFERROR(VLOOKUP(ROWS($O$5:O2551),$K$5:$L$7000,2,FALSE),"")</f>
        <v/>
      </c>
    </row>
    <row r="2552" spans="2:15" ht="15" customHeight="1" x14ac:dyDescent="0.25">
      <c r="B2552" s="178" t="s">
        <v>11482</v>
      </c>
      <c r="C2552" s="178" t="s">
        <v>88</v>
      </c>
      <c r="D2552" s="178" t="s">
        <v>3400</v>
      </c>
      <c r="E2552" s="178" t="s">
        <v>5598</v>
      </c>
      <c r="F2552" s="178" t="s">
        <v>17</v>
      </c>
      <c r="G2552" s="1">
        <f>IF(ISNUMBER(Pay_Item_Search_Text),IF(ISNUMBER(IF(FIND(Pay_Item_Search_Text,B2552)=1,1, "FALSE")),MAX(G$4:$G2551)+1,IF(ISNUMBER(Pay_Item_Search_Text),0,IF(ISNUMBER(SEARCH(Pay_Item_Search_Text,H2552)),MAX(G$4:$G2551)+1,0))),IF(ISNUMBER(Pay_Item_Search_Text),0,IF(ISNUMBER(SEARCH(Pay_Item_Search_Text,H2552)),MAX(G$4:$G2551)+1,0)))</f>
        <v>2548</v>
      </c>
      <c r="H2552" s="1" t="str">
        <f>IF(Table_PayItems[[#This Row],[Description]]="_","_ Unique Item - "&amp;Table_PayItems[[#This Row],[Item]]&amp;" - $"&amp;Table_PayItems[[#This Row],[Unit]],Table_PayItems[[#This Row],[Description]]&amp;" - $"&amp;Table_PayItems[[#This Row],[Unit]])</f>
        <v>Fdn, Cantilever, Type H 3 - $Ea</v>
      </c>
      <c r="I2552" s="29" t="str">
        <f>IFERROR(VLOOKUP(ROWS($M$5:M2552),Table_PayItems[[Search Key]:[Concentrated Name]],2,FALSE),"")</f>
        <v>Fdn, Cantilever, Type H 3 - $Ea</v>
      </c>
      <c r="J2552" s="1"/>
      <c r="K2552" s="1"/>
      <c r="L2552" s="22">
        <f>IF(ISNUMBER(SEARCH(Pay_Item_Search_Text_2,M2552)),MAX($L$4:L2551)+1,0)</f>
        <v>0</v>
      </c>
      <c r="M2552" s="1" t="str">
        <f>IFERROR(VLOOKUP(ROWS($M$5:M2552),Table_PayItems[[Search Key]:[Concentrated Name]],2,FALSE),"")</f>
        <v>Fdn, Cantilever, Type H 3 - $Ea</v>
      </c>
      <c r="N2552" s="1" t="str">
        <f>IFERROR(VLOOKUP(ROWS($M$5:N2552),$L$5:$M$7000,2,FALSE),"")</f>
        <v/>
      </c>
      <c r="O2552" s="1" t="str">
        <f>IFERROR(VLOOKUP(ROWS($O$5:O2552),$K$5:$L$7000,2,FALSE),"")</f>
        <v/>
      </c>
    </row>
    <row r="2553" spans="2:15" ht="15" customHeight="1" x14ac:dyDescent="0.25">
      <c r="B2553" s="178" t="s">
        <v>11454</v>
      </c>
      <c r="C2553" s="178" t="s">
        <v>104</v>
      </c>
      <c r="D2553" s="178" t="s">
        <v>3372</v>
      </c>
      <c r="E2553" s="178" t="s">
        <v>5598</v>
      </c>
      <c r="F2553" s="178" t="s">
        <v>17</v>
      </c>
      <c r="G2553" s="1">
        <f>IF(ISNUMBER(Pay_Item_Search_Text),IF(ISNUMBER(IF(FIND(Pay_Item_Search_Text,B2553)=1,1, "FALSE")),MAX(G$4:$G2552)+1,IF(ISNUMBER(Pay_Item_Search_Text),0,IF(ISNUMBER(SEARCH(Pay_Item_Search_Text,H2553)),MAX(G$4:$G2552)+1,0))),IF(ISNUMBER(Pay_Item_Search_Text),0,IF(ISNUMBER(SEARCH(Pay_Item_Search_Text,H2553)),MAX(G$4:$G2552)+1,0)))</f>
        <v>2549</v>
      </c>
      <c r="H2553" s="1" t="str">
        <f>IF(Table_PayItems[[#This Row],[Description]]="_","_ Unique Item - "&amp;Table_PayItems[[#This Row],[Item]]&amp;" - $"&amp;Table_PayItems[[#This Row],[Unit]],Table_PayItems[[#This Row],[Description]]&amp;" - $"&amp;Table_PayItems[[#This Row],[Unit]])</f>
        <v>Fdn, Cantilvr Sign Structure Type E, 54 inch Dia, Uncased - $Ft</v>
      </c>
      <c r="I2553" s="29" t="str">
        <f>IFERROR(VLOOKUP(ROWS($M$5:M2553),Table_PayItems[[Search Key]:[Concentrated Name]],2,FALSE),"")</f>
        <v>Fdn, Cantilvr Sign Structure Type E, 54 inch Dia, Uncased - $Ft</v>
      </c>
      <c r="J2553" s="1"/>
      <c r="K2553" s="1"/>
      <c r="L2553" s="22">
        <f>IF(ISNUMBER(SEARCH(Pay_Item_Search_Text_2,M2553)),MAX($L$4:L2552)+1,0)</f>
        <v>0</v>
      </c>
      <c r="M2553" s="1" t="str">
        <f>IFERROR(VLOOKUP(ROWS($M$5:M2553),Table_PayItems[[Search Key]:[Concentrated Name]],2,FALSE),"")</f>
        <v>Fdn, Cantilvr Sign Structure Type E, 54 inch Dia, Uncased - $Ft</v>
      </c>
      <c r="N2553" s="1" t="str">
        <f>IFERROR(VLOOKUP(ROWS($M$5:N2553),$L$5:$M$7000,2,FALSE),"")</f>
        <v/>
      </c>
      <c r="O2553" s="1" t="str">
        <f>IFERROR(VLOOKUP(ROWS($O$5:O2553),$K$5:$L$7000,2,FALSE),"")</f>
        <v/>
      </c>
    </row>
    <row r="2554" spans="2:15" ht="15" customHeight="1" x14ac:dyDescent="0.25">
      <c r="B2554" s="178" t="s">
        <v>11456</v>
      </c>
      <c r="C2554" s="178" t="s">
        <v>104</v>
      </c>
      <c r="D2554" s="178" t="s">
        <v>3374</v>
      </c>
      <c r="E2554" s="178" t="s">
        <v>5598</v>
      </c>
      <c r="F2554" s="178" t="s">
        <v>17</v>
      </c>
      <c r="G2554" s="1">
        <f>IF(ISNUMBER(Pay_Item_Search_Text),IF(ISNUMBER(IF(FIND(Pay_Item_Search_Text,B2554)=1,1, "FALSE")),MAX(G$4:$G2553)+1,IF(ISNUMBER(Pay_Item_Search_Text),0,IF(ISNUMBER(SEARCH(Pay_Item_Search_Text,H2554)),MAX(G$4:$G2553)+1,0))),IF(ISNUMBER(Pay_Item_Search_Text),0,IF(ISNUMBER(SEARCH(Pay_Item_Search_Text,H2554)),MAX(G$4:$G2553)+1,0)))</f>
        <v>2550</v>
      </c>
      <c r="H2554" s="1" t="str">
        <f>IF(Table_PayItems[[#This Row],[Description]]="_","_ Unique Item - "&amp;Table_PayItems[[#This Row],[Item]]&amp;" - $"&amp;Table_PayItems[[#This Row],[Unit]],Table_PayItems[[#This Row],[Description]]&amp;" - $"&amp;Table_PayItems[[#This Row],[Unit]])</f>
        <v>Fdn, Cantilvr Sign Structure Type E, 60 inch Dia, Uncased - $Ft</v>
      </c>
      <c r="I2554" s="29" t="str">
        <f>IFERROR(VLOOKUP(ROWS($M$5:M2554),Table_PayItems[[Search Key]:[Concentrated Name]],2,FALSE),"")</f>
        <v>Fdn, Cantilvr Sign Structure Type E, 60 inch Dia, Uncased - $Ft</v>
      </c>
      <c r="J2554" s="1"/>
      <c r="K2554" s="1"/>
      <c r="L2554" s="22">
        <f>IF(ISNUMBER(SEARCH(Pay_Item_Search_Text_2,M2554)),MAX($L$4:L2553)+1,0)</f>
        <v>614</v>
      </c>
      <c r="M2554" s="1" t="str">
        <f>IFERROR(VLOOKUP(ROWS($M$5:M2554),Table_PayItems[[Search Key]:[Concentrated Name]],2,FALSE),"")</f>
        <v>Fdn, Cantilvr Sign Structure Type E, 60 inch Dia, Uncased - $Ft</v>
      </c>
      <c r="N2554" s="1" t="str">
        <f>IFERROR(VLOOKUP(ROWS($M$5:N2554),$L$5:$M$7000,2,FALSE),"")</f>
        <v/>
      </c>
      <c r="O2554" s="1" t="str">
        <f>IFERROR(VLOOKUP(ROWS($O$5:O2554),$K$5:$L$7000,2,FALSE),"")</f>
        <v/>
      </c>
    </row>
    <row r="2555" spans="2:15" ht="15" customHeight="1" x14ac:dyDescent="0.25">
      <c r="B2555" s="178" t="s">
        <v>11458</v>
      </c>
      <c r="C2555" s="178" t="s">
        <v>104</v>
      </c>
      <c r="D2555" s="178" t="s">
        <v>3376</v>
      </c>
      <c r="E2555" s="178" t="s">
        <v>5598</v>
      </c>
      <c r="F2555" s="178" t="s">
        <v>17</v>
      </c>
      <c r="G2555" s="1">
        <f>IF(ISNUMBER(Pay_Item_Search_Text),IF(ISNUMBER(IF(FIND(Pay_Item_Search_Text,B2555)=1,1, "FALSE")),MAX(G$4:$G2554)+1,IF(ISNUMBER(Pay_Item_Search_Text),0,IF(ISNUMBER(SEARCH(Pay_Item_Search_Text,H2555)),MAX(G$4:$G2554)+1,0))),IF(ISNUMBER(Pay_Item_Search_Text),0,IF(ISNUMBER(SEARCH(Pay_Item_Search_Text,H2555)),MAX(G$4:$G2554)+1,0)))</f>
        <v>2551</v>
      </c>
      <c r="H2555" s="1" t="str">
        <f>IF(Table_PayItems[[#This Row],[Description]]="_","_ Unique Item - "&amp;Table_PayItems[[#This Row],[Item]]&amp;" - $"&amp;Table_PayItems[[#This Row],[Unit]],Table_PayItems[[#This Row],[Description]]&amp;" - $"&amp;Table_PayItems[[#This Row],[Unit]])</f>
        <v>Fdn, Cantilvr Sign Structure Type E, 72 inch Dia, Uncased - $Ft</v>
      </c>
      <c r="I2555" s="29" t="str">
        <f>IFERROR(VLOOKUP(ROWS($M$5:M2555),Table_PayItems[[Search Key]:[Concentrated Name]],2,FALSE),"")</f>
        <v>Fdn, Cantilvr Sign Structure Type E, 72 inch Dia, Uncased - $Ft</v>
      </c>
      <c r="J2555" s="1"/>
      <c r="K2555" s="1"/>
      <c r="L2555" s="22">
        <f>IF(ISNUMBER(SEARCH(Pay_Item_Search_Text_2,M2555)),MAX($L$4:L2554)+1,0)</f>
        <v>0</v>
      </c>
      <c r="M2555" s="1" t="str">
        <f>IFERROR(VLOOKUP(ROWS($M$5:M2555),Table_PayItems[[Search Key]:[Concentrated Name]],2,FALSE),"")</f>
        <v>Fdn, Cantilvr Sign Structure Type E, 72 inch Dia, Uncased - $Ft</v>
      </c>
      <c r="N2555" s="1" t="str">
        <f>IFERROR(VLOOKUP(ROWS($M$5:N2555),$L$5:$M$7000,2,FALSE),"")</f>
        <v/>
      </c>
      <c r="O2555" s="1" t="str">
        <f>IFERROR(VLOOKUP(ROWS($O$5:O2555),$K$5:$L$7000,2,FALSE),"")</f>
        <v/>
      </c>
    </row>
    <row r="2556" spans="2:15" ht="15" customHeight="1" x14ac:dyDescent="0.25">
      <c r="B2556" s="178" t="s">
        <v>11460</v>
      </c>
      <c r="C2556" s="178" t="s">
        <v>104</v>
      </c>
      <c r="D2556" s="178" t="s">
        <v>3378</v>
      </c>
      <c r="E2556" s="178" t="s">
        <v>5598</v>
      </c>
      <c r="F2556" s="178" t="s">
        <v>17</v>
      </c>
      <c r="G2556" s="1">
        <f>IF(ISNUMBER(Pay_Item_Search_Text),IF(ISNUMBER(IF(FIND(Pay_Item_Search_Text,B2556)=1,1, "FALSE")),MAX(G$4:$G2555)+1,IF(ISNUMBER(Pay_Item_Search_Text),0,IF(ISNUMBER(SEARCH(Pay_Item_Search_Text,H2556)),MAX(G$4:$G2555)+1,0))),IF(ISNUMBER(Pay_Item_Search_Text),0,IF(ISNUMBER(SEARCH(Pay_Item_Search_Text,H2556)),MAX(G$4:$G2555)+1,0)))</f>
        <v>2552</v>
      </c>
      <c r="H2556" s="1" t="str">
        <f>IF(Table_PayItems[[#This Row],[Description]]="_","_ Unique Item - "&amp;Table_PayItems[[#This Row],[Item]]&amp;" - $"&amp;Table_PayItems[[#This Row],[Unit]],Table_PayItems[[#This Row],[Description]]&amp;" - $"&amp;Table_PayItems[[#This Row],[Unit]])</f>
        <v>Fdn, Cantilvr Sign Structure Type J, 48 inch Dia, Uncased - $Ft</v>
      </c>
      <c r="I2556" s="29" t="str">
        <f>IFERROR(VLOOKUP(ROWS($M$5:M2556),Table_PayItems[[Search Key]:[Concentrated Name]],2,FALSE),"")</f>
        <v>Fdn, Cantilvr Sign Structure Type J, 48 inch Dia, Uncased - $Ft</v>
      </c>
      <c r="J2556" s="1"/>
      <c r="K2556" s="1"/>
      <c r="L2556" s="22">
        <f>IF(ISNUMBER(SEARCH(Pay_Item_Search_Text_2,M2556)),MAX($L$4:L2555)+1,0)</f>
        <v>0</v>
      </c>
      <c r="M2556" s="1" t="str">
        <f>IFERROR(VLOOKUP(ROWS($M$5:M2556),Table_PayItems[[Search Key]:[Concentrated Name]],2,FALSE),"")</f>
        <v>Fdn, Cantilvr Sign Structure Type J, 48 inch Dia, Uncased - $Ft</v>
      </c>
      <c r="N2556" s="1" t="str">
        <f>IFERROR(VLOOKUP(ROWS($M$5:N2556),$L$5:$M$7000,2,FALSE),"")</f>
        <v/>
      </c>
      <c r="O2556" s="1" t="str">
        <f>IFERROR(VLOOKUP(ROWS($O$5:O2556),$K$5:$L$7000,2,FALSE),"")</f>
        <v/>
      </c>
    </row>
    <row r="2557" spans="2:15" ht="15" customHeight="1" x14ac:dyDescent="0.25">
      <c r="B2557" s="178" t="s">
        <v>11462</v>
      </c>
      <c r="C2557" s="178" t="s">
        <v>104</v>
      </c>
      <c r="D2557" s="178" t="s">
        <v>3380</v>
      </c>
      <c r="E2557" s="178" t="s">
        <v>5598</v>
      </c>
      <c r="F2557" s="178" t="s">
        <v>17</v>
      </c>
      <c r="G2557" s="1">
        <f>IF(ISNUMBER(Pay_Item_Search_Text),IF(ISNUMBER(IF(FIND(Pay_Item_Search_Text,B2557)=1,1, "FALSE")),MAX(G$4:$G2556)+1,IF(ISNUMBER(Pay_Item_Search_Text),0,IF(ISNUMBER(SEARCH(Pay_Item_Search_Text,H2557)),MAX(G$4:$G2556)+1,0))),IF(ISNUMBER(Pay_Item_Search_Text),0,IF(ISNUMBER(SEARCH(Pay_Item_Search_Text,H2557)),MAX(G$4:$G2556)+1,0)))</f>
        <v>2553</v>
      </c>
      <c r="H2557" s="1" t="str">
        <f>IF(Table_PayItems[[#This Row],[Description]]="_","_ Unique Item - "&amp;Table_PayItems[[#This Row],[Item]]&amp;" - $"&amp;Table_PayItems[[#This Row],[Unit]],Table_PayItems[[#This Row],[Description]]&amp;" - $"&amp;Table_PayItems[[#This Row],[Unit]])</f>
        <v>Fdn, Cantilvr Sign Structure Type J, 54 inch Dia, Uncased - $Ft</v>
      </c>
      <c r="I2557" s="29" t="str">
        <f>IFERROR(VLOOKUP(ROWS($M$5:M2557),Table_PayItems[[Search Key]:[Concentrated Name]],2,FALSE),"")</f>
        <v>Fdn, Cantilvr Sign Structure Type J, 54 inch Dia, Uncased - $Ft</v>
      </c>
      <c r="J2557" s="1"/>
      <c r="K2557" s="1"/>
      <c r="L2557" s="22">
        <f>IF(ISNUMBER(SEARCH(Pay_Item_Search_Text_2,M2557)),MAX($L$4:L2556)+1,0)</f>
        <v>0</v>
      </c>
      <c r="M2557" s="1" t="str">
        <f>IFERROR(VLOOKUP(ROWS($M$5:M2557),Table_PayItems[[Search Key]:[Concentrated Name]],2,FALSE),"")</f>
        <v>Fdn, Cantilvr Sign Structure Type J, 54 inch Dia, Uncased - $Ft</v>
      </c>
      <c r="N2557" s="1" t="str">
        <f>IFERROR(VLOOKUP(ROWS($M$5:N2557),$L$5:$M$7000,2,FALSE),"")</f>
        <v/>
      </c>
      <c r="O2557" s="1" t="str">
        <f>IFERROR(VLOOKUP(ROWS($O$5:O2557),$K$5:$L$7000,2,FALSE),"")</f>
        <v/>
      </c>
    </row>
    <row r="2558" spans="2:15" ht="15" customHeight="1" x14ac:dyDescent="0.25">
      <c r="B2558" s="178" t="s">
        <v>11464</v>
      </c>
      <c r="C2558" s="178" t="s">
        <v>104</v>
      </c>
      <c r="D2558" s="178" t="s">
        <v>3382</v>
      </c>
      <c r="E2558" s="178" t="s">
        <v>5598</v>
      </c>
      <c r="F2558" s="178" t="s">
        <v>17</v>
      </c>
      <c r="G2558" s="1">
        <f>IF(ISNUMBER(Pay_Item_Search_Text),IF(ISNUMBER(IF(FIND(Pay_Item_Search_Text,B2558)=1,1, "FALSE")),MAX(G$4:$G2557)+1,IF(ISNUMBER(Pay_Item_Search_Text),0,IF(ISNUMBER(SEARCH(Pay_Item_Search_Text,H2558)),MAX(G$4:$G2557)+1,0))),IF(ISNUMBER(Pay_Item_Search_Text),0,IF(ISNUMBER(SEARCH(Pay_Item_Search_Text,H2558)),MAX(G$4:$G2557)+1,0)))</f>
        <v>2554</v>
      </c>
      <c r="H2558" s="1" t="str">
        <f>IF(Table_PayItems[[#This Row],[Description]]="_","_ Unique Item - "&amp;Table_PayItems[[#This Row],[Item]]&amp;" - $"&amp;Table_PayItems[[#This Row],[Unit]],Table_PayItems[[#This Row],[Description]]&amp;" - $"&amp;Table_PayItems[[#This Row],[Unit]])</f>
        <v>Fdn, Cantilvr Sign Structure Type J, 60 inch Dia, Uncased - $Ft</v>
      </c>
      <c r="I2558" s="29" t="str">
        <f>IFERROR(VLOOKUP(ROWS($M$5:M2558),Table_PayItems[[Search Key]:[Concentrated Name]],2,FALSE),"")</f>
        <v>Fdn, Cantilvr Sign Structure Type J, 60 inch Dia, Uncased - $Ft</v>
      </c>
      <c r="J2558" s="1"/>
      <c r="K2558" s="1"/>
      <c r="L2558" s="22">
        <f>IF(ISNUMBER(SEARCH(Pay_Item_Search_Text_2,M2558)),MAX($L$4:L2557)+1,0)</f>
        <v>615</v>
      </c>
      <c r="M2558" s="1" t="str">
        <f>IFERROR(VLOOKUP(ROWS($M$5:M2558),Table_PayItems[[Search Key]:[Concentrated Name]],2,FALSE),"")</f>
        <v>Fdn, Cantilvr Sign Structure Type J, 60 inch Dia, Uncased - $Ft</v>
      </c>
      <c r="N2558" s="1" t="str">
        <f>IFERROR(VLOOKUP(ROWS($M$5:N2558),$L$5:$M$7000,2,FALSE),"")</f>
        <v/>
      </c>
      <c r="O2558" s="1" t="str">
        <f>IFERROR(VLOOKUP(ROWS($O$5:O2558),$K$5:$L$7000,2,FALSE),"")</f>
        <v/>
      </c>
    </row>
    <row r="2559" spans="2:15" ht="15" customHeight="1" x14ac:dyDescent="0.25">
      <c r="B2559" s="178" t="s">
        <v>11466</v>
      </c>
      <c r="C2559" s="178" t="s">
        <v>104</v>
      </c>
      <c r="D2559" s="178" t="s">
        <v>3384</v>
      </c>
      <c r="E2559" s="178" t="s">
        <v>5598</v>
      </c>
      <c r="F2559" s="178" t="s">
        <v>17</v>
      </c>
      <c r="G2559" s="1">
        <f>IF(ISNUMBER(Pay_Item_Search_Text),IF(ISNUMBER(IF(FIND(Pay_Item_Search_Text,B2559)=1,1, "FALSE")),MAX(G$4:$G2558)+1,IF(ISNUMBER(Pay_Item_Search_Text),0,IF(ISNUMBER(SEARCH(Pay_Item_Search_Text,H2559)),MAX(G$4:$G2558)+1,0))),IF(ISNUMBER(Pay_Item_Search_Text),0,IF(ISNUMBER(SEARCH(Pay_Item_Search_Text,H2559)),MAX(G$4:$G2558)+1,0)))</f>
        <v>2555</v>
      </c>
      <c r="H2559" s="1" t="str">
        <f>IF(Table_PayItems[[#This Row],[Description]]="_","_ Unique Item - "&amp;Table_PayItems[[#This Row],[Item]]&amp;" - $"&amp;Table_PayItems[[#This Row],[Unit]],Table_PayItems[[#This Row],[Description]]&amp;" - $"&amp;Table_PayItems[[#This Row],[Unit]])</f>
        <v>Fdn, Cantilvr Sign Structure Type J, 72 inch Dia, Uncased - $Ft</v>
      </c>
      <c r="I2559" s="29" t="str">
        <f>IFERROR(VLOOKUP(ROWS($M$5:M2559),Table_PayItems[[Search Key]:[Concentrated Name]],2,FALSE),"")</f>
        <v>Fdn, Cantilvr Sign Structure Type J, 72 inch Dia, Uncased - $Ft</v>
      </c>
      <c r="J2559" s="1"/>
      <c r="K2559" s="1"/>
      <c r="L2559" s="22">
        <f>IF(ISNUMBER(SEARCH(Pay_Item_Search_Text_2,M2559)),MAX($L$4:L2558)+1,0)</f>
        <v>0</v>
      </c>
      <c r="M2559" s="1" t="str">
        <f>IFERROR(VLOOKUP(ROWS($M$5:M2559),Table_PayItems[[Search Key]:[Concentrated Name]],2,FALSE),"")</f>
        <v>Fdn, Cantilvr Sign Structure Type J, 72 inch Dia, Uncased - $Ft</v>
      </c>
      <c r="N2559" s="1" t="str">
        <f>IFERROR(VLOOKUP(ROWS($M$5:N2559),$L$5:$M$7000,2,FALSE),"")</f>
        <v/>
      </c>
      <c r="O2559" s="1" t="str">
        <f>IFERROR(VLOOKUP(ROWS($O$5:O2559),$K$5:$L$7000,2,FALSE),"")</f>
        <v/>
      </c>
    </row>
    <row r="2560" spans="2:15" ht="15" customHeight="1" x14ac:dyDescent="0.25">
      <c r="B2560" s="178" t="s">
        <v>11483</v>
      </c>
      <c r="C2560" s="178" t="s">
        <v>88</v>
      </c>
      <c r="D2560" s="178" t="s">
        <v>3401</v>
      </c>
      <c r="E2560" s="178" t="s">
        <v>17</v>
      </c>
      <c r="F2560" s="178" t="s">
        <v>17</v>
      </c>
      <c r="G2560" s="1">
        <f>IF(ISNUMBER(Pay_Item_Search_Text),IF(ISNUMBER(IF(FIND(Pay_Item_Search_Text,B2560)=1,1, "FALSE")),MAX(G$4:$G2559)+1,IF(ISNUMBER(Pay_Item_Search_Text),0,IF(ISNUMBER(SEARCH(Pay_Item_Search_Text,H2560)),MAX(G$4:$G2559)+1,0))),IF(ISNUMBER(Pay_Item_Search_Text),0,IF(ISNUMBER(SEARCH(Pay_Item_Search_Text,H2560)),MAX(G$4:$G2559)+1,0)))</f>
        <v>2556</v>
      </c>
      <c r="H2560" s="1" t="str">
        <f>IF(Table_PayItems[[#This Row],[Description]]="_","_ Unique Item - "&amp;Table_PayItems[[#This Row],[Item]]&amp;" - $"&amp;Table_PayItems[[#This Row],[Unit]],Table_PayItems[[#This Row],[Description]]&amp;" - $"&amp;Table_PayItems[[#This Row],[Unit]])</f>
        <v>Fdn, Column Breakaway, Rem - $Ea</v>
      </c>
      <c r="I2560" s="29" t="str">
        <f>IFERROR(VLOOKUP(ROWS($M$5:M2560),Table_PayItems[[Search Key]:[Concentrated Name]],2,FALSE),"")</f>
        <v>Fdn, Column Breakaway, Rem - $Ea</v>
      </c>
      <c r="J2560" s="1"/>
      <c r="K2560" s="1"/>
      <c r="L2560" s="22">
        <f>IF(ISNUMBER(SEARCH(Pay_Item_Search_Text_2,M2560)),MAX($L$4:L2559)+1,0)</f>
        <v>0</v>
      </c>
      <c r="M2560" s="1" t="str">
        <f>IFERROR(VLOOKUP(ROWS($M$5:M2560),Table_PayItems[[Search Key]:[Concentrated Name]],2,FALSE),"")</f>
        <v>Fdn, Column Breakaway, Rem - $Ea</v>
      </c>
      <c r="N2560" s="1" t="str">
        <f>IFERROR(VLOOKUP(ROWS($M$5:N2560),$L$5:$M$7000,2,FALSE),"")</f>
        <v/>
      </c>
      <c r="O2560" s="1" t="str">
        <f>IFERROR(VLOOKUP(ROWS($O$5:O2560),$K$5:$L$7000,2,FALSE),"")</f>
        <v/>
      </c>
    </row>
    <row r="2561" spans="2:15" ht="15" customHeight="1" x14ac:dyDescent="0.25">
      <c r="B2561" s="178" t="s">
        <v>11484</v>
      </c>
      <c r="C2561" s="178" t="s">
        <v>112</v>
      </c>
      <c r="D2561" s="178" t="s">
        <v>3402</v>
      </c>
      <c r="E2561" s="178" t="s">
        <v>17</v>
      </c>
      <c r="F2561" s="178" t="s">
        <v>17</v>
      </c>
      <c r="G2561" s="1">
        <f>IF(ISNUMBER(Pay_Item_Search_Text),IF(ISNUMBER(IF(FIND(Pay_Item_Search_Text,B2561)=1,1, "FALSE")),MAX(G$4:$G2560)+1,IF(ISNUMBER(Pay_Item_Search_Text),0,IF(ISNUMBER(SEARCH(Pay_Item_Search_Text,H2561)),MAX(G$4:$G2560)+1,0))),IF(ISNUMBER(Pay_Item_Search_Text),0,IF(ISNUMBER(SEARCH(Pay_Item_Search_Text,H2561)),MAX(G$4:$G2560)+1,0)))</f>
        <v>2557</v>
      </c>
      <c r="H2561" s="1" t="str">
        <f>IF(Table_PayItems[[#This Row],[Description]]="_","_ Unique Item - "&amp;Table_PayItems[[#This Row],[Item]]&amp;" - $"&amp;Table_PayItems[[#This Row],[Unit]],Table_PayItems[[#This Row],[Description]]&amp;" - $"&amp;Table_PayItems[[#This Row],[Unit]])</f>
        <v>Fdn, Entire, Cantilever, Rem - $Cyd</v>
      </c>
      <c r="I2561" s="29" t="str">
        <f>IFERROR(VLOOKUP(ROWS($M$5:M2561),Table_PayItems[[Search Key]:[Concentrated Name]],2,FALSE),"")</f>
        <v>Fdn, Entire, Cantilever, Rem - $Cyd</v>
      </c>
      <c r="J2561" s="1"/>
      <c r="K2561" s="1"/>
      <c r="L2561" s="22">
        <f>IF(ISNUMBER(SEARCH(Pay_Item_Search_Text_2,M2561)),MAX($L$4:L2560)+1,0)</f>
        <v>0</v>
      </c>
      <c r="M2561" s="1" t="str">
        <f>IFERROR(VLOOKUP(ROWS($M$5:M2561),Table_PayItems[[Search Key]:[Concentrated Name]],2,FALSE),"")</f>
        <v>Fdn, Entire, Cantilever, Rem - $Cyd</v>
      </c>
      <c r="N2561" s="1" t="str">
        <f>IFERROR(VLOOKUP(ROWS($M$5:N2561),$L$5:$M$7000,2,FALSE),"")</f>
        <v/>
      </c>
      <c r="O2561" s="1" t="str">
        <f>IFERROR(VLOOKUP(ROWS($O$5:O2561),$K$5:$L$7000,2,FALSE),"")</f>
        <v/>
      </c>
    </row>
    <row r="2562" spans="2:15" ht="15" customHeight="1" x14ac:dyDescent="0.25">
      <c r="B2562" s="178" t="s">
        <v>11485</v>
      </c>
      <c r="C2562" s="178" t="s">
        <v>112</v>
      </c>
      <c r="D2562" s="178" t="s">
        <v>3403</v>
      </c>
      <c r="E2562" s="178" t="s">
        <v>17</v>
      </c>
      <c r="F2562" s="178" t="s">
        <v>17</v>
      </c>
      <c r="G2562" s="1">
        <f>IF(ISNUMBER(Pay_Item_Search_Text),IF(ISNUMBER(IF(FIND(Pay_Item_Search_Text,B2562)=1,1, "FALSE")),MAX(G$4:$G2561)+1,IF(ISNUMBER(Pay_Item_Search_Text),0,IF(ISNUMBER(SEARCH(Pay_Item_Search_Text,H2562)),MAX(G$4:$G2561)+1,0))),IF(ISNUMBER(Pay_Item_Search_Text),0,IF(ISNUMBER(SEARCH(Pay_Item_Search_Text,H2562)),MAX(G$4:$G2561)+1,0)))</f>
        <v>2558</v>
      </c>
      <c r="H2562" s="1" t="str">
        <f>IF(Table_PayItems[[#This Row],[Description]]="_","_ Unique Item - "&amp;Table_PayItems[[#This Row],[Item]]&amp;" - $"&amp;Table_PayItems[[#This Row],[Unit]],Table_PayItems[[#This Row],[Description]]&amp;" - $"&amp;Table_PayItems[[#This Row],[Unit]])</f>
        <v>Fdn, Entire, Truss, Rem - $Cyd</v>
      </c>
      <c r="I2562" s="29" t="str">
        <f>IFERROR(VLOOKUP(ROWS($M$5:M2562),Table_PayItems[[Search Key]:[Concentrated Name]],2,FALSE),"")</f>
        <v>Fdn, Entire, Truss, Rem - $Cyd</v>
      </c>
      <c r="J2562" s="1"/>
      <c r="K2562" s="1"/>
      <c r="L2562" s="22">
        <f>IF(ISNUMBER(SEARCH(Pay_Item_Search_Text_2,M2562)),MAX($L$4:L2561)+1,0)</f>
        <v>0</v>
      </c>
      <c r="M2562" s="1" t="str">
        <f>IFERROR(VLOOKUP(ROWS($M$5:M2562),Table_PayItems[[Search Key]:[Concentrated Name]],2,FALSE),"")</f>
        <v>Fdn, Entire, Truss, Rem - $Cyd</v>
      </c>
      <c r="N2562" s="1" t="str">
        <f>IFERROR(VLOOKUP(ROWS($M$5:N2562),$L$5:$M$7000,2,FALSE),"")</f>
        <v/>
      </c>
      <c r="O2562" s="1" t="str">
        <f>IFERROR(VLOOKUP(ROWS($O$5:O2562),$K$5:$L$7000,2,FALSE),"")</f>
        <v/>
      </c>
    </row>
    <row r="2563" spans="2:15" ht="15" customHeight="1" x14ac:dyDescent="0.25">
      <c r="B2563" s="178" t="s">
        <v>11512</v>
      </c>
      <c r="C2563" s="178" t="s">
        <v>88</v>
      </c>
      <c r="D2563" s="178" t="s">
        <v>3430</v>
      </c>
      <c r="E2563" s="178" t="s">
        <v>6947</v>
      </c>
      <c r="F2563" s="178" t="s">
        <v>17</v>
      </c>
      <c r="G2563" s="1">
        <f>IF(ISNUMBER(Pay_Item_Search_Text),IF(ISNUMBER(IF(FIND(Pay_Item_Search_Text,B2563)=1,1, "FALSE")),MAX(G$4:$G2562)+1,IF(ISNUMBER(Pay_Item_Search_Text),0,IF(ISNUMBER(SEARCH(Pay_Item_Search_Text,H2563)),MAX(G$4:$G2562)+1,0))),IF(ISNUMBER(Pay_Item_Search_Text),0,IF(ISNUMBER(SEARCH(Pay_Item_Search_Text,H2563)),MAX(G$4:$G2562)+1,0)))</f>
        <v>2559</v>
      </c>
      <c r="H2563" s="1" t="str">
        <f>IF(Table_PayItems[[#This Row],[Description]]="_","_ Unique Item - "&amp;Table_PayItems[[#This Row],[Item]]&amp;" - $"&amp;Table_PayItems[[#This Row],[Unit]],Table_PayItems[[#This Row],[Description]]&amp;" - $"&amp;Table_PayItems[[#This Row],[Unit]])</f>
        <v>Fdn, Perforated Steel Square Tube Sign Breakaway System, Rem - $Ea</v>
      </c>
      <c r="I2563" s="29" t="str">
        <f>IFERROR(VLOOKUP(ROWS($M$5:M2563),Table_PayItems[[Search Key]:[Concentrated Name]],2,FALSE),"")</f>
        <v>Fdn, Perforated Steel Square Tube Sign Breakaway System, Rem - $Ea</v>
      </c>
      <c r="J2563" s="1"/>
      <c r="K2563" s="1"/>
      <c r="L2563" s="22">
        <f>IF(ISNUMBER(SEARCH(Pay_Item_Search_Text_2,M2563)),MAX($L$4:L2562)+1,0)</f>
        <v>0</v>
      </c>
      <c r="M2563" s="1" t="str">
        <f>IFERROR(VLOOKUP(ROWS($M$5:M2563),Table_PayItems[[Search Key]:[Concentrated Name]],2,FALSE),"")</f>
        <v>Fdn, Perforated Steel Square Tube Sign Breakaway System, Rem - $Ea</v>
      </c>
      <c r="N2563" s="1" t="str">
        <f>IFERROR(VLOOKUP(ROWS($M$5:N2563),$L$5:$M$7000,2,FALSE),"")</f>
        <v/>
      </c>
      <c r="O2563" s="1" t="str">
        <f>IFERROR(VLOOKUP(ROWS($O$5:O2563),$K$5:$L$7000,2,FALSE),"")</f>
        <v/>
      </c>
    </row>
    <row r="2564" spans="2:15" ht="15" customHeight="1" x14ac:dyDescent="0.25">
      <c r="B2564" s="178" t="s">
        <v>14038</v>
      </c>
      <c r="C2564" s="178" t="s">
        <v>88</v>
      </c>
      <c r="D2564" s="178" t="s">
        <v>4952</v>
      </c>
      <c r="E2564" s="178" t="s">
        <v>17</v>
      </c>
      <c r="F2564" s="178" t="s">
        <v>17</v>
      </c>
      <c r="G2564" s="1">
        <f>IF(ISNUMBER(Pay_Item_Search_Text),IF(ISNUMBER(IF(FIND(Pay_Item_Search_Text,B2564)=1,1, "FALSE")),MAX(G$4:$G2563)+1,IF(ISNUMBER(Pay_Item_Search_Text),0,IF(ISNUMBER(SEARCH(Pay_Item_Search_Text,H2564)),MAX(G$4:$G2563)+1,0))),IF(ISNUMBER(Pay_Item_Search_Text),0,IF(ISNUMBER(SEARCH(Pay_Item_Search_Text,H2564)),MAX(G$4:$G2563)+1,0)))</f>
        <v>2560</v>
      </c>
      <c r="H2564" s="1" t="str">
        <f>IF(Table_PayItems[[#This Row],[Description]]="_","_ Unique Item - "&amp;Table_PayItems[[#This Row],[Item]]&amp;" - $"&amp;Table_PayItems[[#This Row],[Unit]],Table_PayItems[[#This Row],[Description]]&amp;" - $"&amp;Table_PayItems[[#This Row],[Unit]])</f>
        <v>Fdn, Rem - $Ea</v>
      </c>
      <c r="I2564" s="29" t="str">
        <f>IFERROR(VLOOKUP(ROWS($M$5:M2564),Table_PayItems[[Search Key]:[Concentrated Name]],2,FALSE),"")</f>
        <v>Fdn, Rem - $Ea</v>
      </c>
      <c r="J2564" s="1"/>
      <c r="K2564" s="1"/>
      <c r="L2564" s="22">
        <f>IF(ISNUMBER(SEARCH(Pay_Item_Search_Text_2,M2564)),MAX($L$4:L2563)+1,0)</f>
        <v>0</v>
      </c>
      <c r="M2564" s="1" t="str">
        <f>IFERROR(VLOOKUP(ROWS($M$5:M2564),Table_PayItems[[Search Key]:[Concentrated Name]],2,FALSE),"")</f>
        <v>Fdn, Rem - $Ea</v>
      </c>
      <c r="N2564" s="1" t="str">
        <f>IFERROR(VLOOKUP(ROWS($M$5:N2564),$L$5:$M$7000,2,FALSE),"")</f>
        <v/>
      </c>
      <c r="O2564" s="1" t="str">
        <f>IFERROR(VLOOKUP(ROWS($O$5:O2564),$K$5:$L$7000,2,FALSE),"")</f>
        <v/>
      </c>
    </row>
    <row r="2565" spans="2:15" ht="15" customHeight="1" x14ac:dyDescent="0.25">
      <c r="B2565" s="178" t="s">
        <v>11486</v>
      </c>
      <c r="C2565" s="178" t="s">
        <v>104</v>
      </c>
      <c r="D2565" s="178" t="s">
        <v>3404</v>
      </c>
      <c r="E2565" s="178" t="s">
        <v>5598</v>
      </c>
      <c r="F2565" s="178" t="s">
        <v>17</v>
      </c>
      <c r="G2565" s="1">
        <f>IF(ISNUMBER(Pay_Item_Search_Text),IF(ISNUMBER(IF(FIND(Pay_Item_Search_Text,B2565)=1,1, "FALSE")),MAX(G$4:$G2564)+1,IF(ISNUMBER(Pay_Item_Search_Text),0,IF(ISNUMBER(SEARCH(Pay_Item_Search_Text,H2565)),MAX(G$4:$G2564)+1,0))),IF(ISNUMBER(Pay_Item_Search_Text),0,IF(ISNUMBER(SEARCH(Pay_Item_Search_Text,H2565)),MAX(G$4:$G2564)+1,0)))</f>
        <v>2561</v>
      </c>
      <c r="H2565" s="1" t="str">
        <f>IF(Table_PayItems[[#This Row],[Description]]="_","_ Unique Item - "&amp;Table_PayItems[[#This Row],[Item]]&amp;" - $"&amp;Table_PayItems[[#This Row],[Unit]],Table_PayItems[[#This Row],[Description]]&amp;" - $"&amp;Table_PayItems[[#This Row],[Unit]])</f>
        <v>Fdn, Truss Sign Structure Type E, 48 inch Dia, Cased - $Ft</v>
      </c>
      <c r="I2565" s="29" t="str">
        <f>IFERROR(VLOOKUP(ROWS($M$5:M2565),Table_PayItems[[Search Key]:[Concentrated Name]],2,FALSE),"")</f>
        <v>Fdn, Truss Sign Structure Type E, 48 inch Dia, Cased - $Ft</v>
      </c>
      <c r="J2565" s="1"/>
      <c r="K2565" s="1"/>
      <c r="L2565" s="22">
        <f>IF(ISNUMBER(SEARCH(Pay_Item_Search_Text_2,M2565)),MAX($L$4:L2564)+1,0)</f>
        <v>0</v>
      </c>
      <c r="M2565" s="1" t="str">
        <f>IFERROR(VLOOKUP(ROWS($M$5:M2565),Table_PayItems[[Search Key]:[Concentrated Name]],2,FALSE),"")</f>
        <v>Fdn, Truss Sign Structure Type E, 48 inch Dia, Cased - $Ft</v>
      </c>
      <c r="N2565" s="1" t="str">
        <f>IFERROR(VLOOKUP(ROWS($M$5:N2565),$L$5:$M$7000,2,FALSE),"")</f>
        <v/>
      </c>
      <c r="O2565" s="1" t="str">
        <f>IFERROR(VLOOKUP(ROWS($O$5:O2565),$K$5:$L$7000,2,FALSE),"")</f>
        <v/>
      </c>
    </row>
    <row r="2566" spans="2:15" ht="15" customHeight="1" x14ac:dyDescent="0.25">
      <c r="B2566" s="178" t="s">
        <v>11487</v>
      </c>
      <c r="C2566" s="178" t="s">
        <v>104</v>
      </c>
      <c r="D2566" s="178" t="s">
        <v>3405</v>
      </c>
      <c r="E2566" s="178" t="s">
        <v>5598</v>
      </c>
      <c r="F2566" s="178" t="s">
        <v>17</v>
      </c>
      <c r="G2566" s="1">
        <f>IF(ISNUMBER(Pay_Item_Search_Text),IF(ISNUMBER(IF(FIND(Pay_Item_Search_Text,B2566)=1,1, "FALSE")),MAX(G$4:$G2565)+1,IF(ISNUMBER(Pay_Item_Search_Text),0,IF(ISNUMBER(SEARCH(Pay_Item_Search_Text,H2566)),MAX(G$4:$G2565)+1,0))),IF(ISNUMBER(Pay_Item_Search_Text),0,IF(ISNUMBER(SEARCH(Pay_Item_Search_Text,H2566)),MAX(G$4:$G2565)+1,0)))</f>
        <v>2562</v>
      </c>
      <c r="H2566" s="1" t="str">
        <f>IF(Table_PayItems[[#This Row],[Description]]="_","_ Unique Item - "&amp;Table_PayItems[[#This Row],[Item]]&amp;" - $"&amp;Table_PayItems[[#This Row],[Unit]],Table_PayItems[[#This Row],[Description]]&amp;" - $"&amp;Table_PayItems[[#This Row],[Unit]])</f>
        <v>Fdn, Truss Sign Structure Type E, 48 inch Dia, Uncased - $Ft</v>
      </c>
      <c r="I2566" s="29" t="str">
        <f>IFERROR(VLOOKUP(ROWS($M$5:M2566),Table_PayItems[[Search Key]:[Concentrated Name]],2,FALSE),"")</f>
        <v>Fdn, Truss Sign Structure Type E, 48 inch Dia, Uncased - $Ft</v>
      </c>
      <c r="J2566" s="1"/>
      <c r="K2566" s="1"/>
      <c r="L2566" s="22">
        <f>IF(ISNUMBER(SEARCH(Pay_Item_Search_Text_2,M2566)),MAX($L$4:L2565)+1,0)</f>
        <v>0</v>
      </c>
      <c r="M2566" s="1" t="str">
        <f>IFERROR(VLOOKUP(ROWS($M$5:M2566),Table_PayItems[[Search Key]:[Concentrated Name]],2,FALSE),"")</f>
        <v>Fdn, Truss Sign Structure Type E, 48 inch Dia, Uncased - $Ft</v>
      </c>
      <c r="N2566" s="1" t="str">
        <f>IFERROR(VLOOKUP(ROWS($M$5:N2566),$L$5:$M$7000,2,FALSE),"")</f>
        <v/>
      </c>
      <c r="O2566" s="1" t="str">
        <f>IFERROR(VLOOKUP(ROWS($O$5:O2566),$K$5:$L$7000,2,FALSE),"")</f>
        <v/>
      </c>
    </row>
    <row r="2567" spans="2:15" ht="15" customHeight="1" x14ac:dyDescent="0.25">
      <c r="B2567" s="178" t="s">
        <v>11488</v>
      </c>
      <c r="C2567" s="178" t="s">
        <v>104</v>
      </c>
      <c r="D2567" s="178" t="s">
        <v>3406</v>
      </c>
      <c r="E2567" s="178" t="s">
        <v>5598</v>
      </c>
      <c r="F2567" s="178" t="s">
        <v>17</v>
      </c>
      <c r="G2567" s="1">
        <f>IF(ISNUMBER(Pay_Item_Search_Text),IF(ISNUMBER(IF(FIND(Pay_Item_Search_Text,B2567)=1,1, "FALSE")),MAX(G$4:$G2566)+1,IF(ISNUMBER(Pay_Item_Search_Text),0,IF(ISNUMBER(SEARCH(Pay_Item_Search_Text,H2567)),MAX(G$4:$G2566)+1,0))),IF(ISNUMBER(Pay_Item_Search_Text),0,IF(ISNUMBER(SEARCH(Pay_Item_Search_Text,H2567)),MAX(G$4:$G2566)+1,0)))</f>
        <v>2563</v>
      </c>
      <c r="H2567" s="1" t="str">
        <f>IF(Table_PayItems[[#This Row],[Description]]="_","_ Unique Item - "&amp;Table_PayItems[[#This Row],[Item]]&amp;" - $"&amp;Table_PayItems[[#This Row],[Unit]],Table_PayItems[[#This Row],[Description]]&amp;" - $"&amp;Table_PayItems[[#This Row],[Unit]])</f>
        <v>Fdn, Truss Sign Structure Type E, 54 inch Dia, Cased - $Ft</v>
      </c>
      <c r="I2567" s="29" t="str">
        <f>IFERROR(VLOOKUP(ROWS($M$5:M2567),Table_PayItems[[Search Key]:[Concentrated Name]],2,FALSE),"")</f>
        <v>Fdn, Truss Sign Structure Type E, 54 inch Dia, Cased - $Ft</v>
      </c>
      <c r="J2567" s="1"/>
      <c r="K2567" s="1"/>
      <c r="L2567" s="22">
        <f>IF(ISNUMBER(SEARCH(Pay_Item_Search_Text_2,M2567)),MAX($L$4:L2566)+1,0)</f>
        <v>0</v>
      </c>
      <c r="M2567" s="1" t="str">
        <f>IFERROR(VLOOKUP(ROWS($M$5:M2567),Table_PayItems[[Search Key]:[Concentrated Name]],2,FALSE),"")</f>
        <v>Fdn, Truss Sign Structure Type E, 54 inch Dia, Cased - $Ft</v>
      </c>
      <c r="N2567" s="1" t="str">
        <f>IFERROR(VLOOKUP(ROWS($M$5:N2567),$L$5:$M$7000,2,FALSE),"")</f>
        <v/>
      </c>
      <c r="O2567" s="1" t="str">
        <f>IFERROR(VLOOKUP(ROWS($O$5:O2567),$K$5:$L$7000,2,FALSE),"")</f>
        <v/>
      </c>
    </row>
    <row r="2568" spans="2:15" ht="15" customHeight="1" x14ac:dyDescent="0.25">
      <c r="B2568" s="178" t="s">
        <v>11489</v>
      </c>
      <c r="C2568" s="178" t="s">
        <v>104</v>
      </c>
      <c r="D2568" s="178" t="s">
        <v>3407</v>
      </c>
      <c r="E2568" s="178" t="s">
        <v>5598</v>
      </c>
      <c r="F2568" s="178" t="s">
        <v>17</v>
      </c>
      <c r="G2568" s="1">
        <f>IF(ISNUMBER(Pay_Item_Search_Text),IF(ISNUMBER(IF(FIND(Pay_Item_Search_Text,B2568)=1,1, "FALSE")),MAX(G$4:$G2567)+1,IF(ISNUMBER(Pay_Item_Search_Text),0,IF(ISNUMBER(SEARCH(Pay_Item_Search_Text,H2568)),MAX(G$4:$G2567)+1,0))),IF(ISNUMBER(Pay_Item_Search_Text),0,IF(ISNUMBER(SEARCH(Pay_Item_Search_Text,H2568)),MAX(G$4:$G2567)+1,0)))</f>
        <v>2564</v>
      </c>
      <c r="H2568" s="1" t="str">
        <f>IF(Table_PayItems[[#This Row],[Description]]="_","_ Unique Item - "&amp;Table_PayItems[[#This Row],[Item]]&amp;" - $"&amp;Table_PayItems[[#This Row],[Unit]],Table_PayItems[[#This Row],[Description]]&amp;" - $"&amp;Table_PayItems[[#This Row],[Unit]])</f>
        <v>Fdn, Truss Sign Structure Type E, 54 inch Dia, Uncased - $Ft</v>
      </c>
      <c r="I2568" s="29" t="str">
        <f>IFERROR(VLOOKUP(ROWS($M$5:M2568),Table_PayItems[[Search Key]:[Concentrated Name]],2,FALSE),"")</f>
        <v>Fdn, Truss Sign Structure Type E, 54 inch Dia, Uncased - $Ft</v>
      </c>
      <c r="J2568" s="1"/>
      <c r="K2568" s="1"/>
      <c r="L2568" s="22">
        <f>IF(ISNUMBER(SEARCH(Pay_Item_Search_Text_2,M2568)),MAX($L$4:L2567)+1,0)</f>
        <v>0</v>
      </c>
      <c r="M2568" s="1" t="str">
        <f>IFERROR(VLOOKUP(ROWS($M$5:M2568),Table_PayItems[[Search Key]:[Concentrated Name]],2,FALSE),"")</f>
        <v>Fdn, Truss Sign Structure Type E, 54 inch Dia, Uncased - $Ft</v>
      </c>
      <c r="N2568" s="1" t="str">
        <f>IFERROR(VLOOKUP(ROWS($M$5:N2568),$L$5:$M$7000,2,FALSE),"")</f>
        <v/>
      </c>
      <c r="O2568" s="1" t="str">
        <f>IFERROR(VLOOKUP(ROWS($O$5:O2568),$K$5:$L$7000,2,FALSE),"")</f>
        <v/>
      </c>
    </row>
    <row r="2569" spans="2:15" ht="15" customHeight="1" x14ac:dyDescent="0.25">
      <c r="B2569" s="178" t="s">
        <v>11490</v>
      </c>
      <c r="C2569" s="178" t="s">
        <v>104</v>
      </c>
      <c r="D2569" s="178" t="s">
        <v>3408</v>
      </c>
      <c r="E2569" s="178" t="s">
        <v>5598</v>
      </c>
      <c r="F2569" s="178" t="s">
        <v>17</v>
      </c>
      <c r="G2569" s="1">
        <f>IF(ISNUMBER(Pay_Item_Search_Text),IF(ISNUMBER(IF(FIND(Pay_Item_Search_Text,B2569)=1,1, "FALSE")),MAX(G$4:$G2568)+1,IF(ISNUMBER(Pay_Item_Search_Text),0,IF(ISNUMBER(SEARCH(Pay_Item_Search_Text,H2569)),MAX(G$4:$G2568)+1,0))),IF(ISNUMBER(Pay_Item_Search_Text),0,IF(ISNUMBER(SEARCH(Pay_Item_Search_Text,H2569)),MAX(G$4:$G2568)+1,0)))</f>
        <v>2565</v>
      </c>
      <c r="H2569" s="1" t="str">
        <f>IF(Table_PayItems[[#This Row],[Description]]="_","_ Unique Item - "&amp;Table_PayItems[[#This Row],[Item]]&amp;" - $"&amp;Table_PayItems[[#This Row],[Unit]],Table_PayItems[[#This Row],[Description]]&amp;" - $"&amp;Table_PayItems[[#This Row],[Unit]])</f>
        <v>Fdn, Truss Sign Structure Type E, 60 inch Dia, Cased - $Ft</v>
      </c>
      <c r="I2569" s="29" t="str">
        <f>IFERROR(VLOOKUP(ROWS($M$5:M2569),Table_PayItems[[Search Key]:[Concentrated Name]],2,FALSE),"")</f>
        <v>Fdn, Truss Sign Structure Type E, 60 inch Dia, Cased - $Ft</v>
      </c>
      <c r="J2569" s="1"/>
      <c r="K2569" s="1"/>
      <c r="L2569" s="22">
        <f>IF(ISNUMBER(SEARCH(Pay_Item_Search_Text_2,M2569)),MAX($L$4:L2568)+1,0)</f>
        <v>616</v>
      </c>
      <c r="M2569" s="1" t="str">
        <f>IFERROR(VLOOKUP(ROWS($M$5:M2569),Table_PayItems[[Search Key]:[Concentrated Name]],2,FALSE),"")</f>
        <v>Fdn, Truss Sign Structure Type E, 60 inch Dia, Cased - $Ft</v>
      </c>
      <c r="N2569" s="1" t="str">
        <f>IFERROR(VLOOKUP(ROWS($M$5:N2569),$L$5:$M$7000,2,FALSE),"")</f>
        <v/>
      </c>
      <c r="O2569" s="1" t="str">
        <f>IFERROR(VLOOKUP(ROWS($O$5:O2569),$K$5:$L$7000,2,FALSE),"")</f>
        <v/>
      </c>
    </row>
    <row r="2570" spans="2:15" ht="15" customHeight="1" x14ac:dyDescent="0.25">
      <c r="B2570" s="178" t="s">
        <v>11491</v>
      </c>
      <c r="C2570" s="178" t="s">
        <v>104</v>
      </c>
      <c r="D2570" s="178" t="s">
        <v>3409</v>
      </c>
      <c r="E2570" s="178" t="s">
        <v>5598</v>
      </c>
      <c r="F2570" s="178" t="s">
        <v>17</v>
      </c>
      <c r="G2570" s="1">
        <f>IF(ISNUMBER(Pay_Item_Search_Text),IF(ISNUMBER(IF(FIND(Pay_Item_Search_Text,B2570)=1,1, "FALSE")),MAX(G$4:$G2569)+1,IF(ISNUMBER(Pay_Item_Search_Text),0,IF(ISNUMBER(SEARCH(Pay_Item_Search_Text,H2570)),MAX(G$4:$G2569)+1,0))),IF(ISNUMBER(Pay_Item_Search_Text),0,IF(ISNUMBER(SEARCH(Pay_Item_Search_Text,H2570)),MAX(G$4:$G2569)+1,0)))</f>
        <v>2566</v>
      </c>
      <c r="H2570" s="1" t="str">
        <f>IF(Table_PayItems[[#This Row],[Description]]="_","_ Unique Item - "&amp;Table_PayItems[[#This Row],[Item]]&amp;" - $"&amp;Table_PayItems[[#This Row],[Unit]],Table_PayItems[[#This Row],[Description]]&amp;" - $"&amp;Table_PayItems[[#This Row],[Unit]])</f>
        <v>Fdn, Truss Sign Structure Type E, 60 inch Dia, Uncased - $Ft</v>
      </c>
      <c r="I2570" s="29" t="str">
        <f>IFERROR(VLOOKUP(ROWS($M$5:M2570),Table_PayItems[[Search Key]:[Concentrated Name]],2,FALSE),"")</f>
        <v>Fdn, Truss Sign Structure Type E, 60 inch Dia, Uncased - $Ft</v>
      </c>
      <c r="J2570" s="1"/>
      <c r="K2570" s="1"/>
      <c r="L2570" s="22">
        <f>IF(ISNUMBER(SEARCH(Pay_Item_Search_Text_2,M2570)),MAX($L$4:L2569)+1,0)</f>
        <v>617</v>
      </c>
      <c r="M2570" s="1" t="str">
        <f>IFERROR(VLOOKUP(ROWS($M$5:M2570),Table_PayItems[[Search Key]:[Concentrated Name]],2,FALSE),"")</f>
        <v>Fdn, Truss Sign Structure Type E, 60 inch Dia, Uncased - $Ft</v>
      </c>
      <c r="N2570" s="1" t="str">
        <f>IFERROR(VLOOKUP(ROWS($M$5:N2570),$L$5:$M$7000,2,FALSE),"")</f>
        <v/>
      </c>
      <c r="O2570" s="1" t="str">
        <f>IFERROR(VLOOKUP(ROWS($O$5:O2570),$K$5:$L$7000,2,FALSE),"")</f>
        <v/>
      </c>
    </row>
    <row r="2571" spans="2:15" ht="15" customHeight="1" x14ac:dyDescent="0.25">
      <c r="B2571" s="178" t="s">
        <v>11492</v>
      </c>
      <c r="C2571" s="178" t="s">
        <v>104</v>
      </c>
      <c r="D2571" s="178" t="s">
        <v>3410</v>
      </c>
      <c r="E2571" s="178" t="s">
        <v>5598</v>
      </c>
      <c r="F2571" s="178" t="s">
        <v>17</v>
      </c>
      <c r="G2571" s="1">
        <f>IF(ISNUMBER(Pay_Item_Search_Text),IF(ISNUMBER(IF(FIND(Pay_Item_Search_Text,B2571)=1,1, "FALSE")),MAX(G$4:$G2570)+1,IF(ISNUMBER(Pay_Item_Search_Text),0,IF(ISNUMBER(SEARCH(Pay_Item_Search_Text,H2571)),MAX(G$4:$G2570)+1,0))),IF(ISNUMBER(Pay_Item_Search_Text),0,IF(ISNUMBER(SEARCH(Pay_Item_Search_Text,H2571)),MAX(G$4:$G2570)+1,0)))</f>
        <v>2567</v>
      </c>
      <c r="H2571" s="1" t="str">
        <f>IF(Table_PayItems[[#This Row],[Description]]="_","_ Unique Item - "&amp;Table_PayItems[[#This Row],[Item]]&amp;" - $"&amp;Table_PayItems[[#This Row],[Unit]],Table_PayItems[[#This Row],[Description]]&amp;" - $"&amp;Table_PayItems[[#This Row],[Unit]])</f>
        <v>Fdn, Truss Sign Structure Type E, 72 inch Dia, Cased - $Ft</v>
      </c>
      <c r="I2571" s="29" t="str">
        <f>IFERROR(VLOOKUP(ROWS($M$5:M2571),Table_PayItems[[Search Key]:[Concentrated Name]],2,FALSE),"")</f>
        <v>Fdn, Truss Sign Structure Type E, 72 inch Dia, Cased - $Ft</v>
      </c>
      <c r="J2571" s="1"/>
      <c r="K2571" s="1"/>
      <c r="L2571" s="22">
        <f>IF(ISNUMBER(SEARCH(Pay_Item_Search_Text_2,M2571)),MAX($L$4:L2570)+1,0)</f>
        <v>0</v>
      </c>
      <c r="M2571" s="1" t="str">
        <f>IFERROR(VLOOKUP(ROWS($M$5:M2571),Table_PayItems[[Search Key]:[Concentrated Name]],2,FALSE),"")</f>
        <v>Fdn, Truss Sign Structure Type E, 72 inch Dia, Cased - $Ft</v>
      </c>
      <c r="N2571" s="1" t="str">
        <f>IFERROR(VLOOKUP(ROWS($M$5:N2571),$L$5:$M$7000,2,FALSE),"")</f>
        <v/>
      </c>
      <c r="O2571" s="1" t="str">
        <f>IFERROR(VLOOKUP(ROWS($O$5:O2571),$K$5:$L$7000,2,FALSE),"")</f>
        <v/>
      </c>
    </row>
    <row r="2572" spans="2:15" ht="15" customHeight="1" x14ac:dyDescent="0.25">
      <c r="B2572" s="178" t="s">
        <v>11493</v>
      </c>
      <c r="C2572" s="178" t="s">
        <v>104</v>
      </c>
      <c r="D2572" s="178" t="s">
        <v>3411</v>
      </c>
      <c r="E2572" s="178" t="s">
        <v>5598</v>
      </c>
      <c r="F2572" s="178" t="s">
        <v>17</v>
      </c>
      <c r="G2572" s="1">
        <f>IF(ISNUMBER(Pay_Item_Search_Text),IF(ISNUMBER(IF(FIND(Pay_Item_Search_Text,B2572)=1,1, "FALSE")),MAX(G$4:$G2571)+1,IF(ISNUMBER(Pay_Item_Search_Text),0,IF(ISNUMBER(SEARCH(Pay_Item_Search_Text,H2572)),MAX(G$4:$G2571)+1,0))),IF(ISNUMBER(Pay_Item_Search_Text),0,IF(ISNUMBER(SEARCH(Pay_Item_Search_Text,H2572)),MAX(G$4:$G2571)+1,0)))</f>
        <v>2568</v>
      </c>
      <c r="H2572" s="1" t="str">
        <f>IF(Table_PayItems[[#This Row],[Description]]="_","_ Unique Item - "&amp;Table_PayItems[[#This Row],[Item]]&amp;" - $"&amp;Table_PayItems[[#This Row],[Unit]],Table_PayItems[[#This Row],[Description]]&amp;" - $"&amp;Table_PayItems[[#This Row],[Unit]])</f>
        <v>Fdn, Truss Sign Structure Type E, 72 inch Dia, Uncased - $Ft</v>
      </c>
      <c r="I2572" s="29" t="str">
        <f>IFERROR(VLOOKUP(ROWS($M$5:M2572),Table_PayItems[[Search Key]:[Concentrated Name]],2,FALSE),"")</f>
        <v>Fdn, Truss Sign Structure Type E, 72 inch Dia, Uncased - $Ft</v>
      </c>
      <c r="J2572" s="1"/>
      <c r="K2572" s="1"/>
      <c r="L2572" s="22">
        <f>IF(ISNUMBER(SEARCH(Pay_Item_Search_Text_2,M2572)),MAX($L$4:L2571)+1,0)</f>
        <v>0</v>
      </c>
      <c r="M2572" s="1" t="str">
        <f>IFERROR(VLOOKUP(ROWS($M$5:M2572),Table_PayItems[[Search Key]:[Concentrated Name]],2,FALSE),"")</f>
        <v>Fdn, Truss Sign Structure Type E, 72 inch Dia, Uncased - $Ft</v>
      </c>
      <c r="N2572" s="1" t="str">
        <f>IFERROR(VLOOKUP(ROWS($M$5:N2572),$L$5:$M$7000,2,FALSE),"")</f>
        <v/>
      </c>
      <c r="O2572" s="1" t="str">
        <f>IFERROR(VLOOKUP(ROWS($O$5:O2572),$K$5:$L$7000,2,FALSE),"")</f>
        <v/>
      </c>
    </row>
    <row r="2573" spans="2:15" ht="15" customHeight="1" x14ac:dyDescent="0.25">
      <c r="B2573" s="178" t="s">
        <v>11494</v>
      </c>
      <c r="C2573" s="178" t="s">
        <v>88</v>
      </c>
      <c r="D2573" s="178" t="s">
        <v>3412</v>
      </c>
      <c r="E2573" s="178" t="s">
        <v>17</v>
      </c>
      <c r="F2573" s="178" t="s">
        <v>17</v>
      </c>
      <c r="G2573" s="1">
        <f>IF(ISNUMBER(Pay_Item_Search_Text),IF(ISNUMBER(IF(FIND(Pay_Item_Search_Text,B2573)=1,1, "FALSE")),MAX(G$4:$G2572)+1,IF(ISNUMBER(Pay_Item_Search_Text),0,IF(ISNUMBER(SEARCH(Pay_Item_Search_Text,H2573)),MAX(G$4:$G2572)+1,0))),IF(ISNUMBER(Pay_Item_Search_Text),0,IF(ISNUMBER(SEARCH(Pay_Item_Search_Text,H2573)),MAX(G$4:$G2572)+1,0)))</f>
        <v>2569</v>
      </c>
      <c r="H2573" s="1" t="str">
        <f>IF(Table_PayItems[[#This Row],[Description]]="_","_ Unique Item - "&amp;Table_PayItems[[#This Row],[Item]]&amp;" - $"&amp;Table_PayItems[[#This Row],[Unit]],Table_PayItems[[#This Row],[Description]]&amp;" - $"&amp;Table_PayItems[[#This Row],[Unit]])</f>
        <v>Fdn, Truss, Rem - $Ea</v>
      </c>
      <c r="I2573" s="29" t="str">
        <f>IFERROR(VLOOKUP(ROWS($M$5:M2573),Table_PayItems[[Search Key]:[Concentrated Name]],2,FALSE),"")</f>
        <v>Fdn, Truss, Rem - $Ea</v>
      </c>
      <c r="J2573" s="1"/>
      <c r="K2573" s="1"/>
      <c r="L2573" s="22">
        <f>IF(ISNUMBER(SEARCH(Pay_Item_Search_Text_2,M2573)),MAX($L$4:L2572)+1,0)</f>
        <v>0</v>
      </c>
      <c r="M2573" s="1" t="str">
        <f>IFERROR(VLOOKUP(ROWS($M$5:M2573),Table_PayItems[[Search Key]:[Concentrated Name]],2,FALSE),"")</f>
        <v>Fdn, Truss, Rem - $Ea</v>
      </c>
      <c r="N2573" s="1" t="str">
        <f>IFERROR(VLOOKUP(ROWS($M$5:N2573),$L$5:$M$7000,2,FALSE),"")</f>
        <v/>
      </c>
      <c r="O2573" s="1" t="str">
        <f>IFERROR(VLOOKUP(ROWS($O$5:O2573),$K$5:$L$7000,2,FALSE),"")</f>
        <v/>
      </c>
    </row>
    <row r="2574" spans="2:15" ht="15" customHeight="1" x14ac:dyDescent="0.25">
      <c r="B2574" s="178" t="s">
        <v>11495</v>
      </c>
      <c r="C2574" s="178" t="s">
        <v>88</v>
      </c>
      <c r="D2574" s="178" t="s">
        <v>3413</v>
      </c>
      <c r="E2574" s="178" t="s">
        <v>5598</v>
      </c>
      <c r="F2574" s="178" t="s">
        <v>17</v>
      </c>
      <c r="G2574" s="1">
        <f>IF(ISNUMBER(Pay_Item_Search_Text),IF(ISNUMBER(IF(FIND(Pay_Item_Search_Text,B2574)=1,1, "FALSE")),MAX(G$4:$G2573)+1,IF(ISNUMBER(Pay_Item_Search_Text),0,IF(ISNUMBER(SEARCH(Pay_Item_Search_Text,H2574)),MAX(G$4:$G2573)+1,0))),IF(ISNUMBER(Pay_Item_Search_Text),0,IF(ISNUMBER(SEARCH(Pay_Item_Search_Text,H2574)),MAX(G$4:$G2573)+1,0)))</f>
        <v>2570</v>
      </c>
      <c r="H2574" s="1" t="str">
        <f>IF(Table_PayItems[[#This Row],[Description]]="_","_ Unique Item - "&amp;Table_PayItems[[#This Row],[Item]]&amp;" - $"&amp;Table_PayItems[[#This Row],[Unit]],Table_PayItems[[#This Row],[Description]]&amp;" - $"&amp;Table_PayItems[[#This Row],[Unit]])</f>
        <v>Fdn, Truss, Type C - $Ea</v>
      </c>
      <c r="I2574" s="29" t="str">
        <f>IFERROR(VLOOKUP(ROWS($M$5:M2574),Table_PayItems[[Search Key]:[Concentrated Name]],2,FALSE),"")</f>
        <v>Fdn, Truss, Type C - $Ea</v>
      </c>
      <c r="J2574" s="1"/>
      <c r="K2574" s="1"/>
      <c r="L2574" s="22">
        <f>IF(ISNUMBER(SEARCH(Pay_Item_Search_Text_2,M2574)),MAX($L$4:L2573)+1,0)</f>
        <v>0</v>
      </c>
      <c r="M2574" s="1" t="str">
        <f>IFERROR(VLOOKUP(ROWS($M$5:M2574),Table_PayItems[[Search Key]:[Concentrated Name]],2,FALSE),"")</f>
        <v>Fdn, Truss, Type C - $Ea</v>
      </c>
      <c r="N2574" s="1" t="str">
        <f>IFERROR(VLOOKUP(ROWS($M$5:N2574),$L$5:$M$7000,2,FALSE),"")</f>
        <v/>
      </c>
      <c r="O2574" s="1" t="str">
        <f>IFERROR(VLOOKUP(ROWS($O$5:O2574),$K$5:$L$7000,2,FALSE),"")</f>
        <v/>
      </c>
    </row>
    <row r="2575" spans="2:15" ht="15" customHeight="1" x14ac:dyDescent="0.25">
      <c r="B2575" s="178" t="s">
        <v>11496</v>
      </c>
      <c r="C2575" s="178" t="s">
        <v>88</v>
      </c>
      <c r="D2575" s="178" t="s">
        <v>3414</v>
      </c>
      <c r="E2575" s="178" t="s">
        <v>5598</v>
      </c>
      <c r="F2575" s="178" t="s">
        <v>17</v>
      </c>
      <c r="G2575" s="1">
        <f>IF(ISNUMBER(Pay_Item_Search_Text),IF(ISNUMBER(IF(FIND(Pay_Item_Search_Text,B2575)=1,1, "FALSE")),MAX(G$4:$G2574)+1,IF(ISNUMBER(Pay_Item_Search_Text),0,IF(ISNUMBER(SEARCH(Pay_Item_Search_Text,H2575)),MAX(G$4:$G2574)+1,0))),IF(ISNUMBER(Pay_Item_Search_Text),0,IF(ISNUMBER(SEARCH(Pay_Item_Search_Text,H2575)),MAX(G$4:$G2574)+1,0)))</f>
        <v>2571</v>
      </c>
      <c r="H2575" s="1" t="str">
        <f>IF(Table_PayItems[[#This Row],[Description]]="_","_ Unique Item - "&amp;Table_PayItems[[#This Row],[Item]]&amp;" - $"&amp;Table_PayItems[[#This Row],[Unit]],Table_PayItems[[#This Row],[Description]]&amp;" - $"&amp;Table_PayItems[[#This Row],[Unit]])</f>
        <v>Fdn, Truss, Type D - $Ea</v>
      </c>
      <c r="I2575" s="29" t="str">
        <f>IFERROR(VLOOKUP(ROWS($M$5:M2575),Table_PayItems[[Search Key]:[Concentrated Name]],2,FALSE),"")</f>
        <v>Fdn, Truss, Type D - $Ea</v>
      </c>
      <c r="J2575" s="1"/>
      <c r="K2575" s="1"/>
      <c r="L2575" s="22">
        <f>IF(ISNUMBER(SEARCH(Pay_Item_Search_Text_2,M2575)),MAX($L$4:L2574)+1,0)</f>
        <v>0</v>
      </c>
      <c r="M2575" s="1" t="str">
        <f>IFERROR(VLOOKUP(ROWS($M$5:M2575),Table_PayItems[[Search Key]:[Concentrated Name]],2,FALSE),"")</f>
        <v>Fdn, Truss, Type D - $Ea</v>
      </c>
      <c r="N2575" s="1" t="str">
        <f>IFERROR(VLOOKUP(ROWS($M$5:N2575),$L$5:$M$7000,2,FALSE),"")</f>
        <v/>
      </c>
      <c r="O2575" s="1" t="str">
        <f>IFERROR(VLOOKUP(ROWS($O$5:O2575),$K$5:$L$7000,2,FALSE),"")</f>
        <v/>
      </c>
    </row>
    <row r="2576" spans="2:15" ht="15" customHeight="1" x14ac:dyDescent="0.25">
      <c r="B2576" s="178" t="s">
        <v>11497</v>
      </c>
      <c r="C2576" s="178" t="s">
        <v>88</v>
      </c>
      <c r="D2576" s="178" t="s">
        <v>3415</v>
      </c>
      <c r="E2576" s="178" t="s">
        <v>17</v>
      </c>
      <c r="F2576" s="178" t="s">
        <v>17</v>
      </c>
      <c r="G2576" s="1">
        <f>IF(ISNUMBER(Pay_Item_Search_Text),IF(ISNUMBER(IF(FIND(Pay_Item_Search_Text,B2576)=1,1, "FALSE")),MAX(G$4:$G2575)+1,IF(ISNUMBER(Pay_Item_Search_Text),0,IF(ISNUMBER(SEARCH(Pay_Item_Search_Text,H2576)),MAX(G$4:$G2575)+1,0))),IF(ISNUMBER(Pay_Item_Search_Text),0,IF(ISNUMBER(SEARCH(Pay_Item_Search_Text,H2576)),MAX(G$4:$G2575)+1,0)))</f>
        <v>2572</v>
      </c>
      <c r="H2576" s="1" t="str">
        <f>IF(Table_PayItems[[#This Row],[Description]]="_","_ Unique Item - "&amp;Table_PayItems[[#This Row],[Item]]&amp;" - $"&amp;Table_PayItems[[#This Row],[Unit]],Table_PayItems[[#This Row],[Description]]&amp;" - $"&amp;Table_PayItems[[#This Row],[Unit]])</f>
        <v>Fdn, Wood Support, Rem - $Ea</v>
      </c>
      <c r="I2576" s="29" t="str">
        <f>IFERROR(VLOOKUP(ROWS($M$5:M2576),Table_PayItems[[Search Key]:[Concentrated Name]],2,FALSE),"")</f>
        <v>Fdn, Wood Support, Rem - $Ea</v>
      </c>
      <c r="J2576" s="1"/>
      <c r="K2576" s="1"/>
      <c r="L2576" s="22">
        <f>IF(ISNUMBER(SEARCH(Pay_Item_Search_Text_2,M2576)),MAX($L$4:L2575)+1,0)</f>
        <v>0</v>
      </c>
      <c r="M2576" s="1" t="str">
        <f>IFERROR(VLOOKUP(ROWS($M$5:M2576),Table_PayItems[[Search Key]:[Concentrated Name]],2,FALSE),"")</f>
        <v>Fdn, Wood Support, Rem - $Ea</v>
      </c>
      <c r="N2576" s="1" t="str">
        <f>IFERROR(VLOOKUP(ROWS($M$5:N2576),$L$5:$M$7000,2,FALSE),"")</f>
        <v/>
      </c>
      <c r="O2576" s="1" t="str">
        <f>IFERROR(VLOOKUP(ROWS($O$5:O2576),$K$5:$L$7000,2,FALSE),"")</f>
        <v/>
      </c>
    </row>
    <row r="2577" spans="2:15" ht="15" customHeight="1" x14ac:dyDescent="0.25">
      <c r="B2577" s="178" t="s">
        <v>11347</v>
      </c>
      <c r="C2577" s="178" t="s">
        <v>88</v>
      </c>
      <c r="D2577" s="178" t="s">
        <v>3275</v>
      </c>
      <c r="E2577" s="178" t="s">
        <v>17</v>
      </c>
      <c r="F2577" s="178" t="s">
        <v>17</v>
      </c>
      <c r="G2577" s="1">
        <f>IF(ISNUMBER(Pay_Item_Search_Text),IF(ISNUMBER(IF(FIND(Pay_Item_Search_Text,B2577)=1,1, "FALSE")),MAX(G$4:$G2576)+1,IF(ISNUMBER(Pay_Item_Search_Text),0,IF(ISNUMBER(SEARCH(Pay_Item_Search_Text,H2577)),MAX(G$4:$G2576)+1,0))),IF(ISNUMBER(Pay_Item_Search_Text),0,IF(ISNUMBER(SEARCH(Pay_Item_Search_Text,H2577)),MAX(G$4:$G2576)+1,0)))</f>
        <v>2573</v>
      </c>
      <c r="H2577" s="1" t="str">
        <f>IF(Table_PayItems[[#This Row],[Description]]="_","_ Unique Item - "&amp;Table_PayItems[[#This Row],[Item]]&amp;" - $"&amp;Table_PayItems[[#This Row],[Unit]],Table_PayItems[[#This Row],[Description]]&amp;" - $"&amp;Table_PayItems[[#This Row],[Unit]])</f>
        <v>Fence Gate, 12 foot, for 108 inch Chain Link Fence - $Ea</v>
      </c>
      <c r="I2577" s="29" t="str">
        <f>IFERROR(VLOOKUP(ROWS($M$5:M2577),Table_PayItems[[Search Key]:[Concentrated Name]],2,FALSE),"")</f>
        <v>Fence Gate, 12 foot, for 108 inch Chain Link Fence - $Ea</v>
      </c>
      <c r="J2577" s="1"/>
      <c r="K2577" s="1"/>
      <c r="L2577" s="22">
        <f>IF(ISNUMBER(SEARCH(Pay_Item_Search_Text_2,M2577)),MAX($L$4:L2576)+1,0)</f>
        <v>618</v>
      </c>
      <c r="M2577" s="1" t="str">
        <f>IFERROR(VLOOKUP(ROWS($M$5:M2577),Table_PayItems[[Search Key]:[Concentrated Name]],2,FALSE),"")</f>
        <v>Fence Gate, 12 foot, for 108 inch Chain Link Fence - $Ea</v>
      </c>
      <c r="N2577" s="1" t="str">
        <f>IFERROR(VLOOKUP(ROWS($M$5:N2577),$L$5:$M$7000,2,FALSE),"")</f>
        <v/>
      </c>
      <c r="O2577" s="1" t="str">
        <f>IFERROR(VLOOKUP(ROWS($O$5:O2577),$K$5:$L$7000,2,FALSE),"")</f>
        <v/>
      </c>
    </row>
    <row r="2578" spans="2:15" ht="15" customHeight="1" x14ac:dyDescent="0.25">
      <c r="B2578" s="178" t="s">
        <v>11348</v>
      </c>
      <c r="C2578" s="178" t="s">
        <v>88</v>
      </c>
      <c r="D2578" s="178" t="s">
        <v>3276</v>
      </c>
      <c r="E2578" s="178" t="s">
        <v>17</v>
      </c>
      <c r="F2578" s="178" t="s">
        <v>17</v>
      </c>
      <c r="G2578" s="1">
        <f>IF(ISNUMBER(Pay_Item_Search_Text),IF(ISNUMBER(IF(FIND(Pay_Item_Search_Text,B2578)=1,1, "FALSE")),MAX(G$4:$G2577)+1,IF(ISNUMBER(Pay_Item_Search_Text),0,IF(ISNUMBER(SEARCH(Pay_Item_Search_Text,H2578)),MAX(G$4:$G2577)+1,0))),IF(ISNUMBER(Pay_Item_Search_Text),0,IF(ISNUMBER(SEARCH(Pay_Item_Search_Text,H2578)),MAX(G$4:$G2577)+1,0)))</f>
        <v>2574</v>
      </c>
      <c r="H2578" s="1" t="str">
        <f>IF(Table_PayItems[[#This Row],[Description]]="_","_ Unique Item - "&amp;Table_PayItems[[#This Row],[Item]]&amp;" - $"&amp;Table_PayItems[[#This Row],[Unit]],Table_PayItems[[#This Row],[Description]]&amp;" - $"&amp;Table_PayItems[[#This Row],[Unit]])</f>
        <v>Fence Gate, 12 foot, for 120 inch Chain Link Fence - $Ea</v>
      </c>
      <c r="I2578" s="29" t="str">
        <f>IFERROR(VLOOKUP(ROWS($M$5:M2578),Table_PayItems[[Search Key]:[Concentrated Name]],2,FALSE),"")</f>
        <v>Fence Gate, 12 foot, for 120 inch Chain Link Fence - $Ea</v>
      </c>
      <c r="J2578" s="1"/>
      <c r="K2578" s="1"/>
      <c r="L2578" s="22">
        <f>IF(ISNUMBER(SEARCH(Pay_Item_Search_Text_2,M2578)),MAX($L$4:L2577)+1,0)</f>
        <v>619</v>
      </c>
      <c r="M2578" s="1" t="str">
        <f>IFERROR(VLOOKUP(ROWS($M$5:M2578),Table_PayItems[[Search Key]:[Concentrated Name]],2,FALSE),"")</f>
        <v>Fence Gate, 12 foot, for 120 inch Chain Link Fence - $Ea</v>
      </c>
      <c r="N2578" s="1" t="str">
        <f>IFERROR(VLOOKUP(ROWS($M$5:N2578),$L$5:$M$7000,2,FALSE),"")</f>
        <v/>
      </c>
      <c r="O2578" s="1" t="str">
        <f>IFERROR(VLOOKUP(ROWS($O$5:O2578),$K$5:$L$7000,2,FALSE),"")</f>
        <v/>
      </c>
    </row>
    <row r="2579" spans="2:15" ht="15" customHeight="1" x14ac:dyDescent="0.25">
      <c r="B2579" s="178" t="s">
        <v>11341</v>
      </c>
      <c r="C2579" s="178" t="s">
        <v>88</v>
      </c>
      <c r="D2579" s="178" t="s">
        <v>3269</v>
      </c>
      <c r="E2579" s="178" t="s">
        <v>17</v>
      </c>
      <c r="F2579" s="178" t="s">
        <v>17</v>
      </c>
      <c r="G2579" s="1">
        <f>IF(ISNUMBER(Pay_Item_Search_Text),IF(ISNUMBER(IF(FIND(Pay_Item_Search_Text,B2579)=1,1, "FALSE")),MAX(G$4:$G2578)+1,IF(ISNUMBER(Pay_Item_Search_Text),0,IF(ISNUMBER(SEARCH(Pay_Item_Search_Text,H2579)),MAX(G$4:$G2578)+1,0))),IF(ISNUMBER(Pay_Item_Search_Text),0,IF(ISNUMBER(SEARCH(Pay_Item_Search_Text,H2579)),MAX(G$4:$G2578)+1,0)))</f>
        <v>2575</v>
      </c>
      <c r="H2579" s="1" t="str">
        <f>IF(Table_PayItems[[#This Row],[Description]]="_","_ Unique Item - "&amp;Table_PayItems[[#This Row],[Item]]&amp;" - $"&amp;Table_PayItems[[#This Row],[Unit]],Table_PayItems[[#This Row],[Description]]&amp;" - $"&amp;Table_PayItems[[#This Row],[Unit]])</f>
        <v>Fence Gate, 12 foot, for 42 inch Chain Link Fence - $Ea</v>
      </c>
      <c r="I2579" s="29" t="str">
        <f>IFERROR(VLOOKUP(ROWS($M$5:M2579),Table_PayItems[[Search Key]:[Concentrated Name]],2,FALSE),"")</f>
        <v>Fence Gate, 12 foot, for 42 inch Chain Link Fence - $Ea</v>
      </c>
      <c r="J2579" s="1"/>
      <c r="K2579" s="1"/>
      <c r="L2579" s="22">
        <f>IF(ISNUMBER(SEARCH(Pay_Item_Search_Text_2,M2579)),MAX($L$4:L2578)+1,0)</f>
        <v>0</v>
      </c>
      <c r="M2579" s="1" t="str">
        <f>IFERROR(VLOOKUP(ROWS($M$5:M2579),Table_PayItems[[Search Key]:[Concentrated Name]],2,FALSE),"")</f>
        <v>Fence Gate, 12 foot, for 42 inch Chain Link Fence - $Ea</v>
      </c>
      <c r="N2579" s="1" t="str">
        <f>IFERROR(VLOOKUP(ROWS($M$5:N2579),$L$5:$M$7000,2,FALSE),"")</f>
        <v/>
      </c>
      <c r="O2579" s="1" t="str">
        <f>IFERROR(VLOOKUP(ROWS($O$5:O2579),$K$5:$L$7000,2,FALSE),"")</f>
        <v/>
      </c>
    </row>
    <row r="2580" spans="2:15" ht="15" customHeight="1" x14ac:dyDescent="0.25">
      <c r="B2580" s="178" t="s">
        <v>11342</v>
      </c>
      <c r="C2580" s="178" t="s">
        <v>88</v>
      </c>
      <c r="D2580" s="178" t="s">
        <v>3270</v>
      </c>
      <c r="E2580" s="178" t="s">
        <v>17</v>
      </c>
      <c r="F2580" s="178" t="s">
        <v>17</v>
      </c>
      <c r="G2580" s="1">
        <f>IF(ISNUMBER(Pay_Item_Search_Text),IF(ISNUMBER(IF(FIND(Pay_Item_Search_Text,B2580)=1,1, "FALSE")),MAX(G$4:$G2579)+1,IF(ISNUMBER(Pay_Item_Search_Text),0,IF(ISNUMBER(SEARCH(Pay_Item_Search_Text,H2580)),MAX(G$4:$G2579)+1,0))),IF(ISNUMBER(Pay_Item_Search_Text),0,IF(ISNUMBER(SEARCH(Pay_Item_Search_Text,H2580)),MAX(G$4:$G2579)+1,0)))</f>
        <v>2576</v>
      </c>
      <c r="H2580" s="1" t="str">
        <f>IF(Table_PayItems[[#This Row],[Description]]="_","_ Unique Item - "&amp;Table_PayItems[[#This Row],[Item]]&amp;" - $"&amp;Table_PayItems[[#This Row],[Unit]],Table_PayItems[[#This Row],[Description]]&amp;" - $"&amp;Table_PayItems[[#This Row],[Unit]])</f>
        <v>Fence Gate, 12 foot, for 48 inch Chain Link Fence - $Ea</v>
      </c>
      <c r="I2580" s="29" t="str">
        <f>IFERROR(VLOOKUP(ROWS($M$5:M2580),Table_PayItems[[Search Key]:[Concentrated Name]],2,FALSE),"")</f>
        <v>Fence Gate, 12 foot, for 48 inch Chain Link Fence - $Ea</v>
      </c>
      <c r="J2580" s="1"/>
      <c r="K2580" s="1"/>
      <c r="L2580" s="22">
        <f>IF(ISNUMBER(SEARCH(Pay_Item_Search_Text_2,M2580)),MAX($L$4:L2579)+1,0)</f>
        <v>0</v>
      </c>
      <c r="M2580" s="1" t="str">
        <f>IFERROR(VLOOKUP(ROWS($M$5:M2580),Table_PayItems[[Search Key]:[Concentrated Name]],2,FALSE),"")</f>
        <v>Fence Gate, 12 foot, for 48 inch Chain Link Fence - $Ea</v>
      </c>
      <c r="N2580" s="1" t="str">
        <f>IFERROR(VLOOKUP(ROWS($M$5:N2580),$L$5:$M$7000,2,FALSE),"")</f>
        <v/>
      </c>
      <c r="O2580" s="1" t="str">
        <f>IFERROR(VLOOKUP(ROWS($O$5:O2580),$K$5:$L$7000,2,FALSE),"")</f>
        <v/>
      </c>
    </row>
    <row r="2581" spans="2:15" ht="15" customHeight="1" x14ac:dyDescent="0.25">
      <c r="B2581" s="178" t="s">
        <v>11343</v>
      </c>
      <c r="C2581" s="178" t="s">
        <v>88</v>
      </c>
      <c r="D2581" s="178" t="s">
        <v>3271</v>
      </c>
      <c r="E2581" s="178" t="s">
        <v>17</v>
      </c>
      <c r="F2581" s="178" t="s">
        <v>17</v>
      </c>
      <c r="G2581" s="1">
        <f>IF(ISNUMBER(Pay_Item_Search_Text),IF(ISNUMBER(IF(FIND(Pay_Item_Search_Text,B2581)=1,1, "FALSE")),MAX(G$4:$G2580)+1,IF(ISNUMBER(Pay_Item_Search_Text),0,IF(ISNUMBER(SEARCH(Pay_Item_Search_Text,H2581)),MAX(G$4:$G2580)+1,0))),IF(ISNUMBER(Pay_Item_Search_Text),0,IF(ISNUMBER(SEARCH(Pay_Item_Search_Text,H2581)),MAX(G$4:$G2580)+1,0)))</f>
        <v>2577</v>
      </c>
      <c r="H2581" s="1" t="str">
        <f>IF(Table_PayItems[[#This Row],[Description]]="_","_ Unique Item - "&amp;Table_PayItems[[#This Row],[Item]]&amp;" - $"&amp;Table_PayItems[[#This Row],[Unit]],Table_PayItems[[#This Row],[Description]]&amp;" - $"&amp;Table_PayItems[[#This Row],[Unit]])</f>
        <v>Fence Gate, 12 foot, for 60 inch Chain Link Fence - $Ea</v>
      </c>
      <c r="I2581" s="29" t="str">
        <f>IFERROR(VLOOKUP(ROWS($M$5:M2581),Table_PayItems[[Search Key]:[Concentrated Name]],2,FALSE),"")</f>
        <v>Fence Gate, 12 foot, for 60 inch Chain Link Fence - $Ea</v>
      </c>
      <c r="J2581" s="1"/>
      <c r="K2581" s="1"/>
      <c r="L2581" s="22">
        <f>IF(ISNUMBER(SEARCH(Pay_Item_Search_Text_2,M2581)),MAX($L$4:L2580)+1,0)</f>
        <v>620</v>
      </c>
      <c r="M2581" s="1" t="str">
        <f>IFERROR(VLOOKUP(ROWS($M$5:M2581),Table_PayItems[[Search Key]:[Concentrated Name]],2,FALSE),"")</f>
        <v>Fence Gate, 12 foot, for 60 inch Chain Link Fence - $Ea</v>
      </c>
      <c r="N2581" s="1" t="str">
        <f>IFERROR(VLOOKUP(ROWS($M$5:N2581),$L$5:$M$7000,2,FALSE),"")</f>
        <v/>
      </c>
      <c r="O2581" s="1" t="str">
        <f>IFERROR(VLOOKUP(ROWS($O$5:O2581),$K$5:$L$7000,2,FALSE),"")</f>
        <v/>
      </c>
    </row>
    <row r="2582" spans="2:15" ht="15" customHeight="1" x14ac:dyDescent="0.25">
      <c r="B2582" s="178" t="s">
        <v>11344</v>
      </c>
      <c r="C2582" s="178" t="s">
        <v>88</v>
      </c>
      <c r="D2582" s="178" t="s">
        <v>3272</v>
      </c>
      <c r="E2582" s="178" t="s">
        <v>17</v>
      </c>
      <c r="F2582" s="178" t="s">
        <v>17</v>
      </c>
      <c r="G2582" s="1">
        <f>IF(ISNUMBER(Pay_Item_Search_Text),IF(ISNUMBER(IF(FIND(Pay_Item_Search_Text,B2582)=1,1, "FALSE")),MAX(G$4:$G2581)+1,IF(ISNUMBER(Pay_Item_Search_Text),0,IF(ISNUMBER(SEARCH(Pay_Item_Search_Text,H2582)),MAX(G$4:$G2581)+1,0))),IF(ISNUMBER(Pay_Item_Search_Text),0,IF(ISNUMBER(SEARCH(Pay_Item_Search_Text,H2582)),MAX(G$4:$G2581)+1,0)))</f>
        <v>2578</v>
      </c>
      <c r="H2582" s="1" t="str">
        <f>IF(Table_PayItems[[#This Row],[Description]]="_","_ Unique Item - "&amp;Table_PayItems[[#This Row],[Item]]&amp;" - $"&amp;Table_PayItems[[#This Row],[Unit]],Table_PayItems[[#This Row],[Description]]&amp;" - $"&amp;Table_PayItems[[#This Row],[Unit]])</f>
        <v>Fence Gate, 12 foot, for 72 inch Chain Link Fence - $Ea</v>
      </c>
      <c r="I2582" s="29" t="str">
        <f>IFERROR(VLOOKUP(ROWS($M$5:M2582),Table_PayItems[[Search Key]:[Concentrated Name]],2,FALSE),"")</f>
        <v>Fence Gate, 12 foot, for 72 inch Chain Link Fence - $Ea</v>
      </c>
      <c r="J2582" s="1"/>
      <c r="K2582" s="1"/>
      <c r="L2582" s="22">
        <f>IF(ISNUMBER(SEARCH(Pay_Item_Search_Text_2,M2582)),MAX($L$4:L2581)+1,0)</f>
        <v>0</v>
      </c>
      <c r="M2582" s="1" t="str">
        <f>IFERROR(VLOOKUP(ROWS($M$5:M2582),Table_PayItems[[Search Key]:[Concentrated Name]],2,FALSE),"")</f>
        <v>Fence Gate, 12 foot, for 72 inch Chain Link Fence - $Ea</v>
      </c>
      <c r="N2582" s="1" t="str">
        <f>IFERROR(VLOOKUP(ROWS($M$5:N2582),$L$5:$M$7000,2,FALSE),"")</f>
        <v/>
      </c>
      <c r="O2582" s="1" t="str">
        <f>IFERROR(VLOOKUP(ROWS($O$5:O2582),$K$5:$L$7000,2,FALSE),"")</f>
        <v/>
      </c>
    </row>
    <row r="2583" spans="2:15" ht="15" customHeight="1" x14ac:dyDescent="0.25">
      <c r="B2583" s="178" t="s">
        <v>11345</v>
      </c>
      <c r="C2583" s="178" t="s">
        <v>88</v>
      </c>
      <c r="D2583" s="178" t="s">
        <v>3273</v>
      </c>
      <c r="E2583" s="178" t="s">
        <v>17</v>
      </c>
      <c r="F2583" s="178" t="s">
        <v>17</v>
      </c>
      <c r="G2583" s="1">
        <f>IF(ISNUMBER(Pay_Item_Search_Text),IF(ISNUMBER(IF(FIND(Pay_Item_Search_Text,B2583)=1,1, "FALSE")),MAX(G$4:$G2582)+1,IF(ISNUMBER(Pay_Item_Search_Text),0,IF(ISNUMBER(SEARCH(Pay_Item_Search_Text,H2583)),MAX(G$4:$G2582)+1,0))),IF(ISNUMBER(Pay_Item_Search_Text),0,IF(ISNUMBER(SEARCH(Pay_Item_Search_Text,H2583)),MAX(G$4:$G2582)+1,0)))</f>
        <v>2579</v>
      </c>
      <c r="H2583" s="1" t="str">
        <f>IF(Table_PayItems[[#This Row],[Description]]="_","_ Unique Item - "&amp;Table_PayItems[[#This Row],[Item]]&amp;" - $"&amp;Table_PayItems[[#This Row],[Unit]],Table_PayItems[[#This Row],[Description]]&amp;" - $"&amp;Table_PayItems[[#This Row],[Unit]])</f>
        <v>Fence Gate, 12 foot, for 84 inch Chain Link Fence - $Ea</v>
      </c>
      <c r="I2583" s="29" t="str">
        <f>IFERROR(VLOOKUP(ROWS($M$5:M2583),Table_PayItems[[Search Key]:[Concentrated Name]],2,FALSE),"")</f>
        <v>Fence Gate, 12 foot, for 84 inch Chain Link Fence - $Ea</v>
      </c>
      <c r="J2583" s="1"/>
      <c r="K2583" s="1"/>
      <c r="L2583" s="22">
        <f>IF(ISNUMBER(SEARCH(Pay_Item_Search_Text_2,M2583)),MAX($L$4:L2582)+1,0)</f>
        <v>0</v>
      </c>
      <c r="M2583" s="1" t="str">
        <f>IFERROR(VLOOKUP(ROWS($M$5:M2583),Table_PayItems[[Search Key]:[Concentrated Name]],2,FALSE),"")</f>
        <v>Fence Gate, 12 foot, for 84 inch Chain Link Fence - $Ea</v>
      </c>
      <c r="N2583" s="1" t="str">
        <f>IFERROR(VLOOKUP(ROWS($M$5:N2583),$L$5:$M$7000,2,FALSE),"")</f>
        <v/>
      </c>
      <c r="O2583" s="1" t="str">
        <f>IFERROR(VLOOKUP(ROWS($O$5:O2583),$K$5:$L$7000,2,FALSE),"")</f>
        <v/>
      </c>
    </row>
    <row r="2584" spans="2:15" ht="15" customHeight="1" x14ac:dyDescent="0.25">
      <c r="B2584" s="178" t="s">
        <v>11346</v>
      </c>
      <c r="C2584" s="178" t="s">
        <v>88</v>
      </c>
      <c r="D2584" s="178" t="s">
        <v>3274</v>
      </c>
      <c r="E2584" s="178" t="s">
        <v>17</v>
      </c>
      <c r="F2584" s="178" t="s">
        <v>17</v>
      </c>
      <c r="G2584" s="1">
        <f>IF(ISNUMBER(Pay_Item_Search_Text),IF(ISNUMBER(IF(FIND(Pay_Item_Search_Text,B2584)=1,1, "FALSE")),MAX(G$4:$G2583)+1,IF(ISNUMBER(Pay_Item_Search_Text),0,IF(ISNUMBER(SEARCH(Pay_Item_Search_Text,H2584)),MAX(G$4:$G2583)+1,0))),IF(ISNUMBER(Pay_Item_Search_Text),0,IF(ISNUMBER(SEARCH(Pay_Item_Search_Text,H2584)),MAX(G$4:$G2583)+1,0)))</f>
        <v>2580</v>
      </c>
      <c r="H2584" s="1" t="str">
        <f>IF(Table_PayItems[[#This Row],[Description]]="_","_ Unique Item - "&amp;Table_PayItems[[#This Row],[Item]]&amp;" - $"&amp;Table_PayItems[[#This Row],[Unit]],Table_PayItems[[#This Row],[Description]]&amp;" - $"&amp;Table_PayItems[[#This Row],[Unit]])</f>
        <v>Fence Gate, 12 foot, for 96 inch Chain Link Fence - $Ea</v>
      </c>
      <c r="I2584" s="29" t="str">
        <f>IFERROR(VLOOKUP(ROWS($M$5:M2584),Table_PayItems[[Search Key]:[Concentrated Name]],2,FALSE),"")</f>
        <v>Fence Gate, 12 foot, for 96 inch Chain Link Fence - $Ea</v>
      </c>
      <c r="J2584" s="1"/>
      <c r="K2584" s="1"/>
      <c r="L2584" s="22">
        <f>IF(ISNUMBER(SEARCH(Pay_Item_Search_Text_2,M2584)),MAX($L$4:L2583)+1,0)</f>
        <v>0</v>
      </c>
      <c r="M2584" s="1" t="str">
        <f>IFERROR(VLOOKUP(ROWS($M$5:M2584),Table_PayItems[[Search Key]:[Concentrated Name]],2,FALSE),"")</f>
        <v>Fence Gate, 12 foot, for 96 inch Chain Link Fence - $Ea</v>
      </c>
      <c r="N2584" s="1" t="str">
        <f>IFERROR(VLOOKUP(ROWS($M$5:N2584),$L$5:$M$7000,2,FALSE),"")</f>
        <v/>
      </c>
      <c r="O2584" s="1" t="str">
        <f>IFERROR(VLOOKUP(ROWS($O$5:O2584),$K$5:$L$7000,2,FALSE),"")</f>
        <v/>
      </c>
    </row>
    <row r="2585" spans="2:15" ht="15" customHeight="1" x14ac:dyDescent="0.25">
      <c r="B2585" s="178" t="s">
        <v>11306</v>
      </c>
      <c r="C2585" s="178" t="s">
        <v>88</v>
      </c>
      <c r="D2585" s="178" t="s">
        <v>3233</v>
      </c>
      <c r="E2585" s="178" t="s">
        <v>3236</v>
      </c>
      <c r="F2585" s="178" t="s">
        <v>17</v>
      </c>
      <c r="G2585" s="1">
        <f>IF(ISNUMBER(Pay_Item_Search_Text),IF(ISNUMBER(IF(FIND(Pay_Item_Search_Text,B2585)=1,1, "FALSE")),MAX(G$4:$G2584)+1,IF(ISNUMBER(Pay_Item_Search_Text),0,IF(ISNUMBER(SEARCH(Pay_Item_Search_Text,H2585)),MAX(G$4:$G2584)+1,0))),IF(ISNUMBER(Pay_Item_Search_Text),0,IF(ISNUMBER(SEARCH(Pay_Item_Search_Text,H2585)),MAX(G$4:$G2584)+1,0)))</f>
        <v>2581</v>
      </c>
      <c r="H2585" s="1" t="str">
        <f>IF(Table_PayItems[[#This Row],[Description]]="_","_ Unique Item - "&amp;Table_PayItems[[#This Row],[Item]]&amp;" - $"&amp;Table_PayItems[[#This Row],[Unit]],Table_PayItems[[#This Row],[Description]]&amp;" - $"&amp;Table_PayItems[[#This Row],[Unit]])</f>
        <v>Fence Gate, 12 foot, for Woven Wire - $Ea</v>
      </c>
      <c r="I2585" s="29" t="str">
        <f>IFERROR(VLOOKUP(ROWS($M$5:M2585),Table_PayItems[[Search Key]:[Concentrated Name]],2,FALSE),"")</f>
        <v>Fence Gate, 12 foot, for Woven Wire - $Ea</v>
      </c>
      <c r="J2585" s="1"/>
      <c r="K2585" s="1"/>
      <c r="L2585" s="22">
        <f>IF(ISNUMBER(SEARCH(Pay_Item_Search_Text_2,M2585)),MAX($L$4:L2584)+1,0)</f>
        <v>0</v>
      </c>
      <c r="M2585" s="1" t="str">
        <f>IFERROR(VLOOKUP(ROWS($M$5:M2585),Table_PayItems[[Search Key]:[Concentrated Name]],2,FALSE),"")</f>
        <v>Fence Gate, 12 foot, for Woven Wire - $Ea</v>
      </c>
      <c r="N2585" s="1" t="str">
        <f>IFERROR(VLOOKUP(ROWS($M$5:N2585),$L$5:$M$7000,2,FALSE),"")</f>
        <v/>
      </c>
      <c r="O2585" s="1" t="str">
        <f>IFERROR(VLOOKUP(ROWS($O$5:O2585),$K$5:$L$7000,2,FALSE),"")</f>
        <v/>
      </c>
    </row>
    <row r="2586" spans="2:15" ht="15" customHeight="1" x14ac:dyDescent="0.25">
      <c r="B2586" s="178" t="s">
        <v>11355</v>
      </c>
      <c r="C2586" s="178" t="s">
        <v>88</v>
      </c>
      <c r="D2586" s="178" t="s">
        <v>3283</v>
      </c>
      <c r="E2586" s="178" t="s">
        <v>17</v>
      </c>
      <c r="F2586" s="178" t="s">
        <v>17</v>
      </c>
      <c r="G2586" s="1">
        <f>IF(ISNUMBER(Pay_Item_Search_Text),IF(ISNUMBER(IF(FIND(Pay_Item_Search_Text,B2586)=1,1, "FALSE")),MAX(G$4:$G2585)+1,IF(ISNUMBER(Pay_Item_Search_Text),0,IF(ISNUMBER(SEARCH(Pay_Item_Search_Text,H2586)),MAX(G$4:$G2585)+1,0))),IF(ISNUMBER(Pay_Item_Search_Text),0,IF(ISNUMBER(SEARCH(Pay_Item_Search_Text,H2586)),MAX(G$4:$G2585)+1,0)))</f>
        <v>2582</v>
      </c>
      <c r="H2586" s="1" t="str">
        <f>IF(Table_PayItems[[#This Row],[Description]]="_","_ Unique Item - "&amp;Table_PayItems[[#This Row],[Item]]&amp;" - $"&amp;Table_PayItems[[#This Row],[Unit]],Table_PayItems[[#This Row],[Description]]&amp;" - $"&amp;Table_PayItems[[#This Row],[Unit]])</f>
        <v>Fence Gate, 16 foot, for 108 inch Chain Link Fence - $Ea</v>
      </c>
      <c r="I2586" s="29" t="str">
        <f>IFERROR(VLOOKUP(ROWS($M$5:M2586),Table_PayItems[[Search Key]:[Concentrated Name]],2,FALSE),"")</f>
        <v>Fence Gate, 16 foot, for 108 inch Chain Link Fence - $Ea</v>
      </c>
      <c r="J2586" s="1"/>
      <c r="K2586" s="1"/>
      <c r="L2586" s="22">
        <f>IF(ISNUMBER(SEARCH(Pay_Item_Search_Text_2,M2586)),MAX($L$4:L2585)+1,0)</f>
        <v>621</v>
      </c>
      <c r="M2586" s="1" t="str">
        <f>IFERROR(VLOOKUP(ROWS($M$5:M2586),Table_PayItems[[Search Key]:[Concentrated Name]],2,FALSE),"")</f>
        <v>Fence Gate, 16 foot, for 108 inch Chain Link Fence - $Ea</v>
      </c>
      <c r="N2586" s="1" t="str">
        <f>IFERROR(VLOOKUP(ROWS($M$5:N2586),$L$5:$M$7000,2,FALSE),"")</f>
        <v/>
      </c>
      <c r="O2586" s="1" t="str">
        <f>IFERROR(VLOOKUP(ROWS($O$5:O2586),$K$5:$L$7000,2,FALSE),"")</f>
        <v/>
      </c>
    </row>
    <row r="2587" spans="2:15" ht="15" customHeight="1" x14ac:dyDescent="0.25">
      <c r="B2587" s="178" t="s">
        <v>11356</v>
      </c>
      <c r="C2587" s="178" t="s">
        <v>88</v>
      </c>
      <c r="D2587" s="178" t="s">
        <v>3284</v>
      </c>
      <c r="E2587" s="178" t="s">
        <v>17</v>
      </c>
      <c r="F2587" s="178" t="s">
        <v>17</v>
      </c>
      <c r="G2587" s="1">
        <f>IF(ISNUMBER(Pay_Item_Search_Text),IF(ISNUMBER(IF(FIND(Pay_Item_Search_Text,B2587)=1,1, "FALSE")),MAX(G$4:$G2586)+1,IF(ISNUMBER(Pay_Item_Search_Text),0,IF(ISNUMBER(SEARCH(Pay_Item_Search_Text,H2587)),MAX(G$4:$G2586)+1,0))),IF(ISNUMBER(Pay_Item_Search_Text),0,IF(ISNUMBER(SEARCH(Pay_Item_Search_Text,H2587)),MAX(G$4:$G2586)+1,0)))</f>
        <v>2583</v>
      </c>
      <c r="H2587" s="1" t="str">
        <f>IF(Table_PayItems[[#This Row],[Description]]="_","_ Unique Item - "&amp;Table_PayItems[[#This Row],[Item]]&amp;" - $"&amp;Table_PayItems[[#This Row],[Unit]],Table_PayItems[[#This Row],[Description]]&amp;" - $"&amp;Table_PayItems[[#This Row],[Unit]])</f>
        <v>Fence Gate, 16 foot, for 120 inch Chain Link Fence - $Ea</v>
      </c>
      <c r="I2587" s="29" t="str">
        <f>IFERROR(VLOOKUP(ROWS($M$5:M2587),Table_PayItems[[Search Key]:[Concentrated Name]],2,FALSE),"")</f>
        <v>Fence Gate, 16 foot, for 120 inch Chain Link Fence - $Ea</v>
      </c>
      <c r="J2587" s="1"/>
      <c r="K2587" s="1"/>
      <c r="L2587" s="22">
        <f>IF(ISNUMBER(SEARCH(Pay_Item_Search_Text_2,M2587)),MAX($L$4:L2586)+1,0)</f>
        <v>622</v>
      </c>
      <c r="M2587" s="1" t="str">
        <f>IFERROR(VLOOKUP(ROWS($M$5:M2587),Table_PayItems[[Search Key]:[Concentrated Name]],2,FALSE),"")</f>
        <v>Fence Gate, 16 foot, for 120 inch Chain Link Fence - $Ea</v>
      </c>
      <c r="N2587" s="1" t="str">
        <f>IFERROR(VLOOKUP(ROWS($M$5:N2587),$L$5:$M$7000,2,FALSE),"")</f>
        <v/>
      </c>
      <c r="O2587" s="1" t="str">
        <f>IFERROR(VLOOKUP(ROWS($O$5:O2587),$K$5:$L$7000,2,FALSE),"")</f>
        <v/>
      </c>
    </row>
    <row r="2588" spans="2:15" ht="15" customHeight="1" x14ac:dyDescent="0.25">
      <c r="B2588" s="178" t="s">
        <v>11349</v>
      </c>
      <c r="C2588" s="178" t="s">
        <v>88</v>
      </c>
      <c r="D2588" s="178" t="s">
        <v>3277</v>
      </c>
      <c r="E2588" s="178" t="s">
        <v>17</v>
      </c>
      <c r="F2588" s="178" t="s">
        <v>17</v>
      </c>
      <c r="G2588" s="1">
        <f>IF(ISNUMBER(Pay_Item_Search_Text),IF(ISNUMBER(IF(FIND(Pay_Item_Search_Text,B2588)=1,1, "FALSE")),MAX(G$4:$G2587)+1,IF(ISNUMBER(Pay_Item_Search_Text),0,IF(ISNUMBER(SEARCH(Pay_Item_Search_Text,H2588)),MAX(G$4:$G2587)+1,0))),IF(ISNUMBER(Pay_Item_Search_Text),0,IF(ISNUMBER(SEARCH(Pay_Item_Search_Text,H2588)),MAX(G$4:$G2587)+1,0)))</f>
        <v>2584</v>
      </c>
      <c r="H2588" s="1" t="str">
        <f>IF(Table_PayItems[[#This Row],[Description]]="_","_ Unique Item - "&amp;Table_PayItems[[#This Row],[Item]]&amp;" - $"&amp;Table_PayItems[[#This Row],[Unit]],Table_PayItems[[#This Row],[Description]]&amp;" - $"&amp;Table_PayItems[[#This Row],[Unit]])</f>
        <v>Fence Gate, 16 foot, for 42 inch Chain Link Fence - $Ea</v>
      </c>
      <c r="I2588" s="29" t="str">
        <f>IFERROR(VLOOKUP(ROWS($M$5:M2588),Table_PayItems[[Search Key]:[Concentrated Name]],2,FALSE),"")</f>
        <v>Fence Gate, 16 foot, for 42 inch Chain Link Fence - $Ea</v>
      </c>
      <c r="J2588" s="1"/>
      <c r="K2588" s="1"/>
      <c r="L2588" s="22">
        <f>IF(ISNUMBER(SEARCH(Pay_Item_Search_Text_2,M2588)),MAX($L$4:L2587)+1,0)</f>
        <v>0</v>
      </c>
      <c r="M2588" s="1" t="str">
        <f>IFERROR(VLOOKUP(ROWS($M$5:M2588),Table_PayItems[[Search Key]:[Concentrated Name]],2,FALSE),"")</f>
        <v>Fence Gate, 16 foot, for 42 inch Chain Link Fence - $Ea</v>
      </c>
      <c r="N2588" s="1" t="str">
        <f>IFERROR(VLOOKUP(ROWS($M$5:N2588),$L$5:$M$7000,2,FALSE),"")</f>
        <v/>
      </c>
      <c r="O2588" s="1" t="str">
        <f>IFERROR(VLOOKUP(ROWS($O$5:O2588),$K$5:$L$7000,2,FALSE),"")</f>
        <v/>
      </c>
    </row>
    <row r="2589" spans="2:15" ht="15" customHeight="1" x14ac:dyDescent="0.25">
      <c r="B2589" s="178" t="s">
        <v>11350</v>
      </c>
      <c r="C2589" s="178" t="s">
        <v>88</v>
      </c>
      <c r="D2589" s="178" t="s">
        <v>3278</v>
      </c>
      <c r="E2589" s="178" t="s">
        <v>17</v>
      </c>
      <c r="F2589" s="178" t="s">
        <v>17</v>
      </c>
      <c r="G2589" s="1">
        <f>IF(ISNUMBER(Pay_Item_Search_Text),IF(ISNUMBER(IF(FIND(Pay_Item_Search_Text,B2589)=1,1, "FALSE")),MAX(G$4:$G2588)+1,IF(ISNUMBER(Pay_Item_Search_Text),0,IF(ISNUMBER(SEARCH(Pay_Item_Search_Text,H2589)),MAX(G$4:$G2588)+1,0))),IF(ISNUMBER(Pay_Item_Search_Text),0,IF(ISNUMBER(SEARCH(Pay_Item_Search_Text,H2589)),MAX(G$4:$G2588)+1,0)))</f>
        <v>2585</v>
      </c>
      <c r="H2589" s="1" t="str">
        <f>IF(Table_PayItems[[#This Row],[Description]]="_","_ Unique Item - "&amp;Table_PayItems[[#This Row],[Item]]&amp;" - $"&amp;Table_PayItems[[#This Row],[Unit]],Table_PayItems[[#This Row],[Description]]&amp;" - $"&amp;Table_PayItems[[#This Row],[Unit]])</f>
        <v>Fence Gate, 16 foot, for 48 inch Chain Link Fence - $Ea</v>
      </c>
      <c r="I2589" s="29" t="str">
        <f>IFERROR(VLOOKUP(ROWS($M$5:M2589),Table_PayItems[[Search Key]:[Concentrated Name]],2,FALSE),"")</f>
        <v>Fence Gate, 16 foot, for 48 inch Chain Link Fence - $Ea</v>
      </c>
      <c r="J2589" s="1"/>
      <c r="K2589" s="1"/>
      <c r="L2589" s="22">
        <f>IF(ISNUMBER(SEARCH(Pay_Item_Search_Text_2,M2589)),MAX($L$4:L2588)+1,0)</f>
        <v>0</v>
      </c>
      <c r="M2589" s="1" t="str">
        <f>IFERROR(VLOOKUP(ROWS($M$5:M2589),Table_PayItems[[Search Key]:[Concentrated Name]],2,FALSE),"")</f>
        <v>Fence Gate, 16 foot, for 48 inch Chain Link Fence - $Ea</v>
      </c>
      <c r="N2589" s="1" t="str">
        <f>IFERROR(VLOOKUP(ROWS($M$5:N2589),$L$5:$M$7000,2,FALSE),"")</f>
        <v/>
      </c>
      <c r="O2589" s="1" t="str">
        <f>IFERROR(VLOOKUP(ROWS($O$5:O2589),$K$5:$L$7000,2,FALSE),"")</f>
        <v/>
      </c>
    </row>
    <row r="2590" spans="2:15" ht="15" customHeight="1" x14ac:dyDescent="0.25">
      <c r="B2590" s="178" t="s">
        <v>11351</v>
      </c>
      <c r="C2590" s="178" t="s">
        <v>88</v>
      </c>
      <c r="D2590" s="178" t="s">
        <v>3279</v>
      </c>
      <c r="E2590" s="178" t="s">
        <v>17</v>
      </c>
      <c r="F2590" s="178" t="s">
        <v>17</v>
      </c>
      <c r="G2590" s="1">
        <f>IF(ISNUMBER(Pay_Item_Search_Text),IF(ISNUMBER(IF(FIND(Pay_Item_Search_Text,B2590)=1,1, "FALSE")),MAX(G$4:$G2589)+1,IF(ISNUMBER(Pay_Item_Search_Text),0,IF(ISNUMBER(SEARCH(Pay_Item_Search_Text,H2590)),MAX(G$4:$G2589)+1,0))),IF(ISNUMBER(Pay_Item_Search_Text),0,IF(ISNUMBER(SEARCH(Pay_Item_Search_Text,H2590)),MAX(G$4:$G2589)+1,0)))</f>
        <v>2586</v>
      </c>
      <c r="H2590" s="1" t="str">
        <f>IF(Table_PayItems[[#This Row],[Description]]="_","_ Unique Item - "&amp;Table_PayItems[[#This Row],[Item]]&amp;" - $"&amp;Table_PayItems[[#This Row],[Unit]],Table_PayItems[[#This Row],[Description]]&amp;" - $"&amp;Table_PayItems[[#This Row],[Unit]])</f>
        <v>Fence Gate, 16 foot, for 60 inch Chain Link Fence - $Ea</v>
      </c>
      <c r="I2590" s="29" t="str">
        <f>IFERROR(VLOOKUP(ROWS($M$5:M2590),Table_PayItems[[Search Key]:[Concentrated Name]],2,FALSE),"")</f>
        <v>Fence Gate, 16 foot, for 60 inch Chain Link Fence - $Ea</v>
      </c>
      <c r="J2590" s="1"/>
      <c r="K2590" s="1"/>
      <c r="L2590" s="22">
        <f>IF(ISNUMBER(SEARCH(Pay_Item_Search_Text_2,M2590)),MAX($L$4:L2589)+1,0)</f>
        <v>623</v>
      </c>
      <c r="M2590" s="1" t="str">
        <f>IFERROR(VLOOKUP(ROWS($M$5:M2590),Table_PayItems[[Search Key]:[Concentrated Name]],2,FALSE),"")</f>
        <v>Fence Gate, 16 foot, for 60 inch Chain Link Fence - $Ea</v>
      </c>
      <c r="N2590" s="1" t="str">
        <f>IFERROR(VLOOKUP(ROWS($M$5:N2590),$L$5:$M$7000,2,FALSE),"")</f>
        <v/>
      </c>
      <c r="O2590" s="1" t="str">
        <f>IFERROR(VLOOKUP(ROWS($O$5:O2590),$K$5:$L$7000,2,FALSE),"")</f>
        <v/>
      </c>
    </row>
    <row r="2591" spans="2:15" ht="15" customHeight="1" x14ac:dyDescent="0.25">
      <c r="B2591" s="178" t="s">
        <v>11352</v>
      </c>
      <c r="C2591" s="178" t="s">
        <v>88</v>
      </c>
      <c r="D2591" s="178" t="s">
        <v>3280</v>
      </c>
      <c r="E2591" s="178" t="s">
        <v>17</v>
      </c>
      <c r="F2591" s="178" t="s">
        <v>17</v>
      </c>
      <c r="G2591" s="1">
        <f>IF(ISNUMBER(Pay_Item_Search_Text),IF(ISNUMBER(IF(FIND(Pay_Item_Search_Text,B2591)=1,1, "FALSE")),MAX(G$4:$G2590)+1,IF(ISNUMBER(Pay_Item_Search_Text),0,IF(ISNUMBER(SEARCH(Pay_Item_Search_Text,H2591)),MAX(G$4:$G2590)+1,0))),IF(ISNUMBER(Pay_Item_Search_Text),0,IF(ISNUMBER(SEARCH(Pay_Item_Search_Text,H2591)),MAX(G$4:$G2590)+1,0)))</f>
        <v>2587</v>
      </c>
      <c r="H2591" s="1" t="str">
        <f>IF(Table_PayItems[[#This Row],[Description]]="_","_ Unique Item - "&amp;Table_PayItems[[#This Row],[Item]]&amp;" - $"&amp;Table_PayItems[[#This Row],[Unit]],Table_PayItems[[#This Row],[Description]]&amp;" - $"&amp;Table_PayItems[[#This Row],[Unit]])</f>
        <v>Fence Gate, 16 foot, for 72 inch Chain Link Fence - $Ea</v>
      </c>
      <c r="I2591" s="29" t="str">
        <f>IFERROR(VLOOKUP(ROWS($M$5:M2591),Table_PayItems[[Search Key]:[Concentrated Name]],2,FALSE),"")</f>
        <v>Fence Gate, 16 foot, for 72 inch Chain Link Fence - $Ea</v>
      </c>
      <c r="J2591" s="1"/>
      <c r="K2591" s="1"/>
      <c r="L2591" s="22">
        <f>IF(ISNUMBER(SEARCH(Pay_Item_Search_Text_2,M2591)),MAX($L$4:L2590)+1,0)</f>
        <v>0</v>
      </c>
      <c r="M2591" s="1" t="str">
        <f>IFERROR(VLOOKUP(ROWS($M$5:M2591),Table_PayItems[[Search Key]:[Concentrated Name]],2,FALSE),"")</f>
        <v>Fence Gate, 16 foot, for 72 inch Chain Link Fence - $Ea</v>
      </c>
      <c r="N2591" s="1" t="str">
        <f>IFERROR(VLOOKUP(ROWS($M$5:N2591),$L$5:$M$7000,2,FALSE),"")</f>
        <v/>
      </c>
      <c r="O2591" s="1" t="str">
        <f>IFERROR(VLOOKUP(ROWS($O$5:O2591),$K$5:$L$7000,2,FALSE),"")</f>
        <v/>
      </c>
    </row>
    <row r="2592" spans="2:15" ht="15" customHeight="1" x14ac:dyDescent="0.25">
      <c r="B2592" s="178" t="s">
        <v>11353</v>
      </c>
      <c r="C2592" s="178" t="s">
        <v>88</v>
      </c>
      <c r="D2592" s="178" t="s">
        <v>3281</v>
      </c>
      <c r="E2592" s="178" t="s">
        <v>17</v>
      </c>
      <c r="F2592" s="178" t="s">
        <v>17</v>
      </c>
      <c r="G2592" s="1">
        <f>IF(ISNUMBER(Pay_Item_Search_Text),IF(ISNUMBER(IF(FIND(Pay_Item_Search_Text,B2592)=1,1, "FALSE")),MAX(G$4:$G2591)+1,IF(ISNUMBER(Pay_Item_Search_Text),0,IF(ISNUMBER(SEARCH(Pay_Item_Search_Text,H2592)),MAX(G$4:$G2591)+1,0))),IF(ISNUMBER(Pay_Item_Search_Text),0,IF(ISNUMBER(SEARCH(Pay_Item_Search_Text,H2592)),MAX(G$4:$G2591)+1,0)))</f>
        <v>2588</v>
      </c>
      <c r="H2592" s="1" t="str">
        <f>IF(Table_PayItems[[#This Row],[Description]]="_","_ Unique Item - "&amp;Table_PayItems[[#This Row],[Item]]&amp;" - $"&amp;Table_PayItems[[#This Row],[Unit]],Table_PayItems[[#This Row],[Description]]&amp;" - $"&amp;Table_PayItems[[#This Row],[Unit]])</f>
        <v>Fence Gate, 16 foot, for 84 inch Chain Link Fence - $Ea</v>
      </c>
      <c r="I2592" s="29" t="str">
        <f>IFERROR(VLOOKUP(ROWS($M$5:M2592),Table_PayItems[[Search Key]:[Concentrated Name]],2,FALSE),"")</f>
        <v>Fence Gate, 16 foot, for 84 inch Chain Link Fence - $Ea</v>
      </c>
      <c r="J2592" s="1"/>
      <c r="K2592" s="1"/>
      <c r="L2592" s="22">
        <f>IF(ISNUMBER(SEARCH(Pay_Item_Search_Text_2,M2592)),MAX($L$4:L2591)+1,0)</f>
        <v>0</v>
      </c>
      <c r="M2592" s="1" t="str">
        <f>IFERROR(VLOOKUP(ROWS($M$5:M2592),Table_PayItems[[Search Key]:[Concentrated Name]],2,FALSE),"")</f>
        <v>Fence Gate, 16 foot, for 84 inch Chain Link Fence - $Ea</v>
      </c>
      <c r="N2592" s="1" t="str">
        <f>IFERROR(VLOOKUP(ROWS($M$5:N2592),$L$5:$M$7000,2,FALSE),"")</f>
        <v/>
      </c>
      <c r="O2592" s="1" t="str">
        <f>IFERROR(VLOOKUP(ROWS($O$5:O2592),$K$5:$L$7000,2,FALSE),"")</f>
        <v/>
      </c>
    </row>
    <row r="2593" spans="2:15" ht="15" customHeight="1" x14ac:dyDescent="0.25">
      <c r="B2593" s="178" t="s">
        <v>11354</v>
      </c>
      <c r="C2593" s="178" t="s">
        <v>88</v>
      </c>
      <c r="D2593" s="178" t="s">
        <v>3282</v>
      </c>
      <c r="E2593" s="178" t="s">
        <v>17</v>
      </c>
      <c r="F2593" s="178" t="s">
        <v>17</v>
      </c>
      <c r="G2593" s="1">
        <f>IF(ISNUMBER(Pay_Item_Search_Text),IF(ISNUMBER(IF(FIND(Pay_Item_Search_Text,B2593)=1,1, "FALSE")),MAX(G$4:$G2592)+1,IF(ISNUMBER(Pay_Item_Search_Text),0,IF(ISNUMBER(SEARCH(Pay_Item_Search_Text,H2593)),MAX(G$4:$G2592)+1,0))),IF(ISNUMBER(Pay_Item_Search_Text),0,IF(ISNUMBER(SEARCH(Pay_Item_Search_Text,H2593)),MAX(G$4:$G2592)+1,0)))</f>
        <v>2589</v>
      </c>
      <c r="H2593" s="1" t="str">
        <f>IF(Table_PayItems[[#This Row],[Description]]="_","_ Unique Item - "&amp;Table_PayItems[[#This Row],[Item]]&amp;" - $"&amp;Table_PayItems[[#This Row],[Unit]],Table_PayItems[[#This Row],[Description]]&amp;" - $"&amp;Table_PayItems[[#This Row],[Unit]])</f>
        <v>Fence Gate, 16 foot, for 96 inch Chain Link Fence - $Ea</v>
      </c>
      <c r="I2593" s="29" t="str">
        <f>IFERROR(VLOOKUP(ROWS($M$5:M2593),Table_PayItems[[Search Key]:[Concentrated Name]],2,FALSE),"")</f>
        <v>Fence Gate, 16 foot, for 96 inch Chain Link Fence - $Ea</v>
      </c>
      <c r="J2593" s="1"/>
      <c r="K2593" s="1"/>
      <c r="L2593" s="22">
        <f>IF(ISNUMBER(SEARCH(Pay_Item_Search_Text_2,M2593)),MAX($L$4:L2592)+1,0)</f>
        <v>0</v>
      </c>
      <c r="M2593" s="1" t="str">
        <f>IFERROR(VLOOKUP(ROWS($M$5:M2593),Table_PayItems[[Search Key]:[Concentrated Name]],2,FALSE),"")</f>
        <v>Fence Gate, 16 foot, for 96 inch Chain Link Fence - $Ea</v>
      </c>
      <c r="N2593" s="1" t="str">
        <f>IFERROR(VLOOKUP(ROWS($M$5:N2593),$L$5:$M$7000,2,FALSE),"")</f>
        <v/>
      </c>
      <c r="O2593" s="1" t="str">
        <f>IFERROR(VLOOKUP(ROWS($O$5:O2593),$K$5:$L$7000,2,FALSE),"")</f>
        <v/>
      </c>
    </row>
    <row r="2594" spans="2:15" ht="15" customHeight="1" x14ac:dyDescent="0.25">
      <c r="B2594" s="178" t="s">
        <v>11307</v>
      </c>
      <c r="C2594" s="178" t="s">
        <v>88</v>
      </c>
      <c r="D2594" s="178" t="s">
        <v>3234</v>
      </c>
      <c r="E2594" s="178" t="s">
        <v>3236</v>
      </c>
      <c r="F2594" s="178" t="s">
        <v>17</v>
      </c>
      <c r="G2594" s="1">
        <f>IF(ISNUMBER(Pay_Item_Search_Text),IF(ISNUMBER(IF(FIND(Pay_Item_Search_Text,B2594)=1,1, "FALSE")),MAX(G$4:$G2593)+1,IF(ISNUMBER(Pay_Item_Search_Text),0,IF(ISNUMBER(SEARCH(Pay_Item_Search_Text,H2594)),MAX(G$4:$G2593)+1,0))),IF(ISNUMBER(Pay_Item_Search_Text),0,IF(ISNUMBER(SEARCH(Pay_Item_Search_Text,H2594)),MAX(G$4:$G2593)+1,0)))</f>
        <v>2590</v>
      </c>
      <c r="H2594" s="1" t="str">
        <f>IF(Table_PayItems[[#This Row],[Description]]="_","_ Unique Item - "&amp;Table_PayItems[[#This Row],[Item]]&amp;" - $"&amp;Table_PayItems[[#This Row],[Unit]],Table_PayItems[[#This Row],[Description]]&amp;" - $"&amp;Table_PayItems[[#This Row],[Unit]])</f>
        <v>Fence Gate, 16 foot, for Woven Wire - $Ea</v>
      </c>
      <c r="I2594" s="29" t="str">
        <f>IFERROR(VLOOKUP(ROWS($M$5:M2594),Table_PayItems[[Search Key]:[Concentrated Name]],2,FALSE),"")</f>
        <v>Fence Gate, 16 foot, for Woven Wire - $Ea</v>
      </c>
      <c r="J2594" s="1"/>
      <c r="K2594" s="1"/>
      <c r="L2594" s="22">
        <f>IF(ISNUMBER(SEARCH(Pay_Item_Search_Text_2,M2594)),MAX($L$4:L2593)+1,0)</f>
        <v>0</v>
      </c>
      <c r="M2594" s="1" t="str">
        <f>IFERROR(VLOOKUP(ROWS($M$5:M2594),Table_PayItems[[Search Key]:[Concentrated Name]],2,FALSE),"")</f>
        <v>Fence Gate, 16 foot, for Woven Wire - $Ea</v>
      </c>
      <c r="N2594" s="1" t="str">
        <f>IFERROR(VLOOKUP(ROWS($M$5:N2594),$L$5:$M$7000,2,FALSE),"")</f>
        <v/>
      </c>
      <c r="O2594" s="1" t="str">
        <f>IFERROR(VLOOKUP(ROWS($O$5:O2594),$K$5:$L$7000,2,FALSE),"")</f>
        <v/>
      </c>
    </row>
    <row r="2595" spans="2:15" ht="15" customHeight="1" x14ac:dyDescent="0.25">
      <c r="B2595" s="178" t="s">
        <v>11323</v>
      </c>
      <c r="C2595" s="178" t="s">
        <v>88</v>
      </c>
      <c r="D2595" s="178" t="s">
        <v>3251</v>
      </c>
      <c r="E2595" s="178" t="s">
        <v>17</v>
      </c>
      <c r="F2595" s="178" t="s">
        <v>17</v>
      </c>
      <c r="G2595" s="1">
        <f>IF(ISNUMBER(Pay_Item_Search_Text),IF(ISNUMBER(IF(FIND(Pay_Item_Search_Text,B2595)=1,1, "FALSE")),MAX(G$4:$G2594)+1,IF(ISNUMBER(Pay_Item_Search_Text),0,IF(ISNUMBER(SEARCH(Pay_Item_Search_Text,H2595)),MAX(G$4:$G2594)+1,0))),IF(ISNUMBER(Pay_Item_Search_Text),0,IF(ISNUMBER(SEARCH(Pay_Item_Search_Text,H2595)),MAX(G$4:$G2594)+1,0)))</f>
        <v>2591</v>
      </c>
      <c r="H2595" s="1" t="str">
        <f>IF(Table_PayItems[[#This Row],[Description]]="_","_ Unique Item - "&amp;Table_PayItems[[#This Row],[Item]]&amp;" - $"&amp;Table_PayItems[[#This Row],[Unit]],Table_PayItems[[#This Row],[Description]]&amp;" - $"&amp;Table_PayItems[[#This Row],[Unit]])</f>
        <v>Fence Gate, 4 foot, for 108 inch Chain Link Fence - $Ea</v>
      </c>
      <c r="I2595" s="29" t="str">
        <f>IFERROR(VLOOKUP(ROWS($M$5:M2595),Table_PayItems[[Search Key]:[Concentrated Name]],2,FALSE),"")</f>
        <v>Fence Gate, 4 foot, for 108 inch Chain Link Fence - $Ea</v>
      </c>
      <c r="J2595" s="1"/>
      <c r="K2595" s="1"/>
      <c r="L2595" s="22">
        <f>IF(ISNUMBER(SEARCH(Pay_Item_Search_Text_2,M2595)),MAX($L$4:L2594)+1,0)</f>
        <v>624</v>
      </c>
      <c r="M2595" s="1" t="str">
        <f>IFERROR(VLOOKUP(ROWS($M$5:M2595),Table_PayItems[[Search Key]:[Concentrated Name]],2,FALSE),"")</f>
        <v>Fence Gate, 4 foot, for 108 inch Chain Link Fence - $Ea</v>
      </c>
      <c r="N2595" s="1" t="str">
        <f>IFERROR(VLOOKUP(ROWS($M$5:N2595),$L$5:$M$7000,2,FALSE),"")</f>
        <v/>
      </c>
      <c r="O2595" s="1" t="str">
        <f>IFERROR(VLOOKUP(ROWS($O$5:O2595),$K$5:$L$7000,2,FALSE),"")</f>
        <v/>
      </c>
    </row>
    <row r="2596" spans="2:15" ht="15" customHeight="1" x14ac:dyDescent="0.25">
      <c r="B2596" s="178" t="s">
        <v>11324</v>
      </c>
      <c r="C2596" s="178" t="s">
        <v>88</v>
      </c>
      <c r="D2596" s="178" t="s">
        <v>3252</v>
      </c>
      <c r="E2596" s="178" t="s">
        <v>17</v>
      </c>
      <c r="F2596" s="178" t="s">
        <v>17</v>
      </c>
      <c r="G2596" s="1">
        <f>IF(ISNUMBER(Pay_Item_Search_Text),IF(ISNUMBER(IF(FIND(Pay_Item_Search_Text,B2596)=1,1, "FALSE")),MAX(G$4:$G2595)+1,IF(ISNUMBER(Pay_Item_Search_Text),0,IF(ISNUMBER(SEARCH(Pay_Item_Search_Text,H2596)),MAX(G$4:$G2595)+1,0))),IF(ISNUMBER(Pay_Item_Search_Text),0,IF(ISNUMBER(SEARCH(Pay_Item_Search_Text,H2596)),MAX(G$4:$G2595)+1,0)))</f>
        <v>2592</v>
      </c>
      <c r="H2596" s="1" t="str">
        <f>IF(Table_PayItems[[#This Row],[Description]]="_","_ Unique Item - "&amp;Table_PayItems[[#This Row],[Item]]&amp;" - $"&amp;Table_PayItems[[#This Row],[Unit]],Table_PayItems[[#This Row],[Description]]&amp;" - $"&amp;Table_PayItems[[#This Row],[Unit]])</f>
        <v>Fence Gate, 4 foot, for 120 inch Chain Link Fence - $Ea</v>
      </c>
      <c r="I2596" s="29" t="str">
        <f>IFERROR(VLOOKUP(ROWS($M$5:M2596),Table_PayItems[[Search Key]:[Concentrated Name]],2,FALSE),"")</f>
        <v>Fence Gate, 4 foot, for 120 inch Chain Link Fence - $Ea</v>
      </c>
      <c r="J2596" s="1"/>
      <c r="K2596" s="1"/>
      <c r="L2596" s="22">
        <f>IF(ISNUMBER(SEARCH(Pay_Item_Search_Text_2,M2596)),MAX($L$4:L2595)+1,0)</f>
        <v>625</v>
      </c>
      <c r="M2596" s="1" t="str">
        <f>IFERROR(VLOOKUP(ROWS($M$5:M2596),Table_PayItems[[Search Key]:[Concentrated Name]],2,FALSE),"")</f>
        <v>Fence Gate, 4 foot, for 120 inch Chain Link Fence - $Ea</v>
      </c>
      <c r="N2596" s="1" t="str">
        <f>IFERROR(VLOOKUP(ROWS($M$5:N2596),$L$5:$M$7000,2,FALSE),"")</f>
        <v/>
      </c>
      <c r="O2596" s="1" t="str">
        <f>IFERROR(VLOOKUP(ROWS($O$5:O2596),$K$5:$L$7000,2,FALSE),"")</f>
        <v/>
      </c>
    </row>
    <row r="2597" spans="2:15" ht="15" customHeight="1" x14ac:dyDescent="0.25">
      <c r="B2597" s="178" t="s">
        <v>11317</v>
      </c>
      <c r="C2597" s="178" t="s">
        <v>88</v>
      </c>
      <c r="D2597" s="178" t="s">
        <v>3245</v>
      </c>
      <c r="E2597" s="178" t="s">
        <v>17</v>
      </c>
      <c r="F2597" s="178" t="s">
        <v>17</v>
      </c>
      <c r="G2597" s="1">
        <f>IF(ISNUMBER(Pay_Item_Search_Text),IF(ISNUMBER(IF(FIND(Pay_Item_Search_Text,B2597)=1,1, "FALSE")),MAX(G$4:$G2596)+1,IF(ISNUMBER(Pay_Item_Search_Text),0,IF(ISNUMBER(SEARCH(Pay_Item_Search_Text,H2597)),MAX(G$4:$G2596)+1,0))),IF(ISNUMBER(Pay_Item_Search_Text),0,IF(ISNUMBER(SEARCH(Pay_Item_Search_Text,H2597)),MAX(G$4:$G2596)+1,0)))</f>
        <v>2593</v>
      </c>
      <c r="H2597" s="1" t="str">
        <f>IF(Table_PayItems[[#This Row],[Description]]="_","_ Unique Item - "&amp;Table_PayItems[[#This Row],[Item]]&amp;" - $"&amp;Table_PayItems[[#This Row],[Unit]],Table_PayItems[[#This Row],[Description]]&amp;" - $"&amp;Table_PayItems[[#This Row],[Unit]])</f>
        <v>Fence Gate, 4 foot, for 42 inch Chain Link Fence - $Ea</v>
      </c>
      <c r="I2597" s="29" t="str">
        <f>IFERROR(VLOOKUP(ROWS($M$5:M2597),Table_PayItems[[Search Key]:[Concentrated Name]],2,FALSE),"")</f>
        <v>Fence Gate, 4 foot, for 42 inch Chain Link Fence - $Ea</v>
      </c>
      <c r="J2597" s="1"/>
      <c r="K2597" s="1"/>
      <c r="L2597" s="22">
        <f>IF(ISNUMBER(SEARCH(Pay_Item_Search_Text_2,M2597)),MAX($L$4:L2596)+1,0)</f>
        <v>0</v>
      </c>
      <c r="M2597" s="1" t="str">
        <f>IFERROR(VLOOKUP(ROWS($M$5:M2597),Table_PayItems[[Search Key]:[Concentrated Name]],2,FALSE),"")</f>
        <v>Fence Gate, 4 foot, for 42 inch Chain Link Fence - $Ea</v>
      </c>
      <c r="N2597" s="1" t="str">
        <f>IFERROR(VLOOKUP(ROWS($M$5:N2597),$L$5:$M$7000,2,FALSE),"")</f>
        <v/>
      </c>
      <c r="O2597" s="1" t="str">
        <f>IFERROR(VLOOKUP(ROWS($O$5:O2597),$K$5:$L$7000,2,FALSE),"")</f>
        <v/>
      </c>
    </row>
    <row r="2598" spans="2:15" ht="15" customHeight="1" x14ac:dyDescent="0.25">
      <c r="B2598" s="178" t="s">
        <v>11318</v>
      </c>
      <c r="C2598" s="178" t="s">
        <v>88</v>
      </c>
      <c r="D2598" s="178" t="s">
        <v>3246</v>
      </c>
      <c r="E2598" s="178" t="s">
        <v>17</v>
      </c>
      <c r="F2598" s="178" t="s">
        <v>17</v>
      </c>
      <c r="G2598" s="1">
        <f>IF(ISNUMBER(Pay_Item_Search_Text),IF(ISNUMBER(IF(FIND(Pay_Item_Search_Text,B2598)=1,1, "FALSE")),MAX(G$4:$G2597)+1,IF(ISNUMBER(Pay_Item_Search_Text),0,IF(ISNUMBER(SEARCH(Pay_Item_Search_Text,H2598)),MAX(G$4:$G2597)+1,0))),IF(ISNUMBER(Pay_Item_Search_Text),0,IF(ISNUMBER(SEARCH(Pay_Item_Search_Text,H2598)),MAX(G$4:$G2597)+1,0)))</f>
        <v>2594</v>
      </c>
      <c r="H2598" s="1" t="str">
        <f>IF(Table_PayItems[[#This Row],[Description]]="_","_ Unique Item - "&amp;Table_PayItems[[#This Row],[Item]]&amp;" - $"&amp;Table_PayItems[[#This Row],[Unit]],Table_PayItems[[#This Row],[Description]]&amp;" - $"&amp;Table_PayItems[[#This Row],[Unit]])</f>
        <v>Fence Gate, 4 foot, for 48 inch Chain Link Fence - $Ea</v>
      </c>
      <c r="I2598" s="29" t="str">
        <f>IFERROR(VLOOKUP(ROWS($M$5:M2598),Table_PayItems[[Search Key]:[Concentrated Name]],2,FALSE),"")</f>
        <v>Fence Gate, 4 foot, for 48 inch Chain Link Fence - $Ea</v>
      </c>
      <c r="J2598" s="1"/>
      <c r="K2598" s="1"/>
      <c r="L2598" s="22">
        <f>IF(ISNUMBER(SEARCH(Pay_Item_Search_Text_2,M2598)),MAX($L$4:L2597)+1,0)</f>
        <v>0</v>
      </c>
      <c r="M2598" s="1" t="str">
        <f>IFERROR(VLOOKUP(ROWS($M$5:M2598),Table_PayItems[[Search Key]:[Concentrated Name]],2,FALSE),"")</f>
        <v>Fence Gate, 4 foot, for 48 inch Chain Link Fence - $Ea</v>
      </c>
      <c r="N2598" s="1" t="str">
        <f>IFERROR(VLOOKUP(ROWS($M$5:N2598),$L$5:$M$7000,2,FALSE),"")</f>
        <v/>
      </c>
      <c r="O2598" s="1" t="str">
        <f>IFERROR(VLOOKUP(ROWS($O$5:O2598),$K$5:$L$7000,2,FALSE),"")</f>
        <v/>
      </c>
    </row>
    <row r="2599" spans="2:15" ht="15" customHeight="1" x14ac:dyDescent="0.25">
      <c r="B2599" s="178" t="s">
        <v>11319</v>
      </c>
      <c r="C2599" s="178" t="s">
        <v>88</v>
      </c>
      <c r="D2599" s="178" t="s">
        <v>3247</v>
      </c>
      <c r="E2599" s="178" t="s">
        <v>17</v>
      </c>
      <c r="F2599" s="178" t="s">
        <v>17</v>
      </c>
      <c r="G2599" s="1">
        <f>IF(ISNUMBER(Pay_Item_Search_Text),IF(ISNUMBER(IF(FIND(Pay_Item_Search_Text,B2599)=1,1, "FALSE")),MAX(G$4:$G2598)+1,IF(ISNUMBER(Pay_Item_Search_Text),0,IF(ISNUMBER(SEARCH(Pay_Item_Search_Text,H2599)),MAX(G$4:$G2598)+1,0))),IF(ISNUMBER(Pay_Item_Search_Text),0,IF(ISNUMBER(SEARCH(Pay_Item_Search_Text,H2599)),MAX(G$4:$G2598)+1,0)))</f>
        <v>2595</v>
      </c>
      <c r="H2599" s="1" t="str">
        <f>IF(Table_PayItems[[#This Row],[Description]]="_","_ Unique Item - "&amp;Table_PayItems[[#This Row],[Item]]&amp;" - $"&amp;Table_PayItems[[#This Row],[Unit]],Table_PayItems[[#This Row],[Description]]&amp;" - $"&amp;Table_PayItems[[#This Row],[Unit]])</f>
        <v>Fence Gate, 4 foot, for 60 inch Chain Link Fence - $Ea</v>
      </c>
      <c r="I2599" s="29" t="str">
        <f>IFERROR(VLOOKUP(ROWS($M$5:M2599),Table_PayItems[[Search Key]:[Concentrated Name]],2,FALSE),"")</f>
        <v>Fence Gate, 4 foot, for 60 inch Chain Link Fence - $Ea</v>
      </c>
      <c r="J2599" s="1"/>
      <c r="K2599" s="1"/>
      <c r="L2599" s="22">
        <f>IF(ISNUMBER(SEARCH(Pay_Item_Search_Text_2,M2599)),MAX($L$4:L2598)+1,0)</f>
        <v>626</v>
      </c>
      <c r="M2599" s="1" t="str">
        <f>IFERROR(VLOOKUP(ROWS($M$5:M2599),Table_PayItems[[Search Key]:[Concentrated Name]],2,FALSE),"")</f>
        <v>Fence Gate, 4 foot, for 60 inch Chain Link Fence - $Ea</v>
      </c>
      <c r="N2599" s="1" t="str">
        <f>IFERROR(VLOOKUP(ROWS($M$5:N2599),$L$5:$M$7000,2,FALSE),"")</f>
        <v/>
      </c>
      <c r="O2599" s="1" t="str">
        <f>IFERROR(VLOOKUP(ROWS($O$5:O2599),$K$5:$L$7000,2,FALSE),"")</f>
        <v/>
      </c>
    </row>
    <row r="2600" spans="2:15" ht="15" customHeight="1" x14ac:dyDescent="0.25">
      <c r="B2600" s="178" t="s">
        <v>11320</v>
      </c>
      <c r="C2600" s="178" t="s">
        <v>88</v>
      </c>
      <c r="D2600" s="178" t="s">
        <v>3248</v>
      </c>
      <c r="E2600" s="178" t="s">
        <v>17</v>
      </c>
      <c r="F2600" s="178" t="s">
        <v>17</v>
      </c>
      <c r="G2600" s="1">
        <f>IF(ISNUMBER(Pay_Item_Search_Text),IF(ISNUMBER(IF(FIND(Pay_Item_Search_Text,B2600)=1,1, "FALSE")),MAX(G$4:$G2599)+1,IF(ISNUMBER(Pay_Item_Search_Text),0,IF(ISNUMBER(SEARCH(Pay_Item_Search_Text,H2600)),MAX(G$4:$G2599)+1,0))),IF(ISNUMBER(Pay_Item_Search_Text),0,IF(ISNUMBER(SEARCH(Pay_Item_Search_Text,H2600)),MAX(G$4:$G2599)+1,0)))</f>
        <v>2596</v>
      </c>
      <c r="H2600" s="1" t="str">
        <f>IF(Table_PayItems[[#This Row],[Description]]="_","_ Unique Item - "&amp;Table_PayItems[[#This Row],[Item]]&amp;" - $"&amp;Table_PayItems[[#This Row],[Unit]],Table_PayItems[[#This Row],[Description]]&amp;" - $"&amp;Table_PayItems[[#This Row],[Unit]])</f>
        <v>Fence Gate, 4 foot, for 72 inch Chain Link Fence - $Ea</v>
      </c>
      <c r="I2600" s="29" t="str">
        <f>IFERROR(VLOOKUP(ROWS($M$5:M2600),Table_PayItems[[Search Key]:[Concentrated Name]],2,FALSE),"")</f>
        <v>Fence Gate, 4 foot, for 72 inch Chain Link Fence - $Ea</v>
      </c>
      <c r="J2600" s="1"/>
      <c r="K2600" s="1"/>
      <c r="L2600" s="22">
        <f>IF(ISNUMBER(SEARCH(Pay_Item_Search_Text_2,M2600)),MAX($L$4:L2599)+1,0)</f>
        <v>0</v>
      </c>
      <c r="M2600" s="1" t="str">
        <f>IFERROR(VLOOKUP(ROWS($M$5:M2600),Table_PayItems[[Search Key]:[Concentrated Name]],2,FALSE),"")</f>
        <v>Fence Gate, 4 foot, for 72 inch Chain Link Fence - $Ea</v>
      </c>
      <c r="N2600" s="1" t="str">
        <f>IFERROR(VLOOKUP(ROWS($M$5:N2600),$L$5:$M$7000,2,FALSE),"")</f>
        <v/>
      </c>
      <c r="O2600" s="1" t="str">
        <f>IFERROR(VLOOKUP(ROWS($O$5:O2600),$K$5:$L$7000,2,FALSE),"")</f>
        <v/>
      </c>
    </row>
    <row r="2601" spans="2:15" ht="15" customHeight="1" x14ac:dyDescent="0.25">
      <c r="B2601" s="178" t="s">
        <v>11321</v>
      </c>
      <c r="C2601" s="178" t="s">
        <v>88</v>
      </c>
      <c r="D2601" s="178" t="s">
        <v>3249</v>
      </c>
      <c r="E2601" s="178" t="s">
        <v>17</v>
      </c>
      <c r="F2601" s="178" t="s">
        <v>17</v>
      </c>
      <c r="G2601" s="1">
        <f>IF(ISNUMBER(Pay_Item_Search_Text),IF(ISNUMBER(IF(FIND(Pay_Item_Search_Text,B2601)=1,1, "FALSE")),MAX(G$4:$G2600)+1,IF(ISNUMBER(Pay_Item_Search_Text),0,IF(ISNUMBER(SEARCH(Pay_Item_Search_Text,H2601)),MAX(G$4:$G2600)+1,0))),IF(ISNUMBER(Pay_Item_Search_Text),0,IF(ISNUMBER(SEARCH(Pay_Item_Search_Text,H2601)),MAX(G$4:$G2600)+1,0)))</f>
        <v>2597</v>
      </c>
      <c r="H2601" s="1" t="str">
        <f>IF(Table_PayItems[[#This Row],[Description]]="_","_ Unique Item - "&amp;Table_PayItems[[#This Row],[Item]]&amp;" - $"&amp;Table_PayItems[[#This Row],[Unit]],Table_PayItems[[#This Row],[Description]]&amp;" - $"&amp;Table_PayItems[[#This Row],[Unit]])</f>
        <v>Fence Gate, 4 foot, for 84 inch Chain Link Fence - $Ea</v>
      </c>
      <c r="I2601" s="29" t="str">
        <f>IFERROR(VLOOKUP(ROWS($M$5:M2601),Table_PayItems[[Search Key]:[Concentrated Name]],2,FALSE),"")</f>
        <v>Fence Gate, 4 foot, for 84 inch Chain Link Fence - $Ea</v>
      </c>
      <c r="J2601" s="1"/>
      <c r="K2601" s="1"/>
      <c r="L2601" s="22">
        <f>IF(ISNUMBER(SEARCH(Pay_Item_Search_Text_2,M2601)),MAX($L$4:L2600)+1,0)</f>
        <v>0</v>
      </c>
      <c r="M2601" s="1" t="str">
        <f>IFERROR(VLOOKUP(ROWS($M$5:M2601),Table_PayItems[[Search Key]:[Concentrated Name]],2,FALSE),"")</f>
        <v>Fence Gate, 4 foot, for 84 inch Chain Link Fence - $Ea</v>
      </c>
      <c r="N2601" s="1" t="str">
        <f>IFERROR(VLOOKUP(ROWS($M$5:N2601),$L$5:$M$7000,2,FALSE),"")</f>
        <v/>
      </c>
      <c r="O2601" s="1" t="str">
        <f>IFERROR(VLOOKUP(ROWS($O$5:O2601),$K$5:$L$7000,2,FALSE),"")</f>
        <v/>
      </c>
    </row>
    <row r="2602" spans="2:15" ht="15" customHeight="1" x14ac:dyDescent="0.25">
      <c r="B2602" s="178" t="s">
        <v>11322</v>
      </c>
      <c r="C2602" s="178" t="s">
        <v>88</v>
      </c>
      <c r="D2602" s="178" t="s">
        <v>3250</v>
      </c>
      <c r="E2602" s="178" t="s">
        <v>17</v>
      </c>
      <c r="F2602" s="178" t="s">
        <v>17</v>
      </c>
      <c r="G2602" s="1">
        <f>IF(ISNUMBER(Pay_Item_Search_Text),IF(ISNUMBER(IF(FIND(Pay_Item_Search_Text,B2602)=1,1, "FALSE")),MAX(G$4:$G2601)+1,IF(ISNUMBER(Pay_Item_Search_Text),0,IF(ISNUMBER(SEARCH(Pay_Item_Search_Text,H2602)),MAX(G$4:$G2601)+1,0))),IF(ISNUMBER(Pay_Item_Search_Text),0,IF(ISNUMBER(SEARCH(Pay_Item_Search_Text,H2602)),MAX(G$4:$G2601)+1,0)))</f>
        <v>2598</v>
      </c>
      <c r="H2602" s="1" t="str">
        <f>IF(Table_PayItems[[#This Row],[Description]]="_","_ Unique Item - "&amp;Table_PayItems[[#This Row],[Item]]&amp;" - $"&amp;Table_PayItems[[#This Row],[Unit]],Table_PayItems[[#This Row],[Description]]&amp;" - $"&amp;Table_PayItems[[#This Row],[Unit]])</f>
        <v>Fence Gate, 4 foot, for 96 inch Chain Link Fence - $Ea</v>
      </c>
      <c r="I2602" s="29" t="str">
        <f>IFERROR(VLOOKUP(ROWS($M$5:M2602),Table_PayItems[[Search Key]:[Concentrated Name]],2,FALSE),"")</f>
        <v>Fence Gate, 4 foot, for 96 inch Chain Link Fence - $Ea</v>
      </c>
      <c r="J2602" s="1"/>
      <c r="K2602" s="1"/>
      <c r="L2602" s="22">
        <f>IF(ISNUMBER(SEARCH(Pay_Item_Search_Text_2,M2602)),MAX($L$4:L2601)+1,0)</f>
        <v>0</v>
      </c>
      <c r="M2602" s="1" t="str">
        <f>IFERROR(VLOOKUP(ROWS($M$5:M2602),Table_PayItems[[Search Key]:[Concentrated Name]],2,FALSE),"")</f>
        <v>Fence Gate, 4 foot, for 96 inch Chain Link Fence - $Ea</v>
      </c>
      <c r="N2602" s="1" t="str">
        <f>IFERROR(VLOOKUP(ROWS($M$5:N2602),$L$5:$M$7000,2,FALSE),"")</f>
        <v/>
      </c>
      <c r="O2602" s="1" t="str">
        <f>IFERROR(VLOOKUP(ROWS($O$5:O2602),$K$5:$L$7000,2,FALSE),"")</f>
        <v/>
      </c>
    </row>
    <row r="2603" spans="2:15" ht="15" customHeight="1" x14ac:dyDescent="0.25">
      <c r="B2603" s="178" t="s">
        <v>11331</v>
      </c>
      <c r="C2603" s="178" t="s">
        <v>88</v>
      </c>
      <c r="D2603" s="178" t="s">
        <v>3259</v>
      </c>
      <c r="E2603" s="178" t="s">
        <v>17</v>
      </c>
      <c r="F2603" s="178" t="s">
        <v>17</v>
      </c>
      <c r="G2603" s="1">
        <f>IF(ISNUMBER(Pay_Item_Search_Text),IF(ISNUMBER(IF(FIND(Pay_Item_Search_Text,B2603)=1,1, "FALSE")),MAX(G$4:$G2602)+1,IF(ISNUMBER(Pay_Item_Search_Text),0,IF(ISNUMBER(SEARCH(Pay_Item_Search_Text,H2603)),MAX(G$4:$G2602)+1,0))),IF(ISNUMBER(Pay_Item_Search_Text),0,IF(ISNUMBER(SEARCH(Pay_Item_Search_Text,H2603)),MAX(G$4:$G2602)+1,0)))</f>
        <v>2599</v>
      </c>
      <c r="H2603" s="1" t="str">
        <f>IF(Table_PayItems[[#This Row],[Description]]="_","_ Unique Item - "&amp;Table_PayItems[[#This Row],[Item]]&amp;" - $"&amp;Table_PayItems[[#This Row],[Unit]],Table_PayItems[[#This Row],[Description]]&amp;" - $"&amp;Table_PayItems[[#This Row],[Unit]])</f>
        <v>Fence Gate, 6 foot, for 108 inch Chain Link Fence - $Ea</v>
      </c>
      <c r="I2603" s="29" t="str">
        <f>IFERROR(VLOOKUP(ROWS($M$5:M2603),Table_PayItems[[Search Key]:[Concentrated Name]],2,FALSE),"")</f>
        <v>Fence Gate, 6 foot, for 108 inch Chain Link Fence - $Ea</v>
      </c>
      <c r="J2603" s="1"/>
      <c r="K2603" s="1"/>
      <c r="L2603" s="22">
        <f>IF(ISNUMBER(SEARCH(Pay_Item_Search_Text_2,M2603)),MAX($L$4:L2602)+1,0)</f>
        <v>627</v>
      </c>
      <c r="M2603" s="1" t="str">
        <f>IFERROR(VLOOKUP(ROWS($M$5:M2603),Table_PayItems[[Search Key]:[Concentrated Name]],2,FALSE),"")</f>
        <v>Fence Gate, 6 foot, for 108 inch Chain Link Fence - $Ea</v>
      </c>
      <c r="N2603" s="1" t="str">
        <f>IFERROR(VLOOKUP(ROWS($M$5:N2603),$L$5:$M$7000,2,FALSE),"")</f>
        <v/>
      </c>
      <c r="O2603" s="1" t="str">
        <f>IFERROR(VLOOKUP(ROWS($O$5:O2603),$K$5:$L$7000,2,FALSE),"")</f>
        <v/>
      </c>
    </row>
    <row r="2604" spans="2:15" ht="15" customHeight="1" x14ac:dyDescent="0.25">
      <c r="B2604" s="178" t="s">
        <v>11332</v>
      </c>
      <c r="C2604" s="178" t="s">
        <v>88</v>
      </c>
      <c r="D2604" s="178" t="s">
        <v>3260</v>
      </c>
      <c r="E2604" s="178" t="s">
        <v>17</v>
      </c>
      <c r="F2604" s="178" t="s">
        <v>17</v>
      </c>
      <c r="G2604" s="1">
        <f>IF(ISNUMBER(Pay_Item_Search_Text),IF(ISNUMBER(IF(FIND(Pay_Item_Search_Text,B2604)=1,1, "FALSE")),MAX(G$4:$G2603)+1,IF(ISNUMBER(Pay_Item_Search_Text),0,IF(ISNUMBER(SEARCH(Pay_Item_Search_Text,H2604)),MAX(G$4:$G2603)+1,0))),IF(ISNUMBER(Pay_Item_Search_Text),0,IF(ISNUMBER(SEARCH(Pay_Item_Search_Text,H2604)),MAX(G$4:$G2603)+1,0)))</f>
        <v>2600</v>
      </c>
      <c r="H2604" s="1" t="str">
        <f>IF(Table_PayItems[[#This Row],[Description]]="_","_ Unique Item - "&amp;Table_PayItems[[#This Row],[Item]]&amp;" - $"&amp;Table_PayItems[[#This Row],[Unit]],Table_PayItems[[#This Row],[Description]]&amp;" - $"&amp;Table_PayItems[[#This Row],[Unit]])</f>
        <v>Fence Gate, 6 foot, for 120 inch Chain Link Fence - $Ea</v>
      </c>
      <c r="I2604" s="29" t="str">
        <f>IFERROR(VLOOKUP(ROWS($M$5:M2604),Table_PayItems[[Search Key]:[Concentrated Name]],2,FALSE),"")</f>
        <v>Fence Gate, 6 foot, for 120 inch Chain Link Fence - $Ea</v>
      </c>
      <c r="J2604" s="1"/>
      <c r="K2604" s="1"/>
      <c r="L2604" s="22">
        <f>IF(ISNUMBER(SEARCH(Pay_Item_Search_Text_2,M2604)),MAX($L$4:L2603)+1,0)</f>
        <v>628</v>
      </c>
      <c r="M2604" s="1" t="str">
        <f>IFERROR(VLOOKUP(ROWS($M$5:M2604),Table_PayItems[[Search Key]:[Concentrated Name]],2,FALSE),"")</f>
        <v>Fence Gate, 6 foot, for 120 inch Chain Link Fence - $Ea</v>
      </c>
      <c r="N2604" s="1" t="str">
        <f>IFERROR(VLOOKUP(ROWS($M$5:N2604),$L$5:$M$7000,2,FALSE),"")</f>
        <v/>
      </c>
      <c r="O2604" s="1" t="str">
        <f>IFERROR(VLOOKUP(ROWS($O$5:O2604),$K$5:$L$7000,2,FALSE),"")</f>
        <v/>
      </c>
    </row>
    <row r="2605" spans="2:15" ht="15" customHeight="1" x14ac:dyDescent="0.25">
      <c r="B2605" s="178" t="s">
        <v>11325</v>
      </c>
      <c r="C2605" s="178" t="s">
        <v>88</v>
      </c>
      <c r="D2605" s="178" t="s">
        <v>3253</v>
      </c>
      <c r="E2605" s="178" t="s">
        <v>17</v>
      </c>
      <c r="F2605" s="178" t="s">
        <v>17</v>
      </c>
      <c r="G2605" s="1">
        <f>IF(ISNUMBER(Pay_Item_Search_Text),IF(ISNUMBER(IF(FIND(Pay_Item_Search_Text,B2605)=1,1, "FALSE")),MAX(G$4:$G2604)+1,IF(ISNUMBER(Pay_Item_Search_Text),0,IF(ISNUMBER(SEARCH(Pay_Item_Search_Text,H2605)),MAX(G$4:$G2604)+1,0))),IF(ISNUMBER(Pay_Item_Search_Text),0,IF(ISNUMBER(SEARCH(Pay_Item_Search_Text,H2605)),MAX(G$4:$G2604)+1,0)))</f>
        <v>2601</v>
      </c>
      <c r="H2605" s="1" t="str">
        <f>IF(Table_PayItems[[#This Row],[Description]]="_","_ Unique Item - "&amp;Table_PayItems[[#This Row],[Item]]&amp;" - $"&amp;Table_PayItems[[#This Row],[Unit]],Table_PayItems[[#This Row],[Description]]&amp;" - $"&amp;Table_PayItems[[#This Row],[Unit]])</f>
        <v>Fence Gate, 6 foot, for 42 inch Chain Link Fence - $Ea</v>
      </c>
      <c r="I2605" s="29" t="str">
        <f>IFERROR(VLOOKUP(ROWS($M$5:M2605),Table_PayItems[[Search Key]:[Concentrated Name]],2,FALSE),"")</f>
        <v>Fence Gate, 6 foot, for 42 inch Chain Link Fence - $Ea</v>
      </c>
      <c r="J2605" s="1"/>
      <c r="K2605" s="1"/>
      <c r="L2605" s="22">
        <f>IF(ISNUMBER(SEARCH(Pay_Item_Search_Text_2,M2605)),MAX($L$4:L2604)+1,0)</f>
        <v>0</v>
      </c>
      <c r="M2605" s="1" t="str">
        <f>IFERROR(VLOOKUP(ROWS($M$5:M2605),Table_PayItems[[Search Key]:[Concentrated Name]],2,FALSE),"")</f>
        <v>Fence Gate, 6 foot, for 42 inch Chain Link Fence - $Ea</v>
      </c>
      <c r="N2605" s="1" t="str">
        <f>IFERROR(VLOOKUP(ROWS($M$5:N2605),$L$5:$M$7000,2,FALSE),"")</f>
        <v/>
      </c>
      <c r="O2605" s="1" t="str">
        <f>IFERROR(VLOOKUP(ROWS($O$5:O2605),$K$5:$L$7000,2,FALSE),"")</f>
        <v/>
      </c>
    </row>
    <row r="2606" spans="2:15" ht="15" customHeight="1" x14ac:dyDescent="0.25">
      <c r="B2606" s="178" t="s">
        <v>11326</v>
      </c>
      <c r="C2606" s="178" t="s">
        <v>88</v>
      </c>
      <c r="D2606" s="178" t="s">
        <v>3254</v>
      </c>
      <c r="E2606" s="178" t="s">
        <v>17</v>
      </c>
      <c r="F2606" s="178" t="s">
        <v>17</v>
      </c>
      <c r="G2606" s="1">
        <f>IF(ISNUMBER(Pay_Item_Search_Text),IF(ISNUMBER(IF(FIND(Pay_Item_Search_Text,B2606)=1,1, "FALSE")),MAX(G$4:$G2605)+1,IF(ISNUMBER(Pay_Item_Search_Text),0,IF(ISNUMBER(SEARCH(Pay_Item_Search_Text,H2606)),MAX(G$4:$G2605)+1,0))),IF(ISNUMBER(Pay_Item_Search_Text),0,IF(ISNUMBER(SEARCH(Pay_Item_Search_Text,H2606)),MAX(G$4:$G2605)+1,0)))</f>
        <v>2602</v>
      </c>
      <c r="H2606" s="1" t="str">
        <f>IF(Table_PayItems[[#This Row],[Description]]="_","_ Unique Item - "&amp;Table_PayItems[[#This Row],[Item]]&amp;" - $"&amp;Table_PayItems[[#This Row],[Unit]],Table_PayItems[[#This Row],[Description]]&amp;" - $"&amp;Table_PayItems[[#This Row],[Unit]])</f>
        <v>Fence Gate, 6 foot, for 48 inch Chain Link Fence - $Ea</v>
      </c>
      <c r="I2606" s="29" t="str">
        <f>IFERROR(VLOOKUP(ROWS($M$5:M2606),Table_PayItems[[Search Key]:[Concentrated Name]],2,FALSE),"")</f>
        <v>Fence Gate, 6 foot, for 48 inch Chain Link Fence - $Ea</v>
      </c>
      <c r="J2606" s="1"/>
      <c r="K2606" s="1"/>
      <c r="L2606" s="22">
        <f>IF(ISNUMBER(SEARCH(Pay_Item_Search_Text_2,M2606)),MAX($L$4:L2605)+1,0)</f>
        <v>0</v>
      </c>
      <c r="M2606" s="1" t="str">
        <f>IFERROR(VLOOKUP(ROWS($M$5:M2606),Table_PayItems[[Search Key]:[Concentrated Name]],2,FALSE),"")</f>
        <v>Fence Gate, 6 foot, for 48 inch Chain Link Fence - $Ea</v>
      </c>
      <c r="N2606" s="1" t="str">
        <f>IFERROR(VLOOKUP(ROWS($M$5:N2606),$L$5:$M$7000,2,FALSE),"")</f>
        <v/>
      </c>
      <c r="O2606" s="1" t="str">
        <f>IFERROR(VLOOKUP(ROWS($O$5:O2606),$K$5:$L$7000,2,FALSE),"")</f>
        <v/>
      </c>
    </row>
    <row r="2607" spans="2:15" ht="15" customHeight="1" x14ac:dyDescent="0.25">
      <c r="B2607" s="178" t="s">
        <v>11327</v>
      </c>
      <c r="C2607" s="178" t="s">
        <v>88</v>
      </c>
      <c r="D2607" s="178" t="s">
        <v>3255</v>
      </c>
      <c r="E2607" s="178" t="s">
        <v>17</v>
      </c>
      <c r="F2607" s="178" t="s">
        <v>17</v>
      </c>
      <c r="G2607" s="1">
        <f>IF(ISNUMBER(Pay_Item_Search_Text),IF(ISNUMBER(IF(FIND(Pay_Item_Search_Text,B2607)=1,1, "FALSE")),MAX(G$4:$G2606)+1,IF(ISNUMBER(Pay_Item_Search_Text),0,IF(ISNUMBER(SEARCH(Pay_Item_Search_Text,H2607)),MAX(G$4:$G2606)+1,0))),IF(ISNUMBER(Pay_Item_Search_Text),0,IF(ISNUMBER(SEARCH(Pay_Item_Search_Text,H2607)),MAX(G$4:$G2606)+1,0)))</f>
        <v>2603</v>
      </c>
      <c r="H2607" s="1" t="str">
        <f>IF(Table_PayItems[[#This Row],[Description]]="_","_ Unique Item - "&amp;Table_PayItems[[#This Row],[Item]]&amp;" - $"&amp;Table_PayItems[[#This Row],[Unit]],Table_PayItems[[#This Row],[Description]]&amp;" - $"&amp;Table_PayItems[[#This Row],[Unit]])</f>
        <v>Fence Gate, 6 foot, for 60 inch Chain Link Fence - $Ea</v>
      </c>
      <c r="I2607" s="29" t="str">
        <f>IFERROR(VLOOKUP(ROWS($M$5:M2607),Table_PayItems[[Search Key]:[Concentrated Name]],2,FALSE),"")</f>
        <v>Fence Gate, 6 foot, for 60 inch Chain Link Fence - $Ea</v>
      </c>
      <c r="J2607" s="1"/>
      <c r="K2607" s="1"/>
      <c r="L2607" s="22">
        <f>IF(ISNUMBER(SEARCH(Pay_Item_Search_Text_2,M2607)),MAX($L$4:L2606)+1,0)</f>
        <v>629</v>
      </c>
      <c r="M2607" s="1" t="str">
        <f>IFERROR(VLOOKUP(ROWS($M$5:M2607),Table_PayItems[[Search Key]:[Concentrated Name]],2,FALSE),"")</f>
        <v>Fence Gate, 6 foot, for 60 inch Chain Link Fence - $Ea</v>
      </c>
      <c r="N2607" s="1" t="str">
        <f>IFERROR(VLOOKUP(ROWS($M$5:N2607),$L$5:$M$7000,2,FALSE),"")</f>
        <v/>
      </c>
      <c r="O2607" s="1" t="str">
        <f>IFERROR(VLOOKUP(ROWS($O$5:O2607),$K$5:$L$7000,2,FALSE),"")</f>
        <v/>
      </c>
    </row>
    <row r="2608" spans="2:15" ht="15" customHeight="1" x14ac:dyDescent="0.25">
      <c r="B2608" s="178" t="s">
        <v>11328</v>
      </c>
      <c r="C2608" s="178" t="s">
        <v>88</v>
      </c>
      <c r="D2608" s="178" t="s">
        <v>3256</v>
      </c>
      <c r="E2608" s="178" t="s">
        <v>17</v>
      </c>
      <c r="F2608" s="178" t="s">
        <v>17</v>
      </c>
      <c r="G2608" s="1">
        <f>IF(ISNUMBER(Pay_Item_Search_Text),IF(ISNUMBER(IF(FIND(Pay_Item_Search_Text,B2608)=1,1, "FALSE")),MAX(G$4:$G2607)+1,IF(ISNUMBER(Pay_Item_Search_Text),0,IF(ISNUMBER(SEARCH(Pay_Item_Search_Text,H2608)),MAX(G$4:$G2607)+1,0))),IF(ISNUMBER(Pay_Item_Search_Text),0,IF(ISNUMBER(SEARCH(Pay_Item_Search_Text,H2608)),MAX(G$4:$G2607)+1,0)))</f>
        <v>2604</v>
      </c>
      <c r="H2608" s="1" t="str">
        <f>IF(Table_PayItems[[#This Row],[Description]]="_","_ Unique Item - "&amp;Table_PayItems[[#This Row],[Item]]&amp;" - $"&amp;Table_PayItems[[#This Row],[Unit]],Table_PayItems[[#This Row],[Description]]&amp;" - $"&amp;Table_PayItems[[#This Row],[Unit]])</f>
        <v>Fence Gate, 6 foot, for 72 inch Chain Link Fence - $Ea</v>
      </c>
      <c r="I2608" s="29" t="str">
        <f>IFERROR(VLOOKUP(ROWS($M$5:M2608),Table_PayItems[[Search Key]:[Concentrated Name]],2,FALSE),"")</f>
        <v>Fence Gate, 6 foot, for 72 inch Chain Link Fence - $Ea</v>
      </c>
      <c r="J2608" s="1"/>
      <c r="K2608" s="1"/>
      <c r="L2608" s="22">
        <f>IF(ISNUMBER(SEARCH(Pay_Item_Search_Text_2,M2608)),MAX($L$4:L2607)+1,0)</f>
        <v>0</v>
      </c>
      <c r="M2608" s="1" t="str">
        <f>IFERROR(VLOOKUP(ROWS($M$5:M2608),Table_PayItems[[Search Key]:[Concentrated Name]],2,FALSE),"")</f>
        <v>Fence Gate, 6 foot, for 72 inch Chain Link Fence - $Ea</v>
      </c>
      <c r="N2608" s="1" t="str">
        <f>IFERROR(VLOOKUP(ROWS($M$5:N2608),$L$5:$M$7000,2,FALSE),"")</f>
        <v/>
      </c>
      <c r="O2608" s="1" t="str">
        <f>IFERROR(VLOOKUP(ROWS($O$5:O2608),$K$5:$L$7000,2,FALSE),"")</f>
        <v/>
      </c>
    </row>
    <row r="2609" spans="2:15" ht="15" customHeight="1" x14ac:dyDescent="0.25">
      <c r="B2609" s="178" t="s">
        <v>11329</v>
      </c>
      <c r="C2609" s="178" t="s">
        <v>88</v>
      </c>
      <c r="D2609" s="178" t="s">
        <v>3257</v>
      </c>
      <c r="E2609" s="178" t="s">
        <v>17</v>
      </c>
      <c r="F2609" s="178" t="s">
        <v>17</v>
      </c>
      <c r="G2609" s="1">
        <f>IF(ISNUMBER(Pay_Item_Search_Text),IF(ISNUMBER(IF(FIND(Pay_Item_Search_Text,B2609)=1,1, "FALSE")),MAX(G$4:$G2608)+1,IF(ISNUMBER(Pay_Item_Search_Text),0,IF(ISNUMBER(SEARCH(Pay_Item_Search_Text,H2609)),MAX(G$4:$G2608)+1,0))),IF(ISNUMBER(Pay_Item_Search_Text),0,IF(ISNUMBER(SEARCH(Pay_Item_Search_Text,H2609)),MAX(G$4:$G2608)+1,0)))</f>
        <v>2605</v>
      </c>
      <c r="H2609" s="1" t="str">
        <f>IF(Table_PayItems[[#This Row],[Description]]="_","_ Unique Item - "&amp;Table_PayItems[[#This Row],[Item]]&amp;" - $"&amp;Table_PayItems[[#This Row],[Unit]],Table_PayItems[[#This Row],[Description]]&amp;" - $"&amp;Table_PayItems[[#This Row],[Unit]])</f>
        <v>Fence Gate, 6 foot, for 84 inch Chain Link Fence - $Ea</v>
      </c>
      <c r="I2609" s="29" t="str">
        <f>IFERROR(VLOOKUP(ROWS($M$5:M2609),Table_PayItems[[Search Key]:[Concentrated Name]],2,FALSE),"")</f>
        <v>Fence Gate, 6 foot, for 84 inch Chain Link Fence - $Ea</v>
      </c>
      <c r="J2609" s="1"/>
      <c r="K2609" s="1"/>
      <c r="L2609" s="22">
        <f>IF(ISNUMBER(SEARCH(Pay_Item_Search_Text_2,M2609)),MAX($L$4:L2608)+1,0)</f>
        <v>0</v>
      </c>
      <c r="M2609" s="1" t="str">
        <f>IFERROR(VLOOKUP(ROWS($M$5:M2609),Table_PayItems[[Search Key]:[Concentrated Name]],2,FALSE),"")</f>
        <v>Fence Gate, 6 foot, for 84 inch Chain Link Fence - $Ea</v>
      </c>
      <c r="N2609" s="1" t="str">
        <f>IFERROR(VLOOKUP(ROWS($M$5:N2609),$L$5:$M$7000,2,FALSE),"")</f>
        <v/>
      </c>
      <c r="O2609" s="1" t="str">
        <f>IFERROR(VLOOKUP(ROWS($O$5:O2609),$K$5:$L$7000,2,FALSE),"")</f>
        <v/>
      </c>
    </row>
    <row r="2610" spans="2:15" ht="15" customHeight="1" x14ac:dyDescent="0.25">
      <c r="B2610" s="178" t="s">
        <v>11330</v>
      </c>
      <c r="C2610" s="178" t="s">
        <v>88</v>
      </c>
      <c r="D2610" s="178" t="s">
        <v>3258</v>
      </c>
      <c r="E2610" s="178" t="s">
        <v>17</v>
      </c>
      <c r="F2610" s="178" t="s">
        <v>17</v>
      </c>
      <c r="G2610" s="1">
        <f>IF(ISNUMBER(Pay_Item_Search_Text),IF(ISNUMBER(IF(FIND(Pay_Item_Search_Text,B2610)=1,1, "FALSE")),MAX(G$4:$G2609)+1,IF(ISNUMBER(Pay_Item_Search_Text),0,IF(ISNUMBER(SEARCH(Pay_Item_Search_Text,H2610)),MAX(G$4:$G2609)+1,0))),IF(ISNUMBER(Pay_Item_Search_Text),0,IF(ISNUMBER(SEARCH(Pay_Item_Search_Text,H2610)),MAX(G$4:$G2609)+1,0)))</f>
        <v>2606</v>
      </c>
      <c r="H2610" s="1" t="str">
        <f>IF(Table_PayItems[[#This Row],[Description]]="_","_ Unique Item - "&amp;Table_PayItems[[#This Row],[Item]]&amp;" - $"&amp;Table_PayItems[[#This Row],[Unit]],Table_PayItems[[#This Row],[Description]]&amp;" - $"&amp;Table_PayItems[[#This Row],[Unit]])</f>
        <v>Fence Gate, 6 foot, for 96 inch Chain Link Fence - $Ea</v>
      </c>
      <c r="I2610" s="29" t="str">
        <f>IFERROR(VLOOKUP(ROWS($M$5:M2610),Table_PayItems[[Search Key]:[Concentrated Name]],2,FALSE),"")</f>
        <v>Fence Gate, 6 foot, for 96 inch Chain Link Fence - $Ea</v>
      </c>
      <c r="J2610" s="1"/>
      <c r="K2610" s="1"/>
      <c r="L2610" s="22">
        <f>IF(ISNUMBER(SEARCH(Pay_Item_Search_Text_2,M2610)),MAX($L$4:L2609)+1,0)</f>
        <v>0</v>
      </c>
      <c r="M2610" s="1" t="str">
        <f>IFERROR(VLOOKUP(ROWS($M$5:M2610),Table_PayItems[[Search Key]:[Concentrated Name]],2,FALSE),"")</f>
        <v>Fence Gate, 6 foot, for 96 inch Chain Link Fence - $Ea</v>
      </c>
      <c r="N2610" s="1" t="str">
        <f>IFERROR(VLOOKUP(ROWS($M$5:N2610),$L$5:$M$7000,2,FALSE),"")</f>
        <v/>
      </c>
      <c r="O2610" s="1" t="str">
        <f>IFERROR(VLOOKUP(ROWS($O$5:O2610),$K$5:$L$7000,2,FALSE),"")</f>
        <v/>
      </c>
    </row>
    <row r="2611" spans="2:15" ht="15" customHeight="1" x14ac:dyDescent="0.25">
      <c r="B2611" s="178" t="s">
        <v>11339</v>
      </c>
      <c r="C2611" s="178" t="s">
        <v>88</v>
      </c>
      <c r="D2611" s="178" t="s">
        <v>3267</v>
      </c>
      <c r="E2611" s="178" t="s">
        <v>17</v>
      </c>
      <c r="F2611" s="178" t="s">
        <v>17</v>
      </c>
      <c r="G2611" s="1">
        <f>IF(ISNUMBER(Pay_Item_Search_Text),IF(ISNUMBER(IF(FIND(Pay_Item_Search_Text,B2611)=1,1, "FALSE")),MAX(G$4:$G2610)+1,IF(ISNUMBER(Pay_Item_Search_Text),0,IF(ISNUMBER(SEARCH(Pay_Item_Search_Text,H2611)),MAX(G$4:$G2610)+1,0))),IF(ISNUMBER(Pay_Item_Search_Text),0,IF(ISNUMBER(SEARCH(Pay_Item_Search_Text,H2611)),MAX(G$4:$G2610)+1,0)))</f>
        <v>2607</v>
      </c>
      <c r="H2611" s="1" t="str">
        <f>IF(Table_PayItems[[#This Row],[Description]]="_","_ Unique Item - "&amp;Table_PayItems[[#This Row],[Item]]&amp;" - $"&amp;Table_PayItems[[#This Row],[Unit]],Table_PayItems[[#This Row],[Description]]&amp;" - $"&amp;Table_PayItems[[#This Row],[Unit]])</f>
        <v>Fence Gate, 8 foot, for 108 inch Chain Link Fence - $Ea</v>
      </c>
      <c r="I2611" s="29" t="str">
        <f>IFERROR(VLOOKUP(ROWS($M$5:M2611),Table_PayItems[[Search Key]:[Concentrated Name]],2,FALSE),"")</f>
        <v>Fence Gate, 8 foot, for 108 inch Chain Link Fence - $Ea</v>
      </c>
      <c r="J2611" s="1"/>
      <c r="K2611" s="1"/>
      <c r="L2611" s="22">
        <f>IF(ISNUMBER(SEARCH(Pay_Item_Search_Text_2,M2611)),MAX($L$4:L2610)+1,0)</f>
        <v>630</v>
      </c>
      <c r="M2611" s="1" t="str">
        <f>IFERROR(VLOOKUP(ROWS($M$5:M2611),Table_PayItems[[Search Key]:[Concentrated Name]],2,FALSE),"")</f>
        <v>Fence Gate, 8 foot, for 108 inch Chain Link Fence - $Ea</v>
      </c>
      <c r="N2611" s="1" t="str">
        <f>IFERROR(VLOOKUP(ROWS($M$5:N2611),$L$5:$M$7000,2,FALSE),"")</f>
        <v/>
      </c>
      <c r="O2611" s="1" t="str">
        <f>IFERROR(VLOOKUP(ROWS($O$5:O2611),$K$5:$L$7000,2,FALSE),"")</f>
        <v/>
      </c>
    </row>
    <row r="2612" spans="2:15" ht="15" customHeight="1" x14ac:dyDescent="0.25">
      <c r="B2612" s="178" t="s">
        <v>11340</v>
      </c>
      <c r="C2612" s="178" t="s">
        <v>88</v>
      </c>
      <c r="D2612" s="178" t="s">
        <v>3268</v>
      </c>
      <c r="E2612" s="178" t="s">
        <v>17</v>
      </c>
      <c r="F2612" s="178" t="s">
        <v>17</v>
      </c>
      <c r="G2612" s="1">
        <f>IF(ISNUMBER(Pay_Item_Search_Text),IF(ISNUMBER(IF(FIND(Pay_Item_Search_Text,B2612)=1,1, "FALSE")),MAX(G$4:$G2611)+1,IF(ISNUMBER(Pay_Item_Search_Text),0,IF(ISNUMBER(SEARCH(Pay_Item_Search_Text,H2612)),MAX(G$4:$G2611)+1,0))),IF(ISNUMBER(Pay_Item_Search_Text),0,IF(ISNUMBER(SEARCH(Pay_Item_Search_Text,H2612)),MAX(G$4:$G2611)+1,0)))</f>
        <v>2608</v>
      </c>
      <c r="H2612" s="1" t="str">
        <f>IF(Table_PayItems[[#This Row],[Description]]="_","_ Unique Item - "&amp;Table_PayItems[[#This Row],[Item]]&amp;" - $"&amp;Table_PayItems[[#This Row],[Unit]],Table_PayItems[[#This Row],[Description]]&amp;" - $"&amp;Table_PayItems[[#This Row],[Unit]])</f>
        <v>Fence Gate, 8 foot, for 120 inch Chain Link Fence - $Ea</v>
      </c>
      <c r="I2612" s="29" t="str">
        <f>IFERROR(VLOOKUP(ROWS($M$5:M2612),Table_PayItems[[Search Key]:[Concentrated Name]],2,FALSE),"")</f>
        <v>Fence Gate, 8 foot, for 120 inch Chain Link Fence - $Ea</v>
      </c>
      <c r="J2612" s="1"/>
      <c r="K2612" s="1"/>
      <c r="L2612" s="22">
        <f>IF(ISNUMBER(SEARCH(Pay_Item_Search_Text_2,M2612)),MAX($L$4:L2611)+1,0)</f>
        <v>631</v>
      </c>
      <c r="M2612" s="1" t="str">
        <f>IFERROR(VLOOKUP(ROWS($M$5:M2612),Table_PayItems[[Search Key]:[Concentrated Name]],2,FALSE),"")</f>
        <v>Fence Gate, 8 foot, for 120 inch Chain Link Fence - $Ea</v>
      </c>
      <c r="N2612" s="1" t="str">
        <f>IFERROR(VLOOKUP(ROWS($M$5:N2612),$L$5:$M$7000,2,FALSE),"")</f>
        <v/>
      </c>
      <c r="O2612" s="1" t="str">
        <f>IFERROR(VLOOKUP(ROWS($O$5:O2612),$K$5:$L$7000,2,FALSE),"")</f>
        <v/>
      </c>
    </row>
    <row r="2613" spans="2:15" ht="15" customHeight="1" x14ac:dyDescent="0.25">
      <c r="B2613" s="178" t="s">
        <v>11333</v>
      </c>
      <c r="C2613" s="178" t="s">
        <v>88</v>
      </c>
      <c r="D2613" s="178" t="s">
        <v>3261</v>
      </c>
      <c r="E2613" s="178" t="s">
        <v>17</v>
      </c>
      <c r="F2613" s="178" t="s">
        <v>17</v>
      </c>
      <c r="G2613" s="1">
        <f>IF(ISNUMBER(Pay_Item_Search_Text),IF(ISNUMBER(IF(FIND(Pay_Item_Search_Text,B2613)=1,1, "FALSE")),MAX(G$4:$G2612)+1,IF(ISNUMBER(Pay_Item_Search_Text),0,IF(ISNUMBER(SEARCH(Pay_Item_Search_Text,H2613)),MAX(G$4:$G2612)+1,0))),IF(ISNUMBER(Pay_Item_Search_Text),0,IF(ISNUMBER(SEARCH(Pay_Item_Search_Text,H2613)),MAX(G$4:$G2612)+1,0)))</f>
        <v>2609</v>
      </c>
      <c r="H2613" s="1" t="str">
        <f>IF(Table_PayItems[[#This Row],[Description]]="_","_ Unique Item - "&amp;Table_PayItems[[#This Row],[Item]]&amp;" - $"&amp;Table_PayItems[[#This Row],[Unit]],Table_PayItems[[#This Row],[Description]]&amp;" - $"&amp;Table_PayItems[[#This Row],[Unit]])</f>
        <v>Fence Gate, 8 foot, for 42 inch Chain Link Fence - $Ea</v>
      </c>
      <c r="I2613" s="29" t="str">
        <f>IFERROR(VLOOKUP(ROWS($M$5:M2613),Table_PayItems[[Search Key]:[Concentrated Name]],2,FALSE),"")</f>
        <v>Fence Gate, 8 foot, for 42 inch Chain Link Fence - $Ea</v>
      </c>
      <c r="J2613" s="1"/>
      <c r="K2613" s="1"/>
      <c r="L2613" s="22">
        <f>IF(ISNUMBER(SEARCH(Pay_Item_Search_Text_2,M2613)),MAX($L$4:L2612)+1,0)</f>
        <v>0</v>
      </c>
      <c r="M2613" s="1" t="str">
        <f>IFERROR(VLOOKUP(ROWS($M$5:M2613),Table_PayItems[[Search Key]:[Concentrated Name]],2,FALSE),"")</f>
        <v>Fence Gate, 8 foot, for 42 inch Chain Link Fence - $Ea</v>
      </c>
      <c r="N2613" s="1" t="str">
        <f>IFERROR(VLOOKUP(ROWS($M$5:N2613),$L$5:$M$7000,2,FALSE),"")</f>
        <v/>
      </c>
      <c r="O2613" s="1" t="str">
        <f>IFERROR(VLOOKUP(ROWS($O$5:O2613),$K$5:$L$7000,2,FALSE),"")</f>
        <v/>
      </c>
    </row>
    <row r="2614" spans="2:15" ht="15" customHeight="1" x14ac:dyDescent="0.25">
      <c r="B2614" s="178" t="s">
        <v>11334</v>
      </c>
      <c r="C2614" s="178" t="s">
        <v>88</v>
      </c>
      <c r="D2614" s="178" t="s">
        <v>3262</v>
      </c>
      <c r="E2614" s="178" t="s">
        <v>17</v>
      </c>
      <c r="F2614" s="178" t="s">
        <v>17</v>
      </c>
      <c r="G2614" s="1">
        <f>IF(ISNUMBER(Pay_Item_Search_Text),IF(ISNUMBER(IF(FIND(Pay_Item_Search_Text,B2614)=1,1, "FALSE")),MAX(G$4:$G2613)+1,IF(ISNUMBER(Pay_Item_Search_Text),0,IF(ISNUMBER(SEARCH(Pay_Item_Search_Text,H2614)),MAX(G$4:$G2613)+1,0))),IF(ISNUMBER(Pay_Item_Search_Text),0,IF(ISNUMBER(SEARCH(Pay_Item_Search_Text,H2614)),MAX(G$4:$G2613)+1,0)))</f>
        <v>2610</v>
      </c>
      <c r="H2614" s="1" t="str">
        <f>IF(Table_PayItems[[#This Row],[Description]]="_","_ Unique Item - "&amp;Table_PayItems[[#This Row],[Item]]&amp;" - $"&amp;Table_PayItems[[#This Row],[Unit]],Table_PayItems[[#This Row],[Description]]&amp;" - $"&amp;Table_PayItems[[#This Row],[Unit]])</f>
        <v>Fence Gate, 8 foot, for 48 inch Chain Link Fence - $Ea</v>
      </c>
      <c r="I2614" s="29" t="str">
        <f>IFERROR(VLOOKUP(ROWS($M$5:M2614),Table_PayItems[[Search Key]:[Concentrated Name]],2,FALSE),"")</f>
        <v>Fence Gate, 8 foot, for 48 inch Chain Link Fence - $Ea</v>
      </c>
      <c r="J2614" s="1"/>
      <c r="K2614" s="1"/>
      <c r="L2614" s="22">
        <f>IF(ISNUMBER(SEARCH(Pay_Item_Search_Text_2,M2614)),MAX($L$4:L2613)+1,0)</f>
        <v>0</v>
      </c>
      <c r="M2614" s="1" t="str">
        <f>IFERROR(VLOOKUP(ROWS($M$5:M2614),Table_PayItems[[Search Key]:[Concentrated Name]],2,FALSE),"")</f>
        <v>Fence Gate, 8 foot, for 48 inch Chain Link Fence - $Ea</v>
      </c>
      <c r="N2614" s="1" t="str">
        <f>IFERROR(VLOOKUP(ROWS($M$5:N2614),$L$5:$M$7000,2,FALSE),"")</f>
        <v/>
      </c>
      <c r="O2614" s="1" t="str">
        <f>IFERROR(VLOOKUP(ROWS($O$5:O2614),$K$5:$L$7000,2,FALSE),"")</f>
        <v/>
      </c>
    </row>
    <row r="2615" spans="2:15" ht="15" customHeight="1" x14ac:dyDescent="0.25">
      <c r="B2615" s="178" t="s">
        <v>11335</v>
      </c>
      <c r="C2615" s="178" t="s">
        <v>88</v>
      </c>
      <c r="D2615" s="178" t="s">
        <v>3263</v>
      </c>
      <c r="E2615" s="178" t="s">
        <v>17</v>
      </c>
      <c r="F2615" s="178" t="s">
        <v>17</v>
      </c>
      <c r="G2615" s="1">
        <f>IF(ISNUMBER(Pay_Item_Search_Text),IF(ISNUMBER(IF(FIND(Pay_Item_Search_Text,B2615)=1,1, "FALSE")),MAX(G$4:$G2614)+1,IF(ISNUMBER(Pay_Item_Search_Text),0,IF(ISNUMBER(SEARCH(Pay_Item_Search_Text,H2615)),MAX(G$4:$G2614)+1,0))),IF(ISNUMBER(Pay_Item_Search_Text),0,IF(ISNUMBER(SEARCH(Pay_Item_Search_Text,H2615)),MAX(G$4:$G2614)+1,0)))</f>
        <v>2611</v>
      </c>
      <c r="H2615" s="1" t="str">
        <f>IF(Table_PayItems[[#This Row],[Description]]="_","_ Unique Item - "&amp;Table_PayItems[[#This Row],[Item]]&amp;" - $"&amp;Table_PayItems[[#This Row],[Unit]],Table_PayItems[[#This Row],[Description]]&amp;" - $"&amp;Table_PayItems[[#This Row],[Unit]])</f>
        <v>Fence Gate, 8 foot, for 60 inch Chain Link Fence - $Ea</v>
      </c>
      <c r="I2615" s="29" t="str">
        <f>IFERROR(VLOOKUP(ROWS($M$5:M2615),Table_PayItems[[Search Key]:[Concentrated Name]],2,FALSE),"")</f>
        <v>Fence Gate, 8 foot, for 60 inch Chain Link Fence - $Ea</v>
      </c>
      <c r="J2615" s="1"/>
      <c r="K2615" s="1"/>
      <c r="L2615" s="22">
        <f>IF(ISNUMBER(SEARCH(Pay_Item_Search_Text_2,M2615)),MAX($L$4:L2614)+1,0)</f>
        <v>632</v>
      </c>
      <c r="M2615" s="1" t="str">
        <f>IFERROR(VLOOKUP(ROWS($M$5:M2615),Table_PayItems[[Search Key]:[Concentrated Name]],2,FALSE),"")</f>
        <v>Fence Gate, 8 foot, for 60 inch Chain Link Fence - $Ea</v>
      </c>
      <c r="N2615" s="1" t="str">
        <f>IFERROR(VLOOKUP(ROWS($M$5:N2615),$L$5:$M$7000,2,FALSE),"")</f>
        <v/>
      </c>
      <c r="O2615" s="1" t="str">
        <f>IFERROR(VLOOKUP(ROWS($O$5:O2615),$K$5:$L$7000,2,FALSE),"")</f>
        <v/>
      </c>
    </row>
    <row r="2616" spans="2:15" ht="15" customHeight="1" x14ac:dyDescent="0.25">
      <c r="B2616" s="178" t="s">
        <v>11336</v>
      </c>
      <c r="C2616" s="178" t="s">
        <v>88</v>
      </c>
      <c r="D2616" s="178" t="s">
        <v>3264</v>
      </c>
      <c r="E2616" s="178" t="s">
        <v>17</v>
      </c>
      <c r="F2616" s="178" t="s">
        <v>17</v>
      </c>
      <c r="G2616" s="1">
        <f>IF(ISNUMBER(Pay_Item_Search_Text),IF(ISNUMBER(IF(FIND(Pay_Item_Search_Text,B2616)=1,1, "FALSE")),MAX(G$4:$G2615)+1,IF(ISNUMBER(Pay_Item_Search_Text),0,IF(ISNUMBER(SEARCH(Pay_Item_Search_Text,H2616)),MAX(G$4:$G2615)+1,0))),IF(ISNUMBER(Pay_Item_Search_Text),0,IF(ISNUMBER(SEARCH(Pay_Item_Search_Text,H2616)),MAX(G$4:$G2615)+1,0)))</f>
        <v>2612</v>
      </c>
      <c r="H2616" s="1" t="str">
        <f>IF(Table_PayItems[[#This Row],[Description]]="_","_ Unique Item - "&amp;Table_PayItems[[#This Row],[Item]]&amp;" - $"&amp;Table_PayItems[[#This Row],[Unit]],Table_PayItems[[#This Row],[Description]]&amp;" - $"&amp;Table_PayItems[[#This Row],[Unit]])</f>
        <v>Fence Gate, 8 foot, for 72 inch Chain Link Fence - $Ea</v>
      </c>
      <c r="I2616" s="29" t="str">
        <f>IFERROR(VLOOKUP(ROWS($M$5:M2616),Table_PayItems[[Search Key]:[Concentrated Name]],2,FALSE),"")</f>
        <v>Fence Gate, 8 foot, for 72 inch Chain Link Fence - $Ea</v>
      </c>
      <c r="J2616" s="1"/>
      <c r="K2616" s="1"/>
      <c r="L2616" s="22">
        <f>IF(ISNUMBER(SEARCH(Pay_Item_Search_Text_2,M2616)),MAX($L$4:L2615)+1,0)</f>
        <v>0</v>
      </c>
      <c r="M2616" s="1" t="str">
        <f>IFERROR(VLOOKUP(ROWS($M$5:M2616),Table_PayItems[[Search Key]:[Concentrated Name]],2,FALSE),"")</f>
        <v>Fence Gate, 8 foot, for 72 inch Chain Link Fence - $Ea</v>
      </c>
      <c r="N2616" s="1" t="str">
        <f>IFERROR(VLOOKUP(ROWS($M$5:N2616),$L$5:$M$7000,2,FALSE),"")</f>
        <v/>
      </c>
      <c r="O2616" s="1" t="str">
        <f>IFERROR(VLOOKUP(ROWS($O$5:O2616),$K$5:$L$7000,2,FALSE),"")</f>
        <v/>
      </c>
    </row>
    <row r="2617" spans="2:15" ht="15" customHeight="1" x14ac:dyDescent="0.25">
      <c r="B2617" s="178" t="s">
        <v>11337</v>
      </c>
      <c r="C2617" s="178" t="s">
        <v>88</v>
      </c>
      <c r="D2617" s="178" t="s">
        <v>3265</v>
      </c>
      <c r="E2617" s="178" t="s">
        <v>17</v>
      </c>
      <c r="F2617" s="178" t="s">
        <v>17</v>
      </c>
      <c r="G2617" s="1">
        <f>IF(ISNUMBER(Pay_Item_Search_Text),IF(ISNUMBER(IF(FIND(Pay_Item_Search_Text,B2617)=1,1, "FALSE")),MAX(G$4:$G2616)+1,IF(ISNUMBER(Pay_Item_Search_Text),0,IF(ISNUMBER(SEARCH(Pay_Item_Search_Text,H2617)),MAX(G$4:$G2616)+1,0))),IF(ISNUMBER(Pay_Item_Search_Text),0,IF(ISNUMBER(SEARCH(Pay_Item_Search_Text,H2617)),MAX(G$4:$G2616)+1,0)))</f>
        <v>2613</v>
      </c>
      <c r="H2617" s="1" t="str">
        <f>IF(Table_PayItems[[#This Row],[Description]]="_","_ Unique Item - "&amp;Table_PayItems[[#This Row],[Item]]&amp;" - $"&amp;Table_PayItems[[#This Row],[Unit]],Table_PayItems[[#This Row],[Description]]&amp;" - $"&amp;Table_PayItems[[#This Row],[Unit]])</f>
        <v>Fence Gate, 8 foot, for 84 inch Chain Link Fence - $Ea</v>
      </c>
      <c r="I2617" s="29" t="str">
        <f>IFERROR(VLOOKUP(ROWS($M$5:M2617),Table_PayItems[[Search Key]:[Concentrated Name]],2,FALSE),"")</f>
        <v>Fence Gate, 8 foot, for 84 inch Chain Link Fence - $Ea</v>
      </c>
      <c r="J2617" s="1"/>
      <c r="K2617" s="1"/>
      <c r="L2617" s="22">
        <f>IF(ISNUMBER(SEARCH(Pay_Item_Search_Text_2,M2617)),MAX($L$4:L2616)+1,0)</f>
        <v>0</v>
      </c>
      <c r="M2617" s="1" t="str">
        <f>IFERROR(VLOOKUP(ROWS($M$5:M2617),Table_PayItems[[Search Key]:[Concentrated Name]],2,FALSE),"")</f>
        <v>Fence Gate, 8 foot, for 84 inch Chain Link Fence - $Ea</v>
      </c>
      <c r="N2617" s="1" t="str">
        <f>IFERROR(VLOOKUP(ROWS($M$5:N2617),$L$5:$M$7000,2,FALSE),"")</f>
        <v/>
      </c>
      <c r="O2617" s="1" t="str">
        <f>IFERROR(VLOOKUP(ROWS($O$5:O2617),$K$5:$L$7000,2,FALSE),"")</f>
        <v/>
      </c>
    </row>
    <row r="2618" spans="2:15" ht="15" customHeight="1" x14ac:dyDescent="0.25">
      <c r="B2618" s="178" t="s">
        <v>11338</v>
      </c>
      <c r="C2618" s="178" t="s">
        <v>88</v>
      </c>
      <c r="D2618" s="178" t="s">
        <v>3266</v>
      </c>
      <c r="E2618" s="178" t="s">
        <v>17</v>
      </c>
      <c r="F2618" s="178" t="s">
        <v>17</v>
      </c>
      <c r="G2618" s="1">
        <f>IF(ISNUMBER(Pay_Item_Search_Text),IF(ISNUMBER(IF(FIND(Pay_Item_Search_Text,B2618)=1,1, "FALSE")),MAX(G$4:$G2617)+1,IF(ISNUMBER(Pay_Item_Search_Text),0,IF(ISNUMBER(SEARCH(Pay_Item_Search_Text,H2618)),MAX(G$4:$G2617)+1,0))),IF(ISNUMBER(Pay_Item_Search_Text),0,IF(ISNUMBER(SEARCH(Pay_Item_Search_Text,H2618)),MAX(G$4:$G2617)+1,0)))</f>
        <v>2614</v>
      </c>
      <c r="H2618" s="1" t="str">
        <f>IF(Table_PayItems[[#This Row],[Description]]="_","_ Unique Item - "&amp;Table_PayItems[[#This Row],[Item]]&amp;" - $"&amp;Table_PayItems[[#This Row],[Unit]],Table_PayItems[[#This Row],[Description]]&amp;" - $"&amp;Table_PayItems[[#This Row],[Unit]])</f>
        <v>Fence Gate, 8 foot, for 96 inch Chain Link Fence - $Ea</v>
      </c>
      <c r="I2618" s="29" t="str">
        <f>IFERROR(VLOOKUP(ROWS($M$5:M2618),Table_PayItems[[Search Key]:[Concentrated Name]],2,FALSE),"")</f>
        <v>Fence Gate, 8 foot, for 96 inch Chain Link Fence - $Ea</v>
      </c>
      <c r="J2618" s="1"/>
      <c r="K2618" s="1"/>
      <c r="L2618" s="22">
        <f>IF(ISNUMBER(SEARCH(Pay_Item_Search_Text_2,M2618)),MAX($L$4:L2617)+1,0)</f>
        <v>0</v>
      </c>
      <c r="M2618" s="1" t="str">
        <f>IFERROR(VLOOKUP(ROWS($M$5:M2618),Table_PayItems[[Search Key]:[Concentrated Name]],2,FALSE),"")</f>
        <v>Fence Gate, 8 foot, for 96 inch Chain Link Fence - $Ea</v>
      </c>
      <c r="N2618" s="1" t="str">
        <f>IFERROR(VLOOKUP(ROWS($M$5:N2618),$L$5:$M$7000,2,FALSE),"")</f>
        <v/>
      </c>
      <c r="O2618" s="1" t="str">
        <f>IFERROR(VLOOKUP(ROWS($O$5:O2618),$K$5:$L$7000,2,FALSE),"")</f>
        <v/>
      </c>
    </row>
    <row r="2619" spans="2:15" ht="15" customHeight="1" x14ac:dyDescent="0.25">
      <c r="B2619" s="178" t="s">
        <v>11379</v>
      </c>
      <c r="C2619" s="178" t="s">
        <v>104</v>
      </c>
      <c r="D2619" s="178" t="s">
        <v>3307</v>
      </c>
      <c r="E2619" s="178" t="s">
        <v>17</v>
      </c>
      <c r="F2619" s="178" t="s">
        <v>17</v>
      </c>
      <c r="G2619" s="1">
        <f>IF(ISNUMBER(Pay_Item_Search_Text),IF(ISNUMBER(IF(FIND(Pay_Item_Search_Text,B2619)=1,1, "FALSE")),MAX(G$4:$G2618)+1,IF(ISNUMBER(Pay_Item_Search_Text),0,IF(ISNUMBER(SEARCH(Pay_Item_Search_Text,H2619)),MAX(G$4:$G2618)+1,0))),IF(ISNUMBER(Pay_Item_Search_Text),0,IF(ISNUMBER(SEARCH(Pay_Item_Search_Text,H2619)),MAX(G$4:$G2618)+1,0)))</f>
        <v>2615</v>
      </c>
      <c r="H2619" s="1" t="str">
        <f>IF(Table_PayItems[[#This Row],[Description]]="_","_ Unique Item - "&amp;Table_PayItems[[#This Row],[Item]]&amp;" - $"&amp;Table_PayItems[[#This Row],[Unit]],Table_PayItems[[#This Row],[Description]]&amp;" - $"&amp;Table_PayItems[[#This Row],[Unit]])</f>
        <v>Fence Material - $Ft</v>
      </c>
      <c r="I2619" s="29" t="str">
        <f>IFERROR(VLOOKUP(ROWS($M$5:M2619),Table_PayItems[[Search Key]:[Concentrated Name]],2,FALSE),"")</f>
        <v>Fence Material - $Ft</v>
      </c>
      <c r="J2619" s="1"/>
      <c r="K2619" s="1"/>
      <c r="L2619" s="22">
        <f>IF(ISNUMBER(SEARCH(Pay_Item_Search_Text_2,M2619)),MAX($L$4:L2618)+1,0)</f>
        <v>0</v>
      </c>
      <c r="M2619" s="1" t="str">
        <f>IFERROR(VLOOKUP(ROWS($M$5:M2619),Table_PayItems[[Search Key]:[Concentrated Name]],2,FALSE),"")</f>
        <v>Fence Material - $Ft</v>
      </c>
      <c r="N2619" s="1" t="str">
        <f>IFERROR(VLOOKUP(ROWS($M$5:N2619),$L$5:$M$7000,2,FALSE),"")</f>
        <v/>
      </c>
      <c r="O2619" s="1" t="str">
        <f>IFERROR(VLOOKUP(ROWS($O$5:O2619),$K$5:$L$7000,2,FALSE),"")</f>
        <v/>
      </c>
    </row>
    <row r="2620" spans="2:15" ht="15" customHeight="1" x14ac:dyDescent="0.25">
      <c r="B2620" s="178" t="s">
        <v>11378</v>
      </c>
      <c r="C2620" s="178" t="s">
        <v>88</v>
      </c>
      <c r="D2620" s="178" t="s">
        <v>3306</v>
      </c>
      <c r="E2620" s="178" t="s">
        <v>3119</v>
      </c>
      <c r="F2620" s="178" t="s">
        <v>17</v>
      </c>
      <c r="G2620" s="1">
        <f>IF(ISNUMBER(Pay_Item_Search_Text),IF(ISNUMBER(IF(FIND(Pay_Item_Search_Text,B2620)=1,1, "FALSE")),MAX(G$4:$G2619)+1,IF(ISNUMBER(Pay_Item_Search_Text),0,IF(ISNUMBER(SEARCH(Pay_Item_Search_Text,H2620)),MAX(G$4:$G2619)+1,0))),IF(ISNUMBER(Pay_Item_Search_Text),0,IF(ISNUMBER(SEARCH(Pay_Item_Search_Text,H2620)),MAX(G$4:$G2619)+1,0)))</f>
        <v>2616</v>
      </c>
      <c r="H2620" s="1" t="str">
        <f>IF(Table_PayItems[[#This Row],[Description]]="_","_ Unique Item - "&amp;Table_PayItems[[#This Row],[Item]]&amp;" - $"&amp;Table_PayItems[[#This Row],[Unit]],Table_PayItems[[#This Row],[Description]]&amp;" - $"&amp;Table_PayItems[[#This Row],[Unit]])</f>
        <v>Fence Post - $Ea</v>
      </c>
      <c r="I2620" s="29" t="str">
        <f>IFERROR(VLOOKUP(ROWS($M$5:M2620),Table_PayItems[[Search Key]:[Concentrated Name]],2,FALSE),"")</f>
        <v>Fence Post - $Ea</v>
      </c>
      <c r="J2620" s="1"/>
      <c r="K2620" s="1"/>
      <c r="L2620" s="22">
        <f>IF(ISNUMBER(SEARCH(Pay_Item_Search_Text_2,M2620)),MAX($L$4:L2619)+1,0)</f>
        <v>0</v>
      </c>
      <c r="M2620" s="1" t="str">
        <f>IFERROR(VLOOKUP(ROWS($M$5:M2620),Table_PayItems[[Search Key]:[Concentrated Name]],2,FALSE),"")</f>
        <v>Fence Post - $Ea</v>
      </c>
      <c r="N2620" s="1" t="str">
        <f>IFERROR(VLOOKUP(ROWS($M$5:N2620),$L$5:$M$7000,2,FALSE),"")</f>
        <v/>
      </c>
      <c r="O2620" s="1" t="str">
        <f>IFERROR(VLOOKUP(ROWS($O$5:O2620),$K$5:$L$7000,2,FALSE),"")</f>
        <v/>
      </c>
    </row>
    <row r="2621" spans="2:15" ht="15" customHeight="1" x14ac:dyDescent="0.25">
      <c r="B2621" s="178" t="s">
        <v>11315</v>
      </c>
      <c r="C2621" s="178" t="s">
        <v>104</v>
      </c>
      <c r="D2621" s="178" t="s">
        <v>3243</v>
      </c>
      <c r="E2621" s="178" t="s">
        <v>17</v>
      </c>
      <c r="F2621" s="178" t="s">
        <v>17</v>
      </c>
      <c r="G2621" s="1">
        <f>IF(ISNUMBER(Pay_Item_Search_Text),IF(ISNUMBER(IF(FIND(Pay_Item_Search_Text,B2621)=1,1, "FALSE")),MAX(G$4:$G2620)+1,IF(ISNUMBER(Pay_Item_Search_Text),0,IF(ISNUMBER(SEARCH(Pay_Item_Search_Text,H2621)),MAX(G$4:$G2620)+1,0))),IF(ISNUMBER(Pay_Item_Search_Text),0,IF(ISNUMBER(SEARCH(Pay_Item_Search_Text,H2621)),MAX(G$4:$G2620)+1,0)))</f>
        <v>2617</v>
      </c>
      <c r="H2621" s="1" t="str">
        <f>IF(Table_PayItems[[#This Row],[Description]]="_","_ Unique Item - "&amp;Table_PayItems[[#This Row],[Item]]&amp;" - $"&amp;Table_PayItems[[#This Row],[Unit]],Table_PayItems[[#This Row],[Description]]&amp;" - $"&amp;Table_PayItems[[#This Row],[Unit]])</f>
        <v>Fence, Chain Link, 108 inch - $Ft</v>
      </c>
      <c r="I2621" s="29" t="str">
        <f>IFERROR(VLOOKUP(ROWS($M$5:M2621),Table_PayItems[[Search Key]:[Concentrated Name]],2,FALSE),"")</f>
        <v>Fence, Chain Link, 108 inch - $Ft</v>
      </c>
      <c r="J2621" s="1"/>
      <c r="K2621" s="1"/>
      <c r="L2621" s="22">
        <f>IF(ISNUMBER(SEARCH(Pay_Item_Search_Text_2,M2621)),MAX($L$4:L2620)+1,0)</f>
        <v>633</v>
      </c>
      <c r="M2621" s="1" t="str">
        <f>IFERROR(VLOOKUP(ROWS($M$5:M2621),Table_PayItems[[Search Key]:[Concentrated Name]],2,FALSE),"")</f>
        <v>Fence, Chain Link, 108 inch - $Ft</v>
      </c>
      <c r="N2621" s="1" t="str">
        <f>IFERROR(VLOOKUP(ROWS($M$5:N2621),$L$5:$M$7000,2,FALSE),"")</f>
        <v/>
      </c>
      <c r="O2621" s="1" t="str">
        <f>IFERROR(VLOOKUP(ROWS($O$5:O2621),$K$5:$L$7000,2,FALSE),"")</f>
        <v/>
      </c>
    </row>
    <row r="2622" spans="2:15" ht="15" customHeight="1" x14ac:dyDescent="0.25">
      <c r="B2622" s="178" t="s">
        <v>11316</v>
      </c>
      <c r="C2622" s="178" t="s">
        <v>104</v>
      </c>
      <c r="D2622" s="178" t="s">
        <v>3244</v>
      </c>
      <c r="E2622" s="178" t="s">
        <v>17</v>
      </c>
      <c r="F2622" s="178" t="s">
        <v>17</v>
      </c>
      <c r="G2622" s="1">
        <f>IF(ISNUMBER(Pay_Item_Search_Text),IF(ISNUMBER(IF(FIND(Pay_Item_Search_Text,B2622)=1,1, "FALSE")),MAX(G$4:$G2621)+1,IF(ISNUMBER(Pay_Item_Search_Text),0,IF(ISNUMBER(SEARCH(Pay_Item_Search_Text,H2622)),MAX(G$4:$G2621)+1,0))),IF(ISNUMBER(Pay_Item_Search_Text),0,IF(ISNUMBER(SEARCH(Pay_Item_Search_Text,H2622)),MAX(G$4:$G2621)+1,0)))</f>
        <v>2618</v>
      </c>
      <c r="H2622" s="1" t="str">
        <f>IF(Table_PayItems[[#This Row],[Description]]="_","_ Unique Item - "&amp;Table_PayItems[[#This Row],[Item]]&amp;" - $"&amp;Table_PayItems[[#This Row],[Unit]],Table_PayItems[[#This Row],[Description]]&amp;" - $"&amp;Table_PayItems[[#This Row],[Unit]])</f>
        <v>Fence, Chain Link, 120 inch - $Ft</v>
      </c>
      <c r="I2622" s="29" t="str">
        <f>IFERROR(VLOOKUP(ROWS($M$5:M2622),Table_PayItems[[Search Key]:[Concentrated Name]],2,FALSE),"")</f>
        <v>Fence, Chain Link, 120 inch - $Ft</v>
      </c>
      <c r="J2622" s="1"/>
      <c r="K2622" s="1"/>
      <c r="L2622" s="22">
        <f>IF(ISNUMBER(SEARCH(Pay_Item_Search_Text_2,M2622)),MAX($L$4:L2621)+1,0)</f>
        <v>634</v>
      </c>
      <c r="M2622" s="1" t="str">
        <f>IFERROR(VLOOKUP(ROWS($M$5:M2622),Table_PayItems[[Search Key]:[Concentrated Name]],2,FALSE),"")</f>
        <v>Fence, Chain Link, 120 inch - $Ft</v>
      </c>
      <c r="N2622" s="1" t="str">
        <f>IFERROR(VLOOKUP(ROWS($M$5:N2622),$L$5:$M$7000,2,FALSE),"")</f>
        <v/>
      </c>
      <c r="O2622" s="1" t="str">
        <f>IFERROR(VLOOKUP(ROWS($O$5:O2622),$K$5:$L$7000,2,FALSE),"")</f>
        <v/>
      </c>
    </row>
    <row r="2623" spans="2:15" ht="15" customHeight="1" x14ac:dyDescent="0.25">
      <c r="B2623" s="178" t="s">
        <v>11309</v>
      </c>
      <c r="C2623" s="178" t="s">
        <v>104</v>
      </c>
      <c r="D2623" s="178" t="s">
        <v>3237</v>
      </c>
      <c r="E2623" s="178" t="s">
        <v>17</v>
      </c>
      <c r="F2623" s="178" t="s">
        <v>17</v>
      </c>
      <c r="G2623" s="1">
        <f>IF(ISNUMBER(Pay_Item_Search_Text),IF(ISNUMBER(IF(FIND(Pay_Item_Search_Text,B2623)=1,1, "FALSE")),MAX(G$4:$G2622)+1,IF(ISNUMBER(Pay_Item_Search_Text),0,IF(ISNUMBER(SEARCH(Pay_Item_Search_Text,H2623)),MAX(G$4:$G2622)+1,0))),IF(ISNUMBER(Pay_Item_Search_Text),0,IF(ISNUMBER(SEARCH(Pay_Item_Search_Text,H2623)),MAX(G$4:$G2622)+1,0)))</f>
        <v>2619</v>
      </c>
      <c r="H2623" s="1" t="str">
        <f>IF(Table_PayItems[[#This Row],[Description]]="_","_ Unique Item - "&amp;Table_PayItems[[#This Row],[Item]]&amp;" - $"&amp;Table_PayItems[[#This Row],[Unit]],Table_PayItems[[#This Row],[Description]]&amp;" - $"&amp;Table_PayItems[[#This Row],[Unit]])</f>
        <v>Fence, Chain Link, 42 inch - $Ft</v>
      </c>
      <c r="I2623" s="29" t="str">
        <f>IFERROR(VLOOKUP(ROWS($M$5:M2623),Table_PayItems[[Search Key]:[Concentrated Name]],2,FALSE),"")</f>
        <v>Fence, Chain Link, 42 inch - $Ft</v>
      </c>
      <c r="J2623" s="1"/>
      <c r="K2623" s="1"/>
      <c r="L2623" s="22">
        <f>IF(ISNUMBER(SEARCH(Pay_Item_Search_Text_2,M2623)),MAX($L$4:L2622)+1,0)</f>
        <v>0</v>
      </c>
      <c r="M2623" s="1" t="str">
        <f>IFERROR(VLOOKUP(ROWS($M$5:M2623),Table_PayItems[[Search Key]:[Concentrated Name]],2,FALSE),"")</f>
        <v>Fence, Chain Link, 42 inch - $Ft</v>
      </c>
      <c r="N2623" s="1" t="str">
        <f>IFERROR(VLOOKUP(ROWS($M$5:N2623),$L$5:$M$7000,2,FALSE),"")</f>
        <v/>
      </c>
      <c r="O2623" s="1" t="str">
        <f>IFERROR(VLOOKUP(ROWS($O$5:O2623),$K$5:$L$7000,2,FALSE),"")</f>
        <v/>
      </c>
    </row>
    <row r="2624" spans="2:15" ht="15" customHeight="1" x14ac:dyDescent="0.25">
      <c r="B2624" s="178" t="s">
        <v>11310</v>
      </c>
      <c r="C2624" s="178" t="s">
        <v>104</v>
      </c>
      <c r="D2624" s="178" t="s">
        <v>3238</v>
      </c>
      <c r="E2624" s="178" t="s">
        <v>17</v>
      </c>
      <c r="F2624" s="178" t="s">
        <v>17</v>
      </c>
      <c r="G2624" s="1">
        <f>IF(ISNUMBER(Pay_Item_Search_Text),IF(ISNUMBER(IF(FIND(Pay_Item_Search_Text,B2624)=1,1, "FALSE")),MAX(G$4:$G2623)+1,IF(ISNUMBER(Pay_Item_Search_Text),0,IF(ISNUMBER(SEARCH(Pay_Item_Search_Text,H2624)),MAX(G$4:$G2623)+1,0))),IF(ISNUMBER(Pay_Item_Search_Text),0,IF(ISNUMBER(SEARCH(Pay_Item_Search_Text,H2624)),MAX(G$4:$G2623)+1,0)))</f>
        <v>2620</v>
      </c>
      <c r="H2624" s="1" t="str">
        <f>IF(Table_PayItems[[#This Row],[Description]]="_","_ Unique Item - "&amp;Table_PayItems[[#This Row],[Item]]&amp;" - $"&amp;Table_PayItems[[#This Row],[Unit]],Table_PayItems[[#This Row],[Description]]&amp;" - $"&amp;Table_PayItems[[#This Row],[Unit]])</f>
        <v>Fence, Chain Link, 48 inch - $Ft</v>
      </c>
      <c r="I2624" s="29" t="str">
        <f>IFERROR(VLOOKUP(ROWS($M$5:M2624),Table_PayItems[[Search Key]:[Concentrated Name]],2,FALSE),"")</f>
        <v>Fence, Chain Link, 48 inch - $Ft</v>
      </c>
      <c r="J2624" s="1"/>
      <c r="K2624" s="1"/>
      <c r="L2624" s="22">
        <f>IF(ISNUMBER(SEARCH(Pay_Item_Search_Text_2,M2624)),MAX($L$4:L2623)+1,0)</f>
        <v>0</v>
      </c>
      <c r="M2624" s="1" t="str">
        <f>IFERROR(VLOOKUP(ROWS($M$5:M2624),Table_PayItems[[Search Key]:[Concentrated Name]],2,FALSE),"")</f>
        <v>Fence, Chain Link, 48 inch - $Ft</v>
      </c>
      <c r="N2624" s="1" t="str">
        <f>IFERROR(VLOOKUP(ROWS($M$5:N2624),$L$5:$M$7000,2,FALSE),"")</f>
        <v/>
      </c>
      <c r="O2624" s="1" t="str">
        <f>IFERROR(VLOOKUP(ROWS($O$5:O2624),$K$5:$L$7000,2,FALSE),"")</f>
        <v/>
      </c>
    </row>
    <row r="2625" spans="2:15" ht="15" customHeight="1" x14ac:dyDescent="0.25">
      <c r="B2625" s="178" t="s">
        <v>11311</v>
      </c>
      <c r="C2625" s="178" t="s">
        <v>104</v>
      </c>
      <c r="D2625" s="178" t="s">
        <v>3239</v>
      </c>
      <c r="E2625" s="178" t="s">
        <v>17</v>
      </c>
      <c r="F2625" s="178" t="s">
        <v>17</v>
      </c>
      <c r="G2625" s="1">
        <f>IF(ISNUMBER(Pay_Item_Search_Text),IF(ISNUMBER(IF(FIND(Pay_Item_Search_Text,B2625)=1,1, "FALSE")),MAX(G$4:$G2624)+1,IF(ISNUMBER(Pay_Item_Search_Text),0,IF(ISNUMBER(SEARCH(Pay_Item_Search_Text,H2625)),MAX(G$4:$G2624)+1,0))),IF(ISNUMBER(Pay_Item_Search_Text),0,IF(ISNUMBER(SEARCH(Pay_Item_Search_Text,H2625)),MAX(G$4:$G2624)+1,0)))</f>
        <v>2621</v>
      </c>
      <c r="H2625" s="1" t="str">
        <f>IF(Table_PayItems[[#This Row],[Description]]="_","_ Unique Item - "&amp;Table_PayItems[[#This Row],[Item]]&amp;" - $"&amp;Table_PayItems[[#This Row],[Unit]],Table_PayItems[[#This Row],[Description]]&amp;" - $"&amp;Table_PayItems[[#This Row],[Unit]])</f>
        <v>Fence, Chain Link, 60 inch - $Ft</v>
      </c>
      <c r="I2625" s="29" t="str">
        <f>IFERROR(VLOOKUP(ROWS($M$5:M2625),Table_PayItems[[Search Key]:[Concentrated Name]],2,FALSE),"")</f>
        <v>Fence, Chain Link, 60 inch - $Ft</v>
      </c>
      <c r="J2625" s="1"/>
      <c r="K2625" s="1"/>
      <c r="L2625" s="22">
        <f>IF(ISNUMBER(SEARCH(Pay_Item_Search_Text_2,M2625)),MAX($L$4:L2624)+1,0)</f>
        <v>635</v>
      </c>
      <c r="M2625" s="1" t="str">
        <f>IFERROR(VLOOKUP(ROWS($M$5:M2625),Table_PayItems[[Search Key]:[Concentrated Name]],2,FALSE),"")</f>
        <v>Fence, Chain Link, 60 inch - $Ft</v>
      </c>
      <c r="N2625" s="1" t="str">
        <f>IFERROR(VLOOKUP(ROWS($M$5:N2625),$L$5:$M$7000,2,FALSE),"")</f>
        <v/>
      </c>
      <c r="O2625" s="1" t="str">
        <f>IFERROR(VLOOKUP(ROWS($O$5:O2625),$K$5:$L$7000,2,FALSE),"")</f>
        <v/>
      </c>
    </row>
    <row r="2626" spans="2:15" ht="15" customHeight="1" x14ac:dyDescent="0.25">
      <c r="B2626" s="178" t="s">
        <v>11312</v>
      </c>
      <c r="C2626" s="178" t="s">
        <v>104</v>
      </c>
      <c r="D2626" s="178" t="s">
        <v>3240</v>
      </c>
      <c r="E2626" s="178" t="s">
        <v>17</v>
      </c>
      <c r="F2626" s="178" t="s">
        <v>17</v>
      </c>
      <c r="G2626" s="1">
        <f>IF(ISNUMBER(Pay_Item_Search_Text),IF(ISNUMBER(IF(FIND(Pay_Item_Search_Text,B2626)=1,1, "FALSE")),MAX(G$4:$G2625)+1,IF(ISNUMBER(Pay_Item_Search_Text),0,IF(ISNUMBER(SEARCH(Pay_Item_Search_Text,H2626)),MAX(G$4:$G2625)+1,0))),IF(ISNUMBER(Pay_Item_Search_Text),0,IF(ISNUMBER(SEARCH(Pay_Item_Search_Text,H2626)),MAX(G$4:$G2625)+1,0)))</f>
        <v>2622</v>
      </c>
      <c r="H2626" s="1" t="str">
        <f>IF(Table_PayItems[[#This Row],[Description]]="_","_ Unique Item - "&amp;Table_PayItems[[#This Row],[Item]]&amp;" - $"&amp;Table_PayItems[[#This Row],[Unit]],Table_PayItems[[#This Row],[Description]]&amp;" - $"&amp;Table_PayItems[[#This Row],[Unit]])</f>
        <v>Fence, Chain Link, 72 inch - $Ft</v>
      </c>
      <c r="I2626" s="29" t="str">
        <f>IFERROR(VLOOKUP(ROWS($M$5:M2626),Table_PayItems[[Search Key]:[Concentrated Name]],2,FALSE),"")</f>
        <v>Fence, Chain Link, 72 inch - $Ft</v>
      </c>
      <c r="J2626" s="1"/>
      <c r="K2626" s="1"/>
      <c r="L2626" s="22">
        <f>IF(ISNUMBER(SEARCH(Pay_Item_Search_Text_2,M2626)),MAX($L$4:L2625)+1,0)</f>
        <v>0</v>
      </c>
      <c r="M2626" s="1" t="str">
        <f>IFERROR(VLOOKUP(ROWS($M$5:M2626),Table_PayItems[[Search Key]:[Concentrated Name]],2,FALSE),"")</f>
        <v>Fence, Chain Link, 72 inch - $Ft</v>
      </c>
      <c r="N2626" s="1" t="str">
        <f>IFERROR(VLOOKUP(ROWS($M$5:N2626),$L$5:$M$7000,2,FALSE),"")</f>
        <v/>
      </c>
      <c r="O2626" s="1" t="str">
        <f>IFERROR(VLOOKUP(ROWS($O$5:O2626),$K$5:$L$7000,2,FALSE),"")</f>
        <v/>
      </c>
    </row>
    <row r="2627" spans="2:15" ht="15" customHeight="1" x14ac:dyDescent="0.25">
      <c r="B2627" s="178" t="s">
        <v>11357</v>
      </c>
      <c r="C2627" s="178" t="s">
        <v>104</v>
      </c>
      <c r="D2627" s="178" t="s">
        <v>3285</v>
      </c>
      <c r="E2627" s="178" t="s">
        <v>17</v>
      </c>
      <c r="F2627" s="178" t="s">
        <v>17</v>
      </c>
      <c r="G2627" s="1">
        <f>IF(ISNUMBER(Pay_Item_Search_Text),IF(ISNUMBER(IF(FIND(Pay_Item_Search_Text,B2627)=1,1, "FALSE")),MAX(G$4:$G2626)+1,IF(ISNUMBER(Pay_Item_Search_Text),0,IF(ISNUMBER(SEARCH(Pay_Item_Search_Text,H2627)),MAX(G$4:$G2626)+1,0))),IF(ISNUMBER(Pay_Item_Search_Text),0,IF(ISNUMBER(SEARCH(Pay_Item_Search_Text,H2627)),MAX(G$4:$G2626)+1,0)))</f>
        <v>2623</v>
      </c>
      <c r="H2627" s="1" t="str">
        <f>IF(Table_PayItems[[#This Row],[Description]]="_","_ Unique Item - "&amp;Table_PayItems[[#This Row],[Item]]&amp;" - $"&amp;Table_PayItems[[#This Row],[Unit]],Table_PayItems[[#This Row],[Description]]&amp;" - $"&amp;Table_PayItems[[#This Row],[Unit]])</f>
        <v>Fence, Chain Link, 72 inch, with 1 Strand of Barbed Wire - $Ft</v>
      </c>
      <c r="I2627" s="29" t="str">
        <f>IFERROR(VLOOKUP(ROWS($M$5:M2627),Table_PayItems[[Search Key]:[Concentrated Name]],2,FALSE),"")</f>
        <v>Fence, Chain Link, 72 inch, with 1 Strand of Barbed Wire - $Ft</v>
      </c>
      <c r="J2627" s="1"/>
      <c r="K2627" s="1"/>
      <c r="L2627" s="22">
        <f>IF(ISNUMBER(SEARCH(Pay_Item_Search_Text_2,M2627)),MAX($L$4:L2626)+1,0)</f>
        <v>0</v>
      </c>
      <c r="M2627" s="1" t="str">
        <f>IFERROR(VLOOKUP(ROWS($M$5:M2627),Table_PayItems[[Search Key]:[Concentrated Name]],2,FALSE),"")</f>
        <v>Fence, Chain Link, 72 inch, with 1 Strand of Barbed Wire - $Ft</v>
      </c>
      <c r="N2627" s="1" t="str">
        <f>IFERROR(VLOOKUP(ROWS($M$5:N2627),$L$5:$M$7000,2,FALSE),"")</f>
        <v/>
      </c>
      <c r="O2627" s="1" t="str">
        <f>IFERROR(VLOOKUP(ROWS($O$5:O2627),$K$5:$L$7000,2,FALSE),"")</f>
        <v/>
      </c>
    </row>
    <row r="2628" spans="2:15" ht="15" customHeight="1" x14ac:dyDescent="0.25">
      <c r="B2628" s="178" t="s">
        <v>11358</v>
      </c>
      <c r="C2628" s="178" t="s">
        <v>104</v>
      </c>
      <c r="D2628" s="178" t="s">
        <v>3286</v>
      </c>
      <c r="E2628" s="178" t="s">
        <v>17</v>
      </c>
      <c r="F2628" s="178" t="s">
        <v>17</v>
      </c>
      <c r="G2628" s="1">
        <f>IF(ISNUMBER(Pay_Item_Search_Text),IF(ISNUMBER(IF(FIND(Pay_Item_Search_Text,B2628)=1,1, "FALSE")),MAX(G$4:$G2627)+1,IF(ISNUMBER(Pay_Item_Search_Text),0,IF(ISNUMBER(SEARCH(Pay_Item_Search_Text,H2628)),MAX(G$4:$G2627)+1,0))),IF(ISNUMBER(Pay_Item_Search_Text),0,IF(ISNUMBER(SEARCH(Pay_Item_Search_Text,H2628)),MAX(G$4:$G2627)+1,0)))</f>
        <v>2624</v>
      </c>
      <c r="H2628" s="1" t="str">
        <f>IF(Table_PayItems[[#This Row],[Description]]="_","_ Unique Item - "&amp;Table_PayItems[[#This Row],[Item]]&amp;" - $"&amp;Table_PayItems[[#This Row],[Unit]],Table_PayItems[[#This Row],[Description]]&amp;" - $"&amp;Table_PayItems[[#This Row],[Unit]])</f>
        <v>Fence, Chain Link, 72 inch, with 2 Strand of Barbed Wire - $Ft</v>
      </c>
      <c r="I2628" s="29" t="str">
        <f>IFERROR(VLOOKUP(ROWS($M$5:M2628),Table_PayItems[[Search Key]:[Concentrated Name]],2,FALSE),"")</f>
        <v>Fence, Chain Link, 72 inch, with 2 Strand of Barbed Wire - $Ft</v>
      </c>
      <c r="J2628" s="1"/>
      <c r="K2628" s="1"/>
      <c r="L2628" s="22">
        <f>IF(ISNUMBER(SEARCH(Pay_Item_Search_Text_2,M2628)),MAX($L$4:L2627)+1,0)</f>
        <v>0</v>
      </c>
      <c r="M2628" s="1" t="str">
        <f>IFERROR(VLOOKUP(ROWS($M$5:M2628),Table_PayItems[[Search Key]:[Concentrated Name]],2,FALSE),"")</f>
        <v>Fence, Chain Link, 72 inch, with 2 Strand of Barbed Wire - $Ft</v>
      </c>
      <c r="N2628" s="1" t="str">
        <f>IFERROR(VLOOKUP(ROWS($M$5:N2628),$L$5:$M$7000,2,FALSE),"")</f>
        <v/>
      </c>
      <c r="O2628" s="1" t="str">
        <f>IFERROR(VLOOKUP(ROWS($O$5:O2628),$K$5:$L$7000,2,FALSE),"")</f>
        <v/>
      </c>
    </row>
    <row r="2629" spans="2:15" ht="15" customHeight="1" x14ac:dyDescent="0.25">
      <c r="B2629" s="178" t="s">
        <v>11359</v>
      </c>
      <c r="C2629" s="178" t="s">
        <v>104</v>
      </c>
      <c r="D2629" s="178" t="s">
        <v>3287</v>
      </c>
      <c r="E2629" s="178" t="s">
        <v>17</v>
      </c>
      <c r="F2629" s="178" t="s">
        <v>17</v>
      </c>
      <c r="G2629" s="1">
        <f>IF(ISNUMBER(Pay_Item_Search_Text),IF(ISNUMBER(IF(FIND(Pay_Item_Search_Text,B2629)=1,1, "FALSE")),MAX(G$4:$G2628)+1,IF(ISNUMBER(Pay_Item_Search_Text),0,IF(ISNUMBER(SEARCH(Pay_Item_Search_Text,H2629)),MAX(G$4:$G2628)+1,0))),IF(ISNUMBER(Pay_Item_Search_Text),0,IF(ISNUMBER(SEARCH(Pay_Item_Search_Text,H2629)),MAX(G$4:$G2628)+1,0)))</f>
        <v>2625</v>
      </c>
      <c r="H2629" s="1" t="str">
        <f>IF(Table_PayItems[[#This Row],[Description]]="_","_ Unique Item - "&amp;Table_PayItems[[#This Row],[Item]]&amp;" - $"&amp;Table_PayItems[[#This Row],[Unit]],Table_PayItems[[#This Row],[Description]]&amp;" - $"&amp;Table_PayItems[[#This Row],[Unit]])</f>
        <v>Fence, Chain Link, 72 inch, with 3 Strand of Barbed Wire - $Ft</v>
      </c>
      <c r="I2629" s="29" t="str">
        <f>IFERROR(VLOOKUP(ROWS($M$5:M2629),Table_PayItems[[Search Key]:[Concentrated Name]],2,FALSE),"")</f>
        <v>Fence, Chain Link, 72 inch, with 3 Strand of Barbed Wire - $Ft</v>
      </c>
      <c r="J2629" s="1"/>
      <c r="K2629" s="1"/>
      <c r="L2629" s="22">
        <f>IF(ISNUMBER(SEARCH(Pay_Item_Search_Text_2,M2629)),MAX($L$4:L2628)+1,0)</f>
        <v>0</v>
      </c>
      <c r="M2629" s="1" t="str">
        <f>IFERROR(VLOOKUP(ROWS($M$5:M2629),Table_PayItems[[Search Key]:[Concentrated Name]],2,FALSE),"")</f>
        <v>Fence, Chain Link, 72 inch, with 3 Strand of Barbed Wire - $Ft</v>
      </c>
      <c r="N2629" s="1" t="str">
        <f>IFERROR(VLOOKUP(ROWS($M$5:N2629),$L$5:$M$7000,2,FALSE),"")</f>
        <v/>
      </c>
      <c r="O2629" s="1" t="str">
        <f>IFERROR(VLOOKUP(ROWS($O$5:O2629),$K$5:$L$7000,2,FALSE),"")</f>
        <v/>
      </c>
    </row>
    <row r="2630" spans="2:15" ht="15" customHeight="1" x14ac:dyDescent="0.25">
      <c r="B2630" s="178" t="s">
        <v>11360</v>
      </c>
      <c r="C2630" s="178" t="s">
        <v>104</v>
      </c>
      <c r="D2630" s="178" t="s">
        <v>3288</v>
      </c>
      <c r="E2630" s="178" t="s">
        <v>17</v>
      </c>
      <c r="F2630" s="178" t="s">
        <v>17</v>
      </c>
      <c r="G2630" s="1">
        <f>IF(ISNUMBER(Pay_Item_Search_Text),IF(ISNUMBER(IF(FIND(Pay_Item_Search_Text,B2630)=1,1, "FALSE")),MAX(G$4:$G2629)+1,IF(ISNUMBER(Pay_Item_Search_Text),0,IF(ISNUMBER(SEARCH(Pay_Item_Search_Text,H2630)),MAX(G$4:$G2629)+1,0))),IF(ISNUMBER(Pay_Item_Search_Text),0,IF(ISNUMBER(SEARCH(Pay_Item_Search_Text,H2630)),MAX(G$4:$G2629)+1,0)))</f>
        <v>2626</v>
      </c>
      <c r="H2630" s="1" t="str">
        <f>IF(Table_PayItems[[#This Row],[Description]]="_","_ Unique Item - "&amp;Table_PayItems[[#This Row],[Item]]&amp;" - $"&amp;Table_PayItems[[#This Row],[Unit]],Table_PayItems[[#This Row],[Description]]&amp;" - $"&amp;Table_PayItems[[#This Row],[Unit]])</f>
        <v>Fence, Chain Link, 72 inch, with 4 Strand of Barbed Wire - $Ft</v>
      </c>
      <c r="I2630" s="29" t="str">
        <f>IFERROR(VLOOKUP(ROWS($M$5:M2630),Table_PayItems[[Search Key]:[Concentrated Name]],2,FALSE),"")</f>
        <v>Fence, Chain Link, 72 inch, with 4 Strand of Barbed Wire - $Ft</v>
      </c>
      <c r="J2630" s="1"/>
      <c r="K2630" s="1"/>
      <c r="L2630" s="22">
        <f>IF(ISNUMBER(SEARCH(Pay_Item_Search_Text_2,M2630)),MAX($L$4:L2629)+1,0)</f>
        <v>0</v>
      </c>
      <c r="M2630" s="1" t="str">
        <f>IFERROR(VLOOKUP(ROWS($M$5:M2630),Table_PayItems[[Search Key]:[Concentrated Name]],2,FALSE),"")</f>
        <v>Fence, Chain Link, 72 inch, with 4 Strand of Barbed Wire - $Ft</v>
      </c>
      <c r="N2630" s="1" t="str">
        <f>IFERROR(VLOOKUP(ROWS($M$5:N2630),$L$5:$M$7000,2,FALSE),"")</f>
        <v/>
      </c>
      <c r="O2630" s="1" t="str">
        <f>IFERROR(VLOOKUP(ROWS($O$5:O2630),$K$5:$L$7000,2,FALSE),"")</f>
        <v/>
      </c>
    </row>
    <row r="2631" spans="2:15" ht="15" customHeight="1" x14ac:dyDescent="0.25">
      <c r="B2631" s="178" t="s">
        <v>11361</v>
      </c>
      <c r="C2631" s="178" t="s">
        <v>104</v>
      </c>
      <c r="D2631" s="178" t="s">
        <v>3289</v>
      </c>
      <c r="E2631" s="178" t="s">
        <v>17</v>
      </c>
      <c r="F2631" s="178" t="s">
        <v>17</v>
      </c>
      <c r="G2631" s="1">
        <f>IF(ISNUMBER(Pay_Item_Search_Text),IF(ISNUMBER(IF(FIND(Pay_Item_Search_Text,B2631)=1,1, "FALSE")),MAX(G$4:$G2630)+1,IF(ISNUMBER(Pay_Item_Search_Text),0,IF(ISNUMBER(SEARCH(Pay_Item_Search_Text,H2631)),MAX(G$4:$G2630)+1,0))),IF(ISNUMBER(Pay_Item_Search_Text),0,IF(ISNUMBER(SEARCH(Pay_Item_Search_Text,H2631)),MAX(G$4:$G2630)+1,0)))</f>
        <v>2627</v>
      </c>
      <c r="H2631" s="1" t="str">
        <f>IF(Table_PayItems[[#This Row],[Description]]="_","_ Unique Item - "&amp;Table_PayItems[[#This Row],[Item]]&amp;" - $"&amp;Table_PayItems[[#This Row],[Unit]],Table_PayItems[[#This Row],[Description]]&amp;" - $"&amp;Table_PayItems[[#This Row],[Unit]])</f>
        <v>Fence, Chain Link, 72 inch, with 5 Strand of Barbed Wire - $Ft</v>
      </c>
      <c r="I2631" s="29" t="str">
        <f>IFERROR(VLOOKUP(ROWS($M$5:M2631),Table_PayItems[[Search Key]:[Concentrated Name]],2,FALSE),"")</f>
        <v>Fence, Chain Link, 72 inch, with 5 Strand of Barbed Wire - $Ft</v>
      </c>
      <c r="J2631" s="1"/>
      <c r="K2631" s="1"/>
      <c r="L2631" s="22">
        <f>IF(ISNUMBER(SEARCH(Pay_Item_Search_Text_2,M2631)),MAX($L$4:L2630)+1,0)</f>
        <v>0</v>
      </c>
      <c r="M2631" s="1" t="str">
        <f>IFERROR(VLOOKUP(ROWS($M$5:M2631),Table_PayItems[[Search Key]:[Concentrated Name]],2,FALSE),"")</f>
        <v>Fence, Chain Link, 72 inch, with 5 Strand of Barbed Wire - $Ft</v>
      </c>
      <c r="N2631" s="1" t="str">
        <f>IFERROR(VLOOKUP(ROWS($M$5:N2631),$L$5:$M$7000,2,FALSE),"")</f>
        <v/>
      </c>
      <c r="O2631" s="1" t="str">
        <f>IFERROR(VLOOKUP(ROWS($O$5:O2631),$K$5:$L$7000,2,FALSE),"")</f>
        <v/>
      </c>
    </row>
    <row r="2632" spans="2:15" ht="15" customHeight="1" x14ac:dyDescent="0.25">
      <c r="B2632" s="178" t="s">
        <v>11362</v>
      </c>
      <c r="C2632" s="178" t="s">
        <v>104</v>
      </c>
      <c r="D2632" s="178" t="s">
        <v>3290</v>
      </c>
      <c r="E2632" s="178" t="s">
        <v>17</v>
      </c>
      <c r="F2632" s="178" t="s">
        <v>17</v>
      </c>
      <c r="G2632" s="1">
        <f>IF(ISNUMBER(Pay_Item_Search_Text),IF(ISNUMBER(IF(FIND(Pay_Item_Search_Text,B2632)=1,1, "FALSE")),MAX(G$4:$G2631)+1,IF(ISNUMBER(Pay_Item_Search_Text),0,IF(ISNUMBER(SEARCH(Pay_Item_Search_Text,H2632)),MAX(G$4:$G2631)+1,0))),IF(ISNUMBER(Pay_Item_Search_Text),0,IF(ISNUMBER(SEARCH(Pay_Item_Search_Text,H2632)),MAX(G$4:$G2631)+1,0)))</f>
        <v>2628</v>
      </c>
      <c r="H2632" s="1" t="str">
        <f>IF(Table_PayItems[[#This Row],[Description]]="_","_ Unique Item - "&amp;Table_PayItems[[#This Row],[Item]]&amp;" - $"&amp;Table_PayItems[[#This Row],[Unit]],Table_PayItems[[#This Row],[Description]]&amp;" - $"&amp;Table_PayItems[[#This Row],[Unit]])</f>
        <v>Fence, Chain Link, 72 inch, with 6 Strand of Barbed Wire - $Ft</v>
      </c>
      <c r="I2632" s="29" t="str">
        <f>IFERROR(VLOOKUP(ROWS($M$5:M2632),Table_PayItems[[Search Key]:[Concentrated Name]],2,FALSE),"")</f>
        <v>Fence, Chain Link, 72 inch, with 6 Strand of Barbed Wire - $Ft</v>
      </c>
      <c r="J2632" s="1"/>
      <c r="K2632" s="1"/>
      <c r="L2632" s="22">
        <f>IF(ISNUMBER(SEARCH(Pay_Item_Search_Text_2,M2632)),MAX($L$4:L2631)+1,0)</f>
        <v>0</v>
      </c>
      <c r="M2632" s="1" t="str">
        <f>IFERROR(VLOOKUP(ROWS($M$5:M2632),Table_PayItems[[Search Key]:[Concentrated Name]],2,FALSE),"")</f>
        <v>Fence, Chain Link, 72 inch, with 6 Strand of Barbed Wire - $Ft</v>
      </c>
      <c r="N2632" s="1" t="str">
        <f>IFERROR(VLOOKUP(ROWS($M$5:N2632),$L$5:$M$7000,2,FALSE),"")</f>
        <v/>
      </c>
      <c r="O2632" s="1" t="str">
        <f>IFERROR(VLOOKUP(ROWS($O$5:O2632),$K$5:$L$7000,2,FALSE),"")</f>
        <v/>
      </c>
    </row>
    <row r="2633" spans="2:15" ht="15" customHeight="1" x14ac:dyDescent="0.25">
      <c r="B2633" s="178" t="s">
        <v>11313</v>
      </c>
      <c r="C2633" s="178" t="s">
        <v>104</v>
      </c>
      <c r="D2633" s="178" t="s">
        <v>3241</v>
      </c>
      <c r="E2633" s="178" t="s">
        <v>17</v>
      </c>
      <c r="F2633" s="178" t="s">
        <v>17</v>
      </c>
      <c r="G2633" s="1">
        <f>IF(ISNUMBER(Pay_Item_Search_Text),IF(ISNUMBER(IF(FIND(Pay_Item_Search_Text,B2633)=1,1, "FALSE")),MAX(G$4:$G2632)+1,IF(ISNUMBER(Pay_Item_Search_Text),0,IF(ISNUMBER(SEARCH(Pay_Item_Search_Text,H2633)),MAX(G$4:$G2632)+1,0))),IF(ISNUMBER(Pay_Item_Search_Text),0,IF(ISNUMBER(SEARCH(Pay_Item_Search_Text,H2633)),MAX(G$4:$G2632)+1,0)))</f>
        <v>2629</v>
      </c>
      <c r="H2633" s="1" t="str">
        <f>IF(Table_PayItems[[#This Row],[Description]]="_","_ Unique Item - "&amp;Table_PayItems[[#This Row],[Item]]&amp;" - $"&amp;Table_PayItems[[#This Row],[Unit]],Table_PayItems[[#This Row],[Description]]&amp;" - $"&amp;Table_PayItems[[#This Row],[Unit]])</f>
        <v>Fence, Chain Link, 84 inch - $Ft</v>
      </c>
      <c r="I2633" s="29" t="str">
        <f>IFERROR(VLOOKUP(ROWS($M$5:M2633),Table_PayItems[[Search Key]:[Concentrated Name]],2,FALSE),"")</f>
        <v>Fence, Chain Link, 84 inch - $Ft</v>
      </c>
      <c r="J2633" s="1"/>
      <c r="K2633" s="1"/>
      <c r="L2633" s="22">
        <f>IF(ISNUMBER(SEARCH(Pay_Item_Search_Text_2,M2633)),MAX($L$4:L2632)+1,0)</f>
        <v>0</v>
      </c>
      <c r="M2633" s="1" t="str">
        <f>IFERROR(VLOOKUP(ROWS($M$5:M2633),Table_PayItems[[Search Key]:[Concentrated Name]],2,FALSE),"")</f>
        <v>Fence, Chain Link, 84 inch - $Ft</v>
      </c>
      <c r="N2633" s="1" t="str">
        <f>IFERROR(VLOOKUP(ROWS($M$5:N2633),$L$5:$M$7000,2,FALSE),"")</f>
        <v/>
      </c>
      <c r="O2633" s="1" t="str">
        <f>IFERROR(VLOOKUP(ROWS($O$5:O2633),$K$5:$L$7000,2,FALSE),"")</f>
        <v/>
      </c>
    </row>
    <row r="2634" spans="2:15" ht="15" customHeight="1" x14ac:dyDescent="0.25">
      <c r="B2634" s="178" t="s">
        <v>11363</v>
      </c>
      <c r="C2634" s="178" t="s">
        <v>104</v>
      </c>
      <c r="D2634" s="178" t="s">
        <v>3291</v>
      </c>
      <c r="E2634" s="178" t="s">
        <v>17</v>
      </c>
      <c r="F2634" s="178" t="s">
        <v>17</v>
      </c>
      <c r="G2634" s="1">
        <f>IF(ISNUMBER(Pay_Item_Search_Text),IF(ISNUMBER(IF(FIND(Pay_Item_Search_Text,B2634)=1,1, "FALSE")),MAX(G$4:$G2633)+1,IF(ISNUMBER(Pay_Item_Search_Text),0,IF(ISNUMBER(SEARCH(Pay_Item_Search_Text,H2634)),MAX(G$4:$G2633)+1,0))),IF(ISNUMBER(Pay_Item_Search_Text),0,IF(ISNUMBER(SEARCH(Pay_Item_Search_Text,H2634)),MAX(G$4:$G2633)+1,0)))</f>
        <v>2630</v>
      </c>
      <c r="H2634" s="1" t="str">
        <f>IF(Table_PayItems[[#This Row],[Description]]="_","_ Unique Item - "&amp;Table_PayItems[[#This Row],[Item]]&amp;" - $"&amp;Table_PayItems[[#This Row],[Unit]],Table_PayItems[[#This Row],[Description]]&amp;" - $"&amp;Table_PayItems[[#This Row],[Unit]])</f>
        <v>Fence, Chain Link, 84 inch, with 1 Strand of Barbed Wire - $Ft</v>
      </c>
      <c r="I2634" s="29" t="str">
        <f>IFERROR(VLOOKUP(ROWS($M$5:M2634),Table_PayItems[[Search Key]:[Concentrated Name]],2,FALSE),"")</f>
        <v>Fence, Chain Link, 84 inch, with 1 Strand of Barbed Wire - $Ft</v>
      </c>
      <c r="J2634" s="1"/>
      <c r="K2634" s="1"/>
      <c r="L2634" s="22">
        <f>IF(ISNUMBER(SEARCH(Pay_Item_Search_Text_2,M2634)),MAX($L$4:L2633)+1,0)</f>
        <v>0</v>
      </c>
      <c r="M2634" s="1" t="str">
        <f>IFERROR(VLOOKUP(ROWS($M$5:M2634),Table_PayItems[[Search Key]:[Concentrated Name]],2,FALSE),"")</f>
        <v>Fence, Chain Link, 84 inch, with 1 Strand of Barbed Wire - $Ft</v>
      </c>
      <c r="N2634" s="1" t="str">
        <f>IFERROR(VLOOKUP(ROWS($M$5:N2634),$L$5:$M$7000,2,FALSE),"")</f>
        <v/>
      </c>
      <c r="O2634" s="1" t="str">
        <f>IFERROR(VLOOKUP(ROWS($O$5:O2634),$K$5:$L$7000,2,FALSE),"")</f>
        <v/>
      </c>
    </row>
    <row r="2635" spans="2:15" ht="15" customHeight="1" x14ac:dyDescent="0.25">
      <c r="B2635" s="178" t="s">
        <v>11364</v>
      </c>
      <c r="C2635" s="178" t="s">
        <v>104</v>
      </c>
      <c r="D2635" s="178" t="s">
        <v>3292</v>
      </c>
      <c r="E2635" s="178" t="s">
        <v>17</v>
      </c>
      <c r="F2635" s="178" t="s">
        <v>17</v>
      </c>
      <c r="G2635" s="1">
        <f>IF(ISNUMBER(Pay_Item_Search_Text),IF(ISNUMBER(IF(FIND(Pay_Item_Search_Text,B2635)=1,1, "FALSE")),MAX(G$4:$G2634)+1,IF(ISNUMBER(Pay_Item_Search_Text),0,IF(ISNUMBER(SEARCH(Pay_Item_Search_Text,H2635)),MAX(G$4:$G2634)+1,0))),IF(ISNUMBER(Pay_Item_Search_Text),0,IF(ISNUMBER(SEARCH(Pay_Item_Search_Text,H2635)),MAX(G$4:$G2634)+1,0)))</f>
        <v>2631</v>
      </c>
      <c r="H2635" s="1" t="str">
        <f>IF(Table_PayItems[[#This Row],[Description]]="_","_ Unique Item - "&amp;Table_PayItems[[#This Row],[Item]]&amp;" - $"&amp;Table_PayItems[[#This Row],[Unit]],Table_PayItems[[#This Row],[Description]]&amp;" - $"&amp;Table_PayItems[[#This Row],[Unit]])</f>
        <v>Fence, Chain Link, 84 inch, with 2 Strand of Barbed Wire - $Ft</v>
      </c>
      <c r="I2635" s="29" t="str">
        <f>IFERROR(VLOOKUP(ROWS($M$5:M2635),Table_PayItems[[Search Key]:[Concentrated Name]],2,FALSE),"")</f>
        <v>Fence, Chain Link, 84 inch, with 2 Strand of Barbed Wire - $Ft</v>
      </c>
      <c r="J2635" s="1"/>
      <c r="K2635" s="1"/>
      <c r="L2635" s="22">
        <f>IF(ISNUMBER(SEARCH(Pay_Item_Search_Text_2,M2635)),MAX($L$4:L2634)+1,0)</f>
        <v>0</v>
      </c>
      <c r="M2635" s="1" t="str">
        <f>IFERROR(VLOOKUP(ROWS($M$5:M2635),Table_PayItems[[Search Key]:[Concentrated Name]],2,FALSE),"")</f>
        <v>Fence, Chain Link, 84 inch, with 2 Strand of Barbed Wire - $Ft</v>
      </c>
      <c r="N2635" s="1" t="str">
        <f>IFERROR(VLOOKUP(ROWS($M$5:N2635),$L$5:$M$7000,2,FALSE),"")</f>
        <v/>
      </c>
      <c r="O2635" s="1" t="str">
        <f>IFERROR(VLOOKUP(ROWS($O$5:O2635),$K$5:$L$7000,2,FALSE),"")</f>
        <v/>
      </c>
    </row>
    <row r="2636" spans="2:15" ht="15" customHeight="1" x14ac:dyDescent="0.25">
      <c r="B2636" s="178" t="s">
        <v>11365</v>
      </c>
      <c r="C2636" s="178" t="s">
        <v>104</v>
      </c>
      <c r="D2636" s="178" t="s">
        <v>3293</v>
      </c>
      <c r="E2636" s="178" t="s">
        <v>17</v>
      </c>
      <c r="F2636" s="178" t="s">
        <v>17</v>
      </c>
      <c r="G2636" s="1">
        <f>IF(ISNUMBER(Pay_Item_Search_Text),IF(ISNUMBER(IF(FIND(Pay_Item_Search_Text,B2636)=1,1, "FALSE")),MAX(G$4:$G2635)+1,IF(ISNUMBER(Pay_Item_Search_Text),0,IF(ISNUMBER(SEARCH(Pay_Item_Search_Text,H2636)),MAX(G$4:$G2635)+1,0))),IF(ISNUMBER(Pay_Item_Search_Text),0,IF(ISNUMBER(SEARCH(Pay_Item_Search_Text,H2636)),MAX(G$4:$G2635)+1,0)))</f>
        <v>2632</v>
      </c>
      <c r="H2636" s="1" t="str">
        <f>IF(Table_PayItems[[#This Row],[Description]]="_","_ Unique Item - "&amp;Table_PayItems[[#This Row],[Item]]&amp;" - $"&amp;Table_PayItems[[#This Row],[Unit]],Table_PayItems[[#This Row],[Description]]&amp;" - $"&amp;Table_PayItems[[#This Row],[Unit]])</f>
        <v>Fence, Chain Link, 84 inch, with 3 Strand of Barbed Wire - $Ft</v>
      </c>
      <c r="I2636" s="29" t="str">
        <f>IFERROR(VLOOKUP(ROWS($M$5:M2636),Table_PayItems[[Search Key]:[Concentrated Name]],2,FALSE),"")</f>
        <v>Fence, Chain Link, 84 inch, with 3 Strand of Barbed Wire - $Ft</v>
      </c>
      <c r="J2636" s="1"/>
      <c r="K2636" s="1"/>
      <c r="L2636" s="22">
        <f>IF(ISNUMBER(SEARCH(Pay_Item_Search_Text_2,M2636)),MAX($L$4:L2635)+1,0)</f>
        <v>0</v>
      </c>
      <c r="M2636" s="1" t="str">
        <f>IFERROR(VLOOKUP(ROWS($M$5:M2636),Table_PayItems[[Search Key]:[Concentrated Name]],2,FALSE),"")</f>
        <v>Fence, Chain Link, 84 inch, with 3 Strand of Barbed Wire - $Ft</v>
      </c>
      <c r="N2636" s="1" t="str">
        <f>IFERROR(VLOOKUP(ROWS($M$5:N2636),$L$5:$M$7000,2,FALSE),"")</f>
        <v/>
      </c>
      <c r="O2636" s="1" t="str">
        <f>IFERROR(VLOOKUP(ROWS($O$5:O2636),$K$5:$L$7000,2,FALSE),"")</f>
        <v/>
      </c>
    </row>
    <row r="2637" spans="2:15" ht="15" customHeight="1" x14ac:dyDescent="0.25">
      <c r="B2637" s="178" t="s">
        <v>11366</v>
      </c>
      <c r="C2637" s="178" t="s">
        <v>104</v>
      </c>
      <c r="D2637" s="178" t="s">
        <v>3294</v>
      </c>
      <c r="E2637" s="178" t="s">
        <v>17</v>
      </c>
      <c r="F2637" s="178" t="s">
        <v>17</v>
      </c>
      <c r="G2637" s="1">
        <f>IF(ISNUMBER(Pay_Item_Search_Text),IF(ISNUMBER(IF(FIND(Pay_Item_Search_Text,B2637)=1,1, "FALSE")),MAX(G$4:$G2636)+1,IF(ISNUMBER(Pay_Item_Search_Text),0,IF(ISNUMBER(SEARCH(Pay_Item_Search_Text,H2637)),MAX(G$4:$G2636)+1,0))),IF(ISNUMBER(Pay_Item_Search_Text),0,IF(ISNUMBER(SEARCH(Pay_Item_Search_Text,H2637)),MAX(G$4:$G2636)+1,0)))</f>
        <v>2633</v>
      </c>
      <c r="H2637" s="1" t="str">
        <f>IF(Table_PayItems[[#This Row],[Description]]="_","_ Unique Item - "&amp;Table_PayItems[[#This Row],[Item]]&amp;" - $"&amp;Table_PayItems[[#This Row],[Unit]],Table_PayItems[[#This Row],[Description]]&amp;" - $"&amp;Table_PayItems[[#This Row],[Unit]])</f>
        <v>Fence, Chain Link, 84 inch, with 4 Strand of Barbed Wire - $Ft</v>
      </c>
      <c r="I2637" s="29" t="str">
        <f>IFERROR(VLOOKUP(ROWS($M$5:M2637),Table_PayItems[[Search Key]:[Concentrated Name]],2,FALSE),"")</f>
        <v>Fence, Chain Link, 84 inch, with 4 Strand of Barbed Wire - $Ft</v>
      </c>
      <c r="J2637" s="1"/>
      <c r="K2637" s="1"/>
      <c r="L2637" s="22">
        <f>IF(ISNUMBER(SEARCH(Pay_Item_Search_Text_2,M2637)),MAX($L$4:L2636)+1,0)</f>
        <v>0</v>
      </c>
      <c r="M2637" s="1" t="str">
        <f>IFERROR(VLOOKUP(ROWS($M$5:M2637),Table_PayItems[[Search Key]:[Concentrated Name]],2,FALSE),"")</f>
        <v>Fence, Chain Link, 84 inch, with 4 Strand of Barbed Wire - $Ft</v>
      </c>
      <c r="N2637" s="1" t="str">
        <f>IFERROR(VLOOKUP(ROWS($M$5:N2637),$L$5:$M$7000,2,FALSE),"")</f>
        <v/>
      </c>
      <c r="O2637" s="1" t="str">
        <f>IFERROR(VLOOKUP(ROWS($O$5:O2637),$K$5:$L$7000,2,FALSE),"")</f>
        <v/>
      </c>
    </row>
    <row r="2638" spans="2:15" ht="15" customHeight="1" x14ac:dyDescent="0.25">
      <c r="B2638" s="178" t="s">
        <v>11367</v>
      </c>
      <c r="C2638" s="178" t="s">
        <v>104</v>
      </c>
      <c r="D2638" s="178" t="s">
        <v>3295</v>
      </c>
      <c r="E2638" s="178" t="s">
        <v>17</v>
      </c>
      <c r="F2638" s="178" t="s">
        <v>17</v>
      </c>
      <c r="G2638" s="1">
        <f>IF(ISNUMBER(Pay_Item_Search_Text),IF(ISNUMBER(IF(FIND(Pay_Item_Search_Text,B2638)=1,1, "FALSE")),MAX(G$4:$G2637)+1,IF(ISNUMBER(Pay_Item_Search_Text),0,IF(ISNUMBER(SEARCH(Pay_Item_Search_Text,H2638)),MAX(G$4:$G2637)+1,0))),IF(ISNUMBER(Pay_Item_Search_Text),0,IF(ISNUMBER(SEARCH(Pay_Item_Search_Text,H2638)),MAX(G$4:$G2637)+1,0)))</f>
        <v>2634</v>
      </c>
      <c r="H2638" s="1" t="str">
        <f>IF(Table_PayItems[[#This Row],[Description]]="_","_ Unique Item - "&amp;Table_PayItems[[#This Row],[Item]]&amp;" - $"&amp;Table_PayItems[[#This Row],[Unit]],Table_PayItems[[#This Row],[Description]]&amp;" - $"&amp;Table_PayItems[[#This Row],[Unit]])</f>
        <v>Fence, Chain Link, 84 inch, with 5 Strand of Barbed Wire - $Ft</v>
      </c>
      <c r="I2638" s="29" t="str">
        <f>IFERROR(VLOOKUP(ROWS($M$5:M2638),Table_PayItems[[Search Key]:[Concentrated Name]],2,FALSE),"")</f>
        <v>Fence, Chain Link, 84 inch, with 5 Strand of Barbed Wire - $Ft</v>
      </c>
      <c r="J2638" s="1"/>
      <c r="K2638" s="1"/>
      <c r="L2638" s="22">
        <f>IF(ISNUMBER(SEARCH(Pay_Item_Search_Text_2,M2638)),MAX($L$4:L2637)+1,0)</f>
        <v>0</v>
      </c>
      <c r="M2638" s="1" t="str">
        <f>IFERROR(VLOOKUP(ROWS($M$5:M2638),Table_PayItems[[Search Key]:[Concentrated Name]],2,FALSE),"")</f>
        <v>Fence, Chain Link, 84 inch, with 5 Strand of Barbed Wire - $Ft</v>
      </c>
      <c r="N2638" s="1" t="str">
        <f>IFERROR(VLOOKUP(ROWS($M$5:N2638),$L$5:$M$7000,2,FALSE),"")</f>
        <v/>
      </c>
      <c r="O2638" s="1" t="str">
        <f>IFERROR(VLOOKUP(ROWS($O$5:O2638),$K$5:$L$7000,2,FALSE),"")</f>
        <v/>
      </c>
    </row>
    <row r="2639" spans="2:15" ht="15" customHeight="1" x14ac:dyDescent="0.25">
      <c r="B2639" s="178" t="s">
        <v>11368</v>
      </c>
      <c r="C2639" s="178" t="s">
        <v>104</v>
      </c>
      <c r="D2639" s="178" t="s">
        <v>3296</v>
      </c>
      <c r="E2639" s="178" t="s">
        <v>17</v>
      </c>
      <c r="F2639" s="178" t="s">
        <v>17</v>
      </c>
      <c r="G2639" s="1">
        <f>IF(ISNUMBER(Pay_Item_Search_Text),IF(ISNUMBER(IF(FIND(Pay_Item_Search_Text,B2639)=1,1, "FALSE")),MAX(G$4:$G2638)+1,IF(ISNUMBER(Pay_Item_Search_Text),0,IF(ISNUMBER(SEARCH(Pay_Item_Search_Text,H2639)),MAX(G$4:$G2638)+1,0))),IF(ISNUMBER(Pay_Item_Search_Text),0,IF(ISNUMBER(SEARCH(Pay_Item_Search_Text,H2639)),MAX(G$4:$G2638)+1,0)))</f>
        <v>2635</v>
      </c>
      <c r="H2639" s="1" t="str">
        <f>IF(Table_PayItems[[#This Row],[Description]]="_","_ Unique Item - "&amp;Table_PayItems[[#This Row],[Item]]&amp;" - $"&amp;Table_PayItems[[#This Row],[Unit]],Table_PayItems[[#This Row],[Description]]&amp;" - $"&amp;Table_PayItems[[#This Row],[Unit]])</f>
        <v>Fence, Chain Link, 84 inch, with 6 Strand of Barbed Wire - $Ft</v>
      </c>
      <c r="I2639" s="29" t="str">
        <f>IFERROR(VLOOKUP(ROWS($M$5:M2639),Table_PayItems[[Search Key]:[Concentrated Name]],2,FALSE),"")</f>
        <v>Fence, Chain Link, 84 inch, with 6 Strand of Barbed Wire - $Ft</v>
      </c>
      <c r="J2639" s="1"/>
      <c r="K2639" s="1"/>
      <c r="L2639" s="22">
        <f>IF(ISNUMBER(SEARCH(Pay_Item_Search_Text_2,M2639)),MAX($L$4:L2638)+1,0)</f>
        <v>0</v>
      </c>
      <c r="M2639" s="1" t="str">
        <f>IFERROR(VLOOKUP(ROWS($M$5:M2639),Table_PayItems[[Search Key]:[Concentrated Name]],2,FALSE),"")</f>
        <v>Fence, Chain Link, 84 inch, with 6 Strand of Barbed Wire - $Ft</v>
      </c>
      <c r="N2639" s="1" t="str">
        <f>IFERROR(VLOOKUP(ROWS($M$5:N2639),$L$5:$M$7000,2,FALSE),"")</f>
        <v/>
      </c>
      <c r="O2639" s="1" t="str">
        <f>IFERROR(VLOOKUP(ROWS($O$5:O2639),$K$5:$L$7000,2,FALSE),"")</f>
        <v/>
      </c>
    </row>
    <row r="2640" spans="2:15" ht="15" customHeight="1" x14ac:dyDescent="0.25">
      <c r="B2640" s="178" t="s">
        <v>11314</v>
      </c>
      <c r="C2640" s="178" t="s">
        <v>104</v>
      </c>
      <c r="D2640" s="178" t="s">
        <v>3242</v>
      </c>
      <c r="E2640" s="178" t="s">
        <v>17</v>
      </c>
      <c r="F2640" s="178" t="s">
        <v>17</v>
      </c>
      <c r="G2640" s="1">
        <f>IF(ISNUMBER(Pay_Item_Search_Text),IF(ISNUMBER(IF(FIND(Pay_Item_Search_Text,B2640)=1,1, "FALSE")),MAX(G$4:$G2639)+1,IF(ISNUMBER(Pay_Item_Search_Text),0,IF(ISNUMBER(SEARCH(Pay_Item_Search_Text,H2640)),MAX(G$4:$G2639)+1,0))),IF(ISNUMBER(Pay_Item_Search_Text),0,IF(ISNUMBER(SEARCH(Pay_Item_Search_Text,H2640)),MAX(G$4:$G2639)+1,0)))</f>
        <v>2636</v>
      </c>
      <c r="H2640" s="1" t="str">
        <f>IF(Table_PayItems[[#This Row],[Description]]="_","_ Unique Item - "&amp;Table_PayItems[[#This Row],[Item]]&amp;" - $"&amp;Table_PayItems[[#This Row],[Unit]],Table_PayItems[[#This Row],[Description]]&amp;" - $"&amp;Table_PayItems[[#This Row],[Unit]])</f>
        <v>Fence, Chain Link, 96 inch - $Ft</v>
      </c>
      <c r="I2640" s="29" t="str">
        <f>IFERROR(VLOOKUP(ROWS($M$5:M2640),Table_PayItems[[Search Key]:[Concentrated Name]],2,FALSE),"")</f>
        <v>Fence, Chain Link, 96 inch - $Ft</v>
      </c>
      <c r="J2640" s="1"/>
      <c r="K2640" s="1"/>
      <c r="L2640" s="22">
        <f>IF(ISNUMBER(SEARCH(Pay_Item_Search_Text_2,M2640)),MAX($L$4:L2639)+1,0)</f>
        <v>0</v>
      </c>
      <c r="M2640" s="1" t="str">
        <f>IFERROR(VLOOKUP(ROWS($M$5:M2640),Table_PayItems[[Search Key]:[Concentrated Name]],2,FALSE),"")</f>
        <v>Fence, Chain Link, 96 inch - $Ft</v>
      </c>
      <c r="N2640" s="1" t="str">
        <f>IFERROR(VLOOKUP(ROWS($M$5:N2640),$L$5:$M$7000,2,FALSE),"")</f>
        <v/>
      </c>
      <c r="O2640" s="1" t="str">
        <f>IFERROR(VLOOKUP(ROWS($O$5:O2640),$K$5:$L$7000,2,FALSE),"")</f>
        <v/>
      </c>
    </row>
    <row r="2641" spans="2:15" ht="15" customHeight="1" x14ac:dyDescent="0.25">
      <c r="B2641" s="178" t="s">
        <v>11369</v>
      </c>
      <c r="C2641" s="178" t="s">
        <v>104</v>
      </c>
      <c r="D2641" s="178" t="s">
        <v>3297</v>
      </c>
      <c r="E2641" s="178" t="s">
        <v>17</v>
      </c>
      <c r="F2641" s="178" t="s">
        <v>17</v>
      </c>
      <c r="G2641" s="1">
        <f>IF(ISNUMBER(Pay_Item_Search_Text),IF(ISNUMBER(IF(FIND(Pay_Item_Search_Text,B2641)=1,1, "FALSE")),MAX(G$4:$G2640)+1,IF(ISNUMBER(Pay_Item_Search_Text),0,IF(ISNUMBER(SEARCH(Pay_Item_Search_Text,H2641)),MAX(G$4:$G2640)+1,0))),IF(ISNUMBER(Pay_Item_Search_Text),0,IF(ISNUMBER(SEARCH(Pay_Item_Search_Text,H2641)),MAX(G$4:$G2640)+1,0)))</f>
        <v>2637</v>
      </c>
      <c r="H2641" s="1" t="str">
        <f>IF(Table_PayItems[[#This Row],[Description]]="_","_ Unique Item - "&amp;Table_PayItems[[#This Row],[Item]]&amp;" - $"&amp;Table_PayItems[[#This Row],[Unit]],Table_PayItems[[#This Row],[Description]]&amp;" - $"&amp;Table_PayItems[[#This Row],[Unit]])</f>
        <v>Fence, Chain Link, 96 inch, with 1 Strand of Barbed Wire - $Ft</v>
      </c>
      <c r="I2641" s="29" t="str">
        <f>IFERROR(VLOOKUP(ROWS($M$5:M2641),Table_PayItems[[Search Key]:[Concentrated Name]],2,FALSE),"")</f>
        <v>Fence, Chain Link, 96 inch, with 1 Strand of Barbed Wire - $Ft</v>
      </c>
      <c r="J2641" s="1"/>
      <c r="K2641" s="1"/>
      <c r="L2641" s="22">
        <f>IF(ISNUMBER(SEARCH(Pay_Item_Search_Text_2,M2641)),MAX($L$4:L2640)+1,0)</f>
        <v>0</v>
      </c>
      <c r="M2641" s="1" t="str">
        <f>IFERROR(VLOOKUP(ROWS($M$5:M2641),Table_PayItems[[Search Key]:[Concentrated Name]],2,FALSE),"")</f>
        <v>Fence, Chain Link, 96 inch, with 1 Strand of Barbed Wire - $Ft</v>
      </c>
      <c r="N2641" s="1" t="str">
        <f>IFERROR(VLOOKUP(ROWS($M$5:N2641),$L$5:$M$7000,2,FALSE),"")</f>
        <v/>
      </c>
      <c r="O2641" s="1" t="str">
        <f>IFERROR(VLOOKUP(ROWS($O$5:O2641),$K$5:$L$7000,2,FALSE),"")</f>
        <v/>
      </c>
    </row>
    <row r="2642" spans="2:15" ht="15" customHeight="1" x14ac:dyDescent="0.25">
      <c r="B2642" s="178" t="s">
        <v>11370</v>
      </c>
      <c r="C2642" s="178" t="s">
        <v>104</v>
      </c>
      <c r="D2642" s="178" t="s">
        <v>3298</v>
      </c>
      <c r="E2642" s="178" t="s">
        <v>17</v>
      </c>
      <c r="F2642" s="178" t="s">
        <v>17</v>
      </c>
      <c r="G2642" s="1">
        <f>IF(ISNUMBER(Pay_Item_Search_Text),IF(ISNUMBER(IF(FIND(Pay_Item_Search_Text,B2642)=1,1, "FALSE")),MAX(G$4:$G2641)+1,IF(ISNUMBER(Pay_Item_Search_Text),0,IF(ISNUMBER(SEARCH(Pay_Item_Search_Text,H2642)),MAX(G$4:$G2641)+1,0))),IF(ISNUMBER(Pay_Item_Search_Text),0,IF(ISNUMBER(SEARCH(Pay_Item_Search_Text,H2642)),MAX(G$4:$G2641)+1,0)))</f>
        <v>2638</v>
      </c>
      <c r="H2642" s="1" t="str">
        <f>IF(Table_PayItems[[#This Row],[Description]]="_","_ Unique Item - "&amp;Table_PayItems[[#This Row],[Item]]&amp;" - $"&amp;Table_PayItems[[#This Row],[Unit]],Table_PayItems[[#This Row],[Description]]&amp;" - $"&amp;Table_PayItems[[#This Row],[Unit]])</f>
        <v>Fence, Chain Link, 96 inch, with 2 Strand of Barbed Wire - $Ft</v>
      </c>
      <c r="I2642" s="29" t="str">
        <f>IFERROR(VLOOKUP(ROWS($M$5:M2642),Table_PayItems[[Search Key]:[Concentrated Name]],2,FALSE),"")</f>
        <v>Fence, Chain Link, 96 inch, with 2 Strand of Barbed Wire - $Ft</v>
      </c>
      <c r="J2642" s="1"/>
      <c r="K2642" s="1"/>
      <c r="L2642" s="22">
        <f>IF(ISNUMBER(SEARCH(Pay_Item_Search_Text_2,M2642)),MAX($L$4:L2641)+1,0)</f>
        <v>0</v>
      </c>
      <c r="M2642" s="1" t="str">
        <f>IFERROR(VLOOKUP(ROWS($M$5:M2642),Table_PayItems[[Search Key]:[Concentrated Name]],2,FALSE),"")</f>
        <v>Fence, Chain Link, 96 inch, with 2 Strand of Barbed Wire - $Ft</v>
      </c>
      <c r="N2642" s="1" t="str">
        <f>IFERROR(VLOOKUP(ROWS($M$5:N2642),$L$5:$M$7000,2,FALSE),"")</f>
        <v/>
      </c>
      <c r="O2642" s="1" t="str">
        <f>IFERROR(VLOOKUP(ROWS($O$5:O2642),$K$5:$L$7000,2,FALSE),"")</f>
        <v/>
      </c>
    </row>
    <row r="2643" spans="2:15" ht="15" customHeight="1" x14ac:dyDescent="0.25">
      <c r="B2643" s="178" t="s">
        <v>11371</v>
      </c>
      <c r="C2643" s="178" t="s">
        <v>104</v>
      </c>
      <c r="D2643" s="178" t="s">
        <v>3299</v>
      </c>
      <c r="E2643" s="178" t="s">
        <v>17</v>
      </c>
      <c r="F2643" s="178" t="s">
        <v>17</v>
      </c>
      <c r="G2643" s="1">
        <f>IF(ISNUMBER(Pay_Item_Search_Text),IF(ISNUMBER(IF(FIND(Pay_Item_Search_Text,B2643)=1,1, "FALSE")),MAX(G$4:$G2642)+1,IF(ISNUMBER(Pay_Item_Search_Text),0,IF(ISNUMBER(SEARCH(Pay_Item_Search_Text,H2643)),MAX(G$4:$G2642)+1,0))),IF(ISNUMBER(Pay_Item_Search_Text),0,IF(ISNUMBER(SEARCH(Pay_Item_Search_Text,H2643)),MAX(G$4:$G2642)+1,0)))</f>
        <v>2639</v>
      </c>
      <c r="H2643" s="1" t="str">
        <f>IF(Table_PayItems[[#This Row],[Description]]="_","_ Unique Item - "&amp;Table_PayItems[[#This Row],[Item]]&amp;" - $"&amp;Table_PayItems[[#This Row],[Unit]],Table_PayItems[[#This Row],[Description]]&amp;" - $"&amp;Table_PayItems[[#This Row],[Unit]])</f>
        <v>Fence, Chain Link, 96 inch, with 3 Strand of Barbed Wire - $Ft</v>
      </c>
      <c r="I2643" s="29" t="str">
        <f>IFERROR(VLOOKUP(ROWS($M$5:M2643),Table_PayItems[[Search Key]:[Concentrated Name]],2,FALSE),"")</f>
        <v>Fence, Chain Link, 96 inch, with 3 Strand of Barbed Wire - $Ft</v>
      </c>
      <c r="J2643" s="1"/>
      <c r="K2643" s="1"/>
      <c r="L2643" s="22">
        <f>IF(ISNUMBER(SEARCH(Pay_Item_Search_Text_2,M2643)),MAX($L$4:L2642)+1,0)</f>
        <v>0</v>
      </c>
      <c r="M2643" s="1" t="str">
        <f>IFERROR(VLOOKUP(ROWS($M$5:M2643),Table_PayItems[[Search Key]:[Concentrated Name]],2,FALSE),"")</f>
        <v>Fence, Chain Link, 96 inch, with 3 Strand of Barbed Wire - $Ft</v>
      </c>
      <c r="N2643" s="1" t="str">
        <f>IFERROR(VLOOKUP(ROWS($M$5:N2643),$L$5:$M$7000,2,FALSE),"")</f>
        <v/>
      </c>
      <c r="O2643" s="1" t="str">
        <f>IFERROR(VLOOKUP(ROWS($O$5:O2643),$K$5:$L$7000,2,FALSE),"")</f>
        <v/>
      </c>
    </row>
    <row r="2644" spans="2:15" ht="15" customHeight="1" x14ac:dyDescent="0.25">
      <c r="B2644" s="178" t="s">
        <v>11372</v>
      </c>
      <c r="C2644" s="178" t="s">
        <v>104</v>
      </c>
      <c r="D2644" s="178" t="s">
        <v>3300</v>
      </c>
      <c r="E2644" s="178" t="s">
        <v>17</v>
      </c>
      <c r="F2644" s="178" t="s">
        <v>17</v>
      </c>
      <c r="G2644" s="1">
        <f>IF(ISNUMBER(Pay_Item_Search_Text),IF(ISNUMBER(IF(FIND(Pay_Item_Search_Text,B2644)=1,1, "FALSE")),MAX(G$4:$G2643)+1,IF(ISNUMBER(Pay_Item_Search_Text),0,IF(ISNUMBER(SEARCH(Pay_Item_Search_Text,H2644)),MAX(G$4:$G2643)+1,0))),IF(ISNUMBER(Pay_Item_Search_Text),0,IF(ISNUMBER(SEARCH(Pay_Item_Search_Text,H2644)),MAX(G$4:$G2643)+1,0)))</f>
        <v>2640</v>
      </c>
      <c r="H2644" s="1" t="str">
        <f>IF(Table_PayItems[[#This Row],[Description]]="_","_ Unique Item - "&amp;Table_PayItems[[#This Row],[Item]]&amp;" - $"&amp;Table_PayItems[[#This Row],[Unit]],Table_PayItems[[#This Row],[Description]]&amp;" - $"&amp;Table_PayItems[[#This Row],[Unit]])</f>
        <v>Fence, Chain Link, 96 inch, with 4 Strand of Barbed Wire - $Ft</v>
      </c>
      <c r="I2644" s="29" t="str">
        <f>IFERROR(VLOOKUP(ROWS($M$5:M2644),Table_PayItems[[Search Key]:[Concentrated Name]],2,FALSE),"")</f>
        <v>Fence, Chain Link, 96 inch, with 4 Strand of Barbed Wire - $Ft</v>
      </c>
      <c r="J2644" s="1"/>
      <c r="K2644" s="1"/>
      <c r="L2644" s="22">
        <f>IF(ISNUMBER(SEARCH(Pay_Item_Search_Text_2,M2644)),MAX($L$4:L2643)+1,0)</f>
        <v>0</v>
      </c>
      <c r="M2644" s="1" t="str">
        <f>IFERROR(VLOOKUP(ROWS($M$5:M2644),Table_PayItems[[Search Key]:[Concentrated Name]],2,FALSE),"")</f>
        <v>Fence, Chain Link, 96 inch, with 4 Strand of Barbed Wire - $Ft</v>
      </c>
      <c r="N2644" s="1" t="str">
        <f>IFERROR(VLOOKUP(ROWS($M$5:N2644),$L$5:$M$7000,2,FALSE),"")</f>
        <v/>
      </c>
      <c r="O2644" s="1" t="str">
        <f>IFERROR(VLOOKUP(ROWS($O$5:O2644),$K$5:$L$7000,2,FALSE),"")</f>
        <v/>
      </c>
    </row>
    <row r="2645" spans="2:15" ht="15" customHeight="1" x14ac:dyDescent="0.25">
      <c r="B2645" s="178" t="s">
        <v>11373</v>
      </c>
      <c r="C2645" s="178" t="s">
        <v>104</v>
      </c>
      <c r="D2645" s="178" t="s">
        <v>3301</v>
      </c>
      <c r="E2645" s="178" t="s">
        <v>17</v>
      </c>
      <c r="F2645" s="178" t="s">
        <v>17</v>
      </c>
      <c r="G2645" s="1">
        <f>IF(ISNUMBER(Pay_Item_Search_Text),IF(ISNUMBER(IF(FIND(Pay_Item_Search_Text,B2645)=1,1, "FALSE")),MAX(G$4:$G2644)+1,IF(ISNUMBER(Pay_Item_Search_Text),0,IF(ISNUMBER(SEARCH(Pay_Item_Search_Text,H2645)),MAX(G$4:$G2644)+1,0))),IF(ISNUMBER(Pay_Item_Search_Text),0,IF(ISNUMBER(SEARCH(Pay_Item_Search_Text,H2645)),MAX(G$4:$G2644)+1,0)))</f>
        <v>2641</v>
      </c>
      <c r="H2645" s="1" t="str">
        <f>IF(Table_PayItems[[#This Row],[Description]]="_","_ Unique Item - "&amp;Table_PayItems[[#This Row],[Item]]&amp;" - $"&amp;Table_PayItems[[#This Row],[Unit]],Table_PayItems[[#This Row],[Description]]&amp;" - $"&amp;Table_PayItems[[#This Row],[Unit]])</f>
        <v>Fence, Chain Link, 96 inch, with 5 Strand of Barbed Wire - $Ft</v>
      </c>
      <c r="I2645" s="29" t="str">
        <f>IFERROR(VLOOKUP(ROWS($M$5:M2645),Table_PayItems[[Search Key]:[Concentrated Name]],2,FALSE),"")</f>
        <v>Fence, Chain Link, 96 inch, with 5 Strand of Barbed Wire - $Ft</v>
      </c>
      <c r="J2645" s="1"/>
      <c r="K2645" s="1"/>
      <c r="L2645" s="22">
        <f>IF(ISNUMBER(SEARCH(Pay_Item_Search_Text_2,M2645)),MAX($L$4:L2644)+1,0)</f>
        <v>0</v>
      </c>
      <c r="M2645" s="1" t="str">
        <f>IFERROR(VLOOKUP(ROWS($M$5:M2645),Table_PayItems[[Search Key]:[Concentrated Name]],2,FALSE),"")</f>
        <v>Fence, Chain Link, 96 inch, with 5 Strand of Barbed Wire - $Ft</v>
      </c>
      <c r="N2645" s="1" t="str">
        <f>IFERROR(VLOOKUP(ROWS($M$5:N2645),$L$5:$M$7000,2,FALSE),"")</f>
        <v/>
      </c>
      <c r="O2645" s="1" t="str">
        <f>IFERROR(VLOOKUP(ROWS($O$5:O2645),$K$5:$L$7000,2,FALSE),"")</f>
        <v/>
      </c>
    </row>
    <row r="2646" spans="2:15" ht="15" customHeight="1" x14ac:dyDescent="0.25">
      <c r="B2646" s="178" t="s">
        <v>11374</v>
      </c>
      <c r="C2646" s="178" t="s">
        <v>104</v>
      </c>
      <c r="D2646" s="178" t="s">
        <v>3302</v>
      </c>
      <c r="E2646" s="178" t="s">
        <v>17</v>
      </c>
      <c r="F2646" s="178" t="s">
        <v>17</v>
      </c>
      <c r="G2646" s="1">
        <f>IF(ISNUMBER(Pay_Item_Search_Text),IF(ISNUMBER(IF(FIND(Pay_Item_Search_Text,B2646)=1,1, "FALSE")),MAX(G$4:$G2645)+1,IF(ISNUMBER(Pay_Item_Search_Text),0,IF(ISNUMBER(SEARCH(Pay_Item_Search_Text,H2646)),MAX(G$4:$G2645)+1,0))),IF(ISNUMBER(Pay_Item_Search_Text),0,IF(ISNUMBER(SEARCH(Pay_Item_Search_Text,H2646)),MAX(G$4:$G2645)+1,0)))</f>
        <v>2642</v>
      </c>
      <c r="H2646" s="1" t="str">
        <f>IF(Table_PayItems[[#This Row],[Description]]="_","_ Unique Item - "&amp;Table_PayItems[[#This Row],[Item]]&amp;" - $"&amp;Table_PayItems[[#This Row],[Unit]],Table_PayItems[[#This Row],[Description]]&amp;" - $"&amp;Table_PayItems[[#This Row],[Unit]])</f>
        <v>Fence, Chain Link, 96 inch, with 6 Strand of Barbed Wire - $Ft</v>
      </c>
      <c r="I2646" s="29" t="str">
        <f>IFERROR(VLOOKUP(ROWS($M$5:M2646),Table_PayItems[[Search Key]:[Concentrated Name]],2,FALSE),"")</f>
        <v>Fence, Chain Link, 96 inch, with 6 Strand of Barbed Wire - $Ft</v>
      </c>
      <c r="J2646" s="1"/>
      <c r="K2646" s="1"/>
      <c r="L2646" s="22">
        <f>IF(ISNUMBER(SEARCH(Pay_Item_Search_Text_2,M2646)),MAX($L$4:L2645)+1,0)</f>
        <v>0</v>
      </c>
      <c r="M2646" s="1" t="str">
        <f>IFERROR(VLOOKUP(ROWS($M$5:M2646),Table_PayItems[[Search Key]:[Concentrated Name]],2,FALSE),"")</f>
        <v>Fence, Chain Link, 96 inch, with 6 Strand of Barbed Wire - $Ft</v>
      </c>
      <c r="N2646" s="1" t="str">
        <f>IFERROR(VLOOKUP(ROWS($M$5:N2646),$L$5:$M$7000,2,FALSE),"")</f>
        <v/>
      </c>
      <c r="O2646" s="1" t="str">
        <f>IFERROR(VLOOKUP(ROWS($O$5:O2646),$K$5:$L$7000,2,FALSE),"")</f>
        <v/>
      </c>
    </row>
    <row r="2647" spans="2:15" ht="15" customHeight="1" x14ac:dyDescent="0.25">
      <c r="B2647" s="178" t="s">
        <v>11375</v>
      </c>
      <c r="C2647" s="178" t="s">
        <v>104</v>
      </c>
      <c r="D2647" s="178" t="s">
        <v>3303</v>
      </c>
      <c r="E2647" s="178" t="s">
        <v>17</v>
      </c>
      <c r="F2647" s="178" t="s">
        <v>17</v>
      </c>
      <c r="G2647" s="1">
        <f>IF(ISNUMBER(Pay_Item_Search_Text),IF(ISNUMBER(IF(FIND(Pay_Item_Search_Text,B2647)=1,1, "FALSE")),MAX(G$4:$G2646)+1,IF(ISNUMBER(Pay_Item_Search_Text),0,IF(ISNUMBER(SEARCH(Pay_Item_Search_Text,H2647)),MAX(G$4:$G2646)+1,0))),IF(ISNUMBER(Pay_Item_Search_Text),0,IF(ISNUMBER(SEARCH(Pay_Item_Search_Text,H2647)),MAX(G$4:$G2646)+1,0)))</f>
        <v>2643</v>
      </c>
      <c r="H2647" s="1" t="str">
        <f>IF(Table_PayItems[[#This Row],[Description]]="_","_ Unique Item - "&amp;Table_PayItems[[#This Row],[Item]]&amp;" - $"&amp;Table_PayItems[[#This Row],[Unit]],Table_PayItems[[#This Row],[Description]]&amp;" - $"&amp;Table_PayItems[[#This Row],[Unit]])</f>
        <v>Fence, High Tensile Wire - $Ft</v>
      </c>
      <c r="I2647" s="29" t="str">
        <f>IFERROR(VLOOKUP(ROWS($M$5:M2647),Table_PayItems[[Search Key]:[Concentrated Name]],2,FALSE),"")</f>
        <v>Fence, High Tensile Wire - $Ft</v>
      </c>
      <c r="J2647" s="1"/>
      <c r="K2647" s="1"/>
      <c r="L2647" s="22">
        <f>IF(ISNUMBER(SEARCH(Pay_Item_Search_Text_2,M2647)),MAX($L$4:L2646)+1,0)</f>
        <v>0</v>
      </c>
      <c r="M2647" s="1" t="str">
        <f>IFERROR(VLOOKUP(ROWS($M$5:M2647),Table_PayItems[[Search Key]:[Concentrated Name]],2,FALSE),"")</f>
        <v>Fence, High Tensile Wire - $Ft</v>
      </c>
      <c r="N2647" s="1" t="str">
        <f>IFERROR(VLOOKUP(ROWS($M$5:N2647),$L$5:$M$7000,2,FALSE),"")</f>
        <v/>
      </c>
      <c r="O2647" s="1" t="str">
        <f>IFERROR(VLOOKUP(ROWS($O$5:O2647),$K$5:$L$7000,2,FALSE),"")</f>
        <v/>
      </c>
    </row>
    <row r="2648" spans="2:15" ht="15" customHeight="1" x14ac:dyDescent="0.25">
      <c r="B2648" s="178" t="s">
        <v>11377</v>
      </c>
      <c r="C2648" s="178" t="s">
        <v>104</v>
      </c>
      <c r="D2648" s="178" t="s">
        <v>3305</v>
      </c>
      <c r="E2648" s="178" t="s">
        <v>17</v>
      </c>
      <c r="F2648" s="178" t="s">
        <v>17</v>
      </c>
      <c r="G2648" s="1">
        <f>IF(ISNUMBER(Pay_Item_Search_Text),IF(ISNUMBER(IF(FIND(Pay_Item_Search_Text,B2648)=1,1, "FALSE")),MAX(G$4:$G2647)+1,IF(ISNUMBER(Pay_Item_Search_Text),0,IF(ISNUMBER(SEARCH(Pay_Item_Search_Text,H2648)),MAX(G$4:$G2647)+1,0))),IF(ISNUMBER(Pay_Item_Search_Text),0,IF(ISNUMBER(SEARCH(Pay_Item_Search_Text,H2648)),MAX(G$4:$G2647)+1,0)))</f>
        <v>2644</v>
      </c>
      <c r="H2648" s="1" t="str">
        <f>IF(Table_PayItems[[#This Row],[Description]]="_","_ Unique Item - "&amp;Table_PayItems[[#This Row],[Item]]&amp;" - $"&amp;Table_PayItems[[#This Row],[Unit]],Table_PayItems[[#This Row],[Description]]&amp;" - $"&amp;Table_PayItems[[#This Row],[Unit]])</f>
        <v>Fence, Moving - $Ft</v>
      </c>
      <c r="I2648" s="29" t="str">
        <f>IFERROR(VLOOKUP(ROWS($M$5:M2648),Table_PayItems[[Search Key]:[Concentrated Name]],2,FALSE),"")</f>
        <v>Fence, Moving - $Ft</v>
      </c>
      <c r="J2648" s="1"/>
      <c r="K2648" s="1"/>
      <c r="L2648" s="22">
        <f>IF(ISNUMBER(SEARCH(Pay_Item_Search_Text_2,M2648)),MAX($L$4:L2647)+1,0)</f>
        <v>0</v>
      </c>
      <c r="M2648" s="1" t="str">
        <f>IFERROR(VLOOKUP(ROWS($M$5:M2648),Table_PayItems[[Search Key]:[Concentrated Name]],2,FALSE),"")</f>
        <v>Fence, Moving - $Ft</v>
      </c>
      <c r="N2648" s="1" t="str">
        <f>IFERROR(VLOOKUP(ROWS($M$5:N2648),$L$5:$M$7000,2,FALSE),"")</f>
        <v/>
      </c>
      <c r="O2648" s="1" t="str">
        <f>IFERROR(VLOOKUP(ROWS($O$5:O2648),$K$5:$L$7000,2,FALSE),"")</f>
        <v/>
      </c>
    </row>
    <row r="2649" spans="2:15" ht="15" customHeight="1" x14ac:dyDescent="0.25">
      <c r="B2649" s="178" t="s">
        <v>11308</v>
      </c>
      <c r="C2649" s="178" t="s">
        <v>104</v>
      </c>
      <c r="D2649" s="178" t="s">
        <v>3235</v>
      </c>
      <c r="E2649" s="178" t="s">
        <v>3236</v>
      </c>
      <c r="F2649" s="178" t="s">
        <v>17</v>
      </c>
      <c r="G2649" s="1">
        <f>IF(ISNUMBER(Pay_Item_Search_Text),IF(ISNUMBER(IF(FIND(Pay_Item_Search_Text,B2649)=1,1, "FALSE")),MAX(G$4:$G2648)+1,IF(ISNUMBER(Pay_Item_Search_Text),0,IF(ISNUMBER(SEARCH(Pay_Item_Search_Text,H2649)),MAX(G$4:$G2648)+1,0))),IF(ISNUMBER(Pay_Item_Search_Text),0,IF(ISNUMBER(SEARCH(Pay_Item_Search_Text,H2649)),MAX(G$4:$G2648)+1,0)))</f>
        <v>2645</v>
      </c>
      <c r="H2649" s="1" t="str">
        <f>IF(Table_PayItems[[#This Row],[Description]]="_","_ Unique Item - "&amp;Table_PayItems[[#This Row],[Item]]&amp;" - $"&amp;Table_PayItems[[#This Row],[Unit]],Table_PayItems[[#This Row],[Description]]&amp;" - $"&amp;Table_PayItems[[#This Row],[Unit]])</f>
        <v>Fence, Protective - $Ft</v>
      </c>
      <c r="I2649" s="29" t="str">
        <f>IFERROR(VLOOKUP(ROWS($M$5:M2649),Table_PayItems[[Search Key]:[Concentrated Name]],2,FALSE),"")</f>
        <v>Fence, Protective - $Ft</v>
      </c>
      <c r="J2649" s="1"/>
      <c r="K2649" s="1"/>
      <c r="L2649" s="22">
        <f>IF(ISNUMBER(SEARCH(Pay_Item_Search_Text_2,M2649)),MAX($L$4:L2648)+1,0)</f>
        <v>0</v>
      </c>
      <c r="M2649" s="1" t="str">
        <f>IFERROR(VLOOKUP(ROWS($M$5:M2649),Table_PayItems[[Search Key]:[Concentrated Name]],2,FALSE),"")</f>
        <v>Fence, Protective - $Ft</v>
      </c>
      <c r="N2649" s="1" t="str">
        <f>IFERROR(VLOOKUP(ROWS($M$5:N2649),$L$5:$M$7000,2,FALSE),"")</f>
        <v/>
      </c>
      <c r="O2649" s="1" t="str">
        <f>IFERROR(VLOOKUP(ROWS($O$5:O2649),$K$5:$L$7000,2,FALSE),"")</f>
        <v/>
      </c>
    </row>
    <row r="2650" spans="2:15" ht="15" customHeight="1" x14ac:dyDescent="0.25">
      <c r="B2650" s="178" t="s">
        <v>8025</v>
      </c>
      <c r="C2650" s="178" t="s">
        <v>104</v>
      </c>
      <c r="D2650" s="178" t="s">
        <v>118</v>
      </c>
      <c r="E2650" s="178" t="s">
        <v>17</v>
      </c>
      <c r="F2650" s="178" t="s">
        <v>17</v>
      </c>
      <c r="G2650" s="1">
        <f>IF(ISNUMBER(Pay_Item_Search_Text),IF(ISNUMBER(IF(FIND(Pay_Item_Search_Text,B2650)=1,1, "FALSE")),MAX(G$4:$G2649)+1,IF(ISNUMBER(Pay_Item_Search_Text),0,IF(ISNUMBER(SEARCH(Pay_Item_Search_Text,H2650)),MAX(G$4:$G2649)+1,0))),IF(ISNUMBER(Pay_Item_Search_Text),0,IF(ISNUMBER(SEARCH(Pay_Item_Search_Text,H2650)),MAX(G$4:$G2649)+1,0)))</f>
        <v>2646</v>
      </c>
      <c r="H2650" s="1" t="str">
        <f>IF(Table_PayItems[[#This Row],[Description]]="_","_ Unique Item - "&amp;Table_PayItems[[#This Row],[Item]]&amp;" - $"&amp;Table_PayItems[[#This Row],[Unit]],Table_PayItems[[#This Row],[Description]]&amp;" - $"&amp;Table_PayItems[[#This Row],[Unit]])</f>
        <v>Fence, Rem - $Ft</v>
      </c>
      <c r="I2650" s="29" t="str">
        <f>IFERROR(VLOOKUP(ROWS($M$5:M2650),Table_PayItems[[Search Key]:[Concentrated Name]],2,FALSE),"")</f>
        <v>Fence, Rem - $Ft</v>
      </c>
      <c r="J2650" s="1"/>
      <c r="K2650" s="1"/>
      <c r="L2650" s="22">
        <f>IF(ISNUMBER(SEARCH(Pay_Item_Search_Text_2,M2650)),MAX($L$4:L2649)+1,0)</f>
        <v>0</v>
      </c>
      <c r="M2650" s="1" t="str">
        <f>IFERROR(VLOOKUP(ROWS($M$5:M2650),Table_PayItems[[Search Key]:[Concentrated Name]],2,FALSE),"")</f>
        <v>Fence, Rem - $Ft</v>
      </c>
      <c r="N2650" s="1" t="str">
        <f>IFERROR(VLOOKUP(ROWS($M$5:N2650),$L$5:$M$7000,2,FALSE),"")</f>
        <v/>
      </c>
      <c r="O2650" s="1" t="str">
        <f>IFERROR(VLOOKUP(ROWS($O$5:O2650),$K$5:$L$7000,2,FALSE),"")</f>
        <v/>
      </c>
    </row>
    <row r="2651" spans="2:15" ht="15" customHeight="1" x14ac:dyDescent="0.25">
      <c r="B2651" s="178" t="s">
        <v>11376</v>
      </c>
      <c r="C2651" s="178" t="s">
        <v>132</v>
      </c>
      <c r="D2651" s="178" t="s">
        <v>3304</v>
      </c>
      <c r="E2651" s="178" t="s">
        <v>17</v>
      </c>
      <c r="F2651" s="178" t="s">
        <v>17</v>
      </c>
      <c r="G2651" s="1">
        <f>IF(ISNUMBER(Pay_Item_Search_Text),IF(ISNUMBER(IF(FIND(Pay_Item_Search_Text,B2651)=1,1, "FALSE")),MAX(G$4:$G2650)+1,IF(ISNUMBER(Pay_Item_Search_Text),0,IF(ISNUMBER(SEARCH(Pay_Item_Search_Text,H2651)),MAX(G$4:$G2650)+1,0))),IF(ISNUMBER(Pay_Item_Search_Text),0,IF(ISNUMBER(SEARCH(Pay_Item_Search_Text,H2651)),MAX(G$4:$G2650)+1,0)))</f>
        <v>2647</v>
      </c>
      <c r="H2651" s="1" t="str">
        <f>IF(Table_PayItems[[#This Row],[Description]]="_","_ Unique Item - "&amp;Table_PayItems[[#This Row],[Item]]&amp;" - $"&amp;Table_PayItems[[#This Row],[Unit]],Table_PayItems[[#This Row],[Description]]&amp;" - $"&amp;Table_PayItems[[#This Row],[Unit]])</f>
        <v>Fence, Structure - $Sft</v>
      </c>
      <c r="I2651" s="29" t="str">
        <f>IFERROR(VLOOKUP(ROWS($M$5:M2651),Table_PayItems[[Search Key]:[Concentrated Name]],2,FALSE),"")</f>
        <v>Fence, Structure - $Sft</v>
      </c>
      <c r="J2651" s="1"/>
      <c r="K2651" s="1"/>
      <c r="L2651" s="22">
        <f>IF(ISNUMBER(SEARCH(Pay_Item_Search_Text_2,M2651)),MAX($L$4:L2650)+1,0)</f>
        <v>0</v>
      </c>
      <c r="M2651" s="1" t="str">
        <f>IFERROR(VLOOKUP(ROWS($M$5:M2651),Table_PayItems[[Search Key]:[Concentrated Name]],2,FALSE),"")</f>
        <v>Fence, Structure - $Sft</v>
      </c>
      <c r="N2651" s="1" t="str">
        <f>IFERROR(VLOOKUP(ROWS($M$5:N2651),$L$5:$M$7000,2,FALSE),"")</f>
        <v/>
      </c>
      <c r="O2651" s="1" t="str">
        <f>IFERROR(VLOOKUP(ROWS($O$5:O2651),$K$5:$L$7000,2,FALSE),"")</f>
        <v/>
      </c>
    </row>
    <row r="2652" spans="2:15" ht="15" customHeight="1" x14ac:dyDescent="0.25">
      <c r="B2652" s="178" t="s">
        <v>11305</v>
      </c>
      <c r="C2652" s="178" t="s">
        <v>104</v>
      </c>
      <c r="D2652" s="178" t="s">
        <v>3232</v>
      </c>
      <c r="E2652" s="178" t="s">
        <v>17</v>
      </c>
      <c r="F2652" s="178" t="s">
        <v>17</v>
      </c>
      <c r="G2652" s="1">
        <f>IF(ISNUMBER(Pay_Item_Search_Text),IF(ISNUMBER(IF(FIND(Pay_Item_Search_Text,B2652)=1,1, "FALSE")),MAX(G$4:$G2651)+1,IF(ISNUMBER(Pay_Item_Search_Text),0,IF(ISNUMBER(SEARCH(Pay_Item_Search_Text,H2652)),MAX(G$4:$G2651)+1,0))),IF(ISNUMBER(Pay_Item_Search_Text),0,IF(ISNUMBER(SEARCH(Pay_Item_Search_Text,H2652)),MAX(G$4:$G2651)+1,0)))</f>
        <v>2648</v>
      </c>
      <c r="H2652" s="1" t="str">
        <f>IF(Table_PayItems[[#This Row],[Description]]="_","_ Unique Item - "&amp;Table_PayItems[[#This Row],[Item]]&amp;" - $"&amp;Table_PayItems[[#This Row],[Unit]],Table_PayItems[[#This Row],[Description]]&amp;" - $"&amp;Table_PayItems[[#This Row],[Unit]])</f>
        <v>Fence, Temp - $Ft</v>
      </c>
      <c r="I2652" s="29" t="str">
        <f>IFERROR(VLOOKUP(ROWS($M$5:M2652),Table_PayItems[[Search Key]:[Concentrated Name]],2,FALSE),"")</f>
        <v>Fence, Temp - $Ft</v>
      </c>
      <c r="J2652" s="1"/>
      <c r="K2652" s="1"/>
      <c r="L2652" s="22">
        <f>IF(ISNUMBER(SEARCH(Pay_Item_Search_Text_2,M2652)),MAX($L$4:L2651)+1,0)</f>
        <v>0</v>
      </c>
      <c r="M2652" s="1" t="str">
        <f>IFERROR(VLOOKUP(ROWS($M$5:M2652),Table_PayItems[[Search Key]:[Concentrated Name]],2,FALSE),"")</f>
        <v>Fence, Temp - $Ft</v>
      </c>
      <c r="N2652" s="1" t="str">
        <f>IFERROR(VLOOKUP(ROWS($M$5:N2652),$L$5:$M$7000,2,FALSE),"")</f>
        <v/>
      </c>
      <c r="O2652" s="1" t="str">
        <f>IFERROR(VLOOKUP(ROWS($O$5:O2652),$K$5:$L$7000,2,FALSE),"")</f>
        <v/>
      </c>
    </row>
    <row r="2653" spans="2:15" ht="15" customHeight="1" x14ac:dyDescent="0.25">
      <c r="B2653" s="178" t="s">
        <v>11303</v>
      </c>
      <c r="C2653" s="178" t="s">
        <v>104</v>
      </c>
      <c r="D2653" s="178" t="s">
        <v>3230</v>
      </c>
      <c r="E2653" s="178" t="s">
        <v>3236</v>
      </c>
      <c r="F2653" s="178" t="s">
        <v>17</v>
      </c>
      <c r="G2653" s="1">
        <f>IF(ISNUMBER(Pay_Item_Search_Text),IF(ISNUMBER(IF(FIND(Pay_Item_Search_Text,B2653)=1,1, "FALSE")),MAX(G$4:$G2652)+1,IF(ISNUMBER(Pay_Item_Search_Text),0,IF(ISNUMBER(SEARCH(Pay_Item_Search_Text,H2653)),MAX(G$4:$G2652)+1,0))),IF(ISNUMBER(Pay_Item_Search_Text),0,IF(ISNUMBER(SEARCH(Pay_Item_Search_Text,H2653)),MAX(G$4:$G2652)+1,0)))</f>
        <v>2649</v>
      </c>
      <c r="H2653" s="1" t="str">
        <f>IF(Table_PayItems[[#This Row],[Description]]="_","_ Unique Item - "&amp;Table_PayItems[[#This Row],[Item]]&amp;" - $"&amp;Table_PayItems[[#This Row],[Unit]],Table_PayItems[[#This Row],[Description]]&amp;" - $"&amp;Table_PayItems[[#This Row],[Unit]])</f>
        <v>Fence, Woven Wire with Steel Post - $Ft</v>
      </c>
      <c r="I2653" s="29" t="str">
        <f>IFERROR(VLOOKUP(ROWS($M$5:M2653),Table_PayItems[[Search Key]:[Concentrated Name]],2,FALSE),"")</f>
        <v>Fence, Woven Wire with Steel Post - $Ft</v>
      </c>
      <c r="J2653" s="1"/>
      <c r="K2653" s="1"/>
      <c r="L2653" s="22">
        <f>IF(ISNUMBER(SEARCH(Pay_Item_Search_Text_2,M2653)),MAX($L$4:L2652)+1,0)</f>
        <v>0</v>
      </c>
      <c r="M2653" s="1" t="str">
        <f>IFERROR(VLOOKUP(ROWS($M$5:M2653),Table_PayItems[[Search Key]:[Concentrated Name]],2,FALSE),"")</f>
        <v>Fence, Woven Wire with Steel Post - $Ft</v>
      </c>
      <c r="N2653" s="1" t="str">
        <f>IFERROR(VLOOKUP(ROWS($M$5:N2653),$L$5:$M$7000,2,FALSE),"")</f>
        <v/>
      </c>
      <c r="O2653" s="1" t="str">
        <f>IFERROR(VLOOKUP(ROWS($O$5:O2653),$K$5:$L$7000,2,FALSE),"")</f>
        <v/>
      </c>
    </row>
    <row r="2654" spans="2:15" ht="15" customHeight="1" x14ac:dyDescent="0.25">
      <c r="B2654" s="178" t="s">
        <v>11302</v>
      </c>
      <c r="C2654" s="178" t="s">
        <v>104</v>
      </c>
      <c r="D2654" s="178" t="s">
        <v>3229</v>
      </c>
      <c r="E2654" s="178" t="s">
        <v>3236</v>
      </c>
      <c r="F2654" s="178" t="s">
        <v>17</v>
      </c>
      <c r="G2654" s="1">
        <f>IF(ISNUMBER(Pay_Item_Search_Text),IF(ISNUMBER(IF(FIND(Pay_Item_Search_Text,B2654)=1,1, "FALSE")),MAX(G$4:$G2653)+1,IF(ISNUMBER(Pay_Item_Search_Text),0,IF(ISNUMBER(SEARCH(Pay_Item_Search_Text,H2654)),MAX(G$4:$G2653)+1,0))),IF(ISNUMBER(Pay_Item_Search_Text),0,IF(ISNUMBER(SEARCH(Pay_Item_Search_Text,H2654)),MAX(G$4:$G2653)+1,0)))</f>
        <v>2650</v>
      </c>
      <c r="H2654" s="1" t="str">
        <f>IF(Table_PayItems[[#This Row],[Description]]="_","_ Unique Item - "&amp;Table_PayItems[[#This Row],[Item]]&amp;" - $"&amp;Table_PayItems[[#This Row],[Unit]],Table_PayItems[[#This Row],[Description]]&amp;" - $"&amp;Table_PayItems[[#This Row],[Unit]])</f>
        <v>Fence, Woven Wire with Wood Post - $Ft</v>
      </c>
      <c r="I2654" s="29" t="str">
        <f>IFERROR(VLOOKUP(ROWS($M$5:M2654),Table_PayItems[[Search Key]:[Concentrated Name]],2,FALSE),"")</f>
        <v>Fence, Woven Wire with Wood Post - $Ft</v>
      </c>
      <c r="J2654" s="1"/>
      <c r="K2654" s="1"/>
      <c r="L2654" s="22">
        <f>IF(ISNUMBER(SEARCH(Pay_Item_Search_Text_2,M2654)),MAX($L$4:L2653)+1,0)</f>
        <v>0</v>
      </c>
      <c r="M2654" s="1" t="str">
        <f>IFERROR(VLOOKUP(ROWS($M$5:M2654),Table_PayItems[[Search Key]:[Concentrated Name]],2,FALSE),"")</f>
        <v>Fence, Woven Wire with Wood Post - $Ft</v>
      </c>
      <c r="N2654" s="1" t="str">
        <f>IFERROR(VLOOKUP(ROWS($M$5:N2654),$L$5:$M$7000,2,FALSE),"")</f>
        <v/>
      </c>
      <c r="O2654" s="1" t="str">
        <f>IFERROR(VLOOKUP(ROWS($O$5:O2654),$K$5:$L$7000,2,FALSE),"")</f>
        <v/>
      </c>
    </row>
    <row r="2655" spans="2:15" ht="15" customHeight="1" x14ac:dyDescent="0.25">
      <c r="B2655" s="178" t="s">
        <v>13618</v>
      </c>
      <c r="C2655" s="178" t="s">
        <v>154</v>
      </c>
      <c r="D2655" s="178" t="s">
        <v>4551</v>
      </c>
      <c r="E2655" s="178" t="s">
        <v>17</v>
      </c>
      <c r="F2655" s="178" t="s">
        <v>17</v>
      </c>
      <c r="G2655" s="1">
        <f>IF(ISNUMBER(Pay_Item_Search_Text),IF(ISNUMBER(IF(FIND(Pay_Item_Search_Text,B2655)=1,1, "FALSE")),MAX(G$4:$G2654)+1,IF(ISNUMBER(Pay_Item_Search_Text),0,IF(ISNUMBER(SEARCH(Pay_Item_Search_Text,H2655)),MAX(G$4:$G2654)+1,0))),IF(ISNUMBER(Pay_Item_Search_Text),0,IF(ISNUMBER(SEARCH(Pay_Item_Search_Text,H2655)),MAX(G$4:$G2654)+1,0)))</f>
        <v>2651</v>
      </c>
      <c r="H2655" s="1" t="str">
        <f>IF(Table_PayItems[[#This Row],[Description]]="_","_ Unique Item - "&amp;Table_PayItems[[#This Row],[Item]]&amp;" - $"&amp;Table_PayItems[[#This Row],[Unit]],Table_PayItems[[#This Row],[Description]]&amp;" - $"&amp;Table_PayItems[[#This Row],[Unit]])</f>
        <v>Fertilizer, Chemical Nutrient, Cl A - $Lb</v>
      </c>
      <c r="I2655" s="29" t="str">
        <f>IFERROR(VLOOKUP(ROWS($M$5:M2655),Table_PayItems[[Search Key]:[Concentrated Name]],2,FALSE),"")</f>
        <v>Fertilizer, Chemical Nutrient, Cl A - $Lb</v>
      </c>
      <c r="J2655" s="1"/>
      <c r="K2655" s="1"/>
      <c r="L2655" s="22">
        <f>IF(ISNUMBER(SEARCH(Pay_Item_Search_Text_2,M2655)),MAX($L$4:L2654)+1,0)</f>
        <v>0</v>
      </c>
      <c r="M2655" s="1" t="str">
        <f>IFERROR(VLOOKUP(ROWS($M$5:M2655),Table_PayItems[[Search Key]:[Concentrated Name]],2,FALSE),"")</f>
        <v>Fertilizer, Chemical Nutrient, Cl A - $Lb</v>
      </c>
      <c r="N2655" s="1" t="str">
        <f>IFERROR(VLOOKUP(ROWS($M$5:N2655),$L$5:$M$7000,2,FALSE),"")</f>
        <v/>
      </c>
      <c r="O2655" s="1" t="str">
        <f>IFERROR(VLOOKUP(ROWS($O$5:O2655),$K$5:$L$7000,2,FALSE),"")</f>
        <v/>
      </c>
    </row>
    <row r="2656" spans="2:15" ht="15" customHeight="1" x14ac:dyDescent="0.25">
      <c r="B2656" s="178" t="s">
        <v>13619</v>
      </c>
      <c r="C2656" s="178" t="s">
        <v>154</v>
      </c>
      <c r="D2656" s="178" t="s">
        <v>4552</v>
      </c>
      <c r="E2656" s="178" t="s">
        <v>17</v>
      </c>
      <c r="F2656" s="178" t="s">
        <v>17</v>
      </c>
      <c r="G2656" s="1">
        <f>IF(ISNUMBER(Pay_Item_Search_Text),IF(ISNUMBER(IF(FIND(Pay_Item_Search_Text,B2656)=1,1, "FALSE")),MAX(G$4:$G2655)+1,IF(ISNUMBER(Pay_Item_Search_Text),0,IF(ISNUMBER(SEARCH(Pay_Item_Search_Text,H2656)),MAX(G$4:$G2655)+1,0))),IF(ISNUMBER(Pay_Item_Search_Text),0,IF(ISNUMBER(SEARCH(Pay_Item_Search_Text,H2656)),MAX(G$4:$G2655)+1,0)))</f>
        <v>2652</v>
      </c>
      <c r="H2656" s="1" t="str">
        <f>IF(Table_PayItems[[#This Row],[Description]]="_","_ Unique Item - "&amp;Table_PayItems[[#This Row],[Item]]&amp;" - $"&amp;Table_PayItems[[#This Row],[Unit]],Table_PayItems[[#This Row],[Description]]&amp;" - $"&amp;Table_PayItems[[#This Row],[Unit]])</f>
        <v>Fertilizer, Chemical Nutrient, Cl B - $Lb</v>
      </c>
      <c r="I2656" s="29" t="str">
        <f>IFERROR(VLOOKUP(ROWS($M$5:M2656),Table_PayItems[[Search Key]:[Concentrated Name]],2,FALSE),"")</f>
        <v>Fertilizer, Chemical Nutrient, Cl B - $Lb</v>
      </c>
      <c r="J2656" s="1"/>
      <c r="K2656" s="1"/>
      <c r="L2656" s="22">
        <f>IF(ISNUMBER(SEARCH(Pay_Item_Search_Text_2,M2656)),MAX($L$4:L2655)+1,0)</f>
        <v>0</v>
      </c>
      <c r="M2656" s="1" t="str">
        <f>IFERROR(VLOOKUP(ROWS($M$5:M2656),Table_PayItems[[Search Key]:[Concentrated Name]],2,FALSE),"")</f>
        <v>Fertilizer, Chemical Nutrient, Cl B - $Lb</v>
      </c>
      <c r="N2656" s="1" t="str">
        <f>IFERROR(VLOOKUP(ROWS($M$5:N2656),$L$5:$M$7000,2,FALSE),"")</f>
        <v/>
      </c>
      <c r="O2656" s="1" t="str">
        <f>IFERROR(VLOOKUP(ROWS($O$5:O2656),$K$5:$L$7000,2,FALSE),"")</f>
        <v/>
      </c>
    </row>
    <row r="2657" spans="2:15" ht="15" customHeight="1" x14ac:dyDescent="0.25">
      <c r="B2657" s="178" t="s">
        <v>13620</v>
      </c>
      <c r="C2657" s="178" t="s">
        <v>154</v>
      </c>
      <c r="D2657" s="178" t="s">
        <v>4553</v>
      </c>
      <c r="E2657" s="178" t="s">
        <v>17</v>
      </c>
      <c r="F2657" s="178" t="s">
        <v>17</v>
      </c>
      <c r="G2657" s="1">
        <f>IF(ISNUMBER(Pay_Item_Search_Text),IF(ISNUMBER(IF(FIND(Pay_Item_Search_Text,B2657)=1,1, "FALSE")),MAX(G$4:$G2656)+1,IF(ISNUMBER(Pay_Item_Search_Text),0,IF(ISNUMBER(SEARCH(Pay_Item_Search_Text,H2657)),MAX(G$4:$G2656)+1,0))),IF(ISNUMBER(Pay_Item_Search_Text),0,IF(ISNUMBER(SEARCH(Pay_Item_Search_Text,H2657)),MAX(G$4:$G2656)+1,0)))</f>
        <v>2653</v>
      </c>
      <c r="H2657" s="1" t="str">
        <f>IF(Table_PayItems[[#This Row],[Description]]="_","_ Unique Item - "&amp;Table_PayItems[[#This Row],[Item]]&amp;" - $"&amp;Table_PayItems[[#This Row],[Unit]],Table_PayItems[[#This Row],[Description]]&amp;" - $"&amp;Table_PayItems[[#This Row],[Unit]])</f>
        <v>Fertilizer, Chemical Nutrient, Cl C - $Lb</v>
      </c>
      <c r="I2657" s="29" t="str">
        <f>IFERROR(VLOOKUP(ROWS($M$5:M2657),Table_PayItems[[Search Key]:[Concentrated Name]],2,FALSE),"")</f>
        <v>Fertilizer, Chemical Nutrient, Cl C - $Lb</v>
      </c>
      <c r="J2657" s="1"/>
      <c r="K2657" s="1"/>
      <c r="L2657" s="22">
        <f>IF(ISNUMBER(SEARCH(Pay_Item_Search_Text_2,M2657)),MAX($L$4:L2656)+1,0)</f>
        <v>0</v>
      </c>
      <c r="M2657" s="1" t="str">
        <f>IFERROR(VLOOKUP(ROWS($M$5:M2657),Table_PayItems[[Search Key]:[Concentrated Name]],2,FALSE),"")</f>
        <v>Fertilizer, Chemical Nutrient, Cl C - $Lb</v>
      </c>
      <c r="N2657" s="1" t="str">
        <f>IFERROR(VLOOKUP(ROWS($M$5:N2657),$L$5:$M$7000,2,FALSE),"")</f>
        <v/>
      </c>
      <c r="O2657" s="1" t="str">
        <f>IFERROR(VLOOKUP(ROWS($O$5:O2657),$K$5:$L$7000,2,FALSE),"")</f>
        <v/>
      </c>
    </row>
    <row r="2658" spans="2:15" ht="15" customHeight="1" x14ac:dyDescent="0.25">
      <c r="B2658" s="178" t="s">
        <v>12552</v>
      </c>
      <c r="C2658" s="178" t="s">
        <v>88</v>
      </c>
      <c r="D2658" s="178" t="s">
        <v>7222</v>
      </c>
      <c r="E2658" s="178" t="s">
        <v>6993</v>
      </c>
      <c r="F2658" s="178" t="s">
        <v>17</v>
      </c>
      <c r="G2658" s="1">
        <f>IF(ISNUMBER(Pay_Item_Search_Text),IF(ISNUMBER(IF(FIND(Pay_Item_Search_Text,B2658)=1,1, "FALSE")),MAX(G$4:$G2657)+1,IF(ISNUMBER(Pay_Item_Search_Text),0,IF(ISNUMBER(SEARCH(Pay_Item_Search_Text,H2658)),MAX(G$4:$G2657)+1,0))),IF(ISNUMBER(Pay_Item_Search_Text),0,IF(ISNUMBER(SEARCH(Pay_Item_Search_Text,H2658)),MAX(G$4:$G2657)+1,0)))</f>
        <v>2654</v>
      </c>
      <c r="H2658" s="1" t="str">
        <f>IF(Table_PayItems[[#This Row],[Description]]="_","_ Unique Item - "&amp;Table_PayItems[[#This Row],[Item]]&amp;" - $"&amp;Table_PayItems[[#This Row],[Unit]],Table_PayItems[[#This Row],[Description]]&amp;" - $"&amp;Table_PayItems[[#This Row],[Unit]])</f>
        <v>Festuca glauca Elijah Blue, #1 cont. - $Ea</v>
      </c>
      <c r="I2658" s="29" t="str">
        <f>IFERROR(VLOOKUP(ROWS($M$5:M2658),Table_PayItems[[Search Key]:[Concentrated Name]],2,FALSE),"")</f>
        <v>Festuca glauca Elijah Blue, #1 cont. - $Ea</v>
      </c>
      <c r="J2658" s="1"/>
      <c r="K2658" s="1"/>
      <c r="L2658" s="22">
        <f>IF(ISNUMBER(SEARCH(Pay_Item_Search_Text_2,M2658)),MAX($L$4:L2657)+1,0)</f>
        <v>0</v>
      </c>
      <c r="M2658" s="1" t="str">
        <f>IFERROR(VLOOKUP(ROWS($M$5:M2658),Table_PayItems[[Search Key]:[Concentrated Name]],2,FALSE),"")</f>
        <v>Festuca glauca Elijah Blue, #1 cont. - $Ea</v>
      </c>
      <c r="N2658" s="1" t="str">
        <f>IFERROR(VLOOKUP(ROWS($M$5:N2658),$L$5:$M$7000,2,FALSE),"")</f>
        <v/>
      </c>
      <c r="O2658" s="1" t="str">
        <f>IFERROR(VLOOKUP(ROWS($O$5:O2658),$K$5:$L$7000,2,FALSE),"")</f>
        <v/>
      </c>
    </row>
    <row r="2659" spans="2:15" ht="15" customHeight="1" x14ac:dyDescent="0.25">
      <c r="B2659" s="178" t="s">
        <v>12553</v>
      </c>
      <c r="C2659" s="178" t="s">
        <v>88</v>
      </c>
      <c r="D2659" s="178" t="s">
        <v>7223</v>
      </c>
      <c r="E2659" s="178" t="s">
        <v>6993</v>
      </c>
      <c r="F2659" s="178" t="s">
        <v>17</v>
      </c>
      <c r="G2659" s="1">
        <f>IF(ISNUMBER(Pay_Item_Search_Text),IF(ISNUMBER(IF(FIND(Pay_Item_Search_Text,B2659)=1,1, "FALSE")),MAX(G$4:$G2658)+1,IF(ISNUMBER(Pay_Item_Search_Text),0,IF(ISNUMBER(SEARCH(Pay_Item_Search_Text,H2659)),MAX(G$4:$G2658)+1,0))),IF(ISNUMBER(Pay_Item_Search_Text),0,IF(ISNUMBER(SEARCH(Pay_Item_Search_Text,H2659)),MAX(G$4:$G2658)+1,0)))</f>
        <v>2655</v>
      </c>
      <c r="H2659" s="1" t="str">
        <f>IF(Table_PayItems[[#This Row],[Description]]="_","_ Unique Item - "&amp;Table_PayItems[[#This Row],[Item]]&amp;" - $"&amp;Table_PayItems[[#This Row],[Unit]],Table_PayItems[[#This Row],[Description]]&amp;" - $"&amp;Table_PayItems[[#This Row],[Unit]])</f>
        <v>Festuca glauca Elijah Blue, #2 cont. - $Ea</v>
      </c>
      <c r="I2659" s="29" t="str">
        <f>IFERROR(VLOOKUP(ROWS($M$5:M2659),Table_PayItems[[Search Key]:[Concentrated Name]],2,FALSE),"")</f>
        <v>Festuca glauca Elijah Blue, #2 cont. - $Ea</v>
      </c>
      <c r="J2659" s="1"/>
      <c r="K2659" s="1"/>
      <c r="L2659" s="22">
        <f>IF(ISNUMBER(SEARCH(Pay_Item_Search_Text_2,M2659)),MAX($L$4:L2658)+1,0)</f>
        <v>0</v>
      </c>
      <c r="M2659" s="1" t="str">
        <f>IFERROR(VLOOKUP(ROWS($M$5:M2659),Table_PayItems[[Search Key]:[Concentrated Name]],2,FALSE),"")</f>
        <v>Festuca glauca Elijah Blue, #2 cont. - $Ea</v>
      </c>
      <c r="N2659" s="1" t="str">
        <f>IFERROR(VLOOKUP(ROWS($M$5:N2659),$L$5:$M$7000,2,FALSE),"")</f>
        <v/>
      </c>
      <c r="O2659" s="1" t="str">
        <f>IFERROR(VLOOKUP(ROWS($O$5:O2659),$K$5:$L$7000,2,FALSE),"")</f>
        <v/>
      </c>
    </row>
    <row r="2660" spans="2:15" ht="15" customHeight="1" x14ac:dyDescent="0.25">
      <c r="B2660" s="178" t="s">
        <v>12554</v>
      </c>
      <c r="C2660" s="178" t="s">
        <v>88</v>
      </c>
      <c r="D2660" s="178" t="s">
        <v>7224</v>
      </c>
      <c r="E2660" s="178" t="s">
        <v>6993</v>
      </c>
      <c r="F2660" s="178" t="s">
        <v>17</v>
      </c>
      <c r="G2660" s="1">
        <f>IF(ISNUMBER(Pay_Item_Search_Text),IF(ISNUMBER(IF(FIND(Pay_Item_Search_Text,B2660)=1,1, "FALSE")),MAX(G$4:$G2659)+1,IF(ISNUMBER(Pay_Item_Search_Text),0,IF(ISNUMBER(SEARCH(Pay_Item_Search_Text,H2660)),MAX(G$4:$G2659)+1,0))),IF(ISNUMBER(Pay_Item_Search_Text),0,IF(ISNUMBER(SEARCH(Pay_Item_Search_Text,H2660)),MAX(G$4:$G2659)+1,0)))</f>
        <v>2656</v>
      </c>
      <c r="H2660" s="1" t="str">
        <f>IF(Table_PayItems[[#This Row],[Description]]="_","_ Unique Item - "&amp;Table_PayItems[[#This Row],[Item]]&amp;" - $"&amp;Table_PayItems[[#This Row],[Unit]],Table_PayItems[[#This Row],[Description]]&amp;" - $"&amp;Table_PayItems[[#This Row],[Unit]])</f>
        <v>Festuca glauca Elijah Blue, 2 inch pot - $Ea</v>
      </c>
      <c r="I2660" s="29" t="str">
        <f>IFERROR(VLOOKUP(ROWS($M$5:M2660),Table_PayItems[[Search Key]:[Concentrated Name]],2,FALSE),"")</f>
        <v>Festuca glauca Elijah Blue, 2 inch pot - $Ea</v>
      </c>
      <c r="J2660" s="1"/>
      <c r="K2660" s="1"/>
      <c r="L2660" s="22">
        <f>IF(ISNUMBER(SEARCH(Pay_Item_Search_Text_2,M2660)),MAX($L$4:L2659)+1,0)</f>
        <v>0</v>
      </c>
      <c r="M2660" s="1" t="str">
        <f>IFERROR(VLOOKUP(ROWS($M$5:M2660),Table_PayItems[[Search Key]:[Concentrated Name]],2,FALSE),"")</f>
        <v>Festuca glauca Elijah Blue, 2 inch pot - $Ea</v>
      </c>
      <c r="N2660" s="1" t="str">
        <f>IFERROR(VLOOKUP(ROWS($M$5:N2660),$L$5:$M$7000,2,FALSE),"")</f>
        <v/>
      </c>
      <c r="O2660" s="1" t="str">
        <f>IFERROR(VLOOKUP(ROWS($O$5:O2660),$K$5:$L$7000,2,FALSE),"")</f>
        <v/>
      </c>
    </row>
    <row r="2661" spans="2:15" ht="15" customHeight="1" x14ac:dyDescent="0.25">
      <c r="B2661" s="178" t="s">
        <v>12555</v>
      </c>
      <c r="C2661" s="178" t="s">
        <v>88</v>
      </c>
      <c r="D2661" s="178" t="s">
        <v>7225</v>
      </c>
      <c r="E2661" s="178" t="s">
        <v>6993</v>
      </c>
      <c r="F2661" s="178" t="s">
        <v>17</v>
      </c>
      <c r="G2661" s="1">
        <f>IF(ISNUMBER(Pay_Item_Search_Text),IF(ISNUMBER(IF(FIND(Pay_Item_Search_Text,B2661)=1,1, "FALSE")),MAX(G$4:$G2660)+1,IF(ISNUMBER(Pay_Item_Search_Text),0,IF(ISNUMBER(SEARCH(Pay_Item_Search_Text,H2661)),MAX(G$4:$G2660)+1,0))),IF(ISNUMBER(Pay_Item_Search_Text),0,IF(ISNUMBER(SEARCH(Pay_Item_Search_Text,H2661)),MAX(G$4:$G2660)+1,0)))</f>
        <v>2657</v>
      </c>
      <c r="H2661" s="1" t="str">
        <f>IF(Table_PayItems[[#This Row],[Description]]="_","_ Unique Item - "&amp;Table_PayItems[[#This Row],[Item]]&amp;" - $"&amp;Table_PayItems[[#This Row],[Unit]],Table_PayItems[[#This Row],[Description]]&amp;" - $"&amp;Table_PayItems[[#This Row],[Unit]])</f>
        <v>Festuca glauca Elijah Blue, 3 inch pot - $Ea</v>
      </c>
      <c r="I2661" s="29" t="str">
        <f>IFERROR(VLOOKUP(ROWS($M$5:M2661),Table_PayItems[[Search Key]:[Concentrated Name]],2,FALSE),"")</f>
        <v>Festuca glauca Elijah Blue, 3 inch pot - $Ea</v>
      </c>
      <c r="J2661" s="1"/>
      <c r="K2661" s="1"/>
      <c r="L2661" s="22">
        <f>IF(ISNUMBER(SEARCH(Pay_Item_Search_Text_2,M2661)),MAX($L$4:L2660)+1,0)</f>
        <v>0</v>
      </c>
      <c r="M2661" s="1" t="str">
        <f>IFERROR(VLOOKUP(ROWS($M$5:M2661),Table_PayItems[[Search Key]:[Concentrated Name]],2,FALSE),"")</f>
        <v>Festuca glauca Elijah Blue, 3 inch pot - $Ea</v>
      </c>
      <c r="N2661" s="1" t="str">
        <f>IFERROR(VLOOKUP(ROWS($M$5:N2661),$L$5:$M$7000,2,FALSE),"")</f>
        <v/>
      </c>
      <c r="O2661" s="1" t="str">
        <f>IFERROR(VLOOKUP(ROWS($O$5:O2661),$K$5:$L$7000,2,FALSE),"")</f>
        <v/>
      </c>
    </row>
    <row r="2662" spans="2:15" ht="15" customHeight="1" x14ac:dyDescent="0.25">
      <c r="B2662" s="178" t="s">
        <v>12556</v>
      </c>
      <c r="C2662" s="178" t="s">
        <v>88</v>
      </c>
      <c r="D2662" s="178" t="s">
        <v>7226</v>
      </c>
      <c r="E2662" s="178" t="s">
        <v>6993</v>
      </c>
      <c r="F2662" s="178" t="s">
        <v>17</v>
      </c>
      <c r="G2662" s="1">
        <f>IF(ISNUMBER(Pay_Item_Search_Text),IF(ISNUMBER(IF(FIND(Pay_Item_Search_Text,B2662)=1,1, "FALSE")),MAX(G$4:$G2661)+1,IF(ISNUMBER(Pay_Item_Search_Text),0,IF(ISNUMBER(SEARCH(Pay_Item_Search_Text,H2662)),MAX(G$4:$G2661)+1,0))),IF(ISNUMBER(Pay_Item_Search_Text),0,IF(ISNUMBER(SEARCH(Pay_Item_Search_Text,H2662)),MAX(G$4:$G2661)+1,0)))</f>
        <v>2658</v>
      </c>
      <c r="H2662" s="1" t="str">
        <f>IF(Table_PayItems[[#This Row],[Description]]="_","_ Unique Item - "&amp;Table_PayItems[[#This Row],[Item]]&amp;" - $"&amp;Table_PayItems[[#This Row],[Unit]],Table_PayItems[[#This Row],[Description]]&amp;" - $"&amp;Table_PayItems[[#This Row],[Unit]])</f>
        <v>Festuca glauca Elijah Blue, 4 inch pot - $Ea</v>
      </c>
      <c r="I2662" s="29" t="str">
        <f>IFERROR(VLOOKUP(ROWS($M$5:M2662),Table_PayItems[[Search Key]:[Concentrated Name]],2,FALSE),"")</f>
        <v>Festuca glauca Elijah Blue, 4 inch pot - $Ea</v>
      </c>
      <c r="J2662" s="1"/>
      <c r="K2662" s="1"/>
      <c r="L2662" s="22">
        <f>IF(ISNUMBER(SEARCH(Pay_Item_Search_Text_2,M2662)),MAX($L$4:L2661)+1,0)</f>
        <v>0</v>
      </c>
      <c r="M2662" s="1" t="str">
        <f>IFERROR(VLOOKUP(ROWS($M$5:M2662),Table_PayItems[[Search Key]:[Concentrated Name]],2,FALSE),"")</f>
        <v>Festuca glauca Elijah Blue, 4 inch pot - $Ea</v>
      </c>
      <c r="N2662" s="1" t="str">
        <f>IFERROR(VLOOKUP(ROWS($M$5:N2662),$L$5:$M$7000,2,FALSE),"")</f>
        <v/>
      </c>
      <c r="O2662" s="1" t="str">
        <f>IFERROR(VLOOKUP(ROWS($O$5:O2662),$K$5:$L$7000,2,FALSE),"")</f>
        <v/>
      </c>
    </row>
    <row r="2663" spans="2:15" ht="15" customHeight="1" x14ac:dyDescent="0.25">
      <c r="B2663" s="178" t="s">
        <v>12557</v>
      </c>
      <c r="C2663" s="178" t="s">
        <v>88</v>
      </c>
      <c r="D2663" s="178" t="s">
        <v>4165</v>
      </c>
      <c r="E2663" s="178" t="s">
        <v>6993</v>
      </c>
      <c r="F2663" s="178" t="s">
        <v>17</v>
      </c>
      <c r="G2663" s="1">
        <f>IF(ISNUMBER(Pay_Item_Search_Text),IF(ISNUMBER(IF(FIND(Pay_Item_Search_Text,B2663)=1,1, "FALSE")),MAX(G$4:$G2662)+1,IF(ISNUMBER(Pay_Item_Search_Text),0,IF(ISNUMBER(SEARCH(Pay_Item_Search_Text,H2663)),MAX(G$4:$G2662)+1,0))),IF(ISNUMBER(Pay_Item_Search_Text),0,IF(ISNUMBER(SEARCH(Pay_Item_Search_Text,H2663)),MAX(G$4:$G2662)+1,0)))</f>
        <v>2659</v>
      </c>
      <c r="H2663" s="1" t="str">
        <f>IF(Table_PayItems[[#This Row],[Description]]="_","_ Unique Item - "&amp;Table_PayItems[[#This Row],[Item]]&amp;" - $"&amp;Table_PayItems[[#This Row],[Unit]],Table_PayItems[[#This Row],[Description]]&amp;" - $"&amp;Table_PayItems[[#This Row],[Unit]])</f>
        <v>Festuca glauca, #1 cont. - $Ea</v>
      </c>
      <c r="I2663" s="29" t="str">
        <f>IFERROR(VLOOKUP(ROWS($M$5:M2663),Table_PayItems[[Search Key]:[Concentrated Name]],2,FALSE),"")</f>
        <v>Festuca glauca, #1 cont. - $Ea</v>
      </c>
      <c r="J2663" s="1"/>
      <c r="K2663" s="1"/>
      <c r="L2663" s="22">
        <f>IF(ISNUMBER(SEARCH(Pay_Item_Search_Text_2,M2663)),MAX($L$4:L2662)+1,0)</f>
        <v>0</v>
      </c>
      <c r="M2663" s="1" t="str">
        <f>IFERROR(VLOOKUP(ROWS($M$5:M2663),Table_PayItems[[Search Key]:[Concentrated Name]],2,FALSE),"")</f>
        <v>Festuca glauca, #1 cont. - $Ea</v>
      </c>
      <c r="N2663" s="1" t="str">
        <f>IFERROR(VLOOKUP(ROWS($M$5:N2663),$L$5:$M$7000,2,FALSE),"")</f>
        <v/>
      </c>
      <c r="O2663" s="1" t="str">
        <f>IFERROR(VLOOKUP(ROWS($O$5:O2663),$K$5:$L$7000,2,FALSE),"")</f>
        <v/>
      </c>
    </row>
    <row r="2664" spans="2:15" ht="15" customHeight="1" x14ac:dyDescent="0.25">
      <c r="B2664" s="178" t="s">
        <v>12558</v>
      </c>
      <c r="C2664" s="178" t="s">
        <v>88</v>
      </c>
      <c r="D2664" s="178" t="s">
        <v>4166</v>
      </c>
      <c r="E2664" s="178" t="s">
        <v>6993</v>
      </c>
      <c r="F2664" s="178" t="s">
        <v>17</v>
      </c>
      <c r="G2664" s="1">
        <f>IF(ISNUMBER(Pay_Item_Search_Text),IF(ISNUMBER(IF(FIND(Pay_Item_Search_Text,B2664)=1,1, "FALSE")),MAX(G$4:$G2663)+1,IF(ISNUMBER(Pay_Item_Search_Text),0,IF(ISNUMBER(SEARCH(Pay_Item_Search_Text,H2664)),MAX(G$4:$G2663)+1,0))),IF(ISNUMBER(Pay_Item_Search_Text),0,IF(ISNUMBER(SEARCH(Pay_Item_Search_Text,H2664)),MAX(G$4:$G2663)+1,0)))</f>
        <v>2660</v>
      </c>
      <c r="H2664" s="1" t="str">
        <f>IF(Table_PayItems[[#This Row],[Description]]="_","_ Unique Item - "&amp;Table_PayItems[[#This Row],[Item]]&amp;" - $"&amp;Table_PayItems[[#This Row],[Unit]],Table_PayItems[[#This Row],[Description]]&amp;" - $"&amp;Table_PayItems[[#This Row],[Unit]])</f>
        <v>Festuca glauca, #2 cont. - $Ea</v>
      </c>
      <c r="I2664" s="29" t="str">
        <f>IFERROR(VLOOKUP(ROWS($M$5:M2664),Table_PayItems[[Search Key]:[Concentrated Name]],2,FALSE),"")</f>
        <v>Festuca glauca, #2 cont. - $Ea</v>
      </c>
      <c r="J2664" s="1"/>
      <c r="K2664" s="1"/>
      <c r="L2664" s="22">
        <f>IF(ISNUMBER(SEARCH(Pay_Item_Search_Text_2,M2664)),MAX($L$4:L2663)+1,0)</f>
        <v>0</v>
      </c>
      <c r="M2664" s="1" t="str">
        <f>IFERROR(VLOOKUP(ROWS($M$5:M2664),Table_PayItems[[Search Key]:[Concentrated Name]],2,FALSE),"")</f>
        <v>Festuca glauca, #2 cont. - $Ea</v>
      </c>
      <c r="N2664" s="1" t="str">
        <f>IFERROR(VLOOKUP(ROWS($M$5:N2664),$L$5:$M$7000,2,FALSE),"")</f>
        <v/>
      </c>
      <c r="O2664" s="1" t="str">
        <f>IFERROR(VLOOKUP(ROWS($O$5:O2664),$K$5:$L$7000,2,FALSE),"")</f>
        <v/>
      </c>
    </row>
    <row r="2665" spans="2:15" ht="15" customHeight="1" x14ac:dyDescent="0.25">
      <c r="B2665" s="178" t="s">
        <v>12559</v>
      </c>
      <c r="C2665" s="178" t="s">
        <v>88</v>
      </c>
      <c r="D2665" s="178" t="s">
        <v>4167</v>
      </c>
      <c r="E2665" s="178" t="s">
        <v>6993</v>
      </c>
      <c r="F2665" s="178" t="s">
        <v>17</v>
      </c>
      <c r="G2665" s="1">
        <f>IF(ISNUMBER(Pay_Item_Search_Text),IF(ISNUMBER(IF(FIND(Pay_Item_Search_Text,B2665)=1,1, "FALSE")),MAX(G$4:$G2664)+1,IF(ISNUMBER(Pay_Item_Search_Text),0,IF(ISNUMBER(SEARCH(Pay_Item_Search_Text,H2665)),MAX(G$4:$G2664)+1,0))),IF(ISNUMBER(Pay_Item_Search_Text),0,IF(ISNUMBER(SEARCH(Pay_Item_Search_Text,H2665)),MAX(G$4:$G2664)+1,0)))</f>
        <v>2661</v>
      </c>
      <c r="H2665" s="1" t="str">
        <f>IF(Table_PayItems[[#This Row],[Description]]="_","_ Unique Item - "&amp;Table_PayItems[[#This Row],[Item]]&amp;" - $"&amp;Table_PayItems[[#This Row],[Unit]],Table_PayItems[[#This Row],[Description]]&amp;" - $"&amp;Table_PayItems[[#This Row],[Unit]])</f>
        <v>Festuca glauca, 2 inch pot - $Ea</v>
      </c>
      <c r="I2665" s="29" t="str">
        <f>IFERROR(VLOOKUP(ROWS($M$5:M2665),Table_PayItems[[Search Key]:[Concentrated Name]],2,FALSE),"")</f>
        <v>Festuca glauca, 2 inch pot - $Ea</v>
      </c>
      <c r="J2665" s="1"/>
      <c r="K2665" s="1"/>
      <c r="L2665" s="22">
        <f>IF(ISNUMBER(SEARCH(Pay_Item_Search_Text_2,M2665)),MAX($L$4:L2664)+1,0)</f>
        <v>0</v>
      </c>
      <c r="M2665" s="1" t="str">
        <f>IFERROR(VLOOKUP(ROWS($M$5:M2665),Table_PayItems[[Search Key]:[Concentrated Name]],2,FALSE),"")</f>
        <v>Festuca glauca, 2 inch pot - $Ea</v>
      </c>
      <c r="N2665" s="1" t="str">
        <f>IFERROR(VLOOKUP(ROWS($M$5:N2665),$L$5:$M$7000,2,FALSE),"")</f>
        <v/>
      </c>
      <c r="O2665" s="1" t="str">
        <f>IFERROR(VLOOKUP(ROWS($O$5:O2665),$K$5:$L$7000,2,FALSE),"")</f>
        <v/>
      </c>
    </row>
    <row r="2666" spans="2:15" ht="15" customHeight="1" x14ac:dyDescent="0.25">
      <c r="B2666" s="178" t="s">
        <v>12560</v>
      </c>
      <c r="C2666" s="178" t="s">
        <v>88</v>
      </c>
      <c r="D2666" s="178" t="s">
        <v>4168</v>
      </c>
      <c r="E2666" s="178" t="s">
        <v>6993</v>
      </c>
      <c r="F2666" s="178" t="s">
        <v>17</v>
      </c>
      <c r="G2666" s="1">
        <f>IF(ISNUMBER(Pay_Item_Search_Text),IF(ISNUMBER(IF(FIND(Pay_Item_Search_Text,B2666)=1,1, "FALSE")),MAX(G$4:$G2665)+1,IF(ISNUMBER(Pay_Item_Search_Text),0,IF(ISNUMBER(SEARCH(Pay_Item_Search_Text,H2666)),MAX(G$4:$G2665)+1,0))),IF(ISNUMBER(Pay_Item_Search_Text),0,IF(ISNUMBER(SEARCH(Pay_Item_Search_Text,H2666)),MAX(G$4:$G2665)+1,0)))</f>
        <v>2662</v>
      </c>
      <c r="H2666" s="1" t="str">
        <f>IF(Table_PayItems[[#This Row],[Description]]="_","_ Unique Item - "&amp;Table_PayItems[[#This Row],[Item]]&amp;" - $"&amp;Table_PayItems[[#This Row],[Unit]],Table_PayItems[[#This Row],[Description]]&amp;" - $"&amp;Table_PayItems[[#This Row],[Unit]])</f>
        <v>Festuca glauca, 3 inch pot - $Ea</v>
      </c>
      <c r="I2666" s="29" t="str">
        <f>IFERROR(VLOOKUP(ROWS($M$5:M2666),Table_PayItems[[Search Key]:[Concentrated Name]],2,FALSE),"")</f>
        <v>Festuca glauca, 3 inch pot - $Ea</v>
      </c>
      <c r="J2666" s="1"/>
      <c r="K2666" s="1"/>
      <c r="L2666" s="22">
        <f>IF(ISNUMBER(SEARCH(Pay_Item_Search_Text_2,M2666)),MAX($L$4:L2665)+1,0)</f>
        <v>0</v>
      </c>
      <c r="M2666" s="1" t="str">
        <f>IFERROR(VLOOKUP(ROWS($M$5:M2666),Table_PayItems[[Search Key]:[Concentrated Name]],2,FALSE),"")</f>
        <v>Festuca glauca, 3 inch pot - $Ea</v>
      </c>
      <c r="N2666" s="1" t="str">
        <f>IFERROR(VLOOKUP(ROWS($M$5:N2666),$L$5:$M$7000,2,FALSE),"")</f>
        <v/>
      </c>
      <c r="O2666" s="1" t="str">
        <f>IFERROR(VLOOKUP(ROWS($O$5:O2666),$K$5:$L$7000,2,FALSE),"")</f>
        <v/>
      </c>
    </row>
    <row r="2667" spans="2:15" ht="15" customHeight="1" x14ac:dyDescent="0.25">
      <c r="B2667" s="178" t="s">
        <v>12561</v>
      </c>
      <c r="C2667" s="178" t="s">
        <v>88</v>
      </c>
      <c r="D2667" s="178" t="s">
        <v>4169</v>
      </c>
      <c r="E2667" s="178" t="s">
        <v>6993</v>
      </c>
      <c r="F2667" s="178" t="s">
        <v>17</v>
      </c>
      <c r="G2667" s="1">
        <f>IF(ISNUMBER(Pay_Item_Search_Text),IF(ISNUMBER(IF(FIND(Pay_Item_Search_Text,B2667)=1,1, "FALSE")),MAX(G$4:$G2666)+1,IF(ISNUMBER(Pay_Item_Search_Text),0,IF(ISNUMBER(SEARCH(Pay_Item_Search_Text,H2667)),MAX(G$4:$G2666)+1,0))),IF(ISNUMBER(Pay_Item_Search_Text),0,IF(ISNUMBER(SEARCH(Pay_Item_Search_Text,H2667)),MAX(G$4:$G2666)+1,0)))</f>
        <v>2663</v>
      </c>
      <c r="H2667" s="1" t="str">
        <f>IF(Table_PayItems[[#This Row],[Description]]="_","_ Unique Item - "&amp;Table_PayItems[[#This Row],[Item]]&amp;" - $"&amp;Table_PayItems[[#This Row],[Unit]],Table_PayItems[[#This Row],[Description]]&amp;" - $"&amp;Table_PayItems[[#This Row],[Unit]])</f>
        <v>Festuca glauca, 4 inch pot - $Ea</v>
      </c>
      <c r="I2667" s="29" t="str">
        <f>IFERROR(VLOOKUP(ROWS($M$5:M2667),Table_PayItems[[Search Key]:[Concentrated Name]],2,FALSE),"")</f>
        <v>Festuca glauca, 4 inch pot - $Ea</v>
      </c>
      <c r="J2667" s="1"/>
      <c r="K2667" s="1"/>
      <c r="L2667" s="22">
        <f>IF(ISNUMBER(SEARCH(Pay_Item_Search_Text_2,M2667)),MAX($L$4:L2666)+1,0)</f>
        <v>0</v>
      </c>
      <c r="M2667" s="1" t="str">
        <f>IFERROR(VLOOKUP(ROWS($M$5:M2667),Table_PayItems[[Search Key]:[Concentrated Name]],2,FALSE),"")</f>
        <v>Festuca glauca, 4 inch pot - $Ea</v>
      </c>
      <c r="N2667" s="1" t="str">
        <f>IFERROR(VLOOKUP(ROWS($M$5:N2667),$L$5:$M$7000,2,FALSE),"")</f>
        <v/>
      </c>
      <c r="O2667" s="1" t="str">
        <f>IFERROR(VLOOKUP(ROWS($O$5:O2667),$K$5:$L$7000,2,FALSE),"")</f>
        <v/>
      </c>
    </row>
    <row r="2668" spans="2:15" ht="15" customHeight="1" x14ac:dyDescent="0.25">
      <c r="B2668" s="178" t="s">
        <v>12562</v>
      </c>
      <c r="C2668" s="178" t="s">
        <v>88</v>
      </c>
      <c r="D2668" s="178" t="s">
        <v>7227</v>
      </c>
      <c r="E2668" s="178" t="s">
        <v>6993</v>
      </c>
      <c r="F2668" s="178" t="s">
        <v>17</v>
      </c>
      <c r="G2668" s="1">
        <f>IF(ISNUMBER(Pay_Item_Search_Text),IF(ISNUMBER(IF(FIND(Pay_Item_Search_Text,B2668)=1,1, "FALSE")),MAX(G$4:$G2667)+1,IF(ISNUMBER(Pay_Item_Search_Text),0,IF(ISNUMBER(SEARCH(Pay_Item_Search_Text,H2668)),MAX(G$4:$G2667)+1,0))),IF(ISNUMBER(Pay_Item_Search_Text),0,IF(ISNUMBER(SEARCH(Pay_Item_Search_Text,H2668)),MAX(G$4:$G2667)+1,0)))</f>
        <v>2664</v>
      </c>
      <c r="H2668" s="1" t="str">
        <f>IF(Table_PayItems[[#This Row],[Description]]="_","_ Unique Item - "&amp;Table_PayItems[[#This Row],[Item]]&amp;" - $"&amp;Table_PayItems[[#This Row],[Unit]],Table_PayItems[[#This Row],[Description]]&amp;" - $"&amp;Table_PayItems[[#This Row],[Unit]])</f>
        <v>Festuca ovina Elijah Blue, #1 cont. - $Ea</v>
      </c>
      <c r="I2668" s="29" t="str">
        <f>IFERROR(VLOOKUP(ROWS($M$5:M2668),Table_PayItems[[Search Key]:[Concentrated Name]],2,FALSE),"")</f>
        <v>Festuca ovina Elijah Blue, #1 cont. - $Ea</v>
      </c>
      <c r="J2668" s="1"/>
      <c r="K2668" s="1"/>
      <c r="L2668" s="22">
        <f>IF(ISNUMBER(SEARCH(Pay_Item_Search_Text_2,M2668)),MAX($L$4:L2667)+1,0)</f>
        <v>0</v>
      </c>
      <c r="M2668" s="1" t="str">
        <f>IFERROR(VLOOKUP(ROWS($M$5:M2668),Table_PayItems[[Search Key]:[Concentrated Name]],2,FALSE),"")</f>
        <v>Festuca ovina Elijah Blue, #1 cont. - $Ea</v>
      </c>
      <c r="N2668" s="1" t="str">
        <f>IFERROR(VLOOKUP(ROWS($M$5:N2668),$L$5:$M$7000,2,FALSE),"")</f>
        <v/>
      </c>
      <c r="O2668" s="1" t="str">
        <f>IFERROR(VLOOKUP(ROWS($O$5:O2668),$K$5:$L$7000,2,FALSE),"")</f>
        <v/>
      </c>
    </row>
    <row r="2669" spans="2:15" ht="15" customHeight="1" x14ac:dyDescent="0.25">
      <c r="B2669" s="178" t="s">
        <v>12563</v>
      </c>
      <c r="C2669" s="178" t="s">
        <v>88</v>
      </c>
      <c r="D2669" s="178" t="s">
        <v>7228</v>
      </c>
      <c r="E2669" s="178" t="s">
        <v>6993</v>
      </c>
      <c r="F2669" s="178" t="s">
        <v>17</v>
      </c>
      <c r="G2669" s="1">
        <f>IF(ISNUMBER(Pay_Item_Search_Text),IF(ISNUMBER(IF(FIND(Pay_Item_Search_Text,B2669)=1,1, "FALSE")),MAX(G$4:$G2668)+1,IF(ISNUMBER(Pay_Item_Search_Text),0,IF(ISNUMBER(SEARCH(Pay_Item_Search_Text,H2669)),MAX(G$4:$G2668)+1,0))),IF(ISNUMBER(Pay_Item_Search_Text),0,IF(ISNUMBER(SEARCH(Pay_Item_Search_Text,H2669)),MAX(G$4:$G2668)+1,0)))</f>
        <v>2665</v>
      </c>
      <c r="H2669" s="1" t="str">
        <f>IF(Table_PayItems[[#This Row],[Description]]="_","_ Unique Item - "&amp;Table_PayItems[[#This Row],[Item]]&amp;" - $"&amp;Table_PayItems[[#This Row],[Unit]],Table_PayItems[[#This Row],[Description]]&amp;" - $"&amp;Table_PayItems[[#This Row],[Unit]])</f>
        <v>Festuca ovina Elijah Blue, 3 inch pot - $Ea</v>
      </c>
      <c r="I2669" s="29" t="str">
        <f>IFERROR(VLOOKUP(ROWS($M$5:M2669),Table_PayItems[[Search Key]:[Concentrated Name]],2,FALSE),"")</f>
        <v>Festuca ovina Elijah Blue, 3 inch pot - $Ea</v>
      </c>
      <c r="J2669" s="1"/>
      <c r="K2669" s="1"/>
      <c r="L2669" s="22">
        <f>IF(ISNUMBER(SEARCH(Pay_Item_Search_Text_2,M2669)),MAX($L$4:L2668)+1,0)</f>
        <v>0</v>
      </c>
      <c r="M2669" s="1" t="str">
        <f>IFERROR(VLOOKUP(ROWS($M$5:M2669),Table_PayItems[[Search Key]:[Concentrated Name]],2,FALSE),"")</f>
        <v>Festuca ovina Elijah Blue, 3 inch pot - $Ea</v>
      </c>
      <c r="N2669" s="1" t="str">
        <f>IFERROR(VLOOKUP(ROWS($M$5:N2669),$L$5:$M$7000,2,FALSE),"")</f>
        <v/>
      </c>
      <c r="O2669" s="1" t="str">
        <f>IFERROR(VLOOKUP(ROWS($O$5:O2669),$K$5:$L$7000,2,FALSE),"")</f>
        <v/>
      </c>
    </row>
    <row r="2670" spans="2:15" ht="15" customHeight="1" x14ac:dyDescent="0.25">
      <c r="B2670" s="178" t="s">
        <v>12564</v>
      </c>
      <c r="C2670" s="178" t="s">
        <v>88</v>
      </c>
      <c r="D2670" s="178" t="s">
        <v>7229</v>
      </c>
      <c r="E2670" s="178" t="s">
        <v>6993</v>
      </c>
      <c r="F2670" s="178" t="s">
        <v>17</v>
      </c>
      <c r="G2670" s="1">
        <f>IF(ISNUMBER(Pay_Item_Search_Text),IF(ISNUMBER(IF(FIND(Pay_Item_Search_Text,B2670)=1,1, "FALSE")),MAX(G$4:$G2669)+1,IF(ISNUMBER(Pay_Item_Search_Text),0,IF(ISNUMBER(SEARCH(Pay_Item_Search_Text,H2670)),MAX(G$4:$G2669)+1,0))),IF(ISNUMBER(Pay_Item_Search_Text),0,IF(ISNUMBER(SEARCH(Pay_Item_Search_Text,H2670)),MAX(G$4:$G2669)+1,0)))</f>
        <v>2666</v>
      </c>
      <c r="H2670" s="1" t="str">
        <f>IF(Table_PayItems[[#This Row],[Description]]="_","_ Unique Item - "&amp;Table_PayItems[[#This Row],[Item]]&amp;" - $"&amp;Table_PayItems[[#This Row],[Unit]],Table_PayItems[[#This Row],[Description]]&amp;" - $"&amp;Table_PayItems[[#This Row],[Unit]])</f>
        <v>Festuca ovina Elijah Blue, 4 inch pot - $Ea</v>
      </c>
      <c r="I2670" s="29" t="str">
        <f>IFERROR(VLOOKUP(ROWS($M$5:M2670),Table_PayItems[[Search Key]:[Concentrated Name]],2,FALSE),"")</f>
        <v>Festuca ovina Elijah Blue, 4 inch pot - $Ea</v>
      </c>
      <c r="J2670" s="1"/>
      <c r="K2670" s="1"/>
      <c r="L2670" s="22">
        <f>IF(ISNUMBER(SEARCH(Pay_Item_Search_Text_2,M2670)),MAX($L$4:L2669)+1,0)</f>
        <v>0</v>
      </c>
      <c r="M2670" s="1" t="str">
        <f>IFERROR(VLOOKUP(ROWS($M$5:M2670),Table_PayItems[[Search Key]:[Concentrated Name]],2,FALSE),"")</f>
        <v>Festuca ovina Elijah Blue, 4 inch pot - $Ea</v>
      </c>
      <c r="N2670" s="1" t="str">
        <f>IFERROR(VLOOKUP(ROWS($M$5:N2670),$L$5:$M$7000,2,FALSE),"")</f>
        <v/>
      </c>
      <c r="O2670" s="1" t="str">
        <f>IFERROR(VLOOKUP(ROWS($O$5:O2670),$K$5:$L$7000,2,FALSE),"")</f>
        <v/>
      </c>
    </row>
    <row r="2671" spans="2:15" ht="15" customHeight="1" x14ac:dyDescent="0.25">
      <c r="B2671" s="178" t="s">
        <v>14459</v>
      </c>
      <c r="C2671" s="178" t="s">
        <v>104</v>
      </c>
      <c r="D2671" s="178" t="s">
        <v>5334</v>
      </c>
      <c r="E2671" s="178" t="s">
        <v>5650</v>
      </c>
      <c r="F2671" s="178" t="s">
        <v>17</v>
      </c>
      <c r="G2671" s="1">
        <f>IF(ISNUMBER(Pay_Item_Search_Text),IF(ISNUMBER(IF(FIND(Pay_Item_Search_Text,B2671)=1,1, "FALSE")),MAX(G$4:$G2670)+1,IF(ISNUMBER(Pay_Item_Search_Text),0,IF(ISNUMBER(SEARCH(Pay_Item_Search_Text,H2671)),MAX(G$4:$G2670)+1,0))),IF(ISNUMBER(Pay_Item_Search_Text),0,IF(ISNUMBER(SEARCH(Pay_Item_Search_Text,H2671)),MAX(G$4:$G2670)+1,0)))</f>
        <v>2667</v>
      </c>
      <c r="H2671" s="1" t="str">
        <f>IF(Table_PayItems[[#This Row],[Description]]="_","_ Unique Item - "&amp;Table_PayItems[[#This Row],[Item]]&amp;" - $"&amp;Table_PayItems[[#This Row],[Unit]],Table_PayItems[[#This Row],[Description]]&amp;" - $"&amp;Table_PayItems[[#This Row],[Unit]])</f>
        <v>Fiber Optic, Cable, Indoor, Single Mode Fiber, 12F - $Ft</v>
      </c>
      <c r="I2671" s="29" t="str">
        <f>IFERROR(VLOOKUP(ROWS($M$5:M2671),Table_PayItems[[Search Key]:[Concentrated Name]],2,FALSE),"")</f>
        <v>Fiber Optic, Cable, Indoor, Single Mode Fiber, 12F - $Ft</v>
      </c>
      <c r="J2671" s="1"/>
      <c r="K2671" s="1"/>
      <c r="L2671" s="22">
        <f>IF(ISNUMBER(SEARCH(Pay_Item_Search_Text_2,M2671)),MAX($L$4:L2670)+1,0)</f>
        <v>0</v>
      </c>
      <c r="M2671" s="1" t="str">
        <f>IFERROR(VLOOKUP(ROWS($M$5:M2671),Table_PayItems[[Search Key]:[Concentrated Name]],2,FALSE),"")</f>
        <v>Fiber Optic, Cable, Indoor, Single Mode Fiber, 12F - $Ft</v>
      </c>
      <c r="N2671" s="1" t="str">
        <f>IFERROR(VLOOKUP(ROWS($M$5:N2671),$L$5:$M$7000,2,FALSE),"")</f>
        <v/>
      </c>
      <c r="O2671" s="1" t="str">
        <f>IFERROR(VLOOKUP(ROWS($O$5:O2671),$K$5:$L$7000,2,FALSE),"")</f>
        <v/>
      </c>
    </row>
    <row r="2672" spans="2:15" ht="15" customHeight="1" x14ac:dyDescent="0.25">
      <c r="B2672" s="178" t="s">
        <v>14460</v>
      </c>
      <c r="C2672" s="178" t="s">
        <v>104</v>
      </c>
      <c r="D2672" s="178" t="s">
        <v>5335</v>
      </c>
      <c r="E2672" s="178" t="s">
        <v>5650</v>
      </c>
      <c r="F2672" s="178" t="s">
        <v>17</v>
      </c>
      <c r="G2672" s="1">
        <f>IF(ISNUMBER(Pay_Item_Search_Text),IF(ISNUMBER(IF(FIND(Pay_Item_Search_Text,B2672)=1,1, "FALSE")),MAX(G$4:$G2671)+1,IF(ISNUMBER(Pay_Item_Search_Text),0,IF(ISNUMBER(SEARCH(Pay_Item_Search_Text,H2672)),MAX(G$4:$G2671)+1,0))),IF(ISNUMBER(Pay_Item_Search_Text),0,IF(ISNUMBER(SEARCH(Pay_Item_Search_Text,H2672)),MAX(G$4:$G2671)+1,0)))</f>
        <v>2668</v>
      </c>
      <c r="H2672" s="1" t="str">
        <f>IF(Table_PayItems[[#This Row],[Description]]="_","_ Unique Item - "&amp;Table_PayItems[[#This Row],[Item]]&amp;" - $"&amp;Table_PayItems[[#This Row],[Unit]],Table_PayItems[[#This Row],[Description]]&amp;" - $"&amp;Table_PayItems[[#This Row],[Unit]])</f>
        <v>Fiber Optic, Cable, Indoor, Single Mode Fiber, 24F - $Ft</v>
      </c>
      <c r="I2672" s="29" t="str">
        <f>IFERROR(VLOOKUP(ROWS($M$5:M2672),Table_PayItems[[Search Key]:[Concentrated Name]],2,FALSE),"")</f>
        <v>Fiber Optic, Cable, Indoor, Single Mode Fiber, 24F - $Ft</v>
      </c>
      <c r="J2672" s="1"/>
      <c r="K2672" s="1"/>
      <c r="L2672" s="22">
        <f>IF(ISNUMBER(SEARCH(Pay_Item_Search_Text_2,M2672)),MAX($L$4:L2671)+1,0)</f>
        <v>0</v>
      </c>
      <c r="M2672" s="1" t="str">
        <f>IFERROR(VLOOKUP(ROWS($M$5:M2672),Table_PayItems[[Search Key]:[Concentrated Name]],2,FALSE),"")</f>
        <v>Fiber Optic, Cable, Indoor, Single Mode Fiber, 24F - $Ft</v>
      </c>
      <c r="N2672" s="1" t="str">
        <f>IFERROR(VLOOKUP(ROWS($M$5:N2672),$L$5:$M$7000,2,FALSE),"")</f>
        <v/>
      </c>
      <c r="O2672" s="1" t="str">
        <f>IFERROR(VLOOKUP(ROWS($O$5:O2672),$K$5:$L$7000,2,FALSE),"")</f>
        <v/>
      </c>
    </row>
    <row r="2673" spans="2:15" ht="15" customHeight="1" x14ac:dyDescent="0.25">
      <c r="B2673" s="178" t="s">
        <v>14461</v>
      </c>
      <c r="C2673" s="178" t="s">
        <v>104</v>
      </c>
      <c r="D2673" s="178" t="s">
        <v>5336</v>
      </c>
      <c r="E2673" s="178" t="s">
        <v>5650</v>
      </c>
      <c r="F2673" s="178" t="s">
        <v>17</v>
      </c>
      <c r="G2673" s="1">
        <f>IF(ISNUMBER(Pay_Item_Search_Text),IF(ISNUMBER(IF(FIND(Pay_Item_Search_Text,B2673)=1,1, "FALSE")),MAX(G$4:$G2672)+1,IF(ISNUMBER(Pay_Item_Search_Text),0,IF(ISNUMBER(SEARCH(Pay_Item_Search_Text,H2673)),MAX(G$4:$G2672)+1,0))),IF(ISNUMBER(Pay_Item_Search_Text),0,IF(ISNUMBER(SEARCH(Pay_Item_Search_Text,H2673)),MAX(G$4:$G2672)+1,0)))</f>
        <v>2669</v>
      </c>
      <c r="H2673" s="1" t="str">
        <f>IF(Table_PayItems[[#This Row],[Description]]="_","_ Unique Item - "&amp;Table_PayItems[[#This Row],[Item]]&amp;" - $"&amp;Table_PayItems[[#This Row],[Unit]],Table_PayItems[[#This Row],[Description]]&amp;" - $"&amp;Table_PayItems[[#This Row],[Unit]])</f>
        <v>Fiber Optic, Cable, Indoor, Single Mode Fiber, 36F - $Ft</v>
      </c>
      <c r="I2673" s="29" t="str">
        <f>IFERROR(VLOOKUP(ROWS($M$5:M2673),Table_PayItems[[Search Key]:[Concentrated Name]],2,FALSE),"")</f>
        <v>Fiber Optic, Cable, Indoor, Single Mode Fiber, 36F - $Ft</v>
      </c>
      <c r="J2673" s="1"/>
      <c r="K2673" s="1"/>
      <c r="L2673" s="22">
        <f>IF(ISNUMBER(SEARCH(Pay_Item_Search_Text_2,M2673)),MAX($L$4:L2672)+1,0)</f>
        <v>0</v>
      </c>
      <c r="M2673" s="1" t="str">
        <f>IFERROR(VLOOKUP(ROWS($M$5:M2673),Table_PayItems[[Search Key]:[Concentrated Name]],2,FALSE),"")</f>
        <v>Fiber Optic, Cable, Indoor, Single Mode Fiber, 36F - $Ft</v>
      </c>
      <c r="N2673" s="1" t="str">
        <f>IFERROR(VLOOKUP(ROWS($M$5:N2673),$L$5:$M$7000,2,FALSE),"")</f>
        <v/>
      </c>
      <c r="O2673" s="1" t="str">
        <f>IFERROR(VLOOKUP(ROWS($O$5:O2673),$K$5:$L$7000,2,FALSE),"")</f>
        <v/>
      </c>
    </row>
    <row r="2674" spans="2:15" ht="15" customHeight="1" x14ac:dyDescent="0.25">
      <c r="B2674" s="178" t="s">
        <v>14462</v>
      </c>
      <c r="C2674" s="178" t="s">
        <v>104</v>
      </c>
      <c r="D2674" s="178" t="s">
        <v>5337</v>
      </c>
      <c r="E2674" s="178" t="s">
        <v>5650</v>
      </c>
      <c r="F2674" s="178" t="s">
        <v>17</v>
      </c>
      <c r="G2674" s="1">
        <f>IF(ISNUMBER(Pay_Item_Search_Text),IF(ISNUMBER(IF(FIND(Pay_Item_Search_Text,B2674)=1,1, "FALSE")),MAX(G$4:$G2673)+1,IF(ISNUMBER(Pay_Item_Search_Text),0,IF(ISNUMBER(SEARCH(Pay_Item_Search_Text,H2674)),MAX(G$4:$G2673)+1,0))),IF(ISNUMBER(Pay_Item_Search_Text),0,IF(ISNUMBER(SEARCH(Pay_Item_Search_Text,H2674)),MAX(G$4:$G2673)+1,0)))</f>
        <v>2670</v>
      </c>
      <c r="H2674" s="1" t="str">
        <f>IF(Table_PayItems[[#This Row],[Description]]="_","_ Unique Item - "&amp;Table_PayItems[[#This Row],[Item]]&amp;" - $"&amp;Table_PayItems[[#This Row],[Unit]],Table_PayItems[[#This Row],[Description]]&amp;" - $"&amp;Table_PayItems[[#This Row],[Unit]])</f>
        <v>Fiber Optic, Cable, Indoor, Single Mode Fiber, 48F - $Ft</v>
      </c>
      <c r="I2674" s="29" t="str">
        <f>IFERROR(VLOOKUP(ROWS($M$5:M2674),Table_PayItems[[Search Key]:[Concentrated Name]],2,FALSE),"")</f>
        <v>Fiber Optic, Cable, Indoor, Single Mode Fiber, 48F - $Ft</v>
      </c>
      <c r="J2674" s="1"/>
      <c r="K2674" s="1"/>
      <c r="L2674" s="22">
        <f>IF(ISNUMBER(SEARCH(Pay_Item_Search_Text_2,M2674)),MAX($L$4:L2673)+1,0)</f>
        <v>0</v>
      </c>
      <c r="M2674" s="1" t="str">
        <f>IFERROR(VLOOKUP(ROWS($M$5:M2674),Table_PayItems[[Search Key]:[Concentrated Name]],2,FALSE),"")</f>
        <v>Fiber Optic, Cable, Indoor, Single Mode Fiber, 48F - $Ft</v>
      </c>
      <c r="N2674" s="1" t="str">
        <f>IFERROR(VLOOKUP(ROWS($M$5:N2674),$L$5:$M$7000,2,FALSE),"")</f>
        <v/>
      </c>
      <c r="O2674" s="1" t="str">
        <f>IFERROR(VLOOKUP(ROWS($O$5:O2674),$K$5:$L$7000,2,FALSE),"")</f>
        <v/>
      </c>
    </row>
    <row r="2675" spans="2:15" ht="15" customHeight="1" x14ac:dyDescent="0.25">
      <c r="B2675" s="178" t="s">
        <v>14457</v>
      </c>
      <c r="C2675" s="178" t="s">
        <v>104</v>
      </c>
      <c r="D2675" s="178" t="s">
        <v>5332</v>
      </c>
      <c r="E2675" s="178" t="s">
        <v>5650</v>
      </c>
      <c r="F2675" s="178" t="s">
        <v>17</v>
      </c>
      <c r="G2675" s="1">
        <f>IF(ISNUMBER(Pay_Item_Search_Text),IF(ISNUMBER(IF(FIND(Pay_Item_Search_Text,B2675)=1,1, "FALSE")),MAX(G$4:$G2674)+1,IF(ISNUMBER(Pay_Item_Search_Text),0,IF(ISNUMBER(SEARCH(Pay_Item_Search_Text,H2675)),MAX(G$4:$G2674)+1,0))),IF(ISNUMBER(Pay_Item_Search_Text),0,IF(ISNUMBER(SEARCH(Pay_Item_Search_Text,H2675)),MAX(G$4:$G2674)+1,0)))</f>
        <v>2671</v>
      </c>
      <c r="H2675" s="1" t="str">
        <f>IF(Table_PayItems[[#This Row],[Description]]="_","_ Unique Item - "&amp;Table_PayItems[[#This Row],[Item]]&amp;" - $"&amp;Table_PayItems[[#This Row],[Unit]],Table_PayItems[[#This Row],[Description]]&amp;" - $"&amp;Table_PayItems[[#This Row],[Unit]])</f>
        <v>Fiber Optic, Cable, Indoor, Single Mode Fiber, 4F - $Ft</v>
      </c>
      <c r="I2675" s="29" t="str">
        <f>IFERROR(VLOOKUP(ROWS($M$5:M2675),Table_PayItems[[Search Key]:[Concentrated Name]],2,FALSE),"")</f>
        <v>Fiber Optic, Cable, Indoor, Single Mode Fiber, 4F - $Ft</v>
      </c>
      <c r="J2675" s="1"/>
      <c r="K2675" s="1"/>
      <c r="L2675" s="22">
        <f>IF(ISNUMBER(SEARCH(Pay_Item_Search_Text_2,M2675)),MAX($L$4:L2674)+1,0)</f>
        <v>0</v>
      </c>
      <c r="M2675" s="1" t="str">
        <f>IFERROR(VLOOKUP(ROWS($M$5:M2675),Table_PayItems[[Search Key]:[Concentrated Name]],2,FALSE),"")</f>
        <v>Fiber Optic, Cable, Indoor, Single Mode Fiber, 4F - $Ft</v>
      </c>
      <c r="N2675" s="1" t="str">
        <f>IFERROR(VLOOKUP(ROWS($M$5:N2675),$L$5:$M$7000,2,FALSE),"")</f>
        <v/>
      </c>
      <c r="O2675" s="1" t="str">
        <f>IFERROR(VLOOKUP(ROWS($O$5:O2675),$K$5:$L$7000,2,FALSE),"")</f>
        <v/>
      </c>
    </row>
    <row r="2676" spans="2:15" ht="15" customHeight="1" x14ac:dyDescent="0.25">
      <c r="B2676" s="178" t="s">
        <v>14463</v>
      </c>
      <c r="C2676" s="178" t="s">
        <v>104</v>
      </c>
      <c r="D2676" s="178" t="s">
        <v>5338</v>
      </c>
      <c r="E2676" s="178" t="s">
        <v>5650</v>
      </c>
      <c r="F2676" s="178" t="s">
        <v>17</v>
      </c>
      <c r="G2676" s="1">
        <f>IF(ISNUMBER(Pay_Item_Search_Text),IF(ISNUMBER(IF(FIND(Pay_Item_Search_Text,B2676)=1,1, "FALSE")),MAX(G$4:$G2675)+1,IF(ISNUMBER(Pay_Item_Search_Text),0,IF(ISNUMBER(SEARCH(Pay_Item_Search_Text,H2676)),MAX(G$4:$G2675)+1,0))),IF(ISNUMBER(Pay_Item_Search_Text),0,IF(ISNUMBER(SEARCH(Pay_Item_Search_Text,H2676)),MAX(G$4:$G2675)+1,0)))</f>
        <v>2672</v>
      </c>
      <c r="H2676" s="1" t="str">
        <f>IF(Table_PayItems[[#This Row],[Description]]="_","_ Unique Item - "&amp;Table_PayItems[[#This Row],[Item]]&amp;" - $"&amp;Table_PayItems[[#This Row],[Unit]],Table_PayItems[[#This Row],[Description]]&amp;" - $"&amp;Table_PayItems[[#This Row],[Unit]])</f>
        <v>Fiber Optic, Cable, Indoor, Single Mode Fiber, 60F - $Ft</v>
      </c>
      <c r="I2676" s="29" t="str">
        <f>IFERROR(VLOOKUP(ROWS($M$5:M2676),Table_PayItems[[Search Key]:[Concentrated Name]],2,FALSE),"")</f>
        <v>Fiber Optic, Cable, Indoor, Single Mode Fiber, 60F - $Ft</v>
      </c>
      <c r="J2676" s="1"/>
      <c r="K2676" s="1"/>
      <c r="L2676" s="22">
        <f>IF(ISNUMBER(SEARCH(Pay_Item_Search_Text_2,M2676)),MAX($L$4:L2675)+1,0)</f>
        <v>636</v>
      </c>
      <c r="M2676" s="1" t="str">
        <f>IFERROR(VLOOKUP(ROWS($M$5:M2676),Table_PayItems[[Search Key]:[Concentrated Name]],2,FALSE),"")</f>
        <v>Fiber Optic, Cable, Indoor, Single Mode Fiber, 60F - $Ft</v>
      </c>
      <c r="N2676" s="1" t="str">
        <f>IFERROR(VLOOKUP(ROWS($M$5:N2676),$L$5:$M$7000,2,FALSE),"")</f>
        <v/>
      </c>
      <c r="O2676" s="1" t="str">
        <f>IFERROR(VLOOKUP(ROWS($O$5:O2676),$K$5:$L$7000,2,FALSE),"")</f>
        <v/>
      </c>
    </row>
    <row r="2677" spans="2:15" ht="15" customHeight="1" x14ac:dyDescent="0.25">
      <c r="B2677" s="178" t="s">
        <v>14458</v>
      </c>
      <c r="C2677" s="178" t="s">
        <v>104</v>
      </c>
      <c r="D2677" s="178" t="s">
        <v>5333</v>
      </c>
      <c r="E2677" s="178" t="s">
        <v>5650</v>
      </c>
      <c r="F2677" s="178" t="s">
        <v>17</v>
      </c>
      <c r="G2677" s="1">
        <f>IF(ISNUMBER(Pay_Item_Search_Text),IF(ISNUMBER(IF(FIND(Pay_Item_Search_Text,B2677)=1,1, "FALSE")),MAX(G$4:$G2676)+1,IF(ISNUMBER(Pay_Item_Search_Text),0,IF(ISNUMBER(SEARCH(Pay_Item_Search_Text,H2677)),MAX(G$4:$G2676)+1,0))),IF(ISNUMBER(Pay_Item_Search_Text),0,IF(ISNUMBER(SEARCH(Pay_Item_Search_Text,H2677)),MAX(G$4:$G2676)+1,0)))</f>
        <v>2673</v>
      </c>
      <c r="H2677" s="1" t="str">
        <f>IF(Table_PayItems[[#This Row],[Description]]="_","_ Unique Item - "&amp;Table_PayItems[[#This Row],[Item]]&amp;" - $"&amp;Table_PayItems[[#This Row],[Unit]],Table_PayItems[[#This Row],[Description]]&amp;" - $"&amp;Table_PayItems[[#This Row],[Unit]])</f>
        <v>Fiber Optic, Cable, Indoor, Single Mode Fiber, 6F - $Ft</v>
      </c>
      <c r="I2677" s="29" t="str">
        <f>IFERROR(VLOOKUP(ROWS($M$5:M2677),Table_PayItems[[Search Key]:[Concentrated Name]],2,FALSE),"")</f>
        <v>Fiber Optic, Cable, Indoor, Single Mode Fiber, 6F - $Ft</v>
      </c>
      <c r="J2677" s="1"/>
      <c r="K2677" s="1"/>
      <c r="L2677" s="22">
        <f>IF(ISNUMBER(SEARCH(Pay_Item_Search_Text_2,M2677)),MAX($L$4:L2676)+1,0)</f>
        <v>0</v>
      </c>
      <c r="M2677" s="1" t="str">
        <f>IFERROR(VLOOKUP(ROWS($M$5:M2677),Table_PayItems[[Search Key]:[Concentrated Name]],2,FALSE),"")</f>
        <v>Fiber Optic, Cable, Indoor, Single Mode Fiber, 6F - $Ft</v>
      </c>
      <c r="N2677" s="1" t="str">
        <f>IFERROR(VLOOKUP(ROWS($M$5:N2677),$L$5:$M$7000,2,FALSE),"")</f>
        <v/>
      </c>
      <c r="O2677" s="1" t="str">
        <f>IFERROR(VLOOKUP(ROWS($O$5:O2677),$K$5:$L$7000,2,FALSE),"")</f>
        <v/>
      </c>
    </row>
    <row r="2678" spans="2:15" ht="15" customHeight="1" x14ac:dyDescent="0.25">
      <c r="B2678" s="178" t="s">
        <v>14464</v>
      </c>
      <c r="C2678" s="178" t="s">
        <v>104</v>
      </c>
      <c r="D2678" s="178" t="s">
        <v>5339</v>
      </c>
      <c r="E2678" s="178" t="s">
        <v>5650</v>
      </c>
      <c r="F2678" s="178" t="s">
        <v>17</v>
      </c>
      <c r="G2678" s="1">
        <f>IF(ISNUMBER(Pay_Item_Search_Text),IF(ISNUMBER(IF(FIND(Pay_Item_Search_Text,B2678)=1,1, "FALSE")),MAX(G$4:$G2677)+1,IF(ISNUMBER(Pay_Item_Search_Text),0,IF(ISNUMBER(SEARCH(Pay_Item_Search_Text,H2678)),MAX(G$4:$G2677)+1,0))),IF(ISNUMBER(Pay_Item_Search_Text),0,IF(ISNUMBER(SEARCH(Pay_Item_Search_Text,H2678)),MAX(G$4:$G2677)+1,0)))</f>
        <v>2674</v>
      </c>
      <c r="H2678" s="1" t="str">
        <f>IF(Table_PayItems[[#This Row],[Description]]="_","_ Unique Item - "&amp;Table_PayItems[[#This Row],[Item]]&amp;" - $"&amp;Table_PayItems[[#This Row],[Unit]],Table_PayItems[[#This Row],[Description]]&amp;" - $"&amp;Table_PayItems[[#This Row],[Unit]])</f>
        <v>Fiber Optic, Cable, Indoor, Single Mode Fiber, 72F - $Ft</v>
      </c>
      <c r="I2678" s="29" t="str">
        <f>IFERROR(VLOOKUP(ROWS($M$5:M2678),Table_PayItems[[Search Key]:[Concentrated Name]],2,FALSE),"")</f>
        <v>Fiber Optic, Cable, Indoor, Single Mode Fiber, 72F - $Ft</v>
      </c>
      <c r="J2678" s="1"/>
      <c r="K2678" s="1"/>
      <c r="L2678" s="22">
        <f>IF(ISNUMBER(SEARCH(Pay_Item_Search_Text_2,M2678)),MAX($L$4:L2677)+1,0)</f>
        <v>0</v>
      </c>
      <c r="M2678" s="1" t="str">
        <f>IFERROR(VLOOKUP(ROWS($M$5:M2678),Table_PayItems[[Search Key]:[Concentrated Name]],2,FALSE),"")</f>
        <v>Fiber Optic, Cable, Indoor, Single Mode Fiber, 72F - $Ft</v>
      </c>
      <c r="N2678" s="1" t="str">
        <f>IFERROR(VLOOKUP(ROWS($M$5:N2678),$L$5:$M$7000,2,FALSE),"")</f>
        <v/>
      </c>
      <c r="O2678" s="1" t="str">
        <f>IFERROR(VLOOKUP(ROWS($O$5:O2678),$K$5:$L$7000,2,FALSE),"")</f>
        <v/>
      </c>
    </row>
    <row r="2679" spans="2:15" ht="15" customHeight="1" x14ac:dyDescent="0.25">
      <c r="B2679" s="178" t="s">
        <v>14465</v>
      </c>
      <c r="C2679" s="178" t="s">
        <v>104</v>
      </c>
      <c r="D2679" s="178" t="s">
        <v>5340</v>
      </c>
      <c r="E2679" s="178" t="s">
        <v>5650</v>
      </c>
      <c r="F2679" s="178" t="s">
        <v>17</v>
      </c>
      <c r="G2679" s="1">
        <f>IF(ISNUMBER(Pay_Item_Search_Text),IF(ISNUMBER(IF(FIND(Pay_Item_Search_Text,B2679)=1,1, "FALSE")),MAX(G$4:$G2678)+1,IF(ISNUMBER(Pay_Item_Search_Text),0,IF(ISNUMBER(SEARCH(Pay_Item_Search_Text,H2679)),MAX(G$4:$G2678)+1,0))),IF(ISNUMBER(Pay_Item_Search_Text),0,IF(ISNUMBER(SEARCH(Pay_Item_Search_Text,H2679)),MAX(G$4:$G2678)+1,0)))</f>
        <v>2675</v>
      </c>
      <c r="H2679" s="1" t="str">
        <f>IF(Table_PayItems[[#This Row],[Description]]="_","_ Unique Item - "&amp;Table_PayItems[[#This Row],[Item]]&amp;" - $"&amp;Table_PayItems[[#This Row],[Unit]],Table_PayItems[[#This Row],[Description]]&amp;" - $"&amp;Table_PayItems[[#This Row],[Unit]])</f>
        <v>Fiber Optic, Cable, Indoor, Single Mode Fiber, 96F - $Ft</v>
      </c>
      <c r="I2679" s="29" t="str">
        <f>IFERROR(VLOOKUP(ROWS($M$5:M2679),Table_PayItems[[Search Key]:[Concentrated Name]],2,FALSE),"")</f>
        <v>Fiber Optic, Cable, Indoor, Single Mode Fiber, 96F - $Ft</v>
      </c>
      <c r="J2679" s="1"/>
      <c r="K2679" s="1"/>
      <c r="L2679" s="22">
        <f>IF(ISNUMBER(SEARCH(Pay_Item_Search_Text_2,M2679)),MAX($L$4:L2678)+1,0)</f>
        <v>0</v>
      </c>
      <c r="M2679" s="1" t="str">
        <f>IFERROR(VLOOKUP(ROWS($M$5:M2679),Table_PayItems[[Search Key]:[Concentrated Name]],2,FALSE),"")</f>
        <v>Fiber Optic, Cable, Indoor, Single Mode Fiber, 96F - $Ft</v>
      </c>
      <c r="N2679" s="1" t="str">
        <f>IFERROR(VLOOKUP(ROWS($M$5:N2679),$L$5:$M$7000,2,FALSE),"")</f>
        <v/>
      </c>
      <c r="O2679" s="1" t="str">
        <f>IFERROR(VLOOKUP(ROWS($O$5:O2679),$K$5:$L$7000,2,FALSE),"")</f>
        <v/>
      </c>
    </row>
    <row r="2680" spans="2:15" ht="15" customHeight="1" x14ac:dyDescent="0.25">
      <c r="B2680" s="178" t="s">
        <v>14450</v>
      </c>
      <c r="C2680" s="178" t="s">
        <v>104</v>
      </c>
      <c r="D2680" s="178" t="s">
        <v>5325</v>
      </c>
      <c r="E2680" s="178" t="s">
        <v>5650</v>
      </c>
      <c r="F2680" s="178" t="s">
        <v>17</v>
      </c>
      <c r="G2680" s="1">
        <f>IF(ISNUMBER(Pay_Item_Search_Text),IF(ISNUMBER(IF(FIND(Pay_Item_Search_Text,B2680)=1,1, "FALSE")),MAX(G$4:$G2679)+1,IF(ISNUMBER(Pay_Item_Search_Text),0,IF(ISNUMBER(SEARCH(Pay_Item_Search_Text,H2680)),MAX(G$4:$G2679)+1,0))),IF(ISNUMBER(Pay_Item_Search_Text),0,IF(ISNUMBER(SEARCH(Pay_Item_Search_Text,H2680)),MAX(G$4:$G2679)+1,0)))</f>
        <v>2676</v>
      </c>
      <c r="H2680" s="1" t="str">
        <f>IF(Table_PayItems[[#This Row],[Description]]="_","_ Unique Item - "&amp;Table_PayItems[[#This Row],[Item]]&amp;" - $"&amp;Table_PayItems[[#This Row],[Unit]],Table_PayItems[[#This Row],[Description]]&amp;" - $"&amp;Table_PayItems[[#This Row],[Unit]])</f>
        <v>Fiber Optic, Cable, Single Mode Fiber, 12F - $Ft</v>
      </c>
      <c r="I2680" s="29" t="str">
        <f>IFERROR(VLOOKUP(ROWS($M$5:M2680),Table_PayItems[[Search Key]:[Concentrated Name]],2,FALSE),"")</f>
        <v>Fiber Optic, Cable, Single Mode Fiber, 12F - $Ft</v>
      </c>
      <c r="J2680" s="1"/>
      <c r="K2680" s="1"/>
      <c r="L2680" s="22">
        <f>IF(ISNUMBER(SEARCH(Pay_Item_Search_Text_2,M2680)),MAX($L$4:L2679)+1,0)</f>
        <v>0</v>
      </c>
      <c r="M2680" s="1" t="str">
        <f>IFERROR(VLOOKUP(ROWS($M$5:M2680),Table_PayItems[[Search Key]:[Concentrated Name]],2,FALSE),"")</f>
        <v>Fiber Optic, Cable, Single Mode Fiber, 12F - $Ft</v>
      </c>
      <c r="N2680" s="1" t="str">
        <f>IFERROR(VLOOKUP(ROWS($M$5:N2680),$L$5:$M$7000,2,FALSE),"")</f>
        <v/>
      </c>
      <c r="O2680" s="1" t="str">
        <f>IFERROR(VLOOKUP(ROWS($O$5:O2680),$K$5:$L$7000,2,FALSE),"")</f>
        <v/>
      </c>
    </row>
    <row r="2681" spans="2:15" ht="15" customHeight="1" x14ac:dyDescent="0.25">
      <c r="B2681" s="178" t="s">
        <v>14451</v>
      </c>
      <c r="C2681" s="178" t="s">
        <v>104</v>
      </c>
      <c r="D2681" s="178" t="s">
        <v>5326</v>
      </c>
      <c r="E2681" s="178" t="s">
        <v>5650</v>
      </c>
      <c r="F2681" s="178" t="s">
        <v>17</v>
      </c>
      <c r="G2681" s="1">
        <f>IF(ISNUMBER(Pay_Item_Search_Text),IF(ISNUMBER(IF(FIND(Pay_Item_Search_Text,B2681)=1,1, "FALSE")),MAX(G$4:$G2680)+1,IF(ISNUMBER(Pay_Item_Search_Text),0,IF(ISNUMBER(SEARCH(Pay_Item_Search_Text,H2681)),MAX(G$4:$G2680)+1,0))),IF(ISNUMBER(Pay_Item_Search_Text),0,IF(ISNUMBER(SEARCH(Pay_Item_Search_Text,H2681)),MAX(G$4:$G2680)+1,0)))</f>
        <v>2677</v>
      </c>
      <c r="H2681" s="1" t="str">
        <f>IF(Table_PayItems[[#This Row],[Description]]="_","_ Unique Item - "&amp;Table_PayItems[[#This Row],[Item]]&amp;" - $"&amp;Table_PayItems[[#This Row],[Unit]],Table_PayItems[[#This Row],[Description]]&amp;" - $"&amp;Table_PayItems[[#This Row],[Unit]])</f>
        <v>Fiber Optic, Cable, Single Mode Fiber, 24F - $Ft</v>
      </c>
      <c r="I2681" s="29" t="str">
        <f>IFERROR(VLOOKUP(ROWS($M$5:M2681),Table_PayItems[[Search Key]:[Concentrated Name]],2,FALSE),"")</f>
        <v>Fiber Optic, Cable, Single Mode Fiber, 24F - $Ft</v>
      </c>
      <c r="J2681" s="1"/>
      <c r="K2681" s="1"/>
      <c r="L2681" s="22">
        <f>IF(ISNUMBER(SEARCH(Pay_Item_Search_Text_2,M2681)),MAX($L$4:L2680)+1,0)</f>
        <v>0</v>
      </c>
      <c r="M2681" s="1" t="str">
        <f>IFERROR(VLOOKUP(ROWS($M$5:M2681),Table_PayItems[[Search Key]:[Concentrated Name]],2,FALSE),"")</f>
        <v>Fiber Optic, Cable, Single Mode Fiber, 24F - $Ft</v>
      </c>
      <c r="N2681" s="1" t="str">
        <f>IFERROR(VLOOKUP(ROWS($M$5:N2681),$L$5:$M$7000,2,FALSE),"")</f>
        <v/>
      </c>
      <c r="O2681" s="1" t="str">
        <f>IFERROR(VLOOKUP(ROWS($O$5:O2681),$K$5:$L$7000,2,FALSE),"")</f>
        <v/>
      </c>
    </row>
    <row r="2682" spans="2:15" ht="15" customHeight="1" x14ac:dyDescent="0.25">
      <c r="B2682" s="178" t="s">
        <v>14452</v>
      </c>
      <c r="C2682" s="178" t="s">
        <v>104</v>
      </c>
      <c r="D2682" s="178" t="s">
        <v>5327</v>
      </c>
      <c r="E2682" s="178" t="s">
        <v>5650</v>
      </c>
      <c r="F2682" s="178" t="s">
        <v>17</v>
      </c>
      <c r="G2682" s="1">
        <f>IF(ISNUMBER(Pay_Item_Search_Text),IF(ISNUMBER(IF(FIND(Pay_Item_Search_Text,B2682)=1,1, "FALSE")),MAX(G$4:$G2681)+1,IF(ISNUMBER(Pay_Item_Search_Text),0,IF(ISNUMBER(SEARCH(Pay_Item_Search_Text,H2682)),MAX(G$4:$G2681)+1,0))),IF(ISNUMBER(Pay_Item_Search_Text),0,IF(ISNUMBER(SEARCH(Pay_Item_Search_Text,H2682)),MAX(G$4:$G2681)+1,0)))</f>
        <v>2678</v>
      </c>
      <c r="H2682" s="1" t="str">
        <f>IF(Table_PayItems[[#This Row],[Description]]="_","_ Unique Item - "&amp;Table_PayItems[[#This Row],[Item]]&amp;" - $"&amp;Table_PayItems[[#This Row],[Unit]],Table_PayItems[[#This Row],[Description]]&amp;" - $"&amp;Table_PayItems[[#This Row],[Unit]])</f>
        <v>Fiber Optic, Cable, Single Mode Fiber, 36F - $Ft</v>
      </c>
      <c r="I2682" s="29" t="str">
        <f>IFERROR(VLOOKUP(ROWS($M$5:M2682),Table_PayItems[[Search Key]:[Concentrated Name]],2,FALSE),"")</f>
        <v>Fiber Optic, Cable, Single Mode Fiber, 36F - $Ft</v>
      </c>
      <c r="J2682" s="1"/>
      <c r="K2682" s="1"/>
      <c r="L2682" s="22">
        <f>IF(ISNUMBER(SEARCH(Pay_Item_Search_Text_2,M2682)),MAX($L$4:L2681)+1,0)</f>
        <v>0</v>
      </c>
      <c r="M2682" s="1" t="str">
        <f>IFERROR(VLOOKUP(ROWS($M$5:M2682),Table_PayItems[[Search Key]:[Concentrated Name]],2,FALSE),"")</f>
        <v>Fiber Optic, Cable, Single Mode Fiber, 36F - $Ft</v>
      </c>
      <c r="N2682" s="1" t="str">
        <f>IFERROR(VLOOKUP(ROWS($M$5:N2682),$L$5:$M$7000,2,FALSE),"")</f>
        <v/>
      </c>
      <c r="O2682" s="1" t="str">
        <f>IFERROR(VLOOKUP(ROWS($O$5:O2682),$K$5:$L$7000,2,FALSE),"")</f>
        <v/>
      </c>
    </row>
    <row r="2683" spans="2:15" ht="15" customHeight="1" x14ac:dyDescent="0.25">
      <c r="B2683" s="178" t="s">
        <v>14453</v>
      </c>
      <c r="C2683" s="178" t="s">
        <v>104</v>
      </c>
      <c r="D2683" s="178" t="s">
        <v>5328</v>
      </c>
      <c r="E2683" s="178" t="s">
        <v>5650</v>
      </c>
      <c r="F2683" s="178" t="s">
        <v>17</v>
      </c>
      <c r="G2683" s="1">
        <f>IF(ISNUMBER(Pay_Item_Search_Text),IF(ISNUMBER(IF(FIND(Pay_Item_Search_Text,B2683)=1,1, "FALSE")),MAX(G$4:$G2682)+1,IF(ISNUMBER(Pay_Item_Search_Text),0,IF(ISNUMBER(SEARCH(Pay_Item_Search_Text,H2683)),MAX(G$4:$G2682)+1,0))),IF(ISNUMBER(Pay_Item_Search_Text),0,IF(ISNUMBER(SEARCH(Pay_Item_Search_Text,H2683)),MAX(G$4:$G2682)+1,0)))</f>
        <v>2679</v>
      </c>
      <c r="H2683" s="1" t="str">
        <f>IF(Table_PayItems[[#This Row],[Description]]="_","_ Unique Item - "&amp;Table_PayItems[[#This Row],[Item]]&amp;" - $"&amp;Table_PayItems[[#This Row],[Unit]],Table_PayItems[[#This Row],[Description]]&amp;" - $"&amp;Table_PayItems[[#This Row],[Unit]])</f>
        <v>Fiber Optic, Cable, Single Mode Fiber, 48F - $Ft</v>
      </c>
      <c r="I2683" s="29" t="str">
        <f>IFERROR(VLOOKUP(ROWS($M$5:M2683),Table_PayItems[[Search Key]:[Concentrated Name]],2,FALSE),"")</f>
        <v>Fiber Optic, Cable, Single Mode Fiber, 48F - $Ft</v>
      </c>
      <c r="J2683" s="1"/>
      <c r="K2683" s="1"/>
      <c r="L2683" s="22">
        <f>IF(ISNUMBER(SEARCH(Pay_Item_Search_Text_2,M2683)),MAX($L$4:L2682)+1,0)</f>
        <v>0</v>
      </c>
      <c r="M2683" s="1" t="str">
        <f>IFERROR(VLOOKUP(ROWS($M$5:M2683),Table_PayItems[[Search Key]:[Concentrated Name]],2,FALSE),"")</f>
        <v>Fiber Optic, Cable, Single Mode Fiber, 48F - $Ft</v>
      </c>
      <c r="N2683" s="1" t="str">
        <f>IFERROR(VLOOKUP(ROWS($M$5:N2683),$L$5:$M$7000,2,FALSE),"")</f>
        <v/>
      </c>
      <c r="O2683" s="1" t="str">
        <f>IFERROR(VLOOKUP(ROWS($O$5:O2683),$K$5:$L$7000,2,FALSE),"")</f>
        <v/>
      </c>
    </row>
    <row r="2684" spans="2:15" ht="15" customHeight="1" x14ac:dyDescent="0.25">
      <c r="B2684" s="178" t="s">
        <v>14448</v>
      </c>
      <c r="C2684" s="178" t="s">
        <v>104</v>
      </c>
      <c r="D2684" s="178" t="s">
        <v>5323</v>
      </c>
      <c r="E2684" s="178" t="s">
        <v>5650</v>
      </c>
      <c r="F2684" s="178" t="s">
        <v>17</v>
      </c>
      <c r="G2684" s="1">
        <f>IF(ISNUMBER(Pay_Item_Search_Text),IF(ISNUMBER(IF(FIND(Pay_Item_Search_Text,B2684)=1,1, "FALSE")),MAX(G$4:$G2683)+1,IF(ISNUMBER(Pay_Item_Search_Text),0,IF(ISNUMBER(SEARCH(Pay_Item_Search_Text,H2684)),MAX(G$4:$G2683)+1,0))),IF(ISNUMBER(Pay_Item_Search_Text),0,IF(ISNUMBER(SEARCH(Pay_Item_Search_Text,H2684)),MAX(G$4:$G2683)+1,0)))</f>
        <v>2680</v>
      </c>
      <c r="H2684" s="1" t="str">
        <f>IF(Table_PayItems[[#This Row],[Description]]="_","_ Unique Item - "&amp;Table_PayItems[[#This Row],[Item]]&amp;" - $"&amp;Table_PayItems[[#This Row],[Unit]],Table_PayItems[[#This Row],[Description]]&amp;" - $"&amp;Table_PayItems[[#This Row],[Unit]])</f>
        <v>Fiber Optic, Cable, Single Mode Fiber, 4F - $Ft</v>
      </c>
      <c r="I2684" s="29" t="str">
        <f>IFERROR(VLOOKUP(ROWS($M$5:M2684),Table_PayItems[[Search Key]:[Concentrated Name]],2,FALSE),"")</f>
        <v>Fiber Optic, Cable, Single Mode Fiber, 4F - $Ft</v>
      </c>
      <c r="J2684" s="1"/>
      <c r="K2684" s="1"/>
      <c r="L2684" s="22">
        <f>IF(ISNUMBER(SEARCH(Pay_Item_Search_Text_2,M2684)),MAX($L$4:L2683)+1,0)</f>
        <v>0</v>
      </c>
      <c r="M2684" s="1" t="str">
        <f>IFERROR(VLOOKUP(ROWS($M$5:M2684),Table_PayItems[[Search Key]:[Concentrated Name]],2,FALSE),"")</f>
        <v>Fiber Optic, Cable, Single Mode Fiber, 4F - $Ft</v>
      </c>
      <c r="N2684" s="1" t="str">
        <f>IFERROR(VLOOKUP(ROWS($M$5:N2684),$L$5:$M$7000,2,FALSE),"")</f>
        <v/>
      </c>
      <c r="O2684" s="1" t="str">
        <f>IFERROR(VLOOKUP(ROWS($O$5:O2684),$K$5:$L$7000,2,FALSE),"")</f>
        <v/>
      </c>
    </row>
    <row r="2685" spans="2:15" ht="15" customHeight="1" x14ac:dyDescent="0.25">
      <c r="B2685" s="178" t="s">
        <v>14454</v>
      </c>
      <c r="C2685" s="178" t="s">
        <v>104</v>
      </c>
      <c r="D2685" s="178" t="s">
        <v>5329</v>
      </c>
      <c r="E2685" s="178" t="s">
        <v>5650</v>
      </c>
      <c r="F2685" s="178" t="s">
        <v>17</v>
      </c>
      <c r="G2685" s="1">
        <f>IF(ISNUMBER(Pay_Item_Search_Text),IF(ISNUMBER(IF(FIND(Pay_Item_Search_Text,B2685)=1,1, "FALSE")),MAX(G$4:$G2684)+1,IF(ISNUMBER(Pay_Item_Search_Text),0,IF(ISNUMBER(SEARCH(Pay_Item_Search_Text,H2685)),MAX(G$4:$G2684)+1,0))),IF(ISNUMBER(Pay_Item_Search_Text),0,IF(ISNUMBER(SEARCH(Pay_Item_Search_Text,H2685)),MAX(G$4:$G2684)+1,0)))</f>
        <v>2681</v>
      </c>
      <c r="H2685" s="1" t="str">
        <f>IF(Table_PayItems[[#This Row],[Description]]="_","_ Unique Item - "&amp;Table_PayItems[[#This Row],[Item]]&amp;" - $"&amp;Table_PayItems[[#This Row],[Unit]],Table_PayItems[[#This Row],[Description]]&amp;" - $"&amp;Table_PayItems[[#This Row],[Unit]])</f>
        <v>Fiber Optic, Cable, Single Mode Fiber, 60F - $Ft</v>
      </c>
      <c r="I2685" s="29" t="str">
        <f>IFERROR(VLOOKUP(ROWS($M$5:M2685),Table_PayItems[[Search Key]:[Concentrated Name]],2,FALSE),"")</f>
        <v>Fiber Optic, Cable, Single Mode Fiber, 60F - $Ft</v>
      </c>
      <c r="J2685" s="1"/>
      <c r="K2685" s="1"/>
      <c r="L2685" s="22">
        <f>IF(ISNUMBER(SEARCH(Pay_Item_Search_Text_2,M2685)),MAX($L$4:L2684)+1,0)</f>
        <v>637</v>
      </c>
      <c r="M2685" s="1" t="str">
        <f>IFERROR(VLOOKUP(ROWS($M$5:M2685),Table_PayItems[[Search Key]:[Concentrated Name]],2,FALSE),"")</f>
        <v>Fiber Optic, Cable, Single Mode Fiber, 60F - $Ft</v>
      </c>
      <c r="N2685" s="1" t="str">
        <f>IFERROR(VLOOKUP(ROWS($M$5:N2685),$L$5:$M$7000,2,FALSE),"")</f>
        <v/>
      </c>
      <c r="O2685" s="1" t="str">
        <f>IFERROR(VLOOKUP(ROWS($O$5:O2685),$K$5:$L$7000,2,FALSE),"")</f>
        <v/>
      </c>
    </row>
    <row r="2686" spans="2:15" ht="15" customHeight="1" x14ac:dyDescent="0.25">
      <c r="B2686" s="178" t="s">
        <v>14449</v>
      </c>
      <c r="C2686" s="178" t="s">
        <v>104</v>
      </c>
      <c r="D2686" s="178" t="s">
        <v>5324</v>
      </c>
      <c r="E2686" s="178" t="s">
        <v>5650</v>
      </c>
      <c r="F2686" s="178" t="s">
        <v>17</v>
      </c>
      <c r="G2686" s="1">
        <f>IF(ISNUMBER(Pay_Item_Search_Text),IF(ISNUMBER(IF(FIND(Pay_Item_Search_Text,B2686)=1,1, "FALSE")),MAX(G$4:$G2685)+1,IF(ISNUMBER(Pay_Item_Search_Text),0,IF(ISNUMBER(SEARCH(Pay_Item_Search_Text,H2686)),MAX(G$4:$G2685)+1,0))),IF(ISNUMBER(Pay_Item_Search_Text),0,IF(ISNUMBER(SEARCH(Pay_Item_Search_Text,H2686)),MAX(G$4:$G2685)+1,0)))</f>
        <v>2682</v>
      </c>
      <c r="H2686" s="1" t="str">
        <f>IF(Table_PayItems[[#This Row],[Description]]="_","_ Unique Item - "&amp;Table_PayItems[[#This Row],[Item]]&amp;" - $"&amp;Table_PayItems[[#This Row],[Unit]],Table_PayItems[[#This Row],[Description]]&amp;" - $"&amp;Table_PayItems[[#This Row],[Unit]])</f>
        <v>Fiber Optic, Cable, Single Mode Fiber, 6F - $Ft</v>
      </c>
      <c r="I2686" s="29" t="str">
        <f>IFERROR(VLOOKUP(ROWS($M$5:M2686),Table_PayItems[[Search Key]:[Concentrated Name]],2,FALSE),"")</f>
        <v>Fiber Optic, Cable, Single Mode Fiber, 6F - $Ft</v>
      </c>
      <c r="J2686" s="1"/>
      <c r="K2686" s="1"/>
      <c r="L2686" s="22">
        <f>IF(ISNUMBER(SEARCH(Pay_Item_Search_Text_2,M2686)),MAX($L$4:L2685)+1,0)</f>
        <v>0</v>
      </c>
      <c r="M2686" s="1" t="str">
        <f>IFERROR(VLOOKUP(ROWS($M$5:M2686),Table_PayItems[[Search Key]:[Concentrated Name]],2,FALSE),"")</f>
        <v>Fiber Optic, Cable, Single Mode Fiber, 6F - $Ft</v>
      </c>
      <c r="N2686" s="1" t="str">
        <f>IFERROR(VLOOKUP(ROWS($M$5:N2686),$L$5:$M$7000,2,FALSE),"")</f>
        <v/>
      </c>
      <c r="O2686" s="1" t="str">
        <f>IFERROR(VLOOKUP(ROWS($O$5:O2686),$K$5:$L$7000,2,FALSE),"")</f>
        <v/>
      </c>
    </row>
    <row r="2687" spans="2:15" ht="15" customHeight="1" x14ac:dyDescent="0.25">
      <c r="B2687" s="178" t="s">
        <v>14455</v>
      </c>
      <c r="C2687" s="178" t="s">
        <v>104</v>
      </c>
      <c r="D2687" s="178" t="s">
        <v>5330</v>
      </c>
      <c r="E2687" s="178" t="s">
        <v>5650</v>
      </c>
      <c r="F2687" s="178" t="s">
        <v>17</v>
      </c>
      <c r="G2687" s="1">
        <f>IF(ISNUMBER(Pay_Item_Search_Text),IF(ISNUMBER(IF(FIND(Pay_Item_Search_Text,B2687)=1,1, "FALSE")),MAX(G$4:$G2686)+1,IF(ISNUMBER(Pay_Item_Search_Text),0,IF(ISNUMBER(SEARCH(Pay_Item_Search_Text,H2687)),MAX(G$4:$G2686)+1,0))),IF(ISNUMBER(Pay_Item_Search_Text),0,IF(ISNUMBER(SEARCH(Pay_Item_Search_Text,H2687)),MAX(G$4:$G2686)+1,0)))</f>
        <v>2683</v>
      </c>
      <c r="H2687" s="1" t="str">
        <f>IF(Table_PayItems[[#This Row],[Description]]="_","_ Unique Item - "&amp;Table_PayItems[[#This Row],[Item]]&amp;" - $"&amp;Table_PayItems[[#This Row],[Unit]],Table_PayItems[[#This Row],[Description]]&amp;" - $"&amp;Table_PayItems[[#This Row],[Unit]])</f>
        <v>Fiber Optic, Cable, Single Mode Fiber, 72F - $Ft</v>
      </c>
      <c r="I2687" s="29" t="str">
        <f>IFERROR(VLOOKUP(ROWS($M$5:M2687),Table_PayItems[[Search Key]:[Concentrated Name]],2,FALSE),"")</f>
        <v>Fiber Optic, Cable, Single Mode Fiber, 72F - $Ft</v>
      </c>
      <c r="J2687" s="1"/>
      <c r="K2687" s="1"/>
      <c r="L2687" s="22">
        <f>IF(ISNUMBER(SEARCH(Pay_Item_Search_Text_2,M2687)),MAX($L$4:L2686)+1,0)</f>
        <v>0</v>
      </c>
      <c r="M2687" s="1" t="str">
        <f>IFERROR(VLOOKUP(ROWS($M$5:M2687),Table_PayItems[[Search Key]:[Concentrated Name]],2,FALSE),"")</f>
        <v>Fiber Optic, Cable, Single Mode Fiber, 72F - $Ft</v>
      </c>
      <c r="N2687" s="1" t="str">
        <f>IFERROR(VLOOKUP(ROWS($M$5:N2687),$L$5:$M$7000,2,FALSE),"")</f>
        <v/>
      </c>
      <c r="O2687" s="1" t="str">
        <f>IFERROR(VLOOKUP(ROWS($O$5:O2687),$K$5:$L$7000,2,FALSE),"")</f>
        <v/>
      </c>
    </row>
    <row r="2688" spans="2:15" ht="15" customHeight="1" x14ac:dyDescent="0.25">
      <c r="B2688" s="178" t="s">
        <v>14456</v>
      </c>
      <c r="C2688" s="178" t="s">
        <v>104</v>
      </c>
      <c r="D2688" s="178" t="s">
        <v>5331</v>
      </c>
      <c r="E2688" s="178" t="s">
        <v>5650</v>
      </c>
      <c r="F2688" s="178" t="s">
        <v>17</v>
      </c>
      <c r="G2688" s="1">
        <f>IF(ISNUMBER(Pay_Item_Search_Text),IF(ISNUMBER(IF(FIND(Pay_Item_Search_Text,B2688)=1,1, "FALSE")),MAX(G$4:$G2687)+1,IF(ISNUMBER(Pay_Item_Search_Text),0,IF(ISNUMBER(SEARCH(Pay_Item_Search_Text,H2688)),MAX(G$4:$G2687)+1,0))),IF(ISNUMBER(Pay_Item_Search_Text),0,IF(ISNUMBER(SEARCH(Pay_Item_Search_Text,H2688)),MAX(G$4:$G2687)+1,0)))</f>
        <v>2684</v>
      </c>
      <c r="H2688" s="1" t="str">
        <f>IF(Table_PayItems[[#This Row],[Description]]="_","_ Unique Item - "&amp;Table_PayItems[[#This Row],[Item]]&amp;" - $"&amp;Table_PayItems[[#This Row],[Unit]],Table_PayItems[[#This Row],[Description]]&amp;" - $"&amp;Table_PayItems[[#This Row],[Unit]])</f>
        <v>Fiber Optic, Cable, Single Mode Fiber, 96F - $Ft</v>
      </c>
      <c r="I2688" s="29" t="str">
        <f>IFERROR(VLOOKUP(ROWS($M$5:M2688),Table_PayItems[[Search Key]:[Concentrated Name]],2,FALSE),"")</f>
        <v>Fiber Optic, Cable, Single Mode Fiber, 96F - $Ft</v>
      </c>
      <c r="J2688" s="1"/>
      <c r="K2688" s="1"/>
      <c r="L2688" s="22">
        <f>IF(ISNUMBER(SEARCH(Pay_Item_Search_Text_2,M2688)),MAX($L$4:L2687)+1,0)</f>
        <v>0</v>
      </c>
      <c r="M2688" s="1" t="str">
        <f>IFERROR(VLOOKUP(ROWS($M$5:M2688),Table_PayItems[[Search Key]:[Concentrated Name]],2,FALSE),"")</f>
        <v>Fiber Optic, Cable, Single Mode Fiber, 96F - $Ft</v>
      </c>
      <c r="N2688" s="1" t="str">
        <f>IFERROR(VLOOKUP(ROWS($M$5:N2688),$L$5:$M$7000,2,FALSE),"")</f>
        <v/>
      </c>
      <c r="O2688" s="1" t="str">
        <f>IFERROR(VLOOKUP(ROWS($O$5:O2688),$K$5:$L$7000,2,FALSE),"")</f>
        <v/>
      </c>
    </row>
    <row r="2689" spans="2:15" ht="15" customHeight="1" x14ac:dyDescent="0.25">
      <c r="B2689" s="178" t="s">
        <v>14470</v>
      </c>
      <c r="C2689" s="178" t="s">
        <v>88</v>
      </c>
      <c r="D2689" s="178" t="s">
        <v>5345</v>
      </c>
      <c r="E2689" s="178" t="s">
        <v>5650</v>
      </c>
      <c r="F2689" s="178" t="s">
        <v>17</v>
      </c>
      <c r="G2689" s="1">
        <f>IF(ISNUMBER(Pay_Item_Search_Text),IF(ISNUMBER(IF(FIND(Pay_Item_Search_Text,B2689)=1,1, "FALSE")),MAX(G$4:$G2688)+1,IF(ISNUMBER(Pay_Item_Search_Text),0,IF(ISNUMBER(SEARCH(Pay_Item_Search_Text,H2689)),MAX(G$4:$G2688)+1,0))),IF(ISNUMBER(Pay_Item_Search_Text),0,IF(ISNUMBER(SEARCH(Pay_Item_Search_Text,H2689)),MAX(G$4:$G2688)+1,0)))</f>
        <v>2685</v>
      </c>
      <c r="H2689" s="1" t="str">
        <f>IF(Table_PayItems[[#This Row],[Description]]="_","_ Unique Item - "&amp;Table_PayItems[[#This Row],[Item]]&amp;" - $"&amp;Table_PayItems[[#This Row],[Unit]],Table_PayItems[[#This Row],[Description]]&amp;" - $"&amp;Table_PayItems[[#This Row],[Unit]])</f>
        <v>Fiber Optic, Hardware Assembly, Large - $Ea</v>
      </c>
      <c r="I2689" s="29" t="str">
        <f>IFERROR(VLOOKUP(ROWS($M$5:M2689),Table_PayItems[[Search Key]:[Concentrated Name]],2,FALSE),"")</f>
        <v>Fiber Optic, Hardware Assembly, Large - $Ea</v>
      </c>
      <c r="J2689" s="1"/>
      <c r="K2689" s="1"/>
      <c r="L2689" s="22">
        <f>IF(ISNUMBER(SEARCH(Pay_Item_Search_Text_2,M2689)),MAX($L$4:L2688)+1,0)</f>
        <v>0</v>
      </c>
      <c r="M2689" s="1" t="str">
        <f>IFERROR(VLOOKUP(ROWS($M$5:M2689),Table_PayItems[[Search Key]:[Concentrated Name]],2,FALSE),"")</f>
        <v>Fiber Optic, Hardware Assembly, Large - $Ea</v>
      </c>
      <c r="N2689" s="1" t="str">
        <f>IFERROR(VLOOKUP(ROWS($M$5:N2689),$L$5:$M$7000,2,FALSE),"")</f>
        <v/>
      </c>
      <c r="O2689" s="1" t="str">
        <f>IFERROR(VLOOKUP(ROWS($O$5:O2689),$K$5:$L$7000,2,FALSE),"")</f>
        <v/>
      </c>
    </row>
    <row r="2690" spans="2:15" ht="15" customHeight="1" x14ac:dyDescent="0.25">
      <c r="B2690" s="178" t="s">
        <v>14469</v>
      </c>
      <c r="C2690" s="178" t="s">
        <v>88</v>
      </c>
      <c r="D2690" s="178" t="s">
        <v>5344</v>
      </c>
      <c r="E2690" s="178" t="s">
        <v>5650</v>
      </c>
      <c r="F2690" s="178" t="s">
        <v>17</v>
      </c>
      <c r="G2690" s="1">
        <f>IF(ISNUMBER(Pay_Item_Search_Text),IF(ISNUMBER(IF(FIND(Pay_Item_Search_Text,B2690)=1,1, "FALSE")),MAX(G$4:$G2689)+1,IF(ISNUMBER(Pay_Item_Search_Text),0,IF(ISNUMBER(SEARCH(Pay_Item_Search_Text,H2690)),MAX(G$4:$G2689)+1,0))),IF(ISNUMBER(Pay_Item_Search_Text),0,IF(ISNUMBER(SEARCH(Pay_Item_Search_Text,H2690)),MAX(G$4:$G2689)+1,0)))</f>
        <v>2686</v>
      </c>
      <c r="H2690" s="1" t="str">
        <f>IF(Table_PayItems[[#This Row],[Description]]="_","_ Unique Item - "&amp;Table_PayItems[[#This Row],[Item]]&amp;" - $"&amp;Table_PayItems[[#This Row],[Unit]],Table_PayItems[[#This Row],[Description]]&amp;" - $"&amp;Table_PayItems[[#This Row],[Unit]])</f>
        <v>Fiber Optic, Hardware Assembly, Medium - $Ea</v>
      </c>
      <c r="I2690" s="29" t="str">
        <f>IFERROR(VLOOKUP(ROWS($M$5:M2690),Table_PayItems[[Search Key]:[Concentrated Name]],2,FALSE),"")</f>
        <v>Fiber Optic, Hardware Assembly, Medium - $Ea</v>
      </c>
      <c r="J2690" s="1"/>
      <c r="K2690" s="1"/>
      <c r="L2690" s="22">
        <f>IF(ISNUMBER(SEARCH(Pay_Item_Search_Text_2,M2690)),MAX($L$4:L2689)+1,0)</f>
        <v>0</v>
      </c>
      <c r="M2690" s="1" t="str">
        <f>IFERROR(VLOOKUP(ROWS($M$5:M2690),Table_PayItems[[Search Key]:[Concentrated Name]],2,FALSE),"")</f>
        <v>Fiber Optic, Hardware Assembly, Medium - $Ea</v>
      </c>
      <c r="N2690" s="1" t="str">
        <f>IFERROR(VLOOKUP(ROWS($M$5:N2690),$L$5:$M$7000,2,FALSE),"")</f>
        <v/>
      </c>
      <c r="O2690" s="1" t="str">
        <f>IFERROR(VLOOKUP(ROWS($O$5:O2690),$K$5:$L$7000,2,FALSE),"")</f>
        <v/>
      </c>
    </row>
    <row r="2691" spans="2:15" ht="15" customHeight="1" x14ac:dyDescent="0.25">
      <c r="B2691" s="178" t="s">
        <v>14468</v>
      </c>
      <c r="C2691" s="178" t="s">
        <v>88</v>
      </c>
      <c r="D2691" s="178" t="s">
        <v>5343</v>
      </c>
      <c r="E2691" s="178" t="s">
        <v>5650</v>
      </c>
      <c r="F2691" s="178" t="s">
        <v>17</v>
      </c>
      <c r="G2691" s="1">
        <f>IF(ISNUMBER(Pay_Item_Search_Text),IF(ISNUMBER(IF(FIND(Pay_Item_Search_Text,B2691)=1,1, "FALSE")),MAX(G$4:$G2690)+1,IF(ISNUMBER(Pay_Item_Search_Text),0,IF(ISNUMBER(SEARCH(Pay_Item_Search_Text,H2691)),MAX(G$4:$G2690)+1,0))),IF(ISNUMBER(Pay_Item_Search_Text),0,IF(ISNUMBER(SEARCH(Pay_Item_Search_Text,H2691)),MAX(G$4:$G2690)+1,0)))</f>
        <v>2687</v>
      </c>
      <c r="H2691" s="1" t="str">
        <f>IF(Table_PayItems[[#This Row],[Description]]="_","_ Unique Item - "&amp;Table_PayItems[[#This Row],[Item]]&amp;" - $"&amp;Table_PayItems[[#This Row],[Unit]],Table_PayItems[[#This Row],[Description]]&amp;" - $"&amp;Table_PayItems[[#This Row],[Unit]])</f>
        <v>Fiber Optic, Hardware Assembly, Small - $Ea</v>
      </c>
      <c r="I2691" s="29" t="str">
        <f>IFERROR(VLOOKUP(ROWS($M$5:M2691),Table_PayItems[[Search Key]:[Concentrated Name]],2,FALSE),"")</f>
        <v>Fiber Optic, Hardware Assembly, Small - $Ea</v>
      </c>
      <c r="J2691" s="1"/>
      <c r="K2691" s="1"/>
      <c r="L2691" s="22">
        <f>IF(ISNUMBER(SEARCH(Pay_Item_Search_Text_2,M2691)),MAX($L$4:L2690)+1,0)</f>
        <v>0</v>
      </c>
      <c r="M2691" s="1" t="str">
        <f>IFERROR(VLOOKUP(ROWS($M$5:M2691),Table_PayItems[[Search Key]:[Concentrated Name]],2,FALSE),"")</f>
        <v>Fiber Optic, Hardware Assembly, Small - $Ea</v>
      </c>
      <c r="N2691" s="1" t="str">
        <f>IFERROR(VLOOKUP(ROWS($M$5:N2691),$L$5:$M$7000,2,FALSE),"")</f>
        <v/>
      </c>
      <c r="O2691" s="1" t="str">
        <f>IFERROR(VLOOKUP(ROWS($O$5:O2691),$K$5:$L$7000,2,FALSE),"")</f>
        <v/>
      </c>
    </row>
    <row r="2692" spans="2:15" ht="15" customHeight="1" x14ac:dyDescent="0.25">
      <c r="B2692" s="178" t="s">
        <v>14475</v>
      </c>
      <c r="C2692" s="178" t="s">
        <v>88</v>
      </c>
      <c r="D2692" s="178" t="s">
        <v>5350</v>
      </c>
      <c r="E2692" s="178" t="s">
        <v>5650</v>
      </c>
      <c r="F2692" s="178" t="s">
        <v>17</v>
      </c>
      <c r="G2692" s="1">
        <f>IF(ISNUMBER(Pay_Item_Search_Text),IF(ISNUMBER(IF(FIND(Pay_Item_Search_Text,B2692)=1,1, "FALSE")),MAX(G$4:$G2691)+1,IF(ISNUMBER(Pay_Item_Search_Text),0,IF(ISNUMBER(SEARCH(Pay_Item_Search_Text,H2692)),MAX(G$4:$G2691)+1,0))),IF(ISNUMBER(Pay_Item_Search_Text),0,IF(ISNUMBER(SEARCH(Pay_Item_Search_Text,H2692)),MAX(G$4:$G2691)+1,0)))</f>
        <v>2688</v>
      </c>
      <c r="H2692" s="1" t="str">
        <f>IF(Table_PayItems[[#This Row],[Description]]="_","_ Unique Item - "&amp;Table_PayItems[[#This Row],[Item]]&amp;" - $"&amp;Table_PayItems[[#This Row],[Unit]],Table_PayItems[[#This Row],[Description]]&amp;" - $"&amp;Table_PayItems[[#This Row],[Unit]])</f>
        <v>Fiber Optic, Jumper - $Ea</v>
      </c>
      <c r="I2692" s="29" t="str">
        <f>IFERROR(VLOOKUP(ROWS($M$5:M2692),Table_PayItems[[Search Key]:[Concentrated Name]],2,FALSE),"")</f>
        <v>Fiber Optic, Jumper - $Ea</v>
      </c>
      <c r="J2692" s="1"/>
      <c r="K2692" s="1"/>
      <c r="L2692" s="22">
        <f>IF(ISNUMBER(SEARCH(Pay_Item_Search_Text_2,M2692)),MAX($L$4:L2691)+1,0)</f>
        <v>0</v>
      </c>
      <c r="M2692" s="1" t="str">
        <f>IFERROR(VLOOKUP(ROWS($M$5:M2692),Table_PayItems[[Search Key]:[Concentrated Name]],2,FALSE),"")</f>
        <v>Fiber Optic, Jumper - $Ea</v>
      </c>
      <c r="N2692" s="1" t="str">
        <f>IFERROR(VLOOKUP(ROWS($M$5:N2692),$L$5:$M$7000,2,FALSE),"")</f>
        <v/>
      </c>
      <c r="O2692" s="1" t="str">
        <f>IFERROR(VLOOKUP(ROWS($O$5:O2692),$K$5:$L$7000,2,FALSE),"")</f>
        <v/>
      </c>
    </row>
    <row r="2693" spans="2:15" ht="15" customHeight="1" x14ac:dyDescent="0.25">
      <c r="B2693" s="178" t="s">
        <v>14472</v>
      </c>
      <c r="C2693" s="178" t="s">
        <v>88</v>
      </c>
      <c r="D2693" s="178" t="s">
        <v>5347</v>
      </c>
      <c r="E2693" s="178" t="s">
        <v>5650</v>
      </c>
      <c r="F2693" s="178" t="s">
        <v>17</v>
      </c>
      <c r="G2693" s="1">
        <f>IF(ISNUMBER(Pay_Item_Search_Text),IF(ISNUMBER(IF(FIND(Pay_Item_Search_Text,B2693)=1,1, "FALSE")),MAX(G$4:$G2692)+1,IF(ISNUMBER(Pay_Item_Search_Text),0,IF(ISNUMBER(SEARCH(Pay_Item_Search_Text,H2693)),MAX(G$4:$G2692)+1,0))),IF(ISNUMBER(Pay_Item_Search_Text),0,IF(ISNUMBER(SEARCH(Pay_Item_Search_Text,H2693)),MAX(G$4:$G2692)+1,0)))</f>
        <v>2689</v>
      </c>
      <c r="H2693" s="1" t="str">
        <f>IF(Table_PayItems[[#This Row],[Description]]="_","_ Unique Item - "&amp;Table_PayItems[[#This Row],[Item]]&amp;" - $"&amp;Table_PayItems[[#This Row],[Unit]],Table_PayItems[[#This Row],[Description]]&amp;" - $"&amp;Table_PayItems[[#This Row],[Unit]])</f>
        <v>Fiber Optic, Marker, Above Ground - $Ea</v>
      </c>
      <c r="I2693" s="29" t="str">
        <f>IFERROR(VLOOKUP(ROWS($M$5:M2693),Table_PayItems[[Search Key]:[Concentrated Name]],2,FALSE),"")</f>
        <v>Fiber Optic, Marker, Above Ground - $Ea</v>
      </c>
      <c r="J2693" s="1"/>
      <c r="K2693" s="1"/>
      <c r="L2693" s="22">
        <f>IF(ISNUMBER(SEARCH(Pay_Item_Search_Text_2,M2693)),MAX($L$4:L2692)+1,0)</f>
        <v>0</v>
      </c>
      <c r="M2693" s="1" t="str">
        <f>IFERROR(VLOOKUP(ROWS($M$5:M2693),Table_PayItems[[Search Key]:[Concentrated Name]],2,FALSE),"")</f>
        <v>Fiber Optic, Marker, Above Ground - $Ea</v>
      </c>
      <c r="N2693" s="1" t="str">
        <f>IFERROR(VLOOKUP(ROWS($M$5:N2693),$L$5:$M$7000,2,FALSE),"")</f>
        <v/>
      </c>
      <c r="O2693" s="1" t="str">
        <f>IFERROR(VLOOKUP(ROWS($O$5:O2693),$K$5:$L$7000,2,FALSE),"")</f>
        <v/>
      </c>
    </row>
    <row r="2694" spans="2:15" ht="15" customHeight="1" x14ac:dyDescent="0.25">
      <c r="B2694" s="178" t="s">
        <v>14474</v>
      </c>
      <c r="C2694" s="178" t="s">
        <v>88</v>
      </c>
      <c r="D2694" s="178" t="s">
        <v>5349</v>
      </c>
      <c r="E2694" s="178" t="s">
        <v>5650</v>
      </c>
      <c r="F2694" s="178" t="s">
        <v>17</v>
      </c>
      <c r="G2694" s="1">
        <f>IF(ISNUMBER(Pay_Item_Search_Text),IF(ISNUMBER(IF(FIND(Pay_Item_Search_Text,B2694)=1,1, "FALSE")),MAX(G$4:$G2693)+1,IF(ISNUMBER(Pay_Item_Search_Text),0,IF(ISNUMBER(SEARCH(Pay_Item_Search_Text,H2694)),MAX(G$4:$G2693)+1,0))),IF(ISNUMBER(Pay_Item_Search_Text),0,IF(ISNUMBER(SEARCH(Pay_Item_Search_Text,H2694)),MAX(G$4:$G2693)+1,0)))</f>
        <v>2690</v>
      </c>
      <c r="H2694" s="1" t="str">
        <f>IF(Table_PayItems[[#This Row],[Description]]="_","_ Unique Item - "&amp;Table_PayItems[[#This Row],[Item]]&amp;" - $"&amp;Table_PayItems[[#This Row],[Unit]],Table_PayItems[[#This Row],[Description]]&amp;" - $"&amp;Table_PayItems[[#This Row],[Unit]])</f>
        <v>Fiber Optic, Pigtail - $Ea</v>
      </c>
      <c r="I2694" s="29" t="str">
        <f>IFERROR(VLOOKUP(ROWS($M$5:M2694),Table_PayItems[[Search Key]:[Concentrated Name]],2,FALSE),"")</f>
        <v>Fiber Optic, Pigtail - $Ea</v>
      </c>
      <c r="J2694" s="1"/>
      <c r="K2694" s="1"/>
      <c r="L2694" s="22">
        <f>IF(ISNUMBER(SEARCH(Pay_Item_Search_Text_2,M2694)),MAX($L$4:L2693)+1,0)</f>
        <v>0</v>
      </c>
      <c r="M2694" s="1" t="str">
        <f>IFERROR(VLOOKUP(ROWS($M$5:M2694),Table_PayItems[[Search Key]:[Concentrated Name]],2,FALSE),"")</f>
        <v>Fiber Optic, Pigtail - $Ea</v>
      </c>
      <c r="N2694" s="1" t="str">
        <f>IFERROR(VLOOKUP(ROWS($M$5:N2694),$L$5:$M$7000,2,FALSE),"")</f>
        <v/>
      </c>
      <c r="O2694" s="1" t="str">
        <f>IFERROR(VLOOKUP(ROWS($O$5:O2694),$K$5:$L$7000,2,FALSE),"")</f>
        <v/>
      </c>
    </row>
    <row r="2695" spans="2:15" ht="15" customHeight="1" x14ac:dyDescent="0.25">
      <c r="B2695" s="178" t="s">
        <v>14467</v>
      </c>
      <c r="C2695" s="178" t="s">
        <v>88</v>
      </c>
      <c r="D2695" s="178" t="s">
        <v>5342</v>
      </c>
      <c r="E2695" s="178" t="s">
        <v>5650</v>
      </c>
      <c r="F2695" s="178" t="s">
        <v>17</v>
      </c>
      <c r="G2695" s="1">
        <f>IF(ISNUMBER(Pay_Item_Search_Text),IF(ISNUMBER(IF(FIND(Pay_Item_Search_Text,B2695)=1,1, "FALSE")),MAX(G$4:$G2694)+1,IF(ISNUMBER(Pay_Item_Search_Text),0,IF(ISNUMBER(SEARCH(Pay_Item_Search_Text,H2695)),MAX(G$4:$G2694)+1,0))),IF(ISNUMBER(Pay_Item_Search_Text),0,IF(ISNUMBER(SEARCH(Pay_Item_Search_Text,H2695)),MAX(G$4:$G2694)+1,0)))</f>
        <v>2691</v>
      </c>
      <c r="H2695" s="1" t="str">
        <f>IF(Table_PayItems[[#This Row],[Description]]="_","_ Unique Item - "&amp;Table_PayItems[[#This Row],[Item]]&amp;" - $"&amp;Table_PayItems[[#This Row],[Unit]],Table_PayItems[[#This Row],[Description]]&amp;" - $"&amp;Table_PayItems[[#This Row],[Unit]])</f>
        <v>Fiber Optic, Splice Cabinet - $Ea</v>
      </c>
      <c r="I2695" s="29" t="str">
        <f>IFERROR(VLOOKUP(ROWS($M$5:M2695),Table_PayItems[[Search Key]:[Concentrated Name]],2,FALSE),"")</f>
        <v>Fiber Optic, Splice Cabinet - $Ea</v>
      </c>
      <c r="J2695" s="1"/>
      <c r="K2695" s="1"/>
      <c r="L2695" s="22">
        <f>IF(ISNUMBER(SEARCH(Pay_Item_Search_Text_2,M2695)),MAX($L$4:L2694)+1,0)</f>
        <v>0</v>
      </c>
      <c r="M2695" s="1" t="str">
        <f>IFERROR(VLOOKUP(ROWS($M$5:M2695),Table_PayItems[[Search Key]:[Concentrated Name]],2,FALSE),"")</f>
        <v>Fiber Optic, Splice Cabinet - $Ea</v>
      </c>
      <c r="N2695" s="1" t="str">
        <f>IFERROR(VLOOKUP(ROWS($M$5:N2695),$L$5:$M$7000,2,FALSE),"")</f>
        <v/>
      </c>
      <c r="O2695" s="1" t="str">
        <f>IFERROR(VLOOKUP(ROWS($O$5:O2695),$K$5:$L$7000,2,FALSE),"")</f>
        <v/>
      </c>
    </row>
    <row r="2696" spans="2:15" ht="15" customHeight="1" x14ac:dyDescent="0.25">
      <c r="B2696" s="178" t="s">
        <v>14466</v>
      </c>
      <c r="C2696" s="178" t="s">
        <v>88</v>
      </c>
      <c r="D2696" s="178" t="s">
        <v>5341</v>
      </c>
      <c r="E2696" s="178" t="s">
        <v>5650</v>
      </c>
      <c r="F2696" s="178" t="s">
        <v>17</v>
      </c>
      <c r="G2696" s="1">
        <f>IF(ISNUMBER(Pay_Item_Search_Text),IF(ISNUMBER(IF(FIND(Pay_Item_Search_Text,B2696)=1,1, "FALSE")),MAX(G$4:$G2695)+1,IF(ISNUMBER(Pay_Item_Search_Text),0,IF(ISNUMBER(SEARCH(Pay_Item_Search_Text,H2696)),MAX(G$4:$G2695)+1,0))),IF(ISNUMBER(Pay_Item_Search_Text),0,IF(ISNUMBER(SEARCH(Pay_Item_Search_Text,H2696)),MAX(G$4:$G2695)+1,0)))</f>
        <v>2692</v>
      </c>
      <c r="H2696" s="1" t="str">
        <f>IF(Table_PayItems[[#This Row],[Description]]="_","_ Unique Item - "&amp;Table_PayItems[[#This Row],[Item]]&amp;" - $"&amp;Table_PayItems[[#This Row],[Unit]],Table_PayItems[[#This Row],[Description]]&amp;" - $"&amp;Table_PayItems[[#This Row],[Unit]])</f>
        <v>Fiber Optic, Splice Enclosure, Wall-Mounted, Small - $Ea</v>
      </c>
      <c r="I2696" s="29" t="str">
        <f>IFERROR(VLOOKUP(ROWS($M$5:M2696),Table_PayItems[[Search Key]:[Concentrated Name]],2,FALSE),"")</f>
        <v>Fiber Optic, Splice Enclosure, Wall-Mounted, Small - $Ea</v>
      </c>
      <c r="J2696" s="1"/>
      <c r="K2696" s="1"/>
      <c r="L2696" s="22">
        <f>IF(ISNUMBER(SEARCH(Pay_Item_Search_Text_2,M2696)),MAX($L$4:L2695)+1,0)</f>
        <v>0</v>
      </c>
      <c r="M2696" s="1" t="str">
        <f>IFERROR(VLOOKUP(ROWS($M$5:M2696),Table_PayItems[[Search Key]:[Concentrated Name]],2,FALSE),"")</f>
        <v>Fiber Optic, Splice Enclosure, Wall-Mounted, Small - $Ea</v>
      </c>
      <c r="N2696" s="1" t="str">
        <f>IFERROR(VLOOKUP(ROWS($M$5:N2696),$L$5:$M$7000,2,FALSE),"")</f>
        <v/>
      </c>
      <c r="O2696" s="1" t="str">
        <f>IFERROR(VLOOKUP(ROWS($O$5:O2696),$K$5:$L$7000,2,FALSE),"")</f>
        <v/>
      </c>
    </row>
    <row r="2697" spans="2:15" ht="15" customHeight="1" x14ac:dyDescent="0.25">
      <c r="B2697" s="178" t="s">
        <v>14471</v>
      </c>
      <c r="C2697" s="178" t="s">
        <v>88</v>
      </c>
      <c r="D2697" s="178" t="s">
        <v>5346</v>
      </c>
      <c r="E2697" s="178" t="s">
        <v>5650</v>
      </c>
      <c r="F2697" s="178" t="s">
        <v>17</v>
      </c>
      <c r="G2697" s="1">
        <f>IF(ISNUMBER(Pay_Item_Search_Text),IF(ISNUMBER(IF(FIND(Pay_Item_Search_Text,B2697)=1,1, "FALSE")),MAX(G$4:$G2696)+1,IF(ISNUMBER(Pay_Item_Search_Text),0,IF(ISNUMBER(SEARCH(Pay_Item_Search_Text,H2697)),MAX(G$4:$G2696)+1,0))),IF(ISNUMBER(Pay_Item_Search_Text),0,IF(ISNUMBER(SEARCH(Pay_Item_Search_Text,H2697)),MAX(G$4:$G2696)+1,0)))</f>
        <v>2693</v>
      </c>
      <c r="H2697" s="1" t="str">
        <f>IF(Table_PayItems[[#This Row],[Description]]="_","_ Unique Item - "&amp;Table_PayItems[[#This Row],[Item]]&amp;" - $"&amp;Table_PayItems[[#This Row],[Unit]],Table_PayItems[[#This Row],[Description]]&amp;" - $"&amp;Table_PayItems[[#This Row],[Unit]])</f>
        <v>Fiber Optic, Storage Cabinet, Wall-Mounted - $Ea</v>
      </c>
      <c r="I2697" s="29" t="str">
        <f>IFERROR(VLOOKUP(ROWS($M$5:M2697),Table_PayItems[[Search Key]:[Concentrated Name]],2,FALSE),"")</f>
        <v>Fiber Optic, Storage Cabinet, Wall-Mounted - $Ea</v>
      </c>
      <c r="J2697" s="1"/>
      <c r="K2697" s="1"/>
      <c r="L2697" s="22">
        <f>IF(ISNUMBER(SEARCH(Pay_Item_Search_Text_2,M2697)),MAX($L$4:L2696)+1,0)</f>
        <v>0</v>
      </c>
      <c r="M2697" s="1" t="str">
        <f>IFERROR(VLOOKUP(ROWS($M$5:M2697),Table_PayItems[[Search Key]:[Concentrated Name]],2,FALSE),"")</f>
        <v>Fiber Optic, Storage Cabinet, Wall-Mounted - $Ea</v>
      </c>
      <c r="N2697" s="1" t="str">
        <f>IFERROR(VLOOKUP(ROWS($M$5:N2697),$L$5:$M$7000,2,FALSE),"")</f>
        <v/>
      </c>
      <c r="O2697" s="1" t="str">
        <f>IFERROR(VLOOKUP(ROWS($O$5:O2697),$K$5:$L$7000,2,FALSE),"")</f>
        <v/>
      </c>
    </row>
    <row r="2698" spans="2:15" ht="15" customHeight="1" x14ac:dyDescent="0.25">
      <c r="B2698" s="178" t="s">
        <v>11383</v>
      </c>
      <c r="C2698" s="178" t="s">
        <v>3308</v>
      </c>
      <c r="D2698" s="178" t="s">
        <v>3309</v>
      </c>
      <c r="E2698" s="178" t="s">
        <v>17</v>
      </c>
      <c r="F2698" s="178" t="s">
        <v>17</v>
      </c>
      <c r="G2698" s="1">
        <f>IF(ISNUMBER(Pay_Item_Search_Text),IF(ISNUMBER(IF(FIND(Pay_Item_Search_Text,B2698)=1,1, "FALSE")),MAX(G$4:$G2697)+1,IF(ISNUMBER(Pay_Item_Search_Text),0,IF(ISNUMBER(SEARCH(Pay_Item_Search_Text,H2698)),MAX(G$4:$G2697)+1,0))),IF(ISNUMBER(Pay_Item_Search_Text),0,IF(ISNUMBER(SEARCH(Pay_Item_Search_Text,H2698)),MAX(G$4:$G2697)+1,0)))</f>
        <v>2694</v>
      </c>
      <c r="H2698" s="1" t="str">
        <f>IF(Table_PayItems[[#This Row],[Description]]="_","_ Unique Item - "&amp;Table_PayItems[[#This Row],[Item]]&amp;" - $"&amp;Table_PayItems[[#This Row],[Unit]],Table_PayItems[[#This Row],[Description]]&amp;" - $"&amp;Table_PayItems[[#This Row],[Unit]])</f>
        <v>Field Office, Cl 1 - $Mo</v>
      </c>
      <c r="I2698" s="29" t="str">
        <f>IFERROR(VLOOKUP(ROWS($M$5:M2698),Table_PayItems[[Search Key]:[Concentrated Name]],2,FALSE),"")</f>
        <v>Field Office, Cl 1 - $Mo</v>
      </c>
      <c r="J2698" s="1"/>
      <c r="K2698" s="1"/>
      <c r="L2698" s="22">
        <f>IF(ISNUMBER(SEARCH(Pay_Item_Search_Text_2,M2698)),MAX($L$4:L2697)+1,0)</f>
        <v>0</v>
      </c>
      <c r="M2698" s="1" t="str">
        <f>IFERROR(VLOOKUP(ROWS($M$5:M2698),Table_PayItems[[Search Key]:[Concentrated Name]],2,FALSE),"")</f>
        <v>Field Office, Cl 1 - $Mo</v>
      </c>
      <c r="N2698" s="1" t="str">
        <f>IFERROR(VLOOKUP(ROWS($M$5:N2698),$L$5:$M$7000,2,FALSE),"")</f>
        <v/>
      </c>
      <c r="O2698" s="1" t="str">
        <f>IFERROR(VLOOKUP(ROWS($O$5:O2698),$K$5:$L$7000,2,FALSE),"")</f>
        <v/>
      </c>
    </row>
    <row r="2699" spans="2:15" ht="15" customHeight="1" x14ac:dyDescent="0.25">
      <c r="B2699" s="178" t="s">
        <v>11384</v>
      </c>
      <c r="C2699" s="178" t="s">
        <v>3308</v>
      </c>
      <c r="D2699" s="178" t="s">
        <v>3310</v>
      </c>
      <c r="E2699" s="178" t="s">
        <v>17</v>
      </c>
      <c r="F2699" s="178" t="s">
        <v>17</v>
      </c>
      <c r="G2699" s="1">
        <f>IF(ISNUMBER(Pay_Item_Search_Text),IF(ISNUMBER(IF(FIND(Pay_Item_Search_Text,B2699)=1,1, "FALSE")),MAX(G$4:$G2698)+1,IF(ISNUMBER(Pay_Item_Search_Text),0,IF(ISNUMBER(SEARCH(Pay_Item_Search_Text,H2699)),MAX(G$4:$G2698)+1,0))),IF(ISNUMBER(Pay_Item_Search_Text),0,IF(ISNUMBER(SEARCH(Pay_Item_Search_Text,H2699)),MAX(G$4:$G2698)+1,0)))</f>
        <v>2695</v>
      </c>
      <c r="H2699" s="1" t="str">
        <f>IF(Table_PayItems[[#This Row],[Description]]="_","_ Unique Item - "&amp;Table_PayItems[[#This Row],[Item]]&amp;" - $"&amp;Table_PayItems[[#This Row],[Unit]],Table_PayItems[[#This Row],[Description]]&amp;" - $"&amp;Table_PayItems[[#This Row],[Unit]])</f>
        <v>Field Office, Cl 2 - $Mo</v>
      </c>
      <c r="I2699" s="29" t="str">
        <f>IFERROR(VLOOKUP(ROWS($M$5:M2699),Table_PayItems[[Search Key]:[Concentrated Name]],2,FALSE),"")</f>
        <v>Field Office, Cl 2 - $Mo</v>
      </c>
      <c r="J2699" s="1"/>
      <c r="K2699" s="1"/>
      <c r="L2699" s="22">
        <f>IF(ISNUMBER(SEARCH(Pay_Item_Search_Text_2,M2699)),MAX($L$4:L2698)+1,0)</f>
        <v>0</v>
      </c>
      <c r="M2699" s="1" t="str">
        <f>IFERROR(VLOOKUP(ROWS($M$5:M2699),Table_PayItems[[Search Key]:[Concentrated Name]],2,FALSE),"")</f>
        <v>Field Office, Cl 2 - $Mo</v>
      </c>
      <c r="N2699" s="1" t="str">
        <f>IFERROR(VLOOKUP(ROWS($M$5:N2699),$L$5:$M$7000,2,FALSE),"")</f>
        <v/>
      </c>
      <c r="O2699" s="1" t="str">
        <f>IFERROR(VLOOKUP(ROWS($O$5:O2699),$K$5:$L$7000,2,FALSE),"")</f>
        <v/>
      </c>
    </row>
    <row r="2700" spans="2:15" ht="15" customHeight="1" x14ac:dyDescent="0.25">
      <c r="B2700" s="178" t="s">
        <v>11385</v>
      </c>
      <c r="C2700" s="178" t="s">
        <v>3308</v>
      </c>
      <c r="D2700" s="178" t="s">
        <v>3311</v>
      </c>
      <c r="E2700" s="178" t="s">
        <v>17</v>
      </c>
      <c r="F2700" s="178" t="s">
        <v>17</v>
      </c>
      <c r="G2700" s="1">
        <f>IF(ISNUMBER(Pay_Item_Search_Text),IF(ISNUMBER(IF(FIND(Pay_Item_Search_Text,B2700)=1,1, "FALSE")),MAX(G$4:$G2699)+1,IF(ISNUMBER(Pay_Item_Search_Text),0,IF(ISNUMBER(SEARCH(Pay_Item_Search_Text,H2700)),MAX(G$4:$G2699)+1,0))),IF(ISNUMBER(Pay_Item_Search_Text),0,IF(ISNUMBER(SEARCH(Pay_Item_Search_Text,H2700)),MAX(G$4:$G2699)+1,0)))</f>
        <v>2696</v>
      </c>
      <c r="H2700" s="1" t="str">
        <f>IF(Table_PayItems[[#This Row],[Description]]="_","_ Unique Item - "&amp;Table_PayItems[[#This Row],[Item]]&amp;" - $"&amp;Table_PayItems[[#This Row],[Unit]],Table_PayItems[[#This Row],[Description]]&amp;" - $"&amp;Table_PayItems[[#This Row],[Unit]])</f>
        <v>Field Office, Cl 3 - $Mo</v>
      </c>
      <c r="I2700" s="29" t="str">
        <f>IFERROR(VLOOKUP(ROWS($M$5:M2700),Table_PayItems[[Search Key]:[Concentrated Name]],2,FALSE),"")</f>
        <v>Field Office, Cl 3 - $Mo</v>
      </c>
      <c r="J2700" s="1"/>
      <c r="K2700" s="1"/>
      <c r="L2700" s="22">
        <f>IF(ISNUMBER(SEARCH(Pay_Item_Search_Text_2,M2700)),MAX($L$4:L2699)+1,0)</f>
        <v>0</v>
      </c>
      <c r="M2700" s="1" t="str">
        <f>IFERROR(VLOOKUP(ROWS($M$5:M2700),Table_PayItems[[Search Key]:[Concentrated Name]],2,FALSE),"")</f>
        <v>Field Office, Cl 3 - $Mo</v>
      </c>
      <c r="N2700" s="1" t="str">
        <f>IFERROR(VLOOKUP(ROWS($M$5:N2700),$L$5:$M$7000,2,FALSE),"")</f>
        <v/>
      </c>
      <c r="O2700" s="1" t="str">
        <f>IFERROR(VLOOKUP(ROWS($O$5:O2700),$K$5:$L$7000,2,FALSE),"")</f>
        <v/>
      </c>
    </row>
    <row r="2701" spans="2:15" ht="15" customHeight="1" x14ac:dyDescent="0.25">
      <c r="B2701" s="178" t="s">
        <v>11386</v>
      </c>
      <c r="C2701" s="178" t="s">
        <v>57</v>
      </c>
      <c r="D2701" s="178" t="s">
        <v>3312</v>
      </c>
      <c r="E2701" s="178" t="s">
        <v>17</v>
      </c>
      <c r="F2701" s="178" t="s">
        <v>17</v>
      </c>
      <c r="G2701" s="1">
        <f>IF(ISNUMBER(Pay_Item_Search_Text),IF(ISNUMBER(IF(FIND(Pay_Item_Search_Text,B2701)=1,1, "FALSE")),MAX(G$4:$G2700)+1,IF(ISNUMBER(Pay_Item_Search_Text),0,IF(ISNUMBER(SEARCH(Pay_Item_Search_Text,H2701)),MAX(G$4:$G2700)+1,0))),IF(ISNUMBER(Pay_Item_Search_Text),0,IF(ISNUMBER(SEARCH(Pay_Item_Search_Text,H2701)),MAX(G$4:$G2700)+1,0)))</f>
        <v>2697</v>
      </c>
      <c r="H2701" s="1" t="str">
        <f>IF(Table_PayItems[[#This Row],[Description]]="_","_ Unique Item - "&amp;Table_PayItems[[#This Row],[Item]]&amp;" - $"&amp;Table_PayItems[[#This Row],[Unit]],Table_PayItems[[#This Row],[Description]]&amp;" - $"&amp;Table_PayItems[[#This Row],[Unit]])</f>
        <v>Field Office, Utility Fees - $Dlr</v>
      </c>
      <c r="I2701" s="29" t="str">
        <f>IFERROR(VLOOKUP(ROWS($M$5:M2701),Table_PayItems[[Search Key]:[Concentrated Name]],2,FALSE),"")</f>
        <v>Field Office, Utility Fees - $Dlr</v>
      </c>
      <c r="J2701" s="1"/>
      <c r="K2701" s="1"/>
      <c r="L2701" s="22">
        <f>IF(ISNUMBER(SEARCH(Pay_Item_Search_Text_2,M2701)),MAX($L$4:L2700)+1,0)</f>
        <v>0</v>
      </c>
      <c r="M2701" s="1" t="str">
        <f>IFERROR(VLOOKUP(ROWS($M$5:M2701),Table_PayItems[[Search Key]:[Concentrated Name]],2,FALSE),"")</f>
        <v>Field Office, Utility Fees - $Dlr</v>
      </c>
      <c r="N2701" s="1" t="str">
        <f>IFERROR(VLOOKUP(ROWS($M$5:N2701),$L$5:$M$7000,2,FALSE),"")</f>
        <v/>
      </c>
      <c r="O2701" s="1" t="str">
        <f>IFERROR(VLOOKUP(ROWS($O$5:O2701),$K$5:$L$7000,2,FALSE),"")</f>
        <v/>
      </c>
    </row>
    <row r="2702" spans="2:15" ht="15" customHeight="1" x14ac:dyDescent="0.25">
      <c r="B2702" s="178" t="s">
        <v>11053</v>
      </c>
      <c r="C2702" s="178" t="s">
        <v>16</v>
      </c>
      <c r="D2702" s="178" t="s">
        <v>3016</v>
      </c>
      <c r="E2702" s="178" t="s">
        <v>6939</v>
      </c>
      <c r="F2702" s="178" t="s">
        <v>17</v>
      </c>
      <c r="G2702" s="1">
        <f>IF(ISNUMBER(Pay_Item_Search_Text),IF(ISNUMBER(IF(FIND(Pay_Item_Search_Text,B2702)=1,1, "FALSE")),MAX(G$4:$G2701)+1,IF(ISNUMBER(Pay_Item_Search_Text),0,IF(ISNUMBER(SEARCH(Pay_Item_Search_Text,H2702)),MAX(G$4:$G2701)+1,0))),IF(ISNUMBER(Pay_Item_Search_Text),0,IF(ISNUMBER(SEARCH(Pay_Item_Search_Text,H2702)),MAX(G$4:$G2701)+1,0)))</f>
        <v>2698</v>
      </c>
      <c r="H2702" s="1" t="str">
        <f>IF(Table_PayItems[[#This Row],[Description]]="_","_ Unique Item - "&amp;Table_PayItems[[#This Row],[Item]]&amp;" - $"&amp;Table_PayItems[[#This Row],[Unit]],Table_PayItems[[#This Row],[Description]]&amp;" - $"&amp;Table_PayItems[[#This Row],[Unit]])</f>
        <v>Field Repair of Damaged Coating - $LSUM</v>
      </c>
      <c r="I2702" s="29" t="str">
        <f>IFERROR(VLOOKUP(ROWS($M$5:M2702),Table_PayItems[[Search Key]:[Concentrated Name]],2,FALSE),"")</f>
        <v>Field Repair of Damaged Coating - $LSUM</v>
      </c>
      <c r="J2702" s="1"/>
      <c r="K2702" s="1"/>
      <c r="L2702" s="22">
        <f>IF(ISNUMBER(SEARCH(Pay_Item_Search_Text_2,M2702)),MAX($L$4:L2701)+1,0)</f>
        <v>0</v>
      </c>
      <c r="M2702" s="1" t="str">
        <f>IFERROR(VLOOKUP(ROWS($M$5:M2702),Table_PayItems[[Search Key]:[Concentrated Name]],2,FALSE),"")</f>
        <v>Field Repair of Damaged Coating - $LSUM</v>
      </c>
      <c r="N2702" s="1" t="str">
        <f>IFERROR(VLOOKUP(ROWS($M$5:N2702),$L$5:$M$7000,2,FALSE),"")</f>
        <v/>
      </c>
      <c r="O2702" s="1" t="str">
        <f>IFERROR(VLOOKUP(ROWS($O$5:O2702),$K$5:$L$7000,2,FALSE),"")</f>
        <v/>
      </c>
    </row>
    <row r="2703" spans="2:15" ht="15" customHeight="1" x14ac:dyDescent="0.25">
      <c r="B2703" s="178" t="s">
        <v>11000</v>
      </c>
      <c r="C2703" s="178" t="s">
        <v>112</v>
      </c>
      <c r="D2703" s="178" t="s">
        <v>2982</v>
      </c>
      <c r="E2703" s="178" t="s">
        <v>17</v>
      </c>
      <c r="F2703" s="178" t="s">
        <v>17</v>
      </c>
      <c r="G2703" s="1">
        <f>IF(ISNUMBER(Pay_Item_Search_Text),IF(ISNUMBER(IF(FIND(Pay_Item_Search_Text,B2703)=1,1, "FALSE")),MAX(G$4:$G2702)+1,IF(ISNUMBER(Pay_Item_Search_Text),0,IF(ISNUMBER(SEARCH(Pay_Item_Search_Text,H2703)),MAX(G$4:$G2702)+1,0))),IF(ISNUMBER(Pay_Item_Search_Text),0,IF(ISNUMBER(SEARCH(Pay_Item_Search_Text,H2703)),MAX(G$4:$G2702)+1,0)))</f>
        <v>2699</v>
      </c>
      <c r="H2703" s="1" t="str">
        <f>IF(Table_PayItems[[#This Row],[Description]]="_","_ Unique Item - "&amp;Table_PayItems[[#This Row],[Item]]&amp;" - $"&amp;Table_PayItems[[#This Row],[Unit]],Table_PayItems[[#This Row],[Description]]&amp;" - $"&amp;Table_PayItems[[#This Row],[Unit]])</f>
        <v>Filler Wall Conc - $Cyd</v>
      </c>
      <c r="I2703" s="29" t="str">
        <f>IFERROR(VLOOKUP(ROWS($M$5:M2703),Table_PayItems[[Search Key]:[Concentrated Name]],2,FALSE),"")</f>
        <v>Filler Wall Conc - $Cyd</v>
      </c>
      <c r="J2703" s="1"/>
      <c r="K2703" s="1"/>
      <c r="L2703" s="22">
        <f>IF(ISNUMBER(SEARCH(Pay_Item_Search_Text_2,M2703)),MAX($L$4:L2702)+1,0)</f>
        <v>0</v>
      </c>
      <c r="M2703" s="1" t="str">
        <f>IFERROR(VLOOKUP(ROWS($M$5:M2703),Table_PayItems[[Search Key]:[Concentrated Name]],2,FALSE),"")</f>
        <v>Filler Wall Conc - $Cyd</v>
      </c>
      <c r="N2703" s="1" t="str">
        <f>IFERROR(VLOOKUP(ROWS($M$5:N2703),$L$5:$M$7000,2,FALSE),"")</f>
        <v/>
      </c>
      <c r="O2703" s="1" t="str">
        <f>IFERROR(VLOOKUP(ROWS($O$5:O2703),$K$5:$L$7000,2,FALSE),"")</f>
        <v/>
      </c>
    </row>
    <row r="2704" spans="2:15" ht="15" customHeight="1" x14ac:dyDescent="0.25">
      <c r="B2704" s="178" t="s">
        <v>10461</v>
      </c>
      <c r="C2704" s="178" t="s">
        <v>123</v>
      </c>
      <c r="D2704" s="178" t="s">
        <v>7899</v>
      </c>
      <c r="E2704" s="178" t="s">
        <v>17</v>
      </c>
      <c r="F2704" s="178" t="s">
        <v>17</v>
      </c>
      <c r="G2704" s="1">
        <f>IF(ISNUMBER(Pay_Item_Search_Text),IF(ISNUMBER(IF(FIND(Pay_Item_Search_Text,B2704)=1,1, "FALSE")),MAX(G$4:$G2703)+1,IF(ISNUMBER(Pay_Item_Search_Text),0,IF(ISNUMBER(SEARCH(Pay_Item_Search_Text,H2704)),MAX(G$4:$G2703)+1,0))),IF(ISNUMBER(Pay_Item_Search_Text),0,IF(ISNUMBER(SEARCH(Pay_Item_Search_Text,H2704)),MAX(G$4:$G2703)+1,0)))</f>
        <v>2700</v>
      </c>
      <c r="H2704" s="1" t="str">
        <f>IF(Table_PayItems[[#This Row],[Description]]="_","_ Unique Item - "&amp;Table_PayItems[[#This Row],[Item]]&amp;" - $"&amp;Table_PayItems[[#This Row],[Unit]],Table_PayItems[[#This Row],[Description]]&amp;" - $"&amp;Table_PayItems[[#This Row],[Unit]])</f>
        <v>Fine Textured Pavement Milling - $Syd</v>
      </c>
      <c r="I2704" s="29" t="str">
        <f>IFERROR(VLOOKUP(ROWS($M$5:M2704),Table_PayItems[[Search Key]:[Concentrated Name]],2,FALSE),"")</f>
        <v>Fine Textured Pavement Milling - $Syd</v>
      </c>
      <c r="J2704" s="1"/>
      <c r="K2704" s="1"/>
      <c r="L2704" s="22">
        <f>IF(ISNUMBER(SEARCH(Pay_Item_Search_Text_2,M2704)),MAX($L$4:L2703)+1,0)</f>
        <v>0</v>
      </c>
      <c r="M2704" s="1" t="str">
        <f>IFERROR(VLOOKUP(ROWS($M$5:M2704),Table_PayItems[[Search Key]:[Concentrated Name]],2,FALSE),"")</f>
        <v>Fine Textured Pavement Milling - $Syd</v>
      </c>
      <c r="N2704" s="1" t="str">
        <f>IFERROR(VLOOKUP(ROWS($M$5:N2704),$L$5:$M$7000,2,FALSE),"")</f>
        <v/>
      </c>
      <c r="O2704" s="1" t="str">
        <f>IFERROR(VLOOKUP(ROWS($O$5:O2704),$K$5:$L$7000,2,FALSE),"")</f>
        <v/>
      </c>
    </row>
    <row r="2705" spans="2:15" ht="15" customHeight="1" x14ac:dyDescent="0.25">
      <c r="B2705" s="178" t="s">
        <v>14350</v>
      </c>
      <c r="C2705" s="178" t="s">
        <v>88</v>
      </c>
      <c r="D2705" s="178" t="s">
        <v>5238</v>
      </c>
      <c r="E2705" s="178" t="s">
        <v>17</v>
      </c>
      <c r="F2705" s="178" t="s">
        <v>17</v>
      </c>
      <c r="G2705" s="1">
        <f>IF(ISNUMBER(Pay_Item_Search_Text),IF(ISNUMBER(IF(FIND(Pay_Item_Search_Text,B2705)=1,1, "FALSE")),MAX(G$4:$G2704)+1,IF(ISNUMBER(Pay_Item_Search_Text),0,IF(ISNUMBER(SEARCH(Pay_Item_Search_Text,H2705)),MAX(G$4:$G2704)+1,0))),IF(ISNUMBER(Pay_Item_Search_Text),0,IF(ISNUMBER(SEARCH(Pay_Item_Search_Text,H2705)),MAX(G$4:$G2704)+1,0)))</f>
        <v>2701</v>
      </c>
      <c r="H2705" s="1" t="str">
        <f>IF(Table_PayItems[[#This Row],[Description]]="_","_ Unique Item - "&amp;Table_PayItems[[#This Row],[Item]]&amp;" - $"&amp;Table_PayItems[[#This Row],[Unit]],Table_PayItems[[#This Row],[Description]]&amp;" - $"&amp;Table_PayItems[[#This Row],[Unit]])</f>
        <v>Fire Hydrant - $Ea</v>
      </c>
      <c r="I2705" s="29" t="str">
        <f>IFERROR(VLOOKUP(ROWS($M$5:M2705),Table_PayItems[[Search Key]:[Concentrated Name]],2,FALSE),"")</f>
        <v>Fire Hydrant - $Ea</v>
      </c>
      <c r="J2705" s="1"/>
      <c r="K2705" s="1"/>
      <c r="L2705" s="22">
        <f>IF(ISNUMBER(SEARCH(Pay_Item_Search_Text_2,M2705)),MAX($L$4:L2704)+1,0)</f>
        <v>0</v>
      </c>
      <c r="M2705" s="1" t="str">
        <f>IFERROR(VLOOKUP(ROWS($M$5:M2705),Table_PayItems[[Search Key]:[Concentrated Name]],2,FALSE),"")</f>
        <v>Fire Hydrant - $Ea</v>
      </c>
      <c r="N2705" s="1" t="str">
        <f>IFERROR(VLOOKUP(ROWS($M$5:N2705),$L$5:$M$7000,2,FALSE),"")</f>
        <v/>
      </c>
      <c r="O2705" s="1" t="str">
        <f>IFERROR(VLOOKUP(ROWS($O$5:O2705),$K$5:$L$7000,2,FALSE),"")</f>
        <v/>
      </c>
    </row>
    <row r="2706" spans="2:15" ht="15" customHeight="1" x14ac:dyDescent="0.25">
      <c r="B2706" s="178" t="s">
        <v>14503</v>
      </c>
      <c r="C2706" s="178" t="s">
        <v>112</v>
      </c>
      <c r="D2706" s="178" t="s">
        <v>5378</v>
      </c>
      <c r="E2706" s="178" t="s">
        <v>5379</v>
      </c>
      <c r="F2706" s="178" t="s">
        <v>17</v>
      </c>
      <c r="G2706" s="1">
        <f>IF(ISNUMBER(Pay_Item_Search_Text),IF(ISNUMBER(IF(FIND(Pay_Item_Search_Text,B2706)=1,1, "FALSE")),MAX(G$4:$G2705)+1,IF(ISNUMBER(Pay_Item_Search_Text),0,IF(ISNUMBER(SEARCH(Pay_Item_Search_Text,H2706)),MAX(G$4:$G2705)+1,0))),IF(ISNUMBER(Pay_Item_Search_Text),0,IF(ISNUMBER(SEARCH(Pay_Item_Search_Text,H2706)),MAX(G$4:$G2705)+1,0)))</f>
        <v>2702</v>
      </c>
      <c r="H2706" s="1" t="str">
        <f>IF(Table_PayItems[[#This Row],[Description]]="_","_ Unique Item - "&amp;Table_PayItems[[#This Row],[Item]]&amp;" - $"&amp;Table_PayItems[[#This Row],[Unit]],Table_PayItems[[#This Row],[Description]]&amp;" - $"&amp;Table_PayItems[[#This Row],[Unit]])</f>
        <v>Flowable Fill, Non-Structural - $Cyd</v>
      </c>
      <c r="I2706" s="29" t="str">
        <f>IFERROR(VLOOKUP(ROWS($M$5:M2706),Table_PayItems[[Search Key]:[Concentrated Name]],2,FALSE),"")</f>
        <v>Flowable Fill, Non-Structural - $Cyd</v>
      </c>
      <c r="J2706" s="1"/>
      <c r="K2706" s="1"/>
      <c r="L2706" s="22">
        <f>IF(ISNUMBER(SEARCH(Pay_Item_Search_Text_2,M2706)),MAX($L$4:L2705)+1,0)</f>
        <v>0</v>
      </c>
      <c r="M2706" s="1" t="str">
        <f>IFERROR(VLOOKUP(ROWS($M$5:M2706),Table_PayItems[[Search Key]:[Concentrated Name]],2,FALSE),"")</f>
        <v>Flowable Fill, Non-Structural - $Cyd</v>
      </c>
      <c r="N2706" s="1" t="str">
        <f>IFERROR(VLOOKUP(ROWS($M$5:N2706),$L$5:$M$7000,2,FALSE),"")</f>
        <v/>
      </c>
      <c r="O2706" s="1" t="str">
        <f>IFERROR(VLOOKUP(ROWS($O$5:O2706),$K$5:$L$7000,2,FALSE),"")</f>
        <v/>
      </c>
    </row>
    <row r="2707" spans="2:15" ht="15" customHeight="1" x14ac:dyDescent="0.25">
      <c r="B2707" s="178" t="s">
        <v>14504</v>
      </c>
      <c r="C2707" s="178" t="s">
        <v>112</v>
      </c>
      <c r="D2707" s="178" t="s">
        <v>5380</v>
      </c>
      <c r="E2707" s="178" t="s">
        <v>5654</v>
      </c>
      <c r="F2707" s="178" t="s">
        <v>17</v>
      </c>
      <c r="G2707" s="1">
        <f>IF(ISNUMBER(Pay_Item_Search_Text),IF(ISNUMBER(IF(FIND(Pay_Item_Search_Text,B2707)=1,1, "FALSE")),MAX(G$4:$G2706)+1,IF(ISNUMBER(Pay_Item_Search_Text),0,IF(ISNUMBER(SEARCH(Pay_Item_Search_Text,H2707)),MAX(G$4:$G2706)+1,0))),IF(ISNUMBER(Pay_Item_Search_Text),0,IF(ISNUMBER(SEARCH(Pay_Item_Search_Text,H2707)),MAX(G$4:$G2706)+1,0)))</f>
        <v>2703</v>
      </c>
      <c r="H2707" s="1" t="str">
        <f>IF(Table_PayItems[[#This Row],[Description]]="_","_ Unique Item - "&amp;Table_PayItems[[#This Row],[Item]]&amp;" - $"&amp;Table_PayItems[[#This Row],[Unit]],Table_PayItems[[#This Row],[Description]]&amp;" - $"&amp;Table_PayItems[[#This Row],[Unit]])</f>
        <v>Flowable Fill, Spun Pole Fdn - $Cyd</v>
      </c>
      <c r="I2707" s="29" t="str">
        <f>IFERROR(VLOOKUP(ROWS($M$5:M2707),Table_PayItems[[Search Key]:[Concentrated Name]],2,FALSE),"")</f>
        <v>Flowable Fill, Spun Pole Fdn - $Cyd</v>
      </c>
      <c r="J2707" s="1"/>
      <c r="K2707" s="1"/>
      <c r="L2707" s="22">
        <f>IF(ISNUMBER(SEARCH(Pay_Item_Search_Text_2,M2707)),MAX($L$4:L2706)+1,0)</f>
        <v>0</v>
      </c>
      <c r="M2707" s="1" t="str">
        <f>IFERROR(VLOOKUP(ROWS($M$5:M2707),Table_PayItems[[Search Key]:[Concentrated Name]],2,FALSE),"")</f>
        <v>Flowable Fill, Spun Pole Fdn - $Cyd</v>
      </c>
      <c r="N2707" s="1" t="str">
        <f>IFERROR(VLOOKUP(ROWS($M$5:N2707),$L$5:$M$7000,2,FALSE),"")</f>
        <v/>
      </c>
      <c r="O2707" s="1" t="str">
        <f>IFERROR(VLOOKUP(ROWS($O$5:O2707),$K$5:$L$7000,2,FALSE),"")</f>
        <v/>
      </c>
    </row>
    <row r="2708" spans="2:15" ht="15" customHeight="1" x14ac:dyDescent="0.25">
      <c r="B2708" s="178" t="s">
        <v>14040</v>
      </c>
      <c r="C2708" s="178" t="s">
        <v>88</v>
      </c>
      <c r="D2708" s="178" t="s">
        <v>4954</v>
      </c>
      <c r="E2708" s="178" t="s">
        <v>5610</v>
      </c>
      <c r="F2708" s="178" t="s">
        <v>17</v>
      </c>
      <c r="G2708" s="1">
        <f>IF(ISNUMBER(Pay_Item_Search_Text),IF(ISNUMBER(IF(FIND(Pay_Item_Search_Text,B2708)=1,1, "FALSE")),MAX(G$4:$G2707)+1,IF(ISNUMBER(Pay_Item_Search_Text),0,IF(ISNUMBER(SEARCH(Pay_Item_Search_Text,H2708)),MAX(G$4:$G2707)+1,0))),IF(ISNUMBER(Pay_Item_Search_Text),0,IF(ISNUMBER(SEARCH(Pay_Item_Search_Text,H2708)),MAX(G$4:$G2707)+1,0)))</f>
        <v>2704</v>
      </c>
      <c r="H2708" s="1" t="str">
        <f>IF(Table_PayItems[[#This Row],[Description]]="_","_ Unique Item - "&amp;Table_PayItems[[#This Row],[Item]]&amp;" - $"&amp;Table_PayItems[[#This Row],[Unit]],Table_PayItems[[#This Row],[Description]]&amp;" - $"&amp;Table_PayItems[[#This Row],[Unit]])</f>
        <v>Flsh Beacon, Controller and Cabinet, Solid State - $Ea</v>
      </c>
      <c r="I2708" s="29" t="str">
        <f>IFERROR(VLOOKUP(ROWS($M$5:M2708),Table_PayItems[[Search Key]:[Concentrated Name]],2,FALSE),"")</f>
        <v>Flsh Beacon, Controller and Cabinet, Solid State - $Ea</v>
      </c>
      <c r="J2708" s="1"/>
      <c r="K2708" s="1"/>
      <c r="L2708" s="22">
        <f>IF(ISNUMBER(SEARCH(Pay_Item_Search_Text_2,M2708)),MAX($L$4:L2707)+1,0)</f>
        <v>0</v>
      </c>
      <c r="M2708" s="1" t="str">
        <f>IFERROR(VLOOKUP(ROWS($M$5:M2708),Table_PayItems[[Search Key]:[Concentrated Name]],2,FALSE),"")</f>
        <v>Flsh Beacon, Controller and Cabinet, Solid State - $Ea</v>
      </c>
      <c r="N2708" s="1" t="str">
        <f>IFERROR(VLOOKUP(ROWS($M$5:N2708),$L$5:$M$7000,2,FALSE),"")</f>
        <v/>
      </c>
      <c r="O2708" s="1" t="str">
        <f>IFERROR(VLOOKUP(ROWS($O$5:O2708),$K$5:$L$7000,2,FALSE),"")</f>
        <v/>
      </c>
    </row>
    <row r="2709" spans="2:15" ht="15" customHeight="1" x14ac:dyDescent="0.25">
      <c r="B2709" s="178" t="s">
        <v>14039</v>
      </c>
      <c r="C2709" s="178" t="s">
        <v>88</v>
      </c>
      <c r="D2709" s="178" t="s">
        <v>4953</v>
      </c>
      <c r="E2709" s="178" t="s">
        <v>5609</v>
      </c>
      <c r="F2709" s="178" t="s">
        <v>17</v>
      </c>
      <c r="G2709" s="1">
        <f>IF(ISNUMBER(Pay_Item_Search_Text),IF(ISNUMBER(IF(FIND(Pay_Item_Search_Text,B2709)=1,1, "FALSE")),MAX(G$4:$G2708)+1,IF(ISNUMBER(Pay_Item_Search_Text),0,IF(ISNUMBER(SEARCH(Pay_Item_Search_Text,H2709)),MAX(G$4:$G2708)+1,0))),IF(ISNUMBER(Pay_Item_Search_Text),0,IF(ISNUMBER(SEARCH(Pay_Item_Search_Text,H2709)),MAX(G$4:$G2708)+1,0)))</f>
        <v>2705</v>
      </c>
      <c r="H2709" s="1" t="str">
        <f>IF(Table_PayItems[[#This Row],[Description]]="_","_ Unique Item - "&amp;Table_PayItems[[#This Row],[Item]]&amp;" - $"&amp;Table_PayItems[[#This Row],[Unit]],Table_PayItems[[#This Row],[Description]]&amp;" - $"&amp;Table_PayItems[[#This Row],[Unit]])</f>
        <v>Flsh Beacon, Controller and Cabinet, Solid State, Salv - $Ea</v>
      </c>
      <c r="I2709" s="29" t="str">
        <f>IFERROR(VLOOKUP(ROWS($M$5:M2709),Table_PayItems[[Search Key]:[Concentrated Name]],2,FALSE),"")</f>
        <v>Flsh Beacon, Controller and Cabinet, Solid State, Salv - $Ea</v>
      </c>
      <c r="J2709" s="1"/>
      <c r="K2709" s="1"/>
      <c r="L2709" s="22">
        <f>IF(ISNUMBER(SEARCH(Pay_Item_Search_Text_2,M2709)),MAX($L$4:L2708)+1,0)</f>
        <v>0</v>
      </c>
      <c r="M2709" s="1" t="str">
        <f>IFERROR(VLOOKUP(ROWS($M$5:M2709),Table_PayItems[[Search Key]:[Concentrated Name]],2,FALSE),"")</f>
        <v>Flsh Beacon, Controller and Cabinet, Solid State, Salv - $Ea</v>
      </c>
      <c r="N2709" s="1" t="str">
        <f>IFERROR(VLOOKUP(ROWS($M$5:N2709),$L$5:$M$7000,2,FALSE),"")</f>
        <v/>
      </c>
      <c r="O2709" s="1" t="str">
        <f>IFERROR(VLOOKUP(ROWS($O$5:O2709),$K$5:$L$7000,2,FALSE),"")</f>
        <v/>
      </c>
    </row>
    <row r="2710" spans="2:15" ht="15" customHeight="1" x14ac:dyDescent="0.25">
      <c r="B2710" s="178" t="s">
        <v>14041</v>
      </c>
      <c r="C2710" s="178" t="s">
        <v>88</v>
      </c>
      <c r="D2710" s="178" t="s">
        <v>4955</v>
      </c>
      <c r="E2710" s="178" t="s">
        <v>5611</v>
      </c>
      <c r="F2710" s="178" t="s">
        <v>17</v>
      </c>
      <c r="G2710" s="1">
        <f>IF(ISNUMBER(Pay_Item_Search_Text),IF(ISNUMBER(IF(FIND(Pay_Item_Search_Text,B2710)=1,1, "FALSE")),MAX(G$4:$G2709)+1,IF(ISNUMBER(Pay_Item_Search_Text),0,IF(ISNUMBER(SEARCH(Pay_Item_Search_Text,H2710)),MAX(G$4:$G2709)+1,0))),IF(ISNUMBER(Pay_Item_Search_Text),0,IF(ISNUMBER(SEARCH(Pay_Item_Search_Text,H2710)),MAX(G$4:$G2709)+1,0)))</f>
        <v>2706</v>
      </c>
      <c r="H2710" s="24" t="str">
        <f>IF(Table_PayItems[[#This Row],[Description]]="_","_ Unique Item - "&amp;Table_PayItems[[#This Row],[Item]]&amp;" - $"&amp;Table_PayItems[[#This Row],[Unit]],Table_PayItems[[#This Row],[Description]]&amp;" - $"&amp;Table_PayItems[[#This Row],[Unit]])</f>
        <v>Flsh Beacon, Solar Power - $Ea</v>
      </c>
      <c r="I2710" s="30" t="str">
        <f>IFERROR(VLOOKUP(ROWS($M$5:M2710),Table_PayItems[[Search Key]:[Concentrated Name]],2,FALSE),"")</f>
        <v>Flsh Beacon, Solar Power - $Ea</v>
      </c>
      <c r="J2710" s="1"/>
      <c r="K2710" s="1"/>
      <c r="L2710" s="22">
        <f>IF(ISNUMBER(SEARCH(Pay_Item_Search_Text_2,M2710)),MAX($L$4:L2709)+1,0)</f>
        <v>0</v>
      </c>
      <c r="M2710" s="1" t="str">
        <f>IFERROR(VLOOKUP(ROWS($M$5:M2710),Table_PayItems[[Search Key]:[Concentrated Name]],2,FALSE),"")</f>
        <v>Flsh Beacon, Solar Power - $Ea</v>
      </c>
      <c r="N2710" s="1" t="str">
        <f>IFERROR(VLOOKUP(ROWS($M$5:N2710),$L$5:$M$7000,2,FALSE),"")</f>
        <v/>
      </c>
      <c r="O2710" s="1" t="str">
        <f>IFERROR(VLOOKUP(ROWS($O$5:O2710),$K$5:$L$7000,2,FALSE),"")</f>
        <v/>
      </c>
    </row>
    <row r="2711" spans="2:15" ht="15" customHeight="1" x14ac:dyDescent="0.25">
      <c r="B2711" s="178" t="s">
        <v>14043</v>
      </c>
      <c r="C2711" s="178" t="s">
        <v>88</v>
      </c>
      <c r="D2711" s="178" t="s">
        <v>4957</v>
      </c>
      <c r="E2711" s="178" t="s">
        <v>5611</v>
      </c>
      <c r="F2711" s="178" t="s">
        <v>17</v>
      </c>
      <c r="G2711" s="1">
        <f>IF(ISNUMBER(Pay_Item_Search_Text),IF(ISNUMBER(IF(FIND(Pay_Item_Search_Text,B2711)=1,1, "FALSE")),MAX(G$4:$G2710)+1,IF(ISNUMBER(Pay_Item_Search_Text),0,IF(ISNUMBER(SEARCH(Pay_Item_Search_Text,H2711)),MAX(G$4:$G2710)+1,0))),IF(ISNUMBER(Pay_Item_Search_Text),0,IF(ISNUMBER(SEARCH(Pay_Item_Search_Text,H2711)),MAX(G$4:$G2710)+1,0)))</f>
        <v>2707</v>
      </c>
      <c r="H2711" s="1" t="str">
        <f>IF(Table_PayItems[[#This Row],[Description]]="_","_ Unique Item - "&amp;Table_PayItems[[#This Row],[Item]]&amp;" - $"&amp;Table_PayItems[[#This Row],[Unit]],Table_PayItems[[#This Row],[Description]]&amp;" - $"&amp;Table_PayItems[[#This Row],[Unit]])</f>
        <v>Flsh Beacon, Solar Power, Dual - $Ea</v>
      </c>
      <c r="I2711" s="29" t="str">
        <f>IFERROR(VLOOKUP(ROWS($M$5:M2711),Table_PayItems[[Search Key]:[Concentrated Name]],2,FALSE),"")</f>
        <v>Flsh Beacon, Solar Power, Dual - $Ea</v>
      </c>
      <c r="J2711" s="1"/>
      <c r="K2711" s="1"/>
      <c r="L2711" s="22">
        <f>IF(ISNUMBER(SEARCH(Pay_Item_Search_Text_2,M2711)),MAX($L$4:L2710)+1,0)</f>
        <v>0</v>
      </c>
      <c r="M2711" s="1" t="str">
        <f>IFERROR(VLOOKUP(ROWS($M$5:M2711),Table_PayItems[[Search Key]:[Concentrated Name]],2,FALSE),"")</f>
        <v>Flsh Beacon, Solar Power, Dual - $Ea</v>
      </c>
      <c r="N2711" s="1" t="str">
        <f>IFERROR(VLOOKUP(ROWS($M$5:N2711),$L$5:$M$7000,2,FALSE),"")</f>
        <v/>
      </c>
      <c r="O2711" s="1" t="str">
        <f>IFERROR(VLOOKUP(ROWS($O$5:O2711),$K$5:$L$7000,2,FALSE),"")</f>
        <v/>
      </c>
    </row>
    <row r="2712" spans="2:15" ht="15" customHeight="1" x14ac:dyDescent="0.25">
      <c r="B2712" s="178" t="s">
        <v>14044</v>
      </c>
      <c r="C2712" s="178" t="s">
        <v>88</v>
      </c>
      <c r="D2712" s="178" t="s">
        <v>4958</v>
      </c>
      <c r="E2712" s="178" t="s">
        <v>5611</v>
      </c>
      <c r="F2712" s="178" t="s">
        <v>17</v>
      </c>
      <c r="G2712" s="1">
        <f>IF(ISNUMBER(Pay_Item_Search_Text),IF(ISNUMBER(IF(FIND(Pay_Item_Search_Text,B2712)=1,1, "FALSE")),MAX(G$4:$G2711)+1,IF(ISNUMBER(Pay_Item_Search_Text),0,IF(ISNUMBER(SEARCH(Pay_Item_Search_Text,H2712)),MAX(G$4:$G2711)+1,0))),IF(ISNUMBER(Pay_Item_Search_Text),0,IF(ISNUMBER(SEARCH(Pay_Item_Search_Text,H2712)),MAX(G$4:$G2711)+1,0)))</f>
        <v>2708</v>
      </c>
      <c r="H2712" s="1" t="str">
        <f>IF(Table_PayItems[[#This Row],[Description]]="_","_ Unique Item - "&amp;Table_PayItems[[#This Row],[Item]]&amp;" - $"&amp;Table_PayItems[[#This Row],[Unit]],Table_PayItems[[#This Row],[Description]]&amp;" - $"&amp;Table_PayItems[[#This Row],[Unit]])</f>
        <v>Flsh Beacon, Solar Power, Dual, Rem - $Ea</v>
      </c>
      <c r="I2712" s="29" t="str">
        <f>IFERROR(VLOOKUP(ROWS($M$5:M2712),Table_PayItems[[Search Key]:[Concentrated Name]],2,FALSE),"")</f>
        <v>Flsh Beacon, Solar Power, Dual, Rem - $Ea</v>
      </c>
      <c r="J2712" s="1"/>
      <c r="K2712" s="1"/>
      <c r="L2712" s="22">
        <f>IF(ISNUMBER(SEARCH(Pay_Item_Search_Text_2,M2712)),MAX($L$4:L2711)+1,0)</f>
        <v>0</v>
      </c>
      <c r="M2712" s="1" t="str">
        <f>IFERROR(VLOOKUP(ROWS($M$5:M2712),Table_PayItems[[Search Key]:[Concentrated Name]],2,FALSE),"")</f>
        <v>Flsh Beacon, Solar Power, Dual, Rem - $Ea</v>
      </c>
      <c r="N2712" s="1" t="str">
        <f>IFERROR(VLOOKUP(ROWS($M$5:N2712),$L$5:$M$7000,2,FALSE),"")</f>
        <v/>
      </c>
      <c r="O2712" s="1" t="str">
        <f>IFERROR(VLOOKUP(ROWS($O$5:O2712),$K$5:$L$7000,2,FALSE),"")</f>
        <v/>
      </c>
    </row>
    <row r="2713" spans="2:15" ht="15" customHeight="1" x14ac:dyDescent="0.25">
      <c r="B2713" s="178" t="s">
        <v>14042</v>
      </c>
      <c r="C2713" s="178" t="s">
        <v>88</v>
      </c>
      <c r="D2713" s="178" t="s">
        <v>4956</v>
      </c>
      <c r="E2713" s="178" t="s">
        <v>5611</v>
      </c>
      <c r="F2713" s="178" t="s">
        <v>17</v>
      </c>
      <c r="G2713" s="1">
        <f>IF(ISNUMBER(Pay_Item_Search_Text),IF(ISNUMBER(IF(FIND(Pay_Item_Search_Text,B2713)=1,1, "FALSE")),MAX(G$4:$G2712)+1,IF(ISNUMBER(Pay_Item_Search_Text),0,IF(ISNUMBER(SEARCH(Pay_Item_Search_Text,H2713)),MAX(G$4:$G2712)+1,0))),IF(ISNUMBER(Pay_Item_Search_Text),0,IF(ISNUMBER(SEARCH(Pay_Item_Search_Text,H2713)),MAX(G$4:$G2712)+1,0)))</f>
        <v>2709</v>
      </c>
      <c r="H2713" s="1" t="str">
        <f>IF(Table_PayItems[[#This Row],[Description]]="_","_ Unique Item - "&amp;Table_PayItems[[#This Row],[Item]]&amp;" - $"&amp;Table_PayItems[[#This Row],[Unit]],Table_PayItems[[#This Row],[Description]]&amp;" - $"&amp;Table_PayItems[[#This Row],[Unit]])</f>
        <v>Flsh Beacon, Solar Power, Rem - $Ea</v>
      </c>
      <c r="I2713" s="29" t="str">
        <f>IFERROR(VLOOKUP(ROWS($M$5:M2713),Table_PayItems[[Search Key]:[Concentrated Name]],2,FALSE),"")</f>
        <v>Flsh Beacon, Solar Power, Rem - $Ea</v>
      </c>
      <c r="J2713" s="1"/>
      <c r="K2713" s="1"/>
      <c r="L2713" s="22">
        <f>IF(ISNUMBER(SEARCH(Pay_Item_Search_Text_2,M2713)),MAX($L$4:L2712)+1,0)</f>
        <v>0</v>
      </c>
      <c r="M2713" s="1" t="str">
        <f>IFERROR(VLOOKUP(ROWS($M$5:M2713),Table_PayItems[[Search Key]:[Concentrated Name]],2,FALSE),"")</f>
        <v>Flsh Beacon, Solar Power, Rem - $Ea</v>
      </c>
      <c r="N2713" s="1" t="str">
        <f>IFERROR(VLOOKUP(ROWS($M$5:N2713),$L$5:$M$7000,2,FALSE),"")</f>
        <v/>
      </c>
      <c r="O2713" s="1" t="str">
        <f>IFERROR(VLOOKUP(ROWS($O$5:O2713),$K$5:$L$7000,2,FALSE),"")</f>
        <v/>
      </c>
    </row>
    <row r="2714" spans="2:15" ht="15" customHeight="1" x14ac:dyDescent="0.25">
      <c r="B2714" s="178" t="s">
        <v>11003</v>
      </c>
      <c r="C2714" s="178" t="s">
        <v>104</v>
      </c>
      <c r="D2714" s="178" t="s">
        <v>2985</v>
      </c>
      <c r="E2714" s="178" t="s">
        <v>17</v>
      </c>
      <c r="F2714" s="178" t="s">
        <v>17</v>
      </c>
      <c r="G2714" s="1">
        <f>IF(ISNUMBER(Pay_Item_Search_Text),IF(ISNUMBER(IF(FIND(Pay_Item_Search_Text,B2714)=1,1, "FALSE")),MAX(G$4:$G2713)+1,IF(ISNUMBER(Pay_Item_Search_Text),0,IF(ISNUMBER(SEARCH(Pay_Item_Search_Text,H2714)),MAX(G$4:$G2713)+1,0))),IF(ISNUMBER(Pay_Item_Search_Text),0,IF(ISNUMBER(SEARCH(Pay_Item_Search_Text,H2714)),MAX(G$4:$G2713)+1,0)))</f>
        <v>2710</v>
      </c>
      <c r="H2714" s="1" t="str">
        <f>IF(Table_PayItems[[#This Row],[Description]]="_","_ Unique Item - "&amp;Table_PayItems[[#This Row],[Item]]&amp;" - $"&amp;Table_PayItems[[#This Row],[Unit]],Table_PayItems[[#This Row],[Description]]&amp;" - $"&amp;Table_PayItems[[#This Row],[Unit]])</f>
        <v>Flushing Cracks, Water - $Ft</v>
      </c>
      <c r="I2714" s="29" t="str">
        <f>IFERROR(VLOOKUP(ROWS($M$5:M2714),Table_PayItems[[Search Key]:[Concentrated Name]],2,FALSE),"")</f>
        <v>Flushing Cracks, Water - $Ft</v>
      </c>
      <c r="J2714" s="1"/>
      <c r="K2714" s="1"/>
      <c r="L2714" s="22">
        <f>IF(ISNUMBER(SEARCH(Pay_Item_Search_Text_2,M2714)),MAX($L$4:L2713)+1,0)</f>
        <v>0</v>
      </c>
      <c r="M2714" s="1" t="str">
        <f>IFERROR(VLOOKUP(ROWS($M$5:M2714),Table_PayItems[[Search Key]:[Concentrated Name]],2,FALSE),"")</f>
        <v>Flushing Cracks, Water - $Ft</v>
      </c>
      <c r="N2714" s="1" t="str">
        <f>IFERROR(VLOOKUP(ROWS($M$5:N2714),$L$5:$M$7000,2,FALSE),"")</f>
        <v/>
      </c>
      <c r="O2714" s="1" t="str">
        <f>IFERROR(VLOOKUP(ROWS($O$5:O2714),$K$5:$L$7000,2,FALSE),"")</f>
        <v/>
      </c>
    </row>
    <row r="2715" spans="2:15" ht="15" customHeight="1" x14ac:dyDescent="0.25">
      <c r="B2715" s="178" t="s">
        <v>7984</v>
      </c>
      <c r="C2715" s="178" t="s">
        <v>57</v>
      </c>
      <c r="D2715" s="178" t="s">
        <v>75</v>
      </c>
      <c r="E2715" s="178" t="s">
        <v>17</v>
      </c>
      <c r="F2715" s="178" t="s">
        <v>26</v>
      </c>
      <c r="G2715" s="1">
        <f>IF(ISNUMBER(Pay_Item_Search_Text),IF(ISNUMBER(IF(FIND(Pay_Item_Search_Text,B2715)=1,1, "FALSE")),MAX(G$4:$G2714)+1,IF(ISNUMBER(Pay_Item_Search_Text),0,IF(ISNUMBER(SEARCH(Pay_Item_Search_Text,H2715)),MAX(G$4:$G2714)+1,0))),IF(ISNUMBER(Pay_Item_Search_Text),0,IF(ISNUMBER(SEARCH(Pay_Item_Search_Text,H2715)),MAX(G$4:$G2714)+1,0)))</f>
        <v>2711</v>
      </c>
      <c r="H2715" s="1" t="str">
        <f>IF(Table_PayItems[[#This Row],[Description]]="_","_ Unique Item - "&amp;Table_PayItems[[#This Row],[Item]]&amp;" - $"&amp;Table_PayItems[[#This Row],[Unit]],Table_PayItems[[#This Row],[Description]]&amp;" - $"&amp;Table_PayItems[[#This Row],[Unit]])</f>
        <v>Force Account - $Dlr</v>
      </c>
      <c r="I2715" s="29" t="str">
        <f>IFERROR(VLOOKUP(ROWS($M$5:M2715),Table_PayItems[[Search Key]:[Concentrated Name]],2,FALSE),"")</f>
        <v>Force Account - $Dlr</v>
      </c>
      <c r="J2715" s="1"/>
      <c r="K2715" s="1"/>
      <c r="L2715" s="22">
        <f>IF(ISNUMBER(SEARCH(Pay_Item_Search_Text_2,M2715)),MAX($L$4:L2714)+1,0)</f>
        <v>0</v>
      </c>
      <c r="M2715" s="1" t="str">
        <f>IFERROR(VLOOKUP(ROWS($M$5:M2715),Table_PayItems[[Search Key]:[Concentrated Name]],2,FALSE),"")</f>
        <v>Force Account - $Dlr</v>
      </c>
      <c r="N2715" s="1" t="str">
        <f>IFERROR(VLOOKUP(ROWS($M$5:N2715),$L$5:$M$7000,2,FALSE),"")</f>
        <v/>
      </c>
      <c r="O2715" s="1" t="str">
        <f>IFERROR(VLOOKUP(ROWS($O$5:O2715),$K$5:$L$7000,2,FALSE),"")</f>
        <v/>
      </c>
    </row>
    <row r="2716" spans="2:15" ht="15" customHeight="1" x14ac:dyDescent="0.25">
      <c r="B2716" s="178" t="s">
        <v>12565</v>
      </c>
      <c r="C2716" s="178" t="s">
        <v>88</v>
      </c>
      <c r="D2716" s="178" t="s">
        <v>7230</v>
      </c>
      <c r="E2716" s="178" t="s">
        <v>6993</v>
      </c>
      <c r="F2716" s="178" t="s">
        <v>17</v>
      </c>
      <c r="G2716" s="1">
        <f>IF(ISNUMBER(Pay_Item_Search_Text),IF(ISNUMBER(IF(FIND(Pay_Item_Search_Text,B2716)=1,1, "FALSE")),MAX(G$4:$G2715)+1,IF(ISNUMBER(Pay_Item_Search_Text),0,IF(ISNUMBER(SEARCH(Pay_Item_Search_Text,H2716)),MAX(G$4:$G2715)+1,0))),IF(ISNUMBER(Pay_Item_Search_Text),0,IF(ISNUMBER(SEARCH(Pay_Item_Search_Text,H2716)),MAX(G$4:$G2715)+1,0)))</f>
        <v>2712</v>
      </c>
      <c r="H2716" s="1" t="str">
        <f>IF(Table_PayItems[[#This Row],[Description]]="_","_ Unique Item - "&amp;Table_PayItems[[#This Row],[Item]]&amp;" - $"&amp;Table_PayItems[[#This Row],[Unit]],Table_PayItems[[#This Row],[Description]]&amp;" - $"&amp;Table_PayItems[[#This Row],[Unit]])</f>
        <v>Forsythia x Arnold Dwarf, #3 cont. - $Ea</v>
      </c>
      <c r="I2716" s="29" t="str">
        <f>IFERROR(VLOOKUP(ROWS($M$5:M2716),Table_PayItems[[Search Key]:[Concentrated Name]],2,FALSE),"")</f>
        <v>Forsythia x Arnold Dwarf, #3 cont. - $Ea</v>
      </c>
      <c r="J2716" s="1"/>
      <c r="K2716" s="1"/>
      <c r="L2716" s="22">
        <f>IF(ISNUMBER(SEARCH(Pay_Item_Search_Text_2,M2716)),MAX($L$4:L2715)+1,0)</f>
        <v>0</v>
      </c>
      <c r="M2716" s="1" t="str">
        <f>IFERROR(VLOOKUP(ROWS($M$5:M2716),Table_PayItems[[Search Key]:[Concentrated Name]],2,FALSE),"")</f>
        <v>Forsythia x Arnold Dwarf, #3 cont. - $Ea</v>
      </c>
      <c r="N2716" s="1" t="str">
        <f>IFERROR(VLOOKUP(ROWS($M$5:N2716),$L$5:$M$7000,2,FALSE),"")</f>
        <v/>
      </c>
      <c r="O2716" s="1" t="str">
        <f>IFERROR(VLOOKUP(ROWS($O$5:O2716),$K$5:$L$7000,2,FALSE),"")</f>
        <v/>
      </c>
    </row>
    <row r="2717" spans="2:15" ht="15" customHeight="1" x14ac:dyDescent="0.25">
      <c r="B2717" s="178" t="s">
        <v>12566</v>
      </c>
      <c r="C2717" s="178" t="s">
        <v>88</v>
      </c>
      <c r="D2717" s="178" t="s">
        <v>7231</v>
      </c>
      <c r="E2717" s="178" t="s">
        <v>6993</v>
      </c>
      <c r="F2717" s="178" t="s">
        <v>17</v>
      </c>
      <c r="G2717" s="1">
        <f>IF(ISNUMBER(Pay_Item_Search_Text),IF(ISNUMBER(IF(FIND(Pay_Item_Search_Text,B2717)=1,1, "FALSE")),MAX(G$4:$G2716)+1,IF(ISNUMBER(Pay_Item_Search_Text),0,IF(ISNUMBER(SEARCH(Pay_Item_Search_Text,H2717)),MAX(G$4:$G2716)+1,0))),IF(ISNUMBER(Pay_Item_Search_Text),0,IF(ISNUMBER(SEARCH(Pay_Item_Search_Text,H2717)),MAX(G$4:$G2716)+1,0)))</f>
        <v>2713</v>
      </c>
      <c r="H2717" s="1" t="str">
        <f>IF(Table_PayItems[[#This Row],[Description]]="_","_ Unique Item - "&amp;Table_PayItems[[#This Row],[Item]]&amp;" - $"&amp;Table_PayItems[[#This Row],[Unit]],Table_PayItems[[#This Row],[Description]]&amp;" - $"&amp;Table_PayItems[[#This Row],[Unit]])</f>
        <v>Forsythia x Arnold Dwarf, #5 cont. - $Ea</v>
      </c>
      <c r="I2717" s="29" t="str">
        <f>IFERROR(VLOOKUP(ROWS($M$5:M2717),Table_PayItems[[Search Key]:[Concentrated Name]],2,FALSE),"")</f>
        <v>Forsythia x Arnold Dwarf, #5 cont. - $Ea</v>
      </c>
      <c r="J2717" s="1"/>
      <c r="K2717" s="1"/>
      <c r="L2717" s="22">
        <f>IF(ISNUMBER(SEARCH(Pay_Item_Search_Text_2,M2717)),MAX($L$4:L2716)+1,0)</f>
        <v>0</v>
      </c>
      <c r="M2717" s="1" t="str">
        <f>IFERROR(VLOOKUP(ROWS($M$5:M2717),Table_PayItems[[Search Key]:[Concentrated Name]],2,FALSE),"")</f>
        <v>Forsythia x Arnold Dwarf, #5 cont. - $Ea</v>
      </c>
      <c r="N2717" s="1" t="str">
        <f>IFERROR(VLOOKUP(ROWS($M$5:N2717),$L$5:$M$7000,2,FALSE),"")</f>
        <v/>
      </c>
      <c r="O2717" s="1" t="str">
        <f>IFERROR(VLOOKUP(ROWS($O$5:O2717),$K$5:$L$7000,2,FALSE),"")</f>
        <v/>
      </c>
    </row>
    <row r="2718" spans="2:15" ht="15" customHeight="1" x14ac:dyDescent="0.25">
      <c r="B2718" s="178" t="s">
        <v>12567</v>
      </c>
      <c r="C2718" s="178" t="s">
        <v>88</v>
      </c>
      <c r="D2718" s="178" t="s">
        <v>7232</v>
      </c>
      <c r="E2718" s="178" t="s">
        <v>6993</v>
      </c>
      <c r="F2718" s="178" t="s">
        <v>17</v>
      </c>
      <c r="G2718" s="1">
        <f>IF(ISNUMBER(Pay_Item_Search_Text),IF(ISNUMBER(IF(FIND(Pay_Item_Search_Text,B2718)=1,1, "FALSE")),MAX(G$4:$G2717)+1,IF(ISNUMBER(Pay_Item_Search_Text),0,IF(ISNUMBER(SEARCH(Pay_Item_Search_Text,H2718)),MAX(G$4:$G2717)+1,0))),IF(ISNUMBER(Pay_Item_Search_Text),0,IF(ISNUMBER(SEARCH(Pay_Item_Search_Text,H2718)),MAX(G$4:$G2717)+1,0)))</f>
        <v>2714</v>
      </c>
      <c r="H2718" s="1" t="str">
        <f>IF(Table_PayItems[[#This Row],[Description]]="_","_ Unique Item - "&amp;Table_PayItems[[#This Row],[Item]]&amp;" - $"&amp;Table_PayItems[[#This Row],[Unit]],Table_PayItems[[#This Row],[Description]]&amp;" - $"&amp;Table_PayItems[[#This Row],[Unit]])</f>
        <v>Forsythia x intermedia Courtasol, #3 cont. - $Ea</v>
      </c>
      <c r="I2718" s="29" t="str">
        <f>IFERROR(VLOOKUP(ROWS($M$5:M2718),Table_PayItems[[Search Key]:[Concentrated Name]],2,FALSE),"")</f>
        <v>Forsythia x intermedia Courtasol, #3 cont. - $Ea</v>
      </c>
      <c r="J2718" s="1"/>
      <c r="K2718" s="1"/>
      <c r="L2718" s="22">
        <f>IF(ISNUMBER(SEARCH(Pay_Item_Search_Text_2,M2718)),MAX($L$4:L2717)+1,0)</f>
        <v>0</v>
      </c>
      <c r="M2718" s="1" t="str">
        <f>IFERROR(VLOOKUP(ROWS($M$5:M2718),Table_PayItems[[Search Key]:[Concentrated Name]],2,FALSE),"")</f>
        <v>Forsythia x intermedia Courtasol, #3 cont. - $Ea</v>
      </c>
      <c r="N2718" s="1" t="str">
        <f>IFERROR(VLOOKUP(ROWS($M$5:N2718),$L$5:$M$7000,2,FALSE),"")</f>
        <v/>
      </c>
      <c r="O2718" s="1" t="str">
        <f>IFERROR(VLOOKUP(ROWS($O$5:O2718),$K$5:$L$7000,2,FALSE),"")</f>
        <v/>
      </c>
    </row>
    <row r="2719" spans="2:15" ht="15" customHeight="1" x14ac:dyDescent="0.25">
      <c r="B2719" s="178" t="s">
        <v>12568</v>
      </c>
      <c r="C2719" s="178" t="s">
        <v>88</v>
      </c>
      <c r="D2719" s="178" t="s">
        <v>7233</v>
      </c>
      <c r="E2719" s="178" t="s">
        <v>6993</v>
      </c>
      <c r="F2719" s="178" t="s">
        <v>17</v>
      </c>
      <c r="G2719" s="1">
        <f>IF(ISNUMBER(Pay_Item_Search_Text),IF(ISNUMBER(IF(FIND(Pay_Item_Search_Text,B2719)=1,1, "FALSE")),MAX(G$4:$G2718)+1,IF(ISNUMBER(Pay_Item_Search_Text),0,IF(ISNUMBER(SEARCH(Pay_Item_Search_Text,H2719)),MAX(G$4:$G2718)+1,0))),IF(ISNUMBER(Pay_Item_Search_Text),0,IF(ISNUMBER(SEARCH(Pay_Item_Search_Text,H2719)),MAX(G$4:$G2718)+1,0)))</f>
        <v>2715</v>
      </c>
      <c r="H2719" s="1" t="str">
        <f>IF(Table_PayItems[[#This Row],[Description]]="_","_ Unique Item - "&amp;Table_PayItems[[#This Row],[Item]]&amp;" - $"&amp;Table_PayItems[[#This Row],[Unit]],Table_PayItems[[#This Row],[Description]]&amp;" - $"&amp;Table_PayItems[[#This Row],[Unit]])</f>
        <v>Forsythia x intermedia Courtasol, #5 cont. - $Ea</v>
      </c>
      <c r="I2719" s="29" t="str">
        <f>IFERROR(VLOOKUP(ROWS($M$5:M2719),Table_PayItems[[Search Key]:[Concentrated Name]],2,FALSE),"")</f>
        <v>Forsythia x intermedia Courtasol, #5 cont. - $Ea</v>
      </c>
      <c r="J2719" s="1"/>
      <c r="K2719" s="1"/>
      <c r="L2719" s="22">
        <f>IF(ISNUMBER(SEARCH(Pay_Item_Search_Text_2,M2719)),MAX($L$4:L2718)+1,0)</f>
        <v>0</v>
      </c>
      <c r="M2719" s="1" t="str">
        <f>IFERROR(VLOOKUP(ROWS($M$5:M2719),Table_PayItems[[Search Key]:[Concentrated Name]],2,FALSE),"")</f>
        <v>Forsythia x intermedia Courtasol, #5 cont. - $Ea</v>
      </c>
      <c r="N2719" s="1" t="str">
        <f>IFERROR(VLOOKUP(ROWS($M$5:N2719),$L$5:$M$7000,2,FALSE),"")</f>
        <v/>
      </c>
      <c r="O2719" s="1" t="str">
        <f>IFERROR(VLOOKUP(ROWS($O$5:O2719),$K$5:$L$7000,2,FALSE),"")</f>
        <v/>
      </c>
    </row>
    <row r="2720" spans="2:15" ht="15" customHeight="1" x14ac:dyDescent="0.25">
      <c r="B2720" s="178" t="s">
        <v>12569</v>
      </c>
      <c r="C2720" s="178" t="s">
        <v>88</v>
      </c>
      <c r="D2720" s="178" t="s">
        <v>7234</v>
      </c>
      <c r="E2720" s="178" t="s">
        <v>6993</v>
      </c>
      <c r="F2720" s="178" t="s">
        <v>17</v>
      </c>
      <c r="G2720" s="1">
        <f>IF(ISNUMBER(Pay_Item_Search_Text),IF(ISNUMBER(IF(FIND(Pay_Item_Search_Text,B2720)=1,1, "FALSE")),MAX(G$4:$G2719)+1,IF(ISNUMBER(Pay_Item_Search_Text),0,IF(ISNUMBER(SEARCH(Pay_Item_Search_Text,H2720)),MAX(G$4:$G2719)+1,0))),IF(ISNUMBER(Pay_Item_Search_Text),0,IF(ISNUMBER(SEARCH(Pay_Item_Search_Text,H2720)),MAX(G$4:$G2719)+1,0)))</f>
        <v>2716</v>
      </c>
      <c r="H2720" s="1" t="str">
        <f>IF(Table_PayItems[[#This Row],[Description]]="_","_ Unique Item - "&amp;Table_PayItems[[#This Row],[Item]]&amp;" - $"&amp;Table_PayItems[[#This Row],[Unit]],Table_PayItems[[#This Row],[Description]]&amp;" - $"&amp;Table_PayItems[[#This Row],[Unit]])</f>
        <v>Forsythia x intermedia Lynwood Gold, #3 cont. - $Ea</v>
      </c>
      <c r="I2720" s="29" t="str">
        <f>IFERROR(VLOOKUP(ROWS($M$5:M2720),Table_PayItems[[Search Key]:[Concentrated Name]],2,FALSE),"")</f>
        <v>Forsythia x intermedia Lynwood Gold, #3 cont. - $Ea</v>
      </c>
      <c r="J2720" s="1"/>
      <c r="K2720" s="1"/>
      <c r="L2720" s="22">
        <f>IF(ISNUMBER(SEARCH(Pay_Item_Search_Text_2,M2720)),MAX($L$4:L2719)+1,0)</f>
        <v>0</v>
      </c>
      <c r="M2720" s="1" t="str">
        <f>IFERROR(VLOOKUP(ROWS($M$5:M2720),Table_PayItems[[Search Key]:[Concentrated Name]],2,FALSE),"")</f>
        <v>Forsythia x intermedia Lynwood Gold, #3 cont. - $Ea</v>
      </c>
      <c r="N2720" s="1" t="str">
        <f>IFERROR(VLOOKUP(ROWS($M$5:N2720),$L$5:$M$7000,2,FALSE),"")</f>
        <v/>
      </c>
      <c r="O2720" s="1" t="str">
        <f>IFERROR(VLOOKUP(ROWS($O$5:O2720),$K$5:$L$7000,2,FALSE),"")</f>
        <v/>
      </c>
    </row>
    <row r="2721" spans="2:15" ht="15" customHeight="1" x14ac:dyDescent="0.25">
      <c r="B2721" s="178" t="s">
        <v>12570</v>
      </c>
      <c r="C2721" s="178" t="s">
        <v>88</v>
      </c>
      <c r="D2721" s="178" t="s">
        <v>7235</v>
      </c>
      <c r="E2721" s="178" t="s">
        <v>6993</v>
      </c>
      <c r="F2721" s="178" t="s">
        <v>17</v>
      </c>
      <c r="G2721" s="1">
        <f>IF(ISNUMBER(Pay_Item_Search_Text),IF(ISNUMBER(IF(FIND(Pay_Item_Search_Text,B2721)=1,1, "FALSE")),MAX(G$4:$G2720)+1,IF(ISNUMBER(Pay_Item_Search_Text),0,IF(ISNUMBER(SEARCH(Pay_Item_Search_Text,H2721)),MAX(G$4:$G2720)+1,0))),IF(ISNUMBER(Pay_Item_Search_Text),0,IF(ISNUMBER(SEARCH(Pay_Item_Search_Text,H2721)),MAX(G$4:$G2720)+1,0)))</f>
        <v>2717</v>
      </c>
      <c r="H2721" s="1" t="str">
        <f>IF(Table_PayItems[[#This Row],[Description]]="_","_ Unique Item - "&amp;Table_PayItems[[#This Row],[Item]]&amp;" - $"&amp;Table_PayItems[[#This Row],[Unit]],Table_PayItems[[#This Row],[Description]]&amp;" - $"&amp;Table_PayItems[[#This Row],[Unit]])</f>
        <v>Forsythia x intermedia Lynwood Gold, #5 cont. - $Ea</v>
      </c>
      <c r="I2721" s="29" t="str">
        <f>IFERROR(VLOOKUP(ROWS($M$5:M2721),Table_PayItems[[Search Key]:[Concentrated Name]],2,FALSE),"")</f>
        <v>Forsythia x intermedia Lynwood Gold, #5 cont. - $Ea</v>
      </c>
      <c r="J2721" s="1"/>
      <c r="K2721" s="1"/>
      <c r="L2721" s="22">
        <f>IF(ISNUMBER(SEARCH(Pay_Item_Search_Text_2,M2721)),MAX($L$4:L2720)+1,0)</f>
        <v>0</v>
      </c>
      <c r="M2721" s="1" t="str">
        <f>IFERROR(VLOOKUP(ROWS($M$5:M2721),Table_PayItems[[Search Key]:[Concentrated Name]],2,FALSE),"")</f>
        <v>Forsythia x intermedia Lynwood Gold, #5 cont. - $Ea</v>
      </c>
      <c r="N2721" s="1" t="str">
        <f>IFERROR(VLOOKUP(ROWS($M$5:N2721),$L$5:$M$7000,2,FALSE),"")</f>
        <v/>
      </c>
      <c r="O2721" s="1" t="str">
        <f>IFERROR(VLOOKUP(ROWS($O$5:O2721),$K$5:$L$7000,2,FALSE),"")</f>
        <v/>
      </c>
    </row>
    <row r="2722" spans="2:15" ht="15" customHeight="1" x14ac:dyDescent="0.25">
      <c r="B2722" s="178" t="s">
        <v>12571</v>
      </c>
      <c r="C2722" s="178" t="s">
        <v>88</v>
      </c>
      <c r="D2722" s="178" t="s">
        <v>7236</v>
      </c>
      <c r="E2722" s="178" t="s">
        <v>6993</v>
      </c>
      <c r="F2722" s="178" t="s">
        <v>17</v>
      </c>
      <c r="G2722" s="1">
        <f>IF(ISNUMBER(Pay_Item_Search_Text),IF(ISNUMBER(IF(FIND(Pay_Item_Search_Text,B2722)=1,1, "FALSE")),MAX(G$4:$G2721)+1,IF(ISNUMBER(Pay_Item_Search_Text),0,IF(ISNUMBER(SEARCH(Pay_Item_Search_Text,H2722)),MAX(G$4:$G2721)+1,0))),IF(ISNUMBER(Pay_Item_Search_Text),0,IF(ISNUMBER(SEARCH(Pay_Item_Search_Text,H2722)),MAX(G$4:$G2721)+1,0)))</f>
        <v>2718</v>
      </c>
      <c r="H2722" s="1" t="str">
        <f>IF(Table_PayItems[[#This Row],[Description]]="_","_ Unique Item - "&amp;Table_PayItems[[#This Row],[Item]]&amp;" - $"&amp;Table_PayItems[[#This Row],[Unit]],Table_PayItems[[#This Row],[Description]]&amp;" - $"&amp;Table_PayItems[[#This Row],[Unit]])</f>
        <v>Forsythia x intermedia Lynwood Gold, #7 cont - $Ea</v>
      </c>
      <c r="I2722" s="29" t="str">
        <f>IFERROR(VLOOKUP(ROWS($M$5:M2722),Table_PayItems[[Search Key]:[Concentrated Name]],2,FALSE),"")</f>
        <v>Forsythia x intermedia Lynwood Gold, #7 cont - $Ea</v>
      </c>
      <c r="J2722" s="1"/>
      <c r="K2722" s="1"/>
      <c r="L2722" s="22">
        <f>IF(ISNUMBER(SEARCH(Pay_Item_Search_Text_2,M2722)),MAX($L$4:L2721)+1,0)</f>
        <v>0</v>
      </c>
      <c r="M2722" s="1" t="str">
        <f>IFERROR(VLOOKUP(ROWS($M$5:M2722),Table_PayItems[[Search Key]:[Concentrated Name]],2,FALSE),"")</f>
        <v>Forsythia x intermedia Lynwood Gold, #7 cont - $Ea</v>
      </c>
      <c r="N2722" s="1" t="str">
        <f>IFERROR(VLOOKUP(ROWS($M$5:N2722),$L$5:$M$7000,2,FALSE),"")</f>
        <v/>
      </c>
      <c r="O2722" s="1" t="str">
        <f>IFERROR(VLOOKUP(ROWS($O$5:O2722),$K$5:$L$7000,2,FALSE),"")</f>
        <v/>
      </c>
    </row>
    <row r="2723" spans="2:15" ht="15" customHeight="1" x14ac:dyDescent="0.25">
      <c r="B2723" s="178" t="s">
        <v>12572</v>
      </c>
      <c r="C2723" s="178" t="s">
        <v>88</v>
      </c>
      <c r="D2723" s="178" t="s">
        <v>7237</v>
      </c>
      <c r="E2723" s="178" t="s">
        <v>6993</v>
      </c>
      <c r="F2723" s="178" t="s">
        <v>17</v>
      </c>
      <c r="G2723" s="1">
        <f>IF(ISNUMBER(Pay_Item_Search_Text),IF(ISNUMBER(IF(FIND(Pay_Item_Search_Text,B2723)=1,1, "FALSE")),MAX(G$4:$G2722)+1,IF(ISNUMBER(Pay_Item_Search_Text),0,IF(ISNUMBER(SEARCH(Pay_Item_Search_Text,H2723)),MAX(G$4:$G2722)+1,0))),IF(ISNUMBER(Pay_Item_Search_Text),0,IF(ISNUMBER(SEARCH(Pay_Item_Search_Text,H2723)),MAX(G$4:$G2722)+1,0)))</f>
        <v>2719</v>
      </c>
      <c r="H2723" s="1" t="str">
        <f>IF(Table_PayItems[[#This Row],[Description]]="_","_ Unique Item - "&amp;Table_PayItems[[#This Row],[Item]]&amp;" - $"&amp;Table_PayItems[[#This Row],[Unit]],Table_PayItems[[#This Row],[Description]]&amp;" - $"&amp;Table_PayItems[[#This Row],[Unit]])</f>
        <v>Forsythia x Meadowlark, #3 cont. - $Ea</v>
      </c>
      <c r="I2723" s="29" t="str">
        <f>IFERROR(VLOOKUP(ROWS($M$5:M2723),Table_PayItems[[Search Key]:[Concentrated Name]],2,FALSE),"")</f>
        <v>Forsythia x Meadowlark, #3 cont. - $Ea</v>
      </c>
      <c r="J2723" s="1"/>
      <c r="K2723" s="1"/>
      <c r="L2723" s="22">
        <f>IF(ISNUMBER(SEARCH(Pay_Item_Search_Text_2,M2723)),MAX($L$4:L2722)+1,0)</f>
        <v>0</v>
      </c>
      <c r="M2723" s="1" t="str">
        <f>IFERROR(VLOOKUP(ROWS($M$5:M2723),Table_PayItems[[Search Key]:[Concentrated Name]],2,FALSE),"")</f>
        <v>Forsythia x Meadowlark, #3 cont. - $Ea</v>
      </c>
      <c r="N2723" s="1" t="str">
        <f>IFERROR(VLOOKUP(ROWS($M$5:N2723),$L$5:$M$7000,2,FALSE),"")</f>
        <v/>
      </c>
      <c r="O2723" s="1" t="str">
        <f>IFERROR(VLOOKUP(ROWS($O$5:O2723),$K$5:$L$7000,2,FALSE),"")</f>
        <v/>
      </c>
    </row>
    <row r="2724" spans="2:15" ht="15" customHeight="1" x14ac:dyDescent="0.25">
      <c r="B2724" s="178" t="s">
        <v>12573</v>
      </c>
      <c r="C2724" s="178" t="s">
        <v>88</v>
      </c>
      <c r="D2724" s="178" t="s">
        <v>7238</v>
      </c>
      <c r="E2724" s="178" t="s">
        <v>6993</v>
      </c>
      <c r="F2724" s="178" t="s">
        <v>17</v>
      </c>
      <c r="G2724" s="1">
        <f>IF(ISNUMBER(Pay_Item_Search_Text),IF(ISNUMBER(IF(FIND(Pay_Item_Search_Text,B2724)=1,1, "FALSE")),MAX(G$4:$G2723)+1,IF(ISNUMBER(Pay_Item_Search_Text),0,IF(ISNUMBER(SEARCH(Pay_Item_Search_Text,H2724)),MAX(G$4:$G2723)+1,0))),IF(ISNUMBER(Pay_Item_Search_Text),0,IF(ISNUMBER(SEARCH(Pay_Item_Search_Text,H2724)),MAX(G$4:$G2723)+1,0)))</f>
        <v>2720</v>
      </c>
      <c r="H2724" s="1" t="str">
        <f>IF(Table_PayItems[[#This Row],[Description]]="_","_ Unique Item - "&amp;Table_PayItems[[#This Row],[Item]]&amp;" - $"&amp;Table_PayItems[[#This Row],[Unit]],Table_PayItems[[#This Row],[Description]]&amp;" - $"&amp;Table_PayItems[[#This Row],[Unit]])</f>
        <v>Forsythia x Meadowlark, #5 cont. - $Ea</v>
      </c>
      <c r="I2724" s="29" t="str">
        <f>IFERROR(VLOOKUP(ROWS($M$5:M2724),Table_PayItems[[Search Key]:[Concentrated Name]],2,FALSE),"")</f>
        <v>Forsythia x Meadowlark, #5 cont. - $Ea</v>
      </c>
      <c r="J2724" s="1"/>
      <c r="K2724" s="1"/>
      <c r="L2724" s="22">
        <f>IF(ISNUMBER(SEARCH(Pay_Item_Search_Text_2,M2724)),MAX($L$4:L2723)+1,0)</f>
        <v>0</v>
      </c>
      <c r="M2724" s="1" t="str">
        <f>IFERROR(VLOOKUP(ROWS($M$5:M2724),Table_PayItems[[Search Key]:[Concentrated Name]],2,FALSE),"")</f>
        <v>Forsythia x Meadowlark, #5 cont. - $Ea</v>
      </c>
      <c r="N2724" s="1" t="str">
        <f>IFERROR(VLOOKUP(ROWS($M$5:N2724),$L$5:$M$7000,2,FALSE),"")</f>
        <v/>
      </c>
      <c r="O2724" s="1" t="str">
        <f>IFERROR(VLOOKUP(ROWS($O$5:O2724),$K$5:$L$7000,2,FALSE),"")</f>
        <v/>
      </c>
    </row>
    <row r="2725" spans="2:15" ht="15" customHeight="1" x14ac:dyDescent="0.25">
      <c r="B2725" s="178" t="s">
        <v>12574</v>
      </c>
      <c r="C2725" s="178" t="s">
        <v>88</v>
      </c>
      <c r="D2725" s="178" t="s">
        <v>7239</v>
      </c>
      <c r="E2725" s="178" t="s">
        <v>6993</v>
      </c>
      <c r="F2725" s="178" t="s">
        <v>17</v>
      </c>
      <c r="G2725" s="1">
        <f>IF(ISNUMBER(Pay_Item_Search_Text),IF(ISNUMBER(IF(FIND(Pay_Item_Search_Text,B2725)=1,1, "FALSE")),MAX(G$4:$G2724)+1,IF(ISNUMBER(Pay_Item_Search_Text),0,IF(ISNUMBER(SEARCH(Pay_Item_Search_Text,H2725)),MAX(G$4:$G2724)+1,0))),IF(ISNUMBER(Pay_Item_Search_Text),0,IF(ISNUMBER(SEARCH(Pay_Item_Search_Text,H2725)),MAX(G$4:$G2724)+1,0)))</f>
        <v>2721</v>
      </c>
      <c r="H2725" s="1" t="str">
        <f>IF(Table_PayItems[[#This Row],[Description]]="_","_ Unique Item - "&amp;Table_PayItems[[#This Row],[Item]]&amp;" - $"&amp;Table_PayItems[[#This Row],[Unit]],Table_PayItems[[#This Row],[Description]]&amp;" - $"&amp;Table_PayItems[[#This Row],[Unit]])</f>
        <v>Fothergilla gardenii Blue Mist, #3 cont. - $Ea</v>
      </c>
      <c r="I2725" s="29" t="str">
        <f>IFERROR(VLOOKUP(ROWS($M$5:M2725),Table_PayItems[[Search Key]:[Concentrated Name]],2,FALSE),"")</f>
        <v>Fothergilla gardenii Blue Mist, #3 cont. - $Ea</v>
      </c>
      <c r="J2725" s="1"/>
      <c r="K2725" s="1"/>
      <c r="L2725" s="22">
        <f>IF(ISNUMBER(SEARCH(Pay_Item_Search_Text_2,M2725)),MAX($L$4:L2724)+1,0)</f>
        <v>0</v>
      </c>
      <c r="M2725" s="1" t="str">
        <f>IFERROR(VLOOKUP(ROWS($M$5:M2725),Table_PayItems[[Search Key]:[Concentrated Name]],2,FALSE),"")</f>
        <v>Fothergilla gardenii Blue Mist, #3 cont. - $Ea</v>
      </c>
      <c r="N2725" s="1" t="str">
        <f>IFERROR(VLOOKUP(ROWS($M$5:N2725),$L$5:$M$7000,2,FALSE),"")</f>
        <v/>
      </c>
      <c r="O2725" s="1" t="str">
        <f>IFERROR(VLOOKUP(ROWS($O$5:O2725),$K$5:$L$7000,2,FALSE),"")</f>
        <v/>
      </c>
    </row>
    <row r="2726" spans="2:15" ht="15" customHeight="1" x14ac:dyDescent="0.25">
      <c r="B2726" s="178" t="s">
        <v>12575</v>
      </c>
      <c r="C2726" s="178" t="s">
        <v>88</v>
      </c>
      <c r="D2726" s="178" t="s">
        <v>7240</v>
      </c>
      <c r="E2726" s="178" t="s">
        <v>6993</v>
      </c>
      <c r="F2726" s="178" t="s">
        <v>17</v>
      </c>
      <c r="G2726" s="1">
        <f>IF(ISNUMBER(Pay_Item_Search_Text),IF(ISNUMBER(IF(FIND(Pay_Item_Search_Text,B2726)=1,1, "FALSE")),MAX(G$4:$G2725)+1,IF(ISNUMBER(Pay_Item_Search_Text),0,IF(ISNUMBER(SEARCH(Pay_Item_Search_Text,H2726)),MAX(G$4:$G2725)+1,0))),IF(ISNUMBER(Pay_Item_Search_Text),0,IF(ISNUMBER(SEARCH(Pay_Item_Search_Text,H2726)),MAX(G$4:$G2725)+1,0)))</f>
        <v>2722</v>
      </c>
      <c r="H2726" s="1" t="str">
        <f>IF(Table_PayItems[[#This Row],[Description]]="_","_ Unique Item - "&amp;Table_PayItems[[#This Row],[Item]]&amp;" - $"&amp;Table_PayItems[[#This Row],[Unit]],Table_PayItems[[#This Row],[Description]]&amp;" - $"&amp;Table_PayItems[[#This Row],[Unit]])</f>
        <v>Fothergilla gardenii Blue Mist, #5 cont. - $Ea</v>
      </c>
      <c r="I2726" s="29" t="str">
        <f>IFERROR(VLOOKUP(ROWS($M$5:M2726),Table_PayItems[[Search Key]:[Concentrated Name]],2,FALSE),"")</f>
        <v>Fothergilla gardenii Blue Mist, #5 cont. - $Ea</v>
      </c>
      <c r="J2726" s="1"/>
      <c r="K2726" s="1"/>
      <c r="L2726" s="22">
        <f>IF(ISNUMBER(SEARCH(Pay_Item_Search_Text_2,M2726)),MAX($L$4:L2725)+1,0)</f>
        <v>0</v>
      </c>
      <c r="M2726" s="1" t="str">
        <f>IFERROR(VLOOKUP(ROWS($M$5:M2726),Table_PayItems[[Search Key]:[Concentrated Name]],2,FALSE),"")</f>
        <v>Fothergilla gardenii Blue Mist, #5 cont. - $Ea</v>
      </c>
      <c r="N2726" s="1" t="str">
        <f>IFERROR(VLOOKUP(ROWS($M$5:N2726),$L$5:$M$7000,2,FALSE),"")</f>
        <v/>
      </c>
      <c r="O2726" s="1" t="str">
        <f>IFERROR(VLOOKUP(ROWS($O$5:O2726),$K$5:$L$7000,2,FALSE),"")</f>
        <v/>
      </c>
    </row>
    <row r="2727" spans="2:15" ht="15" customHeight="1" x14ac:dyDescent="0.25">
      <c r="B2727" s="178" t="s">
        <v>12576</v>
      </c>
      <c r="C2727" s="178" t="s">
        <v>88</v>
      </c>
      <c r="D2727" s="178" t="s">
        <v>4170</v>
      </c>
      <c r="E2727" s="178" t="s">
        <v>6993</v>
      </c>
      <c r="F2727" s="178" t="s">
        <v>17</v>
      </c>
      <c r="G2727" s="1">
        <f>IF(ISNUMBER(Pay_Item_Search_Text),IF(ISNUMBER(IF(FIND(Pay_Item_Search_Text,B2727)=1,1, "FALSE")),MAX(G$4:$G2726)+1,IF(ISNUMBER(Pay_Item_Search_Text),0,IF(ISNUMBER(SEARCH(Pay_Item_Search_Text,H2727)),MAX(G$4:$G2726)+1,0))),IF(ISNUMBER(Pay_Item_Search_Text),0,IF(ISNUMBER(SEARCH(Pay_Item_Search_Text,H2727)),MAX(G$4:$G2726)+1,0)))</f>
        <v>2723</v>
      </c>
      <c r="H2727" s="1" t="str">
        <f>IF(Table_PayItems[[#This Row],[Description]]="_","_ Unique Item - "&amp;Table_PayItems[[#This Row],[Item]]&amp;" - $"&amp;Table_PayItems[[#This Row],[Unit]],Table_PayItems[[#This Row],[Description]]&amp;" - $"&amp;Table_PayItems[[#This Row],[Unit]])</f>
        <v>Fothergilla gardenii, #3 cont. - $Ea</v>
      </c>
      <c r="I2727" s="29" t="str">
        <f>IFERROR(VLOOKUP(ROWS($M$5:M2727),Table_PayItems[[Search Key]:[Concentrated Name]],2,FALSE),"")</f>
        <v>Fothergilla gardenii, #3 cont. - $Ea</v>
      </c>
      <c r="J2727" s="1"/>
      <c r="K2727" s="1"/>
      <c r="L2727" s="22">
        <f>IF(ISNUMBER(SEARCH(Pay_Item_Search_Text_2,M2727)),MAX($L$4:L2726)+1,0)</f>
        <v>0</v>
      </c>
      <c r="M2727" s="1" t="str">
        <f>IFERROR(VLOOKUP(ROWS($M$5:M2727),Table_PayItems[[Search Key]:[Concentrated Name]],2,FALSE),"")</f>
        <v>Fothergilla gardenii, #3 cont. - $Ea</v>
      </c>
      <c r="N2727" s="1" t="str">
        <f>IFERROR(VLOOKUP(ROWS($M$5:N2727),$L$5:$M$7000,2,FALSE),"")</f>
        <v/>
      </c>
      <c r="O2727" s="1" t="str">
        <f>IFERROR(VLOOKUP(ROWS($O$5:O2727),$K$5:$L$7000,2,FALSE),"")</f>
        <v/>
      </c>
    </row>
    <row r="2728" spans="2:15" ht="15" customHeight="1" x14ac:dyDescent="0.25">
      <c r="B2728" s="178" t="s">
        <v>12577</v>
      </c>
      <c r="C2728" s="178" t="s">
        <v>88</v>
      </c>
      <c r="D2728" s="178" t="s">
        <v>4171</v>
      </c>
      <c r="E2728" s="178" t="s">
        <v>6993</v>
      </c>
      <c r="F2728" s="178" t="s">
        <v>17</v>
      </c>
      <c r="G2728" s="1">
        <f>IF(ISNUMBER(Pay_Item_Search_Text),IF(ISNUMBER(IF(FIND(Pay_Item_Search_Text,B2728)=1,1, "FALSE")),MAX(G$4:$G2727)+1,IF(ISNUMBER(Pay_Item_Search_Text),0,IF(ISNUMBER(SEARCH(Pay_Item_Search_Text,H2728)),MAX(G$4:$G2727)+1,0))),IF(ISNUMBER(Pay_Item_Search_Text),0,IF(ISNUMBER(SEARCH(Pay_Item_Search_Text,H2728)),MAX(G$4:$G2727)+1,0)))</f>
        <v>2724</v>
      </c>
      <c r="H2728" s="1" t="str">
        <f>IF(Table_PayItems[[#This Row],[Description]]="_","_ Unique Item - "&amp;Table_PayItems[[#This Row],[Item]]&amp;" - $"&amp;Table_PayItems[[#This Row],[Unit]],Table_PayItems[[#This Row],[Description]]&amp;" - $"&amp;Table_PayItems[[#This Row],[Unit]])</f>
        <v>Fothergilla gardenii, #5 cont. - $Ea</v>
      </c>
      <c r="I2728" s="29" t="str">
        <f>IFERROR(VLOOKUP(ROWS($M$5:M2728),Table_PayItems[[Search Key]:[Concentrated Name]],2,FALSE),"")</f>
        <v>Fothergilla gardenii, #5 cont. - $Ea</v>
      </c>
      <c r="J2728" s="1"/>
      <c r="K2728" s="1"/>
      <c r="L2728" s="22">
        <f>IF(ISNUMBER(SEARCH(Pay_Item_Search_Text_2,M2728)),MAX($L$4:L2727)+1,0)</f>
        <v>0</v>
      </c>
      <c r="M2728" s="1" t="str">
        <f>IFERROR(VLOOKUP(ROWS($M$5:M2728),Table_PayItems[[Search Key]:[Concentrated Name]],2,FALSE),"")</f>
        <v>Fothergilla gardenii, #5 cont. - $Ea</v>
      </c>
      <c r="N2728" s="1" t="str">
        <f>IFERROR(VLOOKUP(ROWS($M$5:N2728),$L$5:$M$7000,2,FALSE),"")</f>
        <v/>
      </c>
      <c r="O2728" s="1" t="str">
        <f>IFERROR(VLOOKUP(ROWS($O$5:O2728),$K$5:$L$7000,2,FALSE),"")</f>
        <v/>
      </c>
    </row>
    <row r="2729" spans="2:15" ht="15" customHeight="1" x14ac:dyDescent="0.25">
      <c r="B2729" s="178" t="s">
        <v>12578</v>
      </c>
      <c r="C2729" s="178" t="s">
        <v>88</v>
      </c>
      <c r="D2729" s="178" t="s">
        <v>4172</v>
      </c>
      <c r="E2729" s="178" t="s">
        <v>6993</v>
      </c>
      <c r="F2729" s="178" t="s">
        <v>17</v>
      </c>
      <c r="G2729" s="1">
        <f>IF(ISNUMBER(Pay_Item_Search_Text),IF(ISNUMBER(IF(FIND(Pay_Item_Search_Text,B2729)=1,1, "FALSE")),MAX(G$4:$G2728)+1,IF(ISNUMBER(Pay_Item_Search_Text),0,IF(ISNUMBER(SEARCH(Pay_Item_Search_Text,H2729)),MAX(G$4:$G2728)+1,0))),IF(ISNUMBER(Pay_Item_Search_Text),0,IF(ISNUMBER(SEARCH(Pay_Item_Search_Text,H2729)),MAX(G$4:$G2728)+1,0)))</f>
        <v>2725</v>
      </c>
      <c r="H2729" s="1" t="str">
        <f>IF(Table_PayItems[[#This Row],[Description]]="_","_ Unique Item - "&amp;Table_PayItems[[#This Row],[Item]]&amp;" - $"&amp;Table_PayItems[[#This Row],[Unit]],Table_PayItems[[#This Row],[Description]]&amp;" - $"&amp;Table_PayItems[[#This Row],[Unit]])</f>
        <v>Fothergilla gardenii, #7 cont. - $Ea</v>
      </c>
      <c r="I2729" s="29" t="str">
        <f>IFERROR(VLOOKUP(ROWS($M$5:M2729),Table_PayItems[[Search Key]:[Concentrated Name]],2,FALSE),"")</f>
        <v>Fothergilla gardenii, #7 cont. - $Ea</v>
      </c>
      <c r="J2729" s="1"/>
      <c r="K2729" s="1"/>
      <c r="L2729" s="22">
        <f>IF(ISNUMBER(SEARCH(Pay_Item_Search_Text_2,M2729)),MAX($L$4:L2728)+1,0)</f>
        <v>0</v>
      </c>
      <c r="M2729" s="1" t="str">
        <f>IFERROR(VLOOKUP(ROWS($M$5:M2729),Table_PayItems[[Search Key]:[Concentrated Name]],2,FALSE),"")</f>
        <v>Fothergilla gardenii, #7 cont. - $Ea</v>
      </c>
      <c r="N2729" s="1" t="str">
        <f>IFERROR(VLOOKUP(ROWS($M$5:N2729),$L$5:$M$7000,2,FALSE),"")</f>
        <v/>
      </c>
      <c r="O2729" s="1" t="str">
        <f>IFERROR(VLOOKUP(ROWS($O$5:O2729),$K$5:$L$7000,2,FALSE),"")</f>
        <v/>
      </c>
    </row>
    <row r="2730" spans="2:15" ht="15" customHeight="1" x14ac:dyDescent="0.25">
      <c r="B2730" s="178" t="s">
        <v>12579</v>
      </c>
      <c r="C2730" s="178" t="s">
        <v>88</v>
      </c>
      <c r="D2730" s="178" t="s">
        <v>4173</v>
      </c>
      <c r="E2730" s="178" t="s">
        <v>6993</v>
      </c>
      <c r="F2730" s="178" t="s">
        <v>17</v>
      </c>
      <c r="G2730" s="1">
        <f>IF(ISNUMBER(Pay_Item_Search_Text),IF(ISNUMBER(IF(FIND(Pay_Item_Search_Text,B2730)=1,1, "FALSE")),MAX(G$4:$G2729)+1,IF(ISNUMBER(Pay_Item_Search_Text),0,IF(ISNUMBER(SEARCH(Pay_Item_Search_Text,H2730)),MAX(G$4:$G2729)+1,0))),IF(ISNUMBER(Pay_Item_Search_Text),0,IF(ISNUMBER(SEARCH(Pay_Item_Search_Text,H2730)),MAX(G$4:$G2729)+1,0)))</f>
        <v>2726</v>
      </c>
      <c r="H2730" s="1" t="str">
        <f>IF(Table_PayItems[[#This Row],[Description]]="_","_ Unique Item - "&amp;Table_PayItems[[#This Row],[Item]]&amp;" - $"&amp;Table_PayItems[[#This Row],[Unit]],Table_PayItems[[#This Row],[Description]]&amp;" - $"&amp;Table_PayItems[[#This Row],[Unit]])</f>
        <v>Fothergilla major, #3 cont. - $Ea</v>
      </c>
      <c r="I2730" s="29" t="str">
        <f>IFERROR(VLOOKUP(ROWS($M$5:M2730),Table_PayItems[[Search Key]:[Concentrated Name]],2,FALSE),"")</f>
        <v>Fothergilla major, #3 cont. - $Ea</v>
      </c>
      <c r="J2730" s="1"/>
      <c r="K2730" s="1"/>
      <c r="L2730" s="22">
        <f>IF(ISNUMBER(SEARCH(Pay_Item_Search_Text_2,M2730)),MAX($L$4:L2729)+1,0)</f>
        <v>0</v>
      </c>
      <c r="M2730" s="1" t="str">
        <f>IFERROR(VLOOKUP(ROWS($M$5:M2730),Table_PayItems[[Search Key]:[Concentrated Name]],2,FALSE),"")</f>
        <v>Fothergilla major, #3 cont. - $Ea</v>
      </c>
      <c r="N2730" s="1" t="str">
        <f>IFERROR(VLOOKUP(ROWS($M$5:N2730),$L$5:$M$7000,2,FALSE),"")</f>
        <v/>
      </c>
      <c r="O2730" s="1" t="str">
        <f>IFERROR(VLOOKUP(ROWS($O$5:O2730),$K$5:$L$7000,2,FALSE),"")</f>
        <v/>
      </c>
    </row>
    <row r="2731" spans="2:15" ht="15" customHeight="1" x14ac:dyDescent="0.25">
      <c r="B2731" s="178" t="s">
        <v>12580</v>
      </c>
      <c r="C2731" s="178" t="s">
        <v>88</v>
      </c>
      <c r="D2731" s="178" t="s">
        <v>4174</v>
      </c>
      <c r="E2731" s="178" t="s">
        <v>6993</v>
      </c>
      <c r="F2731" s="178" t="s">
        <v>17</v>
      </c>
      <c r="G2731" s="1">
        <f>IF(ISNUMBER(Pay_Item_Search_Text),IF(ISNUMBER(IF(FIND(Pay_Item_Search_Text,B2731)=1,1, "FALSE")),MAX(G$4:$G2730)+1,IF(ISNUMBER(Pay_Item_Search_Text),0,IF(ISNUMBER(SEARCH(Pay_Item_Search_Text,H2731)),MAX(G$4:$G2730)+1,0))),IF(ISNUMBER(Pay_Item_Search_Text),0,IF(ISNUMBER(SEARCH(Pay_Item_Search_Text,H2731)),MAX(G$4:$G2730)+1,0)))</f>
        <v>2727</v>
      </c>
      <c r="H2731" s="1" t="str">
        <f>IF(Table_PayItems[[#This Row],[Description]]="_","_ Unique Item - "&amp;Table_PayItems[[#This Row],[Item]]&amp;" - $"&amp;Table_PayItems[[#This Row],[Unit]],Table_PayItems[[#This Row],[Description]]&amp;" - $"&amp;Table_PayItems[[#This Row],[Unit]])</f>
        <v>Fothergilla major, #5 cont. - $Ea</v>
      </c>
      <c r="I2731" s="29" t="str">
        <f>IFERROR(VLOOKUP(ROWS($M$5:M2731),Table_PayItems[[Search Key]:[Concentrated Name]],2,FALSE),"")</f>
        <v>Fothergilla major, #5 cont. - $Ea</v>
      </c>
      <c r="J2731" s="1"/>
      <c r="K2731" s="1"/>
      <c r="L2731" s="22">
        <f>IF(ISNUMBER(SEARCH(Pay_Item_Search_Text_2,M2731)),MAX($L$4:L2730)+1,0)</f>
        <v>0</v>
      </c>
      <c r="M2731" s="1" t="str">
        <f>IFERROR(VLOOKUP(ROWS($M$5:M2731),Table_PayItems[[Search Key]:[Concentrated Name]],2,FALSE),"")</f>
        <v>Fothergilla major, #5 cont. - $Ea</v>
      </c>
      <c r="N2731" s="1" t="str">
        <f>IFERROR(VLOOKUP(ROWS($M$5:N2731),$L$5:$M$7000,2,FALSE),"")</f>
        <v/>
      </c>
      <c r="O2731" s="1" t="str">
        <f>IFERROR(VLOOKUP(ROWS($O$5:O2731),$K$5:$L$7000,2,FALSE),"")</f>
        <v/>
      </c>
    </row>
    <row r="2732" spans="2:15" ht="15" customHeight="1" x14ac:dyDescent="0.25">
      <c r="B2732" s="178" t="s">
        <v>12581</v>
      </c>
      <c r="C2732" s="178" t="s">
        <v>88</v>
      </c>
      <c r="D2732" s="178" t="s">
        <v>4175</v>
      </c>
      <c r="E2732" s="178" t="s">
        <v>6993</v>
      </c>
      <c r="F2732" s="178" t="s">
        <v>17</v>
      </c>
      <c r="G2732" s="1">
        <f>IF(ISNUMBER(Pay_Item_Search_Text),IF(ISNUMBER(IF(FIND(Pay_Item_Search_Text,B2732)=1,1, "FALSE")),MAX(G$4:$G2731)+1,IF(ISNUMBER(Pay_Item_Search_Text),0,IF(ISNUMBER(SEARCH(Pay_Item_Search_Text,H2732)),MAX(G$4:$G2731)+1,0))),IF(ISNUMBER(Pay_Item_Search_Text),0,IF(ISNUMBER(SEARCH(Pay_Item_Search_Text,H2732)),MAX(G$4:$G2731)+1,0)))</f>
        <v>2728</v>
      </c>
      <c r="H2732" s="1" t="str">
        <f>IF(Table_PayItems[[#This Row],[Description]]="_","_ Unique Item - "&amp;Table_PayItems[[#This Row],[Item]]&amp;" - $"&amp;Table_PayItems[[#This Row],[Unit]],Table_PayItems[[#This Row],[Description]]&amp;" - $"&amp;Table_PayItems[[#This Row],[Unit]])</f>
        <v>Fothergilla major, #7 cont. - $Ea</v>
      </c>
      <c r="I2732" s="29" t="str">
        <f>IFERROR(VLOOKUP(ROWS($M$5:M2732),Table_PayItems[[Search Key]:[Concentrated Name]],2,FALSE),"")</f>
        <v>Fothergilla major, #7 cont. - $Ea</v>
      </c>
      <c r="J2732" s="1"/>
      <c r="K2732" s="1"/>
      <c r="L2732" s="22">
        <f>IF(ISNUMBER(SEARCH(Pay_Item_Search_Text_2,M2732)),MAX($L$4:L2731)+1,0)</f>
        <v>0</v>
      </c>
      <c r="M2732" s="1" t="str">
        <f>IFERROR(VLOOKUP(ROWS($M$5:M2732),Table_PayItems[[Search Key]:[Concentrated Name]],2,FALSE),"")</f>
        <v>Fothergilla major, #7 cont. - $Ea</v>
      </c>
      <c r="N2732" s="1" t="str">
        <f>IFERROR(VLOOKUP(ROWS($M$5:N2732),$L$5:$M$7000,2,FALSE),"")</f>
        <v/>
      </c>
      <c r="O2732" s="1" t="str">
        <f>IFERROR(VLOOKUP(ROWS($O$5:O2732),$K$5:$L$7000,2,FALSE),"")</f>
        <v/>
      </c>
    </row>
    <row r="2733" spans="2:15" ht="15" customHeight="1" x14ac:dyDescent="0.25">
      <c r="B2733" s="178" t="s">
        <v>12582</v>
      </c>
      <c r="C2733" s="178" t="s">
        <v>88</v>
      </c>
      <c r="D2733" s="178" t="s">
        <v>7241</v>
      </c>
      <c r="E2733" s="178" t="s">
        <v>6993</v>
      </c>
      <c r="F2733" s="178" t="s">
        <v>17</v>
      </c>
      <c r="G2733" s="1">
        <f>IF(ISNUMBER(Pay_Item_Search_Text),IF(ISNUMBER(IF(FIND(Pay_Item_Search_Text,B2733)=1,1, "FALSE")),MAX(G$4:$G2732)+1,IF(ISNUMBER(Pay_Item_Search_Text),0,IF(ISNUMBER(SEARCH(Pay_Item_Search_Text,H2733)),MAX(G$4:$G2732)+1,0))),IF(ISNUMBER(Pay_Item_Search_Text),0,IF(ISNUMBER(SEARCH(Pay_Item_Search_Text,H2733)),MAX(G$4:$G2732)+1,0)))</f>
        <v>2729</v>
      </c>
      <c r="H2733" s="1" t="str">
        <f>IF(Table_PayItems[[#This Row],[Description]]="_","_ Unique Item - "&amp;Table_PayItems[[#This Row],[Item]]&amp;" - $"&amp;Table_PayItems[[#This Row],[Unit]],Table_PayItems[[#This Row],[Description]]&amp;" - $"&amp;Table_PayItems[[#This Row],[Unit]])</f>
        <v>Gaillardia aristata Amber Wheels, #1 cont. - $Ea</v>
      </c>
      <c r="I2733" s="29" t="str">
        <f>IFERROR(VLOOKUP(ROWS($M$5:M2733),Table_PayItems[[Search Key]:[Concentrated Name]],2,FALSE),"")</f>
        <v>Gaillardia aristata Amber Wheels, #1 cont. - $Ea</v>
      </c>
      <c r="J2733" s="1"/>
      <c r="K2733" s="1"/>
      <c r="L2733" s="22">
        <f>IF(ISNUMBER(SEARCH(Pay_Item_Search_Text_2,M2733)),MAX($L$4:L2732)+1,0)</f>
        <v>0</v>
      </c>
      <c r="M2733" s="1" t="str">
        <f>IFERROR(VLOOKUP(ROWS($M$5:M2733),Table_PayItems[[Search Key]:[Concentrated Name]],2,FALSE),"")</f>
        <v>Gaillardia aristata Amber Wheels, #1 cont. - $Ea</v>
      </c>
      <c r="N2733" s="1" t="str">
        <f>IFERROR(VLOOKUP(ROWS($M$5:N2733),$L$5:$M$7000,2,FALSE),"")</f>
        <v/>
      </c>
      <c r="O2733" s="1" t="str">
        <f>IFERROR(VLOOKUP(ROWS($O$5:O2733),$K$5:$L$7000,2,FALSE),"")</f>
        <v/>
      </c>
    </row>
    <row r="2734" spans="2:15" ht="15" customHeight="1" x14ac:dyDescent="0.25">
      <c r="B2734" s="178" t="s">
        <v>12583</v>
      </c>
      <c r="C2734" s="178" t="s">
        <v>88</v>
      </c>
      <c r="D2734" s="178" t="s">
        <v>7242</v>
      </c>
      <c r="E2734" s="178" t="s">
        <v>6993</v>
      </c>
      <c r="F2734" s="178" t="s">
        <v>17</v>
      </c>
      <c r="G2734" s="1">
        <f>IF(ISNUMBER(Pay_Item_Search_Text),IF(ISNUMBER(IF(FIND(Pay_Item_Search_Text,B2734)=1,1, "FALSE")),MAX(G$4:$G2733)+1,IF(ISNUMBER(Pay_Item_Search_Text),0,IF(ISNUMBER(SEARCH(Pay_Item_Search_Text,H2734)),MAX(G$4:$G2733)+1,0))),IF(ISNUMBER(Pay_Item_Search_Text),0,IF(ISNUMBER(SEARCH(Pay_Item_Search_Text,H2734)),MAX(G$4:$G2733)+1,0)))</f>
        <v>2730</v>
      </c>
      <c r="H2734" s="1" t="str">
        <f>IF(Table_PayItems[[#This Row],[Description]]="_","_ Unique Item - "&amp;Table_PayItems[[#This Row],[Item]]&amp;" - $"&amp;Table_PayItems[[#This Row],[Unit]],Table_PayItems[[#This Row],[Description]]&amp;" - $"&amp;Table_PayItems[[#This Row],[Unit]])</f>
        <v>Gaillardia aristata Amber Wheels, 3 inch pot - $Ea</v>
      </c>
      <c r="I2734" s="29" t="str">
        <f>IFERROR(VLOOKUP(ROWS($M$5:M2734),Table_PayItems[[Search Key]:[Concentrated Name]],2,FALSE),"")</f>
        <v>Gaillardia aristata Amber Wheels, 3 inch pot - $Ea</v>
      </c>
      <c r="J2734" s="1"/>
      <c r="K2734" s="1"/>
      <c r="L2734" s="22">
        <f>IF(ISNUMBER(SEARCH(Pay_Item_Search_Text_2,M2734)),MAX($L$4:L2733)+1,0)</f>
        <v>0</v>
      </c>
      <c r="M2734" s="1" t="str">
        <f>IFERROR(VLOOKUP(ROWS($M$5:M2734),Table_PayItems[[Search Key]:[Concentrated Name]],2,FALSE),"")</f>
        <v>Gaillardia aristata Amber Wheels, 3 inch pot - $Ea</v>
      </c>
      <c r="N2734" s="1" t="str">
        <f>IFERROR(VLOOKUP(ROWS($M$5:N2734),$L$5:$M$7000,2,FALSE),"")</f>
        <v/>
      </c>
      <c r="O2734" s="1" t="str">
        <f>IFERROR(VLOOKUP(ROWS($O$5:O2734),$K$5:$L$7000,2,FALSE),"")</f>
        <v/>
      </c>
    </row>
    <row r="2735" spans="2:15" ht="15" customHeight="1" x14ac:dyDescent="0.25">
      <c r="B2735" s="178" t="s">
        <v>12584</v>
      </c>
      <c r="C2735" s="178" t="s">
        <v>88</v>
      </c>
      <c r="D2735" s="178" t="s">
        <v>7243</v>
      </c>
      <c r="E2735" s="178" t="s">
        <v>6993</v>
      </c>
      <c r="F2735" s="178" t="s">
        <v>17</v>
      </c>
      <c r="G2735" s="1">
        <f>IF(ISNUMBER(Pay_Item_Search_Text),IF(ISNUMBER(IF(FIND(Pay_Item_Search_Text,B2735)=1,1, "FALSE")),MAX(G$4:$G2734)+1,IF(ISNUMBER(Pay_Item_Search_Text),0,IF(ISNUMBER(SEARCH(Pay_Item_Search_Text,H2735)),MAX(G$4:$G2734)+1,0))),IF(ISNUMBER(Pay_Item_Search_Text),0,IF(ISNUMBER(SEARCH(Pay_Item_Search_Text,H2735)),MAX(G$4:$G2734)+1,0)))</f>
        <v>2731</v>
      </c>
      <c r="H2735" s="1" t="str">
        <f>IF(Table_PayItems[[#This Row],[Description]]="_","_ Unique Item - "&amp;Table_PayItems[[#This Row],[Item]]&amp;" - $"&amp;Table_PayItems[[#This Row],[Unit]],Table_PayItems[[#This Row],[Description]]&amp;" - $"&amp;Table_PayItems[[#This Row],[Unit]])</f>
        <v>Gaillardia aristata Amber Wheels, 4 inch pot - $Ea</v>
      </c>
      <c r="I2735" s="29" t="str">
        <f>IFERROR(VLOOKUP(ROWS($M$5:M2735),Table_PayItems[[Search Key]:[Concentrated Name]],2,FALSE),"")</f>
        <v>Gaillardia aristata Amber Wheels, 4 inch pot - $Ea</v>
      </c>
      <c r="J2735" s="1"/>
      <c r="K2735" s="1"/>
      <c r="L2735" s="22">
        <f>IF(ISNUMBER(SEARCH(Pay_Item_Search_Text_2,M2735)),MAX($L$4:L2734)+1,0)</f>
        <v>0</v>
      </c>
      <c r="M2735" s="1" t="str">
        <f>IFERROR(VLOOKUP(ROWS($M$5:M2735),Table_PayItems[[Search Key]:[Concentrated Name]],2,FALSE),"")</f>
        <v>Gaillardia aristata Amber Wheels, 4 inch pot - $Ea</v>
      </c>
      <c r="N2735" s="1" t="str">
        <f>IFERROR(VLOOKUP(ROWS($M$5:N2735),$L$5:$M$7000,2,FALSE),"")</f>
        <v/>
      </c>
      <c r="O2735" s="1" t="str">
        <f>IFERROR(VLOOKUP(ROWS($O$5:O2735),$K$5:$L$7000,2,FALSE),"")</f>
        <v/>
      </c>
    </row>
    <row r="2736" spans="2:15" ht="15" customHeight="1" x14ac:dyDescent="0.25">
      <c r="B2736" s="178" t="s">
        <v>12585</v>
      </c>
      <c r="C2736" s="178" t="s">
        <v>88</v>
      </c>
      <c r="D2736" s="178" t="s">
        <v>7244</v>
      </c>
      <c r="E2736" s="178" t="s">
        <v>6993</v>
      </c>
      <c r="F2736" s="178" t="s">
        <v>17</v>
      </c>
      <c r="G2736" s="1">
        <f>IF(ISNUMBER(Pay_Item_Search_Text),IF(ISNUMBER(IF(FIND(Pay_Item_Search_Text,B2736)=1,1, "FALSE")),MAX(G$4:$G2735)+1,IF(ISNUMBER(Pay_Item_Search_Text),0,IF(ISNUMBER(SEARCH(Pay_Item_Search_Text,H2736)),MAX(G$4:$G2735)+1,0))),IF(ISNUMBER(Pay_Item_Search_Text),0,IF(ISNUMBER(SEARCH(Pay_Item_Search_Text,H2736)),MAX(G$4:$G2735)+1,0)))</f>
        <v>2732</v>
      </c>
      <c r="H2736" s="1" t="str">
        <f>IF(Table_PayItems[[#This Row],[Description]]="_","_ Unique Item - "&amp;Table_PayItems[[#This Row],[Item]]&amp;" - $"&amp;Table_PayItems[[#This Row],[Unit]],Table_PayItems[[#This Row],[Description]]&amp;" - $"&amp;Table_PayItems[[#This Row],[Unit]])</f>
        <v>Gaillardia x grandiflora Arizona Sun, #1 cont. - $Ea</v>
      </c>
      <c r="I2736" s="29" t="str">
        <f>IFERROR(VLOOKUP(ROWS($M$5:M2736),Table_PayItems[[Search Key]:[Concentrated Name]],2,FALSE),"")</f>
        <v>Gaillardia x grandiflora Arizona Sun, #1 cont. - $Ea</v>
      </c>
      <c r="J2736" s="1"/>
      <c r="K2736" s="1"/>
      <c r="L2736" s="22">
        <f>IF(ISNUMBER(SEARCH(Pay_Item_Search_Text_2,M2736)),MAX($L$4:L2735)+1,0)</f>
        <v>0</v>
      </c>
      <c r="M2736" s="1" t="str">
        <f>IFERROR(VLOOKUP(ROWS($M$5:M2736),Table_PayItems[[Search Key]:[Concentrated Name]],2,FALSE),"")</f>
        <v>Gaillardia x grandiflora Arizona Sun, #1 cont. - $Ea</v>
      </c>
      <c r="N2736" s="1" t="str">
        <f>IFERROR(VLOOKUP(ROWS($M$5:N2736),$L$5:$M$7000,2,FALSE),"")</f>
        <v/>
      </c>
      <c r="O2736" s="1" t="str">
        <f>IFERROR(VLOOKUP(ROWS($O$5:O2736),$K$5:$L$7000,2,FALSE),"")</f>
        <v/>
      </c>
    </row>
    <row r="2737" spans="2:15" ht="15" customHeight="1" x14ac:dyDescent="0.25">
      <c r="B2737" s="178" t="s">
        <v>12586</v>
      </c>
      <c r="C2737" s="178" t="s">
        <v>88</v>
      </c>
      <c r="D2737" s="178" t="s">
        <v>7245</v>
      </c>
      <c r="E2737" s="178" t="s">
        <v>6993</v>
      </c>
      <c r="F2737" s="178" t="s">
        <v>17</v>
      </c>
      <c r="G2737" s="1">
        <f>IF(ISNUMBER(Pay_Item_Search_Text),IF(ISNUMBER(IF(FIND(Pay_Item_Search_Text,B2737)=1,1, "FALSE")),MAX(G$4:$G2736)+1,IF(ISNUMBER(Pay_Item_Search_Text),0,IF(ISNUMBER(SEARCH(Pay_Item_Search_Text,H2737)),MAX(G$4:$G2736)+1,0))),IF(ISNUMBER(Pay_Item_Search_Text),0,IF(ISNUMBER(SEARCH(Pay_Item_Search_Text,H2737)),MAX(G$4:$G2736)+1,0)))</f>
        <v>2733</v>
      </c>
      <c r="H2737" s="1" t="str">
        <f>IF(Table_PayItems[[#This Row],[Description]]="_","_ Unique Item - "&amp;Table_PayItems[[#This Row],[Item]]&amp;" - $"&amp;Table_PayItems[[#This Row],[Unit]],Table_PayItems[[#This Row],[Description]]&amp;" - $"&amp;Table_PayItems[[#This Row],[Unit]])</f>
        <v>Gaillardia x grandiflora Arizona Sun, 3 inch pot - $Ea</v>
      </c>
      <c r="I2737" s="29" t="str">
        <f>IFERROR(VLOOKUP(ROWS($M$5:M2737),Table_PayItems[[Search Key]:[Concentrated Name]],2,FALSE),"")</f>
        <v>Gaillardia x grandiflora Arizona Sun, 3 inch pot - $Ea</v>
      </c>
      <c r="J2737" s="1"/>
      <c r="K2737" s="1"/>
      <c r="L2737" s="22">
        <f>IF(ISNUMBER(SEARCH(Pay_Item_Search_Text_2,M2737)),MAX($L$4:L2736)+1,0)</f>
        <v>0</v>
      </c>
      <c r="M2737" s="1" t="str">
        <f>IFERROR(VLOOKUP(ROWS($M$5:M2737),Table_PayItems[[Search Key]:[Concentrated Name]],2,FALSE),"")</f>
        <v>Gaillardia x grandiflora Arizona Sun, 3 inch pot - $Ea</v>
      </c>
      <c r="N2737" s="1" t="str">
        <f>IFERROR(VLOOKUP(ROWS($M$5:N2737),$L$5:$M$7000,2,FALSE),"")</f>
        <v/>
      </c>
      <c r="O2737" s="1" t="str">
        <f>IFERROR(VLOOKUP(ROWS($O$5:O2737),$K$5:$L$7000,2,FALSE),"")</f>
        <v/>
      </c>
    </row>
    <row r="2738" spans="2:15" ht="15" customHeight="1" x14ac:dyDescent="0.25">
      <c r="B2738" s="178" t="s">
        <v>12587</v>
      </c>
      <c r="C2738" s="178" t="s">
        <v>88</v>
      </c>
      <c r="D2738" s="178" t="s">
        <v>7246</v>
      </c>
      <c r="E2738" s="178" t="s">
        <v>6993</v>
      </c>
      <c r="F2738" s="178" t="s">
        <v>17</v>
      </c>
      <c r="G2738" s="1">
        <f>IF(ISNUMBER(Pay_Item_Search_Text),IF(ISNUMBER(IF(FIND(Pay_Item_Search_Text,B2738)=1,1, "FALSE")),MAX(G$4:$G2737)+1,IF(ISNUMBER(Pay_Item_Search_Text),0,IF(ISNUMBER(SEARCH(Pay_Item_Search_Text,H2738)),MAX(G$4:$G2737)+1,0))),IF(ISNUMBER(Pay_Item_Search_Text),0,IF(ISNUMBER(SEARCH(Pay_Item_Search_Text,H2738)),MAX(G$4:$G2737)+1,0)))</f>
        <v>2734</v>
      </c>
      <c r="H2738" s="1" t="str">
        <f>IF(Table_PayItems[[#This Row],[Description]]="_","_ Unique Item - "&amp;Table_PayItems[[#This Row],[Item]]&amp;" - $"&amp;Table_PayItems[[#This Row],[Unit]],Table_PayItems[[#This Row],[Description]]&amp;" - $"&amp;Table_PayItems[[#This Row],[Unit]])</f>
        <v>Gaillardia x grandiflora Arizona Sun, 4 inch pot - $Ea</v>
      </c>
      <c r="I2738" s="29" t="str">
        <f>IFERROR(VLOOKUP(ROWS($M$5:M2738),Table_PayItems[[Search Key]:[Concentrated Name]],2,FALSE),"")</f>
        <v>Gaillardia x grandiflora Arizona Sun, 4 inch pot - $Ea</v>
      </c>
      <c r="J2738" s="1"/>
      <c r="K2738" s="1"/>
      <c r="L2738" s="22">
        <f>IF(ISNUMBER(SEARCH(Pay_Item_Search_Text_2,M2738)),MAX($L$4:L2737)+1,0)</f>
        <v>0</v>
      </c>
      <c r="M2738" s="1" t="str">
        <f>IFERROR(VLOOKUP(ROWS($M$5:M2738),Table_PayItems[[Search Key]:[Concentrated Name]],2,FALSE),"")</f>
        <v>Gaillardia x grandiflora Arizona Sun, 4 inch pot - $Ea</v>
      </c>
      <c r="N2738" s="1" t="str">
        <f>IFERROR(VLOOKUP(ROWS($M$5:N2738),$L$5:$M$7000,2,FALSE),"")</f>
        <v/>
      </c>
      <c r="O2738" s="1" t="str">
        <f>IFERROR(VLOOKUP(ROWS($O$5:O2738),$K$5:$L$7000,2,FALSE),"")</f>
        <v/>
      </c>
    </row>
    <row r="2739" spans="2:15" ht="15" customHeight="1" x14ac:dyDescent="0.25">
      <c r="B2739" s="178" t="s">
        <v>12588</v>
      </c>
      <c r="C2739" s="178" t="s">
        <v>88</v>
      </c>
      <c r="D2739" s="178" t="s">
        <v>4176</v>
      </c>
      <c r="E2739" s="178" t="s">
        <v>6993</v>
      </c>
      <c r="F2739" s="178" t="s">
        <v>17</v>
      </c>
      <c r="G2739" s="1">
        <f>IF(ISNUMBER(Pay_Item_Search_Text),IF(ISNUMBER(IF(FIND(Pay_Item_Search_Text,B2739)=1,1, "FALSE")),MAX(G$4:$G2738)+1,IF(ISNUMBER(Pay_Item_Search_Text),0,IF(ISNUMBER(SEARCH(Pay_Item_Search_Text,H2739)),MAX(G$4:$G2738)+1,0))),IF(ISNUMBER(Pay_Item_Search_Text),0,IF(ISNUMBER(SEARCH(Pay_Item_Search_Text,H2739)),MAX(G$4:$G2738)+1,0)))</f>
        <v>2735</v>
      </c>
      <c r="H2739" s="1" t="str">
        <f>IF(Table_PayItems[[#This Row],[Description]]="_","_ Unique Item - "&amp;Table_PayItems[[#This Row],[Item]]&amp;" - $"&amp;Table_PayItems[[#This Row],[Unit]],Table_PayItems[[#This Row],[Description]]&amp;" - $"&amp;Table_PayItems[[#This Row],[Unit]])</f>
        <v>Gaillardia x grandiflora, #1 cont. - $Ea</v>
      </c>
      <c r="I2739" s="29" t="str">
        <f>IFERROR(VLOOKUP(ROWS($M$5:M2739),Table_PayItems[[Search Key]:[Concentrated Name]],2,FALSE),"")</f>
        <v>Gaillardia x grandiflora, #1 cont. - $Ea</v>
      </c>
      <c r="J2739" s="1"/>
      <c r="K2739" s="1"/>
      <c r="L2739" s="22">
        <f>IF(ISNUMBER(SEARCH(Pay_Item_Search_Text_2,M2739)),MAX($L$4:L2738)+1,0)</f>
        <v>0</v>
      </c>
      <c r="M2739" s="1" t="str">
        <f>IFERROR(VLOOKUP(ROWS($M$5:M2739),Table_PayItems[[Search Key]:[Concentrated Name]],2,FALSE),"")</f>
        <v>Gaillardia x grandiflora, #1 cont. - $Ea</v>
      </c>
      <c r="N2739" s="1" t="str">
        <f>IFERROR(VLOOKUP(ROWS($M$5:N2739),$L$5:$M$7000,2,FALSE),"")</f>
        <v/>
      </c>
      <c r="O2739" s="1" t="str">
        <f>IFERROR(VLOOKUP(ROWS($O$5:O2739),$K$5:$L$7000,2,FALSE),"")</f>
        <v/>
      </c>
    </row>
    <row r="2740" spans="2:15" ht="15" customHeight="1" x14ac:dyDescent="0.25">
      <c r="B2740" s="178" t="s">
        <v>12589</v>
      </c>
      <c r="C2740" s="178" t="s">
        <v>88</v>
      </c>
      <c r="D2740" s="178" t="s">
        <v>4177</v>
      </c>
      <c r="E2740" s="178" t="s">
        <v>6993</v>
      </c>
      <c r="F2740" s="178" t="s">
        <v>17</v>
      </c>
      <c r="G2740" s="27">
        <f>IF(ISNUMBER(Pay_Item_Search_Text),IF(ISNUMBER(IF(FIND(Pay_Item_Search_Text,B2740)=1,1, "FALSE")),MAX(G$4:$G2739)+1,IF(ISNUMBER(Pay_Item_Search_Text),0,IF(ISNUMBER(SEARCH(Pay_Item_Search_Text,H2740)),MAX(G$4:$G2739)+1,0))),IF(ISNUMBER(Pay_Item_Search_Text),0,IF(ISNUMBER(SEARCH(Pay_Item_Search_Text,H2740)),MAX(G$4:$G2739)+1,0)))</f>
        <v>2736</v>
      </c>
      <c r="H2740" s="24" t="str">
        <f>IF(Table_PayItems[[#This Row],[Description]]="_","_ Unique Item - "&amp;Table_PayItems[[#This Row],[Item]]&amp;" - $"&amp;Table_PayItems[[#This Row],[Unit]],Table_PayItems[[#This Row],[Description]]&amp;" - $"&amp;Table_PayItems[[#This Row],[Unit]])</f>
        <v>Gaillardia x grandiflora, 3 inch pot - $Ea</v>
      </c>
      <c r="I2740" s="30" t="str">
        <f>IFERROR(VLOOKUP(ROWS($M$5:M2740),Table_PayItems[[Search Key]:[Concentrated Name]],2,FALSE),"")</f>
        <v>Gaillardia x grandiflora, 3 inch pot - $Ea</v>
      </c>
      <c r="J2740" s="1"/>
      <c r="K2740" s="1"/>
      <c r="L2740" s="22">
        <f>IF(ISNUMBER(SEARCH(Pay_Item_Search_Text_2,M2740)),MAX($L$4:L2739)+1,0)</f>
        <v>0</v>
      </c>
      <c r="M2740" s="1" t="str">
        <f>IFERROR(VLOOKUP(ROWS($M$5:M2740),Table_PayItems[[Search Key]:[Concentrated Name]],2,FALSE),"")</f>
        <v>Gaillardia x grandiflora, 3 inch pot - $Ea</v>
      </c>
      <c r="N2740" s="1" t="str">
        <f>IFERROR(VLOOKUP(ROWS($M$5:N2740),$L$5:$M$7000,2,FALSE),"")</f>
        <v/>
      </c>
      <c r="O2740" s="1" t="str">
        <f>IFERROR(VLOOKUP(ROWS($O$5:O2740),$K$5:$L$7000,2,FALSE),"")</f>
        <v/>
      </c>
    </row>
    <row r="2741" spans="2:15" ht="15" customHeight="1" x14ac:dyDescent="0.25">
      <c r="B2741" s="178" t="s">
        <v>12590</v>
      </c>
      <c r="C2741" s="178" t="s">
        <v>88</v>
      </c>
      <c r="D2741" s="178" t="s">
        <v>4178</v>
      </c>
      <c r="E2741" s="178" t="s">
        <v>6993</v>
      </c>
      <c r="F2741" s="178" t="s">
        <v>17</v>
      </c>
      <c r="G2741" s="1">
        <f>IF(ISNUMBER(Pay_Item_Search_Text),IF(ISNUMBER(IF(FIND(Pay_Item_Search_Text,B2741)=1,1, "FALSE")),MAX(G$4:$G2740)+1,IF(ISNUMBER(Pay_Item_Search_Text),0,IF(ISNUMBER(SEARCH(Pay_Item_Search_Text,H2741)),MAX(G$4:$G2740)+1,0))),IF(ISNUMBER(Pay_Item_Search_Text),0,IF(ISNUMBER(SEARCH(Pay_Item_Search_Text,H2741)),MAX(G$4:$G2740)+1,0)))</f>
        <v>2737</v>
      </c>
      <c r="H2741" s="1" t="str">
        <f>IF(Table_PayItems[[#This Row],[Description]]="_","_ Unique Item - "&amp;Table_PayItems[[#This Row],[Item]]&amp;" - $"&amp;Table_PayItems[[#This Row],[Unit]],Table_PayItems[[#This Row],[Description]]&amp;" - $"&amp;Table_PayItems[[#This Row],[Unit]])</f>
        <v>Gaillardia x grandiflora, 4 inch pot - $Ea</v>
      </c>
      <c r="I2741" s="29" t="str">
        <f>IFERROR(VLOOKUP(ROWS($M$5:M2741),Table_PayItems[[Search Key]:[Concentrated Name]],2,FALSE),"")</f>
        <v>Gaillardia x grandiflora, 4 inch pot - $Ea</v>
      </c>
      <c r="J2741" s="1"/>
      <c r="K2741" s="1"/>
      <c r="L2741" s="22">
        <f>IF(ISNUMBER(SEARCH(Pay_Item_Search_Text_2,M2741)),MAX($L$4:L2740)+1,0)</f>
        <v>0</v>
      </c>
      <c r="M2741" s="1" t="str">
        <f>IFERROR(VLOOKUP(ROWS($M$5:M2741),Table_PayItems[[Search Key]:[Concentrated Name]],2,FALSE),"")</f>
        <v>Gaillardia x grandiflora, 4 inch pot - $Ea</v>
      </c>
      <c r="N2741" s="1" t="str">
        <f>IFERROR(VLOOKUP(ROWS($M$5:N2741),$L$5:$M$7000,2,FALSE),"")</f>
        <v/>
      </c>
      <c r="O2741" s="1" t="str">
        <f>IFERROR(VLOOKUP(ROWS($O$5:O2741),$K$5:$L$7000,2,FALSE),"")</f>
        <v/>
      </c>
    </row>
    <row r="2742" spans="2:15" ht="15" customHeight="1" x14ac:dyDescent="0.25">
      <c r="B2742" s="178" t="s">
        <v>14415</v>
      </c>
      <c r="C2742" s="178" t="s">
        <v>88</v>
      </c>
      <c r="D2742" s="178" t="s">
        <v>5303</v>
      </c>
      <c r="E2742" s="178" t="s">
        <v>17</v>
      </c>
      <c r="F2742" s="178" t="s">
        <v>17</v>
      </c>
      <c r="G2742" s="1">
        <f>IF(ISNUMBER(Pay_Item_Search_Text),IF(ISNUMBER(IF(FIND(Pay_Item_Search_Text,B2742)=1,1, "FALSE")),MAX(G$4:$G2741)+1,IF(ISNUMBER(Pay_Item_Search_Text),0,IF(ISNUMBER(SEARCH(Pay_Item_Search_Text,H2742)),MAX(G$4:$G2741)+1,0))),IF(ISNUMBER(Pay_Item_Search_Text),0,IF(ISNUMBER(SEARCH(Pay_Item_Search_Text,H2742)),MAX(G$4:$G2741)+1,0)))</f>
        <v>2738</v>
      </c>
      <c r="H2742" s="1" t="str">
        <f>IF(Table_PayItems[[#This Row],[Description]]="_","_ Unique Item - "&amp;Table_PayItems[[#This Row],[Item]]&amp;" - $"&amp;Table_PayItems[[#This Row],[Unit]],Table_PayItems[[#This Row],[Description]]&amp;" - $"&amp;Table_PayItems[[#This Row],[Unit]])</f>
        <v>Gate Box, Adj, Case 1 - $Ea</v>
      </c>
      <c r="I2742" s="29" t="str">
        <f>IFERROR(VLOOKUP(ROWS($M$5:M2742),Table_PayItems[[Search Key]:[Concentrated Name]],2,FALSE),"")</f>
        <v>Gate Box, Adj, Case 1 - $Ea</v>
      </c>
      <c r="J2742" s="1"/>
      <c r="K2742" s="1"/>
      <c r="L2742" s="22">
        <f>IF(ISNUMBER(SEARCH(Pay_Item_Search_Text_2,M2742)),MAX($L$4:L2741)+1,0)</f>
        <v>0</v>
      </c>
      <c r="M2742" s="1" t="str">
        <f>IFERROR(VLOOKUP(ROWS($M$5:M2742),Table_PayItems[[Search Key]:[Concentrated Name]],2,FALSE),"")</f>
        <v>Gate Box, Adj, Case 1 - $Ea</v>
      </c>
      <c r="N2742" s="1" t="str">
        <f>IFERROR(VLOOKUP(ROWS($M$5:N2742),$L$5:$M$7000,2,FALSE),"")</f>
        <v/>
      </c>
      <c r="O2742" s="1" t="str">
        <f>IFERROR(VLOOKUP(ROWS($O$5:O2742),$K$5:$L$7000,2,FALSE),"")</f>
        <v/>
      </c>
    </row>
    <row r="2743" spans="2:15" ht="15" customHeight="1" x14ac:dyDescent="0.25">
      <c r="B2743" s="178" t="s">
        <v>14416</v>
      </c>
      <c r="C2743" s="178" t="s">
        <v>88</v>
      </c>
      <c r="D2743" s="178" t="s">
        <v>5304</v>
      </c>
      <c r="E2743" s="178" t="s">
        <v>17</v>
      </c>
      <c r="F2743" s="178" t="s">
        <v>17</v>
      </c>
      <c r="G2743" s="1">
        <f>IF(ISNUMBER(Pay_Item_Search_Text),IF(ISNUMBER(IF(FIND(Pay_Item_Search_Text,B2743)=1,1, "FALSE")),MAX(G$4:$G2742)+1,IF(ISNUMBER(Pay_Item_Search_Text),0,IF(ISNUMBER(SEARCH(Pay_Item_Search_Text,H2743)),MAX(G$4:$G2742)+1,0))),IF(ISNUMBER(Pay_Item_Search_Text),0,IF(ISNUMBER(SEARCH(Pay_Item_Search_Text,H2743)),MAX(G$4:$G2742)+1,0)))</f>
        <v>2739</v>
      </c>
      <c r="H2743" s="1" t="str">
        <f>IF(Table_PayItems[[#This Row],[Description]]="_","_ Unique Item - "&amp;Table_PayItems[[#This Row],[Item]]&amp;" - $"&amp;Table_PayItems[[#This Row],[Unit]],Table_PayItems[[#This Row],[Description]]&amp;" - $"&amp;Table_PayItems[[#This Row],[Unit]])</f>
        <v>Gate Box, Adj, Case 2 - $Ea</v>
      </c>
      <c r="I2743" s="29" t="str">
        <f>IFERROR(VLOOKUP(ROWS($M$5:M2743),Table_PayItems[[Search Key]:[Concentrated Name]],2,FALSE),"")</f>
        <v>Gate Box, Adj, Case 2 - $Ea</v>
      </c>
      <c r="J2743" s="1"/>
      <c r="K2743" s="1"/>
      <c r="L2743" s="22">
        <f>IF(ISNUMBER(SEARCH(Pay_Item_Search_Text_2,M2743)),MAX($L$4:L2742)+1,0)</f>
        <v>0</v>
      </c>
      <c r="M2743" s="1" t="str">
        <f>IFERROR(VLOOKUP(ROWS($M$5:M2743),Table_PayItems[[Search Key]:[Concentrated Name]],2,FALSE),"")</f>
        <v>Gate Box, Adj, Case 2 - $Ea</v>
      </c>
      <c r="N2743" s="1" t="str">
        <f>IFERROR(VLOOKUP(ROWS($M$5:N2743),$L$5:$M$7000,2,FALSE),"")</f>
        <v/>
      </c>
      <c r="O2743" s="1" t="str">
        <f>IFERROR(VLOOKUP(ROWS($O$5:O2743),$K$5:$L$7000,2,FALSE),"")</f>
        <v/>
      </c>
    </row>
    <row r="2744" spans="2:15" ht="15" customHeight="1" x14ac:dyDescent="0.25">
      <c r="B2744" s="178" t="s">
        <v>14407</v>
      </c>
      <c r="C2744" s="178" t="s">
        <v>88</v>
      </c>
      <c r="D2744" s="178" t="s">
        <v>5295</v>
      </c>
      <c r="E2744" s="178" t="s">
        <v>17</v>
      </c>
      <c r="F2744" s="178" t="s">
        <v>17</v>
      </c>
      <c r="G2744" s="1">
        <f>IF(ISNUMBER(Pay_Item_Search_Text),IF(ISNUMBER(IF(FIND(Pay_Item_Search_Text,B2744)=1,1, "FALSE")),MAX(G$4:$G2743)+1,IF(ISNUMBER(Pay_Item_Search_Text),0,IF(ISNUMBER(SEARCH(Pay_Item_Search_Text,H2744)),MAX(G$4:$G2743)+1,0))),IF(ISNUMBER(Pay_Item_Search_Text),0,IF(ISNUMBER(SEARCH(Pay_Item_Search_Text,H2744)),MAX(G$4:$G2743)+1,0)))</f>
        <v>2740</v>
      </c>
      <c r="H2744" s="1" t="str">
        <f>IF(Table_PayItems[[#This Row],[Description]]="_","_ Unique Item - "&amp;Table_PayItems[[#This Row],[Item]]&amp;" - $"&amp;Table_PayItems[[#This Row],[Unit]],Table_PayItems[[#This Row],[Description]]&amp;" - $"&amp;Table_PayItems[[#This Row],[Unit]])</f>
        <v>Gate Box, Adj, Temp, Case 1 - $Ea</v>
      </c>
      <c r="I2744" s="29" t="str">
        <f>IFERROR(VLOOKUP(ROWS($M$5:M2744),Table_PayItems[[Search Key]:[Concentrated Name]],2,FALSE),"")</f>
        <v>Gate Box, Adj, Temp, Case 1 - $Ea</v>
      </c>
      <c r="J2744" s="1"/>
      <c r="K2744" s="1"/>
      <c r="L2744" s="22">
        <f>IF(ISNUMBER(SEARCH(Pay_Item_Search_Text_2,M2744)),MAX($L$4:L2743)+1,0)</f>
        <v>0</v>
      </c>
      <c r="M2744" s="1" t="str">
        <f>IFERROR(VLOOKUP(ROWS($M$5:M2744),Table_PayItems[[Search Key]:[Concentrated Name]],2,FALSE),"")</f>
        <v>Gate Box, Adj, Temp, Case 1 - $Ea</v>
      </c>
      <c r="N2744" s="1" t="str">
        <f>IFERROR(VLOOKUP(ROWS($M$5:N2744),$L$5:$M$7000,2,FALSE),"")</f>
        <v/>
      </c>
      <c r="O2744" s="1" t="str">
        <f>IFERROR(VLOOKUP(ROWS($O$5:O2744),$K$5:$L$7000,2,FALSE),"")</f>
        <v/>
      </c>
    </row>
    <row r="2745" spans="2:15" ht="15" customHeight="1" x14ac:dyDescent="0.25">
      <c r="B2745" s="178" t="s">
        <v>14408</v>
      </c>
      <c r="C2745" s="178" t="s">
        <v>88</v>
      </c>
      <c r="D2745" s="178" t="s">
        <v>5296</v>
      </c>
      <c r="E2745" s="178" t="s">
        <v>17</v>
      </c>
      <c r="F2745" s="178" t="s">
        <v>17</v>
      </c>
      <c r="G2745" s="1">
        <f>IF(ISNUMBER(Pay_Item_Search_Text),IF(ISNUMBER(IF(FIND(Pay_Item_Search_Text,B2745)=1,1, "FALSE")),MAX(G$4:$G2744)+1,IF(ISNUMBER(Pay_Item_Search_Text),0,IF(ISNUMBER(SEARCH(Pay_Item_Search_Text,H2745)),MAX(G$4:$G2744)+1,0))),IF(ISNUMBER(Pay_Item_Search_Text),0,IF(ISNUMBER(SEARCH(Pay_Item_Search_Text,H2745)),MAX(G$4:$G2744)+1,0)))</f>
        <v>2741</v>
      </c>
      <c r="H2745" s="1" t="str">
        <f>IF(Table_PayItems[[#This Row],[Description]]="_","_ Unique Item - "&amp;Table_PayItems[[#This Row],[Item]]&amp;" - $"&amp;Table_PayItems[[#This Row],[Unit]],Table_PayItems[[#This Row],[Description]]&amp;" - $"&amp;Table_PayItems[[#This Row],[Unit]])</f>
        <v>Gate Box, Adj, Temp, Case 2 - $Ea</v>
      </c>
      <c r="I2745" s="29" t="str">
        <f>IFERROR(VLOOKUP(ROWS($M$5:M2745),Table_PayItems[[Search Key]:[Concentrated Name]],2,FALSE),"")</f>
        <v>Gate Box, Adj, Temp, Case 2 - $Ea</v>
      </c>
      <c r="J2745" s="1"/>
      <c r="K2745" s="1"/>
      <c r="L2745" s="22">
        <f>IF(ISNUMBER(SEARCH(Pay_Item_Search_Text_2,M2745)),MAX($L$4:L2744)+1,0)</f>
        <v>0</v>
      </c>
      <c r="M2745" s="1" t="str">
        <f>IFERROR(VLOOKUP(ROWS($M$5:M2745),Table_PayItems[[Search Key]:[Concentrated Name]],2,FALSE),"")</f>
        <v>Gate Box, Adj, Temp, Case 2 - $Ea</v>
      </c>
      <c r="N2745" s="1" t="str">
        <f>IFERROR(VLOOKUP(ROWS($M$5:N2745),$L$5:$M$7000,2,FALSE),"")</f>
        <v/>
      </c>
      <c r="O2745" s="1" t="str">
        <f>IFERROR(VLOOKUP(ROWS($O$5:O2745),$K$5:$L$7000,2,FALSE),"")</f>
        <v/>
      </c>
    </row>
    <row r="2746" spans="2:15" ht="15" customHeight="1" x14ac:dyDescent="0.25">
      <c r="B2746" s="178" t="s">
        <v>14411</v>
      </c>
      <c r="C2746" s="178" t="s">
        <v>88</v>
      </c>
      <c r="D2746" s="178" t="s">
        <v>5299</v>
      </c>
      <c r="E2746" s="178" t="s">
        <v>61</v>
      </c>
      <c r="F2746" s="178" t="s">
        <v>17</v>
      </c>
      <c r="G2746" s="1">
        <f>IF(ISNUMBER(Pay_Item_Search_Text),IF(ISNUMBER(IF(FIND(Pay_Item_Search_Text,B2746)=1,1, "FALSE")),MAX(G$4:$G2745)+1,IF(ISNUMBER(Pay_Item_Search_Text),0,IF(ISNUMBER(SEARCH(Pay_Item_Search_Text,H2746)),MAX(G$4:$G2745)+1,0))),IF(ISNUMBER(Pay_Item_Search_Text),0,IF(ISNUMBER(SEARCH(Pay_Item_Search_Text,H2746)),MAX(G$4:$G2745)+1,0)))</f>
        <v>2742</v>
      </c>
      <c r="H2746" s="1" t="str">
        <f>IF(Table_PayItems[[#This Row],[Description]]="_","_ Unique Item - "&amp;Table_PayItems[[#This Row],[Item]]&amp;" - $"&amp;Table_PayItems[[#This Row],[Unit]],Table_PayItems[[#This Row],[Description]]&amp;" - $"&amp;Table_PayItems[[#This Row],[Unit]])</f>
        <v>Gate Box, Reconst, Case 1 - $Ea</v>
      </c>
      <c r="I2746" s="29" t="str">
        <f>IFERROR(VLOOKUP(ROWS($M$5:M2746),Table_PayItems[[Search Key]:[Concentrated Name]],2,FALSE),"")</f>
        <v>Gate Box, Reconst, Case 1 - $Ea</v>
      </c>
      <c r="J2746" s="1"/>
      <c r="K2746" s="1"/>
      <c r="L2746" s="22">
        <f>IF(ISNUMBER(SEARCH(Pay_Item_Search_Text_2,M2746)),MAX($L$4:L2745)+1,0)</f>
        <v>0</v>
      </c>
      <c r="M2746" s="1" t="str">
        <f>IFERROR(VLOOKUP(ROWS($M$5:M2746),Table_PayItems[[Search Key]:[Concentrated Name]],2,FALSE),"")</f>
        <v>Gate Box, Reconst, Case 1 - $Ea</v>
      </c>
      <c r="N2746" s="1" t="str">
        <f>IFERROR(VLOOKUP(ROWS($M$5:N2746),$L$5:$M$7000,2,FALSE),"")</f>
        <v/>
      </c>
      <c r="O2746" s="1" t="str">
        <f>IFERROR(VLOOKUP(ROWS($O$5:O2746),$K$5:$L$7000,2,FALSE),"")</f>
        <v/>
      </c>
    </row>
    <row r="2747" spans="2:15" ht="15" customHeight="1" x14ac:dyDescent="0.25">
      <c r="B2747" s="178" t="s">
        <v>14412</v>
      </c>
      <c r="C2747" s="178" t="s">
        <v>88</v>
      </c>
      <c r="D2747" s="178" t="s">
        <v>5300</v>
      </c>
      <c r="E2747" s="178" t="s">
        <v>61</v>
      </c>
      <c r="F2747" s="178" t="s">
        <v>17</v>
      </c>
      <c r="G2747" s="1">
        <f>IF(ISNUMBER(Pay_Item_Search_Text),IF(ISNUMBER(IF(FIND(Pay_Item_Search_Text,B2747)=1,1, "FALSE")),MAX(G$4:$G2746)+1,IF(ISNUMBER(Pay_Item_Search_Text),0,IF(ISNUMBER(SEARCH(Pay_Item_Search_Text,H2747)),MAX(G$4:$G2746)+1,0))),IF(ISNUMBER(Pay_Item_Search_Text),0,IF(ISNUMBER(SEARCH(Pay_Item_Search_Text,H2747)),MAX(G$4:$G2746)+1,0)))</f>
        <v>2743</v>
      </c>
      <c r="H2747" s="1" t="str">
        <f>IF(Table_PayItems[[#This Row],[Description]]="_","_ Unique Item - "&amp;Table_PayItems[[#This Row],[Item]]&amp;" - $"&amp;Table_PayItems[[#This Row],[Unit]],Table_PayItems[[#This Row],[Description]]&amp;" - $"&amp;Table_PayItems[[#This Row],[Unit]])</f>
        <v>Gate Box, Reconst, Case 2 - $Ea</v>
      </c>
      <c r="I2747" s="29" t="str">
        <f>IFERROR(VLOOKUP(ROWS($M$5:M2747),Table_PayItems[[Search Key]:[Concentrated Name]],2,FALSE),"")</f>
        <v>Gate Box, Reconst, Case 2 - $Ea</v>
      </c>
      <c r="J2747" s="1"/>
      <c r="K2747" s="1"/>
      <c r="L2747" s="22">
        <f>IF(ISNUMBER(SEARCH(Pay_Item_Search_Text_2,M2747)),MAX($L$4:L2746)+1,0)</f>
        <v>0</v>
      </c>
      <c r="M2747" s="1" t="str">
        <f>IFERROR(VLOOKUP(ROWS($M$5:M2747),Table_PayItems[[Search Key]:[Concentrated Name]],2,FALSE),"")</f>
        <v>Gate Box, Reconst, Case 2 - $Ea</v>
      </c>
      <c r="N2747" s="1" t="str">
        <f>IFERROR(VLOOKUP(ROWS($M$5:N2747),$L$5:$M$7000,2,FALSE),"")</f>
        <v/>
      </c>
      <c r="O2747" s="1" t="str">
        <f>IFERROR(VLOOKUP(ROWS($O$5:O2747),$K$5:$L$7000,2,FALSE),"")</f>
        <v/>
      </c>
    </row>
    <row r="2748" spans="2:15" ht="15" customHeight="1" x14ac:dyDescent="0.25">
      <c r="B2748" s="178" t="s">
        <v>14354</v>
      </c>
      <c r="C2748" s="178" t="s">
        <v>88</v>
      </c>
      <c r="D2748" s="178" t="s">
        <v>5242</v>
      </c>
      <c r="E2748" s="178" t="s">
        <v>61</v>
      </c>
      <c r="F2748" s="178" t="s">
        <v>17</v>
      </c>
      <c r="G2748" s="1">
        <f>IF(ISNUMBER(Pay_Item_Search_Text),IF(ISNUMBER(IF(FIND(Pay_Item_Search_Text,B2748)=1,1, "FALSE")),MAX(G$4:$G2747)+1,IF(ISNUMBER(Pay_Item_Search_Text),0,IF(ISNUMBER(SEARCH(Pay_Item_Search_Text,H2748)),MAX(G$4:$G2747)+1,0))),IF(ISNUMBER(Pay_Item_Search_Text),0,IF(ISNUMBER(SEARCH(Pay_Item_Search_Text,H2748)),MAX(G$4:$G2747)+1,0)))</f>
        <v>2744</v>
      </c>
      <c r="H2748" s="1" t="str">
        <f>IF(Table_PayItems[[#This Row],[Description]]="_","_ Unique Item - "&amp;Table_PayItems[[#This Row],[Item]]&amp;" - $"&amp;Table_PayItems[[#This Row],[Unit]],Table_PayItems[[#This Row],[Description]]&amp;" - $"&amp;Table_PayItems[[#This Row],[Unit]])</f>
        <v>Gate Valve and Box, 10 inch - $Ea</v>
      </c>
      <c r="I2748" s="29" t="str">
        <f>IFERROR(VLOOKUP(ROWS($M$5:M2748),Table_PayItems[[Search Key]:[Concentrated Name]],2,FALSE),"")</f>
        <v>Gate Valve and Box, 10 inch - $Ea</v>
      </c>
      <c r="J2748" s="1"/>
      <c r="K2748" s="1"/>
      <c r="L2748" s="22">
        <f>IF(ISNUMBER(SEARCH(Pay_Item_Search_Text_2,M2748)),MAX($L$4:L2747)+1,0)</f>
        <v>638</v>
      </c>
      <c r="M2748" s="1" t="str">
        <f>IFERROR(VLOOKUP(ROWS($M$5:M2748),Table_PayItems[[Search Key]:[Concentrated Name]],2,FALSE),"")</f>
        <v>Gate Valve and Box, 10 inch - $Ea</v>
      </c>
      <c r="N2748" s="1" t="str">
        <f>IFERROR(VLOOKUP(ROWS($M$5:N2748),$L$5:$M$7000,2,FALSE),"")</f>
        <v/>
      </c>
      <c r="O2748" s="1" t="str">
        <f>IFERROR(VLOOKUP(ROWS($O$5:O2748),$K$5:$L$7000,2,FALSE),"")</f>
        <v/>
      </c>
    </row>
    <row r="2749" spans="2:15" ht="15" customHeight="1" x14ac:dyDescent="0.25">
      <c r="B2749" s="178" t="s">
        <v>14355</v>
      </c>
      <c r="C2749" s="178" t="s">
        <v>88</v>
      </c>
      <c r="D2749" s="178" t="s">
        <v>5243</v>
      </c>
      <c r="E2749" s="178" t="s">
        <v>61</v>
      </c>
      <c r="F2749" s="178" t="s">
        <v>17</v>
      </c>
      <c r="G2749" s="1">
        <f>IF(ISNUMBER(Pay_Item_Search_Text),IF(ISNUMBER(IF(FIND(Pay_Item_Search_Text,B2749)=1,1, "FALSE")),MAX(G$4:$G2748)+1,IF(ISNUMBER(Pay_Item_Search_Text),0,IF(ISNUMBER(SEARCH(Pay_Item_Search_Text,H2749)),MAX(G$4:$G2748)+1,0))),IF(ISNUMBER(Pay_Item_Search_Text),0,IF(ISNUMBER(SEARCH(Pay_Item_Search_Text,H2749)),MAX(G$4:$G2748)+1,0)))</f>
        <v>2745</v>
      </c>
      <c r="H2749" s="1" t="str">
        <f>IF(Table_PayItems[[#This Row],[Description]]="_","_ Unique Item - "&amp;Table_PayItems[[#This Row],[Item]]&amp;" - $"&amp;Table_PayItems[[#This Row],[Unit]],Table_PayItems[[#This Row],[Description]]&amp;" - $"&amp;Table_PayItems[[#This Row],[Unit]])</f>
        <v>Gate Valve and Box, 12 inch - $Ea</v>
      </c>
      <c r="I2749" s="29" t="str">
        <f>IFERROR(VLOOKUP(ROWS($M$5:M2749),Table_PayItems[[Search Key]:[Concentrated Name]],2,FALSE),"")</f>
        <v>Gate Valve and Box, 12 inch - $Ea</v>
      </c>
      <c r="J2749" s="1"/>
      <c r="K2749" s="1"/>
      <c r="L2749" s="22">
        <f>IF(ISNUMBER(SEARCH(Pay_Item_Search_Text_2,M2749)),MAX($L$4:L2748)+1,0)</f>
        <v>0</v>
      </c>
      <c r="M2749" s="1" t="str">
        <f>IFERROR(VLOOKUP(ROWS($M$5:M2749),Table_PayItems[[Search Key]:[Concentrated Name]],2,FALSE),"")</f>
        <v>Gate Valve and Box, 12 inch - $Ea</v>
      </c>
      <c r="N2749" s="1" t="str">
        <f>IFERROR(VLOOKUP(ROWS($M$5:N2749),$L$5:$M$7000,2,FALSE),"")</f>
        <v/>
      </c>
      <c r="O2749" s="1" t="str">
        <f>IFERROR(VLOOKUP(ROWS($O$5:O2749),$K$5:$L$7000,2,FALSE),"")</f>
        <v/>
      </c>
    </row>
    <row r="2750" spans="2:15" ht="15" customHeight="1" x14ac:dyDescent="0.25">
      <c r="B2750" s="178" t="s">
        <v>14356</v>
      </c>
      <c r="C2750" s="178" t="s">
        <v>88</v>
      </c>
      <c r="D2750" s="178" t="s">
        <v>5244</v>
      </c>
      <c r="E2750" s="178" t="s">
        <v>61</v>
      </c>
      <c r="F2750" s="178" t="s">
        <v>17</v>
      </c>
      <c r="G2750" s="1">
        <f>IF(ISNUMBER(Pay_Item_Search_Text),IF(ISNUMBER(IF(FIND(Pay_Item_Search_Text,B2750)=1,1, "FALSE")),MAX(G$4:$G2749)+1,IF(ISNUMBER(Pay_Item_Search_Text),0,IF(ISNUMBER(SEARCH(Pay_Item_Search_Text,H2750)),MAX(G$4:$G2749)+1,0))),IF(ISNUMBER(Pay_Item_Search_Text),0,IF(ISNUMBER(SEARCH(Pay_Item_Search_Text,H2750)),MAX(G$4:$G2749)+1,0)))</f>
        <v>2746</v>
      </c>
      <c r="H2750" s="1" t="str">
        <f>IF(Table_PayItems[[#This Row],[Description]]="_","_ Unique Item - "&amp;Table_PayItems[[#This Row],[Item]]&amp;" - $"&amp;Table_PayItems[[#This Row],[Unit]],Table_PayItems[[#This Row],[Description]]&amp;" - $"&amp;Table_PayItems[[#This Row],[Unit]])</f>
        <v>Gate Valve and Box, 16 inch - $Ea</v>
      </c>
      <c r="I2750" s="29" t="str">
        <f>IFERROR(VLOOKUP(ROWS($M$5:M2750),Table_PayItems[[Search Key]:[Concentrated Name]],2,FALSE),"")</f>
        <v>Gate Valve and Box, 16 inch - $Ea</v>
      </c>
      <c r="J2750" s="1"/>
      <c r="K2750" s="1"/>
      <c r="L2750" s="22">
        <f>IF(ISNUMBER(SEARCH(Pay_Item_Search_Text_2,M2750)),MAX($L$4:L2749)+1,0)</f>
        <v>0</v>
      </c>
      <c r="M2750" s="1" t="str">
        <f>IFERROR(VLOOKUP(ROWS($M$5:M2750),Table_PayItems[[Search Key]:[Concentrated Name]],2,FALSE),"")</f>
        <v>Gate Valve and Box, 16 inch - $Ea</v>
      </c>
      <c r="N2750" s="1" t="str">
        <f>IFERROR(VLOOKUP(ROWS($M$5:N2750),$L$5:$M$7000,2,FALSE),"")</f>
        <v/>
      </c>
      <c r="O2750" s="1" t="str">
        <f>IFERROR(VLOOKUP(ROWS($O$5:O2750),$K$5:$L$7000,2,FALSE),"")</f>
        <v/>
      </c>
    </row>
    <row r="2751" spans="2:15" ht="15" customHeight="1" x14ac:dyDescent="0.25">
      <c r="B2751" s="178" t="s">
        <v>14357</v>
      </c>
      <c r="C2751" s="178" t="s">
        <v>88</v>
      </c>
      <c r="D2751" s="178" t="s">
        <v>5245</v>
      </c>
      <c r="E2751" s="178" t="s">
        <v>61</v>
      </c>
      <c r="F2751" s="178" t="s">
        <v>17</v>
      </c>
      <c r="G2751" s="1">
        <f>IF(ISNUMBER(Pay_Item_Search_Text),IF(ISNUMBER(IF(FIND(Pay_Item_Search_Text,B2751)=1,1, "FALSE")),MAX(G$4:$G2750)+1,IF(ISNUMBER(Pay_Item_Search_Text),0,IF(ISNUMBER(SEARCH(Pay_Item_Search_Text,H2751)),MAX(G$4:$G2750)+1,0))),IF(ISNUMBER(Pay_Item_Search_Text),0,IF(ISNUMBER(SEARCH(Pay_Item_Search_Text,H2751)),MAX(G$4:$G2750)+1,0)))</f>
        <v>2747</v>
      </c>
      <c r="H2751" s="1" t="str">
        <f>IF(Table_PayItems[[#This Row],[Description]]="_","_ Unique Item - "&amp;Table_PayItems[[#This Row],[Item]]&amp;" - $"&amp;Table_PayItems[[#This Row],[Unit]],Table_PayItems[[#This Row],[Description]]&amp;" - $"&amp;Table_PayItems[[#This Row],[Unit]])</f>
        <v>Gate Valve and Box, 24 inch - $Ea</v>
      </c>
      <c r="I2751" s="29" t="str">
        <f>IFERROR(VLOOKUP(ROWS($M$5:M2751),Table_PayItems[[Search Key]:[Concentrated Name]],2,FALSE),"")</f>
        <v>Gate Valve and Box, 24 inch - $Ea</v>
      </c>
      <c r="J2751" s="1"/>
      <c r="K2751" s="1"/>
      <c r="L2751" s="22">
        <f>IF(ISNUMBER(SEARCH(Pay_Item_Search_Text_2,M2751)),MAX($L$4:L2750)+1,0)</f>
        <v>0</v>
      </c>
      <c r="M2751" s="1" t="str">
        <f>IFERROR(VLOOKUP(ROWS($M$5:M2751),Table_PayItems[[Search Key]:[Concentrated Name]],2,FALSE),"")</f>
        <v>Gate Valve and Box, 24 inch - $Ea</v>
      </c>
      <c r="N2751" s="1" t="str">
        <f>IFERROR(VLOOKUP(ROWS($M$5:N2751),$L$5:$M$7000,2,FALSE),"")</f>
        <v/>
      </c>
      <c r="O2751" s="1" t="str">
        <f>IFERROR(VLOOKUP(ROWS($O$5:O2751),$K$5:$L$7000,2,FALSE),"")</f>
        <v/>
      </c>
    </row>
    <row r="2752" spans="2:15" ht="15" customHeight="1" x14ac:dyDescent="0.25">
      <c r="B2752" s="178" t="s">
        <v>14351</v>
      </c>
      <c r="C2752" s="178" t="s">
        <v>88</v>
      </c>
      <c r="D2752" s="178" t="s">
        <v>5239</v>
      </c>
      <c r="E2752" s="178" t="s">
        <v>61</v>
      </c>
      <c r="F2752" s="178" t="s">
        <v>17</v>
      </c>
      <c r="G2752" s="1">
        <f>IF(ISNUMBER(Pay_Item_Search_Text),IF(ISNUMBER(IF(FIND(Pay_Item_Search_Text,B2752)=1,1, "FALSE")),MAX(G$4:$G2751)+1,IF(ISNUMBER(Pay_Item_Search_Text),0,IF(ISNUMBER(SEARCH(Pay_Item_Search_Text,H2752)),MAX(G$4:$G2751)+1,0))),IF(ISNUMBER(Pay_Item_Search_Text),0,IF(ISNUMBER(SEARCH(Pay_Item_Search_Text,H2752)),MAX(G$4:$G2751)+1,0)))</f>
        <v>2748</v>
      </c>
      <c r="H2752" s="1" t="str">
        <f>IF(Table_PayItems[[#This Row],[Description]]="_","_ Unique Item - "&amp;Table_PayItems[[#This Row],[Item]]&amp;" - $"&amp;Table_PayItems[[#This Row],[Unit]],Table_PayItems[[#This Row],[Description]]&amp;" - $"&amp;Table_PayItems[[#This Row],[Unit]])</f>
        <v>Gate Valve and Box, 4 inch - $Ea</v>
      </c>
      <c r="I2752" s="29" t="str">
        <f>IFERROR(VLOOKUP(ROWS($M$5:M2752),Table_PayItems[[Search Key]:[Concentrated Name]],2,FALSE),"")</f>
        <v>Gate Valve and Box, 4 inch - $Ea</v>
      </c>
      <c r="J2752" s="1"/>
      <c r="K2752" s="1"/>
      <c r="L2752" s="22">
        <f>IF(ISNUMBER(SEARCH(Pay_Item_Search_Text_2,M2752)),MAX($L$4:L2751)+1,0)</f>
        <v>0</v>
      </c>
      <c r="M2752" s="1" t="str">
        <f>IFERROR(VLOOKUP(ROWS($M$5:M2752),Table_PayItems[[Search Key]:[Concentrated Name]],2,FALSE),"")</f>
        <v>Gate Valve and Box, 4 inch - $Ea</v>
      </c>
      <c r="N2752" s="1" t="str">
        <f>IFERROR(VLOOKUP(ROWS($M$5:N2752),$L$5:$M$7000,2,FALSE),"")</f>
        <v/>
      </c>
      <c r="O2752" s="1" t="str">
        <f>IFERROR(VLOOKUP(ROWS($O$5:O2752),$K$5:$L$7000,2,FALSE),"")</f>
        <v/>
      </c>
    </row>
    <row r="2753" spans="2:15" ht="15" customHeight="1" x14ac:dyDescent="0.25">
      <c r="B2753" s="178" t="s">
        <v>14352</v>
      </c>
      <c r="C2753" s="178" t="s">
        <v>88</v>
      </c>
      <c r="D2753" s="178" t="s">
        <v>5240</v>
      </c>
      <c r="E2753" s="178" t="s">
        <v>61</v>
      </c>
      <c r="F2753" s="178" t="s">
        <v>17</v>
      </c>
      <c r="G2753" s="1">
        <f>IF(ISNUMBER(Pay_Item_Search_Text),IF(ISNUMBER(IF(FIND(Pay_Item_Search_Text,B2753)=1,1, "FALSE")),MAX(G$4:$G2752)+1,IF(ISNUMBER(Pay_Item_Search_Text),0,IF(ISNUMBER(SEARCH(Pay_Item_Search_Text,H2753)),MAX(G$4:$G2752)+1,0))),IF(ISNUMBER(Pay_Item_Search_Text),0,IF(ISNUMBER(SEARCH(Pay_Item_Search_Text,H2753)),MAX(G$4:$G2752)+1,0)))</f>
        <v>2749</v>
      </c>
      <c r="H2753" s="1" t="str">
        <f>IF(Table_PayItems[[#This Row],[Description]]="_","_ Unique Item - "&amp;Table_PayItems[[#This Row],[Item]]&amp;" - $"&amp;Table_PayItems[[#This Row],[Unit]],Table_PayItems[[#This Row],[Description]]&amp;" - $"&amp;Table_PayItems[[#This Row],[Unit]])</f>
        <v>Gate Valve and Box, 6 inch - $Ea</v>
      </c>
      <c r="I2753" s="29" t="str">
        <f>IFERROR(VLOOKUP(ROWS($M$5:M2753),Table_PayItems[[Search Key]:[Concentrated Name]],2,FALSE),"")</f>
        <v>Gate Valve and Box, 6 inch - $Ea</v>
      </c>
      <c r="J2753" s="1"/>
      <c r="K2753" s="1"/>
      <c r="L2753" s="22">
        <f>IF(ISNUMBER(SEARCH(Pay_Item_Search_Text_2,M2753)),MAX($L$4:L2752)+1,0)</f>
        <v>0</v>
      </c>
      <c r="M2753" s="1" t="str">
        <f>IFERROR(VLOOKUP(ROWS($M$5:M2753),Table_PayItems[[Search Key]:[Concentrated Name]],2,FALSE),"")</f>
        <v>Gate Valve and Box, 6 inch - $Ea</v>
      </c>
      <c r="N2753" s="1" t="str">
        <f>IFERROR(VLOOKUP(ROWS($M$5:N2753),$L$5:$M$7000,2,FALSE),"")</f>
        <v/>
      </c>
      <c r="O2753" s="1" t="str">
        <f>IFERROR(VLOOKUP(ROWS($O$5:O2753),$K$5:$L$7000,2,FALSE),"")</f>
        <v/>
      </c>
    </row>
    <row r="2754" spans="2:15" ht="15" customHeight="1" x14ac:dyDescent="0.25">
      <c r="B2754" s="178" t="s">
        <v>14353</v>
      </c>
      <c r="C2754" s="178" t="s">
        <v>88</v>
      </c>
      <c r="D2754" s="178" t="s">
        <v>5241</v>
      </c>
      <c r="E2754" s="178" t="s">
        <v>61</v>
      </c>
      <c r="F2754" s="178" t="s">
        <v>17</v>
      </c>
      <c r="G2754" s="1">
        <f>IF(ISNUMBER(Pay_Item_Search_Text),IF(ISNUMBER(IF(FIND(Pay_Item_Search_Text,B2754)=1,1, "FALSE")),MAX(G$4:$G2753)+1,IF(ISNUMBER(Pay_Item_Search_Text),0,IF(ISNUMBER(SEARCH(Pay_Item_Search_Text,H2754)),MAX(G$4:$G2753)+1,0))),IF(ISNUMBER(Pay_Item_Search_Text),0,IF(ISNUMBER(SEARCH(Pay_Item_Search_Text,H2754)),MAX(G$4:$G2753)+1,0)))</f>
        <v>2750</v>
      </c>
      <c r="H2754" s="1" t="str">
        <f>IF(Table_PayItems[[#This Row],[Description]]="_","_ Unique Item - "&amp;Table_PayItems[[#This Row],[Item]]&amp;" - $"&amp;Table_PayItems[[#This Row],[Unit]],Table_PayItems[[#This Row],[Description]]&amp;" - $"&amp;Table_PayItems[[#This Row],[Unit]])</f>
        <v>Gate Valve and Box, 8 inch - $Ea</v>
      </c>
      <c r="I2754" s="29" t="str">
        <f>IFERROR(VLOOKUP(ROWS($M$5:M2754),Table_PayItems[[Search Key]:[Concentrated Name]],2,FALSE),"")</f>
        <v>Gate Valve and Box, 8 inch - $Ea</v>
      </c>
      <c r="J2754" s="1"/>
      <c r="K2754" s="1"/>
      <c r="L2754" s="22">
        <f>IF(ISNUMBER(SEARCH(Pay_Item_Search_Text_2,M2754)),MAX($L$4:L2753)+1,0)</f>
        <v>0</v>
      </c>
      <c r="M2754" s="1" t="str">
        <f>IFERROR(VLOOKUP(ROWS($M$5:M2754),Table_PayItems[[Search Key]:[Concentrated Name]],2,FALSE),"")</f>
        <v>Gate Valve and Box, 8 inch - $Ea</v>
      </c>
      <c r="N2754" s="1" t="str">
        <f>IFERROR(VLOOKUP(ROWS($M$5:N2754),$L$5:$M$7000,2,FALSE),"")</f>
        <v/>
      </c>
      <c r="O2754" s="1" t="str">
        <f>IFERROR(VLOOKUP(ROWS($O$5:O2754),$K$5:$L$7000,2,FALSE),"")</f>
        <v/>
      </c>
    </row>
    <row r="2755" spans="2:15" ht="15" customHeight="1" x14ac:dyDescent="0.25">
      <c r="B2755" s="178" t="s">
        <v>14361</v>
      </c>
      <c r="C2755" s="178" t="s">
        <v>88</v>
      </c>
      <c r="D2755" s="178" t="s">
        <v>5249</v>
      </c>
      <c r="E2755" s="178" t="s">
        <v>61</v>
      </c>
      <c r="F2755" s="178" t="s">
        <v>17</v>
      </c>
      <c r="G2755" s="1">
        <f>IF(ISNUMBER(Pay_Item_Search_Text),IF(ISNUMBER(IF(FIND(Pay_Item_Search_Text,B2755)=1,1, "FALSE")),MAX(G$4:$G2754)+1,IF(ISNUMBER(Pay_Item_Search_Text),0,IF(ISNUMBER(SEARCH(Pay_Item_Search_Text,H2755)),MAX(G$4:$G2754)+1,0))),IF(ISNUMBER(Pay_Item_Search_Text),0,IF(ISNUMBER(SEARCH(Pay_Item_Search_Text,H2755)),MAX(G$4:$G2754)+1,0)))</f>
        <v>2751</v>
      </c>
      <c r="H2755" s="1" t="str">
        <f>IF(Table_PayItems[[#This Row],[Description]]="_","_ Unique Item - "&amp;Table_PayItems[[#This Row],[Item]]&amp;" - $"&amp;Table_PayItems[[#This Row],[Unit]],Table_PayItems[[#This Row],[Description]]&amp;" - $"&amp;Table_PayItems[[#This Row],[Unit]])</f>
        <v>Gate Valve, 10 inch - $Ea</v>
      </c>
      <c r="I2755" s="29" t="str">
        <f>IFERROR(VLOOKUP(ROWS($M$5:M2755),Table_PayItems[[Search Key]:[Concentrated Name]],2,FALSE),"")</f>
        <v>Gate Valve, 10 inch - $Ea</v>
      </c>
      <c r="J2755" s="1"/>
      <c r="K2755" s="1"/>
      <c r="L2755" s="22">
        <f>IF(ISNUMBER(SEARCH(Pay_Item_Search_Text_2,M2755)),MAX($L$4:L2754)+1,0)</f>
        <v>639</v>
      </c>
      <c r="M2755" s="1" t="str">
        <f>IFERROR(VLOOKUP(ROWS($M$5:M2755),Table_PayItems[[Search Key]:[Concentrated Name]],2,FALSE),"")</f>
        <v>Gate Valve, 10 inch - $Ea</v>
      </c>
      <c r="N2755" s="1" t="str">
        <f>IFERROR(VLOOKUP(ROWS($M$5:N2755),$L$5:$M$7000,2,FALSE),"")</f>
        <v/>
      </c>
      <c r="O2755" s="1" t="str">
        <f>IFERROR(VLOOKUP(ROWS($O$5:O2755),$K$5:$L$7000,2,FALSE),"")</f>
        <v/>
      </c>
    </row>
    <row r="2756" spans="2:15" ht="15" customHeight="1" x14ac:dyDescent="0.25">
      <c r="B2756" s="178" t="s">
        <v>14362</v>
      </c>
      <c r="C2756" s="178" t="s">
        <v>88</v>
      </c>
      <c r="D2756" s="178" t="s">
        <v>5250</v>
      </c>
      <c r="E2756" s="178" t="s">
        <v>61</v>
      </c>
      <c r="F2756" s="178" t="s">
        <v>17</v>
      </c>
      <c r="G2756" s="1">
        <f>IF(ISNUMBER(Pay_Item_Search_Text),IF(ISNUMBER(IF(FIND(Pay_Item_Search_Text,B2756)=1,1, "FALSE")),MAX(G$4:$G2755)+1,IF(ISNUMBER(Pay_Item_Search_Text),0,IF(ISNUMBER(SEARCH(Pay_Item_Search_Text,H2756)),MAX(G$4:$G2755)+1,0))),IF(ISNUMBER(Pay_Item_Search_Text),0,IF(ISNUMBER(SEARCH(Pay_Item_Search_Text,H2756)),MAX(G$4:$G2755)+1,0)))</f>
        <v>2752</v>
      </c>
      <c r="H2756" s="1" t="str">
        <f>IF(Table_PayItems[[#This Row],[Description]]="_","_ Unique Item - "&amp;Table_PayItems[[#This Row],[Item]]&amp;" - $"&amp;Table_PayItems[[#This Row],[Unit]],Table_PayItems[[#This Row],[Description]]&amp;" - $"&amp;Table_PayItems[[#This Row],[Unit]])</f>
        <v>Gate Valve, 12 inch - $Ea</v>
      </c>
      <c r="I2756" s="29" t="str">
        <f>IFERROR(VLOOKUP(ROWS($M$5:M2756),Table_PayItems[[Search Key]:[Concentrated Name]],2,FALSE),"")</f>
        <v>Gate Valve, 12 inch - $Ea</v>
      </c>
      <c r="J2756" s="1"/>
      <c r="K2756" s="1"/>
      <c r="L2756" s="22">
        <f>IF(ISNUMBER(SEARCH(Pay_Item_Search_Text_2,M2756)),MAX($L$4:L2755)+1,0)</f>
        <v>0</v>
      </c>
      <c r="M2756" s="1" t="str">
        <f>IFERROR(VLOOKUP(ROWS($M$5:M2756),Table_PayItems[[Search Key]:[Concentrated Name]],2,FALSE),"")</f>
        <v>Gate Valve, 12 inch - $Ea</v>
      </c>
      <c r="N2756" s="1" t="str">
        <f>IFERROR(VLOOKUP(ROWS($M$5:N2756),$L$5:$M$7000,2,FALSE),"")</f>
        <v/>
      </c>
      <c r="O2756" s="1" t="str">
        <f>IFERROR(VLOOKUP(ROWS($O$5:O2756),$K$5:$L$7000,2,FALSE),"")</f>
        <v/>
      </c>
    </row>
    <row r="2757" spans="2:15" ht="15" customHeight="1" x14ac:dyDescent="0.25">
      <c r="B2757" s="178" t="s">
        <v>14363</v>
      </c>
      <c r="C2757" s="178" t="s">
        <v>88</v>
      </c>
      <c r="D2757" s="178" t="s">
        <v>5251</v>
      </c>
      <c r="E2757" s="178" t="s">
        <v>61</v>
      </c>
      <c r="F2757" s="178" t="s">
        <v>17</v>
      </c>
      <c r="G2757" s="1">
        <f>IF(ISNUMBER(Pay_Item_Search_Text),IF(ISNUMBER(IF(FIND(Pay_Item_Search_Text,B2757)=1,1, "FALSE")),MAX(G$4:$G2756)+1,IF(ISNUMBER(Pay_Item_Search_Text),0,IF(ISNUMBER(SEARCH(Pay_Item_Search_Text,H2757)),MAX(G$4:$G2756)+1,0))),IF(ISNUMBER(Pay_Item_Search_Text),0,IF(ISNUMBER(SEARCH(Pay_Item_Search_Text,H2757)),MAX(G$4:$G2756)+1,0)))</f>
        <v>2753</v>
      </c>
      <c r="H2757" s="1" t="str">
        <f>IF(Table_PayItems[[#This Row],[Description]]="_","_ Unique Item - "&amp;Table_PayItems[[#This Row],[Item]]&amp;" - $"&amp;Table_PayItems[[#This Row],[Unit]],Table_PayItems[[#This Row],[Description]]&amp;" - $"&amp;Table_PayItems[[#This Row],[Unit]])</f>
        <v>Gate Valve, 16 inch - $Ea</v>
      </c>
      <c r="I2757" s="29" t="str">
        <f>IFERROR(VLOOKUP(ROWS($M$5:M2757),Table_PayItems[[Search Key]:[Concentrated Name]],2,FALSE),"")</f>
        <v>Gate Valve, 16 inch - $Ea</v>
      </c>
      <c r="J2757" s="1"/>
      <c r="K2757" s="1"/>
      <c r="L2757" s="22">
        <f>IF(ISNUMBER(SEARCH(Pay_Item_Search_Text_2,M2757)),MAX($L$4:L2756)+1,0)</f>
        <v>0</v>
      </c>
      <c r="M2757" s="1" t="str">
        <f>IFERROR(VLOOKUP(ROWS($M$5:M2757),Table_PayItems[[Search Key]:[Concentrated Name]],2,FALSE),"")</f>
        <v>Gate Valve, 16 inch - $Ea</v>
      </c>
      <c r="N2757" s="1" t="str">
        <f>IFERROR(VLOOKUP(ROWS($M$5:N2757),$L$5:$M$7000,2,FALSE),"")</f>
        <v/>
      </c>
      <c r="O2757" s="1" t="str">
        <f>IFERROR(VLOOKUP(ROWS($O$5:O2757),$K$5:$L$7000,2,FALSE),"")</f>
        <v/>
      </c>
    </row>
    <row r="2758" spans="2:15" ht="15" customHeight="1" x14ac:dyDescent="0.25">
      <c r="B2758" s="178" t="s">
        <v>14364</v>
      </c>
      <c r="C2758" s="178" t="s">
        <v>88</v>
      </c>
      <c r="D2758" s="178" t="s">
        <v>5252</v>
      </c>
      <c r="E2758" s="178" t="s">
        <v>61</v>
      </c>
      <c r="F2758" s="178" t="s">
        <v>17</v>
      </c>
      <c r="G2758" s="1">
        <f>IF(ISNUMBER(Pay_Item_Search_Text),IF(ISNUMBER(IF(FIND(Pay_Item_Search_Text,B2758)=1,1, "FALSE")),MAX(G$4:$G2757)+1,IF(ISNUMBER(Pay_Item_Search_Text),0,IF(ISNUMBER(SEARCH(Pay_Item_Search_Text,H2758)),MAX(G$4:$G2757)+1,0))),IF(ISNUMBER(Pay_Item_Search_Text),0,IF(ISNUMBER(SEARCH(Pay_Item_Search_Text,H2758)),MAX(G$4:$G2757)+1,0)))</f>
        <v>2754</v>
      </c>
      <c r="H2758" s="1" t="str">
        <f>IF(Table_PayItems[[#This Row],[Description]]="_","_ Unique Item - "&amp;Table_PayItems[[#This Row],[Item]]&amp;" - $"&amp;Table_PayItems[[#This Row],[Unit]],Table_PayItems[[#This Row],[Description]]&amp;" - $"&amp;Table_PayItems[[#This Row],[Unit]])</f>
        <v>Gate Valve, 24 inch - $Ea</v>
      </c>
      <c r="I2758" s="29" t="str">
        <f>IFERROR(VLOOKUP(ROWS($M$5:M2758),Table_PayItems[[Search Key]:[Concentrated Name]],2,FALSE),"")</f>
        <v>Gate Valve, 24 inch - $Ea</v>
      </c>
      <c r="J2758" s="1"/>
      <c r="K2758" s="1"/>
      <c r="L2758" s="22">
        <f>IF(ISNUMBER(SEARCH(Pay_Item_Search_Text_2,M2758)),MAX($L$4:L2757)+1,0)</f>
        <v>0</v>
      </c>
      <c r="M2758" s="1" t="str">
        <f>IFERROR(VLOOKUP(ROWS($M$5:M2758),Table_PayItems[[Search Key]:[Concentrated Name]],2,FALSE),"")</f>
        <v>Gate Valve, 24 inch - $Ea</v>
      </c>
      <c r="N2758" s="1" t="str">
        <f>IFERROR(VLOOKUP(ROWS($M$5:N2758),$L$5:$M$7000,2,FALSE),"")</f>
        <v/>
      </c>
      <c r="O2758" s="1" t="str">
        <f>IFERROR(VLOOKUP(ROWS($O$5:O2758),$K$5:$L$7000,2,FALSE),"")</f>
        <v/>
      </c>
    </row>
    <row r="2759" spans="2:15" ht="15" customHeight="1" x14ac:dyDescent="0.25">
      <c r="B2759" s="178" t="s">
        <v>14358</v>
      </c>
      <c r="C2759" s="178" t="s">
        <v>88</v>
      </c>
      <c r="D2759" s="178" t="s">
        <v>5246</v>
      </c>
      <c r="E2759" s="178" t="s">
        <v>61</v>
      </c>
      <c r="F2759" s="178" t="s">
        <v>17</v>
      </c>
      <c r="G2759" s="1">
        <f>IF(ISNUMBER(Pay_Item_Search_Text),IF(ISNUMBER(IF(FIND(Pay_Item_Search_Text,B2759)=1,1, "FALSE")),MAX(G$4:$G2758)+1,IF(ISNUMBER(Pay_Item_Search_Text),0,IF(ISNUMBER(SEARCH(Pay_Item_Search_Text,H2759)),MAX(G$4:$G2758)+1,0))),IF(ISNUMBER(Pay_Item_Search_Text),0,IF(ISNUMBER(SEARCH(Pay_Item_Search_Text,H2759)),MAX(G$4:$G2758)+1,0)))</f>
        <v>2755</v>
      </c>
      <c r="H2759" s="1" t="str">
        <f>IF(Table_PayItems[[#This Row],[Description]]="_","_ Unique Item - "&amp;Table_PayItems[[#This Row],[Item]]&amp;" - $"&amp;Table_PayItems[[#This Row],[Unit]],Table_PayItems[[#This Row],[Description]]&amp;" - $"&amp;Table_PayItems[[#This Row],[Unit]])</f>
        <v>Gate Valve, 4 inch - $Ea</v>
      </c>
      <c r="I2759" s="29" t="str">
        <f>IFERROR(VLOOKUP(ROWS($M$5:M2759),Table_PayItems[[Search Key]:[Concentrated Name]],2,FALSE),"")</f>
        <v>Gate Valve, 4 inch - $Ea</v>
      </c>
      <c r="J2759" s="1"/>
      <c r="K2759" s="1"/>
      <c r="L2759" s="22">
        <f>IF(ISNUMBER(SEARCH(Pay_Item_Search_Text_2,M2759)),MAX($L$4:L2758)+1,0)</f>
        <v>0</v>
      </c>
      <c r="M2759" s="1" t="str">
        <f>IFERROR(VLOOKUP(ROWS($M$5:M2759),Table_PayItems[[Search Key]:[Concentrated Name]],2,FALSE),"")</f>
        <v>Gate Valve, 4 inch - $Ea</v>
      </c>
      <c r="N2759" s="1" t="str">
        <f>IFERROR(VLOOKUP(ROWS($M$5:N2759),$L$5:$M$7000,2,FALSE),"")</f>
        <v/>
      </c>
      <c r="O2759" s="1" t="str">
        <f>IFERROR(VLOOKUP(ROWS($O$5:O2759),$K$5:$L$7000,2,FALSE),"")</f>
        <v/>
      </c>
    </row>
    <row r="2760" spans="2:15" ht="15" customHeight="1" x14ac:dyDescent="0.25">
      <c r="B2760" s="178" t="s">
        <v>14359</v>
      </c>
      <c r="C2760" s="178" t="s">
        <v>88</v>
      </c>
      <c r="D2760" s="178" t="s">
        <v>5247</v>
      </c>
      <c r="E2760" s="178" t="s">
        <v>61</v>
      </c>
      <c r="F2760" s="178" t="s">
        <v>17</v>
      </c>
      <c r="G2760" s="1">
        <f>IF(ISNUMBER(Pay_Item_Search_Text),IF(ISNUMBER(IF(FIND(Pay_Item_Search_Text,B2760)=1,1, "FALSE")),MAX(G$4:$G2759)+1,IF(ISNUMBER(Pay_Item_Search_Text),0,IF(ISNUMBER(SEARCH(Pay_Item_Search_Text,H2760)),MAX(G$4:$G2759)+1,0))),IF(ISNUMBER(Pay_Item_Search_Text),0,IF(ISNUMBER(SEARCH(Pay_Item_Search_Text,H2760)),MAX(G$4:$G2759)+1,0)))</f>
        <v>2756</v>
      </c>
      <c r="H2760" s="1" t="str">
        <f>IF(Table_PayItems[[#This Row],[Description]]="_","_ Unique Item - "&amp;Table_PayItems[[#This Row],[Item]]&amp;" - $"&amp;Table_PayItems[[#This Row],[Unit]],Table_PayItems[[#This Row],[Description]]&amp;" - $"&amp;Table_PayItems[[#This Row],[Unit]])</f>
        <v>Gate Valve, 6 inch - $Ea</v>
      </c>
      <c r="I2760" s="29" t="str">
        <f>IFERROR(VLOOKUP(ROWS($M$5:M2760),Table_PayItems[[Search Key]:[Concentrated Name]],2,FALSE),"")</f>
        <v>Gate Valve, 6 inch - $Ea</v>
      </c>
      <c r="J2760" s="1"/>
      <c r="K2760" s="1"/>
      <c r="L2760" s="22">
        <f>IF(ISNUMBER(SEARCH(Pay_Item_Search_Text_2,M2760)),MAX($L$4:L2759)+1,0)</f>
        <v>0</v>
      </c>
      <c r="M2760" s="1" t="str">
        <f>IFERROR(VLOOKUP(ROWS($M$5:M2760),Table_PayItems[[Search Key]:[Concentrated Name]],2,FALSE),"")</f>
        <v>Gate Valve, 6 inch - $Ea</v>
      </c>
      <c r="N2760" s="1" t="str">
        <f>IFERROR(VLOOKUP(ROWS($M$5:N2760),$L$5:$M$7000,2,FALSE),"")</f>
        <v/>
      </c>
      <c r="O2760" s="1" t="str">
        <f>IFERROR(VLOOKUP(ROWS($O$5:O2760),$K$5:$L$7000,2,FALSE),"")</f>
        <v/>
      </c>
    </row>
    <row r="2761" spans="2:15" ht="15" customHeight="1" x14ac:dyDescent="0.25">
      <c r="B2761" s="178" t="s">
        <v>14360</v>
      </c>
      <c r="C2761" s="178" t="s">
        <v>88</v>
      </c>
      <c r="D2761" s="178" t="s">
        <v>5248</v>
      </c>
      <c r="E2761" s="178" t="s">
        <v>61</v>
      </c>
      <c r="F2761" s="178" t="s">
        <v>17</v>
      </c>
      <c r="G2761" s="1">
        <f>IF(ISNUMBER(Pay_Item_Search_Text),IF(ISNUMBER(IF(FIND(Pay_Item_Search_Text,B2761)=1,1, "FALSE")),MAX(G$4:$G2760)+1,IF(ISNUMBER(Pay_Item_Search_Text),0,IF(ISNUMBER(SEARCH(Pay_Item_Search_Text,H2761)),MAX(G$4:$G2760)+1,0))),IF(ISNUMBER(Pay_Item_Search_Text),0,IF(ISNUMBER(SEARCH(Pay_Item_Search_Text,H2761)),MAX(G$4:$G2760)+1,0)))</f>
        <v>2757</v>
      </c>
      <c r="H2761" s="1" t="str">
        <f>IF(Table_PayItems[[#This Row],[Description]]="_","_ Unique Item - "&amp;Table_PayItems[[#This Row],[Item]]&amp;" - $"&amp;Table_PayItems[[#This Row],[Unit]],Table_PayItems[[#This Row],[Description]]&amp;" - $"&amp;Table_PayItems[[#This Row],[Unit]])</f>
        <v>Gate Valve, 8 inch - $Ea</v>
      </c>
      <c r="I2761" s="29" t="str">
        <f>IFERROR(VLOOKUP(ROWS($M$5:M2761),Table_PayItems[[Search Key]:[Concentrated Name]],2,FALSE),"")</f>
        <v>Gate Valve, 8 inch - $Ea</v>
      </c>
      <c r="J2761" s="1"/>
      <c r="K2761" s="1"/>
      <c r="L2761" s="22">
        <f>IF(ISNUMBER(SEARCH(Pay_Item_Search_Text_2,M2761)),MAX($L$4:L2760)+1,0)</f>
        <v>0</v>
      </c>
      <c r="M2761" s="1" t="str">
        <f>IFERROR(VLOOKUP(ROWS($M$5:M2761),Table_PayItems[[Search Key]:[Concentrated Name]],2,FALSE),"")</f>
        <v>Gate Valve, 8 inch - $Ea</v>
      </c>
      <c r="N2761" s="1" t="str">
        <f>IFERROR(VLOOKUP(ROWS($M$5:N2761),$L$5:$M$7000,2,FALSE),"")</f>
        <v/>
      </c>
      <c r="O2761" s="1" t="str">
        <f>IFERROR(VLOOKUP(ROWS($O$5:O2761),$K$5:$L$7000,2,FALSE),"")</f>
        <v/>
      </c>
    </row>
    <row r="2762" spans="2:15" ht="15" customHeight="1" x14ac:dyDescent="0.25">
      <c r="B2762" s="178" t="s">
        <v>14402</v>
      </c>
      <c r="C2762" s="178" t="s">
        <v>88</v>
      </c>
      <c r="D2762" s="178" t="s">
        <v>5290</v>
      </c>
      <c r="E2762" s="178" t="s">
        <v>61</v>
      </c>
      <c r="F2762" s="178" t="s">
        <v>17</v>
      </c>
      <c r="G2762" s="27">
        <f>IF(ISNUMBER(Pay_Item_Search_Text),IF(ISNUMBER(IF(FIND(Pay_Item_Search_Text,B2762)=1,1, "FALSE")),MAX(G$4:$G2761)+1,IF(ISNUMBER(Pay_Item_Search_Text),0,IF(ISNUMBER(SEARCH(Pay_Item_Search_Text,H2762)),MAX(G$4:$G2761)+1,0))),IF(ISNUMBER(Pay_Item_Search_Text),0,IF(ISNUMBER(SEARCH(Pay_Item_Search_Text,H2762)),MAX(G$4:$G2761)+1,0)))</f>
        <v>2758</v>
      </c>
      <c r="H2762" s="24" t="str">
        <f>IF(Table_PayItems[[#This Row],[Description]]="_","_ Unique Item - "&amp;Table_PayItems[[#This Row],[Item]]&amp;" - $"&amp;Table_PayItems[[#This Row],[Unit]],Table_PayItems[[#This Row],[Description]]&amp;" - $"&amp;Table_PayItems[[#This Row],[Unit]])</f>
        <v>Gate Well, 48 inch dia - $Ea</v>
      </c>
      <c r="I2762" s="30" t="str">
        <f>IFERROR(VLOOKUP(ROWS($M$5:M2762),Table_PayItems[[Search Key]:[Concentrated Name]],2,FALSE),"")</f>
        <v>Gate Well, 48 inch dia - $Ea</v>
      </c>
      <c r="J2762" s="1"/>
      <c r="K2762" s="1"/>
      <c r="L2762" s="22">
        <f>IF(ISNUMBER(SEARCH(Pay_Item_Search_Text_2,M2762)),MAX($L$4:L2761)+1,0)</f>
        <v>0</v>
      </c>
      <c r="M2762" s="1" t="str">
        <f>IFERROR(VLOOKUP(ROWS($M$5:M2762),Table_PayItems[[Search Key]:[Concentrated Name]],2,FALSE),"")</f>
        <v>Gate Well, 48 inch dia - $Ea</v>
      </c>
      <c r="N2762" s="1" t="str">
        <f>IFERROR(VLOOKUP(ROWS($M$5:N2762),$L$5:$M$7000,2,FALSE),"")</f>
        <v/>
      </c>
      <c r="O2762" s="1" t="str">
        <f>IFERROR(VLOOKUP(ROWS($O$5:O2762),$K$5:$L$7000,2,FALSE),"")</f>
        <v/>
      </c>
    </row>
    <row r="2763" spans="2:15" ht="15" customHeight="1" x14ac:dyDescent="0.25">
      <c r="B2763" s="178" t="s">
        <v>14403</v>
      </c>
      <c r="C2763" s="178" t="s">
        <v>88</v>
      </c>
      <c r="D2763" s="178" t="s">
        <v>5291</v>
      </c>
      <c r="E2763" s="178" t="s">
        <v>61</v>
      </c>
      <c r="F2763" s="178" t="s">
        <v>17</v>
      </c>
      <c r="G2763" s="1">
        <f>IF(ISNUMBER(Pay_Item_Search_Text),IF(ISNUMBER(IF(FIND(Pay_Item_Search_Text,B2763)=1,1, "FALSE")),MAX(G$4:$G2762)+1,IF(ISNUMBER(Pay_Item_Search_Text),0,IF(ISNUMBER(SEARCH(Pay_Item_Search_Text,H2763)),MAX(G$4:$G2762)+1,0))),IF(ISNUMBER(Pay_Item_Search_Text),0,IF(ISNUMBER(SEARCH(Pay_Item_Search_Text,H2763)),MAX(G$4:$G2762)+1,0)))</f>
        <v>2759</v>
      </c>
      <c r="H2763" s="1" t="str">
        <f>IF(Table_PayItems[[#This Row],[Description]]="_","_ Unique Item - "&amp;Table_PayItems[[#This Row],[Item]]&amp;" - $"&amp;Table_PayItems[[#This Row],[Unit]],Table_PayItems[[#This Row],[Description]]&amp;" - $"&amp;Table_PayItems[[#This Row],[Unit]])</f>
        <v>Gate Well, 60 inch dia - $Ea</v>
      </c>
      <c r="I2763" s="29" t="str">
        <f>IFERROR(VLOOKUP(ROWS($M$5:M2763),Table_PayItems[[Search Key]:[Concentrated Name]],2,FALSE),"")</f>
        <v>Gate Well, 60 inch dia - $Ea</v>
      </c>
      <c r="J2763" s="1"/>
      <c r="K2763" s="1"/>
      <c r="L2763" s="22">
        <f>IF(ISNUMBER(SEARCH(Pay_Item_Search_Text_2,M2763)),MAX($L$4:L2762)+1,0)</f>
        <v>640</v>
      </c>
      <c r="M2763" s="1" t="str">
        <f>IFERROR(VLOOKUP(ROWS($M$5:M2763),Table_PayItems[[Search Key]:[Concentrated Name]],2,FALSE),"")</f>
        <v>Gate Well, 60 inch dia - $Ea</v>
      </c>
      <c r="N2763" s="1" t="str">
        <f>IFERROR(VLOOKUP(ROWS($M$5:N2763),$L$5:$M$7000,2,FALSE),"")</f>
        <v/>
      </c>
      <c r="O2763" s="1" t="str">
        <f>IFERROR(VLOOKUP(ROWS($O$5:O2763),$K$5:$L$7000,2,FALSE),"")</f>
        <v/>
      </c>
    </row>
    <row r="2764" spans="2:15" ht="15" customHeight="1" x14ac:dyDescent="0.25">
      <c r="B2764" s="178" t="s">
        <v>14404</v>
      </c>
      <c r="C2764" s="178" t="s">
        <v>88</v>
      </c>
      <c r="D2764" s="178" t="s">
        <v>5292</v>
      </c>
      <c r="E2764" s="178" t="s">
        <v>61</v>
      </c>
      <c r="F2764" s="178" t="s">
        <v>17</v>
      </c>
      <c r="G2764" s="1">
        <f>IF(ISNUMBER(Pay_Item_Search_Text),IF(ISNUMBER(IF(FIND(Pay_Item_Search_Text,B2764)=1,1, "FALSE")),MAX(G$4:$G2763)+1,IF(ISNUMBER(Pay_Item_Search_Text),0,IF(ISNUMBER(SEARCH(Pay_Item_Search_Text,H2764)),MAX(G$4:$G2763)+1,0))),IF(ISNUMBER(Pay_Item_Search_Text),0,IF(ISNUMBER(SEARCH(Pay_Item_Search_Text,H2764)),MAX(G$4:$G2763)+1,0)))</f>
        <v>2760</v>
      </c>
      <c r="H2764" s="1" t="str">
        <f>IF(Table_PayItems[[#This Row],[Description]]="_","_ Unique Item - "&amp;Table_PayItems[[#This Row],[Item]]&amp;" - $"&amp;Table_PayItems[[#This Row],[Unit]],Table_PayItems[[#This Row],[Description]]&amp;" - $"&amp;Table_PayItems[[#This Row],[Unit]])</f>
        <v>Gate Well, 72 inch dia - $Ea</v>
      </c>
      <c r="I2764" s="29" t="str">
        <f>IFERROR(VLOOKUP(ROWS($M$5:M2764),Table_PayItems[[Search Key]:[Concentrated Name]],2,FALSE),"")</f>
        <v>Gate Well, 72 inch dia - $Ea</v>
      </c>
      <c r="J2764" s="1"/>
      <c r="K2764" s="1"/>
      <c r="L2764" s="22">
        <f>IF(ISNUMBER(SEARCH(Pay_Item_Search_Text_2,M2764)),MAX($L$4:L2763)+1,0)</f>
        <v>0</v>
      </c>
      <c r="M2764" s="1" t="str">
        <f>IFERROR(VLOOKUP(ROWS($M$5:M2764),Table_PayItems[[Search Key]:[Concentrated Name]],2,FALSE),"")</f>
        <v>Gate Well, 72 inch dia - $Ea</v>
      </c>
      <c r="N2764" s="1" t="str">
        <f>IFERROR(VLOOKUP(ROWS($M$5:N2764),$L$5:$M$7000,2,FALSE),"")</f>
        <v/>
      </c>
      <c r="O2764" s="1" t="str">
        <f>IFERROR(VLOOKUP(ROWS($O$5:O2764),$K$5:$L$7000,2,FALSE),"")</f>
        <v/>
      </c>
    </row>
    <row r="2765" spans="2:15" ht="15" customHeight="1" x14ac:dyDescent="0.25">
      <c r="B2765" s="178" t="s">
        <v>14365</v>
      </c>
      <c r="C2765" s="178" t="s">
        <v>88</v>
      </c>
      <c r="D2765" s="178" t="s">
        <v>5253</v>
      </c>
      <c r="E2765" s="178" t="s">
        <v>61</v>
      </c>
      <c r="F2765" s="178" t="s">
        <v>17</v>
      </c>
      <c r="G2765" s="1">
        <f>IF(ISNUMBER(Pay_Item_Search_Text),IF(ISNUMBER(IF(FIND(Pay_Item_Search_Text,B2765)=1,1, "FALSE")),MAX(G$4:$G2764)+1,IF(ISNUMBER(Pay_Item_Search_Text),0,IF(ISNUMBER(SEARCH(Pay_Item_Search_Text,H2765)),MAX(G$4:$G2764)+1,0))),IF(ISNUMBER(Pay_Item_Search_Text),0,IF(ISNUMBER(SEARCH(Pay_Item_Search_Text,H2765)),MAX(G$4:$G2764)+1,0)))</f>
        <v>2761</v>
      </c>
      <c r="H2765" s="1" t="str">
        <f>IF(Table_PayItems[[#This Row],[Description]]="_","_ Unique Item - "&amp;Table_PayItems[[#This Row],[Item]]&amp;" - $"&amp;Table_PayItems[[#This Row],[Unit]],Table_PayItems[[#This Row],[Description]]&amp;" - $"&amp;Table_PayItems[[#This Row],[Unit]])</f>
        <v>Gate Well,Abandon - $Ea</v>
      </c>
      <c r="I2765" s="29" t="str">
        <f>IFERROR(VLOOKUP(ROWS($M$5:M2765),Table_PayItems[[Search Key]:[Concentrated Name]],2,FALSE),"")</f>
        <v>Gate Well,Abandon - $Ea</v>
      </c>
      <c r="J2765" s="1"/>
      <c r="K2765" s="1"/>
      <c r="L2765" s="22">
        <f>IF(ISNUMBER(SEARCH(Pay_Item_Search_Text_2,M2765)),MAX($L$4:L2764)+1,0)</f>
        <v>0</v>
      </c>
      <c r="M2765" s="1" t="str">
        <f>IFERROR(VLOOKUP(ROWS($M$5:M2765),Table_PayItems[[Search Key]:[Concentrated Name]],2,FALSE),"")</f>
        <v>Gate Well,Abandon - $Ea</v>
      </c>
      <c r="N2765" s="1" t="str">
        <f>IFERROR(VLOOKUP(ROWS($M$5:N2765),$L$5:$M$7000,2,FALSE),"")</f>
        <v/>
      </c>
      <c r="O2765" s="1" t="str">
        <f>IFERROR(VLOOKUP(ROWS($O$5:O2765),$K$5:$L$7000,2,FALSE),"")</f>
        <v/>
      </c>
    </row>
    <row r="2766" spans="2:15" ht="15" customHeight="1" x14ac:dyDescent="0.25">
      <c r="B2766" s="178" t="s">
        <v>14366</v>
      </c>
      <c r="C2766" s="178" t="s">
        <v>88</v>
      </c>
      <c r="D2766" s="178" t="s">
        <v>5254</v>
      </c>
      <c r="E2766" s="178" t="s">
        <v>61</v>
      </c>
      <c r="F2766" s="178" t="s">
        <v>17</v>
      </c>
      <c r="G2766" s="1">
        <f>IF(ISNUMBER(Pay_Item_Search_Text),IF(ISNUMBER(IF(FIND(Pay_Item_Search_Text,B2766)=1,1, "FALSE")),MAX(G$4:$G2765)+1,IF(ISNUMBER(Pay_Item_Search_Text),0,IF(ISNUMBER(SEARCH(Pay_Item_Search_Text,H2766)),MAX(G$4:$G2765)+1,0))),IF(ISNUMBER(Pay_Item_Search_Text),0,IF(ISNUMBER(SEARCH(Pay_Item_Search_Text,H2766)),MAX(G$4:$G2765)+1,0)))</f>
        <v>2762</v>
      </c>
      <c r="H2766" s="1" t="str">
        <f>IF(Table_PayItems[[#This Row],[Description]]="_","_ Unique Item - "&amp;Table_PayItems[[#This Row],[Item]]&amp;" - $"&amp;Table_PayItems[[#This Row],[Unit]],Table_PayItems[[#This Row],[Description]]&amp;" - $"&amp;Table_PayItems[[#This Row],[Unit]])</f>
        <v>Gate Well,Rem - $Ea</v>
      </c>
      <c r="I2766" s="29" t="str">
        <f>IFERROR(VLOOKUP(ROWS($M$5:M2766),Table_PayItems[[Search Key]:[Concentrated Name]],2,FALSE),"")</f>
        <v>Gate Well,Rem - $Ea</v>
      </c>
      <c r="J2766" s="1"/>
      <c r="K2766" s="1"/>
      <c r="L2766" s="22">
        <f>IF(ISNUMBER(SEARCH(Pay_Item_Search_Text_2,M2766)),MAX($L$4:L2765)+1,0)</f>
        <v>0</v>
      </c>
      <c r="M2766" s="1" t="str">
        <f>IFERROR(VLOOKUP(ROWS($M$5:M2766),Table_PayItems[[Search Key]:[Concentrated Name]],2,FALSE),"")</f>
        <v>Gate Well,Rem - $Ea</v>
      </c>
      <c r="N2766" s="1" t="str">
        <f>IFERROR(VLOOKUP(ROWS($M$5:N2766),$L$5:$M$7000,2,FALSE),"")</f>
        <v/>
      </c>
      <c r="O2766" s="1" t="str">
        <f>IFERROR(VLOOKUP(ROWS($O$5:O2766),$K$5:$L$7000,2,FALSE),"")</f>
        <v/>
      </c>
    </row>
    <row r="2767" spans="2:15" ht="15" customHeight="1" x14ac:dyDescent="0.25">
      <c r="B2767" s="178" t="s">
        <v>8237</v>
      </c>
      <c r="C2767" s="178" t="s">
        <v>123</v>
      </c>
      <c r="D2767" s="178" t="s">
        <v>293</v>
      </c>
      <c r="E2767" s="178" t="s">
        <v>172</v>
      </c>
      <c r="F2767" s="178" t="s">
        <v>17</v>
      </c>
      <c r="G2767" s="1">
        <f>IF(ISNUMBER(Pay_Item_Search_Text),IF(ISNUMBER(IF(FIND(Pay_Item_Search_Text,B2767)=1,1, "FALSE")),MAX(G$4:$G2766)+1,IF(ISNUMBER(Pay_Item_Search_Text),0,IF(ISNUMBER(SEARCH(Pay_Item_Search_Text,H2767)),MAX(G$4:$G2766)+1,0))),IF(ISNUMBER(Pay_Item_Search_Text),0,IF(ISNUMBER(SEARCH(Pay_Item_Search_Text,H2767)),MAX(G$4:$G2766)+1,0)))</f>
        <v>2763</v>
      </c>
      <c r="H2767" s="1" t="str">
        <f>IF(Table_PayItems[[#This Row],[Description]]="_","_ Unique Item - "&amp;Table_PayItems[[#This Row],[Item]]&amp;" - $"&amp;Table_PayItems[[#This Row],[Unit]],Table_PayItems[[#This Row],[Description]]&amp;" - $"&amp;Table_PayItems[[#This Row],[Unit]])</f>
        <v>Geotextile, Separator - $Syd</v>
      </c>
      <c r="I2767" s="29" t="str">
        <f>IFERROR(VLOOKUP(ROWS($M$5:M2767),Table_PayItems[[Search Key]:[Concentrated Name]],2,FALSE),"")</f>
        <v>Geotextile, Separator - $Syd</v>
      </c>
      <c r="J2767" s="1"/>
      <c r="K2767" s="1"/>
      <c r="L2767" s="22">
        <f>IF(ISNUMBER(SEARCH(Pay_Item_Search_Text_2,M2767)),MAX($L$4:L2766)+1,0)</f>
        <v>0</v>
      </c>
      <c r="M2767" s="1" t="str">
        <f>IFERROR(VLOOKUP(ROWS($M$5:M2767),Table_PayItems[[Search Key]:[Concentrated Name]],2,FALSE),"")</f>
        <v>Geotextile, Separator - $Syd</v>
      </c>
      <c r="N2767" s="1" t="str">
        <f>IFERROR(VLOOKUP(ROWS($M$5:N2767),$L$5:$M$7000,2,FALSE),"")</f>
        <v/>
      </c>
      <c r="O2767" s="1" t="str">
        <f>IFERROR(VLOOKUP(ROWS($O$5:O2767),$K$5:$L$7000,2,FALSE),"")</f>
        <v/>
      </c>
    </row>
    <row r="2768" spans="2:15" ht="15" customHeight="1" x14ac:dyDescent="0.25">
      <c r="B2768" s="178" t="s">
        <v>8238</v>
      </c>
      <c r="C2768" s="178" t="s">
        <v>123</v>
      </c>
      <c r="D2768" s="178" t="s">
        <v>294</v>
      </c>
      <c r="E2768" s="178" t="s">
        <v>172</v>
      </c>
      <c r="F2768" s="178" t="s">
        <v>17</v>
      </c>
      <c r="G2768" s="1">
        <f>IF(ISNUMBER(Pay_Item_Search_Text),IF(ISNUMBER(IF(FIND(Pay_Item_Search_Text,B2768)=1,1, "FALSE")),MAX(G$4:$G2767)+1,IF(ISNUMBER(Pay_Item_Search_Text),0,IF(ISNUMBER(SEARCH(Pay_Item_Search_Text,H2768)),MAX(G$4:$G2767)+1,0))),IF(ISNUMBER(Pay_Item_Search_Text),0,IF(ISNUMBER(SEARCH(Pay_Item_Search_Text,H2768)),MAX(G$4:$G2767)+1,0)))</f>
        <v>2764</v>
      </c>
      <c r="H2768" s="1" t="str">
        <f>IF(Table_PayItems[[#This Row],[Description]]="_","_ Unique Item - "&amp;Table_PayItems[[#This Row],[Item]]&amp;" - $"&amp;Table_PayItems[[#This Row],[Unit]],Table_PayItems[[#This Row],[Description]]&amp;" - $"&amp;Table_PayItems[[#This Row],[Unit]])</f>
        <v>Geotextile, Stabilization - $Syd</v>
      </c>
      <c r="I2768" s="29" t="str">
        <f>IFERROR(VLOOKUP(ROWS($M$5:M2768),Table_PayItems[[Search Key]:[Concentrated Name]],2,FALSE),"")</f>
        <v>Geotextile, Stabilization - $Syd</v>
      </c>
      <c r="J2768" s="1"/>
      <c r="K2768" s="1"/>
      <c r="L2768" s="22">
        <f>IF(ISNUMBER(SEARCH(Pay_Item_Search_Text_2,M2768)),MAX($L$4:L2767)+1,0)</f>
        <v>0</v>
      </c>
      <c r="M2768" s="1" t="str">
        <f>IFERROR(VLOOKUP(ROWS($M$5:M2768),Table_PayItems[[Search Key]:[Concentrated Name]],2,FALSE),"")</f>
        <v>Geotextile, Stabilization - $Syd</v>
      </c>
      <c r="N2768" s="1" t="str">
        <f>IFERROR(VLOOKUP(ROWS($M$5:N2768),$L$5:$M$7000,2,FALSE),"")</f>
        <v/>
      </c>
      <c r="O2768" s="1" t="str">
        <f>IFERROR(VLOOKUP(ROWS($O$5:O2768),$K$5:$L$7000,2,FALSE),"")</f>
        <v/>
      </c>
    </row>
    <row r="2769" spans="2:15" ht="15" customHeight="1" x14ac:dyDescent="0.25">
      <c r="B2769" s="178" t="s">
        <v>12594</v>
      </c>
      <c r="C2769" s="178" t="s">
        <v>88</v>
      </c>
      <c r="D2769" s="178" t="s">
        <v>7247</v>
      </c>
      <c r="E2769" s="178" t="s">
        <v>6993</v>
      </c>
      <c r="F2769" s="178" t="s">
        <v>17</v>
      </c>
      <c r="G2769" s="1">
        <f>IF(ISNUMBER(Pay_Item_Search_Text),IF(ISNUMBER(IF(FIND(Pay_Item_Search_Text,B2769)=1,1, "FALSE")),MAX(G$4:$G2768)+1,IF(ISNUMBER(Pay_Item_Search_Text),0,IF(ISNUMBER(SEARCH(Pay_Item_Search_Text,H2769)),MAX(G$4:$G2768)+1,0))),IF(ISNUMBER(Pay_Item_Search_Text),0,IF(ISNUMBER(SEARCH(Pay_Item_Search_Text,H2769)),MAX(G$4:$G2768)+1,0)))</f>
        <v>2765</v>
      </c>
      <c r="H2769" s="1" t="str">
        <f>IF(Table_PayItems[[#This Row],[Description]]="_","_ Unique Item - "&amp;Table_PayItems[[#This Row],[Item]]&amp;" - $"&amp;Table_PayItems[[#This Row],[Unit]],Table_PayItems[[#This Row],[Description]]&amp;" - $"&amp;Table_PayItems[[#This Row],[Unit]])</f>
        <v>Geranium sanguineum Lancastriense, #1 cont. - $Ea</v>
      </c>
      <c r="I2769" s="29" t="str">
        <f>IFERROR(VLOOKUP(ROWS($M$5:M2769),Table_PayItems[[Search Key]:[Concentrated Name]],2,FALSE),"")</f>
        <v>Geranium sanguineum Lancastriense, #1 cont. - $Ea</v>
      </c>
      <c r="J2769" s="1"/>
      <c r="K2769" s="1"/>
      <c r="L2769" s="22">
        <f>IF(ISNUMBER(SEARCH(Pay_Item_Search_Text_2,M2769)),MAX($L$4:L2768)+1,0)</f>
        <v>0</v>
      </c>
      <c r="M2769" s="1" t="str">
        <f>IFERROR(VLOOKUP(ROWS($M$5:M2769),Table_PayItems[[Search Key]:[Concentrated Name]],2,FALSE),"")</f>
        <v>Geranium sanguineum Lancastriense, #1 cont. - $Ea</v>
      </c>
      <c r="N2769" s="1" t="str">
        <f>IFERROR(VLOOKUP(ROWS($M$5:N2769),$L$5:$M$7000,2,FALSE),"")</f>
        <v/>
      </c>
      <c r="O2769" s="1" t="str">
        <f>IFERROR(VLOOKUP(ROWS($O$5:O2769),$K$5:$L$7000,2,FALSE),"")</f>
        <v/>
      </c>
    </row>
    <row r="2770" spans="2:15" ht="15" customHeight="1" x14ac:dyDescent="0.25">
      <c r="B2770" s="178" t="s">
        <v>12595</v>
      </c>
      <c r="C2770" s="178" t="s">
        <v>88</v>
      </c>
      <c r="D2770" s="178" t="s">
        <v>7248</v>
      </c>
      <c r="E2770" s="178" t="s">
        <v>6993</v>
      </c>
      <c r="F2770" s="178" t="s">
        <v>17</v>
      </c>
      <c r="G2770" s="1">
        <f>IF(ISNUMBER(Pay_Item_Search_Text),IF(ISNUMBER(IF(FIND(Pay_Item_Search_Text,B2770)=1,1, "FALSE")),MAX(G$4:$G2769)+1,IF(ISNUMBER(Pay_Item_Search_Text),0,IF(ISNUMBER(SEARCH(Pay_Item_Search_Text,H2770)),MAX(G$4:$G2769)+1,0))),IF(ISNUMBER(Pay_Item_Search_Text),0,IF(ISNUMBER(SEARCH(Pay_Item_Search_Text,H2770)),MAX(G$4:$G2769)+1,0)))</f>
        <v>2766</v>
      </c>
      <c r="H2770" s="1" t="str">
        <f>IF(Table_PayItems[[#This Row],[Description]]="_","_ Unique Item - "&amp;Table_PayItems[[#This Row],[Item]]&amp;" - $"&amp;Table_PayItems[[#This Row],[Unit]],Table_PayItems[[#This Row],[Description]]&amp;" - $"&amp;Table_PayItems[[#This Row],[Unit]])</f>
        <v>Geranium sanguineum Lancastriense, 3 inch pot - $Ea</v>
      </c>
      <c r="I2770" s="29" t="str">
        <f>IFERROR(VLOOKUP(ROWS($M$5:M2770),Table_PayItems[[Search Key]:[Concentrated Name]],2,FALSE),"")</f>
        <v>Geranium sanguineum Lancastriense, 3 inch pot - $Ea</v>
      </c>
      <c r="J2770" s="1"/>
      <c r="K2770" s="1"/>
      <c r="L2770" s="22">
        <f>IF(ISNUMBER(SEARCH(Pay_Item_Search_Text_2,M2770)),MAX($L$4:L2769)+1,0)</f>
        <v>0</v>
      </c>
      <c r="M2770" s="1" t="str">
        <f>IFERROR(VLOOKUP(ROWS($M$5:M2770),Table_PayItems[[Search Key]:[Concentrated Name]],2,FALSE),"")</f>
        <v>Geranium sanguineum Lancastriense, 3 inch pot - $Ea</v>
      </c>
      <c r="N2770" s="1" t="str">
        <f>IFERROR(VLOOKUP(ROWS($M$5:N2770),$L$5:$M$7000,2,FALSE),"")</f>
        <v/>
      </c>
      <c r="O2770" s="1" t="str">
        <f>IFERROR(VLOOKUP(ROWS($O$5:O2770),$K$5:$L$7000,2,FALSE),"")</f>
        <v/>
      </c>
    </row>
    <row r="2771" spans="2:15" ht="15" customHeight="1" x14ac:dyDescent="0.25">
      <c r="B2771" s="178" t="s">
        <v>12596</v>
      </c>
      <c r="C2771" s="178" t="s">
        <v>88</v>
      </c>
      <c r="D2771" s="178" t="s">
        <v>7249</v>
      </c>
      <c r="E2771" s="178" t="s">
        <v>6993</v>
      </c>
      <c r="F2771" s="178" t="s">
        <v>17</v>
      </c>
      <c r="G2771" s="1">
        <f>IF(ISNUMBER(Pay_Item_Search_Text),IF(ISNUMBER(IF(FIND(Pay_Item_Search_Text,B2771)=1,1, "FALSE")),MAX(G$4:$G2770)+1,IF(ISNUMBER(Pay_Item_Search_Text),0,IF(ISNUMBER(SEARCH(Pay_Item_Search_Text,H2771)),MAX(G$4:$G2770)+1,0))),IF(ISNUMBER(Pay_Item_Search_Text),0,IF(ISNUMBER(SEARCH(Pay_Item_Search_Text,H2771)),MAX(G$4:$G2770)+1,0)))</f>
        <v>2767</v>
      </c>
      <c r="H2771" s="24" t="str">
        <f>IF(Table_PayItems[[#This Row],[Description]]="_","_ Unique Item - "&amp;Table_PayItems[[#This Row],[Item]]&amp;" - $"&amp;Table_PayItems[[#This Row],[Unit]],Table_PayItems[[#This Row],[Description]]&amp;" - $"&amp;Table_PayItems[[#This Row],[Unit]])</f>
        <v>Geranium sanguineum Lancastriense, 4 inch pot - $Ea</v>
      </c>
      <c r="I2771" s="30" t="str">
        <f>IFERROR(VLOOKUP(ROWS($M$5:M2771),Table_PayItems[[Search Key]:[Concentrated Name]],2,FALSE),"")</f>
        <v>Geranium sanguineum Lancastriense, 4 inch pot - $Ea</v>
      </c>
      <c r="J2771" s="1"/>
      <c r="K2771" s="1"/>
      <c r="L2771" s="22">
        <f>IF(ISNUMBER(SEARCH(Pay_Item_Search_Text_2,M2771)),MAX($L$4:L2770)+1,0)</f>
        <v>0</v>
      </c>
      <c r="M2771" s="1" t="str">
        <f>IFERROR(VLOOKUP(ROWS($M$5:M2771),Table_PayItems[[Search Key]:[Concentrated Name]],2,FALSE),"")</f>
        <v>Geranium sanguineum Lancastriense, 4 inch pot - $Ea</v>
      </c>
      <c r="N2771" s="1" t="str">
        <f>IFERROR(VLOOKUP(ROWS($M$5:N2771),$L$5:$M$7000,2,FALSE),"")</f>
        <v/>
      </c>
      <c r="O2771" s="1" t="str">
        <f>IFERROR(VLOOKUP(ROWS($O$5:O2771),$K$5:$L$7000,2,FALSE),"")</f>
        <v/>
      </c>
    </row>
    <row r="2772" spans="2:15" ht="15" customHeight="1" x14ac:dyDescent="0.25">
      <c r="B2772" s="178" t="s">
        <v>12591</v>
      </c>
      <c r="C2772" s="178" t="s">
        <v>88</v>
      </c>
      <c r="D2772" s="178" t="s">
        <v>4179</v>
      </c>
      <c r="E2772" s="178" t="s">
        <v>6993</v>
      </c>
      <c r="F2772" s="178" t="s">
        <v>17</v>
      </c>
      <c r="G2772" s="1">
        <f>IF(ISNUMBER(Pay_Item_Search_Text),IF(ISNUMBER(IF(FIND(Pay_Item_Search_Text,B2772)=1,1, "FALSE")),MAX(G$4:$G2771)+1,IF(ISNUMBER(Pay_Item_Search_Text),0,IF(ISNUMBER(SEARCH(Pay_Item_Search_Text,H2772)),MAX(G$4:$G2771)+1,0))),IF(ISNUMBER(Pay_Item_Search_Text),0,IF(ISNUMBER(SEARCH(Pay_Item_Search_Text,H2772)),MAX(G$4:$G2771)+1,0)))</f>
        <v>2768</v>
      </c>
      <c r="H2772" s="1" t="str">
        <f>IF(Table_PayItems[[#This Row],[Description]]="_","_ Unique Item - "&amp;Table_PayItems[[#This Row],[Item]]&amp;" - $"&amp;Table_PayItems[[#This Row],[Unit]],Table_PayItems[[#This Row],[Description]]&amp;" - $"&amp;Table_PayItems[[#This Row],[Unit]])</f>
        <v>Geranium sanguineum, #1 cont. - $Ea</v>
      </c>
      <c r="I2772" s="29" t="str">
        <f>IFERROR(VLOOKUP(ROWS($M$5:M2772),Table_PayItems[[Search Key]:[Concentrated Name]],2,FALSE),"")</f>
        <v>Geranium sanguineum, #1 cont. - $Ea</v>
      </c>
      <c r="J2772" s="1"/>
      <c r="K2772" s="1"/>
      <c r="L2772" s="22">
        <f>IF(ISNUMBER(SEARCH(Pay_Item_Search_Text_2,M2772)),MAX($L$4:L2771)+1,0)</f>
        <v>0</v>
      </c>
      <c r="M2772" s="1" t="str">
        <f>IFERROR(VLOOKUP(ROWS($M$5:M2772),Table_PayItems[[Search Key]:[Concentrated Name]],2,FALSE),"")</f>
        <v>Geranium sanguineum, #1 cont. - $Ea</v>
      </c>
      <c r="N2772" s="1" t="str">
        <f>IFERROR(VLOOKUP(ROWS($M$5:N2772),$L$5:$M$7000,2,FALSE),"")</f>
        <v/>
      </c>
      <c r="O2772" s="1" t="str">
        <f>IFERROR(VLOOKUP(ROWS($O$5:O2772),$K$5:$L$7000,2,FALSE),"")</f>
        <v/>
      </c>
    </row>
    <row r="2773" spans="2:15" ht="15" customHeight="1" x14ac:dyDescent="0.25">
      <c r="B2773" s="178" t="s">
        <v>12592</v>
      </c>
      <c r="C2773" s="178" t="s">
        <v>88</v>
      </c>
      <c r="D2773" s="178" t="s">
        <v>4180</v>
      </c>
      <c r="E2773" s="178" t="s">
        <v>6993</v>
      </c>
      <c r="F2773" s="178" t="s">
        <v>17</v>
      </c>
      <c r="G2773" s="1">
        <f>IF(ISNUMBER(Pay_Item_Search_Text),IF(ISNUMBER(IF(FIND(Pay_Item_Search_Text,B2773)=1,1, "FALSE")),MAX(G$4:$G2772)+1,IF(ISNUMBER(Pay_Item_Search_Text),0,IF(ISNUMBER(SEARCH(Pay_Item_Search_Text,H2773)),MAX(G$4:$G2772)+1,0))),IF(ISNUMBER(Pay_Item_Search_Text),0,IF(ISNUMBER(SEARCH(Pay_Item_Search_Text,H2773)),MAX(G$4:$G2772)+1,0)))</f>
        <v>2769</v>
      </c>
      <c r="H2773" s="1" t="str">
        <f>IF(Table_PayItems[[#This Row],[Description]]="_","_ Unique Item - "&amp;Table_PayItems[[#This Row],[Item]]&amp;" - $"&amp;Table_PayItems[[#This Row],[Unit]],Table_PayItems[[#This Row],[Description]]&amp;" - $"&amp;Table_PayItems[[#This Row],[Unit]])</f>
        <v>Geranium sanguineum, 3 inch pot - $Ea</v>
      </c>
      <c r="I2773" s="29" t="str">
        <f>IFERROR(VLOOKUP(ROWS($M$5:M2773),Table_PayItems[[Search Key]:[Concentrated Name]],2,FALSE),"")</f>
        <v>Geranium sanguineum, 3 inch pot - $Ea</v>
      </c>
      <c r="J2773" s="1"/>
      <c r="K2773" s="1"/>
      <c r="L2773" s="22">
        <f>IF(ISNUMBER(SEARCH(Pay_Item_Search_Text_2,M2773)),MAX($L$4:L2772)+1,0)</f>
        <v>0</v>
      </c>
      <c r="M2773" s="1" t="str">
        <f>IFERROR(VLOOKUP(ROWS($M$5:M2773),Table_PayItems[[Search Key]:[Concentrated Name]],2,FALSE),"")</f>
        <v>Geranium sanguineum, 3 inch pot - $Ea</v>
      </c>
      <c r="N2773" s="1" t="str">
        <f>IFERROR(VLOOKUP(ROWS($M$5:N2773),$L$5:$M$7000,2,FALSE),"")</f>
        <v/>
      </c>
      <c r="O2773" s="1" t="str">
        <f>IFERROR(VLOOKUP(ROWS($O$5:O2773),$K$5:$L$7000,2,FALSE),"")</f>
        <v/>
      </c>
    </row>
    <row r="2774" spans="2:15" ht="15" customHeight="1" x14ac:dyDescent="0.25">
      <c r="B2774" s="178" t="s">
        <v>12593</v>
      </c>
      <c r="C2774" s="178" t="s">
        <v>88</v>
      </c>
      <c r="D2774" s="178" t="s">
        <v>4181</v>
      </c>
      <c r="E2774" s="178" t="s">
        <v>6993</v>
      </c>
      <c r="F2774" s="178" t="s">
        <v>17</v>
      </c>
      <c r="G2774" s="1">
        <f>IF(ISNUMBER(Pay_Item_Search_Text),IF(ISNUMBER(IF(FIND(Pay_Item_Search_Text,B2774)=1,1, "FALSE")),MAX(G$4:$G2773)+1,IF(ISNUMBER(Pay_Item_Search_Text),0,IF(ISNUMBER(SEARCH(Pay_Item_Search_Text,H2774)),MAX(G$4:$G2773)+1,0))),IF(ISNUMBER(Pay_Item_Search_Text),0,IF(ISNUMBER(SEARCH(Pay_Item_Search_Text,H2774)),MAX(G$4:$G2773)+1,0)))</f>
        <v>2770</v>
      </c>
      <c r="H2774" s="1" t="str">
        <f>IF(Table_PayItems[[#This Row],[Description]]="_","_ Unique Item - "&amp;Table_PayItems[[#This Row],[Item]]&amp;" - $"&amp;Table_PayItems[[#This Row],[Unit]],Table_PayItems[[#This Row],[Description]]&amp;" - $"&amp;Table_PayItems[[#This Row],[Unit]])</f>
        <v>Geranium sanguineum, 4 inch pot - $Ea</v>
      </c>
      <c r="I2774" s="29" t="str">
        <f>IFERROR(VLOOKUP(ROWS($M$5:M2774),Table_PayItems[[Search Key]:[Concentrated Name]],2,FALSE),"")</f>
        <v>Geranium sanguineum, 4 inch pot - $Ea</v>
      </c>
      <c r="J2774" s="1"/>
      <c r="K2774" s="1"/>
      <c r="L2774" s="22">
        <f>IF(ISNUMBER(SEARCH(Pay_Item_Search_Text_2,M2774)),MAX($L$4:L2773)+1,0)</f>
        <v>0</v>
      </c>
      <c r="M2774" s="1" t="str">
        <f>IFERROR(VLOOKUP(ROWS($M$5:M2774),Table_PayItems[[Search Key]:[Concentrated Name]],2,FALSE),"")</f>
        <v>Geranium sanguineum, 4 inch pot - $Ea</v>
      </c>
      <c r="N2774" s="1" t="str">
        <f>IFERROR(VLOOKUP(ROWS($M$5:N2774),$L$5:$M$7000,2,FALSE),"")</f>
        <v/>
      </c>
      <c r="O2774" s="1" t="str">
        <f>IFERROR(VLOOKUP(ROWS($O$5:O2774),$K$5:$L$7000,2,FALSE),"")</f>
        <v/>
      </c>
    </row>
    <row r="2775" spans="2:15" ht="15" customHeight="1" x14ac:dyDescent="0.25">
      <c r="B2775" s="178" t="s">
        <v>12597</v>
      </c>
      <c r="C2775" s="178" t="s">
        <v>88</v>
      </c>
      <c r="D2775" s="178" t="s">
        <v>7250</v>
      </c>
      <c r="E2775" s="178" t="s">
        <v>6993</v>
      </c>
      <c r="F2775" s="178" t="s">
        <v>17</v>
      </c>
      <c r="G2775" s="1">
        <f>IF(ISNUMBER(Pay_Item_Search_Text),IF(ISNUMBER(IF(FIND(Pay_Item_Search_Text,B2775)=1,1, "FALSE")),MAX(G$4:$G2774)+1,IF(ISNUMBER(Pay_Item_Search_Text),0,IF(ISNUMBER(SEARCH(Pay_Item_Search_Text,H2775)),MAX(G$4:$G2774)+1,0))),IF(ISNUMBER(Pay_Item_Search_Text),0,IF(ISNUMBER(SEARCH(Pay_Item_Search_Text,H2775)),MAX(G$4:$G2774)+1,0)))</f>
        <v>2771</v>
      </c>
      <c r="H2775" s="1" t="str">
        <f>IF(Table_PayItems[[#This Row],[Description]]="_","_ Unique Item - "&amp;Table_PayItems[[#This Row],[Item]]&amp;" - $"&amp;Table_PayItems[[#This Row],[Unit]],Table_PayItems[[#This Row],[Description]]&amp;" - $"&amp;Table_PayItems[[#This Row],[Unit]])</f>
        <v>Geranium x cantabrigiense Biokovo, #1 cont. - $Ea</v>
      </c>
      <c r="I2775" s="29" t="str">
        <f>IFERROR(VLOOKUP(ROWS($M$5:M2775),Table_PayItems[[Search Key]:[Concentrated Name]],2,FALSE),"")</f>
        <v>Geranium x cantabrigiense Biokovo, #1 cont. - $Ea</v>
      </c>
      <c r="J2775" s="1"/>
      <c r="K2775" s="1"/>
      <c r="L2775" s="22">
        <f>IF(ISNUMBER(SEARCH(Pay_Item_Search_Text_2,M2775)),MAX($L$4:L2774)+1,0)</f>
        <v>0</v>
      </c>
      <c r="M2775" s="1" t="str">
        <f>IFERROR(VLOOKUP(ROWS($M$5:M2775),Table_PayItems[[Search Key]:[Concentrated Name]],2,FALSE),"")</f>
        <v>Geranium x cantabrigiense Biokovo, #1 cont. - $Ea</v>
      </c>
      <c r="N2775" s="1" t="str">
        <f>IFERROR(VLOOKUP(ROWS($M$5:N2775),$L$5:$M$7000,2,FALSE),"")</f>
        <v/>
      </c>
      <c r="O2775" s="1" t="str">
        <f>IFERROR(VLOOKUP(ROWS($O$5:O2775),$K$5:$L$7000,2,FALSE),"")</f>
        <v/>
      </c>
    </row>
    <row r="2776" spans="2:15" ht="15" customHeight="1" x14ac:dyDescent="0.25">
      <c r="B2776" s="178" t="s">
        <v>12598</v>
      </c>
      <c r="C2776" s="178" t="s">
        <v>88</v>
      </c>
      <c r="D2776" s="178" t="s">
        <v>7251</v>
      </c>
      <c r="E2776" s="178" t="s">
        <v>6993</v>
      </c>
      <c r="F2776" s="178" t="s">
        <v>17</v>
      </c>
      <c r="G2776" s="1">
        <f>IF(ISNUMBER(Pay_Item_Search_Text),IF(ISNUMBER(IF(FIND(Pay_Item_Search_Text,B2776)=1,1, "FALSE")),MAX(G$4:$G2775)+1,IF(ISNUMBER(Pay_Item_Search_Text),0,IF(ISNUMBER(SEARCH(Pay_Item_Search_Text,H2776)),MAX(G$4:$G2775)+1,0))),IF(ISNUMBER(Pay_Item_Search_Text),0,IF(ISNUMBER(SEARCH(Pay_Item_Search_Text,H2776)),MAX(G$4:$G2775)+1,0)))</f>
        <v>2772</v>
      </c>
      <c r="H2776" s="1" t="str">
        <f>IF(Table_PayItems[[#This Row],[Description]]="_","_ Unique Item - "&amp;Table_PayItems[[#This Row],[Item]]&amp;" - $"&amp;Table_PayItems[[#This Row],[Unit]],Table_PayItems[[#This Row],[Description]]&amp;" - $"&amp;Table_PayItems[[#This Row],[Unit]])</f>
        <v>Geranium x cantabrigiense Biokovo, 3 inch pot - $Ea</v>
      </c>
      <c r="I2776" s="29" t="str">
        <f>IFERROR(VLOOKUP(ROWS($M$5:M2776),Table_PayItems[[Search Key]:[Concentrated Name]],2,FALSE),"")</f>
        <v>Geranium x cantabrigiense Biokovo, 3 inch pot - $Ea</v>
      </c>
      <c r="J2776" s="1"/>
      <c r="K2776" s="1"/>
      <c r="L2776" s="22">
        <f>IF(ISNUMBER(SEARCH(Pay_Item_Search_Text_2,M2776)),MAX($L$4:L2775)+1,0)</f>
        <v>0</v>
      </c>
      <c r="M2776" s="1" t="str">
        <f>IFERROR(VLOOKUP(ROWS($M$5:M2776),Table_PayItems[[Search Key]:[Concentrated Name]],2,FALSE),"")</f>
        <v>Geranium x cantabrigiense Biokovo, 3 inch pot - $Ea</v>
      </c>
      <c r="N2776" s="1" t="str">
        <f>IFERROR(VLOOKUP(ROWS($M$5:N2776),$L$5:$M$7000,2,FALSE),"")</f>
        <v/>
      </c>
      <c r="O2776" s="1" t="str">
        <f>IFERROR(VLOOKUP(ROWS($O$5:O2776),$K$5:$L$7000,2,FALSE),"")</f>
        <v/>
      </c>
    </row>
    <row r="2777" spans="2:15" ht="15" customHeight="1" x14ac:dyDescent="0.25">
      <c r="B2777" s="178" t="s">
        <v>12599</v>
      </c>
      <c r="C2777" s="178" t="s">
        <v>88</v>
      </c>
      <c r="D2777" s="178" t="s">
        <v>7252</v>
      </c>
      <c r="E2777" s="178" t="s">
        <v>6993</v>
      </c>
      <c r="F2777" s="178" t="s">
        <v>17</v>
      </c>
      <c r="G2777" s="1">
        <f>IF(ISNUMBER(Pay_Item_Search_Text),IF(ISNUMBER(IF(FIND(Pay_Item_Search_Text,B2777)=1,1, "FALSE")),MAX(G$4:$G2776)+1,IF(ISNUMBER(Pay_Item_Search_Text),0,IF(ISNUMBER(SEARCH(Pay_Item_Search_Text,H2777)),MAX(G$4:$G2776)+1,0))),IF(ISNUMBER(Pay_Item_Search_Text),0,IF(ISNUMBER(SEARCH(Pay_Item_Search_Text,H2777)),MAX(G$4:$G2776)+1,0)))</f>
        <v>2773</v>
      </c>
      <c r="H2777" s="1" t="str">
        <f>IF(Table_PayItems[[#This Row],[Description]]="_","_ Unique Item - "&amp;Table_PayItems[[#This Row],[Item]]&amp;" - $"&amp;Table_PayItems[[#This Row],[Unit]],Table_PayItems[[#This Row],[Description]]&amp;" - $"&amp;Table_PayItems[[#This Row],[Unit]])</f>
        <v>Geranium x cantabrigiense Biokovo, 4 inch pot - $Ea</v>
      </c>
      <c r="I2777" s="29" t="str">
        <f>IFERROR(VLOOKUP(ROWS($M$5:M2777),Table_PayItems[[Search Key]:[Concentrated Name]],2,FALSE),"")</f>
        <v>Geranium x cantabrigiense Biokovo, 4 inch pot - $Ea</v>
      </c>
      <c r="J2777" s="1"/>
      <c r="K2777" s="1"/>
      <c r="L2777" s="22">
        <f>IF(ISNUMBER(SEARCH(Pay_Item_Search_Text_2,M2777)),MAX($L$4:L2776)+1,0)</f>
        <v>0</v>
      </c>
      <c r="M2777" s="1" t="str">
        <f>IFERROR(VLOOKUP(ROWS($M$5:M2777),Table_PayItems[[Search Key]:[Concentrated Name]],2,FALSE),"")</f>
        <v>Geranium x cantabrigiense Biokovo, 4 inch pot - $Ea</v>
      </c>
      <c r="N2777" s="1" t="str">
        <f>IFERROR(VLOOKUP(ROWS($M$5:N2777),$L$5:$M$7000,2,FALSE),"")</f>
        <v/>
      </c>
      <c r="O2777" s="1" t="str">
        <f>IFERROR(VLOOKUP(ROWS($O$5:O2777),$K$5:$L$7000,2,FALSE),"")</f>
        <v/>
      </c>
    </row>
    <row r="2778" spans="2:15" ht="15" customHeight="1" x14ac:dyDescent="0.25">
      <c r="B2778" s="178" t="s">
        <v>12600</v>
      </c>
      <c r="C2778" s="178" t="s">
        <v>88</v>
      </c>
      <c r="D2778" s="178" t="s">
        <v>4182</v>
      </c>
      <c r="E2778" s="178" t="s">
        <v>6993</v>
      </c>
      <c r="F2778" s="178" t="s">
        <v>17</v>
      </c>
      <c r="G2778" s="1">
        <f>IF(ISNUMBER(Pay_Item_Search_Text),IF(ISNUMBER(IF(FIND(Pay_Item_Search_Text,B2778)=1,1, "FALSE")),MAX(G$4:$G2777)+1,IF(ISNUMBER(Pay_Item_Search_Text),0,IF(ISNUMBER(SEARCH(Pay_Item_Search_Text,H2778)),MAX(G$4:$G2777)+1,0))),IF(ISNUMBER(Pay_Item_Search_Text),0,IF(ISNUMBER(SEARCH(Pay_Item_Search_Text,H2778)),MAX(G$4:$G2777)+1,0)))</f>
        <v>2774</v>
      </c>
      <c r="H2778" s="1" t="str">
        <f>IF(Table_PayItems[[#This Row],[Description]]="_","_ Unique Item - "&amp;Table_PayItems[[#This Row],[Item]]&amp;" - $"&amp;Table_PayItems[[#This Row],[Unit]],Table_PayItems[[#This Row],[Description]]&amp;" - $"&amp;Table_PayItems[[#This Row],[Unit]])</f>
        <v>Geranium x magnificum, #1 cont. - $Ea</v>
      </c>
      <c r="I2778" s="29" t="str">
        <f>IFERROR(VLOOKUP(ROWS($M$5:M2778),Table_PayItems[[Search Key]:[Concentrated Name]],2,FALSE),"")</f>
        <v>Geranium x magnificum, #1 cont. - $Ea</v>
      </c>
      <c r="J2778" s="1"/>
      <c r="K2778" s="1"/>
      <c r="L2778" s="22">
        <f>IF(ISNUMBER(SEARCH(Pay_Item_Search_Text_2,M2778)),MAX($L$4:L2777)+1,0)</f>
        <v>0</v>
      </c>
      <c r="M2778" s="1" t="str">
        <f>IFERROR(VLOOKUP(ROWS($M$5:M2778),Table_PayItems[[Search Key]:[Concentrated Name]],2,FALSE),"")</f>
        <v>Geranium x magnificum, #1 cont. - $Ea</v>
      </c>
      <c r="N2778" s="1" t="str">
        <f>IFERROR(VLOOKUP(ROWS($M$5:N2778),$L$5:$M$7000,2,FALSE),"")</f>
        <v/>
      </c>
      <c r="O2778" s="1" t="str">
        <f>IFERROR(VLOOKUP(ROWS($O$5:O2778),$K$5:$L$7000,2,FALSE),"")</f>
        <v/>
      </c>
    </row>
    <row r="2779" spans="2:15" ht="15" customHeight="1" x14ac:dyDescent="0.25">
      <c r="B2779" s="178" t="s">
        <v>12601</v>
      </c>
      <c r="C2779" s="178" t="s">
        <v>88</v>
      </c>
      <c r="D2779" s="178" t="s">
        <v>4183</v>
      </c>
      <c r="E2779" s="178" t="s">
        <v>6993</v>
      </c>
      <c r="F2779" s="178" t="s">
        <v>17</v>
      </c>
      <c r="G2779" s="1">
        <f>IF(ISNUMBER(Pay_Item_Search_Text),IF(ISNUMBER(IF(FIND(Pay_Item_Search_Text,B2779)=1,1, "FALSE")),MAX(G$4:$G2778)+1,IF(ISNUMBER(Pay_Item_Search_Text),0,IF(ISNUMBER(SEARCH(Pay_Item_Search_Text,H2779)),MAX(G$4:$G2778)+1,0))),IF(ISNUMBER(Pay_Item_Search_Text),0,IF(ISNUMBER(SEARCH(Pay_Item_Search_Text,H2779)),MAX(G$4:$G2778)+1,0)))</f>
        <v>2775</v>
      </c>
      <c r="H2779" s="1" t="str">
        <f>IF(Table_PayItems[[#This Row],[Description]]="_","_ Unique Item - "&amp;Table_PayItems[[#This Row],[Item]]&amp;" - $"&amp;Table_PayItems[[#This Row],[Unit]],Table_PayItems[[#This Row],[Description]]&amp;" - $"&amp;Table_PayItems[[#This Row],[Unit]])</f>
        <v>Geranium x magnificum, 3 inch pot - $Ea</v>
      </c>
      <c r="I2779" s="29" t="str">
        <f>IFERROR(VLOOKUP(ROWS($M$5:M2779),Table_PayItems[[Search Key]:[Concentrated Name]],2,FALSE),"")</f>
        <v>Geranium x magnificum, 3 inch pot - $Ea</v>
      </c>
      <c r="J2779" s="1"/>
      <c r="K2779" s="1"/>
      <c r="L2779" s="22">
        <f>IF(ISNUMBER(SEARCH(Pay_Item_Search_Text_2,M2779)),MAX($L$4:L2778)+1,0)</f>
        <v>0</v>
      </c>
      <c r="M2779" s="1" t="str">
        <f>IFERROR(VLOOKUP(ROWS($M$5:M2779),Table_PayItems[[Search Key]:[Concentrated Name]],2,FALSE),"")</f>
        <v>Geranium x magnificum, 3 inch pot - $Ea</v>
      </c>
      <c r="N2779" s="1" t="str">
        <f>IFERROR(VLOOKUP(ROWS($M$5:N2779),$L$5:$M$7000,2,FALSE),"")</f>
        <v/>
      </c>
      <c r="O2779" s="1" t="str">
        <f>IFERROR(VLOOKUP(ROWS($O$5:O2779),$K$5:$L$7000,2,FALSE),"")</f>
        <v/>
      </c>
    </row>
    <row r="2780" spans="2:15" ht="15" customHeight="1" x14ac:dyDescent="0.25">
      <c r="B2780" s="178" t="s">
        <v>12602</v>
      </c>
      <c r="C2780" s="178" t="s">
        <v>88</v>
      </c>
      <c r="D2780" s="178" t="s">
        <v>4184</v>
      </c>
      <c r="E2780" s="178" t="s">
        <v>6993</v>
      </c>
      <c r="F2780" s="178" t="s">
        <v>17</v>
      </c>
      <c r="G2780" s="1">
        <f>IF(ISNUMBER(Pay_Item_Search_Text),IF(ISNUMBER(IF(FIND(Pay_Item_Search_Text,B2780)=1,1, "FALSE")),MAX(G$4:$G2779)+1,IF(ISNUMBER(Pay_Item_Search_Text),0,IF(ISNUMBER(SEARCH(Pay_Item_Search_Text,H2780)),MAX(G$4:$G2779)+1,0))),IF(ISNUMBER(Pay_Item_Search_Text),0,IF(ISNUMBER(SEARCH(Pay_Item_Search_Text,H2780)),MAX(G$4:$G2779)+1,0)))</f>
        <v>2776</v>
      </c>
      <c r="H2780" s="1" t="str">
        <f>IF(Table_PayItems[[#This Row],[Description]]="_","_ Unique Item - "&amp;Table_PayItems[[#This Row],[Item]]&amp;" - $"&amp;Table_PayItems[[#This Row],[Unit]],Table_PayItems[[#This Row],[Description]]&amp;" - $"&amp;Table_PayItems[[#This Row],[Unit]])</f>
        <v>Geranium x magnificum, 4 inch pot - $Ea</v>
      </c>
      <c r="I2780" s="29" t="str">
        <f>IFERROR(VLOOKUP(ROWS($M$5:M2780),Table_PayItems[[Search Key]:[Concentrated Name]],2,FALSE),"")</f>
        <v>Geranium x magnificum, 4 inch pot - $Ea</v>
      </c>
      <c r="J2780" s="1"/>
      <c r="K2780" s="1"/>
      <c r="L2780" s="22">
        <f>IF(ISNUMBER(SEARCH(Pay_Item_Search_Text_2,M2780)),MAX($L$4:L2779)+1,0)</f>
        <v>0</v>
      </c>
      <c r="M2780" s="1" t="str">
        <f>IFERROR(VLOOKUP(ROWS($M$5:M2780),Table_PayItems[[Search Key]:[Concentrated Name]],2,FALSE),"")</f>
        <v>Geranium x magnificum, 4 inch pot - $Ea</v>
      </c>
      <c r="N2780" s="1" t="str">
        <f>IFERROR(VLOOKUP(ROWS($M$5:N2780),$L$5:$M$7000,2,FALSE),"")</f>
        <v/>
      </c>
      <c r="O2780" s="1" t="str">
        <f>IFERROR(VLOOKUP(ROWS($O$5:O2780),$K$5:$L$7000,2,FALSE),"")</f>
        <v/>
      </c>
    </row>
    <row r="2781" spans="2:15" ht="15" customHeight="1" x14ac:dyDescent="0.25">
      <c r="B2781" s="178" t="s">
        <v>12603</v>
      </c>
      <c r="C2781" s="178" t="s">
        <v>88</v>
      </c>
      <c r="D2781" s="178" t="s">
        <v>4185</v>
      </c>
      <c r="E2781" s="178" t="s">
        <v>6993</v>
      </c>
      <c r="F2781" s="178" t="s">
        <v>17</v>
      </c>
      <c r="G2781" s="1">
        <f>IF(ISNUMBER(Pay_Item_Search_Text),IF(ISNUMBER(IF(FIND(Pay_Item_Search_Text,B2781)=1,1, "FALSE")),MAX(G$4:$G2780)+1,IF(ISNUMBER(Pay_Item_Search_Text),0,IF(ISNUMBER(SEARCH(Pay_Item_Search_Text,H2781)),MAX(G$4:$G2780)+1,0))),IF(ISNUMBER(Pay_Item_Search_Text),0,IF(ISNUMBER(SEARCH(Pay_Item_Search_Text,H2781)),MAX(G$4:$G2780)+1,0)))</f>
        <v>2777</v>
      </c>
      <c r="H2781" s="1" t="str">
        <f>IF(Table_PayItems[[#This Row],[Description]]="_","_ Unique Item - "&amp;Table_PayItems[[#This Row],[Item]]&amp;" - $"&amp;Table_PayItems[[#This Row],[Unit]],Table_PayItems[[#This Row],[Description]]&amp;" - $"&amp;Table_PayItems[[#This Row],[Unit]])</f>
        <v>Geum triflorum, #1 cont. - $Ea</v>
      </c>
      <c r="I2781" s="29" t="str">
        <f>IFERROR(VLOOKUP(ROWS($M$5:M2781),Table_PayItems[[Search Key]:[Concentrated Name]],2,FALSE),"")</f>
        <v>Geum triflorum, #1 cont. - $Ea</v>
      </c>
      <c r="J2781" s="1"/>
      <c r="K2781" s="1"/>
      <c r="L2781" s="22">
        <f>IF(ISNUMBER(SEARCH(Pay_Item_Search_Text_2,M2781)),MAX($L$4:L2780)+1,0)</f>
        <v>0</v>
      </c>
      <c r="M2781" s="1" t="str">
        <f>IFERROR(VLOOKUP(ROWS($M$5:M2781),Table_PayItems[[Search Key]:[Concentrated Name]],2,FALSE),"")</f>
        <v>Geum triflorum, #1 cont. - $Ea</v>
      </c>
      <c r="N2781" s="1" t="str">
        <f>IFERROR(VLOOKUP(ROWS($M$5:N2781),$L$5:$M$7000,2,FALSE),"")</f>
        <v/>
      </c>
      <c r="O2781" s="1" t="str">
        <f>IFERROR(VLOOKUP(ROWS($O$5:O2781),$K$5:$L$7000,2,FALSE),"")</f>
        <v/>
      </c>
    </row>
    <row r="2782" spans="2:15" ht="15" customHeight="1" x14ac:dyDescent="0.25">
      <c r="B2782" s="178" t="s">
        <v>12604</v>
      </c>
      <c r="C2782" s="178" t="s">
        <v>88</v>
      </c>
      <c r="D2782" s="178" t="s">
        <v>4186</v>
      </c>
      <c r="E2782" s="178" t="s">
        <v>6993</v>
      </c>
      <c r="F2782" s="178" t="s">
        <v>17</v>
      </c>
      <c r="G2782" s="1">
        <f>IF(ISNUMBER(Pay_Item_Search_Text),IF(ISNUMBER(IF(FIND(Pay_Item_Search_Text,B2782)=1,1, "FALSE")),MAX(G$4:$G2781)+1,IF(ISNUMBER(Pay_Item_Search_Text),0,IF(ISNUMBER(SEARCH(Pay_Item_Search_Text,H2782)),MAX(G$4:$G2781)+1,0))),IF(ISNUMBER(Pay_Item_Search_Text),0,IF(ISNUMBER(SEARCH(Pay_Item_Search_Text,H2782)),MAX(G$4:$G2781)+1,0)))</f>
        <v>2778</v>
      </c>
      <c r="H2782" s="1" t="str">
        <f>IF(Table_PayItems[[#This Row],[Description]]="_","_ Unique Item - "&amp;Table_PayItems[[#This Row],[Item]]&amp;" - $"&amp;Table_PayItems[[#This Row],[Unit]],Table_PayItems[[#This Row],[Description]]&amp;" - $"&amp;Table_PayItems[[#This Row],[Unit]])</f>
        <v>Geum triflorum, 3 inch pot - $Ea</v>
      </c>
      <c r="I2782" s="29" t="str">
        <f>IFERROR(VLOOKUP(ROWS($M$5:M2782),Table_PayItems[[Search Key]:[Concentrated Name]],2,FALSE),"")</f>
        <v>Geum triflorum, 3 inch pot - $Ea</v>
      </c>
      <c r="J2782" s="1"/>
      <c r="K2782" s="1"/>
      <c r="L2782" s="22">
        <f>IF(ISNUMBER(SEARCH(Pay_Item_Search_Text_2,M2782)),MAX($L$4:L2781)+1,0)</f>
        <v>0</v>
      </c>
      <c r="M2782" s="1" t="str">
        <f>IFERROR(VLOOKUP(ROWS($M$5:M2782),Table_PayItems[[Search Key]:[Concentrated Name]],2,FALSE),"")</f>
        <v>Geum triflorum, 3 inch pot - $Ea</v>
      </c>
      <c r="N2782" s="1" t="str">
        <f>IFERROR(VLOOKUP(ROWS($M$5:N2782),$L$5:$M$7000,2,FALSE),"")</f>
        <v/>
      </c>
      <c r="O2782" s="1" t="str">
        <f>IFERROR(VLOOKUP(ROWS($O$5:O2782),$K$5:$L$7000,2,FALSE),"")</f>
        <v/>
      </c>
    </row>
    <row r="2783" spans="2:15" ht="15" customHeight="1" x14ac:dyDescent="0.25">
      <c r="B2783" s="178" t="s">
        <v>12605</v>
      </c>
      <c r="C2783" s="178" t="s">
        <v>88</v>
      </c>
      <c r="D2783" s="178" t="s">
        <v>4187</v>
      </c>
      <c r="E2783" s="178" t="s">
        <v>6993</v>
      </c>
      <c r="F2783" s="178" t="s">
        <v>17</v>
      </c>
      <c r="G2783" s="1">
        <f>IF(ISNUMBER(Pay_Item_Search_Text),IF(ISNUMBER(IF(FIND(Pay_Item_Search_Text,B2783)=1,1, "FALSE")),MAX(G$4:$G2782)+1,IF(ISNUMBER(Pay_Item_Search_Text),0,IF(ISNUMBER(SEARCH(Pay_Item_Search_Text,H2783)),MAX(G$4:$G2782)+1,0))),IF(ISNUMBER(Pay_Item_Search_Text),0,IF(ISNUMBER(SEARCH(Pay_Item_Search_Text,H2783)),MAX(G$4:$G2782)+1,0)))</f>
        <v>2779</v>
      </c>
      <c r="H2783" s="1" t="str">
        <f>IF(Table_PayItems[[#This Row],[Description]]="_","_ Unique Item - "&amp;Table_PayItems[[#This Row],[Item]]&amp;" - $"&amp;Table_PayItems[[#This Row],[Unit]],Table_PayItems[[#This Row],[Description]]&amp;" - $"&amp;Table_PayItems[[#This Row],[Unit]])</f>
        <v>Geum triflorum, 4 inch pot - $Ea</v>
      </c>
      <c r="I2783" s="29" t="str">
        <f>IFERROR(VLOOKUP(ROWS($M$5:M2783),Table_PayItems[[Search Key]:[Concentrated Name]],2,FALSE),"")</f>
        <v>Geum triflorum, 4 inch pot - $Ea</v>
      </c>
      <c r="J2783" s="1"/>
      <c r="K2783" s="1"/>
      <c r="L2783" s="22">
        <f>IF(ISNUMBER(SEARCH(Pay_Item_Search_Text_2,M2783)),MAX($L$4:L2782)+1,0)</f>
        <v>0</v>
      </c>
      <c r="M2783" s="1" t="str">
        <f>IFERROR(VLOOKUP(ROWS($M$5:M2783),Table_PayItems[[Search Key]:[Concentrated Name]],2,FALSE),"")</f>
        <v>Geum triflorum, 4 inch pot - $Ea</v>
      </c>
      <c r="N2783" s="1" t="str">
        <f>IFERROR(VLOOKUP(ROWS($M$5:N2783),$L$5:$M$7000,2,FALSE),"")</f>
        <v/>
      </c>
      <c r="O2783" s="1" t="str">
        <f>IFERROR(VLOOKUP(ROWS($O$5:O2783),$K$5:$L$7000,2,FALSE),"")</f>
        <v/>
      </c>
    </row>
    <row r="2784" spans="2:15" ht="15" customHeight="1" x14ac:dyDescent="0.25">
      <c r="B2784" s="178" t="s">
        <v>12606</v>
      </c>
      <c r="C2784" s="178" t="s">
        <v>88</v>
      </c>
      <c r="D2784" s="178" t="s">
        <v>7253</v>
      </c>
      <c r="E2784" s="178" t="s">
        <v>6993</v>
      </c>
      <c r="F2784" s="178" t="s">
        <v>17</v>
      </c>
      <c r="G2784" s="1">
        <f>IF(ISNUMBER(Pay_Item_Search_Text),IF(ISNUMBER(IF(FIND(Pay_Item_Search_Text,B2784)=1,1, "FALSE")),MAX(G$4:$G2783)+1,IF(ISNUMBER(Pay_Item_Search_Text),0,IF(ISNUMBER(SEARCH(Pay_Item_Search_Text,H2784)),MAX(G$4:$G2783)+1,0))),IF(ISNUMBER(Pay_Item_Search_Text),0,IF(ISNUMBER(SEARCH(Pay_Item_Search_Text,H2784)),MAX(G$4:$G2783)+1,0)))</f>
        <v>2780</v>
      </c>
      <c r="H2784" s="1" t="str">
        <f>IF(Table_PayItems[[#This Row],[Description]]="_","_ Unique Item - "&amp;Table_PayItems[[#This Row],[Item]]&amp;" - $"&amp;Table_PayItems[[#This Row],[Unit]],Table_PayItems[[#This Row],[Description]]&amp;" - $"&amp;Table_PayItems[[#This Row],[Unit]])</f>
        <v>Ginko biloba Autumn Gold, 1 1/2 inch - $Ea</v>
      </c>
      <c r="I2784" s="29" t="str">
        <f>IFERROR(VLOOKUP(ROWS($M$5:M2784),Table_PayItems[[Search Key]:[Concentrated Name]],2,FALSE),"")</f>
        <v>Ginko biloba Autumn Gold, 1 1/2 inch - $Ea</v>
      </c>
      <c r="J2784" s="1"/>
      <c r="K2784" s="1"/>
      <c r="L2784" s="22">
        <f>IF(ISNUMBER(SEARCH(Pay_Item_Search_Text_2,M2784)),MAX($L$4:L2783)+1,0)</f>
        <v>0</v>
      </c>
      <c r="M2784" s="1" t="str">
        <f>IFERROR(VLOOKUP(ROWS($M$5:M2784),Table_PayItems[[Search Key]:[Concentrated Name]],2,FALSE),"")</f>
        <v>Ginko biloba Autumn Gold, 1 1/2 inch - $Ea</v>
      </c>
      <c r="N2784" s="1" t="str">
        <f>IFERROR(VLOOKUP(ROWS($M$5:N2784),$L$5:$M$7000,2,FALSE),"")</f>
        <v/>
      </c>
      <c r="O2784" s="1" t="str">
        <f>IFERROR(VLOOKUP(ROWS($O$5:O2784),$K$5:$L$7000,2,FALSE),"")</f>
        <v/>
      </c>
    </row>
    <row r="2785" spans="2:15" ht="15" customHeight="1" x14ac:dyDescent="0.25">
      <c r="B2785" s="178" t="s">
        <v>12607</v>
      </c>
      <c r="C2785" s="178" t="s">
        <v>88</v>
      </c>
      <c r="D2785" s="178" t="s">
        <v>7254</v>
      </c>
      <c r="E2785" s="178" t="s">
        <v>6993</v>
      </c>
      <c r="F2785" s="178" t="s">
        <v>17</v>
      </c>
      <c r="G2785" s="1">
        <f>IF(ISNUMBER(Pay_Item_Search_Text),IF(ISNUMBER(IF(FIND(Pay_Item_Search_Text,B2785)=1,1, "FALSE")),MAX(G$4:$G2784)+1,IF(ISNUMBER(Pay_Item_Search_Text),0,IF(ISNUMBER(SEARCH(Pay_Item_Search_Text,H2785)),MAX(G$4:$G2784)+1,0))),IF(ISNUMBER(Pay_Item_Search_Text),0,IF(ISNUMBER(SEARCH(Pay_Item_Search_Text,H2785)),MAX(G$4:$G2784)+1,0)))</f>
        <v>2781</v>
      </c>
      <c r="H2785" s="1" t="str">
        <f>IF(Table_PayItems[[#This Row],[Description]]="_","_ Unique Item - "&amp;Table_PayItems[[#This Row],[Item]]&amp;" - $"&amp;Table_PayItems[[#This Row],[Unit]],Table_PayItems[[#This Row],[Description]]&amp;" - $"&amp;Table_PayItems[[#This Row],[Unit]])</f>
        <v>Ginko biloba Autumn Gold, 1 3/4 inch - $Ea</v>
      </c>
      <c r="I2785" s="29" t="str">
        <f>IFERROR(VLOOKUP(ROWS($M$5:M2785),Table_PayItems[[Search Key]:[Concentrated Name]],2,FALSE),"")</f>
        <v>Ginko biloba Autumn Gold, 1 3/4 inch - $Ea</v>
      </c>
      <c r="J2785" s="1"/>
      <c r="K2785" s="1"/>
      <c r="L2785" s="22">
        <f>IF(ISNUMBER(SEARCH(Pay_Item_Search_Text_2,M2785)),MAX($L$4:L2784)+1,0)</f>
        <v>0</v>
      </c>
      <c r="M2785" s="1" t="str">
        <f>IFERROR(VLOOKUP(ROWS($M$5:M2785),Table_PayItems[[Search Key]:[Concentrated Name]],2,FALSE),"")</f>
        <v>Ginko biloba Autumn Gold, 1 3/4 inch - $Ea</v>
      </c>
      <c r="N2785" s="1" t="str">
        <f>IFERROR(VLOOKUP(ROWS($M$5:N2785),$L$5:$M$7000,2,FALSE),"")</f>
        <v/>
      </c>
      <c r="O2785" s="1" t="str">
        <f>IFERROR(VLOOKUP(ROWS($O$5:O2785),$K$5:$L$7000,2,FALSE),"")</f>
        <v/>
      </c>
    </row>
    <row r="2786" spans="2:15" ht="15" customHeight="1" x14ac:dyDescent="0.25">
      <c r="B2786" s="178" t="s">
        <v>12608</v>
      </c>
      <c r="C2786" s="178" t="s">
        <v>88</v>
      </c>
      <c r="D2786" s="178" t="s">
        <v>7255</v>
      </c>
      <c r="E2786" s="178" t="s">
        <v>6993</v>
      </c>
      <c r="F2786" s="178" t="s">
        <v>17</v>
      </c>
      <c r="G2786" s="1">
        <f>IF(ISNUMBER(Pay_Item_Search_Text),IF(ISNUMBER(IF(FIND(Pay_Item_Search_Text,B2786)=1,1, "FALSE")),MAX(G$4:$G2785)+1,IF(ISNUMBER(Pay_Item_Search_Text),0,IF(ISNUMBER(SEARCH(Pay_Item_Search_Text,H2786)),MAX(G$4:$G2785)+1,0))),IF(ISNUMBER(Pay_Item_Search_Text),0,IF(ISNUMBER(SEARCH(Pay_Item_Search_Text,H2786)),MAX(G$4:$G2785)+1,0)))</f>
        <v>2782</v>
      </c>
      <c r="H2786" s="1" t="str">
        <f>IF(Table_PayItems[[#This Row],[Description]]="_","_ Unique Item - "&amp;Table_PayItems[[#This Row],[Item]]&amp;" - $"&amp;Table_PayItems[[#This Row],[Unit]],Table_PayItems[[#This Row],[Description]]&amp;" - $"&amp;Table_PayItems[[#This Row],[Unit]])</f>
        <v>Ginko biloba Autumn Gold, 2 inch - $Ea</v>
      </c>
      <c r="I2786" s="29" t="str">
        <f>IFERROR(VLOOKUP(ROWS($M$5:M2786),Table_PayItems[[Search Key]:[Concentrated Name]],2,FALSE),"")</f>
        <v>Ginko biloba Autumn Gold, 2 inch - $Ea</v>
      </c>
      <c r="J2786" s="1"/>
      <c r="K2786" s="1"/>
      <c r="L2786" s="22">
        <f>IF(ISNUMBER(SEARCH(Pay_Item_Search_Text_2,M2786)),MAX($L$4:L2785)+1,0)</f>
        <v>0</v>
      </c>
      <c r="M2786" s="1" t="str">
        <f>IFERROR(VLOOKUP(ROWS($M$5:M2786),Table_PayItems[[Search Key]:[Concentrated Name]],2,FALSE),"")</f>
        <v>Ginko biloba Autumn Gold, 2 inch - $Ea</v>
      </c>
      <c r="N2786" s="1" t="str">
        <f>IFERROR(VLOOKUP(ROWS($M$5:N2786),$L$5:$M$7000,2,FALSE),"")</f>
        <v/>
      </c>
      <c r="O2786" s="1" t="str">
        <f>IFERROR(VLOOKUP(ROWS($O$5:O2786),$K$5:$L$7000,2,FALSE),"")</f>
        <v/>
      </c>
    </row>
    <row r="2787" spans="2:15" ht="15" customHeight="1" x14ac:dyDescent="0.25">
      <c r="B2787" s="178" t="s">
        <v>12609</v>
      </c>
      <c r="C2787" s="178" t="s">
        <v>88</v>
      </c>
      <c r="D2787" s="178" t="s">
        <v>7256</v>
      </c>
      <c r="E2787" s="178" t="s">
        <v>6993</v>
      </c>
      <c r="F2787" s="178" t="s">
        <v>17</v>
      </c>
      <c r="G2787" s="1">
        <f>IF(ISNUMBER(Pay_Item_Search_Text),IF(ISNUMBER(IF(FIND(Pay_Item_Search_Text,B2787)=1,1, "FALSE")),MAX(G$4:$G2786)+1,IF(ISNUMBER(Pay_Item_Search_Text),0,IF(ISNUMBER(SEARCH(Pay_Item_Search_Text,H2787)),MAX(G$4:$G2786)+1,0))),IF(ISNUMBER(Pay_Item_Search_Text),0,IF(ISNUMBER(SEARCH(Pay_Item_Search_Text,H2787)),MAX(G$4:$G2786)+1,0)))</f>
        <v>2783</v>
      </c>
      <c r="H2787" s="1" t="str">
        <f>IF(Table_PayItems[[#This Row],[Description]]="_","_ Unique Item - "&amp;Table_PayItems[[#This Row],[Item]]&amp;" - $"&amp;Table_PayItems[[#This Row],[Unit]],Table_PayItems[[#This Row],[Description]]&amp;" - $"&amp;Table_PayItems[[#This Row],[Unit]])</f>
        <v>Ginko biloba Fastigiata, 1 1/2 inch - $Ea</v>
      </c>
      <c r="I2787" s="29" t="str">
        <f>IFERROR(VLOOKUP(ROWS($M$5:M2787),Table_PayItems[[Search Key]:[Concentrated Name]],2,FALSE),"")</f>
        <v>Ginko biloba Fastigiata, 1 1/2 inch - $Ea</v>
      </c>
      <c r="J2787" s="1"/>
      <c r="K2787" s="1"/>
      <c r="L2787" s="22">
        <f>IF(ISNUMBER(SEARCH(Pay_Item_Search_Text_2,M2787)),MAX($L$4:L2786)+1,0)</f>
        <v>0</v>
      </c>
      <c r="M2787" s="1" t="str">
        <f>IFERROR(VLOOKUP(ROWS($M$5:M2787),Table_PayItems[[Search Key]:[Concentrated Name]],2,FALSE),"")</f>
        <v>Ginko biloba Fastigiata, 1 1/2 inch - $Ea</v>
      </c>
      <c r="N2787" s="1" t="str">
        <f>IFERROR(VLOOKUP(ROWS($M$5:N2787),$L$5:$M$7000,2,FALSE),"")</f>
        <v/>
      </c>
      <c r="O2787" s="1" t="str">
        <f>IFERROR(VLOOKUP(ROWS($O$5:O2787),$K$5:$L$7000,2,FALSE),"")</f>
        <v/>
      </c>
    </row>
    <row r="2788" spans="2:15" ht="15" customHeight="1" x14ac:dyDescent="0.25">
      <c r="B2788" s="178" t="s">
        <v>12610</v>
      </c>
      <c r="C2788" s="178" t="s">
        <v>88</v>
      </c>
      <c r="D2788" s="178" t="s">
        <v>4188</v>
      </c>
      <c r="E2788" s="178" t="s">
        <v>17</v>
      </c>
      <c r="F2788" s="178" t="s">
        <v>17</v>
      </c>
      <c r="G2788" s="1">
        <f>IF(ISNUMBER(Pay_Item_Search_Text),IF(ISNUMBER(IF(FIND(Pay_Item_Search_Text,B2788)=1,1, "FALSE")),MAX(G$4:$G2787)+1,IF(ISNUMBER(Pay_Item_Search_Text),0,IF(ISNUMBER(SEARCH(Pay_Item_Search_Text,H2788)),MAX(G$4:$G2787)+1,0))),IF(ISNUMBER(Pay_Item_Search_Text),0,IF(ISNUMBER(SEARCH(Pay_Item_Search_Text,H2788)),MAX(G$4:$G2787)+1,0)))</f>
        <v>2784</v>
      </c>
      <c r="H2788" s="1" t="str">
        <f>IF(Table_PayItems[[#This Row],[Description]]="_","_ Unique Item - "&amp;Table_PayItems[[#This Row],[Item]]&amp;" - $"&amp;Table_PayItems[[#This Row],[Unit]],Table_PayItems[[#This Row],[Description]]&amp;" - $"&amp;Table_PayItems[[#This Row],[Unit]])</f>
        <v>Ginko biloba 'Fastigiata', 1 3/4 inch - $Ea</v>
      </c>
      <c r="I2788" s="29" t="str">
        <f>IFERROR(VLOOKUP(ROWS($M$5:M2788),Table_PayItems[[Search Key]:[Concentrated Name]],2,FALSE),"")</f>
        <v>Ginko biloba 'Fastigiata', 1 3/4 inch - $Ea</v>
      </c>
      <c r="J2788" s="1"/>
      <c r="K2788" s="1"/>
      <c r="L2788" s="22">
        <f>IF(ISNUMBER(SEARCH(Pay_Item_Search_Text_2,M2788)),MAX($L$4:L2787)+1,0)</f>
        <v>0</v>
      </c>
      <c r="M2788" s="1" t="str">
        <f>IFERROR(VLOOKUP(ROWS($M$5:M2788),Table_PayItems[[Search Key]:[Concentrated Name]],2,FALSE),"")</f>
        <v>Ginko biloba 'Fastigiata', 1 3/4 inch - $Ea</v>
      </c>
      <c r="N2788" s="1" t="str">
        <f>IFERROR(VLOOKUP(ROWS($M$5:N2788),$L$5:$M$7000,2,FALSE),"")</f>
        <v/>
      </c>
      <c r="O2788" s="1" t="str">
        <f>IFERROR(VLOOKUP(ROWS($O$5:O2788),$K$5:$L$7000,2,FALSE),"")</f>
        <v/>
      </c>
    </row>
    <row r="2789" spans="2:15" ht="15" customHeight="1" x14ac:dyDescent="0.25">
      <c r="B2789" s="178" t="s">
        <v>12611</v>
      </c>
      <c r="C2789" s="178" t="s">
        <v>88</v>
      </c>
      <c r="D2789" s="178" t="s">
        <v>7257</v>
      </c>
      <c r="E2789" s="178" t="s">
        <v>6993</v>
      </c>
      <c r="F2789" s="178" t="s">
        <v>17</v>
      </c>
      <c r="G2789" s="1">
        <f>IF(ISNUMBER(Pay_Item_Search_Text),IF(ISNUMBER(IF(FIND(Pay_Item_Search_Text,B2789)=1,1, "FALSE")),MAX(G$4:$G2788)+1,IF(ISNUMBER(Pay_Item_Search_Text),0,IF(ISNUMBER(SEARCH(Pay_Item_Search_Text,H2789)),MAX(G$4:$G2788)+1,0))),IF(ISNUMBER(Pay_Item_Search_Text),0,IF(ISNUMBER(SEARCH(Pay_Item_Search_Text,H2789)),MAX(G$4:$G2788)+1,0)))</f>
        <v>2785</v>
      </c>
      <c r="H2789" s="1" t="str">
        <f>IF(Table_PayItems[[#This Row],[Description]]="_","_ Unique Item - "&amp;Table_PayItems[[#This Row],[Item]]&amp;" - $"&amp;Table_PayItems[[#This Row],[Unit]],Table_PayItems[[#This Row],[Description]]&amp;" - $"&amp;Table_PayItems[[#This Row],[Unit]])</f>
        <v>Ginko biloba Fastigiata, 2 inch - $Ea</v>
      </c>
      <c r="I2789" s="29" t="str">
        <f>IFERROR(VLOOKUP(ROWS($M$5:M2789),Table_PayItems[[Search Key]:[Concentrated Name]],2,FALSE),"")</f>
        <v>Ginko biloba Fastigiata, 2 inch - $Ea</v>
      </c>
      <c r="J2789" s="1"/>
      <c r="K2789" s="1"/>
      <c r="L2789" s="22">
        <f>IF(ISNUMBER(SEARCH(Pay_Item_Search_Text_2,M2789)),MAX($L$4:L2788)+1,0)</f>
        <v>0</v>
      </c>
      <c r="M2789" s="1" t="str">
        <f>IFERROR(VLOOKUP(ROWS($M$5:M2789),Table_PayItems[[Search Key]:[Concentrated Name]],2,FALSE),"")</f>
        <v>Ginko biloba Fastigiata, 2 inch - $Ea</v>
      </c>
      <c r="N2789" s="1" t="str">
        <f>IFERROR(VLOOKUP(ROWS($M$5:N2789),$L$5:$M$7000,2,FALSE),"")</f>
        <v/>
      </c>
      <c r="O2789" s="1" t="str">
        <f>IFERROR(VLOOKUP(ROWS($O$5:O2789),$K$5:$L$7000,2,FALSE),"")</f>
        <v/>
      </c>
    </row>
    <row r="2790" spans="2:15" ht="15" customHeight="1" x14ac:dyDescent="0.25">
      <c r="B2790" s="178" t="s">
        <v>12612</v>
      </c>
      <c r="C2790" s="178" t="s">
        <v>88</v>
      </c>
      <c r="D2790" s="178" t="s">
        <v>4189</v>
      </c>
      <c r="E2790" s="178" t="s">
        <v>6993</v>
      </c>
      <c r="F2790" s="178" t="s">
        <v>17</v>
      </c>
      <c r="G2790" s="1">
        <f>IF(ISNUMBER(Pay_Item_Search_Text),IF(ISNUMBER(IF(FIND(Pay_Item_Search_Text,B2790)=1,1, "FALSE")),MAX(G$4:$G2789)+1,IF(ISNUMBER(Pay_Item_Search_Text),0,IF(ISNUMBER(SEARCH(Pay_Item_Search_Text,H2790)),MAX(G$4:$G2789)+1,0))),IF(ISNUMBER(Pay_Item_Search_Text),0,IF(ISNUMBER(SEARCH(Pay_Item_Search_Text,H2790)),MAX(G$4:$G2789)+1,0)))</f>
        <v>2786</v>
      </c>
      <c r="H2790" s="1" t="str">
        <f>IF(Table_PayItems[[#This Row],[Description]]="_","_ Unique Item - "&amp;Table_PayItems[[#This Row],[Item]]&amp;" - $"&amp;Table_PayItems[[#This Row],[Unit]],Table_PayItems[[#This Row],[Description]]&amp;" - $"&amp;Table_PayItems[[#This Row],[Unit]])</f>
        <v>Ginko biloba, 1 1/2 inch - $Ea</v>
      </c>
      <c r="I2790" s="29" t="str">
        <f>IFERROR(VLOOKUP(ROWS($M$5:M2790),Table_PayItems[[Search Key]:[Concentrated Name]],2,FALSE),"")</f>
        <v>Ginko biloba, 1 1/2 inch - $Ea</v>
      </c>
      <c r="J2790" s="1"/>
      <c r="K2790" s="1"/>
      <c r="L2790" s="22">
        <f>IF(ISNUMBER(SEARCH(Pay_Item_Search_Text_2,M2790)),MAX($L$4:L2789)+1,0)</f>
        <v>0</v>
      </c>
      <c r="M2790" s="1" t="str">
        <f>IFERROR(VLOOKUP(ROWS($M$5:M2790),Table_PayItems[[Search Key]:[Concentrated Name]],2,FALSE),"")</f>
        <v>Ginko biloba, 1 1/2 inch - $Ea</v>
      </c>
      <c r="N2790" s="1" t="str">
        <f>IFERROR(VLOOKUP(ROWS($M$5:N2790),$L$5:$M$7000,2,FALSE),"")</f>
        <v/>
      </c>
      <c r="O2790" s="1" t="str">
        <f>IFERROR(VLOOKUP(ROWS($O$5:O2790),$K$5:$L$7000,2,FALSE),"")</f>
        <v/>
      </c>
    </row>
    <row r="2791" spans="2:15" ht="15" customHeight="1" x14ac:dyDescent="0.25">
      <c r="B2791" s="178" t="s">
        <v>12613</v>
      </c>
      <c r="C2791" s="178" t="s">
        <v>88</v>
      </c>
      <c r="D2791" s="178" t="s">
        <v>4190</v>
      </c>
      <c r="E2791" s="178" t="s">
        <v>6993</v>
      </c>
      <c r="F2791" s="178" t="s">
        <v>17</v>
      </c>
      <c r="G2791" s="1">
        <f>IF(ISNUMBER(Pay_Item_Search_Text),IF(ISNUMBER(IF(FIND(Pay_Item_Search_Text,B2791)=1,1, "FALSE")),MAX(G$4:$G2790)+1,IF(ISNUMBER(Pay_Item_Search_Text),0,IF(ISNUMBER(SEARCH(Pay_Item_Search_Text,H2791)),MAX(G$4:$G2790)+1,0))),IF(ISNUMBER(Pay_Item_Search_Text),0,IF(ISNUMBER(SEARCH(Pay_Item_Search_Text,H2791)),MAX(G$4:$G2790)+1,0)))</f>
        <v>2787</v>
      </c>
      <c r="H2791" s="1" t="str">
        <f>IF(Table_PayItems[[#This Row],[Description]]="_","_ Unique Item - "&amp;Table_PayItems[[#This Row],[Item]]&amp;" - $"&amp;Table_PayItems[[#This Row],[Unit]],Table_PayItems[[#This Row],[Description]]&amp;" - $"&amp;Table_PayItems[[#This Row],[Unit]])</f>
        <v>Ginko biloba, 1 3/4 inch - $Ea</v>
      </c>
      <c r="I2791" s="29" t="str">
        <f>IFERROR(VLOOKUP(ROWS($M$5:M2791),Table_PayItems[[Search Key]:[Concentrated Name]],2,FALSE),"")</f>
        <v>Ginko biloba, 1 3/4 inch - $Ea</v>
      </c>
      <c r="J2791" s="1"/>
      <c r="K2791" s="1"/>
      <c r="L2791" s="22">
        <f>IF(ISNUMBER(SEARCH(Pay_Item_Search_Text_2,M2791)),MAX($L$4:L2790)+1,0)</f>
        <v>0</v>
      </c>
      <c r="M2791" s="1" t="str">
        <f>IFERROR(VLOOKUP(ROWS($M$5:M2791),Table_PayItems[[Search Key]:[Concentrated Name]],2,FALSE),"")</f>
        <v>Ginko biloba, 1 3/4 inch - $Ea</v>
      </c>
      <c r="N2791" s="1" t="str">
        <f>IFERROR(VLOOKUP(ROWS($M$5:N2791),$L$5:$M$7000,2,FALSE),"")</f>
        <v/>
      </c>
      <c r="O2791" s="1" t="str">
        <f>IFERROR(VLOOKUP(ROWS($O$5:O2791),$K$5:$L$7000,2,FALSE),"")</f>
        <v/>
      </c>
    </row>
    <row r="2792" spans="2:15" ht="15" customHeight="1" x14ac:dyDescent="0.25">
      <c r="B2792" s="178" t="s">
        <v>12614</v>
      </c>
      <c r="C2792" s="178" t="s">
        <v>88</v>
      </c>
      <c r="D2792" s="178" t="s">
        <v>4191</v>
      </c>
      <c r="E2792" s="178" t="s">
        <v>6993</v>
      </c>
      <c r="F2792" s="178" t="s">
        <v>17</v>
      </c>
      <c r="G2792" s="1">
        <f>IF(ISNUMBER(Pay_Item_Search_Text),IF(ISNUMBER(IF(FIND(Pay_Item_Search_Text,B2792)=1,1, "FALSE")),MAX(G$4:$G2791)+1,IF(ISNUMBER(Pay_Item_Search_Text),0,IF(ISNUMBER(SEARCH(Pay_Item_Search_Text,H2792)),MAX(G$4:$G2791)+1,0))),IF(ISNUMBER(Pay_Item_Search_Text),0,IF(ISNUMBER(SEARCH(Pay_Item_Search_Text,H2792)),MAX(G$4:$G2791)+1,0)))</f>
        <v>2788</v>
      </c>
      <c r="H2792" s="1" t="str">
        <f>IF(Table_PayItems[[#This Row],[Description]]="_","_ Unique Item - "&amp;Table_PayItems[[#This Row],[Item]]&amp;" - $"&amp;Table_PayItems[[#This Row],[Unit]],Table_PayItems[[#This Row],[Description]]&amp;" - $"&amp;Table_PayItems[[#This Row],[Unit]])</f>
        <v>Ginko biloba, 2 inch - $Ea</v>
      </c>
      <c r="I2792" s="29" t="str">
        <f>IFERROR(VLOOKUP(ROWS($M$5:M2792),Table_PayItems[[Search Key]:[Concentrated Name]],2,FALSE),"")</f>
        <v>Ginko biloba, 2 inch - $Ea</v>
      </c>
      <c r="J2792" s="1"/>
      <c r="K2792" s="1"/>
      <c r="L2792" s="22">
        <f>IF(ISNUMBER(SEARCH(Pay_Item_Search_Text_2,M2792)),MAX($L$4:L2791)+1,0)</f>
        <v>0</v>
      </c>
      <c r="M2792" s="1" t="str">
        <f>IFERROR(VLOOKUP(ROWS($M$5:M2792),Table_PayItems[[Search Key]:[Concentrated Name]],2,FALSE),"")</f>
        <v>Ginko biloba, 2 inch - $Ea</v>
      </c>
      <c r="N2792" s="1" t="str">
        <f>IFERROR(VLOOKUP(ROWS($M$5:N2792),$L$5:$M$7000,2,FALSE),"")</f>
        <v/>
      </c>
      <c r="O2792" s="1" t="str">
        <f>IFERROR(VLOOKUP(ROWS($O$5:O2792),$K$5:$L$7000,2,FALSE),"")</f>
        <v/>
      </c>
    </row>
    <row r="2793" spans="2:15" ht="15" customHeight="1" x14ac:dyDescent="0.25">
      <c r="B2793" s="178" t="s">
        <v>11498</v>
      </c>
      <c r="C2793" s="178" t="s">
        <v>88</v>
      </c>
      <c r="D2793" s="178" t="s">
        <v>3416</v>
      </c>
      <c r="E2793" s="178" t="s">
        <v>17</v>
      </c>
      <c r="F2793" s="178" t="s">
        <v>17</v>
      </c>
      <c r="G2793" s="1">
        <f>IF(ISNUMBER(Pay_Item_Search_Text),IF(ISNUMBER(IF(FIND(Pay_Item_Search_Text,B2793)=1,1, "FALSE")),MAX(G$4:$G2792)+1,IF(ISNUMBER(Pay_Item_Search_Text),0,IF(ISNUMBER(SEARCH(Pay_Item_Search_Text,H2793)),MAX(G$4:$G2792)+1,0))),IF(ISNUMBER(Pay_Item_Search_Text),0,IF(ISNUMBER(SEARCH(Pay_Item_Search_Text,H2793)),MAX(G$4:$G2792)+1,0)))</f>
        <v>2789</v>
      </c>
      <c r="H2793" s="1" t="str">
        <f>IF(Table_PayItems[[#This Row],[Description]]="_","_ Unique Item - "&amp;Table_PayItems[[#This Row],[Item]]&amp;" - $"&amp;Table_PayItems[[#This Row],[Unit]],Table_PayItems[[#This Row],[Description]]&amp;" - $"&amp;Table_PayItems[[#This Row],[Unit]])</f>
        <v>Glare Screen Connection, Conc - $Ea</v>
      </c>
      <c r="I2793" s="29" t="str">
        <f>IFERROR(VLOOKUP(ROWS($M$5:M2793),Table_PayItems[[Search Key]:[Concentrated Name]],2,FALSE),"")</f>
        <v>Glare Screen Connection, Conc - $Ea</v>
      </c>
      <c r="J2793" s="1"/>
      <c r="K2793" s="1"/>
      <c r="L2793" s="22">
        <f>IF(ISNUMBER(SEARCH(Pay_Item_Search_Text_2,M2793)),MAX($L$4:L2792)+1,0)</f>
        <v>0</v>
      </c>
      <c r="M2793" s="1" t="str">
        <f>IFERROR(VLOOKUP(ROWS($M$5:M2793),Table_PayItems[[Search Key]:[Concentrated Name]],2,FALSE),"")</f>
        <v>Glare Screen Connection, Conc - $Ea</v>
      </c>
      <c r="N2793" s="1" t="str">
        <f>IFERROR(VLOOKUP(ROWS($M$5:N2793),$L$5:$M$7000,2,FALSE),"")</f>
        <v/>
      </c>
      <c r="O2793" s="1" t="str">
        <f>IFERROR(VLOOKUP(ROWS($O$5:O2793),$K$5:$L$7000,2,FALSE),"")</f>
        <v/>
      </c>
    </row>
    <row r="2794" spans="2:15" ht="15" customHeight="1" x14ac:dyDescent="0.25">
      <c r="B2794" s="178" t="s">
        <v>11499</v>
      </c>
      <c r="C2794" s="178" t="s">
        <v>88</v>
      </c>
      <c r="D2794" s="178" t="s">
        <v>3417</v>
      </c>
      <c r="E2794" s="178" t="s">
        <v>17</v>
      </c>
      <c r="F2794" s="178" t="s">
        <v>17</v>
      </c>
      <c r="G2794" s="1">
        <f>IF(ISNUMBER(Pay_Item_Search_Text),IF(ISNUMBER(IF(FIND(Pay_Item_Search_Text,B2794)=1,1, "FALSE")),MAX(G$4:$G2793)+1,IF(ISNUMBER(Pay_Item_Search_Text),0,IF(ISNUMBER(SEARCH(Pay_Item_Search_Text,H2794)),MAX(G$4:$G2793)+1,0))),IF(ISNUMBER(Pay_Item_Search_Text),0,IF(ISNUMBER(SEARCH(Pay_Item_Search_Text,H2794)),MAX(G$4:$G2793)+1,0)))</f>
        <v>2790</v>
      </c>
      <c r="H2794" s="1" t="str">
        <f>IF(Table_PayItems[[#This Row],[Description]]="_","_ Unique Item - "&amp;Table_PayItems[[#This Row],[Item]]&amp;" - $"&amp;Table_PayItems[[#This Row],[Unit]],Table_PayItems[[#This Row],[Description]]&amp;" - $"&amp;Table_PayItems[[#This Row],[Unit]])</f>
        <v>Glare Screen Connection, Conc, Perforated Steel Square Tube - $Ea</v>
      </c>
      <c r="I2794" s="29" t="str">
        <f>IFERROR(VLOOKUP(ROWS($M$5:M2794),Table_PayItems[[Search Key]:[Concentrated Name]],2,FALSE),"")</f>
        <v>Glare Screen Connection, Conc, Perforated Steel Square Tube - $Ea</v>
      </c>
      <c r="J2794" s="1"/>
      <c r="K2794" s="1"/>
      <c r="L2794" s="22">
        <f>IF(ISNUMBER(SEARCH(Pay_Item_Search_Text_2,M2794)),MAX($L$4:L2793)+1,0)</f>
        <v>0</v>
      </c>
      <c r="M2794" s="1" t="str">
        <f>IFERROR(VLOOKUP(ROWS($M$5:M2794),Table_PayItems[[Search Key]:[Concentrated Name]],2,FALSE),"")</f>
        <v>Glare Screen Connection, Conc, Perforated Steel Square Tube - $Ea</v>
      </c>
      <c r="N2794" s="1" t="str">
        <f>IFERROR(VLOOKUP(ROWS($M$5:N2794),$L$5:$M$7000,2,FALSE),"")</f>
        <v/>
      </c>
      <c r="O2794" s="1" t="str">
        <f>IFERROR(VLOOKUP(ROWS($O$5:O2794),$K$5:$L$7000,2,FALSE),"")</f>
        <v/>
      </c>
    </row>
    <row r="2795" spans="2:15" ht="15" customHeight="1" x14ac:dyDescent="0.25">
      <c r="B2795" s="178" t="s">
        <v>11164</v>
      </c>
      <c r="C2795" s="178" t="s">
        <v>104</v>
      </c>
      <c r="D2795" s="178" t="s">
        <v>3102</v>
      </c>
      <c r="E2795" s="178" t="s">
        <v>6941</v>
      </c>
      <c r="F2795" s="178" t="s">
        <v>17</v>
      </c>
      <c r="G2795" s="1">
        <f>IF(ISNUMBER(Pay_Item_Search_Text),IF(ISNUMBER(IF(FIND(Pay_Item_Search_Text,B2795)=1,1, "FALSE")),MAX(G$4:$G2794)+1,IF(ISNUMBER(Pay_Item_Search_Text),0,IF(ISNUMBER(SEARCH(Pay_Item_Search_Text,H2795)),MAX(G$4:$G2794)+1,0))),IF(ISNUMBER(Pay_Item_Search_Text),0,IF(ISNUMBER(SEARCH(Pay_Item_Search_Text,H2795)),MAX(G$4:$G2794)+1,0)))</f>
        <v>2791</v>
      </c>
      <c r="H2795" s="1" t="str">
        <f>IF(Table_PayItems[[#This Row],[Description]]="_","_ Unique Item - "&amp;Table_PayItems[[#This Row],[Item]]&amp;" - $"&amp;Table_PayItems[[#This Row],[Unit]],Table_PayItems[[#This Row],[Description]]&amp;" - $"&amp;Table_PayItems[[#This Row],[Unit]])</f>
        <v>Glare Screen, Conc - $Ft</v>
      </c>
      <c r="I2795" s="29" t="str">
        <f>IFERROR(VLOOKUP(ROWS($M$5:M2795),Table_PayItems[[Search Key]:[Concentrated Name]],2,FALSE),"")</f>
        <v>Glare Screen, Conc - $Ft</v>
      </c>
      <c r="J2795" s="1"/>
      <c r="K2795" s="1"/>
      <c r="L2795" s="22">
        <f>IF(ISNUMBER(SEARCH(Pay_Item_Search_Text_2,M2795)),MAX($L$4:L2794)+1,0)</f>
        <v>0</v>
      </c>
      <c r="M2795" s="1" t="str">
        <f>IFERROR(VLOOKUP(ROWS($M$5:M2795),Table_PayItems[[Search Key]:[Concentrated Name]],2,FALSE),"")</f>
        <v>Glare Screen, Conc - $Ft</v>
      </c>
      <c r="N2795" s="1" t="str">
        <f>IFERROR(VLOOKUP(ROWS($M$5:N2795),$L$5:$M$7000,2,FALSE),"")</f>
        <v/>
      </c>
      <c r="O2795" s="1" t="str">
        <f>IFERROR(VLOOKUP(ROWS($O$5:O2795),$K$5:$L$7000,2,FALSE),"")</f>
        <v/>
      </c>
    </row>
    <row r="2796" spans="2:15" ht="15" customHeight="1" x14ac:dyDescent="0.25">
      <c r="B2796" s="178" t="s">
        <v>11165</v>
      </c>
      <c r="C2796" s="178" t="s">
        <v>104</v>
      </c>
      <c r="D2796" s="178" t="s">
        <v>3103</v>
      </c>
      <c r="E2796" s="178" t="s">
        <v>6941</v>
      </c>
      <c r="F2796" s="178" t="s">
        <v>17</v>
      </c>
      <c r="G2796" s="1">
        <f>IF(ISNUMBER(Pay_Item_Search_Text),IF(ISNUMBER(IF(FIND(Pay_Item_Search_Text,B2796)=1,1, "FALSE")),MAX(G$4:$G2795)+1,IF(ISNUMBER(Pay_Item_Search_Text),0,IF(ISNUMBER(SEARCH(Pay_Item_Search_Text,H2796)),MAX(G$4:$G2795)+1,0))),IF(ISNUMBER(Pay_Item_Search_Text),0,IF(ISNUMBER(SEARCH(Pay_Item_Search_Text,H2796)),MAX(G$4:$G2795)+1,0)))</f>
        <v>2792</v>
      </c>
      <c r="H2796" s="24" t="str">
        <f>IF(Table_PayItems[[#This Row],[Description]]="_","_ Unique Item - "&amp;Table_PayItems[[#This Row],[Item]]&amp;" - $"&amp;Table_PayItems[[#This Row],[Unit]],Table_PayItems[[#This Row],[Description]]&amp;" - $"&amp;Table_PayItems[[#This Row],[Unit]])</f>
        <v>Glare Screen, Conc, Split - $Ft</v>
      </c>
      <c r="I2796" s="30" t="str">
        <f>IFERROR(VLOOKUP(ROWS($M$5:M2796),Table_PayItems[[Search Key]:[Concentrated Name]],2,FALSE),"")</f>
        <v>Glare Screen, Conc, Split - $Ft</v>
      </c>
      <c r="J2796" s="1"/>
      <c r="K2796" s="1"/>
      <c r="L2796" s="22">
        <f>IF(ISNUMBER(SEARCH(Pay_Item_Search_Text_2,M2796)),MAX($L$4:L2795)+1,0)</f>
        <v>0</v>
      </c>
      <c r="M2796" s="1" t="str">
        <f>IFERROR(VLOOKUP(ROWS($M$5:M2796),Table_PayItems[[Search Key]:[Concentrated Name]],2,FALSE),"")</f>
        <v>Glare Screen, Conc, Split - $Ft</v>
      </c>
      <c r="N2796" s="1" t="str">
        <f>IFERROR(VLOOKUP(ROWS($M$5:N2796),$L$5:$M$7000,2,FALSE),"")</f>
        <v/>
      </c>
      <c r="O2796" s="1" t="str">
        <f>IFERROR(VLOOKUP(ROWS($O$5:O2796),$K$5:$L$7000,2,FALSE),"")</f>
        <v/>
      </c>
    </row>
    <row r="2797" spans="2:15" ht="15" customHeight="1" x14ac:dyDescent="0.25">
      <c r="B2797" s="178" t="s">
        <v>8026</v>
      </c>
      <c r="C2797" s="178" t="s">
        <v>104</v>
      </c>
      <c r="D2797" s="178" t="s">
        <v>119</v>
      </c>
      <c r="E2797" s="178" t="s">
        <v>17</v>
      </c>
      <c r="F2797" s="178" t="s">
        <v>17</v>
      </c>
      <c r="G2797" s="1">
        <f>IF(ISNUMBER(Pay_Item_Search_Text),IF(ISNUMBER(IF(FIND(Pay_Item_Search_Text,B2797)=1,1, "FALSE")),MAX(G$4:$G2796)+1,IF(ISNUMBER(Pay_Item_Search_Text),0,IF(ISNUMBER(SEARCH(Pay_Item_Search_Text,H2797)),MAX(G$4:$G2796)+1,0))),IF(ISNUMBER(Pay_Item_Search_Text),0,IF(ISNUMBER(SEARCH(Pay_Item_Search_Text,H2797)),MAX(G$4:$G2796)+1,0)))</f>
        <v>2793</v>
      </c>
      <c r="H2797" s="1" t="str">
        <f>IF(Table_PayItems[[#This Row],[Description]]="_","_ Unique Item - "&amp;Table_PayItems[[#This Row],[Item]]&amp;" - $"&amp;Table_PayItems[[#This Row],[Unit]],Table_PayItems[[#This Row],[Description]]&amp;" - $"&amp;Table_PayItems[[#This Row],[Unit]])</f>
        <v>Glare Screen, Rem - $Ft</v>
      </c>
      <c r="I2797" s="29" t="str">
        <f>IFERROR(VLOOKUP(ROWS($M$5:M2797),Table_PayItems[[Search Key]:[Concentrated Name]],2,FALSE),"")</f>
        <v>Glare Screen, Rem - $Ft</v>
      </c>
      <c r="J2797" s="1"/>
      <c r="K2797" s="1"/>
      <c r="L2797" s="22">
        <f>IF(ISNUMBER(SEARCH(Pay_Item_Search_Text_2,M2797)),MAX($L$4:L2796)+1,0)</f>
        <v>0</v>
      </c>
      <c r="M2797" s="1" t="str">
        <f>IFERROR(VLOOKUP(ROWS($M$5:M2797),Table_PayItems[[Search Key]:[Concentrated Name]],2,FALSE),"")</f>
        <v>Glare Screen, Rem - $Ft</v>
      </c>
      <c r="N2797" s="1" t="str">
        <f>IFERROR(VLOOKUP(ROWS($M$5:N2797),$L$5:$M$7000,2,FALSE),"")</f>
        <v/>
      </c>
      <c r="O2797" s="1" t="str">
        <f>IFERROR(VLOOKUP(ROWS($O$5:O2797),$K$5:$L$7000,2,FALSE),"")</f>
        <v/>
      </c>
    </row>
    <row r="2798" spans="2:15" ht="15" customHeight="1" x14ac:dyDescent="0.25">
      <c r="B2798" s="178" t="s">
        <v>11937</v>
      </c>
      <c r="C2798" s="178" t="s">
        <v>104</v>
      </c>
      <c r="D2798" s="178" t="s">
        <v>6973</v>
      </c>
      <c r="E2798" s="178" t="s">
        <v>7903</v>
      </c>
      <c r="F2798" s="178" t="s">
        <v>17</v>
      </c>
      <c r="G2798" s="1">
        <f>IF(ISNUMBER(Pay_Item_Search_Text),IF(ISNUMBER(IF(FIND(Pay_Item_Search_Text,B2798)=1,1, "FALSE")),MAX(G$4:$G2797)+1,IF(ISNUMBER(Pay_Item_Search_Text),0,IF(ISNUMBER(SEARCH(Pay_Item_Search_Text,H2798)),MAX(G$4:$G2797)+1,0))),IF(ISNUMBER(Pay_Item_Search_Text),0,IF(ISNUMBER(SEARCH(Pay_Item_Search_Text,H2798)),MAX(G$4:$G2797)+1,0)))</f>
        <v>2794</v>
      </c>
      <c r="H2798" s="1" t="str">
        <f>IF(Table_PayItems[[#This Row],[Description]]="_","_ Unique Item - "&amp;Table_PayItems[[#This Row],[Item]]&amp;" - $"&amp;Table_PayItems[[#This Row],[Unit]],Table_PayItems[[#This Row],[Description]]&amp;" - $"&amp;Table_PayItems[[#This Row],[Unit]])</f>
        <v>Glare Screen, Temp - $Ft</v>
      </c>
      <c r="I2798" s="29" t="str">
        <f>IFERROR(VLOOKUP(ROWS($M$5:M2798),Table_PayItems[[Search Key]:[Concentrated Name]],2,FALSE),"")</f>
        <v>Glare Screen, Temp - $Ft</v>
      </c>
      <c r="J2798" s="1"/>
      <c r="K2798" s="1"/>
      <c r="L2798" s="22">
        <f>IF(ISNUMBER(SEARCH(Pay_Item_Search_Text_2,M2798)),MAX($L$4:L2797)+1,0)</f>
        <v>0</v>
      </c>
      <c r="M2798" s="1" t="str">
        <f>IFERROR(VLOOKUP(ROWS($M$5:M2798),Table_PayItems[[Search Key]:[Concentrated Name]],2,FALSE),"")</f>
        <v>Glare Screen, Temp - $Ft</v>
      </c>
      <c r="N2798" s="1" t="str">
        <f>IFERROR(VLOOKUP(ROWS($M$5:N2798),$L$5:$M$7000,2,FALSE),"")</f>
        <v/>
      </c>
      <c r="O2798" s="1" t="str">
        <f>IFERROR(VLOOKUP(ROWS($O$5:O2798),$K$5:$L$7000,2,FALSE),"")</f>
        <v/>
      </c>
    </row>
    <row r="2799" spans="2:15" ht="15" customHeight="1" x14ac:dyDescent="0.25">
      <c r="B2799" s="178" t="s">
        <v>11939</v>
      </c>
      <c r="C2799" s="178" t="s">
        <v>88</v>
      </c>
      <c r="D2799" s="178" t="s">
        <v>6975</v>
      </c>
      <c r="E2799" s="178" t="s">
        <v>7903</v>
      </c>
      <c r="F2799" s="178" t="s">
        <v>17</v>
      </c>
      <c r="G2799" s="1">
        <f>IF(ISNUMBER(Pay_Item_Search_Text),IF(ISNUMBER(IF(FIND(Pay_Item_Search_Text,B2799)=1,1, "FALSE")),MAX(G$4:$G2798)+1,IF(ISNUMBER(Pay_Item_Search_Text),0,IF(ISNUMBER(SEARCH(Pay_Item_Search_Text,H2799)),MAX(G$4:$G2798)+1,0))),IF(ISNUMBER(Pay_Item_Search_Text),0,IF(ISNUMBER(SEARCH(Pay_Item_Search_Text,H2799)),MAX(G$4:$G2798)+1,0)))</f>
        <v>2795</v>
      </c>
      <c r="H2799" s="1" t="str">
        <f>IF(Table_PayItems[[#This Row],[Description]]="_","_ Unique Item - "&amp;Table_PayItems[[#This Row],[Item]]&amp;" - $"&amp;Table_PayItems[[#This Row],[Unit]],Table_PayItems[[#This Row],[Description]]&amp;" - $"&amp;Table_PayItems[[#This Row],[Unit]])</f>
        <v>Glare Screen, Temp, Complete Section, Replaced - $Ea</v>
      </c>
      <c r="I2799" s="29" t="str">
        <f>IFERROR(VLOOKUP(ROWS($M$5:M2799),Table_PayItems[[Search Key]:[Concentrated Name]],2,FALSE),"")</f>
        <v>Glare Screen, Temp, Complete Section, Replaced - $Ea</v>
      </c>
      <c r="J2799" s="1"/>
      <c r="K2799" s="1"/>
      <c r="L2799" s="22">
        <f>IF(ISNUMBER(SEARCH(Pay_Item_Search_Text_2,M2799)),MAX($L$4:L2798)+1,0)</f>
        <v>0</v>
      </c>
      <c r="M2799" s="1" t="str">
        <f>IFERROR(VLOOKUP(ROWS($M$5:M2799),Table_PayItems[[Search Key]:[Concentrated Name]],2,FALSE),"")</f>
        <v>Glare Screen, Temp, Complete Section, Replaced - $Ea</v>
      </c>
      <c r="N2799" s="1" t="str">
        <f>IFERROR(VLOOKUP(ROWS($M$5:N2799),$L$5:$M$7000,2,FALSE),"")</f>
        <v/>
      </c>
      <c r="O2799" s="1" t="str">
        <f>IFERROR(VLOOKUP(ROWS($O$5:O2799),$K$5:$L$7000,2,FALSE),"")</f>
        <v/>
      </c>
    </row>
    <row r="2800" spans="2:15" ht="15" customHeight="1" x14ac:dyDescent="0.25">
      <c r="B2800" s="178" t="s">
        <v>11938</v>
      </c>
      <c r="C2800" s="178" t="s">
        <v>104</v>
      </c>
      <c r="D2800" s="178" t="s">
        <v>6974</v>
      </c>
      <c r="E2800" s="178" t="s">
        <v>7903</v>
      </c>
      <c r="F2800" s="178" t="s">
        <v>17</v>
      </c>
      <c r="G2800" s="1">
        <f>IF(ISNUMBER(Pay_Item_Search_Text),IF(ISNUMBER(IF(FIND(Pay_Item_Search_Text,B2800)=1,1, "FALSE")),MAX(G$4:$G2799)+1,IF(ISNUMBER(Pay_Item_Search_Text),0,IF(ISNUMBER(SEARCH(Pay_Item_Search_Text,H2800)),MAX(G$4:$G2799)+1,0))),IF(ISNUMBER(Pay_Item_Search_Text),0,IF(ISNUMBER(SEARCH(Pay_Item_Search_Text,H2800)),MAX(G$4:$G2799)+1,0)))</f>
        <v>2796</v>
      </c>
      <c r="H2800" s="1" t="str">
        <f>IF(Table_PayItems[[#This Row],[Description]]="_","_ Unique Item - "&amp;Table_PayItems[[#This Row],[Item]]&amp;" - $"&amp;Table_PayItems[[#This Row],[Unit]],Table_PayItems[[#This Row],[Description]]&amp;" - $"&amp;Table_PayItems[[#This Row],[Unit]])</f>
        <v>Glare Screen, Temp, Relocated - $Ft</v>
      </c>
      <c r="I2800" s="29" t="str">
        <f>IFERROR(VLOOKUP(ROWS($M$5:M2800),Table_PayItems[[Search Key]:[Concentrated Name]],2,FALSE),"")</f>
        <v>Glare Screen, Temp, Relocated - $Ft</v>
      </c>
      <c r="J2800" s="1"/>
      <c r="K2800" s="1"/>
      <c r="L2800" s="22">
        <f>IF(ISNUMBER(SEARCH(Pay_Item_Search_Text_2,M2800)),MAX($L$4:L2799)+1,0)</f>
        <v>0</v>
      </c>
      <c r="M2800" s="1" t="str">
        <f>IFERROR(VLOOKUP(ROWS($M$5:M2800),Table_PayItems[[Search Key]:[Concentrated Name]],2,FALSE),"")</f>
        <v>Glare Screen, Temp, Relocated - $Ft</v>
      </c>
      <c r="N2800" s="1" t="str">
        <f>IFERROR(VLOOKUP(ROWS($M$5:N2800),$L$5:$M$7000,2,FALSE),"")</f>
        <v/>
      </c>
      <c r="O2800" s="1" t="str">
        <f>IFERROR(VLOOKUP(ROWS($O$5:O2800),$K$5:$L$7000,2,FALSE),"")</f>
        <v/>
      </c>
    </row>
    <row r="2801" spans="2:15" ht="15" customHeight="1" x14ac:dyDescent="0.25">
      <c r="B2801" s="178" t="s">
        <v>12615</v>
      </c>
      <c r="C2801" s="178" t="s">
        <v>88</v>
      </c>
      <c r="D2801" s="178" t="s">
        <v>7258</v>
      </c>
      <c r="E2801" s="178" t="s">
        <v>6993</v>
      </c>
      <c r="F2801" s="178" t="s">
        <v>17</v>
      </c>
      <c r="G2801" s="1">
        <f>IF(ISNUMBER(Pay_Item_Search_Text),IF(ISNUMBER(IF(FIND(Pay_Item_Search_Text,B2801)=1,1, "FALSE")),MAX(G$4:$G2800)+1,IF(ISNUMBER(Pay_Item_Search_Text),0,IF(ISNUMBER(SEARCH(Pay_Item_Search_Text,H2801)),MAX(G$4:$G2800)+1,0))),IF(ISNUMBER(Pay_Item_Search_Text),0,IF(ISNUMBER(SEARCH(Pay_Item_Search_Text,H2801)),MAX(G$4:$G2800)+1,0)))</f>
        <v>2797</v>
      </c>
      <c r="H2801" s="1" t="str">
        <f>IF(Table_PayItems[[#This Row],[Description]]="_","_ Unique Item - "&amp;Table_PayItems[[#This Row],[Item]]&amp;" - $"&amp;Table_PayItems[[#This Row],[Unit]],Table_PayItems[[#This Row],[Description]]&amp;" - $"&amp;Table_PayItems[[#This Row],[Unit]])</f>
        <v>Gleditsia triacanthos inermis Green Glory, 1 1/2 inch - $Ea</v>
      </c>
      <c r="I2801" s="29" t="str">
        <f>IFERROR(VLOOKUP(ROWS($M$5:M2801),Table_PayItems[[Search Key]:[Concentrated Name]],2,FALSE),"")</f>
        <v>Gleditsia triacanthos inermis Green Glory, 1 1/2 inch - $Ea</v>
      </c>
      <c r="J2801" s="1"/>
      <c r="K2801" s="1"/>
      <c r="L2801" s="22">
        <f>IF(ISNUMBER(SEARCH(Pay_Item_Search_Text_2,M2801)),MAX($L$4:L2800)+1,0)</f>
        <v>0</v>
      </c>
      <c r="M2801" s="1" t="str">
        <f>IFERROR(VLOOKUP(ROWS($M$5:M2801),Table_PayItems[[Search Key]:[Concentrated Name]],2,FALSE),"")</f>
        <v>Gleditsia triacanthos inermis Green Glory, 1 1/2 inch - $Ea</v>
      </c>
      <c r="N2801" s="1" t="str">
        <f>IFERROR(VLOOKUP(ROWS($M$5:N2801),$L$5:$M$7000,2,FALSE),"")</f>
        <v/>
      </c>
      <c r="O2801" s="1" t="str">
        <f>IFERROR(VLOOKUP(ROWS($O$5:O2801),$K$5:$L$7000,2,FALSE),"")</f>
        <v/>
      </c>
    </row>
    <row r="2802" spans="2:15" ht="15" customHeight="1" x14ac:dyDescent="0.25">
      <c r="B2802" s="178" t="s">
        <v>12616</v>
      </c>
      <c r="C2802" s="178" t="s">
        <v>88</v>
      </c>
      <c r="D2802" s="178" t="s">
        <v>7259</v>
      </c>
      <c r="E2802" s="178" t="s">
        <v>6993</v>
      </c>
      <c r="F2802" s="178" t="s">
        <v>17</v>
      </c>
      <c r="G2802" s="1">
        <f>IF(ISNUMBER(Pay_Item_Search_Text),IF(ISNUMBER(IF(FIND(Pay_Item_Search_Text,B2802)=1,1, "FALSE")),MAX(G$4:$G2801)+1,IF(ISNUMBER(Pay_Item_Search_Text),0,IF(ISNUMBER(SEARCH(Pay_Item_Search_Text,H2802)),MAX(G$4:$G2801)+1,0))),IF(ISNUMBER(Pay_Item_Search_Text),0,IF(ISNUMBER(SEARCH(Pay_Item_Search_Text,H2802)),MAX(G$4:$G2801)+1,0)))</f>
        <v>2798</v>
      </c>
      <c r="H2802" s="1" t="str">
        <f>IF(Table_PayItems[[#This Row],[Description]]="_","_ Unique Item - "&amp;Table_PayItems[[#This Row],[Item]]&amp;" - $"&amp;Table_PayItems[[#This Row],[Unit]],Table_PayItems[[#This Row],[Description]]&amp;" - $"&amp;Table_PayItems[[#This Row],[Unit]])</f>
        <v>Gleditsia triacanthos inermis Green Glory, 1 3/4 inch - $Ea</v>
      </c>
      <c r="I2802" s="29" t="str">
        <f>IFERROR(VLOOKUP(ROWS($M$5:M2802),Table_PayItems[[Search Key]:[Concentrated Name]],2,FALSE),"")</f>
        <v>Gleditsia triacanthos inermis Green Glory, 1 3/4 inch - $Ea</v>
      </c>
      <c r="J2802" s="1"/>
      <c r="K2802" s="1"/>
      <c r="L2802" s="22">
        <f>IF(ISNUMBER(SEARCH(Pay_Item_Search_Text_2,M2802)),MAX($L$4:L2801)+1,0)</f>
        <v>0</v>
      </c>
      <c r="M2802" s="1" t="str">
        <f>IFERROR(VLOOKUP(ROWS($M$5:M2802),Table_PayItems[[Search Key]:[Concentrated Name]],2,FALSE),"")</f>
        <v>Gleditsia triacanthos inermis Green Glory, 1 3/4 inch - $Ea</v>
      </c>
      <c r="N2802" s="1" t="str">
        <f>IFERROR(VLOOKUP(ROWS($M$5:N2802),$L$5:$M$7000,2,FALSE),"")</f>
        <v/>
      </c>
      <c r="O2802" s="1" t="str">
        <f>IFERROR(VLOOKUP(ROWS($O$5:O2802),$K$5:$L$7000,2,FALSE),"")</f>
        <v/>
      </c>
    </row>
    <row r="2803" spans="2:15" ht="15" customHeight="1" x14ac:dyDescent="0.25">
      <c r="B2803" s="178" t="s">
        <v>12617</v>
      </c>
      <c r="C2803" s="178" t="s">
        <v>88</v>
      </c>
      <c r="D2803" s="178" t="s">
        <v>7260</v>
      </c>
      <c r="E2803" s="178" t="s">
        <v>6993</v>
      </c>
      <c r="F2803" s="178" t="s">
        <v>17</v>
      </c>
      <c r="G2803" s="1">
        <f>IF(ISNUMBER(Pay_Item_Search_Text),IF(ISNUMBER(IF(FIND(Pay_Item_Search_Text,B2803)=1,1, "FALSE")),MAX(G$4:$G2802)+1,IF(ISNUMBER(Pay_Item_Search_Text),0,IF(ISNUMBER(SEARCH(Pay_Item_Search_Text,H2803)),MAX(G$4:$G2802)+1,0))),IF(ISNUMBER(Pay_Item_Search_Text),0,IF(ISNUMBER(SEARCH(Pay_Item_Search_Text,H2803)),MAX(G$4:$G2802)+1,0)))</f>
        <v>2799</v>
      </c>
      <c r="H2803" s="1" t="str">
        <f>IF(Table_PayItems[[#This Row],[Description]]="_","_ Unique Item - "&amp;Table_PayItems[[#This Row],[Item]]&amp;" - $"&amp;Table_PayItems[[#This Row],[Unit]],Table_PayItems[[#This Row],[Description]]&amp;" - $"&amp;Table_PayItems[[#This Row],[Unit]])</f>
        <v>Gleditsia triacanthos inermis Green Glory, 2 inch - $Ea</v>
      </c>
      <c r="I2803" s="29" t="str">
        <f>IFERROR(VLOOKUP(ROWS($M$5:M2803),Table_PayItems[[Search Key]:[Concentrated Name]],2,FALSE),"")</f>
        <v>Gleditsia triacanthos inermis Green Glory, 2 inch - $Ea</v>
      </c>
      <c r="J2803" s="1"/>
      <c r="K2803" s="1"/>
      <c r="L2803" s="22">
        <f>IF(ISNUMBER(SEARCH(Pay_Item_Search_Text_2,M2803)),MAX($L$4:L2802)+1,0)</f>
        <v>0</v>
      </c>
      <c r="M2803" s="1" t="str">
        <f>IFERROR(VLOOKUP(ROWS($M$5:M2803),Table_PayItems[[Search Key]:[Concentrated Name]],2,FALSE),"")</f>
        <v>Gleditsia triacanthos inermis Green Glory, 2 inch - $Ea</v>
      </c>
      <c r="N2803" s="1" t="str">
        <f>IFERROR(VLOOKUP(ROWS($M$5:N2803),$L$5:$M$7000,2,FALSE),"")</f>
        <v/>
      </c>
      <c r="O2803" s="1" t="str">
        <f>IFERROR(VLOOKUP(ROWS($O$5:O2803),$K$5:$L$7000,2,FALSE),"")</f>
        <v/>
      </c>
    </row>
    <row r="2804" spans="2:15" ht="15" customHeight="1" x14ac:dyDescent="0.25">
      <c r="B2804" s="178" t="s">
        <v>12618</v>
      </c>
      <c r="C2804" s="178" t="s">
        <v>88</v>
      </c>
      <c r="D2804" s="178" t="s">
        <v>7261</v>
      </c>
      <c r="E2804" s="178" t="s">
        <v>6993</v>
      </c>
      <c r="F2804" s="178" t="s">
        <v>17</v>
      </c>
      <c r="G2804" s="1">
        <f>IF(ISNUMBER(Pay_Item_Search_Text),IF(ISNUMBER(IF(FIND(Pay_Item_Search_Text,B2804)=1,1, "FALSE")),MAX(G$4:$G2803)+1,IF(ISNUMBER(Pay_Item_Search_Text),0,IF(ISNUMBER(SEARCH(Pay_Item_Search_Text,H2804)),MAX(G$4:$G2803)+1,0))),IF(ISNUMBER(Pay_Item_Search_Text),0,IF(ISNUMBER(SEARCH(Pay_Item_Search_Text,H2804)),MAX(G$4:$G2803)+1,0)))</f>
        <v>2800</v>
      </c>
      <c r="H2804" s="1" t="str">
        <f>IF(Table_PayItems[[#This Row],[Description]]="_","_ Unique Item - "&amp;Table_PayItems[[#This Row],[Item]]&amp;" - $"&amp;Table_PayItems[[#This Row],[Unit]],Table_PayItems[[#This Row],[Description]]&amp;" - $"&amp;Table_PayItems[[#This Row],[Unit]])</f>
        <v>Gleditsia triacanthos inermis Majestic, 1 1/2 inch - $Ea</v>
      </c>
      <c r="I2804" s="29" t="str">
        <f>IFERROR(VLOOKUP(ROWS($M$5:M2804),Table_PayItems[[Search Key]:[Concentrated Name]],2,FALSE),"")</f>
        <v>Gleditsia triacanthos inermis Majestic, 1 1/2 inch - $Ea</v>
      </c>
      <c r="J2804" s="1"/>
      <c r="K2804" s="1"/>
      <c r="L2804" s="22">
        <f>IF(ISNUMBER(SEARCH(Pay_Item_Search_Text_2,M2804)),MAX($L$4:L2803)+1,0)</f>
        <v>0</v>
      </c>
      <c r="M2804" s="1" t="str">
        <f>IFERROR(VLOOKUP(ROWS($M$5:M2804),Table_PayItems[[Search Key]:[Concentrated Name]],2,FALSE),"")</f>
        <v>Gleditsia triacanthos inermis Majestic, 1 1/2 inch - $Ea</v>
      </c>
      <c r="N2804" s="1" t="str">
        <f>IFERROR(VLOOKUP(ROWS($M$5:N2804),$L$5:$M$7000,2,FALSE),"")</f>
        <v/>
      </c>
      <c r="O2804" s="1" t="str">
        <f>IFERROR(VLOOKUP(ROWS($O$5:O2804),$K$5:$L$7000,2,FALSE),"")</f>
        <v/>
      </c>
    </row>
    <row r="2805" spans="2:15" ht="15" customHeight="1" x14ac:dyDescent="0.25">
      <c r="B2805" s="178" t="s">
        <v>12619</v>
      </c>
      <c r="C2805" s="178" t="s">
        <v>88</v>
      </c>
      <c r="D2805" s="178" t="s">
        <v>7262</v>
      </c>
      <c r="E2805" s="178" t="s">
        <v>6993</v>
      </c>
      <c r="F2805" s="178" t="s">
        <v>17</v>
      </c>
      <c r="G2805" s="1">
        <f>IF(ISNUMBER(Pay_Item_Search_Text),IF(ISNUMBER(IF(FIND(Pay_Item_Search_Text,B2805)=1,1, "FALSE")),MAX(G$4:$G2804)+1,IF(ISNUMBER(Pay_Item_Search_Text),0,IF(ISNUMBER(SEARCH(Pay_Item_Search_Text,H2805)),MAX(G$4:$G2804)+1,0))),IF(ISNUMBER(Pay_Item_Search_Text),0,IF(ISNUMBER(SEARCH(Pay_Item_Search_Text,H2805)),MAX(G$4:$G2804)+1,0)))</f>
        <v>2801</v>
      </c>
      <c r="H2805" s="1" t="str">
        <f>IF(Table_PayItems[[#This Row],[Description]]="_","_ Unique Item - "&amp;Table_PayItems[[#This Row],[Item]]&amp;" - $"&amp;Table_PayItems[[#This Row],[Unit]],Table_PayItems[[#This Row],[Description]]&amp;" - $"&amp;Table_PayItems[[#This Row],[Unit]])</f>
        <v>Gleditsia triacanthos inermis Majestic, 1 3/4 inch - $Ea</v>
      </c>
      <c r="I2805" s="29" t="str">
        <f>IFERROR(VLOOKUP(ROWS($M$5:M2805),Table_PayItems[[Search Key]:[Concentrated Name]],2,FALSE),"")</f>
        <v>Gleditsia triacanthos inermis Majestic, 1 3/4 inch - $Ea</v>
      </c>
      <c r="J2805" s="1"/>
      <c r="K2805" s="1"/>
      <c r="L2805" s="22">
        <f>IF(ISNUMBER(SEARCH(Pay_Item_Search_Text_2,M2805)),MAX($L$4:L2804)+1,0)</f>
        <v>0</v>
      </c>
      <c r="M2805" s="1" t="str">
        <f>IFERROR(VLOOKUP(ROWS($M$5:M2805),Table_PayItems[[Search Key]:[Concentrated Name]],2,FALSE),"")</f>
        <v>Gleditsia triacanthos inermis Majestic, 1 3/4 inch - $Ea</v>
      </c>
      <c r="N2805" s="1" t="str">
        <f>IFERROR(VLOOKUP(ROWS($M$5:N2805),$L$5:$M$7000,2,FALSE),"")</f>
        <v/>
      </c>
      <c r="O2805" s="1" t="str">
        <f>IFERROR(VLOOKUP(ROWS($O$5:O2805),$K$5:$L$7000,2,FALSE),"")</f>
        <v/>
      </c>
    </row>
    <row r="2806" spans="2:15" ht="15" customHeight="1" x14ac:dyDescent="0.25">
      <c r="B2806" s="178" t="s">
        <v>12620</v>
      </c>
      <c r="C2806" s="178" t="s">
        <v>88</v>
      </c>
      <c r="D2806" s="178" t="s">
        <v>7263</v>
      </c>
      <c r="E2806" s="178" t="s">
        <v>6993</v>
      </c>
      <c r="F2806" s="178" t="s">
        <v>17</v>
      </c>
      <c r="G2806" s="1">
        <f>IF(ISNUMBER(Pay_Item_Search_Text),IF(ISNUMBER(IF(FIND(Pay_Item_Search_Text,B2806)=1,1, "FALSE")),MAX(G$4:$G2805)+1,IF(ISNUMBER(Pay_Item_Search_Text),0,IF(ISNUMBER(SEARCH(Pay_Item_Search_Text,H2806)),MAX(G$4:$G2805)+1,0))),IF(ISNUMBER(Pay_Item_Search_Text),0,IF(ISNUMBER(SEARCH(Pay_Item_Search_Text,H2806)),MAX(G$4:$G2805)+1,0)))</f>
        <v>2802</v>
      </c>
      <c r="H2806" s="1" t="str">
        <f>IF(Table_PayItems[[#This Row],[Description]]="_","_ Unique Item - "&amp;Table_PayItems[[#This Row],[Item]]&amp;" - $"&amp;Table_PayItems[[#This Row],[Unit]],Table_PayItems[[#This Row],[Description]]&amp;" - $"&amp;Table_PayItems[[#This Row],[Unit]])</f>
        <v>Gleditsia triacanthos inermis Majestic, 2 inch - $Ea</v>
      </c>
      <c r="I2806" s="29" t="str">
        <f>IFERROR(VLOOKUP(ROWS($M$5:M2806),Table_PayItems[[Search Key]:[Concentrated Name]],2,FALSE),"")</f>
        <v>Gleditsia triacanthos inermis Majestic, 2 inch - $Ea</v>
      </c>
      <c r="J2806" s="1"/>
      <c r="K2806" s="1"/>
      <c r="L2806" s="22">
        <f>IF(ISNUMBER(SEARCH(Pay_Item_Search_Text_2,M2806)),MAX($L$4:L2805)+1,0)</f>
        <v>0</v>
      </c>
      <c r="M2806" s="1" t="str">
        <f>IFERROR(VLOOKUP(ROWS($M$5:M2806),Table_PayItems[[Search Key]:[Concentrated Name]],2,FALSE),"")</f>
        <v>Gleditsia triacanthos inermis Majestic, 2 inch - $Ea</v>
      </c>
      <c r="N2806" s="1" t="str">
        <f>IFERROR(VLOOKUP(ROWS($M$5:N2806),$L$5:$M$7000,2,FALSE),"")</f>
        <v/>
      </c>
      <c r="O2806" s="1" t="str">
        <f>IFERROR(VLOOKUP(ROWS($O$5:O2806),$K$5:$L$7000,2,FALSE),"")</f>
        <v/>
      </c>
    </row>
    <row r="2807" spans="2:15" ht="15" customHeight="1" x14ac:dyDescent="0.25">
      <c r="B2807" s="178" t="s">
        <v>12621</v>
      </c>
      <c r="C2807" s="178" t="s">
        <v>88</v>
      </c>
      <c r="D2807" s="178" t="s">
        <v>7264</v>
      </c>
      <c r="E2807" s="178" t="s">
        <v>6993</v>
      </c>
      <c r="F2807" s="178" t="s">
        <v>17</v>
      </c>
      <c r="G2807" s="1">
        <f>IF(ISNUMBER(Pay_Item_Search_Text),IF(ISNUMBER(IF(FIND(Pay_Item_Search_Text,B2807)=1,1, "FALSE")),MAX(G$4:$G2806)+1,IF(ISNUMBER(Pay_Item_Search_Text),0,IF(ISNUMBER(SEARCH(Pay_Item_Search_Text,H2807)),MAX(G$4:$G2806)+1,0))),IF(ISNUMBER(Pay_Item_Search_Text),0,IF(ISNUMBER(SEARCH(Pay_Item_Search_Text,H2807)),MAX(G$4:$G2806)+1,0)))</f>
        <v>2803</v>
      </c>
      <c r="H2807" s="1" t="str">
        <f>IF(Table_PayItems[[#This Row],[Description]]="_","_ Unique Item - "&amp;Table_PayItems[[#This Row],[Item]]&amp;" - $"&amp;Table_PayItems[[#This Row],[Unit]],Table_PayItems[[#This Row],[Description]]&amp;" - $"&amp;Table_PayItems[[#This Row],[Unit]])</f>
        <v>Gleditsia triacanthos inermis Shademaster, 1 1/2 inch - $Ea</v>
      </c>
      <c r="I2807" s="29" t="str">
        <f>IFERROR(VLOOKUP(ROWS($M$5:M2807),Table_PayItems[[Search Key]:[Concentrated Name]],2,FALSE),"")</f>
        <v>Gleditsia triacanthos inermis Shademaster, 1 1/2 inch - $Ea</v>
      </c>
      <c r="J2807" s="1"/>
      <c r="K2807" s="1"/>
      <c r="L2807" s="22">
        <f>IF(ISNUMBER(SEARCH(Pay_Item_Search_Text_2,M2807)),MAX($L$4:L2806)+1,0)</f>
        <v>0</v>
      </c>
      <c r="M2807" s="1" t="str">
        <f>IFERROR(VLOOKUP(ROWS($M$5:M2807),Table_PayItems[[Search Key]:[Concentrated Name]],2,FALSE),"")</f>
        <v>Gleditsia triacanthos inermis Shademaster, 1 1/2 inch - $Ea</v>
      </c>
      <c r="N2807" s="1" t="str">
        <f>IFERROR(VLOOKUP(ROWS($M$5:N2807),$L$5:$M$7000,2,FALSE),"")</f>
        <v/>
      </c>
      <c r="O2807" s="1" t="str">
        <f>IFERROR(VLOOKUP(ROWS($O$5:O2807),$K$5:$L$7000,2,FALSE),"")</f>
        <v/>
      </c>
    </row>
    <row r="2808" spans="2:15" ht="15" customHeight="1" x14ac:dyDescent="0.25">
      <c r="B2808" s="178" t="s">
        <v>12622</v>
      </c>
      <c r="C2808" s="178" t="s">
        <v>88</v>
      </c>
      <c r="D2808" s="178" t="s">
        <v>7265</v>
      </c>
      <c r="E2808" s="178" t="s">
        <v>6993</v>
      </c>
      <c r="F2808" s="178" t="s">
        <v>17</v>
      </c>
      <c r="G2808" s="1">
        <f>IF(ISNUMBER(Pay_Item_Search_Text),IF(ISNUMBER(IF(FIND(Pay_Item_Search_Text,B2808)=1,1, "FALSE")),MAX(G$4:$G2807)+1,IF(ISNUMBER(Pay_Item_Search_Text),0,IF(ISNUMBER(SEARCH(Pay_Item_Search_Text,H2808)),MAX(G$4:$G2807)+1,0))),IF(ISNUMBER(Pay_Item_Search_Text),0,IF(ISNUMBER(SEARCH(Pay_Item_Search_Text,H2808)),MAX(G$4:$G2807)+1,0)))</f>
        <v>2804</v>
      </c>
      <c r="H2808" s="1" t="str">
        <f>IF(Table_PayItems[[#This Row],[Description]]="_","_ Unique Item - "&amp;Table_PayItems[[#This Row],[Item]]&amp;" - $"&amp;Table_PayItems[[#This Row],[Unit]],Table_PayItems[[#This Row],[Description]]&amp;" - $"&amp;Table_PayItems[[#This Row],[Unit]])</f>
        <v>Gleditsia triacanthos inermis Shademaster, 1 3/4 inch - $Ea</v>
      </c>
      <c r="I2808" s="29" t="str">
        <f>IFERROR(VLOOKUP(ROWS($M$5:M2808),Table_PayItems[[Search Key]:[Concentrated Name]],2,FALSE),"")</f>
        <v>Gleditsia triacanthos inermis Shademaster, 1 3/4 inch - $Ea</v>
      </c>
      <c r="J2808" s="1"/>
      <c r="K2808" s="1"/>
      <c r="L2808" s="22">
        <f>IF(ISNUMBER(SEARCH(Pay_Item_Search_Text_2,M2808)),MAX($L$4:L2807)+1,0)</f>
        <v>0</v>
      </c>
      <c r="M2808" s="1" t="str">
        <f>IFERROR(VLOOKUP(ROWS($M$5:M2808),Table_PayItems[[Search Key]:[Concentrated Name]],2,FALSE),"")</f>
        <v>Gleditsia triacanthos inermis Shademaster, 1 3/4 inch - $Ea</v>
      </c>
      <c r="N2808" s="1" t="str">
        <f>IFERROR(VLOOKUP(ROWS($M$5:N2808),$L$5:$M$7000,2,FALSE),"")</f>
        <v/>
      </c>
      <c r="O2808" s="1" t="str">
        <f>IFERROR(VLOOKUP(ROWS($O$5:O2808),$K$5:$L$7000,2,FALSE),"")</f>
        <v/>
      </c>
    </row>
    <row r="2809" spans="2:15" ht="15" customHeight="1" x14ac:dyDescent="0.25">
      <c r="B2809" s="178" t="s">
        <v>12623</v>
      </c>
      <c r="C2809" s="178" t="s">
        <v>88</v>
      </c>
      <c r="D2809" s="178" t="s">
        <v>7266</v>
      </c>
      <c r="E2809" s="178" t="s">
        <v>6993</v>
      </c>
      <c r="F2809" s="178" t="s">
        <v>17</v>
      </c>
      <c r="G2809" s="1">
        <f>IF(ISNUMBER(Pay_Item_Search_Text),IF(ISNUMBER(IF(FIND(Pay_Item_Search_Text,B2809)=1,1, "FALSE")),MAX(G$4:$G2808)+1,IF(ISNUMBER(Pay_Item_Search_Text),0,IF(ISNUMBER(SEARCH(Pay_Item_Search_Text,H2809)),MAX(G$4:$G2808)+1,0))),IF(ISNUMBER(Pay_Item_Search_Text),0,IF(ISNUMBER(SEARCH(Pay_Item_Search_Text,H2809)),MAX(G$4:$G2808)+1,0)))</f>
        <v>2805</v>
      </c>
      <c r="H2809" s="1" t="str">
        <f>IF(Table_PayItems[[#This Row],[Description]]="_","_ Unique Item - "&amp;Table_PayItems[[#This Row],[Item]]&amp;" - $"&amp;Table_PayItems[[#This Row],[Unit]],Table_PayItems[[#This Row],[Description]]&amp;" - $"&amp;Table_PayItems[[#This Row],[Unit]])</f>
        <v>Gleditsia triacanthos inermis Shademaster, 2 inch - $Ea</v>
      </c>
      <c r="I2809" s="29" t="str">
        <f>IFERROR(VLOOKUP(ROWS($M$5:M2809),Table_PayItems[[Search Key]:[Concentrated Name]],2,FALSE),"")</f>
        <v>Gleditsia triacanthos inermis Shademaster, 2 inch - $Ea</v>
      </c>
      <c r="J2809" s="1"/>
      <c r="K2809" s="1"/>
      <c r="L2809" s="22">
        <f>IF(ISNUMBER(SEARCH(Pay_Item_Search_Text_2,M2809)),MAX($L$4:L2808)+1,0)</f>
        <v>0</v>
      </c>
      <c r="M2809" s="1" t="str">
        <f>IFERROR(VLOOKUP(ROWS($M$5:M2809),Table_PayItems[[Search Key]:[Concentrated Name]],2,FALSE),"")</f>
        <v>Gleditsia triacanthos inermis Shademaster, 2 inch - $Ea</v>
      </c>
      <c r="N2809" s="1" t="str">
        <f>IFERROR(VLOOKUP(ROWS($M$5:N2809),$L$5:$M$7000,2,FALSE),"")</f>
        <v/>
      </c>
      <c r="O2809" s="1" t="str">
        <f>IFERROR(VLOOKUP(ROWS($O$5:O2809),$K$5:$L$7000,2,FALSE),"")</f>
        <v/>
      </c>
    </row>
    <row r="2810" spans="2:15" ht="15" customHeight="1" x14ac:dyDescent="0.25">
      <c r="B2810" s="178" t="s">
        <v>12624</v>
      </c>
      <c r="C2810" s="178" t="s">
        <v>88</v>
      </c>
      <c r="D2810" s="178" t="s">
        <v>7267</v>
      </c>
      <c r="E2810" s="178" t="s">
        <v>6993</v>
      </c>
      <c r="F2810" s="178" t="s">
        <v>17</v>
      </c>
      <c r="G2810" s="1">
        <f>IF(ISNUMBER(Pay_Item_Search_Text),IF(ISNUMBER(IF(FIND(Pay_Item_Search_Text,B2810)=1,1, "FALSE")),MAX(G$4:$G2809)+1,IF(ISNUMBER(Pay_Item_Search_Text),0,IF(ISNUMBER(SEARCH(Pay_Item_Search_Text,H2810)),MAX(G$4:$G2809)+1,0))),IF(ISNUMBER(Pay_Item_Search_Text),0,IF(ISNUMBER(SEARCH(Pay_Item_Search_Text,H2810)),MAX(G$4:$G2809)+1,0)))</f>
        <v>2806</v>
      </c>
      <c r="H2810" s="1" t="str">
        <f>IF(Table_PayItems[[#This Row],[Description]]="_","_ Unique Item - "&amp;Table_PayItems[[#This Row],[Item]]&amp;" - $"&amp;Table_PayItems[[#This Row],[Unit]],Table_PayItems[[#This Row],[Description]]&amp;" - $"&amp;Table_PayItems[[#This Row],[Unit]])</f>
        <v>Gleditsia triacanthos inermis Skyline, 1 1/2 inch - $Ea</v>
      </c>
      <c r="I2810" s="29" t="str">
        <f>IFERROR(VLOOKUP(ROWS($M$5:M2810),Table_PayItems[[Search Key]:[Concentrated Name]],2,FALSE),"")</f>
        <v>Gleditsia triacanthos inermis Skyline, 1 1/2 inch - $Ea</v>
      </c>
      <c r="J2810" s="1"/>
      <c r="K2810" s="1"/>
      <c r="L2810" s="22">
        <f>IF(ISNUMBER(SEARCH(Pay_Item_Search_Text_2,M2810)),MAX($L$4:L2809)+1,0)</f>
        <v>0</v>
      </c>
      <c r="M2810" s="1" t="str">
        <f>IFERROR(VLOOKUP(ROWS($M$5:M2810),Table_PayItems[[Search Key]:[Concentrated Name]],2,FALSE),"")</f>
        <v>Gleditsia triacanthos inermis Skyline, 1 1/2 inch - $Ea</v>
      </c>
      <c r="N2810" s="1" t="str">
        <f>IFERROR(VLOOKUP(ROWS($M$5:N2810),$L$5:$M$7000,2,FALSE),"")</f>
        <v/>
      </c>
      <c r="O2810" s="1" t="str">
        <f>IFERROR(VLOOKUP(ROWS($O$5:O2810),$K$5:$L$7000,2,FALSE),"")</f>
        <v/>
      </c>
    </row>
    <row r="2811" spans="2:15" ht="15" customHeight="1" x14ac:dyDescent="0.25">
      <c r="B2811" s="178" t="s">
        <v>12625</v>
      </c>
      <c r="C2811" s="178" t="s">
        <v>88</v>
      </c>
      <c r="D2811" s="178" t="s">
        <v>7268</v>
      </c>
      <c r="E2811" s="178" t="s">
        <v>6993</v>
      </c>
      <c r="F2811" s="178" t="s">
        <v>17</v>
      </c>
      <c r="G2811" s="1">
        <f>IF(ISNUMBER(Pay_Item_Search_Text),IF(ISNUMBER(IF(FIND(Pay_Item_Search_Text,B2811)=1,1, "FALSE")),MAX(G$4:$G2810)+1,IF(ISNUMBER(Pay_Item_Search_Text),0,IF(ISNUMBER(SEARCH(Pay_Item_Search_Text,H2811)),MAX(G$4:$G2810)+1,0))),IF(ISNUMBER(Pay_Item_Search_Text),0,IF(ISNUMBER(SEARCH(Pay_Item_Search_Text,H2811)),MAX(G$4:$G2810)+1,0)))</f>
        <v>2807</v>
      </c>
      <c r="H2811" s="1" t="str">
        <f>IF(Table_PayItems[[#This Row],[Description]]="_","_ Unique Item - "&amp;Table_PayItems[[#This Row],[Item]]&amp;" - $"&amp;Table_PayItems[[#This Row],[Unit]],Table_PayItems[[#This Row],[Description]]&amp;" - $"&amp;Table_PayItems[[#This Row],[Unit]])</f>
        <v>Gleditsia triacanthos inermis Skyline, 1 3/4 inch - $Ea</v>
      </c>
      <c r="I2811" s="29" t="str">
        <f>IFERROR(VLOOKUP(ROWS($M$5:M2811),Table_PayItems[[Search Key]:[Concentrated Name]],2,FALSE),"")</f>
        <v>Gleditsia triacanthos inermis Skyline, 1 3/4 inch - $Ea</v>
      </c>
      <c r="J2811" s="1"/>
      <c r="K2811" s="1"/>
      <c r="L2811" s="22">
        <f>IF(ISNUMBER(SEARCH(Pay_Item_Search_Text_2,M2811)),MAX($L$4:L2810)+1,0)</f>
        <v>0</v>
      </c>
      <c r="M2811" s="1" t="str">
        <f>IFERROR(VLOOKUP(ROWS($M$5:M2811),Table_PayItems[[Search Key]:[Concentrated Name]],2,FALSE),"")</f>
        <v>Gleditsia triacanthos inermis Skyline, 1 3/4 inch - $Ea</v>
      </c>
      <c r="N2811" s="1" t="str">
        <f>IFERROR(VLOOKUP(ROWS($M$5:N2811),$L$5:$M$7000,2,FALSE),"")</f>
        <v/>
      </c>
      <c r="O2811" s="1" t="str">
        <f>IFERROR(VLOOKUP(ROWS($O$5:O2811),$K$5:$L$7000,2,FALSE),"")</f>
        <v/>
      </c>
    </row>
    <row r="2812" spans="2:15" ht="15" customHeight="1" x14ac:dyDescent="0.25">
      <c r="B2812" s="178" t="s">
        <v>12626</v>
      </c>
      <c r="C2812" s="178" t="s">
        <v>88</v>
      </c>
      <c r="D2812" s="178" t="s">
        <v>7269</v>
      </c>
      <c r="E2812" s="178" t="s">
        <v>6993</v>
      </c>
      <c r="F2812" s="178" t="s">
        <v>17</v>
      </c>
      <c r="G2812" s="1">
        <f>IF(ISNUMBER(Pay_Item_Search_Text),IF(ISNUMBER(IF(FIND(Pay_Item_Search_Text,B2812)=1,1, "FALSE")),MAX(G$4:$G2811)+1,IF(ISNUMBER(Pay_Item_Search_Text),0,IF(ISNUMBER(SEARCH(Pay_Item_Search_Text,H2812)),MAX(G$4:$G2811)+1,0))),IF(ISNUMBER(Pay_Item_Search_Text),0,IF(ISNUMBER(SEARCH(Pay_Item_Search_Text,H2812)),MAX(G$4:$G2811)+1,0)))</f>
        <v>2808</v>
      </c>
      <c r="H2812" s="1" t="str">
        <f>IF(Table_PayItems[[#This Row],[Description]]="_","_ Unique Item - "&amp;Table_PayItems[[#This Row],[Item]]&amp;" - $"&amp;Table_PayItems[[#This Row],[Unit]],Table_PayItems[[#This Row],[Description]]&amp;" - $"&amp;Table_PayItems[[#This Row],[Unit]])</f>
        <v>Gleditsia triacanthos inermis Skyline, 2 inch - $Ea</v>
      </c>
      <c r="I2812" s="29" t="str">
        <f>IFERROR(VLOOKUP(ROWS($M$5:M2812),Table_PayItems[[Search Key]:[Concentrated Name]],2,FALSE),"")</f>
        <v>Gleditsia triacanthos inermis Skyline, 2 inch - $Ea</v>
      </c>
      <c r="J2812" s="1"/>
      <c r="K2812" s="1"/>
      <c r="L2812" s="22">
        <f>IF(ISNUMBER(SEARCH(Pay_Item_Search_Text_2,M2812)),MAX($L$4:L2811)+1,0)</f>
        <v>0</v>
      </c>
      <c r="M2812" s="1" t="str">
        <f>IFERROR(VLOOKUP(ROWS($M$5:M2812),Table_PayItems[[Search Key]:[Concentrated Name]],2,FALSE),"")</f>
        <v>Gleditsia triacanthos inermis Skyline, 2 inch - $Ea</v>
      </c>
      <c r="N2812" s="1" t="str">
        <f>IFERROR(VLOOKUP(ROWS($M$5:N2812),$L$5:$M$7000,2,FALSE),"")</f>
        <v/>
      </c>
      <c r="O2812" s="1" t="str">
        <f>IFERROR(VLOOKUP(ROWS($O$5:O2812),$K$5:$L$7000,2,FALSE),"")</f>
        <v/>
      </c>
    </row>
    <row r="2813" spans="2:15" ht="15" customHeight="1" x14ac:dyDescent="0.25">
      <c r="B2813" s="178" t="s">
        <v>12627</v>
      </c>
      <c r="C2813" s="178" t="s">
        <v>88</v>
      </c>
      <c r="D2813" s="178" t="s">
        <v>7270</v>
      </c>
      <c r="E2813" s="178" t="s">
        <v>6993</v>
      </c>
      <c r="F2813" s="178" t="s">
        <v>17</v>
      </c>
      <c r="G2813" s="1">
        <f>IF(ISNUMBER(Pay_Item_Search_Text),IF(ISNUMBER(IF(FIND(Pay_Item_Search_Text,B2813)=1,1, "FALSE")),MAX(G$4:$G2812)+1,IF(ISNUMBER(Pay_Item_Search_Text),0,IF(ISNUMBER(SEARCH(Pay_Item_Search_Text,H2813)),MAX(G$4:$G2812)+1,0))),IF(ISNUMBER(Pay_Item_Search_Text),0,IF(ISNUMBER(SEARCH(Pay_Item_Search_Text,H2813)),MAX(G$4:$G2812)+1,0)))</f>
        <v>2809</v>
      </c>
      <c r="H2813" s="1" t="str">
        <f>IF(Table_PayItems[[#This Row],[Description]]="_","_ Unique Item - "&amp;Table_PayItems[[#This Row],[Item]]&amp;" - $"&amp;Table_PayItems[[#This Row],[Unit]],Table_PayItems[[#This Row],[Description]]&amp;" - $"&amp;Table_PayItems[[#This Row],[Unit]])</f>
        <v>Gleditsia triacanthos inermis True Shade, 1 1/2 inch - $Ea</v>
      </c>
      <c r="I2813" s="29" t="str">
        <f>IFERROR(VLOOKUP(ROWS($M$5:M2813),Table_PayItems[[Search Key]:[Concentrated Name]],2,FALSE),"")</f>
        <v>Gleditsia triacanthos inermis True Shade, 1 1/2 inch - $Ea</v>
      </c>
      <c r="J2813" s="1"/>
      <c r="K2813" s="1"/>
      <c r="L2813" s="22">
        <f>IF(ISNUMBER(SEARCH(Pay_Item_Search_Text_2,M2813)),MAX($L$4:L2812)+1,0)</f>
        <v>0</v>
      </c>
      <c r="M2813" s="1" t="str">
        <f>IFERROR(VLOOKUP(ROWS($M$5:M2813),Table_PayItems[[Search Key]:[Concentrated Name]],2,FALSE),"")</f>
        <v>Gleditsia triacanthos inermis True Shade, 1 1/2 inch - $Ea</v>
      </c>
      <c r="N2813" s="1" t="str">
        <f>IFERROR(VLOOKUP(ROWS($M$5:N2813),$L$5:$M$7000,2,FALSE),"")</f>
        <v/>
      </c>
      <c r="O2813" s="1" t="str">
        <f>IFERROR(VLOOKUP(ROWS($O$5:O2813),$K$5:$L$7000,2,FALSE),"")</f>
        <v/>
      </c>
    </row>
    <row r="2814" spans="2:15" ht="15" customHeight="1" x14ac:dyDescent="0.25">
      <c r="B2814" s="178" t="s">
        <v>12628</v>
      </c>
      <c r="C2814" s="178" t="s">
        <v>88</v>
      </c>
      <c r="D2814" s="178" t="s">
        <v>7271</v>
      </c>
      <c r="E2814" s="178" t="s">
        <v>6993</v>
      </c>
      <c r="F2814" s="178" t="s">
        <v>17</v>
      </c>
      <c r="G2814" s="1">
        <f>IF(ISNUMBER(Pay_Item_Search_Text),IF(ISNUMBER(IF(FIND(Pay_Item_Search_Text,B2814)=1,1, "FALSE")),MAX(G$4:$G2813)+1,IF(ISNUMBER(Pay_Item_Search_Text),0,IF(ISNUMBER(SEARCH(Pay_Item_Search_Text,H2814)),MAX(G$4:$G2813)+1,0))),IF(ISNUMBER(Pay_Item_Search_Text),0,IF(ISNUMBER(SEARCH(Pay_Item_Search_Text,H2814)),MAX(G$4:$G2813)+1,0)))</f>
        <v>2810</v>
      </c>
      <c r="H2814" s="1" t="str">
        <f>IF(Table_PayItems[[#This Row],[Description]]="_","_ Unique Item - "&amp;Table_PayItems[[#This Row],[Item]]&amp;" - $"&amp;Table_PayItems[[#This Row],[Unit]],Table_PayItems[[#This Row],[Description]]&amp;" - $"&amp;Table_PayItems[[#This Row],[Unit]])</f>
        <v>Gleditsia triacanthos inermis True Shade, 1 3/4 inch - $Ea</v>
      </c>
      <c r="I2814" s="29" t="str">
        <f>IFERROR(VLOOKUP(ROWS($M$5:M2814),Table_PayItems[[Search Key]:[Concentrated Name]],2,FALSE),"")</f>
        <v>Gleditsia triacanthos inermis True Shade, 1 3/4 inch - $Ea</v>
      </c>
      <c r="J2814" s="1"/>
      <c r="K2814" s="1"/>
      <c r="L2814" s="22">
        <f>IF(ISNUMBER(SEARCH(Pay_Item_Search_Text_2,M2814)),MAX($L$4:L2813)+1,0)</f>
        <v>0</v>
      </c>
      <c r="M2814" s="1" t="str">
        <f>IFERROR(VLOOKUP(ROWS($M$5:M2814),Table_PayItems[[Search Key]:[Concentrated Name]],2,FALSE),"")</f>
        <v>Gleditsia triacanthos inermis True Shade, 1 3/4 inch - $Ea</v>
      </c>
      <c r="N2814" s="1" t="str">
        <f>IFERROR(VLOOKUP(ROWS($M$5:N2814),$L$5:$M$7000,2,FALSE),"")</f>
        <v/>
      </c>
      <c r="O2814" s="1" t="str">
        <f>IFERROR(VLOOKUP(ROWS($O$5:O2814),$K$5:$L$7000,2,FALSE),"")</f>
        <v/>
      </c>
    </row>
    <row r="2815" spans="2:15" ht="15" customHeight="1" x14ac:dyDescent="0.25">
      <c r="B2815" s="178" t="s">
        <v>12629</v>
      </c>
      <c r="C2815" s="178" t="s">
        <v>88</v>
      </c>
      <c r="D2815" s="178" t="s">
        <v>7272</v>
      </c>
      <c r="E2815" s="178" t="s">
        <v>6993</v>
      </c>
      <c r="F2815" s="178" t="s">
        <v>17</v>
      </c>
      <c r="G2815" s="1">
        <f>IF(ISNUMBER(Pay_Item_Search_Text),IF(ISNUMBER(IF(FIND(Pay_Item_Search_Text,B2815)=1,1, "FALSE")),MAX(G$4:$G2814)+1,IF(ISNUMBER(Pay_Item_Search_Text),0,IF(ISNUMBER(SEARCH(Pay_Item_Search_Text,H2815)),MAX(G$4:$G2814)+1,0))),IF(ISNUMBER(Pay_Item_Search_Text),0,IF(ISNUMBER(SEARCH(Pay_Item_Search_Text,H2815)),MAX(G$4:$G2814)+1,0)))</f>
        <v>2811</v>
      </c>
      <c r="H2815" s="1" t="str">
        <f>IF(Table_PayItems[[#This Row],[Description]]="_","_ Unique Item - "&amp;Table_PayItems[[#This Row],[Item]]&amp;" - $"&amp;Table_PayItems[[#This Row],[Unit]],Table_PayItems[[#This Row],[Description]]&amp;" - $"&amp;Table_PayItems[[#This Row],[Unit]])</f>
        <v>Gleditsia triacanthos inermis True Shade, 2 inch - $Ea</v>
      </c>
      <c r="I2815" s="29" t="str">
        <f>IFERROR(VLOOKUP(ROWS($M$5:M2815),Table_PayItems[[Search Key]:[Concentrated Name]],2,FALSE),"")</f>
        <v>Gleditsia triacanthos inermis True Shade, 2 inch - $Ea</v>
      </c>
      <c r="J2815" s="1"/>
      <c r="K2815" s="1"/>
      <c r="L2815" s="22">
        <f>IF(ISNUMBER(SEARCH(Pay_Item_Search_Text_2,M2815)),MAX($L$4:L2814)+1,0)</f>
        <v>0</v>
      </c>
      <c r="M2815" s="1" t="str">
        <f>IFERROR(VLOOKUP(ROWS($M$5:M2815),Table_PayItems[[Search Key]:[Concentrated Name]],2,FALSE),"")</f>
        <v>Gleditsia triacanthos inermis True Shade, 2 inch - $Ea</v>
      </c>
      <c r="N2815" s="1" t="str">
        <f>IFERROR(VLOOKUP(ROWS($M$5:N2815),$L$5:$M$7000,2,FALSE),"")</f>
        <v/>
      </c>
      <c r="O2815" s="1" t="str">
        <f>IFERROR(VLOOKUP(ROWS($O$5:O2815),$K$5:$L$7000,2,FALSE),"")</f>
        <v/>
      </c>
    </row>
    <row r="2816" spans="2:15" ht="15" customHeight="1" x14ac:dyDescent="0.25">
      <c r="B2816" s="178" t="s">
        <v>14032</v>
      </c>
      <c r="C2816" s="178" t="s">
        <v>88</v>
      </c>
      <c r="D2816" s="178" t="s">
        <v>4947</v>
      </c>
      <c r="E2816" s="178" t="s">
        <v>5608</v>
      </c>
      <c r="F2816" s="178" t="s">
        <v>17</v>
      </c>
      <c r="G2816" s="1">
        <f>IF(ISNUMBER(Pay_Item_Search_Text),IF(ISNUMBER(IF(FIND(Pay_Item_Search_Text,B2816)=1,1, "FALSE")),MAX(G$4:$G2815)+1,IF(ISNUMBER(Pay_Item_Search_Text),0,IF(ISNUMBER(SEARCH(Pay_Item_Search_Text,H2816)),MAX(G$4:$G2815)+1,0))),IF(ISNUMBER(Pay_Item_Search_Text),0,IF(ISNUMBER(SEARCH(Pay_Item_Search_Text,H2816)),MAX(G$4:$G2815)+1,0)))</f>
        <v>2812</v>
      </c>
      <c r="H2816" s="24" t="str">
        <f>IF(Table_PayItems[[#This Row],[Description]]="_","_ Unique Item - "&amp;Table_PayItems[[#This Row],[Item]]&amp;" - $"&amp;Table_PayItems[[#This Row],[Unit]],Table_PayItems[[#This Row],[Description]]&amp;" - $"&amp;Table_PayItems[[#This Row],[Unit]])</f>
        <v>Global Positioning System Module - $Ea</v>
      </c>
      <c r="I2816" s="30" t="str">
        <f>IFERROR(VLOOKUP(ROWS($M$5:M2816),Table_PayItems[[Search Key]:[Concentrated Name]],2,FALSE),"")</f>
        <v>Global Positioning System Module - $Ea</v>
      </c>
      <c r="J2816" s="1"/>
      <c r="K2816" s="1"/>
      <c r="L2816" s="22">
        <f>IF(ISNUMBER(SEARCH(Pay_Item_Search_Text_2,M2816)),MAX($L$4:L2815)+1,0)</f>
        <v>0</v>
      </c>
      <c r="M2816" s="1" t="str">
        <f>IFERROR(VLOOKUP(ROWS($M$5:M2816),Table_PayItems[[Search Key]:[Concentrated Name]],2,FALSE),"")</f>
        <v>Global Positioning System Module - $Ea</v>
      </c>
      <c r="N2816" s="1" t="str">
        <f>IFERROR(VLOOKUP(ROWS($M$5:N2816),$L$5:$M$7000,2,FALSE),"")</f>
        <v/>
      </c>
      <c r="O2816" s="1" t="str">
        <f>IFERROR(VLOOKUP(ROWS($O$5:O2816),$K$5:$L$7000,2,FALSE),"")</f>
        <v/>
      </c>
    </row>
    <row r="2817" spans="2:15" ht="15" customHeight="1" x14ac:dyDescent="0.25">
      <c r="B2817" s="178" t="s">
        <v>14033</v>
      </c>
      <c r="C2817" s="178" t="s">
        <v>88</v>
      </c>
      <c r="D2817" s="178" t="s">
        <v>4948</v>
      </c>
      <c r="E2817" s="178" t="s">
        <v>5608</v>
      </c>
      <c r="F2817" s="178" t="s">
        <v>17</v>
      </c>
      <c r="G2817" s="1">
        <f>IF(ISNUMBER(Pay_Item_Search_Text),IF(ISNUMBER(IF(FIND(Pay_Item_Search_Text,B2817)=1,1, "FALSE")),MAX(G$4:$G2816)+1,IF(ISNUMBER(Pay_Item_Search_Text),0,IF(ISNUMBER(SEARCH(Pay_Item_Search_Text,H2817)),MAX(G$4:$G2816)+1,0))),IF(ISNUMBER(Pay_Item_Search_Text),0,IF(ISNUMBER(SEARCH(Pay_Item_Search_Text,H2817)),MAX(G$4:$G2816)+1,0)))</f>
        <v>2813</v>
      </c>
      <c r="H2817" s="1" t="str">
        <f>IF(Table_PayItems[[#This Row],[Description]]="_","_ Unique Item - "&amp;Table_PayItems[[#This Row],[Item]]&amp;" - $"&amp;Table_PayItems[[#This Row],[Unit]],Table_PayItems[[#This Row],[Description]]&amp;" - $"&amp;Table_PayItems[[#This Row],[Unit]])</f>
        <v>Global Positioning System Module, Rem - $Ea</v>
      </c>
      <c r="I2817" s="29" t="str">
        <f>IFERROR(VLOOKUP(ROWS($M$5:M2817),Table_PayItems[[Search Key]:[Concentrated Name]],2,FALSE),"")</f>
        <v>Global Positioning System Module, Rem - $Ea</v>
      </c>
      <c r="J2817" s="1"/>
      <c r="K2817" s="1"/>
      <c r="L2817" s="22">
        <f>IF(ISNUMBER(SEARCH(Pay_Item_Search_Text_2,M2817)),MAX($L$4:L2816)+1,0)</f>
        <v>0</v>
      </c>
      <c r="M2817" s="1" t="str">
        <f>IFERROR(VLOOKUP(ROWS($M$5:M2817),Table_PayItems[[Search Key]:[Concentrated Name]],2,FALSE),"")</f>
        <v>Global Positioning System Module, Rem - $Ea</v>
      </c>
      <c r="N2817" s="1" t="str">
        <f>IFERROR(VLOOKUP(ROWS($M$5:N2817),$L$5:$M$7000,2,FALSE),"")</f>
        <v/>
      </c>
      <c r="O2817" s="1" t="str">
        <f>IFERROR(VLOOKUP(ROWS($O$5:O2817),$K$5:$L$7000,2,FALSE),"")</f>
        <v/>
      </c>
    </row>
    <row r="2818" spans="2:15" ht="15" customHeight="1" x14ac:dyDescent="0.25">
      <c r="B2818" s="178" t="s">
        <v>14034</v>
      </c>
      <c r="C2818" s="178" t="s">
        <v>88</v>
      </c>
      <c r="D2818" s="178" t="s">
        <v>4949</v>
      </c>
      <c r="E2818" s="178" t="s">
        <v>5608</v>
      </c>
      <c r="F2818" s="178" t="s">
        <v>17</v>
      </c>
      <c r="G2818" s="1">
        <f>IF(ISNUMBER(Pay_Item_Search_Text),IF(ISNUMBER(IF(FIND(Pay_Item_Search_Text,B2818)=1,1, "FALSE")),MAX(G$4:$G2817)+1,IF(ISNUMBER(Pay_Item_Search_Text),0,IF(ISNUMBER(SEARCH(Pay_Item_Search_Text,H2818)),MAX(G$4:$G2817)+1,0))),IF(ISNUMBER(Pay_Item_Search_Text),0,IF(ISNUMBER(SEARCH(Pay_Item_Search_Text,H2818)),MAX(G$4:$G2817)+1,0)))</f>
        <v>2814</v>
      </c>
      <c r="H2818" s="1" t="str">
        <f>IF(Table_PayItems[[#This Row],[Description]]="_","_ Unique Item - "&amp;Table_PayItems[[#This Row],[Item]]&amp;" - $"&amp;Table_PayItems[[#This Row],[Unit]],Table_PayItems[[#This Row],[Description]]&amp;" - $"&amp;Table_PayItems[[#This Row],[Unit]])</f>
        <v>Global Positioning System Module, Salv - $Ea</v>
      </c>
      <c r="I2818" s="29" t="str">
        <f>IFERROR(VLOOKUP(ROWS($M$5:M2818),Table_PayItems[[Search Key]:[Concentrated Name]],2,FALSE),"")</f>
        <v>Global Positioning System Module, Salv - $Ea</v>
      </c>
      <c r="J2818" s="1"/>
      <c r="K2818" s="1"/>
      <c r="L2818" s="22">
        <f>IF(ISNUMBER(SEARCH(Pay_Item_Search_Text_2,M2818)),MAX($L$4:L2817)+1,0)</f>
        <v>0</v>
      </c>
      <c r="M2818" s="1" t="str">
        <f>IFERROR(VLOOKUP(ROWS($M$5:M2818),Table_PayItems[[Search Key]:[Concentrated Name]],2,FALSE),"")</f>
        <v>Global Positioning System Module, Salv - $Ea</v>
      </c>
      <c r="N2818" s="1" t="str">
        <f>IFERROR(VLOOKUP(ROWS($M$5:N2818),$L$5:$M$7000,2,FALSE),"")</f>
        <v/>
      </c>
      <c r="O2818" s="1" t="str">
        <f>IFERROR(VLOOKUP(ROWS($O$5:O2818),$K$5:$L$7000,2,FALSE),"")</f>
        <v/>
      </c>
    </row>
    <row r="2819" spans="2:15" ht="15" customHeight="1" x14ac:dyDescent="0.25">
      <c r="B2819" s="178" t="s">
        <v>8053</v>
      </c>
      <c r="C2819" s="178" t="s">
        <v>112</v>
      </c>
      <c r="D2819" s="178" t="s">
        <v>143</v>
      </c>
      <c r="E2819" s="178" t="s">
        <v>17</v>
      </c>
      <c r="F2819" s="178" t="s">
        <v>17</v>
      </c>
      <c r="G2819" s="1">
        <f>IF(ISNUMBER(Pay_Item_Search_Text),IF(ISNUMBER(IF(FIND(Pay_Item_Search_Text,B2819)=1,1, "FALSE")),MAX(G$4:$G2818)+1,IF(ISNUMBER(Pay_Item_Search_Text),0,IF(ISNUMBER(SEARCH(Pay_Item_Search_Text,H2819)),MAX(G$4:$G2818)+1,0))),IF(ISNUMBER(Pay_Item_Search_Text),0,IF(ISNUMBER(SEARCH(Pay_Item_Search_Text,H2819)),MAX(G$4:$G2818)+1,0)))</f>
        <v>2815</v>
      </c>
      <c r="H2819" s="1" t="str">
        <f>IF(Table_PayItems[[#This Row],[Description]]="_","_ Unique Item - "&amp;Table_PayItems[[#This Row],[Item]]&amp;" - $"&amp;Table_PayItems[[#This Row],[Unit]],Table_PayItems[[#This Row],[Description]]&amp;" - $"&amp;Table_PayItems[[#This Row],[Unit]])</f>
        <v>Granular Blanket, Type 1 - $Cyd</v>
      </c>
      <c r="I2819" s="29" t="str">
        <f>IFERROR(VLOOKUP(ROWS($M$5:M2819),Table_PayItems[[Search Key]:[Concentrated Name]],2,FALSE),"")</f>
        <v>Granular Blanket, Type 1 - $Cyd</v>
      </c>
      <c r="J2819" s="1"/>
      <c r="K2819" s="1"/>
      <c r="L2819" s="22">
        <f>IF(ISNUMBER(SEARCH(Pay_Item_Search_Text_2,M2819)),MAX($L$4:L2818)+1,0)</f>
        <v>0</v>
      </c>
      <c r="M2819" s="1" t="str">
        <f>IFERROR(VLOOKUP(ROWS($M$5:M2819),Table_PayItems[[Search Key]:[Concentrated Name]],2,FALSE),"")</f>
        <v>Granular Blanket, Type 1 - $Cyd</v>
      </c>
      <c r="N2819" s="1" t="str">
        <f>IFERROR(VLOOKUP(ROWS($M$5:N2819),$L$5:$M$7000,2,FALSE),"")</f>
        <v/>
      </c>
      <c r="O2819" s="1" t="str">
        <f>IFERROR(VLOOKUP(ROWS($O$5:O2819),$K$5:$L$7000,2,FALSE),"")</f>
        <v/>
      </c>
    </row>
    <row r="2820" spans="2:15" ht="15" customHeight="1" x14ac:dyDescent="0.25">
      <c r="B2820" s="178" t="s">
        <v>8054</v>
      </c>
      <c r="C2820" s="178" t="s">
        <v>112</v>
      </c>
      <c r="D2820" s="178" t="s">
        <v>144</v>
      </c>
      <c r="E2820" s="178" t="s">
        <v>17</v>
      </c>
      <c r="F2820" s="178" t="s">
        <v>17</v>
      </c>
      <c r="G2820" s="1">
        <f>IF(ISNUMBER(Pay_Item_Search_Text),IF(ISNUMBER(IF(FIND(Pay_Item_Search_Text,B2820)=1,1, "FALSE")),MAX(G$4:$G2819)+1,IF(ISNUMBER(Pay_Item_Search_Text),0,IF(ISNUMBER(SEARCH(Pay_Item_Search_Text,H2820)),MAX(G$4:$G2819)+1,0))),IF(ISNUMBER(Pay_Item_Search_Text),0,IF(ISNUMBER(SEARCH(Pay_Item_Search_Text,H2820)),MAX(G$4:$G2819)+1,0)))</f>
        <v>2816</v>
      </c>
      <c r="H2820" s="1" t="str">
        <f>IF(Table_PayItems[[#This Row],[Description]]="_","_ Unique Item - "&amp;Table_PayItems[[#This Row],[Item]]&amp;" - $"&amp;Table_PayItems[[#This Row],[Unit]],Table_PayItems[[#This Row],[Description]]&amp;" - $"&amp;Table_PayItems[[#This Row],[Unit]])</f>
        <v>Granular Blanket, Type 2 - $Cyd</v>
      </c>
      <c r="I2820" s="29" t="str">
        <f>IFERROR(VLOOKUP(ROWS($M$5:M2820),Table_PayItems[[Search Key]:[Concentrated Name]],2,FALSE),"")</f>
        <v>Granular Blanket, Type 2 - $Cyd</v>
      </c>
      <c r="J2820" s="1"/>
      <c r="K2820" s="1"/>
      <c r="L2820" s="22">
        <f>IF(ISNUMBER(SEARCH(Pay_Item_Search_Text_2,M2820)),MAX($L$4:L2819)+1,0)</f>
        <v>0</v>
      </c>
      <c r="M2820" s="1" t="str">
        <f>IFERROR(VLOOKUP(ROWS($M$5:M2820),Table_PayItems[[Search Key]:[Concentrated Name]],2,FALSE),"")</f>
        <v>Granular Blanket, Type 2 - $Cyd</v>
      </c>
      <c r="N2820" s="1" t="str">
        <f>IFERROR(VLOOKUP(ROWS($M$5:N2820),$L$5:$M$7000,2,FALSE),"")</f>
        <v/>
      </c>
      <c r="O2820" s="1" t="str">
        <f>IFERROR(VLOOKUP(ROWS($O$5:O2820),$K$5:$L$7000,2,FALSE),"")</f>
        <v/>
      </c>
    </row>
    <row r="2821" spans="2:15" ht="15" customHeight="1" x14ac:dyDescent="0.25">
      <c r="B2821" s="178" t="s">
        <v>8055</v>
      </c>
      <c r="C2821" s="178" t="s">
        <v>112</v>
      </c>
      <c r="D2821" s="178" t="s">
        <v>145</v>
      </c>
      <c r="E2821" s="178" t="s">
        <v>17</v>
      </c>
      <c r="F2821" s="178" t="s">
        <v>17</v>
      </c>
      <c r="G2821" s="1">
        <f>IF(ISNUMBER(Pay_Item_Search_Text),IF(ISNUMBER(IF(FIND(Pay_Item_Search_Text,B2821)=1,1, "FALSE")),MAX(G$4:$G2820)+1,IF(ISNUMBER(Pay_Item_Search_Text),0,IF(ISNUMBER(SEARCH(Pay_Item_Search_Text,H2821)),MAX(G$4:$G2820)+1,0))),IF(ISNUMBER(Pay_Item_Search_Text),0,IF(ISNUMBER(SEARCH(Pay_Item_Search_Text,H2821)),MAX(G$4:$G2820)+1,0)))</f>
        <v>2817</v>
      </c>
      <c r="H2821" s="1" t="str">
        <f>IF(Table_PayItems[[#This Row],[Description]]="_","_ Unique Item - "&amp;Table_PayItems[[#This Row],[Item]]&amp;" - $"&amp;Table_PayItems[[#This Row],[Unit]],Table_PayItems[[#This Row],[Description]]&amp;" - $"&amp;Table_PayItems[[#This Row],[Unit]])</f>
        <v>Granular Material, Cl II - $Cyd</v>
      </c>
      <c r="I2821" s="29" t="str">
        <f>IFERROR(VLOOKUP(ROWS($M$5:M2821),Table_PayItems[[Search Key]:[Concentrated Name]],2,FALSE),"")</f>
        <v>Granular Material, Cl II - $Cyd</v>
      </c>
      <c r="J2821" s="1"/>
      <c r="K2821" s="1"/>
      <c r="L2821" s="22">
        <f>IF(ISNUMBER(SEARCH(Pay_Item_Search_Text_2,M2821)),MAX($L$4:L2820)+1,0)</f>
        <v>0</v>
      </c>
      <c r="M2821" s="1" t="str">
        <f>IFERROR(VLOOKUP(ROWS($M$5:M2821),Table_PayItems[[Search Key]:[Concentrated Name]],2,FALSE),"")</f>
        <v>Granular Material, Cl II - $Cyd</v>
      </c>
      <c r="N2821" s="1" t="str">
        <f>IFERROR(VLOOKUP(ROWS($M$5:N2821),$L$5:$M$7000,2,FALSE),"")</f>
        <v/>
      </c>
      <c r="O2821" s="1" t="str">
        <f>IFERROR(VLOOKUP(ROWS($O$5:O2821),$K$5:$L$7000,2,FALSE),"")</f>
        <v/>
      </c>
    </row>
    <row r="2822" spans="2:15" ht="15" customHeight="1" x14ac:dyDescent="0.25">
      <c r="B2822" s="178" t="s">
        <v>8056</v>
      </c>
      <c r="C2822" s="178" t="s">
        <v>112</v>
      </c>
      <c r="D2822" s="178" t="s">
        <v>146</v>
      </c>
      <c r="E2822" s="178" t="s">
        <v>17</v>
      </c>
      <c r="F2822" s="178" t="s">
        <v>17</v>
      </c>
      <c r="G2822" s="1">
        <f>IF(ISNUMBER(Pay_Item_Search_Text),IF(ISNUMBER(IF(FIND(Pay_Item_Search_Text,B2822)=1,1, "FALSE")),MAX(G$4:$G2821)+1,IF(ISNUMBER(Pay_Item_Search_Text),0,IF(ISNUMBER(SEARCH(Pay_Item_Search_Text,H2822)),MAX(G$4:$G2821)+1,0))),IF(ISNUMBER(Pay_Item_Search_Text),0,IF(ISNUMBER(SEARCH(Pay_Item_Search_Text,H2822)),MAX(G$4:$G2821)+1,0)))</f>
        <v>2818</v>
      </c>
      <c r="H2822" s="1" t="str">
        <f>IF(Table_PayItems[[#This Row],[Description]]="_","_ Unique Item - "&amp;Table_PayItems[[#This Row],[Item]]&amp;" - $"&amp;Table_PayItems[[#This Row],[Unit]],Table_PayItems[[#This Row],[Description]]&amp;" - $"&amp;Table_PayItems[[#This Row],[Unit]])</f>
        <v>Granular Material, Cl III - $Cyd</v>
      </c>
      <c r="I2822" s="29" t="str">
        <f>IFERROR(VLOOKUP(ROWS($M$5:M2822),Table_PayItems[[Search Key]:[Concentrated Name]],2,FALSE),"")</f>
        <v>Granular Material, Cl III - $Cyd</v>
      </c>
      <c r="J2822" s="1"/>
      <c r="K2822" s="1"/>
      <c r="L2822" s="22">
        <f>IF(ISNUMBER(SEARCH(Pay_Item_Search_Text_2,M2822)),MAX($L$4:L2821)+1,0)</f>
        <v>0</v>
      </c>
      <c r="M2822" s="1" t="str">
        <f>IFERROR(VLOOKUP(ROWS($M$5:M2822),Table_PayItems[[Search Key]:[Concentrated Name]],2,FALSE),"")</f>
        <v>Granular Material, Cl III - $Cyd</v>
      </c>
      <c r="N2822" s="1" t="str">
        <f>IFERROR(VLOOKUP(ROWS($M$5:N2822),$L$5:$M$7000,2,FALSE),"")</f>
        <v/>
      </c>
      <c r="O2822" s="1" t="str">
        <f>IFERROR(VLOOKUP(ROWS($O$5:O2822),$K$5:$L$7000,2,FALSE),"")</f>
        <v/>
      </c>
    </row>
    <row r="2823" spans="2:15" ht="15" customHeight="1" x14ac:dyDescent="0.25">
      <c r="B2823" s="178" t="s">
        <v>11253</v>
      </c>
      <c r="C2823" s="178" t="s">
        <v>88</v>
      </c>
      <c r="D2823" s="178" t="s">
        <v>6943</v>
      </c>
      <c r="E2823" s="178" t="s">
        <v>5585</v>
      </c>
      <c r="F2823" s="178" t="s">
        <v>17</v>
      </c>
      <c r="G2823" s="1">
        <f>IF(ISNUMBER(Pay_Item_Search_Text),IF(ISNUMBER(IF(FIND(Pay_Item_Search_Text,B2823)=1,1, "FALSE")),MAX(G$4:$G2822)+1,IF(ISNUMBER(Pay_Item_Search_Text),0,IF(ISNUMBER(SEARCH(Pay_Item_Search_Text,H2823)),MAX(G$4:$G2822)+1,0))),IF(ISNUMBER(Pay_Item_Search_Text),0,IF(ISNUMBER(SEARCH(Pay_Item_Search_Text,H2823)),MAX(G$4:$G2822)+1,0)))</f>
        <v>2819</v>
      </c>
      <c r="H2823" s="1" t="str">
        <f>IF(Table_PayItems[[#This Row],[Description]]="_","_ Unique Item - "&amp;Table_PayItems[[#This Row],[Item]]&amp;" - $"&amp;Table_PayItems[[#This Row],[Unit]],Table_PayItems[[#This Row],[Description]]&amp;" - $"&amp;Table_PayItems[[#This Row],[Unit]])</f>
        <v>Guardrail Anch Bridge, Det T1, Modified - $Ea</v>
      </c>
      <c r="I2823" s="29" t="str">
        <f>IFERROR(VLOOKUP(ROWS($M$5:M2823),Table_PayItems[[Search Key]:[Concentrated Name]],2,FALSE),"")</f>
        <v>Guardrail Anch Bridge, Det T1, Modified - $Ea</v>
      </c>
      <c r="J2823" s="1"/>
      <c r="K2823" s="1"/>
      <c r="L2823" s="22">
        <f>IF(ISNUMBER(SEARCH(Pay_Item_Search_Text_2,M2823)),MAX($L$4:L2822)+1,0)</f>
        <v>0</v>
      </c>
      <c r="M2823" s="1" t="str">
        <f>IFERROR(VLOOKUP(ROWS($M$5:M2823),Table_PayItems[[Search Key]:[Concentrated Name]],2,FALSE),"")</f>
        <v>Guardrail Anch Bridge, Det T1, Modified - $Ea</v>
      </c>
      <c r="N2823" s="1" t="str">
        <f>IFERROR(VLOOKUP(ROWS($M$5:N2823),$L$5:$M$7000,2,FALSE),"")</f>
        <v/>
      </c>
      <c r="O2823" s="1" t="str">
        <f>IFERROR(VLOOKUP(ROWS($O$5:O2823),$K$5:$L$7000,2,FALSE),"")</f>
        <v/>
      </c>
    </row>
    <row r="2824" spans="2:15" ht="15" customHeight="1" x14ac:dyDescent="0.25">
      <c r="B2824" s="178" t="s">
        <v>11254</v>
      </c>
      <c r="C2824" s="178" t="s">
        <v>88</v>
      </c>
      <c r="D2824" s="178" t="s">
        <v>3182</v>
      </c>
      <c r="E2824" s="178" t="s">
        <v>5585</v>
      </c>
      <c r="F2824" s="178" t="s">
        <v>17</v>
      </c>
      <c r="G2824" s="1">
        <f>IF(ISNUMBER(Pay_Item_Search_Text),IF(ISNUMBER(IF(FIND(Pay_Item_Search_Text,B2824)=1,1, "FALSE")),MAX(G$4:$G2823)+1,IF(ISNUMBER(Pay_Item_Search_Text),0,IF(ISNUMBER(SEARCH(Pay_Item_Search_Text,H2824)),MAX(G$4:$G2823)+1,0))),IF(ISNUMBER(Pay_Item_Search_Text),0,IF(ISNUMBER(SEARCH(Pay_Item_Search_Text,H2824)),MAX(G$4:$G2823)+1,0)))</f>
        <v>2820</v>
      </c>
      <c r="H2824" s="1" t="str">
        <f>IF(Table_PayItems[[#This Row],[Description]]="_","_ Unique Item - "&amp;Table_PayItems[[#This Row],[Item]]&amp;" - $"&amp;Table_PayItems[[#This Row],[Unit]],Table_PayItems[[#This Row],[Description]]&amp;" - $"&amp;Table_PayItems[[#This Row],[Unit]])</f>
        <v>Guardrail Anch Bridge, Det T2, Modified - $Ea</v>
      </c>
      <c r="I2824" s="29" t="str">
        <f>IFERROR(VLOOKUP(ROWS($M$5:M2824),Table_PayItems[[Search Key]:[Concentrated Name]],2,FALSE),"")</f>
        <v>Guardrail Anch Bridge, Det T2, Modified - $Ea</v>
      </c>
      <c r="J2824" s="1"/>
      <c r="K2824" s="1"/>
      <c r="L2824" s="22">
        <f>IF(ISNUMBER(SEARCH(Pay_Item_Search_Text_2,M2824)),MAX($L$4:L2823)+1,0)</f>
        <v>0</v>
      </c>
      <c r="M2824" s="1" t="str">
        <f>IFERROR(VLOOKUP(ROWS($M$5:M2824),Table_PayItems[[Search Key]:[Concentrated Name]],2,FALSE),"")</f>
        <v>Guardrail Anch Bridge, Det T2, Modified - $Ea</v>
      </c>
      <c r="N2824" s="1" t="str">
        <f>IFERROR(VLOOKUP(ROWS($M$5:N2824),$L$5:$M$7000,2,FALSE),"")</f>
        <v/>
      </c>
      <c r="O2824" s="1" t="str">
        <f>IFERROR(VLOOKUP(ROWS($O$5:O2824),$K$5:$L$7000,2,FALSE),"")</f>
        <v/>
      </c>
    </row>
    <row r="2825" spans="2:15" ht="15" customHeight="1" x14ac:dyDescent="0.25">
      <c r="B2825" s="178" t="s">
        <v>11255</v>
      </c>
      <c r="C2825" s="178" t="s">
        <v>88</v>
      </c>
      <c r="D2825" s="178" t="s">
        <v>3183</v>
      </c>
      <c r="E2825" s="178" t="s">
        <v>5585</v>
      </c>
      <c r="F2825" s="178" t="s">
        <v>17</v>
      </c>
      <c r="G2825" s="1">
        <f>IF(ISNUMBER(Pay_Item_Search_Text),IF(ISNUMBER(IF(FIND(Pay_Item_Search_Text,B2825)=1,1, "FALSE")),MAX(G$4:$G2824)+1,IF(ISNUMBER(Pay_Item_Search_Text),0,IF(ISNUMBER(SEARCH(Pay_Item_Search_Text,H2825)),MAX(G$4:$G2824)+1,0))),IF(ISNUMBER(Pay_Item_Search_Text),0,IF(ISNUMBER(SEARCH(Pay_Item_Search_Text,H2825)),MAX(G$4:$G2824)+1,0)))</f>
        <v>2821</v>
      </c>
      <c r="H2825" s="1" t="str">
        <f>IF(Table_PayItems[[#This Row],[Description]]="_","_ Unique Item - "&amp;Table_PayItems[[#This Row],[Item]]&amp;" - $"&amp;Table_PayItems[[#This Row],[Unit]],Table_PayItems[[#This Row],[Description]]&amp;" - $"&amp;Table_PayItems[[#This Row],[Unit]])</f>
        <v>Guardrail Anch Bridge, Det T3, Modified - $Ea</v>
      </c>
      <c r="I2825" s="29" t="str">
        <f>IFERROR(VLOOKUP(ROWS($M$5:M2825),Table_PayItems[[Search Key]:[Concentrated Name]],2,FALSE),"")</f>
        <v>Guardrail Anch Bridge, Det T3, Modified - $Ea</v>
      </c>
      <c r="J2825" s="1"/>
      <c r="K2825" s="1"/>
      <c r="L2825" s="22">
        <f>IF(ISNUMBER(SEARCH(Pay_Item_Search_Text_2,M2825)),MAX($L$4:L2824)+1,0)</f>
        <v>0</v>
      </c>
      <c r="M2825" s="1" t="str">
        <f>IFERROR(VLOOKUP(ROWS($M$5:M2825),Table_PayItems[[Search Key]:[Concentrated Name]],2,FALSE),"")</f>
        <v>Guardrail Anch Bridge, Det T3, Modified - $Ea</v>
      </c>
      <c r="N2825" s="1" t="str">
        <f>IFERROR(VLOOKUP(ROWS($M$5:N2825),$L$5:$M$7000,2,FALSE),"")</f>
        <v/>
      </c>
      <c r="O2825" s="1" t="str">
        <f>IFERROR(VLOOKUP(ROWS($O$5:O2825),$K$5:$L$7000,2,FALSE),"")</f>
        <v/>
      </c>
    </row>
    <row r="2826" spans="2:15" ht="15" customHeight="1" x14ac:dyDescent="0.25">
      <c r="B2826" s="178" t="s">
        <v>11256</v>
      </c>
      <c r="C2826" s="178" t="s">
        <v>88</v>
      </c>
      <c r="D2826" s="178" t="s">
        <v>3184</v>
      </c>
      <c r="E2826" s="178" t="s">
        <v>5585</v>
      </c>
      <c r="F2826" s="178" t="s">
        <v>17</v>
      </c>
      <c r="G2826" s="1">
        <f>IF(ISNUMBER(Pay_Item_Search_Text),IF(ISNUMBER(IF(FIND(Pay_Item_Search_Text,B2826)=1,1, "FALSE")),MAX(G$4:$G2825)+1,IF(ISNUMBER(Pay_Item_Search_Text),0,IF(ISNUMBER(SEARCH(Pay_Item_Search_Text,H2826)),MAX(G$4:$G2825)+1,0))),IF(ISNUMBER(Pay_Item_Search_Text),0,IF(ISNUMBER(SEARCH(Pay_Item_Search_Text,H2826)),MAX(G$4:$G2825)+1,0)))</f>
        <v>2822</v>
      </c>
      <c r="H2826" s="1" t="str">
        <f>IF(Table_PayItems[[#This Row],[Description]]="_","_ Unique Item - "&amp;Table_PayItems[[#This Row],[Item]]&amp;" - $"&amp;Table_PayItems[[#This Row],[Unit]],Table_PayItems[[#This Row],[Description]]&amp;" - $"&amp;Table_PayItems[[#This Row],[Unit]])</f>
        <v>Guardrail Anch Bridge, Det T4, Modified - $Ea</v>
      </c>
      <c r="I2826" s="29" t="str">
        <f>IFERROR(VLOOKUP(ROWS($M$5:M2826),Table_PayItems[[Search Key]:[Concentrated Name]],2,FALSE),"")</f>
        <v>Guardrail Anch Bridge, Det T4, Modified - $Ea</v>
      </c>
      <c r="J2826" s="1"/>
      <c r="K2826" s="1"/>
      <c r="L2826" s="22">
        <f>IF(ISNUMBER(SEARCH(Pay_Item_Search_Text_2,M2826)),MAX($L$4:L2825)+1,0)</f>
        <v>0</v>
      </c>
      <c r="M2826" s="1" t="str">
        <f>IFERROR(VLOOKUP(ROWS($M$5:M2826),Table_PayItems[[Search Key]:[Concentrated Name]],2,FALSE),"")</f>
        <v>Guardrail Anch Bridge, Det T4, Modified - $Ea</v>
      </c>
      <c r="N2826" s="1" t="str">
        <f>IFERROR(VLOOKUP(ROWS($M$5:N2826),$L$5:$M$7000,2,FALSE),"")</f>
        <v/>
      </c>
      <c r="O2826" s="1" t="str">
        <f>IFERROR(VLOOKUP(ROWS($O$5:O2826),$K$5:$L$7000,2,FALSE),"")</f>
        <v/>
      </c>
    </row>
    <row r="2827" spans="2:15" ht="15" customHeight="1" x14ac:dyDescent="0.25">
      <c r="B2827" s="178" t="s">
        <v>11257</v>
      </c>
      <c r="C2827" s="178" t="s">
        <v>88</v>
      </c>
      <c r="D2827" s="178" t="s">
        <v>3185</v>
      </c>
      <c r="E2827" s="178" t="s">
        <v>5585</v>
      </c>
      <c r="F2827" s="178" t="s">
        <v>17</v>
      </c>
      <c r="G2827" s="1">
        <f>IF(ISNUMBER(Pay_Item_Search_Text),IF(ISNUMBER(IF(FIND(Pay_Item_Search_Text,B2827)=1,1, "FALSE")),MAX(G$4:$G2826)+1,IF(ISNUMBER(Pay_Item_Search_Text),0,IF(ISNUMBER(SEARCH(Pay_Item_Search_Text,H2827)),MAX(G$4:$G2826)+1,0))),IF(ISNUMBER(Pay_Item_Search_Text),0,IF(ISNUMBER(SEARCH(Pay_Item_Search_Text,H2827)),MAX(G$4:$G2826)+1,0)))</f>
        <v>2823</v>
      </c>
      <c r="H2827" s="1" t="str">
        <f>IF(Table_PayItems[[#This Row],[Description]]="_","_ Unique Item - "&amp;Table_PayItems[[#This Row],[Item]]&amp;" - $"&amp;Table_PayItems[[#This Row],[Unit]],Table_PayItems[[#This Row],[Description]]&amp;" - $"&amp;Table_PayItems[[#This Row],[Unit]])</f>
        <v>Guardrail Anch Bridge, Det T5, Modified - $Ea</v>
      </c>
      <c r="I2827" s="29" t="str">
        <f>IFERROR(VLOOKUP(ROWS($M$5:M2827),Table_PayItems[[Search Key]:[Concentrated Name]],2,FALSE),"")</f>
        <v>Guardrail Anch Bridge, Det T5, Modified - $Ea</v>
      </c>
      <c r="J2827" s="1"/>
      <c r="K2827" s="1"/>
      <c r="L2827" s="22">
        <f>IF(ISNUMBER(SEARCH(Pay_Item_Search_Text_2,M2827)),MAX($L$4:L2826)+1,0)</f>
        <v>0</v>
      </c>
      <c r="M2827" s="1" t="str">
        <f>IFERROR(VLOOKUP(ROWS($M$5:M2827),Table_PayItems[[Search Key]:[Concentrated Name]],2,FALSE),"")</f>
        <v>Guardrail Anch Bridge, Det T5, Modified - $Ea</v>
      </c>
      <c r="N2827" s="1" t="str">
        <f>IFERROR(VLOOKUP(ROWS($M$5:N2827),$L$5:$M$7000,2,FALSE),"")</f>
        <v/>
      </c>
      <c r="O2827" s="1" t="str">
        <f>IFERROR(VLOOKUP(ROWS($O$5:O2827),$K$5:$L$7000,2,FALSE),"")</f>
        <v/>
      </c>
    </row>
    <row r="2828" spans="2:15" ht="15" customHeight="1" x14ac:dyDescent="0.25">
      <c r="B2828" s="178" t="s">
        <v>11258</v>
      </c>
      <c r="C2828" s="178" t="s">
        <v>88</v>
      </c>
      <c r="D2828" s="178" t="s">
        <v>3186</v>
      </c>
      <c r="E2828" s="178" t="s">
        <v>5585</v>
      </c>
      <c r="F2828" s="178" t="s">
        <v>17</v>
      </c>
      <c r="G2828" s="1">
        <f>IF(ISNUMBER(Pay_Item_Search_Text),IF(ISNUMBER(IF(FIND(Pay_Item_Search_Text,B2828)=1,1, "FALSE")),MAX(G$4:$G2827)+1,IF(ISNUMBER(Pay_Item_Search_Text),0,IF(ISNUMBER(SEARCH(Pay_Item_Search_Text,H2828)),MAX(G$4:$G2827)+1,0))),IF(ISNUMBER(Pay_Item_Search_Text),0,IF(ISNUMBER(SEARCH(Pay_Item_Search_Text,H2828)),MAX(G$4:$G2827)+1,0)))</f>
        <v>2824</v>
      </c>
      <c r="H2828" s="1" t="str">
        <f>IF(Table_PayItems[[#This Row],[Description]]="_","_ Unique Item - "&amp;Table_PayItems[[#This Row],[Item]]&amp;" - $"&amp;Table_PayItems[[#This Row],[Unit]],Table_PayItems[[#This Row],[Description]]&amp;" - $"&amp;Table_PayItems[[#This Row],[Unit]])</f>
        <v>Guardrail Anch Bridge, Det T6, Modified - $Ea</v>
      </c>
      <c r="I2828" s="29" t="str">
        <f>IFERROR(VLOOKUP(ROWS($M$5:M2828),Table_PayItems[[Search Key]:[Concentrated Name]],2,FALSE),"")</f>
        <v>Guardrail Anch Bridge, Det T6, Modified - $Ea</v>
      </c>
      <c r="J2828" s="1"/>
      <c r="K2828" s="1"/>
      <c r="L2828" s="22">
        <f>IF(ISNUMBER(SEARCH(Pay_Item_Search_Text_2,M2828)),MAX($L$4:L2827)+1,0)</f>
        <v>0</v>
      </c>
      <c r="M2828" s="1" t="str">
        <f>IFERROR(VLOOKUP(ROWS($M$5:M2828),Table_PayItems[[Search Key]:[Concentrated Name]],2,FALSE),"")</f>
        <v>Guardrail Anch Bridge, Det T6, Modified - $Ea</v>
      </c>
      <c r="N2828" s="1" t="str">
        <f>IFERROR(VLOOKUP(ROWS($M$5:N2828),$L$5:$M$7000,2,FALSE),"")</f>
        <v/>
      </c>
      <c r="O2828" s="1" t="str">
        <f>IFERROR(VLOOKUP(ROWS($O$5:O2828),$K$5:$L$7000,2,FALSE),"")</f>
        <v/>
      </c>
    </row>
    <row r="2829" spans="2:15" ht="15" customHeight="1" x14ac:dyDescent="0.25">
      <c r="B2829" s="178" t="s">
        <v>11202</v>
      </c>
      <c r="C2829" s="178" t="s">
        <v>88</v>
      </c>
      <c r="D2829" s="178" t="s">
        <v>3131</v>
      </c>
      <c r="E2829" s="178" t="s">
        <v>3119</v>
      </c>
      <c r="F2829" s="178" t="s">
        <v>17</v>
      </c>
      <c r="G2829" s="1">
        <f>IF(ISNUMBER(Pay_Item_Search_Text),IF(ISNUMBER(IF(FIND(Pay_Item_Search_Text,B2829)=1,1, "FALSE")),MAX(G$4:$G2828)+1,IF(ISNUMBER(Pay_Item_Search_Text),0,IF(ISNUMBER(SEARCH(Pay_Item_Search_Text,H2829)),MAX(G$4:$G2828)+1,0))),IF(ISNUMBER(Pay_Item_Search_Text),0,IF(ISNUMBER(SEARCH(Pay_Item_Search_Text,H2829)),MAX(G$4:$G2828)+1,0)))</f>
        <v>2825</v>
      </c>
      <c r="H2829" s="1" t="str">
        <f>IF(Table_PayItems[[#This Row],[Description]]="_","_ Unique Item - "&amp;Table_PayItems[[#This Row],[Item]]&amp;" - $"&amp;Table_PayItems[[#This Row],[Unit]],Table_PayItems[[#This Row],[Description]]&amp;" - $"&amp;Table_PayItems[[#This Row],[Unit]])</f>
        <v>Guardrail Anch, Bridge, Det A1 - $Ea</v>
      </c>
      <c r="I2829" s="29" t="str">
        <f>IFERROR(VLOOKUP(ROWS($M$5:M2829),Table_PayItems[[Search Key]:[Concentrated Name]],2,FALSE),"")</f>
        <v>Guardrail Anch, Bridge, Det A1 - $Ea</v>
      </c>
      <c r="J2829" s="1"/>
      <c r="K2829" s="1"/>
      <c r="L2829" s="22">
        <f>IF(ISNUMBER(SEARCH(Pay_Item_Search_Text_2,M2829)),MAX($L$4:L2828)+1,0)</f>
        <v>0</v>
      </c>
      <c r="M2829" s="1" t="str">
        <f>IFERROR(VLOOKUP(ROWS($M$5:M2829),Table_PayItems[[Search Key]:[Concentrated Name]],2,FALSE),"")</f>
        <v>Guardrail Anch, Bridge, Det A1 - $Ea</v>
      </c>
      <c r="N2829" s="1" t="str">
        <f>IFERROR(VLOOKUP(ROWS($M$5:N2829),$L$5:$M$7000,2,FALSE),"")</f>
        <v/>
      </c>
      <c r="O2829" s="1" t="str">
        <f>IFERROR(VLOOKUP(ROWS($O$5:O2829),$K$5:$L$7000,2,FALSE),"")</f>
        <v/>
      </c>
    </row>
    <row r="2830" spans="2:15" ht="15" customHeight="1" x14ac:dyDescent="0.25">
      <c r="B2830" s="178" t="s">
        <v>11203</v>
      </c>
      <c r="C2830" s="178" t="s">
        <v>88</v>
      </c>
      <c r="D2830" s="178" t="s">
        <v>3132</v>
      </c>
      <c r="E2830" s="178" t="s">
        <v>3119</v>
      </c>
      <c r="F2830" s="178" t="s">
        <v>17</v>
      </c>
      <c r="G2830" s="1">
        <f>IF(ISNUMBER(Pay_Item_Search_Text),IF(ISNUMBER(IF(FIND(Pay_Item_Search_Text,B2830)=1,1, "FALSE")),MAX(G$4:$G2829)+1,IF(ISNUMBER(Pay_Item_Search_Text),0,IF(ISNUMBER(SEARCH(Pay_Item_Search_Text,H2830)),MAX(G$4:$G2829)+1,0))),IF(ISNUMBER(Pay_Item_Search_Text),0,IF(ISNUMBER(SEARCH(Pay_Item_Search_Text,H2830)),MAX(G$4:$G2829)+1,0)))</f>
        <v>2826</v>
      </c>
      <c r="H2830" s="1" t="str">
        <f>IF(Table_PayItems[[#This Row],[Description]]="_","_ Unique Item - "&amp;Table_PayItems[[#This Row],[Item]]&amp;" - $"&amp;Table_PayItems[[#This Row],[Unit]],Table_PayItems[[#This Row],[Description]]&amp;" - $"&amp;Table_PayItems[[#This Row],[Unit]])</f>
        <v>Guardrail Anch, Bridge, Det A2 - $Ea</v>
      </c>
      <c r="I2830" s="29" t="str">
        <f>IFERROR(VLOOKUP(ROWS($M$5:M2830),Table_PayItems[[Search Key]:[Concentrated Name]],2,FALSE),"")</f>
        <v>Guardrail Anch, Bridge, Det A2 - $Ea</v>
      </c>
      <c r="J2830" s="1"/>
      <c r="K2830" s="1"/>
      <c r="L2830" s="22">
        <f>IF(ISNUMBER(SEARCH(Pay_Item_Search_Text_2,M2830)),MAX($L$4:L2829)+1,0)</f>
        <v>0</v>
      </c>
      <c r="M2830" s="1" t="str">
        <f>IFERROR(VLOOKUP(ROWS($M$5:M2830),Table_PayItems[[Search Key]:[Concentrated Name]],2,FALSE),"")</f>
        <v>Guardrail Anch, Bridge, Det A2 - $Ea</v>
      </c>
      <c r="N2830" s="1" t="str">
        <f>IFERROR(VLOOKUP(ROWS($M$5:N2830),$L$5:$M$7000,2,FALSE),"")</f>
        <v/>
      </c>
      <c r="O2830" s="1" t="str">
        <f>IFERROR(VLOOKUP(ROWS($O$5:O2830),$K$5:$L$7000,2,FALSE),"")</f>
        <v/>
      </c>
    </row>
    <row r="2831" spans="2:15" ht="15" customHeight="1" x14ac:dyDescent="0.25">
      <c r="B2831" s="178" t="s">
        <v>11204</v>
      </c>
      <c r="C2831" s="178" t="s">
        <v>88</v>
      </c>
      <c r="D2831" s="178" t="s">
        <v>3133</v>
      </c>
      <c r="E2831" s="178" t="s">
        <v>3119</v>
      </c>
      <c r="F2831" s="178" t="s">
        <v>17</v>
      </c>
      <c r="G2831" s="1">
        <f>IF(ISNUMBER(Pay_Item_Search_Text),IF(ISNUMBER(IF(FIND(Pay_Item_Search_Text,B2831)=1,1, "FALSE")),MAX(G$4:$G2830)+1,IF(ISNUMBER(Pay_Item_Search_Text),0,IF(ISNUMBER(SEARCH(Pay_Item_Search_Text,H2831)),MAX(G$4:$G2830)+1,0))),IF(ISNUMBER(Pay_Item_Search_Text),0,IF(ISNUMBER(SEARCH(Pay_Item_Search_Text,H2831)),MAX(G$4:$G2830)+1,0)))</f>
        <v>2827</v>
      </c>
      <c r="H2831" s="1" t="str">
        <f>IF(Table_PayItems[[#This Row],[Description]]="_","_ Unique Item - "&amp;Table_PayItems[[#This Row],[Item]]&amp;" - $"&amp;Table_PayItems[[#This Row],[Unit]],Table_PayItems[[#This Row],[Description]]&amp;" - $"&amp;Table_PayItems[[#This Row],[Unit]])</f>
        <v>Guardrail Anch, Bridge, Det T1 - $Ea</v>
      </c>
      <c r="I2831" s="29" t="str">
        <f>IFERROR(VLOOKUP(ROWS($M$5:M2831),Table_PayItems[[Search Key]:[Concentrated Name]],2,FALSE),"")</f>
        <v>Guardrail Anch, Bridge, Det T1 - $Ea</v>
      </c>
      <c r="J2831" s="1"/>
      <c r="K2831" s="1"/>
      <c r="L2831" s="22">
        <f>IF(ISNUMBER(SEARCH(Pay_Item_Search_Text_2,M2831)),MAX($L$4:L2830)+1,0)</f>
        <v>0</v>
      </c>
      <c r="M2831" s="1" t="str">
        <f>IFERROR(VLOOKUP(ROWS($M$5:M2831),Table_PayItems[[Search Key]:[Concentrated Name]],2,FALSE),"")</f>
        <v>Guardrail Anch, Bridge, Det T1 - $Ea</v>
      </c>
      <c r="N2831" s="1" t="str">
        <f>IFERROR(VLOOKUP(ROWS($M$5:N2831),$L$5:$M$7000,2,FALSE),"")</f>
        <v/>
      </c>
      <c r="O2831" s="1" t="str">
        <f>IFERROR(VLOOKUP(ROWS($O$5:O2831),$K$5:$L$7000,2,FALSE),"")</f>
        <v/>
      </c>
    </row>
    <row r="2832" spans="2:15" ht="15" customHeight="1" x14ac:dyDescent="0.25">
      <c r="B2832" s="178" t="s">
        <v>11210</v>
      </c>
      <c r="C2832" s="178" t="s">
        <v>88</v>
      </c>
      <c r="D2832" s="178" t="s">
        <v>3139</v>
      </c>
      <c r="E2832" s="178" t="s">
        <v>3119</v>
      </c>
      <c r="F2832" s="178" t="s">
        <v>17</v>
      </c>
      <c r="G2832" s="1">
        <f>IF(ISNUMBER(Pay_Item_Search_Text),IF(ISNUMBER(IF(FIND(Pay_Item_Search_Text,B2832)=1,1, "FALSE")),MAX(G$4:$G2831)+1,IF(ISNUMBER(Pay_Item_Search_Text),0,IF(ISNUMBER(SEARCH(Pay_Item_Search_Text,H2832)),MAX(G$4:$G2831)+1,0))),IF(ISNUMBER(Pay_Item_Search_Text),0,IF(ISNUMBER(SEARCH(Pay_Item_Search_Text,H2832)),MAX(G$4:$G2831)+1,0)))</f>
        <v>2828</v>
      </c>
      <c r="H2832" s="1" t="str">
        <f>IF(Table_PayItems[[#This Row],[Description]]="_","_ Unique Item - "&amp;Table_PayItems[[#This Row],[Item]]&amp;" - $"&amp;Table_PayItems[[#This Row],[Unit]],Table_PayItems[[#This Row],[Description]]&amp;" - $"&amp;Table_PayItems[[#This Row],[Unit]])</f>
        <v>Guardrail Anch, Bridge, Det T1, Temp - $Ea</v>
      </c>
      <c r="I2832" s="29" t="str">
        <f>IFERROR(VLOOKUP(ROWS($M$5:M2832),Table_PayItems[[Search Key]:[Concentrated Name]],2,FALSE),"")</f>
        <v>Guardrail Anch, Bridge, Det T1, Temp - $Ea</v>
      </c>
      <c r="J2832" s="1"/>
      <c r="K2832" s="1"/>
      <c r="L2832" s="22">
        <f>IF(ISNUMBER(SEARCH(Pay_Item_Search_Text_2,M2832)),MAX($L$4:L2831)+1,0)</f>
        <v>0</v>
      </c>
      <c r="M2832" s="1" t="str">
        <f>IFERROR(VLOOKUP(ROWS($M$5:M2832),Table_PayItems[[Search Key]:[Concentrated Name]],2,FALSE),"")</f>
        <v>Guardrail Anch, Bridge, Det T1, Temp - $Ea</v>
      </c>
      <c r="N2832" s="1" t="str">
        <f>IFERROR(VLOOKUP(ROWS($M$5:N2832),$L$5:$M$7000,2,FALSE),"")</f>
        <v/>
      </c>
      <c r="O2832" s="1" t="str">
        <f>IFERROR(VLOOKUP(ROWS($O$5:O2832),$K$5:$L$7000,2,FALSE),"")</f>
        <v/>
      </c>
    </row>
    <row r="2833" spans="2:15" ht="15" customHeight="1" x14ac:dyDescent="0.25">
      <c r="B2833" s="178" t="s">
        <v>11205</v>
      </c>
      <c r="C2833" s="178" t="s">
        <v>88</v>
      </c>
      <c r="D2833" s="178" t="s">
        <v>3134</v>
      </c>
      <c r="E2833" s="178" t="s">
        <v>3119</v>
      </c>
      <c r="F2833" s="178" t="s">
        <v>17</v>
      </c>
      <c r="G2833" s="1">
        <f>IF(ISNUMBER(Pay_Item_Search_Text),IF(ISNUMBER(IF(FIND(Pay_Item_Search_Text,B2833)=1,1, "FALSE")),MAX(G$4:$G2832)+1,IF(ISNUMBER(Pay_Item_Search_Text),0,IF(ISNUMBER(SEARCH(Pay_Item_Search_Text,H2833)),MAX(G$4:$G2832)+1,0))),IF(ISNUMBER(Pay_Item_Search_Text),0,IF(ISNUMBER(SEARCH(Pay_Item_Search_Text,H2833)),MAX(G$4:$G2832)+1,0)))</f>
        <v>2829</v>
      </c>
      <c r="H2833" s="1" t="str">
        <f>IF(Table_PayItems[[#This Row],[Description]]="_","_ Unique Item - "&amp;Table_PayItems[[#This Row],[Item]]&amp;" - $"&amp;Table_PayItems[[#This Row],[Unit]],Table_PayItems[[#This Row],[Description]]&amp;" - $"&amp;Table_PayItems[[#This Row],[Unit]])</f>
        <v>Guardrail Anch, Bridge, Det T2 - $Ea</v>
      </c>
      <c r="I2833" s="29" t="str">
        <f>IFERROR(VLOOKUP(ROWS($M$5:M2833),Table_PayItems[[Search Key]:[Concentrated Name]],2,FALSE),"")</f>
        <v>Guardrail Anch, Bridge, Det T2 - $Ea</v>
      </c>
      <c r="J2833" s="1"/>
      <c r="K2833" s="1"/>
      <c r="L2833" s="22">
        <f>IF(ISNUMBER(SEARCH(Pay_Item_Search_Text_2,M2833)),MAX($L$4:L2832)+1,0)</f>
        <v>0</v>
      </c>
      <c r="M2833" s="1" t="str">
        <f>IFERROR(VLOOKUP(ROWS($M$5:M2833),Table_PayItems[[Search Key]:[Concentrated Name]],2,FALSE),"")</f>
        <v>Guardrail Anch, Bridge, Det T2 - $Ea</v>
      </c>
      <c r="N2833" s="1" t="str">
        <f>IFERROR(VLOOKUP(ROWS($M$5:N2833),$L$5:$M$7000,2,FALSE),"")</f>
        <v/>
      </c>
      <c r="O2833" s="1" t="str">
        <f>IFERROR(VLOOKUP(ROWS($O$5:O2833),$K$5:$L$7000,2,FALSE),"")</f>
        <v/>
      </c>
    </row>
    <row r="2834" spans="2:15" ht="15" customHeight="1" x14ac:dyDescent="0.25">
      <c r="B2834" s="178" t="s">
        <v>11211</v>
      </c>
      <c r="C2834" s="178" t="s">
        <v>88</v>
      </c>
      <c r="D2834" s="178" t="s">
        <v>3140</v>
      </c>
      <c r="E2834" s="178" t="s">
        <v>3119</v>
      </c>
      <c r="F2834" s="178" t="s">
        <v>17</v>
      </c>
      <c r="G2834" s="1">
        <f>IF(ISNUMBER(Pay_Item_Search_Text),IF(ISNUMBER(IF(FIND(Pay_Item_Search_Text,B2834)=1,1, "FALSE")),MAX(G$4:$G2833)+1,IF(ISNUMBER(Pay_Item_Search_Text),0,IF(ISNUMBER(SEARCH(Pay_Item_Search_Text,H2834)),MAX(G$4:$G2833)+1,0))),IF(ISNUMBER(Pay_Item_Search_Text),0,IF(ISNUMBER(SEARCH(Pay_Item_Search_Text,H2834)),MAX(G$4:$G2833)+1,0)))</f>
        <v>2830</v>
      </c>
      <c r="H2834" s="1" t="str">
        <f>IF(Table_PayItems[[#This Row],[Description]]="_","_ Unique Item - "&amp;Table_PayItems[[#This Row],[Item]]&amp;" - $"&amp;Table_PayItems[[#This Row],[Unit]],Table_PayItems[[#This Row],[Description]]&amp;" - $"&amp;Table_PayItems[[#This Row],[Unit]])</f>
        <v>Guardrail Anch, Bridge, Det T2, Temp - $Ea</v>
      </c>
      <c r="I2834" s="29" t="str">
        <f>IFERROR(VLOOKUP(ROWS($M$5:M2834),Table_PayItems[[Search Key]:[Concentrated Name]],2,FALSE),"")</f>
        <v>Guardrail Anch, Bridge, Det T2, Temp - $Ea</v>
      </c>
      <c r="J2834" s="1"/>
      <c r="K2834" s="1"/>
      <c r="L2834" s="22">
        <f>IF(ISNUMBER(SEARCH(Pay_Item_Search_Text_2,M2834)),MAX($L$4:L2833)+1,0)</f>
        <v>0</v>
      </c>
      <c r="M2834" s="1" t="str">
        <f>IFERROR(VLOOKUP(ROWS($M$5:M2834),Table_PayItems[[Search Key]:[Concentrated Name]],2,FALSE),"")</f>
        <v>Guardrail Anch, Bridge, Det T2, Temp - $Ea</v>
      </c>
      <c r="N2834" s="1" t="str">
        <f>IFERROR(VLOOKUP(ROWS($M$5:N2834),$L$5:$M$7000,2,FALSE),"")</f>
        <v/>
      </c>
      <c r="O2834" s="1" t="str">
        <f>IFERROR(VLOOKUP(ROWS($O$5:O2834),$K$5:$L$7000,2,FALSE),"")</f>
        <v/>
      </c>
    </row>
    <row r="2835" spans="2:15" ht="15" customHeight="1" x14ac:dyDescent="0.25">
      <c r="B2835" s="178" t="s">
        <v>11206</v>
      </c>
      <c r="C2835" s="178" t="s">
        <v>88</v>
      </c>
      <c r="D2835" s="178" t="s">
        <v>3135</v>
      </c>
      <c r="E2835" s="178" t="s">
        <v>3119</v>
      </c>
      <c r="F2835" s="178" t="s">
        <v>17</v>
      </c>
      <c r="G2835" s="1">
        <f>IF(ISNUMBER(Pay_Item_Search_Text),IF(ISNUMBER(IF(FIND(Pay_Item_Search_Text,B2835)=1,1, "FALSE")),MAX(G$4:$G2834)+1,IF(ISNUMBER(Pay_Item_Search_Text),0,IF(ISNUMBER(SEARCH(Pay_Item_Search_Text,H2835)),MAX(G$4:$G2834)+1,0))),IF(ISNUMBER(Pay_Item_Search_Text),0,IF(ISNUMBER(SEARCH(Pay_Item_Search_Text,H2835)),MAX(G$4:$G2834)+1,0)))</f>
        <v>2831</v>
      </c>
      <c r="H2835" s="1" t="str">
        <f>IF(Table_PayItems[[#This Row],[Description]]="_","_ Unique Item - "&amp;Table_PayItems[[#This Row],[Item]]&amp;" - $"&amp;Table_PayItems[[#This Row],[Unit]],Table_PayItems[[#This Row],[Description]]&amp;" - $"&amp;Table_PayItems[[#This Row],[Unit]])</f>
        <v>Guardrail Anch, Bridge, Det T3 - $Ea</v>
      </c>
      <c r="I2835" s="29" t="str">
        <f>IFERROR(VLOOKUP(ROWS($M$5:M2835),Table_PayItems[[Search Key]:[Concentrated Name]],2,FALSE),"")</f>
        <v>Guardrail Anch, Bridge, Det T3 - $Ea</v>
      </c>
      <c r="J2835" s="1"/>
      <c r="K2835" s="1"/>
      <c r="L2835" s="22">
        <f>IF(ISNUMBER(SEARCH(Pay_Item_Search_Text_2,M2835)),MAX($L$4:L2834)+1,0)</f>
        <v>0</v>
      </c>
      <c r="M2835" s="1" t="str">
        <f>IFERROR(VLOOKUP(ROWS($M$5:M2835),Table_PayItems[[Search Key]:[Concentrated Name]],2,FALSE),"")</f>
        <v>Guardrail Anch, Bridge, Det T3 - $Ea</v>
      </c>
      <c r="N2835" s="1" t="str">
        <f>IFERROR(VLOOKUP(ROWS($M$5:N2835),$L$5:$M$7000,2,FALSE),"")</f>
        <v/>
      </c>
      <c r="O2835" s="1" t="str">
        <f>IFERROR(VLOOKUP(ROWS($O$5:O2835),$K$5:$L$7000,2,FALSE),"")</f>
        <v/>
      </c>
    </row>
    <row r="2836" spans="2:15" ht="15" customHeight="1" x14ac:dyDescent="0.25">
      <c r="B2836" s="178" t="s">
        <v>11212</v>
      </c>
      <c r="C2836" s="178" t="s">
        <v>88</v>
      </c>
      <c r="D2836" s="178" t="s">
        <v>3141</v>
      </c>
      <c r="E2836" s="178" t="s">
        <v>3119</v>
      </c>
      <c r="F2836" s="178" t="s">
        <v>17</v>
      </c>
      <c r="G2836" s="1">
        <f>IF(ISNUMBER(Pay_Item_Search_Text),IF(ISNUMBER(IF(FIND(Pay_Item_Search_Text,B2836)=1,1, "FALSE")),MAX(G$4:$G2835)+1,IF(ISNUMBER(Pay_Item_Search_Text),0,IF(ISNUMBER(SEARCH(Pay_Item_Search_Text,H2836)),MAX(G$4:$G2835)+1,0))),IF(ISNUMBER(Pay_Item_Search_Text),0,IF(ISNUMBER(SEARCH(Pay_Item_Search_Text,H2836)),MAX(G$4:$G2835)+1,0)))</f>
        <v>2832</v>
      </c>
      <c r="H2836" s="1" t="str">
        <f>IF(Table_PayItems[[#This Row],[Description]]="_","_ Unique Item - "&amp;Table_PayItems[[#This Row],[Item]]&amp;" - $"&amp;Table_PayItems[[#This Row],[Unit]],Table_PayItems[[#This Row],[Description]]&amp;" - $"&amp;Table_PayItems[[#This Row],[Unit]])</f>
        <v>Guardrail Anch, Bridge, Det T3, Temp - $Ea</v>
      </c>
      <c r="I2836" s="29" t="str">
        <f>IFERROR(VLOOKUP(ROWS($M$5:M2836),Table_PayItems[[Search Key]:[Concentrated Name]],2,FALSE),"")</f>
        <v>Guardrail Anch, Bridge, Det T3, Temp - $Ea</v>
      </c>
      <c r="J2836" s="1"/>
      <c r="K2836" s="1"/>
      <c r="L2836" s="22">
        <f>IF(ISNUMBER(SEARCH(Pay_Item_Search_Text_2,M2836)),MAX($L$4:L2835)+1,0)</f>
        <v>0</v>
      </c>
      <c r="M2836" s="1" t="str">
        <f>IFERROR(VLOOKUP(ROWS($M$5:M2836),Table_PayItems[[Search Key]:[Concentrated Name]],2,FALSE),"")</f>
        <v>Guardrail Anch, Bridge, Det T3, Temp - $Ea</v>
      </c>
      <c r="N2836" s="1" t="str">
        <f>IFERROR(VLOOKUP(ROWS($M$5:N2836),$L$5:$M$7000,2,FALSE),"")</f>
        <v/>
      </c>
      <c r="O2836" s="1" t="str">
        <f>IFERROR(VLOOKUP(ROWS($O$5:O2836),$K$5:$L$7000,2,FALSE),"")</f>
        <v/>
      </c>
    </row>
    <row r="2837" spans="2:15" ht="15" customHeight="1" x14ac:dyDescent="0.25">
      <c r="B2837" s="178" t="s">
        <v>11207</v>
      </c>
      <c r="C2837" s="178" t="s">
        <v>88</v>
      </c>
      <c r="D2837" s="178" t="s">
        <v>3136</v>
      </c>
      <c r="E2837" s="178" t="s">
        <v>3119</v>
      </c>
      <c r="F2837" s="178" t="s">
        <v>17</v>
      </c>
      <c r="G2837" s="1">
        <f>IF(ISNUMBER(Pay_Item_Search_Text),IF(ISNUMBER(IF(FIND(Pay_Item_Search_Text,B2837)=1,1, "FALSE")),MAX(G$4:$G2836)+1,IF(ISNUMBER(Pay_Item_Search_Text),0,IF(ISNUMBER(SEARCH(Pay_Item_Search_Text,H2837)),MAX(G$4:$G2836)+1,0))),IF(ISNUMBER(Pay_Item_Search_Text),0,IF(ISNUMBER(SEARCH(Pay_Item_Search_Text,H2837)),MAX(G$4:$G2836)+1,0)))</f>
        <v>2833</v>
      </c>
      <c r="H2837" s="1" t="str">
        <f>IF(Table_PayItems[[#This Row],[Description]]="_","_ Unique Item - "&amp;Table_PayItems[[#This Row],[Item]]&amp;" - $"&amp;Table_PayItems[[#This Row],[Unit]],Table_PayItems[[#This Row],[Description]]&amp;" - $"&amp;Table_PayItems[[#This Row],[Unit]])</f>
        <v>Guardrail Anch, Bridge, Det T4 - $Ea</v>
      </c>
      <c r="I2837" s="29" t="str">
        <f>IFERROR(VLOOKUP(ROWS($M$5:M2837),Table_PayItems[[Search Key]:[Concentrated Name]],2,FALSE),"")</f>
        <v>Guardrail Anch, Bridge, Det T4 - $Ea</v>
      </c>
      <c r="J2837" s="1"/>
      <c r="K2837" s="1"/>
      <c r="L2837" s="22">
        <f>IF(ISNUMBER(SEARCH(Pay_Item_Search_Text_2,M2837)),MAX($L$4:L2836)+1,0)</f>
        <v>0</v>
      </c>
      <c r="M2837" s="1" t="str">
        <f>IFERROR(VLOOKUP(ROWS($M$5:M2837),Table_PayItems[[Search Key]:[Concentrated Name]],2,FALSE),"")</f>
        <v>Guardrail Anch, Bridge, Det T4 - $Ea</v>
      </c>
      <c r="N2837" s="1" t="str">
        <f>IFERROR(VLOOKUP(ROWS($M$5:N2837),$L$5:$M$7000,2,FALSE),"")</f>
        <v/>
      </c>
      <c r="O2837" s="1" t="str">
        <f>IFERROR(VLOOKUP(ROWS($O$5:O2837),$K$5:$L$7000,2,FALSE),"")</f>
        <v/>
      </c>
    </row>
    <row r="2838" spans="2:15" ht="15" customHeight="1" x14ac:dyDescent="0.25">
      <c r="B2838" s="178" t="s">
        <v>11213</v>
      </c>
      <c r="C2838" s="178" t="s">
        <v>88</v>
      </c>
      <c r="D2838" s="178" t="s">
        <v>3142</v>
      </c>
      <c r="E2838" s="178" t="s">
        <v>3119</v>
      </c>
      <c r="F2838" s="178" t="s">
        <v>17</v>
      </c>
      <c r="G2838" s="1">
        <f>IF(ISNUMBER(Pay_Item_Search_Text),IF(ISNUMBER(IF(FIND(Pay_Item_Search_Text,B2838)=1,1, "FALSE")),MAX(G$4:$G2837)+1,IF(ISNUMBER(Pay_Item_Search_Text),0,IF(ISNUMBER(SEARCH(Pay_Item_Search_Text,H2838)),MAX(G$4:$G2837)+1,0))),IF(ISNUMBER(Pay_Item_Search_Text),0,IF(ISNUMBER(SEARCH(Pay_Item_Search_Text,H2838)),MAX(G$4:$G2837)+1,0)))</f>
        <v>2834</v>
      </c>
      <c r="H2838" s="1" t="str">
        <f>IF(Table_PayItems[[#This Row],[Description]]="_","_ Unique Item - "&amp;Table_PayItems[[#This Row],[Item]]&amp;" - $"&amp;Table_PayItems[[#This Row],[Unit]],Table_PayItems[[#This Row],[Description]]&amp;" - $"&amp;Table_PayItems[[#This Row],[Unit]])</f>
        <v>Guardrail Anch, Bridge, Det T4, Temp - $Ea</v>
      </c>
      <c r="I2838" s="29" t="str">
        <f>IFERROR(VLOOKUP(ROWS($M$5:M2838),Table_PayItems[[Search Key]:[Concentrated Name]],2,FALSE),"")</f>
        <v>Guardrail Anch, Bridge, Det T4, Temp - $Ea</v>
      </c>
      <c r="J2838" s="1"/>
      <c r="K2838" s="1"/>
      <c r="L2838" s="22">
        <f>IF(ISNUMBER(SEARCH(Pay_Item_Search_Text_2,M2838)),MAX($L$4:L2837)+1,0)</f>
        <v>0</v>
      </c>
      <c r="M2838" s="1" t="str">
        <f>IFERROR(VLOOKUP(ROWS($M$5:M2838),Table_PayItems[[Search Key]:[Concentrated Name]],2,FALSE),"")</f>
        <v>Guardrail Anch, Bridge, Det T4, Temp - $Ea</v>
      </c>
      <c r="N2838" s="1" t="str">
        <f>IFERROR(VLOOKUP(ROWS($M$5:N2838),$L$5:$M$7000,2,FALSE),"")</f>
        <v/>
      </c>
      <c r="O2838" s="1" t="str">
        <f>IFERROR(VLOOKUP(ROWS($O$5:O2838),$K$5:$L$7000,2,FALSE),"")</f>
        <v/>
      </c>
    </row>
    <row r="2839" spans="2:15" ht="15" customHeight="1" x14ac:dyDescent="0.25">
      <c r="B2839" s="178" t="s">
        <v>11208</v>
      </c>
      <c r="C2839" s="178" t="s">
        <v>88</v>
      </c>
      <c r="D2839" s="178" t="s">
        <v>3137</v>
      </c>
      <c r="E2839" s="178" t="s">
        <v>3119</v>
      </c>
      <c r="F2839" s="178" t="s">
        <v>17</v>
      </c>
      <c r="G2839" s="1">
        <f>IF(ISNUMBER(Pay_Item_Search_Text),IF(ISNUMBER(IF(FIND(Pay_Item_Search_Text,B2839)=1,1, "FALSE")),MAX(G$4:$G2838)+1,IF(ISNUMBER(Pay_Item_Search_Text),0,IF(ISNUMBER(SEARCH(Pay_Item_Search_Text,H2839)),MAX(G$4:$G2838)+1,0))),IF(ISNUMBER(Pay_Item_Search_Text),0,IF(ISNUMBER(SEARCH(Pay_Item_Search_Text,H2839)),MAX(G$4:$G2838)+1,0)))</f>
        <v>2835</v>
      </c>
      <c r="H2839" s="1" t="str">
        <f>IF(Table_PayItems[[#This Row],[Description]]="_","_ Unique Item - "&amp;Table_PayItems[[#This Row],[Item]]&amp;" - $"&amp;Table_PayItems[[#This Row],[Unit]],Table_PayItems[[#This Row],[Description]]&amp;" - $"&amp;Table_PayItems[[#This Row],[Unit]])</f>
        <v>Guardrail Anch, Bridge, Det T5 - $Ea</v>
      </c>
      <c r="I2839" s="29" t="str">
        <f>IFERROR(VLOOKUP(ROWS($M$5:M2839),Table_PayItems[[Search Key]:[Concentrated Name]],2,FALSE),"")</f>
        <v>Guardrail Anch, Bridge, Det T5 - $Ea</v>
      </c>
      <c r="J2839" s="1"/>
      <c r="K2839" s="1"/>
      <c r="L2839" s="22">
        <f>IF(ISNUMBER(SEARCH(Pay_Item_Search_Text_2,M2839)),MAX($L$4:L2838)+1,0)</f>
        <v>0</v>
      </c>
      <c r="M2839" s="1" t="str">
        <f>IFERROR(VLOOKUP(ROWS($M$5:M2839),Table_PayItems[[Search Key]:[Concentrated Name]],2,FALSE),"")</f>
        <v>Guardrail Anch, Bridge, Det T5 - $Ea</v>
      </c>
      <c r="N2839" s="1" t="str">
        <f>IFERROR(VLOOKUP(ROWS($M$5:N2839),$L$5:$M$7000,2,FALSE),"")</f>
        <v/>
      </c>
      <c r="O2839" s="1" t="str">
        <f>IFERROR(VLOOKUP(ROWS($O$5:O2839),$K$5:$L$7000,2,FALSE),"")</f>
        <v/>
      </c>
    </row>
    <row r="2840" spans="2:15" ht="15" customHeight="1" x14ac:dyDescent="0.25">
      <c r="B2840" s="178" t="s">
        <v>11209</v>
      </c>
      <c r="C2840" s="178" t="s">
        <v>88</v>
      </c>
      <c r="D2840" s="178" t="s">
        <v>3138</v>
      </c>
      <c r="E2840" s="178" t="s">
        <v>3119</v>
      </c>
      <c r="F2840" s="178" t="s">
        <v>17</v>
      </c>
      <c r="G2840" s="1">
        <f>IF(ISNUMBER(Pay_Item_Search_Text),IF(ISNUMBER(IF(FIND(Pay_Item_Search_Text,B2840)=1,1, "FALSE")),MAX(G$4:$G2839)+1,IF(ISNUMBER(Pay_Item_Search_Text),0,IF(ISNUMBER(SEARCH(Pay_Item_Search_Text,H2840)),MAX(G$4:$G2839)+1,0))),IF(ISNUMBER(Pay_Item_Search_Text),0,IF(ISNUMBER(SEARCH(Pay_Item_Search_Text,H2840)),MAX(G$4:$G2839)+1,0)))</f>
        <v>2836</v>
      </c>
      <c r="H2840" s="1" t="str">
        <f>IF(Table_PayItems[[#This Row],[Description]]="_","_ Unique Item - "&amp;Table_PayItems[[#This Row],[Item]]&amp;" - $"&amp;Table_PayItems[[#This Row],[Unit]],Table_PayItems[[#This Row],[Description]]&amp;" - $"&amp;Table_PayItems[[#This Row],[Unit]])</f>
        <v>Guardrail Anch, Bridge, Det T6 - $Ea</v>
      </c>
      <c r="I2840" s="29" t="str">
        <f>IFERROR(VLOOKUP(ROWS($M$5:M2840),Table_PayItems[[Search Key]:[Concentrated Name]],2,FALSE),"")</f>
        <v>Guardrail Anch, Bridge, Det T6 - $Ea</v>
      </c>
      <c r="J2840" s="1"/>
      <c r="K2840" s="1"/>
      <c r="L2840" s="22">
        <f>IF(ISNUMBER(SEARCH(Pay_Item_Search_Text_2,M2840)),MAX($L$4:L2839)+1,0)</f>
        <v>0</v>
      </c>
      <c r="M2840" s="1" t="str">
        <f>IFERROR(VLOOKUP(ROWS($M$5:M2840),Table_PayItems[[Search Key]:[Concentrated Name]],2,FALSE),"")</f>
        <v>Guardrail Anch, Bridge, Det T6 - $Ea</v>
      </c>
      <c r="N2840" s="1" t="str">
        <f>IFERROR(VLOOKUP(ROWS($M$5:N2840),$L$5:$M$7000,2,FALSE),"")</f>
        <v/>
      </c>
      <c r="O2840" s="1" t="str">
        <f>IFERROR(VLOOKUP(ROWS($O$5:O2840),$K$5:$L$7000,2,FALSE),"")</f>
        <v/>
      </c>
    </row>
    <row r="2841" spans="2:15" ht="15" customHeight="1" x14ac:dyDescent="0.25">
      <c r="B2841" s="178" t="s">
        <v>11215</v>
      </c>
      <c r="C2841" s="178" t="s">
        <v>88</v>
      </c>
      <c r="D2841" s="178" t="s">
        <v>3144</v>
      </c>
      <c r="E2841" s="178" t="s">
        <v>3119</v>
      </c>
      <c r="F2841" s="178" t="s">
        <v>17</v>
      </c>
      <c r="G2841" s="1">
        <f>IF(ISNUMBER(Pay_Item_Search_Text),IF(ISNUMBER(IF(FIND(Pay_Item_Search_Text,B2841)=1,1, "FALSE")),MAX(G$4:$G2840)+1,IF(ISNUMBER(Pay_Item_Search_Text),0,IF(ISNUMBER(SEARCH(Pay_Item_Search_Text,H2841)),MAX(G$4:$G2840)+1,0))),IF(ISNUMBER(Pay_Item_Search_Text),0,IF(ISNUMBER(SEARCH(Pay_Item_Search_Text,H2841)),MAX(G$4:$G2840)+1,0)))</f>
        <v>2837</v>
      </c>
      <c r="H2841" s="1" t="str">
        <f>IF(Table_PayItems[[#This Row],[Description]]="_","_ Unique Item - "&amp;Table_PayItems[[#This Row],[Item]]&amp;" - $"&amp;Table_PayItems[[#This Row],[Unit]],Table_PayItems[[#This Row],[Description]]&amp;" - $"&amp;Table_PayItems[[#This Row],[Unit]])</f>
        <v>Guardrail Anch, Median - $Ea</v>
      </c>
      <c r="I2841" s="29" t="str">
        <f>IFERROR(VLOOKUP(ROWS($M$5:M2841),Table_PayItems[[Search Key]:[Concentrated Name]],2,FALSE),"")</f>
        <v>Guardrail Anch, Median - $Ea</v>
      </c>
      <c r="J2841" s="1"/>
      <c r="K2841" s="1"/>
      <c r="L2841" s="22">
        <f>IF(ISNUMBER(SEARCH(Pay_Item_Search_Text_2,M2841)),MAX($L$4:L2840)+1,0)</f>
        <v>0</v>
      </c>
      <c r="M2841" s="1" t="str">
        <f>IFERROR(VLOOKUP(ROWS($M$5:M2841),Table_PayItems[[Search Key]:[Concentrated Name]],2,FALSE),"")</f>
        <v>Guardrail Anch, Median - $Ea</v>
      </c>
      <c r="N2841" s="1" t="str">
        <f>IFERROR(VLOOKUP(ROWS($M$5:N2841),$L$5:$M$7000,2,FALSE),"")</f>
        <v/>
      </c>
      <c r="O2841" s="1" t="str">
        <f>IFERROR(VLOOKUP(ROWS($O$5:O2841),$K$5:$L$7000,2,FALSE),"")</f>
        <v/>
      </c>
    </row>
    <row r="2842" spans="2:15" ht="15" customHeight="1" x14ac:dyDescent="0.25">
      <c r="B2842" s="178" t="s">
        <v>11216</v>
      </c>
      <c r="C2842" s="178" t="s">
        <v>88</v>
      </c>
      <c r="D2842" s="178" t="s">
        <v>3145</v>
      </c>
      <c r="E2842" s="178" t="s">
        <v>5583</v>
      </c>
      <c r="F2842" s="178" t="s">
        <v>17</v>
      </c>
      <c r="G2842" s="1">
        <f>IF(ISNUMBER(Pay_Item_Search_Text),IF(ISNUMBER(IF(FIND(Pay_Item_Search_Text,B2842)=1,1, "FALSE")),MAX(G$4:$G2841)+1,IF(ISNUMBER(Pay_Item_Search_Text),0,IF(ISNUMBER(SEARCH(Pay_Item_Search_Text,H2842)),MAX(G$4:$G2841)+1,0))),IF(ISNUMBER(Pay_Item_Search_Text),0,IF(ISNUMBER(SEARCH(Pay_Item_Search_Text,H2842)),MAX(G$4:$G2841)+1,0)))</f>
        <v>2838</v>
      </c>
      <c r="H2842" s="24" t="str">
        <f>IF(Table_PayItems[[#This Row],[Description]]="_","_ Unique Item - "&amp;Table_PayItems[[#This Row],[Item]]&amp;" - $"&amp;Table_PayItems[[#This Row],[Unit]],Table_PayItems[[#This Row],[Description]]&amp;" - $"&amp;Table_PayItems[[#This Row],[Unit]])</f>
        <v>Guardrail Anchored in Backslope, Type 4B - $Ea</v>
      </c>
      <c r="I2842" s="30" t="str">
        <f>IFERROR(VLOOKUP(ROWS($M$5:M2842),Table_PayItems[[Search Key]:[Concentrated Name]],2,FALSE),"")</f>
        <v>Guardrail Anchored in Backslope, Type 4B - $Ea</v>
      </c>
      <c r="J2842" s="1"/>
      <c r="K2842" s="1"/>
      <c r="L2842" s="22">
        <f>IF(ISNUMBER(SEARCH(Pay_Item_Search_Text_2,M2842)),MAX($L$4:L2841)+1,0)</f>
        <v>0</v>
      </c>
      <c r="M2842" s="1" t="str">
        <f>IFERROR(VLOOKUP(ROWS($M$5:M2842),Table_PayItems[[Search Key]:[Concentrated Name]],2,FALSE),"")</f>
        <v>Guardrail Anchored in Backslope, Type 4B - $Ea</v>
      </c>
      <c r="N2842" s="1" t="str">
        <f>IFERROR(VLOOKUP(ROWS($M$5:N2842),$L$5:$M$7000,2,FALSE),"")</f>
        <v/>
      </c>
      <c r="O2842" s="1" t="str">
        <f>IFERROR(VLOOKUP(ROWS($O$5:O2842),$K$5:$L$7000,2,FALSE),"")</f>
        <v/>
      </c>
    </row>
    <row r="2843" spans="2:15" ht="15" customHeight="1" x14ac:dyDescent="0.25">
      <c r="B2843" s="178" t="s">
        <v>11214</v>
      </c>
      <c r="C2843" s="178" t="s">
        <v>88</v>
      </c>
      <c r="D2843" s="178" t="s">
        <v>3143</v>
      </c>
      <c r="E2843" s="178" t="s">
        <v>5583</v>
      </c>
      <c r="F2843" s="178" t="s">
        <v>17</v>
      </c>
      <c r="G2843" s="1">
        <f>IF(ISNUMBER(Pay_Item_Search_Text),IF(ISNUMBER(IF(FIND(Pay_Item_Search_Text,B2843)=1,1, "FALSE")),MAX(G$4:$G2842)+1,IF(ISNUMBER(Pay_Item_Search_Text),0,IF(ISNUMBER(SEARCH(Pay_Item_Search_Text,H2843)),MAX(G$4:$G2842)+1,0))),IF(ISNUMBER(Pay_Item_Search_Text),0,IF(ISNUMBER(SEARCH(Pay_Item_Search_Text,H2843)),MAX(G$4:$G2842)+1,0)))</f>
        <v>2839</v>
      </c>
      <c r="H2843" s="1" t="str">
        <f>IF(Table_PayItems[[#This Row],[Description]]="_","_ Unique Item - "&amp;Table_PayItems[[#This Row],[Item]]&amp;" - $"&amp;Table_PayItems[[#This Row],[Unit]],Table_PayItems[[#This Row],[Description]]&amp;" - $"&amp;Table_PayItems[[#This Row],[Unit]])</f>
        <v>Guardrail Anchored in Backslope, Type 4MGS-8 - $Ea</v>
      </c>
      <c r="I2843" s="29" t="str">
        <f>IFERROR(VLOOKUP(ROWS($M$5:M2843),Table_PayItems[[Search Key]:[Concentrated Name]],2,FALSE),"")</f>
        <v>Guardrail Anchored in Backslope, Type 4MGS-8 - $Ea</v>
      </c>
      <c r="J2843" s="1"/>
      <c r="K2843" s="1"/>
      <c r="L2843" s="22">
        <f>IF(ISNUMBER(SEARCH(Pay_Item_Search_Text_2,M2843)),MAX($L$4:L2842)+1,0)</f>
        <v>0</v>
      </c>
      <c r="M2843" s="1" t="str">
        <f>IFERROR(VLOOKUP(ROWS($M$5:M2843),Table_PayItems[[Search Key]:[Concentrated Name]],2,FALSE),"")</f>
        <v>Guardrail Anchored in Backslope, Type 4MGS-8 - $Ea</v>
      </c>
      <c r="N2843" s="1" t="str">
        <f>IFERROR(VLOOKUP(ROWS($M$5:N2843),$L$5:$M$7000,2,FALSE),"")</f>
        <v/>
      </c>
      <c r="O2843" s="1" t="str">
        <f>IFERROR(VLOOKUP(ROWS($O$5:O2843),$K$5:$L$7000,2,FALSE),"")</f>
        <v/>
      </c>
    </row>
    <row r="2844" spans="2:15" ht="15" customHeight="1" x14ac:dyDescent="0.25">
      <c r="B2844" s="178" t="s">
        <v>11217</v>
      </c>
      <c r="C2844" s="178" t="s">
        <v>88</v>
      </c>
      <c r="D2844" s="178" t="s">
        <v>3146</v>
      </c>
      <c r="E2844" s="178" t="s">
        <v>5583</v>
      </c>
      <c r="F2844" s="178" t="s">
        <v>17</v>
      </c>
      <c r="G2844" s="1">
        <f>IF(ISNUMBER(Pay_Item_Search_Text),IF(ISNUMBER(IF(FIND(Pay_Item_Search_Text,B2844)=1,1, "FALSE")),MAX(G$4:$G2843)+1,IF(ISNUMBER(Pay_Item_Search_Text),0,IF(ISNUMBER(SEARCH(Pay_Item_Search_Text,H2844)),MAX(G$4:$G2843)+1,0))),IF(ISNUMBER(Pay_Item_Search_Text),0,IF(ISNUMBER(SEARCH(Pay_Item_Search_Text,H2844)),MAX(G$4:$G2843)+1,0)))</f>
        <v>2840</v>
      </c>
      <c r="H2844" s="1" t="str">
        <f>IF(Table_PayItems[[#This Row],[Description]]="_","_ Unique Item - "&amp;Table_PayItems[[#This Row],[Item]]&amp;" - $"&amp;Table_PayItems[[#This Row],[Unit]],Table_PayItems[[#This Row],[Description]]&amp;" - $"&amp;Table_PayItems[[#This Row],[Unit]])</f>
        <v>Guardrail Anchored in Backslope, Type 4T - $Ea</v>
      </c>
      <c r="I2844" s="29" t="str">
        <f>IFERROR(VLOOKUP(ROWS($M$5:M2844),Table_PayItems[[Search Key]:[Concentrated Name]],2,FALSE),"")</f>
        <v>Guardrail Anchored in Backslope, Type 4T - $Ea</v>
      </c>
      <c r="J2844" s="1"/>
      <c r="K2844" s="1"/>
      <c r="L2844" s="22">
        <f>IF(ISNUMBER(SEARCH(Pay_Item_Search_Text_2,M2844)),MAX($L$4:L2843)+1,0)</f>
        <v>0</v>
      </c>
      <c r="M2844" s="1" t="str">
        <f>IFERROR(VLOOKUP(ROWS($M$5:M2844),Table_PayItems[[Search Key]:[Concentrated Name]],2,FALSE),"")</f>
        <v>Guardrail Anchored in Backslope, Type 4T - $Ea</v>
      </c>
      <c r="N2844" s="1" t="str">
        <f>IFERROR(VLOOKUP(ROWS($M$5:N2844),$L$5:$M$7000,2,FALSE),"")</f>
        <v/>
      </c>
      <c r="O2844" s="1" t="str">
        <f>IFERROR(VLOOKUP(ROWS($O$5:O2844),$K$5:$L$7000,2,FALSE),"")</f>
        <v/>
      </c>
    </row>
    <row r="2845" spans="2:15" ht="15" customHeight="1" x14ac:dyDescent="0.25">
      <c r="B2845" s="178" t="s">
        <v>11220</v>
      </c>
      <c r="C2845" s="178" t="s">
        <v>88</v>
      </c>
      <c r="D2845" s="178" t="s">
        <v>3149</v>
      </c>
      <c r="E2845" s="178" t="s">
        <v>3150</v>
      </c>
      <c r="F2845" s="178" t="s">
        <v>17</v>
      </c>
      <c r="G2845" s="1">
        <f>IF(ISNUMBER(Pay_Item_Search_Text),IF(ISNUMBER(IF(FIND(Pay_Item_Search_Text,B2845)=1,1, "FALSE")),MAX(G$4:$G2844)+1,IF(ISNUMBER(Pay_Item_Search_Text),0,IF(ISNUMBER(SEARCH(Pay_Item_Search_Text,H2845)),MAX(G$4:$G2844)+1,0))),IF(ISNUMBER(Pay_Item_Search_Text),0,IF(ISNUMBER(SEARCH(Pay_Item_Search_Text,H2845)),MAX(G$4:$G2844)+1,0)))</f>
        <v>2841</v>
      </c>
      <c r="H2845" s="1" t="str">
        <f>IF(Table_PayItems[[#This Row],[Description]]="_","_ Unique Item - "&amp;Table_PayItems[[#This Row],[Item]]&amp;" - $"&amp;Table_PayItems[[#This Row],[Unit]],Table_PayItems[[#This Row],[Description]]&amp;" - $"&amp;Table_PayItems[[#This Row],[Unit]])</f>
        <v>Guardrail Approach Terminal, Type 1B - $Ea</v>
      </c>
      <c r="I2845" s="29" t="str">
        <f>IFERROR(VLOOKUP(ROWS($M$5:M2845),Table_PayItems[[Search Key]:[Concentrated Name]],2,FALSE),"")</f>
        <v>Guardrail Approach Terminal, Type 1B - $Ea</v>
      </c>
      <c r="J2845" s="1"/>
      <c r="K2845" s="1"/>
      <c r="L2845" s="22">
        <f>IF(ISNUMBER(SEARCH(Pay_Item_Search_Text_2,M2845)),MAX($L$4:L2844)+1,0)</f>
        <v>0</v>
      </c>
      <c r="M2845" s="1" t="str">
        <f>IFERROR(VLOOKUP(ROWS($M$5:M2845),Table_PayItems[[Search Key]:[Concentrated Name]],2,FALSE),"")</f>
        <v>Guardrail Approach Terminal, Type 1B - $Ea</v>
      </c>
      <c r="N2845" s="1" t="str">
        <f>IFERROR(VLOOKUP(ROWS($M$5:N2845),$L$5:$M$7000,2,FALSE),"")</f>
        <v/>
      </c>
      <c r="O2845" s="1" t="str">
        <f>IFERROR(VLOOKUP(ROWS($O$5:O2845),$K$5:$L$7000,2,FALSE),"")</f>
        <v/>
      </c>
    </row>
    <row r="2846" spans="2:15" ht="15" customHeight="1" x14ac:dyDescent="0.25">
      <c r="B2846" s="178" t="s">
        <v>11226</v>
      </c>
      <c r="C2846" s="178" t="s">
        <v>88</v>
      </c>
      <c r="D2846" s="178" t="s">
        <v>3154</v>
      </c>
      <c r="E2846" s="178" t="s">
        <v>3150</v>
      </c>
      <c r="F2846" s="178" t="s">
        <v>17</v>
      </c>
      <c r="G2846" s="1">
        <f>IF(ISNUMBER(Pay_Item_Search_Text),IF(ISNUMBER(IF(FIND(Pay_Item_Search_Text,B2846)=1,1, "FALSE")),MAX(G$4:$G2845)+1,IF(ISNUMBER(Pay_Item_Search_Text),0,IF(ISNUMBER(SEARCH(Pay_Item_Search_Text,H2846)),MAX(G$4:$G2845)+1,0))),IF(ISNUMBER(Pay_Item_Search_Text),0,IF(ISNUMBER(SEARCH(Pay_Item_Search_Text,H2846)),MAX(G$4:$G2845)+1,0)))</f>
        <v>2842</v>
      </c>
      <c r="H2846" s="1" t="str">
        <f>IF(Table_PayItems[[#This Row],[Description]]="_","_ Unique Item - "&amp;Table_PayItems[[#This Row],[Item]]&amp;" - $"&amp;Table_PayItems[[#This Row],[Unit]],Table_PayItems[[#This Row],[Description]]&amp;" - $"&amp;Table_PayItems[[#This Row],[Unit]])</f>
        <v>Guardrail Approach Terminal, Type 1B, Temp - $Ea</v>
      </c>
      <c r="I2846" s="29" t="str">
        <f>IFERROR(VLOOKUP(ROWS($M$5:M2846),Table_PayItems[[Search Key]:[Concentrated Name]],2,FALSE),"")</f>
        <v>Guardrail Approach Terminal, Type 1B, Temp - $Ea</v>
      </c>
      <c r="J2846" s="1"/>
      <c r="K2846" s="1"/>
      <c r="L2846" s="22">
        <f>IF(ISNUMBER(SEARCH(Pay_Item_Search_Text_2,M2846)),MAX($L$4:L2845)+1,0)</f>
        <v>0</v>
      </c>
      <c r="M2846" s="1" t="str">
        <f>IFERROR(VLOOKUP(ROWS($M$5:M2846),Table_PayItems[[Search Key]:[Concentrated Name]],2,FALSE),"")</f>
        <v>Guardrail Approach Terminal, Type 1B, Temp - $Ea</v>
      </c>
      <c r="N2846" s="1" t="str">
        <f>IFERROR(VLOOKUP(ROWS($M$5:N2846),$L$5:$M$7000,2,FALSE),"")</f>
        <v/>
      </c>
      <c r="O2846" s="1" t="str">
        <f>IFERROR(VLOOKUP(ROWS($O$5:O2846),$K$5:$L$7000,2,FALSE),"")</f>
        <v/>
      </c>
    </row>
    <row r="2847" spans="2:15" ht="15" customHeight="1" x14ac:dyDescent="0.25">
      <c r="B2847" s="178" t="s">
        <v>11221</v>
      </c>
      <c r="C2847" s="178" t="s">
        <v>88</v>
      </c>
      <c r="D2847" s="178" t="s">
        <v>3151</v>
      </c>
      <c r="E2847" s="178" t="s">
        <v>3150</v>
      </c>
      <c r="F2847" s="178" t="s">
        <v>17</v>
      </c>
      <c r="G2847" s="1">
        <f>IF(ISNUMBER(Pay_Item_Search_Text),IF(ISNUMBER(IF(FIND(Pay_Item_Search_Text,B2847)=1,1, "FALSE")),MAX(G$4:$G2846)+1,IF(ISNUMBER(Pay_Item_Search_Text),0,IF(ISNUMBER(SEARCH(Pay_Item_Search_Text,H2847)),MAX(G$4:$G2846)+1,0))),IF(ISNUMBER(Pay_Item_Search_Text),0,IF(ISNUMBER(SEARCH(Pay_Item_Search_Text,H2847)),MAX(G$4:$G2846)+1,0)))</f>
        <v>2843</v>
      </c>
      <c r="H2847" s="1" t="str">
        <f>IF(Table_PayItems[[#This Row],[Description]]="_","_ Unique Item - "&amp;Table_PayItems[[#This Row],[Item]]&amp;" - $"&amp;Table_PayItems[[#This Row],[Unit]],Table_PayItems[[#This Row],[Description]]&amp;" - $"&amp;Table_PayItems[[#This Row],[Unit]])</f>
        <v>Guardrail Approach Terminal, Type 1T - $Ea</v>
      </c>
      <c r="I2847" s="29" t="str">
        <f>IFERROR(VLOOKUP(ROWS($M$5:M2847),Table_PayItems[[Search Key]:[Concentrated Name]],2,FALSE),"")</f>
        <v>Guardrail Approach Terminal, Type 1T - $Ea</v>
      </c>
      <c r="J2847" s="1"/>
      <c r="K2847" s="1"/>
      <c r="L2847" s="22">
        <f>IF(ISNUMBER(SEARCH(Pay_Item_Search_Text_2,M2847)),MAX($L$4:L2846)+1,0)</f>
        <v>0</v>
      </c>
      <c r="M2847" s="1" t="str">
        <f>IFERROR(VLOOKUP(ROWS($M$5:M2847),Table_PayItems[[Search Key]:[Concentrated Name]],2,FALSE),"")</f>
        <v>Guardrail Approach Terminal, Type 1T - $Ea</v>
      </c>
      <c r="N2847" s="1" t="str">
        <f>IFERROR(VLOOKUP(ROWS($M$5:N2847),$L$5:$M$7000,2,FALSE),"")</f>
        <v/>
      </c>
      <c r="O2847" s="1" t="str">
        <f>IFERROR(VLOOKUP(ROWS($O$5:O2847),$K$5:$L$7000,2,FALSE),"")</f>
        <v/>
      </c>
    </row>
    <row r="2848" spans="2:15" ht="15" customHeight="1" x14ac:dyDescent="0.25">
      <c r="B2848" s="178" t="s">
        <v>11227</v>
      </c>
      <c r="C2848" s="178" t="s">
        <v>88</v>
      </c>
      <c r="D2848" s="178" t="s">
        <v>3155</v>
      </c>
      <c r="E2848" s="178" t="s">
        <v>3150</v>
      </c>
      <c r="F2848" s="178" t="s">
        <v>17</v>
      </c>
      <c r="G2848" s="1">
        <f>IF(ISNUMBER(Pay_Item_Search_Text),IF(ISNUMBER(IF(FIND(Pay_Item_Search_Text,B2848)=1,1, "FALSE")),MAX(G$4:$G2847)+1,IF(ISNUMBER(Pay_Item_Search_Text),0,IF(ISNUMBER(SEARCH(Pay_Item_Search_Text,H2848)),MAX(G$4:$G2847)+1,0))),IF(ISNUMBER(Pay_Item_Search_Text),0,IF(ISNUMBER(SEARCH(Pay_Item_Search_Text,H2848)),MAX(G$4:$G2847)+1,0)))</f>
        <v>2844</v>
      </c>
      <c r="H2848" s="1" t="str">
        <f>IF(Table_PayItems[[#This Row],[Description]]="_","_ Unique Item - "&amp;Table_PayItems[[#This Row],[Item]]&amp;" - $"&amp;Table_PayItems[[#This Row],[Unit]],Table_PayItems[[#This Row],[Description]]&amp;" - $"&amp;Table_PayItems[[#This Row],[Unit]])</f>
        <v>Guardrail Approach Terminal, Type 1T, Temp - $Ea</v>
      </c>
      <c r="I2848" s="29" t="str">
        <f>IFERROR(VLOOKUP(ROWS($M$5:M2848),Table_PayItems[[Search Key]:[Concentrated Name]],2,FALSE),"")</f>
        <v>Guardrail Approach Terminal, Type 1T, Temp - $Ea</v>
      </c>
      <c r="J2848" s="1"/>
      <c r="K2848" s="1"/>
      <c r="L2848" s="22">
        <f>IF(ISNUMBER(SEARCH(Pay_Item_Search_Text_2,M2848)),MAX($L$4:L2847)+1,0)</f>
        <v>0</v>
      </c>
      <c r="M2848" s="1" t="str">
        <f>IFERROR(VLOOKUP(ROWS($M$5:M2848),Table_PayItems[[Search Key]:[Concentrated Name]],2,FALSE),"")</f>
        <v>Guardrail Approach Terminal, Type 1T, Temp - $Ea</v>
      </c>
      <c r="N2848" s="1" t="str">
        <f>IFERROR(VLOOKUP(ROWS($M$5:N2848),$L$5:$M$7000,2,FALSE),"")</f>
        <v/>
      </c>
      <c r="O2848" s="1" t="str">
        <f>IFERROR(VLOOKUP(ROWS($O$5:O2848),$K$5:$L$7000,2,FALSE),"")</f>
        <v/>
      </c>
    </row>
    <row r="2849" spans="2:15" ht="15" customHeight="1" x14ac:dyDescent="0.25">
      <c r="B2849" s="178" t="s">
        <v>11222</v>
      </c>
      <c r="C2849" s="178" t="s">
        <v>88</v>
      </c>
      <c r="D2849" s="178" t="s">
        <v>3152</v>
      </c>
      <c r="E2849" s="178" t="s">
        <v>3150</v>
      </c>
      <c r="F2849" s="178" t="s">
        <v>17</v>
      </c>
      <c r="G2849" s="1">
        <f>IF(ISNUMBER(Pay_Item_Search_Text),IF(ISNUMBER(IF(FIND(Pay_Item_Search_Text,B2849)=1,1, "FALSE")),MAX(G$4:$G2848)+1,IF(ISNUMBER(Pay_Item_Search_Text),0,IF(ISNUMBER(SEARCH(Pay_Item_Search_Text,H2849)),MAX(G$4:$G2848)+1,0))),IF(ISNUMBER(Pay_Item_Search_Text),0,IF(ISNUMBER(SEARCH(Pay_Item_Search_Text,H2849)),MAX(G$4:$G2848)+1,0)))</f>
        <v>2845</v>
      </c>
      <c r="H2849" s="1" t="str">
        <f>IF(Table_PayItems[[#This Row],[Description]]="_","_ Unique Item - "&amp;Table_PayItems[[#This Row],[Item]]&amp;" - $"&amp;Table_PayItems[[#This Row],[Unit]],Table_PayItems[[#This Row],[Description]]&amp;" - $"&amp;Table_PayItems[[#This Row],[Unit]])</f>
        <v>Guardrail Approach Terminal, Type 2B - $Ea</v>
      </c>
      <c r="I2849" s="29" t="str">
        <f>IFERROR(VLOOKUP(ROWS($M$5:M2849),Table_PayItems[[Search Key]:[Concentrated Name]],2,FALSE),"")</f>
        <v>Guardrail Approach Terminal, Type 2B - $Ea</v>
      </c>
      <c r="J2849" s="1"/>
      <c r="K2849" s="1"/>
      <c r="L2849" s="22">
        <f>IF(ISNUMBER(SEARCH(Pay_Item_Search_Text_2,M2849)),MAX($L$4:L2848)+1,0)</f>
        <v>0</v>
      </c>
      <c r="M2849" s="1" t="str">
        <f>IFERROR(VLOOKUP(ROWS($M$5:M2849),Table_PayItems[[Search Key]:[Concentrated Name]],2,FALSE),"")</f>
        <v>Guardrail Approach Terminal, Type 2B - $Ea</v>
      </c>
      <c r="N2849" s="1" t="str">
        <f>IFERROR(VLOOKUP(ROWS($M$5:N2849),$L$5:$M$7000,2,FALSE),"")</f>
        <v/>
      </c>
      <c r="O2849" s="1" t="str">
        <f>IFERROR(VLOOKUP(ROWS($O$5:O2849),$K$5:$L$7000,2,FALSE),"")</f>
        <v/>
      </c>
    </row>
    <row r="2850" spans="2:15" ht="15" customHeight="1" x14ac:dyDescent="0.25">
      <c r="B2850" s="178" t="s">
        <v>11228</v>
      </c>
      <c r="C2850" s="178" t="s">
        <v>88</v>
      </c>
      <c r="D2850" s="178" t="s">
        <v>3156</v>
      </c>
      <c r="E2850" s="178" t="s">
        <v>3150</v>
      </c>
      <c r="F2850" s="178" t="s">
        <v>17</v>
      </c>
      <c r="G2850" s="1">
        <f>IF(ISNUMBER(Pay_Item_Search_Text),IF(ISNUMBER(IF(FIND(Pay_Item_Search_Text,B2850)=1,1, "FALSE")),MAX(G$4:$G2849)+1,IF(ISNUMBER(Pay_Item_Search_Text),0,IF(ISNUMBER(SEARCH(Pay_Item_Search_Text,H2850)),MAX(G$4:$G2849)+1,0))),IF(ISNUMBER(Pay_Item_Search_Text),0,IF(ISNUMBER(SEARCH(Pay_Item_Search_Text,H2850)),MAX(G$4:$G2849)+1,0)))</f>
        <v>2846</v>
      </c>
      <c r="H2850" s="1" t="str">
        <f>IF(Table_PayItems[[#This Row],[Description]]="_","_ Unique Item - "&amp;Table_PayItems[[#This Row],[Item]]&amp;" - $"&amp;Table_PayItems[[#This Row],[Unit]],Table_PayItems[[#This Row],[Description]]&amp;" - $"&amp;Table_PayItems[[#This Row],[Unit]])</f>
        <v>Guardrail Approach Terminal, Type 2B, Temp - $Ea</v>
      </c>
      <c r="I2850" s="29" t="str">
        <f>IFERROR(VLOOKUP(ROWS($M$5:M2850),Table_PayItems[[Search Key]:[Concentrated Name]],2,FALSE),"")</f>
        <v>Guardrail Approach Terminal, Type 2B, Temp - $Ea</v>
      </c>
      <c r="J2850" s="1"/>
      <c r="K2850" s="1"/>
      <c r="L2850" s="22">
        <f>IF(ISNUMBER(SEARCH(Pay_Item_Search_Text_2,M2850)),MAX($L$4:L2849)+1,0)</f>
        <v>0</v>
      </c>
      <c r="M2850" s="1" t="str">
        <f>IFERROR(VLOOKUP(ROWS($M$5:M2850),Table_PayItems[[Search Key]:[Concentrated Name]],2,FALSE),"")</f>
        <v>Guardrail Approach Terminal, Type 2B, Temp - $Ea</v>
      </c>
      <c r="N2850" s="1" t="str">
        <f>IFERROR(VLOOKUP(ROWS($M$5:N2850),$L$5:$M$7000,2,FALSE),"")</f>
        <v/>
      </c>
      <c r="O2850" s="1" t="str">
        <f>IFERROR(VLOOKUP(ROWS($O$5:O2850),$K$5:$L$7000,2,FALSE),"")</f>
        <v/>
      </c>
    </row>
    <row r="2851" spans="2:15" ht="15" customHeight="1" x14ac:dyDescent="0.25">
      <c r="B2851" s="178" t="s">
        <v>11224</v>
      </c>
      <c r="C2851" s="178" t="s">
        <v>88</v>
      </c>
      <c r="D2851" s="178" t="s">
        <v>6942</v>
      </c>
      <c r="E2851" s="178" t="s">
        <v>11225</v>
      </c>
      <c r="F2851" s="178" t="s">
        <v>17</v>
      </c>
      <c r="G2851" s="1">
        <f>IF(ISNUMBER(Pay_Item_Search_Text),IF(ISNUMBER(IF(FIND(Pay_Item_Search_Text,B2851)=1,1, "FALSE")),MAX(G$4:$G2850)+1,IF(ISNUMBER(Pay_Item_Search_Text),0,IF(ISNUMBER(SEARCH(Pay_Item_Search_Text,H2851)),MAX(G$4:$G2850)+1,0))),IF(ISNUMBER(Pay_Item_Search_Text),0,IF(ISNUMBER(SEARCH(Pay_Item_Search_Text,H2851)),MAX(G$4:$G2850)+1,0)))</f>
        <v>2847</v>
      </c>
      <c r="H2851" s="1" t="str">
        <f>IF(Table_PayItems[[#This Row],[Description]]="_","_ Unique Item - "&amp;Table_PayItems[[#This Row],[Item]]&amp;" - $"&amp;Table_PayItems[[#This Row],[Unit]],Table_PayItems[[#This Row],[Description]]&amp;" - $"&amp;Table_PayItems[[#This Row],[Unit]])</f>
        <v>Guardrail Approach Terminal, Type 2M - $Ea</v>
      </c>
      <c r="I2851" s="29" t="str">
        <f>IFERROR(VLOOKUP(ROWS($M$5:M2851),Table_PayItems[[Search Key]:[Concentrated Name]],2,FALSE),"")</f>
        <v>Guardrail Approach Terminal, Type 2M - $Ea</v>
      </c>
      <c r="J2851" s="1"/>
      <c r="K2851" s="1"/>
      <c r="L2851" s="22">
        <f>IF(ISNUMBER(SEARCH(Pay_Item_Search_Text_2,M2851)),MAX($L$4:L2850)+1,0)</f>
        <v>0</v>
      </c>
      <c r="M2851" s="1" t="str">
        <f>IFERROR(VLOOKUP(ROWS($M$5:M2851),Table_PayItems[[Search Key]:[Concentrated Name]],2,FALSE),"")</f>
        <v>Guardrail Approach Terminal, Type 2M - $Ea</v>
      </c>
      <c r="N2851" s="1" t="str">
        <f>IFERROR(VLOOKUP(ROWS($M$5:N2851),$L$5:$M$7000,2,FALSE),"")</f>
        <v/>
      </c>
      <c r="O2851" s="1" t="str">
        <f>IFERROR(VLOOKUP(ROWS($O$5:O2851),$K$5:$L$7000,2,FALSE),"")</f>
        <v/>
      </c>
    </row>
    <row r="2852" spans="2:15" ht="15" customHeight="1" x14ac:dyDescent="0.25">
      <c r="B2852" s="178" t="s">
        <v>11223</v>
      </c>
      <c r="C2852" s="178" t="s">
        <v>88</v>
      </c>
      <c r="D2852" s="178" t="s">
        <v>3153</v>
      </c>
      <c r="E2852" s="178" t="s">
        <v>3150</v>
      </c>
      <c r="F2852" s="178" t="s">
        <v>17</v>
      </c>
      <c r="G2852" s="1">
        <f>IF(ISNUMBER(Pay_Item_Search_Text),IF(ISNUMBER(IF(FIND(Pay_Item_Search_Text,B2852)=1,1, "FALSE")),MAX(G$4:$G2851)+1,IF(ISNUMBER(Pay_Item_Search_Text),0,IF(ISNUMBER(SEARCH(Pay_Item_Search_Text,H2852)),MAX(G$4:$G2851)+1,0))),IF(ISNUMBER(Pay_Item_Search_Text),0,IF(ISNUMBER(SEARCH(Pay_Item_Search_Text,H2852)),MAX(G$4:$G2851)+1,0)))</f>
        <v>2848</v>
      </c>
      <c r="H2852" s="1" t="str">
        <f>IF(Table_PayItems[[#This Row],[Description]]="_","_ Unique Item - "&amp;Table_PayItems[[#This Row],[Item]]&amp;" - $"&amp;Table_PayItems[[#This Row],[Unit]],Table_PayItems[[#This Row],[Description]]&amp;" - $"&amp;Table_PayItems[[#This Row],[Unit]])</f>
        <v>Guardrail Approach Terminal, Type 2T - $Ea</v>
      </c>
      <c r="I2852" s="29" t="str">
        <f>IFERROR(VLOOKUP(ROWS($M$5:M2852),Table_PayItems[[Search Key]:[Concentrated Name]],2,FALSE),"")</f>
        <v>Guardrail Approach Terminal, Type 2T - $Ea</v>
      </c>
      <c r="J2852" s="1"/>
      <c r="K2852" s="1"/>
      <c r="L2852" s="22">
        <f>IF(ISNUMBER(SEARCH(Pay_Item_Search_Text_2,M2852)),MAX($L$4:L2851)+1,0)</f>
        <v>0</v>
      </c>
      <c r="M2852" s="1" t="str">
        <f>IFERROR(VLOOKUP(ROWS($M$5:M2852),Table_PayItems[[Search Key]:[Concentrated Name]],2,FALSE),"")</f>
        <v>Guardrail Approach Terminal, Type 2T - $Ea</v>
      </c>
      <c r="N2852" s="1" t="str">
        <f>IFERROR(VLOOKUP(ROWS($M$5:N2852),$L$5:$M$7000,2,FALSE),"")</f>
        <v/>
      </c>
      <c r="O2852" s="1" t="str">
        <f>IFERROR(VLOOKUP(ROWS($O$5:O2852),$K$5:$L$7000,2,FALSE),"")</f>
        <v/>
      </c>
    </row>
    <row r="2853" spans="2:15" ht="15" customHeight="1" x14ac:dyDescent="0.25">
      <c r="B2853" s="178" t="s">
        <v>11229</v>
      </c>
      <c r="C2853" s="178" t="s">
        <v>88</v>
      </c>
      <c r="D2853" s="178" t="s">
        <v>3157</v>
      </c>
      <c r="E2853" s="178" t="s">
        <v>3150</v>
      </c>
      <c r="F2853" s="178" t="s">
        <v>17</v>
      </c>
      <c r="G2853" s="1">
        <f>IF(ISNUMBER(Pay_Item_Search_Text),IF(ISNUMBER(IF(FIND(Pay_Item_Search_Text,B2853)=1,1, "FALSE")),MAX(G$4:$G2852)+1,IF(ISNUMBER(Pay_Item_Search_Text),0,IF(ISNUMBER(SEARCH(Pay_Item_Search_Text,H2853)),MAX(G$4:$G2852)+1,0))),IF(ISNUMBER(Pay_Item_Search_Text),0,IF(ISNUMBER(SEARCH(Pay_Item_Search_Text,H2853)),MAX(G$4:$G2852)+1,0)))</f>
        <v>2849</v>
      </c>
      <c r="H2853" s="1" t="str">
        <f>IF(Table_PayItems[[#This Row],[Description]]="_","_ Unique Item - "&amp;Table_PayItems[[#This Row],[Item]]&amp;" - $"&amp;Table_PayItems[[#This Row],[Unit]],Table_PayItems[[#This Row],[Description]]&amp;" - $"&amp;Table_PayItems[[#This Row],[Unit]])</f>
        <v>Guardrail Approach Terminal, Type 2T, Temp - $Ea</v>
      </c>
      <c r="I2853" s="29" t="str">
        <f>IFERROR(VLOOKUP(ROWS($M$5:M2853),Table_PayItems[[Search Key]:[Concentrated Name]],2,FALSE),"")</f>
        <v>Guardrail Approach Terminal, Type 2T, Temp - $Ea</v>
      </c>
      <c r="J2853" s="1"/>
      <c r="K2853" s="1"/>
      <c r="L2853" s="22">
        <f>IF(ISNUMBER(SEARCH(Pay_Item_Search_Text_2,M2853)),MAX($L$4:L2852)+1,0)</f>
        <v>0</v>
      </c>
      <c r="M2853" s="1" t="str">
        <f>IFERROR(VLOOKUP(ROWS($M$5:M2853),Table_PayItems[[Search Key]:[Concentrated Name]],2,FALSE),"")</f>
        <v>Guardrail Approach Terminal, Type 2T, Temp - $Ea</v>
      </c>
      <c r="N2853" s="1" t="str">
        <f>IFERROR(VLOOKUP(ROWS($M$5:N2853),$L$5:$M$7000,2,FALSE),"")</f>
        <v/>
      </c>
      <c r="O2853" s="1" t="str">
        <f>IFERROR(VLOOKUP(ROWS($O$5:O2853),$K$5:$L$7000,2,FALSE),"")</f>
        <v/>
      </c>
    </row>
    <row r="2854" spans="2:15" ht="15" customHeight="1" x14ac:dyDescent="0.25">
      <c r="B2854" s="178" t="s">
        <v>11218</v>
      </c>
      <c r="C2854" s="178" t="s">
        <v>88</v>
      </c>
      <c r="D2854" s="178" t="s">
        <v>3147</v>
      </c>
      <c r="E2854" s="178" t="s">
        <v>3119</v>
      </c>
      <c r="F2854" s="178" t="s">
        <v>17</v>
      </c>
      <c r="G2854" s="1">
        <f>IF(ISNUMBER(Pay_Item_Search_Text),IF(ISNUMBER(IF(FIND(Pay_Item_Search_Text,B2854)=1,1, "FALSE")),MAX(G$4:$G2853)+1,IF(ISNUMBER(Pay_Item_Search_Text),0,IF(ISNUMBER(SEARCH(Pay_Item_Search_Text,H2854)),MAX(G$4:$G2853)+1,0))),IF(ISNUMBER(Pay_Item_Search_Text),0,IF(ISNUMBER(SEARCH(Pay_Item_Search_Text,H2854)),MAX(G$4:$G2853)+1,0)))</f>
        <v>2850</v>
      </c>
      <c r="H2854" s="1" t="str">
        <f>IF(Table_PayItems[[#This Row],[Description]]="_","_ Unique Item - "&amp;Table_PayItems[[#This Row],[Item]]&amp;" - $"&amp;Table_PayItems[[#This Row],[Unit]],Table_PayItems[[#This Row],[Description]]&amp;" - $"&amp;Table_PayItems[[#This Row],[Unit]])</f>
        <v>Guardrail Approach Terminal, Type 3B - $Ea</v>
      </c>
      <c r="I2854" s="29" t="str">
        <f>IFERROR(VLOOKUP(ROWS($M$5:M2854),Table_PayItems[[Search Key]:[Concentrated Name]],2,FALSE),"")</f>
        <v>Guardrail Approach Terminal, Type 3B - $Ea</v>
      </c>
      <c r="J2854" s="1"/>
      <c r="K2854" s="1"/>
      <c r="L2854" s="22">
        <f>IF(ISNUMBER(SEARCH(Pay_Item_Search_Text_2,M2854)),MAX($L$4:L2853)+1,0)</f>
        <v>0</v>
      </c>
      <c r="M2854" s="1" t="str">
        <f>IFERROR(VLOOKUP(ROWS($M$5:M2854),Table_PayItems[[Search Key]:[Concentrated Name]],2,FALSE),"")</f>
        <v>Guardrail Approach Terminal, Type 3B - $Ea</v>
      </c>
      <c r="N2854" s="1" t="str">
        <f>IFERROR(VLOOKUP(ROWS($M$5:N2854),$L$5:$M$7000,2,FALSE),"")</f>
        <v/>
      </c>
      <c r="O2854" s="1" t="str">
        <f>IFERROR(VLOOKUP(ROWS($O$5:O2854),$K$5:$L$7000,2,FALSE),"")</f>
        <v/>
      </c>
    </row>
    <row r="2855" spans="2:15" ht="15" customHeight="1" x14ac:dyDescent="0.25">
      <c r="B2855" s="178" t="s">
        <v>11219</v>
      </c>
      <c r="C2855" s="178" t="s">
        <v>88</v>
      </c>
      <c r="D2855" s="178" t="s">
        <v>3148</v>
      </c>
      <c r="E2855" s="178" t="s">
        <v>3119</v>
      </c>
      <c r="F2855" s="178" t="s">
        <v>17</v>
      </c>
      <c r="G2855" s="1">
        <f>IF(ISNUMBER(Pay_Item_Search_Text),IF(ISNUMBER(IF(FIND(Pay_Item_Search_Text,B2855)=1,1, "FALSE")),MAX(G$4:$G2854)+1,IF(ISNUMBER(Pay_Item_Search_Text),0,IF(ISNUMBER(SEARCH(Pay_Item_Search_Text,H2855)),MAX(G$4:$G2854)+1,0))),IF(ISNUMBER(Pay_Item_Search_Text),0,IF(ISNUMBER(SEARCH(Pay_Item_Search_Text,H2855)),MAX(G$4:$G2854)+1,0)))</f>
        <v>2851</v>
      </c>
      <c r="H2855" s="1" t="str">
        <f>IF(Table_PayItems[[#This Row],[Description]]="_","_ Unique Item - "&amp;Table_PayItems[[#This Row],[Item]]&amp;" - $"&amp;Table_PayItems[[#This Row],[Unit]],Table_PayItems[[#This Row],[Description]]&amp;" - $"&amp;Table_PayItems[[#This Row],[Unit]])</f>
        <v>Guardrail Approach Terminal, Type 3T - $Ea</v>
      </c>
      <c r="I2855" s="29" t="str">
        <f>IFERROR(VLOOKUP(ROWS($M$5:M2855),Table_PayItems[[Search Key]:[Concentrated Name]],2,FALSE),"")</f>
        <v>Guardrail Approach Terminal, Type 3T - $Ea</v>
      </c>
      <c r="J2855" s="1"/>
      <c r="K2855" s="1"/>
      <c r="L2855" s="22">
        <f>IF(ISNUMBER(SEARCH(Pay_Item_Search_Text_2,M2855)),MAX($L$4:L2854)+1,0)</f>
        <v>0</v>
      </c>
      <c r="M2855" s="1" t="str">
        <f>IFERROR(VLOOKUP(ROWS($M$5:M2855),Table_PayItems[[Search Key]:[Concentrated Name]],2,FALSE),"")</f>
        <v>Guardrail Approach Terminal, Type 3T - $Ea</v>
      </c>
      <c r="N2855" s="1" t="str">
        <f>IFERROR(VLOOKUP(ROWS($M$5:N2855),$L$5:$M$7000,2,FALSE),"")</f>
        <v/>
      </c>
      <c r="O2855" s="1" t="str">
        <f>IFERROR(VLOOKUP(ROWS($O$5:O2855),$K$5:$L$7000,2,FALSE),"")</f>
        <v/>
      </c>
    </row>
    <row r="2856" spans="2:15" ht="15" customHeight="1" x14ac:dyDescent="0.25">
      <c r="B2856" s="178" t="s">
        <v>11230</v>
      </c>
      <c r="C2856" s="178" t="s">
        <v>88</v>
      </c>
      <c r="D2856" s="178" t="s">
        <v>3158</v>
      </c>
      <c r="E2856" s="178" t="s">
        <v>3119</v>
      </c>
      <c r="F2856" s="178" t="s">
        <v>17</v>
      </c>
      <c r="G2856" s="1">
        <f>IF(ISNUMBER(Pay_Item_Search_Text),IF(ISNUMBER(IF(FIND(Pay_Item_Search_Text,B2856)=1,1, "FALSE")),MAX(G$4:$G2855)+1,IF(ISNUMBER(Pay_Item_Search_Text),0,IF(ISNUMBER(SEARCH(Pay_Item_Search_Text,H2856)),MAX(G$4:$G2855)+1,0))),IF(ISNUMBER(Pay_Item_Search_Text),0,IF(ISNUMBER(SEARCH(Pay_Item_Search_Text,H2856)),MAX(G$4:$G2855)+1,0)))</f>
        <v>2852</v>
      </c>
      <c r="H2856" s="1" t="str">
        <f>IF(Table_PayItems[[#This Row],[Description]]="_","_ Unique Item - "&amp;Table_PayItems[[#This Row],[Item]]&amp;" - $"&amp;Table_PayItems[[#This Row],[Unit]],Table_PayItems[[#This Row],[Description]]&amp;" - $"&amp;Table_PayItems[[#This Row],[Unit]])</f>
        <v>Guardrail Departing Terminal, Type B - $Ea</v>
      </c>
      <c r="I2856" s="29" t="str">
        <f>IFERROR(VLOOKUP(ROWS($M$5:M2856),Table_PayItems[[Search Key]:[Concentrated Name]],2,FALSE),"")</f>
        <v>Guardrail Departing Terminal, Type B - $Ea</v>
      </c>
      <c r="J2856" s="1"/>
      <c r="K2856" s="1"/>
      <c r="L2856" s="22">
        <f>IF(ISNUMBER(SEARCH(Pay_Item_Search_Text_2,M2856)),MAX($L$4:L2855)+1,0)</f>
        <v>0</v>
      </c>
      <c r="M2856" s="1" t="str">
        <f>IFERROR(VLOOKUP(ROWS($M$5:M2856),Table_PayItems[[Search Key]:[Concentrated Name]],2,FALSE),"")</f>
        <v>Guardrail Departing Terminal, Type B - $Ea</v>
      </c>
      <c r="N2856" s="1" t="str">
        <f>IFERROR(VLOOKUP(ROWS($M$5:N2856),$L$5:$M$7000,2,FALSE),"")</f>
        <v/>
      </c>
      <c r="O2856" s="1" t="str">
        <f>IFERROR(VLOOKUP(ROWS($O$5:O2856),$K$5:$L$7000,2,FALSE),"")</f>
        <v/>
      </c>
    </row>
    <row r="2857" spans="2:15" ht="15" customHeight="1" x14ac:dyDescent="0.25">
      <c r="B2857" s="178" t="s">
        <v>11233</v>
      </c>
      <c r="C2857" s="178" t="s">
        <v>88</v>
      </c>
      <c r="D2857" s="178" t="s">
        <v>3161</v>
      </c>
      <c r="E2857" s="178" t="s">
        <v>3119</v>
      </c>
      <c r="F2857" s="178" t="s">
        <v>17</v>
      </c>
      <c r="G2857" s="1">
        <f>IF(ISNUMBER(Pay_Item_Search_Text),IF(ISNUMBER(IF(FIND(Pay_Item_Search_Text,B2857)=1,1, "FALSE")),MAX(G$4:$G2856)+1,IF(ISNUMBER(Pay_Item_Search_Text),0,IF(ISNUMBER(SEARCH(Pay_Item_Search_Text,H2857)),MAX(G$4:$G2856)+1,0))),IF(ISNUMBER(Pay_Item_Search_Text),0,IF(ISNUMBER(SEARCH(Pay_Item_Search_Text,H2857)),MAX(G$4:$G2856)+1,0)))</f>
        <v>2853</v>
      </c>
      <c r="H2857" s="1" t="str">
        <f>IF(Table_PayItems[[#This Row],[Description]]="_","_ Unique Item - "&amp;Table_PayItems[[#This Row],[Item]]&amp;" - $"&amp;Table_PayItems[[#This Row],[Unit]],Table_PayItems[[#This Row],[Description]]&amp;" - $"&amp;Table_PayItems[[#This Row],[Unit]])</f>
        <v>Guardrail Departing Terminal, Type B, Temp - $Ea</v>
      </c>
      <c r="I2857" s="29" t="str">
        <f>IFERROR(VLOOKUP(ROWS($M$5:M2857),Table_PayItems[[Search Key]:[Concentrated Name]],2,FALSE),"")</f>
        <v>Guardrail Departing Terminal, Type B, Temp - $Ea</v>
      </c>
      <c r="J2857" s="1"/>
      <c r="K2857" s="1"/>
      <c r="L2857" s="22">
        <f>IF(ISNUMBER(SEARCH(Pay_Item_Search_Text_2,M2857)),MAX($L$4:L2856)+1,0)</f>
        <v>0</v>
      </c>
      <c r="M2857" s="1" t="str">
        <f>IFERROR(VLOOKUP(ROWS($M$5:M2857),Table_PayItems[[Search Key]:[Concentrated Name]],2,FALSE),"")</f>
        <v>Guardrail Departing Terminal, Type B, Temp - $Ea</v>
      </c>
      <c r="N2857" s="1" t="str">
        <f>IFERROR(VLOOKUP(ROWS($M$5:N2857),$L$5:$M$7000,2,FALSE),"")</f>
        <v/>
      </c>
      <c r="O2857" s="1" t="str">
        <f>IFERROR(VLOOKUP(ROWS($O$5:O2857),$K$5:$L$7000,2,FALSE),"")</f>
        <v/>
      </c>
    </row>
    <row r="2858" spans="2:15" ht="15" customHeight="1" x14ac:dyDescent="0.25">
      <c r="B2858" s="178" t="s">
        <v>11232</v>
      </c>
      <c r="C2858" s="178" t="s">
        <v>88</v>
      </c>
      <c r="D2858" s="178" t="s">
        <v>3160</v>
      </c>
      <c r="E2858" s="178" t="s">
        <v>3119</v>
      </c>
      <c r="F2858" s="178" t="s">
        <v>17</v>
      </c>
      <c r="G2858" s="1">
        <f>IF(ISNUMBER(Pay_Item_Search_Text),IF(ISNUMBER(IF(FIND(Pay_Item_Search_Text,B2858)=1,1, "FALSE")),MAX(G$4:$G2857)+1,IF(ISNUMBER(Pay_Item_Search_Text),0,IF(ISNUMBER(SEARCH(Pay_Item_Search_Text,H2858)),MAX(G$4:$G2857)+1,0))),IF(ISNUMBER(Pay_Item_Search_Text),0,IF(ISNUMBER(SEARCH(Pay_Item_Search_Text,H2858)),MAX(G$4:$G2857)+1,0)))</f>
        <v>2854</v>
      </c>
      <c r="H2858" s="1" t="str">
        <f>IF(Table_PayItems[[#This Row],[Description]]="_","_ Unique Item - "&amp;Table_PayItems[[#This Row],[Item]]&amp;" - $"&amp;Table_PayItems[[#This Row],[Unit]],Table_PayItems[[#This Row],[Description]]&amp;" - $"&amp;Table_PayItems[[#This Row],[Unit]])</f>
        <v>Guardrail Departing Terminal, Type MGS - $Ea</v>
      </c>
      <c r="I2858" s="29" t="str">
        <f>IFERROR(VLOOKUP(ROWS($M$5:M2858),Table_PayItems[[Search Key]:[Concentrated Name]],2,FALSE),"")</f>
        <v>Guardrail Departing Terminal, Type MGS - $Ea</v>
      </c>
      <c r="J2858" s="1"/>
      <c r="K2858" s="1"/>
      <c r="L2858" s="22">
        <f>IF(ISNUMBER(SEARCH(Pay_Item_Search_Text_2,M2858)),MAX($L$4:L2857)+1,0)</f>
        <v>0</v>
      </c>
      <c r="M2858" s="1" t="str">
        <f>IFERROR(VLOOKUP(ROWS($M$5:M2858),Table_PayItems[[Search Key]:[Concentrated Name]],2,FALSE),"")</f>
        <v>Guardrail Departing Terminal, Type MGS - $Ea</v>
      </c>
      <c r="N2858" s="1" t="str">
        <f>IFERROR(VLOOKUP(ROWS($M$5:N2858),$L$5:$M$7000,2,FALSE),"")</f>
        <v/>
      </c>
      <c r="O2858" s="1" t="str">
        <f>IFERROR(VLOOKUP(ROWS($O$5:O2858),$K$5:$L$7000,2,FALSE),"")</f>
        <v/>
      </c>
    </row>
    <row r="2859" spans="2:15" ht="15" customHeight="1" x14ac:dyDescent="0.25">
      <c r="B2859" s="178" t="s">
        <v>11231</v>
      </c>
      <c r="C2859" s="178" t="s">
        <v>88</v>
      </c>
      <c r="D2859" s="178" t="s">
        <v>3159</v>
      </c>
      <c r="E2859" s="178" t="s">
        <v>3119</v>
      </c>
      <c r="F2859" s="178" t="s">
        <v>17</v>
      </c>
      <c r="G2859" s="1">
        <f>IF(ISNUMBER(Pay_Item_Search_Text),IF(ISNUMBER(IF(FIND(Pay_Item_Search_Text,B2859)=1,1, "FALSE")),MAX(G$4:$G2858)+1,IF(ISNUMBER(Pay_Item_Search_Text),0,IF(ISNUMBER(SEARCH(Pay_Item_Search_Text,H2859)),MAX(G$4:$G2858)+1,0))),IF(ISNUMBER(Pay_Item_Search_Text),0,IF(ISNUMBER(SEARCH(Pay_Item_Search_Text,H2859)),MAX(G$4:$G2858)+1,0)))</f>
        <v>2855</v>
      </c>
      <c r="H2859" s="1" t="str">
        <f>IF(Table_PayItems[[#This Row],[Description]]="_","_ Unique Item - "&amp;Table_PayItems[[#This Row],[Item]]&amp;" - $"&amp;Table_PayItems[[#This Row],[Unit]],Table_PayItems[[#This Row],[Description]]&amp;" - $"&amp;Table_PayItems[[#This Row],[Unit]])</f>
        <v>Guardrail Departing Terminal, Type T - $Ea</v>
      </c>
      <c r="I2859" s="29" t="str">
        <f>IFERROR(VLOOKUP(ROWS($M$5:M2859),Table_PayItems[[Search Key]:[Concentrated Name]],2,FALSE),"")</f>
        <v>Guardrail Departing Terminal, Type T - $Ea</v>
      </c>
      <c r="J2859" s="1"/>
      <c r="K2859" s="1"/>
      <c r="L2859" s="22">
        <f>IF(ISNUMBER(SEARCH(Pay_Item_Search_Text_2,M2859)),MAX($L$4:L2858)+1,0)</f>
        <v>0</v>
      </c>
      <c r="M2859" s="1" t="str">
        <f>IFERROR(VLOOKUP(ROWS($M$5:M2859),Table_PayItems[[Search Key]:[Concentrated Name]],2,FALSE),"")</f>
        <v>Guardrail Departing Terminal, Type T - $Ea</v>
      </c>
      <c r="N2859" s="1" t="str">
        <f>IFERROR(VLOOKUP(ROWS($M$5:N2859),$L$5:$M$7000,2,FALSE),"")</f>
        <v/>
      </c>
      <c r="O2859" s="1" t="str">
        <f>IFERROR(VLOOKUP(ROWS($O$5:O2859),$K$5:$L$7000,2,FALSE),"")</f>
        <v/>
      </c>
    </row>
    <row r="2860" spans="2:15" ht="15" customHeight="1" x14ac:dyDescent="0.25">
      <c r="B2860" s="178" t="s">
        <v>11234</v>
      </c>
      <c r="C2860" s="178" t="s">
        <v>88</v>
      </c>
      <c r="D2860" s="178" t="s">
        <v>3162</v>
      </c>
      <c r="E2860" s="178" t="s">
        <v>3119</v>
      </c>
      <c r="F2860" s="178" t="s">
        <v>17</v>
      </c>
      <c r="G2860" s="1">
        <f>IF(ISNUMBER(Pay_Item_Search_Text),IF(ISNUMBER(IF(FIND(Pay_Item_Search_Text,B2860)=1,1, "FALSE")),MAX(G$4:$G2859)+1,IF(ISNUMBER(Pay_Item_Search_Text),0,IF(ISNUMBER(SEARCH(Pay_Item_Search_Text,H2860)),MAX(G$4:$G2859)+1,0))),IF(ISNUMBER(Pay_Item_Search_Text),0,IF(ISNUMBER(SEARCH(Pay_Item_Search_Text,H2860)),MAX(G$4:$G2859)+1,0)))</f>
        <v>2856</v>
      </c>
      <c r="H2860" s="1" t="str">
        <f>IF(Table_PayItems[[#This Row],[Description]]="_","_ Unique Item - "&amp;Table_PayItems[[#This Row],[Item]]&amp;" - $"&amp;Table_PayItems[[#This Row],[Unit]],Table_PayItems[[#This Row],[Description]]&amp;" - $"&amp;Table_PayItems[[#This Row],[Unit]])</f>
        <v>Guardrail Departing Terminal, Type T, Temp - $Ea</v>
      </c>
      <c r="I2860" s="29" t="str">
        <f>IFERROR(VLOOKUP(ROWS($M$5:M2860),Table_PayItems[[Search Key]:[Concentrated Name]],2,FALSE),"")</f>
        <v>Guardrail Departing Terminal, Type T, Temp - $Ea</v>
      </c>
      <c r="J2860" s="1"/>
      <c r="K2860" s="1"/>
      <c r="L2860" s="22">
        <f>IF(ISNUMBER(SEARCH(Pay_Item_Search_Text_2,M2860)),MAX($L$4:L2859)+1,0)</f>
        <v>0</v>
      </c>
      <c r="M2860" s="1" t="str">
        <f>IFERROR(VLOOKUP(ROWS($M$5:M2860),Table_PayItems[[Search Key]:[Concentrated Name]],2,FALSE),"")</f>
        <v>Guardrail Departing Terminal, Type T, Temp - $Ea</v>
      </c>
      <c r="N2860" s="1" t="str">
        <f>IFERROR(VLOOKUP(ROWS($M$5:N2860),$L$5:$M$7000,2,FALSE),"")</f>
        <v/>
      </c>
      <c r="O2860" s="1" t="str">
        <f>IFERROR(VLOOKUP(ROWS($O$5:O2860),$K$5:$L$7000,2,FALSE),"")</f>
        <v/>
      </c>
    </row>
    <row r="2861" spans="2:15" ht="15" customHeight="1" x14ac:dyDescent="0.25">
      <c r="B2861" s="178" t="s">
        <v>11242</v>
      </c>
      <c r="C2861" s="178" t="s">
        <v>104</v>
      </c>
      <c r="D2861" s="178" t="s">
        <v>3170</v>
      </c>
      <c r="E2861" s="178" t="s">
        <v>5584</v>
      </c>
      <c r="F2861" s="178" t="s">
        <v>17</v>
      </c>
      <c r="G2861" s="1">
        <f>IF(ISNUMBER(Pay_Item_Search_Text),IF(ISNUMBER(IF(FIND(Pay_Item_Search_Text,B2861)=1,1, "FALSE")),MAX(G$4:$G2860)+1,IF(ISNUMBER(Pay_Item_Search_Text),0,IF(ISNUMBER(SEARCH(Pay_Item_Search_Text,H2861)),MAX(G$4:$G2860)+1,0))),IF(ISNUMBER(Pay_Item_Search_Text),0,IF(ISNUMBER(SEARCH(Pay_Item_Search_Text,H2861)),MAX(G$4:$G2860)+1,0)))</f>
        <v>2857</v>
      </c>
      <c r="H2861" s="1" t="str">
        <f>IF(Table_PayItems[[#This Row],[Description]]="_","_ Unique Item - "&amp;Table_PayItems[[#This Row],[Item]]&amp;" - $"&amp;Table_PayItems[[#This Row],[Unit]],Table_PayItems[[#This Row],[Description]]&amp;" - $"&amp;Table_PayItems[[#This Row],[Unit]])</f>
        <v>Guardrail Height, Adj - $Ft</v>
      </c>
      <c r="I2861" s="29" t="str">
        <f>IFERROR(VLOOKUP(ROWS($M$5:M2861),Table_PayItems[[Search Key]:[Concentrated Name]],2,FALSE),"")</f>
        <v>Guardrail Height, Adj - $Ft</v>
      </c>
      <c r="J2861" s="1"/>
      <c r="K2861" s="1"/>
      <c r="L2861" s="22">
        <f>IF(ISNUMBER(SEARCH(Pay_Item_Search_Text_2,M2861)),MAX($L$4:L2860)+1,0)</f>
        <v>0</v>
      </c>
      <c r="M2861" s="1" t="str">
        <f>IFERROR(VLOOKUP(ROWS($M$5:M2861),Table_PayItems[[Search Key]:[Concentrated Name]],2,FALSE),"")</f>
        <v>Guardrail Height, Adj - $Ft</v>
      </c>
      <c r="N2861" s="1" t="str">
        <f>IFERROR(VLOOKUP(ROWS($M$5:N2861),$L$5:$M$7000,2,FALSE),"")</f>
        <v/>
      </c>
      <c r="O2861" s="1" t="str">
        <f>IFERROR(VLOOKUP(ROWS($O$5:O2861),$K$5:$L$7000,2,FALSE),"")</f>
        <v/>
      </c>
    </row>
    <row r="2862" spans="2:15" ht="15" customHeight="1" x14ac:dyDescent="0.25">
      <c r="B2862" s="178" t="s">
        <v>11235</v>
      </c>
      <c r="C2862" s="178" t="s">
        <v>88</v>
      </c>
      <c r="D2862" s="178" t="s">
        <v>3163</v>
      </c>
      <c r="E2862" s="178" t="s">
        <v>17</v>
      </c>
      <c r="F2862" s="178" t="s">
        <v>17</v>
      </c>
      <c r="G2862" s="1">
        <f>IF(ISNUMBER(Pay_Item_Search_Text),IF(ISNUMBER(IF(FIND(Pay_Item_Search_Text,B2862)=1,1, "FALSE")),MAX(G$4:$G2861)+1,IF(ISNUMBER(Pay_Item_Search_Text),0,IF(ISNUMBER(SEARCH(Pay_Item_Search_Text,H2862)),MAX(G$4:$G2861)+1,0))),IF(ISNUMBER(Pay_Item_Search_Text),0,IF(ISNUMBER(SEARCH(Pay_Item_Search_Text,H2862)),MAX(G$4:$G2861)+1,0)))</f>
        <v>2858</v>
      </c>
      <c r="H2862" s="1" t="str">
        <f>IF(Table_PayItems[[#This Row],[Description]]="_","_ Unique Item - "&amp;Table_PayItems[[#This Row],[Item]]&amp;" - $"&amp;Table_PayItems[[#This Row],[Unit]],Table_PayItems[[#This Row],[Description]]&amp;" - $"&amp;Table_PayItems[[#This Row],[Unit]])</f>
        <v>Guardrail Post, Culv - $Ea</v>
      </c>
      <c r="I2862" s="29" t="str">
        <f>IFERROR(VLOOKUP(ROWS($M$5:M2862),Table_PayItems[[Search Key]:[Concentrated Name]],2,FALSE),"")</f>
        <v>Guardrail Post, Culv - $Ea</v>
      </c>
      <c r="J2862" s="1"/>
      <c r="K2862" s="1"/>
      <c r="L2862" s="22">
        <f>IF(ISNUMBER(SEARCH(Pay_Item_Search_Text_2,M2862)),MAX($L$4:L2861)+1,0)</f>
        <v>0</v>
      </c>
      <c r="M2862" s="1" t="str">
        <f>IFERROR(VLOOKUP(ROWS($M$5:M2862),Table_PayItems[[Search Key]:[Concentrated Name]],2,FALSE),"")</f>
        <v>Guardrail Post, Culv - $Ea</v>
      </c>
      <c r="N2862" s="1" t="str">
        <f>IFERROR(VLOOKUP(ROWS($M$5:N2862),$L$5:$M$7000,2,FALSE),"")</f>
        <v/>
      </c>
      <c r="O2862" s="1" t="str">
        <f>IFERROR(VLOOKUP(ROWS($O$5:O2862),$K$5:$L$7000,2,FALSE),"")</f>
        <v/>
      </c>
    </row>
    <row r="2863" spans="2:15" ht="15" customHeight="1" x14ac:dyDescent="0.25">
      <c r="B2863" s="178" t="s">
        <v>11243</v>
      </c>
      <c r="C2863" s="178" t="s">
        <v>88</v>
      </c>
      <c r="D2863" s="178" t="s">
        <v>3171</v>
      </c>
      <c r="E2863" s="178" t="s">
        <v>3180</v>
      </c>
      <c r="F2863" s="178" t="s">
        <v>17</v>
      </c>
      <c r="G2863" s="1">
        <f>IF(ISNUMBER(Pay_Item_Search_Text),IF(ISNUMBER(IF(FIND(Pay_Item_Search_Text,B2863)=1,1, "FALSE")),MAX(G$4:$G2862)+1,IF(ISNUMBER(Pay_Item_Search_Text),0,IF(ISNUMBER(SEARCH(Pay_Item_Search_Text,H2863)),MAX(G$4:$G2862)+1,0))),IF(ISNUMBER(Pay_Item_Search_Text),0,IF(ISNUMBER(SEARCH(Pay_Item_Search_Text,H2863)),MAX(G$4:$G2862)+1,0)))</f>
        <v>2859</v>
      </c>
      <c r="H2863" s="1" t="str">
        <f>IF(Table_PayItems[[#This Row],[Description]]="_","_ Unique Item - "&amp;Table_PayItems[[#This Row],[Item]]&amp;" - $"&amp;Table_PayItems[[#This Row],[Unit]],Table_PayItems[[#This Row],[Description]]&amp;" - $"&amp;Table_PayItems[[#This Row],[Unit]])</f>
        <v>Guardrail Post, Furn and Install, 72 inch - $Ea</v>
      </c>
      <c r="I2863" s="29" t="str">
        <f>IFERROR(VLOOKUP(ROWS($M$5:M2863),Table_PayItems[[Search Key]:[Concentrated Name]],2,FALSE),"")</f>
        <v>Guardrail Post, Furn and Install, 72 inch - $Ea</v>
      </c>
      <c r="J2863" s="1"/>
      <c r="K2863" s="1"/>
      <c r="L2863" s="22">
        <f>IF(ISNUMBER(SEARCH(Pay_Item_Search_Text_2,M2863)),MAX($L$4:L2862)+1,0)</f>
        <v>0</v>
      </c>
      <c r="M2863" s="1" t="str">
        <f>IFERROR(VLOOKUP(ROWS($M$5:M2863),Table_PayItems[[Search Key]:[Concentrated Name]],2,FALSE),"")</f>
        <v>Guardrail Post, Furn and Install, 72 inch - $Ea</v>
      </c>
      <c r="N2863" s="1" t="str">
        <f>IFERROR(VLOOKUP(ROWS($M$5:N2863),$L$5:$M$7000,2,FALSE),"")</f>
        <v/>
      </c>
      <c r="O2863" s="1" t="str">
        <f>IFERROR(VLOOKUP(ROWS($O$5:O2863),$K$5:$L$7000,2,FALSE),"")</f>
        <v/>
      </c>
    </row>
    <row r="2864" spans="2:15" ht="15" customHeight="1" x14ac:dyDescent="0.25">
      <c r="B2864" s="178" t="s">
        <v>11244</v>
      </c>
      <c r="C2864" s="178" t="s">
        <v>88</v>
      </c>
      <c r="D2864" s="178" t="s">
        <v>3172</v>
      </c>
      <c r="E2864" s="178" t="s">
        <v>3180</v>
      </c>
      <c r="F2864" s="178" t="s">
        <v>17</v>
      </c>
      <c r="G2864" s="1">
        <f>IF(ISNUMBER(Pay_Item_Search_Text),IF(ISNUMBER(IF(FIND(Pay_Item_Search_Text,B2864)=1,1, "FALSE")),MAX(G$4:$G2863)+1,IF(ISNUMBER(Pay_Item_Search_Text),0,IF(ISNUMBER(SEARCH(Pay_Item_Search_Text,H2864)),MAX(G$4:$G2863)+1,0))),IF(ISNUMBER(Pay_Item_Search_Text),0,IF(ISNUMBER(SEARCH(Pay_Item_Search_Text,H2864)),MAX(G$4:$G2863)+1,0)))</f>
        <v>2860</v>
      </c>
      <c r="H2864" s="1" t="str">
        <f>IF(Table_PayItems[[#This Row],[Description]]="_","_ Unique Item - "&amp;Table_PayItems[[#This Row],[Item]]&amp;" - $"&amp;Table_PayItems[[#This Row],[Unit]],Table_PayItems[[#This Row],[Description]]&amp;" - $"&amp;Table_PayItems[[#This Row],[Unit]])</f>
        <v>Guardrail Post, Furn and Install, 84 inch - $Ea</v>
      </c>
      <c r="I2864" s="29" t="str">
        <f>IFERROR(VLOOKUP(ROWS($M$5:M2864),Table_PayItems[[Search Key]:[Concentrated Name]],2,FALSE),"")</f>
        <v>Guardrail Post, Furn and Install, 84 inch - $Ea</v>
      </c>
      <c r="J2864" s="1"/>
      <c r="K2864" s="1"/>
      <c r="L2864" s="22">
        <f>IF(ISNUMBER(SEARCH(Pay_Item_Search_Text_2,M2864)),MAX($L$4:L2863)+1,0)</f>
        <v>0</v>
      </c>
      <c r="M2864" s="1" t="str">
        <f>IFERROR(VLOOKUP(ROWS($M$5:M2864),Table_PayItems[[Search Key]:[Concentrated Name]],2,FALSE),"")</f>
        <v>Guardrail Post, Furn and Install, 84 inch - $Ea</v>
      </c>
      <c r="N2864" s="1" t="str">
        <f>IFERROR(VLOOKUP(ROWS($M$5:N2864),$L$5:$M$7000,2,FALSE),"")</f>
        <v/>
      </c>
      <c r="O2864" s="1" t="str">
        <f>IFERROR(VLOOKUP(ROWS($O$5:O2864),$K$5:$L$7000,2,FALSE),"")</f>
        <v/>
      </c>
    </row>
    <row r="2865" spans="2:15" ht="15" customHeight="1" x14ac:dyDescent="0.25">
      <c r="B2865" s="178" t="s">
        <v>11245</v>
      </c>
      <c r="C2865" s="178" t="s">
        <v>88</v>
      </c>
      <c r="D2865" s="178" t="s">
        <v>3173</v>
      </c>
      <c r="E2865" s="178" t="s">
        <v>3180</v>
      </c>
      <c r="F2865" s="178" t="s">
        <v>17</v>
      </c>
      <c r="G2865" s="1">
        <f>IF(ISNUMBER(Pay_Item_Search_Text),IF(ISNUMBER(IF(FIND(Pay_Item_Search_Text,B2865)=1,1, "FALSE")),MAX(G$4:$G2864)+1,IF(ISNUMBER(Pay_Item_Search_Text),0,IF(ISNUMBER(SEARCH(Pay_Item_Search_Text,H2865)),MAX(G$4:$G2864)+1,0))),IF(ISNUMBER(Pay_Item_Search_Text),0,IF(ISNUMBER(SEARCH(Pay_Item_Search_Text,H2865)),MAX(G$4:$G2864)+1,0)))</f>
        <v>2861</v>
      </c>
      <c r="H2865" s="1" t="str">
        <f>IF(Table_PayItems[[#This Row],[Description]]="_","_ Unique Item - "&amp;Table_PayItems[[#This Row],[Item]]&amp;" - $"&amp;Table_PayItems[[#This Row],[Unit]],Table_PayItems[[#This Row],[Description]]&amp;" - $"&amp;Table_PayItems[[#This Row],[Unit]])</f>
        <v>Guardrail Post, Furn and Install, 96 inch - $Ea</v>
      </c>
      <c r="I2865" s="29" t="str">
        <f>IFERROR(VLOOKUP(ROWS($M$5:M2865),Table_PayItems[[Search Key]:[Concentrated Name]],2,FALSE),"")</f>
        <v>Guardrail Post, Furn and Install, 96 inch - $Ea</v>
      </c>
      <c r="J2865" s="1"/>
      <c r="K2865" s="1"/>
      <c r="L2865" s="22">
        <f>IF(ISNUMBER(SEARCH(Pay_Item_Search_Text_2,M2865)),MAX($L$4:L2864)+1,0)</f>
        <v>0</v>
      </c>
      <c r="M2865" s="1" t="str">
        <f>IFERROR(VLOOKUP(ROWS($M$5:M2865),Table_PayItems[[Search Key]:[Concentrated Name]],2,FALSE),"")</f>
        <v>Guardrail Post, Furn and Install, 96 inch - $Ea</v>
      </c>
      <c r="N2865" s="1" t="str">
        <f>IFERROR(VLOOKUP(ROWS($M$5:N2865),$L$5:$M$7000,2,FALSE),"")</f>
        <v/>
      </c>
      <c r="O2865" s="1" t="str">
        <f>IFERROR(VLOOKUP(ROWS($O$5:O2865),$K$5:$L$7000,2,FALSE),"")</f>
        <v/>
      </c>
    </row>
    <row r="2866" spans="2:15" ht="15" customHeight="1" x14ac:dyDescent="0.25">
      <c r="B2866" s="178" t="s">
        <v>11238</v>
      </c>
      <c r="C2866" s="178" t="s">
        <v>88</v>
      </c>
      <c r="D2866" s="178" t="s">
        <v>3166</v>
      </c>
      <c r="E2866" s="178" t="s">
        <v>17</v>
      </c>
      <c r="F2866" s="178" t="s">
        <v>17</v>
      </c>
      <c r="G2866" s="1">
        <f>IF(ISNUMBER(Pay_Item_Search_Text),IF(ISNUMBER(IF(FIND(Pay_Item_Search_Text,B2866)=1,1, "FALSE")),MAX(G$4:$G2865)+1,IF(ISNUMBER(Pay_Item_Search_Text),0,IF(ISNUMBER(SEARCH(Pay_Item_Search_Text,H2866)),MAX(G$4:$G2865)+1,0))),IF(ISNUMBER(Pay_Item_Search_Text),0,IF(ISNUMBER(SEARCH(Pay_Item_Search_Text,H2866)),MAX(G$4:$G2865)+1,0)))</f>
        <v>2862</v>
      </c>
      <c r="H2866" s="1" t="str">
        <f>IF(Table_PayItems[[#This Row],[Description]]="_","_ Unique Item - "&amp;Table_PayItems[[#This Row],[Item]]&amp;" - $"&amp;Table_PayItems[[#This Row],[Unit]],Table_PayItems[[#This Row],[Description]]&amp;" - $"&amp;Table_PayItems[[#This Row],[Unit]])</f>
        <v>Guardrail Reflector - $Ea</v>
      </c>
      <c r="I2866" s="29" t="str">
        <f>IFERROR(VLOOKUP(ROWS($M$5:M2866),Table_PayItems[[Search Key]:[Concentrated Name]],2,FALSE),"")</f>
        <v>Guardrail Reflector - $Ea</v>
      </c>
      <c r="J2866" s="1"/>
      <c r="K2866" s="1"/>
      <c r="L2866" s="22">
        <f>IF(ISNUMBER(SEARCH(Pay_Item_Search_Text_2,M2866)),MAX($L$4:L2865)+1,0)</f>
        <v>0</v>
      </c>
      <c r="M2866" s="1" t="str">
        <f>IFERROR(VLOOKUP(ROWS($M$5:M2866),Table_PayItems[[Search Key]:[Concentrated Name]],2,FALSE),"")</f>
        <v>Guardrail Reflector - $Ea</v>
      </c>
      <c r="N2866" s="1" t="str">
        <f>IFERROR(VLOOKUP(ROWS($M$5:N2866),$L$5:$M$7000,2,FALSE),"")</f>
        <v/>
      </c>
      <c r="O2866" s="1" t="str">
        <f>IFERROR(VLOOKUP(ROWS($O$5:O2866),$K$5:$L$7000,2,FALSE),"")</f>
        <v/>
      </c>
    </row>
    <row r="2867" spans="2:15" ht="15" customHeight="1" x14ac:dyDescent="0.25">
      <c r="B2867" s="178" t="s">
        <v>11199</v>
      </c>
      <c r="C2867" s="178" t="s">
        <v>88</v>
      </c>
      <c r="D2867" s="178" t="s">
        <v>3128</v>
      </c>
      <c r="E2867" s="178" t="s">
        <v>3119</v>
      </c>
      <c r="F2867" s="178" t="s">
        <v>17</v>
      </c>
      <c r="G2867" s="1">
        <f>IF(ISNUMBER(Pay_Item_Search_Text),IF(ISNUMBER(IF(FIND(Pay_Item_Search_Text,B2867)=1,1, "FALSE")),MAX(G$4:$G2866)+1,IF(ISNUMBER(Pay_Item_Search_Text),0,IF(ISNUMBER(SEARCH(Pay_Item_Search_Text,H2867)),MAX(G$4:$G2866)+1,0))),IF(ISNUMBER(Pay_Item_Search_Text),0,IF(ISNUMBER(SEARCH(Pay_Item_Search_Text,H2867)),MAX(G$4:$G2866)+1,0)))</f>
        <v>2863</v>
      </c>
      <c r="H2867" s="1" t="str">
        <f>IF(Table_PayItems[[#This Row],[Description]]="_","_ Unique Item - "&amp;Table_PayItems[[#This Row],[Item]]&amp;" - $"&amp;Table_PayItems[[#This Row],[Unit]],Table_PayItems[[#This Row],[Description]]&amp;" - $"&amp;Table_PayItems[[#This Row],[Unit]])</f>
        <v>Guardrail, Backed, Det G1 - $Ea</v>
      </c>
      <c r="I2867" s="29" t="str">
        <f>IFERROR(VLOOKUP(ROWS($M$5:M2867),Table_PayItems[[Search Key]:[Concentrated Name]],2,FALSE),"")</f>
        <v>Guardrail, Backed, Det G1 - $Ea</v>
      </c>
      <c r="J2867" s="1"/>
      <c r="K2867" s="1"/>
      <c r="L2867" s="22">
        <f>IF(ISNUMBER(SEARCH(Pay_Item_Search_Text_2,M2867)),MAX($L$4:L2866)+1,0)</f>
        <v>0</v>
      </c>
      <c r="M2867" s="1" t="str">
        <f>IFERROR(VLOOKUP(ROWS($M$5:M2867),Table_PayItems[[Search Key]:[Concentrated Name]],2,FALSE),"")</f>
        <v>Guardrail, Backed, Det G1 - $Ea</v>
      </c>
      <c r="N2867" s="1" t="str">
        <f>IFERROR(VLOOKUP(ROWS($M$5:N2867),$L$5:$M$7000,2,FALSE),"")</f>
        <v/>
      </c>
      <c r="O2867" s="1" t="str">
        <f>IFERROR(VLOOKUP(ROWS($O$5:O2867),$K$5:$L$7000,2,FALSE),"")</f>
        <v/>
      </c>
    </row>
    <row r="2868" spans="2:15" ht="15" customHeight="1" x14ac:dyDescent="0.25">
      <c r="B2868" s="178" t="s">
        <v>11200</v>
      </c>
      <c r="C2868" s="178" t="s">
        <v>88</v>
      </c>
      <c r="D2868" s="178" t="s">
        <v>3129</v>
      </c>
      <c r="E2868" s="178" t="s">
        <v>3119</v>
      </c>
      <c r="F2868" s="178" t="s">
        <v>17</v>
      </c>
      <c r="G2868" s="1">
        <f>IF(ISNUMBER(Pay_Item_Search_Text),IF(ISNUMBER(IF(FIND(Pay_Item_Search_Text,B2868)=1,1, "FALSE")),MAX(G$4:$G2867)+1,IF(ISNUMBER(Pay_Item_Search_Text),0,IF(ISNUMBER(SEARCH(Pay_Item_Search_Text,H2868)),MAX(G$4:$G2867)+1,0))),IF(ISNUMBER(Pay_Item_Search_Text),0,IF(ISNUMBER(SEARCH(Pay_Item_Search_Text,H2868)),MAX(G$4:$G2867)+1,0)))</f>
        <v>2864</v>
      </c>
      <c r="H2868" s="1" t="str">
        <f>IF(Table_PayItems[[#This Row],[Description]]="_","_ Unique Item - "&amp;Table_PayItems[[#This Row],[Item]]&amp;" - $"&amp;Table_PayItems[[#This Row],[Unit]],Table_PayItems[[#This Row],[Description]]&amp;" - $"&amp;Table_PayItems[[#This Row],[Unit]])</f>
        <v>Guardrail, Backed, Det G2 - $Ea</v>
      </c>
      <c r="I2868" s="29" t="str">
        <f>IFERROR(VLOOKUP(ROWS($M$5:M2868),Table_PayItems[[Search Key]:[Concentrated Name]],2,FALSE),"")</f>
        <v>Guardrail, Backed, Det G2 - $Ea</v>
      </c>
      <c r="J2868" s="1"/>
      <c r="K2868" s="1"/>
      <c r="L2868" s="22">
        <f>IF(ISNUMBER(SEARCH(Pay_Item_Search_Text_2,M2868)),MAX($L$4:L2867)+1,0)</f>
        <v>0</v>
      </c>
      <c r="M2868" s="1" t="str">
        <f>IFERROR(VLOOKUP(ROWS($M$5:M2868),Table_PayItems[[Search Key]:[Concentrated Name]],2,FALSE),"")</f>
        <v>Guardrail, Backed, Det G2 - $Ea</v>
      </c>
      <c r="N2868" s="1" t="str">
        <f>IFERROR(VLOOKUP(ROWS($M$5:N2868),$L$5:$M$7000,2,FALSE),"")</f>
        <v/>
      </c>
      <c r="O2868" s="1" t="str">
        <f>IFERROR(VLOOKUP(ROWS($O$5:O2868),$K$5:$L$7000,2,FALSE),"")</f>
        <v/>
      </c>
    </row>
    <row r="2869" spans="2:15" ht="15" customHeight="1" x14ac:dyDescent="0.25">
      <c r="B2869" s="178" t="s">
        <v>11201</v>
      </c>
      <c r="C2869" s="178" t="s">
        <v>88</v>
      </c>
      <c r="D2869" s="178" t="s">
        <v>3130</v>
      </c>
      <c r="E2869" s="178" t="s">
        <v>3119</v>
      </c>
      <c r="F2869" s="178" t="s">
        <v>17</v>
      </c>
      <c r="G2869" s="1">
        <f>IF(ISNUMBER(Pay_Item_Search_Text),IF(ISNUMBER(IF(FIND(Pay_Item_Search_Text,B2869)=1,1, "FALSE")),MAX(G$4:$G2868)+1,IF(ISNUMBER(Pay_Item_Search_Text),0,IF(ISNUMBER(SEARCH(Pay_Item_Search_Text,H2869)),MAX(G$4:$G2868)+1,0))),IF(ISNUMBER(Pay_Item_Search_Text),0,IF(ISNUMBER(SEARCH(Pay_Item_Search_Text,H2869)),MAX(G$4:$G2868)+1,0)))</f>
        <v>2865</v>
      </c>
      <c r="H2869" s="1" t="str">
        <f>IF(Table_PayItems[[#This Row],[Description]]="_","_ Unique Item - "&amp;Table_PayItems[[#This Row],[Item]]&amp;" - $"&amp;Table_PayItems[[#This Row],[Unit]],Table_PayItems[[#This Row],[Description]]&amp;" - $"&amp;Table_PayItems[[#This Row],[Unit]])</f>
        <v>Guardrail, Backed, Det G3 - $Ea</v>
      </c>
      <c r="I2869" s="29" t="str">
        <f>IFERROR(VLOOKUP(ROWS($M$5:M2869),Table_PayItems[[Search Key]:[Concentrated Name]],2,FALSE),"")</f>
        <v>Guardrail, Backed, Det G3 - $Ea</v>
      </c>
      <c r="J2869" s="1"/>
      <c r="K2869" s="1"/>
      <c r="L2869" s="22">
        <f>IF(ISNUMBER(SEARCH(Pay_Item_Search_Text_2,M2869)),MAX($L$4:L2868)+1,0)</f>
        <v>0</v>
      </c>
      <c r="M2869" s="1" t="str">
        <f>IFERROR(VLOOKUP(ROWS($M$5:M2869),Table_PayItems[[Search Key]:[Concentrated Name]],2,FALSE),"")</f>
        <v>Guardrail, Backed, Det G3 - $Ea</v>
      </c>
      <c r="N2869" s="1" t="str">
        <f>IFERROR(VLOOKUP(ROWS($M$5:N2869),$L$5:$M$7000,2,FALSE),"")</f>
        <v/>
      </c>
      <c r="O2869" s="1" t="str">
        <f>IFERROR(VLOOKUP(ROWS($O$5:O2869),$K$5:$L$7000,2,FALSE),"")</f>
        <v/>
      </c>
    </row>
    <row r="2870" spans="2:15" ht="15" customHeight="1" x14ac:dyDescent="0.25">
      <c r="B2870" s="178" t="s">
        <v>11196</v>
      </c>
      <c r="C2870" s="178" t="s">
        <v>104</v>
      </c>
      <c r="D2870" s="178" t="s">
        <v>3125</v>
      </c>
      <c r="E2870" s="178" t="s">
        <v>3119</v>
      </c>
      <c r="F2870" s="178" t="s">
        <v>17</v>
      </c>
      <c r="G2870" s="1">
        <f>IF(ISNUMBER(Pay_Item_Search_Text),IF(ISNUMBER(IF(FIND(Pay_Item_Search_Text,B2870)=1,1, "FALSE")),MAX(G$4:$G2869)+1,IF(ISNUMBER(Pay_Item_Search_Text),0,IF(ISNUMBER(SEARCH(Pay_Item_Search_Text,H2870)),MAX(G$4:$G2869)+1,0))),IF(ISNUMBER(Pay_Item_Search_Text),0,IF(ISNUMBER(SEARCH(Pay_Item_Search_Text,H2870)),MAX(G$4:$G2869)+1,0)))</f>
        <v>2866</v>
      </c>
      <c r="H2870" s="1" t="str">
        <f>IF(Table_PayItems[[#This Row],[Description]]="_","_ Unique Item - "&amp;Table_PayItems[[#This Row],[Item]]&amp;" - $"&amp;Table_PayItems[[#This Row],[Unit]],Table_PayItems[[#This Row],[Description]]&amp;" - $"&amp;Table_PayItems[[#This Row],[Unit]])</f>
        <v>Guardrail, Curved, Type B - $Ft</v>
      </c>
      <c r="I2870" s="29" t="str">
        <f>IFERROR(VLOOKUP(ROWS($M$5:M2870),Table_PayItems[[Search Key]:[Concentrated Name]],2,FALSE),"")</f>
        <v>Guardrail, Curved, Type B - $Ft</v>
      </c>
      <c r="J2870" s="1"/>
      <c r="K2870" s="1"/>
      <c r="L2870" s="22">
        <f>IF(ISNUMBER(SEARCH(Pay_Item_Search_Text_2,M2870)),MAX($L$4:L2869)+1,0)</f>
        <v>0</v>
      </c>
      <c r="M2870" s="1" t="str">
        <f>IFERROR(VLOOKUP(ROWS($M$5:M2870),Table_PayItems[[Search Key]:[Concentrated Name]],2,FALSE),"")</f>
        <v>Guardrail, Curved, Type B - $Ft</v>
      </c>
      <c r="N2870" s="1" t="str">
        <f>IFERROR(VLOOKUP(ROWS($M$5:N2870),$L$5:$M$7000,2,FALSE),"")</f>
        <v/>
      </c>
      <c r="O2870" s="1" t="str">
        <f>IFERROR(VLOOKUP(ROWS($O$5:O2870),$K$5:$L$7000,2,FALSE),"")</f>
        <v/>
      </c>
    </row>
    <row r="2871" spans="2:15" ht="15" customHeight="1" x14ac:dyDescent="0.25">
      <c r="B2871" s="178" t="s">
        <v>11198</v>
      </c>
      <c r="C2871" s="178" t="s">
        <v>104</v>
      </c>
      <c r="D2871" s="178" t="s">
        <v>3127</v>
      </c>
      <c r="E2871" s="178" t="s">
        <v>3119</v>
      </c>
      <c r="F2871" s="178" t="s">
        <v>17</v>
      </c>
      <c r="G2871" s="1">
        <f>IF(ISNUMBER(Pay_Item_Search_Text),IF(ISNUMBER(IF(FIND(Pay_Item_Search_Text,B2871)=1,1, "FALSE")),MAX(G$4:$G2870)+1,IF(ISNUMBER(Pay_Item_Search_Text),0,IF(ISNUMBER(SEARCH(Pay_Item_Search_Text,H2871)),MAX(G$4:$G2870)+1,0))),IF(ISNUMBER(Pay_Item_Search_Text),0,IF(ISNUMBER(SEARCH(Pay_Item_Search_Text,H2871)),MAX(G$4:$G2870)+1,0)))</f>
        <v>2867</v>
      </c>
      <c r="H2871" s="1" t="str">
        <f>IF(Table_PayItems[[#This Row],[Description]]="_","_ Unique Item - "&amp;Table_PayItems[[#This Row],[Item]]&amp;" - $"&amp;Table_PayItems[[#This Row],[Unit]],Table_PayItems[[#This Row],[Description]]&amp;" - $"&amp;Table_PayItems[[#This Row],[Unit]])</f>
        <v>Guardrail, Curved, Type MGS-8 - $Ft</v>
      </c>
      <c r="I2871" s="29" t="str">
        <f>IFERROR(VLOOKUP(ROWS($M$5:M2871),Table_PayItems[[Search Key]:[Concentrated Name]],2,FALSE),"")</f>
        <v>Guardrail, Curved, Type MGS-8 - $Ft</v>
      </c>
      <c r="J2871" s="1"/>
      <c r="K2871" s="1"/>
      <c r="L2871" s="22">
        <f>IF(ISNUMBER(SEARCH(Pay_Item_Search_Text_2,M2871)),MAX($L$4:L2870)+1,0)</f>
        <v>0</v>
      </c>
      <c r="M2871" s="1" t="str">
        <f>IFERROR(VLOOKUP(ROWS($M$5:M2871),Table_PayItems[[Search Key]:[Concentrated Name]],2,FALSE),"")</f>
        <v>Guardrail, Curved, Type MGS-8 - $Ft</v>
      </c>
      <c r="N2871" s="1" t="str">
        <f>IFERROR(VLOOKUP(ROWS($M$5:N2871),$L$5:$M$7000,2,FALSE),"")</f>
        <v/>
      </c>
      <c r="O2871" s="1" t="str">
        <f>IFERROR(VLOOKUP(ROWS($O$5:O2871),$K$5:$L$7000,2,FALSE),"")</f>
        <v/>
      </c>
    </row>
    <row r="2872" spans="2:15" ht="15" customHeight="1" x14ac:dyDescent="0.25">
      <c r="B2872" s="178" t="s">
        <v>11197</v>
      </c>
      <c r="C2872" s="178" t="s">
        <v>104</v>
      </c>
      <c r="D2872" s="178" t="s">
        <v>3126</v>
      </c>
      <c r="E2872" s="178" t="s">
        <v>3119</v>
      </c>
      <c r="F2872" s="178" t="s">
        <v>17</v>
      </c>
      <c r="G2872" s="1">
        <f>IF(ISNUMBER(Pay_Item_Search_Text),IF(ISNUMBER(IF(FIND(Pay_Item_Search_Text,B2872)=1,1, "FALSE")),MAX(G$4:$G2871)+1,IF(ISNUMBER(Pay_Item_Search_Text),0,IF(ISNUMBER(SEARCH(Pay_Item_Search_Text,H2872)),MAX(G$4:$G2871)+1,0))),IF(ISNUMBER(Pay_Item_Search_Text),0,IF(ISNUMBER(SEARCH(Pay_Item_Search_Text,H2872)),MAX(G$4:$G2871)+1,0)))</f>
        <v>2868</v>
      </c>
      <c r="H2872" s="1" t="str">
        <f>IF(Table_PayItems[[#This Row],[Description]]="_","_ Unique Item - "&amp;Table_PayItems[[#This Row],[Item]]&amp;" - $"&amp;Table_PayItems[[#This Row],[Unit]],Table_PayItems[[#This Row],[Description]]&amp;" - $"&amp;Table_PayItems[[#This Row],[Unit]])</f>
        <v>Guardrail, Curved, Type T - $Ft</v>
      </c>
      <c r="I2872" s="29" t="str">
        <f>IFERROR(VLOOKUP(ROWS($M$5:M2872),Table_PayItems[[Search Key]:[Concentrated Name]],2,FALSE),"")</f>
        <v>Guardrail, Curved, Type T - $Ft</v>
      </c>
      <c r="J2872" s="1"/>
      <c r="K2872" s="1"/>
      <c r="L2872" s="22">
        <f>IF(ISNUMBER(SEARCH(Pay_Item_Search_Text_2,M2872)),MAX($L$4:L2871)+1,0)</f>
        <v>0</v>
      </c>
      <c r="M2872" s="1" t="str">
        <f>IFERROR(VLOOKUP(ROWS($M$5:M2872),Table_PayItems[[Search Key]:[Concentrated Name]],2,FALSE),"")</f>
        <v>Guardrail, Curved, Type T - $Ft</v>
      </c>
      <c r="N2872" s="1" t="str">
        <f>IFERROR(VLOOKUP(ROWS($M$5:N2872),$L$5:$M$7000,2,FALSE),"")</f>
        <v/>
      </c>
      <c r="O2872" s="1" t="str">
        <f>IFERROR(VLOOKUP(ROWS($O$5:O2872),$K$5:$L$7000,2,FALSE),"")</f>
        <v/>
      </c>
    </row>
    <row r="2873" spans="2:15" ht="15" customHeight="1" x14ac:dyDescent="0.25">
      <c r="B2873" s="178" t="s">
        <v>11237</v>
      </c>
      <c r="C2873" s="178" t="s">
        <v>104</v>
      </c>
      <c r="D2873" s="178" t="s">
        <v>3165</v>
      </c>
      <c r="E2873" s="178" t="s">
        <v>17</v>
      </c>
      <c r="F2873" s="178" t="s">
        <v>17</v>
      </c>
      <c r="G2873" s="1">
        <f>IF(ISNUMBER(Pay_Item_Search_Text),IF(ISNUMBER(IF(FIND(Pay_Item_Search_Text,B2873)=1,1, "FALSE")),MAX(G$4:$G2872)+1,IF(ISNUMBER(Pay_Item_Search_Text),0,IF(ISNUMBER(SEARCH(Pay_Item_Search_Text,H2873)),MAX(G$4:$G2872)+1,0))),IF(ISNUMBER(Pay_Item_Search_Text),0,IF(ISNUMBER(SEARCH(Pay_Item_Search_Text,H2873)),MAX(G$4:$G2872)+1,0)))</f>
        <v>2869</v>
      </c>
      <c r="H2873" s="1" t="str">
        <f>IF(Table_PayItems[[#This Row],[Description]]="_","_ Unique Item - "&amp;Table_PayItems[[#This Row],[Item]]&amp;" - $"&amp;Table_PayItems[[#This Row],[Unit]],Table_PayItems[[#This Row],[Description]]&amp;" - $"&amp;Table_PayItems[[#This Row],[Unit]])</f>
        <v>Guardrail, Mult, Salv - $Ft</v>
      </c>
      <c r="I2873" s="29" t="str">
        <f>IFERROR(VLOOKUP(ROWS($M$5:M2873),Table_PayItems[[Search Key]:[Concentrated Name]],2,FALSE),"")</f>
        <v>Guardrail, Mult, Salv - $Ft</v>
      </c>
      <c r="J2873" s="1"/>
      <c r="K2873" s="1"/>
      <c r="L2873" s="22">
        <f>IF(ISNUMBER(SEARCH(Pay_Item_Search_Text_2,M2873)),MAX($L$4:L2872)+1,0)</f>
        <v>0</v>
      </c>
      <c r="M2873" s="1" t="str">
        <f>IFERROR(VLOOKUP(ROWS($M$5:M2873),Table_PayItems[[Search Key]:[Concentrated Name]],2,FALSE),"")</f>
        <v>Guardrail, Mult, Salv - $Ft</v>
      </c>
      <c r="N2873" s="1" t="str">
        <f>IFERROR(VLOOKUP(ROWS($M$5:N2873),$L$5:$M$7000,2,FALSE),"")</f>
        <v/>
      </c>
      <c r="O2873" s="1" t="str">
        <f>IFERROR(VLOOKUP(ROWS($O$5:O2873),$K$5:$L$7000,2,FALSE),"")</f>
        <v/>
      </c>
    </row>
    <row r="2874" spans="2:15" ht="15" customHeight="1" x14ac:dyDescent="0.25">
      <c r="B2874" s="178" t="s">
        <v>11246</v>
      </c>
      <c r="C2874" s="178" t="s">
        <v>104</v>
      </c>
      <c r="D2874" s="178" t="s">
        <v>3174</v>
      </c>
      <c r="E2874" s="178" t="s">
        <v>5584</v>
      </c>
      <c r="F2874" s="178" t="s">
        <v>17</v>
      </c>
      <c r="G2874" s="1">
        <f>IF(ISNUMBER(Pay_Item_Search_Text),IF(ISNUMBER(IF(FIND(Pay_Item_Search_Text,B2874)=1,1, "FALSE")),MAX(G$4:$G2873)+1,IF(ISNUMBER(Pay_Item_Search_Text),0,IF(ISNUMBER(SEARCH(Pay_Item_Search_Text,H2874)),MAX(G$4:$G2873)+1,0))),IF(ISNUMBER(Pay_Item_Search_Text),0,IF(ISNUMBER(SEARCH(Pay_Item_Search_Text,H2874)),MAX(G$4:$G2873)+1,0)))</f>
        <v>2870</v>
      </c>
      <c r="H2874" s="1" t="str">
        <f>IF(Table_PayItems[[#This Row],[Description]]="_","_ Unique Item - "&amp;Table_PayItems[[#This Row],[Item]]&amp;" - $"&amp;Table_PayItems[[#This Row],[Unit]],Table_PayItems[[#This Row],[Description]]&amp;" - $"&amp;Table_PayItems[[#This Row],[Unit]])</f>
        <v>Guardrail, Reconst, Type A - $Ft</v>
      </c>
      <c r="I2874" s="29" t="str">
        <f>IFERROR(VLOOKUP(ROWS($M$5:M2874),Table_PayItems[[Search Key]:[Concentrated Name]],2,FALSE),"")</f>
        <v>Guardrail, Reconst, Type A - $Ft</v>
      </c>
      <c r="J2874" s="1"/>
      <c r="K2874" s="1"/>
      <c r="L2874" s="22">
        <f>IF(ISNUMBER(SEARCH(Pay_Item_Search_Text_2,M2874)),MAX($L$4:L2873)+1,0)</f>
        <v>0</v>
      </c>
      <c r="M2874" s="1" t="str">
        <f>IFERROR(VLOOKUP(ROWS($M$5:M2874),Table_PayItems[[Search Key]:[Concentrated Name]],2,FALSE),"")</f>
        <v>Guardrail, Reconst, Type A - $Ft</v>
      </c>
      <c r="N2874" s="1" t="str">
        <f>IFERROR(VLOOKUP(ROWS($M$5:N2874),$L$5:$M$7000,2,FALSE),"")</f>
        <v/>
      </c>
      <c r="O2874" s="1" t="str">
        <f>IFERROR(VLOOKUP(ROWS($O$5:O2874),$K$5:$L$7000,2,FALSE),"")</f>
        <v/>
      </c>
    </row>
    <row r="2875" spans="2:15" ht="15" customHeight="1" x14ac:dyDescent="0.25">
      <c r="B2875" s="178" t="s">
        <v>11247</v>
      </c>
      <c r="C2875" s="178" t="s">
        <v>104</v>
      </c>
      <c r="D2875" s="178" t="s">
        <v>3175</v>
      </c>
      <c r="E2875" s="178" t="s">
        <v>5584</v>
      </c>
      <c r="F2875" s="178" t="s">
        <v>17</v>
      </c>
      <c r="G2875" s="1">
        <f>IF(ISNUMBER(Pay_Item_Search_Text),IF(ISNUMBER(IF(FIND(Pay_Item_Search_Text,B2875)=1,1, "FALSE")),MAX(G$4:$G2874)+1,IF(ISNUMBER(Pay_Item_Search_Text),0,IF(ISNUMBER(SEARCH(Pay_Item_Search_Text,H2875)),MAX(G$4:$G2874)+1,0))),IF(ISNUMBER(Pay_Item_Search_Text),0,IF(ISNUMBER(SEARCH(Pay_Item_Search_Text,H2875)),MAX(G$4:$G2874)+1,0)))</f>
        <v>2871</v>
      </c>
      <c r="H2875" s="1" t="str">
        <f>IF(Table_PayItems[[#This Row],[Description]]="_","_ Unique Item - "&amp;Table_PayItems[[#This Row],[Item]]&amp;" - $"&amp;Table_PayItems[[#This Row],[Unit]],Table_PayItems[[#This Row],[Description]]&amp;" - $"&amp;Table_PayItems[[#This Row],[Unit]])</f>
        <v>Guardrail, Reconst, Type B - $Ft</v>
      </c>
      <c r="I2875" s="29" t="str">
        <f>IFERROR(VLOOKUP(ROWS($M$5:M2875),Table_PayItems[[Search Key]:[Concentrated Name]],2,FALSE),"")</f>
        <v>Guardrail, Reconst, Type B - $Ft</v>
      </c>
      <c r="J2875" s="1"/>
      <c r="K2875" s="1"/>
      <c r="L2875" s="22">
        <f>IF(ISNUMBER(SEARCH(Pay_Item_Search_Text_2,M2875)),MAX($L$4:L2874)+1,0)</f>
        <v>0</v>
      </c>
      <c r="M2875" s="1" t="str">
        <f>IFERROR(VLOOKUP(ROWS($M$5:M2875),Table_PayItems[[Search Key]:[Concentrated Name]],2,FALSE),"")</f>
        <v>Guardrail, Reconst, Type B - $Ft</v>
      </c>
      <c r="N2875" s="1" t="str">
        <f>IFERROR(VLOOKUP(ROWS($M$5:N2875),$L$5:$M$7000,2,FALSE),"")</f>
        <v/>
      </c>
      <c r="O2875" s="1" t="str">
        <f>IFERROR(VLOOKUP(ROWS($O$5:O2875),$K$5:$L$7000,2,FALSE),"")</f>
        <v/>
      </c>
    </row>
    <row r="2876" spans="2:15" ht="15" customHeight="1" x14ac:dyDescent="0.25">
      <c r="B2876" s="178" t="s">
        <v>11248</v>
      </c>
      <c r="C2876" s="178" t="s">
        <v>104</v>
      </c>
      <c r="D2876" s="178" t="s">
        <v>3176</v>
      </c>
      <c r="E2876" s="178" t="s">
        <v>5584</v>
      </c>
      <c r="F2876" s="178" t="s">
        <v>17</v>
      </c>
      <c r="G2876" s="1">
        <f>IF(ISNUMBER(Pay_Item_Search_Text),IF(ISNUMBER(IF(FIND(Pay_Item_Search_Text,B2876)=1,1, "FALSE")),MAX(G$4:$G2875)+1,IF(ISNUMBER(Pay_Item_Search_Text),0,IF(ISNUMBER(SEARCH(Pay_Item_Search_Text,H2876)),MAX(G$4:$G2875)+1,0))),IF(ISNUMBER(Pay_Item_Search_Text),0,IF(ISNUMBER(SEARCH(Pay_Item_Search_Text,H2876)),MAX(G$4:$G2875)+1,0)))</f>
        <v>2872</v>
      </c>
      <c r="H2876" s="1" t="str">
        <f>IF(Table_PayItems[[#This Row],[Description]]="_","_ Unique Item - "&amp;Table_PayItems[[#This Row],[Item]]&amp;" - $"&amp;Table_PayItems[[#This Row],[Unit]],Table_PayItems[[#This Row],[Description]]&amp;" - $"&amp;Table_PayItems[[#This Row],[Unit]])</f>
        <v>Guardrail, Reconst, Type BD - $Ft</v>
      </c>
      <c r="I2876" s="29" t="str">
        <f>IFERROR(VLOOKUP(ROWS($M$5:M2876),Table_PayItems[[Search Key]:[Concentrated Name]],2,FALSE),"")</f>
        <v>Guardrail, Reconst, Type BD - $Ft</v>
      </c>
      <c r="J2876" s="1"/>
      <c r="K2876" s="1"/>
      <c r="L2876" s="22">
        <f>IF(ISNUMBER(SEARCH(Pay_Item_Search_Text_2,M2876)),MAX($L$4:L2875)+1,0)</f>
        <v>0</v>
      </c>
      <c r="M2876" s="1" t="str">
        <f>IFERROR(VLOOKUP(ROWS($M$5:M2876),Table_PayItems[[Search Key]:[Concentrated Name]],2,FALSE),"")</f>
        <v>Guardrail, Reconst, Type BD - $Ft</v>
      </c>
      <c r="N2876" s="1" t="str">
        <f>IFERROR(VLOOKUP(ROWS($M$5:N2876),$L$5:$M$7000,2,FALSE),"")</f>
        <v/>
      </c>
      <c r="O2876" s="1" t="str">
        <f>IFERROR(VLOOKUP(ROWS($O$5:O2876),$K$5:$L$7000,2,FALSE),"")</f>
        <v/>
      </c>
    </row>
    <row r="2877" spans="2:15" ht="15" customHeight="1" x14ac:dyDescent="0.25">
      <c r="B2877" s="178" t="s">
        <v>11249</v>
      </c>
      <c r="C2877" s="178" t="s">
        <v>104</v>
      </c>
      <c r="D2877" s="178" t="s">
        <v>3177</v>
      </c>
      <c r="E2877" s="178" t="s">
        <v>5584</v>
      </c>
      <c r="F2877" s="178" t="s">
        <v>17</v>
      </c>
      <c r="G2877" s="1">
        <f>IF(ISNUMBER(Pay_Item_Search_Text),IF(ISNUMBER(IF(FIND(Pay_Item_Search_Text,B2877)=1,1, "FALSE")),MAX(G$4:$G2876)+1,IF(ISNUMBER(Pay_Item_Search_Text),0,IF(ISNUMBER(SEARCH(Pay_Item_Search_Text,H2877)),MAX(G$4:$G2876)+1,0))),IF(ISNUMBER(Pay_Item_Search_Text),0,IF(ISNUMBER(SEARCH(Pay_Item_Search_Text,H2877)),MAX(G$4:$G2876)+1,0)))</f>
        <v>2873</v>
      </c>
      <c r="H2877" s="1" t="str">
        <f>IF(Table_PayItems[[#This Row],[Description]]="_","_ Unique Item - "&amp;Table_PayItems[[#This Row],[Item]]&amp;" - $"&amp;Table_PayItems[[#This Row],[Unit]],Table_PayItems[[#This Row],[Description]]&amp;" - $"&amp;Table_PayItems[[#This Row],[Unit]])</f>
        <v>Guardrail, Reconst, Type C - $Ft</v>
      </c>
      <c r="I2877" s="29" t="str">
        <f>IFERROR(VLOOKUP(ROWS($M$5:M2877),Table_PayItems[[Search Key]:[Concentrated Name]],2,FALSE),"")</f>
        <v>Guardrail, Reconst, Type C - $Ft</v>
      </c>
      <c r="J2877" s="1"/>
      <c r="K2877" s="1"/>
      <c r="L2877" s="22">
        <f>IF(ISNUMBER(SEARCH(Pay_Item_Search_Text_2,M2877)),MAX($L$4:L2876)+1,0)</f>
        <v>0</v>
      </c>
      <c r="M2877" s="1" t="str">
        <f>IFERROR(VLOOKUP(ROWS($M$5:M2877),Table_PayItems[[Search Key]:[Concentrated Name]],2,FALSE),"")</f>
        <v>Guardrail, Reconst, Type C - $Ft</v>
      </c>
      <c r="N2877" s="1" t="str">
        <f>IFERROR(VLOOKUP(ROWS($M$5:N2877),$L$5:$M$7000,2,FALSE),"")</f>
        <v/>
      </c>
      <c r="O2877" s="1" t="str">
        <f>IFERROR(VLOOKUP(ROWS($O$5:O2877),$K$5:$L$7000,2,FALSE),"")</f>
        <v/>
      </c>
    </row>
    <row r="2878" spans="2:15" ht="15" customHeight="1" x14ac:dyDescent="0.25">
      <c r="B2878" s="178" t="s">
        <v>11250</v>
      </c>
      <c r="C2878" s="178" t="s">
        <v>104</v>
      </c>
      <c r="D2878" s="178" t="s">
        <v>3178</v>
      </c>
      <c r="E2878" s="178" t="s">
        <v>5584</v>
      </c>
      <c r="F2878" s="178" t="s">
        <v>17</v>
      </c>
      <c r="G2878" s="1">
        <f>IF(ISNUMBER(Pay_Item_Search_Text),IF(ISNUMBER(IF(FIND(Pay_Item_Search_Text,B2878)=1,1, "FALSE")),MAX(G$4:$G2877)+1,IF(ISNUMBER(Pay_Item_Search_Text),0,IF(ISNUMBER(SEARCH(Pay_Item_Search_Text,H2878)),MAX(G$4:$G2877)+1,0))),IF(ISNUMBER(Pay_Item_Search_Text),0,IF(ISNUMBER(SEARCH(Pay_Item_Search_Text,H2878)),MAX(G$4:$G2877)+1,0)))</f>
        <v>2874</v>
      </c>
      <c r="H2878" s="1" t="str">
        <f>IF(Table_PayItems[[#This Row],[Description]]="_","_ Unique Item - "&amp;Table_PayItems[[#This Row],[Item]]&amp;" - $"&amp;Table_PayItems[[#This Row],[Unit]],Table_PayItems[[#This Row],[Description]]&amp;" - $"&amp;Table_PayItems[[#This Row],[Unit]])</f>
        <v>Guardrail, Reconst, Type CD - $Ft</v>
      </c>
      <c r="I2878" s="29" t="str">
        <f>IFERROR(VLOOKUP(ROWS($M$5:M2878),Table_PayItems[[Search Key]:[Concentrated Name]],2,FALSE),"")</f>
        <v>Guardrail, Reconst, Type CD - $Ft</v>
      </c>
      <c r="J2878" s="1"/>
      <c r="K2878" s="1"/>
      <c r="L2878" s="22">
        <f>IF(ISNUMBER(SEARCH(Pay_Item_Search_Text_2,M2878)),MAX($L$4:L2877)+1,0)</f>
        <v>0</v>
      </c>
      <c r="M2878" s="1" t="str">
        <f>IFERROR(VLOOKUP(ROWS($M$5:M2878),Table_PayItems[[Search Key]:[Concentrated Name]],2,FALSE),"")</f>
        <v>Guardrail, Reconst, Type CD - $Ft</v>
      </c>
      <c r="N2878" s="1" t="str">
        <f>IFERROR(VLOOKUP(ROWS($M$5:N2878),$L$5:$M$7000,2,FALSE),"")</f>
        <v/>
      </c>
      <c r="O2878" s="1" t="str">
        <f>IFERROR(VLOOKUP(ROWS($O$5:O2878),$K$5:$L$7000,2,FALSE),"")</f>
        <v/>
      </c>
    </row>
    <row r="2879" spans="2:15" ht="15" customHeight="1" x14ac:dyDescent="0.25">
      <c r="B2879" s="178" t="s">
        <v>11251</v>
      </c>
      <c r="C2879" s="178" t="s">
        <v>104</v>
      </c>
      <c r="D2879" s="178" t="s">
        <v>3179</v>
      </c>
      <c r="E2879" s="178" t="s">
        <v>3180</v>
      </c>
      <c r="F2879" s="178" t="s">
        <v>17</v>
      </c>
      <c r="G2879" s="1">
        <f>IF(ISNUMBER(Pay_Item_Search_Text),IF(ISNUMBER(IF(FIND(Pay_Item_Search_Text,B2879)=1,1, "FALSE")),MAX(G$4:$G2878)+1,IF(ISNUMBER(Pay_Item_Search_Text),0,IF(ISNUMBER(SEARCH(Pay_Item_Search_Text,H2879)),MAX(G$4:$G2878)+1,0))),IF(ISNUMBER(Pay_Item_Search_Text),0,IF(ISNUMBER(SEARCH(Pay_Item_Search_Text,H2879)),MAX(G$4:$G2878)+1,0)))</f>
        <v>2875</v>
      </c>
      <c r="H2879" s="1" t="str">
        <f>IF(Table_PayItems[[#This Row],[Description]]="_","_ Unique Item - "&amp;Table_PayItems[[#This Row],[Item]]&amp;" - $"&amp;Table_PayItems[[#This Row],[Unit]],Table_PayItems[[#This Row],[Description]]&amp;" - $"&amp;Table_PayItems[[#This Row],[Unit]])</f>
        <v>Guardrail, Reconst, Type T - $Ft</v>
      </c>
      <c r="I2879" s="29" t="str">
        <f>IFERROR(VLOOKUP(ROWS($M$5:M2879),Table_PayItems[[Search Key]:[Concentrated Name]],2,FALSE),"")</f>
        <v>Guardrail, Reconst, Type T - $Ft</v>
      </c>
      <c r="J2879" s="1"/>
      <c r="K2879" s="1"/>
      <c r="L2879" s="22">
        <f>IF(ISNUMBER(SEARCH(Pay_Item_Search_Text_2,M2879)),MAX($L$4:L2878)+1,0)</f>
        <v>0</v>
      </c>
      <c r="M2879" s="1" t="str">
        <f>IFERROR(VLOOKUP(ROWS($M$5:M2879),Table_PayItems[[Search Key]:[Concentrated Name]],2,FALSE),"")</f>
        <v>Guardrail, Reconst, Type T - $Ft</v>
      </c>
      <c r="N2879" s="1" t="str">
        <f>IFERROR(VLOOKUP(ROWS($M$5:N2879),$L$5:$M$7000,2,FALSE),"")</f>
        <v/>
      </c>
      <c r="O2879" s="1" t="str">
        <f>IFERROR(VLOOKUP(ROWS($O$5:O2879),$K$5:$L$7000,2,FALSE),"")</f>
        <v/>
      </c>
    </row>
    <row r="2880" spans="2:15" ht="15" customHeight="1" x14ac:dyDescent="0.25">
      <c r="B2880" s="178" t="s">
        <v>11252</v>
      </c>
      <c r="C2880" s="178" t="s">
        <v>104</v>
      </c>
      <c r="D2880" s="178" t="s">
        <v>3181</v>
      </c>
      <c r="E2880" s="178" t="s">
        <v>5584</v>
      </c>
      <c r="F2880" s="178" t="s">
        <v>17</v>
      </c>
      <c r="G2880" s="1">
        <f>IF(ISNUMBER(Pay_Item_Search_Text),IF(ISNUMBER(IF(FIND(Pay_Item_Search_Text,B2880)=1,1, "FALSE")),MAX(G$4:$G2879)+1,IF(ISNUMBER(Pay_Item_Search_Text),0,IF(ISNUMBER(SEARCH(Pay_Item_Search_Text,H2880)),MAX(G$4:$G2879)+1,0))),IF(ISNUMBER(Pay_Item_Search_Text),0,IF(ISNUMBER(SEARCH(Pay_Item_Search_Text,H2880)),MAX(G$4:$G2879)+1,0)))</f>
        <v>2876</v>
      </c>
      <c r="H2880" s="1" t="str">
        <f>IF(Table_PayItems[[#This Row],[Description]]="_","_ Unique Item - "&amp;Table_PayItems[[#This Row],[Item]]&amp;" - $"&amp;Table_PayItems[[#This Row],[Unit]],Table_PayItems[[#This Row],[Description]]&amp;" - $"&amp;Table_PayItems[[#This Row],[Unit]])</f>
        <v>Guardrail, Reconst, Type TD - $Ft</v>
      </c>
      <c r="I2880" s="29" t="str">
        <f>IFERROR(VLOOKUP(ROWS($M$5:M2880),Table_PayItems[[Search Key]:[Concentrated Name]],2,FALSE),"")</f>
        <v>Guardrail, Reconst, Type TD - $Ft</v>
      </c>
      <c r="J2880" s="1"/>
      <c r="K2880" s="1"/>
      <c r="L2880" s="22">
        <f>IF(ISNUMBER(SEARCH(Pay_Item_Search_Text_2,M2880)),MAX($L$4:L2879)+1,0)</f>
        <v>0</v>
      </c>
      <c r="M2880" s="1" t="str">
        <f>IFERROR(VLOOKUP(ROWS($M$5:M2880),Table_PayItems[[Search Key]:[Concentrated Name]],2,FALSE),"")</f>
        <v>Guardrail, Reconst, Type TD - $Ft</v>
      </c>
      <c r="N2880" s="1" t="str">
        <f>IFERROR(VLOOKUP(ROWS($M$5:N2880),$L$5:$M$7000,2,FALSE),"")</f>
        <v/>
      </c>
      <c r="O2880" s="1" t="str">
        <f>IFERROR(VLOOKUP(ROWS($O$5:O2880),$K$5:$L$7000,2,FALSE),"")</f>
        <v/>
      </c>
    </row>
    <row r="2881" spans="2:15" ht="15" customHeight="1" x14ac:dyDescent="0.25">
      <c r="B2881" s="178" t="s">
        <v>8027</v>
      </c>
      <c r="C2881" s="178" t="s">
        <v>104</v>
      </c>
      <c r="D2881" s="178" t="s">
        <v>120</v>
      </c>
      <c r="E2881" s="178" t="s">
        <v>17</v>
      </c>
      <c r="F2881" s="178" t="s">
        <v>17</v>
      </c>
      <c r="G2881" s="1">
        <f>IF(ISNUMBER(Pay_Item_Search_Text),IF(ISNUMBER(IF(FIND(Pay_Item_Search_Text,B2881)=1,1, "FALSE")),MAX(G$4:$G2880)+1,IF(ISNUMBER(Pay_Item_Search_Text),0,IF(ISNUMBER(SEARCH(Pay_Item_Search_Text,H2881)),MAX(G$4:$G2880)+1,0))),IF(ISNUMBER(Pay_Item_Search_Text),0,IF(ISNUMBER(SEARCH(Pay_Item_Search_Text,H2881)),MAX(G$4:$G2880)+1,0)))</f>
        <v>2877</v>
      </c>
      <c r="H2881" s="1" t="str">
        <f>IF(Table_PayItems[[#This Row],[Description]]="_","_ Unique Item - "&amp;Table_PayItems[[#This Row],[Item]]&amp;" - $"&amp;Table_PayItems[[#This Row],[Unit]],Table_PayItems[[#This Row],[Description]]&amp;" - $"&amp;Table_PayItems[[#This Row],[Unit]])</f>
        <v>Guardrail, Rem - $Ft</v>
      </c>
      <c r="I2881" s="29" t="str">
        <f>IFERROR(VLOOKUP(ROWS($M$5:M2881),Table_PayItems[[Search Key]:[Concentrated Name]],2,FALSE),"")</f>
        <v>Guardrail, Rem - $Ft</v>
      </c>
      <c r="J2881" s="1"/>
      <c r="K2881" s="1"/>
      <c r="L2881" s="22">
        <f>IF(ISNUMBER(SEARCH(Pay_Item_Search_Text_2,M2881)),MAX($L$4:L2880)+1,0)</f>
        <v>0</v>
      </c>
      <c r="M2881" s="1" t="str">
        <f>IFERROR(VLOOKUP(ROWS($M$5:M2881),Table_PayItems[[Search Key]:[Concentrated Name]],2,FALSE),"")</f>
        <v>Guardrail, Rem - $Ft</v>
      </c>
      <c r="N2881" s="1" t="str">
        <f>IFERROR(VLOOKUP(ROWS($M$5:N2881),$L$5:$M$7000,2,FALSE),"")</f>
        <v/>
      </c>
      <c r="O2881" s="1" t="str">
        <f>IFERROR(VLOOKUP(ROWS($O$5:O2881),$K$5:$L$7000,2,FALSE),"")</f>
        <v/>
      </c>
    </row>
    <row r="2882" spans="2:15" ht="15" customHeight="1" x14ac:dyDescent="0.25">
      <c r="B2882" s="178" t="s">
        <v>11236</v>
      </c>
      <c r="C2882" s="178" t="s">
        <v>104</v>
      </c>
      <c r="D2882" s="178" t="s">
        <v>3164</v>
      </c>
      <c r="E2882" s="178" t="s">
        <v>17</v>
      </c>
      <c r="F2882" s="178" t="s">
        <v>17</v>
      </c>
      <c r="G2882" s="1">
        <f>IF(ISNUMBER(Pay_Item_Search_Text),IF(ISNUMBER(IF(FIND(Pay_Item_Search_Text,B2882)=1,1, "FALSE")),MAX(G$4:$G2881)+1,IF(ISNUMBER(Pay_Item_Search_Text),0,IF(ISNUMBER(SEARCH(Pay_Item_Search_Text,H2882)),MAX(G$4:$G2881)+1,0))),IF(ISNUMBER(Pay_Item_Search_Text),0,IF(ISNUMBER(SEARCH(Pay_Item_Search_Text,H2882)),MAX(G$4:$G2881)+1,0)))</f>
        <v>2878</v>
      </c>
      <c r="H2882" s="1" t="str">
        <f>IF(Table_PayItems[[#This Row],[Description]]="_","_ Unique Item - "&amp;Table_PayItems[[#This Row],[Item]]&amp;" - $"&amp;Table_PayItems[[#This Row],[Unit]],Table_PayItems[[#This Row],[Description]]&amp;" - $"&amp;Table_PayItems[[#This Row],[Unit]])</f>
        <v>Guardrail, Salv - $Ft</v>
      </c>
      <c r="I2882" s="29" t="str">
        <f>IFERROR(VLOOKUP(ROWS($M$5:M2882),Table_PayItems[[Search Key]:[Concentrated Name]],2,FALSE),"")</f>
        <v>Guardrail, Salv - $Ft</v>
      </c>
      <c r="J2882" s="1"/>
      <c r="K2882" s="1"/>
      <c r="L2882" s="22">
        <f>IF(ISNUMBER(SEARCH(Pay_Item_Search_Text_2,M2882)),MAX($L$4:L2881)+1,0)</f>
        <v>0</v>
      </c>
      <c r="M2882" s="1" t="str">
        <f>IFERROR(VLOOKUP(ROWS($M$5:M2882),Table_PayItems[[Search Key]:[Concentrated Name]],2,FALSE),"")</f>
        <v>Guardrail, Salv - $Ft</v>
      </c>
      <c r="N2882" s="1" t="str">
        <f>IFERROR(VLOOKUP(ROWS($M$5:N2882),$L$5:$M$7000,2,FALSE),"")</f>
        <v/>
      </c>
      <c r="O2882" s="1" t="str">
        <f>IFERROR(VLOOKUP(ROWS($O$5:O2882),$K$5:$L$7000,2,FALSE),"")</f>
        <v/>
      </c>
    </row>
    <row r="2883" spans="2:15" ht="15" customHeight="1" x14ac:dyDescent="0.25">
      <c r="B2883" s="178" t="s">
        <v>11186</v>
      </c>
      <c r="C2883" s="178" t="s">
        <v>104</v>
      </c>
      <c r="D2883" s="178" t="s">
        <v>3114</v>
      </c>
      <c r="E2883" s="178" t="s">
        <v>3119</v>
      </c>
      <c r="F2883" s="178" t="s">
        <v>17</v>
      </c>
      <c r="G2883" s="1">
        <f>IF(ISNUMBER(Pay_Item_Search_Text),IF(ISNUMBER(IF(FIND(Pay_Item_Search_Text,B2883)=1,1, "FALSE")),MAX(G$4:$G2882)+1,IF(ISNUMBER(Pay_Item_Search_Text),0,IF(ISNUMBER(SEARCH(Pay_Item_Search_Text,H2883)),MAX(G$4:$G2882)+1,0))),IF(ISNUMBER(Pay_Item_Search_Text),0,IF(ISNUMBER(SEARCH(Pay_Item_Search_Text,H2883)),MAX(G$4:$G2882)+1,0)))</f>
        <v>2879</v>
      </c>
      <c r="H2883" s="1" t="str">
        <f>IF(Table_PayItems[[#This Row],[Description]]="_","_ Unique Item - "&amp;Table_PayItems[[#This Row],[Item]]&amp;" - $"&amp;Table_PayItems[[#This Row],[Unit]],Table_PayItems[[#This Row],[Description]]&amp;" - $"&amp;Table_PayItems[[#This Row],[Unit]])</f>
        <v>Guardrail, Type B - $Ft</v>
      </c>
      <c r="I2883" s="29" t="str">
        <f>IFERROR(VLOOKUP(ROWS($M$5:M2883),Table_PayItems[[Search Key]:[Concentrated Name]],2,FALSE),"")</f>
        <v>Guardrail, Type B - $Ft</v>
      </c>
      <c r="J2883" s="1"/>
      <c r="K2883" s="1"/>
      <c r="L2883" s="22">
        <f>IF(ISNUMBER(SEARCH(Pay_Item_Search_Text_2,M2883)),MAX($L$4:L2882)+1,0)</f>
        <v>0</v>
      </c>
      <c r="M2883" s="1" t="str">
        <f>IFERROR(VLOOKUP(ROWS($M$5:M2883),Table_PayItems[[Search Key]:[Concentrated Name]],2,FALSE),"")</f>
        <v>Guardrail, Type B - $Ft</v>
      </c>
      <c r="N2883" s="1" t="str">
        <f>IFERROR(VLOOKUP(ROWS($M$5:N2883),$L$5:$M$7000,2,FALSE),"")</f>
        <v/>
      </c>
      <c r="O2883" s="1" t="str">
        <f>IFERROR(VLOOKUP(ROWS($O$5:O2883),$K$5:$L$7000,2,FALSE),"")</f>
        <v/>
      </c>
    </row>
    <row r="2884" spans="2:15" ht="15" customHeight="1" x14ac:dyDescent="0.25">
      <c r="B2884" s="178" t="s">
        <v>11191</v>
      </c>
      <c r="C2884" s="178" t="s">
        <v>104</v>
      </c>
      <c r="D2884" s="178" t="s">
        <v>3120</v>
      </c>
      <c r="E2884" s="178" t="s">
        <v>3119</v>
      </c>
      <c r="F2884" s="178" t="s">
        <v>17</v>
      </c>
      <c r="G2884" s="1">
        <f>IF(ISNUMBER(Pay_Item_Search_Text),IF(ISNUMBER(IF(FIND(Pay_Item_Search_Text,B2884)=1,1, "FALSE")),MAX(G$4:$G2883)+1,IF(ISNUMBER(Pay_Item_Search_Text),0,IF(ISNUMBER(SEARCH(Pay_Item_Search_Text,H2884)),MAX(G$4:$G2883)+1,0))),IF(ISNUMBER(Pay_Item_Search_Text),0,IF(ISNUMBER(SEARCH(Pay_Item_Search_Text,H2884)),MAX(G$4:$G2883)+1,0)))</f>
        <v>2880</v>
      </c>
      <c r="H2884" s="1" t="str">
        <f>IF(Table_PayItems[[#This Row],[Description]]="_","_ Unique Item - "&amp;Table_PayItems[[#This Row],[Item]]&amp;" - $"&amp;Table_PayItems[[#This Row],[Unit]],Table_PayItems[[#This Row],[Description]]&amp;" - $"&amp;Table_PayItems[[#This Row],[Unit]])</f>
        <v>Guardrail, Type B, Temp - $Ft</v>
      </c>
      <c r="I2884" s="29" t="str">
        <f>IFERROR(VLOOKUP(ROWS($M$5:M2884),Table_PayItems[[Search Key]:[Concentrated Name]],2,FALSE),"")</f>
        <v>Guardrail, Type B, Temp - $Ft</v>
      </c>
      <c r="J2884" s="1"/>
      <c r="K2884" s="1"/>
      <c r="L2884" s="22">
        <f>IF(ISNUMBER(SEARCH(Pay_Item_Search_Text_2,M2884)),MAX($L$4:L2883)+1,0)</f>
        <v>0</v>
      </c>
      <c r="M2884" s="1" t="str">
        <f>IFERROR(VLOOKUP(ROWS($M$5:M2884),Table_PayItems[[Search Key]:[Concentrated Name]],2,FALSE),"")</f>
        <v>Guardrail, Type B, Temp - $Ft</v>
      </c>
      <c r="N2884" s="1" t="str">
        <f>IFERROR(VLOOKUP(ROWS($M$5:N2884),$L$5:$M$7000,2,FALSE),"")</f>
        <v/>
      </c>
      <c r="O2884" s="1" t="str">
        <f>IFERROR(VLOOKUP(ROWS($O$5:O2884),$K$5:$L$7000,2,FALSE),"")</f>
        <v/>
      </c>
    </row>
    <row r="2885" spans="2:15" ht="15" customHeight="1" x14ac:dyDescent="0.25">
      <c r="B2885" s="178" t="s">
        <v>11187</v>
      </c>
      <c r="C2885" s="178" t="s">
        <v>104</v>
      </c>
      <c r="D2885" s="178" t="s">
        <v>3115</v>
      </c>
      <c r="E2885" s="178" t="s">
        <v>3119</v>
      </c>
      <c r="F2885" s="178" t="s">
        <v>17</v>
      </c>
      <c r="G2885" s="1">
        <f>IF(ISNUMBER(Pay_Item_Search_Text),IF(ISNUMBER(IF(FIND(Pay_Item_Search_Text,B2885)=1,1, "FALSE")),MAX(G$4:$G2884)+1,IF(ISNUMBER(Pay_Item_Search_Text),0,IF(ISNUMBER(SEARCH(Pay_Item_Search_Text,H2885)),MAX(G$4:$G2884)+1,0))),IF(ISNUMBER(Pay_Item_Search_Text),0,IF(ISNUMBER(SEARCH(Pay_Item_Search_Text,H2885)),MAX(G$4:$G2884)+1,0)))</f>
        <v>2881</v>
      </c>
      <c r="H2885" s="1" t="str">
        <f>IF(Table_PayItems[[#This Row],[Description]]="_","_ Unique Item - "&amp;Table_PayItems[[#This Row],[Item]]&amp;" - $"&amp;Table_PayItems[[#This Row],[Unit]],Table_PayItems[[#This Row],[Description]]&amp;" - $"&amp;Table_PayItems[[#This Row],[Unit]])</f>
        <v>Guardrail, Type BD - $Ft</v>
      </c>
      <c r="I2885" s="29" t="str">
        <f>IFERROR(VLOOKUP(ROWS($M$5:M2885),Table_PayItems[[Search Key]:[Concentrated Name]],2,FALSE),"")</f>
        <v>Guardrail, Type BD - $Ft</v>
      </c>
      <c r="J2885" s="1"/>
      <c r="K2885" s="1"/>
      <c r="L2885" s="22">
        <f>IF(ISNUMBER(SEARCH(Pay_Item_Search_Text_2,M2885)),MAX($L$4:L2884)+1,0)</f>
        <v>0</v>
      </c>
      <c r="M2885" s="1" t="str">
        <f>IFERROR(VLOOKUP(ROWS($M$5:M2885),Table_PayItems[[Search Key]:[Concentrated Name]],2,FALSE),"")</f>
        <v>Guardrail, Type BD - $Ft</v>
      </c>
      <c r="N2885" s="1" t="str">
        <f>IFERROR(VLOOKUP(ROWS($M$5:N2885),$L$5:$M$7000,2,FALSE),"")</f>
        <v/>
      </c>
      <c r="O2885" s="1" t="str">
        <f>IFERROR(VLOOKUP(ROWS($O$5:O2885),$K$5:$L$7000,2,FALSE),"")</f>
        <v/>
      </c>
    </row>
    <row r="2886" spans="2:15" ht="15" customHeight="1" x14ac:dyDescent="0.25">
      <c r="B2886" s="178" t="s">
        <v>11192</v>
      </c>
      <c r="C2886" s="178" t="s">
        <v>104</v>
      </c>
      <c r="D2886" s="178" t="s">
        <v>3121</v>
      </c>
      <c r="E2886" s="178" t="s">
        <v>3119</v>
      </c>
      <c r="F2886" s="178" t="s">
        <v>17</v>
      </c>
      <c r="G2886" s="1">
        <f>IF(ISNUMBER(Pay_Item_Search_Text),IF(ISNUMBER(IF(FIND(Pay_Item_Search_Text,B2886)=1,1, "FALSE")),MAX(G$4:$G2885)+1,IF(ISNUMBER(Pay_Item_Search_Text),0,IF(ISNUMBER(SEARCH(Pay_Item_Search_Text,H2886)),MAX(G$4:$G2885)+1,0))),IF(ISNUMBER(Pay_Item_Search_Text),0,IF(ISNUMBER(SEARCH(Pay_Item_Search_Text,H2886)),MAX(G$4:$G2885)+1,0)))</f>
        <v>2882</v>
      </c>
      <c r="H2886" s="1" t="str">
        <f>IF(Table_PayItems[[#This Row],[Description]]="_","_ Unique Item - "&amp;Table_PayItems[[#This Row],[Item]]&amp;" - $"&amp;Table_PayItems[[#This Row],[Unit]],Table_PayItems[[#This Row],[Description]]&amp;" - $"&amp;Table_PayItems[[#This Row],[Unit]])</f>
        <v>Guardrail, Type BD, Temp - $Ft</v>
      </c>
      <c r="I2886" s="29" t="str">
        <f>IFERROR(VLOOKUP(ROWS($M$5:M2886),Table_PayItems[[Search Key]:[Concentrated Name]],2,FALSE),"")</f>
        <v>Guardrail, Type BD, Temp - $Ft</v>
      </c>
      <c r="J2886" s="1"/>
      <c r="K2886" s="1"/>
      <c r="L2886" s="22">
        <f>IF(ISNUMBER(SEARCH(Pay_Item_Search_Text_2,M2886)),MAX($L$4:L2885)+1,0)</f>
        <v>0</v>
      </c>
      <c r="M2886" s="1" t="str">
        <f>IFERROR(VLOOKUP(ROWS($M$5:M2886),Table_PayItems[[Search Key]:[Concentrated Name]],2,FALSE),"")</f>
        <v>Guardrail, Type BD, Temp - $Ft</v>
      </c>
      <c r="N2886" s="1" t="str">
        <f>IFERROR(VLOOKUP(ROWS($M$5:N2886),$L$5:$M$7000,2,FALSE),"")</f>
        <v/>
      </c>
      <c r="O2886" s="1" t="str">
        <f>IFERROR(VLOOKUP(ROWS($O$5:O2886),$K$5:$L$7000,2,FALSE),"")</f>
        <v/>
      </c>
    </row>
    <row r="2887" spans="2:15" ht="15" customHeight="1" x14ac:dyDescent="0.25">
      <c r="B2887" s="178" t="s">
        <v>11190</v>
      </c>
      <c r="C2887" s="178" t="s">
        <v>104</v>
      </c>
      <c r="D2887" s="178" t="s">
        <v>3118</v>
      </c>
      <c r="E2887" s="178" t="s">
        <v>3119</v>
      </c>
      <c r="F2887" s="178" t="s">
        <v>17</v>
      </c>
      <c r="G2887" s="1">
        <f>IF(ISNUMBER(Pay_Item_Search_Text),IF(ISNUMBER(IF(FIND(Pay_Item_Search_Text,B2887)=1,1, "FALSE")),MAX(G$4:$G2886)+1,IF(ISNUMBER(Pay_Item_Search_Text),0,IF(ISNUMBER(SEARCH(Pay_Item_Search_Text,H2887)),MAX(G$4:$G2886)+1,0))),IF(ISNUMBER(Pay_Item_Search_Text),0,IF(ISNUMBER(SEARCH(Pay_Item_Search_Text,H2887)),MAX(G$4:$G2886)+1,0)))</f>
        <v>2883</v>
      </c>
      <c r="H2887" s="1" t="str">
        <f>IF(Table_PayItems[[#This Row],[Description]]="_","_ Unique Item - "&amp;Table_PayItems[[#This Row],[Item]]&amp;" - $"&amp;Table_PayItems[[#This Row],[Unit]],Table_PayItems[[#This Row],[Description]]&amp;" - $"&amp;Table_PayItems[[#This Row],[Unit]])</f>
        <v>Guardrail, Type MGS-8 - $Ft</v>
      </c>
      <c r="I2887" s="29" t="str">
        <f>IFERROR(VLOOKUP(ROWS($M$5:M2887),Table_PayItems[[Search Key]:[Concentrated Name]],2,FALSE),"")</f>
        <v>Guardrail, Type MGS-8 - $Ft</v>
      </c>
      <c r="J2887" s="1"/>
      <c r="K2887" s="1"/>
      <c r="L2887" s="22">
        <f>IF(ISNUMBER(SEARCH(Pay_Item_Search_Text_2,M2887)),MAX($L$4:L2886)+1,0)</f>
        <v>0</v>
      </c>
      <c r="M2887" s="1" t="str">
        <f>IFERROR(VLOOKUP(ROWS($M$5:M2887),Table_PayItems[[Search Key]:[Concentrated Name]],2,FALSE),"")</f>
        <v>Guardrail, Type MGS-8 - $Ft</v>
      </c>
      <c r="N2887" s="1" t="str">
        <f>IFERROR(VLOOKUP(ROWS($M$5:N2887),$L$5:$M$7000,2,FALSE),"")</f>
        <v/>
      </c>
      <c r="O2887" s="1" t="str">
        <f>IFERROR(VLOOKUP(ROWS($O$5:O2887),$K$5:$L$7000,2,FALSE),"")</f>
        <v/>
      </c>
    </row>
    <row r="2888" spans="2:15" ht="15" customHeight="1" x14ac:dyDescent="0.25">
      <c r="B2888" s="178" t="s">
        <v>11195</v>
      </c>
      <c r="C2888" s="178" t="s">
        <v>104</v>
      </c>
      <c r="D2888" s="178" t="s">
        <v>3124</v>
      </c>
      <c r="E2888" s="178" t="s">
        <v>3119</v>
      </c>
      <c r="F2888" s="178" t="s">
        <v>17</v>
      </c>
      <c r="G2888" s="1">
        <f>IF(ISNUMBER(Pay_Item_Search_Text),IF(ISNUMBER(IF(FIND(Pay_Item_Search_Text,B2888)=1,1, "FALSE")),MAX(G$4:$G2887)+1,IF(ISNUMBER(Pay_Item_Search_Text),0,IF(ISNUMBER(SEARCH(Pay_Item_Search_Text,H2888)),MAX(G$4:$G2887)+1,0))),IF(ISNUMBER(Pay_Item_Search_Text),0,IF(ISNUMBER(SEARCH(Pay_Item_Search_Text,H2888)),MAX(G$4:$G2887)+1,0)))</f>
        <v>2884</v>
      </c>
      <c r="H2888" s="1" t="str">
        <f>IF(Table_PayItems[[#This Row],[Description]]="_","_ Unique Item - "&amp;Table_PayItems[[#This Row],[Item]]&amp;" - $"&amp;Table_PayItems[[#This Row],[Unit]],Table_PayItems[[#This Row],[Description]]&amp;" - $"&amp;Table_PayItems[[#This Row],[Unit]])</f>
        <v>Guardrail, Type MGS-8D - $Ft</v>
      </c>
      <c r="I2888" s="29" t="str">
        <f>IFERROR(VLOOKUP(ROWS($M$5:M2888),Table_PayItems[[Search Key]:[Concentrated Name]],2,FALSE),"")</f>
        <v>Guardrail, Type MGS-8D - $Ft</v>
      </c>
      <c r="J2888" s="1"/>
      <c r="K2888" s="1"/>
      <c r="L2888" s="22">
        <f>IF(ISNUMBER(SEARCH(Pay_Item_Search_Text_2,M2888)),MAX($L$4:L2887)+1,0)</f>
        <v>0</v>
      </c>
      <c r="M2888" s="1" t="str">
        <f>IFERROR(VLOOKUP(ROWS($M$5:M2888),Table_PayItems[[Search Key]:[Concentrated Name]],2,FALSE),"")</f>
        <v>Guardrail, Type MGS-8D - $Ft</v>
      </c>
      <c r="N2888" s="1" t="str">
        <f>IFERROR(VLOOKUP(ROWS($M$5:N2888),$L$5:$M$7000,2,FALSE),"")</f>
        <v/>
      </c>
      <c r="O2888" s="1" t="str">
        <f>IFERROR(VLOOKUP(ROWS($O$5:O2888),$K$5:$L$7000,2,FALSE),"")</f>
        <v/>
      </c>
    </row>
    <row r="2889" spans="2:15" ht="15" customHeight="1" x14ac:dyDescent="0.25">
      <c r="B2889" s="178" t="s">
        <v>11188</v>
      </c>
      <c r="C2889" s="178" t="s">
        <v>104</v>
      </c>
      <c r="D2889" s="178" t="s">
        <v>3116</v>
      </c>
      <c r="E2889" s="178" t="s">
        <v>3119</v>
      </c>
      <c r="F2889" s="178" t="s">
        <v>17</v>
      </c>
      <c r="G2889" s="1">
        <f>IF(ISNUMBER(Pay_Item_Search_Text),IF(ISNUMBER(IF(FIND(Pay_Item_Search_Text,B2889)=1,1, "FALSE")),MAX(G$4:$G2888)+1,IF(ISNUMBER(Pay_Item_Search_Text),0,IF(ISNUMBER(SEARCH(Pay_Item_Search_Text,H2889)),MAX(G$4:$G2888)+1,0))),IF(ISNUMBER(Pay_Item_Search_Text),0,IF(ISNUMBER(SEARCH(Pay_Item_Search_Text,H2889)),MAX(G$4:$G2888)+1,0)))</f>
        <v>2885</v>
      </c>
      <c r="H2889" s="1" t="str">
        <f>IF(Table_PayItems[[#This Row],[Description]]="_","_ Unique Item - "&amp;Table_PayItems[[#This Row],[Item]]&amp;" - $"&amp;Table_PayItems[[#This Row],[Unit]],Table_PayItems[[#This Row],[Description]]&amp;" - $"&amp;Table_PayItems[[#This Row],[Unit]])</f>
        <v>Guardrail, Type T - $Ft</v>
      </c>
      <c r="I2889" s="29" t="str">
        <f>IFERROR(VLOOKUP(ROWS($M$5:M2889),Table_PayItems[[Search Key]:[Concentrated Name]],2,FALSE),"")</f>
        <v>Guardrail, Type T - $Ft</v>
      </c>
      <c r="J2889" s="1"/>
      <c r="K2889" s="1"/>
      <c r="L2889" s="22">
        <f>IF(ISNUMBER(SEARCH(Pay_Item_Search_Text_2,M2889)),MAX($L$4:L2888)+1,0)</f>
        <v>0</v>
      </c>
      <c r="M2889" s="1" t="str">
        <f>IFERROR(VLOOKUP(ROWS($M$5:M2889),Table_PayItems[[Search Key]:[Concentrated Name]],2,FALSE),"")</f>
        <v>Guardrail, Type T - $Ft</v>
      </c>
      <c r="N2889" s="1" t="str">
        <f>IFERROR(VLOOKUP(ROWS($M$5:N2889),$L$5:$M$7000,2,FALSE),"")</f>
        <v/>
      </c>
      <c r="O2889" s="1" t="str">
        <f>IFERROR(VLOOKUP(ROWS($O$5:O2889),$K$5:$L$7000,2,FALSE),"")</f>
        <v/>
      </c>
    </row>
    <row r="2890" spans="2:15" ht="15" customHeight="1" x14ac:dyDescent="0.25">
      <c r="B2890" s="178" t="s">
        <v>11193</v>
      </c>
      <c r="C2890" s="178" t="s">
        <v>104</v>
      </c>
      <c r="D2890" s="178" t="s">
        <v>3122</v>
      </c>
      <c r="E2890" s="178" t="s">
        <v>3119</v>
      </c>
      <c r="F2890" s="178" t="s">
        <v>17</v>
      </c>
      <c r="G2890" s="1">
        <f>IF(ISNUMBER(Pay_Item_Search_Text),IF(ISNUMBER(IF(FIND(Pay_Item_Search_Text,B2890)=1,1, "FALSE")),MAX(G$4:$G2889)+1,IF(ISNUMBER(Pay_Item_Search_Text),0,IF(ISNUMBER(SEARCH(Pay_Item_Search_Text,H2890)),MAX(G$4:$G2889)+1,0))),IF(ISNUMBER(Pay_Item_Search_Text),0,IF(ISNUMBER(SEARCH(Pay_Item_Search_Text,H2890)),MAX(G$4:$G2889)+1,0)))</f>
        <v>2886</v>
      </c>
      <c r="H2890" s="1" t="str">
        <f>IF(Table_PayItems[[#This Row],[Description]]="_","_ Unique Item - "&amp;Table_PayItems[[#This Row],[Item]]&amp;" - $"&amp;Table_PayItems[[#This Row],[Unit]],Table_PayItems[[#This Row],[Description]]&amp;" - $"&amp;Table_PayItems[[#This Row],[Unit]])</f>
        <v>Guardrail, Type T, Temp - $Ft</v>
      </c>
      <c r="I2890" s="29" t="str">
        <f>IFERROR(VLOOKUP(ROWS($M$5:M2890),Table_PayItems[[Search Key]:[Concentrated Name]],2,FALSE),"")</f>
        <v>Guardrail, Type T, Temp - $Ft</v>
      </c>
      <c r="J2890" s="1"/>
      <c r="K2890" s="1"/>
      <c r="L2890" s="22">
        <f>IF(ISNUMBER(SEARCH(Pay_Item_Search_Text_2,M2890)),MAX($L$4:L2889)+1,0)</f>
        <v>0</v>
      </c>
      <c r="M2890" s="1" t="str">
        <f>IFERROR(VLOOKUP(ROWS($M$5:M2890),Table_PayItems[[Search Key]:[Concentrated Name]],2,FALSE),"")</f>
        <v>Guardrail, Type T, Temp - $Ft</v>
      </c>
      <c r="N2890" s="1" t="str">
        <f>IFERROR(VLOOKUP(ROWS($M$5:N2890),$L$5:$M$7000,2,FALSE),"")</f>
        <v/>
      </c>
      <c r="O2890" s="1" t="str">
        <f>IFERROR(VLOOKUP(ROWS($O$5:O2890),$K$5:$L$7000,2,FALSE),"")</f>
        <v/>
      </c>
    </row>
    <row r="2891" spans="2:15" ht="15" customHeight="1" x14ac:dyDescent="0.25">
      <c r="B2891" s="178" t="s">
        <v>11189</v>
      </c>
      <c r="C2891" s="178" t="s">
        <v>104</v>
      </c>
      <c r="D2891" s="178" t="s">
        <v>3117</v>
      </c>
      <c r="E2891" s="178" t="s">
        <v>3119</v>
      </c>
      <c r="F2891" s="178" t="s">
        <v>17</v>
      </c>
      <c r="G2891" s="1">
        <f>IF(ISNUMBER(Pay_Item_Search_Text),IF(ISNUMBER(IF(FIND(Pay_Item_Search_Text,B2891)=1,1, "FALSE")),MAX(G$4:$G2890)+1,IF(ISNUMBER(Pay_Item_Search_Text),0,IF(ISNUMBER(SEARCH(Pay_Item_Search_Text,H2891)),MAX(G$4:$G2890)+1,0))),IF(ISNUMBER(Pay_Item_Search_Text),0,IF(ISNUMBER(SEARCH(Pay_Item_Search_Text,H2891)),MAX(G$4:$G2890)+1,0)))</f>
        <v>2887</v>
      </c>
      <c r="H2891" s="1" t="str">
        <f>IF(Table_PayItems[[#This Row],[Description]]="_","_ Unique Item - "&amp;Table_PayItems[[#This Row],[Item]]&amp;" - $"&amp;Table_PayItems[[#This Row],[Unit]],Table_PayItems[[#This Row],[Description]]&amp;" - $"&amp;Table_PayItems[[#This Row],[Unit]])</f>
        <v>Guardrail, Type TD - $Ft</v>
      </c>
      <c r="I2891" s="29" t="str">
        <f>IFERROR(VLOOKUP(ROWS($M$5:M2891),Table_PayItems[[Search Key]:[Concentrated Name]],2,FALSE),"")</f>
        <v>Guardrail, Type TD - $Ft</v>
      </c>
      <c r="J2891" s="1"/>
      <c r="K2891" s="1"/>
      <c r="L2891" s="22">
        <f>IF(ISNUMBER(SEARCH(Pay_Item_Search_Text_2,M2891)),MAX($L$4:L2890)+1,0)</f>
        <v>0</v>
      </c>
      <c r="M2891" s="1" t="str">
        <f>IFERROR(VLOOKUP(ROWS($M$5:M2891),Table_PayItems[[Search Key]:[Concentrated Name]],2,FALSE),"")</f>
        <v>Guardrail, Type TD - $Ft</v>
      </c>
      <c r="N2891" s="1" t="str">
        <f>IFERROR(VLOOKUP(ROWS($M$5:N2891),$L$5:$M$7000,2,FALSE),"")</f>
        <v/>
      </c>
      <c r="O2891" s="1" t="str">
        <f>IFERROR(VLOOKUP(ROWS($O$5:O2891),$K$5:$L$7000,2,FALSE),"")</f>
        <v/>
      </c>
    </row>
    <row r="2892" spans="2:15" ht="15" customHeight="1" x14ac:dyDescent="0.25">
      <c r="B2892" s="178" t="s">
        <v>11194</v>
      </c>
      <c r="C2892" s="178" t="s">
        <v>104</v>
      </c>
      <c r="D2892" s="178" t="s">
        <v>3123</v>
      </c>
      <c r="E2892" s="178" t="s">
        <v>3119</v>
      </c>
      <c r="F2892" s="178" t="s">
        <v>17</v>
      </c>
      <c r="G2892" s="1">
        <f>IF(ISNUMBER(Pay_Item_Search_Text),IF(ISNUMBER(IF(FIND(Pay_Item_Search_Text,B2892)=1,1, "FALSE")),MAX(G$4:$G2891)+1,IF(ISNUMBER(Pay_Item_Search_Text),0,IF(ISNUMBER(SEARCH(Pay_Item_Search_Text,H2892)),MAX(G$4:$G2891)+1,0))),IF(ISNUMBER(Pay_Item_Search_Text),0,IF(ISNUMBER(SEARCH(Pay_Item_Search_Text,H2892)),MAX(G$4:$G2891)+1,0)))</f>
        <v>2888</v>
      </c>
      <c r="H2892" s="1" t="str">
        <f>IF(Table_PayItems[[#This Row],[Description]]="_","_ Unique Item - "&amp;Table_PayItems[[#This Row],[Item]]&amp;" - $"&amp;Table_PayItems[[#This Row],[Unit]],Table_PayItems[[#This Row],[Description]]&amp;" - $"&amp;Table_PayItems[[#This Row],[Unit]])</f>
        <v>Guardrail, Type TD, Temp - $Ft</v>
      </c>
      <c r="I2892" s="29" t="str">
        <f>IFERROR(VLOOKUP(ROWS($M$5:M2892),Table_PayItems[[Search Key]:[Concentrated Name]],2,FALSE),"")</f>
        <v>Guardrail, Type TD, Temp - $Ft</v>
      </c>
      <c r="J2892" s="1"/>
      <c r="K2892" s="1"/>
      <c r="L2892" s="22">
        <f>IF(ISNUMBER(SEARCH(Pay_Item_Search_Text_2,M2892)),MAX($L$4:L2891)+1,0)</f>
        <v>0</v>
      </c>
      <c r="M2892" s="1" t="str">
        <f>IFERROR(VLOOKUP(ROWS($M$5:M2892),Table_PayItems[[Search Key]:[Concentrated Name]],2,FALSE),"")</f>
        <v>Guardrail, Type TD, Temp - $Ft</v>
      </c>
      <c r="N2892" s="1" t="str">
        <f>IFERROR(VLOOKUP(ROWS($M$5:N2892),$L$5:$M$7000,2,FALSE),"")</f>
        <v/>
      </c>
      <c r="O2892" s="1" t="str">
        <f>IFERROR(VLOOKUP(ROWS($O$5:O2892),$K$5:$L$7000,2,FALSE),"")</f>
        <v/>
      </c>
    </row>
    <row r="2893" spans="2:15" ht="15" customHeight="1" x14ac:dyDescent="0.25">
      <c r="B2893" s="178" t="s">
        <v>8028</v>
      </c>
      <c r="C2893" s="178" t="s">
        <v>104</v>
      </c>
      <c r="D2893" s="178" t="s">
        <v>121</v>
      </c>
      <c r="E2893" s="178" t="s">
        <v>17</v>
      </c>
      <c r="F2893" s="178" t="s">
        <v>17</v>
      </c>
      <c r="G2893" s="1">
        <f>IF(ISNUMBER(Pay_Item_Search_Text),IF(ISNUMBER(IF(FIND(Pay_Item_Search_Text,B2893)=1,1, "FALSE")),MAX(G$4:$G2892)+1,IF(ISNUMBER(Pay_Item_Search_Text),0,IF(ISNUMBER(SEARCH(Pay_Item_Search_Text,H2893)),MAX(G$4:$G2892)+1,0))),IF(ISNUMBER(Pay_Item_Search_Text),0,IF(ISNUMBER(SEARCH(Pay_Item_Search_Text,H2893)),MAX(G$4:$G2892)+1,0)))</f>
        <v>2889</v>
      </c>
      <c r="H2893" s="1" t="str">
        <f>IF(Table_PayItems[[#This Row],[Description]]="_","_ Unique Item - "&amp;Table_PayItems[[#This Row],[Item]]&amp;" - $"&amp;Table_PayItems[[#This Row],[Unit]],Table_PayItems[[#This Row],[Description]]&amp;" - $"&amp;Table_PayItems[[#This Row],[Unit]])</f>
        <v>Gutter, Rem - $Ft</v>
      </c>
      <c r="I2893" s="29" t="str">
        <f>IFERROR(VLOOKUP(ROWS($M$5:M2893),Table_PayItems[[Search Key]:[Concentrated Name]],2,FALSE),"")</f>
        <v>Gutter, Rem - $Ft</v>
      </c>
      <c r="J2893" s="1"/>
      <c r="K2893" s="1"/>
      <c r="L2893" s="22">
        <f>IF(ISNUMBER(SEARCH(Pay_Item_Search_Text_2,M2893)),MAX($L$4:L2892)+1,0)</f>
        <v>0</v>
      </c>
      <c r="M2893" s="1" t="str">
        <f>IFERROR(VLOOKUP(ROWS($M$5:M2893),Table_PayItems[[Search Key]:[Concentrated Name]],2,FALSE),"")</f>
        <v>Gutter, Rem - $Ft</v>
      </c>
      <c r="N2893" s="1" t="str">
        <f>IFERROR(VLOOKUP(ROWS($M$5:N2893),$L$5:$M$7000,2,FALSE),"")</f>
        <v/>
      </c>
      <c r="O2893" s="1" t="str">
        <f>IFERROR(VLOOKUP(ROWS($O$5:O2893),$K$5:$L$7000,2,FALSE),"")</f>
        <v/>
      </c>
    </row>
    <row r="2894" spans="2:15" ht="15" customHeight="1" x14ac:dyDescent="0.25">
      <c r="B2894" s="178" t="s">
        <v>14095</v>
      </c>
      <c r="C2894" s="178" t="s">
        <v>88</v>
      </c>
      <c r="D2894" s="178" t="s">
        <v>5008</v>
      </c>
      <c r="E2894" s="178" t="s">
        <v>5617</v>
      </c>
      <c r="F2894" s="178" t="s">
        <v>17</v>
      </c>
      <c r="G2894" s="1">
        <f>IF(ISNUMBER(Pay_Item_Search_Text),IF(ISNUMBER(IF(FIND(Pay_Item_Search_Text,B2894)=1,1, "FALSE")),MAX(G$4:$G2893)+1,IF(ISNUMBER(Pay_Item_Search_Text),0,IF(ISNUMBER(SEARCH(Pay_Item_Search_Text,H2894)),MAX(G$4:$G2893)+1,0))),IF(ISNUMBER(Pay_Item_Search_Text),0,IF(ISNUMBER(SEARCH(Pay_Item_Search_Text,H2894)),MAX(G$4:$G2893)+1,0)))</f>
        <v>2890</v>
      </c>
      <c r="H2894" s="1" t="str">
        <f>IF(Table_PayItems[[#This Row],[Description]]="_","_ Unique Item - "&amp;Table_PayItems[[#This Row],[Item]]&amp;" - $"&amp;Table_PayItems[[#This Row],[Unit]],Table_PayItems[[#This Row],[Description]]&amp;" - $"&amp;Table_PayItems[[#This Row],[Unit]])</f>
        <v>Guy, Rem - $Ea</v>
      </c>
      <c r="I2894" s="29" t="str">
        <f>IFERROR(VLOOKUP(ROWS($M$5:M2894),Table_PayItems[[Search Key]:[Concentrated Name]],2,FALSE),"")</f>
        <v>Guy, Rem - $Ea</v>
      </c>
      <c r="J2894" s="1"/>
      <c r="K2894" s="1"/>
      <c r="L2894" s="22">
        <f>IF(ISNUMBER(SEARCH(Pay_Item_Search_Text_2,M2894)),MAX($L$4:L2893)+1,0)</f>
        <v>0</v>
      </c>
      <c r="M2894" s="1" t="str">
        <f>IFERROR(VLOOKUP(ROWS($M$5:M2894),Table_PayItems[[Search Key]:[Concentrated Name]],2,FALSE),"")</f>
        <v>Guy, Rem - $Ea</v>
      </c>
      <c r="N2894" s="1" t="str">
        <f>IFERROR(VLOOKUP(ROWS($M$5:N2894),$L$5:$M$7000,2,FALSE),"")</f>
        <v/>
      </c>
      <c r="O2894" s="1" t="str">
        <f>IFERROR(VLOOKUP(ROWS($O$5:O2894),$K$5:$L$7000,2,FALSE),"")</f>
        <v/>
      </c>
    </row>
    <row r="2895" spans="2:15" ht="15" customHeight="1" x14ac:dyDescent="0.25">
      <c r="B2895" s="178" t="s">
        <v>12630</v>
      </c>
      <c r="C2895" s="178" t="s">
        <v>88</v>
      </c>
      <c r="D2895" s="178" t="s">
        <v>4192</v>
      </c>
      <c r="E2895" s="178" t="s">
        <v>6993</v>
      </c>
      <c r="F2895" s="178" t="s">
        <v>17</v>
      </c>
      <c r="G2895" s="1">
        <f>IF(ISNUMBER(Pay_Item_Search_Text),IF(ISNUMBER(IF(FIND(Pay_Item_Search_Text,B2895)=1,1, "FALSE")),MAX(G$4:$G2894)+1,IF(ISNUMBER(Pay_Item_Search_Text),0,IF(ISNUMBER(SEARCH(Pay_Item_Search_Text,H2895)),MAX(G$4:$G2894)+1,0))),IF(ISNUMBER(Pay_Item_Search_Text),0,IF(ISNUMBER(SEARCH(Pay_Item_Search_Text,H2895)),MAX(G$4:$G2894)+1,0)))</f>
        <v>2891</v>
      </c>
      <c r="H2895" s="24" t="str">
        <f>IF(Table_PayItems[[#This Row],[Description]]="_","_ Unique Item - "&amp;Table_PayItems[[#This Row],[Item]]&amp;" - $"&amp;Table_PayItems[[#This Row],[Unit]],Table_PayItems[[#This Row],[Description]]&amp;" - $"&amp;Table_PayItems[[#This Row],[Unit]])</f>
        <v>Gymnocladus dioicus, 1 1/2 inch - $Ea</v>
      </c>
      <c r="I2895" s="29" t="str">
        <f>IFERROR(VLOOKUP(ROWS($M$5:M2895),Table_PayItems[[Search Key]:[Concentrated Name]],2,FALSE),"")</f>
        <v>Gymnocladus dioicus, 1 1/2 inch - $Ea</v>
      </c>
      <c r="J2895" s="1"/>
      <c r="K2895" s="1"/>
      <c r="L2895" s="22">
        <f>IF(ISNUMBER(SEARCH(Pay_Item_Search_Text_2,M2895)),MAX($L$4:L2894)+1,0)</f>
        <v>0</v>
      </c>
      <c r="M2895" s="1" t="str">
        <f>IFERROR(VLOOKUP(ROWS($M$5:M2895),Table_PayItems[[Search Key]:[Concentrated Name]],2,FALSE),"")</f>
        <v>Gymnocladus dioicus, 1 1/2 inch - $Ea</v>
      </c>
      <c r="N2895" s="1" t="str">
        <f>IFERROR(VLOOKUP(ROWS($M$5:N2895),$L$5:$M$7000,2,FALSE),"")</f>
        <v/>
      </c>
      <c r="O2895" s="1" t="str">
        <f>IFERROR(VLOOKUP(ROWS($O$5:O2895),$K$5:$L$7000,2,FALSE),"")</f>
        <v/>
      </c>
    </row>
    <row r="2896" spans="2:15" ht="15" customHeight="1" x14ac:dyDescent="0.25">
      <c r="B2896" s="178" t="s">
        <v>12631</v>
      </c>
      <c r="C2896" s="178" t="s">
        <v>88</v>
      </c>
      <c r="D2896" s="178" t="s">
        <v>4193</v>
      </c>
      <c r="E2896" s="178" t="s">
        <v>6993</v>
      </c>
      <c r="F2896" s="178" t="s">
        <v>17</v>
      </c>
      <c r="G2896" s="1">
        <f>IF(ISNUMBER(Pay_Item_Search_Text),IF(ISNUMBER(IF(FIND(Pay_Item_Search_Text,B2896)=1,1, "FALSE")),MAX(G$4:$G2895)+1,IF(ISNUMBER(Pay_Item_Search_Text),0,IF(ISNUMBER(SEARCH(Pay_Item_Search_Text,H2896)),MAX(G$4:$G2895)+1,0))),IF(ISNUMBER(Pay_Item_Search_Text),0,IF(ISNUMBER(SEARCH(Pay_Item_Search_Text,H2896)),MAX(G$4:$G2895)+1,0)))</f>
        <v>2892</v>
      </c>
      <c r="H2896" s="1" t="str">
        <f>IF(Table_PayItems[[#This Row],[Description]]="_","_ Unique Item - "&amp;Table_PayItems[[#This Row],[Item]]&amp;" - $"&amp;Table_PayItems[[#This Row],[Unit]],Table_PayItems[[#This Row],[Description]]&amp;" - $"&amp;Table_PayItems[[#This Row],[Unit]])</f>
        <v>Gymnocladus dioicus, 1 3/4 inch - $Ea</v>
      </c>
      <c r="I2896" s="29" t="str">
        <f>IFERROR(VLOOKUP(ROWS($M$5:M2896),Table_PayItems[[Search Key]:[Concentrated Name]],2,FALSE),"")</f>
        <v>Gymnocladus dioicus, 1 3/4 inch - $Ea</v>
      </c>
      <c r="J2896" s="1"/>
      <c r="K2896" s="1"/>
      <c r="L2896" s="22">
        <f>IF(ISNUMBER(SEARCH(Pay_Item_Search_Text_2,M2896)),MAX($L$4:L2895)+1,0)</f>
        <v>0</v>
      </c>
      <c r="M2896" s="1" t="str">
        <f>IFERROR(VLOOKUP(ROWS($M$5:M2896),Table_PayItems[[Search Key]:[Concentrated Name]],2,FALSE),"")</f>
        <v>Gymnocladus dioicus, 1 3/4 inch - $Ea</v>
      </c>
      <c r="N2896" s="1" t="str">
        <f>IFERROR(VLOOKUP(ROWS($M$5:N2896),$L$5:$M$7000,2,FALSE),"")</f>
        <v/>
      </c>
      <c r="O2896" s="1" t="str">
        <f>IFERROR(VLOOKUP(ROWS($O$5:O2896),$K$5:$L$7000,2,FALSE),"")</f>
        <v/>
      </c>
    </row>
    <row r="2897" spans="2:15" ht="15" customHeight="1" x14ac:dyDescent="0.25">
      <c r="B2897" s="178" t="s">
        <v>12632</v>
      </c>
      <c r="C2897" s="178" t="s">
        <v>88</v>
      </c>
      <c r="D2897" s="178" t="s">
        <v>4194</v>
      </c>
      <c r="E2897" s="178" t="s">
        <v>6993</v>
      </c>
      <c r="F2897" s="178" t="s">
        <v>17</v>
      </c>
      <c r="G2897" s="1">
        <f>IF(ISNUMBER(Pay_Item_Search_Text),IF(ISNUMBER(IF(FIND(Pay_Item_Search_Text,B2897)=1,1, "FALSE")),MAX(G$4:$G2896)+1,IF(ISNUMBER(Pay_Item_Search_Text),0,IF(ISNUMBER(SEARCH(Pay_Item_Search_Text,H2897)),MAX(G$4:$G2896)+1,0))),IF(ISNUMBER(Pay_Item_Search_Text),0,IF(ISNUMBER(SEARCH(Pay_Item_Search_Text,H2897)),MAX(G$4:$G2896)+1,0)))</f>
        <v>2893</v>
      </c>
      <c r="H2897" s="1" t="str">
        <f>IF(Table_PayItems[[#This Row],[Description]]="_","_ Unique Item - "&amp;Table_PayItems[[#This Row],[Item]]&amp;" - $"&amp;Table_PayItems[[#This Row],[Unit]],Table_PayItems[[#This Row],[Description]]&amp;" - $"&amp;Table_PayItems[[#This Row],[Unit]])</f>
        <v>Gymnocladus dioicus, 2 inch - $Ea</v>
      </c>
      <c r="I2897" s="29" t="str">
        <f>IFERROR(VLOOKUP(ROWS($M$5:M2897),Table_PayItems[[Search Key]:[Concentrated Name]],2,FALSE),"")</f>
        <v>Gymnocladus dioicus, 2 inch - $Ea</v>
      </c>
      <c r="J2897" s="1"/>
      <c r="K2897" s="1"/>
      <c r="L2897" s="22">
        <f>IF(ISNUMBER(SEARCH(Pay_Item_Search_Text_2,M2897)),MAX($L$4:L2896)+1,0)</f>
        <v>0</v>
      </c>
      <c r="M2897" s="1" t="str">
        <f>IFERROR(VLOOKUP(ROWS($M$5:M2897),Table_PayItems[[Search Key]:[Concentrated Name]],2,FALSE),"")</f>
        <v>Gymnocladus dioicus, 2 inch - $Ea</v>
      </c>
      <c r="N2897" s="1" t="str">
        <f>IFERROR(VLOOKUP(ROWS($M$5:N2897),$L$5:$M$7000,2,FALSE),"")</f>
        <v/>
      </c>
      <c r="O2897" s="1" t="str">
        <f>IFERROR(VLOOKUP(ROWS($O$5:O2897),$K$5:$L$7000,2,FALSE),"")</f>
        <v/>
      </c>
    </row>
    <row r="2898" spans="2:15" ht="15" customHeight="1" x14ac:dyDescent="0.25">
      <c r="B2898" s="178" t="s">
        <v>12634</v>
      </c>
      <c r="C2898" s="178" t="s">
        <v>88</v>
      </c>
      <c r="D2898" s="178" t="s">
        <v>4196</v>
      </c>
      <c r="E2898" s="178" t="s">
        <v>6993</v>
      </c>
      <c r="F2898" s="178" t="s">
        <v>17</v>
      </c>
      <c r="G2898" s="1">
        <f>IF(ISNUMBER(Pay_Item_Search_Text),IF(ISNUMBER(IF(FIND(Pay_Item_Search_Text,B2898)=1,1, "FALSE")),MAX(G$4:$G2897)+1,IF(ISNUMBER(Pay_Item_Search_Text),0,IF(ISNUMBER(SEARCH(Pay_Item_Search_Text,H2898)),MAX(G$4:$G2897)+1,0))),IF(ISNUMBER(Pay_Item_Search_Text),0,IF(ISNUMBER(SEARCH(Pay_Item_Search_Text,H2898)),MAX(G$4:$G2897)+1,0)))</f>
        <v>2894</v>
      </c>
      <c r="H2898" s="1" t="str">
        <f>IF(Table_PayItems[[#This Row],[Description]]="_","_ Unique Item - "&amp;Table_PayItems[[#This Row],[Item]]&amp;" - $"&amp;Table_PayItems[[#This Row],[Unit]],Table_PayItems[[#This Row],[Description]]&amp;" - $"&amp;Table_PayItems[[#This Row],[Unit]])</f>
        <v>Hamamelis vernalis, #10 cont. - $Ea</v>
      </c>
      <c r="I2898" s="29" t="str">
        <f>IFERROR(VLOOKUP(ROWS($M$5:M2898),Table_PayItems[[Search Key]:[Concentrated Name]],2,FALSE),"")</f>
        <v>Hamamelis vernalis, #10 cont. - $Ea</v>
      </c>
      <c r="J2898" s="1"/>
      <c r="K2898" s="1"/>
      <c r="L2898" s="22">
        <f>IF(ISNUMBER(SEARCH(Pay_Item_Search_Text_2,M2898)),MAX($L$4:L2897)+1,0)</f>
        <v>641</v>
      </c>
      <c r="M2898" s="1" t="str">
        <f>IFERROR(VLOOKUP(ROWS($M$5:M2898),Table_PayItems[[Search Key]:[Concentrated Name]],2,FALSE),"")</f>
        <v>Hamamelis vernalis, #10 cont. - $Ea</v>
      </c>
      <c r="N2898" s="1" t="str">
        <f>IFERROR(VLOOKUP(ROWS($M$5:N2898),$L$5:$M$7000,2,FALSE),"")</f>
        <v/>
      </c>
      <c r="O2898" s="1" t="str">
        <f>IFERROR(VLOOKUP(ROWS($O$5:O2898),$K$5:$L$7000,2,FALSE),"")</f>
        <v/>
      </c>
    </row>
    <row r="2899" spans="2:15" ht="15" customHeight="1" x14ac:dyDescent="0.25">
      <c r="B2899" s="178" t="s">
        <v>12633</v>
      </c>
      <c r="C2899" s="178" t="s">
        <v>88</v>
      </c>
      <c r="D2899" s="178" t="s">
        <v>4195</v>
      </c>
      <c r="E2899" s="178" t="s">
        <v>6993</v>
      </c>
      <c r="F2899" s="178" t="s">
        <v>17</v>
      </c>
      <c r="G2899" s="1">
        <f>IF(ISNUMBER(Pay_Item_Search_Text),IF(ISNUMBER(IF(FIND(Pay_Item_Search_Text,B2899)=1,1, "FALSE")),MAX(G$4:$G2898)+1,IF(ISNUMBER(Pay_Item_Search_Text),0,IF(ISNUMBER(SEARCH(Pay_Item_Search_Text,H2899)),MAX(G$4:$G2898)+1,0))),IF(ISNUMBER(Pay_Item_Search_Text),0,IF(ISNUMBER(SEARCH(Pay_Item_Search_Text,H2899)),MAX(G$4:$G2898)+1,0)))</f>
        <v>2895</v>
      </c>
      <c r="H2899" s="1" t="str">
        <f>IF(Table_PayItems[[#This Row],[Description]]="_","_ Unique Item - "&amp;Table_PayItems[[#This Row],[Item]]&amp;" - $"&amp;Table_PayItems[[#This Row],[Unit]],Table_PayItems[[#This Row],[Description]]&amp;" - $"&amp;Table_PayItems[[#This Row],[Unit]])</f>
        <v>Hamamelis vernalis, #5 cont. - $Ea</v>
      </c>
      <c r="I2899" s="29" t="str">
        <f>IFERROR(VLOOKUP(ROWS($M$5:M2899),Table_PayItems[[Search Key]:[Concentrated Name]],2,FALSE),"")</f>
        <v>Hamamelis vernalis, #5 cont. - $Ea</v>
      </c>
      <c r="J2899" s="1"/>
      <c r="K2899" s="1"/>
      <c r="L2899" s="22">
        <f>IF(ISNUMBER(SEARCH(Pay_Item_Search_Text_2,M2899)),MAX($L$4:L2898)+1,0)</f>
        <v>0</v>
      </c>
      <c r="M2899" s="1" t="str">
        <f>IFERROR(VLOOKUP(ROWS($M$5:M2899),Table_PayItems[[Search Key]:[Concentrated Name]],2,FALSE),"")</f>
        <v>Hamamelis vernalis, #5 cont. - $Ea</v>
      </c>
      <c r="N2899" s="1" t="str">
        <f>IFERROR(VLOOKUP(ROWS($M$5:N2899),$L$5:$M$7000,2,FALSE),"")</f>
        <v/>
      </c>
      <c r="O2899" s="1" t="str">
        <f>IFERROR(VLOOKUP(ROWS($O$5:O2899),$K$5:$L$7000,2,FALSE),"")</f>
        <v/>
      </c>
    </row>
    <row r="2900" spans="2:15" ht="15" customHeight="1" x14ac:dyDescent="0.25">
      <c r="B2900" s="178" t="s">
        <v>12636</v>
      </c>
      <c r="C2900" s="178" t="s">
        <v>88</v>
      </c>
      <c r="D2900" s="178" t="s">
        <v>4198</v>
      </c>
      <c r="E2900" s="178" t="s">
        <v>6993</v>
      </c>
      <c r="F2900" s="178" t="s">
        <v>17</v>
      </c>
      <c r="G2900" s="1">
        <f>IF(ISNUMBER(Pay_Item_Search_Text),IF(ISNUMBER(IF(FIND(Pay_Item_Search_Text,B2900)=1,1, "FALSE")),MAX(G$4:$G2899)+1,IF(ISNUMBER(Pay_Item_Search_Text),0,IF(ISNUMBER(SEARCH(Pay_Item_Search_Text,H2900)),MAX(G$4:$G2899)+1,0))),IF(ISNUMBER(Pay_Item_Search_Text),0,IF(ISNUMBER(SEARCH(Pay_Item_Search_Text,H2900)),MAX(G$4:$G2899)+1,0)))</f>
        <v>2896</v>
      </c>
      <c r="H2900" s="1" t="str">
        <f>IF(Table_PayItems[[#This Row],[Description]]="_","_ Unique Item - "&amp;Table_PayItems[[#This Row],[Item]]&amp;" - $"&amp;Table_PayItems[[#This Row],[Unit]],Table_PayItems[[#This Row],[Description]]&amp;" - $"&amp;Table_PayItems[[#This Row],[Unit]])</f>
        <v>Hamamelis virginiana, #10 cont. - $Ea</v>
      </c>
      <c r="I2900" s="29" t="str">
        <f>IFERROR(VLOOKUP(ROWS($M$5:M2900),Table_PayItems[[Search Key]:[Concentrated Name]],2,FALSE),"")</f>
        <v>Hamamelis virginiana, #10 cont. - $Ea</v>
      </c>
      <c r="J2900" s="1"/>
      <c r="K2900" s="1"/>
      <c r="L2900" s="22">
        <f>IF(ISNUMBER(SEARCH(Pay_Item_Search_Text_2,M2900)),MAX($L$4:L2899)+1,0)</f>
        <v>642</v>
      </c>
      <c r="M2900" s="1" t="str">
        <f>IFERROR(VLOOKUP(ROWS($M$5:M2900),Table_PayItems[[Search Key]:[Concentrated Name]],2,FALSE),"")</f>
        <v>Hamamelis virginiana, #10 cont. - $Ea</v>
      </c>
      <c r="N2900" s="1" t="str">
        <f>IFERROR(VLOOKUP(ROWS($M$5:N2900),$L$5:$M$7000,2,FALSE),"")</f>
        <v/>
      </c>
      <c r="O2900" s="1" t="str">
        <f>IFERROR(VLOOKUP(ROWS($O$5:O2900),$K$5:$L$7000,2,FALSE),"")</f>
        <v/>
      </c>
    </row>
    <row r="2901" spans="2:15" ht="15" customHeight="1" x14ac:dyDescent="0.25">
      <c r="B2901" s="178" t="s">
        <v>12635</v>
      </c>
      <c r="C2901" s="178" t="s">
        <v>88</v>
      </c>
      <c r="D2901" s="178" t="s">
        <v>4197</v>
      </c>
      <c r="E2901" s="178" t="s">
        <v>6993</v>
      </c>
      <c r="F2901" s="178" t="s">
        <v>17</v>
      </c>
      <c r="G2901" s="1">
        <f>IF(ISNUMBER(Pay_Item_Search_Text),IF(ISNUMBER(IF(FIND(Pay_Item_Search_Text,B2901)=1,1, "FALSE")),MAX(G$4:$G2900)+1,IF(ISNUMBER(Pay_Item_Search_Text),0,IF(ISNUMBER(SEARCH(Pay_Item_Search_Text,H2901)),MAX(G$4:$G2900)+1,0))),IF(ISNUMBER(Pay_Item_Search_Text),0,IF(ISNUMBER(SEARCH(Pay_Item_Search_Text,H2901)),MAX(G$4:$G2900)+1,0)))</f>
        <v>2897</v>
      </c>
      <c r="H2901" s="1" t="str">
        <f>IF(Table_PayItems[[#This Row],[Description]]="_","_ Unique Item - "&amp;Table_PayItems[[#This Row],[Item]]&amp;" - $"&amp;Table_PayItems[[#This Row],[Unit]],Table_PayItems[[#This Row],[Description]]&amp;" - $"&amp;Table_PayItems[[#This Row],[Unit]])</f>
        <v>Hamamelis virginiana, #5 cont. - $Ea</v>
      </c>
      <c r="I2901" s="29" t="str">
        <f>IFERROR(VLOOKUP(ROWS($M$5:M2901),Table_PayItems[[Search Key]:[Concentrated Name]],2,FALSE),"")</f>
        <v>Hamamelis virginiana, #5 cont. - $Ea</v>
      </c>
      <c r="J2901" s="1"/>
      <c r="K2901" s="1"/>
      <c r="L2901" s="22">
        <f>IF(ISNUMBER(SEARCH(Pay_Item_Search_Text_2,M2901)),MAX($L$4:L2900)+1,0)</f>
        <v>0</v>
      </c>
      <c r="M2901" s="1" t="str">
        <f>IFERROR(VLOOKUP(ROWS($M$5:M2901),Table_PayItems[[Search Key]:[Concentrated Name]],2,FALSE),"")</f>
        <v>Hamamelis virginiana, #5 cont. - $Ea</v>
      </c>
      <c r="N2901" s="1" t="str">
        <f>IFERROR(VLOOKUP(ROWS($M$5:N2901),$L$5:$M$7000,2,FALSE),"")</f>
        <v/>
      </c>
      <c r="O2901" s="1" t="str">
        <f>IFERROR(VLOOKUP(ROWS($O$5:O2901),$K$5:$L$7000,2,FALSE),"")</f>
        <v/>
      </c>
    </row>
    <row r="2902" spans="2:15" ht="15" customHeight="1" x14ac:dyDescent="0.25">
      <c r="B2902" s="178" t="s">
        <v>10963</v>
      </c>
      <c r="C2902" s="178" t="s">
        <v>123</v>
      </c>
      <c r="D2902" s="178" t="s">
        <v>2945</v>
      </c>
      <c r="E2902" s="178" t="s">
        <v>17</v>
      </c>
      <c r="F2902" s="178" t="s">
        <v>17</v>
      </c>
      <c r="G2902" s="1">
        <f>IF(ISNUMBER(Pay_Item_Search_Text),IF(ISNUMBER(IF(FIND(Pay_Item_Search_Text,B2902)=1,1, "FALSE")),MAX(G$4:$G2901)+1,IF(ISNUMBER(Pay_Item_Search_Text),0,IF(ISNUMBER(SEARCH(Pay_Item_Search_Text,H2902)),MAX(G$4:$G2901)+1,0))),IF(ISNUMBER(Pay_Item_Search_Text),0,IF(ISNUMBER(SEARCH(Pay_Item_Search_Text,H2902)),MAX(G$4:$G2901)+1,0)))</f>
        <v>2898</v>
      </c>
      <c r="H2902" s="1" t="str">
        <f>IF(Table_PayItems[[#This Row],[Description]]="_","_ Unique Item - "&amp;Table_PayItems[[#This Row],[Item]]&amp;" - $"&amp;Table_PayItems[[#This Row],[Unit]],Table_PayItems[[#This Row],[Description]]&amp;" - $"&amp;Table_PayItems[[#This Row],[Unit]])</f>
        <v>Hand Chipping, Deep - $Syd</v>
      </c>
      <c r="I2902" s="29" t="str">
        <f>IFERROR(VLOOKUP(ROWS($M$5:M2902),Table_PayItems[[Search Key]:[Concentrated Name]],2,FALSE),"")</f>
        <v>Hand Chipping, Deep - $Syd</v>
      </c>
      <c r="J2902" s="1"/>
      <c r="K2902" s="1"/>
      <c r="L2902" s="22">
        <f>IF(ISNUMBER(SEARCH(Pay_Item_Search_Text_2,M2902)),MAX($L$4:L2901)+1,0)</f>
        <v>0</v>
      </c>
      <c r="M2902" s="1" t="str">
        <f>IFERROR(VLOOKUP(ROWS($M$5:M2902),Table_PayItems[[Search Key]:[Concentrated Name]],2,FALSE),"")</f>
        <v>Hand Chipping, Deep - $Syd</v>
      </c>
      <c r="N2902" s="1" t="str">
        <f>IFERROR(VLOOKUP(ROWS($M$5:N2902),$L$5:$M$7000,2,FALSE),"")</f>
        <v/>
      </c>
      <c r="O2902" s="1" t="str">
        <f>IFERROR(VLOOKUP(ROWS($O$5:O2902),$K$5:$L$7000,2,FALSE),"")</f>
        <v/>
      </c>
    </row>
    <row r="2903" spans="2:15" ht="15" customHeight="1" x14ac:dyDescent="0.25">
      <c r="B2903" s="178" t="s">
        <v>10964</v>
      </c>
      <c r="C2903" s="178" t="s">
        <v>2692</v>
      </c>
      <c r="D2903" s="178" t="s">
        <v>2946</v>
      </c>
      <c r="E2903" s="178" t="s">
        <v>17</v>
      </c>
      <c r="F2903" s="178" t="s">
        <v>17</v>
      </c>
      <c r="G2903" s="1">
        <f>IF(ISNUMBER(Pay_Item_Search_Text),IF(ISNUMBER(IF(FIND(Pay_Item_Search_Text,B2903)=1,1, "FALSE")),MAX(G$4:$G2902)+1,IF(ISNUMBER(Pay_Item_Search_Text),0,IF(ISNUMBER(SEARCH(Pay_Item_Search_Text,H2903)),MAX(G$4:$G2902)+1,0))),IF(ISNUMBER(Pay_Item_Search_Text),0,IF(ISNUMBER(SEARCH(Pay_Item_Search_Text,H2903)),MAX(G$4:$G2902)+1,0)))</f>
        <v>2899</v>
      </c>
      <c r="H2903" s="1" t="str">
        <f>IF(Table_PayItems[[#This Row],[Description]]="_","_ Unique Item - "&amp;Table_PayItems[[#This Row],[Item]]&amp;" - $"&amp;Table_PayItems[[#This Row],[Unit]],Table_PayItems[[#This Row],[Description]]&amp;" - $"&amp;Table_PayItems[[#This Row],[Unit]])</f>
        <v>Hand Chipping, Other Than Deck - $Cft</v>
      </c>
      <c r="I2903" s="29" t="str">
        <f>IFERROR(VLOOKUP(ROWS($M$5:M2903),Table_PayItems[[Search Key]:[Concentrated Name]],2,FALSE),"")</f>
        <v>Hand Chipping, Other Than Deck - $Cft</v>
      </c>
      <c r="J2903" s="1"/>
      <c r="K2903" s="1"/>
      <c r="L2903" s="22">
        <f>IF(ISNUMBER(SEARCH(Pay_Item_Search_Text_2,M2903)),MAX($L$4:L2902)+1,0)</f>
        <v>0</v>
      </c>
      <c r="M2903" s="1" t="str">
        <f>IFERROR(VLOOKUP(ROWS($M$5:M2903),Table_PayItems[[Search Key]:[Concentrated Name]],2,FALSE),"")</f>
        <v>Hand Chipping, Other Than Deck - $Cft</v>
      </c>
      <c r="N2903" s="1" t="str">
        <f>IFERROR(VLOOKUP(ROWS($M$5:N2903),$L$5:$M$7000,2,FALSE),"")</f>
        <v/>
      </c>
      <c r="O2903" s="1" t="str">
        <f>IFERROR(VLOOKUP(ROWS($O$5:O2903),$K$5:$L$7000,2,FALSE),"")</f>
        <v/>
      </c>
    </row>
    <row r="2904" spans="2:15" ht="15" customHeight="1" x14ac:dyDescent="0.25">
      <c r="B2904" s="178" t="s">
        <v>10962</v>
      </c>
      <c r="C2904" s="178" t="s">
        <v>123</v>
      </c>
      <c r="D2904" s="178" t="s">
        <v>2944</v>
      </c>
      <c r="E2904" s="178" t="s">
        <v>17</v>
      </c>
      <c r="F2904" s="178" t="s">
        <v>17</v>
      </c>
      <c r="G2904" s="1">
        <f>IF(ISNUMBER(Pay_Item_Search_Text),IF(ISNUMBER(IF(FIND(Pay_Item_Search_Text,B2904)=1,1, "FALSE")),MAX(G$4:$G2903)+1,IF(ISNUMBER(Pay_Item_Search_Text),0,IF(ISNUMBER(SEARCH(Pay_Item_Search_Text,H2904)),MAX(G$4:$G2903)+1,0))),IF(ISNUMBER(Pay_Item_Search_Text),0,IF(ISNUMBER(SEARCH(Pay_Item_Search_Text,H2904)),MAX(G$4:$G2903)+1,0)))</f>
        <v>2900</v>
      </c>
      <c r="H2904" s="1" t="str">
        <f>IF(Table_PayItems[[#This Row],[Description]]="_","_ Unique Item - "&amp;Table_PayItems[[#This Row],[Item]]&amp;" - $"&amp;Table_PayItems[[#This Row],[Unit]],Table_PayItems[[#This Row],[Description]]&amp;" - $"&amp;Table_PayItems[[#This Row],[Unit]])</f>
        <v>Hand Chipping, Shallow - $Syd</v>
      </c>
      <c r="I2904" s="29" t="str">
        <f>IFERROR(VLOOKUP(ROWS($M$5:M2904),Table_PayItems[[Search Key]:[Concentrated Name]],2,FALSE),"")</f>
        <v>Hand Chipping, Shallow - $Syd</v>
      </c>
      <c r="J2904" s="1"/>
      <c r="K2904" s="1"/>
      <c r="L2904" s="22">
        <f>IF(ISNUMBER(SEARCH(Pay_Item_Search_Text_2,M2904)),MAX($L$4:L2903)+1,0)</f>
        <v>0</v>
      </c>
      <c r="M2904" s="1" t="str">
        <f>IFERROR(VLOOKUP(ROWS($M$5:M2904),Table_PayItems[[Search Key]:[Concentrated Name]],2,FALSE),"")</f>
        <v>Hand Chipping, Shallow - $Syd</v>
      </c>
      <c r="N2904" s="1" t="str">
        <f>IFERROR(VLOOKUP(ROWS($M$5:N2904),$L$5:$M$7000,2,FALSE),"")</f>
        <v/>
      </c>
      <c r="O2904" s="1" t="str">
        <f>IFERROR(VLOOKUP(ROWS($O$5:O2904),$K$5:$L$7000,2,FALSE),"")</f>
        <v/>
      </c>
    </row>
    <row r="2905" spans="2:15" ht="15" customHeight="1" x14ac:dyDescent="0.25">
      <c r="B2905" s="178" t="s">
        <v>10430</v>
      </c>
      <c r="C2905" s="178" t="s">
        <v>189</v>
      </c>
      <c r="D2905" s="178" t="s">
        <v>2459</v>
      </c>
      <c r="E2905" s="178" t="s">
        <v>2460</v>
      </c>
      <c r="F2905" s="178" t="s">
        <v>17</v>
      </c>
      <c r="G2905" s="1">
        <f>IF(ISNUMBER(Pay_Item_Search_Text),IF(ISNUMBER(IF(FIND(Pay_Item_Search_Text,B2905)=1,1, "FALSE")),MAX(G$4:$G2904)+1,IF(ISNUMBER(Pay_Item_Search_Text),0,IF(ISNUMBER(SEARCH(Pay_Item_Search_Text,H2905)),MAX(G$4:$G2904)+1,0))),IF(ISNUMBER(Pay_Item_Search_Text),0,IF(ISNUMBER(SEARCH(Pay_Item_Search_Text,H2905)),MAX(G$4:$G2904)+1,0)))</f>
        <v>2901</v>
      </c>
      <c r="H2905" s="1" t="str">
        <f>IF(Table_PayItems[[#This Row],[Description]]="_","_ Unique Item - "&amp;Table_PayItems[[#This Row],[Item]]&amp;" - $"&amp;Table_PayItems[[#This Row],[Unit]],Table_PayItems[[#This Row],[Description]]&amp;" - $"&amp;Table_PayItems[[#This Row],[Unit]])</f>
        <v>Hand Patching - $Ton</v>
      </c>
      <c r="I2905" s="29" t="str">
        <f>IFERROR(VLOOKUP(ROWS($M$5:M2905),Table_PayItems[[Search Key]:[Concentrated Name]],2,FALSE),"")</f>
        <v>Hand Patching - $Ton</v>
      </c>
      <c r="J2905" s="1"/>
      <c r="K2905" s="1"/>
      <c r="L2905" s="22">
        <f>IF(ISNUMBER(SEARCH(Pay_Item_Search_Text_2,M2905)),MAX($L$4:L2904)+1,0)</f>
        <v>0</v>
      </c>
      <c r="M2905" s="1" t="str">
        <f>IFERROR(VLOOKUP(ROWS($M$5:M2905),Table_PayItems[[Search Key]:[Concentrated Name]],2,FALSE),"")</f>
        <v>Hand Patching - $Ton</v>
      </c>
      <c r="N2905" s="1" t="str">
        <f>IFERROR(VLOOKUP(ROWS($M$5:N2905),$L$5:$M$7000,2,FALSE),"")</f>
        <v/>
      </c>
      <c r="O2905" s="1" t="str">
        <f>IFERROR(VLOOKUP(ROWS($O$5:O2905),$K$5:$L$7000,2,FALSE),"")</f>
        <v/>
      </c>
    </row>
    <row r="2906" spans="2:15" ht="15" customHeight="1" x14ac:dyDescent="0.25">
      <c r="B2906" s="178" t="s">
        <v>11023</v>
      </c>
      <c r="C2906" s="178" t="s">
        <v>88</v>
      </c>
      <c r="D2906" s="178" t="s">
        <v>2997</v>
      </c>
      <c r="E2906" s="178" t="s">
        <v>17</v>
      </c>
      <c r="F2906" s="178" t="s">
        <v>17</v>
      </c>
      <c r="G2906" s="1">
        <f>IF(ISNUMBER(Pay_Item_Search_Text),IF(ISNUMBER(IF(FIND(Pay_Item_Search_Text,B2906)=1,1, "FALSE")),MAX(G$4:$G2905)+1,IF(ISNUMBER(Pay_Item_Search_Text),0,IF(ISNUMBER(SEARCH(Pay_Item_Search_Text,H2906)),MAX(G$4:$G2905)+1,0))),IF(ISNUMBER(Pay_Item_Search_Text),0,IF(ISNUMBER(SEARCH(Pay_Item_Search_Text,H2906)),MAX(G$4:$G2905)+1,0)))</f>
        <v>2902</v>
      </c>
      <c r="H2906" s="1" t="str">
        <f>IF(Table_PayItems[[#This Row],[Description]]="_","_ Unique Item - "&amp;Table_PayItems[[#This Row],[Item]]&amp;" - $"&amp;Table_PayItems[[#This Row],[Unit]],Table_PayItems[[#This Row],[Description]]&amp;" - $"&amp;Table_PayItems[[#This Row],[Unit]])</f>
        <v>Hanger Assembly, Field Measurement - $Ea</v>
      </c>
      <c r="I2906" s="29" t="str">
        <f>IFERROR(VLOOKUP(ROWS($M$5:M2906),Table_PayItems[[Search Key]:[Concentrated Name]],2,FALSE),"")</f>
        <v>Hanger Assembly, Field Measurement - $Ea</v>
      </c>
      <c r="J2906" s="1"/>
      <c r="K2906" s="1"/>
      <c r="L2906" s="22">
        <f>IF(ISNUMBER(SEARCH(Pay_Item_Search_Text_2,M2906)),MAX($L$4:L2905)+1,0)</f>
        <v>0</v>
      </c>
      <c r="M2906" s="1" t="str">
        <f>IFERROR(VLOOKUP(ROWS($M$5:M2906),Table_PayItems[[Search Key]:[Concentrated Name]],2,FALSE),"")</f>
        <v>Hanger Assembly, Field Measurement - $Ea</v>
      </c>
      <c r="N2906" s="1" t="str">
        <f>IFERROR(VLOOKUP(ROWS($M$5:N2906),$L$5:$M$7000,2,FALSE),"")</f>
        <v/>
      </c>
      <c r="O2906" s="1" t="str">
        <f>IFERROR(VLOOKUP(ROWS($O$5:O2906),$K$5:$L$7000,2,FALSE),"")</f>
        <v/>
      </c>
    </row>
    <row r="2907" spans="2:15" ht="15" customHeight="1" x14ac:dyDescent="0.25">
      <c r="B2907" s="178" t="s">
        <v>11024</v>
      </c>
      <c r="C2907" s="178" t="s">
        <v>88</v>
      </c>
      <c r="D2907" s="178" t="s">
        <v>2998</v>
      </c>
      <c r="E2907" s="178" t="s">
        <v>17</v>
      </c>
      <c r="F2907" s="178" t="s">
        <v>17</v>
      </c>
      <c r="G2907" s="1">
        <f>IF(ISNUMBER(Pay_Item_Search_Text),IF(ISNUMBER(IF(FIND(Pay_Item_Search_Text,B2907)=1,1, "FALSE")),MAX(G$4:$G2906)+1,IF(ISNUMBER(Pay_Item_Search_Text),0,IF(ISNUMBER(SEARCH(Pay_Item_Search_Text,H2907)),MAX(G$4:$G2906)+1,0))),IF(ISNUMBER(Pay_Item_Search_Text),0,IF(ISNUMBER(SEARCH(Pay_Item_Search_Text,H2907)),MAX(G$4:$G2906)+1,0)))</f>
        <v>2903</v>
      </c>
      <c r="H2907" s="1" t="str">
        <f>IF(Table_PayItems[[#This Row],[Description]]="_","_ Unique Item - "&amp;Table_PayItems[[#This Row],[Item]]&amp;" - $"&amp;Table_PayItems[[#This Row],[Unit]],Table_PayItems[[#This Row],[Description]]&amp;" - $"&amp;Table_PayItems[[#This Row],[Unit]])</f>
        <v>Hanger Assembly, Rem and Erect - $Ea</v>
      </c>
      <c r="I2907" s="29" t="str">
        <f>IFERROR(VLOOKUP(ROWS($M$5:M2907),Table_PayItems[[Search Key]:[Concentrated Name]],2,FALSE),"")</f>
        <v>Hanger Assembly, Rem and Erect - $Ea</v>
      </c>
      <c r="J2907" s="1"/>
      <c r="K2907" s="1"/>
      <c r="L2907" s="22">
        <f>IF(ISNUMBER(SEARCH(Pay_Item_Search_Text_2,M2907)),MAX($L$4:L2906)+1,0)</f>
        <v>0</v>
      </c>
      <c r="M2907" s="1" t="str">
        <f>IFERROR(VLOOKUP(ROWS($M$5:M2907),Table_PayItems[[Search Key]:[Concentrated Name]],2,FALSE),"")</f>
        <v>Hanger Assembly, Rem and Erect - $Ea</v>
      </c>
      <c r="N2907" s="1" t="str">
        <f>IFERROR(VLOOKUP(ROWS($M$5:N2907),$L$5:$M$7000,2,FALSE),"")</f>
        <v/>
      </c>
      <c r="O2907" s="1" t="str">
        <f>IFERROR(VLOOKUP(ROWS($O$5:O2907),$K$5:$L$7000,2,FALSE),"")</f>
        <v/>
      </c>
    </row>
    <row r="2908" spans="2:15" ht="15" customHeight="1" x14ac:dyDescent="0.25">
      <c r="B2908" s="178" t="s">
        <v>10901</v>
      </c>
      <c r="C2908" s="178" t="s">
        <v>16</v>
      </c>
      <c r="D2908" s="178" t="s">
        <v>2891</v>
      </c>
      <c r="E2908" s="178" t="s">
        <v>17</v>
      </c>
      <c r="F2908" s="178" t="s">
        <v>17</v>
      </c>
      <c r="G2908" s="1">
        <f>IF(ISNUMBER(Pay_Item_Search_Text),IF(ISNUMBER(IF(FIND(Pay_Item_Search_Text,B2908)=1,1, "FALSE")),MAX(G$4:$G2907)+1,IF(ISNUMBER(Pay_Item_Search_Text),0,IF(ISNUMBER(SEARCH(Pay_Item_Search_Text,H2908)),MAX(G$4:$G2907)+1,0))),IF(ISNUMBER(Pay_Item_Search_Text),0,IF(ISNUMBER(SEARCH(Pay_Item_Search_Text,H2908)),MAX(G$4:$G2907)+1,0)))</f>
        <v>2904</v>
      </c>
      <c r="H2908" s="1" t="str">
        <f>IF(Table_PayItems[[#This Row],[Description]]="_","_ Unique Item - "&amp;Table_PayItems[[#This Row],[Item]]&amp;" - $"&amp;Table_PayItems[[#This Row],[Unit]],Table_PayItems[[#This Row],[Description]]&amp;" - $"&amp;Table_PayItems[[#This Row],[Unit]])</f>
        <v>Hardware, Misc. - $LSUM</v>
      </c>
      <c r="I2908" s="29" t="str">
        <f>IFERROR(VLOOKUP(ROWS($M$5:M2908),Table_PayItems[[Search Key]:[Concentrated Name]],2,FALSE),"")</f>
        <v>Hardware, Misc. - $LSUM</v>
      </c>
      <c r="J2908" s="1"/>
      <c r="K2908" s="1"/>
      <c r="L2908" s="22">
        <f>IF(ISNUMBER(SEARCH(Pay_Item_Search_Text_2,M2908)),MAX($L$4:L2907)+1,0)</f>
        <v>0</v>
      </c>
      <c r="M2908" s="1" t="str">
        <f>IFERROR(VLOOKUP(ROWS($M$5:M2908),Table_PayItems[[Search Key]:[Concentrated Name]],2,FALSE),"")</f>
        <v>Hardware, Misc. - $LSUM</v>
      </c>
      <c r="N2908" s="1" t="str">
        <f>IFERROR(VLOOKUP(ROWS($M$5:N2908),$L$5:$M$7000,2,FALSE),"")</f>
        <v/>
      </c>
      <c r="O2908" s="1" t="str">
        <f>IFERROR(VLOOKUP(ROWS($O$5:O2908),$K$5:$L$7000,2,FALSE),"")</f>
        <v/>
      </c>
    </row>
    <row r="2909" spans="2:15" ht="15" customHeight="1" x14ac:dyDescent="0.25">
      <c r="B2909" s="178" t="s">
        <v>11025</v>
      </c>
      <c r="C2909" s="178" t="s">
        <v>16</v>
      </c>
      <c r="D2909" s="178" t="s">
        <v>2999</v>
      </c>
      <c r="E2909" s="178" t="s">
        <v>6934</v>
      </c>
      <c r="F2909" s="178" t="s">
        <v>17</v>
      </c>
      <c r="G2909" s="1">
        <f>IF(ISNUMBER(Pay_Item_Search_Text),IF(ISNUMBER(IF(FIND(Pay_Item_Search_Text,B2909)=1,1, "FALSE")),MAX(G$4:$G2908)+1,IF(ISNUMBER(Pay_Item_Search_Text),0,IF(ISNUMBER(SEARCH(Pay_Item_Search_Text,H2909)),MAX(G$4:$G2908)+1,0))),IF(ISNUMBER(Pay_Item_Search_Text),0,IF(ISNUMBER(SEARCH(Pay_Item_Search_Text,H2909)),MAX(G$4:$G2908)+1,0)))</f>
        <v>2905</v>
      </c>
      <c r="H2909" s="1" t="str">
        <f>IF(Table_PayItems[[#This Row],[Description]]="_","_ Unique Item - "&amp;Table_PayItems[[#This Row],[Item]]&amp;" - $"&amp;Table_PayItems[[#This Row],[Unit]],Table_PayItems[[#This Row],[Description]]&amp;" - $"&amp;Table_PayItems[[#This Row],[Unit]])</f>
        <v>Heat Straightening Steel - $LSUM</v>
      </c>
      <c r="I2909" s="29" t="str">
        <f>IFERROR(VLOOKUP(ROWS($M$5:M2909),Table_PayItems[[Search Key]:[Concentrated Name]],2,FALSE),"")</f>
        <v>Heat Straightening Steel - $LSUM</v>
      </c>
      <c r="J2909" s="1"/>
      <c r="K2909" s="1"/>
      <c r="L2909" s="22">
        <f>IF(ISNUMBER(SEARCH(Pay_Item_Search_Text_2,M2909)),MAX($L$4:L2908)+1,0)</f>
        <v>0</v>
      </c>
      <c r="M2909" s="1" t="str">
        <f>IFERROR(VLOOKUP(ROWS($M$5:M2909),Table_PayItems[[Search Key]:[Concentrated Name]],2,FALSE),"")</f>
        <v>Heat Straightening Steel - $LSUM</v>
      </c>
      <c r="N2909" s="1" t="str">
        <f>IFERROR(VLOOKUP(ROWS($M$5:N2909),$L$5:$M$7000,2,FALSE),"")</f>
        <v/>
      </c>
      <c r="O2909" s="1" t="str">
        <f>IFERROR(VLOOKUP(ROWS($O$5:O2909),$K$5:$L$7000,2,FALSE),"")</f>
        <v/>
      </c>
    </row>
    <row r="2910" spans="2:15" ht="15" customHeight="1" x14ac:dyDescent="0.25">
      <c r="B2910" s="178" t="s">
        <v>12637</v>
      </c>
      <c r="C2910" s="178" t="s">
        <v>88</v>
      </c>
      <c r="D2910" s="178" t="s">
        <v>7273</v>
      </c>
      <c r="E2910" s="178" t="s">
        <v>6993</v>
      </c>
      <c r="F2910" s="178" t="s">
        <v>17</v>
      </c>
      <c r="G2910" s="1">
        <f>IF(ISNUMBER(Pay_Item_Search_Text),IF(ISNUMBER(IF(FIND(Pay_Item_Search_Text,B2910)=1,1, "FALSE")),MAX(G$4:$G2909)+1,IF(ISNUMBER(Pay_Item_Search_Text),0,IF(ISNUMBER(SEARCH(Pay_Item_Search_Text,H2910)),MAX(G$4:$G2909)+1,0))),IF(ISNUMBER(Pay_Item_Search_Text),0,IF(ISNUMBER(SEARCH(Pay_Item_Search_Text,H2910)),MAX(G$4:$G2909)+1,0)))</f>
        <v>2906</v>
      </c>
      <c r="H2910" s="1" t="str">
        <f>IF(Table_PayItems[[#This Row],[Description]]="_","_ Unique Item - "&amp;Table_PayItems[[#This Row],[Item]]&amp;" - $"&amp;Table_PayItems[[#This Row],[Unit]],Table_PayItems[[#This Row],[Description]]&amp;" - $"&amp;Table_PayItems[[#This Row],[Unit]])</f>
        <v>Hedera helix Baltica, #1 cont. - $Ea</v>
      </c>
      <c r="I2910" s="29" t="str">
        <f>IFERROR(VLOOKUP(ROWS($M$5:M2910),Table_PayItems[[Search Key]:[Concentrated Name]],2,FALSE),"")</f>
        <v>Hedera helix Baltica, #1 cont. - $Ea</v>
      </c>
      <c r="J2910" s="1"/>
      <c r="K2910" s="1"/>
      <c r="L2910" s="22">
        <f>IF(ISNUMBER(SEARCH(Pay_Item_Search_Text_2,M2910)),MAX($L$4:L2909)+1,0)</f>
        <v>0</v>
      </c>
      <c r="M2910" s="1" t="str">
        <f>IFERROR(VLOOKUP(ROWS($M$5:M2910),Table_PayItems[[Search Key]:[Concentrated Name]],2,FALSE),"")</f>
        <v>Hedera helix Baltica, #1 cont. - $Ea</v>
      </c>
      <c r="N2910" s="1" t="str">
        <f>IFERROR(VLOOKUP(ROWS($M$5:N2910),$L$5:$M$7000,2,FALSE),"")</f>
        <v/>
      </c>
      <c r="O2910" s="1" t="str">
        <f>IFERROR(VLOOKUP(ROWS($O$5:O2910),$K$5:$L$7000,2,FALSE),"")</f>
        <v/>
      </c>
    </row>
    <row r="2911" spans="2:15" ht="15" customHeight="1" x14ac:dyDescent="0.25">
      <c r="B2911" s="178" t="s">
        <v>12639</v>
      </c>
      <c r="C2911" s="178" t="s">
        <v>88</v>
      </c>
      <c r="D2911" s="178" t="s">
        <v>7275</v>
      </c>
      <c r="E2911" s="178" t="s">
        <v>6993</v>
      </c>
      <c r="F2911" s="178" t="s">
        <v>17</v>
      </c>
      <c r="G2911" s="1">
        <f>IF(ISNUMBER(Pay_Item_Search_Text),IF(ISNUMBER(IF(FIND(Pay_Item_Search_Text,B2911)=1,1, "FALSE")),MAX(G$4:$G2910)+1,IF(ISNUMBER(Pay_Item_Search_Text),0,IF(ISNUMBER(SEARCH(Pay_Item_Search_Text,H2911)),MAX(G$4:$G2910)+1,0))),IF(ISNUMBER(Pay_Item_Search_Text),0,IF(ISNUMBER(SEARCH(Pay_Item_Search_Text,H2911)),MAX(G$4:$G2910)+1,0)))</f>
        <v>2907</v>
      </c>
      <c r="H2911" s="1" t="str">
        <f>IF(Table_PayItems[[#This Row],[Description]]="_","_ Unique Item - "&amp;Table_PayItems[[#This Row],[Item]]&amp;" - $"&amp;Table_PayItems[[#This Row],[Unit]],Table_PayItems[[#This Row],[Description]]&amp;" - $"&amp;Table_PayItems[[#This Row],[Unit]])</f>
        <v>Hedera helix Baltica, 2 1/2 inch pot - $Ea</v>
      </c>
      <c r="I2911" s="29" t="str">
        <f>IFERROR(VLOOKUP(ROWS($M$5:M2911),Table_PayItems[[Search Key]:[Concentrated Name]],2,FALSE),"")</f>
        <v>Hedera helix Baltica, 2 1/2 inch pot - $Ea</v>
      </c>
      <c r="J2911" s="1"/>
      <c r="K2911" s="1"/>
      <c r="L2911" s="22">
        <f>IF(ISNUMBER(SEARCH(Pay_Item_Search_Text_2,M2911)),MAX($L$4:L2910)+1,0)</f>
        <v>0</v>
      </c>
      <c r="M2911" s="1" t="str">
        <f>IFERROR(VLOOKUP(ROWS($M$5:M2911),Table_PayItems[[Search Key]:[Concentrated Name]],2,FALSE),"")</f>
        <v>Hedera helix Baltica, 2 1/2 inch pot - $Ea</v>
      </c>
      <c r="N2911" s="1" t="str">
        <f>IFERROR(VLOOKUP(ROWS($M$5:N2911),$L$5:$M$7000,2,FALSE),"")</f>
        <v/>
      </c>
      <c r="O2911" s="1" t="str">
        <f>IFERROR(VLOOKUP(ROWS($O$5:O2911),$K$5:$L$7000,2,FALSE),"")</f>
        <v/>
      </c>
    </row>
    <row r="2912" spans="2:15" ht="15" customHeight="1" x14ac:dyDescent="0.25">
      <c r="B2912" s="178" t="s">
        <v>12638</v>
      </c>
      <c r="C2912" s="178" t="s">
        <v>88</v>
      </c>
      <c r="D2912" s="178" t="s">
        <v>7274</v>
      </c>
      <c r="E2912" s="178" t="s">
        <v>6993</v>
      </c>
      <c r="F2912" s="178" t="s">
        <v>17</v>
      </c>
      <c r="G2912" s="1">
        <f>IF(ISNUMBER(Pay_Item_Search_Text),IF(ISNUMBER(IF(FIND(Pay_Item_Search_Text,B2912)=1,1, "FALSE")),MAX(G$4:$G2911)+1,IF(ISNUMBER(Pay_Item_Search_Text),0,IF(ISNUMBER(SEARCH(Pay_Item_Search_Text,H2912)),MAX(G$4:$G2911)+1,0))),IF(ISNUMBER(Pay_Item_Search_Text),0,IF(ISNUMBER(SEARCH(Pay_Item_Search_Text,H2912)),MAX(G$4:$G2911)+1,0)))</f>
        <v>2908</v>
      </c>
      <c r="H2912" s="1" t="str">
        <f>IF(Table_PayItems[[#This Row],[Description]]="_","_ Unique Item - "&amp;Table_PayItems[[#This Row],[Item]]&amp;" - $"&amp;Table_PayItems[[#This Row],[Unit]],Table_PayItems[[#This Row],[Description]]&amp;" - $"&amp;Table_PayItems[[#This Row],[Unit]])</f>
        <v>Hedera helix Baltica, 2 inch pot - $Ea</v>
      </c>
      <c r="I2912" s="29" t="str">
        <f>IFERROR(VLOOKUP(ROWS($M$5:M2912),Table_PayItems[[Search Key]:[Concentrated Name]],2,FALSE),"")</f>
        <v>Hedera helix Baltica, 2 inch pot - $Ea</v>
      </c>
      <c r="J2912" s="1"/>
      <c r="K2912" s="1"/>
      <c r="L2912" s="22">
        <f>IF(ISNUMBER(SEARCH(Pay_Item_Search_Text_2,M2912)),MAX($L$4:L2911)+1,0)</f>
        <v>0</v>
      </c>
      <c r="M2912" s="1" t="str">
        <f>IFERROR(VLOOKUP(ROWS($M$5:M2912),Table_PayItems[[Search Key]:[Concentrated Name]],2,FALSE),"")</f>
        <v>Hedera helix Baltica, 2 inch pot - $Ea</v>
      </c>
      <c r="N2912" s="1" t="str">
        <f>IFERROR(VLOOKUP(ROWS($M$5:N2912),$L$5:$M$7000,2,FALSE),"")</f>
        <v/>
      </c>
      <c r="O2912" s="1" t="str">
        <f>IFERROR(VLOOKUP(ROWS($O$5:O2912),$K$5:$L$7000,2,FALSE),"")</f>
        <v/>
      </c>
    </row>
    <row r="2913" spans="2:15" ht="15" customHeight="1" x14ac:dyDescent="0.25">
      <c r="B2913" s="178" t="s">
        <v>12640</v>
      </c>
      <c r="C2913" s="178" t="s">
        <v>88</v>
      </c>
      <c r="D2913" s="178" t="s">
        <v>7276</v>
      </c>
      <c r="E2913" s="178" t="s">
        <v>6993</v>
      </c>
      <c r="F2913" s="178" t="s">
        <v>17</v>
      </c>
      <c r="G2913" s="1">
        <f>IF(ISNUMBER(Pay_Item_Search_Text),IF(ISNUMBER(IF(FIND(Pay_Item_Search_Text,B2913)=1,1, "FALSE")),MAX(G$4:$G2912)+1,IF(ISNUMBER(Pay_Item_Search_Text),0,IF(ISNUMBER(SEARCH(Pay_Item_Search_Text,H2913)),MAX(G$4:$G2912)+1,0))),IF(ISNUMBER(Pay_Item_Search_Text),0,IF(ISNUMBER(SEARCH(Pay_Item_Search_Text,H2913)),MAX(G$4:$G2912)+1,0)))</f>
        <v>2909</v>
      </c>
      <c r="H2913" s="1" t="str">
        <f>IF(Table_PayItems[[#This Row],[Description]]="_","_ Unique Item - "&amp;Table_PayItems[[#This Row],[Item]]&amp;" - $"&amp;Table_PayItems[[#This Row],[Unit]],Table_PayItems[[#This Row],[Description]]&amp;" - $"&amp;Table_PayItems[[#This Row],[Unit]])</f>
        <v>Hedera helix Baltica, 3 inch pot - $Ea</v>
      </c>
      <c r="I2913" s="29" t="str">
        <f>IFERROR(VLOOKUP(ROWS($M$5:M2913),Table_PayItems[[Search Key]:[Concentrated Name]],2,FALSE),"")</f>
        <v>Hedera helix Baltica, 3 inch pot - $Ea</v>
      </c>
      <c r="J2913" s="1"/>
      <c r="K2913" s="1"/>
      <c r="L2913" s="22">
        <f>IF(ISNUMBER(SEARCH(Pay_Item_Search_Text_2,M2913)),MAX($L$4:L2912)+1,0)</f>
        <v>0</v>
      </c>
      <c r="M2913" s="1" t="str">
        <f>IFERROR(VLOOKUP(ROWS($M$5:M2913),Table_PayItems[[Search Key]:[Concentrated Name]],2,FALSE),"")</f>
        <v>Hedera helix Baltica, 3 inch pot - $Ea</v>
      </c>
      <c r="N2913" s="1" t="str">
        <f>IFERROR(VLOOKUP(ROWS($M$5:N2913),$L$5:$M$7000,2,FALSE),"")</f>
        <v/>
      </c>
      <c r="O2913" s="1" t="str">
        <f>IFERROR(VLOOKUP(ROWS($O$5:O2913),$K$5:$L$7000,2,FALSE),"")</f>
        <v/>
      </c>
    </row>
    <row r="2914" spans="2:15" ht="15" customHeight="1" x14ac:dyDescent="0.25">
      <c r="B2914" s="178" t="s">
        <v>12641</v>
      </c>
      <c r="C2914" s="178" t="s">
        <v>88</v>
      </c>
      <c r="D2914" s="178" t="s">
        <v>7277</v>
      </c>
      <c r="E2914" s="178" t="s">
        <v>6993</v>
      </c>
      <c r="F2914" s="178" t="s">
        <v>17</v>
      </c>
      <c r="G2914" s="1">
        <f>IF(ISNUMBER(Pay_Item_Search_Text),IF(ISNUMBER(IF(FIND(Pay_Item_Search_Text,B2914)=1,1, "FALSE")),MAX(G$4:$G2913)+1,IF(ISNUMBER(Pay_Item_Search_Text),0,IF(ISNUMBER(SEARCH(Pay_Item_Search_Text,H2914)),MAX(G$4:$G2913)+1,0))),IF(ISNUMBER(Pay_Item_Search_Text),0,IF(ISNUMBER(SEARCH(Pay_Item_Search_Text,H2914)),MAX(G$4:$G2913)+1,0)))</f>
        <v>2910</v>
      </c>
      <c r="H2914" s="1" t="str">
        <f>IF(Table_PayItems[[#This Row],[Description]]="_","_ Unique Item - "&amp;Table_PayItems[[#This Row],[Item]]&amp;" - $"&amp;Table_PayItems[[#This Row],[Unit]],Table_PayItems[[#This Row],[Description]]&amp;" - $"&amp;Table_PayItems[[#This Row],[Unit]])</f>
        <v>Hedera helix Baltica, 4 inch pot - $Ea</v>
      </c>
      <c r="I2914" s="29" t="str">
        <f>IFERROR(VLOOKUP(ROWS($M$5:M2914),Table_PayItems[[Search Key]:[Concentrated Name]],2,FALSE),"")</f>
        <v>Hedera helix Baltica, 4 inch pot - $Ea</v>
      </c>
      <c r="J2914" s="1"/>
      <c r="K2914" s="1"/>
      <c r="L2914" s="22">
        <f>IF(ISNUMBER(SEARCH(Pay_Item_Search_Text_2,M2914)),MAX($L$4:L2913)+1,0)</f>
        <v>0</v>
      </c>
      <c r="M2914" s="1" t="str">
        <f>IFERROR(VLOOKUP(ROWS($M$5:M2914),Table_PayItems[[Search Key]:[Concentrated Name]],2,FALSE),"")</f>
        <v>Hedera helix Baltica, 4 inch pot - $Ea</v>
      </c>
      <c r="N2914" s="1" t="str">
        <f>IFERROR(VLOOKUP(ROWS($M$5:N2914),$L$5:$M$7000,2,FALSE),"")</f>
        <v/>
      </c>
      <c r="O2914" s="1" t="str">
        <f>IFERROR(VLOOKUP(ROWS($O$5:O2914),$K$5:$L$7000,2,FALSE),"")</f>
        <v/>
      </c>
    </row>
    <row r="2915" spans="2:15" ht="15" customHeight="1" x14ac:dyDescent="0.25">
      <c r="B2915" s="178" t="s">
        <v>12642</v>
      </c>
      <c r="C2915" s="178" t="s">
        <v>88</v>
      </c>
      <c r="D2915" s="178" t="s">
        <v>4199</v>
      </c>
      <c r="E2915" s="178" t="s">
        <v>6993</v>
      </c>
      <c r="F2915" s="178" t="s">
        <v>17</v>
      </c>
      <c r="G2915" s="1">
        <f>IF(ISNUMBER(Pay_Item_Search_Text),IF(ISNUMBER(IF(FIND(Pay_Item_Search_Text,B2915)=1,1, "FALSE")),MAX(G$4:$G2914)+1,IF(ISNUMBER(Pay_Item_Search_Text),0,IF(ISNUMBER(SEARCH(Pay_Item_Search_Text,H2915)),MAX(G$4:$G2914)+1,0))),IF(ISNUMBER(Pay_Item_Search_Text),0,IF(ISNUMBER(SEARCH(Pay_Item_Search_Text,H2915)),MAX(G$4:$G2914)+1,0)))</f>
        <v>2911</v>
      </c>
      <c r="H2915" s="1" t="str">
        <f>IF(Table_PayItems[[#This Row],[Description]]="_","_ Unique Item - "&amp;Table_PayItems[[#This Row],[Item]]&amp;" - $"&amp;Table_PayItems[[#This Row],[Unit]],Table_PayItems[[#This Row],[Description]]&amp;" - $"&amp;Table_PayItems[[#This Row],[Unit]])</f>
        <v>Hedera helix, #1 cont. - $Ea</v>
      </c>
      <c r="I2915" s="29" t="str">
        <f>IFERROR(VLOOKUP(ROWS($M$5:M2915),Table_PayItems[[Search Key]:[Concentrated Name]],2,FALSE),"")</f>
        <v>Hedera helix, #1 cont. - $Ea</v>
      </c>
      <c r="J2915" s="1"/>
      <c r="K2915" s="1"/>
      <c r="L2915" s="22">
        <f>IF(ISNUMBER(SEARCH(Pay_Item_Search_Text_2,M2915)),MAX($L$4:L2914)+1,0)</f>
        <v>0</v>
      </c>
      <c r="M2915" s="1" t="str">
        <f>IFERROR(VLOOKUP(ROWS($M$5:M2915),Table_PayItems[[Search Key]:[Concentrated Name]],2,FALSE),"")</f>
        <v>Hedera helix, #1 cont. - $Ea</v>
      </c>
      <c r="N2915" s="1" t="str">
        <f>IFERROR(VLOOKUP(ROWS($M$5:N2915),$L$5:$M$7000,2,FALSE),"")</f>
        <v/>
      </c>
      <c r="O2915" s="1" t="str">
        <f>IFERROR(VLOOKUP(ROWS($O$5:O2915),$K$5:$L$7000,2,FALSE),"")</f>
        <v/>
      </c>
    </row>
    <row r="2916" spans="2:15" ht="15" customHeight="1" x14ac:dyDescent="0.25">
      <c r="B2916" s="178" t="s">
        <v>12643</v>
      </c>
      <c r="C2916" s="178" t="s">
        <v>88</v>
      </c>
      <c r="D2916" s="178" t="s">
        <v>4200</v>
      </c>
      <c r="E2916" s="178" t="s">
        <v>6993</v>
      </c>
      <c r="F2916" s="178" t="s">
        <v>17</v>
      </c>
      <c r="G2916" s="1">
        <f>IF(ISNUMBER(Pay_Item_Search_Text),IF(ISNUMBER(IF(FIND(Pay_Item_Search_Text,B2916)=1,1, "FALSE")),MAX(G$4:$G2915)+1,IF(ISNUMBER(Pay_Item_Search_Text),0,IF(ISNUMBER(SEARCH(Pay_Item_Search_Text,H2916)),MAX(G$4:$G2915)+1,0))),IF(ISNUMBER(Pay_Item_Search_Text),0,IF(ISNUMBER(SEARCH(Pay_Item_Search_Text,H2916)),MAX(G$4:$G2915)+1,0)))</f>
        <v>2912</v>
      </c>
      <c r="H2916" s="1" t="str">
        <f>IF(Table_PayItems[[#This Row],[Description]]="_","_ Unique Item - "&amp;Table_PayItems[[#This Row],[Item]]&amp;" - $"&amp;Table_PayItems[[#This Row],[Unit]],Table_PayItems[[#This Row],[Description]]&amp;" - $"&amp;Table_PayItems[[#This Row],[Unit]])</f>
        <v>Hedera helix, 2 inch pot - $Ea</v>
      </c>
      <c r="I2916" s="29" t="str">
        <f>IFERROR(VLOOKUP(ROWS($M$5:M2916),Table_PayItems[[Search Key]:[Concentrated Name]],2,FALSE),"")</f>
        <v>Hedera helix, 2 inch pot - $Ea</v>
      </c>
      <c r="J2916" s="1"/>
      <c r="K2916" s="1"/>
      <c r="L2916" s="22">
        <f>IF(ISNUMBER(SEARCH(Pay_Item_Search_Text_2,M2916)),MAX($L$4:L2915)+1,0)</f>
        <v>0</v>
      </c>
      <c r="M2916" s="1" t="str">
        <f>IFERROR(VLOOKUP(ROWS($M$5:M2916),Table_PayItems[[Search Key]:[Concentrated Name]],2,FALSE),"")</f>
        <v>Hedera helix, 2 inch pot - $Ea</v>
      </c>
      <c r="N2916" s="1" t="str">
        <f>IFERROR(VLOOKUP(ROWS($M$5:N2916),$L$5:$M$7000,2,FALSE),"")</f>
        <v/>
      </c>
      <c r="O2916" s="1" t="str">
        <f>IFERROR(VLOOKUP(ROWS($O$5:O2916),$K$5:$L$7000,2,FALSE),"")</f>
        <v/>
      </c>
    </row>
    <row r="2917" spans="2:15" ht="15" customHeight="1" x14ac:dyDescent="0.25">
      <c r="B2917" s="178" t="s">
        <v>12644</v>
      </c>
      <c r="C2917" s="178" t="s">
        <v>88</v>
      </c>
      <c r="D2917" s="178" t="s">
        <v>4201</v>
      </c>
      <c r="E2917" s="178" t="s">
        <v>6993</v>
      </c>
      <c r="F2917" s="178" t="s">
        <v>17</v>
      </c>
      <c r="G2917" s="1">
        <f>IF(ISNUMBER(Pay_Item_Search_Text),IF(ISNUMBER(IF(FIND(Pay_Item_Search_Text,B2917)=1,1, "FALSE")),MAX(G$4:$G2916)+1,IF(ISNUMBER(Pay_Item_Search_Text),0,IF(ISNUMBER(SEARCH(Pay_Item_Search_Text,H2917)),MAX(G$4:$G2916)+1,0))),IF(ISNUMBER(Pay_Item_Search_Text),0,IF(ISNUMBER(SEARCH(Pay_Item_Search_Text,H2917)),MAX(G$4:$G2916)+1,0)))</f>
        <v>2913</v>
      </c>
      <c r="H2917" s="1" t="str">
        <f>IF(Table_PayItems[[#This Row],[Description]]="_","_ Unique Item - "&amp;Table_PayItems[[#This Row],[Item]]&amp;" - $"&amp;Table_PayItems[[#This Row],[Unit]],Table_PayItems[[#This Row],[Description]]&amp;" - $"&amp;Table_PayItems[[#This Row],[Unit]])</f>
        <v>Hedera helix, 3 inch pot - $Ea</v>
      </c>
      <c r="I2917" s="29" t="str">
        <f>IFERROR(VLOOKUP(ROWS($M$5:M2917),Table_PayItems[[Search Key]:[Concentrated Name]],2,FALSE),"")</f>
        <v>Hedera helix, 3 inch pot - $Ea</v>
      </c>
      <c r="J2917" s="1"/>
      <c r="K2917" s="1"/>
      <c r="L2917" s="22">
        <f>IF(ISNUMBER(SEARCH(Pay_Item_Search_Text_2,M2917)),MAX($L$4:L2916)+1,0)</f>
        <v>0</v>
      </c>
      <c r="M2917" s="1" t="str">
        <f>IFERROR(VLOOKUP(ROWS($M$5:M2917),Table_PayItems[[Search Key]:[Concentrated Name]],2,FALSE),"")</f>
        <v>Hedera helix, 3 inch pot - $Ea</v>
      </c>
      <c r="N2917" s="1" t="str">
        <f>IFERROR(VLOOKUP(ROWS($M$5:N2917),$L$5:$M$7000,2,FALSE),"")</f>
        <v/>
      </c>
      <c r="O2917" s="1" t="str">
        <f>IFERROR(VLOOKUP(ROWS($O$5:O2917),$K$5:$L$7000,2,FALSE),"")</f>
        <v/>
      </c>
    </row>
    <row r="2918" spans="2:15" ht="15" customHeight="1" x14ac:dyDescent="0.25">
      <c r="B2918" s="178" t="s">
        <v>12645</v>
      </c>
      <c r="C2918" s="178" t="s">
        <v>88</v>
      </c>
      <c r="D2918" s="178" t="s">
        <v>4202</v>
      </c>
      <c r="E2918" s="178" t="s">
        <v>6993</v>
      </c>
      <c r="F2918" s="178" t="s">
        <v>17</v>
      </c>
      <c r="G2918" s="1">
        <f>IF(ISNUMBER(Pay_Item_Search_Text),IF(ISNUMBER(IF(FIND(Pay_Item_Search_Text,B2918)=1,1, "FALSE")),MAX(G$4:$G2917)+1,IF(ISNUMBER(Pay_Item_Search_Text),0,IF(ISNUMBER(SEARCH(Pay_Item_Search_Text,H2918)),MAX(G$4:$G2917)+1,0))),IF(ISNUMBER(Pay_Item_Search_Text),0,IF(ISNUMBER(SEARCH(Pay_Item_Search_Text,H2918)),MAX(G$4:$G2917)+1,0)))</f>
        <v>2914</v>
      </c>
      <c r="H2918" s="1" t="str">
        <f>IF(Table_PayItems[[#This Row],[Description]]="_","_ Unique Item - "&amp;Table_PayItems[[#This Row],[Item]]&amp;" - $"&amp;Table_PayItems[[#This Row],[Unit]],Table_PayItems[[#This Row],[Description]]&amp;" - $"&amp;Table_PayItems[[#This Row],[Unit]])</f>
        <v>Hedera helix, 4 inch pot - $Ea</v>
      </c>
      <c r="I2918" s="29" t="str">
        <f>IFERROR(VLOOKUP(ROWS($M$5:M2918),Table_PayItems[[Search Key]:[Concentrated Name]],2,FALSE),"")</f>
        <v>Hedera helix, 4 inch pot - $Ea</v>
      </c>
      <c r="J2918" s="1"/>
      <c r="K2918" s="1"/>
      <c r="L2918" s="22">
        <f>IF(ISNUMBER(SEARCH(Pay_Item_Search_Text_2,M2918)),MAX($L$4:L2917)+1,0)</f>
        <v>0</v>
      </c>
      <c r="M2918" s="1" t="str">
        <f>IFERROR(VLOOKUP(ROWS($M$5:M2918),Table_PayItems[[Search Key]:[Concentrated Name]],2,FALSE),"")</f>
        <v>Hedera helix, 4 inch pot - $Ea</v>
      </c>
      <c r="N2918" s="1" t="str">
        <f>IFERROR(VLOOKUP(ROWS($M$5:N2918),$L$5:$M$7000,2,FALSE),"")</f>
        <v/>
      </c>
      <c r="O2918" s="1" t="str">
        <f>IFERROR(VLOOKUP(ROWS($O$5:O2918),$K$5:$L$7000,2,FALSE),"")</f>
        <v/>
      </c>
    </row>
    <row r="2919" spans="2:15" ht="15" customHeight="1" x14ac:dyDescent="0.25">
      <c r="B2919" s="178" t="s">
        <v>12646</v>
      </c>
      <c r="C2919" s="178" t="s">
        <v>88</v>
      </c>
      <c r="D2919" s="178" t="s">
        <v>7278</v>
      </c>
      <c r="E2919" s="178" t="s">
        <v>6993</v>
      </c>
      <c r="F2919" s="178" t="s">
        <v>17</v>
      </c>
      <c r="G2919" s="1">
        <f>IF(ISNUMBER(Pay_Item_Search_Text),IF(ISNUMBER(IF(FIND(Pay_Item_Search_Text,B2919)=1,1, "FALSE")),MAX(G$4:$G2918)+1,IF(ISNUMBER(Pay_Item_Search_Text),0,IF(ISNUMBER(SEARCH(Pay_Item_Search_Text,H2919)),MAX(G$4:$G2918)+1,0))),IF(ISNUMBER(Pay_Item_Search_Text),0,IF(ISNUMBER(SEARCH(Pay_Item_Search_Text,H2919)),MAX(G$4:$G2918)+1,0)))</f>
        <v>2915</v>
      </c>
      <c r="H2919" s="1" t="str">
        <f>IF(Table_PayItems[[#This Row],[Description]]="_","_ Unique Item - "&amp;Table_PayItems[[#This Row],[Item]]&amp;" - $"&amp;Table_PayItems[[#This Row],[Unit]],Table_PayItems[[#This Row],[Description]]&amp;" - $"&amp;Table_PayItems[[#This Row],[Unit]])</f>
        <v>Helictotorichon sempervirens Sapphire, #1 cont. - $Ea</v>
      </c>
      <c r="I2919" s="29" t="str">
        <f>IFERROR(VLOOKUP(ROWS($M$5:M2919),Table_PayItems[[Search Key]:[Concentrated Name]],2,FALSE),"")</f>
        <v>Helictotorichon sempervirens Sapphire, #1 cont. - $Ea</v>
      </c>
      <c r="J2919" s="1"/>
      <c r="K2919" s="1"/>
      <c r="L2919" s="22">
        <f>IF(ISNUMBER(SEARCH(Pay_Item_Search_Text_2,M2919)),MAX($L$4:L2918)+1,0)</f>
        <v>0</v>
      </c>
      <c r="M2919" s="1" t="str">
        <f>IFERROR(VLOOKUP(ROWS($M$5:M2919),Table_PayItems[[Search Key]:[Concentrated Name]],2,FALSE),"")</f>
        <v>Helictotorichon sempervirens Sapphire, #1 cont. - $Ea</v>
      </c>
      <c r="N2919" s="1" t="str">
        <f>IFERROR(VLOOKUP(ROWS($M$5:N2919),$L$5:$M$7000,2,FALSE),"")</f>
        <v/>
      </c>
      <c r="O2919" s="1" t="str">
        <f>IFERROR(VLOOKUP(ROWS($O$5:O2919),$K$5:$L$7000,2,FALSE),"")</f>
        <v/>
      </c>
    </row>
    <row r="2920" spans="2:15" ht="15" customHeight="1" x14ac:dyDescent="0.25">
      <c r="B2920" s="178" t="s">
        <v>12647</v>
      </c>
      <c r="C2920" s="178" t="s">
        <v>88</v>
      </c>
      <c r="D2920" s="178" t="s">
        <v>7279</v>
      </c>
      <c r="E2920" s="178" t="s">
        <v>6993</v>
      </c>
      <c r="F2920" s="178" t="s">
        <v>17</v>
      </c>
      <c r="G2920" s="1">
        <f>IF(ISNUMBER(Pay_Item_Search_Text),IF(ISNUMBER(IF(FIND(Pay_Item_Search_Text,B2920)=1,1, "FALSE")),MAX(G$4:$G2919)+1,IF(ISNUMBER(Pay_Item_Search_Text),0,IF(ISNUMBER(SEARCH(Pay_Item_Search_Text,H2920)),MAX(G$4:$G2919)+1,0))),IF(ISNUMBER(Pay_Item_Search_Text),0,IF(ISNUMBER(SEARCH(Pay_Item_Search_Text,H2920)),MAX(G$4:$G2919)+1,0)))</f>
        <v>2916</v>
      </c>
      <c r="H2920" s="1" t="str">
        <f>IF(Table_PayItems[[#This Row],[Description]]="_","_ Unique Item - "&amp;Table_PayItems[[#This Row],[Item]]&amp;" - $"&amp;Table_PayItems[[#This Row],[Unit]],Table_PayItems[[#This Row],[Description]]&amp;" - $"&amp;Table_PayItems[[#This Row],[Unit]])</f>
        <v>Helictotorichon sempervirens Sapphire, 2 inch pot - $Ea</v>
      </c>
      <c r="I2920" s="29" t="str">
        <f>IFERROR(VLOOKUP(ROWS($M$5:M2920),Table_PayItems[[Search Key]:[Concentrated Name]],2,FALSE),"")</f>
        <v>Helictotorichon sempervirens Sapphire, 2 inch pot - $Ea</v>
      </c>
      <c r="J2920" s="1"/>
      <c r="K2920" s="1"/>
      <c r="L2920" s="22">
        <f>IF(ISNUMBER(SEARCH(Pay_Item_Search_Text_2,M2920)),MAX($L$4:L2919)+1,0)</f>
        <v>0</v>
      </c>
      <c r="M2920" s="1" t="str">
        <f>IFERROR(VLOOKUP(ROWS($M$5:M2920),Table_PayItems[[Search Key]:[Concentrated Name]],2,FALSE),"")</f>
        <v>Helictotorichon sempervirens Sapphire, 2 inch pot - $Ea</v>
      </c>
      <c r="N2920" s="1" t="str">
        <f>IFERROR(VLOOKUP(ROWS($M$5:N2920),$L$5:$M$7000,2,FALSE),"")</f>
        <v/>
      </c>
      <c r="O2920" s="1" t="str">
        <f>IFERROR(VLOOKUP(ROWS($O$5:O2920),$K$5:$L$7000,2,FALSE),"")</f>
        <v/>
      </c>
    </row>
    <row r="2921" spans="2:15" ht="15" customHeight="1" x14ac:dyDescent="0.25">
      <c r="B2921" s="178" t="s">
        <v>12648</v>
      </c>
      <c r="C2921" s="178" t="s">
        <v>88</v>
      </c>
      <c r="D2921" s="178" t="s">
        <v>7280</v>
      </c>
      <c r="E2921" s="178" t="s">
        <v>6993</v>
      </c>
      <c r="F2921" s="178" t="s">
        <v>17</v>
      </c>
      <c r="G2921" s="1">
        <f>IF(ISNUMBER(Pay_Item_Search_Text),IF(ISNUMBER(IF(FIND(Pay_Item_Search_Text,B2921)=1,1, "FALSE")),MAX(G$4:$G2920)+1,IF(ISNUMBER(Pay_Item_Search_Text),0,IF(ISNUMBER(SEARCH(Pay_Item_Search_Text,H2921)),MAX(G$4:$G2920)+1,0))),IF(ISNUMBER(Pay_Item_Search_Text),0,IF(ISNUMBER(SEARCH(Pay_Item_Search_Text,H2921)),MAX(G$4:$G2920)+1,0)))</f>
        <v>2917</v>
      </c>
      <c r="H2921" s="1" t="str">
        <f>IF(Table_PayItems[[#This Row],[Description]]="_","_ Unique Item - "&amp;Table_PayItems[[#This Row],[Item]]&amp;" - $"&amp;Table_PayItems[[#This Row],[Unit]],Table_PayItems[[#This Row],[Description]]&amp;" - $"&amp;Table_PayItems[[#This Row],[Unit]])</f>
        <v>Helictotorichon sempervirens Sapphire, 3 inch pot - $Ea</v>
      </c>
      <c r="I2921" s="29" t="str">
        <f>IFERROR(VLOOKUP(ROWS($M$5:M2921),Table_PayItems[[Search Key]:[Concentrated Name]],2,FALSE),"")</f>
        <v>Helictotorichon sempervirens Sapphire, 3 inch pot - $Ea</v>
      </c>
      <c r="J2921" s="1"/>
      <c r="K2921" s="1"/>
      <c r="L2921" s="22">
        <f>IF(ISNUMBER(SEARCH(Pay_Item_Search_Text_2,M2921)),MAX($L$4:L2920)+1,0)</f>
        <v>0</v>
      </c>
      <c r="M2921" s="1" t="str">
        <f>IFERROR(VLOOKUP(ROWS($M$5:M2921),Table_PayItems[[Search Key]:[Concentrated Name]],2,FALSE),"")</f>
        <v>Helictotorichon sempervirens Sapphire, 3 inch pot - $Ea</v>
      </c>
      <c r="N2921" s="1" t="str">
        <f>IFERROR(VLOOKUP(ROWS($M$5:N2921),$L$5:$M$7000,2,FALSE),"")</f>
        <v/>
      </c>
      <c r="O2921" s="1" t="str">
        <f>IFERROR(VLOOKUP(ROWS($O$5:O2921),$K$5:$L$7000,2,FALSE),"")</f>
        <v/>
      </c>
    </row>
    <row r="2922" spans="2:15" ht="15" customHeight="1" x14ac:dyDescent="0.25">
      <c r="B2922" s="178" t="s">
        <v>12649</v>
      </c>
      <c r="C2922" s="178" t="s">
        <v>88</v>
      </c>
      <c r="D2922" s="178" t="s">
        <v>7281</v>
      </c>
      <c r="E2922" s="178" t="s">
        <v>6993</v>
      </c>
      <c r="F2922" s="178" t="s">
        <v>17</v>
      </c>
      <c r="G2922" s="1">
        <f>IF(ISNUMBER(Pay_Item_Search_Text),IF(ISNUMBER(IF(FIND(Pay_Item_Search_Text,B2922)=1,1, "FALSE")),MAX(G$4:$G2921)+1,IF(ISNUMBER(Pay_Item_Search_Text),0,IF(ISNUMBER(SEARCH(Pay_Item_Search_Text,H2922)),MAX(G$4:$G2921)+1,0))),IF(ISNUMBER(Pay_Item_Search_Text),0,IF(ISNUMBER(SEARCH(Pay_Item_Search_Text,H2922)),MAX(G$4:$G2921)+1,0)))</f>
        <v>2918</v>
      </c>
      <c r="H2922" s="1" t="str">
        <f>IF(Table_PayItems[[#This Row],[Description]]="_","_ Unique Item - "&amp;Table_PayItems[[#This Row],[Item]]&amp;" - $"&amp;Table_PayItems[[#This Row],[Unit]],Table_PayItems[[#This Row],[Description]]&amp;" - $"&amp;Table_PayItems[[#This Row],[Unit]])</f>
        <v>Helictotorichon sempervirens Sapphire, 4 inch pot - $Ea</v>
      </c>
      <c r="I2922" s="29" t="str">
        <f>IFERROR(VLOOKUP(ROWS($M$5:M2922),Table_PayItems[[Search Key]:[Concentrated Name]],2,FALSE),"")</f>
        <v>Helictotorichon sempervirens Sapphire, 4 inch pot - $Ea</v>
      </c>
      <c r="J2922" s="1"/>
      <c r="K2922" s="1"/>
      <c r="L2922" s="22">
        <f>IF(ISNUMBER(SEARCH(Pay_Item_Search_Text_2,M2922)),MAX($L$4:L2921)+1,0)</f>
        <v>0</v>
      </c>
      <c r="M2922" s="1" t="str">
        <f>IFERROR(VLOOKUP(ROWS($M$5:M2922),Table_PayItems[[Search Key]:[Concentrated Name]],2,FALSE),"")</f>
        <v>Helictotorichon sempervirens Sapphire, 4 inch pot - $Ea</v>
      </c>
      <c r="N2922" s="1" t="str">
        <f>IFERROR(VLOOKUP(ROWS($M$5:N2922),$L$5:$M$7000,2,FALSE),"")</f>
        <v/>
      </c>
      <c r="O2922" s="1" t="str">
        <f>IFERROR(VLOOKUP(ROWS($O$5:O2922),$K$5:$L$7000,2,FALSE),"")</f>
        <v/>
      </c>
    </row>
    <row r="2923" spans="2:15" ht="15" customHeight="1" x14ac:dyDescent="0.25">
      <c r="B2923" s="178" t="s">
        <v>12650</v>
      </c>
      <c r="C2923" s="178" t="s">
        <v>88</v>
      </c>
      <c r="D2923" s="178" t="s">
        <v>4203</v>
      </c>
      <c r="E2923" s="178" t="s">
        <v>6993</v>
      </c>
      <c r="F2923" s="178" t="s">
        <v>17</v>
      </c>
      <c r="G2923" s="1">
        <f>IF(ISNUMBER(Pay_Item_Search_Text),IF(ISNUMBER(IF(FIND(Pay_Item_Search_Text,B2923)=1,1, "FALSE")),MAX(G$4:$G2922)+1,IF(ISNUMBER(Pay_Item_Search_Text),0,IF(ISNUMBER(SEARCH(Pay_Item_Search_Text,H2923)),MAX(G$4:$G2922)+1,0))),IF(ISNUMBER(Pay_Item_Search_Text),0,IF(ISNUMBER(SEARCH(Pay_Item_Search_Text,H2923)),MAX(G$4:$G2922)+1,0)))</f>
        <v>2919</v>
      </c>
      <c r="H2923" s="1" t="str">
        <f>IF(Table_PayItems[[#This Row],[Description]]="_","_ Unique Item - "&amp;Table_PayItems[[#This Row],[Item]]&amp;" - $"&amp;Table_PayItems[[#This Row],[Unit]],Table_PayItems[[#This Row],[Description]]&amp;" - $"&amp;Table_PayItems[[#This Row],[Unit]])</f>
        <v>Helictotorichon sempervirens, #1 cont. - $Ea</v>
      </c>
      <c r="I2923" s="29" t="str">
        <f>IFERROR(VLOOKUP(ROWS($M$5:M2923),Table_PayItems[[Search Key]:[Concentrated Name]],2,FALSE),"")</f>
        <v>Helictotorichon sempervirens, #1 cont. - $Ea</v>
      </c>
      <c r="J2923" s="1"/>
      <c r="K2923" s="1"/>
      <c r="L2923" s="22">
        <f>IF(ISNUMBER(SEARCH(Pay_Item_Search_Text_2,M2923)),MAX($L$4:L2922)+1,0)</f>
        <v>0</v>
      </c>
      <c r="M2923" s="1" t="str">
        <f>IFERROR(VLOOKUP(ROWS($M$5:M2923),Table_PayItems[[Search Key]:[Concentrated Name]],2,FALSE),"")</f>
        <v>Helictotorichon sempervirens, #1 cont. - $Ea</v>
      </c>
      <c r="N2923" s="1" t="str">
        <f>IFERROR(VLOOKUP(ROWS($M$5:N2923),$L$5:$M$7000,2,FALSE),"")</f>
        <v/>
      </c>
      <c r="O2923" s="1" t="str">
        <f>IFERROR(VLOOKUP(ROWS($O$5:O2923),$K$5:$L$7000,2,FALSE),"")</f>
        <v/>
      </c>
    </row>
    <row r="2924" spans="2:15" ht="15" customHeight="1" x14ac:dyDescent="0.25">
      <c r="B2924" s="178" t="s">
        <v>12651</v>
      </c>
      <c r="C2924" s="178" t="s">
        <v>88</v>
      </c>
      <c r="D2924" s="178" t="s">
        <v>4204</v>
      </c>
      <c r="E2924" s="178" t="s">
        <v>6993</v>
      </c>
      <c r="F2924" s="178" t="s">
        <v>17</v>
      </c>
      <c r="G2924" s="1">
        <f>IF(ISNUMBER(Pay_Item_Search_Text),IF(ISNUMBER(IF(FIND(Pay_Item_Search_Text,B2924)=1,1, "FALSE")),MAX(G$4:$G2923)+1,IF(ISNUMBER(Pay_Item_Search_Text),0,IF(ISNUMBER(SEARCH(Pay_Item_Search_Text,H2924)),MAX(G$4:$G2923)+1,0))),IF(ISNUMBER(Pay_Item_Search_Text),0,IF(ISNUMBER(SEARCH(Pay_Item_Search_Text,H2924)),MAX(G$4:$G2923)+1,0)))</f>
        <v>2920</v>
      </c>
      <c r="H2924" s="1" t="str">
        <f>IF(Table_PayItems[[#This Row],[Description]]="_","_ Unique Item - "&amp;Table_PayItems[[#This Row],[Item]]&amp;" - $"&amp;Table_PayItems[[#This Row],[Unit]],Table_PayItems[[#This Row],[Description]]&amp;" - $"&amp;Table_PayItems[[#This Row],[Unit]])</f>
        <v>Helictotorichon sempervirens, 3 inch pot - $Ea</v>
      </c>
      <c r="I2924" s="29" t="str">
        <f>IFERROR(VLOOKUP(ROWS($M$5:M2924),Table_PayItems[[Search Key]:[Concentrated Name]],2,FALSE),"")</f>
        <v>Helictotorichon sempervirens, 3 inch pot - $Ea</v>
      </c>
      <c r="J2924" s="1"/>
      <c r="K2924" s="1"/>
      <c r="L2924" s="22">
        <f>IF(ISNUMBER(SEARCH(Pay_Item_Search_Text_2,M2924)),MAX($L$4:L2923)+1,0)</f>
        <v>0</v>
      </c>
      <c r="M2924" s="1" t="str">
        <f>IFERROR(VLOOKUP(ROWS($M$5:M2924),Table_PayItems[[Search Key]:[Concentrated Name]],2,FALSE),"")</f>
        <v>Helictotorichon sempervirens, 3 inch pot - $Ea</v>
      </c>
      <c r="N2924" s="1" t="str">
        <f>IFERROR(VLOOKUP(ROWS($M$5:N2924),$L$5:$M$7000,2,FALSE),"")</f>
        <v/>
      </c>
      <c r="O2924" s="1" t="str">
        <f>IFERROR(VLOOKUP(ROWS($O$5:O2924),$K$5:$L$7000,2,FALSE),"")</f>
        <v/>
      </c>
    </row>
    <row r="2925" spans="2:15" ht="15" customHeight="1" x14ac:dyDescent="0.25">
      <c r="B2925" s="178" t="s">
        <v>12652</v>
      </c>
      <c r="C2925" s="178" t="s">
        <v>88</v>
      </c>
      <c r="D2925" s="178" t="s">
        <v>4205</v>
      </c>
      <c r="E2925" s="178" t="s">
        <v>6993</v>
      </c>
      <c r="F2925" s="178" t="s">
        <v>17</v>
      </c>
      <c r="G2925" s="1">
        <f>IF(ISNUMBER(Pay_Item_Search_Text),IF(ISNUMBER(IF(FIND(Pay_Item_Search_Text,B2925)=1,1, "FALSE")),MAX(G$4:$G2924)+1,IF(ISNUMBER(Pay_Item_Search_Text),0,IF(ISNUMBER(SEARCH(Pay_Item_Search_Text,H2925)),MAX(G$4:$G2924)+1,0))),IF(ISNUMBER(Pay_Item_Search_Text),0,IF(ISNUMBER(SEARCH(Pay_Item_Search_Text,H2925)),MAX(G$4:$G2924)+1,0)))</f>
        <v>2921</v>
      </c>
      <c r="H2925" s="1" t="str">
        <f>IF(Table_PayItems[[#This Row],[Description]]="_","_ Unique Item - "&amp;Table_PayItems[[#This Row],[Item]]&amp;" - $"&amp;Table_PayItems[[#This Row],[Unit]],Table_PayItems[[#This Row],[Description]]&amp;" - $"&amp;Table_PayItems[[#This Row],[Unit]])</f>
        <v>Helictotorichon sempervirens, 4 inch pot - $Ea</v>
      </c>
      <c r="I2925" s="29" t="str">
        <f>IFERROR(VLOOKUP(ROWS($M$5:M2925),Table_PayItems[[Search Key]:[Concentrated Name]],2,FALSE),"")</f>
        <v>Helictotorichon sempervirens, 4 inch pot - $Ea</v>
      </c>
      <c r="J2925" s="1"/>
      <c r="K2925" s="1"/>
      <c r="L2925" s="22">
        <f>IF(ISNUMBER(SEARCH(Pay_Item_Search_Text_2,M2925)),MAX($L$4:L2924)+1,0)</f>
        <v>0</v>
      </c>
      <c r="M2925" s="1" t="str">
        <f>IFERROR(VLOOKUP(ROWS($M$5:M2925),Table_PayItems[[Search Key]:[Concentrated Name]],2,FALSE),"")</f>
        <v>Helictotorichon sempervirens, 4 inch pot - $Ea</v>
      </c>
      <c r="N2925" s="1" t="str">
        <f>IFERROR(VLOOKUP(ROWS($M$5:N2925),$L$5:$M$7000,2,FALSE),"")</f>
        <v/>
      </c>
      <c r="O2925" s="1" t="str">
        <f>IFERROR(VLOOKUP(ROWS($O$5:O2925),$K$5:$L$7000,2,FALSE),"")</f>
        <v/>
      </c>
    </row>
    <row r="2926" spans="2:15" ht="15" customHeight="1" x14ac:dyDescent="0.25">
      <c r="B2926" s="178" t="s">
        <v>12653</v>
      </c>
      <c r="C2926" s="178" t="s">
        <v>88</v>
      </c>
      <c r="D2926" s="178" t="s">
        <v>4206</v>
      </c>
      <c r="E2926" s="178" t="s">
        <v>6993</v>
      </c>
      <c r="F2926" s="178" t="s">
        <v>17</v>
      </c>
      <c r="G2926" s="1">
        <f>IF(ISNUMBER(Pay_Item_Search_Text),IF(ISNUMBER(IF(FIND(Pay_Item_Search_Text,B2926)=1,1, "FALSE")),MAX(G$4:$G2925)+1,IF(ISNUMBER(Pay_Item_Search_Text),0,IF(ISNUMBER(SEARCH(Pay_Item_Search_Text,H2926)),MAX(G$4:$G2925)+1,0))),IF(ISNUMBER(Pay_Item_Search_Text),0,IF(ISNUMBER(SEARCH(Pay_Item_Search_Text,H2926)),MAX(G$4:$G2925)+1,0)))</f>
        <v>2922</v>
      </c>
      <c r="H2926" s="1" t="str">
        <f>IF(Table_PayItems[[#This Row],[Description]]="_","_ Unique Item - "&amp;Table_PayItems[[#This Row],[Item]]&amp;" - $"&amp;Table_PayItems[[#This Row],[Unit]],Table_PayItems[[#This Row],[Description]]&amp;" - $"&amp;Table_PayItems[[#This Row],[Unit]])</f>
        <v>Hemerocallis fulva, 1 year, bareroot, #1 cont. - $Ea</v>
      </c>
      <c r="I2926" s="29" t="str">
        <f>IFERROR(VLOOKUP(ROWS($M$5:M2926),Table_PayItems[[Search Key]:[Concentrated Name]],2,FALSE),"")</f>
        <v>Hemerocallis fulva, 1 year, bareroot, #1 cont. - $Ea</v>
      </c>
      <c r="J2926" s="1"/>
      <c r="K2926" s="1"/>
      <c r="L2926" s="22">
        <f>IF(ISNUMBER(SEARCH(Pay_Item_Search_Text_2,M2926)),MAX($L$4:L2925)+1,0)</f>
        <v>0</v>
      </c>
      <c r="M2926" s="1" t="str">
        <f>IFERROR(VLOOKUP(ROWS($M$5:M2926),Table_PayItems[[Search Key]:[Concentrated Name]],2,FALSE),"")</f>
        <v>Hemerocallis fulva, 1 year, bareroot, #1 cont. - $Ea</v>
      </c>
      <c r="N2926" s="1" t="str">
        <f>IFERROR(VLOOKUP(ROWS($M$5:N2926),$L$5:$M$7000,2,FALSE),"")</f>
        <v/>
      </c>
      <c r="O2926" s="1" t="str">
        <f>IFERROR(VLOOKUP(ROWS($O$5:O2926),$K$5:$L$7000,2,FALSE),"")</f>
        <v/>
      </c>
    </row>
    <row r="2927" spans="2:15" ht="15" customHeight="1" x14ac:dyDescent="0.25">
      <c r="B2927" s="178" t="s">
        <v>12654</v>
      </c>
      <c r="C2927" s="178" t="s">
        <v>88</v>
      </c>
      <c r="D2927" s="178" t="s">
        <v>7282</v>
      </c>
      <c r="E2927" s="178" t="s">
        <v>6993</v>
      </c>
      <c r="F2927" s="178" t="s">
        <v>17</v>
      </c>
      <c r="G2927" s="1">
        <f>IF(ISNUMBER(Pay_Item_Search_Text),IF(ISNUMBER(IF(FIND(Pay_Item_Search_Text,B2927)=1,1, "FALSE")),MAX(G$4:$G2926)+1,IF(ISNUMBER(Pay_Item_Search_Text),0,IF(ISNUMBER(SEARCH(Pay_Item_Search_Text,H2927)),MAX(G$4:$G2926)+1,0))),IF(ISNUMBER(Pay_Item_Search_Text),0,IF(ISNUMBER(SEARCH(Pay_Item_Search_Text,H2927)),MAX(G$4:$G2926)+1,0)))</f>
        <v>2923</v>
      </c>
      <c r="H2927" s="1" t="str">
        <f>IF(Table_PayItems[[#This Row],[Description]]="_","_ Unique Item - "&amp;Table_PayItems[[#This Row],[Item]]&amp;" - $"&amp;Table_PayItems[[#This Row],[Unit]],Table_PayItems[[#This Row],[Description]]&amp;" - $"&amp;Table_PayItems[[#This Row],[Unit]])</f>
        <v>Hemerocallis Variety, #1 cont. - $Ea</v>
      </c>
      <c r="I2927" s="29" t="str">
        <f>IFERROR(VLOOKUP(ROWS($M$5:M2927),Table_PayItems[[Search Key]:[Concentrated Name]],2,FALSE),"")</f>
        <v>Hemerocallis Variety, #1 cont. - $Ea</v>
      </c>
      <c r="J2927" s="1"/>
      <c r="K2927" s="1"/>
      <c r="L2927" s="22">
        <f>IF(ISNUMBER(SEARCH(Pay_Item_Search_Text_2,M2927)),MAX($L$4:L2926)+1,0)</f>
        <v>0</v>
      </c>
      <c r="M2927" s="1" t="str">
        <f>IFERROR(VLOOKUP(ROWS($M$5:M2927),Table_PayItems[[Search Key]:[Concentrated Name]],2,FALSE),"")</f>
        <v>Hemerocallis Variety, #1 cont. - $Ea</v>
      </c>
      <c r="N2927" s="1" t="str">
        <f>IFERROR(VLOOKUP(ROWS($M$5:N2927),$L$5:$M$7000,2,FALSE),"")</f>
        <v/>
      </c>
      <c r="O2927" s="1" t="str">
        <f>IFERROR(VLOOKUP(ROWS($O$5:O2927),$K$5:$L$7000,2,FALSE),"")</f>
        <v/>
      </c>
    </row>
    <row r="2928" spans="2:15" ht="15" customHeight="1" x14ac:dyDescent="0.25">
      <c r="B2928" s="178" t="s">
        <v>12655</v>
      </c>
      <c r="C2928" s="178" t="s">
        <v>88</v>
      </c>
      <c r="D2928" s="178" t="s">
        <v>7283</v>
      </c>
      <c r="E2928" s="178" t="s">
        <v>6993</v>
      </c>
      <c r="F2928" s="178" t="s">
        <v>17</v>
      </c>
      <c r="G2928" s="1">
        <f>IF(ISNUMBER(Pay_Item_Search_Text),IF(ISNUMBER(IF(FIND(Pay_Item_Search_Text,B2928)=1,1, "FALSE")),MAX(G$4:$G2927)+1,IF(ISNUMBER(Pay_Item_Search_Text),0,IF(ISNUMBER(SEARCH(Pay_Item_Search_Text,H2928)),MAX(G$4:$G2927)+1,0))),IF(ISNUMBER(Pay_Item_Search_Text),0,IF(ISNUMBER(SEARCH(Pay_Item_Search_Text,H2928)),MAX(G$4:$G2927)+1,0)))</f>
        <v>2924</v>
      </c>
      <c r="H2928" s="1" t="str">
        <f>IF(Table_PayItems[[#This Row],[Description]]="_","_ Unique Item - "&amp;Table_PayItems[[#This Row],[Item]]&amp;" - $"&amp;Table_PayItems[[#This Row],[Unit]],Table_PayItems[[#This Row],[Description]]&amp;" - $"&amp;Table_PayItems[[#This Row],[Unit]])</f>
        <v>Hemerocallis Variety, #3 cont. - $Ea</v>
      </c>
      <c r="I2928" s="29" t="str">
        <f>IFERROR(VLOOKUP(ROWS($M$5:M2928),Table_PayItems[[Search Key]:[Concentrated Name]],2,FALSE),"")</f>
        <v>Hemerocallis Variety, #3 cont. - $Ea</v>
      </c>
      <c r="J2928" s="1"/>
      <c r="K2928" s="1"/>
      <c r="L2928" s="22">
        <f>IF(ISNUMBER(SEARCH(Pay_Item_Search_Text_2,M2928)),MAX($L$4:L2927)+1,0)</f>
        <v>0</v>
      </c>
      <c r="M2928" s="1" t="str">
        <f>IFERROR(VLOOKUP(ROWS($M$5:M2928),Table_PayItems[[Search Key]:[Concentrated Name]],2,FALSE),"")</f>
        <v>Hemerocallis Variety, #3 cont. - $Ea</v>
      </c>
      <c r="N2928" s="1" t="str">
        <f>IFERROR(VLOOKUP(ROWS($M$5:N2928),$L$5:$M$7000,2,FALSE),"")</f>
        <v/>
      </c>
      <c r="O2928" s="1" t="str">
        <f>IFERROR(VLOOKUP(ROWS($O$5:O2928),$K$5:$L$7000,2,FALSE),"")</f>
        <v/>
      </c>
    </row>
    <row r="2929" spans="2:15" ht="15" customHeight="1" x14ac:dyDescent="0.25">
      <c r="B2929" s="178" t="s">
        <v>12656</v>
      </c>
      <c r="C2929" s="178" t="s">
        <v>88</v>
      </c>
      <c r="D2929" s="178" t="s">
        <v>7284</v>
      </c>
      <c r="E2929" s="178" t="s">
        <v>6993</v>
      </c>
      <c r="F2929" s="178" t="s">
        <v>17</v>
      </c>
      <c r="G2929" s="1">
        <f>IF(ISNUMBER(Pay_Item_Search_Text),IF(ISNUMBER(IF(FIND(Pay_Item_Search_Text,B2929)=1,1, "FALSE")),MAX(G$4:$G2928)+1,IF(ISNUMBER(Pay_Item_Search_Text),0,IF(ISNUMBER(SEARCH(Pay_Item_Search_Text,H2929)),MAX(G$4:$G2928)+1,0))),IF(ISNUMBER(Pay_Item_Search_Text),0,IF(ISNUMBER(SEARCH(Pay_Item_Search_Text,H2929)),MAX(G$4:$G2928)+1,0)))</f>
        <v>2925</v>
      </c>
      <c r="H2929" s="1" t="str">
        <f>IF(Table_PayItems[[#This Row],[Description]]="_","_ Unique Item - "&amp;Table_PayItems[[#This Row],[Item]]&amp;" - $"&amp;Table_PayItems[[#This Row],[Unit]],Table_PayItems[[#This Row],[Description]]&amp;" - $"&amp;Table_PayItems[[#This Row],[Unit]])</f>
        <v>Hemerocallis Variety, 2 inch pot - $Ea</v>
      </c>
      <c r="I2929" s="29" t="str">
        <f>IFERROR(VLOOKUP(ROWS($M$5:M2929),Table_PayItems[[Search Key]:[Concentrated Name]],2,FALSE),"")</f>
        <v>Hemerocallis Variety, 2 inch pot - $Ea</v>
      </c>
      <c r="J2929" s="1"/>
      <c r="K2929" s="1"/>
      <c r="L2929" s="22">
        <f>IF(ISNUMBER(SEARCH(Pay_Item_Search_Text_2,M2929)),MAX($L$4:L2928)+1,0)</f>
        <v>0</v>
      </c>
      <c r="M2929" s="1" t="str">
        <f>IFERROR(VLOOKUP(ROWS($M$5:M2929),Table_PayItems[[Search Key]:[Concentrated Name]],2,FALSE),"")</f>
        <v>Hemerocallis Variety, 2 inch pot - $Ea</v>
      </c>
      <c r="N2929" s="1" t="str">
        <f>IFERROR(VLOOKUP(ROWS($M$5:N2929),$L$5:$M$7000,2,FALSE),"")</f>
        <v/>
      </c>
      <c r="O2929" s="1" t="str">
        <f>IFERROR(VLOOKUP(ROWS($O$5:O2929),$K$5:$L$7000,2,FALSE),"")</f>
        <v/>
      </c>
    </row>
    <row r="2930" spans="2:15" ht="15" customHeight="1" x14ac:dyDescent="0.25">
      <c r="B2930" s="178" t="s">
        <v>12657</v>
      </c>
      <c r="C2930" s="178" t="s">
        <v>88</v>
      </c>
      <c r="D2930" s="178" t="s">
        <v>7285</v>
      </c>
      <c r="E2930" s="178" t="s">
        <v>6993</v>
      </c>
      <c r="F2930" s="178" t="s">
        <v>17</v>
      </c>
      <c r="G2930" s="1">
        <f>IF(ISNUMBER(Pay_Item_Search_Text),IF(ISNUMBER(IF(FIND(Pay_Item_Search_Text,B2930)=1,1, "FALSE")),MAX(G$4:$G2929)+1,IF(ISNUMBER(Pay_Item_Search_Text),0,IF(ISNUMBER(SEARCH(Pay_Item_Search_Text,H2930)),MAX(G$4:$G2929)+1,0))),IF(ISNUMBER(Pay_Item_Search_Text),0,IF(ISNUMBER(SEARCH(Pay_Item_Search_Text,H2930)),MAX(G$4:$G2929)+1,0)))</f>
        <v>2926</v>
      </c>
      <c r="H2930" s="1" t="str">
        <f>IF(Table_PayItems[[#This Row],[Description]]="_","_ Unique Item - "&amp;Table_PayItems[[#This Row],[Item]]&amp;" - $"&amp;Table_PayItems[[#This Row],[Unit]],Table_PayItems[[#This Row],[Description]]&amp;" - $"&amp;Table_PayItems[[#This Row],[Unit]])</f>
        <v>Hemerocallis Variety, 3 inch pot - $Ea</v>
      </c>
      <c r="I2930" s="29" t="str">
        <f>IFERROR(VLOOKUP(ROWS($M$5:M2930),Table_PayItems[[Search Key]:[Concentrated Name]],2,FALSE),"")</f>
        <v>Hemerocallis Variety, 3 inch pot - $Ea</v>
      </c>
      <c r="J2930" s="1"/>
      <c r="K2930" s="1"/>
      <c r="L2930" s="22">
        <f>IF(ISNUMBER(SEARCH(Pay_Item_Search_Text_2,M2930)),MAX($L$4:L2929)+1,0)</f>
        <v>0</v>
      </c>
      <c r="M2930" s="1" t="str">
        <f>IFERROR(VLOOKUP(ROWS($M$5:M2930),Table_PayItems[[Search Key]:[Concentrated Name]],2,FALSE),"")</f>
        <v>Hemerocallis Variety, 3 inch pot - $Ea</v>
      </c>
      <c r="N2930" s="1" t="str">
        <f>IFERROR(VLOOKUP(ROWS($M$5:N2930),$L$5:$M$7000,2,FALSE),"")</f>
        <v/>
      </c>
      <c r="O2930" s="1" t="str">
        <f>IFERROR(VLOOKUP(ROWS($O$5:O2930),$K$5:$L$7000,2,FALSE),"")</f>
        <v/>
      </c>
    </row>
    <row r="2931" spans="2:15" ht="15" customHeight="1" x14ac:dyDescent="0.25">
      <c r="B2931" s="178" t="s">
        <v>12658</v>
      </c>
      <c r="C2931" s="178" t="s">
        <v>88</v>
      </c>
      <c r="D2931" s="178" t="s">
        <v>7286</v>
      </c>
      <c r="E2931" s="178" t="s">
        <v>6993</v>
      </c>
      <c r="F2931" s="178" t="s">
        <v>17</v>
      </c>
      <c r="G2931" s="1">
        <f>IF(ISNUMBER(Pay_Item_Search_Text),IF(ISNUMBER(IF(FIND(Pay_Item_Search_Text,B2931)=1,1, "FALSE")),MAX(G$4:$G2930)+1,IF(ISNUMBER(Pay_Item_Search_Text),0,IF(ISNUMBER(SEARCH(Pay_Item_Search_Text,H2931)),MAX(G$4:$G2930)+1,0))),IF(ISNUMBER(Pay_Item_Search_Text),0,IF(ISNUMBER(SEARCH(Pay_Item_Search_Text,H2931)),MAX(G$4:$G2930)+1,0)))</f>
        <v>2927</v>
      </c>
      <c r="H2931" s="1" t="str">
        <f>IF(Table_PayItems[[#This Row],[Description]]="_","_ Unique Item - "&amp;Table_PayItems[[#This Row],[Item]]&amp;" - $"&amp;Table_PayItems[[#This Row],[Unit]],Table_PayItems[[#This Row],[Description]]&amp;" - $"&amp;Table_PayItems[[#This Row],[Unit]])</f>
        <v>Hemerocallis Variety, 4 inch pot - $Ea</v>
      </c>
      <c r="I2931" s="29" t="str">
        <f>IFERROR(VLOOKUP(ROWS($M$5:M2931),Table_PayItems[[Search Key]:[Concentrated Name]],2,FALSE),"")</f>
        <v>Hemerocallis Variety, 4 inch pot - $Ea</v>
      </c>
      <c r="J2931" s="1"/>
      <c r="K2931" s="1"/>
      <c r="L2931" s="22">
        <f>IF(ISNUMBER(SEARCH(Pay_Item_Search_Text_2,M2931)),MAX($L$4:L2930)+1,0)</f>
        <v>0</v>
      </c>
      <c r="M2931" s="1" t="str">
        <f>IFERROR(VLOOKUP(ROWS($M$5:M2931),Table_PayItems[[Search Key]:[Concentrated Name]],2,FALSE),"")</f>
        <v>Hemerocallis Variety, 4 inch pot - $Ea</v>
      </c>
      <c r="N2931" s="1" t="str">
        <f>IFERROR(VLOOKUP(ROWS($M$5:N2931),$L$5:$M$7000,2,FALSE),"")</f>
        <v/>
      </c>
      <c r="O2931" s="1" t="str">
        <f>IFERROR(VLOOKUP(ROWS($O$5:O2931),$K$5:$L$7000,2,FALSE),"")</f>
        <v/>
      </c>
    </row>
    <row r="2932" spans="2:15" ht="15" customHeight="1" x14ac:dyDescent="0.25">
      <c r="B2932" s="178" t="s">
        <v>14276</v>
      </c>
      <c r="C2932" s="178" t="s">
        <v>88</v>
      </c>
      <c r="D2932" s="178" t="s">
        <v>5182</v>
      </c>
      <c r="E2932" s="178" t="s">
        <v>5183</v>
      </c>
      <c r="F2932" s="178" t="s">
        <v>17</v>
      </c>
      <c r="G2932" s="1">
        <f>IF(ISNUMBER(Pay_Item_Search_Text),IF(ISNUMBER(IF(FIND(Pay_Item_Search_Text,B2932)=1,1, "FALSE")),MAX(G$4:$G2931)+1,IF(ISNUMBER(Pay_Item_Search_Text),0,IF(ISNUMBER(SEARCH(Pay_Item_Search_Text,H2932)),MAX(G$4:$G2931)+1,0))),IF(ISNUMBER(Pay_Item_Search_Text),0,IF(ISNUMBER(SEARCH(Pay_Item_Search_Text,H2932)),MAX(G$4:$G2931)+1,0)))</f>
        <v>2928</v>
      </c>
      <c r="H2932" s="1" t="str">
        <f>IF(Table_PayItems[[#This Row],[Description]]="_","_ Unique Item - "&amp;Table_PayItems[[#This Row],[Item]]&amp;" - $"&amp;Table_PayItems[[#This Row],[Unit]],Table_PayItems[[#This Row],[Description]]&amp;" - $"&amp;Table_PayItems[[#This Row],[Unit]])</f>
        <v>Hemispherical Video Detection Camera - $Ea</v>
      </c>
      <c r="I2932" s="29" t="str">
        <f>IFERROR(VLOOKUP(ROWS($M$5:M2932),Table_PayItems[[Search Key]:[Concentrated Name]],2,FALSE),"")</f>
        <v>Hemispherical Video Detection Camera - $Ea</v>
      </c>
      <c r="J2932" s="1"/>
      <c r="K2932" s="1"/>
      <c r="L2932" s="22">
        <f>IF(ISNUMBER(SEARCH(Pay_Item_Search_Text_2,M2932)),MAX($L$4:L2931)+1,0)</f>
        <v>0</v>
      </c>
      <c r="M2932" s="1" t="str">
        <f>IFERROR(VLOOKUP(ROWS($M$5:M2932),Table_PayItems[[Search Key]:[Concentrated Name]],2,FALSE),"")</f>
        <v>Hemispherical Video Detection Camera - $Ea</v>
      </c>
      <c r="N2932" s="1" t="str">
        <f>IFERROR(VLOOKUP(ROWS($M$5:N2932),$L$5:$M$7000,2,FALSE),"")</f>
        <v/>
      </c>
      <c r="O2932" s="1" t="str">
        <f>IFERROR(VLOOKUP(ROWS($O$5:O2932),$K$5:$L$7000,2,FALSE),"")</f>
        <v/>
      </c>
    </row>
    <row r="2933" spans="2:15" ht="15" customHeight="1" x14ac:dyDescent="0.25">
      <c r="B2933" s="178" t="s">
        <v>14278</v>
      </c>
      <c r="C2933" s="178" t="s">
        <v>88</v>
      </c>
      <c r="D2933" s="178" t="s">
        <v>5185</v>
      </c>
      <c r="E2933" s="178" t="s">
        <v>5183</v>
      </c>
      <c r="F2933" s="178" t="s">
        <v>17</v>
      </c>
      <c r="G2933" s="1">
        <f>IF(ISNUMBER(Pay_Item_Search_Text),IF(ISNUMBER(IF(FIND(Pay_Item_Search_Text,B2933)=1,1, "FALSE")),MAX(G$4:$G2932)+1,IF(ISNUMBER(Pay_Item_Search_Text),0,IF(ISNUMBER(SEARCH(Pay_Item_Search_Text,H2933)),MAX(G$4:$G2932)+1,0))),IF(ISNUMBER(Pay_Item_Search_Text),0,IF(ISNUMBER(SEARCH(Pay_Item_Search_Text,H2933)),MAX(G$4:$G2932)+1,0)))</f>
        <v>2929</v>
      </c>
      <c r="H2933" s="1" t="str">
        <f>IF(Table_PayItems[[#This Row],[Description]]="_","_ Unique Item - "&amp;Table_PayItems[[#This Row],[Item]]&amp;" - $"&amp;Table_PayItems[[#This Row],[Unit]],Table_PayItems[[#This Row],[Description]]&amp;" - $"&amp;Table_PayItems[[#This Row],[Unit]])</f>
        <v>Hemispherical Video Detection Camera, Rem - $Ea</v>
      </c>
      <c r="I2933" s="29" t="str">
        <f>IFERROR(VLOOKUP(ROWS($M$5:M2933),Table_PayItems[[Search Key]:[Concentrated Name]],2,FALSE),"")</f>
        <v>Hemispherical Video Detection Camera, Rem - $Ea</v>
      </c>
      <c r="J2933" s="1"/>
      <c r="K2933" s="1"/>
      <c r="L2933" s="22">
        <f>IF(ISNUMBER(SEARCH(Pay_Item_Search_Text_2,M2933)),MAX($L$4:L2932)+1,0)</f>
        <v>0</v>
      </c>
      <c r="M2933" s="1" t="str">
        <f>IFERROR(VLOOKUP(ROWS($M$5:M2933),Table_PayItems[[Search Key]:[Concentrated Name]],2,FALSE),"")</f>
        <v>Hemispherical Video Detection Camera, Rem - $Ea</v>
      </c>
      <c r="N2933" s="1" t="str">
        <f>IFERROR(VLOOKUP(ROWS($M$5:N2933),$L$5:$M$7000,2,FALSE),"")</f>
        <v/>
      </c>
      <c r="O2933" s="1" t="str">
        <f>IFERROR(VLOOKUP(ROWS($O$5:O2933),$K$5:$L$7000,2,FALSE),"")</f>
        <v/>
      </c>
    </row>
    <row r="2934" spans="2:15" ht="15" customHeight="1" x14ac:dyDescent="0.25">
      <c r="B2934" s="178" t="s">
        <v>14280</v>
      </c>
      <c r="C2934" s="178" t="s">
        <v>88</v>
      </c>
      <c r="D2934" s="178" t="s">
        <v>5187</v>
      </c>
      <c r="E2934" s="178" t="s">
        <v>5183</v>
      </c>
      <c r="F2934" s="178" t="s">
        <v>17</v>
      </c>
      <c r="G2934" s="1">
        <f>IF(ISNUMBER(Pay_Item_Search_Text),IF(ISNUMBER(IF(FIND(Pay_Item_Search_Text,B2934)=1,1, "FALSE")),MAX(G$4:$G2933)+1,IF(ISNUMBER(Pay_Item_Search_Text),0,IF(ISNUMBER(SEARCH(Pay_Item_Search_Text,H2934)),MAX(G$4:$G2933)+1,0))),IF(ISNUMBER(Pay_Item_Search_Text),0,IF(ISNUMBER(SEARCH(Pay_Item_Search_Text,H2934)),MAX(G$4:$G2933)+1,0)))</f>
        <v>2930</v>
      </c>
      <c r="H2934" s="1" t="str">
        <f>IF(Table_PayItems[[#This Row],[Description]]="_","_ Unique Item - "&amp;Table_PayItems[[#This Row],[Item]]&amp;" - $"&amp;Table_PayItems[[#This Row],[Unit]],Table_PayItems[[#This Row],[Description]]&amp;" - $"&amp;Table_PayItems[[#This Row],[Unit]])</f>
        <v>Hemispherical Video Detection Camera, Salv - $Ea</v>
      </c>
      <c r="I2934" s="29" t="str">
        <f>IFERROR(VLOOKUP(ROWS($M$5:M2934),Table_PayItems[[Search Key]:[Concentrated Name]],2,FALSE),"")</f>
        <v>Hemispherical Video Detection Camera, Salv - $Ea</v>
      </c>
      <c r="J2934" s="1"/>
      <c r="K2934" s="1"/>
      <c r="L2934" s="22">
        <f>IF(ISNUMBER(SEARCH(Pay_Item_Search_Text_2,M2934)),MAX($L$4:L2933)+1,0)</f>
        <v>0</v>
      </c>
      <c r="M2934" s="1" t="str">
        <f>IFERROR(VLOOKUP(ROWS($M$5:M2934),Table_PayItems[[Search Key]:[Concentrated Name]],2,FALSE),"")</f>
        <v>Hemispherical Video Detection Camera, Salv - $Ea</v>
      </c>
      <c r="N2934" s="1" t="str">
        <f>IFERROR(VLOOKUP(ROWS($M$5:N2934),$L$5:$M$7000,2,FALSE),"")</f>
        <v/>
      </c>
      <c r="O2934" s="1" t="str">
        <f>IFERROR(VLOOKUP(ROWS($O$5:O2934),$K$5:$L$7000,2,FALSE),"")</f>
        <v/>
      </c>
    </row>
    <row r="2935" spans="2:15" ht="15" customHeight="1" x14ac:dyDescent="0.25">
      <c r="B2935" s="178" t="s">
        <v>14277</v>
      </c>
      <c r="C2935" s="178" t="s">
        <v>88</v>
      </c>
      <c r="D2935" s="178" t="s">
        <v>5184</v>
      </c>
      <c r="E2935" s="178" t="s">
        <v>5183</v>
      </c>
      <c r="F2935" s="178" t="s">
        <v>17</v>
      </c>
      <c r="G2935" s="1">
        <f>IF(ISNUMBER(Pay_Item_Search_Text),IF(ISNUMBER(IF(FIND(Pay_Item_Search_Text,B2935)=1,1, "FALSE")),MAX(G$4:$G2934)+1,IF(ISNUMBER(Pay_Item_Search_Text),0,IF(ISNUMBER(SEARCH(Pay_Item_Search_Text,H2935)),MAX(G$4:$G2934)+1,0))),IF(ISNUMBER(Pay_Item_Search_Text),0,IF(ISNUMBER(SEARCH(Pay_Item_Search_Text,H2935)),MAX(G$4:$G2934)+1,0)))</f>
        <v>2931</v>
      </c>
      <c r="H2935" s="1" t="str">
        <f>IF(Table_PayItems[[#This Row],[Description]]="_","_ Unique Item - "&amp;Table_PayItems[[#This Row],[Item]]&amp;" - $"&amp;Table_PayItems[[#This Row],[Unit]],Table_PayItems[[#This Row],[Description]]&amp;" - $"&amp;Table_PayItems[[#This Row],[Unit]])</f>
        <v>Hemispherical Video Detection System - $Ea</v>
      </c>
      <c r="I2935" s="29" t="str">
        <f>IFERROR(VLOOKUP(ROWS($M$5:M2935),Table_PayItems[[Search Key]:[Concentrated Name]],2,FALSE),"")</f>
        <v>Hemispherical Video Detection System - $Ea</v>
      </c>
      <c r="J2935" s="1"/>
      <c r="K2935" s="1"/>
      <c r="L2935" s="22">
        <f>IF(ISNUMBER(SEARCH(Pay_Item_Search_Text_2,M2935)),MAX($L$4:L2934)+1,0)</f>
        <v>0</v>
      </c>
      <c r="M2935" s="1" t="str">
        <f>IFERROR(VLOOKUP(ROWS($M$5:M2935),Table_PayItems[[Search Key]:[Concentrated Name]],2,FALSE),"")</f>
        <v>Hemispherical Video Detection System - $Ea</v>
      </c>
      <c r="N2935" s="1" t="str">
        <f>IFERROR(VLOOKUP(ROWS($M$5:N2935),$L$5:$M$7000,2,FALSE),"")</f>
        <v/>
      </c>
      <c r="O2935" s="1" t="str">
        <f>IFERROR(VLOOKUP(ROWS($O$5:O2935),$K$5:$L$7000,2,FALSE),"")</f>
        <v/>
      </c>
    </row>
    <row r="2936" spans="2:15" ht="15" customHeight="1" x14ac:dyDescent="0.25">
      <c r="B2936" s="178" t="s">
        <v>14279</v>
      </c>
      <c r="C2936" s="178" t="s">
        <v>88</v>
      </c>
      <c r="D2936" s="178" t="s">
        <v>5186</v>
      </c>
      <c r="E2936" s="178" t="s">
        <v>5183</v>
      </c>
      <c r="F2936" s="178" t="s">
        <v>17</v>
      </c>
      <c r="G2936" s="1">
        <f>IF(ISNUMBER(Pay_Item_Search_Text),IF(ISNUMBER(IF(FIND(Pay_Item_Search_Text,B2936)=1,1, "FALSE")),MAX(G$4:$G2935)+1,IF(ISNUMBER(Pay_Item_Search_Text),0,IF(ISNUMBER(SEARCH(Pay_Item_Search_Text,H2936)),MAX(G$4:$G2935)+1,0))),IF(ISNUMBER(Pay_Item_Search_Text),0,IF(ISNUMBER(SEARCH(Pay_Item_Search_Text,H2936)),MAX(G$4:$G2935)+1,0)))</f>
        <v>2932</v>
      </c>
      <c r="H2936" s="1" t="str">
        <f>IF(Table_PayItems[[#This Row],[Description]]="_","_ Unique Item - "&amp;Table_PayItems[[#This Row],[Item]]&amp;" - $"&amp;Table_PayItems[[#This Row],[Unit]],Table_PayItems[[#This Row],[Description]]&amp;" - $"&amp;Table_PayItems[[#This Row],[Unit]])</f>
        <v>Hemispherical Video Detection System, Rem - $Ea</v>
      </c>
      <c r="I2936" s="29" t="str">
        <f>IFERROR(VLOOKUP(ROWS($M$5:M2936),Table_PayItems[[Search Key]:[Concentrated Name]],2,FALSE),"")</f>
        <v>Hemispherical Video Detection System, Rem - $Ea</v>
      </c>
      <c r="J2936" s="1"/>
      <c r="K2936" s="1"/>
      <c r="L2936" s="22">
        <f>IF(ISNUMBER(SEARCH(Pay_Item_Search_Text_2,M2936)),MAX($L$4:L2935)+1,0)</f>
        <v>0</v>
      </c>
      <c r="M2936" s="1" t="str">
        <f>IFERROR(VLOOKUP(ROWS($M$5:M2936),Table_PayItems[[Search Key]:[Concentrated Name]],2,FALSE),"")</f>
        <v>Hemispherical Video Detection System, Rem - $Ea</v>
      </c>
      <c r="N2936" s="1" t="str">
        <f>IFERROR(VLOOKUP(ROWS($M$5:N2936),$L$5:$M$7000,2,FALSE),"")</f>
        <v/>
      </c>
      <c r="O2936" s="1" t="str">
        <f>IFERROR(VLOOKUP(ROWS($O$5:O2936),$K$5:$L$7000,2,FALSE),"")</f>
        <v/>
      </c>
    </row>
    <row r="2937" spans="2:15" ht="15" customHeight="1" x14ac:dyDescent="0.25">
      <c r="B2937" s="178" t="s">
        <v>14281</v>
      </c>
      <c r="C2937" s="178" t="s">
        <v>88</v>
      </c>
      <c r="D2937" s="178" t="s">
        <v>5188</v>
      </c>
      <c r="E2937" s="178" t="s">
        <v>5183</v>
      </c>
      <c r="F2937" s="178" t="s">
        <v>17</v>
      </c>
      <c r="G2937" s="1">
        <f>IF(ISNUMBER(Pay_Item_Search_Text),IF(ISNUMBER(IF(FIND(Pay_Item_Search_Text,B2937)=1,1, "FALSE")),MAX(G$4:$G2936)+1,IF(ISNUMBER(Pay_Item_Search_Text),0,IF(ISNUMBER(SEARCH(Pay_Item_Search_Text,H2937)),MAX(G$4:$G2936)+1,0))),IF(ISNUMBER(Pay_Item_Search_Text),0,IF(ISNUMBER(SEARCH(Pay_Item_Search_Text,H2937)),MAX(G$4:$G2936)+1,0)))</f>
        <v>2933</v>
      </c>
      <c r="H2937" s="1" t="str">
        <f>IF(Table_PayItems[[#This Row],[Description]]="_","_ Unique Item - "&amp;Table_PayItems[[#This Row],[Item]]&amp;" - $"&amp;Table_PayItems[[#This Row],[Unit]],Table_PayItems[[#This Row],[Description]]&amp;" - $"&amp;Table_PayItems[[#This Row],[Unit]])</f>
        <v>Hemispherical Video Detection System, Salv - $Ea</v>
      </c>
      <c r="I2937" s="29" t="str">
        <f>IFERROR(VLOOKUP(ROWS($M$5:M2937),Table_PayItems[[Search Key]:[Concentrated Name]],2,FALSE),"")</f>
        <v>Hemispherical Video Detection System, Salv - $Ea</v>
      </c>
      <c r="J2937" s="1"/>
      <c r="K2937" s="1"/>
      <c r="L2937" s="22">
        <f>IF(ISNUMBER(SEARCH(Pay_Item_Search_Text_2,M2937)),MAX($L$4:L2936)+1,0)</f>
        <v>0</v>
      </c>
      <c r="M2937" s="1" t="str">
        <f>IFERROR(VLOOKUP(ROWS($M$5:M2937),Table_PayItems[[Search Key]:[Concentrated Name]],2,FALSE),"")</f>
        <v>Hemispherical Video Detection System, Salv - $Ea</v>
      </c>
      <c r="N2937" s="1" t="str">
        <f>IFERROR(VLOOKUP(ROWS($M$5:N2937),$L$5:$M$7000,2,FALSE),"")</f>
        <v/>
      </c>
      <c r="O2937" s="1" t="str">
        <f>IFERROR(VLOOKUP(ROWS($O$5:O2937),$K$5:$L$7000,2,FALSE),"")</f>
        <v/>
      </c>
    </row>
    <row r="2938" spans="2:15" ht="15" customHeight="1" x14ac:dyDescent="0.25">
      <c r="B2938" s="178" t="s">
        <v>13832</v>
      </c>
      <c r="C2938" s="178" t="s">
        <v>88</v>
      </c>
      <c r="D2938" s="178" t="s">
        <v>4750</v>
      </c>
      <c r="E2938" s="178" t="s">
        <v>17</v>
      </c>
      <c r="F2938" s="178" t="s">
        <v>17</v>
      </c>
      <c r="G2938" s="1">
        <f>IF(ISNUMBER(Pay_Item_Search_Text),IF(ISNUMBER(IF(FIND(Pay_Item_Search_Text,B2938)=1,1, "FALSE")),MAX(G$4:$G2937)+1,IF(ISNUMBER(Pay_Item_Search_Text),0,IF(ISNUMBER(SEARCH(Pay_Item_Search_Text,H2938)),MAX(G$4:$G2937)+1,0))),IF(ISNUMBER(Pay_Item_Search_Text),0,IF(ISNUMBER(SEARCH(Pay_Item_Search_Text,H2938)),MAX(G$4:$G2937)+1,0)))</f>
        <v>2934</v>
      </c>
      <c r="H2938" s="1" t="str">
        <f>IF(Table_PayItems[[#This Row],[Description]]="_","_ Unique Item - "&amp;Table_PayItems[[#This Row],[Item]]&amp;" - $"&amp;Table_PayItems[[#This Row],[Unit]],Table_PayItems[[#This Row],[Description]]&amp;" - $"&amp;Table_PayItems[[#This Row],[Unit]])</f>
        <v>Hh, Abandon - $Ea</v>
      </c>
      <c r="I2938" s="29" t="str">
        <f>IFERROR(VLOOKUP(ROWS($M$5:M2938),Table_PayItems[[Search Key]:[Concentrated Name]],2,FALSE),"")</f>
        <v>Hh, Abandon - $Ea</v>
      </c>
      <c r="J2938" s="1"/>
      <c r="K2938" s="1"/>
      <c r="L2938" s="22">
        <f>IF(ISNUMBER(SEARCH(Pay_Item_Search_Text_2,M2938)),MAX($L$4:L2937)+1,0)</f>
        <v>0</v>
      </c>
      <c r="M2938" s="1" t="str">
        <f>IFERROR(VLOOKUP(ROWS($M$5:M2938),Table_PayItems[[Search Key]:[Concentrated Name]],2,FALSE),"")</f>
        <v>Hh, Abandon - $Ea</v>
      </c>
      <c r="N2938" s="1" t="str">
        <f>IFERROR(VLOOKUP(ROWS($M$5:N2938),$L$5:$M$7000,2,FALSE),"")</f>
        <v/>
      </c>
      <c r="O2938" s="1" t="str">
        <f>IFERROR(VLOOKUP(ROWS($O$5:O2938),$K$5:$L$7000,2,FALSE),"")</f>
        <v/>
      </c>
    </row>
    <row r="2939" spans="2:15" ht="15" customHeight="1" x14ac:dyDescent="0.25">
      <c r="B2939" s="178" t="s">
        <v>13833</v>
      </c>
      <c r="C2939" s="178" t="s">
        <v>88</v>
      </c>
      <c r="D2939" s="178" t="s">
        <v>4751</v>
      </c>
      <c r="E2939" s="178" t="s">
        <v>17</v>
      </c>
      <c r="F2939" s="178" t="s">
        <v>17</v>
      </c>
      <c r="G2939" s="1">
        <f>IF(ISNUMBER(Pay_Item_Search_Text),IF(ISNUMBER(IF(FIND(Pay_Item_Search_Text,B2939)=1,1, "FALSE")),MAX(G$4:$G2938)+1,IF(ISNUMBER(Pay_Item_Search_Text),0,IF(ISNUMBER(SEARCH(Pay_Item_Search_Text,H2939)),MAX(G$4:$G2938)+1,0))),IF(ISNUMBER(Pay_Item_Search_Text),0,IF(ISNUMBER(SEARCH(Pay_Item_Search_Text,H2939)),MAX(G$4:$G2938)+1,0)))</f>
        <v>2935</v>
      </c>
      <c r="H2939" s="1" t="str">
        <f>IF(Table_PayItems[[#This Row],[Description]]="_","_ Unique Item - "&amp;Table_PayItems[[#This Row],[Item]]&amp;" - $"&amp;Table_PayItems[[#This Row],[Unit]],Table_PayItems[[#This Row],[Description]]&amp;" - $"&amp;Table_PayItems[[#This Row],[Unit]])</f>
        <v>Hh, Access - $Ea</v>
      </c>
      <c r="I2939" s="29" t="str">
        <f>IFERROR(VLOOKUP(ROWS($M$5:M2939),Table_PayItems[[Search Key]:[Concentrated Name]],2,FALSE),"")</f>
        <v>Hh, Access - $Ea</v>
      </c>
      <c r="J2939" s="1"/>
      <c r="K2939" s="1"/>
      <c r="L2939" s="22">
        <f>IF(ISNUMBER(SEARCH(Pay_Item_Search_Text_2,M2939)),MAX($L$4:L2938)+1,0)</f>
        <v>0</v>
      </c>
      <c r="M2939" s="1" t="str">
        <f>IFERROR(VLOOKUP(ROWS($M$5:M2939),Table_PayItems[[Search Key]:[Concentrated Name]],2,FALSE),"")</f>
        <v>Hh, Access - $Ea</v>
      </c>
      <c r="N2939" s="1" t="str">
        <f>IFERROR(VLOOKUP(ROWS($M$5:N2939),$L$5:$M$7000,2,FALSE),"")</f>
        <v/>
      </c>
      <c r="O2939" s="1" t="str">
        <f>IFERROR(VLOOKUP(ROWS($O$5:O2939),$K$5:$L$7000,2,FALSE),"")</f>
        <v/>
      </c>
    </row>
    <row r="2940" spans="2:15" ht="15" customHeight="1" x14ac:dyDescent="0.25">
      <c r="B2940" s="178" t="s">
        <v>13834</v>
      </c>
      <c r="C2940" s="178" t="s">
        <v>88</v>
      </c>
      <c r="D2940" s="178" t="s">
        <v>4752</v>
      </c>
      <c r="E2940" s="178" t="s">
        <v>17</v>
      </c>
      <c r="F2940" s="178" t="s">
        <v>17</v>
      </c>
      <c r="G2940" s="1">
        <f>IF(ISNUMBER(Pay_Item_Search_Text),IF(ISNUMBER(IF(FIND(Pay_Item_Search_Text,B2940)=1,1, "FALSE")),MAX(G$4:$G2939)+1,IF(ISNUMBER(Pay_Item_Search_Text),0,IF(ISNUMBER(SEARCH(Pay_Item_Search_Text,H2940)),MAX(G$4:$G2939)+1,0))),IF(ISNUMBER(Pay_Item_Search_Text),0,IF(ISNUMBER(SEARCH(Pay_Item_Search_Text,H2940)),MAX(G$4:$G2939)+1,0)))</f>
        <v>2936</v>
      </c>
      <c r="H2940" s="1" t="str">
        <f>IF(Table_PayItems[[#This Row],[Description]]="_","_ Unique Item - "&amp;Table_PayItems[[#This Row],[Item]]&amp;" - $"&amp;Table_PayItems[[#This Row],[Unit]],Table_PayItems[[#This Row],[Description]]&amp;" - $"&amp;Table_PayItems[[#This Row],[Unit]])</f>
        <v>Hh, Adj - $Ea</v>
      </c>
      <c r="I2940" s="29" t="str">
        <f>IFERROR(VLOOKUP(ROWS($M$5:M2940),Table_PayItems[[Search Key]:[Concentrated Name]],2,FALSE),"")</f>
        <v>Hh, Adj - $Ea</v>
      </c>
      <c r="J2940" s="1"/>
      <c r="K2940" s="1"/>
      <c r="L2940" s="22">
        <f>IF(ISNUMBER(SEARCH(Pay_Item_Search_Text_2,M2940)),MAX($L$4:L2939)+1,0)</f>
        <v>0</v>
      </c>
      <c r="M2940" s="1" t="str">
        <f>IFERROR(VLOOKUP(ROWS($M$5:M2940),Table_PayItems[[Search Key]:[Concentrated Name]],2,FALSE),"")</f>
        <v>Hh, Adj - $Ea</v>
      </c>
      <c r="N2940" s="1" t="str">
        <f>IFERROR(VLOOKUP(ROWS($M$5:N2940),$L$5:$M$7000,2,FALSE),"")</f>
        <v/>
      </c>
      <c r="O2940" s="1" t="str">
        <f>IFERROR(VLOOKUP(ROWS($O$5:O2940),$K$5:$L$7000,2,FALSE),"")</f>
        <v/>
      </c>
    </row>
    <row r="2941" spans="2:15" ht="15" customHeight="1" x14ac:dyDescent="0.25">
      <c r="B2941" s="178" t="s">
        <v>13835</v>
      </c>
      <c r="C2941" s="178" t="s">
        <v>88</v>
      </c>
      <c r="D2941" s="178" t="s">
        <v>4753</v>
      </c>
      <c r="E2941" s="178" t="s">
        <v>17</v>
      </c>
      <c r="F2941" s="178" t="s">
        <v>17</v>
      </c>
      <c r="G2941" s="1">
        <f>IF(ISNUMBER(Pay_Item_Search_Text),IF(ISNUMBER(IF(FIND(Pay_Item_Search_Text,B2941)=1,1, "FALSE")),MAX(G$4:$G2940)+1,IF(ISNUMBER(Pay_Item_Search_Text),0,IF(ISNUMBER(SEARCH(Pay_Item_Search_Text,H2941)),MAX(G$4:$G2940)+1,0))),IF(ISNUMBER(Pay_Item_Search_Text),0,IF(ISNUMBER(SEARCH(Pay_Item_Search_Text,H2941)),MAX(G$4:$G2940)+1,0)))</f>
        <v>2937</v>
      </c>
      <c r="H2941" s="1" t="str">
        <f>IF(Table_PayItems[[#This Row],[Description]]="_","_ Unique Item - "&amp;Table_PayItems[[#This Row],[Item]]&amp;" - $"&amp;Table_PayItems[[#This Row],[Unit]],Table_PayItems[[#This Row],[Description]]&amp;" - $"&amp;Table_PayItems[[#This Row],[Unit]])</f>
        <v>Hh, Heavy Duty Cover - $Ea</v>
      </c>
      <c r="I2941" s="29" t="str">
        <f>IFERROR(VLOOKUP(ROWS($M$5:M2941),Table_PayItems[[Search Key]:[Concentrated Name]],2,FALSE),"")</f>
        <v>Hh, Heavy Duty Cover - $Ea</v>
      </c>
      <c r="J2941" s="1"/>
      <c r="K2941" s="1"/>
      <c r="L2941" s="22">
        <f>IF(ISNUMBER(SEARCH(Pay_Item_Search_Text_2,M2941)),MAX($L$4:L2940)+1,0)</f>
        <v>0</v>
      </c>
      <c r="M2941" s="1" t="str">
        <f>IFERROR(VLOOKUP(ROWS($M$5:M2941),Table_PayItems[[Search Key]:[Concentrated Name]],2,FALSE),"")</f>
        <v>Hh, Heavy Duty Cover - $Ea</v>
      </c>
      <c r="N2941" s="1" t="str">
        <f>IFERROR(VLOOKUP(ROWS($M$5:N2941),$L$5:$M$7000,2,FALSE),"")</f>
        <v/>
      </c>
      <c r="O2941" s="1" t="str">
        <f>IFERROR(VLOOKUP(ROWS($O$5:O2941),$K$5:$L$7000,2,FALSE),"")</f>
        <v/>
      </c>
    </row>
    <row r="2942" spans="2:15" ht="15" customHeight="1" x14ac:dyDescent="0.25">
      <c r="B2942" s="178" t="s">
        <v>13836</v>
      </c>
      <c r="C2942" s="178" t="s">
        <v>88</v>
      </c>
      <c r="D2942" s="178" t="s">
        <v>4754</v>
      </c>
      <c r="E2942" s="178" t="s">
        <v>17</v>
      </c>
      <c r="F2942" s="178" t="s">
        <v>17</v>
      </c>
      <c r="G2942" s="1">
        <f>IF(ISNUMBER(Pay_Item_Search_Text),IF(ISNUMBER(IF(FIND(Pay_Item_Search_Text,B2942)=1,1, "FALSE")),MAX(G$4:$G2941)+1,IF(ISNUMBER(Pay_Item_Search_Text),0,IF(ISNUMBER(SEARCH(Pay_Item_Search_Text,H2942)),MAX(G$4:$G2941)+1,0))),IF(ISNUMBER(Pay_Item_Search_Text),0,IF(ISNUMBER(SEARCH(Pay_Item_Search_Text,H2942)),MAX(G$4:$G2941)+1,0)))</f>
        <v>2938</v>
      </c>
      <c r="H2942" s="1" t="str">
        <f>IF(Table_PayItems[[#This Row],[Description]]="_","_ Unique Item - "&amp;Table_PayItems[[#This Row],[Item]]&amp;" - $"&amp;Table_PayItems[[#This Row],[Unit]],Table_PayItems[[#This Row],[Description]]&amp;" - $"&amp;Table_PayItems[[#This Row],[Unit]])</f>
        <v>Hh, Light Duty Cover - $Ea</v>
      </c>
      <c r="I2942" s="29" t="str">
        <f>IFERROR(VLOOKUP(ROWS($M$5:M2942),Table_PayItems[[Search Key]:[Concentrated Name]],2,FALSE),"")</f>
        <v>Hh, Light Duty Cover - $Ea</v>
      </c>
      <c r="J2942" s="1"/>
      <c r="K2942" s="1"/>
      <c r="L2942" s="22">
        <f>IF(ISNUMBER(SEARCH(Pay_Item_Search_Text_2,M2942)),MAX($L$4:L2941)+1,0)</f>
        <v>0</v>
      </c>
      <c r="M2942" s="1" t="str">
        <f>IFERROR(VLOOKUP(ROWS($M$5:M2942),Table_PayItems[[Search Key]:[Concentrated Name]],2,FALSE),"")</f>
        <v>Hh, Light Duty Cover - $Ea</v>
      </c>
      <c r="N2942" s="1" t="str">
        <f>IFERROR(VLOOKUP(ROWS($M$5:N2942),$L$5:$M$7000,2,FALSE),"")</f>
        <v/>
      </c>
      <c r="O2942" s="1" t="str">
        <f>IFERROR(VLOOKUP(ROWS($O$5:O2942),$K$5:$L$7000,2,FALSE),"")</f>
        <v/>
      </c>
    </row>
    <row r="2943" spans="2:15" ht="15" customHeight="1" x14ac:dyDescent="0.25">
      <c r="B2943" s="178" t="s">
        <v>13837</v>
      </c>
      <c r="C2943" s="178" t="s">
        <v>88</v>
      </c>
      <c r="D2943" s="178" t="s">
        <v>4755</v>
      </c>
      <c r="E2943" s="178" t="s">
        <v>2724</v>
      </c>
      <c r="F2943" s="178" t="s">
        <v>17</v>
      </c>
      <c r="G2943" s="1">
        <f>IF(ISNUMBER(Pay_Item_Search_Text),IF(ISNUMBER(IF(FIND(Pay_Item_Search_Text,B2943)=1,1, "FALSE")),MAX(G$4:$G2942)+1,IF(ISNUMBER(Pay_Item_Search_Text),0,IF(ISNUMBER(SEARCH(Pay_Item_Search_Text,H2943)),MAX(G$4:$G2942)+1,0))),IF(ISNUMBER(Pay_Item_Search_Text),0,IF(ISNUMBER(SEARCH(Pay_Item_Search_Text,H2943)),MAX(G$4:$G2942)+1,0)))</f>
        <v>2939</v>
      </c>
      <c r="H2943" s="1" t="str">
        <f>IF(Table_PayItems[[#This Row],[Description]]="_","_ Unique Item - "&amp;Table_PayItems[[#This Row],[Item]]&amp;" - $"&amp;Table_PayItems[[#This Row],[Unit]],Table_PayItems[[#This Row],[Description]]&amp;" - $"&amp;Table_PayItems[[#This Row],[Unit]])</f>
        <v>Hh, Polymer Conc - $Ea</v>
      </c>
      <c r="I2943" s="29" t="str">
        <f>IFERROR(VLOOKUP(ROWS($M$5:M2943),Table_PayItems[[Search Key]:[Concentrated Name]],2,FALSE),"")</f>
        <v>Hh, Polymer Conc - $Ea</v>
      </c>
      <c r="J2943" s="1"/>
      <c r="K2943" s="1"/>
      <c r="L2943" s="22">
        <f>IF(ISNUMBER(SEARCH(Pay_Item_Search_Text_2,M2943)),MAX($L$4:L2942)+1,0)</f>
        <v>0</v>
      </c>
      <c r="M2943" s="1" t="str">
        <f>IFERROR(VLOOKUP(ROWS($M$5:M2943),Table_PayItems[[Search Key]:[Concentrated Name]],2,FALSE),"")</f>
        <v>Hh, Polymer Conc - $Ea</v>
      </c>
      <c r="N2943" s="1" t="str">
        <f>IFERROR(VLOOKUP(ROWS($M$5:N2943),$L$5:$M$7000,2,FALSE),"")</f>
        <v/>
      </c>
      <c r="O2943" s="1" t="str">
        <f>IFERROR(VLOOKUP(ROWS($O$5:O2943),$K$5:$L$7000,2,FALSE),"")</f>
        <v/>
      </c>
    </row>
    <row r="2944" spans="2:15" ht="15" customHeight="1" x14ac:dyDescent="0.25">
      <c r="B2944" s="178" t="s">
        <v>13838</v>
      </c>
      <c r="C2944" s="178" t="s">
        <v>88</v>
      </c>
      <c r="D2944" s="178" t="s">
        <v>4756</v>
      </c>
      <c r="E2944" s="178" t="s">
        <v>2724</v>
      </c>
      <c r="F2944" s="178" t="s">
        <v>17</v>
      </c>
      <c r="G2944" s="1">
        <f>IF(ISNUMBER(Pay_Item_Search_Text),IF(ISNUMBER(IF(FIND(Pay_Item_Search_Text,B2944)=1,1, "FALSE")),MAX(G$4:$G2943)+1,IF(ISNUMBER(Pay_Item_Search_Text),0,IF(ISNUMBER(SEARCH(Pay_Item_Search_Text,H2944)),MAX(G$4:$G2943)+1,0))),IF(ISNUMBER(Pay_Item_Search_Text),0,IF(ISNUMBER(SEARCH(Pay_Item_Search_Text,H2944)),MAX(G$4:$G2943)+1,0)))</f>
        <v>2940</v>
      </c>
      <c r="H2944" s="1" t="str">
        <f>IF(Table_PayItems[[#This Row],[Description]]="_","_ Unique Item - "&amp;Table_PayItems[[#This Row],[Item]]&amp;" - $"&amp;Table_PayItems[[#This Row],[Unit]],Table_PayItems[[#This Row],[Description]]&amp;" - $"&amp;Table_PayItems[[#This Row],[Unit]])</f>
        <v>Hh, Reconst - $Ea</v>
      </c>
      <c r="I2944" s="29" t="str">
        <f>IFERROR(VLOOKUP(ROWS($M$5:M2944),Table_PayItems[[Search Key]:[Concentrated Name]],2,FALSE),"")</f>
        <v>Hh, Reconst - $Ea</v>
      </c>
      <c r="J2944" s="1"/>
      <c r="K2944" s="1"/>
      <c r="L2944" s="22">
        <f>IF(ISNUMBER(SEARCH(Pay_Item_Search_Text_2,M2944)),MAX($L$4:L2943)+1,0)</f>
        <v>0</v>
      </c>
      <c r="M2944" s="1" t="str">
        <f>IFERROR(VLOOKUP(ROWS($M$5:M2944),Table_PayItems[[Search Key]:[Concentrated Name]],2,FALSE),"")</f>
        <v>Hh, Reconst - $Ea</v>
      </c>
      <c r="N2944" s="1" t="str">
        <f>IFERROR(VLOOKUP(ROWS($M$5:N2944),$L$5:$M$7000,2,FALSE),"")</f>
        <v/>
      </c>
      <c r="O2944" s="1" t="str">
        <f>IFERROR(VLOOKUP(ROWS($O$5:O2944),$K$5:$L$7000,2,FALSE),"")</f>
        <v/>
      </c>
    </row>
    <row r="2945" spans="2:15" ht="15" customHeight="1" x14ac:dyDescent="0.25">
      <c r="B2945" s="178" t="s">
        <v>13839</v>
      </c>
      <c r="C2945" s="178" t="s">
        <v>88</v>
      </c>
      <c r="D2945" s="178" t="s">
        <v>4757</v>
      </c>
      <c r="E2945" s="178" t="s">
        <v>17</v>
      </c>
      <c r="F2945" s="178" t="s">
        <v>17</v>
      </c>
      <c r="G2945" s="1">
        <f>IF(ISNUMBER(Pay_Item_Search_Text),IF(ISNUMBER(IF(FIND(Pay_Item_Search_Text,B2945)=1,1, "FALSE")),MAX(G$4:$G2944)+1,IF(ISNUMBER(Pay_Item_Search_Text),0,IF(ISNUMBER(SEARCH(Pay_Item_Search_Text,H2945)),MAX(G$4:$G2944)+1,0))),IF(ISNUMBER(Pay_Item_Search_Text),0,IF(ISNUMBER(SEARCH(Pay_Item_Search_Text,H2945)),MAX(G$4:$G2944)+1,0)))</f>
        <v>2941</v>
      </c>
      <c r="H2945" s="1" t="str">
        <f>IF(Table_PayItems[[#This Row],[Description]]="_","_ Unique Item - "&amp;Table_PayItems[[#This Row],[Item]]&amp;" - $"&amp;Table_PayItems[[#This Row],[Unit]],Table_PayItems[[#This Row],[Description]]&amp;" - $"&amp;Table_PayItems[[#This Row],[Unit]])</f>
        <v>Hh, Rem - $Ea</v>
      </c>
      <c r="I2945" s="29" t="str">
        <f>IFERROR(VLOOKUP(ROWS($M$5:M2945),Table_PayItems[[Search Key]:[Concentrated Name]],2,FALSE),"")</f>
        <v>Hh, Rem - $Ea</v>
      </c>
      <c r="J2945" s="1"/>
      <c r="K2945" s="1"/>
      <c r="L2945" s="22">
        <f>IF(ISNUMBER(SEARCH(Pay_Item_Search_Text_2,M2945)),MAX($L$4:L2944)+1,0)</f>
        <v>0</v>
      </c>
      <c r="M2945" s="1" t="str">
        <f>IFERROR(VLOOKUP(ROWS($M$5:M2945),Table_PayItems[[Search Key]:[Concentrated Name]],2,FALSE),"")</f>
        <v>Hh, Rem - $Ea</v>
      </c>
      <c r="N2945" s="1" t="str">
        <f>IFERROR(VLOOKUP(ROWS($M$5:N2945),$L$5:$M$7000,2,FALSE),"")</f>
        <v/>
      </c>
      <c r="O2945" s="1" t="str">
        <f>IFERROR(VLOOKUP(ROWS($O$5:O2945),$K$5:$L$7000,2,FALSE),"")</f>
        <v/>
      </c>
    </row>
    <row r="2946" spans="2:15" ht="15" customHeight="1" x14ac:dyDescent="0.25">
      <c r="B2946" s="178" t="s">
        <v>13841</v>
      </c>
      <c r="C2946" s="178" t="s">
        <v>88</v>
      </c>
      <c r="D2946" s="178" t="s">
        <v>4759</v>
      </c>
      <c r="E2946" s="178" t="s">
        <v>17</v>
      </c>
      <c r="F2946" s="178" t="s">
        <v>17</v>
      </c>
      <c r="G2946" s="1">
        <f>IF(ISNUMBER(Pay_Item_Search_Text),IF(ISNUMBER(IF(FIND(Pay_Item_Search_Text,B2946)=1,1, "FALSE")),MAX(G$4:$G2945)+1,IF(ISNUMBER(Pay_Item_Search_Text),0,IF(ISNUMBER(SEARCH(Pay_Item_Search_Text,H2946)),MAX(G$4:$G2945)+1,0))),IF(ISNUMBER(Pay_Item_Search_Text),0,IF(ISNUMBER(SEARCH(Pay_Item_Search_Text,H2946)),MAX(G$4:$G2945)+1,0)))</f>
        <v>2942</v>
      </c>
      <c r="H2946" s="1" t="str">
        <f>IF(Table_PayItems[[#This Row],[Description]]="_","_ Unique Item - "&amp;Table_PayItems[[#This Row],[Item]]&amp;" - $"&amp;Table_PayItems[[#This Row],[Unit]],Table_PayItems[[#This Row],[Description]]&amp;" - $"&amp;Table_PayItems[[#This Row],[Unit]])</f>
        <v>Hh, Replace Cover - $Ea</v>
      </c>
      <c r="I2946" s="29" t="str">
        <f>IFERROR(VLOOKUP(ROWS($M$5:M2946),Table_PayItems[[Search Key]:[Concentrated Name]],2,FALSE),"")</f>
        <v>Hh, Replace Cover - $Ea</v>
      </c>
      <c r="J2946" s="1"/>
      <c r="K2946" s="1"/>
      <c r="L2946" s="22">
        <f>IF(ISNUMBER(SEARCH(Pay_Item_Search_Text_2,M2946)),MAX($L$4:L2945)+1,0)</f>
        <v>0</v>
      </c>
      <c r="M2946" s="1" t="str">
        <f>IFERROR(VLOOKUP(ROWS($M$5:M2946),Table_PayItems[[Search Key]:[Concentrated Name]],2,FALSE),"")</f>
        <v>Hh, Replace Cover - $Ea</v>
      </c>
      <c r="N2946" s="1" t="str">
        <f>IFERROR(VLOOKUP(ROWS($M$5:N2946),$L$5:$M$7000,2,FALSE),"")</f>
        <v/>
      </c>
      <c r="O2946" s="1" t="str">
        <f>IFERROR(VLOOKUP(ROWS($O$5:O2946),$K$5:$L$7000,2,FALSE),"")</f>
        <v/>
      </c>
    </row>
    <row r="2947" spans="2:15" ht="15" customHeight="1" x14ac:dyDescent="0.25">
      <c r="B2947" s="178" t="s">
        <v>13842</v>
      </c>
      <c r="C2947" s="178" t="s">
        <v>88</v>
      </c>
      <c r="D2947" s="178" t="s">
        <v>4760</v>
      </c>
      <c r="E2947" s="178" t="s">
        <v>5603</v>
      </c>
      <c r="F2947" s="178" t="s">
        <v>17</v>
      </c>
      <c r="G2947" s="1">
        <f>IF(ISNUMBER(Pay_Item_Search_Text),IF(ISNUMBER(IF(FIND(Pay_Item_Search_Text,B2947)=1,1, "FALSE")),MAX(G$4:$G2946)+1,IF(ISNUMBER(Pay_Item_Search_Text),0,IF(ISNUMBER(SEARCH(Pay_Item_Search_Text,H2947)),MAX(G$4:$G2946)+1,0))),IF(ISNUMBER(Pay_Item_Search_Text),0,IF(ISNUMBER(SEARCH(Pay_Item_Search_Text,H2947)),MAX(G$4:$G2946)+1,0)))</f>
        <v>2943</v>
      </c>
      <c r="H2947" s="1" t="str">
        <f>IF(Table_PayItems[[#This Row],[Description]]="_","_ Unique Item - "&amp;Table_PayItems[[#This Row],[Item]]&amp;" - $"&amp;Table_PayItems[[#This Row],[Unit]],Table_PayItems[[#This Row],[Description]]&amp;" - $"&amp;Table_PayItems[[#This Row],[Unit]])</f>
        <v>Hh, Replace Frame and Cover - $Ea</v>
      </c>
      <c r="I2947" s="29" t="str">
        <f>IFERROR(VLOOKUP(ROWS($M$5:M2947),Table_PayItems[[Search Key]:[Concentrated Name]],2,FALSE),"")</f>
        <v>Hh, Replace Frame and Cover - $Ea</v>
      </c>
      <c r="J2947" s="1"/>
      <c r="K2947" s="1"/>
      <c r="L2947" s="22">
        <f>IF(ISNUMBER(SEARCH(Pay_Item_Search_Text_2,M2947)),MAX($L$4:L2946)+1,0)</f>
        <v>0</v>
      </c>
      <c r="M2947" s="1" t="str">
        <f>IFERROR(VLOOKUP(ROWS($M$5:M2947),Table_PayItems[[Search Key]:[Concentrated Name]],2,FALSE),"")</f>
        <v>Hh, Replace Frame and Cover - $Ea</v>
      </c>
      <c r="N2947" s="1" t="str">
        <f>IFERROR(VLOOKUP(ROWS($M$5:N2947),$L$5:$M$7000,2,FALSE),"")</f>
        <v/>
      </c>
      <c r="O2947" s="1" t="str">
        <f>IFERROR(VLOOKUP(ROWS($O$5:O2947),$K$5:$L$7000,2,FALSE),"")</f>
        <v/>
      </c>
    </row>
    <row r="2948" spans="2:15" ht="15" customHeight="1" x14ac:dyDescent="0.25">
      <c r="B2948" s="178" t="s">
        <v>13844</v>
      </c>
      <c r="C2948" s="178" t="s">
        <v>88</v>
      </c>
      <c r="D2948" s="178" t="s">
        <v>4762</v>
      </c>
      <c r="E2948" s="178" t="s">
        <v>5604</v>
      </c>
      <c r="F2948" s="178" t="s">
        <v>17</v>
      </c>
      <c r="G2948" s="1">
        <f>IF(ISNUMBER(Pay_Item_Search_Text),IF(ISNUMBER(IF(FIND(Pay_Item_Search_Text,B2948)=1,1, "FALSE")),MAX(G$4:$G2947)+1,IF(ISNUMBER(Pay_Item_Search_Text),0,IF(ISNUMBER(SEARCH(Pay_Item_Search_Text,H2948)),MAX(G$4:$G2947)+1,0))),IF(ISNUMBER(Pay_Item_Search_Text),0,IF(ISNUMBER(SEARCH(Pay_Item_Search_Text,H2948)),MAX(G$4:$G2947)+1,0)))</f>
        <v>2944</v>
      </c>
      <c r="H2948" s="1" t="str">
        <f>IF(Table_PayItems[[#This Row],[Description]]="_","_ Unique Item - "&amp;Table_PayItems[[#This Row],[Item]]&amp;" - $"&amp;Table_PayItems[[#This Row],[Unit]],Table_PayItems[[#This Row],[Description]]&amp;" - $"&amp;Table_PayItems[[#This Row],[Unit]])</f>
        <v>Hh, Round - $Ea</v>
      </c>
      <c r="I2948" s="29" t="str">
        <f>IFERROR(VLOOKUP(ROWS($M$5:M2948),Table_PayItems[[Search Key]:[Concentrated Name]],2,FALSE),"")</f>
        <v>Hh, Round - $Ea</v>
      </c>
      <c r="J2948" s="1"/>
      <c r="K2948" s="1"/>
      <c r="L2948" s="22">
        <f>IF(ISNUMBER(SEARCH(Pay_Item_Search_Text_2,M2948)),MAX($L$4:L2947)+1,0)</f>
        <v>0</v>
      </c>
      <c r="M2948" s="1" t="str">
        <f>IFERROR(VLOOKUP(ROWS($M$5:M2948),Table_PayItems[[Search Key]:[Concentrated Name]],2,FALSE),"")</f>
        <v>Hh, Round - $Ea</v>
      </c>
      <c r="N2948" s="1" t="str">
        <f>IFERROR(VLOOKUP(ROWS($M$5:N2948),$L$5:$M$7000,2,FALSE),"")</f>
        <v/>
      </c>
      <c r="O2948" s="1" t="str">
        <f>IFERROR(VLOOKUP(ROWS($O$5:O2948),$K$5:$L$7000,2,FALSE),"")</f>
        <v/>
      </c>
    </row>
    <row r="2949" spans="2:15" ht="15" customHeight="1" x14ac:dyDescent="0.25">
      <c r="B2949" s="178" t="s">
        <v>13843</v>
      </c>
      <c r="C2949" s="178" t="s">
        <v>88</v>
      </c>
      <c r="D2949" s="178" t="s">
        <v>4761</v>
      </c>
      <c r="E2949" s="178" t="s">
        <v>2724</v>
      </c>
      <c r="F2949" s="178" t="s">
        <v>17</v>
      </c>
      <c r="G2949" s="1">
        <f>IF(ISNUMBER(Pay_Item_Search_Text),IF(ISNUMBER(IF(FIND(Pay_Item_Search_Text,B2949)=1,1, "FALSE")),MAX(G$4:$G2948)+1,IF(ISNUMBER(Pay_Item_Search_Text),0,IF(ISNUMBER(SEARCH(Pay_Item_Search_Text,H2949)),MAX(G$4:$G2948)+1,0))),IF(ISNUMBER(Pay_Item_Search_Text),0,IF(ISNUMBER(SEARCH(Pay_Item_Search_Text,H2949)),MAX(G$4:$G2948)+1,0)))</f>
        <v>2945</v>
      </c>
      <c r="H2949" s="1" t="str">
        <f>IF(Table_PayItems[[#This Row],[Description]]="_","_ Unique Item - "&amp;Table_PayItems[[#This Row],[Item]]&amp;" - $"&amp;Table_PayItems[[#This Row],[Unit]],Table_PayItems[[#This Row],[Description]]&amp;" - $"&amp;Table_PayItems[[#This Row],[Unit]])</f>
        <v>Hh, Round, 3 foot dia - $Ea</v>
      </c>
      <c r="I2949" s="29" t="str">
        <f>IFERROR(VLOOKUP(ROWS($M$5:M2949),Table_PayItems[[Search Key]:[Concentrated Name]],2,FALSE),"")</f>
        <v>Hh, Round, 3 foot dia - $Ea</v>
      </c>
      <c r="J2949" s="1"/>
      <c r="K2949" s="1"/>
      <c r="L2949" s="22">
        <f>IF(ISNUMBER(SEARCH(Pay_Item_Search_Text_2,M2949)),MAX($L$4:L2948)+1,0)</f>
        <v>0</v>
      </c>
      <c r="M2949" s="1" t="str">
        <f>IFERROR(VLOOKUP(ROWS($M$5:M2949),Table_PayItems[[Search Key]:[Concentrated Name]],2,FALSE),"")</f>
        <v>Hh, Round, 3 foot dia - $Ea</v>
      </c>
      <c r="N2949" s="1" t="str">
        <f>IFERROR(VLOOKUP(ROWS($M$5:N2949),$L$5:$M$7000,2,FALSE),"")</f>
        <v/>
      </c>
      <c r="O2949" s="1" t="str">
        <f>IFERROR(VLOOKUP(ROWS($O$5:O2949),$K$5:$L$7000,2,FALSE),"")</f>
        <v/>
      </c>
    </row>
    <row r="2950" spans="2:15" ht="15" customHeight="1" x14ac:dyDescent="0.25">
      <c r="B2950" s="178" t="s">
        <v>13845</v>
      </c>
      <c r="C2950" s="178" t="s">
        <v>88</v>
      </c>
      <c r="D2950" s="178" t="s">
        <v>4763</v>
      </c>
      <c r="E2950" s="178" t="s">
        <v>2724</v>
      </c>
      <c r="F2950" s="178" t="s">
        <v>17</v>
      </c>
      <c r="G2950" s="1">
        <f>IF(ISNUMBER(Pay_Item_Search_Text),IF(ISNUMBER(IF(FIND(Pay_Item_Search_Text,B2950)=1,1, "FALSE")),MAX(G$4:$G2949)+1,IF(ISNUMBER(Pay_Item_Search_Text),0,IF(ISNUMBER(SEARCH(Pay_Item_Search_Text,H2950)),MAX(G$4:$G2949)+1,0))),IF(ISNUMBER(Pay_Item_Search_Text),0,IF(ISNUMBER(SEARCH(Pay_Item_Search_Text,H2950)),MAX(G$4:$G2949)+1,0)))</f>
        <v>2946</v>
      </c>
      <c r="H2950" s="1" t="str">
        <f>IF(Table_PayItems[[#This Row],[Description]]="_","_ Unique Item - "&amp;Table_PayItems[[#This Row],[Item]]&amp;" - $"&amp;Table_PayItems[[#This Row],[Unit]],Table_PayItems[[#This Row],[Description]]&amp;" - $"&amp;Table_PayItems[[#This Row],[Unit]])</f>
        <v>Hh, Square - $Ea</v>
      </c>
      <c r="I2950" s="29" t="str">
        <f>IFERROR(VLOOKUP(ROWS($M$5:M2950),Table_PayItems[[Search Key]:[Concentrated Name]],2,FALSE),"")</f>
        <v>Hh, Square - $Ea</v>
      </c>
      <c r="J2950" s="1"/>
      <c r="K2950" s="1"/>
      <c r="L2950" s="22">
        <f>IF(ISNUMBER(SEARCH(Pay_Item_Search_Text_2,M2950)),MAX($L$4:L2949)+1,0)</f>
        <v>0</v>
      </c>
      <c r="M2950" s="1" t="str">
        <f>IFERROR(VLOOKUP(ROWS($M$5:M2950),Table_PayItems[[Search Key]:[Concentrated Name]],2,FALSE),"")</f>
        <v>Hh, Square - $Ea</v>
      </c>
      <c r="N2950" s="1" t="str">
        <f>IFERROR(VLOOKUP(ROWS($M$5:N2950),$L$5:$M$7000,2,FALSE),"")</f>
        <v/>
      </c>
      <c r="O2950" s="1" t="str">
        <f>IFERROR(VLOOKUP(ROWS($O$5:O2950),$K$5:$L$7000,2,FALSE),"")</f>
        <v/>
      </c>
    </row>
    <row r="2951" spans="2:15" ht="15" customHeight="1" x14ac:dyDescent="0.25">
      <c r="B2951" s="178" t="s">
        <v>13840</v>
      </c>
      <c r="C2951" s="178" t="s">
        <v>88</v>
      </c>
      <c r="D2951" s="178" t="s">
        <v>4758</v>
      </c>
      <c r="E2951" s="178" t="s">
        <v>2724</v>
      </c>
      <c r="F2951" s="178" t="s">
        <v>17</v>
      </c>
      <c r="G2951" s="1">
        <f>IF(ISNUMBER(Pay_Item_Search_Text),IF(ISNUMBER(IF(FIND(Pay_Item_Search_Text,B2951)=1,1, "FALSE")),MAX(G$4:$G2950)+1,IF(ISNUMBER(Pay_Item_Search_Text),0,IF(ISNUMBER(SEARCH(Pay_Item_Search_Text,H2951)),MAX(G$4:$G2950)+1,0))),IF(ISNUMBER(Pay_Item_Search_Text),0,IF(ISNUMBER(SEARCH(Pay_Item_Search_Text,H2951)),MAX(G$4:$G2950)+1,0)))</f>
        <v>2947</v>
      </c>
      <c r="H2951" s="1" t="str">
        <f>IF(Table_PayItems[[#This Row],[Description]]="_","_ Unique Item - "&amp;Table_PayItems[[#This Row],[Item]]&amp;" - $"&amp;Table_PayItems[[#This Row],[Unit]],Table_PayItems[[#This Row],[Description]]&amp;" - $"&amp;Table_PayItems[[#This Row],[Unit]])</f>
        <v>Hh, Square, 4 foot - $Ea</v>
      </c>
      <c r="I2951" s="29" t="str">
        <f>IFERROR(VLOOKUP(ROWS($M$5:M2951),Table_PayItems[[Search Key]:[Concentrated Name]],2,FALSE),"")</f>
        <v>Hh, Square, 4 foot - $Ea</v>
      </c>
      <c r="J2951" s="1"/>
      <c r="K2951" s="1"/>
      <c r="L2951" s="22">
        <f>IF(ISNUMBER(SEARCH(Pay_Item_Search_Text_2,M2951)),MAX($L$4:L2950)+1,0)</f>
        <v>0</v>
      </c>
      <c r="M2951" s="1" t="str">
        <f>IFERROR(VLOOKUP(ROWS($M$5:M2951),Table_PayItems[[Search Key]:[Concentrated Name]],2,FALSE),"")</f>
        <v>Hh, Square, 4 foot - $Ea</v>
      </c>
      <c r="N2951" s="1" t="str">
        <f>IFERROR(VLOOKUP(ROWS($M$5:N2951),$L$5:$M$7000,2,FALSE),"")</f>
        <v/>
      </c>
      <c r="O2951" s="1" t="str">
        <f>IFERROR(VLOOKUP(ROWS($O$5:O2951),$K$5:$L$7000,2,FALSE),"")</f>
        <v/>
      </c>
    </row>
    <row r="2952" spans="2:15" ht="15" customHeight="1" x14ac:dyDescent="0.25">
      <c r="B2952" s="178" t="s">
        <v>13846</v>
      </c>
      <c r="C2952" s="178" t="s">
        <v>88</v>
      </c>
      <c r="D2952" s="178" t="s">
        <v>4764</v>
      </c>
      <c r="E2952" s="178" t="s">
        <v>5605</v>
      </c>
      <c r="F2952" s="178" t="s">
        <v>17</v>
      </c>
      <c r="G2952" s="1">
        <f>IF(ISNUMBER(Pay_Item_Search_Text),IF(ISNUMBER(IF(FIND(Pay_Item_Search_Text,B2952)=1,1, "FALSE")),MAX(G$4:$G2951)+1,IF(ISNUMBER(Pay_Item_Search_Text),0,IF(ISNUMBER(SEARCH(Pay_Item_Search_Text,H2952)),MAX(G$4:$G2951)+1,0))),IF(ISNUMBER(Pay_Item_Search_Text),0,IF(ISNUMBER(SEARCH(Pay_Item_Search_Text,H2952)),MAX(G$4:$G2951)+1,0)))</f>
        <v>2948</v>
      </c>
      <c r="H2952" s="1" t="str">
        <f>IF(Table_PayItems[[#This Row],[Description]]="_","_ Unique Item - "&amp;Table_PayItems[[#This Row],[Item]]&amp;" - $"&amp;Table_PayItems[[#This Row],[Unit]],Table_PayItems[[#This Row],[Description]]&amp;" - $"&amp;Table_PayItems[[#This Row],[Unit]])</f>
        <v>Hh, Type D - $Ea</v>
      </c>
      <c r="I2952" s="29" t="str">
        <f>IFERROR(VLOOKUP(ROWS($M$5:M2952),Table_PayItems[[Search Key]:[Concentrated Name]],2,FALSE),"")</f>
        <v>Hh, Type D - $Ea</v>
      </c>
      <c r="J2952" s="1"/>
      <c r="K2952" s="1"/>
      <c r="L2952" s="22">
        <f>IF(ISNUMBER(SEARCH(Pay_Item_Search_Text_2,M2952)),MAX($L$4:L2951)+1,0)</f>
        <v>0</v>
      </c>
      <c r="M2952" s="1" t="str">
        <f>IFERROR(VLOOKUP(ROWS($M$5:M2952),Table_PayItems[[Search Key]:[Concentrated Name]],2,FALSE),"")</f>
        <v>Hh, Type D - $Ea</v>
      </c>
      <c r="N2952" s="1" t="str">
        <f>IFERROR(VLOOKUP(ROWS($M$5:N2952),$L$5:$M$7000,2,FALSE),"")</f>
        <v/>
      </c>
      <c r="O2952" s="1" t="str">
        <f>IFERROR(VLOOKUP(ROWS($O$5:O2952),$K$5:$L$7000,2,FALSE),"")</f>
        <v/>
      </c>
    </row>
    <row r="2953" spans="2:15" ht="15" customHeight="1" x14ac:dyDescent="0.25">
      <c r="B2953" s="178" t="s">
        <v>13847</v>
      </c>
      <c r="C2953" s="178" t="s">
        <v>88</v>
      </c>
      <c r="D2953" s="178" t="s">
        <v>4765</v>
      </c>
      <c r="E2953" s="178" t="s">
        <v>2724</v>
      </c>
      <c r="F2953" s="178" t="s">
        <v>17</v>
      </c>
      <c r="G2953" s="1">
        <f>IF(ISNUMBER(Pay_Item_Search_Text),IF(ISNUMBER(IF(FIND(Pay_Item_Search_Text,B2953)=1,1, "FALSE")),MAX(G$4:$G2952)+1,IF(ISNUMBER(Pay_Item_Search_Text),0,IF(ISNUMBER(SEARCH(Pay_Item_Search_Text,H2953)),MAX(G$4:$G2952)+1,0))),IF(ISNUMBER(Pay_Item_Search_Text),0,IF(ISNUMBER(SEARCH(Pay_Item_Search_Text,H2953)),MAX(G$4:$G2952)+1,0)))</f>
        <v>2949</v>
      </c>
      <c r="H2953" s="1" t="str">
        <f>IF(Table_PayItems[[#This Row],[Description]]="_","_ Unique Item - "&amp;Table_PayItems[[#This Row],[Item]]&amp;" - $"&amp;Table_PayItems[[#This Row],[Unit]],Table_PayItems[[#This Row],[Description]]&amp;" - $"&amp;Table_PayItems[[#This Row],[Unit]])</f>
        <v>Hh, Type S - $Ea</v>
      </c>
      <c r="I2953" s="29" t="str">
        <f>IFERROR(VLOOKUP(ROWS($M$5:M2953),Table_PayItems[[Search Key]:[Concentrated Name]],2,FALSE),"")</f>
        <v>Hh, Type S - $Ea</v>
      </c>
      <c r="J2953" s="1"/>
      <c r="K2953" s="1"/>
      <c r="L2953" s="22">
        <f>IF(ISNUMBER(SEARCH(Pay_Item_Search_Text_2,M2953)),MAX($L$4:L2952)+1,0)</f>
        <v>0</v>
      </c>
      <c r="M2953" s="1" t="str">
        <f>IFERROR(VLOOKUP(ROWS($M$5:M2953),Table_PayItems[[Search Key]:[Concentrated Name]],2,FALSE),"")</f>
        <v>Hh, Type S - $Ea</v>
      </c>
      <c r="N2953" s="1" t="str">
        <f>IFERROR(VLOOKUP(ROWS($M$5:N2953),$L$5:$M$7000,2,FALSE),"")</f>
        <v/>
      </c>
      <c r="O2953" s="1" t="str">
        <f>IFERROR(VLOOKUP(ROWS($O$5:O2953),$K$5:$L$7000,2,FALSE),"")</f>
        <v/>
      </c>
    </row>
    <row r="2954" spans="2:15" ht="15" customHeight="1" x14ac:dyDescent="0.25">
      <c r="B2954" s="178" t="s">
        <v>10529</v>
      </c>
      <c r="C2954" s="178" t="s">
        <v>123</v>
      </c>
      <c r="D2954" s="178" t="s">
        <v>2553</v>
      </c>
      <c r="E2954" s="178" t="s">
        <v>6902</v>
      </c>
      <c r="F2954" s="178" t="s">
        <v>17</v>
      </c>
      <c r="G2954" s="1">
        <f>IF(ISNUMBER(Pay_Item_Search_Text),IF(ISNUMBER(IF(FIND(Pay_Item_Search_Text,B2954)=1,1, "FALSE")),MAX(G$4:$G2953)+1,IF(ISNUMBER(Pay_Item_Search_Text),0,IF(ISNUMBER(SEARCH(Pay_Item_Search_Text,H2954)),MAX(G$4:$G2953)+1,0))),IF(ISNUMBER(Pay_Item_Search_Text),0,IF(ISNUMBER(SEARCH(Pay_Item_Search_Text,H2954)),MAX(G$4:$G2953)+1,0)))</f>
        <v>2950</v>
      </c>
      <c r="H2954" s="1" t="str">
        <f>IF(Table_PayItems[[#This Row],[Description]]="_","_ Unique Item - "&amp;Table_PayItems[[#This Row],[Item]]&amp;" - $"&amp;Table_PayItems[[#This Row],[Unit]],Table_PayItems[[#This Row],[Description]]&amp;" - $"&amp;Table_PayItems[[#This Row],[Unit]])</f>
        <v>High Friction Surface Treatment - $Syd</v>
      </c>
      <c r="I2954" s="29" t="str">
        <f>IFERROR(VLOOKUP(ROWS($M$5:M2954),Table_PayItems[[Search Key]:[Concentrated Name]],2,FALSE),"")</f>
        <v>High Friction Surface Treatment - $Syd</v>
      </c>
      <c r="J2954" s="1"/>
      <c r="K2954" s="1"/>
      <c r="L2954" s="22">
        <f>IF(ISNUMBER(SEARCH(Pay_Item_Search_Text_2,M2954)),MAX($L$4:L2953)+1,0)</f>
        <v>0</v>
      </c>
      <c r="M2954" s="1" t="str">
        <f>IFERROR(VLOOKUP(ROWS($M$5:M2954),Table_PayItems[[Search Key]:[Concentrated Name]],2,FALSE),"")</f>
        <v>High Friction Surface Treatment - $Syd</v>
      </c>
      <c r="N2954" s="1" t="str">
        <f>IFERROR(VLOOKUP(ROWS($M$5:N2954),$L$5:$M$7000,2,FALSE),"")</f>
        <v/>
      </c>
      <c r="O2954" s="1" t="str">
        <f>IFERROR(VLOOKUP(ROWS($O$5:O2954),$K$5:$L$7000,2,FALSE),"")</f>
        <v/>
      </c>
    </row>
    <row r="2955" spans="2:15" ht="15" customHeight="1" x14ac:dyDescent="0.25">
      <c r="B2955" s="178" t="s">
        <v>11943</v>
      </c>
      <c r="C2955" s="178" t="s">
        <v>88</v>
      </c>
      <c r="D2955" s="178" t="s">
        <v>3833</v>
      </c>
      <c r="E2955" s="178" t="s">
        <v>17</v>
      </c>
      <c r="F2955" s="178" t="s">
        <v>17</v>
      </c>
      <c r="G2955" s="1">
        <f>IF(ISNUMBER(Pay_Item_Search_Text),IF(ISNUMBER(IF(FIND(Pay_Item_Search_Text,B2955)=1,1, "FALSE")),MAX(G$4:$G2954)+1,IF(ISNUMBER(Pay_Item_Search_Text),0,IF(ISNUMBER(SEARCH(Pay_Item_Search_Text,H2955)),MAX(G$4:$G2954)+1,0))),IF(ISNUMBER(Pay_Item_Search_Text),0,IF(ISNUMBER(SEARCH(Pay_Item_Search_Text,H2955)),MAX(G$4:$G2954)+1,0)))</f>
        <v>2951</v>
      </c>
      <c r="H2955" s="1" t="str">
        <f>IF(Table_PayItems[[#This Row],[Description]]="_","_ Unique Item - "&amp;Table_PayItems[[#This Row],[Item]]&amp;" - $"&amp;Table_PayItems[[#This Row],[Unit]],Table_PayItems[[#This Row],[Description]]&amp;" - $"&amp;Table_PayItems[[#This Row],[Unit]])</f>
        <v>High Intensity Light, Type B, Furn - $Ea</v>
      </c>
      <c r="I2955" s="29" t="str">
        <f>IFERROR(VLOOKUP(ROWS($M$5:M2955),Table_PayItems[[Search Key]:[Concentrated Name]],2,FALSE),"")</f>
        <v>High Intensity Light, Type B, Furn - $Ea</v>
      </c>
      <c r="J2955" s="1"/>
      <c r="K2955" s="1"/>
      <c r="L2955" s="22">
        <f>IF(ISNUMBER(SEARCH(Pay_Item_Search_Text_2,M2955)),MAX($L$4:L2954)+1,0)</f>
        <v>0</v>
      </c>
      <c r="M2955" s="1" t="str">
        <f>IFERROR(VLOOKUP(ROWS($M$5:M2955),Table_PayItems[[Search Key]:[Concentrated Name]],2,FALSE),"")</f>
        <v>High Intensity Light, Type B, Furn - $Ea</v>
      </c>
      <c r="N2955" s="1" t="str">
        <f>IFERROR(VLOOKUP(ROWS($M$5:N2955),$L$5:$M$7000,2,FALSE),"")</f>
        <v/>
      </c>
      <c r="O2955" s="1" t="str">
        <f>IFERROR(VLOOKUP(ROWS($O$5:O2955),$K$5:$L$7000,2,FALSE),"")</f>
        <v/>
      </c>
    </row>
    <row r="2956" spans="2:15" ht="15" customHeight="1" x14ac:dyDescent="0.25">
      <c r="B2956" s="178" t="s">
        <v>11944</v>
      </c>
      <c r="C2956" s="178" t="s">
        <v>88</v>
      </c>
      <c r="D2956" s="178" t="s">
        <v>3834</v>
      </c>
      <c r="E2956" s="178" t="s">
        <v>17</v>
      </c>
      <c r="F2956" s="178" t="s">
        <v>17</v>
      </c>
      <c r="G2956" s="1">
        <f>IF(ISNUMBER(Pay_Item_Search_Text),IF(ISNUMBER(IF(FIND(Pay_Item_Search_Text,B2956)=1,1, "FALSE")),MAX(G$4:$G2955)+1,IF(ISNUMBER(Pay_Item_Search_Text),0,IF(ISNUMBER(SEARCH(Pay_Item_Search_Text,H2956)),MAX(G$4:$G2955)+1,0))),IF(ISNUMBER(Pay_Item_Search_Text),0,IF(ISNUMBER(SEARCH(Pay_Item_Search_Text,H2956)),MAX(G$4:$G2955)+1,0)))</f>
        <v>2952</v>
      </c>
      <c r="H2956" s="1" t="str">
        <f>IF(Table_PayItems[[#This Row],[Description]]="_","_ Unique Item - "&amp;Table_PayItems[[#This Row],[Item]]&amp;" - $"&amp;Table_PayItems[[#This Row],[Unit]],Table_PayItems[[#This Row],[Description]]&amp;" - $"&amp;Table_PayItems[[#This Row],[Unit]])</f>
        <v>High Intensity Light, Type B, Oper - $Ea</v>
      </c>
      <c r="I2956" s="29" t="str">
        <f>IFERROR(VLOOKUP(ROWS($M$5:M2956),Table_PayItems[[Search Key]:[Concentrated Name]],2,FALSE),"")</f>
        <v>High Intensity Light, Type B, Oper - $Ea</v>
      </c>
      <c r="J2956" s="1"/>
      <c r="K2956" s="1"/>
      <c r="L2956" s="22">
        <f>IF(ISNUMBER(SEARCH(Pay_Item_Search_Text_2,M2956)),MAX($L$4:L2955)+1,0)</f>
        <v>0</v>
      </c>
      <c r="M2956" s="1" t="str">
        <f>IFERROR(VLOOKUP(ROWS($M$5:M2956),Table_PayItems[[Search Key]:[Concentrated Name]],2,FALSE),"")</f>
        <v>High Intensity Light, Type B, Oper - $Ea</v>
      </c>
      <c r="N2956" s="1" t="str">
        <f>IFERROR(VLOOKUP(ROWS($M$5:N2956),$L$5:$M$7000,2,FALSE),"")</f>
        <v/>
      </c>
      <c r="O2956" s="1" t="str">
        <f>IFERROR(VLOOKUP(ROWS($O$5:O2956),$K$5:$L$7000,2,FALSE),"")</f>
        <v/>
      </c>
    </row>
    <row r="2957" spans="2:15" ht="15" customHeight="1" x14ac:dyDescent="0.25">
      <c r="B2957" s="178" t="s">
        <v>10460</v>
      </c>
      <c r="C2957" s="178" t="s">
        <v>189</v>
      </c>
      <c r="D2957" s="178" t="s">
        <v>2491</v>
      </c>
      <c r="E2957" s="178" t="s">
        <v>6898</v>
      </c>
      <c r="F2957" s="178" t="s">
        <v>17</v>
      </c>
      <c r="G2957" s="1">
        <f>IF(ISNUMBER(Pay_Item_Search_Text),IF(ISNUMBER(IF(FIND(Pay_Item_Search_Text,B2957)=1,1, "FALSE")),MAX(G$4:$G2956)+1,IF(ISNUMBER(Pay_Item_Search_Text),0,IF(ISNUMBER(SEARCH(Pay_Item_Search_Text,H2957)),MAX(G$4:$G2956)+1,0))),IF(ISNUMBER(Pay_Item_Search_Text),0,IF(ISNUMBER(SEARCH(Pay_Item_Search_Text,H2957)),MAX(G$4:$G2956)+1,0)))</f>
        <v>2953</v>
      </c>
      <c r="H2957" s="1" t="str">
        <f>IF(Table_PayItems[[#This Row],[Description]]="_","_ Unique Item - "&amp;Table_PayItems[[#This Row],[Item]]&amp;" - $"&amp;Table_PayItems[[#This Row],[Unit]],Table_PayItems[[#This Row],[Description]]&amp;" - $"&amp;Table_PayItems[[#This Row],[Unit]])</f>
        <v>HMA Approach - $Ton</v>
      </c>
      <c r="I2957" s="29" t="str">
        <f>IFERROR(VLOOKUP(ROWS($M$5:M2957),Table_PayItems[[Search Key]:[Concentrated Name]],2,FALSE),"")</f>
        <v>HMA Approach - $Ton</v>
      </c>
      <c r="J2957" s="1"/>
      <c r="K2957" s="1"/>
      <c r="L2957" s="22">
        <f>IF(ISNUMBER(SEARCH(Pay_Item_Search_Text_2,M2957)),MAX($L$4:L2956)+1,0)</f>
        <v>0</v>
      </c>
      <c r="M2957" s="1" t="str">
        <f>IFERROR(VLOOKUP(ROWS($M$5:M2957),Table_PayItems[[Search Key]:[Concentrated Name]],2,FALSE),"")</f>
        <v>HMA Approach - $Ton</v>
      </c>
      <c r="N2957" s="1" t="str">
        <f>IFERROR(VLOOKUP(ROWS($M$5:N2957),$L$5:$M$7000,2,FALSE),"")</f>
        <v/>
      </c>
      <c r="O2957" s="1" t="str">
        <f>IFERROR(VLOOKUP(ROWS($O$5:O2957),$K$5:$L$7000,2,FALSE),"")</f>
        <v/>
      </c>
    </row>
    <row r="2958" spans="2:15" ht="15" customHeight="1" x14ac:dyDescent="0.25">
      <c r="B2958" s="178" t="s">
        <v>10480</v>
      </c>
      <c r="C2958" s="178" t="s">
        <v>189</v>
      </c>
      <c r="D2958" s="178" t="s">
        <v>2510</v>
      </c>
      <c r="E2958" s="178" t="s">
        <v>6898</v>
      </c>
      <c r="F2958" s="178" t="s">
        <v>17</v>
      </c>
      <c r="G2958" s="1">
        <f>IF(ISNUMBER(Pay_Item_Search_Text),IF(ISNUMBER(IF(FIND(Pay_Item_Search_Text,B2958)=1,1, "FALSE")),MAX(G$4:$G2957)+1,IF(ISNUMBER(Pay_Item_Search_Text),0,IF(ISNUMBER(SEARCH(Pay_Item_Search_Text,H2958)),MAX(G$4:$G2957)+1,0))),IF(ISNUMBER(Pay_Item_Search_Text),0,IF(ISNUMBER(SEARCH(Pay_Item_Search_Text,H2958)),MAX(G$4:$G2957)+1,0)))</f>
        <v>2954</v>
      </c>
      <c r="H2958" s="1" t="str">
        <f>IF(Table_PayItems[[#This Row],[Description]]="_","_ Unique Item - "&amp;Table_PayItems[[#This Row],[Item]]&amp;" - $"&amp;Table_PayItems[[#This Row],[Unit]],Table_PayItems[[#This Row],[Description]]&amp;" - $"&amp;Table_PayItems[[#This Row],[Unit]])</f>
        <v>HMA Approach, High Stress - $Ton</v>
      </c>
      <c r="I2958" s="29" t="str">
        <f>IFERROR(VLOOKUP(ROWS($M$5:M2958),Table_PayItems[[Search Key]:[Concentrated Name]],2,FALSE),"")</f>
        <v>HMA Approach, High Stress - $Ton</v>
      </c>
      <c r="J2958" s="1"/>
      <c r="K2958" s="1"/>
      <c r="L2958" s="22">
        <f>IF(ISNUMBER(SEARCH(Pay_Item_Search_Text_2,M2958)),MAX($L$4:L2957)+1,0)</f>
        <v>0</v>
      </c>
      <c r="M2958" s="1" t="str">
        <f>IFERROR(VLOOKUP(ROWS($M$5:M2958),Table_PayItems[[Search Key]:[Concentrated Name]],2,FALSE),"")</f>
        <v>HMA Approach, High Stress - $Ton</v>
      </c>
      <c r="N2958" s="1" t="str">
        <f>IFERROR(VLOOKUP(ROWS($M$5:N2958),$L$5:$M$7000,2,FALSE),"")</f>
        <v/>
      </c>
      <c r="O2958" s="1" t="str">
        <f>IFERROR(VLOOKUP(ROWS($O$5:O2958),$K$5:$L$7000,2,FALSE),"")</f>
        <v/>
      </c>
    </row>
    <row r="2959" spans="2:15" ht="15" customHeight="1" x14ac:dyDescent="0.25">
      <c r="B2959" s="178" t="s">
        <v>8148</v>
      </c>
      <c r="C2959" s="178" t="s">
        <v>123</v>
      </c>
      <c r="D2959" s="178" t="s">
        <v>214</v>
      </c>
      <c r="E2959" s="178" t="s">
        <v>215</v>
      </c>
      <c r="F2959" s="178" t="s">
        <v>17</v>
      </c>
      <c r="G2959" s="1">
        <f>IF(ISNUMBER(Pay_Item_Search_Text),IF(ISNUMBER(IF(FIND(Pay_Item_Search_Text,B2959)=1,1, "FALSE")),MAX(G$4:$G2958)+1,IF(ISNUMBER(Pay_Item_Search_Text),0,IF(ISNUMBER(SEARCH(Pay_Item_Search_Text,H2959)),MAX(G$4:$G2958)+1,0))),IF(ISNUMBER(Pay_Item_Search_Text),0,IF(ISNUMBER(SEARCH(Pay_Item_Search_Text,H2959)),MAX(G$4:$G2958)+1,0)))</f>
        <v>2955</v>
      </c>
      <c r="H2959" s="1" t="str">
        <f>IF(Table_PayItems[[#This Row],[Description]]="_","_ Unique Item - "&amp;Table_PayItems[[#This Row],[Item]]&amp;" - $"&amp;Table_PayItems[[#This Row],[Unit]],Table_PayItems[[#This Row],[Description]]&amp;" - $"&amp;Table_PayItems[[#This Row],[Unit]])</f>
        <v>HMA Base Crushing and Shaping - $Syd</v>
      </c>
      <c r="I2959" s="29" t="str">
        <f>IFERROR(VLOOKUP(ROWS($M$5:M2959),Table_PayItems[[Search Key]:[Concentrated Name]],2,FALSE),"")</f>
        <v>HMA Base Crushing and Shaping - $Syd</v>
      </c>
      <c r="J2959" s="1"/>
      <c r="K2959" s="1"/>
      <c r="L2959" s="22">
        <f>IF(ISNUMBER(SEARCH(Pay_Item_Search_Text_2,M2959)),MAX($L$4:L2958)+1,0)</f>
        <v>0</v>
      </c>
      <c r="M2959" s="1" t="str">
        <f>IFERROR(VLOOKUP(ROWS($M$5:M2959),Table_PayItems[[Search Key]:[Concentrated Name]],2,FALSE),"")</f>
        <v>HMA Base Crushing and Shaping - $Syd</v>
      </c>
      <c r="N2959" s="1" t="str">
        <f>IFERROR(VLOOKUP(ROWS($M$5:N2959),$L$5:$M$7000,2,FALSE),"")</f>
        <v/>
      </c>
      <c r="O2959" s="1" t="str">
        <f>IFERROR(VLOOKUP(ROWS($O$5:O2959),$K$5:$L$7000,2,FALSE),"")</f>
        <v/>
      </c>
    </row>
    <row r="2960" spans="2:15" ht="15" customHeight="1" x14ac:dyDescent="0.25">
      <c r="B2960" s="178" t="s">
        <v>10496</v>
      </c>
      <c r="C2960" s="178" t="s">
        <v>2519</v>
      </c>
      <c r="D2960" s="178" t="s">
        <v>2523</v>
      </c>
      <c r="E2960" s="178" t="s">
        <v>2521</v>
      </c>
      <c r="F2960" s="178" t="s">
        <v>17</v>
      </c>
      <c r="G2960" s="1">
        <f>IF(ISNUMBER(Pay_Item_Search_Text),IF(ISNUMBER(IF(FIND(Pay_Item_Search_Text,B2960)=1,1, "FALSE")),MAX(G$4:$G2959)+1,IF(ISNUMBER(Pay_Item_Search_Text),0,IF(ISNUMBER(SEARCH(Pay_Item_Search_Text,H2960)),MAX(G$4:$G2959)+1,0))),IF(ISNUMBER(Pay_Item_Search_Text),0,IF(ISNUMBER(SEARCH(Pay_Item_Search_Text,H2960)),MAX(G$4:$G2959)+1,0)))</f>
        <v>2956</v>
      </c>
      <c r="H2960" s="1" t="str">
        <f>IF(Table_PayItems[[#This Row],[Description]]="_","_ Unique Item - "&amp;Table_PayItems[[#This Row],[Item]]&amp;" - $"&amp;Table_PayItems[[#This Row],[Unit]],Table_PayItems[[#This Row],[Description]]&amp;" - $"&amp;Table_PayItems[[#This Row],[Unit]])</f>
        <v>HMA Crack Treatment, Lane - $Lnmi</v>
      </c>
      <c r="I2960" s="29" t="str">
        <f>IFERROR(VLOOKUP(ROWS($M$5:M2960),Table_PayItems[[Search Key]:[Concentrated Name]],2,FALSE),"")</f>
        <v>HMA Crack Treatment, Lane - $Lnmi</v>
      </c>
      <c r="J2960" s="1"/>
      <c r="K2960" s="1"/>
      <c r="L2960" s="22">
        <f>IF(ISNUMBER(SEARCH(Pay_Item_Search_Text_2,M2960)),MAX($L$4:L2959)+1,0)</f>
        <v>0</v>
      </c>
      <c r="M2960" s="1" t="str">
        <f>IFERROR(VLOOKUP(ROWS($M$5:M2960),Table_PayItems[[Search Key]:[Concentrated Name]],2,FALSE),"")</f>
        <v>HMA Crack Treatment, Lane - $Lnmi</v>
      </c>
      <c r="N2960" s="1" t="str">
        <f>IFERROR(VLOOKUP(ROWS($M$5:N2960),$L$5:$M$7000,2,FALSE),"")</f>
        <v/>
      </c>
      <c r="O2960" s="1" t="str">
        <f>IFERROR(VLOOKUP(ROWS($O$5:O2960),$K$5:$L$7000,2,FALSE),"")</f>
        <v/>
      </c>
    </row>
    <row r="2961" spans="2:15" ht="15" customHeight="1" x14ac:dyDescent="0.25">
      <c r="B2961" s="178" t="s">
        <v>10498</v>
      </c>
      <c r="C2961" s="178" t="s">
        <v>2519</v>
      </c>
      <c r="D2961" s="178" t="s">
        <v>2525</v>
      </c>
      <c r="E2961" s="178" t="s">
        <v>2526</v>
      </c>
      <c r="F2961" s="178" t="s">
        <v>17</v>
      </c>
      <c r="G2961" s="1">
        <f>IF(ISNUMBER(Pay_Item_Search_Text),IF(ISNUMBER(IF(FIND(Pay_Item_Search_Text,B2961)=1,1, "FALSE")),MAX(G$4:$G2960)+1,IF(ISNUMBER(Pay_Item_Search_Text),0,IF(ISNUMBER(SEARCH(Pay_Item_Search_Text,H2961)),MAX(G$4:$G2960)+1,0))),IF(ISNUMBER(Pay_Item_Search_Text),0,IF(ISNUMBER(SEARCH(Pay_Item_Search_Text,H2961)),MAX(G$4:$G2960)+1,0)))</f>
        <v>2957</v>
      </c>
      <c r="H2961" s="1" t="str">
        <f>IF(Table_PayItems[[#This Row],[Description]]="_","_ Unique Item - "&amp;Table_PayItems[[#This Row],[Item]]&amp;" - $"&amp;Table_PayItems[[#This Row],[Unit]],Table_PayItems[[#This Row],[Description]]&amp;" - $"&amp;Table_PayItems[[#This Row],[Unit]])</f>
        <v>HMA Crack Treatment, Lane, Warranty - $Lnmi</v>
      </c>
      <c r="I2961" s="29" t="str">
        <f>IFERROR(VLOOKUP(ROWS($M$5:M2961),Table_PayItems[[Search Key]:[Concentrated Name]],2,FALSE),"")</f>
        <v>HMA Crack Treatment, Lane, Warranty - $Lnmi</v>
      </c>
      <c r="J2961" s="1"/>
      <c r="K2961" s="1"/>
      <c r="L2961" s="22">
        <f>IF(ISNUMBER(SEARCH(Pay_Item_Search_Text_2,M2961)),MAX($L$4:L2960)+1,0)</f>
        <v>0</v>
      </c>
      <c r="M2961" s="1" t="str">
        <f>IFERROR(VLOOKUP(ROWS($M$5:M2961),Table_PayItems[[Search Key]:[Concentrated Name]],2,FALSE),"")</f>
        <v>HMA Crack Treatment, Lane, Warranty - $Lnmi</v>
      </c>
      <c r="N2961" s="1" t="str">
        <f>IFERROR(VLOOKUP(ROWS($M$5:N2961),$L$5:$M$7000,2,FALSE),"")</f>
        <v/>
      </c>
      <c r="O2961" s="1" t="str">
        <f>IFERROR(VLOOKUP(ROWS($O$5:O2961),$K$5:$L$7000,2,FALSE),"")</f>
        <v/>
      </c>
    </row>
    <row r="2962" spans="2:15" ht="15" customHeight="1" x14ac:dyDescent="0.25">
      <c r="B2962" s="178" t="s">
        <v>10497</v>
      </c>
      <c r="C2962" s="178" t="s">
        <v>2519</v>
      </c>
      <c r="D2962" s="178" t="s">
        <v>2524</v>
      </c>
      <c r="E2962" s="178" t="s">
        <v>2521</v>
      </c>
      <c r="F2962" s="178" t="s">
        <v>17</v>
      </c>
      <c r="G2962" s="1">
        <f>IF(ISNUMBER(Pay_Item_Search_Text),IF(ISNUMBER(IF(FIND(Pay_Item_Search_Text,B2962)=1,1, "FALSE")),MAX(G$4:$G2961)+1,IF(ISNUMBER(Pay_Item_Search_Text),0,IF(ISNUMBER(SEARCH(Pay_Item_Search_Text,H2962)),MAX(G$4:$G2961)+1,0))),IF(ISNUMBER(Pay_Item_Search_Text),0,IF(ISNUMBER(SEARCH(Pay_Item_Search_Text,H2962)),MAX(G$4:$G2961)+1,0)))</f>
        <v>2958</v>
      </c>
      <c r="H2962" s="1" t="str">
        <f>IF(Table_PayItems[[#This Row],[Description]]="_","_ Unique Item - "&amp;Table_PayItems[[#This Row],[Item]]&amp;" - $"&amp;Table_PayItems[[#This Row],[Unit]],Table_PayItems[[#This Row],[Description]]&amp;" - $"&amp;Table_PayItems[[#This Row],[Unit]])</f>
        <v>HMA Crack Treatment, Ramp - $Lnmi</v>
      </c>
      <c r="I2962" s="29" t="str">
        <f>IFERROR(VLOOKUP(ROWS($M$5:M2962),Table_PayItems[[Search Key]:[Concentrated Name]],2,FALSE),"")</f>
        <v>HMA Crack Treatment, Ramp - $Lnmi</v>
      </c>
      <c r="J2962" s="1"/>
      <c r="K2962" s="1"/>
      <c r="L2962" s="22">
        <f>IF(ISNUMBER(SEARCH(Pay_Item_Search_Text_2,M2962)),MAX($L$4:L2961)+1,0)</f>
        <v>0</v>
      </c>
      <c r="M2962" s="1" t="str">
        <f>IFERROR(VLOOKUP(ROWS($M$5:M2962),Table_PayItems[[Search Key]:[Concentrated Name]],2,FALSE),"")</f>
        <v>HMA Crack Treatment, Ramp - $Lnmi</v>
      </c>
      <c r="N2962" s="1" t="str">
        <f>IFERROR(VLOOKUP(ROWS($M$5:N2962),$L$5:$M$7000,2,FALSE),"")</f>
        <v/>
      </c>
      <c r="O2962" s="1" t="str">
        <f>IFERROR(VLOOKUP(ROWS($O$5:O2962),$K$5:$L$7000,2,FALSE),"")</f>
        <v/>
      </c>
    </row>
    <row r="2963" spans="2:15" ht="15" customHeight="1" x14ac:dyDescent="0.25">
      <c r="B2963" s="178" t="s">
        <v>10499</v>
      </c>
      <c r="C2963" s="178" t="s">
        <v>2519</v>
      </c>
      <c r="D2963" s="178" t="s">
        <v>2527</v>
      </c>
      <c r="E2963" s="178" t="s">
        <v>2526</v>
      </c>
      <c r="F2963" s="178" t="s">
        <v>17</v>
      </c>
      <c r="G2963" s="1">
        <f>IF(ISNUMBER(Pay_Item_Search_Text),IF(ISNUMBER(IF(FIND(Pay_Item_Search_Text,B2963)=1,1, "FALSE")),MAX(G$4:$G2962)+1,IF(ISNUMBER(Pay_Item_Search_Text),0,IF(ISNUMBER(SEARCH(Pay_Item_Search_Text,H2963)),MAX(G$4:$G2962)+1,0))),IF(ISNUMBER(Pay_Item_Search_Text),0,IF(ISNUMBER(SEARCH(Pay_Item_Search_Text,H2963)),MAX(G$4:$G2962)+1,0)))</f>
        <v>2959</v>
      </c>
      <c r="H2963" s="1" t="str">
        <f>IF(Table_PayItems[[#This Row],[Description]]="_","_ Unique Item - "&amp;Table_PayItems[[#This Row],[Item]]&amp;" - $"&amp;Table_PayItems[[#This Row],[Unit]],Table_PayItems[[#This Row],[Description]]&amp;" - $"&amp;Table_PayItems[[#This Row],[Unit]])</f>
        <v>HMA Crack Treatment, Ramp, Warranty - $Lnmi</v>
      </c>
      <c r="I2963" s="29" t="str">
        <f>IFERROR(VLOOKUP(ROWS($M$5:M2963),Table_PayItems[[Search Key]:[Concentrated Name]],2,FALSE),"")</f>
        <v>HMA Crack Treatment, Ramp, Warranty - $Lnmi</v>
      </c>
      <c r="J2963" s="1"/>
      <c r="K2963" s="1"/>
      <c r="L2963" s="22">
        <f>IF(ISNUMBER(SEARCH(Pay_Item_Search_Text_2,M2963)),MAX($L$4:L2962)+1,0)</f>
        <v>0</v>
      </c>
      <c r="M2963" s="1" t="str">
        <f>IFERROR(VLOOKUP(ROWS($M$5:M2963),Table_PayItems[[Search Key]:[Concentrated Name]],2,FALSE),"")</f>
        <v>HMA Crack Treatment, Ramp, Warranty - $Lnmi</v>
      </c>
      <c r="N2963" s="1" t="str">
        <f>IFERROR(VLOOKUP(ROWS($M$5:N2963),$L$5:$M$7000,2,FALSE),"")</f>
        <v/>
      </c>
      <c r="O2963" s="1" t="str">
        <f>IFERROR(VLOOKUP(ROWS($O$5:O2963),$K$5:$L$7000,2,FALSE),"")</f>
        <v/>
      </c>
    </row>
    <row r="2964" spans="2:15" ht="15" customHeight="1" x14ac:dyDescent="0.25">
      <c r="B2964" s="178" t="s">
        <v>10421</v>
      </c>
      <c r="C2964" s="178" t="s">
        <v>123</v>
      </c>
      <c r="D2964" s="178" t="s">
        <v>2450</v>
      </c>
      <c r="E2964" s="178" t="s">
        <v>17</v>
      </c>
      <c r="F2964" s="178" t="s">
        <v>17</v>
      </c>
      <c r="G2964" s="1">
        <f>IF(ISNUMBER(Pay_Item_Search_Text),IF(ISNUMBER(IF(FIND(Pay_Item_Search_Text,B2964)=1,1, "FALSE")),MAX(G$4:$G2963)+1,IF(ISNUMBER(Pay_Item_Search_Text),0,IF(ISNUMBER(SEARCH(Pay_Item_Search_Text,H2964)),MAX(G$4:$G2963)+1,0))),IF(ISNUMBER(Pay_Item_Search_Text),0,IF(ISNUMBER(SEARCH(Pay_Item_Search_Text,H2964)),MAX(G$4:$G2963)+1,0)))</f>
        <v>2960</v>
      </c>
      <c r="H2964" s="1" t="str">
        <f>IF(Table_PayItems[[#This Row],[Description]]="_","_ Unique Item - "&amp;Table_PayItems[[#This Row],[Item]]&amp;" - $"&amp;Table_PayItems[[#This Row],[Unit]],Table_PayItems[[#This Row],[Description]]&amp;" - $"&amp;Table_PayItems[[#This Row],[Unit]])</f>
        <v>HMA Patch, Rem - $Syd</v>
      </c>
      <c r="I2964" s="29" t="str">
        <f>IFERROR(VLOOKUP(ROWS($M$5:M2964),Table_PayItems[[Search Key]:[Concentrated Name]],2,FALSE),"")</f>
        <v>HMA Patch, Rem - $Syd</v>
      </c>
      <c r="J2964" s="1"/>
      <c r="K2964" s="1"/>
      <c r="L2964" s="22">
        <f>IF(ISNUMBER(SEARCH(Pay_Item_Search_Text_2,M2964)),MAX($L$4:L2963)+1,0)</f>
        <v>0</v>
      </c>
      <c r="M2964" s="1" t="str">
        <f>IFERROR(VLOOKUP(ROWS($M$5:M2964),Table_PayItems[[Search Key]:[Concentrated Name]],2,FALSE),"")</f>
        <v>HMA Patch, Rem - $Syd</v>
      </c>
      <c r="N2964" s="1" t="str">
        <f>IFERROR(VLOOKUP(ROWS($M$5:N2964),$L$5:$M$7000,2,FALSE),"")</f>
        <v/>
      </c>
      <c r="O2964" s="1" t="str">
        <f>IFERROR(VLOOKUP(ROWS($O$5:O2964),$K$5:$L$7000,2,FALSE),"")</f>
        <v/>
      </c>
    </row>
    <row r="2965" spans="2:15" ht="15" customHeight="1" x14ac:dyDescent="0.25">
      <c r="B2965" s="178" t="s">
        <v>10415</v>
      </c>
      <c r="C2965" s="178" t="s">
        <v>57</v>
      </c>
      <c r="D2965" s="178" t="s">
        <v>2446</v>
      </c>
      <c r="E2965" s="178" t="s">
        <v>61</v>
      </c>
      <c r="F2965" s="178" t="s">
        <v>17</v>
      </c>
      <c r="G2965" s="1">
        <f>IF(ISNUMBER(Pay_Item_Search_Text),IF(ISNUMBER(IF(FIND(Pay_Item_Search_Text,B2965)=1,1, "FALSE")),MAX(G$4:$G2964)+1,IF(ISNUMBER(Pay_Item_Search_Text),0,IF(ISNUMBER(SEARCH(Pay_Item_Search_Text,H2965)),MAX(G$4:$G2964)+1,0))),IF(ISNUMBER(Pay_Item_Search_Text),0,IF(ISNUMBER(SEARCH(Pay_Item_Search_Text,H2965)),MAX(G$4:$G2964)+1,0)))</f>
        <v>2961</v>
      </c>
      <c r="H2965" s="1" t="str">
        <f>IF(Table_PayItems[[#This Row],[Description]]="_","_ Unique Item - "&amp;Table_PayItems[[#This Row],[Item]]&amp;" - $"&amp;Table_PayItems[[#This Row],[Unit]],Table_PayItems[[#This Row],[Description]]&amp;" - $"&amp;Table_PayItems[[#This Row],[Unit]])</f>
        <v>HMA Quality Adjustment - $Dlr</v>
      </c>
      <c r="I2965" s="29" t="str">
        <f>IFERROR(VLOOKUP(ROWS($M$5:M2965),Table_PayItems[[Search Key]:[Concentrated Name]],2,FALSE),"")</f>
        <v>HMA Quality Adjustment - $Dlr</v>
      </c>
      <c r="J2965" s="1"/>
      <c r="K2965" s="1"/>
      <c r="L2965" s="22">
        <f>IF(ISNUMBER(SEARCH(Pay_Item_Search_Text_2,M2965)),MAX($L$4:L2964)+1,0)</f>
        <v>0</v>
      </c>
      <c r="M2965" s="1" t="str">
        <f>IFERROR(VLOOKUP(ROWS($M$5:M2965),Table_PayItems[[Search Key]:[Concentrated Name]],2,FALSE),"")</f>
        <v>HMA Quality Adjustment - $Dlr</v>
      </c>
      <c r="N2965" s="1" t="str">
        <f>IFERROR(VLOOKUP(ROWS($M$5:N2965),$L$5:$M$7000,2,FALSE),"")</f>
        <v/>
      </c>
      <c r="O2965" s="1" t="str">
        <f>IFERROR(VLOOKUP(ROWS($O$5:O2965),$K$5:$L$7000,2,FALSE),"")</f>
        <v/>
      </c>
    </row>
    <row r="2966" spans="2:15" ht="15" customHeight="1" x14ac:dyDescent="0.25">
      <c r="B2966" s="178" t="s">
        <v>10422</v>
      </c>
      <c r="C2966" s="178" t="s">
        <v>57</v>
      </c>
      <c r="D2966" s="178" t="s">
        <v>21</v>
      </c>
      <c r="E2966" s="178" t="s">
        <v>2451</v>
      </c>
      <c r="F2966" s="178" t="s">
        <v>17</v>
      </c>
      <c r="G2966" s="1">
        <f>IF(ISNUMBER(Pay_Item_Search_Text),IF(ISNUMBER(IF(FIND(Pay_Item_Search_Text,B2966)=1,1, "FALSE")),MAX(G$4:$G2965)+1,IF(ISNUMBER(Pay_Item_Search_Text),0,IF(ISNUMBER(SEARCH(Pay_Item_Search_Text,H2966)),MAX(G$4:$G2965)+1,0))),IF(ISNUMBER(Pay_Item_Search_Text),0,IF(ISNUMBER(SEARCH(Pay_Item_Search_Text,H2966)),MAX(G$4:$G2965)+1,0)))</f>
        <v>2962</v>
      </c>
      <c r="H2966" s="1" t="str">
        <f>IF(Table_PayItems[[#This Row],[Description]]="_","_ Unique Item - "&amp;Table_PayItems[[#This Row],[Item]]&amp;" - $"&amp;Table_PayItems[[#This Row],[Unit]],Table_PayItems[[#This Row],[Description]]&amp;" - $"&amp;Table_PayItems[[#This Row],[Unit]])</f>
        <v>HMA Quality Initiative - $Dlr</v>
      </c>
      <c r="I2966" s="29" t="str">
        <f>IFERROR(VLOOKUP(ROWS($M$5:M2966),Table_PayItems[[Search Key]:[Concentrated Name]],2,FALSE),"")</f>
        <v>HMA Quality Initiative - $Dlr</v>
      </c>
      <c r="J2966" s="1"/>
      <c r="K2966" s="1"/>
      <c r="L2966" s="22">
        <f>IF(ISNUMBER(SEARCH(Pay_Item_Search_Text_2,M2966)),MAX($L$4:L2965)+1,0)</f>
        <v>0</v>
      </c>
      <c r="M2966" s="1" t="str">
        <f>IFERROR(VLOOKUP(ROWS($M$5:M2966),Table_PayItems[[Search Key]:[Concentrated Name]],2,FALSE),"")</f>
        <v>HMA Quality Initiative - $Dlr</v>
      </c>
      <c r="N2966" s="1" t="str">
        <f>IFERROR(VLOOKUP(ROWS($M$5:N2966),$L$5:$M$7000,2,FALSE),"")</f>
        <v/>
      </c>
      <c r="O2966" s="1" t="str">
        <f>IFERROR(VLOOKUP(ROWS($O$5:O2966),$K$5:$L$7000,2,FALSE),"")</f>
        <v/>
      </c>
    </row>
    <row r="2967" spans="2:15" ht="15" customHeight="1" x14ac:dyDescent="0.25">
      <c r="B2967" s="178" t="s">
        <v>10420</v>
      </c>
      <c r="C2967" s="178" t="s">
        <v>123</v>
      </c>
      <c r="D2967" s="178" t="s">
        <v>2449</v>
      </c>
      <c r="E2967" s="178" t="s">
        <v>17</v>
      </c>
      <c r="F2967" s="178" t="s">
        <v>17</v>
      </c>
      <c r="G2967" s="1">
        <f>IF(ISNUMBER(Pay_Item_Search_Text),IF(ISNUMBER(IF(FIND(Pay_Item_Search_Text,B2967)=1,1, "FALSE")),MAX(G$4:$G2966)+1,IF(ISNUMBER(Pay_Item_Search_Text),0,IF(ISNUMBER(SEARCH(Pay_Item_Search_Text,H2967)),MAX(G$4:$G2966)+1,0))),IF(ISNUMBER(Pay_Item_Search_Text),0,IF(ISNUMBER(SEARCH(Pay_Item_Search_Text,H2967)),MAX(G$4:$G2966)+1,0)))</f>
        <v>2963</v>
      </c>
      <c r="H2967" s="1" t="str">
        <f>IF(Table_PayItems[[#This Row],[Description]]="_","_ Unique Item - "&amp;Table_PayItems[[#This Row],[Item]]&amp;" - $"&amp;Table_PayItems[[#This Row],[Unit]],Table_PayItems[[#This Row],[Description]]&amp;" - $"&amp;Table_PayItems[[#This Row],[Unit]])</f>
        <v>HMA Surface, Rem - $Syd</v>
      </c>
      <c r="I2967" s="29" t="str">
        <f>IFERROR(VLOOKUP(ROWS($M$5:M2967),Table_PayItems[[Search Key]:[Concentrated Name]],2,FALSE),"")</f>
        <v>HMA Surface, Rem - $Syd</v>
      </c>
      <c r="J2967" s="1"/>
      <c r="K2967" s="1"/>
      <c r="L2967" s="22">
        <f>IF(ISNUMBER(SEARCH(Pay_Item_Search_Text_2,M2967)),MAX($L$4:L2966)+1,0)</f>
        <v>0</v>
      </c>
      <c r="M2967" s="1" t="str">
        <f>IFERROR(VLOOKUP(ROWS($M$5:M2967),Table_PayItems[[Search Key]:[Concentrated Name]],2,FALSE),"")</f>
        <v>HMA Surface, Rem - $Syd</v>
      </c>
      <c r="N2967" s="1" t="str">
        <f>IFERROR(VLOOKUP(ROWS($M$5:N2967),$L$5:$M$7000,2,FALSE),"")</f>
        <v/>
      </c>
      <c r="O2967" s="1" t="str">
        <f>IFERROR(VLOOKUP(ROWS($O$5:O2967),$K$5:$L$7000,2,FALSE),"")</f>
        <v/>
      </c>
    </row>
    <row r="2968" spans="2:15" ht="15" customHeight="1" x14ac:dyDescent="0.25">
      <c r="B2968" s="178" t="s">
        <v>10434</v>
      </c>
      <c r="C2968" s="178" t="s">
        <v>189</v>
      </c>
      <c r="D2968" s="178" t="s">
        <v>2465</v>
      </c>
      <c r="E2968" s="178" t="s">
        <v>2462</v>
      </c>
      <c r="F2968" s="178" t="s">
        <v>17</v>
      </c>
      <c r="G2968" s="1">
        <f>IF(ISNUMBER(Pay_Item_Search_Text),IF(ISNUMBER(IF(FIND(Pay_Item_Search_Text,B2968)=1,1, "FALSE")),MAX(G$4:$G2967)+1,IF(ISNUMBER(Pay_Item_Search_Text),0,IF(ISNUMBER(SEARCH(Pay_Item_Search_Text,H2968)),MAX(G$4:$G2967)+1,0))),IF(ISNUMBER(Pay_Item_Search_Text),0,IF(ISNUMBER(SEARCH(Pay_Item_Search_Text,H2968)),MAX(G$4:$G2967)+1,0)))</f>
        <v>2964</v>
      </c>
      <c r="H2968" s="1" t="str">
        <f>IF(Table_PayItems[[#This Row],[Description]]="_","_ Unique Item - "&amp;Table_PayItems[[#This Row],[Item]]&amp;" - $"&amp;Table_PayItems[[#This Row],[Unit]],Table_PayItems[[#This Row],[Description]]&amp;" - $"&amp;Table_PayItems[[#This Row],[Unit]])</f>
        <v>HMA, 13A - $Ton</v>
      </c>
      <c r="I2968" s="29" t="str">
        <f>IFERROR(VLOOKUP(ROWS($M$5:M2968),Table_PayItems[[Search Key]:[Concentrated Name]],2,FALSE),"")</f>
        <v>HMA, 13A - $Ton</v>
      </c>
      <c r="J2968" s="1"/>
      <c r="K2968" s="1"/>
      <c r="L2968" s="22">
        <f>IF(ISNUMBER(SEARCH(Pay_Item_Search_Text_2,M2968)),MAX($L$4:L2967)+1,0)</f>
        <v>0</v>
      </c>
      <c r="M2968" s="1" t="str">
        <f>IFERROR(VLOOKUP(ROWS($M$5:M2968),Table_PayItems[[Search Key]:[Concentrated Name]],2,FALSE),"")</f>
        <v>HMA, 13A - $Ton</v>
      </c>
      <c r="N2968" s="1" t="str">
        <f>IFERROR(VLOOKUP(ROWS($M$5:N2968),$L$5:$M$7000,2,FALSE),"")</f>
        <v/>
      </c>
      <c r="O2968" s="1" t="str">
        <f>IFERROR(VLOOKUP(ROWS($O$5:O2968),$K$5:$L$7000,2,FALSE),"")</f>
        <v/>
      </c>
    </row>
    <row r="2969" spans="2:15" ht="15" customHeight="1" x14ac:dyDescent="0.25">
      <c r="B2969" s="178" t="s">
        <v>10431</v>
      </c>
      <c r="C2969" s="178" t="s">
        <v>189</v>
      </c>
      <c r="D2969" s="178" t="s">
        <v>2461</v>
      </c>
      <c r="E2969" s="178" t="s">
        <v>2462</v>
      </c>
      <c r="F2969" s="178" t="s">
        <v>17</v>
      </c>
      <c r="G2969" s="1">
        <f>IF(ISNUMBER(Pay_Item_Search_Text),IF(ISNUMBER(IF(FIND(Pay_Item_Search_Text,B2969)=1,1, "FALSE")),MAX(G$4:$G2968)+1,IF(ISNUMBER(Pay_Item_Search_Text),0,IF(ISNUMBER(SEARCH(Pay_Item_Search_Text,H2969)),MAX(G$4:$G2968)+1,0))),IF(ISNUMBER(Pay_Item_Search_Text),0,IF(ISNUMBER(SEARCH(Pay_Item_Search_Text,H2969)),MAX(G$4:$G2968)+1,0)))</f>
        <v>2965</v>
      </c>
      <c r="H2969" s="1" t="str">
        <f>IF(Table_PayItems[[#This Row],[Description]]="_","_ Unique Item - "&amp;Table_PayItems[[#This Row],[Item]]&amp;" - $"&amp;Table_PayItems[[#This Row],[Unit]],Table_PayItems[[#This Row],[Description]]&amp;" - $"&amp;Table_PayItems[[#This Row],[Unit]])</f>
        <v>HMA, 2C - $Ton</v>
      </c>
      <c r="I2969" s="29" t="str">
        <f>IFERROR(VLOOKUP(ROWS($M$5:M2969),Table_PayItems[[Search Key]:[Concentrated Name]],2,FALSE),"")</f>
        <v>HMA, 2C - $Ton</v>
      </c>
      <c r="J2969" s="1"/>
      <c r="K2969" s="1"/>
      <c r="L2969" s="22">
        <f>IF(ISNUMBER(SEARCH(Pay_Item_Search_Text_2,M2969)),MAX($L$4:L2968)+1,0)</f>
        <v>0</v>
      </c>
      <c r="M2969" s="1" t="str">
        <f>IFERROR(VLOOKUP(ROWS($M$5:M2969),Table_PayItems[[Search Key]:[Concentrated Name]],2,FALSE),"")</f>
        <v>HMA, 2C - $Ton</v>
      </c>
      <c r="N2969" s="1" t="str">
        <f>IFERROR(VLOOKUP(ROWS($M$5:N2969),$L$5:$M$7000,2,FALSE),"")</f>
        <v/>
      </c>
      <c r="O2969" s="1" t="str">
        <f>IFERROR(VLOOKUP(ROWS($O$5:O2969),$K$5:$L$7000,2,FALSE),"")</f>
        <v/>
      </c>
    </row>
    <row r="2970" spans="2:15" ht="15" customHeight="1" x14ac:dyDescent="0.25">
      <c r="B2970" s="178" t="s">
        <v>10436</v>
      </c>
      <c r="C2970" s="178" t="s">
        <v>189</v>
      </c>
      <c r="D2970" s="178" t="s">
        <v>2467</v>
      </c>
      <c r="E2970" s="178" t="s">
        <v>6898</v>
      </c>
      <c r="F2970" s="178" t="s">
        <v>17</v>
      </c>
      <c r="G2970" s="1">
        <f>IF(ISNUMBER(Pay_Item_Search_Text),IF(ISNUMBER(IF(FIND(Pay_Item_Search_Text,B2970)=1,1, "FALSE")),MAX(G$4:$G2969)+1,IF(ISNUMBER(Pay_Item_Search_Text),0,IF(ISNUMBER(SEARCH(Pay_Item_Search_Text,H2970)),MAX(G$4:$G2969)+1,0))),IF(ISNUMBER(Pay_Item_Search_Text),0,IF(ISNUMBER(SEARCH(Pay_Item_Search_Text,H2970)),MAX(G$4:$G2969)+1,0)))</f>
        <v>2966</v>
      </c>
      <c r="H2970" s="1" t="str">
        <f>IF(Table_PayItems[[#This Row],[Description]]="_","_ Unique Item - "&amp;Table_PayItems[[#This Row],[Item]]&amp;" - $"&amp;Table_PayItems[[#This Row],[Unit]],Table_PayItems[[#This Row],[Description]]&amp;" - $"&amp;Table_PayItems[[#This Row],[Unit]])</f>
        <v>HMA, 2E03 - $Ton</v>
      </c>
      <c r="I2970" s="29" t="str">
        <f>IFERROR(VLOOKUP(ROWS($M$5:M2970),Table_PayItems[[Search Key]:[Concentrated Name]],2,FALSE),"")</f>
        <v>HMA, 2E03 - $Ton</v>
      </c>
      <c r="J2970" s="1"/>
      <c r="K2970" s="1"/>
      <c r="L2970" s="22">
        <f>IF(ISNUMBER(SEARCH(Pay_Item_Search_Text_2,M2970)),MAX($L$4:L2969)+1,0)</f>
        <v>643</v>
      </c>
      <c r="M2970" s="1" t="str">
        <f>IFERROR(VLOOKUP(ROWS($M$5:M2970),Table_PayItems[[Search Key]:[Concentrated Name]],2,FALSE),"")</f>
        <v>HMA, 2E03 - $Ton</v>
      </c>
      <c r="N2970" s="1" t="str">
        <f>IFERROR(VLOOKUP(ROWS($M$5:N2970),$L$5:$M$7000,2,FALSE),"")</f>
        <v/>
      </c>
      <c r="O2970" s="1" t="str">
        <f>IFERROR(VLOOKUP(ROWS($O$5:O2970),$K$5:$L$7000,2,FALSE),"")</f>
        <v/>
      </c>
    </row>
    <row r="2971" spans="2:15" ht="15" customHeight="1" x14ac:dyDescent="0.25">
      <c r="B2971" s="178" t="s">
        <v>10437</v>
      </c>
      <c r="C2971" s="178" t="s">
        <v>189</v>
      </c>
      <c r="D2971" s="178" t="s">
        <v>2468</v>
      </c>
      <c r="E2971" s="178" t="s">
        <v>6898</v>
      </c>
      <c r="F2971" s="178" t="s">
        <v>17</v>
      </c>
      <c r="G2971" s="1">
        <f>IF(ISNUMBER(Pay_Item_Search_Text),IF(ISNUMBER(IF(FIND(Pay_Item_Search_Text,B2971)=1,1, "FALSE")),MAX(G$4:$G2970)+1,IF(ISNUMBER(Pay_Item_Search_Text),0,IF(ISNUMBER(SEARCH(Pay_Item_Search_Text,H2971)),MAX(G$4:$G2970)+1,0))),IF(ISNUMBER(Pay_Item_Search_Text),0,IF(ISNUMBER(SEARCH(Pay_Item_Search_Text,H2971)),MAX(G$4:$G2970)+1,0)))</f>
        <v>2967</v>
      </c>
      <c r="H2971" s="1" t="str">
        <f>IF(Table_PayItems[[#This Row],[Description]]="_","_ Unique Item - "&amp;Table_PayItems[[#This Row],[Item]]&amp;" - $"&amp;Table_PayItems[[#This Row],[Unit]],Table_PayItems[[#This Row],[Description]]&amp;" - $"&amp;Table_PayItems[[#This Row],[Unit]])</f>
        <v>HMA, 2E1 - $Ton</v>
      </c>
      <c r="I2971" s="29" t="str">
        <f>IFERROR(VLOOKUP(ROWS($M$5:M2971),Table_PayItems[[Search Key]:[Concentrated Name]],2,FALSE),"")</f>
        <v>HMA, 2E1 - $Ton</v>
      </c>
      <c r="J2971" s="1"/>
      <c r="K2971" s="1"/>
      <c r="L2971" s="22">
        <f>IF(ISNUMBER(SEARCH(Pay_Item_Search_Text_2,M2971)),MAX($L$4:L2970)+1,0)</f>
        <v>0</v>
      </c>
      <c r="M2971" s="1" t="str">
        <f>IFERROR(VLOOKUP(ROWS($M$5:M2971),Table_PayItems[[Search Key]:[Concentrated Name]],2,FALSE),"")</f>
        <v>HMA, 2E1 - $Ton</v>
      </c>
      <c r="N2971" s="1" t="str">
        <f>IFERROR(VLOOKUP(ROWS($M$5:N2971),$L$5:$M$7000,2,FALSE),"")</f>
        <v/>
      </c>
      <c r="O2971" s="1" t="str">
        <f>IFERROR(VLOOKUP(ROWS($O$5:O2971),$K$5:$L$7000,2,FALSE),"")</f>
        <v/>
      </c>
    </row>
    <row r="2972" spans="2:15" ht="15" customHeight="1" x14ac:dyDescent="0.25">
      <c r="B2972" s="178" t="s">
        <v>10439</v>
      </c>
      <c r="C2972" s="178" t="s">
        <v>189</v>
      </c>
      <c r="D2972" s="178" t="s">
        <v>2470</v>
      </c>
      <c r="E2972" s="178" t="s">
        <v>6898</v>
      </c>
      <c r="F2972" s="178" t="s">
        <v>17</v>
      </c>
      <c r="G2972" s="1">
        <f>IF(ISNUMBER(Pay_Item_Search_Text),IF(ISNUMBER(IF(FIND(Pay_Item_Search_Text,B2972)=1,1, "FALSE")),MAX(G$4:$G2971)+1,IF(ISNUMBER(Pay_Item_Search_Text),0,IF(ISNUMBER(SEARCH(Pay_Item_Search_Text,H2972)),MAX(G$4:$G2971)+1,0))),IF(ISNUMBER(Pay_Item_Search_Text),0,IF(ISNUMBER(SEARCH(Pay_Item_Search_Text,H2972)),MAX(G$4:$G2971)+1,0)))</f>
        <v>2968</v>
      </c>
      <c r="H2972" s="1" t="str">
        <f>IF(Table_PayItems[[#This Row],[Description]]="_","_ Unique Item - "&amp;Table_PayItems[[#This Row],[Item]]&amp;" - $"&amp;Table_PayItems[[#This Row],[Unit]],Table_PayItems[[#This Row],[Description]]&amp;" - $"&amp;Table_PayItems[[#This Row],[Unit]])</f>
        <v>HMA, 2E10 - $Ton</v>
      </c>
      <c r="I2972" s="29" t="str">
        <f>IFERROR(VLOOKUP(ROWS($M$5:M2972),Table_PayItems[[Search Key]:[Concentrated Name]],2,FALSE),"")</f>
        <v>HMA, 2E10 - $Ton</v>
      </c>
      <c r="J2972" s="1"/>
      <c r="K2972" s="1"/>
      <c r="L2972" s="22">
        <f>IF(ISNUMBER(SEARCH(Pay_Item_Search_Text_2,M2972)),MAX($L$4:L2971)+1,0)</f>
        <v>644</v>
      </c>
      <c r="M2972" s="1" t="str">
        <f>IFERROR(VLOOKUP(ROWS($M$5:M2972),Table_PayItems[[Search Key]:[Concentrated Name]],2,FALSE),"")</f>
        <v>HMA, 2E10 - $Ton</v>
      </c>
      <c r="N2972" s="1" t="str">
        <f>IFERROR(VLOOKUP(ROWS($M$5:N2972),$L$5:$M$7000,2,FALSE),"")</f>
        <v/>
      </c>
      <c r="O2972" s="1" t="str">
        <f>IFERROR(VLOOKUP(ROWS($O$5:O2972),$K$5:$L$7000,2,FALSE),"")</f>
        <v/>
      </c>
    </row>
    <row r="2973" spans="2:15" ht="15" customHeight="1" x14ac:dyDescent="0.25">
      <c r="B2973" s="178" t="s">
        <v>10438</v>
      </c>
      <c r="C2973" s="178" t="s">
        <v>189</v>
      </c>
      <c r="D2973" s="178" t="s">
        <v>2469</v>
      </c>
      <c r="E2973" s="178" t="s">
        <v>6898</v>
      </c>
      <c r="F2973" s="178" t="s">
        <v>17</v>
      </c>
      <c r="G2973" s="1">
        <f>IF(ISNUMBER(Pay_Item_Search_Text),IF(ISNUMBER(IF(FIND(Pay_Item_Search_Text,B2973)=1,1, "FALSE")),MAX(G$4:$G2972)+1,IF(ISNUMBER(Pay_Item_Search_Text),0,IF(ISNUMBER(SEARCH(Pay_Item_Search_Text,H2973)),MAX(G$4:$G2972)+1,0))),IF(ISNUMBER(Pay_Item_Search_Text),0,IF(ISNUMBER(SEARCH(Pay_Item_Search_Text,H2973)),MAX(G$4:$G2972)+1,0)))</f>
        <v>2969</v>
      </c>
      <c r="H2973" s="1" t="str">
        <f>IF(Table_PayItems[[#This Row],[Description]]="_","_ Unique Item - "&amp;Table_PayItems[[#This Row],[Item]]&amp;" - $"&amp;Table_PayItems[[#This Row],[Unit]],Table_PayItems[[#This Row],[Description]]&amp;" - $"&amp;Table_PayItems[[#This Row],[Unit]])</f>
        <v>HMA, 2E3 - $Ton</v>
      </c>
      <c r="I2973" s="29" t="str">
        <f>IFERROR(VLOOKUP(ROWS($M$5:M2973),Table_PayItems[[Search Key]:[Concentrated Name]],2,FALSE),"")</f>
        <v>HMA, 2E3 - $Ton</v>
      </c>
      <c r="J2973" s="1"/>
      <c r="K2973" s="1"/>
      <c r="L2973" s="22">
        <f>IF(ISNUMBER(SEARCH(Pay_Item_Search_Text_2,M2973)),MAX($L$4:L2972)+1,0)</f>
        <v>0</v>
      </c>
      <c r="M2973" s="1" t="str">
        <f>IFERROR(VLOOKUP(ROWS($M$5:M2973),Table_PayItems[[Search Key]:[Concentrated Name]],2,FALSE),"")</f>
        <v>HMA, 2E3 - $Ton</v>
      </c>
      <c r="N2973" s="1" t="str">
        <f>IFERROR(VLOOKUP(ROWS($M$5:N2973),$L$5:$M$7000,2,FALSE),"")</f>
        <v/>
      </c>
      <c r="O2973" s="1" t="str">
        <f>IFERROR(VLOOKUP(ROWS($O$5:O2973),$K$5:$L$7000,2,FALSE),"")</f>
        <v/>
      </c>
    </row>
    <row r="2974" spans="2:15" ht="15" customHeight="1" x14ac:dyDescent="0.25">
      <c r="B2974" s="178" t="s">
        <v>10440</v>
      </c>
      <c r="C2974" s="178" t="s">
        <v>189</v>
      </c>
      <c r="D2974" s="178" t="s">
        <v>2471</v>
      </c>
      <c r="E2974" s="178" t="s">
        <v>6898</v>
      </c>
      <c r="F2974" s="178" t="s">
        <v>17</v>
      </c>
      <c r="G2974" s="1">
        <f>IF(ISNUMBER(Pay_Item_Search_Text),IF(ISNUMBER(IF(FIND(Pay_Item_Search_Text,B2974)=1,1, "FALSE")),MAX(G$4:$G2973)+1,IF(ISNUMBER(Pay_Item_Search_Text),0,IF(ISNUMBER(SEARCH(Pay_Item_Search_Text,H2974)),MAX(G$4:$G2973)+1,0))),IF(ISNUMBER(Pay_Item_Search_Text),0,IF(ISNUMBER(SEARCH(Pay_Item_Search_Text,H2974)),MAX(G$4:$G2973)+1,0)))</f>
        <v>2970</v>
      </c>
      <c r="H2974" s="1" t="str">
        <f>IF(Table_PayItems[[#This Row],[Description]]="_","_ Unique Item - "&amp;Table_PayItems[[#This Row],[Item]]&amp;" - $"&amp;Table_PayItems[[#This Row],[Unit]],Table_PayItems[[#This Row],[Description]]&amp;" - $"&amp;Table_PayItems[[#This Row],[Unit]])</f>
        <v>HMA, 2E30 - $Ton</v>
      </c>
      <c r="I2974" s="29" t="str">
        <f>IFERROR(VLOOKUP(ROWS($M$5:M2974),Table_PayItems[[Search Key]:[Concentrated Name]],2,FALSE),"")</f>
        <v>HMA, 2E30 - $Ton</v>
      </c>
      <c r="J2974" s="1"/>
      <c r="K2974" s="1"/>
      <c r="L2974" s="22">
        <f>IF(ISNUMBER(SEARCH(Pay_Item_Search_Text_2,M2974)),MAX($L$4:L2973)+1,0)</f>
        <v>645</v>
      </c>
      <c r="M2974" s="1" t="str">
        <f>IFERROR(VLOOKUP(ROWS($M$5:M2974),Table_PayItems[[Search Key]:[Concentrated Name]],2,FALSE),"")</f>
        <v>HMA, 2E30 - $Ton</v>
      </c>
      <c r="N2974" s="1" t="str">
        <f>IFERROR(VLOOKUP(ROWS($M$5:N2974),$L$5:$M$7000,2,FALSE),"")</f>
        <v/>
      </c>
      <c r="O2974" s="1" t="str">
        <f>IFERROR(VLOOKUP(ROWS($O$5:O2974),$K$5:$L$7000,2,FALSE),"")</f>
        <v/>
      </c>
    </row>
    <row r="2975" spans="2:15" ht="15" customHeight="1" x14ac:dyDescent="0.25">
      <c r="B2975" s="178" t="s">
        <v>10441</v>
      </c>
      <c r="C2975" s="178" t="s">
        <v>189</v>
      </c>
      <c r="D2975" s="178" t="s">
        <v>2472</v>
      </c>
      <c r="E2975" s="178" t="s">
        <v>6898</v>
      </c>
      <c r="F2975" s="178" t="s">
        <v>17</v>
      </c>
      <c r="G2975" s="1">
        <f>IF(ISNUMBER(Pay_Item_Search_Text),IF(ISNUMBER(IF(FIND(Pay_Item_Search_Text,B2975)=1,1, "FALSE")),MAX(G$4:$G2974)+1,IF(ISNUMBER(Pay_Item_Search_Text),0,IF(ISNUMBER(SEARCH(Pay_Item_Search_Text,H2975)),MAX(G$4:$G2974)+1,0))),IF(ISNUMBER(Pay_Item_Search_Text),0,IF(ISNUMBER(SEARCH(Pay_Item_Search_Text,H2975)),MAX(G$4:$G2974)+1,0)))</f>
        <v>2971</v>
      </c>
      <c r="H2975" s="1" t="str">
        <f>IF(Table_PayItems[[#This Row],[Description]]="_","_ Unique Item - "&amp;Table_PayItems[[#This Row],[Item]]&amp;" - $"&amp;Table_PayItems[[#This Row],[Unit]],Table_PayItems[[#This Row],[Description]]&amp;" - $"&amp;Table_PayItems[[#This Row],[Unit]])</f>
        <v>HMA, 2E50 - $Ton</v>
      </c>
      <c r="I2975" s="29" t="str">
        <f>IFERROR(VLOOKUP(ROWS($M$5:M2975),Table_PayItems[[Search Key]:[Concentrated Name]],2,FALSE),"")</f>
        <v>HMA, 2E50 - $Ton</v>
      </c>
      <c r="J2975" s="1"/>
      <c r="K2975" s="1"/>
      <c r="L2975" s="22">
        <f>IF(ISNUMBER(SEARCH(Pay_Item_Search_Text_2,M2975)),MAX($L$4:L2974)+1,0)</f>
        <v>646</v>
      </c>
      <c r="M2975" s="1" t="str">
        <f>IFERROR(VLOOKUP(ROWS($M$5:M2975),Table_PayItems[[Search Key]:[Concentrated Name]],2,FALSE),"")</f>
        <v>HMA, 2E50 - $Ton</v>
      </c>
      <c r="N2975" s="1" t="str">
        <f>IFERROR(VLOOKUP(ROWS($M$5:N2975),$L$5:$M$7000,2,FALSE),"")</f>
        <v/>
      </c>
      <c r="O2975" s="1" t="str">
        <f>IFERROR(VLOOKUP(ROWS($O$5:O2975),$K$5:$L$7000,2,FALSE),"")</f>
        <v/>
      </c>
    </row>
    <row r="2976" spans="2:15" ht="15" customHeight="1" x14ac:dyDescent="0.25">
      <c r="B2976" s="178" t="s">
        <v>10435</v>
      </c>
      <c r="C2976" s="178" t="s">
        <v>189</v>
      </c>
      <c r="D2976" s="178" t="s">
        <v>2466</v>
      </c>
      <c r="E2976" s="178" t="s">
        <v>2462</v>
      </c>
      <c r="F2976" s="178" t="s">
        <v>17</v>
      </c>
      <c r="G2976" s="1">
        <f>IF(ISNUMBER(Pay_Item_Search_Text),IF(ISNUMBER(IF(FIND(Pay_Item_Search_Text,B2976)=1,1, "FALSE")),MAX(G$4:$G2975)+1,IF(ISNUMBER(Pay_Item_Search_Text),0,IF(ISNUMBER(SEARCH(Pay_Item_Search_Text,H2976)),MAX(G$4:$G2975)+1,0))),IF(ISNUMBER(Pay_Item_Search_Text),0,IF(ISNUMBER(SEARCH(Pay_Item_Search_Text,H2976)),MAX(G$4:$G2975)+1,0)))</f>
        <v>2972</v>
      </c>
      <c r="H2976" s="1" t="str">
        <f>IF(Table_PayItems[[#This Row],[Description]]="_","_ Unique Item - "&amp;Table_PayItems[[#This Row],[Item]]&amp;" - $"&amp;Table_PayItems[[#This Row],[Unit]],Table_PayItems[[#This Row],[Description]]&amp;" - $"&amp;Table_PayItems[[#This Row],[Unit]])</f>
        <v>HMA, 36A - $Ton</v>
      </c>
      <c r="I2976" s="29" t="str">
        <f>IFERROR(VLOOKUP(ROWS($M$5:M2976),Table_PayItems[[Search Key]:[Concentrated Name]],2,FALSE),"")</f>
        <v>HMA, 36A - $Ton</v>
      </c>
      <c r="J2976" s="1"/>
      <c r="K2976" s="1"/>
      <c r="L2976" s="22">
        <f>IF(ISNUMBER(SEARCH(Pay_Item_Search_Text_2,M2976)),MAX($L$4:L2975)+1,0)</f>
        <v>0</v>
      </c>
      <c r="M2976" s="1" t="str">
        <f>IFERROR(VLOOKUP(ROWS($M$5:M2976),Table_PayItems[[Search Key]:[Concentrated Name]],2,FALSE),"")</f>
        <v>HMA, 36A - $Ton</v>
      </c>
      <c r="N2976" s="1" t="str">
        <f>IFERROR(VLOOKUP(ROWS($M$5:N2976),$L$5:$M$7000,2,FALSE),"")</f>
        <v/>
      </c>
      <c r="O2976" s="1" t="str">
        <f>IFERROR(VLOOKUP(ROWS($O$5:O2976),$K$5:$L$7000,2,FALSE),"")</f>
        <v/>
      </c>
    </row>
    <row r="2977" spans="2:15" ht="15" customHeight="1" x14ac:dyDescent="0.25">
      <c r="B2977" s="178" t="s">
        <v>10432</v>
      </c>
      <c r="C2977" s="178" t="s">
        <v>189</v>
      </c>
      <c r="D2977" s="178" t="s">
        <v>2463</v>
      </c>
      <c r="E2977" s="178" t="s">
        <v>2462</v>
      </c>
      <c r="F2977" s="178" t="s">
        <v>17</v>
      </c>
      <c r="G2977" s="1">
        <f>IF(ISNUMBER(Pay_Item_Search_Text),IF(ISNUMBER(IF(FIND(Pay_Item_Search_Text,B2977)=1,1, "FALSE")),MAX(G$4:$G2976)+1,IF(ISNUMBER(Pay_Item_Search_Text),0,IF(ISNUMBER(SEARCH(Pay_Item_Search_Text,H2977)),MAX(G$4:$G2976)+1,0))),IF(ISNUMBER(Pay_Item_Search_Text),0,IF(ISNUMBER(SEARCH(Pay_Item_Search_Text,H2977)),MAX(G$4:$G2976)+1,0)))</f>
        <v>2973</v>
      </c>
      <c r="H2977" s="1" t="str">
        <f>IF(Table_PayItems[[#This Row],[Description]]="_","_ Unique Item - "&amp;Table_PayItems[[#This Row],[Item]]&amp;" - $"&amp;Table_PayItems[[#This Row],[Unit]],Table_PayItems[[#This Row],[Description]]&amp;" - $"&amp;Table_PayItems[[#This Row],[Unit]])</f>
        <v>HMA, 3C - $Ton</v>
      </c>
      <c r="I2977" s="29" t="str">
        <f>IFERROR(VLOOKUP(ROWS($M$5:M2977),Table_PayItems[[Search Key]:[Concentrated Name]],2,FALSE),"")</f>
        <v>HMA, 3C - $Ton</v>
      </c>
      <c r="J2977" s="1"/>
      <c r="K2977" s="1"/>
      <c r="L2977" s="22">
        <f>IF(ISNUMBER(SEARCH(Pay_Item_Search_Text_2,M2977)),MAX($L$4:L2976)+1,0)</f>
        <v>0</v>
      </c>
      <c r="M2977" s="1" t="str">
        <f>IFERROR(VLOOKUP(ROWS($M$5:M2977),Table_PayItems[[Search Key]:[Concentrated Name]],2,FALSE),"")</f>
        <v>HMA, 3C - $Ton</v>
      </c>
      <c r="N2977" s="1" t="str">
        <f>IFERROR(VLOOKUP(ROWS($M$5:N2977),$L$5:$M$7000,2,FALSE),"")</f>
        <v/>
      </c>
      <c r="O2977" s="1" t="str">
        <f>IFERROR(VLOOKUP(ROWS($O$5:O2977),$K$5:$L$7000,2,FALSE),"")</f>
        <v/>
      </c>
    </row>
    <row r="2978" spans="2:15" ht="15" customHeight="1" x14ac:dyDescent="0.25">
      <c r="B2978" s="178" t="s">
        <v>10442</v>
      </c>
      <c r="C2978" s="178" t="s">
        <v>189</v>
      </c>
      <c r="D2978" s="178" t="s">
        <v>2473</v>
      </c>
      <c r="E2978" s="178" t="s">
        <v>6898</v>
      </c>
      <c r="F2978" s="178" t="s">
        <v>17</v>
      </c>
      <c r="G2978" s="1">
        <f>IF(ISNUMBER(Pay_Item_Search_Text),IF(ISNUMBER(IF(FIND(Pay_Item_Search_Text,B2978)=1,1, "FALSE")),MAX(G$4:$G2977)+1,IF(ISNUMBER(Pay_Item_Search_Text),0,IF(ISNUMBER(SEARCH(Pay_Item_Search_Text,H2978)),MAX(G$4:$G2977)+1,0))),IF(ISNUMBER(Pay_Item_Search_Text),0,IF(ISNUMBER(SEARCH(Pay_Item_Search_Text,H2978)),MAX(G$4:$G2977)+1,0)))</f>
        <v>2974</v>
      </c>
      <c r="H2978" s="1" t="str">
        <f>IF(Table_PayItems[[#This Row],[Description]]="_","_ Unique Item - "&amp;Table_PayItems[[#This Row],[Item]]&amp;" - $"&amp;Table_PayItems[[#This Row],[Unit]],Table_PayItems[[#This Row],[Description]]&amp;" - $"&amp;Table_PayItems[[#This Row],[Unit]])</f>
        <v>HMA, 3E03 - $Ton</v>
      </c>
      <c r="I2978" s="29" t="str">
        <f>IFERROR(VLOOKUP(ROWS($M$5:M2978),Table_PayItems[[Search Key]:[Concentrated Name]],2,FALSE),"")</f>
        <v>HMA, 3E03 - $Ton</v>
      </c>
      <c r="J2978" s="1"/>
      <c r="K2978" s="1"/>
      <c r="L2978" s="22">
        <f>IF(ISNUMBER(SEARCH(Pay_Item_Search_Text_2,M2978)),MAX($L$4:L2977)+1,0)</f>
        <v>647</v>
      </c>
      <c r="M2978" s="1" t="str">
        <f>IFERROR(VLOOKUP(ROWS($M$5:M2978),Table_PayItems[[Search Key]:[Concentrated Name]],2,FALSE),"")</f>
        <v>HMA, 3E03 - $Ton</v>
      </c>
      <c r="N2978" s="1" t="str">
        <f>IFERROR(VLOOKUP(ROWS($M$5:N2978),$L$5:$M$7000,2,FALSE),"")</f>
        <v/>
      </c>
      <c r="O2978" s="1" t="str">
        <f>IFERROR(VLOOKUP(ROWS($O$5:O2978),$K$5:$L$7000,2,FALSE),"")</f>
        <v/>
      </c>
    </row>
    <row r="2979" spans="2:15" ht="15" customHeight="1" x14ac:dyDescent="0.25">
      <c r="B2979" s="178" t="s">
        <v>10462</v>
      </c>
      <c r="C2979" s="178" t="s">
        <v>189</v>
      </c>
      <c r="D2979" s="178" t="s">
        <v>2492</v>
      </c>
      <c r="E2979" s="178" t="s">
        <v>6898</v>
      </c>
      <c r="F2979" s="178" t="s">
        <v>17</v>
      </c>
      <c r="G2979" s="1">
        <f>IF(ISNUMBER(Pay_Item_Search_Text),IF(ISNUMBER(IF(FIND(Pay_Item_Search_Text,B2979)=1,1, "FALSE")),MAX(G$4:$G2978)+1,IF(ISNUMBER(Pay_Item_Search_Text),0,IF(ISNUMBER(SEARCH(Pay_Item_Search_Text,H2979)),MAX(G$4:$G2978)+1,0))),IF(ISNUMBER(Pay_Item_Search_Text),0,IF(ISNUMBER(SEARCH(Pay_Item_Search_Text,H2979)),MAX(G$4:$G2978)+1,0)))</f>
        <v>2975</v>
      </c>
      <c r="H2979" s="1" t="str">
        <f>IF(Table_PayItems[[#This Row],[Description]]="_","_ Unique Item - "&amp;Table_PayItems[[#This Row],[Item]]&amp;" - $"&amp;Table_PayItems[[#This Row],[Unit]],Table_PayItems[[#This Row],[Description]]&amp;" - $"&amp;Table_PayItems[[#This Row],[Unit]])</f>
        <v>HMA, 3E03, High Stress - $Ton</v>
      </c>
      <c r="I2979" s="29" t="str">
        <f>IFERROR(VLOOKUP(ROWS($M$5:M2979),Table_PayItems[[Search Key]:[Concentrated Name]],2,FALSE),"")</f>
        <v>HMA, 3E03, High Stress - $Ton</v>
      </c>
      <c r="J2979" s="1"/>
      <c r="K2979" s="1"/>
      <c r="L2979" s="22">
        <f>IF(ISNUMBER(SEARCH(Pay_Item_Search_Text_2,M2979)),MAX($L$4:L2978)+1,0)</f>
        <v>648</v>
      </c>
      <c r="M2979" s="1" t="str">
        <f>IFERROR(VLOOKUP(ROWS($M$5:M2979),Table_PayItems[[Search Key]:[Concentrated Name]],2,FALSE),"")</f>
        <v>HMA, 3E03, High Stress - $Ton</v>
      </c>
      <c r="N2979" s="1" t="str">
        <f>IFERROR(VLOOKUP(ROWS($M$5:N2979),$L$5:$M$7000,2,FALSE),"")</f>
        <v/>
      </c>
      <c r="O2979" s="1" t="str">
        <f>IFERROR(VLOOKUP(ROWS($O$5:O2979),$K$5:$L$7000,2,FALSE),"")</f>
        <v/>
      </c>
    </row>
    <row r="2980" spans="2:15" ht="15" customHeight="1" x14ac:dyDescent="0.25">
      <c r="B2980" s="178" t="s">
        <v>10443</v>
      </c>
      <c r="C2980" s="178" t="s">
        <v>189</v>
      </c>
      <c r="D2980" s="178" t="s">
        <v>2474</v>
      </c>
      <c r="E2980" s="178" t="s">
        <v>6898</v>
      </c>
      <c r="F2980" s="178" t="s">
        <v>17</v>
      </c>
      <c r="G2980" s="1">
        <f>IF(ISNUMBER(Pay_Item_Search_Text),IF(ISNUMBER(IF(FIND(Pay_Item_Search_Text,B2980)=1,1, "FALSE")),MAX(G$4:$G2979)+1,IF(ISNUMBER(Pay_Item_Search_Text),0,IF(ISNUMBER(SEARCH(Pay_Item_Search_Text,H2980)),MAX(G$4:$G2979)+1,0))),IF(ISNUMBER(Pay_Item_Search_Text),0,IF(ISNUMBER(SEARCH(Pay_Item_Search_Text,H2980)),MAX(G$4:$G2979)+1,0)))</f>
        <v>2976</v>
      </c>
      <c r="H2980" s="1" t="str">
        <f>IF(Table_PayItems[[#This Row],[Description]]="_","_ Unique Item - "&amp;Table_PayItems[[#This Row],[Item]]&amp;" - $"&amp;Table_PayItems[[#This Row],[Unit]],Table_PayItems[[#This Row],[Description]]&amp;" - $"&amp;Table_PayItems[[#This Row],[Unit]])</f>
        <v>HMA, 3E1 - $Ton</v>
      </c>
      <c r="I2980" s="29" t="str">
        <f>IFERROR(VLOOKUP(ROWS($M$5:M2980),Table_PayItems[[Search Key]:[Concentrated Name]],2,FALSE),"")</f>
        <v>HMA, 3E1 - $Ton</v>
      </c>
      <c r="J2980" s="1"/>
      <c r="K2980" s="1"/>
      <c r="L2980" s="22">
        <f>IF(ISNUMBER(SEARCH(Pay_Item_Search_Text_2,M2980)),MAX($L$4:L2979)+1,0)</f>
        <v>0</v>
      </c>
      <c r="M2980" s="1" t="str">
        <f>IFERROR(VLOOKUP(ROWS($M$5:M2980),Table_PayItems[[Search Key]:[Concentrated Name]],2,FALSE),"")</f>
        <v>HMA, 3E1 - $Ton</v>
      </c>
      <c r="N2980" s="1" t="str">
        <f>IFERROR(VLOOKUP(ROWS($M$5:N2980),$L$5:$M$7000,2,FALSE),"")</f>
        <v/>
      </c>
      <c r="O2980" s="1" t="str">
        <f>IFERROR(VLOOKUP(ROWS($O$5:O2980),$K$5:$L$7000,2,FALSE),"")</f>
        <v/>
      </c>
    </row>
    <row r="2981" spans="2:15" ht="15" customHeight="1" x14ac:dyDescent="0.25">
      <c r="B2981" s="178" t="s">
        <v>10463</v>
      </c>
      <c r="C2981" s="178" t="s">
        <v>189</v>
      </c>
      <c r="D2981" s="178" t="s">
        <v>2493</v>
      </c>
      <c r="E2981" s="178" t="s">
        <v>6898</v>
      </c>
      <c r="F2981" s="178" t="s">
        <v>17</v>
      </c>
      <c r="G2981" s="1">
        <f>IF(ISNUMBER(Pay_Item_Search_Text),IF(ISNUMBER(IF(FIND(Pay_Item_Search_Text,B2981)=1,1, "FALSE")),MAX(G$4:$G2980)+1,IF(ISNUMBER(Pay_Item_Search_Text),0,IF(ISNUMBER(SEARCH(Pay_Item_Search_Text,H2981)),MAX(G$4:$G2980)+1,0))),IF(ISNUMBER(Pay_Item_Search_Text),0,IF(ISNUMBER(SEARCH(Pay_Item_Search_Text,H2981)),MAX(G$4:$G2980)+1,0)))</f>
        <v>2977</v>
      </c>
      <c r="H2981" s="1" t="str">
        <f>IF(Table_PayItems[[#This Row],[Description]]="_","_ Unique Item - "&amp;Table_PayItems[[#This Row],[Item]]&amp;" - $"&amp;Table_PayItems[[#This Row],[Unit]],Table_PayItems[[#This Row],[Description]]&amp;" - $"&amp;Table_PayItems[[#This Row],[Unit]])</f>
        <v>HMA, 3E1, High Stress - $Ton</v>
      </c>
      <c r="I2981" s="29" t="str">
        <f>IFERROR(VLOOKUP(ROWS($M$5:M2981),Table_PayItems[[Search Key]:[Concentrated Name]],2,FALSE),"")</f>
        <v>HMA, 3E1, High Stress - $Ton</v>
      </c>
      <c r="J2981" s="1"/>
      <c r="K2981" s="1"/>
      <c r="L2981" s="22">
        <f>IF(ISNUMBER(SEARCH(Pay_Item_Search_Text_2,M2981)),MAX($L$4:L2980)+1,0)</f>
        <v>0</v>
      </c>
      <c r="M2981" s="1" t="str">
        <f>IFERROR(VLOOKUP(ROWS($M$5:M2981),Table_PayItems[[Search Key]:[Concentrated Name]],2,FALSE),"")</f>
        <v>HMA, 3E1, High Stress - $Ton</v>
      </c>
      <c r="N2981" s="1" t="str">
        <f>IFERROR(VLOOKUP(ROWS($M$5:N2981),$L$5:$M$7000,2,FALSE),"")</f>
        <v/>
      </c>
      <c r="O2981" s="1" t="str">
        <f>IFERROR(VLOOKUP(ROWS($O$5:O2981),$K$5:$L$7000,2,FALSE),"")</f>
        <v/>
      </c>
    </row>
    <row r="2982" spans="2:15" ht="15" customHeight="1" x14ac:dyDescent="0.25">
      <c r="B2982" s="178" t="s">
        <v>10445</v>
      </c>
      <c r="C2982" s="178" t="s">
        <v>189</v>
      </c>
      <c r="D2982" s="178" t="s">
        <v>2476</v>
      </c>
      <c r="E2982" s="178" t="s">
        <v>6898</v>
      </c>
      <c r="F2982" s="178" t="s">
        <v>17</v>
      </c>
      <c r="G2982" s="1">
        <f>IF(ISNUMBER(Pay_Item_Search_Text),IF(ISNUMBER(IF(FIND(Pay_Item_Search_Text,B2982)=1,1, "FALSE")),MAX(G$4:$G2981)+1,IF(ISNUMBER(Pay_Item_Search_Text),0,IF(ISNUMBER(SEARCH(Pay_Item_Search_Text,H2982)),MAX(G$4:$G2981)+1,0))),IF(ISNUMBER(Pay_Item_Search_Text),0,IF(ISNUMBER(SEARCH(Pay_Item_Search_Text,H2982)),MAX(G$4:$G2981)+1,0)))</f>
        <v>2978</v>
      </c>
      <c r="H2982" s="1" t="str">
        <f>IF(Table_PayItems[[#This Row],[Description]]="_","_ Unique Item - "&amp;Table_PayItems[[#This Row],[Item]]&amp;" - $"&amp;Table_PayItems[[#This Row],[Unit]],Table_PayItems[[#This Row],[Description]]&amp;" - $"&amp;Table_PayItems[[#This Row],[Unit]])</f>
        <v>HMA, 3E10 - $Ton</v>
      </c>
      <c r="I2982" s="29" t="str">
        <f>IFERROR(VLOOKUP(ROWS($M$5:M2982),Table_PayItems[[Search Key]:[Concentrated Name]],2,FALSE),"")</f>
        <v>HMA, 3E10 - $Ton</v>
      </c>
      <c r="J2982" s="1"/>
      <c r="K2982" s="1"/>
      <c r="L2982" s="22">
        <f>IF(ISNUMBER(SEARCH(Pay_Item_Search_Text_2,M2982)),MAX($L$4:L2981)+1,0)</f>
        <v>649</v>
      </c>
      <c r="M2982" s="1" t="str">
        <f>IFERROR(VLOOKUP(ROWS($M$5:M2982),Table_PayItems[[Search Key]:[Concentrated Name]],2,FALSE),"")</f>
        <v>HMA, 3E10 - $Ton</v>
      </c>
      <c r="N2982" s="1" t="str">
        <f>IFERROR(VLOOKUP(ROWS($M$5:N2982),$L$5:$M$7000,2,FALSE),"")</f>
        <v/>
      </c>
      <c r="O2982" s="1" t="str">
        <f>IFERROR(VLOOKUP(ROWS($O$5:O2982),$K$5:$L$7000,2,FALSE),"")</f>
        <v/>
      </c>
    </row>
    <row r="2983" spans="2:15" ht="15" customHeight="1" x14ac:dyDescent="0.25">
      <c r="B2983" s="178" t="s">
        <v>10465</v>
      </c>
      <c r="C2983" s="178" t="s">
        <v>189</v>
      </c>
      <c r="D2983" s="178" t="s">
        <v>2495</v>
      </c>
      <c r="E2983" s="178" t="s">
        <v>6898</v>
      </c>
      <c r="F2983" s="178" t="s">
        <v>17</v>
      </c>
      <c r="G2983" s="1">
        <f>IF(ISNUMBER(Pay_Item_Search_Text),IF(ISNUMBER(IF(FIND(Pay_Item_Search_Text,B2983)=1,1, "FALSE")),MAX(G$4:$G2982)+1,IF(ISNUMBER(Pay_Item_Search_Text),0,IF(ISNUMBER(SEARCH(Pay_Item_Search_Text,H2983)),MAX(G$4:$G2982)+1,0))),IF(ISNUMBER(Pay_Item_Search_Text),0,IF(ISNUMBER(SEARCH(Pay_Item_Search_Text,H2983)),MAX(G$4:$G2982)+1,0)))</f>
        <v>2979</v>
      </c>
      <c r="H2983" s="1" t="str">
        <f>IF(Table_PayItems[[#This Row],[Description]]="_","_ Unique Item - "&amp;Table_PayItems[[#This Row],[Item]]&amp;" - $"&amp;Table_PayItems[[#This Row],[Unit]],Table_PayItems[[#This Row],[Description]]&amp;" - $"&amp;Table_PayItems[[#This Row],[Unit]])</f>
        <v>HMA, 3E10, High Stress - $Ton</v>
      </c>
      <c r="I2983" s="29" t="str">
        <f>IFERROR(VLOOKUP(ROWS($M$5:M2983),Table_PayItems[[Search Key]:[Concentrated Name]],2,FALSE),"")</f>
        <v>HMA, 3E10, High Stress - $Ton</v>
      </c>
      <c r="J2983" s="1"/>
      <c r="K2983" s="1"/>
      <c r="L2983" s="22">
        <f>IF(ISNUMBER(SEARCH(Pay_Item_Search_Text_2,M2983)),MAX($L$4:L2982)+1,0)</f>
        <v>650</v>
      </c>
      <c r="M2983" s="1" t="str">
        <f>IFERROR(VLOOKUP(ROWS($M$5:M2983),Table_PayItems[[Search Key]:[Concentrated Name]],2,FALSE),"")</f>
        <v>HMA, 3E10, High Stress - $Ton</v>
      </c>
      <c r="N2983" s="1" t="str">
        <f>IFERROR(VLOOKUP(ROWS($M$5:N2983),$L$5:$M$7000,2,FALSE),"")</f>
        <v/>
      </c>
      <c r="O2983" s="1" t="str">
        <f>IFERROR(VLOOKUP(ROWS($O$5:O2983),$K$5:$L$7000,2,FALSE),"")</f>
        <v/>
      </c>
    </row>
    <row r="2984" spans="2:15" ht="15" customHeight="1" x14ac:dyDescent="0.25">
      <c r="B2984" s="178" t="s">
        <v>10444</v>
      </c>
      <c r="C2984" s="178" t="s">
        <v>189</v>
      </c>
      <c r="D2984" s="178" t="s">
        <v>2475</v>
      </c>
      <c r="E2984" s="178" t="s">
        <v>6898</v>
      </c>
      <c r="F2984" s="178" t="s">
        <v>17</v>
      </c>
      <c r="G2984" s="1">
        <f>IF(ISNUMBER(Pay_Item_Search_Text),IF(ISNUMBER(IF(FIND(Pay_Item_Search_Text,B2984)=1,1, "FALSE")),MAX(G$4:$G2983)+1,IF(ISNUMBER(Pay_Item_Search_Text),0,IF(ISNUMBER(SEARCH(Pay_Item_Search_Text,H2984)),MAX(G$4:$G2983)+1,0))),IF(ISNUMBER(Pay_Item_Search_Text),0,IF(ISNUMBER(SEARCH(Pay_Item_Search_Text,H2984)),MAX(G$4:$G2983)+1,0)))</f>
        <v>2980</v>
      </c>
      <c r="H2984" s="1" t="str">
        <f>IF(Table_PayItems[[#This Row],[Description]]="_","_ Unique Item - "&amp;Table_PayItems[[#This Row],[Item]]&amp;" - $"&amp;Table_PayItems[[#This Row],[Unit]],Table_PayItems[[#This Row],[Description]]&amp;" - $"&amp;Table_PayItems[[#This Row],[Unit]])</f>
        <v>HMA, 3E3 - $Ton</v>
      </c>
      <c r="I2984" s="29" t="str">
        <f>IFERROR(VLOOKUP(ROWS($M$5:M2984),Table_PayItems[[Search Key]:[Concentrated Name]],2,FALSE),"")</f>
        <v>HMA, 3E3 - $Ton</v>
      </c>
      <c r="J2984" s="1"/>
      <c r="K2984" s="1"/>
      <c r="L2984" s="22">
        <f>IF(ISNUMBER(SEARCH(Pay_Item_Search_Text_2,M2984)),MAX($L$4:L2983)+1,0)</f>
        <v>0</v>
      </c>
      <c r="M2984" s="1" t="str">
        <f>IFERROR(VLOOKUP(ROWS($M$5:M2984),Table_PayItems[[Search Key]:[Concentrated Name]],2,FALSE),"")</f>
        <v>HMA, 3E3 - $Ton</v>
      </c>
      <c r="N2984" s="1" t="str">
        <f>IFERROR(VLOOKUP(ROWS($M$5:N2984),$L$5:$M$7000,2,FALSE),"")</f>
        <v/>
      </c>
      <c r="O2984" s="1" t="str">
        <f>IFERROR(VLOOKUP(ROWS($O$5:O2984),$K$5:$L$7000,2,FALSE),"")</f>
        <v/>
      </c>
    </row>
    <row r="2985" spans="2:15" ht="15" customHeight="1" x14ac:dyDescent="0.25">
      <c r="B2985" s="178" t="s">
        <v>10464</v>
      </c>
      <c r="C2985" s="178" t="s">
        <v>189</v>
      </c>
      <c r="D2985" s="178" t="s">
        <v>2494</v>
      </c>
      <c r="E2985" s="178" t="s">
        <v>6898</v>
      </c>
      <c r="F2985" s="178" t="s">
        <v>17</v>
      </c>
      <c r="G2985" s="1">
        <f>IF(ISNUMBER(Pay_Item_Search_Text),IF(ISNUMBER(IF(FIND(Pay_Item_Search_Text,B2985)=1,1, "FALSE")),MAX(G$4:$G2984)+1,IF(ISNUMBER(Pay_Item_Search_Text),0,IF(ISNUMBER(SEARCH(Pay_Item_Search_Text,H2985)),MAX(G$4:$G2984)+1,0))),IF(ISNUMBER(Pay_Item_Search_Text),0,IF(ISNUMBER(SEARCH(Pay_Item_Search_Text,H2985)),MAX(G$4:$G2984)+1,0)))</f>
        <v>2981</v>
      </c>
      <c r="H2985" s="1" t="str">
        <f>IF(Table_PayItems[[#This Row],[Description]]="_","_ Unique Item - "&amp;Table_PayItems[[#This Row],[Item]]&amp;" - $"&amp;Table_PayItems[[#This Row],[Unit]],Table_PayItems[[#This Row],[Description]]&amp;" - $"&amp;Table_PayItems[[#This Row],[Unit]])</f>
        <v>HMA, 3E3, High Stress - $Ton</v>
      </c>
      <c r="I2985" s="29" t="str">
        <f>IFERROR(VLOOKUP(ROWS($M$5:M2985),Table_PayItems[[Search Key]:[Concentrated Name]],2,FALSE),"")</f>
        <v>HMA, 3E3, High Stress - $Ton</v>
      </c>
      <c r="J2985" s="1"/>
      <c r="K2985" s="1"/>
      <c r="L2985" s="22">
        <f>IF(ISNUMBER(SEARCH(Pay_Item_Search_Text_2,M2985)),MAX($L$4:L2984)+1,0)</f>
        <v>0</v>
      </c>
      <c r="M2985" s="1" t="str">
        <f>IFERROR(VLOOKUP(ROWS($M$5:M2985),Table_PayItems[[Search Key]:[Concentrated Name]],2,FALSE),"")</f>
        <v>HMA, 3E3, High Stress - $Ton</v>
      </c>
      <c r="N2985" s="1" t="str">
        <f>IFERROR(VLOOKUP(ROWS($M$5:N2985),$L$5:$M$7000,2,FALSE),"")</f>
        <v/>
      </c>
      <c r="O2985" s="1" t="str">
        <f>IFERROR(VLOOKUP(ROWS($O$5:O2985),$K$5:$L$7000,2,FALSE),"")</f>
        <v/>
      </c>
    </row>
    <row r="2986" spans="2:15" ht="15" customHeight="1" x14ac:dyDescent="0.25">
      <c r="B2986" s="178" t="s">
        <v>10446</v>
      </c>
      <c r="C2986" s="178" t="s">
        <v>189</v>
      </c>
      <c r="D2986" s="178" t="s">
        <v>2477</v>
      </c>
      <c r="E2986" s="178" t="s">
        <v>6898</v>
      </c>
      <c r="F2986" s="178" t="s">
        <v>17</v>
      </c>
      <c r="G2986" s="1">
        <f>IF(ISNUMBER(Pay_Item_Search_Text),IF(ISNUMBER(IF(FIND(Pay_Item_Search_Text,B2986)=1,1, "FALSE")),MAX(G$4:$G2985)+1,IF(ISNUMBER(Pay_Item_Search_Text),0,IF(ISNUMBER(SEARCH(Pay_Item_Search_Text,H2986)),MAX(G$4:$G2985)+1,0))),IF(ISNUMBER(Pay_Item_Search_Text),0,IF(ISNUMBER(SEARCH(Pay_Item_Search_Text,H2986)),MAX(G$4:$G2985)+1,0)))</f>
        <v>2982</v>
      </c>
      <c r="H2986" s="1" t="str">
        <f>IF(Table_PayItems[[#This Row],[Description]]="_","_ Unique Item - "&amp;Table_PayItems[[#This Row],[Item]]&amp;" - $"&amp;Table_PayItems[[#This Row],[Unit]],Table_PayItems[[#This Row],[Description]]&amp;" - $"&amp;Table_PayItems[[#This Row],[Unit]])</f>
        <v>HMA, 3E30 - $Ton</v>
      </c>
      <c r="I2986" s="29" t="str">
        <f>IFERROR(VLOOKUP(ROWS($M$5:M2986),Table_PayItems[[Search Key]:[Concentrated Name]],2,FALSE),"")</f>
        <v>HMA, 3E30 - $Ton</v>
      </c>
      <c r="J2986" s="1"/>
      <c r="K2986" s="1"/>
      <c r="L2986" s="22">
        <f>IF(ISNUMBER(SEARCH(Pay_Item_Search_Text_2,M2986)),MAX($L$4:L2985)+1,0)</f>
        <v>651</v>
      </c>
      <c r="M2986" s="1" t="str">
        <f>IFERROR(VLOOKUP(ROWS($M$5:M2986),Table_PayItems[[Search Key]:[Concentrated Name]],2,FALSE),"")</f>
        <v>HMA, 3E30 - $Ton</v>
      </c>
      <c r="N2986" s="1" t="str">
        <f>IFERROR(VLOOKUP(ROWS($M$5:N2986),$L$5:$M$7000,2,FALSE),"")</f>
        <v/>
      </c>
      <c r="O2986" s="1" t="str">
        <f>IFERROR(VLOOKUP(ROWS($O$5:O2986),$K$5:$L$7000,2,FALSE),"")</f>
        <v/>
      </c>
    </row>
    <row r="2987" spans="2:15" ht="15" customHeight="1" x14ac:dyDescent="0.25">
      <c r="B2987" s="178" t="s">
        <v>10466</v>
      </c>
      <c r="C2987" s="178" t="s">
        <v>189</v>
      </c>
      <c r="D2987" s="178" t="s">
        <v>2496</v>
      </c>
      <c r="E2987" s="178" t="s">
        <v>6898</v>
      </c>
      <c r="F2987" s="178" t="s">
        <v>17</v>
      </c>
      <c r="G2987" s="1">
        <f>IF(ISNUMBER(Pay_Item_Search_Text),IF(ISNUMBER(IF(FIND(Pay_Item_Search_Text,B2987)=1,1, "FALSE")),MAX(G$4:$G2986)+1,IF(ISNUMBER(Pay_Item_Search_Text),0,IF(ISNUMBER(SEARCH(Pay_Item_Search_Text,H2987)),MAX(G$4:$G2986)+1,0))),IF(ISNUMBER(Pay_Item_Search_Text),0,IF(ISNUMBER(SEARCH(Pay_Item_Search_Text,H2987)),MAX(G$4:$G2986)+1,0)))</f>
        <v>2983</v>
      </c>
      <c r="H2987" s="1" t="str">
        <f>IF(Table_PayItems[[#This Row],[Description]]="_","_ Unique Item - "&amp;Table_PayItems[[#This Row],[Item]]&amp;" - $"&amp;Table_PayItems[[#This Row],[Unit]],Table_PayItems[[#This Row],[Description]]&amp;" - $"&amp;Table_PayItems[[#This Row],[Unit]])</f>
        <v>HMA, 3E30, High Stress - $Ton</v>
      </c>
      <c r="I2987" s="29" t="str">
        <f>IFERROR(VLOOKUP(ROWS($M$5:M2987),Table_PayItems[[Search Key]:[Concentrated Name]],2,FALSE),"")</f>
        <v>HMA, 3E30, High Stress - $Ton</v>
      </c>
      <c r="J2987" s="1"/>
      <c r="K2987" s="1"/>
      <c r="L2987" s="22">
        <f>IF(ISNUMBER(SEARCH(Pay_Item_Search_Text_2,M2987)),MAX($L$4:L2986)+1,0)</f>
        <v>652</v>
      </c>
      <c r="M2987" s="1" t="str">
        <f>IFERROR(VLOOKUP(ROWS($M$5:M2987),Table_PayItems[[Search Key]:[Concentrated Name]],2,FALSE),"")</f>
        <v>HMA, 3E30, High Stress - $Ton</v>
      </c>
      <c r="N2987" s="1" t="str">
        <f>IFERROR(VLOOKUP(ROWS($M$5:N2987),$L$5:$M$7000,2,FALSE),"")</f>
        <v/>
      </c>
      <c r="O2987" s="1" t="str">
        <f>IFERROR(VLOOKUP(ROWS($O$5:O2987),$K$5:$L$7000,2,FALSE),"")</f>
        <v/>
      </c>
    </row>
    <row r="2988" spans="2:15" ht="15" customHeight="1" x14ac:dyDescent="0.25">
      <c r="B2988" s="178" t="s">
        <v>10447</v>
      </c>
      <c r="C2988" s="178" t="s">
        <v>189</v>
      </c>
      <c r="D2988" s="178" t="s">
        <v>2478</v>
      </c>
      <c r="E2988" s="178" t="s">
        <v>6898</v>
      </c>
      <c r="F2988" s="178" t="s">
        <v>17</v>
      </c>
      <c r="G2988" s="1">
        <f>IF(ISNUMBER(Pay_Item_Search_Text),IF(ISNUMBER(IF(FIND(Pay_Item_Search_Text,B2988)=1,1, "FALSE")),MAX(G$4:$G2987)+1,IF(ISNUMBER(Pay_Item_Search_Text),0,IF(ISNUMBER(SEARCH(Pay_Item_Search_Text,H2988)),MAX(G$4:$G2987)+1,0))),IF(ISNUMBER(Pay_Item_Search_Text),0,IF(ISNUMBER(SEARCH(Pay_Item_Search_Text,H2988)),MAX(G$4:$G2987)+1,0)))</f>
        <v>2984</v>
      </c>
      <c r="H2988" s="1" t="str">
        <f>IF(Table_PayItems[[#This Row],[Description]]="_","_ Unique Item - "&amp;Table_PayItems[[#This Row],[Item]]&amp;" - $"&amp;Table_PayItems[[#This Row],[Unit]],Table_PayItems[[#This Row],[Description]]&amp;" - $"&amp;Table_PayItems[[#This Row],[Unit]])</f>
        <v>HMA, 3E50 - $Ton</v>
      </c>
      <c r="I2988" s="29" t="str">
        <f>IFERROR(VLOOKUP(ROWS($M$5:M2988),Table_PayItems[[Search Key]:[Concentrated Name]],2,FALSE),"")</f>
        <v>HMA, 3E50 - $Ton</v>
      </c>
      <c r="J2988" s="1"/>
      <c r="K2988" s="1"/>
      <c r="L2988" s="22">
        <f>IF(ISNUMBER(SEARCH(Pay_Item_Search_Text_2,M2988)),MAX($L$4:L2987)+1,0)</f>
        <v>653</v>
      </c>
      <c r="M2988" s="1" t="str">
        <f>IFERROR(VLOOKUP(ROWS($M$5:M2988),Table_PayItems[[Search Key]:[Concentrated Name]],2,FALSE),"")</f>
        <v>HMA, 3E50 - $Ton</v>
      </c>
      <c r="N2988" s="1" t="str">
        <f>IFERROR(VLOOKUP(ROWS($M$5:N2988),$L$5:$M$7000,2,FALSE),"")</f>
        <v/>
      </c>
      <c r="O2988" s="1" t="str">
        <f>IFERROR(VLOOKUP(ROWS($O$5:O2988),$K$5:$L$7000,2,FALSE),"")</f>
        <v/>
      </c>
    </row>
    <row r="2989" spans="2:15" ht="15" customHeight="1" x14ac:dyDescent="0.25">
      <c r="B2989" s="178" t="s">
        <v>10467</v>
      </c>
      <c r="C2989" s="178" t="s">
        <v>189</v>
      </c>
      <c r="D2989" s="178" t="s">
        <v>2497</v>
      </c>
      <c r="E2989" s="178" t="s">
        <v>6898</v>
      </c>
      <c r="F2989" s="178" t="s">
        <v>17</v>
      </c>
      <c r="G2989" s="1">
        <f>IF(ISNUMBER(Pay_Item_Search_Text),IF(ISNUMBER(IF(FIND(Pay_Item_Search_Text,B2989)=1,1, "FALSE")),MAX(G$4:$G2988)+1,IF(ISNUMBER(Pay_Item_Search_Text),0,IF(ISNUMBER(SEARCH(Pay_Item_Search_Text,H2989)),MAX(G$4:$G2988)+1,0))),IF(ISNUMBER(Pay_Item_Search_Text),0,IF(ISNUMBER(SEARCH(Pay_Item_Search_Text,H2989)),MAX(G$4:$G2988)+1,0)))</f>
        <v>2985</v>
      </c>
      <c r="H2989" s="1" t="str">
        <f>IF(Table_PayItems[[#This Row],[Description]]="_","_ Unique Item - "&amp;Table_PayItems[[#This Row],[Item]]&amp;" - $"&amp;Table_PayItems[[#This Row],[Unit]],Table_PayItems[[#This Row],[Description]]&amp;" - $"&amp;Table_PayItems[[#This Row],[Unit]])</f>
        <v>HMA, 3E50, High Stress - $Ton</v>
      </c>
      <c r="I2989" s="29" t="str">
        <f>IFERROR(VLOOKUP(ROWS($M$5:M2989),Table_PayItems[[Search Key]:[Concentrated Name]],2,FALSE),"")</f>
        <v>HMA, 3E50, High Stress - $Ton</v>
      </c>
      <c r="J2989" s="1"/>
      <c r="K2989" s="1"/>
      <c r="L2989" s="22">
        <f>IF(ISNUMBER(SEARCH(Pay_Item_Search_Text_2,M2989)),MAX($L$4:L2988)+1,0)</f>
        <v>654</v>
      </c>
      <c r="M2989" s="1" t="str">
        <f>IFERROR(VLOOKUP(ROWS($M$5:M2989),Table_PayItems[[Search Key]:[Concentrated Name]],2,FALSE),"")</f>
        <v>HMA, 3E50, High Stress - $Ton</v>
      </c>
      <c r="N2989" s="1" t="str">
        <f>IFERROR(VLOOKUP(ROWS($M$5:N2989),$L$5:$M$7000,2,FALSE),"")</f>
        <v/>
      </c>
      <c r="O2989" s="1" t="str">
        <f>IFERROR(VLOOKUP(ROWS($O$5:O2989),$K$5:$L$7000,2,FALSE),"")</f>
        <v/>
      </c>
    </row>
    <row r="2990" spans="2:15" ht="15" customHeight="1" x14ac:dyDescent="0.25">
      <c r="B2990" s="178" t="s">
        <v>10433</v>
      </c>
      <c r="C2990" s="178" t="s">
        <v>189</v>
      </c>
      <c r="D2990" s="178" t="s">
        <v>2464</v>
      </c>
      <c r="E2990" s="178" t="s">
        <v>2462</v>
      </c>
      <c r="F2990" s="178" t="s">
        <v>17</v>
      </c>
      <c r="G2990" s="1">
        <f>IF(ISNUMBER(Pay_Item_Search_Text),IF(ISNUMBER(IF(FIND(Pay_Item_Search_Text,B2990)=1,1, "FALSE")),MAX(G$4:$G2989)+1,IF(ISNUMBER(Pay_Item_Search_Text),0,IF(ISNUMBER(SEARCH(Pay_Item_Search_Text,H2990)),MAX(G$4:$G2989)+1,0))),IF(ISNUMBER(Pay_Item_Search_Text),0,IF(ISNUMBER(SEARCH(Pay_Item_Search_Text,H2990)),MAX(G$4:$G2989)+1,0)))</f>
        <v>2986</v>
      </c>
      <c r="H2990" s="1" t="str">
        <f>IF(Table_PayItems[[#This Row],[Description]]="_","_ Unique Item - "&amp;Table_PayItems[[#This Row],[Item]]&amp;" - $"&amp;Table_PayItems[[#This Row],[Unit]],Table_PayItems[[#This Row],[Description]]&amp;" - $"&amp;Table_PayItems[[#This Row],[Unit]])</f>
        <v>HMA, 4C - $Ton</v>
      </c>
      <c r="I2990" s="29" t="str">
        <f>IFERROR(VLOOKUP(ROWS($M$5:M2990),Table_PayItems[[Search Key]:[Concentrated Name]],2,FALSE),"")</f>
        <v>HMA, 4C - $Ton</v>
      </c>
      <c r="J2990" s="1"/>
      <c r="K2990" s="1"/>
      <c r="L2990" s="22">
        <f>IF(ISNUMBER(SEARCH(Pay_Item_Search_Text_2,M2990)),MAX($L$4:L2989)+1,0)</f>
        <v>0</v>
      </c>
      <c r="M2990" s="1" t="str">
        <f>IFERROR(VLOOKUP(ROWS($M$5:M2990),Table_PayItems[[Search Key]:[Concentrated Name]],2,FALSE),"")</f>
        <v>HMA, 4C - $Ton</v>
      </c>
      <c r="N2990" s="1" t="str">
        <f>IFERROR(VLOOKUP(ROWS($M$5:N2990),$L$5:$M$7000,2,FALSE),"")</f>
        <v/>
      </c>
      <c r="O2990" s="1" t="str">
        <f>IFERROR(VLOOKUP(ROWS($O$5:O2990),$K$5:$L$7000,2,FALSE),"")</f>
        <v/>
      </c>
    </row>
    <row r="2991" spans="2:15" ht="15" customHeight="1" x14ac:dyDescent="0.25">
      <c r="B2991" s="178" t="s">
        <v>10448</v>
      </c>
      <c r="C2991" s="178" t="s">
        <v>189</v>
      </c>
      <c r="D2991" s="178" t="s">
        <v>2479</v>
      </c>
      <c r="E2991" s="178" t="s">
        <v>6898</v>
      </c>
      <c r="F2991" s="178" t="s">
        <v>17</v>
      </c>
      <c r="G2991" s="1">
        <f>IF(ISNUMBER(Pay_Item_Search_Text),IF(ISNUMBER(IF(FIND(Pay_Item_Search_Text,B2991)=1,1, "FALSE")),MAX(G$4:$G2990)+1,IF(ISNUMBER(Pay_Item_Search_Text),0,IF(ISNUMBER(SEARCH(Pay_Item_Search_Text,H2991)),MAX(G$4:$G2990)+1,0))),IF(ISNUMBER(Pay_Item_Search_Text),0,IF(ISNUMBER(SEARCH(Pay_Item_Search_Text,H2991)),MAX(G$4:$G2990)+1,0)))</f>
        <v>2987</v>
      </c>
      <c r="H2991" s="1" t="str">
        <f>IF(Table_PayItems[[#This Row],[Description]]="_","_ Unique Item - "&amp;Table_PayItems[[#This Row],[Item]]&amp;" - $"&amp;Table_PayItems[[#This Row],[Unit]],Table_PayItems[[#This Row],[Description]]&amp;" - $"&amp;Table_PayItems[[#This Row],[Unit]])</f>
        <v>HMA, 4E03 - $Ton</v>
      </c>
      <c r="I2991" s="29" t="str">
        <f>IFERROR(VLOOKUP(ROWS($M$5:M2991),Table_PayItems[[Search Key]:[Concentrated Name]],2,FALSE),"")</f>
        <v>HMA, 4E03 - $Ton</v>
      </c>
      <c r="J2991" s="1"/>
      <c r="K2991" s="1"/>
      <c r="L2991" s="22">
        <f>IF(ISNUMBER(SEARCH(Pay_Item_Search_Text_2,M2991)),MAX($L$4:L2990)+1,0)</f>
        <v>655</v>
      </c>
      <c r="M2991" s="1" t="str">
        <f>IFERROR(VLOOKUP(ROWS($M$5:M2991),Table_PayItems[[Search Key]:[Concentrated Name]],2,FALSE),"")</f>
        <v>HMA, 4E03 - $Ton</v>
      </c>
      <c r="N2991" s="1" t="str">
        <f>IFERROR(VLOOKUP(ROWS($M$5:N2991),$L$5:$M$7000,2,FALSE),"")</f>
        <v/>
      </c>
      <c r="O2991" s="1" t="str">
        <f>IFERROR(VLOOKUP(ROWS($O$5:O2991),$K$5:$L$7000,2,FALSE),"")</f>
        <v/>
      </c>
    </row>
    <row r="2992" spans="2:15" ht="15" customHeight="1" x14ac:dyDescent="0.25">
      <c r="B2992" s="178" t="s">
        <v>10468</v>
      </c>
      <c r="C2992" s="178" t="s">
        <v>189</v>
      </c>
      <c r="D2992" s="178" t="s">
        <v>2498</v>
      </c>
      <c r="E2992" s="178" t="s">
        <v>6898</v>
      </c>
      <c r="F2992" s="178" t="s">
        <v>17</v>
      </c>
      <c r="G2992" s="1">
        <f>IF(ISNUMBER(Pay_Item_Search_Text),IF(ISNUMBER(IF(FIND(Pay_Item_Search_Text,B2992)=1,1, "FALSE")),MAX(G$4:$G2991)+1,IF(ISNUMBER(Pay_Item_Search_Text),0,IF(ISNUMBER(SEARCH(Pay_Item_Search_Text,H2992)),MAX(G$4:$G2991)+1,0))),IF(ISNUMBER(Pay_Item_Search_Text),0,IF(ISNUMBER(SEARCH(Pay_Item_Search_Text,H2992)),MAX(G$4:$G2991)+1,0)))</f>
        <v>2988</v>
      </c>
      <c r="H2992" s="1" t="str">
        <f>IF(Table_PayItems[[#This Row],[Description]]="_","_ Unique Item - "&amp;Table_PayItems[[#This Row],[Item]]&amp;" - $"&amp;Table_PayItems[[#This Row],[Unit]],Table_PayItems[[#This Row],[Description]]&amp;" - $"&amp;Table_PayItems[[#This Row],[Unit]])</f>
        <v>HMA, 4E03, High Stress - $Ton</v>
      </c>
      <c r="I2992" s="29" t="str">
        <f>IFERROR(VLOOKUP(ROWS($M$5:M2992),Table_PayItems[[Search Key]:[Concentrated Name]],2,FALSE),"")</f>
        <v>HMA, 4E03, High Stress - $Ton</v>
      </c>
      <c r="J2992" s="1"/>
      <c r="K2992" s="1"/>
      <c r="L2992" s="22">
        <f>IF(ISNUMBER(SEARCH(Pay_Item_Search_Text_2,M2992)),MAX($L$4:L2991)+1,0)</f>
        <v>656</v>
      </c>
      <c r="M2992" s="1" t="str">
        <f>IFERROR(VLOOKUP(ROWS($M$5:M2992),Table_PayItems[[Search Key]:[Concentrated Name]],2,FALSE),"")</f>
        <v>HMA, 4E03, High Stress - $Ton</v>
      </c>
      <c r="N2992" s="1" t="str">
        <f>IFERROR(VLOOKUP(ROWS($M$5:N2992),$L$5:$M$7000,2,FALSE),"")</f>
        <v/>
      </c>
      <c r="O2992" s="1" t="str">
        <f>IFERROR(VLOOKUP(ROWS($O$5:O2992),$K$5:$L$7000,2,FALSE),"")</f>
        <v/>
      </c>
    </row>
    <row r="2993" spans="2:15" ht="15" customHeight="1" x14ac:dyDescent="0.25">
      <c r="B2993" s="178" t="s">
        <v>10449</v>
      </c>
      <c r="C2993" s="178" t="s">
        <v>189</v>
      </c>
      <c r="D2993" s="178" t="s">
        <v>2480</v>
      </c>
      <c r="E2993" s="178" t="s">
        <v>6898</v>
      </c>
      <c r="F2993" s="178" t="s">
        <v>17</v>
      </c>
      <c r="G2993" s="1">
        <f>IF(ISNUMBER(Pay_Item_Search_Text),IF(ISNUMBER(IF(FIND(Pay_Item_Search_Text,B2993)=1,1, "FALSE")),MAX(G$4:$G2992)+1,IF(ISNUMBER(Pay_Item_Search_Text),0,IF(ISNUMBER(SEARCH(Pay_Item_Search_Text,H2993)),MAX(G$4:$G2992)+1,0))),IF(ISNUMBER(Pay_Item_Search_Text),0,IF(ISNUMBER(SEARCH(Pay_Item_Search_Text,H2993)),MAX(G$4:$G2992)+1,0)))</f>
        <v>2989</v>
      </c>
      <c r="H2993" s="1" t="str">
        <f>IF(Table_PayItems[[#This Row],[Description]]="_","_ Unique Item - "&amp;Table_PayItems[[#This Row],[Item]]&amp;" - $"&amp;Table_PayItems[[#This Row],[Unit]],Table_PayItems[[#This Row],[Description]]&amp;" - $"&amp;Table_PayItems[[#This Row],[Unit]])</f>
        <v>HMA, 4E1 - $Ton</v>
      </c>
      <c r="I2993" s="29" t="str">
        <f>IFERROR(VLOOKUP(ROWS($M$5:M2993),Table_PayItems[[Search Key]:[Concentrated Name]],2,FALSE),"")</f>
        <v>HMA, 4E1 - $Ton</v>
      </c>
      <c r="J2993" s="1"/>
      <c r="K2993" s="1"/>
      <c r="L2993" s="22">
        <f>IF(ISNUMBER(SEARCH(Pay_Item_Search_Text_2,M2993)),MAX($L$4:L2992)+1,0)</f>
        <v>0</v>
      </c>
      <c r="M2993" s="1" t="str">
        <f>IFERROR(VLOOKUP(ROWS($M$5:M2993),Table_PayItems[[Search Key]:[Concentrated Name]],2,FALSE),"")</f>
        <v>HMA, 4E1 - $Ton</v>
      </c>
      <c r="N2993" s="1" t="str">
        <f>IFERROR(VLOOKUP(ROWS($M$5:N2993),$L$5:$M$7000,2,FALSE),"")</f>
        <v/>
      </c>
      <c r="O2993" s="1" t="str">
        <f>IFERROR(VLOOKUP(ROWS($O$5:O2993),$K$5:$L$7000,2,FALSE),"")</f>
        <v/>
      </c>
    </row>
    <row r="2994" spans="2:15" ht="15" customHeight="1" x14ac:dyDescent="0.25">
      <c r="B2994" s="178" t="s">
        <v>10469</v>
      </c>
      <c r="C2994" s="178" t="s">
        <v>189</v>
      </c>
      <c r="D2994" s="178" t="s">
        <v>2499</v>
      </c>
      <c r="E2994" s="178" t="s">
        <v>6898</v>
      </c>
      <c r="F2994" s="178" t="s">
        <v>17</v>
      </c>
      <c r="G2994" s="1">
        <f>IF(ISNUMBER(Pay_Item_Search_Text),IF(ISNUMBER(IF(FIND(Pay_Item_Search_Text,B2994)=1,1, "FALSE")),MAX(G$4:$G2993)+1,IF(ISNUMBER(Pay_Item_Search_Text),0,IF(ISNUMBER(SEARCH(Pay_Item_Search_Text,H2994)),MAX(G$4:$G2993)+1,0))),IF(ISNUMBER(Pay_Item_Search_Text),0,IF(ISNUMBER(SEARCH(Pay_Item_Search_Text,H2994)),MAX(G$4:$G2993)+1,0)))</f>
        <v>2990</v>
      </c>
      <c r="H2994" s="1" t="str">
        <f>IF(Table_PayItems[[#This Row],[Description]]="_","_ Unique Item - "&amp;Table_PayItems[[#This Row],[Item]]&amp;" - $"&amp;Table_PayItems[[#This Row],[Unit]],Table_PayItems[[#This Row],[Description]]&amp;" - $"&amp;Table_PayItems[[#This Row],[Unit]])</f>
        <v>HMA, 4E1, High Stress - $Ton</v>
      </c>
      <c r="I2994" s="29" t="str">
        <f>IFERROR(VLOOKUP(ROWS($M$5:M2994),Table_PayItems[[Search Key]:[Concentrated Name]],2,FALSE),"")</f>
        <v>HMA, 4E1, High Stress - $Ton</v>
      </c>
      <c r="J2994" s="1"/>
      <c r="K2994" s="1"/>
      <c r="L2994" s="22">
        <f>IF(ISNUMBER(SEARCH(Pay_Item_Search_Text_2,M2994)),MAX($L$4:L2993)+1,0)</f>
        <v>0</v>
      </c>
      <c r="M2994" s="1" t="str">
        <f>IFERROR(VLOOKUP(ROWS($M$5:M2994),Table_PayItems[[Search Key]:[Concentrated Name]],2,FALSE),"")</f>
        <v>HMA, 4E1, High Stress - $Ton</v>
      </c>
      <c r="N2994" s="1" t="str">
        <f>IFERROR(VLOOKUP(ROWS($M$5:N2994),$L$5:$M$7000,2,FALSE),"")</f>
        <v/>
      </c>
      <c r="O2994" s="1" t="str">
        <f>IFERROR(VLOOKUP(ROWS($O$5:O2994),$K$5:$L$7000,2,FALSE),"")</f>
        <v/>
      </c>
    </row>
    <row r="2995" spans="2:15" ht="15" customHeight="1" x14ac:dyDescent="0.25">
      <c r="B2995" s="178" t="s">
        <v>10451</v>
      </c>
      <c r="C2995" s="178" t="s">
        <v>189</v>
      </c>
      <c r="D2995" s="178" t="s">
        <v>2482</v>
      </c>
      <c r="E2995" s="178" t="s">
        <v>6898</v>
      </c>
      <c r="F2995" s="178" t="s">
        <v>17</v>
      </c>
      <c r="G2995" s="1">
        <f>IF(ISNUMBER(Pay_Item_Search_Text),IF(ISNUMBER(IF(FIND(Pay_Item_Search_Text,B2995)=1,1, "FALSE")),MAX(G$4:$G2994)+1,IF(ISNUMBER(Pay_Item_Search_Text),0,IF(ISNUMBER(SEARCH(Pay_Item_Search_Text,H2995)),MAX(G$4:$G2994)+1,0))),IF(ISNUMBER(Pay_Item_Search_Text),0,IF(ISNUMBER(SEARCH(Pay_Item_Search_Text,H2995)),MAX(G$4:$G2994)+1,0)))</f>
        <v>2991</v>
      </c>
      <c r="H2995" s="1" t="str">
        <f>IF(Table_PayItems[[#This Row],[Description]]="_","_ Unique Item - "&amp;Table_PayItems[[#This Row],[Item]]&amp;" - $"&amp;Table_PayItems[[#This Row],[Unit]],Table_PayItems[[#This Row],[Description]]&amp;" - $"&amp;Table_PayItems[[#This Row],[Unit]])</f>
        <v>HMA, 4E10 - $Ton</v>
      </c>
      <c r="I2995" s="29" t="str">
        <f>IFERROR(VLOOKUP(ROWS($M$5:M2995),Table_PayItems[[Search Key]:[Concentrated Name]],2,FALSE),"")</f>
        <v>HMA, 4E10 - $Ton</v>
      </c>
      <c r="J2995" s="1"/>
      <c r="K2995" s="1"/>
      <c r="L2995" s="22">
        <f>IF(ISNUMBER(SEARCH(Pay_Item_Search_Text_2,M2995)),MAX($L$4:L2994)+1,0)</f>
        <v>657</v>
      </c>
      <c r="M2995" s="1" t="str">
        <f>IFERROR(VLOOKUP(ROWS($M$5:M2995),Table_PayItems[[Search Key]:[Concentrated Name]],2,FALSE),"")</f>
        <v>HMA, 4E10 - $Ton</v>
      </c>
      <c r="N2995" s="1" t="str">
        <f>IFERROR(VLOOKUP(ROWS($M$5:N2995),$L$5:$M$7000,2,FALSE),"")</f>
        <v/>
      </c>
      <c r="O2995" s="1" t="str">
        <f>IFERROR(VLOOKUP(ROWS($O$5:O2995),$K$5:$L$7000,2,FALSE),"")</f>
        <v/>
      </c>
    </row>
    <row r="2996" spans="2:15" ht="15" customHeight="1" x14ac:dyDescent="0.25">
      <c r="B2996" s="178" t="s">
        <v>10471</v>
      </c>
      <c r="C2996" s="178" t="s">
        <v>189</v>
      </c>
      <c r="D2996" s="178" t="s">
        <v>2501</v>
      </c>
      <c r="E2996" s="178" t="s">
        <v>6898</v>
      </c>
      <c r="F2996" s="178" t="s">
        <v>17</v>
      </c>
      <c r="G2996" s="1">
        <f>IF(ISNUMBER(Pay_Item_Search_Text),IF(ISNUMBER(IF(FIND(Pay_Item_Search_Text,B2996)=1,1, "FALSE")),MAX(G$4:$G2995)+1,IF(ISNUMBER(Pay_Item_Search_Text),0,IF(ISNUMBER(SEARCH(Pay_Item_Search_Text,H2996)),MAX(G$4:$G2995)+1,0))),IF(ISNUMBER(Pay_Item_Search_Text),0,IF(ISNUMBER(SEARCH(Pay_Item_Search_Text,H2996)),MAX(G$4:$G2995)+1,0)))</f>
        <v>2992</v>
      </c>
      <c r="H2996" s="1" t="str">
        <f>IF(Table_PayItems[[#This Row],[Description]]="_","_ Unique Item - "&amp;Table_PayItems[[#This Row],[Item]]&amp;" - $"&amp;Table_PayItems[[#This Row],[Unit]],Table_PayItems[[#This Row],[Description]]&amp;" - $"&amp;Table_PayItems[[#This Row],[Unit]])</f>
        <v>HMA, 4E10, High Stress - $Ton</v>
      </c>
      <c r="I2996" s="29" t="str">
        <f>IFERROR(VLOOKUP(ROWS($M$5:M2996),Table_PayItems[[Search Key]:[Concentrated Name]],2,FALSE),"")</f>
        <v>HMA, 4E10, High Stress - $Ton</v>
      </c>
      <c r="J2996" s="1"/>
      <c r="K2996" s="1"/>
      <c r="L2996" s="22">
        <f>IF(ISNUMBER(SEARCH(Pay_Item_Search_Text_2,M2996)),MAX($L$4:L2995)+1,0)</f>
        <v>658</v>
      </c>
      <c r="M2996" s="1" t="str">
        <f>IFERROR(VLOOKUP(ROWS($M$5:M2996),Table_PayItems[[Search Key]:[Concentrated Name]],2,FALSE),"")</f>
        <v>HMA, 4E10, High Stress - $Ton</v>
      </c>
      <c r="N2996" s="1" t="str">
        <f>IFERROR(VLOOKUP(ROWS($M$5:N2996),$L$5:$M$7000,2,FALSE),"")</f>
        <v/>
      </c>
      <c r="O2996" s="1" t="str">
        <f>IFERROR(VLOOKUP(ROWS($O$5:O2996),$K$5:$L$7000,2,FALSE),"")</f>
        <v/>
      </c>
    </row>
    <row r="2997" spans="2:15" ht="15" customHeight="1" x14ac:dyDescent="0.25">
      <c r="B2997" s="178" t="s">
        <v>10450</v>
      </c>
      <c r="C2997" s="178" t="s">
        <v>189</v>
      </c>
      <c r="D2997" s="178" t="s">
        <v>2481</v>
      </c>
      <c r="E2997" s="178" t="s">
        <v>6898</v>
      </c>
      <c r="F2997" s="178" t="s">
        <v>17</v>
      </c>
      <c r="G2997" s="1">
        <f>IF(ISNUMBER(Pay_Item_Search_Text),IF(ISNUMBER(IF(FIND(Pay_Item_Search_Text,B2997)=1,1, "FALSE")),MAX(G$4:$G2996)+1,IF(ISNUMBER(Pay_Item_Search_Text),0,IF(ISNUMBER(SEARCH(Pay_Item_Search_Text,H2997)),MAX(G$4:$G2996)+1,0))),IF(ISNUMBER(Pay_Item_Search_Text),0,IF(ISNUMBER(SEARCH(Pay_Item_Search_Text,H2997)),MAX(G$4:$G2996)+1,0)))</f>
        <v>2993</v>
      </c>
      <c r="H2997" s="1" t="str">
        <f>IF(Table_PayItems[[#This Row],[Description]]="_","_ Unique Item - "&amp;Table_PayItems[[#This Row],[Item]]&amp;" - $"&amp;Table_PayItems[[#This Row],[Unit]],Table_PayItems[[#This Row],[Description]]&amp;" - $"&amp;Table_PayItems[[#This Row],[Unit]])</f>
        <v>HMA, 4E3 - $Ton</v>
      </c>
      <c r="I2997" s="29" t="str">
        <f>IFERROR(VLOOKUP(ROWS($M$5:M2997),Table_PayItems[[Search Key]:[Concentrated Name]],2,FALSE),"")</f>
        <v>HMA, 4E3 - $Ton</v>
      </c>
      <c r="J2997" s="1"/>
      <c r="K2997" s="1"/>
      <c r="L2997" s="22">
        <f>IF(ISNUMBER(SEARCH(Pay_Item_Search_Text_2,M2997)),MAX($L$4:L2996)+1,0)</f>
        <v>0</v>
      </c>
      <c r="M2997" s="1" t="str">
        <f>IFERROR(VLOOKUP(ROWS($M$5:M2997),Table_PayItems[[Search Key]:[Concentrated Name]],2,FALSE),"")</f>
        <v>HMA, 4E3 - $Ton</v>
      </c>
      <c r="N2997" s="1" t="str">
        <f>IFERROR(VLOOKUP(ROWS($M$5:N2997),$L$5:$M$7000,2,FALSE),"")</f>
        <v/>
      </c>
      <c r="O2997" s="1" t="str">
        <f>IFERROR(VLOOKUP(ROWS($O$5:O2997),$K$5:$L$7000,2,FALSE),"")</f>
        <v/>
      </c>
    </row>
    <row r="2998" spans="2:15" ht="15" customHeight="1" x14ac:dyDescent="0.25">
      <c r="B2998" s="178" t="s">
        <v>10470</v>
      </c>
      <c r="C2998" s="178" t="s">
        <v>189</v>
      </c>
      <c r="D2998" s="178" t="s">
        <v>2500</v>
      </c>
      <c r="E2998" s="178" t="s">
        <v>6898</v>
      </c>
      <c r="F2998" s="178" t="s">
        <v>17</v>
      </c>
      <c r="G2998" s="1">
        <f>IF(ISNUMBER(Pay_Item_Search_Text),IF(ISNUMBER(IF(FIND(Pay_Item_Search_Text,B2998)=1,1, "FALSE")),MAX(G$4:$G2997)+1,IF(ISNUMBER(Pay_Item_Search_Text),0,IF(ISNUMBER(SEARCH(Pay_Item_Search_Text,H2998)),MAX(G$4:$G2997)+1,0))),IF(ISNUMBER(Pay_Item_Search_Text),0,IF(ISNUMBER(SEARCH(Pay_Item_Search_Text,H2998)),MAX(G$4:$G2997)+1,0)))</f>
        <v>2994</v>
      </c>
      <c r="H2998" s="1" t="str">
        <f>IF(Table_PayItems[[#This Row],[Description]]="_","_ Unique Item - "&amp;Table_PayItems[[#This Row],[Item]]&amp;" - $"&amp;Table_PayItems[[#This Row],[Unit]],Table_PayItems[[#This Row],[Description]]&amp;" - $"&amp;Table_PayItems[[#This Row],[Unit]])</f>
        <v>HMA, 4E3, High Stress - $Ton</v>
      </c>
      <c r="I2998" s="29" t="str">
        <f>IFERROR(VLOOKUP(ROWS($M$5:M2998),Table_PayItems[[Search Key]:[Concentrated Name]],2,FALSE),"")</f>
        <v>HMA, 4E3, High Stress - $Ton</v>
      </c>
      <c r="J2998" s="1"/>
      <c r="K2998" s="1"/>
      <c r="L2998" s="22">
        <f>IF(ISNUMBER(SEARCH(Pay_Item_Search_Text_2,M2998)),MAX($L$4:L2997)+1,0)</f>
        <v>0</v>
      </c>
      <c r="M2998" s="1" t="str">
        <f>IFERROR(VLOOKUP(ROWS($M$5:M2998),Table_PayItems[[Search Key]:[Concentrated Name]],2,FALSE),"")</f>
        <v>HMA, 4E3, High Stress - $Ton</v>
      </c>
      <c r="N2998" s="1" t="str">
        <f>IFERROR(VLOOKUP(ROWS($M$5:N2998),$L$5:$M$7000,2,FALSE),"")</f>
        <v/>
      </c>
      <c r="O2998" s="1" t="str">
        <f>IFERROR(VLOOKUP(ROWS($O$5:O2998),$K$5:$L$7000,2,FALSE),"")</f>
        <v/>
      </c>
    </row>
    <row r="2999" spans="2:15" ht="15" customHeight="1" x14ac:dyDescent="0.25">
      <c r="B2999" s="178" t="s">
        <v>10452</v>
      </c>
      <c r="C2999" s="178" t="s">
        <v>189</v>
      </c>
      <c r="D2999" s="178" t="s">
        <v>2483</v>
      </c>
      <c r="E2999" s="178" t="s">
        <v>6898</v>
      </c>
      <c r="F2999" s="178" t="s">
        <v>17</v>
      </c>
      <c r="G2999" s="1">
        <f>IF(ISNUMBER(Pay_Item_Search_Text),IF(ISNUMBER(IF(FIND(Pay_Item_Search_Text,B2999)=1,1, "FALSE")),MAX(G$4:$G2998)+1,IF(ISNUMBER(Pay_Item_Search_Text),0,IF(ISNUMBER(SEARCH(Pay_Item_Search_Text,H2999)),MAX(G$4:$G2998)+1,0))),IF(ISNUMBER(Pay_Item_Search_Text),0,IF(ISNUMBER(SEARCH(Pay_Item_Search_Text,H2999)),MAX(G$4:$G2998)+1,0)))</f>
        <v>2995</v>
      </c>
      <c r="H2999" s="1" t="str">
        <f>IF(Table_PayItems[[#This Row],[Description]]="_","_ Unique Item - "&amp;Table_PayItems[[#This Row],[Item]]&amp;" - $"&amp;Table_PayItems[[#This Row],[Unit]],Table_PayItems[[#This Row],[Description]]&amp;" - $"&amp;Table_PayItems[[#This Row],[Unit]])</f>
        <v>HMA, 4E30 - $Ton</v>
      </c>
      <c r="I2999" s="29" t="str">
        <f>IFERROR(VLOOKUP(ROWS($M$5:M2999),Table_PayItems[[Search Key]:[Concentrated Name]],2,FALSE),"")</f>
        <v>HMA, 4E30 - $Ton</v>
      </c>
      <c r="J2999" s="1"/>
      <c r="K2999" s="1"/>
      <c r="L2999" s="22">
        <f>IF(ISNUMBER(SEARCH(Pay_Item_Search_Text_2,M2999)),MAX($L$4:L2998)+1,0)</f>
        <v>659</v>
      </c>
      <c r="M2999" s="1" t="str">
        <f>IFERROR(VLOOKUP(ROWS($M$5:M2999),Table_PayItems[[Search Key]:[Concentrated Name]],2,FALSE),"")</f>
        <v>HMA, 4E30 - $Ton</v>
      </c>
      <c r="N2999" s="1" t="str">
        <f>IFERROR(VLOOKUP(ROWS($M$5:N2999),$L$5:$M$7000,2,FALSE),"")</f>
        <v/>
      </c>
      <c r="O2999" s="1" t="str">
        <f>IFERROR(VLOOKUP(ROWS($O$5:O2999),$K$5:$L$7000,2,FALSE),"")</f>
        <v/>
      </c>
    </row>
    <row r="3000" spans="2:15" ht="15" customHeight="1" x14ac:dyDescent="0.25">
      <c r="B3000" s="178" t="s">
        <v>10472</v>
      </c>
      <c r="C3000" s="178" t="s">
        <v>189</v>
      </c>
      <c r="D3000" s="178" t="s">
        <v>2502</v>
      </c>
      <c r="E3000" s="178" t="s">
        <v>6898</v>
      </c>
      <c r="F3000" s="178" t="s">
        <v>17</v>
      </c>
      <c r="G3000" s="1">
        <f>IF(ISNUMBER(Pay_Item_Search_Text),IF(ISNUMBER(IF(FIND(Pay_Item_Search_Text,B3000)=1,1, "FALSE")),MAX(G$4:$G2999)+1,IF(ISNUMBER(Pay_Item_Search_Text),0,IF(ISNUMBER(SEARCH(Pay_Item_Search_Text,H3000)),MAX(G$4:$G2999)+1,0))),IF(ISNUMBER(Pay_Item_Search_Text),0,IF(ISNUMBER(SEARCH(Pay_Item_Search_Text,H3000)),MAX(G$4:$G2999)+1,0)))</f>
        <v>2996</v>
      </c>
      <c r="H3000" s="1" t="str">
        <f>IF(Table_PayItems[[#This Row],[Description]]="_","_ Unique Item - "&amp;Table_PayItems[[#This Row],[Item]]&amp;" - $"&amp;Table_PayItems[[#This Row],[Unit]],Table_PayItems[[#This Row],[Description]]&amp;" - $"&amp;Table_PayItems[[#This Row],[Unit]])</f>
        <v>HMA, 4E30, High Stress - $Ton</v>
      </c>
      <c r="I3000" s="29" t="str">
        <f>IFERROR(VLOOKUP(ROWS($M$5:M3000),Table_PayItems[[Search Key]:[Concentrated Name]],2,FALSE),"")</f>
        <v>HMA, 4E30, High Stress - $Ton</v>
      </c>
      <c r="J3000" s="1"/>
      <c r="K3000" s="1"/>
      <c r="L3000" s="22">
        <f>IF(ISNUMBER(SEARCH(Pay_Item_Search_Text_2,M3000)),MAX($L$4:L2999)+1,0)</f>
        <v>660</v>
      </c>
      <c r="M3000" s="1" t="str">
        <f>IFERROR(VLOOKUP(ROWS($M$5:M3000),Table_PayItems[[Search Key]:[Concentrated Name]],2,FALSE),"")</f>
        <v>HMA, 4E30, High Stress - $Ton</v>
      </c>
      <c r="N3000" s="1" t="str">
        <f>IFERROR(VLOOKUP(ROWS($M$5:N3000),$L$5:$M$7000,2,FALSE),"")</f>
        <v/>
      </c>
      <c r="O3000" s="1" t="str">
        <f>IFERROR(VLOOKUP(ROWS($O$5:O3000),$K$5:$L$7000,2,FALSE),"")</f>
        <v/>
      </c>
    </row>
    <row r="3001" spans="2:15" ht="15" customHeight="1" x14ac:dyDescent="0.25">
      <c r="B3001" s="178" t="s">
        <v>10453</v>
      </c>
      <c r="C3001" s="178" t="s">
        <v>189</v>
      </c>
      <c r="D3001" s="178" t="s">
        <v>2484</v>
      </c>
      <c r="E3001" s="178" t="s">
        <v>6898</v>
      </c>
      <c r="F3001" s="178" t="s">
        <v>17</v>
      </c>
      <c r="G3001" s="1">
        <f>IF(ISNUMBER(Pay_Item_Search_Text),IF(ISNUMBER(IF(FIND(Pay_Item_Search_Text,B3001)=1,1, "FALSE")),MAX(G$4:$G3000)+1,IF(ISNUMBER(Pay_Item_Search_Text),0,IF(ISNUMBER(SEARCH(Pay_Item_Search_Text,H3001)),MAX(G$4:$G3000)+1,0))),IF(ISNUMBER(Pay_Item_Search_Text),0,IF(ISNUMBER(SEARCH(Pay_Item_Search_Text,H3001)),MAX(G$4:$G3000)+1,0)))</f>
        <v>2997</v>
      </c>
      <c r="H3001" s="1" t="str">
        <f>IF(Table_PayItems[[#This Row],[Description]]="_","_ Unique Item - "&amp;Table_PayItems[[#This Row],[Item]]&amp;" - $"&amp;Table_PayItems[[#This Row],[Unit]],Table_PayItems[[#This Row],[Description]]&amp;" - $"&amp;Table_PayItems[[#This Row],[Unit]])</f>
        <v>HMA, 4E50 - $Ton</v>
      </c>
      <c r="I3001" s="29" t="str">
        <f>IFERROR(VLOOKUP(ROWS($M$5:M3001),Table_PayItems[[Search Key]:[Concentrated Name]],2,FALSE),"")</f>
        <v>HMA, 4E50 - $Ton</v>
      </c>
      <c r="J3001" s="1"/>
      <c r="K3001" s="1"/>
      <c r="L3001" s="22">
        <f>IF(ISNUMBER(SEARCH(Pay_Item_Search_Text_2,M3001)),MAX($L$4:L3000)+1,0)</f>
        <v>661</v>
      </c>
      <c r="M3001" s="1" t="str">
        <f>IFERROR(VLOOKUP(ROWS($M$5:M3001),Table_PayItems[[Search Key]:[Concentrated Name]],2,FALSE),"")</f>
        <v>HMA, 4E50 - $Ton</v>
      </c>
      <c r="N3001" s="1" t="str">
        <f>IFERROR(VLOOKUP(ROWS($M$5:N3001),$L$5:$M$7000,2,FALSE),"")</f>
        <v/>
      </c>
      <c r="O3001" s="1" t="str">
        <f>IFERROR(VLOOKUP(ROWS($O$5:O3001),$K$5:$L$7000,2,FALSE),"")</f>
        <v/>
      </c>
    </row>
    <row r="3002" spans="2:15" ht="15" customHeight="1" x14ac:dyDescent="0.25">
      <c r="B3002" s="178" t="s">
        <v>10473</v>
      </c>
      <c r="C3002" s="178" t="s">
        <v>189</v>
      </c>
      <c r="D3002" s="178" t="s">
        <v>2503</v>
      </c>
      <c r="E3002" s="178" t="s">
        <v>6898</v>
      </c>
      <c r="F3002" s="178" t="s">
        <v>17</v>
      </c>
      <c r="G3002" s="1">
        <f>IF(ISNUMBER(Pay_Item_Search_Text),IF(ISNUMBER(IF(FIND(Pay_Item_Search_Text,B3002)=1,1, "FALSE")),MAX(G$4:$G3001)+1,IF(ISNUMBER(Pay_Item_Search_Text),0,IF(ISNUMBER(SEARCH(Pay_Item_Search_Text,H3002)),MAX(G$4:$G3001)+1,0))),IF(ISNUMBER(Pay_Item_Search_Text),0,IF(ISNUMBER(SEARCH(Pay_Item_Search_Text,H3002)),MAX(G$4:$G3001)+1,0)))</f>
        <v>2998</v>
      </c>
      <c r="H3002" s="1" t="str">
        <f>IF(Table_PayItems[[#This Row],[Description]]="_","_ Unique Item - "&amp;Table_PayItems[[#This Row],[Item]]&amp;" - $"&amp;Table_PayItems[[#This Row],[Unit]],Table_PayItems[[#This Row],[Description]]&amp;" - $"&amp;Table_PayItems[[#This Row],[Unit]])</f>
        <v>HMA, 4E50, High Stress - $Ton</v>
      </c>
      <c r="I3002" s="29" t="str">
        <f>IFERROR(VLOOKUP(ROWS($M$5:M3002),Table_PayItems[[Search Key]:[Concentrated Name]],2,FALSE),"")</f>
        <v>HMA, 4E50, High Stress - $Ton</v>
      </c>
      <c r="J3002" s="1"/>
      <c r="K3002" s="1"/>
      <c r="L3002" s="22">
        <f>IF(ISNUMBER(SEARCH(Pay_Item_Search_Text_2,M3002)),MAX($L$4:L3001)+1,0)</f>
        <v>662</v>
      </c>
      <c r="M3002" s="1" t="str">
        <f>IFERROR(VLOOKUP(ROWS($M$5:M3002),Table_PayItems[[Search Key]:[Concentrated Name]],2,FALSE),"")</f>
        <v>HMA, 4E50, High Stress - $Ton</v>
      </c>
      <c r="N3002" s="1" t="str">
        <f>IFERROR(VLOOKUP(ROWS($M$5:N3002),$L$5:$M$7000,2,FALSE),"")</f>
        <v/>
      </c>
      <c r="O3002" s="1" t="str">
        <f>IFERROR(VLOOKUP(ROWS($O$5:O3002),$K$5:$L$7000,2,FALSE),"")</f>
        <v/>
      </c>
    </row>
    <row r="3003" spans="2:15" ht="15" customHeight="1" x14ac:dyDescent="0.25">
      <c r="B3003" s="178" t="s">
        <v>10454</v>
      </c>
      <c r="C3003" s="178" t="s">
        <v>189</v>
      </c>
      <c r="D3003" s="178" t="s">
        <v>2485</v>
      </c>
      <c r="E3003" s="178" t="s">
        <v>6898</v>
      </c>
      <c r="F3003" s="178" t="s">
        <v>17</v>
      </c>
      <c r="G3003" s="1">
        <f>IF(ISNUMBER(Pay_Item_Search_Text),IF(ISNUMBER(IF(FIND(Pay_Item_Search_Text,B3003)=1,1, "FALSE")),MAX(G$4:$G3002)+1,IF(ISNUMBER(Pay_Item_Search_Text),0,IF(ISNUMBER(SEARCH(Pay_Item_Search_Text,H3003)),MAX(G$4:$G3002)+1,0))),IF(ISNUMBER(Pay_Item_Search_Text),0,IF(ISNUMBER(SEARCH(Pay_Item_Search_Text,H3003)),MAX(G$4:$G3002)+1,0)))</f>
        <v>2999</v>
      </c>
      <c r="H3003" s="1" t="str">
        <f>IF(Table_PayItems[[#This Row],[Description]]="_","_ Unique Item - "&amp;Table_PayItems[[#This Row],[Item]]&amp;" - $"&amp;Table_PayItems[[#This Row],[Unit]],Table_PayItems[[#This Row],[Description]]&amp;" - $"&amp;Table_PayItems[[#This Row],[Unit]])</f>
        <v>HMA, 5E03 - $Ton</v>
      </c>
      <c r="I3003" s="29" t="str">
        <f>IFERROR(VLOOKUP(ROWS($M$5:M3003),Table_PayItems[[Search Key]:[Concentrated Name]],2,FALSE),"")</f>
        <v>HMA, 5E03 - $Ton</v>
      </c>
      <c r="J3003" s="1"/>
      <c r="K3003" s="1"/>
      <c r="L3003" s="22">
        <f>IF(ISNUMBER(SEARCH(Pay_Item_Search_Text_2,M3003)),MAX($L$4:L3002)+1,0)</f>
        <v>663</v>
      </c>
      <c r="M3003" s="1" t="str">
        <f>IFERROR(VLOOKUP(ROWS($M$5:M3003),Table_PayItems[[Search Key]:[Concentrated Name]],2,FALSE),"")</f>
        <v>HMA, 5E03 - $Ton</v>
      </c>
      <c r="N3003" s="1" t="str">
        <f>IFERROR(VLOOKUP(ROWS($M$5:N3003),$L$5:$M$7000,2,FALSE),"")</f>
        <v/>
      </c>
      <c r="O3003" s="1" t="str">
        <f>IFERROR(VLOOKUP(ROWS($O$5:O3003),$K$5:$L$7000,2,FALSE),"")</f>
        <v/>
      </c>
    </row>
    <row r="3004" spans="2:15" ht="15" customHeight="1" x14ac:dyDescent="0.25">
      <c r="B3004" s="178" t="s">
        <v>10474</v>
      </c>
      <c r="C3004" s="178" t="s">
        <v>189</v>
      </c>
      <c r="D3004" s="178" t="s">
        <v>2504</v>
      </c>
      <c r="E3004" s="178" t="s">
        <v>6898</v>
      </c>
      <c r="F3004" s="178" t="s">
        <v>17</v>
      </c>
      <c r="G3004" s="1">
        <f>IF(ISNUMBER(Pay_Item_Search_Text),IF(ISNUMBER(IF(FIND(Pay_Item_Search_Text,B3004)=1,1, "FALSE")),MAX(G$4:$G3003)+1,IF(ISNUMBER(Pay_Item_Search_Text),0,IF(ISNUMBER(SEARCH(Pay_Item_Search_Text,H3004)),MAX(G$4:$G3003)+1,0))),IF(ISNUMBER(Pay_Item_Search_Text),0,IF(ISNUMBER(SEARCH(Pay_Item_Search_Text,H3004)),MAX(G$4:$G3003)+1,0)))</f>
        <v>3000</v>
      </c>
      <c r="H3004" s="1" t="str">
        <f>IF(Table_PayItems[[#This Row],[Description]]="_","_ Unique Item - "&amp;Table_PayItems[[#This Row],[Item]]&amp;" - $"&amp;Table_PayItems[[#This Row],[Unit]],Table_PayItems[[#This Row],[Description]]&amp;" - $"&amp;Table_PayItems[[#This Row],[Unit]])</f>
        <v>HMA, 5E03, High Stress - $Ton</v>
      </c>
      <c r="I3004" s="29" t="str">
        <f>IFERROR(VLOOKUP(ROWS($M$5:M3004),Table_PayItems[[Search Key]:[Concentrated Name]],2,FALSE),"")</f>
        <v>HMA, 5E03, High Stress - $Ton</v>
      </c>
      <c r="J3004" s="1"/>
      <c r="K3004" s="1"/>
      <c r="L3004" s="22">
        <f>IF(ISNUMBER(SEARCH(Pay_Item_Search_Text_2,M3004)),MAX($L$4:L3003)+1,0)</f>
        <v>664</v>
      </c>
      <c r="M3004" s="1" t="str">
        <f>IFERROR(VLOOKUP(ROWS($M$5:M3004),Table_PayItems[[Search Key]:[Concentrated Name]],2,FALSE),"")</f>
        <v>HMA, 5E03, High Stress - $Ton</v>
      </c>
      <c r="N3004" s="1" t="str">
        <f>IFERROR(VLOOKUP(ROWS($M$5:N3004),$L$5:$M$7000,2,FALSE),"")</f>
        <v/>
      </c>
      <c r="O3004" s="1" t="str">
        <f>IFERROR(VLOOKUP(ROWS($O$5:O3004),$K$5:$L$7000,2,FALSE),"")</f>
        <v/>
      </c>
    </row>
    <row r="3005" spans="2:15" ht="15" customHeight="1" x14ac:dyDescent="0.25">
      <c r="B3005" s="178" t="s">
        <v>10455</v>
      </c>
      <c r="C3005" s="178" t="s">
        <v>189</v>
      </c>
      <c r="D3005" s="178" t="s">
        <v>2486</v>
      </c>
      <c r="E3005" s="178" t="s">
        <v>6898</v>
      </c>
      <c r="F3005" s="178" t="s">
        <v>17</v>
      </c>
      <c r="G3005" s="1">
        <f>IF(ISNUMBER(Pay_Item_Search_Text),IF(ISNUMBER(IF(FIND(Pay_Item_Search_Text,B3005)=1,1, "FALSE")),MAX(G$4:$G3004)+1,IF(ISNUMBER(Pay_Item_Search_Text),0,IF(ISNUMBER(SEARCH(Pay_Item_Search_Text,H3005)),MAX(G$4:$G3004)+1,0))),IF(ISNUMBER(Pay_Item_Search_Text),0,IF(ISNUMBER(SEARCH(Pay_Item_Search_Text,H3005)),MAX(G$4:$G3004)+1,0)))</f>
        <v>3001</v>
      </c>
      <c r="H3005" s="1" t="str">
        <f>IF(Table_PayItems[[#This Row],[Description]]="_","_ Unique Item - "&amp;Table_PayItems[[#This Row],[Item]]&amp;" - $"&amp;Table_PayItems[[#This Row],[Unit]],Table_PayItems[[#This Row],[Description]]&amp;" - $"&amp;Table_PayItems[[#This Row],[Unit]])</f>
        <v>HMA, 5E1 - $Ton</v>
      </c>
      <c r="I3005" s="29" t="str">
        <f>IFERROR(VLOOKUP(ROWS($M$5:M3005),Table_PayItems[[Search Key]:[Concentrated Name]],2,FALSE),"")</f>
        <v>HMA, 5E1 - $Ton</v>
      </c>
      <c r="J3005" s="1"/>
      <c r="K3005" s="1"/>
      <c r="L3005" s="22">
        <f>IF(ISNUMBER(SEARCH(Pay_Item_Search_Text_2,M3005)),MAX($L$4:L3004)+1,0)</f>
        <v>0</v>
      </c>
      <c r="M3005" s="1" t="str">
        <f>IFERROR(VLOOKUP(ROWS($M$5:M3005),Table_PayItems[[Search Key]:[Concentrated Name]],2,FALSE),"")</f>
        <v>HMA, 5E1 - $Ton</v>
      </c>
      <c r="N3005" s="1" t="str">
        <f>IFERROR(VLOOKUP(ROWS($M$5:N3005),$L$5:$M$7000,2,FALSE),"")</f>
        <v/>
      </c>
      <c r="O3005" s="1" t="str">
        <f>IFERROR(VLOOKUP(ROWS($O$5:O3005),$K$5:$L$7000,2,FALSE),"")</f>
        <v/>
      </c>
    </row>
    <row r="3006" spans="2:15" ht="15" customHeight="1" x14ac:dyDescent="0.25">
      <c r="B3006" s="178" t="s">
        <v>10475</v>
      </c>
      <c r="C3006" s="178" t="s">
        <v>189</v>
      </c>
      <c r="D3006" s="178" t="s">
        <v>2505</v>
      </c>
      <c r="E3006" s="178" t="s">
        <v>6898</v>
      </c>
      <c r="F3006" s="178" t="s">
        <v>17</v>
      </c>
      <c r="G3006" s="1">
        <f>IF(ISNUMBER(Pay_Item_Search_Text),IF(ISNUMBER(IF(FIND(Pay_Item_Search_Text,B3006)=1,1, "FALSE")),MAX(G$4:$G3005)+1,IF(ISNUMBER(Pay_Item_Search_Text),0,IF(ISNUMBER(SEARCH(Pay_Item_Search_Text,H3006)),MAX(G$4:$G3005)+1,0))),IF(ISNUMBER(Pay_Item_Search_Text),0,IF(ISNUMBER(SEARCH(Pay_Item_Search_Text,H3006)),MAX(G$4:$G3005)+1,0)))</f>
        <v>3002</v>
      </c>
      <c r="H3006" s="1" t="str">
        <f>IF(Table_PayItems[[#This Row],[Description]]="_","_ Unique Item - "&amp;Table_PayItems[[#This Row],[Item]]&amp;" - $"&amp;Table_PayItems[[#This Row],[Unit]],Table_PayItems[[#This Row],[Description]]&amp;" - $"&amp;Table_PayItems[[#This Row],[Unit]])</f>
        <v>HMA, 5E1, High Stress - $Ton</v>
      </c>
      <c r="I3006" s="29" t="str">
        <f>IFERROR(VLOOKUP(ROWS($M$5:M3006),Table_PayItems[[Search Key]:[Concentrated Name]],2,FALSE),"")</f>
        <v>HMA, 5E1, High Stress - $Ton</v>
      </c>
      <c r="J3006" s="1"/>
      <c r="K3006" s="1"/>
      <c r="L3006" s="22">
        <f>IF(ISNUMBER(SEARCH(Pay_Item_Search_Text_2,M3006)),MAX($L$4:L3005)+1,0)</f>
        <v>0</v>
      </c>
      <c r="M3006" s="1" t="str">
        <f>IFERROR(VLOOKUP(ROWS($M$5:M3006),Table_PayItems[[Search Key]:[Concentrated Name]],2,FALSE),"")</f>
        <v>HMA, 5E1, High Stress - $Ton</v>
      </c>
      <c r="N3006" s="1" t="str">
        <f>IFERROR(VLOOKUP(ROWS($M$5:N3006),$L$5:$M$7000,2,FALSE),"")</f>
        <v/>
      </c>
      <c r="O3006" s="1" t="str">
        <f>IFERROR(VLOOKUP(ROWS($O$5:O3006),$K$5:$L$7000,2,FALSE),"")</f>
        <v/>
      </c>
    </row>
    <row r="3007" spans="2:15" ht="15" customHeight="1" x14ac:dyDescent="0.25">
      <c r="B3007" s="178" t="s">
        <v>10457</v>
      </c>
      <c r="C3007" s="178" t="s">
        <v>189</v>
      </c>
      <c r="D3007" s="178" t="s">
        <v>2488</v>
      </c>
      <c r="E3007" s="178" t="s">
        <v>6898</v>
      </c>
      <c r="F3007" s="178" t="s">
        <v>17</v>
      </c>
      <c r="G3007" s="1">
        <f>IF(ISNUMBER(Pay_Item_Search_Text),IF(ISNUMBER(IF(FIND(Pay_Item_Search_Text,B3007)=1,1, "FALSE")),MAX(G$4:$G3006)+1,IF(ISNUMBER(Pay_Item_Search_Text),0,IF(ISNUMBER(SEARCH(Pay_Item_Search_Text,H3007)),MAX(G$4:$G3006)+1,0))),IF(ISNUMBER(Pay_Item_Search_Text),0,IF(ISNUMBER(SEARCH(Pay_Item_Search_Text,H3007)),MAX(G$4:$G3006)+1,0)))</f>
        <v>3003</v>
      </c>
      <c r="H3007" s="1" t="str">
        <f>IF(Table_PayItems[[#This Row],[Description]]="_","_ Unique Item - "&amp;Table_PayItems[[#This Row],[Item]]&amp;" - $"&amp;Table_PayItems[[#This Row],[Unit]],Table_PayItems[[#This Row],[Description]]&amp;" - $"&amp;Table_PayItems[[#This Row],[Unit]])</f>
        <v>HMA, 5E10 - $Ton</v>
      </c>
      <c r="I3007" s="29" t="str">
        <f>IFERROR(VLOOKUP(ROWS($M$5:M3007),Table_PayItems[[Search Key]:[Concentrated Name]],2,FALSE),"")</f>
        <v>HMA, 5E10 - $Ton</v>
      </c>
      <c r="J3007" s="1"/>
      <c r="K3007" s="1"/>
      <c r="L3007" s="22">
        <f>IF(ISNUMBER(SEARCH(Pay_Item_Search_Text_2,M3007)),MAX($L$4:L3006)+1,0)</f>
        <v>665</v>
      </c>
      <c r="M3007" s="1" t="str">
        <f>IFERROR(VLOOKUP(ROWS($M$5:M3007),Table_PayItems[[Search Key]:[Concentrated Name]],2,FALSE),"")</f>
        <v>HMA, 5E10 - $Ton</v>
      </c>
      <c r="N3007" s="1" t="str">
        <f>IFERROR(VLOOKUP(ROWS($M$5:N3007),$L$5:$M$7000,2,FALSE),"")</f>
        <v/>
      </c>
      <c r="O3007" s="1" t="str">
        <f>IFERROR(VLOOKUP(ROWS($O$5:O3007),$K$5:$L$7000,2,FALSE),"")</f>
        <v/>
      </c>
    </row>
    <row r="3008" spans="2:15" ht="15" customHeight="1" x14ac:dyDescent="0.25">
      <c r="B3008" s="178" t="s">
        <v>10477</v>
      </c>
      <c r="C3008" s="178" t="s">
        <v>189</v>
      </c>
      <c r="D3008" s="178" t="s">
        <v>2507</v>
      </c>
      <c r="E3008" s="178" t="s">
        <v>6898</v>
      </c>
      <c r="F3008" s="178" t="s">
        <v>17</v>
      </c>
      <c r="G3008" s="1">
        <f>IF(ISNUMBER(Pay_Item_Search_Text),IF(ISNUMBER(IF(FIND(Pay_Item_Search_Text,B3008)=1,1, "FALSE")),MAX(G$4:$G3007)+1,IF(ISNUMBER(Pay_Item_Search_Text),0,IF(ISNUMBER(SEARCH(Pay_Item_Search_Text,H3008)),MAX(G$4:$G3007)+1,0))),IF(ISNUMBER(Pay_Item_Search_Text),0,IF(ISNUMBER(SEARCH(Pay_Item_Search_Text,H3008)),MAX(G$4:$G3007)+1,0)))</f>
        <v>3004</v>
      </c>
      <c r="H3008" s="1" t="str">
        <f>IF(Table_PayItems[[#This Row],[Description]]="_","_ Unique Item - "&amp;Table_PayItems[[#This Row],[Item]]&amp;" - $"&amp;Table_PayItems[[#This Row],[Unit]],Table_PayItems[[#This Row],[Description]]&amp;" - $"&amp;Table_PayItems[[#This Row],[Unit]])</f>
        <v>HMA, 5E10, High Stress - $Ton</v>
      </c>
      <c r="I3008" s="29" t="str">
        <f>IFERROR(VLOOKUP(ROWS($M$5:M3008),Table_PayItems[[Search Key]:[Concentrated Name]],2,FALSE),"")</f>
        <v>HMA, 5E10, High Stress - $Ton</v>
      </c>
      <c r="J3008" s="1"/>
      <c r="K3008" s="1"/>
      <c r="L3008" s="22">
        <f>IF(ISNUMBER(SEARCH(Pay_Item_Search_Text_2,M3008)),MAX($L$4:L3007)+1,0)</f>
        <v>666</v>
      </c>
      <c r="M3008" s="1" t="str">
        <f>IFERROR(VLOOKUP(ROWS($M$5:M3008),Table_PayItems[[Search Key]:[Concentrated Name]],2,FALSE),"")</f>
        <v>HMA, 5E10, High Stress - $Ton</v>
      </c>
      <c r="N3008" s="1" t="str">
        <f>IFERROR(VLOOKUP(ROWS($M$5:N3008),$L$5:$M$7000,2,FALSE),"")</f>
        <v/>
      </c>
      <c r="O3008" s="1" t="str">
        <f>IFERROR(VLOOKUP(ROWS($O$5:O3008),$K$5:$L$7000,2,FALSE),"")</f>
        <v/>
      </c>
    </row>
    <row r="3009" spans="2:15" ht="15" customHeight="1" x14ac:dyDescent="0.25">
      <c r="B3009" s="178" t="s">
        <v>10456</v>
      </c>
      <c r="C3009" s="178" t="s">
        <v>189</v>
      </c>
      <c r="D3009" s="178" t="s">
        <v>2487</v>
      </c>
      <c r="E3009" s="178" t="s">
        <v>6898</v>
      </c>
      <c r="F3009" s="178" t="s">
        <v>17</v>
      </c>
      <c r="G3009" s="1">
        <f>IF(ISNUMBER(Pay_Item_Search_Text),IF(ISNUMBER(IF(FIND(Pay_Item_Search_Text,B3009)=1,1, "FALSE")),MAX(G$4:$G3008)+1,IF(ISNUMBER(Pay_Item_Search_Text),0,IF(ISNUMBER(SEARCH(Pay_Item_Search_Text,H3009)),MAX(G$4:$G3008)+1,0))),IF(ISNUMBER(Pay_Item_Search_Text),0,IF(ISNUMBER(SEARCH(Pay_Item_Search_Text,H3009)),MAX(G$4:$G3008)+1,0)))</f>
        <v>3005</v>
      </c>
      <c r="H3009" s="1" t="str">
        <f>IF(Table_PayItems[[#This Row],[Description]]="_","_ Unique Item - "&amp;Table_PayItems[[#This Row],[Item]]&amp;" - $"&amp;Table_PayItems[[#This Row],[Unit]],Table_PayItems[[#This Row],[Description]]&amp;" - $"&amp;Table_PayItems[[#This Row],[Unit]])</f>
        <v>HMA, 5E3 - $Ton</v>
      </c>
      <c r="I3009" s="29" t="str">
        <f>IFERROR(VLOOKUP(ROWS($M$5:M3009),Table_PayItems[[Search Key]:[Concentrated Name]],2,FALSE),"")</f>
        <v>HMA, 5E3 - $Ton</v>
      </c>
      <c r="J3009" s="1"/>
      <c r="K3009" s="1"/>
      <c r="L3009" s="22">
        <f>IF(ISNUMBER(SEARCH(Pay_Item_Search_Text_2,M3009)),MAX($L$4:L3008)+1,0)</f>
        <v>0</v>
      </c>
      <c r="M3009" s="1" t="str">
        <f>IFERROR(VLOOKUP(ROWS($M$5:M3009),Table_PayItems[[Search Key]:[Concentrated Name]],2,FALSE),"")</f>
        <v>HMA, 5E3 - $Ton</v>
      </c>
      <c r="N3009" s="1" t="str">
        <f>IFERROR(VLOOKUP(ROWS($M$5:N3009),$L$5:$M$7000,2,FALSE),"")</f>
        <v/>
      </c>
      <c r="O3009" s="1" t="str">
        <f>IFERROR(VLOOKUP(ROWS($O$5:O3009),$K$5:$L$7000,2,FALSE),"")</f>
        <v/>
      </c>
    </row>
    <row r="3010" spans="2:15" ht="15" customHeight="1" x14ac:dyDescent="0.25">
      <c r="B3010" s="178" t="s">
        <v>10476</v>
      </c>
      <c r="C3010" s="178" t="s">
        <v>189</v>
      </c>
      <c r="D3010" s="178" t="s">
        <v>2506</v>
      </c>
      <c r="E3010" s="178" t="s">
        <v>6898</v>
      </c>
      <c r="F3010" s="178" t="s">
        <v>17</v>
      </c>
      <c r="G3010" s="1">
        <f>IF(ISNUMBER(Pay_Item_Search_Text),IF(ISNUMBER(IF(FIND(Pay_Item_Search_Text,B3010)=1,1, "FALSE")),MAX(G$4:$G3009)+1,IF(ISNUMBER(Pay_Item_Search_Text),0,IF(ISNUMBER(SEARCH(Pay_Item_Search_Text,H3010)),MAX(G$4:$G3009)+1,0))),IF(ISNUMBER(Pay_Item_Search_Text),0,IF(ISNUMBER(SEARCH(Pay_Item_Search_Text,H3010)),MAX(G$4:$G3009)+1,0)))</f>
        <v>3006</v>
      </c>
      <c r="H3010" s="1" t="str">
        <f>IF(Table_PayItems[[#This Row],[Description]]="_","_ Unique Item - "&amp;Table_PayItems[[#This Row],[Item]]&amp;" - $"&amp;Table_PayItems[[#This Row],[Unit]],Table_PayItems[[#This Row],[Description]]&amp;" - $"&amp;Table_PayItems[[#This Row],[Unit]])</f>
        <v>HMA, 5E3, High Stress - $Ton</v>
      </c>
      <c r="I3010" s="29" t="str">
        <f>IFERROR(VLOOKUP(ROWS($M$5:M3010),Table_PayItems[[Search Key]:[Concentrated Name]],2,FALSE),"")</f>
        <v>HMA, 5E3, High Stress - $Ton</v>
      </c>
      <c r="J3010" s="1"/>
      <c r="K3010" s="1"/>
      <c r="L3010" s="22">
        <f>IF(ISNUMBER(SEARCH(Pay_Item_Search_Text_2,M3010)),MAX($L$4:L3009)+1,0)</f>
        <v>0</v>
      </c>
      <c r="M3010" s="1" t="str">
        <f>IFERROR(VLOOKUP(ROWS($M$5:M3010),Table_PayItems[[Search Key]:[Concentrated Name]],2,FALSE),"")</f>
        <v>HMA, 5E3, High Stress - $Ton</v>
      </c>
      <c r="N3010" s="1" t="str">
        <f>IFERROR(VLOOKUP(ROWS($M$5:N3010),$L$5:$M$7000,2,FALSE),"")</f>
        <v/>
      </c>
      <c r="O3010" s="1" t="str">
        <f>IFERROR(VLOOKUP(ROWS($O$5:O3010),$K$5:$L$7000,2,FALSE),"")</f>
        <v/>
      </c>
    </row>
    <row r="3011" spans="2:15" ht="15" customHeight="1" x14ac:dyDescent="0.25">
      <c r="B3011" s="178" t="s">
        <v>10458</v>
      </c>
      <c r="C3011" s="178" t="s">
        <v>189</v>
      </c>
      <c r="D3011" s="178" t="s">
        <v>2489</v>
      </c>
      <c r="E3011" s="178" t="s">
        <v>6898</v>
      </c>
      <c r="F3011" s="178" t="s">
        <v>17</v>
      </c>
      <c r="G3011" s="1">
        <f>IF(ISNUMBER(Pay_Item_Search_Text),IF(ISNUMBER(IF(FIND(Pay_Item_Search_Text,B3011)=1,1, "FALSE")),MAX(G$4:$G3010)+1,IF(ISNUMBER(Pay_Item_Search_Text),0,IF(ISNUMBER(SEARCH(Pay_Item_Search_Text,H3011)),MAX(G$4:$G3010)+1,0))),IF(ISNUMBER(Pay_Item_Search_Text),0,IF(ISNUMBER(SEARCH(Pay_Item_Search_Text,H3011)),MAX(G$4:$G3010)+1,0)))</f>
        <v>3007</v>
      </c>
      <c r="H3011" s="1" t="str">
        <f>IF(Table_PayItems[[#This Row],[Description]]="_","_ Unique Item - "&amp;Table_PayItems[[#This Row],[Item]]&amp;" - $"&amp;Table_PayItems[[#This Row],[Unit]],Table_PayItems[[#This Row],[Description]]&amp;" - $"&amp;Table_PayItems[[#This Row],[Unit]])</f>
        <v>HMA, 5E30 - $Ton</v>
      </c>
      <c r="I3011" s="29" t="str">
        <f>IFERROR(VLOOKUP(ROWS($M$5:M3011),Table_PayItems[[Search Key]:[Concentrated Name]],2,FALSE),"")</f>
        <v>HMA, 5E30 - $Ton</v>
      </c>
      <c r="J3011" s="1"/>
      <c r="K3011" s="1"/>
      <c r="L3011" s="22">
        <f>IF(ISNUMBER(SEARCH(Pay_Item_Search_Text_2,M3011)),MAX($L$4:L3010)+1,0)</f>
        <v>667</v>
      </c>
      <c r="M3011" s="1" t="str">
        <f>IFERROR(VLOOKUP(ROWS($M$5:M3011),Table_PayItems[[Search Key]:[Concentrated Name]],2,FALSE),"")</f>
        <v>HMA, 5E30 - $Ton</v>
      </c>
      <c r="N3011" s="1" t="str">
        <f>IFERROR(VLOOKUP(ROWS($M$5:N3011),$L$5:$M$7000,2,FALSE),"")</f>
        <v/>
      </c>
      <c r="O3011" s="1" t="str">
        <f>IFERROR(VLOOKUP(ROWS($O$5:O3011),$K$5:$L$7000,2,FALSE),"")</f>
        <v/>
      </c>
    </row>
    <row r="3012" spans="2:15" ht="15" customHeight="1" x14ac:dyDescent="0.25">
      <c r="B3012" s="178" t="s">
        <v>10478</v>
      </c>
      <c r="C3012" s="178" t="s">
        <v>189</v>
      </c>
      <c r="D3012" s="178" t="s">
        <v>2508</v>
      </c>
      <c r="E3012" s="178" t="s">
        <v>6898</v>
      </c>
      <c r="F3012" s="178" t="s">
        <v>17</v>
      </c>
      <c r="G3012" s="1">
        <f>IF(ISNUMBER(Pay_Item_Search_Text),IF(ISNUMBER(IF(FIND(Pay_Item_Search_Text,B3012)=1,1, "FALSE")),MAX(G$4:$G3011)+1,IF(ISNUMBER(Pay_Item_Search_Text),0,IF(ISNUMBER(SEARCH(Pay_Item_Search_Text,H3012)),MAX(G$4:$G3011)+1,0))),IF(ISNUMBER(Pay_Item_Search_Text),0,IF(ISNUMBER(SEARCH(Pay_Item_Search_Text,H3012)),MAX(G$4:$G3011)+1,0)))</f>
        <v>3008</v>
      </c>
      <c r="H3012" s="1" t="str">
        <f>IF(Table_PayItems[[#This Row],[Description]]="_","_ Unique Item - "&amp;Table_PayItems[[#This Row],[Item]]&amp;" - $"&amp;Table_PayItems[[#This Row],[Unit]],Table_PayItems[[#This Row],[Description]]&amp;" - $"&amp;Table_PayItems[[#This Row],[Unit]])</f>
        <v>HMA, 5E30, High Stress - $Ton</v>
      </c>
      <c r="I3012" s="29" t="str">
        <f>IFERROR(VLOOKUP(ROWS($M$5:M3012),Table_PayItems[[Search Key]:[Concentrated Name]],2,FALSE),"")</f>
        <v>HMA, 5E30, High Stress - $Ton</v>
      </c>
      <c r="J3012" s="1"/>
      <c r="K3012" s="1"/>
      <c r="L3012" s="22">
        <f>IF(ISNUMBER(SEARCH(Pay_Item_Search_Text_2,M3012)),MAX($L$4:L3011)+1,0)</f>
        <v>668</v>
      </c>
      <c r="M3012" s="1" t="str">
        <f>IFERROR(VLOOKUP(ROWS($M$5:M3012),Table_PayItems[[Search Key]:[Concentrated Name]],2,FALSE),"")</f>
        <v>HMA, 5E30, High Stress - $Ton</v>
      </c>
      <c r="N3012" s="1" t="str">
        <f>IFERROR(VLOOKUP(ROWS($M$5:N3012),$L$5:$M$7000,2,FALSE),"")</f>
        <v/>
      </c>
      <c r="O3012" s="1" t="str">
        <f>IFERROR(VLOOKUP(ROWS($O$5:O3012),$K$5:$L$7000,2,FALSE),"")</f>
        <v/>
      </c>
    </row>
    <row r="3013" spans="2:15" ht="15" customHeight="1" x14ac:dyDescent="0.25">
      <c r="B3013" s="178" t="s">
        <v>10459</v>
      </c>
      <c r="C3013" s="178" t="s">
        <v>189</v>
      </c>
      <c r="D3013" s="178" t="s">
        <v>2490</v>
      </c>
      <c r="E3013" s="178" t="s">
        <v>6898</v>
      </c>
      <c r="F3013" s="178" t="s">
        <v>17</v>
      </c>
      <c r="G3013" s="1">
        <f>IF(ISNUMBER(Pay_Item_Search_Text),IF(ISNUMBER(IF(FIND(Pay_Item_Search_Text,B3013)=1,1, "FALSE")),MAX(G$4:$G3012)+1,IF(ISNUMBER(Pay_Item_Search_Text),0,IF(ISNUMBER(SEARCH(Pay_Item_Search_Text,H3013)),MAX(G$4:$G3012)+1,0))),IF(ISNUMBER(Pay_Item_Search_Text),0,IF(ISNUMBER(SEARCH(Pay_Item_Search_Text,H3013)),MAX(G$4:$G3012)+1,0)))</f>
        <v>3009</v>
      </c>
      <c r="H3013" s="1" t="str">
        <f>IF(Table_PayItems[[#This Row],[Description]]="_","_ Unique Item - "&amp;Table_PayItems[[#This Row],[Item]]&amp;" - $"&amp;Table_PayItems[[#This Row],[Unit]],Table_PayItems[[#This Row],[Description]]&amp;" - $"&amp;Table_PayItems[[#This Row],[Unit]])</f>
        <v>HMA, 5E50 - $Ton</v>
      </c>
      <c r="I3013" s="29" t="str">
        <f>IFERROR(VLOOKUP(ROWS($M$5:M3013),Table_PayItems[[Search Key]:[Concentrated Name]],2,FALSE),"")</f>
        <v>HMA, 5E50 - $Ton</v>
      </c>
      <c r="J3013" s="1"/>
      <c r="K3013" s="1"/>
      <c r="L3013" s="22">
        <f>IF(ISNUMBER(SEARCH(Pay_Item_Search_Text_2,M3013)),MAX($L$4:L3012)+1,0)</f>
        <v>669</v>
      </c>
      <c r="M3013" s="1" t="str">
        <f>IFERROR(VLOOKUP(ROWS($M$5:M3013),Table_PayItems[[Search Key]:[Concentrated Name]],2,FALSE),"")</f>
        <v>HMA, 5E50 - $Ton</v>
      </c>
      <c r="N3013" s="1" t="str">
        <f>IFERROR(VLOOKUP(ROWS($M$5:N3013),$L$5:$M$7000,2,FALSE),"")</f>
        <v/>
      </c>
      <c r="O3013" s="1" t="str">
        <f>IFERROR(VLOOKUP(ROWS($O$5:O3013),$K$5:$L$7000,2,FALSE),"")</f>
        <v/>
      </c>
    </row>
    <row r="3014" spans="2:15" ht="15" customHeight="1" x14ac:dyDescent="0.25">
      <c r="B3014" s="178" t="s">
        <v>10479</v>
      </c>
      <c r="C3014" s="178" t="s">
        <v>189</v>
      </c>
      <c r="D3014" s="178" t="s">
        <v>2509</v>
      </c>
      <c r="E3014" s="178" t="s">
        <v>6898</v>
      </c>
      <c r="F3014" s="178" t="s">
        <v>17</v>
      </c>
      <c r="G3014" s="1">
        <f>IF(ISNUMBER(Pay_Item_Search_Text),IF(ISNUMBER(IF(FIND(Pay_Item_Search_Text,B3014)=1,1, "FALSE")),MAX(G$4:$G3013)+1,IF(ISNUMBER(Pay_Item_Search_Text),0,IF(ISNUMBER(SEARCH(Pay_Item_Search_Text,H3014)),MAX(G$4:$G3013)+1,0))),IF(ISNUMBER(Pay_Item_Search_Text),0,IF(ISNUMBER(SEARCH(Pay_Item_Search_Text,H3014)),MAX(G$4:$G3013)+1,0)))</f>
        <v>3010</v>
      </c>
      <c r="H3014" s="1" t="str">
        <f>IF(Table_PayItems[[#This Row],[Description]]="_","_ Unique Item - "&amp;Table_PayItems[[#This Row],[Item]]&amp;" - $"&amp;Table_PayItems[[#This Row],[Unit]],Table_PayItems[[#This Row],[Description]]&amp;" - $"&amp;Table_PayItems[[#This Row],[Unit]])</f>
        <v>HMA, 5E50, High Stress - $Ton</v>
      </c>
      <c r="I3014" s="29" t="str">
        <f>IFERROR(VLOOKUP(ROWS($M$5:M3014),Table_PayItems[[Search Key]:[Concentrated Name]],2,FALSE),"")</f>
        <v>HMA, 5E50, High Stress - $Ton</v>
      </c>
      <c r="J3014" s="1"/>
      <c r="K3014" s="1"/>
      <c r="L3014" s="22">
        <f>IF(ISNUMBER(SEARCH(Pay_Item_Search_Text_2,M3014)),MAX($L$4:L3013)+1,0)</f>
        <v>670</v>
      </c>
      <c r="M3014" s="1" t="str">
        <f>IFERROR(VLOOKUP(ROWS($M$5:M3014),Table_PayItems[[Search Key]:[Concentrated Name]],2,FALSE),"")</f>
        <v>HMA, 5E50, High Stress - $Ton</v>
      </c>
      <c r="N3014" s="1" t="str">
        <f>IFERROR(VLOOKUP(ROWS($M$5:N3014),$L$5:$M$7000,2,FALSE),"")</f>
        <v/>
      </c>
      <c r="O3014" s="1" t="str">
        <f>IFERROR(VLOOKUP(ROWS($O$5:O3014),$K$5:$L$7000,2,FALSE),"")</f>
        <v/>
      </c>
    </row>
    <row r="3015" spans="2:15" ht="15" customHeight="1" x14ac:dyDescent="0.25">
      <c r="B3015" s="178" t="s">
        <v>10481</v>
      </c>
      <c r="C3015" s="178" t="s">
        <v>189</v>
      </c>
      <c r="D3015" s="178" t="s">
        <v>2511</v>
      </c>
      <c r="E3015" s="178" t="s">
        <v>6898</v>
      </c>
      <c r="F3015" s="178" t="s">
        <v>17</v>
      </c>
      <c r="G3015" s="1">
        <f>IF(ISNUMBER(Pay_Item_Search_Text),IF(ISNUMBER(IF(FIND(Pay_Item_Search_Text,B3015)=1,1, "FALSE")),MAX(G$4:$G3014)+1,IF(ISNUMBER(Pay_Item_Search_Text),0,IF(ISNUMBER(SEARCH(Pay_Item_Search_Text,H3015)),MAX(G$4:$G3014)+1,0))),IF(ISNUMBER(Pay_Item_Search_Text),0,IF(ISNUMBER(SEARCH(Pay_Item_Search_Text,H3015)),MAX(G$4:$G3014)+1,0)))</f>
        <v>3011</v>
      </c>
      <c r="H3015" s="1" t="str">
        <f>IF(Table_PayItems[[#This Row],[Description]]="_","_ Unique Item - "&amp;Table_PayItems[[#This Row],[Item]]&amp;" - $"&amp;Table_PayItems[[#This Row],[Unit]],Table_PayItems[[#This Row],[Description]]&amp;" - $"&amp;Table_PayItems[[#This Row],[Unit]])</f>
        <v>HMA, LVSP - $Ton</v>
      </c>
      <c r="I3015" s="29" t="str">
        <f>IFERROR(VLOOKUP(ROWS($M$5:M3015),Table_PayItems[[Search Key]:[Concentrated Name]],2,FALSE),"")</f>
        <v>HMA, LVSP - $Ton</v>
      </c>
      <c r="J3015" s="1"/>
      <c r="K3015" s="1"/>
      <c r="L3015" s="22">
        <f>IF(ISNUMBER(SEARCH(Pay_Item_Search_Text_2,M3015)),MAX($L$4:L3014)+1,0)</f>
        <v>0</v>
      </c>
      <c r="M3015" s="1" t="str">
        <f>IFERROR(VLOOKUP(ROWS($M$5:M3015),Table_PayItems[[Search Key]:[Concentrated Name]],2,FALSE),"")</f>
        <v>HMA, LVSP - $Ton</v>
      </c>
      <c r="N3015" s="1" t="str">
        <f>IFERROR(VLOOKUP(ROWS($M$5:N3015),$L$5:$M$7000,2,FALSE),"")</f>
        <v/>
      </c>
      <c r="O3015" s="1" t="str">
        <f>IFERROR(VLOOKUP(ROWS($O$5:O3015),$K$5:$L$7000,2,FALSE),"")</f>
        <v/>
      </c>
    </row>
    <row r="3016" spans="2:15" ht="15" customHeight="1" x14ac:dyDescent="0.25">
      <c r="B3016" s="178" t="s">
        <v>10482</v>
      </c>
      <c r="C3016" s="178" t="s">
        <v>189</v>
      </c>
      <c r="D3016" s="178" t="s">
        <v>2512</v>
      </c>
      <c r="E3016" s="178" t="s">
        <v>2513</v>
      </c>
      <c r="F3016" s="178" t="s">
        <v>17</v>
      </c>
      <c r="G3016" s="1">
        <f>IF(ISNUMBER(Pay_Item_Search_Text),IF(ISNUMBER(IF(FIND(Pay_Item_Search_Text,B3016)=1,1, "FALSE")),MAX(G$4:$G3015)+1,IF(ISNUMBER(Pay_Item_Search_Text),0,IF(ISNUMBER(SEARCH(Pay_Item_Search_Text,H3016)),MAX(G$4:$G3015)+1,0))),IF(ISNUMBER(Pay_Item_Search_Text),0,IF(ISNUMBER(SEARCH(Pay_Item_Search_Text,H3016)),MAX(G$4:$G3015)+1,0)))</f>
        <v>3012</v>
      </c>
      <c r="H3016" s="1" t="str">
        <f>IF(Table_PayItems[[#This Row],[Description]]="_","_ Unique Item - "&amp;Table_PayItems[[#This Row],[Item]]&amp;" - $"&amp;Table_PayItems[[#This Row],[Unit]],Table_PayItems[[#This Row],[Description]]&amp;" - $"&amp;Table_PayItems[[#This Row],[Unit]])</f>
        <v>HMA, Temp Pavt (3E03) - $Ton</v>
      </c>
      <c r="I3016" s="29" t="str">
        <f>IFERROR(VLOOKUP(ROWS($M$5:M3016),Table_PayItems[[Search Key]:[Concentrated Name]],2,FALSE),"")</f>
        <v>HMA, Temp Pavt (3E03) - $Ton</v>
      </c>
      <c r="J3016" s="1"/>
      <c r="K3016" s="1"/>
      <c r="L3016" s="22">
        <f>IF(ISNUMBER(SEARCH(Pay_Item_Search_Text_2,M3016)),MAX($L$4:L3015)+1,0)</f>
        <v>671</v>
      </c>
      <c r="M3016" s="1" t="str">
        <f>IFERROR(VLOOKUP(ROWS($M$5:M3016),Table_PayItems[[Search Key]:[Concentrated Name]],2,FALSE),"")</f>
        <v>HMA, Temp Pavt (3E03) - $Ton</v>
      </c>
      <c r="N3016" s="1" t="str">
        <f>IFERROR(VLOOKUP(ROWS($M$5:N3016),$L$5:$M$7000,2,FALSE),"")</f>
        <v/>
      </c>
      <c r="O3016" s="1" t="str">
        <f>IFERROR(VLOOKUP(ROWS($O$5:O3016),$K$5:$L$7000,2,FALSE),"")</f>
        <v/>
      </c>
    </row>
    <row r="3017" spans="2:15" ht="15" customHeight="1" x14ac:dyDescent="0.25">
      <c r="B3017" s="178" t="s">
        <v>10485</v>
      </c>
      <c r="C3017" s="178" t="s">
        <v>189</v>
      </c>
      <c r="D3017" s="178" t="s">
        <v>2516</v>
      </c>
      <c r="E3017" s="178" t="s">
        <v>2513</v>
      </c>
      <c r="F3017" s="178" t="s">
        <v>17</v>
      </c>
      <c r="G3017" s="1">
        <f>IF(ISNUMBER(Pay_Item_Search_Text),IF(ISNUMBER(IF(FIND(Pay_Item_Search_Text,B3017)=1,1, "FALSE")),MAX(G$4:$G3016)+1,IF(ISNUMBER(Pay_Item_Search_Text),0,IF(ISNUMBER(SEARCH(Pay_Item_Search_Text,H3017)),MAX(G$4:$G3016)+1,0))),IF(ISNUMBER(Pay_Item_Search_Text),0,IF(ISNUMBER(SEARCH(Pay_Item_Search_Text,H3017)),MAX(G$4:$G3016)+1,0)))</f>
        <v>3013</v>
      </c>
      <c r="H3017" s="1" t="str">
        <f>IF(Table_PayItems[[#This Row],[Description]]="_","_ Unique Item - "&amp;Table_PayItems[[#This Row],[Item]]&amp;" - $"&amp;Table_PayItems[[#This Row],[Unit]],Table_PayItems[[#This Row],[Description]]&amp;" - $"&amp;Table_PayItems[[#This Row],[Unit]])</f>
        <v>HMA, Temp Pavt (3E3) - $Ton</v>
      </c>
      <c r="I3017" s="29" t="str">
        <f>IFERROR(VLOOKUP(ROWS($M$5:M3017),Table_PayItems[[Search Key]:[Concentrated Name]],2,FALSE),"")</f>
        <v>HMA, Temp Pavt (3E3) - $Ton</v>
      </c>
      <c r="J3017" s="1"/>
      <c r="K3017" s="1"/>
      <c r="L3017" s="22">
        <f>IF(ISNUMBER(SEARCH(Pay_Item_Search_Text_2,M3017)),MAX($L$4:L3016)+1,0)</f>
        <v>0</v>
      </c>
      <c r="M3017" s="1" t="str">
        <f>IFERROR(VLOOKUP(ROWS($M$5:M3017),Table_PayItems[[Search Key]:[Concentrated Name]],2,FALSE),"")</f>
        <v>HMA, Temp Pavt (3E3) - $Ton</v>
      </c>
      <c r="N3017" s="1" t="str">
        <f>IFERROR(VLOOKUP(ROWS($M$5:N3017),$L$5:$M$7000,2,FALSE),"")</f>
        <v/>
      </c>
      <c r="O3017" s="1" t="str">
        <f>IFERROR(VLOOKUP(ROWS($O$5:O3017),$K$5:$L$7000,2,FALSE),"")</f>
        <v/>
      </c>
    </row>
    <row r="3018" spans="2:15" ht="15" customHeight="1" x14ac:dyDescent="0.25">
      <c r="B3018" s="178" t="s">
        <v>10483</v>
      </c>
      <c r="C3018" s="178" t="s">
        <v>189</v>
      </c>
      <c r="D3018" s="178" t="s">
        <v>2514</v>
      </c>
      <c r="E3018" s="178" t="s">
        <v>2513</v>
      </c>
      <c r="F3018" s="178" t="s">
        <v>17</v>
      </c>
      <c r="G3018" s="1">
        <f>IF(ISNUMBER(Pay_Item_Search_Text),IF(ISNUMBER(IF(FIND(Pay_Item_Search_Text,B3018)=1,1, "FALSE")),MAX(G$4:$G3017)+1,IF(ISNUMBER(Pay_Item_Search_Text),0,IF(ISNUMBER(SEARCH(Pay_Item_Search_Text,H3018)),MAX(G$4:$G3017)+1,0))),IF(ISNUMBER(Pay_Item_Search_Text),0,IF(ISNUMBER(SEARCH(Pay_Item_Search_Text,H3018)),MAX(G$4:$G3017)+1,0)))</f>
        <v>3014</v>
      </c>
      <c r="H3018" s="1" t="str">
        <f>IF(Table_PayItems[[#This Row],[Description]]="_","_ Unique Item - "&amp;Table_PayItems[[#This Row],[Item]]&amp;" - $"&amp;Table_PayItems[[#This Row],[Unit]],Table_PayItems[[#This Row],[Description]]&amp;" - $"&amp;Table_PayItems[[#This Row],[Unit]])</f>
        <v>HMA, Temp Pavt (4E03) - $Ton</v>
      </c>
      <c r="I3018" s="29" t="str">
        <f>IFERROR(VLOOKUP(ROWS($M$5:M3018),Table_PayItems[[Search Key]:[Concentrated Name]],2,FALSE),"")</f>
        <v>HMA, Temp Pavt (4E03) - $Ton</v>
      </c>
      <c r="J3018" s="1"/>
      <c r="K3018" s="1"/>
      <c r="L3018" s="22">
        <f>IF(ISNUMBER(SEARCH(Pay_Item_Search_Text_2,M3018)),MAX($L$4:L3017)+1,0)</f>
        <v>672</v>
      </c>
      <c r="M3018" s="1" t="str">
        <f>IFERROR(VLOOKUP(ROWS($M$5:M3018),Table_PayItems[[Search Key]:[Concentrated Name]],2,FALSE),"")</f>
        <v>HMA, Temp Pavt (4E03) - $Ton</v>
      </c>
      <c r="N3018" s="1" t="str">
        <f>IFERROR(VLOOKUP(ROWS($M$5:N3018),$L$5:$M$7000,2,FALSE),"")</f>
        <v/>
      </c>
      <c r="O3018" s="1" t="str">
        <f>IFERROR(VLOOKUP(ROWS($O$5:O3018),$K$5:$L$7000,2,FALSE),"")</f>
        <v/>
      </c>
    </row>
    <row r="3019" spans="2:15" ht="15" customHeight="1" x14ac:dyDescent="0.25">
      <c r="B3019" s="178" t="s">
        <v>10486</v>
      </c>
      <c r="C3019" s="178" t="s">
        <v>189</v>
      </c>
      <c r="D3019" s="178" t="s">
        <v>2517</v>
      </c>
      <c r="E3019" s="178" t="s">
        <v>2513</v>
      </c>
      <c r="F3019" s="178" t="s">
        <v>17</v>
      </c>
      <c r="G3019" s="1">
        <f>IF(ISNUMBER(Pay_Item_Search_Text),IF(ISNUMBER(IF(FIND(Pay_Item_Search_Text,B3019)=1,1, "FALSE")),MAX(G$4:$G3018)+1,IF(ISNUMBER(Pay_Item_Search_Text),0,IF(ISNUMBER(SEARCH(Pay_Item_Search_Text,H3019)),MAX(G$4:$G3018)+1,0))),IF(ISNUMBER(Pay_Item_Search_Text),0,IF(ISNUMBER(SEARCH(Pay_Item_Search_Text,H3019)),MAX(G$4:$G3018)+1,0)))</f>
        <v>3015</v>
      </c>
      <c r="H3019" s="1" t="str">
        <f>IF(Table_PayItems[[#This Row],[Description]]="_","_ Unique Item - "&amp;Table_PayItems[[#This Row],[Item]]&amp;" - $"&amp;Table_PayItems[[#This Row],[Unit]],Table_PayItems[[#This Row],[Description]]&amp;" - $"&amp;Table_PayItems[[#This Row],[Unit]])</f>
        <v>HMA, Temp Pavt (4E3) - $Ton</v>
      </c>
      <c r="I3019" s="29" t="str">
        <f>IFERROR(VLOOKUP(ROWS($M$5:M3019),Table_PayItems[[Search Key]:[Concentrated Name]],2,FALSE),"")</f>
        <v>HMA, Temp Pavt (4E3) - $Ton</v>
      </c>
      <c r="J3019" s="1"/>
      <c r="K3019" s="1"/>
      <c r="L3019" s="22">
        <f>IF(ISNUMBER(SEARCH(Pay_Item_Search_Text_2,M3019)),MAX($L$4:L3018)+1,0)</f>
        <v>0</v>
      </c>
      <c r="M3019" s="1" t="str">
        <f>IFERROR(VLOOKUP(ROWS($M$5:M3019),Table_PayItems[[Search Key]:[Concentrated Name]],2,FALSE),"")</f>
        <v>HMA, Temp Pavt (4E3) - $Ton</v>
      </c>
      <c r="N3019" s="1" t="str">
        <f>IFERROR(VLOOKUP(ROWS($M$5:N3019),$L$5:$M$7000,2,FALSE),"")</f>
        <v/>
      </c>
      <c r="O3019" s="1" t="str">
        <f>IFERROR(VLOOKUP(ROWS($O$5:O3019),$K$5:$L$7000,2,FALSE),"")</f>
        <v/>
      </c>
    </row>
    <row r="3020" spans="2:15" ht="15" customHeight="1" x14ac:dyDescent="0.25">
      <c r="B3020" s="178" t="s">
        <v>10484</v>
      </c>
      <c r="C3020" s="178" t="s">
        <v>189</v>
      </c>
      <c r="D3020" s="178" t="s">
        <v>2515</v>
      </c>
      <c r="E3020" s="178" t="s">
        <v>2513</v>
      </c>
      <c r="F3020" s="178" t="s">
        <v>17</v>
      </c>
      <c r="G3020" s="1">
        <f>IF(ISNUMBER(Pay_Item_Search_Text),IF(ISNUMBER(IF(FIND(Pay_Item_Search_Text,B3020)=1,1, "FALSE")),MAX(G$4:$G3019)+1,IF(ISNUMBER(Pay_Item_Search_Text),0,IF(ISNUMBER(SEARCH(Pay_Item_Search_Text,H3020)),MAX(G$4:$G3019)+1,0))),IF(ISNUMBER(Pay_Item_Search_Text),0,IF(ISNUMBER(SEARCH(Pay_Item_Search_Text,H3020)),MAX(G$4:$G3019)+1,0)))</f>
        <v>3016</v>
      </c>
      <c r="H3020" s="1" t="str">
        <f>IF(Table_PayItems[[#This Row],[Description]]="_","_ Unique Item - "&amp;Table_PayItems[[#This Row],[Item]]&amp;" - $"&amp;Table_PayItems[[#This Row],[Unit]],Table_PayItems[[#This Row],[Description]]&amp;" - $"&amp;Table_PayItems[[#This Row],[Unit]])</f>
        <v>HMA, Temp Pavt (5E03) - $Ton</v>
      </c>
      <c r="I3020" s="29" t="str">
        <f>IFERROR(VLOOKUP(ROWS($M$5:M3020),Table_PayItems[[Search Key]:[Concentrated Name]],2,FALSE),"")</f>
        <v>HMA, Temp Pavt (5E03) - $Ton</v>
      </c>
      <c r="J3020" s="1"/>
      <c r="K3020" s="1"/>
      <c r="L3020" s="22">
        <f>IF(ISNUMBER(SEARCH(Pay_Item_Search_Text_2,M3020)),MAX($L$4:L3019)+1,0)</f>
        <v>673</v>
      </c>
      <c r="M3020" s="1" t="str">
        <f>IFERROR(VLOOKUP(ROWS($M$5:M3020),Table_PayItems[[Search Key]:[Concentrated Name]],2,FALSE),"")</f>
        <v>HMA, Temp Pavt (5E03) - $Ton</v>
      </c>
      <c r="N3020" s="1" t="str">
        <f>IFERROR(VLOOKUP(ROWS($M$5:N3020),$L$5:$M$7000,2,FALSE),"")</f>
        <v/>
      </c>
      <c r="O3020" s="1" t="str">
        <f>IFERROR(VLOOKUP(ROWS($O$5:O3020),$K$5:$L$7000,2,FALSE),"")</f>
        <v/>
      </c>
    </row>
    <row r="3021" spans="2:15" ht="15" customHeight="1" x14ac:dyDescent="0.25">
      <c r="B3021" s="178" t="s">
        <v>10487</v>
      </c>
      <c r="C3021" s="178" t="s">
        <v>189</v>
      </c>
      <c r="D3021" s="178" t="s">
        <v>2518</v>
      </c>
      <c r="E3021" s="178" t="s">
        <v>2513</v>
      </c>
      <c r="F3021" s="178" t="s">
        <v>17</v>
      </c>
      <c r="G3021" s="1">
        <f>IF(ISNUMBER(Pay_Item_Search_Text),IF(ISNUMBER(IF(FIND(Pay_Item_Search_Text,B3021)=1,1, "FALSE")),MAX(G$4:$G3020)+1,IF(ISNUMBER(Pay_Item_Search_Text),0,IF(ISNUMBER(SEARCH(Pay_Item_Search_Text,H3021)),MAX(G$4:$G3020)+1,0))),IF(ISNUMBER(Pay_Item_Search_Text),0,IF(ISNUMBER(SEARCH(Pay_Item_Search_Text,H3021)),MAX(G$4:$G3020)+1,0)))</f>
        <v>3017</v>
      </c>
      <c r="H3021" s="1" t="str">
        <f>IF(Table_PayItems[[#This Row],[Description]]="_","_ Unique Item - "&amp;Table_PayItems[[#This Row],[Item]]&amp;" - $"&amp;Table_PayItems[[#This Row],[Unit]],Table_PayItems[[#This Row],[Description]]&amp;" - $"&amp;Table_PayItems[[#This Row],[Unit]])</f>
        <v>HMA, Temp Pavt (5E3) - $Ton</v>
      </c>
      <c r="I3021" s="29" t="str">
        <f>IFERROR(VLOOKUP(ROWS($M$5:M3021),Table_PayItems[[Search Key]:[Concentrated Name]],2,FALSE),"")</f>
        <v>HMA, Temp Pavt (5E3) - $Ton</v>
      </c>
      <c r="J3021" s="1"/>
      <c r="K3021" s="1"/>
      <c r="L3021" s="22">
        <f>IF(ISNUMBER(SEARCH(Pay_Item_Search_Text_2,M3021)),MAX($L$4:L3020)+1,0)</f>
        <v>0</v>
      </c>
      <c r="M3021" s="1" t="str">
        <f>IFERROR(VLOOKUP(ROWS($M$5:M3021),Table_PayItems[[Search Key]:[Concentrated Name]],2,FALSE),"")</f>
        <v>HMA, Temp Pavt (5E3) - $Ton</v>
      </c>
      <c r="N3021" s="1" t="str">
        <f>IFERROR(VLOOKUP(ROWS($M$5:N3021),$L$5:$M$7000,2,FALSE),"")</f>
        <v/>
      </c>
      <c r="O3021" s="1" t="str">
        <f>IFERROR(VLOOKUP(ROWS($O$5:O3021),$K$5:$L$7000,2,FALSE),"")</f>
        <v/>
      </c>
    </row>
    <row r="3022" spans="2:15" ht="15" customHeight="1" x14ac:dyDescent="0.25">
      <c r="B3022" s="178" t="s">
        <v>10500</v>
      </c>
      <c r="C3022" s="178" t="s">
        <v>189</v>
      </c>
      <c r="D3022" s="178" t="s">
        <v>2528</v>
      </c>
      <c r="E3022" s="178" t="s">
        <v>2529</v>
      </c>
      <c r="F3022" s="178" t="s">
        <v>17</v>
      </c>
      <c r="G3022" s="1">
        <f>IF(ISNUMBER(Pay_Item_Search_Text),IF(ISNUMBER(IF(FIND(Pay_Item_Search_Text,B3022)=1,1, "FALSE")),MAX(G$4:$G3021)+1,IF(ISNUMBER(Pay_Item_Search_Text),0,IF(ISNUMBER(SEARCH(Pay_Item_Search_Text,H3022)),MAX(G$4:$G3021)+1,0))),IF(ISNUMBER(Pay_Item_Search_Text),0,IF(ISNUMBER(SEARCH(Pay_Item_Search_Text,H3022)),MAX(G$4:$G3021)+1,0)))</f>
        <v>3018</v>
      </c>
      <c r="H3022" s="1" t="str">
        <f>IF(Table_PayItems[[#This Row],[Description]]="_","_ Unique Item - "&amp;Table_PayItems[[#This Row],[Item]]&amp;" - $"&amp;Table_PayItems[[#This Row],[Unit]],Table_PayItems[[#This Row],[Description]]&amp;" - $"&amp;Table_PayItems[[#This Row],[Unit]])</f>
        <v>HMA, Temp Pavt (LVSP) - $Ton</v>
      </c>
      <c r="I3022" s="29" t="str">
        <f>IFERROR(VLOOKUP(ROWS($M$5:M3022),Table_PayItems[[Search Key]:[Concentrated Name]],2,FALSE),"")</f>
        <v>HMA, Temp Pavt (LVSP) - $Ton</v>
      </c>
      <c r="J3022" s="1"/>
      <c r="K3022" s="1"/>
      <c r="L3022" s="22">
        <f>IF(ISNUMBER(SEARCH(Pay_Item_Search_Text_2,M3022)),MAX($L$4:L3021)+1,0)</f>
        <v>0</v>
      </c>
      <c r="M3022" s="1" t="str">
        <f>IFERROR(VLOOKUP(ROWS($M$5:M3022),Table_PayItems[[Search Key]:[Concentrated Name]],2,FALSE),"")</f>
        <v>HMA, Temp Pavt (LVSP) - $Ton</v>
      </c>
      <c r="N3022" s="1" t="str">
        <f>IFERROR(VLOOKUP(ROWS($M$5:N3022),$L$5:$M$7000,2,FALSE),"")</f>
        <v/>
      </c>
      <c r="O3022" s="1" t="str">
        <f>IFERROR(VLOOKUP(ROWS($O$5:O3022),$K$5:$L$7000,2,FALSE),"")</f>
        <v/>
      </c>
    </row>
    <row r="3023" spans="2:15" ht="15" customHeight="1" x14ac:dyDescent="0.25">
      <c r="B3023" s="178" t="s">
        <v>10517</v>
      </c>
      <c r="C3023" s="178" t="s">
        <v>123</v>
      </c>
      <c r="D3023" s="178" t="s">
        <v>2545</v>
      </c>
      <c r="E3023" s="178" t="s">
        <v>2543</v>
      </c>
      <c r="F3023" s="178" t="s">
        <v>17</v>
      </c>
      <c r="G3023" s="1">
        <f>IF(ISNUMBER(Pay_Item_Search_Text),IF(ISNUMBER(IF(FIND(Pay_Item_Search_Text,B3023)=1,1, "FALSE")),MAX(G$4:$G3022)+1,IF(ISNUMBER(Pay_Item_Search_Text),0,IF(ISNUMBER(SEARCH(Pay_Item_Search_Text,H3023)),MAX(G$4:$G3022)+1,0))),IF(ISNUMBER(Pay_Item_Search_Text),0,IF(ISNUMBER(SEARCH(Pay_Item_Search_Text,H3023)),MAX(G$4:$G3022)+1,0)))</f>
        <v>3019</v>
      </c>
      <c r="H3023" s="1" t="str">
        <f>IF(Table_PayItems[[#This Row],[Description]]="_","_ Unique Item - "&amp;Table_PayItems[[#This Row],[Item]]&amp;" - $"&amp;Table_PayItems[[#This Row],[Unit]],Table_PayItems[[#This Row],[Description]]&amp;" - $"&amp;Table_PayItems[[#This Row],[Unit]])</f>
        <v>HMA, Ultra-Thin, High Volume, Warranty - $Syd</v>
      </c>
      <c r="I3023" s="29" t="str">
        <f>IFERROR(VLOOKUP(ROWS($M$5:M3023),Table_PayItems[[Search Key]:[Concentrated Name]],2,FALSE),"")</f>
        <v>HMA, Ultra-Thin, High Volume, Warranty - $Syd</v>
      </c>
      <c r="J3023" s="1"/>
      <c r="K3023" s="1"/>
      <c r="L3023" s="22">
        <f>IF(ISNUMBER(SEARCH(Pay_Item_Search_Text_2,M3023)),MAX($L$4:L3022)+1,0)</f>
        <v>0</v>
      </c>
      <c r="M3023" s="1" t="str">
        <f>IFERROR(VLOOKUP(ROWS($M$5:M3023),Table_PayItems[[Search Key]:[Concentrated Name]],2,FALSE),"")</f>
        <v>HMA, Ultra-Thin, High Volume, Warranty - $Syd</v>
      </c>
      <c r="N3023" s="1" t="str">
        <f>IFERROR(VLOOKUP(ROWS($M$5:N3023),$L$5:$M$7000,2,FALSE),"")</f>
        <v/>
      </c>
      <c r="O3023" s="1" t="str">
        <f>IFERROR(VLOOKUP(ROWS($O$5:O3023),$K$5:$L$7000,2,FALSE),"")</f>
        <v/>
      </c>
    </row>
    <row r="3024" spans="2:15" ht="15" customHeight="1" x14ac:dyDescent="0.25">
      <c r="B3024" s="178" t="s">
        <v>10515</v>
      </c>
      <c r="C3024" s="178" t="s">
        <v>123</v>
      </c>
      <c r="D3024" s="178" t="s">
        <v>2542</v>
      </c>
      <c r="E3024" s="178" t="s">
        <v>6899</v>
      </c>
      <c r="F3024" s="178" t="s">
        <v>17</v>
      </c>
      <c r="G3024" s="1">
        <f>IF(ISNUMBER(Pay_Item_Search_Text),IF(ISNUMBER(IF(FIND(Pay_Item_Search_Text,B3024)=1,1, "FALSE")),MAX(G$4:$G3023)+1,IF(ISNUMBER(Pay_Item_Search_Text),0,IF(ISNUMBER(SEARCH(Pay_Item_Search_Text,H3024)),MAX(G$4:$G3023)+1,0))),IF(ISNUMBER(Pay_Item_Search_Text),0,IF(ISNUMBER(SEARCH(Pay_Item_Search_Text,H3024)),MAX(G$4:$G3023)+1,0)))</f>
        <v>3020</v>
      </c>
      <c r="H3024" s="1" t="str">
        <f>IF(Table_PayItems[[#This Row],[Description]]="_","_ Unique Item - "&amp;Table_PayItems[[#This Row],[Item]]&amp;" - $"&amp;Table_PayItems[[#This Row],[Unit]],Table_PayItems[[#This Row],[Description]]&amp;" - $"&amp;Table_PayItems[[#This Row],[Unit]])</f>
        <v>HMA, Ultra-Thin, Low Volume, Warranty - $Syd</v>
      </c>
      <c r="I3024" s="29" t="str">
        <f>IFERROR(VLOOKUP(ROWS($M$5:M3024),Table_PayItems[[Search Key]:[Concentrated Name]],2,FALSE),"")</f>
        <v>HMA, Ultra-Thin, Low Volume, Warranty - $Syd</v>
      </c>
      <c r="J3024" s="1"/>
      <c r="K3024" s="1"/>
      <c r="L3024" s="22">
        <f>IF(ISNUMBER(SEARCH(Pay_Item_Search_Text_2,M3024)),MAX($L$4:L3023)+1,0)</f>
        <v>0</v>
      </c>
      <c r="M3024" s="1" t="str">
        <f>IFERROR(VLOOKUP(ROWS($M$5:M3024),Table_PayItems[[Search Key]:[Concentrated Name]],2,FALSE),"")</f>
        <v>HMA, Ultra-Thin, Low Volume, Warranty - $Syd</v>
      </c>
      <c r="N3024" s="1" t="str">
        <f>IFERROR(VLOOKUP(ROWS($M$5:N3024),$L$5:$M$7000,2,FALSE),"")</f>
        <v/>
      </c>
      <c r="O3024" s="1" t="str">
        <f>IFERROR(VLOOKUP(ROWS($O$5:O3024),$K$5:$L$7000,2,FALSE),"")</f>
        <v/>
      </c>
    </row>
    <row r="3025" spans="2:15" ht="15" customHeight="1" x14ac:dyDescent="0.25">
      <c r="B3025" s="178" t="s">
        <v>10516</v>
      </c>
      <c r="C3025" s="178" t="s">
        <v>123</v>
      </c>
      <c r="D3025" s="178" t="s">
        <v>2544</v>
      </c>
      <c r="E3025" s="178" t="s">
        <v>2543</v>
      </c>
      <c r="F3025" s="178" t="s">
        <v>17</v>
      </c>
      <c r="G3025" s="1">
        <f>IF(ISNUMBER(Pay_Item_Search_Text),IF(ISNUMBER(IF(FIND(Pay_Item_Search_Text,B3025)=1,1, "FALSE")),MAX(G$4:$G3024)+1,IF(ISNUMBER(Pay_Item_Search_Text),0,IF(ISNUMBER(SEARCH(Pay_Item_Search_Text,H3025)),MAX(G$4:$G3024)+1,0))),IF(ISNUMBER(Pay_Item_Search_Text),0,IF(ISNUMBER(SEARCH(Pay_Item_Search_Text,H3025)),MAX(G$4:$G3024)+1,0)))</f>
        <v>3021</v>
      </c>
      <c r="H3025" s="1" t="str">
        <f>IF(Table_PayItems[[#This Row],[Description]]="_","_ Unique Item - "&amp;Table_PayItems[[#This Row],[Item]]&amp;" - $"&amp;Table_PayItems[[#This Row],[Unit]],Table_PayItems[[#This Row],[Description]]&amp;" - $"&amp;Table_PayItems[[#This Row],[Unit]])</f>
        <v>HMA, Ultra-Thin, Medium Volume, Warranty - $Syd</v>
      </c>
      <c r="I3025" s="29" t="str">
        <f>IFERROR(VLOOKUP(ROWS($M$5:M3025),Table_PayItems[[Search Key]:[Concentrated Name]],2,FALSE),"")</f>
        <v>HMA, Ultra-Thin, Medium Volume, Warranty - $Syd</v>
      </c>
      <c r="J3025" s="1"/>
      <c r="K3025" s="1"/>
      <c r="L3025" s="22">
        <f>IF(ISNUMBER(SEARCH(Pay_Item_Search_Text_2,M3025)),MAX($L$4:L3024)+1,0)</f>
        <v>0</v>
      </c>
      <c r="M3025" s="1" t="str">
        <f>IFERROR(VLOOKUP(ROWS($M$5:M3025),Table_PayItems[[Search Key]:[Concentrated Name]],2,FALSE),"")</f>
        <v>HMA, Ultra-Thin, Medium Volume, Warranty - $Syd</v>
      </c>
      <c r="N3025" s="1" t="str">
        <f>IFERROR(VLOOKUP(ROWS($M$5:N3025),$L$5:$M$7000,2,FALSE),"")</f>
        <v/>
      </c>
      <c r="O3025" s="1" t="str">
        <f>IFERROR(VLOOKUP(ROWS($O$5:O3025),$K$5:$L$7000,2,FALSE),"")</f>
        <v/>
      </c>
    </row>
    <row r="3026" spans="2:15" ht="15" customHeight="1" x14ac:dyDescent="0.25">
      <c r="B3026" s="178" t="s">
        <v>12659</v>
      </c>
      <c r="C3026" s="178" t="s">
        <v>88</v>
      </c>
      <c r="D3026" s="178" t="s">
        <v>7287</v>
      </c>
      <c r="E3026" s="178" t="s">
        <v>6993</v>
      </c>
      <c r="F3026" s="178" t="s">
        <v>17</v>
      </c>
      <c r="G3026" s="1">
        <f>IF(ISNUMBER(Pay_Item_Search_Text),IF(ISNUMBER(IF(FIND(Pay_Item_Search_Text,B3026)=1,1, "FALSE")),MAX(G$4:$G3025)+1,IF(ISNUMBER(Pay_Item_Search_Text),0,IF(ISNUMBER(SEARCH(Pay_Item_Search_Text,H3026)),MAX(G$4:$G3025)+1,0))),IF(ISNUMBER(Pay_Item_Search_Text),0,IF(ISNUMBER(SEARCH(Pay_Item_Search_Text,H3026)),MAX(G$4:$G3025)+1,0)))</f>
        <v>3022</v>
      </c>
      <c r="H3026" s="1" t="str">
        <f>IF(Table_PayItems[[#This Row],[Description]]="_","_ Unique Item - "&amp;Table_PayItems[[#This Row],[Item]]&amp;" - $"&amp;Table_PayItems[[#This Row],[Unit]],Table_PayItems[[#This Row],[Description]]&amp;" - $"&amp;Table_PayItems[[#This Row],[Unit]])</f>
        <v>Hosta Variety, #1 cont. - $Ea</v>
      </c>
      <c r="I3026" s="29" t="str">
        <f>IFERROR(VLOOKUP(ROWS($M$5:M3026),Table_PayItems[[Search Key]:[Concentrated Name]],2,FALSE),"")</f>
        <v>Hosta Variety, #1 cont. - $Ea</v>
      </c>
      <c r="J3026" s="1"/>
      <c r="K3026" s="1"/>
      <c r="L3026" s="22">
        <f>IF(ISNUMBER(SEARCH(Pay_Item_Search_Text_2,M3026)),MAX($L$4:L3025)+1,0)</f>
        <v>0</v>
      </c>
      <c r="M3026" s="1" t="str">
        <f>IFERROR(VLOOKUP(ROWS($M$5:M3026),Table_PayItems[[Search Key]:[Concentrated Name]],2,FALSE),"")</f>
        <v>Hosta Variety, #1 cont. - $Ea</v>
      </c>
      <c r="N3026" s="1" t="str">
        <f>IFERROR(VLOOKUP(ROWS($M$5:N3026),$L$5:$M$7000,2,FALSE),"")</f>
        <v/>
      </c>
      <c r="O3026" s="1" t="str">
        <f>IFERROR(VLOOKUP(ROWS($O$5:O3026),$K$5:$L$7000,2,FALSE),"")</f>
        <v/>
      </c>
    </row>
    <row r="3027" spans="2:15" ht="15" customHeight="1" x14ac:dyDescent="0.25">
      <c r="B3027" s="178" t="s">
        <v>12660</v>
      </c>
      <c r="C3027" s="178" t="s">
        <v>88</v>
      </c>
      <c r="D3027" s="178" t="s">
        <v>7288</v>
      </c>
      <c r="E3027" s="178" t="s">
        <v>6993</v>
      </c>
      <c r="F3027" s="178" t="s">
        <v>17</v>
      </c>
      <c r="G3027" s="1">
        <f>IF(ISNUMBER(Pay_Item_Search_Text),IF(ISNUMBER(IF(FIND(Pay_Item_Search_Text,B3027)=1,1, "FALSE")),MAX(G$4:$G3026)+1,IF(ISNUMBER(Pay_Item_Search_Text),0,IF(ISNUMBER(SEARCH(Pay_Item_Search_Text,H3027)),MAX(G$4:$G3026)+1,0))),IF(ISNUMBER(Pay_Item_Search_Text),0,IF(ISNUMBER(SEARCH(Pay_Item_Search_Text,H3027)),MAX(G$4:$G3026)+1,0)))</f>
        <v>3023</v>
      </c>
      <c r="H3027" s="1" t="str">
        <f>IF(Table_PayItems[[#This Row],[Description]]="_","_ Unique Item - "&amp;Table_PayItems[[#This Row],[Item]]&amp;" - $"&amp;Table_PayItems[[#This Row],[Unit]],Table_PayItems[[#This Row],[Description]]&amp;" - $"&amp;Table_PayItems[[#This Row],[Unit]])</f>
        <v>Hosta Variety, #3 cont. - $Ea</v>
      </c>
      <c r="I3027" s="29" t="str">
        <f>IFERROR(VLOOKUP(ROWS($M$5:M3027),Table_PayItems[[Search Key]:[Concentrated Name]],2,FALSE),"")</f>
        <v>Hosta Variety, #3 cont. - $Ea</v>
      </c>
      <c r="J3027" s="1"/>
      <c r="K3027" s="1"/>
      <c r="L3027" s="22">
        <f>IF(ISNUMBER(SEARCH(Pay_Item_Search_Text_2,M3027)),MAX($L$4:L3026)+1,0)</f>
        <v>0</v>
      </c>
      <c r="M3027" s="1" t="str">
        <f>IFERROR(VLOOKUP(ROWS($M$5:M3027),Table_PayItems[[Search Key]:[Concentrated Name]],2,FALSE),"")</f>
        <v>Hosta Variety, #3 cont. - $Ea</v>
      </c>
      <c r="N3027" s="1" t="str">
        <f>IFERROR(VLOOKUP(ROWS($M$5:N3027),$L$5:$M$7000,2,FALSE),"")</f>
        <v/>
      </c>
      <c r="O3027" s="1" t="str">
        <f>IFERROR(VLOOKUP(ROWS($O$5:O3027),$K$5:$L$7000,2,FALSE),"")</f>
        <v/>
      </c>
    </row>
    <row r="3028" spans="2:15" ht="15" customHeight="1" x14ac:dyDescent="0.25">
      <c r="B3028" s="178" t="s">
        <v>12661</v>
      </c>
      <c r="C3028" s="178" t="s">
        <v>88</v>
      </c>
      <c r="D3028" s="178" t="s">
        <v>7289</v>
      </c>
      <c r="E3028" s="178" t="s">
        <v>6993</v>
      </c>
      <c r="F3028" s="178" t="s">
        <v>17</v>
      </c>
      <c r="G3028" s="1">
        <f>IF(ISNUMBER(Pay_Item_Search_Text),IF(ISNUMBER(IF(FIND(Pay_Item_Search_Text,B3028)=1,1, "FALSE")),MAX(G$4:$G3027)+1,IF(ISNUMBER(Pay_Item_Search_Text),0,IF(ISNUMBER(SEARCH(Pay_Item_Search_Text,H3028)),MAX(G$4:$G3027)+1,0))),IF(ISNUMBER(Pay_Item_Search_Text),0,IF(ISNUMBER(SEARCH(Pay_Item_Search_Text,H3028)),MAX(G$4:$G3027)+1,0)))</f>
        <v>3024</v>
      </c>
      <c r="H3028" s="1" t="str">
        <f>IF(Table_PayItems[[#This Row],[Description]]="_","_ Unique Item - "&amp;Table_PayItems[[#This Row],[Item]]&amp;" - $"&amp;Table_PayItems[[#This Row],[Unit]],Table_PayItems[[#This Row],[Description]]&amp;" - $"&amp;Table_PayItems[[#This Row],[Unit]])</f>
        <v>Hosta Variety, 2 inch pot - $Ea</v>
      </c>
      <c r="I3028" s="29" t="str">
        <f>IFERROR(VLOOKUP(ROWS($M$5:M3028),Table_PayItems[[Search Key]:[Concentrated Name]],2,FALSE),"")</f>
        <v>Hosta Variety, 2 inch pot - $Ea</v>
      </c>
      <c r="J3028" s="1"/>
      <c r="K3028" s="1"/>
      <c r="L3028" s="22">
        <f>IF(ISNUMBER(SEARCH(Pay_Item_Search_Text_2,M3028)),MAX($L$4:L3027)+1,0)</f>
        <v>0</v>
      </c>
      <c r="M3028" s="1" t="str">
        <f>IFERROR(VLOOKUP(ROWS($M$5:M3028),Table_PayItems[[Search Key]:[Concentrated Name]],2,FALSE),"")</f>
        <v>Hosta Variety, 2 inch pot - $Ea</v>
      </c>
      <c r="N3028" s="1" t="str">
        <f>IFERROR(VLOOKUP(ROWS($M$5:N3028),$L$5:$M$7000,2,FALSE),"")</f>
        <v/>
      </c>
      <c r="O3028" s="1" t="str">
        <f>IFERROR(VLOOKUP(ROWS($O$5:O3028),$K$5:$L$7000,2,FALSE),"")</f>
        <v/>
      </c>
    </row>
    <row r="3029" spans="2:15" ht="15" customHeight="1" x14ac:dyDescent="0.25">
      <c r="B3029" s="178" t="s">
        <v>12662</v>
      </c>
      <c r="C3029" s="178" t="s">
        <v>88</v>
      </c>
      <c r="D3029" s="178" t="s">
        <v>7290</v>
      </c>
      <c r="E3029" s="178" t="s">
        <v>6993</v>
      </c>
      <c r="F3029" s="178" t="s">
        <v>17</v>
      </c>
      <c r="G3029" s="1">
        <f>IF(ISNUMBER(Pay_Item_Search_Text),IF(ISNUMBER(IF(FIND(Pay_Item_Search_Text,B3029)=1,1, "FALSE")),MAX(G$4:$G3028)+1,IF(ISNUMBER(Pay_Item_Search_Text),0,IF(ISNUMBER(SEARCH(Pay_Item_Search_Text,H3029)),MAX(G$4:$G3028)+1,0))),IF(ISNUMBER(Pay_Item_Search_Text),0,IF(ISNUMBER(SEARCH(Pay_Item_Search_Text,H3029)),MAX(G$4:$G3028)+1,0)))</f>
        <v>3025</v>
      </c>
      <c r="H3029" s="1" t="str">
        <f>IF(Table_PayItems[[#This Row],[Description]]="_","_ Unique Item - "&amp;Table_PayItems[[#This Row],[Item]]&amp;" - $"&amp;Table_PayItems[[#This Row],[Unit]],Table_PayItems[[#This Row],[Description]]&amp;" - $"&amp;Table_PayItems[[#This Row],[Unit]])</f>
        <v>Hosta Variety, 3 inch pot - $Ea</v>
      </c>
      <c r="I3029" s="29" t="str">
        <f>IFERROR(VLOOKUP(ROWS($M$5:M3029),Table_PayItems[[Search Key]:[Concentrated Name]],2,FALSE),"")</f>
        <v>Hosta Variety, 3 inch pot - $Ea</v>
      </c>
      <c r="J3029" s="1"/>
      <c r="K3029" s="1"/>
      <c r="L3029" s="22">
        <f>IF(ISNUMBER(SEARCH(Pay_Item_Search_Text_2,M3029)),MAX($L$4:L3028)+1,0)</f>
        <v>0</v>
      </c>
      <c r="M3029" s="1" t="str">
        <f>IFERROR(VLOOKUP(ROWS($M$5:M3029),Table_PayItems[[Search Key]:[Concentrated Name]],2,FALSE),"")</f>
        <v>Hosta Variety, 3 inch pot - $Ea</v>
      </c>
      <c r="N3029" s="1" t="str">
        <f>IFERROR(VLOOKUP(ROWS($M$5:N3029),$L$5:$M$7000,2,FALSE),"")</f>
        <v/>
      </c>
      <c r="O3029" s="1" t="str">
        <f>IFERROR(VLOOKUP(ROWS($O$5:O3029),$K$5:$L$7000,2,FALSE),"")</f>
        <v/>
      </c>
    </row>
    <row r="3030" spans="2:15" ht="15" customHeight="1" x14ac:dyDescent="0.25">
      <c r="B3030" s="178" t="s">
        <v>12663</v>
      </c>
      <c r="C3030" s="178" t="s">
        <v>88</v>
      </c>
      <c r="D3030" s="178" t="s">
        <v>7291</v>
      </c>
      <c r="E3030" s="178" t="s">
        <v>6993</v>
      </c>
      <c r="F3030" s="178" t="s">
        <v>17</v>
      </c>
      <c r="G3030" s="1">
        <f>IF(ISNUMBER(Pay_Item_Search_Text),IF(ISNUMBER(IF(FIND(Pay_Item_Search_Text,B3030)=1,1, "FALSE")),MAX(G$4:$G3029)+1,IF(ISNUMBER(Pay_Item_Search_Text),0,IF(ISNUMBER(SEARCH(Pay_Item_Search_Text,H3030)),MAX(G$4:$G3029)+1,0))),IF(ISNUMBER(Pay_Item_Search_Text),0,IF(ISNUMBER(SEARCH(Pay_Item_Search_Text,H3030)),MAX(G$4:$G3029)+1,0)))</f>
        <v>3026</v>
      </c>
      <c r="H3030" s="1" t="str">
        <f>IF(Table_PayItems[[#This Row],[Description]]="_","_ Unique Item - "&amp;Table_PayItems[[#This Row],[Item]]&amp;" - $"&amp;Table_PayItems[[#This Row],[Unit]],Table_PayItems[[#This Row],[Description]]&amp;" - $"&amp;Table_PayItems[[#This Row],[Unit]])</f>
        <v>Hosta Variety, 4 inch pot - $Ea</v>
      </c>
      <c r="I3030" s="29" t="str">
        <f>IFERROR(VLOOKUP(ROWS($M$5:M3030),Table_PayItems[[Search Key]:[Concentrated Name]],2,FALSE),"")</f>
        <v>Hosta Variety, 4 inch pot - $Ea</v>
      </c>
      <c r="J3030" s="1"/>
      <c r="K3030" s="1"/>
      <c r="L3030" s="22">
        <f>IF(ISNUMBER(SEARCH(Pay_Item_Search_Text_2,M3030)),MAX($L$4:L3029)+1,0)</f>
        <v>0</v>
      </c>
      <c r="M3030" s="1" t="str">
        <f>IFERROR(VLOOKUP(ROWS($M$5:M3030),Table_PayItems[[Search Key]:[Concentrated Name]],2,FALSE),"")</f>
        <v>Hosta Variety, 4 inch pot - $Ea</v>
      </c>
      <c r="N3030" s="1" t="str">
        <f>IFERROR(VLOOKUP(ROWS($M$5:N3030),$L$5:$M$7000,2,FALSE),"")</f>
        <v/>
      </c>
      <c r="O3030" s="1" t="str">
        <f>IFERROR(VLOOKUP(ROWS($O$5:O3030),$K$5:$L$7000,2,FALSE),"")</f>
        <v/>
      </c>
    </row>
    <row r="3031" spans="2:15" ht="15" customHeight="1" x14ac:dyDescent="0.25">
      <c r="B3031" s="178" t="s">
        <v>12664</v>
      </c>
      <c r="C3031" s="178" t="s">
        <v>88</v>
      </c>
      <c r="D3031" s="178" t="s">
        <v>7292</v>
      </c>
      <c r="E3031" s="178" t="s">
        <v>6993</v>
      </c>
      <c r="F3031" s="178" t="s">
        <v>17</v>
      </c>
      <c r="G3031" s="1">
        <f>IF(ISNUMBER(Pay_Item_Search_Text),IF(ISNUMBER(IF(FIND(Pay_Item_Search_Text,B3031)=1,1, "FALSE")),MAX(G$4:$G3030)+1,IF(ISNUMBER(Pay_Item_Search_Text),0,IF(ISNUMBER(SEARCH(Pay_Item_Search_Text,H3031)),MAX(G$4:$G3030)+1,0))),IF(ISNUMBER(Pay_Item_Search_Text),0,IF(ISNUMBER(SEARCH(Pay_Item_Search_Text,H3031)),MAX(G$4:$G3030)+1,0)))</f>
        <v>3027</v>
      </c>
      <c r="H3031" s="1" t="str">
        <f>IF(Table_PayItems[[#This Row],[Description]]="_","_ Unique Item - "&amp;Table_PayItems[[#This Row],[Item]]&amp;" - $"&amp;Table_PayItems[[#This Row],[Unit]],Table_PayItems[[#This Row],[Description]]&amp;" - $"&amp;Table_PayItems[[#This Row],[Unit]])</f>
        <v>Hydrangea paniculata Limelight, #2 cont. - $Ea</v>
      </c>
      <c r="I3031" s="29" t="str">
        <f>IFERROR(VLOOKUP(ROWS($M$5:M3031),Table_PayItems[[Search Key]:[Concentrated Name]],2,FALSE),"")</f>
        <v>Hydrangea paniculata Limelight, #2 cont. - $Ea</v>
      </c>
      <c r="J3031" s="1"/>
      <c r="K3031" s="1"/>
      <c r="L3031" s="22">
        <f>IF(ISNUMBER(SEARCH(Pay_Item_Search_Text_2,M3031)),MAX($L$4:L3030)+1,0)</f>
        <v>0</v>
      </c>
      <c r="M3031" s="1" t="str">
        <f>IFERROR(VLOOKUP(ROWS($M$5:M3031),Table_PayItems[[Search Key]:[Concentrated Name]],2,FALSE),"")</f>
        <v>Hydrangea paniculata Limelight, #2 cont. - $Ea</v>
      </c>
      <c r="N3031" s="1" t="str">
        <f>IFERROR(VLOOKUP(ROWS($M$5:N3031),$L$5:$M$7000,2,FALSE),"")</f>
        <v/>
      </c>
      <c r="O3031" s="1" t="str">
        <f>IFERROR(VLOOKUP(ROWS($O$5:O3031),$K$5:$L$7000,2,FALSE),"")</f>
        <v/>
      </c>
    </row>
    <row r="3032" spans="2:15" ht="15" customHeight="1" x14ac:dyDescent="0.25">
      <c r="B3032" s="178" t="s">
        <v>12665</v>
      </c>
      <c r="C3032" s="178" t="s">
        <v>88</v>
      </c>
      <c r="D3032" s="178" t="s">
        <v>7293</v>
      </c>
      <c r="E3032" s="178" t="s">
        <v>6993</v>
      </c>
      <c r="F3032" s="178" t="s">
        <v>17</v>
      </c>
      <c r="G3032" s="1">
        <f>IF(ISNUMBER(Pay_Item_Search_Text),IF(ISNUMBER(IF(FIND(Pay_Item_Search_Text,B3032)=1,1, "FALSE")),MAX(G$4:$G3031)+1,IF(ISNUMBER(Pay_Item_Search_Text),0,IF(ISNUMBER(SEARCH(Pay_Item_Search_Text,H3032)),MAX(G$4:$G3031)+1,0))),IF(ISNUMBER(Pay_Item_Search_Text),0,IF(ISNUMBER(SEARCH(Pay_Item_Search_Text,H3032)),MAX(G$4:$G3031)+1,0)))</f>
        <v>3028</v>
      </c>
      <c r="H3032" s="1" t="str">
        <f>IF(Table_PayItems[[#This Row],[Description]]="_","_ Unique Item - "&amp;Table_PayItems[[#This Row],[Item]]&amp;" - $"&amp;Table_PayItems[[#This Row],[Unit]],Table_PayItems[[#This Row],[Description]]&amp;" - $"&amp;Table_PayItems[[#This Row],[Unit]])</f>
        <v>Hydrangea paniculata Limelight, #3 cont. - $Ea</v>
      </c>
      <c r="I3032" s="29" t="str">
        <f>IFERROR(VLOOKUP(ROWS($M$5:M3032),Table_PayItems[[Search Key]:[Concentrated Name]],2,FALSE),"")</f>
        <v>Hydrangea paniculata Limelight, #3 cont. - $Ea</v>
      </c>
      <c r="J3032" s="1"/>
      <c r="K3032" s="1"/>
      <c r="L3032" s="22">
        <f>IF(ISNUMBER(SEARCH(Pay_Item_Search_Text_2,M3032)),MAX($L$4:L3031)+1,0)</f>
        <v>0</v>
      </c>
      <c r="M3032" s="1" t="str">
        <f>IFERROR(VLOOKUP(ROWS($M$5:M3032),Table_PayItems[[Search Key]:[Concentrated Name]],2,FALSE),"")</f>
        <v>Hydrangea paniculata Limelight, #3 cont. - $Ea</v>
      </c>
      <c r="N3032" s="1" t="str">
        <f>IFERROR(VLOOKUP(ROWS($M$5:N3032),$L$5:$M$7000,2,FALSE),"")</f>
        <v/>
      </c>
      <c r="O3032" s="1" t="str">
        <f>IFERROR(VLOOKUP(ROWS($O$5:O3032),$K$5:$L$7000,2,FALSE),"")</f>
        <v/>
      </c>
    </row>
    <row r="3033" spans="2:15" ht="15" customHeight="1" x14ac:dyDescent="0.25">
      <c r="B3033" s="178" t="s">
        <v>12666</v>
      </c>
      <c r="C3033" s="178" t="s">
        <v>88</v>
      </c>
      <c r="D3033" s="178" t="s">
        <v>7294</v>
      </c>
      <c r="E3033" s="178" t="s">
        <v>6993</v>
      </c>
      <c r="F3033" s="178" t="s">
        <v>17</v>
      </c>
      <c r="G3033" s="1">
        <f>IF(ISNUMBER(Pay_Item_Search_Text),IF(ISNUMBER(IF(FIND(Pay_Item_Search_Text,B3033)=1,1, "FALSE")),MAX(G$4:$G3032)+1,IF(ISNUMBER(Pay_Item_Search_Text),0,IF(ISNUMBER(SEARCH(Pay_Item_Search_Text,H3033)),MAX(G$4:$G3032)+1,0))),IF(ISNUMBER(Pay_Item_Search_Text),0,IF(ISNUMBER(SEARCH(Pay_Item_Search_Text,H3033)),MAX(G$4:$G3032)+1,0)))</f>
        <v>3029</v>
      </c>
      <c r="H3033" s="1" t="str">
        <f>IF(Table_PayItems[[#This Row],[Description]]="_","_ Unique Item - "&amp;Table_PayItems[[#This Row],[Item]]&amp;" - $"&amp;Table_PayItems[[#This Row],[Unit]],Table_PayItems[[#This Row],[Description]]&amp;" - $"&amp;Table_PayItems[[#This Row],[Unit]])</f>
        <v>Hydrangea paniculata Limelight, #5 cont. - $Ea</v>
      </c>
      <c r="I3033" s="29" t="str">
        <f>IFERROR(VLOOKUP(ROWS($M$5:M3033),Table_PayItems[[Search Key]:[Concentrated Name]],2,FALSE),"")</f>
        <v>Hydrangea paniculata Limelight, #5 cont. - $Ea</v>
      </c>
      <c r="J3033" s="1"/>
      <c r="K3033" s="1"/>
      <c r="L3033" s="22">
        <f>IF(ISNUMBER(SEARCH(Pay_Item_Search_Text_2,M3033)),MAX($L$4:L3032)+1,0)</f>
        <v>0</v>
      </c>
      <c r="M3033" s="1" t="str">
        <f>IFERROR(VLOOKUP(ROWS($M$5:M3033),Table_PayItems[[Search Key]:[Concentrated Name]],2,FALSE),"")</f>
        <v>Hydrangea paniculata Limelight, #5 cont. - $Ea</v>
      </c>
      <c r="N3033" s="1" t="str">
        <f>IFERROR(VLOOKUP(ROWS($M$5:N3033),$L$5:$M$7000,2,FALSE),"")</f>
        <v/>
      </c>
      <c r="O3033" s="1" t="str">
        <f>IFERROR(VLOOKUP(ROWS($O$5:O3033),$K$5:$L$7000,2,FALSE),"")</f>
        <v/>
      </c>
    </row>
    <row r="3034" spans="2:15" ht="15" customHeight="1" x14ac:dyDescent="0.25">
      <c r="B3034" s="178" t="s">
        <v>12667</v>
      </c>
      <c r="C3034" s="178" t="s">
        <v>88</v>
      </c>
      <c r="D3034" s="178" t="s">
        <v>7295</v>
      </c>
      <c r="E3034" s="178" t="s">
        <v>6993</v>
      </c>
      <c r="F3034" s="178" t="s">
        <v>17</v>
      </c>
      <c r="G3034" s="1">
        <f>IF(ISNUMBER(Pay_Item_Search_Text),IF(ISNUMBER(IF(FIND(Pay_Item_Search_Text,B3034)=1,1, "FALSE")),MAX(G$4:$G3033)+1,IF(ISNUMBER(Pay_Item_Search_Text),0,IF(ISNUMBER(SEARCH(Pay_Item_Search_Text,H3034)),MAX(G$4:$G3033)+1,0))),IF(ISNUMBER(Pay_Item_Search_Text),0,IF(ISNUMBER(SEARCH(Pay_Item_Search_Text,H3034)),MAX(G$4:$G3033)+1,0)))</f>
        <v>3030</v>
      </c>
      <c r="H3034" s="1" t="str">
        <f>IF(Table_PayItems[[#This Row],[Description]]="_","_ Unique Item - "&amp;Table_PayItems[[#This Row],[Item]]&amp;" - $"&amp;Table_PayItems[[#This Row],[Unit]],Table_PayItems[[#This Row],[Description]]&amp;" - $"&amp;Table_PayItems[[#This Row],[Unit]])</f>
        <v>Hydrangea paniculata Little Lamb, #2 cont. - $Ea</v>
      </c>
      <c r="I3034" s="29" t="str">
        <f>IFERROR(VLOOKUP(ROWS($M$5:M3034),Table_PayItems[[Search Key]:[Concentrated Name]],2,FALSE),"")</f>
        <v>Hydrangea paniculata Little Lamb, #2 cont. - $Ea</v>
      </c>
      <c r="J3034" s="1"/>
      <c r="K3034" s="1"/>
      <c r="L3034" s="22">
        <f>IF(ISNUMBER(SEARCH(Pay_Item_Search_Text_2,M3034)),MAX($L$4:L3033)+1,0)</f>
        <v>0</v>
      </c>
      <c r="M3034" s="1" t="str">
        <f>IFERROR(VLOOKUP(ROWS($M$5:M3034),Table_PayItems[[Search Key]:[Concentrated Name]],2,FALSE),"")</f>
        <v>Hydrangea paniculata Little Lamb, #2 cont. - $Ea</v>
      </c>
      <c r="N3034" s="1" t="str">
        <f>IFERROR(VLOOKUP(ROWS($M$5:N3034),$L$5:$M$7000,2,FALSE),"")</f>
        <v/>
      </c>
      <c r="O3034" s="1" t="str">
        <f>IFERROR(VLOOKUP(ROWS($O$5:O3034),$K$5:$L$7000,2,FALSE),"")</f>
        <v/>
      </c>
    </row>
    <row r="3035" spans="2:15" ht="15" customHeight="1" x14ac:dyDescent="0.25">
      <c r="B3035" s="178" t="s">
        <v>12668</v>
      </c>
      <c r="C3035" s="178" t="s">
        <v>88</v>
      </c>
      <c r="D3035" s="178" t="s">
        <v>7296</v>
      </c>
      <c r="E3035" s="178" t="s">
        <v>6993</v>
      </c>
      <c r="F3035" s="178" t="s">
        <v>17</v>
      </c>
      <c r="G3035" s="1">
        <f>IF(ISNUMBER(Pay_Item_Search_Text),IF(ISNUMBER(IF(FIND(Pay_Item_Search_Text,B3035)=1,1, "FALSE")),MAX(G$4:$G3034)+1,IF(ISNUMBER(Pay_Item_Search_Text),0,IF(ISNUMBER(SEARCH(Pay_Item_Search_Text,H3035)),MAX(G$4:$G3034)+1,0))),IF(ISNUMBER(Pay_Item_Search_Text),0,IF(ISNUMBER(SEARCH(Pay_Item_Search_Text,H3035)),MAX(G$4:$G3034)+1,0)))</f>
        <v>3031</v>
      </c>
      <c r="H3035" s="1" t="str">
        <f>IF(Table_PayItems[[#This Row],[Description]]="_","_ Unique Item - "&amp;Table_PayItems[[#This Row],[Item]]&amp;" - $"&amp;Table_PayItems[[#This Row],[Unit]],Table_PayItems[[#This Row],[Description]]&amp;" - $"&amp;Table_PayItems[[#This Row],[Unit]])</f>
        <v>Hydrangea paniculata Little Lamb, #3 cont. - $Ea</v>
      </c>
      <c r="I3035" s="29" t="str">
        <f>IFERROR(VLOOKUP(ROWS($M$5:M3035),Table_PayItems[[Search Key]:[Concentrated Name]],2,FALSE),"")</f>
        <v>Hydrangea paniculata Little Lamb, #3 cont. - $Ea</v>
      </c>
      <c r="J3035" s="1"/>
      <c r="K3035" s="1"/>
      <c r="L3035" s="22">
        <f>IF(ISNUMBER(SEARCH(Pay_Item_Search_Text_2,M3035)),MAX($L$4:L3034)+1,0)</f>
        <v>0</v>
      </c>
      <c r="M3035" s="1" t="str">
        <f>IFERROR(VLOOKUP(ROWS($M$5:M3035),Table_PayItems[[Search Key]:[Concentrated Name]],2,FALSE),"")</f>
        <v>Hydrangea paniculata Little Lamb, #3 cont. - $Ea</v>
      </c>
      <c r="N3035" s="1" t="str">
        <f>IFERROR(VLOOKUP(ROWS($M$5:N3035),$L$5:$M$7000,2,FALSE),"")</f>
        <v/>
      </c>
      <c r="O3035" s="1" t="str">
        <f>IFERROR(VLOOKUP(ROWS($O$5:O3035),$K$5:$L$7000,2,FALSE),"")</f>
        <v/>
      </c>
    </row>
    <row r="3036" spans="2:15" ht="15" customHeight="1" x14ac:dyDescent="0.25">
      <c r="B3036" s="178" t="s">
        <v>12669</v>
      </c>
      <c r="C3036" s="178" t="s">
        <v>88</v>
      </c>
      <c r="D3036" s="178" t="s">
        <v>7297</v>
      </c>
      <c r="E3036" s="178" t="s">
        <v>6993</v>
      </c>
      <c r="F3036" s="178" t="s">
        <v>17</v>
      </c>
      <c r="G3036" s="1">
        <f>IF(ISNUMBER(Pay_Item_Search_Text),IF(ISNUMBER(IF(FIND(Pay_Item_Search_Text,B3036)=1,1, "FALSE")),MAX(G$4:$G3035)+1,IF(ISNUMBER(Pay_Item_Search_Text),0,IF(ISNUMBER(SEARCH(Pay_Item_Search_Text,H3036)),MAX(G$4:$G3035)+1,0))),IF(ISNUMBER(Pay_Item_Search_Text),0,IF(ISNUMBER(SEARCH(Pay_Item_Search_Text,H3036)),MAX(G$4:$G3035)+1,0)))</f>
        <v>3032</v>
      </c>
      <c r="H3036" s="1" t="str">
        <f>IF(Table_PayItems[[#This Row],[Description]]="_","_ Unique Item - "&amp;Table_PayItems[[#This Row],[Item]]&amp;" - $"&amp;Table_PayItems[[#This Row],[Unit]],Table_PayItems[[#This Row],[Description]]&amp;" - $"&amp;Table_PayItems[[#This Row],[Unit]])</f>
        <v>Hydrangea paniculata Little Lamb, #5 cont. - $Ea</v>
      </c>
      <c r="I3036" s="29" t="str">
        <f>IFERROR(VLOOKUP(ROWS($M$5:M3036),Table_PayItems[[Search Key]:[Concentrated Name]],2,FALSE),"")</f>
        <v>Hydrangea paniculata Little Lamb, #5 cont. - $Ea</v>
      </c>
      <c r="J3036" s="1"/>
      <c r="K3036" s="1"/>
      <c r="L3036" s="22">
        <f>IF(ISNUMBER(SEARCH(Pay_Item_Search_Text_2,M3036)),MAX($L$4:L3035)+1,0)</f>
        <v>0</v>
      </c>
      <c r="M3036" s="1" t="str">
        <f>IFERROR(VLOOKUP(ROWS($M$5:M3036),Table_PayItems[[Search Key]:[Concentrated Name]],2,FALSE),"")</f>
        <v>Hydrangea paniculata Little Lamb, #5 cont. - $Ea</v>
      </c>
      <c r="N3036" s="1" t="str">
        <f>IFERROR(VLOOKUP(ROWS($M$5:N3036),$L$5:$M$7000,2,FALSE),"")</f>
        <v/>
      </c>
      <c r="O3036" s="1" t="str">
        <f>IFERROR(VLOOKUP(ROWS($O$5:O3036),$K$5:$L$7000,2,FALSE),"")</f>
        <v/>
      </c>
    </row>
    <row r="3037" spans="2:15" ht="15" customHeight="1" x14ac:dyDescent="0.25">
      <c r="B3037" s="178" t="s">
        <v>12670</v>
      </c>
      <c r="C3037" s="178" t="s">
        <v>88</v>
      </c>
      <c r="D3037" s="178" t="s">
        <v>7298</v>
      </c>
      <c r="E3037" s="178" t="s">
        <v>6993</v>
      </c>
      <c r="F3037" s="178" t="s">
        <v>17</v>
      </c>
      <c r="G3037" s="1">
        <f>IF(ISNUMBER(Pay_Item_Search_Text),IF(ISNUMBER(IF(FIND(Pay_Item_Search_Text,B3037)=1,1, "FALSE")),MAX(G$4:$G3036)+1,IF(ISNUMBER(Pay_Item_Search_Text),0,IF(ISNUMBER(SEARCH(Pay_Item_Search_Text,H3037)),MAX(G$4:$G3036)+1,0))),IF(ISNUMBER(Pay_Item_Search_Text),0,IF(ISNUMBER(SEARCH(Pay_Item_Search_Text,H3037)),MAX(G$4:$G3036)+1,0)))</f>
        <v>3033</v>
      </c>
      <c r="H3037" s="1" t="str">
        <f>IF(Table_PayItems[[#This Row],[Description]]="_","_ Unique Item - "&amp;Table_PayItems[[#This Row],[Item]]&amp;" - $"&amp;Table_PayItems[[#This Row],[Unit]],Table_PayItems[[#This Row],[Description]]&amp;" - $"&amp;Table_PayItems[[#This Row],[Unit]])</f>
        <v>Hydrangea paniculata Unique, #2 cont. - $Ea</v>
      </c>
      <c r="I3037" s="29" t="str">
        <f>IFERROR(VLOOKUP(ROWS($M$5:M3037),Table_PayItems[[Search Key]:[Concentrated Name]],2,FALSE),"")</f>
        <v>Hydrangea paniculata Unique, #2 cont. - $Ea</v>
      </c>
      <c r="J3037" s="1"/>
      <c r="K3037" s="1"/>
      <c r="L3037" s="22">
        <f>IF(ISNUMBER(SEARCH(Pay_Item_Search_Text_2,M3037)),MAX($L$4:L3036)+1,0)</f>
        <v>0</v>
      </c>
      <c r="M3037" s="1" t="str">
        <f>IFERROR(VLOOKUP(ROWS($M$5:M3037),Table_PayItems[[Search Key]:[Concentrated Name]],2,FALSE),"")</f>
        <v>Hydrangea paniculata Unique, #2 cont. - $Ea</v>
      </c>
      <c r="N3037" s="1" t="str">
        <f>IFERROR(VLOOKUP(ROWS($M$5:N3037),$L$5:$M$7000,2,FALSE),"")</f>
        <v/>
      </c>
      <c r="O3037" s="1" t="str">
        <f>IFERROR(VLOOKUP(ROWS($O$5:O3037),$K$5:$L$7000,2,FALSE),"")</f>
        <v/>
      </c>
    </row>
    <row r="3038" spans="2:15" ht="15" customHeight="1" x14ac:dyDescent="0.25">
      <c r="B3038" s="178" t="s">
        <v>12671</v>
      </c>
      <c r="C3038" s="178" t="s">
        <v>88</v>
      </c>
      <c r="D3038" s="178" t="s">
        <v>7299</v>
      </c>
      <c r="E3038" s="178" t="s">
        <v>6993</v>
      </c>
      <c r="F3038" s="178" t="s">
        <v>17</v>
      </c>
      <c r="G3038" s="1">
        <f>IF(ISNUMBER(Pay_Item_Search_Text),IF(ISNUMBER(IF(FIND(Pay_Item_Search_Text,B3038)=1,1, "FALSE")),MAX(G$4:$G3037)+1,IF(ISNUMBER(Pay_Item_Search_Text),0,IF(ISNUMBER(SEARCH(Pay_Item_Search_Text,H3038)),MAX(G$4:$G3037)+1,0))),IF(ISNUMBER(Pay_Item_Search_Text),0,IF(ISNUMBER(SEARCH(Pay_Item_Search_Text,H3038)),MAX(G$4:$G3037)+1,0)))</f>
        <v>3034</v>
      </c>
      <c r="H3038" s="1" t="str">
        <f>IF(Table_PayItems[[#This Row],[Description]]="_","_ Unique Item - "&amp;Table_PayItems[[#This Row],[Item]]&amp;" - $"&amp;Table_PayItems[[#This Row],[Unit]],Table_PayItems[[#This Row],[Description]]&amp;" - $"&amp;Table_PayItems[[#This Row],[Unit]])</f>
        <v>Hydrangea paniculata Unique, #3 cont. - $Ea</v>
      </c>
      <c r="I3038" s="29" t="str">
        <f>IFERROR(VLOOKUP(ROWS($M$5:M3038),Table_PayItems[[Search Key]:[Concentrated Name]],2,FALSE),"")</f>
        <v>Hydrangea paniculata Unique, #3 cont. - $Ea</v>
      </c>
      <c r="J3038" s="1"/>
      <c r="K3038" s="1"/>
      <c r="L3038" s="22">
        <f>IF(ISNUMBER(SEARCH(Pay_Item_Search_Text_2,M3038)),MAX($L$4:L3037)+1,0)</f>
        <v>0</v>
      </c>
      <c r="M3038" s="1" t="str">
        <f>IFERROR(VLOOKUP(ROWS($M$5:M3038),Table_PayItems[[Search Key]:[Concentrated Name]],2,FALSE),"")</f>
        <v>Hydrangea paniculata Unique, #3 cont. - $Ea</v>
      </c>
      <c r="N3038" s="1" t="str">
        <f>IFERROR(VLOOKUP(ROWS($M$5:N3038),$L$5:$M$7000,2,FALSE),"")</f>
        <v/>
      </c>
      <c r="O3038" s="1" t="str">
        <f>IFERROR(VLOOKUP(ROWS($O$5:O3038),$K$5:$L$7000,2,FALSE),"")</f>
        <v/>
      </c>
    </row>
    <row r="3039" spans="2:15" ht="15" customHeight="1" x14ac:dyDescent="0.25">
      <c r="B3039" s="178" t="s">
        <v>12672</v>
      </c>
      <c r="C3039" s="178" t="s">
        <v>88</v>
      </c>
      <c r="D3039" s="178" t="s">
        <v>7300</v>
      </c>
      <c r="E3039" s="178" t="s">
        <v>6993</v>
      </c>
      <c r="F3039" s="178" t="s">
        <v>17</v>
      </c>
      <c r="G3039" s="1">
        <f>IF(ISNUMBER(Pay_Item_Search_Text),IF(ISNUMBER(IF(FIND(Pay_Item_Search_Text,B3039)=1,1, "FALSE")),MAX(G$4:$G3038)+1,IF(ISNUMBER(Pay_Item_Search_Text),0,IF(ISNUMBER(SEARCH(Pay_Item_Search_Text,H3039)),MAX(G$4:$G3038)+1,0))),IF(ISNUMBER(Pay_Item_Search_Text),0,IF(ISNUMBER(SEARCH(Pay_Item_Search_Text,H3039)),MAX(G$4:$G3038)+1,0)))</f>
        <v>3035</v>
      </c>
      <c r="H3039" s="1" t="str">
        <f>IF(Table_PayItems[[#This Row],[Description]]="_","_ Unique Item - "&amp;Table_PayItems[[#This Row],[Item]]&amp;" - $"&amp;Table_PayItems[[#This Row],[Unit]],Table_PayItems[[#This Row],[Description]]&amp;" - $"&amp;Table_PayItems[[#This Row],[Unit]])</f>
        <v>Hydrangea paniculata Unique, #5 cont. - $Ea</v>
      </c>
      <c r="I3039" s="29" t="str">
        <f>IFERROR(VLOOKUP(ROWS($M$5:M3039),Table_PayItems[[Search Key]:[Concentrated Name]],2,FALSE),"")</f>
        <v>Hydrangea paniculata Unique, #5 cont. - $Ea</v>
      </c>
      <c r="J3039" s="1"/>
      <c r="K3039" s="1"/>
      <c r="L3039" s="22">
        <f>IF(ISNUMBER(SEARCH(Pay_Item_Search_Text_2,M3039)),MAX($L$4:L3038)+1,0)</f>
        <v>0</v>
      </c>
      <c r="M3039" s="1" t="str">
        <f>IFERROR(VLOOKUP(ROWS($M$5:M3039),Table_PayItems[[Search Key]:[Concentrated Name]],2,FALSE),"")</f>
        <v>Hydrangea paniculata Unique, #5 cont. - $Ea</v>
      </c>
      <c r="N3039" s="1" t="str">
        <f>IFERROR(VLOOKUP(ROWS($M$5:N3039),$L$5:$M$7000,2,FALSE),"")</f>
        <v/>
      </c>
      <c r="O3039" s="1" t="str">
        <f>IFERROR(VLOOKUP(ROWS($O$5:O3039),$K$5:$L$7000,2,FALSE),"")</f>
        <v/>
      </c>
    </row>
    <row r="3040" spans="2:15" ht="15" customHeight="1" x14ac:dyDescent="0.25">
      <c r="B3040" s="178" t="s">
        <v>12673</v>
      </c>
      <c r="C3040" s="178" t="s">
        <v>88</v>
      </c>
      <c r="D3040" s="178" t="s">
        <v>7301</v>
      </c>
      <c r="E3040" s="178" t="s">
        <v>6993</v>
      </c>
      <c r="F3040" s="178" t="s">
        <v>17</v>
      </c>
      <c r="G3040" s="1">
        <f>IF(ISNUMBER(Pay_Item_Search_Text),IF(ISNUMBER(IF(FIND(Pay_Item_Search_Text,B3040)=1,1, "FALSE")),MAX(G$4:$G3039)+1,IF(ISNUMBER(Pay_Item_Search_Text),0,IF(ISNUMBER(SEARCH(Pay_Item_Search_Text,H3040)),MAX(G$4:$G3039)+1,0))),IF(ISNUMBER(Pay_Item_Search_Text),0,IF(ISNUMBER(SEARCH(Pay_Item_Search_Text,H3040)),MAX(G$4:$G3039)+1,0)))</f>
        <v>3036</v>
      </c>
      <c r="H3040" s="1" t="str">
        <f>IF(Table_PayItems[[#This Row],[Description]]="_","_ Unique Item - "&amp;Table_PayItems[[#This Row],[Item]]&amp;" - $"&amp;Table_PayItems[[#This Row],[Unit]],Table_PayItems[[#This Row],[Description]]&amp;" - $"&amp;Table_PayItems[[#This Row],[Unit]])</f>
        <v>Hydrangea quercifolia Pee Wee, #2 cont. - $Ea</v>
      </c>
      <c r="I3040" s="29" t="str">
        <f>IFERROR(VLOOKUP(ROWS($M$5:M3040),Table_PayItems[[Search Key]:[Concentrated Name]],2,FALSE),"")</f>
        <v>Hydrangea quercifolia Pee Wee, #2 cont. - $Ea</v>
      </c>
      <c r="J3040" s="1"/>
      <c r="K3040" s="1"/>
      <c r="L3040" s="22">
        <f>IF(ISNUMBER(SEARCH(Pay_Item_Search_Text_2,M3040)),MAX($L$4:L3039)+1,0)</f>
        <v>0</v>
      </c>
      <c r="M3040" s="1" t="str">
        <f>IFERROR(VLOOKUP(ROWS($M$5:M3040),Table_PayItems[[Search Key]:[Concentrated Name]],2,FALSE),"")</f>
        <v>Hydrangea quercifolia Pee Wee, #2 cont. - $Ea</v>
      </c>
      <c r="N3040" s="1" t="str">
        <f>IFERROR(VLOOKUP(ROWS($M$5:N3040),$L$5:$M$7000,2,FALSE),"")</f>
        <v/>
      </c>
      <c r="O3040" s="1" t="str">
        <f>IFERROR(VLOOKUP(ROWS($O$5:O3040),$K$5:$L$7000,2,FALSE),"")</f>
        <v/>
      </c>
    </row>
    <row r="3041" spans="2:15" ht="15" customHeight="1" x14ac:dyDescent="0.25">
      <c r="B3041" s="178" t="s">
        <v>12674</v>
      </c>
      <c r="C3041" s="178" t="s">
        <v>88</v>
      </c>
      <c r="D3041" s="178" t="s">
        <v>7302</v>
      </c>
      <c r="E3041" s="178" t="s">
        <v>6993</v>
      </c>
      <c r="F3041" s="178" t="s">
        <v>17</v>
      </c>
      <c r="G3041" s="1">
        <f>IF(ISNUMBER(Pay_Item_Search_Text),IF(ISNUMBER(IF(FIND(Pay_Item_Search_Text,B3041)=1,1, "FALSE")),MAX(G$4:$G3040)+1,IF(ISNUMBER(Pay_Item_Search_Text),0,IF(ISNUMBER(SEARCH(Pay_Item_Search_Text,H3041)),MAX(G$4:$G3040)+1,0))),IF(ISNUMBER(Pay_Item_Search_Text),0,IF(ISNUMBER(SEARCH(Pay_Item_Search_Text,H3041)),MAX(G$4:$G3040)+1,0)))</f>
        <v>3037</v>
      </c>
      <c r="H3041" s="1" t="str">
        <f>IF(Table_PayItems[[#This Row],[Description]]="_","_ Unique Item - "&amp;Table_PayItems[[#This Row],[Item]]&amp;" - $"&amp;Table_PayItems[[#This Row],[Unit]],Table_PayItems[[#This Row],[Description]]&amp;" - $"&amp;Table_PayItems[[#This Row],[Unit]])</f>
        <v>Hydrangea quercifolia Pee Wee, #3 cont. - $Ea</v>
      </c>
      <c r="I3041" s="29" t="str">
        <f>IFERROR(VLOOKUP(ROWS($M$5:M3041),Table_PayItems[[Search Key]:[Concentrated Name]],2,FALSE),"")</f>
        <v>Hydrangea quercifolia Pee Wee, #3 cont. - $Ea</v>
      </c>
      <c r="J3041" s="1"/>
      <c r="K3041" s="1"/>
      <c r="L3041" s="22">
        <f>IF(ISNUMBER(SEARCH(Pay_Item_Search_Text_2,M3041)),MAX($L$4:L3040)+1,0)</f>
        <v>0</v>
      </c>
      <c r="M3041" s="1" t="str">
        <f>IFERROR(VLOOKUP(ROWS($M$5:M3041),Table_PayItems[[Search Key]:[Concentrated Name]],2,FALSE),"")</f>
        <v>Hydrangea quercifolia Pee Wee, #3 cont. - $Ea</v>
      </c>
      <c r="N3041" s="1" t="str">
        <f>IFERROR(VLOOKUP(ROWS($M$5:N3041),$L$5:$M$7000,2,FALSE),"")</f>
        <v/>
      </c>
      <c r="O3041" s="1" t="str">
        <f>IFERROR(VLOOKUP(ROWS($O$5:O3041),$K$5:$L$7000,2,FALSE),"")</f>
        <v/>
      </c>
    </row>
    <row r="3042" spans="2:15" ht="15" customHeight="1" x14ac:dyDescent="0.25">
      <c r="B3042" s="178" t="s">
        <v>12675</v>
      </c>
      <c r="C3042" s="178" t="s">
        <v>88</v>
      </c>
      <c r="D3042" s="178" t="s">
        <v>7303</v>
      </c>
      <c r="E3042" s="178" t="s">
        <v>6993</v>
      </c>
      <c r="F3042" s="178" t="s">
        <v>17</v>
      </c>
      <c r="G3042" s="1">
        <f>IF(ISNUMBER(Pay_Item_Search_Text),IF(ISNUMBER(IF(FIND(Pay_Item_Search_Text,B3042)=1,1, "FALSE")),MAX(G$4:$G3041)+1,IF(ISNUMBER(Pay_Item_Search_Text),0,IF(ISNUMBER(SEARCH(Pay_Item_Search_Text,H3042)),MAX(G$4:$G3041)+1,0))),IF(ISNUMBER(Pay_Item_Search_Text),0,IF(ISNUMBER(SEARCH(Pay_Item_Search_Text,H3042)),MAX(G$4:$G3041)+1,0)))</f>
        <v>3038</v>
      </c>
      <c r="H3042" s="1" t="str">
        <f>IF(Table_PayItems[[#This Row],[Description]]="_","_ Unique Item - "&amp;Table_PayItems[[#This Row],[Item]]&amp;" - $"&amp;Table_PayItems[[#This Row],[Unit]],Table_PayItems[[#This Row],[Description]]&amp;" - $"&amp;Table_PayItems[[#This Row],[Unit]])</f>
        <v>Hydrangea quercifolia Pee Wee, #5 cont. - $Ea</v>
      </c>
      <c r="I3042" s="29" t="str">
        <f>IFERROR(VLOOKUP(ROWS($M$5:M3042),Table_PayItems[[Search Key]:[Concentrated Name]],2,FALSE),"")</f>
        <v>Hydrangea quercifolia Pee Wee, #5 cont. - $Ea</v>
      </c>
      <c r="J3042" s="1"/>
      <c r="K3042" s="1"/>
      <c r="L3042" s="22">
        <f>IF(ISNUMBER(SEARCH(Pay_Item_Search_Text_2,M3042)),MAX($L$4:L3041)+1,0)</f>
        <v>0</v>
      </c>
      <c r="M3042" s="1" t="str">
        <f>IFERROR(VLOOKUP(ROWS($M$5:M3042),Table_PayItems[[Search Key]:[Concentrated Name]],2,FALSE),"")</f>
        <v>Hydrangea quercifolia Pee Wee, #5 cont. - $Ea</v>
      </c>
      <c r="N3042" s="1" t="str">
        <f>IFERROR(VLOOKUP(ROWS($M$5:N3042),$L$5:$M$7000,2,FALSE),"")</f>
        <v/>
      </c>
      <c r="O3042" s="1" t="str">
        <f>IFERROR(VLOOKUP(ROWS($O$5:O3042),$K$5:$L$7000,2,FALSE),"")</f>
        <v/>
      </c>
    </row>
    <row r="3043" spans="2:15" ht="15" customHeight="1" x14ac:dyDescent="0.25">
      <c r="B3043" s="178" t="s">
        <v>12676</v>
      </c>
      <c r="C3043" s="178" t="s">
        <v>88</v>
      </c>
      <c r="D3043" s="178" t="s">
        <v>4207</v>
      </c>
      <c r="E3043" s="178" t="s">
        <v>6993</v>
      </c>
      <c r="F3043" s="178" t="s">
        <v>17</v>
      </c>
      <c r="G3043" s="1">
        <f>IF(ISNUMBER(Pay_Item_Search_Text),IF(ISNUMBER(IF(FIND(Pay_Item_Search_Text,B3043)=1,1, "FALSE")),MAX(G$4:$G3042)+1,IF(ISNUMBER(Pay_Item_Search_Text),0,IF(ISNUMBER(SEARCH(Pay_Item_Search_Text,H3043)),MAX(G$4:$G3042)+1,0))),IF(ISNUMBER(Pay_Item_Search_Text),0,IF(ISNUMBER(SEARCH(Pay_Item_Search_Text,H3043)),MAX(G$4:$G3042)+1,0)))</f>
        <v>3039</v>
      </c>
      <c r="H3043" s="1" t="str">
        <f>IF(Table_PayItems[[#This Row],[Description]]="_","_ Unique Item - "&amp;Table_PayItems[[#This Row],[Item]]&amp;" - $"&amp;Table_PayItems[[#This Row],[Unit]],Table_PayItems[[#This Row],[Description]]&amp;" - $"&amp;Table_PayItems[[#This Row],[Unit]])</f>
        <v>Hydrangea quercifolia, #2 cont. - $Ea</v>
      </c>
      <c r="I3043" s="29" t="str">
        <f>IFERROR(VLOOKUP(ROWS($M$5:M3043),Table_PayItems[[Search Key]:[Concentrated Name]],2,FALSE),"")</f>
        <v>Hydrangea quercifolia, #2 cont. - $Ea</v>
      </c>
      <c r="J3043" s="1"/>
      <c r="K3043" s="1"/>
      <c r="L3043" s="22">
        <f>IF(ISNUMBER(SEARCH(Pay_Item_Search_Text_2,M3043)),MAX($L$4:L3042)+1,0)</f>
        <v>0</v>
      </c>
      <c r="M3043" s="1" t="str">
        <f>IFERROR(VLOOKUP(ROWS($M$5:M3043),Table_PayItems[[Search Key]:[Concentrated Name]],2,FALSE),"")</f>
        <v>Hydrangea quercifolia, #2 cont. - $Ea</v>
      </c>
      <c r="N3043" s="1" t="str">
        <f>IFERROR(VLOOKUP(ROWS($M$5:N3043),$L$5:$M$7000,2,FALSE),"")</f>
        <v/>
      </c>
      <c r="O3043" s="1" t="str">
        <f>IFERROR(VLOOKUP(ROWS($O$5:O3043),$K$5:$L$7000,2,FALSE),"")</f>
        <v/>
      </c>
    </row>
    <row r="3044" spans="2:15" ht="15" customHeight="1" x14ac:dyDescent="0.25">
      <c r="B3044" s="178" t="s">
        <v>12677</v>
      </c>
      <c r="C3044" s="178" t="s">
        <v>88</v>
      </c>
      <c r="D3044" s="178" t="s">
        <v>4208</v>
      </c>
      <c r="E3044" s="178" t="s">
        <v>6993</v>
      </c>
      <c r="F3044" s="178" t="s">
        <v>17</v>
      </c>
      <c r="G3044" s="1">
        <f>IF(ISNUMBER(Pay_Item_Search_Text),IF(ISNUMBER(IF(FIND(Pay_Item_Search_Text,B3044)=1,1, "FALSE")),MAX(G$4:$G3043)+1,IF(ISNUMBER(Pay_Item_Search_Text),0,IF(ISNUMBER(SEARCH(Pay_Item_Search_Text,H3044)),MAX(G$4:$G3043)+1,0))),IF(ISNUMBER(Pay_Item_Search_Text),0,IF(ISNUMBER(SEARCH(Pay_Item_Search_Text,H3044)),MAX(G$4:$G3043)+1,0)))</f>
        <v>3040</v>
      </c>
      <c r="H3044" s="1" t="str">
        <f>IF(Table_PayItems[[#This Row],[Description]]="_","_ Unique Item - "&amp;Table_PayItems[[#This Row],[Item]]&amp;" - $"&amp;Table_PayItems[[#This Row],[Unit]],Table_PayItems[[#This Row],[Description]]&amp;" - $"&amp;Table_PayItems[[#This Row],[Unit]])</f>
        <v>Hydrangea quercifolia, #3 cont. - $Ea</v>
      </c>
      <c r="I3044" s="29" t="str">
        <f>IFERROR(VLOOKUP(ROWS($M$5:M3044),Table_PayItems[[Search Key]:[Concentrated Name]],2,FALSE),"")</f>
        <v>Hydrangea quercifolia, #3 cont. - $Ea</v>
      </c>
      <c r="J3044" s="1"/>
      <c r="K3044" s="1"/>
      <c r="L3044" s="22">
        <f>IF(ISNUMBER(SEARCH(Pay_Item_Search_Text_2,M3044)),MAX($L$4:L3043)+1,0)</f>
        <v>0</v>
      </c>
      <c r="M3044" s="1" t="str">
        <f>IFERROR(VLOOKUP(ROWS($M$5:M3044),Table_PayItems[[Search Key]:[Concentrated Name]],2,FALSE),"")</f>
        <v>Hydrangea quercifolia, #3 cont. - $Ea</v>
      </c>
      <c r="N3044" s="1" t="str">
        <f>IFERROR(VLOOKUP(ROWS($M$5:N3044),$L$5:$M$7000,2,FALSE),"")</f>
        <v/>
      </c>
      <c r="O3044" s="1" t="str">
        <f>IFERROR(VLOOKUP(ROWS($O$5:O3044),$K$5:$L$7000,2,FALSE),"")</f>
        <v/>
      </c>
    </row>
    <row r="3045" spans="2:15" ht="15" customHeight="1" x14ac:dyDescent="0.25">
      <c r="B3045" s="178" t="s">
        <v>12678</v>
      </c>
      <c r="C3045" s="178" t="s">
        <v>88</v>
      </c>
      <c r="D3045" s="178" t="s">
        <v>4209</v>
      </c>
      <c r="E3045" s="178" t="s">
        <v>6993</v>
      </c>
      <c r="F3045" s="178" t="s">
        <v>17</v>
      </c>
      <c r="G3045" s="1">
        <f>IF(ISNUMBER(Pay_Item_Search_Text),IF(ISNUMBER(IF(FIND(Pay_Item_Search_Text,B3045)=1,1, "FALSE")),MAX(G$4:$G3044)+1,IF(ISNUMBER(Pay_Item_Search_Text),0,IF(ISNUMBER(SEARCH(Pay_Item_Search_Text,H3045)),MAX(G$4:$G3044)+1,0))),IF(ISNUMBER(Pay_Item_Search_Text),0,IF(ISNUMBER(SEARCH(Pay_Item_Search_Text,H3045)),MAX(G$4:$G3044)+1,0)))</f>
        <v>3041</v>
      </c>
      <c r="H3045" s="1" t="str">
        <f>IF(Table_PayItems[[#This Row],[Description]]="_","_ Unique Item - "&amp;Table_PayItems[[#This Row],[Item]]&amp;" - $"&amp;Table_PayItems[[#This Row],[Unit]],Table_PayItems[[#This Row],[Description]]&amp;" - $"&amp;Table_PayItems[[#This Row],[Unit]])</f>
        <v>Hydrangea quercifolia, #5 cont. - $Ea</v>
      </c>
      <c r="I3045" s="29" t="str">
        <f>IFERROR(VLOOKUP(ROWS($M$5:M3045),Table_PayItems[[Search Key]:[Concentrated Name]],2,FALSE),"")</f>
        <v>Hydrangea quercifolia, #5 cont. - $Ea</v>
      </c>
      <c r="J3045" s="1"/>
      <c r="K3045" s="1"/>
      <c r="L3045" s="22">
        <f>IF(ISNUMBER(SEARCH(Pay_Item_Search_Text_2,M3045)),MAX($L$4:L3044)+1,0)</f>
        <v>0</v>
      </c>
      <c r="M3045" s="1" t="str">
        <f>IFERROR(VLOOKUP(ROWS($M$5:M3045),Table_PayItems[[Search Key]:[Concentrated Name]],2,FALSE),"")</f>
        <v>Hydrangea quercifolia, #5 cont. - $Ea</v>
      </c>
      <c r="N3045" s="1" t="str">
        <f>IFERROR(VLOOKUP(ROWS($M$5:N3045),$L$5:$M$7000,2,FALSE),"")</f>
        <v/>
      </c>
      <c r="O3045" s="1" t="str">
        <f>IFERROR(VLOOKUP(ROWS($O$5:O3045),$K$5:$L$7000,2,FALSE),"")</f>
        <v/>
      </c>
    </row>
    <row r="3046" spans="2:15" ht="15" customHeight="1" x14ac:dyDescent="0.25">
      <c r="B3046" s="178" t="s">
        <v>14368</v>
      </c>
      <c r="C3046" s="178" t="s">
        <v>88</v>
      </c>
      <c r="D3046" s="178" t="s">
        <v>5256</v>
      </c>
      <c r="E3046" s="178" t="s">
        <v>61</v>
      </c>
      <c r="F3046" s="178" t="s">
        <v>17</v>
      </c>
      <c r="G3046" s="1">
        <f>IF(ISNUMBER(Pay_Item_Search_Text),IF(ISNUMBER(IF(FIND(Pay_Item_Search_Text,B3046)=1,1, "FALSE")),MAX(G$4:$G3045)+1,IF(ISNUMBER(Pay_Item_Search_Text),0,IF(ISNUMBER(SEARCH(Pay_Item_Search_Text,H3046)),MAX(G$4:$G3045)+1,0))),IF(ISNUMBER(Pay_Item_Search_Text),0,IF(ISNUMBER(SEARCH(Pay_Item_Search_Text,H3046)),MAX(G$4:$G3045)+1,0)))</f>
        <v>3042</v>
      </c>
      <c r="H3046" s="1" t="str">
        <f>IF(Table_PayItems[[#This Row],[Description]]="_","_ Unique Item - "&amp;Table_PayItems[[#This Row],[Item]]&amp;" - $"&amp;Table_PayItems[[#This Row],[Unit]],Table_PayItems[[#This Row],[Description]]&amp;" - $"&amp;Table_PayItems[[#This Row],[Unit]])</f>
        <v>Hydrant, Relocate, Case 1 - $Ea</v>
      </c>
      <c r="I3046" s="29" t="str">
        <f>IFERROR(VLOOKUP(ROWS($M$5:M3046),Table_PayItems[[Search Key]:[Concentrated Name]],2,FALSE),"")</f>
        <v>Hydrant, Relocate, Case 1 - $Ea</v>
      </c>
      <c r="J3046" s="1"/>
      <c r="K3046" s="1"/>
      <c r="L3046" s="22">
        <f>IF(ISNUMBER(SEARCH(Pay_Item_Search_Text_2,M3046)),MAX($L$4:L3045)+1,0)</f>
        <v>0</v>
      </c>
      <c r="M3046" s="1" t="str">
        <f>IFERROR(VLOOKUP(ROWS($M$5:M3046),Table_PayItems[[Search Key]:[Concentrated Name]],2,FALSE),"")</f>
        <v>Hydrant, Relocate, Case 1 - $Ea</v>
      </c>
      <c r="N3046" s="1" t="str">
        <f>IFERROR(VLOOKUP(ROWS($M$5:N3046),$L$5:$M$7000,2,FALSE),"")</f>
        <v/>
      </c>
      <c r="O3046" s="1" t="str">
        <f>IFERROR(VLOOKUP(ROWS($O$5:O3046),$K$5:$L$7000,2,FALSE),"")</f>
        <v/>
      </c>
    </row>
    <row r="3047" spans="2:15" ht="15" customHeight="1" x14ac:dyDescent="0.25">
      <c r="B3047" s="178" t="s">
        <v>14369</v>
      </c>
      <c r="C3047" s="178" t="s">
        <v>88</v>
      </c>
      <c r="D3047" s="178" t="s">
        <v>5257</v>
      </c>
      <c r="E3047" s="178" t="s">
        <v>61</v>
      </c>
      <c r="F3047" s="178" t="s">
        <v>17</v>
      </c>
      <c r="G3047" s="1">
        <f>IF(ISNUMBER(Pay_Item_Search_Text),IF(ISNUMBER(IF(FIND(Pay_Item_Search_Text,B3047)=1,1, "FALSE")),MAX(G$4:$G3046)+1,IF(ISNUMBER(Pay_Item_Search_Text),0,IF(ISNUMBER(SEARCH(Pay_Item_Search_Text,H3047)),MAX(G$4:$G3046)+1,0))),IF(ISNUMBER(Pay_Item_Search_Text),0,IF(ISNUMBER(SEARCH(Pay_Item_Search_Text,H3047)),MAX(G$4:$G3046)+1,0)))</f>
        <v>3043</v>
      </c>
      <c r="H3047" s="1" t="str">
        <f>IF(Table_PayItems[[#This Row],[Description]]="_","_ Unique Item - "&amp;Table_PayItems[[#This Row],[Item]]&amp;" - $"&amp;Table_PayItems[[#This Row],[Unit]],Table_PayItems[[#This Row],[Description]]&amp;" - $"&amp;Table_PayItems[[#This Row],[Unit]])</f>
        <v>Hydrant, Relocate, Case 2 - $Ea</v>
      </c>
      <c r="I3047" s="29" t="str">
        <f>IFERROR(VLOOKUP(ROWS($M$5:M3047),Table_PayItems[[Search Key]:[Concentrated Name]],2,FALSE),"")</f>
        <v>Hydrant, Relocate, Case 2 - $Ea</v>
      </c>
      <c r="J3047" s="1"/>
      <c r="K3047" s="1"/>
      <c r="L3047" s="22">
        <f>IF(ISNUMBER(SEARCH(Pay_Item_Search_Text_2,M3047)),MAX($L$4:L3046)+1,0)</f>
        <v>0</v>
      </c>
      <c r="M3047" s="1" t="str">
        <f>IFERROR(VLOOKUP(ROWS($M$5:M3047),Table_PayItems[[Search Key]:[Concentrated Name]],2,FALSE),"")</f>
        <v>Hydrant, Relocate, Case 2 - $Ea</v>
      </c>
      <c r="N3047" s="1" t="str">
        <f>IFERROR(VLOOKUP(ROWS($M$5:N3047),$L$5:$M$7000,2,FALSE),"")</f>
        <v/>
      </c>
      <c r="O3047" s="1" t="str">
        <f>IFERROR(VLOOKUP(ROWS($O$5:O3047),$K$5:$L$7000,2,FALSE),"")</f>
        <v/>
      </c>
    </row>
    <row r="3048" spans="2:15" ht="15" customHeight="1" x14ac:dyDescent="0.25">
      <c r="B3048" s="178" t="s">
        <v>14367</v>
      </c>
      <c r="C3048" s="178" t="s">
        <v>88</v>
      </c>
      <c r="D3048" s="178" t="s">
        <v>5255</v>
      </c>
      <c r="E3048" s="178" t="s">
        <v>61</v>
      </c>
      <c r="F3048" s="178" t="s">
        <v>17</v>
      </c>
      <c r="G3048" s="1">
        <f>IF(ISNUMBER(Pay_Item_Search_Text),IF(ISNUMBER(IF(FIND(Pay_Item_Search_Text,B3048)=1,1, "FALSE")),MAX(G$4:$G3047)+1,IF(ISNUMBER(Pay_Item_Search_Text),0,IF(ISNUMBER(SEARCH(Pay_Item_Search_Text,H3048)),MAX(G$4:$G3047)+1,0))),IF(ISNUMBER(Pay_Item_Search_Text),0,IF(ISNUMBER(SEARCH(Pay_Item_Search_Text,H3048)),MAX(G$4:$G3047)+1,0)))</f>
        <v>3044</v>
      </c>
      <c r="H3048" s="1" t="str">
        <f>IF(Table_PayItems[[#This Row],[Description]]="_","_ Unique Item - "&amp;Table_PayItems[[#This Row],[Item]]&amp;" - $"&amp;Table_PayItems[[#This Row],[Unit]],Table_PayItems[[#This Row],[Description]]&amp;" - $"&amp;Table_PayItems[[#This Row],[Unit]])</f>
        <v>Hydrant, Rem - $Ea</v>
      </c>
      <c r="I3048" s="29" t="str">
        <f>IFERROR(VLOOKUP(ROWS($M$5:M3048),Table_PayItems[[Search Key]:[Concentrated Name]],2,FALSE),"")</f>
        <v>Hydrant, Rem - $Ea</v>
      </c>
      <c r="J3048" s="1"/>
      <c r="K3048" s="1"/>
      <c r="L3048" s="22">
        <f>IF(ISNUMBER(SEARCH(Pay_Item_Search_Text_2,M3048)),MAX($L$4:L3047)+1,0)</f>
        <v>0</v>
      </c>
      <c r="M3048" s="1" t="str">
        <f>IFERROR(VLOOKUP(ROWS($M$5:M3048),Table_PayItems[[Search Key]:[Concentrated Name]],2,FALSE),"")</f>
        <v>Hydrant, Rem - $Ea</v>
      </c>
      <c r="N3048" s="1" t="str">
        <f>IFERROR(VLOOKUP(ROWS($M$5:N3048),$L$5:$M$7000,2,FALSE),"")</f>
        <v/>
      </c>
      <c r="O3048" s="1" t="str">
        <f>IFERROR(VLOOKUP(ROWS($O$5:O3048),$K$5:$L$7000,2,FALSE),"")</f>
        <v/>
      </c>
    </row>
    <row r="3049" spans="2:15" ht="15" customHeight="1" x14ac:dyDescent="0.25">
      <c r="B3049" s="178" t="s">
        <v>10995</v>
      </c>
      <c r="C3049" s="178" t="s">
        <v>123</v>
      </c>
      <c r="D3049" s="178" t="s">
        <v>2977</v>
      </c>
      <c r="E3049" s="178" t="s">
        <v>6932</v>
      </c>
      <c r="F3049" s="178" t="s">
        <v>17</v>
      </c>
      <c r="G3049" s="1">
        <f>IF(ISNUMBER(Pay_Item_Search_Text),IF(ISNUMBER(IF(FIND(Pay_Item_Search_Text,B3049)=1,1, "FALSE")),MAX(G$4:$G3048)+1,IF(ISNUMBER(Pay_Item_Search_Text),0,IF(ISNUMBER(SEARCH(Pay_Item_Search_Text,H3049)),MAX(G$4:$G3048)+1,0))),IF(ISNUMBER(Pay_Item_Search_Text),0,IF(ISNUMBER(SEARCH(Pay_Item_Search_Text,H3049)),MAX(G$4:$G3048)+1,0)))</f>
        <v>3045</v>
      </c>
      <c r="H3049" s="1" t="str">
        <f>IF(Table_PayItems[[#This Row],[Description]]="_","_ Unique Item - "&amp;Table_PayItems[[#This Row],[Item]]&amp;" - $"&amp;Table_PayItems[[#This Row],[Unit]],Table_PayItems[[#This Row],[Description]]&amp;" - $"&amp;Table_PayItems[[#This Row],[Unit]])</f>
        <v>Hydrodemolition, First Pass - $Syd</v>
      </c>
      <c r="I3049" s="29" t="str">
        <f>IFERROR(VLOOKUP(ROWS($M$5:M3049),Table_PayItems[[Search Key]:[Concentrated Name]],2,FALSE),"")</f>
        <v>Hydrodemolition, First Pass - $Syd</v>
      </c>
      <c r="J3049" s="1"/>
      <c r="K3049" s="1"/>
      <c r="L3049" s="22">
        <f>IF(ISNUMBER(SEARCH(Pay_Item_Search_Text_2,M3049)),MAX($L$4:L3048)+1,0)</f>
        <v>0</v>
      </c>
      <c r="M3049" s="1" t="str">
        <f>IFERROR(VLOOKUP(ROWS($M$5:M3049),Table_PayItems[[Search Key]:[Concentrated Name]],2,FALSE),"")</f>
        <v>Hydrodemolition, First Pass - $Syd</v>
      </c>
      <c r="N3049" s="1" t="str">
        <f>IFERROR(VLOOKUP(ROWS($M$5:N3049),$L$5:$M$7000,2,FALSE),"")</f>
        <v/>
      </c>
      <c r="O3049" s="1" t="str">
        <f>IFERROR(VLOOKUP(ROWS($O$5:O3049),$K$5:$L$7000,2,FALSE),"")</f>
        <v/>
      </c>
    </row>
    <row r="3050" spans="2:15" ht="15" customHeight="1" x14ac:dyDescent="0.25">
      <c r="B3050" s="178" t="s">
        <v>10996</v>
      </c>
      <c r="C3050" s="178" t="s">
        <v>123</v>
      </c>
      <c r="D3050" s="178" t="s">
        <v>2978</v>
      </c>
      <c r="E3050" s="178" t="s">
        <v>6932</v>
      </c>
      <c r="F3050" s="178" t="s">
        <v>17</v>
      </c>
      <c r="G3050" s="1">
        <f>IF(ISNUMBER(Pay_Item_Search_Text),IF(ISNUMBER(IF(FIND(Pay_Item_Search_Text,B3050)=1,1, "FALSE")),MAX(G$4:$G3049)+1,IF(ISNUMBER(Pay_Item_Search_Text),0,IF(ISNUMBER(SEARCH(Pay_Item_Search_Text,H3050)),MAX(G$4:$G3049)+1,0))),IF(ISNUMBER(Pay_Item_Search_Text),0,IF(ISNUMBER(SEARCH(Pay_Item_Search_Text,H3050)),MAX(G$4:$G3049)+1,0)))</f>
        <v>3046</v>
      </c>
      <c r="H3050" s="1" t="str">
        <f>IF(Table_PayItems[[#This Row],[Description]]="_","_ Unique Item - "&amp;Table_PayItems[[#This Row],[Item]]&amp;" - $"&amp;Table_PayItems[[#This Row],[Unit]],Table_PayItems[[#This Row],[Description]]&amp;" - $"&amp;Table_PayItems[[#This Row],[Unit]])</f>
        <v>Hydrodemolition, Second Pass - $Syd</v>
      </c>
      <c r="I3050" s="29" t="str">
        <f>IFERROR(VLOOKUP(ROWS($M$5:M3050),Table_PayItems[[Search Key]:[Concentrated Name]],2,FALSE),"")</f>
        <v>Hydrodemolition, Second Pass - $Syd</v>
      </c>
      <c r="J3050" s="1"/>
      <c r="K3050" s="1"/>
      <c r="L3050" s="22">
        <f>IF(ISNUMBER(SEARCH(Pay_Item_Search_Text_2,M3050)),MAX($L$4:L3049)+1,0)</f>
        <v>0</v>
      </c>
      <c r="M3050" s="1" t="str">
        <f>IFERROR(VLOOKUP(ROWS($M$5:M3050),Table_PayItems[[Search Key]:[Concentrated Name]],2,FALSE),"")</f>
        <v>Hydrodemolition, Second Pass - $Syd</v>
      </c>
      <c r="N3050" s="1" t="str">
        <f>IFERROR(VLOOKUP(ROWS($M$5:N3050),$L$5:$M$7000,2,FALSE),"")</f>
        <v/>
      </c>
      <c r="O3050" s="1" t="str">
        <f>IFERROR(VLOOKUP(ROWS($O$5:O3050),$K$5:$L$7000,2,FALSE),"")</f>
        <v/>
      </c>
    </row>
    <row r="3051" spans="2:15" ht="15" customHeight="1" x14ac:dyDescent="0.25">
      <c r="B3051" s="178" t="s">
        <v>12679</v>
      </c>
      <c r="C3051" s="178" t="s">
        <v>88</v>
      </c>
      <c r="D3051" s="178" t="s">
        <v>7304</v>
      </c>
      <c r="E3051" s="178" t="s">
        <v>6993</v>
      </c>
      <c r="F3051" s="178" t="s">
        <v>17</v>
      </c>
      <c r="G3051" s="1">
        <f>IF(ISNUMBER(Pay_Item_Search_Text),IF(ISNUMBER(IF(FIND(Pay_Item_Search_Text,B3051)=1,1, "FALSE")),MAX(G$4:$G3050)+1,IF(ISNUMBER(Pay_Item_Search_Text),0,IF(ISNUMBER(SEARCH(Pay_Item_Search_Text,H3051)),MAX(G$4:$G3050)+1,0))),IF(ISNUMBER(Pay_Item_Search_Text),0,IF(ISNUMBER(SEARCH(Pay_Item_Search_Text,H3051)),MAX(G$4:$G3050)+1,0)))</f>
        <v>3047</v>
      </c>
      <c r="H3051" s="1" t="str">
        <f>IF(Table_PayItems[[#This Row],[Description]]="_","_ Unique Item - "&amp;Table_PayItems[[#This Row],[Item]]&amp;" - $"&amp;Table_PayItems[[#This Row],[Unit]],Table_PayItems[[#This Row],[Description]]&amp;" - $"&amp;Table_PayItems[[#This Row],[Unit]])</f>
        <v>Ilex glabra Compacta, #2 cont. - $Ea</v>
      </c>
      <c r="I3051" s="29" t="str">
        <f>IFERROR(VLOOKUP(ROWS($M$5:M3051),Table_PayItems[[Search Key]:[Concentrated Name]],2,FALSE),"")</f>
        <v>Ilex glabra Compacta, #2 cont. - $Ea</v>
      </c>
      <c r="J3051" s="1"/>
      <c r="K3051" s="1"/>
      <c r="L3051" s="22">
        <f>IF(ISNUMBER(SEARCH(Pay_Item_Search_Text_2,M3051)),MAX($L$4:L3050)+1,0)</f>
        <v>0</v>
      </c>
      <c r="M3051" s="1" t="str">
        <f>IFERROR(VLOOKUP(ROWS($M$5:M3051),Table_PayItems[[Search Key]:[Concentrated Name]],2,FALSE),"")</f>
        <v>Ilex glabra Compacta, #2 cont. - $Ea</v>
      </c>
      <c r="N3051" s="1" t="str">
        <f>IFERROR(VLOOKUP(ROWS($M$5:N3051),$L$5:$M$7000,2,FALSE),"")</f>
        <v/>
      </c>
      <c r="O3051" s="1" t="str">
        <f>IFERROR(VLOOKUP(ROWS($O$5:O3051),$K$5:$L$7000,2,FALSE),"")</f>
        <v/>
      </c>
    </row>
    <row r="3052" spans="2:15" ht="15" customHeight="1" x14ac:dyDescent="0.25">
      <c r="B3052" s="178" t="s">
        <v>12680</v>
      </c>
      <c r="C3052" s="178" t="s">
        <v>88</v>
      </c>
      <c r="D3052" s="178" t="s">
        <v>7305</v>
      </c>
      <c r="E3052" s="178" t="s">
        <v>6993</v>
      </c>
      <c r="F3052" s="178" t="s">
        <v>17</v>
      </c>
      <c r="G3052" s="1">
        <f>IF(ISNUMBER(Pay_Item_Search_Text),IF(ISNUMBER(IF(FIND(Pay_Item_Search_Text,B3052)=1,1, "FALSE")),MAX(G$4:$G3051)+1,IF(ISNUMBER(Pay_Item_Search_Text),0,IF(ISNUMBER(SEARCH(Pay_Item_Search_Text,H3052)),MAX(G$4:$G3051)+1,0))),IF(ISNUMBER(Pay_Item_Search_Text),0,IF(ISNUMBER(SEARCH(Pay_Item_Search_Text,H3052)),MAX(G$4:$G3051)+1,0)))</f>
        <v>3048</v>
      </c>
      <c r="H3052" s="1" t="str">
        <f>IF(Table_PayItems[[#This Row],[Description]]="_","_ Unique Item - "&amp;Table_PayItems[[#This Row],[Item]]&amp;" - $"&amp;Table_PayItems[[#This Row],[Unit]],Table_PayItems[[#This Row],[Description]]&amp;" - $"&amp;Table_PayItems[[#This Row],[Unit]])</f>
        <v>Ilex glabra Compacta, #3 cont. - $Ea</v>
      </c>
      <c r="I3052" s="29" t="str">
        <f>IFERROR(VLOOKUP(ROWS($M$5:M3052),Table_PayItems[[Search Key]:[Concentrated Name]],2,FALSE),"")</f>
        <v>Ilex glabra Compacta, #3 cont. - $Ea</v>
      </c>
      <c r="J3052" s="1"/>
      <c r="K3052" s="1"/>
      <c r="L3052" s="22">
        <f>IF(ISNUMBER(SEARCH(Pay_Item_Search_Text_2,M3052)),MAX($L$4:L3051)+1,0)</f>
        <v>0</v>
      </c>
      <c r="M3052" s="1" t="str">
        <f>IFERROR(VLOOKUP(ROWS($M$5:M3052),Table_PayItems[[Search Key]:[Concentrated Name]],2,FALSE),"")</f>
        <v>Ilex glabra Compacta, #3 cont. - $Ea</v>
      </c>
      <c r="N3052" s="1" t="str">
        <f>IFERROR(VLOOKUP(ROWS($M$5:N3052),$L$5:$M$7000,2,FALSE),"")</f>
        <v/>
      </c>
      <c r="O3052" s="1" t="str">
        <f>IFERROR(VLOOKUP(ROWS($O$5:O3052),$K$5:$L$7000,2,FALSE),"")</f>
        <v/>
      </c>
    </row>
    <row r="3053" spans="2:15" ht="15" customHeight="1" x14ac:dyDescent="0.25">
      <c r="B3053" s="178" t="s">
        <v>12681</v>
      </c>
      <c r="C3053" s="178" t="s">
        <v>88</v>
      </c>
      <c r="D3053" s="178" t="s">
        <v>7306</v>
      </c>
      <c r="E3053" s="178" t="s">
        <v>6993</v>
      </c>
      <c r="F3053" s="178" t="s">
        <v>17</v>
      </c>
      <c r="G3053" s="1">
        <f>IF(ISNUMBER(Pay_Item_Search_Text),IF(ISNUMBER(IF(FIND(Pay_Item_Search_Text,B3053)=1,1, "FALSE")),MAX(G$4:$G3052)+1,IF(ISNUMBER(Pay_Item_Search_Text),0,IF(ISNUMBER(SEARCH(Pay_Item_Search_Text,H3053)),MAX(G$4:$G3052)+1,0))),IF(ISNUMBER(Pay_Item_Search_Text),0,IF(ISNUMBER(SEARCH(Pay_Item_Search_Text,H3053)),MAX(G$4:$G3052)+1,0)))</f>
        <v>3049</v>
      </c>
      <c r="H3053" s="1" t="str">
        <f>IF(Table_PayItems[[#This Row],[Description]]="_","_ Unique Item - "&amp;Table_PayItems[[#This Row],[Item]]&amp;" - $"&amp;Table_PayItems[[#This Row],[Unit]],Table_PayItems[[#This Row],[Description]]&amp;" - $"&amp;Table_PayItems[[#This Row],[Unit]])</f>
        <v>Ilex glabra Compacta, #5 cont. - $Ea</v>
      </c>
      <c r="I3053" s="29" t="str">
        <f>IFERROR(VLOOKUP(ROWS($M$5:M3053),Table_PayItems[[Search Key]:[Concentrated Name]],2,FALSE),"")</f>
        <v>Ilex glabra Compacta, #5 cont. - $Ea</v>
      </c>
      <c r="J3053" s="1"/>
      <c r="K3053" s="1"/>
      <c r="L3053" s="22">
        <f>IF(ISNUMBER(SEARCH(Pay_Item_Search_Text_2,M3053)),MAX($L$4:L3052)+1,0)</f>
        <v>0</v>
      </c>
      <c r="M3053" s="1" t="str">
        <f>IFERROR(VLOOKUP(ROWS($M$5:M3053),Table_PayItems[[Search Key]:[Concentrated Name]],2,FALSE),"")</f>
        <v>Ilex glabra Compacta, #5 cont. - $Ea</v>
      </c>
      <c r="N3053" s="1" t="str">
        <f>IFERROR(VLOOKUP(ROWS($M$5:N3053),$L$5:$M$7000,2,FALSE),"")</f>
        <v/>
      </c>
      <c r="O3053" s="1" t="str">
        <f>IFERROR(VLOOKUP(ROWS($O$5:O3053),$K$5:$L$7000,2,FALSE),"")</f>
        <v/>
      </c>
    </row>
    <row r="3054" spans="2:15" ht="15" customHeight="1" x14ac:dyDescent="0.25">
      <c r="B3054" s="178" t="s">
        <v>12682</v>
      </c>
      <c r="C3054" s="178" t="s">
        <v>88</v>
      </c>
      <c r="D3054" s="178" t="s">
        <v>7307</v>
      </c>
      <c r="E3054" s="178" t="s">
        <v>6993</v>
      </c>
      <c r="F3054" s="178" t="s">
        <v>17</v>
      </c>
      <c r="G3054" s="1">
        <f>IF(ISNUMBER(Pay_Item_Search_Text),IF(ISNUMBER(IF(FIND(Pay_Item_Search_Text,B3054)=1,1, "FALSE")),MAX(G$4:$G3053)+1,IF(ISNUMBER(Pay_Item_Search_Text),0,IF(ISNUMBER(SEARCH(Pay_Item_Search_Text,H3054)),MAX(G$4:$G3053)+1,0))),IF(ISNUMBER(Pay_Item_Search_Text),0,IF(ISNUMBER(SEARCH(Pay_Item_Search_Text,H3054)),MAX(G$4:$G3053)+1,0)))</f>
        <v>3050</v>
      </c>
      <c r="H3054" s="1" t="str">
        <f>IF(Table_PayItems[[#This Row],[Description]]="_","_ Unique Item - "&amp;Table_PayItems[[#This Row],[Item]]&amp;" - $"&amp;Table_PayItems[[#This Row],[Unit]],Table_PayItems[[#This Row],[Description]]&amp;" - $"&amp;Table_PayItems[[#This Row],[Unit]])</f>
        <v>Ilex glabra Nigra, #2 cont. - $Ea</v>
      </c>
      <c r="I3054" s="29" t="str">
        <f>IFERROR(VLOOKUP(ROWS($M$5:M3054),Table_PayItems[[Search Key]:[Concentrated Name]],2,FALSE),"")</f>
        <v>Ilex glabra Nigra, #2 cont. - $Ea</v>
      </c>
      <c r="J3054" s="1"/>
      <c r="K3054" s="1"/>
      <c r="L3054" s="22">
        <f>IF(ISNUMBER(SEARCH(Pay_Item_Search_Text_2,M3054)),MAX($L$4:L3053)+1,0)</f>
        <v>0</v>
      </c>
      <c r="M3054" s="1" t="str">
        <f>IFERROR(VLOOKUP(ROWS($M$5:M3054),Table_PayItems[[Search Key]:[Concentrated Name]],2,FALSE),"")</f>
        <v>Ilex glabra Nigra, #2 cont. - $Ea</v>
      </c>
      <c r="N3054" s="1" t="str">
        <f>IFERROR(VLOOKUP(ROWS($M$5:N3054),$L$5:$M$7000,2,FALSE),"")</f>
        <v/>
      </c>
      <c r="O3054" s="1" t="str">
        <f>IFERROR(VLOOKUP(ROWS($O$5:O3054),$K$5:$L$7000,2,FALSE),"")</f>
        <v/>
      </c>
    </row>
    <row r="3055" spans="2:15" ht="15" customHeight="1" x14ac:dyDescent="0.25">
      <c r="B3055" s="178" t="s">
        <v>12683</v>
      </c>
      <c r="C3055" s="178" t="s">
        <v>88</v>
      </c>
      <c r="D3055" s="178" t="s">
        <v>7308</v>
      </c>
      <c r="E3055" s="178" t="s">
        <v>6993</v>
      </c>
      <c r="F3055" s="178" t="s">
        <v>17</v>
      </c>
      <c r="G3055" s="1">
        <f>IF(ISNUMBER(Pay_Item_Search_Text),IF(ISNUMBER(IF(FIND(Pay_Item_Search_Text,B3055)=1,1, "FALSE")),MAX(G$4:$G3054)+1,IF(ISNUMBER(Pay_Item_Search_Text),0,IF(ISNUMBER(SEARCH(Pay_Item_Search_Text,H3055)),MAX(G$4:$G3054)+1,0))),IF(ISNUMBER(Pay_Item_Search_Text),0,IF(ISNUMBER(SEARCH(Pay_Item_Search_Text,H3055)),MAX(G$4:$G3054)+1,0)))</f>
        <v>3051</v>
      </c>
      <c r="H3055" s="1" t="str">
        <f>IF(Table_PayItems[[#This Row],[Description]]="_","_ Unique Item - "&amp;Table_PayItems[[#This Row],[Item]]&amp;" - $"&amp;Table_PayItems[[#This Row],[Unit]],Table_PayItems[[#This Row],[Description]]&amp;" - $"&amp;Table_PayItems[[#This Row],[Unit]])</f>
        <v>Ilex glabra Nigra, #3 cont. - $Ea</v>
      </c>
      <c r="I3055" s="29" t="str">
        <f>IFERROR(VLOOKUP(ROWS($M$5:M3055),Table_PayItems[[Search Key]:[Concentrated Name]],2,FALSE),"")</f>
        <v>Ilex glabra Nigra, #3 cont. - $Ea</v>
      </c>
      <c r="J3055" s="1"/>
      <c r="K3055" s="1"/>
      <c r="L3055" s="22">
        <f>IF(ISNUMBER(SEARCH(Pay_Item_Search_Text_2,M3055)),MAX($L$4:L3054)+1,0)</f>
        <v>0</v>
      </c>
      <c r="M3055" s="1" t="str">
        <f>IFERROR(VLOOKUP(ROWS($M$5:M3055),Table_PayItems[[Search Key]:[Concentrated Name]],2,FALSE),"")</f>
        <v>Ilex glabra Nigra, #3 cont. - $Ea</v>
      </c>
      <c r="N3055" s="1" t="str">
        <f>IFERROR(VLOOKUP(ROWS($M$5:N3055),$L$5:$M$7000,2,FALSE),"")</f>
        <v/>
      </c>
      <c r="O3055" s="1" t="str">
        <f>IFERROR(VLOOKUP(ROWS($O$5:O3055),$K$5:$L$7000,2,FALSE),"")</f>
        <v/>
      </c>
    </row>
    <row r="3056" spans="2:15" ht="15" customHeight="1" x14ac:dyDescent="0.25">
      <c r="B3056" s="178" t="s">
        <v>12684</v>
      </c>
      <c r="C3056" s="178" t="s">
        <v>88</v>
      </c>
      <c r="D3056" s="178" t="s">
        <v>7309</v>
      </c>
      <c r="E3056" s="178" t="s">
        <v>6993</v>
      </c>
      <c r="F3056" s="178" t="s">
        <v>17</v>
      </c>
      <c r="G3056" s="1">
        <f>IF(ISNUMBER(Pay_Item_Search_Text),IF(ISNUMBER(IF(FIND(Pay_Item_Search_Text,B3056)=1,1, "FALSE")),MAX(G$4:$G3055)+1,IF(ISNUMBER(Pay_Item_Search_Text),0,IF(ISNUMBER(SEARCH(Pay_Item_Search_Text,H3056)),MAX(G$4:$G3055)+1,0))),IF(ISNUMBER(Pay_Item_Search_Text),0,IF(ISNUMBER(SEARCH(Pay_Item_Search_Text,H3056)),MAX(G$4:$G3055)+1,0)))</f>
        <v>3052</v>
      </c>
      <c r="H3056" s="1" t="str">
        <f>IF(Table_PayItems[[#This Row],[Description]]="_","_ Unique Item - "&amp;Table_PayItems[[#This Row],[Item]]&amp;" - $"&amp;Table_PayItems[[#This Row],[Unit]],Table_PayItems[[#This Row],[Description]]&amp;" - $"&amp;Table_PayItems[[#This Row],[Unit]])</f>
        <v>Ilex glabra Nigra, #5 cont. - $Ea</v>
      </c>
      <c r="I3056" s="29" t="str">
        <f>IFERROR(VLOOKUP(ROWS($M$5:M3056),Table_PayItems[[Search Key]:[Concentrated Name]],2,FALSE),"")</f>
        <v>Ilex glabra Nigra, #5 cont. - $Ea</v>
      </c>
      <c r="J3056" s="1"/>
      <c r="K3056" s="1"/>
      <c r="L3056" s="22">
        <f>IF(ISNUMBER(SEARCH(Pay_Item_Search_Text_2,M3056)),MAX($L$4:L3055)+1,0)</f>
        <v>0</v>
      </c>
      <c r="M3056" s="1" t="str">
        <f>IFERROR(VLOOKUP(ROWS($M$5:M3056),Table_PayItems[[Search Key]:[Concentrated Name]],2,FALSE),"")</f>
        <v>Ilex glabra Nigra, #5 cont. - $Ea</v>
      </c>
      <c r="N3056" s="1" t="str">
        <f>IFERROR(VLOOKUP(ROWS($M$5:N3056),$L$5:$M$7000,2,FALSE),"")</f>
        <v/>
      </c>
      <c r="O3056" s="1" t="str">
        <f>IFERROR(VLOOKUP(ROWS($O$5:O3056),$K$5:$L$7000,2,FALSE),"")</f>
        <v/>
      </c>
    </row>
    <row r="3057" spans="2:15" ht="15" customHeight="1" x14ac:dyDescent="0.25">
      <c r="B3057" s="178" t="s">
        <v>12685</v>
      </c>
      <c r="C3057" s="178" t="s">
        <v>88</v>
      </c>
      <c r="D3057" s="178" t="s">
        <v>7310</v>
      </c>
      <c r="E3057" s="178" t="s">
        <v>6993</v>
      </c>
      <c r="F3057" s="178" t="s">
        <v>17</v>
      </c>
      <c r="G3057" s="1">
        <f>IF(ISNUMBER(Pay_Item_Search_Text),IF(ISNUMBER(IF(FIND(Pay_Item_Search_Text,B3057)=1,1, "FALSE")),MAX(G$4:$G3056)+1,IF(ISNUMBER(Pay_Item_Search_Text),0,IF(ISNUMBER(SEARCH(Pay_Item_Search_Text,H3057)),MAX(G$4:$G3056)+1,0))),IF(ISNUMBER(Pay_Item_Search_Text),0,IF(ISNUMBER(SEARCH(Pay_Item_Search_Text,H3057)),MAX(G$4:$G3056)+1,0)))</f>
        <v>3053</v>
      </c>
      <c r="H3057" s="1" t="str">
        <f>IF(Table_PayItems[[#This Row],[Description]]="_","_ Unique Item - "&amp;Table_PayItems[[#This Row],[Item]]&amp;" - $"&amp;Table_PayItems[[#This Row],[Unit]],Table_PayItems[[#This Row],[Description]]&amp;" - $"&amp;Table_PayItems[[#This Row],[Unit]])</f>
        <v>Ilex glabra Nordic, #2 cont. - $Ea</v>
      </c>
      <c r="I3057" s="29" t="str">
        <f>IFERROR(VLOOKUP(ROWS($M$5:M3057),Table_PayItems[[Search Key]:[Concentrated Name]],2,FALSE),"")</f>
        <v>Ilex glabra Nordic, #2 cont. - $Ea</v>
      </c>
      <c r="J3057" s="1"/>
      <c r="K3057" s="1"/>
      <c r="L3057" s="22">
        <f>IF(ISNUMBER(SEARCH(Pay_Item_Search_Text_2,M3057)),MAX($L$4:L3056)+1,0)</f>
        <v>0</v>
      </c>
      <c r="M3057" s="1" t="str">
        <f>IFERROR(VLOOKUP(ROWS($M$5:M3057),Table_PayItems[[Search Key]:[Concentrated Name]],2,FALSE),"")</f>
        <v>Ilex glabra Nordic, #2 cont. - $Ea</v>
      </c>
      <c r="N3057" s="1" t="str">
        <f>IFERROR(VLOOKUP(ROWS($M$5:N3057),$L$5:$M$7000,2,FALSE),"")</f>
        <v/>
      </c>
      <c r="O3057" s="1" t="str">
        <f>IFERROR(VLOOKUP(ROWS($O$5:O3057),$K$5:$L$7000,2,FALSE),"")</f>
        <v/>
      </c>
    </row>
    <row r="3058" spans="2:15" ht="15" customHeight="1" x14ac:dyDescent="0.25">
      <c r="B3058" s="178" t="s">
        <v>12686</v>
      </c>
      <c r="C3058" s="178" t="s">
        <v>88</v>
      </c>
      <c r="D3058" s="178" t="s">
        <v>7311</v>
      </c>
      <c r="E3058" s="178" t="s">
        <v>6993</v>
      </c>
      <c r="F3058" s="178" t="s">
        <v>17</v>
      </c>
      <c r="G3058" s="1">
        <f>IF(ISNUMBER(Pay_Item_Search_Text),IF(ISNUMBER(IF(FIND(Pay_Item_Search_Text,B3058)=1,1, "FALSE")),MAX(G$4:$G3057)+1,IF(ISNUMBER(Pay_Item_Search_Text),0,IF(ISNUMBER(SEARCH(Pay_Item_Search_Text,H3058)),MAX(G$4:$G3057)+1,0))),IF(ISNUMBER(Pay_Item_Search_Text),0,IF(ISNUMBER(SEARCH(Pay_Item_Search_Text,H3058)),MAX(G$4:$G3057)+1,0)))</f>
        <v>3054</v>
      </c>
      <c r="H3058" s="1" t="str">
        <f>IF(Table_PayItems[[#This Row],[Description]]="_","_ Unique Item - "&amp;Table_PayItems[[#This Row],[Item]]&amp;" - $"&amp;Table_PayItems[[#This Row],[Unit]],Table_PayItems[[#This Row],[Description]]&amp;" - $"&amp;Table_PayItems[[#This Row],[Unit]])</f>
        <v>Ilex glabra Nordic, #3 cont. - $Ea</v>
      </c>
      <c r="I3058" s="29" t="str">
        <f>IFERROR(VLOOKUP(ROWS($M$5:M3058),Table_PayItems[[Search Key]:[Concentrated Name]],2,FALSE),"")</f>
        <v>Ilex glabra Nordic, #3 cont. - $Ea</v>
      </c>
      <c r="J3058" s="1"/>
      <c r="K3058" s="1"/>
      <c r="L3058" s="22">
        <f>IF(ISNUMBER(SEARCH(Pay_Item_Search_Text_2,M3058)),MAX($L$4:L3057)+1,0)</f>
        <v>0</v>
      </c>
      <c r="M3058" s="1" t="str">
        <f>IFERROR(VLOOKUP(ROWS($M$5:M3058),Table_PayItems[[Search Key]:[Concentrated Name]],2,FALSE),"")</f>
        <v>Ilex glabra Nordic, #3 cont. - $Ea</v>
      </c>
      <c r="N3058" s="1" t="str">
        <f>IFERROR(VLOOKUP(ROWS($M$5:N3058),$L$5:$M$7000,2,FALSE),"")</f>
        <v/>
      </c>
      <c r="O3058" s="1" t="str">
        <f>IFERROR(VLOOKUP(ROWS($O$5:O3058),$K$5:$L$7000,2,FALSE),"")</f>
        <v/>
      </c>
    </row>
    <row r="3059" spans="2:15" ht="15" customHeight="1" x14ac:dyDescent="0.25">
      <c r="B3059" s="178" t="s">
        <v>12687</v>
      </c>
      <c r="C3059" s="178" t="s">
        <v>88</v>
      </c>
      <c r="D3059" s="178" t="s">
        <v>7312</v>
      </c>
      <c r="E3059" s="178" t="s">
        <v>6993</v>
      </c>
      <c r="F3059" s="178" t="s">
        <v>17</v>
      </c>
      <c r="G3059" s="1">
        <f>IF(ISNUMBER(Pay_Item_Search_Text),IF(ISNUMBER(IF(FIND(Pay_Item_Search_Text,B3059)=1,1, "FALSE")),MAX(G$4:$G3058)+1,IF(ISNUMBER(Pay_Item_Search_Text),0,IF(ISNUMBER(SEARCH(Pay_Item_Search_Text,H3059)),MAX(G$4:$G3058)+1,0))),IF(ISNUMBER(Pay_Item_Search_Text),0,IF(ISNUMBER(SEARCH(Pay_Item_Search_Text,H3059)),MAX(G$4:$G3058)+1,0)))</f>
        <v>3055</v>
      </c>
      <c r="H3059" s="1" t="str">
        <f>IF(Table_PayItems[[#This Row],[Description]]="_","_ Unique Item - "&amp;Table_PayItems[[#This Row],[Item]]&amp;" - $"&amp;Table_PayItems[[#This Row],[Unit]],Table_PayItems[[#This Row],[Description]]&amp;" - $"&amp;Table_PayItems[[#This Row],[Unit]])</f>
        <v>Ilex glabra Nordic, #5 cont. - $Ea</v>
      </c>
      <c r="I3059" s="29" t="str">
        <f>IFERROR(VLOOKUP(ROWS($M$5:M3059),Table_PayItems[[Search Key]:[Concentrated Name]],2,FALSE),"")</f>
        <v>Ilex glabra Nordic, #5 cont. - $Ea</v>
      </c>
      <c r="J3059" s="1"/>
      <c r="K3059" s="1"/>
      <c r="L3059" s="22">
        <f>IF(ISNUMBER(SEARCH(Pay_Item_Search_Text_2,M3059)),MAX($L$4:L3058)+1,0)</f>
        <v>0</v>
      </c>
      <c r="M3059" s="1" t="str">
        <f>IFERROR(VLOOKUP(ROWS($M$5:M3059),Table_PayItems[[Search Key]:[Concentrated Name]],2,FALSE),"")</f>
        <v>Ilex glabra Nordic, #5 cont. - $Ea</v>
      </c>
      <c r="N3059" s="1" t="str">
        <f>IFERROR(VLOOKUP(ROWS($M$5:N3059),$L$5:$M$7000,2,FALSE),"")</f>
        <v/>
      </c>
      <c r="O3059" s="1" t="str">
        <f>IFERROR(VLOOKUP(ROWS($O$5:O3059),$K$5:$L$7000,2,FALSE),"")</f>
        <v/>
      </c>
    </row>
    <row r="3060" spans="2:15" ht="15" customHeight="1" x14ac:dyDescent="0.25">
      <c r="B3060" s="178" t="s">
        <v>12688</v>
      </c>
      <c r="C3060" s="178" t="s">
        <v>88</v>
      </c>
      <c r="D3060" s="178" t="s">
        <v>7313</v>
      </c>
      <c r="E3060" s="178" t="s">
        <v>6993</v>
      </c>
      <c r="F3060" s="178" t="s">
        <v>17</v>
      </c>
      <c r="G3060" s="1">
        <f>IF(ISNUMBER(Pay_Item_Search_Text),IF(ISNUMBER(IF(FIND(Pay_Item_Search_Text,B3060)=1,1, "FALSE")),MAX(G$4:$G3059)+1,IF(ISNUMBER(Pay_Item_Search_Text),0,IF(ISNUMBER(SEARCH(Pay_Item_Search_Text,H3060)),MAX(G$4:$G3059)+1,0))),IF(ISNUMBER(Pay_Item_Search_Text),0,IF(ISNUMBER(SEARCH(Pay_Item_Search_Text,H3060)),MAX(G$4:$G3059)+1,0)))</f>
        <v>3056</v>
      </c>
      <c r="H3060" s="1" t="str">
        <f>IF(Table_PayItems[[#This Row],[Description]]="_","_ Unique Item - "&amp;Table_PayItems[[#This Row],[Item]]&amp;" - $"&amp;Table_PayItems[[#This Row],[Unit]],Table_PayItems[[#This Row],[Description]]&amp;" - $"&amp;Table_PayItems[[#This Row],[Unit]])</f>
        <v>Ilex glabra Shamrock, #2 cont. - $Ea</v>
      </c>
      <c r="I3060" s="29" t="str">
        <f>IFERROR(VLOOKUP(ROWS($M$5:M3060),Table_PayItems[[Search Key]:[Concentrated Name]],2,FALSE),"")</f>
        <v>Ilex glabra Shamrock, #2 cont. - $Ea</v>
      </c>
      <c r="J3060" s="1"/>
      <c r="K3060" s="1"/>
      <c r="L3060" s="22">
        <f>IF(ISNUMBER(SEARCH(Pay_Item_Search_Text_2,M3060)),MAX($L$4:L3059)+1,0)</f>
        <v>0</v>
      </c>
      <c r="M3060" s="1" t="str">
        <f>IFERROR(VLOOKUP(ROWS($M$5:M3060),Table_PayItems[[Search Key]:[Concentrated Name]],2,FALSE),"")</f>
        <v>Ilex glabra Shamrock, #2 cont. - $Ea</v>
      </c>
      <c r="N3060" s="1" t="str">
        <f>IFERROR(VLOOKUP(ROWS($M$5:N3060),$L$5:$M$7000,2,FALSE),"")</f>
        <v/>
      </c>
      <c r="O3060" s="1" t="str">
        <f>IFERROR(VLOOKUP(ROWS($O$5:O3060),$K$5:$L$7000,2,FALSE),"")</f>
        <v/>
      </c>
    </row>
    <row r="3061" spans="2:15" ht="15" customHeight="1" x14ac:dyDescent="0.25">
      <c r="B3061" s="178" t="s">
        <v>12689</v>
      </c>
      <c r="C3061" s="178" t="s">
        <v>88</v>
      </c>
      <c r="D3061" s="178" t="s">
        <v>7314</v>
      </c>
      <c r="E3061" s="178" t="s">
        <v>6993</v>
      </c>
      <c r="F3061" s="178" t="s">
        <v>17</v>
      </c>
      <c r="G3061" s="1">
        <f>IF(ISNUMBER(Pay_Item_Search_Text),IF(ISNUMBER(IF(FIND(Pay_Item_Search_Text,B3061)=1,1, "FALSE")),MAX(G$4:$G3060)+1,IF(ISNUMBER(Pay_Item_Search_Text),0,IF(ISNUMBER(SEARCH(Pay_Item_Search_Text,H3061)),MAX(G$4:$G3060)+1,0))),IF(ISNUMBER(Pay_Item_Search_Text),0,IF(ISNUMBER(SEARCH(Pay_Item_Search_Text,H3061)),MAX(G$4:$G3060)+1,0)))</f>
        <v>3057</v>
      </c>
      <c r="H3061" s="1" t="str">
        <f>IF(Table_PayItems[[#This Row],[Description]]="_","_ Unique Item - "&amp;Table_PayItems[[#This Row],[Item]]&amp;" - $"&amp;Table_PayItems[[#This Row],[Unit]],Table_PayItems[[#This Row],[Description]]&amp;" - $"&amp;Table_PayItems[[#This Row],[Unit]])</f>
        <v>Ilex glabra Shamrock, #3 cont. - $Ea</v>
      </c>
      <c r="I3061" s="29" t="str">
        <f>IFERROR(VLOOKUP(ROWS($M$5:M3061),Table_PayItems[[Search Key]:[Concentrated Name]],2,FALSE),"")</f>
        <v>Ilex glabra Shamrock, #3 cont. - $Ea</v>
      </c>
      <c r="J3061" s="1"/>
      <c r="K3061" s="1"/>
      <c r="L3061" s="22">
        <f>IF(ISNUMBER(SEARCH(Pay_Item_Search_Text_2,M3061)),MAX($L$4:L3060)+1,0)</f>
        <v>0</v>
      </c>
      <c r="M3061" s="1" t="str">
        <f>IFERROR(VLOOKUP(ROWS($M$5:M3061),Table_PayItems[[Search Key]:[Concentrated Name]],2,FALSE),"")</f>
        <v>Ilex glabra Shamrock, #3 cont. - $Ea</v>
      </c>
      <c r="N3061" s="1" t="str">
        <f>IFERROR(VLOOKUP(ROWS($M$5:N3061),$L$5:$M$7000,2,FALSE),"")</f>
        <v/>
      </c>
      <c r="O3061" s="1" t="str">
        <f>IFERROR(VLOOKUP(ROWS($O$5:O3061),$K$5:$L$7000,2,FALSE),"")</f>
        <v/>
      </c>
    </row>
    <row r="3062" spans="2:15" ht="15" customHeight="1" x14ac:dyDescent="0.25">
      <c r="B3062" s="178" t="s">
        <v>12690</v>
      </c>
      <c r="C3062" s="178" t="s">
        <v>88</v>
      </c>
      <c r="D3062" s="178" t="s">
        <v>7315</v>
      </c>
      <c r="E3062" s="178" t="s">
        <v>6993</v>
      </c>
      <c r="F3062" s="178" t="s">
        <v>17</v>
      </c>
      <c r="G3062" s="1">
        <f>IF(ISNUMBER(Pay_Item_Search_Text),IF(ISNUMBER(IF(FIND(Pay_Item_Search_Text,B3062)=1,1, "FALSE")),MAX(G$4:$G3061)+1,IF(ISNUMBER(Pay_Item_Search_Text),0,IF(ISNUMBER(SEARCH(Pay_Item_Search_Text,H3062)),MAX(G$4:$G3061)+1,0))),IF(ISNUMBER(Pay_Item_Search_Text),0,IF(ISNUMBER(SEARCH(Pay_Item_Search_Text,H3062)),MAX(G$4:$G3061)+1,0)))</f>
        <v>3058</v>
      </c>
      <c r="H3062" s="1" t="str">
        <f>IF(Table_PayItems[[#This Row],[Description]]="_","_ Unique Item - "&amp;Table_PayItems[[#This Row],[Item]]&amp;" - $"&amp;Table_PayItems[[#This Row],[Unit]],Table_PayItems[[#This Row],[Description]]&amp;" - $"&amp;Table_PayItems[[#This Row],[Unit]])</f>
        <v>Ilex glabra Shamrock, #5 cont. - $Ea</v>
      </c>
      <c r="I3062" s="29" t="str">
        <f>IFERROR(VLOOKUP(ROWS($M$5:M3062),Table_PayItems[[Search Key]:[Concentrated Name]],2,FALSE),"")</f>
        <v>Ilex glabra Shamrock, #5 cont. - $Ea</v>
      </c>
      <c r="J3062" s="1"/>
      <c r="K3062" s="1"/>
      <c r="L3062" s="22">
        <f>IF(ISNUMBER(SEARCH(Pay_Item_Search_Text_2,M3062)),MAX($L$4:L3061)+1,0)</f>
        <v>0</v>
      </c>
      <c r="M3062" s="1" t="str">
        <f>IFERROR(VLOOKUP(ROWS($M$5:M3062),Table_PayItems[[Search Key]:[Concentrated Name]],2,FALSE),"")</f>
        <v>Ilex glabra Shamrock, #5 cont. - $Ea</v>
      </c>
      <c r="N3062" s="1" t="str">
        <f>IFERROR(VLOOKUP(ROWS($M$5:N3062),$L$5:$M$7000,2,FALSE),"")</f>
        <v/>
      </c>
      <c r="O3062" s="1" t="str">
        <f>IFERROR(VLOOKUP(ROWS($O$5:O3062),$K$5:$L$7000,2,FALSE),"")</f>
        <v/>
      </c>
    </row>
    <row r="3063" spans="2:15" ht="15" customHeight="1" x14ac:dyDescent="0.25">
      <c r="B3063" s="178" t="s">
        <v>12691</v>
      </c>
      <c r="C3063" s="178" t="s">
        <v>88</v>
      </c>
      <c r="D3063" s="178" t="s">
        <v>7316</v>
      </c>
      <c r="E3063" s="178" t="s">
        <v>6993</v>
      </c>
      <c r="F3063" s="178" t="s">
        <v>17</v>
      </c>
      <c r="G3063" s="1">
        <f>IF(ISNUMBER(Pay_Item_Search_Text),IF(ISNUMBER(IF(FIND(Pay_Item_Search_Text,B3063)=1,1, "FALSE")),MAX(G$4:$G3062)+1,IF(ISNUMBER(Pay_Item_Search_Text),0,IF(ISNUMBER(SEARCH(Pay_Item_Search_Text,H3063)),MAX(G$4:$G3062)+1,0))),IF(ISNUMBER(Pay_Item_Search_Text),0,IF(ISNUMBER(SEARCH(Pay_Item_Search_Text,H3063)),MAX(G$4:$G3062)+1,0)))</f>
        <v>3059</v>
      </c>
      <c r="H3063" s="1" t="str">
        <f>IF(Table_PayItems[[#This Row],[Description]]="_","_ Unique Item - "&amp;Table_PayItems[[#This Row],[Item]]&amp;" - $"&amp;Table_PayItems[[#This Row],[Unit]],Table_PayItems[[#This Row],[Description]]&amp;" - $"&amp;Table_PayItems[[#This Row],[Unit]])</f>
        <v>Ilex verticillata Jim Dandy, #2 cont. - $Ea</v>
      </c>
      <c r="I3063" s="29" t="str">
        <f>IFERROR(VLOOKUP(ROWS($M$5:M3063),Table_PayItems[[Search Key]:[Concentrated Name]],2,FALSE),"")</f>
        <v>Ilex verticillata Jim Dandy, #2 cont. - $Ea</v>
      </c>
      <c r="J3063" s="1"/>
      <c r="K3063" s="1"/>
      <c r="L3063" s="22">
        <f>IF(ISNUMBER(SEARCH(Pay_Item_Search_Text_2,M3063)),MAX($L$4:L3062)+1,0)</f>
        <v>0</v>
      </c>
      <c r="M3063" s="1" t="str">
        <f>IFERROR(VLOOKUP(ROWS($M$5:M3063),Table_PayItems[[Search Key]:[Concentrated Name]],2,FALSE),"")</f>
        <v>Ilex verticillata Jim Dandy, #2 cont. - $Ea</v>
      </c>
      <c r="N3063" s="1" t="str">
        <f>IFERROR(VLOOKUP(ROWS($M$5:N3063),$L$5:$M$7000,2,FALSE),"")</f>
        <v/>
      </c>
      <c r="O3063" s="1" t="str">
        <f>IFERROR(VLOOKUP(ROWS($O$5:O3063),$K$5:$L$7000,2,FALSE),"")</f>
        <v/>
      </c>
    </row>
    <row r="3064" spans="2:15" ht="15" customHeight="1" x14ac:dyDescent="0.25">
      <c r="B3064" s="178" t="s">
        <v>12692</v>
      </c>
      <c r="C3064" s="178" t="s">
        <v>88</v>
      </c>
      <c r="D3064" s="178" t="s">
        <v>7317</v>
      </c>
      <c r="E3064" s="178" t="s">
        <v>6993</v>
      </c>
      <c r="F3064" s="178" t="s">
        <v>17</v>
      </c>
      <c r="G3064" s="1">
        <f>IF(ISNUMBER(Pay_Item_Search_Text),IF(ISNUMBER(IF(FIND(Pay_Item_Search_Text,B3064)=1,1, "FALSE")),MAX(G$4:$G3063)+1,IF(ISNUMBER(Pay_Item_Search_Text),0,IF(ISNUMBER(SEARCH(Pay_Item_Search_Text,H3064)),MAX(G$4:$G3063)+1,0))),IF(ISNUMBER(Pay_Item_Search_Text),0,IF(ISNUMBER(SEARCH(Pay_Item_Search_Text,H3064)),MAX(G$4:$G3063)+1,0)))</f>
        <v>3060</v>
      </c>
      <c r="H3064" s="1" t="str">
        <f>IF(Table_PayItems[[#This Row],[Description]]="_","_ Unique Item - "&amp;Table_PayItems[[#This Row],[Item]]&amp;" - $"&amp;Table_PayItems[[#This Row],[Unit]],Table_PayItems[[#This Row],[Description]]&amp;" - $"&amp;Table_PayItems[[#This Row],[Unit]])</f>
        <v>Ilex verticillata Jim Dandy, #3 cont. - $Ea</v>
      </c>
      <c r="I3064" s="29" t="str">
        <f>IFERROR(VLOOKUP(ROWS($M$5:M3064),Table_PayItems[[Search Key]:[Concentrated Name]],2,FALSE),"")</f>
        <v>Ilex verticillata Jim Dandy, #3 cont. - $Ea</v>
      </c>
      <c r="J3064" s="1"/>
      <c r="K3064" s="1"/>
      <c r="L3064" s="22">
        <f>IF(ISNUMBER(SEARCH(Pay_Item_Search_Text_2,M3064)),MAX($L$4:L3063)+1,0)</f>
        <v>0</v>
      </c>
      <c r="M3064" s="1" t="str">
        <f>IFERROR(VLOOKUP(ROWS($M$5:M3064),Table_PayItems[[Search Key]:[Concentrated Name]],2,FALSE),"")</f>
        <v>Ilex verticillata Jim Dandy, #3 cont. - $Ea</v>
      </c>
      <c r="N3064" s="1" t="str">
        <f>IFERROR(VLOOKUP(ROWS($M$5:N3064),$L$5:$M$7000,2,FALSE),"")</f>
        <v/>
      </c>
      <c r="O3064" s="1" t="str">
        <f>IFERROR(VLOOKUP(ROWS($O$5:O3064),$K$5:$L$7000,2,FALSE),"")</f>
        <v/>
      </c>
    </row>
    <row r="3065" spans="2:15" ht="15" customHeight="1" x14ac:dyDescent="0.25">
      <c r="B3065" s="178" t="s">
        <v>12693</v>
      </c>
      <c r="C3065" s="178" t="s">
        <v>88</v>
      </c>
      <c r="D3065" s="178" t="s">
        <v>7318</v>
      </c>
      <c r="E3065" s="178" t="s">
        <v>6993</v>
      </c>
      <c r="F3065" s="178" t="s">
        <v>17</v>
      </c>
      <c r="G3065" s="1">
        <f>IF(ISNUMBER(Pay_Item_Search_Text),IF(ISNUMBER(IF(FIND(Pay_Item_Search_Text,B3065)=1,1, "FALSE")),MAX(G$4:$G3064)+1,IF(ISNUMBER(Pay_Item_Search_Text),0,IF(ISNUMBER(SEARCH(Pay_Item_Search_Text,H3065)),MAX(G$4:$G3064)+1,0))),IF(ISNUMBER(Pay_Item_Search_Text),0,IF(ISNUMBER(SEARCH(Pay_Item_Search_Text,H3065)),MAX(G$4:$G3064)+1,0)))</f>
        <v>3061</v>
      </c>
      <c r="H3065" s="1" t="str">
        <f>IF(Table_PayItems[[#This Row],[Description]]="_","_ Unique Item - "&amp;Table_PayItems[[#This Row],[Item]]&amp;" - $"&amp;Table_PayItems[[#This Row],[Unit]],Table_PayItems[[#This Row],[Description]]&amp;" - $"&amp;Table_PayItems[[#This Row],[Unit]])</f>
        <v>Ilex verticillata Jim Dandy, #5 cont. - $Ea</v>
      </c>
      <c r="I3065" s="29" t="str">
        <f>IFERROR(VLOOKUP(ROWS($M$5:M3065),Table_PayItems[[Search Key]:[Concentrated Name]],2,FALSE),"")</f>
        <v>Ilex verticillata Jim Dandy, #5 cont. - $Ea</v>
      </c>
      <c r="J3065" s="1"/>
      <c r="K3065" s="1"/>
      <c r="L3065" s="22">
        <f>IF(ISNUMBER(SEARCH(Pay_Item_Search_Text_2,M3065)),MAX($L$4:L3064)+1,0)</f>
        <v>0</v>
      </c>
      <c r="M3065" s="1" t="str">
        <f>IFERROR(VLOOKUP(ROWS($M$5:M3065),Table_PayItems[[Search Key]:[Concentrated Name]],2,FALSE),"")</f>
        <v>Ilex verticillata Jim Dandy, #5 cont. - $Ea</v>
      </c>
      <c r="N3065" s="1" t="str">
        <f>IFERROR(VLOOKUP(ROWS($M$5:N3065),$L$5:$M$7000,2,FALSE),"")</f>
        <v/>
      </c>
      <c r="O3065" s="1" t="str">
        <f>IFERROR(VLOOKUP(ROWS($O$5:O3065),$K$5:$L$7000,2,FALSE),"")</f>
        <v/>
      </c>
    </row>
    <row r="3066" spans="2:15" ht="15" customHeight="1" x14ac:dyDescent="0.25">
      <c r="B3066" s="178" t="s">
        <v>12694</v>
      </c>
      <c r="C3066" s="178" t="s">
        <v>88</v>
      </c>
      <c r="D3066" s="178" t="s">
        <v>7319</v>
      </c>
      <c r="E3066" s="178" t="s">
        <v>6993</v>
      </c>
      <c r="F3066" s="178" t="s">
        <v>17</v>
      </c>
      <c r="G3066" s="1">
        <f>IF(ISNUMBER(Pay_Item_Search_Text),IF(ISNUMBER(IF(FIND(Pay_Item_Search_Text,B3066)=1,1, "FALSE")),MAX(G$4:$G3065)+1,IF(ISNUMBER(Pay_Item_Search_Text),0,IF(ISNUMBER(SEARCH(Pay_Item_Search_Text,H3066)),MAX(G$4:$G3065)+1,0))),IF(ISNUMBER(Pay_Item_Search_Text),0,IF(ISNUMBER(SEARCH(Pay_Item_Search_Text,H3066)),MAX(G$4:$G3065)+1,0)))</f>
        <v>3062</v>
      </c>
      <c r="H3066" s="1" t="str">
        <f>IF(Table_PayItems[[#This Row],[Description]]="_","_ Unique Item - "&amp;Table_PayItems[[#This Row],[Item]]&amp;" - $"&amp;Table_PayItems[[#This Row],[Unit]],Table_PayItems[[#This Row],[Description]]&amp;" - $"&amp;Table_PayItems[[#This Row],[Unit]])</f>
        <v>Ilex verticillata Red Sprite, #2 cont. - $Ea</v>
      </c>
      <c r="I3066" s="29" t="str">
        <f>IFERROR(VLOOKUP(ROWS($M$5:M3066),Table_PayItems[[Search Key]:[Concentrated Name]],2,FALSE),"")</f>
        <v>Ilex verticillata Red Sprite, #2 cont. - $Ea</v>
      </c>
      <c r="J3066" s="1"/>
      <c r="K3066" s="1"/>
      <c r="L3066" s="22">
        <f>IF(ISNUMBER(SEARCH(Pay_Item_Search_Text_2,M3066)),MAX($L$4:L3065)+1,0)</f>
        <v>0</v>
      </c>
      <c r="M3066" s="1" t="str">
        <f>IFERROR(VLOOKUP(ROWS($M$5:M3066),Table_PayItems[[Search Key]:[Concentrated Name]],2,FALSE),"")</f>
        <v>Ilex verticillata Red Sprite, #2 cont. - $Ea</v>
      </c>
      <c r="N3066" s="1" t="str">
        <f>IFERROR(VLOOKUP(ROWS($M$5:N3066),$L$5:$M$7000,2,FALSE),"")</f>
        <v/>
      </c>
      <c r="O3066" s="1" t="str">
        <f>IFERROR(VLOOKUP(ROWS($O$5:O3066),$K$5:$L$7000,2,FALSE),"")</f>
        <v/>
      </c>
    </row>
    <row r="3067" spans="2:15" ht="15" customHeight="1" x14ac:dyDescent="0.25">
      <c r="B3067" s="178" t="s">
        <v>12695</v>
      </c>
      <c r="C3067" s="178" t="s">
        <v>88</v>
      </c>
      <c r="D3067" s="178" t="s">
        <v>7320</v>
      </c>
      <c r="E3067" s="178" t="s">
        <v>6993</v>
      </c>
      <c r="F3067" s="178" t="s">
        <v>17</v>
      </c>
      <c r="G3067" s="1">
        <f>IF(ISNUMBER(Pay_Item_Search_Text),IF(ISNUMBER(IF(FIND(Pay_Item_Search_Text,B3067)=1,1, "FALSE")),MAX(G$4:$G3066)+1,IF(ISNUMBER(Pay_Item_Search_Text),0,IF(ISNUMBER(SEARCH(Pay_Item_Search_Text,H3067)),MAX(G$4:$G3066)+1,0))),IF(ISNUMBER(Pay_Item_Search_Text),0,IF(ISNUMBER(SEARCH(Pay_Item_Search_Text,H3067)),MAX(G$4:$G3066)+1,0)))</f>
        <v>3063</v>
      </c>
      <c r="H3067" s="1" t="str">
        <f>IF(Table_PayItems[[#This Row],[Description]]="_","_ Unique Item - "&amp;Table_PayItems[[#This Row],[Item]]&amp;" - $"&amp;Table_PayItems[[#This Row],[Unit]],Table_PayItems[[#This Row],[Description]]&amp;" - $"&amp;Table_PayItems[[#This Row],[Unit]])</f>
        <v>Ilex verticillata Red Sprite, #3 cont. - $Ea</v>
      </c>
      <c r="I3067" s="29" t="str">
        <f>IFERROR(VLOOKUP(ROWS($M$5:M3067),Table_PayItems[[Search Key]:[Concentrated Name]],2,FALSE),"")</f>
        <v>Ilex verticillata Red Sprite, #3 cont. - $Ea</v>
      </c>
      <c r="J3067" s="1"/>
      <c r="K3067" s="1"/>
      <c r="L3067" s="22">
        <f>IF(ISNUMBER(SEARCH(Pay_Item_Search_Text_2,M3067)),MAX($L$4:L3066)+1,0)</f>
        <v>0</v>
      </c>
      <c r="M3067" s="1" t="str">
        <f>IFERROR(VLOOKUP(ROWS($M$5:M3067),Table_PayItems[[Search Key]:[Concentrated Name]],2,FALSE),"")</f>
        <v>Ilex verticillata Red Sprite, #3 cont. - $Ea</v>
      </c>
      <c r="N3067" s="1" t="str">
        <f>IFERROR(VLOOKUP(ROWS($M$5:N3067),$L$5:$M$7000,2,FALSE),"")</f>
        <v/>
      </c>
      <c r="O3067" s="1" t="str">
        <f>IFERROR(VLOOKUP(ROWS($O$5:O3067),$K$5:$L$7000,2,FALSE),"")</f>
        <v/>
      </c>
    </row>
    <row r="3068" spans="2:15" ht="15" customHeight="1" x14ac:dyDescent="0.25">
      <c r="B3068" s="178" t="s">
        <v>12696</v>
      </c>
      <c r="C3068" s="178" t="s">
        <v>88</v>
      </c>
      <c r="D3068" s="178" t="s">
        <v>7321</v>
      </c>
      <c r="E3068" s="178" t="s">
        <v>6993</v>
      </c>
      <c r="F3068" s="178" t="s">
        <v>17</v>
      </c>
      <c r="G3068" s="1">
        <f>IF(ISNUMBER(Pay_Item_Search_Text),IF(ISNUMBER(IF(FIND(Pay_Item_Search_Text,B3068)=1,1, "FALSE")),MAX(G$4:$G3067)+1,IF(ISNUMBER(Pay_Item_Search_Text),0,IF(ISNUMBER(SEARCH(Pay_Item_Search_Text,H3068)),MAX(G$4:$G3067)+1,0))),IF(ISNUMBER(Pay_Item_Search_Text),0,IF(ISNUMBER(SEARCH(Pay_Item_Search_Text,H3068)),MAX(G$4:$G3067)+1,0)))</f>
        <v>3064</v>
      </c>
      <c r="H3068" s="1" t="str">
        <f>IF(Table_PayItems[[#This Row],[Description]]="_","_ Unique Item - "&amp;Table_PayItems[[#This Row],[Item]]&amp;" - $"&amp;Table_PayItems[[#This Row],[Unit]],Table_PayItems[[#This Row],[Description]]&amp;" - $"&amp;Table_PayItems[[#This Row],[Unit]])</f>
        <v>Ilex verticillata Red Sprite, #5 cont. - $Ea</v>
      </c>
      <c r="I3068" s="29" t="str">
        <f>IFERROR(VLOOKUP(ROWS($M$5:M3068),Table_PayItems[[Search Key]:[Concentrated Name]],2,FALSE),"")</f>
        <v>Ilex verticillata Red Sprite, #5 cont. - $Ea</v>
      </c>
      <c r="J3068" s="1"/>
      <c r="K3068" s="1"/>
      <c r="L3068" s="22">
        <f>IF(ISNUMBER(SEARCH(Pay_Item_Search_Text_2,M3068)),MAX($L$4:L3067)+1,0)</f>
        <v>0</v>
      </c>
      <c r="M3068" s="1" t="str">
        <f>IFERROR(VLOOKUP(ROWS($M$5:M3068),Table_PayItems[[Search Key]:[Concentrated Name]],2,FALSE),"")</f>
        <v>Ilex verticillata Red Sprite, #5 cont. - $Ea</v>
      </c>
      <c r="N3068" s="1" t="str">
        <f>IFERROR(VLOOKUP(ROWS($M$5:N3068),$L$5:$M$7000,2,FALSE),"")</f>
        <v/>
      </c>
      <c r="O3068" s="1" t="str">
        <f>IFERROR(VLOOKUP(ROWS($O$5:O3068),$K$5:$L$7000,2,FALSE),"")</f>
        <v/>
      </c>
    </row>
    <row r="3069" spans="2:15" ht="15" customHeight="1" x14ac:dyDescent="0.25">
      <c r="B3069" s="178" t="s">
        <v>12697</v>
      </c>
      <c r="C3069" s="178" t="s">
        <v>88</v>
      </c>
      <c r="D3069" s="178" t="s">
        <v>7322</v>
      </c>
      <c r="E3069" s="178" t="s">
        <v>6993</v>
      </c>
      <c r="F3069" s="178" t="s">
        <v>17</v>
      </c>
      <c r="G3069" s="1">
        <f>IF(ISNUMBER(Pay_Item_Search_Text),IF(ISNUMBER(IF(FIND(Pay_Item_Search_Text,B3069)=1,1, "FALSE")),MAX(G$4:$G3068)+1,IF(ISNUMBER(Pay_Item_Search_Text),0,IF(ISNUMBER(SEARCH(Pay_Item_Search_Text,H3069)),MAX(G$4:$G3068)+1,0))),IF(ISNUMBER(Pay_Item_Search_Text),0,IF(ISNUMBER(SEARCH(Pay_Item_Search_Text,H3069)),MAX(G$4:$G3068)+1,0)))</f>
        <v>3065</v>
      </c>
      <c r="H3069" s="1" t="str">
        <f>IF(Table_PayItems[[#This Row],[Description]]="_","_ Unique Item - "&amp;Table_PayItems[[#This Row],[Item]]&amp;" - $"&amp;Table_PayItems[[#This Row],[Unit]],Table_PayItems[[#This Row],[Description]]&amp;" - $"&amp;Table_PayItems[[#This Row],[Unit]])</f>
        <v>Ilex verticillata Sparkleberry, #2 cont. - $Ea</v>
      </c>
      <c r="I3069" s="29" t="str">
        <f>IFERROR(VLOOKUP(ROWS($M$5:M3069),Table_PayItems[[Search Key]:[Concentrated Name]],2,FALSE),"")</f>
        <v>Ilex verticillata Sparkleberry, #2 cont. - $Ea</v>
      </c>
      <c r="J3069" s="1"/>
      <c r="K3069" s="1"/>
      <c r="L3069" s="22">
        <f>IF(ISNUMBER(SEARCH(Pay_Item_Search_Text_2,M3069)),MAX($L$4:L3068)+1,0)</f>
        <v>0</v>
      </c>
      <c r="M3069" s="1" t="str">
        <f>IFERROR(VLOOKUP(ROWS($M$5:M3069),Table_PayItems[[Search Key]:[Concentrated Name]],2,FALSE),"")</f>
        <v>Ilex verticillata Sparkleberry, #2 cont. - $Ea</v>
      </c>
      <c r="N3069" s="1" t="str">
        <f>IFERROR(VLOOKUP(ROWS($M$5:N3069),$L$5:$M$7000,2,FALSE),"")</f>
        <v/>
      </c>
      <c r="O3069" s="1" t="str">
        <f>IFERROR(VLOOKUP(ROWS($O$5:O3069),$K$5:$L$7000,2,FALSE),"")</f>
        <v/>
      </c>
    </row>
    <row r="3070" spans="2:15" ht="15" customHeight="1" x14ac:dyDescent="0.25">
      <c r="B3070" s="178" t="s">
        <v>12698</v>
      </c>
      <c r="C3070" s="178" t="s">
        <v>88</v>
      </c>
      <c r="D3070" s="178" t="s">
        <v>7323</v>
      </c>
      <c r="E3070" s="178" t="s">
        <v>6993</v>
      </c>
      <c r="F3070" s="178" t="s">
        <v>17</v>
      </c>
      <c r="G3070" s="1">
        <f>IF(ISNUMBER(Pay_Item_Search_Text),IF(ISNUMBER(IF(FIND(Pay_Item_Search_Text,B3070)=1,1, "FALSE")),MAX(G$4:$G3069)+1,IF(ISNUMBER(Pay_Item_Search_Text),0,IF(ISNUMBER(SEARCH(Pay_Item_Search_Text,H3070)),MAX(G$4:$G3069)+1,0))),IF(ISNUMBER(Pay_Item_Search_Text),0,IF(ISNUMBER(SEARCH(Pay_Item_Search_Text,H3070)),MAX(G$4:$G3069)+1,0)))</f>
        <v>3066</v>
      </c>
      <c r="H3070" s="1" t="str">
        <f>IF(Table_PayItems[[#This Row],[Description]]="_","_ Unique Item - "&amp;Table_PayItems[[#This Row],[Item]]&amp;" - $"&amp;Table_PayItems[[#This Row],[Unit]],Table_PayItems[[#This Row],[Description]]&amp;" - $"&amp;Table_PayItems[[#This Row],[Unit]])</f>
        <v>Ilex verticillata Sparkleberry, #3 cont. - $Ea</v>
      </c>
      <c r="I3070" s="29" t="str">
        <f>IFERROR(VLOOKUP(ROWS($M$5:M3070),Table_PayItems[[Search Key]:[Concentrated Name]],2,FALSE),"")</f>
        <v>Ilex verticillata Sparkleberry, #3 cont. - $Ea</v>
      </c>
      <c r="J3070" s="1"/>
      <c r="K3070" s="1"/>
      <c r="L3070" s="22">
        <f>IF(ISNUMBER(SEARCH(Pay_Item_Search_Text_2,M3070)),MAX($L$4:L3069)+1,0)</f>
        <v>0</v>
      </c>
      <c r="M3070" s="1" t="str">
        <f>IFERROR(VLOOKUP(ROWS($M$5:M3070),Table_PayItems[[Search Key]:[Concentrated Name]],2,FALSE),"")</f>
        <v>Ilex verticillata Sparkleberry, #3 cont. - $Ea</v>
      </c>
      <c r="N3070" s="1" t="str">
        <f>IFERROR(VLOOKUP(ROWS($M$5:N3070),$L$5:$M$7000,2,FALSE),"")</f>
        <v/>
      </c>
      <c r="O3070" s="1" t="str">
        <f>IFERROR(VLOOKUP(ROWS($O$5:O3070),$K$5:$L$7000,2,FALSE),"")</f>
        <v/>
      </c>
    </row>
    <row r="3071" spans="2:15" ht="15" customHeight="1" x14ac:dyDescent="0.25">
      <c r="B3071" s="178" t="s">
        <v>12699</v>
      </c>
      <c r="C3071" s="178" t="s">
        <v>88</v>
      </c>
      <c r="D3071" s="178" t="s">
        <v>7324</v>
      </c>
      <c r="E3071" s="178" t="s">
        <v>6993</v>
      </c>
      <c r="F3071" s="178" t="s">
        <v>17</v>
      </c>
      <c r="G3071" s="1">
        <f>IF(ISNUMBER(Pay_Item_Search_Text),IF(ISNUMBER(IF(FIND(Pay_Item_Search_Text,B3071)=1,1, "FALSE")),MAX(G$4:$G3070)+1,IF(ISNUMBER(Pay_Item_Search_Text),0,IF(ISNUMBER(SEARCH(Pay_Item_Search_Text,H3071)),MAX(G$4:$G3070)+1,0))),IF(ISNUMBER(Pay_Item_Search_Text),0,IF(ISNUMBER(SEARCH(Pay_Item_Search_Text,H3071)),MAX(G$4:$G3070)+1,0)))</f>
        <v>3067</v>
      </c>
      <c r="H3071" s="1" t="str">
        <f>IF(Table_PayItems[[#This Row],[Description]]="_","_ Unique Item - "&amp;Table_PayItems[[#This Row],[Item]]&amp;" - $"&amp;Table_PayItems[[#This Row],[Unit]],Table_PayItems[[#This Row],[Description]]&amp;" - $"&amp;Table_PayItems[[#This Row],[Unit]])</f>
        <v>Ilex verticillata Sparkleberry, #5 cont. - $Ea</v>
      </c>
      <c r="I3071" s="29" t="str">
        <f>IFERROR(VLOOKUP(ROWS($M$5:M3071),Table_PayItems[[Search Key]:[Concentrated Name]],2,FALSE),"")</f>
        <v>Ilex verticillata Sparkleberry, #5 cont. - $Ea</v>
      </c>
      <c r="J3071" s="1"/>
      <c r="K3071" s="1"/>
      <c r="L3071" s="22">
        <f>IF(ISNUMBER(SEARCH(Pay_Item_Search_Text_2,M3071)),MAX($L$4:L3070)+1,0)</f>
        <v>0</v>
      </c>
      <c r="M3071" s="1" t="str">
        <f>IFERROR(VLOOKUP(ROWS($M$5:M3071),Table_PayItems[[Search Key]:[Concentrated Name]],2,FALSE),"")</f>
        <v>Ilex verticillata Sparkleberry, #5 cont. - $Ea</v>
      </c>
      <c r="N3071" s="1" t="str">
        <f>IFERROR(VLOOKUP(ROWS($M$5:N3071),$L$5:$M$7000,2,FALSE),"")</f>
        <v/>
      </c>
      <c r="O3071" s="1" t="str">
        <f>IFERROR(VLOOKUP(ROWS($O$5:O3071),$K$5:$L$7000,2,FALSE),"")</f>
        <v/>
      </c>
    </row>
    <row r="3072" spans="2:15" ht="15" customHeight="1" x14ac:dyDescent="0.25">
      <c r="B3072" s="178" t="s">
        <v>12700</v>
      </c>
      <c r="C3072" s="178" t="s">
        <v>88</v>
      </c>
      <c r="D3072" s="178" t="s">
        <v>7325</v>
      </c>
      <c r="E3072" s="178" t="s">
        <v>6993</v>
      </c>
      <c r="F3072" s="178" t="s">
        <v>17</v>
      </c>
      <c r="G3072" s="1">
        <f>IF(ISNUMBER(Pay_Item_Search_Text),IF(ISNUMBER(IF(FIND(Pay_Item_Search_Text,B3072)=1,1, "FALSE")),MAX(G$4:$G3071)+1,IF(ISNUMBER(Pay_Item_Search_Text),0,IF(ISNUMBER(SEARCH(Pay_Item_Search_Text,H3072)),MAX(G$4:$G3071)+1,0))),IF(ISNUMBER(Pay_Item_Search_Text),0,IF(ISNUMBER(SEARCH(Pay_Item_Search_Text,H3072)),MAX(G$4:$G3071)+1,0)))</f>
        <v>3068</v>
      </c>
      <c r="H3072" s="1" t="str">
        <f>IF(Table_PayItems[[#This Row],[Description]]="_","_ Unique Item - "&amp;Table_PayItems[[#This Row],[Item]]&amp;" - $"&amp;Table_PayItems[[#This Row],[Unit]],Table_PayItems[[#This Row],[Description]]&amp;" - $"&amp;Table_PayItems[[#This Row],[Unit]])</f>
        <v>Ilex verticillata Winter Red (female), #2 cont. - $Ea</v>
      </c>
      <c r="I3072" s="29" t="str">
        <f>IFERROR(VLOOKUP(ROWS($M$5:M3072),Table_PayItems[[Search Key]:[Concentrated Name]],2,FALSE),"")</f>
        <v>Ilex verticillata Winter Red (female), #2 cont. - $Ea</v>
      </c>
      <c r="J3072" s="1"/>
      <c r="K3072" s="1"/>
      <c r="L3072" s="22">
        <f>IF(ISNUMBER(SEARCH(Pay_Item_Search_Text_2,M3072)),MAX($L$4:L3071)+1,0)</f>
        <v>0</v>
      </c>
      <c r="M3072" s="1" t="str">
        <f>IFERROR(VLOOKUP(ROWS($M$5:M3072),Table_PayItems[[Search Key]:[Concentrated Name]],2,FALSE),"")</f>
        <v>Ilex verticillata Winter Red (female), #2 cont. - $Ea</v>
      </c>
      <c r="N3072" s="1" t="str">
        <f>IFERROR(VLOOKUP(ROWS($M$5:N3072),$L$5:$M$7000,2,FALSE),"")</f>
        <v/>
      </c>
      <c r="O3072" s="1" t="str">
        <f>IFERROR(VLOOKUP(ROWS($O$5:O3072),$K$5:$L$7000,2,FALSE),"")</f>
        <v/>
      </c>
    </row>
    <row r="3073" spans="2:15" ht="15" customHeight="1" x14ac:dyDescent="0.25">
      <c r="B3073" s="178" t="s">
        <v>12701</v>
      </c>
      <c r="C3073" s="178" t="s">
        <v>88</v>
      </c>
      <c r="D3073" s="178" t="s">
        <v>7326</v>
      </c>
      <c r="E3073" s="178" t="s">
        <v>6993</v>
      </c>
      <c r="F3073" s="178" t="s">
        <v>17</v>
      </c>
      <c r="G3073" s="1">
        <f>IF(ISNUMBER(Pay_Item_Search_Text),IF(ISNUMBER(IF(FIND(Pay_Item_Search_Text,B3073)=1,1, "FALSE")),MAX(G$4:$G3072)+1,IF(ISNUMBER(Pay_Item_Search_Text),0,IF(ISNUMBER(SEARCH(Pay_Item_Search_Text,H3073)),MAX(G$4:$G3072)+1,0))),IF(ISNUMBER(Pay_Item_Search_Text),0,IF(ISNUMBER(SEARCH(Pay_Item_Search_Text,H3073)),MAX(G$4:$G3072)+1,0)))</f>
        <v>3069</v>
      </c>
      <c r="H3073" s="1" t="str">
        <f>IF(Table_PayItems[[#This Row],[Description]]="_","_ Unique Item - "&amp;Table_PayItems[[#This Row],[Item]]&amp;" - $"&amp;Table_PayItems[[#This Row],[Unit]],Table_PayItems[[#This Row],[Description]]&amp;" - $"&amp;Table_PayItems[[#This Row],[Unit]])</f>
        <v>Ilex verticillata Winter Red (female), #3 cont. - $Ea</v>
      </c>
      <c r="I3073" s="29" t="str">
        <f>IFERROR(VLOOKUP(ROWS($M$5:M3073),Table_PayItems[[Search Key]:[Concentrated Name]],2,FALSE),"")</f>
        <v>Ilex verticillata Winter Red (female), #3 cont. - $Ea</v>
      </c>
      <c r="J3073" s="1"/>
      <c r="K3073" s="1"/>
      <c r="L3073" s="22">
        <f>IF(ISNUMBER(SEARCH(Pay_Item_Search_Text_2,M3073)),MAX($L$4:L3072)+1,0)</f>
        <v>0</v>
      </c>
      <c r="M3073" s="1" t="str">
        <f>IFERROR(VLOOKUP(ROWS($M$5:M3073),Table_PayItems[[Search Key]:[Concentrated Name]],2,FALSE),"")</f>
        <v>Ilex verticillata Winter Red (female), #3 cont. - $Ea</v>
      </c>
      <c r="N3073" s="1" t="str">
        <f>IFERROR(VLOOKUP(ROWS($M$5:N3073),$L$5:$M$7000,2,FALSE),"")</f>
        <v/>
      </c>
      <c r="O3073" s="1" t="str">
        <f>IFERROR(VLOOKUP(ROWS($O$5:O3073),$K$5:$L$7000,2,FALSE),"")</f>
        <v/>
      </c>
    </row>
    <row r="3074" spans="2:15" ht="15" customHeight="1" x14ac:dyDescent="0.25">
      <c r="B3074" s="178" t="s">
        <v>12702</v>
      </c>
      <c r="C3074" s="178" t="s">
        <v>88</v>
      </c>
      <c r="D3074" s="178" t="s">
        <v>7327</v>
      </c>
      <c r="E3074" s="178" t="s">
        <v>6993</v>
      </c>
      <c r="F3074" s="178" t="s">
        <v>17</v>
      </c>
      <c r="G3074" s="1">
        <f>IF(ISNUMBER(Pay_Item_Search_Text),IF(ISNUMBER(IF(FIND(Pay_Item_Search_Text,B3074)=1,1, "FALSE")),MAX(G$4:$G3073)+1,IF(ISNUMBER(Pay_Item_Search_Text),0,IF(ISNUMBER(SEARCH(Pay_Item_Search_Text,H3074)),MAX(G$4:$G3073)+1,0))),IF(ISNUMBER(Pay_Item_Search_Text),0,IF(ISNUMBER(SEARCH(Pay_Item_Search_Text,H3074)),MAX(G$4:$G3073)+1,0)))</f>
        <v>3070</v>
      </c>
      <c r="H3074" s="1" t="str">
        <f>IF(Table_PayItems[[#This Row],[Description]]="_","_ Unique Item - "&amp;Table_PayItems[[#This Row],[Item]]&amp;" - $"&amp;Table_PayItems[[#This Row],[Unit]],Table_PayItems[[#This Row],[Description]]&amp;" - $"&amp;Table_PayItems[[#This Row],[Unit]])</f>
        <v>Ilex verticillata Winter Red (female), #5 cont. - $Ea</v>
      </c>
      <c r="I3074" s="29" t="str">
        <f>IFERROR(VLOOKUP(ROWS($M$5:M3074),Table_PayItems[[Search Key]:[Concentrated Name]],2,FALSE),"")</f>
        <v>Ilex verticillata Winter Red (female), #5 cont. - $Ea</v>
      </c>
      <c r="J3074" s="1"/>
      <c r="K3074" s="1"/>
      <c r="L3074" s="22">
        <f>IF(ISNUMBER(SEARCH(Pay_Item_Search_Text_2,M3074)),MAX($L$4:L3073)+1,0)</f>
        <v>0</v>
      </c>
      <c r="M3074" s="1" t="str">
        <f>IFERROR(VLOOKUP(ROWS($M$5:M3074),Table_PayItems[[Search Key]:[Concentrated Name]],2,FALSE),"")</f>
        <v>Ilex verticillata Winter Red (female), #5 cont. - $Ea</v>
      </c>
      <c r="N3074" s="1" t="str">
        <f>IFERROR(VLOOKUP(ROWS($M$5:N3074),$L$5:$M$7000,2,FALSE),"")</f>
        <v/>
      </c>
      <c r="O3074" s="1" t="str">
        <f>IFERROR(VLOOKUP(ROWS($O$5:O3074),$K$5:$L$7000,2,FALSE),"")</f>
        <v/>
      </c>
    </row>
    <row r="3075" spans="2:15" ht="15" customHeight="1" x14ac:dyDescent="0.25">
      <c r="B3075" s="178" t="s">
        <v>12703</v>
      </c>
      <c r="C3075" s="178" t="s">
        <v>88</v>
      </c>
      <c r="D3075" s="178" t="s">
        <v>4210</v>
      </c>
      <c r="E3075" s="178" t="s">
        <v>6993</v>
      </c>
      <c r="F3075" s="178" t="s">
        <v>17</v>
      </c>
      <c r="G3075" s="1">
        <f>IF(ISNUMBER(Pay_Item_Search_Text),IF(ISNUMBER(IF(FIND(Pay_Item_Search_Text,B3075)=1,1, "FALSE")),MAX(G$4:$G3074)+1,IF(ISNUMBER(Pay_Item_Search_Text),0,IF(ISNUMBER(SEARCH(Pay_Item_Search_Text,H3075)),MAX(G$4:$G3074)+1,0))),IF(ISNUMBER(Pay_Item_Search_Text),0,IF(ISNUMBER(SEARCH(Pay_Item_Search_Text,H3075)),MAX(G$4:$G3074)+1,0)))</f>
        <v>3071</v>
      </c>
      <c r="H3075" s="1" t="str">
        <f>IF(Table_PayItems[[#This Row],[Description]]="_","_ Unique Item - "&amp;Table_PayItems[[#This Row],[Item]]&amp;" - $"&amp;Table_PayItems[[#This Row],[Unit]],Table_PayItems[[#This Row],[Description]]&amp;" - $"&amp;Table_PayItems[[#This Row],[Unit]])</f>
        <v>Ilex verticillata, #2 cont. - $Ea</v>
      </c>
      <c r="I3075" s="29" t="str">
        <f>IFERROR(VLOOKUP(ROWS($M$5:M3075),Table_PayItems[[Search Key]:[Concentrated Name]],2,FALSE),"")</f>
        <v>Ilex verticillata, #2 cont. - $Ea</v>
      </c>
      <c r="J3075" s="1"/>
      <c r="K3075" s="1"/>
      <c r="L3075" s="22">
        <f>IF(ISNUMBER(SEARCH(Pay_Item_Search_Text_2,M3075)),MAX($L$4:L3074)+1,0)</f>
        <v>0</v>
      </c>
      <c r="M3075" s="1" t="str">
        <f>IFERROR(VLOOKUP(ROWS($M$5:M3075),Table_PayItems[[Search Key]:[Concentrated Name]],2,FALSE),"")</f>
        <v>Ilex verticillata, #2 cont. - $Ea</v>
      </c>
      <c r="N3075" s="1" t="str">
        <f>IFERROR(VLOOKUP(ROWS($M$5:N3075),$L$5:$M$7000,2,FALSE),"")</f>
        <v/>
      </c>
      <c r="O3075" s="1" t="str">
        <f>IFERROR(VLOOKUP(ROWS($O$5:O3075),$K$5:$L$7000,2,FALSE),"")</f>
        <v/>
      </c>
    </row>
    <row r="3076" spans="2:15" ht="15" customHeight="1" x14ac:dyDescent="0.25">
      <c r="B3076" s="178" t="s">
        <v>12704</v>
      </c>
      <c r="C3076" s="178" t="s">
        <v>88</v>
      </c>
      <c r="D3076" s="178" t="s">
        <v>4211</v>
      </c>
      <c r="E3076" s="178" t="s">
        <v>6993</v>
      </c>
      <c r="F3076" s="178" t="s">
        <v>17</v>
      </c>
      <c r="G3076" s="1">
        <f>IF(ISNUMBER(Pay_Item_Search_Text),IF(ISNUMBER(IF(FIND(Pay_Item_Search_Text,B3076)=1,1, "FALSE")),MAX(G$4:$G3075)+1,IF(ISNUMBER(Pay_Item_Search_Text),0,IF(ISNUMBER(SEARCH(Pay_Item_Search_Text,H3076)),MAX(G$4:$G3075)+1,0))),IF(ISNUMBER(Pay_Item_Search_Text),0,IF(ISNUMBER(SEARCH(Pay_Item_Search_Text,H3076)),MAX(G$4:$G3075)+1,0)))</f>
        <v>3072</v>
      </c>
      <c r="H3076" s="1" t="str">
        <f>IF(Table_PayItems[[#This Row],[Description]]="_","_ Unique Item - "&amp;Table_PayItems[[#This Row],[Item]]&amp;" - $"&amp;Table_PayItems[[#This Row],[Unit]],Table_PayItems[[#This Row],[Description]]&amp;" - $"&amp;Table_PayItems[[#This Row],[Unit]])</f>
        <v>Ilex verticillata, #3 cont. - $Ea</v>
      </c>
      <c r="I3076" s="29" t="str">
        <f>IFERROR(VLOOKUP(ROWS($M$5:M3076),Table_PayItems[[Search Key]:[Concentrated Name]],2,FALSE),"")</f>
        <v>Ilex verticillata, #3 cont. - $Ea</v>
      </c>
      <c r="J3076" s="1"/>
      <c r="K3076" s="1"/>
      <c r="L3076" s="22">
        <f>IF(ISNUMBER(SEARCH(Pay_Item_Search_Text_2,M3076)),MAX($L$4:L3075)+1,0)</f>
        <v>0</v>
      </c>
      <c r="M3076" s="1" t="str">
        <f>IFERROR(VLOOKUP(ROWS($M$5:M3076),Table_PayItems[[Search Key]:[Concentrated Name]],2,FALSE),"")</f>
        <v>Ilex verticillata, #3 cont. - $Ea</v>
      </c>
      <c r="N3076" s="1" t="str">
        <f>IFERROR(VLOOKUP(ROWS($M$5:N3076),$L$5:$M$7000,2,FALSE),"")</f>
        <v/>
      </c>
      <c r="O3076" s="1" t="str">
        <f>IFERROR(VLOOKUP(ROWS($O$5:O3076),$K$5:$L$7000,2,FALSE),"")</f>
        <v/>
      </c>
    </row>
    <row r="3077" spans="2:15" ht="15" customHeight="1" x14ac:dyDescent="0.25">
      <c r="B3077" s="178" t="s">
        <v>12705</v>
      </c>
      <c r="C3077" s="178" t="s">
        <v>88</v>
      </c>
      <c r="D3077" s="178" t="s">
        <v>4212</v>
      </c>
      <c r="E3077" s="178" t="s">
        <v>6993</v>
      </c>
      <c r="F3077" s="178" t="s">
        <v>17</v>
      </c>
      <c r="G3077" s="1">
        <f>IF(ISNUMBER(Pay_Item_Search_Text),IF(ISNUMBER(IF(FIND(Pay_Item_Search_Text,B3077)=1,1, "FALSE")),MAX(G$4:$G3076)+1,IF(ISNUMBER(Pay_Item_Search_Text),0,IF(ISNUMBER(SEARCH(Pay_Item_Search_Text,H3077)),MAX(G$4:$G3076)+1,0))),IF(ISNUMBER(Pay_Item_Search_Text),0,IF(ISNUMBER(SEARCH(Pay_Item_Search_Text,H3077)),MAX(G$4:$G3076)+1,0)))</f>
        <v>3073</v>
      </c>
      <c r="H3077" s="1" t="str">
        <f>IF(Table_PayItems[[#This Row],[Description]]="_","_ Unique Item - "&amp;Table_PayItems[[#This Row],[Item]]&amp;" - $"&amp;Table_PayItems[[#This Row],[Unit]],Table_PayItems[[#This Row],[Description]]&amp;" - $"&amp;Table_PayItems[[#This Row],[Unit]])</f>
        <v>Ilex verticillata, #5 cont. - $Ea</v>
      </c>
      <c r="I3077" s="29" t="str">
        <f>IFERROR(VLOOKUP(ROWS($M$5:M3077),Table_PayItems[[Search Key]:[Concentrated Name]],2,FALSE),"")</f>
        <v>Ilex verticillata, #5 cont. - $Ea</v>
      </c>
      <c r="J3077" s="1"/>
      <c r="K3077" s="1"/>
      <c r="L3077" s="22">
        <f>IF(ISNUMBER(SEARCH(Pay_Item_Search_Text_2,M3077)),MAX($L$4:L3076)+1,0)</f>
        <v>0</v>
      </c>
      <c r="M3077" s="1" t="str">
        <f>IFERROR(VLOOKUP(ROWS($M$5:M3077),Table_PayItems[[Search Key]:[Concentrated Name]],2,FALSE),"")</f>
        <v>Ilex verticillata, #5 cont. - $Ea</v>
      </c>
      <c r="N3077" s="1" t="str">
        <f>IFERROR(VLOOKUP(ROWS($M$5:N3077),$L$5:$M$7000,2,FALSE),"")</f>
        <v/>
      </c>
      <c r="O3077" s="1" t="str">
        <f>IFERROR(VLOOKUP(ROWS($O$5:O3077),$K$5:$L$7000,2,FALSE),"")</f>
        <v/>
      </c>
    </row>
    <row r="3078" spans="2:15" ht="15" customHeight="1" x14ac:dyDescent="0.25">
      <c r="B3078" s="178" t="s">
        <v>12706</v>
      </c>
      <c r="C3078" s="178" t="s">
        <v>88</v>
      </c>
      <c r="D3078" s="178" t="s">
        <v>4213</v>
      </c>
      <c r="E3078" s="178" t="s">
        <v>6993</v>
      </c>
      <c r="F3078" s="178" t="s">
        <v>17</v>
      </c>
      <c r="G3078" s="1">
        <f>IF(ISNUMBER(Pay_Item_Search_Text),IF(ISNUMBER(IF(FIND(Pay_Item_Search_Text,B3078)=1,1, "FALSE")),MAX(G$4:$G3077)+1,IF(ISNUMBER(Pay_Item_Search_Text),0,IF(ISNUMBER(SEARCH(Pay_Item_Search_Text,H3078)),MAX(G$4:$G3077)+1,0))),IF(ISNUMBER(Pay_Item_Search_Text),0,IF(ISNUMBER(SEARCH(Pay_Item_Search_Text,H3078)),MAX(G$4:$G3077)+1,0)))</f>
        <v>3074</v>
      </c>
      <c r="H3078" s="1" t="str">
        <f>IF(Table_PayItems[[#This Row],[Description]]="_","_ Unique Item - "&amp;Table_PayItems[[#This Row],[Item]]&amp;" - $"&amp;Table_PayItems[[#This Row],[Unit]],Table_PayItems[[#This Row],[Description]]&amp;" - $"&amp;Table_PayItems[[#This Row],[Unit]])</f>
        <v>Ilex verticillata, bareroot, 18-24 inch - $Ea</v>
      </c>
      <c r="I3078" s="29" t="str">
        <f>IFERROR(VLOOKUP(ROWS($M$5:M3078),Table_PayItems[[Search Key]:[Concentrated Name]],2,FALSE),"")</f>
        <v>Ilex verticillata, bareroot, 18-24 inch - $Ea</v>
      </c>
      <c r="J3078" s="1"/>
      <c r="K3078" s="1"/>
      <c r="L3078" s="22">
        <f>IF(ISNUMBER(SEARCH(Pay_Item_Search_Text_2,M3078)),MAX($L$4:L3077)+1,0)</f>
        <v>0</v>
      </c>
      <c r="M3078" s="1" t="str">
        <f>IFERROR(VLOOKUP(ROWS($M$5:M3078),Table_PayItems[[Search Key]:[Concentrated Name]],2,FALSE),"")</f>
        <v>Ilex verticillata, bareroot, 18-24 inch - $Ea</v>
      </c>
      <c r="N3078" s="1" t="str">
        <f>IFERROR(VLOOKUP(ROWS($M$5:N3078),$L$5:$M$7000,2,FALSE),"")</f>
        <v/>
      </c>
      <c r="O3078" s="1" t="str">
        <f>IFERROR(VLOOKUP(ROWS($O$5:O3078),$K$5:$L$7000,2,FALSE),"")</f>
        <v/>
      </c>
    </row>
    <row r="3079" spans="2:15" ht="15" customHeight="1" x14ac:dyDescent="0.25">
      <c r="B3079" s="178" t="s">
        <v>12707</v>
      </c>
      <c r="C3079" s="178" t="s">
        <v>88</v>
      </c>
      <c r="D3079" s="178" t="s">
        <v>4214</v>
      </c>
      <c r="E3079" s="178" t="s">
        <v>6993</v>
      </c>
      <c r="F3079" s="178" t="s">
        <v>17</v>
      </c>
      <c r="G3079" s="1">
        <f>IF(ISNUMBER(Pay_Item_Search_Text),IF(ISNUMBER(IF(FIND(Pay_Item_Search_Text,B3079)=1,1, "FALSE")),MAX(G$4:$G3078)+1,IF(ISNUMBER(Pay_Item_Search_Text),0,IF(ISNUMBER(SEARCH(Pay_Item_Search_Text,H3079)),MAX(G$4:$G3078)+1,0))),IF(ISNUMBER(Pay_Item_Search_Text),0,IF(ISNUMBER(SEARCH(Pay_Item_Search_Text,H3079)),MAX(G$4:$G3078)+1,0)))</f>
        <v>3075</v>
      </c>
      <c r="H3079" s="1" t="str">
        <f>IF(Table_PayItems[[#This Row],[Description]]="_","_ Unique Item - "&amp;Table_PayItems[[#This Row],[Item]]&amp;" - $"&amp;Table_PayItems[[#This Row],[Unit]],Table_PayItems[[#This Row],[Description]]&amp;" - $"&amp;Table_PayItems[[#This Row],[Unit]])</f>
        <v>Ilex verticillata, bareroot, 24-36 inch - $Ea</v>
      </c>
      <c r="I3079" s="29" t="str">
        <f>IFERROR(VLOOKUP(ROWS($M$5:M3079),Table_PayItems[[Search Key]:[Concentrated Name]],2,FALSE),"")</f>
        <v>Ilex verticillata, bareroot, 24-36 inch - $Ea</v>
      </c>
      <c r="J3079" s="1"/>
      <c r="K3079" s="1"/>
      <c r="L3079" s="22">
        <f>IF(ISNUMBER(SEARCH(Pay_Item_Search_Text_2,M3079)),MAX($L$4:L3078)+1,0)</f>
        <v>0</v>
      </c>
      <c r="M3079" s="1" t="str">
        <f>IFERROR(VLOOKUP(ROWS($M$5:M3079),Table_PayItems[[Search Key]:[Concentrated Name]],2,FALSE),"")</f>
        <v>Ilex verticillata, bareroot, 24-36 inch - $Ea</v>
      </c>
      <c r="N3079" s="1" t="str">
        <f>IFERROR(VLOOKUP(ROWS($M$5:N3079),$L$5:$M$7000,2,FALSE),"")</f>
        <v/>
      </c>
      <c r="O3079" s="1" t="str">
        <f>IFERROR(VLOOKUP(ROWS($O$5:O3079),$K$5:$L$7000,2,FALSE),"")</f>
        <v/>
      </c>
    </row>
    <row r="3080" spans="2:15" ht="15" customHeight="1" x14ac:dyDescent="0.25">
      <c r="B3080" s="178" t="s">
        <v>12708</v>
      </c>
      <c r="C3080" s="178" t="s">
        <v>88</v>
      </c>
      <c r="D3080" s="178" t="s">
        <v>7328</v>
      </c>
      <c r="E3080" s="178" t="s">
        <v>6993</v>
      </c>
      <c r="F3080" s="178" t="s">
        <v>17</v>
      </c>
      <c r="G3080" s="1">
        <f>IF(ISNUMBER(Pay_Item_Search_Text),IF(ISNUMBER(IF(FIND(Pay_Item_Search_Text,B3080)=1,1, "FALSE")),MAX(G$4:$G3079)+1,IF(ISNUMBER(Pay_Item_Search_Text),0,IF(ISNUMBER(SEARCH(Pay_Item_Search_Text,H3080)),MAX(G$4:$G3079)+1,0))),IF(ISNUMBER(Pay_Item_Search_Text),0,IF(ISNUMBER(SEARCH(Pay_Item_Search_Text,H3080)),MAX(G$4:$G3079)+1,0)))</f>
        <v>3076</v>
      </c>
      <c r="H3080" s="1" t="str">
        <f>IF(Table_PayItems[[#This Row],[Description]]="_","_ Unique Item - "&amp;Table_PayItems[[#This Row],[Item]]&amp;" - $"&amp;Table_PayItems[[#This Row],[Unit]],Table_PayItems[[#This Row],[Description]]&amp;" - $"&amp;Table_PayItems[[#This Row],[Unit]])</f>
        <v>Ilex x Appollo (male), #2 cont. - $Ea</v>
      </c>
      <c r="I3080" s="29" t="str">
        <f>IFERROR(VLOOKUP(ROWS($M$5:M3080),Table_PayItems[[Search Key]:[Concentrated Name]],2,FALSE),"")</f>
        <v>Ilex x Appollo (male), #2 cont. - $Ea</v>
      </c>
      <c r="J3080" s="1"/>
      <c r="K3080" s="1"/>
      <c r="L3080" s="22">
        <f>IF(ISNUMBER(SEARCH(Pay_Item_Search_Text_2,M3080)),MAX($L$4:L3079)+1,0)</f>
        <v>0</v>
      </c>
      <c r="M3080" s="1" t="str">
        <f>IFERROR(VLOOKUP(ROWS($M$5:M3080),Table_PayItems[[Search Key]:[Concentrated Name]],2,FALSE),"")</f>
        <v>Ilex x Appollo (male), #2 cont. - $Ea</v>
      </c>
      <c r="N3080" s="1" t="str">
        <f>IFERROR(VLOOKUP(ROWS($M$5:N3080),$L$5:$M$7000,2,FALSE),"")</f>
        <v/>
      </c>
      <c r="O3080" s="1" t="str">
        <f>IFERROR(VLOOKUP(ROWS($O$5:O3080),$K$5:$L$7000,2,FALSE),"")</f>
        <v/>
      </c>
    </row>
    <row r="3081" spans="2:15" ht="15" customHeight="1" x14ac:dyDescent="0.25">
      <c r="B3081" s="178" t="s">
        <v>12709</v>
      </c>
      <c r="C3081" s="178" t="s">
        <v>88</v>
      </c>
      <c r="D3081" s="178" t="s">
        <v>7329</v>
      </c>
      <c r="E3081" s="178" t="s">
        <v>6993</v>
      </c>
      <c r="F3081" s="178" t="s">
        <v>17</v>
      </c>
      <c r="G3081" s="1">
        <f>IF(ISNUMBER(Pay_Item_Search_Text),IF(ISNUMBER(IF(FIND(Pay_Item_Search_Text,B3081)=1,1, "FALSE")),MAX(G$4:$G3080)+1,IF(ISNUMBER(Pay_Item_Search_Text),0,IF(ISNUMBER(SEARCH(Pay_Item_Search_Text,H3081)),MAX(G$4:$G3080)+1,0))),IF(ISNUMBER(Pay_Item_Search_Text),0,IF(ISNUMBER(SEARCH(Pay_Item_Search_Text,H3081)),MAX(G$4:$G3080)+1,0)))</f>
        <v>3077</v>
      </c>
      <c r="H3081" s="1" t="str">
        <f>IF(Table_PayItems[[#This Row],[Description]]="_","_ Unique Item - "&amp;Table_PayItems[[#This Row],[Item]]&amp;" - $"&amp;Table_PayItems[[#This Row],[Unit]],Table_PayItems[[#This Row],[Description]]&amp;" - $"&amp;Table_PayItems[[#This Row],[Unit]])</f>
        <v>Ilex x Appollo (male), #3 cont. - $Ea</v>
      </c>
      <c r="I3081" s="29" t="str">
        <f>IFERROR(VLOOKUP(ROWS($M$5:M3081),Table_PayItems[[Search Key]:[Concentrated Name]],2,FALSE),"")</f>
        <v>Ilex x Appollo (male), #3 cont. - $Ea</v>
      </c>
      <c r="J3081" s="1"/>
      <c r="K3081" s="1"/>
      <c r="L3081" s="22">
        <f>IF(ISNUMBER(SEARCH(Pay_Item_Search_Text_2,M3081)),MAX($L$4:L3080)+1,0)</f>
        <v>0</v>
      </c>
      <c r="M3081" s="1" t="str">
        <f>IFERROR(VLOOKUP(ROWS($M$5:M3081),Table_PayItems[[Search Key]:[Concentrated Name]],2,FALSE),"")</f>
        <v>Ilex x Appollo (male), #3 cont. - $Ea</v>
      </c>
      <c r="N3081" s="1" t="str">
        <f>IFERROR(VLOOKUP(ROWS($M$5:N3081),$L$5:$M$7000,2,FALSE),"")</f>
        <v/>
      </c>
      <c r="O3081" s="1" t="str">
        <f>IFERROR(VLOOKUP(ROWS($O$5:O3081),$K$5:$L$7000,2,FALSE),"")</f>
        <v/>
      </c>
    </row>
    <row r="3082" spans="2:15" ht="15" customHeight="1" x14ac:dyDescent="0.25">
      <c r="B3082" s="178" t="s">
        <v>12710</v>
      </c>
      <c r="C3082" s="178" t="s">
        <v>88</v>
      </c>
      <c r="D3082" s="178" t="s">
        <v>7330</v>
      </c>
      <c r="E3082" s="178" t="s">
        <v>6993</v>
      </c>
      <c r="F3082" s="178" t="s">
        <v>17</v>
      </c>
      <c r="G3082" s="1">
        <f>IF(ISNUMBER(Pay_Item_Search_Text),IF(ISNUMBER(IF(FIND(Pay_Item_Search_Text,B3082)=1,1, "FALSE")),MAX(G$4:$G3081)+1,IF(ISNUMBER(Pay_Item_Search_Text),0,IF(ISNUMBER(SEARCH(Pay_Item_Search_Text,H3082)),MAX(G$4:$G3081)+1,0))),IF(ISNUMBER(Pay_Item_Search_Text),0,IF(ISNUMBER(SEARCH(Pay_Item_Search_Text,H3082)),MAX(G$4:$G3081)+1,0)))</f>
        <v>3078</v>
      </c>
      <c r="H3082" s="1" t="str">
        <f>IF(Table_PayItems[[#This Row],[Description]]="_","_ Unique Item - "&amp;Table_PayItems[[#This Row],[Item]]&amp;" - $"&amp;Table_PayItems[[#This Row],[Unit]],Table_PayItems[[#This Row],[Description]]&amp;" - $"&amp;Table_PayItems[[#This Row],[Unit]])</f>
        <v>Ilex x Appollo (male), #5 cont. - $Ea</v>
      </c>
      <c r="I3082" s="29" t="str">
        <f>IFERROR(VLOOKUP(ROWS($M$5:M3082),Table_PayItems[[Search Key]:[Concentrated Name]],2,FALSE),"")</f>
        <v>Ilex x Appollo (male), #5 cont. - $Ea</v>
      </c>
      <c r="J3082" s="1"/>
      <c r="K3082" s="1"/>
      <c r="L3082" s="22">
        <f>IF(ISNUMBER(SEARCH(Pay_Item_Search_Text_2,M3082)),MAX($L$4:L3081)+1,0)</f>
        <v>0</v>
      </c>
      <c r="M3082" s="1" t="str">
        <f>IFERROR(VLOOKUP(ROWS($M$5:M3082),Table_PayItems[[Search Key]:[Concentrated Name]],2,FALSE),"")</f>
        <v>Ilex x Appollo (male), #5 cont. - $Ea</v>
      </c>
      <c r="N3082" s="1" t="str">
        <f>IFERROR(VLOOKUP(ROWS($M$5:N3082),$L$5:$M$7000,2,FALSE),"")</f>
        <v/>
      </c>
      <c r="O3082" s="1" t="str">
        <f>IFERROR(VLOOKUP(ROWS($O$5:O3082),$K$5:$L$7000,2,FALSE),"")</f>
        <v/>
      </c>
    </row>
    <row r="3083" spans="2:15" ht="15" customHeight="1" x14ac:dyDescent="0.25">
      <c r="B3083" s="178" t="s">
        <v>11500</v>
      </c>
      <c r="C3083" s="178" t="s">
        <v>88</v>
      </c>
      <c r="D3083" s="178" t="s">
        <v>3418</v>
      </c>
      <c r="E3083" s="178" t="s">
        <v>17</v>
      </c>
      <c r="F3083" s="178" t="s">
        <v>17</v>
      </c>
      <c r="G3083" s="1">
        <f>IF(ISNUMBER(Pay_Item_Search_Text),IF(ISNUMBER(IF(FIND(Pay_Item_Search_Text,B3083)=1,1, "FALSE")),MAX(G$4:$G3082)+1,IF(ISNUMBER(Pay_Item_Search_Text),0,IF(ISNUMBER(SEARCH(Pay_Item_Search_Text,H3083)),MAX(G$4:$G3082)+1,0))),IF(ISNUMBER(Pay_Item_Search_Text),0,IF(ISNUMBER(SEARCH(Pay_Item_Search_Text,H3083)),MAX(G$4:$G3082)+1,0)))</f>
        <v>3079</v>
      </c>
      <c r="H3083" s="1" t="str">
        <f>IF(Table_PayItems[[#This Row],[Description]]="_","_ Unique Item - "&amp;Table_PayItems[[#This Row],[Item]]&amp;" - $"&amp;Table_PayItems[[#This Row],[Unit]],Table_PayItems[[#This Row],[Description]]&amp;" - $"&amp;Table_PayItems[[#This Row],[Unit]])</f>
        <v>Installing MDOT Supplied Sign, Type I - $Ea</v>
      </c>
      <c r="I3083" s="29" t="str">
        <f>IFERROR(VLOOKUP(ROWS($M$5:M3083),Table_PayItems[[Search Key]:[Concentrated Name]],2,FALSE),"")</f>
        <v>Installing MDOT Supplied Sign, Type I - $Ea</v>
      </c>
      <c r="J3083" s="1"/>
      <c r="K3083" s="1"/>
      <c r="L3083" s="22">
        <f>IF(ISNUMBER(SEARCH(Pay_Item_Search_Text_2,M3083)),MAX($L$4:L3082)+1,0)</f>
        <v>0</v>
      </c>
      <c r="M3083" s="1" t="str">
        <f>IFERROR(VLOOKUP(ROWS($M$5:M3083),Table_PayItems[[Search Key]:[Concentrated Name]],2,FALSE),"")</f>
        <v>Installing MDOT Supplied Sign, Type I - $Ea</v>
      </c>
      <c r="N3083" s="1" t="str">
        <f>IFERROR(VLOOKUP(ROWS($M$5:N3083),$L$5:$M$7000,2,FALSE),"")</f>
        <v/>
      </c>
      <c r="O3083" s="1" t="str">
        <f>IFERROR(VLOOKUP(ROWS($O$5:O3083),$K$5:$L$7000,2,FALSE),"")</f>
        <v/>
      </c>
    </row>
    <row r="3084" spans="2:15" ht="15" customHeight="1" x14ac:dyDescent="0.25">
      <c r="B3084" s="178" t="s">
        <v>11501</v>
      </c>
      <c r="C3084" s="178" t="s">
        <v>88</v>
      </c>
      <c r="D3084" s="178" t="s">
        <v>3419</v>
      </c>
      <c r="E3084" s="178" t="s">
        <v>17</v>
      </c>
      <c r="F3084" s="178" t="s">
        <v>17</v>
      </c>
      <c r="G3084" s="1">
        <f>IF(ISNUMBER(Pay_Item_Search_Text),IF(ISNUMBER(IF(FIND(Pay_Item_Search_Text,B3084)=1,1, "FALSE")),MAX(G$4:$G3083)+1,IF(ISNUMBER(Pay_Item_Search_Text),0,IF(ISNUMBER(SEARCH(Pay_Item_Search_Text,H3084)),MAX(G$4:$G3083)+1,0))),IF(ISNUMBER(Pay_Item_Search_Text),0,IF(ISNUMBER(SEARCH(Pay_Item_Search_Text,H3084)),MAX(G$4:$G3083)+1,0)))</f>
        <v>3080</v>
      </c>
      <c r="H3084" s="1" t="str">
        <f>IF(Table_PayItems[[#This Row],[Description]]="_","_ Unique Item - "&amp;Table_PayItems[[#This Row],[Item]]&amp;" - $"&amp;Table_PayItems[[#This Row],[Unit]],Table_PayItems[[#This Row],[Description]]&amp;" - $"&amp;Table_PayItems[[#This Row],[Unit]])</f>
        <v>Installing MDOT Supplied Sign, Type II - $Ea</v>
      </c>
      <c r="I3084" s="29" t="str">
        <f>IFERROR(VLOOKUP(ROWS($M$5:M3084),Table_PayItems[[Search Key]:[Concentrated Name]],2,FALSE),"")</f>
        <v>Installing MDOT Supplied Sign, Type II - $Ea</v>
      </c>
      <c r="J3084" s="1"/>
      <c r="K3084" s="1"/>
      <c r="L3084" s="22">
        <f>IF(ISNUMBER(SEARCH(Pay_Item_Search_Text_2,M3084)),MAX($L$4:L3083)+1,0)</f>
        <v>0</v>
      </c>
      <c r="M3084" s="1" t="str">
        <f>IFERROR(VLOOKUP(ROWS($M$5:M3084),Table_PayItems[[Search Key]:[Concentrated Name]],2,FALSE),"")</f>
        <v>Installing MDOT Supplied Sign, Type II - $Ea</v>
      </c>
      <c r="N3084" s="1" t="str">
        <f>IFERROR(VLOOKUP(ROWS($M$5:N3084),$L$5:$M$7000,2,FALSE),"")</f>
        <v/>
      </c>
      <c r="O3084" s="1" t="str">
        <f>IFERROR(VLOOKUP(ROWS($O$5:O3084),$K$5:$L$7000,2,FALSE),"")</f>
        <v/>
      </c>
    </row>
    <row r="3085" spans="2:15" ht="15" customHeight="1" x14ac:dyDescent="0.25">
      <c r="B3085" s="178" t="s">
        <v>11502</v>
      </c>
      <c r="C3085" s="178" t="s">
        <v>88</v>
      </c>
      <c r="D3085" s="178" t="s">
        <v>3420</v>
      </c>
      <c r="E3085" s="178" t="s">
        <v>17</v>
      </c>
      <c r="F3085" s="178" t="s">
        <v>17</v>
      </c>
      <c r="G3085" s="1">
        <f>IF(ISNUMBER(Pay_Item_Search_Text),IF(ISNUMBER(IF(FIND(Pay_Item_Search_Text,B3085)=1,1, "FALSE")),MAX(G$4:$G3084)+1,IF(ISNUMBER(Pay_Item_Search_Text),0,IF(ISNUMBER(SEARCH(Pay_Item_Search_Text,H3085)),MAX(G$4:$G3084)+1,0))),IF(ISNUMBER(Pay_Item_Search_Text),0,IF(ISNUMBER(SEARCH(Pay_Item_Search_Text,H3085)),MAX(G$4:$G3084)+1,0)))</f>
        <v>3081</v>
      </c>
      <c r="H3085" s="1" t="str">
        <f>IF(Table_PayItems[[#This Row],[Description]]="_","_ Unique Item - "&amp;Table_PayItems[[#This Row],[Item]]&amp;" - $"&amp;Table_PayItems[[#This Row],[Unit]],Table_PayItems[[#This Row],[Description]]&amp;" - $"&amp;Table_PayItems[[#This Row],[Unit]])</f>
        <v>Installing MDOT Supplied Sign, Type III - $Ea</v>
      </c>
      <c r="I3085" s="29" t="str">
        <f>IFERROR(VLOOKUP(ROWS($M$5:M3085),Table_PayItems[[Search Key]:[Concentrated Name]],2,FALSE),"")</f>
        <v>Installing MDOT Supplied Sign, Type III - $Ea</v>
      </c>
      <c r="J3085" s="1"/>
      <c r="K3085" s="1"/>
      <c r="L3085" s="22">
        <f>IF(ISNUMBER(SEARCH(Pay_Item_Search_Text_2,M3085)),MAX($L$4:L3084)+1,0)</f>
        <v>0</v>
      </c>
      <c r="M3085" s="1" t="str">
        <f>IFERROR(VLOOKUP(ROWS($M$5:M3085),Table_PayItems[[Search Key]:[Concentrated Name]],2,FALSE),"")</f>
        <v>Installing MDOT Supplied Sign, Type III - $Ea</v>
      </c>
      <c r="N3085" s="1" t="str">
        <f>IFERROR(VLOOKUP(ROWS($M$5:N3085),$L$5:$M$7000,2,FALSE),"")</f>
        <v/>
      </c>
      <c r="O3085" s="1" t="str">
        <f>IFERROR(VLOOKUP(ROWS($O$5:O3085),$K$5:$L$7000,2,FALSE),"")</f>
        <v/>
      </c>
    </row>
    <row r="3086" spans="2:15" ht="15" customHeight="1" x14ac:dyDescent="0.25">
      <c r="B3086" s="178" t="s">
        <v>11503</v>
      </c>
      <c r="C3086" s="178" t="s">
        <v>88</v>
      </c>
      <c r="D3086" s="178" t="s">
        <v>3421</v>
      </c>
      <c r="E3086" s="178" t="s">
        <v>17</v>
      </c>
      <c r="F3086" s="178" t="s">
        <v>17</v>
      </c>
      <c r="G3086" s="1">
        <f>IF(ISNUMBER(Pay_Item_Search_Text),IF(ISNUMBER(IF(FIND(Pay_Item_Search_Text,B3086)=1,1, "FALSE")),MAX(G$4:$G3085)+1,IF(ISNUMBER(Pay_Item_Search_Text),0,IF(ISNUMBER(SEARCH(Pay_Item_Search_Text,H3086)),MAX(G$4:$G3085)+1,0))),IF(ISNUMBER(Pay_Item_Search_Text),0,IF(ISNUMBER(SEARCH(Pay_Item_Search_Text,H3086)),MAX(G$4:$G3085)+1,0)))</f>
        <v>3082</v>
      </c>
      <c r="H3086" s="1" t="str">
        <f>IF(Table_PayItems[[#This Row],[Description]]="_","_ Unique Item - "&amp;Table_PayItems[[#This Row],[Item]]&amp;" - $"&amp;Table_PayItems[[#This Row],[Unit]],Table_PayItems[[#This Row],[Description]]&amp;" - $"&amp;Table_PayItems[[#This Row],[Unit]])</f>
        <v>Installing MDOT Supplied Sign, Type IV - $Ea</v>
      </c>
      <c r="I3086" s="29" t="str">
        <f>IFERROR(VLOOKUP(ROWS($M$5:M3086),Table_PayItems[[Search Key]:[Concentrated Name]],2,FALSE),"")</f>
        <v>Installing MDOT Supplied Sign, Type IV - $Ea</v>
      </c>
      <c r="J3086" s="1"/>
      <c r="K3086" s="1"/>
      <c r="L3086" s="22">
        <f>IF(ISNUMBER(SEARCH(Pay_Item_Search_Text_2,M3086)),MAX($L$4:L3085)+1,0)</f>
        <v>0</v>
      </c>
      <c r="M3086" s="1" t="str">
        <f>IFERROR(VLOOKUP(ROWS($M$5:M3086),Table_PayItems[[Search Key]:[Concentrated Name]],2,FALSE),"")</f>
        <v>Installing MDOT Supplied Sign, Type IV - $Ea</v>
      </c>
      <c r="N3086" s="1" t="str">
        <f>IFERROR(VLOOKUP(ROWS($M$5:N3086),$L$5:$M$7000,2,FALSE),"")</f>
        <v/>
      </c>
      <c r="O3086" s="1" t="str">
        <f>IFERROR(VLOOKUP(ROWS($O$5:O3086),$K$5:$L$7000,2,FALSE),"")</f>
        <v/>
      </c>
    </row>
    <row r="3087" spans="2:15" ht="15" customHeight="1" x14ac:dyDescent="0.25">
      <c r="B3087" s="178" t="s">
        <v>11552</v>
      </c>
      <c r="C3087" s="178" t="s">
        <v>88</v>
      </c>
      <c r="D3087" s="178" t="s">
        <v>3469</v>
      </c>
      <c r="E3087" s="178" t="s">
        <v>17</v>
      </c>
      <c r="F3087" s="178" t="s">
        <v>17</v>
      </c>
      <c r="G3087" s="1">
        <f>IF(ISNUMBER(Pay_Item_Search_Text),IF(ISNUMBER(IF(FIND(Pay_Item_Search_Text,B3087)=1,1, "FALSE")),MAX(G$4:$G3086)+1,IF(ISNUMBER(Pay_Item_Search_Text),0,IF(ISNUMBER(SEARCH(Pay_Item_Search_Text,H3087)),MAX(G$4:$G3086)+1,0))),IF(ISNUMBER(Pay_Item_Search_Text),0,IF(ISNUMBER(SEARCH(Pay_Item_Search_Text,H3087)),MAX(G$4:$G3086)+1,0)))</f>
        <v>3083</v>
      </c>
      <c r="H3087" s="1" t="str">
        <f>IF(Table_PayItems[[#This Row],[Description]]="_","_ Unique Item - "&amp;Table_PayItems[[#This Row],[Item]]&amp;" - $"&amp;Table_PayItems[[#This Row],[Unit]],Table_PayItems[[#This Row],[Description]]&amp;" - $"&amp;Table_PayItems[[#This Row],[Unit]])</f>
        <v>Installing MDOT Supplied Sign, Type V - $Ea</v>
      </c>
      <c r="I3087" s="29" t="str">
        <f>IFERROR(VLOOKUP(ROWS($M$5:M3087),Table_PayItems[[Search Key]:[Concentrated Name]],2,FALSE),"")</f>
        <v>Installing MDOT Supplied Sign, Type V - $Ea</v>
      </c>
      <c r="J3087" s="1"/>
      <c r="K3087" s="1"/>
      <c r="L3087" s="22">
        <f>IF(ISNUMBER(SEARCH(Pay_Item_Search_Text_2,M3087)),MAX($L$4:L3086)+1,0)</f>
        <v>0</v>
      </c>
      <c r="M3087" s="1" t="str">
        <f>IFERROR(VLOOKUP(ROWS($M$5:M3087),Table_PayItems[[Search Key]:[Concentrated Name]],2,FALSE),"")</f>
        <v>Installing MDOT Supplied Sign, Type V - $Ea</v>
      </c>
      <c r="N3087" s="1" t="str">
        <f>IFERROR(VLOOKUP(ROWS($M$5:N3087),$L$5:$M$7000,2,FALSE),"")</f>
        <v/>
      </c>
      <c r="O3087" s="1" t="str">
        <f>IFERROR(VLOOKUP(ROWS($O$5:O3087),$K$5:$L$7000,2,FALSE),"")</f>
        <v/>
      </c>
    </row>
    <row r="3088" spans="2:15" ht="15" customHeight="1" x14ac:dyDescent="0.25">
      <c r="B3088" s="178" t="s">
        <v>12711</v>
      </c>
      <c r="C3088" s="178" t="s">
        <v>88</v>
      </c>
      <c r="D3088" s="178" t="s">
        <v>7331</v>
      </c>
      <c r="E3088" s="178" t="s">
        <v>6993</v>
      </c>
      <c r="F3088" s="178" t="s">
        <v>17</v>
      </c>
      <c r="G3088" s="1">
        <f>IF(ISNUMBER(Pay_Item_Search_Text),IF(ISNUMBER(IF(FIND(Pay_Item_Search_Text,B3088)=1,1, "FALSE")),MAX(G$4:$G3087)+1,IF(ISNUMBER(Pay_Item_Search_Text),0,IF(ISNUMBER(SEARCH(Pay_Item_Search_Text,H3088)),MAX(G$4:$G3087)+1,0))),IF(ISNUMBER(Pay_Item_Search_Text),0,IF(ISNUMBER(SEARCH(Pay_Item_Search_Text,H3088)),MAX(G$4:$G3087)+1,0)))</f>
        <v>3084</v>
      </c>
      <c r="H3088" s="1" t="str">
        <f>IF(Table_PayItems[[#This Row],[Description]]="_","_ Unique Item - "&amp;Table_PayItems[[#This Row],[Item]]&amp;" - $"&amp;Table_PayItems[[#This Row],[Unit]],Table_PayItems[[#This Row],[Description]]&amp;" - $"&amp;Table_PayItems[[#This Row],[Unit]])</f>
        <v>Itea virginica Henrys Garnet, #2 cont. - $Ea</v>
      </c>
      <c r="I3088" s="29" t="str">
        <f>IFERROR(VLOOKUP(ROWS($M$5:M3088),Table_PayItems[[Search Key]:[Concentrated Name]],2,FALSE),"")</f>
        <v>Itea virginica Henrys Garnet, #2 cont. - $Ea</v>
      </c>
      <c r="J3088" s="1"/>
      <c r="K3088" s="1"/>
      <c r="L3088" s="22">
        <f>IF(ISNUMBER(SEARCH(Pay_Item_Search_Text_2,M3088)),MAX($L$4:L3087)+1,0)</f>
        <v>0</v>
      </c>
      <c r="M3088" s="1" t="str">
        <f>IFERROR(VLOOKUP(ROWS($M$5:M3088),Table_PayItems[[Search Key]:[Concentrated Name]],2,FALSE),"")</f>
        <v>Itea virginica Henrys Garnet, #2 cont. - $Ea</v>
      </c>
      <c r="N3088" s="1" t="str">
        <f>IFERROR(VLOOKUP(ROWS($M$5:N3088),$L$5:$M$7000,2,FALSE),"")</f>
        <v/>
      </c>
      <c r="O3088" s="1" t="str">
        <f>IFERROR(VLOOKUP(ROWS($O$5:O3088),$K$5:$L$7000,2,FALSE),"")</f>
        <v/>
      </c>
    </row>
    <row r="3089" spans="2:15" ht="15" customHeight="1" x14ac:dyDescent="0.25">
      <c r="B3089" s="178" t="s">
        <v>12712</v>
      </c>
      <c r="C3089" s="178" t="s">
        <v>88</v>
      </c>
      <c r="D3089" s="178" t="s">
        <v>7332</v>
      </c>
      <c r="E3089" s="178" t="s">
        <v>6993</v>
      </c>
      <c r="F3089" s="178" t="s">
        <v>17</v>
      </c>
      <c r="G3089" s="1">
        <f>IF(ISNUMBER(Pay_Item_Search_Text),IF(ISNUMBER(IF(FIND(Pay_Item_Search_Text,B3089)=1,1, "FALSE")),MAX(G$4:$G3088)+1,IF(ISNUMBER(Pay_Item_Search_Text),0,IF(ISNUMBER(SEARCH(Pay_Item_Search_Text,H3089)),MAX(G$4:$G3088)+1,0))),IF(ISNUMBER(Pay_Item_Search_Text),0,IF(ISNUMBER(SEARCH(Pay_Item_Search_Text,H3089)),MAX(G$4:$G3088)+1,0)))</f>
        <v>3085</v>
      </c>
      <c r="H3089" s="1" t="str">
        <f>IF(Table_PayItems[[#This Row],[Description]]="_","_ Unique Item - "&amp;Table_PayItems[[#This Row],[Item]]&amp;" - $"&amp;Table_PayItems[[#This Row],[Unit]],Table_PayItems[[#This Row],[Description]]&amp;" - $"&amp;Table_PayItems[[#This Row],[Unit]])</f>
        <v>Itea virginica Henrys Garnet, #3 cont. - $Ea</v>
      </c>
      <c r="I3089" s="29" t="str">
        <f>IFERROR(VLOOKUP(ROWS($M$5:M3089),Table_PayItems[[Search Key]:[Concentrated Name]],2,FALSE),"")</f>
        <v>Itea virginica Henrys Garnet, #3 cont. - $Ea</v>
      </c>
      <c r="J3089" s="1"/>
      <c r="K3089" s="1"/>
      <c r="L3089" s="22">
        <f>IF(ISNUMBER(SEARCH(Pay_Item_Search_Text_2,M3089)),MAX($L$4:L3088)+1,0)</f>
        <v>0</v>
      </c>
      <c r="M3089" s="1" t="str">
        <f>IFERROR(VLOOKUP(ROWS($M$5:M3089),Table_PayItems[[Search Key]:[Concentrated Name]],2,FALSE),"")</f>
        <v>Itea virginica Henrys Garnet, #3 cont. - $Ea</v>
      </c>
      <c r="N3089" s="1" t="str">
        <f>IFERROR(VLOOKUP(ROWS($M$5:N3089),$L$5:$M$7000,2,FALSE),"")</f>
        <v/>
      </c>
      <c r="O3089" s="1" t="str">
        <f>IFERROR(VLOOKUP(ROWS($O$5:O3089),$K$5:$L$7000,2,FALSE),"")</f>
        <v/>
      </c>
    </row>
    <row r="3090" spans="2:15" ht="15" customHeight="1" x14ac:dyDescent="0.25">
      <c r="B3090" s="178" t="s">
        <v>12713</v>
      </c>
      <c r="C3090" s="178" t="s">
        <v>88</v>
      </c>
      <c r="D3090" s="178" t="s">
        <v>7333</v>
      </c>
      <c r="E3090" s="178" t="s">
        <v>6993</v>
      </c>
      <c r="F3090" s="178" t="s">
        <v>17</v>
      </c>
      <c r="G3090" s="1">
        <f>IF(ISNUMBER(Pay_Item_Search_Text),IF(ISNUMBER(IF(FIND(Pay_Item_Search_Text,B3090)=1,1, "FALSE")),MAX(G$4:$G3089)+1,IF(ISNUMBER(Pay_Item_Search_Text),0,IF(ISNUMBER(SEARCH(Pay_Item_Search_Text,H3090)),MAX(G$4:$G3089)+1,0))),IF(ISNUMBER(Pay_Item_Search_Text),0,IF(ISNUMBER(SEARCH(Pay_Item_Search_Text,H3090)),MAX(G$4:$G3089)+1,0)))</f>
        <v>3086</v>
      </c>
      <c r="H3090" s="1" t="str">
        <f>IF(Table_PayItems[[#This Row],[Description]]="_","_ Unique Item - "&amp;Table_PayItems[[#This Row],[Item]]&amp;" - $"&amp;Table_PayItems[[#This Row],[Unit]],Table_PayItems[[#This Row],[Description]]&amp;" - $"&amp;Table_PayItems[[#This Row],[Unit]])</f>
        <v>Itea virginica Henrys Garnet, #5 cont. - $Ea</v>
      </c>
      <c r="I3090" s="29" t="str">
        <f>IFERROR(VLOOKUP(ROWS($M$5:M3090),Table_PayItems[[Search Key]:[Concentrated Name]],2,FALSE),"")</f>
        <v>Itea virginica Henrys Garnet, #5 cont. - $Ea</v>
      </c>
      <c r="J3090" s="1"/>
      <c r="K3090" s="1"/>
      <c r="L3090" s="22">
        <f>IF(ISNUMBER(SEARCH(Pay_Item_Search_Text_2,M3090)),MAX($L$4:L3089)+1,0)</f>
        <v>0</v>
      </c>
      <c r="M3090" s="1" t="str">
        <f>IFERROR(VLOOKUP(ROWS($M$5:M3090),Table_PayItems[[Search Key]:[Concentrated Name]],2,FALSE),"")</f>
        <v>Itea virginica Henrys Garnet, #5 cont. - $Ea</v>
      </c>
      <c r="N3090" s="1" t="str">
        <f>IFERROR(VLOOKUP(ROWS($M$5:N3090),$L$5:$M$7000,2,FALSE),"")</f>
        <v/>
      </c>
      <c r="O3090" s="1" t="str">
        <f>IFERROR(VLOOKUP(ROWS($O$5:O3090),$K$5:$L$7000,2,FALSE),"")</f>
        <v/>
      </c>
    </row>
    <row r="3091" spans="2:15" ht="15" customHeight="1" x14ac:dyDescent="0.25">
      <c r="B3091" s="178" t="s">
        <v>12714</v>
      </c>
      <c r="C3091" s="178" t="s">
        <v>88</v>
      </c>
      <c r="D3091" s="178" t="s">
        <v>7334</v>
      </c>
      <c r="E3091" s="178" t="s">
        <v>6993</v>
      </c>
      <c r="F3091" s="178" t="s">
        <v>17</v>
      </c>
      <c r="G3091" s="1">
        <f>IF(ISNUMBER(Pay_Item_Search_Text),IF(ISNUMBER(IF(FIND(Pay_Item_Search_Text,B3091)=1,1, "FALSE")),MAX(G$4:$G3090)+1,IF(ISNUMBER(Pay_Item_Search_Text),0,IF(ISNUMBER(SEARCH(Pay_Item_Search_Text,H3091)),MAX(G$4:$G3090)+1,0))),IF(ISNUMBER(Pay_Item_Search_Text),0,IF(ISNUMBER(SEARCH(Pay_Item_Search_Text,H3091)),MAX(G$4:$G3090)+1,0)))</f>
        <v>3087</v>
      </c>
      <c r="H3091" s="1" t="str">
        <f>IF(Table_PayItems[[#This Row],[Description]]="_","_ Unique Item - "&amp;Table_PayItems[[#This Row],[Item]]&amp;" - $"&amp;Table_PayItems[[#This Row],[Unit]],Table_PayItems[[#This Row],[Description]]&amp;" - $"&amp;Table_PayItems[[#This Row],[Unit]])</f>
        <v>Itea virginica Sprich, #3 cont. - $Ea</v>
      </c>
      <c r="I3091" s="29" t="str">
        <f>IFERROR(VLOOKUP(ROWS($M$5:M3091),Table_PayItems[[Search Key]:[Concentrated Name]],2,FALSE),"")</f>
        <v>Itea virginica Sprich, #3 cont. - $Ea</v>
      </c>
      <c r="J3091" s="1"/>
      <c r="K3091" s="1"/>
      <c r="L3091" s="22">
        <f>IF(ISNUMBER(SEARCH(Pay_Item_Search_Text_2,M3091)),MAX($L$4:L3090)+1,0)</f>
        <v>0</v>
      </c>
      <c r="M3091" s="1" t="str">
        <f>IFERROR(VLOOKUP(ROWS($M$5:M3091),Table_PayItems[[Search Key]:[Concentrated Name]],2,FALSE),"")</f>
        <v>Itea virginica Sprich, #3 cont. - $Ea</v>
      </c>
      <c r="N3091" s="1" t="str">
        <f>IFERROR(VLOOKUP(ROWS($M$5:N3091),$L$5:$M$7000,2,FALSE),"")</f>
        <v/>
      </c>
      <c r="O3091" s="1" t="str">
        <f>IFERROR(VLOOKUP(ROWS($O$5:O3091),$K$5:$L$7000,2,FALSE),"")</f>
        <v/>
      </c>
    </row>
    <row r="3092" spans="2:15" ht="15" customHeight="1" x14ac:dyDescent="0.25">
      <c r="B3092" s="178" t="s">
        <v>12715</v>
      </c>
      <c r="C3092" s="178" t="s">
        <v>88</v>
      </c>
      <c r="D3092" s="178" t="s">
        <v>7335</v>
      </c>
      <c r="E3092" s="178" t="s">
        <v>6993</v>
      </c>
      <c r="F3092" s="178" t="s">
        <v>17</v>
      </c>
      <c r="G3092" s="1">
        <f>IF(ISNUMBER(Pay_Item_Search_Text),IF(ISNUMBER(IF(FIND(Pay_Item_Search_Text,B3092)=1,1, "FALSE")),MAX(G$4:$G3091)+1,IF(ISNUMBER(Pay_Item_Search_Text),0,IF(ISNUMBER(SEARCH(Pay_Item_Search_Text,H3092)),MAX(G$4:$G3091)+1,0))),IF(ISNUMBER(Pay_Item_Search_Text),0,IF(ISNUMBER(SEARCH(Pay_Item_Search_Text,H3092)),MAX(G$4:$G3091)+1,0)))</f>
        <v>3088</v>
      </c>
      <c r="H3092" s="1" t="str">
        <f>IF(Table_PayItems[[#This Row],[Description]]="_","_ Unique Item - "&amp;Table_PayItems[[#This Row],[Item]]&amp;" - $"&amp;Table_PayItems[[#This Row],[Unit]],Table_PayItems[[#This Row],[Description]]&amp;" - $"&amp;Table_PayItems[[#This Row],[Unit]])</f>
        <v>Itea virginica Sprich, #5 cont. - $Ea</v>
      </c>
      <c r="I3092" s="29" t="str">
        <f>IFERROR(VLOOKUP(ROWS($M$5:M3092),Table_PayItems[[Search Key]:[Concentrated Name]],2,FALSE),"")</f>
        <v>Itea virginica Sprich, #5 cont. - $Ea</v>
      </c>
      <c r="J3092" s="1"/>
      <c r="K3092" s="1"/>
      <c r="L3092" s="22">
        <f>IF(ISNUMBER(SEARCH(Pay_Item_Search_Text_2,M3092)),MAX($L$4:L3091)+1,0)</f>
        <v>0</v>
      </c>
      <c r="M3092" s="1" t="str">
        <f>IFERROR(VLOOKUP(ROWS($M$5:M3092),Table_PayItems[[Search Key]:[Concentrated Name]],2,FALSE),"")</f>
        <v>Itea virginica Sprich, #5 cont. - $Ea</v>
      </c>
      <c r="N3092" s="1" t="str">
        <f>IFERROR(VLOOKUP(ROWS($M$5:N3092),$L$5:$M$7000,2,FALSE),"")</f>
        <v/>
      </c>
      <c r="O3092" s="1" t="str">
        <f>IFERROR(VLOOKUP(ROWS($O$5:O3092),$K$5:$L$7000,2,FALSE),"")</f>
        <v/>
      </c>
    </row>
    <row r="3093" spans="2:15" ht="15" customHeight="1" x14ac:dyDescent="0.25">
      <c r="B3093" s="178" t="s">
        <v>14439</v>
      </c>
      <c r="C3093" s="178" t="s">
        <v>16</v>
      </c>
      <c r="D3093" s="178" t="s">
        <v>5313</v>
      </c>
      <c r="E3093" s="178" t="s">
        <v>5318</v>
      </c>
      <c r="F3093" s="178" t="s">
        <v>17</v>
      </c>
      <c r="G3093" s="1">
        <f>IF(ISNUMBER(Pay_Item_Search_Text),IF(ISNUMBER(IF(FIND(Pay_Item_Search_Text,B3093)=1,1, "FALSE")),MAX(G$4:$G3092)+1,IF(ISNUMBER(Pay_Item_Search_Text),0,IF(ISNUMBER(SEARCH(Pay_Item_Search_Text,H3093)),MAX(G$4:$G3092)+1,0))),IF(ISNUMBER(Pay_Item_Search_Text),0,IF(ISNUMBER(SEARCH(Pay_Item_Search_Text,H3093)),MAX(G$4:$G3092)+1,0)))</f>
        <v>3089</v>
      </c>
      <c r="H3093" s="1" t="str">
        <f>IF(Table_PayItems[[#This Row],[Description]]="_","_ Unique Item - "&amp;Table_PayItems[[#This Row],[Item]]&amp;" - $"&amp;Table_PayItems[[#This Row],[Unit]],Table_PayItems[[#This Row],[Description]]&amp;" - $"&amp;Table_PayItems[[#This Row],[Unit]])</f>
        <v>ITS Grounding, Bonding, and Surge Protection - $LSUM</v>
      </c>
      <c r="I3093" s="29" t="str">
        <f>IFERROR(VLOOKUP(ROWS($M$5:M3093),Table_PayItems[[Search Key]:[Concentrated Name]],2,FALSE),"")</f>
        <v>ITS Grounding, Bonding, and Surge Protection - $LSUM</v>
      </c>
      <c r="J3093" s="1"/>
      <c r="K3093" s="1"/>
      <c r="L3093" s="22">
        <f>IF(ISNUMBER(SEARCH(Pay_Item_Search_Text_2,M3093)),MAX($L$4:L3092)+1,0)</f>
        <v>0</v>
      </c>
      <c r="M3093" s="1" t="str">
        <f>IFERROR(VLOOKUP(ROWS($M$5:M3093),Table_PayItems[[Search Key]:[Concentrated Name]],2,FALSE),"")</f>
        <v>ITS Grounding, Bonding, and Surge Protection - $LSUM</v>
      </c>
      <c r="N3093" s="1" t="str">
        <f>IFERROR(VLOOKUP(ROWS($M$5:N3093),$L$5:$M$7000,2,FALSE),"")</f>
        <v/>
      </c>
      <c r="O3093" s="1" t="str">
        <f>IFERROR(VLOOKUP(ROWS($O$5:O3093),$K$5:$L$7000,2,FALSE),"")</f>
        <v/>
      </c>
    </row>
    <row r="3094" spans="2:15" ht="15" customHeight="1" x14ac:dyDescent="0.25">
      <c r="B3094" s="178" t="s">
        <v>7988</v>
      </c>
      <c r="C3094" s="178" t="s">
        <v>57</v>
      </c>
      <c r="D3094" s="178" t="s">
        <v>79</v>
      </c>
      <c r="E3094" s="178" t="s">
        <v>80</v>
      </c>
      <c r="F3094" s="178" t="s">
        <v>17</v>
      </c>
      <c r="G3094" s="1">
        <f>IF(ISNUMBER(Pay_Item_Search_Text),IF(ISNUMBER(IF(FIND(Pay_Item_Search_Text,B3094)=1,1, "FALSE")),MAX(G$4:$G3093)+1,IF(ISNUMBER(Pay_Item_Search_Text),0,IF(ISNUMBER(SEARCH(Pay_Item_Search_Text,H3094)),MAX(G$4:$G3093)+1,0))),IF(ISNUMBER(Pay_Item_Search_Text),0,IF(ISNUMBER(SEARCH(Pay_Item_Search_Text,H3094)),MAX(G$4:$G3093)+1,0)))</f>
        <v>3090</v>
      </c>
      <c r="H3094" s="1" t="str">
        <f>IF(Table_PayItems[[#This Row],[Description]]="_","_ Unique Item - "&amp;Table_PayItems[[#This Row],[Item]]&amp;" - $"&amp;Table_PayItems[[#This Row],[Unit]],Table_PayItems[[#This Row],[Description]]&amp;" - $"&amp;Table_PayItems[[#This Row],[Unit]])</f>
        <v>Jobsite Poster Compliance Adjustment - $Dlr</v>
      </c>
      <c r="I3094" s="29" t="str">
        <f>IFERROR(VLOOKUP(ROWS($M$5:M3094),Table_PayItems[[Search Key]:[Concentrated Name]],2,FALSE),"")</f>
        <v>Jobsite Poster Compliance Adjustment - $Dlr</v>
      </c>
      <c r="J3094" s="1"/>
      <c r="K3094" s="1"/>
      <c r="L3094" s="22">
        <f>IF(ISNUMBER(SEARCH(Pay_Item_Search_Text_2,M3094)),MAX($L$4:L3093)+1,0)</f>
        <v>0</v>
      </c>
      <c r="M3094" s="1" t="str">
        <f>IFERROR(VLOOKUP(ROWS($M$5:M3094),Table_PayItems[[Search Key]:[Concentrated Name]],2,FALSE),"")</f>
        <v>Jobsite Poster Compliance Adjustment - $Dlr</v>
      </c>
      <c r="N3094" s="1" t="str">
        <f>IFERROR(VLOOKUP(ROWS($M$5:N3094),$L$5:$M$7000,2,FALSE),"")</f>
        <v/>
      </c>
      <c r="O3094" s="1" t="str">
        <f>IFERROR(VLOOKUP(ROWS($O$5:O3094),$K$5:$L$7000,2,FALSE),"")</f>
        <v/>
      </c>
    </row>
    <row r="3095" spans="2:15" ht="15" customHeight="1" x14ac:dyDescent="0.25">
      <c r="B3095" s="178" t="s">
        <v>10425</v>
      </c>
      <c r="C3095" s="178" t="s">
        <v>104</v>
      </c>
      <c r="D3095" s="178" t="s">
        <v>2454</v>
      </c>
      <c r="E3095" s="178" t="s">
        <v>17</v>
      </c>
      <c r="F3095" s="178" t="s">
        <v>17</v>
      </c>
      <c r="G3095" s="1">
        <f>IF(ISNUMBER(Pay_Item_Search_Text),IF(ISNUMBER(IF(FIND(Pay_Item_Search_Text,B3095)=1,1, "FALSE")),MAX(G$4:$G3094)+1,IF(ISNUMBER(Pay_Item_Search_Text),0,IF(ISNUMBER(SEARCH(Pay_Item_Search_Text,H3095)),MAX(G$4:$G3094)+1,0))),IF(ISNUMBER(Pay_Item_Search_Text),0,IF(ISNUMBER(SEARCH(Pay_Item_Search_Text,H3095)),MAX(G$4:$G3094)+1,0)))</f>
        <v>3091</v>
      </c>
      <c r="H3095" s="1" t="str">
        <f>IF(Table_PayItems[[#This Row],[Description]]="_","_ Unique Item - "&amp;Table_PayItems[[#This Row],[Item]]&amp;" - $"&amp;Table_PayItems[[#This Row],[Unit]],Table_PayItems[[#This Row],[Description]]&amp;" - $"&amp;Table_PayItems[[#This Row],[Unit]])</f>
        <v>Joint and Crack, Cleanout - $Ft</v>
      </c>
      <c r="I3095" s="29" t="str">
        <f>IFERROR(VLOOKUP(ROWS($M$5:M3095),Table_PayItems[[Search Key]:[Concentrated Name]],2,FALSE),"")</f>
        <v>Joint and Crack, Cleanout - $Ft</v>
      </c>
      <c r="J3095" s="1"/>
      <c r="K3095" s="1"/>
      <c r="L3095" s="22">
        <f>IF(ISNUMBER(SEARCH(Pay_Item_Search_Text_2,M3095)),MAX($L$4:L3094)+1,0)</f>
        <v>0</v>
      </c>
      <c r="M3095" s="1" t="str">
        <f>IFERROR(VLOOKUP(ROWS($M$5:M3095),Table_PayItems[[Search Key]:[Concentrated Name]],2,FALSE),"")</f>
        <v>Joint and Crack, Cleanout - $Ft</v>
      </c>
      <c r="N3095" s="1" t="str">
        <f>IFERROR(VLOOKUP(ROWS($M$5:N3095),$L$5:$M$7000,2,FALSE),"")</f>
        <v/>
      </c>
      <c r="O3095" s="1" t="str">
        <f>IFERROR(VLOOKUP(ROWS($O$5:O3095),$K$5:$L$7000,2,FALSE),"")</f>
        <v/>
      </c>
    </row>
    <row r="3096" spans="2:15" ht="15" customHeight="1" x14ac:dyDescent="0.25">
      <c r="B3096" s="178" t="s">
        <v>10908</v>
      </c>
      <c r="C3096" s="178" t="s">
        <v>132</v>
      </c>
      <c r="D3096" s="178" t="s">
        <v>2895</v>
      </c>
      <c r="E3096" s="178" t="s">
        <v>17</v>
      </c>
      <c r="F3096" s="178" t="s">
        <v>17</v>
      </c>
      <c r="G3096" s="1">
        <f>IF(ISNUMBER(Pay_Item_Search_Text),IF(ISNUMBER(IF(FIND(Pay_Item_Search_Text,B3096)=1,1, "FALSE")),MAX(G$4:$G3095)+1,IF(ISNUMBER(Pay_Item_Search_Text),0,IF(ISNUMBER(SEARCH(Pay_Item_Search_Text,H3096)),MAX(G$4:$G3095)+1,0))),IF(ISNUMBER(Pay_Item_Search_Text),0,IF(ISNUMBER(SEARCH(Pay_Item_Search_Text,H3096)),MAX(G$4:$G3095)+1,0)))</f>
        <v>3092</v>
      </c>
      <c r="H3096" s="1" t="str">
        <f>IF(Table_PayItems[[#This Row],[Description]]="_","_ Unique Item - "&amp;Table_PayItems[[#This Row],[Item]]&amp;" - $"&amp;Table_PayItems[[#This Row],[Unit]],Table_PayItems[[#This Row],[Description]]&amp;" - $"&amp;Table_PayItems[[#This Row],[Unit]])</f>
        <v>Joint Waterproofing - $Sft</v>
      </c>
      <c r="I3096" s="29" t="str">
        <f>IFERROR(VLOOKUP(ROWS($M$5:M3096),Table_PayItems[[Search Key]:[Concentrated Name]],2,FALSE),"")</f>
        <v>Joint Waterproofing - $Sft</v>
      </c>
      <c r="J3096" s="1"/>
      <c r="K3096" s="1"/>
      <c r="L3096" s="22">
        <f>IF(ISNUMBER(SEARCH(Pay_Item_Search_Text_2,M3096)),MAX($L$4:L3095)+1,0)</f>
        <v>0</v>
      </c>
      <c r="M3096" s="1" t="str">
        <f>IFERROR(VLOOKUP(ROWS($M$5:M3096),Table_PayItems[[Search Key]:[Concentrated Name]],2,FALSE),"")</f>
        <v>Joint Waterproofing - $Sft</v>
      </c>
      <c r="N3096" s="1" t="str">
        <f>IFERROR(VLOOKUP(ROWS($M$5:N3096),$L$5:$M$7000,2,FALSE),"")</f>
        <v/>
      </c>
      <c r="O3096" s="1" t="str">
        <f>IFERROR(VLOOKUP(ROWS($O$5:O3096),$K$5:$L$7000,2,FALSE),"")</f>
        <v/>
      </c>
    </row>
    <row r="3097" spans="2:15" ht="15" customHeight="1" x14ac:dyDescent="0.25">
      <c r="B3097" s="178" t="s">
        <v>10910</v>
      </c>
      <c r="C3097" s="178" t="s">
        <v>132</v>
      </c>
      <c r="D3097" s="178" t="s">
        <v>2897</v>
      </c>
      <c r="E3097" s="178" t="s">
        <v>17</v>
      </c>
      <c r="F3097" s="178" t="s">
        <v>17</v>
      </c>
      <c r="G3097" s="1">
        <f>IF(ISNUMBER(Pay_Item_Search_Text),IF(ISNUMBER(IF(FIND(Pay_Item_Search_Text,B3097)=1,1, "FALSE")),MAX(G$4:$G3096)+1,IF(ISNUMBER(Pay_Item_Search_Text),0,IF(ISNUMBER(SEARCH(Pay_Item_Search_Text,H3097)),MAX(G$4:$G3096)+1,0))),IF(ISNUMBER(Pay_Item_Search_Text),0,IF(ISNUMBER(SEARCH(Pay_Item_Search_Text,H3097)),MAX(G$4:$G3096)+1,0)))</f>
        <v>3093</v>
      </c>
      <c r="H3097" s="1" t="str">
        <f>IF(Table_PayItems[[#This Row],[Description]]="_","_ Unique Item - "&amp;Table_PayItems[[#This Row],[Item]]&amp;" - $"&amp;Table_PayItems[[#This Row],[Unit]],Table_PayItems[[#This Row],[Description]]&amp;" - $"&amp;Table_PayItems[[#This Row],[Unit]])</f>
        <v>Joint Waterproofing, Expansion - $Sft</v>
      </c>
      <c r="I3097" s="29" t="str">
        <f>IFERROR(VLOOKUP(ROWS($M$5:M3097),Table_PayItems[[Search Key]:[Concentrated Name]],2,FALSE),"")</f>
        <v>Joint Waterproofing, Expansion - $Sft</v>
      </c>
      <c r="J3097" s="1"/>
      <c r="K3097" s="1"/>
      <c r="L3097" s="22">
        <f>IF(ISNUMBER(SEARCH(Pay_Item_Search_Text_2,M3097)),MAX($L$4:L3096)+1,0)</f>
        <v>0</v>
      </c>
      <c r="M3097" s="1" t="str">
        <f>IFERROR(VLOOKUP(ROWS($M$5:M3097),Table_PayItems[[Search Key]:[Concentrated Name]],2,FALSE),"")</f>
        <v>Joint Waterproofing, Expansion - $Sft</v>
      </c>
      <c r="N3097" s="1" t="str">
        <f>IFERROR(VLOOKUP(ROWS($M$5:N3097),$L$5:$M$7000,2,FALSE),"")</f>
        <v/>
      </c>
      <c r="O3097" s="1" t="str">
        <f>IFERROR(VLOOKUP(ROWS($O$5:O3097),$K$5:$L$7000,2,FALSE),"")</f>
        <v/>
      </c>
    </row>
    <row r="3098" spans="2:15" ht="15" customHeight="1" x14ac:dyDescent="0.25">
      <c r="B3098" s="178" t="s">
        <v>10909</v>
      </c>
      <c r="C3098" s="178" t="s">
        <v>132</v>
      </c>
      <c r="D3098" s="178" t="s">
        <v>2896</v>
      </c>
      <c r="E3098" s="178" t="s">
        <v>17</v>
      </c>
      <c r="F3098" s="178" t="s">
        <v>17</v>
      </c>
      <c r="G3098" s="1">
        <f>IF(ISNUMBER(Pay_Item_Search_Text),IF(ISNUMBER(IF(FIND(Pay_Item_Search_Text,B3098)=1,1, "FALSE")),MAX(G$4:$G3097)+1,IF(ISNUMBER(Pay_Item_Search_Text),0,IF(ISNUMBER(SEARCH(Pay_Item_Search_Text,H3098)),MAX(G$4:$G3097)+1,0))),IF(ISNUMBER(Pay_Item_Search_Text),0,IF(ISNUMBER(SEARCH(Pay_Item_Search_Text,H3098)),MAX(G$4:$G3097)+1,0)))</f>
        <v>3094</v>
      </c>
      <c r="H3098" s="1" t="str">
        <f>IF(Table_PayItems[[#This Row],[Description]]="_","_ Unique Item - "&amp;Table_PayItems[[#This Row],[Item]]&amp;" - $"&amp;Table_PayItems[[#This Row],[Unit]],Table_PayItems[[#This Row],[Description]]&amp;" - $"&amp;Table_PayItems[[#This Row],[Unit]])</f>
        <v>Joint Waterproofing, Railroad - $Sft</v>
      </c>
      <c r="I3098" s="29" t="str">
        <f>IFERROR(VLOOKUP(ROWS($M$5:M3098),Table_PayItems[[Search Key]:[Concentrated Name]],2,FALSE),"")</f>
        <v>Joint Waterproofing, Railroad - $Sft</v>
      </c>
      <c r="J3098" s="1"/>
      <c r="K3098" s="1"/>
      <c r="L3098" s="22">
        <f>IF(ISNUMBER(SEARCH(Pay_Item_Search_Text_2,M3098)),MAX($L$4:L3097)+1,0)</f>
        <v>0</v>
      </c>
      <c r="M3098" s="1" t="str">
        <f>IFERROR(VLOOKUP(ROWS($M$5:M3098),Table_PayItems[[Search Key]:[Concentrated Name]],2,FALSE),"")</f>
        <v>Joint Waterproofing, Railroad - $Sft</v>
      </c>
      <c r="N3098" s="1" t="str">
        <f>IFERROR(VLOOKUP(ROWS($M$5:N3098),$L$5:$M$7000,2,FALSE),"")</f>
        <v/>
      </c>
      <c r="O3098" s="1" t="str">
        <f>IFERROR(VLOOKUP(ROWS($O$5:O3098),$K$5:$L$7000,2,FALSE),"")</f>
        <v/>
      </c>
    </row>
    <row r="3099" spans="2:15" ht="15" customHeight="1" x14ac:dyDescent="0.25">
      <c r="B3099" s="178" t="s">
        <v>10601</v>
      </c>
      <c r="C3099" s="178" t="s">
        <v>104</v>
      </c>
      <c r="D3099" s="178" t="s">
        <v>2625</v>
      </c>
      <c r="E3099" s="178" t="s">
        <v>6909</v>
      </c>
      <c r="F3099" s="178" t="s">
        <v>17</v>
      </c>
      <c r="G3099" s="1">
        <f>IF(ISNUMBER(Pay_Item_Search_Text),IF(ISNUMBER(IF(FIND(Pay_Item_Search_Text,B3099)=1,1, "FALSE")),MAX(G$4:$G3098)+1,IF(ISNUMBER(Pay_Item_Search_Text),0,IF(ISNUMBER(SEARCH(Pay_Item_Search_Text,H3099)),MAX(G$4:$G3098)+1,0))),IF(ISNUMBER(Pay_Item_Search_Text),0,IF(ISNUMBER(SEARCH(Pay_Item_Search_Text,H3099)),MAX(G$4:$G3098)+1,0)))</f>
        <v>3095</v>
      </c>
      <c r="H3099" s="1" t="str">
        <f>IF(Table_PayItems[[#This Row],[Description]]="_","_ Unique Item - "&amp;Table_PayItems[[#This Row],[Item]]&amp;" - $"&amp;Table_PayItems[[#This Row],[Unit]],Table_PayItems[[#This Row],[Description]]&amp;" - $"&amp;Table_PayItems[[#This Row],[Unit]])</f>
        <v>Joint, Contraction Cp, Intersection - $Ft</v>
      </c>
      <c r="I3099" s="29" t="str">
        <f>IFERROR(VLOOKUP(ROWS($M$5:M3099),Table_PayItems[[Search Key]:[Concentrated Name]],2,FALSE),"")</f>
        <v>Joint, Contraction Cp, Intersection - $Ft</v>
      </c>
      <c r="J3099" s="1"/>
      <c r="K3099" s="1"/>
      <c r="L3099" s="22">
        <f>IF(ISNUMBER(SEARCH(Pay_Item_Search_Text_2,M3099)),MAX($L$4:L3098)+1,0)</f>
        <v>0</v>
      </c>
      <c r="M3099" s="1" t="str">
        <f>IFERROR(VLOOKUP(ROWS($M$5:M3099),Table_PayItems[[Search Key]:[Concentrated Name]],2,FALSE),"")</f>
        <v>Joint, Contraction Cp, Intersection - $Ft</v>
      </c>
      <c r="N3099" s="1" t="str">
        <f>IFERROR(VLOOKUP(ROWS($M$5:N3099),$L$5:$M$7000,2,FALSE),"")</f>
        <v/>
      </c>
      <c r="O3099" s="1" t="str">
        <f>IFERROR(VLOOKUP(ROWS($O$5:O3099),$K$5:$L$7000,2,FALSE),"")</f>
        <v/>
      </c>
    </row>
    <row r="3100" spans="2:15" ht="15" customHeight="1" x14ac:dyDescent="0.25">
      <c r="B3100" s="178" t="s">
        <v>10589</v>
      </c>
      <c r="C3100" s="178" t="s">
        <v>104</v>
      </c>
      <c r="D3100" s="178" t="s">
        <v>2613</v>
      </c>
      <c r="E3100" s="178" t="s">
        <v>6906</v>
      </c>
      <c r="F3100" s="178" t="s">
        <v>17</v>
      </c>
      <c r="G3100" s="1">
        <f>IF(ISNUMBER(Pay_Item_Search_Text),IF(ISNUMBER(IF(FIND(Pay_Item_Search_Text,B3100)=1,1, "FALSE")),MAX(G$4:$G3099)+1,IF(ISNUMBER(Pay_Item_Search_Text),0,IF(ISNUMBER(SEARCH(Pay_Item_Search_Text,H3100)),MAX(G$4:$G3099)+1,0))),IF(ISNUMBER(Pay_Item_Search_Text),0,IF(ISNUMBER(SEARCH(Pay_Item_Search_Text,H3100)),MAX(G$4:$G3099)+1,0)))</f>
        <v>3096</v>
      </c>
      <c r="H3100" s="1" t="str">
        <f>IF(Table_PayItems[[#This Row],[Description]]="_","_ Unique Item - "&amp;Table_PayItems[[#This Row],[Item]]&amp;" - $"&amp;Table_PayItems[[#This Row],[Unit]],Table_PayItems[[#This Row],[Description]]&amp;" - $"&amp;Table_PayItems[[#This Row],[Unit]])</f>
        <v>Joint, Contraction, C - $Ft</v>
      </c>
      <c r="I3100" s="29" t="str">
        <f>IFERROR(VLOOKUP(ROWS($M$5:M3100),Table_PayItems[[Search Key]:[Concentrated Name]],2,FALSE),"")</f>
        <v>Joint, Contraction, C - $Ft</v>
      </c>
      <c r="J3100" s="1"/>
      <c r="K3100" s="1"/>
      <c r="L3100" s="22">
        <f>IF(ISNUMBER(SEARCH(Pay_Item_Search_Text_2,M3100)),MAX($L$4:L3099)+1,0)</f>
        <v>0</v>
      </c>
      <c r="M3100" s="1" t="str">
        <f>IFERROR(VLOOKUP(ROWS($M$5:M3100),Table_PayItems[[Search Key]:[Concentrated Name]],2,FALSE),"")</f>
        <v>Joint, Contraction, C - $Ft</v>
      </c>
      <c r="N3100" s="1" t="str">
        <f>IFERROR(VLOOKUP(ROWS($M$5:N3100),$L$5:$M$7000,2,FALSE),"")</f>
        <v/>
      </c>
      <c r="O3100" s="1" t="str">
        <f>IFERROR(VLOOKUP(ROWS($O$5:O3100),$K$5:$L$7000,2,FALSE),"")</f>
        <v/>
      </c>
    </row>
    <row r="3101" spans="2:15" ht="15" customHeight="1" x14ac:dyDescent="0.25">
      <c r="B3101" s="178" t="s">
        <v>10590</v>
      </c>
      <c r="C3101" s="178" t="s">
        <v>104</v>
      </c>
      <c r="D3101" s="178" t="s">
        <v>2614</v>
      </c>
      <c r="E3101" s="178" t="s">
        <v>6906</v>
      </c>
      <c r="F3101" s="178" t="s">
        <v>17</v>
      </c>
      <c r="G3101" s="1">
        <f>IF(ISNUMBER(Pay_Item_Search_Text),IF(ISNUMBER(IF(FIND(Pay_Item_Search_Text,B3101)=1,1, "FALSE")),MAX(G$4:$G3100)+1,IF(ISNUMBER(Pay_Item_Search_Text),0,IF(ISNUMBER(SEARCH(Pay_Item_Search_Text,H3101)),MAX(G$4:$G3100)+1,0))),IF(ISNUMBER(Pay_Item_Search_Text),0,IF(ISNUMBER(SEARCH(Pay_Item_Search_Text,H3101)),MAX(G$4:$G3100)+1,0)))</f>
        <v>3097</v>
      </c>
      <c r="H3101" s="1" t="str">
        <f>IF(Table_PayItems[[#This Row],[Description]]="_","_ Unique Item - "&amp;Table_PayItems[[#This Row],[Item]]&amp;" - $"&amp;Table_PayItems[[#This Row],[Unit]],Table_PayItems[[#This Row],[Description]]&amp;" - $"&amp;Table_PayItems[[#This Row],[Unit]])</f>
        <v>Joint, Contraction, C2 - $Ft</v>
      </c>
      <c r="I3101" s="29" t="str">
        <f>IFERROR(VLOOKUP(ROWS($M$5:M3101),Table_PayItems[[Search Key]:[Concentrated Name]],2,FALSE),"")</f>
        <v>Joint, Contraction, C2 - $Ft</v>
      </c>
      <c r="J3101" s="1"/>
      <c r="K3101" s="1"/>
      <c r="L3101" s="22">
        <f>IF(ISNUMBER(SEARCH(Pay_Item_Search_Text_2,M3101)),MAX($L$4:L3100)+1,0)</f>
        <v>0</v>
      </c>
      <c r="M3101" s="1" t="str">
        <f>IFERROR(VLOOKUP(ROWS($M$5:M3101),Table_PayItems[[Search Key]:[Concentrated Name]],2,FALSE),"")</f>
        <v>Joint, Contraction, C2 - $Ft</v>
      </c>
      <c r="N3101" s="1" t="str">
        <f>IFERROR(VLOOKUP(ROWS($M$5:N3101),$L$5:$M$7000,2,FALSE),"")</f>
        <v/>
      </c>
      <c r="O3101" s="1" t="str">
        <f>IFERROR(VLOOKUP(ROWS($O$5:O3101),$K$5:$L$7000,2,FALSE),"")</f>
        <v/>
      </c>
    </row>
    <row r="3102" spans="2:15" ht="15" customHeight="1" x14ac:dyDescent="0.25">
      <c r="B3102" s="178" t="s">
        <v>10591</v>
      </c>
      <c r="C3102" s="178" t="s">
        <v>104</v>
      </c>
      <c r="D3102" s="178" t="s">
        <v>2615</v>
      </c>
      <c r="E3102" s="178" t="s">
        <v>6906</v>
      </c>
      <c r="F3102" s="178" t="s">
        <v>17</v>
      </c>
      <c r="G3102" s="1">
        <f>IF(ISNUMBER(Pay_Item_Search_Text),IF(ISNUMBER(IF(FIND(Pay_Item_Search_Text,B3102)=1,1, "FALSE")),MAX(G$4:$G3101)+1,IF(ISNUMBER(Pay_Item_Search_Text),0,IF(ISNUMBER(SEARCH(Pay_Item_Search_Text,H3102)),MAX(G$4:$G3101)+1,0))),IF(ISNUMBER(Pay_Item_Search_Text),0,IF(ISNUMBER(SEARCH(Pay_Item_Search_Text,H3102)),MAX(G$4:$G3101)+1,0)))</f>
        <v>3098</v>
      </c>
      <c r="H3102" s="1" t="str">
        <f>IF(Table_PayItems[[#This Row],[Description]]="_","_ Unique Item - "&amp;Table_PayItems[[#This Row],[Item]]&amp;" - $"&amp;Table_PayItems[[#This Row],[Unit]],Table_PayItems[[#This Row],[Description]]&amp;" - $"&amp;Table_PayItems[[#This Row],[Unit]])</f>
        <v>Joint, Contraction, C3 - $Ft</v>
      </c>
      <c r="I3102" s="29" t="str">
        <f>IFERROR(VLOOKUP(ROWS($M$5:M3102),Table_PayItems[[Search Key]:[Concentrated Name]],2,FALSE),"")</f>
        <v>Joint, Contraction, C3 - $Ft</v>
      </c>
      <c r="J3102" s="1"/>
      <c r="K3102" s="1"/>
      <c r="L3102" s="22">
        <f>IF(ISNUMBER(SEARCH(Pay_Item_Search_Text_2,M3102)),MAX($L$4:L3101)+1,0)</f>
        <v>0</v>
      </c>
      <c r="M3102" s="1" t="str">
        <f>IFERROR(VLOOKUP(ROWS($M$5:M3102),Table_PayItems[[Search Key]:[Concentrated Name]],2,FALSE),"")</f>
        <v>Joint, Contraction, C3 - $Ft</v>
      </c>
      <c r="N3102" s="1" t="str">
        <f>IFERROR(VLOOKUP(ROWS($M$5:N3102),$L$5:$M$7000,2,FALSE),"")</f>
        <v/>
      </c>
      <c r="O3102" s="1" t="str">
        <f>IFERROR(VLOOKUP(ROWS($O$5:O3102),$K$5:$L$7000,2,FALSE),"")</f>
        <v/>
      </c>
    </row>
    <row r="3103" spans="2:15" ht="15" customHeight="1" x14ac:dyDescent="0.25">
      <c r="B3103" s="178" t="s">
        <v>10588</v>
      </c>
      <c r="C3103" s="178" t="s">
        <v>104</v>
      </c>
      <c r="D3103" s="178" t="s">
        <v>2612</v>
      </c>
      <c r="E3103" s="178" t="s">
        <v>6906</v>
      </c>
      <c r="F3103" s="178" t="s">
        <v>17</v>
      </c>
      <c r="G3103" s="1">
        <f>IF(ISNUMBER(Pay_Item_Search_Text),IF(ISNUMBER(IF(FIND(Pay_Item_Search_Text,B3103)=1,1, "FALSE")),MAX(G$4:$G3102)+1,IF(ISNUMBER(Pay_Item_Search_Text),0,IF(ISNUMBER(SEARCH(Pay_Item_Search_Text,H3103)),MAX(G$4:$G3102)+1,0))),IF(ISNUMBER(Pay_Item_Search_Text),0,IF(ISNUMBER(SEARCH(Pay_Item_Search_Text,H3103)),MAX(G$4:$G3102)+1,0)))</f>
        <v>3099</v>
      </c>
      <c r="H3103" s="1" t="str">
        <f>IF(Table_PayItems[[#This Row],[Description]]="_","_ Unique Item - "&amp;Table_PayItems[[#This Row],[Item]]&amp;" - $"&amp;Table_PayItems[[#This Row],[Unit]],Table_PayItems[[#This Row],[Description]]&amp;" - $"&amp;Table_PayItems[[#This Row],[Unit]])</f>
        <v>Joint, Contraction, C3p - $Ft</v>
      </c>
      <c r="I3103" s="29" t="str">
        <f>IFERROR(VLOOKUP(ROWS($M$5:M3103),Table_PayItems[[Search Key]:[Concentrated Name]],2,FALSE),"")</f>
        <v>Joint, Contraction, C3p - $Ft</v>
      </c>
      <c r="J3103" s="1"/>
      <c r="K3103" s="1"/>
      <c r="L3103" s="22">
        <f>IF(ISNUMBER(SEARCH(Pay_Item_Search_Text_2,M3103)),MAX($L$4:L3102)+1,0)</f>
        <v>0</v>
      </c>
      <c r="M3103" s="1" t="str">
        <f>IFERROR(VLOOKUP(ROWS($M$5:M3103),Table_PayItems[[Search Key]:[Concentrated Name]],2,FALSE),"")</f>
        <v>Joint, Contraction, C3p - $Ft</v>
      </c>
      <c r="N3103" s="1" t="str">
        <f>IFERROR(VLOOKUP(ROWS($M$5:N3103),$L$5:$M$7000,2,FALSE),"")</f>
        <v/>
      </c>
      <c r="O3103" s="1" t="str">
        <f>IFERROR(VLOOKUP(ROWS($O$5:O3103),$K$5:$L$7000,2,FALSE),"")</f>
        <v/>
      </c>
    </row>
    <row r="3104" spans="2:15" ht="15" customHeight="1" x14ac:dyDescent="0.25">
      <c r="B3104" s="178" t="s">
        <v>10592</v>
      </c>
      <c r="C3104" s="178" t="s">
        <v>104</v>
      </c>
      <c r="D3104" s="178" t="s">
        <v>2616</v>
      </c>
      <c r="E3104" s="178" t="s">
        <v>6906</v>
      </c>
      <c r="F3104" s="178" t="s">
        <v>17</v>
      </c>
      <c r="G3104" s="1">
        <f>IF(ISNUMBER(Pay_Item_Search_Text),IF(ISNUMBER(IF(FIND(Pay_Item_Search_Text,B3104)=1,1, "FALSE")),MAX(G$4:$G3103)+1,IF(ISNUMBER(Pay_Item_Search_Text),0,IF(ISNUMBER(SEARCH(Pay_Item_Search_Text,H3104)),MAX(G$4:$G3103)+1,0))),IF(ISNUMBER(Pay_Item_Search_Text),0,IF(ISNUMBER(SEARCH(Pay_Item_Search_Text,H3104)),MAX(G$4:$G3103)+1,0)))</f>
        <v>3100</v>
      </c>
      <c r="H3104" s="1" t="str">
        <f>IF(Table_PayItems[[#This Row],[Description]]="_","_ Unique Item - "&amp;Table_PayItems[[#This Row],[Item]]&amp;" - $"&amp;Table_PayItems[[#This Row],[Unit]],Table_PayItems[[#This Row],[Description]]&amp;" - $"&amp;Table_PayItems[[#This Row],[Unit]])</f>
        <v>Joint, Contraction, C4 - $Ft</v>
      </c>
      <c r="I3104" s="29" t="str">
        <f>IFERROR(VLOOKUP(ROWS($M$5:M3104),Table_PayItems[[Search Key]:[Concentrated Name]],2,FALSE),"")</f>
        <v>Joint, Contraction, C4 - $Ft</v>
      </c>
      <c r="J3104" s="1"/>
      <c r="K3104" s="1"/>
      <c r="L3104" s="22">
        <f>IF(ISNUMBER(SEARCH(Pay_Item_Search_Text_2,M3104)),MAX($L$4:L3103)+1,0)</f>
        <v>0</v>
      </c>
      <c r="M3104" s="1" t="str">
        <f>IFERROR(VLOOKUP(ROWS($M$5:M3104),Table_PayItems[[Search Key]:[Concentrated Name]],2,FALSE),"")</f>
        <v>Joint, Contraction, C4 - $Ft</v>
      </c>
      <c r="N3104" s="1" t="str">
        <f>IFERROR(VLOOKUP(ROWS($M$5:N3104),$L$5:$M$7000,2,FALSE),"")</f>
        <v/>
      </c>
      <c r="O3104" s="1" t="str">
        <f>IFERROR(VLOOKUP(ROWS($O$5:O3104),$K$5:$L$7000,2,FALSE),"")</f>
        <v/>
      </c>
    </row>
    <row r="3105" spans="2:15" ht="15" customHeight="1" x14ac:dyDescent="0.25">
      <c r="B3105" s="178" t="s">
        <v>10587</v>
      </c>
      <c r="C3105" s="178" t="s">
        <v>104</v>
      </c>
      <c r="D3105" s="178" t="s">
        <v>2611</v>
      </c>
      <c r="E3105" s="178" t="s">
        <v>6906</v>
      </c>
      <c r="F3105" s="178" t="s">
        <v>17</v>
      </c>
      <c r="G3105" s="1">
        <f>IF(ISNUMBER(Pay_Item_Search_Text),IF(ISNUMBER(IF(FIND(Pay_Item_Search_Text,B3105)=1,1, "FALSE")),MAX(G$4:$G3104)+1,IF(ISNUMBER(Pay_Item_Search_Text),0,IF(ISNUMBER(SEARCH(Pay_Item_Search_Text,H3105)),MAX(G$4:$G3104)+1,0))),IF(ISNUMBER(Pay_Item_Search_Text),0,IF(ISNUMBER(SEARCH(Pay_Item_Search_Text,H3105)),MAX(G$4:$G3104)+1,0)))</f>
        <v>3101</v>
      </c>
      <c r="H3105" s="1" t="str">
        <f>IF(Table_PayItems[[#This Row],[Description]]="_","_ Unique Item - "&amp;Table_PayItems[[#This Row],[Item]]&amp;" - $"&amp;Table_PayItems[[#This Row],[Unit]],Table_PayItems[[#This Row],[Description]]&amp;" - $"&amp;Table_PayItems[[#This Row],[Unit]])</f>
        <v>Joint, Contraction, Cp - $Ft</v>
      </c>
      <c r="I3105" s="29" t="str">
        <f>IFERROR(VLOOKUP(ROWS($M$5:M3105),Table_PayItems[[Search Key]:[Concentrated Name]],2,FALSE),"")</f>
        <v>Joint, Contraction, Cp - $Ft</v>
      </c>
      <c r="J3105" s="1"/>
      <c r="K3105" s="1"/>
      <c r="L3105" s="22">
        <f>IF(ISNUMBER(SEARCH(Pay_Item_Search_Text_2,M3105)),MAX($L$4:L3104)+1,0)</f>
        <v>0</v>
      </c>
      <c r="M3105" s="1" t="str">
        <f>IFERROR(VLOOKUP(ROWS($M$5:M3105),Table_PayItems[[Search Key]:[Concentrated Name]],2,FALSE),"")</f>
        <v>Joint, Contraction, Cp - $Ft</v>
      </c>
      <c r="N3105" s="1" t="str">
        <f>IFERROR(VLOOKUP(ROWS($M$5:N3105),$L$5:$M$7000,2,FALSE),"")</f>
        <v/>
      </c>
      <c r="O3105" s="1" t="str">
        <f>IFERROR(VLOOKUP(ROWS($O$5:O3105),$K$5:$L$7000,2,FALSE),"")</f>
        <v/>
      </c>
    </row>
    <row r="3106" spans="2:15" ht="15" customHeight="1" x14ac:dyDescent="0.25">
      <c r="B3106" s="178" t="s">
        <v>10644</v>
      </c>
      <c r="C3106" s="178" t="s">
        <v>104</v>
      </c>
      <c r="D3106" s="178" t="s">
        <v>2666</v>
      </c>
      <c r="E3106" s="178" t="s">
        <v>17</v>
      </c>
      <c r="F3106" s="178" t="s">
        <v>17</v>
      </c>
      <c r="G3106" s="1">
        <f>IF(ISNUMBER(Pay_Item_Search_Text),IF(ISNUMBER(IF(FIND(Pay_Item_Search_Text,B3106)=1,1, "FALSE")),MAX(G$4:$G3105)+1,IF(ISNUMBER(Pay_Item_Search_Text),0,IF(ISNUMBER(SEARCH(Pay_Item_Search_Text,H3106)),MAX(G$4:$G3105)+1,0))),IF(ISNUMBER(Pay_Item_Search_Text),0,IF(ISNUMBER(SEARCH(Pay_Item_Search_Text,H3106)),MAX(G$4:$G3105)+1,0)))</f>
        <v>3102</v>
      </c>
      <c r="H3106" s="1" t="str">
        <f>IF(Table_PayItems[[#This Row],[Description]]="_","_ Unique Item - "&amp;Table_PayItems[[#This Row],[Item]]&amp;" - $"&amp;Table_PayItems[[#This Row],[Unit]],Table_PayItems[[#This Row],[Description]]&amp;" - $"&amp;Table_PayItems[[#This Row],[Unit]])</f>
        <v>Joint, Contraction, Crg - $Ft</v>
      </c>
      <c r="I3106" s="29" t="str">
        <f>IFERROR(VLOOKUP(ROWS($M$5:M3106),Table_PayItems[[Search Key]:[Concentrated Name]],2,FALSE),"")</f>
        <v>Joint, Contraction, Crg - $Ft</v>
      </c>
      <c r="J3106" s="1"/>
      <c r="K3106" s="1"/>
      <c r="L3106" s="22">
        <f>IF(ISNUMBER(SEARCH(Pay_Item_Search_Text_2,M3106)),MAX($L$4:L3105)+1,0)</f>
        <v>0</v>
      </c>
      <c r="M3106" s="1" t="str">
        <f>IFERROR(VLOOKUP(ROWS($M$5:M3106),Table_PayItems[[Search Key]:[Concentrated Name]],2,FALSE),"")</f>
        <v>Joint, Contraction, Crg - $Ft</v>
      </c>
      <c r="N3106" s="1" t="str">
        <f>IFERROR(VLOOKUP(ROWS($M$5:N3106),$L$5:$M$7000,2,FALSE),"")</f>
        <v/>
      </c>
      <c r="O3106" s="1" t="str">
        <f>IFERROR(VLOOKUP(ROWS($O$5:O3106),$K$5:$L$7000,2,FALSE),"")</f>
        <v/>
      </c>
    </row>
    <row r="3107" spans="2:15" ht="15" customHeight="1" x14ac:dyDescent="0.25">
      <c r="B3107" s="178" t="s">
        <v>10602</v>
      </c>
      <c r="C3107" s="178" t="s">
        <v>104</v>
      </c>
      <c r="D3107" s="178" t="s">
        <v>2626</v>
      </c>
      <c r="E3107" s="178" t="s">
        <v>6909</v>
      </c>
      <c r="F3107" s="178" t="s">
        <v>17</v>
      </c>
      <c r="G3107" s="1">
        <f>IF(ISNUMBER(Pay_Item_Search_Text),IF(ISNUMBER(IF(FIND(Pay_Item_Search_Text,B3107)=1,1, "FALSE")),MAX(G$4:$G3106)+1,IF(ISNUMBER(Pay_Item_Search_Text),0,IF(ISNUMBER(SEARCH(Pay_Item_Search_Text,H3107)),MAX(G$4:$G3106)+1,0))),IF(ISNUMBER(Pay_Item_Search_Text),0,IF(ISNUMBER(SEARCH(Pay_Item_Search_Text,H3107)),MAX(G$4:$G3106)+1,0)))</f>
        <v>3103</v>
      </c>
      <c r="H3107" s="1" t="str">
        <f>IF(Table_PayItems[[#This Row],[Description]]="_","_ Unique Item - "&amp;Table_PayItems[[#This Row],[Item]]&amp;" - $"&amp;Table_PayItems[[#This Row],[Unit]],Table_PayItems[[#This Row],[Description]]&amp;" - $"&amp;Table_PayItems[[#This Row],[Unit]])</f>
        <v>Joint, Expansion E2, Intersection - $Ft</v>
      </c>
      <c r="I3107" s="29" t="str">
        <f>IFERROR(VLOOKUP(ROWS($M$5:M3107),Table_PayItems[[Search Key]:[Concentrated Name]],2,FALSE),"")</f>
        <v>Joint, Expansion E2, Intersection - $Ft</v>
      </c>
      <c r="J3107" s="1"/>
      <c r="K3107" s="1"/>
      <c r="L3107" s="22">
        <f>IF(ISNUMBER(SEARCH(Pay_Item_Search_Text_2,M3107)),MAX($L$4:L3106)+1,0)</f>
        <v>0</v>
      </c>
      <c r="M3107" s="1" t="str">
        <f>IFERROR(VLOOKUP(ROWS($M$5:M3107),Table_PayItems[[Search Key]:[Concentrated Name]],2,FALSE),"")</f>
        <v>Joint, Expansion E2, Intersection - $Ft</v>
      </c>
      <c r="N3107" s="1" t="str">
        <f>IFERROR(VLOOKUP(ROWS($M$5:N3107),$L$5:$M$7000,2,FALSE),"")</f>
        <v/>
      </c>
      <c r="O3107" s="1" t="str">
        <f>IFERROR(VLOOKUP(ROWS($O$5:O3107),$K$5:$L$7000,2,FALSE),"")</f>
        <v/>
      </c>
    </row>
    <row r="3108" spans="2:15" ht="15" customHeight="1" x14ac:dyDescent="0.25">
      <c r="B3108" s="178" t="s">
        <v>10593</v>
      </c>
      <c r="C3108" s="178" t="s">
        <v>104</v>
      </c>
      <c r="D3108" s="178" t="s">
        <v>2617</v>
      </c>
      <c r="E3108" s="178" t="s">
        <v>6906</v>
      </c>
      <c r="F3108" s="178" t="s">
        <v>17</v>
      </c>
      <c r="G3108" s="1">
        <f>IF(ISNUMBER(Pay_Item_Search_Text),IF(ISNUMBER(IF(FIND(Pay_Item_Search_Text,B3108)=1,1, "FALSE")),MAX(G$4:$G3107)+1,IF(ISNUMBER(Pay_Item_Search_Text),0,IF(ISNUMBER(SEARCH(Pay_Item_Search_Text,H3108)),MAX(G$4:$G3107)+1,0))),IF(ISNUMBER(Pay_Item_Search_Text),0,IF(ISNUMBER(SEARCH(Pay_Item_Search_Text,H3108)),MAX(G$4:$G3107)+1,0)))</f>
        <v>3104</v>
      </c>
      <c r="H3108" s="1" t="str">
        <f>IF(Table_PayItems[[#This Row],[Description]]="_","_ Unique Item - "&amp;Table_PayItems[[#This Row],[Item]]&amp;" - $"&amp;Table_PayItems[[#This Row],[Unit]],Table_PayItems[[#This Row],[Description]]&amp;" - $"&amp;Table_PayItems[[#This Row],[Unit]])</f>
        <v>Joint, Expansion, E2 - $Ft</v>
      </c>
      <c r="I3108" s="29" t="str">
        <f>IFERROR(VLOOKUP(ROWS($M$5:M3108),Table_PayItems[[Search Key]:[Concentrated Name]],2,FALSE),"")</f>
        <v>Joint, Expansion, E2 - $Ft</v>
      </c>
      <c r="J3108" s="1"/>
      <c r="K3108" s="1"/>
      <c r="L3108" s="22">
        <f>IF(ISNUMBER(SEARCH(Pay_Item_Search_Text_2,M3108)),MAX($L$4:L3107)+1,0)</f>
        <v>0</v>
      </c>
      <c r="M3108" s="1" t="str">
        <f>IFERROR(VLOOKUP(ROWS($M$5:M3108),Table_PayItems[[Search Key]:[Concentrated Name]],2,FALSE),"")</f>
        <v>Joint, Expansion, E2 - $Ft</v>
      </c>
      <c r="N3108" s="1" t="str">
        <f>IFERROR(VLOOKUP(ROWS($M$5:N3108),$L$5:$M$7000,2,FALSE),"")</f>
        <v/>
      </c>
      <c r="O3108" s="1" t="str">
        <f>IFERROR(VLOOKUP(ROWS($O$5:O3108),$K$5:$L$7000,2,FALSE),"")</f>
        <v/>
      </c>
    </row>
    <row r="3109" spans="2:15" ht="15" customHeight="1" x14ac:dyDescent="0.25">
      <c r="B3109" s="178" t="s">
        <v>10594</v>
      </c>
      <c r="C3109" s="178" t="s">
        <v>104</v>
      </c>
      <c r="D3109" s="178" t="s">
        <v>2618</v>
      </c>
      <c r="E3109" s="178" t="s">
        <v>6907</v>
      </c>
      <c r="F3109" s="178" t="s">
        <v>17</v>
      </c>
      <c r="G3109" s="1">
        <f>IF(ISNUMBER(Pay_Item_Search_Text),IF(ISNUMBER(IF(FIND(Pay_Item_Search_Text,B3109)=1,1, "FALSE")),MAX(G$4:$G3108)+1,IF(ISNUMBER(Pay_Item_Search_Text),0,IF(ISNUMBER(SEARCH(Pay_Item_Search_Text,H3109)),MAX(G$4:$G3108)+1,0))),IF(ISNUMBER(Pay_Item_Search_Text),0,IF(ISNUMBER(SEARCH(Pay_Item_Search_Text,H3109)),MAX(G$4:$G3108)+1,0)))</f>
        <v>3105</v>
      </c>
      <c r="H3109" s="1" t="str">
        <f>IF(Table_PayItems[[#This Row],[Description]]="_","_ Unique Item - "&amp;Table_PayItems[[#This Row],[Item]]&amp;" - $"&amp;Table_PayItems[[#This Row],[Unit]],Table_PayItems[[#This Row],[Description]]&amp;" - $"&amp;Table_PayItems[[#This Row],[Unit]])</f>
        <v>Joint, Expansion, E3 - $Ft</v>
      </c>
      <c r="I3109" s="29" t="str">
        <f>IFERROR(VLOOKUP(ROWS($M$5:M3109),Table_PayItems[[Search Key]:[Concentrated Name]],2,FALSE),"")</f>
        <v>Joint, Expansion, E3 - $Ft</v>
      </c>
      <c r="J3109" s="1"/>
      <c r="K3109" s="1"/>
      <c r="L3109" s="22">
        <f>IF(ISNUMBER(SEARCH(Pay_Item_Search_Text_2,M3109)),MAX($L$4:L3108)+1,0)</f>
        <v>0</v>
      </c>
      <c r="M3109" s="1" t="str">
        <f>IFERROR(VLOOKUP(ROWS($M$5:M3109),Table_PayItems[[Search Key]:[Concentrated Name]],2,FALSE),"")</f>
        <v>Joint, Expansion, E3 - $Ft</v>
      </c>
      <c r="N3109" s="1" t="str">
        <f>IFERROR(VLOOKUP(ROWS($M$5:N3109),$L$5:$M$7000,2,FALSE),"")</f>
        <v/>
      </c>
      <c r="O3109" s="1" t="str">
        <f>IFERROR(VLOOKUP(ROWS($O$5:O3109),$K$5:$L$7000,2,FALSE),"")</f>
        <v/>
      </c>
    </row>
    <row r="3110" spans="2:15" ht="15" customHeight="1" x14ac:dyDescent="0.25">
      <c r="B3110" s="178" t="s">
        <v>10595</v>
      </c>
      <c r="C3110" s="178" t="s">
        <v>104</v>
      </c>
      <c r="D3110" s="178" t="s">
        <v>2619</v>
      </c>
      <c r="E3110" s="178" t="s">
        <v>6906</v>
      </c>
      <c r="F3110" s="178" t="s">
        <v>17</v>
      </c>
      <c r="G3110" s="1">
        <f>IF(ISNUMBER(Pay_Item_Search_Text),IF(ISNUMBER(IF(FIND(Pay_Item_Search_Text,B3110)=1,1, "FALSE")),MAX(G$4:$G3109)+1,IF(ISNUMBER(Pay_Item_Search_Text),0,IF(ISNUMBER(SEARCH(Pay_Item_Search_Text,H3110)),MAX(G$4:$G3109)+1,0))),IF(ISNUMBER(Pay_Item_Search_Text),0,IF(ISNUMBER(SEARCH(Pay_Item_Search_Text,H3110)),MAX(G$4:$G3109)+1,0)))</f>
        <v>3106</v>
      </c>
      <c r="H3110" s="1" t="str">
        <f>IF(Table_PayItems[[#This Row],[Description]]="_","_ Unique Item - "&amp;Table_PayItems[[#This Row],[Item]]&amp;" - $"&amp;Table_PayItems[[#This Row],[Unit]],Table_PayItems[[#This Row],[Description]]&amp;" - $"&amp;Table_PayItems[[#This Row],[Unit]])</f>
        <v>Joint, Expansion, E4 - $Ft</v>
      </c>
      <c r="I3110" s="29" t="str">
        <f>IFERROR(VLOOKUP(ROWS($M$5:M3110),Table_PayItems[[Search Key]:[Concentrated Name]],2,FALSE),"")</f>
        <v>Joint, Expansion, E4 - $Ft</v>
      </c>
      <c r="J3110" s="1"/>
      <c r="K3110" s="1"/>
      <c r="L3110" s="22">
        <f>IF(ISNUMBER(SEARCH(Pay_Item_Search_Text_2,M3110)),MAX($L$4:L3109)+1,0)</f>
        <v>0</v>
      </c>
      <c r="M3110" s="1" t="str">
        <f>IFERROR(VLOOKUP(ROWS($M$5:M3110),Table_PayItems[[Search Key]:[Concentrated Name]],2,FALSE),"")</f>
        <v>Joint, Expansion, E4 - $Ft</v>
      </c>
      <c r="N3110" s="1" t="str">
        <f>IFERROR(VLOOKUP(ROWS($M$5:N3110),$L$5:$M$7000,2,FALSE),"")</f>
        <v/>
      </c>
      <c r="O3110" s="1" t="str">
        <f>IFERROR(VLOOKUP(ROWS($O$5:O3110),$K$5:$L$7000,2,FALSE),"")</f>
        <v/>
      </c>
    </row>
    <row r="3111" spans="2:15" ht="15" customHeight="1" x14ac:dyDescent="0.25">
      <c r="B3111" s="178" t="s">
        <v>10645</v>
      </c>
      <c r="C3111" s="178" t="s">
        <v>104</v>
      </c>
      <c r="D3111" s="178" t="s">
        <v>2667</v>
      </c>
      <c r="E3111" s="178" t="s">
        <v>17</v>
      </c>
      <c r="F3111" s="178" t="s">
        <v>17</v>
      </c>
      <c r="G3111" s="1">
        <f>IF(ISNUMBER(Pay_Item_Search_Text),IF(ISNUMBER(IF(FIND(Pay_Item_Search_Text,B3111)=1,1, "FALSE")),MAX(G$4:$G3110)+1,IF(ISNUMBER(Pay_Item_Search_Text),0,IF(ISNUMBER(SEARCH(Pay_Item_Search_Text,H3111)),MAX(G$4:$G3110)+1,0))),IF(ISNUMBER(Pay_Item_Search_Text),0,IF(ISNUMBER(SEARCH(Pay_Item_Search_Text,H3111)),MAX(G$4:$G3110)+1,0)))</f>
        <v>3107</v>
      </c>
      <c r="H3111" s="1" t="str">
        <f>IF(Table_PayItems[[#This Row],[Description]]="_","_ Unique Item - "&amp;Table_PayItems[[#This Row],[Item]]&amp;" - $"&amp;Table_PayItems[[#This Row],[Unit]],Table_PayItems[[#This Row],[Description]]&amp;" - $"&amp;Table_PayItems[[#This Row],[Unit]])</f>
        <v>Joint, Expansion, Erg - $Ft</v>
      </c>
      <c r="I3111" s="29" t="str">
        <f>IFERROR(VLOOKUP(ROWS($M$5:M3111),Table_PayItems[[Search Key]:[Concentrated Name]],2,FALSE),"")</f>
        <v>Joint, Expansion, Erg - $Ft</v>
      </c>
      <c r="J3111" s="1"/>
      <c r="K3111" s="1"/>
      <c r="L3111" s="22">
        <f>IF(ISNUMBER(SEARCH(Pay_Item_Search_Text_2,M3111)),MAX($L$4:L3110)+1,0)</f>
        <v>0</v>
      </c>
      <c r="M3111" s="1" t="str">
        <f>IFERROR(VLOOKUP(ROWS($M$5:M3111),Table_PayItems[[Search Key]:[Concentrated Name]],2,FALSE),"")</f>
        <v>Joint, Expansion, Erg - $Ft</v>
      </c>
      <c r="N3111" s="1" t="str">
        <f>IFERROR(VLOOKUP(ROWS($M$5:N3111),$L$5:$M$7000,2,FALSE),"")</f>
        <v/>
      </c>
      <c r="O3111" s="1" t="str">
        <f>IFERROR(VLOOKUP(ROWS($O$5:O3111),$K$5:$L$7000,2,FALSE),"")</f>
        <v/>
      </c>
    </row>
    <row r="3112" spans="2:15" ht="15" customHeight="1" x14ac:dyDescent="0.25">
      <c r="B3112" s="178" t="s">
        <v>10646</v>
      </c>
      <c r="C3112" s="178" t="s">
        <v>104</v>
      </c>
      <c r="D3112" s="178" t="s">
        <v>2668</v>
      </c>
      <c r="E3112" s="178" t="s">
        <v>17</v>
      </c>
      <c r="F3112" s="178" t="s">
        <v>17</v>
      </c>
      <c r="G3112" s="1">
        <f>IF(ISNUMBER(Pay_Item_Search_Text),IF(ISNUMBER(IF(FIND(Pay_Item_Search_Text,B3112)=1,1, "FALSE")),MAX(G$4:$G3111)+1,IF(ISNUMBER(Pay_Item_Search_Text),0,IF(ISNUMBER(SEARCH(Pay_Item_Search_Text,H3112)),MAX(G$4:$G3111)+1,0))),IF(ISNUMBER(Pay_Item_Search_Text),0,IF(ISNUMBER(SEARCH(Pay_Item_Search_Text,H3112)),MAX(G$4:$G3111)+1,0)))</f>
        <v>3108</v>
      </c>
      <c r="H3112" s="1" t="str">
        <f>IF(Table_PayItems[[#This Row],[Description]]="_","_ Unique Item - "&amp;Table_PayItems[[#This Row],[Item]]&amp;" - $"&amp;Table_PayItems[[#This Row],[Unit]],Table_PayItems[[#This Row],[Description]]&amp;" - $"&amp;Table_PayItems[[#This Row],[Unit]])</f>
        <v>Joint, Expansion, Esc - $Ft</v>
      </c>
      <c r="I3112" s="29" t="str">
        <f>IFERROR(VLOOKUP(ROWS($M$5:M3112),Table_PayItems[[Search Key]:[Concentrated Name]],2,FALSE),"")</f>
        <v>Joint, Expansion, Esc - $Ft</v>
      </c>
      <c r="J3112" s="1"/>
      <c r="K3112" s="1"/>
      <c r="L3112" s="22">
        <f>IF(ISNUMBER(SEARCH(Pay_Item_Search_Text_2,M3112)),MAX($L$4:L3111)+1,0)</f>
        <v>0</v>
      </c>
      <c r="M3112" s="1" t="str">
        <f>IFERROR(VLOOKUP(ROWS($M$5:M3112),Table_PayItems[[Search Key]:[Concentrated Name]],2,FALSE),"")</f>
        <v>Joint, Expansion, Esc - $Ft</v>
      </c>
      <c r="N3112" s="1" t="str">
        <f>IFERROR(VLOOKUP(ROWS($M$5:N3112),$L$5:$M$7000,2,FALSE),"")</f>
        <v/>
      </c>
      <c r="O3112" s="1" t="str">
        <f>IFERROR(VLOOKUP(ROWS($O$5:O3112),$K$5:$L$7000,2,FALSE),"")</f>
        <v/>
      </c>
    </row>
    <row r="3113" spans="2:15" ht="15" customHeight="1" x14ac:dyDescent="0.25">
      <c r="B3113" s="178" t="s">
        <v>10603</v>
      </c>
      <c r="C3113" s="178" t="s">
        <v>104</v>
      </c>
      <c r="D3113" s="178" t="s">
        <v>2627</v>
      </c>
      <c r="E3113" s="178" t="s">
        <v>6909</v>
      </c>
      <c r="F3113" s="178" t="s">
        <v>17</v>
      </c>
      <c r="G3113" s="1">
        <f>IF(ISNUMBER(Pay_Item_Search_Text),IF(ISNUMBER(IF(FIND(Pay_Item_Search_Text,B3113)=1,1, "FALSE")),MAX(G$4:$G3112)+1,IF(ISNUMBER(Pay_Item_Search_Text),0,IF(ISNUMBER(SEARCH(Pay_Item_Search_Text,H3113)),MAX(G$4:$G3112)+1,0))),IF(ISNUMBER(Pay_Item_Search_Text),0,IF(ISNUMBER(SEARCH(Pay_Item_Search_Text,H3113)),MAX(G$4:$G3112)+1,0)))</f>
        <v>3109</v>
      </c>
      <c r="H3113" s="1" t="str">
        <f>IF(Table_PayItems[[#This Row],[Description]]="_","_ Unique Item - "&amp;Table_PayItems[[#This Row],[Item]]&amp;" - $"&amp;Table_PayItems[[#This Row],[Unit]],Table_PayItems[[#This Row],[Description]]&amp;" - $"&amp;Table_PayItems[[#This Row],[Unit]])</f>
        <v>Joint, Plane-of-Weakness W, Intersection - $Ft</v>
      </c>
      <c r="I3113" s="29" t="str">
        <f>IFERROR(VLOOKUP(ROWS($M$5:M3113),Table_PayItems[[Search Key]:[Concentrated Name]],2,FALSE),"")</f>
        <v>Joint, Plane-of-Weakness W, Intersection - $Ft</v>
      </c>
      <c r="J3113" s="1"/>
      <c r="K3113" s="1"/>
      <c r="L3113" s="22">
        <f>IF(ISNUMBER(SEARCH(Pay_Item_Search_Text_2,M3113)),MAX($L$4:L3112)+1,0)</f>
        <v>0</v>
      </c>
      <c r="M3113" s="1" t="str">
        <f>IFERROR(VLOOKUP(ROWS($M$5:M3113),Table_PayItems[[Search Key]:[Concentrated Name]],2,FALSE),"")</f>
        <v>Joint, Plane-of-Weakness W, Intersection - $Ft</v>
      </c>
      <c r="N3113" s="1" t="str">
        <f>IFERROR(VLOOKUP(ROWS($M$5:N3113),$L$5:$M$7000,2,FALSE),"")</f>
        <v/>
      </c>
      <c r="O3113" s="1" t="str">
        <f>IFERROR(VLOOKUP(ROWS($O$5:O3113),$K$5:$L$7000,2,FALSE),"")</f>
        <v/>
      </c>
    </row>
    <row r="3114" spans="2:15" ht="15" customHeight="1" x14ac:dyDescent="0.25">
      <c r="B3114" s="178" t="s">
        <v>10596</v>
      </c>
      <c r="C3114" s="178" t="s">
        <v>104</v>
      </c>
      <c r="D3114" s="178" t="s">
        <v>2620</v>
      </c>
      <c r="E3114" s="178" t="s">
        <v>6906</v>
      </c>
      <c r="F3114" s="178" t="s">
        <v>17</v>
      </c>
      <c r="G3114" s="1">
        <f>IF(ISNUMBER(Pay_Item_Search_Text),IF(ISNUMBER(IF(FIND(Pay_Item_Search_Text,B3114)=1,1, "FALSE")),MAX(G$4:$G3113)+1,IF(ISNUMBER(Pay_Item_Search_Text),0,IF(ISNUMBER(SEARCH(Pay_Item_Search_Text,H3114)),MAX(G$4:$G3113)+1,0))),IF(ISNUMBER(Pay_Item_Search_Text),0,IF(ISNUMBER(SEARCH(Pay_Item_Search_Text,H3114)),MAX(G$4:$G3113)+1,0)))</f>
        <v>3110</v>
      </c>
      <c r="H3114" s="1" t="str">
        <f>IF(Table_PayItems[[#This Row],[Description]]="_","_ Unique Item - "&amp;Table_PayItems[[#This Row],[Item]]&amp;" - $"&amp;Table_PayItems[[#This Row],[Unit]],Table_PayItems[[#This Row],[Description]]&amp;" - $"&amp;Table_PayItems[[#This Row],[Unit]])</f>
        <v>Joint, Plane-of-Weakness, W - $Ft</v>
      </c>
      <c r="I3114" s="29" t="str">
        <f>IFERROR(VLOOKUP(ROWS($M$5:M3114),Table_PayItems[[Search Key]:[Concentrated Name]],2,FALSE),"")</f>
        <v>Joint, Plane-of-Weakness, W - $Ft</v>
      </c>
      <c r="J3114" s="1"/>
      <c r="K3114" s="1"/>
      <c r="L3114" s="22">
        <f>IF(ISNUMBER(SEARCH(Pay_Item_Search_Text_2,M3114)),MAX($L$4:L3113)+1,0)</f>
        <v>0</v>
      </c>
      <c r="M3114" s="1" t="str">
        <f>IFERROR(VLOOKUP(ROWS($M$5:M3114),Table_PayItems[[Search Key]:[Concentrated Name]],2,FALSE),"")</f>
        <v>Joint, Plane-of-Weakness, W - $Ft</v>
      </c>
      <c r="N3114" s="1" t="str">
        <f>IFERROR(VLOOKUP(ROWS($M$5:N3114),$L$5:$M$7000,2,FALSE),"")</f>
        <v/>
      </c>
      <c r="O3114" s="1" t="str">
        <f>IFERROR(VLOOKUP(ROWS($O$5:O3114),$K$5:$L$7000,2,FALSE),"")</f>
        <v/>
      </c>
    </row>
    <row r="3115" spans="2:15" ht="15" customHeight="1" x14ac:dyDescent="0.25">
      <c r="B3115" s="178" t="s">
        <v>10597</v>
      </c>
      <c r="C3115" s="178" t="s">
        <v>104</v>
      </c>
      <c r="D3115" s="178" t="s">
        <v>2621</v>
      </c>
      <c r="E3115" s="178" t="s">
        <v>6908</v>
      </c>
      <c r="F3115" s="178" t="s">
        <v>17</v>
      </c>
      <c r="G3115" s="1">
        <f>IF(ISNUMBER(Pay_Item_Search_Text),IF(ISNUMBER(IF(FIND(Pay_Item_Search_Text,B3115)=1,1, "FALSE")),MAX(G$4:$G3114)+1,IF(ISNUMBER(Pay_Item_Search_Text),0,IF(ISNUMBER(SEARCH(Pay_Item_Search_Text,H3115)),MAX(G$4:$G3114)+1,0))),IF(ISNUMBER(Pay_Item_Search_Text),0,IF(ISNUMBER(SEARCH(Pay_Item_Search_Text,H3115)),MAX(G$4:$G3114)+1,0)))</f>
        <v>3111</v>
      </c>
      <c r="H3115" s="1" t="str">
        <f>IF(Table_PayItems[[#This Row],[Description]]="_","_ Unique Item - "&amp;Table_PayItems[[#This Row],[Item]]&amp;" - $"&amp;Table_PayItems[[#This Row],[Unit]],Table_PayItems[[#This Row],[Description]]&amp;" - $"&amp;Table_PayItems[[#This Row],[Unit]])</f>
        <v>Joint, Pressure Relief - $Ft</v>
      </c>
      <c r="I3115" s="29" t="str">
        <f>IFERROR(VLOOKUP(ROWS($M$5:M3115),Table_PayItems[[Search Key]:[Concentrated Name]],2,FALSE),"")</f>
        <v>Joint, Pressure Relief - $Ft</v>
      </c>
      <c r="J3115" s="1"/>
      <c r="K3115" s="1"/>
      <c r="L3115" s="22">
        <f>IF(ISNUMBER(SEARCH(Pay_Item_Search_Text_2,M3115)),MAX($L$4:L3114)+1,0)</f>
        <v>0</v>
      </c>
      <c r="M3115" s="1" t="str">
        <f>IFERROR(VLOOKUP(ROWS($M$5:M3115),Table_PayItems[[Search Key]:[Concentrated Name]],2,FALSE),"")</f>
        <v>Joint, Pressure Relief - $Ft</v>
      </c>
      <c r="N3115" s="1" t="str">
        <f>IFERROR(VLOOKUP(ROWS($M$5:N3115),$L$5:$M$7000,2,FALSE),"")</f>
        <v/>
      </c>
      <c r="O3115" s="1" t="str">
        <f>IFERROR(VLOOKUP(ROWS($O$5:O3115),$K$5:$L$7000,2,FALSE),"")</f>
        <v/>
      </c>
    </row>
    <row r="3116" spans="2:15" ht="15" customHeight="1" x14ac:dyDescent="0.25">
      <c r="B3116" s="178" t="s">
        <v>10647</v>
      </c>
      <c r="C3116" s="178" t="s">
        <v>104</v>
      </c>
      <c r="D3116" s="178" t="s">
        <v>2669</v>
      </c>
      <c r="E3116" s="178" t="s">
        <v>17</v>
      </c>
      <c r="F3116" s="178" t="s">
        <v>17</v>
      </c>
      <c r="G3116" s="1">
        <f>IF(ISNUMBER(Pay_Item_Search_Text),IF(ISNUMBER(IF(FIND(Pay_Item_Search_Text,B3116)=1,1, "FALSE")),MAX(G$4:$G3115)+1,IF(ISNUMBER(Pay_Item_Search_Text),0,IF(ISNUMBER(SEARCH(Pay_Item_Search_Text,H3116)),MAX(G$4:$G3115)+1,0))),IF(ISNUMBER(Pay_Item_Search_Text),0,IF(ISNUMBER(SEARCH(Pay_Item_Search_Text,H3116)),MAX(G$4:$G3115)+1,0)))</f>
        <v>3112</v>
      </c>
      <c r="H3116" s="1" t="str">
        <f>IF(Table_PayItems[[#This Row],[Description]]="_","_ Unique Item - "&amp;Table_PayItems[[#This Row],[Item]]&amp;" - $"&amp;Table_PayItems[[#This Row],[Unit]],Table_PayItems[[#This Row],[Description]]&amp;" - $"&amp;Table_PayItems[[#This Row],[Unit]])</f>
        <v>Joint, Tied, Trg - $Ft</v>
      </c>
      <c r="I3116" s="29" t="str">
        <f>IFERROR(VLOOKUP(ROWS($M$5:M3116),Table_PayItems[[Search Key]:[Concentrated Name]],2,FALSE),"")</f>
        <v>Joint, Tied, Trg - $Ft</v>
      </c>
      <c r="J3116" s="1"/>
      <c r="K3116" s="1"/>
      <c r="L3116" s="22">
        <f>IF(ISNUMBER(SEARCH(Pay_Item_Search_Text_2,M3116)),MAX($L$4:L3115)+1,0)</f>
        <v>0</v>
      </c>
      <c r="M3116" s="1" t="str">
        <f>IFERROR(VLOOKUP(ROWS($M$5:M3116),Table_PayItems[[Search Key]:[Concentrated Name]],2,FALSE),"")</f>
        <v>Joint, Tied, Trg - $Ft</v>
      </c>
      <c r="N3116" s="1" t="str">
        <f>IFERROR(VLOOKUP(ROWS($M$5:N3116),$L$5:$M$7000,2,FALSE),"")</f>
        <v/>
      </c>
      <c r="O3116" s="1" t="str">
        <f>IFERROR(VLOOKUP(ROWS($O$5:O3116),$K$5:$L$7000,2,FALSE),"")</f>
        <v/>
      </c>
    </row>
    <row r="3117" spans="2:15" ht="15" customHeight="1" x14ac:dyDescent="0.25">
      <c r="B3117" s="178" t="s">
        <v>14285</v>
      </c>
      <c r="C3117" s="178" t="s">
        <v>88</v>
      </c>
      <c r="D3117" s="178" t="s">
        <v>5195</v>
      </c>
      <c r="E3117" s="178" t="s">
        <v>5194</v>
      </c>
      <c r="F3117" s="178" t="s">
        <v>17</v>
      </c>
      <c r="G3117" s="1">
        <f>IF(ISNUMBER(Pay_Item_Search_Text),IF(ISNUMBER(IF(FIND(Pay_Item_Search_Text,B3117)=1,1, "FALSE")),MAX(G$4:$G3116)+1,IF(ISNUMBER(Pay_Item_Search_Text),0,IF(ISNUMBER(SEARCH(Pay_Item_Search_Text,H3117)),MAX(G$4:$G3116)+1,0))),IF(ISNUMBER(Pay_Item_Search_Text),0,IF(ISNUMBER(SEARCH(Pay_Item_Search_Text,H3117)),MAX(G$4:$G3116)+1,0)))</f>
        <v>3113</v>
      </c>
      <c r="H3117" s="1" t="str">
        <f>IF(Table_PayItems[[#This Row],[Description]]="_","_ Unique Item - "&amp;Table_PayItems[[#This Row],[Item]]&amp;" - $"&amp;Table_PayItems[[#This Row],[Unit]],Table_PayItems[[#This Row],[Description]]&amp;" - $"&amp;Table_PayItems[[#This Row],[Unit]])</f>
        <v>Junction Box, Rem - $Ea</v>
      </c>
      <c r="I3117" s="29" t="str">
        <f>IFERROR(VLOOKUP(ROWS($M$5:M3117),Table_PayItems[[Search Key]:[Concentrated Name]],2,FALSE),"")</f>
        <v>Junction Box, Rem - $Ea</v>
      </c>
      <c r="J3117" s="1"/>
      <c r="K3117" s="1"/>
      <c r="L3117" s="22">
        <f>IF(ISNUMBER(SEARCH(Pay_Item_Search_Text_2,M3117)),MAX($L$4:L3116)+1,0)</f>
        <v>0</v>
      </c>
      <c r="M3117" s="1" t="str">
        <f>IFERROR(VLOOKUP(ROWS($M$5:M3117),Table_PayItems[[Search Key]:[Concentrated Name]],2,FALSE),"")</f>
        <v>Junction Box, Rem - $Ea</v>
      </c>
      <c r="N3117" s="1" t="str">
        <f>IFERROR(VLOOKUP(ROWS($M$5:N3117),$L$5:$M$7000,2,FALSE),"")</f>
        <v/>
      </c>
      <c r="O3117" s="1" t="str">
        <f>IFERROR(VLOOKUP(ROWS($O$5:O3117),$K$5:$L$7000,2,FALSE),"")</f>
        <v/>
      </c>
    </row>
    <row r="3118" spans="2:15" ht="15" customHeight="1" x14ac:dyDescent="0.25">
      <c r="B3118" s="178" t="s">
        <v>14284</v>
      </c>
      <c r="C3118" s="178" t="s">
        <v>88</v>
      </c>
      <c r="D3118" s="178" t="s">
        <v>5193</v>
      </c>
      <c r="E3118" s="178" t="s">
        <v>5194</v>
      </c>
      <c r="F3118" s="178" t="s">
        <v>17</v>
      </c>
      <c r="G3118" s="1">
        <f>IF(ISNUMBER(Pay_Item_Search_Text),IF(ISNUMBER(IF(FIND(Pay_Item_Search_Text,B3118)=1,1, "FALSE")),MAX(G$4:$G3117)+1,IF(ISNUMBER(Pay_Item_Search_Text),0,IF(ISNUMBER(SEARCH(Pay_Item_Search_Text,H3118)),MAX(G$4:$G3117)+1,0))),IF(ISNUMBER(Pay_Item_Search_Text),0,IF(ISNUMBER(SEARCH(Pay_Item_Search_Text,H3118)),MAX(G$4:$G3117)+1,0)))</f>
        <v>3114</v>
      </c>
      <c r="H3118" s="1" t="str">
        <f>IF(Table_PayItems[[#This Row],[Description]]="_","_ Unique Item - "&amp;Table_PayItems[[#This Row],[Item]]&amp;" - $"&amp;Table_PayItems[[#This Row],[Unit]],Table_PayItems[[#This Row],[Description]]&amp;" - $"&amp;Table_PayItems[[#This Row],[Unit]])</f>
        <v>Junction Box, Span Wire - $Ea</v>
      </c>
      <c r="I3118" s="29" t="str">
        <f>IFERROR(VLOOKUP(ROWS($M$5:M3118),Table_PayItems[[Search Key]:[Concentrated Name]],2,FALSE),"")</f>
        <v>Junction Box, Span Wire - $Ea</v>
      </c>
      <c r="J3118" s="1"/>
      <c r="K3118" s="1"/>
      <c r="L3118" s="22">
        <f>IF(ISNUMBER(SEARCH(Pay_Item_Search_Text_2,M3118)),MAX($L$4:L3117)+1,0)</f>
        <v>0</v>
      </c>
      <c r="M3118" s="1" t="str">
        <f>IFERROR(VLOOKUP(ROWS($M$5:M3118),Table_PayItems[[Search Key]:[Concentrated Name]],2,FALSE),"")</f>
        <v>Junction Box, Span Wire - $Ea</v>
      </c>
      <c r="N3118" s="1" t="str">
        <f>IFERROR(VLOOKUP(ROWS($M$5:N3118),$L$5:$M$7000,2,FALSE),"")</f>
        <v/>
      </c>
      <c r="O3118" s="1" t="str">
        <f>IFERROR(VLOOKUP(ROWS($O$5:O3118),$K$5:$L$7000,2,FALSE),"")</f>
        <v/>
      </c>
    </row>
    <row r="3119" spans="2:15" ht="15" customHeight="1" x14ac:dyDescent="0.25">
      <c r="B3119" s="178" t="s">
        <v>12716</v>
      </c>
      <c r="C3119" s="178" t="s">
        <v>88</v>
      </c>
      <c r="D3119" s="178" t="s">
        <v>7336</v>
      </c>
      <c r="E3119" s="178" t="s">
        <v>6993</v>
      </c>
      <c r="F3119" s="178" t="s">
        <v>17</v>
      </c>
      <c r="G3119" s="1">
        <f>IF(ISNUMBER(Pay_Item_Search_Text),IF(ISNUMBER(IF(FIND(Pay_Item_Search_Text,B3119)=1,1, "FALSE")),MAX(G$4:$G3118)+1,IF(ISNUMBER(Pay_Item_Search_Text),0,IF(ISNUMBER(SEARCH(Pay_Item_Search_Text,H3119)),MAX(G$4:$G3118)+1,0))),IF(ISNUMBER(Pay_Item_Search_Text),0,IF(ISNUMBER(SEARCH(Pay_Item_Search_Text,H3119)),MAX(G$4:$G3118)+1,0)))</f>
        <v>3115</v>
      </c>
      <c r="H3119" s="1" t="str">
        <f>IF(Table_PayItems[[#This Row],[Description]]="_","_ Unique Item - "&amp;Table_PayItems[[#This Row],[Item]]&amp;" - $"&amp;Table_PayItems[[#This Row],[Unit]],Table_PayItems[[#This Row],[Description]]&amp;" - $"&amp;Table_PayItems[[#This Row],[Unit]])</f>
        <v>Juniperus chinensis Pfitzeriana Compacta, #3 cont. - $Ea</v>
      </c>
      <c r="I3119" s="29" t="str">
        <f>IFERROR(VLOOKUP(ROWS($M$5:M3119),Table_PayItems[[Search Key]:[Concentrated Name]],2,FALSE),"")</f>
        <v>Juniperus chinensis Pfitzeriana Compacta, #3 cont. - $Ea</v>
      </c>
      <c r="J3119" s="1"/>
      <c r="K3119" s="1"/>
      <c r="L3119" s="22">
        <f>IF(ISNUMBER(SEARCH(Pay_Item_Search_Text_2,M3119)),MAX($L$4:L3118)+1,0)</f>
        <v>0</v>
      </c>
      <c r="M3119" s="1" t="str">
        <f>IFERROR(VLOOKUP(ROWS($M$5:M3119),Table_PayItems[[Search Key]:[Concentrated Name]],2,FALSE),"")</f>
        <v>Juniperus chinensis Pfitzeriana Compacta, #3 cont. - $Ea</v>
      </c>
      <c r="N3119" s="1" t="str">
        <f>IFERROR(VLOOKUP(ROWS($M$5:N3119),$L$5:$M$7000,2,FALSE),"")</f>
        <v/>
      </c>
      <c r="O3119" s="1" t="str">
        <f>IFERROR(VLOOKUP(ROWS($O$5:O3119),$K$5:$L$7000,2,FALSE),"")</f>
        <v/>
      </c>
    </row>
    <row r="3120" spans="2:15" ht="15" customHeight="1" x14ac:dyDescent="0.25">
      <c r="B3120" s="178" t="s">
        <v>12717</v>
      </c>
      <c r="C3120" s="178" t="s">
        <v>88</v>
      </c>
      <c r="D3120" s="178" t="s">
        <v>7337</v>
      </c>
      <c r="E3120" s="178" t="s">
        <v>6993</v>
      </c>
      <c r="F3120" s="178" t="s">
        <v>17</v>
      </c>
      <c r="G3120" s="1">
        <f>IF(ISNUMBER(Pay_Item_Search_Text),IF(ISNUMBER(IF(FIND(Pay_Item_Search_Text,B3120)=1,1, "FALSE")),MAX(G$4:$G3119)+1,IF(ISNUMBER(Pay_Item_Search_Text),0,IF(ISNUMBER(SEARCH(Pay_Item_Search_Text,H3120)),MAX(G$4:$G3119)+1,0))),IF(ISNUMBER(Pay_Item_Search_Text),0,IF(ISNUMBER(SEARCH(Pay_Item_Search_Text,H3120)),MAX(G$4:$G3119)+1,0)))</f>
        <v>3116</v>
      </c>
      <c r="H3120" s="1" t="str">
        <f>IF(Table_PayItems[[#This Row],[Description]]="_","_ Unique Item - "&amp;Table_PayItems[[#This Row],[Item]]&amp;" - $"&amp;Table_PayItems[[#This Row],[Unit]],Table_PayItems[[#This Row],[Description]]&amp;" - $"&amp;Table_PayItems[[#This Row],[Unit]])</f>
        <v>Juniperus chinensis Pfitzeriana Compacta, #5 cont. - $Ea</v>
      </c>
      <c r="I3120" s="29" t="str">
        <f>IFERROR(VLOOKUP(ROWS($M$5:M3120),Table_PayItems[[Search Key]:[Concentrated Name]],2,FALSE),"")</f>
        <v>Juniperus chinensis Pfitzeriana Compacta, #5 cont. - $Ea</v>
      </c>
      <c r="J3120" s="1"/>
      <c r="K3120" s="1"/>
      <c r="L3120" s="22">
        <f>IF(ISNUMBER(SEARCH(Pay_Item_Search_Text_2,M3120)),MAX($L$4:L3119)+1,0)</f>
        <v>0</v>
      </c>
      <c r="M3120" s="1" t="str">
        <f>IFERROR(VLOOKUP(ROWS($M$5:M3120),Table_PayItems[[Search Key]:[Concentrated Name]],2,FALSE),"")</f>
        <v>Juniperus chinensis Pfitzeriana Compacta, #5 cont. - $Ea</v>
      </c>
      <c r="N3120" s="1" t="str">
        <f>IFERROR(VLOOKUP(ROWS($M$5:N3120),$L$5:$M$7000,2,FALSE),"")</f>
        <v/>
      </c>
      <c r="O3120" s="1" t="str">
        <f>IFERROR(VLOOKUP(ROWS($O$5:O3120),$K$5:$L$7000,2,FALSE),"")</f>
        <v/>
      </c>
    </row>
    <row r="3121" spans="2:15" ht="15" customHeight="1" x14ac:dyDescent="0.25">
      <c r="B3121" s="178" t="s">
        <v>12718</v>
      </c>
      <c r="C3121" s="178" t="s">
        <v>88</v>
      </c>
      <c r="D3121" s="178" t="s">
        <v>7338</v>
      </c>
      <c r="E3121" s="178" t="s">
        <v>6993</v>
      </c>
      <c r="F3121" s="178" t="s">
        <v>17</v>
      </c>
      <c r="G3121" s="1">
        <f>IF(ISNUMBER(Pay_Item_Search_Text),IF(ISNUMBER(IF(FIND(Pay_Item_Search_Text,B3121)=1,1, "FALSE")),MAX(G$4:$G3120)+1,IF(ISNUMBER(Pay_Item_Search_Text),0,IF(ISNUMBER(SEARCH(Pay_Item_Search_Text,H3121)),MAX(G$4:$G3120)+1,0))),IF(ISNUMBER(Pay_Item_Search_Text),0,IF(ISNUMBER(SEARCH(Pay_Item_Search_Text,H3121)),MAX(G$4:$G3120)+1,0)))</f>
        <v>3117</v>
      </c>
      <c r="H3121" s="1" t="str">
        <f>IF(Table_PayItems[[#This Row],[Description]]="_","_ Unique Item - "&amp;Table_PayItems[[#This Row],[Item]]&amp;" - $"&amp;Table_PayItems[[#This Row],[Unit]],Table_PayItems[[#This Row],[Description]]&amp;" - $"&amp;Table_PayItems[[#This Row],[Unit]])</f>
        <v>Juniperus chinensis Sea Green, #2 cont. - $Ea</v>
      </c>
      <c r="I3121" s="29" t="str">
        <f>IFERROR(VLOOKUP(ROWS($M$5:M3121),Table_PayItems[[Search Key]:[Concentrated Name]],2,FALSE),"")</f>
        <v>Juniperus chinensis Sea Green, #2 cont. - $Ea</v>
      </c>
      <c r="J3121" s="1"/>
      <c r="K3121" s="1"/>
      <c r="L3121" s="22">
        <f>IF(ISNUMBER(SEARCH(Pay_Item_Search_Text_2,M3121)),MAX($L$4:L3120)+1,0)</f>
        <v>0</v>
      </c>
      <c r="M3121" s="1" t="str">
        <f>IFERROR(VLOOKUP(ROWS($M$5:M3121),Table_PayItems[[Search Key]:[Concentrated Name]],2,FALSE),"")</f>
        <v>Juniperus chinensis Sea Green, #2 cont. - $Ea</v>
      </c>
      <c r="N3121" s="1" t="str">
        <f>IFERROR(VLOOKUP(ROWS($M$5:N3121),$L$5:$M$7000,2,FALSE),"")</f>
        <v/>
      </c>
      <c r="O3121" s="1" t="str">
        <f>IFERROR(VLOOKUP(ROWS($O$5:O3121),$K$5:$L$7000,2,FALSE),"")</f>
        <v/>
      </c>
    </row>
    <row r="3122" spans="2:15" ht="15" customHeight="1" x14ac:dyDescent="0.25">
      <c r="B3122" s="178" t="s">
        <v>12719</v>
      </c>
      <c r="C3122" s="178" t="s">
        <v>88</v>
      </c>
      <c r="D3122" s="178" t="s">
        <v>7339</v>
      </c>
      <c r="E3122" s="178" t="s">
        <v>6993</v>
      </c>
      <c r="F3122" s="178" t="s">
        <v>17</v>
      </c>
      <c r="G3122" s="1">
        <f>IF(ISNUMBER(Pay_Item_Search_Text),IF(ISNUMBER(IF(FIND(Pay_Item_Search_Text,B3122)=1,1, "FALSE")),MAX(G$4:$G3121)+1,IF(ISNUMBER(Pay_Item_Search_Text),0,IF(ISNUMBER(SEARCH(Pay_Item_Search_Text,H3122)),MAX(G$4:$G3121)+1,0))),IF(ISNUMBER(Pay_Item_Search_Text),0,IF(ISNUMBER(SEARCH(Pay_Item_Search_Text,H3122)),MAX(G$4:$G3121)+1,0)))</f>
        <v>3118</v>
      </c>
      <c r="H3122" s="1" t="str">
        <f>IF(Table_PayItems[[#This Row],[Description]]="_","_ Unique Item - "&amp;Table_PayItems[[#This Row],[Item]]&amp;" - $"&amp;Table_PayItems[[#This Row],[Unit]],Table_PayItems[[#This Row],[Description]]&amp;" - $"&amp;Table_PayItems[[#This Row],[Unit]])</f>
        <v>Juniperus chinensis Sea Green, #3 cont. - $Ea</v>
      </c>
      <c r="I3122" s="29" t="str">
        <f>IFERROR(VLOOKUP(ROWS($M$5:M3122),Table_PayItems[[Search Key]:[Concentrated Name]],2,FALSE),"")</f>
        <v>Juniperus chinensis Sea Green, #3 cont. - $Ea</v>
      </c>
      <c r="J3122" s="1"/>
      <c r="K3122" s="1"/>
      <c r="L3122" s="22">
        <f>IF(ISNUMBER(SEARCH(Pay_Item_Search_Text_2,M3122)),MAX($L$4:L3121)+1,0)</f>
        <v>0</v>
      </c>
      <c r="M3122" s="1" t="str">
        <f>IFERROR(VLOOKUP(ROWS($M$5:M3122),Table_PayItems[[Search Key]:[Concentrated Name]],2,FALSE),"")</f>
        <v>Juniperus chinensis Sea Green, #3 cont. - $Ea</v>
      </c>
      <c r="N3122" s="1" t="str">
        <f>IFERROR(VLOOKUP(ROWS($M$5:N3122),$L$5:$M$7000,2,FALSE),"")</f>
        <v/>
      </c>
      <c r="O3122" s="1" t="str">
        <f>IFERROR(VLOOKUP(ROWS($O$5:O3122),$K$5:$L$7000,2,FALSE),"")</f>
        <v/>
      </c>
    </row>
    <row r="3123" spans="2:15" ht="15" customHeight="1" x14ac:dyDescent="0.25">
      <c r="B3123" s="178" t="s">
        <v>12720</v>
      </c>
      <c r="C3123" s="178" t="s">
        <v>88</v>
      </c>
      <c r="D3123" s="178" t="s">
        <v>7340</v>
      </c>
      <c r="E3123" s="178" t="s">
        <v>6993</v>
      </c>
      <c r="F3123" s="178" t="s">
        <v>17</v>
      </c>
      <c r="G3123" s="1">
        <f>IF(ISNUMBER(Pay_Item_Search_Text),IF(ISNUMBER(IF(FIND(Pay_Item_Search_Text,B3123)=1,1, "FALSE")),MAX(G$4:$G3122)+1,IF(ISNUMBER(Pay_Item_Search_Text),0,IF(ISNUMBER(SEARCH(Pay_Item_Search_Text,H3123)),MAX(G$4:$G3122)+1,0))),IF(ISNUMBER(Pay_Item_Search_Text),0,IF(ISNUMBER(SEARCH(Pay_Item_Search_Text,H3123)),MAX(G$4:$G3122)+1,0)))</f>
        <v>3119</v>
      </c>
      <c r="H3123" s="1" t="str">
        <f>IF(Table_PayItems[[#This Row],[Description]]="_","_ Unique Item - "&amp;Table_PayItems[[#This Row],[Item]]&amp;" - $"&amp;Table_PayItems[[#This Row],[Unit]],Table_PayItems[[#This Row],[Description]]&amp;" - $"&amp;Table_PayItems[[#This Row],[Unit]])</f>
        <v>Juniperus chinensis Sea Green, #5 cont. - $Ea</v>
      </c>
      <c r="I3123" s="29" t="str">
        <f>IFERROR(VLOOKUP(ROWS($M$5:M3123),Table_PayItems[[Search Key]:[Concentrated Name]],2,FALSE),"")</f>
        <v>Juniperus chinensis Sea Green, #5 cont. - $Ea</v>
      </c>
      <c r="J3123" s="1"/>
      <c r="K3123" s="1"/>
      <c r="L3123" s="22">
        <f>IF(ISNUMBER(SEARCH(Pay_Item_Search_Text_2,M3123)),MAX($L$4:L3122)+1,0)</f>
        <v>0</v>
      </c>
      <c r="M3123" s="1" t="str">
        <f>IFERROR(VLOOKUP(ROWS($M$5:M3123),Table_PayItems[[Search Key]:[Concentrated Name]],2,FALSE),"")</f>
        <v>Juniperus chinensis Sea Green, #5 cont. - $Ea</v>
      </c>
      <c r="N3123" s="1" t="str">
        <f>IFERROR(VLOOKUP(ROWS($M$5:N3123),$L$5:$M$7000,2,FALSE),"")</f>
        <v/>
      </c>
      <c r="O3123" s="1" t="str">
        <f>IFERROR(VLOOKUP(ROWS($O$5:O3123),$K$5:$L$7000,2,FALSE),"")</f>
        <v/>
      </c>
    </row>
    <row r="3124" spans="2:15" ht="15" customHeight="1" x14ac:dyDescent="0.25">
      <c r="B3124" s="178" t="s">
        <v>12721</v>
      </c>
      <c r="C3124" s="178" t="s">
        <v>88</v>
      </c>
      <c r="D3124" s="178" t="s">
        <v>7341</v>
      </c>
      <c r="E3124" s="178" t="s">
        <v>6993</v>
      </c>
      <c r="F3124" s="178" t="s">
        <v>17</v>
      </c>
      <c r="G3124" s="1">
        <f>IF(ISNUMBER(Pay_Item_Search_Text),IF(ISNUMBER(IF(FIND(Pay_Item_Search_Text,B3124)=1,1, "FALSE")),MAX(G$4:$G3123)+1,IF(ISNUMBER(Pay_Item_Search_Text),0,IF(ISNUMBER(SEARCH(Pay_Item_Search_Text,H3124)),MAX(G$4:$G3123)+1,0))),IF(ISNUMBER(Pay_Item_Search_Text),0,IF(ISNUMBER(SEARCH(Pay_Item_Search_Text,H3124)),MAX(G$4:$G3123)+1,0)))</f>
        <v>3120</v>
      </c>
      <c r="H3124" s="1" t="str">
        <f>IF(Table_PayItems[[#This Row],[Description]]="_","_ Unique Item - "&amp;Table_PayItems[[#This Row],[Item]]&amp;" - $"&amp;Table_PayItems[[#This Row],[Unit]],Table_PayItems[[#This Row],[Description]]&amp;" - $"&amp;Table_PayItems[[#This Row],[Unit]])</f>
        <v>Juniperus horizontalis Blue Chip, #2 cont. - $Ea</v>
      </c>
      <c r="I3124" s="29" t="str">
        <f>IFERROR(VLOOKUP(ROWS($M$5:M3124),Table_PayItems[[Search Key]:[Concentrated Name]],2,FALSE),"")</f>
        <v>Juniperus horizontalis Blue Chip, #2 cont. - $Ea</v>
      </c>
      <c r="J3124" s="1"/>
      <c r="K3124" s="1"/>
      <c r="L3124" s="22">
        <f>IF(ISNUMBER(SEARCH(Pay_Item_Search_Text_2,M3124)),MAX($L$4:L3123)+1,0)</f>
        <v>0</v>
      </c>
      <c r="M3124" s="1" t="str">
        <f>IFERROR(VLOOKUP(ROWS($M$5:M3124),Table_PayItems[[Search Key]:[Concentrated Name]],2,FALSE),"")</f>
        <v>Juniperus horizontalis Blue Chip, #2 cont. - $Ea</v>
      </c>
      <c r="N3124" s="1" t="str">
        <f>IFERROR(VLOOKUP(ROWS($M$5:N3124),$L$5:$M$7000,2,FALSE),"")</f>
        <v/>
      </c>
      <c r="O3124" s="1" t="str">
        <f>IFERROR(VLOOKUP(ROWS($O$5:O3124),$K$5:$L$7000,2,FALSE),"")</f>
        <v/>
      </c>
    </row>
    <row r="3125" spans="2:15" ht="15" customHeight="1" x14ac:dyDescent="0.25">
      <c r="B3125" s="178" t="s">
        <v>12722</v>
      </c>
      <c r="C3125" s="178" t="s">
        <v>88</v>
      </c>
      <c r="D3125" s="178" t="s">
        <v>7342</v>
      </c>
      <c r="E3125" s="178" t="s">
        <v>6993</v>
      </c>
      <c r="F3125" s="178" t="s">
        <v>17</v>
      </c>
      <c r="G3125" s="1">
        <f>IF(ISNUMBER(Pay_Item_Search_Text),IF(ISNUMBER(IF(FIND(Pay_Item_Search_Text,B3125)=1,1, "FALSE")),MAX(G$4:$G3124)+1,IF(ISNUMBER(Pay_Item_Search_Text),0,IF(ISNUMBER(SEARCH(Pay_Item_Search_Text,H3125)),MAX(G$4:$G3124)+1,0))),IF(ISNUMBER(Pay_Item_Search_Text),0,IF(ISNUMBER(SEARCH(Pay_Item_Search_Text,H3125)),MAX(G$4:$G3124)+1,0)))</f>
        <v>3121</v>
      </c>
      <c r="H3125" s="1" t="str">
        <f>IF(Table_PayItems[[#This Row],[Description]]="_","_ Unique Item - "&amp;Table_PayItems[[#This Row],[Item]]&amp;" - $"&amp;Table_PayItems[[#This Row],[Unit]],Table_PayItems[[#This Row],[Description]]&amp;" - $"&amp;Table_PayItems[[#This Row],[Unit]])</f>
        <v>Juniperus horizontalis Blue Chip, #3 cont. - $Ea</v>
      </c>
      <c r="I3125" s="29" t="str">
        <f>IFERROR(VLOOKUP(ROWS($M$5:M3125),Table_PayItems[[Search Key]:[Concentrated Name]],2,FALSE),"")</f>
        <v>Juniperus horizontalis Blue Chip, #3 cont. - $Ea</v>
      </c>
      <c r="J3125" s="1"/>
      <c r="K3125" s="1"/>
      <c r="L3125" s="22">
        <f>IF(ISNUMBER(SEARCH(Pay_Item_Search_Text_2,M3125)),MAX($L$4:L3124)+1,0)</f>
        <v>0</v>
      </c>
      <c r="M3125" s="1" t="str">
        <f>IFERROR(VLOOKUP(ROWS($M$5:M3125),Table_PayItems[[Search Key]:[Concentrated Name]],2,FALSE),"")</f>
        <v>Juniperus horizontalis Blue Chip, #3 cont. - $Ea</v>
      </c>
      <c r="N3125" s="1" t="str">
        <f>IFERROR(VLOOKUP(ROWS($M$5:N3125),$L$5:$M$7000,2,FALSE),"")</f>
        <v/>
      </c>
      <c r="O3125" s="1" t="str">
        <f>IFERROR(VLOOKUP(ROWS($O$5:O3125),$K$5:$L$7000,2,FALSE),"")</f>
        <v/>
      </c>
    </row>
    <row r="3126" spans="2:15" ht="15" customHeight="1" x14ac:dyDescent="0.25">
      <c r="B3126" s="178" t="s">
        <v>12723</v>
      </c>
      <c r="C3126" s="178" t="s">
        <v>88</v>
      </c>
      <c r="D3126" s="178" t="s">
        <v>7343</v>
      </c>
      <c r="E3126" s="178" t="s">
        <v>6993</v>
      </c>
      <c r="F3126" s="178" t="s">
        <v>17</v>
      </c>
      <c r="G3126" s="1">
        <f>IF(ISNUMBER(Pay_Item_Search_Text),IF(ISNUMBER(IF(FIND(Pay_Item_Search_Text,B3126)=1,1, "FALSE")),MAX(G$4:$G3125)+1,IF(ISNUMBER(Pay_Item_Search_Text),0,IF(ISNUMBER(SEARCH(Pay_Item_Search_Text,H3126)),MAX(G$4:$G3125)+1,0))),IF(ISNUMBER(Pay_Item_Search_Text),0,IF(ISNUMBER(SEARCH(Pay_Item_Search_Text,H3126)),MAX(G$4:$G3125)+1,0)))</f>
        <v>3122</v>
      </c>
      <c r="H3126" s="1" t="str">
        <f>IF(Table_PayItems[[#This Row],[Description]]="_","_ Unique Item - "&amp;Table_PayItems[[#This Row],[Item]]&amp;" - $"&amp;Table_PayItems[[#This Row],[Unit]],Table_PayItems[[#This Row],[Description]]&amp;" - $"&amp;Table_PayItems[[#This Row],[Unit]])</f>
        <v>Juniperus horizontalis Blue Chip, #5 cont. - $Ea</v>
      </c>
      <c r="I3126" s="29" t="str">
        <f>IFERROR(VLOOKUP(ROWS($M$5:M3126),Table_PayItems[[Search Key]:[Concentrated Name]],2,FALSE),"")</f>
        <v>Juniperus horizontalis Blue Chip, #5 cont. - $Ea</v>
      </c>
      <c r="J3126" s="1"/>
      <c r="K3126" s="1"/>
      <c r="L3126" s="22">
        <f>IF(ISNUMBER(SEARCH(Pay_Item_Search_Text_2,M3126)),MAX($L$4:L3125)+1,0)</f>
        <v>0</v>
      </c>
      <c r="M3126" s="1" t="str">
        <f>IFERROR(VLOOKUP(ROWS($M$5:M3126),Table_PayItems[[Search Key]:[Concentrated Name]],2,FALSE),"")</f>
        <v>Juniperus horizontalis Blue Chip, #5 cont. - $Ea</v>
      </c>
      <c r="N3126" s="1" t="str">
        <f>IFERROR(VLOOKUP(ROWS($M$5:N3126),$L$5:$M$7000,2,FALSE),"")</f>
        <v/>
      </c>
      <c r="O3126" s="1" t="str">
        <f>IFERROR(VLOOKUP(ROWS($O$5:O3126),$K$5:$L$7000,2,FALSE),"")</f>
        <v/>
      </c>
    </row>
    <row r="3127" spans="2:15" ht="15" customHeight="1" x14ac:dyDescent="0.25">
      <c r="B3127" s="178" t="s">
        <v>12724</v>
      </c>
      <c r="C3127" s="178" t="s">
        <v>88</v>
      </c>
      <c r="D3127" s="178" t="s">
        <v>7344</v>
      </c>
      <c r="E3127" s="178" t="s">
        <v>6993</v>
      </c>
      <c r="F3127" s="178" t="s">
        <v>17</v>
      </c>
      <c r="G3127" s="1">
        <f>IF(ISNUMBER(Pay_Item_Search_Text),IF(ISNUMBER(IF(FIND(Pay_Item_Search_Text,B3127)=1,1, "FALSE")),MAX(G$4:$G3126)+1,IF(ISNUMBER(Pay_Item_Search_Text),0,IF(ISNUMBER(SEARCH(Pay_Item_Search_Text,H3127)),MAX(G$4:$G3126)+1,0))),IF(ISNUMBER(Pay_Item_Search_Text),0,IF(ISNUMBER(SEARCH(Pay_Item_Search_Text,H3127)),MAX(G$4:$G3126)+1,0)))</f>
        <v>3123</v>
      </c>
      <c r="H3127" s="1" t="str">
        <f>IF(Table_PayItems[[#This Row],[Description]]="_","_ Unique Item - "&amp;Table_PayItems[[#This Row],[Item]]&amp;" - $"&amp;Table_PayItems[[#This Row],[Unit]],Table_PayItems[[#This Row],[Description]]&amp;" - $"&amp;Table_PayItems[[#This Row],[Unit]])</f>
        <v>Juniperus horizontalis Emerald Spreader, #2 cont. - $Ea</v>
      </c>
      <c r="I3127" s="29" t="str">
        <f>IFERROR(VLOOKUP(ROWS($M$5:M3127),Table_PayItems[[Search Key]:[Concentrated Name]],2,FALSE),"")</f>
        <v>Juniperus horizontalis Emerald Spreader, #2 cont. - $Ea</v>
      </c>
      <c r="J3127" s="1"/>
      <c r="K3127" s="1"/>
      <c r="L3127" s="22">
        <f>IF(ISNUMBER(SEARCH(Pay_Item_Search_Text_2,M3127)),MAX($L$4:L3126)+1,0)</f>
        <v>0</v>
      </c>
      <c r="M3127" s="1" t="str">
        <f>IFERROR(VLOOKUP(ROWS($M$5:M3127),Table_PayItems[[Search Key]:[Concentrated Name]],2,FALSE),"")</f>
        <v>Juniperus horizontalis Emerald Spreader, #2 cont. - $Ea</v>
      </c>
      <c r="N3127" s="1" t="str">
        <f>IFERROR(VLOOKUP(ROWS($M$5:N3127),$L$5:$M$7000,2,FALSE),"")</f>
        <v/>
      </c>
      <c r="O3127" s="1" t="str">
        <f>IFERROR(VLOOKUP(ROWS($O$5:O3127),$K$5:$L$7000,2,FALSE),"")</f>
        <v/>
      </c>
    </row>
    <row r="3128" spans="2:15" ht="15" customHeight="1" x14ac:dyDescent="0.25">
      <c r="B3128" s="178" t="s">
        <v>12725</v>
      </c>
      <c r="C3128" s="178" t="s">
        <v>88</v>
      </c>
      <c r="D3128" s="178" t="s">
        <v>7345</v>
      </c>
      <c r="E3128" s="178" t="s">
        <v>6993</v>
      </c>
      <c r="F3128" s="178" t="s">
        <v>17</v>
      </c>
      <c r="G3128" s="1">
        <f>IF(ISNUMBER(Pay_Item_Search_Text),IF(ISNUMBER(IF(FIND(Pay_Item_Search_Text,B3128)=1,1, "FALSE")),MAX(G$4:$G3127)+1,IF(ISNUMBER(Pay_Item_Search_Text),0,IF(ISNUMBER(SEARCH(Pay_Item_Search_Text,H3128)),MAX(G$4:$G3127)+1,0))),IF(ISNUMBER(Pay_Item_Search_Text),0,IF(ISNUMBER(SEARCH(Pay_Item_Search_Text,H3128)),MAX(G$4:$G3127)+1,0)))</f>
        <v>3124</v>
      </c>
      <c r="H3128" s="1" t="str">
        <f>IF(Table_PayItems[[#This Row],[Description]]="_","_ Unique Item - "&amp;Table_PayItems[[#This Row],[Item]]&amp;" - $"&amp;Table_PayItems[[#This Row],[Unit]],Table_PayItems[[#This Row],[Description]]&amp;" - $"&amp;Table_PayItems[[#This Row],[Unit]])</f>
        <v>Juniperus horizontalis Emerald Spreader, #3 cont. - $Ea</v>
      </c>
      <c r="I3128" s="29" t="str">
        <f>IFERROR(VLOOKUP(ROWS($M$5:M3128),Table_PayItems[[Search Key]:[Concentrated Name]],2,FALSE),"")</f>
        <v>Juniperus horizontalis Emerald Spreader, #3 cont. - $Ea</v>
      </c>
      <c r="J3128" s="1"/>
      <c r="K3128" s="1"/>
      <c r="L3128" s="22">
        <f>IF(ISNUMBER(SEARCH(Pay_Item_Search_Text_2,M3128)),MAX($L$4:L3127)+1,0)</f>
        <v>0</v>
      </c>
      <c r="M3128" s="1" t="str">
        <f>IFERROR(VLOOKUP(ROWS($M$5:M3128),Table_PayItems[[Search Key]:[Concentrated Name]],2,FALSE),"")</f>
        <v>Juniperus horizontalis Emerald Spreader, #3 cont. - $Ea</v>
      </c>
      <c r="N3128" s="1" t="str">
        <f>IFERROR(VLOOKUP(ROWS($M$5:N3128),$L$5:$M$7000,2,FALSE),"")</f>
        <v/>
      </c>
      <c r="O3128" s="1" t="str">
        <f>IFERROR(VLOOKUP(ROWS($O$5:O3128),$K$5:$L$7000,2,FALSE),"")</f>
        <v/>
      </c>
    </row>
    <row r="3129" spans="2:15" ht="15" customHeight="1" x14ac:dyDescent="0.25">
      <c r="B3129" s="178" t="s">
        <v>12726</v>
      </c>
      <c r="C3129" s="178" t="s">
        <v>88</v>
      </c>
      <c r="D3129" s="178" t="s">
        <v>7346</v>
      </c>
      <c r="E3129" s="178" t="s">
        <v>6993</v>
      </c>
      <c r="F3129" s="178" t="s">
        <v>17</v>
      </c>
      <c r="G3129" s="1">
        <f>IF(ISNUMBER(Pay_Item_Search_Text),IF(ISNUMBER(IF(FIND(Pay_Item_Search_Text,B3129)=1,1, "FALSE")),MAX(G$4:$G3128)+1,IF(ISNUMBER(Pay_Item_Search_Text),0,IF(ISNUMBER(SEARCH(Pay_Item_Search_Text,H3129)),MAX(G$4:$G3128)+1,0))),IF(ISNUMBER(Pay_Item_Search_Text),0,IF(ISNUMBER(SEARCH(Pay_Item_Search_Text,H3129)),MAX(G$4:$G3128)+1,0)))</f>
        <v>3125</v>
      </c>
      <c r="H3129" s="1" t="str">
        <f>IF(Table_PayItems[[#This Row],[Description]]="_","_ Unique Item - "&amp;Table_PayItems[[#This Row],[Item]]&amp;" - $"&amp;Table_PayItems[[#This Row],[Unit]],Table_PayItems[[#This Row],[Description]]&amp;" - $"&amp;Table_PayItems[[#This Row],[Unit]])</f>
        <v>Juniperus horizontalis Emerald Spreader, #5 cont. - $Ea</v>
      </c>
      <c r="I3129" s="29" t="str">
        <f>IFERROR(VLOOKUP(ROWS($M$5:M3129),Table_PayItems[[Search Key]:[Concentrated Name]],2,FALSE),"")</f>
        <v>Juniperus horizontalis Emerald Spreader, #5 cont. - $Ea</v>
      </c>
      <c r="J3129" s="1"/>
      <c r="K3129" s="1"/>
      <c r="L3129" s="22">
        <f>IF(ISNUMBER(SEARCH(Pay_Item_Search_Text_2,M3129)),MAX($L$4:L3128)+1,0)</f>
        <v>0</v>
      </c>
      <c r="M3129" s="1" t="str">
        <f>IFERROR(VLOOKUP(ROWS($M$5:M3129),Table_PayItems[[Search Key]:[Concentrated Name]],2,FALSE),"")</f>
        <v>Juniperus horizontalis Emerald Spreader, #5 cont. - $Ea</v>
      </c>
      <c r="N3129" s="1" t="str">
        <f>IFERROR(VLOOKUP(ROWS($M$5:N3129),$L$5:$M$7000,2,FALSE),"")</f>
        <v/>
      </c>
      <c r="O3129" s="1" t="str">
        <f>IFERROR(VLOOKUP(ROWS($O$5:O3129),$K$5:$L$7000,2,FALSE),"")</f>
        <v/>
      </c>
    </row>
    <row r="3130" spans="2:15" ht="15" customHeight="1" x14ac:dyDescent="0.25">
      <c r="B3130" s="178" t="s">
        <v>12727</v>
      </c>
      <c r="C3130" s="178" t="s">
        <v>88</v>
      </c>
      <c r="D3130" s="178" t="s">
        <v>7347</v>
      </c>
      <c r="E3130" s="178" t="s">
        <v>6993</v>
      </c>
      <c r="F3130" s="178" t="s">
        <v>17</v>
      </c>
      <c r="G3130" s="1">
        <f>IF(ISNUMBER(Pay_Item_Search_Text),IF(ISNUMBER(IF(FIND(Pay_Item_Search_Text,B3130)=1,1, "FALSE")),MAX(G$4:$G3129)+1,IF(ISNUMBER(Pay_Item_Search_Text),0,IF(ISNUMBER(SEARCH(Pay_Item_Search_Text,H3130)),MAX(G$4:$G3129)+1,0))),IF(ISNUMBER(Pay_Item_Search_Text),0,IF(ISNUMBER(SEARCH(Pay_Item_Search_Text,H3130)),MAX(G$4:$G3129)+1,0)))</f>
        <v>3126</v>
      </c>
      <c r="H3130" s="1" t="str">
        <f>IF(Table_PayItems[[#This Row],[Description]]="_","_ Unique Item - "&amp;Table_PayItems[[#This Row],[Item]]&amp;" - $"&amp;Table_PayItems[[#This Row],[Unit]],Table_PayItems[[#This Row],[Description]]&amp;" - $"&amp;Table_PayItems[[#This Row],[Unit]])</f>
        <v>Juniperus horizontalis Plumosa Compacta Youngstown, #2 cont. - $Ea</v>
      </c>
      <c r="I3130" s="29" t="str">
        <f>IFERROR(VLOOKUP(ROWS($M$5:M3130),Table_PayItems[[Search Key]:[Concentrated Name]],2,FALSE),"")</f>
        <v>Juniperus horizontalis Plumosa Compacta Youngstown, #2 cont. - $Ea</v>
      </c>
      <c r="J3130" s="1"/>
      <c r="K3130" s="1"/>
      <c r="L3130" s="22">
        <f>IF(ISNUMBER(SEARCH(Pay_Item_Search_Text_2,M3130)),MAX($L$4:L3129)+1,0)</f>
        <v>0</v>
      </c>
      <c r="M3130" s="1" t="str">
        <f>IFERROR(VLOOKUP(ROWS($M$5:M3130),Table_PayItems[[Search Key]:[Concentrated Name]],2,FALSE),"")</f>
        <v>Juniperus horizontalis Plumosa Compacta Youngstown, #2 cont. - $Ea</v>
      </c>
      <c r="N3130" s="1" t="str">
        <f>IFERROR(VLOOKUP(ROWS($M$5:N3130),$L$5:$M$7000,2,FALSE),"")</f>
        <v/>
      </c>
      <c r="O3130" s="1" t="str">
        <f>IFERROR(VLOOKUP(ROWS($O$5:O3130),$K$5:$L$7000,2,FALSE),"")</f>
        <v/>
      </c>
    </row>
    <row r="3131" spans="2:15" ht="15" customHeight="1" x14ac:dyDescent="0.25">
      <c r="B3131" s="178" t="s">
        <v>12728</v>
      </c>
      <c r="C3131" s="178" t="s">
        <v>88</v>
      </c>
      <c r="D3131" s="178" t="s">
        <v>7348</v>
      </c>
      <c r="E3131" s="178" t="s">
        <v>6993</v>
      </c>
      <c r="F3131" s="178" t="s">
        <v>17</v>
      </c>
      <c r="G3131" s="1">
        <f>IF(ISNUMBER(Pay_Item_Search_Text),IF(ISNUMBER(IF(FIND(Pay_Item_Search_Text,B3131)=1,1, "FALSE")),MAX(G$4:$G3130)+1,IF(ISNUMBER(Pay_Item_Search_Text),0,IF(ISNUMBER(SEARCH(Pay_Item_Search_Text,H3131)),MAX(G$4:$G3130)+1,0))),IF(ISNUMBER(Pay_Item_Search_Text),0,IF(ISNUMBER(SEARCH(Pay_Item_Search_Text,H3131)),MAX(G$4:$G3130)+1,0)))</f>
        <v>3127</v>
      </c>
      <c r="H3131" s="1" t="str">
        <f>IF(Table_PayItems[[#This Row],[Description]]="_","_ Unique Item - "&amp;Table_PayItems[[#This Row],[Item]]&amp;" - $"&amp;Table_PayItems[[#This Row],[Unit]],Table_PayItems[[#This Row],[Description]]&amp;" - $"&amp;Table_PayItems[[#This Row],[Unit]])</f>
        <v>Juniperus horizontalis Plumosa Compacta Youngstown, #3 cont. - $Ea</v>
      </c>
      <c r="I3131" s="29" t="str">
        <f>IFERROR(VLOOKUP(ROWS($M$5:M3131),Table_PayItems[[Search Key]:[Concentrated Name]],2,FALSE),"")</f>
        <v>Juniperus horizontalis Plumosa Compacta Youngstown, #3 cont. - $Ea</v>
      </c>
      <c r="J3131" s="1"/>
      <c r="K3131" s="1"/>
      <c r="L3131" s="22">
        <f>IF(ISNUMBER(SEARCH(Pay_Item_Search_Text_2,M3131)),MAX($L$4:L3130)+1,0)</f>
        <v>0</v>
      </c>
      <c r="M3131" s="1" t="str">
        <f>IFERROR(VLOOKUP(ROWS($M$5:M3131),Table_PayItems[[Search Key]:[Concentrated Name]],2,FALSE),"")</f>
        <v>Juniperus horizontalis Plumosa Compacta Youngstown, #3 cont. - $Ea</v>
      </c>
      <c r="N3131" s="1" t="str">
        <f>IFERROR(VLOOKUP(ROWS($M$5:N3131),$L$5:$M$7000,2,FALSE),"")</f>
        <v/>
      </c>
      <c r="O3131" s="1" t="str">
        <f>IFERROR(VLOOKUP(ROWS($O$5:O3131),$K$5:$L$7000,2,FALSE),"")</f>
        <v/>
      </c>
    </row>
    <row r="3132" spans="2:15" ht="15" customHeight="1" x14ac:dyDescent="0.25">
      <c r="B3132" s="178" t="s">
        <v>12729</v>
      </c>
      <c r="C3132" s="178" t="s">
        <v>88</v>
      </c>
      <c r="D3132" s="178" t="s">
        <v>7349</v>
      </c>
      <c r="E3132" s="178" t="s">
        <v>6993</v>
      </c>
      <c r="F3132" s="178" t="s">
        <v>17</v>
      </c>
      <c r="G3132" s="1">
        <f>IF(ISNUMBER(Pay_Item_Search_Text),IF(ISNUMBER(IF(FIND(Pay_Item_Search_Text,B3132)=1,1, "FALSE")),MAX(G$4:$G3131)+1,IF(ISNUMBER(Pay_Item_Search_Text),0,IF(ISNUMBER(SEARCH(Pay_Item_Search_Text,H3132)),MAX(G$4:$G3131)+1,0))),IF(ISNUMBER(Pay_Item_Search_Text),0,IF(ISNUMBER(SEARCH(Pay_Item_Search_Text,H3132)),MAX(G$4:$G3131)+1,0)))</f>
        <v>3128</v>
      </c>
      <c r="H3132" s="1" t="str">
        <f>IF(Table_PayItems[[#This Row],[Description]]="_","_ Unique Item - "&amp;Table_PayItems[[#This Row],[Item]]&amp;" - $"&amp;Table_PayItems[[#This Row],[Unit]],Table_PayItems[[#This Row],[Description]]&amp;" - $"&amp;Table_PayItems[[#This Row],[Unit]])</f>
        <v>Juniperus horizontalis Plumosa Compacta Youngstown, #5 cont. - $Ea</v>
      </c>
      <c r="I3132" s="29" t="str">
        <f>IFERROR(VLOOKUP(ROWS($M$5:M3132),Table_PayItems[[Search Key]:[Concentrated Name]],2,FALSE),"")</f>
        <v>Juniperus horizontalis Plumosa Compacta Youngstown, #5 cont. - $Ea</v>
      </c>
      <c r="J3132" s="1"/>
      <c r="K3132" s="1"/>
      <c r="L3132" s="22">
        <f>IF(ISNUMBER(SEARCH(Pay_Item_Search_Text_2,M3132)),MAX($L$4:L3131)+1,0)</f>
        <v>0</v>
      </c>
      <c r="M3132" s="1" t="str">
        <f>IFERROR(VLOOKUP(ROWS($M$5:M3132),Table_PayItems[[Search Key]:[Concentrated Name]],2,FALSE),"")</f>
        <v>Juniperus horizontalis Plumosa Compacta Youngstown, #5 cont. - $Ea</v>
      </c>
      <c r="N3132" s="1" t="str">
        <f>IFERROR(VLOOKUP(ROWS($M$5:N3132),$L$5:$M$7000,2,FALSE),"")</f>
        <v/>
      </c>
      <c r="O3132" s="1" t="str">
        <f>IFERROR(VLOOKUP(ROWS($O$5:O3132),$K$5:$L$7000,2,FALSE),"")</f>
        <v/>
      </c>
    </row>
    <row r="3133" spans="2:15" ht="15" customHeight="1" x14ac:dyDescent="0.25">
      <c r="B3133" s="178" t="s">
        <v>12730</v>
      </c>
      <c r="C3133" s="178" t="s">
        <v>88</v>
      </c>
      <c r="D3133" s="178" t="s">
        <v>7350</v>
      </c>
      <c r="E3133" s="178" t="s">
        <v>6993</v>
      </c>
      <c r="F3133" s="178" t="s">
        <v>17</v>
      </c>
      <c r="G3133" s="1">
        <f>IF(ISNUMBER(Pay_Item_Search_Text),IF(ISNUMBER(IF(FIND(Pay_Item_Search_Text,B3133)=1,1, "FALSE")),MAX(G$4:$G3132)+1,IF(ISNUMBER(Pay_Item_Search_Text),0,IF(ISNUMBER(SEARCH(Pay_Item_Search_Text,H3133)),MAX(G$4:$G3132)+1,0))),IF(ISNUMBER(Pay_Item_Search_Text),0,IF(ISNUMBER(SEARCH(Pay_Item_Search_Text,H3133)),MAX(G$4:$G3132)+1,0)))</f>
        <v>3129</v>
      </c>
      <c r="H3133" s="1" t="str">
        <f>IF(Table_PayItems[[#This Row],[Description]]="_","_ Unique Item - "&amp;Table_PayItems[[#This Row],[Item]]&amp;" - $"&amp;Table_PayItems[[#This Row],[Unit]],Table_PayItems[[#This Row],[Description]]&amp;" - $"&amp;Table_PayItems[[#This Row],[Unit]])</f>
        <v>Juniperus horizontalis Plumosa, #2 cont. - $Ea</v>
      </c>
      <c r="I3133" s="29" t="str">
        <f>IFERROR(VLOOKUP(ROWS($M$5:M3133),Table_PayItems[[Search Key]:[Concentrated Name]],2,FALSE),"")</f>
        <v>Juniperus horizontalis Plumosa, #2 cont. - $Ea</v>
      </c>
      <c r="J3133" s="1"/>
      <c r="K3133" s="1"/>
      <c r="L3133" s="22">
        <f>IF(ISNUMBER(SEARCH(Pay_Item_Search_Text_2,M3133)),MAX($L$4:L3132)+1,0)</f>
        <v>0</v>
      </c>
      <c r="M3133" s="1" t="str">
        <f>IFERROR(VLOOKUP(ROWS($M$5:M3133),Table_PayItems[[Search Key]:[Concentrated Name]],2,FALSE),"")</f>
        <v>Juniperus horizontalis Plumosa, #2 cont. - $Ea</v>
      </c>
      <c r="N3133" s="1" t="str">
        <f>IFERROR(VLOOKUP(ROWS($M$5:N3133),$L$5:$M$7000,2,FALSE),"")</f>
        <v/>
      </c>
      <c r="O3133" s="1" t="str">
        <f>IFERROR(VLOOKUP(ROWS($O$5:O3133),$K$5:$L$7000,2,FALSE),"")</f>
        <v/>
      </c>
    </row>
    <row r="3134" spans="2:15" ht="15" customHeight="1" x14ac:dyDescent="0.25">
      <c r="B3134" s="178" t="s">
        <v>12731</v>
      </c>
      <c r="C3134" s="178" t="s">
        <v>88</v>
      </c>
      <c r="D3134" s="178" t="s">
        <v>7351</v>
      </c>
      <c r="E3134" s="178" t="s">
        <v>6993</v>
      </c>
      <c r="F3134" s="178" t="s">
        <v>17</v>
      </c>
      <c r="G3134" s="1">
        <f>IF(ISNUMBER(Pay_Item_Search_Text),IF(ISNUMBER(IF(FIND(Pay_Item_Search_Text,B3134)=1,1, "FALSE")),MAX(G$4:$G3133)+1,IF(ISNUMBER(Pay_Item_Search_Text),0,IF(ISNUMBER(SEARCH(Pay_Item_Search_Text,H3134)),MAX(G$4:$G3133)+1,0))),IF(ISNUMBER(Pay_Item_Search_Text),0,IF(ISNUMBER(SEARCH(Pay_Item_Search_Text,H3134)),MAX(G$4:$G3133)+1,0)))</f>
        <v>3130</v>
      </c>
      <c r="H3134" s="1" t="str">
        <f>IF(Table_PayItems[[#This Row],[Description]]="_","_ Unique Item - "&amp;Table_PayItems[[#This Row],[Item]]&amp;" - $"&amp;Table_PayItems[[#This Row],[Unit]],Table_PayItems[[#This Row],[Description]]&amp;" - $"&amp;Table_PayItems[[#This Row],[Unit]])</f>
        <v>Juniperus horizontalis Plumosa, #3 cont. - $Ea</v>
      </c>
      <c r="I3134" s="29" t="str">
        <f>IFERROR(VLOOKUP(ROWS($M$5:M3134),Table_PayItems[[Search Key]:[Concentrated Name]],2,FALSE),"")</f>
        <v>Juniperus horizontalis Plumosa, #3 cont. - $Ea</v>
      </c>
      <c r="J3134" s="1"/>
      <c r="K3134" s="1"/>
      <c r="L3134" s="22">
        <f>IF(ISNUMBER(SEARCH(Pay_Item_Search_Text_2,M3134)),MAX($L$4:L3133)+1,0)</f>
        <v>0</v>
      </c>
      <c r="M3134" s="1" t="str">
        <f>IFERROR(VLOOKUP(ROWS($M$5:M3134),Table_PayItems[[Search Key]:[Concentrated Name]],2,FALSE),"")</f>
        <v>Juniperus horizontalis Plumosa, #3 cont. - $Ea</v>
      </c>
      <c r="N3134" s="1" t="str">
        <f>IFERROR(VLOOKUP(ROWS($M$5:N3134),$L$5:$M$7000,2,FALSE),"")</f>
        <v/>
      </c>
      <c r="O3134" s="1" t="str">
        <f>IFERROR(VLOOKUP(ROWS($O$5:O3134),$K$5:$L$7000,2,FALSE),"")</f>
        <v/>
      </c>
    </row>
    <row r="3135" spans="2:15" ht="15" customHeight="1" x14ac:dyDescent="0.25">
      <c r="B3135" s="178" t="s">
        <v>12732</v>
      </c>
      <c r="C3135" s="178" t="s">
        <v>88</v>
      </c>
      <c r="D3135" s="178" t="s">
        <v>7352</v>
      </c>
      <c r="E3135" s="178" t="s">
        <v>6993</v>
      </c>
      <c r="F3135" s="178" t="s">
        <v>17</v>
      </c>
      <c r="G3135" s="1">
        <f>IF(ISNUMBER(Pay_Item_Search_Text),IF(ISNUMBER(IF(FIND(Pay_Item_Search_Text,B3135)=1,1, "FALSE")),MAX(G$4:$G3134)+1,IF(ISNUMBER(Pay_Item_Search_Text),0,IF(ISNUMBER(SEARCH(Pay_Item_Search_Text,H3135)),MAX(G$4:$G3134)+1,0))),IF(ISNUMBER(Pay_Item_Search_Text),0,IF(ISNUMBER(SEARCH(Pay_Item_Search_Text,H3135)),MAX(G$4:$G3134)+1,0)))</f>
        <v>3131</v>
      </c>
      <c r="H3135" s="1" t="str">
        <f>IF(Table_PayItems[[#This Row],[Description]]="_","_ Unique Item - "&amp;Table_PayItems[[#This Row],[Item]]&amp;" - $"&amp;Table_PayItems[[#This Row],[Unit]],Table_PayItems[[#This Row],[Description]]&amp;" - $"&amp;Table_PayItems[[#This Row],[Unit]])</f>
        <v>Juniperus horizontalis Plumosa, #5 cont. - $Ea</v>
      </c>
      <c r="I3135" s="29" t="str">
        <f>IFERROR(VLOOKUP(ROWS($M$5:M3135),Table_PayItems[[Search Key]:[Concentrated Name]],2,FALSE),"")</f>
        <v>Juniperus horizontalis Plumosa, #5 cont. - $Ea</v>
      </c>
      <c r="J3135" s="1"/>
      <c r="K3135" s="1"/>
      <c r="L3135" s="22">
        <f>IF(ISNUMBER(SEARCH(Pay_Item_Search_Text_2,M3135)),MAX($L$4:L3134)+1,0)</f>
        <v>0</v>
      </c>
      <c r="M3135" s="1" t="str">
        <f>IFERROR(VLOOKUP(ROWS($M$5:M3135),Table_PayItems[[Search Key]:[Concentrated Name]],2,FALSE),"")</f>
        <v>Juniperus horizontalis Plumosa, #5 cont. - $Ea</v>
      </c>
      <c r="N3135" s="1" t="str">
        <f>IFERROR(VLOOKUP(ROWS($M$5:N3135),$L$5:$M$7000,2,FALSE),"")</f>
        <v/>
      </c>
      <c r="O3135" s="1" t="str">
        <f>IFERROR(VLOOKUP(ROWS($O$5:O3135),$K$5:$L$7000,2,FALSE),"")</f>
        <v/>
      </c>
    </row>
    <row r="3136" spans="2:15" ht="15" customHeight="1" x14ac:dyDescent="0.25">
      <c r="B3136" s="178" t="s">
        <v>12733</v>
      </c>
      <c r="C3136" s="178" t="s">
        <v>88</v>
      </c>
      <c r="D3136" s="178" t="s">
        <v>7353</v>
      </c>
      <c r="E3136" s="178" t="s">
        <v>6993</v>
      </c>
      <c r="F3136" s="178" t="s">
        <v>17</v>
      </c>
      <c r="G3136" s="1">
        <f>IF(ISNUMBER(Pay_Item_Search_Text),IF(ISNUMBER(IF(FIND(Pay_Item_Search_Text,B3136)=1,1, "FALSE")),MAX(G$4:$G3135)+1,IF(ISNUMBER(Pay_Item_Search_Text),0,IF(ISNUMBER(SEARCH(Pay_Item_Search_Text,H3136)),MAX(G$4:$G3135)+1,0))),IF(ISNUMBER(Pay_Item_Search_Text),0,IF(ISNUMBER(SEARCH(Pay_Item_Search_Text,H3136)),MAX(G$4:$G3135)+1,0)))</f>
        <v>3132</v>
      </c>
      <c r="H3136" s="1" t="str">
        <f>IF(Table_PayItems[[#This Row],[Description]]="_","_ Unique Item - "&amp;Table_PayItems[[#This Row],[Item]]&amp;" - $"&amp;Table_PayItems[[#This Row],[Unit]],Table_PayItems[[#This Row],[Description]]&amp;" - $"&amp;Table_PayItems[[#This Row],[Unit]])</f>
        <v>Juniperus procumbens Nana, #2 cont. - $Ea</v>
      </c>
      <c r="I3136" s="29" t="str">
        <f>IFERROR(VLOOKUP(ROWS($M$5:M3136),Table_PayItems[[Search Key]:[Concentrated Name]],2,FALSE),"")</f>
        <v>Juniperus procumbens Nana, #2 cont. - $Ea</v>
      </c>
      <c r="J3136" s="1"/>
      <c r="K3136" s="1"/>
      <c r="L3136" s="22">
        <f>IF(ISNUMBER(SEARCH(Pay_Item_Search_Text_2,M3136)),MAX($L$4:L3135)+1,0)</f>
        <v>0</v>
      </c>
      <c r="M3136" s="1" t="str">
        <f>IFERROR(VLOOKUP(ROWS($M$5:M3136),Table_PayItems[[Search Key]:[Concentrated Name]],2,FALSE),"")</f>
        <v>Juniperus procumbens Nana, #2 cont. - $Ea</v>
      </c>
      <c r="N3136" s="1" t="str">
        <f>IFERROR(VLOOKUP(ROWS($M$5:N3136),$L$5:$M$7000,2,FALSE),"")</f>
        <v/>
      </c>
      <c r="O3136" s="1" t="str">
        <f>IFERROR(VLOOKUP(ROWS($O$5:O3136),$K$5:$L$7000,2,FALSE),"")</f>
        <v/>
      </c>
    </row>
    <row r="3137" spans="2:15" ht="15" customHeight="1" x14ac:dyDescent="0.25">
      <c r="B3137" s="178" t="s">
        <v>12734</v>
      </c>
      <c r="C3137" s="178" t="s">
        <v>88</v>
      </c>
      <c r="D3137" s="178" t="s">
        <v>7354</v>
      </c>
      <c r="E3137" s="178" t="s">
        <v>6993</v>
      </c>
      <c r="F3137" s="178" t="s">
        <v>17</v>
      </c>
      <c r="G3137" s="1">
        <f>IF(ISNUMBER(Pay_Item_Search_Text),IF(ISNUMBER(IF(FIND(Pay_Item_Search_Text,B3137)=1,1, "FALSE")),MAX(G$4:$G3136)+1,IF(ISNUMBER(Pay_Item_Search_Text),0,IF(ISNUMBER(SEARCH(Pay_Item_Search_Text,H3137)),MAX(G$4:$G3136)+1,0))),IF(ISNUMBER(Pay_Item_Search_Text),0,IF(ISNUMBER(SEARCH(Pay_Item_Search_Text,H3137)),MAX(G$4:$G3136)+1,0)))</f>
        <v>3133</v>
      </c>
      <c r="H3137" s="1" t="str">
        <f>IF(Table_PayItems[[#This Row],[Description]]="_","_ Unique Item - "&amp;Table_PayItems[[#This Row],[Item]]&amp;" - $"&amp;Table_PayItems[[#This Row],[Unit]],Table_PayItems[[#This Row],[Description]]&amp;" - $"&amp;Table_PayItems[[#This Row],[Unit]])</f>
        <v>Juniperus procumbens Nana, #3 cont. - $Ea</v>
      </c>
      <c r="I3137" s="29" t="str">
        <f>IFERROR(VLOOKUP(ROWS($M$5:M3137),Table_PayItems[[Search Key]:[Concentrated Name]],2,FALSE),"")</f>
        <v>Juniperus procumbens Nana, #3 cont. - $Ea</v>
      </c>
      <c r="J3137" s="1"/>
      <c r="K3137" s="1"/>
      <c r="L3137" s="22">
        <f>IF(ISNUMBER(SEARCH(Pay_Item_Search_Text_2,M3137)),MAX($L$4:L3136)+1,0)</f>
        <v>0</v>
      </c>
      <c r="M3137" s="1" t="str">
        <f>IFERROR(VLOOKUP(ROWS($M$5:M3137),Table_PayItems[[Search Key]:[Concentrated Name]],2,FALSE),"")</f>
        <v>Juniperus procumbens Nana, #3 cont. - $Ea</v>
      </c>
      <c r="N3137" s="1" t="str">
        <f>IFERROR(VLOOKUP(ROWS($M$5:N3137),$L$5:$M$7000,2,FALSE),"")</f>
        <v/>
      </c>
      <c r="O3137" s="1" t="str">
        <f>IFERROR(VLOOKUP(ROWS($O$5:O3137),$K$5:$L$7000,2,FALSE),"")</f>
        <v/>
      </c>
    </row>
    <row r="3138" spans="2:15" ht="15" customHeight="1" x14ac:dyDescent="0.25">
      <c r="B3138" s="178" t="s">
        <v>12735</v>
      </c>
      <c r="C3138" s="178" t="s">
        <v>88</v>
      </c>
      <c r="D3138" s="178" t="s">
        <v>7355</v>
      </c>
      <c r="E3138" s="178" t="s">
        <v>6993</v>
      </c>
      <c r="F3138" s="178" t="s">
        <v>17</v>
      </c>
      <c r="G3138" s="1">
        <f>IF(ISNUMBER(Pay_Item_Search_Text),IF(ISNUMBER(IF(FIND(Pay_Item_Search_Text,B3138)=1,1, "FALSE")),MAX(G$4:$G3137)+1,IF(ISNUMBER(Pay_Item_Search_Text),0,IF(ISNUMBER(SEARCH(Pay_Item_Search_Text,H3138)),MAX(G$4:$G3137)+1,0))),IF(ISNUMBER(Pay_Item_Search_Text),0,IF(ISNUMBER(SEARCH(Pay_Item_Search_Text,H3138)),MAX(G$4:$G3137)+1,0)))</f>
        <v>3134</v>
      </c>
      <c r="H3138" s="1" t="str">
        <f>IF(Table_PayItems[[#This Row],[Description]]="_","_ Unique Item - "&amp;Table_PayItems[[#This Row],[Item]]&amp;" - $"&amp;Table_PayItems[[#This Row],[Unit]],Table_PayItems[[#This Row],[Description]]&amp;" - $"&amp;Table_PayItems[[#This Row],[Unit]])</f>
        <v>Juniperus procumbens Nana, #5 cont - $Ea</v>
      </c>
      <c r="I3138" s="29" t="str">
        <f>IFERROR(VLOOKUP(ROWS($M$5:M3138),Table_PayItems[[Search Key]:[Concentrated Name]],2,FALSE),"")</f>
        <v>Juniperus procumbens Nana, #5 cont - $Ea</v>
      </c>
      <c r="J3138" s="1"/>
      <c r="K3138" s="1"/>
      <c r="L3138" s="22">
        <f>IF(ISNUMBER(SEARCH(Pay_Item_Search_Text_2,M3138)),MAX($L$4:L3137)+1,0)</f>
        <v>0</v>
      </c>
      <c r="M3138" s="1" t="str">
        <f>IFERROR(VLOOKUP(ROWS($M$5:M3138),Table_PayItems[[Search Key]:[Concentrated Name]],2,FALSE),"")</f>
        <v>Juniperus procumbens Nana, #5 cont - $Ea</v>
      </c>
      <c r="N3138" s="1" t="str">
        <f>IFERROR(VLOOKUP(ROWS($M$5:N3138),$L$5:$M$7000,2,FALSE),"")</f>
        <v/>
      </c>
      <c r="O3138" s="1" t="str">
        <f>IFERROR(VLOOKUP(ROWS($O$5:O3138),$K$5:$L$7000,2,FALSE),"")</f>
        <v/>
      </c>
    </row>
    <row r="3139" spans="2:15" ht="15" customHeight="1" x14ac:dyDescent="0.25">
      <c r="B3139" s="178" t="s">
        <v>12736</v>
      </c>
      <c r="C3139" s="178" t="s">
        <v>88</v>
      </c>
      <c r="D3139" s="178" t="s">
        <v>7356</v>
      </c>
      <c r="E3139" s="178" t="s">
        <v>6993</v>
      </c>
      <c r="F3139" s="178" t="s">
        <v>17</v>
      </c>
      <c r="G3139" s="1">
        <f>IF(ISNUMBER(Pay_Item_Search_Text),IF(ISNUMBER(IF(FIND(Pay_Item_Search_Text,B3139)=1,1, "FALSE")),MAX(G$4:$G3138)+1,IF(ISNUMBER(Pay_Item_Search_Text),0,IF(ISNUMBER(SEARCH(Pay_Item_Search_Text,H3139)),MAX(G$4:$G3138)+1,0))),IF(ISNUMBER(Pay_Item_Search_Text),0,IF(ISNUMBER(SEARCH(Pay_Item_Search_Text,H3139)),MAX(G$4:$G3138)+1,0)))</f>
        <v>3135</v>
      </c>
      <c r="H3139" s="1" t="str">
        <f>IF(Table_PayItems[[#This Row],[Description]]="_","_ Unique Item - "&amp;Table_PayItems[[#This Row],[Item]]&amp;" - $"&amp;Table_PayItems[[#This Row],[Unit]],Table_PayItems[[#This Row],[Description]]&amp;" - $"&amp;Table_PayItems[[#This Row],[Unit]])</f>
        <v>Juniperus sabina Broadmoor, #2 cont. - $Ea</v>
      </c>
      <c r="I3139" s="29" t="str">
        <f>IFERROR(VLOOKUP(ROWS($M$5:M3139),Table_PayItems[[Search Key]:[Concentrated Name]],2,FALSE),"")</f>
        <v>Juniperus sabina Broadmoor, #2 cont. - $Ea</v>
      </c>
      <c r="J3139" s="1"/>
      <c r="K3139" s="1"/>
      <c r="L3139" s="22">
        <f>IF(ISNUMBER(SEARCH(Pay_Item_Search_Text_2,M3139)),MAX($L$4:L3138)+1,0)</f>
        <v>0</v>
      </c>
      <c r="M3139" s="1" t="str">
        <f>IFERROR(VLOOKUP(ROWS($M$5:M3139),Table_PayItems[[Search Key]:[Concentrated Name]],2,FALSE),"")</f>
        <v>Juniperus sabina Broadmoor, #2 cont. - $Ea</v>
      </c>
      <c r="N3139" s="1" t="str">
        <f>IFERROR(VLOOKUP(ROWS($M$5:N3139),$L$5:$M$7000,2,FALSE),"")</f>
        <v/>
      </c>
      <c r="O3139" s="1" t="str">
        <f>IFERROR(VLOOKUP(ROWS($O$5:O3139),$K$5:$L$7000,2,FALSE),"")</f>
        <v/>
      </c>
    </row>
    <row r="3140" spans="2:15" ht="15" customHeight="1" x14ac:dyDescent="0.25">
      <c r="B3140" s="178" t="s">
        <v>12737</v>
      </c>
      <c r="C3140" s="178" t="s">
        <v>88</v>
      </c>
      <c r="D3140" s="178" t="s">
        <v>7357</v>
      </c>
      <c r="E3140" s="178" t="s">
        <v>6993</v>
      </c>
      <c r="F3140" s="178" t="s">
        <v>17</v>
      </c>
      <c r="G3140" s="1">
        <f>IF(ISNUMBER(Pay_Item_Search_Text),IF(ISNUMBER(IF(FIND(Pay_Item_Search_Text,B3140)=1,1, "FALSE")),MAX(G$4:$G3139)+1,IF(ISNUMBER(Pay_Item_Search_Text),0,IF(ISNUMBER(SEARCH(Pay_Item_Search_Text,H3140)),MAX(G$4:$G3139)+1,0))),IF(ISNUMBER(Pay_Item_Search_Text),0,IF(ISNUMBER(SEARCH(Pay_Item_Search_Text,H3140)),MAX(G$4:$G3139)+1,0)))</f>
        <v>3136</v>
      </c>
      <c r="H3140" s="24" t="str">
        <f>IF(Table_PayItems[[#This Row],[Description]]="_","_ Unique Item - "&amp;Table_PayItems[[#This Row],[Item]]&amp;" - $"&amp;Table_PayItems[[#This Row],[Unit]],Table_PayItems[[#This Row],[Description]]&amp;" - $"&amp;Table_PayItems[[#This Row],[Unit]])</f>
        <v>Juniperus sabina Broadmoor, #3 cont. - $Ea</v>
      </c>
      <c r="I3140" s="29" t="str">
        <f>IFERROR(VLOOKUP(ROWS($M$5:M3140),Table_PayItems[[Search Key]:[Concentrated Name]],2,FALSE),"")</f>
        <v>Juniperus sabina Broadmoor, #3 cont. - $Ea</v>
      </c>
      <c r="J3140" s="1"/>
      <c r="K3140" s="1"/>
      <c r="L3140" s="22">
        <f>IF(ISNUMBER(SEARCH(Pay_Item_Search_Text_2,M3140)),MAX($L$4:L3139)+1,0)</f>
        <v>0</v>
      </c>
      <c r="M3140" s="1" t="str">
        <f>IFERROR(VLOOKUP(ROWS($M$5:M3140),Table_PayItems[[Search Key]:[Concentrated Name]],2,FALSE),"")</f>
        <v>Juniperus sabina Broadmoor, #3 cont. - $Ea</v>
      </c>
      <c r="N3140" s="1" t="str">
        <f>IFERROR(VLOOKUP(ROWS($M$5:N3140),$L$5:$M$7000,2,FALSE),"")</f>
        <v/>
      </c>
      <c r="O3140" s="1" t="str">
        <f>IFERROR(VLOOKUP(ROWS($O$5:O3140),$K$5:$L$7000,2,FALSE),"")</f>
        <v/>
      </c>
    </row>
    <row r="3141" spans="2:15" ht="15" customHeight="1" x14ac:dyDescent="0.25">
      <c r="B3141" s="178" t="s">
        <v>12738</v>
      </c>
      <c r="C3141" s="178" t="s">
        <v>88</v>
      </c>
      <c r="D3141" s="178" t="s">
        <v>7358</v>
      </c>
      <c r="E3141" s="178" t="s">
        <v>6993</v>
      </c>
      <c r="F3141" s="178" t="s">
        <v>17</v>
      </c>
      <c r="G3141" s="1">
        <f>IF(ISNUMBER(Pay_Item_Search_Text),IF(ISNUMBER(IF(FIND(Pay_Item_Search_Text,B3141)=1,1, "FALSE")),MAX(G$4:$G3140)+1,IF(ISNUMBER(Pay_Item_Search_Text),0,IF(ISNUMBER(SEARCH(Pay_Item_Search_Text,H3141)),MAX(G$4:$G3140)+1,0))),IF(ISNUMBER(Pay_Item_Search_Text),0,IF(ISNUMBER(SEARCH(Pay_Item_Search_Text,H3141)),MAX(G$4:$G3140)+1,0)))</f>
        <v>3137</v>
      </c>
      <c r="H3141" s="1" t="str">
        <f>IF(Table_PayItems[[#This Row],[Description]]="_","_ Unique Item - "&amp;Table_PayItems[[#This Row],[Item]]&amp;" - $"&amp;Table_PayItems[[#This Row],[Unit]],Table_PayItems[[#This Row],[Description]]&amp;" - $"&amp;Table_PayItems[[#This Row],[Unit]])</f>
        <v>Juniperus sabina Broadmoor, #5 cont - $Ea</v>
      </c>
      <c r="I3141" s="29" t="str">
        <f>IFERROR(VLOOKUP(ROWS($M$5:M3141),Table_PayItems[[Search Key]:[Concentrated Name]],2,FALSE),"")</f>
        <v>Juniperus sabina Broadmoor, #5 cont - $Ea</v>
      </c>
      <c r="J3141" s="1"/>
      <c r="K3141" s="1"/>
      <c r="L3141" s="22">
        <f>IF(ISNUMBER(SEARCH(Pay_Item_Search_Text_2,M3141)),MAX($L$4:L3140)+1,0)</f>
        <v>0</v>
      </c>
      <c r="M3141" s="1" t="str">
        <f>IFERROR(VLOOKUP(ROWS($M$5:M3141),Table_PayItems[[Search Key]:[Concentrated Name]],2,FALSE),"")</f>
        <v>Juniperus sabina Broadmoor, #5 cont - $Ea</v>
      </c>
      <c r="N3141" s="1" t="str">
        <f>IFERROR(VLOOKUP(ROWS($M$5:N3141),$L$5:$M$7000,2,FALSE),"")</f>
        <v/>
      </c>
      <c r="O3141" s="1" t="str">
        <f>IFERROR(VLOOKUP(ROWS($O$5:O3141),$K$5:$L$7000,2,FALSE),"")</f>
        <v/>
      </c>
    </row>
    <row r="3142" spans="2:15" ht="15" customHeight="1" x14ac:dyDescent="0.25">
      <c r="B3142" s="178" t="s">
        <v>12739</v>
      </c>
      <c r="C3142" s="178" t="s">
        <v>88</v>
      </c>
      <c r="D3142" s="178" t="s">
        <v>7359</v>
      </c>
      <c r="E3142" s="178" t="s">
        <v>6993</v>
      </c>
      <c r="F3142" s="178" t="s">
        <v>17</v>
      </c>
      <c r="G3142" s="1">
        <f>IF(ISNUMBER(Pay_Item_Search_Text),IF(ISNUMBER(IF(FIND(Pay_Item_Search_Text,B3142)=1,1, "FALSE")),MAX(G$4:$G3141)+1,IF(ISNUMBER(Pay_Item_Search_Text),0,IF(ISNUMBER(SEARCH(Pay_Item_Search_Text,H3142)),MAX(G$4:$G3141)+1,0))),IF(ISNUMBER(Pay_Item_Search_Text),0,IF(ISNUMBER(SEARCH(Pay_Item_Search_Text,H3142)),MAX(G$4:$G3141)+1,0)))</f>
        <v>3138</v>
      </c>
      <c r="H3142" s="1" t="str">
        <f>IF(Table_PayItems[[#This Row],[Description]]="_","_ Unique Item - "&amp;Table_PayItems[[#This Row],[Item]]&amp;" - $"&amp;Table_PayItems[[#This Row],[Unit]],Table_PayItems[[#This Row],[Description]]&amp;" - $"&amp;Table_PayItems[[#This Row],[Unit]])</f>
        <v>Juniperus sabina t New Blue, #2 cont. - $Ea</v>
      </c>
      <c r="I3142" s="29" t="str">
        <f>IFERROR(VLOOKUP(ROWS($M$5:M3142),Table_PayItems[[Search Key]:[Concentrated Name]],2,FALSE),"")</f>
        <v>Juniperus sabina t New Blue, #2 cont. - $Ea</v>
      </c>
      <c r="J3142" s="1"/>
      <c r="K3142" s="1"/>
      <c r="L3142" s="22">
        <f>IF(ISNUMBER(SEARCH(Pay_Item_Search_Text_2,M3142)),MAX($L$4:L3141)+1,0)</f>
        <v>0</v>
      </c>
      <c r="M3142" s="1" t="str">
        <f>IFERROR(VLOOKUP(ROWS($M$5:M3142),Table_PayItems[[Search Key]:[Concentrated Name]],2,FALSE),"")</f>
        <v>Juniperus sabina t New Blue, #2 cont. - $Ea</v>
      </c>
      <c r="N3142" s="1" t="str">
        <f>IFERROR(VLOOKUP(ROWS($M$5:N3142),$L$5:$M$7000,2,FALSE),"")</f>
        <v/>
      </c>
      <c r="O3142" s="1" t="str">
        <f>IFERROR(VLOOKUP(ROWS($O$5:O3142),$K$5:$L$7000,2,FALSE),"")</f>
        <v/>
      </c>
    </row>
    <row r="3143" spans="2:15" ht="15" customHeight="1" x14ac:dyDescent="0.25">
      <c r="B3143" s="178" t="s">
        <v>12740</v>
      </c>
      <c r="C3143" s="178" t="s">
        <v>88</v>
      </c>
      <c r="D3143" s="178" t="s">
        <v>7360</v>
      </c>
      <c r="E3143" s="178" t="s">
        <v>6993</v>
      </c>
      <c r="F3143" s="178" t="s">
        <v>17</v>
      </c>
      <c r="G3143" s="1">
        <f>IF(ISNUMBER(Pay_Item_Search_Text),IF(ISNUMBER(IF(FIND(Pay_Item_Search_Text,B3143)=1,1, "FALSE")),MAX(G$4:$G3142)+1,IF(ISNUMBER(Pay_Item_Search_Text),0,IF(ISNUMBER(SEARCH(Pay_Item_Search_Text,H3143)),MAX(G$4:$G3142)+1,0))),IF(ISNUMBER(Pay_Item_Search_Text),0,IF(ISNUMBER(SEARCH(Pay_Item_Search_Text,H3143)),MAX(G$4:$G3142)+1,0)))</f>
        <v>3139</v>
      </c>
      <c r="H3143" s="1" t="str">
        <f>IF(Table_PayItems[[#This Row],[Description]]="_","_ Unique Item - "&amp;Table_PayItems[[#This Row],[Item]]&amp;" - $"&amp;Table_PayItems[[#This Row],[Unit]],Table_PayItems[[#This Row],[Description]]&amp;" - $"&amp;Table_PayItems[[#This Row],[Unit]])</f>
        <v>Juniperus sabina t New Blue, #3 cont. - $Ea</v>
      </c>
      <c r="I3143" s="29" t="str">
        <f>IFERROR(VLOOKUP(ROWS($M$5:M3143),Table_PayItems[[Search Key]:[Concentrated Name]],2,FALSE),"")</f>
        <v>Juniperus sabina t New Blue, #3 cont. - $Ea</v>
      </c>
      <c r="J3143" s="1"/>
      <c r="K3143" s="1"/>
      <c r="L3143" s="22">
        <f>IF(ISNUMBER(SEARCH(Pay_Item_Search_Text_2,M3143)),MAX($L$4:L3142)+1,0)</f>
        <v>0</v>
      </c>
      <c r="M3143" s="1" t="str">
        <f>IFERROR(VLOOKUP(ROWS($M$5:M3143),Table_PayItems[[Search Key]:[Concentrated Name]],2,FALSE),"")</f>
        <v>Juniperus sabina t New Blue, #3 cont. - $Ea</v>
      </c>
      <c r="N3143" s="1" t="str">
        <f>IFERROR(VLOOKUP(ROWS($M$5:N3143),$L$5:$M$7000,2,FALSE),"")</f>
        <v/>
      </c>
      <c r="O3143" s="1" t="str">
        <f>IFERROR(VLOOKUP(ROWS($O$5:O3143),$K$5:$L$7000,2,FALSE),"")</f>
        <v/>
      </c>
    </row>
    <row r="3144" spans="2:15" ht="15" customHeight="1" x14ac:dyDescent="0.25">
      <c r="B3144" s="178" t="s">
        <v>12741</v>
      </c>
      <c r="C3144" s="178" t="s">
        <v>88</v>
      </c>
      <c r="D3144" s="178" t="s">
        <v>7361</v>
      </c>
      <c r="E3144" s="178" t="s">
        <v>6993</v>
      </c>
      <c r="F3144" s="178" t="s">
        <v>17</v>
      </c>
      <c r="G3144" s="1">
        <f>IF(ISNUMBER(Pay_Item_Search_Text),IF(ISNUMBER(IF(FIND(Pay_Item_Search_Text,B3144)=1,1, "FALSE")),MAX(G$4:$G3143)+1,IF(ISNUMBER(Pay_Item_Search_Text),0,IF(ISNUMBER(SEARCH(Pay_Item_Search_Text,H3144)),MAX(G$4:$G3143)+1,0))),IF(ISNUMBER(Pay_Item_Search_Text),0,IF(ISNUMBER(SEARCH(Pay_Item_Search_Text,H3144)),MAX(G$4:$G3143)+1,0)))</f>
        <v>3140</v>
      </c>
      <c r="H3144" s="1" t="str">
        <f>IF(Table_PayItems[[#This Row],[Description]]="_","_ Unique Item - "&amp;Table_PayItems[[#This Row],[Item]]&amp;" - $"&amp;Table_PayItems[[#This Row],[Unit]],Table_PayItems[[#This Row],[Description]]&amp;" - $"&amp;Table_PayItems[[#This Row],[Unit]])</f>
        <v>Juniperus sabina t New Blue, #5 cont. - $Ea</v>
      </c>
      <c r="I3144" s="29" t="str">
        <f>IFERROR(VLOOKUP(ROWS($M$5:M3144),Table_PayItems[[Search Key]:[Concentrated Name]],2,FALSE),"")</f>
        <v>Juniperus sabina t New Blue, #5 cont. - $Ea</v>
      </c>
      <c r="J3144" s="1"/>
      <c r="K3144" s="1"/>
      <c r="L3144" s="22">
        <f>IF(ISNUMBER(SEARCH(Pay_Item_Search_Text_2,M3144)),MAX($L$4:L3143)+1,0)</f>
        <v>0</v>
      </c>
      <c r="M3144" s="1" t="str">
        <f>IFERROR(VLOOKUP(ROWS($M$5:M3144),Table_PayItems[[Search Key]:[Concentrated Name]],2,FALSE),"")</f>
        <v>Juniperus sabina t New Blue, #5 cont. - $Ea</v>
      </c>
      <c r="N3144" s="1" t="str">
        <f>IFERROR(VLOOKUP(ROWS($M$5:N3144),$L$5:$M$7000,2,FALSE),"")</f>
        <v/>
      </c>
      <c r="O3144" s="1" t="str">
        <f>IFERROR(VLOOKUP(ROWS($O$5:O3144),$K$5:$L$7000,2,FALSE),"")</f>
        <v/>
      </c>
    </row>
    <row r="3145" spans="2:15" ht="15" customHeight="1" x14ac:dyDescent="0.25">
      <c r="B3145" s="178" t="s">
        <v>12742</v>
      </c>
      <c r="C3145" s="178" t="s">
        <v>88</v>
      </c>
      <c r="D3145" s="178" t="s">
        <v>7362</v>
      </c>
      <c r="E3145" s="178" t="s">
        <v>6993</v>
      </c>
      <c r="F3145" s="178" t="s">
        <v>17</v>
      </c>
      <c r="G3145" s="1">
        <f>IF(ISNUMBER(Pay_Item_Search_Text),IF(ISNUMBER(IF(FIND(Pay_Item_Search_Text,B3145)=1,1, "FALSE")),MAX(G$4:$G3144)+1,IF(ISNUMBER(Pay_Item_Search_Text),0,IF(ISNUMBER(SEARCH(Pay_Item_Search_Text,H3145)),MAX(G$4:$G3144)+1,0))),IF(ISNUMBER(Pay_Item_Search_Text),0,IF(ISNUMBER(SEARCH(Pay_Item_Search_Text,H3145)),MAX(G$4:$G3144)+1,0)))</f>
        <v>3141</v>
      </c>
      <c r="H3145" s="1" t="str">
        <f>IF(Table_PayItems[[#This Row],[Description]]="_","_ Unique Item - "&amp;Table_PayItems[[#This Row],[Item]]&amp;" - $"&amp;Table_PayItems[[#This Row],[Unit]],Table_PayItems[[#This Row],[Description]]&amp;" - $"&amp;Table_PayItems[[#This Row],[Unit]])</f>
        <v>Juniperus squamata Blue Star, #2  cont. - $Ea</v>
      </c>
      <c r="I3145" s="29" t="str">
        <f>IFERROR(VLOOKUP(ROWS($M$5:M3145),Table_PayItems[[Search Key]:[Concentrated Name]],2,FALSE),"")</f>
        <v>Juniperus squamata Blue Star, #2  cont. - $Ea</v>
      </c>
      <c r="J3145" s="1"/>
      <c r="K3145" s="1"/>
      <c r="L3145" s="22">
        <f>IF(ISNUMBER(SEARCH(Pay_Item_Search_Text_2,M3145)),MAX($L$4:L3144)+1,0)</f>
        <v>0</v>
      </c>
      <c r="M3145" s="1" t="str">
        <f>IFERROR(VLOOKUP(ROWS($M$5:M3145),Table_PayItems[[Search Key]:[Concentrated Name]],2,FALSE),"")</f>
        <v>Juniperus squamata Blue Star, #2  cont. - $Ea</v>
      </c>
      <c r="N3145" s="1" t="str">
        <f>IFERROR(VLOOKUP(ROWS($M$5:N3145),$L$5:$M$7000,2,FALSE),"")</f>
        <v/>
      </c>
      <c r="O3145" s="1" t="str">
        <f>IFERROR(VLOOKUP(ROWS($O$5:O3145),$K$5:$L$7000,2,FALSE),"")</f>
        <v/>
      </c>
    </row>
    <row r="3146" spans="2:15" ht="15" customHeight="1" x14ac:dyDescent="0.25">
      <c r="B3146" s="178" t="s">
        <v>12743</v>
      </c>
      <c r="C3146" s="178" t="s">
        <v>88</v>
      </c>
      <c r="D3146" s="178" t="s">
        <v>7363</v>
      </c>
      <c r="E3146" s="178" t="s">
        <v>6993</v>
      </c>
      <c r="F3146" s="178" t="s">
        <v>17</v>
      </c>
      <c r="G3146" s="1">
        <f>IF(ISNUMBER(Pay_Item_Search_Text),IF(ISNUMBER(IF(FIND(Pay_Item_Search_Text,B3146)=1,1, "FALSE")),MAX(G$4:$G3145)+1,IF(ISNUMBER(Pay_Item_Search_Text),0,IF(ISNUMBER(SEARCH(Pay_Item_Search_Text,H3146)),MAX(G$4:$G3145)+1,0))),IF(ISNUMBER(Pay_Item_Search_Text),0,IF(ISNUMBER(SEARCH(Pay_Item_Search_Text,H3146)),MAX(G$4:$G3145)+1,0)))</f>
        <v>3142</v>
      </c>
      <c r="H3146" s="1" t="str">
        <f>IF(Table_PayItems[[#This Row],[Description]]="_","_ Unique Item - "&amp;Table_PayItems[[#This Row],[Item]]&amp;" - $"&amp;Table_PayItems[[#This Row],[Unit]],Table_PayItems[[#This Row],[Description]]&amp;" - $"&amp;Table_PayItems[[#This Row],[Unit]])</f>
        <v>Juniperus squamata Blue Star, #3  cont. - $Ea</v>
      </c>
      <c r="I3146" s="29" t="str">
        <f>IFERROR(VLOOKUP(ROWS($M$5:M3146),Table_PayItems[[Search Key]:[Concentrated Name]],2,FALSE),"")</f>
        <v>Juniperus squamata Blue Star, #3  cont. - $Ea</v>
      </c>
      <c r="J3146" s="1"/>
      <c r="K3146" s="1"/>
      <c r="L3146" s="22">
        <f>IF(ISNUMBER(SEARCH(Pay_Item_Search_Text_2,M3146)),MAX($L$4:L3145)+1,0)</f>
        <v>0</v>
      </c>
      <c r="M3146" s="1" t="str">
        <f>IFERROR(VLOOKUP(ROWS($M$5:M3146),Table_PayItems[[Search Key]:[Concentrated Name]],2,FALSE),"")</f>
        <v>Juniperus squamata Blue Star, #3  cont. - $Ea</v>
      </c>
      <c r="N3146" s="1" t="str">
        <f>IFERROR(VLOOKUP(ROWS($M$5:N3146),$L$5:$M$7000,2,FALSE),"")</f>
        <v/>
      </c>
      <c r="O3146" s="1" t="str">
        <f>IFERROR(VLOOKUP(ROWS($O$5:O3146),$K$5:$L$7000,2,FALSE),"")</f>
        <v/>
      </c>
    </row>
    <row r="3147" spans="2:15" ht="15" customHeight="1" x14ac:dyDescent="0.25">
      <c r="B3147" s="178" t="s">
        <v>12744</v>
      </c>
      <c r="C3147" s="178" t="s">
        <v>88</v>
      </c>
      <c r="D3147" s="178" t="s">
        <v>7364</v>
      </c>
      <c r="E3147" s="178" t="s">
        <v>6993</v>
      </c>
      <c r="F3147" s="178" t="s">
        <v>17</v>
      </c>
      <c r="G3147" s="1">
        <f>IF(ISNUMBER(Pay_Item_Search_Text),IF(ISNUMBER(IF(FIND(Pay_Item_Search_Text,B3147)=1,1, "FALSE")),MAX(G$4:$G3146)+1,IF(ISNUMBER(Pay_Item_Search_Text),0,IF(ISNUMBER(SEARCH(Pay_Item_Search_Text,H3147)),MAX(G$4:$G3146)+1,0))),IF(ISNUMBER(Pay_Item_Search_Text),0,IF(ISNUMBER(SEARCH(Pay_Item_Search_Text,H3147)),MAX(G$4:$G3146)+1,0)))</f>
        <v>3143</v>
      </c>
      <c r="H3147" s="1" t="str">
        <f>IF(Table_PayItems[[#This Row],[Description]]="_","_ Unique Item - "&amp;Table_PayItems[[#This Row],[Item]]&amp;" - $"&amp;Table_PayItems[[#This Row],[Unit]],Table_PayItems[[#This Row],[Description]]&amp;" - $"&amp;Table_PayItems[[#This Row],[Unit]])</f>
        <v>Juniperus squamata Blue Star, #5  cont. - $Ea</v>
      </c>
      <c r="I3147" s="29" t="str">
        <f>IFERROR(VLOOKUP(ROWS($M$5:M3147),Table_PayItems[[Search Key]:[Concentrated Name]],2,FALSE),"")</f>
        <v>Juniperus squamata Blue Star, #5  cont. - $Ea</v>
      </c>
      <c r="J3147" s="1"/>
      <c r="K3147" s="1"/>
      <c r="L3147" s="22">
        <f>IF(ISNUMBER(SEARCH(Pay_Item_Search_Text_2,M3147)),MAX($L$4:L3146)+1,0)</f>
        <v>0</v>
      </c>
      <c r="M3147" s="1" t="str">
        <f>IFERROR(VLOOKUP(ROWS($M$5:M3147),Table_PayItems[[Search Key]:[Concentrated Name]],2,FALSE),"")</f>
        <v>Juniperus squamata Blue Star, #5  cont. - $Ea</v>
      </c>
      <c r="N3147" s="1" t="str">
        <f>IFERROR(VLOOKUP(ROWS($M$5:N3147),$L$5:$M$7000,2,FALSE),"")</f>
        <v/>
      </c>
      <c r="O3147" s="1" t="str">
        <f>IFERROR(VLOOKUP(ROWS($O$5:O3147),$K$5:$L$7000,2,FALSE),"")</f>
        <v/>
      </c>
    </row>
    <row r="3148" spans="2:15" ht="15" customHeight="1" x14ac:dyDescent="0.25">
      <c r="B3148" s="178" t="s">
        <v>12745</v>
      </c>
      <c r="C3148" s="178" t="s">
        <v>88</v>
      </c>
      <c r="D3148" s="178" t="s">
        <v>7365</v>
      </c>
      <c r="E3148" s="178" t="s">
        <v>6993</v>
      </c>
      <c r="F3148" s="178" t="s">
        <v>17</v>
      </c>
      <c r="G3148" s="1">
        <f>IF(ISNUMBER(Pay_Item_Search_Text),IF(ISNUMBER(IF(FIND(Pay_Item_Search_Text,B3148)=1,1, "FALSE")),MAX(G$4:$G3147)+1,IF(ISNUMBER(Pay_Item_Search_Text),0,IF(ISNUMBER(SEARCH(Pay_Item_Search_Text,H3148)),MAX(G$4:$G3147)+1,0))),IF(ISNUMBER(Pay_Item_Search_Text),0,IF(ISNUMBER(SEARCH(Pay_Item_Search_Text,H3148)),MAX(G$4:$G3147)+1,0)))</f>
        <v>3144</v>
      </c>
      <c r="H3148" s="1" t="str">
        <f>IF(Table_PayItems[[#This Row],[Description]]="_","_ Unique Item - "&amp;Table_PayItems[[#This Row],[Item]]&amp;" - $"&amp;Table_PayItems[[#This Row],[Unit]],Table_PayItems[[#This Row],[Description]]&amp;" - $"&amp;Table_PayItems[[#This Row],[Unit]])</f>
        <v>Juniperus virginiana Greenspire, 3 foot - $Ea</v>
      </c>
      <c r="I3148" s="29" t="str">
        <f>IFERROR(VLOOKUP(ROWS($M$5:M3148),Table_PayItems[[Search Key]:[Concentrated Name]],2,FALSE),"")</f>
        <v>Juniperus virginiana Greenspire, 3 foot - $Ea</v>
      </c>
      <c r="J3148" s="1"/>
      <c r="K3148" s="1"/>
      <c r="L3148" s="22">
        <f>IF(ISNUMBER(SEARCH(Pay_Item_Search_Text_2,M3148)),MAX($L$4:L3147)+1,0)</f>
        <v>0</v>
      </c>
      <c r="M3148" s="1" t="str">
        <f>IFERROR(VLOOKUP(ROWS($M$5:M3148),Table_PayItems[[Search Key]:[Concentrated Name]],2,FALSE),"")</f>
        <v>Juniperus virginiana Greenspire, 3 foot - $Ea</v>
      </c>
      <c r="N3148" s="1" t="str">
        <f>IFERROR(VLOOKUP(ROWS($M$5:N3148),$L$5:$M$7000,2,FALSE),"")</f>
        <v/>
      </c>
      <c r="O3148" s="1" t="str">
        <f>IFERROR(VLOOKUP(ROWS($O$5:O3148),$K$5:$L$7000,2,FALSE),"")</f>
        <v/>
      </c>
    </row>
    <row r="3149" spans="2:15" ht="15" customHeight="1" x14ac:dyDescent="0.25">
      <c r="B3149" s="178" t="s">
        <v>12746</v>
      </c>
      <c r="C3149" s="178" t="s">
        <v>88</v>
      </c>
      <c r="D3149" s="178" t="s">
        <v>7366</v>
      </c>
      <c r="E3149" s="178" t="s">
        <v>6993</v>
      </c>
      <c r="F3149" s="178" t="s">
        <v>17</v>
      </c>
      <c r="G3149" s="1">
        <f>IF(ISNUMBER(Pay_Item_Search_Text),IF(ISNUMBER(IF(FIND(Pay_Item_Search_Text,B3149)=1,1, "FALSE")),MAX(G$4:$G3148)+1,IF(ISNUMBER(Pay_Item_Search_Text),0,IF(ISNUMBER(SEARCH(Pay_Item_Search_Text,H3149)),MAX(G$4:$G3148)+1,0))),IF(ISNUMBER(Pay_Item_Search_Text),0,IF(ISNUMBER(SEARCH(Pay_Item_Search_Text,H3149)),MAX(G$4:$G3148)+1,0)))</f>
        <v>3145</v>
      </c>
      <c r="H3149" s="1" t="str">
        <f>IF(Table_PayItems[[#This Row],[Description]]="_","_ Unique Item - "&amp;Table_PayItems[[#This Row],[Item]]&amp;" - $"&amp;Table_PayItems[[#This Row],[Unit]],Table_PayItems[[#This Row],[Description]]&amp;" - $"&amp;Table_PayItems[[#This Row],[Unit]])</f>
        <v>Juniperus virginiana Greenspire, 4 foot - $Ea</v>
      </c>
      <c r="I3149" s="29" t="str">
        <f>IFERROR(VLOOKUP(ROWS($M$5:M3149),Table_PayItems[[Search Key]:[Concentrated Name]],2,FALSE),"")</f>
        <v>Juniperus virginiana Greenspire, 4 foot - $Ea</v>
      </c>
      <c r="J3149" s="1"/>
      <c r="K3149" s="1"/>
      <c r="L3149" s="22">
        <f>IF(ISNUMBER(SEARCH(Pay_Item_Search_Text_2,M3149)),MAX($L$4:L3148)+1,0)</f>
        <v>0</v>
      </c>
      <c r="M3149" s="1" t="str">
        <f>IFERROR(VLOOKUP(ROWS($M$5:M3149),Table_PayItems[[Search Key]:[Concentrated Name]],2,FALSE),"")</f>
        <v>Juniperus virginiana Greenspire, 4 foot - $Ea</v>
      </c>
      <c r="N3149" s="1" t="str">
        <f>IFERROR(VLOOKUP(ROWS($M$5:N3149),$L$5:$M$7000,2,FALSE),"")</f>
        <v/>
      </c>
      <c r="O3149" s="1" t="str">
        <f>IFERROR(VLOOKUP(ROWS($O$5:O3149),$K$5:$L$7000,2,FALSE),"")</f>
        <v/>
      </c>
    </row>
    <row r="3150" spans="2:15" ht="15" customHeight="1" x14ac:dyDescent="0.25">
      <c r="B3150" s="178" t="s">
        <v>12747</v>
      </c>
      <c r="C3150" s="178" t="s">
        <v>88</v>
      </c>
      <c r="D3150" s="178" t="s">
        <v>7367</v>
      </c>
      <c r="E3150" s="178" t="s">
        <v>6993</v>
      </c>
      <c r="F3150" s="178" t="s">
        <v>17</v>
      </c>
      <c r="G3150" s="1">
        <f>IF(ISNUMBER(Pay_Item_Search_Text),IF(ISNUMBER(IF(FIND(Pay_Item_Search_Text,B3150)=1,1, "FALSE")),MAX(G$4:$G3149)+1,IF(ISNUMBER(Pay_Item_Search_Text),0,IF(ISNUMBER(SEARCH(Pay_Item_Search_Text,H3150)),MAX(G$4:$G3149)+1,0))),IF(ISNUMBER(Pay_Item_Search_Text),0,IF(ISNUMBER(SEARCH(Pay_Item_Search_Text,H3150)),MAX(G$4:$G3149)+1,0)))</f>
        <v>3146</v>
      </c>
      <c r="H3150" s="1" t="str">
        <f>IF(Table_PayItems[[#This Row],[Description]]="_","_ Unique Item - "&amp;Table_PayItems[[#This Row],[Item]]&amp;" - $"&amp;Table_PayItems[[#This Row],[Unit]],Table_PayItems[[#This Row],[Description]]&amp;" - $"&amp;Table_PayItems[[#This Row],[Unit]])</f>
        <v>Juniperus virginiana Greenspire, 6 foot - $Ea</v>
      </c>
      <c r="I3150" s="29" t="str">
        <f>IFERROR(VLOOKUP(ROWS($M$5:M3150),Table_PayItems[[Search Key]:[Concentrated Name]],2,FALSE),"")</f>
        <v>Juniperus virginiana Greenspire, 6 foot - $Ea</v>
      </c>
      <c r="J3150" s="1"/>
      <c r="K3150" s="1"/>
      <c r="L3150" s="22">
        <f>IF(ISNUMBER(SEARCH(Pay_Item_Search_Text_2,M3150)),MAX($L$4:L3149)+1,0)</f>
        <v>0</v>
      </c>
      <c r="M3150" s="1" t="str">
        <f>IFERROR(VLOOKUP(ROWS($M$5:M3150),Table_PayItems[[Search Key]:[Concentrated Name]],2,FALSE),"")</f>
        <v>Juniperus virginiana Greenspire, 6 foot - $Ea</v>
      </c>
      <c r="N3150" s="1" t="str">
        <f>IFERROR(VLOOKUP(ROWS($M$5:N3150),$L$5:$M$7000,2,FALSE),"")</f>
        <v/>
      </c>
      <c r="O3150" s="1" t="str">
        <f>IFERROR(VLOOKUP(ROWS($O$5:O3150),$K$5:$L$7000,2,FALSE),"")</f>
        <v/>
      </c>
    </row>
    <row r="3151" spans="2:15" ht="15" customHeight="1" x14ac:dyDescent="0.25">
      <c r="B3151" s="178" t="s">
        <v>12748</v>
      </c>
      <c r="C3151" s="178" t="s">
        <v>88</v>
      </c>
      <c r="D3151" s="178" t="s">
        <v>4215</v>
      </c>
      <c r="E3151" s="178" t="s">
        <v>6993</v>
      </c>
      <c r="F3151" s="178" t="s">
        <v>17</v>
      </c>
      <c r="G3151" s="1">
        <f>IF(ISNUMBER(Pay_Item_Search_Text),IF(ISNUMBER(IF(FIND(Pay_Item_Search_Text,B3151)=1,1, "FALSE")),MAX(G$4:$G3150)+1,IF(ISNUMBER(Pay_Item_Search_Text),0,IF(ISNUMBER(SEARCH(Pay_Item_Search_Text,H3151)),MAX(G$4:$G3150)+1,0))),IF(ISNUMBER(Pay_Item_Search_Text),0,IF(ISNUMBER(SEARCH(Pay_Item_Search_Text,H3151)),MAX(G$4:$G3150)+1,0)))</f>
        <v>3147</v>
      </c>
      <c r="H3151" s="1" t="str">
        <f>IF(Table_PayItems[[#This Row],[Description]]="_","_ Unique Item - "&amp;Table_PayItems[[#This Row],[Item]]&amp;" - $"&amp;Table_PayItems[[#This Row],[Unit]],Table_PayItems[[#This Row],[Description]]&amp;" - $"&amp;Table_PayItems[[#This Row],[Unit]])</f>
        <v>Juniperus virginiana, 3 foot - $Ea</v>
      </c>
      <c r="I3151" s="29" t="str">
        <f>IFERROR(VLOOKUP(ROWS($M$5:M3151),Table_PayItems[[Search Key]:[Concentrated Name]],2,FALSE),"")</f>
        <v>Juniperus virginiana, 3 foot - $Ea</v>
      </c>
      <c r="J3151" s="1"/>
      <c r="K3151" s="1"/>
      <c r="L3151" s="22">
        <f>IF(ISNUMBER(SEARCH(Pay_Item_Search_Text_2,M3151)),MAX($L$4:L3150)+1,0)</f>
        <v>0</v>
      </c>
      <c r="M3151" s="1" t="str">
        <f>IFERROR(VLOOKUP(ROWS($M$5:M3151),Table_PayItems[[Search Key]:[Concentrated Name]],2,FALSE),"")</f>
        <v>Juniperus virginiana, 3 foot - $Ea</v>
      </c>
      <c r="N3151" s="1" t="str">
        <f>IFERROR(VLOOKUP(ROWS($M$5:N3151),$L$5:$M$7000,2,FALSE),"")</f>
        <v/>
      </c>
      <c r="O3151" s="1" t="str">
        <f>IFERROR(VLOOKUP(ROWS($O$5:O3151),$K$5:$L$7000,2,FALSE),"")</f>
        <v/>
      </c>
    </row>
    <row r="3152" spans="2:15" ht="15" customHeight="1" x14ac:dyDescent="0.25">
      <c r="B3152" s="178" t="s">
        <v>12749</v>
      </c>
      <c r="C3152" s="178" t="s">
        <v>88</v>
      </c>
      <c r="D3152" s="178" t="s">
        <v>4216</v>
      </c>
      <c r="E3152" s="178" t="s">
        <v>6993</v>
      </c>
      <c r="F3152" s="178" t="s">
        <v>17</v>
      </c>
      <c r="G3152" s="1">
        <f>IF(ISNUMBER(Pay_Item_Search_Text),IF(ISNUMBER(IF(FIND(Pay_Item_Search_Text,B3152)=1,1, "FALSE")),MAX(G$4:$G3151)+1,IF(ISNUMBER(Pay_Item_Search_Text),0,IF(ISNUMBER(SEARCH(Pay_Item_Search_Text,H3152)),MAX(G$4:$G3151)+1,0))),IF(ISNUMBER(Pay_Item_Search_Text),0,IF(ISNUMBER(SEARCH(Pay_Item_Search_Text,H3152)),MAX(G$4:$G3151)+1,0)))</f>
        <v>3148</v>
      </c>
      <c r="H3152" s="1" t="str">
        <f>IF(Table_PayItems[[#This Row],[Description]]="_","_ Unique Item - "&amp;Table_PayItems[[#This Row],[Item]]&amp;" - $"&amp;Table_PayItems[[#This Row],[Unit]],Table_PayItems[[#This Row],[Description]]&amp;" - $"&amp;Table_PayItems[[#This Row],[Unit]])</f>
        <v>Juniperus virginiana, 4 foot - $Ea</v>
      </c>
      <c r="I3152" s="29" t="str">
        <f>IFERROR(VLOOKUP(ROWS($M$5:M3152),Table_PayItems[[Search Key]:[Concentrated Name]],2,FALSE),"")</f>
        <v>Juniperus virginiana, 4 foot - $Ea</v>
      </c>
      <c r="J3152" s="1"/>
      <c r="K3152" s="1"/>
      <c r="L3152" s="22">
        <f>IF(ISNUMBER(SEARCH(Pay_Item_Search_Text_2,M3152)),MAX($L$4:L3151)+1,0)</f>
        <v>0</v>
      </c>
      <c r="M3152" s="1" t="str">
        <f>IFERROR(VLOOKUP(ROWS($M$5:M3152),Table_PayItems[[Search Key]:[Concentrated Name]],2,FALSE),"")</f>
        <v>Juniperus virginiana, 4 foot - $Ea</v>
      </c>
      <c r="N3152" s="1" t="str">
        <f>IFERROR(VLOOKUP(ROWS($M$5:N3152),$L$5:$M$7000,2,FALSE),"")</f>
        <v/>
      </c>
      <c r="O3152" s="1" t="str">
        <f>IFERROR(VLOOKUP(ROWS($O$5:O3152),$K$5:$L$7000,2,FALSE),"")</f>
        <v/>
      </c>
    </row>
    <row r="3153" spans="2:15" ht="15" customHeight="1" x14ac:dyDescent="0.25">
      <c r="B3153" s="178" t="s">
        <v>12750</v>
      </c>
      <c r="C3153" s="178" t="s">
        <v>88</v>
      </c>
      <c r="D3153" s="178" t="s">
        <v>4217</v>
      </c>
      <c r="E3153" s="178" t="s">
        <v>6993</v>
      </c>
      <c r="F3153" s="178" t="s">
        <v>17</v>
      </c>
      <c r="G3153" s="1">
        <f>IF(ISNUMBER(Pay_Item_Search_Text),IF(ISNUMBER(IF(FIND(Pay_Item_Search_Text,B3153)=1,1, "FALSE")),MAX(G$4:$G3152)+1,IF(ISNUMBER(Pay_Item_Search_Text),0,IF(ISNUMBER(SEARCH(Pay_Item_Search_Text,H3153)),MAX(G$4:$G3152)+1,0))),IF(ISNUMBER(Pay_Item_Search_Text),0,IF(ISNUMBER(SEARCH(Pay_Item_Search_Text,H3153)),MAX(G$4:$G3152)+1,0)))</f>
        <v>3149</v>
      </c>
      <c r="H3153" s="1" t="str">
        <f>IF(Table_PayItems[[#This Row],[Description]]="_","_ Unique Item - "&amp;Table_PayItems[[#This Row],[Item]]&amp;" - $"&amp;Table_PayItems[[#This Row],[Unit]],Table_PayItems[[#This Row],[Description]]&amp;" - $"&amp;Table_PayItems[[#This Row],[Unit]])</f>
        <v>Juniperus virginiana, 6 foot - $Ea</v>
      </c>
      <c r="I3153" s="29" t="str">
        <f>IFERROR(VLOOKUP(ROWS($M$5:M3153),Table_PayItems[[Search Key]:[Concentrated Name]],2,FALSE),"")</f>
        <v>Juniperus virginiana, 6 foot - $Ea</v>
      </c>
      <c r="J3153" s="1"/>
      <c r="K3153" s="1"/>
      <c r="L3153" s="22">
        <f>IF(ISNUMBER(SEARCH(Pay_Item_Search_Text_2,M3153)),MAX($L$4:L3152)+1,0)</f>
        <v>0</v>
      </c>
      <c r="M3153" s="1" t="str">
        <f>IFERROR(VLOOKUP(ROWS($M$5:M3153),Table_PayItems[[Search Key]:[Concentrated Name]],2,FALSE),"")</f>
        <v>Juniperus virginiana, 6 foot - $Ea</v>
      </c>
      <c r="N3153" s="1" t="str">
        <f>IFERROR(VLOOKUP(ROWS($M$5:N3153),$L$5:$M$7000,2,FALSE),"")</f>
        <v/>
      </c>
      <c r="O3153" s="1" t="str">
        <f>IFERROR(VLOOKUP(ROWS($O$5:O3153),$K$5:$L$7000,2,FALSE),"")</f>
        <v/>
      </c>
    </row>
    <row r="3154" spans="2:15" ht="15" customHeight="1" x14ac:dyDescent="0.25">
      <c r="B3154" s="178" t="s">
        <v>14045</v>
      </c>
      <c r="C3154" s="178" t="s">
        <v>88</v>
      </c>
      <c r="D3154" s="178" t="s">
        <v>4959</v>
      </c>
      <c r="E3154" s="178" t="s">
        <v>17</v>
      </c>
      <c r="F3154" s="178" t="s">
        <v>17</v>
      </c>
      <c r="G3154" s="1">
        <f>IF(ISNUMBER(Pay_Item_Search_Text),IF(ISNUMBER(IF(FIND(Pay_Item_Search_Text,B3154)=1,1, "FALSE")),MAX(G$4:$G3153)+1,IF(ISNUMBER(Pay_Item_Search_Text),0,IF(ISNUMBER(SEARCH(Pay_Item_Search_Text,H3154)),MAX(G$4:$G3153)+1,0))),IF(ISNUMBER(Pay_Item_Search_Text),0,IF(ISNUMBER(SEARCH(Pay_Item_Search_Text,H3154)),MAX(G$4:$G3153)+1,0)))</f>
        <v>3150</v>
      </c>
      <c r="H3154" s="1" t="str">
        <f>IF(Table_PayItems[[#This Row],[Description]]="_","_ Unique Item - "&amp;Table_PayItems[[#This Row],[Item]]&amp;" - $"&amp;Table_PayItems[[#This Row],[Unit]],Table_PayItems[[#This Row],[Description]]&amp;" - $"&amp;Table_PayItems[[#This Row],[Unit]])</f>
        <v>Keep Rt Sign, Rem - $Ea</v>
      </c>
      <c r="I3154" s="29" t="str">
        <f>IFERROR(VLOOKUP(ROWS($M$5:M3154),Table_PayItems[[Search Key]:[Concentrated Name]],2,FALSE),"")</f>
        <v>Keep Rt Sign, Rem - $Ea</v>
      </c>
      <c r="J3154" s="1"/>
      <c r="K3154" s="1"/>
      <c r="L3154" s="22">
        <f>IF(ISNUMBER(SEARCH(Pay_Item_Search_Text_2,M3154)),MAX($L$4:L3153)+1,0)</f>
        <v>0</v>
      </c>
      <c r="M3154" s="1" t="str">
        <f>IFERROR(VLOOKUP(ROWS($M$5:M3154),Table_PayItems[[Search Key]:[Concentrated Name]],2,FALSE),"")</f>
        <v>Keep Rt Sign, Rem - $Ea</v>
      </c>
      <c r="N3154" s="1" t="str">
        <f>IFERROR(VLOOKUP(ROWS($M$5:N3154),$L$5:$M$7000,2,FALSE),"")</f>
        <v/>
      </c>
      <c r="O3154" s="1" t="str">
        <f>IFERROR(VLOOKUP(ROWS($O$5:O3154),$K$5:$L$7000,2,FALSE),"")</f>
        <v/>
      </c>
    </row>
    <row r="3155" spans="2:15" ht="15" customHeight="1" x14ac:dyDescent="0.25">
      <c r="B3155" s="178" t="s">
        <v>12751</v>
      </c>
      <c r="C3155" s="178" t="s">
        <v>88</v>
      </c>
      <c r="D3155" s="178" t="s">
        <v>4218</v>
      </c>
      <c r="E3155" s="178" t="s">
        <v>6993</v>
      </c>
      <c r="F3155" s="178" t="s">
        <v>17</v>
      </c>
      <c r="G3155" s="1">
        <f>IF(ISNUMBER(Pay_Item_Search_Text),IF(ISNUMBER(IF(FIND(Pay_Item_Search_Text,B3155)=1,1, "FALSE")),MAX(G$4:$G3154)+1,IF(ISNUMBER(Pay_Item_Search_Text),0,IF(ISNUMBER(SEARCH(Pay_Item_Search_Text,H3155)),MAX(G$4:$G3154)+1,0))),IF(ISNUMBER(Pay_Item_Search_Text),0,IF(ISNUMBER(SEARCH(Pay_Item_Search_Text,H3155)),MAX(G$4:$G3154)+1,0)))</f>
        <v>3151</v>
      </c>
      <c r="H3155" s="1" t="str">
        <f>IF(Table_PayItems[[#This Row],[Description]]="_","_ Unique Item - "&amp;Table_PayItems[[#This Row],[Item]]&amp;" - $"&amp;Table_PayItems[[#This Row],[Unit]],Table_PayItems[[#This Row],[Description]]&amp;" - $"&amp;Table_PayItems[[#This Row],[Unit]])</f>
        <v>Koelreuteria paniculata, 1 1/2 inch - $Ea</v>
      </c>
      <c r="I3155" s="29" t="str">
        <f>IFERROR(VLOOKUP(ROWS($M$5:M3155),Table_PayItems[[Search Key]:[Concentrated Name]],2,FALSE),"")</f>
        <v>Koelreuteria paniculata, 1 1/2 inch - $Ea</v>
      </c>
      <c r="J3155" s="1"/>
      <c r="K3155" s="1"/>
      <c r="L3155" s="22">
        <f>IF(ISNUMBER(SEARCH(Pay_Item_Search_Text_2,M3155)),MAX($L$4:L3154)+1,0)</f>
        <v>0</v>
      </c>
      <c r="M3155" s="1" t="str">
        <f>IFERROR(VLOOKUP(ROWS($M$5:M3155),Table_PayItems[[Search Key]:[Concentrated Name]],2,FALSE),"")</f>
        <v>Koelreuteria paniculata, 1 1/2 inch - $Ea</v>
      </c>
      <c r="N3155" s="1" t="str">
        <f>IFERROR(VLOOKUP(ROWS($M$5:N3155),$L$5:$M$7000,2,FALSE),"")</f>
        <v/>
      </c>
      <c r="O3155" s="1" t="str">
        <f>IFERROR(VLOOKUP(ROWS($O$5:O3155),$K$5:$L$7000,2,FALSE),"")</f>
        <v/>
      </c>
    </row>
    <row r="3156" spans="2:15" ht="15" customHeight="1" x14ac:dyDescent="0.25">
      <c r="B3156" s="178" t="s">
        <v>12752</v>
      </c>
      <c r="C3156" s="178" t="s">
        <v>88</v>
      </c>
      <c r="D3156" s="178" t="s">
        <v>4219</v>
      </c>
      <c r="E3156" s="178" t="s">
        <v>6993</v>
      </c>
      <c r="F3156" s="178" t="s">
        <v>17</v>
      </c>
      <c r="G3156" s="1">
        <f>IF(ISNUMBER(Pay_Item_Search_Text),IF(ISNUMBER(IF(FIND(Pay_Item_Search_Text,B3156)=1,1, "FALSE")),MAX(G$4:$G3155)+1,IF(ISNUMBER(Pay_Item_Search_Text),0,IF(ISNUMBER(SEARCH(Pay_Item_Search_Text,H3156)),MAX(G$4:$G3155)+1,0))),IF(ISNUMBER(Pay_Item_Search_Text),0,IF(ISNUMBER(SEARCH(Pay_Item_Search_Text,H3156)),MAX(G$4:$G3155)+1,0)))</f>
        <v>3152</v>
      </c>
      <c r="H3156" s="1" t="str">
        <f>IF(Table_PayItems[[#This Row],[Description]]="_","_ Unique Item - "&amp;Table_PayItems[[#This Row],[Item]]&amp;" - $"&amp;Table_PayItems[[#This Row],[Unit]],Table_PayItems[[#This Row],[Description]]&amp;" - $"&amp;Table_PayItems[[#This Row],[Unit]])</f>
        <v>Koelreuteria paniculata, 1 3/4 inch - $Ea</v>
      </c>
      <c r="I3156" s="29" t="str">
        <f>IFERROR(VLOOKUP(ROWS($M$5:M3156),Table_PayItems[[Search Key]:[Concentrated Name]],2,FALSE),"")</f>
        <v>Koelreuteria paniculata, 1 3/4 inch - $Ea</v>
      </c>
      <c r="J3156" s="1"/>
      <c r="K3156" s="1"/>
      <c r="L3156" s="22">
        <f>IF(ISNUMBER(SEARCH(Pay_Item_Search_Text_2,M3156)),MAX($L$4:L3155)+1,0)</f>
        <v>0</v>
      </c>
      <c r="M3156" s="1" t="str">
        <f>IFERROR(VLOOKUP(ROWS($M$5:M3156),Table_PayItems[[Search Key]:[Concentrated Name]],2,FALSE),"")</f>
        <v>Koelreuteria paniculata, 1 3/4 inch - $Ea</v>
      </c>
      <c r="N3156" s="1" t="str">
        <f>IFERROR(VLOOKUP(ROWS($M$5:N3156),$L$5:$M$7000,2,FALSE),"")</f>
        <v/>
      </c>
      <c r="O3156" s="1" t="str">
        <f>IFERROR(VLOOKUP(ROWS($O$5:O3156),$K$5:$L$7000,2,FALSE),"")</f>
        <v/>
      </c>
    </row>
    <row r="3157" spans="2:15" ht="15" customHeight="1" x14ac:dyDescent="0.25">
      <c r="B3157" s="178" t="s">
        <v>12753</v>
      </c>
      <c r="C3157" s="178" t="s">
        <v>88</v>
      </c>
      <c r="D3157" s="178" t="s">
        <v>4220</v>
      </c>
      <c r="E3157" s="178" t="s">
        <v>6993</v>
      </c>
      <c r="F3157" s="178" t="s">
        <v>17</v>
      </c>
      <c r="G3157" s="1">
        <f>IF(ISNUMBER(Pay_Item_Search_Text),IF(ISNUMBER(IF(FIND(Pay_Item_Search_Text,B3157)=1,1, "FALSE")),MAX(G$4:$G3156)+1,IF(ISNUMBER(Pay_Item_Search_Text),0,IF(ISNUMBER(SEARCH(Pay_Item_Search_Text,H3157)),MAX(G$4:$G3156)+1,0))),IF(ISNUMBER(Pay_Item_Search_Text),0,IF(ISNUMBER(SEARCH(Pay_Item_Search_Text,H3157)),MAX(G$4:$G3156)+1,0)))</f>
        <v>3153</v>
      </c>
      <c r="H3157" s="1" t="str">
        <f>IF(Table_PayItems[[#This Row],[Description]]="_","_ Unique Item - "&amp;Table_PayItems[[#This Row],[Item]]&amp;" - $"&amp;Table_PayItems[[#This Row],[Unit]],Table_PayItems[[#This Row],[Description]]&amp;" - $"&amp;Table_PayItems[[#This Row],[Unit]])</f>
        <v>Koelreuteria paniculata, 2 inch - $Ea</v>
      </c>
      <c r="I3157" s="29" t="str">
        <f>IFERROR(VLOOKUP(ROWS($M$5:M3157),Table_PayItems[[Search Key]:[Concentrated Name]],2,FALSE),"")</f>
        <v>Koelreuteria paniculata, 2 inch - $Ea</v>
      </c>
      <c r="J3157" s="1"/>
      <c r="K3157" s="1"/>
      <c r="L3157" s="22">
        <f>IF(ISNUMBER(SEARCH(Pay_Item_Search_Text_2,M3157)),MAX($L$4:L3156)+1,0)</f>
        <v>0</v>
      </c>
      <c r="M3157" s="1" t="str">
        <f>IFERROR(VLOOKUP(ROWS($M$5:M3157),Table_PayItems[[Search Key]:[Concentrated Name]],2,FALSE),"")</f>
        <v>Koelreuteria paniculata, 2 inch - $Ea</v>
      </c>
      <c r="N3157" s="1" t="str">
        <f>IFERROR(VLOOKUP(ROWS($M$5:N3157),$L$5:$M$7000,2,FALSE),"")</f>
        <v/>
      </c>
      <c r="O3157" s="1" t="str">
        <f>IFERROR(VLOOKUP(ROWS($O$5:O3157),$K$5:$L$7000,2,FALSE),"")</f>
        <v/>
      </c>
    </row>
    <row r="3158" spans="2:15" ht="15" customHeight="1" x14ac:dyDescent="0.25">
      <c r="B3158" s="178" t="s">
        <v>7966</v>
      </c>
      <c r="C3158" s="178" t="s">
        <v>16</v>
      </c>
      <c r="D3158" s="178" t="s">
        <v>55</v>
      </c>
      <c r="E3158" s="178" t="s">
        <v>56</v>
      </c>
      <c r="F3158" s="178" t="s">
        <v>17</v>
      </c>
      <c r="G3158" s="1">
        <f>IF(ISNUMBER(Pay_Item_Search_Text),IF(ISNUMBER(IF(FIND(Pay_Item_Search_Text,B3158)=1,1, "FALSE")),MAX(G$4:$G3157)+1,IF(ISNUMBER(Pay_Item_Search_Text),0,IF(ISNUMBER(SEARCH(Pay_Item_Search_Text,H3158)),MAX(G$4:$G3157)+1,0))),IF(ISNUMBER(Pay_Item_Search_Text),0,IF(ISNUMBER(SEARCH(Pay_Item_Search_Text,H3158)),MAX(G$4:$G3157)+1,0)))</f>
        <v>3154</v>
      </c>
      <c r="H3158" s="1" t="str">
        <f>IF(Table_PayItems[[#This Row],[Description]]="_","_ Unique Item - "&amp;Table_PayItems[[#This Row],[Item]]&amp;" - $"&amp;Table_PayItems[[#This Row],[Unit]],Table_PayItems[[#This Row],[Description]]&amp;" - $"&amp;Table_PayItems[[#This Row],[Unit]])</f>
        <v>Lane Rental - $LSUM</v>
      </c>
      <c r="I3158" s="29" t="str">
        <f>IFERROR(VLOOKUP(ROWS($M$5:M3158),Table_PayItems[[Search Key]:[Concentrated Name]],2,FALSE),"")</f>
        <v>Lane Rental - $LSUM</v>
      </c>
      <c r="J3158" s="1"/>
      <c r="K3158" s="1"/>
      <c r="L3158" s="22">
        <f>IF(ISNUMBER(SEARCH(Pay_Item_Search_Text_2,M3158)),MAX($L$4:L3157)+1,0)</f>
        <v>0</v>
      </c>
      <c r="M3158" s="1" t="str">
        <f>IFERROR(VLOOKUP(ROWS($M$5:M3158),Table_PayItems[[Search Key]:[Concentrated Name]],2,FALSE),"")</f>
        <v>Lane Rental - $LSUM</v>
      </c>
      <c r="N3158" s="1" t="str">
        <f>IFERROR(VLOOKUP(ROWS($M$5:N3158),$L$5:$M$7000,2,FALSE),"")</f>
        <v/>
      </c>
      <c r="O3158" s="1" t="str">
        <f>IFERROR(VLOOKUP(ROWS($O$5:O3158),$K$5:$L$7000,2,FALSE),"")</f>
        <v/>
      </c>
    </row>
    <row r="3159" spans="2:15" ht="15" customHeight="1" x14ac:dyDescent="0.25">
      <c r="B3159" s="178" t="s">
        <v>7967</v>
      </c>
      <c r="C3159" s="178" t="s">
        <v>57</v>
      </c>
      <c r="D3159" s="178" t="s">
        <v>58</v>
      </c>
      <c r="E3159" s="178" t="s">
        <v>59</v>
      </c>
      <c r="F3159" s="178" t="s">
        <v>17</v>
      </c>
      <c r="G3159" s="1">
        <f>IF(ISNUMBER(Pay_Item_Search_Text),IF(ISNUMBER(IF(FIND(Pay_Item_Search_Text,B3159)=1,1, "FALSE")),MAX(G$4:$G3158)+1,IF(ISNUMBER(Pay_Item_Search_Text),0,IF(ISNUMBER(SEARCH(Pay_Item_Search_Text,H3159)),MAX(G$4:$G3158)+1,0))),IF(ISNUMBER(Pay_Item_Search_Text),0,IF(ISNUMBER(SEARCH(Pay_Item_Search_Text,H3159)),MAX(G$4:$G3158)+1,0)))</f>
        <v>3155</v>
      </c>
      <c r="H3159" s="1" t="str">
        <f>IF(Table_PayItems[[#This Row],[Description]]="_","_ Unique Item - "&amp;Table_PayItems[[#This Row],[Item]]&amp;" - $"&amp;Table_PayItems[[#This Row],[Unit]],Table_PayItems[[#This Row],[Description]]&amp;" - $"&amp;Table_PayItems[[#This Row],[Unit]])</f>
        <v>Lane Rental Incentive - $Dlr</v>
      </c>
      <c r="I3159" s="29" t="str">
        <f>IFERROR(VLOOKUP(ROWS($M$5:M3159),Table_PayItems[[Search Key]:[Concentrated Name]],2,FALSE),"")</f>
        <v>Lane Rental Incentive - $Dlr</v>
      </c>
      <c r="J3159" s="1"/>
      <c r="K3159" s="1"/>
      <c r="L3159" s="22">
        <f>IF(ISNUMBER(SEARCH(Pay_Item_Search_Text_2,M3159)),MAX($L$4:L3158)+1,0)</f>
        <v>0</v>
      </c>
      <c r="M3159" s="1" t="str">
        <f>IFERROR(VLOOKUP(ROWS($M$5:M3159),Table_PayItems[[Search Key]:[Concentrated Name]],2,FALSE),"")</f>
        <v>Lane Rental Incentive - $Dlr</v>
      </c>
      <c r="N3159" s="1" t="str">
        <f>IFERROR(VLOOKUP(ROWS($M$5:N3159),$L$5:$M$7000,2,FALSE),"")</f>
        <v/>
      </c>
      <c r="O3159" s="1" t="str">
        <f>IFERROR(VLOOKUP(ROWS($O$5:O3159),$K$5:$L$7000,2,FALSE),"")</f>
        <v/>
      </c>
    </row>
    <row r="3160" spans="2:15" ht="15" customHeight="1" x14ac:dyDescent="0.25">
      <c r="B3160" s="178" t="s">
        <v>10648</v>
      </c>
      <c r="C3160" s="178" t="s">
        <v>88</v>
      </c>
      <c r="D3160" s="178" t="s">
        <v>2670</v>
      </c>
      <c r="E3160" s="178" t="s">
        <v>17</v>
      </c>
      <c r="F3160" s="178" t="s">
        <v>17</v>
      </c>
      <c r="G3160" s="1">
        <f>IF(ISNUMBER(Pay_Item_Search_Text),IF(ISNUMBER(IF(FIND(Pay_Item_Search_Text,B3160)=1,1, "FALSE")),MAX(G$4:$G3159)+1,IF(ISNUMBER(Pay_Item_Search_Text),0,IF(ISNUMBER(SEARCH(Pay_Item_Search_Text,H3160)),MAX(G$4:$G3159)+1,0))),IF(ISNUMBER(Pay_Item_Search_Text),0,IF(ISNUMBER(SEARCH(Pay_Item_Search_Text,H3160)),MAX(G$4:$G3159)+1,0)))</f>
        <v>3156</v>
      </c>
      <c r="H3160" s="1" t="str">
        <f>IF(Table_PayItems[[#This Row],[Description]]="_","_ Unique Item - "&amp;Table_PayItems[[#This Row],[Item]]&amp;" - $"&amp;Table_PayItems[[#This Row],[Unit]],Table_PayItems[[#This Row],[Description]]&amp;" - $"&amp;Table_PayItems[[#This Row],[Unit]])</f>
        <v>Lane Tie, Epoxy Anchored - $Ea</v>
      </c>
      <c r="I3160" s="29" t="str">
        <f>IFERROR(VLOOKUP(ROWS($M$5:M3160),Table_PayItems[[Search Key]:[Concentrated Name]],2,FALSE),"")</f>
        <v>Lane Tie, Epoxy Anchored - $Ea</v>
      </c>
      <c r="J3160" s="1"/>
      <c r="K3160" s="1"/>
      <c r="L3160" s="22">
        <f>IF(ISNUMBER(SEARCH(Pay_Item_Search_Text_2,M3160)),MAX($L$4:L3159)+1,0)</f>
        <v>0</v>
      </c>
      <c r="M3160" s="1" t="str">
        <f>IFERROR(VLOOKUP(ROWS($M$5:M3160),Table_PayItems[[Search Key]:[Concentrated Name]],2,FALSE),"")</f>
        <v>Lane Tie, Epoxy Anchored - $Ea</v>
      </c>
      <c r="N3160" s="1" t="str">
        <f>IFERROR(VLOOKUP(ROWS($M$5:N3160),$L$5:$M$7000,2,FALSE),"")</f>
        <v/>
      </c>
      <c r="O3160" s="1" t="str">
        <f>IFERROR(VLOOKUP(ROWS($O$5:O3160),$K$5:$L$7000,2,FALSE),"")</f>
        <v/>
      </c>
    </row>
    <row r="3161" spans="2:15" ht="15" customHeight="1" x14ac:dyDescent="0.25">
      <c r="B3161" s="178" t="s">
        <v>12755</v>
      </c>
      <c r="C3161" s="178" t="s">
        <v>88</v>
      </c>
      <c r="D3161" s="178" t="s">
        <v>4222</v>
      </c>
      <c r="E3161" s="178" t="s">
        <v>6993</v>
      </c>
      <c r="F3161" s="178" t="s">
        <v>17</v>
      </c>
      <c r="G3161" s="1">
        <f>IF(ISNUMBER(Pay_Item_Search_Text),IF(ISNUMBER(IF(FIND(Pay_Item_Search_Text,B3161)=1,1, "FALSE")),MAX(G$4:$G3160)+1,IF(ISNUMBER(Pay_Item_Search_Text),0,IF(ISNUMBER(SEARCH(Pay_Item_Search_Text,H3161)),MAX(G$4:$G3160)+1,0))),IF(ISNUMBER(Pay_Item_Search_Text),0,IF(ISNUMBER(SEARCH(Pay_Item_Search_Text,H3161)),MAX(G$4:$G3160)+1,0)))</f>
        <v>3157</v>
      </c>
      <c r="H3161" s="1" t="str">
        <f>IF(Table_PayItems[[#This Row],[Description]]="_","_ Unique Item - "&amp;Table_PayItems[[#This Row],[Item]]&amp;" - $"&amp;Table_PayItems[[#This Row],[Unit]],Table_PayItems[[#This Row],[Description]]&amp;" - $"&amp;Table_PayItems[[#This Row],[Unit]])</f>
        <v>Larix laricina, #10 cont. - $Ea</v>
      </c>
      <c r="I3161" s="29" t="str">
        <f>IFERROR(VLOOKUP(ROWS($M$5:M3161),Table_PayItems[[Search Key]:[Concentrated Name]],2,FALSE),"")</f>
        <v>Larix laricina, #10 cont. - $Ea</v>
      </c>
      <c r="J3161" s="1"/>
      <c r="K3161" s="1"/>
      <c r="L3161" s="22">
        <f>IF(ISNUMBER(SEARCH(Pay_Item_Search_Text_2,M3161)),MAX($L$4:L3160)+1,0)</f>
        <v>674</v>
      </c>
      <c r="M3161" s="1" t="str">
        <f>IFERROR(VLOOKUP(ROWS($M$5:M3161),Table_PayItems[[Search Key]:[Concentrated Name]],2,FALSE),"")</f>
        <v>Larix laricina, #10 cont. - $Ea</v>
      </c>
      <c r="N3161" s="1" t="str">
        <f>IFERROR(VLOOKUP(ROWS($M$5:N3161),$L$5:$M$7000,2,FALSE),"")</f>
        <v/>
      </c>
      <c r="O3161" s="1" t="str">
        <f>IFERROR(VLOOKUP(ROWS($O$5:O3161),$K$5:$L$7000,2,FALSE),"")</f>
        <v/>
      </c>
    </row>
    <row r="3162" spans="2:15" ht="15" customHeight="1" x14ac:dyDescent="0.25">
      <c r="B3162" s="178" t="s">
        <v>12756</v>
      </c>
      <c r="C3162" s="178" t="s">
        <v>88</v>
      </c>
      <c r="D3162" s="178" t="s">
        <v>4223</v>
      </c>
      <c r="E3162" s="178" t="s">
        <v>6993</v>
      </c>
      <c r="F3162" s="178" t="s">
        <v>17</v>
      </c>
      <c r="G3162" s="1">
        <f>IF(ISNUMBER(Pay_Item_Search_Text),IF(ISNUMBER(IF(FIND(Pay_Item_Search_Text,B3162)=1,1, "FALSE")),MAX(G$4:$G3161)+1,IF(ISNUMBER(Pay_Item_Search_Text),0,IF(ISNUMBER(SEARCH(Pay_Item_Search_Text,H3162)),MAX(G$4:$G3161)+1,0))),IF(ISNUMBER(Pay_Item_Search_Text),0,IF(ISNUMBER(SEARCH(Pay_Item_Search_Text,H3162)),MAX(G$4:$G3161)+1,0)))</f>
        <v>3158</v>
      </c>
      <c r="H3162" s="1" t="str">
        <f>IF(Table_PayItems[[#This Row],[Description]]="_","_ Unique Item - "&amp;Table_PayItems[[#This Row],[Item]]&amp;" - $"&amp;Table_PayItems[[#This Row],[Unit]],Table_PayItems[[#This Row],[Description]]&amp;" - $"&amp;Table_PayItems[[#This Row],[Unit]])</f>
        <v>Larix laricina, #15 cont. - $Ea</v>
      </c>
      <c r="I3162" s="29" t="str">
        <f>IFERROR(VLOOKUP(ROWS($M$5:M3162),Table_PayItems[[Search Key]:[Concentrated Name]],2,FALSE),"")</f>
        <v>Larix laricina, #15 cont. - $Ea</v>
      </c>
      <c r="J3162" s="1"/>
      <c r="K3162" s="1"/>
      <c r="L3162" s="22">
        <f>IF(ISNUMBER(SEARCH(Pay_Item_Search_Text_2,M3162)),MAX($L$4:L3161)+1,0)</f>
        <v>0</v>
      </c>
      <c r="M3162" s="1" t="str">
        <f>IFERROR(VLOOKUP(ROWS($M$5:M3162),Table_PayItems[[Search Key]:[Concentrated Name]],2,FALSE),"")</f>
        <v>Larix laricina, #15 cont. - $Ea</v>
      </c>
      <c r="N3162" s="1" t="str">
        <f>IFERROR(VLOOKUP(ROWS($M$5:N3162),$L$5:$M$7000,2,FALSE),"")</f>
        <v/>
      </c>
      <c r="O3162" s="1" t="str">
        <f>IFERROR(VLOOKUP(ROWS($O$5:O3162),$K$5:$L$7000,2,FALSE),"")</f>
        <v/>
      </c>
    </row>
    <row r="3163" spans="2:15" ht="15" customHeight="1" x14ac:dyDescent="0.25">
      <c r="B3163" s="178" t="s">
        <v>12754</v>
      </c>
      <c r="C3163" s="178" t="s">
        <v>88</v>
      </c>
      <c r="D3163" s="178" t="s">
        <v>4221</v>
      </c>
      <c r="E3163" s="178" t="s">
        <v>6993</v>
      </c>
      <c r="F3163" s="178" t="s">
        <v>17</v>
      </c>
      <c r="G3163" s="1">
        <f>IF(ISNUMBER(Pay_Item_Search_Text),IF(ISNUMBER(IF(FIND(Pay_Item_Search_Text,B3163)=1,1, "FALSE")),MAX(G$4:$G3162)+1,IF(ISNUMBER(Pay_Item_Search_Text),0,IF(ISNUMBER(SEARCH(Pay_Item_Search_Text,H3163)),MAX(G$4:$G3162)+1,0))),IF(ISNUMBER(Pay_Item_Search_Text),0,IF(ISNUMBER(SEARCH(Pay_Item_Search_Text,H3163)),MAX(G$4:$G3162)+1,0)))</f>
        <v>3159</v>
      </c>
      <c r="H3163" s="1" t="str">
        <f>IF(Table_PayItems[[#This Row],[Description]]="_","_ Unique Item - "&amp;Table_PayItems[[#This Row],[Item]]&amp;" - $"&amp;Table_PayItems[[#This Row],[Unit]],Table_PayItems[[#This Row],[Description]]&amp;" - $"&amp;Table_PayItems[[#This Row],[Unit]])</f>
        <v>Larix laricina, bareroot, 18-36 inch - $Ea</v>
      </c>
      <c r="I3163" s="29" t="str">
        <f>IFERROR(VLOOKUP(ROWS($M$5:M3163),Table_PayItems[[Search Key]:[Concentrated Name]],2,FALSE),"")</f>
        <v>Larix laricina, bareroot, 18-36 inch - $Ea</v>
      </c>
      <c r="J3163" s="1"/>
      <c r="K3163" s="1"/>
      <c r="L3163" s="22">
        <f>IF(ISNUMBER(SEARCH(Pay_Item_Search_Text_2,M3163)),MAX($L$4:L3162)+1,0)</f>
        <v>0</v>
      </c>
      <c r="M3163" s="1" t="str">
        <f>IFERROR(VLOOKUP(ROWS($M$5:M3163),Table_PayItems[[Search Key]:[Concentrated Name]],2,FALSE),"")</f>
        <v>Larix laricina, bareroot, 18-36 inch - $Ea</v>
      </c>
      <c r="N3163" s="1" t="str">
        <f>IFERROR(VLOOKUP(ROWS($M$5:N3163),$L$5:$M$7000,2,FALSE),"")</f>
        <v/>
      </c>
      <c r="O3163" s="1" t="str">
        <f>IFERROR(VLOOKUP(ROWS($O$5:O3163),$K$5:$L$7000,2,FALSE),"")</f>
        <v/>
      </c>
    </row>
    <row r="3164" spans="2:15" ht="15" customHeight="1" x14ac:dyDescent="0.25">
      <c r="B3164" s="178" t="s">
        <v>10993</v>
      </c>
      <c r="C3164" s="178" t="s">
        <v>123</v>
      </c>
      <c r="D3164" s="178" t="s">
        <v>2975</v>
      </c>
      <c r="E3164" s="178" t="s">
        <v>17</v>
      </c>
      <c r="F3164" s="178" t="s">
        <v>17</v>
      </c>
      <c r="G3164" s="1">
        <f>IF(ISNUMBER(Pay_Item_Search_Text),IF(ISNUMBER(IF(FIND(Pay_Item_Search_Text,B3164)=1,1, "FALSE")),MAX(G$4:$G3163)+1,IF(ISNUMBER(Pay_Item_Search_Text),0,IF(ISNUMBER(SEARCH(Pay_Item_Search_Text,H3164)),MAX(G$4:$G3163)+1,0))),IF(ISNUMBER(Pay_Item_Search_Text),0,IF(ISNUMBER(SEARCH(Pay_Item_Search_Text,H3164)),MAX(G$4:$G3163)+1,0)))</f>
        <v>3160</v>
      </c>
      <c r="H3164" s="1" t="str">
        <f>IF(Table_PayItems[[#This Row],[Description]]="_","_ Unique Item - "&amp;Table_PayItems[[#This Row],[Item]]&amp;" - $"&amp;Table_PayItems[[#This Row],[Unit]],Table_PayItems[[#This Row],[Description]]&amp;" - $"&amp;Table_PayItems[[#This Row],[Unit]])</f>
        <v>Latex Conc Surface, Rem - $Syd</v>
      </c>
      <c r="I3164" s="29" t="str">
        <f>IFERROR(VLOOKUP(ROWS($M$5:M3164),Table_PayItems[[Search Key]:[Concentrated Name]],2,FALSE),"")</f>
        <v>Latex Conc Surface, Rem - $Syd</v>
      </c>
      <c r="J3164" s="1"/>
      <c r="K3164" s="1"/>
      <c r="L3164" s="22">
        <f>IF(ISNUMBER(SEARCH(Pay_Item_Search_Text_2,M3164)),MAX($L$4:L3163)+1,0)</f>
        <v>0</v>
      </c>
      <c r="M3164" s="1" t="str">
        <f>IFERROR(VLOOKUP(ROWS($M$5:M3164),Table_PayItems[[Search Key]:[Concentrated Name]],2,FALSE),"")</f>
        <v>Latex Conc Surface, Rem - $Syd</v>
      </c>
      <c r="N3164" s="1" t="str">
        <f>IFERROR(VLOOKUP(ROWS($M$5:N3164),$L$5:$M$7000,2,FALSE),"")</f>
        <v/>
      </c>
      <c r="O3164" s="1" t="str">
        <f>IFERROR(VLOOKUP(ROWS($O$5:O3164),$K$5:$L$7000,2,FALSE),"")</f>
        <v/>
      </c>
    </row>
    <row r="3165" spans="2:15" ht="15" customHeight="1" x14ac:dyDescent="0.25">
      <c r="B3165" s="178" t="s">
        <v>12757</v>
      </c>
      <c r="C3165" s="178" t="s">
        <v>88</v>
      </c>
      <c r="D3165" s="178" t="s">
        <v>7368</v>
      </c>
      <c r="E3165" s="178" t="s">
        <v>6993</v>
      </c>
      <c r="F3165" s="178" t="s">
        <v>17</v>
      </c>
      <c r="G3165" s="1">
        <f>IF(ISNUMBER(Pay_Item_Search_Text),IF(ISNUMBER(IF(FIND(Pay_Item_Search_Text,B3165)=1,1, "FALSE")),MAX(G$4:$G3164)+1,IF(ISNUMBER(Pay_Item_Search_Text),0,IF(ISNUMBER(SEARCH(Pay_Item_Search_Text,H3165)),MAX(G$4:$G3164)+1,0))),IF(ISNUMBER(Pay_Item_Search_Text),0,IF(ISNUMBER(SEARCH(Pay_Item_Search_Text,H3165)),MAX(G$4:$G3164)+1,0)))</f>
        <v>3161</v>
      </c>
      <c r="H3165" s="1" t="str">
        <f>IF(Table_PayItems[[#This Row],[Description]]="_","_ Unique Item - "&amp;Table_PayItems[[#This Row],[Item]]&amp;" - $"&amp;Table_PayItems[[#This Row],[Unit]],Table_PayItems[[#This Row],[Description]]&amp;" - $"&amp;Table_PayItems[[#This Row],[Unit]])</f>
        <v>Lavandula angustifolia Hidcote Superior, #1 cont. - $Ea</v>
      </c>
      <c r="I3165" s="29" t="str">
        <f>IFERROR(VLOOKUP(ROWS($M$5:M3165),Table_PayItems[[Search Key]:[Concentrated Name]],2,FALSE),"")</f>
        <v>Lavandula angustifolia Hidcote Superior, #1 cont. - $Ea</v>
      </c>
      <c r="J3165" s="1"/>
      <c r="K3165" s="1"/>
      <c r="L3165" s="22">
        <f>IF(ISNUMBER(SEARCH(Pay_Item_Search_Text_2,M3165)),MAX($L$4:L3164)+1,0)</f>
        <v>0</v>
      </c>
      <c r="M3165" s="1" t="str">
        <f>IFERROR(VLOOKUP(ROWS($M$5:M3165),Table_PayItems[[Search Key]:[Concentrated Name]],2,FALSE),"")</f>
        <v>Lavandula angustifolia Hidcote Superior, #1 cont. - $Ea</v>
      </c>
      <c r="N3165" s="1" t="str">
        <f>IFERROR(VLOOKUP(ROWS($M$5:N3165),$L$5:$M$7000,2,FALSE),"")</f>
        <v/>
      </c>
      <c r="O3165" s="1" t="str">
        <f>IFERROR(VLOOKUP(ROWS($O$5:O3165),$K$5:$L$7000,2,FALSE),"")</f>
        <v/>
      </c>
    </row>
    <row r="3166" spans="2:15" ht="15" customHeight="1" x14ac:dyDescent="0.25">
      <c r="B3166" s="178" t="s">
        <v>12758</v>
      </c>
      <c r="C3166" s="178" t="s">
        <v>88</v>
      </c>
      <c r="D3166" s="178" t="s">
        <v>7369</v>
      </c>
      <c r="E3166" s="178" t="s">
        <v>6993</v>
      </c>
      <c r="F3166" s="178" t="s">
        <v>17</v>
      </c>
      <c r="G3166" s="1">
        <f>IF(ISNUMBER(Pay_Item_Search_Text),IF(ISNUMBER(IF(FIND(Pay_Item_Search_Text,B3166)=1,1, "FALSE")),MAX(G$4:$G3165)+1,IF(ISNUMBER(Pay_Item_Search_Text),0,IF(ISNUMBER(SEARCH(Pay_Item_Search_Text,H3166)),MAX(G$4:$G3165)+1,0))),IF(ISNUMBER(Pay_Item_Search_Text),0,IF(ISNUMBER(SEARCH(Pay_Item_Search_Text,H3166)),MAX(G$4:$G3165)+1,0)))</f>
        <v>3162</v>
      </c>
      <c r="H3166" s="1" t="str">
        <f>IF(Table_PayItems[[#This Row],[Description]]="_","_ Unique Item - "&amp;Table_PayItems[[#This Row],[Item]]&amp;" - $"&amp;Table_PayItems[[#This Row],[Unit]],Table_PayItems[[#This Row],[Description]]&amp;" - $"&amp;Table_PayItems[[#This Row],[Unit]])</f>
        <v>Lavandula angustifolia Hidcote Superior, 3 inch pot - $Ea</v>
      </c>
      <c r="I3166" s="29" t="str">
        <f>IFERROR(VLOOKUP(ROWS($M$5:M3166),Table_PayItems[[Search Key]:[Concentrated Name]],2,FALSE),"")</f>
        <v>Lavandula angustifolia Hidcote Superior, 3 inch pot - $Ea</v>
      </c>
      <c r="J3166" s="1"/>
      <c r="K3166" s="1"/>
      <c r="L3166" s="22">
        <f>IF(ISNUMBER(SEARCH(Pay_Item_Search_Text_2,M3166)),MAX($L$4:L3165)+1,0)</f>
        <v>0</v>
      </c>
      <c r="M3166" s="1" t="str">
        <f>IFERROR(VLOOKUP(ROWS($M$5:M3166),Table_PayItems[[Search Key]:[Concentrated Name]],2,FALSE),"")</f>
        <v>Lavandula angustifolia Hidcote Superior, 3 inch pot - $Ea</v>
      </c>
      <c r="N3166" s="1" t="str">
        <f>IFERROR(VLOOKUP(ROWS($M$5:N3166),$L$5:$M$7000,2,FALSE),"")</f>
        <v/>
      </c>
      <c r="O3166" s="1" t="str">
        <f>IFERROR(VLOOKUP(ROWS($O$5:O3166),$K$5:$L$7000,2,FALSE),"")</f>
        <v/>
      </c>
    </row>
    <row r="3167" spans="2:15" ht="15" customHeight="1" x14ac:dyDescent="0.25">
      <c r="B3167" s="178" t="s">
        <v>12759</v>
      </c>
      <c r="C3167" s="178" t="s">
        <v>88</v>
      </c>
      <c r="D3167" s="178" t="s">
        <v>7370</v>
      </c>
      <c r="E3167" s="178" t="s">
        <v>6993</v>
      </c>
      <c r="F3167" s="178" t="s">
        <v>17</v>
      </c>
      <c r="G3167" s="1">
        <f>IF(ISNUMBER(Pay_Item_Search_Text),IF(ISNUMBER(IF(FIND(Pay_Item_Search_Text,B3167)=1,1, "FALSE")),MAX(G$4:$G3166)+1,IF(ISNUMBER(Pay_Item_Search_Text),0,IF(ISNUMBER(SEARCH(Pay_Item_Search_Text,H3167)),MAX(G$4:$G3166)+1,0))),IF(ISNUMBER(Pay_Item_Search_Text),0,IF(ISNUMBER(SEARCH(Pay_Item_Search_Text,H3167)),MAX(G$4:$G3166)+1,0)))</f>
        <v>3163</v>
      </c>
      <c r="H3167" s="1" t="str">
        <f>IF(Table_PayItems[[#This Row],[Description]]="_","_ Unique Item - "&amp;Table_PayItems[[#This Row],[Item]]&amp;" - $"&amp;Table_PayItems[[#This Row],[Unit]],Table_PayItems[[#This Row],[Description]]&amp;" - $"&amp;Table_PayItems[[#This Row],[Unit]])</f>
        <v>Lavandula angustifolia Hidcote Superior, 4 inch pot - $Ea</v>
      </c>
      <c r="I3167" s="29" t="str">
        <f>IFERROR(VLOOKUP(ROWS($M$5:M3167),Table_PayItems[[Search Key]:[Concentrated Name]],2,FALSE),"")</f>
        <v>Lavandula angustifolia Hidcote Superior, 4 inch pot - $Ea</v>
      </c>
      <c r="J3167" s="1"/>
      <c r="K3167" s="1"/>
      <c r="L3167" s="22">
        <f>IF(ISNUMBER(SEARCH(Pay_Item_Search_Text_2,M3167)),MAX($L$4:L3166)+1,0)</f>
        <v>0</v>
      </c>
      <c r="M3167" s="1" t="str">
        <f>IFERROR(VLOOKUP(ROWS($M$5:M3167),Table_PayItems[[Search Key]:[Concentrated Name]],2,FALSE),"")</f>
        <v>Lavandula angustifolia Hidcote Superior, 4 inch pot - $Ea</v>
      </c>
      <c r="N3167" s="1" t="str">
        <f>IFERROR(VLOOKUP(ROWS($M$5:N3167),$L$5:$M$7000,2,FALSE),"")</f>
        <v/>
      </c>
      <c r="O3167" s="1" t="str">
        <f>IFERROR(VLOOKUP(ROWS($O$5:O3167),$K$5:$L$7000,2,FALSE),"")</f>
        <v/>
      </c>
    </row>
    <row r="3168" spans="2:15" ht="15" customHeight="1" x14ac:dyDescent="0.25">
      <c r="B3168" s="178" t="s">
        <v>12760</v>
      </c>
      <c r="C3168" s="178" t="s">
        <v>88</v>
      </c>
      <c r="D3168" s="178" t="s">
        <v>4224</v>
      </c>
      <c r="E3168" s="178" t="s">
        <v>6993</v>
      </c>
      <c r="F3168" s="178" t="s">
        <v>17</v>
      </c>
      <c r="G3168" s="1">
        <f>IF(ISNUMBER(Pay_Item_Search_Text),IF(ISNUMBER(IF(FIND(Pay_Item_Search_Text,B3168)=1,1, "FALSE")),MAX(G$4:$G3167)+1,IF(ISNUMBER(Pay_Item_Search_Text),0,IF(ISNUMBER(SEARCH(Pay_Item_Search_Text,H3168)),MAX(G$4:$G3167)+1,0))),IF(ISNUMBER(Pay_Item_Search_Text),0,IF(ISNUMBER(SEARCH(Pay_Item_Search_Text,H3168)),MAX(G$4:$G3167)+1,0)))</f>
        <v>3164</v>
      </c>
      <c r="H3168" s="1" t="str">
        <f>IF(Table_PayItems[[#This Row],[Description]]="_","_ Unique Item - "&amp;Table_PayItems[[#This Row],[Item]]&amp;" - $"&amp;Table_PayItems[[#This Row],[Unit]],Table_PayItems[[#This Row],[Description]]&amp;" - $"&amp;Table_PayItems[[#This Row],[Unit]])</f>
        <v>Lavandula angustifolia, #1 cont. - $Ea</v>
      </c>
      <c r="I3168" s="29" t="str">
        <f>IFERROR(VLOOKUP(ROWS($M$5:M3168),Table_PayItems[[Search Key]:[Concentrated Name]],2,FALSE),"")</f>
        <v>Lavandula angustifolia, #1 cont. - $Ea</v>
      </c>
      <c r="J3168" s="1"/>
      <c r="K3168" s="1"/>
      <c r="L3168" s="22">
        <f>IF(ISNUMBER(SEARCH(Pay_Item_Search_Text_2,M3168)),MAX($L$4:L3167)+1,0)</f>
        <v>0</v>
      </c>
      <c r="M3168" s="1" t="str">
        <f>IFERROR(VLOOKUP(ROWS($M$5:M3168),Table_PayItems[[Search Key]:[Concentrated Name]],2,FALSE),"")</f>
        <v>Lavandula angustifolia, #1 cont. - $Ea</v>
      </c>
      <c r="N3168" s="1" t="str">
        <f>IFERROR(VLOOKUP(ROWS($M$5:N3168),$L$5:$M$7000,2,FALSE),"")</f>
        <v/>
      </c>
      <c r="O3168" s="1" t="str">
        <f>IFERROR(VLOOKUP(ROWS($O$5:O3168),$K$5:$L$7000,2,FALSE),"")</f>
        <v/>
      </c>
    </row>
    <row r="3169" spans="2:15" ht="15" customHeight="1" x14ac:dyDescent="0.25">
      <c r="B3169" s="178" t="s">
        <v>12761</v>
      </c>
      <c r="C3169" s="178" t="s">
        <v>88</v>
      </c>
      <c r="D3169" s="178" t="s">
        <v>4225</v>
      </c>
      <c r="E3169" s="178" t="s">
        <v>6993</v>
      </c>
      <c r="F3169" s="178" t="s">
        <v>17</v>
      </c>
      <c r="G3169" s="1">
        <f>IF(ISNUMBER(Pay_Item_Search_Text),IF(ISNUMBER(IF(FIND(Pay_Item_Search_Text,B3169)=1,1, "FALSE")),MAX(G$4:$G3168)+1,IF(ISNUMBER(Pay_Item_Search_Text),0,IF(ISNUMBER(SEARCH(Pay_Item_Search_Text,H3169)),MAX(G$4:$G3168)+1,0))),IF(ISNUMBER(Pay_Item_Search_Text),0,IF(ISNUMBER(SEARCH(Pay_Item_Search_Text,H3169)),MAX(G$4:$G3168)+1,0)))</f>
        <v>3165</v>
      </c>
      <c r="H3169" s="1" t="str">
        <f>IF(Table_PayItems[[#This Row],[Description]]="_","_ Unique Item - "&amp;Table_PayItems[[#This Row],[Item]]&amp;" - $"&amp;Table_PayItems[[#This Row],[Unit]],Table_PayItems[[#This Row],[Description]]&amp;" - $"&amp;Table_PayItems[[#This Row],[Unit]])</f>
        <v>Lavandula angustifolia, 3 inch pot - $Ea</v>
      </c>
      <c r="I3169" s="29" t="str">
        <f>IFERROR(VLOOKUP(ROWS($M$5:M3169),Table_PayItems[[Search Key]:[Concentrated Name]],2,FALSE),"")</f>
        <v>Lavandula angustifolia, 3 inch pot - $Ea</v>
      </c>
      <c r="J3169" s="1"/>
      <c r="K3169" s="1"/>
      <c r="L3169" s="22">
        <f>IF(ISNUMBER(SEARCH(Pay_Item_Search_Text_2,M3169)),MAX($L$4:L3168)+1,0)</f>
        <v>0</v>
      </c>
      <c r="M3169" s="1" t="str">
        <f>IFERROR(VLOOKUP(ROWS($M$5:M3169),Table_PayItems[[Search Key]:[Concentrated Name]],2,FALSE),"")</f>
        <v>Lavandula angustifolia, 3 inch pot - $Ea</v>
      </c>
      <c r="N3169" s="1" t="str">
        <f>IFERROR(VLOOKUP(ROWS($M$5:N3169),$L$5:$M$7000,2,FALSE),"")</f>
        <v/>
      </c>
      <c r="O3169" s="1" t="str">
        <f>IFERROR(VLOOKUP(ROWS($O$5:O3169),$K$5:$L$7000,2,FALSE),"")</f>
        <v/>
      </c>
    </row>
    <row r="3170" spans="2:15" ht="15" customHeight="1" x14ac:dyDescent="0.25">
      <c r="B3170" s="178" t="s">
        <v>12762</v>
      </c>
      <c r="C3170" s="178" t="s">
        <v>88</v>
      </c>
      <c r="D3170" s="178" t="s">
        <v>4226</v>
      </c>
      <c r="E3170" s="178" t="s">
        <v>6993</v>
      </c>
      <c r="F3170" s="178" t="s">
        <v>17</v>
      </c>
      <c r="G3170" s="1">
        <f>IF(ISNUMBER(Pay_Item_Search_Text),IF(ISNUMBER(IF(FIND(Pay_Item_Search_Text,B3170)=1,1, "FALSE")),MAX(G$4:$G3169)+1,IF(ISNUMBER(Pay_Item_Search_Text),0,IF(ISNUMBER(SEARCH(Pay_Item_Search_Text,H3170)),MAX(G$4:$G3169)+1,0))),IF(ISNUMBER(Pay_Item_Search_Text),0,IF(ISNUMBER(SEARCH(Pay_Item_Search_Text,H3170)),MAX(G$4:$G3169)+1,0)))</f>
        <v>3166</v>
      </c>
      <c r="H3170" s="1" t="str">
        <f>IF(Table_PayItems[[#This Row],[Description]]="_","_ Unique Item - "&amp;Table_PayItems[[#This Row],[Item]]&amp;" - $"&amp;Table_PayItems[[#This Row],[Unit]],Table_PayItems[[#This Row],[Description]]&amp;" - $"&amp;Table_PayItems[[#This Row],[Unit]])</f>
        <v>Lavandula angustifolia, 4 inch pot - $Ea</v>
      </c>
      <c r="I3170" s="29" t="str">
        <f>IFERROR(VLOOKUP(ROWS($M$5:M3170),Table_PayItems[[Search Key]:[Concentrated Name]],2,FALSE),"")</f>
        <v>Lavandula angustifolia, 4 inch pot - $Ea</v>
      </c>
      <c r="J3170" s="1"/>
      <c r="K3170" s="1"/>
      <c r="L3170" s="22">
        <f>IF(ISNUMBER(SEARCH(Pay_Item_Search_Text_2,M3170)),MAX($L$4:L3169)+1,0)</f>
        <v>0</v>
      </c>
      <c r="M3170" s="1" t="str">
        <f>IFERROR(VLOOKUP(ROWS($M$5:M3170),Table_PayItems[[Search Key]:[Concentrated Name]],2,FALSE),"")</f>
        <v>Lavandula angustifolia, 4 inch pot - $Ea</v>
      </c>
      <c r="N3170" s="1" t="str">
        <f>IFERROR(VLOOKUP(ROWS($M$5:N3170),$L$5:$M$7000,2,FALSE),"")</f>
        <v/>
      </c>
      <c r="O3170" s="1" t="str">
        <f>IFERROR(VLOOKUP(ROWS($O$5:O3170),$K$5:$L$7000,2,FALSE),"")</f>
        <v/>
      </c>
    </row>
    <row r="3171" spans="2:15" ht="15" customHeight="1" x14ac:dyDescent="0.25">
      <c r="B3171" s="178" t="s">
        <v>12763</v>
      </c>
      <c r="C3171" s="178" t="s">
        <v>88</v>
      </c>
      <c r="D3171" s="178" t="s">
        <v>7371</v>
      </c>
      <c r="E3171" s="178" t="s">
        <v>6993</v>
      </c>
      <c r="F3171" s="178" t="s">
        <v>17</v>
      </c>
      <c r="G3171" s="1">
        <f>IF(ISNUMBER(Pay_Item_Search_Text),IF(ISNUMBER(IF(FIND(Pay_Item_Search_Text,B3171)=1,1, "FALSE")),MAX(G$4:$G3170)+1,IF(ISNUMBER(Pay_Item_Search_Text),0,IF(ISNUMBER(SEARCH(Pay_Item_Search_Text,H3171)),MAX(G$4:$G3170)+1,0))),IF(ISNUMBER(Pay_Item_Search_Text),0,IF(ISNUMBER(SEARCH(Pay_Item_Search_Text,H3171)),MAX(G$4:$G3170)+1,0)))</f>
        <v>3167</v>
      </c>
      <c r="H3171" s="1" t="str">
        <f>IF(Table_PayItems[[#This Row],[Description]]="_","_ Unique Item - "&amp;Table_PayItems[[#This Row],[Item]]&amp;" - $"&amp;Table_PayItems[[#This Row],[Unit]],Table_PayItems[[#This Row],[Description]]&amp;" - $"&amp;Table_PayItems[[#This Row],[Unit]])</f>
        <v>Leucanthemum superbum Becky, #1 cont. - $Ea</v>
      </c>
      <c r="I3171" s="29" t="str">
        <f>IFERROR(VLOOKUP(ROWS($M$5:M3171),Table_PayItems[[Search Key]:[Concentrated Name]],2,FALSE),"")</f>
        <v>Leucanthemum superbum Becky, #1 cont. - $Ea</v>
      </c>
      <c r="J3171" s="1"/>
      <c r="K3171" s="1"/>
      <c r="L3171" s="22">
        <f>IF(ISNUMBER(SEARCH(Pay_Item_Search_Text_2,M3171)),MAX($L$4:L3170)+1,0)</f>
        <v>0</v>
      </c>
      <c r="M3171" s="1" t="str">
        <f>IFERROR(VLOOKUP(ROWS($M$5:M3171),Table_PayItems[[Search Key]:[Concentrated Name]],2,FALSE),"")</f>
        <v>Leucanthemum superbum Becky, #1 cont. - $Ea</v>
      </c>
      <c r="N3171" s="1" t="str">
        <f>IFERROR(VLOOKUP(ROWS($M$5:N3171),$L$5:$M$7000,2,FALSE),"")</f>
        <v/>
      </c>
      <c r="O3171" s="1" t="str">
        <f>IFERROR(VLOOKUP(ROWS($O$5:O3171),$K$5:$L$7000,2,FALSE),"")</f>
        <v/>
      </c>
    </row>
    <row r="3172" spans="2:15" ht="15" customHeight="1" x14ac:dyDescent="0.25">
      <c r="B3172" s="178" t="s">
        <v>12764</v>
      </c>
      <c r="C3172" s="178" t="s">
        <v>88</v>
      </c>
      <c r="D3172" s="178" t="s">
        <v>7372</v>
      </c>
      <c r="E3172" s="178" t="s">
        <v>6993</v>
      </c>
      <c r="F3172" s="178" t="s">
        <v>17</v>
      </c>
      <c r="G3172" s="1">
        <f>IF(ISNUMBER(Pay_Item_Search_Text),IF(ISNUMBER(IF(FIND(Pay_Item_Search_Text,B3172)=1,1, "FALSE")),MAX(G$4:$G3171)+1,IF(ISNUMBER(Pay_Item_Search_Text),0,IF(ISNUMBER(SEARCH(Pay_Item_Search_Text,H3172)),MAX(G$4:$G3171)+1,0))),IF(ISNUMBER(Pay_Item_Search_Text),0,IF(ISNUMBER(SEARCH(Pay_Item_Search_Text,H3172)),MAX(G$4:$G3171)+1,0)))</f>
        <v>3168</v>
      </c>
      <c r="H3172" s="1" t="str">
        <f>IF(Table_PayItems[[#This Row],[Description]]="_","_ Unique Item - "&amp;Table_PayItems[[#This Row],[Item]]&amp;" - $"&amp;Table_PayItems[[#This Row],[Unit]],Table_PayItems[[#This Row],[Description]]&amp;" - $"&amp;Table_PayItems[[#This Row],[Unit]])</f>
        <v>Leucanthemum superbum Becky, 3 inch pot - $Ea</v>
      </c>
      <c r="I3172" s="29" t="str">
        <f>IFERROR(VLOOKUP(ROWS($M$5:M3172),Table_PayItems[[Search Key]:[Concentrated Name]],2,FALSE),"")</f>
        <v>Leucanthemum superbum Becky, 3 inch pot - $Ea</v>
      </c>
      <c r="J3172" s="1"/>
      <c r="K3172" s="1"/>
      <c r="L3172" s="22">
        <f>IF(ISNUMBER(SEARCH(Pay_Item_Search_Text_2,M3172)),MAX($L$4:L3171)+1,0)</f>
        <v>0</v>
      </c>
      <c r="M3172" s="1" t="str">
        <f>IFERROR(VLOOKUP(ROWS($M$5:M3172),Table_PayItems[[Search Key]:[Concentrated Name]],2,FALSE),"")</f>
        <v>Leucanthemum superbum Becky, 3 inch pot - $Ea</v>
      </c>
      <c r="N3172" s="1" t="str">
        <f>IFERROR(VLOOKUP(ROWS($M$5:N3172),$L$5:$M$7000,2,FALSE),"")</f>
        <v/>
      </c>
      <c r="O3172" s="1" t="str">
        <f>IFERROR(VLOOKUP(ROWS($O$5:O3172),$K$5:$L$7000,2,FALSE),"")</f>
        <v/>
      </c>
    </row>
    <row r="3173" spans="2:15" ht="15" customHeight="1" x14ac:dyDescent="0.25">
      <c r="B3173" s="178" t="s">
        <v>12765</v>
      </c>
      <c r="C3173" s="178" t="s">
        <v>88</v>
      </c>
      <c r="D3173" s="178" t="s">
        <v>7373</v>
      </c>
      <c r="E3173" s="178" t="s">
        <v>6993</v>
      </c>
      <c r="F3173" s="178" t="s">
        <v>17</v>
      </c>
      <c r="G3173" s="1">
        <f>IF(ISNUMBER(Pay_Item_Search_Text),IF(ISNUMBER(IF(FIND(Pay_Item_Search_Text,B3173)=1,1, "FALSE")),MAX(G$4:$G3172)+1,IF(ISNUMBER(Pay_Item_Search_Text),0,IF(ISNUMBER(SEARCH(Pay_Item_Search_Text,H3173)),MAX(G$4:$G3172)+1,0))),IF(ISNUMBER(Pay_Item_Search_Text),0,IF(ISNUMBER(SEARCH(Pay_Item_Search_Text,H3173)),MAX(G$4:$G3172)+1,0)))</f>
        <v>3169</v>
      </c>
      <c r="H3173" s="1" t="str">
        <f>IF(Table_PayItems[[#This Row],[Description]]="_","_ Unique Item - "&amp;Table_PayItems[[#This Row],[Item]]&amp;" - $"&amp;Table_PayItems[[#This Row],[Unit]],Table_PayItems[[#This Row],[Description]]&amp;" - $"&amp;Table_PayItems[[#This Row],[Unit]])</f>
        <v>Leucanthemum superbum Becky, 4 inch pot - $Ea</v>
      </c>
      <c r="I3173" s="29" t="str">
        <f>IFERROR(VLOOKUP(ROWS($M$5:M3173),Table_PayItems[[Search Key]:[Concentrated Name]],2,FALSE),"")</f>
        <v>Leucanthemum superbum Becky, 4 inch pot - $Ea</v>
      </c>
      <c r="J3173" s="1"/>
      <c r="K3173" s="1"/>
      <c r="L3173" s="22">
        <f>IF(ISNUMBER(SEARCH(Pay_Item_Search_Text_2,M3173)),MAX($L$4:L3172)+1,0)</f>
        <v>0</v>
      </c>
      <c r="M3173" s="1" t="str">
        <f>IFERROR(VLOOKUP(ROWS($M$5:M3173),Table_PayItems[[Search Key]:[Concentrated Name]],2,FALSE),"")</f>
        <v>Leucanthemum superbum Becky, 4 inch pot - $Ea</v>
      </c>
      <c r="N3173" s="1" t="str">
        <f>IFERROR(VLOOKUP(ROWS($M$5:N3173),$L$5:$M$7000,2,FALSE),"")</f>
        <v/>
      </c>
      <c r="O3173" s="1" t="str">
        <f>IFERROR(VLOOKUP(ROWS($O$5:O3173),$K$5:$L$7000,2,FALSE),"")</f>
        <v/>
      </c>
    </row>
    <row r="3174" spans="2:15" ht="15" customHeight="1" x14ac:dyDescent="0.25">
      <c r="B3174" s="178" t="s">
        <v>12766</v>
      </c>
      <c r="C3174" s="178" t="s">
        <v>88</v>
      </c>
      <c r="D3174" s="178" t="s">
        <v>7374</v>
      </c>
      <c r="E3174" s="178" t="s">
        <v>6993</v>
      </c>
      <c r="F3174" s="178" t="s">
        <v>17</v>
      </c>
      <c r="G3174" s="1">
        <f>IF(ISNUMBER(Pay_Item_Search_Text),IF(ISNUMBER(IF(FIND(Pay_Item_Search_Text,B3174)=1,1, "FALSE")),MAX(G$4:$G3173)+1,IF(ISNUMBER(Pay_Item_Search_Text),0,IF(ISNUMBER(SEARCH(Pay_Item_Search_Text,H3174)),MAX(G$4:$G3173)+1,0))),IF(ISNUMBER(Pay_Item_Search_Text),0,IF(ISNUMBER(SEARCH(Pay_Item_Search_Text,H3174)),MAX(G$4:$G3173)+1,0)))</f>
        <v>3170</v>
      </c>
      <c r="H3174" s="1" t="str">
        <f>IF(Table_PayItems[[#This Row],[Description]]="_","_ Unique Item - "&amp;Table_PayItems[[#This Row],[Item]]&amp;" - $"&amp;Table_PayItems[[#This Row],[Unit]],Table_PayItems[[#This Row],[Description]]&amp;" - $"&amp;Table_PayItems[[#This Row],[Unit]])</f>
        <v>Leucanthemum superbum Highland White Dream, #1 cont. - $Ea</v>
      </c>
      <c r="I3174" s="29" t="str">
        <f>IFERROR(VLOOKUP(ROWS($M$5:M3174),Table_PayItems[[Search Key]:[Concentrated Name]],2,FALSE),"")</f>
        <v>Leucanthemum superbum Highland White Dream, #1 cont. - $Ea</v>
      </c>
      <c r="J3174" s="1"/>
      <c r="K3174" s="1"/>
      <c r="L3174" s="22">
        <f>IF(ISNUMBER(SEARCH(Pay_Item_Search_Text_2,M3174)),MAX($L$4:L3173)+1,0)</f>
        <v>0</v>
      </c>
      <c r="M3174" s="1" t="str">
        <f>IFERROR(VLOOKUP(ROWS($M$5:M3174),Table_PayItems[[Search Key]:[Concentrated Name]],2,FALSE),"")</f>
        <v>Leucanthemum superbum Highland White Dream, #1 cont. - $Ea</v>
      </c>
      <c r="N3174" s="1" t="str">
        <f>IFERROR(VLOOKUP(ROWS($M$5:N3174),$L$5:$M$7000,2,FALSE),"")</f>
        <v/>
      </c>
      <c r="O3174" s="1" t="str">
        <f>IFERROR(VLOOKUP(ROWS($O$5:O3174),$K$5:$L$7000,2,FALSE),"")</f>
        <v/>
      </c>
    </row>
    <row r="3175" spans="2:15" ht="15" customHeight="1" x14ac:dyDescent="0.25">
      <c r="B3175" s="178" t="s">
        <v>12767</v>
      </c>
      <c r="C3175" s="178" t="s">
        <v>88</v>
      </c>
      <c r="D3175" s="178" t="s">
        <v>7375</v>
      </c>
      <c r="E3175" s="178" t="s">
        <v>6993</v>
      </c>
      <c r="F3175" s="178" t="s">
        <v>17</v>
      </c>
      <c r="G3175" s="1">
        <f>IF(ISNUMBER(Pay_Item_Search_Text),IF(ISNUMBER(IF(FIND(Pay_Item_Search_Text,B3175)=1,1, "FALSE")),MAX(G$4:$G3174)+1,IF(ISNUMBER(Pay_Item_Search_Text),0,IF(ISNUMBER(SEARCH(Pay_Item_Search_Text,H3175)),MAX(G$4:$G3174)+1,0))),IF(ISNUMBER(Pay_Item_Search_Text),0,IF(ISNUMBER(SEARCH(Pay_Item_Search_Text,H3175)),MAX(G$4:$G3174)+1,0)))</f>
        <v>3171</v>
      </c>
      <c r="H3175" s="1" t="str">
        <f>IF(Table_PayItems[[#This Row],[Description]]="_","_ Unique Item - "&amp;Table_PayItems[[#This Row],[Item]]&amp;" - $"&amp;Table_PayItems[[#This Row],[Unit]],Table_PayItems[[#This Row],[Description]]&amp;" - $"&amp;Table_PayItems[[#This Row],[Unit]])</f>
        <v>Leucanthemum superbum Highland White Dream, 3 inch pot - $Ea</v>
      </c>
      <c r="I3175" s="29" t="str">
        <f>IFERROR(VLOOKUP(ROWS($M$5:M3175),Table_PayItems[[Search Key]:[Concentrated Name]],2,FALSE),"")</f>
        <v>Leucanthemum superbum Highland White Dream, 3 inch pot - $Ea</v>
      </c>
      <c r="J3175" s="1"/>
      <c r="K3175" s="1"/>
      <c r="L3175" s="22">
        <f>IF(ISNUMBER(SEARCH(Pay_Item_Search_Text_2,M3175)),MAX($L$4:L3174)+1,0)</f>
        <v>0</v>
      </c>
      <c r="M3175" s="1" t="str">
        <f>IFERROR(VLOOKUP(ROWS($M$5:M3175),Table_PayItems[[Search Key]:[Concentrated Name]],2,FALSE),"")</f>
        <v>Leucanthemum superbum Highland White Dream, 3 inch pot - $Ea</v>
      </c>
      <c r="N3175" s="1" t="str">
        <f>IFERROR(VLOOKUP(ROWS($M$5:N3175),$L$5:$M$7000,2,FALSE),"")</f>
        <v/>
      </c>
      <c r="O3175" s="1" t="str">
        <f>IFERROR(VLOOKUP(ROWS($O$5:O3175),$K$5:$L$7000,2,FALSE),"")</f>
        <v/>
      </c>
    </row>
    <row r="3176" spans="2:15" ht="15" customHeight="1" x14ac:dyDescent="0.25">
      <c r="B3176" s="178" t="s">
        <v>12768</v>
      </c>
      <c r="C3176" s="178" t="s">
        <v>88</v>
      </c>
      <c r="D3176" s="178" t="s">
        <v>7376</v>
      </c>
      <c r="E3176" s="178" t="s">
        <v>6993</v>
      </c>
      <c r="F3176" s="178" t="s">
        <v>17</v>
      </c>
      <c r="G3176" s="1">
        <f>IF(ISNUMBER(Pay_Item_Search_Text),IF(ISNUMBER(IF(FIND(Pay_Item_Search_Text,B3176)=1,1, "FALSE")),MAX(G$4:$G3175)+1,IF(ISNUMBER(Pay_Item_Search_Text),0,IF(ISNUMBER(SEARCH(Pay_Item_Search_Text,H3176)),MAX(G$4:$G3175)+1,0))),IF(ISNUMBER(Pay_Item_Search_Text),0,IF(ISNUMBER(SEARCH(Pay_Item_Search_Text,H3176)),MAX(G$4:$G3175)+1,0)))</f>
        <v>3172</v>
      </c>
      <c r="H3176" s="1" t="str">
        <f>IF(Table_PayItems[[#This Row],[Description]]="_","_ Unique Item - "&amp;Table_PayItems[[#This Row],[Item]]&amp;" - $"&amp;Table_PayItems[[#This Row],[Unit]],Table_PayItems[[#This Row],[Description]]&amp;" - $"&amp;Table_PayItems[[#This Row],[Unit]])</f>
        <v>Leucanthemum superbum Highland White Dream, 4 inch pot - $Ea</v>
      </c>
      <c r="I3176" s="29" t="str">
        <f>IFERROR(VLOOKUP(ROWS($M$5:M3176),Table_PayItems[[Search Key]:[Concentrated Name]],2,FALSE),"")</f>
        <v>Leucanthemum superbum Highland White Dream, 4 inch pot - $Ea</v>
      </c>
      <c r="J3176" s="1"/>
      <c r="K3176" s="1"/>
      <c r="L3176" s="22">
        <f>IF(ISNUMBER(SEARCH(Pay_Item_Search_Text_2,M3176)),MAX($L$4:L3175)+1,0)</f>
        <v>0</v>
      </c>
      <c r="M3176" s="1" t="str">
        <f>IFERROR(VLOOKUP(ROWS($M$5:M3176),Table_PayItems[[Search Key]:[Concentrated Name]],2,FALSE),"")</f>
        <v>Leucanthemum superbum Highland White Dream, 4 inch pot - $Ea</v>
      </c>
      <c r="N3176" s="1" t="str">
        <f>IFERROR(VLOOKUP(ROWS($M$5:N3176),$L$5:$M$7000,2,FALSE),"")</f>
        <v/>
      </c>
      <c r="O3176" s="1" t="str">
        <f>IFERROR(VLOOKUP(ROWS($O$5:O3176),$K$5:$L$7000,2,FALSE),"")</f>
        <v/>
      </c>
    </row>
    <row r="3177" spans="2:15" ht="15" customHeight="1" x14ac:dyDescent="0.25">
      <c r="B3177" s="178" t="s">
        <v>12769</v>
      </c>
      <c r="C3177" s="178" t="s">
        <v>88</v>
      </c>
      <c r="D3177" s="178" t="s">
        <v>7377</v>
      </c>
      <c r="E3177" s="178" t="s">
        <v>6993</v>
      </c>
      <c r="F3177" s="178" t="s">
        <v>17</v>
      </c>
      <c r="G3177" s="1">
        <f>IF(ISNUMBER(Pay_Item_Search_Text),IF(ISNUMBER(IF(FIND(Pay_Item_Search_Text,B3177)=1,1, "FALSE")),MAX(G$4:$G3176)+1,IF(ISNUMBER(Pay_Item_Search_Text),0,IF(ISNUMBER(SEARCH(Pay_Item_Search_Text,H3177)),MAX(G$4:$G3176)+1,0))),IF(ISNUMBER(Pay_Item_Search_Text),0,IF(ISNUMBER(SEARCH(Pay_Item_Search_Text,H3177)),MAX(G$4:$G3176)+1,0)))</f>
        <v>3173</v>
      </c>
      <c r="H3177" s="1" t="str">
        <f>IF(Table_PayItems[[#This Row],[Description]]="_","_ Unique Item - "&amp;Table_PayItems[[#This Row],[Item]]&amp;" - $"&amp;Table_PayItems[[#This Row],[Unit]],Table_PayItems[[#This Row],[Description]]&amp;" - $"&amp;Table_PayItems[[#This Row],[Unit]])</f>
        <v>Leucanthemum superbum Snowcap, #1 cont. - $Ea</v>
      </c>
      <c r="I3177" s="29" t="str">
        <f>IFERROR(VLOOKUP(ROWS($M$5:M3177),Table_PayItems[[Search Key]:[Concentrated Name]],2,FALSE),"")</f>
        <v>Leucanthemum superbum Snowcap, #1 cont. - $Ea</v>
      </c>
      <c r="J3177" s="1"/>
      <c r="K3177" s="1"/>
      <c r="L3177" s="22">
        <f>IF(ISNUMBER(SEARCH(Pay_Item_Search_Text_2,M3177)),MAX($L$4:L3176)+1,0)</f>
        <v>0</v>
      </c>
      <c r="M3177" s="1" t="str">
        <f>IFERROR(VLOOKUP(ROWS($M$5:M3177),Table_PayItems[[Search Key]:[Concentrated Name]],2,FALSE),"")</f>
        <v>Leucanthemum superbum Snowcap, #1 cont. - $Ea</v>
      </c>
      <c r="N3177" s="1" t="str">
        <f>IFERROR(VLOOKUP(ROWS($M$5:N3177),$L$5:$M$7000,2,FALSE),"")</f>
        <v/>
      </c>
      <c r="O3177" s="1" t="str">
        <f>IFERROR(VLOOKUP(ROWS($O$5:O3177),$K$5:$L$7000,2,FALSE),"")</f>
        <v/>
      </c>
    </row>
    <row r="3178" spans="2:15" ht="15" customHeight="1" x14ac:dyDescent="0.25">
      <c r="B3178" s="178" t="s">
        <v>12770</v>
      </c>
      <c r="C3178" s="178" t="s">
        <v>88</v>
      </c>
      <c r="D3178" s="178" t="s">
        <v>7378</v>
      </c>
      <c r="E3178" s="178" t="s">
        <v>6993</v>
      </c>
      <c r="F3178" s="178" t="s">
        <v>17</v>
      </c>
      <c r="G3178" s="1">
        <f>IF(ISNUMBER(Pay_Item_Search_Text),IF(ISNUMBER(IF(FIND(Pay_Item_Search_Text,B3178)=1,1, "FALSE")),MAX(G$4:$G3177)+1,IF(ISNUMBER(Pay_Item_Search_Text),0,IF(ISNUMBER(SEARCH(Pay_Item_Search_Text,H3178)),MAX(G$4:$G3177)+1,0))),IF(ISNUMBER(Pay_Item_Search_Text),0,IF(ISNUMBER(SEARCH(Pay_Item_Search_Text,H3178)),MAX(G$4:$G3177)+1,0)))</f>
        <v>3174</v>
      </c>
      <c r="H3178" s="1" t="str">
        <f>IF(Table_PayItems[[#This Row],[Description]]="_","_ Unique Item - "&amp;Table_PayItems[[#This Row],[Item]]&amp;" - $"&amp;Table_PayItems[[#This Row],[Unit]],Table_PayItems[[#This Row],[Description]]&amp;" - $"&amp;Table_PayItems[[#This Row],[Unit]])</f>
        <v>Leucanthemum superbum Snowcap, 3 inch pot - $Ea</v>
      </c>
      <c r="I3178" s="29" t="str">
        <f>IFERROR(VLOOKUP(ROWS($M$5:M3178),Table_PayItems[[Search Key]:[Concentrated Name]],2,FALSE),"")</f>
        <v>Leucanthemum superbum Snowcap, 3 inch pot - $Ea</v>
      </c>
      <c r="J3178" s="1"/>
      <c r="K3178" s="1"/>
      <c r="L3178" s="22">
        <f>IF(ISNUMBER(SEARCH(Pay_Item_Search_Text_2,M3178)),MAX($L$4:L3177)+1,0)</f>
        <v>0</v>
      </c>
      <c r="M3178" s="1" t="str">
        <f>IFERROR(VLOOKUP(ROWS($M$5:M3178),Table_PayItems[[Search Key]:[Concentrated Name]],2,FALSE),"")</f>
        <v>Leucanthemum superbum Snowcap, 3 inch pot - $Ea</v>
      </c>
      <c r="N3178" s="1" t="str">
        <f>IFERROR(VLOOKUP(ROWS($M$5:N3178),$L$5:$M$7000,2,FALSE),"")</f>
        <v/>
      </c>
      <c r="O3178" s="1" t="str">
        <f>IFERROR(VLOOKUP(ROWS($O$5:O3178),$K$5:$L$7000,2,FALSE),"")</f>
        <v/>
      </c>
    </row>
    <row r="3179" spans="2:15" ht="15" customHeight="1" x14ac:dyDescent="0.25">
      <c r="B3179" s="178" t="s">
        <v>12771</v>
      </c>
      <c r="C3179" s="178" t="s">
        <v>88</v>
      </c>
      <c r="D3179" s="178" t="s">
        <v>7379</v>
      </c>
      <c r="E3179" s="178" t="s">
        <v>6993</v>
      </c>
      <c r="F3179" s="178" t="s">
        <v>17</v>
      </c>
      <c r="G3179" s="1">
        <f>IF(ISNUMBER(Pay_Item_Search_Text),IF(ISNUMBER(IF(FIND(Pay_Item_Search_Text,B3179)=1,1, "FALSE")),MAX(G$4:$G3178)+1,IF(ISNUMBER(Pay_Item_Search_Text),0,IF(ISNUMBER(SEARCH(Pay_Item_Search_Text,H3179)),MAX(G$4:$G3178)+1,0))),IF(ISNUMBER(Pay_Item_Search_Text),0,IF(ISNUMBER(SEARCH(Pay_Item_Search_Text,H3179)),MAX(G$4:$G3178)+1,0)))</f>
        <v>3175</v>
      </c>
      <c r="H3179" s="1" t="str">
        <f>IF(Table_PayItems[[#This Row],[Description]]="_","_ Unique Item - "&amp;Table_PayItems[[#This Row],[Item]]&amp;" - $"&amp;Table_PayItems[[#This Row],[Unit]],Table_PayItems[[#This Row],[Description]]&amp;" - $"&amp;Table_PayItems[[#This Row],[Unit]])</f>
        <v>Leucanthemum superbum Snowcap, 4 inch pot - $Ea</v>
      </c>
      <c r="I3179" s="29" t="str">
        <f>IFERROR(VLOOKUP(ROWS($M$5:M3179),Table_PayItems[[Search Key]:[Concentrated Name]],2,FALSE),"")</f>
        <v>Leucanthemum superbum Snowcap, 4 inch pot - $Ea</v>
      </c>
      <c r="J3179" s="1"/>
      <c r="K3179" s="1"/>
      <c r="L3179" s="22">
        <f>IF(ISNUMBER(SEARCH(Pay_Item_Search_Text_2,M3179)),MAX($L$4:L3178)+1,0)</f>
        <v>0</v>
      </c>
      <c r="M3179" s="1" t="str">
        <f>IFERROR(VLOOKUP(ROWS($M$5:M3179),Table_PayItems[[Search Key]:[Concentrated Name]],2,FALSE),"")</f>
        <v>Leucanthemum superbum Snowcap, 4 inch pot - $Ea</v>
      </c>
      <c r="N3179" s="1" t="str">
        <f>IFERROR(VLOOKUP(ROWS($M$5:N3179),$L$5:$M$7000,2,FALSE),"")</f>
        <v/>
      </c>
      <c r="O3179" s="1" t="str">
        <f>IFERROR(VLOOKUP(ROWS($O$5:O3179),$K$5:$L$7000,2,FALSE),"")</f>
        <v/>
      </c>
    </row>
    <row r="3180" spans="2:15" ht="15" customHeight="1" x14ac:dyDescent="0.25">
      <c r="B3180" s="178" t="s">
        <v>12772</v>
      </c>
      <c r="C3180" s="178" t="s">
        <v>88</v>
      </c>
      <c r="D3180" s="178" t="s">
        <v>7380</v>
      </c>
      <c r="E3180" s="178" t="s">
        <v>6993</v>
      </c>
      <c r="F3180" s="178" t="s">
        <v>17</v>
      </c>
      <c r="G3180" s="1">
        <f>IF(ISNUMBER(Pay_Item_Search_Text),IF(ISNUMBER(IF(FIND(Pay_Item_Search_Text,B3180)=1,1, "FALSE")),MAX(G$4:$G3179)+1,IF(ISNUMBER(Pay_Item_Search_Text),0,IF(ISNUMBER(SEARCH(Pay_Item_Search_Text,H3180)),MAX(G$4:$G3179)+1,0))),IF(ISNUMBER(Pay_Item_Search_Text),0,IF(ISNUMBER(SEARCH(Pay_Item_Search_Text,H3180)),MAX(G$4:$G3179)+1,0)))</f>
        <v>3176</v>
      </c>
      <c r="H3180" s="1" t="str">
        <f>IF(Table_PayItems[[#This Row],[Description]]="_","_ Unique Item - "&amp;Table_PayItems[[#This Row],[Item]]&amp;" - $"&amp;Table_PayItems[[#This Row],[Unit]],Table_PayItems[[#This Row],[Description]]&amp;" - $"&amp;Table_PayItems[[#This Row],[Unit]])</f>
        <v>Liatris spicata Kobold, #1 cont. - $Ea</v>
      </c>
      <c r="I3180" s="29" t="str">
        <f>IFERROR(VLOOKUP(ROWS($M$5:M3180),Table_PayItems[[Search Key]:[Concentrated Name]],2,FALSE),"")</f>
        <v>Liatris spicata Kobold, #1 cont. - $Ea</v>
      </c>
      <c r="J3180" s="1"/>
      <c r="K3180" s="1"/>
      <c r="L3180" s="22">
        <f>IF(ISNUMBER(SEARCH(Pay_Item_Search_Text_2,M3180)),MAX($L$4:L3179)+1,0)</f>
        <v>0</v>
      </c>
      <c r="M3180" s="1" t="str">
        <f>IFERROR(VLOOKUP(ROWS($M$5:M3180),Table_PayItems[[Search Key]:[Concentrated Name]],2,FALSE),"")</f>
        <v>Liatris spicata Kobold, #1 cont. - $Ea</v>
      </c>
      <c r="N3180" s="1" t="str">
        <f>IFERROR(VLOOKUP(ROWS($M$5:N3180),$L$5:$M$7000,2,FALSE),"")</f>
        <v/>
      </c>
      <c r="O3180" s="1" t="str">
        <f>IFERROR(VLOOKUP(ROWS($O$5:O3180),$K$5:$L$7000,2,FALSE),"")</f>
        <v/>
      </c>
    </row>
    <row r="3181" spans="2:15" ht="15" customHeight="1" x14ac:dyDescent="0.25">
      <c r="B3181" s="178" t="s">
        <v>12773</v>
      </c>
      <c r="C3181" s="178" t="s">
        <v>88</v>
      </c>
      <c r="D3181" s="178" t="s">
        <v>7381</v>
      </c>
      <c r="E3181" s="178" t="s">
        <v>6993</v>
      </c>
      <c r="F3181" s="178" t="s">
        <v>17</v>
      </c>
      <c r="G3181" s="1">
        <f>IF(ISNUMBER(Pay_Item_Search_Text),IF(ISNUMBER(IF(FIND(Pay_Item_Search_Text,B3181)=1,1, "FALSE")),MAX(G$4:$G3180)+1,IF(ISNUMBER(Pay_Item_Search_Text),0,IF(ISNUMBER(SEARCH(Pay_Item_Search_Text,H3181)),MAX(G$4:$G3180)+1,0))),IF(ISNUMBER(Pay_Item_Search_Text),0,IF(ISNUMBER(SEARCH(Pay_Item_Search_Text,H3181)),MAX(G$4:$G3180)+1,0)))</f>
        <v>3177</v>
      </c>
      <c r="H3181" s="1" t="str">
        <f>IF(Table_PayItems[[#This Row],[Description]]="_","_ Unique Item - "&amp;Table_PayItems[[#This Row],[Item]]&amp;" - $"&amp;Table_PayItems[[#This Row],[Unit]],Table_PayItems[[#This Row],[Description]]&amp;" - $"&amp;Table_PayItems[[#This Row],[Unit]])</f>
        <v>Liatris spicata Kobold, 2 inch pot - $Ea</v>
      </c>
      <c r="I3181" s="29" t="str">
        <f>IFERROR(VLOOKUP(ROWS($M$5:M3181),Table_PayItems[[Search Key]:[Concentrated Name]],2,FALSE),"")</f>
        <v>Liatris spicata Kobold, 2 inch pot - $Ea</v>
      </c>
      <c r="J3181" s="1"/>
      <c r="K3181" s="1"/>
      <c r="L3181" s="22">
        <f>IF(ISNUMBER(SEARCH(Pay_Item_Search_Text_2,M3181)),MAX($L$4:L3180)+1,0)</f>
        <v>0</v>
      </c>
      <c r="M3181" s="1" t="str">
        <f>IFERROR(VLOOKUP(ROWS($M$5:M3181),Table_PayItems[[Search Key]:[Concentrated Name]],2,FALSE),"")</f>
        <v>Liatris spicata Kobold, 2 inch pot - $Ea</v>
      </c>
      <c r="N3181" s="1" t="str">
        <f>IFERROR(VLOOKUP(ROWS($M$5:N3181),$L$5:$M$7000,2,FALSE),"")</f>
        <v/>
      </c>
      <c r="O3181" s="1" t="str">
        <f>IFERROR(VLOOKUP(ROWS($O$5:O3181),$K$5:$L$7000,2,FALSE),"")</f>
        <v/>
      </c>
    </row>
    <row r="3182" spans="2:15" ht="15" customHeight="1" x14ac:dyDescent="0.25">
      <c r="B3182" s="178" t="s">
        <v>12774</v>
      </c>
      <c r="C3182" s="178" t="s">
        <v>88</v>
      </c>
      <c r="D3182" s="178" t="s">
        <v>7382</v>
      </c>
      <c r="E3182" s="178" t="s">
        <v>6993</v>
      </c>
      <c r="F3182" s="178" t="s">
        <v>17</v>
      </c>
      <c r="G3182" s="1">
        <f>IF(ISNUMBER(Pay_Item_Search_Text),IF(ISNUMBER(IF(FIND(Pay_Item_Search_Text,B3182)=1,1, "FALSE")),MAX(G$4:$G3181)+1,IF(ISNUMBER(Pay_Item_Search_Text),0,IF(ISNUMBER(SEARCH(Pay_Item_Search_Text,H3182)),MAX(G$4:$G3181)+1,0))),IF(ISNUMBER(Pay_Item_Search_Text),0,IF(ISNUMBER(SEARCH(Pay_Item_Search_Text,H3182)),MAX(G$4:$G3181)+1,0)))</f>
        <v>3178</v>
      </c>
      <c r="H3182" s="1" t="str">
        <f>IF(Table_PayItems[[#This Row],[Description]]="_","_ Unique Item - "&amp;Table_PayItems[[#This Row],[Item]]&amp;" - $"&amp;Table_PayItems[[#This Row],[Unit]],Table_PayItems[[#This Row],[Description]]&amp;" - $"&amp;Table_PayItems[[#This Row],[Unit]])</f>
        <v>Liatris spicata Kobold, 3 inch pot - $Ea</v>
      </c>
      <c r="I3182" s="29" t="str">
        <f>IFERROR(VLOOKUP(ROWS($M$5:M3182),Table_PayItems[[Search Key]:[Concentrated Name]],2,FALSE),"")</f>
        <v>Liatris spicata Kobold, 3 inch pot - $Ea</v>
      </c>
      <c r="J3182" s="1"/>
      <c r="K3182" s="1"/>
      <c r="L3182" s="22">
        <f>IF(ISNUMBER(SEARCH(Pay_Item_Search_Text_2,M3182)),MAX($L$4:L3181)+1,0)</f>
        <v>0</v>
      </c>
      <c r="M3182" s="1" t="str">
        <f>IFERROR(VLOOKUP(ROWS($M$5:M3182),Table_PayItems[[Search Key]:[Concentrated Name]],2,FALSE),"")</f>
        <v>Liatris spicata Kobold, 3 inch pot - $Ea</v>
      </c>
      <c r="N3182" s="1" t="str">
        <f>IFERROR(VLOOKUP(ROWS($M$5:N3182),$L$5:$M$7000,2,FALSE),"")</f>
        <v/>
      </c>
      <c r="O3182" s="1" t="str">
        <f>IFERROR(VLOOKUP(ROWS($O$5:O3182),$K$5:$L$7000,2,FALSE),"")</f>
        <v/>
      </c>
    </row>
    <row r="3183" spans="2:15" ht="15" customHeight="1" x14ac:dyDescent="0.25">
      <c r="B3183" s="178" t="s">
        <v>12775</v>
      </c>
      <c r="C3183" s="178" t="s">
        <v>88</v>
      </c>
      <c r="D3183" s="178" t="s">
        <v>7383</v>
      </c>
      <c r="E3183" s="178" t="s">
        <v>6993</v>
      </c>
      <c r="F3183" s="178" t="s">
        <v>17</v>
      </c>
      <c r="G3183" s="1">
        <f>IF(ISNUMBER(Pay_Item_Search_Text),IF(ISNUMBER(IF(FIND(Pay_Item_Search_Text,B3183)=1,1, "FALSE")),MAX(G$4:$G3182)+1,IF(ISNUMBER(Pay_Item_Search_Text),0,IF(ISNUMBER(SEARCH(Pay_Item_Search_Text,H3183)),MAX(G$4:$G3182)+1,0))),IF(ISNUMBER(Pay_Item_Search_Text),0,IF(ISNUMBER(SEARCH(Pay_Item_Search_Text,H3183)),MAX(G$4:$G3182)+1,0)))</f>
        <v>3179</v>
      </c>
      <c r="H3183" s="1" t="str">
        <f>IF(Table_PayItems[[#This Row],[Description]]="_","_ Unique Item - "&amp;Table_PayItems[[#This Row],[Item]]&amp;" - $"&amp;Table_PayItems[[#This Row],[Unit]],Table_PayItems[[#This Row],[Description]]&amp;" - $"&amp;Table_PayItems[[#This Row],[Unit]])</f>
        <v>Liatris spicata Kobold, 4 inch pot - $Ea</v>
      </c>
      <c r="I3183" s="29" t="str">
        <f>IFERROR(VLOOKUP(ROWS($M$5:M3183),Table_PayItems[[Search Key]:[Concentrated Name]],2,FALSE),"")</f>
        <v>Liatris spicata Kobold, 4 inch pot - $Ea</v>
      </c>
      <c r="J3183" s="1"/>
      <c r="K3183" s="1"/>
      <c r="L3183" s="22">
        <f>IF(ISNUMBER(SEARCH(Pay_Item_Search_Text_2,M3183)),MAX($L$4:L3182)+1,0)</f>
        <v>0</v>
      </c>
      <c r="M3183" s="1" t="str">
        <f>IFERROR(VLOOKUP(ROWS($M$5:M3183),Table_PayItems[[Search Key]:[Concentrated Name]],2,FALSE),"")</f>
        <v>Liatris spicata Kobold, 4 inch pot - $Ea</v>
      </c>
      <c r="N3183" s="1" t="str">
        <f>IFERROR(VLOOKUP(ROWS($M$5:N3183),$L$5:$M$7000,2,FALSE),"")</f>
        <v/>
      </c>
      <c r="O3183" s="1" t="str">
        <f>IFERROR(VLOOKUP(ROWS($O$5:O3183),$K$5:$L$7000,2,FALSE),"")</f>
        <v/>
      </c>
    </row>
    <row r="3184" spans="2:15" ht="15" customHeight="1" x14ac:dyDescent="0.25">
      <c r="B3184" s="178" t="s">
        <v>12776</v>
      </c>
      <c r="C3184" s="178" t="s">
        <v>88</v>
      </c>
      <c r="D3184" s="178" t="s">
        <v>4227</v>
      </c>
      <c r="E3184" s="178" t="s">
        <v>6993</v>
      </c>
      <c r="F3184" s="178" t="s">
        <v>17</v>
      </c>
      <c r="G3184" s="1">
        <f>IF(ISNUMBER(Pay_Item_Search_Text),IF(ISNUMBER(IF(FIND(Pay_Item_Search_Text,B3184)=1,1, "FALSE")),MAX(G$4:$G3183)+1,IF(ISNUMBER(Pay_Item_Search_Text),0,IF(ISNUMBER(SEARCH(Pay_Item_Search_Text,H3184)),MAX(G$4:$G3183)+1,0))),IF(ISNUMBER(Pay_Item_Search_Text),0,IF(ISNUMBER(SEARCH(Pay_Item_Search_Text,H3184)),MAX(G$4:$G3183)+1,0)))</f>
        <v>3180</v>
      </c>
      <c r="H3184" s="1" t="str">
        <f>IF(Table_PayItems[[#This Row],[Description]]="_","_ Unique Item - "&amp;Table_PayItems[[#This Row],[Item]]&amp;" - $"&amp;Table_PayItems[[#This Row],[Unit]],Table_PayItems[[#This Row],[Description]]&amp;" - $"&amp;Table_PayItems[[#This Row],[Unit]])</f>
        <v>Liatris spicata, #1 cont. - $Ea</v>
      </c>
      <c r="I3184" s="29" t="str">
        <f>IFERROR(VLOOKUP(ROWS($M$5:M3184),Table_PayItems[[Search Key]:[Concentrated Name]],2,FALSE),"")</f>
        <v>Liatris spicata, #1 cont. - $Ea</v>
      </c>
      <c r="J3184" s="1"/>
      <c r="K3184" s="1"/>
      <c r="L3184" s="22">
        <f>IF(ISNUMBER(SEARCH(Pay_Item_Search_Text_2,M3184)),MAX($L$4:L3183)+1,0)</f>
        <v>0</v>
      </c>
      <c r="M3184" s="1" t="str">
        <f>IFERROR(VLOOKUP(ROWS($M$5:M3184),Table_PayItems[[Search Key]:[Concentrated Name]],2,FALSE),"")</f>
        <v>Liatris spicata, #1 cont. - $Ea</v>
      </c>
      <c r="N3184" s="1" t="str">
        <f>IFERROR(VLOOKUP(ROWS($M$5:N3184),$L$5:$M$7000,2,FALSE),"")</f>
        <v/>
      </c>
      <c r="O3184" s="1" t="str">
        <f>IFERROR(VLOOKUP(ROWS($O$5:O3184),$K$5:$L$7000,2,FALSE),"")</f>
        <v/>
      </c>
    </row>
    <row r="3185" spans="2:15" ht="15" customHeight="1" x14ac:dyDescent="0.25">
      <c r="B3185" s="178" t="s">
        <v>12777</v>
      </c>
      <c r="C3185" s="178" t="s">
        <v>88</v>
      </c>
      <c r="D3185" s="178" t="s">
        <v>4228</v>
      </c>
      <c r="E3185" s="178" t="s">
        <v>6993</v>
      </c>
      <c r="F3185" s="178" t="s">
        <v>17</v>
      </c>
      <c r="G3185" s="1">
        <f>IF(ISNUMBER(Pay_Item_Search_Text),IF(ISNUMBER(IF(FIND(Pay_Item_Search_Text,B3185)=1,1, "FALSE")),MAX(G$4:$G3184)+1,IF(ISNUMBER(Pay_Item_Search_Text),0,IF(ISNUMBER(SEARCH(Pay_Item_Search_Text,H3185)),MAX(G$4:$G3184)+1,0))),IF(ISNUMBER(Pay_Item_Search_Text),0,IF(ISNUMBER(SEARCH(Pay_Item_Search_Text,H3185)),MAX(G$4:$G3184)+1,0)))</f>
        <v>3181</v>
      </c>
      <c r="H3185" s="1" t="str">
        <f>IF(Table_PayItems[[#This Row],[Description]]="_","_ Unique Item - "&amp;Table_PayItems[[#This Row],[Item]]&amp;" - $"&amp;Table_PayItems[[#This Row],[Unit]],Table_PayItems[[#This Row],[Description]]&amp;" - $"&amp;Table_PayItems[[#This Row],[Unit]])</f>
        <v>Liatris spicata, 3 inch pot - $Ea</v>
      </c>
      <c r="I3185" s="29" t="str">
        <f>IFERROR(VLOOKUP(ROWS($M$5:M3185),Table_PayItems[[Search Key]:[Concentrated Name]],2,FALSE),"")</f>
        <v>Liatris spicata, 3 inch pot - $Ea</v>
      </c>
      <c r="J3185" s="1"/>
      <c r="K3185" s="1"/>
      <c r="L3185" s="22">
        <f>IF(ISNUMBER(SEARCH(Pay_Item_Search_Text_2,M3185)),MAX($L$4:L3184)+1,0)</f>
        <v>0</v>
      </c>
      <c r="M3185" s="1" t="str">
        <f>IFERROR(VLOOKUP(ROWS($M$5:M3185),Table_PayItems[[Search Key]:[Concentrated Name]],2,FALSE),"")</f>
        <v>Liatris spicata, 3 inch pot - $Ea</v>
      </c>
      <c r="N3185" s="1" t="str">
        <f>IFERROR(VLOOKUP(ROWS($M$5:N3185),$L$5:$M$7000,2,FALSE),"")</f>
        <v/>
      </c>
      <c r="O3185" s="1" t="str">
        <f>IFERROR(VLOOKUP(ROWS($O$5:O3185),$K$5:$L$7000,2,FALSE),"")</f>
        <v/>
      </c>
    </row>
    <row r="3186" spans="2:15" ht="15" customHeight="1" x14ac:dyDescent="0.25">
      <c r="B3186" s="178" t="s">
        <v>12778</v>
      </c>
      <c r="C3186" s="178" t="s">
        <v>88</v>
      </c>
      <c r="D3186" s="178" t="s">
        <v>4229</v>
      </c>
      <c r="E3186" s="178" t="s">
        <v>6993</v>
      </c>
      <c r="F3186" s="178" t="s">
        <v>17</v>
      </c>
      <c r="G3186" s="1">
        <f>IF(ISNUMBER(Pay_Item_Search_Text),IF(ISNUMBER(IF(FIND(Pay_Item_Search_Text,B3186)=1,1, "FALSE")),MAX(G$4:$G3185)+1,IF(ISNUMBER(Pay_Item_Search_Text),0,IF(ISNUMBER(SEARCH(Pay_Item_Search_Text,H3186)),MAX(G$4:$G3185)+1,0))),IF(ISNUMBER(Pay_Item_Search_Text),0,IF(ISNUMBER(SEARCH(Pay_Item_Search_Text,H3186)),MAX(G$4:$G3185)+1,0)))</f>
        <v>3182</v>
      </c>
      <c r="H3186" s="1" t="str">
        <f>IF(Table_PayItems[[#This Row],[Description]]="_","_ Unique Item - "&amp;Table_PayItems[[#This Row],[Item]]&amp;" - $"&amp;Table_PayItems[[#This Row],[Unit]],Table_PayItems[[#This Row],[Description]]&amp;" - $"&amp;Table_PayItems[[#This Row],[Unit]])</f>
        <v>Liatris spicata, 4 inch pot - $Ea</v>
      </c>
      <c r="I3186" s="29" t="str">
        <f>IFERROR(VLOOKUP(ROWS($M$5:M3186),Table_PayItems[[Search Key]:[Concentrated Name]],2,FALSE),"")</f>
        <v>Liatris spicata, 4 inch pot - $Ea</v>
      </c>
      <c r="J3186" s="1"/>
      <c r="K3186" s="1"/>
      <c r="L3186" s="22">
        <f>IF(ISNUMBER(SEARCH(Pay_Item_Search_Text_2,M3186)),MAX($L$4:L3185)+1,0)</f>
        <v>0</v>
      </c>
      <c r="M3186" s="1" t="str">
        <f>IFERROR(VLOOKUP(ROWS($M$5:M3186),Table_PayItems[[Search Key]:[Concentrated Name]],2,FALSE),"")</f>
        <v>Liatris spicata, 4 inch pot - $Ea</v>
      </c>
      <c r="N3186" s="1" t="str">
        <f>IFERROR(VLOOKUP(ROWS($M$5:N3186),$L$5:$M$7000,2,FALSE),"")</f>
        <v/>
      </c>
      <c r="O3186" s="1" t="str">
        <f>IFERROR(VLOOKUP(ROWS($O$5:O3186),$K$5:$L$7000,2,FALSE),"")</f>
        <v/>
      </c>
    </row>
    <row r="3187" spans="2:15" ht="15" customHeight="1" x14ac:dyDescent="0.25">
      <c r="B3187" s="178" t="s">
        <v>13851</v>
      </c>
      <c r="C3187" s="178" t="s">
        <v>88</v>
      </c>
      <c r="D3187" s="178" t="s">
        <v>4769</v>
      </c>
      <c r="E3187" s="178" t="s">
        <v>17</v>
      </c>
      <c r="F3187" s="178" t="s">
        <v>17</v>
      </c>
      <c r="G3187" s="1">
        <f>IF(ISNUMBER(Pay_Item_Search_Text),IF(ISNUMBER(IF(FIND(Pay_Item_Search_Text,B3187)=1,1, "FALSE")),MAX(G$4:$G3186)+1,IF(ISNUMBER(Pay_Item_Search_Text),0,IF(ISNUMBER(SEARCH(Pay_Item_Search_Text,H3187)),MAX(G$4:$G3186)+1,0))),IF(ISNUMBER(Pay_Item_Search_Text),0,IF(ISNUMBER(SEARCH(Pay_Item_Search_Text,H3187)),MAX(G$4:$G3186)+1,0)))</f>
        <v>3183</v>
      </c>
      <c r="H3187" s="1" t="str">
        <f>IF(Table_PayItems[[#This Row],[Description]]="_","_ Unique Item - "&amp;Table_PayItems[[#This Row],[Item]]&amp;" - $"&amp;Table_PayItems[[#This Row],[Unit]],Table_PayItems[[#This Row],[Description]]&amp;" - $"&amp;Table_PayItems[[#This Row],[Unit]])</f>
        <v>Light Std Arm, 10 foot - $Ea</v>
      </c>
      <c r="I3187" s="29" t="str">
        <f>IFERROR(VLOOKUP(ROWS($M$5:M3187),Table_PayItems[[Search Key]:[Concentrated Name]],2,FALSE),"")</f>
        <v>Light Std Arm, 10 foot - $Ea</v>
      </c>
      <c r="J3187" s="1"/>
      <c r="K3187" s="1"/>
      <c r="L3187" s="22">
        <f>IF(ISNUMBER(SEARCH(Pay_Item_Search_Text_2,M3187)),MAX($L$4:L3186)+1,0)</f>
        <v>675</v>
      </c>
      <c r="M3187" s="1" t="str">
        <f>IFERROR(VLOOKUP(ROWS($M$5:M3187),Table_PayItems[[Search Key]:[Concentrated Name]],2,FALSE),"")</f>
        <v>Light Std Arm, 10 foot - $Ea</v>
      </c>
      <c r="N3187" s="1" t="str">
        <f>IFERROR(VLOOKUP(ROWS($M$5:N3187),$L$5:$M$7000,2,FALSE),"")</f>
        <v/>
      </c>
      <c r="O3187" s="1" t="str">
        <f>IFERROR(VLOOKUP(ROWS($O$5:O3187),$K$5:$L$7000,2,FALSE),"")</f>
        <v/>
      </c>
    </row>
    <row r="3188" spans="2:15" ht="15" customHeight="1" x14ac:dyDescent="0.25">
      <c r="B3188" s="178" t="s">
        <v>13852</v>
      </c>
      <c r="C3188" s="178" t="s">
        <v>88</v>
      </c>
      <c r="D3188" s="178" t="s">
        <v>4770</v>
      </c>
      <c r="E3188" s="178" t="s">
        <v>17</v>
      </c>
      <c r="F3188" s="178" t="s">
        <v>17</v>
      </c>
      <c r="G3188" s="1">
        <f>IF(ISNUMBER(Pay_Item_Search_Text),IF(ISNUMBER(IF(FIND(Pay_Item_Search_Text,B3188)=1,1, "FALSE")),MAX(G$4:$G3187)+1,IF(ISNUMBER(Pay_Item_Search_Text),0,IF(ISNUMBER(SEARCH(Pay_Item_Search_Text,H3188)),MAX(G$4:$G3187)+1,0))),IF(ISNUMBER(Pay_Item_Search_Text),0,IF(ISNUMBER(SEARCH(Pay_Item_Search_Text,H3188)),MAX(G$4:$G3187)+1,0)))</f>
        <v>3184</v>
      </c>
      <c r="H3188" s="1" t="str">
        <f>IF(Table_PayItems[[#This Row],[Description]]="_","_ Unique Item - "&amp;Table_PayItems[[#This Row],[Item]]&amp;" - $"&amp;Table_PayItems[[#This Row],[Unit]],Table_PayItems[[#This Row],[Description]]&amp;" - $"&amp;Table_PayItems[[#This Row],[Unit]])</f>
        <v>Light Std Arm, 12 foot - $Ea</v>
      </c>
      <c r="I3188" s="29" t="str">
        <f>IFERROR(VLOOKUP(ROWS($M$5:M3188),Table_PayItems[[Search Key]:[Concentrated Name]],2,FALSE),"")</f>
        <v>Light Std Arm, 12 foot - $Ea</v>
      </c>
      <c r="J3188" s="1"/>
      <c r="K3188" s="1"/>
      <c r="L3188" s="22">
        <f>IF(ISNUMBER(SEARCH(Pay_Item_Search_Text_2,M3188)),MAX($L$4:L3187)+1,0)</f>
        <v>0</v>
      </c>
      <c r="M3188" s="1" t="str">
        <f>IFERROR(VLOOKUP(ROWS($M$5:M3188),Table_PayItems[[Search Key]:[Concentrated Name]],2,FALSE),"")</f>
        <v>Light Std Arm, 12 foot - $Ea</v>
      </c>
      <c r="N3188" s="1" t="str">
        <f>IFERROR(VLOOKUP(ROWS($M$5:N3188),$L$5:$M$7000,2,FALSE),"")</f>
        <v/>
      </c>
      <c r="O3188" s="1" t="str">
        <f>IFERROR(VLOOKUP(ROWS($O$5:O3188),$K$5:$L$7000,2,FALSE),"")</f>
        <v/>
      </c>
    </row>
    <row r="3189" spans="2:15" ht="15" customHeight="1" x14ac:dyDescent="0.25">
      <c r="B3189" s="178" t="s">
        <v>13853</v>
      </c>
      <c r="C3189" s="178" t="s">
        <v>88</v>
      </c>
      <c r="D3189" s="178" t="s">
        <v>4771</v>
      </c>
      <c r="E3189" s="178" t="s">
        <v>17</v>
      </c>
      <c r="F3189" s="178" t="s">
        <v>17</v>
      </c>
      <c r="G3189" s="1">
        <f>IF(ISNUMBER(Pay_Item_Search_Text),IF(ISNUMBER(IF(FIND(Pay_Item_Search_Text,B3189)=1,1, "FALSE")),MAX(G$4:$G3188)+1,IF(ISNUMBER(Pay_Item_Search_Text),0,IF(ISNUMBER(SEARCH(Pay_Item_Search_Text,H3189)),MAX(G$4:$G3188)+1,0))),IF(ISNUMBER(Pay_Item_Search_Text),0,IF(ISNUMBER(SEARCH(Pay_Item_Search_Text,H3189)),MAX(G$4:$G3188)+1,0)))</f>
        <v>3185</v>
      </c>
      <c r="H3189" s="1" t="str">
        <f>IF(Table_PayItems[[#This Row],[Description]]="_","_ Unique Item - "&amp;Table_PayItems[[#This Row],[Item]]&amp;" - $"&amp;Table_PayItems[[#This Row],[Unit]],Table_PayItems[[#This Row],[Description]]&amp;" - $"&amp;Table_PayItems[[#This Row],[Unit]])</f>
        <v>Light Std Arm, 15 foot - $Ea</v>
      </c>
      <c r="I3189" s="29" t="str">
        <f>IFERROR(VLOOKUP(ROWS($M$5:M3189),Table_PayItems[[Search Key]:[Concentrated Name]],2,FALSE),"")</f>
        <v>Light Std Arm, 15 foot - $Ea</v>
      </c>
      <c r="J3189" s="1"/>
      <c r="K3189" s="1"/>
      <c r="L3189" s="22">
        <f>IF(ISNUMBER(SEARCH(Pay_Item_Search_Text_2,M3189)),MAX($L$4:L3188)+1,0)</f>
        <v>0</v>
      </c>
      <c r="M3189" s="1" t="str">
        <f>IFERROR(VLOOKUP(ROWS($M$5:M3189),Table_PayItems[[Search Key]:[Concentrated Name]],2,FALSE),"")</f>
        <v>Light Std Arm, 15 foot - $Ea</v>
      </c>
      <c r="N3189" s="1" t="str">
        <f>IFERROR(VLOOKUP(ROWS($M$5:N3189),$L$5:$M$7000,2,FALSE),"")</f>
        <v/>
      </c>
      <c r="O3189" s="1" t="str">
        <f>IFERROR(VLOOKUP(ROWS($O$5:O3189),$K$5:$L$7000,2,FALSE),"")</f>
        <v/>
      </c>
    </row>
    <row r="3190" spans="2:15" ht="15" customHeight="1" x14ac:dyDescent="0.25">
      <c r="B3190" s="178" t="s">
        <v>13854</v>
      </c>
      <c r="C3190" s="178" t="s">
        <v>88</v>
      </c>
      <c r="D3190" s="178" t="s">
        <v>4772</v>
      </c>
      <c r="E3190" s="178" t="s">
        <v>17</v>
      </c>
      <c r="F3190" s="178" t="s">
        <v>17</v>
      </c>
      <c r="G3190" s="1">
        <f>IF(ISNUMBER(Pay_Item_Search_Text),IF(ISNUMBER(IF(FIND(Pay_Item_Search_Text,B3190)=1,1, "FALSE")),MAX(G$4:$G3189)+1,IF(ISNUMBER(Pay_Item_Search_Text),0,IF(ISNUMBER(SEARCH(Pay_Item_Search_Text,H3190)),MAX(G$4:$G3189)+1,0))),IF(ISNUMBER(Pay_Item_Search_Text),0,IF(ISNUMBER(SEARCH(Pay_Item_Search_Text,H3190)),MAX(G$4:$G3189)+1,0)))</f>
        <v>3186</v>
      </c>
      <c r="H3190" s="1" t="str">
        <f>IF(Table_PayItems[[#This Row],[Description]]="_","_ Unique Item - "&amp;Table_PayItems[[#This Row],[Item]]&amp;" - $"&amp;Table_PayItems[[#This Row],[Unit]],Table_PayItems[[#This Row],[Description]]&amp;" - $"&amp;Table_PayItems[[#This Row],[Unit]])</f>
        <v>Light Std Arm, 17 foot - $Ea</v>
      </c>
      <c r="I3190" s="29" t="str">
        <f>IFERROR(VLOOKUP(ROWS($M$5:M3190),Table_PayItems[[Search Key]:[Concentrated Name]],2,FALSE),"")</f>
        <v>Light Std Arm, 17 foot - $Ea</v>
      </c>
      <c r="J3190" s="1"/>
      <c r="K3190" s="1"/>
      <c r="L3190" s="22">
        <f>IF(ISNUMBER(SEARCH(Pay_Item_Search_Text_2,M3190)),MAX($L$4:L3189)+1,0)</f>
        <v>0</v>
      </c>
      <c r="M3190" s="1" t="str">
        <f>IFERROR(VLOOKUP(ROWS($M$5:M3190),Table_PayItems[[Search Key]:[Concentrated Name]],2,FALSE),"")</f>
        <v>Light Std Arm, 17 foot - $Ea</v>
      </c>
      <c r="N3190" s="1" t="str">
        <f>IFERROR(VLOOKUP(ROWS($M$5:N3190),$L$5:$M$7000,2,FALSE),"")</f>
        <v/>
      </c>
      <c r="O3190" s="1" t="str">
        <f>IFERROR(VLOOKUP(ROWS($O$5:O3190),$K$5:$L$7000,2,FALSE),"")</f>
        <v/>
      </c>
    </row>
    <row r="3191" spans="2:15" ht="15" customHeight="1" x14ac:dyDescent="0.25">
      <c r="B3191" s="178" t="s">
        <v>13848</v>
      </c>
      <c r="C3191" s="178" t="s">
        <v>88</v>
      </c>
      <c r="D3191" s="178" t="s">
        <v>4766</v>
      </c>
      <c r="E3191" s="178" t="s">
        <v>17</v>
      </c>
      <c r="F3191" s="178" t="s">
        <v>17</v>
      </c>
      <c r="G3191" s="1">
        <f>IF(ISNUMBER(Pay_Item_Search_Text),IF(ISNUMBER(IF(FIND(Pay_Item_Search_Text,B3191)=1,1, "FALSE")),MAX(G$4:$G3190)+1,IF(ISNUMBER(Pay_Item_Search_Text),0,IF(ISNUMBER(SEARCH(Pay_Item_Search_Text,H3191)),MAX(G$4:$G3190)+1,0))),IF(ISNUMBER(Pay_Item_Search_Text),0,IF(ISNUMBER(SEARCH(Pay_Item_Search_Text,H3191)),MAX(G$4:$G3190)+1,0)))</f>
        <v>3187</v>
      </c>
      <c r="H3191" s="1" t="str">
        <f>IF(Table_PayItems[[#This Row],[Description]]="_","_ Unique Item - "&amp;Table_PayItems[[#This Row],[Item]]&amp;" - $"&amp;Table_PayItems[[#This Row],[Unit]],Table_PayItems[[#This Row],[Description]]&amp;" - $"&amp;Table_PayItems[[#This Row],[Unit]])</f>
        <v>Light Std Arm, 2 foot - $Ea</v>
      </c>
      <c r="I3191" s="29" t="str">
        <f>IFERROR(VLOOKUP(ROWS($M$5:M3191),Table_PayItems[[Search Key]:[Concentrated Name]],2,FALSE),"")</f>
        <v>Light Std Arm, 2 foot - $Ea</v>
      </c>
      <c r="J3191" s="1"/>
      <c r="K3191" s="1"/>
      <c r="L3191" s="22">
        <f>IF(ISNUMBER(SEARCH(Pay_Item_Search_Text_2,M3191)),MAX($L$4:L3190)+1,0)</f>
        <v>0</v>
      </c>
      <c r="M3191" s="1" t="str">
        <f>IFERROR(VLOOKUP(ROWS($M$5:M3191),Table_PayItems[[Search Key]:[Concentrated Name]],2,FALSE),"")</f>
        <v>Light Std Arm, 2 foot - $Ea</v>
      </c>
      <c r="N3191" s="1" t="str">
        <f>IFERROR(VLOOKUP(ROWS($M$5:N3191),$L$5:$M$7000,2,FALSE),"")</f>
        <v/>
      </c>
      <c r="O3191" s="1" t="str">
        <f>IFERROR(VLOOKUP(ROWS($O$5:O3191),$K$5:$L$7000,2,FALSE),"")</f>
        <v/>
      </c>
    </row>
    <row r="3192" spans="2:15" ht="15" customHeight="1" x14ac:dyDescent="0.25">
      <c r="B3192" s="178" t="s">
        <v>13855</v>
      </c>
      <c r="C3192" s="178" t="s">
        <v>88</v>
      </c>
      <c r="D3192" s="178" t="s">
        <v>4773</v>
      </c>
      <c r="E3192" s="178" t="s">
        <v>17</v>
      </c>
      <c r="F3192" s="178" t="s">
        <v>17</v>
      </c>
      <c r="G3192" s="1">
        <f>IF(ISNUMBER(Pay_Item_Search_Text),IF(ISNUMBER(IF(FIND(Pay_Item_Search_Text,B3192)=1,1, "FALSE")),MAX(G$4:$G3191)+1,IF(ISNUMBER(Pay_Item_Search_Text),0,IF(ISNUMBER(SEARCH(Pay_Item_Search_Text,H3192)),MAX(G$4:$G3191)+1,0))),IF(ISNUMBER(Pay_Item_Search_Text),0,IF(ISNUMBER(SEARCH(Pay_Item_Search_Text,H3192)),MAX(G$4:$G3191)+1,0)))</f>
        <v>3188</v>
      </c>
      <c r="H3192" s="1" t="str">
        <f>IF(Table_PayItems[[#This Row],[Description]]="_","_ Unique Item - "&amp;Table_PayItems[[#This Row],[Item]]&amp;" - $"&amp;Table_PayItems[[#This Row],[Unit]],Table_PayItems[[#This Row],[Description]]&amp;" - $"&amp;Table_PayItems[[#This Row],[Unit]])</f>
        <v>Light Std Arm, 25 foot - $Ea</v>
      </c>
      <c r="I3192" s="29" t="str">
        <f>IFERROR(VLOOKUP(ROWS($M$5:M3192),Table_PayItems[[Search Key]:[Concentrated Name]],2,FALSE),"")</f>
        <v>Light Std Arm, 25 foot - $Ea</v>
      </c>
      <c r="J3192" s="1"/>
      <c r="K3192" s="1"/>
      <c r="L3192" s="22">
        <f>IF(ISNUMBER(SEARCH(Pay_Item_Search_Text_2,M3192)),MAX($L$4:L3191)+1,0)</f>
        <v>0</v>
      </c>
      <c r="M3192" s="1" t="str">
        <f>IFERROR(VLOOKUP(ROWS($M$5:M3192),Table_PayItems[[Search Key]:[Concentrated Name]],2,FALSE),"")</f>
        <v>Light Std Arm, 25 foot - $Ea</v>
      </c>
      <c r="N3192" s="1" t="str">
        <f>IFERROR(VLOOKUP(ROWS($M$5:N3192),$L$5:$M$7000,2,FALSE),"")</f>
        <v/>
      </c>
      <c r="O3192" s="1" t="str">
        <f>IFERROR(VLOOKUP(ROWS($O$5:O3192),$K$5:$L$7000,2,FALSE),"")</f>
        <v/>
      </c>
    </row>
    <row r="3193" spans="2:15" ht="15" customHeight="1" x14ac:dyDescent="0.25">
      <c r="B3193" s="178" t="s">
        <v>13856</v>
      </c>
      <c r="C3193" s="178" t="s">
        <v>88</v>
      </c>
      <c r="D3193" s="178" t="s">
        <v>4774</v>
      </c>
      <c r="E3193" s="178" t="s">
        <v>17</v>
      </c>
      <c r="F3193" s="178" t="s">
        <v>17</v>
      </c>
      <c r="G3193" s="1">
        <f>IF(ISNUMBER(Pay_Item_Search_Text),IF(ISNUMBER(IF(FIND(Pay_Item_Search_Text,B3193)=1,1, "FALSE")),MAX(G$4:$G3192)+1,IF(ISNUMBER(Pay_Item_Search_Text),0,IF(ISNUMBER(SEARCH(Pay_Item_Search_Text,H3193)),MAX(G$4:$G3192)+1,0))),IF(ISNUMBER(Pay_Item_Search_Text),0,IF(ISNUMBER(SEARCH(Pay_Item_Search_Text,H3193)),MAX(G$4:$G3192)+1,0)))</f>
        <v>3189</v>
      </c>
      <c r="H3193" s="1" t="str">
        <f>IF(Table_PayItems[[#This Row],[Description]]="_","_ Unique Item - "&amp;Table_PayItems[[#This Row],[Item]]&amp;" - $"&amp;Table_PayItems[[#This Row],[Unit]],Table_PayItems[[#This Row],[Description]]&amp;" - $"&amp;Table_PayItems[[#This Row],[Unit]])</f>
        <v>Light Std Arm, 30 foot - $Ea</v>
      </c>
      <c r="I3193" s="29" t="str">
        <f>IFERROR(VLOOKUP(ROWS($M$5:M3193),Table_PayItems[[Search Key]:[Concentrated Name]],2,FALSE),"")</f>
        <v>Light Std Arm, 30 foot - $Ea</v>
      </c>
      <c r="J3193" s="1"/>
      <c r="K3193" s="1"/>
      <c r="L3193" s="22">
        <f>IF(ISNUMBER(SEARCH(Pay_Item_Search_Text_2,M3193)),MAX($L$4:L3192)+1,0)</f>
        <v>676</v>
      </c>
      <c r="M3193" s="1" t="str">
        <f>IFERROR(VLOOKUP(ROWS($M$5:M3193),Table_PayItems[[Search Key]:[Concentrated Name]],2,FALSE),"")</f>
        <v>Light Std Arm, 30 foot - $Ea</v>
      </c>
      <c r="N3193" s="1" t="str">
        <f>IFERROR(VLOOKUP(ROWS($M$5:N3193),$L$5:$M$7000,2,FALSE),"")</f>
        <v/>
      </c>
      <c r="O3193" s="1" t="str">
        <f>IFERROR(VLOOKUP(ROWS($O$5:O3193),$K$5:$L$7000,2,FALSE),"")</f>
        <v/>
      </c>
    </row>
    <row r="3194" spans="2:15" ht="15" customHeight="1" x14ac:dyDescent="0.25">
      <c r="B3194" s="178" t="s">
        <v>13857</v>
      </c>
      <c r="C3194" s="178" t="s">
        <v>88</v>
      </c>
      <c r="D3194" s="178" t="s">
        <v>4775</v>
      </c>
      <c r="E3194" s="178" t="s">
        <v>17</v>
      </c>
      <c r="F3194" s="178" t="s">
        <v>17</v>
      </c>
      <c r="G3194" s="1">
        <f>IF(ISNUMBER(Pay_Item_Search_Text),IF(ISNUMBER(IF(FIND(Pay_Item_Search_Text,B3194)=1,1, "FALSE")),MAX(G$4:$G3193)+1,IF(ISNUMBER(Pay_Item_Search_Text),0,IF(ISNUMBER(SEARCH(Pay_Item_Search_Text,H3194)),MAX(G$4:$G3193)+1,0))),IF(ISNUMBER(Pay_Item_Search_Text),0,IF(ISNUMBER(SEARCH(Pay_Item_Search_Text,H3194)),MAX(G$4:$G3193)+1,0)))</f>
        <v>3190</v>
      </c>
      <c r="H3194" s="1" t="str">
        <f>IF(Table_PayItems[[#This Row],[Description]]="_","_ Unique Item - "&amp;Table_PayItems[[#This Row],[Item]]&amp;" - $"&amp;Table_PayItems[[#This Row],[Unit]],Table_PayItems[[#This Row],[Description]]&amp;" - $"&amp;Table_PayItems[[#This Row],[Unit]])</f>
        <v>Light Std Arm, 35 foot - $Ea</v>
      </c>
      <c r="I3194" s="29" t="str">
        <f>IFERROR(VLOOKUP(ROWS($M$5:M3194),Table_PayItems[[Search Key]:[Concentrated Name]],2,FALSE),"")</f>
        <v>Light Std Arm, 35 foot - $Ea</v>
      </c>
      <c r="J3194" s="1"/>
      <c r="K3194" s="1"/>
      <c r="L3194" s="22">
        <f>IF(ISNUMBER(SEARCH(Pay_Item_Search_Text_2,M3194)),MAX($L$4:L3193)+1,0)</f>
        <v>0</v>
      </c>
      <c r="M3194" s="1" t="str">
        <f>IFERROR(VLOOKUP(ROWS($M$5:M3194),Table_PayItems[[Search Key]:[Concentrated Name]],2,FALSE),"")</f>
        <v>Light Std Arm, 35 foot - $Ea</v>
      </c>
      <c r="N3194" s="1" t="str">
        <f>IFERROR(VLOOKUP(ROWS($M$5:N3194),$L$5:$M$7000,2,FALSE),"")</f>
        <v/>
      </c>
      <c r="O3194" s="1" t="str">
        <f>IFERROR(VLOOKUP(ROWS($O$5:O3194),$K$5:$L$7000,2,FALSE),"")</f>
        <v/>
      </c>
    </row>
    <row r="3195" spans="2:15" ht="15" customHeight="1" x14ac:dyDescent="0.25">
      <c r="B3195" s="178" t="s">
        <v>13858</v>
      </c>
      <c r="C3195" s="178" t="s">
        <v>88</v>
      </c>
      <c r="D3195" s="178" t="s">
        <v>4776</v>
      </c>
      <c r="E3195" s="178" t="s">
        <v>17</v>
      </c>
      <c r="F3195" s="178" t="s">
        <v>17</v>
      </c>
      <c r="G3195" s="1">
        <f>IF(ISNUMBER(Pay_Item_Search_Text),IF(ISNUMBER(IF(FIND(Pay_Item_Search_Text,B3195)=1,1, "FALSE")),MAX(G$4:$G3194)+1,IF(ISNUMBER(Pay_Item_Search_Text),0,IF(ISNUMBER(SEARCH(Pay_Item_Search_Text,H3195)),MAX(G$4:$G3194)+1,0))),IF(ISNUMBER(Pay_Item_Search_Text),0,IF(ISNUMBER(SEARCH(Pay_Item_Search_Text,H3195)),MAX(G$4:$G3194)+1,0)))</f>
        <v>3191</v>
      </c>
      <c r="H3195" s="1" t="str">
        <f>IF(Table_PayItems[[#This Row],[Description]]="_","_ Unique Item - "&amp;Table_PayItems[[#This Row],[Item]]&amp;" - $"&amp;Table_PayItems[[#This Row],[Unit]],Table_PayItems[[#This Row],[Description]]&amp;" - $"&amp;Table_PayItems[[#This Row],[Unit]])</f>
        <v>Light Std Arm, 40 foot - $Ea</v>
      </c>
      <c r="I3195" s="29" t="str">
        <f>IFERROR(VLOOKUP(ROWS($M$5:M3195),Table_PayItems[[Search Key]:[Concentrated Name]],2,FALSE),"")</f>
        <v>Light Std Arm, 40 foot - $Ea</v>
      </c>
      <c r="J3195" s="1"/>
      <c r="K3195" s="1"/>
      <c r="L3195" s="22">
        <f>IF(ISNUMBER(SEARCH(Pay_Item_Search_Text_2,M3195)),MAX($L$4:L3194)+1,0)</f>
        <v>677</v>
      </c>
      <c r="M3195" s="1" t="str">
        <f>IFERROR(VLOOKUP(ROWS($M$5:M3195),Table_PayItems[[Search Key]:[Concentrated Name]],2,FALSE),"")</f>
        <v>Light Std Arm, 40 foot - $Ea</v>
      </c>
      <c r="N3195" s="1" t="str">
        <f>IFERROR(VLOOKUP(ROWS($M$5:N3195),$L$5:$M$7000,2,FALSE),"")</f>
        <v/>
      </c>
      <c r="O3195" s="1" t="str">
        <f>IFERROR(VLOOKUP(ROWS($O$5:O3195),$K$5:$L$7000,2,FALSE),"")</f>
        <v/>
      </c>
    </row>
    <row r="3196" spans="2:15" ht="15" customHeight="1" x14ac:dyDescent="0.25">
      <c r="B3196" s="178" t="s">
        <v>13849</v>
      </c>
      <c r="C3196" s="178" t="s">
        <v>88</v>
      </c>
      <c r="D3196" s="178" t="s">
        <v>4767</v>
      </c>
      <c r="E3196" s="178" t="s">
        <v>17</v>
      </c>
      <c r="F3196" s="178" t="s">
        <v>17</v>
      </c>
      <c r="G3196" s="1">
        <f>IF(ISNUMBER(Pay_Item_Search_Text),IF(ISNUMBER(IF(FIND(Pay_Item_Search_Text,B3196)=1,1, "FALSE")),MAX(G$4:$G3195)+1,IF(ISNUMBER(Pay_Item_Search_Text),0,IF(ISNUMBER(SEARCH(Pay_Item_Search_Text,H3196)),MAX(G$4:$G3195)+1,0))),IF(ISNUMBER(Pay_Item_Search_Text),0,IF(ISNUMBER(SEARCH(Pay_Item_Search_Text,H3196)),MAX(G$4:$G3195)+1,0)))</f>
        <v>3192</v>
      </c>
      <c r="H3196" s="1" t="str">
        <f>IF(Table_PayItems[[#This Row],[Description]]="_","_ Unique Item - "&amp;Table_PayItems[[#This Row],[Item]]&amp;" - $"&amp;Table_PayItems[[#This Row],[Unit]],Table_PayItems[[#This Row],[Description]]&amp;" - $"&amp;Table_PayItems[[#This Row],[Unit]])</f>
        <v>Light Std Arm, 6 foot - $Ea</v>
      </c>
      <c r="I3196" s="29" t="str">
        <f>IFERROR(VLOOKUP(ROWS($M$5:M3196),Table_PayItems[[Search Key]:[Concentrated Name]],2,FALSE),"")</f>
        <v>Light Std Arm, 6 foot - $Ea</v>
      </c>
      <c r="J3196" s="1"/>
      <c r="K3196" s="1"/>
      <c r="L3196" s="22">
        <f>IF(ISNUMBER(SEARCH(Pay_Item_Search_Text_2,M3196)),MAX($L$4:L3195)+1,0)</f>
        <v>0</v>
      </c>
      <c r="M3196" s="1" t="str">
        <f>IFERROR(VLOOKUP(ROWS($M$5:M3196),Table_PayItems[[Search Key]:[Concentrated Name]],2,FALSE),"")</f>
        <v>Light Std Arm, 6 foot - $Ea</v>
      </c>
      <c r="N3196" s="1" t="str">
        <f>IFERROR(VLOOKUP(ROWS($M$5:N3196),$L$5:$M$7000,2,FALSE),"")</f>
        <v/>
      </c>
      <c r="O3196" s="1" t="str">
        <f>IFERROR(VLOOKUP(ROWS($O$5:O3196),$K$5:$L$7000,2,FALSE),"")</f>
        <v/>
      </c>
    </row>
    <row r="3197" spans="2:15" ht="15" customHeight="1" x14ac:dyDescent="0.25">
      <c r="B3197" s="178" t="s">
        <v>13850</v>
      </c>
      <c r="C3197" s="178" t="s">
        <v>88</v>
      </c>
      <c r="D3197" s="178" t="s">
        <v>4768</v>
      </c>
      <c r="E3197" s="178" t="s">
        <v>17</v>
      </c>
      <c r="F3197" s="178" t="s">
        <v>17</v>
      </c>
      <c r="G3197" s="1">
        <f>IF(ISNUMBER(Pay_Item_Search_Text),IF(ISNUMBER(IF(FIND(Pay_Item_Search_Text,B3197)=1,1, "FALSE")),MAX(G$4:$G3196)+1,IF(ISNUMBER(Pay_Item_Search_Text),0,IF(ISNUMBER(SEARCH(Pay_Item_Search_Text,H3197)),MAX(G$4:$G3196)+1,0))),IF(ISNUMBER(Pay_Item_Search_Text),0,IF(ISNUMBER(SEARCH(Pay_Item_Search_Text,H3197)),MAX(G$4:$G3196)+1,0)))</f>
        <v>3193</v>
      </c>
      <c r="H3197" s="1" t="str">
        <f>IF(Table_PayItems[[#This Row],[Description]]="_","_ Unique Item - "&amp;Table_PayItems[[#This Row],[Item]]&amp;" - $"&amp;Table_PayItems[[#This Row],[Unit]],Table_PayItems[[#This Row],[Description]]&amp;" - $"&amp;Table_PayItems[[#This Row],[Unit]])</f>
        <v>Light Std Arm, 8 foot - $Ea</v>
      </c>
      <c r="I3197" s="29" t="str">
        <f>IFERROR(VLOOKUP(ROWS($M$5:M3197),Table_PayItems[[Search Key]:[Concentrated Name]],2,FALSE),"")</f>
        <v>Light Std Arm, 8 foot - $Ea</v>
      </c>
      <c r="J3197" s="1"/>
      <c r="K3197" s="1"/>
      <c r="L3197" s="22">
        <f>IF(ISNUMBER(SEARCH(Pay_Item_Search_Text_2,M3197)),MAX($L$4:L3196)+1,0)</f>
        <v>0</v>
      </c>
      <c r="M3197" s="1" t="str">
        <f>IFERROR(VLOOKUP(ROWS($M$5:M3197),Table_PayItems[[Search Key]:[Concentrated Name]],2,FALSE),"")</f>
        <v>Light Std Arm, 8 foot - $Ea</v>
      </c>
      <c r="N3197" s="1" t="str">
        <f>IFERROR(VLOOKUP(ROWS($M$5:N3197),$L$5:$M$7000,2,FALSE),"")</f>
        <v/>
      </c>
      <c r="O3197" s="1" t="str">
        <f>IFERROR(VLOOKUP(ROWS($O$5:O3197),$K$5:$L$7000,2,FALSE),"")</f>
        <v/>
      </c>
    </row>
    <row r="3198" spans="2:15" ht="15" customHeight="1" x14ac:dyDescent="0.25">
      <c r="B3198" s="178" t="s">
        <v>13859</v>
      </c>
      <c r="C3198" s="178" t="s">
        <v>88</v>
      </c>
      <c r="D3198" s="178" t="s">
        <v>4777</v>
      </c>
      <c r="E3198" s="178" t="s">
        <v>5606</v>
      </c>
      <c r="F3198" s="178" t="s">
        <v>17</v>
      </c>
      <c r="G3198" s="1">
        <f>IF(ISNUMBER(Pay_Item_Search_Text),IF(ISNUMBER(IF(FIND(Pay_Item_Search_Text,B3198)=1,1, "FALSE")),MAX(G$4:$G3197)+1,IF(ISNUMBER(Pay_Item_Search_Text),0,IF(ISNUMBER(SEARCH(Pay_Item_Search_Text,H3198)),MAX(G$4:$G3197)+1,0))),IF(ISNUMBER(Pay_Item_Search_Text),0,IF(ISNUMBER(SEARCH(Pay_Item_Search_Text,H3198)),MAX(G$4:$G3197)+1,0)))</f>
        <v>3194</v>
      </c>
      <c r="H3198" s="1" t="str">
        <f>IF(Table_PayItems[[#This Row],[Description]]="_","_ Unique Item - "&amp;Table_PayItems[[#This Row],[Item]]&amp;" - $"&amp;Table_PayItems[[#This Row],[Unit]],Table_PayItems[[#This Row],[Description]]&amp;" - $"&amp;Table_PayItems[[#This Row],[Unit]])</f>
        <v>Light Std Arm, Install - $Ea</v>
      </c>
      <c r="I3198" s="29" t="str">
        <f>IFERROR(VLOOKUP(ROWS($M$5:M3198),Table_PayItems[[Search Key]:[Concentrated Name]],2,FALSE),"")</f>
        <v>Light Std Arm, Install - $Ea</v>
      </c>
      <c r="J3198" s="1"/>
      <c r="K3198" s="1"/>
      <c r="L3198" s="22">
        <f>IF(ISNUMBER(SEARCH(Pay_Item_Search_Text_2,M3198)),MAX($L$4:L3197)+1,0)</f>
        <v>0</v>
      </c>
      <c r="M3198" s="1" t="str">
        <f>IFERROR(VLOOKUP(ROWS($M$5:M3198),Table_PayItems[[Search Key]:[Concentrated Name]],2,FALSE),"")</f>
        <v>Light Std Arm, Install - $Ea</v>
      </c>
      <c r="N3198" s="1" t="str">
        <f>IFERROR(VLOOKUP(ROWS($M$5:N3198),$L$5:$M$7000,2,FALSE),"")</f>
        <v/>
      </c>
      <c r="O3198" s="1" t="str">
        <f>IFERROR(VLOOKUP(ROWS($O$5:O3198),$K$5:$L$7000,2,FALSE),"")</f>
        <v/>
      </c>
    </row>
    <row r="3199" spans="2:15" ht="15" customHeight="1" x14ac:dyDescent="0.25">
      <c r="B3199" s="178" t="s">
        <v>13860</v>
      </c>
      <c r="C3199" s="178" t="s">
        <v>88</v>
      </c>
      <c r="D3199" s="178" t="s">
        <v>4778</v>
      </c>
      <c r="E3199" s="178" t="s">
        <v>7930</v>
      </c>
      <c r="F3199" s="178" t="s">
        <v>17</v>
      </c>
      <c r="G3199" s="1">
        <f>IF(ISNUMBER(Pay_Item_Search_Text),IF(ISNUMBER(IF(FIND(Pay_Item_Search_Text,B3199)=1,1, "FALSE")),MAX(G$4:$G3198)+1,IF(ISNUMBER(Pay_Item_Search_Text),0,IF(ISNUMBER(SEARCH(Pay_Item_Search_Text,H3199)),MAX(G$4:$G3198)+1,0))),IF(ISNUMBER(Pay_Item_Search_Text),0,IF(ISNUMBER(SEARCH(Pay_Item_Search_Text,H3199)),MAX(G$4:$G3198)+1,0)))</f>
        <v>3195</v>
      </c>
      <c r="H3199" s="1" t="str">
        <f>IF(Table_PayItems[[#This Row],[Description]]="_","_ Unique Item - "&amp;Table_PayItems[[#This Row],[Item]]&amp;" - $"&amp;Table_PayItems[[#This Row],[Unit]],Table_PayItems[[#This Row],[Description]]&amp;" - $"&amp;Table_PayItems[[#This Row],[Unit]])</f>
        <v>Light Std Arm, Install Salv - $Ea</v>
      </c>
      <c r="I3199" s="29" t="str">
        <f>IFERROR(VLOOKUP(ROWS($M$5:M3199),Table_PayItems[[Search Key]:[Concentrated Name]],2,FALSE),"")</f>
        <v>Light Std Arm, Install Salv - $Ea</v>
      </c>
      <c r="J3199" s="1"/>
      <c r="K3199" s="1"/>
      <c r="L3199" s="22">
        <f>IF(ISNUMBER(SEARCH(Pay_Item_Search_Text_2,M3199)),MAX($L$4:L3198)+1,0)</f>
        <v>0</v>
      </c>
      <c r="M3199" s="1" t="str">
        <f>IFERROR(VLOOKUP(ROWS($M$5:M3199),Table_PayItems[[Search Key]:[Concentrated Name]],2,FALSE),"")</f>
        <v>Light Std Arm, Install Salv - $Ea</v>
      </c>
      <c r="N3199" s="1" t="str">
        <f>IFERROR(VLOOKUP(ROWS($M$5:N3199),$L$5:$M$7000,2,FALSE),"")</f>
        <v/>
      </c>
      <c r="O3199" s="1" t="str">
        <f>IFERROR(VLOOKUP(ROWS($O$5:O3199),$K$5:$L$7000,2,FALSE),"")</f>
        <v/>
      </c>
    </row>
    <row r="3200" spans="2:15" ht="15" customHeight="1" x14ac:dyDescent="0.25">
      <c r="B3200" s="178" t="s">
        <v>13861</v>
      </c>
      <c r="C3200" s="178" t="s">
        <v>88</v>
      </c>
      <c r="D3200" s="178" t="s">
        <v>4779</v>
      </c>
      <c r="E3200" s="178" t="s">
        <v>17</v>
      </c>
      <c r="F3200" s="178" t="s">
        <v>17</v>
      </c>
      <c r="G3200" s="1">
        <f>IF(ISNUMBER(Pay_Item_Search_Text),IF(ISNUMBER(IF(FIND(Pay_Item_Search_Text,B3200)=1,1, "FALSE")),MAX(G$4:$G3199)+1,IF(ISNUMBER(Pay_Item_Search_Text),0,IF(ISNUMBER(SEARCH(Pay_Item_Search_Text,H3200)),MAX(G$4:$G3199)+1,0))),IF(ISNUMBER(Pay_Item_Search_Text),0,IF(ISNUMBER(SEARCH(Pay_Item_Search_Text,H3200)),MAX(G$4:$G3199)+1,0)))</f>
        <v>3196</v>
      </c>
      <c r="H3200" s="1" t="str">
        <f>IF(Table_PayItems[[#This Row],[Description]]="_","_ Unique Item - "&amp;Table_PayItems[[#This Row],[Item]]&amp;" - $"&amp;Table_PayItems[[#This Row],[Unit]],Table_PayItems[[#This Row],[Description]]&amp;" - $"&amp;Table_PayItems[[#This Row],[Unit]])</f>
        <v>Light Std Arm, Rem - $Ea</v>
      </c>
      <c r="I3200" s="29" t="str">
        <f>IFERROR(VLOOKUP(ROWS($M$5:M3200),Table_PayItems[[Search Key]:[Concentrated Name]],2,FALSE),"")</f>
        <v>Light Std Arm, Rem - $Ea</v>
      </c>
      <c r="J3200" s="1"/>
      <c r="K3200" s="1"/>
      <c r="L3200" s="22">
        <f>IF(ISNUMBER(SEARCH(Pay_Item_Search_Text_2,M3200)),MAX($L$4:L3199)+1,0)</f>
        <v>0</v>
      </c>
      <c r="M3200" s="1" t="str">
        <f>IFERROR(VLOOKUP(ROWS($M$5:M3200),Table_PayItems[[Search Key]:[Concentrated Name]],2,FALSE),"")</f>
        <v>Light Std Arm, Rem - $Ea</v>
      </c>
      <c r="N3200" s="1" t="str">
        <f>IFERROR(VLOOKUP(ROWS($M$5:N3200),$L$5:$M$7000,2,FALSE),"")</f>
        <v/>
      </c>
      <c r="O3200" s="1" t="str">
        <f>IFERROR(VLOOKUP(ROWS($O$5:O3200),$K$5:$L$7000,2,FALSE),"")</f>
        <v/>
      </c>
    </row>
    <row r="3201" spans="2:15" ht="15" customHeight="1" x14ac:dyDescent="0.25">
      <c r="B3201" s="178" t="s">
        <v>13862</v>
      </c>
      <c r="C3201" s="178" t="s">
        <v>88</v>
      </c>
      <c r="D3201" s="178" t="s">
        <v>4780</v>
      </c>
      <c r="E3201" s="178" t="s">
        <v>17</v>
      </c>
      <c r="F3201" s="178" t="s">
        <v>17</v>
      </c>
      <c r="G3201" s="1">
        <f>IF(ISNUMBER(Pay_Item_Search_Text),IF(ISNUMBER(IF(FIND(Pay_Item_Search_Text,B3201)=1,1, "FALSE")),MAX(G$4:$G3200)+1,IF(ISNUMBER(Pay_Item_Search_Text),0,IF(ISNUMBER(SEARCH(Pay_Item_Search_Text,H3201)),MAX(G$4:$G3200)+1,0))),IF(ISNUMBER(Pay_Item_Search_Text),0,IF(ISNUMBER(SEARCH(Pay_Item_Search_Text,H3201)),MAX(G$4:$G3200)+1,0)))</f>
        <v>3197</v>
      </c>
      <c r="H3201" s="1" t="str">
        <f>IF(Table_PayItems[[#This Row],[Description]]="_","_ Unique Item - "&amp;Table_PayItems[[#This Row],[Item]]&amp;" - $"&amp;Table_PayItems[[#This Row],[Unit]],Table_PayItems[[#This Row],[Description]]&amp;" - $"&amp;Table_PayItems[[#This Row],[Unit]])</f>
        <v>Light Std Arm, Rem and Salv - $Ea</v>
      </c>
      <c r="I3201" s="29" t="str">
        <f>IFERROR(VLOOKUP(ROWS($M$5:M3201),Table_PayItems[[Search Key]:[Concentrated Name]],2,FALSE),"")</f>
        <v>Light Std Arm, Rem and Salv - $Ea</v>
      </c>
      <c r="J3201" s="1"/>
      <c r="K3201" s="1"/>
      <c r="L3201" s="22">
        <f>IF(ISNUMBER(SEARCH(Pay_Item_Search_Text_2,M3201)),MAX($L$4:L3200)+1,0)</f>
        <v>0</v>
      </c>
      <c r="M3201" s="1" t="str">
        <f>IFERROR(VLOOKUP(ROWS($M$5:M3201),Table_PayItems[[Search Key]:[Concentrated Name]],2,FALSE),"")</f>
        <v>Light Std Arm, Rem and Salv - $Ea</v>
      </c>
      <c r="N3201" s="1" t="str">
        <f>IFERROR(VLOOKUP(ROWS($M$5:N3201),$L$5:$M$7000,2,FALSE),"")</f>
        <v/>
      </c>
      <c r="O3201" s="1" t="str">
        <f>IFERROR(VLOOKUP(ROWS($O$5:O3201),$K$5:$L$7000,2,FALSE),"")</f>
        <v/>
      </c>
    </row>
    <row r="3202" spans="2:15" ht="15" customHeight="1" x14ac:dyDescent="0.25">
      <c r="B3202" s="178" t="s">
        <v>13863</v>
      </c>
      <c r="C3202" s="178" t="s">
        <v>88</v>
      </c>
      <c r="D3202" s="178" t="s">
        <v>4781</v>
      </c>
      <c r="E3202" s="178" t="s">
        <v>2724</v>
      </c>
      <c r="F3202" s="178" t="s">
        <v>17</v>
      </c>
      <c r="G3202" s="1">
        <f>IF(ISNUMBER(Pay_Item_Search_Text),IF(ISNUMBER(IF(FIND(Pay_Item_Search_Text,B3202)=1,1, "FALSE")),MAX(G$4:$G3201)+1,IF(ISNUMBER(Pay_Item_Search_Text),0,IF(ISNUMBER(SEARCH(Pay_Item_Search_Text,H3202)),MAX(G$4:$G3201)+1,0))),IF(ISNUMBER(Pay_Item_Search_Text),0,IF(ISNUMBER(SEARCH(Pay_Item_Search_Text,H3202)),MAX(G$4:$G3201)+1,0)))</f>
        <v>3198</v>
      </c>
      <c r="H3202" s="1" t="str">
        <f>IF(Table_PayItems[[#This Row],[Description]]="_","_ Unique Item - "&amp;Table_PayItems[[#This Row],[Item]]&amp;" - $"&amp;Table_PayItems[[#This Row],[Unit]],Table_PayItems[[#This Row],[Description]]&amp;" - $"&amp;Table_PayItems[[#This Row],[Unit]])</f>
        <v>Light Std Fdn - $Ea</v>
      </c>
      <c r="I3202" s="29" t="str">
        <f>IFERROR(VLOOKUP(ROWS($M$5:M3202),Table_PayItems[[Search Key]:[Concentrated Name]],2,FALSE),"")</f>
        <v>Light Std Fdn - $Ea</v>
      </c>
      <c r="J3202" s="1"/>
      <c r="K3202" s="1"/>
      <c r="L3202" s="22">
        <f>IF(ISNUMBER(SEARCH(Pay_Item_Search_Text_2,M3202)),MAX($L$4:L3201)+1,0)</f>
        <v>0</v>
      </c>
      <c r="M3202" s="1" t="str">
        <f>IFERROR(VLOOKUP(ROWS($M$5:M3202),Table_PayItems[[Search Key]:[Concentrated Name]],2,FALSE),"")</f>
        <v>Light Std Fdn - $Ea</v>
      </c>
      <c r="N3202" s="1" t="str">
        <f>IFERROR(VLOOKUP(ROWS($M$5:N3202),$L$5:$M$7000,2,FALSE),"")</f>
        <v/>
      </c>
      <c r="O3202" s="1" t="str">
        <f>IFERROR(VLOOKUP(ROWS($O$5:O3202),$K$5:$L$7000,2,FALSE),"")</f>
        <v/>
      </c>
    </row>
    <row r="3203" spans="2:15" ht="15" customHeight="1" x14ac:dyDescent="0.25">
      <c r="B3203" s="178" t="s">
        <v>11166</v>
      </c>
      <c r="C3203" s="178" t="s">
        <v>88</v>
      </c>
      <c r="D3203" s="178" t="s">
        <v>3104</v>
      </c>
      <c r="E3203" s="178" t="s">
        <v>6941</v>
      </c>
      <c r="F3203" s="178" t="s">
        <v>17</v>
      </c>
      <c r="G3203" s="1">
        <f>IF(ISNUMBER(Pay_Item_Search_Text),IF(ISNUMBER(IF(FIND(Pay_Item_Search_Text,B3203)=1,1, "FALSE")),MAX(G$4:$G3202)+1,IF(ISNUMBER(Pay_Item_Search_Text),0,IF(ISNUMBER(SEARCH(Pay_Item_Search_Text,H3203)),MAX(G$4:$G3202)+1,0))),IF(ISNUMBER(Pay_Item_Search_Text),0,IF(ISNUMBER(SEARCH(Pay_Item_Search_Text,H3203)),MAX(G$4:$G3202)+1,0)))</f>
        <v>3199</v>
      </c>
      <c r="H3203" s="1" t="str">
        <f>IF(Table_PayItems[[#This Row],[Description]]="_","_ Unique Item - "&amp;Table_PayItems[[#This Row],[Item]]&amp;" - $"&amp;Table_PayItems[[#This Row],[Unit]],Table_PayItems[[#This Row],[Description]]&amp;" - $"&amp;Table_PayItems[[#This Row],[Unit]])</f>
        <v>Light Std Fdn, Conc Barrier - $Ea</v>
      </c>
      <c r="I3203" s="29" t="str">
        <f>IFERROR(VLOOKUP(ROWS($M$5:M3203),Table_PayItems[[Search Key]:[Concentrated Name]],2,FALSE),"")</f>
        <v>Light Std Fdn, Conc Barrier - $Ea</v>
      </c>
      <c r="J3203" s="1"/>
      <c r="K3203" s="1"/>
      <c r="L3203" s="22">
        <f>IF(ISNUMBER(SEARCH(Pay_Item_Search_Text_2,M3203)),MAX($L$4:L3202)+1,0)</f>
        <v>0</v>
      </c>
      <c r="M3203" s="1" t="str">
        <f>IFERROR(VLOOKUP(ROWS($M$5:M3203),Table_PayItems[[Search Key]:[Concentrated Name]],2,FALSE),"")</f>
        <v>Light Std Fdn, Conc Barrier - $Ea</v>
      </c>
      <c r="N3203" s="1" t="str">
        <f>IFERROR(VLOOKUP(ROWS($M$5:N3203),$L$5:$M$7000,2,FALSE),"")</f>
        <v/>
      </c>
      <c r="O3203" s="1" t="str">
        <f>IFERROR(VLOOKUP(ROWS($O$5:O3203),$K$5:$L$7000,2,FALSE),"")</f>
        <v/>
      </c>
    </row>
    <row r="3204" spans="2:15" ht="15" customHeight="1" x14ac:dyDescent="0.25">
      <c r="B3204" s="178" t="s">
        <v>13864</v>
      </c>
      <c r="C3204" s="178" t="s">
        <v>88</v>
      </c>
      <c r="D3204" s="178" t="s">
        <v>4782</v>
      </c>
      <c r="E3204" s="178" t="s">
        <v>17</v>
      </c>
      <c r="F3204" s="178" t="s">
        <v>17</v>
      </c>
      <c r="G3204" s="1">
        <f>IF(ISNUMBER(Pay_Item_Search_Text),IF(ISNUMBER(IF(FIND(Pay_Item_Search_Text,B3204)=1,1, "FALSE")),MAX(G$4:$G3203)+1,IF(ISNUMBER(Pay_Item_Search_Text),0,IF(ISNUMBER(SEARCH(Pay_Item_Search_Text,H3204)),MAX(G$4:$G3203)+1,0))),IF(ISNUMBER(Pay_Item_Search_Text),0,IF(ISNUMBER(SEARCH(Pay_Item_Search_Text,H3204)),MAX(G$4:$G3203)+1,0)))</f>
        <v>3200</v>
      </c>
      <c r="H3204" s="1" t="str">
        <f>IF(Table_PayItems[[#This Row],[Description]]="_","_ Unique Item - "&amp;Table_PayItems[[#This Row],[Item]]&amp;" - $"&amp;Table_PayItems[[#This Row],[Unit]],Table_PayItems[[#This Row],[Description]]&amp;" - $"&amp;Table_PayItems[[#This Row],[Unit]])</f>
        <v>Light Std Fdn, Rem - $Ea</v>
      </c>
      <c r="I3204" s="29" t="str">
        <f>IFERROR(VLOOKUP(ROWS($M$5:M3204),Table_PayItems[[Search Key]:[Concentrated Name]],2,FALSE),"")</f>
        <v>Light Std Fdn, Rem - $Ea</v>
      </c>
      <c r="J3204" s="1"/>
      <c r="K3204" s="1"/>
      <c r="L3204" s="22">
        <f>IF(ISNUMBER(SEARCH(Pay_Item_Search_Text_2,M3204)),MAX($L$4:L3203)+1,0)</f>
        <v>0</v>
      </c>
      <c r="M3204" s="1" t="str">
        <f>IFERROR(VLOOKUP(ROWS($M$5:M3204),Table_PayItems[[Search Key]:[Concentrated Name]],2,FALSE),"")</f>
        <v>Light Std Fdn, Rem - $Ea</v>
      </c>
      <c r="N3204" s="1" t="str">
        <f>IFERROR(VLOOKUP(ROWS($M$5:N3204),$L$5:$M$7000,2,FALSE),"")</f>
        <v/>
      </c>
      <c r="O3204" s="1" t="str">
        <f>IFERROR(VLOOKUP(ROWS($O$5:O3204),$K$5:$L$7000,2,FALSE),"")</f>
        <v/>
      </c>
    </row>
    <row r="3205" spans="2:15" ht="15" customHeight="1" x14ac:dyDescent="0.25">
      <c r="B3205" s="178" t="s">
        <v>13867</v>
      </c>
      <c r="C3205" s="178" t="s">
        <v>88</v>
      </c>
      <c r="D3205" s="178" t="s">
        <v>4785</v>
      </c>
      <c r="E3205" s="178" t="s">
        <v>17</v>
      </c>
      <c r="F3205" s="178" t="s">
        <v>17</v>
      </c>
      <c r="G3205" s="1">
        <f>IF(ISNUMBER(Pay_Item_Search_Text),IF(ISNUMBER(IF(FIND(Pay_Item_Search_Text,B3205)=1,1, "FALSE")),MAX(G$4:$G3204)+1,IF(ISNUMBER(Pay_Item_Search_Text),0,IF(ISNUMBER(SEARCH(Pay_Item_Search_Text,H3205)),MAX(G$4:$G3204)+1,0))),IF(ISNUMBER(Pay_Item_Search_Text),0,IF(ISNUMBER(SEARCH(Pay_Item_Search_Text,H3205)),MAX(G$4:$G3204)+1,0)))</f>
        <v>3201</v>
      </c>
      <c r="H3205" s="1" t="str">
        <f>IF(Table_PayItems[[#This Row],[Description]]="_","_ Unique Item - "&amp;Table_PayItems[[#This Row],[Item]]&amp;" - $"&amp;Table_PayItems[[#This Row],[Unit]],Table_PayItems[[#This Row],[Description]]&amp;" - $"&amp;Table_PayItems[[#This Row],[Unit]])</f>
        <v>Light Std Shaft, 30 foot or less - $Ea</v>
      </c>
      <c r="I3205" s="29" t="str">
        <f>IFERROR(VLOOKUP(ROWS($M$5:M3205),Table_PayItems[[Search Key]:[Concentrated Name]],2,FALSE),"")</f>
        <v>Light Std Shaft, 30 foot or less - $Ea</v>
      </c>
      <c r="J3205" s="1"/>
      <c r="K3205" s="1"/>
      <c r="L3205" s="22">
        <f>IF(ISNUMBER(SEARCH(Pay_Item_Search_Text_2,M3205)),MAX($L$4:L3204)+1,0)</f>
        <v>678</v>
      </c>
      <c r="M3205" s="1" t="str">
        <f>IFERROR(VLOOKUP(ROWS($M$5:M3205),Table_PayItems[[Search Key]:[Concentrated Name]],2,FALSE),"")</f>
        <v>Light Std Shaft, 30 foot or less - $Ea</v>
      </c>
      <c r="N3205" s="1" t="str">
        <f>IFERROR(VLOOKUP(ROWS($M$5:N3205),$L$5:$M$7000,2,FALSE),"")</f>
        <v/>
      </c>
      <c r="O3205" s="1" t="str">
        <f>IFERROR(VLOOKUP(ROWS($O$5:O3205),$K$5:$L$7000,2,FALSE),"")</f>
        <v/>
      </c>
    </row>
    <row r="3206" spans="2:15" ht="15" customHeight="1" x14ac:dyDescent="0.25">
      <c r="B3206" s="178" t="s">
        <v>13873</v>
      </c>
      <c r="C3206" s="178" t="s">
        <v>88</v>
      </c>
      <c r="D3206" s="178" t="s">
        <v>4791</v>
      </c>
      <c r="E3206" s="178" t="s">
        <v>17</v>
      </c>
      <c r="F3206" s="178" t="s">
        <v>17</v>
      </c>
      <c r="G3206" s="1">
        <f>IF(ISNUMBER(Pay_Item_Search_Text),IF(ISNUMBER(IF(FIND(Pay_Item_Search_Text,B3206)=1,1, "FALSE")),MAX(G$4:$G3205)+1,IF(ISNUMBER(Pay_Item_Search_Text),0,IF(ISNUMBER(SEARCH(Pay_Item_Search_Text,H3206)),MAX(G$4:$G3205)+1,0))),IF(ISNUMBER(Pay_Item_Search_Text),0,IF(ISNUMBER(SEARCH(Pay_Item_Search_Text,H3206)),MAX(G$4:$G3205)+1,0)))</f>
        <v>3202</v>
      </c>
      <c r="H3206" s="1" t="str">
        <f>IF(Table_PayItems[[#This Row],[Description]]="_","_ Unique Item - "&amp;Table_PayItems[[#This Row],[Item]]&amp;" - $"&amp;Table_PayItems[[#This Row],[Unit]],Table_PayItems[[#This Row],[Description]]&amp;" - $"&amp;Table_PayItems[[#This Row],[Unit]])</f>
        <v>Light Std Shaft, 30 foot or less, Double Arm - $Ea</v>
      </c>
      <c r="I3206" s="29" t="str">
        <f>IFERROR(VLOOKUP(ROWS($M$5:M3206),Table_PayItems[[Search Key]:[Concentrated Name]],2,FALSE),"")</f>
        <v>Light Std Shaft, 30 foot or less, Double Arm - $Ea</v>
      </c>
      <c r="J3206" s="1"/>
      <c r="K3206" s="1"/>
      <c r="L3206" s="22">
        <f>IF(ISNUMBER(SEARCH(Pay_Item_Search_Text_2,M3206)),MAX($L$4:L3205)+1,0)</f>
        <v>679</v>
      </c>
      <c r="M3206" s="1" t="str">
        <f>IFERROR(VLOOKUP(ROWS($M$5:M3206),Table_PayItems[[Search Key]:[Concentrated Name]],2,FALSE),"")</f>
        <v>Light Std Shaft, 30 foot or less, Double Arm - $Ea</v>
      </c>
      <c r="N3206" s="1" t="str">
        <f>IFERROR(VLOOKUP(ROWS($M$5:N3206),$L$5:$M$7000,2,FALSE),"")</f>
        <v/>
      </c>
      <c r="O3206" s="1" t="str">
        <f>IFERROR(VLOOKUP(ROWS($O$5:O3206),$K$5:$L$7000,2,FALSE),"")</f>
        <v/>
      </c>
    </row>
    <row r="3207" spans="2:15" ht="15" customHeight="1" x14ac:dyDescent="0.25">
      <c r="B3207" s="178" t="s">
        <v>13870</v>
      </c>
      <c r="C3207" s="178" t="s">
        <v>88</v>
      </c>
      <c r="D3207" s="178" t="s">
        <v>4788</v>
      </c>
      <c r="E3207" s="178" t="s">
        <v>17</v>
      </c>
      <c r="F3207" s="178" t="s">
        <v>17</v>
      </c>
      <c r="G3207" s="1">
        <f>IF(ISNUMBER(Pay_Item_Search_Text),IF(ISNUMBER(IF(FIND(Pay_Item_Search_Text,B3207)=1,1, "FALSE")),MAX(G$4:$G3206)+1,IF(ISNUMBER(Pay_Item_Search_Text),0,IF(ISNUMBER(SEARCH(Pay_Item_Search_Text,H3207)),MAX(G$4:$G3206)+1,0))),IF(ISNUMBER(Pay_Item_Search_Text),0,IF(ISNUMBER(SEARCH(Pay_Item_Search_Text,H3207)),MAX(G$4:$G3206)+1,0)))</f>
        <v>3203</v>
      </c>
      <c r="H3207" s="1" t="str">
        <f>IF(Table_PayItems[[#This Row],[Description]]="_","_ Unique Item - "&amp;Table_PayItems[[#This Row],[Item]]&amp;" - $"&amp;Table_PayItems[[#This Row],[Unit]],Table_PayItems[[#This Row],[Description]]&amp;" - $"&amp;Table_PayItems[[#This Row],[Unit]])</f>
        <v>Light Std Shaft, 30 foot or less, Single Arm - $Ea</v>
      </c>
      <c r="I3207" s="29" t="str">
        <f>IFERROR(VLOOKUP(ROWS($M$5:M3207),Table_PayItems[[Search Key]:[Concentrated Name]],2,FALSE),"")</f>
        <v>Light Std Shaft, 30 foot or less, Single Arm - $Ea</v>
      </c>
      <c r="J3207" s="1"/>
      <c r="K3207" s="1"/>
      <c r="L3207" s="22">
        <f>IF(ISNUMBER(SEARCH(Pay_Item_Search_Text_2,M3207)),MAX($L$4:L3206)+1,0)</f>
        <v>680</v>
      </c>
      <c r="M3207" s="1" t="str">
        <f>IFERROR(VLOOKUP(ROWS($M$5:M3207),Table_PayItems[[Search Key]:[Concentrated Name]],2,FALSE),"")</f>
        <v>Light Std Shaft, 30 foot or less, Single Arm - $Ea</v>
      </c>
      <c r="N3207" s="1" t="str">
        <f>IFERROR(VLOOKUP(ROWS($M$5:N3207),$L$5:$M$7000,2,FALSE),"")</f>
        <v/>
      </c>
      <c r="O3207" s="1" t="str">
        <f>IFERROR(VLOOKUP(ROWS($O$5:O3207),$K$5:$L$7000,2,FALSE),"")</f>
        <v/>
      </c>
    </row>
    <row r="3208" spans="2:15" ht="15" customHeight="1" x14ac:dyDescent="0.25">
      <c r="B3208" s="178" t="s">
        <v>13868</v>
      </c>
      <c r="C3208" s="178" t="s">
        <v>88</v>
      </c>
      <c r="D3208" s="178" t="s">
        <v>4786</v>
      </c>
      <c r="E3208" s="178" t="s">
        <v>17</v>
      </c>
      <c r="F3208" s="178" t="s">
        <v>17</v>
      </c>
      <c r="G3208" s="1">
        <f>IF(ISNUMBER(Pay_Item_Search_Text),IF(ISNUMBER(IF(FIND(Pay_Item_Search_Text,B3208)=1,1, "FALSE")),MAX(G$4:$G3207)+1,IF(ISNUMBER(Pay_Item_Search_Text),0,IF(ISNUMBER(SEARCH(Pay_Item_Search_Text,H3208)),MAX(G$4:$G3207)+1,0))),IF(ISNUMBER(Pay_Item_Search_Text),0,IF(ISNUMBER(SEARCH(Pay_Item_Search_Text,H3208)),MAX(G$4:$G3207)+1,0)))</f>
        <v>3204</v>
      </c>
      <c r="H3208" s="1" t="str">
        <f>IF(Table_PayItems[[#This Row],[Description]]="_","_ Unique Item - "&amp;Table_PayItems[[#This Row],[Item]]&amp;" - $"&amp;Table_PayItems[[#This Row],[Unit]],Table_PayItems[[#This Row],[Description]]&amp;" - $"&amp;Table_PayItems[[#This Row],[Unit]])</f>
        <v>Light Std Shaft, 31 foot to 40 foot - $Ea</v>
      </c>
      <c r="I3208" s="29" t="str">
        <f>IFERROR(VLOOKUP(ROWS($M$5:M3208),Table_PayItems[[Search Key]:[Concentrated Name]],2,FALSE),"")</f>
        <v>Light Std Shaft, 31 foot to 40 foot - $Ea</v>
      </c>
      <c r="J3208" s="1"/>
      <c r="K3208" s="1"/>
      <c r="L3208" s="22">
        <f>IF(ISNUMBER(SEARCH(Pay_Item_Search_Text_2,M3208)),MAX($L$4:L3207)+1,0)</f>
        <v>681</v>
      </c>
      <c r="M3208" s="1" t="str">
        <f>IFERROR(VLOOKUP(ROWS($M$5:M3208),Table_PayItems[[Search Key]:[Concentrated Name]],2,FALSE),"")</f>
        <v>Light Std Shaft, 31 foot to 40 foot - $Ea</v>
      </c>
      <c r="N3208" s="1" t="str">
        <f>IFERROR(VLOOKUP(ROWS($M$5:N3208),$L$5:$M$7000,2,FALSE),"")</f>
        <v/>
      </c>
      <c r="O3208" s="1" t="str">
        <f>IFERROR(VLOOKUP(ROWS($O$5:O3208),$K$5:$L$7000,2,FALSE),"")</f>
        <v/>
      </c>
    </row>
    <row r="3209" spans="2:15" ht="15" customHeight="1" x14ac:dyDescent="0.25">
      <c r="B3209" s="178" t="s">
        <v>13874</v>
      </c>
      <c r="C3209" s="178" t="s">
        <v>88</v>
      </c>
      <c r="D3209" s="178" t="s">
        <v>4792</v>
      </c>
      <c r="E3209" s="178" t="s">
        <v>17</v>
      </c>
      <c r="F3209" s="178" t="s">
        <v>17</v>
      </c>
      <c r="G3209" s="1">
        <f>IF(ISNUMBER(Pay_Item_Search_Text),IF(ISNUMBER(IF(FIND(Pay_Item_Search_Text,B3209)=1,1, "FALSE")),MAX(G$4:$G3208)+1,IF(ISNUMBER(Pay_Item_Search_Text),0,IF(ISNUMBER(SEARCH(Pay_Item_Search_Text,H3209)),MAX(G$4:$G3208)+1,0))),IF(ISNUMBER(Pay_Item_Search_Text),0,IF(ISNUMBER(SEARCH(Pay_Item_Search_Text,H3209)),MAX(G$4:$G3208)+1,0)))</f>
        <v>3205</v>
      </c>
      <c r="H3209" s="1" t="str">
        <f>IF(Table_PayItems[[#This Row],[Description]]="_","_ Unique Item - "&amp;Table_PayItems[[#This Row],[Item]]&amp;" - $"&amp;Table_PayItems[[#This Row],[Unit]],Table_PayItems[[#This Row],[Description]]&amp;" - $"&amp;Table_PayItems[[#This Row],[Unit]])</f>
        <v>Light Std Shaft, 31 foot to 40 foot, Double Arm - $Ea</v>
      </c>
      <c r="I3209" s="29" t="str">
        <f>IFERROR(VLOOKUP(ROWS($M$5:M3209),Table_PayItems[[Search Key]:[Concentrated Name]],2,FALSE),"")</f>
        <v>Light Std Shaft, 31 foot to 40 foot, Double Arm - $Ea</v>
      </c>
      <c r="J3209" s="1"/>
      <c r="K3209" s="1"/>
      <c r="L3209" s="22">
        <f>IF(ISNUMBER(SEARCH(Pay_Item_Search_Text_2,M3209)),MAX($L$4:L3208)+1,0)</f>
        <v>682</v>
      </c>
      <c r="M3209" s="1" t="str">
        <f>IFERROR(VLOOKUP(ROWS($M$5:M3209),Table_PayItems[[Search Key]:[Concentrated Name]],2,FALSE),"")</f>
        <v>Light Std Shaft, 31 foot to 40 foot, Double Arm - $Ea</v>
      </c>
      <c r="N3209" s="1" t="str">
        <f>IFERROR(VLOOKUP(ROWS($M$5:N3209),$L$5:$M$7000,2,FALSE),"")</f>
        <v/>
      </c>
      <c r="O3209" s="1" t="str">
        <f>IFERROR(VLOOKUP(ROWS($O$5:O3209),$K$5:$L$7000,2,FALSE),"")</f>
        <v/>
      </c>
    </row>
    <row r="3210" spans="2:15" ht="15" customHeight="1" x14ac:dyDescent="0.25">
      <c r="B3210" s="178" t="s">
        <v>13871</v>
      </c>
      <c r="C3210" s="178" t="s">
        <v>88</v>
      </c>
      <c r="D3210" s="178" t="s">
        <v>4789</v>
      </c>
      <c r="E3210" s="178" t="s">
        <v>17</v>
      </c>
      <c r="F3210" s="178" t="s">
        <v>17</v>
      </c>
      <c r="G3210" s="1">
        <f>IF(ISNUMBER(Pay_Item_Search_Text),IF(ISNUMBER(IF(FIND(Pay_Item_Search_Text,B3210)=1,1, "FALSE")),MAX(G$4:$G3209)+1,IF(ISNUMBER(Pay_Item_Search_Text),0,IF(ISNUMBER(SEARCH(Pay_Item_Search_Text,H3210)),MAX(G$4:$G3209)+1,0))),IF(ISNUMBER(Pay_Item_Search_Text),0,IF(ISNUMBER(SEARCH(Pay_Item_Search_Text,H3210)),MAX(G$4:$G3209)+1,0)))</f>
        <v>3206</v>
      </c>
      <c r="H3210" s="1" t="str">
        <f>IF(Table_PayItems[[#This Row],[Description]]="_","_ Unique Item - "&amp;Table_PayItems[[#This Row],[Item]]&amp;" - $"&amp;Table_PayItems[[#This Row],[Unit]],Table_PayItems[[#This Row],[Description]]&amp;" - $"&amp;Table_PayItems[[#This Row],[Unit]])</f>
        <v>Light Std Shaft, 31 foot to 40 foot, Single Arm - $Ea</v>
      </c>
      <c r="I3210" s="29" t="str">
        <f>IFERROR(VLOOKUP(ROWS($M$5:M3210),Table_PayItems[[Search Key]:[Concentrated Name]],2,FALSE),"")</f>
        <v>Light Std Shaft, 31 foot to 40 foot, Single Arm - $Ea</v>
      </c>
      <c r="J3210" s="1"/>
      <c r="K3210" s="1"/>
      <c r="L3210" s="22">
        <f>IF(ISNUMBER(SEARCH(Pay_Item_Search_Text_2,M3210)),MAX($L$4:L3209)+1,0)</f>
        <v>683</v>
      </c>
      <c r="M3210" s="1" t="str">
        <f>IFERROR(VLOOKUP(ROWS($M$5:M3210),Table_PayItems[[Search Key]:[Concentrated Name]],2,FALSE),"")</f>
        <v>Light Std Shaft, 31 foot to 40 foot, Single Arm - $Ea</v>
      </c>
      <c r="N3210" s="1" t="str">
        <f>IFERROR(VLOOKUP(ROWS($M$5:N3210),$L$5:$M$7000,2,FALSE),"")</f>
        <v/>
      </c>
      <c r="O3210" s="1" t="str">
        <f>IFERROR(VLOOKUP(ROWS($O$5:O3210),$K$5:$L$7000,2,FALSE),"")</f>
        <v/>
      </c>
    </row>
    <row r="3211" spans="2:15" ht="15" customHeight="1" x14ac:dyDescent="0.25">
      <c r="B3211" s="178" t="s">
        <v>13869</v>
      </c>
      <c r="C3211" s="178" t="s">
        <v>88</v>
      </c>
      <c r="D3211" s="178" t="s">
        <v>4787</v>
      </c>
      <c r="E3211" s="178" t="s">
        <v>17</v>
      </c>
      <c r="F3211" s="178" t="s">
        <v>17</v>
      </c>
      <c r="G3211" s="1">
        <f>IF(ISNUMBER(Pay_Item_Search_Text),IF(ISNUMBER(IF(FIND(Pay_Item_Search_Text,B3211)=1,1, "FALSE")),MAX(G$4:$G3210)+1,IF(ISNUMBER(Pay_Item_Search_Text),0,IF(ISNUMBER(SEARCH(Pay_Item_Search_Text,H3211)),MAX(G$4:$G3210)+1,0))),IF(ISNUMBER(Pay_Item_Search_Text),0,IF(ISNUMBER(SEARCH(Pay_Item_Search_Text,H3211)),MAX(G$4:$G3210)+1,0)))</f>
        <v>3207</v>
      </c>
      <c r="H3211" s="1" t="str">
        <f>IF(Table_PayItems[[#This Row],[Description]]="_","_ Unique Item - "&amp;Table_PayItems[[#This Row],[Item]]&amp;" - $"&amp;Table_PayItems[[#This Row],[Unit]],Table_PayItems[[#This Row],[Description]]&amp;" - $"&amp;Table_PayItems[[#This Row],[Unit]])</f>
        <v>Light Std Shaft, 41 foot to 50 foot - $Ea</v>
      </c>
      <c r="I3211" s="29" t="str">
        <f>IFERROR(VLOOKUP(ROWS($M$5:M3211),Table_PayItems[[Search Key]:[Concentrated Name]],2,FALSE),"")</f>
        <v>Light Std Shaft, 41 foot to 50 foot - $Ea</v>
      </c>
      <c r="J3211" s="1"/>
      <c r="K3211" s="1"/>
      <c r="L3211" s="22">
        <f>IF(ISNUMBER(SEARCH(Pay_Item_Search_Text_2,M3211)),MAX($L$4:L3210)+1,0)</f>
        <v>684</v>
      </c>
      <c r="M3211" s="1" t="str">
        <f>IFERROR(VLOOKUP(ROWS($M$5:M3211),Table_PayItems[[Search Key]:[Concentrated Name]],2,FALSE),"")</f>
        <v>Light Std Shaft, 41 foot to 50 foot - $Ea</v>
      </c>
      <c r="N3211" s="1" t="str">
        <f>IFERROR(VLOOKUP(ROWS($M$5:N3211),$L$5:$M$7000,2,FALSE),"")</f>
        <v/>
      </c>
      <c r="O3211" s="1" t="str">
        <f>IFERROR(VLOOKUP(ROWS($O$5:O3211),$K$5:$L$7000,2,FALSE),"")</f>
        <v/>
      </c>
    </row>
    <row r="3212" spans="2:15" ht="15" customHeight="1" x14ac:dyDescent="0.25">
      <c r="B3212" s="178" t="s">
        <v>13875</v>
      </c>
      <c r="C3212" s="178" t="s">
        <v>88</v>
      </c>
      <c r="D3212" s="178" t="s">
        <v>4793</v>
      </c>
      <c r="E3212" s="178" t="s">
        <v>17</v>
      </c>
      <c r="F3212" s="178" t="s">
        <v>17</v>
      </c>
      <c r="G3212" s="1">
        <f>IF(ISNUMBER(Pay_Item_Search_Text),IF(ISNUMBER(IF(FIND(Pay_Item_Search_Text,B3212)=1,1, "FALSE")),MAX(G$4:$G3211)+1,IF(ISNUMBER(Pay_Item_Search_Text),0,IF(ISNUMBER(SEARCH(Pay_Item_Search_Text,H3212)),MAX(G$4:$G3211)+1,0))),IF(ISNUMBER(Pay_Item_Search_Text),0,IF(ISNUMBER(SEARCH(Pay_Item_Search_Text,H3212)),MAX(G$4:$G3211)+1,0)))</f>
        <v>3208</v>
      </c>
      <c r="H3212" s="1" t="str">
        <f>IF(Table_PayItems[[#This Row],[Description]]="_","_ Unique Item - "&amp;Table_PayItems[[#This Row],[Item]]&amp;" - $"&amp;Table_PayItems[[#This Row],[Unit]],Table_PayItems[[#This Row],[Description]]&amp;" - $"&amp;Table_PayItems[[#This Row],[Unit]])</f>
        <v>Light Std Shaft, 41 foot to 50 foot, Double Arm - $Ea</v>
      </c>
      <c r="I3212" s="29" t="str">
        <f>IFERROR(VLOOKUP(ROWS($M$5:M3212),Table_PayItems[[Search Key]:[Concentrated Name]],2,FALSE),"")</f>
        <v>Light Std Shaft, 41 foot to 50 foot, Double Arm - $Ea</v>
      </c>
      <c r="J3212" s="1"/>
      <c r="K3212" s="1"/>
      <c r="L3212" s="22">
        <f>IF(ISNUMBER(SEARCH(Pay_Item_Search_Text_2,M3212)),MAX($L$4:L3211)+1,0)</f>
        <v>685</v>
      </c>
      <c r="M3212" s="1" t="str">
        <f>IFERROR(VLOOKUP(ROWS($M$5:M3212),Table_PayItems[[Search Key]:[Concentrated Name]],2,FALSE),"")</f>
        <v>Light Std Shaft, 41 foot to 50 foot, Double Arm - $Ea</v>
      </c>
      <c r="N3212" s="1" t="str">
        <f>IFERROR(VLOOKUP(ROWS($M$5:N3212),$L$5:$M$7000,2,FALSE),"")</f>
        <v/>
      </c>
      <c r="O3212" s="1" t="str">
        <f>IFERROR(VLOOKUP(ROWS($O$5:O3212),$K$5:$L$7000,2,FALSE),"")</f>
        <v/>
      </c>
    </row>
    <row r="3213" spans="2:15" ht="15" customHeight="1" x14ac:dyDescent="0.25">
      <c r="B3213" s="178" t="s">
        <v>13872</v>
      </c>
      <c r="C3213" s="178" t="s">
        <v>88</v>
      </c>
      <c r="D3213" s="178" t="s">
        <v>4790</v>
      </c>
      <c r="E3213" s="178" t="s">
        <v>17</v>
      </c>
      <c r="F3213" s="178" t="s">
        <v>17</v>
      </c>
      <c r="G3213" s="1">
        <f>IF(ISNUMBER(Pay_Item_Search_Text),IF(ISNUMBER(IF(FIND(Pay_Item_Search_Text,B3213)=1,1, "FALSE")),MAX(G$4:$G3212)+1,IF(ISNUMBER(Pay_Item_Search_Text),0,IF(ISNUMBER(SEARCH(Pay_Item_Search_Text,H3213)),MAX(G$4:$G3212)+1,0))),IF(ISNUMBER(Pay_Item_Search_Text),0,IF(ISNUMBER(SEARCH(Pay_Item_Search_Text,H3213)),MAX(G$4:$G3212)+1,0)))</f>
        <v>3209</v>
      </c>
      <c r="H3213" s="1" t="str">
        <f>IF(Table_PayItems[[#This Row],[Description]]="_","_ Unique Item - "&amp;Table_PayItems[[#This Row],[Item]]&amp;" - $"&amp;Table_PayItems[[#This Row],[Unit]],Table_PayItems[[#This Row],[Description]]&amp;" - $"&amp;Table_PayItems[[#This Row],[Unit]])</f>
        <v>Light Std Shaft, 41 foot to 50 foot, Single Arm - $Ea</v>
      </c>
      <c r="I3213" s="29" t="str">
        <f>IFERROR(VLOOKUP(ROWS($M$5:M3213),Table_PayItems[[Search Key]:[Concentrated Name]],2,FALSE),"")</f>
        <v>Light Std Shaft, 41 foot to 50 foot, Single Arm - $Ea</v>
      </c>
      <c r="J3213" s="1"/>
      <c r="K3213" s="1"/>
      <c r="L3213" s="22">
        <f>IF(ISNUMBER(SEARCH(Pay_Item_Search_Text_2,M3213)),MAX($L$4:L3212)+1,0)</f>
        <v>686</v>
      </c>
      <c r="M3213" s="1" t="str">
        <f>IFERROR(VLOOKUP(ROWS($M$5:M3213),Table_PayItems[[Search Key]:[Concentrated Name]],2,FALSE),"")</f>
        <v>Light Std Shaft, 41 foot to 50 foot, Single Arm - $Ea</v>
      </c>
      <c r="N3213" s="1" t="str">
        <f>IFERROR(VLOOKUP(ROWS($M$5:N3213),$L$5:$M$7000,2,FALSE),"")</f>
        <v/>
      </c>
      <c r="O3213" s="1" t="str">
        <f>IFERROR(VLOOKUP(ROWS($O$5:O3213),$K$5:$L$7000,2,FALSE),"")</f>
        <v/>
      </c>
    </row>
    <row r="3214" spans="2:15" ht="15" customHeight="1" x14ac:dyDescent="0.25">
      <c r="B3214" s="178" t="s">
        <v>13876</v>
      </c>
      <c r="C3214" s="178" t="s">
        <v>88</v>
      </c>
      <c r="D3214" s="178" t="s">
        <v>4794</v>
      </c>
      <c r="E3214" s="178" t="s">
        <v>17</v>
      </c>
      <c r="F3214" s="178" t="s">
        <v>17</v>
      </c>
      <c r="G3214" s="1">
        <f>IF(ISNUMBER(Pay_Item_Search_Text),IF(ISNUMBER(IF(FIND(Pay_Item_Search_Text,B3214)=1,1, "FALSE")),MAX(G$4:$G3213)+1,IF(ISNUMBER(Pay_Item_Search_Text),0,IF(ISNUMBER(SEARCH(Pay_Item_Search_Text,H3214)),MAX(G$4:$G3213)+1,0))),IF(ISNUMBER(Pay_Item_Search_Text),0,IF(ISNUMBER(SEARCH(Pay_Item_Search_Text,H3214)),MAX(G$4:$G3213)+1,0)))</f>
        <v>3210</v>
      </c>
      <c r="H3214" s="1" t="str">
        <f>IF(Table_PayItems[[#This Row],[Description]]="_","_ Unique Item - "&amp;Table_PayItems[[#This Row],[Item]]&amp;" - $"&amp;Table_PayItems[[#This Row],[Unit]],Table_PayItems[[#This Row],[Description]]&amp;" - $"&amp;Table_PayItems[[#This Row],[Unit]])</f>
        <v>Light Std Shaft, Install - $Ea</v>
      </c>
      <c r="I3214" s="29" t="str">
        <f>IFERROR(VLOOKUP(ROWS($M$5:M3214),Table_PayItems[[Search Key]:[Concentrated Name]],2,FALSE),"")</f>
        <v>Light Std Shaft, Install - $Ea</v>
      </c>
      <c r="J3214" s="1"/>
      <c r="K3214" s="1"/>
      <c r="L3214" s="22">
        <f>IF(ISNUMBER(SEARCH(Pay_Item_Search_Text_2,M3214)),MAX($L$4:L3213)+1,0)</f>
        <v>0</v>
      </c>
      <c r="M3214" s="1" t="str">
        <f>IFERROR(VLOOKUP(ROWS($M$5:M3214),Table_PayItems[[Search Key]:[Concentrated Name]],2,FALSE),"")</f>
        <v>Light Std Shaft, Install - $Ea</v>
      </c>
      <c r="N3214" s="1" t="str">
        <f>IFERROR(VLOOKUP(ROWS($M$5:N3214),$L$5:$M$7000,2,FALSE),"")</f>
        <v/>
      </c>
      <c r="O3214" s="1" t="str">
        <f>IFERROR(VLOOKUP(ROWS($O$5:O3214),$K$5:$L$7000,2,FALSE),"")</f>
        <v/>
      </c>
    </row>
    <row r="3215" spans="2:15" ht="15" customHeight="1" x14ac:dyDescent="0.25">
      <c r="B3215" s="178" t="s">
        <v>13877</v>
      </c>
      <c r="C3215" s="178" t="s">
        <v>88</v>
      </c>
      <c r="D3215" s="178" t="s">
        <v>4795</v>
      </c>
      <c r="E3215" s="178" t="s">
        <v>7931</v>
      </c>
      <c r="F3215" s="178" t="s">
        <v>17</v>
      </c>
      <c r="G3215" s="1">
        <f>IF(ISNUMBER(Pay_Item_Search_Text),IF(ISNUMBER(IF(FIND(Pay_Item_Search_Text,B3215)=1,1, "FALSE")),MAX(G$4:$G3214)+1,IF(ISNUMBER(Pay_Item_Search_Text),0,IF(ISNUMBER(SEARCH(Pay_Item_Search_Text,H3215)),MAX(G$4:$G3214)+1,0))),IF(ISNUMBER(Pay_Item_Search_Text),0,IF(ISNUMBER(SEARCH(Pay_Item_Search_Text,H3215)),MAX(G$4:$G3214)+1,0)))</f>
        <v>3211</v>
      </c>
      <c r="H3215" s="1" t="str">
        <f>IF(Table_PayItems[[#This Row],[Description]]="_","_ Unique Item - "&amp;Table_PayItems[[#This Row],[Item]]&amp;" - $"&amp;Table_PayItems[[#This Row],[Unit]],Table_PayItems[[#This Row],[Description]]&amp;" - $"&amp;Table_PayItems[[#This Row],[Unit]])</f>
        <v>Light Std Shaft, Install Salv - $Ea</v>
      </c>
      <c r="I3215" s="29" t="str">
        <f>IFERROR(VLOOKUP(ROWS($M$5:M3215),Table_PayItems[[Search Key]:[Concentrated Name]],2,FALSE),"")</f>
        <v>Light Std Shaft, Install Salv - $Ea</v>
      </c>
      <c r="J3215" s="1"/>
      <c r="K3215" s="1"/>
      <c r="L3215" s="22">
        <f>IF(ISNUMBER(SEARCH(Pay_Item_Search_Text_2,M3215)),MAX($L$4:L3214)+1,0)</f>
        <v>0</v>
      </c>
      <c r="M3215" s="1" t="str">
        <f>IFERROR(VLOOKUP(ROWS($M$5:M3215),Table_PayItems[[Search Key]:[Concentrated Name]],2,FALSE),"")</f>
        <v>Light Std Shaft, Install Salv - $Ea</v>
      </c>
      <c r="N3215" s="1" t="str">
        <f>IFERROR(VLOOKUP(ROWS($M$5:N3215),$L$5:$M$7000,2,FALSE),"")</f>
        <v/>
      </c>
      <c r="O3215" s="1" t="str">
        <f>IFERROR(VLOOKUP(ROWS($O$5:O3215),$K$5:$L$7000,2,FALSE),"")</f>
        <v/>
      </c>
    </row>
    <row r="3216" spans="2:15" ht="15" customHeight="1" x14ac:dyDescent="0.25">
      <c r="B3216" s="178" t="s">
        <v>13878</v>
      </c>
      <c r="C3216" s="178" t="s">
        <v>88</v>
      </c>
      <c r="D3216" s="178" t="s">
        <v>4796</v>
      </c>
      <c r="E3216" s="178" t="s">
        <v>17</v>
      </c>
      <c r="F3216" s="178" t="s">
        <v>17</v>
      </c>
      <c r="G3216" s="1">
        <f>IF(ISNUMBER(Pay_Item_Search_Text),IF(ISNUMBER(IF(FIND(Pay_Item_Search_Text,B3216)=1,1, "FALSE")),MAX(G$4:$G3215)+1,IF(ISNUMBER(Pay_Item_Search_Text),0,IF(ISNUMBER(SEARCH(Pay_Item_Search_Text,H3216)),MAX(G$4:$G3215)+1,0))),IF(ISNUMBER(Pay_Item_Search_Text),0,IF(ISNUMBER(SEARCH(Pay_Item_Search_Text,H3216)),MAX(G$4:$G3215)+1,0)))</f>
        <v>3212</v>
      </c>
      <c r="H3216" s="1" t="str">
        <f>IF(Table_PayItems[[#This Row],[Description]]="_","_ Unique Item - "&amp;Table_PayItems[[#This Row],[Item]]&amp;" - $"&amp;Table_PayItems[[#This Row],[Unit]],Table_PayItems[[#This Row],[Description]]&amp;" - $"&amp;Table_PayItems[[#This Row],[Unit]])</f>
        <v>Light Std Shaft, Rem - $Ea</v>
      </c>
      <c r="I3216" s="29" t="str">
        <f>IFERROR(VLOOKUP(ROWS($M$5:M3216),Table_PayItems[[Search Key]:[Concentrated Name]],2,FALSE),"")</f>
        <v>Light Std Shaft, Rem - $Ea</v>
      </c>
      <c r="J3216" s="1"/>
      <c r="K3216" s="1"/>
      <c r="L3216" s="22">
        <f>IF(ISNUMBER(SEARCH(Pay_Item_Search_Text_2,M3216)),MAX($L$4:L3215)+1,0)</f>
        <v>0</v>
      </c>
      <c r="M3216" s="1" t="str">
        <f>IFERROR(VLOOKUP(ROWS($M$5:M3216),Table_PayItems[[Search Key]:[Concentrated Name]],2,FALSE),"")</f>
        <v>Light Std Shaft, Rem - $Ea</v>
      </c>
      <c r="N3216" s="1" t="str">
        <f>IFERROR(VLOOKUP(ROWS($M$5:N3216),$L$5:$M$7000,2,FALSE),"")</f>
        <v/>
      </c>
      <c r="O3216" s="1" t="str">
        <f>IFERROR(VLOOKUP(ROWS($O$5:O3216),$K$5:$L$7000,2,FALSE),"")</f>
        <v/>
      </c>
    </row>
    <row r="3217" spans="2:15" ht="15" customHeight="1" x14ac:dyDescent="0.25">
      <c r="B3217" s="178" t="s">
        <v>13879</v>
      </c>
      <c r="C3217" s="178" t="s">
        <v>88</v>
      </c>
      <c r="D3217" s="178" t="s">
        <v>4797</v>
      </c>
      <c r="E3217" s="178" t="s">
        <v>17</v>
      </c>
      <c r="F3217" s="178" t="s">
        <v>17</v>
      </c>
      <c r="G3217" s="1">
        <f>IF(ISNUMBER(Pay_Item_Search_Text),IF(ISNUMBER(IF(FIND(Pay_Item_Search_Text,B3217)=1,1, "FALSE")),MAX(G$4:$G3216)+1,IF(ISNUMBER(Pay_Item_Search_Text),0,IF(ISNUMBER(SEARCH(Pay_Item_Search_Text,H3217)),MAX(G$4:$G3216)+1,0))),IF(ISNUMBER(Pay_Item_Search_Text),0,IF(ISNUMBER(SEARCH(Pay_Item_Search_Text,H3217)),MAX(G$4:$G3216)+1,0)))</f>
        <v>3213</v>
      </c>
      <c r="H3217" s="1" t="str">
        <f>IF(Table_PayItems[[#This Row],[Description]]="_","_ Unique Item - "&amp;Table_PayItems[[#This Row],[Item]]&amp;" - $"&amp;Table_PayItems[[#This Row],[Unit]],Table_PayItems[[#This Row],[Description]]&amp;" - $"&amp;Table_PayItems[[#This Row],[Unit]])</f>
        <v>Light Std Shaft, Rem and Salv - $Ea</v>
      </c>
      <c r="I3217" s="29" t="str">
        <f>IFERROR(VLOOKUP(ROWS($M$5:M3217),Table_PayItems[[Search Key]:[Concentrated Name]],2,FALSE),"")</f>
        <v>Light Std Shaft, Rem and Salv - $Ea</v>
      </c>
      <c r="J3217" s="1"/>
      <c r="K3217" s="1"/>
      <c r="L3217" s="22">
        <f>IF(ISNUMBER(SEARCH(Pay_Item_Search_Text_2,M3217)),MAX($L$4:L3216)+1,0)</f>
        <v>0</v>
      </c>
      <c r="M3217" s="1" t="str">
        <f>IFERROR(VLOOKUP(ROWS($M$5:M3217),Table_PayItems[[Search Key]:[Concentrated Name]],2,FALSE),"")</f>
        <v>Light Std Shaft, Rem and Salv - $Ea</v>
      </c>
      <c r="N3217" s="1" t="str">
        <f>IFERROR(VLOOKUP(ROWS($M$5:N3217),$L$5:$M$7000,2,FALSE),"")</f>
        <v/>
      </c>
      <c r="O3217" s="1" t="str">
        <f>IFERROR(VLOOKUP(ROWS($O$5:O3217),$K$5:$L$7000,2,FALSE),"")</f>
        <v/>
      </c>
    </row>
    <row r="3218" spans="2:15" ht="15" customHeight="1" x14ac:dyDescent="0.25">
      <c r="B3218" s="178" t="s">
        <v>13880</v>
      </c>
      <c r="C3218" s="178" t="s">
        <v>88</v>
      </c>
      <c r="D3218" s="178" t="s">
        <v>4798</v>
      </c>
      <c r="E3218" s="178" t="s">
        <v>17</v>
      </c>
      <c r="F3218" s="178" t="s">
        <v>17</v>
      </c>
      <c r="G3218" s="1">
        <f>IF(ISNUMBER(Pay_Item_Search_Text),IF(ISNUMBER(IF(FIND(Pay_Item_Search_Text,B3218)=1,1, "FALSE")),MAX(G$4:$G3217)+1,IF(ISNUMBER(Pay_Item_Search_Text),0,IF(ISNUMBER(SEARCH(Pay_Item_Search_Text,H3218)),MAX(G$4:$G3217)+1,0))),IF(ISNUMBER(Pay_Item_Search_Text),0,IF(ISNUMBER(SEARCH(Pay_Item_Search_Text,H3218)),MAX(G$4:$G3217)+1,0)))</f>
        <v>3214</v>
      </c>
      <c r="H3218" s="1" t="str">
        <f>IF(Table_PayItems[[#This Row],[Description]]="_","_ Unique Item - "&amp;Table_PayItems[[#This Row],[Item]]&amp;" - $"&amp;Table_PayItems[[#This Row],[Unit]],Table_PayItems[[#This Row],[Description]]&amp;" - $"&amp;Table_PayItems[[#This Row],[Unit]])</f>
        <v>Light Std Shaft, Square, 10 foot - $Ea</v>
      </c>
      <c r="I3218" s="29" t="str">
        <f>IFERROR(VLOOKUP(ROWS($M$5:M3218),Table_PayItems[[Search Key]:[Concentrated Name]],2,FALSE),"")</f>
        <v>Light Std Shaft, Square, 10 foot - $Ea</v>
      </c>
      <c r="J3218" s="1"/>
      <c r="K3218" s="1"/>
      <c r="L3218" s="22">
        <f>IF(ISNUMBER(SEARCH(Pay_Item_Search_Text_2,M3218)),MAX($L$4:L3217)+1,0)</f>
        <v>687</v>
      </c>
      <c r="M3218" s="1" t="str">
        <f>IFERROR(VLOOKUP(ROWS($M$5:M3218),Table_PayItems[[Search Key]:[Concentrated Name]],2,FALSE),"")</f>
        <v>Light Std Shaft, Square, 10 foot - $Ea</v>
      </c>
      <c r="N3218" s="1" t="str">
        <f>IFERROR(VLOOKUP(ROWS($M$5:N3218),$L$5:$M$7000,2,FALSE),"")</f>
        <v/>
      </c>
      <c r="O3218" s="1" t="str">
        <f>IFERROR(VLOOKUP(ROWS($O$5:O3218),$K$5:$L$7000,2,FALSE),"")</f>
        <v/>
      </c>
    </row>
    <row r="3219" spans="2:15" ht="15" customHeight="1" x14ac:dyDescent="0.25">
      <c r="B3219" s="178" t="s">
        <v>13881</v>
      </c>
      <c r="C3219" s="178" t="s">
        <v>88</v>
      </c>
      <c r="D3219" s="178" t="s">
        <v>4799</v>
      </c>
      <c r="E3219" s="178" t="s">
        <v>17</v>
      </c>
      <c r="F3219" s="178" t="s">
        <v>17</v>
      </c>
      <c r="G3219" s="1">
        <f>IF(ISNUMBER(Pay_Item_Search_Text),IF(ISNUMBER(IF(FIND(Pay_Item_Search_Text,B3219)=1,1, "FALSE")),MAX(G$4:$G3218)+1,IF(ISNUMBER(Pay_Item_Search_Text),0,IF(ISNUMBER(SEARCH(Pay_Item_Search_Text,H3219)),MAX(G$4:$G3218)+1,0))),IF(ISNUMBER(Pay_Item_Search_Text),0,IF(ISNUMBER(SEARCH(Pay_Item_Search_Text,H3219)),MAX(G$4:$G3218)+1,0)))</f>
        <v>3215</v>
      </c>
      <c r="H3219" s="1" t="str">
        <f>IF(Table_PayItems[[#This Row],[Description]]="_","_ Unique Item - "&amp;Table_PayItems[[#This Row],[Item]]&amp;" - $"&amp;Table_PayItems[[#This Row],[Unit]],Table_PayItems[[#This Row],[Description]]&amp;" - $"&amp;Table_PayItems[[#This Row],[Unit]])</f>
        <v>Light Std Shaft, Square, 15 foot - $Ea</v>
      </c>
      <c r="I3219" s="29" t="str">
        <f>IFERROR(VLOOKUP(ROWS($M$5:M3219),Table_PayItems[[Search Key]:[Concentrated Name]],2,FALSE),"")</f>
        <v>Light Std Shaft, Square, 15 foot - $Ea</v>
      </c>
      <c r="J3219" s="1"/>
      <c r="K3219" s="1"/>
      <c r="L3219" s="22">
        <f>IF(ISNUMBER(SEARCH(Pay_Item_Search_Text_2,M3219)),MAX($L$4:L3218)+1,0)</f>
        <v>0</v>
      </c>
      <c r="M3219" s="1" t="str">
        <f>IFERROR(VLOOKUP(ROWS($M$5:M3219),Table_PayItems[[Search Key]:[Concentrated Name]],2,FALSE),"")</f>
        <v>Light Std Shaft, Square, 15 foot - $Ea</v>
      </c>
      <c r="N3219" s="1" t="str">
        <f>IFERROR(VLOOKUP(ROWS($M$5:N3219),$L$5:$M$7000,2,FALSE),"")</f>
        <v/>
      </c>
      <c r="O3219" s="1" t="str">
        <f>IFERROR(VLOOKUP(ROWS($O$5:O3219),$K$5:$L$7000,2,FALSE),"")</f>
        <v/>
      </c>
    </row>
    <row r="3220" spans="2:15" ht="15" customHeight="1" x14ac:dyDescent="0.25">
      <c r="B3220" s="178" t="s">
        <v>13883</v>
      </c>
      <c r="C3220" s="178" t="s">
        <v>88</v>
      </c>
      <c r="D3220" s="178" t="s">
        <v>4801</v>
      </c>
      <c r="E3220" s="178" t="s">
        <v>17</v>
      </c>
      <c r="F3220" s="178" t="s">
        <v>17</v>
      </c>
      <c r="G3220" s="1">
        <f>IF(ISNUMBER(Pay_Item_Search_Text),IF(ISNUMBER(IF(FIND(Pay_Item_Search_Text,B3220)=1,1, "FALSE")),MAX(G$4:$G3219)+1,IF(ISNUMBER(Pay_Item_Search_Text),0,IF(ISNUMBER(SEARCH(Pay_Item_Search_Text,H3220)),MAX(G$4:$G3219)+1,0))),IF(ISNUMBER(Pay_Item_Search_Text),0,IF(ISNUMBER(SEARCH(Pay_Item_Search_Text,H3220)),MAX(G$4:$G3219)+1,0)))</f>
        <v>3216</v>
      </c>
      <c r="H3220" s="1" t="str">
        <f>IF(Table_PayItems[[#This Row],[Description]]="_","_ Unique Item - "&amp;Table_PayItems[[#This Row],[Item]]&amp;" - $"&amp;Table_PayItems[[#This Row],[Unit]],Table_PayItems[[#This Row],[Description]]&amp;" - $"&amp;Table_PayItems[[#This Row],[Unit]])</f>
        <v>Light Std Shaft, Square, 16 foot - $Ea</v>
      </c>
      <c r="I3220" s="29" t="str">
        <f>IFERROR(VLOOKUP(ROWS($M$5:M3220),Table_PayItems[[Search Key]:[Concentrated Name]],2,FALSE),"")</f>
        <v>Light Std Shaft, Square, 16 foot - $Ea</v>
      </c>
      <c r="J3220" s="1"/>
      <c r="K3220" s="1"/>
      <c r="L3220" s="22">
        <f>IF(ISNUMBER(SEARCH(Pay_Item_Search_Text_2,M3220)),MAX($L$4:L3219)+1,0)</f>
        <v>0</v>
      </c>
      <c r="M3220" s="1" t="str">
        <f>IFERROR(VLOOKUP(ROWS($M$5:M3220),Table_PayItems[[Search Key]:[Concentrated Name]],2,FALSE),"")</f>
        <v>Light Std Shaft, Square, 16 foot - $Ea</v>
      </c>
      <c r="N3220" s="1" t="str">
        <f>IFERROR(VLOOKUP(ROWS($M$5:N3220),$L$5:$M$7000,2,FALSE),"")</f>
        <v/>
      </c>
      <c r="O3220" s="1" t="str">
        <f>IFERROR(VLOOKUP(ROWS($O$5:O3220),$K$5:$L$7000,2,FALSE),"")</f>
        <v/>
      </c>
    </row>
    <row r="3221" spans="2:15" ht="15" customHeight="1" x14ac:dyDescent="0.25">
      <c r="B3221" s="178" t="s">
        <v>13882</v>
      </c>
      <c r="C3221" s="178" t="s">
        <v>88</v>
      </c>
      <c r="D3221" s="178" t="s">
        <v>4800</v>
      </c>
      <c r="E3221" s="178" t="s">
        <v>17</v>
      </c>
      <c r="F3221" s="178" t="s">
        <v>17</v>
      </c>
      <c r="G3221" s="1">
        <f>IF(ISNUMBER(Pay_Item_Search_Text),IF(ISNUMBER(IF(FIND(Pay_Item_Search_Text,B3221)=1,1, "FALSE")),MAX(G$4:$G3220)+1,IF(ISNUMBER(Pay_Item_Search_Text),0,IF(ISNUMBER(SEARCH(Pay_Item_Search_Text,H3221)),MAX(G$4:$G3220)+1,0))),IF(ISNUMBER(Pay_Item_Search_Text),0,IF(ISNUMBER(SEARCH(Pay_Item_Search_Text,H3221)),MAX(G$4:$G3220)+1,0)))</f>
        <v>3217</v>
      </c>
      <c r="H3221" s="1" t="str">
        <f>IF(Table_PayItems[[#This Row],[Description]]="_","_ Unique Item - "&amp;Table_PayItems[[#This Row],[Item]]&amp;" - $"&amp;Table_PayItems[[#This Row],[Unit]],Table_PayItems[[#This Row],[Description]]&amp;" - $"&amp;Table_PayItems[[#This Row],[Unit]])</f>
        <v>Light Std Shaft, Square, 30 foot - $Ea</v>
      </c>
      <c r="I3221" s="29" t="str">
        <f>IFERROR(VLOOKUP(ROWS($M$5:M3221),Table_PayItems[[Search Key]:[Concentrated Name]],2,FALSE),"")</f>
        <v>Light Std Shaft, Square, 30 foot - $Ea</v>
      </c>
      <c r="J3221" s="1"/>
      <c r="K3221" s="1"/>
      <c r="L3221" s="22">
        <f>IF(ISNUMBER(SEARCH(Pay_Item_Search_Text_2,M3221)),MAX($L$4:L3220)+1,0)</f>
        <v>688</v>
      </c>
      <c r="M3221" s="1" t="str">
        <f>IFERROR(VLOOKUP(ROWS($M$5:M3221),Table_PayItems[[Search Key]:[Concentrated Name]],2,FALSE),"")</f>
        <v>Light Std Shaft, Square, 30 foot - $Ea</v>
      </c>
      <c r="N3221" s="1" t="str">
        <f>IFERROR(VLOOKUP(ROWS($M$5:N3221),$L$5:$M$7000,2,FALSE),"")</f>
        <v/>
      </c>
      <c r="O3221" s="1" t="str">
        <f>IFERROR(VLOOKUP(ROWS($O$5:O3221),$K$5:$L$7000,2,FALSE),"")</f>
        <v/>
      </c>
    </row>
    <row r="3222" spans="2:15" ht="15" customHeight="1" x14ac:dyDescent="0.25">
      <c r="B3222" s="178" t="s">
        <v>13865</v>
      </c>
      <c r="C3222" s="178" t="s">
        <v>88</v>
      </c>
      <c r="D3222" s="178" t="s">
        <v>4783</v>
      </c>
      <c r="E3222" s="178" t="s">
        <v>17</v>
      </c>
      <c r="F3222" s="178" t="s">
        <v>17</v>
      </c>
      <c r="G3222" s="1">
        <f>IF(ISNUMBER(Pay_Item_Search_Text),IF(ISNUMBER(IF(FIND(Pay_Item_Search_Text,B3222)=1,1, "FALSE")),MAX(G$4:$G3221)+1,IF(ISNUMBER(Pay_Item_Search_Text),0,IF(ISNUMBER(SEARCH(Pay_Item_Search_Text,H3222)),MAX(G$4:$G3221)+1,0))),IF(ISNUMBER(Pay_Item_Search_Text),0,IF(ISNUMBER(SEARCH(Pay_Item_Search_Text,H3222)),MAX(G$4:$G3221)+1,0)))</f>
        <v>3218</v>
      </c>
      <c r="H3222" s="1" t="str">
        <f>IF(Table_PayItems[[#This Row],[Description]]="_","_ Unique Item - "&amp;Table_PayItems[[#This Row],[Item]]&amp;" - $"&amp;Table_PayItems[[#This Row],[Unit]],Table_PayItems[[#This Row],[Description]]&amp;" - $"&amp;Table_PayItems[[#This Row],[Unit]])</f>
        <v>Light Std, Frangible Transformer Base - $Ea</v>
      </c>
      <c r="I3222" s="29" t="str">
        <f>IFERROR(VLOOKUP(ROWS($M$5:M3222),Table_PayItems[[Search Key]:[Concentrated Name]],2,FALSE),"")</f>
        <v>Light Std, Frangible Transformer Base - $Ea</v>
      </c>
      <c r="J3222" s="1"/>
      <c r="K3222" s="1"/>
      <c r="L3222" s="22">
        <f>IF(ISNUMBER(SEARCH(Pay_Item_Search_Text_2,M3222)),MAX($L$4:L3221)+1,0)</f>
        <v>0</v>
      </c>
      <c r="M3222" s="1" t="str">
        <f>IFERROR(VLOOKUP(ROWS($M$5:M3222),Table_PayItems[[Search Key]:[Concentrated Name]],2,FALSE),"")</f>
        <v>Light Std, Frangible Transformer Base - $Ea</v>
      </c>
      <c r="N3222" s="1" t="str">
        <f>IFERROR(VLOOKUP(ROWS($M$5:N3222),$L$5:$M$7000,2,FALSE),"")</f>
        <v/>
      </c>
      <c r="O3222" s="1" t="str">
        <f>IFERROR(VLOOKUP(ROWS($O$5:O3222),$K$5:$L$7000,2,FALSE),"")</f>
        <v/>
      </c>
    </row>
    <row r="3223" spans="2:15" ht="15" customHeight="1" x14ac:dyDescent="0.25">
      <c r="B3223" s="178" t="s">
        <v>13866</v>
      </c>
      <c r="C3223" s="178" t="s">
        <v>88</v>
      </c>
      <c r="D3223" s="178" t="s">
        <v>4784</v>
      </c>
      <c r="E3223" s="178" t="s">
        <v>17</v>
      </c>
      <c r="F3223" s="178" t="s">
        <v>17</v>
      </c>
      <c r="G3223" s="1">
        <f>IF(ISNUMBER(Pay_Item_Search_Text),IF(ISNUMBER(IF(FIND(Pay_Item_Search_Text,B3223)=1,1, "FALSE")),MAX(G$4:$G3222)+1,IF(ISNUMBER(Pay_Item_Search_Text),0,IF(ISNUMBER(SEARCH(Pay_Item_Search_Text,H3223)),MAX(G$4:$G3222)+1,0))),IF(ISNUMBER(Pay_Item_Search_Text),0,IF(ISNUMBER(SEARCH(Pay_Item_Search_Text,H3223)),MAX(G$4:$G3222)+1,0)))</f>
        <v>3219</v>
      </c>
      <c r="H3223" s="1" t="str">
        <f>IF(Table_PayItems[[#This Row],[Description]]="_","_ Unique Item - "&amp;Table_PayItems[[#This Row],[Item]]&amp;" - $"&amp;Table_PayItems[[#This Row],[Unit]],Table_PayItems[[#This Row],[Description]]&amp;" - $"&amp;Table_PayItems[[#This Row],[Unit]])</f>
        <v>Light Std, Frangible Transformer Base, Rem - $Ea</v>
      </c>
      <c r="I3223" s="29" t="str">
        <f>IFERROR(VLOOKUP(ROWS($M$5:M3223),Table_PayItems[[Search Key]:[Concentrated Name]],2,FALSE),"")</f>
        <v>Light Std, Frangible Transformer Base, Rem - $Ea</v>
      </c>
      <c r="J3223" s="1"/>
      <c r="K3223" s="1"/>
      <c r="L3223" s="22">
        <f>IF(ISNUMBER(SEARCH(Pay_Item_Search_Text_2,M3223)),MAX($L$4:L3222)+1,0)</f>
        <v>0</v>
      </c>
      <c r="M3223" s="1" t="str">
        <f>IFERROR(VLOOKUP(ROWS($M$5:M3223),Table_PayItems[[Search Key]:[Concentrated Name]],2,FALSE),"")</f>
        <v>Light Std, Frangible Transformer Base, Rem - $Ea</v>
      </c>
      <c r="N3223" s="1" t="str">
        <f>IFERROR(VLOOKUP(ROWS($M$5:N3223),$L$5:$M$7000,2,FALSE),"")</f>
        <v/>
      </c>
      <c r="O3223" s="1" t="str">
        <f>IFERROR(VLOOKUP(ROWS($O$5:O3223),$K$5:$L$7000,2,FALSE),"")</f>
        <v/>
      </c>
    </row>
    <row r="3224" spans="2:15" ht="15" customHeight="1" x14ac:dyDescent="0.25">
      <c r="B3224" s="178" t="s">
        <v>11945</v>
      </c>
      <c r="C3224" s="178" t="s">
        <v>88</v>
      </c>
      <c r="D3224" s="178" t="s">
        <v>3835</v>
      </c>
      <c r="E3224" s="178" t="s">
        <v>17</v>
      </c>
      <c r="F3224" s="178" t="s">
        <v>17</v>
      </c>
      <c r="G3224" s="1">
        <f>IF(ISNUMBER(Pay_Item_Search_Text),IF(ISNUMBER(IF(FIND(Pay_Item_Search_Text,B3224)=1,1, "FALSE")),MAX(G$4:$G3223)+1,IF(ISNUMBER(Pay_Item_Search_Text),0,IF(ISNUMBER(SEARCH(Pay_Item_Search_Text,H3224)),MAX(G$4:$G3223)+1,0))),IF(ISNUMBER(Pay_Item_Search_Text),0,IF(ISNUMBER(SEARCH(Pay_Item_Search_Text,H3224)),MAX(G$4:$G3223)+1,0)))</f>
        <v>3220</v>
      </c>
      <c r="H3224" s="1" t="str">
        <f>IF(Table_PayItems[[#This Row],[Description]]="_","_ Unique Item - "&amp;Table_PayItems[[#This Row],[Item]]&amp;" - $"&amp;Table_PayItems[[#This Row],[Unit]],Table_PayItems[[#This Row],[Description]]&amp;" - $"&amp;Table_PayItems[[#This Row],[Unit]])</f>
        <v>Lighted Arrow, Type A, Furn - $Ea</v>
      </c>
      <c r="I3224" s="29" t="str">
        <f>IFERROR(VLOOKUP(ROWS($M$5:M3224),Table_PayItems[[Search Key]:[Concentrated Name]],2,FALSE),"")</f>
        <v>Lighted Arrow, Type A, Furn - $Ea</v>
      </c>
      <c r="J3224" s="1"/>
      <c r="K3224" s="1"/>
      <c r="L3224" s="22">
        <f>IF(ISNUMBER(SEARCH(Pay_Item_Search_Text_2,M3224)),MAX($L$4:L3223)+1,0)</f>
        <v>0</v>
      </c>
      <c r="M3224" s="1" t="str">
        <f>IFERROR(VLOOKUP(ROWS($M$5:M3224),Table_PayItems[[Search Key]:[Concentrated Name]],2,FALSE),"")</f>
        <v>Lighted Arrow, Type A, Furn - $Ea</v>
      </c>
      <c r="N3224" s="1" t="str">
        <f>IFERROR(VLOOKUP(ROWS($M$5:N3224),$L$5:$M$7000,2,FALSE),"")</f>
        <v/>
      </c>
      <c r="O3224" s="1" t="str">
        <f>IFERROR(VLOOKUP(ROWS($O$5:O3224),$K$5:$L$7000,2,FALSE),"")</f>
        <v/>
      </c>
    </row>
    <row r="3225" spans="2:15" ht="15" customHeight="1" x14ac:dyDescent="0.25">
      <c r="B3225" s="178" t="s">
        <v>11946</v>
      </c>
      <c r="C3225" s="178" t="s">
        <v>88</v>
      </c>
      <c r="D3225" s="178" t="s">
        <v>3836</v>
      </c>
      <c r="E3225" s="178" t="s">
        <v>17</v>
      </c>
      <c r="F3225" s="178" t="s">
        <v>17</v>
      </c>
      <c r="G3225" s="1">
        <f>IF(ISNUMBER(Pay_Item_Search_Text),IF(ISNUMBER(IF(FIND(Pay_Item_Search_Text,B3225)=1,1, "FALSE")),MAX(G$4:$G3224)+1,IF(ISNUMBER(Pay_Item_Search_Text),0,IF(ISNUMBER(SEARCH(Pay_Item_Search_Text,H3225)),MAX(G$4:$G3224)+1,0))),IF(ISNUMBER(Pay_Item_Search_Text),0,IF(ISNUMBER(SEARCH(Pay_Item_Search_Text,H3225)),MAX(G$4:$G3224)+1,0)))</f>
        <v>3221</v>
      </c>
      <c r="H3225" s="1" t="str">
        <f>IF(Table_PayItems[[#This Row],[Description]]="_","_ Unique Item - "&amp;Table_PayItems[[#This Row],[Item]]&amp;" - $"&amp;Table_PayItems[[#This Row],[Unit]],Table_PayItems[[#This Row],[Description]]&amp;" - $"&amp;Table_PayItems[[#This Row],[Unit]])</f>
        <v>Lighted Arrow, Type A, Oper - $Ea</v>
      </c>
      <c r="I3225" s="29" t="str">
        <f>IFERROR(VLOOKUP(ROWS($M$5:M3225),Table_PayItems[[Search Key]:[Concentrated Name]],2,FALSE),"")</f>
        <v>Lighted Arrow, Type A, Oper - $Ea</v>
      </c>
      <c r="J3225" s="1"/>
      <c r="K3225" s="1"/>
      <c r="L3225" s="22">
        <f>IF(ISNUMBER(SEARCH(Pay_Item_Search_Text_2,M3225)),MAX($L$4:L3224)+1,0)</f>
        <v>0</v>
      </c>
      <c r="M3225" s="1" t="str">
        <f>IFERROR(VLOOKUP(ROWS($M$5:M3225),Table_PayItems[[Search Key]:[Concentrated Name]],2,FALSE),"")</f>
        <v>Lighted Arrow, Type A, Oper - $Ea</v>
      </c>
      <c r="N3225" s="1" t="str">
        <f>IFERROR(VLOOKUP(ROWS($M$5:N3225),$L$5:$M$7000,2,FALSE),"")</f>
        <v/>
      </c>
      <c r="O3225" s="1" t="str">
        <f>IFERROR(VLOOKUP(ROWS($O$5:O3225),$K$5:$L$7000,2,FALSE),"")</f>
        <v/>
      </c>
    </row>
    <row r="3226" spans="2:15" ht="15" customHeight="1" x14ac:dyDescent="0.25">
      <c r="B3226" s="178" t="s">
        <v>11947</v>
      </c>
      <c r="C3226" s="178" t="s">
        <v>88</v>
      </c>
      <c r="D3226" s="178" t="s">
        <v>3837</v>
      </c>
      <c r="E3226" s="178" t="s">
        <v>17</v>
      </c>
      <c r="F3226" s="178" t="s">
        <v>17</v>
      </c>
      <c r="G3226" s="1">
        <f>IF(ISNUMBER(Pay_Item_Search_Text),IF(ISNUMBER(IF(FIND(Pay_Item_Search_Text,B3226)=1,1, "FALSE")),MAX(G$4:$G3225)+1,IF(ISNUMBER(Pay_Item_Search_Text),0,IF(ISNUMBER(SEARCH(Pay_Item_Search_Text,H3226)),MAX(G$4:$G3225)+1,0))),IF(ISNUMBER(Pay_Item_Search_Text),0,IF(ISNUMBER(SEARCH(Pay_Item_Search_Text,H3226)),MAX(G$4:$G3225)+1,0)))</f>
        <v>3222</v>
      </c>
      <c r="H3226" s="1" t="str">
        <f>IF(Table_PayItems[[#This Row],[Description]]="_","_ Unique Item - "&amp;Table_PayItems[[#This Row],[Item]]&amp;" - $"&amp;Table_PayItems[[#This Row],[Unit]],Table_PayItems[[#This Row],[Description]]&amp;" - $"&amp;Table_PayItems[[#This Row],[Unit]])</f>
        <v>Lighted Arrow, Type B, Furn - $Ea</v>
      </c>
      <c r="I3226" s="29" t="str">
        <f>IFERROR(VLOOKUP(ROWS($M$5:M3226),Table_PayItems[[Search Key]:[Concentrated Name]],2,FALSE),"")</f>
        <v>Lighted Arrow, Type B, Furn - $Ea</v>
      </c>
      <c r="J3226" s="1"/>
      <c r="K3226" s="1"/>
      <c r="L3226" s="22">
        <f>IF(ISNUMBER(SEARCH(Pay_Item_Search_Text_2,M3226)),MAX($L$4:L3225)+1,0)</f>
        <v>0</v>
      </c>
      <c r="M3226" s="1" t="str">
        <f>IFERROR(VLOOKUP(ROWS($M$5:M3226),Table_PayItems[[Search Key]:[Concentrated Name]],2,FALSE),"")</f>
        <v>Lighted Arrow, Type B, Furn - $Ea</v>
      </c>
      <c r="N3226" s="1" t="str">
        <f>IFERROR(VLOOKUP(ROWS($M$5:N3226),$L$5:$M$7000,2,FALSE),"")</f>
        <v/>
      </c>
      <c r="O3226" s="1" t="str">
        <f>IFERROR(VLOOKUP(ROWS($O$5:O3226),$K$5:$L$7000,2,FALSE),"")</f>
        <v/>
      </c>
    </row>
    <row r="3227" spans="2:15" ht="15" customHeight="1" x14ac:dyDescent="0.25">
      <c r="B3227" s="178" t="s">
        <v>11948</v>
      </c>
      <c r="C3227" s="178" t="s">
        <v>88</v>
      </c>
      <c r="D3227" s="178" t="s">
        <v>3838</v>
      </c>
      <c r="E3227" s="178" t="s">
        <v>17</v>
      </c>
      <c r="F3227" s="178" t="s">
        <v>17</v>
      </c>
      <c r="G3227" s="1">
        <f>IF(ISNUMBER(Pay_Item_Search_Text),IF(ISNUMBER(IF(FIND(Pay_Item_Search_Text,B3227)=1,1, "FALSE")),MAX(G$4:$G3226)+1,IF(ISNUMBER(Pay_Item_Search_Text),0,IF(ISNUMBER(SEARCH(Pay_Item_Search_Text,H3227)),MAX(G$4:$G3226)+1,0))),IF(ISNUMBER(Pay_Item_Search_Text),0,IF(ISNUMBER(SEARCH(Pay_Item_Search_Text,H3227)),MAX(G$4:$G3226)+1,0)))</f>
        <v>3223</v>
      </c>
      <c r="H3227" s="1" t="str">
        <f>IF(Table_PayItems[[#This Row],[Description]]="_","_ Unique Item - "&amp;Table_PayItems[[#This Row],[Item]]&amp;" - $"&amp;Table_PayItems[[#This Row],[Unit]],Table_PayItems[[#This Row],[Description]]&amp;" - $"&amp;Table_PayItems[[#This Row],[Unit]])</f>
        <v>Lighted Arrow, Type B, Oper - $Ea</v>
      </c>
      <c r="I3227" s="29" t="str">
        <f>IFERROR(VLOOKUP(ROWS($M$5:M3227),Table_PayItems[[Search Key]:[Concentrated Name]],2,FALSE),"")</f>
        <v>Lighted Arrow, Type B, Oper - $Ea</v>
      </c>
      <c r="J3227" s="1"/>
      <c r="K3227" s="1"/>
      <c r="L3227" s="22">
        <f>IF(ISNUMBER(SEARCH(Pay_Item_Search_Text_2,M3227)),MAX($L$4:L3226)+1,0)</f>
        <v>0</v>
      </c>
      <c r="M3227" s="1" t="str">
        <f>IFERROR(VLOOKUP(ROWS($M$5:M3227),Table_PayItems[[Search Key]:[Concentrated Name]],2,FALSE),"")</f>
        <v>Lighted Arrow, Type B, Oper - $Ea</v>
      </c>
      <c r="N3227" s="1" t="str">
        <f>IFERROR(VLOOKUP(ROWS($M$5:N3227),$L$5:$M$7000,2,FALSE),"")</f>
        <v/>
      </c>
      <c r="O3227" s="1" t="str">
        <f>IFERROR(VLOOKUP(ROWS($O$5:O3227),$K$5:$L$7000,2,FALSE),"")</f>
        <v/>
      </c>
    </row>
    <row r="3228" spans="2:15" ht="15" customHeight="1" x14ac:dyDescent="0.25">
      <c r="B3228" s="178" t="s">
        <v>11949</v>
      </c>
      <c r="C3228" s="178" t="s">
        <v>88</v>
      </c>
      <c r="D3228" s="178" t="s">
        <v>3839</v>
      </c>
      <c r="E3228" s="178" t="s">
        <v>17</v>
      </c>
      <c r="F3228" s="178" t="s">
        <v>17</v>
      </c>
      <c r="G3228" s="1">
        <f>IF(ISNUMBER(Pay_Item_Search_Text),IF(ISNUMBER(IF(FIND(Pay_Item_Search_Text,B3228)=1,1, "FALSE")),MAX(G$4:$G3227)+1,IF(ISNUMBER(Pay_Item_Search_Text),0,IF(ISNUMBER(SEARCH(Pay_Item_Search_Text,H3228)),MAX(G$4:$G3227)+1,0))),IF(ISNUMBER(Pay_Item_Search_Text),0,IF(ISNUMBER(SEARCH(Pay_Item_Search_Text,H3228)),MAX(G$4:$G3227)+1,0)))</f>
        <v>3224</v>
      </c>
      <c r="H3228" s="1" t="str">
        <f>IF(Table_PayItems[[#This Row],[Description]]="_","_ Unique Item - "&amp;Table_PayItems[[#This Row],[Item]]&amp;" - $"&amp;Table_PayItems[[#This Row],[Unit]],Table_PayItems[[#This Row],[Description]]&amp;" - $"&amp;Table_PayItems[[#This Row],[Unit]])</f>
        <v>Lighted Arrow, Type C, Furn - $Ea</v>
      </c>
      <c r="I3228" s="29" t="str">
        <f>IFERROR(VLOOKUP(ROWS($M$5:M3228),Table_PayItems[[Search Key]:[Concentrated Name]],2,FALSE),"")</f>
        <v>Lighted Arrow, Type C, Furn - $Ea</v>
      </c>
      <c r="J3228" s="1"/>
      <c r="K3228" s="1"/>
      <c r="L3228" s="22">
        <f>IF(ISNUMBER(SEARCH(Pay_Item_Search_Text_2,M3228)),MAX($L$4:L3227)+1,0)</f>
        <v>0</v>
      </c>
      <c r="M3228" s="1" t="str">
        <f>IFERROR(VLOOKUP(ROWS($M$5:M3228),Table_PayItems[[Search Key]:[Concentrated Name]],2,FALSE),"")</f>
        <v>Lighted Arrow, Type C, Furn - $Ea</v>
      </c>
      <c r="N3228" s="1" t="str">
        <f>IFERROR(VLOOKUP(ROWS($M$5:N3228),$L$5:$M$7000,2,FALSE),"")</f>
        <v/>
      </c>
      <c r="O3228" s="1" t="str">
        <f>IFERROR(VLOOKUP(ROWS($O$5:O3228),$K$5:$L$7000,2,FALSE),"")</f>
        <v/>
      </c>
    </row>
    <row r="3229" spans="2:15" ht="15" customHeight="1" x14ac:dyDescent="0.25">
      <c r="B3229" s="178" t="s">
        <v>11950</v>
      </c>
      <c r="C3229" s="178" t="s">
        <v>88</v>
      </c>
      <c r="D3229" s="178" t="s">
        <v>3840</v>
      </c>
      <c r="E3229" s="178" t="s">
        <v>17</v>
      </c>
      <c r="F3229" s="178" t="s">
        <v>17</v>
      </c>
      <c r="G3229" s="1">
        <f>IF(ISNUMBER(Pay_Item_Search_Text),IF(ISNUMBER(IF(FIND(Pay_Item_Search_Text,B3229)=1,1, "FALSE")),MAX(G$4:$G3228)+1,IF(ISNUMBER(Pay_Item_Search_Text),0,IF(ISNUMBER(SEARCH(Pay_Item_Search_Text,H3229)),MAX(G$4:$G3228)+1,0))),IF(ISNUMBER(Pay_Item_Search_Text),0,IF(ISNUMBER(SEARCH(Pay_Item_Search_Text,H3229)),MAX(G$4:$G3228)+1,0)))</f>
        <v>3225</v>
      </c>
      <c r="H3229" s="1" t="str">
        <f>IF(Table_PayItems[[#This Row],[Description]]="_","_ Unique Item - "&amp;Table_PayItems[[#This Row],[Item]]&amp;" - $"&amp;Table_PayItems[[#This Row],[Unit]],Table_PayItems[[#This Row],[Description]]&amp;" - $"&amp;Table_PayItems[[#This Row],[Unit]])</f>
        <v>Lighted Arrow, Type C, Oper - $Ea</v>
      </c>
      <c r="I3229" s="29" t="str">
        <f>IFERROR(VLOOKUP(ROWS($M$5:M3229),Table_PayItems[[Search Key]:[Concentrated Name]],2,FALSE),"")</f>
        <v>Lighted Arrow, Type C, Oper - $Ea</v>
      </c>
      <c r="J3229" s="1"/>
      <c r="K3229" s="1"/>
      <c r="L3229" s="22">
        <f>IF(ISNUMBER(SEARCH(Pay_Item_Search_Text_2,M3229)),MAX($L$4:L3228)+1,0)</f>
        <v>0</v>
      </c>
      <c r="M3229" s="1" t="str">
        <f>IFERROR(VLOOKUP(ROWS($M$5:M3229),Table_PayItems[[Search Key]:[Concentrated Name]],2,FALSE),"")</f>
        <v>Lighted Arrow, Type C, Oper - $Ea</v>
      </c>
      <c r="N3229" s="1" t="str">
        <f>IFERROR(VLOOKUP(ROWS($M$5:N3229),$L$5:$M$7000,2,FALSE),"")</f>
        <v/>
      </c>
      <c r="O3229" s="1" t="str">
        <f>IFERROR(VLOOKUP(ROWS($O$5:O3229),$K$5:$L$7000,2,FALSE),"")</f>
        <v/>
      </c>
    </row>
    <row r="3230" spans="2:15" ht="15" customHeight="1" x14ac:dyDescent="0.25">
      <c r="B3230" s="178" t="s">
        <v>11951</v>
      </c>
      <c r="C3230" s="178" t="s">
        <v>88</v>
      </c>
      <c r="D3230" s="178" t="s">
        <v>3841</v>
      </c>
      <c r="E3230" s="178" t="s">
        <v>17</v>
      </c>
      <c r="F3230" s="178" t="s">
        <v>17</v>
      </c>
      <c r="G3230" s="1">
        <f>IF(ISNUMBER(Pay_Item_Search_Text),IF(ISNUMBER(IF(FIND(Pay_Item_Search_Text,B3230)=1,1, "FALSE")),MAX(G$4:$G3229)+1,IF(ISNUMBER(Pay_Item_Search_Text),0,IF(ISNUMBER(SEARCH(Pay_Item_Search_Text,H3230)),MAX(G$4:$G3229)+1,0))),IF(ISNUMBER(Pay_Item_Search_Text),0,IF(ISNUMBER(SEARCH(Pay_Item_Search_Text,H3230)),MAX(G$4:$G3229)+1,0)))</f>
        <v>3226</v>
      </c>
      <c r="H3230" s="1" t="str">
        <f>IF(Table_PayItems[[#This Row],[Description]]="_","_ Unique Item - "&amp;Table_PayItems[[#This Row],[Item]]&amp;" - $"&amp;Table_PayItems[[#This Row],[Unit]],Table_PayItems[[#This Row],[Description]]&amp;" - $"&amp;Table_PayItems[[#This Row],[Unit]])</f>
        <v>Lighted Arrow, Type C, Standby - $Ea</v>
      </c>
      <c r="I3230" s="29" t="str">
        <f>IFERROR(VLOOKUP(ROWS($M$5:M3230),Table_PayItems[[Search Key]:[Concentrated Name]],2,FALSE),"")</f>
        <v>Lighted Arrow, Type C, Standby - $Ea</v>
      </c>
      <c r="J3230" s="1"/>
      <c r="K3230" s="1"/>
      <c r="L3230" s="22">
        <f>IF(ISNUMBER(SEARCH(Pay_Item_Search_Text_2,M3230)),MAX($L$4:L3229)+1,0)</f>
        <v>0</v>
      </c>
      <c r="M3230" s="1" t="str">
        <f>IFERROR(VLOOKUP(ROWS($M$5:M3230),Table_PayItems[[Search Key]:[Concentrated Name]],2,FALSE),"")</f>
        <v>Lighted Arrow, Type C, Standby - $Ea</v>
      </c>
      <c r="N3230" s="1" t="str">
        <f>IFERROR(VLOOKUP(ROWS($M$5:N3230),$L$5:$M$7000,2,FALSE),"")</f>
        <v/>
      </c>
      <c r="O3230" s="1" t="str">
        <f>IFERROR(VLOOKUP(ROWS($O$5:O3230),$K$5:$L$7000,2,FALSE),"")</f>
        <v/>
      </c>
    </row>
    <row r="3231" spans="2:15" ht="15" customHeight="1" x14ac:dyDescent="0.25">
      <c r="B3231" s="178" t="s">
        <v>11952</v>
      </c>
      <c r="C3231" s="178" t="s">
        <v>88</v>
      </c>
      <c r="D3231" s="178" t="s">
        <v>3842</v>
      </c>
      <c r="E3231" s="178" t="s">
        <v>17</v>
      </c>
      <c r="F3231" s="178" t="s">
        <v>17</v>
      </c>
      <c r="G3231" s="1">
        <f>IF(ISNUMBER(Pay_Item_Search_Text),IF(ISNUMBER(IF(FIND(Pay_Item_Search_Text,B3231)=1,1, "FALSE")),MAX(G$4:$G3230)+1,IF(ISNUMBER(Pay_Item_Search_Text),0,IF(ISNUMBER(SEARCH(Pay_Item_Search_Text,H3231)),MAX(G$4:$G3230)+1,0))),IF(ISNUMBER(Pay_Item_Search_Text),0,IF(ISNUMBER(SEARCH(Pay_Item_Search_Text,H3231)),MAX(G$4:$G3230)+1,0)))</f>
        <v>3227</v>
      </c>
      <c r="H3231" s="1" t="str">
        <f>IF(Table_PayItems[[#This Row],[Description]]="_","_ Unique Item - "&amp;Table_PayItems[[#This Row],[Item]]&amp;" - $"&amp;Table_PayItems[[#This Row],[Unit]],Table_PayItems[[#This Row],[Description]]&amp;" - $"&amp;Table_PayItems[[#This Row],[Unit]])</f>
        <v>Lighted Arrow, Type D, Furn - $Ea</v>
      </c>
      <c r="I3231" s="29" t="str">
        <f>IFERROR(VLOOKUP(ROWS($M$5:M3231),Table_PayItems[[Search Key]:[Concentrated Name]],2,FALSE),"")</f>
        <v>Lighted Arrow, Type D, Furn - $Ea</v>
      </c>
      <c r="J3231" s="1"/>
      <c r="K3231" s="1"/>
      <c r="L3231" s="22">
        <f>IF(ISNUMBER(SEARCH(Pay_Item_Search_Text_2,M3231)),MAX($L$4:L3230)+1,0)</f>
        <v>0</v>
      </c>
      <c r="M3231" s="1" t="str">
        <f>IFERROR(VLOOKUP(ROWS($M$5:M3231),Table_PayItems[[Search Key]:[Concentrated Name]],2,FALSE),"")</f>
        <v>Lighted Arrow, Type D, Furn - $Ea</v>
      </c>
      <c r="N3231" s="1" t="str">
        <f>IFERROR(VLOOKUP(ROWS($M$5:N3231),$L$5:$M$7000,2,FALSE),"")</f>
        <v/>
      </c>
      <c r="O3231" s="1" t="str">
        <f>IFERROR(VLOOKUP(ROWS($O$5:O3231),$K$5:$L$7000,2,FALSE),"")</f>
        <v/>
      </c>
    </row>
    <row r="3232" spans="2:15" ht="15" customHeight="1" x14ac:dyDescent="0.25">
      <c r="B3232" s="178" t="s">
        <v>11953</v>
      </c>
      <c r="C3232" s="178" t="s">
        <v>88</v>
      </c>
      <c r="D3232" s="178" t="s">
        <v>3843</v>
      </c>
      <c r="E3232" s="178" t="s">
        <v>17</v>
      </c>
      <c r="F3232" s="178" t="s">
        <v>17</v>
      </c>
      <c r="G3232" s="1">
        <f>IF(ISNUMBER(Pay_Item_Search_Text),IF(ISNUMBER(IF(FIND(Pay_Item_Search_Text,B3232)=1,1, "FALSE")),MAX(G$4:$G3231)+1,IF(ISNUMBER(Pay_Item_Search_Text),0,IF(ISNUMBER(SEARCH(Pay_Item_Search_Text,H3232)),MAX(G$4:$G3231)+1,0))),IF(ISNUMBER(Pay_Item_Search_Text),0,IF(ISNUMBER(SEARCH(Pay_Item_Search_Text,H3232)),MAX(G$4:$G3231)+1,0)))</f>
        <v>3228</v>
      </c>
      <c r="H3232" s="1" t="str">
        <f>IF(Table_PayItems[[#This Row],[Description]]="_","_ Unique Item - "&amp;Table_PayItems[[#This Row],[Item]]&amp;" - $"&amp;Table_PayItems[[#This Row],[Unit]],Table_PayItems[[#This Row],[Description]]&amp;" - $"&amp;Table_PayItems[[#This Row],[Unit]])</f>
        <v>Lighted Arrow, Type D, Oper - $Ea</v>
      </c>
      <c r="I3232" s="29" t="str">
        <f>IFERROR(VLOOKUP(ROWS($M$5:M3232),Table_PayItems[[Search Key]:[Concentrated Name]],2,FALSE),"")</f>
        <v>Lighted Arrow, Type D, Oper - $Ea</v>
      </c>
      <c r="J3232" s="1"/>
      <c r="K3232" s="1"/>
      <c r="L3232" s="22">
        <f>IF(ISNUMBER(SEARCH(Pay_Item_Search_Text_2,M3232)),MAX($L$4:L3231)+1,0)</f>
        <v>0</v>
      </c>
      <c r="M3232" s="1" t="str">
        <f>IFERROR(VLOOKUP(ROWS($M$5:M3232),Table_PayItems[[Search Key]:[Concentrated Name]],2,FALSE),"")</f>
        <v>Lighted Arrow, Type D, Oper - $Ea</v>
      </c>
      <c r="N3232" s="1" t="str">
        <f>IFERROR(VLOOKUP(ROWS($M$5:N3232),$L$5:$M$7000,2,FALSE),"")</f>
        <v/>
      </c>
      <c r="O3232" s="1" t="str">
        <f>IFERROR(VLOOKUP(ROWS($O$5:O3232),$K$5:$L$7000,2,FALSE),"")</f>
        <v/>
      </c>
    </row>
    <row r="3233" spans="2:15" ht="15" customHeight="1" x14ac:dyDescent="0.25">
      <c r="B3233" s="178" t="s">
        <v>14440</v>
      </c>
      <c r="C3233" s="178" t="s">
        <v>88</v>
      </c>
      <c r="D3233" s="178" t="s">
        <v>5314</v>
      </c>
      <c r="E3233" s="178" t="s">
        <v>5318</v>
      </c>
      <c r="F3233" s="178" t="s">
        <v>17</v>
      </c>
      <c r="G3233" s="1">
        <f>IF(ISNUMBER(Pay_Item_Search_Text),IF(ISNUMBER(IF(FIND(Pay_Item_Search_Text,B3233)=1,1, "FALSE")),MAX(G$4:$G3232)+1,IF(ISNUMBER(Pay_Item_Search_Text),0,IF(ISNUMBER(SEARCH(Pay_Item_Search_Text,H3233)),MAX(G$4:$G3232)+1,0))),IF(ISNUMBER(Pay_Item_Search_Text),0,IF(ISNUMBER(SEARCH(Pay_Item_Search_Text,H3233)),MAX(G$4:$G3232)+1,0)))</f>
        <v>3229</v>
      </c>
      <c r="H3233" s="1" t="str">
        <f>IF(Table_PayItems[[#This Row],[Description]]="_","_ Unique Item - "&amp;Table_PayItems[[#This Row],[Item]]&amp;" - $"&amp;Table_PayItems[[#This Row],[Unit]],Table_PayItems[[#This Row],[Description]]&amp;" - $"&amp;Table_PayItems[[#This Row],[Unit]])</f>
        <v>Lightning Protection, Pole - $Ea</v>
      </c>
      <c r="I3233" s="29" t="str">
        <f>IFERROR(VLOOKUP(ROWS($M$5:M3233),Table_PayItems[[Search Key]:[Concentrated Name]],2,FALSE),"")</f>
        <v>Lightning Protection, Pole - $Ea</v>
      </c>
      <c r="J3233" s="1"/>
      <c r="K3233" s="1"/>
      <c r="L3233" s="22">
        <f>IF(ISNUMBER(SEARCH(Pay_Item_Search_Text_2,M3233)),MAX($L$4:L3232)+1,0)</f>
        <v>0</v>
      </c>
      <c r="M3233" s="1" t="str">
        <f>IFERROR(VLOOKUP(ROWS($M$5:M3233),Table_PayItems[[Search Key]:[Concentrated Name]],2,FALSE),"")</f>
        <v>Lightning Protection, Pole - $Ea</v>
      </c>
      <c r="N3233" s="1" t="str">
        <f>IFERROR(VLOOKUP(ROWS($M$5:N3233),$L$5:$M$7000,2,FALSE),"")</f>
        <v/>
      </c>
      <c r="O3233" s="1" t="str">
        <f>IFERROR(VLOOKUP(ROWS($O$5:O3233),$K$5:$L$7000,2,FALSE),"")</f>
        <v/>
      </c>
    </row>
    <row r="3234" spans="2:15" ht="15" customHeight="1" x14ac:dyDescent="0.25">
      <c r="B3234" s="178" t="s">
        <v>14441</v>
      </c>
      <c r="C3234" s="178" t="s">
        <v>88</v>
      </c>
      <c r="D3234" s="178" t="s">
        <v>5315</v>
      </c>
      <c r="E3234" s="178" t="s">
        <v>5318</v>
      </c>
      <c r="F3234" s="178" t="s">
        <v>17</v>
      </c>
      <c r="G3234" s="1">
        <f>IF(ISNUMBER(Pay_Item_Search_Text),IF(ISNUMBER(IF(FIND(Pay_Item_Search_Text,B3234)=1,1, "FALSE")),MAX(G$4:$G3233)+1,IF(ISNUMBER(Pay_Item_Search_Text),0,IF(ISNUMBER(SEARCH(Pay_Item_Search_Text,H3234)),MAX(G$4:$G3233)+1,0))),IF(ISNUMBER(Pay_Item_Search_Text),0,IF(ISNUMBER(SEARCH(Pay_Item_Search_Text,H3234)),MAX(G$4:$G3233)+1,0)))</f>
        <v>3230</v>
      </c>
      <c r="H3234" s="1" t="str">
        <f>IF(Table_PayItems[[#This Row],[Description]]="_","_ Unique Item - "&amp;Table_PayItems[[#This Row],[Item]]&amp;" - $"&amp;Table_PayItems[[#This Row],[Unit]],Table_PayItems[[#This Row],[Description]]&amp;" - $"&amp;Table_PayItems[[#This Row],[Unit]])</f>
        <v>Lightning Protection, Structure, Large Dynamic Message Sign - $Ea</v>
      </c>
      <c r="I3234" s="29" t="str">
        <f>IFERROR(VLOOKUP(ROWS($M$5:M3234),Table_PayItems[[Search Key]:[Concentrated Name]],2,FALSE),"")</f>
        <v>Lightning Protection, Structure, Large Dynamic Message Sign - $Ea</v>
      </c>
      <c r="J3234" s="1"/>
      <c r="K3234" s="1"/>
      <c r="L3234" s="22">
        <f>IF(ISNUMBER(SEARCH(Pay_Item_Search_Text_2,M3234)),MAX($L$4:L3233)+1,0)</f>
        <v>0</v>
      </c>
      <c r="M3234" s="1" t="str">
        <f>IFERROR(VLOOKUP(ROWS($M$5:M3234),Table_PayItems[[Search Key]:[Concentrated Name]],2,FALSE),"")</f>
        <v>Lightning Protection, Structure, Large Dynamic Message Sign - $Ea</v>
      </c>
      <c r="N3234" s="1" t="str">
        <f>IFERROR(VLOOKUP(ROWS($M$5:N3234),$L$5:$M$7000,2,FALSE),"")</f>
        <v/>
      </c>
      <c r="O3234" s="1" t="str">
        <f>IFERROR(VLOOKUP(ROWS($O$5:O3234),$K$5:$L$7000,2,FALSE),"")</f>
        <v/>
      </c>
    </row>
    <row r="3235" spans="2:15" ht="15" customHeight="1" x14ac:dyDescent="0.25">
      <c r="B3235" s="178" t="s">
        <v>14442</v>
      </c>
      <c r="C3235" s="178" t="s">
        <v>88</v>
      </c>
      <c r="D3235" s="178" t="s">
        <v>5316</v>
      </c>
      <c r="E3235" s="178" t="s">
        <v>5318</v>
      </c>
      <c r="F3235" s="178" t="s">
        <v>17</v>
      </c>
      <c r="G3235" s="1">
        <f>IF(ISNUMBER(Pay_Item_Search_Text),IF(ISNUMBER(IF(FIND(Pay_Item_Search_Text,B3235)=1,1, "FALSE")),MAX(G$4:$G3234)+1,IF(ISNUMBER(Pay_Item_Search_Text),0,IF(ISNUMBER(SEARCH(Pay_Item_Search_Text,H3235)),MAX(G$4:$G3234)+1,0))),IF(ISNUMBER(Pay_Item_Search_Text),0,IF(ISNUMBER(SEARCH(Pay_Item_Search_Text,H3235)),MAX(G$4:$G3234)+1,0)))</f>
        <v>3231</v>
      </c>
      <c r="H3235" s="1" t="str">
        <f>IF(Table_PayItems[[#This Row],[Description]]="_","_ Unique Item - "&amp;Table_PayItems[[#This Row],[Item]]&amp;" - $"&amp;Table_PayItems[[#This Row],[Unit]],Table_PayItems[[#This Row],[Description]]&amp;" - $"&amp;Table_PayItems[[#This Row],[Unit]])</f>
        <v>Lightning Protection, Structure, Small Dynamic Message Sign - $Ea</v>
      </c>
      <c r="I3235" s="29" t="str">
        <f>IFERROR(VLOOKUP(ROWS($M$5:M3235),Table_PayItems[[Search Key]:[Concentrated Name]],2,FALSE),"")</f>
        <v>Lightning Protection, Structure, Small Dynamic Message Sign - $Ea</v>
      </c>
      <c r="J3235" s="1"/>
      <c r="K3235" s="1"/>
      <c r="L3235" s="22">
        <f>IF(ISNUMBER(SEARCH(Pay_Item_Search_Text_2,M3235)),MAX($L$4:L3234)+1,0)</f>
        <v>0</v>
      </c>
      <c r="M3235" s="1" t="str">
        <f>IFERROR(VLOOKUP(ROWS($M$5:M3235),Table_PayItems[[Search Key]:[Concentrated Name]],2,FALSE),"")</f>
        <v>Lightning Protection, Structure, Small Dynamic Message Sign - $Ea</v>
      </c>
      <c r="N3235" s="1" t="str">
        <f>IFERROR(VLOOKUP(ROWS($M$5:N3235),$L$5:$M$7000,2,FALSE),"")</f>
        <v/>
      </c>
      <c r="O3235" s="1" t="str">
        <f>IFERROR(VLOOKUP(ROWS($O$5:O3235),$K$5:$L$7000,2,FALSE),"")</f>
        <v/>
      </c>
    </row>
    <row r="3236" spans="2:15" ht="15" customHeight="1" x14ac:dyDescent="0.25">
      <c r="B3236" s="178" t="s">
        <v>14444</v>
      </c>
      <c r="C3236" s="178" t="s">
        <v>88</v>
      </c>
      <c r="D3236" s="178" t="s">
        <v>5319</v>
      </c>
      <c r="E3236" s="178" t="s">
        <v>5318</v>
      </c>
      <c r="F3236" s="178" t="s">
        <v>17</v>
      </c>
      <c r="G3236" s="1">
        <f>IF(ISNUMBER(Pay_Item_Search_Text),IF(ISNUMBER(IF(FIND(Pay_Item_Search_Text,B3236)=1,1, "FALSE")),MAX(G$4:$G3235)+1,IF(ISNUMBER(Pay_Item_Search_Text),0,IF(ISNUMBER(SEARCH(Pay_Item_Search_Text,H3236)),MAX(G$4:$G3235)+1,0))),IF(ISNUMBER(Pay_Item_Search_Text),0,IF(ISNUMBER(SEARCH(Pay_Item_Search_Text,H3236)),MAX(G$4:$G3235)+1,0)))</f>
        <v>3232</v>
      </c>
      <c r="H3236" s="1" t="str">
        <f>IF(Table_PayItems[[#This Row],[Description]]="_","_ Unique Item - "&amp;Table_PayItems[[#This Row],[Item]]&amp;" - $"&amp;Table_PayItems[[#This Row],[Unit]],Table_PayItems[[#This Row],[Description]]&amp;" - $"&amp;Table_PayItems[[#This Row],[Unit]])</f>
        <v>Lightning Protection, Structure, Type E Cantilever - $Ea</v>
      </c>
      <c r="I3236" s="29" t="str">
        <f>IFERROR(VLOOKUP(ROWS($M$5:M3236),Table_PayItems[[Search Key]:[Concentrated Name]],2,FALSE),"")</f>
        <v>Lightning Protection, Structure, Type E Cantilever - $Ea</v>
      </c>
      <c r="J3236" s="1"/>
      <c r="K3236" s="1"/>
      <c r="L3236" s="22">
        <f>IF(ISNUMBER(SEARCH(Pay_Item_Search_Text_2,M3236)),MAX($L$4:L3235)+1,0)</f>
        <v>0</v>
      </c>
      <c r="M3236" s="1" t="str">
        <f>IFERROR(VLOOKUP(ROWS($M$5:M3236),Table_PayItems[[Search Key]:[Concentrated Name]],2,FALSE),"")</f>
        <v>Lightning Protection, Structure, Type E Cantilever - $Ea</v>
      </c>
      <c r="N3236" s="1" t="str">
        <f>IFERROR(VLOOKUP(ROWS($M$5:N3236),$L$5:$M$7000,2,FALSE),"")</f>
        <v/>
      </c>
      <c r="O3236" s="1" t="str">
        <f>IFERROR(VLOOKUP(ROWS($O$5:O3236),$K$5:$L$7000,2,FALSE),"")</f>
        <v/>
      </c>
    </row>
    <row r="3237" spans="2:15" ht="15" customHeight="1" x14ac:dyDescent="0.25">
      <c r="B3237" s="178" t="s">
        <v>14443</v>
      </c>
      <c r="C3237" s="178" t="s">
        <v>88</v>
      </c>
      <c r="D3237" s="178" t="s">
        <v>5317</v>
      </c>
      <c r="E3237" s="178" t="s">
        <v>5318</v>
      </c>
      <c r="F3237" s="178" t="s">
        <v>17</v>
      </c>
      <c r="G3237" s="1">
        <f>IF(ISNUMBER(Pay_Item_Search_Text),IF(ISNUMBER(IF(FIND(Pay_Item_Search_Text,B3237)=1,1, "FALSE")),MAX(G$4:$G3236)+1,IF(ISNUMBER(Pay_Item_Search_Text),0,IF(ISNUMBER(SEARCH(Pay_Item_Search_Text,H3237)),MAX(G$4:$G3236)+1,0))),IF(ISNUMBER(Pay_Item_Search_Text),0,IF(ISNUMBER(SEARCH(Pay_Item_Search_Text,H3237)),MAX(G$4:$G3236)+1,0)))</f>
        <v>3233</v>
      </c>
      <c r="H3237" s="1" t="str">
        <f>IF(Table_PayItems[[#This Row],[Description]]="_","_ Unique Item - "&amp;Table_PayItems[[#This Row],[Item]]&amp;" - $"&amp;Table_PayItems[[#This Row],[Unit]],Table_PayItems[[#This Row],[Description]]&amp;" - $"&amp;Table_PayItems[[#This Row],[Unit]])</f>
        <v>Lightning Protection, Structure, Type E Truss - $Ea</v>
      </c>
      <c r="I3237" s="29" t="str">
        <f>IFERROR(VLOOKUP(ROWS($M$5:M3237),Table_PayItems[[Search Key]:[Concentrated Name]],2,FALSE),"")</f>
        <v>Lightning Protection, Structure, Type E Truss - $Ea</v>
      </c>
      <c r="J3237" s="1"/>
      <c r="K3237" s="1"/>
      <c r="L3237" s="22">
        <f>IF(ISNUMBER(SEARCH(Pay_Item_Search_Text_2,M3237)),MAX($L$4:L3236)+1,0)</f>
        <v>0</v>
      </c>
      <c r="M3237" s="1" t="str">
        <f>IFERROR(VLOOKUP(ROWS($M$5:M3237),Table_PayItems[[Search Key]:[Concentrated Name]],2,FALSE),"")</f>
        <v>Lightning Protection, Structure, Type E Truss - $Ea</v>
      </c>
      <c r="N3237" s="1" t="str">
        <f>IFERROR(VLOOKUP(ROWS($M$5:N3237),$L$5:$M$7000,2,FALSE),"")</f>
        <v/>
      </c>
      <c r="O3237" s="1" t="str">
        <f>IFERROR(VLOOKUP(ROWS($O$5:O3237),$K$5:$L$7000,2,FALSE),"")</f>
        <v/>
      </c>
    </row>
    <row r="3238" spans="2:15" ht="15" customHeight="1" x14ac:dyDescent="0.25">
      <c r="B3238" s="178" t="s">
        <v>12779</v>
      </c>
      <c r="C3238" s="178" t="s">
        <v>88</v>
      </c>
      <c r="D3238" s="178" t="s">
        <v>4230</v>
      </c>
      <c r="E3238" s="178" t="s">
        <v>6993</v>
      </c>
      <c r="F3238" s="178" t="s">
        <v>17</v>
      </c>
      <c r="G3238" s="1">
        <f>IF(ISNUMBER(Pay_Item_Search_Text),IF(ISNUMBER(IF(FIND(Pay_Item_Search_Text,B3238)=1,1, "FALSE")),MAX(G$4:$G3237)+1,IF(ISNUMBER(Pay_Item_Search_Text),0,IF(ISNUMBER(SEARCH(Pay_Item_Search_Text,H3238)),MAX(G$4:$G3237)+1,0))),IF(ISNUMBER(Pay_Item_Search_Text),0,IF(ISNUMBER(SEARCH(Pay_Item_Search_Text,H3238)),MAX(G$4:$G3237)+1,0)))</f>
        <v>3234</v>
      </c>
      <c r="H3238" s="1" t="str">
        <f>IF(Table_PayItems[[#This Row],[Description]]="_","_ Unique Item - "&amp;Table_PayItems[[#This Row],[Item]]&amp;" - $"&amp;Table_PayItems[[#This Row],[Unit]],Table_PayItems[[#This Row],[Description]]&amp;" - $"&amp;Table_PayItems[[#This Row],[Unit]])</f>
        <v>Ligustrum amurense, #3 cont. - $Ea</v>
      </c>
      <c r="I3238" s="29" t="str">
        <f>IFERROR(VLOOKUP(ROWS($M$5:M3238),Table_PayItems[[Search Key]:[Concentrated Name]],2,FALSE),"")</f>
        <v>Ligustrum amurense, #3 cont. - $Ea</v>
      </c>
      <c r="J3238" s="1"/>
      <c r="K3238" s="1"/>
      <c r="L3238" s="22">
        <f>IF(ISNUMBER(SEARCH(Pay_Item_Search_Text_2,M3238)),MAX($L$4:L3237)+1,0)</f>
        <v>0</v>
      </c>
      <c r="M3238" s="1" t="str">
        <f>IFERROR(VLOOKUP(ROWS($M$5:M3238),Table_PayItems[[Search Key]:[Concentrated Name]],2,FALSE),"")</f>
        <v>Ligustrum amurense, #3 cont. - $Ea</v>
      </c>
      <c r="N3238" s="1" t="str">
        <f>IFERROR(VLOOKUP(ROWS($M$5:N3238),$L$5:$M$7000,2,FALSE),"")</f>
        <v/>
      </c>
      <c r="O3238" s="1" t="str">
        <f>IFERROR(VLOOKUP(ROWS($O$5:O3238),$K$5:$L$7000,2,FALSE),"")</f>
        <v/>
      </c>
    </row>
    <row r="3239" spans="2:15" ht="15" customHeight="1" x14ac:dyDescent="0.25">
      <c r="B3239" s="178" t="s">
        <v>12780</v>
      </c>
      <c r="C3239" s="178" t="s">
        <v>88</v>
      </c>
      <c r="D3239" s="178" t="s">
        <v>4231</v>
      </c>
      <c r="E3239" s="178" t="s">
        <v>6993</v>
      </c>
      <c r="F3239" s="178" t="s">
        <v>17</v>
      </c>
      <c r="G3239" s="1">
        <f>IF(ISNUMBER(Pay_Item_Search_Text),IF(ISNUMBER(IF(FIND(Pay_Item_Search_Text,B3239)=1,1, "FALSE")),MAX(G$4:$G3238)+1,IF(ISNUMBER(Pay_Item_Search_Text),0,IF(ISNUMBER(SEARCH(Pay_Item_Search_Text,H3239)),MAX(G$4:$G3238)+1,0))),IF(ISNUMBER(Pay_Item_Search_Text),0,IF(ISNUMBER(SEARCH(Pay_Item_Search_Text,H3239)),MAX(G$4:$G3238)+1,0)))</f>
        <v>3235</v>
      </c>
      <c r="H3239" s="1" t="str">
        <f>IF(Table_PayItems[[#This Row],[Description]]="_","_ Unique Item - "&amp;Table_PayItems[[#This Row],[Item]]&amp;" - $"&amp;Table_PayItems[[#This Row],[Unit]],Table_PayItems[[#This Row],[Description]]&amp;" - $"&amp;Table_PayItems[[#This Row],[Unit]])</f>
        <v>Ligustrum amurense, #5 cont. - $Ea</v>
      </c>
      <c r="I3239" s="29" t="str">
        <f>IFERROR(VLOOKUP(ROWS($M$5:M3239),Table_PayItems[[Search Key]:[Concentrated Name]],2,FALSE),"")</f>
        <v>Ligustrum amurense, #5 cont. - $Ea</v>
      </c>
      <c r="J3239" s="1"/>
      <c r="K3239" s="1"/>
      <c r="L3239" s="22">
        <f>IF(ISNUMBER(SEARCH(Pay_Item_Search_Text_2,M3239)),MAX($L$4:L3238)+1,0)</f>
        <v>0</v>
      </c>
      <c r="M3239" s="1" t="str">
        <f>IFERROR(VLOOKUP(ROWS($M$5:M3239),Table_PayItems[[Search Key]:[Concentrated Name]],2,FALSE),"")</f>
        <v>Ligustrum amurense, #5 cont. - $Ea</v>
      </c>
      <c r="N3239" s="1" t="str">
        <f>IFERROR(VLOOKUP(ROWS($M$5:N3239),$L$5:$M$7000,2,FALSE),"")</f>
        <v/>
      </c>
      <c r="O3239" s="1" t="str">
        <f>IFERROR(VLOOKUP(ROWS($O$5:O3239),$K$5:$L$7000,2,FALSE),"")</f>
        <v/>
      </c>
    </row>
    <row r="3240" spans="2:15" ht="15" customHeight="1" x14ac:dyDescent="0.25">
      <c r="B3240" s="178" t="s">
        <v>12781</v>
      </c>
      <c r="C3240" s="178" t="s">
        <v>88</v>
      </c>
      <c r="D3240" s="178" t="s">
        <v>7384</v>
      </c>
      <c r="E3240" s="178" t="s">
        <v>6993</v>
      </c>
      <c r="F3240" s="178" t="s">
        <v>17</v>
      </c>
      <c r="G3240" s="1">
        <f>IF(ISNUMBER(Pay_Item_Search_Text),IF(ISNUMBER(IF(FIND(Pay_Item_Search_Text,B3240)=1,1, "FALSE")),MAX(G$4:$G3239)+1,IF(ISNUMBER(Pay_Item_Search_Text),0,IF(ISNUMBER(SEARCH(Pay_Item_Search_Text,H3240)),MAX(G$4:$G3239)+1,0))),IF(ISNUMBER(Pay_Item_Search_Text),0,IF(ISNUMBER(SEARCH(Pay_Item_Search_Text,H3240)),MAX(G$4:$G3239)+1,0)))</f>
        <v>3236</v>
      </c>
      <c r="H3240" s="1" t="str">
        <f>IF(Table_PayItems[[#This Row],[Description]]="_","_ Unique Item - "&amp;Table_PayItems[[#This Row],[Item]]&amp;" - $"&amp;Table_PayItems[[#This Row],[Unit]],Table_PayItems[[#This Row],[Description]]&amp;" - $"&amp;Table_PayItems[[#This Row],[Unit]])</f>
        <v>Ligustrum obtusifolium Regalianum, #3 cont. - $Ea</v>
      </c>
      <c r="I3240" s="29" t="str">
        <f>IFERROR(VLOOKUP(ROWS($M$5:M3240),Table_PayItems[[Search Key]:[Concentrated Name]],2,FALSE),"")</f>
        <v>Ligustrum obtusifolium Regalianum, #3 cont. - $Ea</v>
      </c>
      <c r="J3240" s="1"/>
      <c r="K3240" s="1"/>
      <c r="L3240" s="22">
        <f>IF(ISNUMBER(SEARCH(Pay_Item_Search_Text_2,M3240)),MAX($L$4:L3239)+1,0)</f>
        <v>0</v>
      </c>
      <c r="M3240" s="1" t="str">
        <f>IFERROR(VLOOKUP(ROWS($M$5:M3240),Table_PayItems[[Search Key]:[Concentrated Name]],2,FALSE),"")</f>
        <v>Ligustrum obtusifolium Regalianum, #3 cont. - $Ea</v>
      </c>
      <c r="N3240" s="1" t="str">
        <f>IFERROR(VLOOKUP(ROWS($M$5:N3240),$L$5:$M$7000,2,FALSE),"")</f>
        <v/>
      </c>
      <c r="O3240" s="1" t="str">
        <f>IFERROR(VLOOKUP(ROWS($O$5:O3240),$K$5:$L$7000,2,FALSE),"")</f>
        <v/>
      </c>
    </row>
    <row r="3241" spans="2:15" ht="15" customHeight="1" x14ac:dyDescent="0.25">
      <c r="B3241" s="178" t="s">
        <v>12782</v>
      </c>
      <c r="C3241" s="178" t="s">
        <v>88</v>
      </c>
      <c r="D3241" s="178" t="s">
        <v>7385</v>
      </c>
      <c r="E3241" s="178" t="s">
        <v>6993</v>
      </c>
      <c r="F3241" s="178" t="s">
        <v>17</v>
      </c>
      <c r="G3241" s="1">
        <f>IF(ISNUMBER(Pay_Item_Search_Text),IF(ISNUMBER(IF(FIND(Pay_Item_Search_Text,B3241)=1,1, "FALSE")),MAX(G$4:$G3240)+1,IF(ISNUMBER(Pay_Item_Search_Text),0,IF(ISNUMBER(SEARCH(Pay_Item_Search_Text,H3241)),MAX(G$4:$G3240)+1,0))),IF(ISNUMBER(Pay_Item_Search_Text),0,IF(ISNUMBER(SEARCH(Pay_Item_Search_Text,H3241)),MAX(G$4:$G3240)+1,0)))</f>
        <v>3237</v>
      </c>
      <c r="H3241" s="1" t="str">
        <f>IF(Table_PayItems[[#This Row],[Description]]="_","_ Unique Item - "&amp;Table_PayItems[[#This Row],[Item]]&amp;" - $"&amp;Table_PayItems[[#This Row],[Unit]],Table_PayItems[[#This Row],[Description]]&amp;" - $"&amp;Table_PayItems[[#This Row],[Unit]])</f>
        <v>Ligustrum obtusifolium Regalianum, #5 cont. - $Ea</v>
      </c>
      <c r="I3241" s="29" t="str">
        <f>IFERROR(VLOOKUP(ROWS($M$5:M3241),Table_PayItems[[Search Key]:[Concentrated Name]],2,FALSE),"")</f>
        <v>Ligustrum obtusifolium Regalianum, #5 cont. - $Ea</v>
      </c>
      <c r="J3241" s="1"/>
      <c r="K3241" s="1"/>
      <c r="L3241" s="22">
        <f>IF(ISNUMBER(SEARCH(Pay_Item_Search_Text_2,M3241)),MAX($L$4:L3240)+1,0)</f>
        <v>0</v>
      </c>
      <c r="M3241" s="1" t="str">
        <f>IFERROR(VLOOKUP(ROWS($M$5:M3241),Table_PayItems[[Search Key]:[Concentrated Name]],2,FALSE),"")</f>
        <v>Ligustrum obtusifolium Regalianum, #5 cont. - $Ea</v>
      </c>
      <c r="N3241" s="1" t="str">
        <f>IFERROR(VLOOKUP(ROWS($M$5:N3241),$L$5:$M$7000,2,FALSE),"")</f>
        <v/>
      </c>
      <c r="O3241" s="1" t="str">
        <f>IFERROR(VLOOKUP(ROWS($O$5:O3241),$K$5:$L$7000,2,FALSE),"")</f>
        <v/>
      </c>
    </row>
    <row r="3242" spans="2:15" ht="15" customHeight="1" x14ac:dyDescent="0.25">
      <c r="B3242" s="178" t="s">
        <v>12784</v>
      </c>
      <c r="C3242" s="178" t="s">
        <v>88</v>
      </c>
      <c r="D3242" s="178" t="s">
        <v>4232</v>
      </c>
      <c r="E3242" s="178" t="s">
        <v>6993</v>
      </c>
      <c r="F3242" s="178" t="s">
        <v>17</v>
      </c>
      <c r="G3242" s="1">
        <f>IF(ISNUMBER(Pay_Item_Search_Text),IF(ISNUMBER(IF(FIND(Pay_Item_Search_Text,B3242)=1,1, "FALSE")),MAX(G$4:$G3241)+1,IF(ISNUMBER(Pay_Item_Search_Text),0,IF(ISNUMBER(SEARCH(Pay_Item_Search_Text,H3242)),MAX(G$4:$G3241)+1,0))),IF(ISNUMBER(Pay_Item_Search_Text),0,IF(ISNUMBER(SEARCH(Pay_Item_Search_Text,H3242)),MAX(G$4:$G3241)+1,0)))</f>
        <v>3238</v>
      </c>
      <c r="H3242" s="1" t="str">
        <f>IF(Table_PayItems[[#This Row],[Description]]="_","_ Unique Item - "&amp;Table_PayItems[[#This Row],[Item]]&amp;" - $"&amp;Table_PayItems[[#This Row],[Unit]],Table_PayItems[[#This Row],[Description]]&amp;" - $"&amp;Table_PayItems[[#This Row],[Unit]])</f>
        <v>Lindera benzoin, bareroot, 18-24 inch - $Ea</v>
      </c>
      <c r="I3242" s="29" t="str">
        <f>IFERROR(VLOOKUP(ROWS($M$5:M3242),Table_PayItems[[Search Key]:[Concentrated Name]],2,FALSE),"")</f>
        <v>Lindera benzoin, bareroot, 18-24 inch - $Ea</v>
      </c>
      <c r="J3242" s="1"/>
      <c r="K3242" s="1"/>
      <c r="L3242" s="22">
        <f>IF(ISNUMBER(SEARCH(Pay_Item_Search_Text_2,M3242)),MAX($L$4:L3241)+1,0)</f>
        <v>0</v>
      </c>
      <c r="M3242" s="1" t="str">
        <f>IFERROR(VLOOKUP(ROWS($M$5:M3242),Table_PayItems[[Search Key]:[Concentrated Name]],2,FALSE),"")</f>
        <v>Lindera benzoin, bareroot, 18-24 inch - $Ea</v>
      </c>
      <c r="N3242" s="1" t="str">
        <f>IFERROR(VLOOKUP(ROWS($M$5:N3242),$L$5:$M$7000,2,FALSE),"")</f>
        <v/>
      </c>
      <c r="O3242" s="1" t="str">
        <f>IFERROR(VLOOKUP(ROWS($O$5:O3242),$K$5:$L$7000,2,FALSE),"")</f>
        <v/>
      </c>
    </row>
    <row r="3243" spans="2:15" ht="15" customHeight="1" x14ac:dyDescent="0.25">
      <c r="B3243" s="178" t="s">
        <v>12785</v>
      </c>
      <c r="C3243" s="178" t="s">
        <v>88</v>
      </c>
      <c r="D3243" s="178" t="s">
        <v>4233</v>
      </c>
      <c r="E3243" s="178" t="s">
        <v>6993</v>
      </c>
      <c r="F3243" s="178" t="s">
        <v>17</v>
      </c>
      <c r="G3243" s="1">
        <f>IF(ISNUMBER(Pay_Item_Search_Text),IF(ISNUMBER(IF(FIND(Pay_Item_Search_Text,B3243)=1,1, "FALSE")),MAX(G$4:$G3242)+1,IF(ISNUMBER(Pay_Item_Search_Text),0,IF(ISNUMBER(SEARCH(Pay_Item_Search_Text,H3243)),MAX(G$4:$G3242)+1,0))),IF(ISNUMBER(Pay_Item_Search_Text),0,IF(ISNUMBER(SEARCH(Pay_Item_Search_Text,H3243)),MAX(G$4:$G3242)+1,0)))</f>
        <v>3239</v>
      </c>
      <c r="H3243" s="1" t="str">
        <f>IF(Table_PayItems[[#This Row],[Description]]="_","_ Unique Item - "&amp;Table_PayItems[[#This Row],[Item]]&amp;" - $"&amp;Table_PayItems[[#This Row],[Unit]],Table_PayItems[[#This Row],[Description]]&amp;" - $"&amp;Table_PayItems[[#This Row],[Unit]])</f>
        <v>Lindera benzoin, bareroot, 24-36 inch - $Ea</v>
      </c>
      <c r="I3243" s="29" t="str">
        <f>IFERROR(VLOOKUP(ROWS($M$5:M3243),Table_PayItems[[Search Key]:[Concentrated Name]],2,FALSE),"")</f>
        <v>Lindera benzoin, bareroot, 24-36 inch - $Ea</v>
      </c>
      <c r="J3243" s="1"/>
      <c r="K3243" s="1"/>
      <c r="L3243" s="22">
        <f>IF(ISNUMBER(SEARCH(Pay_Item_Search_Text_2,M3243)),MAX($L$4:L3242)+1,0)</f>
        <v>0</v>
      </c>
      <c r="M3243" s="1" t="str">
        <f>IFERROR(VLOOKUP(ROWS($M$5:M3243),Table_PayItems[[Search Key]:[Concentrated Name]],2,FALSE),"")</f>
        <v>Lindera benzoin, bareroot, 24-36 inch - $Ea</v>
      </c>
      <c r="N3243" s="1" t="str">
        <f>IFERROR(VLOOKUP(ROWS($M$5:N3243),$L$5:$M$7000,2,FALSE),"")</f>
        <v/>
      </c>
      <c r="O3243" s="1" t="str">
        <f>IFERROR(VLOOKUP(ROWS($O$5:O3243),$K$5:$L$7000,2,FALSE),"")</f>
        <v/>
      </c>
    </row>
    <row r="3244" spans="2:15" ht="15" customHeight="1" x14ac:dyDescent="0.25">
      <c r="B3244" s="178" t="s">
        <v>10775</v>
      </c>
      <c r="C3244" s="178" t="s">
        <v>123</v>
      </c>
      <c r="D3244" s="178" t="s">
        <v>2779</v>
      </c>
      <c r="E3244" s="178" t="s">
        <v>6920</v>
      </c>
      <c r="F3244" s="178" t="s">
        <v>17</v>
      </c>
      <c r="G3244" s="1">
        <f>IF(ISNUMBER(Pay_Item_Search_Text),IF(ISNUMBER(IF(FIND(Pay_Item_Search_Text,B3244)=1,1, "FALSE")),MAX(G$4:$G3243)+1,IF(ISNUMBER(Pay_Item_Search_Text),0,IF(ISNUMBER(SEARCH(Pay_Item_Search_Text,H3244)),MAX(G$4:$G3243)+1,0))),IF(ISNUMBER(Pay_Item_Search_Text),0,IF(ISNUMBER(SEARCH(Pay_Item_Search_Text,H3244)),MAX(G$4:$G3243)+1,0)))</f>
        <v>3240</v>
      </c>
      <c r="H3244" s="1" t="str">
        <f>IF(Table_PayItems[[#This Row],[Description]]="_","_ Unique Item - "&amp;Table_PayItems[[#This Row],[Item]]&amp;" - $"&amp;Table_PayItems[[#This Row],[Unit]],Table_PayItems[[#This Row],[Description]]&amp;" - $"&amp;Table_PayItems[[#This Row],[Unit]])</f>
        <v>Liner, PVC, 30 mil - $Syd</v>
      </c>
      <c r="I3244" s="29" t="str">
        <f>IFERROR(VLOOKUP(ROWS($M$5:M3244),Table_PayItems[[Search Key]:[Concentrated Name]],2,FALSE),"")</f>
        <v>Liner, PVC, 30 mil - $Syd</v>
      </c>
      <c r="J3244" s="1"/>
      <c r="K3244" s="1"/>
      <c r="L3244" s="22">
        <f>IF(ISNUMBER(SEARCH(Pay_Item_Search_Text_2,M3244)),MAX($L$4:L3243)+1,0)</f>
        <v>689</v>
      </c>
      <c r="M3244" s="1" t="str">
        <f>IFERROR(VLOOKUP(ROWS($M$5:M3244),Table_PayItems[[Search Key]:[Concentrated Name]],2,FALSE),"")</f>
        <v>Liner, PVC, 30 mil - $Syd</v>
      </c>
      <c r="N3244" s="1" t="str">
        <f>IFERROR(VLOOKUP(ROWS($M$5:N3244),$L$5:$M$7000,2,FALSE),"")</f>
        <v/>
      </c>
      <c r="O3244" s="1" t="str">
        <f>IFERROR(VLOOKUP(ROWS($O$5:O3244),$K$5:$L$7000,2,FALSE),"")</f>
        <v/>
      </c>
    </row>
    <row r="3245" spans="2:15" ht="15" customHeight="1" x14ac:dyDescent="0.25">
      <c r="B3245" s="178" t="s">
        <v>12783</v>
      </c>
      <c r="C3245" s="178" t="s">
        <v>88</v>
      </c>
      <c r="D3245" s="178" t="s">
        <v>7386</v>
      </c>
      <c r="E3245" s="178" t="s">
        <v>6993</v>
      </c>
      <c r="F3245" s="178" t="s">
        <v>17</v>
      </c>
      <c r="G3245" s="1">
        <f>IF(ISNUMBER(Pay_Item_Search_Text),IF(ISNUMBER(IF(FIND(Pay_Item_Search_Text,B3245)=1,1, "FALSE")),MAX(G$4:$G3244)+1,IF(ISNUMBER(Pay_Item_Search_Text),0,IF(ISNUMBER(SEARCH(Pay_Item_Search_Text,H3245)),MAX(G$4:$G3244)+1,0))),IF(ISNUMBER(Pay_Item_Search_Text),0,IF(ISNUMBER(SEARCH(Pay_Item_Search_Text,H3245)),MAX(G$4:$G3244)+1,0)))</f>
        <v>3241</v>
      </c>
      <c r="H3245" s="1" t="str">
        <f>IF(Table_PayItems[[#This Row],[Description]]="_","_ Unique Item - "&amp;Table_PayItems[[#This Row],[Item]]&amp;" - $"&amp;Table_PayItems[[#This Row],[Unit]],Table_PayItems[[#This Row],[Description]]&amp;" - $"&amp;Table_PayItems[[#This Row],[Unit]])</f>
        <v>Lingustrum x Vicaryi, #3 cont. - $Ea</v>
      </c>
      <c r="I3245" s="29" t="str">
        <f>IFERROR(VLOOKUP(ROWS($M$5:M3245),Table_PayItems[[Search Key]:[Concentrated Name]],2,FALSE),"")</f>
        <v>Lingustrum x Vicaryi, #3 cont. - $Ea</v>
      </c>
      <c r="J3245" s="1"/>
      <c r="K3245" s="1"/>
      <c r="L3245" s="22">
        <f>IF(ISNUMBER(SEARCH(Pay_Item_Search_Text_2,M3245)),MAX($L$4:L3244)+1,0)</f>
        <v>0</v>
      </c>
      <c r="M3245" s="1" t="str">
        <f>IFERROR(VLOOKUP(ROWS($M$5:M3245),Table_PayItems[[Search Key]:[Concentrated Name]],2,FALSE),"")</f>
        <v>Lingustrum x Vicaryi, #3 cont. - $Ea</v>
      </c>
      <c r="N3245" s="1" t="str">
        <f>IFERROR(VLOOKUP(ROWS($M$5:N3245),$L$5:$M$7000,2,FALSE),"")</f>
        <v/>
      </c>
      <c r="O3245" s="1" t="str">
        <f>IFERROR(VLOOKUP(ROWS($O$5:O3245),$K$5:$L$7000,2,FALSE),"")</f>
        <v/>
      </c>
    </row>
    <row r="3246" spans="2:15" ht="15" customHeight="1" x14ac:dyDescent="0.25">
      <c r="B3246" s="178" t="s">
        <v>12786</v>
      </c>
      <c r="C3246" s="178" t="s">
        <v>88</v>
      </c>
      <c r="D3246" s="178" t="s">
        <v>7387</v>
      </c>
      <c r="E3246" s="178" t="s">
        <v>6993</v>
      </c>
      <c r="F3246" s="178" t="s">
        <v>17</v>
      </c>
      <c r="G3246" s="1">
        <f>IF(ISNUMBER(Pay_Item_Search_Text),IF(ISNUMBER(IF(FIND(Pay_Item_Search_Text,B3246)=1,1, "FALSE")),MAX(G$4:$G3245)+1,IF(ISNUMBER(Pay_Item_Search_Text),0,IF(ISNUMBER(SEARCH(Pay_Item_Search_Text,H3246)),MAX(G$4:$G3245)+1,0))),IF(ISNUMBER(Pay_Item_Search_Text),0,IF(ISNUMBER(SEARCH(Pay_Item_Search_Text,H3246)),MAX(G$4:$G3245)+1,0)))</f>
        <v>3242</v>
      </c>
      <c r="H3246" s="1" t="str">
        <f>IF(Table_PayItems[[#This Row],[Description]]="_","_ Unique Item - "&amp;Table_PayItems[[#This Row],[Item]]&amp;" - $"&amp;Table_PayItems[[#This Row],[Unit]],Table_PayItems[[#This Row],[Description]]&amp;" - $"&amp;Table_PayItems[[#This Row],[Unit]])</f>
        <v>Liquidambar styraciflua Goduzam, 1 1/2 inch - $Ea</v>
      </c>
      <c r="I3246" s="29" t="str">
        <f>IFERROR(VLOOKUP(ROWS($M$5:M3246),Table_PayItems[[Search Key]:[Concentrated Name]],2,FALSE),"")</f>
        <v>Liquidambar styraciflua Goduzam, 1 1/2 inch - $Ea</v>
      </c>
      <c r="J3246" s="1"/>
      <c r="K3246" s="1"/>
      <c r="L3246" s="22">
        <f>IF(ISNUMBER(SEARCH(Pay_Item_Search_Text_2,M3246)),MAX($L$4:L3245)+1,0)</f>
        <v>0</v>
      </c>
      <c r="M3246" s="1" t="str">
        <f>IFERROR(VLOOKUP(ROWS($M$5:M3246),Table_PayItems[[Search Key]:[Concentrated Name]],2,FALSE),"")</f>
        <v>Liquidambar styraciflua Goduzam, 1 1/2 inch - $Ea</v>
      </c>
      <c r="N3246" s="1" t="str">
        <f>IFERROR(VLOOKUP(ROWS($M$5:N3246),$L$5:$M$7000,2,FALSE),"")</f>
        <v/>
      </c>
      <c r="O3246" s="1" t="str">
        <f>IFERROR(VLOOKUP(ROWS($O$5:O3246),$K$5:$L$7000,2,FALSE),"")</f>
        <v/>
      </c>
    </row>
    <row r="3247" spans="2:15" ht="15" customHeight="1" x14ac:dyDescent="0.25">
      <c r="B3247" s="178" t="s">
        <v>12787</v>
      </c>
      <c r="C3247" s="178" t="s">
        <v>88</v>
      </c>
      <c r="D3247" s="178" t="s">
        <v>7388</v>
      </c>
      <c r="E3247" s="178" t="s">
        <v>6993</v>
      </c>
      <c r="F3247" s="178" t="s">
        <v>17</v>
      </c>
      <c r="G3247" s="1">
        <f>IF(ISNUMBER(Pay_Item_Search_Text),IF(ISNUMBER(IF(FIND(Pay_Item_Search_Text,B3247)=1,1, "FALSE")),MAX(G$4:$G3246)+1,IF(ISNUMBER(Pay_Item_Search_Text),0,IF(ISNUMBER(SEARCH(Pay_Item_Search_Text,H3247)),MAX(G$4:$G3246)+1,0))),IF(ISNUMBER(Pay_Item_Search_Text),0,IF(ISNUMBER(SEARCH(Pay_Item_Search_Text,H3247)),MAX(G$4:$G3246)+1,0)))</f>
        <v>3243</v>
      </c>
      <c r="H3247" s="1" t="str">
        <f>IF(Table_PayItems[[#This Row],[Description]]="_","_ Unique Item - "&amp;Table_PayItems[[#This Row],[Item]]&amp;" - $"&amp;Table_PayItems[[#This Row],[Unit]],Table_PayItems[[#This Row],[Description]]&amp;" - $"&amp;Table_PayItems[[#This Row],[Unit]])</f>
        <v>Liquidambar styraciflua Goduzam, 1 3/4 inch - $Ea</v>
      </c>
      <c r="I3247" s="29" t="str">
        <f>IFERROR(VLOOKUP(ROWS($M$5:M3247),Table_PayItems[[Search Key]:[Concentrated Name]],2,FALSE),"")</f>
        <v>Liquidambar styraciflua Goduzam, 1 3/4 inch - $Ea</v>
      </c>
      <c r="J3247" s="1"/>
      <c r="K3247" s="1"/>
      <c r="L3247" s="22">
        <f>IF(ISNUMBER(SEARCH(Pay_Item_Search_Text_2,M3247)),MAX($L$4:L3246)+1,0)</f>
        <v>0</v>
      </c>
      <c r="M3247" s="1" t="str">
        <f>IFERROR(VLOOKUP(ROWS($M$5:M3247),Table_PayItems[[Search Key]:[Concentrated Name]],2,FALSE),"")</f>
        <v>Liquidambar styraciflua Goduzam, 1 3/4 inch - $Ea</v>
      </c>
      <c r="N3247" s="1" t="str">
        <f>IFERROR(VLOOKUP(ROWS($M$5:N3247),$L$5:$M$7000,2,FALSE),"")</f>
        <v/>
      </c>
      <c r="O3247" s="1" t="str">
        <f>IFERROR(VLOOKUP(ROWS($O$5:O3247),$K$5:$L$7000,2,FALSE),"")</f>
        <v/>
      </c>
    </row>
    <row r="3248" spans="2:15" ht="15" customHeight="1" x14ac:dyDescent="0.25">
      <c r="B3248" s="178" t="s">
        <v>12788</v>
      </c>
      <c r="C3248" s="178" t="s">
        <v>88</v>
      </c>
      <c r="D3248" s="178" t="s">
        <v>7389</v>
      </c>
      <c r="E3248" s="178" t="s">
        <v>6993</v>
      </c>
      <c r="F3248" s="178" t="s">
        <v>17</v>
      </c>
      <c r="G3248" s="1">
        <f>IF(ISNUMBER(Pay_Item_Search_Text),IF(ISNUMBER(IF(FIND(Pay_Item_Search_Text,B3248)=1,1, "FALSE")),MAX(G$4:$G3247)+1,IF(ISNUMBER(Pay_Item_Search_Text),0,IF(ISNUMBER(SEARCH(Pay_Item_Search_Text,H3248)),MAX(G$4:$G3247)+1,0))),IF(ISNUMBER(Pay_Item_Search_Text),0,IF(ISNUMBER(SEARCH(Pay_Item_Search_Text,H3248)),MAX(G$4:$G3247)+1,0)))</f>
        <v>3244</v>
      </c>
      <c r="H3248" s="1" t="str">
        <f>IF(Table_PayItems[[#This Row],[Description]]="_","_ Unique Item - "&amp;Table_PayItems[[#This Row],[Item]]&amp;" - $"&amp;Table_PayItems[[#This Row],[Unit]],Table_PayItems[[#This Row],[Description]]&amp;" - $"&amp;Table_PayItems[[#This Row],[Unit]])</f>
        <v>Liquidambar styraciflua Goduzam, 2 inch - $Ea</v>
      </c>
      <c r="I3248" s="29" t="str">
        <f>IFERROR(VLOOKUP(ROWS($M$5:M3248),Table_PayItems[[Search Key]:[Concentrated Name]],2,FALSE),"")</f>
        <v>Liquidambar styraciflua Goduzam, 2 inch - $Ea</v>
      </c>
      <c r="J3248" s="1"/>
      <c r="K3248" s="1"/>
      <c r="L3248" s="22">
        <f>IF(ISNUMBER(SEARCH(Pay_Item_Search_Text_2,M3248)),MAX($L$4:L3247)+1,0)</f>
        <v>0</v>
      </c>
      <c r="M3248" s="1" t="str">
        <f>IFERROR(VLOOKUP(ROWS($M$5:M3248),Table_PayItems[[Search Key]:[Concentrated Name]],2,FALSE),"")</f>
        <v>Liquidambar styraciflua Goduzam, 2 inch - $Ea</v>
      </c>
      <c r="N3248" s="1" t="str">
        <f>IFERROR(VLOOKUP(ROWS($M$5:N3248),$L$5:$M$7000,2,FALSE),"")</f>
        <v/>
      </c>
      <c r="O3248" s="1" t="str">
        <f>IFERROR(VLOOKUP(ROWS($O$5:O3248),$K$5:$L$7000,2,FALSE),"")</f>
        <v/>
      </c>
    </row>
    <row r="3249" spans="2:15" ht="15" customHeight="1" x14ac:dyDescent="0.25">
      <c r="B3249" s="178" t="s">
        <v>12789</v>
      </c>
      <c r="C3249" s="178" t="s">
        <v>88</v>
      </c>
      <c r="D3249" s="178" t="s">
        <v>7390</v>
      </c>
      <c r="E3249" s="178" t="s">
        <v>6993</v>
      </c>
      <c r="F3249" s="178" t="s">
        <v>17</v>
      </c>
      <c r="G3249" s="1">
        <f>IF(ISNUMBER(Pay_Item_Search_Text),IF(ISNUMBER(IF(FIND(Pay_Item_Search_Text,B3249)=1,1, "FALSE")),MAX(G$4:$G3248)+1,IF(ISNUMBER(Pay_Item_Search_Text),0,IF(ISNUMBER(SEARCH(Pay_Item_Search_Text,H3249)),MAX(G$4:$G3248)+1,0))),IF(ISNUMBER(Pay_Item_Search_Text),0,IF(ISNUMBER(SEARCH(Pay_Item_Search_Text,H3249)),MAX(G$4:$G3248)+1,0)))</f>
        <v>3245</v>
      </c>
      <c r="H3249" s="1" t="str">
        <f>IF(Table_PayItems[[#This Row],[Description]]="_","_ Unique Item - "&amp;Table_PayItems[[#This Row],[Item]]&amp;" - $"&amp;Table_PayItems[[#This Row],[Unit]],Table_PayItems[[#This Row],[Description]]&amp;" - $"&amp;Table_PayItems[[#This Row],[Unit]])</f>
        <v>Liquidambar styraciflua Grazam, 1 1/2 inch - $Ea</v>
      </c>
      <c r="I3249" s="29" t="str">
        <f>IFERROR(VLOOKUP(ROWS($M$5:M3249),Table_PayItems[[Search Key]:[Concentrated Name]],2,FALSE),"")</f>
        <v>Liquidambar styraciflua Grazam, 1 1/2 inch - $Ea</v>
      </c>
      <c r="J3249" s="1"/>
      <c r="K3249" s="1"/>
      <c r="L3249" s="22">
        <f>IF(ISNUMBER(SEARCH(Pay_Item_Search_Text_2,M3249)),MAX($L$4:L3248)+1,0)</f>
        <v>0</v>
      </c>
      <c r="M3249" s="1" t="str">
        <f>IFERROR(VLOOKUP(ROWS($M$5:M3249),Table_PayItems[[Search Key]:[Concentrated Name]],2,FALSE),"")</f>
        <v>Liquidambar styraciflua Grazam, 1 1/2 inch - $Ea</v>
      </c>
      <c r="N3249" s="1" t="str">
        <f>IFERROR(VLOOKUP(ROWS($M$5:N3249),$L$5:$M$7000,2,FALSE),"")</f>
        <v/>
      </c>
      <c r="O3249" s="1" t="str">
        <f>IFERROR(VLOOKUP(ROWS($O$5:O3249),$K$5:$L$7000,2,FALSE),"")</f>
        <v/>
      </c>
    </row>
    <row r="3250" spans="2:15" ht="15" customHeight="1" x14ac:dyDescent="0.25">
      <c r="B3250" s="178" t="s">
        <v>12790</v>
      </c>
      <c r="C3250" s="178" t="s">
        <v>88</v>
      </c>
      <c r="D3250" s="178" t="s">
        <v>7391</v>
      </c>
      <c r="E3250" s="178" t="s">
        <v>6993</v>
      </c>
      <c r="F3250" s="178" t="s">
        <v>17</v>
      </c>
      <c r="G3250" s="1">
        <f>IF(ISNUMBER(Pay_Item_Search_Text),IF(ISNUMBER(IF(FIND(Pay_Item_Search_Text,B3250)=1,1, "FALSE")),MAX(G$4:$G3249)+1,IF(ISNUMBER(Pay_Item_Search_Text),0,IF(ISNUMBER(SEARCH(Pay_Item_Search_Text,H3250)),MAX(G$4:$G3249)+1,0))),IF(ISNUMBER(Pay_Item_Search_Text),0,IF(ISNUMBER(SEARCH(Pay_Item_Search_Text,H3250)),MAX(G$4:$G3249)+1,0)))</f>
        <v>3246</v>
      </c>
      <c r="H3250" s="1" t="str">
        <f>IF(Table_PayItems[[#This Row],[Description]]="_","_ Unique Item - "&amp;Table_PayItems[[#This Row],[Item]]&amp;" - $"&amp;Table_PayItems[[#This Row],[Unit]],Table_PayItems[[#This Row],[Description]]&amp;" - $"&amp;Table_PayItems[[#This Row],[Unit]])</f>
        <v>Liquidambar styraciflua Grazam, 1 3/4 inch - $Ea</v>
      </c>
      <c r="I3250" s="29" t="str">
        <f>IFERROR(VLOOKUP(ROWS($M$5:M3250),Table_PayItems[[Search Key]:[Concentrated Name]],2,FALSE),"")</f>
        <v>Liquidambar styraciflua Grazam, 1 3/4 inch - $Ea</v>
      </c>
      <c r="J3250" s="1"/>
      <c r="K3250" s="1"/>
      <c r="L3250" s="22">
        <f>IF(ISNUMBER(SEARCH(Pay_Item_Search_Text_2,M3250)),MAX($L$4:L3249)+1,0)</f>
        <v>0</v>
      </c>
      <c r="M3250" s="1" t="str">
        <f>IFERROR(VLOOKUP(ROWS($M$5:M3250),Table_PayItems[[Search Key]:[Concentrated Name]],2,FALSE),"")</f>
        <v>Liquidambar styraciflua Grazam, 1 3/4 inch - $Ea</v>
      </c>
      <c r="N3250" s="1" t="str">
        <f>IFERROR(VLOOKUP(ROWS($M$5:N3250),$L$5:$M$7000,2,FALSE),"")</f>
        <v/>
      </c>
      <c r="O3250" s="1" t="str">
        <f>IFERROR(VLOOKUP(ROWS($O$5:O3250),$K$5:$L$7000,2,FALSE),"")</f>
        <v/>
      </c>
    </row>
    <row r="3251" spans="2:15" ht="15" customHeight="1" x14ac:dyDescent="0.25">
      <c r="B3251" s="178" t="s">
        <v>12791</v>
      </c>
      <c r="C3251" s="178" t="s">
        <v>88</v>
      </c>
      <c r="D3251" s="178" t="s">
        <v>7392</v>
      </c>
      <c r="E3251" s="178" t="s">
        <v>6993</v>
      </c>
      <c r="F3251" s="178" t="s">
        <v>17</v>
      </c>
      <c r="G3251" s="1">
        <f>IF(ISNUMBER(Pay_Item_Search_Text),IF(ISNUMBER(IF(FIND(Pay_Item_Search_Text,B3251)=1,1, "FALSE")),MAX(G$4:$G3250)+1,IF(ISNUMBER(Pay_Item_Search_Text),0,IF(ISNUMBER(SEARCH(Pay_Item_Search_Text,H3251)),MAX(G$4:$G3250)+1,0))),IF(ISNUMBER(Pay_Item_Search_Text),0,IF(ISNUMBER(SEARCH(Pay_Item_Search_Text,H3251)),MAX(G$4:$G3250)+1,0)))</f>
        <v>3247</v>
      </c>
      <c r="H3251" s="1" t="str">
        <f>IF(Table_PayItems[[#This Row],[Description]]="_","_ Unique Item - "&amp;Table_PayItems[[#This Row],[Item]]&amp;" - $"&amp;Table_PayItems[[#This Row],[Unit]],Table_PayItems[[#This Row],[Description]]&amp;" - $"&amp;Table_PayItems[[#This Row],[Unit]])</f>
        <v>Liquidambar styraciflua Grazam, 2 inch - $Ea</v>
      </c>
      <c r="I3251" s="29" t="str">
        <f>IFERROR(VLOOKUP(ROWS($M$5:M3251),Table_PayItems[[Search Key]:[Concentrated Name]],2,FALSE),"")</f>
        <v>Liquidambar styraciflua Grazam, 2 inch - $Ea</v>
      </c>
      <c r="J3251" s="1"/>
      <c r="K3251" s="1"/>
      <c r="L3251" s="22">
        <f>IF(ISNUMBER(SEARCH(Pay_Item_Search_Text_2,M3251)),MAX($L$4:L3250)+1,0)</f>
        <v>0</v>
      </c>
      <c r="M3251" s="1" t="str">
        <f>IFERROR(VLOOKUP(ROWS($M$5:M3251),Table_PayItems[[Search Key]:[Concentrated Name]],2,FALSE),"")</f>
        <v>Liquidambar styraciflua Grazam, 2 inch - $Ea</v>
      </c>
      <c r="N3251" s="1" t="str">
        <f>IFERROR(VLOOKUP(ROWS($M$5:N3251),$L$5:$M$7000,2,FALSE),"")</f>
        <v/>
      </c>
      <c r="O3251" s="1" t="str">
        <f>IFERROR(VLOOKUP(ROWS($O$5:O3251),$K$5:$L$7000,2,FALSE),"")</f>
        <v/>
      </c>
    </row>
    <row r="3252" spans="2:15" ht="15" customHeight="1" x14ac:dyDescent="0.25">
      <c r="B3252" s="178" t="s">
        <v>12792</v>
      </c>
      <c r="C3252" s="178" t="s">
        <v>88</v>
      </c>
      <c r="D3252" s="178" t="s">
        <v>4234</v>
      </c>
      <c r="E3252" s="178" t="s">
        <v>6993</v>
      </c>
      <c r="F3252" s="178" t="s">
        <v>17</v>
      </c>
      <c r="G3252" s="1">
        <f>IF(ISNUMBER(Pay_Item_Search_Text),IF(ISNUMBER(IF(FIND(Pay_Item_Search_Text,B3252)=1,1, "FALSE")),MAX(G$4:$G3251)+1,IF(ISNUMBER(Pay_Item_Search_Text),0,IF(ISNUMBER(SEARCH(Pay_Item_Search_Text,H3252)),MAX(G$4:$G3251)+1,0))),IF(ISNUMBER(Pay_Item_Search_Text),0,IF(ISNUMBER(SEARCH(Pay_Item_Search_Text,H3252)),MAX(G$4:$G3251)+1,0)))</f>
        <v>3248</v>
      </c>
      <c r="H3252" s="1" t="str">
        <f>IF(Table_PayItems[[#This Row],[Description]]="_","_ Unique Item - "&amp;Table_PayItems[[#This Row],[Item]]&amp;" - $"&amp;Table_PayItems[[#This Row],[Unit]],Table_PayItems[[#This Row],[Description]]&amp;" - $"&amp;Table_PayItems[[#This Row],[Unit]])</f>
        <v>Liquidambar styraciflua, 1 1/2 inch - $Ea</v>
      </c>
      <c r="I3252" s="29" t="str">
        <f>IFERROR(VLOOKUP(ROWS($M$5:M3252),Table_PayItems[[Search Key]:[Concentrated Name]],2,FALSE),"")</f>
        <v>Liquidambar styraciflua, 1 1/2 inch - $Ea</v>
      </c>
      <c r="J3252" s="1"/>
      <c r="K3252" s="1"/>
      <c r="L3252" s="22">
        <f>IF(ISNUMBER(SEARCH(Pay_Item_Search_Text_2,M3252)),MAX($L$4:L3251)+1,0)</f>
        <v>0</v>
      </c>
      <c r="M3252" s="1" t="str">
        <f>IFERROR(VLOOKUP(ROWS($M$5:M3252),Table_PayItems[[Search Key]:[Concentrated Name]],2,FALSE),"")</f>
        <v>Liquidambar styraciflua, 1 1/2 inch - $Ea</v>
      </c>
      <c r="N3252" s="1" t="str">
        <f>IFERROR(VLOOKUP(ROWS($M$5:N3252),$L$5:$M$7000,2,FALSE),"")</f>
        <v/>
      </c>
      <c r="O3252" s="1" t="str">
        <f>IFERROR(VLOOKUP(ROWS($O$5:O3252),$K$5:$L$7000,2,FALSE),"")</f>
        <v/>
      </c>
    </row>
    <row r="3253" spans="2:15" ht="15" customHeight="1" x14ac:dyDescent="0.25">
      <c r="B3253" s="178" t="s">
        <v>12793</v>
      </c>
      <c r="C3253" s="178" t="s">
        <v>88</v>
      </c>
      <c r="D3253" s="178" t="s">
        <v>4235</v>
      </c>
      <c r="E3253" s="178" t="s">
        <v>6993</v>
      </c>
      <c r="F3253" s="178" t="s">
        <v>17</v>
      </c>
      <c r="G3253" s="1">
        <f>IF(ISNUMBER(Pay_Item_Search_Text),IF(ISNUMBER(IF(FIND(Pay_Item_Search_Text,B3253)=1,1, "FALSE")),MAX(G$4:$G3252)+1,IF(ISNUMBER(Pay_Item_Search_Text),0,IF(ISNUMBER(SEARCH(Pay_Item_Search_Text,H3253)),MAX(G$4:$G3252)+1,0))),IF(ISNUMBER(Pay_Item_Search_Text),0,IF(ISNUMBER(SEARCH(Pay_Item_Search_Text,H3253)),MAX(G$4:$G3252)+1,0)))</f>
        <v>3249</v>
      </c>
      <c r="H3253" s="1" t="str">
        <f>IF(Table_PayItems[[#This Row],[Description]]="_","_ Unique Item - "&amp;Table_PayItems[[#This Row],[Item]]&amp;" - $"&amp;Table_PayItems[[#This Row],[Unit]],Table_PayItems[[#This Row],[Description]]&amp;" - $"&amp;Table_PayItems[[#This Row],[Unit]])</f>
        <v>Liquidambar styraciflua, 1 3/4 inch - $Ea</v>
      </c>
      <c r="I3253" s="29" t="str">
        <f>IFERROR(VLOOKUP(ROWS($M$5:M3253),Table_PayItems[[Search Key]:[Concentrated Name]],2,FALSE),"")</f>
        <v>Liquidambar styraciflua, 1 3/4 inch - $Ea</v>
      </c>
      <c r="J3253" s="1"/>
      <c r="K3253" s="1"/>
      <c r="L3253" s="22">
        <f>IF(ISNUMBER(SEARCH(Pay_Item_Search_Text_2,M3253)),MAX($L$4:L3252)+1,0)</f>
        <v>0</v>
      </c>
      <c r="M3253" s="1" t="str">
        <f>IFERROR(VLOOKUP(ROWS($M$5:M3253),Table_PayItems[[Search Key]:[Concentrated Name]],2,FALSE),"")</f>
        <v>Liquidambar styraciflua, 1 3/4 inch - $Ea</v>
      </c>
      <c r="N3253" s="1" t="str">
        <f>IFERROR(VLOOKUP(ROWS($M$5:N3253),$L$5:$M$7000,2,FALSE),"")</f>
        <v/>
      </c>
      <c r="O3253" s="1" t="str">
        <f>IFERROR(VLOOKUP(ROWS($O$5:O3253),$K$5:$L$7000,2,FALSE),"")</f>
        <v/>
      </c>
    </row>
    <row r="3254" spans="2:15" ht="15" customHeight="1" x14ac:dyDescent="0.25">
      <c r="B3254" s="178" t="s">
        <v>12794</v>
      </c>
      <c r="C3254" s="178" t="s">
        <v>88</v>
      </c>
      <c r="D3254" s="178" t="s">
        <v>4236</v>
      </c>
      <c r="E3254" s="178" t="s">
        <v>6993</v>
      </c>
      <c r="F3254" s="178" t="s">
        <v>17</v>
      </c>
      <c r="G3254" s="1">
        <f>IF(ISNUMBER(Pay_Item_Search_Text),IF(ISNUMBER(IF(FIND(Pay_Item_Search_Text,B3254)=1,1, "FALSE")),MAX(G$4:$G3253)+1,IF(ISNUMBER(Pay_Item_Search_Text),0,IF(ISNUMBER(SEARCH(Pay_Item_Search_Text,H3254)),MAX(G$4:$G3253)+1,0))),IF(ISNUMBER(Pay_Item_Search_Text),0,IF(ISNUMBER(SEARCH(Pay_Item_Search_Text,H3254)),MAX(G$4:$G3253)+1,0)))</f>
        <v>3250</v>
      </c>
      <c r="H3254" s="1" t="str">
        <f>IF(Table_PayItems[[#This Row],[Description]]="_","_ Unique Item - "&amp;Table_PayItems[[#This Row],[Item]]&amp;" - $"&amp;Table_PayItems[[#This Row],[Unit]],Table_PayItems[[#This Row],[Description]]&amp;" - $"&amp;Table_PayItems[[#This Row],[Unit]])</f>
        <v>Liquidambar styraciflua, 2 inch - $Ea</v>
      </c>
      <c r="I3254" s="29" t="str">
        <f>IFERROR(VLOOKUP(ROWS($M$5:M3254),Table_PayItems[[Search Key]:[Concentrated Name]],2,FALSE),"")</f>
        <v>Liquidambar styraciflua, 2 inch - $Ea</v>
      </c>
      <c r="J3254" s="1"/>
      <c r="K3254" s="1"/>
      <c r="L3254" s="22">
        <f>IF(ISNUMBER(SEARCH(Pay_Item_Search_Text_2,M3254)),MAX($L$4:L3253)+1,0)</f>
        <v>0</v>
      </c>
      <c r="M3254" s="1" t="str">
        <f>IFERROR(VLOOKUP(ROWS($M$5:M3254),Table_PayItems[[Search Key]:[Concentrated Name]],2,FALSE),"")</f>
        <v>Liquidambar styraciflua, 2 inch - $Ea</v>
      </c>
      <c r="N3254" s="1" t="str">
        <f>IFERROR(VLOOKUP(ROWS($M$5:N3254),$L$5:$M$7000,2,FALSE),"")</f>
        <v/>
      </c>
      <c r="O3254" s="1" t="str">
        <f>IFERROR(VLOOKUP(ROWS($O$5:O3254),$K$5:$L$7000,2,FALSE),"")</f>
        <v/>
      </c>
    </row>
    <row r="3255" spans="2:15" ht="15" customHeight="1" x14ac:dyDescent="0.25">
      <c r="B3255" s="178" t="s">
        <v>7980</v>
      </c>
      <c r="C3255" s="178" t="s">
        <v>57</v>
      </c>
      <c r="D3255" s="178" t="s">
        <v>70</v>
      </c>
      <c r="E3255" s="178" t="s">
        <v>69</v>
      </c>
      <c r="F3255" s="178" t="s">
        <v>17</v>
      </c>
      <c r="G3255" s="1">
        <f>IF(ISNUMBER(Pay_Item_Search_Text),IF(ISNUMBER(IF(FIND(Pay_Item_Search_Text,B3255)=1,1, "FALSE")),MAX(G$4:$G3254)+1,IF(ISNUMBER(Pay_Item_Search_Text),0,IF(ISNUMBER(SEARCH(Pay_Item_Search_Text,H3255)),MAX(G$4:$G3254)+1,0))),IF(ISNUMBER(Pay_Item_Search_Text),0,IF(ISNUMBER(SEARCH(Pay_Item_Search_Text,H3255)),MAX(G$4:$G3254)+1,0)))</f>
        <v>3251</v>
      </c>
      <c r="H3255" s="1" t="str">
        <f>IF(Table_PayItems[[#This Row],[Description]]="_","_ Unique Item - "&amp;Table_PayItems[[#This Row],[Item]]&amp;" - $"&amp;Table_PayItems[[#This Row],[Unit]],Table_PayItems[[#This Row],[Description]]&amp;" - $"&amp;Table_PayItems[[#This Row],[Unit]])</f>
        <v>Liquidated Damages, Other - $Dlr</v>
      </c>
      <c r="I3255" s="29" t="str">
        <f>IFERROR(VLOOKUP(ROWS($M$5:M3255),Table_PayItems[[Search Key]:[Concentrated Name]],2,FALSE),"")</f>
        <v>Liquidated Damages, Other - $Dlr</v>
      </c>
      <c r="J3255" s="1"/>
      <c r="K3255" s="1"/>
      <c r="L3255" s="22">
        <f>IF(ISNUMBER(SEARCH(Pay_Item_Search_Text_2,M3255)),MAX($L$4:L3254)+1,0)</f>
        <v>0</v>
      </c>
      <c r="M3255" s="1" t="str">
        <f>IFERROR(VLOOKUP(ROWS($M$5:M3255),Table_PayItems[[Search Key]:[Concentrated Name]],2,FALSE),"")</f>
        <v>Liquidated Damages, Other - $Dlr</v>
      </c>
      <c r="N3255" s="1" t="str">
        <f>IFERROR(VLOOKUP(ROWS($M$5:N3255),$L$5:$M$7000,2,FALSE),"")</f>
        <v/>
      </c>
      <c r="O3255" s="1" t="str">
        <f>IFERROR(VLOOKUP(ROWS($O$5:O3255),$K$5:$L$7000,2,FALSE),"")</f>
        <v/>
      </c>
    </row>
    <row r="3256" spans="2:15" ht="15" customHeight="1" x14ac:dyDescent="0.25">
      <c r="B3256" s="178" t="s">
        <v>7979</v>
      </c>
      <c r="C3256" s="178" t="s">
        <v>57</v>
      </c>
      <c r="D3256" s="178" t="s">
        <v>68</v>
      </c>
      <c r="E3256" s="178" t="s">
        <v>69</v>
      </c>
      <c r="F3256" s="178" t="s">
        <v>17</v>
      </c>
      <c r="G3256" s="1">
        <f>IF(ISNUMBER(Pay_Item_Search_Text),IF(ISNUMBER(IF(FIND(Pay_Item_Search_Text,B3256)=1,1, "FALSE")),MAX(G$4:$G3255)+1,IF(ISNUMBER(Pay_Item_Search_Text),0,IF(ISNUMBER(SEARCH(Pay_Item_Search_Text,H3256)),MAX(G$4:$G3255)+1,0))),IF(ISNUMBER(Pay_Item_Search_Text),0,IF(ISNUMBER(SEARCH(Pay_Item_Search_Text,H3256)),MAX(G$4:$G3255)+1,0)))</f>
        <v>3252</v>
      </c>
      <c r="H3256" s="1" t="str">
        <f>IF(Table_PayItems[[#This Row],[Description]]="_","_ Unique Item - "&amp;Table_PayItems[[#This Row],[Item]]&amp;" - $"&amp;Table_PayItems[[#This Row],[Unit]],Table_PayItems[[#This Row],[Description]]&amp;" - $"&amp;Table_PayItems[[#This Row],[Unit]])</f>
        <v>Liquidated Damages, Oversight - $Dlr</v>
      </c>
      <c r="I3256" s="29" t="str">
        <f>IFERROR(VLOOKUP(ROWS($M$5:M3256),Table_PayItems[[Search Key]:[Concentrated Name]],2,FALSE),"")</f>
        <v>Liquidated Damages, Oversight - $Dlr</v>
      </c>
      <c r="J3256" s="1"/>
      <c r="K3256" s="1"/>
      <c r="L3256" s="22">
        <f>IF(ISNUMBER(SEARCH(Pay_Item_Search_Text_2,M3256)),MAX($L$4:L3255)+1,0)</f>
        <v>0</v>
      </c>
      <c r="M3256" s="1" t="str">
        <f>IFERROR(VLOOKUP(ROWS($M$5:M3256),Table_PayItems[[Search Key]:[Concentrated Name]],2,FALSE),"")</f>
        <v>Liquidated Damages, Oversight - $Dlr</v>
      </c>
      <c r="N3256" s="1" t="str">
        <f>IFERROR(VLOOKUP(ROWS($M$5:N3256),$L$5:$M$7000,2,FALSE),"")</f>
        <v/>
      </c>
      <c r="O3256" s="1" t="str">
        <f>IFERROR(VLOOKUP(ROWS($O$5:O3256),$K$5:$L$7000,2,FALSE),"")</f>
        <v/>
      </c>
    </row>
    <row r="3257" spans="2:15" ht="15" customHeight="1" x14ac:dyDescent="0.25">
      <c r="B3257" s="178" t="s">
        <v>12795</v>
      </c>
      <c r="C3257" s="178" t="s">
        <v>88</v>
      </c>
      <c r="D3257" s="178" t="s">
        <v>4237</v>
      </c>
      <c r="E3257" s="178" t="s">
        <v>6993</v>
      </c>
      <c r="F3257" s="178" t="s">
        <v>17</v>
      </c>
      <c r="G3257" s="1">
        <f>IF(ISNUMBER(Pay_Item_Search_Text),IF(ISNUMBER(IF(FIND(Pay_Item_Search_Text,B3257)=1,1, "FALSE")),MAX(G$4:$G3256)+1,IF(ISNUMBER(Pay_Item_Search_Text),0,IF(ISNUMBER(SEARCH(Pay_Item_Search_Text,H3257)),MAX(G$4:$G3256)+1,0))),IF(ISNUMBER(Pay_Item_Search_Text),0,IF(ISNUMBER(SEARCH(Pay_Item_Search_Text,H3257)),MAX(G$4:$G3256)+1,0)))</f>
        <v>3253</v>
      </c>
      <c r="H3257" s="1" t="str">
        <f>IF(Table_PayItems[[#This Row],[Description]]="_","_ Unique Item - "&amp;Table_PayItems[[#This Row],[Item]]&amp;" - $"&amp;Table_PayItems[[#This Row],[Unit]],Table_PayItems[[#This Row],[Description]]&amp;" - $"&amp;Table_PayItems[[#This Row],[Unit]])</f>
        <v>Liriodendron tulipifera, 1 1/2 inch - $Ea</v>
      </c>
      <c r="I3257" s="29" t="str">
        <f>IFERROR(VLOOKUP(ROWS($M$5:M3257),Table_PayItems[[Search Key]:[Concentrated Name]],2,FALSE),"")</f>
        <v>Liriodendron tulipifera, 1 1/2 inch - $Ea</v>
      </c>
      <c r="J3257" s="1"/>
      <c r="K3257" s="1"/>
      <c r="L3257" s="22">
        <f>IF(ISNUMBER(SEARCH(Pay_Item_Search_Text_2,M3257)),MAX($L$4:L3256)+1,0)</f>
        <v>0</v>
      </c>
      <c r="M3257" s="1" t="str">
        <f>IFERROR(VLOOKUP(ROWS($M$5:M3257),Table_PayItems[[Search Key]:[Concentrated Name]],2,FALSE),"")</f>
        <v>Liriodendron tulipifera, 1 1/2 inch - $Ea</v>
      </c>
      <c r="N3257" s="1" t="str">
        <f>IFERROR(VLOOKUP(ROWS($M$5:N3257),$L$5:$M$7000,2,FALSE),"")</f>
        <v/>
      </c>
      <c r="O3257" s="1" t="str">
        <f>IFERROR(VLOOKUP(ROWS($O$5:O3257),$K$5:$L$7000,2,FALSE),"")</f>
        <v/>
      </c>
    </row>
    <row r="3258" spans="2:15" ht="15" customHeight="1" x14ac:dyDescent="0.25">
      <c r="B3258" s="178" t="s">
        <v>12796</v>
      </c>
      <c r="C3258" s="178" t="s">
        <v>88</v>
      </c>
      <c r="D3258" s="178" t="s">
        <v>4238</v>
      </c>
      <c r="E3258" s="178" t="s">
        <v>6993</v>
      </c>
      <c r="F3258" s="178" t="s">
        <v>17</v>
      </c>
      <c r="G3258" s="1">
        <f>IF(ISNUMBER(Pay_Item_Search_Text),IF(ISNUMBER(IF(FIND(Pay_Item_Search_Text,B3258)=1,1, "FALSE")),MAX(G$4:$G3257)+1,IF(ISNUMBER(Pay_Item_Search_Text),0,IF(ISNUMBER(SEARCH(Pay_Item_Search_Text,H3258)),MAX(G$4:$G3257)+1,0))),IF(ISNUMBER(Pay_Item_Search_Text),0,IF(ISNUMBER(SEARCH(Pay_Item_Search_Text,H3258)),MAX(G$4:$G3257)+1,0)))</f>
        <v>3254</v>
      </c>
      <c r="H3258" s="1" t="str">
        <f>IF(Table_PayItems[[#This Row],[Description]]="_","_ Unique Item - "&amp;Table_PayItems[[#This Row],[Item]]&amp;" - $"&amp;Table_PayItems[[#This Row],[Unit]],Table_PayItems[[#This Row],[Description]]&amp;" - $"&amp;Table_PayItems[[#This Row],[Unit]])</f>
        <v>Liriodendron tulipifera, 1 3/4 inch - $Ea</v>
      </c>
      <c r="I3258" s="29" t="str">
        <f>IFERROR(VLOOKUP(ROWS($M$5:M3258),Table_PayItems[[Search Key]:[Concentrated Name]],2,FALSE),"")</f>
        <v>Liriodendron tulipifera, 1 3/4 inch - $Ea</v>
      </c>
      <c r="J3258" s="1"/>
      <c r="K3258" s="1"/>
      <c r="L3258" s="22">
        <f>IF(ISNUMBER(SEARCH(Pay_Item_Search_Text_2,M3258)),MAX($L$4:L3257)+1,0)</f>
        <v>0</v>
      </c>
      <c r="M3258" s="1" t="str">
        <f>IFERROR(VLOOKUP(ROWS($M$5:M3258),Table_PayItems[[Search Key]:[Concentrated Name]],2,FALSE),"")</f>
        <v>Liriodendron tulipifera, 1 3/4 inch - $Ea</v>
      </c>
      <c r="N3258" s="1" t="str">
        <f>IFERROR(VLOOKUP(ROWS($M$5:N3258),$L$5:$M$7000,2,FALSE),"")</f>
        <v/>
      </c>
      <c r="O3258" s="1" t="str">
        <f>IFERROR(VLOOKUP(ROWS($O$5:O3258),$K$5:$L$7000,2,FALSE),"")</f>
        <v/>
      </c>
    </row>
    <row r="3259" spans="2:15" ht="15" customHeight="1" x14ac:dyDescent="0.25">
      <c r="B3259" s="178" t="s">
        <v>12797</v>
      </c>
      <c r="C3259" s="178" t="s">
        <v>88</v>
      </c>
      <c r="D3259" s="178" t="s">
        <v>4239</v>
      </c>
      <c r="E3259" s="178" t="s">
        <v>6993</v>
      </c>
      <c r="F3259" s="178" t="s">
        <v>17</v>
      </c>
      <c r="G3259" s="1">
        <f>IF(ISNUMBER(Pay_Item_Search_Text),IF(ISNUMBER(IF(FIND(Pay_Item_Search_Text,B3259)=1,1, "FALSE")),MAX(G$4:$G3258)+1,IF(ISNUMBER(Pay_Item_Search_Text),0,IF(ISNUMBER(SEARCH(Pay_Item_Search_Text,H3259)),MAX(G$4:$G3258)+1,0))),IF(ISNUMBER(Pay_Item_Search_Text),0,IF(ISNUMBER(SEARCH(Pay_Item_Search_Text,H3259)),MAX(G$4:$G3258)+1,0)))</f>
        <v>3255</v>
      </c>
      <c r="H3259" s="1" t="str">
        <f>IF(Table_PayItems[[#This Row],[Description]]="_","_ Unique Item - "&amp;Table_PayItems[[#This Row],[Item]]&amp;" - $"&amp;Table_PayItems[[#This Row],[Unit]],Table_PayItems[[#This Row],[Description]]&amp;" - $"&amp;Table_PayItems[[#This Row],[Unit]])</f>
        <v>Liriodendron tulipifera, 2 inch - $Ea</v>
      </c>
      <c r="I3259" s="29" t="str">
        <f>IFERROR(VLOOKUP(ROWS($M$5:M3259),Table_PayItems[[Search Key]:[Concentrated Name]],2,FALSE),"")</f>
        <v>Liriodendron tulipifera, 2 inch - $Ea</v>
      </c>
      <c r="J3259" s="1"/>
      <c r="K3259" s="1"/>
      <c r="L3259" s="22">
        <f>IF(ISNUMBER(SEARCH(Pay_Item_Search_Text_2,M3259)),MAX($L$4:L3258)+1,0)</f>
        <v>0</v>
      </c>
      <c r="M3259" s="1" t="str">
        <f>IFERROR(VLOOKUP(ROWS($M$5:M3259),Table_PayItems[[Search Key]:[Concentrated Name]],2,FALSE),"")</f>
        <v>Liriodendron tulipifera, 2 inch - $Ea</v>
      </c>
      <c r="N3259" s="1" t="str">
        <f>IFERROR(VLOOKUP(ROWS($M$5:N3259),$L$5:$M$7000,2,FALSE),"")</f>
        <v/>
      </c>
      <c r="O3259" s="1" t="str">
        <f>IFERROR(VLOOKUP(ROWS($O$5:O3259),$K$5:$L$7000,2,FALSE),"")</f>
        <v/>
      </c>
    </row>
    <row r="3260" spans="2:15" ht="15" customHeight="1" x14ac:dyDescent="0.25">
      <c r="B3260" s="178" t="s">
        <v>12798</v>
      </c>
      <c r="C3260" s="178" t="s">
        <v>88</v>
      </c>
      <c r="D3260" s="178" t="s">
        <v>7393</v>
      </c>
      <c r="E3260" s="178" t="s">
        <v>6993</v>
      </c>
      <c r="F3260" s="178" t="s">
        <v>17</v>
      </c>
      <c r="G3260" s="1">
        <f>IF(ISNUMBER(Pay_Item_Search_Text),IF(ISNUMBER(IF(FIND(Pay_Item_Search_Text,B3260)=1,1, "FALSE")),MAX(G$4:$G3259)+1,IF(ISNUMBER(Pay_Item_Search_Text),0,IF(ISNUMBER(SEARCH(Pay_Item_Search_Text,H3260)),MAX(G$4:$G3259)+1,0))),IF(ISNUMBER(Pay_Item_Search_Text),0,IF(ISNUMBER(SEARCH(Pay_Item_Search_Text,H3260)),MAX(G$4:$G3259)+1,0)))</f>
        <v>3256</v>
      </c>
      <c r="H3260" s="1" t="str">
        <f>IF(Table_PayItems[[#This Row],[Description]]="_","_ Unique Item - "&amp;Table_PayItems[[#This Row],[Item]]&amp;" - $"&amp;Table_PayItems[[#This Row],[Unit]],Table_PayItems[[#This Row],[Description]]&amp;" - $"&amp;Table_PayItems[[#This Row],[Unit]])</f>
        <v>Liriope muscari Big Blue, #1 cont. - $Ea</v>
      </c>
      <c r="I3260" s="29" t="str">
        <f>IFERROR(VLOOKUP(ROWS($M$5:M3260),Table_PayItems[[Search Key]:[Concentrated Name]],2,FALSE),"")</f>
        <v>Liriope muscari Big Blue, #1 cont. - $Ea</v>
      </c>
      <c r="J3260" s="1"/>
      <c r="K3260" s="1"/>
      <c r="L3260" s="22">
        <f>IF(ISNUMBER(SEARCH(Pay_Item_Search_Text_2,M3260)),MAX($L$4:L3259)+1,0)</f>
        <v>0</v>
      </c>
      <c r="M3260" s="1" t="str">
        <f>IFERROR(VLOOKUP(ROWS($M$5:M3260),Table_PayItems[[Search Key]:[Concentrated Name]],2,FALSE),"")</f>
        <v>Liriope muscari Big Blue, #1 cont. - $Ea</v>
      </c>
      <c r="N3260" s="1" t="str">
        <f>IFERROR(VLOOKUP(ROWS($M$5:N3260),$L$5:$M$7000,2,FALSE),"")</f>
        <v/>
      </c>
      <c r="O3260" s="1" t="str">
        <f>IFERROR(VLOOKUP(ROWS($O$5:O3260),$K$5:$L$7000,2,FALSE),"")</f>
        <v/>
      </c>
    </row>
    <row r="3261" spans="2:15" ht="15" customHeight="1" x14ac:dyDescent="0.25">
      <c r="B3261" s="178" t="s">
        <v>12799</v>
      </c>
      <c r="C3261" s="178" t="s">
        <v>88</v>
      </c>
      <c r="D3261" s="178" t="s">
        <v>7394</v>
      </c>
      <c r="E3261" s="178" t="s">
        <v>6993</v>
      </c>
      <c r="F3261" s="178" t="s">
        <v>17</v>
      </c>
      <c r="G3261" s="1">
        <f>IF(ISNUMBER(Pay_Item_Search_Text),IF(ISNUMBER(IF(FIND(Pay_Item_Search_Text,B3261)=1,1, "FALSE")),MAX(G$4:$G3260)+1,IF(ISNUMBER(Pay_Item_Search_Text),0,IF(ISNUMBER(SEARCH(Pay_Item_Search_Text,H3261)),MAX(G$4:$G3260)+1,0))),IF(ISNUMBER(Pay_Item_Search_Text),0,IF(ISNUMBER(SEARCH(Pay_Item_Search_Text,H3261)),MAX(G$4:$G3260)+1,0)))</f>
        <v>3257</v>
      </c>
      <c r="H3261" s="1" t="str">
        <f>IF(Table_PayItems[[#This Row],[Description]]="_","_ Unique Item - "&amp;Table_PayItems[[#This Row],[Item]]&amp;" - $"&amp;Table_PayItems[[#This Row],[Unit]],Table_PayItems[[#This Row],[Description]]&amp;" - $"&amp;Table_PayItems[[#This Row],[Unit]])</f>
        <v>Liriope muscari Big Blue, 2 inch pot - $Ea</v>
      </c>
      <c r="I3261" s="29" t="str">
        <f>IFERROR(VLOOKUP(ROWS($M$5:M3261),Table_PayItems[[Search Key]:[Concentrated Name]],2,FALSE),"")</f>
        <v>Liriope muscari Big Blue, 2 inch pot - $Ea</v>
      </c>
      <c r="J3261" s="1"/>
      <c r="K3261" s="1"/>
      <c r="L3261" s="22">
        <f>IF(ISNUMBER(SEARCH(Pay_Item_Search_Text_2,M3261)),MAX($L$4:L3260)+1,0)</f>
        <v>0</v>
      </c>
      <c r="M3261" s="1" t="str">
        <f>IFERROR(VLOOKUP(ROWS($M$5:M3261),Table_PayItems[[Search Key]:[Concentrated Name]],2,FALSE),"")</f>
        <v>Liriope muscari Big Blue, 2 inch pot - $Ea</v>
      </c>
      <c r="N3261" s="1" t="str">
        <f>IFERROR(VLOOKUP(ROWS($M$5:N3261),$L$5:$M$7000,2,FALSE),"")</f>
        <v/>
      </c>
      <c r="O3261" s="1" t="str">
        <f>IFERROR(VLOOKUP(ROWS($O$5:O3261),$K$5:$L$7000,2,FALSE),"")</f>
        <v/>
      </c>
    </row>
    <row r="3262" spans="2:15" ht="15" customHeight="1" x14ac:dyDescent="0.25">
      <c r="B3262" s="178" t="s">
        <v>12800</v>
      </c>
      <c r="C3262" s="178" t="s">
        <v>88</v>
      </c>
      <c r="D3262" s="178" t="s">
        <v>7395</v>
      </c>
      <c r="E3262" s="178" t="s">
        <v>6993</v>
      </c>
      <c r="F3262" s="178" t="s">
        <v>17</v>
      </c>
      <c r="G3262" s="1">
        <f>IF(ISNUMBER(Pay_Item_Search_Text),IF(ISNUMBER(IF(FIND(Pay_Item_Search_Text,B3262)=1,1, "FALSE")),MAX(G$4:$G3261)+1,IF(ISNUMBER(Pay_Item_Search_Text),0,IF(ISNUMBER(SEARCH(Pay_Item_Search_Text,H3262)),MAX(G$4:$G3261)+1,0))),IF(ISNUMBER(Pay_Item_Search_Text),0,IF(ISNUMBER(SEARCH(Pay_Item_Search_Text,H3262)),MAX(G$4:$G3261)+1,0)))</f>
        <v>3258</v>
      </c>
      <c r="H3262" s="1" t="str">
        <f>IF(Table_PayItems[[#This Row],[Description]]="_","_ Unique Item - "&amp;Table_PayItems[[#This Row],[Item]]&amp;" - $"&amp;Table_PayItems[[#This Row],[Unit]],Table_PayItems[[#This Row],[Description]]&amp;" - $"&amp;Table_PayItems[[#This Row],[Unit]])</f>
        <v>Liriope muscari Big Blue, 3 inch pot - $Ea</v>
      </c>
      <c r="I3262" s="29" t="str">
        <f>IFERROR(VLOOKUP(ROWS($M$5:M3262),Table_PayItems[[Search Key]:[Concentrated Name]],2,FALSE),"")</f>
        <v>Liriope muscari Big Blue, 3 inch pot - $Ea</v>
      </c>
      <c r="J3262" s="1"/>
      <c r="K3262" s="1"/>
      <c r="L3262" s="22">
        <f>IF(ISNUMBER(SEARCH(Pay_Item_Search_Text_2,M3262)),MAX($L$4:L3261)+1,0)</f>
        <v>0</v>
      </c>
      <c r="M3262" s="1" t="str">
        <f>IFERROR(VLOOKUP(ROWS($M$5:M3262),Table_PayItems[[Search Key]:[Concentrated Name]],2,FALSE),"")</f>
        <v>Liriope muscari Big Blue, 3 inch pot - $Ea</v>
      </c>
      <c r="N3262" s="1" t="str">
        <f>IFERROR(VLOOKUP(ROWS($M$5:N3262),$L$5:$M$7000,2,FALSE),"")</f>
        <v/>
      </c>
      <c r="O3262" s="1" t="str">
        <f>IFERROR(VLOOKUP(ROWS($O$5:O3262),$K$5:$L$7000,2,FALSE),"")</f>
        <v/>
      </c>
    </row>
    <row r="3263" spans="2:15" ht="15" customHeight="1" x14ac:dyDescent="0.25">
      <c r="B3263" s="178" t="s">
        <v>12801</v>
      </c>
      <c r="C3263" s="178" t="s">
        <v>88</v>
      </c>
      <c r="D3263" s="178" t="s">
        <v>7396</v>
      </c>
      <c r="E3263" s="178" t="s">
        <v>6993</v>
      </c>
      <c r="F3263" s="178" t="s">
        <v>17</v>
      </c>
      <c r="G3263" s="1">
        <f>IF(ISNUMBER(Pay_Item_Search_Text),IF(ISNUMBER(IF(FIND(Pay_Item_Search_Text,B3263)=1,1, "FALSE")),MAX(G$4:$G3262)+1,IF(ISNUMBER(Pay_Item_Search_Text),0,IF(ISNUMBER(SEARCH(Pay_Item_Search_Text,H3263)),MAX(G$4:$G3262)+1,0))),IF(ISNUMBER(Pay_Item_Search_Text),0,IF(ISNUMBER(SEARCH(Pay_Item_Search_Text,H3263)),MAX(G$4:$G3262)+1,0)))</f>
        <v>3259</v>
      </c>
      <c r="H3263" s="1" t="str">
        <f>IF(Table_PayItems[[#This Row],[Description]]="_","_ Unique Item - "&amp;Table_PayItems[[#This Row],[Item]]&amp;" - $"&amp;Table_PayItems[[#This Row],[Unit]],Table_PayItems[[#This Row],[Description]]&amp;" - $"&amp;Table_PayItems[[#This Row],[Unit]])</f>
        <v>Liriope muscari Big Blue, 4 inch pot - $Ea</v>
      </c>
      <c r="I3263" s="29" t="str">
        <f>IFERROR(VLOOKUP(ROWS($M$5:M3263),Table_PayItems[[Search Key]:[Concentrated Name]],2,FALSE),"")</f>
        <v>Liriope muscari Big Blue, 4 inch pot - $Ea</v>
      </c>
      <c r="J3263" s="1"/>
      <c r="K3263" s="1"/>
      <c r="L3263" s="22">
        <f>IF(ISNUMBER(SEARCH(Pay_Item_Search_Text_2,M3263)),MAX($L$4:L3262)+1,0)</f>
        <v>0</v>
      </c>
      <c r="M3263" s="1" t="str">
        <f>IFERROR(VLOOKUP(ROWS($M$5:M3263),Table_PayItems[[Search Key]:[Concentrated Name]],2,FALSE),"")</f>
        <v>Liriope muscari Big Blue, 4 inch pot - $Ea</v>
      </c>
      <c r="N3263" s="1" t="str">
        <f>IFERROR(VLOOKUP(ROWS($M$5:N3263),$L$5:$M$7000,2,FALSE),"")</f>
        <v/>
      </c>
      <c r="O3263" s="1" t="str">
        <f>IFERROR(VLOOKUP(ROWS($O$5:O3263),$K$5:$L$7000,2,FALSE),"")</f>
        <v/>
      </c>
    </row>
    <row r="3264" spans="2:15" ht="15" customHeight="1" x14ac:dyDescent="0.25">
      <c r="B3264" s="178" t="s">
        <v>12802</v>
      </c>
      <c r="C3264" s="178" t="s">
        <v>88</v>
      </c>
      <c r="D3264" s="178" t="s">
        <v>4240</v>
      </c>
      <c r="E3264" s="178" t="s">
        <v>6993</v>
      </c>
      <c r="F3264" s="178" t="s">
        <v>17</v>
      </c>
      <c r="G3264" s="1">
        <f>IF(ISNUMBER(Pay_Item_Search_Text),IF(ISNUMBER(IF(FIND(Pay_Item_Search_Text,B3264)=1,1, "FALSE")),MAX(G$4:$G3263)+1,IF(ISNUMBER(Pay_Item_Search_Text),0,IF(ISNUMBER(SEARCH(Pay_Item_Search_Text,H3264)),MAX(G$4:$G3263)+1,0))),IF(ISNUMBER(Pay_Item_Search_Text),0,IF(ISNUMBER(SEARCH(Pay_Item_Search_Text,H3264)),MAX(G$4:$G3263)+1,0)))</f>
        <v>3260</v>
      </c>
      <c r="H3264" s="1" t="str">
        <f>IF(Table_PayItems[[#This Row],[Description]]="_","_ Unique Item - "&amp;Table_PayItems[[#This Row],[Item]]&amp;" - $"&amp;Table_PayItems[[#This Row],[Unit]],Table_PayItems[[#This Row],[Description]]&amp;" - $"&amp;Table_PayItems[[#This Row],[Unit]])</f>
        <v>Liriope spicata, #1 cont. - $Ea</v>
      </c>
      <c r="I3264" s="29" t="str">
        <f>IFERROR(VLOOKUP(ROWS($M$5:M3264),Table_PayItems[[Search Key]:[Concentrated Name]],2,FALSE),"")</f>
        <v>Liriope spicata, #1 cont. - $Ea</v>
      </c>
      <c r="J3264" s="1"/>
      <c r="K3264" s="1"/>
      <c r="L3264" s="22">
        <f>IF(ISNUMBER(SEARCH(Pay_Item_Search_Text_2,M3264)),MAX($L$4:L3263)+1,0)</f>
        <v>0</v>
      </c>
      <c r="M3264" s="1" t="str">
        <f>IFERROR(VLOOKUP(ROWS($M$5:M3264),Table_PayItems[[Search Key]:[Concentrated Name]],2,FALSE),"")</f>
        <v>Liriope spicata, #1 cont. - $Ea</v>
      </c>
      <c r="N3264" s="1" t="str">
        <f>IFERROR(VLOOKUP(ROWS($M$5:N3264),$L$5:$M$7000,2,FALSE),"")</f>
        <v/>
      </c>
      <c r="O3264" s="1" t="str">
        <f>IFERROR(VLOOKUP(ROWS($O$5:O3264),$K$5:$L$7000,2,FALSE),"")</f>
        <v/>
      </c>
    </row>
    <row r="3265" spans="2:15" ht="15" customHeight="1" x14ac:dyDescent="0.25">
      <c r="B3265" s="178" t="s">
        <v>12803</v>
      </c>
      <c r="C3265" s="178" t="s">
        <v>88</v>
      </c>
      <c r="D3265" s="178" t="s">
        <v>4241</v>
      </c>
      <c r="E3265" s="178" t="s">
        <v>6993</v>
      </c>
      <c r="F3265" s="178" t="s">
        <v>17</v>
      </c>
      <c r="G3265" s="1">
        <f>IF(ISNUMBER(Pay_Item_Search_Text),IF(ISNUMBER(IF(FIND(Pay_Item_Search_Text,B3265)=1,1, "FALSE")),MAX(G$4:$G3264)+1,IF(ISNUMBER(Pay_Item_Search_Text),0,IF(ISNUMBER(SEARCH(Pay_Item_Search_Text,H3265)),MAX(G$4:$G3264)+1,0))),IF(ISNUMBER(Pay_Item_Search_Text),0,IF(ISNUMBER(SEARCH(Pay_Item_Search_Text,H3265)),MAX(G$4:$G3264)+1,0)))</f>
        <v>3261</v>
      </c>
      <c r="H3265" s="1" t="str">
        <f>IF(Table_PayItems[[#This Row],[Description]]="_","_ Unique Item - "&amp;Table_PayItems[[#This Row],[Item]]&amp;" - $"&amp;Table_PayItems[[#This Row],[Unit]],Table_PayItems[[#This Row],[Description]]&amp;" - $"&amp;Table_PayItems[[#This Row],[Unit]])</f>
        <v>Liriope spicata, 2 inch pot - $Ea</v>
      </c>
      <c r="I3265" s="29" t="str">
        <f>IFERROR(VLOOKUP(ROWS($M$5:M3265),Table_PayItems[[Search Key]:[Concentrated Name]],2,FALSE),"")</f>
        <v>Liriope spicata, 2 inch pot - $Ea</v>
      </c>
      <c r="J3265" s="1"/>
      <c r="K3265" s="1"/>
      <c r="L3265" s="22">
        <f>IF(ISNUMBER(SEARCH(Pay_Item_Search_Text_2,M3265)),MAX($L$4:L3264)+1,0)</f>
        <v>0</v>
      </c>
      <c r="M3265" s="1" t="str">
        <f>IFERROR(VLOOKUP(ROWS($M$5:M3265),Table_PayItems[[Search Key]:[Concentrated Name]],2,FALSE),"")</f>
        <v>Liriope spicata, 2 inch pot - $Ea</v>
      </c>
      <c r="N3265" s="1" t="str">
        <f>IFERROR(VLOOKUP(ROWS($M$5:N3265),$L$5:$M$7000,2,FALSE),"")</f>
        <v/>
      </c>
      <c r="O3265" s="1" t="str">
        <f>IFERROR(VLOOKUP(ROWS($O$5:O3265),$K$5:$L$7000,2,FALSE),"")</f>
        <v/>
      </c>
    </row>
    <row r="3266" spans="2:15" ht="15" customHeight="1" x14ac:dyDescent="0.25">
      <c r="B3266" s="178" t="s">
        <v>12804</v>
      </c>
      <c r="C3266" s="178" t="s">
        <v>88</v>
      </c>
      <c r="D3266" s="178" t="s">
        <v>4242</v>
      </c>
      <c r="E3266" s="178" t="s">
        <v>6993</v>
      </c>
      <c r="F3266" s="178" t="s">
        <v>17</v>
      </c>
      <c r="G3266" s="1">
        <f>IF(ISNUMBER(Pay_Item_Search_Text),IF(ISNUMBER(IF(FIND(Pay_Item_Search_Text,B3266)=1,1, "FALSE")),MAX(G$4:$G3265)+1,IF(ISNUMBER(Pay_Item_Search_Text),0,IF(ISNUMBER(SEARCH(Pay_Item_Search_Text,H3266)),MAX(G$4:$G3265)+1,0))),IF(ISNUMBER(Pay_Item_Search_Text),0,IF(ISNUMBER(SEARCH(Pay_Item_Search_Text,H3266)),MAX(G$4:$G3265)+1,0)))</f>
        <v>3262</v>
      </c>
      <c r="H3266" s="1" t="str">
        <f>IF(Table_PayItems[[#This Row],[Description]]="_","_ Unique Item - "&amp;Table_PayItems[[#This Row],[Item]]&amp;" - $"&amp;Table_PayItems[[#This Row],[Unit]],Table_PayItems[[#This Row],[Description]]&amp;" - $"&amp;Table_PayItems[[#This Row],[Unit]])</f>
        <v>Liriope spicata, 3 inch pot - $Ea</v>
      </c>
      <c r="I3266" s="29" t="str">
        <f>IFERROR(VLOOKUP(ROWS($M$5:M3266),Table_PayItems[[Search Key]:[Concentrated Name]],2,FALSE),"")</f>
        <v>Liriope spicata, 3 inch pot - $Ea</v>
      </c>
      <c r="J3266" s="1"/>
      <c r="K3266" s="1"/>
      <c r="L3266" s="22">
        <f>IF(ISNUMBER(SEARCH(Pay_Item_Search_Text_2,M3266)),MAX($L$4:L3265)+1,0)</f>
        <v>0</v>
      </c>
      <c r="M3266" s="1" t="str">
        <f>IFERROR(VLOOKUP(ROWS($M$5:M3266),Table_PayItems[[Search Key]:[Concentrated Name]],2,FALSE),"")</f>
        <v>Liriope spicata, 3 inch pot - $Ea</v>
      </c>
      <c r="N3266" s="1" t="str">
        <f>IFERROR(VLOOKUP(ROWS($M$5:N3266),$L$5:$M$7000,2,FALSE),"")</f>
        <v/>
      </c>
      <c r="O3266" s="1" t="str">
        <f>IFERROR(VLOOKUP(ROWS($O$5:O3266),$K$5:$L$7000,2,FALSE),"")</f>
        <v/>
      </c>
    </row>
    <row r="3267" spans="2:15" ht="15" customHeight="1" x14ac:dyDescent="0.25">
      <c r="B3267" s="178" t="s">
        <v>12805</v>
      </c>
      <c r="C3267" s="178" t="s">
        <v>88</v>
      </c>
      <c r="D3267" s="178" t="s">
        <v>4243</v>
      </c>
      <c r="E3267" s="178" t="s">
        <v>6993</v>
      </c>
      <c r="F3267" s="178" t="s">
        <v>17</v>
      </c>
      <c r="G3267" s="1">
        <f>IF(ISNUMBER(Pay_Item_Search_Text),IF(ISNUMBER(IF(FIND(Pay_Item_Search_Text,B3267)=1,1, "FALSE")),MAX(G$4:$G3266)+1,IF(ISNUMBER(Pay_Item_Search_Text),0,IF(ISNUMBER(SEARCH(Pay_Item_Search_Text,H3267)),MAX(G$4:$G3266)+1,0))),IF(ISNUMBER(Pay_Item_Search_Text),0,IF(ISNUMBER(SEARCH(Pay_Item_Search_Text,H3267)),MAX(G$4:$G3266)+1,0)))</f>
        <v>3263</v>
      </c>
      <c r="H3267" s="1" t="str">
        <f>IF(Table_PayItems[[#This Row],[Description]]="_","_ Unique Item - "&amp;Table_PayItems[[#This Row],[Item]]&amp;" - $"&amp;Table_PayItems[[#This Row],[Unit]],Table_PayItems[[#This Row],[Description]]&amp;" - $"&amp;Table_PayItems[[#This Row],[Unit]])</f>
        <v>Liriope spicata, 4 inch pot - $Ea</v>
      </c>
      <c r="I3267" s="29" t="str">
        <f>IFERROR(VLOOKUP(ROWS($M$5:M3267),Table_PayItems[[Search Key]:[Concentrated Name]],2,FALSE),"")</f>
        <v>Liriope spicata, 4 inch pot - $Ea</v>
      </c>
      <c r="J3267" s="1"/>
      <c r="K3267" s="1"/>
      <c r="L3267" s="22">
        <f>IF(ISNUMBER(SEARCH(Pay_Item_Search_Text_2,M3267)),MAX($L$4:L3266)+1,0)</f>
        <v>0</v>
      </c>
      <c r="M3267" s="1" t="str">
        <f>IFERROR(VLOOKUP(ROWS($M$5:M3267),Table_PayItems[[Search Key]:[Concentrated Name]],2,FALSE),"")</f>
        <v>Liriope spicata, 4 inch pot - $Ea</v>
      </c>
      <c r="N3267" s="1" t="str">
        <f>IFERROR(VLOOKUP(ROWS($M$5:N3267),$L$5:$M$7000,2,FALSE),"")</f>
        <v/>
      </c>
      <c r="O3267" s="1" t="str">
        <f>IFERROR(VLOOKUP(ROWS($O$5:O3267),$K$5:$L$7000,2,FALSE),"")</f>
        <v/>
      </c>
    </row>
    <row r="3268" spans="2:15" ht="15" customHeight="1" x14ac:dyDescent="0.25">
      <c r="B3268" s="178" t="s">
        <v>14399</v>
      </c>
      <c r="C3268" s="178" t="s">
        <v>88</v>
      </c>
      <c r="D3268" s="178" t="s">
        <v>5287</v>
      </c>
      <c r="E3268" s="178" t="s">
        <v>61</v>
      </c>
      <c r="F3268" s="178" t="s">
        <v>17</v>
      </c>
      <c r="G3268" s="1">
        <f>IF(ISNUMBER(Pay_Item_Search_Text),IF(ISNUMBER(IF(FIND(Pay_Item_Search_Text,B3268)=1,1, "FALSE")),MAX(G$4:$G3267)+1,IF(ISNUMBER(Pay_Item_Search_Text),0,IF(ISNUMBER(SEARCH(Pay_Item_Search_Text,H3268)),MAX(G$4:$G3267)+1,0))),IF(ISNUMBER(Pay_Item_Search_Text),0,IF(ISNUMBER(SEARCH(Pay_Item_Search_Text,H3268)),MAX(G$4:$G3267)+1,0)))</f>
        <v>3264</v>
      </c>
      <c r="H3268" s="1" t="str">
        <f>IF(Table_PayItems[[#This Row],[Description]]="_","_ Unique Item - "&amp;Table_PayItems[[#This Row],[Item]]&amp;" - $"&amp;Table_PayItems[[#This Row],[Unit]],Table_PayItems[[#This Row],[Description]]&amp;" - $"&amp;Table_PayItems[[#This Row],[Unit]])</f>
        <v>Live Tap, 12 inch by 16 inch - $Ea</v>
      </c>
      <c r="I3268" s="29" t="str">
        <f>IFERROR(VLOOKUP(ROWS($M$5:M3268),Table_PayItems[[Search Key]:[Concentrated Name]],2,FALSE),"")</f>
        <v>Live Tap, 12 inch by 16 inch - $Ea</v>
      </c>
      <c r="J3268" s="1"/>
      <c r="K3268" s="1"/>
      <c r="L3268" s="22">
        <f>IF(ISNUMBER(SEARCH(Pay_Item_Search_Text_2,M3268)),MAX($L$4:L3267)+1,0)</f>
        <v>0</v>
      </c>
      <c r="M3268" s="1" t="str">
        <f>IFERROR(VLOOKUP(ROWS($M$5:M3268),Table_PayItems[[Search Key]:[Concentrated Name]],2,FALSE),"")</f>
        <v>Live Tap, 12 inch by 16 inch - $Ea</v>
      </c>
      <c r="N3268" s="1" t="str">
        <f>IFERROR(VLOOKUP(ROWS($M$5:N3268),$L$5:$M$7000,2,FALSE),"")</f>
        <v/>
      </c>
      <c r="O3268" s="1" t="str">
        <f>IFERROR(VLOOKUP(ROWS($O$5:O3268),$K$5:$L$7000,2,FALSE),"")</f>
        <v/>
      </c>
    </row>
    <row r="3269" spans="2:15" ht="15" customHeight="1" x14ac:dyDescent="0.25">
      <c r="B3269" s="178" t="s">
        <v>14400</v>
      </c>
      <c r="C3269" s="178" t="s">
        <v>88</v>
      </c>
      <c r="D3269" s="178" t="s">
        <v>5288</v>
      </c>
      <c r="E3269" s="178" t="s">
        <v>61</v>
      </c>
      <c r="F3269" s="178" t="s">
        <v>17</v>
      </c>
      <c r="G3269" s="1">
        <f>IF(ISNUMBER(Pay_Item_Search_Text),IF(ISNUMBER(IF(FIND(Pay_Item_Search_Text,B3269)=1,1, "FALSE")),MAX(G$4:$G3268)+1,IF(ISNUMBER(Pay_Item_Search_Text),0,IF(ISNUMBER(SEARCH(Pay_Item_Search_Text,H3269)),MAX(G$4:$G3268)+1,0))),IF(ISNUMBER(Pay_Item_Search_Text),0,IF(ISNUMBER(SEARCH(Pay_Item_Search_Text,H3269)),MAX(G$4:$G3268)+1,0)))</f>
        <v>3265</v>
      </c>
      <c r="H3269" s="1" t="str">
        <f>IF(Table_PayItems[[#This Row],[Description]]="_","_ Unique Item - "&amp;Table_PayItems[[#This Row],[Item]]&amp;" - $"&amp;Table_PayItems[[#This Row],[Unit]],Table_PayItems[[#This Row],[Description]]&amp;" - $"&amp;Table_PayItems[[#This Row],[Unit]])</f>
        <v>Live Tap, 12 inch by 24 inch - $Ea</v>
      </c>
      <c r="I3269" s="29" t="str">
        <f>IFERROR(VLOOKUP(ROWS($M$5:M3269),Table_PayItems[[Search Key]:[Concentrated Name]],2,FALSE),"")</f>
        <v>Live Tap, 12 inch by 24 inch - $Ea</v>
      </c>
      <c r="J3269" s="1"/>
      <c r="K3269" s="1"/>
      <c r="L3269" s="22">
        <f>IF(ISNUMBER(SEARCH(Pay_Item_Search_Text_2,M3269)),MAX($L$4:L3268)+1,0)</f>
        <v>0</v>
      </c>
      <c r="M3269" s="1" t="str">
        <f>IFERROR(VLOOKUP(ROWS($M$5:M3269),Table_PayItems[[Search Key]:[Concentrated Name]],2,FALSE),"")</f>
        <v>Live Tap, 12 inch by 24 inch - $Ea</v>
      </c>
      <c r="N3269" s="1" t="str">
        <f>IFERROR(VLOOKUP(ROWS($M$5:N3269),$L$5:$M$7000,2,FALSE),"")</f>
        <v/>
      </c>
      <c r="O3269" s="1" t="str">
        <f>IFERROR(VLOOKUP(ROWS($O$5:O3269),$K$5:$L$7000,2,FALSE),"")</f>
        <v/>
      </c>
    </row>
    <row r="3270" spans="2:15" ht="15" customHeight="1" x14ac:dyDescent="0.25">
      <c r="B3270" s="178" t="s">
        <v>14401</v>
      </c>
      <c r="C3270" s="178" t="s">
        <v>88</v>
      </c>
      <c r="D3270" s="178" t="s">
        <v>5289</v>
      </c>
      <c r="E3270" s="178" t="s">
        <v>61</v>
      </c>
      <c r="F3270" s="178" t="s">
        <v>17</v>
      </c>
      <c r="G3270" s="1">
        <f>IF(ISNUMBER(Pay_Item_Search_Text),IF(ISNUMBER(IF(FIND(Pay_Item_Search_Text,B3270)=1,1, "FALSE")),MAX(G$4:$G3269)+1,IF(ISNUMBER(Pay_Item_Search_Text),0,IF(ISNUMBER(SEARCH(Pay_Item_Search_Text,H3270)),MAX(G$4:$G3269)+1,0))),IF(ISNUMBER(Pay_Item_Search_Text),0,IF(ISNUMBER(SEARCH(Pay_Item_Search_Text,H3270)),MAX(G$4:$G3269)+1,0)))</f>
        <v>3266</v>
      </c>
      <c r="H3270" s="1" t="str">
        <f>IF(Table_PayItems[[#This Row],[Description]]="_","_ Unique Item - "&amp;Table_PayItems[[#This Row],[Item]]&amp;" - $"&amp;Table_PayItems[[#This Row],[Unit]],Table_PayItems[[#This Row],[Description]]&amp;" - $"&amp;Table_PayItems[[#This Row],[Unit]])</f>
        <v>Live Tap, 16 inch by 24 inch - $Ea</v>
      </c>
      <c r="I3270" s="29" t="str">
        <f>IFERROR(VLOOKUP(ROWS($M$5:M3270),Table_PayItems[[Search Key]:[Concentrated Name]],2,FALSE),"")</f>
        <v>Live Tap, 16 inch by 24 inch - $Ea</v>
      </c>
      <c r="J3270" s="1"/>
      <c r="K3270" s="1"/>
      <c r="L3270" s="22">
        <f>IF(ISNUMBER(SEARCH(Pay_Item_Search_Text_2,M3270)),MAX($L$4:L3269)+1,0)</f>
        <v>0</v>
      </c>
      <c r="M3270" s="1" t="str">
        <f>IFERROR(VLOOKUP(ROWS($M$5:M3270),Table_PayItems[[Search Key]:[Concentrated Name]],2,FALSE),"")</f>
        <v>Live Tap, 16 inch by 24 inch - $Ea</v>
      </c>
      <c r="N3270" s="1" t="str">
        <f>IFERROR(VLOOKUP(ROWS($M$5:N3270),$L$5:$M$7000,2,FALSE),"")</f>
        <v/>
      </c>
      <c r="O3270" s="1" t="str">
        <f>IFERROR(VLOOKUP(ROWS($O$5:O3270),$K$5:$L$7000,2,FALSE),"")</f>
        <v/>
      </c>
    </row>
    <row r="3271" spans="2:15" ht="15" customHeight="1" x14ac:dyDescent="0.25">
      <c r="B3271" s="178" t="s">
        <v>14393</v>
      </c>
      <c r="C3271" s="178" t="s">
        <v>88</v>
      </c>
      <c r="D3271" s="178" t="s">
        <v>5281</v>
      </c>
      <c r="E3271" s="178" t="s">
        <v>61</v>
      </c>
      <c r="F3271" s="178" t="s">
        <v>17</v>
      </c>
      <c r="G3271" s="1">
        <f>IF(ISNUMBER(Pay_Item_Search_Text),IF(ISNUMBER(IF(FIND(Pay_Item_Search_Text,B3271)=1,1, "FALSE")),MAX(G$4:$G3270)+1,IF(ISNUMBER(Pay_Item_Search_Text),0,IF(ISNUMBER(SEARCH(Pay_Item_Search_Text,H3271)),MAX(G$4:$G3270)+1,0))),IF(ISNUMBER(Pay_Item_Search_Text),0,IF(ISNUMBER(SEARCH(Pay_Item_Search_Text,H3271)),MAX(G$4:$G3270)+1,0)))</f>
        <v>3267</v>
      </c>
      <c r="H3271" s="1" t="str">
        <f>IF(Table_PayItems[[#This Row],[Description]]="_","_ Unique Item - "&amp;Table_PayItems[[#This Row],[Item]]&amp;" - $"&amp;Table_PayItems[[#This Row],[Unit]],Table_PayItems[[#This Row],[Description]]&amp;" - $"&amp;Table_PayItems[[#This Row],[Unit]])</f>
        <v>Live Tap, 6 inch by 12 inch - $Ea</v>
      </c>
      <c r="I3271" s="29" t="str">
        <f>IFERROR(VLOOKUP(ROWS($M$5:M3271),Table_PayItems[[Search Key]:[Concentrated Name]],2,FALSE),"")</f>
        <v>Live Tap, 6 inch by 12 inch - $Ea</v>
      </c>
      <c r="J3271" s="1"/>
      <c r="K3271" s="1"/>
      <c r="L3271" s="22">
        <f>IF(ISNUMBER(SEARCH(Pay_Item_Search_Text_2,M3271)),MAX($L$4:L3270)+1,0)</f>
        <v>0</v>
      </c>
      <c r="M3271" s="1" t="str">
        <f>IFERROR(VLOOKUP(ROWS($M$5:M3271),Table_PayItems[[Search Key]:[Concentrated Name]],2,FALSE),"")</f>
        <v>Live Tap, 6 inch by 12 inch - $Ea</v>
      </c>
      <c r="N3271" s="1" t="str">
        <f>IFERROR(VLOOKUP(ROWS($M$5:N3271),$L$5:$M$7000,2,FALSE),"")</f>
        <v/>
      </c>
      <c r="O3271" s="1" t="str">
        <f>IFERROR(VLOOKUP(ROWS($O$5:O3271),$K$5:$L$7000,2,FALSE),"")</f>
        <v/>
      </c>
    </row>
    <row r="3272" spans="2:15" ht="15" customHeight="1" x14ac:dyDescent="0.25">
      <c r="B3272" s="178" t="s">
        <v>14394</v>
      </c>
      <c r="C3272" s="178" t="s">
        <v>88</v>
      </c>
      <c r="D3272" s="178" t="s">
        <v>5282</v>
      </c>
      <c r="E3272" s="178" t="s">
        <v>61</v>
      </c>
      <c r="F3272" s="178" t="s">
        <v>17</v>
      </c>
      <c r="G3272" s="1">
        <f>IF(ISNUMBER(Pay_Item_Search_Text),IF(ISNUMBER(IF(FIND(Pay_Item_Search_Text,B3272)=1,1, "FALSE")),MAX(G$4:$G3271)+1,IF(ISNUMBER(Pay_Item_Search_Text),0,IF(ISNUMBER(SEARCH(Pay_Item_Search_Text,H3272)),MAX(G$4:$G3271)+1,0))),IF(ISNUMBER(Pay_Item_Search_Text),0,IF(ISNUMBER(SEARCH(Pay_Item_Search_Text,H3272)),MAX(G$4:$G3271)+1,0)))</f>
        <v>3268</v>
      </c>
      <c r="H3272" s="1" t="str">
        <f>IF(Table_PayItems[[#This Row],[Description]]="_","_ Unique Item - "&amp;Table_PayItems[[#This Row],[Item]]&amp;" - $"&amp;Table_PayItems[[#This Row],[Unit]],Table_PayItems[[#This Row],[Description]]&amp;" - $"&amp;Table_PayItems[[#This Row],[Unit]])</f>
        <v>Live Tap, 6 inch by 16 inch - $Ea</v>
      </c>
      <c r="I3272" s="29" t="str">
        <f>IFERROR(VLOOKUP(ROWS($M$5:M3272),Table_PayItems[[Search Key]:[Concentrated Name]],2,FALSE),"")</f>
        <v>Live Tap, 6 inch by 16 inch - $Ea</v>
      </c>
      <c r="J3272" s="1"/>
      <c r="K3272" s="1"/>
      <c r="L3272" s="22">
        <f>IF(ISNUMBER(SEARCH(Pay_Item_Search_Text_2,M3272)),MAX($L$4:L3271)+1,0)</f>
        <v>0</v>
      </c>
      <c r="M3272" s="1" t="str">
        <f>IFERROR(VLOOKUP(ROWS($M$5:M3272),Table_PayItems[[Search Key]:[Concentrated Name]],2,FALSE),"")</f>
        <v>Live Tap, 6 inch by 16 inch - $Ea</v>
      </c>
      <c r="N3272" s="1" t="str">
        <f>IFERROR(VLOOKUP(ROWS($M$5:N3272),$L$5:$M$7000,2,FALSE),"")</f>
        <v/>
      </c>
      <c r="O3272" s="1" t="str">
        <f>IFERROR(VLOOKUP(ROWS($O$5:O3272),$K$5:$L$7000,2,FALSE),"")</f>
        <v/>
      </c>
    </row>
    <row r="3273" spans="2:15" ht="15" customHeight="1" x14ac:dyDescent="0.25">
      <c r="B3273" s="178" t="s">
        <v>14395</v>
      </c>
      <c r="C3273" s="178" t="s">
        <v>88</v>
      </c>
      <c r="D3273" s="178" t="s">
        <v>5283</v>
      </c>
      <c r="E3273" s="178" t="s">
        <v>61</v>
      </c>
      <c r="F3273" s="178" t="s">
        <v>17</v>
      </c>
      <c r="G3273" s="1">
        <f>IF(ISNUMBER(Pay_Item_Search_Text),IF(ISNUMBER(IF(FIND(Pay_Item_Search_Text,B3273)=1,1, "FALSE")),MAX(G$4:$G3272)+1,IF(ISNUMBER(Pay_Item_Search_Text),0,IF(ISNUMBER(SEARCH(Pay_Item_Search_Text,H3273)),MAX(G$4:$G3272)+1,0))),IF(ISNUMBER(Pay_Item_Search_Text),0,IF(ISNUMBER(SEARCH(Pay_Item_Search_Text,H3273)),MAX(G$4:$G3272)+1,0)))</f>
        <v>3269</v>
      </c>
      <c r="H3273" s="1" t="str">
        <f>IF(Table_PayItems[[#This Row],[Description]]="_","_ Unique Item - "&amp;Table_PayItems[[#This Row],[Item]]&amp;" - $"&amp;Table_PayItems[[#This Row],[Unit]],Table_PayItems[[#This Row],[Description]]&amp;" - $"&amp;Table_PayItems[[#This Row],[Unit]])</f>
        <v>Live Tap, 6 inch by 24 inch - $Ea</v>
      </c>
      <c r="I3273" s="29" t="str">
        <f>IFERROR(VLOOKUP(ROWS($M$5:M3273),Table_PayItems[[Search Key]:[Concentrated Name]],2,FALSE),"")</f>
        <v>Live Tap, 6 inch by 24 inch - $Ea</v>
      </c>
      <c r="J3273" s="1"/>
      <c r="K3273" s="1"/>
      <c r="L3273" s="22">
        <f>IF(ISNUMBER(SEARCH(Pay_Item_Search_Text_2,M3273)),MAX($L$4:L3272)+1,0)</f>
        <v>0</v>
      </c>
      <c r="M3273" s="1" t="str">
        <f>IFERROR(VLOOKUP(ROWS($M$5:M3273),Table_PayItems[[Search Key]:[Concentrated Name]],2,FALSE),"")</f>
        <v>Live Tap, 6 inch by 24 inch - $Ea</v>
      </c>
      <c r="N3273" s="1" t="str">
        <f>IFERROR(VLOOKUP(ROWS($M$5:N3273),$L$5:$M$7000,2,FALSE),"")</f>
        <v/>
      </c>
      <c r="O3273" s="1" t="str">
        <f>IFERROR(VLOOKUP(ROWS($O$5:O3273),$K$5:$L$7000,2,FALSE),"")</f>
        <v/>
      </c>
    </row>
    <row r="3274" spans="2:15" ht="15" customHeight="1" x14ac:dyDescent="0.25">
      <c r="B3274" s="178" t="s">
        <v>14392</v>
      </c>
      <c r="C3274" s="178" t="s">
        <v>88</v>
      </c>
      <c r="D3274" s="178" t="s">
        <v>5280</v>
      </c>
      <c r="E3274" s="178" t="s">
        <v>61</v>
      </c>
      <c r="F3274" s="178" t="s">
        <v>17</v>
      </c>
      <c r="G3274" s="1">
        <f>IF(ISNUMBER(Pay_Item_Search_Text),IF(ISNUMBER(IF(FIND(Pay_Item_Search_Text,B3274)=1,1, "FALSE")),MAX(G$4:$G3273)+1,IF(ISNUMBER(Pay_Item_Search_Text),0,IF(ISNUMBER(SEARCH(Pay_Item_Search_Text,H3274)),MAX(G$4:$G3273)+1,0))),IF(ISNUMBER(Pay_Item_Search_Text),0,IF(ISNUMBER(SEARCH(Pay_Item_Search_Text,H3274)),MAX(G$4:$G3273)+1,0)))</f>
        <v>3270</v>
      </c>
      <c r="H3274" s="1" t="str">
        <f>IF(Table_PayItems[[#This Row],[Description]]="_","_ Unique Item - "&amp;Table_PayItems[[#This Row],[Item]]&amp;" - $"&amp;Table_PayItems[[#This Row],[Unit]],Table_PayItems[[#This Row],[Description]]&amp;" - $"&amp;Table_PayItems[[#This Row],[Unit]])</f>
        <v>Live Tap, 6 inch by 8 inch - $Ea</v>
      </c>
      <c r="I3274" s="29" t="str">
        <f>IFERROR(VLOOKUP(ROWS($M$5:M3274),Table_PayItems[[Search Key]:[Concentrated Name]],2,FALSE),"")</f>
        <v>Live Tap, 6 inch by 8 inch - $Ea</v>
      </c>
      <c r="J3274" s="1"/>
      <c r="K3274" s="1"/>
      <c r="L3274" s="22">
        <f>IF(ISNUMBER(SEARCH(Pay_Item_Search_Text_2,M3274)),MAX($L$4:L3273)+1,0)</f>
        <v>0</v>
      </c>
      <c r="M3274" s="1" t="str">
        <f>IFERROR(VLOOKUP(ROWS($M$5:M3274),Table_PayItems[[Search Key]:[Concentrated Name]],2,FALSE),"")</f>
        <v>Live Tap, 6 inch by 8 inch - $Ea</v>
      </c>
      <c r="N3274" s="1" t="str">
        <f>IFERROR(VLOOKUP(ROWS($M$5:N3274),$L$5:$M$7000,2,FALSE),"")</f>
        <v/>
      </c>
      <c r="O3274" s="1" t="str">
        <f>IFERROR(VLOOKUP(ROWS($O$5:O3274),$K$5:$L$7000,2,FALSE),"")</f>
        <v/>
      </c>
    </row>
    <row r="3275" spans="2:15" ht="15" customHeight="1" x14ac:dyDescent="0.25">
      <c r="B3275" s="178" t="s">
        <v>14396</v>
      </c>
      <c r="C3275" s="178" t="s">
        <v>88</v>
      </c>
      <c r="D3275" s="178" t="s">
        <v>5284</v>
      </c>
      <c r="E3275" s="178" t="s">
        <v>61</v>
      </c>
      <c r="F3275" s="178" t="s">
        <v>17</v>
      </c>
      <c r="G3275" s="1">
        <f>IF(ISNUMBER(Pay_Item_Search_Text),IF(ISNUMBER(IF(FIND(Pay_Item_Search_Text,B3275)=1,1, "FALSE")),MAX(G$4:$G3274)+1,IF(ISNUMBER(Pay_Item_Search_Text),0,IF(ISNUMBER(SEARCH(Pay_Item_Search_Text,H3275)),MAX(G$4:$G3274)+1,0))),IF(ISNUMBER(Pay_Item_Search_Text),0,IF(ISNUMBER(SEARCH(Pay_Item_Search_Text,H3275)),MAX(G$4:$G3274)+1,0)))</f>
        <v>3271</v>
      </c>
      <c r="H3275" s="1" t="str">
        <f>IF(Table_PayItems[[#This Row],[Description]]="_","_ Unique Item - "&amp;Table_PayItems[[#This Row],[Item]]&amp;" - $"&amp;Table_PayItems[[#This Row],[Unit]],Table_PayItems[[#This Row],[Description]]&amp;" - $"&amp;Table_PayItems[[#This Row],[Unit]])</f>
        <v>Live Tap, 8 inch by 12 inch - $Ea</v>
      </c>
      <c r="I3275" s="29" t="str">
        <f>IFERROR(VLOOKUP(ROWS($M$5:M3275),Table_PayItems[[Search Key]:[Concentrated Name]],2,FALSE),"")</f>
        <v>Live Tap, 8 inch by 12 inch - $Ea</v>
      </c>
      <c r="J3275" s="1"/>
      <c r="K3275" s="1"/>
      <c r="L3275" s="22">
        <f>IF(ISNUMBER(SEARCH(Pay_Item_Search_Text_2,M3275)),MAX($L$4:L3274)+1,0)</f>
        <v>0</v>
      </c>
      <c r="M3275" s="1" t="str">
        <f>IFERROR(VLOOKUP(ROWS($M$5:M3275),Table_PayItems[[Search Key]:[Concentrated Name]],2,FALSE),"")</f>
        <v>Live Tap, 8 inch by 12 inch - $Ea</v>
      </c>
      <c r="N3275" s="1" t="str">
        <f>IFERROR(VLOOKUP(ROWS($M$5:N3275),$L$5:$M$7000,2,FALSE),"")</f>
        <v/>
      </c>
      <c r="O3275" s="1" t="str">
        <f>IFERROR(VLOOKUP(ROWS($O$5:O3275),$K$5:$L$7000,2,FALSE),"")</f>
        <v/>
      </c>
    </row>
    <row r="3276" spans="2:15" ht="15" customHeight="1" x14ac:dyDescent="0.25">
      <c r="B3276" s="178" t="s">
        <v>14397</v>
      </c>
      <c r="C3276" s="178" t="s">
        <v>88</v>
      </c>
      <c r="D3276" s="178" t="s">
        <v>5285</v>
      </c>
      <c r="E3276" s="178" t="s">
        <v>61</v>
      </c>
      <c r="F3276" s="178" t="s">
        <v>17</v>
      </c>
      <c r="G3276" s="1">
        <f>IF(ISNUMBER(Pay_Item_Search_Text),IF(ISNUMBER(IF(FIND(Pay_Item_Search_Text,B3276)=1,1, "FALSE")),MAX(G$4:$G3275)+1,IF(ISNUMBER(Pay_Item_Search_Text),0,IF(ISNUMBER(SEARCH(Pay_Item_Search_Text,H3276)),MAX(G$4:$G3275)+1,0))),IF(ISNUMBER(Pay_Item_Search_Text),0,IF(ISNUMBER(SEARCH(Pay_Item_Search_Text,H3276)),MAX(G$4:$G3275)+1,0)))</f>
        <v>3272</v>
      </c>
      <c r="H3276" s="1" t="str">
        <f>IF(Table_PayItems[[#This Row],[Description]]="_","_ Unique Item - "&amp;Table_PayItems[[#This Row],[Item]]&amp;" - $"&amp;Table_PayItems[[#This Row],[Unit]],Table_PayItems[[#This Row],[Description]]&amp;" - $"&amp;Table_PayItems[[#This Row],[Unit]])</f>
        <v>Live Tap, 8 inch by 16 inch - $Ea</v>
      </c>
      <c r="I3276" s="29" t="str">
        <f>IFERROR(VLOOKUP(ROWS($M$5:M3276),Table_PayItems[[Search Key]:[Concentrated Name]],2,FALSE),"")</f>
        <v>Live Tap, 8 inch by 16 inch - $Ea</v>
      </c>
      <c r="J3276" s="1"/>
      <c r="K3276" s="1"/>
      <c r="L3276" s="22">
        <f>IF(ISNUMBER(SEARCH(Pay_Item_Search_Text_2,M3276)),MAX($L$4:L3275)+1,0)</f>
        <v>0</v>
      </c>
      <c r="M3276" s="1" t="str">
        <f>IFERROR(VLOOKUP(ROWS($M$5:M3276),Table_PayItems[[Search Key]:[Concentrated Name]],2,FALSE),"")</f>
        <v>Live Tap, 8 inch by 16 inch - $Ea</v>
      </c>
      <c r="N3276" s="1" t="str">
        <f>IFERROR(VLOOKUP(ROWS($M$5:N3276),$L$5:$M$7000,2,FALSE),"")</f>
        <v/>
      </c>
      <c r="O3276" s="1" t="str">
        <f>IFERROR(VLOOKUP(ROWS($O$5:O3276),$K$5:$L$7000,2,FALSE),"")</f>
        <v/>
      </c>
    </row>
    <row r="3277" spans="2:15" ht="15" customHeight="1" x14ac:dyDescent="0.25">
      <c r="B3277" s="178" t="s">
        <v>14398</v>
      </c>
      <c r="C3277" s="178" t="s">
        <v>88</v>
      </c>
      <c r="D3277" s="178" t="s">
        <v>5286</v>
      </c>
      <c r="E3277" s="178" t="s">
        <v>61</v>
      </c>
      <c r="F3277" s="178" t="s">
        <v>17</v>
      </c>
      <c r="G3277" s="1">
        <f>IF(ISNUMBER(Pay_Item_Search_Text),IF(ISNUMBER(IF(FIND(Pay_Item_Search_Text,B3277)=1,1, "FALSE")),MAX(G$4:$G3276)+1,IF(ISNUMBER(Pay_Item_Search_Text),0,IF(ISNUMBER(SEARCH(Pay_Item_Search_Text,H3277)),MAX(G$4:$G3276)+1,0))),IF(ISNUMBER(Pay_Item_Search_Text),0,IF(ISNUMBER(SEARCH(Pay_Item_Search_Text,H3277)),MAX(G$4:$G3276)+1,0)))</f>
        <v>3273</v>
      </c>
      <c r="H3277" s="1" t="str">
        <f>IF(Table_PayItems[[#This Row],[Description]]="_","_ Unique Item - "&amp;Table_PayItems[[#This Row],[Item]]&amp;" - $"&amp;Table_PayItems[[#This Row],[Unit]],Table_PayItems[[#This Row],[Description]]&amp;" - $"&amp;Table_PayItems[[#This Row],[Unit]])</f>
        <v>Live Tap, 8 inch by 24 inch - $Ea</v>
      </c>
      <c r="I3277" s="29" t="str">
        <f>IFERROR(VLOOKUP(ROWS($M$5:M3277),Table_PayItems[[Search Key]:[Concentrated Name]],2,FALSE),"")</f>
        <v>Live Tap, 8 inch by 24 inch - $Ea</v>
      </c>
      <c r="J3277" s="1"/>
      <c r="K3277" s="1"/>
      <c r="L3277" s="22">
        <f>IF(ISNUMBER(SEARCH(Pay_Item_Search_Text_2,M3277)),MAX($L$4:L3276)+1,0)</f>
        <v>0</v>
      </c>
      <c r="M3277" s="1" t="str">
        <f>IFERROR(VLOOKUP(ROWS($M$5:M3277),Table_PayItems[[Search Key]:[Concentrated Name]],2,FALSE),"")</f>
        <v>Live Tap, 8 inch by 24 inch - $Ea</v>
      </c>
      <c r="N3277" s="1" t="str">
        <f>IFERROR(VLOOKUP(ROWS($M$5:N3277),$L$5:$M$7000,2,FALSE),"")</f>
        <v/>
      </c>
      <c r="O3277" s="1" t="str">
        <f>IFERROR(VLOOKUP(ROWS($O$5:O3277),$K$5:$L$7000,2,FALSE),"")</f>
        <v/>
      </c>
    </row>
    <row r="3278" spans="2:15" ht="15" customHeight="1" x14ac:dyDescent="0.25">
      <c r="B3278" s="178" t="s">
        <v>10643</v>
      </c>
      <c r="C3278" s="178" t="s">
        <v>123</v>
      </c>
      <c r="D3278" s="178" t="s">
        <v>2665</v>
      </c>
      <c r="E3278" s="178" t="s">
        <v>6913</v>
      </c>
      <c r="F3278" s="178" t="s">
        <v>17</v>
      </c>
      <c r="G3278" s="1">
        <f>IF(ISNUMBER(Pay_Item_Search_Text),IF(ISNUMBER(IF(FIND(Pay_Item_Search_Text,B3278)=1,1, "FALSE")),MAX(G$4:$G3277)+1,IF(ISNUMBER(Pay_Item_Search_Text),0,IF(ISNUMBER(SEARCH(Pay_Item_Search_Text,H3278)),MAX(G$4:$G3277)+1,0))),IF(ISNUMBER(Pay_Item_Search_Text),0,IF(ISNUMBER(SEARCH(Pay_Item_Search_Text,H3278)),MAX(G$4:$G3277)+1,0)))</f>
        <v>3274</v>
      </c>
      <c r="H3278" s="1" t="str">
        <f>IF(Table_PayItems[[#This Row],[Description]]="_","_ Unique Item - "&amp;Table_PayItems[[#This Row],[Item]]&amp;" - $"&amp;Table_PayItems[[#This Row],[Unit]],Table_PayItems[[#This Row],[Description]]&amp;" - $"&amp;Table_PayItems[[#This Row],[Unit]])</f>
        <v>Longit Grooving of Conc Pavt - $Syd</v>
      </c>
      <c r="I3278" s="29" t="str">
        <f>IFERROR(VLOOKUP(ROWS($M$5:M3278),Table_PayItems[[Search Key]:[Concentrated Name]],2,FALSE),"")</f>
        <v>Longit Grooving of Conc Pavt - $Syd</v>
      </c>
      <c r="J3278" s="1"/>
      <c r="K3278" s="1"/>
      <c r="L3278" s="22">
        <f>IF(ISNUMBER(SEARCH(Pay_Item_Search_Text_2,M3278)),MAX($L$4:L3277)+1,0)</f>
        <v>0</v>
      </c>
      <c r="M3278" s="1" t="str">
        <f>IFERROR(VLOOKUP(ROWS($M$5:M3278),Table_PayItems[[Search Key]:[Concentrated Name]],2,FALSE),"")</f>
        <v>Longit Grooving of Conc Pavt - $Syd</v>
      </c>
      <c r="N3278" s="1" t="str">
        <f>IFERROR(VLOOKUP(ROWS($M$5:N3278),$L$5:$M$7000,2,FALSE),"")</f>
        <v/>
      </c>
      <c r="O3278" s="1" t="str">
        <f>IFERROR(VLOOKUP(ROWS($O$5:O3278),$K$5:$L$7000,2,FALSE),"")</f>
        <v/>
      </c>
    </row>
    <row r="3279" spans="2:15" ht="15" customHeight="1" x14ac:dyDescent="0.25">
      <c r="B3279" s="178" t="s">
        <v>10427</v>
      </c>
      <c r="C3279" s="178" t="s">
        <v>57</v>
      </c>
      <c r="D3279" s="178" t="s">
        <v>2456</v>
      </c>
      <c r="E3279" s="178" t="s">
        <v>61</v>
      </c>
      <c r="F3279" s="178" t="s">
        <v>17</v>
      </c>
      <c r="G3279" s="1">
        <f>IF(ISNUMBER(Pay_Item_Search_Text),IF(ISNUMBER(IF(FIND(Pay_Item_Search_Text,B3279)=1,1, "FALSE")),MAX(G$4:$G3278)+1,IF(ISNUMBER(Pay_Item_Search_Text),0,IF(ISNUMBER(SEARCH(Pay_Item_Search_Text,H3279)),MAX(G$4:$G3278)+1,0))),IF(ISNUMBER(Pay_Item_Search_Text),0,IF(ISNUMBER(SEARCH(Pay_Item_Search_Text,H3279)),MAX(G$4:$G3278)+1,0)))</f>
        <v>3275</v>
      </c>
      <c r="H3279" s="1" t="str">
        <f>IF(Table_PayItems[[#This Row],[Description]]="_","_ Unique Item - "&amp;Table_PayItems[[#This Row],[Item]]&amp;" - $"&amp;Table_PayItems[[#This Row],[Unit]],Table_PayItems[[#This Row],[Description]]&amp;" - $"&amp;Table_PayItems[[#This Row],[Unit]])</f>
        <v>Longitudinal Joint Density Quality Adjustment - $Dlr</v>
      </c>
      <c r="I3279" s="29" t="str">
        <f>IFERROR(VLOOKUP(ROWS($M$5:M3279),Table_PayItems[[Search Key]:[Concentrated Name]],2,FALSE),"")</f>
        <v>Longitudinal Joint Density Quality Adjustment - $Dlr</v>
      </c>
      <c r="J3279" s="1"/>
      <c r="K3279" s="1"/>
      <c r="L3279" s="22">
        <f>IF(ISNUMBER(SEARCH(Pay_Item_Search_Text_2,M3279)),MAX($L$4:L3278)+1,0)</f>
        <v>0</v>
      </c>
      <c r="M3279" s="1" t="str">
        <f>IFERROR(VLOOKUP(ROWS($M$5:M3279),Table_PayItems[[Search Key]:[Concentrated Name]],2,FALSE),"")</f>
        <v>Longitudinal Joint Density Quality Adjustment - $Dlr</v>
      </c>
      <c r="N3279" s="1" t="str">
        <f>IFERROR(VLOOKUP(ROWS($M$5:N3279),$L$5:$M$7000,2,FALSE),"")</f>
        <v/>
      </c>
      <c r="O3279" s="1" t="str">
        <f>IFERROR(VLOOKUP(ROWS($O$5:O3279),$K$5:$L$7000,2,FALSE),"")</f>
        <v/>
      </c>
    </row>
    <row r="3280" spans="2:15" ht="15" customHeight="1" x14ac:dyDescent="0.25">
      <c r="B3280" s="178" t="s">
        <v>10426</v>
      </c>
      <c r="C3280" s="178" t="s">
        <v>57</v>
      </c>
      <c r="D3280" s="178" t="s">
        <v>23</v>
      </c>
      <c r="E3280" s="178" t="s">
        <v>2455</v>
      </c>
      <c r="F3280" s="178" t="s">
        <v>17</v>
      </c>
      <c r="G3280" s="1">
        <f>IF(ISNUMBER(Pay_Item_Search_Text),IF(ISNUMBER(IF(FIND(Pay_Item_Search_Text,B3280)=1,1, "FALSE")),MAX(G$4:$G3279)+1,IF(ISNUMBER(Pay_Item_Search_Text),0,IF(ISNUMBER(SEARCH(Pay_Item_Search_Text,H3280)),MAX(G$4:$G3279)+1,0))),IF(ISNUMBER(Pay_Item_Search_Text),0,IF(ISNUMBER(SEARCH(Pay_Item_Search_Text,H3280)),MAX(G$4:$G3279)+1,0)))</f>
        <v>3276</v>
      </c>
      <c r="H3280" s="1" t="str">
        <f>IF(Table_PayItems[[#This Row],[Description]]="_","_ Unique Item - "&amp;Table_PayItems[[#This Row],[Item]]&amp;" - $"&amp;Table_PayItems[[#This Row],[Unit]],Table_PayItems[[#This Row],[Description]]&amp;" - $"&amp;Table_PayItems[[#This Row],[Unit]])</f>
        <v>Longitudinal Joint Density Quality Initiative - $Dlr</v>
      </c>
      <c r="I3280" s="29" t="str">
        <f>IFERROR(VLOOKUP(ROWS($M$5:M3280),Table_PayItems[[Search Key]:[Concentrated Name]],2,FALSE),"")</f>
        <v>Longitudinal Joint Density Quality Initiative - $Dlr</v>
      </c>
      <c r="J3280" s="1"/>
      <c r="K3280" s="1"/>
      <c r="L3280" s="22">
        <f>IF(ISNUMBER(SEARCH(Pay_Item_Search_Text_2,M3280)),MAX($L$4:L3279)+1,0)</f>
        <v>0</v>
      </c>
      <c r="M3280" s="1" t="str">
        <f>IFERROR(VLOOKUP(ROWS($M$5:M3280),Table_PayItems[[Search Key]:[Concentrated Name]],2,FALSE),"")</f>
        <v>Longitudinal Joint Density Quality Initiative - $Dlr</v>
      </c>
      <c r="N3280" s="1" t="str">
        <f>IFERROR(VLOOKUP(ROWS($M$5:N3280),$L$5:$M$7000,2,FALSE),"")</f>
        <v/>
      </c>
      <c r="O3280" s="1" t="str">
        <f>IFERROR(VLOOKUP(ROWS($O$5:O3280),$K$5:$L$7000,2,FALSE),"")</f>
        <v/>
      </c>
    </row>
    <row r="3281" spans="2:15" ht="15" customHeight="1" x14ac:dyDescent="0.25">
      <c r="B3281" s="178" t="s">
        <v>12806</v>
      </c>
      <c r="C3281" s="178" t="s">
        <v>88</v>
      </c>
      <c r="D3281" s="178" t="s">
        <v>7397</v>
      </c>
      <c r="E3281" s="178" t="s">
        <v>6993</v>
      </c>
      <c r="F3281" s="178" t="s">
        <v>17</v>
      </c>
      <c r="G3281" s="1">
        <f>IF(ISNUMBER(Pay_Item_Search_Text),IF(ISNUMBER(IF(FIND(Pay_Item_Search_Text,B3281)=1,1, "FALSE")),MAX(G$4:$G3280)+1,IF(ISNUMBER(Pay_Item_Search_Text),0,IF(ISNUMBER(SEARCH(Pay_Item_Search_Text,H3281)),MAX(G$4:$G3280)+1,0))),IF(ISNUMBER(Pay_Item_Search_Text),0,IF(ISNUMBER(SEARCH(Pay_Item_Search_Text,H3281)),MAX(G$4:$G3280)+1,0)))</f>
        <v>3277</v>
      </c>
      <c r="H3281" s="1" t="str">
        <f>IF(Table_PayItems[[#This Row],[Description]]="_","_ Unique Item - "&amp;Table_PayItems[[#This Row],[Item]]&amp;" - $"&amp;Table_PayItems[[#This Row],[Unit]],Table_PayItems[[#This Row],[Description]]&amp;" - $"&amp;Table_PayItems[[#This Row],[Unit]])</f>
        <v>Lonicera japonica Halliana, 2 inch pot - $Ea</v>
      </c>
      <c r="I3281" s="29" t="str">
        <f>IFERROR(VLOOKUP(ROWS($M$5:M3281),Table_PayItems[[Search Key]:[Concentrated Name]],2,FALSE),"")</f>
        <v>Lonicera japonica Halliana, 2 inch pot - $Ea</v>
      </c>
      <c r="J3281" s="1"/>
      <c r="K3281" s="1"/>
      <c r="L3281" s="22">
        <f>IF(ISNUMBER(SEARCH(Pay_Item_Search_Text_2,M3281)),MAX($L$4:L3280)+1,0)</f>
        <v>0</v>
      </c>
      <c r="M3281" s="1" t="str">
        <f>IFERROR(VLOOKUP(ROWS($M$5:M3281),Table_PayItems[[Search Key]:[Concentrated Name]],2,FALSE),"")</f>
        <v>Lonicera japonica Halliana, 2 inch pot - $Ea</v>
      </c>
      <c r="N3281" s="1" t="str">
        <f>IFERROR(VLOOKUP(ROWS($M$5:N3281),$L$5:$M$7000,2,FALSE),"")</f>
        <v/>
      </c>
      <c r="O3281" s="1" t="str">
        <f>IFERROR(VLOOKUP(ROWS($O$5:O3281),$K$5:$L$7000,2,FALSE),"")</f>
        <v/>
      </c>
    </row>
    <row r="3282" spans="2:15" ht="15" customHeight="1" x14ac:dyDescent="0.25">
      <c r="B3282" s="178" t="s">
        <v>12807</v>
      </c>
      <c r="C3282" s="178" t="s">
        <v>88</v>
      </c>
      <c r="D3282" s="178" t="s">
        <v>4244</v>
      </c>
      <c r="E3282" s="178" t="s">
        <v>6993</v>
      </c>
      <c r="F3282" s="178" t="s">
        <v>17</v>
      </c>
      <c r="G3282" s="1">
        <f>IF(ISNUMBER(Pay_Item_Search_Text),IF(ISNUMBER(IF(FIND(Pay_Item_Search_Text,B3282)=1,1, "FALSE")),MAX(G$4:$G3281)+1,IF(ISNUMBER(Pay_Item_Search_Text),0,IF(ISNUMBER(SEARCH(Pay_Item_Search_Text,H3282)),MAX(G$4:$G3281)+1,0))),IF(ISNUMBER(Pay_Item_Search_Text),0,IF(ISNUMBER(SEARCH(Pay_Item_Search_Text,H3282)),MAX(G$4:$G3281)+1,0)))</f>
        <v>3278</v>
      </c>
      <c r="H3282" s="1" t="str">
        <f>IF(Table_PayItems[[#This Row],[Description]]="_","_ Unique Item - "&amp;Table_PayItems[[#This Row],[Item]]&amp;" - $"&amp;Table_PayItems[[#This Row],[Unit]],Table_PayItems[[#This Row],[Description]]&amp;" - $"&amp;Table_PayItems[[#This Row],[Unit]])</f>
        <v>Lonicera maacki, #3 cont. - $Ea</v>
      </c>
      <c r="I3282" s="29" t="str">
        <f>IFERROR(VLOOKUP(ROWS($M$5:M3282),Table_PayItems[[Search Key]:[Concentrated Name]],2,FALSE),"")</f>
        <v>Lonicera maacki, #3 cont. - $Ea</v>
      </c>
      <c r="J3282" s="1"/>
      <c r="K3282" s="1"/>
      <c r="L3282" s="22">
        <f>IF(ISNUMBER(SEARCH(Pay_Item_Search_Text_2,M3282)),MAX($L$4:L3281)+1,0)</f>
        <v>0</v>
      </c>
      <c r="M3282" s="1" t="str">
        <f>IFERROR(VLOOKUP(ROWS($M$5:M3282),Table_PayItems[[Search Key]:[Concentrated Name]],2,FALSE),"")</f>
        <v>Lonicera maacki, #3 cont. - $Ea</v>
      </c>
      <c r="N3282" s="1" t="str">
        <f>IFERROR(VLOOKUP(ROWS($M$5:N3282),$L$5:$M$7000,2,FALSE),"")</f>
        <v/>
      </c>
      <c r="O3282" s="1" t="str">
        <f>IFERROR(VLOOKUP(ROWS($O$5:O3282),$K$5:$L$7000,2,FALSE),"")</f>
        <v/>
      </c>
    </row>
    <row r="3283" spans="2:15" ht="15" customHeight="1" x14ac:dyDescent="0.25">
      <c r="B3283" s="178" t="s">
        <v>12808</v>
      </c>
      <c r="C3283" s="178" t="s">
        <v>88</v>
      </c>
      <c r="D3283" s="178" t="s">
        <v>4245</v>
      </c>
      <c r="E3283" s="178" t="s">
        <v>6993</v>
      </c>
      <c r="F3283" s="178" t="s">
        <v>17</v>
      </c>
      <c r="G3283" s="1">
        <f>IF(ISNUMBER(Pay_Item_Search_Text),IF(ISNUMBER(IF(FIND(Pay_Item_Search_Text,B3283)=1,1, "FALSE")),MAX(G$4:$G3282)+1,IF(ISNUMBER(Pay_Item_Search_Text),0,IF(ISNUMBER(SEARCH(Pay_Item_Search_Text,H3283)),MAX(G$4:$G3282)+1,0))),IF(ISNUMBER(Pay_Item_Search_Text),0,IF(ISNUMBER(SEARCH(Pay_Item_Search_Text,H3283)),MAX(G$4:$G3282)+1,0)))</f>
        <v>3279</v>
      </c>
      <c r="H3283" s="1" t="str">
        <f>IF(Table_PayItems[[#This Row],[Description]]="_","_ Unique Item - "&amp;Table_PayItems[[#This Row],[Item]]&amp;" - $"&amp;Table_PayItems[[#This Row],[Unit]],Table_PayItems[[#This Row],[Description]]&amp;" - $"&amp;Table_PayItems[[#This Row],[Unit]])</f>
        <v>Lonicera maacki, #5 cont. - $Ea</v>
      </c>
      <c r="I3283" s="29" t="str">
        <f>IFERROR(VLOOKUP(ROWS($M$5:M3283),Table_PayItems[[Search Key]:[Concentrated Name]],2,FALSE),"")</f>
        <v>Lonicera maacki, #5 cont. - $Ea</v>
      </c>
      <c r="J3283" s="1"/>
      <c r="K3283" s="1"/>
      <c r="L3283" s="22">
        <f>IF(ISNUMBER(SEARCH(Pay_Item_Search_Text_2,M3283)),MAX($L$4:L3282)+1,0)</f>
        <v>0</v>
      </c>
      <c r="M3283" s="1" t="str">
        <f>IFERROR(VLOOKUP(ROWS($M$5:M3283),Table_PayItems[[Search Key]:[Concentrated Name]],2,FALSE),"")</f>
        <v>Lonicera maacki, #5 cont. - $Ea</v>
      </c>
      <c r="N3283" s="1" t="str">
        <f>IFERROR(VLOOKUP(ROWS($M$5:N3283),$L$5:$M$7000,2,FALSE),"")</f>
        <v/>
      </c>
      <c r="O3283" s="1" t="str">
        <f>IFERROR(VLOOKUP(ROWS($O$5:O3283),$K$5:$L$7000,2,FALSE),"")</f>
        <v/>
      </c>
    </row>
    <row r="3284" spans="2:15" ht="15" customHeight="1" x14ac:dyDescent="0.25">
      <c r="B3284" s="178" t="s">
        <v>12809</v>
      </c>
      <c r="C3284" s="178" t="s">
        <v>88</v>
      </c>
      <c r="D3284" s="178" t="s">
        <v>7398</v>
      </c>
      <c r="E3284" s="178" t="s">
        <v>6993</v>
      </c>
      <c r="F3284" s="178" t="s">
        <v>17</v>
      </c>
      <c r="G3284" s="1">
        <f>IF(ISNUMBER(Pay_Item_Search_Text),IF(ISNUMBER(IF(FIND(Pay_Item_Search_Text,B3284)=1,1, "FALSE")),MAX(G$4:$G3283)+1,IF(ISNUMBER(Pay_Item_Search_Text),0,IF(ISNUMBER(SEARCH(Pay_Item_Search_Text,H3284)),MAX(G$4:$G3283)+1,0))),IF(ISNUMBER(Pay_Item_Search_Text),0,IF(ISNUMBER(SEARCH(Pay_Item_Search_Text,H3284)),MAX(G$4:$G3283)+1,0)))</f>
        <v>3280</v>
      </c>
      <c r="H3284" s="1" t="str">
        <f>IF(Table_PayItems[[#This Row],[Description]]="_","_ Unique Item - "&amp;Table_PayItems[[#This Row],[Item]]&amp;" - $"&amp;Table_PayItems[[#This Row],[Unit]],Table_PayItems[[#This Row],[Description]]&amp;" - $"&amp;Table_PayItems[[#This Row],[Unit]])</f>
        <v>Lonicera tartarica Arnold Red, #3 cont. - $Ea</v>
      </c>
      <c r="I3284" s="29" t="str">
        <f>IFERROR(VLOOKUP(ROWS($M$5:M3284),Table_PayItems[[Search Key]:[Concentrated Name]],2,FALSE),"")</f>
        <v>Lonicera tartarica Arnold Red, #3 cont. - $Ea</v>
      </c>
      <c r="J3284" s="1"/>
      <c r="K3284" s="1"/>
      <c r="L3284" s="22">
        <f>IF(ISNUMBER(SEARCH(Pay_Item_Search_Text_2,M3284)),MAX($L$4:L3283)+1,0)</f>
        <v>0</v>
      </c>
      <c r="M3284" s="1" t="str">
        <f>IFERROR(VLOOKUP(ROWS($M$5:M3284),Table_PayItems[[Search Key]:[Concentrated Name]],2,FALSE),"")</f>
        <v>Lonicera tartarica Arnold Red, #3 cont. - $Ea</v>
      </c>
      <c r="N3284" s="1" t="str">
        <f>IFERROR(VLOOKUP(ROWS($M$5:N3284),$L$5:$M$7000,2,FALSE),"")</f>
        <v/>
      </c>
      <c r="O3284" s="1" t="str">
        <f>IFERROR(VLOOKUP(ROWS($O$5:O3284),$K$5:$L$7000,2,FALSE),"")</f>
        <v/>
      </c>
    </row>
    <row r="3285" spans="2:15" ht="15" customHeight="1" x14ac:dyDescent="0.25">
      <c r="B3285" s="178" t="s">
        <v>12810</v>
      </c>
      <c r="C3285" s="178" t="s">
        <v>88</v>
      </c>
      <c r="D3285" s="178" t="s">
        <v>7399</v>
      </c>
      <c r="E3285" s="178" t="s">
        <v>6993</v>
      </c>
      <c r="F3285" s="178" t="s">
        <v>17</v>
      </c>
      <c r="G3285" s="1">
        <f>IF(ISNUMBER(Pay_Item_Search_Text),IF(ISNUMBER(IF(FIND(Pay_Item_Search_Text,B3285)=1,1, "FALSE")),MAX(G$4:$G3284)+1,IF(ISNUMBER(Pay_Item_Search_Text),0,IF(ISNUMBER(SEARCH(Pay_Item_Search_Text,H3285)),MAX(G$4:$G3284)+1,0))),IF(ISNUMBER(Pay_Item_Search_Text),0,IF(ISNUMBER(SEARCH(Pay_Item_Search_Text,H3285)),MAX(G$4:$G3284)+1,0)))</f>
        <v>3281</v>
      </c>
      <c r="H3285" s="1" t="str">
        <f>IF(Table_PayItems[[#This Row],[Description]]="_","_ Unique Item - "&amp;Table_PayItems[[#This Row],[Item]]&amp;" - $"&amp;Table_PayItems[[#This Row],[Unit]],Table_PayItems[[#This Row],[Description]]&amp;" - $"&amp;Table_PayItems[[#This Row],[Unit]])</f>
        <v>Lonicera tartarica Arnold Red, #5 cont. - $Ea</v>
      </c>
      <c r="I3285" s="29" t="str">
        <f>IFERROR(VLOOKUP(ROWS($M$5:M3285),Table_PayItems[[Search Key]:[Concentrated Name]],2,FALSE),"")</f>
        <v>Lonicera tartarica Arnold Red, #5 cont. - $Ea</v>
      </c>
      <c r="J3285" s="1"/>
      <c r="K3285" s="1"/>
      <c r="L3285" s="22">
        <f>IF(ISNUMBER(SEARCH(Pay_Item_Search_Text_2,M3285)),MAX($L$4:L3284)+1,0)</f>
        <v>0</v>
      </c>
      <c r="M3285" s="1" t="str">
        <f>IFERROR(VLOOKUP(ROWS($M$5:M3285),Table_PayItems[[Search Key]:[Concentrated Name]],2,FALSE),"")</f>
        <v>Lonicera tartarica Arnold Red, #5 cont. - $Ea</v>
      </c>
      <c r="N3285" s="1" t="str">
        <f>IFERROR(VLOOKUP(ROWS($M$5:N3285),$L$5:$M$7000,2,FALSE),"")</f>
        <v/>
      </c>
      <c r="O3285" s="1" t="str">
        <f>IFERROR(VLOOKUP(ROWS($O$5:O3285),$K$5:$L$7000,2,FALSE),"")</f>
        <v/>
      </c>
    </row>
    <row r="3286" spans="2:15" ht="15" customHeight="1" x14ac:dyDescent="0.25">
      <c r="B3286" s="178" t="s">
        <v>12811</v>
      </c>
      <c r="C3286" s="178" t="s">
        <v>88</v>
      </c>
      <c r="D3286" s="178" t="s">
        <v>7400</v>
      </c>
      <c r="E3286" s="178" t="s">
        <v>6993</v>
      </c>
      <c r="F3286" s="178" t="s">
        <v>17</v>
      </c>
      <c r="G3286" s="1">
        <f>IF(ISNUMBER(Pay_Item_Search_Text),IF(ISNUMBER(IF(FIND(Pay_Item_Search_Text,B3286)=1,1, "FALSE")),MAX(G$4:$G3285)+1,IF(ISNUMBER(Pay_Item_Search_Text),0,IF(ISNUMBER(SEARCH(Pay_Item_Search_Text,H3286)),MAX(G$4:$G3285)+1,0))),IF(ISNUMBER(Pay_Item_Search_Text),0,IF(ISNUMBER(SEARCH(Pay_Item_Search_Text,H3286)),MAX(G$4:$G3285)+1,0)))</f>
        <v>3282</v>
      </c>
      <c r="H3286" s="1" t="str">
        <f>IF(Table_PayItems[[#This Row],[Description]]="_","_ Unique Item - "&amp;Table_PayItems[[#This Row],[Item]]&amp;" - $"&amp;Table_PayItems[[#This Row],[Unit]],Table_PayItems[[#This Row],[Description]]&amp;" - $"&amp;Table_PayItems[[#This Row],[Unit]])</f>
        <v>Lonicera xylosteum Claveyi, #3 cont. - $Ea</v>
      </c>
      <c r="I3286" s="29" t="str">
        <f>IFERROR(VLOOKUP(ROWS($M$5:M3286),Table_PayItems[[Search Key]:[Concentrated Name]],2,FALSE),"")</f>
        <v>Lonicera xylosteum Claveyi, #3 cont. - $Ea</v>
      </c>
      <c r="J3286" s="1"/>
      <c r="K3286" s="1"/>
      <c r="L3286" s="22">
        <f>IF(ISNUMBER(SEARCH(Pay_Item_Search_Text_2,M3286)),MAX($L$4:L3285)+1,0)</f>
        <v>0</v>
      </c>
      <c r="M3286" s="1" t="str">
        <f>IFERROR(VLOOKUP(ROWS($M$5:M3286),Table_PayItems[[Search Key]:[Concentrated Name]],2,FALSE),"")</f>
        <v>Lonicera xylosteum Claveyi, #3 cont. - $Ea</v>
      </c>
      <c r="N3286" s="1" t="str">
        <f>IFERROR(VLOOKUP(ROWS($M$5:N3286),$L$5:$M$7000,2,FALSE),"")</f>
        <v/>
      </c>
      <c r="O3286" s="1" t="str">
        <f>IFERROR(VLOOKUP(ROWS($O$5:O3286),$K$5:$L$7000,2,FALSE),"")</f>
        <v/>
      </c>
    </row>
    <row r="3287" spans="2:15" ht="15" customHeight="1" x14ac:dyDescent="0.25">
      <c r="B3287" s="178" t="s">
        <v>12812</v>
      </c>
      <c r="C3287" s="178" t="s">
        <v>88</v>
      </c>
      <c r="D3287" s="178" t="s">
        <v>7401</v>
      </c>
      <c r="E3287" s="178" t="s">
        <v>6993</v>
      </c>
      <c r="F3287" s="178" t="s">
        <v>17</v>
      </c>
      <c r="G3287" s="1">
        <f>IF(ISNUMBER(Pay_Item_Search_Text),IF(ISNUMBER(IF(FIND(Pay_Item_Search_Text,B3287)=1,1, "FALSE")),MAX(G$4:$G3286)+1,IF(ISNUMBER(Pay_Item_Search_Text),0,IF(ISNUMBER(SEARCH(Pay_Item_Search_Text,H3287)),MAX(G$4:$G3286)+1,0))),IF(ISNUMBER(Pay_Item_Search_Text),0,IF(ISNUMBER(SEARCH(Pay_Item_Search_Text,H3287)),MAX(G$4:$G3286)+1,0)))</f>
        <v>3283</v>
      </c>
      <c r="H3287" s="1" t="str">
        <f>IF(Table_PayItems[[#This Row],[Description]]="_","_ Unique Item - "&amp;Table_PayItems[[#This Row],[Item]]&amp;" - $"&amp;Table_PayItems[[#This Row],[Unit]],Table_PayItems[[#This Row],[Description]]&amp;" - $"&amp;Table_PayItems[[#This Row],[Unit]])</f>
        <v>Lonicera xylosteum Claveyi, #5 cont. - $Ea</v>
      </c>
      <c r="I3287" s="29" t="str">
        <f>IFERROR(VLOOKUP(ROWS($M$5:M3287),Table_PayItems[[Search Key]:[Concentrated Name]],2,FALSE),"")</f>
        <v>Lonicera xylosteum Claveyi, #5 cont. - $Ea</v>
      </c>
      <c r="J3287" s="1"/>
      <c r="K3287" s="1"/>
      <c r="L3287" s="22">
        <f>IF(ISNUMBER(SEARCH(Pay_Item_Search_Text_2,M3287)),MAX($L$4:L3286)+1,0)</f>
        <v>0</v>
      </c>
      <c r="M3287" s="1" t="str">
        <f>IFERROR(VLOOKUP(ROWS($M$5:M3287),Table_PayItems[[Search Key]:[Concentrated Name]],2,FALSE),"")</f>
        <v>Lonicera xylosteum Claveyi, #5 cont. - $Ea</v>
      </c>
      <c r="N3287" s="1" t="str">
        <f>IFERROR(VLOOKUP(ROWS($M$5:N3287),$L$5:$M$7000,2,FALSE),"")</f>
        <v/>
      </c>
      <c r="O3287" s="1" t="str">
        <f>IFERROR(VLOOKUP(ROWS($O$5:O3287),$K$5:$L$7000,2,FALSE),"")</f>
        <v/>
      </c>
    </row>
    <row r="3288" spans="2:15" ht="15" customHeight="1" x14ac:dyDescent="0.25">
      <c r="B3288" s="178" t="s">
        <v>12813</v>
      </c>
      <c r="C3288" s="178" t="s">
        <v>88</v>
      </c>
      <c r="D3288" s="178" t="s">
        <v>7402</v>
      </c>
      <c r="E3288" s="178" t="s">
        <v>6993</v>
      </c>
      <c r="F3288" s="178" t="s">
        <v>17</v>
      </c>
      <c r="G3288" s="1">
        <f>IF(ISNUMBER(Pay_Item_Search_Text),IF(ISNUMBER(IF(FIND(Pay_Item_Search_Text,B3288)=1,1, "FALSE")),MAX(G$4:$G3287)+1,IF(ISNUMBER(Pay_Item_Search_Text),0,IF(ISNUMBER(SEARCH(Pay_Item_Search_Text,H3288)),MAX(G$4:$G3287)+1,0))),IF(ISNUMBER(Pay_Item_Search_Text),0,IF(ISNUMBER(SEARCH(Pay_Item_Search_Text,H3288)),MAX(G$4:$G3287)+1,0)))</f>
        <v>3284</v>
      </c>
      <c r="H3288" s="1" t="str">
        <f>IF(Table_PayItems[[#This Row],[Description]]="_","_ Unique Item - "&amp;Table_PayItems[[#This Row],[Item]]&amp;" - $"&amp;Table_PayItems[[#This Row],[Unit]],Table_PayItems[[#This Row],[Description]]&amp;" - $"&amp;Table_PayItems[[#This Row],[Unit]])</f>
        <v>Lonicera xylosteum Emerald Mound, #3 cont. - $Ea</v>
      </c>
      <c r="I3288" s="29" t="str">
        <f>IFERROR(VLOOKUP(ROWS($M$5:M3288),Table_PayItems[[Search Key]:[Concentrated Name]],2,FALSE),"")</f>
        <v>Lonicera xylosteum Emerald Mound, #3 cont. - $Ea</v>
      </c>
      <c r="J3288" s="1"/>
      <c r="K3288" s="1"/>
      <c r="L3288" s="22">
        <f>IF(ISNUMBER(SEARCH(Pay_Item_Search_Text_2,M3288)),MAX($L$4:L3287)+1,0)</f>
        <v>0</v>
      </c>
      <c r="M3288" s="1" t="str">
        <f>IFERROR(VLOOKUP(ROWS($M$5:M3288),Table_PayItems[[Search Key]:[Concentrated Name]],2,FALSE),"")</f>
        <v>Lonicera xylosteum Emerald Mound, #3 cont. - $Ea</v>
      </c>
      <c r="N3288" s="1" t="str">
        <f>IFERROR(VLOOKUP(ROWS($M$5:N3288),$L$5:$M$7000,2,FALSE),"")</f>
        <v/>
      </c>
      <c r="O3288" s="1" t="str">
        <f>IFERROR(VLOOKUP(ROWS($O$5:O3288),$K$5:$L$7000,2,FALSE),"")</f>
        <v/>
      </c>
    </row>
    <row r="3289" spans="2:15" ht="15" customHeight="1" x14ac:dyDescent="0.25">
      <c r="B3289" s="178" t="s">
        <v>12814</v>
      </c>
      <c r="C3289" s="178" t="s">
        <v>88</v>
      </c>
      <c r="D3289" s="178" t="s">
        <v>7403</v>
      </c>
      <c r="E3289" s="178" t="s">
        <v>6993</v>
      </c>
      <c r="F3289" s="178" t="s">
        <v>17</v>
      </c>
      <c r="G3289" s="1">
        <f>IF(ISNUMBER(Pay_Item_Search_Text),IF(ISNUMBER(IF(FIND(Pay_Item_Search_Text,B3289)=1,1, "FALSE")),MAX(G$4:$G3288)+1,IF(ISNUMBER(Pay_Item_Search_Text),0,IF(ISNUMBER(SEARCH(Pay_Item_Search_Text,H3289)),MAX(G$4:$G3288)+1,0))),IF(ISNUMBER(Pay_Item_Search_Text),0,IF(ISNUMBER(SEARCH(Pay_Item_Search_Text,H3289)),MAX(G$4:$G3288)+1,0)))</f>
        <v>3285</v>
      </c>
      <c r="H3289" s="1" t="str">
        <f>IF(Table_PayItems[[#This Row],[Description]]="_","_ Unique Item - "&amp;Table_PayItems[[#This Row],[Item]]&amp;" - $"&amp;Table_PayItems[[#This Row],[Unit]],Table_PayItems[[#This Row],[Description]]&amp;" - $"&amp;Table_PayItems[[#This Row],[Unit]])</f>
        <v>Lonicera xylosteum Emerald Mound, #5 cont. - $Ea</v>
      </c>
      <c r="I3289" s="29" t="str">
        <f>IFERROR(VLOOKUP(ROWS($M$5:M3289),Table_PayItems[[Search Key]:[Concentrated Name]],2,FALSE),"")</f>
        <v>Lonicera xylosteum Emerald Mound, #5 cont. - $Ea</v>
      </c>
      <c r="J3289" s="1"/>
      <c r="K3289" s="1"/>
      <c r="L3289" s="22">
        <f>IF(ISNUMBER(SEARCH(Pay_Item_Search_Text_2,M3289)),MAX($L$4:L3288)+1,0)</f>
        <v>0</v>
      </c>
      <c r="M3289" s="1" t="str">
        <f>IFERROR(VLOOKUP(ROWS($M$5:M3289),Table_PayItems[[Search Key]:[Concentrated Name]],2,FALSE),"")</f>
        <v>Lonicera xylosteum Emerald Mound, #5 cont. - $Ea</v>
      </c>
      <c r="N3289" s="1" t="str">
        <f>IFERROR(VLOOKUP(ROWS($M$5:N3289),$L$5:$M$7000,2,FALSE),"")</f>
        <v/>
      </c>
      <c r="O3289" s="1" t="str">
        <f>IFERROR(VLOOKUP(ROWS($O$5:O3289),$K$5:$L$7000,2,FALSE),"")</f>
        <v/>
      </c>
    </row>
    <row r="3290" spans="2:15" ht="15" customHeight="1" x14ac:dyDescent="0.25">
      <c r="B3290" s="178" t="s">
        <v>14100</v>
      </c>
      <c r="C3290" s="178" t="s">
        <v>88</v>
      </c>
      <c r="D3290" s="178" t="s">
        <v>5013</v>
      </c>
      <c r="E3290" s="178" t="s">
        <v>17</v>
      </c>
      <c r="F3290" s="178" t="s">
        <v>17</v>
      </c>
      <c r="G3290" s="1">
        <f>IF(ISNUMBER(Pay_Item_Search_Text),IF(ISNUMBER(IF(FIND(Pay_Item_Search_Text,B3290)=1,1, "FALSE")),MAX(G$4:$G3289)+1,IF(ISNUMBER(Pay_Item_Search_Text),0,IF(ISNUMBER(SEARCH(Pay_Item_Search_Text,H3290)),MAX(G$4:$G3289)+1,0))),IF(ISNUMBER(Pay_Item_Search_Text),0,IF(ISNUMBER(SEARCH(Pay_Item_Search_Text,H3290)),MAX(G$4:$G3289)+1,0)))</f>
        <v>3286</v>
      </c>
      <c r="H3290" s="1" t="str">
        <f>IF(Table_PayItems[[#This Row],[Description]]="_","_ Unique Item - "&amp;Table_PayItems[[#This Row],[Item]]&amp;" - $"&amp;Table_PayItems[[#This Row],[Unit]],Table_PayItems[[#This Row],[Description]]&amp;" - $"&amp;Table_PayItems[[#This Row],[Unit]])</f>
        <v>Loop Detector, Rem - $Ea</v>
      </c>
      <c r="I3290" s="29" t="str">
        <f>IFERROR(VLOOKUP(ROWS($M$5:M3290),Table_PayItems[[Search Key]:[Concentrated Name]],2,FALSE),"")</f>
        <v>Loop Detector, Rem - $Ea</v>
      </c>
      <c r="J3290" s="1"/>
      <c r="K3290" s="1"/>
      <c r="L3290" s="22">
        <f>IF(ISNUMBER(SEARCH(Pay_Item_Search_Text_2,M3290)),MAX($L$4:L3289)+1,0)</f>
        <v>0</v>
      </c>
      <c r="M3290" s="1" t="str">
        <f>IFERROR(VLOOKUP(ROWS($M$5:M3290),Table_PayItems[[Search Key]:[Concentrated Name]],2,FALSE),"")</f>
        <v>Loop Detector, Rem - $Ea</v>
      </c>
      <c r="N3290" s="1" t="str">
        <f>IFERROR(VLOOKUP(ROWS($M$5:N3290),$L$5:$M$7000,2,FALSE),"")</f>
        <v/>
      </c>
      <c r="O3290" s="1" t="str">
        <f>IFERROR(VLOOKUP(ROWS($O$5:O3290),$K$5:$L$7000,2,FALSE),"")</f>
        <v/>
      </c>
    </row>
    <row r="3291" spans="2:15" ht="15" customHeight="1" x14ac:dyDescent="0.25">
      <c r="B3291" s="178" t="s">
        <v>14046</v>
      </c>
      <c r="C3291" s="178" t="s">
        <v>88</v>
      </c>
      <c r="D3291" s="178" t="s">
        <v>4960</v>
      </c>
      <c r="E3291" s="178" t="s">
        <v>17</v>
      </c>
      <c r="F3291" s="178" t="s">
        <v>17</v>
      </c>
      <c r="G3291" s="1">
        <f>IF(ISNUMBER(Pay_Item_Search_Text),IF(ISNUMBER(IF(FIND(Pay_Item_Search_Text,B3291)=1,1, "FALSE")),MAX(G$4:$G3290)+1,IF(ISNUMBER(Pay_Item_Search_Text),0,IF(ISNUMBER(SEARCH(Pay_Item_Search_Text,H3291)),MAX(G$4:$G3290)+1,0))),IF(ISNUMBER(Pay_Item_Search_Text),0,IF(ISNUMBER(SEARCH(Pay_Item_Search_Text,H3291)),MAX(G$4:$G3290)+1,0)))</f>
        <v>3287</v>
      </c>
      <c r="H3291" s="1" t="str">
        <f>IF(Table_PayItems[[#This Row],[Description]]="_","_ Unique Item - "&amp;Table_PayItems[[#This Row],[Item]]&amp;" - $"&amp;Table_PayItems[[#This Row],[Unit]],Table_PayItems[[#This Row],[Description]]&amp;" - $"&amp;Table_PayItems[[#This Row],[Unit]])</f>
        <v>Louver - $Ea</v>
      </c>
      <c r="I3291" s="29" t="str">
        <f>IFERROR(VLOOKUP(ROWS($M$5:M3291),Table_PayItems[[Search Key]:[Concentrated Name]],2,FALSE),"")</f>
        <v>Louver - $Ea</v>
      </c>
      <c r="J3291" s="1"/>
      <c r="K3291" s="1"/>
      <c r="L3291" s="22">
        <f>IF(ISNUMBER(SEARCH(Pay_Item_Search_Text_2,M3291)),MAX($L$4:L3290)+1,0)</f>
        <v>0</v>
      </c>
      <c r="M3291" s="1" t="str">
        <f>IFERROR(VLOOKUP(ROWS($M$5:M3291),Table_PayItems[[Search Key]:[Concentrated Name]],2,FALSE),"")</f>
        <v>Louver - $Ea</v>
      </c>
      <c r="N3291" s="1" t="str">
        <f>IFERROR(VLOOKUP(ROWS($M$5:N3291),$L$5:$M$7000,2,FALSE),"")</f>
        <v/>
      </c>
      <c r="O3291" s="1" t="str">
        <f>IFERROR(VLOOKUP(ROWS($O$5:O3291),$K$5:$L$7000,2,FALSE),"")</f>
        <v/>
      </c>
    </row>
    <row r="3292" spans="2:15" ht="15" customHeight="1" x14ac:dyDescent="0.25">
      <c r="B3292" s="178" t="s">
        <v>11954</v>
      </c>
      <c r="C3292" s="178" t="s">
        <v>16</v>
      </c>
      <c r="D3292" s="178" t="s">
        <v>32</v>
      </c>
      <c r="E3292" s="178" t="s">
        <v>7905</v>
      </c>
      <c r="F3292" s="178" t="s">
        <v>17</v>
      </c>
      <c r="G3292" s="1">
        <f>IF(ISNUMBER(Pay_Item_Search_Text),IF(ISNUMBER(IF(FIND(Pay_Item_Search_Text,B3292)=1,1, "FALSE")),MAX(G$4:$G3291)+1,IF(ISNUMBER(Pay_Item_Search_Text),0,IF(ISNUMBER(SEARCH(Pay_Item_Search_Text,H3292)),MAX(G$4:$G3291)+1,0))),IF(ISNUMBER(Pay_Item_Search_Text),0,IF(ISNUMBER(SEARCH(Pay_Item_Search_Text,H3292)),MAX(G$4:$G3291)+1,0)))</f>
        <v>3288</v>
      </c>
      <c r="H3292" s="1" t="str">
        <f>IF(Table_PayItems[[#This Row],[Description]]="_","_ Unique Item - "&amp;Table_PayItems[[#This Row],[Item]]&amp;" - $"&amp;Table_PayItems[[#This Row],[Unit]],Table_PayItems[[#This Row],[Description]]&amp;" - $"&amp;Table_PayItems[[#This Row],[Unit]])</f>
        <v>Ltg for Night Work - $LSUM</v>
      </c>
      <c r="I3292" s="29" t="str">
        <f>IFERROR(VLOOKUP(ROWS($M$5:M3292),Table_PayItems[[Search Key]:[Concentrated Name]],2,FALSE),"")</f>
        <v>Ltg for Night Work - $LSUM</v>
      </c>
      <c r="J3292" s="1"/>
      <c r="K3292" s="1"/>
      <c r="L3292" s="22">
        <f>IF(ISNUMBER(SEARCH(Pay_Item_Search_Text_2,M3292)),MAX($L$4:L3291)+1,0)</f>
        <v>0</v>
      </c>
      <c r="M3292" s="1" t="str">
        <f>IFERROR(VLOOKUP(ROWS($M$5:M3292),Table_PayItems[[Search Key]:[Concentrated Name]],2,FALSE),"")</f>
        <v>Ltg for Night Work - $LSUM</v>
      </c>
      <c r="N3292" s="1" t="str">
        <f>IFERROR(VLOOKUP(ROWS($M$5:N3292),$L$5:$M$7000,2,FALSE),"")</f>
        <v/>
      </c>
      <c r="O3292" s="1" t="str">
        <f>IFERROR(VLOOKUP(ROWS($O$5:O3292),$K$5:$L$7000,2,FALSE),"")</f>
        <v/>
      </c>
    </row>
    <row r="3293" spans="2:15" ht="15" customHeight="1" x14ac:dyDescent="0.25">
      <c r="B3293" s="178" t="s">
        <v>13884</v>
      </c>
      <c r="C3293" s="178" t="s">
        <v>88</v>
      </c>
      <c r="D3293" s="178" t="s">
        <v>4802</v>
      </c>
      <c r="E3293" s="178" t="s">
        <v>17</v>
      </c>
      <c r="F3293" s="178" t="s">
        <v>17</v>
      </c>
      <c r="G3293" s="1">
        <f>IF(ISNUMBER(Pay_Item_Search_Text),IF(ISNUMBER(IF(FIND(Pay_Item_Search_Text,B3293)=1,1, "FALSE")),MAX(G$4:$G3292)+1,IF(ISNUMBER(Pay_Item_Search_Text),0,IF(ISNUMBER(SEARCH(Pay_Item_Search_Text,H3293)),MAX(G$4:$G3292)+1,0))),IF(ISNUMBER(Pay_Item_Search_Text),0,IF(ISNUMBER(SEARCH(Pay_Item_Search_Text,H3293)),MAX(G$4:$G3292)+1,0)))</f>
        <v>3289</v>
      </c>
      <c r="H3293" s="1" t="str">
        <f>IF(Table_PayItems[[#This Row],[Description]]="_","_ Unique Item - "&amp;Table_PayItems[[#This Row],[Item]]&amp;" - $"&amp;Table_PayItems[[#This Row],[Unit]],Table_PayItems[[#This Row],[Description]]&amp;" - $"&amp;Table_PayItems[[#This Row],[Unit]])</f>
        <v>Luminaire - $Ea</v>
      </c>
      <c r="I3293" s="29" t="str">
        <f>IFERROR(VLOOKUP(ROWS($M$5:M3293),Table_PayItems[[Search Key]:[Concentrated Name]],2,FALSE),"")</f>
        <v>Luminaire - $Ea</v>
      </c>
      <c r="J3293" s="1"/>
      <c r="K3293" s="1"/>
      <c r="L3293" s="22">
        <f>IF(ISNUMBER(SEARCH(Pay_Item_Search_Text_2,M3293)),MAX($L$4:L3292)+1,0)</f>
        <v>0</v>
      </c>
      <c r="M3293" s="1" t="str">
        <f>IFERROR(VLOOKUP(ROWS($M$5:M3293),Table_PayItems[[Search Key]:[Concentrated Name]],2,FALSE),"")</f>
        <v>Luminaire - $Ea</v>
      </c>
      <c r="N3293" s="1" t="str">
        <f>IFERROR(VLOOKUP(ROWS($M$5:N3293),$L$5:$M$7000,2,FALSE),"")</f>
        <v/>
      </c>
      <c r="O3293" s="1" t="str">
        <f>IFERROR(VLOOKUP(ROWS($O$5:O3293),$K$5:$L$7000,2,FALSE),"")</f>
        <v/>
      </c>
    </row>
    <row r="3294" spans="2:15" ht="15" customHeight="1" x14ac:dyDescent="0.25">
      <c r="B3294" s="178" t="s">
        <v>13885</v>
      </c>
      <c r="C3294" s="178" t="s">
        <v>88</v>
      </c>
      <c r="D3294" s="178" t="s">
        <v>4803</v>
      </c>
      <c r="E3294" s="178" t="s">
        <v>17</v>
      </c>
      <c r="F3294" s="178" t="s">
        <v>17</v>
      </c>
      <c r="G3294" s="1">
        <f>IF(ISNUMBER(Pay_Item_Search_Text),IF(ISNUMBER(IF(FIND(Pay_Item_Search_Text,B3294)=1,1, "FALSE")),MAX(G$4:$G3293)+1,IF(ISNUMBER(Pay_Item_Search_Text),0,IF(ISNUMBER(SEARCH(Pay_Item_Search_Text,H3294)),MAX(G$4:$G3293)+1,0))),IF(ISNUMBER(Pay_Item_Search_Text),0,IF(ISNUMBER(SEARCH(Pay_Item_Search_Text,H3294)),MAX(G$4:$G3293)+1,0)))</f>
        <v>3290</v>
      </c>
      <c r="H3294" s="1" t="str">
        <f>IF(Table_PayItems[[#This Row],[Description]]="_","_ Unique Item - "&amp;Table_PayItems[[#This Row],[Item]]&amp;" - $"&amp;Table_PayItems[[#This Row],[Unit]],Table_PayItems[[#This Row],[Description]]&amp;" - $"&amp;Table_PayItems[[#This Row],[Unit]])</f>
        <v>Luminaire, 100W High Pressure Sodium - $Ea</v>
      </c>
      <c r="I3294" s="29" t="str">
        <f>IFERROR(VLOOKUP(ROWS($M$5:M3294),Table_PayItems[[Search Key]:[Concentrated Name]],2,FALSE),"")</f>
        <v>Luminaire, 100W High Pressure Sodium - $Ea</v>
      </c>
      <c r="J3294" s="1"/>
      <c r="K3294" s="1"/>
      <c r="L3294" s="22">
        <f>IF(ISNUMBER(SEARCH(Pay_Item_Search_Text_2,M3294)),MAX($L$4:L3293)+1,0)</f>
        <v>690</v>
      </c>
      <c r="M3294" s="1" t="str">
        <f>IFERROR(VLOOKUP(ROWS($M$5:M3294),Table_PayItems[[Search Key]:[Concentrated Name]],2,FALSE),"")</f>
        <v>Luminaire, 100W High Pressure Sodium - $Ea</v>
      </c>
      <c r="N3294" s="1" t="str">
        <f>IFERROR(VLOOKUP(ROWS($M$5:N3294),$L$5:$M$7000,2,FALSE),"")</f>
        <v/>
      </c>
      <c r="O3294" s="1" t="str">
        <f>IFERROR(VLOOKUP(ROWS($O$5:O3294),$K$5:$L$7000,2,FALSE),"")</f>
        <v/>
      </c>
    </row>
    <row r="3295" spans="2:15" ht="15" customHeight="1" x14ac:dyDescent="0.25">
      <c r="B3295" s="178" t="s">
        <v>13889</v>
      </c>
      <c r="C3295" s="178" t="s">
        <v>88</v>
      </c>
      <c r="D3295" s="178" t="s">
        <v>4807</v>
      </c>
      <c r="E3295" s="178" t="s">
        <v>17</v>
      </c>
      <c r="F3295" s="178" t="s">
        <v>17</v>
      </c>
      <c r="G3295" s="1">
        <f>IF(ISNUMBER(Pay_Item_Search_Text),IF(ISNUMBER(IF(FIND(Pay_Item_Search_Text,B3295)=1,1, "FALSE")),MAX(G$4:$G3294)+1,IF(ISNUMBER(Pay_Item_Search_Text),0,IF(ISNUMBER(SEARCH(Pay_Item_Search_Text,H3295)),MAX(G$4:$G3294)+1,0))),IF(ISNUMBER(Pay_Item_Search_Text),0,IF(ISNUMBER(SEARCH(Pay_Item_Search_Text,H3295)),MAX(G$4:$G3294)+1,0)))</f>
        <v>3291</v>
      </c>
      <c r="H3295" s="1" t="str">
        <f>IF(Table_PayItems[[#This Row],[Description]]="_","_ Unique Item - "&amp;Table_PayItems[[#This Row],[Item]]&amp;" - $"&amp;Table_PayItems[[#This Row],[Unit]],Table_PayItems[[#This Row],[Description]]&amp;" - $"&amp;Table_PayItems[[#This Row],[Unit]])</f>
        <v>Luminaire, 100W High Pressure Sodium, Rectangular - $Ea</v>
      </c>
      <c r="I3295" s="29" t="str">
        <f>IFERROR(VLOOKUP(ROWS($M$5:M3295),Table_PayItems[[Search Key]:[Concentrated Name]],2,FALSE),"")</f>
        <v>Luminaire, 100W High Pressure Sodium, Rectangular - $Ea</v>
      </c>
      <c r="J3295" s="1"/>
      <c r="K3295" s="1"/>
      <c r="L3295" s="22">
        <f>IF(ISNUMBER(SEARCH(Pay_Item_Search_Text_2,M3295)),MAX($L$4:L3294)+1,0)</f>
        <v>691</v>
      </c>
      <c r="M3295" s="1" t="str">
        <f>IFERROR(VLOOKUP(ROWS($M$5:M3295),Table_PayItems[[Search Key]:[Concentrated Name]],2,FALSE),"")</f>
        <v>Luminaire, 100W High Pressure Sodium, Rectangular - $Ea</v>
      </c>
      <c r="N3295" s="1" t="str">
        <f>IFERROR(VLOOKUP(ROWS($M$5:N3295),$L$5:$M$7000,2,FALSE),"")</f>
        <v/>
      </c>
      <c r="O3295" s="1" t="str">
        <f>IFERROR(VLOOKUP(ROWS($O$5:O3295),$K$5:$L$7000,2,FALSE),"")</f>
        <v/>
      </c>
    </row>
    <row r="3296" spans="2:15" ht="15" customHeight="1" x14ac:dyDescent="0.25">
      <c r="B3296" s="178" t="s">
        <v>13886</v>
      </c>
      <c r="C3296" s="178" t="s">
        <v>88</v>
      </c>
      <c r="D3296" s="178" t="s">
        <v>4804</v>
      </c>
      <c r="E3296" s="178" t="s">
        <v>17</v>
      </c>
      <c r="F3296" s="178" t="s">
        <v>17</v>
      </c>
      <c r="G3296" s="1">
        <f>IF(ISNUMBER(Pay_Item_Search_Text),IF(ISNUMBER(IF(FIND(Pay_Item_Search_Text,B3296)=1,1, "FALSE")),MAX(G$4:$G3295)+1,IF(ISNUMBER(Pay_Item_Search_Text),0,IF(ISNUMBER(SEARCH(Pay_Item_Search_Text,H3296)),MAX(G$4:$G3295)+1,0))),IF(ISNUMBER(Pay_Item_Search_Text),0,IF(ISNUMBER(SEARCH(Pay_Item_Search_Text,H3296)),MAX(G$4:$G3295)+1,0)))</f>
        <v>3292</v>
      </c>
      <c r="H3296" s="1" t="str">
        <f>IF(Table_PayItems[[#This Row],[Description]]="_","_ Unique Item - "&amp;Table_PayItems[[#This Row],[Item]]&amp;" - $"&amp;Table_PayItems[[#This Row],[Unit]],Table_PayItems[[#This Row],[Description]]&amp;" - $"&amp;Table_PayItems[[#This Row],[Unit]])</f>
        <v>Luminaire, 150W High Pressure Sodium - $Ea</v>
      </c>
      <c r="I3296" s="29" t="str">
        <f>IFERROR(VLOOKUP(ROWS($M$5:M3296),Table_PayItems[[Search Key]:[Concentrated Name]],2,FALSE),"")</f>
        <v>Luminaire, 150W High Pressure Sodium - $Ea</v>
      </c>
      <c r="J3296" s="1"/>
      <c r="K3296" s="1"/>
      <c r="L3296" s="22">
        <f>IF(ISNUMBER(SEARCH(Pay_Item_Search_Text_2,M3296)),MAX($L$4:L3295)+1,0)</f>
        <v>692</v>
      </c>
      <c r="M3296" s="1" t="str">
        <f>IFERROR(VLOOKUP(ROWS($M$5:M3296),Table_PayItems[[Search Key]:[Concentrated Name]],2,FALSE),"")</f>
        <v>Luminaire, 150W High Pressure Sodium - $Ea</v>
      </c>
      <c r="N3296" s="1" t="str">
        <f>IFERROR(VLOOKUP(ROWS($M$5:N3296),$L$5:$M$7000,2,FALSE),"")</f>
        <v/>
      </c>
      <c r="O3296" s="1" t="str">
        <f>IFERROR(VLOOKUP(ROWS($O$5:O3296),$K$5:$L$7000,2,FALSE),"")</f>
        <v/>
      </c>
    </row>
    <row r="3297" spans="2:15" ht="15" customHeight="1" x14ac:dyDescent="0.25">
      <c r="B3297" s="178" t="s">
        <v>13890</v>
      </c>
      <c r="C3297" s="178" t="s">
        <v>88</v>
      </c>
      <c r="D3297" s="178" t="s">
        <v>4808</v>
      </c>
      <c r="E3297" s="178" t="s">
        <v>17</v>
      </c>
      <c r="F3297" s="178" t="s">
        <v>17</v>
      </c>
      <c r="G3297" s="1">
        <f>IF(ISNUMBER(Pay_Item_Search_Text),IF(ISNUMBER(IF(FIND(Pay_Item_Search_Text,B3297)=1,1, "FALSE")),MAX(G$4:$G3296)+1,IF(ISNUMBER(Pay_Item_Search_Text),0,IF(ISNUMBER(SEARCH(Pay_Item_Search_Text,H3297)),MAX(G$4:$G3296)+1,0))),IF(ISNUMBER(Pay_Item_Search_Text),0,IF(ISNUMBER(SEARCH(Pay_Item_Search_Text,H3297)),MAX(G$4:$G3296)+1,0)))</f>
        <v>3293</v>
      </c>
      <c r="H3297" s="1" t="str">
        <f>IF(Table_PayItems[[#This Row],[Description]]="_","_ Unique Item - "&amp;Table_PayItems[[#This Row],[Item]]&amp;" - $"&amp;Table_PayItems[[#This Row],[Unit]],Table_PayItems[[#This Row],[Description]]&amp;" - $"&amp;Table_PayItems[[#This Row],[Unit]])</f>
        <v>Luminaire, 150W High Pressure Sodium, Rectangular - $Ea</v>
      </c>
      <c r="I3297" s="29" t="str">
        <f>IFERROR(VLOOKUP(ROWS($M$5:M3297),Table_PayItems[[Search Key]:[Concentrated Name]],2,FALSE),"")</f>
        <v>Luminaire, 150W High Pressure Sodium, Rectangular - $Ea</v>
      </c>
      <c r="J3297" s="1"/>
      <c r="K3297" s="1"/>
      <c r="L3297" s="22">
        <f>IF(ISNUMBER(SEARCH(Pay_Item_Search_Text_2,M3297)),MAX($L$4:L3296)+1,0)</f>
        <v>693</v>
      </c>
      <c r="M3297" s="1" t="str">
        <f>IFERROR(VLOOKUP(ROWS($M$5:M3297),Table_PayItems[[Search Key]:[Concentrated Name]],2,FALSE),"")</f>
        <v>Luminaire, 150W High Pressure Sodium, Rectangular - $Ea</v>
      </c>
      <c r="N3297" s="1" t="str">
        <f>IFERROR(VLOOKUP(ROWS($M$5:N3297),$L$5:$M$7000,2,FALSE),"")</f>
        <v/>
      </c>
      <c r="O3297" s="1" t="str">
        <f>IFERROR(VLOOKUP(ROWS($O$5:O3297),$K$5:$L$7000,2,FALSE),"")</f>
        <v/>
      </c>
    </row>
    <row r="3298" spans="2:15" ht="15" customHeight="1" x14ac:dyDescent="0.25">
      <c r="B3298" s="178" t="s">
        <v>13887</v>
      </c>
      <c r="C3298" s="178" t="s">
        <v>88</v>
      </c>
      <c r="D3298" s="178" t="s">
        <v>4805</v>
      </c>
      <c r="E3298" s="178" t="s">
        <v>17</v>
      </c>
      <c r="F3298" s="178" t="s">
        <v>17</v>
      </c>
      <c r="G3298" s="1">
        <f>IF(ISNUMBER(Pay_Item_Search_Text),IF(ISNUMBER(IF(FIND(Pay_Item_Search_Text,B3298)=1,1, "FALSE")),MAX(G$4:$G3297)+1,IF(ISNUMBER(Pay_Item_Search_Text),0,IF(ISNUMBER(SEARCH(Pay_Item_Search_Text,H3298)),MAX(G$4:$G3297)+1,0))),IF(ISNUMBER(Pay_Item_Search_Text),0,IF(ISNUMBER(SEARCH(Pay_Item_Search_Text,H3298)),MAX(G$4:$G3297)+1,0)))</f>
        <v>3294</v>
      </c>
      <c r="H3298" s="1" t="str">
        <f>IF(Table_PayItems[[#This Row],[Description]]="_","_ Unique Item - "&amp;Table_PayItems[[#This Row],[Item]]&amp;" - $"&amp;Table_PayItems[[#This Row],[Unit]],Table_PayItems[[#This Row],[Description]]&amp;" - $"&amp;Table_PayItems[[#This Row],[Unit]])</f>
        <v>Luminaire, 250W High Pressure Sodium - $Ea</v>
      </c>
      <c r="I3298" s="29" t="str">
        <f>IFERROR(VLOOKUP(ROWS($M$5:M3298),Table_PayItems[[Search Key]:[Concentrated Name]],2,FALSE),"")</f>
        <v>Luminaire, 250W High Pressure Sodium - $Ea</v>
      </c>
      <c r="J3298" s="1"/>
      <c r="K3298" s="1"/>
      <c r="L3298" s="22">
        <f>IF(ISNUMBER(SEARCH(Pay_Item_Search_Text_2,M3298)),MAX($L$4:L3297)+1,0)</f>
        <v>694</v>
      </c>
      <c r="M3298" s="1" t="str">
        <f>IFERROR(VLOOKUP(ROWS($M$5:M3298),Table_PayItems[[Search Key]:[Concentrated Name]],2,FALSE),"")</f>
        <v>Luminaire, 250W High Pressure Sodium - $Ea</v>
      </c>
      <c r="N3298" s="1" t="str">
        <f>IFERROR(VLOOKUP(ROWS($M$5:N3298),$L$5:$M$7000,2,FALSE),"")</f>
        <v/>
      </c>
      <c r="O3298" s="1" t="str">
        <f>IFERROR(VLOOKUP(ROWS($O$5:O3298),$K$5:$L$7000,2,FALSE),"")</f>
        <v/>
      </c>
    </row>
    <row r="3299" spans="2:15" ht="15" customHeight="1" x14ac:dyDescent="0.25">
      <c r="B3299" s="178" t="s">
        <v>13891</v>
      </c>
      <c r="C3299" s="178" t="s">
        <v>88</v>
      </c>
      <c r="D3299" s="178" t="s">
        <v>4809</v>
      </c>
      <c r="E3299" s="178" t="s">
        <v>17</v>
      </c>
      <c r="F3299" s="178" t="s">
        <v>17</v>
      </c>
      <c r="G3299" s="1">
        <f>IF(ISNUMBER(Pay_Item_Search_Text),IF(ISNUMBER(IF(FIND(Pay_Item_Search_Text,B3299)=1,1, "FALSE")),MAX(G$4:$G3298)+1,IF(ISNUMBER(Pay_Item_Search_Text),0,IF(ISNUMBER(SEARCH(Pay_Item_Search_Text,H3299)),MAX(G$4:$G3298)+1,0))),IF(ISNUMBER(Pay_Item_Search_Text),0,IF(ISNUMBER(SEARCH(Pay_Item_Search_Text,H3299)),MAX(G$4:$G3298)+1,0)))</f>
        <v>3295</v>
      </c>
      <c r="H3299" s="1" t="str">
        <f>IF(Table_PayItems[[#This Row],[Description]]="_","_ Unique Item - "&amp;Table_PayItems[[#This Row],[Item]]&amp;" - $"&amp;Table_PayItems[[#This Row],[Unit]],Table_PayItems[[#This Row],[Description]]&amp;" - $"&amp;Table_PayItems[[#This Row],[Unit]])</f>
        <v>Luminaire, 250W High Pressure Sodium, Rectangular - $Ea</v>
      </c>
      <c r="I3299" s="29" t="str">
        <f>IFERROR(VLOOKUP(ROWS($M$5:M3299),Table_PayItems[[Search Key]:[Concentrated Name]],2,FALSE),"")</f>
        <v>Luminaire, 250W High Pressure Sodium, Rectangular - $Ea</v>
      </c>
      <c r="J3299" s="1"/>
      <c r="K3299" s="1"/>
      <c r="L3299" s="22">
        <f>IF(ISNUMBER(SEARCH(Pay_Item_Search_Text_2,M3299)),MAX($L$4:L3298)+1,0)</f>
        <v>695</v>
      </c>
      <c r="M3299" s="1" t="str">
        <f>IFERROR(VLOOKUP(ROWS($M$5:M3299),Table_PayItems[[Search Key]:[Concentrated Name]],2,FALSE),"")</f>
        <v>Luminaire, 250W High Pressure Sodium, Rectangular - $Ea</v>
      </c>
      <c r="N3299" s="1" t="str">
        <f>IFERROR(VLOOKUP(ROWS($M$5:N3299),$L$5:$M$7000,2,FALSE),"")</f>
        <v/>
      </c>
      <c r="O3299" s="1" t="str">
        <f>IFERROR(VLOOKUP(ROWS($O$5:O3299),$K$5:$L$7000,2,FALSE),"")</f>
        <v/>
      </c>
    </row>
    <row r="3300" spans="2:15" ht="15" customHeight="1" x14ac:dyDescent="0.25">
      <c r="B3300" s="178" t="s">
        <v>13893</v>
      </c>
      <c r="C3300" s="178" t="s">
        <v>88</v>
      </c>
      <c r="D3300" s="178" t="s">
        <v>4811</v>
      </c>
      <c r="E3300" s="178" t="s">
        <v>17</v>
      </c>
      <c r="F3300" s="178" t="s">
        <v>17</v>
      </c>
      <c r="G3300" s="1">
        <f>IF(ISNUMBER(Pay_Item_Search_Text),IF(ISNUMBER(IF(FIND(Pay_Item_Search_Text,B3300)=1,1, "FALSE")),MAX(G$4:$G3299)+1,IF(ISNUMBER(Pay_Item_Search_Text),0,IF(ISNUMBER(SEARCH(Pay_Item_Search_Text,H3300)),MAX(G$4:$G3299)+1,0))),IF(ISNUMBER(Pay_Item_Search_Text),0,IF(ISNUMBER(SEARCH(Pay_Item_Search_Text,H3300)),MAX(G$4:$G3299)+1,0)))</f>
        <v>3296</v>
      </c>
      <c r="H3300" s="1" t="str">
        <f>IF(Table_PayItems[[#This Row],[Description]]="_","_ Unique Item - "&amp;Table_PayItems[[#This Row],[Item]]&amp;" - $"&amp;Table_PayItems[[#This Row],[Unit]],Table_PayItems[[#This Row],[Description]]&amp;" - $"&amp;Table_PayItems[[#This Row],[Unit]])</f>
        <v>Luminaire, 250W High Pressure Sodium, Spec - $Ea</v>
      </c>
      <c r="I3300" s="29" t="str">
        <f>IFERROR(VLOOKUP(ROWS($M$5:M3300),Table_PayItems[[Search Key]:[Concentrated Name]],2,FALSE),"")</f>
        <v>Luminaire, 250W High Pressure Sodium, Spec - $Ea</v>
      </c>
      <c r="J3300" s="1"/>
      <c r="K3300" s="1"/>
      <c r="L3300" s="22">
        <f>IF(ISNUMBER(SEARCH(Pay_Item_Search_Text_2,M3300)),MAX($L$4:L3299)+1,0)</f>
        <v>696</v>
      </c>
      <c r="M3300" s="1" t="str">
        <f>IFERROR(VLOOKUP(ROWS($M$5:M3300),Table_PayItems[[Search Key]:[Concentrated Name]],2,FALSE),"")</f>
        <v>Luminaire, 250W High Pressure Sodium, Spec - $Ea</v>
      </c>
      <c r="N3300" s="1" t="str">
        <f>IFERROR(VLOOKUP(ROWS($M$5:N3300),$L$5:$M$7000,2,FALSE),"")</f>
        <v/>
      </c>
      <c r="O3300" s="1" t="str">
        <f>IFERROR(VLOOKUP(ROWS($O$5:O3300),$K$5:$L$7000,2,FALSE),"")</f>
        <v/>
      </c>
    </row>
    <row r="3301" spans="2:15" ht="15" customHeight="1" x14ac:dyDescent="0.25">
      <c r="B3301" s="178" t="s">
        <v>13888</v>
      </c>
      <c r="C3301" s="178" t="s">
        <v>88</v>
      </c>
      <c r="D3301" s="178" t="s">
        <v>4806</v>
      </c>
      <c r="E3301" s="178" t="s">
        <v>17</v>
      </c>
      <c r="F3301" s="178" t="s">
        <v>17</v>
      </c>
      <c r="G3301" s="1">
        <f>IF(ISNUMBER(Pay_Item_Search_Text),IF(ISNUMBER(IF(FIND(Pay_Item_Search_Text,B3301)=1,1, "FALSE")),MAX(G$4:$G3300)+1,IF(ISNUMBER(Pay_Item_Search_Text),0,IF(ISNUMBER(SEARCH(Pay_Item_Search_Text,H3301)),MAX(G$4:$G3300)+1,0))),IF(ISNUMBER(Pay_Item_Search_Text),0,IF(ISNUMBER(SEARCH(Pay_Item_Search_Text,H3301)),MAX(G$4:$G3300)+1,0)))</f>
        <v>3297</v>
      </c>
      <c r="H3301" s="1" t="str">
        <f>IF(Table_PayItems[[#This Row],[Description]]="_","_ Unique Item - "&amp;Table_PayItems[[#This Row],[Item]]&amp;" - $"&amp;Table_PayItems[[#This Row],[Unit]],Table_PayItems[[#This Row],[Description]]&amp;" - $"&amp;Table_PayItems[[#This Row],[Unit]])</f>
        <v>Luminaire, 400W High Pressure Sodium - $Ea</v>
      </c>
      <c r="I3301" s="29" t="str">
        <f>IFERROR(VLOOKUP(ROWS($M$5:M3301),Table_PayItems[[Search Key]:[Concentrated Name]],2,FALSE),"")</f>
        <v>Luminaire, 400W High Pressure Sodium - $Ea</v>
      </c>
      <c r="J3301" s="1"/>
      <c r="K3301" s="1"/>
      <c r="L3301" s="22">
        <f>IF(ISNUMBER(SEARCH(Pay_Item_Search_Text_2,M3301)),MAX($L$4:L3300)+1,0)</f>
        <v>697</v>
      </c>
      <c r="M3301" s="1" t="str">
        <f>IFERROR(VLOOKUP(ROWS($M$5:M3301),Table_PayItems[[Search Key]:[Concentrated Name]],2,FALSE),"")</f>
        <v>Luminaire, 400W High Pressure Sodium - $Ea</v>
      </c>
      <c r="N3301" s="1" t="str">
        <f>IFERROR(VLOOKUP(ROWS($M$5:N3301),$L$5:$M$7000,2,FALSE),"")</f>
        <v/>
      </c>
      <c r="O3301" s="1" t="str">
        <f>IFERROR(VLOOKUP(ROWS($O$5:O3301),$K$5:$L$7000,2,FALSE),"")</f>
        <v/>
      </c>
    </row>
    <row r="3302" spans="2:15" ht="15" customHeight="1" x14ac:dyDescent="0.25">
      <c r="B3302" s="178" t="s">
        <v>13892</v>
      </c>
      <c r="C3302" s="178" t="s">
        <v>88</v>
      </c>
      <c r="D3302" s="178" t="s">
        <v>4810</v>
      </c>
      <c r="E3302" s="178" t="s">
        <v>17</v>
      </c>
      <c r="F3302" s="178" t="s">
        <v>17</v>
      </c>
      <c r="G3302" s="1">
        <f>IF(ISNUMBER(Pay_Item_Search_Text),IF(ISNUMBER(IF(FIND(Pay_Item_Search_Text,B3302)=1,1, "FALSE")),MAX(G$4:$G3301)+1,IF(ISNUMBER(Pay_Item_Search_Text),0,IF(ISNUMBER(SEARCH(Pay_Item_Search_Text,H3302)),MAX(G$4:$G3301)+1,0))),IF(ISNUMBER(Pay_Item_Search_Text),0,IF(ISNUMBER(SEARCH(Pay_Item_Search_Text,H3302)),MAX(G$4:$G3301)+1,0)))</f>
        <v>3298</v>
      </c>
      <c r="H3302" s="1" t="str">
        <f>IF(Table_PayItems[[#This Row],[Description]]="_","_ Unique Item - "&amp;Table_PayItems[[#This Row],[Item]]&amp;" - $"&amp;Table_PayItems[[#This Row],[Unit]],Table_PayItems[[#This Row],[Description]]&amp;" - $"&amp;Table_PayItems[[#This Row],[Unit]])</f>
        <v>Luminaire, 400W High Pressure Sodium, Rectangular - $Ea</v>
      </c>
      <c r="I3302" s="29" t="str">
        <f>IFERROR(VLOOKUP(ROWS($M$5:M3302),Table_PayItems[[Search Key]:[Concentrated Name]],2,FALSE),"")</f>
        <v>Luminaire, 400W High Pressure Sodium, Rectangular - $Ea</v>
      </c>
      <c r="J3302" s="1"/>
      <c r="K3302" s="1"/>
      <c r="L3302" s="22">
        <f>IF(ISNUMBER(SEARCH(Pay_Item_Search_Text_2,M3302)),MAX($L$4:L3301)+1,0)</f>
        <v>698</v>
      </c>
      <c r="M3302" s="1" t="str">
        <f>IFERROR(VLOOKUP(ROWS($M$5:M3302),Table_PayItems[[Search Key]:[Concentrated Name]],2,FALSE),"")</f>
        <v>Luminaire, 400W High Pressure Sodium, Rectangular - $Ea</v>
      </c>
      <c r="N3302" s="1" t="str">
        <f>IFERROR(VLOOKUP(ROWS($M$5:N3302),$L$5:$M$7000,2,FALSE),"")</f>
        <v/>
      </c>
      <c r="O3302" s="1" t="str">
        <f>IFERROR(VLOOKUP(ROWS($O$5:O3302),$K$5:$L$7000,2,FALSE),"")</f>
        <v/>
      </c>
    </row>
    <row r="3303" spans="2:15" ht="15" customHeight="1" x14ac:dyDescent="0.25">
      <c r="B3303" s="178" t="s">
        <v>13894</v>
      </c>
      <c r="C3303" s="178" t="s">
        <v>88</v>
      </c>
      <c r="D3303" s="178" t="s">
        <v>4812</v>
      </c>
      <c r="E3303" s="178" t="s">
        <v>17</v>
      </c>
      <c r="F3303" s="178" t="s">
        <v>17</v>
      </c>
      <c r="G3303" s="1">
        <f>IF(ISNUMBER(Pay_Item_Search_Text),IF(ISNUMBER(IF(FIND(Pay_Item_Search_Text,B3303)=1,1, "FALSE")),MAX(G$4:$G3302)+1,IF(ISNUMBER(Pay_Item_Search_Text),0,IF(ISNUMBER(SEARCH(Pay_Item_Search_Text,H3303)),MAX(G$4:$G3302)+1,0))),IF(ISNUMBER(Pay_Item_Search_Text),0,IF(ISNUMBER(SEARCH(Pay_Item_Search_Text,H3303)),MAX(G$4:$G3302)+1,0)))</f>
        <v>3299</v>
      </c>
      <c r="H3303" s="1" t="str">
        <f>IF(Table_PayItems[[#This Row],[Description]]="_","_ Unique Item - "&amp;Table_PayItems[[#This Row],[Item]]&amp;" - $"&amp;Table_PayItems[[#This Row],[Unit]],Table_PayItems[[#This Row],[Description]]&amp;" - $"&amp;Table_PayItems[[#This Row],[Unit]])</f>
        <v>Luminaire, 400W High Pressure Sodium, Spec - $Ea</v>
      </c>
      <c r="I3303" s="29" t="str">
        <f>IFERROR(VLOOKUP(ROWS($M$5:M3303),Table_PayItems[[Search Key]:[Concentrated Name]],2,FALSE),"")</f>
        <v>Luminaire, 400W High Pressure Sodium, Spec - $Ea</v>
      </c>
      <c r="J3303" s="1"/>
      <c r="K3303" s="1"/>
      <c r="L3303" s="22">
        <f>IF(ISNUMBER(SEARCH(Pay_Item_Search_Text_2,M3303)),MAX($L$4:L3302)+1,0)</f>
        <v>699</v>
      </c>
      <c r="M3303" s="1" t="str">
        <f>IFERROR(VLOOKUP(ROWS($M$5:M3303),Table_PayItems[[Search Key]:[Concentrated Name]],2,FALSE),"")</f>
        <v>Luminaire, 400W High Pressure Sodium, Spec - $Ea</v>
      </c>
      <c r="N3303" s="1" t="str">
        <f>IFERROR(VLOOKUP(ROWS($M$5:N3303),$L$5:$M$7000,2,FALSE),"")</f>
        <v/>
      </c>
      <c r="O3303" s="1" t="str">
        <f>IFERROR(VLOOKUP(ROWS($O$5:O3303),$K$5:$L$7000,2,FALSE),"")</f>
        <v/>
      </c>
    </row>
    <row r="3304" spans="2:15" ht="15" customHeight="1" x14ac:dyDescent="0.25">
      <c r="B3304" s="178" t="s">
        <v>13895</v>
      </c>
      <c r="C3304" s="178" t="s">
        <v>88</v>
      </c>
      <c r="D3304" s="178" t="s">
        <v>4813</v>
      </c>
      <c r="E3304" s="178" t="s">
        <v>17</v>
      </c>
      <c r="F3304" s="178" t="s">
        <v>17</v>
      </c>
      <c r="G3304" s="1">
        <f>IF(ISNUMBER(Pay_Item_Search_Text),IF(ISNUMBER(IF(FIND(Pay_Item_Search_Text,B3304)=1,1, "FALSE")),MAX(G$4:$G3303)+1,IF(ISNUMBER(Pay_Item_Search_Text),0,IF(ISNUMBER(SEARCH(Pay_Item_Search_Text,H3304)),MAX(G$4:$G3303)+1,0))),IF(ISNUMBER(Pay_Item_Search_Text),0,IF(ISNUMBER(SEARCH(Pay_Item_Search_Text,H3304)),MAX(G$4:$G3303)+1,0)))</f>
        <v>3300</v>
      </c>
      <c r="H3304" s="1" t="str">
        <f>IF(Table_PayItems[[#This Row],[Description]]="_","_ Unique Item - "&amp;Table_PayItems[[#This Row],[Item]]&amp;" - $"&amp;Table_PayItems[[#This Row],[Unit]],Table_PayItems[[#This Row],[Description]]&amp;" - $"&amp;Table_PayItems[[#This Row],[Unit]])</f>
        <v>Luminaire, Install Salv - $Ea</v>
      </c>
      <c r="I3304" s="29" t="str">
        <f>IFERROR(VLOOKUP(ROWS($M$5:M3304),Table_PayItems[[Search Key]:[Concentrated Name]],2,FALSE),"")</f>
        <v>Luminaire, Install Salv - $Ea</v>
      </c>
      <c r="J3304" s="1"/>
      <c r="K3304" s="1"/>
      <c r="L3304" s="22">
        <f>IF(ISNUMBER(SEARCH(Pay_Item_Search_Text_2,M3304)),MAX($L$4:L3303)+1,0)</f>
        <v>0</v>
      </c>
      <c r="M3304" s="1" t="str">
        <f>IFERROR(VLOOKUP(ROWS($M$5:M3304),Table_PayItems[[Search Key]:[Concentrated Name]],2,FALSE),"")</f>
        <v>Luminaire, Install Salv - $Ea</v>
      </c>
      <c r="N3304" s="1" t="str">
        <f>IFERROR(VLOOKUP(ROWS($M$5:N3304),$L$5:$M$7000,2,FALSE),"")</f>
        <v/>
      </c>
      <c r="O3304" s="1" t="str">
        <f>IFERROR(VLOOKUP(ROWS($O$5:O3304),$K$5:$L$7000,2,FALSE),"")</f>
        <v/>
      </c>
    </row>
    <row r="3305" spans="2:15" ht="15" customHeight="1" x14ac:dyDescent="0.25">
      <c r="B3305" s="178" t="s">
        <v>13896</v>
      </c>
      <c r="C3305" s="178" t="s">
        <v>88</v>
      </c>
      <c r="D3305" s="178" t="s">
        <v>4814</v>
      </c>
      <c r="E3305" s="178" t="s">
        <v>17</v>
      </c>
      <c r="F3305" s="178" t="s">
        <v>17</v>
      </c>
      <c r="G3305" s="1">
        <f>IF(ISNUMBER(Pay_Item_Search_Text),IF(ISNUMBER(IF(FIND(Pay_Item_Search_Text,B3305)=1,1, "FALSE")),MAX(G$4:$G3304)+1,IF(ISNUMBER(Pay_Item_Search_Text),0,IF(ISNUMBER(SEARCH(Pay_Item_Search_Text,H3305)),MAX(G$4:$G3304)+1,0))),IF(ISNUMBER(Pay_Item_Search_Text),0,IF(ISNUMBER(SEARCH(Pay_Item_Search_Text,H3305)),MAX(G$4:$G3304)+1,0)))</f>
        <v>3301</v>
      </c>
      <c r="H3305" s="1" t="str">
        <f>IF(Table_PayItems[[#This Row],[Description]]="_","_ Unique Item - "&amp;Table_PayItems[[#This Row],[Item]]&amp;" - $"&amp;Table_PayItems[[#This Row],[Unit]],Table_PayItems[[#This Row],[Description]]&amp;" - $"&amp;Table_PayItems[[#This Row],[Unit]])</f>
        <v>Luminaire, Relamp High Pressure Sodium - $Ea</v>
      </c>
      <c r="I3305" s="29" t="str">
        <f>IFERROR(VLOOKUP(ROWS($M$5:M3305),Table_PayItems[[Search Key]:[Concentrated Name]],2,FALSE),"")</f>
        <v>Luminaire, Relamp High Pressure Sodium - $Ea</v>
      </c>
      <c r="J3305" s="1"/>
      <c r="K3305" s="1"/>
      <c r="L3305" s="22">
        <f>IF(ISNUMBER(SEARCH(Pay_Item_Search_Text_2,M3305)),MAX($L$4:L3304)+1,0)</f>
        <v>0</v>
      </c>
      <c r="M3305" s="1" t="str">
        <f>IFERROR(VLOOKUP(ROWS($M$5:M3305),Table_PayItems[[Search Key]:[Concentrated Name]],2,FALSE),"")</f>
        <v>Luminaire, Relamp High Pressure Sodium - $Ea</v>
      </c>
      <c r="N3305" s="1" t="str">
        <f>IFERROR(VLOOKUP(ROWS($M$5:N3305),$L$5:$M$7000,2,FALSE),"")</f>
        <v/>
      </c>
      <c r="O3305" s="1" t="str">
        <f>IFERROR(VLOOKUP(ROWS($O$5:O3305),$K$5:$L$7000,2,FALSE),"")</f>
        <v/>
      </c>
    </row>
    <row r="3306" spans="2:15" ht="15" customHeight="1" x14ac:dyDescent="0.25">
      <c r="B3306" s="178" t="s">
        <v>13897</v>
      </c>
      <c r="C3306" s="178" t="s">
        <v>88</v>
      </c>
      <c r="D3306" s="178" t="s">
        <v>4815</v>
      </c>
      <c r="E3306" s="178" t="s">
        <v>17</v>
      </c>
      <c r="F3306" s="178" t="s">
        <v>17</v>
      </c>
      <c r="G3306" s="1">
        <f>IF(ISNUMBER(Pay_Item_Search_Text),IF(ISNUMBER(IF(FIND(Pay_Item_Search_Text,B3306)=1,1, "FALSE")),MAX(G$4:$G3305)+1,IF(ISNUMBER(Pay_Item_Search_Text),0,IF(ISNUMBER(SEARCH(Pay_Item_Search_Text,H3306)),MAX(G$4:$G3305)+1,0))),IF(ISNUMBER(Pay_Item_Search_Text),0,IF(ISNUMBER(SEARCH(Pay_Item_Search_Text,H3306)),MAX(G$4:$G3305)+1,0)))</f>
        <v>3302</v>
      </c>
      <c r="H3306" s="1" t="str">
        <f>IF(Table_PayItems[[#This Row],[Description]]="_","_ Unique Item - "&amp;Table_PayItems[[#This Row],[Item]]&amp;" - $"&amp;Table_PayItems[[#This Row],[Unit]],Table_PayItems[[#This Row],[Description]]&amp;" - $"&amp;Table_PayItems[[#This Row],[Unit]])</f>
        <v>Luminaire, Rem - $Ea</v>
      </c>
      <c r="I3306" s="29" t="str">
        <f>IFERROR(VLOOKUP(ROWS($M$5:M3306),Table_PayItems[[Search Key]:[Concentrated Name]],2,FALSE),"")</f>
        <v>Luminaire, Rem - $Ea</v>
      </c>
      <c r="J3306" s="1"/>
      <c r="K3306" s="1"/>
      <c r="L3306" s="22">
        <f>IF(ISNUMBER(SEARCH(Pay_Item_Search_Text_2,M3306)),MAX($L$4:L3305)+1,0)</f>
        <v>0</v>
      </c>
      <c r="M3306" s="1" t="str">
        <f>IFERROR(VLOOKUP(ROWS($M$5:M3306),Table_PayItems[[Search Key]:[Concentrated Name]],2,FALSE),"")</f>
        <v>Luminaire, Rem - $Ea</v>
      </c>
      <c r="N3306" s="1" t="str">
        <f>IFERROR(VLOOKUP(ROWS($M$5:N3306),$L$5:$M$7000,2,FALSE),"")</f>
        <v/>
      </c>
      <c r="O3306" s="1" t="str">
        <f>IFERROR(VLOOKUP(ROWS($O$5:O3306),$K$5:$L$7000,2,FALSE),"")</f>
        <v/>
      </c>
    </row>
    <row r="3307" spans="2:15" ht="15" customHeight="1" x14ac:dyDescent="0.25">
      <c r="B3307" s="178" t="s">
        <v>13898</v>
      </c>
      <c r="C3307" s="178" t="s">
        <v>88</v>
      </c>
      <c r="D3307" s="178" t="s">
        <v>4816</v>
      </c>
      <c r="E3307" s="178" t="s">
        <v>17</v>
      </c>
      <c r="F3307" s="178" t="s">
        <v>17</v>
      </c>
      <c r="G3307" s="1">
        <f>IF(ISNUMBER(Pay_Item_Search_Text),IF(ISNUMBER(IF(FIND(Pay_Item_Search_Text,B3307)=1,1, "FALSE")),MAX(G$4:$G3306)+1,IF(ISNUMBER(Pay_Item_Search_Text),0,IF(ISNUMBER(SEARCH(Pay_Item_Search_Text,H3307)),MAX(G$4:$G3306)+1,0))),IF(ISNUMBER(Pay_Item_Search_Text),0,IF(ISNUMBER(SEARCH(Pay_Item_Search_Text,H3307)),MAX(G$4:$G3306)+1,0)))</f>
        <v>3303</v>
      </c>
      <c r="H3307" s="1" t="str">
        <f>IF(Table_PayItems[[#This Row],[Description]]="_","_ Unique Item - "&amp;Table_PayItems[[#This Row],[Item]]&amp;" - $"&amp;Table_PayItems[[#This Row],[Unit]],Table_PayItems[[#This Row],[Description]]&amp;" - $"&amp;Table_PayItems[[#This Row],[Unit]])</f>
        <v>Luminaire, Rem and Salv - $Ea</v>
      </c>
      <c r="I3307" s="29" t="str">
        <f>IFERROR(VLOOKUP(ROWS($M$5:M3307),Table_PayItems[[Search Key]:[Concentrated Name]],2,FALSE),"")</f>
        <v>Luminaire, Rem and Salv - $Ea</v>
      </c>
      <c r="J3307" s="1"/>
      <c r="K3307" s="1"/>
      <c r="L3307" s="22">
        <f>IF(ISNUMBER(SEARCH(Pay_Item_Search_Text_2,M3307)),MAX($L$4:L3306)+1,0)</f>
        <v>0</v>
      </c>
      <c r="M3307" s="1" t="str">
        <f>IFERROR(VLOOKUP(ROWS($M$5:M3307),Table_PayItems[[Search Key]:[Concentrated Name]],2,FALSE),"")</f>
        <v>Luminaire, Rem and Salv - $Ea</v>
      </c>
      <c r="N3307" s="1" t="str">
        <f>IFERROR(VLOOKUP(ROWS($M$5:N3307),$L$5:$M$7000,2,FALSE),"")</f>
        <v/>
      </c>
      <c r="O3307" s="1" t="str">
        <f>IFERROR(VLOOKUP(ROWS($O$5:O3307),$K$5:$L$7000,2,FALSE),"")</f>
        <v/>
      </c>
    </row>
    <row r="3308" spans="2:15" ht="15" customHeight="1" x14ac:dyDescent="0.25">
      <c r="B3308" s="178" t="s">
        <v>13899</v>
      </c>
      <c r="C3308" s="178" t="s">
        <v>88</v>
      </c>
      <c r="D3308" s="178" t="s">
        <v>4817</v>
      </c>
      <c r="E3308" s="178" t="s">
        <v>17</v>
      </c>
      <c r="F3308" s="178" t="s">
        <v>17</v>
      </c>
      <c r="G3308" s="1">
        <f>IF(ISNUMBER(Pay_Item_Search_Text),IF(ISNUMBER(IF(FIND(Pay_Item_Search_Text,B3308)=1,1, "FALSE")),MAX(G$4:$G3307)+1,IF(ISNUMBER(Pay_Item_Search_Text),0,IF(ISNUMBER(SEARCH(Pay_Item_Search_Text,H3308)),MAX(G$4:$G3307)+1,0))),IF(ISNUMBER(Pay_Item_Search_Text),0,IF(ISNUMBER(SEARCH(Pay_Item_Search_Text,H3308)),MAX(G$4:$G3307)+1,0)))</f>
        <v>3304</v>
      </c>
      <c r="H3308" s="1" t="str">
        <f>IF(Table_PayItems[[#This Row],[Description]]="_","_ Unique Item - "&amp;Table_PayItems[[#This Row],[Item]]&amp;" - $"&amp;Table_PayItems[[#This Row],[Unit]],Table_PayItems[[#This Row],[Description]]&amp;" - $"&amp;Table_PayItems[[#This Row],[Unit]])</f>
        <v>Luminaire, Salv - $Ea</v>
      </c>
      <c r="I3308" s="29" t="str">
        <f>IFERROR(VLOOKUP(ROWS($M$5:M3308),Table_PayItems[[Search Key]:[Concentrated Name]],2,FALSE),"")</f>
        <v>Luminaire, Salv - $Ea</v>
      </c>
      <c r="J3308" s="1"/>
      <c r="K3308" s="1"/>
      <c r="L3308" s="22">
        <f>IF(ISNUMBER(SEARCH(Pay_Item_Search_Text_2,M3308)),MAX($L$4:L3307)+1,0)</f>
        <v>0</v>
      </c>
      <c r="M3308" s="1" t="str">
        <f>IFERROR(VLOOKUP(ROWS($M$5:M3308),Table_PayItems[[Search Key]:[Concentrated Name]],2,FALSE),"")</f>
        <v>Luminaire, Salv - $Ea</v>
      </c>
      <c r="N3308" s="1" t="str">
        <f>IFERROR(VLOOKUP(ROWS($M$5:N3308),$L$5:$M$7000,2,FALSE),"")</f>
        <v/>
      </c>
      <c r="O3308" s="1" t="str">
        <f>IFERROR(VLOOKUP(ROWS($O$5:O3308),$K$5:$L$7000,2,FALSE),"")</f>
        <v/>
      </c>
    </row>
    <row r="3309" spans="2:15" ht="15" customHeight="1" x14ac:dyDescent="0.25">
      <c r="B3309" s="178" t="s">
        <v>12816</v>
      </c>
      <c r="C3309" s="178" t="s">
        <v>88</v>
      </c>
      <c r="D3309" s="178" t="s">
        <v>4247</v>
      </c>
      <c r="E3309" s="178" t="s">
        <v>6993</v>
      </c>
      <c r="F3309" s="178" t="s">
        <v>17</v>
      </c>
      <c r="G3309" s="1">
        <f>IF(ISNUMBER(Pay_Item_Search_Text),IF(ISNUMBER(IF(FIND(Pay_Item_Search_Text,B3309)=1,1, "FALSE")),MAX(G$4:$G3308)+1,IF(ISNUMBER(Pay_Item_Search_Text),0,IF(ISNUMBER(SEARCH(Pay_Item_Search_Text,H3309)),MAX(G$4:$G3308)+1,0))),IF(ISNUMBER(Pay_Item_Search_Text),0,IF(ISNUMBER(SEARCH(Pay_Item_Search_Text,H3309)),MAX(G$4:$G3308)+1,0)))</f>
        <v>3305</v>
      </c>
      <c r="H3309" s="1" t="str">
        <f>IF(Table_PayItems[[#This Row],[Description]]="_","_ Unique Item - "&amp;Table_PayItems[[#This Row],[Item]]&amp;" - $"&amp;Table_PayItems[[#This Row],[Unit]],Table_PayItems[[#This Row],[Description]]&amp;" - $"&amp;Table_PayItems[[#This Row],[Unit]])</f>
        <v>Maackia amurensis, #10 cont. - $Ea</v>
      </c>
      <c r="I3309" s="29" t="str">
        <f>IFERROR(VLOOKUP(ROWS($M$5:M3309),Table_PayItems[[Search Key]:[Concentrated Name]],2,FALSE),"")</f>
        <v>Maackia amurensis, #10 cont. - $Ea</v>
      </c>
      <c r="J3309" s="1"/>
      <c r="K3309" s="1"/>
      <c r="L3309" s="22">
        <f>IF(ISNUMBER(SEARCH(Pay_Item_Search_Text_2,M3309)),MAX($L$4:L3308)+1,0)</f>
        <v>700</v>
      </c>
      <c r="M3309" s="1" t="str">
        <f>IFERROR(VLOOKUP(ROWS($M$5:M3309),Table_PayItems[[Search Key]:[Concentrated Name]],2,FALSE),"")</f>
        <v>Maackia amurensis, #10 cont. - $Ea</v>
      </c>
      <c r="N3309" s="1" t="str">
        <f>IFERROR(VLOOKUP(ROWS($M$5:N3309),$L$5:$M$7000,2,FALSE),"")</f>
        <v/>
      </c>
      <c r="O3309" s="1" t="str">
        <f>IFERROR(VLOOKUP(ROWS($O$5:O3309),$K$5:$L$7000,2,FALSE),"")</f>
        <v/>
      </c>
    </row>
    <row r="3310" spans="2:15" ht="15" customHeight="1" x14ac:dyDescent="0.25">
      <c r="B3310" s="178" t="s">
        <v>12815</v>
      </c>
      <c r="C3310" s="178" t="s">
        <v>88</v>
      </c>
      <c r="D3310" s="178" t="s">
        <v>4246</v>
      </c>
      <c r="E3310" s="178" t="s">
        <v>6993</v>
      </c>
      <c r="F3310" s="178" t="s">
        <v>17</v>
      </c>
      <c r="G3310" s="1">
        <f>IF(ISNUMBER(Pay_Item_Search_Text),IF(ISNUMBER(IF(FIND(Pay_Item_Search_Text,B3310)=1,1, "FALSE")),MAX(G$4:$G3309)+1,IF(ISNUMBER(Pay_Item_Search_Text),0,IF(ISNUMBER(SEARCH(Pay_Item_Search_Text,H3310)),MAX(G$4:$G3309)+1,0))),IF(ISNUMBER(Pay_Item_Search_Text),0,IF(ISNUMBER(SEARCH(Pay_Item_Search_Text,H3310)),MAX(G$4:$G3309)+1,0)))</f>
        <v>3306</v>
      </c>
      <c r="H3310" s="1" t="str">
        <f>IF(Table_PayItems[[#This Row],[Description]]="_","_ Unique Item - "&amp;Table_PayItems[[#This Row],[Item]]&amp;" - $"&amp;Table_PayItems[[#This Row],[Unit]],Table_PayItems[[#This Row],[Description]]&amp;" - $"&amp;Table_PayItems[[#This Row],[Unit]])</f>
        <v>Maackia amurensis, #7 cont. - $Ea</v>
      </c>
      <c r="I3310" s="29" t="str">
        <f>IFERROR(VLOOKUP(ROWS($M$5:M3310),Table_PayItems[[Search Key]:[Concentrated Name]],2,FALSE),"")</f>
        <v>Maackia amurensis, #7 cont. - $Ea</v>
      </c>
      <c r="J3310" s="1"/>
      <c r="K3310" s="1"/>
      <c r="L3310" s="22">
        <f>IF(ISNUMBER(SEARCH(Pay_Item_Search_Text_2,M3310)),MAX($L$4:L3309)+1,0)</f>
        <v>0</v>
      </c>
      <c r="M3310" s="1" t="str">
        <f>IFERROR(VLOOKUP(ROWS($M$5:M3310),Table_PayItems[[Search Key]:[Concentrated Name]],2,FALSE),"")</f>
        <v>Maackia amurensis, #7 cont. - $Ea</v>
      </c>
      <c r="N3310" s="1" t="str">
        <f>IFERROR(VLOOKUP(ROWS($M$5:N3310),$L$5:$M$7000,2,FALSE),"")</f>
        <v/>
      </c>
      <c r="O3310" s="1" t="str">
        <f>IFERROR(VLOOKUP(ROWS($O$5:O3310),$K$5:$L$7000,2,FALSE),"")</f>
        <v/>
      </c>
    </row>
    <row r="3311" spans="2:15" ht="15" customHeight="1" x14ac:dyDescent="0.25">
      <c r="B3311" s="178" t="s">
        <v>12817</v>
      </c>
      <c r="C3311" s="178" t="s">
        <v>88</v>
      </c>
      <c r="D3311" s="178" t="s">
        <v>4248</v>
      </c>
      <c r="E3311" s="178" t="s">
        <v>6993</v>
      </c>
      <c r="F3311" s="178" t="s">
        <v>17</v>
      </c>
      <c r="G3311" s="1">
        <f>IF(ISNUMBER(Pay_Item_Search_Text),IF(ISNUMBER(IF(FIND(Pay_Item_Search_Text,B3311)=1,1, "FALSE")),MAX(G$4:$G3310)+1,IF(ISNUMBER(Pay_Item_Search_Text),0,IF(ISNUMBER(SEARCH(Pay_Item_Search_Text,H3311)),MAX(G$4:$G3310)+1,0))),IF(ISNUMBER(Pay_Item_Search_Text),0,IF(ISNUMBER(SEARCH(Pay_Item_Search_Text,H3311)),MAX(G$4:$G3310)+1,0)))</f>
        <v>3307</v>
      </c>
      <c r="H3311" s="1" t="str">
        <f>IF(Table_PayItems[[#This Row],[Description]]="_","_ Unique Item - "&amp;Table_PayItems[[#This Row],[Item]]&amp;" - $"&amp;Table_PayItems[[#This Row],[Unit]],Table_PayItems[[#This Row],[Description]]&amp;" - $"&amp;Table_PayItems[[#This Row],[Unit]])</f>
        <v>Maackia amurensis, 1 1/2 inch - $Ea</v>
      </c>
      <c r="I3311" s="29" t="str">
        <f>IFERROR(VLOOKUP(ROWS($M$5:M3311),Table_PayItems[[Search Key]:[Concentrated Name]],2,FALSE),"")</f>
        <v>Maackia amurensis, 1 1/2 inch - $Ea</v>
      </c>
      <c r="J3311" s="1"/>
      <c r="K3311" s="1"/>
      <c r="L3311" s="22">
        <f>IF(ISNUMBER(SEARCH(Pay_Item_Search_Text_2,M3311)),MAX($L$4:L3310)+1,0)</f>
        <v>0</v>
      </c>
      <c r="M3311" s="1" t="str">
        <f>IFERROR(VLOOKUP(ROWS($M$5:M3311),Table_PayItems[[Search Key]:[Concentrated Name]],2,FALSE),"")</f>
        <v>Maackia amurensis, 1 1/2 inch - $Ea</v>
      </c>
      <c r="N3311" s="1" t="str">
        <f>IFERROR(VLOOKUP(ROWS($M$5:N3311),$L$5:$M$7000,2,FALSE),"")</f>
        <v/>
      </c>
      <c r="O3311" s="1" t="str">
        <f>IFERROR(VLOOKUP(ROWS($O$5:O3311),$K$5:$L$7000,2,FALSE),"")</f>
        <v/>
      </c>
    </row>
    <row r="3312" spans="2:15" ht="15" customHeight="1" x14ac:dyDescent="0.25">
      <c r="B3312" s="178" t="s">
        <v>12818</v>
      </c>
      <c r="C3312" s="178" t="s">
        <v>88</v>
      </c>
      <c r="D3312" s="178" t="s">
        <v>4249</v>
      </c>
      <c r="E3312" s="178" t="s">
        <v>6993</v>
      </c>
      <c r="F3312" s="178" t="s">
        <v>17</v>
      </c>
      <c r="G3312" s="1">
        <f>IF(ISNUMBER(Pay_Item_Search_Text),IF(ISNUMBER(IF(FIND(Pay_Item_Search_Text,B3312)=1,1, "FALSE")),MAX(G$4:$G3311)+1,IF(ISNUMBER(Pay_Item_Search_Text),0,IF(ISNUMBER(SEARCH(Pay_Item_Search_Text,H3312)),MAX(G$4:$G3311)+1,0))),IF(ISNUMBER(Pay_Item_Search_Text),0,IF(ISNUMBER(SEARCH(Pay_Item_Search_Text,H3312)),MAX(G$4:$G3311)+1,0)))</f>
        <v>3308</v>
      </c>
      <c r="H3312" s="1" t="str">
        <f>IF(Table_PayItems[[#This Row],[Description]]="_","_ Unique Item - "&amp;Table_PayItems[[#This Row],[Item]]&amp;" - $"&amp;Table_PayItems[[#This Row],[Unit]],Table_PayItems[[#This Row],[Description]]&amp;" - $"&amp;Table_PayItems[[#This Row],[Unit]])</f>
        <v>Maackia amurensis, 1 3/4 inch - $Ea</v>
      </c>
      <c r="I3312" s="29" t="str">
        <f>IFERROR(VLOOKUP(ROWS($M$5:M3312),Table_PayItems[[Search Key]:[Concentrated Name]],2,FALSE),"")</f>
        <v>Maackia amurensis, 1 3/4 inch - $Ea</v>
      </c>
      <c r="J3312" s="1"/>
      <c r="K3312" s="1"/>
      <c r="L3312" s="22">
        <f>IF(ISNUMBER(SEARCH(Pay_Item_Search_Text_2,M3312)),MAX($L$4:L3311)+1,0)</f>
        <v>0</v>
      </c>
      <c r="M3312" s="1" t="str">
        <f>IFERROR(VLOOKUP(ROWS($M$5:M3312),Table_PayItems[[Search Key]:[Concentrated Name]],2,FALSE),"")</f>
        <v>Maackia amurensis, 1 3/4 inch - $Ea</v>
      </c>
      <c r="N3312" s="1" t="str">
        <f>IFERROR(VLOOKUP(ROWS($M$5:N3312),$L$5:$M$7000,2,FALSE),"")</f>
        <v/>
      </c>
      <c r="O3312" s="1" t="str">
        <f>IFERROR(VLOOKUP(ROWS($O$5:O3312),$K$5:$L$7000,2,FALSE),"")</f>
        <v/>
      </c>
    </row>
    <row r="3313" spans="2:15" ht="15" customHeight="1" x14ac:dyDescent="0.25">
      <c r="B3313" s="178" t="s">
        <v>12819</v>
      </c>
      <c r="C3313" s="178" t="s">
        <v>88</v>
      </c>
      <c r="D3313" s="178" t="s">
        <v>4250</v>
      </c>
      <c r="E3313" s="178" t="s">
        <v>6993</v>
      </c>
      <c r="F3313" s="178" t="s">
        <v>17</v>
      </c>
      <c r="G3313" s="1">
        <f>IF(ISNUMBER(Pay_Item_Search_Text),IF(ISNUMBER(IF(FIND(Pay_Item_Search_Text,B3313)=1,1, "FALSE")),MAX(G$4:$G3312)+1,IF(ISNUMBER(Pay_Item_Search_Text),0,IF(ISNUMBER(SEARCH(Pay_Item_Search_Text,H3313)),MAX(G$4:$G3312)+1,0))),IF(ISNUMBER(Pay_Item_Search_Text),0,IF(ISNUMBER(SEARCH(Pay_Item_Search_Text,H3313)),MAX(G$4:$G3312)+1,0)))</f>
        <v>3309</v>
      </c>
      <c r="H3313" s="1" t="str">
        <f>IF(Table_PayItems[[#This Row],[Description]]="_","_ Unique Item - "&amp;Table_PayItems[[#This Row],[Item]]&amp;" - $"&amp;Table_PayItems[[#This Row],[Unit]],Table_PayItems[[#This Row],[Description]]&amp;" - $"&amp;Table_PayItems[[#This Row],[Unit]])</f>
        <v>Maackia amurensis, 2 inch - $Ea</v>
      </c>
      <c r="I3313" s="29" t="str">
        <f>IFERROR(VLOOKUP(ROWS($M$5:M3313),Table_PayItems[[Search Key]:[Concentrated Name]],2,FALSE),"")</f>
        <v>Maackia amurensis, 2 inch - $Ea</v>
      </c>
      <c r="J3313" s="1"/>
      <c r="K3313" s="1"/>
      <c r="L3313" s="22">
        <f>IF(ISNUMBER(SEARCH(Pay_Item_Search_Text_2,M3313)),MAX($L$4:L3312)+1,0)</f>
        <v>0</v>
      </c>
      <c r="M3313" s="1" t="str">
        <f>IFERROR(VLOOKUP(ROWS($M$5:M3313),Table_PayItems[[Search Key]:[Concentrated Name]],2,FALSE),"")</f>
        <v>Maackia amurensis, 2 inch - $Ea</v>
      </c>
      <c r="N3313" s="1" t="str">
        <f>IFERROR(VLOOKUP(ROWS($M$5:N3313),$L$5:$M$7000,2,FALSE),"")</f>
        <v/>
      </c>
      <c r="O3313" s="1" t="str">
        <f>IFERROR(VLOOKUP(ROWS($O$5:O3313),$K$5:$L$7000,2,FALSE),"")</f>
        <v/>
      </c>
    </row>
    <row r="3314" spans="2:15" ht="15" customHeight="1" x14ac:dyDescent="0.25">
      <c r="B3314" s="178" t="s">
        <v>8057</v>
      </c>
      <c r="C3314" s="178" t="s">
        <v>84</v>
      </c>
      <c r="D3314" s="178" t="s">
        <v>147</v>
      </c>
      <c r="E3314" s="178" t="s">
        <v>17</v>
      </c>
      <c r="F3314" s="178" t="s">
        <v>17</v>
      </c>
      <c r="G3314" s="1">
        <f>IF(ISNUMBER(Pay_Item_Search_Text),IF(ISNUMBER(IF(FIND(Pay_Item_Search_Text,B3314)=1,1, "FALSE")),MAX(G$4:$G3313)+1,IF(ISNUMBER(Pay_Item_Search_Text),0,IF(ISNUMBER(SEARCH(Pay_Item_Search_Text,H3314)),MAX(G$4:$G3313)+1,0))),IF(ISNUMBER(Pay_Item_Search_Text),0,IF(ISNUMBER(SEARCH(Pay_Item_Search_Text,H3314)),MAX(G$4:$G3313)+1,0)))</f>
        <v>3310</v>
      </c>
      <c r="H3314" s="1" t="str">
        <f>IF(Table_PayItems[[#This Row],[Description]]="_","_ Unique Item - "&amp;Table_PayItems[[#This Row],[Item]]&amp;" - $"&amp;Table_PayItems[[#This Row],[Unit]],Table_PayItems[[#This Row],[Description]]&amp;" - $"&amp;Table_PayItems[[#This Row],[Unit]])</f>
        <v>Machine Grading - $Sta</v>
      </c>
      <c r="I3314" s="29" t="str">
        <f>IFERROR(VLOOKUP(ROWS($M$5:M3314),Table_PayItems[[Search Key]:[Concentrated Name]],2,FALSE),"")</f>
        <v>Machine Grading - $Sta</v>
      </c>
      <c r="J3314" s="1"/>
      <c r="K3314" s="1"/>
      <c r="L3314" s="22">
        <f>IF(ISNUMBER(SEARCH(Pay_Item_Search_Text_2,M3314)),MAX($L$4:L3313)+1,0)</f>
        <v>0</v>
      </c>
      <c r="M3314" s="1" t="str">
        <f>IFERROR(VLOOKUP(ROWS($M$5:M3314),Table_PayItems[[Search Key]:[Concentrated Name]],2,FALSE),"")</f>
        <v>Machine Grading - $Sta</v>
      </c>
      <c r="N3314" s="1" t="str">
        <f>IFERROR(VLOOKUP(ROWS($M$5:N3314),$L$5:$M$7000,2,FALSE),"")</f>
        <v/>
      </c>
      <c r="O3314" s="1" t="str">
        <f>IFERROR(VLOOKUP(ROWS($O$5:O3314),$K$5:$L$7000,2,FALSE),"")</f>
        <v/>
      </c>
    </row>
    <row r="3315" spans="2:15" ht="15" customHeight="1" x14ac:dyDescent="0.25">
      <c r="B3315" s="178" t="s">
        <v>12820</v>
      </c>
      <c r="C3315" s="178" t="s">
        <v>88</v>
      </c>
      <c r="D3315" s="178" t="s">
        <v>4251</v>
      </c>
      <c r="E3315" s="178" t="s">
        <v>6993</v>
      </c>
      <c r="F3315" s="178" t="s">
        <v>17</v>
      </c>
      <c r="G3315" s="1">
        <f>IF(ISNUMBER(Pay_Item_Search_Text),IF(ISNUMBER(IF(FIND(Pay_Item_Search_Text,B3315)=1,1, "FALSE")),MAX(G$4:$G3314)+1,IF(ISNUMBER(Pay_Item_Search_Text),0,IF(ISNUMBER(SEARCH(Pay_Item_Search_Text,H3315)),MAX(G$4:$G3314)+1,0))),IF(ISNUMBER(Pay_Item_Search_Text),0,IF(ISNUMBER(SEARCH(Pay_Item_Search_Text,H3315)),MAX(G$4:$G3314)+1,0)))</f>
        <v>3311</v>
      </c>
      <c r="H3315" s="1" t="str">
        <f>IF(Table_PayItems[[#This Row],[Description]]="_","_ Unique Item - "&amp;Table_PayItems[[#This Row],[Item]]&amp;" - $"&amp;Table_PayItems[[#This Row],[Unit]],Table_PayItems[[#This Row],[Description]]&amp;" - $"&amp;Table_PayItems[[#This Row],[Unit]])</f>
        <v>Mahonia aquifolium, #3 cont. - $Ea</v>
      </c>
      <c r="I3315" s="29" t="str">
        <f>IFERROR(VLOOKUP(ROWS($M$5:M3315),Table_PayItems[[Search Key]:[Concentrated Name]],2,FALSE),"")</f>
        <v>Mahonia aquifolium, #3 cont. - $Ea</v>
      </c>
      <c r="J3315" s="1"/>
      <c r="K3315" s="1"/>
      <c r="L3315" s="22">
        <f>IF(ISNUMBER(SEARCH(Pay_Item_Search_Text_2,M3315)),MAX($L$4:L3314)+1,0)</f>
        <v>0</v>
      </c>
      <c r="M3315" s="1" t="str">
        <f>IFERROR(VLOOKUP(ROWS($M$5:M3315),Table_PayItems[[Search Key]:[Concentrated Name]],2,FALSE),"")</f>
        <v>Mahonia aquifolium, #3 cont. - $Ea</v>
      </c>
      <c r="N3315" s="1" t="str">
        <f>IFERROR(VLOOKUP(ROWS($M$5:N3315),$L$5:$M$7000,2,FALSE),"")</f>
        <v/>
      </c>
      <c r="O3315" s="1" t="str">
        <f>IFERROR(VLOOKUP(ROWS($O$5:O3315),$K$5:$L$7000,2,FALSE),"")</f>
        <v/>
      </c>
    </row>
    <row r="3316" spans="2:15" ht="15" customHeight="1" x14ac:dyDescent="0.25">
      <c r="B3316" s="178" t="s">
        <v>12821</v>
      </c>
      <c r="C3316" s="178" t="s">
        <v>88</v>
      </c>
      <c r="D3316" s="178" t="s">
        <v>4252</v>
      </c>
      <c r="E3316" s="178" t="s">
        <v>6993</v>
      </c>
      <c r="F3316" s="178" t="s">
        <v>17</v>
      </c>
      <c r="G3316" s="1">
        <f>IF(ISNUMBER(Pay_Item_Search_Text),IF(ISNUMBER(IF(FIND(Pay_Item_Search_Text,B3316)=1,1, "FALSE")),MAX(G$4:$G3315)+1,IF(ISNUMBER(Pay_Item_Search_Text),0,IF(ISNUMBER(SEARCH(Pay_Item_Search_Text,H3316)),MAX(G$4:$G3315)+1,0))),IF(ISNUMBER(Pay_Item_Search_Text),0,IF(ISNUMBER(SEARCH(Pay_Item_Search_Text,H3316)),MAX(G$4:$G3315)+1,0)))</f>
        <v>3312</v>
      </c>
      <c r="H3316" s="1" t="str">
        <f>IF(Table_PayItems[[#This Row],[Description]]="_","_ Unique Item - "&amp;Table_PayItems[[#This Row],[Item]]&amp;" - $"&amp;Table_PayItems[[#This Row],[Unit]],Table_PayItems[[#This Row],[Description]]&amp;" - $"&amp;Table_PayItems[[#This Row],[Unit]])</f>
        <v>Mahonia aquifolium, #5 cont. - $Ea</v>
      </c>
      <c r="I3316" s="29" t="str">
        <f>IFERROR(VLOOKUP(ROWS($M$5:M3316),Table_PayItems[[Search Key]:[Concentrated Name]],2,FALSE),"")</f>
        <v>Mahonia aquifolium, #5 cont. - $Ea</v>
      </c>
      <c r="J3316" s="1"/>
      <c r="K3316" s="1"/>
      <c r="L3316" s="22">
        <f>IF(ISNUMBER(SEARCH(Pay_Item_Search_Text_2,M3316)),MAX($L$4:L3315)+1,0)</f>
        <v>0</v>
      </c>
      <c r="M3316" s="1" t="str">
        <f>IFERROR(VLOOKUP(ROWS($M$5:M3316),Table_PayItems[[Search Key]:[Concentrated Name]],2,FALSE),"")</f>
        <v>Mahonia aquifolium, #5 cont. - $Ea</v>
      </c>
      <c r="N3316" s="1" t="str">
        <f>IFERROR(VLOOKUP(ROWS($M$5:N3316),$L$5:$M$7000,2,FALSE),"")</f>
        <v/>
      </c>
      <c r="O3316" s="1" t="str">
        <f>IFERROR(VLOOKUP(ROWS($O$5:O3316),$K$5:$L$7000,2,FALSE),"")</f>
        <v/>
      </c>
    </row>
    <row r="3317" spans="2:15" ht="15" customHeight="1" x14ac:dyDescent="0.25">
      <c r="B3317" s="178" t="s">
        <v>8160</v>
      </c>
      <c r="C3317" s="178" t="s">
        <v>189</v>
      </c>
      <c r="D3317" s="178" t="s">
        <v>224</v>
      </c>
      <c r="E3317" s="178" t="s">
        <v>6895</v>
      </c>
      <c r="F3317" s="178" t="s">
        <v>17</v>
      </c>
      <c r="G3317" s="1">
        <f>IF(ISNUMBER(Pay_Item_Search_Text),IF(ISNUMBER(IF(FIND(Pay_Item_Search_Text,B3317)=1,1, "FALSE")),MAX(G$4:$G3316)+1,IF(ISNUMBER(Pay_Item_Search_Text),0,IF(ISNUMBER(SEARCH(Pay_Item_Search_Text,H3317)),MAX(G$4:$G3316)+1,0))),IF(ISNUMBER(Pay_Item_Search_Text),0,IF(ISNUMBER(SEARCH(Pay_Item_Search_Text,H3317)),MAX(G$4:$G3316)+1,0)))</f>
        <v>3313</v>
      </c>
      <c r="H3317" s="1" t="str">
        <f>IF(Table_PayItems[[#This Row],[Description]]="_","_ Unique Item - "&amp;Table_PayItems[[#This Row],[Item]]&amp;" - $"&amp;Table_PayItems[[#This Row],[Unit]],Table_PayItems[[#This Row],[Description]]&amp;" - $"&amp;Table_PayItems[[#This Row],[Unit]])</f>
        <v>Maintenance Gravel - $Ton</v>
      </c>
      <c r="I3317" s="29" t="str">
        <f>IFERROR(VLOOKUP(ROWS($M$5:M3317),Table_PayItems[[Search Key]:[Concentrated Name]],2,FALSE),"")</f>
        <v>Maintenance Gravel - $Ton</v>
      </c>
      <c r="J3317" s="1"/>
      <c r="K3317" s="1"/>
      <c r="L3317" s="22">
        <f>IF(ISNUMBER(SEARCH(Pay_Item_Search_Text_2,M3317)),MAX($L$4:L3316)+1,0)</f>
        <v>0</v>
      </c>
      <c r="M3317" s="1" t="str">
        <f>IFERROR(VLOOKUP(ROWS($M$5:M3317),Table_PayItems[[Search Key]:[Concentrated Name]],2,FALSE),"")</f>
        <v>Maintenance Gravel - $Ton</v>
      </c>
      <c r="N3317" s="1" t="str">
        <f>IFERROR(VLOOKUP(ROWS($M$5:N3317),$L$5:$M$7000,2,FALSE),"")</f>
        <v/>
      </c>
      <c r="O3317" s="1" t="str">
        <f>IFERROR(VLOOKUP(ROWS($O$5:O3317),$K$5:$L$7000,2,FALSE),"")</f>
        <v/>
      </c>
    </row>
    <row r="3318" spans="2:15" ht="15" customHeight="1" x14ac:dyDescent="0.25">
      <c r="B3318" s="178" t="s">
        <v>8161</v>
      </c>
      <c r="C3318" s="178" t="s">
        <v>112</v>
      </c>
      <c r="D3318" s="178" t="s">
        <v>225</v>
      </c>
      <c r="E3318" s="178" t="s">
        <v>6895</v>
      </c>
      <c r="F3318" s="178" t="s">
        <v>17</v>
      </c>
      <c r="G3318" s="1">
        <f>IF(ISNUMBER(Pay_Item_Search_Text),IF(ISNUMBER(IF(FIND(Pay_Item_Search_Text,B3318)=1,1, "FALSE")),MAX(G$4:$G3317)+1,IF(ISNUMBER(Pay_Item_Search_Text),0,IF(ISNUMBER(SEARCH(Pay_Item_Search_Text,H3318)),MAX(G$4:$G3317)+1,0))),IF(ISNUMBER(Pay_Item_Search_Text),0,IF(ISNUMBER(SEARCH(Pay_Item_Search_Text,H3318)),MAX(G$4:$G3317)+1,0)))</f>
        <v>3314</v>
      </c>
      <c r="H3318" s="1" t="str">
        <f>IF(Table_PayItems[[#This Row],[Description]]="_","_ Unique Item - "&amp;Table_PayItems[[#This Row],[Item]]&amp;" - $"&amp;Table_PayItems[[#This Row],[Unit]],Table_PayItems[[#This Row],[Description]]&amp;" - $"&amp;Table_PayItems[[#This Row],[Unit]])</f>
        <v>Maintenance Gravel, LM - $Cyd</v>
      </c>
      <c r="I3318" s="29" t="str">
        <f>IFERROR(VLOOKUP(ROWS($M$5:M3318),Table_PayItems[[Search Key]:[Concentrated Name]],2,FALSE),"")</f>
        <v>Maintenance Gravel, LM - $Cyd</v>
      </c>
      <c r="J3318" s="1"/>
      <c r="K3318" s="1"/>
      <c r="L3318" s="22">
        <f>IF(ISNUMBER(SEARCH(Pay_Item_Search_Text_2,M3318)),MAX($L$4:L3317)+1,0)</f>
        <v>0</v>
      </c>
      <c r="M3318" s="1" t="str">
        <f>IFERROR(VLOOKUP(ROWS($M$5:M3318),Table_PayItems[[Search Key]:[Concentrated Name]],2,FALSE),"")</f>
        <v>Maintenance Gravel, LM - $Cyd</v>
      </c>
      <c r="N3318" s="1" t="str">
        <f>IFERROR(VLOOKUP(ROWS($M$5:N3318),$L$5:$M$7000,2,FALSE),"")</f>
        <v/>
      </c>
      <c r="O3318" s="1" t="str">
        <f>IFERROR(VLOOKUP(ROWS($O$5:O3318),$K$5:$L$7000,2,FALSE),"")</f>
        <v/>
      </c>
    </row>
    <row r="3319" spans="2:15" ht="15" customHeight="1" x14ac:dyDescent="0.25">
      <c r="B3319" s="178" t="s">
        <v>12822</v>
      </c>
      <c r="C3319" s="178" t="s">
        <v>88</v>
      </c>
      <c r="D3319" s="178" t="s">
        <v>7404</v>
      </c>
      <c r="E3319" s="178" t="s">
        <v>6993</v>
      </c>
      <c r="F3319" s="178" t="s">
        <v>17</v>
      </c>
      <c r="G3319" s="1">
        <f>IF(ISNUMBER(Pay_Item_Search_Text),IF(ISNUMBER(IF(FIND(Pay_Item_Search_Text,B3319)=1,1, "FALSE")),MAX(G$4:$G3318)+1,IF(ISNUMBER(Pay_Item_Search_Text),0,IF(ISNUMBER(SEARCH(Pay_Item_Search_Text,H3319)),MAX(G$4:$G3318)+1,0))),IF(ISNUMBER(Pay_Item_Search_Text),0,IF(ISNUMBER(SEARCH(Pay_Item_Search_Text,H3319)),MAX(G$4:$G3318)+1,0)))</f>
        <v>3315</v>
      </c>
      <c r="H3319" s="1" t="str">
        <f>IF(Table_PayItems[[#This Row],[Description]]="_","_ Unique Item - "&amp;Table_PayItems[[#This Row],[Item]]&amp;" - $"&amp;Table_PayItems[[#This Row],[Unit]],Table_PayItems[[#This Row],[Description]]&amp;" - $"&amp;Table_PayItems[[#This Row],[Unit]])</f>
        <v>Malus Bob White, 1 1/2 inch - $Ea</v>
      </c>
      <c r="I3319" s="29" t="str">
        <f>IFERROR(VLOOKUP(ROWS($M$5:M3319),Table_PayItems[[Search Key]:[Concentrated Name]],2,FALSE),"")</f>
        <v>Malus Bob White, 1 1/2 inch - $Ea</v>
      </c>
      <c r="J3319" s="1"/>
      <c r="K3319" s="1"/>
      <c r="L3319" s="22">
        <f>IF(ISNUMBER(SEARCH(Pay_Item_Search_Text_2,M3319)),MAX($L$4:L3318)+1,0)</f>
        <v>0</v>
      </c>
      <c r="M3319" s="1" t="str">
        <f>IFERROR(VLOOKUP(ROWS($M$5:M3319),Table_PayItems[[Search Key]:[Concentrated Name]],2,FALSE),"")</f>
        <v>Malus Bob White, 1 1/2 inch - $Ea</v>
      </c>
      <c r="N3319" s="1" t="str">
        <f>IFERROR(VLOOKUP(ROWS($M$5:N3319),$L$5:$M$7000,2,FALSE),"")</f>
        <v/>
      </c>
      <c r="O3319" s="1" t="str">
        <f>IFERROR(VLOOKUP(ROWS($O$5:O3319),$K$5:$L$7000,2,FALSE),"")</f>
        <v/>
      </c>
    </row>
    <row r="3320" spans="2:15" ht="15" customHeight="1" x14ac:dyDescent="0.25">
      <c r="B3320" s="178" t="s">
        <v>12823</v>
      </c>
      <c r="C3320" s="178" t="s">
        <v>88</v>
      </c>
      <c r="D3320" s="178" t="s">
        <v>7405</v>
      </c>
      <c r="E3320" s="178" t="s">
        <v>6993</v>
      </c>
      <c r="F3320" s="178" t="s">
        <v>17</v>
      </c>
      <c r="G3320" s="1">
        <f>IF(ISNUMBER(Pay_Item_Search_Text),IF(ISNUMBER(IF(FIND(Pay_Item_Search_Text,B3320)=1,1, "FALSE")),MAX(G$4:$G3319)+1,IF(ISNUMBER(Pay_Item_Search_Text),0,IF(ISNUMBER(SEARCH(Pay_Item_Search_Text,H3320)),MAX(G$4:$G3319)+1,0))),IF(ISNUMBER(Pay_Item_Search_Text),0,IF(ISNUMBER(SEARCH(Pay_Item_Search_Text,H3320)),MAX(G$4:$G3319)+1,0)))</f>
        <v>3316</v>
      </c>
      <c r="H3320" s="1" t="str">
        <f>IF(Table_PayItems[[#This Row],[Description]]="_","_ Unique Item - "&amp;Table_PayItems[[#This Row],[Item]]&amp;" - $"&amp;Table_PayItems[[#This Row],[Unit]],Table_PayItems[[#This Row],[Description]]&amp;" - $"&amp;Table_PayItems[[#This Row],[Unit]])</f>
        <v>Malus Bob White, 1 3/4 inch - $Ea</v>
      </c>
      <c r="I3320" s="29" t="str">
        <f>IFERROR(VLOOKUP(ROWS($M$5:M3320),Table_PayItems[[Search Key]:[Concentrated Name]],2,FALSE),"")</f>
        <v>Malus Bob White, 1 3/4 inch - $Ea</v>
      </c>
      <c r="J3320" s="1"/>
      <c r="K3320" s="1"/>
      <c r="L3320" s="22">
        <f>IF(ISNUMBER(SEARCH(Pay_Item_Search_Text_2,M3320)),MAX($L$4:L3319)+1,0)</f>
        <v>0</v>
      </c>
      <c r="M3320" s="1" t="str">
        <f>IFERROR(VLOOKUP(ROWS($M$5:M3320),Table_PayItems[[Search Key]:[Concentrated Name]],2,FALSE),"")</f>
        <v>Malus Bob White, 1 3/4 inch - $Ea</v>
      </c>
      <c r="N3320" s="1" t="str">
        <f>IFERROR(VLOOKUP(ROWS($M$5:N3320),$L$5:$M$7000,2,FALSE),"")</f>
        <v/>
      </c>
      <c r="O3320" s="1" t="str">
        <f>IFERROR(VLOOKUP(ROWS($O$5:O3320),$K$5:$L$7000,2,FALSE),"")</f>
        <v/>
      </c>
    </row>
    <row r="3321" spans="2:15" ht="15" customHeight="1" x14ac:dyDescent="0.25">
      <c r="B3321" s="178" t="s">
        <v>12824</v>
      </c>
      <c r="C3321" s="178" t="s">
        <v>88</v>
      </c>
      <c r="D3321" s="178" t="s">
        <v>7406</v>
      </c>
      <c r="E3321" s="178" t="s">
        <v>6993</v>
      </c>
      <c r="F3321" s="178" t="s">
        <v>17</v>
      </c>
      <c r="G3321" s="1">
        <f>IF(ISNUMBER(Pay_Item_Search_Text),IF(ISNUMBER(IF(FIND(Pay_Item_Search_Text,B3321)=1,1, "FALSE")),MAX(G$4:$G3320)+1,IF(ISNUMBER(Pay_Item_Search_Text),0,IF(ISNUMBER(SEARCH(Pay_Item_Search_Text,H3321)),MAX(G$4:$G3320)+1,0))),IF(ISNUMBER(Pay_Item_Search_Text),0,IF(ISNUMBER(SEARCH(Pay_Item_Search_Text,H3321)),MAX(G$4:$G3320)+1,0)))</f>
        <v>3317</v>
      </c>
      <c r="H3321" s="1" t="str">
        <f>IF(Table_PayItems[[#This Row],[Description]]="_","_ Unique Item - "&amp;Table_PayItems[[#This Row],[Item]]&amp;" - $"&amp;Table_PayItems[[#This Row],[Unit]],Table_PayItems[[#This Row],[Description]]&amp;" - $"&amp;Table_PayItems[[#This Row],[Unit]])</f>
        <v>Malus Bob White, 2 inch - $Ea</v>
      </c>
      <c r="I3321" s="29" t="str">
        <f>IFERROR(VLOOKUP(ROWS($M$5:M3321),Table_PayItems[[Search Key]:[Concentrated Name]],2,FALSE),"")</f>
        <v>Malus Bob White, 2 inch - $Ea</v>
      </c>
      <c r="J3321" s="1"/>
      <c r="K3321" s="1"/>
      <c r="L3321" s="22">
        <f>IF(ISNUMBER(SEARCH(Pay_Item_Search_Text_2,M3321)),MAX($L$4:L3320)+1,0)</f>
        <v>0</v>
      </c>
      <c r="M3321" s="1" t="str">
        <f>IFERROR(VLOOKUP(ROWS($M$5:M3321),Table_PayItems[[Search Key]:[Concentrated Name]],2,FALSE),"")</f>
        <v>Malus Bob White, 2 inch - $Ea</v>
      </c>
      <c r="N3321" s="1" t="str">
        <f>IFERROR(VLOOKUP(ROWS($M$5:N3321),$L$5:$M$7000,2,FALSE),"")</f>
        <v/>
      </c>
      <c r="O3321" s="1" t="str">
        <f>IFERROR(VLOOKUP(ROWS($O$5:O3321),$K$5:$L$7000,2,FALSE),"")</f>
        <v/>
      </c>
    </row>
    <row r="3322" spans="2:15" ht="15" customHeight="1" x14ac:dyDescent="0.25">
      <c r="B3322" s="178" t="s">
        <v>12825</v>
      </c>
      <c r="C3322" s="178" t="s">
        <v>88</v>
      </c>
      <c r="D3322" s="178" t="s">
        <v>7407</v>
      </c>
      <c r="E3322" s="178" t="s">
        <v>6993</v>
      </c>
      <c r="F3322" s="178" t="s">
        <v>17</v>
      </c>
      <c r="G3322" s="1">
        <f>IF(ISNUMBER(Pay_Item_Search_Text),IF(ISNUMBER(IF(FIND(Pay_Item_Search_Text,B3322)=1,1, "FALSE")),MAX(G$4:$G3321)+1,IF(ISNUMBER(Pay_Item_Search_Text),0,IF(ISNUMBER(SEARCH(Pay_Item_Search_Text,H3322)),MAX(G$4:$G3321)+1,0))),IF(ISNUMBER(Pay_Item_Search_Text),0,IF(ISNUMBER(SEARCH(Pay_Item_Search_Text,H3322)),MAX(G$4:$G3321)+1,0)))</f>
        <v>3318</v>
      </c>
      <c r="H3322" s="1" t="str">
        <f>IF(Table_PayItems[[#This Row],[Description]]="_","_ Unique Item - "&amp;Table_PayItems[[#This Row],[Item]]&amp;" - $"&amp;Table_PayItems[[#This Row],[Unit]],Table_PayItems[[#This Row],[Description]]&amp;" - $"&amp;Table_PayItems[[#This Row],[Unit]])</f>
        <v>Malus Centurion, 1 1/2 inch - $Ea</v>
      </c>
      <c r="I3322" s="29" t="str">
        <f>IFERROR(VLOOKUP(ROWS($M$5:M3322),Table_PayItems[[Search Key]:[Concentrated Name]],2,FALSE),"")</f>
        <v>Malus Centurion, 1 1/2 inch - $Ea</v>
      </c>
      <c r="J3322" s="1"/>
      <c r="K3322" s="1"/>
      <c r="L3322" s="22">
        <f>IF(ISNUMBER(SEARCH(Pay_Item_Search_Text_2,M3322)),MAX($L$4:L3321)+1,0)</f>
        <v>0</v>
      </c>
      <c r="M3322" s="1" t="str">
        <f>IFERROR(VLOOKUP(ROWS($M$5:M3322),Table_PayItems[[Search Key]:[Concentrated Name]],2,FALSE),"")</f>
        <v>Malus Centurion, 1 1/2 inch - $Ea</v>
      </c>
      <c r="N3322" s="1" t="str">
        <f>IFERROR(VLOOKUP(ROWS($M$5:N3322),$L$5:$M$7000,2,FALSE),"")</f>
        <v/>
      </c>
      <c r="O3322" s="1" t="str">
        <f>IFERROR(VLOOKUP(ROWS($O$5:O3322),$K$5:$L$7000,2,FALSE),"")</f>
        <v/>
      </c>
    </row>
    <row r="3323" spans="2:15" ht="15" customHeight="1" x14ac:dyDescent="0.25">
      <c r="B3323" s="178" t="s">
        <v>12826</v>
      </c>
      <c r="C3323" s="178" t="s">
        <v>88</v>
      </c>
      <c r="D3323" s="178" t="s">
        <v>7408</v>
      </c>
      <c r="E3323" s="178" t="s">
        <v>6993</v>
      </c>
      <c r="F3323" s="178" t="s">
        <v>17</v>
      </c>
      <c r="G3323" s="1">
        <f>IF(ISNUMBER(Pay_Item_Search_Text),IF(ISNUMBER(IF(FIND(Pay_Item_Search_Text,B3323)=1,1, "FALSE")),MAX(G$4:$G3322)+1,IF(ISNUMBER(Pay_Item_Search_Text),0,IF(ISNUMBER(SEARCH(Pay_Item_Search_Text,H3323)),MAX(G$4:$G3322)+1,0))),IF(ISNUMBER(Pay_Item_Search_Text),0,IF(ISNUMBER(SEARCH(Pay_Item_Search_Text,H3323)),MAX(G$4:$G3322)+1,0)))</f>
        <v>3319</v>
      </c>
      <c r="H3323" s="1" t="str">
        <f>IF(Table_PayItems[[#This Row],[Description]]="_","_ Unique Item - "&amp;Table_PayItems[[#This Row],[Item]]&amp;" - $"&amp;Table_PayItems[[#This Row],[Unit]],Table_PayItems[[#This Row],[Description]]&amp;" - $"&amp;Table_PayItems[[#This Row],[Unit]])</f>
        <v>Malus Centurion, 1 3/4 inch - $Ea</v>
      </c>
      <c r="I3323" s="29" t="str">
        <f>IFERROR(VLOOKUP(ROWS($M$5:M3323),Table_PayItems[[Search Key]:[Concentrated Name]],2,FALSE),"")</f>
        <v>Malus Centurion, 1 3/4 inch - $Ea</v>
      </c>
      <c r="J3323" s="1"/>
      <c r="K3323" s="1"/>
      <c r="L3323" s="22">
        <f>IF(ISNUMBER(SEARCH(Pay_Item_Search_Text_2,M3323)),MAX($L$4:L3322)+1,0)</f>
        <v>0</v>
      </c>
      <c r="M3323" s="1" t="str">
        <f>IFERROR(VLOOKUP(ROWS($M$5:M3323),Table_PayItems[[Search Key]:[Concentrated Name]],2,FALSE),"")</f>
        <v>Malus Centurion, 1 3/4 inch - $Ea</v>
      </c>
      <c r="N3323" s="1" t="str">
        <f>IFERROR(VLOOKUP(ROWS($M$5:N3323),$L$5:$M$7000,2,FALSE),"")</f>
        <v/>
      </c>
      <c r="O3323" s="1" t="str">
        <f>IFERROR(VLOOKUP(ROWS($O$5:O3323),$K$5:$L$7000,2,FALSE),"")</f>
        <v/>
      </c>
    </row>
    <row r="3324" spans="2:15" ht="15" customHeight="1" x14ac:dyDescent="0.25">
      <c r="B3324" s="178" t="s">
        <v>12827</v>
      </c>
      <c r="C3324" s="178" t="s">
        <v>88</v>
      </c>
      <c r="D3324" s="178" t="s">
        <v>7409</v>
      </c>
      <c r="E3324" s="178" t="s">
        <v>6993</v>
      </c>
      <c r="F3324" s="178" t="s">
        <v>17</v>
      </c>
      <c r="G3324" s="1">
        <f>IF(ISNUMBER(Pay_Item_Search_Text),IF(ISNUMBER(IF(FIND(Pay_Item_Search_Text,B3324)=1,1, "FALSE")),MAX(G$4:$G3323)+1,IF(ISNUMBER(Pay_Item_Search_Text),0,IF(ISNUMBER(SEARCH(Pay_Item_Search_Text,H3324)),MAX(G$4:$G3323)+1,0))),IF(ISNUMBER(Pay_Item_Search_Text),0,IF(ISNUMBER(SEARCH(Pay_Item_Search_Text,H3324)),MAX(G$4:$G3323)+1,0)))</f>
        <v>3320</v>
      </c>
      <c r="H3324" s="1" t="str">
        <f>IF(Table_PayItems[[#This Row],[Description]]="_","_ Unique Item - "&amp;Table_PayItems[[#This Row],[Item]]&amp;" - $"&amp;Table_PayItems[[#This Row],[Unit]],Table_PayItems[[#This Row],[Description]]&amp;" - $"&amp;Table_PayItems[[#This Row],[Unit]])</f>
        <v>Malus Centurion, 2 inch - $Ea</v>
      </c>
      <c r="I3324" s="29" t="str">
        <f>IFERROR(VLOOKUP(ROWS($M$5:M3324),Table_PayItems[[Search Key]:[Concentrated Name]],2,FALSE),"")</f>
        <v>Malus Centurion, 2 inch - $Ea</v>
      </c>
      <c r="J3324" s="1"/>
      <c r="K3324" s="1"/>
      <c r="L3324" s="22">
        <f>IF(ISNUMBER(SEARCH(Pay_Item_Search_Text_2,M3324)),MAX($L$4:L3323)+1,0)</f>
        <v>0</v>
      </c>
      <c r="M3324" s="1" t="str">
        <f>IFERROR(VLOOKUP(ROWS($M$5:M3324),Table_PayItems[[Search Key]:[Concentrated Name]],2,FALSE),"")</f>
        <v>Malus Centurion, 2 inch - $Ea</v>
      </c>
      <c r="N3324" s="1" t="str">
        <f>IFERROR(VLOOKUP(ROWS($M$5:N3324),$L$5:$M$7000,2,FALSE),"")</f>
        <v/>
      </c>
      <c r="O3324" s="1" t="str">
        <f>IFERROR(VLOOKUP(ROWS($O$5:O3324),$K$5:$L$7000,2,FALSE),"")</f>
        <v/>
      </c>
    </row>
    <row r="3325" spans="2:15" ht="15" customHeight="1" x14ac:dyDescent="0.25">
      <c r="B3325" s="178" t="s">
        <v>12828</v>
      </c>
      <c r="C3325" s="178" t="s">
        <v>88</v>
      </c>
      <c r="D3325" s="178" t="s">
        <v>7410</v>
      </c>
      <c r="E3325" s="178" t="s">
        <v>6993</v>
      </c>
      <c r="F3325" s="178" t="s">
        <v>17</v>
      </c>
      <c r="G3325" s="1">
        <f>IF(ISNUMBER(Pay_Item_Search_Text),IF(ISNUMBER(IF(FIND(Pay_Item_Search_Text,B3325)=1,1, "FALSE")),MAX(G$4:$G3324)+1,IF(ISNUMBER(Pay_Item_Search_Text),0,IF(ISNUMBER(SEARCH(Pay_Item_Search_Text,H3325)),MAX(G$4:$G3324)+1,0))),IF(ISNUMBER(Pay_Item_Search_Text),0,IF(ISNUMBER(SEARCH(Pay_Item_Search_Text,H3325)),MAX(G$4:$G3324)+1,0)))</f>
        <v>3321</v>
      </c>
      <c r="H3325" s="1" t="str">
        <f>IF(Table_PayItems[[#This Row],[Description]]="_","_ Unique Item - "&amp;Table_PayItems[[#This Row],[Item]]&amp;" - $"&amp;Table_PayItems[[#This Row],[Unit]],Table_PayItems[[#This Row],[Description]]&amp;" - $"&amp;Table_PayItems[[#This Row],[Unit]])</f>
        <v>Malus David, 1 1/2 inch - $Ea</v>
      </c>
      <c r="I3325" s="29" t="str">
        <f>IFERROR(VLOOKUP(ROWS($M$5:M3325),Table_PayItems[[Search Key]:[Concentrated Name]],2,FALSE),"")</f>
        <v>Malus David, 1 1/2 inch - $Ea</v>
      </c>
      <c r="J3325" s="1"/>
      <c r="K3325" s="1"/>
      <c r="L3325" s="22">
        <f>IF(ISNUMBER(SEARCH(Pay_Item_Search_Text_2,M3325)),MAX($L$4:L3324)+1,0)</f>
        <v>0</v>
      </c>
      <c r="M3325" s="1" t="str">
        <f>IFERROR(VLOOKUP(ROWS($M$5:M3325),Table_PayItems[[Search Key]:[Concentrated Name]],2,FALSE),"")</f>
        <v>Malus David, 1 1/2 inch - $Ea</v>
      </c>
      <c r="N3325" s="1" t="str">
        <f>IFERROR(VLOOKUP(ROWS($M$5:N3325),$L$5:$M$7000,2,FALSE),"")</f>
        <v/>
      </c>
      <c r="O3325" s="1" t="str">
        <f>IFERROR(VLOOKUP(ROWS($O$5:O3325),$K$5:$L$7000,2,FALSE),"")</f>
        <v/>
      </c>
    </row>
    <row r="3326" spans="2:15" ht="15" customHeight="1" x14ac:dyDescent="0.25">
      <c r="B3326" s="178" t="s">
        <v>12829</v>
      </c>
      <c r="C3326" s="178" t="s">
        <v>88</v>
      </c>
      <c r="D3326" s="178" t="s">
        <v>7411</v>
      </c>
      <c r="E3326" s="178" t="s">
        <v>6993</v>
      </c>
      <c r="F3326" s="178" t="s">
        <v>17</v>
      </c>
      <c r="G3326" s="1">
        <f>IF(ISNUMBER(Pay_Item_Search_Text),IF(ISNUMBER(IF(FIND(Pay_Item_Search_Text,B3326)=1,1, "FALSE")),MAX(G$4:$G3325)+1,IF(ISNUMBER(Pay_Item_Search_Text),0,IF(ISNUMBER(SEARCH(Pay_Item_Search_Text,H3326)),MAX(G$4:$G3325)+1,0))),IF(ISNUMBER(Pay_Item_Search_Text),0,IF(ISNUMBER(SEARCH(Pay_Item_Search_Text,H3326)),MAX(G$4:$G3325)+1,0)))</f>
        <v>3322</v>
      </c>
      <c r="H3326" s="1" t="str">
        <f>IF(Table_PayItems[[#This Row],[Description]]="_","_ Unique Item - "&amp;Table_PayItems[[#This Row],[Item]]&amp;" - $"&amp;Table_PayItems[[#This Row],[Unit]],Table_PayItems[[#This Row],[Description]]&amp;" - $"&amp;Table_PayItems[[#This Row],[Unit]])</f>
        <v>Malus David, 1 3/4 inch - $Ea</v>
      </c>
      <c r="I3326" s="29" t="str">
        <f>IFERROR(VLOOKUP(ROWS($M$5:M3326),Table_PayItems[[Search Key]:[Concentrated Name]],2,FALSE),"")</f>
        <v>Malus David, 1 3/4 inch - $Ea</v>
      </c>
      <c r="J3326" s="1"/>
      <c r="K3326" s="1"/>
      <c r="L3326" s="22">
        <f>IF(ISNUMBER(SEARCH(Pay_Item_Search_Text_2,M3326)),MAX($L$4:L3325)+1,0)</f>
        <v>0</v>
      </c>
      <c r="M3326" s="1" t="str">
        <f>IFERROR(VLOOKUP(ROWS($M$5:M3326),Table_PayItems[[Search Key]:[Concentrated Name]],2,FALSE),"")</f>
        <v>Malus David, 1 3/4 inch - $Ea</v>
      </c>
      <c r="N3326" s="1" t="str">
        <f>IFERROR(VLOOKUP(ROWS($M$5:N3326),$L$5:$M$7000,2,FALSE),"")</f>
        <v/>
      </c>
      <c r="O3326" s="1" t="str">
        <f>IFERROR(VLOOKUP(ROWS($O$5:O3326),$K$5:$L$7000,2,FALSE),"")</f>
        <v/>
      </c>
    </row>
    <row r="3327" spans="2:15" ht="15" customHeight="1" x14ac:dyDescent="0.25">
      <c r="B3327" s="178" t="s">
        <v>12830</v>
      </c>
      <c r="C3327" s="178" t="s">
        <v>88</v>
      </c>
      <c r="D3327" s="178" t="s">
        <v>7412</v>
      </c>
      <c r="E3327" s="178" t="s">
        <v>6993</v>
      </c>
      <c r="F3327" s="178" t="s">
        <v>17</v>
      </c>
      <c r="G3327" s="1">
        <f>IF(ISNUMBER(Pay_Item_Search_Text),IF(ISNUMBER(IF(FIND(Pay_Item_Search_Text,B3327)=1,1, "FALSE")),MAX(G$4:$G3326)+1,IF(ISNUMBER(Pay_Item_Search_Text),0,IF(ISNUMBER(SEARCH(Pay_Item_Search_Text,H3327)),MAX(G$4:$G3326)+1,0))),IF(ISNUMBER(Pay_Item_Search_Text),0,IF(ISNUMBER(SEARCH(Pay_Item_Search_Text,H3327)),MAX(G$4:$G3326)+1,0)))</f>
        <v>3323</v>
      </c>
      <c r="H3327" s="1" t="str">
        <f>IF(Table_PayItems[[#This Row],[Description]]="_","_ Unique Item - "&amp;Table_PayItems[[#This Row],[Item]]&amp;" - $"&amp;Table_PayItems[[#This Row],[Unit]],Table_PayItems[[#This Row],[Description]]&amp;" - $"&amp;Table_PayItems[[#This Row],[Unit]])</f>
        <v>Malus David, 2 inch - $Ea</v>
      </c>
      <c r="I3327" s="29" t="str">
        <f>IFERROR(VLOOKUP(ROWS($M$5:M3327),Table_PayItems[[Search Key]:[Concentrated Name]],2,FALSE),"")</f>
        <v>Malus David, 2 inch - $Ea</v>
      </c>
      <c r="J3327" s="1"/>
      <c r="K3327" s="1"/>
      <c r="L3327" s="22">
        <f>IF(ISNUMBER(SEARCH(Pay_Item_Search_Text_2,M3327)),MAX($L$4:L3326)+1,0)</f>
        <v>0</v>
      </c>
      <c r="M3327" s="1" t="str">
        <f>IFERROR(VLOOKUP(ROWS($M$5:M3327),Table_PayItems[[Search Key]:[Concentrated Name]],2,FALSE),"")</f>
        <v>Malus David, 2 inch - $Ea</v>
      </c>
      <c r="N3327" s="1" t="str">
        <f>IFERROR(VLOOKUP(ROWS($M$5:N3327),$L$5:$M$7000,2,FALSE),"")</f>
        <v/>
      </c>
      <c r="O3327" s="1" t="str">
        <f>IFERROR(VLOOKUP(ROWS($O$5:O3327),$K$5:$L$7000,2,FALSE),"")</f>
        <v/>
      </c>
    </row>
    <row r="3328" spans="2:15" ht="15" customHeight="1" x14ac:dyDescent="0.25">
      <c r="B3328" s="178" t="s">
        <v>12831</v>
      </c>
      <c r="C3328" s="178" t="s">
        <v>88</v>
      </c>
      <c r="D3328" s="178" t="s">
        <v>7413</v>
      </c>
      <c r="E3328" s="178" t="s">
        <v>6993</v>
      </c>
      <c r="F3328" s="178" t="s">
        <v>17</v>
      </c>
      <c r="G3328" s="1">
        <f>IF(ISNUMBER(Pay_Item_Search_Text),IF(ISNUMBER(IF(FIND(Pay_Item_Search_Text,B3328)=1,1, "FALSE")),MAX(G$4:$G3327)+1,IF(ISNUMBER(Pay_Item_Search_Text),0,IF(ISNUMBER(SEARCH(Pay_Item_Search_Text,H3328)),MAX(G$4:$G3327)+1,0))),IF(ISNUMBER(Pay_Item_Search_Text),0,IF(ISNUMBER(SEARCH(Pay_Item_Search_Text,H3328)),MAX(G$4:$G3327)+1,0)))</f>
        <v>3324</v>
      </c>
      <c r="H3328" s="1" t="str">
        <f>IF(Table_PayItems[[#This Row],[Description]]="_","_ Unique Item - "&amp;Table_PayItems[[#This Row],[Item]]&amp;" - $"&amp;Table_PayItems[[#This Row],[Unit]],Table_PayItems[[#This Row],[Description]]&amp;" - $"&amp;Table_PayItems[[#This Row],[Unit]])</f>
        <v>Malus Donald Wyman, 1 1/2 inch - $Ea</v>
      </c>
      <c r="I3328" s="29" t="str">
        <f>IFERROR(VLOOKUP(ROWS($M$5:M3328),Table_PayItems[[Search Key]:[Concentrated Name]],2,FALSE),"")</f>
        <v>Malus Donald Wyman, 1 1/2 inch - $Ea</v>
      </c>
      <c r="J3328" s="1"/>
      <c r="K3328" s="1"/>
      <c r="L3328" s="22">
        <f>IF(ISNUMBER(SEARCH(Pay_Item_Search_Text_2,M3328)),MAX($L$4:L3327)+1,0)</f>
        <v>0</v>
      </c>
      <c r="M3328" s="1" t="str">
        <f>IFERROR(VLOOKUP(ROWS($M$5:M3328),Table_PayItems[[Search Key]:[Concentrated Name]],2,FALSE),"")</f>
        <v>Malus Donald Wyman, 1 1/2 inch - $Ea</v>
      </c>
      <c r="N3328" s="1" t="str">
        <f>IFERROR(VLOOKUP(ROWS($M$5:N3328),$L$5:$M$7000,2,FALSE),"")</f>
        <v/>
      </c>
      <c r="O3328" s="1" t="str">
        <f>IFERROR(VLOOKUP(ROWS($O$5:O3328),$K$5:$L$7000,2,FALSE),"")</f>
        <v/>
      </c>
    </row>
    <row r="3329" spans="2:15" ht="15" customHeight="1" x14ac:dyDescent="0.25">
      <c r="B3329" s="178" t="s">
        <v>12832</v>
      </c>
      <c r="C3329" s="178" t="s">
        <v>88</v>
      </c>
      <c r="D3329" s="178" t="s">
        <v>7414</v>
      </c>
      <c r="E3329" s="178" t="s">
        <v>6993</v>
      </c>
      <c r="F3329" s="178" t="s">
        <v>17</v>
      </c>
      <c r="G3329" s="1">
        <f>IF(ISNUMBER(Pay_Item_Search_Text),IF(ISNUMBER(IF(FIND(Pay_Item_Search_Text,B3329)=1,1, "FALSE")),MAX(G$4:$G3328)+1,IF(ISNUMBER(Pay_Item_Search_Text),0,IF(ISNUMBER(SEARCH(Pay_Item_Search_Text,H3329)),MAX(G$4:$G3328)+1,0))),IF(ISNUMBER(Pay_Item_Search_Text),0,IF(ISNUMBER(SEARCH(Pay_Item_Search_Text,H3329)),MAX(G$4:$G3328)+1,0)))</f>
        <v>3325</v>
      </c>
      <c r="H3329" s="1" t="str">
        <f>IF(Table_PayItems[[#This Row],[Description]]="_","_ Unique Item - "&amp;Table_PayItems[[#This Row],[Item]]&amp;" - $"&amp;Table_PayItems[[#This Row],[Unit]],Table_PayItems[[#This Row],[Description]]&amp;" - $"&amp;Table_PayItems[[#This Row],[Unit]])</f>
        <v>Malus Donald Wyman, 1 3/4 inch - $Ea</v>
      </c>
      <c r="I3329" s="29" t="str">
        <f>IFERROR(VLOOKUP(ROWS($M$5:M3329),Table_PayItems[[Search Key]:[Concentrated Name]],2,FALSE),"")</f>
        <v>Malus Donald Wyman, 1 3/4 inch - $Ea</v>
      </c>
      <c r="J3329" s="1"/>
      <c r="K3329" s="1"/>
      <c r="L3329" s="22">
        <f>IF(ISNUMBER(SEARCH(Pay_Item_Search_Text_2,M3329)),MAX($L$4:L3328)+1,0)</f>
        <v>0</v>
      </c>
      <c r="M3329" s="1" t="str">
        <f>IFERROR(VLOOKUP(ROWS($M$5:M3329),Table_PayItems[[Search Key]:[Concentrated Name]],2,FALSE),"")</f>
        <v>Malus Donald Wyman, 1 3/4 inch - $Ea</v>
      </c>
      <c r="N3329" s="1" t="str">
        <f>IFERROR(VLOOKUP(ROWS($M$5:N3329),$L$5:$M$7000,2,FALSE),"")</f>
        <v/>
      </c>
      <c r="O3329" s="1" t="str">
        <f>IFERROR(VLOOKUP(ROWS($O$5:O3329),$K$5:$L$7000,2,FALSE),"")</f>
        <v/>
      </c>
    </row>
    <row r="3330" spans="2:15" ht="15" customHeight="1" x14ac:dyDescent="0.25">
      <c r="B3330" s="178" t="s">
        <v>12833</v>
      </c>
      <c r="C3330" s="178" t="s">
        <v>88</v>
      </c>
      <c r="D3330" s="178" t="s">
        <v>7415</v>
      </c>
      <c r="E3330" s="178" t="s">
        <v>6993</v>
      </c>
      <c r="F3330" s="178" t="s">
        <v>17</v>
      </c>
      <c r="G3330" s="1">
        <f>IF(ISNUMBER(Pay_Item_Search_Text),IF(ISNUMBER(IF(FIND(Pay_Item_Search_Text,B3330)=1,1, "FALSE")),MAX(G$4:$G3329)+1,IF(ISNUMBER(Pay_Item_Search_Text),0,IF(ISNUMBER(SEARCH(Pay_Item_Search_Text,H3330)),MAX(G$4:$G3329)+1,0))),IF(ISNUMBER(Pay_Item_Search_Text),0,IF(ISNUMBER(SEARCH(Pay_Item_Search_Text,H3330)),MAX(G$4:$G3329)+1,0)))</f>
        <v>3326</v>
      </c>
      <c r="H3330" s="1" t="str">
        <f>IF(Table_PayItems[[#This Row],[Description]]="_","_ Unique Item - "&amp;Table_PayItems[[#This Row],[Item]]&amp;" - $"&amp;Table_PayItems[[#This Row],[Unit]],Table_PayItems[[#This Row],[Description]]&amp;" - $"&amp;Table_PayItems[[#This Row],[Unit]])</f>
        <v>Malus Donald Wyman, 2 inch - $Ea</v>
      </c>
      <c r="I3330" s="29" t="str">
        <f>IFERROR(VLOOKUP(ROWS($M$5:M3330),Table_PayItems[[Search Key]:[Concentrated Name]],2,FALSE),"")</f>
        <v>Malus Donald Wyman, 2 inch - $Ea</v>
      </c>
      <c r="J3330" s="1"/>
      <c r="K3330" s="1"/>
      <c r="L3330" s="22">
        <f>IF(ISNUMBER(SEARCH(Pay_Item_Search_Text_2,M3330)),MAX($L$4:L3329)+1,0)</f>
        <v>0</v>
      </c>
      <c r="M3330" s="1" t="str">
        <f>IFERROR(VLOOKUP(ROWS($M$5:M3330),Table_PayItems[[Search Key]:[Concentrated Name]],2,FALSE),"")</f>
        <v>Malus Donald Wyman, 2 inch - $Ea</v>
      </c>
      <c r="N3330" s="1" t="str">
        <f>IFERROR(VLOOKUP(ROWS($M$5:N3330),$L$5:$M$7000,2,FALSE),"")</f>
        <v/>
      </c>
      <c r="O3330" s="1" t="str">
        <f>IFERROR(VLOOKUP(ROWS($O$5:O3330),$K$5:$L$7000,2,FALSE),"")</f>
        <v/>
      </c>
    </row>
    <row r="3331" spans="2:15" ht="15" customHeight="1" x14ac:dyDescent="0.25">
      <c r="B3331" s="178" t="s">
        <v>12834</v>
      </c>
      <c r="C3331" s="178" t="s">
        <v>88</v>
      </c>
      <c r="D3331" s="178" t="s">
        <v>4253</v>
      </c>
      <c r="E3331" s="178" t="s">
        <v>6993</v>
      </c>
      <c r="F3331" s="178" t="s">
        <v>17</v>
      </c>
      <c r="G3331" s="1">
        <f>IF(ISNUMBER(Pay_Item_Search_Text),IF(ISNUMBER(IF(FIND(Pay_Item_Search_Text,B3331)=1,1, "FALSE")),MAX(G$4:$G3330)+1,IF(ISNUMBER(Pay_Item_Search_Text),0,IF(ISNUMBER(SEARCH(Pay_Item_Search_Text,H3331)),MAX(G$4:$G3330)+1,0))),IF(ISNUMBER(Pay_Item_Search_Text),0,IF(ISNUMBER(SEARCH(Pay_Item_Search_Text,H3331)),MAX(G$4:$G3330)+1,0)))</f>
        <v>3327</v>
      </c>
      <c r="H3331" s="1" t="str">
        <f>IF(Table_PayItems[[#This Row],[Description]]="_","_ Unique Item - "&amp;Table_PayItems[[#This Row],[Item]]&amp;" - $"&amp;Table_PayItems[[#This Row],[Unit]],Table_PayItems[[#This Row],[Description]]&amp;" - $"&amp;Table_PayItems[[#This Row],[Unit]])</f>
        <v>Malus floribunda, 1 1/2 inch - $Ea</v>
      </c>
      <c r="I3331" s="29" t="str">
        <f>IFERROR(VLOOKUP(ROWS($M$5:M3331),Table_PayItems[[Search Key]:[Concentrated Name]],2,FALSE),"")</f>
        <v>Malus floribunda, 1 1/2 inch - $Ea</v>
      </c>
      <c r="J3331" s="1"/>
      <c r="K3331" s="1"/>
      <c r="L3331" s="22">
        <f>IF(ISNUMBER(SEARCH(Pay_Item_Search_Text_2,M3331)),MAX($L$4:L3330)+1,0)</f>
        <v>0</v>
      </c>
      <c r="M3331" s="1" t="str">
        <f>IFERROR(VLOOKUP(ROWS($M$5:M3331),Table_PayItems[[Search Key]:[Concentrated Name]],2,FALSE),"")</f>
        <v>Malus floribunda, 1 1/2 inch - $Ea</v>
      </c>
      <c r="N3331" s="1" t="str">
        <f>IFERROR(VLOOKUP(ROWS($M$5:N3331),$L$5:$M$7000,2,FALSE),"")</f>
        <v/>
      </c>
      <c r="O3331" s="1" t="str">
        <f>IFERROR(VLOOKUP(ROWS($O$5:O3331),$K$5:$L$7000,2,FALSE),"")</f>
        <v/>
      </c>
    </row>
    <row r="3332" spans="2:15" ht="15" customHeight="1" x14ac:dyDescent="0.25">
      <c r="B3332" s="178" t="s">
        <v>12835</v>
      </c>
      <c r="C3332" s="178" t="s">
        <v>88</v>
      </c>
      <c r="D3332" s="178" t="s">
        <v>4254</v>
      </c>
      <c r="E3332" s="178" t="s">
        <v>6993</v>
      </c>
      <c r="F3332" s="178" t="s">
        <v>17</v>
      </c>
      <c r="G3332" s="1">
        <f>IF(ISNUMBER(Pay_Item_Search_Text),IF(ISNUMBER(IF(FIND(Pay_Item_Search_Text,B3332)=1,1, "FALSE")),MAX(G$4:$G3331)+1,IF(ISNUMBER(Pay_Item_Search_Text),0,IF(ISNUMBER(SEARCH(Pay_Item_Search_Text,H3332)),MAX(G$4:$G3331)+1,0))),IF(ISNUMBER(Pay_Item_Search_Text),0,IF(ISNUMBER(SEARCH(Pay_Item_Search_Text,H3332)),MAX(G$4:$G3331)+1,0)))</f>
        <v>3328</v>
      </c>
      <c r="H3332" s="1" t="str">
        <f>IF(Table_PayItems[[#This Row],[Description]]="_","_ Unique Item - "&amp;Table_PayItems[[#This Row],[Item]]&amp;" - $"&amp;Table_PayItems[[#This Row],[Unit]],Table_PayItems[[#This Row],[Description]]&amp;" - $"&amp;Table_PayItems[[#This Row],[Unit]])</f>
        <v>Malus floribunda, 1 3/4 inch - $Ea</v>
      </c>
      <c r="I3332" s="29" t="str">
        <f>IFERROR(VLOOKUP(ROWS($M$5:M3332),Table_PayItems[[Search Key]:[Concentrated Name]],2,FALSE),"")</f>
        <v>Malus floribunda, 1 3/4 inch - $Ea</v>
      </c>
      <c r="J3332" s="1"/>
      <c r="K3332" s="1"/>
      <c r="L3332" s="22">
        <f>IF(ISNUMBER(SEARCH(Pay_Item_Search_Text_2,M3332)),MAX($L$4:L3331)+1,0)</f>
        <v>0</v>
      </c>
      <c r="M3332" s="1" t="str">
        <f>IFERROR(VLOOKUP(ROWS($M$5:M3332),Table_PayItems[[Search Key]:[Concentrated Name]],2,FALSE),"")</f>
        <v>Malus floribunda, 1 3/4 inch - $Ea</v>
      </c>
      <c r="N3332" s="1" t="str">
        <f>IFERROR(VLOOKUP(ROWS($M$5:N3332),$L$5:$M$7000,2,FALSE),"")</f>
        <v/>
      </c>
      <c r="O3332" s="1" t="str">
        <f>IFERROR(VLOOKUP(ROWS($O$5:O3332),$K$5:$L$7000,2,FALSE),"")</f>
        <v/>
      </c>
    </row>
    <row r="3333" spans="2:15" ht="15" customHeight="1" x14ac:dyDescent="0.25">
      <c r="B3333" s="178" t="s">
        <v>12836</v>
      </c>
      <c r="C3333" s="178" t="s">
        <v>88</v>
      </c>
      <c r="D3333" s="178" t="s">
        <v>4255</v>
      </c>
      <c r="E3333" s="178" t="s">
        <v>6993</v>
      </c>
      <c r="F3333" s="178" t="s">
        <v>17</v>
      </c>
      <c r="G3333" s="1">
        <f>IF(ISNUMBER(Pay_Item_Search_Text),IF(ISNUMBER(IF(FIND(Pay_Item_Search_Text,B3333)=1,1, "FALSE")),MAX(G$4:$G3332)+1,IF(ISNUMBER(Pay_Item_Search_Text),0,IF(ISNUMBER(SEARCH(Pay_Item_Search_Text,H3333)),MAX(G$4:$G3332)+1,0))),IF(ISNUMBER(Pay_Item_Search_Text),0,IF(ISNUMBER(SEARCH(Pay_Item_Search_Text,H3333)),MAX(G$4:$G3332)+1,0)))</f>
        <v>3329</v>
      </c>
      <c r="H3333" s="1" t="str">
        <f>IF(Table_PayItems[[#This Row],[Description]]="_","_ Unique Item - "&amp;Table_PayItems[[#This Row],[Item]]&amp;" - $"&amp;Table_PayItems[[#This Row],[Unit]],Table_PayItems[[#This Row],[Description]]&amp;" - $"&amp;Table_PayItems[[#This Row],[Unit]])</f>
        <v>Malus floribunda, 2 inch - $Ea</v>
      </c>
      <c r="I3333" s="29" t="str">
        <f>IFERROR(VLOOKUP(ROWS($M$5:M3333),Table_PayItems[[Search Key]:[Concentrated Name]],2,FALSE),"")</f>
        <v>Malus floribunda, 2 inch - $Ea</v>
      </c>
      <c r="J3333" s="1"/>
      <c r="K3333" s="1"/>
      <c r="L3333" s="22">
        <f>IF(ISNUMBER(SEARCH(Pay_Item_Search_Text_2,M3333)),MAX($L$4:L3332)+1,0)</f>
        <v>0</v>
      </c>
      <c r="M3333" s="1" t="str">
        <f>IFERROR(VLOOKUP(ROWS($M$5:M3333),Table_PayItems[[Search Key]:[Concentrated Name]],2,FALSE),"")</f>
        <v>Malus floribunda, 2 inch - $Ea</v>
      </c>
      <c r="N3333" s="1" t="str">
        <f>IFERROR(VLOOKUP(ROWS($M$5:N3333),$L$5:$M$7000,2,FALSE),"")</f>
        <v/>
      </c>
      <c r="O3333" s="1" t="str">
        <f>IFERROR(VLOOKUP(ROWS($O$5:O3333),$K$5:$L$7000,2,FALSE),"")</f>
        <v/>
      </c>
    </row>
    <row r="3334" spans="2:15" ht="15" customHeight="1" x14ac:dyDescent="0.25">
      <c r="B3334" s="178" t="s">
        <v>12837</v>
      </c>
      <c r="C3334" s="178" t="s">
        <v>88</v>
      </c>
      <c r="D3334" s="178" t="s">
        <v>7416</v>
      </c>
      <c r="E3334" s="178" t="s">
        <v>6993</v>
      </c>
      <c r="F3334" s="178" t="s">
        <v>17</v>
      </c>
      <c r="G3334" s="1">
        <f>IF(ISNUMBER(Pay_Item_Search_Text),IF(ISNUMBER(IF(FIND(Pay_Item_Search_Text,B3334)=1,1, "FALSE")),MAX(G$4:$G3333)+1,IF(ISNUMBER(Pay_Item_Search_Text),0,IF(ISNUMBER(SEARCH(Pay_Item_Search_Text,H3334)),MAX(G$4:$G3333)+1,0))),IF(ISNUMBER(Pay_Item_Search_Text),0,IF(ISNUMBER(SEARCH(Pay_Item_Search_Text,H3334)),MAX(G$4:$G3333)+1,0)))</f>
        <v>3330</v>
      </c>
      <c r="H3334" s="1" t="str">
        <f>IF(Table_PayItems[[#This Row],[Description]]="_","_ Unique Item - "&amp;Table_PayItems[[#This Row],[Item]]&amp;" - $"&amp;Table_PayItems[[#This Row],[Unit]],Table_PayItems[[#This Row],[Description]]&amp;" - $"&amp;Table_PayItems[[#This Row],[Unit]])</f>
        <v>Malus Harvest Gold, 1 1/2 inch - $Ea</v>
      </c>
      <c r="I3334" s="29" t="str">
        <f>IFERROR(VLOOKUP(ROWS($M$5:M3334),Table_PayItems[[Search Key]:[Concentrated Name]],2,FALSE),"")</f>
        <v>Malus Harvest Gold, 1 1/2 inch - $Ea</v>
      </c>
      <c r="J3334" s="1"/>
      <c r="K3334" s="1"/>
      <c r="L3334" s="22">
        <f>IF(ISNUMBER(SEARCH(Pay_Item_Search_Text_2,M3334)),MAX($L$4:L3333)+1,0)</f>
        <v>0</v>
      </c>
      <c r="M3334" s="1" t="str">
        <f>IFERROR(VLOOKUP(ROWS($M$5:M3334),Table_PayItems[[Search Key]:[Concentrated Name]],2,FALSE),"")</f>
        <v>Malus Harvest Gold, 1 1/2 inch - $Ea</v>
      </c>
      <c r="N3334" s="1" t="str">
        <f>IFERROR(VLOOKUP(ROWS($M$5:N3334),$L$5:$M$7000,2,FALSE),"")</f>
        <v/>
      </c>
      <c r="O3334" s="1" t="str">
        <f>IFERROR(VLOOKUP(ROWS($O$5:O3334),$K$5:$L$7000,2,FALSE),"")</f>
        <v/>
      </c>
    </row>
    <row r="3335" spans="2:15" ht="15" customHeight="1" x14ac:dyDescent="0.25">
      <c r="B3335" s="178" t="s">
        <v>12838</v>
      </c>
      <c r="C3335" s="178" t="s">
        <v>88</v>
      </c>
      <c r="D3335" s="178" t="s">
        <v>7417</v>
      </c>
      <c r="E3335" s="178" t="s">
        <v>6993</v>
      </c>
      <c r="F3335" s="178" t="s">
        <v>17</v>
      </c>
      <c r="G3335" s="1">
        <f>IF(ISNUMBER(Pay_Item_Search_Text),IF(ISNUMBER(IF(FIND(Pay_Item_Search_Text,B3335)=1,1, "FALSE")),MAX(G$4:$G3334)+1,IF(ISNUMBER(Pay_Item_Search_Text),0,IF(ISNUMBER(SEARCH(Pay_Item_Search_Text,H3335)),MAX(G$4:$G3334)+1,0))),IF(ISNUMBER(Pay_Item_Search_Text),0,IF(ISNUMBER(SEARCH(Pay_Item_Search_Text,H3335)),MAX(G$4:$G3334)+1,0)))</f>
        <v>3331</v>
      </c>
      <c r="H3335" s="1" t="str">
        <f>IF(Table_PayItems[[#This Row],[Description]]="_","_ Unique Item - "&amp;Table_PayItems[[#This Row],[Item]]&amp;" - $"&amp;Table_PayItems[[#This Row],[Unit]],Table_PayItems[[#This Row],[Description]]&amp;" - $"&amp;Table_PayItems[[#This Row],[Unit]])</f>
        <v>Malus Harvest Gold, 1 3/4 inch - $Ea</v>
      </c>
      <c r="I3335" s="29" t="str">
        <f>IFERROR(VLOOKUP(ROWS($M$5:M3335),Table_PayItems[[Search Key]:[Concentrated Name]],2,FALSE),"")</f>
        <v>Malus Harvest Gold, 1 3/4 inch - $Ea</v>
      </c>
      <c r="J3335" s="1"/>
      <c r="K3335" s="1"/>
      <c r="L3335" s="22">
        <f>IF(ISNUMBER(SEARCH(Pay_Item_Search_Text_2,M3335)),MAX($L$4:L3334)+1,0)</f>
        <v>0</v>
      </c>
      <c r="M3335" s="1" t="str">
        <f>IFERROR(VLOOKUP(ROWS($M$5:M3335),Table_PayItems[[Search Key]:[Concentrated Name]],2,FALSE),"")</f>
        <v>Malus Harvest Gold, 1 3/4 inch - $Ea</v>
      </c>
      <c r="N3335" s="1" t="str">
        <f>IFERROR(VLOOKUP(ROWS($M$5:N3335),$L$5:$M$7000,2,FALSE),"")</f>
        <v/>
      </c>
      <c r="O3335" s="1" t="str">
        <f>IFERROR(VLOOKUP(ROWS($O$5:O3335),$K$5:$L$7000,2,FALSE),"")</f>
        <v/>
      </c>
    </row>
    <row r="3336" spans="2:15" ht="15" customHeight="1" x14ac:dyDescent="0.25">
      <c r="B3336" s="178" t="s">
        <v>12839</v>
      </c>
      <c r="C3336" s="178" t="s">
        <v>88</v>
      </c>
      <c r="D3336" s="178" t="s">
        <v>7418</v>
      </c>
      <c r="E3336" s="178" t="s">
        <v>6993</v>
      </c>
      <c r="F3336" s="178" t="s">
        <v>17</v>
      </c>
      <c r="G3336" s="1">
        <f>IF(ISNUMBER(Pay_Item_Search_Text),IF(ISNUMBER(IF(FIND(Pay_Item_Search_Text,B3336)=1,1, "FALSE")),MAX(G$4:$G3335)+1,IF(ISNUMBER(Pay_Item_Search_Text),0,IF(ISNUMBER(SEARCH(Pay_Item_Search_Text,H3336)),MAX(G$4:$G3335)+1,0))),IF(ISNUMBER(Pay_Item_Search_Text),0,IF(ISNUMBER(SEARCH(Pay_Item_Search_Text,H3336)),MAX(G$4:$G3335)+1,0)))</f>
        <v>3332</v>
      </c>
      <c r="H3336" s="1" t="str">
        <f>IF(Table_PayItems[[#This Row],[Description]]="_","_ Unique Item - "&amp;Table_PayItems[[#This Row],[Item]]&amp;" - $"&amp;Table_PayItems[[#This Row],[Unit]],Table_PayItems[[#This Row],[Description]]&amp;" - $"&amp;Table_PayItems[[#This Row],[Unit]])</f>
        <v>Malus Harvest Gold, 2 inch - $Ea</v>
      </c>
      <c r="I3336" s="29" t="str">
        <f>IFERROR(VLOOKUP(ROWS($M$5:M3336),Table_PayItems[[Search Key]:[Concentrated Name]],2,FALSE),"")</f>
        <v>Malus Harvest Gold, 2 inch - $Ea</v>
      </c>
      <c r="J3336" s="1"/>
      <c r="K3336" s="1"/>
      <c r="L3336" s="22">
        <f>IF(ISNUMBER(SEARCH(Pay_Item_Search_Text_2,M3336)),MAX($L$4:L3335)+1,0)</f>
        <v>0</v>
      </c>
      <c r="M3336" s="1" t="str">
        <f>IFERROR(VLOOKUP(ROWS($M$5:M3336),Table_PayItems[[Search Key]:[Concentrated Name]],2,FALSE),"")</f>
        <v>Malus Harvest Gold, 2 inch - $Ea</v>
      </c>
      <c r="N3336" s="1" t="str">
        <f>IFERROR(VLOOKUP(ROWS($M$5:N3336),$L$5:$M$7000,2,FALSE),"")</f>
        <v/>
      </c>
      <c r="O3336" s="1" t="str">
        <f>IFERROR(VLOOKUP(ROWS($O$5:O3336),$K$5:$L$7000,2,FALSE),"")</f>
        <v/>
      </c>
    </row>
    <row r="3337" spans="2:15" ht="15" customHeight="1" x14ac:dyDescent="0.25">
      <c r="B3337" s="178" t="s">
        <v>12840</v>
      </c>
      <c r="C3337" s="178" t="s">
        <v>88</v>
      </c>
      <c r="D3337" s="178" t="s">
        <v>7419</v>
      </c>
      <c r="E3337" s="178" t="s">
        <v>6993</v>
      </c>
      <c r="F3337" s="178" t="s">
        <v>17</v>
      </c>
      <c r="G3337" s="1">
        <f>IF(ISNUMBER(Pay_Item_Search_Text),IF(ISNUMBER(IF(FIND(Pay_Item_Search_Text,B3337)=1,1, "FALSE")),MAX(G$4:$G3336)+1,IF(ISNUMBER(Pay_Item_Search_Text),0,IF(ISNUMBER(SEARCH(Pay_Item_Search_Text,H3337)),MAX(G$4:$G3336)+1,0))),IF(ISNUMBER(Pay_Item_Search_Text),0,IF(ISNUMBER(SEARCH(Pay_Item_Search_Text,H3337)),MAX(G$4:$G3336)+1,0)))</f>
        <v>3333</v>
      </c>
      <c r="H3337" s="1" t="str">
        <f>IF(Table_PayItems[[#This Row],[Description]]="_","_ Unique Item - "&amp;Table_PayItems[[#This Row],[Item]]&amp;" - $"&amp;Table_PayItems[[#This Row],[Unit]],Table_PayItems[[#This Row],[Description]]&amp;" - $"&amp;Table_PayItems[[#This Row],[Unit]])</f>
        <v>Malus Indian Magic, 1 1/2 inch - $Ea</v>
      </c>
      <c r="I3337" s="29" t="str">
        <f>IFERROR(VLOOKUP(ROWS($M$5:M3337),Table_PayItems[[Search Key]:[Concentrated Name]],2,FALSE),"")</f>
        <v>Malus Indian Magic, 1 1/2 inch - $Ea</v>
      </c>
      <c r="J3337" s="1"/>
      <c r="K3337" s="1"/>
      <c r="L3337" s="22">
        <f>IF(ISNUMBER(SEARCH(Pay_Item_Search_Text_2,M3337)),MAX($L$4:L3336)+1,0)</f>
        <v>0</v>
      </c>
      <c r="M3337" s="1" t="str">
        <f>IFERROR(VLOOKUP(ROWS($M$5:M3337),Table_PayItems[[Search Key]:[Concentrated Name]],2,FALSE),"")</f>
        <v>Malus Indian Magic, 1 1/2 inch - $Ea</v>
      </c>
      <c r="N3337" s="1" t="str">
        <f>IFERROR(VLOOKUP(ROWS($M$5:N3337),$L$5:$M$7000,2,FALSE),"")</f>
        <v/>
      </c>
      <c r="O3337" s="1" t="str">
        <f>IFERROR(VLOOKUP(ROWS($O$5:O3337),$K$5:$L$7000,2,FALSE),"")</f>
        <v/>
      </c>
    </row>
    <row r="3338" spans="2:15" ht="15" customHeight="1" x14ac:dyDescent="0.25">
      <c r="B3338" s="178" t="s">
        <v>12841</v>
      </c>
      <c r="C3338" s="178" t="s">
        <v>88</v>
      </c>
      <c r="D3338" s="178" t="s">
        <v>7420</v>
      </c>
      <c r="E3338" s="178" t="s">
        <v>6993</v>
      </c>
      <c r="F3338" s="178" t="s">
        <v>17</v>
      </c>
      <c r="G3338" s="1">
        <f>IF(ISNUMBER(Pay_Item_Search_Text),IF(ISNUMBER(IF(FIND(Pay_Item_Search_Text,B3338)=1,1, "FALSE")),MAX(G$4:$G3337)+1,IF(ISNUMBER(Pay_Item_Search_Text),0,IF(ISNUMBER(SEARCH(Pay_Item_Search_Text,H3338)),MAX(G$4:$G3337)+1,0))),IF(ISNUMBER(Pay_Item_Search_Text),0,IF(ISNUMBER(SEARCH(Pay_Item_Search_Text,H3338)),MAX(G$4:$G3337)+1,0)))</f>
        <v>3334</v>
      </c>
      <c r="H3338" s="1" t="str">
        <f>IF(Table_PayItems[[#This Row],[Description]]="_","_ Unique Item - "&amp;Table_PayItems[[#This Row],[Item]]&amp;" - $"&amp;Table_PayItems[[#This Row],[Unit]],Table_PayItems[[#This Row],[Description]]&amp;" - $"&amp;Table_PayItems[[#This Row],[Unit]])</f>
        <v>Malus Indian Magic, 1 3/4 inch - $Ea</v>
      </c>
      <c r="I3338" s="29" t="str">
        <f>IFERROR(VLOOKUP(ROWS($M$5:M3338),Table_PayItems[[Search Key]:[Concentrated Name]],2,FALSE),"")</f>
        <v>Malus Indian Magic, 1 3/4 inch - $Ea</v>
      </c>
      <c r="J3338" s="1"/>
      <c r="K3338" s="1"/>
      <c r="L3338" s="22">
        <f>IF(ISNUMBER(SEARCH(Pay_Item_Search_Text_2,M3338)),MAX($L$4:L3337)+1,0)</f>
        <v>0</v>
      </c>
      <c r="M3338" s="1" t="str">
        <f>IFERROR(VLOOKUP(ROWS($M$5:M3338),Table_PayItems[[Search Key]:[Concentrated Name]],2,FALSE),"")</f>
        <v>Malus Indian Magic, 1 3/4 inch - $Ea</v>
      </c>
      <c r="N3338" s="1" t="str">
        <f>IFERROR(VLOOKUP(ROWS($M$5:N3338),$L$5:$M$7000,2,FALSE),"")</f>
        <v/>
      </c>
      <c r="O3338" s="1" t="str">
        <f>IFERROR(VLOOKUP(ROWS($O$5:O3338),$K$5:$L$7000,2,FALSE),"")</f>
        <v/>
      </c>
    </row>
    <row r="3339" spans="2:15" ht="15" customHeight="1" x14ac:dyDescent="0.25">
      <c r="B3339" s="178" t="s">
        <v>12842</v>
      </c>
      <c r="C3339" s="178" t="s">
        <v>88</v>
      </c>
      <c r="D3339" s="178" t="s">
        <v>7421</v>
      </c>
      <c r="E3339" s="178" t="s">
        <v>6993</v>
      </c>
      <c r="F3339" s="178" t="s">
        <v>17</v>
      </c>
      <c r="G3339" s="1">
        <f>IF(ISNUMBER(Pay_Item_Search_Text),IF(ISNUMBER(IF(FIND(Pay_Item_Search_Text,B3339)=1,1, "FALSE")),MAX(G$4:$G3338)+1,IF(ISNUMBER(Pay_Item_Search_Text),0,IF(ISNUMBER(SEARCH(Pay_Item_Search_Text,H3339)),MAX(G$4:$G3338)+1,0))),IF(ISNUMBER(Pay_Item_Search_Text),0,IF(ISNUMBER(SEARCH(Pay_Item_Search_Text,H3339)),MAX(G$4:$G3338)+1,0)))</f>
        <v>3335</v>
      </c>
      <c r="H3339" s="1" t="str">
        <f>IF(Table_PayItems[[#This Row],[Description]]="_","_ Unique Item - "&amp;Table_PayItems[[#This Row],[Item]]&amp;" - $"&amp;Table_PayItems[[#This Row],[Unit]],Table_PayItems[[#This Row],[Description]]&amp;" - $"&amp;Table_PayItems[[#This Row],[Unit]])</f>
        <v>Malus Indian Magic, 2 inch - $Ea</v>
      </c>
      <c r="I3339" s="29" t="str">
        <f>IFERROR(VLOOKUP(ROWS($M$5:M3339),Table_PayItems[[Search Key]:[Concentrated Name]],2,FALSE),"")</f>
        <v>Malus Indian Magic, 2 inch - $Ea</v>
      </c>
      <c r="J3339" s="1"/>
      <c r="K3339" s="1"/>
      <c r="L3339" s="22">
        <f>IF(ISNUMBER(SEARCH(Pay_Item_Search_Text_2,M3339)),MAX($L$4:L3338)+1,0)</f>
        <v>0</v>
      </c>
      <c r="M3339" s="1" t="str">
        <f>IFERROR(VLOOKUP(ROWS($M$5:M3339),Table_PayItems[[Search Key]:[Concentrated Name]],2,FALSE),"")</f>
        <v>Malus Indian Magic, 2 inch - $Ea</v>
      </c>
      <c r="N3339" s="1" t="str">
        <f>IFERROR(VLOOKUP(ROWS($M$5:N3339),$L$5:$M$7000,2,FALSE),"")</f>
        <v/>
      </c>
      <c r="O3339" s="1" t="str">
        <f>IFERROR(VLOOKUP(ROWS($O$5:O3339),$K$5:$L$7000,2,FALSE),"")</f>
        <v/>
      </c>
    </row>
    <row r="3340" spans="2:15" ht="15" customHeight="1" x14ac:dyDescent="0.25">
      <c r="B3340" s="178" t="s">
        <v>12843</v>
      </c>
      <c r="C3340" s="178" t="s">
        <v>88</v>
      </c>
      <c r="D3340" s="178" t="s">
        <v>7422</v>
      </c>
      <c r="E3340" s="178" t="s">
        <v>6993</v>
      </c>
      <c r="F3340" s="178" t="s">
        <v>17</v>
      </c>
      <c r="G3340" s="1">
        <f>IF(ISNUMBER(Pay_Item_Search_Text),IF(ISNUMBER(IF(FIND(Pay_Item_Search_Text,B3340)=1,1, "FALSE")),MAX(G$4:$G3339)+1,IF(ISNUMBER(Pay_Item_Search_Text),0,IF(ISNUMBER(SEARCH(Pay_Item_Search_Text,H3340)),MAX(G$4:$G3339)+1,0))),IF(ISNUMBER(Pay_Item_Search_Text),0,IF(ISNUMBER(SEARCH(Pay_Item_Search_Text,H3340)),MAX(G$4:$G3339)+1,0)))</f>
        <v>3336</v>
      </c>
      <c r="H3340" s="1" t="str">
        <f>IF(Table_PayItems[[#This Row],[Description]]="_","_ Unique Item - "&amp;Table_PayItems[[#This Row],[Item]]&amp;" - $"&amp;Table_PayItems[[#This Row],[Unit]],Table_PayItems[[#This Row],[Description]]&amp;" - $"&amp;Table_PayItems[[#This Row],[Unit]])</f>
        <v>Malus Prairie Fire, 1 1/2 inch - $Ea</v>
      </c>
      <c r="I3340" s="29" t="str">
        <f>IFERROR(VLOOKUP(ROWS($M$5:M3340),Table_PayItems[[Search Key]:[Concentrated Name]],2,FALSE),"")</f>
        <v>Malus Prairie Fire, 1 1/2 inch - $Ea</v>
      </c>
      <c r="J3340" s="1"/>
      <c r="K3340" s="1"/>
      <c r="L3340" s="22">
        <f>IF(ISNUMBER(SEARCH(Pay_Item_Search_Text_2,M3340)),MAX($L$4:L3339)+1,0)</f>
        <v>0</v>
      </c>
      <c r="M3340" s="1" t="str">
        <f>IFERROR(VLOOKUP(ROWS($M$5:M3340),Table_PayItems[[Search Key]:[Concentrated Name]],2,FALSE),"")</f>
        <v>Malus Prairie Fire, 1 1/2 inch - $Ea</v>
      </c>
      <c r="N3340" s="1" t="str">
        <f>IFERROR(VLOOKUP(ROWS($M$5:N3340),$L$5:$M$7000,2,FALSE),"")</f>
        <v/>
      </c>
      <c r="O3340" s="1" t="str">
        <f>IFERROR(VLOOKUP(ROWS($O$5:O3340),$K$5:$L$7000,2,FALSE),"")</f>
        <v/>
      </c>
    </row>
    <row r="3341" spans="2:15" ht="15" customHeight="1" x14ac:dyDescent="0.25">
      <c r="B3341" s="178" t="s">
        <v>12844</v>
      </c>
      <c r="C3341" s="178" t="s">
        <v>88</v>
      </c>
      <c r="D3341" s="178" t="s">
        <v>7423</v>
      </c>
      <c r="E3341" s="178" t="s">
        <v>6993</v>
      </c>
      <c r="F3341" s="178" t="s">
        <v>17</v>
      </c>
      <c r="G3341" s="1">
        <f>IF(ISNUMBER(Pay_Item_Search_Text),IF(ISNUMBER(IF(FIND(Pay_Item_Search_Text,B3341)=1,1, "FALSE")),MAX(G$4:$G3340)+1,IF(ISNUMBER(Pay_Item_Search_Text),0,IF(ISNUMBER(SEARCH(Pay_Item_Search_Text,H3341)),MAX(G$4:$G3340)+1,0))),IF(ISNUMBER(Pay_Item_Search_Text),0,IF(ISNUMBER(SEARCH(Pay_Item_Search_Text,H3341)),MAX(G$4:$G3340)+1,0)))</f>
        <v>3337</v>
      </c>
      <c r="H3341" s="1" t="str">
        <f>IF(Table_PayItems[[#This Row],[Description]]="_","_ Unique Item - "&amp;Table_PayItems[[#This Row],[Item]]&amp;" - $"&amp;Table_PayItems[[#This Row],[Unit]],Table_PayItems[[#This Row],[Description]]&amp;" - $"&amp;Table_PayItems[[#This Row],[Unit]])</f>
        <v>Malus Prairie Fire, 1 3/4 inch - $Ea</v>
      </c>
      <c r="I3341" s="29" t="str">
        <f>IFERROR(VLOOKUP(ROWS($M$5:M3341),Table_PayItems[[Search Key]:[Concentrated Name]],2,FALSE),"")</f>
        <v>Malus Prairie Fire, 1 3/4 inch - $Ea</v>
      </c>
      <c r="J3341" s="1"/>
      <c r="K3341" s="1"/>
      <c r="L3341" s="22">
        <f>IF(ISNUMBER(SEARCH(Pay_Item_Search_Text_2,M3341)),MAX($L$4:L3340)+1,0)</f>
        <v>0</v>
      </c>
      <c r="M3341" s="1" t="str">
        <f>IFERROR(VLOOKUP(ROWS($M$5:M3341),Table_PayItems[[Search Key]:[Concentrated Name]],2,FALSE),"")</f>
        <v>Malus Prairie Fire, 1 3/4 inch - $Ea</v>
      </c>
      <c r="N3341" s="1" t="str">
        <f>IFERROR(VLOOKUP(ROWS($M$5:N3341),$L$5:$M$7000,2,FALSE),"")</f>
        <v/>
      </c>
      <c r="O3341" s="1" t="str">
        <f>IFERROR(VLOOKUP(ROWS($O$5:O3341),$K$5:$L$7000,2,FALSE),"")</f>
        <v/>
      </c>
    </row>
    <row r="3342" spans="2:15" ht="15" customHeight="1" x14ac:dyDescent="0.25">
      <c r="B3342" s="178" t="s">
        <v>12845</v>
      </c>
      <c r="C3342" s="178" t="s">
        <v>88</v>
      </c>
      <c r="D3342" s="178" t="s">
        <v>7424</v>
      </c>
      <c r="E3342" s="178" t="s">
        <v>6993</v>
      </c>
      <c r="F3342" s="178" t="s">
        <v>17</v>
      </c>
      <c r="G3342" s="1">
        <f>IF(ISNUMBER(Pay_Item_Search_Text),IF(ISNUMBER(IF(FIND(Pay_Item_Search_Text,B3342)=1,1, "FALSE")),MAX(G$4:$G3341)+1,IF(ISNUMBER(Pay_Item_Search_Text),0,IF(ISNUMBER(SEARCH(Pay_Item_Search_Text,H3342)),MAX(G$4:$G3341)+1,0))),IF(ISNUMBER(Pay_Item_Search_Text),0,IF(ISNUMBER(SEARCH(Pay_Item_Search_Text,H3342)),MAX(G$4:$G3341)+1,0)))</f>
        <v>3338</v>
      </c>
      <c r="H3342" s="1" t="str">
        <f>IF(Table_PayItems[[#This Row],[Description]]="_","_ Unique Item - "&amp;Table_PayItems[[#This Row],[Item]]&amp;" - $"&amp;Table_PayItems[[#This Row],[Unit]],Table_PayItems[[#This Row],[Description]]&amp;" - $"&amp;Table_PayItems[[#This Row],[Unit]])</f>
        <v>Malus Prairie Fire, 2 inch - $Ea</v>
      </c>
      <c r="I3342" s="29" t="str">
        <f>IFERROR(VLOOKUP(ROWS($M$5:M3342),Table_PayItems[[Search Key]:[Concentrated Name]],2,FALSE),"")</f>
        <v>Malus Prairie Fire, 2 inch - $Ea</v>
      </c>
      <c r="J3342" s="1"/>
      <c r="K3342" s="1"/>
      <c r="L3342" s="22">
        <f>IF(ISNUMBER(SEARCH(Pay_Item_Search_Text_2,M3342)),MAX($L$4:L3341)+1,0)</f>
        <v>0</v>
      </c>
      <c r="M3342" s="1" t="str">
        <f>IFERROR(VLOOKUP(ROWS($M$5:M3342),Table_PayItems[[Search Key]:[Concentrated Name]],2,FALSE),"")</f>
        <v>Malus Prairie Fire, 2 inch - $Ea</v>
      </c>
      <c r="N3342" s="1" t="str">
        <f>IFERROR(VLOOKUP(ROWS($M$5:N3342),$L$5:$M$7000,2,FALSE),"")</f>
        <v/>
      </c>
      <c r="O3342" s="1" t="str">
        <f>IFERROR(VLOOKUP(ROWS($O$5:O3342),$K$5:$L$7000,2,FALSE),"")</f>
        <v/>
      </c>
    </row>
    <row r="3343" spans="2:15" ht="15" customHeight="1" x14ac:dyDescent="0.25">
      <c r="B3343" s="178" t="s">
        <v>12846</v>
      </c>
      <c r="C3343" s="178" t="s">
        <v>88</v>
      </c>
      <c r="D3343" s="178" t="s">
        <v>7425</v>
      </c>
      <c r="E3343" s="178" t="s">
        <v>6993</v>
      </c>
      <c r="F3343" s="178" t="s">
        <v>17</v>
      </c>
      <c r="G3343" s="1">
        <f>IF(ISNUMBER(Pay_Item_Search_Text),IF(ISNUMBER(IF(FIND(Pay_Item_Search_Text,B3343)=1,1, "FALSE")),MAX(G$4:$G3342)+1,IF(ISNUMBER(Pay_Item_Search_Text),0,IF(ISNUMBER(SEARCH(Pay_Item_Search_Text,H3343)),MAX(G$4:$G3342)+1,0))),IF(ISNUMBER(Pay_Item_Search_Text),0,IF(ISNUMBER(SEARCH(Pay_Item_Search_Text,H3343)),MAX(G$4:$G3342)+1,0)))</f>
        <v>3339</v>
      </c>
      <c r="H3343" s="1" t="str">
        <f>IF(Table_PayItems[[#This Row],[Description]]="_","_ Unique Item - "&amp;Table_PayItems[[#This Row],[Item]]&amp;" - $"&amp;Table_PayItems[[#This Row],[Unit]],Table_PayItems[[#This Row],[Description]]&amp;" - $"&amp;Table_PayItems[[#This Row],[Unit]])</f>
        <v>Malus Professor Sprenger, 1 1/2 inch - $Ea</v>
      </c>
      <c r="I3343" s="29" t="str">
        <f>IFERROR(VLOOKUP(ROWS($M$5:M3343),Table_PayItems[[Search Key]:[Concentrated Name]],2,FALSE),"")</f>
        <v>Malus Professor Sprenger, 1 1/2 inch - $Ea</v>
      </c>
      <c r="J3343" s="1"/>
      <c r="K3343" s="1"/>
      <c r="L3343" s="22">
        <f>IF(ISNUMBER(SEARCH(Pay_Item_Search_Text_2,M3343)),MAX($L$4:L3342)+1,0)</f>
        <v>0</v>
      </c>
      <c r="M3343" s="1" t="str">
        <f>IFERROR(VLOOKUP(ROWS($M$5:M3343),Table_PayItems[[Search Key]:[Concentrated Name]],2,FALSE),"")</f>
        <v>Malus Professor Sprenger, 1 1/2 inch - $Ea</v>
      </c>
      <c r="N3343" s="1" t="str">
        <f>IFERROR(VLOOKUP(ROWS($M$5:N3343),$L$5:$M$7000,2,FALSE),"")</f>
        <v/>
      </c>
      <c r="O3343" s="1" t="str">
        <f>IFERROR(VLOOKUP(ROWS($O$5:O3343),$K$5:$L$7000,2,FALSE),"")</f>
        <v/>
      </c>
    </row>
    <row r="3344" spans="2:15" ht="15" customHeight="1" x14ac:dyDescent="0.25">
      <c r="B3344" s="178" t="s">
        <v>12847</v>
      </c>
      <c r="C3344" s="178" t="s">
        <v>88</v>
      </c>
      <c r="D3344" s="178" t="s">
        <v>7426</v>
      </c>
      <c r="E3344" s="178" t="s">
        <v>6993</v>
      </c>
      <c r="F3344" s="178" t="s">
        <v>17</v>
      </c>
      <c r="G3344" s="1">
        <f>IF(ISNUMBER(Pay_Item_Search_Text),IF(ISNUMBER(IF(FIND(Pay_Item_Search_Text,B3344)=1,1, "FALSE")),MAX(G$4:$G3343)+1,IF(ISNUMBER(Pay_Item_Search_Text),0,IF(ISNUMBER(SEARCH(Pay_Item_Search_Text,H3344)),MAX(G$4:$G3343)+1,0))),IF(ISNUMBER(Pay_Item_Search_Text),0,IF(ISNUMBER(SEARCH(Pay_Item_Search_Text,H3344)),MAX(G$4:$G3343)+1,0)))</f>
        <v>3340</v>
      </c>
      <c r="H3344" s="1" t="str">
        <f>IF(Table_PayItems[[#This Row],[Description]]="_","_ Unique Item - "&amp;Table_PayItems[[#This Row],[Item]]&amp;" - $"&amp;Table_PayItems[[#This Row],[Unit]],Table_PayItems[[#This Row],[Description]]&amp;" - $"&amp;Table_PayItems[[#This Row],[Unit]])</f>
        <v>Malus Professor Sprenger, 1 3/4 inch - $Ea</v>
      </c>
      <c r="I3344" s="29" t="str">
        <f>IFERROR(VLOOKUP(ROWS($M$5:M3344),Table_PayItems[[Search Key]:[Concentrated Name]],2,FALSE),"")</f>
        <v>Malus Professor Sprenger, 1 3/4 inch - $Ea</v>
      </c>
      <c r="J3344" s="1"/>
      <c r="K3344" s="1"/>
      <c r="L3344" s="22">
        <f>IF(ISNUMBER(SEARCH(Pay_Item_Search_Text_2,M3344)),MAX($L$4:L3343)+1,0)</f>
        <v>0</v>
      </c>
      <c r="M3344" s="1" t="str">
        <f>IFERROR(VLOOKUP(ROWS($M$5:M3344),Table_PayItems[[Search Key]:[Concentrated Name]],2,FALSE),"")</f>
        <v>Malus Professor Sprenger, 1 3/4 inch - $Ea</v>
      </c>
      <c r="N3344" s="1" t="str">
        <f>IFERROR(VLOOKUP(ROWS($M$5:N3344),$L$5:$M$7000,2,FALSE),"")</f>
        <v/>
      </c>
      <c r="O3344" s="1" t="str">
        <f>IFERROR(VLOOKUP(ROWS($O$5:O3344),$K$5:$L$7000,2,FALSE),"")</f>
        <v/>
      </c>
    </row>
    <row r="3345" spans="2:15" ht="15" customHeight="1" x14ac:dyDescent="0.25">
      <c r="B3345" s="178" t="s">
        <v>12848</v>
      </c>
      <c r="C3345" s="178" t="s">
        <v>88</v>
      </c>
      <c r="D3345" s="178" t="s">
        <v>7427</v>
      </c>
      <c r="E3345" s="178" t="s">
        <v>6993</v>
      </c>
      <c r="F3345" s="178" t="s">
        <v>17</v>
      </c>
      <c r="G3345" s="1">
        <f>IF(ISNUMBER(Pay_Item_Search_Text),IF(ISNUMBER(IF(FIND(Pay_Item_Search_Text,B3345)=1,1, "FALSE")),MAX(G$4:$G3344)+1,IF(ISNUMBER(Pay_Item_Search_Text),0,IF(ISNUMBER(SEARCH(Pay_Item_Search_Text,H3345)),MAX(G$4:$G3344)+1,0))),IF(ISNUMBER(Pay_Item_Search_Text),0,IF(ISNUMBER(SEARCH(Pay_Item_Search_Text,H3345)),MAX(G$4:$G3344)+1,0)))</f>
        <v>3341</v>
      </c>
      <c r="H3345" s="1" t="str">
        <f>IF(Table_PayItems[[#This Row],[Description]]="_","_ Unique Item - "&amp;Table_PayItems[[#This Row],[Item]]&amp;" - $"&amp;Table_PayItems[[#This Row],[Unit]],Table_PayItems[[#This Row],[Description]]&amp;" - $"&amp;Table_PayItems[[#This Row],[Unit]])</f>
        <v>Malus Professor Sprenger, 2 inch - $Ea</v>
      </c>
      <c r="I3345" s="29" t="str">
        <f>IFERROR(VLOOKUP(ROWS($M$5:M3345),Table_PayItems[[Search Key]:[Concentrated Name]],2,FALSE),"")</f>
        <v>Malus Professor Sprenger, 2 inch - $Ea</v>
      </c>
      <c r="J3345" s="1"/>
      <c r="K3345" s="1"/>
      <c r="L3345" s="22">
        <f>IF(ISNUMBER(SEARCH(Pay_Item_Search_Text_2,M3345)),MAX($L$4:L3344)+1,0)</f>
        <v>0</v>
      </c>
      <c r="M3345" s="1" t="str">
        <f>IFERROR(VLOOKUP(ROWS($M$5:M3345),Table_PayItems[[Search Key]:[Concentrated Name]],2,FALSE),"")</f>
        <v>Malus Professor Sprenger, 2 inch - $Ea</v>
      </c>
      <c r="N3345" s="1" t="str">
        <f>IFERROR(VLOOKUP(ROWS($M$5:N3345),$L$5:$M$7000,2,FALSE),"")</f>
        <v/>
      </c>
      <c r="O3345" s="1" t="str">
        <f>IFERROR(VLOOKUP(ROWS($O$5:O3345),$K$5:$L$7000,2,FALSE),"")</f>
        <v/>
      </c>
    </row>
    <row r="3346" spans="2:15" ht="15" customHeight="1" x14ac:dyDescent="0.25">
      <c r="B3346" s="178" t="s">
        <v>12849</v>
      </c>
      <c r="C3346" s="178" t="s">
        <v>88</v>
      </c>
      <c r="D3346" s="178" t="s">
        <v>7428</v>
      </c>
      <c r="E3346" s="178" t="s">
        <v>6993</v>
      </c>
      <c r="F3346" s="178" t="s">
        <v>17</v>
      </c>
      <c r="G3346" s="1">
        <f>IF(ISNUMBER(Pay_Item_Search_Text),IF(ISNUMBER(IF(FIND(Pay_Item_Search_Text,B3346)=1,1, "FALSE")),MAX(G$4:$G3345)+1,IF(ISNUMBER(Pay_Item_Search_Text),0,IF(ISNUMBER(SEARCH(Pay_Item_Search_Text,H3346)),MAX(G$4:$G3345)+1,0))),IF(ISNUMBER(Pay_Item_Search_Text),0,IF(ISNUMBER(SEARCH(Pay_Item_Search_Text,H3346)),MAX(G$4:$G3345)+1,0)))</f>
        <v>3342</v>
      </c>
      <c r="H3346" s="1" t="str">
        <f>IF(Table_PayItems[[#This Row],[Description]]="_","_ Unique Item - "&amp;Table_PayItems[[#This Row],[Item]]&amp;" - $"&amp;Table_PayItems[[#This Row],[Unit]],Table_PayItems[[#This Row],[Description]]&amp;" - $"&amp;Table_PayItems[[#This Row],[Unit]])</f>
        <v>Malus Radiant, 1 1/2 inch - $Ea</v>
      </c>
      <c r="I3346" s="29" t="str">
        <f>IFERROR(VLOOKUP(ROWS($M$5:M3346),Table_PayItems[[Search Key]:[Concentrated Name]],2,FALSE),"")</f>
        <v>Malus Radiant, 1 1/2 inch - $Ea</v>
      </c>
      <c r="J3346" s="1"/>
      <c r="K3346" s="1"/>
      <c r="L3346" s="22">
        <f>IF(ISNUMBER(SEARCH(Pay_Item_Search_Text_2,M3346)),MAX($L$4:L3345)+1,0)</f>
        <v>0</v>
      </c>
      <c r="M3346" s="1" t="str">
        <f>IFERROR(VLOOKUP(ROWS($M$5:M3346),Table_PayItems[[Search Key]:[Concentrated Name]],2,FALSE),"")</f>
        <v>Malus Radiant, 1 1/2 inch - $Ea</v>
      </c>
      <c r="N3346" s="1" t="str">
        <f>IFERROR(VLOOKUP(ROWS($M$5:N3346),$L$5:$M$7000,2,FALSE),"")</f>
        <v/>
      </c>
      <c r="O3346" s="1" t="str">
        <f>IFERROR(VLOOKUP(ROWS($O$5:O3346),$K$5:$L$7000,2,FALSE),"")</f>
        <v/>
      </c>
    </row>
    <row r="3347" spans="2:15" ht="15" customHeight="1" x14ac:dyDescent="0.25">
      <c r="B3347" s="178" t="s">
        <v>12850</v>
      </c>
      <c r="C3347" s="178" t="s">
        <v>88</v>
      </c>
      <c r="D3347" s="178" t="s">
        <v>7429</v>
      </c>
      <c r="E3347" s="178" t="s">
        <v>6993</v>
      </c>
      <c r="F3347" s="178" t="s">
        <v>17</v>
      </c>
      <c r="G3347" s="1">
        <f>IF(ISNUMBER(Pay_Item_Search_Text),IF(ISNUMBER(IF(FIND(Pay_Item_Search_Text,B3347)=1,1, "FALSE")),MAX(G$4:$G3346)+1,IF(ISNUMBER(Pay_Item_Search_Text),0,IF(ISNUMBER(SEARCH(Pay_Item_Search_Text,H3347)),MAX(G$4:$G3346)+1,0))),IF(ISNUMBER(Pay_Item_Search_Text),0,IF(ISNUMBER(SEARCH(Pay_Item_Search_Text,H3347)),MAX(G$4:$G3346)+1,0)))</f>
        <v>3343</v>
      </c>
      <c r="H3347" s="1" t="str">
        <f>IF(Table_PayItems[[#This Row],[Description]]="_","_ Unique Item - "&amp;Table_PayItems[[#This Row],[Item]]&amp;" - $"&amp;Table_PayItems[[#This Row],[Unit]],Table_PayItems[[#This Row],[Description]]&amp;" - $"&amp;Table_PayItems[[#This Row],[Unit]])</f>
        <v>Malus Radiant, 1 3/4 inch - $Ea</v>
      </c>
      <c r="I3347" s="29" t="str">
        <f>IFERROR(VLOOKUP(ROWS($M$5:M3347),Table_PayItems[[Search Key]:[Concentrated Name]],2,FALSE),"")</f>
        <v>Malus Radiant, 1 3/4 inch - $Ea</v>
      </c>
      <c r="J3347" s="1"/>
      <c r="K3347" s="1"/>
      <c r="L3347" s="22">
        <f>IF(ISNUMBER(SEARCH(Pay_Item_Search_Text_2,M3347)),MAX($L$4:L3346)+1,0)</f>
        <v>0</v>
      </c>
      <c r="M3347" s="1" t="str">
        <f>IFERROR(VLOOKUP(ROWS($M$5:M3347),Table_PayItems[[Search Key]:[Concentrated Name]],2,FALSE),"")</f>
        <v>Malus Radiant, 1 3/4 inch - $Ea</v>
      </c>
      <c r="N3347" s="1" t="str">
        <f>IFERROR(VLOOKUP(ROWS($M$5:N3347),$L$5:$M$7000,2,FALSE),"")</f>
        <v/>
      </c>
      <c r="O3347" s="1" t="str">
        <f>IFERROR(VLOOKUP(ROWS($O$5:O3347),$K$5:$L$7000,2,FALSE),"")</f>
        <v/>
      </c>
    </row>
    <row r="3348" spans="2:15" ht="15" customHeight="1" x14ac:dyDescent="0.25">
      <c r="B3348" s="178" t="s">
        <v>12851</v>
      </c>
      <c r="C3348" s="178" t="s">
        <v>88</v>
      </c>
      <c r="D3348" s="178" t="s">
        <v>7430</v>
      </c>
      <c r="E3348" s="178" t="s">
        <v>6993</v>
      </c>
      <c r="F3348" s="178" t="s">
        <v>17</v>
      </c>
      <c r="G3348" s="1">
        <f>IF(ISNUMBER(Pay_Item_Search_Text),IF(ISNUMBER(IF(FIND(Pay_Item_Search_Text,B3348)=1,1, "FALSE")),MAX(G$4:$G3347)+1,IF(ISNUMBER(Pay_Item_Search_Text),0,IF(ISNUMBER(SEARCH(Pay_Item_Search_Text,H3348)),MAX(G$4:$G3347)+1,0))),IF(ISNUMBER(Pay_Item_Search_Text),0,IF(ISNUMBER(SEARCH(Pay_Item_Search_Text,H3348)),MAX(G$4:$G3347)+1,0)))</f>
        <v>3344</v>
      </c>
      <c r="H3348" s="1" t="str">
        <f>IF(Table_PayItems[[#This Row],[Description]]="_","_ Unique Item - "&amp;Table_PayItems[[#This Row],[Item]]&amp;" - $"&amp;Table_PayItems[[#This Row],[Unit]],Table_PayItems[[#This Row],[Description]]&amp;" - $"&amp;Table_PayItems[[#This Row],[Unit]])</f>
        <v>Malus Radiant, 2 inch - $Ea</v>
      </c>
      <c r="I3348" s="29" t="str">
        <f>IFERROR(VLOOKUP(ROWS($M$5:M3348),Table_PayItems[[Search Key]:[Concentrated Name]],2,FALSE),"")</f>
        <v>Malus Radiant, 2 inch - $Ea</v>
      </c>
      <c r="J3348" s="1"/>
      <c r="K3348" s="1"/>
      <c r="L3348" s="22">
        <f>IF(ISNUMBER(SEARCH(Pay_Item_Search_Text_2,M3348)),MAX($L$4:L3347)+1,0)</f>
        <v>0</v>
      </c>
      <c r="M3348" s="1" t="str">
        <f>IFERROR(VLOOKUP(ROWS($M$5:M3348),Table_PayItems[[Search Key]:[Concentrated Name]],2,FALSE),"")</f>
        <v>Malus Radiant, 2 inch - $Ea</v>
      </c>
      <c r="N3348" s="1" t="str">
        <f>IFERROR(VLOOKUP(ROWS($M$5:N3348),$L$5:$M$7000,2,FALSE),"")</f>
        <v/>
      </c>
      <c r="O3348" s="1" t="str">
        <f>IFERROR(VLOOKUP(ROWS($O$5:O3348),$K$5:$L$7000,2,FALSE),"")</f>
        <v/>
      </c>
    </row>
    <row r="3349" spans="2:15" ht="15" customHeight="1" x14ac:dyDescent="0.25">
      <c r="B3349" s="178" t="s">
        <v>12852</v>
      </c>
      <c r="C3349" s="178" t="s">
        <v>88</v>
      </c>
      <c r="D3349" s="178" t="s">
        <v>7431</v>
      </c>
      <c r="E3349" s="178" t="s">
        <v>6993</v>
      </c>
      <c r="F3349" s="178" t="s">
        <v>17</v>
      </c>
      <c r="G3349" s="1">
        <f>IF(ISNUMBER(Pay_Item_Search_Text),IF(ISNUMBER(IF(FIND(Pay_Item_Search_Text,B3349)=1,1, "FALSE")),MAX(G$4:$G3348)+1,IF(ISNUMBER(Pay_Item_Search_Text),0,IF(ISNUMBER(SEARCH(Pay_Item_Search_Text,H3349)),MAX(G$4:$G3348)+1,0))),IF(ISNUMBER(Pay_Item_Search_Text),0,IF(ISNUMBER(SEARCH(Pay_Item_Search_Text,H3349)),MAX(G$4:$G3348)+1,0)))</f>
        <v>3345</v>
      </c>
      <c r="H3349" s="1" t="str">
        <f>IF(Table_PayItems[[#This Row],[Description]]="_","_ Unique Item - "&amp;Table_PayItems[[#This Row],[Item]]&amp;" - $"&amp;Table_PayItems[[#This Row],[Unit]],Table_PayItems[[#This Row],[Description]]&amp;" - $"&amp;Table_PayItems[[#This Row],[Unit]])</f>
        <v>Malus Sargenti, 1 1/2 inch - $Ea</v>
      </c>
      <c r="I3349" s="29" t="str">
        <f>IFERROR(VLOOKUP(ROWS($M$5:M3349),Table_PayItems[[Search Key]:[Concentrated Name]],2,FALSE),"")</f>
        <v>Malus Sargenti, 1 1/2 inch - $Ea</v>
      </c>
      <c r="J3349" s="1"/>
      <c r="K3349" s="1"/>
      <c r="L3349" s="22">
        <f>IF(ISNUMBER(SEARCH(Pay_Item_Search_Text_2,M3349)),MAX($L$4:L3348)+1,0)</f>
        <v>0</v>
      </c>
      <c r="M3349" s="1" t="str">
        <f>IFERROR(VLOOKUP(ROWS($M$5:M3349),Table_PayItems[[Search Key]:[Concentrated Name]],2,FALSE),"")</f>
        <v>Malus Sargenti, 1 1/2 inch - $Ea</v>
      </c>
      <c r="N3349" s="1" t="str">
        <f>IFERROR(VLOOKUP(ROWS($M$5:N3349),$L$5:$M$7000,2,FALSE),"")</f>
        <v/>
      </c>
      <c r="O3349" s="1" t="str">
        <f>IFERROR(VLOOKUP(ROWS($O$5:O3349),$K$5:$L$7000,2,FALSE),"")</f>
        <v/>
      </c>
    </row>
    <row r="3350" spans="2:15" ht="15" customHeight="1" x14ac:dyDescent="0.25">
      <c r="B3350" s="178" t="s">
        <v>12853</v>
      </c>
      <c r="C3350" s="178" t="s">
        <v>88</v>
      </c>
      <c r="D3350" s="178" t="s">
        <v>7432</v>
      </c>
      <c r="E3350" s="178" t="s">
        <v>6993</v>
      </c>
      <c r="F3350" s="178" t="s">
        <v>17</v>
      </c>
      <c r="G3350" s="1">
        <f>IF(ISNUMBER(Pay_Item_Search_Text),IF(ISNUMBER(IF(FIND(Pay_Item_Search_Text,B3350)=1,1, "FALSE")),MAX(G$4:$G3349)+1,IF(ISNUMBER(Pay_Item_Search_Text),0,IF(ISNUMBER(SEARCH(Pay_Item_Search_Text,H3350)),MAX(G$4:$G3349)+1,0))),IF(ISNUMBER(Pay_Item_Search_Text),0,IF(ISNUMBER(SEARCH(Pay_Item_Search_Text,H3350)),MAX(G$4:$G3349)+1,0)))</f>
        <v>3346</v>
      </c>
      <c r="H3350" s="1" t="str">
        <f>IF(Table_PayItems[[#This Row],[Description]]="_","_ Unique Item - "&amp;Table_PayItems[[#This Row],[Item]]&amp;" - $"&amp;Table_PayItems[[#This Row],[Unit]],Table_PayItems[[#This Row],[Description]]&amp;" - $"&amp;Table_PayItems[[#This Row],[Unit]])</f>
        <v>Malus Sargenti, 1 3/4 inch - $Ea</v>
      </c>
      <c r="I3350" s="29" t="str">
        <f>IFERROR(VLOOKUP(ROWS($M$5:M3350),Table_PayItems[[Search Key]:[Concentrated Name]],2,FALSE),"")</f>
        <v>Malus Sargenti, 1 3/4 inch - $Ea</v>
      </c>
      <c r="J3350" s="1"/>
      <c r="K3350" s="1"/>
      <c r="L3350" s="22">
        <f>IF(ISNUMBER(SEARCH(Pay_Item_Search_Text_2,M3350)),MAX($L$4:L3349)+1,0)</f>
        <v>0</v>
      </c>
      <c r="M3350" s="1" t="str">
        <f>IFERROR(VLOOKUP(ROWS($M$5:M3350),Table_PayItems[[Search Key]:[Concentrated Name]],2,FALSE),"")</f>
        <v>Malus Sargenti, 1 3/4 inch - $Ea</v>
      </c>
      <c r="N3350" s="1" t="str">
        <f>IFERROR(VLOOKUP(ROWS($M$5:N3350),$L$5:$M$7000,2,FALSE),"")</f>
        <v/>
      </c>
      <c r="O3350" s="1" t="str">
        <f>IFERROR(VLOOKUP(ROWS($O$5:O3350),$K$5:$L$7000,2,FALSE),"")</f>
        <v/>
      </c>
    </row>
    <row r="3351" spans="2:15" ht="15" customHeight="1" x14ac:dyDescent="0.25">
      <c r="B3351" s="178" t="s">
        <v>12854</v>
      </c>
      <c r="C3351" s="178" t="s">
        <v>88</v>
      </c>
      <c r="D3351" s="178" t="s">
        <v>7433</v>
      </c>
      <c r="E3351" s="178" t="s">
        <v>6993</v>
      </c>
      <c r="F3351" s="178" t="s">
        <v>17</v>
      </c>
      <c r="G3351" s="1">
        <f>IF(ISNUMBER(Pay_Item_Search_Text),IF(ISNUMBER(IF(FIND(Pay_Item_Search_Text,B3351)=1,1, "FALSE")),MAX(G$4:$G3350)+1,IF(ISNUMBER(Pay_Item_Search_Text),0,IF(ISNUMBER(SEARCH(Pay_Item_Search_Text,H3351)),MAX(G$4:$G3350)+1,0))),IF(ISNUMBER(Pay_Item_Search_Text),0,IF(ISNUMBER(SEARCH(Pay_Item_Search_Text,H3351)),MAX(G$4:$G3350)+1,0)))</f>
        <v>3347</v>
      </c>
      <c r="H3351" s="1" t="str">
        <f>IF(Table_PayItems[[#This Row],[Description]]="_","_ Unique Item - "&amp;Table_PayItems[[#This Row],[Item]]&amp;" - $"&amp;Table_PayItems[[#This Row],[Unit]],Table_PayItems[[#This Row],[Description]]&amp;" - $"&amp;Table_PayItems[[#This Row],[Unit]])</f>
        <v>Malus Sargenti, 2 inch - $Ea</v>
      </c>
      <c r="I3351" s="29" t="str">
        <f>IFERROR(VLOOKUP(ROWS($M$5:M3351),Table_PayItems[[Search Key]:[Concentrated Name]],2,FALSE),"")</f>
        <v>Malus Sargenti, 2 inch - $Ea</v>
      </c>
      <c r="J3351" s="1"/>
      <c r="K3351" s="1"/>
      <c r="L3351" s="22">
        <f>IF(ISNUMBER(SEARCH(Pay_Item_Search_Text_2,M3351)),MAX($L$4:L3350)+1,0)</f>
        <v>0</v>
      </c>
      <c r="M3351" s="1" t="str">
        <f>IFERROR(VLOOKUP(ROWS($M$5:M3351),Table_PayItems[[Search Key]:[Concentrated Name]],2,FALSE),"")</f>
        <v>Malus Sargenti, 2 inch - $Ea</v>
      </c>
      <c r="N3351" s="1" t="str">
        <f>IFERROR(VLOOKUP(ROWS($M$5:N3351),$L$5:$M$7000,2,FALSE),"")</f>
        <v/>
      </c>
      <c r="O3351" s="1" t="str">
        <f>IFERROR(VLOOKUP(ROWS($O$5:O3351),$K$5:$L$7000,2,FALSE),"")</f>
        <v/>
      </c>
    </row>
    <row r="3352" spans="2:15" ht="15" customHeight="1" x14ac:dyDescent="0.25">
      <c r="B3352" s="178" t="s">
        <v>12855</v>
      </c>
      <c r="C3352" s="178" t="s">
        <v>88</v>
      </c>
      <c r="D3352" s="178" t="s">
        <v>7434</v>
      </c>
      <c r="E3352" s="178" t="s">
        <v>6993</v>
      </c>
      <c r="F3352" s="178" t="s">
        <v>17</v>
      </c>
      <c r="G3352" s="1">
        <f>IF(ISNUMBER(Pay_Item_Search_Text),IF(ISNUMBER(IF(FIND(Pay_Item_Search_Text,B3352)=1,1, "FALSE")),MAX(G$4:$G3351)+1,IF(ISNUMBER(Pay_Item_Search_Text),0,IF(ISNUMBER(SEARCH(Pay_Item_Search_Text,H3352)),MAX(G$4:$G3351)+1,0))),IF(ISNUMBER(Pay_Item_Search_Text),0,IF(ISNUMBER(SEARCH(Pay_Item_Search_Text,H3352)),MAX(G$4:$G3351)+1,0)))</f>
        <v>3348</v>
      </c>
      <c r="H3352" s="1" t="str">
        <f>IF(Table_PayItems[[#This Row],[Description]]="_","_ Unique Item - "&amp;Table_PayItems[[#This Row],[Item]]&amp;" - $"&amp;Table_PayItems[[#This Row],[Unit]],Table_PayItems[[#This Row],[Description]]&amp;" - $"&amp;Table_PayItems[[#This Row],[Unit]])</f>
        <v>Malus Sentinel, 1 1/2 inch - $Ea</v>
      </c>
      <c r="I3352" s="29" t="str">
        <f>IFERROR(VLOOKUP(ROWS($M$5:M3352),Table_PayItems[[Search Key]:[Concentrated Name]],2,FALSE),"")</f>
        <v>Malus Sentinel, 1 1/2 inch - $Ea</v>
      </c>
      <c r="J3352" s="1"/>
      <c r="K3352" s="1"/>
      <c r="L3352" s="22">
        <f>IF(ISNUMBER(SEARCH(Pay_Item_Search_Text_2,M3352)),MAX($L$4:L3351)+1,0)</f>
        <v>0</v>
      </c>
      <c r="M3352" s="1" t="str">
        <f>IFERROR(VLOOKUP(ROWS($M$5:M3352),Table_PayItems[[Search Key]:[Concentrated Name]],2,FALSE),"")</f>
        <v>Malus Sentinel, 1 1/2 inch - $Ea</v>
      </c>
      <c r="N3352" s="1" t="str">
        <f>IFERROR(VLOOKUP(ROWS($M$5:N3352),$L$5:$M$7000,2,FALSE),"")</f>
        <v/>
      </c>
      <c r="O3352" s="1" t="str">
        <f>IFERROR(VLOOKUP(ROWS($O$5:O3352),$K$5:$L$7000,2,FALSE),"")</f>
        <v/>
      </c>
    </row>
    <row r="3353" spans="2:15" ht="15" customHeight="1" x14ac:dyDescent="0.25">
      <c r="B3353" s="178" t="s">
        <v>12856</v>
      </c>
      <c r="C3353" s="178" t="s">
        <v>88</v>
      </c>
      <c r="D3353" s="178" t="s">
        <v>7435</v>
      </c>
      <c r="E3353" s="178" t="s">
        <v>6993</v>
      </c>
      <c r="F3353" s="178" t="s">
        <v>17</v>
      </c>
      <c r="G3353" s="1">
        <f>IF(ISNUMBER(Pay_Item_Search_Text),IF(ISNUMBER(IF(FIND(Pay_Item_Search_Text,B3353)=1,1, "FALSE")),MAX(G$4:$G3352)+1,IF(ISNUMBER(Pay_Item_Search_Text),0,IF(ISNUMBER(SEARCH(Pay_Item_Search_Text,H3353)),MAX(G$4:$G3352)+1,0))),IF(ISNUMBER(Pay_Item_Search_Text),0,IF(ISNUMBER(SEARCH(Pay_Item_Search_Text,H3353)),MAX(G$4:$G3352)+1,0)))</f>
        <v>3349</v>
      </c>
      <c r="H3353" s="1" t="str">
        <f>IF(Table_PayItems[[#This Row],[Description]]="_","_ Unique Item - "&amp;Table_PayItems[[#This Row],[Item]]&amp;" - $"&amp;Table_PayItems[[#This Row],[Unit]],Table_PayItems[[#This Row],[Description]]&amp;" - $"&amp;Table_PayItems[[#This Row],[Unit]])</f>
        <v>Malus Sentinel, 1 3/4 inch - $Ea</v>
      </c>
      <c r="I3353" s="29" t="str">
        <f>IFERROR(VLOOKUP(ROWS($M$5:M3353),Table_PayItems[[Search Key]:[Concentrated Name]],2,FALSE),"")</f>
        <v>Malus Sentinel, 1 3/4 inch - $Ea</v>
      </c>
      <c r="J3353" s="1"/>
      <c r="K3353" s="1"/>
      <c r="L3353" s="22">
        <f>IF(ISNUMBER(SEARCH(Pay_Item_Search_Text_2,M3353)),MAX($L$4:L3352)+1,0)</f>
        <v>0</v>
      </c>
      <c r="M3353" s="1" t="str">
        <f>IFERROR(VLOOKUP(ROWS($M$5:M3353),Table_PayItems[[Search Key]:[Concentrated Name]],2,FALSE),"")</f>
        <v>Malus Sentinel, 1 3/4 inch - $Ea</v>
      </c>
      <c r="N3353" s="1" t="str">
        <f>IFERROR(VLOOKUP(ROWS($M$5:N3353),$L$5:$M$7000,2,FALSE),"")</f>
        <v/>
      </c>
      <c r="O3353" s="1" t="str">
        <f>IFERROR(VLOOKUP(ROWS($O$5:O3353),$K$5:$L$7000,2,FALSE),"")</f>
        <v/>
      </c>
    </row>
    <row r="3354" spans="2:15" ht="15" customHeight="1" x14ac:dyDescent="0.25">
      <c r="B3354" s="178" t="s">
        <v>12857</v>
      </c>
      <c r="C3354" s="178" t="s">
        <v>88</v>
      </c>
      <c r="D3354" s="178" t="s">
        <v>7436</v>
      </c>
      <c r="E3354" s="178" t="s">
        <v>6993</v>
      </c>
      <c r="F3354" s="178" t="s">
        <v>17</v>
      </c>
      <c r="G3354" s="1">
        <f>IF(ISNUMBER(Pay_Item_Search_Text),IF(ISNUMBER(IF(FIND(Pay_Item_Search_Text,B3354)=1,1, "FALSE")),MAX(G$4:$G3353)+1,IF(ISNUMBER(Pay_Item_Search_Text),0,IF(ISNUMBER(SEARCH(Pay_Item_Search_Text,H3354)),MAX(G$4:$G3353)+1,0))),IF(ISNUMBER(Pay_Item_Search_Text),0,IF(ISNUMBER(SEARCH(Pay_Item_Search_Text,H3354)),MAX(G$4:$G3353)+1,0)))</f>
        <v>3350</v>
      </c>
      <c r="H3354" s="1" t="str">
        <f>IF(Table_PayItems[[#This Row],[Description]]="_","_ Unique Item - "&amp;Table_PayItems[[#This Row],[Item]]&amp;" - $"&amp;Table_PayItems[[#This Row],[Unit]],Table_PayItems[[#This Row],[Description]]&amp;" - $"&amp;Table_PayItems[[#This Row],[Unit]])</f>
        <v>Malus Sentinel, 2 inch - $Ea</v>
      </c>
      <c r="I3354" s="29" t="str">
        <f>IFERROR(VLOOKUP(ROWS($M$5:M3354),Table_PayItems[[Search Key]:[Concentrated Name]],2,FALSE),"")</f>
        <v>Malus Sentinel, 2 inch - $Ea</v>
      </c>
      <c r="J3354" s="1"/>
      <c r="K3354" s="1"/>
      <c r="L3354" s="22">
        <f>IF(ISNUMBER(SEARCH(Pay_Item_Search_Text_2,M3354)),MAX($L$4:L3353)+1,0)</f>
        <v>0</v>
      </c>
      <c r="M3354" s="1" t="str">
        <f>IFERROR(VLOOKUP(ROWS($M$5:M3354),Table_PayItems[[Search Key]:[Concentrated Name]],2,FALSE),"")</f>
        <v>Malus Sentinel, 2 inch - $Ea</v>
      </c>
      <c r="N3354" s="1" t="str">
        <f>IFERROR(VLOOKUP(ROWS($M$5:N3354),$L$5:$M$7000,2,FALSE),"")</f>
        <v/>
      </c>
      <c r="O3354" s="1" t="str">
        <f>IFERROR(VLOOKUP(ROWS($O$5:O3354),$K$5:$L$7000,2,FALSE),"")</f>
        <v/>
      </c>
    </row>
    <row r="3355" spans="2:15" ht="15" customHeight="1" x14ac:dyDescent="0.25">
      <c r="B3355" s="178" t="s">
        <v>12858</v>
      </c>
      <c r="C3355" s="178" t="s">
        <v>88</v>
      </c>
      <c r="D3355" s="178" t="s">
        <v>7437</v>
      </c>
      <c r="E3355" s="178" t="s">
        <v>6993</v>
      </c>
      <c r="F3355" s="178" t="s">
        <v>17</v>
      </c>
      <c r="G3355" s="1">
        <f>IF(ISNUMBER(Pay_Item_Search_Text),IF(ISNUMBER(IF(FIND(Pay_Item_Search_Text,B3355)=1,1, "FALSE")),MAX(G$4:$G3354)+1,IF(ISNUMBER(Pay_Item_Search_Text),0,IF(ISNUMBER(SEARCH(Pay_Item_Search_Text,H3355)),MAX(G$4:$G3354)+1,0))),IF(ISNUMBER(Pay_Item_Search_Text),0,IF(ISNUMBER(SEARCH(Pay_Item_Search_Text,H3355)),MAX(G$4:$G3354)+1,0)))</f>
        <v>3351</v>
      </c>
      <c r="H3355" s="1" t="str">
        <f>IF(Table_PayItems[[#This Row],[Description]]="_","_ Unique Item - "&amp;Table_PayItems[[#This Row],[Item]]&amp;" - $"&amp;Table_PayItems[[#This Row],[Unit]],Table_PayItems[[#This Row],[Description]]&amp;" - $"&amp;Table_PayItems[[#This Row],[Unit]])</f>
        <v>Malus Snowdrift, 1 1/2 inch - $Ea</v>
      </c>
      <c r="I3355" s="29" t="str">
        <f>IFERROR(VLOOKUP(ROWS($M$5:M3355),Table_PayItems[[Search Key]:[Concentrated Name]],2,FALSE),"")</f>
        <v>Malus Snowdrift, 1 1/2 inch - $Ea</v>
      </c>
      <c r="J3355" s="1"/>
      <c r="K3355" s="1"/>
      <c r="L3355" s="22">
        <f>IF(ISNUMBER(SEARCH(Pay_Item_Search_Text_2,M3355)),MAX($L$4:L3354)+1,0)</f>
        <v>0</v>
      </c>
      <c r="M3355" s="1" t="str">
        <f>IFERROR(VLOOKUP(ROWS($M$5:M3355),Table_PayItems[[Search Key]:[Concentrated Name]],2,FALSE),"")</f>
        <v>Malus Snowdrift, 1 1/2 inch - $Ea</v>
      </c>
      <c r="N3355" s="1" t="str">
        <f>IFERROR(VLOOKUP(ROWS($M$5:N3355),$L$5:$M$7000,2,FALSE),"")</f>
        <v/>
      </c>
      <c r="O3355" s="1" t="str">
        <f>IFERROR(VLOOKUP(ROWS($O$5:O3355),$K$5:$L$7000,2,FALSE),"")</f>
        <v/>
      </c>
    </row>
    <row r="3356" spans="2:15" ht="15" customHeight="1" x14ac:dyDescent="0.25">
      <c r="B3356" s="178" t="s">
        <v>12859</v>
      </c>
      <c r="C3356" s="178" t="s">
        <v>88</v>
      </c>
      <c r="D3356" s="178" t="s">
        <v>7438</v>
      </c>
      <c r="E3356" s="178" t="s">
        <v>6993</v>
      </c>
      <c r="F3356" s="178" t="s">
        <v>17</v>
      </c>
      <c r="G3356" s="1">
        <f>IF(ISNUMBER(Pay_Item_Search_Text),IF(ISNUMBER(IF(FIND(Pay_Item_Search_Text,B3356)=1,1, "FALSE")),MAX(G$4:$G3355)+1,IF(ISNUMBER(Pay_Item_Search_Text),0,IF(ISNUMBER(SEARCH(Pay_Item_Search_Text,H3356)),MAX(G$4:$G3355)+1,0))),IF(ISNUMBER(Pay_Item_Search_Text),0,IF(ISNUMBER(SEARCH(Pay_Item_Search_Text,H3356)),MAX(G$4:$G3355)+1,0)))</f>
        <v>3352</v>
      </c>
      <c r="H3356" s="1" t="str">
        <f>IF(Table_PayItems[[#This Row],[Description]]="_","_ Unique Item - "&amp;Table_PayItems[[#This Row],[Item]]&amp;" - $"&amp;Table_PayItems[[#This Row],[Unit]],Table_PayItems[[#This Row],[Description]]&amp;" - $"&amp;Table_PayItems[[#This Row],[Unit]])</f>
        <v>Malus Snowdrift, 1 3/4 inch - $Ea</v>
      </c>
      <c r="I3356" s="29" t="str">
        <f>IFERROR(VLOOKUP(ROWS($M$5:M3356),Table_PayItems[[Search Key]:[Concentrated Name]],2,FALSE),"")</f>
        <v>Malus Snowdrift, 1 3/4 inch - $Ea</v>
      </c>
      <c r="J3356" s="1"/>
      <c r="K3356" s="1"/>
      <c r="L3356" s="22">
        <f>IF(ISNUMBER(SEARCH(Pay_Item_Search_Text_2,M3356)),MAX($L$4:L3355)+1,0)</f>
        <v>0</v>
      </c>
      <c r="M3356" s="1" t="str">
        <f>IFERROR(VLOOKUP(ROWS($M$5:M3356),Table_PayItems[[Search Key]:[Concentrated Name]],2,FALSE),"")</f>
        <v>Malus Snowdrift, 1 3/4 inch - $Ea</v>
      </c>
      <c r="N3356" s="1" t="str">
        <f>IFERROR(VLOOKUP(ROWS($M$5:N3356),$L$5:$M$7000,2,FALSE),"")</f>
        <v/>
      </c>
      <c r="O3356" s="1" t="str">
        <f>IFERROR(VLOOKUP(ROWS($O$5:O3356),$K$5:$L$7000,2,FALSE),"")</f>
        <v/>
      </c>
    </row>
    <row r="3357" spans="2:15" ht="15" customHeight="1" x14ac:dyDescent="0.25">
      <c r="B3357" s="178" t="s">
        <v>12860</v>
      </c>
      <c r="C3357" s="178" t="s">
        <v>88</v>
      </c>
      <c r="D3357" s="178" t="s">
        <v>7439</v>
      </c>
      <c r="E3357" s="178" t="s">
        <v>6993</v>
      </c>
      <c r="F3357" s="178" t="s">
        <v>17</v>
      </c>
      <c r="G3357" s="1">
        <f>IF(ISNUMBER(Pay_Item_Search_Text),IF(ISNUMBER(IF(FIND(Pay_Item_Search_Text,B3357)=1,1, "FALSE")),MAX(G$4:$G3356)+1,IF(ISNUMBER(Pay_Item_Search_Text),0,IF(ISNUMBER(SEARCH(Pay_Item_Search_Text,H3357)),MAX(G$4:$G3356)+1,0))),IF(ISNUMBER(Pay_Item_Search_Text),0,IF(ISNUMBER(SEARCH(Pay_Item_Search_Text,H3357)),MAX(G$4:$G3356)+1,0)))</f>
        <v>3353</v>
      </c>
      <c r="H3357" s="1" t="str">
        <f>IF(Table_PayItems[[#This Row],[Description]]="_","_ Unique Item - "&amp;Table_PayItems[[#This Row],[Item]]&amp;" - $"&amp;Table_PayItems[[#This Row],[Unit]],Table_PayItems[[#This Row],[Description]]&amp;" - $"&amp;Table_PayItems[[#This Row],[Unit]])</f>
        <v>Malus Snowdrift, 2 inch - $Ea</v>
      </c>
      <c r="I3357" s="29" t="str">
        <f>IFERROR(VLOOKUP(ROWS($M$5:M3357),Table_PayItems[[Search Key]:[Concentrated Name]],2,FALSE),"")</f>
        <v>Malus Snowdrift, 2 inch - $Ea</v>
      </c>
      <c r="J3357" s="1"/>
      <c r="K3357" s="1"/>
      <c r="L3357" s="22">
        <f>IF(ISNUMBER(SEARCH(Pay_Item_Search_Text_2,M3357)),MAX($L$4:L3356)+1,0)</f>
        <v>0</v>
      </c>
      <c r="M3357" s="1" t="str">
        <f>IFERROR(VLOOKUP(ROWS($M$5:M3357),Table_PayItems[[Search Key]:[Concentrated Name]],2,FALSE),"")</f>
        <v>Malus Snowdrift, 2 inch - $Ea</v>
      </c>
      <c r="N3357" s="1" t="str">
        <f>IFERROR(VLOOKUP(ROWS($M$5:N3357),$L$5:$M$7000,2,FALSE),"")</f>
        <v/>
      </c>
      <c r="O3357" s="1" t="str">
        <f>IFERROR(VLOOKUP(ROWS($O$5:O3357),$K$5:$L$7000,2,FALSE),"")</f>
        <v/>
      </c>
    </row>
    <row r="3358" spans="2:15" ht="15" customHeight="1" x14ac:dyDescent="0.25">
      <c r="B3358" s="178" t="s">
        <v>12861</v>
      </c>
      <c r="C3358" s="178" t="s">
        <v>88</v>
      </c>
      <c r="D3358" s="178" t="s">
        <v>7440</v>
      </c>
      <c r="E3358" s="178" t="s">
        <v>6993</v>
      </c>
      <c r="F3358" s="178" t="s">
        <v>17</v>
      </c>
      <c r="G3358" s="1">
        <f>IF(ISNUMBER(Pay_Item_Search_Text),IF(ISNUMBER(IF(FIND(Pay_Item_Search_Text,B3358)=1,1, "FALSE")),MAX(G$4:$G3357)+1,IF(ISNUMBER(Pay_Item_Search_Text),0,IF(ISNUMBER(SEARCH(Pay_Item_Search_Text,H3358)),MAX(G$4:$G3357)+1,0))),IF(ISNUMBER(Pay_Item_Search_Text),0,IF(ISNUMBER(SEARCH(Pay_Item_Search_Text,H3358)),MAX(G$4:$G3357)+1,0)))</f>
        <v>3354</v>
      </c>
      <c r="H3358" s="1" t="str">
        <f>IF(Table_PayItems[[#This Row],[Description]]="_","_ Unique Item - "&amp;Table_PayItems[[#This Row],[Item]]&amp;" - $"&amp;Table_PayItems[[#This Row],[Unit]],Table_PayItems[[#This Row],[Description]]&amp;" - $"&amp;Table_PayItems[[#This Row],[Unit]])</f>
        <v>Malus Spring Snow, 1 1/2 inch - $Ea</v>
      </c>
      <c r="I3358" s="29" t="str">
        <f>IFERROR(VLOOKUP(ROWS($M$5:M3358),Table_PayItems[[Search Key]:[Concentrated Name]],2,FALSE),"")</f>
        <v>Malus Spring Snow, 1 1/2 inch - $Ea</v>
      </c>
      <c r="J3358" s="1"/>
      <c r="K3358" s="1"/>
      <c r="L3358" s="22">
        <f>IF(ISNUMBER(SEARCH(Pay_Item_Search_Text_2,M3358)),MAX($L$4:L3357)+1,0)</f>
        <v>0</v>
      </c>
      <c r="M3358" s="1" t="str">
        <f>IFERROR(VLOOKUP(ROWS($M$5:M3358),Table_PayItems[[Search Key]:[Concentrated Name]],2,FALSE),"")</f>
        <v>Malus Spring Snow, 1 1/2 inch - $Ea</v>
      </c>
      <c r="N3358" s="1" t="str">
        <f>IFERROR(VLOOKUP(ROWS($M$5:N3358),$L$5:$M$7000,2,FALSE),"")</f>
        <v/>
      </c>
      <c r="O3358" s="1" t="str">
        <f>IFERROR(VLOOKUP(ROWS($O$5:O3358),$K$5:$L$7000,2,FALSE),"")</f>
        <v/>
      </c>
    </row>
    <row r="3359" spans="2:15" ht="15" customHeight="1" x14ac:dyDescent="0.25">
      <c r="B3359" s="178" t="s">
        <v>12862</v>
      </c>
      <c r="C3359" s="178" t="s">
        <v>88</v>
      </c>
      <c r="D3359" s="178" t="s">
        <v>7441</v>
      </c>
      <c r="E3359" s="178" t="s">
        <v>6993</v>
      </c>
      <c r="F3359" s="178" t="s">
        <v>17</v>
      </c>
      <c r="G3359" s="1">
        <f>IF(ISNUMBER(Pay_Item_Search_Text),IF(ISNUMBER(IF(FIND(Pay_Item_Search_Text,B3359)=1,1, "FALSE")),MAX(G$4:$G3358)+1,IF(ISNUMBER(Pay_Item_Search_Text),0,IF(ISNUMBER(SEARCH(Pay_Item_Search_Text,H3359)),MAX(G$4:$G3358)+1,0))),IF(ISNUMBER(Pay_Item_Search_Text),0,IF(ISNUMBER(SEARCH(Pay_Item_Search_Text,H3359)),MAX(G$4:$G3358)+1,0)))</f>
        <v>3355</v>
      </c>
      <c r="H3359" s="1" t="str">
        <f>IF(Table_PayItems[[#This Row],[Description]]="_","_ Unique Item - "&amp;Table_PayItems[[#This Row],[Item]]&amp;" - $"&amp;Table_PayItems[[#This Row],[Unit]],Table_PayItems[[#This Row],[Description]]&amp;" - $"&amp;Table_PayItems[[#This Row],[Unit]])</f>
        <v>Malus Spring Snow, 1 3/4 inch - $Ea</v>
      </c>
      <c r="I3359" s="29" t="str">
        <f>IFERROR(VLOOKUP(ROWS($M$5:M3359),Table_PayItems[[Search Key]:[Concentrated Name]],2,FALSE),"")</f>
        <v>Malus Spring Snow, 1 3/4 inch - $Ea</v>
      </c>
      <c r="J3359" s="1"/>
      <c r="K3359" s="1"/>
      <c r="L3359" s="22">
        <f>IF(ISNUMBER(SEARCH(Pay_Item_Search_Text_2,M3359)),MAX($L$4:L3358)+1,0)</f>
        <v>0</v>
      </c>
      <c r="M3359" s="1" t="str">
        <f>IFERROR(VLOOKUP(ROWS($M$5:M3359),Table_PayItems[[Search Key]:[Concentrated Name]],2,FALSE),"")</f>
        <v>Malus Spring Snow, 1 3/4 inch - $Ea</v>
      </c>
      <c r="N3359" s="1" t="str">
        <f>IFERROR(VLOOKUP(ROWS($M$5:N3359),$L$5:$M$7000,2,FALSE),"")</f>
        <v/>
      </c>
      <c r="O3359" s="1" t="str">
        <f>IFERROR(VLOOKUP(ROWS($O$5:O3359),$K$5:$L$7000,2,FALSE),"")</f>
        <v/>
      </c>
    </row>
    <row r="3360" spans="2:15" ht="15" customHeight="1" x14ac:dyDescent="0.25">
      <c r="B3360" s="178" t="s">
        <v>12863</v>
      </c>
      <c r="C3360" s="178" t="s">
        <v>88</v>
      </c>
      <c r="D3360" s="178" t="s">
        <v>7442</v>
      </c>
      <c r="E3360" s="178" t="s">
        <v>6993</v>
      </c>
      <c r="F3360" s="178" t="s">
        <v>17</v>
      </c>
      <c r="G3360" s="1">
        <f>IF(ISNUMBER(Pay_Item_Search_Text),IF(ISNUMBER(IF(FIND(Pay_Item_Search_Text,B3360)=1,1, "FALSE")),MAX(G$4:$G3359)+1,IF(ISNUMBER(Pay_Item_Search_Text),0,IF(ISNUMBER(SEARCH(Pay_Item_Search_Text,H3360)),MAX(G$4:$G3359)+1,0))),IF(ISNUMBER(Pay_Item_Search_Text),0,IF(ISNUMBER(SEARCH(Pay_Item_Search_Text,H3360)),MAX(G$4:$G3359)+1,0)))</f>
        <v>3356</v>
      </c>
      <c r="H3360" s="1" t="str">
        <f>IF(Table_PayItems[[#This Row],[Description]]="_","_ Unique Item - "&amp;Table_PayItems[[#This Row],[Item]]&amp;" - $"&amp;Table_PayItems[[#This Row],[Unit]],Table_PayItems[[#This Row],[Description]]&amp;" - $"&amp;Table_PayItems[[#This Row],[Unit]])</f>
        <v>Malus Spring Snow, 2 inch - $Ea</v>
      </c>
      <c r="I3360" s="29" t="str">
        <f>IFERROR(VLOOKUP(ROWS($M$5:M3360),Table_PayItems[[Search Key]:[Concentrated Name]],2,FALSE),"")</f>
        <v>Malus Spring Snow, 2 inch - $Ea</v>
      </c>
      <c r="J3360" s="1"/>
      <c r="K3360" s="1"/>
      <c r="L3360" s="22">
        <f>IF(ISNUMBER(SEARCH(Pay_Item_Search_Text_2,M3360)),MAX($L$4:L3359)+1,0)</f>
        <v>0</v>
      </c>
      <c r="M3360" s="1" t="str">
        <f>IFERROR(VLOOKUP(ROWS($M$5:M3360),Table_PayItems[[Search Key]:[Concentrated Name]],2,FALSE),"")</f>
        <v>Malus Spring Snow, 2 inch - $Ea</v>
      </c>
      <c r="N3360" s="1" t="str">
        <f>IFERROR(VLOOKUP(ROWS($M$5:N3360),$L$5:$M$7000,2,FALSE),"")</f>
        <v/>
      </c>
      <c r="O3360" s="1" t="str">
        <f>IFERROR(VLOOKUP(ROWS($O$5:O3360),$K$5:$L$7000,2,FALSE),"")</f>
        <v/>
      </c>
    </row>
    <row r="3361" spans="2:15" ht="15" customHeight="1" x14ac:dyDescent="0.25">
      <c r="B3361" s="178" t="s">
        <v>12864</v>
      </c>
      <c r="C3361" s="178" t="s">
        <v>88</v>
      </c>
      <c r="D3361" s="178" t="s">
        <v>7443</v>
      </c>
      <c r="E3361" s="178" t="s">
        <v>6993</v>
      </c>
      <c r="F3361" s="178" t="s">
        <v>17</v>
      </c>
      <c r="G3361" s="1">
        <f>IF(ISNUMBER(Pay_Item_Search_Text),IF(ISNUMBER(IF(FIND(Pay_Item_Search_Text,B3361)=1,1, "FALSE")),MAX(G$4:$G3360)+1,IF(ISNUMBER(Pay_Item_Search_Text),0,IF(ISNUMBER(SEARCH(Pay_Item_Search_Text,H3361)),MAX(G$4:$G3360)+1,0))),IF(ISNUMBER(Pay_Item_Search_Text),0,IF(ISNUMBER(SEARCH(Pay_Item_Search_Text,H3361)),MAX(G$4:$G3360)+1,0)))</f>
        <v>3357</v>
      </c>
      <c r="H3361" s="1" t="str">
        <f>IF(Table_PayItems[[#This Row],[Description]]="_","_ Unique Item - "&amp;Table_PayItems[[#This Row],[Item]]&amp;" - $"&amp;Table_PayItems[[#This Row],[Unit]],Table_PayItems[[#This Row],[Description]]&amp;" - $"&amp;Table_PayItems[[#This Row],[Unit]])</f>
        <v>Malus Sugar Tyme, 1 1/2 inch - $Ea</v>
      </c>
      <c r="I3361" s="29" t="str">
        <f>IFERROR(VLOOKUP(ROWS($M$5:M3361),Table_PayItems[[Search Key]:[Concentrated Name]],2,FALSE),"")</f>
        <v>Malus Sugar Tyme, 1 1/2 inch - $Ea</v>
      </c>
      <c r="J3361" s="1"/>
      <c r="K3361" s="1"/>
      <c r="L3361" s="22">
        <f>IF(ISNUMBER(SEARCH(Pay_Item_Search_Text_2,M3361)),MAX($L$4:L3360)+1,0)</f>
        <v>0</v>
      </c>
      <c r="M3361" s="1" t="str">
        <f>IFERROR(VLOOKUP(ROWS($M$5:M3361),Table_PayItems[[Search Key]:[Concentrated Name]],2,FALSE),"")</f>
        <v>Malus Sugar Tyme, 1 1/2 inch - $Ea</v>
      </c>
      <c r="N3361" s="1" t="str">
        <f>IFERROR(VLOOKUP(ROWS($M$5:N3361),$L$5:$M$7000,2,FALSE),"")</f>
        <v/>
      </c>
      <c r="O3361" s="1" t="str">
        <f>IFERROR(VLOOKUP(ROWS($O$5:O3361),$K$5:$L$7000,2,FALSE),"")</f>
        <v/>
      </c>
    </row>
    <row r="3362" spans="2:15" ht="15" customHeight="1" x14ac:dyDescent="0.25">
      <c r="B3362" s="178" t="s">
        <v>12865</v>
      </c>
      <c r="C3362" s="178" t="s">
        <v>88</v>
      </c>
      <c r="D3362" s="178" t="s">
        <v>7444</v>
      </c>
      <c r="E3362" s="178" t="s">
        <v>6993</v>
      </c>
      <c r="F3362" s="178" t="s">
        <v>17</v>
      </c>
      <c r="G3362" s="1">
        <f>IF(ISNUMBER(Pay_Item_Search_Text),IF(ISNUMBER(IF(FIND(Pay_Item_Search_Text,B3362)=1,1, "FALSE")),MAX(G$4:$G3361)+1,IF(ISNUMBER(Pay_Item_Search_Text),0,IF(ISNUMBER(SEARCH(Pay_Item_Search_Text,H3362)),MAX(G$4:$G3361)+1,0))),IF(ISNUMBER(Pay_Item_Search_Text),0,IF(ISNUMBER(SEARCH(Pay_Item_Search_Text,H3362)),MAX(G$4:$G3361)+1,0)))</f>
        <v>3358</v>
      </c>
      <c r="H3362" s="1" t="str">
        <f>IF(Table_PayItems[[#This Row],[Description]]="_","_ Unique Item - "&amp;Table_PayItems[[#This Row],[Item]]&amp;" - $"&amp;Table_PayItems[[#This Row],[Unit]],Table_PayItems[[#This Row],[Description]]&amp;" - $"&amp;Table_PayItems[[#This Row],[Unit]])</f>
        <v>Malus Sugar Tyme, 1 3/4 inch - $Ea</v>
      </c>
      <c r="I3362" s="29" t="str">
        <f>IFERROR(VLOOKUP(ROWS($M$5:M3362),Table_PayItems[[Search Key]:[Concentrated Name]],2,FALSE),"")</f>
        <v>Malus Sugar Tyme, 1 3/4 inch - $Ea</v>
      </c>
      <c r="J3362" s="1"/>
      <c r="K3362" s="1"/>
      <c r="L3362" s="22">
        <f>IF(ISNUMBER(SEARCH(Pay_Item_Search_Text_2,M3362)),MAX($L$4:L3361)+1,0)</f>
        <v>0</v>
      </c>
      <c r="M3362" s="1" t="str">
        <f>IFERROR(VLOOKUP(ROWS($M$5:M3362),Table_PayItems[[Search Key]:[Concentrated Name]],2,FALSE),"")</f>
        <v>Malus Sugar Tyme, 1 3/4 inch - $Ea</v>
      </c>
      <c r="N3362" s="1" t="str">
        <f>IFERROR(VLOOKUP(ROWS($M$5:N3362),$L$5:$M$7000,2,FALSE),"")</f>
        <v/>
      </c>
      <c r="O3362" s="1" t="str">
        <f>IFERROR(VLOOKUP(ROWS($O$5:O3362),$K$5:$L$7000,2,FALSE),"")</f>
        <v/>
      </c>
    </row>
    <row r="3363" spans="2:15" ht="15" customHeight="1" x14ac:dyDescent="0.25">
      <c r="B3363" s="178" t="s">
        <v>12866</v>
      </c>
      <c r="C3363" s="178" t="s">
        <v>88</v>
      </c>
      <c r="D3363" s="178" t="s">
        <v>7445</v>
      </c>
      <c r="E3363" s="178" t="s">
        <v>6993</v>
      </c>
      <c r="F3363" s="178" t="s">
        <v>17</v>
      </c>
      <c r="G3363" s="1">
        <f>IF(ISNUMBER(Pay_Item_Search_Text),IF(ISNUMBER(IF(FIND(Pay_Item_Search_Text,B3363)=1,1, "FALSE")),MAX(G$4:$G3362)+1,IF(ISNUMBER(Pay_Item_Search_Text),0,IF(ISNUMBER(SEARCH(Pay_Item_Search_Text,H3363)),MAX(G$4:$G3362)+1,0))),IF(ISNUMBER(Pay_Item_Search_Text),0,IF(ISNUMBER(SEARCH(Pay_Item_Search_Text,H3363)),MAX(G$4:$G3362)+1,0)))</f>
        <v>3359</v>
      </c>
      <c r="H3363" s="1" t="str">
        <f>IF(Table_PayItems[[#This Row],[Description]]="_","_ Unique Item - "&amp;Table_PayItems[[#This Row],[Item]]&amp;" - $"&amp;Table_PayItems[[#This Row],[Unit]],Table_PayItems[[#This Row],[Description]]&amp;" - $"&amp;Table_PayItems[[#This Row],[Unit]])</f>
        <v>Malus Sugar Tyme, 2 inch - $Ea</v>
      </c>
      <c r="I3363" s="29" t="str">
        <f>IFERROR(VLOOKUP(ROWS($M$5:M3363),Table_PayItems[[Search Key]:[Concentrated Name]],2,FALSE),"")</f>
        <v>Malus Sugar Tyme, 2 inch - $Ea</v>
      </c>
      <c r="J3363" s="1"/>
      <c r="K3363" s="1"/>
      <c r="L3363" s="22">
        <f>IF(ISNUMBER(SEARCH(Pay_Item_Search_Text_2,M3363)),MAX($L$4:L3362)+1,0)</f>
        <v>0</v>
      </c>
      <c r="M3363" s="1" t="str">
        <f>IFERROR(VLOOKUP(ROWS($M$5:M3363),Table_PayItems[[Search Key]:[Concentrated Name]],2,FALSE),"")</f>
        <v>Malus Sugar Tyme, 2 inch - $Ea</v>
      </c>
      <c r="N3363" s="1" t="str">
        <f>IFERROR(VLOOKUP(ROWS($M$5:N3363),$L$5:$M$7000,2,FALSE),"")</f>
        <v/>
      </c>
      <c r="O3363" s="1" t="str">
        <f>IFERROR(VLOOKUP(ROWS($O$5:O3363),$K$5:$L$7000,2,FALSE),"")</f>
        <v/>
      </c>
    </row>
    <row r="3364" spans="2:15" ht="15" customHeight="1" x14ac:dyDescent="0.25">
      <c r="B3364" s="178" t="s">
        <v>12867</v>
      </c>
      <c r="C3364" s="178" t="s">
        <v>88</v>
      </c>
      <c r="D3364" s="178" t="s">
        <v>7446</v>
      </c>
      <c r="E3364" s="178" t="s">
        <v>6993</v>
      </c>
      <c r="F3364" s="178" t="s">
        <v>17</v>
      </c>
      <c r="G3364" s="1">
        <f>IF(ISNUMBER(Pay_Item_Search_Text),IF(ISNUMBER(IF(FIND(Pay_Item_Search_Text,B3364)=1,1, "FALSE")),MAX(G$4:$G3363)+1,IF(ISNUMBER(Pay_Item_Search_Text),0,IF(ISNUMBER(SEARCH(Pay_Item_Search_Text,H3364)),MAX(G$4:$G3363)+1,0))),IF(ISNUMBER(Pay_Item_Search_Text),0,IF(ISNUMBER(SEARCH(Pay_Item_Search_Text,H3364)),MAX(G$4:$G3363)+1,0)))</f>
        <v>3360</v>
      </c>
      <c r="H3364" s="1" t="str">
        <f>IF(Table_PayItems[[#This Row],[Description]]="_","_ Unique Item - "&amp;Table_PayItems[[#This Row],[Item]]&amp;" - $"&amp;Table_PayItems[[#This Row],[Unit]],Table_PayItems[[#This Row],[Description]]&amp;" - $"&amp;Table_PayItems[[#This Row],[Unit]])</f>
        <v>Malus White Angel, 1 1/2 inch - $Ea</v>
      </c>
      <c r="I3364" s="29" t="str">
        <f>IFERROR(VLOOKUP(ROWS($M$5:M3364),Table_PayItems[[Search Key]:[Concentrated Name]],2,FALSE),"")</f>
        <v>Malus White Angel, 1 1/2 inch - $Ea</v>
      </c>
      <c r="J3364" s="1"/>
      <c r="K3364" s="1"/>
      <c r="L3364" s="22">
        <f>IF(ISNUMBER(SEARCH(Pay_Item_Search_Text_2,M3364)),MAX($L$4:L3363)+1,0)</f>
        <v>0</v>
      </c>
      <c r="M3364" s="1" t="str">
        <f>IFERROR(VLOOKUP(ROWS($M$5:M3364),Table_PayItems[[Search Key]:[Concentrated Name]],2,FALSE),"")</f>
        <v>Malus White Angel, 1 1/2 inch - $Ea</v>
      </c>
      <c r="N3364" s="1" t="str">
        <f>IFERROR(VLOOKUP(ROWS($M$5:N3364),$L$5:$M$7000,2,FALSE),"")</f>
        <v/>
      </c>
      <c r="O3364" s="1" t="str">
        <f>IFERROR(VLOOKUP(ROWS($O$5:O3364),$K$5:$L$7000,2,FALSE),"")</f>
        <v/>
      </c>
    </row>
    <row r="3365" spans="2:15" ht="15" customHeight="1" x14ac:dyDescent="0.25">
      <c r="B3365" s="178" t="s">
        <v>12868</v>
      </c>
      <c r="C3365" s="178" t="s">
        <v>88</v>
      </c>
      <c r="D3365" s="178" t="s">
        <v>7447</v>
      </c>
      <c r="E3365" s="178" t="s">
        <v>6993</v>
      </c>
      <c r="F3365" s="178" t="s">
        <v>17</v>
      </c>
      <c r="G3365" s="1">
        <f>IF(ISNUMBER(Pay_Item_Search_Text),IF(ISNUMBER(IF(FIND(Pay_Item_Search_Text,B3365)=1,1, "FALSE")),MAX(G$4:$G3364)+1,IF(ISNUMBER(Pay_Item_Search_Text),0,IF(ISNUMBER(SEARCH(Pay_Item_Search_Text,H3365)),MAX(G$4:$G3364)+1,0))),IF(ISNUMBER(Pay_Item_Search_Text),0,IF(ISNUMBER(SEARCH(Pay_Item_Search_Text,H3365)),MAX(G$4:$G3364)+1,0)))</f>
        <v>3361</v>
      </c>
      <c r="H3365" s="1" t="str">
        <f>IF(Table_PayItems[[#This Row],[Description]]="_","_ Unique Item - "&amp;Table_PayItems[[#This Row],[Item]]&amp;" - $"&amp;Table_PayItems[[#This Row],[Unit]],Table_PayItems[[#This Row],[Description]]&amp;" - $"&amp;Table_PayItems[[#This Row],[Unit]])</f>
        <v>Malus White Angel, 1 3/4 inch - $Ea</v>
      </c>
      <c r="I3365" s="29" t="str">
        <f>IFERROR(VLOOKUP(ROWS($M$5:M3365),Table_PayItems[[Search Key]:[Concentrated Name]],2,FALSE),"")</f>
        <v>Malus White Angel, 1 3/4 inch - $Ea</v>
      </c>
      <c r="J3365" s="1"/>
      <c r="K3365" s="1"/>
      <c r="L3365" s="22">
        <f>IF(ISNUMBER(SEARCH(Pay_Item_Search_Text_2,M3365)),MAX($L$4:L3364)+1,0)</f>
        <v>0</v>
      </c>
      <c r="M3365" s="1" t="str">
        <f>IFERROR(VLOOKUP(ROWS($M$5:M3365),Table_PayItems[[Search Key]:[Concentrated Name]],2,FALSE),"")</f>
        <v>Malus White Angel, 1 3/4 inch - $Ea</v>
      </c>
      <c r="N3365" s="1" t="str">
        <f>IFERROR(VLOOKUP(ROWS($M$5:N3365),$L$5:$M$7000,2,FALSE),"")</f>
        <v/>
      </c>
      <c r="O3365" s="1" t="str">
        <f>IFERROR(VLOOKUP(ROWS($O$5:O3365),$K$5:$L$7000,2,FALSE),"")</f>
        <v/>
      </c>
    </row>
    <row r="3366" spans="2:15" ht="15" customHeight="1" x14ac:dyDescent="0.25">
      <c r="B3366" s="178" t="s">
        <v>12869</v>
      </c>
      <c r="C3366" s="178" t="s">
        <v>88</v>
      </c>
      <c r="D3366" s="178" t="s">
        <v>7448</v>
      </c>
      <c r="E3366" s="178" t="s">
        <v>6993</v>
      </c>
      <c r="F3366" s="178" t="s">
        <v>17</v>
      </c>
      <c r="G3366" s="1">
        <f>IF(ISNUMBER(Pay_Item_Search_Text),IF(ISNUMBER(IF(FIND(Pay_Item_Search_Text,B3366)=1,1, "FALSE")),MAX(G$4:$G3365)+1,IF(ISNUMBER(Pay_Item_Search_Text),0,IF(ISNUMBER(SEARCH(Pay_Item_Search_Text,H3366)),MAX(G$4:$G3365)+1,0))),IF(ISNUMBER(Pay_Item_Search_Text),0,IF(ISNUMBER(SEARCH(Pay_Item_Search_Text,H3366)),MAX(G$4:$G3365)+1,0)))</f>
        <v>3362</v>
      </c>
      <c r="H3366" s="1" t="str">
        <f>IF(Table_PayItems[[#This Row],[Description]]="_","_ Unique Item - "&amp;Table_PayItems[[#This Row],[Item]]&amp;" - $"&amp;Table_PayItems[[#This Row],[Unit]],Table_PayItems[[#This Row],[Description]]&amp;" - $"&amp;Table_PayItems[[#This Row],[Unit]])</f>
        <v>Malus White Angel, 2 inch - $Ea</v>
      </c>
      <c r="I3366" s="29" t="str">
        <f>IFERROR(VLOOKUP(ROWS($M$5:M3366),Table_PayItems[[Search Key]:[Concentrated Name]],2,FALSE),"")</f>
        <v>Malus White Angel, 2 inch - $Ea</v>
      </c>
      <c r="J3366" s="1"/>
      <c r="K3366" s="1"/>
      <c r="L3366" s="22">
        <f>IF(ISNUMBER(SEARCH(Pay_Item_Search_Text_2,M3366)),MAX($L$4:L3365)+1,0)</f>
        <v>0</v>
      </c>
      <c r="M3366" s="1" t="str">
        <f>IFERROR(VLOOKUP(ROWS($M$5:M3366),Table_PayItems[[Search Key]:[Concentrated Name]],2,FALSE),"")</f>
        <v>Malus White Angel, 2 inch - $Ea</v>
      </c>
      <c r="N3366" s="1" t="str">
        <f>IFERROR(VLOOKUP(ROWS($M$5:N3366),$L$5:$M$7000,2,FALSE),"")</f>
        <v/>
      </c>
      <c r="O3366" s="1" t="str">
        <f>IFERROR(VLOOKUP(ROWS($O$5:O3366),$K$5:$L$7000,2,FALSE),"")</f>
        <v/>
      </c>
    </row>
    <row r="3367" spans="2:15" ht="15" customHeight="1" x14ac:dyDescent="0.25">
      <c r="B3367" s="178" t="s">
        <v>12870</v>
      </c>
      <c r="C3367" s="178" t="s">
        <v>88</v>
      </c>
      <c r="D3367" s="178" t="s">
        <v>7449</v>
      </c>
      <c r="E3367" s="178" t="s">
        <v>6993</v>
      </c>
      <c r="F3367" s="178" t="s">
        <v>17</v>
      </c>
      <c r="G3367" s="1">
        <f>IF(ISNUMBER(Pay_Item_Search_Text),IF(ISNUMBER(IF(FIND(Pay_Item_Search_Text,B3367)=1,1, "FALSE")),MAX(G$4:$G3366)+1,IF(ISNUMBER(Pay_Item_Search_Text),0,IF(ISNUMBER(SEARCH(Pay_Item_Search_Text,H3367)),MAX(G$4:$G3366)+1,0))),IF(ISNUMBER(Pay_Item_Search_Text),0,IF(ISNUMBER(SEARCH(Pay_Item_Search_Text,H3367)),MAX(G$4:$G3366)+1,0)))</f>
        <v>3363</v>
      </c>
      <c r="H3367" s="1" t="str">
        <f>IF(Table_PayItems[[#This Row],[Description]]="_","_ Unique Item - "&amp;Table_PayItems[[#This Row],[Item]]&amp;" - $"&amp;Table_PayItems[[#This Row],[Unit]],Table_PayItems[[#This Row],[Description]]&amp;" - $"&amp;Table_PayItems[[#This Row],[Unit]])</f>
        <v>Malus x zumi Calocarpa, 1 1/2 inch - $Ea</v>
      </c>
      <c r="I3367" s="29" t="str">
        <f>IFERROR(VLOOKUP(ROWS($M$5:M3367),Table_PayItems[[Search Key]:[Concentrated Name]],2,FALSE),"")</f>
        <v>Malus x zumi Calocarpa, 1 1/2 inch - $Ea</v>
      </c>
      <c r="J3367" s="1"/>
      <c r="K3367" s="1"/>
      <c r="L3367" s="22">
        <f>IF(ISNUMBER(SEARCH(Pay_Item_Search_Text_2,M3367)),MAX($L$4:L3366)+1,0)</f>
        <v>0</v>
      </c>
      <c r="M3367" s="1" t="str">
        <f>IFERROR(VLOOKUP(ROWS($M$5:M3367),Table_PayItems[[Search Key]:[Concentrated Name]],2,FALSE),"")</f>
        <v>Malus x zumi Calocarpa, 1 1/2 inch - $Ea</v>
      </c>
      <c r="N3367" s="1" t="str">
        <f>IFERROR(VLOOKUP(ROWS($M$5:N3367),$L$5:$M$7000,2,FALSE),"")</f>
        <v/>
      </c>
      <c r="O3367" s="1" t="str">
        <f>IFERROR(VLOOKUP(ROWS($O$5:O3367),$K$5:$L$7000,2,FALSE),"")</f>
        <v/>
      </c>
    </row>
    <row r="3368" spans="2:15" ht="15" customHeight="1" x14ac:dyDescent="0.25">
      <c r="B3368" s="178" t="s">
        <v>12871</v>
      </c>
      <c r="C3368" s="178" t="s">
        <v>88</v>
      </c>
      <c r="D3368" s="178" t="s">
        <v>7450</v>
      </c>
      <c r="E3368" s="178" t="s">
        <v>6993</v>
      </c>
      <c r="F3368" s="178" t="s">
        <v>17</v>
      </c>
      <c r="G3368" s="1">
        <f>IF(ISNUMBER(Pay_Item_Search_Text),IF(ISNUMBER(IF(FIND(Pay_Item_Search_Text,B3368)=1,1, "FALSE")),MAX(G$4:$G3367)+1,IF(ISNUMBER(Pay_Item_Search_Text),0,IF(ISNUMBER(SEARCH(Pay_Item_Search_Text,H3368)),MAX(G$4:$G3367)+1,0))),IF(ISNUMBER(Pay_Item_Search_Text),0,IF(ISNUMBER(SEARCH(Pay_Item_Search_Text,H3368)),MAX(G$4:$G3367)+1,0)))</f>
        <v>3364</v>
      </c>
      <c r="H3368" s="1" t="str">
        <f>IF(Table_PayItems[[#This Row],[Description]]="_","_ Unique Item - "&amp;Table_PayItems[[#This Row],[Item]]&amp;" - $"&amp;Table_PayItems[[#This Row],[Unit]],Table_PayItems[[#This Row],[Description]]&amp;" - $"&amp;Table_PayItems[[#This Row],[Unit]])</f>
        <v>Malus x zumi Calocarpa, 1 3/4 inch - $Ea</v>
      </c>
      <c r="I3368" s="29" t="str">
        <f>IFERROR(VLOOKUP(ROWS($M$5:M3368),Table_PayItems[[Search Key]:[Concentrated Name]],2,FALSE),"")</f>
        <v>Malus x zumi Calocarpa, 1 3/4 inch - $Ea</v>
      </c>
      <c r="J3368" s="1"/>
      <c r="K3368" s="1"/>
      <c r="L3368" s="22">
        <f>IF(ISNUMBER(SEARCH(Pay_Item_Search_Text_2,M3368)),MAX($L$4:L3367)+1,0)</f>
        <v>0</v>
      </c>
      <c r="M3368" s="1" t="str">
        <f>IFERROR(VLOOKUP(ROWS($M$5:M3368),Table_PayItems[[Search Key]:[Concentrated Name]],2,FALSE),"")</f>
        <v>Malus x zumi Calocarpa, 1 3/4 inch - $Ea</v>
      </c>
      <c r="N3368" s="1" t="str">
        <f>IFERROR(VLOOKUP(ROWS($M$5:N3368),$L$5:$M$7000,2,FALSE),"")</f>
        <v/>
      </c>
      <c r="O3368" s="1" t="str">
        <f>IFERROR(VLOOKUP(ROWS($O$5:O3368),$K$5:$L$7000,2,FALSE),"")</f>
        <v/>
      </c>
    </row>
    <row r="3369" spans="2:15" ht="15" customHeight="1" x14ac:dyDescent="0.25">
      <c r="B3369" s="178" t="s">
        <v>12872</v>
      </c>
      <c r="C3369" s="178" t="s">
        <v>88</v>
      </c>
      <c r="D3369" s="178" t="s">
        <v>7451</v>
      </c>
      <c r="E3369" s="178" t="s">
        <v>6993</v>
      </c>
      <c r="F3369" s="178" t="s">
        <v>17</v>
      </c>
      <c r="G3369" s="1">
        <f>IF(ISNUMBER(Pay_Item_Search_Text),IF(ISNUMBER(IF(FIND(Pay_Item_Search_Text,B3369)=1,1, "FALSE")),MAX(G$4:$G3368)+1,IF(ISNUMBER(Pay_Item_Search_Text),0,IF(ISNUMBER(SEARCH(Pay_Item_Search_Text,H3369)),MAX(G$4:$G3368)+1,0))),IF(ISNUMBER(Pay_Item_Search_Text),0,IF(ISNUMBER(SEARCH(Pay_Item_Search_Text,H3369)),MAX(G$4:$G3368)+1,0)))</f>
        <v>3365</v>
      </c>
      <c r="H3369" s="1" t="str">
        <f>IF(Table_PayItems[[#This Row],[Description]]="_","_ Unique Item - "&amp;Table_PayItems[[#This Row],[Item]]&amp;" - $"&amp;Table_PayItems[[#This Row],[Unit]],Table_PayItems[[#This Row],[Description]]&amp;" - $"&amp;Table_PayItems[[#This Row],[Unit]])</f>
        <v>Malus x zumi Calocarpa, 2 inch - $Ea</v>
      </c>
      <c r="I3369" s="29" t="str">
        <f>IFERROR(VLOOKUP(ROWS($M$5:M3369),Table_PayItems[[Search Key]:[Concentrated Name]],2,FALSE),"")</f>
        <v>Malus x zumi Calocarpa, 2 inch - $Ea</v>
      </c>
      <c r="J3369" s="1"/>
      <c r="K3369" s="1"/>
      <c r="L3369" s="22">
        <f>IF(ISNUMBER(SEARCH(Pay_Item_Search_Text_2,M3369)),MAX($L$4:L3368)+1,0)</f>
        <v>0</v>
      </c>
      <c r="M3369" s="1" t="str">
        <f>IFERROR(VLOOKUP(ROWS($M$5:M3369),Table_PayItems[[Search Key]:[Concentrated Name]],2,FALSE),"")</f>
        <v>Malus x zumi Calocarpa, 2 inch - $Ea</v>
      </c>
      <c r="N3369" s="1" t="str">
        <f>IFERROR(VLOOKUP(ROWS($M$5:N3369),$L$5:$M$7000,2,FALSE),"")</f>
        <v/>
      </c>
      <c r="O3369" s="1" t="str">
        <f>IFERROR(VLOOKUP(ROWS($O$5:O3369),$K$5:$L$7000,2,FALSE),"")</f>
        <v/>
      </c>
    </row>
    <row r="3370" spans="2:15" ht="15" customHeight="1" x14ac:dyDescent="0.25">
      <c r="B3370" s="178" t="s">
        <v>14481</v>
      </c>
      <c r="C3370" s="178" t="s">
        <v>88</v>
      </c>
      <c r="D3370" s="178" t="s">
        <v>5356</v>
      </c>
      <c r="E3370" s="178" t="s">
        <v>5651</v>
      </c>
      <c r="F3370" s="178" t="s">
        <v>17</v>
      </c>
      <c r="G3370" s="1">
        <f>IF(ISNUMBER(Pay_Item_Search_Text),IF(ISNUMBER(IF(FIND(Pay_Item_Search_Text,B3370)=1,1, "FALSE")),MAX(G$4:$G3369)+1,IF(ISNUMBER(Pay_Item_Search_Text),0,IF(ISNUMBER(SEARCH(Pay_Item_Search_Text,H3370)),MAX(G$4:$G3369)+1,0))),IF(ISNUMBER(Pay_Item_Search_Text),0,IF(ISNUMBER(SEARCH(Pay_Item_Search_Text,H3370)),MAX(G$4:$G3369)+1,0)))</f>
        <v>3366</v>
      </c>
      <c r="H3370" s="1" t="str">
        <f>IF(Table_PayItems[[#This Row],[Description]]="_","_ Unique Item - "&amp;Table_PayItems[[#This Row],[Item]]&amp;" - $"&amp;Table_PayItems[[#This Row],[Unit]],Table_PayItems[[#This Row],[Description]]&amp;" - $"&amp;Table_PayItems[[#This Row],[Unit]])</f>
        <v>Managed Field Ethernet Switch, Install Salv - $Ea</v>
      </c>
      <c r="I3370" s="29" t="str">
        <f>IFERROR(VLOOKUP(ROWS($M$5:M3370),Table_PayItems[[Search Key]:[Concentrated Name]],2,FALSE),"")</f>
        <v>Managed Field Ethernet Switch, Install Salv - $Ea</v>
      </c>
      <c r="J3370" s="1"/>
      <c r="K3370" s="1"/>
      <c r="L3370" s="22">
        <f>IF(ISNUMBER(SEARCH(Pay_Item_Search_Text_2,M3370)),MAX($L$4:L3369)+1,0)</f>
        <v>0</v>
      </c>
      <c r="M3370" s="1" t="str">
        <f>IFERROR(VLOOKUP(ROWS($M$5:M3370),Table_PayItems[[Search Key]:[Concentrated Name]],2,FALSE),"")</f>
        <v>Managed Field Ethernet Switch, Install Salv - $Ea</v>
      </c>
      <c r="N3370" s="1" t="str">
        <f>IFERROR(VLOOKUP(ROWS($M$5:N3370),$L$5:$M$7000,2,FALSE),"")</f>
        <v/>
      </c>
      <c r="O3370" s="1" t="str">
        <f>IFERROR(VLOOKUP(ROWS($O$5:O3370),$K$5:$L$7000,2,FALSE),"")</f>
        <v/>
      </c>
    </row>
    <row r="3371" spans="2:15" ht="15" customHeight="1" x14ac:dyDescent="0.25">
      <c r="B3371" s="178" t="s">
        <v>14476</v>
      </c>
      <c r="C3371" s="178" t="s">
        <v>88</v>
      </c>
      <c r="D3371" s="178" t="s">
        <v>5351</v>
      </c>
      <c r="E3371" s="178" t="s">
        <v>5651</v>
      </c>
      <c r="F3371" s="178" t="s">
        <v>17</v>
      </c>
      <c r="G3371" s="1">
        <f>IF(ISNUMBER(Pay_Item_Search_Text),IF(ISNUMBER(IF(FIND(Pay_Item_Search_Text,B3371)=1,1, "FALSE")),MAX(G$4:$G3370)+1,IF(ISNUMBER(Pay_Item_Search_Text),0,IF(ISNUMBER(SEARCH(Pay_Item_Search_Text,H3371)),MAX(G$4:$G3370)+1,0))),IF(ISNUMBER(Pay_Item_Search_Text),0,IF(ISNUMBER(SEARCH(Pay_Item_Search_Text,H3371)),MAX(G$4:$G3370)+1,0)))</f>
        <v>3367</v>
      </c>
      <c r="H3371" s="1" t="str">
        <f>IF(Table_PayItems[[#This Row],[Description]]="_","_ Unique Item - "&amp;Table_PayItems[[#This Row],[Item]]&amp;" - $"&amp;Table_PayItems[[#This Row],[Unit]],Table_PayItems[[#This Row],[Description]]&amp;" - $"&amp;Table_PayItems[[#This Row],[Unit]])</f>
        <v>Managed Field Ethernet Switch, Layer 2 - $Ea</v>
      </c>
      <c r="I3371" s="29" t="str">
        <f>IFERROR(VLOOKUP(ROWS($M$5:M3371),Table_PayItems[[Search Key]:[Concentrated Name]],2,FALSE),"")</f>
        <v>Managed Field Ethernet Switch, Layer 2 - $Ea</v>
      </c>
      <c r="J3371" s="1"/>
      <c r="K3371" s="1"/>
      <c r="L3371" s="22">
        <f>IF(ISNUMBER(SEARCH(Pay_Item_Search_Text_2,M3371)),MAX($L$4:L3370)+1,0)</f>
        <v>0</v>
      </c>
      <c r="M3371" s="1" t="str">
        <f>IFERROR(VLOOKUP(ROWS($M$5:M3371),Table_PayItems[[Search Key]:[Concentrated Name]],2,FALSE),"")</f>
        <v>Managed Field Ethernet Switch, Layer 2 - $Ea</v>
      </c>
      <c r="N3371" s="1" t="str">
        <f>IFERROR(VLOOKUP(ROWS($M$5:N3371),$L$5:$M$7000,2,FALSE),"")</f>
        <v/>
      </c>
      <c r="O3371" s="1" t="str">
        <f>IFERROR(VLOOKUP(ROWS($O$5:O3371),$K$5:$L$7000,2,FALSE),"")</f>
        <v/>
      </c>
    </row>
    <row r="3372" spans="2:15" ht="15" customHeight="1" x14ac:dyDescent="0.25">
      <c r="B3372" s="178" t="s">
        <v>14477</v>
      </c>
      <c r="C3372" s="178" t="s">
        <v>88</v>
      </c>
      <c r="D3372" s="178" t="s">
        <v>5352</v>
      </c>
      <c r="E3372" s="178" t="s">
        <v>5651</v>
      </c>
      <c r="F3372" s="178" t="s">
        <v>17</v>
      </c>
      <c r="G3372" s="1">
        <f>IF(ISNUMBER(Pay_Item_Search_Text),IF(ISNUMBER(IF(FIND(Pay_Item_Search_Text,B3372)=1,1, "FALSE")),MAX(G$4:$G3371)+1,IF(ISNUMBER(Pay_Item_Search_Text),0,IF(ISNUMBER(SEARCH(Pay_Item_Search_Text,H3372)),MAX(G$4:$G3371)+1,0))),IF(ISNUMBER(Pay_Item_Search_Text),0,IF(ISNUMBER(SEARCH(Pay_Item_Search_Text,H3372)),MAX(G$4:$G3371)+1,0)))</f>
        <v>3368</v>
      </c>
      <c r="H3372" s="1" t="str">
        <f>IF(Table_PayItems[[#This Row],[Description]]="_","_ Unique Item - "&amp;Table_PayItems[[#This Row],[Item]]&amp;" - $"&amp;Table_PayItems[[#This Row],[Unit]],Table_PayItems[[#This Row],[Description]]&amp;" - $"&amp;Table_PayItems[[#This Row],[Unit]])</f>
        <v>Managed Field Ethernet Switch, Layer 2, Gigabit - $Ea</v>
      </c>
      <c r="I3372" s="29" t="str">
        <f>IFERROR(VLOOKUP(ROWS($M$5:M3372),Table_PayItems[[Search Key]:[Concentrated Name]],2,FALSE),"")</f>
        <v>Managed Field Ethernet Switch, Layer 2, Gigabit - $Ea</v>
      </c>
      <c r="J3372" s="1"/>
      <c r="K3372" s="1"/>
      <c r="L3372" s="22">
        <f>IF(ISNUMBER(SEARCH(Pay_Item_Search_Text_2,M3372)),MAX($L$4:L3371)+1,0)</f>
        <v>0</v>
      </c>
      <c r="M3372" s="1" t="str">
        <f>IFERROR(VLOOKUP(ROWS($M$5:M3372),Table_PayItems[[Search Key]:[Concentrated Name]],2,FALSE),"")</f>
        <v>Managed Field Ethernet Switch, Layer 2, Gigabit - $Ea</v>
      </c>
      <c r="N3372" s="1" t="str">
        <f>IFERROR(VLOOKUP(ROWS($M$5:N3372),$L$5:$M$7000,2,FALSE),"")</f>
        <v/>
      </c>
      <c r="O3372" s="1" t="str">
        <f>IFERROR(VLOOKUP(ROWS($O$5:O3372),$K$5:$L$7000,2,FALSE),"")</f>
        <v/>
      </c>
    </row>
    <row r="3373" spans="2:15" ht="15" customHeight="1" x14ac:dyDescent="0.25">
      <c r="B3373" s="178" t="s">
        <v>14478</v>
      </c>
      <c r="C3373" s="178" t="s">
        <v>88</v>
      </c>
      <c r="D3373" s="178" t="s">
        <v>5353</v>
      </c>
      <c r="E3373" s="178" t="s">
        <v>5651</v>
      </c>
      <c r="F3373" s="178" t="s">
        <v>17</v>
      </c>
      <c r="G3373" s="1">
        <f>IF(ISNUMBER(Pay_Item_Search_Text),IF(ISNUMBER(IF(FIND(Pay_Item_Search_Text,B3373)=1,1, "FALSE")),MAX(G$4:$G3372)+1,IF(ISNUMBER(Pay_Item_Search_Text),0,IF(ISNUMBER(SEARCH(Pay_Item_Search_Text,H3373)),MAX(G$4:$G3372)+1,0))),IF(ISNUMBER(Pay_Item_Search_Text),0,IF(ISNUMBER(SEARCH(Pay_Item_Search_Text,H3373)),MAX(G$4:$G3372)+1,0)))</f>
        <v>3369</v>
      </c>
      <c r="H3373" s="1" t="str">
        <f>IF(Table_PayItems[[#This Row],[Description]]="_","_ Unique Item - "&amp;Table_PayItems[[#This Row],[Item]]&amp;" - $"&amp;Table_PayItems[[#This Row],[Unit]],Table_PayItems[[#This Row],[Description]]&amp;" - $"&amp;Table_PayItems[[#This Row],[Unit]])</f>
        <v>Managed Field Ethernet Switch, Layer 3 - $Ea</v>
      </c>
      <c r="I3373" s="29" t="str">
        <f>IFERROR(VLOOKUP(ROWS($M$5:M3373),Table_PayItems[[Search Key]:[Concentrated Name]],2,FALSE),"")</f>
        <v>Managed Field Ethernet Switch, Layer 3 - $Ea</v>
      </c>
      <c r="J3373" s="1"/>
      <c r="K3373" s="1"/>
      <c r="L3373" s="22">
        <f>IF(ISNUMBER(SEARCH(Pay_Item_Search_Text_2,M3373)),MAX($L$4:L3372)+1,0)</f>
        <v>0</v>
      </c>
      <c r="M3373" s="1" t="str">
        <f>IFERROR(VLOOKUP(ROWS($M$5:M3373),Table_PayItems[[Search Key]:[Concentrated Name]],2,FALSE),"")</f>
        <v>Managed Field Ethernet Switch, Layer 3 - $Ea</v>
      </c>
      <c r="N3373" s="1" t="str">
        <f>IFERROR(VLOOKUP(ROWS($M$5:N3373),$L$5:$M$7000,2,FALSE),"")</f>
        <v/>
      </c>
      <c r="O3373" s="1" t="str">
        <f>IFERROR(VLOOKUP(ROWS($O$5:O3373),$K$5:$L$7000,2,FALSE),"")</f>
        <v/>
      </c>
    </row>
    <row r="3374" spans="2:15" ht="15" customHeight="1" x14ac:dyDescent="0.25">
      <c r="B3374" s="178" t="s">
        <v>14479</v>
      </c>
      <c r="C3374" s="178" t="s">
        <v>88</v>
      </c>
      <c r="D3374" s="178" t="s">
        <v>5354</v>
      </c>
      <c r="E3374" s="178" t="s">
        <v>5651</v>
      </c>
      <c r="F3374" s="178" t="s">
        <v>17</v>
      </c>
      <c r="G3374" s="1">
        <f>IF(ISNUMBER(Pay_Item_Search_Text),IF(ISNUMBER(IF(FIND(Pay_Item_Search_Text,B3374)=1,1, "FALSE")),MAX(G$4:$G3373)+1,IF(ISNUMBER(Pay_Item_Search_Text),0,IF(ISNUMBER(SEARCH(Pay_Item_Search_Text,H3374)),MAX(G$4:$G3373)+1,0))),IF(ISNUMBER(Pay_Item_Search_Text),0,IF(ISNUMBER(SEARCH(Pay_Item_Search_Text,H3374)),MAX(G$4:$G3373)+1,0)))</f>
        <v>3370</v>
      </c>
      <c r="H3374" s="1" t="str">
        <f>IF(Table_PayItems[[#This Row],[Description]]="_","_ Unique Item - "&amp;Table_PayItems[[#This Row],[Item]]&amp;" - $"&amp;Table_PayItems[[#This Row],[Unit]],Table_PayItems[[#This Row],[Description]]&amp;" - $"&amp;Table_PayItems[[#This Row],[Unit]])</f>
        <v>Managed Field Ethernet Switch, Layer 3, 24 Port - $Ea</v>
      </c>
      <c r="I3374" s="29" t="str">
        <f>IFERROR(VLOOKUP(ROWS($M$5:M3374),Table_PayItems[[Search Key]:[Concentrated Name]],2,FALSE),"")</f>
        <v>Managed Field Ethernet Switch, Layer 3, 24 Port - $Ea</v>
      </c>
      <c r="J3374" s="1"/>
      <c r="K3374" s="1"/>
      <c r="L3374" s="22">
        <f>IF(ISNUMBER(SEARCH(Pay_Item_Search_Text_2,M3374)),MAX($L$4:L3373)+1,0)</f>
        <v>0</v>
      </c>
      <c r="M3374" s="1" t="str">
        <f>IFERROR(VLOOKUP(ROWS($M$5:M3374),Table_PayItems[[Search Key]:[Concentrated Name]],2,FALSE),"")</f>
        <v>Managed Field Ethernet Switch, Layer 3, 24 Port - $Ea</v>
      </c>
      <c r="N3374" s="1" t="str">
        <f>IFERROR(VLOOKUP(ROWS($M$5:N3374),$L$5:$M$7000,2,FALSE),"")</f>
        <v/>
      </c>
      <c r="O3374" s="1" t="str">
        <f>IFERROR(VLOOKUP(ROWS($O$5:O3374),$K$5:$L$7000,2,FALSE),"")</f>
        <v/>
      </c>
    </row>
    <row r="3375" spans="2:15" ht="15" customHeight="1" x14ac:dyDescent="0.25">
      <c r="B3375" s="178" t="s">
        <v>14480</v>
      </c>
      <c r="C3375" s="178" t="s">
        <v>88</v>
      </c>
      <c r="D3375" s="178" t="s">
        <v>5355</v>
      </c>
      <c r="E3375" s="178" t="s">
        <v>5651</v>
      </c>
      <c r="F3375" s="178" t="s">
        <v>17</v>
      </c>
      <c r="G3375" s="1">
        <f>IF(ISNUMBER(Pay_Item_Search_Text),IF(ISNUMBER(IF(FIND(Pay_Item_Search_Text,B3375)=1,1, "FALSE")),MAX(G$4:$G3374)+1,IF(ISNUMBER(Pay_Item_Search_Text),0,IF(ISNUMBER(SEARCH(Pay_Item_Search_Text,H3375)),MAX(G$4:$G3374)+1,0))),IF(ISNUMBER(Pay_Item_Search_Text),0,IF(ISNUMBER(SEARCH(Pay_Item_Search_Text,H3375)),MAX(G$4:$G3374)+1,0)))</f>
        <v>3371</v>
      </c>
      <c r="H3375" s="1" t="str">
        <f>IF(Table_PayItems[[#This Row],[Description]]="_","_ Unique Item - "&amp;Table_PayItems[[#This Row],[Item]]&amp;" - $"&amp;Table_PayItems[[#This Row],[Unit]],Table_PayItems[[#This Row],[Description]]&amp;" - $"&amp;Table_PayItems[[#This Row],[Unit]])</f>
        <v>Managed Field Ethernet Switch, Rem and Salv - $Ea</v>
      </c>
      <c r="I3375" s="29" t="str">
        <f>IFERROR(VLOOKUP(ROWS($M$5:M3375),Table_PayItems[[Search Key]:[Concentrated Name]],2,FALSE),"")</f>
        <v>Managed Field Ethernet Switch, Rem and Salv - $Ea</v>
      </c>
      <c r="J3375" s="1"/>
      <c r="K3375" s="1"/>
      <c r="L3375" s="22">
        <f>IF(ISNUMBER(SEARCH(Pay_Item_Search_Text_2,M3375)),MAX($L$4:L3374)+1,0)</f>
        <v>0</v>
      </c>
      <c r="M3375" s="1" t="str">
        <f>IFERROR(VLOOKUP(ROWS($M$5:M3375),Table_PayItems[[Search Key]:[Concentrated Name]],2,FALSE),"")</f>
        <v>Managed Field Ethernet Switch, Rem and Salv - $Ea</v>
      </c>
      <c r="N3375" s="1" t="str">
        <f>IFERROR(VLOOKUP(ROWS($M$5:N3375),$L$5:$M$7000,2,FALSE),"")</f>
        <v/>
      </c>
      <c r="O3375" s="1" t="str">
        <f>IFERROR(VLOOKUP(ROWS($O$5:O3375),$K$5:$L$7000,2,FALSE),"")</f>
        <v/>
      </c>
    </row>
    <row r="3376" spans="2:15" ht="15" customHeight="1" x14ac:dyDescent="0.25">
      <c r="B3376" s="178" t="s">
        <v>8029</v>
      </c>
      <c r="C3376" s="178" t="s">
        <v>112</v>
      </c>
      <c r="D3376" s="178" t="s">
        <v>122</v>
      </c>
      <c r="E3376" s="178" t="s">
        <v>17</v>
      </c>
      <c r="F3376" s="178" t="s">
        <v>17</v>
      </c>
      <c r="G3376" s="1">
        <f>IF(ISNUMBER(Pay_Item_Search_Text),IF(ISNUMBER(IF(FIND(Pay_Item_Search_Text,B3376)=1,1, "FALSE")),MAX(G$4:$G3375)+1,IF(ISNUMBER(Pay_Item_Search_Text),0,IF(ISNUMBER(SEARCH(Pay_Item_Search_Text,H3376)),MAX(G$4:$G3375)+1,0))),IF(ISNUMBER(Pay_Item_Search_Text),0,IF(ISNUMBER(SEARCH(Pay_Item_Search_Text,H3376)),MAX(G$4:$G3375)+1,0)))</f>
        <v>3372</v>
      </c>
      <c r="H3376" s="1" t="str">
        <f>IF(Table_PayItems[[#This Row],[Description]]="_","_ Unique Item - "&amp;Table_PayItems[[#This Row],[Item]]&amp;" - $"&amp;Table_PayItems[[#This Row],[Unit]],Table_PayItems[[#This Row],[Description]]&amp;" - $"&amp;Table_PayItems[[#This Row],[Unit]])</f>
        <v>Masonry and Conc Structure, Rem - $Cyd</v>
      </c>
      <c r="I3376" s="29" t="str">
        <f>IFERROR(VLOOKUP(ROWS($M$5:M3376),Table_PayItems[[Search Key]:[Concentrated Name]],2,FALSE),"")</f>
        <v>Masonry and Conc Structure, Rem - $Cyd</v>
      </c>
      <c r="J3376" s="1"/>
      <c r="K3376" s="1"/>
      <c r="L3376" s="22">
        <f>IF(ISNUMBER(SEARCH(Pay_Item_Search_Text_2,M3376)),MAX($L$4:L3375)+1,0)</f>
        <v>0</v>
      </c>
      <c r="M3376" s="1" t="str">
        <f>IFERROR(VLOOKUP(ROWS($M$5:M3376),Table_PayItems[[Search Key]:[Concentrated Name]],2,FALSE),"")</f>
        <v>Masonry and Conc Structure, Rem - $Cyd</v>
      </c>
      <c r="N3376" s="1" t="str">
        <f>IFERROR(VLOOKUP(ROWS($M$5:N3376),$L$5:$M$7000,2,FALSE),"")</f>
        <v/>
      </c>
      <c r="O3376" s="1" t="str">
        <f>IFERROR(VLOOKUP(ROWS($O$5:O3376),$K$5:$L$7000,2,FALSE),"")</f>
        <v/>
      </c>
    </row>
    <row r="3377" spans="2:15" ht="15" customHeight="1" x14ac:dyDescent="0.25">
      <c r="B3377" s="178" t="s">
        <v>11001</v>
      </c>
      <c r="C3377" s="178" t="s">
        <v>88</v>
      </c>
      <c r="D3377" s="178" t="s">
        <v>2983</v>
      </c>
      <c r="E3377" s="178" t="s">
        <v>6933</v>
      </c>
      <c r="F3377" s="178" t="s">
        <v>17</v>
      </c>
      <c r="G3377" s="1">
        <f>IF(ISNUMBER(Pay_Item_Search_Text),IF(ISNUMBER(IF(FIND(Pay_Item_Search_Text,B3377)=1,1, "FALSE")),MAX(G$4:$G3376)+1,IF(ISNUMBER(Pay_Item_Search_Text),0,IF(ISNUMBER(SEARCH(Pay_Item_Search_Text,H3377)),MAX(G$4:$G3376)+1,0))),IF(ISNUMBER(Pay_Item_Search_Text),0,IF(ISNUMBER(SEARCH(Pay_Item_Search_Text,H3377)),MAX(G$4:$G3376)+1,0)))</f>
        <v>3373</v>
      </c>
      <c r="H3377" s="1" t="str">
        <f>IF(Table_PayItems[[#This Row],[Description]]="_","_ Unique Item - "&amp;Table_PayItems[[#This Row],[Item]]&amp;" - $"&amp;Table_PayItems[[#This Row],[Unit]],Table_PayItems[[#This Row],[Description]]&amp;" - $"&amp;Table_PayItems[[#This Row],[Unit]])</f>
        <v>Masonry Plate, Grout - $Ea</v>
      </c>
      <c r="I3377" s="29" t="str">
        <f>IFERROR(VLOOKUP(ROWS($M$5:M3377),Table_PayItems[[Search Key]:[Concentrated Name]],2,FALSE),"")</f>
        <v>Masonry Plate, Grout - $Ea</v>
      </c>
      <c r="J3377" s="1"/>
      <c r="K3377" s="1"/>
      <c r="L3377" s="22">
        <f>IF(ISNUMBER(SEARCH(Pay_Item_Search_Text_2,M3377)),MAX($L$4:L3376)+1,0)</f>
        <v>0</v>
      </c>
      <c r="M3377" s="1" t="str">
        <f>IFERROR(VLOOKUP(ROWS($M$5:M3377),Table_PayItems[[Search Key]:[Concentrated Name]],2,FALSE),"")</f>
        <v>Masonry Plate, Grout - $Ea</v>
      </c>
      <c r="N3377" s="1" t="str">
        <f>IFERROR(VLOOKUP(ROWS($M$5:N3377),$L$5:$M$7000,2,FALSE),"")</f>
        <v/>
      </c>
      <c r="O3377" s="1" t="str">
        <f>IFERROR(VLOOKUP(ROWS($O$5:O3377),$K$5:$L$7000,2,FALSE),"")</f>
        <v/>
      </c>
    </row>
    <row r="3378" spans="2:15" ht="15" customHeight="1" x14ac:dyDescent="0.25">
      <c r="B3378" s="178" t="s">
        <v>11504</v>
      </c>
      <c r="C3378" s="178" t="s">
        <v>88</v>
      </c>
      <c r="D3378" s="178" t="s">
        <v>3422</v>
      </c>
      <c r="E3378" s="178" t="s">
        <v>6944</v>
      </c>
      <c r="F3378" s="178" t="s">
        <v>17</v>
      </c>
      <c r="G3378" s="1">
        <f>IF(ISNUMBER(Pay_Item_Search_Text),IF(ISNUMBER(IF(FIND(Pay_Item_Search_Text,B3378)=1,1, "FALSE")),MAX(G$4:$G3377)+1,IF(ISNUMBER(Pay_Item_Search_Text),0,IF(ISNUMBER(SEARCH(Pay_Item_Search_Text,H3378)),MAX(G$4:$G3377)+1,0))),IF(ISNUMBER(Pay_Item_Search_Text),0,IF(ISNUMBER(SEARCH(Pay_Item_Search_Text,H3378)),MAX(G$4:$G3377)+1,0)))</f>
        <v>3374</v>
      </c>
      <c r="H3378" s="1" t="str">
        <f>IF(Table_PayItems[[#This Row],[Description]]="_","_ Unique Item - "&amp;Table_PayItems[[#This Row],[Item]]&amp;" - $"&amp;Table_PayItems[[#This Row],[Unit]],Table_PayItems[[#This Row],[Description]]&amp;" - $"&amp;Table_PayItems[[#This Row],[Unit]])</f>
        <v>Mast Arm - $Ea</v>
      </c>
      <c r="I3378" s="29" t="str">
        <f>IFERROR(VLOOKUP(ROWS($M$5:M3378),Table_PayItems[[Search Key]:[Concentrated Name]],2,FALSE),"")</f>
        <v>Mast Arm - $Ea</v>
      </c>
      <c r="J3378" s="1"/>
      <c r="K3378" s="1"/>
      <c r="L3378" s="22">
        <f>IF(ISNUMBER(SEARCH(Pay_Item_Search_Text_2,M3378)),MAX($L$4:L3377)+1,0)</f>
        <v>0</v>
      </c>
      <c r="M3378" s="1" t="str">
        <f>IFERROR(VLOOKUP(ROWS($M$5:M3378),Table_PayItems[[Search Key]:[Concentrated Name]],2,FALSE),"")</f>
        <v>Mast Arm - $Ea</v>
      </c>
      <c r="N3378" s="1" t="str">
        <f>IFERROR(VLOOKUP(ROWS($M$5:N3378),$L$5:$M$7000,2,FALSE),"")</f>
        <v/>
      </c>
      <c r="O3378" s="1" t="str">
        <f>IFERROR(VLOOKUP(ROWS($O$5:O3378),$K$5:$L$7000,2,FALSE),"")</f>
        <v/>
      </c>
    </row>
    <row r="3379" spans="2:15" ht="15" customHeight="1" x14ac:dyDescent="0.25">
      <c r="B3379" s="178" t="s">
        <v>11635</v>
      </c>
      <c r="C3379" s="178" t="s">
        <v>104</v>
      </c>
      <c r="D3379" s="178" t="s">
        <v>3552</v>
      </c>
      <c r="E3379" s="178" t="s">
        <v>6951</v>
      </c>
      <c r="F3379" s="178" t="s">
        <v>17</v>
      </c>
      <c r="G3379" s="1">
        <f>IF(ISNUMBER(Pay_Item_Search_Text),IF(ISNUMBER(IF(FIND(Pay_Item_Search_Text,B3379)=1,1, "FALSE")),MAX(G$4:$G3378)+1,IF(ISNUMBER(Pay_Item_Search_Text),0,IF(ISNUMBER(SEARCH(Pay_Item_Search_Text,H3379)),MAX(G$4:$G3378)+1,0))),IF(ISNUMBER(Pay_Item_Search_Text),0,IF(ISNUMBER(SEARCH(Pay_Item_Search_Text,H3379)),MAX(G$4:$G3378)+1,0)))</f>
        <v>3375</v>
      </c>
      <c r="H3379" s="1" t="str">
        <f>IF(Table_PayItems[[#This Row],[Description]]="_","_ Unique Item - "&amp;Table_PayItems[[#This Row],[Item]]&amp;" - $"&amp;Table_PayItems[[#This Row],[Unit]],Table_PayItems[[#This Row],[Description]]&amp;" - $"&amp;Table_PayItems[[#This Row],[Unit]])</f>
        <v>Mast Arm Pole Fdn, 6 Bolt - $Ft</v>
      </c>
      <c r="I3379" s="29" t="str">
        <f>IFERROR(VLOOKUP(ROWS($M$5:M3379),Table_PayItems[[Search Key]:[Concentrated Name]],2,FALSE),"")</f>
        <v>Mast Arm Pole Fdn, 6 Bolt - $Ft</v>
      </c>
      <c r="J3379" s="1"/>
      <c r="K3379" s="1"/>
      <c r="L3379" s="22">
        <f>IF(ISNUMBER(SEARCH(Pay_Item_Search_Text_2,M3379)),MAX($L$4:L3378)+1,0)</f>
        <v>0</v>
      </c>
      <c r="M3379" s="1" t="str">
        <f>IFERROR(VLOOKUP(ROWS($M$5:M3379),Table_PayItems[[Search Key]:[Concentrated Name]],2,FALSE),"")</f>
        <v>Mast Arm Pole Fdn, 6 Bolt - $Ft</v>
      </c>
      <c r="N3379" s="1" t="str">
        <f>IFERROR(VLOOKUP(ROWS($M$5:N3379),$L$5:$M$7000,2,FALSE),"")</f>
        <v/>
      </c>
      <c r="O3379" s="1" t="str">
        <f>IFERROR(VLOOKUP(ROWS($O$5:O3379),$K$5:$L$7000,2,FALSE),"")</f>
        <v/>
      </c>
    </row>
    <row r="3380" spans="2:15" ht="15" customHeight="1" x14ac:dyDescent="0.25">
      <c r="B3380" s="178" t="s">
        <v>11611</v>
      </c>
      <c r="C3380" s="178" t="s">
        <v>88</v>
      </c>
      <c r="D3380" s="178" t="s">
        <v>3528</v>
      </c>
      <c r="E3380" s="178" t="s">
        <v>6944</v>
      </c>
      <c r="F3380" s="178" t="s">
        <v>17</v>
      </c>
      <c r="G3380" s="1">
        <f>IF(ISNUMBER(Pay_Item_Search_Text),IF(ISNUMBER(IF(FIND(Pay_Item_Search_Text,B3380)=1,1, "FALSE")),MAX(G$4:$G3379)+1,IF(ISNUMBER(Pay_Item_Search_Text),0,IF(ISNUMBER(SEARCH(Pay_Item_Search_Text,H3380)),MAX(G$4:$G3379)+1,0))),IF(ISNUMBER(Pay_Item_Search_Text),0,IF(ISNUMBER(SEARCH(Pay_Item_Search_Text,H3380)),MAX(G$4:$G3379)+1,0)))</f>
        <v>3376</v>
      </c>
      <c r="H3380" s="1" t="str">
        <f>IF(Table_PayItems[[#This Row],[Description]]="_","_ Unique Item - "&amp;Table_PayItems[[#This Row],[Item]]&amp;" - $"&amp;Table_PayItems[[#This Row],[Unit]],Table_PayItems[[#This Row],[Description]]&amp;" - $"&amp;Table_PayItems[[#This Row],[Unit]])</f>
        <v>Mast Arm Pole, Cat I - $Ea</v>
      </c>
      <c r="I3380" s="29" t="str">
        <f>IFERROR(VLOOKUP(ROWS($M$5:M3380),Table_PayItems[[Search Key]:[Concentrated Name]],2,FALSE),"")</f>
        <v>Mast Arm Pole, Cat I - $Ea</v>
      </c>
      <c r="J3380" s="1"/>
      <c r="K3380" s="1"/>
      <c r="L3380" s="22">
        <f>IF(ISNUMBER(SEARCH(Pay_Item_Search_Text_2,M3380)),MAX($L$4:L3379)+1,0)</f>
        <v>0</v>
      </c>
      <c r="M3380" s="1" t="str">
        <f>IFERROR(VLOOKUP(ROWS($M$5:M3380),Table_PayItems[[Search Key]:[Concentrated Name]],2,FALSE),"")</f>
        <v>Mast Arm Pole, Cat I - $Ea</v>
      </c>
      <c r="N3380" s="1" t="str">
        <f>IFERROR(VLOOKUP(ROWS($M$5:N3380),$L$5:$M$7000,2,FALSE),"")</f>
        <v/>
      </c>
      <c r="O3380" s="1" t="str">
        <f>IFERROR(VLOOKUP(ROWS($O$5:O3380),$K$5:$L$7000,2,FALSE),"")</f>
        <v/>
      </c>
    </row>
    <row r="3381" spans="2:15" ht="15" customHeight="1" x14ac:dyDescent="0.25">
      <c r="B3381" s="178" t="s">
        <v>11612</v>
      </c>
      <c r="C3381" s="178" t="s">
        <v>88</v>
      </c>
      <c r="D3381" s="178" t="s">
        <v>3529</v>
      </c>
      <c r="E3381" s="178" t="s">
        <v>6944</v>
      </c>
      <c r="F3381" s="178" t="s">
        <v>17</v>
      </c>
      <c r="G3381" s="1">
        <f>IF(ISNUMBER(Pay_Item_Search_Text),IF(ISNUMBER(IF(FIND(Pay_Item_Search_Text,B3381)=1,1, "FALSE")),MAX(G$4:$G3380)+1,IF(ISNUMBER(Pay_Item_Search_Text),0,IF(ISNUMBER(SEARCH(Pay_Item_Search_Text,H3381)),MAX(G$4:$G3380)+1,0))),IF(ISNUMBER(Pay_Item_Search_Text),0,IF(ISNUMBER(SEARCH(Pay_Item_Search_Text,H3381)),MAX(G$4:$G3380)+1,0)))</f>
        <v>3377</v>
      </c>
      <c r="H3381" s="1" t="str">
        <f>IF(Table_PayItems[[#This Row],[Description]]="_","_ Unique Item - "&amp;Table_PayItems[[#This Row],[Item]]&amp;" - $"&amp;Table_PayItems[[#This Row],[Unit]],Table_PayItems[[#This Row],[Description]]&amp;" - $"&amp;Table_PayItems[[#This Row],[Unit]])</f>
        <v>Mast Arm Pole, Cat II - $Ea</v>
      </c>
      <c r="I3381" s="29" t="str">
        <f>IFERROR(VLOOKUP(ROWS($M$5:M3381),Table_PayItems[[Search Key]:[Concentrated Name]],2,FALSE),"")</f>
        <v>Mast Arm Pole, Cat II - $Ea</v>
      </c>
      <c r="J3381" s="1"/>
      <c r="K3381" s="1"/>
      <c r="L3381" s="22">
        <f>IF(ISNUMBER(SEARCH(Pay_Item_Search_Text_2,M3381)),MAX($L$4:L3380)+1,0)</f>
        <v>0</v>
      </c>
      <c r="M3381" s="1" t="str">
        <f>IFERROR(VLOOKUP(ROWS($M$5:M3381),Table_PayItems[[Search Key]:[Concentrated Name]],2,FALSE),"")</f>
        <v>Mast Arm Pole, Cat II - $Ea</v>
      </c>
      <c r="N3381" s="1" t="str">
        <f>IFERROR(VLOOKUP(ROWS($M$5:N3381),$L$5:$M$7000,2,FALSE),"")</f>
        <v/>
      </c>
      <c r="O3381" s="1" t="str">
        <f>IFERROR(VLOOKUP(ROWS($O$5:O3381),$K$5:$L$7000,2,FALSE),"")</f>
        <v/>
      </c>
    </row>
    <row r="3382" spans="2:15" ht="15" customHeight="1" x14ac:dyDescent="0.25">
      <c r="B3382" s="178" t="s">
        <v>11613</v>
      </c>
      <c r="C3382" s="178" t="s">
        <v>88</v>
      </c>
      <c r="D3382" s="178" t="s">
        <v>3530</v>
      </c>
      <c r="E3382" s="178" t="s">
        <v>6944</v>
      </c>
      <c r="F3382" s="178" t="s">
        <v>17</v>
      </c>
      <c r="G3382" s="1">
        <f>IF(ISNUMBER(Pay_Item_Search_Text),IF(ISNUMBER(IF(FIND(Pay_Item_Search_Text,B3382)=1,1, "FALSE")),MAX(G$4:$G3381)+1,IF(ISNUMBER(Pay_Item_Search_Text),0,IF(ISNUMBER(SEARCH(Pay_Item_Search_Text,H3382)),MAX(G$4:$G3381)+1,0))),IF(ISNUMBER(Pay_Item_Search_Text),0,IF(ISNUMBER(SEARCH(Pay_Item_Search_Text,H3382)),MAX(G$4:$G3381)+1,0)))</f>
        <v>3378</v>
      </c>
      <c r="H3382" s="1" t="str">
        <f>IF(Table_PayItems[[#This Row],[Description]]="_","_ Unique Item - "&amp;Table_PayItems[[#This Row],[Item]]&amp;" - $"&amp;Table_PayItems[[#This Row],[Unit]],Table_PayItems[[#This Row],[Description]]&amp;" - $"&amp;Table_PayItems[[#This Row],[Unit]])</f>
        <v>Mast Arm Pole, Cat III - $Ea</v>
      </c>
      <c r="I3382" s="29" t="str">
        <f>IFERROR(VLOOKUP(ROWS($M$5:M3382),Table_PayItems[[Search Key]:[Concentrated Name]],2,FALSE),"")</f>
        <v>Mast Arm Pole, Cat III - $Ea</v>
      </c>
      <c r="J3382" s="1"/>
      <c r="K3382" s="1"/>
      <c r="L3382" s="22">
        <f>IF(ISNUMBER(SEARCH(Pay_Item_Search_Text_2,M3382)),MAX($L$4:L3381)+1,0)</f>
        <v>0</v>
      </c>
      <c r="M3382" s="1" t="str">
        <f>IFERROR(VLOOKUP(ROWS($M$5:M3382),Table_PayItems[[Search Key]:[Concentrated Name]],2,FALSE),"")</f>
        <v>Mast Arm Pole, Cat III - $Ea</v>
      </c>
      <c r="N3382" s="1" t="str">
        <f>IFERROR(VLOOKUP(ROWS($M$5:N3382),$L$5:$M$7000,2,FALSE),"")</f>
        <v/>
      </c>
      <c r="O3382" s="1" t="str">
        <f>IFERROR(VLOOKUP(ROWS($O$5:O3382),$K$5:$L$7000,2,FALSE),"")</f>
        <v/>
      </c>
    </row>
    <row r="3383" spans="2:15" ht="15" customHeight="1" x14ac:dyDescent="0.25">
      <c r="B3383" s="178" t="s">
        <v>11505</v>
      </c>
      <c r="C3383" s="178" t="s">
        <v>88</v>
      </c>
      <c r="D3383" s="178" t="s">
        <v>3423</v>
      </c>
      <c r="E3383" s="178" t="s">
        <v>6944</v>
      </c>
      <c r="F3383" s="178" t="s">
        <v>17</v>
      </c>
      <c r="G3383" s="1">
        <f>IF(ISNUMBER(Pay_Item_Search_Text),IF(ISNUMBER(IF(FIND(Pay_Item_Search_Text,B3383)=1,1, "FALSE")),MAX(G$4:$G3382)+1,IF(ISNUMBER(Pay_Item_Search_Text),0,IF(ISNUMBER(SEARCH(Pay_Item_Search_Text,H3383)),MAX(G$4:$G3382)+1,0))),IF(ISNUMBER(Pay_Item_Search_Text),0,IF(ISNUMBER(SEARCH(Pay_Item_Search_Text,H3383)),MAX(G$4:$G3382)+1,0)))</f>
        <v>3379</v>
      </c>
      <c r="H3383" s="1" t="str">
        <f>IF(Table_PayItems[[#This Row],[Description]]="_","_ Unique Item - "&amp;Table_PayItems[[#This Row],[Item]]&amp;" - $"&amp;Table_PayItems[[#This Row],[Unit]],Table_PayItems[[#This Row],[Description]]&amp;" - $"&amp;Table_PayItems[[#This Row],[Unit]])</f>
        <v>Mast Arm Std - $Ea</v>
      </c>
      <c r="I3383" s="29" t="str">
        <f>IFERROR(VLOOKUP(ROWS($M$5:M3383),Table_PayItems[[Search Key]:[Concentrated Name]],2,FALSE),"")</f>
        <v>Mast Arm Std - $Ea</v>
      </c>
      <c r="J3383" s="1"/>
      <c r="K3383" s="1"/>
      <c r="L3383" s="22">
        <f>IF(ISNUMBER(SEARCH(Pay_Item_Search_Text_2,M3383)),MAX($L$4:L3382)+1,0)</f>
        <v>0</v>
      </c>
      <c r="M3383" s="1" t="str">
        <f>IFERROR(VLOOKUP(ROWS($M$5:M3383),Table_PayItems[[Search Key]:[Concentrated Name]],2,FALSE),"")</f>
        <v>Mast Arm Std - $Ea</v>
      </c>
      <c r="N3383" s="1" t="str">
        <f>IFERROR(VLOOKUP(ROWS($M$5:N3383),$L$5:$M$7000,2,FALSE),"")</f>
        <v/>
      </c>
      <c r="O3383" s="1" t="str">
        <f>IFERROR(VLOOKUP(ROWS($O$5:O3383),$K$5:$L$7000,2,FALSE),"")</f>
        <v/>
      </c>
    </row>
    <row r="3384" spans="2:15" ht="15" customHeight="1" x14ac:dyDescent="0.25">
      <c r="B3384" s="178" t="s">
        <v>11506</v>
      </c>
      <c r="C3384" s="178" t="s">
        <v>104</v>
      </c>
      <c r="D3384" s="178" t="s">
        <v>3424</v>
      </c>
      <c r="E3384" s="178" t="s">
        <v>6945</v>
      </c>
      <c r="F3384" s="178" t="s">
        <v>17</v>
      </c>
      <c r="G3384" s="1">
        <f>IF(ISNUMBER(Pay_Item_Search_Text),IF(ISNUMBER(IF(FIND(Pay_Item_Search_Text,B3384)=1,1, "FALSE")),MAX(G$4:$G3383)+1,IF(ISNUMBER(Pay_Item_Search_Text),0,IF(ISNUMBER(SEARCH(Pay_Item_Search_Text,H3384)),MAX(G$4:$G3383)+1,0))),IF(ISNUMBER(Pay_Item_Search_Text),0,IF(ISNUMBER(SEARCH(Pay_Item_Search_Text,H3384)),MAX(G$4:$G3383)+1,0)))</f>
        <v>3380</v>
      </c>
      <c r="H3384" s="1" t="str">
        <f>IF(Table_PayItems[[#This Row],[Description]]="_","_ Unique Item - "&amp;Table_PayItems[[#This Row],[Item]]&amp;" - $"&amp;Table_PayItems[[#This Row],[Unit]],Table_PayItems[[#This Row],[Description]]&amp;" - $"&amp;Table_PayItems[[#This Row],[Unit]])</f>
        <v>Mast Arm Std Fdn, Cased - $Ft</v>
      </c>
      <c r="I3384" s="29" t="str">
        <f>IFERROR(VLOOKUP(ROWS($M$5:M3384),Table_PayItems[[Search Key]:[Concentrated Name]],2,FALSE),"")</f>
        <v>Mast Arm Std Fdn, Cased - $Ft</v>
      </c>
      <c r="J3384" s="1"/>
      <c r="K3384" s="1"/>
      <c r="L3384" s="22">
        <f>IF(ISNUMBER(SEARCH(Pay_Item_Search_Text_2,M3384)),MAX($L$4:L3383)+1,0)</f>
        <v>0</v>
      </c>
      <c r="M3384" s="1" t="str">
        <f>IFERROR(VLOOKUP(ROWS($M$5:M3384),Table_PayItems[[Search Key]:[Concentrated Name]],2,FALSE),"")</f>
        <v>Mast Arm Std Fdn, Cased - $Ft</v>
      </c>
      <c r="N3384" s="1" t="str">
        <f>IFERROR(VLOOKUP(ROWS($M$5:N3384),$L$5:$M$7000,2,FALSE),"")</f>
        <v/>
      </c>
      <c r="O3384" s="1" t="str">
        <f>IFERROR(VLOOKUP(ROWS($O$5:O3384),$K$5:$L$7000,2,FALSE),"")</f>
        <v/>
      </c>
    </row>
    <row r="3385" spans="2:15" ht="15" customHeight="1" x14ac:dyDescent="0.25">
      <c r="B3385" s="178" t="s">
        <v>11507</v>
      </c>
      <c r="C3385" s="178" t="s">
        <v>104</v>
      </c>
      <c r="D3385" s="178" t="s">
        <v>3425</v>
      </c>
      <c r="E3385" s="178" t="s">
        <v>6945</v>
      </c>
      <c r="F3385" s="178" t="s">
        <v>17</v>
      </c>
      <c r="G3385" s="1">
        <f>IF(ISNUMBER(Pay_Item_Search_Text),IF(ISNUMBER(IF(FIND(Pay_Item_Search_Text,B3385)=1,1, "FALSE")),MAX(G$4:$G3384)+1,IF(ISNUMBER(Pay_Item_Search_Text),0,IF(ISNUMBER(SEARCH(Pay_Item_Search_Text,H3385)),MAX(G$4:$G3384)+1,0))),IF(ISNUMBER(Pay_Item_Search_Text),0,IF(ISNUMBER(SEARCH(Pay_Item_Search_Text,H3385)),MAX(G$4:$G3384)+1,0)))</f>
        <v>3381</v>
      </c>
      <c r="H3385" s="1" t="str">
        <f>IF(Table_PayItems[[#This Row],[Description]]="_","_ Unique Item - "&amp;Table_PayItems[[#This Row],[Item]]&amp;" - $"&amp;Table_PayItems[[#This Row],[Unit]],Table_PayItems[[#This Row],[Description]]&amp;" - $"&amp;Table_PayItems[[#This Row],[Unit]])</f>
        <v>Mast Arm Std Fdn, Uncased - $Ft</v>
      </c>
      <c r="I3385" s="29" t="str">
        <f>IFERROR(VLOOKUP(ROWS($M$5:M3385),Table_PayItems[[Search Key]:[Concentrated Name]],2,FALSE),"")</f>
        <v>Mast Arm Std Fdn, Uncased - $Ft</v>
      </c>
      <c r="J3385" s="1"/>
      <c r="K3385" s="1"/>
      <c r="L3385" s="22">
        <f>IF(ISNUMBER(SEARCH(Pay_Item_Search_Text_2,M3385)),MAX($L$4:L3384)+1,0)</f>
        <v>0</v>
      </c>
      <c r="M3385" s="1" t="str">
        <f>IFERROR(VLOOKUP(ROWS($M$5:M3385),Table_PayItems[[Search Key]:[Concentrated Name]],2,FALSE),"")</f>
        <v>Mast Arm Std Fdn, Uncased - $Ft</v>
      </c>
      <c r="N3385" s="1" t="str">
        <f>IFERROR(VLOOKUP(ROWS($M$5:N3385),$L$5:$M$7000,2,FALSE),"")</f>
        <v/>
      </c>
      <c r="O3385" s="1" t="str">
        <f>IFERROR(VLOOKUP(ROWS($O$5:O3385),$K$5:$L$7000,2,FALSE),"")</f>
        <v/>
      </c>
    </row>
    <row r="3386" spans="2:15" ht="15" customHeight="1" x14ac:dyDescent="0.25">
      <c r="B3386" s="178" t="s">
        <v>11637</v>
      </c>
      <c r="C3386" s="178" t="s">
        <v>88</v>
      </c>
      <c r="D3386" s="178" t="s">
        <v>3554</v>
      </c>
      <c r="E3386" s="178" t="s">
        <v>6953</v>
      </c>
      <c r="F3386" s="178" t="s">
        <v>17</v>
      </c>
      <c r="G3386" s="1">
        <f>IF(ISNUMBER(Pay_Item_Search_Text),IF(ISNUMBER(IF(FIND(Pay_Item_Search_Text,B3386)=1,1, "FALSE")),MAX(G$4:$G3385)+1,IF(ISNUMBER(Pay_Item_Search_Text),0,IF(ISNUMBER(SEARCH(Pay_Item_Search_Text,H3386)),MAX(G$4:$G3385)+1,0))),IF(ISNUMBER(Pay_Item_Search_Text),0,IF(ISNUMBER(SEARCH(Pay_Item_Search_Text,H3386)),MAX(G$4:$G3385)+1,0)))</f>
        <v>3382</v>
      </c>
      <c r="H3386" s="1" t="str">
        <f>IF(Table_PayItems[[#This Row],[Description]]="_","_ Unique Item - "&amp;Table_PayItems[[#This Row],[Item]]&amp;" - $"&amp;Table_PayItems[[#This Row],[Unit]],Table_PayItems[[#This Row],[Description]]&amp;" - $"&amp;Table_PayItems[[#This Row],[Unit]])</f>
        <v>Mast Arm Std, Rem - $Ea</v>
      </c>
      <c r="I3386" s="29" t="str">
        <f>IFERROR(VLOOKUP(ROWS($M$5:M3386),Table_PayItems[[Search Key]:[Concentrated Name]],2,FALSE),"")</f>
        <v>Mast Arm Std, Rem - $Ea</v>
      </c>
      <c r="J3386" s="1"/>
      <c r="K3386" s="1"/>
      <c r="L3386" s="22">
        <f>IF(ISNUMBER(SEARCH(Pay_Item_Search_Text_2,M3386)),MAX($L$4:L3385)+1,0)</f>
        <v>0</v>
      </c>
      <c r="M3386" s="1" t="str">
        <f>IFERROR(VLOOKUP(ROWS($M$5:M3386),Table_PayItems[[Search Key]:[Concentrated Name]],2,FALSE),"")</f>
        <v>Mast Arm Std, Rem - $Ea</v>
      </c>
      <c r="N3386" s="1" t="str">
        <f>IFERROR(VLOOKUP(ROWS($M$5:N3386),$L$5:$M$7000,2,FALSE),"")</f>
        <v/>
      </c>
      <c r="O3386" s="1" t="str">
        <f>IFERROR(VLOOKUP(ROWS($O$5:O3386),$K$5:$L$7000,2,FALSE),"")</f>
        <v/>
      </c>
    </row>
    <row r="3387" spans="2:15" ht="15" customHeight="1" x14ac:dyDescent="0.25">
      <c r="B3387" s="178" t="s">
        <v>11614</v>
      </c>
      <c r="C3387" s="178" t="s">
        <v>88</v>
      </c>
      <c r="D3387" s="178" t="s">
        <v>3531</v>
      </c>
      <c r="E3387" s="178" t="s">
        <v>6944</v>
      </c>
      <c r="F3387" s="178" t="s">
        <v>17</v>
      </c>
      <c r="G3387" s="1">
        <f>IF(ISNUMBER(Pay_Item_Search_Text),IF(ISNUMBER(IF(FIND(Pay_Item_Search_Text,B3387)=1,1, "FALSE")),MAX(G$4:$G3386)+1,IF(ISNUMBER(Pay_Item_Search_Text),0,IF(ISNUMBER(SEARCH(Pay_Item_Search_Text,H3387)),MAX(G$4:$G3386)+1,0))),IF(ISNUMBER(Pay_Item_Search_Text),0,IF(ISNUMBER(SEARCH(Pay_Item_Search_Text,H3387)),MAX(G$4:$G3386)+1,0)))</f>
        <v>3383</v>
      </c>
      <c r="H3387" s="1" t="str">
        <f>IF(Table_PayItems[[#This Row],[Description]]="_","_ Unique Item - "&amp;Table_PayItems[[#This Row],[Item]]&amp;" - $"&amp;Table_PayItems[[#This Row],[Unit]],Table_PayItems[[#This Row],[Description]]&amp;" - $"&amp;Table_PayItems[[#This Row],[Unit]])</f>
        <v>Mast Arm, 20 foot, Cat I - $Ea</v>
      </c>
      <c r="I3387" s="29" t="str">
        <f>IFERROR(VLOOKUP(ROWS($M$5:M3387),Table_PayItems[[Search Key]:[Concentrated Name]],2,FALSE),"")</f>
        <v>Mast Arm, 20 foot, Cat I - $Ea</v>
      </c>
      <c r="J3387" s="1"/>
      <c r="K3387" s="1"/>
      <c r="L3387" s="22">
        <f>IF(ISNUMBER(SEARCH(Pay_Item_Search_Text_2,M3387)),MAX($L$4:L3386)+1,0)</f>
        <v>701</v>
      </c>
      <c r="M3387" s="1" t="str">
        <f>IFERROR(VLOOKUP(ROWS($M$5:M3387),Table_PayItems[[Search Key]:[Concentrated Name]],2,FALSE),"")</f>
        <v>Mast Arm, 20 foot, Cat I - $Ea</v>
      </c>
      <c r="N3387" s="1" t="str">
        <f>IFERROR(VLOOKUP(ROWS($M$5:N3387),$L$5:$M$7000,2,FALSE),"")</f>
        <v/>
      </c>
      <c r="O3387" s="1" t="str">
        <f>IFERROR(VLOOKUP(ROWS($O$5:O3387),$K$5:$L$7000,2,FALSE),"")</f>
        <v/>
      </c>
    </row>
    <row r="3388" spans="2:15" ht="15" customHeight="1" x14ac:dyDescent="0.25">
      <c r="B3388" s="178" t="s">
        <v>11621</v>
      </c>
      <c r="C3388" s="178" t="s">
        <v>88</v>
      </c>
      <c r="D3388" s="178" t="s">
        <v>3538</v>
      </c>
      <c r="E3388" s="178" t="s">
        <v>6944</v>
      </c>
      <c r="F3388" s="178" t="s">
        <v>17</v>
      </c>
      <c r="G3388" s="1">
        <f>IF(ISNUMBER(Pay_Item_Search_Text),IF(ISNUMBER(IF(FIND(Pay_Item_Search_Text,B3388)=1,1, "FALSE")),MAX(G$4:$G3387)+1,IF(ISNUMBER(Pay_Item_Search_Text),0,IF(ISNUMBER(SEARCH(Pay_Item_Search_Text,H3388)),MAX(G$4:$G3387)+1,0))),IF(ISNUMBER(Pay_Item_Search_Text),0,IF(ISNUMBER(SEARCH(Pay_Item_Search_Text,H3388)),MAX(G$4:$G3387)+1,0)))</f>
        <v>3384</v>
      </c>
      <c r="H3388" s="1" t="str">
        <f>IF(Table_PayItems[[#This Row],[Description]]="_","_ Unique Item - "&amp;Table_PayItems[[#This Row],[Item]]&amp;" - $"&amp;Table_PayItems[[#This Row],[Unit]],Table_PayItems[[#This Row],[Description]]&amp;" - $"&amp;Table_PayItems[[#This Row],[Unit]])</f>
        <v>Mast Arm, 20 foot, Cat II - $Ea</v>
      </c>
      <c r="I3388" s="29" t="str">
        <f>IFERROR(VLOOKUP(ROWS($M$5:M3388),Table_PayItems[[Search Key]:[Concentrated Name]],2,FALSE),"")</f>
        <v>Mast Arm, 20 foot, Cat II - $Ea</v>
      </c>
      <c r="J3388" s="1"/>
      <c r="K3388" s="1"/>
      <c r="L3388" s="22">
        <f>IF(ISNUMBER(SEARCH(Pay_Item_Search_Text_2,M3388)),MAX($L$4:L3387)+1,0)</f>
        <v>702</v>
      </c>
      <c r="M3388" s="1" t="str">
        <f>IFERROR(VLOOKUP(ROWS($M$5:M3388),Table_PayItems[[Search Key]:[Concentrated Name]],2,FALSE),"")</f>
        <v>Mast Arm, 20 foot, Cat II - $Ea</v>
      </c>
      <c r="N3388" s="1" t="str">
        <f>IFERROR(VLOOKUP(ROWS($M$5:N3388),$L$5:$M$7000,2,FALSE),"")</f>
        <v/>
      </c>
      <c r="O3388" s="1" t="str">
        <f>IFERROR(VLOOKUP(ROWS($O$5:O3388),$K$5:$L$7000,2,FALSE),"")</f>
        <v/>
      </c>
    </row>
    <row r="3389" spans="2:15" ht="15" customHeight="1" x14ac:dyDescent="0.25">
      <c r="B3389" s="178" t="s">
        <v>11628</v>
      </c>
      <c r="C3389" s="178" t="s">
        <v>88</v>
      </c>
      <c r="D3389" s="178" t="s">
        <v>3545</v>
      </c>
      <c r="E3389" s="178" t="s">
        <v>6944</v>
      </c>
      <c r="F3389" s="178" t="s">
        <v>17</v>
      </c>
      <c r="G3389" s="1">
        <f>IF(ISNUMBER(Pay_Item_Search_Text),IF(ISNUMBER(IF(FIND(Pay_Item_Search_Text,B3389)=1,1, "FALSE")),MAX(G$4:$G3388)+1,IF(ISNUMBER(Pay_Item_Search_Text),0,IF(ISNUMBER(SEARCH(Pay_Item_Search_Text,H3389)),MAX(G$4:$G3388)+1,0))),IF(ISNUMBER(Pay_Item_Search_Text),0,IF(ISNUMBER(SEARCH(Pay_Item_Search_Text,H3389)),MAX(G$4:$G3388)+1,0)))</f>
        <v>3385</v>
      </c>
      <c r="H3389" s="1" t="str">
        <f>IF(Table_PayItems[[#This Row],[Description]]="_","_ Unique Item - "&amp;Table_PayItems[[#This Row],[Item]]&amp;" - $"&amp;Table_PayItems[[#This Row],[Unit]],Table_PayItems[[#This Row],[Description]]&amp;" - $"&amp;Table_PayItems[[#This Row],[Unit]])</f>
        <v>Mast Arm, 20 foot, Cat III - $Ea</v>
      </c>
      <c r="I3389" s="29" t="str">
        <f>IFERROR(VLOOKUP(ROWS($M$5:M3389),Table_PayItems[[Search Key]:[Concentrated Name]],2,FALSE),"")</f>
        <v>Mast Arm, 20 foot, Cat III - $Ea</v>
      </c>
      <c r="J3389" s="1"/>
      <c r="K3389" s="1"/>
      <c r="L3389" s="22">
        <f>IF(ISNUMBER(SEARCH(Pay_Item_Search_Text_2,M3389)),MAX($L$4:L3388)+1,0)</f>
        <v>703</v>
      </c>
      <c r="M3389" s="1" t="str">
        <f>IFERROR(VLOOKUP(ROWS($M$5:M3389),Table_PayItems[[Search Key]:[Concentrated Name]],2,FALSE),"")</f>
        <v>Mast Arm, 20 foot, Cat III - $Ea</v>
      </c>
      <c r="N3389" s="1" t="str">
        <f>IFERROR(VLOOKUP(ROWS($M$5:N3389),$L$5:$M$7000,2,FALSE),"")</f>
        <v/>
      </c>
      <c r="O3389" s="1" t="str">
        <f>IFERROR(VLOOKUP(ROWS($O$5:O3389),$K$5:$L$7000,2,FALSE),"")</f>
        <v/>
      </c>
    </row>
    <row r="3390" spans="2:15" ht="15" customHeight="1" x14ac:dyDescent="0.25">
      <c r="B3390" s="178" t="s">
        <v>11615</v>
      </c>
      <c r="C3390" s="178" t="s">
        <v>88</v>
      </c>
      <c r="D3390" s="178" t="s">
        <v>3532</v>
      </c>
      <c r="E3390" s="178" t="s">
        <v>6944</v>
      </c>
      <c r="F3390" s="178" t="s">
        <v>17</v>
      </c>
      <c r="G3390" s="1">
        <f>IF(ISNUMBER(Pay_Item_Search_Text),IF(ISNUMBER(IF(FIND(Pay_Item_Search_Text,B3390)=1,1, "FALSE")),MAX(G$4:$G3389)+1,IF(ISNUMBER(Pay_Item_Search_Text),0,IF(ISNUMBER(SEARCH(Pay_Item_Search_Text,H3390)),MAX(G$4:$G3389)+1,0))),IF(ISNUMBER(Pay_Item_Search_Text),0,IF(ISNUMBER(SEARCH(Pay_Item_Search_Text,H3390)),MAX(G$4:$G3389)+1,0)))</f>
        <v>3386</v>
      </c>
      <c r="H3390" s="1" t="str">
        <f>IF(Table_PayItems[[#This Row],[Description]]="_","_ Unique Item - "&amp;Table_PayItems[[#This Row],[Item]]&amp;" - $"&amp;Table_PayItems[[#This Row],[Unit]],Table_PayItems[[#This Row],[Description]]&amp;" - $"&amp;Table_PayItems[[#This Row],[Unit]])</f>
        <v>Mast Arm, 25 foot, Cat I - $Ea</v>
      </c>
      <c r="I3390" s="29" t="str">
        <f>IFERROR(VLOOKUP(ROWS($M$5:M3390),Table_PayItems[[Search Key]:[Concentrated Name]],2,FALSE),"")</f>
        <v>Mast Arm, 25 foot, Cat I - $Ea</v>
      </c>
      <c r="J3390" s="1"/>
      <c r="K3390" s="1"/>
      <c r="L3390" s="22">
        <f>IF(ISNUMBER(SEARCH(Pay_Item_Search_Text_2,M3390)),MAX($L$4:L3389)+1,0)</f>
        <v>0</v>
      </c>
      <c r="M3390" s="1" t="str">
        <f>IFERROR(VLOOKUP(ROWS($M$5:M3390),Table_PayItems[[Search Key]:[Concentrated Name]],2,FALSE),"")</f>
        <v>Mast Arm, 25 foot, Cat I - $Ea</v>
      </c>
      <c r="N3390" s="1" t="str">
        <f>IFERROR(VLOOKUP(ROWS($M$5:N3390),$L$5:$M$7000,2,FALSE),"")</f>
        <v/>
      </c>
      <c r="O3390" s="1" t="str">
        <f>IFERROR(VLOOKUP(ROWS($O$5:O3390),$K$5:$L$7000,2,FALSE),"")</f>
        <v/>
      </c>
    </row>
    <row r="3391" spans="2:15" ht="15" customHeight="1" x14ac:dyDescent="0.25">
      <c r="B3391" s="178" t="s">
        <v>11622</v>
      </c>
      <c r="C3391" s="178" t="s">
        <v>88</v>
      </c>
      <c r="D3391" s="178" t="s">
        <v>3539</v>
      </c>
      <c r="E3391" s="178" t="s">
        <v>6944</v>
      </c>
      <c r="F3391" s="178" t="s">
        <v>17</v>
      </c>
      <c r="G3391" s="1">
        <f>IF(ISNUMBER(Pay_Item_Search_Text),IF(ISNUMBER(IF(FIND(Pay_Item_Search_Text,B3391)=1,1, "FALSE")),MAX(G$4:$G3390)+1,IF(ISNUMBER(Pay_Item_Search_Text),0,IF(ISNUMBER(SEARCH(Pay_Item_Search_Text,H3391)),MAX(G$4:$G3390)+1,0))),IF(ISNUMBER(Pay_Item_Search_Text),0,IF(ISNUMBER(SEARCH(Pay_Item_Search_Text,H3391)),MAX(G$4:$G3390)+1,0)))</f>
        <v>3387</v>
      </c>
      <c r="H3391" s="1" t="str">
        <f>IF(Table_PayItems[[#This Row],[Description]]="_","_ Unique Item - "&amp;Table_PayItems[[#This Row],[Item]]&amp;" - $"&amp;Table_PayItems[[#This Row],[Unit]],Table_PayItems[[#This Row],[Description]]&amp;" - $"&amp;Table_PayItems[[#This Row],[Unit]])</f>
        <v>Mast Arm, 25 foot, Cat II - $Ea</v>
      </c>
      <c r="I3391" s="29" t="str">
        <f>IFERROR(VLOOKUP(ROWS($M$5:M3391),Table_PayItems[[Search Key]:[Concentrated Name]],2,FALSE),"")</f>
        <v>Mast Arm, 25 foot, Cat II - $Ea</v>
      </c>
      <c r="J3391" s="1"/>
      <c r="K3391" s="1"/>
      <c r="L3391" s="22">
        <f>IF(ISNUMBER(SEARCH(Pay_Item_Search_Text_2,M3391)),MAX($L$4:L3390)+1,0)</f>
        <v>0</v>
      </c>
      <c r="M3391" s="1" t="str">
        <f>IFERROR(VLOOKUP(ROWS($M$5:M3391),Table_PayItems[[Search Key]:[Concentrated Name]],2,FALSE),"")</f>
        <v>Mast Arm, 25 foot, Cat II - $Ea</v>
      </c>
      <c r="N3391" s="1" t="str">
        <f>IFERROR(VLOOKUP(ROWS($M$5:N3391),$L$5:$M$7000,2,FALSE),"")</f>
        <v/>
      </c>
      <c r="O3391" s="1" t="str">
        <f>IFERROR(VLOOKUP(ROWS($O$5:O3391),$K$5:$L$7000,2,FALSE),"")</f>
        <v/>
      </c>
    </row>
    <row r="3392" spans="2:15" ht="15" customHeight="1" x14ac:dyDescent="0.25">
      <c r="B3392" s="178" t="s">
        <v>11629</v>
      </c>
      <c r="C3392" s="178" t="s">
        <v>88</v>
      </c>
      <c r="D3392" s="178" t="s">
        <v>3546</v>
      </c>
      <c r="E3392" s="178" t="s">
        <v>6944</v>
      </c>
      <c r="F3392" s="178" t="s">
        <v>17</v>
      </c>
      <c r="G3392" s="1">
        <f>IF(ISNUMBER(Pay_Item_Search_Text),IF(ISNUMBER(IF(FIND(Pay_Item_Search_Text,B3392)=1,1, "FALSE")),MAX(G$4:$G3391)+1,IF(ISNUMBER(Pay_Item_Search_Text),0,IF(ISNUMBER(SEARCH(Pay_Item_Search_Text,H3392)),MAX(G$4:$G3391)+1,0))),IF(ISNUMBER(Pay_Item_Search_Text),0,IF(ISNUMBER(SEARCH(Pay_Item_Search_Text,H3392)),MAX(G$4:$G3391)+1,0)))</f>
        <v>3388</v>
      </c>
      <c r="H3392" s="1" t="str">
        <f>IF(Table_PayItems[[#This Row],[Description]]="_","_ Unique Item - "&amp;Table_PayItems[[#This Row],[Item]]&amp;" - $"&amp;Table_PayItems[[#This Row],[Unit]],Table_PayItems[[#This Row],[Description]]&amp;" - $"&amp;Table_PayItems[[#This Row],[Unit]])</f>
        <v>Mast Arm, 25 foot, Cat III - $Ea</v>
      </c>
      <c r="I3392" s="29" t="str">
        <f>IFERROR(VLOOKUP(ROWS($M$5:M3392),Table_PayItems[[Search Key]:[Concentrated Name]],2,FALSE),"")</f>
        <v>Mast Arm, 25 foot, Cat III - $Ea</v>
      </c>
      <c r="J3392" s="1"/>
      <c r="K3392" s="1"/>
      <c r="L3392" s="22">
        <f>IF(ISNUMBER(SEARCH(Pay_Item_Search_Text_2,M3392)),MAX($L$4:L3391)+1,0)</f>
        <v>0</v>
      </c>
      <c r="M3392" s="1" t="str">
        <f>IFERROR(VLOOKUP(ROWS($M$5:M3392),Table_PayItems[[Search Key]:[Concentrated Name]],2,FALSE),"")</f>
        <v>Mast Arm, 25 foot, Cat III - $Ea</v>
      </c>
      <c r="N3392" s="1" t="str">
        <f>IFERROR(VLOOKUP(ROWS($M$5:N3392),$L$5:$M$7000,2,FALSE),"")</f>
        <v/>
      </c>
      <c r="O3392" s="1" t="str">
        <f>IFERROR(VLOOKUP(ROWS($O$5:O3392),$K$5:$L$7000,2,FALSE),"")</f>
        <v/>
      </c>
    </row>
    <row r="3393" spans="2:15" ht="15" customHeight="1" x14ac:dyDescent="0.25">
      <c r="B3393" s="178" t="s">
        <v>11616</v>
      </c>
      <c r="C3393" s="178" t="s">
        <v>88</v>
      </c>
      <c r="D3393" s="178" t="s">
        <v>3533</v>
      </c>
      <c r="E3393" s="178" t="s">
        <v>6944</v>
      </c>
      <c r="F3393" s="178" t="s">
        <v>17</v>
      </c>
      <c r="G3393" s="1">
        <f>IF(ISNUMBER(Pay_Item_Search_Text),IF(ISNUMBER(IF(FIND(Pay_Item_Search_Text,B3393)=1,1, "FALSE")),MAX(G$4:$G3392)+1,IF(ISNUMBER(Pay_Item_Search_Text),0,IF(ISNUMBER(SEARCH(Pay_Item_Search_Text,H3393)),MAX(G$4:$G3392)+1,0))),IF(ISNUMBER(Pay_Item_Search_Text),0,IF(ISNUMBER(SEARCH(Pay_Item_Search_Text,H3393)),MAX(G$4:$G3392)+1,0)))</f>
        <v>3389</v>
      </c>
      <c r="H3393" s="1" t="str">
        <f>IF(Table_PayItems[[#This Row],[Description]]="_","_ Unique Item - "&amp;Table_PayItems[[#This Row],[Item]]&amp;" - $"&amp;Table_PayItems[[#This Row],[Unit]],Table_PayItems[[#This Row],[Description]]&amp;" - $"&amp;Table_PayItems[[#This Row],[Unit]])</f>
        <v>Mast Arm, 30 foot, Cat I - $Ea</v>
      </c>
      <c r="I3393" s="29" t="str">
        <f>IFERROR(VLOOKUP(ROWS($M$5:M3393),Table_PayItems[[Search Key]:[Concentrated Name]],2,FALSE),"")</f>
        <v>Mast Arm, 30 foot, Cat I - $Ea</v>
      </c>
      <c r="J3393" s="1"/>
      <c r="K3393" s="1"/>
      <c r="L3393" s="22">
        <f>IF(ISNUMBER(SEARCH(Pay_Item_Search_Text_2,M3393)),MAX($L$4:L3392)+1,0)</f>
        <v>704</v>
      </c>
      <c r="M3393" s="1" t="str">
        <f>IFERROR(VLOOKUP(ROWS($M$5:M3393),Table_PayItems[[Search Key]:[Concentrated Name]],2,FALSE),"")</f>
        <v>Mast Arm, 30 foot, Cat I - $Ea</v>
      </c>
      <c r="N3393" s="1" t="str">
        <f>IFERROR(VLOOKUP(ROWS($M$5:N3393),$L$5:$M$7000,2,FALSE),"")</f>
        <v/>
      </c>
      <c r="O3393" s="1" t="str">
        <f>IFERROR(VLOOKUP(ROWS($O$5:O3393),$K$5:$L$7000,2,FALSE),"")</f>
        <v/>
      </c>
    </row>
    <row r="3394" spans="2:15" ht="15" customHeight="1" x14ac:dyDescent="0.25">
      <c r="B3394" s="178" t="s">
        <v>11623</v>
      </c>
      <c r="C3394" s="178" t="s">
        <v>88</v>
      </c>
      <c r="D3394" s="178" t="s">
        <v>3540</v>
      </c>
      <c r="E3394" s="178" t="s">
        <v>6944</v>
      </c>
      <c r="F3394" s="178" t="s">
        <v>17</v>
      </c>
      <c r="G3394" s="1">
        <f>IF(ISNUMBER(Pay_Item_Search_Text),IF(ISNUMBER(IF(FIND(Pay_Item_Search_Text,B3394)=1,1, "FALSE")),MAX(G$4:$G3393)+1,IF(ISNUMBER(Pay_Item_Search_Text),0,IF(ISNUMBER(SEARCH(Pay_Item_Search_Text,H3394)),MAX(G$4:$G3393)+1,0))),IF(ISNUMBER(Pay_Item_Search_Text),0,IF(ISNUMBER(SEARCH(Pay_Item_Search_Text,H3394)),MAX(G$4:$G3393)+1,0)))</f>
        <v>3390</v>
      </c>
      <c r="H3394" s="24" t="str">
        <f>IF(Table_PayItems[[#This Row],[Description]]="_","_ Unique Item - "&amp;Table_PayItems[[#This Row],[Item]]&amp;" - $"&amp;Table_PayItems[[#This Row],[Unit]],Table_PayItems[[#This Row],[Description]]&amp;" - $"&amp;Table_PayItems[[#This Row],[Unit]])</f>
        <v>Mast Arm, 30 foot, Cat II - $Ea</v>
      </c>
      <c r="I3394" s="30" t="str">
        <f>IFERROR(VLOOKUP(ROWS($M$5:M3394),Table_PayItems[[Search Key]:[Concentrated Name]],2,FALSE),"")</f>
        <v>Mast Arm, 30 foot, Cat II - $Ea</v>
      </c>
      <c r="J3394" s="1"/>
      <c r="K3394" s="1"/>
      <c r="L3394" s="22">
        <f>IF(ISNUMBER(SEARCH(Pay_Item_Search_Text_2,M3394)),MAX($L$4:L3393)+1,0)</f>
        <v>705</v>
      </c>
      <c r="M3394" s="1" t="str">
        <f>IFERROR(VLOOKUP(ROWS($M$5:M3394),Table_PayItems[[Search Key]:[Concentrated Name]],2,FALSE),"")</f>
        <v>Mast Arm, 30 foot, Cat II - $Ea</v>
      </c>
      <c r="N3394" s="1" t="str">
        <f>IFERROR(VLOOKUP(ROWS($M$5:N3394),$L$5:$M$7000,2,FALSE),"")</f>
        <v/>
      </c>
      <c r="O3394" s="1" t="str">
        <f>IFERROR(VLOOKUP(ROWS($O$5:O3394),$K$5:$L$7000,2,FALSE),"")</f>
        <v/>
      </c>
    </row>
    <row r="3395" spans="2:15" ht="15" customHeight="1" x14ac:dyDescent="0.25">
      <c r="B3395" s="178" t="s">
        <v>11630</v>
      </c>
      <c r="C3395" s="178" t="s">
        <v>88</v>
      </c>
      <c r="D3395" s="178" t="s">
        <v>3547</v>
      </c>
      <c r="E3395" s="178" t="s">
        <v>6944</v>
      </c>
      <c r="F3395" s="178" t="s">
        <v>17</v>
      </c>
      <c r="G3395" s="1">
        <f>IF(ISNUMBER(Pay_Item_Search_Text),IF(ISNUMBER(IF(FIND(Pay_Item_Search_Text,B3395)=1,1, "FALSE")),MAX(G$4:$G3394)+1,IF(ISNUMBER(Pay_Item_Search_Text),0,IF(ISNUMBER(SEARCH(Pay_Item_Search_Text,H3395)),MAX(G$4:$G3394)+1,0))),IF(ISNUMBER(Pay_Item_Search_Text),0,IF(ISNUMBER(SEARCH(Pay_Item_Search_Text,H3395)),MAX(G$4:$G3394)+1,0)))</f>
        <v>3391</v>
      </c>
      <c r="H3395" s="1" t="str">
        <f>IF(Table_PayItems[[#This Row],[Description]]="_","_ Unique Item - "&amp;Table_PayItems[[#This Row],[Item]]&amp;" - $"&amp;Table_PayItems[[#This Row],[Unit]],Table_PayItems[[#This Row],[Description]]&amp;" - $"&amp;Table_PayItems[[#This Row],[Unit]])</f>
        <v>Mast Arm, 30 foot, Cat III - $Ea</v>
      </c>
      <c r="I3395" s="29" t="str">
        <f>IFERROR(VLOOKUP(ROWS($M$5:M3395),Table_PayItems[[Search Key]:[Concentrated Name]],2,FALSE),"")</f>
        <v>Mast Arm, 30 foot, Cat III - $Ea</v>
      </c>
      <c r="J3395" s="1"/>
      <c r="K3395" s="1"/>
      <c r="L3395" s="22">
        <f>IF(ISNUMBER(SEARCH(Pay_Item_Search_Text_2,M3395)),MAX($L$4:L3394)+1,0)</f>
        <v>706</v>
      </c>
      <c r="M3395" s="1" t="str">
        <f>IFERROR(VLOOKUP(ROWS($M$5:M3395),Table_PayItems[[Search Key]:[Concentrated Name]],2,FALSE),"")</f>
        <v>Mast Arm, 30 foot, Cat III - $Ea</v>
      </c>
      <c r="N3395" s="1" t="str">
        <f>IFERROR(VLOOKUP(ROWS($M$5:N3395),$L$5:$M$7000,2,FALSE),"")</f>
        <v/>
      </c>
      <c r="O3395" s="1" t="str">
        <f>IFERROR(VLOOKUP(ROWS($O$5:O3395),$K$5:$L$7000,2,FALSE),"")</f>
        <v/>
      </c>
    </row>
    <row r="3396" spans="2:15" ht="15" customHeight="1" x14ac:dyDescent="0.25">
      <c r="B3396" s="178" t="s">
        <v>11617</v>
      </c>
      <c r="C3396" s="178" t="s">
        <v>88</v>
      </c>
      <c r="D3396" s="178" t="s">
        <v>3534</v>
      </c>
      <c r="E3396" s="178" t="s">
        <v>6944</v>
      </c>
      <c r="F3396" s="178" t="s">
        <v>17</v>
      </c>
      <c r="G3396" s="1">
        <f>IF(ISNUMBER(Pay_Item_Search_Text),IF(ISNUMBER(IF(FIND(Pay_Item_Search_Text,B3396)=1,1, "FALSE")),MAX(G$4:$G3395)+1,IF(ISNUMBER(Pay_Item_Search_Text),0,IF(ISNUMBER(SEARCH(Pay_Item_Search_Text,H3396)),MAX(G$4:$G3395)+1,0))),IF(ISNUMBER(Pay_Item_Search_Text),0,IF(ISNUMBER(SEARCH(Pay_Item_Search_Text,H3396)),MAX(G$4:$G3395)+1,0)))</f>
        <v>3392</v>
      </c>
      <c r="H3396" s="1" t="str">
        <f>IF(Table_PayItems[[#This Row],[Description]]="_","_ Unique Item - "&amp;Table_PayItems[[#This Row],[Item]]&amp;" - $"&amp;Table_PayItems[[#This Row],[Unit]],Table_PayItems[[#This Row],[Description]]&amp;" - $"&amp;Table_PayItems[[#This Row],[Unit]])</f>
        <v>Mast Arm, 35 foot, Cat I - $Ea</v>
      </c>
      <c r="I3396" s="29" t="str">
        <f>IFERROR(VLOOKUP(ROWS($M$5:M3396),Table_PayItems[[Search Key]:[Concentrated Name]],2,FALSE),"")</f>
        <v>Mast Arm, 35 foot, Cat I - $Ea</v>
      </c>
      <c r="J3396" s="1"/>
      <c r="K3396" s="1"/>
      <c r="L3396" s="22">
        <f>IF(ISNUMBER(SEARCH(Pay_Item_Search_Text_2,M3396)),MAX($L$4:L3395)+1,0)</f>
        <v>0</v>
      </c>
      <c r="M3396" s="1" t="str">
        <f>IFERROR(VLOOKUP(ROWS($M$5:M3396),Table_PayItems[[Search Key]:[Concentrated Name]],2,FALSE),"")</f>
        <v>Mast Arm, 35 foot, Cat I - $Ea</v>
      </c>
      <c r="N3396" s="1" t="str">
        <f>IFERROR(VLOOKUP(ROWS($M$5:N3396),$L$5:$M$7000,2,FALSE),"")</f>
        <v/>
      </c>
      <c r="O3396" s="1" t="str">
        <f>IFERROR(VLOOKUP(ROWS($O$5:O3396),$K$5:$L$7000,2,FALSE),"")</f>
        <v/>
      </c>
    </row>
    <row r="3397" spans="2:15" ht="15" customHeight="1" x14ac:dyDescent="0.25">
      <c r="B3397" s="178" t="s">
        <v>11624</v>
      </c>
      <c r="C3397" s="178" t="s">
        <v>88</v>
      </c>
      <c r="D3397" s="178" t="s">
        <v>3541</v>
      </c>
      <c r="E3397" s="178" t="s">
        <v>6944</v>
      </c>
      <c r="F3397" s="178" t="s">
        <v>17</v>
      </c>
      <c r="G3397" s="1">
        <f>IF(ISNUMBER(Pay_Item_Search_Text),IF(ISNUMBER(IF(FIND(Pay_Item_Search_Text,B3397)=1,1, "FALSE")),MAX(G$4:$G3396)+1,IF(ISNUMBER(Pay_Item_Search_Text),0,IF(ISNUMBER(SEARCH(Pay_Item_Search_Text,H3397)),MAX(G$4:$G3396)+1,0))),IF(ISNUMBER(Pay_Item_Search_Text),0,IF(ISNUMBER(SEARCH(Pay_Item_Search_Text,H3397)),MAX(G$4:$G3396)+1,0)))</f>
        <v>3393</v>
      </c>
      <c r="H3397" s="1" t="str">
        <f>IF(Table_PayItems[[#This Row],[Description]]="_","_ Unique Item - "&amp;Table_PayItems[[#This Row],[Item]]&amp;" - $"&amp;Table_PayItems[[#This Row],[Unit]],Table_PayItems[[#This Row],[Description]]&amp;" - $"&amp;Table_PayItems[[#This Row],[Unit]])</f>
        <v>Mast Arm, 35 foot, Cat II - $Ea</v>
      </c>
      <c r="I3397" s="29" t="str">
        <f>IFERROR(VLOOKUP(ROWS($M$5:M3397),Table_PayItems[[Search Key]:[Concentrated Name]],2,FALSE),"")</f>
        <v>Mast Arm, 35 foot, Cat II - $Ea</v>
      </c>
      <c r="J3397" s="1"/>
      <c r="K3397" s="1"/>
      <c r="L3397" s="22">
        <f>IF(ISNUMBER(SEARCH(Pay_Item_Search_Text_2,M3397)),MAX($L$4:L3396)+1,0)</f>
        <v>0</v>
      </c>
      <c r="M3397" s="1" t="str">
        <f>IFERROR(VLOOKUP(ROWS($M$5:M3397),Table_PayItems[[Search Key]:[Concentrated Name]],2,FALSE),"")</f>
        <v>Mast Arm, 35 foot, Cat II - $Ea</v>
      </c>
      <c r="N3397" s="1" t="str">
        <f>IFERROR(VLOOKUP(ROWS($M$5:N3397),$L$5:$M$7000,2,FALSE),"")</f>
        <v/>
      </c>
      <c r="O3397" s="1" t="str">
        <f>IFERROR(VLOOKUP(ROWS($O$5:O3397),$K$5:$L$7000,2,FALSE),"")</f>
        <v/>
      </c>
    </row>
    <row r="3398" spans="2:15" ht="15" customHeight="1" x14ac:dyDescent="0.25">
      <c r="B3398" s="178" t="s">
        <v>11631</v>
      </c>
      <c r="C3398" s="178" t="s">
        <v>88</v>
      </c>
      <c r="D3398" s="178" t="s">
        <v>3548</v>
      </c>
      <c r="E3398" s="178" t="s">
        <v>6944</v>
      </c>
      <c r="F3398" s="178" t="s">
        <v>17</v>
      </c>
      <c r="G3398" s="1">
        <f>IF(ISNUMBER(Pay_Item_Search_Text),IF(ISNUMBER(IF(FIND(Pay_Item_Search_Text,B3398)=1,1, "FALSE")),MAX(G$4:$G3397)+1,IF(ISNUMBER(Pay_Item_Search_Text),0,IF(ISNUMBER(SEARCH(Pay_Item_Search_Text,H3398)),MAX(G$4:$G3397)+1,0))),IF(ISNUMBER(Pay_Item_Search_Text),0,IF(ISNUMBER(SEARCH(Pay_Item_Search_Text,H3398)),MAX(G$4:$G3397)+1,0)))</f>
        <v>3394</v>
      </c>
      <c r="H3398" s="1" t="str">
        <f>IF(Table_PayItems[[#This Row],[Description]]="_","_ Unique Item - "&amp;Table_PayItems[[#This Row],[Item]]&amp;" - $"&amp;Table_PayItems[[#This Row],[Unit]],Table_PayItems[[#This Row],[Description]]&amp;" - $"&amp;Table_PayItems[[#This Row],[Unit]])</f>
        <v>Mast Arm, 35 foot, Cat III - $Ea</v>
      </c>
      <c r="I3398" s="29" t="str">
        <f>IFERROR(VLOOKUP(ROWS($M$5:M3398),Table_PayItems[[Search Key]:[Concentrated Name]],2,FALSE),"")</f>
        <v>Mast Arm, 35 foot, Cat III - $Ea</v>
      </c>
      <c r="J3398" s="1"/>
      <c r="K3398" s="1"/>
      <c r="L3398" s="22">
        <f>IF(ISNUMBER(SEARCH(Pay_Item_Search_Text_2,M3398)),MAX($L$4:L3397)+1,0)</f>
        <v>0</v>
      </c>
      <c r="M3398" s="1" t="str">
        <f>IFERROR(VLOOKUP(ROWS($M$5:M3398),Table_PayItems[[Search Key]:[Concentrated Name]],2,FALSE),"")</f>
        <v>Mast Arm, 35 foot, Cat III - $Ea</v>
      </c>
      <c r="N3398" s="1" t="str">
        <f>IFERROR(VLOOKUP(ROWS($M$5:N3398),$L$5:$M$7000,2,FALSE),"")</f>
        <v/>
      </c>
      <c r="O3398" s="1" t="str">
        <f>IFERROR(VLOOKUP(ROWS($O$5:O3398),$K$5:$L$7000,2,FALSE),"")</f>
        <v/>
      </c>
    </row>
    <row r="3399" spans="2:15" ht="15" customHeight="1" x14ac:dyDescent="0.25">
      <c r="B3399" s="178" t="s">
        <v>11618</v>
      </c>
      <c r="C3399" s="178" t="s">
        <v>88</v>
      </c>
      <c r="D3399" s="178" t="s">
        <v>3535</v>
      </c>
      <c r="E3399" s="178" t="s">
        <v>6944</v>
      </c>
      <c r="F3399" s="178" t="s">
        <v>17</v>
      </c>
      <c r="G3399" s="1">
        <f>IF(ISNUMBER(Pay_Item_Search_Text),IF(ISNUMBER(IF(FIND(Pay_Item_Search_Text,B3399)=1,1, "FALSE")),MAX(G$4:$G3398)+1,IF(ISNUMBER(Pay_Item_Search_Text),0,IF(ISNUMBER(SEARCH(Pay_Item_Search_Text,H3399)),MAX(G$4:$G3398)+1,0))),IF(ISNUMBER(Pay_Item_Search_Text),0,IF(ISNUMBER(SEARCH(Pay_Item_Search_Text,H3399)),MAX(G$4:$G3398)+1,0)))</f>
        <v>3395</v>
      </c>
      <c r="H3399" s="1" t="str">
        <f>IF(Table_PayItems[[#This Row],[Description]]="_","_ Unique Item - "&amp;Table_PayItems[[#This Row],[Item]]&amp;" - $"&amp;Table_PayItems[[#This Row],[Unit]],Table_PayItems[[#This Row],[Description]]&amp;" - $"&amp;Table_PayItems[[#This Row],[Unit]])</f>
        <v>Mast Arm, 40 foot, Cat I - $Ea</v>
      </c>
      <c r="I3399" s="29" t="str">
        <f>IFERROR(VLOOKUP(ROWS($M$5:M3399),Table_PayItems[[Search Key]:[Concentrated Name]],2,FALSE),"")</f>
        <v>Mast Arm, 40 foot, Cat I - $Ea</v>
      </c>
      <c r="J3399" s="1"/>
      <c r="K3399" s="1"/>
      <c r="L3399" s="22">
        <f>IF(ISNUMBER(SEARCH(Pay_Item_Search_Text_2,M3399)),MAX($L$4:L3398)+1,0)</f>
        <v>707</v>
      </c>
      <c r="M3399" s="1" t="str">
        <f>IFERROR(VLOOKUP(ROWS($M$5:M3399),Table_PayItems[[Search Key]:[Concentrated Name]],2,FALSE),"")</f>
        <v>Mast Arm, 40 foot, Cat I - $Ea</v>
      </c>
      <c r="N3399" s="1" t="str">
        <f>IFERROR(VLOOKUP(ROWS($M$5:N3399),$L$5:$M$7000,2,FALSE),"")</f>
        <v/>
      </c>
      <c r="O3399" s="1" t="str">
        <f>IFERROR(VLOOKUP(ROWS($O$5:O3399),$K$5:$L$7000,2,FALSE),"")</f>
        <v/>
      </c>
    </row>
    <row r="3400" spans="2:15" ht="15" customHeight="1" x14ac:dyDescent="0.25">
      <c r="B3400" s="178" t="s">
        <v>11625</v>
      </c>
      <c r="C3400" s="178" t="s">
        <v>88</v>
      </c>
      <c r="D3400" s="178" t="s">
        <v>3542</v>
      </c>
      <c r="E3400" s="178" t="s">
        <v>6944</v>
      </c>
      <c r="F3400" s="178" t="s">
        <v>17</v>
      </c>
      <c r="G3400" s="1">
        <f>IF(ISNUMBER(Pay_Item_Search_Text),IF(ISNUMBER(IF(FIND(Pay_Item_Search_Text,B3400)=1,1, "FALSE")),MAX(G$4:$G3399)+1,IF(ISNUMBER(Pay_Item_Search_Text),0,IF(ISNUMBER(SEARCH(Pay_Item_Search_Text,H3400)),MAX(G$4:$G3399)+1,0))),IF(ISNUMBER(Pay_Item_Search_Text),0,IF(ISNUMBER(SEARCH(Pay_Item_Search_Text,H3400)),MAX(G$4:$G3399)+1,0)))</f>
        <v>3396</v>
      </c>
      <c r="H3400" s="1" t="str">
        <f>IF(Table_PayItems[[#This Row],[Description]]="_","_ Unique Item - "&amp;Table_PayItems[[#This Row],[Item]]&amp;" - $"&amp;Table_PayItems[[#This Row],[Unit]],Table_PayItems[[#This Row],[Description]]&amp;" - $"&amp;Table_PayItems[[#This Row],[Unit]])</f>
        <v>Mast Arm, 40 foot, Cat II - $Ea</v>
      </c>
      <c r="I3400" s="29" t="str">
        <f>IFERROR(VLOOKUP(ROWS($M$5:M3400),Table_PayItems[[Search Key]:[Concentrated Name]],2,FALSE),"")</f>
        <v>Mast Arm, 40 foot, Cat II - $Ea</v>
      </c>
      <c r="J3400" s="1"/>
      <c r="K3400" s="1"/>
      <c r="L3400" s="22">
        <f>IF(ISNUMBER(SEARCH(Pay_Item_Search_Text_2,M3400)),MAX($L$4:L3399)+1,0)</f>
        <v>708</v>
      </c>
      <c r="M3400" s="1" t="str">
        <f>IFERROR(VLOOKUP(ROWS($M$5:M3400),Table_PayItems[[Search Key]:[Concentrated Name]],2,FALSE),"")</f>
        <v>Mast Arm, 40 foot, Cat II - $Ea</v>
      </c>
      <c r="N3400" s="1" t="str">
        <f>IFERROR(VLOOKUP(ROWS($M$5:N3400),$L$5:$M$7000,2,FALSE),"")</f>
        <v/>
      </c>
      <c r="O3400" s="1" t="str">
        <f>IFERROR(VLOOKUP(ROWS($O$5:O3400),$K$5:$L$7000,2,FALSE),"")</f>
        <v/>
      </c>
    </row>
    <row r="3401" spans="2:15" ht="15" customHeight="1" x14ac:dyDescent="0.25">
      <c r="B3401" s="178" t="s">
        <v>11632</v>
      </c>
      <c r="C3401" s="178" t="s">
        <v>88</v>
      </c>
      <c r="D3401" s="178" t="s">
        <v>3549</v>
      </c>
      <c r="E3401" s="178" t="s">
        <v>6944</v>
      </c>
      <c r="F3401" s="178" t="s">
        <v>17</v>
      </c>
      <c r="G3401" s="1">
        <f>IF(ISNUMBER(Pay_Item_Search_Text),IF(ISNUMBER(IF(FIND(Pay_Item_Search_Text,B3401)=1,1, "FALSE")),MAX(G$4:$G3400)+1,IF(ISNUMBER(Pay_Item_Search_Text),0,IF(ISNUMBER(SEARCH(Pay_Item_Search_Text,H3401)),MAX(G$4:$G3400)+1,0))),IF(ISNUMBER(Pay_Item_Search_Text),0,IF(ISNUMBER(SEARCH(Pay_Item_Search_Text,H3401)),MAX(G$4:$G3400)+1,0)))</f>
        <v>3397</v>
      </c>
      <c r="H3401" s="1" t="str">
        <f>IF(Table_PayItems[[#This Row],[Description]]="_","_ Unique Item - "&amp;Table_PayItems[[#This Row],[Item]]&amp;" - $"&amp;Table_PayItems[[#This Row],[Unit]],Table_PayItems[[#This Row],[Description]]&amp;" - $"&amp;Table_PayItems[[#This Row],[Unit]])</f>
        <v>Mast Arm, 40 foot, Cat III - $Ea</v>
      </c>
      <c r="I3401" s="29" t="str">
        <f>IFERROR(VLOOKUP(ROWS($M$5:M3401),Table_PayItems[[Search Key]:[Concentrated Name]],2,FALSE),"")</f>
        <v>Mast Arm, 40 foot, Cat III - $Ea</v>
      </c>
      <c r="J3401" s="1"/>
      <c r="K3401" s="1"/>
      <c r="L3401" s="22">
        <f>IF(ISNUMBER(SEARCH(Pay_Item_Search_Text_2,M3401)),MAX($L$4:L3400)+1,0)</f>
        <v>709</v>
      </c>
      <c r="M3401" s="1" t="str">
        <f>IFERROR(VLOOKUP(ROWS($M$5:M3401),Table_PayItems[[Search Key]:[Concentrated Name]],2,FALSE),"")</f>
        <v>Mast Arm, 40 foot, Cat III - $Ea</v>
      </c>
      <c r="N3401" s="1" t="str">
        <f>IFERROR(VLOOKUP(ROWS($M$5:N3401),$L$5:$M$7000,2,FALSE),"")</f>
        <v/>
      </c>
      <c r="O3401" s="1" t="str">
        <f>IFERROR(VLOOKUP(ROWS($O$5:O3401),$K$5:$L$7000,2,FALSE),"")</f>
        <v/>
      </c>
    </row>
    <row r="3402" spans="2:15" ht="15" customHeight="1" x14ac:dyDescent="0.25">
      <c r="B3402" s="178" t="s">
        <v>11619</v>
      </c>
      <c r="C3402" s="178" t="s">
        <v>88</v>
      </c>
      <c r="D3402" s="178" t="s">
        <v>3536</v>
      </c>
      <c r="E3402" s="178" t="s">
        <v>6944</v>
      </c>
      <c r="F3402" s="178" t="s">
        <v>17</v>
      </c>
      <c r="G3402" s="1">
        <f>IF(ISNUMBER(Pay_Item_Search_Text),IF(ISNUMBER(IF(FIND(Pay_Item_Search_Text,B3402)=1,1, "FALSE")),MAX(G$4:$G3401)+1,IF(ISNUMBER(Pay_Item_Search_Text),0,IF(ISNUMBER(SEARCH(Pay_Item_Search_Text,H3402)),MAX(G$4:$G3401)+1,0))),IF(ISNUMBER(Pay_Item_Search_Text),0,IF(ISNUMBER(SEARCH(Pay_Item_Search_Text,H3402)),MAX(G$4:$G3401)+1,0)))</f>
        <v>3398</v>
      </c>
      <c r="H3402" s="1" t="str">
        <f>IF(Table_PayItems[[#This Row],[Description]]="_","_ Unique Item - "&amp;Table_PayItems[[#This Row],[Item]]&amp;" - $"&amp;Table_PayItems[[#This Row],[Unit]],Table_PayItems[[#This Row],[Description]]&amp;" - $"&amp;Table_PayItems[[#This Row],[Unit]])</f>
        <v>Mast Arm, 45 foot, Cat I - $Ea</v>
      </c>
      <c r="I3402" s="29" t="str">
        <f>IFERROR(VLOOKUP(ROWS($M$5:M3402),Table_PayItems[[Search Key]:[Concentrated Name]],2,FALSE),"")</f>
        <v>Mast Arm, 45 foot, Cat I - $Ea</v>
      </c>
      <c r="J3402" s="1"/>
      <c r="K3402" s="1"/>
      <c r="L3402" s="22">
        <f>IF(ISNUMBER(SEARCH(Pay_Item_Search_Text_2,M3402)),MAX($L$4:L3401)+1,0)</f>
        <v>0</v>
      </c>
      <c r="M3402" s="1" t="str">
        <f>IFERROR(VLOOKUP(ROWS($M$5:M3402),Table_PayItems[[Search Key]:[Concentrated Name]],2,FALSE),"")</f>
        <v>Mast Arm, 45 foot, Cat I - $Ea</v>
      </c>
      <c r="N3402" s="1" t="str">
        <f>IFERROR(VLOOKUP(ROWS($M$5:N3402),$L$5:$M$7000,2,FALSE),"")</f>
        <v/>
      </c>
      <c r="O3402" s="1" t="str">
        <f>IFERROR(VLOOKUP(ROWS($O$5:O3402),$K$5:$L$7000,2,FALSE),"")</f>
        <v/>
      </c>
    </row>
    <row r="3403" spans="2:15" ht="15" customHeight="1" x14ac:dyDescent="0.25">
      <c r="B3403" s="178" t="s">
        <v>11626</v>
      </c>
      <c r="C3403" s="178" t="s">
        <v>88</v>
      </c>
      <c r="D3403" s="178" t="s">
        <v>3543</v>
      </c>
      <c r="E3403" s="178" t="s">
        <v>6944</v>
      </c>
      <c r="F3403" s="178" t="s">
        <v>17</v>
      </c>
      <c r="G3403" s="1">
        <f>IF(ISNUMBER(Pay_Item_Search_Text),IF(ISNUMBER(IF(FIND(Pay_Item_Search_Text,B3403)=1,1, "FALSE")),MAX(G$4:$G3402)+1,IF(ISNUMBER(Pay_Item_Search_Text),0,IF(ISNUMBER(SEARCH(Pay_Item_Search_Text,H3403)),MAX(G$4:$G3402)+1,0))),IF(ISNUMBER(Pay_Item_Search_Text),0,IF(ISNUMBER(SEARCH(Pay_Item_Search_Text,H3403)),MAX(G$4:$G3402)+1,0)))</f>
        <v>3399</v>
      </c>
      <c r="H3403" s="1" t="str">
        <f>IF(Table_PayItems[[#This Row],[Description]]="_","_ Unique Item - "&amp;Table_PayItems[[#This Row],[Item]]&amp;" - $"&amp;Table_PayItems[[#This Row],[Unit]],Table_PayItems[[#This Row],[Description]]&amp;" - $"&amp;Table_PayItems[[#This Row],[Unit]])</f>
        <v>Mast Arm, 45 foot, Cat II - $Ea</v>
      </c>
      <c r="I3403" s="29" t="str">
        <f>IFERROR(VLOOKUP(ROWS($M$5:M3403),Table_PayItems[[Search Key]:[Concentrated Name]],2,FALSE),"")</f>
        <v>Mast Arm, 45 foot, Cat II - $Ea</v>
      </c>
      <c r="J3403" s="1"/>
      <c r="K3403" s="1"/>
      <c r="L3403" s="22">
        <f>IF(ISNUMBER(SEARCH(Pay_Item_Search_Text_2,M3403)),MAX($L$4:L3402)+1,0)</f>
        <v>0</v>
      </c>
      <c r="M3403" s="1" t="str">
        <f>IFERROR(VLOOKUP(ROWS($M$5:M3403),Table_PayItems[[Search Key]:[Concentrated Name]],2,FALSE),"")</f>
        <v>Mast Arm, 45 foot, Cat II - $Ea</v>
      </c>
      <c r="N3403" s="1" t="str">
        <f>IFERROR(VLOOKUP(ROWS($M$5:N3403),$L$5:$M$7000,2,FALSE),"")</f>
        <v/>
      </c>
      <c r="O3403" s="1" t="str">
        <f>IFERROR(VLOOKUP(ROWS($O$5:O3403),$K$5:$L$7000,2,FALSE),"")</f>
        <v/>
      </c>
    </row>
    <row r="3404" spans="2:15" ht="15" customHeight="1" x14ac:dyDescent="0.25">
      <c r="B3404" s="178" t="s">
        <v>11633</v>
      </c>
      <c r="C3404" s="178" t="s">
        <v>88</v>
      </c>
      <c r="D3404" s="178" t="s">
        <v>3550</v>
      </c>
      <c r="E3404" s="178" t="s">
        <v>6944</v>
      </c>
      <c r="F3404" s="178" t="s">
        <v>17</v>
      </c>
      <c r="G3404" s="1">
        <f>IF(ISNUMBER(Pay_Item_Search_Text),IF(ISNUMBER(IF(FIND(Pay_Item_Search_Text,B3404)=1,1, "FALSE")),MAX(G$4:$G3403)+1,IF(ISNUMBER(Pay_Item_Search_Text),0,IF(ISNUMBER(SEARCH(Pay_Item_Search_Text,H3404)),MAX(G$4:$G3403)+1,0))),IF(ISNUMBER(Pay_Item_Search_Text),0,IF(ISNUMBER(SEARCH(Pay_Item_Search_Text,H3404)),MAX(G$4:$G3403)+1,0)))</f>
        <v>3400</v>
      </c>
      <c r="H3404" s="1" t="str">
        <f>IF(Table_PayItems[[#This Row],[Description]]="_","_ Unique Item - "&amp;Table_PayItems[[#This Row],[Item]]&amp;" - $"&amp;Table_PayItems[[#This Row],[Unit]],Table_PayItems[[#This Row],[Description]]&amp;" - $"&amp;Table_PayItems[[#This Row],[Unit]])</f>
        <v>Mast Arm, 45 foot, Cat III - $Ea</v>
      </c>
      <c r="I3404" s="29" t="str">
        <f>IFERROR(VLOOKUP(ROWS($M$5:M3404),Table_PayItems[[Search Key]:[Concentrated Name]],2,FALSE),"")</f>
        <v>Mast Arm, 45 foot, Cat III - $Ea</v>
      </c>
      <c r="J3404" s="1"/>
      <c r="K3404" s="1"/>
      <c r="L3404" s="22">
        <f>IF(ISNUMBER(SEARCH(Pay_Item_Search_Text_2,M3404)),MAX($L$4:L3403)+1,0)</f>
        <v>0</v>
      </c>
      <c r="M3404" s="1" t="str">
        <f>IFERROR(VLOOKUP(ROWS($M$5:M3404),Table_PayItems[[Search Key]:[Concentrated Name]],2,FALSE),"")</f>
        <v>Mast Arm, 45 foot, Cat III - $Ea</v>
      </c>
      <c r="N3404" s="1" t="str">
        <f>IFERROR(VLOOKUP(ROWS($M$5:N3404),$L$5:$M$7000,2,FALSE),"")</f>
        <v/>
      </c>
      <c r="O3404" s="1" t="str">
        <f>IFERROR(VLOOKUP(ROWS($O$5:O3404),$K$5:$L$7000,2,FALSE),"")</f>
        <v/>
      </c>
    </row>
    <row r="3405" spans="2:15" ht="15" customHeight="1" x14ac:dyDescent="0.25">
      <c r="B3405" s="178" t="s">
        <v>11620</v>
      </c>
      <c r="C3405" s="178" t="s">
        <v>88</v>
      </c>
      <c r="D3405" s="178" t="s">
        <v>3537</v>
      </c>
      <c r="E3405" s="178" t="s">
        <v>6944</v>
      </c>
      <c r="F3405" s="178" t="s">
        <v>17</v>
      </c>
      <c r="G3405" s="1">
        <f>IF(ISNUMBER(Pay_Item_Search_Text),IF(ISNUMBER(IF(FIND(Pay_Item_Search_Text,B3405)=1,1, "FALSE")),MAX(G$4:$G3404)+1,IF(ISNUMBER(Pay_Item_Search_Text),0,IF(ISNUMBER(SEARCH(Pay_Item_Search_Text,H3405)),MAX(G$4:$G3404)+1,0))),IF(ISNUMBER(Pay_Item_Search_Text),0,IF(ISNUMBER(SEARCH(Pay_Item_Search_Text,H3405)),MAX(G$4:$G3404)+1,0)))</f>
        <v>3401</v>
      </c>
      <c r="H3405" s="1" t="str">
        <f>IF(Table_PayItems[[#This Row],[Description]]="_","_ Unique Item - "&amp;Table_PayItems[[#This Row],[Item]]&amp;" - $"&amp;Table_PayItems[[#This Row],[Unit]],Table_PayItems[[#This Row],[Description]]&amp;" - $"&amp;Table_PayItems[[#This Row],[Unit]])</f>
        <v>Mast Arm, 50 foot, Cat I - $Ea</v>
      </c>
      <c r="I3405" s="29" t="str">
        <f>IFERROR(VLOOKUP(ROWS($M$5:M3405),Table_PayItems[[Search Key]:[Concentrated Name]],2,FALSE),"")</f>
        <v>Mast Arm, 50 foot, Cat I - $Ea</v>
      </c>
      <c r="J3405" s="1"/>
      <c r="K3405" s="1"/>
      <c r="L3405" s="22">
        <f>IF(ISNUMBER(SEARCH(Pay_Item_Search_Text_2,M3405)),MAX($L$4:L3404)+1,0)</f>
        <v>710</v>
      </c>
      <c r="M3405" s="1" t="str">
        <f>IFERROR(VLOOKUP(ROWS($M$5:M3405),Table_PayItems[[Search Key]:[Concentrated Name]],2,FALSE),"")</f>
        <v>Mast Arm, 50 foot, Cat I - $Ea</v>
      </c>
      <c r="N3405" s="1" t="str">
        <f>IFERROR(VLOOKUP(ROWS($M$5:N3405),$L$5:$M$7000,2,FALSE),"")</f>
        <v/>
      </c>
      <c r="O3405" s="1" t="str">
        <f>IFERROR(VLOOKUP(ROWS($O$5:O3405),$K$5:$L$7000,2,FALSE),"")</f>
        <v/>
      </c>
    </row>
    <row r="3406" spans="2:15" ht="15" customHeight="1" x14ac:dyDescent="0.25">
      <c r="B3406" s="178" t="s">
        <v>11627</v>
      </c>
      <c r="C3406" s="178" t="s">
        <v>88</v>
      </c>
      <c r="D3406" s="178" t="s">
        <v>3544</v>
      </c>
      <c r="E3406" s="178" t="s">
        <v>6944</v>
      </c>
      <c r="F3406" s="178" t="s">
        <v>17</v>
      </c>
      <c r="G3406" s="1">
        <f>IF(ISNUMBER(Pay_Item_Search_Text),IF(ISNUMBER(IF(FIND(Pay_Item_Search_Text,B3406)=1,1, "FALSE")),MAX(G$4:$G3405)+1,IF(ISNUMBER(Pay_Item_Search_Text),0,IF(ISNUMBER(SEARCH(Pay_Item_Search_Text,H3406)),MAX(G$4:$G3405)+1,0))),IF(ISNUMBER(Pay_Item_Search_Text),0,IF(ISNUMBER(SEARCH(Pay_Item_Search_Text,H3406)),MAX(G$4:$G3405)+1,0)))</f>
        <v>3402</v>
      </c>
      <c r="H3406" s="1" t="str">
        <f>IF(Table_PayItems[[#This Row],[Description]]="_","_ Unique Item - "&amp;Table_PayItems[[#This Row],[Item]]&amp;" - $"&amp;Table_PayItems[[#This Row],[Unit]],Table_PayItems[[#This Row],[Description]]&amp;" - $"&amp;Table_PayItems[[#This Row],[Unit]])</f>
        <v>Mast Arm, 50 foot, Cat II - $Ea</v>
      </c>
      <c r="I3406" s="29" t="str">
        <f>IFERROR(VLOOKUP(ROWS($M$5:M3406),Table_PayItems[[Search Key]:[Concentrated Name]],2,FALSE),"")</f>
        <v>Mast Arm, 50 foot, Cat II - $Ea</v>
      </c>
      <c r="J3406" s="1"/>
      <c r="K3406" s="1"/>
      <c r="L3406" s="22">
        <f>IF(ISNUMBER(SEARCH(Pay_Item_Search_Text_2,M3406)),MAX($L$4:L3405)+1,0)</f>
        <v>711</v>
      </c>
      <c r="M3406" s="1" t="str">
        <f>IFERROR(VLOOKUP(ROWS($M$5:M3406),Table_PayItems[[Search Key]:[Concentrated Name]],2,FALSE),"")</f>
        <v>Mast Arm, 50 foot, Cat II - $Ea</v>
      </c>
      <c r="N3406" s="1" t="str">
        <f>IFERROR(VLOOKUP(ROWS($M$5:N3406),$L$5:$M$7000,2,FALSE),"")</f>
        <v/>
      </c>
      <c r="O3406" s="1" t="str">
        <f>IFERROR(VLOOKUP(ROWS($O$5:O3406),$K$5:$L$7000,2,FALSE),"")</f>
        <v/>
      </c>
    </row>
    <row r="3407" spans="2:15" ht="15" customHeight="1" x14ac:dyDescent="0.25">
      <c r="B3407" s="178" t="s">
        <v>11634</v>
      </c>
      <c r="C3407" s="178" t="s">
        <v>88</v>
      </c>
      <c r="D3407" s="178" t="s">
        <v>3551</v>
      </c>
      <c r="E3407" s="178" t="s">
        <v>6944</v>
      </c>
      <c r="F3407" s="178" t="s">
        <v>17</v>
      </c>
      <c r="G3407" s="1">
        <f>IF(ISNUMBER(Pay_Item_Search_Text),IF(ISNUMBER(IF(FIND(Pay_Item_Search_Text,B3407)=1,1, "FALSE")),MAX(G$4:$G3406)+1,IF(ISNUMBER(Pay_Item_Search_Text),0,IF(ISNUMBER(SEARCH(Pay_Item_Search_Text,H3407)),MAX(G$4:$G3406)+1,0))),IF(ISNUMBER(Pay_Item_Search_Text),0,IF(ISNUMBER(SEARCH(Pay_Item_Search_Text,H3407)),MAX(G$4:$G3406)+1,0)))</f>
        <v>3403</v>
      </c>
      <c r="H3407" s="1" t="str">
        <f>IF(Table_PayItems[[#This Row],[Description]]="_","_ Unique Item - "&amp;Table_PayItems[[#This Row],[Item]]&amp;" - $"&amp;Table_PayItems[[#This Row],[Unit]],Table_PayItems[[#This Row],[Description]]&amp;" - $"&amp;Table_PayItems[[#This Row],[Unit]])</f>
        <v>Mast Arm, 50 foot, Cat III - $Ea</v>
      </c>
      <c r="I3407" s="29" t="str">
        <f>IFERROR(VLOOKUP(ROWS($M$5:M3407),Table_PayItems[[Search Key]:[Concentrated Name]],2,FALSE),"")</f>
        <v>Mast Arm, 50 foot, Cat III - $Ea</v>
      </c>
      <c r="J3407" s="1"/>
      <c r="K3407" s="1"/>
      <c r="L3407" s="22">
        <f>IF(ISNUMBER(SEARCH(Pay_Item_Search_Text_2,M3407)),MAX($L$4:L3406)+1,0)</f>
        <v>712</v>
      </c>
      <c r="M3407" s="1" t="str">
        <f>IFERROR(VLOOKUP(ROWS($M$5:M3407),Table_PayItems[[Search Key]:[Concentrated Name]],2,FALSE),"")</f>
        <v>Mast Arm, 50 foot, Cat III - $Ea</v>
      </c>
      <c r="N3407" s="1" t="str">
        <f>IFERROR(VLOOKUP(ROWS($M$5:N3407),$L$5:$M$7000,2,FALSE),"")</f>
        <v/>
      </c>
      <c r="O3407" s="1" t="str">
        <f>IFERROR(VLOOKUP(ROWS($O$5:O3407),$K$5:$L$7000,2,FALSE),"")</f>
        <v/>
      </c>
    </row>
    <row r="3408" spans="2:15" ht="15" customHeight="1" x14ac:dyDescent="0.25">
      <c r="B3408" s="178" t="s">
        <v>11636</v>
      </c>
      <c r="C3408" s="178" t="s">
        <v>88</v>
      </c>
      <c r="D3408" s="178" t="s">
        <v>3553</v>
      </c>
      <c r="E3408" s="178" t="s">
        <v>6952</v>
      </c>
      <c r="F3408" s="178" t="s">
        <v>17</v>
      </c>
      <c r="G3408" s="1">
        <f>IF(ISNUMBER(Pay_Item_Search_Text),IF(ISNUMBER(IF(FIND(Pay_Item_Search_Text,B3408)=1,1, "FALSE")),MAX(G$4:$G3407)+1,IF(ISNUMBER(Pay_Item_Search_Text),0,IF(ISNUMBER(SEARCH(Pay_Item_Search_Text,H3408)),MAX(G$4:$G3407)+1,0))),IF(ISNUMBER(Pay_Item_Search_Text),0,IF(ISNUMBER(SEARCH(Pay_Item_Search_Text,H3408)),MAX(G$4:$G3407)+1,0)))</f>
        <v>3404</v>
      </c>
      <c r="H3408" s="1" t="str">
        <f>IF(Table_PayItems[[#This Row],[Description]]="_","_ Unique Item - "&amp;Table_PayItems[[#This Row],[Item]]&amp;" - $"&amp;Table_PayItems[[#This Row],[Unit]],Table_PayItems[[#This Row],[Description]]&amp;" - $"&amp;Table_PayItems[[#This Row],[Unit]])</f>
        <v>Mast Arm, Rem - $Ea</v>
      </c>
      <c r="I3408" s="29" t="str">
        <f>IFERROR(VLOOKUP(ROWS($M$5:M3408),Table_PayItems[[Search Key]:[Concentrated Name]],2,FALSE),"")</f>
        <v>Mast Arm, Rem - $Ea</v>
      </c>
      <c r="J3408" s="1"/>
      <c r="K3408" s="1"/>
      <c r="L3408" s="22">
        <f>IF(ISNUMBER(SEARCH(Pay_Item_Search_Text_2,M3408)),MAX($L$4:L3407)+1,0)</f>
        <v>0</v>
      </c>
      <c r="M3408" s="1" t="str">
        <f>IFERROR(VLOOKUP(ROWS($M$5:M3408),Table_PayItems[[Search Key]:[Concentrated Name]],2,FALSE),"")</f>
        <v>Mast Arm, Rem - $Ea</v>
      </c>
      <c r="N3408" s="1" t="str">
        <f>IFERROR(VLOOKUP(ROWS($M$5:N3408),$L$5:$M$7000,2,FALSE),"")</f>
        <v/>
      </c>
      <c r="O3408" s="1" t="str">
        <f>IFERROR(VLOOKUP(ROWS($O$5:O3408),$K$5:$L$7000,2,FALSE),"")</f>
        <v/>
      </c>
    </row>
    <row r="3409" spans="2:15" ht="15" customHeight="1" x14ac:dyDescent="0.25">
      <c r="B3409" s="178" t="s">
        <v>8149</v>
      </c>
      <c r="C3409" s="178" t="s">
        <v>112</v>
      </c>
      <c r="D3409" s="178" t="s">
        <v>216</v>
      </c>
      <c r="E3409" s="178" t="s">
        <v>17</v>
      </c>
      <c r="F3409" s="178" t="s">
        <v>17</v>
      </c>
      <c r="G3409" s="1">
        <f>IF(ISNUMBER(Pay_Item_Search_Text),IF(ISNUMBER(IF(FIND(Pay_Item_Search_Text,B3409)=1,1, "FALSE")),MAX(G$4:$G3408)+1,IF(ISNUMBER(Pay_Item_Search_Text),0,IF(ISNUMBER(SEARCH(Pay_Item_Search_Text,H3409)),MAX(G$4:$G3408)+1,0))),IF(ISNUMBER(Pay_Item_Search_Text),0,IF(ISNUMBER(SEARCH(Pay_Item_Search_Text,H3409)),MAX(G$4:$G3408)+1,0)))</f>
        <v>3405</v>
      </c>
      <c r="H3409" s="1" t="str">
        <f>IF(Table_PayItems[[#This Row],[Description]]="_","_ Unique Item - "&amp;Table_PayItems[[#This Row],[Item]]&amp;" - $"&amp;Table_PayItems[[#This Row],[Unit]],Table_PayItems[[#This Row],[Description]]&amp;" - $"&amp;Table_PayItems[[#This Row],[Unit]])</f>
        <v>Material, Surplus and Unsuitable, Rem, LM - $Cyd</v>
      </c>
      <c r="I3409" s="29" t="str">
        <f>IFERROR(VLOOKUP(ROWS($M$5:M3409),Table_PayItems[[Search Key]:[Concentrated Name]],2,FALSE),"")</f>
        <v>Material, Surplus and Unsuitable, Rem, LM - $Cyd</v>
      </c>
      <c r="J3409" s="1"/>
      <c r="K3409" s="1"/>
      <c r="L3409" s="22">
        <f>IF(ISNUMBER(SEARCH(Pay_Item_Search_Text_2,M3409)),MAX($L$4:L3408)+1,0)</f>
        <v>0</v>
      </c>
      <c r="M3409" s="1" t="str">
        <f>IFERROR(VLOOKUP(ROWS($M$5:M3409),Table_PayItems[[Search Key]:[Concentrated Name]],2,FALSE),"")</f>
        <v>Material, Surplus and Unsuitable, Rem, LM - $Cyd</v>
      </c>
      <c r="N3409" s="1" t="str">
        <f>IFERROR(VLOOKUP(ROWS($M$5:N3409),$L$5:$M$7000,2,FALSE),"")</f>
        <v/>
      </c>
      <c r="O3409" s="1" t="str">
        <f>IFERROR(VLOOKUP(ROWS($O$5:O3409),$K$5:$L$7000,2,FALSE),"")</f>
        <v/>
      </c>
    </row>
    <row r="3410" spans="2:15" ht="15" customHeight="1" x14ac:dyDescent="0.25">
      <c r="B3410" s="178" t="s">
        <v>10773</v>
      </c>
      <c r="C3410" s="178" t="s">
        <v>104</v>
      </c>
      <c r="D3410" s="178" t="s">
        <v>2777</v>
      </c>
      <c r="E3410" s="178" t="s">
        <v>2770</v>
      </c>
      <c r="F3410" s="178" t="s">
        <v>17</v>
      </c>
      <c r="G3410" s="1">
        <f>IF(ISNUMBER(Pay_Item_Search_Text),IF(ISNUMBER(IF(FIND(Pay_Item_Search_Text,B3410)=1,1, "FALSE")),MAX(G$4:$G3409)+1,IF(ISNUMBER(Pay_Item_Search_Text),0,IF(ISNUMBER(SEARCH(Pay_Item_Search_Text,H3410)),MAX(G$4:$G3409)+1,0))),IF(ISNUMBER(Pay_Item_Search_Text),0,IF(ISNUMBER(SEARCH(Pay_Item_Search_Text,H3410)),MAX(G$4:$G3409)+1,0)))</f>
        <v>3406</v>
      </c>
      <c r="H3410" s="1" t="str">
        <f>IF(Table_PayItems[[#This Row],[Description]]="_","_ Unique Item - "&amp;Table_PayItems[[#This Row],[Item]]&amp;" - $"&amp;Table_PayItems[[#This Row],[Unit]],Table_PayItems[[#This Row],[Description]]&amp;" - $"&amp;Table_PayItems[[#This Row],[Unit]])</f>
        <v>Mechanically Stabilized Earth Wall Coping, CIP - $Ft</v>
      </c>
      <c r="I3410" s="29" t="str">
        <f>IFERROR(VLOOKUP(ROWS($M$5:M3410),Table_PayItems[[Search Key]:[Concentrated Name]],2,FALSE),"")</f>
        <v>Mechanically Stabilized Earth Wall Coping, CIP - $Ft</v>
      </c>
      <c r="J3410" s="1"/>
      <c r="K3410" s="1"/>
      <c r="L3410" s="22">
        <f>IF(ISNUMBER(SEARCH(Pay_Item_Search_Text_2,M3410)),MAX($L$4:L3409)+1,0)</f>
        <v>0</v>
      </c>
      <c r="M3410" s="1" t="str">
        <f>IFERROR(VLOOKUP(ROWS($M$5:M3410),Table_PayItems[[Search Key]:[Concentrated Name]],2,FALSE),"")</f>
        <v>Mechanically Stabilized Earth Wall Coping, CIP - $Ft</v>
      </c>
      <c r="N3410" s="1" t="str">
        <f>IFERROR(VLOOKUP(ROWS($M$5:N3410),$L$5:$M$7000,2,FALSE),"")</f>
        <v/>
      </c>
      <c r="O3410" s="1" t="str">
        <f>IFERROR(VLOOKUP(ROWS($O$5:O3410),$K$5:$L$7000,2,FALSE),"")</f>
        <v/>
      </c>
    </row>
    <row r="3411" spans="2:15" ht="15" customHeight="1" x14ac:dyDescent="0.25">
      <c r="B3411" s="178" t="s">
        <v>10772</v>
      </c>
      <c r="C3411" s="178" t="s">
        <v>104</v>
      </c>
      <c r="D3411" s="178" t="s">
        <v>2776</v>
      </c>
      <c r="E3411" s="178" t="s">
        <v>2770</v>
      </c>
      <c r="F3411" s="178" t="s">
        <v>17</v>
      </c>
      <c r="G3411" s="1">
        <f>IF(ISNUMBER(Pay_Item_Search_Text),IF(ISNUMBER(IF(FIND(Pay_Item_Search_Text,B3411)=1,1, "FALSE")),MAX(G$4:$G3410)+1,IF(ISNUMBER(Pay_Item_Search_Text),0,IF(ISNUMBER(SEARCH(Pay_Item_Search_Text,H3411)),MAX(G$4:$G3410)+1,0))),IF(ISNUMBER(Pay_Item_Search_Text),0,IF(ISNUMBER(SEARCH(Pay_Item_Search_Text,H3411)),MAX(G$4:$G3410)+1,0)))</f>
        <v>3407</v>
      </c>
      <c r="H3411" s="1" t="str">
        <f>IF(Table_PayItems[[#This Row],[Description]]="_","_ Unique Item - "&amp;Table_PayItems[[#This Row],[Item]]&amp;" - $"&amp;Table_PayItems[[#This Row],[Unit]],Table_PayItems[[#This Row],[Description]]&amp;" - $"&amp;Table_PayItems[[#This Row],[Unit]])</f>
        <v>Mechanically Stabilized Earth Wall Coping, Precast - $Ft</v>
      </c>
      <c r="I3411" s="29" t="str">
        <f>IFERROR(VLOOKUP(ROWS($M$5:M3411),Table_PayItems[[Search Key]:[Concentrated Name]],2,FALSE),"")</f>
        <v>Mechanically Stabilized Earth Wall Coping, Precast - $Ft</v>
      </c>
      <c r="J3411" s="1"/>
      <c r="K3411" s="1"/>
      <c r="L3411" s="22">
        <f>IF(ISNUMBER(SEARCH(Pay_Item_Search_Text_2,M3411)),MAX($L$4:L3410)+1,0)</f>
        <v>0</v>
      </c>
      <c r="M3411" s="1" t="str">
        <f>IFERROR(VLOOKUP(ROWS($M$5:M3411),Table_PayItems[[Search Key]:[Concentrated Name]],2,FALSE),"")</f>
        <v>Mechanically Stabilized Earth Wall Coping, Precast - $Ft</v>
      </c>
      <c r="N3411" s="1" t="str">
        <f>IFERROR(VLOOKUP(ROWS($M$5:N3411),$L$5:$M$7000,2,FALSE),"")</f>
        <v/>
      </c>
      <c r="O3411" s="1" t="str">
        <f>IFERROR(VLOOKUP(ROWS($O$5:O3411),$K$5:$L$7000,2,FALSE),"")</f>
        <v/>
      </c>
    </row>
    <row r="3412" spans="2:15" ht="15" customHeight="1" x14ac:dyDescent="0.25">
      <c r="B3412" s="178" t="s">
        <v>10774</v>
      </c>
      <c r="C3412" s="178" t="s">
        <v>132</v>
      </c>
      <c r="D3412" s="178" t="s">
        <v>2778</v>
      </c>
      <c r="E3412" s="178" t="s">
        <v>2770</v>
      </c>
      <c r="F3412" s="178" t="s">
        <v>17</v>
      </c>
      <c r="G3412" s="1">
        <f>IF(ISNUMBER(Pay_Item_Search_Text),IF(ISNUMBER(IF(FIND(Pay_Item_Search_Text,B3412)=1,1, "FALSE")),MAX(G$4:$G3411)+1,IF(ISNUMBER(Pay_Item_Search_Text),0,IF(ISNUMBER(SEARCH(Pay_Item_Search_Text,H3412)),MAX(G$4:$G3411)+1,0))),IF(ISNUMBER(Pay_Item_Search_Text),0,IF(ISNUMBER(SEARCH(Pay_Item_Search_Text,H3412)),MAX(G$4:$G3411)+1,0)))</f>
        <v>3408</v>
      </c>
      <c r="H3412" s="1" t="str">
        <f>IF(Table_PayItems[[#This Row],[Description]]="_","_ Unique Item - "&amp;Table_PayItems[[#This Row],[Item]]&amp;" - $"&amp;Table_PayItems[[#This Row],[Unit]],Table_PayItems[[#This Row],[Description]]&amp;" - $"&amp;Table_PayItems[[#This Row],[Unit]])</f>
        <v>Mechanically Stabilized Earth Wall, Leveling Pad, Conc - $Sft</v>
      </c>
      <c r="I3412" s="29" t="str">
        <f>IFERROR(VLOOKUP(ROWS($M$5:M3412),Table_PayItems[[Search Key]:[Concentrated Name]],2,FALSE),"")</f>
        <v>Mechanically Stabilized Earth Wall, Leveling Pad, Conc - $Sft</v>
      </c>
      <c r="J3412" s="1"/>
      <c r="K3412" s="1"/>
      <c r="L3412" s="22">
        <f>IF(ISNUMBER(SEARCH(Pay_Item_Search_Text_2,M3412)),MAX($L$4:L3411)+1,0)</f>
        <v>0</v>
      </c>
      <c r="M3412" s="1" t="str">
        <f>IFERROR(VLOOKUP(ROWS($M$5:M3412),Table_PayItems[[Search Key]:[Concentrated Name]],2,FALSE),"")</f>
        <v>Mechanically Stabilized Earth Wall, Leveling Pad, Conc - $Sft</v>
      </c>
      <c r="N3412" s="1" t="str">
        <f>IFERROR(VLOOKUP(ROWS($M$5:N3412),$L$5:$M$7000,2,FALSE),"")</f>
        <v/>
      </c>
      <c r="O3412" s="1" t="str">
        <f>IFERROR(VLOOKUP(ROWS($O$5:O3412),$K$5:$L$7000,2,FALSE),"")</f>
        <v/>
      </c>
    </row>
    <row r="3413" spans="2:15" ht="15" customHeight="1" x14ac:dyDescent="0.25">
      <c r="B3413" s="178" t="s">
        <v>10766</v>
      </c>
      <c r="C3413" s="178" t="s">
        <v>132</v>
      </c>
      <c r="D3413" s="178" t="s">
        <v>2769</v>
      </c>
      <c r="E3413" s="178" t="s">
        <v>6919</v>
      </c>
      <c r="F3413" s="178" t="s">
        <v>17</v>
      </c>
      <c r="G3413" s="1">
        <f>IF(ISNUMBER(Pay_Item_Search_Text),IF(ISNUMBER(IF(FIND(Pay_Item_Search_Text,B3413)=1,1, "FALSE")),MAX(G$4:$G3412)+1,IF(ISNUMBER(Pay_Item_Search_Text),0,IF(ISNUMBER(SEARCH(Pay_Item_Search_Text,H3413)),MAX(G$4:$G3412)+1,0))),IF(ISNUMBER(Pay_Item_Search_Text),0,IF(ISNUMBER(SEARCH(Pay_Item_Search_Text,H3413)),MAX(G$4:$G3412)+1,0)))</f>
        <v>3409</v>
      </c>
      <c r="H3413" s="1" t="str">
        <f>IF(Table_PayItems[[#This Row],[Description]]="_","_ Unique Item - "&amp;Table_PayItems[[#This Row],[Item]]&amp;" - $"&amp;Table_PayItems[[#This Row],[Unit]],Table_PayItems[[#This Row],[Description]]&amp;" - $"&amp;Table_PayItems[[#This Row],[Unit]])</f>
        <v>Mechanically Stabilized Earth Wall, Precast, Furn - $Sft</v>
      </c>
      <c r="I3413" s="29" t="str">
        <f>IFERROR(VLOOKUP(ROWS($M$5:M3413),Table_PayItems[[Search Key]:[Concentrated Name]],2,FALSE),"")</f>
        <v>Mechanically Stabilized Earth Wall, Precast, Furn - $Sft</v>
      </c>
      <c r="J3413" s="1"/>
      <c r="K3413" s="1"/>
      <c r="L3413" s="22">
        <f>IF(ISNUMBER(SEARCH(Pay_Item_Search_Text_2,M3413)),MAX($L$4:L3412)+1,0)</f>
        <v>0</v>
      </c>
      <c r="M3413" s="1" t="str">
        <f>IFERROR(VLOOKUP(ROWS($M$5:M3413),Table_PayItems[[Search Key]:[Concentrated Name]],2,FALSE),"")</f>
        <v>Mechanically Stabilized Earth Wall, Precast, Furn - $Sft</v>
      </c>
      <c r="N3413" s="1" t="str">
        <f>IFERROR(VLOOKUP(ROWS($M$5:N3413),$L$5:$M$7000,2,FALSE),"")</f>
        <v/>
      </c>
      <c r="O3413" s="1" t="str">
        <f>IFERROR(VLOOKUP(ROWS($O$5:O3413),$K$5:$L$7000,2,FALSE),"")</f>
        <v/>
      </c>
    </row>
    <row r="3414" spans="2:15" ht="15" customHeight="1" x14ac:dyDescent="0.25">
      <c r="B3414" s="178" t="s">
        <v>10767</v>
      </c>
      <c r="C3414" s="178" t="s">
        <v>132</v>
      </c>
      <c r="D3414" s="178" t="s">
        <v>2771</v>
      </c>
      <c r="E3414" s="178" t="s">
        <v>6919</v>
      </c>
      <c r="F3414" s="178" t="s">
        <v>17</v>
      </c>
      <c r="G3414" s="1">
        <f>IF(ISNUMBER(Pay_Item_Search_Text),IF(ISNUMBER(IF(FIND(Pay_Item_Search_Text,B3414)=1,1, "FALSE")),MAX(G$4:$G3413)+1,IF(ISNUMBER(Pay_Item_Search_Text),0,IF(ISNUMBER(SEARCH(Pay_Item_Search_Text,H3414)),MAX(G$4:$G3413)+1,0))),IF(ISNUMBER(Pay_Item_Search_Text),0,IF(ISNUMBER(SEARCH(Pay_Item_Search_Text,H3414)),MAX(G$4:$G3413)+1,0)))</f>
        <v>3410</v>
      </c>
      <c r="H3414" s="1" t="str">
        <f>IF(Table_PayItems[[#This Row],[Description]]="_","_ Unique Item - "&amp;Table_PayItems[[#This Row],[Item]]&amp;" - $"&amp;Table_PayItems[[#This Row],[Unit]],Table_PayItems[[#This Row],[Description]]&amp;" - $"&amp;Table_PayItems[[#This Row],[Unit]])</f>
        <v>Mechanically Stabilized Earth Wall, Precast, Install - $Sft</v>
      </c>
      <c r="I3414" s="29" t="str">
        <f>IFERROR(VLOOKUP(ROWS($M$5:M3414),Table_PayItems[[Search Key]:[Concentrated Name]],2,FALSE),"")</f>
        <v>Mechanically Stabilized Earth Wall, Precast, Install - $Sft</v>
      </c>
      <c r="J3414" s="1"/>
      <c r="K3414" s="1"/>
      <c r="L3414" s="22">
        <f>IF(ISNUMBER(SEARCH(Pay_Item_Search_Text_2,M3414)),MAX($L$4:L3413)+1,0)</f>
        <v>0</v>
      </c>
      <c r="M3414" s="1" t="str">
        <f>IFERROR(VLOOKUP(ROWS($M$5:M3414),Table_PayItems[[Search Key]:[Concentrated Name]],2,FALSE),"")</f>
        <v>Mechanically Stabilized Earth Wall, Precast, Install - $Sft</v>
      </c>
      <c r="N3414" s="1" t="str">
        <f>IFERROR(VLOOKUP(ROWS($M$5:N3414),$L$5:$M$7000,2,FALSE),"")</f>
        <v/>
      </c>
      <c r="O3414" s="1" t="str">
        <f>IFERROR(VLOOKUP(ROWS($O$5:O3414),$K$5:$L$7000,2,FALSE),"")</f>
        <v/>
      </c>
    </row>
    <row r="3415" spans="2:15" ht="15" customHeight="1" x14ac:dyDescent="0.25">
      <c r="B3415" s="178" t="s">
        <v>10770</v>
      </c>
      <c r="C3415" s="178" t="s">
        <v>132</v>
      </c>
      <c r="D3415" s="178" t="s">
        <v>2774</v>
      </c>
      <c r="E3415" s="178" t="s">
        <v>2770</v>
      </c>
      <c r="F3415" s="178" t="s">
        <v>17</v>
      </c>
      <c r="G3415" s="1">
        <f>IF(ISNUMBER(Pay_Item_Search_Text),IF(ISNUMBER(IF(FIND(Pay_Item_Search_Text,B3415)=1,1, "FALSE")),MAX(G$4:$G3414)+1,IF(ISNUMBER(Pay_Item_Search_Text),0,IF(ISNUMBER(SEARCH(Pay_Item_Search_Text,H3415)),MAX(G$4:$G3414)+1,0))),IF(ISNUMBER(Pay_Item_Search_Text),0,IF(ISNUMBER(SEARCH(Pay_Item_Search_Text,H3415)),MAX(G$4:$G3414)+1,0)))</f>
        <v>3411</v>
      </c>
      <c r="H3415" s="1" t="str">
        <f>IF(Table_PayItems[[#This Row],[Description]]="_","_ Unique Item - "&amp;Table_PayItems[[#This Row],[Item]]&amp;" - $"&amp;Table_PayItems[[#This Row],[Unit]],Table_PayItems[[#This Row],[Description]]&amp;" - $"&amp;Table_PayItems[[#This Row],[Unit]])</f>
        <v>Mechanically Stabilized Earth Wall, Wire Faced, Perm, Furn - $Sft</v>
      </c>
      <c r="I3415" s="29" t="str">
        <f>IFERROR(VLOOKUP(ROWS($M$5:M3415),Table_PayItems[[Search Key]:[Concentrated Name]],2,FALSE),"")</f>
        <v>Mechanically Stabilized Earth Wall, Wire Faced, Perm, Furn - $Sft</v>
      </c>
      <c r="J3415" s="1"/>
      <c r="K3415" s="1"/>
      <c r="L3415" s="22">
        <f>IF(ISNUMBER(SEARCH(Pay_Item_Search_Text_2,M3415)),MAX($L$4:L3414)+1,0)</f>
        <v>0</v>
      </c>
      <c r="M3415" s="1" t="str">
        <f>IFERROR(VLOOKUP(ROWS($M$5:M3415),Table_PayItems[[Search Key]:[Concentrated Name]],2,FALSE),"")</f>
        <v>Mechanically Stabilized Earth Wall, Wire Faced, Perm, Furn - $Sft</v>
      </c>
      <c r="N3415" s="1" t="str">
        <f>IFERROR(VLOOKUP(ROWS($M$5:N3415),$L$5:$M$7000,2,FALSE),"")</f>
        <v/>
      </c>
      <c r="O3415" s="1" t="str">
        <f>IFERROR(VLOOKUP(ROWS($O$5:O3415),$K$5:$L$7000,2,FALSE),"")</f>
        <v/>
      </c>
    </row>
    <row r="3416" spans="2:15" ht="15" customHeight="1" x14ac:dyDescent="0.25">
      <c r="B3416" s="178" t="s">
        <v>10771</v>
      </c>
      <c r="C3416" s="178" t="s">
        <v>132</v>
      </c>
      <c r="D3416" s="178" t="s">
        <v>2775</v>
      </c>
      <c r="E3416" s="178" t="s">
        <v>2770</v>
      </c>
      <c r="F3416" s="178" t="s">
        <v>17</v>
      </c>
      <c r="G3416" s="1">
        <f>IF(ISNUMBER(Pay_Item_Search_Text),IF(ISNUMBER(IF(FIND(Pay_Item_Search_Text,B3416)=1,1, "FALSE")),MAX(G$4:$G3415)+1,IF(ISNUMBER(Pay_Item_Search_Text),0,IF(ISNUMBER(SEARCH(Pay_Item_Search_Text,H3416)),MAX(G$4:$G3415)+1,0))),IF(ISNUMBER(Pay_Item_Search_Text),0,IF(ISNUMBER(SEARCH(Pay_Item_Search_Text,H3416)),MAX(G$4:$G3415)+1,0)))</f>
        <v>3412</v>
      </c>
      <c r="H3416" s="1" t="str">
        <f>IF(Table_PayItems[[#This Row],[Description]]="_","_ Unique Item - "&amp;Table_PayItems[[#This Row],[Item]]&amp;" - $"&amp;Table_PayItems[[#This Row],[Unit]],Table_PayItems[[#This Row],[Description]]&amp;" - $"&amp;Table_PayItems[[#This Row],[Unit]])</f>
        <v>Mechanically Stabilized Earth Wall, Wire Faced, Perm, Install - $Sft</v>
      </c>
      <c r="I3416" s="29" t="str">
        <f>IFERROR(VLOOKUP(ROWS($M$5:M3416),Table_PayItems[[Search Key]:[Concentrated Name]],2,FALSE),"")</f>
        <v>Mechanically Stabilized Earth Wall, Wire Faced, Perm, Install - $Sft</v>
      </c>
      <c r="J3416" s="1"/>
      <c r="K3416" s="1"/>
      <c r="L3416" s="22">
        <f>IF(ISNUMBER(SEARCH(Pay_Item_Search_Text_2,M3416)),MAX($L$4:L3415)+1,0)</f>
        <v>0</v>
      </c>
      <c r="M3416" s="1" t="str">
        <f>IFERROR(VLOOKUP(ROWS($M$5:M3416),Table_PayItems[[Search Key]:[Concentrated Name]],2,FALSE),"")</f>
        <v>Mechanically Stabilized Earth Wall, Wire Faced, Perm, Install - $Sft</v>
      </c>
      <c r="N3416" s="1" t="str">
        <f>IFERROR(VLOOKUP(ROWS($M$5:N3416),$L$5:$M$7000,2,FALSE),"")</f>
        <v/>
      </c>
      <c r="O3416" s="1" t="str">
        <f>IFERROR(VLOOKUP(ROWS($O$5:O3416),$K$5:$L$7000,2,FALSE),"")</f>
        <v/>
      </c>
    </row>
    <row r="3417" spans="2:15" ht="15" customHeight="1" x14ac:dyDescent="0.25">
      <c r="B3417" s="178" t="s">
        <v>10768</v>
      </c>
      <c r="C3417" s="178" t="s">
        <v>132</v>
      </c>
      <c r="D3417" s="178" t="s">
        <v>2772</v>
      </c>
      <c r="E3417" s="178" t="s">
        <v>2770</v>
      </c>
      <c r="F3417" s="178" t="s">
        <v>17</v>
      </c>
      <c r="G3417" s="1">
        <f>IF(ISNUMBER(Pay_Item_Search_Text),IF(ISNUMBER(IF(FIND(Pay_Item_Search_Text,B3417)=1,1, "FALSE")),MAX(G$4:$G3416)+1,IF(ISNUMBER(Pay_Item_Search_Text),0,IF(ISNUMBER(SEARCH(Pay_Item_Search_Text,H3417)),MAX(G$4:$G3416)+1,0))),IF(ISNUMBER(Pay_Item_Search_Text),0,IF(ISNUMBER(SEARCH(Pay_Item_Search_Text,H3417)),MAX(G$4:$G3416)+1,0)))</f>
        <v>3413</v>
      </c>
      <c r="H3417" s="1" t="str">
        <f>IF(Table_PayItems[[#This Row],[Description]]="_","_ Unique Item - "&amp;Table_PayItems[[#This Row],[Item]]&amp;" - $"&amp;Table_PayItems[[#This Row],[Unit]],Table_PayItems[[#This Row],[Description]]&amp;" - $"&amp;Table_PayItems[[#This Row],[Unit]])</f>
        <v>Mechanically Stabilized Earth Wall, Wire Faced, Temp, Furn - $Sft</v>
      </c>
      <c r="I3417" s="29" t="str">
        <f>IFERROR(VLOOKUP(ROWS($M$5:M3417),Table_PayItems[[Search Key]:[Concentrated Name]],2,FALSE),"")</f>
        <v>Mechanically Stabilized Earth Wall, Wire Faced, Temp, Furn - $Sft</v>
      </c>
      <c r="J3417" s="1"/>
      <c r="K3417" s="1"/>
      <c r="L3417" s="22">
        <f>IF(ISNUMBER(SEARCH(Pay_Item_Search_Text_2,M3417)),MAX($L$4:L3416)+1,0)</f>
        <v>0</v>
      </c>
      <c r="M3417" s="1" t="str">
        <f>IFERROR(VLOOKUP(ROWS($M$5:M3417),Table_PayItems[[Search Key]:[Concentrated Name]],2,FALSE),"")</f>
        <v>Mechanically Stabilized Earth Wall, Wire Faced, Temp, Furn - $Sft</v>
      </c>
      <c r="N3417" s="1" t="str">
        <f>IFERROR(VLOOKUP(ROWS($M$5:N3417),$L$5:$M$7000,2,FALSE),"")</f>
        <v/>
      </c>
      <c r="O3417" s="1" t="str">
        <f>IFERROR(VLOOKUP(ROWS($O$5:O3417),$K$5:$L$7000,2,FALSE),"")</f>
        <v/>
      </c>
    </row>
    <row r="3418" spans="2:15" ht="15" customHeight="1" x14ac:dyDescent="0.25">
      <c r="B3418" s="178" t="s">
        <v>10769</v>
      </c>
      <c r="C3418" s="178" t="s">
        <v>132</v>
      </c>
      <c r="D3418" s="178" t="s">
        <v>2773</v>
      </c>
      <c r="E3418" s="178" t="s">
        <v>2770</v>
      </c>
      <c r="F3418" s="178" t="s">
        <v>17</v>
      </c>
      <c r="G3418" s="1">
        <f>IF(ISNUMBER(Pay_Item_Search_Text),IF(ISNUMBER(IF(FIND(Pay_Item_Search_Text,B3418)=1,1, "FALSE")),MAX(G$4:$G3417)+1,IF(ISNUMBER(Pay_Item_Search_Text),0,IF(ISNUMBER(SEARCH(Pay_Item_Search_Text,H3418)),MAX(G$4:$G3417)+1,0))),IF(ISNUMBER(Pay_Item_Search_Text),0,IF(ISNUMBER(SEARCH(Pay_Item_Search_Text,H3418)),MAX(G$4:$G3417)+1,0)))</f>
        <v>3414</v>
      </c>
      <c r="H3418" s="1" t="str">
        <f>IF(Table_PayItems[[#This Row],[Description]]="_","_ Unique Item - "&amp;Table_PayItems[[#This Row],[Item]]&amp;" - $"&amp;Table_PayItems[[#This Row],[Unit]],Table_PayItems[[#This Row],[Description]]&amp;" - $"&amp;Table_PayItems[[#This Row],[Unit]])</f>
        <v>Mechanically Stabilized Earth Wall, Wire Faced, Temp, Install - $Sft</v>
      </c>
      <c r="I3418" s="29" t="str">
        <f>IFERROR(VLOOKUP(ROWS($M$5:M3418),Table_PayItems[[Search Key]:[Concentrated Name]],2,FALSE),"")</f>
        <v>Mechanically Stabilized Earth Wall, Wire Faced, Temp, Install - $Sft</v>
      </c>
      <c r="J3418" s="1"/>
      <c r="K3418" s="1"/>
      <c r="L3418" s="22">
        <f>IF(ISNUMBER(SEARCH(Pay_Item_Search_Text_2,M3418)),MAX($L$4:L3417)+1,0)</f>
        <v>0</v>
      </c>
      <c r="M3418" s="1" t="str">
        <f>IFERROR(VLOOKUP(ROWS($M$5:M3418),Table_PayItems[[Search Key]:[Concentrated Name]],2,FALSE),"")</f>
        <v>Mechanically Stabilized Earth Wall, Wire Faced, Temp, Install - $Sft</v>
      </c>
      <c r="N3418" s="1" t="str">
        <f>IFERROR(VLOOKUP(ROWS($M$5:N3418),$L$5:$M$7000,2,FALSE),"")</f>
        <v/>
      </c>
      <c r="O3418" s="1" t="str">
        <f>IFERROR(VLOOKUP(ROWS($O$5:O3418),$K$5:$L$7000,2,FALSE),"")</f>
        <v/>
      </c>
    </row>
    <row r="3419" spans="2:15" ht="15" customHeight="1" x14ac:dyDescent="0.25">
      <c r="B3419" s="178" t="s">
        <v>11508</v>
      </c>
      <c r="C3419" s="178" t="s">
        <v>88</v>
      </c>
      <c r="D3419" s="178" t="s">
        <v>3426</v>
      </c>
      <c r="E3419" s="178" t="s">
        <v>17</v>
      </c>
      <c r="F3419" s="178" t="s">
        <v>17</v>
      </c>
      <c r="G3419" s="1">
        <f>IF(ISNUMBER(Pay_Item_Search_Text),IF(ISNUMBER(IF(FIND(Pay_Item_Search_Text,B3419)=1,1, "FALSE")),MAX(G$4:$G3418)+1,IF(ISNUMBER(Pay_Item_Search_Text),0,IF(ISNUMBER(SEARCH(Pay_Item_Search_Text,H3419)),MAX(G$4:$G3418)+1,0))),IF(ISNUMBER(Pay_Item_Search_Text),0,IF(ISNUMBER(SEARCH(Pay_Item_Search_Text,H3419)),MAX(G$4:$G3418)+1,0)))</f>
        <v>3415</v>
      </c>
      <c r="H3419" s="1" t="str">
        <f>IF(Table_PayItems[[#This Row],[Description]]="_","_ Unique Item - "&amp;Table_PayItems[[#This Row],[Item]]&amp;" - $"&amp;Table_PayItems[[#This Row],[Unit]],Table_PayItems[[#This Row],[Description]]&amp;" - $"&amp;Table_PayItems[[#This Row],[Unit]])</f>
        <v>Median Barrier Connection, Conc - $Ea</v>
      </c>
      <c r="I3419" s="29" t="str">
        <f>IFERROR(VLOOKUP(ROWS($M$5:M3419),Table_PayItems[[Search Key]:[Concentrated Name]],2,FALSE),"")</f>
        <v>Median Barrier Connection, Conc - $Ea</v>
      </c>
      <c r="J3419" s="1"/>
      <c r="K3419" s="1"/>
      <c r="L3419" s="22">
        <f>IF(ISNUMBER(SEARCH(Pay_Item_Search_Text_2,M3419)),MAX($L$4:L3418)+1,0)</f>
        <v>0</v>
      </c>
      <c r="M3419" s="1" t="str">
        <f>IFERROR(VLOOKUP(ROWS($M$5:M3419),Table_PayItems[[Search Key]:[Concentrated Name]],2,FALSE),"")</f>
        <v>Median Barrier Connection, Conc - $Ea</v>
      </c>
      <c r="N3419" s="1" t="str">
        <f>IFERROR(VLOOKUP(ROWS($M$5:N3419),$L$5:$M$7000,2,FALSE),"")</f>
        <v/>
      </c>
      <c r="O3419" s="1" t="str">
        <f>IFERROR(VLOOKUP(ROWS($O$5:O3419),$K$5:$L$7000,2,FALSE),"")</f>
        <v/>
      </c>
    </row>
    <row r="3420" spans="2:15" ht="15" customHeight="1" x14ac:dyDescent="0.25">
      <c r="B3420" s="178" t="s">
        <v>11509</v>
      </c>
      <c r="C3420" s="178" t="s">
        <v>88</v>
      </c>
      <c r="D3420" s="178" t="s">
        <v>3427</v>
      </c>
      <c r="E3420" s="178" t="s">
        <v>17</v>
      </c>
      <c r="F3420" s="178" t="s">
        <v>17</v>
      </c>
      <c r="G3420" s="1">
        <f>IF(ISNUMBER(Pay_Item_Search_Text),IF(ISNUMBER(IF(FIND(Pay_Item_Search_Text,B3420)=1,1, "FALSE")),MAX(G$4:$G3419)+1,IF(ISNUMBER(Pay_Item_Search_Text),0,IF(ISNUMBER(SEARCH(Pay_Item_Search_Text,H3420)),MAX(G$4:$G3419)+1,0))),IF(ISNUMBER(Pay_Item_Search_Text),0,IF(ISNUMBER(SEARCH(Pay_Item_Search_Text,H3420)),MAX(G$4:$G3419)+1,0)))</f>
        <v>3416</v>
      </c>
      <c r="H3420" s="1" t="str">
        <f>IF(Table_PayItems[[#This Row],[Description]]="_","_ Unique Item - "&amp;Table_PayItems[[#This Row],[Item]]&amp;" - $"&amp;Table_PayItems[[#This Row],[Unit]],Table_PayItems[[#This Row],[Description]]&amp;" - $"&amp;Table_PayItems[[#This Row],[Unit]])</f>
        <v>Median Barrier Connection, Conc, Perforated Steel Square Tube - $Ea</v>
      </c>
      <c r="I3420" s="29" t="str">
        <f>IFERROR(VLOOKUP(ROWS($M$5:M3420),Table_PayItems[[Search Key]:[Concentrated Name]],2,FALSE),"")</f>
        <v>Median Barrier Connection, Conc, Perforated Steel Square Tube - $Ea</v>
      </c>
      <c r="J3420" s="1"/>
      <c r="K3420" s="1"/>
      <c r="L3420" s="22">
        <f>IF(ISNUMBER(SEARCH(Pay_Item_Search_Text_2,M3420)),MAX($L$4:L3419)+1,0)</f>
        <v>0</v>
      </c>
      <c r="M3420" s="1" t="str">
        <f>IFERROR(VLOOKUP(ROWS($M$5:M3420),Table_PayItems[[Search Key]:[Concentrated Name]],2,FALSE),"")</f>
        <v>Median Barrier Connection, Conc, Perforated Steel Square Tube - $Ea</v>
      </c>
      <c r="N3420" s="1" t="str">
        <f>IFERROR(VLOOKUP(ROWS($M$5:N3420),$L$5:$M$7000,2,FALSE),"")</f>
        <v/>
      </c>
      <c r="O3420" s="1" t="str">
        <f>IFERROR(VLOOKUP(ROWS($O$5:O3420),$K$5:$L$7000,2,FALSE),"")</f>
        <v/>
      </c>
    </row>
    <row r="3421" spans="2:15" ht="15" customHeight="1" x14ac:dyDescent="0.25">
      <c r="B3421" s="178" t="s">
        <v>10911</v>
      </c>
      <c r="C3421" s="178" t="s">
        <v>132</v>
      </c>
      <c r="D3421" s="178" t="s">
        <v>2898</v>
      </c>
      <c r="E3421" s="178" t="s">
        <v>17</v>
      </c>
      <c r="F3421" s="178" t="s">
        <v>17</v>
      </c>
      <c r="G3421" s="1">
        <f>IF(ISNUMBER(Pay_Item_Search_Text),IF(ISNUMBER(IF(FIND(Pay_Item_Search_Text,B3421)=1,1, "FALSE")),MAX(G$4:$G3420)+1,IF(ISNUMBER(Pay_Item_Search_Text),0,IF(ISNUMBER(SEARCH(Pay_Item_Search_Text,H3421)),MAX(G$4:$G3420)+1,0))),IF(ISNUMBER(Pay_Item_Search_Text),0,IF(ISNUMBER(SEARCH(Pay_Item_Search_Text,H3421)),MAX(G$4:$G3420)+1,0)))</f>
        <v>3417</v>
      </c>
      <c r="H3421" s="1" t="str">
        <f>IF(Table_PayItems[[#This Row],[Description]]="_","_ Unique Item - "&amp;Table_PayItems[[#This Row],[Item]]&amp;" - $"&amp;Table_PayItems[[#This Row],[Unit]],Table_PayItems[[#This Row],[Description]]&amp;" - $"&amp;Table_PayItems[[#This Row],[Unit]])</f>
        <v>Membrane, Preformed Waterproofing - $Sft</v>
      </c>
      <c r="I3421" s="29" t="str">
        <f>IFERROR(VLOOKUP(ROWS($M$5:M3421),Table_PayItems[[Search Key]:[Concentrated Name]],2,FALSE),"")</f>
        <v>Membrane, Preformed Waterproofing - $Sft</v>
      </c>
      <c r="J3421" s="1"/>
      <c r="K3421" s="1"/>
      <c r="L3421" s="22">
        <f>IF(ISNUMBER(SEARCH(Pay_Item_Search_Text_2,M3421)),MAX($L$4:L3420)+1,0)</f>
        <v>0</v>
      </c>
      <c r="M3421" s="1" t="str">
        <f>IFERROR(VLOOKUP(ROWS($M$5:M3421),Table_PayItems[[Search Key]:[Concentrated Name]],2,FALSE),"")</f>
        <v>Membrane, Preformed Waterproofing - $Sft</v>
      </c>
      <c r="N3421" s="1" t="str">
        <f>IFERROR(VLOOKUP(ROWS($M$5:N3421),$L$5:$M$7000,2,FALSE),"")</f>
        <v/>
      </c>
      <c r="O3421" s="1" t="str">
        <f>IFERROR(VLOOKUP(ROWS($O$5:O3421),$K$5:$L$7000,2,FALSE),"")</f>
        <v/>
      </c>
    </row>
    <row r="3422" spans="2:15" ht="15" customHeight="1" x14ac:dyDescent="0.25">
      <c r="B3422" s="178" t="s">
        <v>10819</v>
      </c>
      <c r="C3422" s="178" t="s">
        <v>132</v>
      </c>
      <c r="D3422" s="178" t="s">
        <v>2814</v>
      </c>
      <c r="E3422" s="178" t="s">
        <v>2815</v>
      </c>
      <c r="F3422" s="178" t="s">
        <v>17</v>
      </c>
      <c r="G3422" s="1">
        <f>IF(ISNUMBER(Pay_Item_Search_Text),IF(ISNUMBER(IF(FIND(Pay_Item_Search_Text,B3422)=1,1, "FALSE")),MAX(G$4:$G3421)+1,IF(ISNUMBER(Pay_Item_Search_Text),0,IF(ISNUMBER(SEARCH(Pay_Item_Search_Text,H3422)),MAX(G$4:$G3421)+1,0))),IF(ISNUMBER(Pay_Item_Search_Text),0,IF(ISNUMBER(SEARCH(Pay_Item_Search_Text,H3422)),MAX(G$4:$G3421)+1,0)))</f>
        <v>3418</v>
      </c>
      <c r="H3422" s="1" t="str">
        <f>IF(Table_PayItems[[#This Row],[Description]]="_","_ Unique Item - "&amp;Table_PayItems[[#This Row],[Item]]&amp;" - $"&amp;Table_PayItems[[#This Row],[Unit]],Table_PayItems[[#This Row],[Description]]&amp;" - $"&amp;Table_PayItems[[#This Row],[Unit]])</f>
        <v>Metal Mesh Panels - $Sft</v>
      </c>
      <c r="I3422" s="29" t="str">
        <f>IFERROR(VLOOKUP(ROWS($M$5:M3422),Table_PayItems[[Search Key]:[Concentrated Name]],2,FALSE),"")</f>
        <v>Metal Mesh Panels - $Sft</v>
      </c>
      <c r="J3422" s="1"/>
      <c r="K3422" s="1"/>
      <c r="L3422" s="22">
        <f>IF(ISNUMBER(SEARCH(Pay_Item_Search_Text_2,M3422)),MAX($L$4:L3421)+1,0)</f>
        <v>0</v>
      </c>
      <c r="M3422" s="1" t="str">
        <f>IFERROR(VLOOKUP(ROWS($M$5:M3422),Table_PayItems[[Search Key]:[Concentrated Name]],2,FALSE),"")</f>
        <v>Metal Mesh Panels - $Sft</v>
      </c>
      <c r="N3422" s="1" t="str">
        <f>IFERROR(VLOOKUP(ROWS($M$5:N3422),$L$5:$M$7000,2,FALSE),"")</f>
        <v/>
      </c>
      <c r="O3422" s="1" t="str">
        <f>IFERROR(VLOOKUP(ROWS($O$5:O3422),$K$5:$L$7000,2,FALSE),"")</f>
        <v/>
      </c>
    </row>
    <row r="3423" spans="2:15" ht="15" customHeight="1" x14ac:dyDescent="0.25">
      <c r="B3423" s="178" t="s">
        <v>12873</v>
      </c>
      <c r="C3423" s="178" t="s">
        <v>88</v>
      </c>
      <c r="D3423" s="178" t="s">
        <v>4256</v>
      </c>
      <c r="E3423" s="178" t="s">
        <v>6993</v>
      </c>
      <c r="F3423" s="178" t="s">
        <v>17</v>
      </c>
      <c r="G3423" s="1">
        <f>IF(ISNUMBER(Pay_Item_Search_Text),IF(ISNUMBER(IF(FIND(Pay_Item_Search_Text,B3423)=1,1, "FALSE")),MAX(G$4:$G3422)+1,IF(ISNUMBER(Pay_Item_Search_Text),0,IF(ISNUMBER(SEARCH(Pay_Item_Search_Text,H3423)),MAX(G$4:$G3422)+1,0))),IF(ISNUMBER(Pay_Item_Search_Text),0,IF(ISNUMBER(SEARCH(Pay_Item_Search_Text,H3423)),MAX(G$4:$G3422)+1,0)))</f>
        <v>3419</v>
      </c>
      <c r="H3423" s="1" t="str">
        <f>IF(Table_PayItems[[#This Row],[Description]]="_","_ Unique Item - "&amp;Table_PayItems[[#This Row],[Item]]&amp;" - $"&amp;Table_PayItems[[#This Row],[Unit]],Table_PayItems[[#This Row],[Description]]&amp;" - $"&amp;Table_PayItems[[#This Row],[Unit]])</f>
        <v>Metasequoia gylptostroboides, #10 cont. - $Ea</v>
      </c>
      <c r="I3423" s="29" t="str">
        <f>IFERROR(VLOOKUP(ROWS($M$5:M3423),Table_PayItems[[Search Key]:[Concentrated Name]],2,FALSE),"")</f>
        <v>Metasequoia gylptostroboides, #10 cont. - $Ea</v>
      </c>
      <c r="J3423" s="1"/>
      <c r="K3423" s="1"/>
      <c r="L3423" s="22">
        <f>IF(ISNUMBER(SEARCH(Pay_Item_Search_Text_2,M3423)),MAX($L$4:L3422)+1,0)</f>
        <v>713</v>
      </c>
      <c r="M3423" s="1" t="str">
        <f>IFERROR(VLOOKUP(ROWS($M$5:M3423),Table_PayItems[[Search Key]:[Concentrated Name]],2,FALSE),"")</f>
        <v>Metasequoia gylptostroboides, #10 cont. - $Ea</v>
      </c>
      <c r="N3423" s="1" t="str">
        <f>IFERROR(VLOOKUP(ROWS($M$5:N3423),$L$5:$M$7000,2,FALSE),"")</f>
        <v/>
      </c>
      <c r="O3423" s="1" t="str">
        <f>IFERROR(VLOOKUP(ROWS($O$5:O3423),$K$5:$L$7000,2,FALSE),"")</f>
        <v/>
      </c>
    </row>
    <row r="3424" spans="2:15" ht="15" customHeight="1" x14ac:dyDescent="0.25">
      <c r="B3424" s="178" t="s">
        <v>12874</v>
      </c>
      <c r="C3424" s="178" t="s">
        <v>88</v>
      </c>
      <c r="D3424" s="178" t="s">
        <v>4257</v>
      </c>
      <c r="E3424" s="178" t="s">
        <v>6993</v>
      </c>
      <c r="F3424" s="178" t="s">
        <v>17</v>
      </c>
      <c r="G3424" s="1">
        <f>IF(ISNUMBER(Pay_Item_Search_Text),IF(ISNUMBER(IF(FIND(Pay_Item_Search_Text,B3424)=1,1, "FALSE")),MAX(G$4:$G3423)+1,IF(ISNUMBER(Pay_Item_Search_Text),0,IF(ISNUMBER(SEARCH(Pay_Item_Search_Text,H3424)),MAX(G$4:$G3423)+1,0))),IF(ISNUMBER(Pay_Item_Search_Text),0,IF(ISNUMBER(SEARCH(Pay_Item_Search_Text,H3424)),MAX(G$4:$G3423)+1,0)))</f>
        <v>3420</v>
      </c>
      <c r="H3424" s="1" t="str">
        <f>IF(Table_PayItems[[#This Row],[Description]]="_","_ Unique Item - "&amp;Table_PayItems[[#This Row],[Item]]&amp;" - $"&amp;Table_PayItems[[#This Row],[Unit]],Table_PayItems[[#This Row],[Description]]&amp;" - $"&amp;Table_PayItems[[#This Row],[Unit]])</f>
        <v>Metasequoia gylptostroboides, #15 cont. - $Ea</v>
      </c>
      <c r="I3424" s="29" t="str">
        <f>IFERROR(VLOOKUP(ROWS($M$5:M3424),Table_PayItems[[Search Key]:[Concentrated Name]],2,FALSE),"")</f>
        <v>Metasequoia gylptostroboides, #15 cont. - $Ea</v>
      </c>
      <c r="J3424" s="1"/>
      <c r="K3424" s="1"/>
      <c r="L3424" s="22">
        <f>IF(ISNUMBER(SEARCH(Pay_Item_Search_Text_2,M3424)),MAX($L$4:L3423)+1,0)</f>
        <v>0</v>
      </c>
      <c r="M3424" s="1" t="str">
        <f>IFERROR(VLOOKUP(ROWS($M$5:M3424),Table_PayItems[[Search Key]:[Concentrated Name]],2,FALSE),"")</f>
        <v>Metasequoia gylptostroboides, #15 cont. - $Ea</v>
      </c>
      <c r="N3424" s="1" t="str">
        <f>IFERROR(VLOOKUP(ROWS($M$5:N3424),$L$5:$M$7000,2,FALSE),"")</f>
        <v/>
      </c>
      <c r="O3424" s="1" t="str">
        <f>IFERROR(VLOOKUP(ROWS($O$5:O3424),$K$5:$L$7000,2,FALSE),"")</f>
        <v/>
      </c>
    </row>
    <row r="3425" spans="2:15" ht="15" customHeight="1" x14ac:dyDescent="0.25">
      <c r="B3425" s="178" t="s">
        <v>12875</v>
      </c>
      <c r="C3425" s="178" t="s">
        <v>88</v>
      </c>
      <c r="D3425" s="178" t="s">
        <v>4258</v>
      </c>
      <c r="E3425" s="178" t="s">
        <v>6993</v>
      </c>
      <c r="F3425" s="178" t="s">
        <v>17</v>
      </c>
      <c r="G3425" s="1">
        <f>IF(ISNUMBER(Pay_Item_Search_Text),IF(ISNUMBER(IF(FIND(Pay_Item_Search_Text,B3425)=1,1, "FALSE")),MAX(G$4:$G3424)+1,IF(ISNUMBER(Pay_Item_Search_Text),0,IF(ISNUMBER(SEARCH(Pay_Item_Search_Text,H3425)),MAX(G$4:$G3424)+1,0))),IF(ISNUMBER(Pay_Item_Search_Text),0,IF(ISNUMBER(SEARCH(Pay_Item_Search_Text,H3425)),MAX(G$4:$G3424)+1,0)))</f>
        <v>3421</v>
      </c>
      <c r="H3425" s="1" t="str">
        <f>IF(Table_PayItems[[#This Row],[Description]]="_","_ Unique Item - "&amp;Table_PayItems[[#This Row],[Item]]&amp;" - $"&amp;Table_PayItems[[#This Row],[Unit]],Table_PayItems[[#This Row],[Description]]&amp;" - $"&amp;Table_PayItems[[#This Row],[Unit]])</f>
        <v>Metasequoia gylptostroboides, 1 1/2 inch - $Ea</v>
      </c>
      <c r="I3425" s="29" t="str">
        <f>IFERROR(VLOOKUP(ROWS($M$5:M3425),Table_PayItems[[Search Key]:[Concentrated Name]],2,FALSE),"")</f>
        <v>Metasequoia gylptostroboides, 1 1/2 inch - $Ea</v>
      </c>
      <c r="J3425" s="1"/>
      <c r="K3425" s="1"/>
      <c r="L3425" s="22">
        <f>IF(ISNUMBER(SEARCH(Pay_Item_Search_Text_2,M3425)),MAX($L$4:L3424)+1,0)</f>
        <v>0</v>
      </c>
      <c r="M3425" s="1" t="str">
        <f>IFERROR(VLOOKUP(ROWS($M$5:M3425),Table_PayItems[[Search Key]:[Concentrated Name]],2,FALSE),"")</f>
        <v>Metasequoia gylptostroboides, 1 1/2 inch - $Ea</v>
      </c>
      <c r="N3425" s="1" t="str">
        <f>IFERROR(VLOOKUP(ROWS($M$5:N3425),$L$5:$M$7000,2,FALSE),"")</f>
        <v/>
      </c>
      <c r="O3425" s="1" t="str">
        <f>IFERROR(VLOOKUP(ROWS($O$5:O3425),$K$5:$L$7000,2,FALSE),"")</f>
        <v/>
      </c>
    </row>
    <row r="3426" spans="2:15" ht="15" customHeight="1" x14ac:dyDescent="0.25">
      <c r="B3426" s="178" t="s">
        <v>12876</v>
      </c>
      <c r="C3426" s="178" t="s">
        <v>88</v>
      </c>
      <c r="D3426" s="178" t="s">
        <v>4259</v>
      </c>
      <c r="E3426" s="178" t="s">
        <v>6993</v>
      </c>
      <c r="F3426" s="178" t="s">
        <v>17</v>
      </c>
      <c r="G3426" s="1">
        <f>IF(ISNUMBER(Pay_Item_Search_Text),IF(ISNUMBER(IF(FIND(Pay_Item_Search_Text,B3426)=1,1, "FALSE")),MAX(G$4:$G3425)+1,IF(ISNUMBER(Pay_Item_Search_Text),0,IF(ISNUMBER(SEARCH(Pay_Item_Search_Text,H3426)),MAX(G$4:$G3425)+1,0))),IF(ISNUMBER(Pay_Item_Search_Text),0,IF(ISNUMBER(SEARCH(Pay_Item_Search_Text,H3426)),MAX(G$4:$G3425)+1,0)))</f>
        <v>3422</v>
      </c>
      <c r="H3426" s="1" t="str">
        <f>IF(Table_PayItems[[#This Row],[Description]]="_","_ Unique Item - "&amp;Table_PayItems[[#This Row],[Item]]&amp;" - $"&amp;Table_PayItems[[#This Row],[Unit]],Table_PayItems[[#This Row],[Description]]&amp;" - $"&amp;Table_PayItems[[#This Row],[Unit]])</f>
        <v>Metasequoia gylptostroboides, 1 3/4 inch - $Ea</v>
      </c>
      <c r="I3426" s="29" t="str">
        <f>IFERROR(VLOOKUP(ROWS($M$5:M3426),Table_PayItems[[Search Key]:[Concentrated Name]],2,FALSE),"")</f>
        <v>Metasequoia gylptostroboides, 1 3/4 inch - $Ea</v>
      </c>
      <c r="J3426" s="1"/>
      <c r="K3426" s="1"/>
      <c r="L3426" s="22">
        <f>IF(ISNUMBER(SEARCH(Pay_Item_Search_Text_2,M3426)),MAX($L$4:L3425)+1,0)</f>
        <v>0</v>
      </c>
      <c r="M3426" s="1" t="str">
        <f>IFERROR(VLOOKUP(ROWS($M$5:M3426),Table_PayItems[[Search Key]:[Concentrated Name]],2,FALSE),"")</f>
        <v>Metasequoia gylptostroboides, 1 3/4 inch - $Ea</v>
      </c>
      <c r="N3426" s="1" t="str">
        <f>IFERROR(VLOOKUP(ROWS($M$5:N3426),$L$5:$M$7000,2,FALSE),"")</f>
        <v/>
      </c>
      <c r="O3426" s="1" t="str">
        <f>IFERROR(VLOOKUP(ROWS($O$5:O3426),$K$5:$L$7000,2,FALSE),"")</f>
        <v/>
      </c>
    </row>
    <row r="3427" spans="2:15" ht="15" customHeight="1" x14ac:dyDescent="0.25">
      <c r="B3427" s="178" t="s">
        <v>12877</v>
      </c>
      <c r="C3427" s="178" t="s">
        <v>88</v>
      </c>
      <c r="D3427" s="178" t="s">
        <v>4260</v>
      </c>
      <c r="E3427" s="178" t="s">
        <v>6993</v>
      </c>
      <c r="F3427" s="178" t="s">
        <v>17</v>
      </c>
      <c r="G3427" s="1">
        <f>IF(ISNUMBER(Pay_Item_Search_Text),IF(ISNUMBER(IF(FIND(Pay_Item_Search_Text,B3427)=1,1, "FALSE")),MAX(G$4:$G3426)+1,IF(ISNUMBER(Pay_Item_Search_Text),0,IF(ISNUMBER(SEARCH(Pay_Item_Search_Text,H3427)),MAX(G$4:$G3426)+1,0))),IF(ISNUMBER(Pay_Item_Search_Text),0,IF(ISNUMBER(SEARCH(Pay_Item_Search_Text,H3427)),MAX(G$4:$G3426)+1,0)))</f>
        <v>3423</v>
      </c>
      <c r="H3427" s="1" t="str">
        <f>IF(Table_PayItems[[#This Row],[Description]]="_","_ Unique Item - "&amp;Table_PayItems[[#This Row],[Item]]&amp;" - $"&amp;Table_PayItems[[#This Row],[Unit]],Table_PayItems[[#This Row],[Description]]&amp;" - $"&amp;Table_PayItems[[#This Row],[Unit]])</f>
        <v>Metasequoia gylptostroboides, 2 inch - $Ea</v>
      </c>
      <c r="I3427" s="29" t="str">
        <f>IFERROR(VLOOKUP(ROWS($M$5:M3427),Table_PayItems[[Search Key]:[Concentrated Name]],2,FALSE),"")</f>
        <v>Metasequoia gylptostroboides, 2 inch - $Ea</v>
      </c>
      <c r="J3427" s="1"/>
      <c r="K3427" s="1"/>
      <c r="L3427" s="22">
        <f>IF(ISNUMBER(SEARCH(Pay_Item_Search_Text_2,M3427)),MAX($L$4:L3426)+1,0)</f>
        <v>0</v>
      </c>
      <c r="M3427" s="1" t="str">
        <f>IFERROR(VLOOKUP(ROWS($M$5:M3427),Table_PayItems[[Search Key]:[Concentrated Name]],2,FALSE),"")</f>
        <v>Metasequoia gylptostroboides, 2 inch - $Ea</v>
      </c>
      <c r="N3427" s="1" t="str">
        <f>IFERROR(VLOOKUP(ROWS($M$5:N3427),$L$5:$M$7000,2,FALSE),"")</f>
        <v/>
      </c>
      <c r="O3427" s="1" t="str">
        <f>IFERROR(VLOOKUP(ROWS($O$5:O3427),$K$5:$L$7000,2,FALSE),"")</f>
        <v/>
      </c>
    </row>
    <row r="3428" spans="2:15" ht="15" customHeight="1" x14ac:dyDescent="0.25">
      <c r="B3428" s="178" t="s">
        <v>14054</v>
      </c>
      <c r="C3428" s="178" t="s">
        <v>88</v>
      </c>
      <c r="D3428" s="178" t="s">
        <v>4966</v>
      </c>
      <c r="E3428" s="178" t="s">
        <v>17</v>
      </c>
      <c r="F3428" s="178" t="s">
        <v>17</v>
      </c>
      <c r="G3428" s="1">
        <f>IF(ISNUMBER(Pay_Item_Search_Text),IF(ISNUMBER(IF(FIND(Pay_Item_Search_Text,B3428)=1,1, "FALSE")),MAX(G$4:$G3427)+1,IF(ISNUMBER(Pay_Item_Search_Text),0,IF(ISNUMBER(SEARCH(Pay_Item_Search_Text,H3428)),MAX(G$4:$G3427)+1,0))),IF(ISNUMBER(Pay_Item_Search_Text),0,IF(ISNUMBER(SEARCH(Pay_Item_Search_Text,H3428)),MAX(G$4:$G3427)+1,0)))</f>
        <v>3424</v>
      </c>
      <c r="H3428" s="1" t="str">
        <f>IF(Table_PayItems[[#This Row],[Description]]="_","_ Unique Item - "&amp;Table_PayItems[[#This Row],[Item]]&amp;" - $"&amp;Table_PayItems[[#This Row],[Unit]],Table_PayItems[[#This Row],[Description]]&amp;" - $"&amp;Table_PayItems[[#This Row],[Unit]])</f>
        <v>Metered Serv - $Ea</v>
      </c>
      <c r="I3428" s="29" t="str">
        <f>IFERROR(VLOOKUP(ROWS($M$5:M3428),Table_PayItems[[Search Key]:[Concentrated Name]],2,FALSE),"")</f>
        <v>Metered Serv - $Ea</v>
      </c>
      <c r="J3428" s="1"/>
      <c r="K3428" s="1"/>
      <c r="L3428" s="22">
        <f>IF(ISNUMBER(SEARCH(Pay_Item_Search_Text_2,M3428)),MAX($L$4:L3427)+1,0)</f>
        <v>0</v>
      </c>
      <c r="M3428" s="1" t="str">
        <f>IFERROR(VLOOKUP(ROWS($M$5:M3428),Table_PayItems[[Search Key]:[Concentrated Name]],2,FALSE),"")</f>
        <v>Metered Serv - $Ea</v>
      </c>
      <c r="N3428" s="1" t="str">
        <f>IFERROR(VLOOKUP(ROWS($M$5:N3428),$L$5:$M$7000,2,FALSE),"")</f>
        <v/>
      </c>
      <c r="O3428" s="1" t="str">
        <f>IFERROR(VLOOKUP(ROWS($O$5:O3428),$K$5:$L$7000,2,FALSE),"")</f>
        <v/>
      </c>
    </row>
    <row r="3429" spans="2:15" ht="15" customHeight="1" x14ac:dyDescent="0.25">
      <c r="B3429" s="178" t="s">
        <v>14055</v>
      </c>
      <c r="C3429" s="178" t="s">
        <v>88</v>
      </c>
      <c r="D3429" s="178" t="s">
        <v>4967</v>
      </c>
      <c r="E3429" s="178" t="s">
        <v>17</v>
      </c>
      <c r="F3429" s="178" t="s">
        <v>17</v>
      </c>
      <c r="G3429" s="1">
        <f>IF(ISNUMBER(Pay_Item_Search_Text),IF(ISNUMBER(IF(FIND(Pay_Item_Search_Text,B3429)=1,1, "FALSE")),MAX(G$4:$G3428)+1,IF(ISNUMBER(Pay_Item_Search_Text),0,IF(ISNUMBER(SEARCH(Pay_Item_Search_Text,H3429)),MAX(G$4:$G3428)+1,0))),IF(ISNUMBER(Pay_Item_Search_Text),0,IF(ISNUMBER(SEARCH(Pay_Item_Search_Text,H3429)),MAX(G$4:$G3428)+1,0)))</f>
        <v>3425</v>
      </c>
      <c r="H3429" s="1" t="str">
        <f>IF(Table_PayItems[[#This Row],[Description]]="_","_ Unique Item - "&amp;Table_PayItems[[#This Row],[Item]]&amp;" - $"&amp;Table_PayItems[[#This Row],[Unit]],Table_PayItems[[#This Row],[Description]]&amp;" - $"&amp;Table_PayItems[[#This Row],[Unit]])</f>
        <v>Metered Serv, Rem - $Ea</v>
      </c>
      <c r="I3429" s="29" t="str">
        <f>IFERROR(VLOOKUP(ROWS($M$5:M3429),Table_PayItems[[Search Key]:[Concentrated Name]],2,FALSE),"")</f>
        <v>Metered Serv, Rem - $Ea</v>
      </c>
      <c r="J3429" s="1"/>
      <c r="K3429" s="1"/>
      <c r="L3429" s="22">
        <f>IF(ISNUMBER(SEARCH(Pay_Item_Search_Text_2,M3429)),MAX($L$4:L3428)+1,0)</f>
        <v>0</v>
      </c>
      <c r="M3429" s="1" t="str">
        <f>IFERROR(VLOOKUP(ROWS($M$5:M3429),Table_PayItems[[Search Key]:[Concentrated Name]],2,FALSE),"")</f>
        <v>Metered Serv, Rem - $Ea</v>
      </c>
      <c r="N3429" s="1" t="str">
        <f>IFERROR(VLOOKUP(ROWS($M$5:N3429),$L$5:$M$7000,2,FALSE),"")</f>
        <v/>
      </c>
      <c r="O3429" s="1" t="str">
        <f>IFERROR(VLOOKUP(ROWS($O$5:O3429),$K$5:$L$7000,2,FALSE),"")</f>
        <v/>
      </c>
    </row>
    <row r="3430" spans="2:15" ht="15" customHeight="1" x14ac:dyDescent="0.25">
      <c r="B3430" s="178" t="s">
        <v>10193</v>
      </c>
      <c r="C3430" s="178" t="s">
        <v>88</v>
      </c>
      <c r="D3430" s="178" t="s">
        <v>2237</v>
      </c>
      <c r="E3430" s="178" t="s">
        <v>17</v>
      </c>
      <c r="F3430" s="178" t="s">
        <v>17</v>
      </c>
      <c r="G3430" s="1">
        <f>IF(ISNUMBER(Pay_Item_Search_Text),IF(ISNUMBER(IF(FIND(Pay_Item_Search_Text,B3430)=1,1, "FALSE")),MAX(G$4:$G3429)+1,IF(ISNUMBER(Pay_Item_Search_Text),0,IF(ISNUMBER(SEARCH(Pay_Item_Search_Text,H3430)),MAX(G$4:$G3429)+1,0))),IF(ISNUMBER(Pay_Item_Search_Text),0,IF(ISNUMBER(SEARCH(Pay_Item_Search_Text,H3430)),MAX(G$4:$G3429)+1,0)))</f>
        <v>3426</v>
      </c>
      <c r="H3430" s="1" t="str">
        <f>IF(Table_PayItems[[#This Row],[Description]]="_","_ Unique Item - "&amp;Table_PayItems[[#This Row],[Item]]&amp;" - $"&amp;Table_PayItems[[#This Row],[Unit]],Table_PayItems[[#This Row],[Description]]&amp;" - $"&amp;Table_PayItems[[#This Row],[Unit]])</f>
        <v>Mh Base, 102 inch, Type 1 - $Ea</v>
      </c>
      <c r="I3430" s="29" t="str">
        <f>IFERROR(VLOOKUP(ROWS($M$5:M3430),Table_PayItems[[Search Key]:[Concentrated Name]],2,FALSE),"")</f>
        <v>Mh Base, 102 inch, Type 1 - $Ea</v>
      </c>
      <c r="J3430" s="1"/>
      <c r="K3430" s="1"/>
      <c r="L3430" s="22">
        <f>IF(ISNUMBER(SEARCH(Pay_Item_Search_Text_2,M3430)),MAX($L$4:L3429)+1,0)</f>
        <v>714</v>
      </c>
      <c r="M3430" s="1" t="str">
        <f>IFERROR(VLOOKUP(ROWS($M$5:M3430),Table_PayItems[[Search Key]:[Concentrated Name]],2,FALSE),"")</f>
        <v>Mh Base, 102 inch, Type 1 - $Ea</v>
      </c>
      <c r="N3430" s="1" t="str">
        <f>IFERROR(VLOOKUP(ROWS($M$5:N3430),$L$5:$M$7000,2,FALSE),"")</f>
        <v/>
      </c>
      <c r="O3430" s="1" t="str">
        <f>IFERROR(VLOOKUP(ROWS($O$5:O3430),$K$5:$L$7000,2,FALSE),"")</f>
        <v/>
      </c>
    </row>
    <row r="3431" spans="2:15" ht="15" customHeight="1" x14ac:dyDescent="0.25">
      <c r="B3431" s="178" t="s">
        <v>10194</v>
      </c>
      <c r="C3431" s="178" t="s">
        <v>88</v>
      </c>
      <c r="D3431" s="178" t="s">
        <v>2238</v>
      </c>
      <c r="E3431" s="178" t="s">
        <v>17</v>
      </c>
      <c r="F3431" s="178" t="s">
        <v>17</v>
      </c>
      <c r="G3431" s="1">
        <f>IF(ISNUMBER(Pay_Item_Search_Text),IF(ISNUMBER(IF(FIND(Pay_Item_Search_Text,B3431)=1,1, "FALSE")),MAX(G$4:$G3430)+1,IF(ISNUMBER(Pay_Item_Search_Text),0,IF(ISNUMBER(SEARCH(Pay_Item_Search_Text,H3431)),MAX(G$4:$G3430)+1,0))),IF(ISNUMBER(Pay_Item_Search_Text),0,IF(ISNUMBER(SEARCH(Pay_Item_Search_Text,H3431)),MAX(G$4:$G3430)+1,0)))</f>
        <v>3427</v>
      </c>
      <c r="H3431" s="1" t="str">
        <f>IF(Table_PayItems[[#This Row],[Description]]="_","_ Unique Item - "&amp;Table_PayItems[[#This Row],[Item]]&amp;" - $"&amp;Table_PayItems[[#This Row],[Unit]],Table_PayItems[[#This Row],[Description]]&amp;" - $"&amp;Table_PayItems[[#This Row],[Unit]])</f>
        <v>Mh Base, 102 inch, Type 2 - $Ea</v>
      </c>
      <c r="I3431" s="29" t="str">
        <f>IFERROR(VLOOKUP(ROWS($M$5:M3431),Table_PayItems[[Search Key]:[Concentrated Name]],2,FALSE),"")</f>
        <v>Mh Base, 102 inch, Type 2 - $Ea</v>
      </c>
      <c r="J3431" s="1"/>
      <c r="K3431" s="1"/>
      <c r="L3431" s="22">
        <f>IF(ISNUMBER(SEARCH(Pay_Item_Search_Text_2,M3431)),MAX($L$4:L3430)+1,0)</f>
        <v>715</v>
      </c>
      <c r="M3431" s="1" t="str">
        <f>IFERROR(VLOOKUP(ROWS($M$5:M3431),Table_PayItems[[Search Key]:[Concentrated Name]],2,FALSE),"")</f>
        <v>Mh Base, 102 inch, Type 2 - $Ea</v>
      </c>
      <c r="N3431" s="1" t="str">
        <f>IFERROR(VLOOKUP(ROWS($M$5:N3431),$L$5:$M$7000,2,FALSE),"")</f>
        <v/>
      </c>
      <c r="O3431" s="1" t="str">
        <f>IFERROR(VLOOKUP(ROWS($O$5:O3431),$K$5:$L$7000,2,FALSE),"")</f>
        <v/>
      </c>
    </row>
    <row r="3432" spans="2:15" ht="15" customHeight="1" x14ac:dyDescent="0.25">
      <c r="B3432" s="178" t="s">
        <v>10195</v>
      </c>
      <c r="C3432" s="178" t="s">
        <v>88</v>
      </c>
      <c r="D3432" s="178" t="s">
        <v>2239</v>
      </c>
      <c r="E3432" s="178" t="s">
        <v>17</v>
      </c>
      <c r="F3432" s="178" t="s">
        <v>17</v>
      </c>
      <c r="G3432" s="1">
        <f>IF(ISNUMBER(Pay_Item_Search_Text),IF(ISNUMBER(IF(FIND(Pay_Item_Search_Text,B3432)=1,1, "FALSE")),MAX(G$4:$G3431)+1,IF(ISNUMBER(Pay_Item_Search_Text),0,IF(ISNUMBER(SEARCH(Pay_Item_Search_Text,H3432)),MAX(G$4:$G3431)+1,0))),IF(ISNUMBER(Pay_Item_Search_Text),0,IF(ISNUMBER(SEARCH(Pay_Item_Search_Text,H3432)),MAX(G$4:$G3431)+1,0)))</f>
        <v>3428</v>
      </c>
      <c r="H3432" s="1" t="str">
        <f>IF(Table_PayItems[[#This Row],[Description]]="_","_ Unique Item - "&amp;Table_PayItems[[#This Row],[Item]]&amp;" - $"&amp;Table_PayItems[[#This Row],[Unit]],Table_PayItems[[#This Row],[Description]]&amp;" - $"&amp;Table_PayItems[[#This Row],[Unit]])</f>
        <v>Mh Base, 108 inch, Type 1 - $Ea</v>
      </c>
      <c r="I3432" s="29" t="str">
        <f>IFERROR(VLOOKUP(ROWS($M$5:M3432),Table_PayItems[[Search Key]:[Concentrated Name]],2,FALSE),"")</f>
        <v>Mh Base, 108 inch, Type 1 - $Ea</v>
      </c>
      <c r="J3432" s="1"/>
      <c r="K3432" s="1"/>
      <c r="L3432" s="22">
        <f>IF(ISNUMBER(SEARCH(Pay_Item_Search_Text_2,M3432)),MAX($L$4:L3431)+1,0)</f>
        <v>716</v>
      </c>
      <c r="M3432" s="1" t="str">
        <f>IFERROR(VLOOKUP(ROWS($M$5:M3432),Table_PayItems[[Search Key]:[Concentrated Name]],2,FALSE),"")</f>
        <v>Mh Base, 108 inch, Type 1 - $Ea</v>
      </c>
      <c r="N3432" s="1" t="str">
        <f>IFERROR(VLOOKUP(ROWS($M$5:N3432),$L$5:$M$7000,2,FALSE),"")</f>
        <v/>
      </c>
      <c r="O3432" s="1" t="str">
        <f>IFERROR(VLOOKUP(ROWS($O$5:O3432),$K$5:$L$7000,2,FALSE),"")</f>
        <v/>
      </c>
    </row>
    <row r="3433" spans="2:15" ht="15" customHeight="1" x14ac:dyDescent="0.25">
      <c r="B3433" s="178" t="s">
        <v>10196</v>
      </c>
      <c r="C3433" s="178" t="s">
        <v>88</v>
      </c>
      <c r="D3433" s="178" t="s">
        <v>2240</v>
      </c>
      <c r="E3433" s="178" t="s">
        <v>17</v>
      </c>
      <c r="F3433" s="178" t="s">
        <v>17</v>
      </c>
      <c r="G3433" s="1">
        <f>IF(ISNUMBER(Pay_Item_Search_Text),IF(ISNUMBER(IF(FIND(Pay_Item_Search_Text,B3433)=1,1, "FALSE")),MAX(G$4:$G3432)+1,IF(ISNUMBER(Pay_Item_Search_Text),0,IF(ISNUMBER(SEARCH(Pay_Item_Search_Text,H3433)),MAX(G$4:$G3432)+1,0))),IF(ISNUMBER(Pay_Item_Search_Text),0,IF(ISNUMBER(SEARCH(Pay_Item_Search_Text,H3433)),MAX(G$4:$G3432)+1,0)))</f>
        <v>3429</v>
      </c>
      <c r="H3433" s="1" t="str">
        <f>IF(Table_PayItems[[#This Row],[Description]]="_","_ Unique Item - "&amp;Table_PayItems[[#This Row],[Item]]&amp;" - $"&amp;Table_PayItems[[#This Row],[Unit]],Table_PayItems[[#This Row],[Description]]&amp;" - $"&amp;Table_PayItems[[#This Row],[Unit]])</f>
        <v>Mh Base, 108 inch, Type 2 - $Ea</v>
      </c>
      <c r="I3433" s="29" t="str">
        <f>IFERROR(VLOOKUP(ROWS($M$5:M3433),Table_PayItems[[Search Key]:[Concentrated Name]],2,FALSE),"")</f>
        <v>Mh Base, 108 inch, Type 2 - $Ea</v>
      </c>
      <c r="J3433" s="1"/>
      <c r="K3433" s="1"/>
      <c r="L3433" s="22">
        <f>IF(ISNUMBER(SEARCH(Pay_Item_Search_Text_2,M3433)),MAX($L$4:L3432)+1,0)</f>
        <v>717</v>
      </c>
      <c r="M3433" s="1" t="str">
        <f>IFERROR(VLOOKUP(ROWS($M$5:M3433),Table_PayItems[[Search Key]:[Concentrated Name]],2,FALSE),"")</f>
        <v>Mh Base, 108 inch, Type 2 - $Ea</v>
      </c>
      <c r="N3433" s="1" t="str">
        <f>IFERROR(VLOOKUP(ROWS($M$5:N3433),$L$5:$M$7000,2,FALSE),"")</f>
        <v/>
      </c>
      <c r="O3433" s="1" t="str">
        <f>IFERROR(VLOOKUP(ROWS($O$5:O3433),$K$5:$L$7000,2,FALSE),"")</f>
        <v/>
      </c>
    </row>
    <row r="3434" spans="2:15" ht="15" customHeight="1" x14ac:dyDescent="0.25">
      <c r="B3434" s="178" t="s">
        <v>10175</v>
      </c>
      <c r="C3434" s="178" t="s">
        <v>88</v>
      </c>
      <c r="D3434" s="178" t="s">
        <v>2219</v>
      </c>
      <c r="E3434" s="178" t="s">
        <v>17</v>
      </c>
      <c r="F3434" s="178" t="s">
        <v>17</v>
      </c>
      <c r="G3434" s="1">
        <f>IF(ISNUMBER(Pay_Item_Search_Text),IF(ISNUMBER(IF(FIND(Pay_Item_Search_Text,B3434)=1,1, "FALSE")),MAX(G$4:$G3433)+1,IF(ISNUMBER(Pay_Item_Search_Text),0,IF(ISNUMBER(SEARCH(Pay_Item_Search_Text,H3434)),MAX(G$4:$G3433)+1,0))),IF(ISNUMBER(Pay_Item_Search_Text),0,IF(ISNUMBER(SEARCH(Pay_Item_Search_Text,H3434)),MAX(G$4:$G3433)+1,0)))</f>
        <v>3430</v>
      </c>
      <c r="H3434" s="1" t="str">
        <f>IF(Table_PayItems[[#This Row],[Description]]="_","_ Unique Item - "&amp;Table_PayItems[[#This Row],[Item]]&amp;" - $"&amp;Table_PayItems[[#This Row],[Unit]],Table_PayItems[[#This Row],[Description]]&amp;" - $"&amp;Table_PayItems[[#This Row],[Unit]])</f>
        <v>Mh Base, 48 inch, Type 1 - $Ea</v>
      </c>
      <c r="I3434" s="29" t="str">
        <f>IFERROR(VLOOKUP(ROWS($M$5:M3434),Table_PayItems[[Search Key]:[Concentrated Name]],2,FALSE),"")</f>
        <v>Mh Base, 48 inch, Type 1 - $Ea</v>
      </c>
      <c r="J3434" s="1"/>
      <c r="K3434" s="1"/>
      <c r="L3434" s="22">
        <f>IF(ISNUMBER(SEARCH(Pay_Item_Search_Text_2,M3434)),MAX($L$4:L3433)+1,0)</f>
        <v>0</v>
      </c>
      <c r="M3434" s="1" t="str">
        <f>IFERROR(VLOOKUP(ROWS($M$5:M3434),Table_PayItems[[Search Key]:[Concentrated Name]],2,FALSE),"")</f>
        <v>Mh Base, 48 inch, Type 1 - $Ea</v>
      </c>
      <c r="N3434" s="1" t="str">
        <f>IFERROR(VLOOKUP(ROWS($M$5:N3434),$L$5:$M$7000,2,FALSE),"")</f>
        <v/>
      </c>
      <c r="O3434" s="1" t="str">
        <f>IFERROR(VLOOKUP(ROWS($O$5:O3434),$K$5:$L$7000,2,FALSE),"")</f>
        <v/>
      </c>
    </row>
    <row r="3435" spans="2:15" ht="15" customHeight="1" x14ac:dyDescent="0.25">
      <c r="B3435" s="178" t="s">
        <v>10176</v>
      </c>
      <c r="C3435" s="178" t="s">
        <v>88</v>
      </c>
      <c r="D3435" s="178" t="s">
        <v>2220</v>
      </c>
      <c r="E3435" s="178" t="s">
        <v>17</v>
      </c>
      <c r="F3435" s="178" t="s">
        <v>17</v>
      </c>
      <c r="G3435" s="1">
        <f>IF(ISNUMBER(Pay_Item_Search_Text),IF(ISNUMBER(IF(FIND(Pay_Item_Search_Text,B3435)=1,1, "FALSE")),MAX(G$4:$G3434)+1,IF(ISNUMBER(Pay_Item_Search_Text),0,IF(ISNUMBER(SEARCH(Pay_Item_Search_Text,H3435)),MAX(G$4:$G3434)+1,0))),IF(ISNUMBER(Pay_Item_Search_Text),0,IF(ISNUMBER(SEARCH(Pay_Item_Search_Text,H3435)),MAX(G$4:$G3434)+1,0)))</f>
        <v>3431</v>
      </c>
      <c r="H3435" s="1" t="str">
        <f>IF(Table_PayItems[[#This Row],[Description]]="_","_ Unique Item - "&amp;Table_PayItems[[#This Row],[Item]]&amp;" - $"&amp;Table_PayItems[[#This Row],[Unit]],Table_PayItems[[#This Row],[Description]]&amp;" - $"&amp;Table_PayItems[[#This Row],[Unit]])</f>
        <v>Mh Base, 48 inch, Type 2 - $Ea</v>
      </c>
      <c r="I3435" s="29" t="str">
        <f>IFERROR(VLOOKUP(ROWS($M$5:M3435),Table_PayItems[[Search Key]:[Concentrated Name]],2,FALSE),"")</f>
        <v>Mh Base, 48 inch, Type 2 - $Ea</v>
      </c>
      <c r="J3435" s="1"/>
      <c r="K3435" s="1"/>
      <c r="L3435" s="22">
        <f>IF(ISNUMBER(SEARCH(Pay_Item_Search_Text_2,M3435)),MAX($L$4:L3434)+1,0)</f>
        <v>0</v>
      </c>
      <c r="M3435" s="1" t="str">
        <f>IFERROR(VLOOKUP(ROWS($M$5:M3435),Table_PayItems[[Search Key]:[Concentrated Name]],2,FALSE),"")</f>
        <v>Mh Base, 48 inch, Type 2 - $Ea</v>
      </c>
      <c r="N3435" s="1" t="str">
        <f>IFERROR(VLOOKUP(ROWS($M$5:N3435),$L$5:$M$7000,2,FALSE),"")</f>
        <v/>
      </c>
      <c r="O3435" s="1" t="str">
        <f>IFERROR(VLOOKUP(ROWS($O$5:O3435),$K$5:$L$7000,2,FALSE),"")</f>
        <v/>
      </c>
    </row>
    <row r="3436" spans="2:15" ht="15" customHeight="1" x14ac:dyDescent="0.25">
      <c r="B3436" s="178" t="s">
        <v>10177</v>
      </c>
      <c r="C3436" s="178" t="s">
        <v>88</v>
      </c>
      <c r="D3436" s="178" t="s">
        <v>2221</v>
      </c>
      <c r="E3436" s="178" t="s">
        <v>17</v>
      </c>
      <c r="F3436" s="178" t="s">
        <v>17</v>
      </c>
      <c r="G3436" s="1">
        <f>IF(ISNUMBER(Pay_Item_Search_Text),IF(ISNUMBER(IF(FIND(Pay_Item_Search_Text,B3436)=1,1, "FALSE")),MAX(G$4:$G3435)+1,IF(ISNUMBER(Pay_Item_Search_Text),0,IF(ISNUMBER(SEARCH(Pay_Item_Search_Text,H3436)),MAX(G$4:$G3435)+1,0))),IF(ISNUMBER(Pay_Item_Search_Text),0,IF(ISNUMBER(SEARCH(Pay_Item_Search_Text,H3436)),MAX(G$4:$G3435)+1,0)))</f>
        <v>3432</v>
      </c>
      <c r="H3436" s="1" t="str">
        <f>IF(Table_PayItems[[#This Row],[Description]]="_","_ Unique Item - "&amp;Table_PayItems[[#This Row],[Item]]&amp;" - $"&amp;Table_PayItems[[#This Row],[Unit]],Table_PayItems[[#This Row],[Description]]&amp;" - $"&amp;Table_PayItems[[#This Row],[Unit]])</f>
        <v>Mh Base, 54 inch, Type 1 - $Ea</v>
      </c>
      <c r="I3436" s="29" t="str">
        <f>IFERROR(VLOOKUP(ROWS($M$5:M3436),Table_PayItems[[Search Key]:[Concentrated Name]],2,FALSE),"")</f>
        <v>Mh Base, 54 inch, Type 1 - $Ea</v>
      </c>
      <c r="J3436" s="1"/>
      <c r="K3436" s="1"/>
      <c r="L3436" s="22">
        <f>IF(ISNUMBER(SEARCH(Pay_Item_Search_Text_2,M3436)),MAX($L$4:L3435)+1,0)</f>
        <v>0</v>
      </c>
      <c r="M3436" s="1" t="str">
        <f>IFERROR(VLOOKUP(ROWS($M$5:M3436),Table_PayItems[[Search Key]:[Concentrated Name]],2,FALSE),"")</f>
        <v>Mh Base, 54 inch, Type 1 - $Ea</v>
      </c>
      <c r="N3436" s="1" t="str">
        <f>IFERROR(VLOOKUP(ROWS($M$5:N3436),$L$5:$M$7000,2,FALSE),"")</f>
        <v/>
      </c>
      <c r="O3436" s="1" t="str">
        <f>IFERROR(VLOOKUP(ROWS($O$5:O3436),$K$5:$L$7000,2,FALSE),"")</f>
        <v/>
      </c>
    </row>
    <row r="3437" spans="2:15" ht="15" customHeight="1" x14ac:dyDescent="0.25">
      <c r="B3437" s="178" t="s">
        <v>10178</v>
      </c>
      <c r="C3437" s="178" t="s">
        <v>88</v>
      </c>
      <c r="D3437" s="178" t="s">
        <v>2222</v>
      </c>
      <c r="E3437" s="178" t="s">
        <v>17</v>
      </c>
      <c r="F3437" s="178" t="s">
        <v>17</v>
      </c>
      <c r="G3437" s="1">
        <f>IF(ISNUMBER(Pay_Item_Search_Text),IF(ISNUMBER(IF(FIND(Pay_Item_Search_Text,B3437)=1,1, "FALSE")),MAX(G$4:$G3436)+1,IF(ISNUMBER(Pay_Item_Search_Text),0,IF(ISNUMBER(SEARCH(Pay_Item_Search_Text,H3437)),MAX(G$4:$G3436)+1,0))),IF(ISNUMBER(Pay_Item_Search_Text),0,IF(ISNUMBER(SEARCH(Pay_Item_Search_Text,H3437)),MAX(G$4:$G3436)+1,0)))</f>
        <v>3433</v>
      </c>
      <c r="H3437" s="1" t="str">
        <f>IF(Table_PayItems[[#This Row],[Description]]="_","_ Unique Item - "&amp;Table_PayItems[[#This Row],[Item]]&amp;" - $"&amp;Table_PayItems[[#This Row],[Unit]],Table_PayItems[[#This Row],[Description]]&amp;" - $"&amp;Table_PayItems[[#This Row],[Unit]])</f>
        <v>Mh Base, 54 inch, Type 2 - $Ea</v>
      </c>
      <c r="I3437" s="29" t="str">
        <f>IFERROR(VLOOKUP(ROWS($M$5:M3437),Table_PayItems[[Search Key]:[Concentrated Name]],2,FALSE),"")</f>
        <v>Mh Base, 54 inch, Type 2 - $Ea</v>
      </c>
      <c r="J3437" s="1"/>
      <c r="K3437" s="1"/>
      <c r="L3437" s="22">
        <f>IF(ISNUMBER(SEARCH(Pay_Item_Search_Text_2,M3437)),MAX($L$4:L3436)+1,0)</f>
        <v>0</v>
      </c>
      <c r="M3437" s="1" t="str">
        <f>IFERROR(VLOOKUP(ROWS($M$5:M3437),Table_PayItems[[Search Key]:[Concentrated Name]],2,FALSE),"")</f>
        <v>Mh Base, 54 inch, Type 2 - $Ea</v>
      </c>
      <c r="N3437" s="1" t="str">
        <f>IFERROR(VLOOKUP(ROWS($M$5:N3437),$L$5:$M$7000,2,FALSE),"")</f>
        <v/>
      </c>
      <c r="O3437" s="1" t="str">
        <f>IFERROR(VLOOKUP(ROWS($O$5:O3437),$K$5:$L$7000,2,FALSE),"")</f>
        <v/>
      </c>
    </row>
    <row r="3438" spans="2:15" ht="15" customHeight="1" x14ac:dyDescent="0.25">
      <c r="B3438" s="178" t="s">
        <v>10179</v>
      </c>
      <c r="C3438" s="178" t="s">
        <v>88</v>
      </c>
      <c r="D3438" s="178" t="s">
        <v>2223</v>
      </c>
      <c r="E3438" s="178" t="s">
        <v>17</v>
      </c>
      <c r="F3438" s="178" t="s">
        <v>17</v>
      </c>
      <c r="G3438" s="1">
        <f>IF(ISNUMBER(Pay_Item_Search_Text),IF(ISNUMBER(IF(FIND(Pay_Item_Search_Text,B3438)=1,1, "FALSE")),MAX(G$4:$G3437)+1,IF(ISNUMBER(Pay_Item_Search_Text),0,IF(ISNUMBER(SEARCH(Pay_Item_Search_Text,H3438)),MAX(G$4:$G3437)+1,0))),IF(ISNUMBER(Pay_Item_Search_Text),0,IF(ISNUMBER(SEARCH(Pay_Item_Search_Text,H3438)),MAX(G$4:$G3437)+1,0)))</f>
        <v>3434</v>
      </c>
      <c r="H3438" s="1" t="str">
        <f>IF(Table_PayItems[[#This Row],[Description]]="_","_ Unique Item - "&amp;Table_PayItems[[#This Row],[Item]]&amp;" - $"&amp;Table_PayItems[[#This Row],[Unit]],Table_PayItems[[#This Row],[Description]]&amp;" - $"&amp;Table_PayItems[[#This Row],[Unit]])</f>
        <v>Mh Base, 60 inch, Type 1 - $Ea</v>
      </c>
      <c r="I3438" s="29" t="str">
        <f>IFERROR(VLOOKUP(ROWS($M$5:M3438),Table_PayItems[[Search Key]:[Concentrated Name]],2,FALSE),"")</f>
        <v>Mh Base, 60 inch, Type 1 - $Ea</v>
      </c>
      <c r="J3438" s="1"/>
      <c r="K3438" s="1"/>
      <c r="L3438" s="22">
        <f>IF(ISNUMBER(SEARCH(Pay_Item_Search_Text_2,M3438)),MAX($L$4:L3437)+1,0)</f>
        <v>718</v>
      </c>
      <c r="M3438" s="1" t="str">
        <f>IFERROR(VLOOKUP(ROWS($M$5:M3438),Table_PayItems[[Search Key]:[Concentrated Name]],2,FALSE),"")</f>
        <v>Mh Base, 60 inch, Type 1 - $Ea</v>
      </c>
      <c r="N3438" s="1" t="str">
        <f>IFERROR(VLOOKUP(ROWS($M$5:N3438),$L$5:$M$7000,2,FALSE),"")</f>
        <v/>
      </c>
      <c r="O3438" s="1" t="str">
        <f>IFERROR(VLOOKUP(ROWS($O$5:O3438),$K$5:$L$7000,2,FALSE),"")</f>
        <v/>
      </c>
    </row>
    <row r="3439" spans="2:15" ht="15" customHeight="1" x14ac:dyDescent="0.25">
      <c r="B3439" s="178" t="s">
        <v>10180</v>
      </c>
      <c r="C3439" s="178" t="s">
        <v>88</v>
      </c>
      <c r="D3439" s="178" t="s">
        <v>2224</v>
      </c>
      <c r="E3439" s="178" t="s">
        <v>17</v>
      </c>
      <c r="F3439" s="178" t="s">
        <v>17</v>
      </c>
      <c r="G3439" s="1">
        <f>IF(ISNUMBER(Pay_Item_Search_Text),IF(ISNUMBER(IF(FIND(Pay_Item_Search_Text,B3439)=1,1, "FALSE")),MAX(G$4:$G3438)+1,IF(ISNUMBER(Pay_Item_Search_Text),0,IF(ISNUMBER(SEARCH(Pay_Item_Search_Text,H3439)),MAX(G$4:$G3438)+1,0))),IF(ISNUMBER(Pay_Item_Search_Text),0,IF(ISNUMBER(SEARCH(Pay_Item_Search_Text,H3439)),MAX(G$4:$G3438)+1,0)))</f>
        <v>3435</v>
      </c>
      <c r="H3439" s="1" t="str">
        <f>IF(Table_PayItems[[#This Row],[Description]]="_","_ Unique Item - "&amp;Table_PayItems[[#This Row],[Item]]&amp;" - $"&amp;Table_PayItems[[#This Row],[Unit]],Table_PayItems[[#This Row],[Description]]&amp;" - $"&amp;Table_PayItems[[#This Row],[Unit]])</f>
        <v>Mh Base, 60 inch, Type 2 - $Ea</v>
      </c>
      <c r="I3439" s="29" t="str">
        <f>IFERROR(VLOOKUP(ROWS($M$5:M3439),Table_PayItems[[Search Key]:[Concentrated Name]],2,FALSE),"")</f>
        <v>Mh Base, 60 inch, Type 2 - $Ea</v>
      </c>
      <c r="J3439" s="1"/>
      <c r="K3439" s="1"/>
      <c r="L3439" s="22">
        <f>IF(ISNUMBER(SEARCH(Pay_Item_Search_Text_2,M3439)),MAX($L$4:L3438)+1,0)</f>
        <v>719</v>
      </c>
      <c r="M3439" s="1" t="str">
        <f>IFERROR(VLOOKUP(ROWS($M$5:M3439),Table_PayItems[[Search Key]:[Concentrated Name]],2,FALSE),"")</f>
        <v>Mh Base, 60 inch, Type 2 - $Ea</v>
      </c>
      <c r="N3439" s="1" t="str">
        <f>IFERROR(VLOOKUP(ROWS($M$5:N3439),$L$5:$M$7000,2,FALSE),"")</f>
        <v/>
      </c>
      <c r="O3439" s="1" t="str">
        <f>IFERROR(VLOOKUP(ROWS($O$5:O3439),$K$5:$L$7000,2,FALSE),"")</f>
        <v/>
      </c>
    </row>
    <row r="3440" spans="2:15" ht="15" customHeight="1" x14ac:dyDescent="0.25">
      <c r="B3440" s="178" t="s">
        <v>10181</v>
      </c>
      <c r="C3440" s="178" t="s">
        <v>88</v>
      </c>
      <c r="D3440" s="178" t="s">
        <v>2225</v>
      </c>
      <c r="E3440" s="178" t="s">
        <v>17</v>
      </c>
      <c r="F3440" s="178" t="s">
        <v>17</v>
      </c>
      <c r="G3440" s="1">
        <f>IF(ISNUMBER(Pay_Item_Search_Text),IF(ISNUMBER(IF(FIND(Pay_Item_Search_Text,B3440)=1,1, "FALSE")),MAX(G$4:$G3439)+1,IF(ISNUMBER(Pay_Item_Search_Text),0,IF(ISNUMBER(SEARCH(Pay_Item_Search_Text,H3440)),MAX(G$4:$G3439)+1,0))),IF(ISNUMBER(Pay_Item_Search_Text),0,IF(ISNUMBER(SEARCH(Pay_Item_Search_Text,H3440)),MAX(G$4:$G3439)+1,0)))</f>
        <v>3436</v>
      </c>
      <c r="H3440" s="1" t="str">
        <f>IF(Table_PayItems[[#This Row],[Description]]="_","_ Unique Item - "&amp;Table_PayItems[[#This Row],[Item]]&amp;" - $"&amp;Table_PayItems[[#This Row],[Unit]],Table_PayItems[[#This Row],[Description]]&amp;" - $"&amp;Table_PayItems[[#This Row],[Unit]])</f>
        <v>Mh Base, 66 inch, Type 1 - $Ea</v>
      </c>
      <c r="I3440" s="29" t="str">
        <f>IFERROR(VLOOKUP(ROWS($M$5:M3440),Table_PayItems[[Search Key]:[Concentrated Name]],2,FALSE),"")</f>
        <v>Mh Base, 66 inch, Type 1 - $Ea</v>
      </c>
      <c r="J3440" s="1"/>
      <c r="K3440" s="1"/>
      <c r="L3440" s="22">
        <f>IF(ISNUMBER(SEARCH(Pay_Item_Search_Text_2,M3440)),MAX($L$4:L3439)+1,0)</f>
        <v>0</v>
      </c>
      <c r="M3440" s="1" t="str">
        <f>IFERROR(VLOOKUP(ROWS($M$5:M3440),Table_PayItems[[Search Key]:[Concentrated Name]],2,FALSE),"")</f>
        <v>Mh Base, 66 inch, Type 1 - $Ea</v>
      </c>
      <c r="N3440" s="1" t="str">
        <f>IFERROR(VLOOKUP(ROWS($M$5:N3440),$L$5:$M$7000,2,FALSE),"")</f>
        <v/>
      </c>
      <c r="O3440" s="1" t="str">
        <f>IFERROR(VLOOKUP(ROWS($O$5:O3440),$K$5:$L$7000,2,FALSE),"")</f>
        <v/>
      </c>
    </row>
    <row r="3441" spans="2:15" ht="15" customHeight="1" x14ac:dyDescent="0.25">
      <c r="B3441" s="178" t="s">
        <v>10182</v>
      </c>
      <c r="C3441" s="178" t="s">
        <v>88</v>
      </c>
      <c r="D3441" s="178" t="s">
        <v>2226</v>
      </c>
      <c r="E3441" s="178" t="s">
        <v>17</v>
      </c>
      <c r="F3441" s="178" t="s">
        <v>17</v>
      </c>
      <c r="G3441" s="1">
        <f>IF(ISNUMBER(Pay_Item_Search_Text),IF(ISNUMBER(IF(FIND(Pay_Item_Search_Text,B3441)=1,1, "FALSE")),MAX(G$4:$G3440)+1,IF(ISNUMBER(Pay_Item_Search_Text),0,IF(ISNUMBER(SEARCH(Pay_Item_Search_Text,H3441)),MAX(G$4:$G3440)+1,0))),IF(ISNUMBER(Pay_Item_Search_Text),0,IF(ISNUMBER(SEARCH(Pay_Item_Search_Text,H3441)),MAX(G$4:$G3440)+1,0)))</f>
        <v>3437</v>
      </c>
      <c r="H3441" s="1" t="str">
        <f>IF(Table_PayItems[[#This Row],[Description]]="_","_ Unique Item - "&amp;Table_PayItems[[#This Row],[Item]]&amp;" - $"&amp;Table_PayItems[[#This Row],[Unit]],Table_PayItems[[#This Row],[Description]]&amp;" - $"&amp;Table_PayItems[[#This Row],[Unit]])</f>
        <v>Mh Base, 66 inch, Type 2 - $Ea</v>
      </c>
      <c r="I3441" s="29" t="str">
        <f>IFERROR(VLOOKUP(ROWS($M$5:M3441),Table_PayItems[[Search Key]:[Concentrated Name]],2,FALSE),"")</f>
        <v>Mh Base, 66 inch, Type 2 - $Ea</v>
      </c>
      <c r="J3441" s="1"/>
      <c r="K3441" s="1"/>
      <c r="L3441" s="22">
        <f>IF(ISNUMBER(SEARCH(Pay_Item_Search_Text_2,M3441)),MAX($L$4:L3440)+1,0)</f>
        <v>0</v>
      </c>
      <c r="M3441" s="1" t="str">
        <f>IFERROR(VLOOKUP(ROWS($M$5:M3441),Table_PayItems[[Search Key]:[Concentrated Name]],2,FALSE),"")</f>
        <v>Mh Base, 66 inch, Type 2 - $Ea</v>
      </c>
      <c r="N3441" s="1" t="str">
        <f>IFERROR(VLOOKUP(ROWS($M$5:N3441),$L$5:$M$7000,2,FALSE),"")</f>
        <v/>
      </c>
      <c r="O3441" s="1" t="str">
        <f>IFERROR(VLOOKUP(ROWS($O$5:O3441),$K$5:$L$7000,2,FALSE),"")</f>
        <v/>
      </c>
    </row>
    <row r="3442" spans="2:15" ht="15" customHeight="1" x14ac:dyDescent="0.25">
      <c r="B3442" s="178" t="s">
        <v>10183</v>
      </c>
      <c r="C3442" s="178" t="s">
        <v>88</v>
      </c>
      <c r="D3442" s="178" t="s">
        <v>2227</v>
      </c>
      <c r="E3442" s="178" t="s">
        <v>17</v>
      </c>
      <c r="F3442" s="178" t="s">
        <v>17</v>
      </c>
      <c r="G3442" s="1">
        <f>IF(ISNUMBER(Pay_Item_Search_Text),IF(ISNUMBER(IF(FIND(Pay_Item_Search_Text,B3442)=1,1, "FALSE")),MAX(G$4:$G3441)+1,IF(ISNUMBER(Pay_Item_Search_Text),0,IF(ISNUMBER(SEARCH(Pay_Item_Search_Text,H3442)),MAX(G$4:$G3441)+1,0))),IF(ISNUMBER(Pay_Item_Search_Text),0,IF(ISNUMBER(SEARCH(Pay_Item_Search_Text,H3442)),MAX(G$4:$G3441)+1,0)))</f>
        <v>3438</v>
      </c>
      <c r="H3442" s="1" t="str">
        <f>IF(Table_PayItems[[#This Row],[Description]]="_","_ Unique Item - "&amp;Table_PayItems[[#This Row],[Item]]&amp;" - $"&amp;Table_PayItems[[#This Row],[Unit]],Table_PayItems[[#This Row],[Description]]&amp;" - $"&amp;Table_PayItems[[#This Row],[Unit]])</f>
        <v>Mh Base, 72 inch, Type 1 - $Ea</v>
      </c>
      <c r="I3442" s="29" t="str">
        <f>IFERROR(VLOOKUP(ROWS($M$5:M3442),Table_PayItems[[Search Key]:[Concentrated Name]],2,FALSE),"")</f>
        <v>Mh Base, 72 inch, Type 1 - $Ea</v>
      </c>
      <c r="J3442" s="1"/>
      <c r="K3442" s="1"/>
      <c r="L3442" s="22">
        <f>IF(ISNUMBER(SEARCH(Pay_Item_Search_Text_2,M3442)),MAX($L$4:L3441)+1,0)</f>
        <v>0</v>
      </c>
      <c r="M3442" s="1" t="str">
        <f>IFERROR(VLOOKUP(ROWS($M$5:M3442),Table_PayItems[[Search Key]:[Concentrated Name]],2,FALSE),"")</f>
        <v>Mh Base, 72 inch, Type 1 - $Ea</v>
      </c>
      <c r="N3442" s="1" t="str">
        <f>IFERROR(VLOOKUP(ROWS($M$5:N3442),$L$5:$M$7000,2,FALSE),"")</f>
        <v/>
      </c>
      <c r="O3442" s="1" t="str">
        <f>IFERROR(VLOOKUP(ROWS($O$5:O3442),$K$5:$L$7000,2,FALSE),"")</f>
        <v/>
      </c>
    </row>
    <row r="3443" spans="2:15" ht="15" customHeight="1" x14ac:dyDescent="0.25">
      <c r="B3443" s="178" t="s">
        <v>10184</v>
      </c>
      <c r="C3443" s="178" t="s">
        <v>88</v>
      </c>
      <c r="D3443" s="178" t="s">
        <v>2228</v>
      </c>
      <c r="E3443" s="178" t="s">
        <v>17</v>
      </c>
      <c r="F3443" s="178" t="s">
        <v>17</v>
      </c>
      <c r="G3443" s="1">
        <f>IF(ISNUMBER(Pay_Item_Search_Text),IF(ISNUMBER(IF(FIND(Pay_Item_Search_Text,B3443)=1,1, "FALSE")),MAX(G$4:$G3442)+1,IF(ISNUMBER(Pay_Item_Search_Text),0,IF(ISNUMBER(SEARCH(Pay_Item_Search_Text,H3443)),MAX(G$4:$G3442)+1,0))),IF(ISNUMBER(Pay_Item_Search_Text),0,IF(ISNUMBER(SEARCH(Pay_Item_Search_Text,H3443)),MAX(G$4:$G3442)+1,0)))</f>
        <v>3439</v>
      </c>
      <c r="H3443" s="1" t="str">
        <f>IF(Table_PayItems[[#This Row],[Description]]="_","_ Unique Item - "&amp;Table_PayItems[[#This Row],[Item]]&amp;" - $"&amp;Table_PayItems[[#This Row],[Unit]],Table_PayItems[[#This Row],[Description]]&amp;" - $"&amp;Table_PayItems[[#This Row],[Unit]])</f>
        <v>Mh Base, 72 inch, Type 2 - $Ea</v>
      </c>
      <c r="I3443" s="29" t="str">
        <f>IFERROR(VLOOKUP(ROWS($M$5:M3443),Table_PayItems[[Search Key]:[Concentrated Name]],2,FALSE),"")</f>
        <v>Mh Base, 72 inch, Type 2 - $Ea</v>
      </c>
      <c r="J3443" s="1"/>
      <c r="K3443" s="1"/>
      <c r="L3443" s="22">
        <f>IF(ISNUMBER(SEARCH(Pay_Item_Search_Text_2,M3443)),MAX($L$4:L3442)+1,0)</f>
        <v>0</v>
      </c>
      <c r="M3443" s="1" t="str">
        <f>IFERROR(VLOOKUP(ROWS($M$5:M3443),Table_PayItems[[Search Key]:[Concentrated Name]],2,FALSE),"")</f>
        <v>Mh Base, 72 inch, Type 2 - $Ea</v>
      </c>
      <c r="N3443" s="1" t="str">
        <f>IFERROR(VLOOKUP(ROWS($M$5:N3443),$L$5:$M$7000,2,FALSE),"")</f>
        <v/>
      </c>
      <c r="O3443" s="1" t="str">
        <f>IFERROR(VLOOKUP(ROWS($O$5:O3443),$K$5:$L$7000,2,FALSE),"")</f>
        <v/>
      </c>
    </row>
    <row r="3444" spans="2:15" ht="15" customHeight="1" x14ac:dyDescent="0.25">
      <c r="B3444" s="178" t="s">
        <v>10185</v>
      </c>
      <c r="C3444" s="178" t="s">
        <v>88</v>
      </c>
      <c r="D3444" s="178" t="s">
        <v>2229</v>
      </c>
      <c r="E3444" s="178" t="s">
        <v>17</v>
      </c>
      <c r="F3444" s="178" t="s">
        <v>17</v>
      </c>
      <c r="G3444" s="1">
        <f>IF(ISNUMBER(Pay_Item_Search_Text),IF(ISNUMBER(IF(FIND(Pay_Item_Search_Text,B3444)=1,1, "FALSE")),MAX(G$4:$G3443)+1,IF(ISNUMBER(Pay_Item_Search_Text),0,IF(ISNUMBER(SEARCH(Pay_Item_Search_Text,H3444)),MAX(G$4:$G3443)+1,0))),IF(ISNUMBER(Pay_Item_Search_Text),0,IF(ISNUMBER(SEARCH(Pay_Item_Search_Text,H3444)),MAX(G$4:$G3443)+1,0)))</f>
        <v>3440</v>
      </c>
      <c r="H3444" s="1" t="str">
        <f>IF(Table_PayItems[[#This Row],[Description]]="_","_ Unique Item - "&amp;Table_PayItems[[#This Row],[Item]]&amp;" - $"&amp;Table_PayItems[[#This Row],[Unit]],Table_PayItems[[#This Row],[Description]]&amp;" - $"&amp;Table_PayItems[[#This Row],[Unit]])</f>
        <v>Mh Base, 78 inch, Type 1 - $Ea</v>
      </c>
      <c r="I3444" s="29" t="str">
        <f>IFERROR(VLOOKUP(ROWS($M$5:M3444),Table_PayItems[[Search Key]:[Concentrated Name]],2,FALSE),"")</f>
        <v>Mh Base, 78 inch, Type 1 - $Ea</v>
      </c>
      <c r="J3444" s="1"/>
      <c r="K3444" s="1"/>
      <c r="L3444" s="22">
        <f>IF(ISNUMBER(SEARCH(Pay_Item_Search_Text_2,M3444)),MAX($L$4:L3443)+1,0)</f>
        <v>0</v>
      </c>
      <c r="M3444" s="1" t="str">
        <f>IFERROR(VLOOKUP(ROWS($M$5:M3444),Table_PayItems[[Search Key]:[Concentrated Name]],2,FALSE),"")</f>
        <v>Mh Base, 78 inch, Type 1 - $Ea</v>
      </c>
      <c r="N3444" s="1" t="str">
        <f>IFERROR(VLOOKUP(ROWS($M$5:N3444),$L$5:$M$7000,2,FALSE),"")</f>
        <v/>
      </c>
      <c r="O3444" s="1" t="str">
        <f>IFERROR(VLOOKUP(ROWS($O$5:O3444),$K$5:$L$7000,2,FALSE),"")</f>
        <v/>
      </c>
    </row>
    <row r="3445" spans="2:15" ht="15" customHeight="1" x14ac:dyDescent="0.25">
      <c r="B3445" s="178" t="s">
        <v>10186</v>
      </c>
      <c r="C3445" s="178" t="s">
        <v>88</v>
      </c>
      <c r="D3445" s="178" t="s">
        <v>2230</v>
      </c>
      <c r="E3445" s="178" t="s">
        <v>17</v>
      </c>
      <c r="F3445" s="178" t="s">
        <v>17</v>
      </c>
      <c r="G3445" s="1">
        <f>IF(ISNUMBER(Pay_Item_Search_Text),IF(ISNUMBER(IF(FIND(Pay_Item_Search_Text,B3445)=1,1, "FALSE")),MAX(G$4:$G3444)+1,IF(ISNUMBER(Pay_Item_Search_Text),0,IF(ISNUMBER(SEARCH(Pay_Item_Search_Text,H3445)),MAX(G$4:$G3444)+1,0))),IF(ISNUMBER(Pay_Item_Search_Text),0,IF(ISNUMBER(SEARCH(Pay_Item_Search_Text,H3445)),MAX(G$4:$G3444)+1,0)))</f>
        <v>3441</v>
      </c>
      <c r="H3445" s="1" t="str">
        <f>IF(Table_PayItems[[#This Row],[Description]]="_","_ Unique Item - "&amp;Table_PayItems[[#This Row],[Item]]&amp;" - $"&amp;Table_PayItems[[#This Row],[Unit]],Table_PayItems[[#This Row],[Description]]&amp;" - $"&amp;Table_PayItems[[#This Row],[Unit]])</f>
        <v>Mh Base, 78 inch, Type 2 - $Ea</v>
      </c>
      <c r="I3445" s="29" t="str">
        <f>IFERROR(VLOOKUP(ROWS($M$5:M3445),Table_PayItems[[Search Key]:[Concentrated Name]],2,FALSE),"")</f>
        <v>Mh Base, 78 inch, Type 2 - $Ea</v>
      </c>
      <c r="J3445" s="1"/>
      <c r="K3445" s="1"/>
      <c r="L3445" s="22">
        <f>IF(ISNUMBER(SEARCH(Pay_Item_Search_Text_2,M3445)),MAX($L$4:L3444)+1,0)</f>
        <v>0</v>
      </c>
      <c r="M3445" s="1" t="str">
        <f>IFERROR(VLOOKUP(ROWS($M$5:M3445),Table_PayItems[[Search Key]:[Concentrated Name]],2,FALSE),"")</f>
        <v>Mh Base, 78 inch, Type 2 - $Ea</v>
      </c>
      <c r="N3445" s="1" t="str">
        <f>IFERROR(VLOOKUP(ROWS($M$5:N3445),$L$5:$M$7000,2,FALSE),"")</f>
        <v/>
      </c>
      <c r="O3445" s="1" t="str">
        <f>IFERROR(VLOOKUP(ROWS($O$5:O3445),$K$5:$L$7000,2,FALSE),"")</f>
        <v/>
      </c>
    </row>
    <row r="3446" spans="2:15" ht="15" customHeight="1" x14ac:dyDescent="0.25">
      <c r="B3446" s="178" t="s">
        <v>10187</v>
      </c>
      <c r="C3446" s="178" t="s">
        <v>88</v>
      </c>
      <c r="D3446" s="178" t="s">
        <v>2231</v>
      </c>
      <c r="E3446" s="178" t="s">
        <v>17</v>
      </c>
      <c r="F3446" s="178" t="s">
        <v>17</v>
      </c>
      <c r="G3446" s="1">
        <f>IF(ISNUMBER(Pay_Item_Search_Text),IF(ISNUMBER(IF(FIND(Pay_Item_Search_Text,B3446)=1,1, "FALSE")),MAX(G$4:$G3445)+1,IF(ISNUMBER(Pay_Item_Search_Text),0,IF(ISNUMBER(SEARCH(Pay_Item_Search_Text,H3446)),MAX(G$4:$G3445)+1,0))),IF(ISNUMBER(Pay_Item_Search_Text),0,IF(ISNUMBER(SEARCH(Pay_Item_Search_Text,H3446)),MAX(G$4:$G3445)+1,0)))</f>
        <v>3442</v>
      </c>
      <c r="H3446" s="1" t="str">
        <f>IF(Table_PayItems[[#This Row],[Description]]="_","_ Unique Item - "&amp;Table_PayItems[[#This Row],[Item]]&amp;" - $"&amp;Table_PayItems[[#This Row],[Unit]],Table_PayItems[[#This Row],[Description]]&amp;" - $"&amp;Table_PayItems[[#This Row],[Unit]])</f>
        <v>Mh Base, 84 inch, Type 1 - $Ea</v>
      </c>
      <c r="I3446" s="29" t="str">
        <f>IFERROR(VLOOKUP(ROWS($M$5:M3446),Table_PayItems[[Search Key]:[Concentrated Name]],2,FALSE),"")</f>
        <v>Mh Base, 84 inch, Type 1 - $Ea</v>
      </c>
      <c r="J3446" s="1"/>
      <c r="K3446" s="1"/>
      <c r="L3446" s="22">
        <f>IF(ISNUMBER(SEARCH(Pay_Item_Search_Text_2,M3446)),MAX($L$4:L3445)+1,0)</f>
        <v>0</v>
      </c>
      <c r="M3446" s="1" t="str">
        <f>IFERROR(VLOOKUP(ROWS($M$5:M3446),Table_PayItems[[Search Key]:[Concentrated Name]],2,FALSE),"")</f>
        <v>Mh Base, 84 inch, Type 1 - $Ea</v>
      </c>
      <c r="N3446" s="1" t="str">
        <f>IFERROR(VLOOKUP(ROWS($M$5:N3446),$L$5:$M$7000,2,FALSE),"")</f>
        <v/>
      </c>
      <c r="O3446" s="1" t="str">
        <f>IFERROR(VLOOKUP(ROWS($O$5:O3446),$K$5:$L$7000,2,FALSE),"")</f>
        <v/>
      </c>
    </row>
    <row r="3447" spans="2:15" ht="15" customHeight="1" x14ac:dyDescent="0.25">
      <c r="B3447" s="178" t="s">
        <v>10188</v>
      </c>
      <c r="C3447" s="178" t="s">
        <v>88</v>
      </c>
      <c r="D3447" s="178" t="s">
        <v>2232</v>
      </c>
      <c r="E3447" s="178" t="s">
        <v>17</v>
      </c>
      <c r="F3447" s="178" t="s">
        <v>17</v>
      </c>
      <c r="G3447" s="1">
        <f>IF(ISNUMBER(Pay_Item_Search_Text),IF(ISNUMBER(IF(FIND(Pay_Item_Search_Text,B3447)=1,1, "FALSE")),MAX(G$4:$G3446)+1,IF(ISNUMBER(Pay_Item_Search_Text),0,IF(ISNUMBER(SEARCH(Pay_Item_Search_Text,H3447)),MAX(G$4:$G3446)+1,0))),IF(ISNUMBER(Pay_Item_Search_Text),0,IF(ISNUMBER(SEARCH(Pay_Item_Search_Text,H3447)),MAX(G$4:$G3446)+1,0)))</f>
        <v>3443</v>
      </c>
      <c r="H3447" s="1" t="str">
        <f>IF(Table_PayItems[[#This Row],[Description]]="_","_ Unique Item - "&amp;Table_PayItems[[#This Row],[Item]]&amp;" - $"&amp;Table_PayItems[[#This Row],[Unit]],Table_PayItems[[#This Row],[Description]]&amp;" - $"&amp;Table_PayItems[[#This Row],[Unit]])</f>
        <v>Mh Base, 84 inch, Type 2 - $Ea</v>
      </c>
      <c r="I3447" s="29" t="str">
        <f>IFERROR(VLOOKUP(ROWS($M$5:M3447),Table_PayItems[[Search Key]:[Concentrated Name]],2,FALSE),"")</f>
        <v>Mh Base, 84 inch, Type 2 - $Ea</v>
      </c>
      <c r="J3447" s="1"/>
      <c r="K3447" s="1"/>
      <c r="L3447" s="22">
        <f>IF(ISNUMBER(SEARCH(Pay_Item_Search_Text_2,M3447)),MAX($L$4:L3446)+1,0)</f>
        <v>0</v>
      </c>
      <c r="M3447" s="1" t="str">
        <f>IFERROR(VLOOKUP(ROWS($M$5:M3447),Table_PayItems[[Search Key]:[Concentrated Name]],2,FALSE),"")</f>
        <v>Mh Base, 84 inch, Type 2 - $Ea</v>
      </c>
      <c r="N3447" s="1" t="str">
        <f>IFERROR(VLOOKUP(ROWS($M$5:N3447),$L$5:$M$7000,2,FALSE),"")</f>
        <v/>
      </c>
      <c r="O3447" s="1" t="str">
        <f>IFERROR(VLOOKUP(ROWS($O$5:O3447),$K$5:$L$7000,2,FALSE),"")</f>
        <v/>
      </c>
    </row>
    <row r="3448" spans="2:15" ht="15" customHeight="1" x14ac:dyDescent="0.25">
      <c r="B3448" s="178" t="s">
        <v>10189</v>
      </c>
      <c r="C3448" s="178" t="s">
        <v>88</v>
      </c>
      <c r="D3448" s="178" t="s">
        <v>2233</v>
      </c>
      <c r="E3448" s="178" t="s">
        <v>17</v>
      </c>
      <c r="F3448" s="178" t="s">
        <v>17</v>
      </c>
      <c r="G3448" s="1">
        <f>IF(ISNUMBER(Pay_Item_Search_Text),IF(ISNUMBER(IF(FIND(Pay_Item_Search_Text,B3448)=1,1, "FALSE")),MAX(G$4:$G3447)+1,IF(ISNUMBER(Pay_Item_Search_Text),0,IF(ISNUMBER(SEARCH(Pay_Item_Search_Text,H3448)),MAX(G$4:$G3447)+1,0))),IF(ISNUMBER(Pay_Item_Search_Text),0,IF(ISNUMBER(SEARCH(Pay_Item_Search_Text,H3448)),MAX(G$4:$G3447)+1,0)))</f>
        <v>3444</v>
      </c>
      <c r="H3448" s="1" t="str">
        <f>IF(Table_PayItems[[#This Row],[Description]]="_","_ Unique Item - "&amp;Table_PayItems[[#This Row],[Item]]&amp;" - $"&amp;Table_PayItems[[#This Row],[Unit]],Table_PayItems[[#This Row],[Description]]&amp;" - $"&amp;Table_PayItems[[#This Row],[Unit]])</f>
        <v>Mh Base, 90 inch, Type 1 - $Ea</v>
      </c>
      <c r="I3448" s="29" t="str">
        <f>IFERROR(VLOOKUP(ROWS($M$5:M3448),Table_PayItems[[Search Key]:[Concentrated Name]],2,FALSE),"")</f>
        <v>Mh Base, 90 inch, Type 1 - $Ea</v>
      </c>
      <c r="J3448" s="1"/>
      <c r="K3448" s="1"/>
      <c r="L3448" s="22">
        <f>IF(ISNUMBER(SEARCH(Pay_Item_Search_Text_2,M3448)),MAX($L$4:L3447)+1,0)</f>
        <v>720</v>
      </c>
      <c r="M3448" s="1" t="str">
        <f>IFERROR(VLOOKUP(ROWS($M$5:M3448),Table_PayItems[[Search Key]:[Concentrated Name]],2,FALSE),"")</f>
        <v>Mh Base, 90 inch, Type 1 - $Ea</v>
      </c>
      <c r="N3448" s="1" t="str">
        <f>IFERROR(VLOOKUP(ROWS($M$5:N3448),$L$5:$M$7000,2,FALSE),"")</f>
        <v/>
      </c>
      <c r="O3448" s="1" t="str">
        <f>IFERROR(VLOOKUP(ROWS($O$5:O3448),$K$5:$L$7000,2,FALSE),"")</f>
        <v/>
      </c>
    </row>
    <row r="3449" spans="2:15" ht="15" customHeight="1" x14ac:dyDescent="0.25">
      <c r="B3449" s="178" t="s">
        <v>10190</v>
      </c>
      <c r="C3449" s="178" t="s">
        <v>88</v>
      </c>
      <c r="D3449" s="178" t="s">
        <v>2234</v>
      </c>
      <c r="E3449" s="178" t="s">
        <v>17</v>
      </c>
      <c r="F3449" s="178" t="s">
        <v>17</v>
      </c>
      <c r="G3449" s="1">
        <f>IF(ISNUMBER(Pay_Item_Search_Text),IF(ISNUMBER(IF(FIND(Pay_Item_Search_Text,B3449)=1,1, "FALSE")),MAX(G$4:$G3448)+1,IF(ISNUMBER(Pay_Item_Search_Text),0,IF(ISNUMBER(SEARCH(Pay_Item_Search_Text,H3449)),MAX(G$4:$G3448)+1,0))),IF(ISNUMBER(Pay_Item_Search_Text),0,IF(ISNUMBER(SEARCH(Pay_Item_Search_Text,H3449)),MAX(G$4:$G3448)+1,0)))</f>
        <v>3445</v>
      </c>
      <c r="H3449" s="1" t="str">
        <f>IF(Table_PayItems[[#This Row],[Description]]="_","_ Unique Item - "&amp;Table_PayItems[[#This Row],[Item]]&amp;" - $"&amp;Table_PayItems[[#This Row],[Unit]],Table_PayItems[[#This Row],[Description]]&amp;" - $"&amp;Table_PayItems[[#This Row],[Unit]])</f>
        <v>Mh Base, 90 inch, Type 2 - $Ea</v>
      </c>
      <c r="I3449" s="29" t="str">
        <f>IFERROR(VLOOKUP(ROWS($M$5:M3449),Table_PayItems[[Search Key]:[Concentrated Name]],2,FALSE),"")</f>
        <v>Mh Base, 90 inch, Type 2 - $Ea</v>
      </c>
      <c r="J3449" s="1"/>
      <c r="K3449" s="1"/>
      <c r="L3449" s="22">
        <f>IF(ISNUMBER(SEARCH(Pay_Item_Search_Text_2,M3449)),MAX($L$4:L3448)+1,0)</f>
        <v>721</v>
      </c>
      <c r="M3449" s="1" t="str">
        <f>IFERROR(VLOOKUP(ROWS($M$5:M3449),Table_PayItems[[Search Key]:[Concentrated Name]],2,FALSE),"")</f>
        <v>Mh Base, 90 inch, Type 2 - $Ea</v>
      </c>
      <c r="N3449" s="1" t="str">
        <f>IFERROR(VLOOKUP(ROWS($M$5:N3449),$L$5:$M$7000,2,FALSE),"")</f>
        <v/>
      </c>
      <c r="O3449" s="1" t="str">
        <f>IFERROR(VLOOKUP(ROWS($O$5:O3449),$K$5:$L$7000,2,FALSE),"")</f>
        <v/>
      </c>
    </row>
    <row r="3450" spans="2:15" ht="15" customHeight="1" x14ac:dyDescent="0.25">
      <c r="B3450" s="178" t="s">
        <v>10191</v>
      </c>
      <c r="C3450" s="178" t="s">
        <v>88</v>
      </c>
      <c r="D3450" s="178" t="s">
        <v>2235</v>
      </c>
      <c r="E3450" s="178" t="s">
        <v>17</v>
      </c>
      <c r="F3450" s="178" t="s">
        <v>17</v>
      </c>
      <c r="G3450" s="1">
        <f>IF(ISNUMBER(Pay_Item_Search_Text),IF(ISNUMBER(IF(FIND(Pay_Item_Search_Text,B3450)=1,1, "FALSE")),MAX(G$4:$G3449)+1,IF(ISNUMBER(Pay_Item_Search_Text),0,IF(ISNUMBER(SEARCH(Pay_Item_Search_Text,H3450)),MAX(G$4:$G3449)+1,0))),IF(ISNUMBER(Pay_Item_Search_Text),0,IF(ISNUMBER(SEARCH(Pay_Item_Search_Text,H3450)),MAX(G$4:$G3449)+1,0)))</f>
        <v>3446</v>
      </c>
      <c r="H3450" s="1" t="str">
        <f>IF(Table_PayItems[[#This Row],[Description]]="_","_ Unique Item - "&amp;Table_PayItems[[#This Row],[Item]]&amp;" - $"&amp;Table_PayItems[[#This Row],[Unit]],Table_PayItems[[#This Row],[Description]]&amp;" - $"&amp;Table_PayItems[[#This Row],[Unit]])</f>
        <v>Mh Base, 96 inch, Type 1 - $Ea</v>
      </c>
      <c r="I3450" s="29" t="str">
        <f>IFERROR(VLOOKUP(ROWS($M$5:M3450),Table_PayItems[[Search Key]:[Concentrated Name]],2,FALSE),"")</f>
        <v>Mh Base, 96 inch, Type 1 - $Ea</v>
      </c>
      <c r="J3450" s="1"/>
      <c r="K3450" s="1"/>
      <c r="L3450" s="22">
        <f>IF(ISNUMBER(SEARCH(Pay_Item_Search_Text_2,M3450)),MAX($L$4:L3449)+1,0)</f>
        <v>0</v>
      </c>
      <c r="M3450" s="1" t="str">
        <f>IFERROR(VLOOKUP(ROWS($M$5:M3450),Table_PayItems[[Search Key]:[Concentrated Name]],2,FALSE),"")</f>
        <v>Mh Base, 96 inch, Type 1 - $Ea</v>
      </c>
      <c r="N3450" s="1" t="str">
        <f>IFERROR(VLOOKUP(ROWS($M$5:N3450),$L$5:$M$7000,2,FALSE),"")</f>
        <v/>
      </c>
      <c r="O3450" s="1" t="str">
        <f>IFERROR(VLOOKUP(ROWS($O$5:O3450),$K$5:$L$7000,2,FALSE),"")</f>
        <v/>
      </c>
    </row>
    <row r="3451" spans="2:15" ht="15" customHeight="1" x14ac:dyDescent="0.25">
      <c r="B3451" s="178" t="s">
        <v>10192</v>
      </c>
      <c r="C3451" s="178" t="s">
        <v>88</v>
      </c>
      <c r="D3451" s="178" t="s">
        <v>2236</v>
      </c>
      <c r="E3451" s="178" t="s">
        <v>17</v>
      </c>
      <c r="F3451" s="178" t="s">
        <v>17</v>
      </c>
      <c r="G3451" s="1">
        <f>IF(ISNUMBER(Pay_Item_Search_Text),IF(ISNUMBER(IF(FIND(Pay_Item_Search_Text,B3451)=1,1, "FALSE")),MAX(G$4:$G3450)+1,IF(ISNUMBER(Pay_Item_Search_Text),0,IF(ISNUMBER(SEARCH(Pay_Item_Search_Text,H3451)),MAX(G$4:$G3450)+1,0))),IF(ISNUMBER(Pay_Item_Search_Text),0,IF(ISNUMBER(SEARCH(Pay_Item_Search_Text,H3451)),MAX(G$4:$G3450)+1,0)))</f>
        <v>3447</v>
      </c>
      <c r="H3451" s="1" t="str">
        <f>IF(Table_PayItems[[#This Row],[Description]]="_","_ Unique Item - "&amp;Table_PayItems[[#This Row],[Item]]&amp;" - $"&amp;Table_PayItems[[#This Row],[Unit]],Table_PayItems[[#This Row],[Description]]&amp;" - $"&amp;Table_PayItems[[#This Row],[Unit]])</f>
        <v>Mh Base, 96 inch, Type 2 - $Ea</v>
      </c>
      <c r="I3451" s="29" t="str">
        <f>IFERROR(VLOOKUP(ROWS($M$5:M3451),Table_PayItems[[Search Key]:[Concentrated Name]],2,FALSE),"")</f>
        <v>Mh Base, 96 inch, Type 2 - $Ea</v>
      </c>
      <c r="J3451" s="1"/>
      <c r="K3451" s="1"/>
      <c r="L3451" s="22">
        <f>IF(ISNUMBER(SEARCH(Pay_Item_Search_Text_2,M3451)),MAX($L$4:L3450)+1,0)</f>
        <v>0</v>
      </c>
      <c r="M3451" s="1" t="str">
        <f>IFERROR(VLOOKUP(ROWS($M$5:M3451),Table_PayItems[[Search Key]:[Concentrated Name]],2,FALSE),"")</f>
        <v>Mh Base, 96 inch, Type 2 - $Ea</v>
      </c>
      <c r="N3451" s="1" t="str">
        <f>IFERROR(VLOOKUP(ROWS($M$5:N3451),$L$5:$M$7000,2,FALSE),"")</f>
        <v/>
      </c>
      <c r="O3451" s="1" t="str">
        <f>IFERROR(VLOOKUP(ROWS($O$5:O3451),$K$5:$L$7000,2,FALSE),"")</f>
        <v/>
      </c>
    </row>
    <row r="3452" spans="2:15" ht="15" customHeight="1" x14ac:dyDescent="0.25">
      <c r="B3452" s="178" t="s">
        <v>10197</v>
      </c>
      <c r="C3452" s="178" t="s">
        <v>104</v>
      </c>
      <c r="D3452" s="178" t="s">
        <v>2241</v>
      </c>
      <c r="E3452" s="178" t="s">
        <v>17</v>
      </c>
      <c r="F3452" s="178" t="s">
        <v>17</v>
      </c>
      <c r="G3452" s="1">
        <f>IF(ISNUMBER(Pay_Item_Search_Text),IF(ISNUMBER(IF(FIND(Pay_Item_Search_Text,B3452)=1,1, "FALSE")),MAX(G$4:$G3451)+1,IF(ISNUMBER(Pay_Item_Search_Text),0,IF(ISNUMBER(SEARCH(Pay_Item_Search_Text,H3452)),MAX(G$4:$G3451)+1,0))),IF(ISNUMBER(Pay_Item_Search_Text),0,IF(ISNUMBER(SEARCH(Pay_Item_Search_Text,H3452)),MAX(G$4:$G3451)+1,0)))</f>
        <v>3448</v>
      </c>
      <c r="H3452" s="1" t="str">
        <f>IF(Table_PayItems[[#This Row],[Description]]="_","_ Unique Item - "&amp;Table_PayItems[[#This Row],[Item]]&amp;" - $"&amp;Table_PayItems[[#This Row],[Unit]],Table_PayItems[[#This Row],[Description]]&amp;" - $"&amp;Table_PayItems[[#This Row],[Unit]])</f>
        <v>Mh Riser - $Ft</v>
      </c>
      <c r="I3452" s="29" t="str">
        <f>IFERROR(VLOOKUP(ROWS($M$5:M3452),Table_PayItems[[Search Key]:[Concentrated Name]],2,FALSE),"")</f>
        <v>Mh Riser - $Ft</v>
      </c>
      <c r="J3452" s="1"/>
      <c r="K3452" s="1"/>
      <c r="L3452" s="22">
        <f>IF(ISNUMBER(SEARCH(Pay_Item_Search_Text_2,M3452)),MAX($L$4:L3451)+1,0)</f>
        <v>0</v>
      </c>
      <c r="M3452" s="1" t="str">
        <f>IFERROR(VLOOKUP(ROWS($M$5:M3452),Table_PayItems[[Search Key]:[Concentrated Name]],2,FALSE),"")</f>
        <v>Mh Riser - $Ft</v>
      </c>
      <c r="N3452" s="1" t="str">
        <f>IFERROR(VLOOKUP(ROWS($M$5:N3452),$L$5:$M$7000,2,FALSE),"")</f>
        <v/>
      </c>
      <c r="O3452" s="1" t="str">
        <f>IFERROR(VLOOKUP(ROWS($O$5:O3452),$K$5:$L$7000,2,FALSE),"")</f>
        <v/>
      </c>
    </row>
    <row r="3453" spans="2:15" ht="15" customHeight="1" x14ac:dyDescent="0.25">
      <c r="B3453" s="178" t="s">
        <v>10208</v>
      </c>
      <c r="C3453" s="178" t="s">
        <v>88</v>
      </c>
      <c r="D3453" s="178" t="s">
        <v>2252</v>
      </c>
      <c r="E3453" s="178" t="s">
        <v>17</v>
      </c>
      <c r="F3453" s="178" t="s">
        <v>17</v>
      </c>
      <c r="G3453" s="1">
        <f>IF(ISNUMBER(Pay_Item_Search_Text),IF(ISNUMBER(IF(FIND(Pay_Item_Search_Text,B3453)=1,1, "FALSE")),MAX(G$4:$G3452)+1,IF(ISNUMBER(Pay_Item_Search_Text),0,IF(ISNUMBER(SEARCH(Pay_Item_Search_Text,H3453)),MAX(G$4:$G3452)+1,0))),IF(ISNUMBER(Pay_Item_Search_Text),0,IF(ISNUMBER(SEARCH(Pay_Item_Search_Text,H3453)),MAX(G$4:$G3452)+1,0)))</f>
        <v>3449</v>
      </c>
      <c r="H3453" s="1" t="str">
        <f>IF(Table_PayItems[[#This Row],[Description]]="_","_ Unique Item - "&amp;Table_PayItems[[#This Row],[Item]]&amp;" - $"&amp;Table_PayItems[[#This Row],[Unit]],Table_PayItems[[#This Row],[Description]]&amp;" - $"&amp;Table_PayItems[[#This Row],[Unit]])</f>
        <v>Mh, Precast Tee, Cl II, 102 inch - $Ea</v>
      </c>
      <c r="I3453" s="29" t="str">
        <f>IFERROR(VLOOKUP(ROWS($M$5:M3453),Table_PayItems[[Search Key]:[Concentrated Name]],2,FALSE),"")</f>
        <v>Mh, Precast Tee, Cl II, 102 inch - $Ea</v>
      </c>
      <c r="J3453" s="1"/>
      <c r="K3453" s="1"/>
      <c r="L3453" s="22">
        <f>IF(ISNUMBER(SEARCH(Pay_Item_Search_Text_2,M3453)),MAX($L$4:L3452)+1,0)</f>
        <v>722</v>
      </c>
      <c r="M3453" s="1" t="str">
        <f>IFERROR(VLOOKUP(ROWS($M$5:M3453),Table_PayItems[[Search Key]:[Concentrated Name]],2,FALSE),"")</f>
        <v>Mh, Precast Tee, Cl II, 102 inch - $Ea</v>
      </c>
      <c r="N3453" s="1" t="str">
        <f>IFERROR(VLOOKUP(ROWS($M$5:N3453),$L$5:$M$7000,2,FALSE),"")</f>
        <v/>
      </c>
      <c r="O3453" s="1" t="str">
        <f>IFERROR(VLOOKUP(ROWS($O$5:O3453),$K$5:$L$7000,2,FALSE),"")</f>
        <v/>
      </c>
    </row>
    <row r="3454" spans="2:15" ht="15" customHeight="1" x14ac:dyDescent="0.25">
      <c r="B3454" s="178" t="s">
        <v>10209</v>
      </c>
      <c r="C3454" s="178" t="s">
        <v>88</v>
      </c>
      <c r="D3454" s="178" t="s">
        <v>2253</v>
      </c>
      <c r="E3454" s="178" t="s">
        <v>17</v>
      </c>
      <c r="F3454" s="178" t="s">
        <v>17</v>
      </c>
      <c r="G3454" s="1">
        <f>IF(ISNUMBER(Pay_Item_Search_Text),IF(ISNUMBER(IF(FIND(Pay_Item_Search_Text,B3454)=1,1, "FALSE")),MAX(G$4:$G3453)+1,IF(ISNUMBER(Pay_Item_Search_Text),0,IF(ISNUMBER(SEARCH(Pay_Item_Search_Text,H3454)),MAX(G$4:$G3453)+1,0))),IF(ISNUMBER(Pay_Item_Search_Text),0,IF(ISNUMBER(SEARCH(Pay_Item_Search_Text,H3454)),MAX(G$4:$G3453)+1,0)))</f>
        <v>3450</v>
      </c>
      <c r="H3454" s="1" t="str">
        <f>IF(Table_PayItems[[#This Row],[Description]]="_","_ Unique Item - "&amp;Table_PayItems[[#This Row],[Item]]&amp;" - $"&amp;Table_PayItems[[#This Row],[Unit]],Table_PayItems[[#This Row],[Description]]&amp;" - $"&amp;Table_PayItems[[#This Row],[Unit]])</f>
        <v>Mh, Precast Tee, Cl II, 108 inch - $Ea</v>
      </c>
      <c r="I3454" s="29" t="str">
        <f>IFERROR(VLOOKUP(ROWS($M$5:M3454),Table_PayItems[[Search Key]:[Concentrated Name]],2,FALSE),"")</f>
        <v>Mh, Precast Tee, Cl II, 108 inch - $Ea</v>
      </c>
      <c r="J3454" s="1"/>
      <c r="K3454" s="1"/>
      <c r="L3454" s="22">
        <f>IF(ISNUMBER(SEARCH(Pay_Item_Search_Text_2,M3454)),MAX($L$4:L3453)+1,0)</f>
        <v>723</v>
      </c>
      <c r="M3454" s="1" t="str">
        <f>IFERROR(VLOOKUP(ROWS($M$5:M3454),Table_PayItems[[Search Key]:[Concentrated Name]],2,FALSE),"")</f>
        <v>Mh, Precast Tee, Cl II, 108 inch - $Ea</v>
      </c>
      <c r="N3454" s="1" t="str">
        <f>IFERROR(VLOOKUP(ROWS($M$5:N3454),$L$5:$M$7000,2,FALSE),"")</f>
        <v/>
      </c>
      <c r="O3454" s="1" t="str">
        <f>IFERROR(VLOOKUP(ROWS($O$5:O3454),$K$5:$L$7000,2,FALSE),"")</f>
        <v/>
      </c>
    </row>
    <row r="3455" spans="2:15" ht="15" customHeight="1" x14ac:dyDescent="0.25">
      <c r="B3455" s="178" t="s">
        <v>10198</v>
      </c>
      <c r="C3455" s="178" t="s">
        <v>88</v>
      </c>
      <c r="D3455" s="178" t="s">
        <v>2242</v>
      </c>
      <c r="E3455" s="178" t="s">
        <v>17</v>
      </c>
      <c r="F3455" s="178" t="s">
        <v>17</v>
      </c>
      <c r="G3455" s="1">
        <f>IF(ISNUMBER(Pay_Item_Search_Text),IF(ISNUMBER(IF(FIND(Pay_Item_Search_Text,B3455)=1,1, "FALSE")),MAX(G$4:$G3454)+1,IF(ISNUMBER(Pay_Item_Search_Text),0,IF(ISNUMBER(SEARCH(Pay_Item_Search_Text,H3455)),MAX(G$4:$G3454)+1,0))),IF(ISNUMBER(Pay_Item_Search_Text),0,IF(ISNUMBER(SEARCH(Pay_Item_Search_Text,H3455)),MAX(G$4:$G3454)+1,0)))</f>
        <v>3451</v>
      </c>
      <c r="H3455" s="1" t="str">
        <f>IF(Table_PayItems[[#This Row],[Description]]="_","_ Unique Item - "&amp;Table_PayItems[[#This Row],[Item]]&amp;" - $"&amp;Table_PayItems[[#This Row],[Unit]],Table_PayItems[[#This Row],[Description]]&amp;" - $"&amp;Table_PayItems[[#This Row],[Unit]])</f>
        <v>Mh, Precast Tee, Cl II, 42 inch - $Ea</v>
      </c>
      <c r="I3455" s="29" t="str">
        <f>IFERROR(VLOOKUP(ROWS($M$5:M3455),Table_PayItems[[Search Key]:[Concentrated Name]],2,FALSE),"")</f>
        <v>Mh, Precast Tee, Cl II, 42 inch - $Ea</v>
      </c>
      <c r="J3455" s="1"/>
      <c r="K3455" s="1"/>
      <c r="L3455" s="22">
        <f>IF(ISNUMBER(SEARCH(Pay_Item_Search_Text_2,M3455)),MAX($L$4:L3454)+1,0)</f>
        <v>0</v>
      </c>
      <c r="M3455" s="1" t="str">
        <f>IFERROR(VLOOKUP(ROWS($M$5:M3455),Table_PayItems[[Search Key]:[Concentrated Name]],2,FALSE),"")</f>
        <v>Mh, Precast Tee, Cl II, 42 inch - $Ea</v>
      </c>
      <c r="N3455" s="1" t="str">
        <f>IFERROR(VLOOKUP(ROWS($M$5:N3455),$L$5:$M$7000,2,FALSE),"")</f>
        <v/>
      </c>
      <c r="O3455" s="1" t="str">
        <f>IFERROR(VLOOKUP(ROWS($O$5:O3455),$K$5:$L$7000,2,FALSE),"")</f>
        <v/>
      </c>
    </row>
    <row r="3456" spans="2:15" ht="15" customHeight="1" x14ac:dyDescent="0.25">
      <c r="B3456" s="178" t="s">
        <v>10199</v>
      </c>
      <c r="C3456" s="178" t="s">
        <v>88</v>
      </c>
      <c r="D3456" s="178" t="s">
        <v>2243</v>
      </c>
      <c r="E3456" s="178" t="s">
        <v>17</v>
      </c>
      <c r="F3456" s="178" t="s">
        <v>17</v>
      </c>
      <c r="G3456" s="1">
        <f>IF(ISNUMBER(Pay_Item_Search_Text),IF(ISNUMBER(IF(FIND(Pay_Item_Search_Text,B3456)=1,1, "FALSE")),MAX(G$4:$G3455)+1,IF(ISNUMBER(Pay_Item_Search_Text),0,IF(ISNUMBER(SEARCH(Pay_Item_Search_Text,H3456)),MAX(G$4:$G3455)+1,0))),IF(ISNUMBER(Pay_Item_Search_Text),0,IF(ISNUMBER(SEARCH(Pay_Item_Search_Text,H3456)),MAX(G$4:$G3455)+1,0)))</f>
        <v>3452</v>
      </c>
      <c r="H3456" s="1" t="str">
        <f>IF(Table_PayItems[[#This Row],[Description]]="_","_ Unique Item - "&amp;Table_PayItems[[#This Row],[Item]]&amp;" - $"&amp;Table_PayItems[[#This Row],[Unit]],Table_PayItems[[#This Row],[Description]]&amp;" - $"&amp;Table_PayItems[[#This Row],[Unit]])</f>
        <v>Mh, Precast Tee, Cl II, 48 inch - $Ea</v>
      </c>
      <c r="I3456" s="29" t="str">
        <f>IFERROR(VLOOKUP(ROWS($M$5:M3456),Table_PayItems[[Search Key]:[Concentrated Name]],2,FALSE),"")</f>
        <v>Mh, Precast Tee, Cl II, 48 inch - $Ea</v>
      </c>
      <c r="J3456" s="1"/>
      <c r="K3456" s="1"/>
      <c r="L3456" s="22">
        <f>IF(ISNUMBER(SEARCH(Pay_Item_Search_Text_2,M3456)),MAX($L$4:L3455)+1,0)</f>
        <v>0</v>
      </c>
      <c r="M3456" s="1" t="str">
        <f>IFERROR(VLOOKUP(ROWS($M$5:M3456),Table_PayItems[[Search Key]:[Concentrated Name]],2,FALSE),"")</f>
        <v>Mh, Precast Tee, Cl II, 48 inch - $Ea</v>
      </c>
      <c r="N3456" s="1" t="str">
        <f>IFERROR(VLOOKUP(ROWS($M$5:N3456),$L$5:$M$7000,2,FALSE),"")</f>
        <v/>
      </c>
      <c r="O3456" s="1" t="str">
        <f>IFERROR(VLOOKUP(ROWS($O$5:O3456),$K$5:$L$7000,2,FALSE),"")</f>
        <v/>
      </c>
    </row>
    <row r="3457" spans="2:15" ht="15" customHeight="1" x14ac:dyDescent="0.25">
      <c r="B3457" s="178" t="s">
        <v>10200</v>
      </c>
      <c r="C3457" s="178" t="s">
        <v>88</v>
      </c>
      <c r="D3457" s="178" t="s">
        <v>2244</v>
      </c>
      <c r="E3457" s="178" t="s">
        <v>17</v>
      </c>
      <c r="F3457" s="178" t="s">
        <v>17</v>
      </c>
      <c r="G3457" s="1">
        <f>IF(ISNUMBER(Pay_Item_Search_Text),IF(ISNUMBER(IF(FIND(Pay_Item_Search_Text,B3457)=1,1, "FALSE")),MAX(G$4:$G3456)+1,IF(ISNUMBER(Pay_Item_Search_Text),0,IF(ISNUMBER(SEARCH(Pay_Item_Search_Text,H3457)),MAX(G$4:$G3456)+1,0))),IF(ISNUMBER(Pay_Item_Search_Text),0,IF(ISNUMBER(SEARCH(Pay_Item_Search_Text,H3457)),MAX(G$4:$G3456)+1,0)))</f>
        <v>3453</v>
      </c>
      <c r="H3457" s="1" t="str">
        <f>IF(Table_PayItems[[#This Row],[Description]]="_","_ Unique Item - "&amp;Table_PayItems[[#This Row],[Item]]&amp;" - $"&amp;Table_PayItems[[#This Row],[Unit]],Table_PayItems[[#This Row],[Description]]&amp;" - $"&amp;Table_PayItems[[#This Row],[Unit]])</f>
        <v>Mh, Precast Tee, Cl II, 54 inch - $Ea</v>
      </c>
      <c r="I3457" s="29" t="str">
        <f>IFERROR(VLOOKUP(ROWS($M$5:M3457),Table_PayItems[[Search Key]:[Concentrated Name]],2,FALSE),"")</f>
        <v>Mh, Precast Tee, Cl II, 54 inch - $Ea</v>
      </c>
      <c r="J3457" s="1"/>
      <c r="K3457" s="1"/>
      <c r="L3457" s="22">
        <f>IF(ISNUMBER(SEARCH(Pay_Item_Search_Text_2,M3457)),MAX($L$4:L3456)+1,0)</f>
        <v>0</v>
      </c>
      <c r="M3457" s="1" t="str">
        <f>IFERROR(VLOOKUP(ROWS($M$5:M3457),Table_PayItems[[Search Key]:[Concentrated Name]],2,FALSE),"")</f>
        <v>Mh, Precast Tee, Cl II, 54 inch - $Ea</v>
      </c>
      <c r="N3457" s="1" t="str">
        <f>IFERROR(VLOOKUP(ROWS($M$5:N3457),$L$5:$M$7000,2,FALSE),"")</f>
        <v/>
      </c>
      <c r="O3457" s="1" t="str">
        <f>IFERROR(VLOOKUP(ROWS($O$5:O3457),$K$5:$L$7000,2,FALSE),"")</f>
        <v/>
      </c>
    </row>
    <row r="3458" spans="2:15" ht="15" customHeight="1" x14ac:dyDescent="0.25">
      <c r="B3458" s="178" t="s">
        <v>10201</v>
      </c>
      <c r="C3458" s="178" t="s">
        <v>88</v>
      </c>
      <c r="D3458" s="178" t="s">
        <v>2245</v>
      </c>
      <c r="E3458" s="178" t="s">
        <v>17</v>
      </c>
      <c r="F3458" s="178" t="s">
        <v>17</v>
      </c>
      <c r="G3458" s="1">
        <f>IF(ISNUMBER(Pay_Item_Search_Text),IF(ISNUMBER(IF(FIND(Pay_Item_Search_Text,B3458)=1,1, "FALSE")),MAX(G$4:$G3457)+1,IF(ISNUMBER(Pay_Item_Search_Text),0,IF(ISNUMBER(SEARCH(Pay_Item_Search_Text,H3458)),MAX(G$4:$G3457)+1,0))),IF(ISNUMBER(Pay_Item_Search_Text),0,IF(ISNUMBER(SEARCH(Pay_Item_Search_Text,H3458)),MAX(G$4:$G3457)+1,0)))</f>
        <v>3454</v>
      </c>
      <c r="H3458" s="1" t="str">
        <f>IF(Table_PayItems[[#This Row],[Description]]="_","_ Unique Item - "&amp;Table_PayItems[[#This Row],[Item]]&amp;" - $"&amp;Table_PayItems[[#This Row],[Unit]],Table_PayItems[[#This Row],[Description]]&amp;" - $"&amp;Table_PayItems[[#This Row],[Unit]])</f>
        <v>Mh, Precast Tee, Cl II, 60 inch - $Ea</v>
      </c>
      <c r="I3458" s="29" t="str">
        <f>IFERROR(VLOOKUP(ROWS($M$5:M3458),Table_PayItems[[Search Key]:[Concentrated Name]],2,FALSE),"")</f>
        <v>Mh, Precast Tee, Cl II, 60 inch - $Ea</v>
      </c>
      <c r="J3458" s="1"/>
      <c r="K3458" s="1"/>
      <c r="L3458" s="22">
        <f>IF(ISNUMBER(SEARCH(Pay_Item_Search_Text_2,M3458)),MAX($L$4:L3457)+1,0)</f>
        <v>724</v>
      </c>
      <c r="M3458" s="1" t="str">
        <f>IFERROR(VLOOKUP(ROWS($M$5:M3458),Table_PayItems[[Search Key]:[Concentrated Name]],2,FALSE),"")</f>
        <v>Mh, Precast Tee, Cl II, 60 inch - $Ea</v>
      </c>
      <c r="N3458" s="1" t="str">
        <f>IFERROR(VLOOKUP(ROWS($M$5:N3458),$L$5:$M$7000,2,FALSE),"")</f>
        <v/>
      </c>
      <c r="O3458" s="1" t="str">
        <f>IFERROR(VLOOKUP(ROWS($O$5:O3458),$K$5:$L$7000,2,FALSE),"")</f>
        <v/>
      </c>
    </row>
    <row r="3459" spans="2:15" ht="15" customHeight="1" x14ac:dyDescent="0.25">
      <c r="B3459" s="178" t="s">
        <v>10202</v>
      </c>
      <c r="C3459" s="178" t="s">
        <v>88</v>
      </c>
      <c r="D3459" s="178" t="s">
        <v>2246</v>
      </c>
      <c r="E3459" s="178" t="s">
        <v>17</v>
      </c>
      <c r="F3459" s="178" t="s">
        <v>17</v>
      </c>
      <c r="G3459" s="1">
        <f>IF(ISNUMBER(Pay_Item_Search_Text),IF(ISNUMBER(IF(FIND(Pay_Item_Search_Text,B3459)=1,1, "FALSE")),MAX(G$4:$G3458)+1,IF(ISNUMBER(Pay_Item_Search_Text),0,IF(ISNUMBER(SEARCH(Pay_Item_Search_Text,H3459)),MAX(G$4:$G3458)+1,0))),IF(ISNUMBER(Pay_Item_Search_Text),0,IF(ISNUMBER(SEARCH(Pay_Item_Search_Text,H3459)),MAX(G$4:$G3458)+1,0)))</f>
        <v>3455</v>
      </c>
      <c r="H3459" s="1" t="str">
        <f>IF(Table_PayItems[[#This Row],[Description]]="_","_ Unique Item - "&amp;Table_PayItems[[#This Row],[Item]]&amp;" - $"&amp;Table_PayItems[[#This Row],[Unit]],Table_PayItems[[#This Row],[Description]]&amp;" - $"&amp;Table_PayItems[[#This Row],[Unit]])</f>
        <v>Mh, Precast Tee, Cl II, 66 inch - $Ea</v>
      </c>
      <c r="I3459" s="29" t="str">
        <f>IFERROR(VLOOKUP(ROWS($M$5:M3459),Table_PayItems[[Search Key]:[Concentrated Name]],2,FALSE),"")</f>
        <v>Mh, Precast Tee, Cl II, 66 inch - $Ea</v>
      </c>
      <c r="J3459" s="1"/>
      <c r="K3459" s="1"/>
      <c r="L3459" s="22">
        <f>IF(ISNUMBER(SEARCH(Pay_Item_Search_Text_2,M3459)),MAX($L$4:L3458)+1,0)</f>
        <v>0</v>
      </c>
      <c r="M3459" s="1" t="str">
        <f>IFERROR(VLOOKUP(ROWS($M$5:M3459),Table_PayItems[[Search Key]:[Concentrated Name]],2,FALSE),"")</f>
        <v>Mh, Precast Tee, Cl II, 66 inch - $Ea</v>
      </c>
      <c r="N3459" s="1" t="str">
        <f>IFERROR(VLOOKUP(ROWS($M$5:N3459),$L$5:$M$7000,2,FALSE),"")</f>
        <v/>
      </c>
      <c r="O3459" s="1" t="str">
        <f>IFERROR(VLOOKUP(ROWS($O$5:O3459),$K$5:$L$7000,2,FALSE),"")</f>
        <v/>
      </c>
    </row>
    <row r="3460" spans="2:15" ht="15" customHeight="1" x14ac:dyDescent="0.25">
      <c r="B3460" s="178" t="s">
        <v>10203</v>
      </c>
      <c r="C3460" s="178" t="s">
        <v>88</v>
      </c>
      <c r="D3460" s="178" t="s">
        <v>2247</v>
      </c>
      <c r="E3460" s="178" t="s">
        <v>17</v>
      </c>
      <c r="F3460" s="178" t="s">
        <v>17</v>
      </c>
      <c r="G3460" s="1">
        <f>IF(ISNUMBER(Pay_Item_Search_Text),IF(ISNUMBER(IF(FIND(Pay_Item_Search_Text,B3460)=1,1, "FALSE")),MAX(G$4:$G3459)+1,IF(ISNUMBER(Pay_Item_Search_Text),0,IF(ISNUMBER(SEARCH(Pay_Item_Search_Text,H3460)),MAX(G$4:$G3459)+1,0))),IF(ISNUMBER(Pay_Item_Search_Text),0,IF(ISNUMBER(SEARCH(Pay_Item_Search_Text,H3460)),MAX(G$4:$G3459)+1,0)))</f>
        <v>3456</v>
      </c>
      <c r="H3460" s="1" t="str">
        <f>IF(Table_PayItems[[#This Row],[Description]]="_","_ Unique Item - "&amp;Table_PayItems[[#This Row],[Item]]&amp;" - $"&amp;Table_PayItems[[#This Row],[Unit]],Table_PayItems[[#This Row],[Description]]&amp;" - $"&amp;Table_PayItems[[#This Row],[Unit]])</f>
        <v>Mh, Precast Tee, Cl II, 72 inch - $Ea</v>
      </c>
      <c r="I3460" s="29" t="str">
        <f>IFERROR(VLOOKUP(ROWS($M$5:M3460),Table_PayItems[[Search Key]:[Concentrated Name]],2,FALSE),"")</f>
        <v>Mh, Precast Tee, Cl II, 72 inch - $Ea</v>
      </c>
      <c r="J3460" s="1"/>
      <c r="K3460" s="1"/>
      <c r="L3460" s="22">
        <f>IF(ISNUMBER(SEARCH(Pay_Item_Search_Text_2,M3460)),MAX($L$4:L3459)+1,0)</f>
        <v>0</v>
      </c>
      <c r="M3460" s="1" t="str">
        <f>IFERROR(VLOOKUP(ROWS($M$5:M3460),Table_PayItems[[Search Key]:[Concentrated Name]],2,FALSE),"")</f>
        <v>Mh, Precast Tee, Cl II, 72 inch - $Ea</v>
      </c>
      <c r="N3460" s="1" t="str">
        <f>IFERROR(VLOOKUP(ROWS($M$5:N3460),$L$5:$M$7000,2,FALSE),"")</f>
        <v/>
      </c>
      <c r="O3460" s="1" t="str">
        <f>IFERROR(VLOOKUP(ROWS($O$5:O3460),$K$5:$L$7000,2,FALSE),"")</f>
        <v/>
      </c>
    </row>
    <row r="3461" spans="2:15" ht="15" customHeight="1" x14ac:dyDescent="0.25">
      <c r="B3461" s="178" t="s">
        <v>10204</v>
      </c>
      <c r="C3461" s="178" t="s">
        <v>88</v>
      </c>
      <c r="D3461" s="178" t="s">
        <v>2248</v>
      </c>
      <c r="E3461" s="178" t="s">
        <v>17</v>
      </c>
      <c r="F3461" s="178" t="s">
        <v>17</v>
      </c>
      <c r="G3461" s="1">
        <f>IF(ISNUMBER(Pay_Item_Search_Text),IF(ISNUMBER(IF(FIND(Pay_Item_Search_Text,B3461)=1,1, "FALSE")),MAX(G$4:$G3460)+1,IF(ISNUMBER(Pay_Item_Search_Text),0,IF(ISNUMBER(SEARCH(Pay_Item_Search_Text,H3461)),MAX(G$4:$G3460)+1,0))),IF(ISNUMBER(Pay_Item_Search_Text),0,IF(ISNUMBER(SEARCH(Pay_Item_Search_Text,H3461)),MAX(G$4:$G3460)+1,0)))</f>
        <v>3457</v>
      </c>
      <c r="H3461" s="1" t="str">
        <f>IF(Table_PayItems[[#This Row],[Description]]="_","_ Unique Item - "&amp;Table_PayItems[[#This Row],[Item]]&amp;" - $"&amp;Table_PayItems[[#This Row],[Unit]],Table_PayItems[[#This Row],[Description]]&amp;" - $"&amp;Table_PayItems[[#This Row],[Unit]])</f>
        <v>Mh, Precast Tee, Cl II, 78 inch - $Ea</v>
      </c>
      <c r="I3461" s="29" t="str">
        <f>IFERROR(VLOOKUP(ROWS($M$5:M3461),Table_PayItems[[Search Key]:[Concentrated Name]],2,FALSE),"")</f>
        <v>Mh, Precast Tee, Cl II, 78 inch - $Ea</v>
      </c>
      <c r="J3461" s="1"/>
      <c r="K3461" s="1"/>
      <c r="L3461" s="22">
        <f>IF(ISNUMBER(SEARCH(Pay_Item_Search_Text_2,M3461)),MAX($L$4:L3460)+1,0)</f>
        <v>0</v>
      </c>
      <c r="M3461" s="1" t="str">
        <f>IFERROR(VLOOKUP(ROWS($M$5:M3461),Table_PayItems[[Search Key]:[Concentrated Name]],2,FALSE),"")</f>
        <v>Mh, Precast Tee, Cl II, 78 inch - $Ea</v>
      </c>
      <c r="N3461" s="1" t="str">
        <f>IFERROR(VLOOKUP(ROWS($M$5:N3461),$L$5:$M$7000,2,FALSE),"")</f>
        <v/>
      </c>
      <c r="O3461" s="1" t="str">
        <f>IFERROR(VLOOKUP(ROWS($O$5:O3461),$K$5:$L$7000,2,FALSE),"")</f>
        <v/>
      </c>
    </row>
    <row r="3462" spans="2:15" ht="15" customHeight="1" x14ac:dyDescent="0.25">
      <c r="B3462" s="178" t="s">
        <v>10205</v>
      </c>
      <c r="C3462" s="178" t="s">
        <v>88</v>
      </c>
      <c r="D3462" s="178" t="s">
        <v>2249</v>
      </c>
      <c r="E3462" s="178" t="s">
        <v>17</v>
      </c>
      <c r="F3462" s="178" t="s">
        <v>17</v>
      </c>
      <c r="G3462" s="1">
        <f>IF(ISNUMBER(Pay_Item_Search_Text),IF(ISNUMBER(IF(FIND(Pay_Item_Search_Text,B3462)=1,1, "FALSE")),MAX(G$4:$G3461)+1,IF(ISNUMBER(Pay_Item_Search_Text),0,IF(ISNUMBER(SEARCH(Pay_Item_Search_Text,H3462)),MAX(G$4:$G3461)+1,0))),IF(ISNUMBER(Pay_Item_Search_Text),0,IF(ISNUMBER(SEARCH(Pay_Item_Search_Text,H3462)),MAX(G$4:$G3461)+1,0)))</f>
        <v>3458</v>
      </c>
      <c r="H3462" s="1" t="str">
        <f>IF(Table_PayItems[[#This Row],[Description]]="_","_ Unique Item - "&amp;Table_PayItems[[#This Row],[Item]]&amp;" - $"&amp;Table_PayItems[[#This Row],[Unit]],Table_PayItems[[#This Row],[Description]]&amp;" - $"&amp;Table_PayItems[[#This Row],[Unit]])</f>
        <v>Mh, Precast Tee, Cl II, 84 inch - $Ea</v>
      </c>
      <c r="I3462" s="29" t="str">
        <f>IFERROR(VLOOKUP(ROWS($M$5:M3462),Table_PayItems[[Search Key]:[Concentrated Name]],2,FALSE),"")</f>
        <v>Mh, Precast Tee, Cl II, 84 inch - $Ea</v>
      </c>
      <c r="J3462" s="1"/>
      <c r="K3462" s="1"/>
      <c r="L3462" s="22">
        <f>IF(ISNUMBER(SEARCH(Pay_Item_Search_Text_2,M3462)),MAX($L$4:L3461)+1,0)</f>
        <v>0</v>
      </c>
      <c r="M3462" s="1" t="str">
        <f>IFERROR(VLOOKUP(ROWS($M$5:M3462),Table_PayItems[[Search Key]:[Concentrated Name]],2,FALSE),"")</f>
        <v>Mh, Precast Tee, Cl II, 84 inch - $Ea</v>
      </c>
      <c r="N3462" s="1" t="str">
        <f>IFERROR(VLOOKUP(ROWS($M$5:N3462),$L$5:$M$7000,2,FALSE),"")</f>
        <v/>
      </c>
      <c r="O3462" s="1" t="str">
        <f>IFERROR(VLOOKUP(ROWS($O$5:O3462),$K$5:$L$7000,2,FALSE),"")</f>
        <v/>
      </c>
    </row>
    <row r="3463" spans="2:15" ht="15" customHeight="1" x14ac:dyDescent="0.25">
      <c r="B3463" s="178" t="s">
        <v>10206</v>
      </c>
      <c r="C3463" s="178" t="s">
        <v>88</v>
      </c>
      <c r="D3463" s="178" t="s">
        <v>2250</v>
      </c>
      <c r="E3463" s="178" t="s">
        <v>17</v>
      </c>
      <c r="F3463" s="178" t="s">
        <v>17</v>
      </c>
      <c r="G3463" s="1">
        <f>IF(ISNUMBER(Pay_Item_Search_Text),IF(ISNUMBER(IF(FIND(Pay_Item_Search_Text,B3463)=1,1, "FALSE")),MAX(G$4:$G3462)+1,IF(ISNUMBER(Pay_Item_Search_Text),0,IF(ISNUMBER(SEARCH(Pay_Item_Search_Text,H3463)),MAX(G$4:$G3462)+1,0))),IF(ISNUMBER(Pay_Item_Search_Text),0,IF(ISNUMBER(SEARCH(Pay_Item_Search_Text,H3463)),MAX(G$4:$G3462)+1,0)))</f>
        <v>3459</v>
      </c>
      <c r="H3463" s="1" t="str">
        <f>IF(Table_PayItems[[#This Row],[Description]]="_","_ Unique Item - "&amp;Table_PayItems[[#This Row],[Item]]&amp;" - $"&amp;Table_PayItems[[#This Row],[Unit]],Table_PayItems[[#This Row],[Description]]&amp;" - $"&amp;Table_PayItems[[#This Row],[Unit]])</f>
        <v>Mh, Precast Tee, Cl II, 90 inch - $Ea</v>
      </c>
      <c r="I3463" s="29" t="str">
        <f>IFERROR(VLOOKUP(ROWS($M$5:M3463),Table_PayItems[[Search Key]:[Concentrated Name]],2,FALSE),"")</f>
        <v>Mh, Precast Tee, Cl II, 90 inch - $Ea</v>
      </c>
      <c r="J3463" s="1"/>
      <c r="K3463" s="1"/>
      <c r="L3463" s="22">
        <f>IF(ISNUMBER(SEARCH(Pay_Item_Search_Text_2,M3463)),MAX($L$4:L3462)+1,0)</f>
        <v>725</v>
      </c>
      <c r="M3463" s="1" t="str">
        <f>IFERROR(VLOOKUP(ROWS($M$5:M3463),Table_PayItems[[Search Key]:[Concentrated Name]],2,FALSE),"")</f>
        <v>Mh, Precast Tee, Cl II, 90 inch - $Ea</v>
      </c>
      <c r="N3463" s="1" t="str">
        <f>IFERROR(VLOOKUP(ROWS($M$5:N3463),$L$5:$M$7000,2,FALSE),"")</f>
        <v/>
      </c>
      <c r="O3463" s="1" t="str">
        <f>IFERROR(VLOOKUP(ROWS($O$5:O3463),$K$5:$L$7000,2,FALSE),"")</f>
        <v/>
      </c>
    </row>
    <row r="3464" spans="2:15" ht="15" customHeight="1" x14ac:dyDescent="0.25">
      <c r="B3464" s="178" t="s">
        <v>10207</v>
      </c>
      <c r="C3464" s="178" t="s">
        <v>88</v>
      </c>
      <c r="D3464" s="178" t="s">
        <v>2251</v>
      </c>
      <c r="E3464" s="178" t="s">
        <v>17</v>
      </c>
      <c r="F3464" s="178" t="s">
        <v>17</v>
      </c>
      <c r="G3464" s="1">
        <f>IF(ISNUMBER(Pay_Item_Search_Text),IF(ISNUMBER(IF(FIND(Pay_Item_Search_Text,B3464)=1,1, "FALSE")),MAX(G$4:$G3463)+1,IF(ISNUMBER(Pay_Item_Search_Text),0,IF(ISNUMBER(SEARCH(Pay_Item_Search_Text,H3464)),MAX(G$4:$G3463)+1,0))),IF(ISNUMBER(Pay_Item_Search_Text),0,IF(ISNUMBER(SEARCH(Pay_Item_Search_Text,H3464)),MAX(G$4:$G3463)+1,0)))</f>
        <v>3460</v>
      </c>
      <c r="H3464" s="1" t="str">
        <f>IF(Table_PayItems[[#This Row],[Description]]="_","_ Unique Item - "&amp;Table_PayItems[[#This Row],[Item]]&amp;" - $"&amp;Table_PayItems[[#This Row],[Unit]],Table_PayItems[[#This Row],[Description]]&amp;" - $"&amp;Table_PayItems[[#This Row],[Unit]])</f>
        <v>Mh, Precast Tee, Cl II, 96 inch - $Ea</v>
      </c>
      <c r="I3464" s="29" t="str">
        <f>IFERROR(VLOOKUP(ROWS($M$5:M3464),Table_PayItems[[Search Key]:[Concentrated Name]],2,FALSE),"")</f>
        <v>Mh, Precast Tee, Cl II, 96 inch - $Ea</v>
      </c>
      <c r="J3464" s="1"/>
      <c r="K3464" s="1"/>
      <c r="L3464" s="22">
        <f>IF(ISNUMBER(SEARCH(Pay_Item_Search_Text_2,M3464)),MAX($L$4:L3463)+1,0)</f>
        <v>0</v>
      </c>
      <c r="M3464" s="1" t="str">
        <f>IFERROR(VLOOKUP(ROWS($M$5:M3464),Table_PayItems[[Search Key]:[Concentrated Name]],2,FALSE),"")</f>
        <v>Mh, Precast Tee, Cl II, 96 inch - $Ea</v>
      </c>
      <c r="N3464" s="1" t="str">
        <f>IFERROR(VLOOKUP(ROWS($M$5:N3464),$L$5:$M$7000,2,FALSE),"")</f>
        <v/>
      </c>
      <c r="O3464" s="1" t="str">
        <f>IFERROR(VLOOKUP(ROWS($O$5:O3464),$K$5:$L$7000,2,FALSE),"")</f>
        <v/>
      </c>
    </row>
    <row r="3465" spans="2:15" ht="15" customHeight="1" x14ac:dyDescent="0.25">
      <c r="B3465" s="178" t="s">
        <v>10220</v>
      </c>
      <c r="C3465" s="178" t="s">
        <v>88</v>
      </c>
      <c r="D3465" s="178" t="s">
        <v>2264</v>
      </c>
      <c r="E3465" s="178" t="s">
        <v>17</v>
      </c>
      <c r="F3465" s="178" t="s">
        <v>17</v>
      </c>
      <c r="G3465" s="1">
        <f>IF(ISNUMBER(Pay_Item_Search_Text),IF(ISNUMBER(IF(FIND(Pay_Item_Search_Text,B3465)=1,1, "FALSE")),MAX(G$4:$G3464)+1,IF(ISNUMBER(Pay_Item_Search_Text),0,IF(ISNUMBER(SEARCH(Pay_Item_Search_Text,H3465)),MAX(G$4:$G3464)+1,0))),IF(ISNUMBER(Pay_Item_Search_Text),0,IF(ISNUMBER(SEARCH(Pay_Item_Search_Text,H3465)),MAX(G$4:$G3464)+1,0)))</f>
        <v>3461</v>
      </c>
      <c r="H3465" s="1" t="str">
        <f>IF(Table_PayItems[[#This Row],[Description]]="_","_ Unique Item - "&amp;Table_PayItems[[#This Row],[Item]]&amp;" - $"&amp;Table_PayItems[[#This Row],[Unit]],Table_PayItems[[#This Row],[Description]]&amp;" - $"&amp;Table_PayItems[[#This Row],[Unit]])</f>
        <v>Mh, Precast Tee, Cl III, 102 inch - $Ea</v>
      </c>
      <c r="I3465" s="29" t="str">
        <f>IFERROR(VLOOKUP(ROWS($M$5:M3465),Table_PayItems[[Search Key]:[Concentrated Name]],2,FALSE),"")</f>
        <v>Mh, Precast Tee, Cl III, 102 inch - $Ea</v>
      </c>
      <c r="J3465" s="1"/>
      <c r="K3465" s="1"/>
      <c r="L3465" s="22">
        <f>IF(ISNUMBER(SEARCH(Pay_Item_Search_Text_2,M3465)),MAX($L$4:L3464)+1,0)</f>
        <v>726</v>
      </c>
      <c r="M3465" s="1" t="str">
        <f>IFERROR(VLOOKUP(ROWS($M$5:M3465),Table_PayItems[[Search Key]:[Concentrated Name]],2,FALSE),"")</f>
        <v>Mh, Precast Tee, Cl III, 102 inch - $Ea</v>
      </c>
      <c r="N3465" s="1" t="str">
        <f>IFERROR(VLOOKUP(ROWS($M$5:N3465),$L$5:$M$7000,2,FALSE),"")</f>
        <v/>
      </c>
      <c r="O3465" s="1" t="str">
        <f>IFERROR(VLOOKUP(ROWS($O$5:O3465),$K$5:$L$7000,2,FALSE),"")</f>
        <v/>
      </c>
    </row>
    <row r="3466" spans="2:15" ht="15" customHeight="1" x14ac:dyDescent="0.25">
      <c r="B3466" s="178" t="s">
        <v>10221</v>
      </c>
      <c r="C3466" s="178" t="s">
        <v>88</v>
      </c>
      <c r="D3466" s="178" t="s">
        <v>2265</v>
      </c>
      <c r="E3466" s="178" t="s">
        <v>17</v>
      </c>
      <c r="F3466" s="178" t="s">
        <v>17</v>
      </c>
      <c r="G3466" s="1">
        <f>IF(ISNUMBER(Pay_Item_Search_Text),IF(ISNUMBER(IF(FIND(Pay_Item_Search_Text,B3466)=1,1, "FALSE")),MAX(G$4:$G3465)+1,IF(ISNUMBER(Pay_Item_Search_Text),0,IF(ISNUMBER(SEARCH(Pay_Item_Search_Text,H3466)),MAX(G$4:$G3465)+1,0))),IF(ISNUMBER(Pay_Item_Search_Text),0,IF(ISNUMBER(SEARCH(Pay_Item_Search_Text,H3466)),MAX(G$4:$G3465)+1,0)))</f>
        <v>3462</v>
      </c>
      <c r="H3466" s="1" t="str">
        <f>IF(Table_PayItems[[#This Row],[Description]]="_","_ Unique Item - "&amp;Table_PayItems[[#This Row],[Item]]&amp;" - $"&amp;Table_PayItems[[#This Row],[Unit]],Table_PayItems[[#This Row],[Description]]&amp;" - $"&amp;Table_PayItems[[#This Row],[Unit]])</f>
        <v>Mh, Precast Tee, Cl III, 108 inch - $Ea</v>
      </c>
      <c r="I3466" s="29" t="str">
        <f>IFERROR(VLOOKUP(ROWS($M$5:M3466),Table_PayItems[[Search Key]:[Concentrated Name]],2,FALSE),"")</f>
        <v>Mh, Precast Tee, Cl III, 108 inch - $Ea</v>
      </c>
      <c r="J3466" s="1"/>
      <c r="K3466" s="1"/>
      <c r="L3466" s="22">
        <f>IF(ISNUMBER(SEARCH(Pay_Item_Search_Text_2,M3466)),MAX($L$4:L3465)+1,0)</f>
        <v>727</v>
      </c>
      <c r="M3466" s="1" t="str">
        <f>IFERROR(VLOOKUP(ROWS($M$5:M3466),Table_PayItems[[Search Key]:[Concentrated Name]],2,FALSE),"")</f>
        <v>Mh, Precast Tee, Cl III, 108 inch - $Ea</v>
      </c>
      <c r="N3466" s="1" t="str">
        <f>IFERROR(VLOOKUP(ROWS($M$5:N3466),$L$5:$M$7000,2,FALSE),"")</f>
        <v/>
      </c>
      <c r="O3466" s="1" t="str">
        <f>IFERROR(VLOOKUP(ROWS($O$5:O3466),$K$5:$L$7000,2,FALSE),"")</f>
        <v/>
      </c>
    </row>
    <row r="3467" spans="2:15" ht="15" customHeight="1" x14ac:dyDescent="0.25">
      <c r="B3467" s="178" t="s">
        <v>10210</v>
      </c>
      <c r="C3467" s="178" t="s">
        <v>88</v>
      </c>
      <c r="D3467" s="178" t="s">
        <v>2254</v>
      </c>
      <c r="E3467" s="178" t="s">
        <v>17</v>
      </c>
      <c r="F3467" s="178" t="s">
        <v>17</v>
      </c>
      <c r="G3467" s="1">
        <f>IF(ISNUMBER(Pay_Item_Search_Text),IF(ISNUMBER(IF(FIND(Pay_Item_Search_Text,B3467)=1,1, "FALSE")),MAX(G$4:$G3466)+1,IF(ISNUMBER(Pay_Item_Search_Text),0,IF(ISNUMBER(SEARCH(Pay_Item_Search_Text,H3467)),MAX(G$4:$G3466)+1,0))),IF(ISNUMBER(Pay_Item_Search_Text),0,IF(ISNUMBER(SEARCH(Pay_Item_Search_Text,H3467)),MAX(G$4:$G3466)+1,0)))</f>
        <v>3463</v>
      </c>
      <c r="H3467" s="1" t="str">
        <f>IF(Table_PayItems[[#This Row],[Description]]="_","_ Unique Item - "&amp;Table_PayItems[[#This Row],[Item]]&amp;" - $"&amp;Table_PayItems[[#This Row],[Unit]],Table_PayItems[[#This Row],[Description]]&amp;" - $"&amp;Table_PayItems[[#This Row],[Unit]])</f>
        <v>Mh, Precast Tee, Cl III, 42 inch - $Ea</v>
      </c>
      <c r="I3467" s="29" t="str">
        <f>IFERROR(VLOOKUP(ROWS($M$5:M3467),Table_PayItems[[Search Key]:[Concentrated Name]],2,FALSE),"")</f>
        <v>Mh, Precast Tee, Cl III, 42 inch - $Ea</v>
      </c>
      <c r="J3467" s="1"/>
      <c r="K3467" s="1"/>
      <c r="L3467" s="22">
        <f>IF(ISNUMBER(SEARCH(Pay_Item_Search_Text_2,M3467)),MAX($L$4:L3466)+1,0)</f>
        <v>0</v>
      </c>
      <c r="M3467" s="1" t="str">
        <f>IFERROR(VLOOKUP(ROWS($M$5:M3467),Table_PayItems[[Search Key]:[Concentrated Name]],2,FALSE),"")</f>
        <v>Mh, Precast Tee, Cl III, 42 inch - $Ea</v>
      </c>
      <c r="N3467" s="1" t="str">
        <f>IFERROR(VLOOKUP(ROWS($M$5:N3467),$L$5:$M$7000,2,FALSE),"")</f>
        <v/>
      </c>
      <c r="O3467" s="1" t="str">
        <f>IFERROR(VLOOKUP(ROWS($O$5:O3467),$K$5:$L$7000,2,FALSE),"")</f>
        <v/>
      </c>
    </row>
    <row r="3468" spans="2:15" ht="15" customHeight="1" x14ac:dyDescent="0.25">
      <c r="B3468" s="178" t="s">
        <v>10211</v>
      </c>
      <c r="C3468" s="178" t="s">
        <v>88</v>
      </c>
      <c r="D3468" s="178" t="s">
        <v>2255</v>
      </c>
      <c r="E3468" s="178" t="s">
        <v>17</v>
      </c>
      <c r="F3468" s="178" t="s">
        <v>17</v>
      </c>
      <c r="G3468" s="1">
        <f>IF(ISNUMBER(Pay_Item_Search_Text),IF(ISNUMBER(IF(FIND(Pay_Item_Search_Text,B3468)=1,1, "FALSE")),MAX(G$4:$G3467)+1,IF(ISNUMBER(Pay_Item_Search_Text),0,IF(ISNUMBER(SEARCH(Pay_Item_Search_Text,H3468)),MAX(G$4:$G3467)+1,0))),IF(ISNUMBER(Pay_Item_Search_Text),0,IF(ISNUMBER(SEARCH(Pay_Item_Search_Text,H3468)),MAX(G$4:$G3467)+1,0)))</f>
        <v>3464</v>
      </c>
      <c r="H3468" s="1" t="str">
        <f>IF(Table_PayItems[[#This Row],[Description]]="_","_ Unique Item - "&amp;Table_PayItems[[#This Row],[Item]]&amp;" - $"&amp;Table_PayItems[[#This Row],[Unit]],Table_PayItems[[#This Row],[Description]]&amp;" - $"&amp;Table_PayItems[[#This Row],[Unit]])</f>
        <v>Mh, Precast Tee, Cl III, 48 inch - $Ea</v>
      </c>
      <c r="I3468" s="29" t="str">
        <f>IFERROR(VLOOKUP(ROWS($M$5:M3468),Table_PayItems[[Search Key]:[Concentrated Name]],2,FALSE),"")</f>
        <v>Mh, Precast Tee, Cl III, 48 inch - $Ea</v>
      </c>
      <c r="J3468" s="1"/>
      <c r="K3468" s="1"/>
      <c r="L3468" s="22">
        <f>IF(ISNUMBER(SEARCH(Pay_Item_Search_Text_2,M3468)),MAX($L$4:L3467)+1,0)</f>
        <v>0</v>
      </c>
      <c r="M3468" s="1" t="str">
        <f>IFERROR(VLOOKUP(ROWS($M$5:M3468),Table_PayItems[[Search Key]:[Concentrated Name]],2,FALSE),"")</f>
        <v>Mh, Precast Tee, Cl III, 48 inch - $Ea</v>
      </c>
      <c r="N3468" s="1" t="str">
        <f>IFERROR(VLOOKUP(ROWS($M$5:N3468),$L$5:$M$7000,2,FALSE),"")</f>
        <v/>
      </c>
      <c r="O3468" s="1" t="str">
        <f>IFERROR(VLOOKUP(ROWS($O$5:O3468),$K$5:$L$7000,2,FALSE),"")</f>
        <v/>
      </c>
    </row>
    <row r="3469" spans="2:15" ht="15" customHeight="1" x14ac:dyDescent="0.25">
      <c r="B3469" s="178" t="s">
        <v>10212</v>
      </c>
      <c r="C3469" s="178" t="s">
        <v>88</v>
      </c>
      <c r="D3469" s="178" t="s">
        <v>2256</v>
      </c>
      <c r="E3469" s="178" t="s">
        <v>17</v>
      </c>
      <c r="F3469" s="178" t="s">
        <v>17</v>
      </c>
      <c r="G3469" s="1">
        <f>IF(ISNUMBER(Pay_Item_Search_Text),IF(ISNUMBER(IF(FIND(Pay_Item_Search_Text,B3469)=1,1, "FALSE")),MAX(G$4:$G3468)+1,IF(ISNUMBER(Pay_Item_Search_Text),0,IF(ISNUMBER(SEARCH(Pay_Item_Search_Text,H3469)),MAX(G$4:$G3468)+1,0))),IF(ISNUMBER(Pay_Item_Search_Text),0,IF(ISNUMBER(SEARCH(Pay_Item_Search_Text,H3469)),MAX(G$4:$G3468)+1,0)))</f>
        <v>3465</v>
      </c>
      <c r="H3469" s="1" t="str">
        <f>IF(Table_PayItems[[#This Row],[Description]]="_","_ Unique Item - "&amp;Table_PayItems[[#This Row],[Item]]&amp;" - $"&amp;Table_PayItems[[#This Row],[Unit]],Table_PayItems[[#This Row],[Description]]&amp;" - $"&amp;Table_PayItems[[#This Row],[Unit]])</f>
        <v>Mh, Precast Tee, Cl III, 54 inch - $Ea</v>
      </c>
      <c r="I3469" s="29" t="str">
        <f>IFERROR(VLOOKUP(ROWS($M$5:M3469),Table_PayItems[[Search Key]:[Concentrated Name]],2,FALSE),"")</f>
        <v>Mh, Precast Tee, Cl III, 54 inch - $Ea</v>
      </c>
      <c r="J3469" s="1"/>
      <c r="K3469" s="1"/>
      <c r="L3469" s="22">
        <f>IF(ISNUMBER(SEARCH(Pay_Item_Search_Text_2,M3469)),MAX($L$4:L3468)+1,0)</f>
        <v>0</v>
      </c>
      <c r="M3469" s="1" t="str">
        <f>IFERROR(VLOOKUP(ROWS($M$5:M3469),Table_PayItems[[Search Key]:[Concentrated Name]],2,FALSE),"")</f>
        <v>Mh, Precast Tee, Cl III, 54 inch - $Ea</v>
      </c>
      <c r="N3469" s="1" t="str">
        <f>IFERROR(VLOOKUP(ROWS($M$5:N3469),$L$5:$M$7000,2,FALSE),"")</f>
        <v/>
      </c>
      <c r="O3469" s="1" t="str">
        <f>IFERROR(VLOOKUP(ROWS($O$5:O3469),$K$5:$L$7000,2,FALSE),"")</f>
        <v/>
      </c>
    </row>
    <row r="3470" spans="2:15" ht="15" customHeight="1" x14ac:dyDescent="0.25">
      <c r="B3470" s="178" t="s">
        <v>10213</v>
      </c>
      <c r="C3470" s="178" t="s">
        <v>88</v>
      </c>
      <c r="D3470" s="178" t="s">
        <v>2257</v>
      </c>
      <c r="E3470" s="178" t="s">
        <v>17</v>
      </c>
      <c r="F3470" s="178" t="s">
        <v>17</v>
      </c>
      <c r="G3470" s="1">
        <f>IF(ISNUMBER(Pay_Item_Search_Text),IF(ISNUMBER(IF(FIND(Pay_Item_Search_Text,B3470)=1,1, "FALSE")),MAX(G$4:$G3469)+1,IF(ISNUMBER(Pay_Item_Search_Text),0,IF(ISNUMBER(SEARCH(Pay_Item_Search_Text,H3470)),MAX(G$4:$G3469)+1,0))),IF(ISNUMBER(Pay_Item_Search_Text),0,IF(ISNUMBER(SEARCH(Pay_Item_Search_Text,H3470)),MAX(G$4:$G3469)+1,0)))</f>
        <v>3466</v>
      </c>
      <c r="H3470" s="1" t="str">
        <f>IF(Table_PayItems[[#This Row],[Description]]="_","_ Unique Item - "&amp;Table_PayItems[[#This Row],[Item]]&amp;" - $"&amp;Table_PayItems[[#This Row],[Unit]],Table_PayItems[[#This Row],[Description]]&amp;" - $"&amp;Table_PayItems[[#This Row],[Unit]])</f>
        <v>Mh, Precast Tee, Cl III, 60 inch - $Ea</v>
      </c>
      <c r="I3470" s="29" t="str">
        <f>IFERROR(VLOOKUP(ROWS($M$5:M3470),Table_PayItems[[Search Key]:[Concentrated Name]],2,FALSE),"")</f>
        <v>Mh, Precast Tee, Cl III, 60 inch - $Ea</v>
      </c>
      <c r="J3470" s="1"/>
      <c r="K3470" s="1"/>
      <c r="L3470" s="22">
        <f>IF(ISNUMBER(SEARCH(Pay_Item_Search_Text_2,M3470)),MAX($L$4:L3469)+1,0)</f>
        <v>728</v>
      </c>
      <c r="M3470" s="1" t="str">
        <f>IFERROR(VLOOKUP(ROWS($M$5:M3470),Table_PayItems[[Search Key]:[Concentrated Name]],2,FALSE),"")</f>
        <v>Mh, Precast Tee, Cl III, 60 inch - $Ea</v>
      </c>
      <c r="N3470" s="1" t="str">
        <f>IFERROR(VLOOKUP(ROWS($M$5:N3470),$L$5:$M$7000,2,FALSE),"")</f>
        <v/>
      </c>
      <c r="O3470" s="1" t="str">
        <f>IFERROR(VLOOKUP(ROWS($O$5:O3470),$K$5:$L$7000,2,FALSE),"")</f>
        <v/>
      </c>
    </row>
    <row r="3471" spans="2:15" ht="15" customHeight="1" x14ac:dyDescent="0.25">
      <c r="B3471" s="178" t="s">
        <v>10214</v>
      </c>
      <c r="C3471" s="178" t="s">
        <v>88</v>
      </c>
      <c r="D3471" s="178" t="s">
        <v>2258</v>
      </c>
      <c r="E3471" s="178" t="s">
        <v>17</v>
      </c>
      <c r="F3471" s="178" t="s">
        <v>17</v>
      </c>
      <c r="G3471" s="1">
        <f>IF(ISNUMBER(Pay_Item_Search_Text),IF(ISNUMBER(IF(FIND(Pay_Item_Search_Text,B3471)=1,1, "FALSE")),MAX(G$4:$G3470)+1,IF(ISNUMBER(Pay_Item_Search_Text),0,IF(ISNUMBER(SEARCH(Pay_Item_Search_Text,H3471)),MAX(G$4:$G3470)+1,0))),IF(ISNUMBER(Pay_Item_Search_Text),0,IF(ISNUMBER(SEARCH(Pay_Item_Search_Text,H3471)),MAX(G$4:$G3470)+1,0)))</f>
        <v>3467</v>
      </c>
      <c r="H3471" s="1" t="str">
        <f>IF(Table_PayItems[[#This Row],[Description]]="_","_ Unique Item - "&amp;Table_PayItems[[#This Row],[Item]]&amp;" - $"&amp;Table_PayItems[[#This Row],[Unit]],Table_PayItems[[#This Row],[Description]]&amp;" - $"&amp;Table_PayItems[[#This Row],[Unit]])</f>
        <v>Mh, Precast Tee, Cl III, 66 inch - $Ea</v>
      </c>
      <c r="I3471" s="29" t="str">
        <f>IFERROR(VLOOKUP(ROWS($M$5:M3471),Table_PayItems[[Search Key]:[Concentrated Name]],2,FALSE),"")</f>
        <v>Mh, Precast Tee, Cl III, 66 inch - $Ea</v>
      </c>
      <c r="J3471" s="1"/>
      <c r="K3471" s="1"/>
      <c r="L3471" s="22">
        <f>IF(ISNUMBER(SEARCH(Pay_Item_Search_Text_2,M3471)),MAX($L$4:L3470)+1,0)</f>
        <v>0</v>
      </c>
      <c r="M3471" s="1" t="str">
        <f>IFERROR(VLOOKUP(ROWS($M$5:M3471),Table_PayItems[[Search Key]:[Concentrated Name]],2,FALSE),"")</f>
        <v>Mh, Precast Tee, Cl III, 66 inch - $Ea</v>
      </c>
      <c r="N3471" s="1" t="str">
        <f>IFERROR(VLOOKUP(ROWS($M$5:N3471),$L$5:$M$7000,2,FALSE),"")</f>
        <v/>
      </c>
      <c r="O3471" s="1" t="str">
        <f>IFERROR(VLOOKUP(ROWS($O$5:O3471),$K$5:$L$7000,2,FALSE),"")</f>
        <v/>
      </c>
    </row>
    <row r="3472" spans="2:15" ht="15" customHeight="1" x14ac:dyDescent="0.25">
      <c r="B3472" s="178" t="s">
        <v>10215</v>
      </c>
      <c r="C3472" s="178" t="s">
        <v>88</v>
      </c>
      <c r="D3472" s="178" t="s">
        <v>2259</v>
      </c>
      <c r="E3472" s="178" t="s">
        <v>17</v>
      </c>
      <c r="F3472" s="178" t="s">
        <v>17</v>
      </c>
      <c r="G3472" s="1">
        <f>IF(ISNUMBER(Pay_Item_Search_Text),IF(ISNUMBER(IF(FIND(Pay_Item_Search_Text,B3472)=1,1, "FALSE")),MAX(G$4:$G3471)+1,IF(ISNUMBER(Pay_Item_Search_Text),0,IF(ISNUMBER(SEARCH(Pay_Item_Search_Text,H3472)),MAX(G$4:$G3471)+1,0))),IF(ISNUMBER(Pay_Item_Search_Text),0,IF(ISNUMBER(SEARCH(Pay_Item_Search_Text,H3472)),MAX(G$4:$G3471)+1,0)))</f>
        <v>3468</v>
      </c>
      <c r="H3472" s="1" t="str">
        <f>IF(Table_PayItems[[#This Row],[Description]]="_","_ Unique Item - "&amp;Table_PayItems[[#This Row],[Item]]&amp;" - $"&amp;Table_PayItems[[#This Row],[Unit]],Table_PayItems[[#This Row],[Description]]&amp;" - $"&amp;Table_PayItems[[#This Row],[Unit]])</f>
        <v>Mh, Precast Tee, Cl III, 72 inch - $Ea</v>
      </c>
      <c r="I3472" s="29" t="str">
        <f>IFERROR(VLOOKUP(ROWS($M$5:M3472),Table_PayItems[[Search Key]:[Concentrated Name]],2,FALSE),"")</f>
        <v>Mh, Precast Tee, Cl III, 72 inch - $Ea</v>
      </c>
      <c r="J3472" s="1"/>
      <c r="K3472" s="1"/>
      <c r="L3472" s="22">
        <f>IF(ISNUMBER(SEARCH(Pay_Item_Search_Text_2,M3472)),MAX($L$4:L3471)+1,0)</f>
        <v>0</v>
      </c>
      <c r="M3472" s="1" t="str">
        <f>IFERROR(VLOOKUP(ROWS($M$5:M3472),Table_PayItems[[Search Key]:[Concentrated Name]],2,FALSE),"")</f>
        <v>Mh, Precast Tee, Cl III, 72 inch - $Ea</v>
      </c>
      <c r="N3472" s="1" t="str">
        <f>IFERROR(VLOOKUP(ROWS($M$5:N3472),$L$5:$M$7000,2,FALSE),"")</f>
        <v/>
      </c>
      <c r="O3472" s="1" t="str">
        <f>IFERROR(VLOOKUP(ROWS($O$5:O3472),$K$5:$L$7000,2,FALSE),"")</f>
        <v/>
      </c>
    </row>
    <row r="3473" spans="2:15" ht="15" customHeight="1" x14ac:dyDescent="0.25">
      <c r="B3473" s="178" t="s">
        <v>10216</v>
      </c>
      <c r="C3473" s="178" t="s">
        <v>88</v>
      </c>
      <c r="D3473" s="178" t="s">
        <v>2260</v>
      </c>
      <c r="E3473" s="178" t="s">
        <v>17</v>
      </c>
      <c r="F3473" s="178" t="s">
        <v>17</v>
      </c>
      <c r="G3473" s="1">
        <f>IF(ISNUMBER(Pay_Item_Search_Text),IF(ISNUMBER(IF(FIND(Pay_Item_Search_Text,B3473)=1,1, "FALSE")),MAX(G$4:$G3472)+1,IF(ISNUMBER(Pay_Item_Search_Text),0,IF(ISNUMBER(SEARCH(Pay_Item_Search_Text,H3473)),MAX(G$4:$G3472)+1,0))),IF(ISNUMBER(Pay_Item_Search_Text),0,IF(ISNUMBER(SEARCH(Pay_Item_Search_Text,H3473)),MAX(G$4:$G3472)+1,0)))</f>
        <v>3469</v>
      </c>
      <c r="H3473" s="1" t="str">
        <f>IF(Table_PayItems[[#This Row],[Description]]="_","_ Unique Item - "&amp;Table_PayItems[[#This Row],[Item]]&amp;" - $"&amp;Table_PayItems[[#This Row],[Unit]],Table_PayItems[[#This Row],[Description]]&amp;" - $"&amp;Table_PayItems[[#This Row],[Unit]])</f>
        <v>Mh, Precast Tee, Cl III, 78 inch - $Ea</v>
      </c>
      <c r="I3473" s="29" t="str">
        <f>IFERROR(VLOOKUP(ROWS($M$5:M3473),Table_PayItems[[Search Key]:[Concentrated Name]],2,FALSE),"")</f>
        <v>Mh, Precast Tee, Cl III, 78 inch - $Ea</v>
      </c>
      <c r="J3473" s="1"/>
      <c r="K3473" s="1"/>
      <c r="L3473" s="22">
        <f>IF(ISNUMBER(SEARCH(Pay_Item_Search_Text_2,M3473)),MAX($L$4:L3472)+1,0)</f>
        <v>0</v>
      </c>
      <c r="M3473" s="1" t="str">
        <f>IFERROR(VLOOKUP(ROWS($M$5:M3473),Table_PayItems[[Search Key]:[Concentrated Name]],2,FALSE),"")</f>
        <v>Mh, Precast Tee, Cl III, 78 inch - $Ea</v>
      </c>
      <c r="N3473" s="1" t="str">
        <f>IFERROR(VLOOKUP(ROWS($M$5:N3473),$L$5:$M$7000,2,FALSE),"")</f>
        <v/>
      </c>
      <c r="O3473" s="1" t="str">
        <f>IFERROR(VLOOKUP(ROWS($O$5:O3473),$K$5:$L$7000,2,FALSE),"")</f>
        <v/>
      </c>
    </row>
    <row r="3474" spans="2:15" ht="15" customHeight="1" x14ac:dyDescent="0.25">
      <c r="B3474" s="178" t="s">
        <v>10217</v>
      </c>
      <c r="C3474" s="178" t="s">
        <v>88</v>
      </c>
      <c r="D3474" s="178" t="s">
        <v>2261</v>
      </c>
      <c r="E3474" s="178" t="s">
        <v>17</v>
      </c>
      <c r="F3474" s="178" t="s">
        <v>17</v>
      </c>
      <c r="G3474" s="1">
        <f>IF(ISNUMBER(Pay_Item_Search_Text),IF(ISNUMBER(IF(FIND(Pay_Item_Search_Text,B3474)=1,1, "FALSE")),MAX(G$4:$G3473)+1,IF(ISNUMBER(Pay_Item_Search_Text),0,IF(ISNUMBER(SEARCH(Pay_Item_Search_Text,H3474)),MAX(G$4:$G3473)+1,0))),IF(ISNUMBER(Pay_Item_Search_Text),0,IF(ISNUMBER(SEARCH(Pay_Item_Search_Text,H3474)),MAX(G$4:$G3473)+1,0)))</f>
        <v>3470</v>
      </c>
      <c r="H3474" s="1" t="str">
        <f>IF(Table_PayItems[[#This Row],[Description]]="_","_ Unique Item - "&amp;Table_PayItems[[#This Row],[Item]]&amp;" - $"&amp;Table_PayItems[[#This Row],[Unit]],Table_PayItems[[#This Row],[Description]]&amp;" - $"&amp;Table_PayItems[[#This Row],[Unit]])</f>
        <v>Mh, Precast Tee, Cl III, 84 inch - $Ea</v>
      </c>
      <c r="I3474" s="29" t="str">
        <f>IFERROR(VLOOKUP(ROWS($M$5:M3474),Table_PayItems[[Search Key]:[Concentrated Name]],2,FALSE),"")</f>
        <v>Mh, Precast Tee, Cl III, 84 inch - $Ea</v>
      </c>
      <c r="J3474" s="1"/>
      <c r="K3474" s="1"/>
      <c r="L3474" s="22">
        <f>IF(ISNUMBER(SEARCH(Pay_Item_Search_Text_2,M3474)),MAX($L$4:L3473)+1,0)</f>
        <v>0</v>
      </c>
      <c r="M3474" s="1" t="str">
        <f>IFERROR(VLOOKUP(ROWS($M$5:M3474),Table_PayItems[[Search Key]:[Concentrated Name]],2,FALSE),"")</f>
        <v>Mh, Precast Tee, Cl III, 84 inch - $Ea</v>
      </c>
      <c r="N3474" s="1" t="str">
        <f>IFERROR(VLOOKUP(ROWS($M$5:N3474),$L$5:$M$7000,2,FALSE),"")</f>
        <v/>
      </c>
      <c r="O3474" s="1" t="str">
        <f>IFERROR(VLOOKUP(ROWS($O$5:O3474),$K$5:$L$7000,2,FALSE),"")</f>
        <v/>
      </c>
    </row>
    <row r="3475" spans="2:15" ht="15" customHeight="1" x14ac:dyDescent="0.25">
      <c r="B3475" s="178" t="s">
        <v>10218</v>
      </c>
      <c r="C3475" s="178" t="s">
        <v>88</v>
      </c>
      <c r="D3475" s="178" t="s">
        <v>2262</v>
      </c>
      <c r="E3475" s="178" t="s">
        <v>17</v>
      </c>
      <c r="F3475" s="178" t="s">
        <v>17</v>
      </c>
      <c r="G3475" s="1">
        <f>IF(ISNUMBER(Pay_Item_Search_Text),IF(ISNUMBER(IF(FIND(Pay_Item_Search_Text,B3475)=1,1, "FALSE")),MAX(G$4:$G3474)+1,IF(ISNUMBER(Pay_Item_Search_Text),0,IF(ISNUMBER(SEARCH(Pay_Item_Search_Text,H3475)),MAX(G$4:$G3474)+1,0))),IF(ISNUMBER(Pay_Item_Search_Text),0,IF(ISNUMBER(SEARCH(Pay_Item_Search_Text,H3475)),MAX(G$4:$G3474)+1,0)))</f>
        <v>3471</v>
      </c>
      <c r="H3475" s="1" t="str">
        <f>IF(Table_PayItems[[#This Row],[Description]]="_","_ Unique Item - "&amp;Table_PayItems[[#This Row],[Item]]&amp;" - $"&amp;Table_PayItems[[#This Row],[Unit]],Table_PayItems[[#This Row],[Description]]&amp;" - $"&amp;Table_PayItems[[#This Row],[Unit]])</f>
        <v>Mh, Precast Tee, Cl III, 90 inch - $Ea</v>
      </c>
      <c r="I3475" s="29" t="str">
        <f>IFERROR(VLOOKUP(ROWS($M$5:M3475),Table_PayItems[[Search Key]:[Concentrated Name]],2,FALSE),"")</f>
        <v>Mh, Precast Tee, Cl III, 90 inch - $Ea</v>
      </c>
      <c r="J3475" s="1"/>
      <c r="K3475" s="1"/>
      <c r="L3475" s="22">
        <f>IF(ISNUMBER(SEARCH(Pay_Item_Search_Text_2,M3475)),MAX($L$4:L3474)+1,0)</f>
        <v>729</v>
      </c>
      <c r="M3475" s="1" t="str">
        <f>IFERROR(VLOOKUP(ROWS($M$5:M3475),Table_PayItems[[Search Key]:[Concentrated Name]],2,FALSE),"")</f>
        <v>Mh, Precast Tee, Cl III, 90 inch - $Ea</v>
      </c>
      <c r="N3475" s="1" t="str">
        <f>IFERROR(VLOOKUP(ROWS($M$5:N3475),$L$5:$M$7000,2,FALSE),"")</f>
        <v/>
      </c>
      <c r="O3475" s="1" t="str">
        <f>IFERROR(VLOOKUP(ROWS($O$5:O3475),$K$5:$L$7000,2,FALSE),"")</f>
        <v/>
      </c>
    </row>
    <row r="3476" spans="2:15" ht="15" customHeight="1" x14ac:dyDescent="0.25">
      <c r="B3476" s="178" t="s">
        <v>10219</v>
      </c>
      <c r="C3476" s="178" t="s">
        <v>88</v>
      </c>
      <c r="D3476" s="178" t="s">
        <v>2263</v>
      </c>
      <c r="E3476" s="178" t="s">
        <v>17</v>
      </c>
      <c r="F3476" s="178" t="s">
        <v>17</v>
      </c>
      <c r="G3476" s="1">
        <f>IF(ISNUMBER(Pay_Item_Search_Text),IF(ISNUMBER(IF(FIND(Pay_Item_Search_Text,B3476)=1,1, "FALSE")),MAX(G$4:$G3475)+1,IF(ISNUMBER(Pay_Item_Search_Text),0,IF(ISNUMBER(SEARCH(Pay_Item_Search_Text,H3476)),MAX(G$4:$G3475)+1,0))),IF(ISNUMBER(Pay_Item_Search_Text),0,IF(ISNUMBER(SEARCH(Pay_Item_Search_Text,H3476)),MAX(G$4:$G3475)+1,0)))</f>
        <v>3472</v>
      </c>
      <c r="H3476" s="1" t="str">
        <f>IF(Table_PayItems[[#This Row],[Description]]="_","_ Unique Item - "&amp;Table_PayItems[[#This Row],[Item]]&amp;" - $"&amp;Table_PayItems[[#This Row],[Unit]],Table_PayItems[[#This Row],[Description]]&amp;" - $"&amp;Table_PayItems[[#This Row],[Unit]])</f>
        <v>Mh, Precast Tee, Cl III, 96 inch - $Ea</v>
      </c>
      <c r="I3476" s="29" t="str">
        <f>IFERROR(VLOOKUP(ROWS($M$5:M3476),Table_PayItems[[Search Key]:[Concentrated Name]],2,FALSE),"")</f>
        <v>Mh, Precast Tee, Cl III, 96 inch - $Ea</v>
      </c>
      <c r="J3476" s="1"/>
      <c r="K3476" s="1"/>
      <c r="L3476" s="22">
        <f>IF(ISNUMBER(SEARCH(Pay_Item_Search_Text_2,M3476)),MAX($L$4:L3475)+1,0)</f>
        <v>0</v>
      </c>
      <c r="M3476" s="1" t="str">
        <f>IFERROR(VLOOKUP(ROWS($M$5:M3476),Table_PayItems[[Search Key]:[Concentrated Name]],2,FALSE),"")</f>
        <v>Mh, Precast Tee, Cl III, 96 inch - $Ea</v>
      </c>
      <c r="N3476" s="1" t="str">
        <f>IFERROR(VLOOKUP(ROWS($M$5:N3476),$L$5:$M$7000,2,FALSE),"")</f>
        <v/>
      </c>
      <c r="O3476" s="1" t="str">
        <f>IFERROR(VLOOKUP(ROWS($O$5:O3476),$K$5:$L$7000,2,FALSE),"")</f>
        <v/>
      </c>
    </row>
    <row r="3477" spans="2:15" ht="15" customHeight="1" x14ac:dyDescent="0.25">
      <c r="B3477" s="178" t="s">
        <v>10232</v>
      </c>
      <c r="C3477" s="178" t="s">
        <v>88</v>
      </c>
      <c r="D3477" s="178" t="s">
        <v>2276</v>
      </c>
      <c r="E3477" s="178" t="s">
        <v>17</v>
      </c>
      <c r="F3477" s="178" t="s">
        <v>17</v>
      </c>
      <c r="G3477" s="1">
        <f>IF(ISNUMBER(Pay_Item_Search_Text),IF(ISNUMBER(IF(FIND(Pay_Item_Search_Text,B3477)=1,1, "FALSE")),MAX(G$4:$G3476)+1,IF(ISNUMBER(Pay_Item_Search_Text),0,IF(ISNUMBER(SEARCH(Pay_Item_Search_Text,H3477)),MAX(G$4:$G3476)+1,0))),IF(ISNUMBER(Pay_Item_Search_Text),0,IF(ISNUMBER(SEARCH(Pay_Item_Search_Text,H3477)),MAX(G$4:$G3476)+1,0)))</f>
        <v>3473</v>
      </c>
      <c r="H3477" s="1" t="str">
        <f>IF(Table_PayItems[[#This Row],[Description]]="_","_ Unique Item - "&amp;Table_PayItems[[#This Row],[Item]]&amp;" - $"&amp;Table_PayItems[[#This Row],[Unit]],Table_PayItems[[#This Row],[Description]]&amp;" - $"&amp;Table_PayItems[[#This Row],[Unit]])</f>
        <v>Mh, Precast Tee, Cl IV, 102 inch - $Ea</v>
      </c>
      <c r="I3477" s="29" t="str">
        <f>IFERROR(VLOOKUP(ROWS($M$5:M3477),Table_PayItems[[Search Key]:[Concentrated Name]],2,FALSE),"")</f>
        <v>Mh, Precast Tee, Cl IV, 102 inch - $Ea</v>
      </c>
      <c r="J3477" s="1"/>
      <c r="K3477" s="1"/>
      <c r="L3477" s="22">
        <f>IF(ISNUMBER(SEARCH(Pay_Item_Search_Text_2,M3477)),MAX($L$4:L3476)+1,0)</f>
        <v>730</v>
      </c>
      <c r="M3477" s="1" t="str">
        <f>IFERROR(VLOOKUP(ROWS($M$5:M3477),Table_PayItems[[Search Key]:[Concentrated Name]],2,FALSE),"")</f>
        <v>Mh, Precast Tee, Cl IV, 102 inch - $Ea</v>
      </c>
      <c r="N3477" s="1" t="str">
        <f>IFERROR(VLOOKUP(ROWS($M$5:N3477),$L$5:$M$7000,2,FALSE),"")</f>
        <v/>
      </c>
      <c r="O3477" s="1" t="str">
        <f>IFERROR(VLOOKUP(ROWS($O$5:O3477),$K$5:$L$7000,2,FALSE),"")</f>
        <v/>
      </c>
    </row>
    <row r="3478" spans="2:15" ht="15" customHeight="1" x14ac:dyDescent="0.25">
      <c r="B3478" s="178" t="s">
        <v>10233</v>
      </c>
      <c r="C3478" s="178" t="s">
        <v>88</v>
      </c>
      <c r="D3478" s="178" t="s">
        <v>2277</v>
      </c>
      <c r="E3478" s="178" t="s">
        <v>17</v>
      </c>
      <c r="F3478" s="178" t="s">
        <v>17</v>
      </c>
      <c r="G3478" s="1">
        <f>IF(ISNUMBER(Pay_Item_Search_Text),IF(ISNUMBER(IF(FIND(Pay_Item_Search_Text,B3478)=1,1, "FALSE")),MAX(G$4:$G3477)+1,IF(ISNUMBER(Pay_Item_Search_Text),0,IF(ISNUMBER(SEARCH(Pay_Item_Search_Text,H3478)),MAX(G$4:$G3477)+1,0))),IF(ISNUMBER(Pay_Item_Search_Text),0,IF(ISNUMBER(SEARCH(Pay_Item_Search_Text,H3478)),MAX(G$4:$G3477)+1,0)))</f>
        <v>3474</v>
      </c>
      <c r="H3478" s="1" t="str">
        <f>IF(Table_PayItems[[#This Row],[Description]]="_","_ Unique Item - "&amp;Table_PayItems[[#This Row],[Item]]&amp;" - $"&amp;Table_PayItems[[#This Row],[Unit]],Table_PayItems[[#This Row],[Description]]&amp;" - $"&amp;Table_PayItems[[#This Row],[Unit]])</f>
        <v>Mh, Precast Tee, Cl IV, 108 inch - $Ea</v>
      </c>
      <c r="I3478" s="29" t="str">
        <f>IFERROR(VLOOKUP(ROWS($M$5:M3478),Table_PayItems[[Search Key]:[Concentrated Name]],2,FALSE),"")</f>
        <v>Mh, Precast Tee, Cl IV, 108 inch - $Ea</v>
      </c>
      <c r="J3478" s="1"/>
      <c r="K3478" s="1"/>
      <c r="L3478" s="22">
        <f>IF(ISNUMBER(SEARCH(Pay_Item_Search_Text_2,M3478)),MAX($L$4:L3477)+1,0)</f>
        <v>731</v>
      </c>
      <c r="M3478" s="1" t="str">
        <f>IFERROR(VLOOKUP(ROWS($M$5:M3478),Table_PayItems[[Search Key]:[Concentrated Name]],2,FALSE),"")</f>
        <v>Mh, Precast Tee, Cl IV, 108 inch - $Ea</v>
      </c>
      <c r="N3478" s="1" t="str">
        <f>IFERROR(VLOOKUP(ROWS($M$5:N3478),$L$5:$M$7000,2,FALSE),"")</f>
        <v/>
      </c>
      <c r="O3478" s="1" t="str">
        <f>IFERROR(VLOOKUP(ROWS($O$5:O3478),$K$5:$L$7000,2,FALSE),"")</f>
        <v/>
      </c>
    </row>
    <row r="3479" spans="2:15" ht="15" customHeight="1" x14ac:dyDescent="0.25">
      <c r="B3479" s="178" t="s">
        <v>10222</v>
      </c>
      <c r="C3479" s="178" t="s">
        <v>88</v>
      </c>
      <c r="D3479" s="178" t="s">
        <v>2266</v>
      </c>
      <c r="E3479" s="178" t="s">
        <v>17</v>
      </c>
      <c r="F3479" s="178" t="s">
        <v>17</v>
      </c>
      <c r="G3479" s="1">
        <f>IF(ISNUMBER(Pay_Item_Search_Text),IF(ISNUMBER(IF(FIND(Pay_Item_Search_Text,B3479)=1,1, "FALSE")),MAX(G$4:$G3478)+1,IF(ISNUMBER(Pay_Item_Search_Text),0,IF(ISNUMBER(SEARCH(Pay_Item_Search_Text,H3479)),MAX(G$4:$G3478)+1,0))),IF(ISNUMBER(Pay_Item_Search_Text),0,IF(ISNUMBER(SEARCH(Pay_Item_Search_Text,H3479)),MAX(G$4:$G3478)+1,0)))</f>
        <v>3475</v>
      </c>
      <c r="H3479" s="1" t="str">
        <f>IF(Table_PayItems[[#This Row],[Description]]="_","_ Unique Item - "&amp;Table_PayItems[[#This Row],[Item]]&amp;" - $"&amp;Table_PayItems[[#This Row],[Unit]],Table_PayItems[[#This Row],[Description]]&amp;" - $"&amp;Table_PayItems[[#This Row],[Unit]])</f>
        <v>Mh, Precast Tee, Cl IV, 42 inch - $Ea</v>
      </c>
      <c r="I3479" s="29" t="str">
        <f>IFERROR(VLOOKUP(ROWS($M$5:M3479),Table_PayItems[[Search Key]:[Concentrated Name]],2,FALSE),"")</f>
        <v>Mh, Precast Tee, Cl IV, 42 inch - $Ea</v>
      </c>
      <c r="J3479" s="1"/>
      <c r="K3479" s="1"/>
      <c r="L3479" s="22">
        <f>IF(ISNUMBER(SEARCH(Pay_Item_Search_Text_2,M3479)),MAX($L$4:L3478)+1,0)</f>
        <v>0</v>
      </c>
      <c r="M3479" s="1" t="str">
        <f>IFERROR(VLOOKUP(ROWS($M$5:M3479),Table_PayItems[[Search Key]:[Concentrated Name]],2,FALSE),"")</f>
        <v>Mh, Precast Tee, Cl IV, 42 inch - $Ea</v>
      </c>
      <c r="N3479" s="1" t="str">
        <f>IFERROR(VLOOKUP(ROWS($M$5:N3479),$L$5:$M$7000,2,FALSE),"")</f>
        <v/>
      </c>
      <c r="O3479" s="1" t="str">
        <f>IFERROR(VLOOKUP(ROWS($O$5:O3479),$K$5:$L$7000,2,FALSE),"")</f>
        <v/>
      </c>
    </row>
    <row r="3480" spans="2:15" ht="15" customHeight="1" x14ac:dyDescent="0.25">
      <c r="B3480" s="178" t="s">
        <v>10223</v>
      </c>
      <c r="C3480" s="178" t="s">
        <v>88</v>
      </c>
      <c r="D3480" s="178" t="s">
        <v>2267</v>
      </c>
      <c r="E3480" s="178" t="s">
        <v>17</v>
      </c>
      <c r="F3480" s="178" t="s">
        <v>17</v>
      </c>
      <c r="G3480" s="1">
        <f>IF(ISNUMBER(Pay_Item_Search_Text),IF(ISNUMBER(IF(FIND(Pay_Item_Search_Text,B3480)=1,1, "FALSE")),MAX(G$4:$G3479)+1,IF(ISNUMBER(Pay_Item_Search_Text),0,IF(ISNUMBER(SEARCH(Pay_Item_Search_Text,H3480)),MAX(G$4:$G3479)+1,0))),IF(ISNUMBER(Pay_Item_Search_Text),0,IF(ISNUMBER(SEARCH(Pay_Item_Search_Text,H3480)),MAX(G$4:$G3479)+1,0)))</f>
        <v>3476</v>
      </c>
      <c r="H3480" s="1" t="str">
        <f>IF(Table_PayItems[[#This Row],[Description]]="_","_ Unique Item - "&amp;Table_PayItems[[#This Row],[Item]]&amp;" - $"&amp;Table_PayItems[[#This Row],[Unit]],Table_PayItems[[#This Row],[Description]]&amp;" - $"&amp;Table_PayItems[[#This Row],[Unit]])</f>
        <v>Mh, Precast Tee, Cl IV, 48 inch - $Ea</v>
      </c>
      <c r="I3480" s="29" t="str">
        <f>IFERROR(VLOOKUP(ROWS($M$5:M3480),Table_PayItems[[Search Key]:[Concentrated Name]],2,FALSE),"")</f>
        <v>Mh, Precast Tee, Cl IV, 48 inch - $Ea</v>
      </c>
      <c r="J3480" s="1"/>
      <c r="K3480" s="1"/>
      <c r="L3480" s="22">
        <f>IF(ISNUMBER(SEARCH(Pay_Item_Search_Text_2,M3480)),MAX($L$4:L3479)+1,0)</f>
        <v>0</v>
      </c>
      <c r="M3480" s="1" t="str">
        <f>IFERROR(VLOOKUP(ROWS($M$5:M3480),Table_PayItems[[Search Key]:[Concentrated Name]],2,FALSE),"")</f>
        <v>Mh, Precast Tee, Cl IV, 48 inch - $Ea</v>
      </c>
      <c r="N3480" s="1" t="str">
        <f>IFERROR(VLOOKUP(ROWS($M$5:N3480),$L$5:$M$7000,2,FALSE),"")</f>
        <v/>
      </c>
      <c r="O3480" s="1" t="str">
        <f>IFERROR(VLOOKUP(ROWS($O$5:O3480),$K$5:$L$7000,2,FALSE),"")</f>
        <v/>
      </c>
    </row>
    <row r="3481" spans="2:15" ht="15" customHeight="1" x14ac:dyDescent="0.25">
      <c r="B3481" s="178" t="s">
        <v>10224</v>
      </c>
      <c r="C3481" s="178" t="s">
        <v>88</v>
      </c>
      <c r="D3481" s="178" t="s">
        <v>2268</v>
      </c>
      <c r="E3481" s="178" t="s">
        <v>17</v>
      </c>
      <c r="F3481" s="178" t="s">
        <v>17</v>
      </c>
      <c r="G3481" s="1">
        <f>IF(ISNUMBER(Pay_Item_Search_Text),IF(ISNUMBER(IF(FIND(Pay_Item_Search_Text,B3481)=1,1, "FALSE")),MAX(G$4:$G3480)+1,IF(ISNUMBER(Pay_Item_Search_Text),0,IF(ISNUMBER(SEARCH(Pay_Item_Search_Text,H3481)),MAX(G$4:$G3480)+1,0))),IF(ISNUMBER(Pay_Item_Search_Text),0,IF(ISNUMBER(SEARCH(Pay_Item_Search_Text,H3481)),MAX(G$4:$G3480)+1,0)))</f>
        <v>3477</v>
      </c>
      <c r="H3481" s="1" t="str">
        <f>IF(Table_PayItems[[#This Row],[Description]]="_","_ Unique Item - "&amp;Table_PayItems[[#This Row],[Item]]&amp;" - $"&amp;Table_PayItems[[#This Row],[Unit]],Table_PayItems[[#This Row],[Description]]&amp;" - $"&amp;Table_PayItems[[#This Row],[Unit]])</f>
        <v>Mh, Precast Tee, Cl IV, 54 inch - $Ea</v>
      </c>
      <c r="I3481" s="29" t="str">
        <f>IFERROR(VLOOKUP(ROWS($M$5:M3481),Table_PayItems[[Search Key]:[Concentrated Name]],2,FALSE),"")</f>
        <v>Mh, Precast Tee, Cl IV, 54 inch - $Ea</v>
      </c>
      <c r="J3481" s="1"/>
      <c r="K3481" s="1"/>
      <c r="L3481" s="22">
        <f>IF(ISNUMBER(SEARCH(Pay_Item_Search_Text_2,M3481)),MAX($L$4:L3480)+1,0)</f>
        <v>0</v>
      </c>
      <c r="M3481" s="1" t="str">
        <f>IFERROR(VLOOKUP(ROWS($M$5:M3481),Table_PayItems[[Search Key]:[Concentrated Name]],2,FALSE),"")</f>
        <v>Mh, Precast Tee, Cl IV, 54 inch - $Ea</v>
      </c>
      <c r="N3481" s="1" t="str">
        <f>IFERROR(VLOOKUP(ROWS($M$5:N3481),$L$5:$M$7000,2,FALSE),"")</f>
        <v/>
      </c>
      <c r="O3481" s="1" t="str">
        <f>IFERROR(VLOOKUP(ROWS($O$5:O3481),$K$5:$L$7000,2,FALSE),"")</f>
        <v/>
      </c>
    </row>
    <row r="3482" spans="2:15" ht="15" customHeight="1" x14ac:dyDescent="0.25">
      <c r="B3482" s="178" t="s">
        <v>10225</v>
      </c>
      <c r="C3482" s="178" t="s">
        <v>88</v>
      </c>
      <c r="D3482" s="178" t="s">
        <v>2269</v>
      </c>
      <c r="E3482" s="178" t="s">
        <v>17</v>
      </c>
      <c r="F3482" s="178" t="s">
        <v>17</v>
      </c>
      <c r="G3482" s="1">
        <f>IF(ISNUMBER(Pay_Item_Search_Text),IF(ISNUMBER(IF(FIND(Pay_Item_Search_Text,B3482)=1,1, "FALSE")),MAX(G$4:$G3481)+1,IF(ISNUMBER(Pay_Item_Search_Text),0,IF(ISNUMBER(SEARCH(Pay_Item_Search_Text,H3482)),MAX(G$4:$G3481)+1,0))),IF(ISNUMBER(Pay_Item_Search_Text),0,IF(ISNUMBER(SEARCH(Pay_Item_Search_Text,H3482)),MAX(G$4:$G3481)+1,0)))</f>
        <v>3478</v>
      </c>
      <c r="H3482" s="1" t="str">
        <f>IF(Table_PayItems[[#This Row],[Description]]="_","_ Unique Item - "&amp;Table_PayItems[[#This Row],[Item]]&amp;" - $"&amp;Table_PayItems[[#This Row],[Unit]],Table_PayItems[[#This Row],[Description]]&amp;" - $"&amp;Table_PayItems[[#This Row],[Unit]])</f>
        <v>Mh, Precast Tee, Cl IV, 60 inch - $Ea</v>
      </c>
      <c r="I3482" s="29" t="str">
        <f>IFERROR(VLOOKUP(ROWS($M$5:M3482),Table_PayItems[[Search Key]:[Concentrated Name]],2,FALSE),"")</f>
        <v>Mh, Precast Tee, Cl IV, 60 inch - $Ea</v>
      </c>
      <c r="J3482" s="1"/>
      <c r="K3482" s="1"/>
      <c r="L3482" s="22">
        <f>IF(ISNUMBER(SEARCH(Pay_Item_Search_Text_2,M3482)),MAX($L$4:L3481)+1,0)</f>
        <v>732</v>
      </c>
      <c r="M3482" s="1" t="str">
        <f>IFERROR(VLOOKUP(ROWS($M$5:M3482),Table_PayItems[[Search Key]:[Concentrated Name]],2,FALSE),"")</f>
        <v>Mh, Precast Tee, Cl IV, 60 inch - $Ea</v>
      </c>
      <c r="N3482" s="1" t="str">
        <f>IFERROR(VLOOKUP(ROWS($M$5:N3482),$L$5:$M$7000,2,FALSE),"")</f>
        <v/>
      </c>
      <c r="O3482" s="1" t="str">
        <f>IFERROR(VLOOKUP(ROWS($O$5:O3482),$K$5:$L$7000,2,FALSE),"")</f>
        <v/>
      </c>
    </row>
    <row r="3483" spans="2:15" ht="15" customHeight="1" x14ac:dyDescent="0.25">
      <c r="B3483" s="178" t="s">
        <v>10226</v>
      </c>
      <c r="C3483" s="178" t="s">
        <v>88</v>
      </c>
      <c r="D3483" s="178" t="s">
        <v>2270</v>
      </c>
      <c r="E3483" s="178" t="s">
        <v>17</v>
      </c>
      <c r="F3483" s="178" t="s">
        <v>17</v>
      </c>
      <c r="G3483" s="1">
        <f>IF(ISNUMBER(Pay_Item_Search_Text),IF(ISNUMBER(IF(FIND(Pay_Item_Search_Text,B3483)=1,1, "FALSE")),MAX(G$4:$G3482)+1,IF(ISNUMBER(Pay_Item_Search_Text),0,IF(ISNUMBER(SEARCH(Pay_Item_Search_Text,H3483)),MAX(G$4:$G3482)+1,0))),IF(ISNUMBER(Pay_Item_Search_Text),0,IF(ISNUMBER(SEARCH(Pay_Item_Search_Text,H3483)),MAX(G$4:$G3482)+1,0)))</f>
        <v>3479</v>
      </c>
      <c r="H3483" s="1" t="str">
        <f>IF(Table_PayItems[[#This Row],[Description]]="_","_ Unique Item - "&amp;Table_PayItems[[#This Row],[Item]]&amp;" - $"&amp;Table_PayItems[[#This Row],[Unit]],Table_PayItems[[#This Row],[Description]]&amp;" - $"&amp;Table_PayItems[[#This Row],[Unit]])</f>
        <v>Mh, Precast Tee, Cl IV, 66 inch - $Ea</v>
      </c>
      <c r="I3483" s="29" t="str">
        <f>IFERROR(VLOOKUP(ROWS($M$5:M3483),Table_PayItems[[Search Key]:[Concentrated Name]],2,FALSE),"")</f>
        <v>Mh, Precast Tee, Cl IV, 66 inch - $Ea</v>
      </c>
      <c r="J3483" s="1"/>
      <c r="K3483" s="1"/>
      <c r="L3483" s="22">
        <f>IF(ISNUMBER(SEARCH(Pay_Item_Search_Text_2,M3483)),MAX($L$4:L3482)+1,0)</f>
        <v>0</v>
      </c>
      <c r="M3483" s="1" t="str">
        <f>IFERROR(VLOOKUP(ROWS($M$5:M3483),Table_PayItems[[Search Key]:[Concentrated Name]],2,FALSE),"")</f>
        <v>Mh, Precast Tee, Cl IV, 66 inch - $Ea</v>
      </c>
      <c r="N3483" s="1" t="str">
        <f>IFERROR(VLOOKUP(ROWS($M$5:N3483),$L$5:$M$7000,2,FALSE),"")</f>
        <v/>
      </c>
      <c r="O3483" s="1" t="str">
        <f>IFERROR(VLOOKUP(ROWS($O$5:O3483),$K$5:$L$7000,2,FALSE),"")</f>
        <v/>
      </c>
    </row>
    <row r="3484" spans="2:15" ht="15" customHeight="1" x14ac:dyDescent="0.25">
      <c r="B3484" s="178" t="s">
        <v>10227</v>
      </c>
      <c r="C3484" s="178" t="s">
        <v>88</v>
      </c>
      <c r="D3484" s="178" t="s">
        <v>2271</v>
      </c>
      <c r="E3484" s="178" t="s">
        <v>17</v>
      </c>
      <c r="F3484" s="178" t="s">
        <v>17</v>
      </c>
      <c r="G3484" s="1">
        <f>IF(ISNUMBER(Pay_Item_Search_Text),IF(ISNUMBER(IF(FIND(Pay_Item_Search_Text,B3484)=1,1, "FALSE")),MAX(G$4:$G3483)+1,IF(ISNUMBER(Pay_Item_Search_Text),0,IF(ISNUMBER(SEARCH(Pay_Item_Search_Text,H3484)),MAX(G$4:$G3483)+1,0))),IF(ISNUMBER(Pay_Item_Search_Text),0,IF(ISNUMBER(SEARCH(Pay_Item_Search_Text,H3484)),MAX(G$4:$G3483)+1,0)))</f>
        <v>3480</v>
      </c>
      <c r="H3484" s="1" t="str">
        <f>IF(Table_PayItems[[#This Row],[Description]]="_","_ Unique Item - "&amp;Table_PayItems[[#This Row],[Item]]&amp;" - $"&amp;Table_PayItems[[#This Row],[Unit]],Table_PayItems[[#This Row],[Description]]&amp;" - $"&amp;Table_PayItems[[#This Row],[Unit]])</f>
        <v>Mh, Precast Tee, Cl IV, 72 inch - $Ea</v>
      </c>
      <c r="I3484" s="29" t="str">
        <f>IFERROR(VLOOKUP(ROWS($M$5:M3484),Table_PayItems[[Search Key]:[Concentrated Name]],2,FALSE),"")</f>
        <v>Mh, Precast Tee, Cl IV, 72 inch - $Ea</v>
      </c>
      <c r="J3484" s="1"/>
      <c r="K3484" s="1"/>
      <c r="L3484" s="22">
        <f>IF(ISNUMBER(SEARCH(Pay_Item_Search_Text_2,M3484)),MAX($L$4:L3483)+1,0)</f>
        <v>0</v>
      </c>
      <c r="M3484" s="1" t="str">
        <f>IFERROR(VLOOKUP(ROWS($M$5:M3484),Table_PayItems[[Search Key]:[Concentrated Name]],2,FALSE),"")</f>
        <v>Mh, Precast Tee, Cl IV, 72 inch - $Ea</v>
      </c>
      <c r="N3484" s="1" t="str">
        <f>IFERROR(VLOOKUP(ROWS($M$5:N3484),$L$5:$M$7000,2,FALSE),"")</f>
        <v/>
      </c>
      <c r="O3484" s="1" t="str">
        <f>IFERROR(VLOOKUP(ROWS($O$5:O3484),$K$5:$L$7000,2,FALSE),"")</f>
        <v/>
      </c>
    </row>
    <row r="3485" spans="2:15" ht="15" customHeight="1" x14ac:dyDescent="0.25">
      <c r="B3485" s="178" t="s">
        <v>10228</v>
      </c>
      <c r="C3485" s="178" t="s">
        <v>88</v>
      </c>
      <c r="D3485" s="178" t="s">
        <v>2272</v>
      </c>
      <c r="E3485" s="178" t="s">
        <v>17</v>
      </c>
      <c r="F3485" s="178" t="s">
        <v>17</v>
      </c>
      <c r="G3485" s="1">
        <f>IF(ISNUMBER(Pay_Item_Search_Text),IF(ISNUMBER(IF(FIND(Pay_Item_Search_Text,B3485)=1,1, "FALSE")),MAX(G$4:$G3484)+1,IF(ISNUMBER(Pay_Item_Search_Text),0,IF(ISNUMBER(SEARCH(Pay_Item_Search_Text,H3485)),MAX(G$4:$G3484)+1,0))),IF(ISNUMBER(Pay_Item_Search_Text),0,IF(ISNUMBER(SEARCH(Pay_Item_Search_Text,H3485)),MAX(G$4:$G3484)+1,0)))</f>
        <v>3481</v>
      </c>
      <c r="H3485" s="1" t="str">
        <f>IF(Table_PayItems[[#This Row],[Description]]="_","_ Unique Item - "&amp;Table_PayItems[[#This Row],[Item]]&amp;" - $"&amp;Table_PayItems[[#This Row],[Unit]],Table_PayItems[[#This Row],[Description]]&amp;" - $"&amp;Table_PayItems[[#This Row],[Unit]])</f>
        <v>Mh, Precast Tee, Cl IV, 78 inch - $Ea</v>
      </c>
      <c r="I3485" s="29" t="str">
        <f>IFERROR(VLOOKUP(ROWS($M$5:M3485),Table_PayItems[[Search Key]:[Concentrated Name]],2,FALSE),"")</f>
        <v>Mh, Precast Tee, Cl IV, 78 inch - $Ea</v>
      </c>
      <c r="J3485" s="1"/>
      <c r="K3485" s="1"/>
      <c r="L3485" s="22">
        <f>IF(ISNUMBER(SEARCH(Pay_Item_Search_Text_2,M3485)),MAX($L$4:L3484)+1,0)</f>
        <v>0</v>
      </c>
      <c r="M3485" s="1" t="str">
        <f>IFERROR(VLOOKUP(ROWS($M$5:M3485),Table_PayItems[[Search Key]:[Concentrated Name]],2,FALSE),"")</f>
        <v>Mh, Precast Tee, Cl IV, 78 inch - $Ea</v>
      </c>
      <c r="N3485" s="1" t="str">
        <f>IFERROR(VLOOKUP(ROWS($M$5:N3485),$L$5:$M$7000,2,FALSE),"")</f>
        <v/>
      </c>
      <c r="O3485" s="1" t="str">
        <f>IFERROR(VLOOKUP(ROWS($O$5:O3485),$K$5:$L$7000,2,FALSE),"")</f>
        <v/>
      </c>
    </row>
    <row r="3486" spans="2:15" ht="15" customHeight="1" x14ac:dyDescent="0.25">
      <c r="B3486" s="178" t="s">
        <v>10229</v>
      </c>
      <c r="C3486" s="178" t="s">
        <v>88</v>
      </c>
      <c r="D3486" s="178" t="s">
        <v>2273</v>
      </c>
      <c r="E3486" s="178" t="s">
        <v>17</v>
      </c>
      <c r="F3486" s="178" t="s">
        <v>17</v>
      </c>
      <c r="G3486" s="1">
        <f>IF(ISNUMBER(Pay_Item_Search_Text),IF(ISNUMBER(IF(FIND(Pay_Item_Search_Text,B3486)=1,1, "FALSE")),MAX(G$4:$G3485)+1,IF(ISNUMBER(Pay_Item_Search_Text),0,IF(ISNUMBER(SEARCH(Pay_Item_Search_Text,H3486)),MAX(G$4:$G3485)+1,0))),IF(ISNUMBER(Pay_Item_Search_Text),0,IF(ISNUMBER(SEARCH(Pay_Item_Search_Text,H3486)),MAX(G$4:$G3485)+1,0)))</f>
        <v>3482</v>
      </c>
      <c r="H3486" s="1" t="str">
        <f>IF(Table_PayItems[[#This Row],[Description]]="_","_ Unique Item - "&amp;Table_PayItems[[#This Row],[Item]]&amp;" - $"&amp;Table_PayItems[[#This Row],[Unit]],Table_PayItems[[#This Row],[Description]]&amp;" - $"&amp;Table_PayItems[[#This Row],[Unit]])</f>
        <v>Mh, Precast Tee, Cl IV, 84 inch - $Ea</v>
      </c>
      <c r="I3486" s="29" t="str">
        <f>IFERROR(VLOOKUP(ROWS($M$5:M3486),Table_PayItems[[Search Key]:[Concentrated Name]],2,FALSE),"")</f>
        <v>Mh, Precast Tee, Cl IV, 84 inch - $Ea</v>
      </c>
      <c r="J3486" s="1"/>
      <c r="K3486" s="1"/>
      <c r="L3486" s="22">
        <f>IF(ISNUMBER(SEARCH(Pay_Item_Search_Text_2,M3486)),MAX($L$4:L3485)+1,0)</f>
        <v>0</v>
      </c>
      <c r="M3486" s="1" t="str">
        <f>IFERROR(VLOOKUP(ROWS($M$5:M3486),Table_PayItems[[Search Key]:[Concentrated Name]],2,FALSE),"")</f>
        <v>Mh, Precast Tee, Cl IV, 84 inch - $Ea</v>
      </c>
      <c r="N3486" s="1" t="str">
        <f>IFERROR(VLOOKUP(ROWS($M$5:N3486),$L$5:$M$7000,2,FALSE),"")</f>
        <v/>
      </c>
      <c r="O3486" s="1" t="str">
        <f>IFERROR(VLOOKUP(ROWS($O$5:O3486),$K$5:$L$7000,2,FALSE),"")</f>
        <v/>
      </c>
    </row>
    <row r="3487" spans="2:15" ht="15" customHeight="1" x14ac:dyDescent="0.25">
      <c r="B3487" s="178" t="s">
        <v>10230</v>
      </c>
      <c r="C3487" s="178" t="s">
        <v>88</v>
      </c>
      <c r="D3487" s="178" t="s">
        <v>2274</v>
      </c>
      <c r="E3487" s="178" t="s">
        <v>17</v>
      </c>
      <c r="F3487" s="178" t="s">
        <v>17</v>
      </c>
      <c r="G3487" s="1">
        <f>IF(ISNUMBER(Pay_Item_Search_Text),IF(ISNUMBER(IF(FIND(Pay_Item_Search_Text,B3487)=1,1, "FALSE")),MAX(G$4:$G3486)+1,IF(ISNUMBER(Pay_Item_Search_Text),0,IF(ISNUMBER(SEARCH(Pay_Item_Search_Text,H3487)),MAX(G$4:$G3486)+1,0))),IF(ISNUMBER(Pay_Item_Search_Text),0,IF(ISNUMBER(SEARCH(Pay_Item_Search_Text,H3487)),MAX(G$4:$G3486)+1,0)))</f>
        <v>3483</v>
      </c>
      <c r="H3487" s="1" t="str">
        <f>IF(Table_PayItems[[#This Row],[Description]]="_","_ Unique Item - "&amp;Table_PayItems[[#This Row],[Item]]&amp;" - $"&amp;Table_PayItems[[#This Row],[Unit]],Table_PayItems[[#This Row],[Description]]&amp;" - $"&amp;Table_PayItems[[#This Row],[Unit]])</f>
        <v>Mh, Precast Tee, Cl IV, 90 inch - $Ea</v>
      </c>
      <c r="I3487" s="29" t="str">
        <f>IFERROR(VLOOKUP(ROWS($M$5:M3487),Table_PayItems[[Search Key]:[Concentrated Name]],2,FALSE),"")</f>
        <v>Mh, Precast Tee, Cl IV, 90 inch - $Ea</v>
      </c>
      <c r="J3487" s="1"/>
      <c r="K3487" s="1"/>
      <c r="L3487" s="22">
        <f>IF(ISNUMBER(SEARCH(Pay_Item_Search_Text_2,M3487)),MAX($L$4:L3486)+1,0)</f>
        <v>733</v>
      </c>
      <c r="M3487" s="1" t="str">
        <f>IFERROR(VLOOKUP(ROWS($M$5:M3487),Table_PayItems[[Search Key]:[Concentrated Name]],2,FALSE),"")</f>
        <v>Mh, Precast Tee, Cl IV, 90 inch - $Ea</v>
      </c>
      <c r="N3487" s="1" t="str">
        <f>IFERROR(VLOOKUP(ROWS($M$5:N3487),$L$5:$M$7000,2,FALSE),"")</f>
        <v/>
      </c>
      <c r="O3487" s="1" t="str">
        <f>IFERROR(VLOOKUP(ROWS($O$5:O3487),$K$5:$L$7000,2,FALSE),"")</f>
        <v/>
      </c>
    </row>
    <row r="3488" spans="2:15" ht="15" customHeight="1" x14ac:dyDescent="0.25">
      <c r="B3488" s="178" t="s">
        <v>10231</v>
      </c>
      <c r="C3488" s="178" t="s">
        <v>88</v>
      </c>
      <c r="D3488" s="178" t="s">
        <v>2275</v>
      </c>
      <c r="E3488" s="178" t="s">
        <v>17</v>
      </c>
      <c r="F3488" s="178" t="s">
        <v>17</v>
      </c>
      <c r="G3488" s="1">
        <f>IF(ISNUMBER(Pay_Item_Search_Text),IF(ISNUMBER(IF(FIND(Pay_Item_Search_Text,B3488)=1,1, "FALSE")),MAX(G$4:$G3487)+1,IF(ISNUMBER(Pay_Item_Search_Text),0,IF(ISNUMBER(SEARCH(Pay_Item_Search_Text,H3488)),MAX(G$4:$G3487)+1,0))),IF(ISNUMBER(Pay_Item_Search_Text),0,IF(ISNUMBER(SEARCH(Pay_Item_Search_Text,H3488)),MAX(G$4:$G3487)+1,0)))</f>
        <v>3484</v>
      </c>
      <c r="H3488" s="1" t="str">
        <f>IF(Table_PayItems[[#This Row],[Description]]="_","_ Unique Item - "&amp;Table_PayItems[[#This Row],[Item]]&amp;" - $"&amp;Table_PayItems[[#This Row],[Unit]],Table_PayItems[[#This Row],[Description]]&amp;" - $"&amp;Table_PayItems[[#This Row],[Unit]])</f>
        <v>Mh, Precast Tee, Cl IV, 96 inch - $Ea</v>
      </c>
      <c r="I3488" s="29" t="str">
        <f>IFERROR(VLOOKUP(ROWS($M$5:M3488),Table_PayItems[[Search Key]:[Concentrated Name]],2,FALSE),"")</f>
        <v>Mh, Precast Tee, Cl IV, 96 inch - $Ea</v>
      </c>
      <c r="J3488" s="1"/>
      <c r="K3488" s="1"/>
      <c r="L3488" s="22">
        <f>IF(ISNUMBER(SEARCH(Pay_Item_Search_Text_2,M3488)),MAX($L$4:L3487)+1,0)</f>
        <v>0</v>
      </c>
      <c r="M3488" s="1" t="str">
        <f>IFERROR(VLOOKUP(ROWS($M$5:M3488),Table_PayItems[[Search Key]:[Concentrated Name]],2,FALSE),"")</f>
        <v>Mh, Precast Tee, Cl IV, 96 inch - $Ea</v>
      </c>
      <c r="N3488" s="1" t="str">
        <f>IFERROR(VLOOKUP(ROWS($M$5:N3488),$L$5:$M$7000,2,FALSE),"")</f>
        <v/>
      </c>
      <c r="O3488" s="1" t="str">
        <f>IFERROR(VLOOKUP(ROWS($O$5:O3488),$K$5:$L$7000,2,FALSE),"")</f>
        <v/>
      </c>
    </row>
    <row r="3489" spans="2:15" ht="15" customHeight="1" x14ac:dyDescent="0.25">
      <c r="B3489" s="178" t="s">
        <v>10244</v>
      </c>
      <c r="C3489" s="178" t="s">
        <v>88</v>
      </c>
      <c r="D3489" s="178" t="s">
        <v>2288</v>
      </c>
      <c r="E3489" s="178" t="s">
        <v>17</v>
      </c>
      <c r="F3489" s="178" t="s">
        <v>17</v>
      </c>
      <c r="G3489" s="1">
        <f>IF(ISNUMBER(Pay_Item_Search_Text),IF(ISNUMBER(IF(FIND(Pay_Item_Search_Text,B3489)=1,1, "FALSE")),MAX(G$4:$G3488)+1,IF(ISNUMBER(Pay_Item_Search_Text),0,IF(ISNUMBER(SEARCH(Pay_Item_Search_Text,H3489)),MAX(G$4:$G3488)+1,0))),IF(ISNUMBER(Pay_Item_Search_Text),0,IF(ISNUMBER(SEARCH(Pay_Item_Search_Text,H3489)),MAX(G$4:$G3488)+1,0)))</f>
        <v>3485</v>
      </c>
      <c r="H3489" s="1" t="str">
        <f>IF(Table_PayItems[[#This Row],[Description]]="_","_ Unique Item - "&amp;Table_PayItems[[#This Row],[Item]]&amp;" - $"&amp;Table_PayItems[[#This Row],[Unit]],Table_PayItems[[#This Row],[Description]]&amp;" - $"&amp;Table_PayItems[[#This Row],[Unit]])</f>
        <v>Mh, Precast Tee, Cl V, 102 inch - $Ea</v>
      </c>
      <c r="I3489" s="29" t="str">
        <f>IFERROR(VLOOKUP(ROWS($M$5:M3489),Table_PayItems[[Search Key]:[Concentrated Name]],2,FALSE),"")</f>
        <v>Mh, Precast Tee, Cl V, 102 inch - $Ea</v>
      </c>
      <c r="J3489" s="1"/>
      <c r="K3489" s="1"/>
      <c r="L3489" s="22">
        <f>IF(ISNUMBER(SEARCH(Pay_Item_Search_Text_2,M3489)),MAX($L$4:L3488)+1,0)</f>
        <v>734</v>
      </c>
      <c r="M3489" s="1" t="str">
        <f>IFERROR(VLOOKUP(ROWS($M$5:M3489),Table_PayItems[[Search Key]:[Concentrated Name]],2,FALSE),"")</f>
        <v>Mh, Precast Tee, Cl V, 102 inch - $Ea</v>
      </c>
      <c r="N3489" s="1" t="str">
        <f>IFERROR(VLOOKUP(ROWS($M$5:N3489),$L$5:$M$7000,2,FALSE),"")</f>
        <v/>
      </c>
      <c r="O3489" s="1" t="str">
        <f>IFERROR(VLOOKUP(ROWS($O$5:O3489),$K$5:$L$7000,2,FALSE),"")</f>
        <v/>
      </c>
    </row>
    <row r="3490" spans="2:15" ht="15" customHeight="1" x14ac:dyDescent="0.25">
      <c r="B3490" s="178" t="s">
        <v>10245</v>
      </c>
      <c r="C3490" s="178" t="s">
        <v>88</v>
      </c>
      <c r="D3490" s="178" t="s">
        <v>2289</v>
      </c>
      <c r="E3490" s="178" t="s">
        <v>17</v>
      </c>
      <c r="F3490" s="178" t="s">
        <v>17</v>
      </c>
      <c r="G3490" s="1">
        <f>IF(ISNUMBER(Pay_Item_Search_Text),IF(ISNUMBER(IF(FIND(Pay_Item_Search_Text,B3490)=1,1, "FALSE")),MAX(G$4:$G3489)+1,IF(ISNUMBER(Pay_Item_Search_Text),0,IF(ISNUMBER(SEARCH(Pay_Item_Search_Text,H3490)),MAX(G$4:$G3489)+1,0))),IF(ISNUMBER(Pay_Item_Search_Text),0,IF(ISNUMBER(SEARCH(Pay_Item_Search_Text,H3490)),MAX(G$4:$G3489)+1,0)))</f>
        <v>3486</v>
      </c>
      <c r="H3490" s="1" t="str">
        <f>IF(Table_PayItems[[#This Row],[Description]]="_","_ Unique Item - "&amp;Table_PayItems[[#This Row],[Item]]&amp;" - $"&amp;Table_PayItems[[#This Row],[Unit]],Table_PayItems[[#This Row],[Description]]&amp;" - $"&amp;Table_PayItems[[#This Row],[Unit]])</f>
        <v>Mh, Precast Tee, Cl V, 108 inch - $Ea</v>
      </c>
      <c r="I3490" s="29" t="str">
        <f>IFERROR(VLOOKUP(ROWS($M$5:M3490),Table_PayItems[[Search Key]:[Concentrated Name]],2,FALSE),"")</f>
        <v>Mh, Precast Tee, Cl V, 108 inch - $Ea</v>
      </c>
      <c r="J3490" s="1"/>
      <c r="K3490" s="1"/>
      <c r="L3490" s="22">
        <f>IF(ISNUMBER(SEARCH(Pay_Item_Search_Text_2,M3490)),MAX($L$4:L3489)+1,0)</f>
        <v>735</v>
      </c>
      <c r="M3490" s="1" t="str">
        <f>IFERROR(VLOOKUP(ROWS($M$5:M3490),Table_PayItems[[Search Key]:[Concentrated Name]],2,FALSE),"")</f>
        <v>Mh, Precast Tee, Cl V, 108 inch - $Ea</v>
      </c>
      <c r="N3490" s="1" t="str">
        <f>IFERROR(VLOOKUP(ROWS($M$5:N3490),$L$5:$M$7000,2,FALSE),"")</f>
        <v/>
      </c>
      <c r="O3490" s="1" t="str">
        <f>IFERROR(VLOOKUP(ROWS($O$5:O3490),$K$5:$L$7000,2,FALSE),"")</f>
        <v/>
      </c>
    </row>
    <row r="3491" spans="2:15" ht="15" customHeight="1" x14ac:dyDescent="0.25">
      <c r="B3491" s="178" t="s">
        <v>10234</v>
      </c>
      <c r="C3491" s="178" t="s">
        <v>88</v>
      </c>
      <c r="D3491" s="178" t="s">
        <v>2278</v>
      </c>
      <c r="E3491" s="178" t="s">
        <v>17</v>
      </c>
      <c r="F3491" s="178" t="s">
        <v>17</v>
      </c>
      <c r="G3491" s="1">
        <f>IF(ISNUMBER(Pay_Item_Search_Text),IF(ISNUMBER(IF(FIND(Pay_Item_Search_Text,B3491)=1,1, "FALSE")),MAX(G$4:$G3490)+1,IF(ISNUMBER(Pay_Item_Search_Text),0,IF(ISNUMBER(SEARCH(Pay_Item_Search_Text,H3491)),MAX(G$4:$G3490)+1,0))),IF(ISNUMBER(Pay_Item_Search_Text),0,IF(ISNUMBER(SEARCH(Pay_Item_Search_Text,H3491)),MAX(G$4:$G3490)+1,0)))</f>
        <v>3487</v>
      </c>
      <c r="H3491" s="1" t="str">
        <f>IF(Table_PayItems[[#This Row],[Description]]="_","_ Unique Item - "&amp;Table_PayItems[[#This Row],[Item]]&amp;" - $"&amp;Table_PayItems[[#This Row],[Unit]],Table_PayItems[[#This Row],[Description]]&amp;" - $"&amp;Table_PayItems[[#This Row],[Unit]])</f>
        <v>Mh, Precast Tee, Cl V, 42 inch - $Ea</v>
      </c>
      <c r="I3491" s="29" t="str">
        <f>IFERROR(VLOOKUP(ROWS($M$5:M3491),Table_PayItems[[Search Key]:[Concentrated Name]],2,FALSE),"")</f>
        <v>Mh, Precast Tee, Cl V, 42 inch - $Ea</v>
      </c>
      <c r="J3491" s="1"/>
      <c r="K3491" s="1"/>
      <c r="L3491" s="22">
        <f>IF(ISNUMBER(SEARCH(Pay_Item_Search_Text_2,M3491)),MAX($L$4:L3490)+1,0)</f>
        <v>0</v>
      </c>
      <c r="M3491" s="1" t="str">
        <f>IFERROR(VLOOKUP(ROWS($M$5:M3491),Table_PayItems[[Search Key]:[Concentrated Name]],2,FALSE),"")</f>
        <v>Mh, Precast Tee, Cl V, 42 inch - $Ea</v>
      </c>
      <c r="N3491" s="1" t="str">
        <f>IFERROR(VLOOKUP(ROWS($M$5:N3491),$L$5:$M$7000,2,FALSE),"")</f>
        <v/>
      </c>
      <c r="O3491" s="1" t="str">
        <f>IFERROR(VLOOKUP(ROWS($O$5:O3491),$K$5:$L$7000,2,FALSE),"")</f>
        <v/>
      </c>
    </row>
    <row r="3492" spans="2:15" ht="15" customHeight="1" x14ac:dyDescent="0.25">
      <c r="B3492" s="178" t="s">
        <v>10235</v>
      </c>
      <c r="C3492" s="178" t="s">
        <v>88</v>
      </c>
      <c r="D3492" s="178" t="s">
        <v>2279</v>
      </c>
      <c r="E3492" s="178" t="s">
        <v>17</v>
      </c>
      <c r="F3492" s="178" t="s">
        <v>17</v>
      </c>
      <c r="G3492" s="1">
        <f>IF(ISNUMBER(Pay_Item_Search_Text),IF(ISNUMBER(IF(FIND(Pay_Item_Search_Text,B3492)=1,1, "FALSE")),MAX(G$4:$G3491)+1,IF(ISNUMBER(Pay_Item_Search_Text),0,IF(ISNUMBER(SEARCH(Pay_Item_Search_Text,H3492)),MAX(G$4:$G3491)+1,0))),IF(ISNUMBER(Pay_Item_Search_Text),0,IF(ISNUMBER(SEARCH(Pay_Item_Search_Text,H3492)),MAX(G$4:$G3491)+1,0)))</f>
        <v>3488</v>
      </c>
      <c r="H3492" s="1" t="str">
        <f>IF(Table_PayItems[[#This Row],[Description]]="_","_ Unique Item - "&amp;Table_PayItems[[#This Row],[Item]]&amp;" - $"&amp;Table_PayItems[[#This Row],[Unit]],Table_PayItems[[#This Row],[Description]]&amp;" - $"&amp;Table_PayItems[[#This Row],[Unit]])</f>
        <v>Mh, Precast Tee, Cl V, 48 inch - $Ea</v>
      </c>
      <c r="I3492" s="29" t="str">
        <f>IFERROR(VLOOKUP(ROWS($M$5:M3492),Table_PayItems[[Search Key]:[Concentrated Name]],2,FALSE),"")</f>
        <v>Mh, Precast Tee, Cl V, 48 inch - $Ea</v>
      </c>
      <c r="J3492" s="1"/>
      <c r="K3492" s="1"/>
      <c r="L3492" s="22">
        <f>IF(ISNUMBER(SEARCH(Pay_Item_Search_Text_2,M3492)),MAX($L$4:L3491)+1,0)</f>
        <v>0</v>
      </c>
      <c r="M3492" s="1" t="str">
        <f>IFERROR(VLOOKUP(ROWS($M$5:M3492),Table_PayItems[[Search Key]:[Concentrated Name]],2,FALSE),"")</f>
        <v>Mh, Precast Tee, Cl V, 48 inch - $Ea</v>
      </c>
      <c r="N3492" s="1" t="str">
        <f>IFERROR(VLOOKUP(ROWS($M$5:N3492),$L$5:$M$7000,2,FALSE),"")</f>
        <v/>
      </c>
      <c r="O3492" s="1" t="str">
        <f>IFERROR(VLOOKUP(ROWS($O$5:O3492),$K$5:$L$7000,2,FALSE),"")</f>
        <v/>
      </c>
    </row>
    <row r="3493" spans="2:15" ht="15" customHeight="1" x14ac:dyDescent="0.25">
      <c r="B3493" s="178" t="s">
        <v>10236</v>
      </c>
      <c r="C3493" s="178" t="s">
        <v>88</v>
      </c>
      <c r="D3493" s="178" t="s">
        <v>2280</v>
      </c>
      <c r="E3493" s="178" t="s">
        <v>17</v>
      </c>
      <c r="F3493" s="178" t="s">
        <v>17</v>
      </c>
      <c r="G3493" s="1">
        <f>IF(ISNUMBER(Pay_Item_Search_Text),IF(ISNUMBER(IF(FIND(Pay_Item_Search_Text,B3493)=1,1, "FALSE")),MAX(G$4:$G3492)+1,IF(ISNUMBER(Pay_Item_Search_Text),0,IF(ISNUMBER(SEARCH(Pay_Item_Search_Text,H3493)),MAX(G$4:$G3492)+1,0))),IF(ISNUMBER(Pay_Item_Search_Text),0,IF(ISNUMBER(SEARCH(Pay_Item_Search_Text,H3493)),MAX(G$4:$G3492)+1,0)))</f>
        <v>3489</v>
      </c>
      <c r="H3493" s="1" t="str">
        <f>IF(Table_PayItems[[#This Row],[Description]]="_","_ Unique Item - "&amp;Table_PayItems[[#This Row],[Item]]&amp;" - $"&amp;Table_PayItems[[#This Row],[Unit]],Table_PayItems[[#This Row],[Description]]&amp;" - $"&amp;Table_PayItems[[#This Row],[Unit]])</f>
        <v>Mh, Precast Tee, Cl V, 54 inch - $Ea</v>
      </c>
      <c r="I3493" s="29" t="str">
        <f>IFERROR(VLOOKUP(ROWS($M$5:M3493),Table_PayItems[[Search Key]:[Concentrated Name]],2,FALSE),"")</f>
        <v>Mh, Precast Tee, Cl V, 54 inch - $Ea</v>
      </c>
      <c r="J3493" s="1"/>
      <c r="K3493" s="1"/>
      <c r="L3493" s="22">
        <f>IF(ISNUMBER(SEARCH(Pay_Item_Search_Text_2,M3493)),MAX($L$4:L3492)+1,0)</f>
        <v>0</v>
      </c>
      <c r="M3493" s="1" t="str">
        <f>IFERROR(VLOOKUP(ROWS($M$5:M3493),Table_PayItems[[Search Key]:[Concentrated Name]],2,FALSE),"")</f>
        <v>Mh, Precast Tee, Cl V, 54 inch - $Ea</v>
      </c>
      <c r="N3493" s="1" t="str">
        <f>IFERROR(VLOOKUP(ROWS($M$5:N3493),$L$5:$M$7000,2,FALSE),"")</f>
        <v/>
      </c>
      <c r="O3493" s="1" t="str">
        <f>IFERROR(VLOOKUP(ROWS($O$5:O3493),$K$5:$L$7000,2,FALSE),"")</f>
        <v/>
      </c>
    </row>
    <row r="3494" spans="2:15" ht="15" customHeight="1" x14ac:dyDescent="0.25">
      <c r="B3494" s="178" t="s">
        <v>10237</v>
      </c>
      <c r="C3494" s="178" t="s">
        <v>88</v>
      </c>
      <c r="D3494" s="178" t="s">
        <v>2281</v>
      </c>
      <c r="E3494" s="178" t="s">
        <v>17</v>
      </c>
      <c r="F3494" s="178" t="s">
        <v>17</v>
      </c>
      <c r="G3494" s="1">
        <f>IF(ISNUMBER(Pay_Item_Search_Text),IF(ISNUMBER(IF(FIND(Pay_Item_Search_Text,B3494)=1,1, "FALSE")),MAX(G$4:$G3493)+1,IF(ISNUMBER(Pay_Item_Search_Text),0,IF(ISNUMBER(SEARCH(Pay_Item_Search_Text,H3494)),MAX(G$4:$G3493)+1,0))),IF(ISNUMBER(Pay_Item_Search_Text),0,IF(ISNUMBER(SEARCH(Pay_Item_Search_Text,H3494)),MAX(G$4:$G3493)+1,0)))</f>
        <v>3490</v>
      </c>
      <c r="H3494" s="1" t="str">
        <f>IF(Table_PayItems[[#This Row],[Description]]="_","_ Unique Item - "&amp;Table_PayItems[[#This Row],[Item]]&amp;" - $"&amp;Table_PayItems[[#This Row],[Unit]],Table_PayItems[[#This Row],[Description]]&amp;" - $"&amp;Table_PayItems[[#This Row],[Unit]])</f>
        <v>Mh, Precast Tee, Cl V, 60 inch - $Ea</v>
      </c>
      <c r="I3494" s="29" t="str">
        <f>IFERROR(VLOOKUP(ROWS($M$5:M3494),Table_PayItems[[Search Key]:[Concentrated Name]],2,FALSE),"")</f>
        <v>Mh, Precast Tee, Cl V, 60 inch - $Ea</v>
      </c>
      <c r="J3494" s="1"/>
      <c r="K3494" s="1"/>
      <c r="L3494" s="22">
        <f>IF(ISNUMBER(SEARCH(Pay_Item_Search_Text_2,M3494)),MAX($L$4:L3493)+1,0)</f>
        <v>736</v>
      </c>
      <c r="M3494" s="1" t="str">
        <f>IFERROR(VLOOKUP(ROWS($M$5:M3494),Table_PayItems[[Search Key]:[Concentrated Name]],2,FALSE),"")</f>
        <v>Mh, Precast Tee, Cl V, 60 inch - $Ea</v>
      </c>
      <c r="N3494" s="1" t="str">
        <f>IFERROR(VLOOKUP(ROWS($M$5:N3494),$L$5:$M$7000,2,FALSE),"")</f>
        <v/>
      </c>
      <c r="O3494" s="1" t="str">
        <f>IFERROR(VLOOKUP(ROWS($O$5:O3494),$K$5:$L$7000,2,FALSE),"")</f>
        <v/>
      </c>
    </row>
    <row r="3495" spans="2:15" ht="15" customHeight="1" x14ac:dyDescent="0.25">
      <c r="B3495" s="178" t="s">
        <v>10238</v>
      </c>
      <c r="C3495" s="178" t="s">
        <v>88</v>
      </c>
      <c r="D3495" s="178" t="s">
        <v>2282</v>
      </c>
      <c r="E3495" s="178" t="s">
        <v>17</v>
      </c>
      <c r="F3495" s="178" t="s">
        <v>17</v>
      </c>
      <c r="G3495" s="1">
        <f>IF(ISNUMBER(Pay_Item_Search_Text),IF(ISNUMBER(IF(FIND(Pay_Item_Search_Text,B3495)=1,1, "FALSE")),MAX(G$4:$G3494)+1,IF(ISNUMBER(Pay_Item_Search_Text),0,IF(ISNUMBER(SEARCH(Pay_Item_Search_Text,H3495)),MAX(G$4:$G3494)+1,0))),IF(ISNUMBER(Pay_Item_Search_Text),0,IF(ISNUMBER(SEARCH(Pay_Item_Search_Text,H3495)),MAX(G$4:$G3494)+1,0)))</f>
        <v>3491</v>
      </c>
      <c r="H3495" s="1" t="str">
        <f>IF(Table_PayItems[[#This Row],[Description]]="_","_ Unique Item - "&amp;Table_PayItems[[#This Row],[Item]]&amp;" - $"&amp;Table_PayItems[[#This Row],[Unit]],Table_PayItems[[#This Row],[Description]]&amp;" - $"&amp;Table_PayItems[[#This Row],[Unit]])</f>
        <v>Mh, Precast Tee, Cl V, 66 inch - $Ea</v>
      </c>
      <c r="I3495" s="29" t="str">
        <f>IFERROR(VLOOKUP(ROWS($M$5:M3495),Table_PayItems[[Search Key]:[Concentrated Name]],2,FALSE),"")</f>
        <v>Mh, Precast Tee, Cl V, 66 inch - $Ea</v>
      </c>
      <c r="J3495" s="1"/>
      <c r="K3495" s="1"/>
      <c r="L3495" s="22">
        <f>IF(ISNUMBER(SEARCH(Pay_Item_Search_Text_2,M3495)),MAX($L$4:L3494)+1,0)</f>
        <v>0</v>
      </c>
      <c r="M3495" s="1" t="str">
        <f>IFERROR(VLOOKUP(ROWS($M$5:M3495),Table_PayItems[[Search Key]:[Concentrated Name]],2,FALSE),"")</f>
        <v>Mh, Precast Tee, Cl V, 66 inch - $Ea</v>
      </c>
      <c r="N3495" s="1" t="str">
        <f>IFERROR(VLOOKUP(ROWS($M$5:N3495),$L$5:$M$7000,2,FALSE),"")</f>
        <v/>
      </c>
      <c r="O3495" s="1" t="str">
        <f>IFERROR(VLOOKUP(ROWS($O$5:O3495),$K$5:$L$7000,2,FALSE),"")</f>
        <v/>
      </c>
    </row>
    <row r="3496" spans="2:15" ht="15" customHeight="1" x14ac:dyDescent="0.25">
      <c r="B3496" s="178" t="s">
        <v>10239</v>
      </c>
      <c r="C3496" s="178" t="s">
        <v>88</v>
      </c>
      <c r="D3496" s="178" t="s">
        <v>2283</v>
      </c>
      <c r="E3496" s="178" t="s">
        <v>17</v>
      </c>
      <c r="F3496" s="178" t="s">
        <v>17</v>
      </c>
      <c r="G3496" s="1">
        <f>IF(ISNUMBER(Pay_Item_Search_Text),IF(ISNUMBER(IF(FIND(Pay_Item_Search_Text,B3496)=1,1, "FALSE")),MAX(G$4:$G3495)+1,IF(ISNUMBER(Pay_Item_Search_Text),0,IF(ISNUMBER(SEARCH(Pay_Item_Search_Text,H3496)),MAX(G$4:$G3495)+1,0))),IF(ISNUMBER(Pay_Item_Search_Text),0,IF(ISNUMBER(SEARCH(Pay_Item_Search_Text,H3496)),MAX(G$4:$G3495)+1,0)))</f>
        <v>3492</v>
      </c>
      <c r="H3496" s="1" t="str">
        <f>IF(Table_PayItems[[#This Row],[Description]]="_","_ Unique Item - "&amp;Table_PayItems[[#This Row],[Item]]&amp;" - $"&amp;Table_PayItems[[#This Row],[Unit]],Table_PayItems[[#This Row],[Description]]&amp;" - $"&amp;Table_PayItems[[#This Row],[Unit]])</f>
        <v>Mh, Precast Tee, Cl V, 72 inch - $Ea</v>
      </c>
      <c r="I3496" s="29" t="str">
        <f>IFERROR(VLOOKUP(ROWS($M$5:M3496),Table_PayItems[[Search Key]:[Concentrated Name]],2,FALSE),"")</f>
        <v>Mh, Precast Tee, Cl V, 72 inch - $Ea</v>
      </c>
      <c r="J3496" s="1"/>
      <c r="K3496" s="1"/>
      <c r="L3496" s="22">
        <f>IF(ISNUMBER(SEARCH(Pay_Item_Search_Text_2,M3496)),MAX($L$4:L3495)+1,0)</f>
        <v>0</v>
      </c>
      <c r="M3496" s="1" t="str">
        <f>IFERROR(VLOOKUP(ROWS($M$5:M3496),Table_PayItems[[Search Key]:[Concentrated Name]],2,FALSE),"")</f>
        <v>Mh, Precast Tee, Cl V, 72 inch - $Ea</v>
      </c>
      <c r="N3496" s="1" t="str">
        <f>IFERROR(VLOOKUP(ROWS($M$5:N3496),$L$5:$M$7000,2,FALSE),"")</f>
        <v/>
      </c>
      <c r="O3496" s="1" t="str">
        <f>IFERROR(VLOOKUP(ROWS($O$5:O3496),$K$5:$L$7000,2,FALSE),"")</f>
        <v/>
      </c>
    </row>
    <row r="3497" spans="2:15" ht="15" customHeight="1" x14ac:dyDescent="0.25">
      <c r="B3497" s="178" t="s">
        <v>10240</v>
      </c>
      <c r="C3497" s="178" t="s">
        <v>88</v>
      </c>
      <c r="D3497" s="178" t="s">
        <v>2284</v>
      </c>
      <c r="E3497" s="178" t="s">
        <v>17</v>
      </c>
      <c r="F3497" s="178" t="s">
        <v>17</v>
      </c>
      <c r="G3497" s="1">
        <f>IF(ISNUMBER(Pay_Item_Search_Text),IF(ISNUMBER(IF(FIND(Pay_Item_Search_Text,B3497)=1,1, "FALSE")),MAX(G$4:$G3496)+1,IF(ISNUMBER(Pay_Item_Search_Text),0,IF(ISNUMBER(SEARCH(Pay_Item_Search_Text,H3497)),MAX(G$4:$G3496)+1,0))),IF(ISNUMBER(Pay_Item_Search_Text),0,IF(ISNUMBER(SEARCH(Pay_Item_Search_Text,H3497)),MAX(G$4:$G3496)+1,0)))</f>
        <v>3493</v>
      </c>
      <c r="H3497" s="1" t="str">
        <f>IF(Table_PayItems[[#This Row],[Description]]="_","_ Unique Item - "&amp;Table_PayItems[[#This Row],[Item]]&amp;" - $"&amp;Table_PayItems[[#This Row],[Unit]],Table_PayItems[[#This Row],[Description]]&amp;" - $"&amp;Table_PayItems[[#This Row],[Unit]])</f>
        <v>Mh, Precast Tee, Cl V, 78 inch - $Ea</v>
      </c>
      <c r="I3497" s="29" t="str">
        <f>IFERROR(VLOOKUP(ROWS($M$5:M3497),Table_PayItems[[Search Key]:[Concentrated Name]],2,FALSE),"")</f>
        <v>Mh, Precast Tee, Cl V, 78 inch - $Ea</v>
      </c>
      <c r="J3497" s="1"/>
      <c r="K3497" s="1"/>
      <c r="L3497" s="22">
        <f>IF(ISNUMBER(SEARCH(Pay_Item_Search_Text_2,M3497)),MAX($L$4:L3496)+1,0)</f>
        <v>0</v>
      </c>
      <c r="M3497" s="1" t="str">
        <f>IFERROR(VLOOKUP(ROWS($M$5:M3497),Table_PayItems[[Search Key]:[Concentrated Name]],2,FALSE),"")</f>
        <v>Mh, Precast Tee, Cl V, 78 inch - $Ea</v>
      </c>
      <c r="N3497" s="1" t="str">
        <f>IFERROR(VLOOKUP(ROWS($M$5:N3497),$L$5:$M$7000,2,FALSE),"")</f>
        <v/>
      </c>
      <c r="O3497" s="1" t="str">
        <f>IFERROR(VLOOKUP(ROWS($O$5:O3497),$K$5:$L$7000,2,FALSE),"")</f>
        <v/>
      </c>
    </row>
    <row r="3498" spans="2:15" ht="15" customHeight="1" x14ac:dyDescent="0.25">
      <c r="B3498" s="178" t="s">
        <v>10241</v>
      </c>
      <c r="C3498" s="178" t="s">
        <v>88</v>
      </c>
      <c r="D3498" s="178" t="s">
        <v>2285</v>
      </c>
      <c r="E3498" s="178" t="s">
        <v>17</v>
      </c>
      <c r="F3498" s="178" t="s">
        <v>17</v>
      </c>
      <c r="G3498" s="1">
        <f>IF(ISNUMBER(Pay_Item_Search_Text),IF(ISNUMBER(IF(FIND(Pay_Item_Search_Text,B3498)=1,1, "FALSE")),MAX(G$4:$G3497)+1,IF(ISNUMBER(Pay_Item_Search_Text),0,IF(ISNUMBER(SEARCH(Pay_Item_Search_Text,H3498)),MAX(G$4:$G3497)+1,0))),IF(ISNUMBER(Pay_Item_Search_Text),0,IF(ISNUMBER(SEARCH(Pay_Item_Search_Text,H3498)),MAX(G$4:$G3497)+1,0)))</f>
        <v>3494</v>
      </c>
      <c r="H3498" s="1" t="str">
        <f>IF(Table_PayItems[[#This Row],[Description]]="_","_ Unique Item - "&amp;Table_PayItems[[#This Row],[Item]]&amp;" - $"&amp;Table_PayItems[[#This Row],[Unit]],Table_PayItems[[#This Row],[Description]]&amp;" - $"&amp;Table_PayItems[[#This Row],[Unit]])</f>
        <v>Mh, Precast Tee, Cl V, 84 inch - $Ea</v>
      </c>
      <c r="I3498" s="29" t="str">
        <f>IFERROR(VLOOKUP(ROWS($M$5:M3498),Table_PayItems[[Search Key]:[Concentrated Name]],2,FALSE),"")</f>
        <v>Mh, Precast Tee, Cl V, 84 inch - $Ea</v>
      </c>
      <c r="J3498" s="1"/>
      <c r="K3498" s="1"/>
      <c r="L3498" s="22">
        <f>IF(ISNUMBER(SEARCH(Pay_Item_Search_Text_2,M3498)),MAX($L$4:L3497)+1,0)</f>
        <v>0</v>
      </c>
      <c r="M3498" s="1" t="str">
        <f>IFERROR(VLOOKUP(ROWS($M$5:M3498),Table_PayItems[[Search Key]:[Concentrated Name]],2,FALSE),"")</f>
        <v>Mh, Precast Tee, Cl V, 84 inch - $Ea</v>
      </c>
      <c r="N3498" s="1" t="str">
        <f>IFERROR(VLOOKUP(ROWS($M$5:N3498),$L$5:$M$7000,2,FALSE),"")</f>
        <v/>
      </c>
      <c r="O3498" s="1" t="str">
        <f>IFERROR(VLOOKUP(ROWS($O$5:O3498),$K$5:$L$7000,2,FALSE),"")</f>
        <v/>
      </c>
    </row>
    <row r="3499" spans="2:15" ht="15" customHeight="1" x14ac:dyDescent="0.25">
      <c r="B3499" s="178" t="s">
        <v>10242</v>
      </c>
      <c r="C3499" s="178" t="s">
        <v>88</v>
      </c>
      <c r="D3499" s="178" t="s">
        <v>2286</v>
      </c>
      <c r="E3499" s="178" t="s">
        <v>17</v>
      </c>
      <c r="F3499" s="178" t="s">
        <v>17</v>
      </c>
      <c r="G3499" s="1">
        <f>IF(ISNUMBER(Pay_Item_Search_Text),IF(ISNUMBER(IF(FIND(Pay_Item_Search_Text,B3499)=1,1, "FALSE")),MAX(G$4:$G3498)+1,IF(ISNUMBER(Pay_Item_Search_Text),0,IF(ISNUMBER(SEARCH(Pay_Item_Search_Text,H3499)),MAX(G$4:$G3498)+1,0))),IF(ISNUMBER(Pay_Item_Search_Text),0,IF(ISNUMBER(SEARCH(Pay_Item_Search_Text,H3499)),MAX(G$4:$G3498)+1,0)))</f>
        <v>3495</v>
      </c>
      <c r="H3499" s="1" t="str">
        <f>IF(Table_PayItems[[#This Row],[Description]]="_","_ Unique Item - "&amp;Table_PayItems[[#This Row],[Item]]&amp;" - $"&amp;Table_PayItems[[#This Row],[Unit]],Table_PayItems[[#This Row],[Description]]&amp;" - $"&amp;Table_PayItems[[#This Row],[Unit]])</f>
        <v>Mh, Precast Tee, Cl V, 90 inch - $Ea</v>
      </c>
      <c r="I3499" s="29" t="str">
        <f>IFERROR(VLOOKUP(ROWS($M$5:M3499),Table_PayItems[[Search Key]:[Concentrated Name]],2,FALSE),"")</f>
        <v>Mh, Precast Tee, Cl V, 90 inch - $Ea</v>
      </c>
      <c r="J3499" s="1"/>
      <c r="K3499" s="1"/>
      <c r="L3499" s="22">
        <f>IF(ISNUMBER(SEARCH(Pay_Item_Search_Text_2,M3499)),MAX($L$4:L3498)+1,0)</f>
        <v>737</v>
      </c>
      <c r="M3499" s="1" t="str">
        <f>IFERROR(VLOOKUP(ROWS($M$5:M3499),Table_PayItems[[Search Key]:[Concentrated Name]],2,FALSE),"")</f>
        <v>Mh, Precast Tee, Cl V, 90 inch - $Ea</v>
      </c>
      <c r="N3499" s="1" t="str">
        <f>IFERROR(VLOOKUP(ROWS($M$5:N3499),$L$5:$M$7000,2,FALSE),"")</f>
        <v/>
      </c>
      <c r="O3499" s="1" t="str">
        <f>IFERROR(VLOOKUP(ROWS($O$5:O3499),$K$5:$L$7000,2,FALSE),"")</f>
        <v/>
      </c>
    </row>
    <row r="3500" spans="2:15" ht="15" customHeight="1" x14ac:dyDescent="0.25">
      <c r="B3500" s="178" t="s">
        <v>10243</v>
      </c>
      <c r="C3500" s="178" t="s">
        <v>88</v>
      </c>
      <c r="D3500" s="178" t="s">
        <v>2287</v>
      </c>
      <c r="E3500" s="178" t="s">
        <v>17</v>
      </c>
      <c r="F3500" s="178" t="s">
        <v>17</v>
      </c>
      <c r="G3500" s="1">
        <f>IF(ISNUMBER(Pay_Item_Search_Text),IF(ISNUMBER(IF(FIND(Pay_Item_Search_Text,B3500)=1,1, "FALSE")),MAX(G$4:$G3499)+1,IF(ISNUMBER(Pay_Item_Search_Text),0,IF(ISNUMBER(SEARCH(Pay_Item_Search_Text,H3500)),MAX(G$4:$G3499)+1,0))),IF(ISNUMBER(Pay_Item_Search_Text),0,IF(ISNUMBER(SEARCH(Pay_Item_Search_Text,H3500)),MAX(G$4:$G3499)+1,0)))</f>
        <v>3496</v>
      </c>
      <c r="H3500" s="1" t="str">
        <f>IF(Table_PayItems[[#This Row],[Description]]="_","_ Unique Item - "&amp;Table_PayItems[[#This Row],[Item]]&amp;" - $"&amp;Table_PayItems[[#This Row],[Unit]],Table_PayItems[[#This Row],[Description]]&amp;" - $"&amp;Table_PayItems[[#This Row],[Unit]])</f>
        <v>Mh, Precast Tee, Cl V, 96 inch - $Ea</v>
      </c>
      <c r="I3500" s="29" t="str">
        <f>IFERROR(VLOOKUP(ROWS($M$5:M3500),Table_PayItems[[Search Key]:[Concentrated Name]],2,FALSE),"")</f>
        <v>Mh, Precast Tee, Cl V, 96 inch - $Ea</v>
      </c>
      <c r="J3500" s="1"/>
      <c r="K3500" s="1"/>
      <c r="L3500" s="22">
        <f>IF(ISNUMBER(SEARCH(Pay_Item_Search_Text_2,M3500)),MAX($L$4:L3499)+1,0)</f>
        <v>0</v>
      </c>
      <c r="M3500" s="1" t="str">
        <f>IFERROR(VLOOKUP(ROWS($M$5:M3500),Table_PayItems[[Search Key]:[Concentrated Name]],2,FALSE),"")</f>
        <v>Mh, Precast Tee, Cl V, 96 inch - $Ea</v>
      </c>
      <c r="N3500" s="1" t="str">
        <f>IFERROR(VLOOKUP(ROWS($M$5:N3500),$L$5:$M$7000,2,FALSE),"")</f>
        <v/>
      </c>
      <c r="O3500" s="1" t="str">
        <f>IFERROR(VLOOKUP(ROWS($O$5:O3500),$K$5:$L$7000,2,FALSE),"")</f>
        <v/>
      </c>
    </row>
    <row r="3501" spans="2:15" ht="15" customHeight="1" x14ac:dyDescent="0.25">
      <c r="B3501" s="178" t="s">
        <v>10511</v>
      </c>
      <c r="C3501" s="178" t="s">
        <v>189</v>
      </c>
      <c r="D3501" s="178" t="s">
        <v>2537</v>
      </c>
      <c r="E3501" s="178" t="s">
        <v>17</v>
      </c>
      <c r="F3501" s="178" t="s">
        <v>17</v>
      </c>
      <c r="G3501" s="1">
        <f>IF(ISNUMBER(Pay_Item_Search_Text),IF(ISNUMBER(IF(FIND(Pay_Item_Search_Text,B3501)=1,1, "FALSE")),MAX(G$4:$G3500)+1,IF(ISNUMBER(Pay_Item_Search_Text),0,IF(ISNUMBER(SEARCH(Pay_Item_Search_Text,H3501)),MAX(G$4:$G3500)+1,0))),IF(ISNUMBER(Pay_Item_Search_Text),0,IF(ISNUMBER(SEARCH(Pay_Item_Search_Text,H3501)),MAX(G$4:$G3500)+1,0)))</f>
        <v>3497</v>
      </c>
      <c r="H3501" s="1" t="str">
        <f>IF(Table_PayItems[[#This Row],[Description]]="_","_ Unique Item - "&amp;Table_PayItems[[#This Row],[Item]]&amp;" - $"&amp;Table_PayItems[[#This Row],[Unit]],Table_PayItems[[#This Row],[Description]]&amp;" - $"&amp;Table_PayItems[[#This Row],[Unit]])</f>
        <v>Micro-Surface, Rutfilling - $Ton</v>
      </c>
      <c r="I3501" s="29" t="str">
        <f>IFERROR(VLOOKUP(ROWS($M$5:M3501),Table_PayItems[[Search Key]:[Concentrated Name]],2,FALSE),"")</f>
        <v>Micro-Surface, Rutfilling - $Ton</v>
      </c>
      <c r="J3501" s="1"/>
      <c r="K3501" s="1"/>
      <c r="L3501" s="22">
        <f>IF(ISNUMBER(SEARCH(Pay_Item_Search_Text_2,M3501)),MAX($L$4:L3500)+1,0)</f>
        <v>0</v>
      </c>
      <c r="M3501" s="1" t="str">
        <f>IFERROR(VLOOKUP(ROWS($M$5:M3501),Table_PayItems[[Search Key]:[Concentrated Name]],2,FALSE),"")</f>
        <v>Micro-Surface, Rutfilling - $Ton</v>
      </c>
      <c r="N3501" s="1" t="str">
        <f>IFERROR(VLOOKUP(ROWS($M$5:N3501),$L$5:$M$7000,2,FALSE),"")</f>
        <v/>
      </c>
      <c r="O3501" s="1" t="str">
        <f>IFERROR(VLOOKUP(ROWS($O$5:O3501),$K$5:$L$7000,2,FALSE),"")</f>
        <v/>
      </c>
    </row>
    <row r="3502" spans="2:15" ht="15" customHeight="1" x14ac:dyDescent="0.25">
      <c r="B3502" s="178" t="s">
        <v>10512</v>
      </c>
      <c r="C3502" s="178" t="s">
        <v>123</v>
      </c>
      <c r="D3502" s="178" t="s">
        <v>2538</v>
      </c>
      <c r="E3502" s="178" t="s">
        <v>17</v>
      </c>
      <c r="F3502" s="178" t="s">
        <v>17</v>
      </c>
      <c r="G3502" s="1">
        <f>IF(ISNUMBER(Pay_Item_Search_Text),IF(ISNUMBER(IF(FIND(Pay_Item_Search_Text,B3502)=1,1, "FALSE")),MAX(G$4:$G3501)+1,IF(ISNUMBER(Pay_Item_Search_Text),0,IF(ISNUMBER(SEARCH(Pay_Item_Search_Text,H3502)),MAX(G$4:$G3501)+1,0))),IF(ISNUMBER(Pay_Item_Search_Text),0,IF(ISNUMBER(SEARCH(Pay_Item_Search_Text,H3502)),MAX(G$4:$G3501)+1,0)))</f>
        <v>3498</v>
      </c>
      <c r="H3502" s="1" t="str">
        <f>IF(Table_PayItems[[#This Row],[Description]]="_","_ Unique Item - "&amp;Table_PayItems[[#This Row],[Item]]&amp;" - $"&amp;Table_PayItems[[#This Row],[Unit]],Table_PayItems[[#This Row],[Description]]&amp;" - $"&amp;Table_PayItems[[#This Row],[Unit]])</f>
        <v>Micro-Surface, Single Cse - $Syd</v>
      </c>
      <c r="I3502" s="29" t="str">
        <f>IFERROR(VLOOKUP(ROWS($M$5:M3502),Table_PayItems[[Search Key]:[Concentrated Name]],2,FALSE),"")</f>
        <v>Micro-Surface, Single Cse - $Syd</v>
      </c>
      <c r="J3502" s="1"/>
      <c r="K3502" s="1"/>
      <c r="L3502" s="22">
        <f>IF(ISNUMBER(SEARCH(Pay_Item_Search_Text_2,M3502)),MAX($L$4:L3501)+1,0)</f>
        <v>0</v>
      </c>
      <c r="M3502" s="1" t="str">
        <f>IFERROR(VLOOKUP(ROWS($M$5:M3502),Table_PayItems[[Search Key]:[Concentrated Name]],2,FALSE),"")</f>
        <v>Micro-Surface, Single Cse - $Syd</v>
      </c>
      <c r="N3502" s="1" t="str">
        <f>IFERROR(VLOOKUP(ROWS($M$5:N3502),$L$5:$M$7000,2,FALSE),"")</f>
        <v/>
      </c>
      <c r="O3502" s="1" t="str">
        <f>IFERROR(VLOOKUP(ROWS($O$5:O3502),$K$5:$L$7000,2,FALSE),"")</f>
        <v/>
      </c>
    </row>
    <row r="3503" spans="2:15" ht="15" customHeight="1" x14ac:dyDescent="0.25">
      <c r="B3503" s="178" t="s">
        <v>10513</v>
      </c>
      <c r="C3503" s="178" t="s">
        <v>123</v>
      </c>
      <c r="D3503" s="178" t="s">
        <v>2539</v>
      </c>
      <c r="E3503" s="178" t="s">
        <v>2540</v>
      </c>
      <c r="F3503" s="178" t="s">
        <v>17</v>
      </c>
      <c r="G3503" s="1">
        <f>IF(ISNUMBER(Pay_Item_Search_Text),IF(ISNUMBER(IF(FIND(Pay_Item_Search_Text,B3503)=1,1, "FALSE")),MAX(G$4:$G3502)+1,IF(ISNUMBER(Pay_Item_Search_Text),0,IF(ISNUMBER(SEARCH(Pay_Item_Search_Text,H3503)),MAX(G$4:$G3502)+1,0))),IF(ISNUMBER(Pay_Item_Search_Text),0,IF(ISNUMBER(SEARCH(Pay_Item_Search_Text,H3503)),MAX(G$4:$G3502)+1,0)))</f>
        <v>3499</v>
      </c>
      <c r="H3503" s="1" t="str">
        <f>IF(Table_PayItems[[#This Row],[Description]]="_","_ Unique Item - "&amp;Table_PayItems[[#This Row],[Item]]&amp;" - $"&amp;Table_PayItems[[#This Row],[Unit]],Table_PayItems[[#This Row],[Description]]&amp;" - $"&amp;Table_PayItems[[#This Row],[Unit]])</f>
        <v>Micro-Surface, Single Cse, Warranty - $Syd</v>
      </c>
      <c r="I3503" s="29" t="str">
        <f>IFERROR(VLOOKUP(ROWS($M$5:M3503),Table_PayItems[[Search Key]:[Concentrated Name]],2,FALSE),"")</f>
        <v>Micro-Surface, Single Cse, Warranty - $Syd</v>
      </c>
      <c r="J3503" s="1"/>
      <c r="K3503" s="1"/>
      <c r="L3503" s="22">
        <f>IF(ISNUMBER(SEARCH(Pay_Item_Search_Text_2,M3503)),MAX($L$4:L3502)+1,0)</f>
        <v>0</v>
      </c>
      <c r="M3503" s="1" t="str">
        <f>IFERROR(VLOOKUP(ROWS($M$5:M3503),Table_PayItems[[Search Key]:[Concentrated Name]],2,FALSE),"")</f>
        <v>Micro-Surface, Single Cse, Warranty - $Syd</v>
      </c>
      <c r="N3503" s="1" t="str">
        <f>IFERROR(VLOOKUP(ROWS($M$5:N3503),$L$5:$M$7000,2,FALSE),"")</f>
        <v/>
      </c>
      <c r="O3503" s="1" t="str">
        <f>IFERROR(VLOOKUP(ROWS($O$5:O3503),$K$5:$L$7000,2,FALSE),"")</f>
        <v/>
      </c>
    </row>
    <row r="3504" spans="2:15" ht="15" customHeight="1" x14ac:dyDescent="0.25">
      <c r="B3504" s="178" t="s">
        <v>10510</v>
      </c>
      <c r="C3504" s="178" t="s">
        <v>123</v>
      </c>
      <c r="D3504" s="178" t="s">
        <v>2536</v>
      </c>
      <c r="E3504" s="178" t="s">
        <v>17</v>
      </c>
      <c r="F3504" s="178" t="s">
        <v>17</v>
      </c>
      <c r="G3504" s="1">
        <f>IF(ISNUMBER(Pay_Item_Search_Text),IF(ISNUMBER(IF(FIND(Pay_Item_Search_Text,B3504)=1,1, "FALSE")),MAX(G$4:$G3503)+1,IF(ISNUMBER(Pay_Item_Search_Text),0,IF(ISNUMBER(SEARCH(Pay_Item_Search_Text,H3504)),MAX(G$4:$G3503)+1,0))),IF(ISNUMBER(Pay_Item_Search_Text),0,IF(ISNUMBER(SEARCH(Pay_Item_Search_Text,H3504)),MAX(G$4:$G3503)+1,0)))</f>
        <v>3500</v>
      </c>
      <c r="H3504" s="1" t="str">
        <f>IF(Table_PayItems[[#This Row],[Description]]="_","_ Unique Item - "&amp;Table_PayItems[[#This Row],[Item]]&amp;" - $"&amp;Table_PayItems[[#This Row],[Unit]],Table_PayItems[[#This Row],[Description]]&amp;" - $"&amp;Table_PayItems[[#This Row],[Unit]])</f>
        <v>Micro-Surface, Std - $Syd</v>
      </c>
      <c r="I3504" s="29" t="str">
        <f>IFERROR(VLOOKUP(ROWS($M$5:M3504),Table_PayItems[[Search Key]:[Concentrated Name]],2,FALSE),"")</f>
        <v>Micro-Surface, Std - $Syd</v>
      </c>
      <c r="J3504" s="1"/>
      <c r="K3504" s="1"/>
      <c r="L3504" s="22">
        <f>IF(ISNUMBER(SEARCH(Pay_Item_Search_Text_2,M3504)),MAX($L$4:L3503)+1,0)</f>
        <v>0</v>
      </c>
      <c r="M3504" s="1" t="str">
        <f>IFERROR(VLOOKUP(ROWS($M$5:M3504),Table_PayItems[[Search Key]:[Concentrated Name]],2,FALSE),"")</f>
        <v>Micro-Surface, Std - $Syd</v>
      </c>
      <c r="N3504" s="1" t="str">
        <f>IFERROR(VLOOKUP(ROWS($M$5:N3504),$L$5:$M$7000,2,FALSE),"")</f>
        <v/>
      </c>
      <c r="O3504" s="1" t="str">
        <f>IFERROR(VLOOKUP(ROWS($O$5:O3504),$K$5:$L$7000,2,FALSE),"")</f>
        <v/>
      </c>
    </row>
    <row r="3505" spans="2:15" ht="15" customHeight="1" x14ac:dyDescent="0.25">
      <c r="B3505" s="178" t="s">
        <v>10514</v>
      </c>
      <c r="C3505" s="178" t="s">
        <v>123</v>
      </c>
      <c r="D3505" s="178" t="s">
        <v>2541</v>
      </c>
      <c r="E3505" s="178" t="s">
        <v>2540</v>
      </c>
      <c r="F3505" s="178" t="s">
        <v>17</v>
      </c>
      <c r="G3505" s="1">
        <f>IF(ISNUMBER(Pay_Item_Search_Text),IF(ISNUMBER(IF(FIND(Pay_Item_Search_Text,B3505)=1,1, "FALSE")),MAX(G$4:$G3504)+1,IF(ISNUMBER(Pay_Item_Search_Text),0,IF(ISNUMBER(SEARCH(Pay_Item_Search_Text,H3505)),MAX(G$4:$G3504)+1,0))),IF(ISNUMBER(Pay_Item_Search_Text),0,IF(ISNUMBER(SEARCH(Pay_Item_Search_Text,H3505)),MAX(G$4:$G3504)+1,0)))</f>
        <v>3501</v>
      </c>
      <c r="H3505" s="1" t="str">
        <f>IF(Table_PayItems[[#This Row],[Description]]="_","_ Unique Item - "&amp;Table_PayItems[[#This Row],[Item]]&amp;" - $"&amp;Table_PayItems[[#This Row],[Unit]],Table_PayItems[[#This Row],[Description]]&amp;" - $"&amp;Table_PayItems[[#This Row],[Unit]])</f>
        <v>Micro-Surface, Warranty - $Syd</v>
      </c>
      <c r="I3505" s="29" t="str">
        <f>IFERROR(VLOOKUP(ROWS($M$5:M3505),Table_PayItems[[Search Key]:[Concentrated Name]],2,FALSE),"")</f>
        <v>Micro-Surface, Warranty - $Syd</v>
      </c>
      <c r="J3505" s="1"/>
      <c r="K3505" s="1"/>
      <c r="L3505" s="22">
        <f>IF(ISNUMBER(SEARCH(Pay_Item_Search_Text_2,M3505)),MAX($L$4:L3504)+1,0)</f>
        <v>0</v>
      </c>
      <c r="M3505" s="1" t="str">
        <f>IFERROR(VLOOKUP(ROWS($M$5:M3505),Table_PayItems[[Search Key]:[Concentrated Name]],2,FALSE),"")</f>
        <v>Micro-Surface, Warranty - $Syd</v>
      </c>
      <c r="N3505" s="1" t="str">
        <f>IFERROR(VLOOKUP(ROWS($M$5:N3505),$L$5:$M$7000,2,FALSE),"")</f>
        <v/>
      </c>
      <c r="O3505" s="1" t="str">
        <f>IFERROR(VLOOKUP(ROWS($O$5:O3505),$K$5:$L$7000,2,FALSE),"")</f>
        <v/>
      </c>
    </row>
    <row r="3506" spans="2:15" ht="15" customHeight="1" x14ac:dyDescent="0.25">
      <c r="B3506" s="178" t="s">
        <v>14445</v>
      </c>
      <c r="C3506" s="178" t="s">
        <v>88</v>
      </c>
      <c r="D3506" s="178" t="s">
        <v>5320</v>
      </c>
      <c r="E3506" s="178" t="s">
        <v>5649</v>
      </c>
      <c r="F3506" s="178" t="s">
        <v>17</v>
      </c>
      <c r="G3506" s="1">
        <f>IF(ISNUMBER(Pay_Item_Search_Text),IF(ISNUMBER(IF(FIND(Pay_Item_Search_Text,B3506)=1,1, "FALSE")),MAX(G$4:$G3505)+1,IF(ISNUMBER(Pay_Item_Search_Text),0,IF(ISNUMBER(SEARCH(Pay_Item_Search_Text,H3506)),MAX(G$4:$G3505)+1,0))),IF(ISNUMBER(Pay_Item_Search_Text),0,IF(ISNUMBER(SEARCH(Pay_Item_Search_Text,H3506)),MAX(G$4:$G3505)+1,0)))</f>
        <v>3502</v>
      </c>
      <c r="H3506" s="1" t="str">
        <f>IF(Table_PayItems[[#This Row],[Description]]="_","_ Unique Item - "&amp;Table_PayItems[[#This Row],[Item]]&amp;" - $"&amp;Table_PayItems[[#This Row],[Unit]],Table_PayItems[[#This Row],[Description]]&amp;" - $"&amp;Table_PayItems[[#This Row],[Unit]])</f>
        <v>Microwave Vehicle Detection System - $Ea</v>
      </c>
      <c r="I3506" s="29" t="str">
        <f>IFERROR(VLOOKUP(ROWS($M$5:M3506),Table_PayItems[[Search Key]:[Concentrated Name]],2,FALSE),"")</f>
        <v>Microwave Vehicle Detection System - $Ea</v>
      </c>
      <c r="J3506" s="1"/>
      <c r="K3506" s="1"/>
      <c r="L3506" s="22">
        <f>IF(ISNUMBER(SEARCH(Pay_Item_Search_Text_2,M3506)),MAX($L$4:L3505)+1,0)</f>
        <v>0</v>
      </c>
      <c r="M3506" s="1" t="str">
        <f>IFERROR(VLOOKUP(ROWS($M$5:M3506),Table_PayItems[[Search Key]:[Concentrated Name]],2,FALSE),"")</f>
        <v>Microwave Vehicle Detection System - $Ea</v>
      </c>
      <c r="N3506" s="1" t="str">
        <f>IFERROR(VLOOKUP(ROWS($M$5:N3506),$L$5:$M$7000,2,FALSE),"")</f>
        <v/>
      </c>
      <c r="O3506" s="1" t="str">
        <f>IFERROR(VLOOKUP(ROWS($O$5:O3506),$K$5:$L$7000,2,FALSE),"")</f>
        <v/>
      </c>
    </row>
    <row r="3507" spans="2:15" ht="15" customHeight="1" x14ac:dyDescent="0.25">
      <c r="B3507" s="178" t="s">
        <v>14447</v>
      </c>
      <c r="C3507" s="178" t="s">
        <v>88</v>
      </c>
      <c r="D3507" s="178" t="s">
        <v>5322</v>
      </c>
      <c r="E3507" s="178" t="s">
        <v>5649</v>
      </c>
      <c r="F3507" s="178" t="s">
        <v>17</v>
      </c>
      <c r="G3507" s="1">
        <f>IF(ISNUMBER(Pay_Item_Search_Text),IF(ISNUMBER(IF(FIND(Pay_Item_Search_Text,B3507)=1,1, "FALSE")),MAX(G$4:$G3506)+1,IF(ISNUMBER(Pay_Item_Search_Text),0,IF(ISNUMBER(SEARCH(Pay_Item_Search_Text,H3507)),MAX(G$4:$G3506)+1,0))),IF(ISNUMBER(Pay_Item_Search_Text),0,IF(ISNUMBER(SEARCH(Pay_Item_Search_Text,H3507)),MAX(G$4:$G3506)+1,0)))</f>
        <v>3503</v>
      </c>
      <c r="H3507" s="1" t="str">
        <f>IF(Table_PayItems[[#This Row],[Description]]="_","_ Unique Item - "&amp;Table_PayItems[[#This Row],[Item]]&amp;" - $"&amp;Table_PayItems[[#This Row],[Unit]],Table_PayItems[[#This Row],[Description]]&amp;" - $"&amp;Table_PayItems[[#This Row],[Unit]])</f>
        <v>Microwave Vehicle Detection System, Install Salv - $Ea</v>
      </c>
      <c r="I3507" s="29" t="str">
        <f>IFERROR(VLOOKUP(ROWS($M$5:M3507),Table_PayItems[[Search Key]:[Concentrated Name]],2,FALSE),"")</f>
        <v>Microwave Vehicle Detection System, Install Salv - $Ea</v>
      </c>
      <c r="J3507" s="1"/>
      <c r="K3507" s="1"/>
      <c r="L3507" s="22">
        <f>IF(ISNUMBER(SEARCH(Pay_Item_Search_Text_2,M3507)),MAX($L$4:L3506)+1,0)</f>
        <v>0</v>
      </c>
      <c r="M3507" s="1" t="str">
        <f>IFERROR(VLOOKUP(ROWS($M$5:M3507),Table_PayItems[[Search Key]:[Concentrated Name]],2,FALSE),"")</f>
        <v>Microwave Vehicle Detection System, Install Salv - $Ea</v>
      </c>
      <c r="N3507" s="1" t="str">
        <f>IFERROR(VLOOKUP(ROWS($M$5:N3507),$L$5:$M$7000,2,FALSE),"")</f>
        <v/>
      </c>
      <c r="O3507" s="1" t="str">
        <f>IFERROR(VLOOKUP(ROWS($O$5:O3507),$K$5:$L$7000,2,FALSE),"")</f>
        <v/>
      </c>
    </row>
    <row r="3508" spans="2:15" ht="15" customHeight="1" x14ac:dyDescent="0.25">
      <c r="B3508" s="178" t="s">
        <v>14446</v>
      </c>
      <c r="C3508" s="178" t="s">
        <v>88</v>
      </c>
      <c r="D3508" s="178" t="s">
        <v>5321</v>
      </c>
      <c r="E3508" s="178" t="s">
        <v>5649</v>
      </c>
      <c r="F3508" s="178" t="s">
        <v>17</v>
      </c>
      <c r="G3508" s="1">
        <f>IF(ISNUMBER(Pay_Item_Search_Text),IF(ISNUMBER(IF(FIND(Pay_Item_Search_Text,B3508)=1,1, "FALSE")),MAX(G$4:$G3507)+1,IF(ISNUMBER(Pay_Item_Search_Text),0,IF(ISNUMBER(SEARCH(Pay_Item_Search_Text,H3508)),MAX(G$4:$G3507)+1,0))),IF(ISNUMBER(Pay_Item_Search_Text),0,IF(ISNUMBER(SEARCH(Pay_Item_Search_Text,H3508)),MAX(G$4:$G3507)+1,0)))</f>
        <v>3504</v>
      </c>
      <c r="H3508" s="1" t="str">
        <f>IF(Table_PayItems[[#This Row],[Description]]="_","_ Unique Item - "&amp;Table_PayItems[[#This Row],[Item]]&amp;" - $"&amp;Table_PayItems[[#This Row],[Unit]],Table_PayItems[[#This Row],[Description]]&amp;" - $"&amp;Table_PayItems[[#This Row],[Unit]])</f>
        <v>Microwave Vehicle Detection System, Rem and Salv - $Ea</v>
      </c>
      <c r="I3508" s="29" t="str">
        <f>IFERROR(VLOOKUP(ROWS($M$5:M3508),Table_PayItems[[Search Key]:[Concentrated Name]],2,FALSE),"")</f>
        <v>Microwave Vehicle Detection System, Rem and Salv - $Ea</v>
      </c>
      <c r="J3508" s="1"/>
      <c r="K3508" s="1"/>
      <c r="L3508" s="22">
        <f>IF(ISNUMBER(SEARCH(Pay_Item_Search_Text_2,M3508)),MAX($L$4:L3507)+1,0)</f>
        <v>0</v>
      </c>
      <c r="M3508" s="1" t="str">
        <f>IFERROR(VLOOKUP(ROWS($M$5:M3508),Table_PayItems[[Search Key]:[Concentrated Name]],2,FALSE),"")</f>
        <v>Microwave Vehicle Detection System, Rem and Salv - $Ea</v>
      </c>
      <c r="N3508" s="1" t="str">
        <f>IFERROR(VLOOKUP(ROWS($M$5:N3508),$L$5:$M$7000,2,FALSE),"")</f>
        <v/>
      </c>
      <c r="O3508" s="1" t="str">
        <f>IFERROR(VLOOKUP(ROWS($O$5:O3508),$K$5:$L$7000,2,FALSE),"")</f>
        <v/>
      </c>
    </row>
    <row r="3509" spans="2:15" ht="15" customHeight="1" x14ac:dyDescent="0.25">
      <c r="B3509" s="178" t="s">
        <v>11955</v>
      </c>
      <c r="C3509" s="178" t="s">
        <v>16</v>
      </c>
      <c r="D3509" s="178" t="s">
        <v>8</v>
      </c>
      <c r="E3509" s="178" t="s">
        <v>6978</v>
      </c>
      <c r="F3509" s="178" t="s">
        <v>17</v>
      </c>
      <c r="G3509" s="1">
        <f>IF(ISNUMBER(Pay_Item_Search_Text),IF(ISNUMBER(IF(FIND(Pay_Item_Search_Text,B3509)=1,1, "FALSE")),MAX(G$4:$G3508)+1,IF(ISNUMBER(Pay_Item_Search_Text),0,IF(ISNUMBER(SEARCH(Pay_Item_Search_Text,H3509)),MAX(G$4:$G3508)+1,0))),IF(ISNUMBER(Pay_Item_Search_Text),0,IF(ISNUMBER(SEARCH(Pay_Item_Search_Text,H3509)),MAX(G$4:$G3508)+1,0)))</f>
        <v>3505</v>
      </c>
      <c r="H3509" s="1" t="str">
        <f>IF(Table_PayItems[[#This Row],[Description]]="_","_ Unique Item - "&amp;Table_PayItems[[#This Row],[Item]]&amp;" - $"&amp;Table_PayItems[[#This Row],[Unit]],Table_PayItems[[#This Row],[Description]]&amp;" - $"&amp;Table_PayItems[[#This Row],[Unit]])</f>
        <v>Minor Traf Devices - $LSUM</v>
      </c>
      <c r="I3509" s="29" t="str">
        <f>IFERROR(VLOOKUP(ROWS($M$5:M3509),Table_PayItems[[Search Key]:[Concentrated Name]],2,FALSE),"")</f>
        <v>Minor Traf Devices - $LSUM</v>
      </c>
      <c r="J3509" s="1"/>
      <c r="K3509" s="1"/>
      <c r="L3509" s="22">
        <f>IF(ISNUMBER(SEARCH(Pay_Item_Search_Text_2,M3509)),MAX($L$4:L3508)+1,0)</f>
        <v>0</v>
      </c>
      <c r="M3509" s="1" t="str">
        <f>IFERROR(VLOOKUP(ROWS($M$5:M3509),Table_PayItems[[Search Key]:[Concentrated Name]],2,FALSE),"")</f>
        <v>Minor Traf Devices - $LSUM</v>
      </c>
      <c r="N3509" s="1" t="str">
        <f>IFERROR(VLOOKUP(ROWS($M$5:N3509),$L$5:$M$7000,2,FALSE),"")</f>
        <v/>
      </c>
      <c r="O3509" s="1" t="str">
        <f>IFERROR(VLOOKUP(ROWS($O$5:O3509),$K$5:$L$7000,2,FALSE),"")</f>
        <v/>
      </c>
    </row>
    <row r="3510" spans="2:15" ht="15" customHeight="1" x14ac:dyDescent="0.25">
      <c r="B3510" s="178" t="s">
        <v>12878</v>
      </c>
      <c r="C3510" s="178" t="s">
        <v>88</v>
      </c>
      <c r="D3510" s="178" t="s">
        <v>7452</v>
      </c>
      <c r="E3510" s="178" t="s">
        <v>6993</v>
      </c>
      <c r="F3510" s="178" t="s">
        <v>17</v>
      </c>
      <c r="G3510" s="1">
        <f>IF(ISNUMBER(Pay_Item_Search_Text),IF(ISNUMBER(IF(FIND(Pay_Item_Search_Text,B3510)=1,1, "FALSE")),MAX(G$4:$G3509)+1,IF(ISNUMBER(Pay_Item_Search_Text),0,IF(ISNUMBER(SEARCH(Pay_Item_Search_Text,H3510)),MAX(G$4:$G3509)+1,0))),IF(ISNUMBER(Pay_Item_Search_Text),0,IF(ISNUMBER(SEARCH(Pay_Item_Search_Text,H3510)),MAX(G$4:$G3509)+1,0)))</f>
        <v>3506</v>
      </c>
      <c r="H3510" s="1" t="str">
        <f>IF(Table_PayItems[[#This Row],[Description]]="_","_ Unique Item - "&amp;Table_PayItems[[#This Row],[Item]]&amp;" - $"&amp;Table_PayItems[[#This Row],[Unit]],Table_PayItems[[#This Row],[Description]]&amp;" - $"&amp;Table_PayItems[[#This Row],[Unit]])</f>
        <v>Miscanthus sinensis Adagio, #1 cont. - $Ea</v>
      </c>
      <c r="I3510" s="29" t="str">
        <f>IFERROR(VLOOKUP(ROWS($M$5:M3510),Table_PayItems[[Search Key]:[Concentrated Name]],2,FALSE),"")</f>
        <v>Miscanthus sinensis Adagio, #1 cont. - $Ea</v>
      </c>
      <c r="J3510" s="1"/>
      <c r="K3510" s="1"/>
      <c r="L3510" s="22">
        <f>IF(ISNUMBER(SEARCH(Pay_Item_Search_Text_2,M3510)),MAX($L$4:L3509)+1,0)</f>
        <v>0</v>
      </c>
      <c r="M3510" s="1" t="str">
        <f>IFERROR(VLOOKUP(ROWS($M$5:M3510),Table_PayItems[[Search Key]:[Concentrated Name]],2,FALSE),"")</f>
        <v>Miscanthus sinensis Adagio, #1 cont. - $Ea</v>
      </c>
      <c r="N3510" s="1" t="str">
        <f>IFERROR(VLOOKUP(ROWS($M$5:N3510),$L$5:$M$7000,2,FALSE),"")</f>
        <v/>
      </c>
      <c r="O3510" s="1" t="str">
        <f>IFERROR(VLOOKUP(ROWS($O$5:O3510),$K$5:$L$7000,2,FALSE),"")</f>
        <v/>
      </c>
    </row>
    <row r="3511" spans="2:15" ht="15" customHeight="1" x14ac:dyDescent="0.25">
      <c r="B3511" s="178" t="s">
        <v>12879</v>
      </c>
      <c r="C3511" s="178" t="s">
        <v>88</v>
      </c>
      <c r="D3511" s="178" t="s">
        <v>7453</v>
      </c>
      <c r="E3511" s="178" t="s">
        <v>6993</v>
      </c>
      <c r="F3511" s="178" t="s">
        <v>17</v>
      </c>
      <c r="G3511" s="151">
        <f>IF(ISNUMBER(Pay_Item_Search_Text),IF(ISNUMBER(IF(FIND(Pay_Item_Search_Text,B3511)=1,1, "FALSE")),MAX(G$4:$G3510)+1,IF(ISNUMBER(Pay_Item_Search_Text),0,IF(ISNUMBER(SEARCH(Pay_Item_Search_Text,H3511)),MAX(G$4:$G3510)+1,0))),IF(ISNUMBER(Pay_Item_Search_Text),0,IF(ISNUMBER(SEARCH(Pay_Item_Search_Text,H3511)),MAX(G$4:$G3510)+1,0)))</f>
        <v>3507</v>
      </c>
      <c r="H3511" s="24" t="str">
        <f>IF(Table_PayItems[[#This Row],[Description]]="_","_ Unique Item - "&amp;Table_PayItems[[#This Row],[Item]]&amp;" - $"&amp;Table_PayItems[[#This Row],[Unit]],Table_PayItems[[#This Row],[Description]]&amp;" - $"&amp;Table_PayItems[[#This Row],[Unit]])</f>
        <v>Miscanthus sinensis Adagio, #2 cont. - $Ea</v>
      </c>
      <c r="I3511" s="152" t="str">
        <f>IFERROR(VLOOKUP(ROWS($M$5:M3511),Table_PayItems[[Search Key]:[Concentrated Name]],2,FALSE),"")</f>
        <v>Miscanthus sinensis Adagio, #2 cont. - $Ea</v>
      </c>
      <c r="J3511" s="1"/>
      <c r="K3511" s="1"/>
      <c r="L3511" s="22">
        <f>IF(ISNUMBER(SEARCH(Pay_Item_Search_Text_2,M3511)),MAX($L$4:L3510)+1,0)</f>
        <v>0</v>
      </c>
      <c r="M3511" s="1" t="str">
        <f>IFERROR(VLOOKUP(ROWS($M$5:M3511),Table_PayItems[[Search Key]:[Concentrated Name]],2,FALSE),"")</f>
        <v>Miscanthus sinensis Adagio, #2 cont. - $Ea</v>
      </c>
      <c r="N3511" s="1" t="str">
        <f>IFERROR(VLOOKUP(ROWS($M$5:N3511),$L$5:$M$7000,2,FALSE),"")</f>
        <v/>
      </c>
      <c r="O3511" s="1" t="str">
        <f>IFERROR(VLOOKUP(ROWS($O$5:O3511),$K$5:$L$7000,2,FALSE),"")</f>
        <v/>
      </c>
    </row>
    <row r="3512" spans="2:15" ht="15" customHeight="1" x14ac:dyDescent="0.25">
      <c r="B3512" s="178" t="s">
        <v>12880</v>
      </c>
      <c r="C3512" s="178" t="s">
        <v>88</v>
      </c>
      <c r="D3512" s="178" t="s">
        <v>7454</v>
      </c>
      <c r="E3512" s="178" t="s">
        <v>6993</v>
      </c>
      <c r="F3512" s="178" t="s">
        <v>17</v>
      </c>
      <c r="G3512" s="1">
        <f>IF(ISNUMBER(Pay_Item_Search_Text),IF(ISNUMBER(IF(FIND(Pay_Item_Search_Text,B3512)=1,1, "FALSE")),MAX(G$4:$G3511)+1,IF(ISNUMBER(Pay_Item_Search_Text),0,IF(ISNUMBER(SEARCH(Pay_Item_Search_Text,H3512)),MAX(G$4:$G3511)+1,0))),IF(ISNUMBER(Pay_Item_Search_Text),0,IF(ISNUMBER(SEARCH(Pay_Item_Search_Text,H3512)),MAX(G$4:$G3511)+1,0)))</f>
        <v>3508</v>
      </c>
      <c r="H3512" s="1" t="str">
        <f>IF(Table_PayItems[[#This Row],[Description]]="_","_ Unique Item - "&amp;Table_PayItems[[#This Row],[Item]]&amp;" - $"&amp;Table_PayItems[[#This Row],[Unit]],Table_PayItems[[#This Row],[Description]]&amp;" - $"&amp;Table_PayItems[[#This Row],[Unit]])</f>
        <v>Miscanthus sinensis Adagio, 2 inch pot - $Ea</v>
      </c>
      <c r="I3512" s="29" t="str">
        <f>IFERROR(VLOOKUP(ROWS($M$5:M3512),Table_PayItems[[Search Key]:[Concentrated Name]],2,FALSE),"")</f>
        <v>Miscanthus sinensis Adagio, 2 inch pot - $Ea</v>
      </c>
      <c r="J3512" s="1"/>
      <c r="K3512" s="1"/>
      <c r="L3512" s="22">
        <f>IF(ISNUMBER(SEARCH(Pay_Item_Search_Text_2,M3512)),MAX($L$4:L3511)+1,0)</f>
        <v>0</v>
      </c>
      <c r="M3512" s="1" t="str">
        <f>IFERROR(VLOOKUP(ROWS($M$5:M3512),Table_PayItems[[Search Key]:[Concentrated Name]],2,FALSE),"")</f>
        <v>Miscanthus sinensis Adagio, 2 inch pot - $Ea</v>
      </c>
      <c r="N3512" s="1" t="str">
        <f>IFERROR(VLOOKUP(ROWS($M$5:N3512),$L$5:$M$7000,2,FALSE),"")</f>
        <v/>
      </c>
      <c r="O3512" s="1" t="str">
        <f>IFERROR(VLOOKUP(ROWS($O$5:O3512),$K$5:$L$7000,2,FALSE),"")</f>
        <v/>
      </c>
    </row>
    <row r="3513" spans="2:15" ht="15" customHeight="1" x14ac:dyDescent="0.25">
      <c r="B3513" s="178" t="s">
        <v>12881</v>
      </c>
      <c r="C3513" s="178" t="s">
        <v>88</v>
      </c>
      <c r="D3513" s="178" t="s">
        <v>7455</v>
      </c>
      <c r="E3513" s="178" t="s">
        <v>6993</v>
      </c>
      <c r="F3513" s="178" t="s">
        <v>17</v>
      </c>
      <c r="G3513" s="1">
        <f>IF(ISNUMBER(Pay_Item_Search_Text),IF(ISNUMBER(IF(FIND(Pay_Item_Search_Text,B3513)=1,1, "FALSE")),MAX(G$4:$G3512)+1,IF(ISNUMBER(Pay_Item_Search_Text),0,IF(ISNUMBER(SEARCH(Pay_Item_Search_Text,H3513)),MAX(G$4:$G3512)+1,0))),IF(ISNUMBER(Pay_Item_Search_Text),0,IF(ISNUMBER(SEARCH(Pay_Item_Search_Text,H3513)),MAX(G$4:$G3512)+1,0)))</f>
        <v>3509</v>
      </c>
      <c r="H3513" s="1" t="str">
        <f>IF(Table_PayItems[[#This Row],[Description]]="_","_ Unique Item - "&amp;Table_PayItems[[#This Row],[Item]]&amp;" - $"&amp;Table_PayItems[[#This Row],[Unit]],Table_PayItems[[#This Row],[Description]]&amp;" - $"&amp;Table_PayItems[[#This Row],[Unit]])</f>
        <v>Miscanthus sinensis Adagio, 3 inch pot - $Ea</v>
      </c>
      <c r="I3513" s="29" t="str">
        <f>IFERROR(VLOOKUP(ROWS($M$5:M3513),Table_PayItems[[Search Key]:[Concentrated Name]],2,FALSE),"")</f>
        <v>Miscanthus sinensis Adagio, 3 inch pot - $Ea</v>
      </c>
      <c r="J3513" s="1"/>
      <c r="K3513" s="1"/>
      <c r="L3513" s="22">
        <f>IF(ISNUMBER(SEARCH(Pay_Item_Search_Text_2,M3513)),MAX($L$4:L3512)+1,0)</f>
        <v>0</v>
      </c>
      <c r="M3513" s="1" t="str">
        <f>IFERROR(VLOOKUP(ROWS($M$5:M3513),Table_PayItems[[Search Key]:[Concentrated Name]],2,FALSE),"")</f>
        <v>Miscanthus sinensis Adagio, 3 inch pot - $Ea</v>
      </c>
      <c r="N3513" s="1" t="str">
        <f>IFERROR(VLOOKUP(ROWS($M$5:N3513),$L$5:$M$7000,2,FALSE),"")</f>
        <v/>
      </c>
      <c r="O3513" s="1" t="str">
        <f>IFERROR(VLOOKUP(ROWS($O$5:O3513),$K$5:$L$7000,2,FALSE),"")</f>
        <v/>
      </c>
    </row>
    <row r="3514" spans="2:15" ht="15" customHeight="1" x14ac:dyDescent="0.25">
      <c r="B3514" s="178" t="s">
        <v>12882</v>
      </c>
      <c r="C3514" s="178" t="s">
        <v>88</v>
      </c>
      <c r="D3514" s="178" t="s">
        <v>7456</v>
      </c>
      <c r="E3514" s="178" t="s">
        <v>6993</v>
      </c>
      <c r="F3514" s="178" t="s">
        <v>17</v>
      </c>
      <c r="G3514" s="1">
        <f>IF(ISNUMBER(Pay_Item_Search_Text),IF(ISNUMBER(IF(FIND(Pay_Item_Search_Text,B3514)=1,1, "FALSE")),MAX(G$4:$G3513)+1,IF(ISNUMBER(Pay_Item_Search_Text),0,IF(ISNUMBER(SEARCH(Pay_Item_Search_Text,H3514)),MAX(G$4:$G3513)+1,0))),IF(ISNUMBER(Pay_Item_Search_Text),0,IF(ISNUMBER(SEARCH(Pay_Item_Search_Text,H3514)),MAX(G$4:$G3513)+1,0)))</f>
        <v>3510</v>
      </c>
      <c r="H3514" s="1" t="str">
        <f>IF(Table_PayItems[[#This Row],[Description]]="_","_ Unique Item - "&amp;Table_PayItems[[#This Row],[Item]]&amp;" - $"&amp;Table_PayItems[[#This Row],[Unit]],Table_PayItems[[#This Row],[Description]]&amp;" - $"&amp;Table_PayItems[[#This Row],[Unit]])</f>
        <v>Miscanthus sinensis Adagio, 4 inch pot - $Ea</v>
      </c>
      <c r="I3514" s="29" t="str">
        <f>IFERROR(VLOOKUP(ROWS($M$5:M3514),Table_PayItems[[Search Key]:[Concentrated Name]],2,FALSE),"")</f>
        <v>Miscanthus sinensis Adagio, 4 inch pot - $Ea</v>
      </c>
      <c r="J3514" s="1"/>
      <c r="K3514" s="1"/>
      <c r="L3514" s="22">
        <f>IF(ISNUMBER(SEARCH(Pay_Item_Search_Text_2,M3514)),MAX($L$4:L3513)+1,0)</f>
        <v>0</v>
      </c>
      <c r="M3514" s="1" t="str">
        <f>IFERROR(VLOOKUP(ROWS($M$5:M3514),Table_PayItems[[Search Key]:[Concentrated Name]],2,FALSE),"")</f>
        <v>Miscanthus sinensis Adagio, 4 inch pot - $Ea</v>
      </c>
      <c r="N3514" s="1" t="str">
        <f>IFERROR(VLOOKUP(ROWS($M$5:N3514),$L$5:$M$7000,2,FALSE),"")</f>
        <v/>
      </c>
      <c r="O3514" s="1" t="str">
        <f>IFERROR(VLOOKUP(ROWS($O$5:O3514),$K$5:$L$7000,2,FALSE),"")</f>
        <v/>
      </c>
    </row>
    <row r="3515" spans="2:15" ht="15" customHeight="1" x14ac:dyDescent="0.25">
      <c r="B3515" s="178" t="s">
        <v>12883</v>
      </c>
      <c r="C3515" s="178" t="s">
        <v>88</v>
      </c>
      <c r="D3515" s="178" t="s">
        <v>7457</v>
      </c>
      <c r="E3515" s="178" t="s">
        <v>6993</v>
      </c>
      <c r="F3515" s="178" t="s">
        <v>17</v>
      </c>
      <c r="G3515" s="1">
        <f>IF(ISNUMBER(Pay_Item_Search_Text),IF(ISNUMBER(IF(FIND(Pay_Item_Search_Text,B3515)=1,1, "FALSE")),MAX(G$4:$G3514)+1,IF(ISNUMBER(Pay_Item_Search_Text),0,IF(ISNUMBER(SEARCH(Pay_Item_Search_Text,H3515)),MAX(G$4:$G3514)+1,0))),IF(ISNUMBER(Pay_Item_Search_Text),0,IF(ISNUMBER(SEARCH(Pay_Item_Search_Text,H3515)),MAX(G$4:$G3514)+1,0)))</f>
        <v>3511</v>
      </c>
      <c r="H3515" s="1" t="str">
        <f>IF(Table_PayItems[[#This Row],[Description]]="_","_ Unique Item - "&amp;Table_PayItems[[#This Row],[Item]]&amp;" - $"&amp;Table_PayItems[[#This Row],[Unit]],Table_PayItems[[#This Row],[Description]]&amp;" - $"&amp;Table_PayItems[[#This Row],[Unit]])</f>
        <v>Miscanthus sinensis Ferner Osten, #1 cont. - $Ea</v>
      </c>
      <c r="I3515" s="29" t="str">
        <f>IFERROR(VLOOKUP(ROWS($M$5:M3515),Table_PayItems[[Search Key]:[Concentrated Name]],2,FALSE),"")</f>
        <v>Miscanthus sinensis Ferner Osten, #1 cont. - $Ea</v>
      </c>
      <c r="J3515" s="1"/>
      <c r="K3515" s="1"/>
      <c r="L3515" s="22">
        <f>IF(ISNUMBER(SEARCH(Pay_Item_Search_Text_2,M3515)),MAX($L$4:L3514)+1,0)</f>
        <v>0</v>
      </c>
      <c r="M3515" s="1" t="str">
        <f>IFERROR(VLOOKUP(ROWS($M$5:M3515),Table_PayItems[[Search Key]:[Concentrated Name]],2,FALSE),"")</f>
        <v>Miscanthus sinensis Ferner Osten, #1 cont. - $Ea</v>
      </c>
      <c r="N3515" s="1" t="str">
        <f>IFERROR(VLOOKUP(ROWS($M$5:N3515),$L$5:$M$7000,2,FALSE),"")</f>
        <v/>
      </c>
      <c r="O3515" s="1" t="str">
        <f>IFERROR(VLOOKUP(ROWS($O$5:O3515),$K$5:$L$7000,2,FALSE),"")</f>
        <v/>
      </c>
    </row>
    <row r="3516" spans="2:15" ht="15" customHeight="1" x14ac:dyDescent="0.25">
      <c r="B3516" s="178" t="s">
        <v>12884</v>
      </c>
      <c r="C3516" s="178" t="s">
        <v>88</v>
      </c>
      <c r="D3516" s="178" t="s">
        <v>7458</v>
      </c>
      <c r="E3516" s="178" t="s">
        <v>6993</v>
      </c>
      <c r="F3516" s="178" t="s">
        <v>17</v>
      </c>
      <c r="G3516" s="151">
        <f>IF(ISNUMBER(Pay_Item_Search_Text),IF(ISNUMBER(IF(FIND(Pay_Item_Search_Text,B3516)=1,1, "FALSE")),MAX(G$4:$G3515)+1,IF(ISNUMBER(Pay_Item_Search_Text),0,IF(ISNUMBER(SEARCH(Pay_Item_Search_Text,H3516)),MAX(G$4:$G3515)+1,0))),IF(ISNUMBER(Pay_Item_Search_Text),0,IF(ISNUMBER(SEARCH(Pay_Item_Search_Text,H3516)),MAX(G$4:$G3515)+1,0)))</f>
        <v>3512</v>
      </c>
      <c r="H3516" s="24" t="str">
        <f>IF(Table_PayItems[[#This Row],[Description]]="_","_ Unique Item - "&amp;Table_PayItems[[#This Row],[Item]]&amp;" - $"&amp;Table_PayItems[[#This Row],[Unit]],Table_PayItems[[#This Row],[Description]]&amp;" - $"&amp;Table_PayItems[[#This Row],[Unit]])</f>
        <v>Miscanthus sinensis Ferner Osten, #2 cont. - $Ea</v>
      </c>
      <c r="I3516" s="152" t="str">
        <f>IFERROR(VLOOKUP(ROWS($M$5:M3516),Table_PayItems[[Search Key]:[Concentrated Name]],2,FALSE),"")</f>
        <v>Miscanthus sinensis Ferner Osten, #2 cont. - $Ea</v>
      </c>
      <c r="J3516" s="1"/>
      <c r="K3516" s="1"/>
      <c r="L3516" s="22">
        <f>IF(ISNUMBER(SEARCH(Pay_Item_Search_Text_2,M3516)),MAX($L$4:L3515)+1,0)</f>
        <v>0</v>
      </c>
      <c r="M3516" s="1" t="str">
        <f>IFERROR(VLOOKUP(ROWS($M$5:M3516),Table_PayItems[[Search Key]:[Concentrated Name]],2,FALSE),"")</f>
        <v>Miscanthus sinensis Ferner Osten, #2 cont. - $Ea</v>
      </c>
      <c r="N3516" s="1" t="str">
        <f>IFERROR(VLOOKUP(ROWS($M$5:N3516),$L$5:$M$7000,2,FALSE),"")</f>
        <v/>
      </c>
      <c r="O3516" s="1" t="str">
        <f>IFERROR(VLOOKUP(ROWS($O$5:O3516),$K$5:$L$7000,2,FALSE),"")</f>
        <v/>
      </c>
    </row>
    <row r="3517" spans="2:15" ht="15" customHeight="1" x14ac:dyDescent="0.25">
      <c r="B3517" s="178" t="s">
        <v>12885</v>
      </c>
      <c r="C3517" s="178" t="s">
        <v>88</v>
      </c>
      <c r="D3517" s="178" t="s">
        <v>7459</v>
      </c>
      <c r="E3517" s="178" t="s">
        <v>6993</v>
      </c>
      <c r="F3517" s="178" t="s">
        <v>17</v>
      </c>
      <c r="G3517" s="1">
        <f>IF(ISNUMBER(Pay_Item_Search_Text),IF(ISNUMBER(IF(FIND(Pay_Item_Search_Text,B3517)=1,1, "FALSE")),MAX(G$4:$G3516)+1,IF(ISNUMBER(Pay_Item_Search_Text),0,IF(ISNUMBER(SEARCH(Pay_Item_Search_Text,H3517)),MAX(G$4:$G3516)+1,0))),IF(ISNUMBER(Pay_Item_Search_Text),0,IF(ISNUMBER(SEARCH(Pay_Item_Search_Text,H3517)),MAX(G$4:$G3516)+1,0)))</f>
        <v>3513</v>
      </c>
      <c r="H3517" s="1" t="str">
        <f>IF(Table_PayItems[[#This Row],[Description]]="_","_ Unique Item - "&amp;Table_PayItems[[#This Row],[Item]]&amp;" - $"&amp;Table_PayItems[[#This Row],[Unit]],Table_PayItems[[#This Row],[Description]]&amp;" - $"&amp;Table_PayItems[[#This Row],[Unit]])</f>
        <v>Miscanthus sinensis Ferner Osten, 2 inch pot - $Ea</v>
      </c>
      <c r="I3517" s="29" t="str">
        <f>IFERROR(VLOOKUP(ROWS($M$5:M3517),Table_PayItems[[Search Key]:[Concentrated Name]],2,FALSE),"")</f>
        <v>Miscanthus sinensis Ferner Osten, 2 inch pot - $Ea</v>
      </c>
      <c r="J3517" s="1"/>
      <c r="K3517" s="1"/>
      <c r="L3517" s="22">
        <f>IF(ISNUMBER(SEARCH(Pay_Item_Search_Text_2,M3517)),MAX($L$4:L3516)+1,0)</f>
        <v>0</v>
      </c>
      <c r="M3517" s="1" t="str">
        <f>IFERROR(VLOOKUP(ROWS($M$5:M3517),Table_PayItems[[Search Key]:[Concentrated Name]],2,FALSE),"")</f>
        <v>Miscanthus sinensis Ferner Osten, 2 inch pot - $Ea</v>
      </c>
      <c r="N3517" s="1" t="str">
        <f>IFERROR(VLOOKUP(ROWS($M$5:N3517),$L$5:$M$7000,2,FALSE),"")</f>
        <v/>
      </c>
      <c r="O3517" s="1" t="str">
        <f>IFERROR(VLOOKUP(ROWS($O$5:O3517),$K$5:$L$7000,2,FALSE),"")</f>
        <v/>
      </c>
    </row>
    <row r="3518" spans="2:15" ht="15" customHeight="1" x14ac:dyDescent="0.25">
      <c r="B3518" s="178" t="s">
        <v>12886</v>
      </c>
      <c r="C3518" s="178" t="s">
        <v>88</v>
      </c>
      <c r="D3518" s="178" t="s">
        <v>7460</v>
      </c>
      <c r="E3518" s="178" t="s">
        <v>6993</v>
      </c>
      <c r="F3518" s="178" t="s">
        <v>17</v>
      </c>
      <c r="G3518" s="1">
        <f>IF(ISNUMBER(Pay_Item_Search_Text),IF(ISNUMBER(IF(FIND(Pay_Item_Search_Text,B3518)=1,1, "FALSE")),MAX(G$4:$G3517)+1,IF(ISNUMBER(Pay_Item_Search_Text),0,IF(ISNUMBER(SEARCH(Pay_Item_Search_Text,H3518)),MAX(G$4:$G3517)+1,0))),IF(ISNUMBER(Pay_Item_Search_Text),0,IF(ISNUMBER(SEARCH(Pay_Item_Search_Text,H3518)),MAX(G$4:$G3517)+1,0)))</f>
        <v>3514</v>
      </c>
      <c r="H3518" s="1" t="str">
        <f>IF(Table_PayItems[[#This Row],[Description]]="_","_ Unique Item - "&amp;Table_PayItems[[#This Row],[Item]]&amp;" - $"&amp;Table_PayItems[[#This Row],[Unit]],Table_PayItems[[#This Row],[Description]]&amp;" - $"&amp;Table_PayItems[[#This Row],[Unit]])</f>
        <v>Miscanthus sinensis Ferner Osten, 3 inch pot - $Ea</v>
      </c>
      <c r="I3518" s="29" t="str">
        <f>IFERROR(VLOOKUP(ROWS($M$5:M3518),Table_PayItems[[Search Key]:[Concentrated Name]],2,FALSE),"")</f>
        <v>Miscanthus sinensis Ferner Osten, 3 inch pot - $Ea</v>
      </c>
      <c r="J3518" s="1"/>
      <c r="K3518" s="1"/>
      <c r="L3518" s="22">
        <f>IF(ISNUMBER(SEARCH(Pay_Item_Search_Text_2,M3518)),MAX($L$4:L3517)+1,0)</f>
        <v>0</v>
      </c>
      <c r="M3518" s="1" t="str">
        <f>IFERROR(VLOOKUP(ROWS($M$5:M3518),Table_PayItems[[Search Key]:[Concentrated Name]],2,FALSE),"")</f>
        <v>Miscanthus sinensis Ferner Osten, 3 inch pot - $Ea</v>
      </c>
      <c r="N3518" s="1" t="str">
        <f>IFERROR(VLOOKUP(ROWS($M$5:N3518),$L$5:$M$7000,2,FALSE),"")</f>
        <v/>
      </c>
      <c r="O3518" s="1" t="str">
        <f>IFERROR(VLOOKUP(ROWS($O$5:O3518),$K$5:$L$7000,2,FALSE),"")</f>
        <v/>
      </c>
    </row>
    <row r="3519" spans="2:15" ht="15" customHeight="1" x14ac:dyDescent="0.25">
      <c r="B3519" s="178" t="s">
        <v>12887</v>
      </c>
      <c r="C3519" s="178" t="s">
        <v>88</v>
      </c>
      <c r="D3519" s="178" t="s">
        <v>7461</v>
      </c>
      <c r="E3519" s="178" t="s">
        <v>6993</v>
      </c>
      <c r="F3519" s="178" t="s">
        <v>17</v>
      </c>
      <c r="G3519" s="1">
        <f>IF(ISNUMBER(Pay_Item_Search_Text),IF(ISNUMBER(IF(FIND(Pay_Item_Search_Text,B3519)=1,1, "FALSE")),MAX(G$4:$G3518)+1,IF(ISNUMBER(Pay_Item_Search_Text),0,IF(ISNUMBER(SEARCH(Pay_Item_Search_Text,H3519)),MAX(G$4:$G3518)+1,0))),IF(ISNUMBER(Pay_Item_Search_Text),0,IF(ISNUMBER(SEARCH(Pay_Item_Search_Text,H3519)),MAX(G$4:$G3518)+1,0)))</f>
        <v>3515</v>
      </c>
      <c r="H3519" s="1" t="str">
        <f>IF(Table_PayItems[[#This Row],[Description]]="_","_ Unique Item - "&amp;Table_PayItems[[#This Row],[Item]]&amp;" - $"&amp;Table_PayItems[[#This Row],[Unit]],Table_PayItems[[#This Row],[Description]]&amp;" - $"&amp;Table_PayItems[[#This Row],[Unit]])</f>
        <v>Miscanthus sinensis Ferner Osten, 4 inch pot - $Ea</v>
      </c>
      <c r="I3519" s="29" t="str">
        <f>IFERROR(VLOOKUP(ROWS($M$5:M3519),Table_PayItems[[Search Key]:[Concentrated Name]],2,FALSE),"")</f>
        <v>Miscanthus sinensis Ferner Osten, 4 inch pot - $Ea</v>
      </c>
      <c r="J3519" s="1"/>
      <c r="K3519" s="1"/>
      <c r="L3519" s="22">
        <f>IF(ISNUMBER(SEARCH(Pay_Item_Search_Text_2,M3519)),MAX($L$4:L3518)+1,0)</f>
        <v>0</v>
      </c>
      <c r="M3519" s="1" t="str">
        <f>IFERROR(VLOOKUP(ROWS($M$5:M3519),Table_PayItems[[Search Key]:[Concentrated Name]],2,FALSE),"")</f>
        <v>Miscanthus sinensis Ferner Osten, 4 inch pot - $Ea</v>
      </c>
      <c r="N3519" s="1" t="str">
        <f>IFERROR(VLOOKUP(ROWS($M$5:N3519),$L$5:$M$7000,2,FALSE),"")</f>
        <v/>
      </c>
      <c r="O3519" s="1" t="str">
        <f>IFERROR(VLOOKUP(ROWS($O$5:O3519),$K$5:$L$7000,2,FALSE),"")</f>
        <v/>
      </c>
    </row>
    <row r="3520" spans="2:15" ht="15" customHeight="1" x14ac:dyDescent="0.25">
      <c r="B3520" s="178" t="s">
        <v>12888</v>
      </c>
      <c r="C3520" s="178" t="s">
        <v>88</v>
      </c>
      <c r="D3520" s="178" t="s">
        <v>7462</v>
      </c>
      <c r="E3520" s="178" t="s">
        <v>6993</v>
      </c>
      <c r="F3520" s="178" t="s">
        <v>17</v>
      </c>
      <c r="G3520" s="1">
        <f>IF(ISNUMBER(Pay_Item_Search_Text),IF(ISNUMBER(IF(FIND(Pay_Item_Search_Text,B3520)=1,1, "FALSE")),MAX(G$4:$G3519)+1,IF(ISNUMBER(Pay_Item_Search_Text),0,IF(ISNUMBER(SEARCH(Pay_Item_Search_Text,H3520)),MAX(G$4:$G3519)+1,0))),IF(ISNUMBER(Pay_Item_Search_Text),0,IF(ISNUMBER(SEARCH(Pay_Item_Search_Text,H3520)),MAX(G$4:$G3519)+1,0)))</f>
        <v>3516</v>
      </c>
      <c r="H3520" s="1" t="str">
        <f>IF(Table_PayItems[[#This Row],[Description]]="_","_ Unique Item - "&amp;Table_PayItems[[#This Row],[Item]]&amp;" - $"&amp;Table_PayItems[[#This Row],[Unit]],Table_PayItems[[#This Row],[Description]]&amp;" - $"&amp;Table_PayItems[[#This Row],[Unit]])</f>
        <v>Miscanthus sinensis Gracillimus, #1 cont. - $Ea</v>
      </c>
      <c r="I3520" s="29" t="str">
        <f>IFERROR(VLOOKUP(ROWS($M$5:M3520),Table_PayItems[[Search Key]:[Concentrated Name]],2,FALSE),"")</f>
        <v>Miscanthus sinensis Gracillimus, #1 cont. - $Ea</v>
      </c>
      <c r="J3520" s="1"/>
      <c r="K3520" s="1"/>
      <c r="L3520" s="22">
        <f>IF(ISNUMBER(SEARCH(Pay_Item_Search_Text_2,M3520)),MAX($L$4:L3519)+1,0)</f>
        <v>0</v>
      </c>
      <c r="M3520" s="1" t="str">
        <f>IFERROR(VLOOKUP(ROWS($M$5:M3520),Table_PayItems[[Search Key]:[Concentrated Name]],2,FALSE),"")</f>
        <v>Miscanthus sinensis Gracillimus, #1 cont. - $Ea</v>
      </c>
      <c r="N3520" s="1" t="str">
        <f>IFERROR(VLOOKUP(ROWS($M$5:N3520),$L$5:$M$7000,2,FALSE),"")</f>
        <v/>
      </c>
      <c r="O3520" s="1" t="str">
        <f>IFERROR(VLOOKUP(ROWS($O$5:O3520),$K$5:$L$7000,2,FALSE),"")</f>
        <v/>
      </c>
    </row>
    <row r="3521" spans="2:15" ht="15" customHeight="1" x14ac:dyDescent="0.25">
      <c r="B3521" s="178" t="s">
        <v>12889</v>
      </c>
      <c r="C3521" s="178" t="s">
        <v>88</v>
      </c>
      <c r="D3521" s="178" t="s">
        <v>7463</v>
      </c>
      <c r="E3521" s="178" t="s">
        <v>6993</v>
      </c>
      <c r="F3521" s="178" t="s">
        <v>17</v>
      </c>
      <c r="G3521" s="151">
        <f>IF(ISNUMBER(Pay_Item_Search_Text),IF(ISNUMBER(IF(FIND(Pay_Item_Search_Text,B3521)=1,1, "FALSE")),MAX(G$4:$G3520)+1,IF(ISNUMBER(Pay_Item_Search_Text),0,IF(ISNUMBER(SEARCH(Pay_Item_Search_Text,H3521)),MAX(G$4:$G3520)+1,0))),IF(ISNUMBER(Pay_Item_Search_Text),0,IF(ISNUMBER(SEARCH(Pay_Item_Search_Text,H3521)),MAX(G$4:$G3520)+1,0)))</f>
        <v>3517</v>
      </c>
      <c r="H3521" s="24" t="str">
        <f>IF(Table_PayItems[[#This Row],[Description]]="_","_ Unique Item - "&amp;Table_PayItems[[#This Row],[Item]]&amp;" - $"&amp;Table_PayItems[[#This Row],[Unit]],Table_PayItems[[#This Row],[Description]]&amp;" - $"&amp;Table_PayItems[[#This Row],[Unit]])</f>
        <v>Miscanthus sinensis Gracillimus, #2 cont. - $Ea</v>
      </c>
      <c r="I3521" s="152" t="str">
        <f>IFERROR(VLOOKUP(ROWS($M$5:M3521),Table_PayItems[[Search Key]:[Concentrated Name]],2,FALSE),"")</f>
        <v>Miscanthus sinensis Gracillimus, #2 cont. - $Ea</v>
      </c>
      <c r="J3521" s="1"/>
      <c r="K3521" s="1"/>
      <c r="L3521" s="22">
        <f>IF(ISNUMBER(SEARCH(Pay_Item_Search_Text_2,M3521)),MAX($L$4:L3520)+1,0)</f>
        <v>0</v>
      </c>
      <c r="M3521" s="1" t="str">
        <f>IFERROR(VLOOKUP(ROWS($M$5:M3521),Table_PayItems[[Search Key]:[Concentrated Name]],2,FALSE),"")</f>
        <v>Miscanthus sinensis Gracillimus, #2 cont. - $Ea</v>
      </c>
      <c r="N3521" s="1" t="str">
        <f>IFERROR(VLOOKUP(ROWS($M$5:N3521),$L$5:$M$7000,2,FALSE),"")</f>
        <v/>
      </c>
      <c r="O3521" s="1" t="str">
        <f>IFERROR(VLOOKUP(ROWS($O$5:O3521),$K$5:$L$7000,2,FALSE),"")</f>
        <v/>
      </c>
    </row>
    <row r="3522" spans="2:15" ht="15" customHeight="1" x14ac:dyDescent="0.25">
      <c r="B3522" s="178" t="s">
        <v>12890</v>
      </c>
      <c r="C3522" s="178" t="s">
        <v>88</v>
      </c>
      <c r="D3522" s="178" t="s">
        <v>7464</v>
      </c>
      <c r="E3522" s="178" t="s">
        <v>6993</v>
      </c>
      <c r="F3522" s="178" t="s">
        <v>17</v>
      </c>
      <c r="G3522" s="1">
        <f>IF(ISNUMBER(Pay_Item_Search_Text),IF(ISNUMBER(IF(FIND(Pay_Item_Search_Text,B3522)=1,1, "FALSE")),MAX(G$4:$G3521)+1,IF(ISNUMBER(Pay_Item_Search_Text),0,IF(ISNUMBER(SEARCH(Pay_Item_Search_Text,H3522)),MAX(G$4:$G3521)+1,0))),IF(ISNUMBER(Pay_Item_Search_Text),0,IF(ISNUMBER(SEARCH(Pay_Item_Search_Text,H3522)),MAX(G$4:$G3521)+1,0)))</f>
        <v>3518</v>
      </c>
      <c r="H3522" s="1" t="str">
        <f>IF(Table_PayItems[[#This Row],[Description]]="_","_ Unique Item - "&amp;Table_PayItems[[#This Row],[Item]]&amp;" - $"&amp;Table_PayItems[[#This Row],[Unit]],Table_PayItems[[#This Row],[Description]]&amp;" - $"&amp;Table_PayItems[[#This Row],[Unit]])</f>
        <v>Miscanthus sinensis Gracillimus, 2 inch pot - $Ea</v>
      </c>
      <c r="I3522" s="29" t="str">
        <f>IFERROR(VLOOKUP(ROWS($M$5:M3522),Table_PayItems[[Search Key]:[Concentrated Name]],2,FALSE),"")</f>
        <v>Miscanthus sinensis Gracillimus, 2 inch pot - $Ea</v>
      </c>
      <c r="J3522" s="1"/>
      <c r="K3522" s="1"/>
      <c r="L3522" s="22">
        <f>IF(ISNUMBER(SEARCH(Pay_Item_Search_Text_2,M3522)),MAX($L$4:L3521)+1,0)</f>
        <v>0</v>
      </c>
      <c r="M3522" s="1" t="str">
        <f>IFERROR(VLOOKUP(ROWS($M$5:M3522),Table_PayItems[[Search Key]:[Concentrated Name]],2,FALSE),"")</f>
        <v>Miscanthus sinensis Gracillimus, 2 inch pot - $Ea</v>
      </c>
      <c r="N3522" s="1" t="str">
        <f>IFERROR(VLOOKUP(ROWS($M$5:N3522),$L$5:$M$7000,2,FALSE),"")</f>
        <v/>
      </c>
      <c r="O3522" s="1" t="str">
        <f>IFERROR(VLOOKUP(ROWS($O$5:O3522),$K$5:$L$7000,2,FALSE),"")</f>
        <v/>
      </c>
    </row>
    <row r="3523" spans="2:15" ht="15" customHeight="1" x14ac:dyDescent="0.25">
      <c r="B3523" s="178" t="s">
        <v>12891</v>
      </c>
      <c r="C3523" s="178" t="s">
        <v>88</v>
      </c>
      <c r="D3523" s="178" t="s">
        <v>7465</v>
      </c>
      <c r="E3523" s="178" t="s">
        <v>6993</v>
      </c>
      <c r="F3523" s="178" t="s">
        <v>17</v>
      </c>
      <c r="G3523" s="1">
        <f>IF(ISNUMBER(Pay_Item_Search_Text),IF(ISNUMBER(IF(FIND(Pay_Item_Search_Text,B3523)=1,1, "FALSE")),MAX(G$4:$G3522)+1,IF(ISNUMBER(Pay_Item_Search_Text),0,IF(ISNUMBER(SEARCH(Pay_Item_Search_Text,H3523)),MAX(G$4:$G3522)+1,0))),IF(ISNUMBER(Pay_Item_Search_Text),0,IF(ISNUMBER(SEARCH(Pay_Item_Search_Text,H3523)),MAX(G$4:$G3522)+1,0)))</f>
        <v>3519</v>
      </c>
      <c r="H3523" s="1" t="str">
        <f>IF(Table_PayItems[[#This Row],[Description]]="_","_ Unique Item - "&amp;Table_PayItems[[#This Row],[Item]]&amp;" - $"&amp;Table_PayItems[[#This Row],[Unit]],Table_PayItems[[#This Row],[Description]]&amp;" - $"&amp;Table_PayItems[[#This Row],[Unit]])</f>
        <v>Miscanthus sinensis Gracillimus, 3 inch pot - $Ea</v>
      </c>
      <c r="I3523" s="29" t="str">
        <f>IFERROR(VLOOKUP(ROWS($M$5:M3523),Table_PayItems[[Search Key]:[Concentrated Name]],2,FALSE),"")</f>
        <v>Miscanthus sinensis Gracillimus, 3 inch pot - $Ea</v>
      </c>
      <c r="J3523" s="1"/>
      <c r="K3523" s="1"/>
      <c r="L3523" s="22">
        <f>IF(ISNUMBER(SEARCH(Pay_Item_Search_Text_2,M3523)),MAX($L$4:L3522)+1,0)</f>
        <v>0</v>
      </c>
      <c r="M3523" s="1" t="str">
        <f>IFERROR(VLOOKUP(ROWS($M$5:M3523),Table_PayItems[[Search Key]:[Concentrated Name]],2,FALSE),"")</f>
        <v>Miscanthus sinensis Gracillimus, 3 inch pot - $Ea</v>
      </c>
      <c r="N3523" s="1" t="str">
        <f>IFERROR(VLOOKUP(ROWS($M$5:N3523),$L$5:$M$7000,2,FALSE),"")</f>
        <v/>
      </c>
      <c r="O3523" s="1" t="str">
        <f>IFERROR(VLOOKUP(ROWS($O$5:O3523),$K$5:$L$7000,2,FALSE),"")</f>
        <v/>
      </c>
    </row>
    <row r="3524" spans="2:15" ht="15" customHeight="1" x14ac:dyDescent="0.25">
      <c r="B3524" s="178" t="s">
        <v>12892</v>
      </c>
      <c r="C3524" s="178" t="s">
        <v>88</v>
      </c>
      <c r="D3524" s="178" t="s">
        <v>7466</v>
      </c>
      <c r="E3524" s="178" t="s">
        <v>6993</v>
      </c>
      <c r="F3524" s="178" t="s">
        <v>17</v>
      </c>
      <c r="G3524" s="1">
        <f>IF(ISNUMBER(Pay_Item_Search_Text),IF(ISNUMBER(IF(FIND(Pay_Item_Search_Text,B3524)=1,1, "FALSE")),MAX(G$4:$G3523)+1,IF(ISNUMBER(Pay_Item_Search_Text),0,IF(ISNUMBER(SEARCH(Pay_Item_Search_Text,H3524)),MAX(G$4:$G3523)+1,0))),IF(ISNUMBER(Pay_Item_Search_Text),0,IF(ISNUMBER(SEARCH(Pay_Item_Search_Text,H3524)),MAX(G$4:$G3523)+1,0)))</f>
        <v>3520</v>
      </c>
      <c r="H3524" s="1" t="str">
        <f>IF(Table_PayItems[[#This Row],[Description]]="_","_ Unique Item - "&amp;Table_PayItems[[#This Row],[Item]]&amp;" - $"&amp;Table_PayItems[[#This Row],[Unit]],Table_PayItems[[#This Row],[Description]]&amp;" - $"&amp;Table_PayItems[[#This Row],[Unit]])</f>
        <v>Miscanthus sinensis Gracillimus, 4 inch pot - $Ea</v>
      </c>
      <c r="I3524" s="29" t="str">
        <f>IFERROR(VLOOKUP(ROWS($M$5:M3524),Table_PayItems[[Search Key]:[Concentrated Name]],2,FALSE),"")</f>
        <v>Miscanthus sinensis Gracillimus, 4 inch pot - $Ea</v>
      </c>
      <c r="J3524" s="1"/>
      <c r="K3524" s="1"/>
      <c r="L3524" s="22">
        <f>IF(ISNUMBER(SEARCH(Pay_Item_Search_Text_2,M3524)),MAX($L$4:L3523)+1,0)</f>
        <v>0</v>
      </c>
      <c r="M3524" s="1" t="str">
        <f>IFERROR(VLOOKUP(ROWS($M$5:M3524),Table_PayItems[[Search Key]:[Concentrated Name]],2,FALSE),"")</f>
        <v>Miscanthus sinensis Gracillimus, 4 inch pot - $Ea</v>
      </c>
      <c r="N3524" s="1" t="str">
        <f>IFERROR(VLOOKUP(ROWS($M$5:N3524),$L$5:$M$7000,2,FALSE),"")</f>
        <v/>
      </c>
      <c r="O3524" s="1" t="str">
        <f>IFERROR(VLOOKUP(ROWS($O$5:O3524),$K$5:$L$7000,2,FALSE),"")</f>
        <v/>
      </c>
    </row>
    <row r="3525" spans="2:15" ht="15" customHeight="1" x14ac:dyDescent="0.25">
      <c r="B3525" s="178" t="s">
        <v>12893</v>
      </c>
      <c r="C3525" s="178" t="s">
        <v>88</v>
      </c>
      <c r="D3525" s="178" t="s">
        <v>7467</v>
      </c>
      <c r="E3525" s="178" t="s">
        <v>6993</v>
      </c>
      <c r="F3525" s="178" t="s">
        <v>17</v>
      </c>
      <c r="G3525" s="1">
        <f>IF(ISNUMBER(Pay_Item_Search_Text),IF(ISNUMBER(IF(FIND(Pay_Item_Search_Text,B3525)=1,1, "FALSE")),MAX(G$4:$G3524)+1,IF(ISNUMBER(Pay_Item_Search_Text),0,IF(ISNUMBER(SEARCH(Pay_Item_Search_Text,H3525)),MAX(G$4:$G3524)+1,0))),IF(ISNUMBER(Pay_Item_Search_Text),0,IF(ISNUMBER(SEARCH(Pay_Item_Search_Text,H3525)),MAX(G$4:$G3524)+1,0)))</f>
        <v>3521</v>
      </c>
      <c r="H3525" s="1" t="str">
        <f>IF(Table_PayItems[[#This Row],[Description]]="_","_ Unique Item - "&amp;Table_PayItems[[#This Row],[Item]]&amp;" - $"&amp;Table_PayItems[[#This Row],[Unit]],Table_PayItems[[#This Row],[Description]]&amp;" - $"&amp;Table_PayItems[[#This Row],[Unit]])</f>
        <v>Miscanthus sinensis Little Kitten, #1 cont. - $Ea</v>
      </c>
      <c r="I3525" s="29" t="str">
        <f>IFERROR(VLOOKUP(ROWS($M$5:M3525),Table_PayItems[[Search Key]:[Concentrated Name]],2,FALSE),"")</f>
        <v>Miscanthus sinensis Little Kitten, #1 cont. - $Ea</v>
      </c>
      <c r="J3525" s="1"/>
      <c r="K3525" s="1"/>
      <c r="L3525" s="22">
        <f>IF(ISNUMBER(SEARCH(Pay_Item_Search_Text_2,M3525)),MAX($L$4:L3524)+1,0)</f>
        <v>0</v>
      </c>
      <c r="M3525" s="1" t="str">
        <f>IFERROR(VLOOKUP(ROWS($M$5:M3525),Table_PayItems[[Search Key]:[Concentrated Name]],2,FALSE),"")</f>
        <v>Miscanthus sinensis Little Kitten, #1 cont. - $Ea</v>
      </c>
      <c r="N3525" s="1" t="str">
        <f>IFERROR(VLOOKUP(ROWS($M$5:N3525),$L$5:$M$7000,2,FALSE),"")</f>
        <v/>
      </c>
      <c r="O3525" s="1" t="str">
        <f>IFERROR(VLOOKUP(ROWS($O$5:O3525),$K$5:$L$7000,2,FALSE),"")</f>
        <v/>
      </c>
    </row>
    <row r="3526" spans="2:15" ht="15" customHeight="1" x14ac:dyDescent="0.25">
      <c r="B3526" s="178" t="s">
        <v>12894</v>
      </c>
      <c r="C3526" s="178" t="s">
        <v>88</v>
      </c>
      <c r="D3526" s="178" t="s">
        <v>7468</v>
      </c>
      <c r="E3526" s="178" t="s">
        <v>6993</v>
      </c>
      <c r="F3526" s="178" t="s">
        <v>17</v>
      </c>
      <c r="G3526" s="1">
        <f>IF(ISNUMBER(Pay_Item_Search_Text),IF(ISNUMBER(IF(FIND(Pay_Item_Search_Text,B3526)=1,1, "FALSE")),MAX(G$4:$G3525)+1,IF(ISNUMBER(Pay_Item_Search_Text),0,IF(ISNUMBER(SEARCH(Pay_Item_Search_Text,H3526)),MAX(G$4:$G3525)+1,0))),IF(ISNUMBER(Pay_Item_Search_Text),0,IF(ISNUMBER(SEARCH(Pay_Item_Search_Text,H3526)),MAX(G$4:$G3525)+1,0)))</f>
        <v>3522</v>
      </c>
      <c r="H3526" s="1" t="str">
        <f>IF(Table_PayItems[[#This Row],[Description]]="_","_ Unique Item - "&amp;Table_PayItems[[#This Row],[Item]]&amp;" - $"&amp;Table_PayItems[[#This Row],[Unit]],Table_PayItems[[#This Row],[Description]]&amp;" - $"&amp;Table_PayItems[[#This Row],[Unit]])</f>
        <v>Miscanthus sinensis Little Kitten, #2 cont. - $Ea</v>
      </c>
      <c r="I3526" s="29" t="str">
        <f>IFERROR(VLOOKUP(ROWS($M$5:M3526),Table_PayItems[[Search Key]:[Concentrated Name]],2,FALSE),"")</f>
        <v>Miscanthus sinensis Little Kitten, #2 cont. - $Ea</v>
      </c>
      <c r="J3526" s="1"/>
      <c r="K3526" s="1"/>
      <c r="L3526" s="22">
        <f>IF(ISNUMBER(SEARCH(Pay_Item_Search_Text_2,M3526)),MAX($L$4:L3525)+1,0)</f>
        <v>0</v>
      </c>
      <c r="M3526" s="1" t="str">
        <f>IFERROR(VLOOKUP(ROWS($M$5:M3526),Table_PayItems[[Search Key]:[Concentrated Name]],2,FALSE),"")</f>
        <v>Miscanthus sinensis Little Kitten, #2 cont. - $Ea</v>
      </c>
      <c r="N3526" s="1" t="str">
        <f>IFERROR(VLOOKUP(ROWS($M$5:N3526),$L$5:$M$7000,2,FALSE),"")</f>
        <v/>
      </c>
      <c r="O3526" s="1" t="str">
        <f>IFERROR(VLOOKUP(ROWS($O$5:O3526),$K$5:$L$7000,2,FALSE),"")</f>
        <v/>
      </c>
    </row>
    <row r="3527" spans="2:15" ht="15" customHeight="1" x14ac:dyDescent="0.25">
      <c r="B3527" s="178" t="s">
        <v>12895</v>
      </c>
      <c r="C3527" s="178" t="s">
        <v>88</v>
      </c>
      <c r="D3527" s="178" t="s">
        <v>7469</v>
      </c>
      <c r="E3527" s="178" t="s">
        <v>6993</v>
      </c>
      <c r="F3527" s="178" t="s">
        <v>17</v>
      </c>
      <c r="G3527" s="1">
        <f>IF(ISNUMBER(Pay_Item_Search_Text),IF(ISNUMBER(IF(FIND(Pay_Item_Search_Text,B3527)=1,1, "FALSE")),MAX(G$4:$G3526)+1,IF(ISNUMBER(Pay_Item_Search_Text),0,IF(ISNUMBER(SEARCH(Pay_Item_Search_Text,H3527)),MAX(G$4:$G3526)+1,0))),IF(ISNUMBER(Pay_Item_Search_Text),0,IF(ISNUMBER(SEARCH(Pay_Item_Search_Text,H3527)),MAX(G$4:$G3526)+1,0)))</f>
        <v>3523</v>
      </c>
      <c r="H3527" s="1" t="str">
        <f>IF(Table_PayItems[[#This Row],[Description]]="_","_ Unique Item - "&amp;Table_PayItems[[#This Row],[Item]]&amp;" - $"&amp;Table_PayItems[[#This Row],[Unit]],Table_PayItems[[#This Row],[Description]]&amp;" - $"&amp;Table_PayItems[[#This Row],[Unit]])</f>
        <v>Miscanthus sinensis Little Kitten, 2 inch pot - $Ea</v>
      </c>
      <c r="I3527" s="29" t="str">
        <f>IFERROR(VLOOKUP(ROWS($M$5:M3527),Table_PayItems[[Search Key]:[Concentrated Name]],2,FALSE),"")</f>
        <v>Miscanthus sinensis Little Kitten, 2 inch pot - $Ea</v>
      </c>
      <c r="J3527" s="1"/>
      <c r="K3527" s="1"/>
      <c r="L3527" s="22">
        <f>IF(ISNUMBER(SEARCH(Pay_Item_Search_Text_2,M3527)),MAX($L$4:L3526)+1,0)</f>
        <v>0</v>
      </c>
      <c r="M3527" s="1" t="str">
        <f>IFERROR(VLOOKUP(ROWS($M$5:M3527),Table_PayItems[[Search Key]:[Concentrated Name]],2,FALSE),"")</f>
        <v>Miscanthus sinensis Little Kitten, 2 inch pot - $Ea</v>
      </c>
      <c r="N3527" s="1" t="str">
        <f>IFERROR(VLOOKUP(ROWS($M$5:N3527),$L$5:$M$7000,2,FALSE),"")</f>
        <v/>
      </c>
      <c r="O3527" s="1" t="str">
        <f>IFERROR(VLOOKUP(ROWS($O$5:O3527),$K$5:$L$7000,2,FALSE),"")</f>
        <v/>
      </c>
    </row>
    <row r="3528" spans="2:15" ht="15" customHeight="1" x14ac:dyDescent="0.25">
      <c r="B3528" s="178" t="s">
        <v>12896</v>
      </c>
      <c r="C3528" s="178" t="s">
        <v>88</v>
      </c>
      <c r="D3528" s="178" t="s">
        <v>7470</v>
      </c>
      <c r="E3528" s="178" t="s">
        <v>6993</v>
      </c>
      <c r="F3528" s="178" t="s">
        <v>17</v>
      </c>
      <c r="G3528" s="1">
        <f>IF(ISNUMBER(Pay_Item_Search_Text),IF(ISNUMBER(IF(FIND(Pay_Item_Search_Text,B3528)=1,1, "FALSE")),MAX(G$4:$G3527)+1,IF(ISNUMBER(Pay_Item_Search_Text),0,IF(ISNUMBER(SEARCH(Pay_Item_Search_Text,H3528)),MAX(G$4:$G3527)+1,0))),IF(ISNUMBER(Pay_Item_Search_Text),0,IF(ISNUMBER(SEARCH(Pay_Item_Search_Text,H3528)),MAX(G$4:$G3527)+1,0)))</f>
        <v>3524</v>
      </c>
      <c r="H3528" s="1" t="str">
        <f>IF(Table_PayItems[[#This Row],[Description]]="_","_ Unique Item - "&amp;Table_PayItems[[#This Row],[Item]]&amp;" - $"&amp;Table_PayItems[[#This Row],[Unit]],Table_PayItems[[#This Row],[Description]]&amp;" - $"&amp;Table_PayItems[[#This Row],[Unit]])</f>
        <v>Miscanthus sinensis Little Kitten, 3 inch pot - $Ea</v>
      </c>
      <c r="I3528" s="29" t="str">
        <f>IFERROR(VLOOKUP(ROWS($M$5:M3528),Table_PayItems[[Search Key]:[Concentrated Name]],2,FALSE),"")</f>
        <v>Miscanthus sinensis Little Kitten, 3 inch pot - $Ea</v>
      </c>
      <c r="J3528" s="1"/>
      <c r="K3528" s="1"/>
      <c r="L3528" s="22">
        <f>IF(ISNUMBER(SEARCH(Pay_Item_Search_Text_2,M3528)),MAX($L$4:L3527)+1,0)</f>
        <v>0</v>
      </c>
      <c r="M3528" s="1" t="str">
        <f>IFERROR(VLOOKUP(ROWS($M$5:M3528),Table_PayItems[[Search Key]:[Concentrated Name]],2,FALSE),"")</f>
        <v>Miscanthus sinensis Little Kitten, 3 inch pot - $Ea</v>
      </c>
      <c r="N3528" s="1" t="str">
        <f>IFERROR(VLOOKUP(ROWS($M$5:N3528),$L$5:$M$7000,2,FALSE),"")</f>
        <v/>
      </c>
      <c r="O3528" s="1" t="str">
        <f>IFERROR(VLOOKUP(ROWS($O$5:O3528),$K$5:$L$7000,2,FALSE),"")</f>
        <v/>
      </c>
    </row>
    <row r="3529" spans="2:15" ht="15" customHeight="1" x14ac:dyDescent="0.25">
      <c r="B3529" s="178" t="s">
        <v>12897</v>
      </c>
      <c r="C3529" s="178" t="s">
        <v>88</v>
      </c>
      <c r="D3529" s="178" t="s">
        <v>7471</v>
      </c>
      <c r="E3529" s="178" t="s">
        <v>6993</v>
      </c>
      <c r="F3529" s="178" t="s">
        <v>17</v>
      </c>
      <c r="G3529" s="1">
        <f>IF(ISNUMBER(Pay_Item_Search_Text),IF(ISNUMBER(IF(FIND(Pay_Item_Search_Text,B3529)=1,1, "FALSE")),MAX(G$4:$G3528)+1,IF(ISNUMBER(Pay_Item_Search_Text),0,IF(ISNUMBER(SEARCH(Pay_Item_Search_Text,H3529)),MAX(G$4:$G3528)+1,0))),IF(ISNUMBER(Pay_Item_Search_Text),0,IF(ISNUMBER(SEARCH(Pay_Item_Search_Text,H3529)),MAX(G$4:$G3528)+1,0)))</f>
        <v>3525</v>
      </c>
      <c r="H3529" s="1" t="str">
        <f>IF(Table_PayItems[[#This Row],[Description]]="_","_ Unique Item - "&amp;Table_PayItems[[#This Row],[Item]]&amp;" - $"&amp;Table_PayItems[[#This Row],[Unit]],Table_PayItems[[#This Row],[Description]]&amp;" - $"&amp;Table_PayItems[[#This Row],[Unit]])</f>
        <v>Miscanthus sinensis Little Kitten, 4 inch pot - $Ea</v>
      </c>
      <c r="I3529" s="29" t="str">
        <f>IFERROR(VLOOKUP(ROWS($M$5:M3529),Table_PayItems[[Search Key]:[Concentrated Name]],2,FALSE),"")</f>
        <v>Miscanthus sinensis Little Kitten, 4 inch pot - $Ea</v>
      </c>
      <c r="J3529" s="1"/>
      <c r="K3529" s="1"/>
      <c r="L3529" s="22">
        <f>IF(ISNUMBER(SEARCH(Pay_Item_Search_Text_2,M3529)),MAX($L$4:L3528)+1,0)</f>
        <v>0</v>
      </c>
      <c r="M3529" s="1" t="str">
        <f>IFERROR(VLOOKUP(ROWS($M$5:M3529),Table_PayItems[[Search Key]:[Concentrated Name]],2,FALSE),"")</f>
        <v>Miscanthus sinensis Little Kitten, 4 inch pot - $Ea</v>
      </c>
      <c r="N3529" s="1" t="str">
        <f>IFERROR(VLOOKUP(ROWS($M$5:N3529),$L$5:$M$7000,2,FALSE),"")</f>
        <v/>
      </c>
      <c r="O3529" s="1" t="str">
        <f>IFERROR(VLOOKUP(ROWS($O$5:O3529),$K$5:$L$7000,2,FALSE),"")</f>
        <v/>
      </c>
    </row>
    <row r="3530" spans="2:15" ht="15" customHeight="1" x14ac:dyDescent="0.25">
      <c r="B3530" s="178" t="s">
        <v>12898</v>
      </c>
      <c r="C3530" s="178" t="s">
        <v>88</v>
      </c>
      <c r="D3530" s="178" t="s">
        <v>7472</v>
      </c>
      <c r="E3530" s="178" t="s">
        <v>6993</v>
      </c>
      <c r="F3530" s="178" t="s">
        <v>17</v>
      </c>
      <c r="G3530" s="1">
        <f>IF(ISNUMBER(Pay_Item_Search_Text),IF(ISNUMBER(IF(FIND(Pay_Item_Search_Text,B3530)=1,1, "FALSE")),MAX(G$4:$G3529)+1,IF(ISNUMBER(Pay_Item_Search_Text),0,IF(ISNUMBER(SEARCH(Pay_Item_Search_Text,H3530)),MAX(G$4:$G3529)+1,0))),IF(ISNUMBER(Pay_Item_Search_Text),0,IF(ISNUMBER(SEARCH(Pay_Item_Search_Text,H3530)),MAX(G$4:$G3529)+1,0)))</f>
        <v>3526</v>
      </c>
      <c r="H3530" s="1" t="str">
        <f>IF(Table_PayItems[[#This Row],[Description]]="_","_ Unique Item - "&amp;Table_PayItems[[#This Row],[Item]]&amp;" - $"&amp;Table_PayItems[[#This Row],[Unit]],Table_PayItems[[#This Row],[Description]]&amp;" - $"&amp;Table_PayItems[[#This Row],[Unit]])</f>
        <v>Miscanthus sinensis Little Zebra, #1 cont. - $Ea</v>
      </c>
      <c r="I3530" s="29" t="str">
        <f>IFERROR(VLOOKUP(ROWS($M$5:M3530),Table_PayItems[[Search Key]:[Concentrated Name]],2,FALSE),"")</f>
        <v>Miscanthus sinensis Little Zebra, #1 cont. - $Ea</v>
      </c>
      <c r="J3530" s="1"/>
      <c r="K3530" s="1"/>
      <c r="L3530" s="22">
        <f>IF(ISNUMBER(SEARCH(Pay_Item_Search_Text_2,M3530)),MAX($L$4:L3529)+1,0)</f>
        <v>0</v>
      </c>
      <c r="M3530" s="1" t="str">
        <f>IFERROR(VLOOKUP(ROWS($M$5:M3530),Table_PayItems[[Search Key]:[Concentrated Name]],2,FALSE),"")</f>
        <v>Miscanthus sinensis Little Zebra, #1 cont. - $Ea</v>
      </c>
      <c r="N3530" s="1" t="str">
        <f>IFERROR(VLOOKUP(ROWS($M$5:N3530),$L$5:$M$7000,2,FALSE),"")</f>
        <v/>
      </c>
      <c r="O3530" s="1" t="str">
        <f>IFERROR(VLOOKUP(ROWS($O$5:O3530),$K$5:$L$7000,2,FALSE),"")</f>
        <v/>
      </c>
    </row>
    <row r="3531" spans="2:15" ht="15" customHeight="1" x14ac:dyDescent="0.25">
      <c r="B3531" s="178" t="s">
        <v>12899</v>
      </c>
      <c r="C3531" s="178" t="s">
        <v>88</v>
      </c>
      <c r="D3531" s="178" t="s">
        <v>7473</v>
      </c>
      <c r="E3531" s="178" t="s">
        <v>6993</v>
      </c>
      <c r="F3531" s="178" t="s">
        <v>17</v>
      </c>
      <c r="G3531" s="151">
        <f>IF(ISNUMBER(Pay_Item_Search_Text),IF(ISNUMBER(IF(FIND(Pay_Item_Search_Text,B3531)=1,1, "FALSE")),MAX(G$4:$G3530)+1,IF(ISNUMBER(Pay_Item_Search_Text),0,IF(ISNUMBER(SEARCH(Pay_Item_Search_Text,H3531)),MAX(G$4:$G3530)+1,0))),IF(ISNUMBER(Pay_Item_Search_Text),0,IF(ISNUMBER(SEARCH(Pay_Item_Search_Text,H3531)),MAX(G$4:$G3530)+1,0)))</f>
        <v>3527</v>
      </c>
      <c r="H3531" s="24" t="str">
        <f>IF(Table_PayItems[[#This Row],[Description]]="_","_ Unique Item - "&amp;Table_PayItems[[#This Row],[Item]]&amp;" - $"&amp;Table_PayItems[[#This Row],[Unit]],Table_PayItems[[#This Row],[Description]]&amp;" - $"&amp;Table_PayItems[[#This Row],[Unit]])</f>
        <v>Miscanthus sinensis Little Zebra, #2 cont. - $Ea</v>
      </c>
      <c r="I3531" s="152" t="str">
        <f>IFERROR(VLOOKUP(ROWS($M$5:M3531),Table_PayItems[[Search Key]:[Concentrated Name]],2,FALSE),"")</f>
        <v>Miscanthus sinensis Little Zebra, #2 cont. - $Ea</v>
      </c>
      <c r="J3531" s="1"/>
      <c r="K3531" s="1"/>
      <c r="L3531" s="22">
        <f>IF(ISNUMBER(SEARCH(Pay_Item_Search_Text_2,M3531)),MAX($L$4:L3530)+1,0)</f>
        <v>0</v>
      </c>
      <c r="M3531" s="1" t="str">
        <f>IFERROR(VLOOKUP(ROWS($M$5:M3531),Table_PayItems[[Search Key]:[Concentrated Name]],2,FALSE),"")</f>
        <v>Miscanthus sinensis Little Zebra, #2 cont. - $Ea</v>
      </c>
      <c r="N3531" s="1" t="str">
        <f>IFERROR(VLOOKUP(ROWS($M$5:N3531),$L$5:$M$7000,2,FALSE),"")</f>
        <v/>
      </c>
      <c r="O3531" s="1" t="str">
        <f>IFERROR(VLOOKUP(ROWS($O$5:O3531),$K$5:$L$7000,2,FALSE),"")</f>
        <v/>
      </c>
    </row>
    <row r="3532" spans="2:15" ht="15" customHeight="1" x14ac:dyDescent="0.25">
      <c r="B3532" s="178" t="s">
        <v>12900</v>
      </c>
      <c r="C3532" s="178" t="s">
        <v>88</v>
      </c>
      <c r="D3532" s="178" t="s">
        <v>7474</v>
      </c>
      <c r="E3532" s="178" t="s">
        <v>6993</v>
      </c>
      <c r="F3532" s="178" t="s">
        <v>17</v>
      </c>
      <c r="G3532" s="1">
        <f>IF(ISNUMBER(Pay_Item_Search_Text),IF(ISNUMBER(IF(FIND(Pay_Item_Search_Text,B3532)=1,1, "FALSE")),MAX(G$4:$G3531)+1,IF(ISNUMBER(Pay_Item_Search_Text),0,IF(ISNUMBER(SEARCH(Pay_Item_Search_Text,H3532)),MAX(G$4:$G3531)+1,0))),IF(ISNUMBER(Pay_Item_Search_Text),0,IF(ISNUMBER(SEARCH(Pay_Item_Search_Text,H3532)),MAX(G$4:$G3531)+1,0)))</f>
        <v>3528</v>
      </c>
      <c r="H3532" s="1" t="str">
        <f>IF(Table_PayItems[[#This Row],[Description]]="_","_ Unique Item - "&amp;Table_PayItems[[#This Row],[Item]]&amp;" - $"&amp;Table_PayItems[[#This Row],[Unit]],Table_PayItems[[#This Row],[Description]]&amp;" - $"&amp;Table_PayItems[[#This Row],[Unit]])</f>
        <v>Miscanthus sinensis Little Zebra, 2 inch pot - $Ea</v>
      </c>
      <c r="I3532" s="29" t="str">
        <f>IFERROR(VLOOKUP(ROWS($M$5:M3532),Table_PayItems[[Search Key]:[Concentrated Name]],2,FALSE),"")</f>
        <v>Miscanthus sinensis Little Zebra, 2 inch pot - $Ea</v>
      </c>
      <c r="J3532" s="1"/>
      <c r="K3532" s="1"/>
      <c r="L3532" s="22">
        <f>IF(ISNUMBER(SEARCH(Pay_Item_Search_Text_2,M3532)),MAX($L$4:L3531)+1,0)</f>
        <v>0</v>
      </c>
      <c r="M3532" s="1" t="str">
        <f>IFERROR(VLOOKUP(ROWS($M$5:M3532),Table_PayItems[[Search Key]:[Concentrated Name]],2,FALSE),"")</f>
        <v>Miscanthus sinensis Little Zebra, 2 inch pot - $Ea</v>
      </c>
      <c r="N3532" s="1" t="str">
        <f>IFERROR(VLOOKUP(ROWS($M$5:N3532),$L$5:$M$7000,2,FALSE),"")</f>
        <v/>
      </c>
      <c r="O3532" s="1" t="str">
        <f>IFERROR(VLOOKUP(ROWS($O$5:O3532),$K$5:$L$7000,2,FALSE),"")</f>
        <v/>
      </c>
    </row>
    <row r="3533" spans="2:15" ht="15" customHeight="1" x14ac:dyDescent="0.25">
      <c r="B3533" s="178" t="s">
        <v>12901</v>
      </c>
      <c r="C3533" s="178" t="s">
        <v>88</v>
      </c>
      <c r="D3533" s="178" t="s">
        <v>7475</v>
      </c>
      <c r="E3533" s="178" t="s">
        <v>6993</v>
      </c>
      <c r="F3533" s="178" t="s">
        <v>17</v>
      </c>
      <c r="G3533" s="1">
        <f>IF(ISNUMBER(Pay_Item_Search_Text),IF(ISNUMBER(IF(FIND(Pay_Item_Search_Text,B3533)=1,1, "FALSE")),MAX(G$4:$G3532)+1,IF(ISNUMBER(Pay_Item_Search_Text),0,IF(ISNUMBER(SEARCH(Pay_Item_Search_Text,H3533)),MAX(G$4:$G3532)+1,0))),IF(ISNUMBER(Pay_Item_Search_Text),0,IF(ISNUMBER(SEARCH(Pay_Item_Search_Text,H3533)),MAX(G$4:$G3532)+1,0)))</f>
        <v>3529</v>
      </c>
      <c r="H3533" s="1" t="str">
        <f>IF(Table_PayItems[[#This Row],[Description]]="_","_ Unique Item - "&amp;Table_PayItems[[#This Row],[Item]]&amp;" - $"&amp;Table_PayItems[[#This Row],[Unit]],Table_PayItems[[#This Row],[Description]]&amp;" - $"&amp;Table_PayItems[[#This Row],[Unit]])</f>
        <v>Miscanthus sinensis Little Zebra, 3 inch pot - $Ea</v>
      </c>
      <c r="I3533" s="29" t="str">
        <f>IFERROR(VLOOKUP(ROWS($M$5:M3533),Table_PayItems[[Search Key]:[Concentrated Name]],2,FALSE),"")</f>
        <v>Miscanthus sinensis Little Zebra, 3 inch pot - $Ea</v>
      </c>
      <c r="J3533" s="1"/>
      <c r="K3533" s="1"/>
      <c r="L3533" s="22">
        <f>IF(ISNUMBER(SEARCH(Pay_Item_Search_Text_2,M3533)),MAX($L$4:L3532)+1,0)</f>
        <v>0</v>
      </c>
      <c r="M3533" s="1" t="str">
        <f>IFERROR(VLOOKUP(ROWS($M$5:M3533),Table_PayItems[[Search Key]:[Concentrated Name]],2,FALSE),"")</f>
        <v>Miscanthus sinensis Little Zebra, 3 inch pot - $Ea</v>
      </c>
      <c r="N3533" s="1" t="str">
        <f>IFERROR(VLOOKUP(ROWS($M$5:N3533),$L$5:$M$7000,2,FALSE),"")</f>
        <v/>
      </c>
      <c r="O3533" s="1" t="str">
        <f>IFERROR(VLOOKUP(ROWS($O$5:O3533),$K$5:$L$7000,2,FALSE),"")</f>
        <v/>
      </c>
    </row>
    <row r="3534" spans="2:15" ht="15" customHeight="1" x14ac:dyDescent="0.25">
      <c r="B3534" s="178" t="s">
        <v>12902</v>
      </c>
      <c r="C3534" s="178" t="s">
        <v>88</v>
      </c>
      <c r="D3534" s="178" t="s">
        <v>7476</v>
      </c>
      <c r="E3534" s="178" t="s">
        <v>6993</v>
      </c>
      <c r="F3534" s="178" t="s">
        <v>17</v>
      </c>
      <c r="G3534" s="1">
        <f>IF(ISNUMBER(Pay_Item_Search_Text),IF(ISNUMBER(IF(FIND(Pay_Item_Search_Text,B3534)=1,1, "FALSE")),MAX(G$4:$G3533)+1,IF(ISNUMBER(Pay_Item_Search_Text),0,IF(ISNUMBER(SEARCH(Pay_Item_Search_Text,H3534)),MAX(G$4:$G3533)+1,0))),IF(ISNUMBER(Pay_Item_Search_Text),0,IF(ISNUMBER(SEARCH(Pay_Item_Search_Text,H3534)),MAX(G$4:$G3533)+1,0)))</f>
        <v>3530</v>
      </c>
      <c r="H3534" s="1" t="str">
        <f>IF(Table_PayItems[[#This Row],[Description]]="_","_ Unique Item - "&amp;Table_PayItems[[#This Row],[Item]]&amp;" - $"&amp;Table_PayItems[[#This Row],[Unit]],Table_PayItems[[#This Row],[Description]]&amp;" - $"&amp;Table_PayItems[[#This Row],[Unit]])</f>
        <v>Miscanthus sinensis Little Zebra, 4 inch pot - $Ea</v>
      </c>
      <c r="I3534" s="29" t="str">
        <f>IFERROR(VLOOKUP(ROWS($M$5:M3534),Table_PayItems[[Search Key]:[Concentrated Name]],2,FALSE),"")</f>
        <v>Miscanthus sinensis Little Zebra, 4 inch pot - $Ea</v>
      </c>
      <c r="J3534" s="1"/>
      <c r="K3534" s="1"/>
      <c r="L3534" s="22">
        <f>IF(ISNUMBER(SEARCH(Pay_Item_Search_Text_2,M3534)),MAX($L$4:L3533)+1,0)</f>
        <v>0</v>
      </c>
      <c r="M3534" s="1" t="str">
        <f>IFERROR(VLOOKUP(ROWS($M$5:M3534),Table_PayItems[[Search Key]:[Concentrated Name]],2,FALSE),"")</f>
        <v>Miscanthus sinensis Little Zebra, 4 inch pot - $Ea</v>
      </c>
      <c r="N3534" s="1" t="str">
        <f>IFERROR(VLOOKUP(ROWS($M$5:N3534),$L$5:$M$7000,2,FALSE),"")</f>
        <v/>
      </c>
      <c r="O3534" s="1" t="str">
        <f>IFERROR(VLOOKUP(ROWS($O$5:O3534),$K$5:$L$7000,2,FALSE),"")</f>
        <v/>
      </c>
    </row>
    <row r="3535" spans="2:15" ht="15" customHeight="1" x14ac:dyDescent="0.25">
      <c r="B3535" s="178" t="s">
        <v>12903</v>
      </c>
      <c r="C3535" s="178" t="s">
        <v>88</v>
      </c>
      <c r="D3535" s="178" t="s">
        <v>7477</v>
      </c>
      <c r="E3535" s="178" t="s">
        <v>6993</v>
      </c>
      <c r="F3535" s="178" t="s">
        <v>17</v>
      </c>
      <c r="G3535" s="1">
        <f>IF(ISNUMBER(Pay_Item_Search_Text),IF(ISNUMBER(IF(FIND(Pay_Item_Search_Text,B3535)=1,1, "FALSE")),MAX(G$4:$G3534)+1,IF(ISNUMBER(Pay_Item_Search_Text),0,IF(ISNUMBER(SEARCH(Pay_Item_Search_Text,H3535)),MAX(G$4:$G3534)+1,0))),IF(ISNUMBER(Pay_Item_Search_Text),0,IF(ISNUMBER(SEARCH(Pay_Item_Search_Text,H3535)),MAX(G$4:$G3534)+1,0)))</f>
        <v>3531</v>
      </c>
      <c r="H3535" s="1" t="str">
        <f>IF(Table_PayItems[[#This Row],[Description]]="_","_ Unique Item - "&amp;Table_PayItems[[#This Row],[Item]]&amp;" - $"&amp;Table_PayItems[[#This Row],[Unit]],Table_PayItems[[#This Row],[Description]]&amp;" - $"&amp;Table_PayItems[[#This Row],[Unit]])</f>
        <v>Miscanthus sinensis Malepartus, #1 cont. - $Ea</v>
      </c>
      <c r="I3535" s="29" t="str">
        <f>IFERROR(VLOOKUP(ROWS($M$5:M3535),Table_PayItems[[Search Key]:[Concentrated Name]],2,FALSE),"")</f>
        <v>Miscanthus sinensis Malepartus, #1 cont. - $Ea</v>
      </c>
      <c r="J3535" s="1"/>
      <c r="K3535" s="1"/>
      <c r="L3535" s="22">
        <f>IF(ISNUMBER(SEARCH(Pay_Item_Search_Text_2,M3535)),MAX($L$4:L3534)+1,0)</f>
        <v>0</v>
      </c>
      <c r="M3535" s="1" t="str">
        <f>IFERROR(VLOOKUP(ROWS($M$5:M3535),Table_PayItems[[Search Key]:[Concentrated Name]],2,FALSE),"")</f>
        <v>Miscanthus sinensis Malepartus, #1 cont. - $Ea</v>
      </c>
      <c r="N3535" s="1" t="str">
        <f>IFERROR(VLOOKUP(ROWS($M$5:N3535),$L$5:$M$7000,2,FALSE),"")</f>
        <v/>
      </c>
      <c r="O3535" s="1" t="str">
        <f>IFERROR(VLOOKUP(ROWS($O$5:O3535),$K$5:$L$7000,2,FALSE),"")</f>
        <v/>
      </c>
    </row>
    <row r="3536" spans="2:15" ht="15" customHeight="1" x14ac:dyDescent="0.25">
      <c r="B3536" s="178" t="s">
        <v>12904</v>
      </c>
      <c r="C3536" s="178" t="s">
        <v>88</v>
      </c>
      <c r="D3536" s="178" t="s">
        <v>7478</v>
      </c>
      <c r="E3536" s="178" t="s">
        <v>6993</v>
      </c>
      <c r="F3536" s="178" t="s">
        <v>17</v>
      </c>
      <c r="G3536" s="151">
        <f>IF(ISNUMBER(Pay_Item_Search_Text),IF(ISNUMBER(IF(FIND(Pay_Item_Search_Text,B3536)=1,1, "FALSE")),MAX(G$4:$G3535)+1,IF(ISNUMBER(Pay_Item_Search_Text),0,IF(ISNUMBER(SEARCH(Pay_Item_Search_Text,H3536)),MAX(G$4:$G3535)+1,0))),IF(ISNUMBER(Pay_Item_Search_Text),0,IF(ISNUMBER(SEARCH(Pay_Item_Search_Text,H3536)),MAX(G$4:$G3535)+1,0)))</f>
        <v>3532</v>
      </c>
      <c r="H3536" s="24" t="str">
        <f>IF(Table_PayItems[[#This Row],[Description]]="_","_ Unique Item - "&amp;Table_PayItems[[#This Row],[Item]]&amp;" - $"&amp;Table_PayItems[[#This Row],[Unit]],Table_PayItems[[#This Row],[Description]]&amp;" - $"&amp;Table_PayItems[[#This Row],[Unit]])</f>
        <v>Miscanthus sinensis Malepartus, #2 cont. - $Ea</v>
      </c>
      <c r="I3536" s="152" t="str">
        <f>IFERROR(VLOOKUP(ROWS($M$5:M3536),Table_PayItems[[Search Key]:[Concentrated Name]],2,FALSE),"")</f>
        <v>Miscanthus sinensis Malepartus, #2 cont. - $Ea</v>
      </c>
      <c r="J3536" s="1"/>
      <c r="K3536" s="1"/>
      <c r="L3536" s="22">
        <f>IF(ISNUMBER(SEARCH(Pay_Item_Search_Text_2,M3536)),MAX($L$4:L3535)+1,0)</f>
        <v>0</v>
      </c>
      <c r="M3536" s="1" t="str">
        <f>IFERROR(VLOOKUP(ROWS($M$5:M3536),Table_PayItems[[Search Key]:[Concentrated Name]],2,FALSE),"")</f>
        <v>Miscanthus sinensis Malepartus, #2 cont. - $Ea</v>
      </c>
      <c r="N3536" s="1" t="str">
        <f>IFERROR(VLOOKUP(ROWS($M$5:N3536),$L$5:$M$7000,2,FALSE),"")</f>
        <v/>
      </c>
      <c r="O3536" s="1" t="str">
        <f>IFERROR(VLOOKUP(ROWS($O$5:O3536),$K$5:$L$7000,2,FALSE),"")</f>
        <v/>
      </c>
    </row>
    <row r="3537" spans="2:15" ht="15" customHeight="1" x14ac:dyDescent="0.25">
      <c r="B3537" s="178" t="s">
        <v>12905</v>
      </c>
      <c r="C3537" s="178" t="s">
        <v>88</v>
      </c>
      <c r="D3537" s="178" t="s">
        <v>7479</v>
      </c>
      <c r="E3537" s="178" t="s">
        <v>6993</v>
      </c>
      <c r="F3537" s="178" t="s">
        <v>17</v>
      </c>
      <c r="G3537" s="1">
        <f>IF(ISNUMBER(Pay_Item_Search_Text),IF(ISNUMBER(IF(FIND(Pay_Item_Search_Text,B3537)=1,1, "FALSE")),MAX(G$4:$G3536)+1,IF(ISNUMBER(Pay_Item_Search_Text),0,IF(ISNUMBER(SEARCH(Pay_Item_Search_Text,H3537)),MAX(G$4:$G3536)+1,0))),IF(ISNUMBER(Pay_Item_Search_Text),0,IF(ISNUMBER(SEARCH(Pay_Item_Search_Text,H3537)),MAX(G$4:$G3536)+1,0)))</f>
        <v>3533</v>
      </c>
      <c r="H3537" s="1" t="str">
        <f>IF(Table_PayItems[[#This Row],[Description]]="_","_ Unique Item - "&amp;Table_PayItems[[#This Row],[Item]]&amp;" - $"&amp;Table_PayItems[[#This Row],[Unit]],Table_PayItems[[#This Row],[Description]]&amp;" - $"&amp;Table_PayItems[[#This Row],[Unit]])</f>
        <v>Miscanthus sinensis Malepartus, 2 inch pot - $Ea</v>
      </c>
      <c r="I3537" s="29" t="str">
        <f>IFERROR(VLOOKUP(ROWS($M$5:M3537),Table_PayItems[[Search Key]:[Concentrated Name]],2,FALSE),"")</f>
        <v>Miscanthus sinensis Malepartus, 2 inch pot - $Ea</v>
      </c>
      <c r="J3537" s="1"/>
      <c r="K3537" s="1"/>
      <c r="L3537" s="22">
        <f>IF(ISNUMBER(SEARCH(Pay_Item_Search_Text_2,M3537)),MAX($L$4:L3536)+1,0)</f>
        <v>0</v>
      </c>
      <c r="M3537" s="1" t="str">
        <f>IFERROR(VLOOKUP(ROWS($M$5:M3537),Table_PayItems[[Search Key]:[Concentrated Name]],2,FALSE),"")</f>
        <v>Miscanthus sinensis Malepartus, 2 inch pot - $Ea</v>
      </c>
      <c r="N3537" s="1" t="str">
        <f>IFERROR(VLOOKUP(ROWS($M$5:N3537),$L$5:$M$7000,2,FALSE),"")</f>
        <v/>
      </c>
      <c r="O3537" s="1" t="str">
        <f>IFERROR(VLOOKUP(ROWS($O$5:O3537),$K$5:$L$7000,2,FALSE),"")</f>
        <v/>
      </c>
    </row>
    <row r="3538" spans="2:15" ht="15" customHeight="1" x14ac:dyDescent="0.25">
      <c r="B3538" s="178" t="s">
        <v>12906</v>
      </c>
      <c r="C3538" s="178" t="s">
        <v>88</v>
      </c>
      <c r="D3538" s="178" t="s">
        <v>7480</v>
      </c>
      <c r="E3538" s="178" t="s">
        <v>6993</v>
      </c>
      <c r="F3538" s="178" t="s">
        <v>17</v>
      </c>
      <c r="G3538" s="1">
        <f>IF(ISNUMBER(Pay_Item_Search_Text),IF(ISNUMBER(IF(FIND(Pay_Item_Search_Text,B3538)=1,1, "FALSE")),MAX(G$4:$G3537)+1,IF(ISNUMBER(Pay_Item_Search_Text),0,IF(ISNUMBER(SEARCH(Pay_Item_Search_Text,H3538)),MAX(G$4:$G3537)+1,0))),IF(ISNUMBER(Pay_Item_Search_Text),0,IF(ISNUMBER(SEARCH(Pay_Item_Search_Text,H3538)),MAX(G$4:$G3537)+1,0)))</f>
        <v>3534</v>
      </c>
      <c r="H3538" s="1" t="str">
        <f>IF(Table_PayItems[[#This Row],[Description]]="_","_ Unique Item - "&amp;Table_PayItems[[#This Row],[Item]]&amp;" - $"&amp;Table_PayItems[[#This Row],[Unit]],Table_PayItems[[#This Row],[Description]]&amp;" - $"&amp;Table_PayItems[[#This Row],[Unit]])</f>
        <v>Miscanthus sinensis Malepartus, 3 inch pot - $Ea</v>
      </c>
      <c r="I3538" s="29" t="str">
        <f>IFERROR(VLOOKUP(ROWS($M$5:M3538),Table_PayItems[[Search Key]:[Concentrated Name]],2,FALSE),"")</f>
        <v>Miscanthus sinensis Malepartus, 3 inch pot - $Ea</v>
      </c>
      <c r="J3538" s="1"/>
      <c r="K3538" s="1"/>
      <c r="L3538" s="22">
        <f>IF(ISNUMBER(SEARCH(Pay_Item_Search_Text_2,M3538)),MAX($L$4:L3537)+1,0)</f>
        <v>0</v>
      </c>
      <c r="M3538" s="1" t="str">
        <f>IFERROR(VLOOKUP(ROWS($M$5:M3538),Table_PayItems[[Search Key]:[Concentrated Name]],2,FALSE),"")</f>
        <v>Miscanthus sinensis Malepartus, 3 inch pot - $Ea</v>
      </c>
      <c r="N3538" s="1" t="str">
        <f>IFERROR(VLOOKUP(ROWS($M$5:N3538),$L$5:$M$7000,2,FALSE),"")</f>
        <v/>
      </c>
      <c r="O3538" s="1" t="str">
        <f>IFERROR(VLOOKUP(ROWS($O$5:O3538),$K$5:$L$7000,2,FALSE),"")</f>
        <v/>
      </c>
    </row>
    <row r="3539" spans="2:15" ht="15" customHeight="1" x14ac:dyDescent="0.25">
      <c r="B3539" s="178" t="s">
        <v>12907</v>
      </c>
      <c r="C3539" s="178" t="s">
        <v>88</v>
      </c>
      <c r="D3539" s="178" t="s">
        <v>7481</v>
      </c>
      <c r="E3539" s="178" t="s">
        <v>6993</v>
      </c>
      <c r="F3539" s="178" t="s">
        <v>17</v>
      </c>
      <c r="G3539" s="1">
        <f>IF(ISNUMBER(Pay_Item_Search_Text),IF(ISNUMBER(IF(FIND(Pay_Item_Search_Text,B3539)=1,1, "FALSE")),MAX(G$4:$G3538)+1,IF(ISNUMBER(Pay_Item_Search_Text),0,IF(ISNUMBER(SEARCH(Pay_Item_Search_Text,H3539)),MAX(G$4:$G3538)+1,0))),IF(ISNUMBER(Pay_Item_Search_Text),0,IF(ISNUMBER(SEARCH(Pay_Item_Search_Text,H3539)),MAX(G$4:$G3538)+1,0)))</f>
        <v>3535</v>
      </c>
      <c r="H3539" s="1" t="str">
        <f>IF(Table_PayItems[[#This Row],[Description]]="_","_ Unique Item - "&amp;Table_PayItems[[#This Row],[Item]]&amp;" - $"&amp;Table_PayItems[[#This Row],[Unit]],Table_PayItems[[#This Row],[Description]]&amp;" - $"&amp;Table_PayItems[[#This Row],[Unit]])</f>
        <v>Miscanthus sinensis Malepartus, 4 inch pot - $Ea</v>
      </c>
      <c r="I3539" s="29" t="str">
        <f>IFERROR(VLOOKUP(ROWS($M$5:M3539),Table_PayItems[[Search Key]:[Concentrated Name]],2,FALSE),"")</f>
        <v>Miscanthus sinensis Malepartus, 4 inch pot - $Ea</v>
      </c>
      <c r="J3539" s="1"/>
      <c r="K3539" s="1"/>
      <c r="L3539" s="22">
        <f>IF(ISNUMBER(SEARCH(Pay_Item_Search_Text_2,M3539)),MAX($L$4:L3538)+1,0)</f>
        <v>0</v>
      </c>
      <c r="M3539" s="1" t="str">
        <f>IFERROR(VLOOKUP(ROWS($M$5:M3539),Table_PayItems[[Search Key]:[Concentrated Name]],2,FALSE),"")</f>
        <v>Miscanthus sinensis Malepartus, 4 inch pot - $Ea</v>
      </c>
      <c r="N3539" s="1" t="str">
        <f>IFERROR(VLOOKUP(ROWS($M$5:N3539),$L$5:$M$7000,2,FALSE),"")</f>
        <v/>
      </c>
      <c r="O3539" s="1" t="str">
        <f>IFERROR(VLOOKUP(ROWS($O$5:O3539),$K$5:$L$7000,2,FALSE),"")</f>
        <v/>
      </c>
    </row>
    <row r="3540" spans="2:15" ht="15" customHeight="1" x14ac:dyDescent="0.25">
      <c r="B3540" s="178" t="s">
        <v>12908</v>
      </c>
      <c r="C3540" s="178" t="s">
        <v>88</v>
      </c>
      <c r="D3540" s="178" t="s">
        <v>7482</v>
      </c>
      <c r="E3540" s="178" t="s">
        <v>6993</v>
      </c>
      <c r="F3540" s="178" t="s">
        <v>17</v>
      </c>
      <c r="G3540" s="1">
        <f>IF(ISNUMBER(Pay_Item_Search_Text),IF(ISNUMBER(IF(FIND(Pay_Item_Search_Text,B3540)=1,1, "FALSE")),MAX(G$4:$G3539)+1,IF(ISNUMBER(Pay_Item_Search_Text),0,IF(ISNUMBER(SEARCH(Pay_Item_Search_Text,H3540)),MAX(G$4:$G3539)+1,0))),IF(ISNUMBER(Pay_Item_Search_Text),0,IF(ISNUMBER(SEARCH(Pay_Item_Search_Text,H3540)),MAX(G$4:$G3539)+1,0)))</f>
        <v>3536</v>
      </c>
      <c r="H3540" s="1" t="str">
        <f>IF(Table_PayItems[[#This Row],[Description]]="_","_ Unique Item - "&amp;Table_PayItems[[#This Row],[Item]]&amp;" - $"&amp;Table_PayItems[[#This Row],[Unit]],Table_PayItems[[#This Row],[Description]]&amp;" - $"&amp;Table_PayItems[[#This Row],[Unit]])</f>
        <v>Miscanthus sinensis Morning Light, #1 cont. - $Ea</v>
      </c>
      <c r="I3540" s="29" t="str">
        <f>IFERROR(VLOOKUP(ROWS($M$5:M3540),Table_PayItems[[Search Key]:[Concentrated Name]],2,FALSE),"")</f>
        <v>Miscanthus sinensis Morning Light, #1 cont. - $Ea</v>
      </c>
      <c r="J3540" s="1"/>
      <c r="K3540" s="1"/>
      <c r="L3540" s="22">
        <f>IF(ISNUMBER(SEARCH(Pay_Item_Search_Text_2,M3540)),MAX($L$4:L3539)+1,0)</f>
        <v>0</v>
      </c>
      <c r="M3540" s="1" t="str">
        <f>IFERROR(VLOOKUP(ROWS($M$5:M3540),Table_PayItems[[Search Key]:[Concentrated Name]],2,FALSE),"")</f>
        <v>Miscanthus sinensis Morning Light, #1 cont. - $Ea</v>
      </c>
      <c r="N3540" s="1" t="str">
        <f>IFERROR(VLOOKUP(ROWS($M$5:N3540),$L$5:$M$7000,2,FALSE),"")</f>
        <v/>
      </c>
      <c r="O3540" s="1" t="str">
        <f>IFERROR(VLOOKUP(ROWS($O$5:O3540),$K$5:$L$7000,2,FALSE),"")</f>
        <v/>
      </c>
    </row>
    <row r="3541" spans="2:15" ht="15" customHeight="1" x14ac:dyDescent="0.25">
      <c r="B3541" s="178" t="s">
        <v>12909</v>
      </c>
      <c r="C3541" s="178" t="s">
        <v>88</v>
      </c>
      <c r="D3541" s="178" t="s">
        <v>7483</v>
      </c>
      <c r="E3541" s="178" t="s">
        <v>6993</v>
      </c>
      <c r="F3541" s="178" t="s">
        <v>17</v>
      </c>
      <c r="G3541" s="151">
        <f>IF(ISNUMBER(Pay_Item_Search_Text),IF(ISNUMBER(IF(FIND(Pay_Item_Search_Text,B3541)=1,1, "FALSE")),MAX(G$4:$G3540)+1,IF(ISNUMBER(Pay_Item_Search_Text),0,IF(ISNUMBER(SEARCH(Pay_Item_Search_Text,H3541)),MAX(G$4:$G3540)+1,0))),IF(ISNUMBER(Pay_Item_Search_Text),0,IF(ISNUMBER(SEARCH(Pay_Item_Search_Text,H3541)),MAX(G$4:$G3540)+1,0)))</f>
        <v>3537</v>
      </c>
      <c r="H3541" s="24" t="str">
        <f>IF(Table_PayItems[[#This Row],[Description]]="_","_ Unique Item - "&amp;Table_PayItems[[#This Row],[Item]]&amp;" - $"&amp;Table_PayItems[[#This Row],[Unit]],Table_PayItems[[#This Row],[Description]]&amp;" - $"&amp;Table_PayItems[[#This Row],[Unit]])</f>
        <v>Miscanthus sinensis Morning Light, #2 cont. - $Ea</v>
      </c>
      <c r="I3541" s="152" t="str">
        <f>IFERROR(VLOOKUP(ROWS($M$5:M3541),Table_PayItems[[Search Key]:[Concentrated Name]],2,FALSE),"")</f>
        <v>Miscanthus sinensis Morning Light, #2 cont. - $Ea</v>
      </c>
      <c r="J3541" s="1"/>
      <c r="K3541" s="1"/>
      <c r="L3541" s="22">
        <f>IF(ISNUMBER(SEARCH(Pay_Item_Search_Text_2,M3541)),MAX($L$4:L3540)+1,0)</f>
        <v>0</v>
      </c>
      <c r="M3541" s="1" t="str">
        <f>IFERROR(VLOOKUP(ROWS($M$5:M3541),Table_PayItems[[Search Key]:[Concentrated Name]],2,FALSE),"")</f>
        <v>Miscanthus sinensis Morning Light, #2 cont. - $Ea</v>
      </c>
      <c r="N3541" s="1" t="str">
        <f>IFERROR(VLOOKUP(ROWS($M$5:N3541),$L$5:$M$7000,2,FALSE),"")</f>
        <v/>
      </c>
      <c r="O3541" s="1" t="str">
        <f>IFERROR(VLOOKUP(ROWS($O$5:O3541),$K$5:$L$7000,2,FALSE),"")</f>
        <v/>
      </c>
    </row>
    <row r="3542" spans="2:15" ht="15" customHeight="1" x14ac:dyDescent="0.25">
      <c r="B3542" s="178" t="s">
        <v>12910</v>
      </c>
      <c r="C3542" s="178" t="s">
        <v>88</v>
      </c>
      <c r="D3542" s="178" t="s">
        <v>7484</v>
      </c>
      <c r="E3542" s="178" t="s">
        <v>6993</v>
      </c>
      <c r="F3542" s="178" t="s">
        <v>17</v>
      </c>
      <c r="G3542" s="1">
        <f>IF(ISNUMBER(Pay_Item_Search_Text),IF(ISNUMBER(IF(FIND(Pay_Item_Search_Text,B3542)=1,1, "FALSE")),MAX(G$4:$G3541)+1,IF(ISNUMBER(Pay_Item_Search_Text),0,IF(ISNUMBER(SEARCH(Pay_Item_Search_Text,H3542)),MAX(G$4:$G3541)+1,0))),IF(ISNUMBER(Pay_Item_Search_Text),0,IF(ISNUMBER(SEARCH(Pay_Item_Search_Text,H3542)),MAX(G$4:$G3541)+1,0)))</f>
        <v>3538</v>
      </c>
      <c r="H3542" s="1" t="str">
        <f>IF(Table_PayItems[[#This Row],[Description]]="_","_ Unique Item - "&amp;Table_PayItems[[#This Row],[Item]]&amp;" - $"&amp;Table_PayItems[[#This Row],[Unit]],Table_PayItems[[#This Row],[Description]]&amp;" - $"&amp;Table_PayItems[[#This Row],[Unit]])</f>
        <v>Miscanthus sinensis Morning Light, 2 inch pot - $Ea</v>
      </c>
      <c r="I3542" s="29" t="str">
        <f>IFERROR(VLOOKUP(ROWS($M$5:M3542),Table_PayItems[[Search Key]:[Concentrated Name]],2,FALSE),"")</f>
        <v>Miscanthus sinensis Morning Light, 2 inch pot - $Ea</v>
      </c>
      <c r="J3542" s="1"/>
      <c r="K3542" s="1"/>
      <c r="L3542" s="22">
        <f>IF(ISNUMBER(SEARCH(Pay_Item_Search_Text_2,M3542)),MAX($L$4:L3541)+1,0)</f>
        <v>0</v>
      </c>
      <c r="M3542" s="1" t="str">
        <f>IFERROR(VLOOKUP(ROWS($M$5:M3542),Table_PayItems[[Search Key]:[Concentrated Name]],2,FALSE),"")</f>
        <v>Miscanthus sinensis Morning Light, 2 inch pot - $Ea</v>
      </c>
      <c r="N3542" s="1" t="str">
        <f>IFERROR(VLOOKUP(ROWS($M$5:N3542),$L$5:$M$7000,2,FALSE),"")</f>
        <v/>
      </c>
      <c r="O3542" s="1" t="str">
        <f>IFERROR(VLOOKUP(ROWS($O$5:O3542),$K$5:$L$7000,2,FALSE),"")</f>
        <v/>
      </c>
    </row>
    <row r="3543" spans="2:15" ht="15" customHeight="1" x14ac:dyDescent="0.25">
      <c r="B3543" s="178" t="s">
        <v>12911</v>
      </c>
      <c r="C3543" s="178" t="s">
        <v>88</v>
      </c>
      <c r="D3543" s="178" t="s">
        <v>7485</v>
      </c>
      <c r="E3543" s="178" t="s">
        <v>6993</v>
      </c>
      <c r="F3543" s="178" t="s">
        <v>17</v>
      </c>
      <c r="G3543" s="1">
        <f>IF(ISNUMBER(Pay_Item_Search_Text),IF(ISNUMBER(IF(FIND(Pay_Item_Search_Text,B3543)=1,1, "FALSE")),MAX(G$4:$G3542)+1,IF(ISNUMBER(Pay_Item_Search_Text),0,IF(ISNUMBER(SEARCH(Pay_Item_Search_Text,H3543)),MAX(G$4:$G3542)+1,0))),IF(ISNUMBER(Pay_Item_Search_Text),0,IF(ISNUMBER(SEARCH(Pay_Item_Search_Text,H3543)),MAX(G$4:$G3542)+1,0)))</f>
        <v>3539</v>
      </c>
      <c r="H3543" s="1" t="str">
        <f>IF(Table_PayItems[[#This Row],[Description]]="_","_ Unique Item - "&amp;Table_PayItems[[#This Row],[Item]]&amp;" - $"&amp;Table_PayItems[[#This Row],[Unit]],Table_PayItems[[#This Row],[Description]]&amp;" - $"&amp;Table_PayItems[[#This Row],[Unit]])</f>
        <v>Miscanthus sinensis Morning Light, 3 inch pot - $Ea</v>
      </c>
      <c r="I3543" s="29" t="str">
        <f>IFERROR(VLOOKUP(ROWS($M$5:M3543),Table_PayItems[[Search Key]:[Concentrated Name]],2,FALSE),"")</f>
        <v>Miscanthus sinensis Morning Light, 3 inch pot - $Ea</v>
      </c>
      <c r="J3543" s="1"/>
      <c r="K3543" s="1"/>
      <c r="L3543" s="22">
        <f>IF(ISNUMBER(SEARCH(Pay_Item_Search_Text_2,M3543)),MAX($L$4:L3542)+1,0)</f>
        <v>0</v>
      </c>
      <c r="M3543" s="1" t="str">
        <f>IFERROR(VLOOKUP(ROWS($M$5:M3543),Table_PayItems[[Search Key]:[Concentrated Name]],2,FALSE),"")</f>
        <v>Miscanthus sinensis Morning Light, 3 inch pot - $Ea</v>
      </c>
      <c r="N3543" s="1" t="str">
        <f>IFERROR(VLOOKUP(ROWS($M$5:N3543),$L$5:$M$7000,2,FALSE),"")</f>
        <v/>
      </c>
      <c r="O3543" s="1" t="str">
        <f>IFERROR(VLOOKUP(ROWS($O$5:O3543),$K$5:$L$7000,2,FALSE),"")</f>
        <v/>
      </c>
    </row>
    <row r="3544" spans="2:15" ht="15" customHeight="1" x14ac:dyDescent="0.25">
      <c r="B3544" s="178" t="s">
        <v>12912</v>
      </c>
      <c r="C3544" s="178" t="s">
        <v>88</v>
      </c>
      <c r="D3544" s="178" t="s">
        <v>7486</v>
      </c>
      <c r="E3544" s="178" t="s">
        <v>6993</v>
      </c>
      <c r="F3544" s="178" t="s">
        <v>17</v>
      </c>
      <c r="G3544" s="1">
        <f>IF(ISNUMBER(Pay_Item_Search_Text),IF(ISNUMBER(IF(FIND(Pay_Item_Search_Text,B3544)=1,1, "FALSE")),MAX(G$4:$G3543)+1,IF(ISNUMBER(Pay_Item_Search_Text),0,IF(ISNUMBER(SEARCH(Pay_Item_Search_Text,H3544)),MAX(G$4:$G3543)+1,0))),IF(ISNUMBER(Pay_Item_Search_Text),0,IF(ISNUMBER(SEARCH(Pay_Item_Search_Text,H3544)),MAX(G$4:$G3543)+1,0)))</f>
        <v>3540</v>
      </c>
      <c r="H3544" s="1" t="str">
        <f>IF(Table_PayItems[[#This Row],[Description]]="_","_ Unique Item - "&amp;Table_PayItems[[#This Row],[Item]]&amp;" - $"&amp;Table_PayItems[[#This Row],[Unit]],Table_PayItems[[#This Row],[Description]]&amp;" - $"&amp;Table_PayItems[[#This Row],[Unit]])</f>
        <v>Miscanthus sinensis Morning Light, 4 inch pot - $Ea</v>
      </c>
      <c r="I3544" s="29" t="str">
        <f>IFERROR(VLOOKUP(ROWS($M$5:M3544),Table_PayItems[[Search Key]:[Concentrated Name]],2,FALSE),"")</f>
        <v>Miscanthus sinensis Morning Light, 4 inch pot - $Ea</v>
      </c>
      <c r="J3544" s="1"/>
      <c r="K3544" s="1"/>
      <c r="L3544" s="22">
        <f>IF(ISNUMBER(SEARCH(Pay_Item_Search_Text_2,M3544)),MAX($L$4:L3543)+1,0)</f>
        <v>0</v>
      </c>
      <c r="M3544" s="1" t="str">
        <f>IFERROR(VLOOKUP(ROWS($M$5:M3544),Table_PayItems[[Search Key]:[Concentrated Name]],2,FALSE),"")</f>
        <v>Miscanthus sinensis Morning Light, 4 inch pot - $Ea</v>
      </c>
      <c r="N3544" s="1" t="str">
        <f>IFERROR(VLOOKUP(ROWS($M$5:N3544),$L$5:$M$7000,2,FALSE),"")</f>
        <v/>
      </c>
      <c r="O3544" s="1" t="str">
        <f>IFERROR(VLOOKUP(ROWS($O$5:O3544),$K$5:$L$7000,2,FALSE),"")</f>
        <v/>
      </c>
    </row>
    <row r="3545" spans="2:15" ht="15" customHeight="1" x14ac:dyDescent="0.25">
      <c r="B3545" s="178" t="s">
        <v>12913</v>
      </c>
      <c r="C3545" s="178" t="s">
        <v>88</v>
      </c>
      <c r="D3545" s="178" t="s">
        <v>7487</v>
      </c>
      <c r="E3545" s="178" t="s">
        <v>6993</v>
      </c>
      <c r="F3545" s="178" t="s">
        <v>17</v>
      </c>
      <c r="G3545" s="1">
        <f>IF(ISNUMBER(Pay_Item_Search_Text),IF(ISNUMBER(IF(FIND(Pay_Item_Search_Text,B3545)=1,1, "FALSE")),MAX(G$4:$G3544)+1,IF(ISNUMBER(Pay_Item_Search_Text),0,IF(ISNUMBER(SEARCH(Pay_Item_Search_Text,H3545)),MAX(G$4:$G3544)+1,0))),IF(ISNUMBER(Pay_Item_Search_Text),0,IF(ISNUMBER(SEARCH(Pay_Item_Search_Text,H3545)),MAX(G$4:$G3544)+1,0)))</f>
        <v>3541</v>
      </c>
      <c r="H3545" s="1" t="str">
        <f>IF(Table_PayItems[[#This Row],[Description]]="_","_ Unique Item - "&amp;Table_PayItems[[#This Row],[Item]]&amp;" - $"&amp;Table_PayItems[[#This Row],[Unit]],Table_PayItems[[#This Row],[Description]]&amp;" - $"&amp;Table_PayItems[[#This Row],[Unit]])</f>
        <v>Miscanthus sinensis Purpurascens, #1 cont. - $Ea</v>
      </c>
      <c r="I3545" s="29" t="str">
        <f>IFERROR(VLOOKUP(ROWS($M$5:M3545),Table_PayItems[[Search Key]:[Concentrated Name]],2,FALSE),"")</f>
        <v>Miscanthus sinensis Purpurascens, #1 cont. - $Ea</v>
      </c>
      <c r="J3545" s="1"/>
      <c r="K3545" s="1"/>
      <c r="L3545" s="22">
        <f>IF(ISNUMBER(SEARCH(Pay_Item_Search_Text_2,M3545)),MAX($L$4:L3544)+1,0)</f>
        <v>0</v>
      </c>
      <c r="M3545" s="1" t="str">
        <f>IFERROR(VLOOKUP(ROWS($M$5:M3545),Table_PayItems[[Search Key]:[Concentrated Name]],2,FALSE),"")</f>
        <v>Miscanthus sinensis Purpurascens, #1 cont. - $Ea</v>
      </c>
      <c r="N3545" s="1" t="str">
        <f>IFERROR(VLOOKUP(ROWS($M$5:N3545),$L$5:$M$7000,2,FALSE),"")</f>
        <v/>
      </c>
      <c r="O3545" s="1" t="str">
        <f>IFERROR(VLOOKUP(ROWS($O$5:O3545),$K$5:$L$7000,2,FALSE),"")</f>
        <v/>
      </c>
    </row>
    <row r="3546" spans="2:15" ht="15" customHeight="1" x14ac:dyDescent="0.25">
      <c r="B3546" s="178" t="s">
        <v>12914</v>
      </c>
      <c r="C3546" s="178" t="s">
        <v>88</v>
      </c>
      <c r="D3546" s="178" t="s">
        <v>7488</v>
      </c>
      <c r="E3546" s="178" t="s">
        <v>6993</v>
      </c>
      <c r="F3546" s="178" t="s">
        <v>17</v>
      </c>
      <c r="G3546" s="151">
        <f>IF(ISNUMBER(Pay_Item_Search_Text),IF(ISNUMBER(IF(FIND(Pay_Item_Search_Text,B3546)=1,1, "FALSE")),MAX(G$4:$G3545)+1,IF(ISNUMBER(Pay_Item_Search_Text),0,IF(ISNUMBER(SEARCH(Pay_Item_Search_Text,H3546)),MAX(G$4:$G3545)+1,0))),IF(ISNUMBER(Pay_Item_Search_Text),0,IF(ISNUMBER(SEARCH(Pay_Item_Search_Text,H3546)),MAX(G$4:$G3545)+1,0)))</f>
        <v>3542</v>
      </c>
      <c r="H3546" s="24" t="str">
        <f>IF(Table_PayItems[[#This Row],[Description]]="_","_ Unique Item - "&amp;Table_PayItems[[#This Row],[Item]]&amp;" - $"&amp;Table_PayItems[[#This Row],[Unit]],Table_PayItems[[#This Row],[Description]]&amp;" - $"&amp;Table_PayItems[[#This Row],[Unit]])</f>
        <v>Miscanthus sinensis Purpurascens, #2 cont. - $Ea</v>
      </c>
      <c r="I3546" s="152" t="str">
        <f>IFERROR(VLOOKUP(ROWS($M$5:M3546),Table_PayItems[[Search Key]:[Concentrated Name]],2,FALSE),"")</f>
        <v>Miscanthus sinensis Purpurascens, #2 cont. - $Ea</v>
      </c>
      <c r="J3546" s="1"/>
      <c r="K3546" s="1"/>
      <c r="L3546" s="22">
        <f>IF(ISNUMBER(SEARCH(Pay_Item_Search_Text_2,M3546)),MAX($L$4:L3545)+1,0)</f>
        <v>0</v>
      </c>
      <c r="M3546" s="1" t="str">
        <f>IFERROR(VLOOKUP(ROWS($M$5:M3546),Table_PayItems[[Search Key]:[Concentrated Name]],2,FALSE),"")</f>
        <v>Miscanthus sinensis Purpurascens, #2 cont. - $Ea</v>
      </c>
      <c r="N3546" s="1" t="str">
        <f>IFERROR(VLOOKUP(ROWS($M$5:N3546),$L$5:$M$7000,2,FALSE),"")</f>
        <v/>
      </c>
      <c r="O3546" s="1" t="str">
        <f>IFERROR(VLOOKUP(ROWS($O$5:O3546),$K$5:$L$7000,2,FALSE),"")</f>
        <v/>
      </c>
    </row>
    <row r="3547" spans="2:15" ht="15" customHeight="1" x14ac:dyDescent="0.25">
      <c r="B3547" s="178" t="s">
        <v>12915</v>
      </c>
      <c r="C3547" s="178" t="s">
        <v>88</v>
      </c>
      <c r="D3547" s="178" t="s">
        <v>7489</v>
      </c>
      <c r="E3547" s="178" t="s">
        <v>6993</v>
      </c>
      <c r="F3547" s="178" t="s">
        <v>17</v>
      </c>
      <c r="G3547" s="1">
        <f>IF(ISNUMBER(Pay_Item_Search_Text),IF(ISNUMBER(IF(FIND(Pay_Item_Search_Text,B3547)=1,1, "FALSE")),MAX(G$4:$G3546)+1,IF(ISNUMBER(Pay_Item_Search_Text),0,IF(ISNUMBER(SEARCH(Pay_Item_Search_Text,H3547)),MAX(G$4:$G3546)+1,0))),IF(ISNUMBER(Pay_Item_Search_Text),0,IF(ISNUMBER(SEARCH(Pay_Item_Search_Text,H3547)),MAX(G$4:$G3546)+1,0)))</f>
        <v>3543</v>
      </c>
      <c r="H3547" s="1" t="str">
        <f>IF(Table_PayItems[[#This Row],[Description]]="_","_ Unique Item - "&amp;Table_PayItems[[#This Row],[Item]]&amp;" - $"&amp;Table_PayItems[[#This Row],[Unit]],Table_PayItems[[#This Row],[Description]]&amp;" - $"&amp;Table_PayItems[[#This Row],[Unit]])</f>
        <v>Miscanthus sinensis Purpurascens, 2 inch pot - $Ea</v>
      </c>
      <c r="I3547" s="29" t="str">
        <f>IFERROR(VLOOKUP(ROWS($M$5:M3547),Table_PayItems[[Search Key]:[Concentrated Name]],2,FALSE),"")</f>
        <v>Miscanthus sinensis Purpurascens, 2 inch pot - $Ea</v>
      </c>
      <c r="J3547" s="1"/>
      <c r="K3547" s="1"/>
      <c r="L3547" s="22">
        <f>IF(ISNUMBER(SEARCH(Pay_Item_Search_Text_2,M3547)),MAX($L$4:L3546)+1,0)</f>
        <v>0</v>
      </c>
      <c r="M3547" s="1" t="str">
        <f>IFERROR(VLOOKUP(ROWS($M$5:M3547),Table_PayItems[[Search Key]:[Concentrated Name]],2,FALSE),"")</f>
        <v>Miscanthus sinensis Purpurascens, 2 inch pot - $Ea</v>
      </c>
      <c r="N3547" s="1" t="str">
        <f>IFERROR(VLOOKUP(ROWS($M$5:N3547),$L$5:$M$7000,2,FALSE),"")</f>
        <v/>
      </c>
      <c r="O3547" s="1" t="str">
        <f>IFERROR(VLOOKUP(ROWS($O$5:O3547),$K$5:$L$7000,2,FALSE),"")</f>
        <v/>
      </c>
    </row>
    <row r="3548" spans="2:15" ht="15" customHeight="1" x14ac:dyDescent="0.25">
      <c r="B3548" s="178" t="s">
        <v>12916</v>
      </c>
      <c r="C3548" s="178" t="s">
        <v>88</v>
      </c>
      <c r="D3548" s="178" t="s">
        <v>7490</v>
      </c>
      <c r="E3548" s="178" t="s">
        <v>6993</v>
      </c>
      <c r="F3548" s="178" t="s">
        <v>17</v>
      </c>
      <c r="G3548" s="1">
        <f>IF(ISNUMBER(Pay_Item_Search_Text),IF(ISNUMBER(IF(FIND(Pay_Item_Search_Text,B3548)=1,1, "FALSE")),MAX(G$4:$G3547)+1,IF(ISNUMBER(Pay_Item_Search_Text),0,IF(ISNUMBER(SEARCH(Pay_Item_Search_Text,H3548)),MAX(G$4:$G3547)+1,0))),IF(ISNUMBER(Pay_Item_Search_Text),0,IF(ISNUMBER(SEARCH(Pay_Item_Search_Text,H3548)),MAX(G$4:$G3547)+1,0)))</f>
        <v>3544</v>
      </c>
      <c r="H3548" s="1" t="str">
        <f>IF(Table_PayItems[[#This Row],[Description]]="_","_ Unique Item - "&amp;Table_PayItems[[#This Row],[Item]]&amp;" - $"&amp;Table_PayItems[[#This Row],[Unit]],Table_PayItems[[#This Row],[Description]]&amp;" - $"&amp;Table_PayItems[[#This Row],[Unit]])</f>
        <v>Miscanthus sinensis Purpurascens, 3 inch pot - $Ea</v>
      </c>
      <c r="I3548" s="29" t="str">
        <f>IFERROR(VLOOKUP(ROWS($M$5:M3548),Table_PayItems[[Search Key]:[Concentrated Name]],2,FALSE),"")</f>
        <v>Miscanthus sinensis Purpurascens, 3 inch pot - $Ea</v>
      </c>
      <c r="J3548" s="1"/>
      <c r="K3548" s="1"/>
      <c r="L3548" s="22">
        <f>IF(ISNUMBER(SEARCH(Pay_Item_Search_Text_2,M3548)),MAX($L$4:L3547)+1,0)</f>
        <v>0</v>
      </c>
      <c r="M3548" s="1" t="str">
        <f>IFERROR(VLOOKUP(ROWS($M$5:M3548),Table_PayItems[[Search Key]:[Concentrated Name]],2,FALSE),"")</f>
        <v>Miscanthus sinensis Purpurascens, 3 inch pot - $Ea</v>
      </c>
      <c r="N3548" s="1" t="str">
        <f>IFERROR(VLOOKUP(ROWS($M$5:N3548),$L$5:$M$7000,2,FALSE),"")</f>
        <v/>
      </c>
      <c r="O3548" s="1" t="str">
        <f>IFERROR(VLOOKUP(ROWS($O$5:O3548),$K$5:$L$7000,2,FALSE),"")</f>
        <v/>
      </c>
    </row>
    <row r="3549" spans="2:15" ht="15" customHeight="1" x14ac:dyDescent="0.25">
      <c r="B3549" s="178" t="s">
        <v>12917</v>
      </c>
      <c r="C3549" s="178" t="s">
        <v>88</v>
      </c>
      <c r="D3549" s="178" t="s">
        <v>7491</v>
      </c>
      <c r="E3549" s="178" t="s">
        <v>6993</v>
      </c>
      <c r="F3549" s="178" t="s">
        <v>17</v>
      </c>
      <c r="G3549" s="1">
        <f>IF(ISNUMBER(Pay_Item_Search_Text),IF(ISNUMBER(IF(FIND(Pay_Item_Search_Text,B3549)=1,1, "FALSE")),MAX(G$4:$G3548)+1,IF(ISNUMBER(Pay_Item_Search_Text),0,IF(ISNUMBER(SEARCH(Pay_Item_Search_Text,H3549)),MAX(G$4:$G3548)+1,0))),IF(ISNUMBER(Pay_Item_Search_Text),0,IF(ISNUMBER(SEARCH(Pay_Item_Search_Text,H3549)),MAX(G$4:$G3548)+1,0)))</f>
        <v>3545</v>
      </c>
      <c r="H3549" s="1" t="str">
        <f>IF(Table_PayItems[[#This Row],[Description]]="_","_ Unique Item - "&amp;Table_PayItems[[#This Row],[Item]]&amp;" - $"&amp;Table_PayItems[[#This Row],[Unit]],Table_PayItems[[#This Row],[Description]]&amp;" - $"&amp;Table_PayItems[[#This Row],[Unit]])</f>
        <v>Miscanthus sinensis Purpurascens, 4 inch pot - $Ea</v>
      </c>
      <c r="I3549" s="29" t="str">
        <f>IFERROR(VLOOKUP(ROWS($M$5:M3549),Table_PayItems[[Search Key]:[Concentrated Name]],2,FALSE),"")</f>
        <v>Miscanthus sinensis Purpurascens, 4 inch pot - $Ea</v>
      </c>
      <c r="J3549" s="1"/>
      <c r="K3549" s="1"/>
      <c r="L3549" s="22">
        <f>IF(ISNUMBER(SEARCH(Pay_Item_Search_Text_2,M3549)),MAX($L$4:L3548)+1,0)</f>
        <v>0</v>
      </c>
      <c r="M3549" s="1" t="str">
        <f>IFERROR(VLOOKUP(ROWS($M$5:M3549),Table_PayItems[[Search Key]:[Concentrated Name]],2,FALSE),"")</f>
        <v>Miscanthus sinensis Purpurascens, 4 inch pot - $Ea</v>
      </c>
      <c r="N3549" s="1" t="str">
        <f>IFERROR(VLOOKUP(ROWS($M$5:N3549),$L$5:$M$7000,2,FALSE),"")</f>
        <v/>
      </c>
      <c r="O3549" s="1" t="str">
        <f>IFERROR(VLOOKUP(ROWS($O$5:O3549),$K$5:$L$7000,2,FALSE),"")</f>
        <v/>
      </c>
    </row>
    <row r="3550" spans="2:15" ht="15" customHeight="1" x14ac:dyDescent="0.25">
      <c r="B3550" s="178" t="s">
        <v>12918</v>
      </c>
      <c r="C3550" s="178" t="s">
        <v>88</v>
      </c>
      <c r="D3550" s="178" t="s">
        <v>7492</v>
      </c>
      <c r="E3550" s="178" t="s">
        <v>6993</v>
      </c>
      <c r="F3550" s="178" t="s">
        <v>17</v>
      </c>
      <c r="G3550" s="1">
        <f>IF(ISNUMBER(Pay_Item_Search_Text),IF(ISNUMBER(IF(FIND(Pay_Item_Search_Text,B3550)=1,1, "FALSE")),MAX(G$4:$G3549)+1,IF(ISNUMBER(Pay_Item_Search_Text),0,IF(ISNUMBER(SEARCH(Pay_Item_Search_Text,H3550)),MAX(G$4:$G3549)+1,0))),IF(ISNUMBER(Pay_Item_Search_Text),0,IF(ISNUMBER(SEARCH(Pay_Item_Search_Text,H3550)),MAX(G$4:$G3549)+1,0)))</f>
        <v>3546</v>
      </c>
      <c r="H3550" s="1" t="str">
        <f>IF(Table_PayItems[[#This Row],[Description]]="_","_ Unique Item - "&amp;Table_PayItems[[#This Row],[Item]]&amp;" - $"&amp;Table_PayItems[[#This Row],[Unit]],Table_PayItems[[#This Row],[Description]]&amp;" - $"&amp;Table_PayItems[[#This Row],[Unit]])</f>
        <v>Miscanthus sinensis Strictus, #1 cont. - $Ea</v>
      </c>
      <c r="I3550" s="29" t="str">
        <f>IFERROR(VLOOKUP(ROWS($M$5:M3550),Table_PayItems[[Search Key]:[Concentrated Name]],2,FALSE),"")</f>
        <v>Miscanthus sinensis Strictus, #1 cont. - $Ea</v>
      </c>
      <c r="J3550" s="1"/>
      <c r="K3550" s="1"/>
      <c r="L3550" s="22">
        <f>IF(ISNUMBER(SEARCH(Pay_Item_Search_Text_2,M3550)),MAX($L$4:L3549)+1,0)</f>
        <v>0</v>
      </c>
      <c r="M3550" s="1" t="str">
        <f>IFERROR(VLOOKUP(ROWS($M$5:M3550),Table_PayItems[[Search Key]:[Concentrated Name]],2,FALSE),"")</f>
        <v>Miscanthus sinensis Strictus, #1 cont. - $Ea</v>
      </c>
      <c r="N3550" s="1" t="str">
        <f>IFERROR(VLOOKUP(ROWS($M$5:N3550),$L$5:$M$7000,2,FALSE),"")</f>
        <v/>
      </c>
      <c r="O3550" s="1" t="str">
        <f>IFERROR(VLOOKUP(ROWS($O$5:O3550),$K$5:$L$7000,2,FALSE),"")</f>
        <v/>
      </c>
    </row>
    <row r="3551" spans="2:15" ht="15" customHeight="1" x14ac:dyDescent="0.25">
      <c r="B3551" s="178" t="s">
        <v>12919</v>
      </c>
      <c r="C3551" s="178" t="s">
        <v>88</v>
      </c>
      <c r="D3551" s="178" t="s">
        <v>7493</v>
      </c>
      <c r="E3551" s="178" t="s">
        <v>6993</v>
      </c>
      <c r="F3551" s="178" t="s">
        <v>17</v>
      </c>
      <c r="G3551" s="151">
        <f>IF(ISNUMBER(Pay_Item_Search_Text),IF(ISNUMBER(IF(FIND(Pay_Item_Search_Text,B3551)=1,1, "FALSE")),MAX(G$4:$G3550)+1,IF(ISNUMBER(Pay_Item_Search_Text),0,IF(ISNUMBER(SEARCH(Pay_Item_Search_Text,H3551)),MAX(G$4:$G3550)+1,0))),IF(ISNUMBER(Pay_Item_Search_Text),0,IF(ISNUMBER(SEARCH(Pay_Item_Search_Text,H3551)),MAX(G$4:$G3550)+1,0)))</f>
        <v>3547</v>
      </c>
      <c r="H3551" s="24" t="str">
        <f>IF(Table_PayItems[[#This Row],[Description]]="_","_ Unique Item - "&amp;Table_PayItems[[#This Row],[Item]]&amp;" - $"&amp;Table_PayItems[[#This Row],[Unit]],Table_PayItems[[#This Row],[Description]]&amp;" - $"&amp;Table_PayItems[[#This Row],[Unit]])</f>
        <v>Miscanthus sinensis Strictus, #2 cont. - $Ea</v>
      </c>
      <c r="I3551" s="152" t="str">
        <f>IFERROR(VLOOKUP(ROWS($M$5:M3551),Table_PayItems[[Search Key]:[Concentrated Name]],2,FALSE),"")</f>
        <v>Miscanthus sinensis Strictus, #2 cont. - $Ea</v>
      </c>
      <c r="J3551" s="1"/>
      <c r="K3551" s="1"/>
      <c r="L3551" s="22">
        <f>IF(ISNUMBER(SEARCH(Pay_Item_Search_Text_2,M3551)),MAX($L$4:L3550)+1,0)</f>
        <v>0</v>
      </c>
      <c r="M3551" s="1" t="str">
        <f>IFERROR(VLOOKUP(ROWS($M$5:M3551),Table_PayItems[[Search Key]:[Concentrated Name]],2,FALSE),"")</f>
        <v>Miscanthus sinensis Strictus, #2 cont. - $Ea</v>
      </c>
      <c r="N3551" s="1" t="str">
        <f>IFERROR(VLOOKUP(ROWS($M$5:N3551),$L$5:$M$7000,2,FALSE),"")</f>
        <v/>
      </c>
      <c r="O3551" s="1" t="str">
        <f>IFERROR(VLOOKUP(ROWS($O$5:O3551),$K$5:$L$7000,2,FALSE),"")</f>
        <v/>
      </c>
    </row>
    <row r="3552" spans="2:15" ht="15" customHeight="1" x14ac:dyDescent="0.25">
      <c r="B3552" s="178" t="s">
        <v>12920</v>
      </c>
      <c r="C3552" s="178" t="s">
        <v>88</v>
      </c>
      <c r="D3552" s="178" t="s">
        <v>7494</v>
      </c>
      <c r="E3552" s="178" t="s">
        <v>6993</v>
      </c>
      <c r="F3552" s="178" t="s">
        <v>17</v>
      </c>
      <c r="G3552" s="1">
        <f>IF(ISNUMBER(Pay_Item_Search_Text),IF(ISNUMBER(IF(FIND(Pay_Item_Search_Text,B3552)=1,1, "FALSE")),MAX(G$4:$G3551)+1,IF(ISNUMBER(Pay_Item_Search_Text),0,IF(ISNUMBER(SEARCH(Pay_Item_Search_Text,H3552)),MAX(G$4:$G3551)+1,0))),IF(ISNUMBER(Pay_Item_Search_Text),0,IF(ISNUMBER(SEARCH(Pay_Item_Search_Text,H3552)),MAX(G$4:$G3551)+1,0)))</f>
        <v>3548</v>
      </c>
      <c r="H3552" s="1" t="str">
        <f>IF(Table_PayItems[[#This Row],[Description]]="_","_ Unique Item - "&amp;Table_PayItems[[#This Row],[Item]]&amp;" - $"&amp;Table_PayItems[[#This Row],[Unit]],Table_PayItems[[#This Row],[Description]]&amp;" - $"&amp;Table_PayItems[[#This Row],[Unit]])</f>
        <v>Miscanthus sinensis Strictus, 2 inch pot - $Ea</v>
      </c>
      <c r="I3552" s="29" t="str">
        <f>IFERROR(VLOOKUP(ROWS($M$5:M3552),Table_PayItems[[Search Key]:[Concentrated Name]],2,FALSE),"")</f>
        <v>Miscanthus sinensis Strictus, 2 inch pot - $Ea</v>
      </c>
      <c r="J3552" s="1"/>
      <c r="K3552" s="1"/>
      <c r="L3552" s="22">
        <f>IF(ISNUMBER(SEARCH(Pay_Item_Search_Text_2,M3552)),MAX($L$4:L3551)+1,0)</f>
        <v>0</v>
      </c>
      <c r="M3552" s="1" t="str">
        <f>IFERROR(VLOOKUP(ROWS($M$5:M3552),Table_PayItems[[Search Key]:[Concentrated Name]],2,FALSE),"")</f>
        <v>Miscanthus sinensis Strictus, 2 inch pot - $Ea</v>
      </c>
      <c r="N3552" s="1" t="str">
        <f>IFERROR(VLOOKUP(ROWS($M$5:N3552),$L$5:$M$7000,2,FALSE),"")</f>
        <v/>
      </c>
      <c r="O3552" s="1" t="str">
        <f>IFERROR(VLOOKUP(ROWS($O$5:O3552),$K$5:$L$7000,2,FALSE),"")</f>
        <v/>
      </c>
    </row>
    <row r="3553" spans="2:15" ht="15" customHeight="1" x14ac:dyDescent="0.25">
      <c r="B3553" s="178" t="s">
        <v>12921</v>
      </c>
      <c r="C3553" s="178" t="s">
        <v>88</v>
      </c>
      <c r="D3553" s="178" t="s">
        <v>7495</v>
      </c>
      <c r="E3553" s="178" t="s">
        <v>6993</v>
      </c>
      <c r="F3553" s="178" t="s">
        <v>17</v>
      </c>
      <c r="G3553" s="1">
        <f>IF(ISNUMBER(Pay_Item_Search_Text),IF(ISNUMBER(IF(FIND(Pay_Item_Search_Text,B3553)=1,1, "FALSE")),MAX(G$4:$G3552)+1,IF(ISNUMBER(Pay_Item_Search_Text),0,IF(ISNUMBER(SEARCH(Pay_Item_Search_Text,H3553)),MAX(G$4:$G3552)+1,0))),IF(ISNUMBER(Pay_Item_Search_Text),0,IF(ISNUMBER(SEARCH(Pay_Item_Search_Text,H3553)),MAX(G$4:$G3552)+1,0)))</f>
        <v>3549</v>
      </c>
      <c r="H3553" s="1" t="str">
        <f>IF(Table_PayItems[[#This Row],[Description]]="_","_ Unique Item - "&amp;Table_PayItems[[#This Row],[Item]]&amp;" - $"&amp;Table_PayItems[[#This Row],[Unit]],Table_PayItems[[#This Row],[Description]]&amp;" - $"&amp;Table_PayItems[[#This Row],[Unit]])</f>
        <v>Miscanthus sinensis Strictus, 3 inch pot - $Ea</v>
      </c>
      <c r="I3553" s="29" t="str">
        <f>IFERROR(VLOOKUP(ROWS($M$5:M3553),Table_PayItems[[Search Key]:[Concentrated Name]],2,FALSE),"")</f>
        <v>Miscanthus sinensis Strictus, 3 inch pot - $Ea</v>
      </c>
      <c r="J3553" s="1"/>
      <c r="K3553" s="1"/>
      <c r="L3553" s="22">
        <f>IF(ISNUMBER(SEARCH(Pay_Item_Search_Text_2,M3553)),MAX($L$4:L3552)+1,0)</f>
        <v>0</v>
      </c>
      <c r="M3553" s="1" t="str">
        <f>IFERROR(VLOOKUP(ROWS($M$5:M3553),Table_PayItems[[Search Key]:[Concentrated Name]],2,FALSE),"")</f>
        <v>Miscanthus sinensis Strictus, 3 inch pot - $Ea</v>
      </c>
      <c r="N3553" s="1" t="str">
        <f>IFERROR(VLOOKUP(ROWS($M$5:N3553),$L$5:$M$7000,2,FALSE),"")</f>
        <v/>
      </c>
      <c r="O3553" s="1" t="str">
        <f>IFERROR(VLOOKUP(ROWS($O$5:O3553),$K$5:$L$7000,2,FALSE),"")</f>
        <v/>
      </c>
    </row>
    <row r="3554" spans="2:15" ht="15" customHeight="1" x14ac:dyDescent="0.25">
      <c r="B3554" s="178" t="s">
        <v>12922</v>
      </c>
      <c r="C3554" s="178" t="s">
        <v>88</v>
      </c>
      <c r="D3554" s="178" t="s">
        <v>7496</v>
      </c>
      <c r="E3554" s="178" t="s">
        <v>6993</v>
      </c>
      <c r="F3554" s="178" t="s">
        <v>17</v>
      </c>
      <c r="G3554" s="1">
        <f>IF(ISNUMBER(Pay_Item_Search_Text),IF(ISNUMBER(IF(FIND(Pay_Item_Search_Text,B3554)=1,1, "FALSE")),MAX(G$4:$G3553)+1,IF(ISNUMBER(Pay_Item_Search_Text),0,IF(ISNUMBER(SEARCH(Pay_Item_Search_Text,H3554)),MAX(G$4:$G3553)+1,0))),IF(ISNUMBER(Pay_Item_Search_Text),0,IF(ISNUMBER(SEARCH(Pay_Item_Search_Text,H3554)),MAX(G$4:$G3553)+1,0)))</f>
        <v>3550</v>
      </c>
      <c r="H3554" s="1" t="str">
        <f>IF(Table_PayItems[[#This Row],[Description]]="_","_ Unique Item - "&amp;Table_PayItems[[#This Row],[Item]]&amp;" - $"&amp;Table_PayItems[[#This Row],[Unit]],Table_PayItems[[#This Row],[Description]]&amp;" - $"&amp;Table_PayItems[[#This Row],[Unit]])</f>
        <v>Miscanthus sinensis Strictus, 4 inch pot - $Ea</v>
      </c>
      <c r="I3554" s="29" t="str">
        <f>IFERROR(VLOOKUP(ROWS($M$5:M3554),Table_PayItems[[Search Key]:[Concentrated Name]],2,FALSE),"")</f>
        <v>Miscanthus sinensis Strictus, 4 inch pot - $Ea</v>
      </c>
      <c r="J3554" s="1"/>
      <c r="K3554" s="1"/>
      <c r="L3554" s="22">
        <f>IF(ISNUMBER(SEARCH(Pay_Item_Search_Text_2,M3554)),MAX($L$4:L3553)+1,0)</f>
        <v>0</v>
      </c>
      <c r="M3554" s="1" t="str">
        <f>IFERROR(VLOOKUP(ROWS($M$5:M3554),Table_PayItems[[Search Key]:[Concentrated Name]],2,FALSE),"")</f>
        <v>Miscanthus sinensis Strictus, 4 inch pot - $Ea</v>
      </c>
      <c r="N3554" s="1" t="str">
        <f>IFERROR(VLOOKUP(ROWS($M$5:N3554),$L$5:$M$7000,2,FALSE),"")</f>
        <v/>
      </c>
      <c r="O3554" s="1" t="str">
        <f>IFERROR(VLOOKUP(ROWS($O$5:O3554),$K$5:$L$7000,2,FALSE),"")</f>
        <v/>
      </c>
    </row>
    <row r="3555" spans="2:15" ht="15" customHeight="1" x14ac:dyDescent="0.25">
      <c r="B3555" s="178" t="s">
        <v>12923</v>
      </c>
      <c r="C3555" s="178" t="s">
        <v>88</v>
      </c>
      <c r="D3555" s="178" t="s">
        <v>7497</v>
      </c>
      <c r="E3555" s="178" t="s">
        <v>6993</v>
      </c>
      <c r="F3555" s="178" t="s">
        <v>17</v>
      </c>
      <c r="G3555" s="1">
        <f>IF(ISNUMBER(Pay_Item_Search_Text),IF(ISNUMBER(IF(FIND(Pay_Item_Search_Text,B3555)=1,1, "FALSE")),MAX(G$4:$G3554)+1,IF(ISNUMBER(Pay_Item_Search_Text),0,IF(ISNUMBER(SEARCH(Pay_Item_Search_Text,H3555)),MAX(G$4:$G3554)+1,0))),IF(ISNUMBER(Pay_Item_Search_Text),0,IF(ISNUMBER(SEARCH(Pay_Item_Search_Text,H3555)),MAX(G$4:$G3554)+1,0)))</f>
        <v>3551</v>
      </c>
      <c r="H3555" s="1" t="str">
        <f>IF(Table_PayItems[[#This Row],[Description]]="_","_ Unique Item - "&amp;Table_PayItems[[#This Row],[Item]]&amp;" - $"&amp;Table_PayItems[[#This Row],[Unit]],Table_PayItems[[#This Row],[Description]]&amp;" - $"&amp;Table_PayItems[[#This Row],[Unit]])</f>
        <v>Miscanthus sinensis Zebrinus, #1 cont. - $Ea</v>
      </c>
      <c r="I3555" s="29" t="str">
        <f>IFERROR(VLOOKUP(ROWS($M$5:M3555),Table_PayItems[[Search Key]:[Concentrated Name]],2,FALSE),"")</f>
        <v>Miscanthus sinensis Zebrinus, #1 cont. - $Ea</v>
      </c>
      <c r="J3555" s="1"/>
      <c r="K3555" s="1"/>
      <c r="L3555" s="22">
        <f>IF(ISNUMBER(SEARCH(Pay_Item_Search_Text_2,M3555)),MAX($L$4:L3554)+1,0)</f>
        <v>0</v>
      </c>
      <c r="M3555" s="1" t="str">
        <f>IFERROR(VLOOKUP(ROWS($M$5:M3555),Table_PayItems[[Search Key]:[Concentrated Name]],2,FALSE),"")</f>
        <v>Miscanthus sinensis Zebrinus, #1 cont. - $Ea</v>
      </c>
      <c r="N3555" s="1" t="str">
        <f>IFERROR(VLOOKUP(ROWS($M$5:N3555),$L$5:$M$7000,2,FALSE),"")</f>
        <v/>
      </c>
      <c r="O3555" s="1" t="str">
        <f>IFERROR(VLOOKUP(ROWS($O$5:O3555),$K$5:$L$7000,2,FALSE),"")</f>
        <v/>
      </c>
    </row>
    <row r="3556" spans="2:15" ht="15" customHeight="1" x14ac:dyDescent="0.25">
      <c r="B3556" s="178" t="s">
        <v>12924</v>
      </c>
      <c r="C3556" s="178" t="s">
        <v>88</v>
      </c>
      <c r="D3556" s="178" t="s">
        <v>7498</v>
      </c>
      <c r="E3556" s="178" t="s">
        <v>6993</v>
      </c>
      <c r="F3556" s="178" t="s">
        <v>17</v>
      </c>
      <c r="G3556" s="1">
        <f>IF(ISNUMBER(Pay_Item_Search_Text),IF(ISNUMBER(IF(FIND(Pay_Item_Search_Text,B3556)=1,1, "FALSE")),MAX(G$4:$G3555)+1,IF(ISNUMBER(Pay_Item_Search_Text),0,IF(ISNUMBER(SEARCH(Pay_Item_Search_Text,H3556)),MAX(G$4:$G3555)+1,0))),IF(ISNUMBER(Pay_Item_Search_Text),0,IF(ISNUMBER(SEARCH(Pay_Item_Search_Text,H3556)),MAX(G$4:$G3555)+1,0)))</f>
        <v>3552</v>
      </c>
      <c r="H3556" s="1" t="str">
        <f>IF(Table_PayItems[[#This Row],[Description]]="_","_ Unique Item - "&amp;Table_PayItems[[#This Row],[Item]]&amp;" - $"&amp;Table_PayItems[[#This Row],[Unit]],Table_PayItems[[#This Row],[Description]]&amp;" - $"&amp;Table_PayItems[[#This Row],[Unit]])</f>
        <v>Miscanthus sinensis Zebrinus, #2 cont. - $Ea</v>
      </c>
      <c r="I3556" s="29" t="str">
        <f>IFERROR(VLOOKUP(ROWS($M$5:M3556),Table_PayItems[[Search Key]:[Concentrated Name]],2,FALSE),"")</f>
        <v>Miscanthus sinensis Zebrinus, #2 cont. - $Ea</v>
      </c>
      <c r="J3556" s="1"/>
      <c r="K3556" s="1"/>
      <c r="L3556" s="22">
        <f>IF(ISNUMBER(SEARCH(Pay_Item_Search_Text_2,M3556)),MAX($L$4:L3555)+1,0)</f>
        <v>0</v>
      </c>
      <c r="M3556" s="1" t="str">
        <f>IFERROR(VLOOKUP(ROWS($M$5:M3556),Table_PayItems[[Search Key]:[Concentrated Name]],2,FALSE),"")</f>
        <v>Miscanthus sinensis Zebrinus, #2 cont. - $Ea</v>
      </c>
      <c r="N3556" s="1" t="str">
        <f>IFERROR(VLOOKUP(ROWS($M$5:N3556),$L$5:$M$7000,2,FALSE),"")</f>
        <v/>
      </c>
      <c r="O3556" s="1" t="str">
        <f>IFERROR(VLOOKUP(ROWS($O$5:O3556),$K$5:$L$7000,2,FALSE),"")</f>
        <v/>
      </c>
    </row>
    <row r="3557" spans="2:15" ht="15" customHeight="1" x14ac:dyDescent="0.25">
      <c r="B3557" s="178" t="s">
        <v>12925</v>
      </c>
      <c r="C3557" s="178" t="s">
        <v>88</v>
      </c>
      <c r="D3557" s="178" t="s">
        <v>7499</v>
      </c>
      <c r="E3557" s="178" t="s">
        <v>6993</v>
      </c>
      <c r="F3557" s="178" t="s">
        <v>17</v>
      </c>
      <c r="G3557" s="1">
        <f>IF(ISNUMBER(Pay_Item_Search_Text),IF(ISNUMBER(IF(FIND(Pay_Item_Search_Text,B3557)=1,1, "FALSE")),MAX(G$4:$G3556)+1,IF(ISNUMBER(Pay_Item_Search_Text),0,IF(ISNUMBER(SEARCH(Pay_Item_Search_Text,H3557)),MAX(G$4:$G3556)+1,0))),IF(ISNUMBER(Pay_Item_Search_Text),0,IF(ISNUMBER(SEARCH(Pay_Item_Search_Text,H3557)),MAX(G$4:$G3556)+1,0)))</f>
        <v>3553</v>
      </c>
      <c r="H3557" s="1" t="str">
        <f>IF(Table_PayItems[[#This Row],[Description]]="_","_ Unique Item - "&amp;Table_PayItems[[#This Row],[Item]]&amp;" - $"&amp;Table_PayItems[[#This Row],[Unit]],Table_PayItems[[#This Row],[Description]]&amp;" - $"&amp;Table_PayItems[[#This Row],[Unit]])</f>
        <v>Miscanthus sinensis Zebrinus, 2 inch pot - $Ea</v>
      </c>
      <c r="I3557" s="29" t="str">
        <f>IFERROR(VLOOKUP(ROWS($M$5:M3557),Table_PayItems[[Search Key]:[Concentrated Name]],2,FALSE),"")</f>
        <v>Miscanthus sinensis Zebrinus, 2 inch pot - $Ea</v>
      </c>
      <c r="J3557" s="1"/>
      <c r="K3557" s="1"/>
      <c r="L3557" s="22">
        <f>IF(ISNUMBER(SEARCH(Pay_Item_Search_Text_2,M3557)),MAX($L$4:L3556)+1,0)</f>
        <v>0</v>
      </c>
      <c r="M3557" s="1" t="str">
        <f>IFERROR(VLOOKUP(ROWS($M$5:M3557),Table_PayItems[[Search Key]:[Concentrated Name]],2,FALSE),"")</f>
        <v>Miscanthus sinensis Zebrinus, 2 inch pot - $Ea</v>
      </c>
      <c r="N3557" s="1" t="str">
        <f>IFERROR(VLOOKUP(ROWS($M$5:N3557),$L$5:$M$7000,2,FALSE),"")</f>
        <v/>
      </c>
      <c r="O3557" s="1" t="str">
        <f>IFERROR(VLOOKUP(ROWS($O$5:O3557),$K$5:$L$7000,2,FALSE),"")</f>
        <v/>
      </c>
    </row>
    <row r="3558" spans="2:15" ht="15" customHeight="1" x14ac:dyDescent="0.25">
      <c r="B3558" s="178" t="s">
        <v>12926</v>
      </c>
      <c r="C3558" s="178" t="s">
        <v>88</v>
      </c>
      <c r="D3558" s="178" t="s">
        <v>7500</v>
      </c>
      <c r="E3558" s="178" t="s">
        <v>6993</v>
      </c>
      <c r="F3558" s="178" t="s">
        <v>17</v>
      </c>
      <c r="G3558" s="1">
        <f>IF(ISNUMBER(Pay_Item_Search_Text),IF(ISNUMBER(IF(FIND(Pay_Item_Search_Text,B3558)=1,1, "FALSE")),MAX(G$4:$G3557)+1,IF(ISNUMBER(Pay_Item_Search_Text),0,IF(ISNUMBER(SEARCH(Pay_Item_Search_Text,H3558)),MAX(G$4:$G3557)+1,0))),IF(ISNUMBER(Pay_Item_Search_Text),0,IF(ISNUMBER(SEARCH(Pay_Item_Search_Text,H3558)),MAX(G$4:$G3557)+1,0)))</f>
        <v>3554</v>
      </c>
      <c r="H3558" s="1" t="str">
        <f>IF(Table_PayItems[[#This Row],[Description]]="_","_ Unique Item - "&amp;Table_PayItems[[#This Row],[Item]]&amp;" - $"&amp;Table_PayItems[[#This Row],[Unit]],Table_PayItems[[#This Row],[Description]]&amp;" - $"&amp;Table_PayItems[[#This Row],[Unit]])</f>
        <v>Miscanthus sinensis Zebrinus, 3 inch pot - $Ea</v>
      </c>
      <c r="I3558" s="29" t="str">
        <f>IFERROR(VLOOKUP(ROWS($M$5:M3558),Table_PayItems[[Search Key]:[Concentrated Name]],2,FALSE),"")</f>
        <v>Miscanthus sinensis Zebrinus, 3 inch pot - $Ea</v>
      </c>
      <c r="J3558" s="1"/>
      <c r="K3558" s="1"/>
      <c r="L3558" s="22">
        <f>IF(ISNUMBER(SEARCH(Pay_Item_Search_Text_2,M3558)),MAX($L$4:L3557)+1,0)</f>
        <v>0</v>
      </c>
      <c r="M3558" s="1" t="str">
        <f>IFERROR(VLOOKUP(ROWS($M$5:M3558),Table_PayItems[[Search Key]:[Concentrated Name]],2,FALSE),"")</f>
        <v>Miscanthus sinensis Zebrinus, 3 inch pot - $Ea</v>
      </c>
      <c r="N3558" s="1" t="str">
        <f>IFERROR(VLOOKUP(ROWS($M$5:N3558),$L$5:$M$7000,2,FALSE),"")</f>
        <v/>
      </c>
      <c r="O3558" s="1" t="str">
        <f>IFERROR(VLOOKUP(ROWS($O$5:O3558),$K$5:$L$7000,2,FALSE),"")</f>
        <v/>
      </c>
    </row>
    <row r="3559" spans="2:15" ht="15" customHeight="1" x14ac:dyDescent="0.25">
      <c r="B3559" s="178" t="s">
        <v>12927</v>
      </c>
      <c r="C3559" s="178" t="s">
        <v>88</v>
      </c>
      <c r="D3559" s="178" t="s">
        <v>7501</v>
      </c>
      <c r="E3559" s="178" t="s">
        <v>6993</v>
      </c>
      <c r="F3559" s="178" t="s">
        <v>17</v>
      </c>
      <c r="G3559" s="1">
        <f>IF(ISNUMBER(Pay_Item_Search_Text),IF(ISNUMBER(IF(FIND(Pay_Item_Search_Text,B3559)=1,1, "FALSE")),MAX(G$4:$G3558)+1,IF(ISNUMBER(Pay_Item_Search_Text),0,IF(ISNUMBER(SEARCH(Pay_Item_Search_Text,H3559)),MAX(G$4:$G3558)+1,0))),IF(ISNUMBER(Pay_Item_Search_Text),0,IF(ISNUMBER(SEARCH(Pay_Item_Search_Text,H3559)),MAX(G$4:$G3558)+1,0)))</f>
        <v>3555</v>
      </c>
      <c r="H3559" s="1" t="str">
        <f>IF(Table_PayItems[[#This Row],[Description]]="_","_ Unique Item - "&amp;Table_PayItems[[#This Row],[Item]]&amp;" - $"&amp;Table_PayItems[[#This Row],[Unit]],Table_PayItems[[#This Row],[Description]]&amp;" - $"&amp;Table_PayItems[[#This Row],[Unit]])</f>
        <v>Miscanthus sinensis Zebrinus, 4 inch pot - $Ea</v>
      </c>
      <c r="I3559" s="29" t="str">
        <f>IFERROR(VLOOKUP(ROWS($M$5:M3559),Table_PayItems[[Search Key]:[Concentrated Name]],2,FALSE),"")</f>
        <v>Miscanthus sinensis Zebrinus, 4 inch pot - $Ea</v>
      </c>
      <c r="J3559" s="1"/>
      <c r="K3559" s="1"/>
      <c r="L3559" s="22">
        <f>IF(ISNUMBER(SEARCH(Pay_Item_Search_Text_2,M3559)),MAX($L$4:L3558)+1,0)</f>
        <v>0</v>
      </c>
      <c r="M3559" s="1" t="str">
        <f>IFERROR(VLOOKUP(ROWS($M$5:M3559),Table_PayItems[[Search Key]:[Concentrated Name]],2,FALSE),"")</f>
        <v>Miscanthus sinensis Zebrinus, 4 inch pot - $Ea</v>
      </c>
      <c r="N3559" s="1" t="str">
        <f>IFERROR(VLOOKUP(ROWS($M$5:N3559),$L$5:$M$7000,2,FALSE),"")</f>
        <v/>
      </c>
      <c r="O3559" s="1" t="str">
        <f>IFERROR(VLOOKUP(ROWS($O$5:O3559),$K$5:$L$7000,2,FALSE),"")</f>
        <v/>
      </c>
    </row>
    <row r="3560" spans="2:15" ht="15" customHeight="1" x14ac:dyDescent="0.25">
      <c r="B3560" s="178" t="s">
        <v>11956</v>
      </c>
      <c r="C3560" s="178" t="s">
        <v>88</v>
      </c>
      <c r="D3560" s="178" t="s">
        <v>3844</v>
      </c>
      <c r="E3560" s="178" t="s">
        <v>3845</v>
      </c>
      <c r="F3560" s="178" t="s">
        <v>17</v>
      </c>
      <c r="G3560" s="1">
        <f>IF(ISNUMBER(Pay_Item_Search_Text),IF(ISNUMBER(IF(FIND(Pay_Item_Search_Text,B3560)=1,1, "FALSE")),MAX(G$4:$G3559)+1,IF(ISNUMBER(Pay_Item_Search_Text),0,IF(ISNUMBER(SEARCH(Pay_Item_Search_Text,H3560)),MAX(G$4:$G3559)+1,0))),IF(ISNUMBER(Pay_Item_Search_Text),0,IF(ISNUMBER(SEARCH(Pay_Item_Search_Text,H3560)),MAX(G$4:$G3559)+1,0)))</f>
        <v>3556</v>
      </c>
      <c r="H3560" s="1" t="str">
        <f>IF(Table_PayItems[[#This Row],[Description]]="_","_ Unique Item - "&amp;Table_PayItems[[#This Row],[Item]]&amp;" - $"&amp;Table_PayItems[[#This Row],[Unit]],Table_PayItems[[#This Row],[Description]]&amp;" - $"&amp;Table_PayItems[[#This Row],[Unit]])</f>
        <v>Mobile Attenuator - $Ea</v>
      </c>
      <c r="I3560" s="29" t="str">
        <f>IFERROR(VLOOKUP(ROWS($M$5:M3560),Table_PayItems[[Search Key]:[Concentrated Name]],2,FALSE),"")</f>
        <v>Mobile Attenuator - $Ea</v>
      </c>
      <c r="J3560" s="1"/>
      <c r="K3560" s="1"/>
      <c r="L3560" s="22">
        <f>IF(ISNUMBER(SEARCH(Pay_Item_Search_Text_2,M3560)),MAX($L$4:L3559)+1,0)</f>
        <v>0</v>
      </c>
      <c r="M3560" s="1" t="str">
        <f>IFERROR(VLOOKUP(ROWS($M$5:M3560),Table_PayItems[[Search Key]:[Concentrated Name]],2,FALSE),"")</f>
        <v>Mobile Attenuator - $Ea</v>
      </c>
      <c r="N3560" s="1" t="str">
        <f>IFERROR(VLOOKUP(ROWS($M$5:N3560),$L$5:$M$7000,2,FALSE),"")</f>
        <v/>
      </c>
      <c r="O3560" s="1" t="str">
        <f>IFERROR(VLOOKUP(ROWS($O$5:O3560),$K$5:$L$7000,2,FALSE),"")</f>
        <v/>
      </c>
    </row>
    <row r="3561" spans="2:15" ht="15" customHeight="1" x14ac:dyDescent="0.25">
      <c r="B3561" s="178" t="s">
        <v>7987</v>
      </c>
      <c r="C3561" s="178" t="s">
        <v>16</v>
      </c>
      <c r="D3561" s="178" t="s">
        <v>43</v>
      </c>
      <c r="E3561" s="178" t="s">
        <v>17</v>
      </c>
      <c r="F3561" s="178" t="s">
        <v>17</v>
      </c>
      <c r="G3561" s="1">
        <f>IF(ISNUMBER(Pay_Item_Search_Text),IF(ISNUMBER(IF(FIND(Pay_Item_Search_Text,B3561)=1,1, "FALSE")),MAX(G$4:$G3560)+1,IF(ISNUMBER(Pay_Item_Search_Text),0,IF(ISNUMBER(SEARCH(Pay_Item_Search_Text,H3561)),MAX(G$4:$G3560)+1,0))),IF(ISNUMBER(Pay_Item_Search_Text),0,IF(ISNUMBER(SEARCH(Pay_Item_Search_Text,H3561)),MAX(G$4:$G3560)+1,0)))</f>
        <v>3557</v>
      </c>
      <c r="H3561" s="1" t="str">
        <f>IF(Table_PayItems[[#This Row],[Description]]="_","_ Unique Item - "&amp;Table_PayItems[[#This Row],[Item]]&amp;" - $"&amp;Table_PayItems[[#This Row],[Unit]],Table_PayItems[[#This Row],[Description]]&amp;" - $"&amp;Table_PayItems[[#This Row],[Unit]])</f>
        <v>Mobilization, Max - $LSUM</v>
      </c>
      <c r="I3561" s="29" t="str">
        <f>IFERROR(VLOOKUP(ROWS($M$5:M3561),Table_PayItems[[Search Key]:[Concentrated Name]],2,FALSE),"")</f>
        <v>Mobilization, Max - $LSUM</v>
      </c>
      <c r="J3561" s="1"/>
      <c r="K3561" s="1"/>
      <c r="L3561" s="22">
        <f>IF(ISNUMBER(SEARCH(Pay_Item_Search_Text_2,M3561)),MAX($L$4:L3560)+1,0)</f>
        <v>0</v>
      </c>
      <c r="M3561" s="1" t="str">
        <f>IFERROR(VLOOKUP(ROWS($M$5:M3561),Table_PayItems[[Search Key]:[Concentrated Name]],2,FALSE),"")</f>
        <v>Mobilization, Max - $LSUM</v>
      </c>
      <c r="N3561" s="1" t="str">
        <f>IFERROR(VLOOKUP(ROWS($M$5:N3561),$L$5:$M$7000,2,FALSE),"")</f>
        <v/>
      </c>
      <c r="O3561" s="1" t="str">
        <f>IFERROR(VLOOKUP(ROWS($O$5:O3561),$K$5:$L$7000,2,FALSE),"")</f>
        <v/>
      </c>
    </row>
    <row r="3562" spans="2:15" ht="15" customHeight="1" x14ac:dyDescent="0.25">
      <c r="B3562" s="178" t="s">
        <v>12928</v>
      </c>
      <c r="C3562" s="178" t="s">
        <v>88</v>
      </c>
      <c r="D3562" s="178" t="s">
        <v>7502</v>
      </c>
      <c r="E3562" s="178" t="s">
        <v>6993</v>
      </c>
      <c r="F3562" s="178" t="s">
        <v>17</v>
      </c>
      <c r="G3562" s="1">
        <f>IF(ISNUMBER(Pay_Item_Search_Text),IF(ISNUMBER(IF(FIND(Pay_Item_Search_Text,B3562)=1,1, "FALSE")),MAX(G$4:$G3561)+1,IF(ISNUMBER(Pay_Item_Search_Text),0,IF(ISNUMBER(SEARCH(Pay_Item_Search_Text,H3562)),MAX(G$4:$G3561)+1,0))),IF(ISNUMBER(Pay_Item_Search_Text),0,IF(ISNUMBER(SEARCH(Pay_Item_Search_Text,H3562)),MAX(G$4:$G3561)+1,0)))</f>
        <v>3558</v>
      </c>
      <c r="H3562" s="1" t="str">
        <f>IF(Table_PayItems[[#This Row],[Description]]="_","_ Unique Item - "&amp;Table_PayItems[[#This Row],[Item]]&amp;" - $"&amp;Table_PayItems[[#This Row],[Unit]],Table_PayItems[[#This Row],[Description]]&amp;" - $"&amp;Table_PayItems[[#This Row],[Unit]])</f>
        <v>Molinia caerulea Skyracer, #1 cont. - $Ea</v>
      </c>
      <c r="I3562" s="29" t="str">
        <f>IFERROR(VLOOKUP(ROWS($M$5:M3562),Table_PayItems[[Search Key]:[Concentrated Name]],2,FALSE),"")</f>
        <v>Molinia caerulea Skyracer, #1 cont. - $Ea</v>
      </c>
      <c r="J3562" s="1"/>
      <c r="K3562" s="1"/>
      <c r="L3562" s="22">
        <f>IF(ISNUMBER(SEARCH(Pay_Item_Search_Text_2,M3562)),MAX($L$4:L3561)+1,0)</f>
        <v>0</v>
      </c>
      <c r="M3562" s="1" t="str">
        <f>IFERROR(VLOOKUP(ROWS($M$5:M3562),Table_PayItems[[Search Key]:[Concentrated Name]],2,FALSE),"")</f>
        <v>Molinia caerulea Skyracer, #1 cont. - $Ea</v>
      </c>
      <c r="N3562" s="1" t="str">
        <f>IFERROR(VLOOKUP(ROWS($M$5:N3562),$L$5:$M$7000,2,FALSE),"")</f>
        <v/>
      </c>
      <c r="O3562" s="1" t="str">
        <f>IFERROR(VLOOKUP(ROWS($O$5:O3562),$K$5:$L$7000,2,FALSE),"")</f>
        <v/>
      </c>
    </row>
    <row r="3563" spans="2:15" ht="15" customHeight="1" x14ac:dyDescent="0.25">
      <c r="B3563" s="178" t="s">
        <v>12929</v>
      </c>
      <c r="C3563" s="178" t="s">
        <v>88</v>
      </c>
      <c r="D3563" s="178" t="s">
        <v>7503</v>
      </c>
      <c r="E3563" s="178" t="s">
        <v>6993</v>
      </c>
      <c r="F3563" s="178" t="s">
        <v>17</v>
      </c>
      <c r="G3563" s="1">
        <f>IF(ISNUMBER(Pay_Item_Search_Text),IF(ISNUMBER(IF(FIND(Pay_Item_Search_Text,B3563)=1,1, "FALSE")),MAX(G$4:$G3562)+1,IF(ISNUMBER(Pay_Item_Search_Text),0,IF(ISNUMBER(SEARCH(Pay_Item_Search_Text,H3563)),MAX(G$4:$G3562)+1,0))),IF(ISNUMBER(Pay_Item_Search_Text),0,IF(ISNUMBER(SEARCH(Pay_Item_Search_Text,H3563)),MAX(G$4:$G3562)+1,0)))</f>
        <v>3559</v>
      </c>
      <c r="H3563" s="1" t="str">
        <f>IF(Table_PayItems[[#This Row],[Description]]="_","_ Unique Item - "&amp;Table_PayItems[[#This Row],[Item]]&amp;" - $"&amp;Table_PayItems[[#This Row],[Unit]],Table_PayItems[[#This Row],[Description]]&amp;" - $"&amp;Table_PayItems[[#This Row],[Unit]])</f>
        <v>Molinia caerulea Skyracer, #2 cont. - $Ea</v>
      </c>
      <c r="I3563" s="29" t="str">
        <f>IFERROR(VLOOKUP(ROWS($M$5:M3563),Table_PayItems[[Search Key]:[Concentrated Name]],2,FALSE),"")</f>
        <v>Molinia caerulea Skyracer, #2 cont. - $Ea</v>
      </c>
      <c r="J3563" s="1"/>
      <c r="K3563" s="1"/>
      <c r="L3563" s="22">
        <f>IF(ISNUMBER(SEARCH(Pay_Item_Search_Text_2,M3563)),MAX($L$4:L3562)+1,0)</f>
        <v>0</v>
      </c>
      <c r="M3563" s="1" t="str">
        <f>IFERROR(VLOOKUP(ROWS($M$5:M3563),Table_PayItems[[Search Key]:[Concentrated Name]],2,FALSE),"")</f>
        <v>Molinia caerulea Skyracer, #2 cont. - $Ea</v>
      </c>
      <c r="N3563" s="1" t="str">
        <f>IFERROR(VLOOKUP(ROWS($M$5:N3563),$L$5:$M$7000,2,FALSE),"")</f>
        <v/>
      </c>
      <c r="O3563" s="1" t="str">
        <f>IFERROR(VLOOKUP(ROWS($O$5:O3563),$K$5:$L$7000,2,FALSE),"")</f>
        <v/>
      </c>
    </row>
    <row r="3564" spans="2:15" ht="15" customHeight="1" x14ac:dyDescent="0.25">
      <c r="B3564" s="178" t="s">
        <v>12930</v>
      </c>
      <c r="C3564" s="178" t="s">
        <v>88</v>
      </c>
      <c r="D3564" s="178" t="s">
        <v>7504</v>
      </c>
      <c r="E3564" s="178" t="s">
        <v>6993</v>
      </c>
      <c r="F3564" s="178" t="s">
        <v>17</v>
      </c>
      <c r="G3564" s="1">
        <f>IF(ISNUMBER(Pay_Item_Search_Text),IF(ISNUMBER(IF(FIND(Pay_Item_Search_Text,B3564)=1,1, "FALSE")),MAX(G$4:$G3563)+1,IF(ISNUMBER(Pay_Item_Search_Text),0,IF(ISNUMBER(SEARCH(Pay_Item_Search_Text,H3564)),MAX(G$4:$G3563)+1,0))),IF(ISNUMBER(Pay_Item_Search_Text),0,IF(ISNUMBER(SEARCH(Pay_Item_Search_Text,H3564)),MAX(G$4:$G3563)+1,0)))</f>
        <v>3560</v>
      </c>
      <c r="H3564" s="1" t="str">
        <f>IF(Table_PayItems[[#This Row],[Description]]="_","_ Unique Item - "&amp;Table_PayItems[[#This Row],[Item]]&amp;" - $"&amp;Table_PayItems[[#This Row],[Unit]],Table_PayItems[[#This Row],[Description]]&amp;" - $"&amp;Table_PayItems[[#This Row],[Unit]])</f>
        <v>Molinia caerulea Skyracer, 2 inch pot - $Ea</v>
      </c>
      <c r="I3564" s="29" t="str">
        <f>IFERROR(VLOOKUP(ROWS($M$5:M3564),Table_PayItems[[Search Key]:[Concentrated Name]],2,FALSE),"")</f>
        <v>Molinia caerulea Skyracer, 2 inch pot - $Ea</v>
      </c>
      <c r="J3564" s="1"/>
      <c r="K3564" s="1"/>
      <c r="L3564" s="22">
        <f>IF(ISNUMBER(SEARCH(Pay_Item_Search_Text_2,M3564)),MAX($L$4:L3563)+1,0)</f>
        <v>0</v>
      </c>
      <c r="M3564" s="1" t="str">
        <f>IFERROR(VLOOKUP(ROWS($M$5:M3564),Table_PayItems[[Search Key]:[Concentrated Name]],2,FALSE),"")</f>
        <v>Molinia caerulea Skyracer, 2 inch pot - $Ea</v>
      </c>
      <c r="N3564" s="1" t="str">
        <f>IFERROR(VLOOKUP(ROWS($M$5:N3564),$L$5:$M$7000,2,FALSE),"")</f>
        <v/>
      </c>
      <c r="O3564" s="1" t="str">
        <f>IFERROR(VLOOKUP(ROWS($O$5:O3564),$K$5:$L$7000,2,FALSE),"")</f>
        <v/>
      </c>
    </row>
    <row r="3565" spans="2:15" ht="15" customHeight="1" x14ac:dyDescent="0.25">
      <c r="B3565" s="178" t="s">
        <v>12931</v>
      </c>
      <c r="C3565" s="178" t="s">
        <v>88</v>
      </c>
      <c r="D3565" s="178" t="s">
        <v>7505</v>
      </c>
      <c r="E3565" s="178" t="s">
        <v>6993</v>
      </c>
      <c r="F3565" s="178" t="s">
        <v>17</v>
      </c>
      <c r="G3565" s="1">
        <f>IF(ISNUMBER(Pay_Item_Search_Text),IF(ISNUMBER(IF(FIND(Pay_Item_Search_Text,B3565)=1,1, "FALSE")),MAX(G$4:$G3564)+1,IF(ISNUMBER(Pay_Item_Search_Text),0,IF(ISNUMBER(SEARCH(Pay_Item_Search_Text,H3565)),MAX(G$4:$G3564)+1,0))),IF(ISNUMBER(Pay_Item_Search_Text),0,IF(ISNUMBER(SEARCH(Pay_Item_Search_Text,H3565)),MAX(G$4:$G3564)+1,0)))</f>
        <v>3561</v>
      </c>
      <c r="H3565" s="1" t="str">
        <f>IF(Table_PayItems[[#This Row],[Description]]="_","_ Unique Item - "&amp;Table_PayItems[[#This Row],[Item]]&amp;" - $"&amp;Table_PayItems[[#This Row],[Unit]],Table_PayItems[[#This Row],[Description]]&amp;" - $"&amp;Table_PayItems[[#This Row],[Unit]])</f>
        <v>Molinia caerulea Skyracer, 3 inch pot - $Ea</v>
      </c>
      <c r="I3565" s="29" t="str">
        <f>IFERROR(VLOOKUP(ROWS($M$5:M3565),Table_PayItems[[Search Key]:[Concentrated Name]],2,FALSE),"")</f>
        <v>Molinia caerulea Skyracer, 3 inch pot - $Ea</v>
      </c>
      <c r="J3565" s="1"/>
      <c r="K3565" s="1"/>
      <c r="L3565" s="22">
        <f>IF(ISNUMBER(SEARCH(Pay_Item_Search_Text_2,M3565)),MAX($L$4:L3564)+1,0)</f>
        <v>0</v>
      </c>
      <c r="M3565" s="1" t="str">
        <f>IFERROR(VLOOKUP(ROWS($M$5:M3565),Table_PayItems[[Search Key]:[Concentrated Name]],2,FALSE),"")</f>
        <v>Molinia caerulea Skyracer, 3 inch pot - $Ea</v>
      </c>
      <c r="N3565" s="1" t="str">
        <f>IFERROR(VLOOKUP(ROWS($M$5:N3565),$L$5:$M$7000,2,FALSE),"")</f>
        <v/>
      </c>
      <c r="O3565" s="1" t="str">
        <f>IFERROR(VLOOKUP(ROWS($O$5:O3565),$K$5:$L$7000,2,FALSE),"")</f>
        <v/>
      </c>
    </row>
    <row r="3566" spans="2:15" ht="15" customHeight="1" x14ac:dyDescent="0.25">
      <c r="B3566" s="178" t="s">
        <v>12932</v>
      </c>
      <c r="C3566" s="178" t="s">
        <v>88</v>
      </c>
      <c r="D3566" s="178" t="s">
        <v>7506</v>
      </c>
      <c r="E3566" s="178" t="s">
        <v>6993</v>
      </c>
      <c r="F3566" s="178" t="s">
        <v>17</v>
      </c>
      <c r="G3566" s="1">
        <f>IF(ISNUMBER(Pay_Item_Search_Text),IF(ISNUMBER(IF(FIND(Pay_Item_Search_Text,B3566)=1,1, "FALSE")),MAX(G$4:$G3565)+1,IF(ISNUMBER(Pay_Item_Search_Text),0,IF(ISNUMBER(SEARCH(Pay_Item_Search_Text,H3566)),MAX(G$4:$G3565)+1,0))),IF(ISNUMBER(Pay_Item_Search_Text),0,IF(ISNUMBER(SEARCH(Pay_Item_Search_Text,H3566)),MAX(G$4:$G3565)+1,0)))</f>
        <v>3562</v>
      </c>
      <c r="H3566" s="1" t="str">
        <f>IF(Table_PayItems[[#This Row],[Description]]="_","_ Unique Item - "&amp;Table_PayItems[[#This Row],[Item]]&amp;" - $"&amp;Table_PayItems[[#This Row],[Unit]],Table_PayItems[[#This Row],[Description]]&amp;" - $"&amp;Table_PayItems[[#This Row],[Unit]])</f>
        <v>Molinia caerulea Skyracer, 4 inch pot - $Ea</v>
      </c>
      <c r="I3566" s="29" t="str">
        <f>IFERROR(VLOOKUP(ROWS($M$5:M3566),Table_PayItems[[Search Key]:[Concentrated Name]],2,FALSE),"")</f>
        <v>Molinia caerulea Skyracer, 4 inch pot - $Ea</v>
      </c>
      <c r="J3566" s="1"/>
      <c r="K3566" s="1"/>
      <c r="L3566" s="22">
        <f>IF(ISNUMBER(SEARCH(Pay_Item_Search_Text_2,M3566)),MAX($L$4:L3565)+1,0)</f>
        <v>0</v>
      </c>
      <c r="M3566" s="1" t="str">
        <f>IFERROR(VLOOKUP(ROWS($M$5:M3566),Table_PayItems[[Search Key]:[Concentrated Name]],2,FALSE),"")</f>
        <v>Molinia caerulea Skyracer, 4 inch pot - $Ea</v>
      </c>
      <c r="N3566" s="1" t="str">
        <f>IFERROR(VLOOKUP(ROWS($M$5:N3566),$L$5:$M$7000,2,FALSE),"")</f>
        <v/>
      </c>
      <c r="O3566" s="1" t="str">
        <f>IFERROR(VLOOKUP(ROWS($O$5:O3566),$K$5:$L$7000,2,FALSE),"")</f>
        <v/>
      </c>
    </row>
    <row r="3567" spans="2:15" ht="15" customHeight="1" x14ac:dyDescent="0.25">
      <c r="B3567" s="178" t="s">
        <v>12933</v>
      </c>
      <c r="C3567" s="178" t="s">
        <v>88</v>
      </c>
      <c r="D3567" s="178" t="s">
        <v>7507</v>
      </c>
      <c r="E3567" s="178" t="s">
        <v>6993</v>
      </c>
      <c r="F3567" s="178" t="s">
        <v>17</v>
      </c>
      <c r="G3567" s="1">
        <f>IF(ISNUMBER(Pay_Item_Search_Text),IF(ISNUMBER(IF(FIND(Pay_Item_Search_Text,B3567)=1,1, "FALSE")),MAX(G$4:$G3566)+1,IF(ISNUMBER(Pay_Item_Search_Text),0,IF(ISNUMBER(SEARCH(Pay_Item_Search_Text,H3567)),MAX(G$4:$G3566)+1,0))),IF(ISNUMBER(Pay_Item_Search_Text),0,IF(ISNUMBER(SEARCH(Pay_Item_Search_Text,H3567)),MAX(G$4:$G3566)+1,0)))</f>
        <v>3563</v>
      </c>
      <c r="H3567" s="1" t="str">
        <f>IF(Table_PayItems[[#This Row],[Description]]="_","_ Unique Item - "&amp;Table_PayItems[[#This Row],[Item]]&amp;" - $"&amp;Table_PayItems[[#This Row],[Unit]],Table_PayItems[[#This Row],[Description]]&amp;" - $"&amp;Table_PayItems[[#This Row],[Unit]])</f>
        <v>Monarda didyma Petite Delight, #1 cont. - $Ea</v>
      </c>
      <c r="I3567" s="29" t="str">
        <f>IFERROR(VLOOKUP(ROWS($M$5:M3567),Table_PayItems[[Search Key]:[Concentrated Name]],2,FALSE),"")</f>
        <v>Monarda didyma Petite Delight, #1 cont. - $Ea</v>
      </c>
      <c r="J3567" s="1"/>
      <c r="K3567" s="1"/>
      <c r="L3567" s="22">
        <f>IF(ISNUMBER(SEARCH(Pay_Item_Search_Text_2,M3567)),MAX($L$4:L3566)+1,0)</f>
        <v>0</v>
      </c>
      <c r="M3567" s="1" t="str">
        <f>IFERROR(VLOOKUP(ROWS($M$5:M3567),Table_PayItems[[Search Key]:[Concentrated Name]],2,FALSE),"")</f>
        <v>Monarda didyma Petite Delight, #1 cont. - $Ea</v>
      </c>
      <c r="N3567" s="1" t="str">
        <f>IFERROR(VLOOKUP(ROWS($M$5:N3567),$L$5:$M$7000,2,FALSE),"")</f>
        <v/>
      </c>
      <c r="O3567" s="1" t="str">
        <f>IFERROR(VLOOKUP(ROWS($O$5:O3567),$K$5:$L$7000,2,FALSE),"")</f>
        <v/>
      </c>
    </row>
    <row r="3568" spans="2:15" ht="15" customHeight="1" x14ac:dyDescent="0.25">
      <c r="B3568" s="178" t="s">
        <v>12934</v>
      </c>
      <c r="C3568" s="178" t="s">
        <v>88</v>
      </c>
      <c r="D3568" s="178" t="s">
        <v>7508</v>
      </c>
      <c r="E3568" s="178" t="s">
        <v>6993</v>
      </c>
      <c r="F3568" s="178" t="s">
        <v>17</v>
      </c>
      <c r="G3568" s="1">
        <f>IF(ISNUMBER(Pay_Item_Search_Text),IF(ISNUMBER(IF(FIND(Pay_Item_Search_Text,B3568)=1,1, "FALSE")),MAX(G$4:$G3567)+1,IF(ISNUMBER(Pay_Item_Search_Text),0,IF(ISNUMBER(SEARCH(Pay_Item_Search_Text,H3568)),MAX(G$4:$G3567)+1,0))),IF(ISNUMBER(Pay_Item_Search_Text),0,IF(ISNUMBER(SEARCH(Pay_Item_Search_Text,H3568)),MAX(G$4:$G3567)+1,0)))</f>
        <v>3564</v>
      </c>
      <c r="H3568" s="1" t="str">
        <f>IF(Table_PayItems[[#This Row],[Description]]="_","_ Unique Item - "&amp;Table_PayItems[[#This Row],[Item]]&amp;" - $"&amp;Table_PayItems[[#This Row],[Unit]],Table_PayItems[[#This Row],[Description]]&amp;" - $"&amp;Table_PayItems[[#This Row],[Unit]])</f>
        <v>Monarda didyma Petite Delight, #2 cont. - $Ea</v>
      </c>
      <c r="I3568" s="29" t="str">
        <f>IFERROR(VLOOKUP(ROWS($M$5:M3568),Table_PayItems[[Search Key]:[Concentrated Name]],2,FALSE),"")</f>
        <v>Monarda didyma Petite Delight, #2 cont. - $Ea</v>
      </c>
      <c r="J3568" s="1"/>
      <c r="K3568" s="1"/>
      <c r="L3568" s="22">
        <f>IF(ISNUMBER(SEARCH(Pay_Item_Search_Text_2,M3568)),MAX($L$4:L3567)+1,0)</f>
        <v>0</v>
      </c>
      <c r="M3568" s="1" t="str">
        <f>IFERROR(VLOOKUP(ROWS($M$5:M3568),Table_PayItems[[Search Key]:[Concentrated Name]],2,FALSE),"")</f>
        <v>Monarda didyma Petite Delight, #2 cont. - $Ea</v>
      </c>
      <c r="N3568" s="1" t="str">
        <f>IFERROR(VLOOKUP(ROWS($M$5:N3568),$L$5:$M$7000,2,FALSE),"")</f>
        <v/>
      </c>
      <c r="O3568" s="1" t="str">
        <f>IFERROR(VLOOKUP(ROWS($O$5:O3568),$K$5:$L$7000,2,FALSE),"")</f>
        <v/>
      </c>
    </row>
    <row r="3569" spans="2:15" ht="15" customHeight="1" x14ac:dyDescent="0.25">
      <c r="B3569" s="178" t="s">
        <v>12935</v>
      </c>
      <c r="C3569" s="178" t="s">
        <v>88</v>
      </c>
      <c r="D3569" s="178" t="s">
        <v>7509</v>
      </c>
      <c r="E3569" s="178" t="s">
        <v>6993</v>
      </c>
      <c r="F3569" s="178" t="s">
        <v>17</v>
      </c>
      <c r="G3569" s="1">
        <f>IF(ISNUMBER(Pay_Item_Search_Text),IF(ISNUMBER(IF(FIND(Pay_Item_Search_Text,B3569)=1,1, "FALSE")),MAX(G$4:$G3568)+1,IF(ISNUMBER(Pay_Item_Search_Text),0,IF(ISNUMBER(SEARCH(Pay_Item_Search_Text,H3569)),MAX(G$4:$G3568)+1,0))),IF(ISNUMBER(Pay_Item_Search_Text),0,IF(ISNUMBER(SEARCH(Pay_Item_Search_Text,H3569)),MAX(G$4:$G3568)+1,0)))</f>
        <v>3565</v>
      </c>
      <c r="H3569" s="1" t="str">
        <f>IF(Table_PayItems[[#This Row],[Description]]="_","_ Unique Item - "&amp;Table_PayItems[[#This Row],[Item]]&amp;" - $"&amp;Table_PayItems[[#This Row],[Unit]],Table_PayItems[[#This Row],[Description]]&amp;" - $"&amp;Table_PayItems[[#This Row],[Unit]])</f>
        <v>Monarda didyma Petite Delight, 2 inch pot - $Ea</v>
      </c>
      <c r="I3569" s="29" t="str">
        <f>IFERROR(VLOOKUP(ROWS($M$5:M3569),Table_PayItems[[Search Key]:[Concentrated Name]],2,FALSE),"")</f>
        <v>Monarda didyma Petite Delight, 2 inch pot - $Ea</v>
      </c>
      <c r="J3569" s="1"/>
      <c r="K3569" s="1"/>
      <c r="L3569" s="22">
        <f>IF(ISNUMBER(SEARCH(Pay_Item_Search_Text_2,M3569)),MAX($L$4:L3568)+1,0)</f>
        <v>0</v>
      </c>
      <c r="M3569" s="1" t="str">
        <f>IFERROR(VLOOKUP(ROWS($M$5:M3569),Table_PayItems[[Search Key]:[Concentrated Name]],2,FALSE),"")</f>
        <v>Monarda didyma Petite Delight, 2 inch pot - $Ea</v>
      </c>
      <c r="N3569" s="1" t="str">
        <f>IFERROR(VLOOKUP(ROWS($M$5:N3569),$L$5:$M$7000,2,FALSE),"")</f>
        <v/>
      </c>
      <c r="O3569" s="1" t="str">
        <f>IFERROR(VLOOKUP(ROWS($O$5:O3569),$K$5:$L$7000,2,FALSE),"")</f>
        <v/>
      </c>
    </row>
    <row r="3570" spans="2:15" ht="15" customHeight="1" x14ac:dyDescent="0.25">
      <c r="B3570" s="178" t="s">
        <v>12936</v>
      </c>
      <c r="C3570" s="178" t="s">
        <v>88</v>
      </c>
      <c r="D3570" s="178" t="s">
        <v>7510</v>
      </c>
      <c r="E3570" s="178" t="s">
        <v>6993</v>
      </c>
      <c r="F3570" s="178" t="s">
        <v>17</v>
      </c>
      <c r="G3570" s="1">
        <f>IF(ISNUMBER(Pay_Item_Search_Text),IF(ISNUMBER(IF(FIND(Pay_Item_Search_Text,B3570)=1,1, "FALSE")),MAX(G$4:$G3569)+1,IF(ISNUMBER(Pay_Item_Search_Text),0,IF(ISNUMBER(SEARCH(Pay_Item_Search_Text,H3570)),MAX(G$4:$G3569)+1,0))),IF(ISNUMBER(Pay_Item_Search_Text),0,IF(ISNUMBER(SEARCH(Pay_Item_Search_Text,H3570)),MAX(G$4:$G3569)+1,0)))</f>
        <v>3566</v>
      </c>
      <c r="H3570" s="1" t="str">
        <f>IF(Table_PayItems[[#This Row],[Description]]="_","_ Unique Item - "&amp;Table_PayItems[[#This Row],[Item]]&amp;" - $"&amp;Table_PayItems[[#This Row],[Unit]],Table_PayItems[[#This Row],[Description]]&amp;" - $"&amp;Table_PayItems[[#This Row],[Unit]])</f>
        <v>Monarda didyma Petite Delight, 3 inch pot - $Ea</v>
      </c>
      <c r="I3570" s="29" t="str">
        <f>IFERROR(VLOOKUP(ROWS($M$5:M3570),Table_PayItems[[Search Key]:[Concentrated Name]],2,FALSE),"")</f>
        <v>Monarda didyma Petite Delight, 3 inch pot - $Ea</v>
      </c>
      <c r="J3570" s="1"/>
      <c r="K3570" s="1"/>
      <c r="L3570" s="22">
        <f>IF(ISNUMBER(SEARCH(Pay_Item_Search_Text_2,M3570)),MAX($L$4:L3569)+1,0)</f>
        <v>0</v>
      </c>
      <c r="M3570" s="1" t="str">
        <f>IFERROR(VLOOKUP(ROWS($M$5:M3570),Table_PayItems[[Search Key]:[Concentrated Name]],2,FALSE),"")</f>
        <v>Monarda didyma Petite Delight, 3 inch pot - $Ea</v>
      </c>
      <c r="N3570" s="1" t="str">
        <f>IFERROR(VLOOKUP(ROWS($M$5:N3570),$L$5:$M$7000,2,FALSE),"")</f>
        <v/>
      </c>
      <c r="O3570" s="1" t="str">
        <f>IFERROR(VLOOKUP(ROWS($O$5:O3570),$K$5:$L$7000,2,FALSE),"")</f>
        <v/>
      </c>
    </row>
    <row r="3571" spans="2:15" ht="15" customHeight="1" x14ac:dyDescent="0.25">
      <c r="B3571" s="178" t="s">
        <v>12937</v>
      </c>
      <c r="C3571" s="178" t="s">
        <v>88</v>
      </c>
      <c r="D3571" s="178" t="s">
        <v>7511</v>
      </c>
      <c r="E3571" s="178" t="s">
        <v>6993</v>
      </c>
      <c r="F3571" s="178" t="s">
        <v>17</v>
      </c>
      <c r="G3571" s="1">
        <f>IF(ISNUMBER(Pay_Item_Search_Text),IF(ISNUMBER(IF(FIND(Pay_Item_Search_Text,B3571)=1,1, "FALSE")),MAX(G$4:$G3570)+1,IF(ISNUMBER(Pay_Item_Search_Text),0,IF(ISNUMBER(SEARCH(Pay_Item_Search_Text,H3571)),MAX(G$4:$G3570)+1,0))),IF(ISNUMBER(Pay_Item_Search_Text),0,IF(ISNUMBER(SEARCH(Pay_Item_Search_Text,H3571)),MAX(G$4:$G3570)+1,0)))</f>
        <v>3567</v>
      </c>
      <c r="H3571" s="1" t="str">
        <f>IF(Table_PayItems[[#This Row],[Description]]="_","_ Unique Item - "&amp;Table_PayItems[[#This Row],[Item]]&amp;" - $"&amp;Table_PayItems[[#This Row],[Unit]],Table_PayItems[[#This Row],[Description]]&amp;" - $"&amp;Table_PayItems[[#This Row],[Unit]])</f>
        <v>Monarda didyma Petite Delight, 4 inch pot - $Ea</v>
      </c>
      <c r="I3571" s="29" t="str">
        <f>IFERROR(VLOOKUP(ROWS($M$5:M3571),Table_PayItems[[Search Key]:[Concentrated Name]],2,FALSE),"")</f>
        <v>Monarda didyma Petite Delight, 4 inch pot - $Ea</v>
      </c>
      <c r="J3571" s="1"/>
      <c r="K3571" s="1"/>
      <c r="L3571" s="22">
        <f>IF(ISNUMBER(SEARCH(Pay_Item_Search_Text_2,M3571)),MAX($L$4:L3570)+1,0)</f>
        <v>0</v>
      </c>
      <c r="M3571" s="1" t="str">
        <f>IFERROR(VLOOKUP(ROWS($M$5:M3571),Table_PayItems[[Search Key]:[Concentrated Name]],2,FALSE),"")</f>
        <v>Monarda didyma Petite Delight, 4 inch pot - $Ea</v>
      </c>
      <c r="N3571" s="1" t="str">
        <f>IFERROR(VLOOKUP(ROWS($M$5:N3571),$L$5:$M$7000,2,FALSE),"")</f>
        <v/>
      </c>
      <c r="O3571" s="1" t="str">
        <f>IFERROR(VLOOKUP(ROWS($O$5:O3571),$K$5:$L$7000,2,FALSE),"")</f>
        <v/>
      </c>
    </row>
    <row r="3572" spans="2:15" ht="15" customHeight="1" x14ac:dyDescent="0.25">
      <c r="B3572" s="178" t="s">
        <v>12938</v>
      </c>
      <c r="C3572" s="178" t="s">
        <v>88</v>
      </c>
      <c r="D3572" s="178" t="s">
        <v>7512</v>
      </c>
      <c r="E3572" s="178" t="s">
        <v>6993</v>
      </c>
      <c r="F3572" s="178" t="s">
        <v>17</v>
      </c>
      <c r="G3572" s="1">
        <f>IF(ISNUMBER(Pay_Item_Search_Text),IF(ISNUMBER(IF(FIND(Pay_Item_Search_Text,B3572)=1,1, "FALSE")),MAX(G$4:$G3571)+1,IF(ISNUMBER(Pay_Item_Search_Text),0,IF(ISNUMBER(SEARCH(Pay_Item_Search_Text,H3572)),MAX(G$4:$G3571)+1,0))),IF(ISNUMBER(Pay_Item_Search_Text),0,IF(ISNUMBER(SEARCH(Pay_Item_Search_Text,H3572)),MAX(G$4:$G3571)+1,0)))</f>
        <v>3568</v>
      </c>
      <c r="H3572" s="1" t="str">
        <f>IF(Table_PayItems[[#This Row],[Description]]="_","_ Unique Item - "&amp;Table_PayItems[[#This Row],[Item]]&amp;" - $"&amp;Table_PayItems[[#This Row],[Unit]],Table_PayItems[[#This Row],[Description]]&amp;" - $"&amp;Table_PayItems[[#This Row],[Unit]])</f>
        <v>Monarda didyma Raspberry Wine, #1 cont. - $Ea</v>
      </c>
      <c r="I3572" s="29" t="str">
        <f>IFERROR(VLOOKUP(ROWS($M$5:M3572),Table_PayItems[[Search Key]:[Concentrated Name]],2,FALSE),"")</f>
        <v>Monarda didyma Raspberry Wine, #1 cont. - $Ea</v>
      </c>
      <c r="J3572" s="1"/>
      <c r="K3572" s="1"/>
      <c r="L3572" s="22">
        <f>IF(ISNUMBER(SEARCH(Pay_Item_Search_Text_2,M3572)),MAX($L$4:L3571)+1,0)</f>
        <v>0</v>
      </c>
      <c r="M3572" s="1" t="str">
        <f>IFERROR(VLOOKUP(ROWS($M$5:M3572),Table_PayItems[[Search Key]:[Concentrated Name]],2,FALSE),"")</f>
        <v>Monarda didyma Raspberry Wine, #1 cont. - $Ea</v>
      </c>
      <c r="N3572" s="1" t="str">
        <f>IFERROR(VLOOKUP(ROWS($M$5:N3572),$L$5:$M$7000,2,FALSE),"")</f>
        <v/>
      </c>
      <c r="O3572" s="1" t="str">
        <f>IFERROR(VLOOKUP(ROWS($O$5:O3572),$K$5:$L$7000,2,FALSE),"")</f>
        <v/>
      </c>
    </row>
    <row r="3573" spans="2:15" ht="15" customHeight="1" x14ac:dyDescent="0.25">
      <c r="B3573" s="178" t="s">
        <v>12939</v>
      </c>
      <c r="C3573" s="178" t="s">
        <v>88</v>
      </c>
      <c r="D3573" s="178" t="s">
        <v>7513</v>
      </c>
      <c r="E3573" s="178" t="s">
        <v>6993</v>
      </c>
      <c r="F3573" s="178" t="s">
        <v>17</v>
      </c>
      <c r="G3573" s="1">
        <f>IF(ISNUMBER(Pay_Item_Search_Text),IF(ISNUMBER(IF(FIND(Pay_Item_Search_Text,B3573)=1,1, "FALSE")),MAX(G$4:$G3572)+1,IF(ISNUMBER(Pay_Item_Search_Text),0,IF(ISNUMBER(SEARCH(Pay_Item_Search_Text,H3573)),MAX(G$4:$G3572)+1,0))),IF(ISNUMBER(Pay_Item_Search_Text),0,IF(ISNUMBER(SEARCH(Pay_Item_Search_Text,H3573)),MAX(G$4:$G3572)+1,0)))</f>
        <v>3569</v>
      </c>
      <c r="H3573" s="1" t="str">
        <f>IF(Table_PayItems[[#This Row],[Description]]="_","_ Unique Item - "&amp;Table_PayItems[[#This Row],[Item]]&amp;" - $"&amp;Table_PayItems[[#This Row],[Unit]],Table_PayItems[[#This Row],[Description]]&amp;" - $"&amp;Table_PayItems[[#This Row],[Unit]])</f>
        <v>Monarda didyma Raspberry Wine, #2 cont. - $Ea</v>
      </c>
      <c r="I3573" s="29" t="str">
        <f>IFERROR(VLOOKUP(ROWS($M$5:M3573),Table_PayItems[[Search Key]:[Concentrated Name]],2,FALSE),"")</f>
        <v>Monarda didyma Raspberry Wine, #2 cont. - $Ea</v>
      </c>
      <c r="J3573" s="1"/>
      <c r="K3573" s="1"/>
      <c r="L3573" s="22">
        <f>IF(ISNUMBER(SEARCH(Pay_Item_Search_Text_2,M3573)),MAX($L$4:L3572)+1,0)</f>
        <v>0</v>
      </c>
      <c r="M3573" s="1" t="str">
        <f>IFERROR(VLOOKUP(ROWS($M$5:M3573),Table_PayItems[[Search Key]:[Concentrated Name]],2,FALSE),"")</f>
        <v>Monarda didyma Raspberry Wine, #2 cont. - $Ea</v>
      </c>
      <c r="N3573" s="1" t="str">
        <f>IFERROR(VLOOKUP(ROWS($M$5:N3573),$L$5:$M$7000,2,FALSE),"")</f>
        <v/>
      </c>
      <c r="O3573" s="1" t="str">
        <f>IFERROR(VLOOKUP(ROWS($O$5:O3573),$K$5:$L$7000,2,FALSE),"")</f>
        <v/>
      </c>
    </row>
    <row r="3574" spans="2:15" ht="15" customHeight="1" x14ac:dyDescent="0.25">
      <c r="B3574" s="178" t="s">
        <v>12940</v>
      </c>
      <c r="C3574" s="178" t="s">
        <v>88</v>
      </c>
      <c r="D3574" s="178" t="s">
        <v>7514</v>
      </c>
      <c r="E3574" s="178" t="s">
        <v>6993</v>
      </c>
      <c r="F3574" s="178" t="s">
        <v>17</v>
      </c>
      <c r="G3574" s="1">
        <f>IF(ISNUMBER(Pay_Item_Search_Text),IF(ISNUMBER(IF(FIND(Pay_Item_Search_Text,B3574)=1,1, "FALSE")),MAX(G$4:$G3573)+1,IF(ISNUMBER(Pay_Item_Search_Text),0,IF(ISNUMBER(SEARCH(Pay_Item_Search_Text,H3574)),MAX(G$4:$G3573)+1,0))),IF(ISNUMBER(Pay_Item_Search_Text),0,IF(ISNUMBER(SEARCH(Pay_Item_Search_Text,H3574)),MAX(G$4:$G3573)+1,0)))</f>
        <v>3570</v>
      </c>
      <c r="H3574" s="1" t="str">
        <f>IF(Table_PayItems[[#This Row],[Description]]="_","_ Unique Item - "&amp;Table_PayItems[[#This Row],[Item]]&amp;" - $"&amp;Table_PayItems[[#This Row],[Unit]],Table_PayItems[[#This Row],[Description]]&amp;" - $"&amp;Table_PayItems[[#This Row],[Unit]])</f>
        <v>Monarda didyma Raspberry Wine, 2 inch pot - $Ea</v>
      </c>
      <c r="I3574" s="29" t="str">
        <f>IFERROR(VLOOKUP(ROWS($M$5:M3574),Table_PayItems[[Search Key]:[Concentrated Name]],2,FALSE),"")</f>
        <v>Monarda didyma Raspberry Wine, 2 inch pot - $Ea</v>
      </c>
      <c r="J3574" s="1"/>
      <c r="K3574" s="1"/>
      <c r="L3574" s="22">
        <f>IF(ISNUMBER(SEARCH(Pay_Item_Search_Text_2,M3574)),MAX($L$4:L3573)+1,0)</f>
        <v>0</v>
      </c>
      <c r="M3574" s="1" t="str">
        <f>IFERROR(VLOOKUP(ROWS($M$5:M3574),Table_PayItems[[Search Key]:[Concentrated Name]],2,FALSE),"")</f>
        <v>Monarda didyma Raspberry Wine, 2 inch pot - $Ea</v>
      </c>
      <c r="N3574" s="1" t="str">
        <f>IFERROR(VLOOKUP(ROWS($M$5:N3574),$L$5:$M$7000,2,FALSE),"")</f>
        <v/>
      </c>
      <c r="O3574" s="1" t="str">
        <f>IFERROR(VLOOKUP(ROWS($O$5:O3574),$K$5:$L$7000,2,FALSE),"")</f>
        <v/>
      </c>
    </row>
    <row r="3575" spans="2:15" ht="15" customHeight="1" x14ac:dyDescent="0.25">
      <c r="B3575" s="178" t="s">
        <v>12941</v>
      </c>
      <c r="C3575" s="178" t="s">
        <v>88</v>
      </c>
      <c r="D3575" s="178" t="s">
        <v>7515</v>
      </c>
      <c r="E3575" s="178" t="s">
        <v>6993</v>
      </c>
      <c r="F3575" s="178" t="s">
        <v>17</v>
      </c>
      <c r="G3575" s="1">
        <f>IF(ISNUMBER(Pay_Item_Search_Text),IF(ISNUMBER(IF(FIND(Pay_Item_Search_Text,B3575)=1,1, "FALSE")),MAX(G$4:$G3574)+1,IF(ISNUMBER(Pay_Item_Search_Text),0,IF(ISNUMBER(SEARCH(Pay_Item_Search_Text,H3575)),MAX(G$4:$G3574)+1,0))),IF(ISNUMBER(Pay_Item_Search_Text),0,IF(ISNUMBER(SEARCH(Pay_Item_Search_Text,H3575)),MAX(G$4:$G3574)+1,0)))</f>
        <v>3571</v>
      </c>
      <c r="H3575" s="1" t="str">
        <f>IF(Table_PayItems[[#This Row],[Description]]="_","_ Unique Item - "&amp;Table_PayItems[[#This Row],[Item]]&amp;" - $"&amp;Table_PayItems[[#This Row],[Unit]],Table_PayItems[[#This Row],[Description]]&amp;" - $"&amp;Table_PayItems[[#This Row],[Unit]])</f>
        <v>Monarda didyma Raspberry Wine, 3 inch pot - $Ea</v>
      </c>
      <c r="I3575" s="29" t="str">
        <f>IFERROR(VLOOKUP(ROWS($M$5:M3575),Table_PayItems[[Search Key]:[Concentrated Name]],2,FALSE),"")</f>
        <v>Monarda didyma Raspberry Wine, 3 inch pot - $Ea</v>
      </c>
      <c r="J3575" s="1"/>
      <c r="K3575" s="1"/>
      <c r="L3575" s="22">
        <f>IF(ISNUMBER(SEARCH(Pay_Item_Search_Text_2,M3575)),MAX($L$4:L3574)+1,0)</f>
        <v>0</v>
      </c>
      <c r="M3575" s="1" t="str">
        <f>IFERROR(VLOOKUP(ROWS($M$5:M3575),Table_PayItems[[Search Key]:[Concentrated Name]],2,FALSE),"")</f>
        <v>Monarda didyma Raspberry Wine, 3 inch pot - $Ea</v>
      </c>
      <c r="N3575" s="1" t="str">
        <f>IFERROR(VLOOKUP(ROWS($M$5:N3575),$L$5:$M$7000,2,FALSE),"")</f>
        <v/>
      </c>
      <c r="O3575" s="1" t="str">
        <f>IFERROR(VLOOKUP(ROWS($O$5:O3575),$K$5:$L$7000,2,FALSE),"")</f>
        <v/>
      </c>
    </row>
    <row r="3576" spans="2:15" ht="15" customHeight="1" x14ac:dyDescent="0.25">
      <c r="B3576" s="178" t="s">
        <v>12942</v>
      </c>
      <c r="C3576" s="178" t="s">
        <v>88</v>
      </c>
      <c r="D3576" s="178" t="s">
        <v>7516</v>
      </c>
      <c r="E3576" s="178" t="s">
        <v>6993</v>
      </c>
      <c r="F3576" s="178" t="s">
        <v>17</v>
      </c>
      <c r="G3576" s="1">
        <f>IF(ISNUMBER(Pay_Item_Search_Text),IF(ISNUMBER(IF(FIND(Pay_Item_Search_Text,B3576)=1,1, "FALSE")),MAX(G$4:$G3575)+1,IF(ISNUMBER(Pay_Item_Search_Text),0,IF(ISNUMBER(SEARCH(Pay_Item_Search_Text,H3576)),MAX(G$4:$G3575)+1,0))),IF(ISNUMBER(Pay_Item_Search_Text),0,IF(ISNUMBER(SEARCH(Pay_Item_Search_Text,H3576)),MAX(G$4:$G3575)+1,0)))</f>
        <v>3572</v>
      </c>
      <c r="H3576" s="1" t="str">
        <f>IF(Table_PayItems[[#This Row],[Description]]="_","_ Unique Item - "&amp;Table_PayItems[[#This Row],[Item]]&amp;" - $"&amp;Table_PayItems[[#This Row],[Unit]],Table_PayItems[[#This Row],[Description]]&amp;" - $"&amp;Table_PayItems[[#This Row],[Unit]])</f>
        <v>Monarda didyma Raspberry Wine, 4 inch pot - $Ea</v>
      </c>
      <c r="I3576" s="29" t="str">
        <f>IFERROR(VLOOKUP(ROWS($M$5:M3576),Table_PayItems[[Search Key]:[Concentrated Name]],2,FALSE),"")</f>
        <v>Monarda didyma Raspberry Wine, 4 inch pot - $Ea</v>
      </c>
      <c r="J3576" s="1"/>
      <c r="K3576" s="1"/>
      <c r="L3576" s="22">
        <f>IF(ISNUMBER(SEARCH(Pay_Item_Search_Text_2,M3576)),MAX($L$4:L3575)+1,0)</f>
        <v>0</v>
      </c>
      <c r="M3576" s="1" t="str">
        <f>IFERROR(VLOOKUP(ROWS($M$5:M3576),Table_PayItems[[Search Key]:[Concentrated Name]],2,FALSE),"")</f>
        <v>Monarda didyma Raspberry Wine, 4 inch pot - $Ea</v>
      </c>
      <c r="N3576" s="1" t="str">
        <f>IFERROR(VLOOKUP(ROWS($M$5:N3576),$L$5:$M$7000,2,FALSE),"")</f>
        <v/>
      </c>
      <c r="O3576" s="1" t="str">
        <f>IFERROR(VLOOKUP(ROWS($O$5:O3576),$K$5:$L$7000,2,FALSE),"")</f>
        <v/>
      </c>
    </row>
    <row r="3577" spans="2:15" ht="15" customHeight="1" x14ac:dyDescent="0.25">
      <c r="B3577" s="178" t="s">
        <v>14337</v>
      </c>
      <c r="C3577" s="178" t="s">
        <v>88</v>
      </c>
      <c r="D3577" s="178" t="s">
        <v>5226</v>
      </c>
      <c r="E3577" s="178" t="s">
        <v>17</v>
      </c>
      <c r="F3577" s="178" t="s">
        <v>17</v>
      </c>
      <c r="G3577" s="1">
        <f>IF(ISNUMBER(Pay_Item_Search_Text),IF(ISNUMBER(IF(FIND(Pay_Item_Search_Text,B3577)=1,1, "FALSE")),MAX(G$4:$G3576)+1,IF(ISNUMBER(Pay_Item_Search_Text),0,IF(ISNUMBER(SEARCH(Pay_Item_Search_Text,H3577)),MAX(G$4:$G3576)+1,0))),IF(ISNUMBER(Pay_Item_Search_Text),0,IF(ISNUMBER(SEARCH(Pay_Item_Search_Text,H3577)),MAX(G$4:$G3576)+1,0)))</f>
        <v>3573</v>
      </c>
      <c r="H3577" s="1" t="str">
        <f>IF(Table_PayItems[[#This Row],[Description]]="_","_ Unique Item - "&amp;Table_PayItems[[#This Row],[Item]]&amp;" - $"&amp;Table_PayItems[[#This Row],[Unit]],Table_PayItems[[#This Row],[Description]]&amp;" - $"&amp;Table_PayItems[[#This Row],[Unit]])</f>
        <v>Monument Box - $Ea</v>
      </c>
      <c r="I3577" s="29" t="str">
        <f>IFERROR(VLOOKUP(ROWS($M$5:M3577),Table_PayItems[[Search Key]:[Concentrated Name]],2,FALSE),"")</f>
        <v>Monument Box - $Ea</v>
      </c>
      <c r="J3577" s="1"/>
      <c r="K3577" s="1"/>
      <c r="L3577" s="22">
        <f>IF(ISNUMBER(SEARCH(Pay_Item_Search_Text_2,M3577)),MAX($L$4:L3576)+1,0)</f>
        <v>0</v>
      </c>
      <c r="M3577" s="1" t="str">
        <f>IFERROR(VLOOKUP(ROWS($M$5:M3577),Table_PayItems[[Search Key]:[Concentrated Name]],2,FALSE),"")</f>
        <v>Monument Box - $Ea</v>
      </c>
      <c r="N3577" s="1" t="str">
        <f>IFERROR(VLOOKUP(ROWS($M$5:N3577),$L$5:$M$7000,2,FALSE),"")</f>
        <v/>
      </c>
      <c r="O3577" s="1" t="str">
        <f>IFERROR(VLOOKUP(ROWS($O$5:O3577),$K$5:$L$7000,2,FALSE),"")</f>
        <v/>
      </c>
    </row>
    <row r="3578" spans="2:15" ht="15" customHeight="1" x14ac:dyDescent="0.25">
      <c r="B3578" s="178" t="s">
        <v>14338</v>
      </c>
      <c r="C3578" s="178" t="s">
        <v>88</v>
      </c>
      <c r="D3578" s="178" t="s">
        <v>5227</v>
      </c>
      <c r="E3578" s="178" t="s">
        <v>17</v>
      </c>
      <c r="F3578" s="178" t="s">
        <v>17</v>
      </c>
      <c r="G3578" s="1">
        <f>IF(ISNUMBER(Pay_Item_Search_Text),IF(ISNUMBER(IF(FIND(Pay_Item_Search_Text,B3578)=1,1, "FALSE")),MAX(G$4:$G3577)+1,IF(ISNUMBER(Pay_Item_Search_Text),0,IF(ISNUMBER(SEARCH(Pay_Item_Search_Text,H3578)),MAX(G$4:$G3577)+1,0))),IF(ISNUMBER(Pay_Item_Search_Text),0,IF(ISNUMBER(SEARCH(Pay_Item_Search_Text,H3578)),MAX(G$4:$G3577)+1,0)))</f>
        <v>3574</v>
      </c>
      <c r="H3578" s="1" t="str">
        <f>IF(Table_PayItems[[#This Row],[Description]]="_","_ Unique Item - "&amp;Table_PayItems[[#This Row],[Item]]&amp;" - $"&amp;Table_PayItems[[#This Row],[Unit]],Table_PayItems[[#This Row],[Description]]&amp;" - $"&amp;Table_PayItems[[#This Row],[Unit]])</f>
        <v>Monument Box Adjust - $Ea</v>
      </c>
      <c r="I3578" s="29" t="str">
        <f>IFERROR(VLOOKUP(ROWS($M$5:M3578),Table_PayItems[[Search Key]:[Concentrated Name]],2,FALSE),"")</f>
        <v>Monument Box Adjust - $Ea</v>
      </c>
      <c r="J3578" s="1"/>
      <c r="K3578" s="1"/>
      <c r="L3578" s="22">
        <f>IF(ISNUMBER(SEARCH(Pay_Item_Search_Text_2,M3578)),MAX($L$4:L3577)+1,0)</f>
        <v>0</v>
      </c>
      <c r="M3578" s="1" t="str">
        <f>IFERROR(VLOOKUP(ROWS($M$5:M3578),Table_PayItems[[Search Key]:[Concentrated Name]],2,FALSE),"")</f>
        <v>Monument Box Adjust - $Ea</v>
      </c>
      <c r="N3578" s="1" t="str">
        <f>IFERROR(VLOOKUP(ROWS($M$5:N3578),$L$5:$M$7000,2,FALSE),"")</f>
        <v/>
      </c>
      <c r="O3578" s="1" t="str">
        <f>IFERROR(VLOOKUP(ROWS($O$5:O3578),$K$5:$L$7000,2,FALSE),"")</f>
        <v/>
      </c>
    </row>
    <row r="3579" spans="2:15" ht="15" customHeight="1" x14ac:dyDescent="0.25">
      <c r="B3579" s="178" t="s">
        <v>14339</v>
      </c>
      <c r="C3579" s="178" t="s">
        <v>88</v>
      </c>
      <c r="D3579" s="178" t="s">
        <v>5228</v>
      </c>
      <c r="E3579" s="178" t="s">
        <v>17</v>
      </c>
      <c r="F3579" s="178" t="s">
        <v>17</v>
      </c>
      <c r="G3579" s="1">
        <f>IF(ISNUMBER(Pay_Item_Search_Text),IF(ISNUMBER(IF(FIND(Pay_Item_Search_Text,B3579)=1,1, "FALSE")),MAX(G$4:$G3578)+1,IF(ISNUMBER(Pay_Item_Search_Text),0,IF(ISNUMBER(SEARCH(Pay_Item_Search_Text,H3579)),MAX(G$4:$G3578)+1,0))),IF(ISNUMBER(Pay_Item_Search_Text),0,IF(ISNUMBER(SEARCH(Pay_Item_Search_Text,H3579)),MAX(G$4:$G3578)+1,0)))</f>
        <v>3575</v>
      </c>
      <c r="H3579" s="1" t="str">
        <f>IF(Table_PayItems[[#This Row],[Description]]="_","_ Unique Item - "&amp;Table_PayItems[[#This Row],[Item]]&amp;" - $"&amp;Table_PayItems[[#This Row],[Unit]],Table_PayItems[[#This Row],[Description]]&amp;" - $"&amp;Table_PayItems[[#This Row],[Unit]])</f>
        <v>Monument Preservation - $Ea</v>
      </c>
      <c r="I3579" s="29" t="str">
        <f>IFERROR(VLOOKUP(ROWS($M$5:M3579),Table_PayItems[[Search Key]:[Concentrated Name]],2,FALSE),"")</f>
        <v>Monument Preservation - $Ea</v>
      </c>
      <c r="J3579" s="1"/>
      <c r="K3579" s="1"/>
      <c r="L3579" s="22">
        <f>IF(ISNUMBER(SEARCH(Pay_Item_Search_Text_2,M3579)),MAX($L$4:L3578)+1,0)</f>
        <v>0</v>
      </c>
      <c r="M3579" s="1" t="str">
        <f>IFERROR(VLOOKUP(ROWS($M$5:M3579),Table_PayItems[[Search Key]:[Concentrated Name]],2,FALSE),"")</f>
        <v>Monument Preservation - $Ea</v>
      </c>
      <c r="N3579" s="1" t="str">
        <f>IFERROR(VLOOKUP(ROWS($M$5:N3579),$L$5:$M$7000,2,FALSE),"")</f>
        <v/>
      </c>
      <c r="O3579" s="1" t="str">
        <f>IFERROR(VLOOKUP(ROWS($O$5:O3579),$K$5:$L$7000,2,FALSE),"")</f>
        <v/>
      </c>
    </row>
    <row r="3580" spans="2:15" ht="15" customHeight="1" x14ac:dyDescent="0.25">
      <c r="B3580" s="178" t="s">
        <v>14340</v>
      </c>
      <c r="C3580" s="178" t="s">
        <v>88</v>
      </c>
      <c r="D3580" s="178" t="s">
        <v>5229</v>
      </c>
      <c r="E3580" s="178" t="s">
        <v>17</v>
      </c>
      <c r="F3580" s="178" t="s">
        <v>17</v>
      </c>
      <c r="G3580" s="1">
        <f>IF(ISNUMBER(Pay_Item_Search_Text),IF(ISNUMBER(IF(FIND(Pay_Item_Search_Text,B3580)=1,1, "FALSE")),MAX(G$4:$G3579)+1,IF(ISNUMBER(Pay_Item_Search_Text),0,IF(ISNUMBER(SEARCH(Pay_Item_Search_Text,H3580)),MAX(G$4:$G3579)+1,0))),IF(ISNUMBER(Pay_Item_Search_Text),0,IF(ISNUMBER(SEARCH(Pay_Item_Search_Text,H3580)),MAX(G$4:$G3579)+1,0)))</f>
        <v>3576</v>
      </c>
      <c r="H3580" s="1" t="str">
        <f>IF(Table_PayItems[[#This Row],[Description]]="_","_ Unique Item - "&amp;Table_PayItems[[#This Row],[Item]]&amp;" - $"&amp;Table_PayItems[[#This Row],[Unit]],Table_PayItems[[#This Row],[Description]]&amp;" - $"&amp;Table_PayItems[[#This Row],[Unit]])</f>
        <v>Monument Preservation, Vertical - $Ea</v>
      </c>
      <c r="I3580" s="29" t="str">
        <f>IFERROR(VLOOKUP(ROWS($M$5:M3580),Table_PayItems[[Search Key]:[Concentrated Name]],2,FALSE),"")</f>
        <v>Monument Preservation, Vertical - $Ea</v>
      </c>
      <c r="J3580" s="1"/>
      <c r="K3580" s="1"/>
      <c r="L3580" s="22">
        <f>IF(ISNUMBER(SEARCH(Pay_Item_Search_Text_2,M3580)),MAX($L$4:L3579)+1,0)</f>
        <v>0</v>
      </c>
      <c r="M3580" s="1" t="str">
        <f>IFERROR(VLOOKUP(ROWS($M$5:M3580),Table_PayItems[[Search Key]:[Concentrated Name]],2,FALSE),"")</f>
        <v>Monument Preservation, Vertical - $Ea</v>
      </c>
      <c r="N3580" s="1" t="str">
        <f>IFERROR(VLOOKUP(ROWS($M$5:N3580),$L$5:$M$7000,2,FALSE),"")</f>
        <v/>
      </c>
      <c r="O3580" s="1" t="str">
        <f>IFERROR(VLOOKUP(ROWS($O$5:O3580),$K$5:$L$7000,2,FALSE),"")</f>
        <v/>
      </c>
    </row>
    <row r="3581" spans="2:15" ht="15" customHeight="1" x14ac:dyDescent="0.25">
      <c r="B3581" s="178" t="s">
        <v>13681</v>
      </c>
      <c r="C3581" s="178" t="s">
        <v>81</v>
      </c>
      <c r="D3581" s="178" t="s">
        <v>4601</v>
      </c>
      <c r="E3581" s="178" t="s">
        <v>17</v>
      </c>
      <c r="F3581" s="178" t="s">
        <v>17</v>
      </c>
      <c r="G3581" s="1">
        <f>IF(ISNUMBER(Pay_Item_Search_Text),IF(ISNUMBER(IF(FIND(Pay_Item_Search_Text,B3581)=1,1, "FALSE")),MAX(G$4:$G3580)+1,IF(ISNUMBER(Pay_Item_Search_Text),0,IF(ISNUMBER(SEARCH(Pay_Item_Search_Text,H3581)),MAX(G$4:$G3580)+1,0))),IF(ISNUMBER(Pay_Item_Search_Text),0,IF(ISNUMBER(SEARCH(Pay_Item_Search_Text,H3581)),MAX(G$4:$G3580)+1,0)))</f>
        <v>3577</v>
      </c>
      <c r="H3581" s="1" t="str">
        <f>IF(Table_PayItems[[#This Row],[Description]]="_","_ Unique Item - "&amp;Table_PayItems[[#This Row],[Item]]&amp;" - $"&amp;Table_PayItems[[#This Row],[Unit]],Table_PayItems[[#This Row],[Description]]&amp;" - $"&amp;Table_PayItems[[#This Row],[Unit]])</f>
        <v>Mowing - $Acre</v>
      </c>
      <c r="I3581" s="29" t="str">
        <f>IFERROR(VLOOKUP(ROWS($M$5:M3581),Table_PayItems[[Search Key]:[Concentrated Name]],2,FALSE),"")</f>
        <v>Mowing - $Acre</v>
      </c>
      <c r="J3581" s="1"/>
      <c r="K3581" s="1"/>
      <c r="L3581" s="22">
        <f>IF(ISNUMBER(SEARCH(Pay_Item_Search_Text_2,M3581)),MAX($L$4:L3580)+1,0)</f>
        <v>0</v>
      </c>
      <c r="M3581" s="1" t="str">
        <f>IFERROR(VLOOKUP(ROWS($M$5:M3581),Table_PayItems[[Search Key]:[Concentrated Name]],2,FALSE),"")</f>
        <v>Mowing - $Acre</v>
      </c>
      <c r="N3581" s="1" t="str">
        <f>IFERROR(VLOOKUP(ROWS($M$5:N3581),$L$5:$M$7000,2,FALSE),"")</f>
        <v/>
      </c>
      <c r="O3581" s="1" t="str">
        <f>IFERROR(VLOOKUP(ROWS($O$5:O3581),$K$5:$L$7000,2,FALSE),"")</f>
        <v/>
      </c>
    </row>
    <row r="3582" spans="2:15" ht="15" customHeight="1" x14ac:dyDescent="0.25">
      <c r="B3582" s="178" t="s">
        <v>13621</v>
      </c>
      <c r="C3582" s="178" t="s">
        <v>123</v>
      </c>
      <c r="D3582" s="178" t="s">
        <v>4554</v>
      </c>
      <c r="E3582" s="178" t="s">
        <v>17</v>
      </c>
      <c r="F3582" s="178" t="s">
        <v>17</v>
      </c>
      <c r="G3582" s="1">
        <f>IF(ISNUMBER(Pay_Item_Search_Text),IF(ISNUMBER(IF(FIND(Pay_Item_Search_Text,B3582)=1,1, "FALSE")),MAX(G$4:$G3581)+1,IF(ISNUMBER(Pay_Item_Search_Text),0,IF(ISNUMBER(SEARCH(Pay_Item_Search_Text,H3582)),MAX(G$4:$G3581)+1,0))),IF(ISNUMBER(Pay_Item_Search_Text),0,IF(ISNUMBER(SEARCH(Pay_Item_Search_Text,H3582)),MAX(G$4:$G3581)+1,0)))</f>
        <v>3578</v>
      </c>
      <c r="H3582" s="1" t="str">
        <f>IF(Table_PayItems[[#This Row],[Description]]="_","_ Unique Item - "&amp;Table_PayItems[[#This Row],[Item]]&amp;" - $"&amp;Table_PayItems[[#This Row],[Unit]],Table_PayItems[[#This Row],[Description]]&amp;" - $"&amp;Table_PayItems[[#This Row],[Unit]])</f>
        <v>Mulch - $Syd</v>
      </c>
      <c r="I3582" s="29" t="str">
        <f>IFERROR(VLOOKUP(ROWS($M$5:M3582),Table_PayItems[[Search Key]:[Concentrated Name]],2,FALSE),"")</f>
        <v>Mulch - $Syd</v>
      </c>
      <c r="J3582" s="1"/>
      <c r="K3582" s="1"/>
      <c r="L3582" s="22">
        <f>IF(ISNUMBER(SEARCH(Pay_Item_Search_Text_2,M3582)),MAX($L$4:L3581)+1,0)</f>
        <v>0</v>
      </c>
      <c r="M3582" s="1" t="str">
        <f>IFERROR(VLOOKUP(ROWS($M$5:M3582),Table_PayItems[[Search Key]:[Concentrated Name]],2,FALSE),"")</f>
        <v>Mulch - $Syd</v>
      </c>
      <c r="N3582" s="1" t="str">
        <f>IFERROR(VLOOKUP(ROWS($M$5:N3582),$L$5:$M$7000,2,FALSE),"")</f>
        <v/>
      </c>
      <c r="O3582" s="1" t="str">
        <f>IFERROR(VLOOKUP(ROWS($O$5:O3582),$K$5:$L$7000,2,FALSE),"")</f>
        <v/>
      </c>
    </row>
    <row r="3583" spans="2:15" ht="15" customHeight="1" x14ac:dyDescent="0.25">
      <c r="B3583" s="178" t="s">
        <v>13622</v>
      </c>
      <c r="C3583" s="178" t="s">
        <v>123</v>
      </c>
      <c r="D3583" s="178" t="s">
        <v>4555</v>
      </c>
      <c r="E3583" s="178" t="s">
        <v>17</v>
      </c>
      <c r="F3583" s="178" t="s">
        <v>17</v>
      </c>
      <c r="G3583" s="1">
        <f>IF(ISNUMBER(Pay_Item_Search_Text),IF(ISNUMBER(IF(FIND(Pay_Item_Search_Text,B3583)=1,1, "FALSE")),MAX(G$4:$G3582)+1,IF(ISNUMBER(Pay_Item_Search_Text),0,IF(ISNUMBER(SEARCH(Pay_Item_Search_Text,H3583)),MAX(G$4:$G3582)+1,0))),IF(ISNUMBER(Pay_Item_Search_Text),0,IF(ISNUMBER(SEARCH(Pay_Item_Search_Text,H3583)),MAX(G$4:$G3582)+1,0)))</f>
        <v>3579</v>
      </c>
      <c r="H3583" s="1" t="str">
        <f>IF(Table_PayItems[[#This Row],[Description]]="_","_ Unique Item - "&amp;Table_PayItems[[#This Row],[Item]]&amp;" - $"&amp;Table_PayItems[[#This Row],[Unit]],Table_PayItems[[#This Row],[Description]]&amp;" - $"&amp;Table_PayItems[[#This Row],[Unit]])</f>
        <v>Mulch Anchoring - $Syd</v>
      </c>
      <c r="I3583" s="29" t="str">
        <f>IFERROR(VLOOKUP(ROWS($M$5:M3583),Table_PayItems[[Search Key]:[Concentrated Name]],2,FALSE),"")</f>
        <v>Mulch Anchoring - $Syd</v>
      </c>
      <c r="J3583" s="1"/>
      <c r="K3583" s="1"/>
      <c r="L3583" s="22">
        <f>IF(ISNUMBER(SEARCH(Pay_Item_Search_Text_2,M3583)),MAX($L$4:L3582)+1,0)</f>
        <v>0</v>
      </c>
      <c r="M3583" s="1" t="str">
        <f>IFERROR(VLOOKUP(ROWS($M$5:M3583),Table_PayItems[[Search Key]:[Concentrated Name]],2,FALSE),"")</f>
        <v>Mulch Anchoring - $Syd</v>
      </c>
      <c r="N3583" s="1" t="str">
        <f>IFERROR(VLOOKUP(ROWS($M$5:N3583),$L$5:$M$7000,2,FALSE),"")</f>
        <v/>
      </c>
      <c r="O3583" s="1" t="str">
        <f>IFERROR(VLOOKUP(ROWS($O$5:O3583),$K$5:$L$7000,2,FALSE),"")</f>
        <v/>
      </c>
    </row>
    <row r="3584" spans="2:15" ht="15" customHeight="1" x14ac:dyDescent="0.25">
      <c r="B3584" s="178" t="s">
        <v>13623</v>
      </c>
      <c r="C3584" s="178" t="s">
        <v>123</v>
      </c>
      <c r="D3584" s="178" t="s">
        <v>4556</v>
      </c>
      <c r="E3584" s="178" t="s">
        <v>17</v>
      </c>
      <c r="F3584" s="178" t="s">
        <v>17</v>
      </c>
      <c r="G3584" s="1">
        <f>IF(ISNUMBER(Pay_Item_Search_Text),IF(ISNUMBER(IF(FIND(Pay_Item_Search_Text,B3584)=1,1, "FALSE")),MAX(G$4:$G3583)+1,IF(ISNUMBER(Pay_Item_Search_Text),0,IF(ISNUMBER(SEARCH(Pay_Item_Search_Text,H3584)),MAX(G$4:$G3583)+1,0))),IF(ISNUMBER(Pay_Item_Search_Text),0,IF(ISNUMBER(SEARCH(Pay_Item_Search_Text,H3584)),MAX(G$4:$G3583)+1,0)))</f>
        <v>3580</v>
      </c>
      <c r="H3584" s="1" t="str">
        <f>IF(Table_PayItems[[#This Row],[Description]]="_","_ Unique Item - "&amp;Table_PayItems[[#This Row],[Item]]&amp;" - $"&amp;Table_PayItems[[#This Row],[Unit]],Table_PayItems[[#This Row],[Description]]&amp;" - $"&amp;Table_PayItems[[#This Row],[Unit]])</f>
        <v>Mulch Blanket - $Syd</v>
      </c>
      <c r="I3584" s="29" t="str">
        <f>IFERROR(VLOOKUP(ROWS($M$5:M3584),Table_PayItems[[Search Key]:[Concentrated Name]],2,FALSE),"")</f>
        <v>Mulch Blanket - $Syd</v>
      </c>
      <c r="J3584" s="1"/>
      <c r="K3584" s="1"/>
      <c r="L3584" s="22">
        <f>IF(ISNUMBER(SEARCH(Pay_Item_Search_Text_2,M3584)),MAX($L$4:L3583)+1,0)</f>
        <v>0</v>
      </c>
      <c r="M3584" s="1" t="str">
        <f>IFERROR(VLOOKUP(ROWS($M$5:M3584),Table_PayItems[[Search Key]:[Concentrated Name]],2,FALSE),"")</f>
        <v>Mulch Blanket - $Syd</v>
      </c>
      <c r="N3584" s="1" t="str">
        <f>IFERROR(VLOOKUP(ROWS($M$5:N3584),$L$5:$M$7000,2,FALSE),"")</f>
        <v/>
      </c>
      <c r="O3584" s="1" t="str">
        <f>IFERROR(VLOOKUP(ROWS($O$5:O3584),$K$5:$L$7000,2,FALSE),"")</f>
        <v/>
      </c>
    </row>
    <row r="3585" spans="2:15" ht="15" customHeight="1" x14ac:dyDescent="0.25">
      <c r="B3585" s="178" t="s">
        <v>13624</v>
      </c>
      <c r="C3585" s="178" t="s">
        <v>123</v>
      </c>
      <c r="D3585" s="178" t="s">
        <v>4557</v>
      </c>
      <c r="E3585" s="178" t="s">
        <v>17</v>
      </c>
      <c r="F3585" s="178" t="s">
        <v>17</v>
      </c>
      <c r="G3585" s="1">
        <f>IF(ISNUMBER(Pay_Item_Search_Text),IF(ISNUMBER(IF(FIND(Pay_Item_Search_Text,B3585)=1,1, "FALSE")),MAX(G$4:$G3584)+1,IF(ISNUMBER(Pay_Item_Search_Text),0,IF(ISNUMBER(SEARCH(Pay_Item_Search_Text,H3585)),MAX(G$4:$G3584)+1,0))),IF(ISNUMBER(Pay_Item_Search_Text),0,IF(ISNUMBER(SEARCH(Pay_Item_Search_Text,H3585)),MAX(G$4:$G3584)+1,0)))</f>
        <v>3581</v>
      </c>
      <c r="H3585" s="1" t="str">
        <f>IF(Table_PayItems[[#This Row],[Description]]="_","_ Unique Item - "&amp;Table_PayItems[[#This Row],[Item]]&amp;" - $"&amp;Table_PayItems[[#This Row],[Unit]],Table_PayItems[[#This Row],[Description]]&amp;" - $"&amp;Table_PayItems[[#This Row],[Unit]])</f>
        <v>Mulch Blanket, High Velocity - $Syd</v>
      </c>
      <c r="I3585" s="29" t="str">
        <f>IFERROR(VLOOKUP(ROWS($M$5:M3585),Table_PayItems[[Search Key]:[Concentrated Name]],2,FALSE),"")</f>
        <v>Mulch Blanket, High Velocity - $Syd</v>
      </c>
      <c r="J3585" s="1"/>
      <c r="K3585" s="1"/>
      <c r="L3585" s="22">
        <f>IF(ISNUMBER(SEARCH(Pay_Item_Search_Text_2,M3585)),MAX($L$4:L3584)+1,0)</f>
        <v>0</v>
      </c>
      <c r="M3585" s="1" t="str">
        <f>IFERROR(VLOOKUP(ROWS($M$5:M3585),Table_PayItems[[Search Key]:[Concentrated Name]],2,FALSE),"")</f>
        <v>Mulch Blanket, High Velocity - $Syd</v>
      </c>
      <c r="N3585" s="1" t="str">
        <f>IFERROR(VLOOKUP(ROWS($M$5:N3585),$L$5:$M$7000,2,FALSE),"")</f>
        <v/>
      </c>
      <c r="O3585" s="1" t="str">
        <f>IFERROR(VLOOKUP(ROWS($O$5:O3585),$K$5:$L$7000,2,FALSE),"")</f>
        <v/>
      </c>
    </row>
    <row r="3586" spans="2:15" ht="15" customHeight="1" x14ac:dyDescent="0.25">
      <c r="B3586" s="178" t="s">
        <v>13625</v>
      </c>
      <c r="C3586" s="178" t="s">
        <v>123</v>
      </c>
      <c r="D3586" s="178" t="s">
        <v>4558</v>
      </c>
      <c r="E3586" s="178" t="s">
        <v>17</v>
      </c>
      <c r="F3586" s="178" t="s">
        <v>17</v>
      </c>
      <c r="G3586" s="1">
        <f>IF(ISNUMBER(Pay_Item_Search_Text),IF(ISNUMBER(IF(FIND(Pay_Item_Search_Text,B3586)=1,1, "FALSE")),MAX(G$4:$G3585)+1,IF(ISNUMBER(Pay_Item_Search_Text),0,IF(ISNUMBER(SEARCH(Pay_Item_Search_Text,H3586)),MAX(G$4:$G3585)+1,0))),IF(ISNUMBER(Pay_Item_Search_Text),0,IF(ISNUMBER(SEARCH(Pay_Item_Search_Text,H3586)),MAX(G$4:$G3585)+1,0)))</f>
        <v>3582</v>
      </c>
      <c r="H3586" s="1" t="str">
        <f>IF(Table_PayItems[[#This Row],[Description]]="_","_ Unique Item - "&amp;Table_PayItems[[#This Row],[Item]]&amp;" - $"&amp;Table_PayItems[[#This Row],[Unit]],Table_PayItems[[#This Row],[Description]]&amp;" - $"&amp;Table_PayItems[[#This Row],[Unit]])</f>
        <v>Mulch Netting - $Syd</v>
      </c>
      <c r="I3586" s="29" t="str">
        <f>IFERROR(VLOOKUP(ROWS($M$5:M3586),Table_PayItems[[Search Key]:[Concentrated Name]],2,FALSE),"")</f>
        <v>Mulch Netting - $Syd</v>
      </c>
      <c r="J3586" s="1"/>
      <c r="K3586" s="1"/>
      <c r="L3586" s="22">
        <f>IF(ISNUMBER(SEARCH(Pay_Item_Search_Text_2,M3586)),MAX($L$4:L3585)+1,0)</f>
        <v>0</v>
      </c>
      <c r="M3586" s="1" t="str">
        <f>IFERROR(VLOOKUP(ROWS($M$5:M3586),Table_PayItems[[Search Key]:[Concentrated Name]],2,FALSE),"")</f>
        <v>Mulch Netting - $Syd</v>
      </c>
      <c r="N3586" s="1" t="str">
        <f>IFERROR(VLOOKUP(ROWS($M$5:N3586),$L$5:$M$7000,2,FALSE),"")</f>
        <v/>
      </c>
      <c r="O3586" s="1" t="str">
        <f>IFERROR(VLOOKUP(ROWS($O$5:O3586),$K$5:$L$7000,2,FALSE),"")</f>
        <v/>
      </c>
    </row>
    <row r="3587" spans="2:15" ht="15" customHeight="1" x14ac:dyDescent="0.25">
      <c r="B3587" s="178" t="s">
        <v>14326</v>
      </c>
      <c r="C3587" s="178" t="s">
        <v>88</v>
      </c>
      <c r="D3587" s="178" t="s">
        <v>5641</v>
      </c>
      <c r="E3587" s="178" t="s">
        <v>5638</v>
      </c>
      <c r="F3587" s="178" t="s">
        <v>17</v>
      </c>
      <c r="G3587" s="1">
        <f>IF(ISNUMBER(Pay_Item_Search_Text),IF(ISNUMBER(IF(FIND(Pay_Item_Search_Text,B3587)=1,1, "FALSE")),MAX(G$4:$G3586)+1,IF(ISNUMBER(Pay_Item_Search_Text),0,IF(ISNUMBER(SEARCH(Pay_Item_Search_Text,H3587)),MAX(G$4:$G3586)+1,0))),IF(ISNUMBER(Pay_Item_Search_Text),0,IF(ISNUMBER(SEARCH(Pay_Item_Search_Text,H3587)),MAX(G$4:$G3586)+1,0)))</f>
        <v>3583</v>
      </c>
      <c r="H3587" s="1" t="str">
        <f>IF(Table_PayItems[[#This Row],[Description]]="_","_ Unique Item - "&amp;Table_PayItems[[#This Row],[Item]]&amp;" - $"&amp;Table_PayItems[[#This Row],[Unit]],Table_PayItems[[#This Row],[Description]]&amp;" - $"&amp;Table_PayItems[[#This Row],[Unit]])</f>
        <v>Multi-Sensor Vehicle Detection Sensor - $Ea</v>
      </c>
      <c r="I3587" s="29" t="str">
        <f>IFERROR(VLOOKUP(ROWS($M$5:M3587),Table_PayItems[[Search Key]:[Concentrated Name]],2,FALSE),"")</f>
        <v>Multi-Sensor Vehicle Detection Sensor - $Ea</v>
      </c>
      <c r="J3587" s="1"/>
      <c r="K3587" s="1"/>
      <c r="L3587" s="22">
        <f>IF(ISNUMBER(SEARCH(Pay_Item_Search_Text_2,M3587)),MAX($L$4:L3586)+1,0)</f>
        <v>0</v>
      </c>
      <c r="M3587" s="1" t="str">
        <f>IFERROR(VLOOKUP(ROWS($M$5:M3587),Table_PayItems[[Search Key]:[Concentrated Name]],2,FALSE),"")</f>
        <v>Multi-Sensor Vehicle Detection Sensor - $Ea</v>
      </c>
      <c r="N3587" s="1" t="str">
        <f>IFERROR(VLOOKUP(ROWS($M$5:N3587),$L$5:$M$7000,2,FALSE),"")</f>
        <v/>
      </c>
      <c r="O3587" s="1" t="str">
        <f>IFERROR(VLOOKUP(ROWS($O$5:O3587),$K$5:$L$7000,2,FALSE),"")</f>
        <v/>
      </c>
    </row>
    <row r="3588" spans="2:15" ht="15" customHeight="1" x14ac:dyDescent="0.25">
      <c r="B3588" s="178" t="s">
        <v>14327</v>
      </c>
      <c r="C3588" s="178" t="s">
        <v>88</v>
      </c>
      <c r="D3588" s="178" t="s">
        <v>5642</v>
      </c>
      <c r="E3588" s="178" t="s">
        <v>5638</v>
      </c>
      <c r="F3588" s="178" t="s">
        <v>17</v>
      </c>
      <c r="G3588" s="1">
        <f>IF(ISNUMBER(Pay_Item_Search_Text),IF(ISNUMBER(IF(FIND(Pay_Item_Search_Text,B3588)=1,1, "FALSE")),MAX(G$4:$G3587)+1,IF(ISNUMBER(Pay_Item_Search_Text),0,IF(ISNUMBER(SEARCH(Pay_Item_Search_Text,H3588)),MAX(G$4:$G3587)+1,0))),IF(ISNUMBER(Pay_Item_Search_Text),0,IF(ISNUMBER(SEARCH(Pay_Item_Search_Text,H3588)),MAX(G$4:$G3587)+1,0)))</f>
        <v>3584</v>
      </c>
      <c r="H3588" s="1" t="str">
        <f>IF(Table_PayItems[[#This Row],[Description]]="_","_ Unique Item - "&amp;Table_PayItems[[#This Row],[Item]]&amp;" - $"&amp;Table_PayItems[[#This Row],[Unit]],Table_PayItems[[#This Row],[Description]]&amp;" - $"&amp;Table_PayItems[[#This Row],[Unit]])</f>
        <v>Multi-Sensor Vehicle Detection Sensor, Rem - $Ea</v>
      </c>
      <c r="I3588" s="29" t="str">
        <f>IFERROR(VLOOKUP(ROWS($M$5:M3588),Table_PayItems[[Search Key]:[Concentrated Name]],2,FALSE),"")</f>
        <v>Multi-Sensor Vehicle Detection Sensor, Rem - $Ea</v>
      </c>
      <c r="J3588" s="1"/>
      <c r="K3588" s="1"/>
      <c r="L3588" s="22">
        <f>IF(ISNUMBER(SEARCH(Pay_Item_Search_Text_2,M3588)),MAX($L$4:L3587)+1,0)</f>
        <v>0</v>
      </c>
      <c r="M3588" s="1" t="str">
        <f>IFERROR(VLOOKUP(ROWS($M$5:M3588),Table_PayItems[[Search Key]:[Concentrated Name]],2,FALSE),"")</f>
        <v>Multi-Sensor Vehicle Detection Sensor, Rem - $Ea</v>
      </c>
      <c r="N3588" s="1" t="str">
        <f>IFERROR(VLOOKUP(ROWS($M$5:N3588),$L$5:$M$7000,2,FALSE),"")</f>
        <v/>
      </c>
      <c r="O3588" s="1" t="str">
        <f>IFERROR(VLOOKUP(ROWS($O$5:O3588),$K$5:$L$7000,2,FALSE),"")</f>
        <v/>
      </c>
    </row>
    <row r="3589" spans="2:15" ht="15" customHeight="1" x14ac:dyDescent="0.25">
      <c r="B3589" s="178" t="s">
        <v>14328</v>
      </c>
      <c r="C3589" s="178" t="s">
        <v>88</v>
      </c>
      <c r="D3589" s="178" t="s">
        <v>5642</v>
      </c>
      <c r="E3589" s="178" t="s">
        <v>5638</v>
      </c>
      <c r="F3589" s="178" t="s">
        <v>17</v>
      </c>
      <c r="G3589" s="1">
        <f>IF(ISNUMBER(Pay_Item_Search_Text),IF(ISNUMBER(IF(FIND(Pay_Item_Search_Text,B3589)=1,1, "FALSE")),MAX(G$4:$G3588)+1,IF(ISNUMBER(Pay_Item_Search_Text),0,IF(ISNUMBER(SEARCH(Pay_Item_Search_Text,H3589)),MAX(G$4:$G3588)+1,0))),IF(ISNUMBER(Pay_Item_Search_Text),0,IF(ISNUMBER(SEARCH(Pay_Item_Search_Text,H3589)),MAX(G$4:$G3588)+1,0)))</f>
        <v>3585</v>
      </c>
      <c r="H3589" s="1" t="str">
        <f>IF(Table_PayItems[[#This Row],[Description]]="_","_ Unique Item - "&amp;Table_PayItems[[#This Row],[Item]]&amp;" - $"&amp;Table_PayItems[[#This Row],[Unit]],Table_PayItems[[#This Row],[Description]]&amp;" - $"&amp;Table_PayItems[[#This Row],[Unit]])</f>
        <v>Multi-Sensor Vehicle Detection Sensor, Rem - $Ea</v>
      </c>
      <c r="I3589" s="29" t="str">
        <f>IFERROR(VLOOKUP(ROWS($M$5:M3589),Table_PayItems[[Search Key]:[Concentrated Name]],2,FALSE),"")</f>
        <v>Multi-Sensor Vehicle Detection Sensor, Rem - $Ea</v>
      </c>
      <c r="J3589" s="1"/>
      <c r="K3589" s="1"/>
      <c r="L3589" s="22">
        <f>IF(ISNUMBER(SEARCH(Pay_Item_Search_Text_2,M3589)),MAX($L$4:L3588)+1,0)</f>
        <v>0</v>
      </c>
      <c r="M3589" s="1" t="str">
        <f>IFERROR(VLOOKUP(ROWS($M$5:M3589),Table_PayItems[[Search Key]:[Concentrated Name]],2,FALSE),"")</f>
        <v>Multi-Sensor Vehicle Detection Sensor, Rem - $Ea</v>
      </c>
      <c r="N3589" s="1" t="str">
        <f>IFERROR(VLOOKUP(ROWS($M$5:N3589),$L$5:$M$7000,2,FALSE),"")</f>
        <v/>
      </c>
      <c r="O3589" s="1" t="str">
        <f>IFERROR(VLOOKUP(ROWS($O$5:O3589),$K$5:$L$7000,2,FALSE),"")</f>
        <v/>
      </c>
    </row>
    <row r="3590" spans="2:15" ht="15" customHeight="1" x14ac:dyDescent="0.25">
      <c r="B3590" s="178" t="s">
        <v>14323</v>
      </c>
      <c r="C3590" s="178" t="s">
        <v>88</v>
      </c>
      <c r="D3590" s="178" t="s">
        <v>5637</v>
      </c>
      <c r="E3590" s="178" t="s">
        <v>5638</v>
      </c>
      <c r="F3590" s="178" t="s">
        <v>17</v>
      </c>
      <c r="G3590" s="1">
        <f>IF(ISNUMBER(Pay_Item_Search_Text),IF(ISNUMBER(IF(FIND(Pay_Item_Search_Text,B3590)=1,1, "FALSE")),MAX(G$4:$G3589)+1,IF(ISNUMBER(Pay_Item_Search_Text),0,IF(ISNUMBER(SEARCH(Pay_Item_Search_Text,H3590)),MAX(G$4:$G3589)+1,0))),IF(ISNUMBER(Pay_Item_Search_Text),0,IF(ISNUMBER(SEARCH(Pay_Item_Search_Text,H3590)),MAX(G$4:$G3589)+1,0)))</f>
        <v>3586</v>
      </c>
      <c r="H3590" s="1" t="str">
        <f>IF(Table_PayItems[[#This Row],[Description]]="_","_ Unique Item - "&amp;Table_PayItems[[#This Row],[Item]]&amp;" - $"&amp;Table_PayItems[[#This Row],[Unit]],Table_PayItems[[#This Row],[Description]]&amp;" - $"&amp;Table_PayItems[[#This Row],[Unit]])</f>
        <v>Multi-Sensor Vehicle Detection System - $Ea</v>
      </c>
      <c r="I3590" s="29" t="str">
        <f>IFERROR(VLOOKUP(ROWS($M$5:M3590),Table_PayItems[[Search Key]:[Concentrated Name]],2,FALSE),"")</f>
        <v>Multi-Sensor Vehicle Detection System - $Ea</v>
      </c>
      <c r="J3590" s="1"/>
      <c r="K3590" s="1"/>
      <c r="L3590" s="22">
        <f>IF(ISNUMBER(SEARCH(Pay_Item_Search_Text_2,M3590)),MAX($L$4:L3589)+1,0)</f>
        <v>0</v>
      </c>
      <c r="M3590" s="1" t="str">
        <f>IFERROR(VLOOKUP(ROWS($M$5:M3590),Table_PayItems[[Search Key]:[Concentrated Name]],2,FALSE),"")</f>
        <v>Multi-Sensor Vehicle Detection System - $Ea</v>
      </c>
      <c r="N3590" s="1" t="str">
        <f>IFERROR(VLOOKUP(ROWS($M$5:N3590),$L$5:$M$7000,2,FALSE),"")</f>
        <v/>
      </c>
      <c r="O3590" s="1" t="str">
        <f>IFERROR(VLOOKUP(ROWS($O$5:O3590),$K$5:$L$7000,2,FALSE),"")</f>
        <v/>
      </c>
    </row>
    <row r="3591" spans="2:15" ht="15" customHeight="1" x14ac:dyDescent="0.25">
      <c r="B3591" s="178" t="s">
        <v>14324</v>
      </c>
      <c r="C3591" s="178" t="s">
        <v>88</v>
      </c>
      <c r="D3591" s="178" t="s">
        <v>5639</v>
      </c>
      <c r="E3591" s="178" t="s">
        <v>5638</v>
      </c>
      <c r="F3591" s="178" t="s">
        <v>17</v>
      </c>
      <c r="G3591" s="1">
        <f>IF(ISNUMBER(Pay_Item_Search_Text),IF(ISNUMBER(IF(FIND(Pay_Item_Search_Text,B3591)=1,1, "FALSE")),MAX(G$4:$G3590)+1,IF(ISNUMBER(Pay_Item_Search_Text),0,IF(ISNUMBER(SEARCH(Pay_Item_Search_Text,H3591)),MAX(G$4:$G3590)+1,0))),IF(ISNUMBER(Pay_Item_Search_Text),0,IF(ISNUMBER(SEARCH(Pay_Item_Search_Text,H3591)),MAX(G$4:$G3590)+1,0)))</f>
        <v>3587</v>
      </c>
      <c r="H3591" s="1" t="str">
        <f>IF(Table_PayItems[[#This Row],[Description]]="_","_ Unique Item - "&amp;Table_PayItems[[#This Row],[Item]]&amp;" - $"&amp;Table_PayItems[[#This Row],[Unit]],Table_PayItems[[#This Row],[Description]]&amp;" - $"&amp;Table_PayItems[[#This Row],[Unit]])</f>
        <v>Multi-Sensor Vehicle Detection System, Rem - $Ea</v>
      </c>
      <c r="I3591" s="29" t="str">
        <f>IFERROR(VLOOKUP(ROWS($M$5:M3591),Table_PayItems[[Search Key]:[Concentrated Name]],2,FALSE),"")</f>
        <v>Multi-Sensor Vehicle Detection System, Rem - $Ea</v>
      </c>
      <c r="J3591" s="1"/>
      <c r="K3591" s="1"/>
      <c r="L3591" s="22">
        <f>IF(ISNUMBER(SEARCH(Pay_Item_Search_Text_2,M3591)),MAX($L$4:L3590)+1,0)</f>
        <v>0</v>
      </c>
      <c r="M3591" s="1" t="str">
        <f>IFERROR(VLOOKUP(ROWS($M$5:M3591),Table_PayItems[[Search Key]:[Concentrated Name]],2,FALSE),"")</f>
        <v>Multi-Sensor Vehicle Detection System, Rem - $Ea</v>
      </c>
      <c r="N3591" s="1" t="str">
        <f>IFERROR(VLOOKUP(ROWS($M$5:N3591),$L$5:$M$7000,2,FALSE),"")</f>
        <v/>
      </c>
      <c r="O3591" s="1" t="str">
        <f>IFERROR(VLOOKUP(ROWS($O$5:O3591),$K$5:$L$7000,2,FALSE),"")</f>
        <v/>
      </c>
    </row>
    <row r="3592" spans="2:15" ht="15" customHeight="1" x14ac:dyDescent="0.25">
      <c r="B3592" s="178" t="s">
        <v>14325</v>
      </c>
      <c r="C3592" s="178" t="s">
        <v>88</v>
      </c>
      <c r="D3592" s="178" t="s">
        <v>5640</v>
      </c>
      <c r="E3592" s="178" t="s">
        <v>5638</v>
      </c>
      <c r="F3592" s="178" t="s">
        <v>17</v>
      </c>
      <c r="G3592" s="1">
        <f>IF(ISNUMBER(Pay_Item_Search_Text),IF(ISNUMBER(IF(FIND(Pay_Item_Search_Text,B3592)=1,1, "FALSE")),MAX(G$4:$G3591)+1,IF(ISNUMBER(Pay_Item_Search_Text),0,IF(ISNUMBER(SEARCH(Pay_Item_Search_Text,H3592)),MAX(G$4:$G3591)+1,0))),IF(ISNUMBER(Pay_Item_Search_Text),0,IF(ISNUMBER(SEARCH(Pay_Item_Search_Text,H3592)),MAX(G$4:$G3591)+1,0)))</f>
        <v>3588</v>
      </c>
      <c r="H3592" s="1" t="str">
        <f>IF(Table_PayItems[[#This Row],[Description]]="_","_ Unique Item - "&amp;Table_PayItems[[#This Row],[Item]]&amp;" - $"&amp;Table_PayItems[[#This Row],[Unit]],Table_PayItems[[#This Row],[Description]]&amp;" - $"&amp;Table_PayItems[[#This Row],[Unit]])</f>
        <v>Multi-Sensor Vehicle Detection System, Salv - $Ea</v>
      </c>
      <c r="I3592" s="29" t="str">
        <f>IFERROR(VLOOKUP(ROWS($M$5:M3592),Table_PayItems[[Search Key]:[Concentrated Name]],2,FALSE),"")</f>
        <v>Multi-Sensor Vehicle Detection System, Salv - $Ea</v>
      </c>
      <c r="J3592" s="1"/>
      <c r="K3592" s="1"/>
      <c r="L3592" s="22">
        <f>IF(ISNUMBER(SEARCH(Pay_Item_Search_Text_2,M3592)),MAX($L$4:L3591)+1,0)</f>
        <v>0</v>
      </c>
      <c r="M3592" s="1" t="str">
        <f>IFERROR(VLOOKUP(ROWS($M$5:M3592),Table_PayItems[[Search Key]:[Concentrated Name]],2,FALSE),"")</f>
        <v>Multi-Sensor Vehicle Detection System, Salv - $Ea</v>
      </c>
      <c r="N3592" s="1" t="str">
        <f>IFERROR(VLOOKUP(ROWS($M$5:N3592),$L$5:$M$7000,2,FALSE),"")</f>
        <v/>
      </c>
      <c r="O3592" s="1" t="str">
        <f>IFERROR(VLOOKUP(ROWS($O$5:O3592),$K$5:$L$7000,2,FALSE),"")</f>
        <v/>
      </c>
    </row>
    <row r="3593" spans="2:15" ht="15" customHeight="1" x14ac:dyDescent="0.25">
      <c r="B3593" s="178" t="s">
        <v>12943</v>
      </c>
      <c r="C3593" s="178" t="s">
        <v>88</v>
      </c>
      <c r="D3593" s="178" t="s">
        <v>4261</v>
      </c>
      <c r="E3593" s="178" t="s">
        <v>6993</v>
      </c>
      <c r="F3593" s="178" t="s">
        <v>17</v>
      </c>
      <c r="G3593" s="1">
        <f>IF(ISNUMBER(Pay_Item_Search_Text),IF(ISNUMBER(IF(FIND(Pay_Item_Search_Text,B3593)=1,1, "FALSE")),MAX(G$4:$G3592)+1,IF(ISNUMBER(Pay_Item_Search_Text),0,IF(ISNUMBER(SEARCH(Pay_Item_Search_Text,H3593)),MAX(G$4:$G3592)+1,0))),IF(ISNUMBER(Pay_Item_Search_Text),0,IF(ISNUMBER(SEARCH(Pay_Item_Search_Text,H3593)),MAX(G$4:$G3592)+1,0)))</f>
        <v>3589</v>
      </c>
      <c r="H3593" s="1" t="str">
        <f>IF(Table_PayItems[[#This Row],[Description]]="_","_ Unique Item - "&amp;Table_PayItems[[#This Row],[Item]]&amp;" - $"&amp;Table_PayItems[[#This Row],[Unit]],Table_PayItems[[#This Row],[Description]]&amp;" - $"&amp;Table_PayItems[[#This Row],[Unit]])</f>
        <v>Myrica pennsylvanica, #3 cont. - $Ea</v>
      </c>
      <c r="I3593" s="29" t="str">
        <f>IFERROR(VLOOKUP(ROWS($M$5:M3593),Table_PayItems[[Search Key]:[Concentrated Name]],2,FALSE),"")</f>
        <v>Myrica pennsylvanica, #3 cont. - $Ea</v>
      </c>
      <c r="J3593" s="1"/>
      <c r="K3593" s="1"/>
      <c r="L3593" s="22">
        <f>IF(ISNUMBER(SEARCH(Pay_Item_Search_Text_2,M3593)),MAX($L$4:L3592)+1,0)</f>
        <v>0</v>
      </c>
      <c r="M3593" s="1" t="str">
        <f>IFERROR(VLOOKUP(ROWS($M$5:M3593),Table_PayItems[[Search Key]:[Concentrated Name]],2,FALSE),"")</f>
        <v>Myrica pennsylvanica, #3 cont. - $Ea</v>
      </c>
      <c r="N3593" s="1" t="str">
        <f>IFERROR(VLOOKUP(ROWS($M$5:N3593),$L$5:$M$7000,2,FALSE),"")</f>
        <v/>
      </c>
      <c r="O3593" s="1" t="str">
        <f>IFERROR(VLOOKUP(ROWS($O$5:O3593),$K$5:$L$7000,2,FALSE),"")</f>
        <v/>
      </c>
    </row>
    <row r="3594" spans="2:15" ht="15" customHeight="1" x14ac:dyDescent="0.25">
      <c r="B3594" s="178" t="s">
        <v>12944</v>
      </c>
      <c r="C3594" s="178" t="s">
        <v>88</v>
      </c>
      <c r="D3594" s="178" t="s">
        <v>4262</v>
      </c>
      <c r="E3594" s="178" t="s">
        <v>6993</v>
      </c>
      <c r="F3594" s="178" t="s">
        <v>17</v>
      </c>
      <c r="G3594" s="1">
        <f>IF(ISNUMBER(Pay_Item_Search_Text),IF(ISNUMBER(IF(FIND(Pay_Item_Search_Text,B3594)=1,1, "FALSE")),MAX(G$4:$G3593)+1,IF(ISNUMBER(Pay_Item_Search_Text),0,IF(ISNUMBER(SEARCH(Pay_Item_Search_Text,H3594)),MAX(G$4:$G3593)+1,0))),IF(ISNUMBER(Pay_Item_Search_Text),0,IF(ISNUMBER(SEARCH(Pay_Item_Search_Text,H3594)),MAX(G$4:$G3593)+1,0)))</f>
        <v>3590</v>
      </c>
      <c r="H3594" s="1" t="str">
        <f>IF(Table_PayItems[[#This Row],[Description]]="_","_ Unique Item - "&amp;Table_PayItems[[#This Row],[Item]]&amp;" - $"&amp;Table_PayItems[[#This Row],[Unit]],Table_PayItems[[#This Row],[Description]]&amp;" - $"&amp;Table_PayItems[[#This Row],[Unit]])</f>
        <v>Myrica pennsylvanica, #5 cont. - $Ea</v>
      </c>
      <c r="I3594" s="29" t="str">
        <f>IFERROR(VLOOKUP(ROWS($M$5:M3594),Table_PayItems[[Search Key]:[Concentrated Name]],2,FALSE),"")</f>
        <v>Myrica pennsylvanica, #5 cont. - $Ea</v>
      </c>
      <c r="J3594" s="1"/>
      <c r="K3594" s="1"/>
      <c r="L3594" s="22">
        <f>IF(ISNUMBER(SEARCH(Pay_Item_Search_Text_2,M3594)),MAX($L$4:L3593)+1,0)</f>
        <v>0</v>
      </c>
      <c r="M3594" s="1" t="str">
        <f>IFERROR(VLOOKUP(ROWS($M$5:M3594),Table_PayItems[[Search Key]:[Concentrated Name]],2,FALSE),"")</f>
        <v>Myrica pennsylvanica, #5 cont. - $Ea</v>
      </c>
      <c r="N3594" s="1" t="str">
        <f>IFERROR(VLOOKUP(ROWS($M$5:N3594),$L$5:$M$7000,2,FALSE),"")</f>
        <v/>
      </c>
      <c r="O3594" s="1" t="str">
        <f>IFERROR(VLOOKUP(ROWS($O$5:O3594),$K$5:$L$7000,2,FALSE),"")</f>
        <v/>
      </c>
    </row>
    <row r="3595" spans="2:15" ht="15" customHeight="1" x14ac:dyDescent="0.25">
      <c r="B3595" s="178" t="s">
        <v>12945</v>
      </c>
      <c r="C3595" s="178" t="s">
        <v>88</v>
      </c>
      <c r="D3595" s="178" t="s">
        <v>7517</v>
      </c>
      <c r="E3595" s="178" t="s">
        <v>6993</v>
      </c>
      <c r="F3595" s="178" t="s">
        <v>17</v>
      </c>
      <c r="G3595" s="1">
        <f>IF(ISNUMBER(Pay_Item_Search_Text),IF(ISNUMBER(IF(FIND(Pay_Item_Search_Text,B3595)=1,1, "FALSE")),MAX(G$4:$G3594)+1,IF(ISNUMBER(Pay_Item_Search_Text),0,IF(ISNUMBER(SEARCH(Pay_Item_Search_Text,H3595)),MAX(G$4:$G3594)+1,0))),IF(ISNUMBER(Pay_Item_Search_Text),0,IF(ISNUMBER(SEARCH(Pay_Item_Search_Text,H3595)),MAX(G$4:$G3594)+1,0)))</f>
        <v>3591</v>
      </c>
      <c r="H3595" s="1" t="str">
        <f>IF(Table_PayItems[[#This Row],[Description]]="_","_ Unique Item - "&amp;Table_PayItems[[#This Row],[Item]]&amp;" - $"&amp;Table_PayItems[[#This Row],[Unit]],Table_PayItems[[#This Row],[Description]]&amp;" - $"&amp;Table_PayItems[[#This Row],[Unit]])</f>
        <v>Narcissus Variety, bulb - $Ea</v>
      </c>
      <c r="I3595" s="29" t="str">
        <f>IFERROR(VLOOKUP(ROWS($M$5:M3595),Table_PayItems[[Search Key]:[Concentrated Name]],2,FALSE),"")</f>
        <v>Narcissus Variety, bulb - $Ea</v>
      </c>
      <c r="J3595" s="1"/>
      <c r="K3595" s="1"/>
      <c r="L3595" s="22">
        <f>IF(ISNUMBER(SEARCH(Pay_Item_Search_Text_2,M3595)),MAX($L$4:L3594)+1,0)</f>
        <v>0</v>
      </c>
      <c r="M3595" s="1" t="str">
        <f>IFERROR(VLOOKUP(ROWS($M$5:M3595),Table_PayItems[[Search Key]:[Concentrated Name]],2,FALSE),"")</f>
        <v>Narcissus Variety, bulb - $Ea</v>
      </c>
      <c r="N3595" s="1" t="str">
        <f>IFERROR(VLOOKUP(ROWS($M$5:N3595),$L$5:$M$7000,2,FALSE),"")</f>
        <v/>
      </c>
      <c r="O3595" s="1" t="str">
        <f>IFERROR(VLOOKUP(ROWS($O$5:O3595),$K$5:$L$7000,2,FALSE),"")</f>
        <v/>
      </c>
    </row>
    <row r="3596" spans="2:15" ht="15" customHeight="1" x14ac:dyDescent="0.25">
      <c r="B3596" s="178" t="s">
        <v>7985</v>
      </c>
      <c r="C3596" s="178" t="s">
        <v>16</v>
      </c>
      <c r="D3596" s="178" t="s">
        <v>76</v>
      </c>
      <c r="E3596" s="178" t="s">
        <v>17</v>
      </c>
      <c r="F3596" s="178" t="s">
        <v>26</v>
      </c>
      <c r="G3596" s="1">
        <f>IF(ISNUMBER(Pay_Item_Search_Text),IF(ISNUMBER(IF(FIND(Pay_Item_Search_Text,B3596)=1,1, "FALSE")),MAX(G$4:$G3595)+1,IF(ISNUMBER(Pay_Item_Search_Text),0,IF(ISNUMBER(SEARCH(Pay_Item_Search_Text,H3596)),MAX(G$4:$G3595)+1,0))),IF(ISNUMBER(Pay_Item_Search_Text),0,IF(ISNUMBER(SEARCH(Pay_Item_Search_Text,H3596)),MAX(G$4:$G3595)+1,0)))</f>
        <v>3592</v>
      </c>
      <c r="H3596" s="1" t="str">
        <f>IF(Table_PayItems[[#This Row],[Description]]="_","_ Unique Item - "&amp;Table_PayItems[[#This Row],[Item]]&amp;" - $"&amp;Table_PayItems[[#This Row],[Unit]],Table_PayItems[[#This Row],[Description]]&amp;" - $"&amp;Table_PayItems[[#This Row],[Unit]])</f>
        <v>Negotiated Force Account - $LSUM</v>
      </c>
      <c r="I3596" s="29" t="str">
        <f>IFERROR(VLOOKUP(ROWS($M$5:M3596),Table_PayItems[[Search Key]:[Concentrated Name]],2,FALSE),"")</f>
        <v>Negotiated Force Account - $LSUM</v>
      </c>
      <c r="J3596" s="1"/>
      <c r="K3596" s="1"/>
      <c r="L3596" s="22">
        <f>IF(ISNUMBER(SEARCH(Pay_Item_Search_Text_2,M3596)),MAX($L$4:L3595)+1,0)</f>
        <v>0</v>
      </c>
      <c r="M3596" s="1" t="str">
        <f>IFERROR(VLOOKUP(ROWS($M$5:M3596),Table_PayItems[[Search Key]:[Concentrated Name]],2,FALSE),"")</f>
        <v>Negotiated Force Account - $LSUM</v>
      </c>
      <c r="N3596" s="1" t="str">
        <f>IFERROR(VLOOKUP(ROWS($M$5:N3596),$L$5:$M$7000,2,FALSE),"")</f>
        <v/>
      </c>
      <c r="O3596" s="1" t="str">
        <f>IFERROR(VLOOKUP(ROWS($O$5:O3596),$K$5:$L$7000,2,FALSE),"")</f>
        <v/>
      </c>
    </row>
    <row r="3597" spans="2:15" ht="15" customHeight="1" x14ac:dyDescent="0.25">
      <c r="B3597" s="178" t="s">
        <v>12946</v>
      </c>
      <c r="C3597" s="178" t="s">
        <v>88</v>
      </c>
      <c r="D3597" s="178" t="s">
        <v>7518</v>
      </c>
      <c r="E3597" s="178" t="s">
        <v>6993</v>
      </c>
      <c r="F3597" s="178" t="s">
        <v>17</v>
      </c>
      <c r="G3597" s="1">
        <f>IF(ISNUMBER(Pay_Item_Search_Text),IF(ISNUMBER(IF(FIND(Pay_Item_Search_Text,B3597)=1,1, "FALSE")),MAX(G$4:$G3596)+1,IF(ISNUMBER(Pay_Item_Search_Text),0,IF(ISNUMBER(SEARCH(Pay_Item_Search_Text,H3597)),MAX(G$4:$G3596)+1,0))),IF(ISNUMBER(Pay_Item_Search_Text),0,IF(ISNUMBER(SEARCH(Pay_Item_Search_Text,H3597)),MAX(G$4:$G3596)+1,0)))</f>
        <v>3593</v>
      </c>
      <c r="H3597" s="1" t="str">
        <f>IF(Table_PayItems[[#This Row],[Description]]="_","_ Unique Item - "&amp;Table_PayItems[[#This Row],[Item]]&amp;" - $"&amp;Table_PayItems[[#This Row],[Unit]],Table_PayItems[[#This Row],[Description]]&amp;" - $"&amp;Table_PayItems[[#This Row],[Unit]])</f>
        <v>Nepeta x faassenii Blue Wonder, #1 cont. - $Ea</v>
      </c>
      <c r="I3597" s="29" t="str">
        <f>IFERROR(VLOOKUP(ROWS($M$5:M3597),Table_PayItems[[Search Key]:[Concentrated Name]],2,FALSE),"")</f>
        <v>Nepeta x faassenii Blue Wonder, #1 cont. - $Ea</v>
      </c>
      <c r="J3597" s="1"/>
      <c r="K3597" s="1"/>
      <c r="L3597" s="22">
        <f>IF(ISNUMBER(SEARCH(Pay_Item_Search_Text_2,M3597)),MAX($L$4:L3596)+1,0)</f>
        <v>0</v>
      </c>
      <c r="M3597" s="1" t="str">
        <f>IFERROR(VLOOKUP(ROWS($M$5:M3597),Table_PayItems[[Search Key]:[Concentrated Name]],2,FALSE),"")</f>
        <v>Nepeta x faassenii Blue Wonder, #1 cont. - $Ea</v>
      </c>
      <c r="N3597" s="1" t="str">
        <f>IFERROR(VLOOKUP(ROWS($M$5:N3597),$L$5:$M$7000,2,FALSE),"")</f>
        <v/>
      </c>
      <c r="O3597" s="1" t="str">
        <f>IFERROR(VLOOKUP(ROWS($O$5:O3597),$K$5:$L$7000,2,FALSE),"")</f>
        <v/>
      </c>
    </row>
    <row r="3598" spans="2:15" ht="15" customHeight="1" x14ac:dyDescent="0.25">
      <c r="B3598" s="178" t="s">
        <v>12947</v>
      </c>
      <c r="C3598" s="178" t="s">
        <v>88</v>
      </c>
      <c r="D3598" s="178" t="s">
        <v>7519</v>
      </c>
      <c r="E3598" s="178" t="s">
        <v>6993</v>
      </c>
      <c r="F3598" s="178" t="s">
        <v>17</v>
      </c>
      <c r="G3598" s="1">
        <f>IF(ISNUMBER(Pay_Item_Search_Text),IF(ISNUMBER(IF(FIND(Pay_Item_Search_Text,B3598)=1,1, "FALSE")),MAX(G$4:$G3597)+1,IF(ISNUMBER(Pay_Item_Search_Text),0,IF(ISNUMBER(SEARCH(Pay_Item_Search_Text,H3598)),MAX(G$4:$G3597)+1,0))),IF(ISNUMBER(Pay_Item_Search_Text),0,IF(ISNUMBER(SEARCH(Pay_Item_Search_Text,H3598)),MAX(G$4:$G3597)+1,0)))</f>
        <v>3594</v>
      </c>
      <c r="H3598" s="1" t="str">
        <f>IF(Table_PayItems[[#This Row],[Description]]="_","_ Unique Item - "&amp;Table_PayItems[[#This Row],[Item]]&amp;" - $"&amp;Table_PayItems[[#This Row],[Unit]],Table_PayItems[[#This Row],[Description]]&amp;" - $"&amp;Table_PayItems[[#This Row],[Unit]])</f>
        <v>Nepeta x faassenii Blue Wonder, #2 cont. - $Ea</v>
      </c>
      <c r="I3598" s="29" t="str">
        <f>IFERROR(VLOOKUP(ROWS($M$5:M3598),Table_PayItems[[Search Key]:[Concentrated Name]],2,FALSE),"")</f>
        <v>Nepeta x faassenii Blue Wonder, #2 cont. - $Ea</v>
      </c>
      <c r="J3598" s="1"/>
      <c r="K3598" s="1"/>
      <c r="L3598" s="22">
        <f>IF(ISNUMBER(SEARCH(Pay_Item_Search_Text_2,M3598)),MAX($L$4:L3597)+1,0)</f>
        <v>0</v>
      </c>
      <c r="M3598" s="1" t="str">
        <f>IFERROR(VLOOKUP(ROWS($M$5:M3598),Table_PayItems[[Search Key]:[Concentrated Name]],2,FALSE),"")</f>
        <v>Nepeta x faassenii Blue Wonder, #2 cont. - $Ea</v>
      </c>
      <c r="N3598" s="1" t="str">
        <f>IFERROR(VLOOKUP(ROWS($M$5:N3598),$L$5:$M$7000,2,FALSE),"")</f>
        <v/>
      </c>
      <c r="O3598" s="1" t="str">
        <f>IFERROR(VLOOKUP(ROWS($O$5:O3598),$K$5:$L$7000,2,FALSE),"")</f>
        <v/>
      </c>
    </row>
    <row r="3599" spans="2:15" ht="15" customHeight="1" x14ac:dyDescent="0.25">
      <c r="B3599" s="178" t="s">
        <v>12948</v>
      </c>
      <c r="C3599" s="178" t="s">
        <v>88</v>
      </c>
      <c r="D3599" s="178" t="s">
        <v>7520</v>
      </c>
      <c r="E3599" s="178" t="s">
        <v>6993</v>
      </c>
      <c r="F3599" s="178" t="s">
        <v>17</v>
      </c>
      <c r="G3599" s="1">
        <f>IF(ISNUMBER(Pay_Item_Search_Text),IF(ISNUMBER(IF(FIND(Pay_Item_Search_Text,B3599)=1,1, "FALSE")),MAX(G$4:$G3598)+1,IF(ISNUMBER(Pay_Item_Search_Text),0,IF(ISNUMBER(SEARCH(Pay_Item_Search_Text,H3599)),MAX(G$4:$G3598)+1,0))),IF(ISNUMBER(Pay_Item_Search_Text),0,IF(ISNUMBER(SEARCH(Pay_Item_Search_Text,H3599)),MAX(G$4:$G3598)+1,0)))</f>
        <v>3595</v>
      </c>
      <c r="H3599" s="1" t="str">
        <f>IF(Table_PayItems[[#This Row],[Description]]="_","_ Unique Item - "&amp;Table_PayItems[[#This Row],[Item]]&amp;" - $"&amp;Table_PayItems[[#This Row],[Unit]],Table_PayItems[[#This Row],[Description]]&amp;" - $"&amp;Table_PayItems[[#This Row],[Unit]])</f>
        <v>Nepeta x faassenii Blue Wonder, 2 inch pot - $Ea</v>
      </c>
      <c r="I3599" s="29" t="str">
        <f>IFERROR(VLOOKUP(ROWS($M$5:M3599),Table_PayItems[[Search Key]:[Concentrated Name]],2,FALSE),"")</f>
        <v>Nepeta x faassenii Blue Wonder, 2 inch pot - $Ea</v>
      </c>
      <c r="J3599" s="1"/>
      <c r="K3599" s="1"/>
      <c r="L3599" s="22">
        <f>IF(ISNUMBER(SEARCH(Pay_Item_Search_Text_2,M3599)),MAX($L$4:L3598)+1,0)</f>
        <v>0</v>
      </c>
      <c r="M3599" s="1" t="str">
        <f>IFERROR(VLOOKUP(ROWS($M$5:M3599),Table_PayItems[[Search Key]:[Concentrated Name]],2,FALSE),"")</f>
        <v>Nepeta x faassenii Blue Wonder, 2 inch pot - $Ea</v>
      </c>
      <c r="N3599" s="1" t="str">
        <f>IFERROR(VLOOKUP(ROWS($M$5:N3599),$L$5:$M$7000,2,FALSE),"")</f>
        <v/>
      </c>
      <c r="O3599" s="1" t="str">
        <f>IFERROR(VLOOKUP(ROWS($O$5:O3599),$K$5:$L$7000,2,FALSE),"")</f>
        <v/>
      </c>
    </row>
    <row r="3600" spans="2:15" ht="15" customHeight="1" x14ac:dyDescent="0.25">
      <c r="B3600" s="178" t="s">
        <v>12949</v>
      </c>
      <c r="C3600" s="178" t="s">
        <v>88</v>
      </c>
      <c r="D3600" s="178" t="s">
        <v>7521</v>
      </c>
      <c r="E3600" s="178" t="s">
        <v>6993</v>
      </c>
      <c r="F3600" s="178" t="s">
        <v>17</v>
      </c>
      <c r="G3600" s="1">
        <f>IF(ISNUMBER(Pay_Item_Search_Text),IF(ISNUMBER(IF(FIND(Pay_Item_Search_Text,B3600)=1,1, "FALSE")),MAX(G$4:$G3599)+1,IF(ISNUMBER(Pay_Item_Search_Text),0,IF(ISNUMBER(SEARCH(Pay_Item_Search_Text,H3600)),MAX(G$4:$G3599)+1,0))),IF(ISNUMBER(Pay_Item_Search_Text),0,IF(ISNUMBER(SEARCH(Pay_Item_Search_Text,H3600)),MAX(G$4:$G3599)+1,0)))</f>
        <v>3596</v>
      </c>
      <c r="H3600" s="1" t="str">
        <f>IF(Table_PayItems[[#This Row],[Description]]="_","_ Unique Item - "&amp;Table_PayItems[[#This Row],[Item]]&amp;" - $"&amp;Table_PayItems[[#This Row],[Unit]],Table_PayItems[[#This Row],[Description]]&amp;" - $"&amp;Table_PayItems[[#This Row],[Unit]])</f>
        <v>Nepeta x faassenii Blue Wonder, 3 inch pot - $Ea</v>
      </c>
      <c r="I3600" s="29" t="str">
        <f>IFERROR(VLOOKUP(ROWS($M$5:M3600),Table_PayItems[[Search Key]:[Concentrated Name]],2,FALSE),"")</f>
        <v>Nepeta x faassenii Blue Wonder, 3 inch pot - $Ea</v>
      </c>
      <c r="J3600" s="1"/>
      <c r="K3600" s="1"/>
      <c r="L3600" s="22">
        <f>IF(ISNUMBER(SEARCH(Pay_Item_Search_Text_2,M3600)),MAX($L$4:L3599)+1,0)</f>
        <v>0</v>
      </c>
      <c r="M3600" s="1" t="str">
        <f>IFERROR(VLOOKUP(ROWS($M$5:M3600),Table_PayItems[[Search Key]:[Concentrated Name]],2,FALSE),"")</f>
        <v>Nepeta x faassenii Blue Wonder, 3 inch pot - $Ea</v>
      </c>
      <c r="N3600" s="1" t="str">
        <f>IFERROR(VLOOKUP(ROWS($M$5:N3600),$L$5:$M$7000,2,FALSE),"")</f>
        <v/>
      </c>
      <c r="O3600" s="1" t="str">
        <f>IFERROR(VLOOKUP(ROWS($O$5:O3600),$K$5:$L$7000,2,FALSE),"")</f>
        <v/>
      </c>
    </row>
    <row r="3601" spans="2:15" ht="15" customHeight="1" x14ac:dyDescent="0.25">
      <c r="B3601" s="178" t="s">
        <v>12950</v>
      </c>
      <c r="C3601" s="178" t="s">
        <v>88</v>
      </c>
      <c r="D3601" s="178" t="s">
        <v>7522</v>
      </c>
      <c r="E3601" s="178" t="s">
        <v>6993</v>
      </c>
      <c r="F3601" s="178" t="s">
        <v>17</v>
      </c>
      <c r="G3601" s="1">
        <f>IF(ISNUMBER(Pay_Item_Search_Text),IF(ISNUMBER(IF(FIND(Pay_Item_Search_Text,B3601)=1,1, "FALSE")),MAX(G$4:$G3600)+1,IF(ISNUMBER(Pay_Item_Search_Text),0,IF(ISNUMBER(SEARCH(Pay_Item_Search_Text,H3601)),MAX(G$4:$G3600)+1,0))),IF(ISNUMBER(Pay_Item_Search_Text),0,IF(ISNUMBER(SEARCH(Pay_Item_Search_Text,H3601)),MAX(G$4:$G3600)+1,0)))</f>
        <v>3597</v>
      </c>
      <c r="H3601" s="1" t="str">
        <f>IF(Table_PayItems[[#This Row],[Description]]="_","_ Unique Item - "&amp;Table_PayItems[[#This Row],[Item]]&amp;" - $"&amp;Table_PayItems[[#This Row],[Unit]],Table_PayItems[[#This Row],[Description]]&amp;" - $"&amp;Table_PayItems[[#This Row],[Unit]])</f>
        <v>Nepeta x faassenii Blue Wonder, 4 inch pot - $Ea</v>
      </c>
      <c r="I3601" s="29" t="str">
        <f>IFERROR(VLOOKUP(ROWS($M$5:M3601),Table_PayItems[[Search Key]:[Concentrated Name]],2,FALSE),"")</f>
        <v>Nepeta x faassenii Blue Wonder, 4 inch pot - $Ea</v>
      </c>
      <c r="J3601" s="1"/>
      <c r="K3601" s="1"/>
      <c r="L3601" s="22">
        <f>IF(ISNUMBER(SEARCH(Pay_Item_Search_Text_2,M3601)),MAX($L$4:L3600)+1,0)</f>
        <v>0</v>
      </c>
      <c r="M3601" s="1" t="str">
        <f>IFERROR(VLOOKUP(ROWS($M$5:M3601),Table_PayItems[[Search Key]:[Concentrated Name]],2,FALSE),"")</f>
        <v>Nepeta x faassenii Blue Wonder, 4 inch pot - $Ea</v>
      </c>
      <c r="N3601" s="1" t="str">
        <f>IFERROR(VLOOKUP(ROWS($M$5:N3601),$L$5:$M$7000,2,FALSE),"")</f>
        <v/>
      </c>
      <c r="O3601" s="1" t="str">
        <f>IFERROR(VLOOKUP(ROWS($O$5:O3601),$K$5:$L$7000,2,FALSE),"")</f>
        <v/>
      </c>
    </row>
    <row r="3602" spans="2:15" ht="15" customHeight="1" x14ac:dyDescent="0.25">
      <c r="B3602" s="178" t="s">
        <v>12951</v>
      </c>
      <c r="C3602" s="178" t="s">
        <v>88</v>
      </c>
      <c r="D3602" s="178" t="s">
        <v>7523</v>
      </c>
      <c r="E3602" s="178" t="s">
        <v>6993</v>
      </c>
      <c r="F3602" s="178" t="s">
        <v>17</v>
      </c>
      <c r="G3602" s="1">
        <f>IF(ISNUMBER(Pay_Item_Search_Text),IF(ISNUMBER(IF(FIND(Pay_Item_Search_Text,B3602)=1,1, "FALSE")),MAX(G$4:$G3601)+1,IF(ISNUMBER(Pay_Item_Search_Text),0,IF(ISNUMBER(SEARCH(Pay_Item_Search_Text,H3602)),MAX(G$4:$G3601)+1,0))),IF(ISNUMBER(Pay_Item_Search_Text),0,IF(ISNUMBER(SEARCH(Pay_Item_Search_Text,H3602)),MAX(G$4:$G3601)+1,0)))</f>
        <v>3598</v>
      </c>
      <c r="H3602" s="1" t="str">
        <f>IF(Table_PayItems[[#This Row],[Description]]="_","_ Unique Item - "&amp;Table_PayItems[[#This Row],[Item]]&amp;" - $"&amp;Table_PayItems[[#This Row],[Unit]],Table_PayItems[[#This Row],[Description]]&amp;" - $"&amp;Table_PayItems[[#This Row],[Unit]])</f>
        <v>Nepeta x faassenii Six Hills Giant, #1 cont. - $Ea</v>
      </c>
      <c r="I3602" s="29" t="str">
        <f>IFERROR(VLOOKUP(ROWS($M$5:M3602),Table_PayItems[[Search Key]:[Concentrated Name]],2,FALSE),"")</f>
        <v>Nepeta x faassenii Six Hills Giant, #1 cont. - $Ea</v>
      </c>
      <c r="J3602" s="1"/>
      <c r="K3602" s="1"/>
      <c r="L3602" s="22">
        <f>IF(ISNUMBER(SEARCH(Pay_Item_Search_Text_2,M3602)),MAX($L$4:L3601)+1,0)</f>
        <v>0</v>
      </c>
      <c r="M3602" s="1" t="str">
        <f>IFERROR(VLOOKUP(ROWS($M$5:M3602),Table_PayItems[[Search Key]:[Concentrated Name]],2,FALSE),"")</f>
        <v>Nepeta x faassenii Six Hills Giant, #1 cont. - $Ea</v>
      </c>
      <c r="N3602" s="1" t="str">
        <f>IFERROR(VLOOKUP(ROWS($M$5:N3602),$L$5:$M$7000,2,FALSE),"")</f>
        <v/>
      </c>
      <c r="O3602" s="1" t="str">
        <f>IFERROR(VLOOKUP(ROWS($O$5:O3602),$K$5:$L$7000,2,FALSE),"")</f>
        <v/>
      </c>
    </row>
    <row r="3603" spans="2:15" ht="15" customHeight="1" x14ac:dyDescent="0.25">
      <c r="B3603" s="178" t="s">
        <v>12952</v>
      </c>
      <c r="C3603" s="178" t="s">
        <v>88</v>
      </c>
      <c r="D3603" s="178" t="s">
        <v>7524</v>
      </c>
      <c r="E3603" s="178" t="s">
        <v>6993</v>
      </c>
      <c r="F3603" s="178" t="s">
        <v>17</v>
      </c>
      <c r="G3603" s="1">
        <f>IF(ISNUMBER(Pay_Item_Search_Text),IF(ISNUMBER(IF(FIND(Pay_Item_Search_Text,B3603)=1,1, "FALSE")),MAX(G$4:$G3602)+1,IF(ISNUMBER(Pay_Item_Search_Text),0,IF(ISNUMBER(SEARCH(Pay_Item_Search_Text,H3603)),MAX(G$4:$G3602)+1,0))),IF(ISNUMBER(Pay_Item_Search_Text),0,IF(ISNUMBER(SEARCH(Pay_Item_Search_Text,H3603)),MAX(G$4:$G3602)+1,0)))</f>
        <v>3599</v>
      </c>
      <c r="H3603" s="1" t="str">
        <f>IF(Table_PayItems[[#This Row],[Description]]="_","_ Unique Item - "&amp;Table_PayItems[[#This Row],[Item]]&amp;" - $"&amp;Table_PayItems[[#This Row],[Unit]],Table_PayItems[[#This Row],[Description]]&amp;" - $"&amp;Table_PayItems[[#This Row],[Unit]])</f>
        <v>Nepeta x faassenii Six Hills Giant, #2 cont. - $Ea</v>
      </c>
      <c r="I3603" s="29" t="str">
        <f>IFERROR(VLOOKUP(ROWS($M$5:M3603),Table_PayItems[[Search Key]:[Concentrated Name]],2,FALSE),"")</f>
        <v>Nepeta x faassenii Six Hills Giant, #2 cont. - $Ea</v>
      </c>
      <c r="J3603" s="1"/>
      <c r="K3603" s="1"/>
      <c r="L3603" s="22">
        <f>IF(ISNUMBER(SEARCH(Pay_Item_Search_Text_2,M3603)),MAX($L$4:L3602)+1,0)</f>
        <v>0</v>
      </c>
      <c r="M3603" s="1" t="str">
        <f>IFERROR(VLOOKUP(ROWS($M$5:M3603),Table_PayItems[[Search Key]:[Concentrated Name]],2,FALSE),"")</f>
        <v>Nepeta x faassenii Six Hills Giant, #2 cont. - $Ea</v>
      </c>
      <c r="N3603" s="1" t="str">
        <f>IFERROR(VLOOKUP(ROWS($M$5:N3603),$L$5:$M$7000,2,FALSE),"")</f>
        <v/>
      </c>
      <c r="O3603" s="1" t="str">
        <f>IFERROR(VLOOKUP(ROWS($O$5:O3603),$K$5:$L$7000,2,FALSE),"")</f>
        <v/>
      </c>
    </row>
    <row r="3604" spans="2:15" ht="15" customHeight="1" x14ac:dyDescent="0.25">
      <c r="B3604" s="178" t="s">
        <v>12953</v>
      </c>
      <c r="C3604" s="178" t="s">
        <v>88</v>
      </c>
      <c r="D3604" s="178" t="s">
        <v>7525</v>
      </c>
      <c r="E3604" s="178" t="s">
        <v>6993</v>
      </c>
      <c r="F3604" s="178" t="s">
        <v>17</v>
      </c>
      <c r="G3604" s="1">
        <f>IF(ISNUMBER(Pay_Item_Search_Text),IF(ISNUMBER(IF(FIND(Pay_Item_Search_Text,B3604)=1,1, "FALSE")),MAX(G$4:$G3603)+1,IF(ISNUMBER(Pay_Item_Search_Text),0,IF(ISNUMBER(SEARCH(Pay_Item_Search_Text,H3604)),MAX(G$4:$G3603)+1,0))),IF(ISNUMBER(Pay_Item_Search_Text),0,IF(ISNUMBER(SEARCH(Pay_Item_Search_Text,H3604)),MAX(G$4:$G3603)+1,0)))</f>
        <v>3600</v>
      </c>
      <c r="H3604" s="1" t="str">
        <f>IF(Table_PayItems[[#This Row],[Description]]="_","_ Unique Item - "&amp;Table_PayItems[[#This Row],[Item]]&amp;" - $"&amp;Table_PayItems[[#This Row],[Unit]],Table_PayItems[[#This Row],[Description]]&amp;" - $"&amp;Table_PayItems[[#This Row],[Unit]])</f>
        <v>Nepeta x faassenii Six Hills Giant, 2 inch pot - $Ea</v>
      </c>
      <c r="I3604" s="29" t="str">
        <f>IFERROR(VLOOKUP(ROWS($M$5:M3604),Table_PayItems[[Search Key]:[Concentrated Name]],2,FALSE),"")</f>
        <v>Nepeta x faassenii Six Hills Giant, 2 inch pot - $Ea</v>
      </c>
      <c r="J3604" s="1"/>
      <c r="K3604" s="1"/>
      <c r="L3604" s="22">
        <f>IF(ISNUMBER(SEARCH(Pay_Item_Search_Text_2,M3604)),MAX($L$4:L3603)+1,0)</f>
        <v>0</v>
      </c>
      <c r="M3604" s="1" t="str">
        <f>IFERROR(VLOOKUP(ROWS($M$5:M3604),Table_PayItems[[Search Key]:[Concentrated Name]],2,FALSE),"")</f>
        <v>Nepeta x faassenii Six Hills Giant, 2 inch pot - $Ea</v>
      </c>
      <c r="N3604" s="1" t="str">
        <f>IFERROR(VLOOKUP(ROWS($M$5:N3604),$L$5:$M$7000,2,FALSE),"")</f>
        <v/>
      </c>
      <c r="O3604" s="1" t="str">
        <f>IFERROR(VLOOKUP(ROWS($O$5:O3604),$K$5:$L$7000,2,FALSE),"")</f>
        <v/>
      </c>
    </row>
    <row r="3605" spans="2:15" ht="15" customHeight="1" x14ac:dyDescent="0.25">
      <c r="B3605" s="178" t="s">
        <v>12954</v>
      </c>
      <c r="C3605" s="178" t="s">
        <v>88</v>
      </c>
      <c r="D3605" s="178" t="s">
        <v>7526</v>
      </c>
      <c r="E3605" s="178" t="s">
        <v>6993</v>
      </c>
      <c r="F3605" s="178" t="s">
        <v>17</v>
      </c>
      <c r="G3605" s="1">
        <f>IF(ISNUMBER(Pay_Item_Search_Text),IF(ISNUMBER(IF(FIND(Pay_Item_Search_Text,B3605)=1,1, "FALSE")),MAX(G$4:$G3604)+1,IF(ISNUMBER(Pay_Item_Search_Text),0,IF(ISNUMBER(SEARCH(Pay_Item_Search_Text,H3605)),MAX(G$4:$G3604)+1,0))),IF(ISNUMBER(Pay_Item_Search_Text),0,IF(ISNUMBER(SEARCH(Pay_Item_Search_Text,H3605)),MAX(G$4:$G3604)+1,0)))</f>
        <v>3601</v>
      </c>
      <c r="H3605" s="1" t="str">
        <f>IF(Table_PayItems[[#This Row],[Description]]="_","_ Unique Item - "&amp;Table_PayItems[[#This Row],[Item]]&amp;" - $"&amp;Table_PayItems[[#This Row],[Unit]],Table_PayItems[[#This Row],[Description]]&amp;" - $"&amp;Table_PayItems[[#This Row],[Unit]])</f>
        <v>Nepeta x faassenii Six Hills Giant, 3 inch pot - $Ea</v>
      </c>
      <c r="I3605" s="29" t="str">
        <f>IFERROR(VLOOKUP(ROWS($M$5:M3605),Table_PayItems[[Search Key]:[Concentrated Name]],2,FALSE),"")</f>
        <v>Nepeta x faassenii Six Hills Giant, 3 inch pot - $Ea</v>
      </c>
      <c r="J3605" s="1"/>
      <c r="K3605" s="1"/>
      <c r="L3605" s="22">
        <f>IF(ISNUMBER(SEARCH(Pay_Item_Search_Text_2,M3605)),MAX($L$4:L3604)+1,0)</f>
        <v>0</v>
      </c>
      <c r="M3605" s="1" t="str">
        <f>IFERROR(VLOOKUP(ROWS($M$5:M3605),Table_PayItems[[Search Key]:[Concentrated Name]],2,FALSE),"")</f>
        <v>Nepeta x faassenii Six Hills Giant, 3 inch pot - $Ea</v>
      </c>
      <c r="N3605" s="1" t="str">
        <f>IFERROR(VLOOKUP(ROWS($M$5:N3605),$L$5:$M$7000,2,FALSE),"")</f>
        <v/>
      </c>
      <c r="O3605" s="1" t="str">
        <f>IFERROR(VLOOKUP(ROWS($O$5:O3605),$K$5:$L$7000,2,FALSE),"")</f>
        <v/>
      </c>
    </row>
    <row r="3606" spans="2:15" ht="15" customHeight="1" x14ac:dyDescent="0.25">
      <c r="B3606" s="178" t="s">
        <v>12955</v>
      </c>
      <c r="C3606" s="178" t="s">
        <v>88</v>
      </c>
      <c r="D3606" s="178" t="s">
        <v>7527</v>
      </c>
      <c r="E3606" s="178" t="s">
        <v>6993</v>
      </c>
      <c r="F3606" s="178" t="s">
        <v>17</v>
      </c>
      <c r="G3606" s="1">
        <f>IF(ISNUMBER(Pay_Item_Search_Text),IF(ISNUMBER(IF(FIND(Pay_Item_Search_Text,B3606)=1,1, "FALSE")),MAX(G$4:$G3605)+1,IF(ISNUMBER(Pay_Item_Search_Text),0,IF(ISNUMBER(SEARCH(Pay_Item_Search_Text,H3606)),MAX(G$4:$G3605)+1,0))),IF(ISNUMBER(Pay_Item_Search_Text),0,IF(ISNUMBER(SEARCH(Pay_Item_Search_Text,H3606)),MAX(G$4:$G3605)+1,0)))</f>
        <v>3602</v>
      </c>
      <c r="H3606" s="1" t="str">
        <f>IF(Table_PayItems[[#This Row],[Description]]="_","_ Unique Item - "&amp;Table_PayItems[[#This Row],[Item]]&amp;" - $"&amp;Table_PayItems[[#This Row],[Unit]],Table_PayItems[[#This Row],[Description]]&amp;" - $"&amp;Table_PayItems[[#This Row],[Unit]])</f>
        <v>Nepeta x faassenii Six Hills Giant, 4 inch pot - $Ea</v>
      </c>
      <c r="I3606" s="29" t="str">
        <f>IFERROR(VLOOKUP(ROWS($M$5:M3606),Table_PayItems[[Search Key]:[Concentrated Name]],2,FALSE),"")</f>
        <v>Nepeta x faassenii Six Hills Giant, 4 inch pot - $Ea</v>
      </c>
      <c r="J3606" s="1"/>
      <c r="K3606" s="1"/>
      <c r="L3606" s="22">
        <f>IF(ISNUMBER(SEARCH(Pay_Item_Search_Text_2,M3606)),MAX($L$4:L3605)+1,0)</f>
        <v>0</v>
      </c>
      <c r="M3606" s="1" t="str">
        <f>IFERROR(VLOOKUP(ROWS($M$5:M3606),Table_PayItems[[Search Key]:[Concentrated Name]],2,FALSE),"")</f>
        <v>Nepeta x faassenii Six Hills Giant, 4 inch pot - $Ea</v>
      </c>
      <c r="N3606" s="1" t="str">
        <f>IFERROR(VLOOKUP(ROWS($M$5:N3606),$L$5:$M$7000,2,FALSE),"")</f>
        <v/>
      </c>
      <c r="O3606" s="1" t="str">
        <f>IFERROR(VLOOKUP(ROWS($O$5:O3606),$K$5:$L$7000,2,FALSE),"")</f>
        <v/>
      </c>
    </row>
    <row r="3607" spans="2:15" ht="15" customHeight="1" x14ac:dyDescent="0.25">
      <c r="B3607" s="178" t="s">
        <v>12956</v>
      </c>
      <c r="C3607" s="178" t="s">
        <v>88</v>
      </c>
      <c r="D3607" s="178" t="s">
        <v>7528</v>
      </c>
      <c r="E3607" s="178" t="s">
        <v>6993</v>
      </c>
      <c r="F3607" s="178" t="s">
        <v>17</v>
      </c>
      <c r="G3607" s="1">
        <f>IF(ISNUMBER(Pay_Item_Search_Text),IF(ISNUMBER(IF(FIND(Pay_Item_Search_Text,B3607)=1,1, "FALSE")),MAX(G$4:$G3606)+1,IF(ISNUMBER(Pay_Item_Search_Text),0,IF(ISNUMBER(SEARCH(Pay_Item_Search_Text,H3607)),MAX(G$4:$G3606)+1,0))),IF(ISNUMBER(Pay_Item_Search_Text),0,IF(ISNUMBER(SEARCH(Pay_Item_Search_Text,H3607)),MAX(G$4:$G3606)+1,0)))</f>
        <v>3603</v>
      </c>
      <c r="H3607" s="1" t="str">
        <f>IF(Table_PayItems[[#This Row],[Description]]="_","_ Unique Item - "&amp;Table_PayItems[[#This Row],[Item]]&amp;" - $"&amp;Table_PayItems[[#This Row],[Unit]],Table_PayItems[[#This Row],[Description]]&amp;" - $"&amp;Table_PayItems[[#This Row],[Unit]])</f>
        <v>Nepeta x faassenii Walkers Low, #1 cont. - $Ea</v>
      </c>
      <c r="I3607" s="29" t="str">
        <f>IFERROR(VLOOKUP(ROWS($M$5:M3607),Table_PayItems[[Search Key]:[Concentrated Name]],2,FALSE),"")</f>
        <v>Nepeta x faassenii Walkers Low, #1 cont. - $Ea</v>
      </c>
      <c r="J3607" s="1"/>
      <c r="K3607" s="1"/>
      <c r="L3607" s="22">
        <f>IF(ISNUMBER(SEARCH(Pay_Item_Search_Text_2,M3607)),MAX($L$4:L3606)+1,0)</f>
        <v>0</v>
      </c>
      <c r="M3607" s="1" t="str">
        <f>IFERROR(VLOOKUP(ROWS($M$5:M3607),Table_PayItems[[Search Key]:[Concentrated Name]],2,FALSE),"")</f>
        <v>Nepeta x faassenii Walkers Low, #1 cont. - $Ea</v>
      </c>
      <c r="N3607" s="1" t="str">
        <f>IFERROR(VLOOKUP(ROWS($M$5:N3607),$L$5:$M$7000,2,FALSE),"")</f>
        <v/>
      </c>
      <c r="O3607" s="1" t="str">
        <f>IFERROR(VLOOKUP(ROWS($O$5:O3607),$K$5:$L$7000,2,FALSE),"")</f>
        <v/>
      </c>
    </row>
    <row r="3608" spans="2:15" ht="15" customHeight="1" x14ac:dyDescent="0.25">
      <c r="B3608" s="178" t="s">
        <v>12957</v>
      </c>
      <c r="C3608" s="178" t="s">
        <v>88</v>
      </c>
      <c r="D3608" s="178" t="s">
        <v>7529</v>
      </c>
      <c r="E3608" s="178" t="s">
        <v>6993</v>
      </c>
      <c r="F3608" s="178" t="s">
        <v>17</v>
      </c>
      <c r="G3608" s="1">
        <f>IF(ISNUMBER(Pay_Item_Search_Text),IF(ISNUMBER(IF(FIND(Pay_Item_Search_Text,B3608)=1,1, "FALSE")),MAX(G$4:$G3607)+1,IF(ISNUMBER(Pay_Item_Search_Text),0,IF(ISNUMBER(SEARCH(Pay_Item_Search_Text,H3608)),MAX(G$4:$G3607)+1,0))),IF(ISNUMBER(Pay_Item_Search_Text),0,IF(ISNUMBER(SEARCH(Pay_Item_Search_Text,H3608)),MAX(G$4:$G3607)+1,0)))</f>
        <v>3604</v>
      </c>
      <c r="H3608" s="1" t="str">
        <f>IF(Table_PayItems[[#This Row],[Description]]="_","_ Unique Item - "&amp;Table_PayItems[[#This Row],[Item]]&amp;" - $"&amp;Table_PayItems[[#This Row],[Unit]],Table_PayItems[[#This Row],[Description]]&amp;" - $"&amp;Table_PayItems[[#This Row],[Unit]])</f>
        <v>Nepeta x faassenii Walkers Low, #2 cont. - $Ea</v>
      </c>
      <c r="I3608" s="29" t="str">
        <f>IFERROR(VLOOKUP(ROWS($M$5:M3608),Table_PayItems[[Search Key]:[Concentrated Name]],2,FALSE),"")</f>
        <v>Nepeta x faassenii Walkers Low, #2 cont. - $Ea</v>
      </c>
      <c r="J3608" s="1"/>
      <c r="K3608" s="1"/>
      <c r="L3608" s="22">
        <f>IF(ISNUMBER(SEARCH(Pay_Item_Search_Text_2,M3608)),MAX($L$4:L3607)+1,0)</f>
        <v>0</v>
      </c>
      <c r="M3608" s="1" t="str">
        <f>IFERROR(VLOOKUP(ROWS($M$5:M3608),Table_PayItems[[Search Key]:[Concentrated Name]],2,FALSE),"")</f>
        <v>Nepeta x faassenii Walkers Low, #2 cont. - $Ea</v>
      </c>
      <c r="N3608" s="1" t="str">
        <f>IFERROR(VLOOKUP(ROWS($M$5:N3608),$L$5:$M$7000,2,FALSE),"")</f>
        <v/>
      </c>
      <c r="O3608" s="1" t="str">
        <f>IFERROR(VLOOKUP(ROWS($O$5:O3608),$K$5:$L$7000,2,FALSE),"")</f>
        <v/>
      </c>
    </row>
    <row r="3609" spans="2:15" ht="15" customHeight="1" x14ac:dyDescent="0.25">
      <c r="B3609" s="178" t="s">
        <v>12958</v>
      </c>
      <c r="C3609" s="178" t="s">
        <v>88</v>
      </c>
      <c r="D3609" s="178" t="s">
        <v>7530</v>
      </c>
      <c r="E3609" s="178" t="s">
        <v>6993</v>
      </c>
      <c r="F3609" s="178" t="s">
        <v>17</v>
      </c>
      <c r="G3609" s="1">
        <f>IF(ISNUMBER(Pay_Item_Search_Text),IF(ISNUMBER(IF(FIND(Pay_Item_Search_Text,B3609)=1,1, "FALSE")),MAX(G$4:$G3608)+1,IF(ISNUMBER(Pay_Item_Search_Text),0,IF(ISNUMBER(SEARCH(Pay_Item_Search_Text,H3609)),MAX(G$4:$G3608)+1,0))),IF(ISNUMBER(Pay_Item_Search_Text),0,IF(ISNUMBER(SEARCH(Pay_Item_Search_Text,H3609)),MAX(G$4:$G3608)+1,0)))</f>
        <v>3605</v>
      </c>
      <c r="H3609" s="1" t="str">
        <f>IF(Table_PayItems[[#This Row],[Description]]="_","_ Unique Item - "&amp;Table_PayItems[[#This Row],[Item]]&amp;" - $"&amp;Table_PayItems[[#This Row],[Unit]],Table_PayItems[[#This Row],[Description]]&amp;" - $"&amp;Table_PayItems[[#This Row],[Unit]])</f>
        <v>Nepeta x faassenii Walkers Low, 2 inch pot - $Ea</v>
      </c>
      <c r="I3609" s="29" t="str">
        <f>IFERROR(VLOOKUP(ROWS($M$5:M3609),Table_PayItems[[Search Key]:[Concentrated Name]],2,FALSE),"")</f>
        <v>Nepeta x faassenii Walkers Low, 2 inch pot - $Ea</v>
      </c>
      <c r="J3609" s="1"/>
      <c r="K3609" s="1"/>
      <c r="L3609" s="22">
        <f>IF(ISNUMBER(SEARCH(Pay_Item_Search_Text_2,M3609)),MAX($L$4:L3608)+1,0)</f>
        <v>0</v>
      </c>
      <c r="M3609" s="1" t="str">
        <f>IFERROR(VLOOKUP(ROWS($M$5:M3609),Table_PayItems[[Search Key]:[Concentrated Name]],2,FALSE),"")</f>
        <v>Nepeta x faassenii Walkers Low, 2 inch pot - $Ea</v>
      </c>
      <c r="N3609" s="1" t="str">
        <f>IFERROR(VLOOKUP(ROWS($M$5:N3609),$L$5:$M$7000,2,FALSE),"")</f>
        <v/>
      </c>
      <c r="O3609" s="1" t="str">
        <f>IFERROR(VLOOKUP(ROWS($O$5:O3609),$K$5:$L$7000,2,FALSE),"")</f>
        <v/>
      </c>
    </row>
    <row r="3610" spans="2:15" ht="15" customHeight="1" x14ac:dyDescent="0.25">
      <c r="B3610" s="178" t="s">
        <v>12959</v>
      </c>
      <c r="C3610" s="178" t="s">
        <v>88</v>
      </c>
      <c r="D3610" s="178" t="s">
        <v>7531</v>
      </c>
      <c r="E3610" s="178" t="s">
        <v>6993</v>
      </c>
      <c r="F3610" s="178" t="s">
        <v>17</v>
      </c>
      <c r="G3610" s="1">
        <f>IF(ISNUMBER(Pay_Item_Search_Text),IF(ISNUMBER(IF(FIND(Pay_Item_Search_Text,B3610)=1,1, "FALSE")),MAX(G$4:$G3609)+1,IF(ISNUMBER(Pay_Item_Search_Text),0,IF(ISNUMBER(SEARCH(Pay_Item_Search_Text,H3610)),MAX(G$4:$G3609)+1,0))),IF(ISNUMBER(Pay_Item_Search_Text),0,IF(ISNUMBER(SEARCH(Pay_Item_Search_Text,H3610)),MAX(G$4:$G3609)+1,0)))</f>
        <v>3606</v>
      </c>
      <c r="H3610" s="1" t="str">
        <f>IF(Table_PayItems[[#This Row],[Description]]="_","_ Unique Item - "&amp;Table_PayItems[[#This Row],[Item]]&amp;" - $"&amp;Table_PayItems[[#This Row],[Unit]],Table_PayItems[[#This Row],[Description]]&amp;" - $"&amp;Table_PayItems[[#This Row],[Unit]])</f>
        <v>Nepeta x faassenii Walkers Low, 3 inch pot - $Ea</v>
      </c>
      <c r="I3610" s="29" t="str">
        <f>IFERROR(VLOOKUP(ROWS($M$5:M3610),Table_PayItems[[Search Key]:[Concentrated Name]],2,FALSE),"")</f>
        <v>Nepeta x faassenii Walkers Low, 3 inch pot - $Ea</v>
      </c>
      <c r="J3610" s="1"/>
      <c r="K3610" s="1"/>
      <c r="L3610" s="22">
        <f>IF(ISNUMBER(SEARCH(Pay_Item_Search_Text_2,M3610)),MAX($L$4:L3609)+1,0)</f>
        <v>0</v>
      </c>
      <c r="M3610" s="1" t="str">
        <f>IFERROR(VLOOKUP(ROWS($M$5:M3610),Table_PayItems[[Search Key]:[Concentrated Name]],2,FALSE),"")</f>
        <v>Nepeta x faassenii Walkers Low, 3 inch pot - $Ea</v>
      </c>
      <c r="N3610" s="1" t="str">
        <f>IFERROR(VLOOKUP(ROWS($M$5:N3610),$L$5:$M$7000,2,FALSE),"")</f>
        <v/>
      </c>
      <c r="O3610" s="1" t="str">
        <f>IFERROR(VLOOKUP(ROWS($O$5:O3610),$K$5:$L$7000,2,FALSE),"")</f>
        <v/>
      </c>
    </row>
    <row r="3611" spans="2:15" ht="15" customHeight="1" x14ac:dyDescent="0.25">
      <c r="B3611" s="178" t="s">
        <v>12960</v>
      </c>
      <c r="C3611" s="178" t="s">
        <v>88</v>
      </c>
      <c r="D3611" s="178" t="s">
        <v>7532</v>
      </c>
      <c r="E3611" s="178" t="s">
        <v>6993</v>
      </c>
      <c r="F3611" s="178" t="s">
        <v>17</v>
      </c>
      <c r="G3611" s="1">
        <f>IF(ISNUMBER(Pay_Item_Search_Text),IF(ISNUMBER(IF(FIND(Pay_Item_Search_Text,B3611)=1,1, "FALSE")),MAX(G$4:$G3610)+1,IF(ISNUMBER(Pay_Item_Search_Text),0,IF(ISNUMBER(SEARCH(Pay_Item_Search_Text,H3611)),MAX(G$4:$G3610)+1,0))),IF(ISNUMBER(Pay_Item_Search_Text),0,IF(ISNUMBER(SEARCH(Pay_Item_Search_Text,H3611)),MAX(G$4:$G3610)+1,0)))</f>
        <v>3607</v>
      </c>
      <c r="H3611" s="1" t="str">
        <f>IF(Table_PayItems[[#This Row],[Description]]="_","_ Unique Item - "&amp;Table_PayItems[[#This Row],[Item]]&amp;" - $"&amp;Table_PayItems[[#This Row],[Unit]],Table_PayItems[[#This Row],[Description]]&amp;" - $"&amp;Table_PayItems[[#This Row],[Unit]])</f>
        <v>Nepeta x faassenii Walkers Low, 4 inch pot - $Ea</v>
      </c>
      <c r="I3611" s="29" t="str">
        <f>IFERROR(VLOOKUP(ROWS($M$5:M3611),Table_PayItems[[Search Key]:[Concentrated Name]],2,FALSE),"")</f>
        <v>Nepeta x faassenii Walkers Low, 4 inch pot - $Ea</v>
      </c>
      <c r="J3611" s="1"/>
      <c r="K3611" s="1"/>
      <c r="L3611" s="22">
        <f>IF(ISNUMBER(SEARCH(Pay_Item_Search_Text_2,M3611)),MAX($L$4:L3610)+1,0)</f>
        <v>0</v>
      </c>
      <c r="M3611" s="1" t="str">
        <f>IFERROR(VLOOKUP(ROWS($M$5:M3611),Table_PayItems[[Search Key]:[Concentrated Name]],2,FALSE),"")</f>
        <v>Nepeta x faassenii Walkers Low, 4 inch pot - $Ea</v>
      </c>
      <c r="N3611" s="1" t="str">
        <f>IFERROR(VLOOKUP(ROWS($M$5:N3611),$L$5:$M$7000,2,FALSE),"")</f>
        <v/>
      </c>
      <c r="O3611" s="1" t="str">
        <f>IFERROR(VLOOKUP(ROWS($O$5:O3611),$K$5:$L$7000,2,FALSE),"")</f>
        <v/>
      </c>
    </row>
    <row r="3612" spans="2:15" ht="15" customHeight="1" x14ac:dyDescent="0.25">
      <c r="B3612" s="178" t="s">
        <v>8058</v>
      </c>
      <c r="C3612" s="178" t="s">
        <v>112</v>
      </c>
      <c r="D3612" s="178" t="s">
        <v>148</v>
      </c>
      <c r="E3612" s="178" t="s">
        <v>149</v>
      </c>
      <c r="F3612" s="178" t="s">
        <v>17</v>
      </c>
      <c r="G3612" s="1">
        <f>IF(ISNUMBER(Pay_Item_Search_Text),IF(ISNUMBER(IF(FIND(Pay_Item_Search_Text,B3612)=1,1, "FALSE")),MAX(G$4:$G3611)+1,IF(ISNUMBER(Pay_Item_Search_Text),0,IF(ISNUMBER(SEARCH(Pay_Item_Search_Text,H3612)),MAX(G$4:$G3611)+1,0))),IF(ISNUMBER(Pay_Item_Search_Text),0,IF(ISNUMBER(SEARCH(Pay_Item_Search_Text,H3612)),MAX(G$4:$G3611)+1,0)))</f>
        <v>3608</v>
      </c>
      <c r="H3612" s="1" t="str">
        <f>IF(Table_PayItems[[#This Row],[Description]]="_","_ Unique Item - "&amp;Table_PayItems[[#This Row],[Item]]&amp;" - $"&amp;Table_PayItems[[#This Row],[Unit]],Table_PayItems[[#This Row],[Description]]&amp;" - $"&amp;Table_PayItems[[#This Row],[Unit]])</f>
        <v>Non Haz Contaminated Material Handling and Disposal, LM - $Cyd</v>
      </c>
      <c r="I3612" s="29" t="str">
        <f>IFERROR(VLOOKUP(ROWS($M$5:M3612),Table_PayItems[[Search Key]:[Concentrated Name]],2,FALSE),"")</f>
        <v>Non Haz Contaminated Material Handling and Disposal, LM - $Cyd</v>
      </c>
      <c r="J3612" s="1"/>
      <c r="K3612" s="1"/>
      <c r="L3612" s="22">
        <f>IF(ISNUMBER(SEARCH(Pay_Item_Search_Text_2,M3612)),MAX($L$4:L3611)+1,0)</f>
        <v>0</v>
      </c>
      <c r="M3612" s="1" t="str">
        <f>IFERROR(VLOOKUP(ROWS($M$5:M3612),Table_PayItems[[Search Key]:[Concentrated Name]],2,FALSE),"")</f>
        <v>Non Haz Contaminated Material Handling and Disposal, LM - $Cyd</v>
      </c>
      <c r="N3612" s="1" t="str">
        <f>IFERROR(VLOOKUP(ROWS($M$5:N3612),$L$5:$M$7000,2,FALSE),"")</f>
        <v/>
      </c>
      <c r="O3612" s="1" t="str">
        <f>IFERROR(VLOOKUP(ROWS($O$5:O3612),$K$5:$L$7000,2,FALSE),"")</f>
        <v/>
      </c>
    </row>
    <row r="3613" spans="2:15" ht="15" customHeight="1" x14ac:dyDescent="0.25">
      <c r="B3613" s="178" t="s">
        <v>10649</v>
      </c>
      <c r="C3613" s="178" t="s">
        <v>2671</v>
      </c>
      <c r="D3613" s="178" t="s">
        <v>28</v>
      </c>
      <c r="E3613" s="178" t="s">
        <v>17</v>
      </c>
      <c r="F3613" s="178" t="s">
        <v>17</v>
      </c>
      <c r="G3613" s="1">
        <f>IF(ISNUMBER(Pay_Item_Search_Text),IF(ISNUMBER(IF(FIND(Pay_Item_Search_Text,B3613)=1,1, "FALSE")),MAX(G$4:$G3612)+1,IF(ISNUMBER(Pay_Item_Search_Text),0,IF(ISNUMBER(SEARCH(Pay_Item_Search_Text,H3613)),MAX(G$4:$G3612)+1,0))),IF(ISNUMBER(Pay_Item_Search_Text),0,IF(ISNUMBER(SEARCH(Pay_Item_Search_Text,H3613)),MAX(G$4:$G3612)+1,0)))</f>
        <v>3609</v>
      </c>
      <c r="H3613" s="1" t="str">
        <f>IF(Table_PayItems[[#This Row],[Description]]="_","_ Unique Item - "&amp;Table_PayItems[[#This Row],[Item]]&amp;" - $"&amp;Table_PayItems[[#This Row],[Unit]],Table_PayItems[[#This Row],[Description]]&amp;" - $"&amp;Table_PayItems[[#This Row],[Unit]])</f>
        <v>Non-Chloride Accelerator - $Gal</v>
      </c>
      <c r="I3613" s="29" t="str">
        <f>IFERROR(VLOOKUP(ROWS($M$5:M3613),Table_PayItems[[Search Key]:[Concentrated Name]],2,FALSE),"")</f>
        <v>Non-Chloride Accelerator - $Gal</v>
      </c>
      <c r="J3613" s="1"/>
      <c r="K3613" s="1"/>
      <c r="L3613" s="22">
        <f>IF(ISNUMBER(SEARCH(Pay_Item_Search_Text_2,M3613)),MAX($L$4:L3612)+1,0)</f>
        <v>0</v>
      </c>
      <c r="M3613" s="1" t="str">
        <f>IFERROR(VLOOKUP(ROWS($M$5:M3613),Table_PayItems[[Search Key]:[Concentrated Name]],2,FALSE),"")</f>
        <v>Non-Chloride Accelerator - $Gal</v>
      </c>
      <c r="N3613" s="1" t="str">
        <f>IFERROR(VLOOKUP(ROWS($M$5:N3613),$L$5:$M$7000,2,FALSE),"")</f>
        <v/>
      </c>
      <c r="O3613" s="1" t="str">
        <f>IFERROR(VLOOKUP(ROWS($O$5:O3613),$K$5:$L$7000,2,FALSE),"")</f>
        <v/>
      </c>
    </row>
    <row r="3614" spans="2:15" ht="15" customHeight="1" x14ac:dyDescent="0.25">
      <c r="B3614" s="178" t="s">
        <v>14347</v>
      </c>
      <c r="C3614" s="178" t="s">
        <v>104</v>
      </c>
      <c r="D3614" s="178" t="s">
        <v>5235</v>
      </c>
      <c r="E3614" s="178" t="s">
        <v>5236</v>
      </c>
      <c r="F3614" s="178" t="s">
        <v>17</v>
      </c>
      <c r="G3614" s="1">
        <f>IF(ISNUMBER(Pay_Item_Search_Text),IF(ISNUMBER(IF(FIND(Pay_Item_Search_Text,B3614)=1,1, "FALSE")),MAX(G$4:$G3613)+1,IF(ISNUMBER(Pay_Item_Search_Text),0,IF(ISNUMBER(SEARCH(Pay_Item_Search_Text,H3614)),MAX(G$4:$G3613)+1,0))),IF(ISNUMBER(Pay_Item_Search_Text),0,IF(ISNUMBER(SEARCH(Pay_Item_Search_Text,H3614)),MAX(G$4:$G3613)+1,0)))</f>
        <v>3610</v>
      </c>
      <c r="H3614" s="1" t="str">
        <f>IF(Table_PayItems[[#This Row],[Description]]="_","_ Unique Item - "&amp;Table_PayItems[[#This Row],[Item]]&amp;" - $"&amp;Table_PayItems[[#This Row],[Unit]],Table_PayItems[[#This Row],[Description]]&amp;" - $"&amp;Table_PayItems[[#This Row],[Unit]])</f>
        <v>Non-Freeway Shoulder Corrugations, Milled, Conc - $Ft</v>
      </c>
      <c r="I3614" s="29" t="str">
        <f>IFERROR(VLOOKUP(ROWS($M$5:M3614),Table_PayItems[[Search Key]:[Concentrated Name]],2,FALSE),"")</f>
        <v>Non-Freeway Shoulder Corrugations, Milled, Conc - $Ft</v>
      </c>
      <c r="J3614" s="1"/>
      <c r="K3614" s="1"/>
      <c r="L3614" s="22">
        <f>IF(ISNUMBER(SEARCH(Pay_Item_Search_Text_2,M3614)),MAX($L$4:L3613)+1,0)</f>
        <v>0</v>
      </c>
      <c r="M3614" s="1" t="str">
        <f>IFERROR(VLOOKUP(ROWS($M$5:M3614),Table_PayItems[[Search Key]:[Concentrated Name]],2,FALSE),"")</f>
        <v>Non-Freeway Shoulder Corrugations, Milled, Conc - $Ft</v>
      </c>
      <c r="N3614" s="1" t="str">
        <f>IFERROR(VLOOKUP(ROWS($M$5:N3614),$L$5:$M$7000,2,FALSE),"")</f>
        <v/>
      </c>
      <c r="O3614" s="1" t="str">
        <f>IFERROR(VLOOKUP(ROWS($O$5:O3614),$K$5:$L$7000,2,FALSE),"")</f>
        <v/>
      </c>
    </row>
    <row r="3615" spans="2:15" ht="15" customHeight="1" x14ac:dyDescent="0.25">
      <c r="B3615" s="178" t="s">
        <v>14348</v>
      </c>
      <c r="C3615" s="178" t="s">
        <v>104</v>
      </c>
      <c r="D3615" s="178" t="s">
        <v>5237</v>
      </c>
      <c r="E3615" s="178" t="s">
        <v>5645</v>
      </c>
      <c r="F3615" s="178" t="s">
        <v>17</v>
      </c>
      <c r="G3615" s="1">
        <f>IF(ISNUMBER(Pay_Item_Search_Text),IF(ISNUMBER(IF(FIND(Pay_Item_Search_Text,B3615)=1,1, "FALSE")),MAX(G$4:$G3614)+1,IF(ISNUMBER(Pay_Item_Search_Text),0,IF(ISNUMBER(SEARCH(Pay_Item_Search_Text,H3615)),MAX(G$4:$G3614)+1,0))),IF(ISNUMBER(Pay_Item_Search_Text),0,IF(ISNUMBER(SEARCH(Pay_Item_Search_Text,H3615)),MAX(G$4:$G3614)+1,0)))</f>
        <v>3611</v>
      </c>
      <c r="H3615" s="1" t="str">
        <f>IF(Table_PayItems[[#This Row],[Description]]="_","_ Unique Item - "&amp;Table_PayItems[[#This Row],[Item]]&amp;" - $"&amp;Table_PayItems[[#This Row],[Unit]],Table_PayItems[[#This Row],[Description]]&amp;" - $"&amp;Table_PayItems[[#This Row],[Unit]])</f>
        <v>Non-Freeway Shoulder Corrugations, Milled, HMA - $Ft</v>
      </c>
      <c r="I3615" s="29" t="str">
        <f>IFERROR(VLOOKUP(ROWS($M$5:M3615),Table_PayItems[[Search Key]:[Concentrated Name]],2,FALSE),"")</f>
        <v>Non-Freeway Shoulder Corrugations, Milled, HMA - $Ft</v>
      </c>
      <c r="J3615" s="1"/>
      <c r="K3615" s="1"/>
      <c r="L3615" s="22">
        <f>IF(ISNUMBER(SEARCH(Pay_Item_Search_Text_2,M3615)),MAX($L$4:L3614)+1,0)</f>
        <v>0</v>
      </c>
      <c r="M3615" s="1" t="str">
        <f>IFERROR(VLOOKUP(ROWS($M$5:M3615),Table_PayItems[[Search Key]:[Concentrated Name]],2,FALSE),"")</f>
        <v>Non-Freeway Shoulder Corrugations, Milled, HMA - $Ft</v>
      </c>
      <c r="N3615" s="1" t="str">
        <f>IFERROR(VLOOKUP(ROWS($M$5:N3615),$L$5:$M$7000,2,FALSE),"")</f>
        <v/>
      </c>
      <c r="O3615" s="1" t="str">
        <f>IFERROR(VLOOKUP(ROWS($O$5:O3615),$K$5:$L$7000,2,FALSE),"")</f>
        <v/>
      </c>
    </row>
    <row r="3616" spans="2:15" ht="15" customHeight="1" x14ac:dyDescent="0.25">
      <c r="B3616" s="178" t="s">
        <v>12961</v>
      </c>
      <c r="C3616" s="178" t="s">
        <v>88</v>
      </c>
      <c r="D3616" s="178" t="s">
        <v>4263</v>
      </c>
      <c r="E3616" s="178" t="s">
        <v>6993</v>
      </c>
      <c r="F3616" s="178" t="s">
        <v>17</v>
      </c>
      <c r="G3616" s="1">
        <f>IF(ISNUMBER(Pay_Item_Search_Text),IF(ISNUMBER(IF(FIND(Pay_Item_Search_Text,B3616)=1,1, "FALSE")),MAX(G$4:$G3615)+1,IF(ISNUMBER(Pay_Item_Search_Text),0,IF(ISNUMBER(SEARCH(Pay_Item_Search_Text,H3616)),MAX(G$4:$G3615)+1,0))),IF(ISNUMBER(Pay_Item_Search_Text),0,IF(ISNUMBER(SEARCH(Pay_Item_Search_Text,H3616)),MAX(G$4:$G3615)+1,0)))</f>
        <v>3612</v>
      </c>
      <c r="H3616" s="1" t="str">
        <f>IF(Table_PayItems[[#This Row],[Description]]="_","_ Unique Item - "&amp;Table_PayItems[[#This Row],[Item]]&amp;" - $"&amp;Table_PayItems[[#This Row],[Unit]],Table_PayItems[[#This Row],[Description]]&amp;" - $"&amp;Table_PayItems[[#This Row],[Unit]])</f>
        <v>Nyssa sylvatica, 1 1/2 inch - $Ea</v>
      </c>
      <c r="I3616" s="29" t="str">
        <f>IFERROR(VLOOKUP(ROWS($M$5:M3616),Table_PayItems[[Search Key]:[Concentrated Name]],2,FALSE),"")</f>
        <v>Nyssa sylvatica, 1 1/2 inch - $Ea</v>
      </c>
      <c r="J3616" s="1"/>
      <c r="K3616" s="1"/>
      <c r="L3616" s="22">
        <f>IF(ISNUMBER(SEARCH(Pay_Item_Search_Text_2,M3616)),MAX($L$4:L3615)+1,0)</f>
        <v>0</v>
      </c>
      <c r="M3616" s="1" t="str">
        <f>IFERROR(VLOOKUP(ROWS($M$5:M3616),Table_PayItems[[Search Key]:[Concentrated Name]],2,FALSE),"")</f>
        <v>Nyssa sylvatica, 1 1/2 inch - $Ea</v>
      </c>
      <c r="N3616" s="1" t="str">
        <f>IFERROR(VLOOKUP(ROWS($M$5:N3616),$L$5:$M$7000,2,FALSE),"")</f>
        <v/>
      </c>
      <c r="O3616" s="1" t="str">
        <f>IFERROR(VLOOKUP(ROWS($O$5:O3616),$K$5:$L$7000,2,FALSE),"")</f>
        <v/>
      </c>
    </row>
    <row r="3617" spans="2:15" ht="15" customHeight="1" x14ac:dyDescent="0.25">
      <c r="B3617" s="178" t="s">
        <v>12962</v>
      </c>
      <c r="C3617" s="178" t="s">
        <v>88</v>
      </c>
      <c r="D3617" s="178" t="s">
        <v>4264</v>
      </c>
      <c r="E3617" s="178" t="s">
        <v>6993</v>
      </c>
      <c r="F3617" s="178" t="s">
        <v>17</v>
      </c>
      <c r="G3617" s="1">
        <f>IF(ISNUMBER(Pay_Item_Search_Text),IF(ISNUMBER(IF(FIND(Pay_Item_Search_Text,B3617)=1,1, "FALSE")),MAX(G$4:$G3616)+1,IF(ISNUMBER(Pay_Item_Search_Text),0,IF(ISNUMBER(SEARCH(Pay_Item_Search_Text,H3617)),MAX(G$4:$G3616)+1,0))),IF(ISNUMBER(Pay_Item_Search_Text),0,IF(ISNUMBER(SEARCH(Pay_Item_Search_Text,H3617)),MAX(G$4:$G3616)+1,0)))</f>
        <v>3613</v>
      </c>
      <c r="H3617" s="1" t="str">
        <f>IF(Table_PayItems[[#This Row],[Description]]="_","_ Unique Item - "&amp;Table_PayItems[[#This Row],[Item]]&amp;" - $"&amp;Table_PayItems[[#This Row],[Unit]],Table_PayItems[[#This Row],[Description]]&amp;" - $"&amp;Table_PayItems[[#This Row],[Unit]])</f>
        <v>Nyssa sylvatica, 1 3/4 inch - $Ea</v>
      </c>
      <c r="I3617" s="29" t="str">
        <f>IFERROR(VLOOKUP(ROWS($M$5:M3617),Table_PayItems[[Search Key]:[Concentrated Name]],2,FALSE),"")</f>
        <v>Nyssa sylvatica, 1 3/4 inch - $Ea</v>
      </c>
      <c r="J3617" s="1"/>
      <c r="K3617" s="1"/>
      <c r="L3617" s="22">
        <f>IF(ISNUMBER(SEARCH(Pay_Item_Search_Text_2,M3617)),MAX($L$4:L3616)+1,0)</f>
        <v>0</v>
      </c>
      <c r="M3617" s="1" t="str">
        <f>IFERROR(VLOOKUP(ROWS($M$5:M3617),Table_PayItems[[Search Key]:[Concentrated Name]],2,FALSE),"")</f>
        <v>Nyssa sylvatica, 1 3/4 inch - $Ea</v>
      </c>
      <c r="N3617" s="1" t="str">
        <f>IFERROR(VLOOKUP(ROWS($M$5:N3617),$L$5:$M$7000,2,FALSE),"")</f>
        <v/>
      </c>
      <c r="O3617" s="1" t="str">
        <f>IFERROR(VLOOKUP(ROWS($O$5:O3617),$K$5:$L$7000,2,FALSE),"")</f>
        <v/>
      </c>
    </row>
    <row r="3618" spans="2:15" ht="15" customHeight="1" x14ac:dyDescent="0.25">
      <c r="B3618" s="178" t="s">
        <v>12963</v>
      </c>
      <c r="C3618" s="178" t="s">
        <v>88</v>
      </c>
      <c r="D3618" s="178" t="s">
        <v>4265</v>
      </c>
      <c r="E3618" s="178" t="s">
        <v>6993</v>
      </c>
      <c r="F3618" s="178" t="s">
        <v>17</v>
      </c>
      <c r="G3618" s="1">
        <f>IF(ISNUMBER(Pay_Item_Search_Text),IF(ISNUMBER(IF(FIND(Pay_Item_Search_Text,B3618)=1,1, "FALSE")),MAX(G$4:$G3617)+1,IF(ISNUMBER(Pay_Item_Search_Text),0,IF(ISNUMBER(SEARCH(Pay_Item_Search_Text,H3618)),MAX(G$4:$G3617)+1,0))),IF(ISNUMBER(Pay_Item_Search_Text),0,IF(ISNUMBER(SEARCH(Pay_Item_Search_Text,H3618)),MAX(G$4:$G3617)+1,0)))</f>
        <v>3614</v>
      </c>
      <c r="H3618" s="1" t="str">
        <f>IF(Table_PayItems[[#This Row],[Description]]="_","_ Unique Item - "&amp;Table_PayItems[[#This Row],[Item]]&amp;" - $"&amp;Table_PayItems[[#This Row],[Unit]],Table_PayItems[[#This Row],[Description]]&amp;" - $"&amp;Table_PayItems[[#This Row],[Unit]])</f>
        <v>Nyssa sylvatica, 2 inch - $Ea</v>
      </c>
      <c r="I3618" s="29" t="str">
        <f>IFERROR(VLOOKUP(ROWS($M$5:M3618),Table_PayItems[[Search Key]:[Concentrated Name]],2,FALSE),"")</f>
        <v>Nyssa sylvatica, 2 inch - $Ea</v>
      </c>
      <c r="J3618" s="1"/>
      <c r="K3618" s="1"/>
      <c r="L3618" s="22">
        <f>IF(ISNUMBER(SEARCH(Pay_Item_Search_Text_2,M3618)),MAX($L$4:L3617)+1,0)</f>
        <v>0</v>
      </c>
      <c r="M3618" s="1" t="str">
        <f>IFERROR(VLOOKUP(ROWS($M$5:M3618),Table_PayItems[[Search Key]:[Concentrated Name]],2,FALSE),"")</f>
        <v>Nyssa sylvatica, 2 inch - $Ea</v>
      </c>
      <c r="N3618" s="1" t="str">
        <f>IFERROR(VLOOKUP(ROWS($M$5:N3618),$L$5:$M$7000,2,FALSE),"")</f>
        <v/>
      </c>
      <c r="O3618" s="1" t="str">
        <f>IFERROR(VLOOKUP(ROWS($O$5:O3618),$K$5:$L$7000,2,FALSE),"")</f>
        <v/>
      </c>
    </row>
    <row r="3619" spans="2:15" ht="15" customHeight="1" x14ac:dyDescent="0.25">
      <c r="B3619" s="178" t="s">
        <v>12964</v>
      </c>
      <c r="C3619" s="178" t="s">
        <v>88</v>
      </c>
      <c r="D3619" s="178" t="s">
        <v>4266</v>
      </c>
      <c r="E3619" s="178" t="s">
        <v>6993</v>
      </c>
      <c r="F3619" s="178" t="s">
        <v>17</v>
      </c>
      <c r="G3619" s="1">
        <f>IF(ISNUMBER(Pay_Item_Search_Text),IF(ISNUMBER(IF(FIND(Pay_Item_Search_Text,B3619)=1,1, "FALSE")),MAX(G$4:$G3618)+1,IF(ISNUMBER(Pay_Item_Search_Text),0,IF(ISNUMBER(SEARCH(Pay_Item_Search_Text,H3619)),MAX(G$4:$G3618)+1,0))),IF(ISNUMBER(Pay_Item_Search_Text),0,IF(ISNUMBER(SEARCH(Pay_Item_Search_Text,H3619)),MAX(G$4:$G3618)+1,0)))</f>
        <v>3615</v>
      </c>
      <c r="H3619" s="1" t="str">
        <f>IF(Table_PayItems[[#This Row],[Description]]="_","_ Unique Item - "&amp;Table_PayItems[[#This Row],[Item]]&amp;" - $"&amp;Table_PayItems[[#This Row],[Unit]],Table_PayItems[[#This Row],[Description]]&amp;" - $"&amp;Table_PayItems[[#This Row],[Unit]])</f>
        <v>Nyssa sylvatica, bareroot, 12-24 inch - $Ea</v>
      </c>
      <c r="I3619" s="29" t="str">
        <f>IFERROR(VLOOKUP(ROWS($M$5:M3619),Table_PayItems[[Search Key]:[Concentrated Name]],2,FALSE),"")</f>
        <v>Nyssa sylvatica, bareroot, 12-24 inch - $Ea</v>
      </c>
      <c r="J3619" s="1"/>
      <c r="K3619" s="1"/>
      <c r="L3619" s="22">
        <f>IF(ISNUMBER(SEARCH(Pay_Item_Search_Text_2,M3619)),MAX($L$4:L3618)+1,0)</f>
        <v>0</v>
      </c>
      <c r="M3619" s="1" t="str">
        <f>IFERROR(VLOOKUP(ROWS($M$5:M3619),Table_PayItems[[Search Key]:[Concentrated Name]],2,FALSE),"")</f>
        <v>Nyssa sylvatica, bareroot, 12-24 inch - $Ea</v>
      </c>
      <c r="N3619" s="1" t="str">
        <f>IFERROR(VLOOKUP(ROWS($M$5:N3619),$L$5:$M$7000,2,FALSE),"")</f>
        <v/>
      </c>
      <c r="O3619" s="1" t="str">
        <f>IFERROR(VLOOKUP(ROWS($O$5:O3619),$K$5:$L$7000,2,FALSE),"")</f>
        <v/>
      </c>
    </row>
    <row r="3620" spans="2:15" ht="15" customHeight="1" x14ac:dyDescent="0.25">
      <c r="B3620" s="178" t="s">
        <v>12965</v>
      </c>
      <c r="C3620" s="178" t="s">
        <v>88</v>
      </c>
      <c r="D3620" s="178" t="s">
        <v>4267</v>
      </c>
      <c r="E3620" s="178" t="s">
        <v>6993</v>
      </c>
      <c r="F3620" s="178" t="s">
        <v>17</v>
      </c>
      <c r="G3620" s="1">
        <f>IF(ISNUMBER(Pay_Item_Search_Text),IF(ISNUMBER(IF(FIND(Pay_Item_Search_Text,B3620)=1,1, "FALSE")),MAX(G$4:$G3619)+1,IF(ISNUMBER(Pay_Item_Search_Text),0,IF(ISNUMBER(SEARCH(Pay_Item_Search_Text,H3620)),MAX(G$4:$G3619)+1,0))),IF(ISNUMBER(Pay_Item_Search_Text),0,IF(ISNUMBER(SEARCH(Pay_Item_Search_Text,H3620)),MAX(G$4:$G3619)+1,0)))</f>
        <v>3616</v>
      </c>
      <c r="H3620" s="1" t="str">
        <f>IF(Table_PayItems[[#This Row],[Description]]="_","_ Unique Item - "&amp;Table_PayItems[[#This Row],[Item]]&amp;" - $"&amp;Table_PayItems[[#This Row],[Unit]],Table_PayItems[[#This Row],[Description]]&amp;" - $"&amp;Table_PayItems[[#This Row],[Unit]])</f>
        <v>Nyssa sylvatica, bareroot, 24-36 inch - $Ea</v>
      </c>
      <c r="I3620" s="29" t="str">
        <f>IFERROR(VLOOKUP(ROWS($M$5:M3620),Table_PayItems[[Search Key]:[Concentrated Name]],2,FALSE),"")</f>
        <v>Nyssa sylvatica, bareroot, 24-36 inch - $Ea</v>
      </c>
      <c r="J3620" s="1"/>
      <c r="K3620" s="1"/>
      <c r="L3620" s="22">
        <f>IF(ISNUMBER(SEARCH(Pay_Item_Search_Text_2,M3620)),MAX($L$4:L3619)+1,0)</f>
        <v>0</v>
      </c>
      <c r="M3620" s="1" t="str">
        <f>IFERROR(VLOOKUP(ROWS($M$5:M3620),Table_PayItems[[Search Key]:[Concentrated Name]],2,FALSE),"")</f>
        <v>Nyssa sylvatica, bareroot, 24-36 inch - $Ea</v>
      </c>
      <c r="N3620" s="1" t="str">
        <f>IFERROR(VLOOKUP(ROWS($M$5:N3620),$L$5:$M$7000,2,FALSE),"")</f>
        <v/>
      </c>
      <c r="O3620" s="1" t="str">
        <f>IFERROR(VLOOKUP(ROWS($O$5:O3620),$K$5:$L$7000,2,FALSE),"")</f>
        <v/>
      </c>
    </row>
    <row r="3621" spans="2:15" ht="15" customHeight="1" x14ac:dyDescent="0.25">
      <c r="B3621" s="178" t="s">
        <v>8081</v>
      </c>
      <c r="C3621" s="178" t="s">
        <v>84</v>
      </c>
      <c r="D3621" s="178" t="s">
        <v>161</v>
      </c>
      <c r="E3621" s="178" t="s">
        <v>17</v>
      </c>
      <c r="F3621" s="178" t="s">
        <v>17</v>
      </c>
      <c r="G3621" s="1">
        <f>IF(ISNUMBER(Pay_Item_Search_Text),IF(ISNUMBER(IF(FIND(Pay_Item_Search_Text,B3621)=1,1, "FALSE")),MAX(G$4:$G3620)+1,IF(ISNUMBER(Pay_Item_Search_Text),0,IF(ISNUMBER(SEARCH(Pay_Item_Search_Text,H3621)),MAX(G$4:$G3620)+1,0))),IF(ISNUMBER(Pay_Item_Search_Text),0,IF(ISNUMBER(SEARCH(Pay_Item_Search_Text,H3621)),MAX(G$4:$G3620)+1,0)))</f>
        <v>3617</v>
      </c>
      <c r="H3621" s="1" t="str">
        <f>IF(Table_PayItems[[#This Row],[Description]]="_","_ Unique Item - "&amp;Table_PayItems[[#This Row],[Item]]&amp;" - $"&amp;Table_PayItems[[#This Row],[Unit]],Table_PayItems[[#This Row],[Description]]&amp;" - $"&amp;Table_PayItems[[#This Row],[Unit]])</f>
        <v>Obliterate Old Road - $Sta</v>
      </c>
      <c r="I3621" s="29" t="str">
        <f>IFERROR(VLOOKUP(ROWS($M$5:M3621),Table_PayItems[[Search Key]:[Concentrated Name]],2,FALSE),"")</f>
        <v>Obliterate Old Road - $Sta</v>
      </c>
      <c r="J3621" s="1"/>
      <c r="K3621" s="1"/>
      <c r="L3621" s="22">
        <f>IF(ISNUMBER(SEARCH(Pay_Item_Search_Text_2,M3621)),MAX($L$4:L3620)+1,0)</f>
        <v>0</v>
      </c>
      <c r="M3621" s="1" t="str">
        <f>IFERROR(VLOOKUP(ROWS($M$5:M3621),Table_PayItems[[Search Key]:[Concentrated Name]],2,FALSE),"")</f>
        <v>Obliterate Old Road - $Sta</v>
      </c>
      <c r="N3621" s="1" t="str">
        <f>IFERROR(VLOOKUP(ROWS($M$5:N3621),$L$5:$M$7000,2,FALSE),"")</f>
        <v/>
      </c>
      <c r="O3621" s="1" t="str">
        <f>IFERROR(VLOOKUP(ROWS($O$5:O3621),$K$5:$L$7000,2,FALSE),"")</f>
        <v/>
      </c>
    </row>
    <row r="3622" spans="2:15" ht="15" customHeight="1" x14ac:dyDescent="0.25">
      <c r="B3622" s="178" t="s">
        <v>8082</v>
      </c>
      <c r="C3622" s="178" t="s">
        <v>81</v>
      </c>
      <c r="D3622" s="178" t="s">
        <v>161</v>
      </c>
      <c r="E3622" s="178" t="s">
        <v>17</v>
      </c>
      <c r="F3622" s="178" t="s">
        <v>17</v>
      </c>
      <c r="G3622" s="1">
        <f>IF(ISNUMBER(Pay_Item_Search_Text),IF(ISNUMBER(IF(FIND(Pay_Item_Search_Text,B3622)=1,1, "FALSE")),MAX(G$4:$G3621)+1,IF(ISNUMBER(Pay_Item_Search_Text),0,IF(ISNUMBER(SEARCH(Pay_Item_Search_Text,H3622)),MAX(G$4:$G3621)+1,0))),IF(ISNUMBER(Pay_Item_Search_Text),0,IF(ISNUMBER(SEARCH(Pay_Item_Search_Text,H3622)),MAX(G$4:$G3621)+1,0)))</f>
        <v>3618</v>
      </c>
      <c r="H3622" s="1" t="str">
        <f>IF(Table_PayItems[[#This Row],[Description]]="_","_ Unique Item - "&amp;Table_PayItems[[#This Row],[Item]]&amp;" - $"&amp;Table_PayItems[[#This Row],[Unit]],Table_PayItems[[#This Row],[Description]]&amp;" - $"&amp;Table_PayItems[[#This Row],[Unit]])</f>
        <v>Obliterate Old Road - $Acre</v>
      </c>
      <c r="I3622" s="29" t="str">
        <f>IFERROR(VLOOKUP(ROWS($M$5:M3622),Table_PayItems[[Search Key]:[Concentrated Name]],2,FALSE),"")</f>
        <v>Obliterate Old Road - $Acre</v>
      </c>
      <c r="J3622" s="1"/>
      <c r="K3622" s="1"/>
      <c r="L3622" s="22">
        <f>IF(ISNUMBER(SEARCH(Pay_Item_Search_Text_2,M3622)),MAX($L$4:L3621)+1,0)</f>
        <v>0</v>
      </c>
      <c r="M3622" s="1" t="str">
        <f>IFERROR(VLOOKUP(ROWS($M$5:M3622),Table_PayItems[[Search Key]:[Concentrated Name]],2,FALSE),"")</f>
        <v>Obliterate Old Road - $Acre</v>
      </c>
      <c r="N3622" s="1" t="str">
        <f>IFERROR(VLOOKUP(ROWS($M$5:N3622),$L$5:$M$7000,2,FALSE),"")</f>
        <v/>
      </c>
      <c r="O3622" s="1" t="str">
        <f>IFERROR(VLOOKUP(ROWS($O$5:O3622),$K$5:$L$7000,2,FALSE),"")</f>
        <v/>
      </c>
    </row>
    <row r="3623" spans="2:15" ht="15" customHeight="1" x14ac:dyDescent="0.25">
      <c r="B3623" s="178" t="s">
        <v>11073</v>
      </c>
      <c r="C3623" s="178" t="s">
        <v>57</v>
      </c>
      <c r="D3623" s="178" t="s">
        <v>3033</v>
      </c>
      <c r="E3623" s="178" t="s">
        <v>17</v>
      </c>
      <c r="F3623" s="178" t="s">
        <v>17</v>
      </c>
      <c r="G3623" s="1">
        <f>IF(ISNUMBER(Pay_Item_Search_Text),IF(ISNUMBER(IF(FIND(Pay_Item_Search_Text,B3623)=1,1, "FALSE")),MAX(G$4:$G3622)+1,IF(ISNUMBER(Pay_Item_Search_Text),0,IF(ISNUMBER(SEARCH(Pay_Item_Search_Text,H3623)),MAX(G$4:$G3622)+1,0))),IF(ISNUMBER(Pay_Item_Search_Text),0,IF(ISNUMBER(SEARCH(Pay_Item_Search_Text,H3623)),MAX(G$4:$G3622)+1,0)))</f>
        <v>3619</v>
      </c>
      <c r="H3623" s="1" t="str">
        <f>IF(Table_PayItems[[#This Row],[Description]]="_","_ Unique Item - "&amp;Table_PayItems[[#This Row],[Item]]&amp;" - $"&amp;Table_PayItems[[#This Row],[Unit]],Table_PayItems[[#This Row],[Description]]&amp;" - $"&amp;Table_PayItems[[#This Row],[Unit]])</f>
        <v>Obstruction Removal - $Dlr</v>
      </c>
      <c r="I3623" s="29" t="str">
        <f>IFERROR(VLOOKUP(ROWS($M$5:M3623),Table_PayItems[[Search Key]:[Concentrated Name]],2,FALSE),"")</f>
        <v>Obstruction Removal - $Dlr</v>
      </c>
      <c r="J3623" s="1"/>
      <c r="K3623" s="1"/>
      <c r="L3623" s="22">
        <f>IF(ISNUMBER(SEARCH(Pay_Item_Search_Text_2,M3623)),MAX($L$4:L3622)+1,0)</f>
        <v>0</v>
      </c>
      <c r="M3623" s="1" t="str">
        <f>IFERROR(VLOOKUP(ROWS($M$5:M3623),Table_PayItems[[Search Key]:[Concentrated Name]],2,FALSE),"")</f>
        <v>Obstruction Removal - $Dlr</v>
      </c>
      <c r="N3623" s="1" t="str">
        <f>IFERROR(VLOOKUP(ROWS($M$5:N3623),$L$5:$M$7000,2,FALSE),"")</f>
        <v/>
      </c>
      <c r="O3623" s="1" t="str">
        <f>IFERROR(VLOOKUP(ROWS($O$5:O3623),$K$5:$L$7000,2,FALSE),"")</f>
        <v/>
      </c>
    </row>
    <row r="3624" spans="2:15" ht="15" customHeight="1" x14ac:dyDescent="0.25">
      <c r="B3624" s="178" t="s">
        <v>8134</v>
      </c>
      <c r="C3624" s="178" t="s">
        <v>57</v>
      </c>
      <c r="D3624" s="178" t="s">
        <v>204</v>
      </c>
      <c r="E3624" s="178" t="s">
        <v>205</v>
      </c>
      <c r="F3624" s="178" t="s">
        <v>17</v>
      </c>
      <c r="G3624" s="1">
        <f>IF(ISNUMBER(Pay_Item_Search_Text),IF(ISNUMBER(IF(FIND(Pay_Item_Search_Text,B3624)=1,1, "FALSE")),MAX(G$4:$G3623)+1,IF(ISNUMBER(Pay_Item_Search_Text),0,IF(ISNUMBER(SEARCH(Pay_Item_Search_Text,H3624)),MAX(G$4:$G3623)+1,0))),IF(ISNUMBER(Pay_Item_Search_Text),0,IF(ISNUMBER(SEARCH(Pay_Item_Search_Text,H3624)),MAX(G$4:$G3623)+1,0)))</f>
        <v>3620</v>
      </c>
      <c r="H3624" s="1" t="str">
        <f>IF(Table_PayItems[[#This Row],[Description]]="_","_ Unique Item - "&amp;Table_PayItems[[#This Row],[Item]]&amp;" - $"&amp;Table_PayItems[[#This Row],[Unit]],Table_PayItems[[#This Row],[Description]]&amp;" - $"&amp;Table_PayItems[[#This Row],[Unit]])</f>
        <v>Open Graded Drainage Course Adjustment - $Dlr</v>
      </c>
      <c r="I3624" s="29" t="str">
        <f>IFERROR(VLOOKUP(ROWS($M$5:M3624),Table_PayItems[[Search Key]:[Concentrated Name]],2,FALSE),"")</f>
        <v>Open Graded Drainage Course Adjustment - $Dlr</v>
      </c>
      <c r="J3624" s="1"/>
      <c r="K3624" s="1"/>
      <c r="L3624" s="22">
        <f>IF(ISNUMBER(SEARCH(Pay_Item_Search_Text_2,M3624)),MAX($L$4:L3623)+1,0)</f>
        <v>0</v>
      </c>
      <c r="M3624" s="1" t="str">
        <f>IFERROR(VLOOKUP(ROWS($M$5:M3624),Table_PayItems[[Search Key]:[Concentrated Name]],2,FALSE),"")</f>
        <v>Open Graded Drainage Course Adjustment - $Dlr</v>
      </c>
      <c r="N3624" s="1" t="str">
        <f>IFERROR(VLOOKUP(ROWS($M$5:N3624),$L$5:$M$7000,2,FALSE),"")</f>
        <v/>
      </c>
      <c r="O3624" s="1" t="str">
        <f>IFERROR(VLOOKUP(ROWS($O$5:O3624),$K$5:$L$7000,2,FALSE),"")</f>
        <v/>
      </c>
    </row>
    <row r="3625" spans="2:15" ht="15" customHeight="1" x14ac:dyDescent="0.25">
      <c r="B3625" s="178" t="s">
        <v>8135</v>
      </c>
      <c r="C3625" s="178" t="s">
        <v>123</v>
      </c>
      <c r="D3625" s="178" t="s">
        <v>206</v>
      </c>
      <c r="E3625" s="178" t="s">
        <v>6894</v>
      </c>
      <c r="F3625" s="178" t="s">
        <v>17</v>
      </c>
      <c r="G3625" s="1">
        <f>IF(ISNUMBER(Pay_Item_Search_Text),IF(ISNUMBER(IF(FIND(Pay_Item_Search_Text,B3625)=1,1, "FALSE")),MAX(G$4:$G3624)+1,IF(ISNUMBER(Pay_Item_Search_Text),0,IF(ISNUMBER(SEARCH(Pay_Item_Search_Text,H3625)),MAX(G$4:$G3624)+1,0))),IF(ISNUMBER(Pay_Item_Search_Text),0,IF(ISNUMBER(SEARCH(Pay_Item_Search_Text,H3625)),MAX(G$4:$G3624)+1,0)))</f>
        <v>3621</v>
      </c>
      <c r="H3625" s="1" t="str">
        <f>IF(Table_PayItems[[#This Row],[Description]]="_","_ Unique Item - "&amp;Table_PayItems[[#This Row],[Item]]&amp;" - $"&amp;Table_PayItems[[#This Row],[Unit]],Table_PayItems[[#This Row],[Description]]&amp;" - $"&amp;Table_PayItems[[#This Row],[Unit]])</f>
        <v>Open-Graded Dr Cse, 4 inch - $Syd</v>
      </c>
      <c r="I3625" s="29" t="str">
        <f>IFERROR(VLOOKUP(ROWS($M$5:M3625),Table_PayItems[[Search Key]:[Concentrated Name]],2,FALSE),"")</f>
        <v>Open-Graded Dr Cse, 4 inch - $Syd</v>
      </c>
      <c r="J3625" s="1"/>
      <c r="K3625" s="1"/>
      <c r="L3625" s="22">
        <f>IF(ISNUMBER(SEARCH(Pay_Item_Search_Text_2,M3625)),MAX($L$4:L3624)+1,0)</f>
        <v>0</v>
      </c>
      <c r="M3625" s="1" t="str">
        <f>IFERROR(VLOOKUP(ROWS($M$5:M3625),Table_PayItems[[Search Key]:[Concentrated Name]],2,FALSE),"")</f>
        <v>Open-Graded Dr Cse, 4 inch - $Syd</v>
      </c>
      <c r="N3625" s="1" t="str">
        <f>IFERROR(VLOOKUP(ROWS($M$5:N3625),$L$5:$M$7000,2,FALSE),"")</f>
        <v/>
      </c>
      <c r="O3625" s="1" t="str">
        <f>IFERROR(VLOOKUP(ROWS($O$5:O3625),$K$5:$L$7000,2,FALSE),"")</f>
        <v/>
      </c>
    </row>
    <row r="3626" spans="2:15" ht="15" customHeight="1" x14ac:dyDescent="0.25">
      <c r="B3626" s="178" t="s">
        <v>8136</v>
      </c>
      <c r="C3626" s="178" t="s">
        <v>123</v>
      </c>
      <c r="D3626" s="178" t="s">
        <v>207</v>
      </c>
      <c r="E3626" s="178" t="s">
        <v>6894</v>
      </c>
      <c r="F3626" s="178" t="s">
        <v>17</v>
      </c>
      <c r="G3626" s="1">
        <f>IF(ISNUMBER(Pay_Item_Search_Text),IF(ISNUMBER(IF(FIND(Pay_Item_Search_Text,B3626)=1,1, "FALSE")),MAX(G$4:$G3625)+1,IF(ISNUMBER(Pay_Item_Search_Text),0,IF(ISNUMBER(SEARCH(Pay_Item_Search_Text,H3626)),MAX(G$4:$G3625)+1,0))),IF(ISNUMBER(Pay_Item_Search_Text),0,IF(ISNUMBER(SEARCH(Pay_Item_Search_Text,H3626)),MAX(G$4:$G3625)+1,0)))</f>
        <v>3622</v>
      </c>
      <c r="H3626" s="1" t="str">
        <f>IF(Table_PayItems[[#This Row],[Description]]="_","_ Unique Item - "&amp;Table_PayItems[[#This Row],[Item]]&amp;" - $"&amp;Table_PayItems[[#This Row],[Unit]],Table_PayItems[[#This Row],[Description]]&amp;" - $"&amp;Table_PayItems[[#This Row],[Unit]])</f>
        <v>Open-Graded Dr Cse, 5 inch - $Syd</v>
      </c>
      <c r="I3626" s="29" t="str">
        <f>IFERROR(VLOOKUP(ROWS($M$5:M3626),Table_PayItems[[Search Key]:[Concentrated Name]],2,FALSE),"")</f>
        <v>Open-Graded Dr Cse, 5 inch - $Syd</v>
      </c>
      <c r="J3626" s="1"/>
      <c r="K3626" s="1"/>
      <c r="L3626" s="22">
        <f>IF(ISNUMBER(SEARCH(Pay_Item_Search_Text_2,M3626)),MAX($L$4:L3625)+1,0)</f>
        <v>0</v>
      </c>
      <c r="M3626" s="1" t="str">
        <f>IFERROR(VLOOKUP(ROWS($M$5:M3626),Table_PayItems[[Search Key]:[Concentrated Name]],2,FALSE),"")</f>
        <v>Open-Graded Dr Cse, 5 inch - $Syd</v>
      </c>
      <c r="N3626" s="1" t="str">
        <f>IFERROR(VLOOKUP(ROWS($M$5:N3626),$L$5:$M$7000,2,FALSE),"")</f>
        <v/>
      </c>
      <c r="O3626" s="1" t="str">
        <f>IFERROR(VLOOKUP(ROWS($O$5:O3626),$K$5:$L$7000,2,FALSE),"")</f>
        <v/>
      </c>
    </row>
    <row r="3627" spans="2:15" ht="15" customHeight="1" x14ac:dyDescent="0.25">
      <c r="B3627" s="178" t="s">
        <v>8137</v>
      </c>
      <c r="C3627" s="178" t="s">
        <v>123</v>
      </c>
      <c r="D3627" s="178" t="s">
        <v>208</v>
      </c>
      <c r="E3627" s="178" t="s">
        <v>6894</v>
      </c>
      <c r="F3627" s="178" t="s">
        <v>17</v>
      </c>
      <c r="G3627" s="1">
        <f>IF(ISNUMBER(Pay_Item_Search_Text),IF(ISNUMBER(IF(FIND(Pay_Item_Search_Text,B3627)=1,1, "FALSE")),MAX(G$4:$G3626)+1,IF(ISNUMBER(Pay_Item_Search_Text),0,IF(ISNUMBER(SEARCH(Pay_Item_Search_Text,H3627)),MAX(G$4:$G3626)+1,0))),IF(ISNUMBER(Pay_Item_Search_Text),0,IF(ISNUMBER(SEARCH(Pay_Item_Search_Text,H3627)),MAX(G$4:$G3626)+1,0)))</f>
        <v>3623</v>
      </c>
      <c r="H3627" s="1" t="str">
        <f>IF(Table_PayItems[[#This Row],[Description]]="_","_ Unique Item - "&amp;Table_PayItems[[#This Row],[Item]]&amp;" - $"&amp;Table_PayItems[[#This Row],[Unit]],Table_PayItems[[#This Row],[Description]]&amp;" - $"&amp;Table_PayItems[[#This Row],[Unit]])</f>
        <v>Open-Graded Dr Cse, 6 inch - $Syd</v>
      </c>
      <c r="I3627" s="29" t="str">
        <f>IFERROR(VLOOKUP(ROWS($M$5:M3627),Table_PayItems[[Search Key]:[Concentrated Name]],2,FALSE),"")</f>
        <v>Open-Graded Dr Cse, 6 inch - $Syd</v>
      </c>
      <c r="J3627" s="1"/>
      <c r="K3627" s="1"/>
      <c r="L3627" s="22">
        <f>IF(ISNUMBER(SEARCH(Pay_Item_Search_Text_2,M3627)),MAX($L$4:L3626)+1,0)</f>
        <v>0</v>
      </c>
      <c r="M3627" s="1" t="str">
        <f>IFERROR(VLOOKUP(ROWS($M$5:M3627),Table_PayItems[[Search Key]:[Concentrated Name]],2,FALSE),"")</f>
        <v>Open-Graded Dr Cse, 6 inch - $Syd</v>
      </c>
      <c r="N3627" s="1" t="str">
        <f>IFERROR(VLOOKUP(ROWS($M$5:N3627),$L$5:$M$7000,2,FALSE),"")</f>
        <v/>
      </c>
      <c r="O3627" s="1" t="str">
        <f>IFERROR(VLOOKUP(ROWS($O$5:O3627),$K$5:$L$7000,2,FALSE),"")</f>
        <v/>
      </c>
    </row>
    <row r="3628" spans="2:15" ht="15" customHeight="1" x14ac:dyDescent="0.25">
      <c r="B3628" s="178" t="s">
        <v>8139</v>
      </c>
      <c r="C3628" s="178" t="s">
        <v>112</v>
      </c>
      <c r="D3628" s="178" t="s">
        <v>210</v>
      </c>
      <c r="E3628" s="178" t="s">
        <v>6894</v>
      </c>
      <c r="F3628" s="178" t="s">
        <v>17</v>
      </c>
      <c r="G3628" s="1">
        <f>IF(ISNUMBER(Pay_Item_Search_Text),IF(ISNUMBER(IF(FIND(Pay_Item_Search_Text,B3628)=1,1, "FALSE")),MAX(G$4:$G3627)+1,IF(ISNUMBER(Pay_Item_Search_Text),0,IF(ISNUMBER(SEARCH(Pay_Item_Search_Text,H3628)),MAX(G$4:$G3627)+1,0))),IF(ISNUMBER(Pay_Item_Search_Text),0,IF(ISNUMBER(SEARCH(Pay_Item_Search_Text,H3628)),MAX(G$4:$G3627)+1,0)))</f>
        <v>3624</v>
      </c>
      <c r="H3628" s="1" t="str">
        <f>IF(Table_PayItems[[#This Row],[Description]]="_","_ Unique Item - "&amp;Table_PayItems[[#This Row],[Item]]&amp;" - $"&amp;Table_PayItems[[#This Row],[Unit]],Table_PayItems[[#This Row],[Description]]&amp;" - $"&amp;Table_PayItems[[#This Row],[Unit]])</f>
        <v>Open-Graded Dr Cse, CIP - $Cyd</v>
      </c>
      <c r="I3628" s="29" t="str">
        <f>IFERROR(VLOOKUP(ROWS($M$5:M3628),Table_PayItems[[Search Key]:[Concentrated Name]],2,FALSE),"")</f>
        <v>Open-Graded Dr Cse, CIP - $Cyd</v>
      </c>
      <c r="J3628" s="1"/>
      <c r="K3628" s="1"/>
      <c r="L3628" s="22">
        <f>IF(ISNUMBER(SEARCH(Pay_Item_Search_Text_2,M3628)),MAX($L$4:L3627)+1,0)</f>
        <v>0</v>
      </c>
      <c r="M3628" s="1" t="str">
        <f>IFERROR(VLOOKUP(ROWS($M$5:M3628),Table_PayItems[[Search Key]:[Concentrated Name]],2,FALSE),"")</f>
        <v>Open-Graded Dr Cse, CIP - $Cyd</v>
      </c>
      <c r="N3628" s="1" t="str">
        <f>IFERROR(VLOOKUP(ROWS($M$5:N3628),$L$5:$M$7000,2,FALSE),"")</f>
        <v/>
      </c>
      <c r="O3628" s="1" t="str">
        <f>IFERROR(VLOOKUP(ROWS($O$5:O3628),$K$5:$L$7000,2,FALSE),"")</f>
        <v/>
      </c>
    </row>
    <row r="3629" spans="2:15" ht="15" customHeight="1" x14ac:dyDescent="0.25">
      <c r="B3629" s="178" t="s">
        <v>8138</v>
      </c>
      <c r="C3629" s="178" t="s">
        <v>123</v>
      </c>
      <c r="D3629" s="178" t="s">
        <v>209</v>
      </c>
      <c r="E3629" s="178" t="s">
        <v>6894</v>
      </c>
      <c r="F3629" s="178" t="s">
        <v>17</v>
      </c>
      <c r="G3629" s="1">
        <f>IF(ISNUMBER(Pay_Item_Search_Text),IF(ISNUMBER(IF(FIND(Pay_Item_Search_Text,B3629)=1,1, "FALSE")),MAX(G$4:$G3628)+1,IF(ISNUMBER(Pay_Item_Search_Text),0,IF(ISNUMBER(SEARCH(Pay_Item_Search_Text,H3629)),MAX(G$4:$G3628)+1,0))),IF(ISNUMBER(Pay_Item_Search_Text),0,IF(ISNUMBER(SEARCH(Pay_Item_Search_Text,H3629)),MAX(G$4:$G3628)+1,0)))</f>
        <v>3625</v>
      </c>
      <c r="H3629" s="1" t="str">
        <f>IF(Table_PayItems[[#This Row],[Description]]="_","_ Unique Item - "&amp;Table_PayItems[[#This Row],[Item]]&amp;" - $"&amp;Table_PayItems[[#This Row],[Unit]],Table_PayItems[[#This Row],[Description]]&amp;" - $"&amp;Table_PayItems[[#This Row],[Unit]])</f>
        <v>Open-Graded Dr Cse, Shld - $Syd</v>
      </c>
      <c r="I3629" s="29" t="str">
        <f>IFERROR(VLOOKUP(ROWS($M$5:M3629),Table_PayItems[[Search Key]:[Concentrated Name]],2,FALSE),"")</f>
        <v>Open-Graded Dr Cse, Shld - $Syd</v>
      </c>
      <c r="J3629" s="1"/>
      <c r="K3629" s="1"/>
      <c r="L3629" s="22">
        <f>IF(ISNUMBER(SEARCH(Pay_Item_Search_Text_2,M3629)),MAX($L$4:L3628)+1,0)</f>
        <v>0</v>
      </c>
      <c r="M3629" s="1" t="str">
        <f>IFERROR(VLOOKUP(ROWS($M$5:M3629),Table_PayItems[[Search Key]:[Concentrated Name]],2,FALSE),"")</f>
        <v>Open-Graded Dr Cse, Shld - $Syd</v>
      </c>
      <c r="N3629" s="1" t="str">
        <f>IFERROR(VLOOKUP(ROWS($M$5:N3629),$L$5:$M$7000,2,FALSE),"")</f>
        <v/>
      </c>
      <c r="O3629" s="1" t="str">
        <f>IFERROR(VLOOKUP(ROWS($O$5:O3629),$K$5:$L$7000,2,FALSE),"")</f>
        <v/>
      </c>
    </row>
    <row r="3630" spans="2:15" ht="15" customHeight="1" x14ac:dyDescent="0.25">
      <c r="B3630" s="178" t="s">
        <v>12966</v>
      </c>
      <c r="C3630" s="178" t="s">
        <v>88</v>
      </c>
      <c r="D3630" s="178" t="s">
        <v>4268</v>
      </c>
      <c r="E3630" s="178" t="s">
        <v>6993</v>
      </c>
      <c r="F3630" s="178" t="s">
        <v>17</v>
      </c>
      <c r="G3630" s="1">
        <f>IF(ISNUMBER(Pay_Item_Search_Text),IF(ISNUMBER(IF(FIND(Pay_Item_Search_Text,B3630)=1,1, "FALSE")),MAX(G$4:$G3629)+1,IF(ISNUMBER(Pay_Item_Search_Text),0,IF(ISNUMBER(SEARCH(Pay_Item_Search_Text,H3630)),MAX(G$4:$G3629)+1,0))),IF(ISNUMBER(Pay_Item_Search_Text),0,IF(ISNUMBER(SEARCH(Pay_Item_Search_Text,H3630)),MAX(G$4:$G3629)+1,0)))</f>
        <v>3626</v>
      </c>
      <c r="H3630" s="1" t="str">
        <f>IF(Table_PayItems[[#This Row],[Description]]="_","_ Unique Item - "&amp;Table_PayItems[[#This Row],[Item]]&amp;" - $"&amp;Table_PayItems[[#This Row],[Unit]],Table_PayItems[[#This Row],[Description]]&amp;" - $"&amp;Table_PayItems[[#This Row],[Unit]])</f>
        <v>Ostrya virginiana, 1 1/2 inch - $Ea</v>
      </c>
      <c r="I3630" s="29" t="str">
        <f>IFERROR(VLOOKUP(ROWS($M$5:M3630),Table_PayItems[[Search Key]:[Concentrated Name]],2,FALSE),"")</f>
        <v>Ostrya virginiana, 1 1/2 inch - $Ea</v>
      </c>
      <c r="J3630" s="1"/>
      <c r="K3630" s="1"/>
      <c r="L3630" s="22">
        <f>IF(ISNUMBER(SEARCH(Pay_Item_Search_Text_2,M3630)),MAX($L$4:L3629)+1,0)</f>
        <v>0</v>
      </c>
      <c r="M3630" s="1" t="str">
        <f>IFERROR(VLOOKUP(ROWS($M$5:M3630),Table_PayItems[[Search Key]:[Concentrated Name]],2,FALSE),"")</f>
        <v>Ostrya virginiana, 1 1/2 inch - $Ea</v>
      </c>
      <c r="N3630" s="1" t="str">
        <f>IFERROR(VLOOKUP(ROWS($M$5:N3630),$L$5:$M$7000,2,FALSE),"")</f>
        <v/>
      </c>
      <c r="O3630" s="1" t="str">
        <f>IFERROR(VLOOKUP(ROWS($O$5:O3630),$K$5:$L$7000,2,FALSE),"")</f>
        <v/>
      </c>
    </row>
    <row r="3631" spans="2:15" ht="15" customHeight="1" x14ac:dyDescent="0.25">
      <c r="B3631" s="178" t="s">
        <v>12967</v>
      </c>
      <c r="C3631" s="178" t="s">
        <v>88</v>
      </c>
      <c r="D3631" s="178" t="s">
        <v>4269</v>
      </c>
      <c r="E3631" s="178" t="s">
        <v>6993</v>
      </c>
      <c r="F3631" s="178" t="s">
        <v>17</v>
      </c>
      <c r="G3631" s="1">
        <f>IF(ISNUMBER(Pay_Item_Search_Text),IF(ISNUMBER(IF(FIND(Pay_Item_Search_Text,B3631)=1,1, "FALSE")),MAX(G$4:$G3630)+1,IF(ISNUMBER(Pay_Item_Search_Text),0,IF(ISNUMBER(SEARCH(Pay_Item_Search_Text,H3631)),MAX(G$4:$G3630)+1,0))),IF(ISNUMBER(Pay_Item_Search_Text),0,IF(ISNUMBER(SEARCH(Pay_Item_Search_Text,H3631)),MAX(G$4:$G3630)+1,0)))</f>
        <v>3627</v>
      </c>
      <c r="H3631" s="1" t="str">
        <f>IF(Table_PayItems[[#This Row],[Description]]="_","_ Unique Item - "&amp;Table_PayItems[[#This Row],[Item]]&amp;" - $"&amp;Table_PayItems[[#This Row],[Unit]],Table_PayItems[[#This Row],[Description]]&amp;" - $"&amp;Table_PayItems[[#This Row],[Unit]])</f>
        <v>Ostrya virginiana, 1 3/4 inch - $Ea</v>
      </c>
      <c r="I3631" s="29" t="str">
        <f>IFERROR(VLOOKUP(ROWS($M$5:M3631),Table_PayItems[[Search Key]:[Concentrated Name]],2,FALSE),"")</f>
        <v>Ostrya virginiana, 1 3/4 inch - $Ea</v>
      </c>
      <c r="J3631" s="1"/>
      <c r="K3631" s="1"/>
      <c r="L3631" s="22">
        <f>IF(ISNUMBER(SEARCH(Pay_Item_Search_Text_2,M3631)),MAX($L$4:L3630)+1,0)</f>
        <v>0</v>
      </c>
      <c r="M3631" s="1" t="str">
        <f>IFERROR(VLOOKUP(ROWS($M$5:M3631),Table_PayItems[[Search Key]:[Concentrated Name]],2,FALSE),"")</f>
        <v>Ostrya virginiana, 1 3/4 inch - $Ea</v>
      </c>
      <c r="N3631" s="1" t="str">
        <f>IFERROR(VLOOKUP(ROWS($M$5:N3631),$L$5:$M$7000,2,FALSE),"")</f>
        <v/>
      </c>
      <c r="O3631" s="1" t="str">
        <f>IFERROR(VLOOKUP(ROWS($O$5:O3631),$K$5:$L$7000,2,FALSE),"")</f>
        <v/>
      </c>
    </row>
    <row r="3632" spans="2:15" ht="15" customHeight="1" x14ac:dyDescent="0.25">
      <c r="B3632" s="178" t="s">
        <v>12968</v>
      </c>
      <c r="C3632" s="178" t="s">
        <v>88</v>
      </c>
      <c r="D3632" s="178" t="s">
        <v>4270</v>
      </c>
      <c r="E3632" s="178" t="s">
        <v>6993</v>
      </c>
      <c r="F3632" s="178" t="s">
        <v>17</v>
      </c>
      <c r="G3632" s="1">
        <f>IF(ISNUMBER(Pay_Item_Search_Text),IF(ISNUMBER(IF(FIND(Pay_Item_Search_Text,B3632)=1,1, "FALSE")),MAX(G$4:$G3631)+1,IF(ISNUMBER(Pay_Item_Search_Text),0,IF(ISNUMBER(SEARCH(Pay_Item_Search_Text,H3632)),MAX(G$4:$G3631)+1,0))),IF(ISNUMBER(Pay_Item_Search_Text),0,IF(ISNUMBER(SEARCH(Pay_Item_Search_Text,H3632)),MAX(G$4:$G3631)+1,0)))</f>
        <v>3628</v>
      </c>
      <c r="H3632" s="1" t="str">
        <f>IF(Table_PayItems[[#This Row],[Description]]="_","_ Unique Item - "&amp;Table_PayItems[[#This Row],[Item]]&amp;" - $"&amp;Table_PayItems[[#This Row],[Unit]],Table_PayItems[[#This Row],[Description]]&amp;" - $"&amp;Table_PayItems[[#This Row],[Unit]])</f>
        <v>Ostrya virginiana, 2 inch - $Ea</v>
      </c>
      <c r="I3632" s="29" t="str">
        <f>IFERROR(VLOOKUP(ROWS($M$5:M3632),Table_PayItems[[Search Key]:[Concentrated Name]],2,FALSE),"")</f>
        <v>Ostrya virginiana, 2 inch - $Ea</v>
      </c>
      <c r="J3632" s="1"/>
      <c r="K3632" s="1"/>
      <c r="L3632" s="22">
        <f>IF(ISNUMBER(SEARCH(Pay_Item_Search_Text_2,M3632)),MAX($L$4:L3631)+1,0)</f>
        <v>0</v>
      </c>
      <c r="M3632" s="1" t="str">
        <f>IFERROR(VLOOKUP(ROWS($M$5:M3632),Table_PayItems[[Search Key]:[Concentrated Name]],2,FALSE),"")</f>
        <v>Ostrya virginiana, 2 inch - $Ea</v>
      </c>
      <c r="N3632" s="1" t="str">
        <f>IFERROR(VLOOKUP(ROWS($M$5:N3632),$L$5:$M$7000,2,FALSE),"")</f>
        <v/>
      </c>
      <c r="O3632" s="1" t="str">
        <f>IFERROR(VLOOKUP(ROWS($O$5:O3632),$K$5:$L$7000,2,FALSE),"")</f>
        <v/>
      </c>
    </row>
    <row r="3633" spans="2:15" ht="15" customHeight="1" x14ac:dyDescent="0.25">
      <c r="B3633" s="178" t="s">
        <v>8936</v>
      </c>
      <c r="C3633" s="178" t="s">
        <v>88</v>
      </c>
      <c r="D3633" s="178" t="s">
        <v>990</v>
      </c>
      <c r="E3633" s="178" t="s">
        <v>991</v>
      </c>
      <c r="F3633" s="178" t="s">
        <v>17</v>
      </c>
      <c r="G3633" s="1">
        <f>IF(ISNUMBER(Pay_Item_Search_Text),IF(ISNUMBER(IF(FIND(Pay_Item_Search_Text,B3633)=1,1, "FALSE")),MAX(G$4:$G3632)+1,IF(ISNUMBER(Pay_Item_Search_Text),0,IF(ISNUMBER(SEARCH(Pay_Item_Search_Text,H3633)),MAX(G$4:$G3632)+1,0))),IF(ISNUMBER(Pay_Item_Search_Text),0,IF(ISNUMBER(SEARCH(Pay_Item_Search_Text,H3633)),MAX(G$4:$G3632)+1,0)))</f>
        <v>3629</v>
      </c>
      <c r="H3633" s="1" t="str">
        <f>IF(Table_PayItems[[#This Row],[Description]]="_","_ Unique Item - "&amp;Table_PayItems[[#This Row],[Item]]&amp;" - $"&amp;Table_PayItems[[#This Row],[Unit]],Table_PayItems[[#This Row],[Description]]&amp;" - $"&amp;Table_PayItems[[#This Row],[Unit]])</f>
        <v>Outfall Label - $Ea</v>
      </c>
      <c r="I3633" s="29" t="str">
        <f>IFERROR(VLOOKUP(ROWS($M$5:M3633),Table_PayItems[[Search Key]:[Concentrated Name]],2,FALSE),"")</f>
        <v>Outfall Label - $Ea</v>
      </c>
      <c r="J3633" s="1"/>
      <c r="K3633" s="1"/>
      <c r="L3633" s="22">
        <f>IF(ISNUMBER(SEARCH(Pay_Item_Search_Text_2,M3633)),MAX($L$4:L3632)+1,0)</f>
        <v>0</v>
      </c>
      <c r="M3633" s="1" t="str">
        <f>IFERROR(VLOOKUP(ROWS($M$5:M3633),Table_PayItems[[Search Key]:[Concentrated Name]],2,FALSE),"")</f>
        <v>Outfall Label - $Ea</v>
      </c>
      <c r="N3633" s="1" t="str">
        <f>IFERROR(VLOOKUP(ROWS($M$5:N3633),$L$5:$M$7000,2,FALSE),"")</f>
        <v/>
      </c>
      <c r="O3633" s="1" t="str">
        <f>IFERROR(VLOOKUP(ROWS($O$5:O3633),$K$5:$L$7000,2,FALSE),"")</f>
        <v/>
      </c>
    </row>
    <row r="3634" spans="2:15" ht="15" customHeight="1" x14ac:dyDescent="0.25">
      <c r="B3634" s="178" t="s">
        <v>10494</v>
      </c>
      <c r="C3634" s="178" t="s">
        <v>2519</v>
      </c>
      <c r="D3634" s="178" t="s">
        <v>2520</v>
      </c>
      <c r="E3634" s="178" t="s">
        <v>2521</v>
      </c>
      <c r="F3634" s="178" t="s">
        <v>17</v>
      </c>
      <c r="G3634" s="1">
        <f>IF(ISNUMBER(Pay_Item_Search_Text),IF(ISNUMBER(IF(FIND(Pay_Item_Search_Text,B3634)=1,1, "FALSE")),MAX(G$4:$G3633)+1,IF(ISNUMBER(Pay_Item_Search_Text),0,IF(ISNUMBER(SEARCH(Pay_Item_Search_Text,H3634)),MAX(G$4:$G3633)+1,0))),IF(ISNUMBER(Pay_Item_Search_Text),0,IF(ISNUMBER(SEARCH(Pay_Item_Search_Text,H3634)),MAX(G$4:$G3633)+1,0)))</f>
        <v>3630</v>
      </c>
      <c r="H3634" s="1" t="str">
        <f>IF(Table_PayItems[[#This Row],[Description]]="_","_ Unique Item - "&amp;Table_PayItems[[#This Row],[Item]]&amp;" - $"&amp;Table_PayItems[[#This Row],[Unit]],Table_PayItems[[#This Row],[Description]]&amp;" - $"&amp;Table_PayItems[[#This Row],[Unit]])</f>
        <v>Overband Crack Fill, Lane - $Lnmi</v>
      </c>
      <c r="I3634" s="29" t="str">
        <f>IFERROR(VLOOKUP(ROWS($M$5:M3634),Table_PayItems[[Search Key]:[Concentrated Name]],2,FALSE),"")</f>
        <v>Overband Crack Fill, Lane - $Lnmi</v>
      </c>
      <c r="J3634" s="1"/>
      <c r="K3634" s="1"/>
      <c r="L3634" s="22">
        <f>IF(ISNUMBER(SEARCH(Pay_Item_Search_Text_2,M3634)),MAX($L$4:L3633)+1,0)</f>
        <v>0</v>
      </c>
      <c r="M3634" s="1" t="str">
        <f>IFERROR(VLOOKUP(ROWS($M$5:M3634),Table_PayItems[[Search Key]:[Concentrated Name]],2,FALSE),"")</f>
        <v>Overband Crack Fill, Lane - $Lnmi</v>
      </c>
      <c r="N3634" s="1" t="str">
        <f>IFERROR(VLOOKUP(ROWS($M$5:N3634),$L$5:$M$7000,2,FALSE),"")</f>
        <v/>
      </c>
      <c r="O3634" s="1" t="str">
        <f>IFERROR(VLOOKUP(ROWS($O$5:O3634),$K$5:$L$7000,2,FALSE),"")</f>
        <v/>
      </c>
    </row>
    <row r="3635" spans="2:15" ht="15" customHeight="1" x14ac:dyDescent="0.25">
      <c r="B3635" s="178" t="s">
        <v>10495</v>
      </c>
      <c r="C3635" s="178" t="s">
        <v>2519</v>
      </c>
      <c r="D3635" s="178" t="s">
        <v>2522</v>
      </c>
      <c r="E3635" s="178" t="s">
        <v>2521</v>
      </c>
      <c r="F3635" s="178" t="s">
        <v>17</v>
      </c>
      <c r="G3635" s="1">
        <f>IF(ISNUMBER(Pay_Item_Search_Text),IF(ISNUMBER(IF(FIND(Pay_Item_Search_Text,B3635)=1,1, "FALSE")),MAX(G$4:$G3634)+1,IF(ISNUMBER(Pay_Item_Search_Text),0,IF(ISNUMBER(SEARCH(Pay_Item_Search_Text,H3635)),MAX(G$4:$G3634)+1,0))),IF(ISNUMBER(Pay_Item_Search_Text),0,IF(ISNUMBER(SEARCH(Pay_Item_Search_Text,H3635)),MAX(G$4:$G3634)+1,0)))</f>
        <v>3631</v>
      </c>
      <c r="H3635" s="1" t="str">
        <f>IF(Table_PayItems[[#This Row],[Description]]="_","_ Unique Item - "&amp;Table_PayItems[[#This Row],[Item]]&amp;" - $"&amp;Table_PayItems[[#This Row],[Unit]],Table_PayItems[[#This Row],[Description]]&amp;" - $"&amp;Table_PayItems[[#This Row],[Unit]])</f>
        <v>Overband Crack Fill, Ramp - $Lnmi</v>
      </c>
      <c r="I3635" s="29" t="str">
        <f>IFERROR(VLOOKUP(ROWS($M$5:M3635),Table_PayItems[[Search Key]:[Concentrated Name]],2,FALSE),"")</f>
        <v>Overband Crack Fill, Ramp - $Lnmi</v>
      </c>
      <c r="J3635" s="1"/>
      <c r="K3635" s="1"/>
      <c r="L3635" s="22">
        <f>IF(ISNUMBER(SEARCH(Pay_Item_Search_Text_2,M3635)),MAX($L$4:L3634)+1,0)</f>
        <v>0</v>
      </c>
      <c r="M3635" s="1" t="str">
        <f>IFERROR(VLOOKUP(ROWS($M$5:M3635),Table_PayItems[[Search Key]:[Concentrated Name]],2,FALSE),"")</f>
        <v>Overband Crack Fill, Ramp - $Lnmi</v>
      </c>
      <c r="N3635" s="1" t="str">
        <f>IFERROR(VLOOKUP(ROWS($M$5:N3635),$L$5:$M$7000,2,FALSE),"")</f>
        <v/>
      </c>
      <c r="O3635" s="1" t="str">
        <f>IFERROR(VLOOKUP(ROWS($O$5:O3635),$K$5:$L$7000,2,FALSE),"")</f>
        <v/>
      </c>
    </row>
    <row r="3636" spans="2:15" ht="15" customHeight="1" x14ac:dyDescent="0.25">
      <c r="B3636" s="178" t="s">
        <v>11510</v>
      </c>
      <c r="C3636" s="178" t="s">
        <v>88</v>
      </c>
      <c r="D3636" s="178" t="s">
        <v>3428</v>
      </c>
      <c r="E3636" s="178" t="s">
        <v>6946</v>
      </c>
      <c r="F3636" s="178" t="s">
        <v>17</v>
      </c>
      <c r="G3636" s="1">
        <f>IF(ISNUMBER(Pay_Item_Search_Text),IF(ISNUMBER(IF(FIND(Pay_Item_Search_Text,B3636)=1,1, "FALSE")),MAX(G$4:$G3635)+1,IF(ISNUMBER(Pay_Item_Search_Text),0,IF(ISNUMBER(SEARCH(Pay_Item_Search_Text,H3636)),MAX(G$4:$G3635)+1,0))),IF(ISNUMBER(Pay_Item_Search_Text),0,IF(ISNUMBER(SEARCH(Pay_Item_Search_Text,H3636)),MAX(G$4:$G3635)+1,0)))</f>
        <v>3632</v>
      </c>
      <c r="H3636" s="1" t="str">
        <f>IF(Table_PayItems[[#This Row],[Description]]="_","_ Unique Item - "&amp;Table_PayItems[[#This Row],[Item]]&amp;" - $"&amp;Table_PayItems[[#This Row],[Unit]],Table_PayItems[[#This Row],[Description]]&amp;" - $"&amp;Table_PayItems[[#This Row],[Unit]])</f>
        <v>Overhead Lane Assignment Structure - $Ea</v>
      </c>
      <c r="I3636" s="29" t="str">
        <f>IFERROR(VLOOKUP(ROWS($M$5:M3636),Table_PayItems[[Search Key]:[Concentrated Name]],2,FALSE),"")</f>
        <v>Overhead Lane Assignment Structure - $Ea</v>
      </c>
      <c r="J3636" s="1"/>
      <c r="K3636" s="1"/>
      <c r="L3636" s="22">
        <f>IF(ISNUMBER(SEARCH(Pay_Item_Search_Text_2,M3636)),MAX($L$4:L3635)+1,0)</f>
        <v>0</v>
      </c>
      <c r="M3636" s="1" t="str">
        <f>IFERROR(VLOOKUP(ROWS($M$5:M3636),Table_PayItems[[Search Key]:[Concentrated Name]],2,FALSE),"")</f>
        <v>Overhead Lane Assignment Structure - $Ea</v>
      </c>
      <c r="N3636" s="1" t="str">
        <f>IFERROR(VLOOKUP(ROWS($M$5:N3636),$L$5:$M$7000,2,FALSE),"")</f>
        <v/>
      </c>
      <c r="O3636" s="1" t="str">
        <f>IFERROR(VLOOKUP(ROWS($O$5:O3636),$K$5:$L$7000,2,FALSE),"")</f>
        <v/>
      </c>
    </row>
    <row r="3637" spans="2:15" ht="15" customHeight="1" x14ac:dyDescent="0.25">
      <c r="B3637" s="178" t="s">
        <v>12969</v>
      </c>
      <c r="C3637" s="178" t="s">
        <v>88</v>
      </c>
      <c r="D3637" s="178" t="s">
        <v>4271</v>
      </c>
      <c r="E3637" s="178" t="s">
        <v>6993</v>
      </c>
      <c r="F3637" s="178" t="s">
        <v>17</v>
      </c>
      <c r="G3637" s="1">
        <f>IF(ISNUMBER(Pay_Item_Search_Text),IF(ISNUMBER(IF(FIND(Pay_Item_Search_Text,B3637)=1,1, "FALSE")),MAX(G$4:$G3636)+1,IF(ISNUMBER(Pay_Item_Search_Text),0,IF(ISNUMBER(SEARCH(Pay_Item_Search_Text,H3637)),MAX(G$4:$G3636)+1,0))),IF(ISNUMBER(Pay_Item_Search_Text),0,IF(ISNUMBER(SEARCH(Pay_Item_Search_Text,H3637)),MAX(G$4:$G3636)+1,0)))</f>
        <v>3633</v>
      </c>
      <c r="H3637" s="1" t="str">
        <f>IF(Table_PayItems[[#This Row],[Description]]="_","_ Unique Item - "&amp;Table_PayItems[[#This Row],[Item]]&amp;" - $"&amp;Table_PayItems[[#This Row],[Unit]],Table_PayItems[[#This Row],[Description]]&amp;" - $"&amp;Table_PayItems[[#This Row],[Unit]])</f>
        <v>Pachysandra terminalis, 1 inch pot - $Ea</v>
      </c>
      <c r="I3637" s="29" t="str">
        <f>IFERROR(VLOOKUP(ROWS($M$5:M3637),Table_PayItems[[Search Key]:[Concentrated Name]],2,FALSE),"")</f>
        <v>Pachysandra terminalis, 1 inch pot - $Ea</v>
      </c>
      <c r="J3637" s="1"/>
      <c r="K3637" s="1"/>
      <c r="L3637" s="22">
        <f>IF(ISNUMBER(SEARCH(Pay_Item_Search_Text_2,M3637)),MAX($L$4:L3636)+1,0)</f>
        <v>0</v>
      </c>
      <c r="M3637" s="1" t="str">
        <f>IFERROR(VLOOKUP(ROWS($M$5:M3637),Table_PayItems[[Search Key]:[Concentrated Name]],2,FALSE),"")</f>
        <v>Pachysandra terminalis, 1 inch pot - $Ea</v>
      </c>
      <c r="N3637" s="1" t="str">
        <f>IFERROR(VLOOKUP(ROWS($M$5:N3637),$L$5:$M$7000,2,FALSE),"")</f>
        <v/>
      </c>
      <c r="O3637" s="1" t="str">
        <f>IFERROR(VLOOKUP(ROWS($O$5:O3637),$K$5:$L$7000,2,FALSE),"")</f>
        <v/>
      </c>
    </row>
    <row r="3638" spans="2:15" ht="15" customHeight="1" x14ac:dyDescent="0.25">
      <c r="B3638" s="178" t="s">
        <v>12970</v>
      </c>
      <c r="C3638" s="178" t="s">
        <v>88</v>
      </c>
      <c r="D3638" s="178" t="s">
        <v>4272</v>
      </c>
      <c r="E3638" s="178" t="s">
        <v>6993</v>
      </c>
      <c r="F3638" s="178" t="s">
        <v>17</v>
      </c>
      <c r="G3638" s="1">
        <f>IF(ISNUMBER(Pay_Item_Search_Text),IF(ISNUMBER(IF(FIND(Pay_Item_Search_Text,B3638)=1,1, "FALSE")),MAX(G$4:$G3637)+1,IF(ISNUMBER(Pay_Item_Search_Text),0,IF(ISNUMBER(SEARCH(Pay_Item_Search_Text,H3638)),MAX(G$4:$G3637)+1,0))),IF(ISNUMBER(Pay_Item_Search_Text),0,IF(ISNUMBER(SEARCH(Pay_Item_Search_Text,H3638)),MAX(G$4:$G3637)+1,0)))</f>
        <v>3634</v>
      </c>
      <c r="H3638" s="1" t="str">
        <f>IF(Table_PayItems[[#This Row],[Description]]="_","_ Unique Item - "&amp;Table_PayItems[[#This Row],[Item]]&amp;" - $"&amp;Table_PayItems[[#This Row],[Unit]],Table_PayItems[[#This Row],[Description]]&amp;" - $"&amp;Table_PayItems[[#This Row],[Unit]])</f>
        <v>Pachysandra terminalis, 2 inch pot - $Ea</v>
      </c>
      <c r="I3638" s="29" t="str">
        <f>IFERROR(VLOOKUP(ROWS($M$5:M3638),Table_PayItems[[Search Key]:[Concentrated Name]],2,FALSE),"")</f>
        <v>Pachysandra terminalis, 2 inch pot - $Ea</v>
      </c>
      <c r="J3638" s="1"/>
      <c r="K3638" s="1"/>
      <c r="L3638" s="22">
        <f>IF(ISNUMBER(SEARCH(Pay_Item_Search_Text_2,M3638)),MAX($L$4:L3637)+1,0)</f>
        <v>0</v>
      </c>
      <c r="M3638" s="1" t="str">
        <f>IFERROR(VLOOKUP(ROWS($M$5:M3638),Table_PayItems[[Search Key]:[Concentrated Name]],2,FALSE),"")</f>
        <v>Pachysandra terminalis, 2 inch pot - $Ea</v>
      </c>
      <c r="N3638" s="1" t="str">
        <f>IFERROR(VLOOKUP(ROWS($M$5:N3638),$L$5:$M$7000,2,FALSE),"")</f>
        <v/>
      </c>
      <c r="O3638" s="1" t="str">
        <f>IFERROR(VLOOKUP(ROWS($O$5:O3638),$K$5:$L$7000,2,FALSE),"")</f>
        <v/>
      </c>
    </row>
    <row r="3639" spans="2:15" ht="15" customHeight="1" x14ac:dyDescent="0.25">
      <c r="B3639" s="178" t="s">
        <v>12971</v>
      </c>
      <c r="C3639" s="178" t="s">
        <v>88</v>
      </c>
      <c r="D3639" s="178" t="s">
        <v>4273</v>
      </c>
      <c r="E3639" s="178" t="s">
        <v>6993</v>
      </c>
      <c r="F3639" s="178" t="s">
        <v>17</v>
      </c>
      <c r="G3639" s="1">
        <f>IF(ISNUMBER(Pay_Item_Search_Text),IF(ISNUMBER(IF(FIND(Pay_Item_Search_Text,B3639)=1,1, "FALSE")),MAX(G$4:$G3638)+1,IF(ISNUMBER(Pay_Item_Search_Text),0,IF(ISNUMBER(SEARCH(Pay_Item_Search_Text,H3639)),MAX(G$4:$G3638)+1,0))),IF(ISNUMBER(Pay_Item_Search_Text),0,IF(ISNUMBER(SEARCH(Pay_Item_Search_Text,H3639)),MAX(G$4:$G3638)+1,0)))</f>
        <v>3635</v>
      </c>
      <c r="H3639" s="1" t="str">
        <f>IF(Table_PayItems[[#This Row],[Description]]="_","_ Unique Item - "&amp;Table_PayItems[[#This Row],[Item]]&amp;" - $"&amp;Table_PayItems[[#This Row],[Unit]],Table_PayItems[[#This Row],[Description]]&amp;" - $"&amp;Table_PayItems[[#This Row],[Unit]])</f>
        <v>Pachysandra terminalis, 3 inch pot - $Ea</v>
      </c>
      <c r="I3639" s="29" t="str">
        <f>IFERROR(VLOOKUP(ROWS($M$5:M3639),Table_PayItems[[Search Key]:[Concentrated Name]],2,FALSE),"")</f>
        <v>Pachysandra terminalis, 3 inch pot - $Ea</v>
      </c>
      <c r="J3639" s="1"/>
      <c r="K3639" s="1"/>
      <c r="L3639" s="22">
        <f>IF(ISNUMBER(SEARCH(Pay_Item_Search_Text_2,M3639)),MAX($L$4:L3638)+1,0)</f>
        <v>0</v>
      </c>
      <c r="M3639" s="1" t="str">
        <f>IFERROR(VLOOKUP(ROWS($M$5:M3639),Table_PayItems[[Search Key]:[Concentrated Name]],2,FALSE),"")</f>
        <v>Pachysandra terminalis, 3 inch pot - $Ea</v>
      </c>
      <c r="N3639" s="1" t="str">
        <f>IFERROR(VLOOKUP(ROWS($M$5:N3639),$L$5:$M$7000,2,FALSE),"")</f>
        <v/>
      </c>
      <c r="O3639" s="1" t="str">
        <f>IFERROR(VLOOKUP(ROWS($O$5:O3639),$K$5:$L$7000,2,FALSE),"")</f>
        <v/>
      </c>
    </row>
    <row r="3640" spans="2:15" ht="15" customHeight="1" x14ac:dyDescent="0.25">
      <c r="B3640" s="178" t="s">
        <v>12972</v>
      </c>
      <c r="C3640" s="178" t="s">
        <v>88</v>
      </c>
      <c r="D3640" s="178" t="s">
        <v>7533</v>
      </c>
      <c r="E3640" s="178" t="s">
        <v>6993</v>
      </c>
      <c r="F3640" s="178" t="s">
        <v>17</v>
      </c>
      <c r="G3640" s="1">
        <f>IF(ISNUMBER(Pay_Item_Search_Text),IF(ISNUMBER(IF(FIND(Pay_Item_Search_Text,B3640)=1,1, "FALSE")),MAX(G$4:$G3639)+1,IF(ISNUMBER(Pay_Item_Search_Text),0,IF(ISNUMBER(SEARCH(Pay_Item_Search_Text,H3640)),MAX(G$4:$G3639)+1,0))),IF(ISNUMBER(Pay_Item_Search_Text),0,IF(ISNUMBER(SEARCH(Pay_Item_Search_Text,H3640)),MAX(G$4:$G3639)+1,0)))</f>
        <v>3636</v>
      </c>
      <c r="H3640" s="1" t="str">
        <f>IF(Table_PayItems[[#This Row],[Description]]="_","_ Unique Item - "&amp;Table_PayItems[[#This Row],[Item]]&amp;" - $"&amp;Table_PayItems[[#This Row],[Unit]],Table_PayItems[[#This Row],[Description]]&amp;" - $"&amp;Table_PayItems[[#This Row],[Unit]])</f>
        <v>Panicum virgatum Cloud Nine, #1 cont. - $Ea</v>
      </c>
      <c r="I3640" s="29" t="str">
        <f>IFERROR(VLOOKUP(ROWS($M$5:M3640),Table_PayItems[[Search Key]:[Concentrated Name]],2,FALSE),"")</f>
        <v>Panicum virgatum Cloud Nine, #1 cont. - $Ea</v>
      </c>
      <c r="J3640" s="1"/>
      <c r="K3640" s="1"/>
      <c r="L3640" s="22">
        <f>IF(ISNUMBER(SEARCH(Pay_Item_Search_Text_2,M3640)),MAX($L$4:L3639)+1,0)</f>
        <v>0</v>
      </c>
      <c r="M3640" s="1" t="str">
        <f>IFERROR(VLOOKUP(ROWS($M$5:M3640),Table_PayItems[[Search Key]:[Concentrated Name]],2,FALSE),"")</f>
        <v>Panicum virgatum Cloud Nine, #1 cont. - $Ea</v>
      </c>
      <c r="N3640" s="1" t="str">
        <f>IFERROR(VLOOKUP(ROWS($M$5:N3640),$L$5:$M$7000,2,FALSE),"")</f>
        <v/>
      </c>
      <c r="O3640" s="1" t="str">
        <f>IFERROR(VLOOKUP(ROWS($O$5:O3640),$K$5:$L$7000,2,FALSE),"")</f>
        <v/>
      </c>
    </row>
    <row r="3641" spans="2:15" ht="15" customHeight="1" x14ac:dyDescent="0.25">
      <c r="B3641" s="178" t="s">
        <v>12973</v>
      </c>
      <c r="C3641" s="178" t="s">
        <v>88</v>
      </c>
      <c r="D3641" s="178" t="s">
        <v>7534</v>
      </c>
      <c r="E3641" s="178" t="s">
        <v>6993</v>
      </c>
      <c r="F3641" s="178" t="s">
        <v>17</v>
      </c>
      <c r="G3641" s="1">
        <f>IF(ISNUMBER(Pay_Item_Search_Text),IF(ISNUMBER(IF(FIND(Pay_Item_Search_Text,B3641)=1,1, "FALSE")),MAX(G$4:$G3640)+1,IF(ISNUMBER(Pay_Item_Search_Text),0,IF(ISNUMBER(SEARCH(Pay_Item_Search_Text,H3641)),MAX(G$4:$G3640)+1,0))),IF(ISNUMBER(Pay_Item_Search_Text),0,IF(ISNUMBER(SEARCH(Pay_Item_Search_Text,H3641)),MAX(G$4:$G3640)+1,0)))</f>
        <v>3637</v>
      </c>
      <c r="H3641" s="1" t="str">
        <f>IF(Table_PayItems[[#This Row],[Description]]="_","_ Unique Item - "&amp;Table_PayItems[[#This Row],[Item]]&amp;" - $"&amp;Table_PayItems[[#This Row],[Unit]],Table_PayItems[[#This Row],[Description]]&amp;" - $"&amp;Table_PayItems[[#This Row],[Unit]])</f>
        <v>Panicum virgatum Cloud Nine, #2 cont. - $Ea</v>
      </c>
      <c r="I3641" s="29" t="str">
        <f>IFERROR(VLOOKUP(ROWS($M$5:M3641),Table_PayItems[[Search Key]:[Concentrated Name]],2,FALSE),"")</f>
        <v>Panicum virgatum Cloud Nine, #2 cont. - $Ea</v>
      </c>
      <c r="J3641" s="1"/>
      <c r="K3641" s="1"/>
      <c r="L3641" s="22">
        <f>IF(ISNUMBER(SEARCH(Pay_Item_Search_Text_2,M3641)),MAX($L$4:L3640)+1,0)</f>
        <v>0</v>
      </c>
      <c r="M3641" s="1" t="str">
        <f>IFERROR(VLOOKUP(ROWS($M$5:M3641),Table_PayItems[[Search Key]:[Concentrated Name]],2,FALSE),"")</f>
        <v>Panicum virgatum Cloud Nine, #2 cont. - $Ea</v>
      </c>
      <c r="N3641" s="1" t="str">
        <f>IFERROR(VLOOKUP(ROWS($M$5:N3641),$L$5:$M$7000,2,FALSE),"")</f>
        <v/>
      </c>
      <c r="O3641" s="1" t="str">
        <f>IFERROR(VLOOKUP(ROWS($O$5:O3641),$K$5:$L$7000,2,FALSE),"")</f>
        <v/>
      </c>
    </row>
    <row r="3642" spans="2:15" ht="15" customHeight="1" x14ac:dyDescent="0.25">
      <c r="B3642" s="178" t="s">
        <v>12974</v>
      </c>
      <c r="C3642" s="178" t="s">
        <v>88</v>
      </c>
      <c r="D3642" s="178" t="s">
        <v>7535</v>
      </c>
      <c r="E3642" s="178" t="s">
        <v>6993</v>
      </c>
      <c r="F3642" s="178" t="s">
        <v>17</v>
      </c>
      <c r="G3642" s="1">
        <f>IF(ISNUMBER(Pay_Item_Search_Text),IF(ISNUMBER(IF(FIND(Pay_Item_Search_Text,B3642)=1,1, "FALSE")),MAX(G$4:$G3641)+1,IF(ISNUMBER(Pay_Item_Search_Text),0,IF(ISNUMBER(SEARCH(Pay_Item_Search_Text,H3642)),MAX(G$4:$G3641)+1,0))),IF(ISNUMBER(Pay_Item_Search_Text),0,IF(ISNUMBER(SEARCH(Pay_Item_Search_Text,H3642)),MAX(G$4:$G3641)+1,0)))</f>
        <v>3638</v>
      </c>
      <c r="H3642" s="1" t="str">
        <f>IF(Table_PayItems[[#This Row],[Description]]="_","_ Unique Item - "&amp;Table_PayItems[[#This Row],[Item]]&amp;" - $"&amp;Table_PayItems[[#This Row],[Unit]],Table_PayItems[[#This Row],[Description]]&amp;" - $"&amp;Table_PayItems[[#This Row],[Unit]])</f>
        <v>Panicum virgatum Cloud Nine, 2 inch pot - $Ea</v>
      </c>
      <c r="I3642" s="29" t="str">
        <f>IFERROR(VLOOKUP(ROWS($M$5:M3642),Table_PayItems[[Search Key]:[Concentrated Name]],2,FALSE),"")</f>
        <v>Panicum virgatum Cloud Nine, 2 inch pot - $Ea</v>
      </c>
      <c r="J3642" s="1"/>
      <c r="K3642" s="1"/>
      <c r="L3642" s="22">
        <f>IF(ISNUMBER(SEARCH(Pay_Item_Search_Text_2,M3642)),MAX($L$4:L3641)+1,0)</f>
        <v>0</v>
      </c>
      <c r="M3642" s="1" t="str">
        <f>IFERROR(VLOOKUP(ROWS($M$5:M3642),Table_PayItems[[Search Key]:[Concentrated Name]],2,FALSE),"")</f>
        <v>Panicum virgatum Cloud Nine, 2 inch pot - $Ea</v>
      </c>
      <c r="N3642" s="1" t="str">
        <f>IFERROR(VLOOKUP(ROWS($M$5:N3642),$L$5:$M$7000,2,FALSE),"")</f>
        <v/>
      </c>
      <c r="O3642" s="1" t="str">
        <f>IFERROR(VLOOKUP(ROWS($O$5:O3642),$K$5:$L$7000,2,FALSE),"")</f>
        <v/>
      </c>
    </row>
    <row r="3643" spans="2:15" ht="15" customHeight="1" x14ac:dyDescent="0.25">
      <c r="B3643" s="178" t="s">
        <v>12975</v>
      </c>
      <c r="C3643" s="178" t="s">
        <v>88</v>
      </c>
      <c r="D3643" s="178" t="s">
        <v>7536</v>
      </c>
      <c r="E3643" s="178" t="s">
        <v>6993</v>
      </c>
      <c r="F3643" s="178" t="s">
        <v>17</v>
      </c>
      <c r="G3643" s="1">
        <f>IF(ISNUMBER(Pay_Item_Search_Text),IF(ISNUMBER(IF(FIND(Pay_Item_Search_Text,B3643)=1,1, "FALSE")),MAX(G$4:$G3642)+1,IF(ISNUMBER(Pay_Item_Search_Text),0,IF(ISNUMBER(SEARCH(Pay_Item_Search_Text,H3643)),MAX(G$4:$G3642)+1,0))),IF(ISNUMBER(Pay_Item_Search_Text),0,IF(ISNUMBER(SEARCH(Pay_Item_Search_Text,H3643)),MAX(G$4:$G3642)+1,0)))</f>
        <v>3639</v>
      </c>
      <c r="H3643" s="1" t="str">
        <f>IF(Table_PayItems[[#This Row],[Description]]="_","_ Unique Item - "&amp;Table_PayItems[[#This Row],[Item]]&amp;" - $"&amp;Table_PayItems[[#This Row],[Unit]],Table_PayItems[[#This Row],[Description]]&amp;" - $"&amp;Table_PayItems[[#This Row],[Unit]])</f>
        <v>Panicum virgatum Cloud Nine, 3 inch pot - $Ea</v>
      </c>
      <c r="I3643" s="29" t="str">
        <f>IFERROR(VLOOKUP(ROWS($M$5:M3643),Table_PayItems[[Search Key]:[Concentrated Name]],2,FALSE),"")</f>
        <v>Panicum virgatum Cloud Nine, 3 inch pot - $Ea</v>
      </c>
      <c r="J3643" s="1"/>
      <c r="K3643" s="1"/>
      <c r="L3643" s="22">
        <f>IF(ISNUMBER(SEARCH(Pay_Item_Search_Text_2,M3643)),MAX($L$4:L3642)+1,0)</f>
        <v>0</v>
      </c>
      <c r="M3643" s="1" t="str">
        <f>IFERROR(VLOOKUP(ROWS($M$5:M3643),Table_PayItems[[Search Key]:[Concentrated Name]],2,FALSE),"")</f>
        <v>Panicum virgatum Cloud Nine, 3 inch pot - $Ea</v>
      </c>
      <c r="N3643" s="1" t="str">
        <f>IFERROR(VLOOKUP(ROWS($M$5:N3643),$L$5:$M$7000,2,FALSE),"")</f>
        <v/>
      </c>
      <c r="O3643" s="1" t="str">
        <f>IFERROR(VLOOKUP(ROWS($O$5:O3643),$K$5:$L$7000,2,FALSE),"")</f>
        <v/>
      </c>
    </row>
    <row r="3644" spans="2:15" ht="15" customHeight="1" x14ac:dyDescent="0.25">
      <c r="B3644" s="178" t="s">
        <v>12976</v>
      </c>
      <c r="C3644" s="178" t="s">
        <v>88</v>
      </c>
      <c r="D3644" s="178" t="s">
        <v>7537</v>
      </c>
      <c r="E3644" s="178" t="s">
        <v>6993</v>
      </c>
      <c r="F3644" s="178" t="s">
        <v>17</v>
      </c>
      <c r="G3644" s="1">
        <f>IF(ISNUMBER(Pay_Item_Search_Text),IF(ISNUMBER(IF(FIND(Pay_Item_Search_Text,B3644)=1,1, "FALSE")),MAX(G$4:$G3643)+1,IF(ISNUMBER(Pay_Item_Search_Text),0,IF(ISNUMBER(SEARCH(Pay_Item_Search_Text,H3644)),MAX(G$4:$G3643)+1,0))),IF(ISNUMBER(Pay_Item_Search_Text),0,IF(ISNUMBER(SEARCH(Pay_Item_Search_Text,H3644)),MAX(G$4:$G3643)+1,0)))</f>
        <v>3640</v>
      </c>
      <c r="H3644" s="1" t="str">
        <f>IF(Table_PayItems[[#This Row],[Description]]="_","_ Unique Item - "&amp;Table_PayItems[[#This Row],[Item]]&amp;" - $"&amp;Table_PayItems[[#This Row],[Unit]],Table_PayItems[[#This Row],[Description]]&amp;" - $"&amp;Table_PayItems[[#This Row],[Unit]])</f>
        <v>Panicum virgatum Cloud Nine, 4 inch pot - $Ea</v>
      </c>
      <c r="I3644" s="29" t="str">
        <f>IFERROR(VLOOKUP(ROWS($M$5:M3644),Table_PayItems[[Search Key]:[Concentrated Name]],2,FALSE),"")</f>
        <v>Panicum virgatum Cloud Nine, 4 inch pot - $Ea</v>
      </c>
      <c r="J3644" s="1"/>
      <c r="K3644" s="1"/>
      <c r="L3644" s="22">
        <f>IF(ISNUMBER(SEARCH(Pay_Item_Search_Text_2,M3644)),MAX($L$4:L3643)+1,0)</f>
        <v>0</v>
      </c>
      <c r="M3644" s="1" t="str">
        <f>IFERROR(VLOOKUP(ROWS($M$5:M3644),Table_PayItems[[Search Key]:[Concentrated Name]],2,FALSE),"")</f>
        <v>Panicum virgatum Cloud Nine, 4 inch pot - $Ea</v>
      </c>
      <c r="N3644" s="1" t="str">
        <f>IFERROR(VLOOKUP(ROWS($M$5:N3644),$L$5:$M$7000,2,FALSE),"")</f>
        <v/>
      </c>
      <c r="O3644" s="1" t="str">
        <f>IFERROR(VLOOKUP(ROWS($O$5:O3644),$K$5:$L$7000,2,FALSE),"")</f>
        <v/>
      </c>
    </row>
    <row r="3645" spans="2:15" ht="15" customHeight="1" x14ac:dyDescent="0.25">
      <c r="B3645" s="178" t="s">
        <v>12977</v>
      </c>
      <c r="C3645" s="178" t="s">
        <v>88</v>
      </c>
      <c r="D3645" s="178" t="s">
        <v>7538</v>
      </c>
      <c r="E3645" s="178" t="s">
        <v>6993</v>
      </c>
      <c r="F3645" s="178" t="s">
        <v>17</v>
      </c>
      <c r="G3645" s="1">
        <f>IF(ISNUMBER(Pay_Item_Search_Text),IF(ISNUMBER(IF(FIND(Pay_Item_Search_Text,B3645)=1,1, "FALSE")),MAX(G$4:$G3644)+1,IF(ISNUMBER(Pay_Item_Search_Text),0,IF(ISNUMBER(SEARCH(Pay_Item_Search_Text,H3645)),MAX(G$4:$G3644)+1,0))),IF(ISNUMBER(Pay_Item_Search_Text),0,IF(ISNUMBER(SEARCH(Pay_Item_Search_Text,H3645)),MAX(G$4:$G3644)+1,0)))</f>
        <v>3641</v>
      </c>
      <c r="H3645" s="1" t="str">
        <f>IF(Table_PayItems[[#This Row],[Description]]="_","_ Unique Item - "&amp;Table_PayItems[[#This Row],[Item]]&amp;" - $"&amp;Table_PayItems[[#This Row],[Unit]],Table_PayItems[[#This Row],[Description]]&amp;" - $"&amp;Table_PayItems[[#This Row],[Unit]])</f>
        <v>Panicum virgatum Dallas Blues, #1 cont. - $Ea</v>
      </c>
      <c r="I3645" s="29" t="str">
        <f>IFERROR(VLOOKUP(ROWS($M$5:M3645),Table_PayItems[[Search Key]:[Concentrated Name]],2,FALSE),"")</f>
        <v>Panicum virgatum Dallas Blues, #1 cont. - $Ea</v>
      </c>
      <c r="J3645" s="1"/>
      <c r="K3645" s="1"/>
      <c r="L3645" s="22">
        <f>IF(ISNUMBER(SEARCH(Pay_Item_Search_Text_2,M3645)),MAX($L$4:L3644)+1,0)</f>
        <v>0</v>
      </c>
      <c r="M3645" s="1" t="str">
        <f>IFERROR(VLOOKUP(ROWS($M$5:M3645),Table_PayItems[[Search Key]:[Concentrated Name]],2,FALSE),"")</f>
        <v>Panicum virgatum Dallas Blues, #1 cont. - $Ea</v>
      </c>
      <c r="N3645" s="1" t="str">
        <f>IFERROR(VLOOKUP(ROWS($M$5:N3645),$L$5:$M$7000,2,FALSE),"")</f>
        <v/>
      </c>
      <c r="O3645" s="1" t="str">
        <f>IFERROR(VLOOKUP(ROWS($O$5:O3645),$K$5:$L$7000,2,FALSE),"")</f>
        <v/>
      </c>
    </row>
    <row r="3646" spans="2:15" ht="15" customHeight="1" x14ac:dyDescent="0.25">
      <c r="B3646" s="178" t="s">
        <v>12978</v>
      </c>
      <c r="C3646" s="178" t="s">
        <v>88</v>
      </c>
      <c r="D3646" s="178" t="s">
        <v>7539</v>
      </c>
      <c r="E3646" s="178" t="s">
        <v>6993</v>
      </c>
      <c r="F3646" s="178" t="s">
        <v>17</v>
      </c>
      <c r="G3646" s="1">
        <f>IF(ISNUMBER(Pay_Item_Search_Text),IF(ISNUMBER(IF(FIND(Pay_Item_Search_Text,B3646)=1,1, "FALSE")),MAX(G$4:$G3645)+1,IF(ISNUMBER(Pay_Item_Search_Text),0,IF(ISNUMBER(SEARCH(Pay_Item_Search_Text,H3646)),MAX(G$4:$G3645)+1,0))),IF(ISNUMBER(Pay_Item_Search_Text),0,IF(ISNUMBER(SEARCH(Pay_Item_Search_Text,H3646)),MAX(G$4:$G3645)+1,0)))</f>
        <v>3642</v>
      </c>
      <c r="H3646" s="1" t="str">
        <f>IF(Table_PayItems[[#This Row],[Description]]="_","_ Unique Item - "&amp;Table_PayItems[[#This Row],[Item]]&amp;" - $"&amp;Table_PayItems[[#This Row],[Unit]],Table_PayItems[[#This Row],[Description]]&amp;" - $"&amp;Table_PayItems[[#This Row],[Unit]])</f>
        <v>Panicum virgatum Dallas Blues, #2 cont. - $Ea</v>
      </c>
      <c r="I3646" s="29" t="str">
        <f>IFERROR(VLOOKUP(ROWS($M$5:M3646),Table_PayItems[[Search Key]:[Concentrated Name]],2,FALSE),"")</f>
        <v>Panicum virgatum Dallas Blues, #2 cont. - $Ea</v>
      </c>
      <c r="J3646" s="1"/>
      <c r="K3646" s="1"/>
      <c r="L3646" s="22">
        <f>IF(ISNUMBER(SEARCH(Pay_Item_Search_Text_2,M3646)),MAX($L$4:L3645)+1,0)</f>
        <v>0</v>
      </c>
      <c r="M3646" s="1" t="str">
        <f>IFERROR(VLOOKUP(ROWS($M$5:M3646),Table_PayItems[[Search Key]:[Concentrated Name]],2,FALSE),"")</f>
        <v>Panicum virgatum Dallas Blues, #2 cont. - $Ea</v>
      </c>
      <c r="N3646" s="1" t="str">
        <f>IFERROR(VLOOKUP(ROWS($M$5:N3646),$L$5:$M$7000,2,FALSE),"")</f>
        <v/>
      </c>
      <c r="O3646" s="1" t="str">
        <f>IFERROR(VLOOKUP(ROWS($O$5:O3646),$K$5:$L$7000,2,FALSE),"")</f>
        <v/>
      </c>
    </row>
    <row r="3647" spans="2:15" ht="15" customHeight="1" x14ac:dyDescent="0.25">
      <c r="B3647" s="178" t="s">
        <v>12979</v>
      </c>
      <c r="C3647" s="178" t="s">
        <v>88</v>
      </c>
      <c r="D3647" s="178" t="s">
        <v>7540</v>
      </c>
      <c r="E3647" s="178" t="s">
        <v>6993</v>
      </c>
      <c r="F3647" s="178" t="s">
        <v>17</v>
      </c>
      <c r="G3647" s="1">
        <f>IF(ISNUMBER(Pay_Item_Search_Text),IF(ISNUMBER(IF(FIND(Pay_Item_Search_Text,B3647)=1,1, "FALSE")),MAX(G$4:$G3646)+1,IF(ISNUMBER(Pay_Item_Search_Text),0,IF(ISNUMBER(SEARCH(Pay_Item_Search_Text,H3647)),MAX(G$4:$G3646)+1,0))),IF(ISNUMBER(Pay_Item_Search_Text),0,IF(ISNUMBER(SEARCH(Pay_Item_Search_Text,H3647)),MAX(G$4:$G3646)+1,0)))</f>
        <v>3643</v>
      </c>
      <c r="H3647" s="1" t="str">
        <f>IF(Table_PayItems[[#This Row],[Description]]="_","_ Unique Item - "&amp;Table_PayItems[[#This Row],[Item]]&amp;" - $"&amp;Table_PayItems[[#This Row],[Unit]],Table_PayItems[[#This Row],[Description]]&amp;" - $"&amp;Table_PayItems[[#This Row],[Unit]])</f>
        <v>Panicum virgatum Dallas Blues, 2 inch pot - $Ea</v>
      </c>
      <c r="I3647" s="29" t="str">
        <f>IFERROR(VLOOKUP(ROWS($M$5:M3647),Table_PayItems[[Search Key]:[Concentrated Name]],2,FALSE),"")</f>
        <v>Panicum virgatum Dallas Blues, 2 inch pot - $Ea</v>
      </c>
      <c r="J3647" s="1"/>
      <c r="K3647" s="1"/>
      <c r="L3647" s="22">
        <f>IF(ISNUMBER(SEARCH(Pay_Item_Search_Text_2,M3647)),MAX($L$4:L3646)+1,0)</f>
        <v>0</v>
      </c>
      <c r="M3647" s="1" t="str">
        <f>IFERROR(VLOOKUP(ROWS($M$5:M3647),Table_PayItems[[Search Key]:[Concentrated Name]],2,FALSE),"")</f>
        <v>Panicum virgatum Dallas Blues, 2 inch pot - $Ea</v>
      </c>
      <c r="N3647" s="1" t="str">
        <f>IFERROR(VLOOKUP(ROWS($M$5:N3647),$L$5:$M$7000,2,FALSE),"")</f>
        <v/>
      </c>
      <c r="O3647" s="1" t="str">
        <f>IFERROR(VLOOKUP(ROWS($O$5:O3647),$K$5:$L$7000,2,FALSE),"")</f>
        <v/>
      </c>
    </row>
    <row r="3648" spans="2:15" ht="15" customHeight="1" x14ac:dyDescent="0.25">
      <c r="B3648" s="178" t="s">
        <v>12980</v>
      </c>
      <c r="C3648" s="178" t="s">
        <v>88</v>
      </c>
      <c r="D3648" s="178" t="s">
        <v>7541</v>
      </c>
      <c r="E3648" s="178" t="s">
        <v>6993</v>
      </c>
      <c r="F3648" s="178" t="s">
        <v>17</v>
      </c>
      <c r="G3648" s="1">
        <f>IF(ISNUMBER(Pay_Item_Search_Text),IF(ISNUMBER(IF(FIND(Pay_Item_Search_Text,B3648)=1,1, "FALSE")),MAX(G$4:$G3647)+1,IF(ISNUMBER(Pay_Item_Search_Text),0,IF(ISNUMBER(SEARCH(Pay_Item_Search_Text,H3648)),MAX(G$4:$G3647)+1,0))),IF(ISNUMBER(Pay_Item_Search_Text),0,IF(ISNUMBER(SEARCH(Pay_Item_Search_Text,H3648)),MAX(G$4:$G3647)+1,0)))</f>
        <v>3644</v>
      </c>
      <c r="H3648" s="1" t="str">
        <f>IF(Table_PayItems[[#This Row],[Description]]="_","_ Unique Item - "&amp;Table_PayItems[[#This Row],[Item]]&amp;" - $"&amp;Table_PayItems[[#This Row],[Unit]],Table_PayItems[[#This Row],[Description]]&amp;" - $"&amp;Table_PayItems[[#This Row],[Unit]])</f>
        <v>Panicum virgatum Dallas Blues, 3 inch pot - $Ea</v>
      </c>
      <c r="I3648" s="29" t="str">
        <f>IFERROR(VLOOKUP(ROWS($M$5:M3648),Table_PayItems[[Search Key]:[Concentrated Name]],2,FALSE),"")</f>
        <v>Panicum virgatum Dallas Blues, 3 inch pot - $Ea</v>
      </c>
      <c r="J3648" s="1"/>
      <c r="K3648" s="1"/>
      <c r="L3648" s="22">
        <f>IF(ISNUMBER(SEARCH(Pay_Item_Search_Text_2,M3648)),MAX($L$4:L3647)+1,0)</f>
        <v>0</v>
      </c>
      <c r="M3648" s="1" t="str">
        <f>IFERROR(VLOOKUP(ROWS($M$5:M3648),Table_PayItems[[Search Key]:[Concentrated Name]],2,FALSE),"")</f>
        <v>Panicum virgatum Dallas Blues, 3 inch pot - $Ea</v>
      </c>
      <c r="N3648" s="1" t="str">
        <f>IFERROR(VLOOKUP(ROWS($M$5:N3648),$L$5:$M$7000,2,FALSE),"")</f>
        <v/>
      </c>
      <c r="O3648" s="1" t="str">
        <f>IFERROR(VLOOKUP(ROWS($O$5:O3648),$K$5:$L$7000,2,FALSE),"")</f>
        <v/>
      </c>
    </row>
    <row r="3649" spans="2:15" ht="15" customHeight="1" x14ac:dyDescent="0.25">
      <c r="B3649" s="178" t="s">
        <v>12981</v>
      </c>
      <c r="C3649" s="178" t="s">
        <v>88</v>
      </c>
      <c r="D3649" s="178" t="s">
        <v>7542</v>
      </c>
      <c r="E3649" s="178" t="s">
        <v>6993</v>
      </c>
      <c r="F3649" s="178" t="s">
        <v>17</v>
      </c>
      <c r="G3649" s="1">
        <f>IF(ISNUMBER(Pay_Item_Search_Text),IF(ISNUMBER(IF(FIND(Pay_Item_Search_Text,B3649)=1,1, "FALSE")),MAX(G$4:$G3648)+1,IF(ISNUMBER(Pay_Item_Search_Text),0,IF(ISNUMBER(SEARCH(Pay_Item_Search_Text,H3649)),MAX(G$4:$G3648)+1,0))),IF(ISNUMBER(Pay_Item_Search_Text),0,IF(ISNUMBER(SEARCH(Pay_Item_Search_Text,H3649)),MAX(G$4:$G3648)+1,0)))</f>
        <v>3645</v>
      </c>
      <c r="H3649" s="1" t="str">
        <f>IF(Table_PayItems[[#This Row],[Description]]="_","_ Unique Item - "&amp;Table_PayItems[[#This Row],[Item]]&amp;" - $"&amp;Table_PayItems[[#This Row],[Unit]],Table_PayItems[[#This Row],[Description]]&amp;" - $"&amp;Table_PayItems[[#This Row],[Unit]])</f>
        <v>Panicum virgatum Dallas Blues, 4 inch pot - $Ea</v>
      </c>
      <c r="I3649" s="29" t="str">
        <f>IFERROR(VLOOKUP(ROWS($M$5:M3649),Table_PayItems[[Search Key]:[Concentrated Name]],2,FALSE),"")</f>
        <v>Panicum virgatum Dallas Blues, 4 inch pot - $Ea</v>
      </c>
      <c r="J3649" s="1"/>
      <c r="K3649" s="1"/>
      <c r="L3649" s="22">
        <f>IF(ISNUMBER(SEARCH(Pay_Item_Search_Text_2,M3649)),MAX($L$4:L3648)+1,0)</f>
        <v>0</v>
      </c>
      <c r="M3649" s="1" t="str">
        <f>IFERROR(VLOOKUP(ROWS($M$5:M3649),Table_PayItems[[Search Key]:[Concentrated Name]],2,FALSE),"")</f>
        <v>Panicum virgatum Dallas Blues, 4 inch pot - $Ea</v>
      </c>
      <c r="N3649" s="1" t="str">
        <f>IFERROR(VLOOKUP(ROWS($M$5:N3649),$L$5:$M$7000,2,FALSE),"")</f>
        <v/>
      </c>
      <c r="O3649" s="1" t="str">
        <f>IFERROR(VLOOKUP(ROWS($O$5:O3649),$K$5:$L$7000,2,FALSE),"")</f>
        <v/>
      </c>
    </row>
    <row r="3650" spans="2:15" ht="15" customHeight="1" x14ac:dyDescent="0.25">
      <c r="B3650" s="178" t="s">
        <v>12982</v>
      </c>
      <c r="C3650" s="178" t="s">
        <v>88</v>
      </c>
      <c r="D3650" s="178" t="s">
        <v>7543</v>
      </c>
      <c r="E3650" s="178" t="s">
        <v>6993</v>
      </c>
      <c r="F3650" s="178" t="s">
        <v>17</v>
      </c>
      <c r="G3650" s="1">
        <f>IF(ISNUMBER(Pay_Item_Search_Text),IF(ISNUMBER(IF(FIND(Pay_Item_Search_Text,B3650)=1,1, "FALSE")),MAX(G$4:$G3649)+1,IF(ISNUMBER(Pay_Item_Search_Text),0,IF(ISNUMBER(SEARCH(Pay_Item_Search_Text,H3650)),MAX(G$4:$G3649)+1,0))),IF(ISNUMBER(Pay_Item_Search_Text),0,IF(ISNUMBER(SEARCH(Pay_Item_Search_Text,H3650)),MAX(G$4:$G3649)+1,0)))</f>
        <v>3646</v>
      </c>
      <c r="H3650" s="1" t="str">
        <f>IF(Table_PayItems[[#This Row],[Description]]="_","_ Unique Item - "&amp;Table_PayItems[[#This Row],[Item]]&amp;" - $"&amp;Table_PayItems[[#This Row],[Unit]],Table_PayItems[[#This Row],[Description]]&amp;" - $"&amp;Table_PayItems[[#This Row],[Unit]])</f>
        <v>Panicum virgatum Hans Hermes, #1 cont. - $Ea</v>
      </c>
      <c r="I3650" s="29" t="str">
        <f>IFERROR(VLOOKUP(ROWS($M$5:M3650),Table_PayItems[[Search Key]:[Concentrated Name]],2,FALSE),"")</f>
        <v>Panicum virgatum Hans Hermes, #1 cont. - $Ea</v>
      </c>
      <c r="J3650" s="1"/>
      <c r="K3650" s="1"/>
      <c r="L3650" s="22">
        <f>IF(ISNUMBER(SEARCH(Pay_Item_Search_Text_2,M3650)),MAX($L$4:L3649)+1,0)</f>
        <v>0</v>
      </c>
      <c r="M3650" s="1" t="str">
        <f>IFERROR(VLOOKUP(ROWS($M$5:M3650),Table_PayItems[[Search Key]:[Concentrated Name]],2,FALSE),"")</f>
        <v>Panicum virgatum Hans Hermes, #1 cont. - $Ea</v>
      </c>
      <c r="N3650" s="1" t="str">
        <f>IFERROR(VLOOKUP(ROWS($M$5:N3650),$L$5:$M$7000,2,FALSE),"")</f>
        <v/>
      </c>
      <c r="O3650" s="1" t="str">
        <f>IFERROR(VLOOKUP(ROWS($O$5:O3650),$K$5:$L$7000,2,FALSE),"")</f>
        <v/>
      </c>
    </row>
    <row r="3651" spans="2:15" ht="15" customHeight="1" x14ac:dyDescent="0.25">
      <c r="B3651" s="178" t="s">
        <v>12983</v>
      </c>
      <c r="C3651" s="178" t="s">
        <v>88</v>
      </c>
      <c r="D3651" s="178" t="s">
        <v>7544</v>
      </c>
      <c r="E3651" s="178" t="s">
        <v>6993</v>
      </c>
      <c r="F3651" s="178" t="s">
        <v>17</v>
      </c>
      <c r="G3651" s="1">
        <f>IF(ISNUMBER(Pay_Item_Search_Text),IF(ISNUMBER(IF(FIND(Pay_Item_Search_Text,B3651)=1,1, "FALSE")),MAX(G$4:$G3650)+1,IF(ISNUMBER(Pay_Item_Search_Text),0,IF(ISNUMBER(SEARCH(Pay_Item_Search_Text,H3651)),MAX(G$4:$G3650)+1,0))),IF(ISNUMBER(Pay_Item_Search_Text),0,IF(ISNUMBER(SEARCH(Pay_Item_Search_Text,H3651)),MAX(G$4:$G3650)+1,0)))</f>
        <v>3647</v>
      </c>
      <c r="H3651" s="1" t="str">
        <f>IF(Table_PayItems[[#This Row],[Description]]="_","_ Unique Item - "&amp;Table_PayItems[[#This Row],[Item]]&amp;" - $"&amp;Table_PayItems[[#This Row],[Unit]],Table_PayItems[[#This Row],[Description]]&amp;" - $"&amp;Table_PayItems[[#This Row],[Unit]])</f>
        <v>Panicum virgatum Hans Hermes, #2 cont. - $Ea</v>
      </c>
      <c r="I3651" s="29" t="str">
        <f>IFERROR(VLOOKUP(ROWS($M$5:M3651),Table_PayItems[[Search Key]:[Concentrated Name]],2,FALSE),"")</f>
        <v>Panicum virgatum Hans Hermes, #2 cont. - $Ea</v>
      </c>
      <c r="J3651" s="1"/>
      <c r="K3651" s="1"/>
      <c r="L3651" s="22">
        <f>IF(ISNUMBER(SEARCH(Pay_Item_Search_Text_2,M3651)),MAX($L$4:L3650)+1,0)</f>
        <v>0</v>
      </c>
      <c r="M3651" s="1" t="str">
        <f>IFERROR(VLOOKUP(ROWS($M$5:M3651),Table_PayItems[[Search Key]:[Concentrated Name]],2,FALSE),"")</f>
        <v>Panicum virgatum Hans Hermes, #2 cont. - $Ea</v>
      </c>
      <c r="N3651" s="1" t="str">
        <f>IFERROR(VLOOKUP(ROWS($M$5:N3651),$L$5:$M$7000,2,FALSE),"")</f>
        <v/>
      </c>
      <c r="O3651" s="1" t="str">
        <f>IFERROR(VLOOKUP(ROWS($O$5:O3651),$K$5:$L$7000,2,FALSE),"")</f>
        <v/>
      </c>
    </row>
    <row r="3652" spans="2:15" ht="15" customHeight="1" x14ac:dyDescent="0.25">
      <c r="B3652" s="178" t="s">
        <v>12984</v>
      </c>
      <c r="C3652" s="178" t="s">
        <v>88</v>
      </c>
      <c r="D3652" s="178" t="s">
        <v>7545</v>
      </c>
      <c r="E3652" s="178" t="s">
        <v>6993</v>
      </c>
      <c r="F3652" s="178" t="s">
        <v>17</v>
      </c>
      <c r="G3652" s="1">
        <f>IF(ISNUMBER(Pay_Item_Search_Text),IF(ISNUMBER(IF(FIND(Pay_Item_Search_Text,B3652)=1,1, "FALSE")),MAX(G$4:$G3651)+1,IF(ISNUMBER(Pay_Item_Search_Text),0,IF(ISNUMBER(SEARCH(Pay_Item_Search_Text,H3652)),MAX(G$4:$G3651)+1,0))),IF(ISNUMBER(Pay_Item_Search_Text),0,IF(ISNUMBER(SEARCH(Pay_Item_Search_Text,H3652)),MAX(G$4:$G3651)+1,0)))</f>
        <v>3648</v>
      </c>
      <c r="H3652" s="1" t="str">
        <f>IF(Table_PayItems[[#This Row],[Description]]="_","_ Unique Item - "&amp;Table_PayItems[[#This Row],[Item]]&amp;" - $"&amp;Table_PayItems[[#This Row],[Unit]],Table_PayItems[[#This Row],[Description]]&amp;" - $"&amp;Table_PayItems[[#This Row],[Unit]])</f>
        <v>Panicum virgatum Hans Hermes, 2 inch pot - $Ea</v>
      </c>
      <c r="I3652" s="29" t="str">
        <f>IFERROR(VLOOKUP(ROWS($M$5:M3652),Table_PayItems[[Search Key]:[Concentrated Name]],2,FALSE),"")</f>
        <v>Panicum virgatum Hans Hermes, 2 inch pot - $Ea</v>
      </c>
      <c r="J3652" s="1"/>
      <c r="K3652" s="1"/>
      <c r="L3652" s="22">
        <f>IF(ISNUMBER(SEARCH(Pay_Item_Search_Text_2,M3652)),MAX($L$4:L3651)+1,0)</f>
        <v>0</v>
      </c>
      <c r="M3652" s="1" t="str">
        <f>IFERROR(VLOOKUP(ROWS($M$5:M3652),Table_PayItems[[Search Key]:[Concentrated Name]],2,FALSE),"")</f>
        <v>Panicum virgatum Hans Hermes, 2 inch pot - $Ea</v>
      </c>
      <c r="N3652" s="1" t="str">
        <f>IFERROR(VLOOKUP(ROWS($M$5:N3652),$L$5:$M$7000,2,FALSE),"")</f>
        <v/>
      </c>
      <c r="O3652" s="1" t="str">
        <f>IFERROR(VLOOKUP(ROWS($O$5:O3652),$K$5:$L$7000,2,FALSE),"")</f>
        <v/>
      </c>
    </row>
    <row r="3653" spans="2:15" ht="15" customHeight="1" x14ac:dyDescent="0.25">
      <c r="B3653" s="178" t="s">
        <v>12985</v>
      </c>
      <c r="C3653" s="178" t="s">
        <v>88</v>
      </c>
      <c r="D3653" s="178" t="s">
        <v>7546</v>
      </c>
      <c r="E3653" s="178" t="s">
        <v>6993</v>
      </c>
      <c r="F3653" s="178" t="s">
        <v>17</v>
      </c>
      <c r="G3653" s="1">
        <f>IF(ISNUMBER(Pay_Item_Search_Text),IF(ISNUMBER(IF(FIND(Pay_Item_Search_Text,B3653)=1,1, "FALSE")),MAX(G$4:$G3652)+1,IF(ISNUMBER(Pay_Item_Search_Text),0,IF(ISNUMBER(SEARCH(Pay_Item_Search_Text,H3653)),MAX(G$4:$G3652)+1,0))),IF(ISNUMBER(Pay_Item_Search_Text),0,IF(ISNUMBER(SEARCH(Pay_Item_Search_Text,H3653)),MAX(G$4:$G3652)+1,0)))</f>
        <v>3649</v>
      </c>
      <c r="H3653" s="1" t="str">
        <f>IF(Table_PayItems[[#This Row],[Description]]="_","_ Unique Item - "&amp;Table_PayItems[[#This Row],[Item]]&amp;" - $"&amp;Table_PayItems[[#This Row],[Unit]],Table_PayItems[[#This Row],[Description]]&amp;" - $"&amp;Table_PayItems[[#This Row],[Unit]])</f>
        <v>Panicum virgatum Hans Hermes, 3 inch pot - $Ea</v>
      </c>
      <c r="I3653" s="29" t="str">
        <f>IFERROR(VLOOKUP(ROWS($M$5:M3653),Table_PayItems[[Search Key]:[Concentrated Name]],2,FALSE),"")</f>
        <v>Panicum virgatum Hans Hermes, 3 inch pot - $Ea</v>
      </c>
      <c r="J3653" s="1"/>
      <c r="K3653" s="1"/>
      <c r="L3653" s="22">
        <f>IF(ISNUMBER(SEARCH(Pay_Item_Search_Text_2,M3653)),MAX($L$4:L3652)+1,0)</f>
        <v>0</v>
      </c>
      <c r="M3653" s="1" t="str">
        <f>IFERROR(VLOOKUP(ROWS($M$5:M3653),Table_PayItems[[Search Key]:[Concentrated Name]],2,FALSE),"")</f>
        <v>Panicum virgatum Hans Hermes, 3 inch pot - $Ea</v>
      </c>
      <c r="N3653" s="1" t="str">
        <f>IFERROR(VLOOKUP(ROWS($M$5:N3653),$L$5:$M$7000,2,FALSE),"")</f>
        <v/>
      </c>
      <c r="O3653" s="1" t="str">
        <f>IFERROR(VLOOKUP(ROWS($O$5:O3653),$K$5:$L$7000,2,FALSE),"")</f>
        <v/>
      </c>
    </row>
    <row r="3654" spans="2:15" ht="15" customHeight="1" x14ac:dyDescent="0.25">
      <c r="B3654" s="178" t="s">
        <v>12986</v>
      </c>
      <c r="C3654" s="178" t="s">
        <v>88</v>
      </c>
      <c r="D3654" s="178" t="s">
        <v>7547</v>
      </c>
      <c r="E3654" s="178" t="s">
        <v>6993</v>
      </c>
      <c r="F3654" s="178" t="s">
        <v>17</v>
      </c>
      <c r="G3654" s="1">
        <f>IF(ISNUMBER(Pay_Item_Search_Text),IF(ISNUMBER(IF(FIND(Pay_Item_Search_Text,B3654)=1,1, "FALSE")),MAX(G$4:$G3653)+1,IF(ISNUMBER(Pay_Item_Search_Text),0,IF(ISNUMBER(SEARCH(Pay_Item_Search_Text,H3654)),MAX(G$4:$G3653)+1,0))),IF(ISNUMBER(Pay_Item_Search_Text),0,IF(ISNUMBER(SEARCH(Pay_Item_Search_Text,H3654)),MAX(G$4:$G3653)+1,0)))</f>
        <v>3650</v>
      </c>
      <c r="H3654" s="1" t="str">
        <f>IF(Table_PayItems[[#This Row],[Description]]="_","_ Unique Item - "&amp;Table_PayItems[[#This Row],[Item]]&amp;" - $"&amp;Table_PayItems[[#This Row],[Unit]],Table_PayItems[[#This Row],[Description]]&amp;" - $"&amp;Table_PayItems[[#This Row],[Unit]])</f>
        <v>Panicum virgatum Hans Hermes, 4 inch pot - $Ea</v>
      </c>
      <c r="I3654" s="29" t="str">
        <f>IFERROR(VLOOKUP(ROWS($M$5:M3654),Table_PayItems[[Search Key]:[Concentrated Name]],2,FALSE),"")</f>
        <v>Panicum virgatum Hans Hermes, 4 inch pot - $Ea</v>
      </c>
      <c r="J3654" s="1"/>
      <c r="K3654" s="1"/>
      <c r="L3654" s="22">
        <f>IF(ISNUMBER(SEARCH(Pay_Item_Search_Text_2,M3654)),MAX($L$4:L3653)+1,0)</f>
        <v>0</v>
      </c>
      <c r="M3654" s="1" t="str">
        <f>IFERROR(VLOOKUP(ROWS($M$5:M3654),Table_PayItems[[Search Key]:[Concentrated Name]],2,FALSE),"")</f>
        <v>Panicum virgatum Hans Hermes, 4 inch pot - $Ea</v>
      </c>
      <c r="N3654" s="1" t="str">
        <f>IFERROR(VLOOKUP(ROWS($M$5:N3654),$L$5:$M$7000,2,FALSE),"")</f>
        <v/>
      </c>
      <c r="O3654" s="1" t="str">
        <f>IFERROR(VLOOKUP(ROWS($O$5:O3654),$K$5:$L$7000,2,FALSE),"")</f>
        <v/>
      </c>
    </row>
    <row r="3655" spans="2:15" ht="15" customHeight="1" x14ac:dyDescent="0.25">
      <c r="B3655" s="178" t="s">
        <v>12987</v>
      </c>
      <c r="C3655" s="178" t="s">
        <v>88</v>
      </c>
      <c r="D3655" s="178" t="s">
        <v>7548</v>
      </c>
      <c r="E3655" s="178" t="s">
        <v>6993</v>
      </c>
      <c r="F3655" s="178" t="s">
        <v>17</v>
      </c>
      <c r="G3655" s="1">
        <f>IF(ISNUMBER(Pay_Item_Search_Text),IF(ISNUMBER(IF(FIND(Pay_Item_Search_Text,B3655)=1,1, "FALSE")),MAX(G$4:$G3654)+1,IF(ISNUMBER(Pay_Item_Search_Text),0,IF(ISNUMBER(SEARCH(Pay_Item_Search_Text,H3655)),MAX(G$4:$G3654)+1,0))),IF(ISNUMBER(Pay_Item_Search_Text),0,IF(ISNUMBER(SEARCH(Pay_Item_Search_Text,H3655)),MAX(G$4:$G3654)+1,0)))</f>
        <v>3651</v>
      </c>
      <c r="H3655" s="1" t="str">
        <f>IF(Table_PayItems[[#This Row],[Description]]="_","_ Unique Item - "&amp;Table_PayItems[[#This Row],[Item]]&amp;" - $"&amp;Table_PayItems[[#This Row],[Unit]],Table_PayItems[[#This Row],[Description]]&amp;" - $"&amp;Table_PayItems[[#This Row],[Unit]])</f>
        <v>Panicum virgatum Heavy Metal,  #1 cont. - $Ea</v>
      </c>
      <c r="I3655" s="29" t="str">
        <f>IFERROR(VLOOKUP(ROWS($M$5:M3655),Table_PayItems[[Search Key]:[Concentrated Name]],2,FALSE),"")</f>
        <v>Panicum virgatum Heavy Metal,  #1 cont. - $Ea</v>
      </c>
      <c r="J3655" s="1"/>
      <c r="K3655" s="1"/>
      <c r="L3655" s="22">
        <f>IF(ISNUMBER(SEARCH(Pay_Item_Search_Text_2,M3655)),MAX($L$4:L3654)+1,0)</f>
        <v>0</v>
      </c>
      <c r="M3655" s="1" t="str">
        <f>IFERROR(VLOOKUP(ROWS($M$5:M3655),Table_PayItems[[Search Key]:[Concentrated Name]],2,FALSE),"")</f>
        <v>Panicum virgatum Heavy Metal,  #1 cont. - $Ea</v>
      </c>
      <c r="N3655" s="1" t="str">
        <f>IFERROR(VLOOKUP(ROWS($M$5:N3655),$L$5:$M$7000,2,FALSE),"")</f>
        <v/>
      </c>
      <c r="O3655" s="1" t="str">
        <f>IFERROR(VLOOKUP(ROWS($O$5:O3655),$K$5:$L$7000,2,FALSE),"")</f>
        <v/>
      </c>
    </row>
    <row r="3656" spans="2:15" ht="15" customHeight="1" x14ac:dyDescent="0.25">
      <c r="B3656" s="178" t="s">
        <v>12988</v>
      </c>
      <c r="C3656" s="178" t="s">
        <v>88</v>
      </c>
      <c r="D3656" s="178" t="s">
        <v>7549</v>
      </c>
      <c r="E3656" s="178" t="s">
        <v>6993</v>
      </c>
      <c r="F3656" s="178" t="s">
        <v>17</v>
      </c>
      <c r="G3656" s="1">
        <f>IF(ISNUMBER(Pay_Item_Search_Text),IF(ISNUMBER(IF(FIND(Pay_Item_Search_Text,B3656)=1,1, "FALSE")),MAX(G$4:$G3655)+1,IF(ISNUMBER(Pay_Item_Search_Text),0,IF(ISNUMBER(SEARCH(Pay_Item_Search_Text,H3656)),MAX(G$4:$G3655)+1,0))),IF(ISNUMBER(Pay_Item_Search_Text),0,IF(ISNUMBER(SEARCH(Pay_Item_Search_Text,H3656)),MAX(G$4:$G3655)+1,0)))</f>
        <v>3652</v>
      </c>
      <c r="H3656" s="1" t="str">
        <f>IF(Table_PayItems[[#This Row],[Description]]="_","_ Unique Item - "&amp;Table_PayItems[[#This Row],[Item]]&amp;" - $"&amp;Table_PayItems[[#This Row],[Unit]],Table_PayItems[[#This Row],[Description]]&amp;" - $"&amp;Table_PayItems[[#This Row],[Unit]])</f>
        <v>Panicum virgatum Heavy Metal, #2 cont. - $Ea</v>
      </c>
      <c r="I3656" s="29" t="str">
        <f>IFERROR(VLOOKUP(ROWS($M$5:M3656),Table_PayItems[[Search Key]:[Concentrated Name]],2,FALSE),"")</f>
        <v>Panicum virgatum Heavy Metal, #2 cont. - $Ea</v>
      </c>
      <c r="J3656" s="1"/>
      <c r="K3656" s="1"/>
      <c r="L3656" s="22">
        <f>IF(ISNUMBER(SEARCH(Pay_Item_Search_Text_2,M3656)),MAX($L$4:L3655)+1,0)</f>
        <v>0</v>
      </c>
      <c r="M3656" s="1" t="str">
        <f>IFERROR(VLOOKUP(ROWS($M$5:M3656),Table_PayItems[[Search Key]:[Concentrated Name]],2,FALSE),"")</f>
        <v>Panicum virgatum Heavy Metal, #2 cont. - $Ea</v>
      </c>
      <c r="N3656" s="1" t="str">
        <f>IFERROR(VLOOKUP(ROWS($M$5:N3656),$L$5:$M$7000,2,FALSE),"")</f>
        <v/>
      </c>
      <c r="O3656" s="1" t="str">
        <f>IFERROR(VLOOKUP(ROWS($O$5:O3656),$K$5:$L$7000,2,FALSE),"")</f>
        <v/>
      </c>
    </row>
    <row r="3657" spans="2:15" ht="15" customHeight="1" x14ac:dyDescent="0.25">
      <c r="B3657" s="178" t="s">
        <v>12989</v>
      </c>
      <c r="C3657" s="178" t="s">
        <v>88</v>
      </c>
      <c r="D3657" s="178" t="s">
        <v>7550</v>
      </c>
      <c r="E3657" s="178" t="s">
        <v>6993</v>
      </c>
      <c r="F3657" s="178" t="s">
        <v>17</v>
      </c>
      <c r="G3657" s="1">
        <f>IF(ISNUMBER(Pay_Item_Search_Text),IF(ISNUMBER(IF(FIND(Pay_Item_Search_Text,B3657)=1,1, "FALSE")),MAX(G$4:$G3656)+1,IF(ISNUMBER(Pay_Item_Search_Text),0,IF(ISNUMBER(SEARCH(Pay_Item_Search_Text,H3657)),MAX(G$4:$G3656)+1,0))),IF(ISNUMBER(Pay_Item_Search_Text),0,IF(ISNUMBER(SEARCH(Pay_Item_Search_Text,H3657)),MAX(G$4:$G3656)+1,0)))</f>
        <v>3653</v>
      </c>
      <c r="H3657" s="1" t="str">
        <f>IF(Table_PayItems[[#This Row],[Description]]="_","_ Unique Item - "&amp;Table_PayItems[[#This Row],[Item]]&amp;" - $"&amp;Table_PayItems[[#This Row],[Unit]],Table_PayItems[[#This Row],[Description]]&amp;" - $"&amp;Table_PayItems[[#This Row],[Unit]])</f>
        <v>Panicum virgatum Heavy Metal, 2 inch pot - $Ea</v>
      </c>
      <c r="I3657" s="29" t="str">
        <f>IFERROR(VLOOKUP(ROWS($M$5:M3657),Table_PayItems[[Search Key]:[Concentrated Name]],2,FALSE),"")</f>
        <v>Panicum virgatum Heavy Metal, 2 inch pot - $Ea</v>
      </c>
      <c r="J3657" s="1"/>
      <c r="K3657" s="1"/>
      <c r="L3657" s="22">
        <f>IF(ISNUMBER(SEARCH(Pay_Item_Search_Text_2,M3657)),MAX($L$4:L3656)+1,0)</f>
        <v>0</v>
      </c>
      <c r="M3657" s="1" t="str">
        <f>IFERROR(VLOOKUP(ROWS($M$5:M3657),Table_PayItems[[Search Key]:[Concentrated Name]],2,FALSE),"")</f>
        <v>Panicum virgatum Heavy Metal, 2 inch pot - $Ea</v>
      </c>
      <c r="N3657" s="1" t="str">
        <f>IFERROR(VLOOKUP(ROWS($M$5:N3657),$L$5:$M$7000,2,FALSE),"")</f>
        <v/>
      </c>
      <c r="O3657" s="1" t="str">
        <f>IFERROR(VLOOKUP(ROWS($O$5:O3657),$K$5:$L$7000,2,FALSE),"")</f>
        <v/>
      </c>
    </row>
    <row r="3658" spans="2:15" ht="15" customHeight="1" x14ac:dyDescent="0.25">
      <c r="B3658" s="178" t="s">
        <v>12990</v>
      </c>
      <c r="C3658" s="178" t="s">
        <v>88</v>
      </c>
      <c r="D3658" s="178" t="s">
        <v>7551</v>
      </c>
      <c r="E3658" s="178" t="s">
        <v>6993</v>
      </c>
      <c r="F3658" s="178" t="s">
        <v>17</v>
      </c>
      <c r="G3658" s="1">
        <f>IF(ISNUMBER(Pay_Item_Search_Text),IF(ISNUMBER(IF(FIND(Pay_Item_Search_Text,B3658)=1,1, "FALSE")),MAX(G$4:$G3657)+1,IF(ISNUMBER(Pay_Item_Search_Text),0,IF(ISNUMBER(SEARCH(Pay_Item_Search_Text,H3658)),MAX(G$4:$G3657)+1,0))),IF(ISNUMBER(Pay_Item_Search_Text),0,IF(ISNUMBER(SEARCH(Pay_Item_Search_Text,H3658)),MAX(G$4:$G3657)+1,0)))</f>
        <v>3654</v>
      </c>
      <c r="H3658" s="1" t="str">
        <f>IF(Table_PayItems[[#This Row],[Description]]="_","_ Unique Item - "&amp;Table_PayItems[[#This Row],[Item]]&amp;" - $"&amp;Table_PayItems[[#This Row],[Unit]],Table_PayItems[[#This Row],[Description]]&amp;" - $"&amp;Table_PayItems[[#This Row],[Unit]])</f>
        <v>Panicum virgatum Heavy Metal, 3 inch pot - $Ea</v>
      </c>
      <c r="I3658" s="29" t="str">
        <f>IFERROR(VLOOKUP(ROWS($M$5:M3658),Table_PayItems[[Search Key]:[Concentrated Name]],2,FALSE),"")</f>
        <v>Panicum virgatum Heavy Metal, 3 inch pot - $Ea</v>
      </c>
      <c r="J3658" s="1"/>
      <c r="K3658" s="1"/>
      <c r="L3658" s="22">
        <f>IF(ISNUMBER(SEARCH(Pay_Item_Search_Text_2,M3658)),MAX($L$4:L3657)+1,0)</f>
        <v>0</v>
      </c>
      <c r="M3658" s="1" t="str">
        <f>IFERROR(VLOOKUP(ROWS($M$5:M3658),Table_PayItems[[Search Key]:[Concentrated Name]],2,FALSE),"")</f>
        <v>Panicum virgatum Heavy Metal, 3 inch pot - $Ea</v>
      </c>
      <c r="N3658" s="1" t="str">
        <f>IFERROR(VLOOKUP(ROWS($M$5:N3658),$L$5:$M$7000,2,FALSE),"")</f>
        <v/>
      </c>
      <c r="O3658" s="1" t="str">
        <f>IFERROR(VLOOKUP(ROWS($O$5:O3658),$K$5:$L$7000,2,FALSE),"")</f>
        <v/>
      </c>
    </row>
    <row r="3659" spans="2:15" ht="15" customHeight="1" x14ac:dyDescent="0.25">
      <c r="B3659" s="178" t="s">
        <v>12991</v>
      </c>
      <c r="C3659" s="178" t="s">
        <v>88</v>
      </c>
      <c r="D3659" s="178" t="s">
        <v>7552</v>
      </c>
      <c r="E3659" s="178" t="s">
        <v>6993</v>
      </c>
      <c r="F3659" s="178" t="s">
        <v>17</v>
      </c>
      <c r="G3659" s="1">
        <f>IF(ISNUMBER(Pay_Item_Search_Text),IF(ISNUMBER(IF(FIND(Pay_Item_Search_Text,B3659)=1,1, "FALSE")),MAX(G$4:$G3658)+1,IF(ISNUMBER(Pay_Item_Search_Text),0,IF(ISNUMBER(SEARCH(Pay_Item_Search_Text,H3659)),MAX(G$4:$G3658)+1,0))),IF(ISNUMBER(Pay_Item_Search_Text),0,IF(ISNUMBER(SEARCH(Pay_Item_Search_Text,H3659)),MAX(G$4:$G3658)+1,0)))</f>
        <v>3655</v>
      </c>
      <c r="H3659" s="1" t="str">
        <f>IF(Table_PayItems[[#This Row],[Description]]="_","_ Unique Item - "&amp;Table_PayItems[[#This Row],[Item]]&amp;" - $"&amp;Table_PayItems[[#This Row],[Unit]],Table_PayItems[[#This Row],[Description]]&amp;" - $"&amp;Table_PayItems[[#This Row],[Unit]])</f>
        <v>Panicum virgatum Heavy Metal, 4 inch pot - $Ea</v>
      </c>
      <c r="I3659" s="29" t="str">
        <f>IFERROR(VLOOKUP(ROWS($M$5:M3659),Table_PayItems[[Search Key]:[Concentrated Name]],2,FALSE),"")</f>
        <v>Panicum virgatum Heavy Metal, 4 inch pot - $Ea</v>
      </c>
      <c r="J3659" s="1"/>
      <c r="K3659" s="1"/>
      <c r="L3659" s="22">
        <f>IF(ISNUMBER(SEARCH(Pay_Item_Search_Text_2,M3659)),MAX($L$4:L3658)+1,0)</f>
        <v>0</v>
      </c>
      <c r="M3659" s="1" t="str">
        <f>IFERROR(VLOOKUP(ROWS($M$5:M3659),Table_PayItems[[Search Key]:[Concentrated Name]],2,FALSE),"")</f>
        <v>Panicum virgatum Heavy Metal, 4 inch pot - $Ea</v>
      </c>
      <c r="N3659" s="1" t="str">
        <f>IFERROR(VLOOKUP(ROWS($M$5:N3659),$L$5:$M$7000,2,FALSE),"")</f>
        <v/>
      </c>
      <c r="O3659" s="1" t="str">
        <f>IFERROR(VLOOKUP(ROWS($O$5:O3659),$K$5:$L$7000,2,FALSE),"")</f>
        <v/>
      </c>
    </row>
    <row r="3660" spans="2:15" ht="15" customHeight="1" x14ac:dyDescent="0.25">
      <c r="B3660" s="178" t="s">
        <v>12992</v>
      </c>
      <c r="C3660" s="178" t="s">
        <v>88</v>
      </c>
      <c r="D3660" s="178" t="s">
        <v>7553</v>
      </c>
      <c r="E3660" s="178" t="s">
        <v>6993</v>
      </c>
      <c r="F3660" s="178" t="s">
        <v>17</v>
      </c>
      <c r="G3660" s="1">
        <f>IF(ISNUMBER(Pay_Item_Search_Text),IF(ISNUMBER(IF(FIND(Pay_Item_Search_Text,B3660)=1,1, "FALSE")),MAX(G$4:$G3659)+1,IF(ISNUMBER(Pay_Item_Search_Text),0,IF(ISNUMBER(SEARCH(Pay_Item_Search_Text,H3660)),MAX(G$4:$G3659)+1,0))),IF(ISNUMBER(Pay_Item_Search_Text),0,IF(ISNUMBER(SEARCH(Pay_Item_Search_Text,H3660)),MAX(G$4:$G3659)+1,0)))</f>
        <v>3656</v>
      </c>
      <c r="H3660" s="1" t="str">
        <f>IF(Table_PayItems[[#This Row],[Description]]="_","_ Unique Item - "&amp;Table_PayItems[[#This Row],[Item]]&amp;" - $"&amp;Table_PayItems[[#This Row],[Unit]],Table_PayItems[[#This Row],[Description]]&amp;" - $"&amp;Table_PayItems[[#This Row],[Unit]])</f>
        <v>Panicum virgatum Northwind, #1 cont. - $Ea</v>
      </c>
      <c r="I3660" s="29" t="str">
        <f>IFERROR(VLOOKUP(ROWS($M$5:M3660),Table_PayItems[[Search Key]:[Concentrated Name]],2,FALSE),"")</f>
        <v>Panicum virgatum Northwind, #1 cont. - $Ea</v>
      </c>
      <c r="J3660" s="1"/>
      <c r="K3660" s="1"/>
      <c r="L3660" s="22">
        <f>IF(ISNUMBER(SEARCH(Pay_Item_Search_Text_2,M3660)),MAX($L$4:L3659)+1,0)</f>
        <v>0</v>
      </c>
      <c r="M3660" s="1" t="str">
        <f>IFERROR(VLOOKUP(ROWS($M$5:M3660),Table_PayItems[[Search Key]:[Concentrated Name]],2,FALSE),"")</f>
        <v>Panicum virgatum Northwind, #1 cont. - $Ea</v>
      </c>
      <c r="N3660" s="1" t="str">
        <f>IFERROR(VLOOKUP(ROWS($M$5:N3660),$L$5:$M$7000,2,FALSE),"")</f>
        <v/>
      </c>
      <c r="O3660" s="1" t="str">
        <f>IFERROR(VLOOKUP(ROWS($O$5:O3660),$K$5:$L$7000,2,FALSE),"")</f>
        <v/>
      </c>
    </row>
    <row r="3661" spans="2:15" ht="15" customHeight="1" x14ac:dyDescent="0.25">
      <c r="B3661" s="178" t="s">
        <v>12993</v>
      </c>
      <c r="C3661" s="178" t="s">
        <v>88</v>
      </c>
      <c r="D3661" s="178" t="s">
        <v>7554</v>
      </c>
      <c r="E3661" s="178" t="s">
        <v>6993</v>
      </c>
      <c r="F3661" s="178" t="s">
        <v>17</v>
      </c>
      <c r="G3661" s="1">
        <f>IF(ISNUMBER(Pay_Item_Search_Text),IF(ISNUMBER(IF(FIND(Pay_Item_Search_Text,B3661)=1,1, "FALSE")),MAX(G$4:$G3660)+1,IF(ISNUMBER(Pay_Item_Search_Text),0,IF(ISNUMBER(SEARCH(Pay_Item_Search_Text,H3661)),MAX(G$4:$G3660)+1,0))),IF(ISNUMBER(Pay_Item_Search_Text),0,IF(ISNUMBER(SEARCH(Pay_Item_Search_Text,H3661)),MAX(G$4:$G3660)+1,0)))</f>
        <v>3657</v>
      </c>
      <c r="H3661" s="1" t="str">
        <f>IF(Table_PayItems[[#This Row],[Description]]="_","_ Unique Item - "&amp;Table_PayItems[[#This Row],[Item]]&amp;" - $"&amp;Table_PayItems[[#This Row],[Unit]],Table_PayItems[[#This Row],[Description]]&amp;" - $"&amp;Table_PayItems[[#This Row],[Unit]])</f>
        <v>Panicum virgatum Northwind, #2 cont. - $Ea</v>
      </c>
      <c r="I3661" s="29" t="str">
        <f>IFERROR(VLOOKUP(ROWS($M$5:M3661),Table_PayItems[[Search Key]:[Concentrated Name]],2,FALSE),"")</f>
        <v>Panicum virgatum Northwind, #2 cont. - $Ea</v>
      </c>
      <c r="J3661" s="1"/>
      <c r="K3661" s="1"/>
      <c r="L3661" s="22">
        <f>IF(ISNUMBER(SEARCH(Pay_Item_Search_Text_2,M3661)),MAX($L$4:L3660)+1,0)</f>
        <v>0</v>
      </c>
      <c r="M3661" s="1" t="str">
        <f>IFERROR(VLOOKUP(ROWS($M$5:M3661),Table_PayItems[[Search Key]:[Concentrated Name]],2,FALSE),"")</f>
        <v>Panicum virgatum Northwind, #2 cont. - $Ea</v>
      </c>
      <c r="N3661" s="1" t="str">
        <f>IFERROR(VLOOKUP(ROWS($M$5:N3661),$L$5:$M$7000,2,FALSE),"")</f>
        <v/>
      </c>
      <c r="O3661" s="1" t="str">
        <f>IFERROR(VLOOKUP(ROWS($O$5:O3661),$K$5:$L$7000,2,FALSE),"")</f>
        <v/>
      </c>
    </row>
    <row r="3662" spans="2:15" ht="15" customHeight="1" x14ac:dyDescent="0.25">
      <c r="B3662" s="178" t="s">
        <v>12994</v>
      </c>
      <c r="C3662" s="178" t="s">
        <v>88</v>
      </c>
      <c r="D3662" s="178" t="s">
        <v>7555</v>
      </c>
      <c r="E3662" s="178" t="s">
        <v>6993</v>
      </c>
      <c r="F3662" s="178" t="s">
        <v>17</v>
      </c>
      <c r="G3662" s="1">
        <f>IF(ISNUMBER(Pay_Item_Search_Text),IF(ISNUMBER(IF(FIND(Pay_Item_Search_Text,B3662)=1,1, "FALSE")),MAX(G$4:$G3661)+1,IF(ISNUMBER(Pay_Item_Search_Text),0,IF(ISNUMBER(SEARCH(Pay_Item_Search_Text,H3662)),MAX(G$4:$G3661)+1,0))),IF(ISNUMBER(Pay_Item_Search_Text),0,IF(ISNUMBER(SEARCH(Pay_Item_Search_Text,H3662)),MAX(G$4:$G3661)+1,0)))</f>
        <v>3658</v>
      </c>
      <c r="H3662" s="1" t="str">
        <f>IF(Table_PayItems[[#This Row],[Description]]="_","_ Unique Item - "&amp;Table_PayItems[[#This Row],[Item]]&amp;" - $"&amp;Table_PayItems[[#This Row],[Unit]],Table_PayItems[[#This Row],[Description]]&amp;" - $"&amp;Table_PayItems[[#This Row],[Unit]])</f>
        <v>Panicum virgatum Northwind, 2 inch pot - $Ea</v>
      </c>
      <c r="I3662" s="29" t="str">
        <f>IFERROR(VLOOKUP(ROWS($M$5:M3662),Table_PayItems[[Search Key]:[Concentrated Name]],2,FALSE),"")</f>
        <v>Panicum virgatum Northwind, 2 inch pot - $Ea</v>
      </c>
      <c r="J3662" s="1"/>
      <c r="K3662" s="1"/>
      <c r="L3662" s="22">
        <f>IF(ISNUMBER(SEARCH(Pay_Item_Search_Text_2,M3662)),MAX($L$4:L3661)+1,0)</f>
        <v>0</v>
      </c>
      <c r="M3662" s="1" t="str">
        <f>IFERROR(VLOOKUP(ROWS($M$5:M3662),Table_PayItems[[Search Key]:[Concentrated Name]],2,FALSE),"")</f>
        <v>Panicum virgatum Northwind, 2 inch pot - $Ea</v>
      </c>
      <c r="N3662" s="1" t="str">
        <f>IFERROR(VLOOKUP(ROWS($M$5:N3662),$L$5:$M$7000,2,FALSE),"")</f>
        <v/>
      </c>
      <c r="O3662" s="1" t="str">
        <f>IFERROR(VLOOKUP(ROWS($O$5:O3662),$K$5:$L$7000,2,FALSE),"")</f>
        <v/>
      </c>
    </row>
    <row r="3663" spans="2:15" ht="15" customHeight="1" x14ac:dyDescent="0.25">
      <c r="B3663" s="178" t="s">
        <v>12995</v>
      </c>
      <c r="C3663" s="178" t="s">
        <v>88</v>
      </c>
      <c r="D3663" s="178" t="s">
        <v>7556</v>
      </c>
      <c r="E3663" s="178" t="s">
        <v>6993</v>
      </c>
      <c r="F3663" s="178" t="s">
        <v>17</v>
      </c>
      <c r="G3663" s="1">
        <f>IF(ISNUMBER(Pay_Item_Search_Text),IF(ISNUMBER(IF(FIND(Pay_Item_Search_Text,B3663)=1,1, "FALSE")),MAX(G$4:$G3662)+1,IF(ISNUMBER(Pay_Item_Search_Text),0,IF(ISNUMBER(SEARCH(Pay_Item_Search_Text,H3663)),MAX(G$4:$G3662)+1,0))),IF(ISNUMBER(Pay_Item_Search_Text),0,IF(ISNUMBER(SEARCH(Pay_Item_Search_Text,H3663)),MAX(G$4:$G3662)+1,0)))</f>
        <v>3659</v>
      </c>
      <c r="H3663" s="1" t="str">
        <f>IF(Table_PayItems[[#This Row],[Description]]="_","_ Unique Item - "&amp;Table_PayItems[[#This Row],[Item]]&amp;" - $"&amp;Table_PayItems[[#This Row],[Unit]],Table_PayItems[[#This Row],[Description]]&amp;" - $"&amp;Table_PayItems[[#This Row],[Unit]])</f>
        <v>Panicum virgatum Northwind, 3 inch pot - $Ea</v>
      </c>
      <c r="I3663" s="29" t="str">
        <f>IFERROR(VLOOKUP(ROWS($M$5:M3663),Table_PayItems[[Search Key]:[Concentrated Name]],2,FALSE),"")</f>
        <v>Panicum virgatum Northwind, 3 inch pot - $Ea</v>
      </c>
      <c r="J3663" s="1"/>
      <c r="K3663" s="1"/>
      <c r="L3663" s="22">
        <f>IF(ISNUMBER(SEARCH(Pay_Item_Search_Text_2,M3663)),MAX($L$4:L3662)+1,0)</f>
        <v>0</v>
      </c>
      <c r="M3663" s="1" t="str">
        <f>IFERROR(VLOOKUP(ROWS($M$5:M3663),Table_PayItems[[Search Key]:[Concentrated Name]],2,FALSE),"")</f>
        <v>Panicum virgatum Northwind, 3 inch pot - $Ea</v>
      </c>
      <c r="N3663" s="1" t="str">
        <f>IFERROR(VLOOKUP(ROWS($M$5:N3663),$L$5:$M$7000,2,FALSE),"")</f>
        <v/>
      </c>
      <c r="O3663" s="1" t="str">
        <f>IFERROR(VLOOKUP(ROWS($O$5:O3663),$K$5:$L$7000,2,FALSE),"")</f>
        <v/>
      </c>
    </row>
    <row r="3664" spans="2:15" ht="15" customHeight="1" x14ac:dyDescent="0.25">
      <c r="B3664" s="178" t="s">
        <v>12996</v>
      </c>
      <c r="C3664" s="178" t="s">
        <v>88</v>
      </c>
      <c r="D3664" s="178" t="s">
        <v>7557</v>
      </c>
      <c r="E3664" s="178" t="s">
        <v>6993</v>
      </c>
      <c r="F3664" s="178" t="s">
        <v>17</v>
      </c>
      <c r="G3664" s="1">
        <f>IF(ISNUMBER(Pay_Item_Search_Text),IF(ISNUMBER(IF(FIND(Pay_Item_Search_Text,B3664)=1,1, "FALSE")),MAX(G$4:$G3663)+1,IF(ISNUMBER(Pay_Item_Search_Text),0,IF(ISNUMBER(SEARCH(Pay_Item_Search_Text,H3664)),MAX(G$4:$G3663)+1,0))),IF(ISNUMBER(Pay_Item_Search_Text),0,IF(ISNUMBER(SEARCH(Pay_Item_Search_Text,H3664)),MAX(G$4:$G3663)+1,0)))</f>
        <v>3660</v>
      </c>
      <c r="H3664" s="1" t="str">
        <f>IF(Table_PayItems[[#This Row],[Description]]="_","_ Unique Item - "&amp;Table_PayItems[[#This Row],[Item]]&amp;" - $"&amp;Table_PayItems[[#This Row],[Unit]],Table_PayItems[[#This Row],[Description]]&amp;" - $"&amp;Table_PayItems[[#This Row],[Unit]])</f>
        <v>Panicum virgatum Northwind, 4 inch pot - $Ea</v>
      </c>
      <c r="I3664" s="29" t="str">
        <f>IFERROR(VLOOKUP(ROWS($M$5:M3664),Table_PayItems[[Search Key]:[Concentrated Name]],2,FALSE),"")</f>
        <v>Panicum virgatum Northwind, 4 inch pot - $Ea</v>
      </c>
      <c r="J3664" s="1"/>
      <c r="K3664" s="1"/>
      <c r="L3664" s="22">
        <f>IF(ISNUMBER(SEARCH(Pay_Item_Search_Text_2,M3664)),MAX($L$4:L3663)+1,0)</f>
        <v>0</v>
      </c>
      <c r="M3664" s="1" t="str">
        <f>IFERROR(VLOOKUP(ROWS($M$5:M3664),Table_PayItems[[Search Key]:[Concentrated Name]],2,FALSE),"")</f>
        <v>Panicum virgatum Northwind, 4 inch pot - $Ea</v>
      </c>
      <c r="N3664" s="1" t="str">
        <f>IFERROR(VLOOKUP(ROWS($M$5:N3664),$L$5:$M$7000,2,FALSE),"")</f>
        <v/>
      </c>
      <c r="O3664" s="1" t="str">
        <f>IFERROR(VLOOKUP(ROWS($O$5:O3664),$K$5:$L$7000,2,FALSE),"")</f>
        <v/>
      </c>
    </row>
    <row r="3665" spans="2:15" ht="15" customHeight="1" x14ac:dyDescent="0.25">
      <c r="B3665" s="178" t="s">
        <v>12997</v>
      </c>
      <c r="C3665" s="178" t="s">
        <v>88</v>
      </c>
      <c r="D3665" s="178" t="s">
        <v>7558</v>
      </c>
      <c r="E3665" s="178" t="s">
        <v>6993</v>
      </c>
      <c r="F3665" s="178" t="s">
        <v>17</v>
      </c>
      <c r="G3665" s="1">
        <f>IF(ISNUMBER(Pay_Item_Search_Text),IF(ISNUMBER(IF(FIND(Pay_Item_Search_Text,B3665)=1,1, "FALSE")),MAX(G$4:$G3664)+1,IF(ISNUMBER(Pay_Item_Search_Text),0,IF(ISNUMBER(SEARCH(Pay_Item_Search_Text,H3665)),MAX(G$4:$G3664)+1,0))),IF(ISNUMBER(Pay_Item_Search_Text),0,IF(ISNUMBER(SEARCH(Pay_Item_Search_Text,H3665)),MAX(G$4:$G3664)+1,0)))</f>
        <v>3661</v>
      </c>
      <c r="H3665" s="1" t="str">
        <f>IF(Table_PayItems[[#This Row],[Description]]="_","_ Unique Item - "&amp;Table_PayItems[[#This Row],[Item]]&amp;" - $"&amp;Table_PayItems[[#This Row],[Unit]],Table_PayItems[[#This Row],[Description]]&amp;" - $"&amp;Table_PayItems[[#This Row],[Unit]])</f>
        <v>Panicum virgatum Rostrahlbush, #1 cont. - $Ea</v>
      </c>
      <c r="I3665" s="29" t="str">
        <f>IFERROR(VLOOKUP(ROWS($M$5:M3665),Table_PayItems[[Search Key]:[Concentrated Name]],2,FALSE),"")</f>
        <v>Panicum virgatum Rostrahlbush, #1 cont. - $Ea</v>
      </c>
      <c r="J3665" s="1"/>
      <c r="K3665" s="1"/>
      <c r="L3665" s="22">
        <f>IF(ISNUMBER(SEARCH(Pay_Item_Search_Text_2,M3665)),MAX($L$4:L3664)+1,0)</f>
        <v>0</v>
      </c>
      <c r="M3665" s="1" t="str">
        <f>IFERROR(VLOOKUP(ROWS($M$5:M3665),Table_PayItems[[Search Key]:[Concentrated Name]],2,FALSE),"")</f>
        <v>Panicum virgatum Rostrahlbush, #1 cont. - $Ea</v>
      </c>
      <c r="N3665" s="1" t="str">
        <f>IFERROR(VLOOKUP(ROWS($M$5:N3665),$L$5:$M$7000,2,FALSE),"")</f>
        <v/>
      </c>
      <c r="O3665" s="1" t="str">
        <f>IFERROR(VLOOKUP(ROWS($O$5:O3665),$K$5:$L$7000,2,FALSE),"")</f>
        <v/>
      </c>
    </row>
    <row r="3666" spans="2:15" ht="15" customHeight="1" x14ac:dyDescent="0.25">
      <c r="B3666" s="178" t="s">
        <v>12998</v>
      </c>
      <c r="C3666" s="178" t="s">
        <v>88</v>
      </c>
      <c r="D3666" s="178" t="s">
        <v>7559</v>
      </c>
      <c r="E3666" s="178" t="s">
        <v>6993</v>
      </c>
      <c r="F3666" s="178" t="s">
        <v>17</v>
      </c>
      <c r="G3666" s="1">
        <f>IF(ISNUMBER(Pay_Item_Search_Text),IF(ISNUMBER(IF(FIND(Pay_Item_Search_Text,B3666)=1,1, "FALSE")),MAX(G$4:$G3665)+1,IF(ISNUMBER(Pay_Item_Search_Text),0,IF(ISNUMBER(SEARCH(Pay_Item_Search_Text,H3666)),MAX(G$4:$G3665)+1,0))),IF(ISNUMBER(Pay_Item_Search_Text),0,IF(ISNUMBER(SEARCH(Pay_Item_Search_Text,H3666)),MAX(G$4:$G3665)+1,0)))</f>
        <v>3662</v>
      </c>
      <c r="H3666" s="1" t="str">
        <f>IF(Table_PayItems[[#This Row],[Description]]="_","_ Unique Item - "&amp;Table_PayItems[[#This Row],[Item]]&amp;" - $"&amp;Table_PayItems[[#This Row],[Unit]],Table_PayItems[[#This Row],[Description]]&amp;" - $"&amp;Table_PayItems[[#This Row],[Unit]])</f>
        <v>Panicum virgatum Rostrahlbush, #2 cont. - $Ea</v>
      </c>
      <c r="I3666" s="29" t="str">
        <f>IFERROR(VLOOKUP(ROWS($M$5:M3666),Table_PayItems[[Search Key]:[Concentrated Name]],2,FALSE),"")</f>
        <v>Panicum virgatum Rostrahlbush, #2 cont. - $Ea</v>
      </c>
      <c r="J3666" s="1"/>
      <c r="K3666" s="1"/>
      <c r="L3666" s="22">
        <f>IF(ISNUMBER(SEARCH(Pay_Item_Search_Text_2,M3666)),MAX($L$4:L3665)+1,0)</f>
        <v>0</v>
      </c>
      <c r="M3666" s="1" t="str">
        <f>IFERROR(VLOOKUP(ROWS($M$5:M3666),Table_PayItems[[Search Key]:[Concentrated Name]],2,FALSE),"")</f>
        <v>Panicum virgatum Rostrahlbush, #2 cont. - $Ea</v>
      </c>
      <c r="N3666" s="1" t="str">
        <f>IFERROR(VLOOKUP(ROWS($M$5:N3666),$L$5:$M$7000,2,FALSE),"")</f>
        <v/>
      </c>
      <c r="O3666" s="1" t="str">
        <f>IFERROR(VLOOKUP(ROWS($O$5:O3666),$K$5:$L$7000,2,FALSE),"")</f>
        <v/>
      </c>
    </row>
    <row r="3667" spans="2:15" ht="15" customHeight="1" x14ac:dyDescent="0.25">
      <c r="B3667" s="178" t="s">
        <v>12999</v>
      </c>
      <c r="C3667" s="178" t="s">
        <v>88</v>
      </c>
      <c r="D3667" s="178" t="s">
        <v>7560</v>
      </c>
      <c r="E3667" s="178" t="s">
        <v>6993</v>
      </c>
      <c r="F3667" s="178" t="s">
        <v>17</v>
      </c>
      <c r="G3667" s="151">
        <f>IF(ISNUMBER(Pay_Item_Search_Text),IF(ISNUMBER(IF(FIND(Pay_Item_Search_Text,B3667)=1,1, "FALSE")),MAX(G$4:$G3666)+1,IF(ISNUMBER(Pay_Item_Search_Text),0,IF(ISNUMBER(SEARCH(Pay_Item_Search_Text,H3667)),MAX(G$4:$G3666)+1,0))),IF(ISNUMBER(Pay_Item_Search_Text),0,IF(ISNUMBER(SEARCH(Pay_Item_Search_Text,H3667)),MAX(G$4:$G3666)+1,0)))</f>
        <v>3663</v>
      </c>
      <c r="H3667" s="24" t="str">
        <f>IF(Table_PayItems[[#This Row],[Description]]="_","_ Unique Item - "&amp;Table_PayItems[[#This Row],[Item]]&amp;" - $"&amp;Table_PayItems[[#This Row],[Unit]],Table_PayItems[[#This Row],[Description]]&amp;" - $"&amp;Table_PayItems[[#This Row],[Unit]])</f>
        <v>Panicum virgatum Rostrahlbush, 2 inch pot - $Ea</v>
      </c>
      <c r="I3667" s="152" t="str">
        <f>IFERROR(VLOOKUP(ROWS($M$5:M3667),Table_PayItems[[Search Key]:[Concentrated Name]],2,FALSE),"")</f>
        <v>Panicum virgatum Rostrahlbush, 2 inch pot - $Ea</v>
      </c>
      <c r="J3667" s="1"/>
      <c r="K3667" s="1"/>
      <c r="L3667" s="22">
        <f>IF(ISNUMBER(SEARCH(Pay_Item_Search_Text_2,M3667)),MAX($L$4:L3666)+1,0)</f>
        <v>0</v>
      </c>
      <c r="M3667" s="1" t="str">
        <f>IFERROR(VLOOKUP(ROWS($M$5:M3667),Table_PayItems[[Search Key]:[Concentrated Name]],2,FALSE),"")</f>
        <v>Panicum virgatum Rostrahlbush, 2 inch pot - $Ea</v>
      </c>
      <c r="N3667" s="1" t="str">
        <f>IFERROR(VLOOKUP(ROWS($M$5:N3667),$L$5:$M$7000,2,FALSE),"")</f>
        <v/>
      </c>
      <c r="O3667" s="1" t="str">
        <f>IFERROR(VLOOKUP(ROWS($O$5:O3667),$K$5:$L$7000,2,FALSE),"")</f>
        <v/>
      </c>
    </row>
    <row r="3668" spans="2:15" ht="15" customHeight="1" x14ac:dyDescent="0.25">
      <c r="B3668" s="178" t="s">
        <v>13000</v>
      </c>
      <c r="C3668" s="178" t="s">
        <v>88</v>
      </c>
      <c r="D3668" s="178" t="s">
        <v>7561</v>
      </c>
      <c r="E3668" s="178" t="s">
        <v>6993</v>
      </c>
      <c r="F3668" s="178" t="s">
        <v>17</v>
      </c>
      <c r="G3668" s="1">
        <f>IF(ISNUMBER(Pay_Item_Search_Text),IF(ISNUMBER(IF(FIND(Pay_Item_Search_Text,B3668)=1,1, "FALSE")),MAX(G$4:$G3667)+1,IF(ISNUMBER(Pay_Item_Search_Text),0,IF(ISNUMBER(SEARCH(Pay_Item_Search_Text,H3668)),MAX(G$4:$G3667)+1,0))),IF(ISNUMBER(Pay_Item_Search_Text),0,IF(ISNUMBER(SEARCH(Pay_Item_Search_Text,H3668)),MAX(G$4:$G3667)+1,0)))</f>
        <v>3664</v>
      </c>
      <c r="H3668" s="1" t="str">
        <f>IF(Table_PayItems[[#This Row],[Description]]="_","_ Unique Item - "&amp;Table_PayItems[[#This Row],[Item]]&amp;" - $"&amp;Table_PayItems[[#This Row],[Unit]],Table_PayItems[[#This Row],[Description]]&amp;" - $"&amp;Table_PayItems[[#This Row],[Unit]])</f>
        <v>Panicum virgatum Rostrahlbush, 3 inch pot - $Ea</v>
      </c>
      <c r="I3668" s="29" t="str">
        <f>IFERROR(VLOOKUP(ROWS($M$5:M3668),Table_PayItems[[Search Key]:[Concentrated Name]],2,FALSE),"")</f>
        <v>Panicum virgatum Rostrahlbush, 3 inch pot - $Ea</v>
      </c>
      <c r="J3668" s="1"/>
      <c r="K3668" s="1"/>
      <c r="L3668" s="22">
        <f>IF(ISNUMBER(SEARCH(Pay_Item_Search_Text_2,M3668)),MAX($L$4:L3667)+1,0)</f>
        <v>0</v>
      </c>
      <c r="M3668" s="1" t="str">
        <f>IFERROR(VLOOKUP(ROWS($M$5:M3668),Table_PayItems[[Search Key]:[Concentrated Name]],2,FALSE),"")</f>
        <v>Panicum virgatum Rostrahlbush, 3 inch pot - $Ea</v>
      </c>
      <c r="N3668" s="1" t="str">
        <f>IFERROR(VLOOKUP(ROWS($M$5:N3668),$L$5:$M$7000,2,FALSE),"")</f>
        <v/>
      </c>
      <c r="O3668" s="1" t="str">
        <f>IFERROR(VLOOKUP(ROWS($O$5:O3668),$K$5:$L$7000,2,FALSE),"")</f>
        <v/>
      </c>
    </row>
    <row r="3669" spans="2:15" ht="15" customHeight="1" x14ac:dyDescent="0.25">
      <c r="B3669" s="178" t="s">
        <v>13001</v>
      </c>
      <c r="C3669" s="178" t="s">
        <v>88</v>
      </c>
      <c r="D3669" s="178" t="s">
        <v>7562</v>
      </c>
      <c r="E3669" s="178" t="s">
        <v>6993</v>
      </c>
      <c r="F3669" s="178" t="s">
        <v>17</v>
      </c>
      <c r="G3669" s="1">
        <f>IF(ISNUMBER(Pay_Item_Search_Text),IF(ISNUMBER(IF(FIND(Pay_Item_Search_Text,B3669)=1,1, "FALSE")),MAX(G$4:$G3668)+1,IF(ISNUMBER(Pay_Item_Search_Text),0,IF(ISNUMBER(SEARCH(Pay_Item_Search_Text,H3669)),MAX(G$4:$G3668)+1,0))),IF(ISNUMBER(Pay_Item_Search_Text),0,IF(ISNUMBER(SEARCH(Pay_Item_Search_Text,H3669)),MAX(G$4:$G3668)+1,0)))</f>
        <v>3665</v>
      </c>
      <c r="H3669" s="1" t="str">
        <f>IF(Table_PayItems[[#This Row],[Description]]="_","_ Unique Item - "&amp;Table_PayItems[[#This Row],[Item]]&amp;" - $"&amp;Table_PayItems[[#This Row],[Unit]],Table_PayItems[[#This Row],[Description]]&amp;" - $"&amp;Table_PayItems[[#This Row],[Unit]])</f>
        <v>Panicum virgatum Rostrahlbush, 4 inch pot - $Ea</v>
      </c>
      <c r="I3669" s="29" t="str">
        <f>IFERROR(VLOOKUP(ROWS($M$5:M3669),Table_PayItems[[Search Key]:[Concentrated Name]],2,FALSE),"")</f>
        <v>Panicum virgatum Rostrahlbush, 4 inch pot - $Ea</v>
      </c>
      <c r="J3669" s="1"/>
      <c r="K3669" s="1"/>
      <c r="L3669" s="22">
        <f>IF(ISNUMBER(SEARCH(Pay_Item_Search_Text_2,M3669)),MAX($L$4:L3668)+1,0)</f>
        <v>0</v>
      </c>
      <c r="M3669" s="1" t="str">
        <f>IFERROR(VLOOKUP(ROWS($M$5:M3669),Table_PayItems[[Search Key]:[Concentrated Name]],2,FALSE),"")</f>
        <v>Panicum virgatum Rostrahlbush, 4 inch pot - $Ea</v>
      </c>
      <c r="N3669" s="1" t="str">
        <f>IFERROR(VLOOKUP(ROWS($M$5:N3669),$L$5:$M$7000,2,FALSE),"")</f>
        <v/>
      </c>
      <c r="O3669" s="1" t="str">
        <f>IFERROR(VLOOKUP(ROWS($O$5:O3669),$K$5:$L$7000,2,FALSE),"")</f>
        <v/>
      </c>
    </row>
    <row r="3670" spans="2:15" ht="15" customHeight="1" x14ac:dyDescent="0.25">
      <c r="B3670" s="178" t="s">
        <v>13002</v>
      </c>
      <c r="C3670" s="178" t="s">
        <v>88</v>
      </c>
      <c r="D3670" s="178" t="s">
        <v>7563</v>
      </c>
      <c r="E3670" s="178" t="s">
        <v>6993</v>
      </c>
      <c r="F3670" s="178" t="s">
        <v>17</v>
      </c>
      <c r="G3670" s="1">
        <f>IF(ISNUMBER(Pay_Item_Search_Text),IF(ISNUMBER(IF(FIND(Pay_Item_Search_Text,B3670)=1,1, "FALSE")),MAX(G$4:$G3669)+1,IF(ISNUMBER(Pay_Item_Search_Text),0,IF(ISNUMBER(SEARCH(Pay_Item_Search_Text,H3670)),MAX(G$4:$G3669)+1,0))),IF(ISNUMBER(Pay_Item_Search_Text),0,IF(ISNUMBER(SEARCH(Pay_Item_Search_Text,H3670)),MAX(G$4:$G3669)+1,0)))</f>
        <v>3666</v>
      </c>
      <c r="H3670" s="1" t="str">
        <f>IF(Table_PayItems[[#This Row],[Description]]="_","_ Unique Item - "&amp;Table_PayItems[[#This Row],[Item]]&amp;" - $"&amp;Table_PayItems[[#This Row],[Unit]],Table_PayItems[[#This Row],[Description]]&amp;" - $"&amp;Table_PayItems[[#This Row],[Unit]])</f>
        <v>Panicum virgatum Shenandoah, #1 cont. - $Ea</v>
      </c>
      <c r="I3670" s="29" t="str">
        <f>IFERROR(VLOOKUP(ROWS($M$5:M3670),Table_PayItems[[Search Key]:[Concentrated Name]],2,FALSE),"")</f>
        <v>Panicum virgatum Shenandoah, #1 cont. - $Ea</v>
      </c>
      <c r="J3670" s="1"/>
      <c r="K3670" s="1"/>
      <c r="L3670" s="22">
        <f>IF(ISNUMBER(SEARCH(Pay_Item_Search_Text_2,M3670)),MAX($L$4:L3669)+1,0)</f>
        <v>0</v>
      </c>
      <c r="M3670" s="1" t="str">
        <f>IFERROR(VLOOKUP(ROWS($M$5:M3670),Table_PayItems[[Search Key]:[Concentrated Name]],2,FALSE),"")</f>
        <v>Panicum virgatum Shenandoah, #1 cont. - $Ea</v>
      </c>
      <c r="N3670" s="1" t="str">
        <f>IFERROR(VLOOKUP(ROWS($M$5:N3670),$L$5:$M$7000,2,FALSE),"")</f>
        <v/>
      </c>
      <c r="O3670" s="1" t="str">
        <f>IFERROR(VLOOKUP(ROWS($O$5:O3670),$K$5:$L$7000,2,FALSE),"")</f>
        <v/>
      </c>
    </row>
    <row r="3671" spans="2:15" ht="15" customHeight="1" x14ac:dyDescent="0.25">
      <c r="B3671" s="178" t="s">
        <v>13003</v>
      </c>
      <c r="C3671" s="178" t="s">
        <v>88</v>
      </c>
      <c r="D3671" s="178" t="s">
        <v>7564</v>
      </c>
      <c r="E3671" s="178" t="s">
        <v>6993</v>
      </c>
      <c r="F3671" s="178" t="s">
        <v>17</v>
      </c>
      <c r="G3671" s="1">
        <f>IF(ISNUMBER(Pay_Item_Search_Text),IF(ISNUMBER(IF(FIND(Pay_Item_Search_Text,B3671)=1,1, "FALSE")),MAX(G$4:$G3670)+1,IF(ISNUMBER(Pay_Item_Search_Text),0,IF(ISNUMBER(SEARCH(Pay_Item_Search_Text,H3671)),MAX(G$4:$G3670)+1,0))),IF(ISNUMBER(Pay_Item_Search_Text),0,IF(ISNUMBER(SEARCH(Pay_Item_Search_Text,H3671)),MAX(G$4:$G3670)+1,0)))</f>
        <v>3667</v>
      </c>
      <c r="H3671" s="1" t="str">
        <f>IF(Table_PayItems[[#This Row],[Description]]="_","_ Unique Item - "&amp;Table_PayItems[[#This Row],[Item]]&amp;" - $"&amp;Table_PayItems[[#This Row],[Unit]],Table_PayItems[[#This Row],[Description]]&amp;" - $"&amp;Table_PayItems[[#This Row],[Unit]])</f>
        <v>Panicum virgatum Shenandoah, #2 cont. - $Ea</v>
      </c>
      <c r="I3671" s="29" t="str">
        <f>IFERROR(VLOOKUP(ROWS($M$5:M3671),Table_PayItems[[Search Key]:[Concentrated Name]],2,FALSE),"")</f>
        <v>Panicum virgatum Shenandoah, #2 cont. - $Ea</v>
      </c>
      <c r="J3671" s="1"/>
      <c r="K3671" s="1"/>
      <c r="L3671" s="22">
        <f>IF(ISNUMBER(SEARCH(Pay_Item_Search_Text_2,M3671)),MAX($L$4:L3670)+1,0)</f>
        <v>0</v>
      </c>
      <c r="M3671" s="1" t="str">
        <f>IFERROR(VLOOKUP(ROWS($M$5:M3671),Table_PayItems[[Search Key]:[Concentrated Name]],2,FALSE),"")</f>
        <v>Panicum virgatum Shenandoah, #2 cont. - $Ea</v>
      </c>
      <c r="N3671" s="1" t="str">
        <f>IFERROR(VLOOKUP(ROWS($M$5:N3671),$L$5:$M$7000,2,FALSE),"")</f>
        <v/>
      </c>
      <c r="O3671" s="1" t="str">
        <f>IFERROR(VLOOKUP(ROWS($O$5:O3671),$K$5:$L$7000,2,FALSE),"")</f>
        <v/>
      </c>
    </row>
    <row r="3672" spans="2:15" ht="15" customHeight="1" x14ac:dyDescent="0.25">
      <c r="B3672" s="178" t="s">
        <v>13004</v>
      </c>
      <c r="C3672" s="178" t="s">
        <v>88</v>
      </c>
      <c r="D3672" s="178" t="s">
        <v>7565</v>
      </c>
      <c r="E3672" s="178" t="s">
        <v>6993</v>
      </c>
      <c r="F3672" s="178" t="s">
        <v>17</v>
      </c>
      <c r="G3672" s="151">
        <f>IF(ISNUMBER(Pay_Item_Search_Text),IF(ISNUMBER(IF(FIND(Pay_Item_Search_Text,B3672)=1,1, "FALSE")),MAX(G$4:$G3671)+1,IF(ISNUMBER(Pay_Item_Search_Text),0,IF(ISNUMBER(SEARCH(Pay_Item_Search_Text,H3672)),MAX(G$4:$G3671)+1,0))),IF(ISNUMBER(Pay_Item_Search_Text),0,IF(ISNUMBER(SEARCH(Pay_Item_Search_Text,H3672)),MAX(G$4:$G3671)+1,0)))</f>
        <v>3668</v>
      </c>
      <c r="H3672" s="24" t="str">
        <f>IF(Table_PayItems[[#This Row],[Description]]="_","_ Unique Item - "&amp;Table_PayItems[[#This Row],[Item]]&amp;" - $"&amp;Table_PayItems[[#This Row],[Unit]],Table_PayItems[[#This Row],[Description]]&amp;" - $"&amp;Table_PayItems[[#This Row],[Unit]])</f>
        <v>Panicum virgatum Shenandoah, 2 inch pot - $Ea</v>
      </c>
      <c r="I3672" s="152" t="str">
        <f>IFERROR(VLOOKUP(ROWS($M$5:M3672),Table_PayItems[[Search Key]:[Concentrated Name]],2,FALSE),"")</f>
        <v>Panicum virgatum Shenandoah, 2 inch pot - $Ea</v>
      </c>
      <c r="J3672" s="1"/>
      <c r="K3672" s="1"/>
      <c r="L3672" s="22">
        <f>IF(ISNUMBER(SEARCH(Pay_Item_Search_Text_2,M3672)),MAX($L$4:L3671)+1,0)</f>
        <v>0</v>
      </c>
      <c r="M3672" s="1" t="str">
        <f>IFERROR(VLOOKUP(ROWS($M$5:M3672),Table_PayItems[[Search Key]:[Concentrated Name]],2,FALSE),"")</f>
        <v>Panicum virgatum Shenandoah, 2 inch pot - $Ea</v>
      </c>
      <c r="N3672" s="1" t="str">
        <f>IFERROR(VLOOKUP(ROWS($M$5:N3672),$L$5:$M$7000,2,FALSE),"")</f>
        <v/>
      </c>
      <c r="O3672" s="1" t="str">
        <f>IFERROR(VLOOKUP(ROWS($O$5:O3672),$K$5:$L$7000,2,FALSE),"")</f>
        <v/>
      </c>
    </row>
    <row r="3673" spans="2:15" ht="15" customHeight="1" x14ac:dyDescent="0.25">
      <c r="B3673" s="178" t="s">
        <v>13005</v>
      </c>
      <c r="C3673" s="178" t="s">
        <v>88</v>
      </c>
      <c r="D3673" s="178" t="s">
        <v>7566</v>
      </c>
      <c r="E3673" s="178" t="s">
        <v>6993</v>
      </c>
      <c r="F3673" s="178" t="s">
        <v>17</v>
      </c>
      <c r="G3673" s="1">
        <f>IF(ISNUMBER(Pay_Item_Search_Text),IF(ISNUMBER(IF(FIND(Pay_Item_Search_Text,B3673)=1,1, "FALSE")),MAX(G$4:$G3672)+1,IF(ISNUMBER(Pay_Item_Search_Text),0,IF(ISNUMBER(SEARCH(Pay_Item_Search_Text,H3673)),MAX(G$4:$G3672)+1,0))),IF(ISNUMBER(Pay_Item_Search_Text),0,IF(ISNUMBER(SEARCH(Pay_Item_Search_Text,H3673)),MAX(G$4:$G3672)+1,0)))</f>
        <v>3669</v>
      </c>
      <c r="H3673" s="1" t="str">
        <f>IF(Table_PayItems[[#This Row],[Description]]="_","_ Unique Item - "&amp;Table_PayItems[[#This Row],[Item]]&amp;" - $"&amp;Table_PayItems[[#This Row],[Unit]],Table_PayItems[[#This Row],[Description]]&amp;" - $"&amp;Table_PayItems[[#This Row],[Unit]])</f>
        <v>Panicum virgatum Shenandoah, 3 inch pot - $Ea</v>
      </c>
      <c r="I3673" s="29" t="str">
        <f>IFERROR(VLOOKUP(ROWS($M$5:M3673),Table_PayItems[[Search Key]:[Concentrated Name]],2,FALSE),"")</f>
        <v>Panicum virgatum Shenandoah, 3 inch pot - $Ea</v>
      </c>
      <c r="J3673" s="1"/>
      <c r="K3673" s="1"/>
      <c r="L3673" s="22">
        <f>IF(ISNUMBER(SEARCH(Pay_Item_Search_Text_2,M3673)),MAX($L$4:L3672)+1,0)</f>
        <v>0</v>
      </c>
      <c r="M3673" s="1" t="str">
        <f>IFERROR(VLOOKUP(ROWS($M$5:M3673),Table_PayItems[[Search Key]:[Concentrated Name]],2,FALSE),"")</f>
        <v>Panicum virgatum Shenandoah, 3 inch pot - $Ea</v>
      </c>
      <c r="N3673" s="1" t="str">
        <f>IFERROR(VLOOKUP(ROWS($M$5:N3673),$L$5:$M$7000,2,FALSE),"")</f>
        <v/>
      </c>
      <c r="O3673" s="1" t="str">
        <f>IFERROR(VLOOKUP(ROWS($O$5:O3673),$K$5:$L$7000,2,FALSE),"")</f>
        <v/>
      </c>
    </row>
    <row r="3674" spans="2:15" ht="15" customHeight="1" x14ac:dyDescent="0.25">
      <c r="B3674" s="178" t="s">
        <v>13006</v>
      </c>
      <c r="C3674" s="178" t="s">
        <v>88</v>
      </c>
      <c r="D3674" s="178" t="s">
        <v>7567</v>
      </c>
      <c r="E3674" s="178" t="s">
        <v>6993</v>
      </c>
      <c r="F3674" s="178" t="s">
        <v>17</v>
      </c>
      <c r="G3674" s="1">
        <f>IF(ISNUMBER(Pay_Item_Search_Text),IF(ISNUMBER(IF(FIND(Pay_Item_Search_Text,B3674)=1,1, "FALSE")),MAX(G$4:$G3673)+1,IF(ISNUMBER(Pay_Item_Search_Text),0,IF(ISNUMBER(SEARCH(Pay_Item_Search_Text,H3674)),MAX(G$4:$G3673)+1,0))),IF(ISNUMBER(Pay_Item_Search_Text),0,IF(ISNUMBER(SEARCH(Pay_Item_Search_Text,H3674)),MAX(G$4:$G3673)+1,0)))</f>
        <v>3670</v>
      </c>
      <c r="H3674" s="1" t="str">
        <f>IF(Table_PayItems[[#This Row],[Description]]="_","_ Unique Item - "&amp;Table_PayItems[[#This Row],[Item]]&amp;" - $"&amp;Table_PayItems[[#This Row],[Unit]],Table_PayItems[[#This Row],[Description]]&amp;" - $"&amp;Table_PayItems[[#This Row],[Unit]])</f>
        <v>Panicum virgatum Shenandoah, 4 inch pot - $Ea</v>
      </c>
      <c r="I3674" s="29" t="str">
        <f>IFERROR(VLOOKUP(ROWS($M$5:M3674),Table_PayItems[[Search Key]:[Concentrated Name]],2,FALSE),"")</f>
        <v>Panicum virgatum Shenandoah, 4 inch pot - $Ea</v>
      </c>
      <c r="J3674" s="1"/>
      <c r="K3674" s="1"/>
      <c r="L3674" s="22">
        <f>IF(ISNUMBER(SEARCH(Pay_Item_Search_Text_2,M3674)),MAX($L$4:L3673)+1,0)</f>
        <v>0</v>
      </c>
      <c r="M3674" s="1" t="str">
        <f>IFERROR(VLOOKUP(ROWS($M$5:M3674),Table_PayItems[[Search Key]:[Concentrated Name]],2,FALSE),"")</f>
        <v>Panicum virgatum Shenandoah, 4 inch pot - $Ea</v>
      </c>
      <c r="N3674" s="1" t="str">
        <f>IFERROR(VLOOKUP(ROWS($M$5:N3674),$L$5:$M$7000,2,FALSE),"")</f>
        <v/>
      </c>
      <c r="O3674" s="1" t="str">
        <f>IFERROR(VLOOKUP(ROWS($O$5:O3674),$K$5:$L$7000,2,FALSE),"")</f>
        <v/>
      </c>
    </row>
    <row r="3675" spans="2:15" ht="15" customHeight="1" x14ac:dyDescent="0.25">
      <c r="B3675" s="178" t="s">
        <v>13007</v>
      </c>
      <c r="C3675" s="178" t="s">
        <v>88</v>
      </c>
      <c r="D3675" s="178" t="s">
        <v>4274</v>
      </c>
      <c r="E3675" s="178" t="s">
        <v>6993</v>
      </c>
      <c r="F3675" s="178" t="s">
        <v>17</v>
      </c>
      <c r="G3675" s="28">
        <f>IF(ISNUMBER(Pay_Item_Search_Text),IF(ISNUMBER(IF(FIND(Pay_Item_Search_Text,B3675)=1,1, "FALSE")),MAX(G$4:$G3674)+1,IF(ISNUMBER(Pay_Item_Search_Text),0,IF(ISNUMBER(SEARCH(Pay_Item_Search_Text,H3675)),MAX(G$4:$G3674)+1,0))),IF(ISNUMBER(Pay_Item_Search_Text),0,IF(ISNUMBER(SEARCH(Pay_Item_Search_Text,H3675)),MAX(G$4:$G3674)+1,0)))</f>
        <v>3671</v>
      </c>
      <c r="H3675" s="24" t="str">
        <f>IF(Table_PayItems[[#This Row],[Description]]="_","_ Unique Item - "&amp;Table_PayItems[[#This Row],[Item]]&amp;" - $"&amp;Table_PayItems[[#This Row],[Unit]],Table_PayItems[[#This Row],[Description]]&amp;" - $"&amp;Table_PayItems[[#This Row],[Unit]])</f>
        <v>Parrotia persica, #10 cont. - $Ea</v>
      </c>
      <c r="I3675" s="30" t="str">
        <f>IFERROR(VLOOKUP(ROWS($M$5:M3675),Table_PayItems[[Search Key]:[Concentrated Name]],2,FALSE),"")</f>
        <v>Parrotia persica, #10 cont. - $Ea</v>
      </c>
      <c r="J3675" s="1"/>
      <c r="K3675" s="1"/>
      <c r="L3675" s="22">
        <f>IF(ISNUMBER(SEARCH(Pay_Item_Search_Text_2,M3675)),MAX($L$4:L3674)+1,0)</f>
        <v>738</v>
      </c>
      <c r="M3675" s="1" t="str">
        <f>IFERROR(VLOOKUP(ROWS($M$5:M3675),Table_PayItems[[Search Key]:[Concentrated Name]],2,FALSE),"")</f>
        <v>Parrotia persica, #10 cont. - $Ea</v>
      </c>
      <c r="N3675" s="1" t="str">
        <f>IFERROR(VLOOKUP(ROWS($M$5:N3675),$L$5:$M$7000,2,FALSE),"")</f>
        <v/>
      </c>
      <c r="O3675" s="1" t="str">
        <f>IFERROR(VLOOKUP(ROWS($O$5:O3675),$K$5:$L$7000,2,FALSE),"")</f>
        <v/>
      </c>
    </row>
    <row r="3676" spans="2:15" ht="15" customHeight="1" x14ac:dyDescent="0.25">
      <c r="B3676" s="178" t="s">
        <v>13008</v>
      </c>
      <c r="C3676" s="178" t="s">
        <v>88</v>
      </c>
      <c r="D3676" s="178" t="s">
        <v>4275</v>
      </c>
      <c r="E3676" s="178" t="s">
        <v>6993</v>
      </c>
      <c r="F3676" s="178" t="s">
        <v>17</v>
      </c>
      <c r="G3676" s="1">
        <f>IF(ISNUMBER(Pay_Item_Search_Text),IF(ISNUMBER(IF(FIND(Pay_Item_Search_Text,B3676)=1,1, "FALSE")),MAX(G$4:$G3675)+1,IF(ISNUMBER(Pay_Item_Search_Text),0,IF(ISNUMBER(SEARCH(Pay_Item_Search_Text,H3676)),MAX(G$4:$G3675)+1,0))),IF(ISNUMBER(Pay_Item_Search_Text),0,IF(ISNUMBER(SEARCH(Pay_Item_Search_Text,H3676)),MAX(G$4:$G3675)+1,0)))</f>
        <v>3672</v>
      </c>
      <c r="H3676" s="1" t="str">
        <f>IF(Table_PayItems[[#This Row],[Description]]="_","_ Unique Item - "&amp;Table_PayItems[[#This Row],[Item]]&amp;" - $"&amp;Table_PayItems[[#This Row],[Unit]],Table_PayItems[[#This Row],[Description]]&amp;" - $"&amp;Table_PayItems[[#This Row],[Unit]])</f>
        <v>Parrotia persica, #15 cont. - $Ea</v>
      </c>
      <c r="I3676" s="29" t="str">
        <f>IFERROR(VLOOKUP(ROWS($M$5:M3676),Table_PayItems[[Search Key]:[Concentrated Name]],2,FALSE),"")</f>
        <v>Parrotia persica, #15 cont. - $Ea</v>
      </c>
      <c r="J3676" s="1"/>
      <c r="K3676" s="1"/>
      <c r="L3676" s="22">
        <f>IF(ISNUMBER(SEARCH(Pay_Item_Search_Text_2,M3676)),MAX($L$4:L3675)+1,0)</f>
        <v>0</v>
      </c>
      <c r="M3676" s="1" t="str">
        <f>IFERROR(VLOOKUP(ROWS($M$5:M3676),Table_PayItems[[Search Key]:[Concentrated Name]],2,FALSE),"")</f>
        <v>Parrotia persica, #15 cont. - $Ea</v>
      </c>
      <c r="N3676" s="1" t="str">
        <f>IFERROR(VLOOKUP(ROWS($M$5:N3676),$L$5:$M$7000,2,FALSE),"")</f>
        <v/>
      </c>
      <c r="O3676" s="1" t="str">
        <f>IFERROR(VLOOKUP(ROWS($O$5:O3676),$K$5:$L$7000,2,FALSE),"")</f>
        <v/>
      </c>
    </row>
    <row r="3677" spans="2:15" ht="15" customHeight="1" x14ac:dyDescent="0.25">
      <c r="B3677" s="178" t="s">
        <v>13009</v>
      </c>
      <c r="C3677" s="178" t="s">
        <v>88</v>
      </c>
      <c r="D3677" s="178" t="s">
        <v>4276</v>
      </c>
      <c r="E3677" s="178" t="s">
        <v>6993</v>
      </c>
      <c r="F3677" s="178" t="s">
        <v>17</v>
      </c>
      <c r="G3677" s="1">
        <f>IF(ISNUMBER(Pay_Item_Search_Text),IF(ISNUMBER(IF(FIND(Pay_Item_Search_Text,B3677)=1,1, "FALSE")),MAX(G$4:$G3676)+1,IF(ISNUMBER(Pay_Item_Search_Text),0,IF(ISNUMBER(SEARCH(Pay_Item_Search_Text,H3677)),MAX(G$4:$G3676)+1,0))),IF(ISNUMBER(Pay_Item_Search_Text),0,IF(ISNUMBER(SEARCH(Pay_Item_Search_Text,H3677)),MAX(G$4:$G3676)+1,0)))</f>
        <v>3673</v>
      </c>
      <c r="H3677" s="1" t="str">
        <f>IF(Table_PayItems[[#This Row],[Description]]="_","_ Unique Item - "&amp;Table_PayItems[[#This Row],[Item]]&amp;" - $"&amp;Table_PayItems[[#This Row],[Unit]],Table_PayItems[[#This Row],[Description]]&amp;" - $"&amp;Table_PayItems[[#This Row],[Unit]])</f>
        <v>Parrotia persica, 1 1/2 inch - $Ea</v>
      </c>
      <c r="I3677" s="29" t="str">
        <f>IFERROR(VLOOKUP(ROWS($M$5:M3677),Table_PayItems[[Search Key]:[Concentrated Name]],2,FALSE),"")</f>
        <v>Parrotia persica, 1 1/2 inch - $Ea</v>
      </c>
      <c r="J3677" s="1"/>
      <c r="K3677" s="1"/>
      <c r="L3677" s="22">
        <f>IF(ISNUMBER(SEARCH(Pay_Item_Search_Text_2,M3677)),MAX($L$4:L3676)+1,0)</f>
        <v>0</v>
      </c>
      <c r="M3677" s="1" t="str">
        <f>IFERROR(VLOOKUP(ROWS($M$5:M3677),Table_PayItems[[Search Key]:[Concentrated Name]],2,FALSE),"")</f>
        <v>Parrotia persica, 1 1/2 inch - $Ea</v>
      </c>
      <c r="N3677" s="1" t="str">
        <f>IFERROR(VLOOKUP(ROWS($M$5:N3677),$L$5:$M$7000,2,FALSE),"")</f>
        <v/>
      </c>
      <c r="O3677" s="1" t="str">
        <f>IFERROR(VLOOKUP(ROWS($O$5:O3677),$K$5:$L$7000,2,FALSE),"")</f>
        <v/>
      </c>
    </row>
    <row r="3678" spans="2:15" ht="15" customHeight="1" x14ac:dyDescent="0.25">
      <c r="B3678" s="178" t="s">
        <v>13010</v>
      </c>
      <c r="C3678" s="178" t="s">
        <v>88</v>
      </c>
      <c r="D3678" s="178" t="s">
        <v>4277</v>
      </c>
      <c r="E3678" s="178" t="s">
        <v>6993</v>
      </c>
      <c r="F3678" s="178" t="s">
        <v>17</v>
      </c>
      <c r="G3678" s="1">
        <f>IF(ISNUMBER(Pay_Item_Search_Text),IF(ISNUMBER(IF(FIND(Pay_Item_Search_Text,B3678)=1,1, "FALSE")),MAX(G$4:$G3677)+1,IF(ISNUMBER(Pay_Item_Search_Text),0,IF(ISNUMBER(SEARCH(Pay_Item_Search_Text,H3678)),MAX(G$4:$G3677)+1,0))),IF(ISNUMBER(Pay_Item_Search_Text),0,IF(ISNUMBER(SEARCH(Pay_Item_Search_Text,H3678)),MAX(G$4:$G3677)+1,0)))</f>
        <v>3674</v>
      </c>
      <c r="H3678" s="1" t="str">
        <f>IF(Table_PayItems[[#This Row],[Description]]="_","_ Unique Item - "&amp;Table_PayItems[[#This Row],[Item]]&amp;" - $"&amp;Table_PayItems[[#This Row],[Unit]],Table_PayItems[[#This Row],[Description]]&amp;" - $"&amp;Table_PayItems[[#This Row],[Unit]])</f>
        <v>Parrotia persica, 1 3/4 inch - $Ea</v>
      </c>
      <c r="I3678" s="29" t="str">
        <f>IFERROR(VLOOKUP(ROWS($M$5:M3678),Table_PayItems[[Search Key]:[Concentrated Name]],2,FALSE),"")</f>
        <v>Parrotia persica, 1 3/4 inch - $Ea</v>
      </c>
      <c r="J3678" s="1"/>
      <c r="K3678" s="1"/>
      <c r="L3678" s="22">
        <f>IF(ISNUMBER(SEARCH(Pay_Item_Search_Text_2,M3678)),MAX($L$4:L3677)+1,0)</f>
        <v>0</v>
      </c>
      <c r="M3678" s="1" t="str">
        <f>IFERROR(VLOOKUP(ROWS($M$5:M3678),Table_PayItems[[Search Key]:[Concentrated Name]],2,FALSE),"")</f>
        <v>Parrotia persica, 1 3/4 inch - $Ea</v>
      </c>
      <c r="N3678" s="1" t="str">
        <f>IFERROR(VLOOKUP(ROWS($M$5:N3678),$L$5:$M$7000,2,FALSE),"")</f>
        <v/>
      </c>
      <c r="O3678" s="1" t="str">
        <f>IFERROR(VLOOKUP(ROWS($O$5:O3678),$K$5:$L$7000,2,FALSE),"")</f>
        <v/>
      </c>
    </row>
    <row r="3679" spans="2:15" ht="15" customHeight="1" x14ac:dyDescent="0.25">
      <c r="B3679" s="178" t="s">
        <v>13011</v>
      </c>
      <c r="C3679" s="178" t="s">
        <v>88</v>
      </c>
      <c r="D3679" s="178" t="s">
        <v>4278</v>
      </c>
      <c r="E3679" s="178" t="s">
        <v>6993</v>
      </c>
      <c r="F3679" s="178" t="s">
        <v>17</v>
      </c>
      <c r="G3679" s="1">
        <f>IF(ISNUMBER(Pay_Item_Search_Text),IF(ISNUMBER(IF(FIND(Pay_Item_Search_Text,B3679)=1,1, "FALSE")),MAX(G$4:$G3678)+1,IF(ISNUMBER(Pay_Item_Search_Text),0,IF(ISNUMBER(SEARCH(Pay_Item_Search_Text,H3679)),MAX(G$4:$G3678)+1,0))),IF(ISNUMBER(Pay_Item_Search_Text),0,IF(ISNUMBER(SEARCH(Pay_Item_Search_Text,H3679)),MAX(G$4:$G3678)+1,0)))</f>
        <v>3675</v>
      </c>
      <c r="H3679" s="1" t="str">
        <f>IF(Table_PayItems[[#This Row],[Description]]="_","_ Unique Item - "&amp;Table_PayItems[[#This Row],[Item]]&amp;" - $"&amp;Table_PayItems[[#This Row],[Unit]],Table_PayItems[[#This Row],[Description]]&amp;" - $"&amp;Table_PayItems[[#This Row],[Unit]])</f>
        <v>Parrotia persica, 2 inch - $Ea</v>
      </c>
      <c r="I3679" s="29" t="str">
        <f>IFERROR(VLOOKUP(ROWS($M$5:M3679),Table_PayItems[[Search Key]:[Concentrated Name]],2,FALSE),"")</f>
        <v>Parrotia persica, 2 inch - $Ea</v>
      </c>
      <c r="J3679" s="1"/>
      <c r="K3679" s="1"/>
      <c r="L3679" s="22">
        <f>IF(ISNUMBER(SEARCH(Pay_Item_Search_Text_2,M3679)),MAX($L$4:L3678)+1,0)</f>
        <v>0</v>
      </c>
      <c r="M3679" s="1" t="str">
        <f>IFERROR(VLOOKUP(ROWS($M$5:M3679),Table_PayItems[[Search Key]:[Concentrated Name]],2,FALSE),"")</f>
        <v>Parrotia persica, 2 inch - $Ea</v>
      </c>
      <c r="N3679" s="1" t="str">
        <f>IFERROR(VLOOKUP(ROWS($M$5:N3679),$L$5:$M$7000,2,FALSE),"")</f>
        <v/>
      </c>
      <c r="O3679" s="1" t="str">
        <f>IFERROR(VLOOKUP(ROWS($O$5:O3679),$K$5:$L$7000,2,FALSE),"")</f>
        <v/>
      </c>
    </row>
    <row r="3680" spans="2:15" ht="15" customHeight="1" x14ac:dyDescent="0.25">
      <c r="B3680" s="178" t="s">
        <v>11957</v>
      </c>
      <c r="C3680" s="178" t="s">
        <v>88</v>
      </c>
      <c r="D3680" s="178" t="s">
        <v>3846</v>
      </c>
      <c r="E3680" s="178" t="s">
        <v>17</v>
      </c>
      <c r="F3680" s="178" t="s">
        <v>17</v>
      </c>
      <c r="G3680" s="1">
        <f>IF(ISNUMBER(Pay_Item_Search_Text),IF(ISNUMBER(IF(FIND(Pay_Item_Search_Text,B3680)=1,1, "FALSE")),MAX(G$4:$G3679)+1,IF(ISNUMBER(Pay_Item_Search_Text),0,IF(ISNUMBER(SEARCH(Pay_Item_Search_Text,H3680)),MAX(G$4:$G3679)+1,0))),IF(ISNUMBER(Pay_Item_Search_Text),0,IF(ISNUMBER(SEARCH(Pay_Item_Search_Text,H3680)),MAX(G$4:$G3679)+1,0)))</f>
        <v>3676</v>
      </c>
      <c r="H3680" s="1" t="str">
        <f>IF(Table_PayItems[[#This Row],[Description]]="_","_ Unique Item - "&amp;Table_PayItems[[#This Row],[Item]]&amp;" - $"&amp;Table_PayItems[[#This Row],[Unit]],Table_PayItems[[#This Row],[Description]]&amp;" - $"&amp;Table_PayItems[[#This Row],[Unit]])</f>
        <v>Part Width Intersection Construction - $Ea</v>
      </c>
      <c r="I3680" s="29" t="str">
        <f>IFERROR(VLOOKUP(ROWS($M$5:M3680),Table_PayItems[[Search Key]:[Concentrated Name]],2,FALSE),"")</f>
        <v>Part Width Intersection Construction - $Ea</v>
      </c>
      <c r="J3680" s="1"/>
      <c r="K3680" s="1"/>
      <c r="L3680" s="22">
        <f>IF(ISNUMBER(SEARCH(Pay_Item_Search_Text_2,M3680)),MAX($L$4:L3679)+1,0)</f>
        <v>0</v>
      </c>
      <c r="M3680" s="1" t="str">
        <f>IFERROR(VLOOKUP(ROWS($M$5:M3680),Table_PayItems[[Search Key]:[Concentrated Name]],2,FALSE),"")</f>
        <v>Part Width Intersection Construction - $Ea</v>
      </c>
      <c r="N3680" s="1" t="str">
        <f>IFERROR(VLOOKUP(ROWS($M$5:N3680),$L$5:$M$7000,2,FALSE),"")</f>
        <v/>
      </c>
      <c r="O3680" s="1" t="str">
        <f>IFERROR(VLOOKUP(ROWS($O$5:O3680),$K$5:$L$7000,2,FALSE),"")</f>
        <v/>
      </c>
    </row>
    <row r="3681" spans="2:15" ht="15" customHeight="1" x14ac:dyDescent="0.25">
      <c r="B3681" s="178" t="s">
        <v>13012</v>
      </c>
      <c r="C3681" s="178" t="s">
        <v>88</v>
      </c>
      <c r="D3681" s="178" t="s">
        <v>4279</v>
      </c>
      <c r="E3681" s="178" t="s">
        <v>6993</v>
      </c>
      <c r="F3681" s="178" t="s">
        <v>17</v>
      </c>
      <c r="G3681" s="28">
        <f>IF(ISNUMBER(Pay_Item_Search_Text),IF(ISNUMBER(IF(FIND(Pay_Item_Search_Text,B3681)=1,1, "FALSE")),MAX(G$4:$G3680)+1,IF(ISNUMBER(Pay_Item_Search_Text),0,IF(ISNUMBER(SEARCH(Pay_Item_Search_Text,H3681)),MAX(G$4:$G3680)+1,0))),IF(ISNUMBER(Pay_Item_Search_Text),0,IF(ISNUMBER(SEARCH(Pay_Item_Search_Text,H3681)),MAX(G$4:$G3680)+1,0)))</f>
        <v>3677</v>
      </c>
      <c r="H3681" s="24" t="str">
        <f>IF(Table_PayItems[[#This Row],[Description]]="_","_ Unique Item - "&amp;Table_PayItems[[#This Row],[Item]]&amp;" - $"&amp;Table_PayItems[[#This Row],[Unit]],Table_PayItems[[#This Row],[Description]]&amp;" - $"&amp;Table_PayItems[[#This Row],[Unit]])</f>
        <v>Parthenocissus quinquefolia, #1 cont. - $Ea</v>
      </c>
      <c r="I3681" s="30" t="str">
        <f>IFERROR(VLOOKUP(ROWS($M$5:M3681),Table_PayItems[[Search Key]:[Concentrated Name]],2,FALSE),"")</f>
        <v>Parthenocissus quinquefolia, #1 cont. - $Ea</v>
      </c>
      <c r="J3681" s="1"/>
      <c r="K3681" s="1"/>
      <c r="L3681" s="22">
        <f>IF(ISNUMBER(SEARCH(Pay_Item_Search_Text_2,M3681)),MAX($L$4:L3680)+1,0)</f>
        <v>0</v>
      </c>
      <c r="M3681" s="1" t="str">
        <f>IFERROR(VLOOKUP(ROWS($M$5:M3681),Table_PayItems[[Search Key]:[Concentrated Name]],2,FALSE),"")</f>
        <v>Parthenocissus quinquefolia, #1 cont. - $Ea</v>
      </c>
      <c r="N3681" s="1" t="str">
        <f>IFERROR(VLOOKUP(ROWS($M$5:N3681),$L$5:$M$7000,2,FALSE),"")</f>
        <v/>
      </c>
      <c r="O3681" s="1" t="str">
        <f>IFERROR(VLOOKUP(ROWS($O$5:O3681),$K$5:$L$7000,2,FALSE),"")</f>
        <v/>
      </c>
    </row>
    <row r="3682" spans="2:15" ht="15" customHeight="1" x14ac:dyDescent="0.25">
      <c r="B3682" s="178" t="s">
        <v>13013</v>
      </c>
      <c r="C3682" s="178" t="s">
        <v>88</v>
      </c>
      <c r="D3682" s="178" t="s">
        <v>4280</v>
      </c>
      <c r="E3682" s="178" t="s">
        <v>6993</v>
      </c>
      <c r="F3682" s="178" t="s">
        <v>17</v>
      </c>
      <c r="G3682" s="1">
        <f>IF(ISNUMBER(Pay_Item_Search_Text),IF(ISNUMBER(IF(FIND(Pay_Item_Search_Text,B3682)=1,1, "FALSE")),MAX(G$4:$G3681)+1,IF(ISNUMBER(Pay_Item_Search_Text),0,IF(ISNUMBER(SEARCH(Pay_Item_Search_Text,H3682)),MAX(G$4:$G3681)+1,0))),IF(ISNUMBER(Pay_Item_Search_Text),0,IF(ISNUMBER(SEARCH(Pay_Item_Search_Text,H3682)),MAX(G$4:$G3681)+1,0)))</f>
        <v>3678</v>
      </c>
      <c r="H3682" s="1" t="str">
        <f>IF(Table_PayItems[[#This Row],[Description]]="_","_ Unique Item - "&amp;Table_PayItems[[#This Row],[Item]]&amp;" - $"&amp;Table_PayItems[[#This Row],[Unit]],Table_PayItems[[#This Row],[Description]]&amp;" - $"&amp;Table_PayItems[[#This Row],[Unit]])</f>
        <v>Parthenocissus quinquefolia, #2 cont. - $Ea</v>
      </c>
      <c r="I3682" s="29" t="str">
        <f>IFERROR(VLOOKUP(ROWS($M$5:M3682),Table_PayItems[[Search Key]:[Concentrated Name]],2,FALSE),"")</f>
        <v>Parthenocissus quinquefolia, #2 cont. - $Ea</v>
      </c>
      <c r="J3682" s="1"/>
      <c r="K3682" s="1"/>
      <c r="L3682" s="22">
        <f>IF(ISNUMBER(SEARCH(Pay_Item_Search_Text_2,M3682)),MAX($L$4:L3681)+1,0)</f>
        <v>0</v>
      </c>
      <c r="M3682" s="1" t="str">
        <f>IFERROR(VLOOKUP(ROWS($M$5:M3682),Table_PayItems[[Search Key]:[Concentrated Name]],2,FALSE),"")</f>
        <v>Parthenocissus quinquefolia, #2 cont. - $Ea</v>
      </c>
      <c r="N3682" s="1" t="str">
        <f>IFERROR(VLOOKUP(ROWS($M$5:N3682),$L$5:$M$7000,2,FALSE),"")</f>
        <v/>
      </c>
      <c r="O3682" s="1" t="str">
        <f>IFERROR(VLOOKUP(ROWS($O$5:O3682),$K$5:$L$7000,2,FALSE),"")</f>
        <v/>
      </c>
    </row>
    <row r="3683" spans="2:15" ht="15" customHeight="1" x14ac:dyDescent="0.25">
      <c r="B3683" s="178" t="s">
        <v>13014</v>
      </c>
      <c r="C3683" s="178" t="s">
        <v>88</v>
      </c>
      <c r="D3683" s="178" t="s">
        <v>4281</v>
      </c>
      <c r="E3683" s="178" t="s">
        <v>6993</v>
      </c>
      <c r="F3683" s="178" t="s">
        <v>17</v>
      </c>
      <c r="G3683" s="1">
        <f>IF(ISNUMBER(Pay_Item_Search_Text),IF(ISNUMBER(IF(FIND(Pay_Item_Search_Text,B3683)=1,1, "FALSE")),MAX(G$4:$G3682)+1,IF(ISNUMBER(Pay_Item_Search_Text),0,IF(ISNUMBER(SEARCH(Pay_Item_Search_Text,H3683)),MAX(G$4:$G3682)+1,0))),IF(ISNUMBER(Pay_Item_Search_Text),0,IF(ISNUMBER(SEARCH(Pay_Item_Search_Text,H3683)),MAX(G$4:$G3682)+1,0)))</f>
        <v>3679</v>
      </c>
      <c r="H3683" s="1" t="str">
        <f>IF(Table_PayItems[[#This Row],[Description]]="_","_ Unique Item - "&amp;Table_PayItems[[#This Row],[Item]]&amp;" - $"&amp;Table_PayItems[[#This Row],[Unit]],Table_PayItems[[#This Row],[Description]]&amp;" - $"&amp;Table_PayItems[[#This Row],[Unit]])</f>
        <v>Parthenocissus quinquefolia, 2 inch pot - $Ea</v>
      </c>
      <c r="I3683" s="29" t="str">
        <f>IFERROR(VLOOKUP(ROWS($M$5:M3683),Table_PayItems[[Search Key]:[Concentrated Name]],2,FALSE),"")</f>
        <v>Parthenocissus quinquefolia, 2 inch pot - $Ea</v>
      </c>
      <c r="J3683" s="1"/>
      <c r="K3683" s="1"/>
      <c r="L3683" s="22">
        <f>IF(ISNUMBER(SEARCH(Pay_Item_Search_Text_2,M3683)),MAX($L$4:L3682)+1,0)</f>
        <v>0</v>
      </c>
      <c r="M3683" s="1" t="str">
        <f>IFERROR(VLOOKUP(ROWS($M$5:M3683),Table_PayItems[[Search Key]:[Concentrated Name]],2,FALSE),"")</f>
        <v>Parthenocissus quinquefolia, 2 inch pot - $Ea</v>
      </c>
      <c r="N3683" s="1" t="str">
        <f>IFERROR(VLOOKUP(ROWS($M$5:N3683),$L$5:$M$7000,2,FALSE),"")</f>
        <v/>
      </c>
      <c r="O3683" s="1" t="str">
        <f>IFERROR(VLOOKUP(ROWS($O$5:O3683),$K$5:$L$7000,2,FALSE),"")</f>
        <v/>
      </c>
    </row>
    <row r="3684" spans="2:15" ht="15" customHeight="1" x14ac:dyDescent="0.25">
      <c r="B3684" s="178" t="s">
        <v>13015</v>
      </c>
      <c r="C3684" s="178" t="s">
        <v>88</v>
      </c>
      <c r="D3684" s="178" t="s">
        <v>4282</v>
      </c>
      <c r="E3684" s="178" t="s">
        <v>6993</v>
      </c>
      <c r="F3684" s="178" t="s">
        <v>17</v>
      </c>
      <c r="G3684" s="1">
        <f>IF(ISNUMBER(Pay_Item_Search_Text),IF(ISNUMBER(IF(FIND(Pay_Item_Search_Text,B3684)=1,1, "FALSE")),MAX(G$4:$G3683)+1,IF(ISNUMBER(Pay_Item_Search_Text),0,IF(ISNUMBER(SEARCH(Pay_Item_Search_Text,H3684)),MAX(G$4:$G3683)+1,0))),IF(ISNUMBER(Pay_Item_Search_Text),0,IF(ISNUMBER(SEARCH(Pay_Item_Search_Text,H3684)),MAX(G$4:$G3683)+1,0)))</f>
        <v>3680</v>
      </c>
      <c r="H3684" s="1" t="str">
        <f>IF(Table_PayItems[[#This Row],[Description]]="_","_ Unique Item - "&amp;Table_PayItems[[#This Row],[Item]]&amp;" - $"&amp;Table_PayItems[[#This Row],[Unit]],Table_PayItems[[#This Row],[Description]]&amp;" - $"&amp;Table_PayItems[[#This Row],[Unit]])</f>
        <v>Parthenocissus tricuspidata, #1 cont. - $Ea</v>
      </c>
      <c r="I3684" s="29" t="str">
        <f>IFERROR(VLOOKUP(ROWS($M$5:M3684),Table_PayItems[[Search Key]:[Concentrated Name]],2,FALSE),"")</f>
        <v>Parthenocissus tricuspidata, #1 cont. - $Ea</v>
      </c>
      <c r="J3684" s="1"/>
      <c r="K3684" s="1"/>
      <c r="L3684" s="22">
        <f>IF(ISNUMBER(SEARCH(Pay_Item_Search_Text_2,M3684)),MAX($L$4:L3683)+1,0)</f>
        <v>0</v>
      </c>
      <c r="M3684" s="1" t="str">
        <f>IFERROR(VLOOKUP(ROWS($M$5:M3684),Table_PayItems[[Search Key]:[Concentrated Name]],2,FALSE),"")</f>
        <v>Parthenocissus tricuspidata, #1 cont. - $Ea</v>
      </c>
      <c r="N3684" s="1" t="str">
        <f>IFERROR(VLOOKUP(ROWS($M$5:N3684),$L$5:$M$7000,2,FALSE),"")</f>
        <v/>
      </c>
      <c r="O3684" s="1" t="str">
        <f>IFERROR(VLOOKUP(ROWS($O$5:O3684),$K$5:$L$7000,2,FALSE),"")</f>
        <v/>
      </c>
    </row>
    <row r="3685" spans="2:15" ht="15" customHeight="1" x14ac:dyDescent="0.25">
      <c r="B3685" s="178" t="s">
        <v>13016</v>
      </c>
      <c r="C3685" s="178" t="s">
        <v>88</v>
      </c>
      <c r="D3685" s="178" t="s">
        <v>4283</v>
      </c>
      <c r="E3685" s="178" t="s">
        <v>6993</v>
      </c>
      <c r="F3685" s="178" t="s">
        <v>17</v>
      </c>
      <c r="G3685" s="1">
        <f>IF(ISNUMBER(Pay_Item_Search_Text),IF(ISNUMBER(IF(FIND(Pay_Item_Search_Text,B3685)=1,1, "FALSE")),MAX(G$4:$G3684)+1,IF(ISNUMBER(Pay_Item_Search_Text),0,IF(ISNUMBER(SEARCH(Pay_Item_Search_Text,H3685)),MAX(G$4:$G3684)+1,0))),IF(ISNUMBER(Pay_Item_Search_Text),0,IF(ISNUMBER(SEARCH(Pay_Item_Search_Text,H3685)),MAX(G$4:$G3684)+1,0)))</f>
        <v>3681</v>
      </c>
      <c r="H3685" s="1" t="str">
        <f>IF(Table_PayItems[[#This Row],[Description]]="_","_ Unique Item - "&amp;Table_PayItems[[#This Row],[Item]]&amp;" - $"&amp;Table_PayItems[[#This Row],[Unit]],Table_PayItems[[#This Row],[Description]]&amp;" - $"&amp;Table_PayItems[[#This Row],[Unit]])</f>
        <v>Parthenocissus tricuspidata, #2 cont. - $Ea</v>
      </c>
      <c r="I3685" s="29" t="str">
        <f>IFERROR(VLOOKUP(ROWS($M$5:M3685),Table_PayItems[[Search Key]:[Concentrated Name]],2,FALSE),"")</f>
        <v>Parthenocissus tricuspidata, #2 cont. - $Ea</v>
      </c>
      <c r="J3685" s="1"/>
      <c r="K3685" s="1"/>
      <c r="L3685" s="22">
        <f>IF(ISNUMBER(SEARCH(Pay_Item_Search_Text_2,M3685)),MAX($L$4:L3684)+1,0)</f>
        <v>0</v>
      </c>
      <c r="M3685" s="1" t="str">
        <f>IFERROR(VLOOKUP(ROWS($M$5:M3685),Table_PayItems[[Search Key]:[Concentrated Name]],2,FALSE),"")</f>
        <v>Parthenocissus tricuspidata, #2 cont. - $Ea</v>
      </c>
      <c r="N3685" s="1" t="str">
        <f>IFERROR(VLOOKUP(ROWS($M$5:N3685),$L$5:$M$7000,2,FALSE),"")</f>
        <v/>
      </c>
      <c r="O3685" s="1" t="str">
        <f>IFERROR(VLOOKUP(ROWS($O$5:O3685),$K$5:$L$7000,2,FALSE),"")</f>
        <v/>
      </c>
    </row>
    <row r="3686" spans="2:15" ht="15" customHeight="1" x14ac:dyDescent="0.25">
      <c r="B3686" s="178" t="s">
        <v>13017</v>
      </c>
      <c r="C3686" s="178" t="s">
        <v>88</v>
      </c>
      <c r="D3686" s="178" t="s">
        <v>4284</v>
      </c>
      <c r="E3686" s="178" t="s">
        <v>6993</v>
      </c>
      <c r="F3686" s="178" t="s">
        <v>17</v>
      </c>
      <c r="G3686" s="28">
        <f>IF(ISNUMBER(Pay_Item_Search_Text),IF(ISNUMBER(IF(FIND(Pay_Item_Search_Text,B3686)=1,1, "FALSE")),MAX(G$4:$G3685)+1,IF(ISNUMBER(Pay_Item_Search_Text),0,IF(ISNUMBER(SEARCH(Pay_Item_Search_Text,H3686)),MAX(G$4:$G3685)+1,0))),IF(ISNUMBER(Pay_Item_Search_Text),0,IF(ISNUMBER(SEARCH(Pay_Item_Search_Text,H3686)),MAX(G$4:$G3685)+1,0)))</f>
        <v>3682</v>
      </c>
      <c r="H3686" s="24" t="str">
        <f>IF(Table_PayItems[[#This Row],[Description]]="_","_ Unique Item - "&amp;Table_PayItems[[#This Row],[Item]]&amp;" - $"&amp;Table_PayItems[[#This Row],[Unit]],Table_PayItems[[#This Row],[Description]]&amp;" - $"&amp;Table_PayItems[[#This Row],[Unit]])</f>
        <v>Parthenocissus tricuspidata, 2 inch pot - $Ea</v>
      </c>
      <c r="I3686" s="30" t="str">
        <f>IFERROR(VLOOKUP(ROWS($M$5:M3686),Table_PayItems[[Search Key]:[Concentrated Name]],2,FALSE),"")</f>
        <v>Parthenocissus tricuspidata, 2 inch pot - $Ea</v>
      </c>
      <c r="J3686" s="1"/>
      <c r="K3686" s="1"/>
      <c r="L3686" s="22">
        <f>IF(ISNUMBER(SEARCH(Pay_Item_Search_Text_2,M3686)),MAX($L$4:L3685)+1,0)</f>
        <v>0</v>
      </c>
      <c r="M3686" s="1" t="str">
        <f>IFERROR(VLOOKUP(ROWS($M$5:M3686),Table_PayItems[[Search Key]:[Concentrated Name]],2,FALSE),"")</f>
        <v>Parthenocissus tricuspidata, 2 inch pot - $Ea</v>
      </c>
      <c r="N3686" s="1" t="str">
        <f>IFERROR(VLOOKUP(ROWS($M$5:N3686),$L$5:$M$7000,2,FALSE),"")</f>
        <v/>
      </c>
      <c r="O3686" s="1" t="str">
        <f>IFERROR(VLOOKUP(ROWS($O$5:O3686),$K$5:$L$7000,2,FALSE),"")</f>
        <v/>
      </c>
    </row>
    <row r="3687" spans="2:15" ht="15" customHeight="1" x14ac:dyDescent="0.25">
      <c r="B3687" s="178" t="s">
        <v>10968</v>
      </c>
      <c r="C3687" s="178" t="s">
        <v>132</v>
      </c>
      <c r="D3687" s="178" t="s">
        <v>2949</v>
      </c>
      <c r="E3687" s="178" t="s">
        <v>17</v>
      </c>
      <c r="F3687" s="178" t="s">
        <v>17</v>
      </c>
      <c r="G3687" s="1">
        <f>IF(ISNUMBER(Pay_Item_Search_Text),IF(ISNUMBER(IF(FIND(Pay_Item_Search_Text,B3687)=1,1, "FALSE")),MAX(G$4:$G3686)+1,IF(ISNUMBER(Pay_Item_Search_Text),0,IF(ISNUMBER(SEARCH(Pay_Item_Search_Text,H3687)),MAX(G$4:$G3686)+1,0))),IF(ISNUMBER(Pay_Item_Search_Text),0,IF(ISNUMBER(SEARCH(Pay_Item_Search_Text,H3687)),MAX(G$4:$G3686)+1,0)))</f>
        <v>3683</v>
      </c>
      <c r="H3687" s="1" t="str">
        <f>IF(Table_PayItems[[#This Row],[Description]]="_","_ Unique Item - "&amp;Table_PayItems[[#This Row],[Item]]&amp;" - $"&amp;Table_PayItems[[#This Row],[Unit]],Table_PayItems[[#This Row],[Description]]&amp;" - $"&amp;Table_PayItems[[#This Row],[Unit]])</f>
        <v>Patch, Forming - $Sft</v>
      </c>
      <c r="I3687" s="29" t="str">
        <f>IFERROR(VLOOKUP(ROWS($M$5:M3687),Table_PayItems[[Search Key]:[Concentrated Name]],2,FALSE),"")</f>
        <v>Patch, Forming - $Sft</v>
      </c>
      <c r="J3687" s="1"/>
      <c r="K3687" s="1"/>
      <c r="L3687" s="22">
        <f>IF(ISNUMBER(SEARCH(Pay_Item_Search_Text_2,M3687)),MAX($L$4:L3686)+1,0)</f>
        <v>0</v>
      </c>
      <c r="M3687" s="1" t="str">
        <f>IFERROR(VLOOKUP(ROWS($M$5:M3687),Table_PayItems[[Search Key]:[Concentrated Name]],2,FALSE),"")</f>
        <v>Patch, Forming - $Sft</v>
      </c>
      <c r="N3687" s="1" t="str">
        <f>IFERROR(VLOOKUP(ROWS($M$5:N3687),$L$5:$M$7000,2,FALSE),"")</f>
        <v/>
      </c>
      <c r="O3687" s="1" t="str">
        <f>IFERROR(VLOOKUP(ROWS($O$5:O3687),$K$5:$L$7000,2,FALSE),"")</f>
        <v/>
      </c>
    </row>
    <row r="3688" spans="2:15" ht="15" customHeight="1" x14ac:dyDescent="0.25">
      <c r="B3688" s="178" t="s">
        <v>10965</v>
      </c>
      <c r="C3688" s="178" t="s">
        <v>112</v>
      </c>
      <c r="D3688" s="178" t="s">
        <v>2947</v>
      </c>
      <c r="E3688" s="178" t="s">
        <v>17</v>
      </c>
      <c r="F3688" s="178" t="s">
        <v>17</v>
      </c>
      <c r="G3688" s="1">
        <f>IF(ISNUMBER(Pay_Item_Search_Text),IF(ISNUMBER(IF(FIND(Pay_Item_Search_Text,B3688)=1,1, "FALSE")),MAX(G$4:$G3687)+1,IF(ISNUMBER(Pay_Item_Search_Text),0,IF(ISNUMBER(SEARCH(Pay_Item_Search_Text,H3688)),MAX(G$4:$G3687)+1,0))),IF(ISNUMBER(Pay_Item_Search_Text),0,IF(ISNUMBER(SEARCH(Pay_Item_Search_Text,H3688)),MAX(G$4:$G3687)+1,0)))</f>
        <v>3684</v>
      </c>
      <c r="H3688" s="1" t="str">
        <f>IF(Table_PayItems[[#This Row],[Description]]="_","_ Unique Item - "&amp;Table_PayItems[[#This Row],[Item]]&amp;" - $"&amp;Table_PayItems[[#This Row],[Unit]],Table_PayItems[[#This Row],[Description]]&amp;" - $"&amp;Table_PayItems[[#This Row],[Unit]])</f>
        <v>Patch, Full Depth - $Cyd</v>
      </c>
      <c r="I3688" s="29" t="str">
        <f>IFERROR(VLOOKUP(ROWS($M$5:M3688),Table_PayItems[[Search Key]:[Concentrated Name]],2,FALSE),"")</f>
        <v>Patch, Full Depth - $Cyd</v>
      </c>
      <c r="J3688" s="1"/>
      <c r="K3688" s="1"/>
      <c r="L3688" s="22">
        <f>IF(ISNUMBER(SEARCH(Pay_Item_Search_Text_2,M3688)),MAX($L$4:L3687)+1,0)</f>
        <v>0</v>
      </c>
      <c r="M3688" s="1" t="str">
        <f>IFERROR(VLOOKUP(ROWS($M$5:M3688),Table_PayItems[[Search Key]:[Concentrated Name]],2,FALSE),"")</f>
        <v>Patch, Full Depth - $Cyd</v>
      </c>
      <c r="N3688" s="1" t="str">
        <f>IFERROR(VLOOKUP(ROWS($M$5:N3688),$L$5:$M$7000,2,FALSE),"")</f>
        <v/>
      </c>
      <c r="O3688" s="1" t="str">
        <f>IFERROR(VLOOKUP(ROWS($O$5:O3688),$K$5:$L$7000,2,FALSE),"")</f>
        <v/>
      </c>
    </row>
    <row r="3689" spans="2:15" ht="15" customHeight="1" x14ac:dyDescent="0.25">
      <c r="B3689" s="178" t="s">
        <v>11006</v>
      </c>
      <c r="C3689" s="178" t="s">
        <v>112</v>
      </c>
      <c r="D3689" s="178" t="s">
        <v>2988</v>
      </c>
      <c r="E3689" s="178" t="s">
        <v>2724</v>
      </c>
      <c r="F3689" s="178" t="s">
        <v>17</v>
      </c>
      <c r="G3689" s="1">
        <f>IF(ISNUMBER(Pay_Item_Search_Text),IF(ISNUMBER(IF(FIND(Pay_Item_Search_Text,B3689)=1,1, "FALSE")),MAX(G$4:$G3688)+1,IF(ISNUMBER(Pay_Item_Search_Text),0,IF(ISNUMBER(SEARCH(Pay_Item_Search_Text,H3689)),MAX(G$4:$G3688)+1,0))),IF(ISNUMBER(Pay_Item_Search_Text),0,IF(ISNUMBER(SEARCH(Pay_Item_Search_Text,H3689)),MAX(G$4:$G3688)+1,0)))</f>
        <v>3685</v>
      </c>
      <c r="H3689" s="1" t="str">
        <f>IF(Table_PayItems[[#This Row],[Description]]="_","_ Unique Item - "&amp;Table_PayItems[[#This Row],[Item]]&amp;" - $"&amp;Table_PayItems[[#This Row],[Unit]],Table_PayItems[[#This Row],[Description]]&amp;" - $"&amp;Table_PayItems[[#This Row],[Unit]])</f>
        <v>Patching Conc, C - $Cyd</v>
      </c>
      <c r="I3689" s="29" t="str">
        <f>IFERROR(VLOOKUP(ROWS($M$5:M3689),Table_PayItems[[Search Key]:[Concentrated Name]],2,FALSE),"")</f>
        <v>Patching Conc, C - $Cyd</v>
      </c>
      <c r="J3689" s="1"/>
      <c r="K3689" s="1"/>
      <c r="L3689" s="22">
        <f>IF(ISNUMBER(SEARCH(Pay_Item_Search_Text_2,M3689)),MAX($L$4:L3688)+1,0)</f>
        <v>0</v>
      </c>
      <c r="M3689" s="1" t="str">
        <f>IFERROR(VLOOKUP(ROWS($M$5:M3689),Table_PayItems[[Search Key]:[Concentrated Name]],2,FALSE),"")</f>
        <v>Patching Conc, C - $Cyd</v>
      </c>
      <c r="N3689" s="1" t="str">
        <f>IFERROR(VLOOKUP(ROWS($M$5:N3689),$L$5:$M$7000,2,FALSE),"")</f>
        <v/>
      </c>
      <c r="O3689" s="1" t="str">
        <f>IFERROR(VLOOKUP(ROWS($O$5:O3689),$K$5:$L$7000,2,FALSE),"")</f>
        <v/>
      </c>
    </row>
    <row r="3690" spans="2:15" ht="15" customHeight="1" x14ac:dyDescent="0.25">
      <c r="B3690" s="178" t="s">
        <v>11007</v>
      </c>
      <c r="C3690" s="178" t="s">
        <v>112</v>
      </c>
      <c r="D3690" s="178" t="s">
        <v>2989</v>
      </c>
      <c r="E3690" s="178" t="s">
        <v>2724</v>
      </c>
      <c r="F3690" s="178" t="s">
        <v>17</v>
      </c>
      <c r="G3690" s="1">
        <f>IF(ISNUMBER(Pay_Item_Search_Text),IF(ISNUMBER(IF(FIND(Pay_Item_Search_Text,B3690)=1,1, "FALSE")),MAX(G$4:$G3689)+1,IF(ISNUMBER(Pay_Item_Search_Text),0,IF(ISNUMBER(SEARCH(Pay_Item_Search_Text,H3690)),MAX(G$4:$G3689)+1,0))),IF(ISNUMBER(Pay_Item_Search_Text),0,IF(ISNUMBER(SEARCH(Pay_Item_Search_Text,H3690)),MAX(G$4:$G3689)+1,0)))</f>
        <v>3686</v>
      </c>
      <c r="H3690" s="1" t="str">
        <f>IF(Table_PayItems[[#This Row],[Description]]="_","_ Unique Item - "&amp;Table_PayItems[[#This Row],[Item]]&amp;" - $"&amp;Table_PayItems[[#This Row],[Unit]],Table_PayItems[[#This Row],[Description]]&amp;" - $"&amp;Table_PayItems[[#This Row],[Unit]])</f>
        <v>Patching Conc, C-HE - $Cyd</v>
      </c>
      <c r="I3690" s="29" t="str">
        <f>IFERROR(VLOOKUP(ROWS($M$5:M3690),Table_PayItems[[Search Key]:[Concentrated Name]],2,FALSE),"")</f>
        <v>Patching Conc, C-HE - $Cyd</v>
      </c>
      <c r="J3690" s="1"/>
      <c r="K3690" s="1"/>
      <c r="L3690" s="22">
        <f>IF(ISNUMBER(SEARCH(Pay_Item_Search_Text_2,M3690)),MAX($L$4:L3689)+1,0)</f>
        <v>0</v>
      </c>
      <c r="M3690" s="1" t="str">
        <f>IFERROR(VLOOKUP(ROWS($M$5:M3690),Table_PayItems[[Search Key]:[Concentrated Name]],2,FALSE),"")</f>
        <v>Patching Conc, C-HE - $Cyd</v>
      </c>
      <c r="N3690" s="1" t="str">
        <f>IFERROR(VLOOKUP(ROWS($M$5:N3690),$L$5:$M$7000,2,FALSE),"")</f>
        <v/>
      </c>
      <c r="O3690" s="1" t="str">
        <f>IFERROR(VLOOKUP(ROWS($O$5:O3690),$K$5:$L$7000,2,FALSE),"")</f>
        <v/>
      </c>
    </row>
    <row r="3691" spans="2:15" ht="15" customHeight="1" x14ac:dyDescent="0.25">
      <c r="B3691" s="178" t="s">
        <v>11008</v>
      </c>
      <c r="C3691" s="178" t="s">
        <v>112</v>
      </c>
      <c r="D3691" s="178" t="s">
        <v>2990</v>
      </c>
      <c r="E3691" s="178" t="s">
        <v>2724</v>
      </c>
      <c r="F3691" s="178" t="s">
        <v>17</v>
      </c>
      <c r="G3691" s="1">
        <f>IF(ISNUMBER(Pay_Item_Search_Text),IF(ISNUMBER(IF(FIND(Pay_Item_Search_Text,B3691)=1,1, "FALSE")),MAX(G$4:$G3690)+1,IF(ISNUMBER(Pay_Item_Search_Text),0,IF(ISNUMBER(SEARCH(Pay_Item_Search_Text,H3691)),MAX(G$4:$G3690)+1,0))),IF(ISNUMBER(Pay_Item_Search_Text),0,IF(ISNUMBER(SEARCH(Pay_Item_Search_Text,H3691)),MAX(G$4:$G3690)+1,0)))</f>
        <v>3687</v>
      </c>
      <c r="H3691" s="1" t="str">
        <f>IF(Table_PayItems[[#This Row],[Description]]="_","_ Unique Item - "&amp;Table_PayItems[[#This Row],[Item]]&amp;" - $"&amp;Table_PayItems[[#This Row],[Unit]],Table_PayItems[[#This Row],[Description]]&amp;" - $"&amp;Table_PayItems[[#This Row],[Unit]])</f>
        <v>Patching Conc, C-L - $Cyd</v>
      </c>
      <c r="I3691" s="29" t="str">
        <f>IFERROR(VLOOKUP(ROWS($M$5:M3691),Table_PayItems[[Search Key]:[Concentrated Name]],2,FALSE),"")</f>
        <v>Patching Conc, C-L - $Cyd</v>
      </c>
      <c r="J3691" s="1"/>
      <c r="K3691" s="1"/>
      <c r="L3691" s="22">
        <f>IF(ISNUMBER(SEARCH(Pay_Item_Search_Text_2,M3691)),MAX($L$4:L3690)+1,0)</f>
        <v>0</v>
      </c>
      <c r="M3691" s="1" t="str">
        <f>IFERROR(VLOOKUP(ROWS($M$5:M3691),Table_PayItems[[Search Key]:[Concentrated Name]],2,FALSE),"")</f>
        <v>Patching Conc, C-L - $Cyd</v>
      </c>
      <c r="N3691" s="1" t="str">
        <f>IFERROR(VLOOKUP(ROWS($M$5:N3691),$L$5:$M$7000,2,FALSE),"")</f>
        <v/>
      </c>
      <c r="O3691" s="1" t="str">
        <f>IFERROR(VLOOKUP(ROWS($O$5:O3691),$K$5:$L$7000,2,FALSE),"")</f>
        <v/>
      </c>
    </row>
    <row r="3692" spans="2:15" ht="15" customHeight="1" x14ac:dyDescent="0.25">
      <c r="B3692" s="178" t="s">
        <v>11009</v>
      </c>
      <c r="C3692" s="178" t="s">
        <v>112</v>
      </c>
      <c r="D3692" s="178" t="s">
        <v>2991</v>
      </c>
      <c r="E3692" s="178" t="s">
        <v>2724</v>
      </c>
      <c r="F3692" s="178" t="s">
        <v>17</v>
      </c>
      <c r="G3692" s="1">
        <f>IF(ISNUMBER(Pay_Item_Search_Text),IF(ISNUMBER(IF(FIND(Pay_Item_Search_Text,B3692)=1,1, "FALSE")),MAX(G$4:$G3691)+1,IF(ISNUMBER(Pay_Item_Search_Text),0,IF(ISNUMBER(SEARCH(Pay_Item_Search_Text,H3692)),MAX(G$4:$G3691)+1,0))),IF(ISNUMBER(Pay_Item_Search_Text),0,IF(ISNUMBER(SEARCH(Pay_Item_Search_Text,H3692)),MAX(G$4:$G3691)+1,0)))</f>
        <v>3688</v>
      </c>
      <c r="H3692" s="1" t="str">
        <f>IF(Table_PayItems[[#This Row],[Description]]="_","_ Unique Item - "&amp;Table_PayItems[[#This Row],[Item]]&amp;" - $"&amp;Table_PayItems[[#This Row],[Unit]],Table_PayItems[[#This Row],[Description]]&amp;" - $"&amp;Table_PayItems[[#This Row],[Unit]])</f>
        <v>Patching Conc, C-L-HE - $Cyd</v>
      </c>
      <c r="I3692" s="29" t="str">
        <f>IFERROR(VLOOKUP(ROWS($M$5:M3692),Table_PayItems[[Search Key]:[Concentrated Name]],2,FALSE),"")</f>
        <v>Patching Conc, C-L-HE - $Cyd</v>
      </c>
      <c r="J3692" s="1"/>
      <c r="K3692" s="1"/>
      <c r="L3692" s="22">
        <f>IF(ISNUMBER(SEARCH(Pay_Item_Search_Text_2,M3692)),MAX($L$4:L3691)+1,0)</f>
        <v>0</v>
      </c>
      <c r="M3692" s="1" t="str">
        <f>IFERROR(VLOOKUP(ROWS($M$5:M3692),Table_PayItems[[Search Key]:[Concentrated Name]],2,FALSE),"")</f>
        <v>Patching Conc, C-L-HE - $Cyd</v>
      </c>
      <c r="N3692" s="1" t="str">
        <f>IFERROR(VLOOKUP(ROWS($M$5:N3692),$L$5:$M$7000,2,FALSE),"")</f>
        <v/>
      </c>
      <c r="O3692" s="1" t="str">
        <f>IFERROR(VLOOKUP(ROWS($O$5:O3692),$K$5:$L$7000,2,FALSE),"")</f>
        <v/>
      </c>
    </row>
    <row r="3693" spans="2:15" ht="15" customHeight="1" x14ac:dyDescent="0.25">
      <c r="B3693" s="178" t="s">
        <v>11010</v>
      </c>
      <c r="C3693" s="178" t="s">
        <v>112</v>
      </c>
      <c r="D3693" s="178" t="s">
        <v>2992</v>
      </c>
      <c r="E3693" s="178" t="s">
        <v>2724</v>
      </c>
      <c r="F3693" s="178" t="s">
        <v>17</v>
      </c>
      <c r="G3693" s="1">
        <f>IF(ISNUMBER(Pay_Item_Search_Text),IF(ISNUMBER(IF(FIND(Pay_Item_Search_Text,B3693)=1,1, "FALSE")),MAX(G$4:$G3692)+1,IF(ISNUMBER(Pay_Item_Search_Text),0,IF(ISNUMBER(SEARCH(Pay_Item_Search_Text,H3693)),MAX(G$4:$G3692)+1,0))),IF(ISNUMBER(Pay_Item_Search_Text),0,IF(ISNUMBER(SEARCH(Pay_Item_Search_Text,H3693)),MAX(G$4:$G3692)+1,0)))</f>
        <v>3689</v>
      </c>
      <c r="H3693" s="1" t="str">
        <f>IF(Table_PayItems[[#This Row],[Description]]="_","_ Unique Item - "&amp;Table_PayItems[[#This Row],[Item]]&amp;" - $"&amp;Table_PayItems[[#This Row],[Unit]],Table_PayItems[[#This Row],[Description]]&amp;" - $"&amp;Table_PayItems[[#This Row],[Unit]])</f>
        <v>Patching Conc, F-L - $Cyd</v>
      </c>
      <c r="I3693" s="29" t="str">
        <f>IFERROR(VLOOKUP(ROWS($M$5:M3693),Table_PayItems[[Search Key]:[Concentrated Name]],2,FALSE),"")</f>
        <v>Patching Conc, F-L - $Cyd</v>
      </c>
      <c r="J3693" s="1"/>
      <c r="K3693" s="1"/>
      <c r="L3693" s="22">
        <f>IF(ISNUMBER(SEARCH(Pay_Item_Search_Text_2,M3693)),MAX($L$4:L3692)+1,0)</f>
        <v>0</v>
      </c>
      <c r="M3693" s="1" t="str">
        <f>IFERROR(VLOOKUP(ROWS($M$5:M3693),Table_PayItems[[Search Key]:[Concentrated Name]],2,FALSE),"")</f>
        <v>Patching Conc, F-L - $Cyd</v>
      </c>
      <c r="N3693" s="1" t="str">
        <f>IFERROR(VLOOKUP(ROWS($M$5:N3693),$L$5:$M$7000,2,FALSE),"")</f>
        <v/>
      </c>
      <c r="O3693" s="1" t="str">
        <f>IFERROR(VLOOKUP(ROWS($O$5:O3693),$K$5:$L$7000,2,FALSE),"")</f>
        <v/>
      </c>
    </row>
    <row r="3694" spans="2:15" ht="15" customHeight="1" x14ac:dyDescent="0.25">
      <c r="B3694" s="178" t="s">
        <v>11011</v>
      </c>
      <c r="C3694" s="178" t="s">
        <v>112</v>
      </c>
      <c r="D3694" s="178" t="s">
        <v>2993</v>
      </c>
      <c r="E3694" s="178" t="s">
        <v>2724</v>
      </c>
      <c r="F3694" s="178" t="s">
        <v>17</v>
      </c>
      <c r="G3694" s="1">
        <f>IF(ISNUMBER(Pay_Item_Search_Text),IF(ISNUMBER(IF(FIND(Pay_Item_Search_Text,B3694)=1,1, "FALSE")),MAX(G$4:$G3693)+1,IF(ISNUMBER(Pay_Item_Search_Text),0,IF(ISNUMBER(SEARCH(Pay_Item_Search_Text,H3694)),MAX(G$4:$G3693)+1,0))),IF(ISNUMBER(Pay_Item_Search_Text),0,IF(ISNUMBER(SEARCH(Pay_Item_Search_Text,H3694)),MAX(G$4:$G3693)+1,0)))</f>
        <v>3690</v>
      </c>
      <c r="H3694" s="1" t="str">
        <f>IF(Table_PayItems[[#This Row],[Description]]="_","_ Unique Item - "&amp;Table_PayItems[[#This Row],[Item]]&amp;" - $"&amp;Table_PayItems[[#This Row],[Unit]],Table_PayItems[[#This Row],[Description]]&amp;" - $"&amp;Table_PayItems[[#This Row],[Unit]])</f>
        <v>Patching Conc, M - $Cyd</v>
      </c>
      <c r="I3694" s="29" t="str">
        <f>IFERROR(VLOOKUP(ROWS($M$5:M3694),Table_PayItems[[Search Key]:[Concentrated Name]],2,FALSE),"")</f>
        <v>Patching Conc, M - $Cyd</v>
      </c>
      <c r="J3694" s="1"/>
      <c r="K3694" s="1"/>
      <c r="L3694" s="22">
        <f>IF(ISNUMBER(SEARCH(Pay_Item_Search_Text_2,M3694)),MAX($L$4:L3693)+1,0)</f>
        <v>0</v>
      </c>
      <c r="M3694" s="1" t="str">
        <f>IFERROR(VLOOKUP(ROWS($M$5:M3694),Table_PayItems[[Search Key]:[Concentrated Name]],2,FALSE),"")</f>
        <v>Patching Conc, M - $Cyd</v>
      </c>
      <c r="N3694" s="1" t="str">
        <f>IFERROR(VLOOKUP(ROWS($M$5:N3694),$L$5:$M$7000,2,FALSE),"")</f>
        <v/>
      </c>
      <c r="O3694" s="1" t="str">
        <f>IFERROR(VLOOKUP(ROWS($O$5:O3694),$K$5:$L$7000,2,FALSE),"")</f>
        <v/>
      </c>
    </row>
    <row r="3695" spans="2:15" ht="15" customHeight="1" x14ac:dyDescent="0.25">
      <c r="B3695" s="178" t="s">
        <v>10966</v>
      </c>
      <c r="C3695" s="178" t="s">
        <v>112</v>
      </c>
      <c r="D3695" s="178" t="s">
        <v>2948</v>
      </c>
      <c r="E3695" s="178" t="s">
        <v>2724</v>
      </c>
      <c r="F3695" s="178" t="s">
        <v>17</v>
      </c>
      <c r="G3695" s="1">
        <f>IF(ISNUMBER(Pay_Item_Search_Text),IF(ISNUMBER(IF(FIND(Pay_Item_Search_Text,B3695)=1,1, "FALSE")),MAX(G$4:$G3694)+1,IF(ISNUMBER(Pay_Item_Search_Text),0,IF(ISNUMBER(SEARCH(Pay_Item_Search_Text,H3695)),MAX(G$4:$G3694)+1,0))),IF(ISNUMBER(Pay_Item_Search_Text),0,IF(ISNUMBER(SEARCH(Pay_Item_Search_Text,H3695)),MAX(G$4:$G3694)+1,0)))</f>
        <v>3691</v>
      </c>
      <c r="H3695" s="1" t="str">
        <f>IF(Table_PayItems[[#This Row],[Description]]="_","_ Unique Item - "&amp;Table_PayItems[[#This Row],[Item]]&amp;" - $"&amp;Table_PayItems[[#This Row],[Unit]],Table_PayItems[[#This Row],[Description]]&amp;" - $"&amp;Table_PayItems[[#This Row],[Unit]])</f>
        <v>Patching Mortar or Conc - $Cyd</v>
      </c>
      <c r="I3695" s="29" t="str">
        <f>IFERROR(VLOOKUP(ROWS($M$5:M3695),Table_PayItems[[Search Key]:[Concentrated Name]],2,FALSE),"")</f>
        <v>Patching Mortar or Conc - $Cyd</v>
      </c>
      <c r="J3695" s="1"/>
      <c r="K3695" s="1"/>
      <c r="L3695" s="22">
        <f>IF(ISNUMBER(SEARCH(Pay_Item_Search_Text_2,M3695)),MAX($L$4:L3694)+1,0)</f>
        <v>0</v>
      </c>
      <c r="M3695" s="1" t="str">
        <f>IFERROR(VLOOKUP(ROWS($M$5:M3695),Table_PayItems[[Search Key]:[Concentrated Name]],2,FALSE),"")</f>
        <v>Patching Mortar or Conc - $Cyd</v>
      </c>
      <c r="N3695" s="1" t="str">
        <f>IFERROR(VLOOKUP(ROWS($M$5:N3695),$L$5:$M$7000,2,FALSE),"")</f>
        <v/>
      </c>
      <c r="O3695" s="1" t="str">
        <f>IFERROR(VLOOKUP(ROWS($O$5:O3695),$K$5:$L$7000,2,FALSE),"")</f>
        <v/>
      </c>
    </row>
    <row r="3696" spans="2:15" ht="15" customHeight="1" x14ac:dyDescent="0.25">
      <c r="B3696" s="178" t="s">
        <v>10967</v>
      </c>
      <c r="C3696" s="178" t="s">
        <v>2692</v>
      </c>
      <c r="D3696" s="178" t="s">
        <v>2948</v>
      </c>
      <c r="E3696" s="178" t="s">
        <v>2724</v>
      </c>
      <c r="F3696" s="178" t="s">
        <v>17</v>
      </c>
      <c r="G3696" s="1">
        <f>IF(ISNUMBER(Pay_Item_Search_Text),IF(ISNUMBER(IF(FIND(Pay_Item_Search_Text,B3696)=1,1, "FALSE")),MAX(G$4:$G3695)+1,IF(ISNUMBER(Pay_Item_Search_Text),0,IF(ISNUMBER(SEARCH(Pay_Item_Search_Text,H3696)),MAX(G$4:$G3695)+1,0))),IF(ISNUMBER(Pay_Item_Search_Text),0,IF(ISNUMBER(SEARCH(Pay_Item_Search_Text,H3696)),MAX(G$4:$G3695)+1,0)))</f>
        <v>3692</v>
      </c>
      <c r="H3696" s="1" t="str">
        <f>IF(Table_PayItems[[#This Row],[Description]]="_","_ Unique Item - "&amp;Table_PayItems[[#This Row],[Item]]&amp;" - $"&amp;Table_PayItems[[#This Row],[Unit]],Table_PayItems[[#This Row],[Description]]&amp;" - $"&amp;Table_PayItems[[#This Row],[Unit]])</f>
        <v>Patching Mortar or Conc - $Cft</v>
      </c>
      <c r="I3696" s="29" t="str">
        <f>IFERROR(VLOOKUP(ROWS($M$5:M3696),Table_PayItems[[Search Key]:[Concentrated Name]],2,FALSE),"")</f>
        <v>Patching Mortar or Conc - $Cft</v>
      </c>
      <c r="J3696" s="1"/>
      <c r="K3696" s="1"/>
      <c r="L3696" s="22">
        <f>IF(ISNUMBER(SEARCH(Pay_Item_Search_Text_2,M3696)),MAX($L$4:L3695)+1,0)</f>
        <v>0</v>
      </c>
      <c r="M3696" s="1" t="str">
        <f>IFERROR(VLOOKUP(ROWS($M$5:M3696),Table_PayItems[[Search Key]:[Concentrated Name]],2,FALSE),"")</f>
        <v>Patching Mortar or Conc - $Cft</v>
      </c>
      <c r="N3696" s="1" t="str">
        <f>IFERROR(VLOOKUP(ROWS($M$5:N3696),$L$5:$M$7000,2,FALSE),"")</f>
        <v/>
      </c>
      <c r="O3696" s="1" t="str">
        <f>IFERROR(VLOOKUP(ROWS($O$5:O3696),$K$5:$L$7000,2,FALSE),"")</f>
        <v/>
      </c>
    </row>
    <row r="3697" spans="2:15" ht="15" customHeight="1" x14ac:dyDescent="0.25">
      <c r="B3697" s="178" t="s">
        <v>12068</v>
      </c>
      <c r="C3697" s="178" t="s">
        <v>123</v>
      </c>
      <c r="D3697" s="178" t="s">
        <v>3913</v>
      </c>
      <c r="E3697" s="178" t="s">
        <v>2724</v>
      </c>
      <c r="F3697" s="178" t="s">
        <v>17</v>
      </c>
      <c r="G3697" s="1">
        <f>IF(ISNUMBER(Pay_Item_Search_Text),IF(ISNUMBER(IF(FIND(Pay_Item_Search_Text,B3697)=1,1, "FALSE")),MAX(G$4:$G3696)+1,IF(ISNUMBER(Pay_Item_Search_Text),0,IF(ISNUMBER(SEARCH(Pay_Item_Search_Text,H3697)),MAX(G$4:$G3696)+1,0))),IF(ISNUMBER(Pay_Item_Search_Text),0,IF(ISNUMBER(SEARCH(Pay_Item_Search_Text,H3697)),MAX(G$4:$G3696)+1,0)))</f>
        <v>3693</v>
      </c>
      <c r="H3697" s="1" t="str">
        <f>IF(Table_PayItems[[#This Row],[Description]]="_","_ Unique Item - "&amp;Table_PayItems[[#This Row],[Item]]&amp;" - $"&amp;Table_PayItems[[#This Row],[Unit]],Table_PayItems[[#This Row],[Description]]&amp;" - $"&amp;Table_PayItems[[#This Row],[Unit]])</f>
        <v>Paved Ditch, Conc - $Syd</v>
      </c>
      <c r="I3697" s="29" t="str">
        <f>IFERROR(VLOOKUP(ROWS($M$5:M3697),Table_PayItems[[Search Key]:[Concentrated Name]],2,FALSE),"")</f>
        <v>Paved Ditch, Conc - $Syd</v>
      </c>
      <c r="J3697" s="1"/>
      <c r="K3697" s="1"/>
      <c r="L3697" s="22">
        <f>IF(ISNUMBER(SEARCH(Pay_Item_Search_Text_2,M3697)),MAX($L$4:L3696)+1,0)</f>
        <v>0</v>
      </c>
      <c r="M3697" s="1" t="str">
        <f>IFERROR(VLOOKUP(ROWS($M$5:M3697),Table_PayItems[[Search Key]:[Concentrated Name]],2,FALSE),"")</f>
        <v>Paved Ditch, Conc - $Syd</v>
      </c>
      <c r="N3697" s="1" t="str">
        <f>IFERROR(VLOOKUP(ROWS($M$5:N3697),$L$5:$M$7000,2,FALSE),"")</f>
        <v/>
      </c>
      <c r="O3697" s="1" t="str">
        <f>IFERROR(VLOOKUP(ROWS($O$5:O3697),$K$5:$L$7000,2,FALSE),"")</f>
        <v/>
      </c>
    </row>
    <row r="3698" spans="2:15" ht="15" customHeight="1" x14ac:dyDescent="0.25">
      <c r="B3698" s="178" t="s">
        <v>12067</v>
      </c>
      <c r="C3698" s="178" t="s">
        <v>123</v>
      </c>
      <c r="D3698" s="178" t="s">
        <v>3912</v>
      </c>
      <c r="E3698" s="178" t="s">
        <v>17</v>
      </c>
      <c r="F3698" s="178" t="s">
        <v>17</v>
      </c>
      <c r="G3698" s="1">
        <f>IF(ISNUMBER(Pay_Item_Search_Text),IF(ISNUMBER(IF(FIND(Pay_Item_Search_Text,B3698)=1,1, "FALSE")),MAX(G$4:$G3697)+1,IF(ISNUMBER(Pay_Item_Search_Text),0,IF(ISNUMBER(SEARCH(Pay_Item_Search_Text,H3698)),MAX(G$4:$G3697)+1,0))),IF(ISNUMBER(Pay_Item_Search_Text),0,IF(ISNUMBER(SEARCH(Pay_Item_Search_Text,H3698)),MAX(G$4:$G3697)+1,0)))</f>
        <v>3694</v>
      </c>
      <c r="H3698" s="1" t="str">
        <f>IF(Table_PayItems[[#This Row],[Description]]="_","_ Unique Item - "&amp;Table_PayItems[[#This Row],[Item]]&amp;" - $"&amp;Table_PayItems[[#This Row],[Unit]],Table_PayItems[[#This Row],[Description]]&amp;" - $"&amp;Table_PayItems[[#This Row],[Unit]])</f>
        <v>Paved Ditch, HMA - $Syd</v>
      </c>
      <c r="I3698" s="29" t="str">
        <f>IFERROR(VLOOKUP(ROWS($M$5:M3698),Table_PayItems[[Search Key]:[Concentrated Name]],2,FALSE),"")</f>
        <v>Paved Ditch, HMA - $Syd</v>
      </c>
      <c r="J3698" s="1"/>
      <c r="K3698" s="1"/>
      <c r="L3698" s="22">
        <f>IF(ISNUMBER(SEARCH(Pay_Item_Search_Text_2,M3698)),MAX($L$4:L3697)+1,0)</f>
        <v>0</v>
      </c>
      <c r="M3698" s="1" t="str">
        <f>IFERROR(VLOOKUP(ROWS($M$5:M3698),Table_PayItems[[Search Key]:[Concentrated Name]],2,FALSE),"")</f>
        <v>Paved Ditch, HMA - $Syd</v>
      </c>
      <c r="N3698" s="1" t="str">
        <f>IFERROR(VLOOKUP(ROWS($M$5:N3698),$L$5:$M$7000,2,FALSE),"")</f>
        <v/>
      </c>
      <c r="O3698" s="1" t="str">
        <f>IFERROR(VLOOKUP(ROWS($O$5:O3698),$K$5:$L$7000,2,FALSE),"")</f>
        <v/>
      </c>
    </row>
    <row r="3699" spans="2:15" ht="15" customHeight="1" x14ac:dyDescent="0.25">
      <c r="B3699" s="178" t="s">
        <v>10505</v>
      </c>
      <c r="C3699" s="178" t="s">
        <v>123</v>
      </c>
      <c r="D3699" s="178" t="s">
        <v>2531</v>
      </c>
      <c r="E3699" s="178" t="s">
        <v>17</v>
      </c>
      <c r="F3699" s="178" t="s">
        <v>17</v>
      </c>
      <c r="G3699" s="1">
        <f>IF(ISNUMBER(Pay_Item_Search_Text),IF(ISNUMBER(IF(FIND(Pay_Item_Search_Text,B3699)=1,1, "FALSE")),MAX(G$4:$G3698)+1,IF(ISNUMBER(Pay_Item_Search_Text),0,IF(ISNUMBER(SEARCH(Pay_Item_Search_Text,H3699)),MAX(G$4:$G3698)+1,0))),IF(ISNUMBER(Pay_Item_Search_Text),0,IF(ISNUMBER(SEARCH(Pay_Item_Search_Text,H3699)),MAX(G$4:$G3698)+1,0)))</f>
        <v>3695</v>
      </c>
      <c r="H3699" s="1" t="str">
        <f>IF(Table_PayItems[[#This Row],[Description]]="_","_ Unique Item - "&amp;Table_PayItems[[#This Row],[Item]]&amp;" - $"&amp;Table_PayItems[[#This Row],[Unit]],Table_PayItems[[#This Row],[Description]]&amp;" - $"&amp;Table_PayItems[[#This Row],[Unit]])</f>
        <v>Paver Placed Surface Seal, Type B - $Syd</v>
      </c>
      <c r="I3699" s="29" t="str">
        <f>IFERROR(VLOOKUP(ROWS($M$5:M3699),Table_PayItems[[Search Key]:[Concentrated Name]],2,FALSE),"")</f>
        <v>Paver Placed Surface Seal, Type B - $Syd</v>
      </c>
      <c r="J3699" s="1"/>
      <c r="K3699" s="1"/>
      <c r="L3699" s="22">
        <f>IF(ISNUMBER(SEARCH(Pay_Item_Search_Text_2,M3699)),MAX($L$4:L3698)+1,0)</f>
        <v>0</v>
      </c>
      <c r="M3699" s="1" t="str">
        <f>IFERROR(VLOOKUP(ROWS($M$5:M3699),Table_PayItems[[Search Key]:[Concentrated Name]],2,FALSE),"")</f>
        <v>Paver Placed Surface Seal, Type B - $Syd</v>
      </c>
      <c r="N3699" s="1" t="str">
        <f>IFERROR(VLOOKUP(ROWS($M$5:N3699),$L$5:$M$7000,2,FALSE),"")</f>
        <v/>
      </c>
      <c r="O3699" s="1" t="str">
        <f>IFERROR(VLOOKUP(ROWS($O$5:O3699),$K$5:$L$7000,2,FALSE),"")</f>
        <v/>
      </c>
    </row>
    <row r="3700" spans="2:15" ht="15" customHeight="1" x14ac:dyDescent="0.25">
      <c r="B3700" s="178" t="s">
        <v>10507</v>
      </c>
      <c r="C3700" s="178" t="s">
        <v>123</v>
      </c>
      <c r="D3700" s="178" t="s">
        <v>2533</v>
      </c>
      <c r="E3700" s="178" t="s">
        <v>2534</v>
      </c>
      <c r="F3700" s="178" t="s">
        <v>17</v>
      </c>
      <c r="G3700" s="1">
        <f>IF(ISNUMBER(Pay_Item_Search_Text),IF(ISNUMBER(IF(FIND(Pay_Item_Search_Text,B3700)=1,1, "FALSE")),MAX(G$4:$G3699)+1,IF(ISNUMBER(Pay_Item_Search_Text),0,IF(ISNUMBER(SEARCH(Pay_Item_Search_Text,H3700)),MAX(G$4:$G3699)+1,0))),IF(ISNUMBER(Pay_Item_Search_Text),0,IF(ISNUMBER(SEARCH(Pay_Item_Search_Text,H3700)),MAX(G$4:$G3699)+1,0)))</f>
        <v>3696</v>
      </c>
      <c r="H3700" s="1" t="str">
        <f>IF(Table_PayItems[[#This Row],[Description]]="_","_ Unique Item - "&amp;Table_PayItems[[#This Row],[Item]]&amp;" - $"&amp;Table_PayItems[[#This Row],[Unit]],Table_PayItems[[#This Row],[Description]]&amp;" - $"&amp;Table_PayItems[[#This Row],[Unit]])</f>
        <v>Paver Placed Surface Seal, Type B, Warranty - $Syd</v>
      </c>
      <c r="I3700" s="29" t="str">
        <f>IFERROR(VLOOKUP(ROWS($M$5:M3700),Table_PayItems[[Search Key]:[Concentrated Name]],2,FALSE),"")</f>
        <v>Paver Placed Surface Seal, Type B, Warranty - $Syd</v>
      </c>
      <c r="J3700" s="1"/>
      <c r="K3700" s="1"/>
      <c r="L3700" s="22">
        <f>IF(ISNUMBER(SEARCH(Pay_Item_Search_Text_2,M3700)),MAX($L$4:L3699)+1,0)</f>
        <v>0</v>
      </c>
      <c r="M3700" s="1" t="str">
        <f>IFERROR(VLOOKUP(ROWS($M$5:M3700),Table_PayItems[[Search Key]:[Concentrated Name]],2,FALSE),"")</f>
        <v>Paver Placed Surface Seal, Type B, Warranty - $Syd</v>
      </c>
      <c r="N3700" s="1" t="str">
        <f>IFERROR(VLOOKUP(ROWS($M$5:N3700),$L$5:$M$7000,2,FALSE),"")</f>
        <v/>
      </c>
      <c r="O3700" s="1" t="str">
        <f>IFERROR(VLOOKUP(ROWS($O$5:O3700),$K$5:$L$7000,2,FALSE),"")</f>
        <v/>
      </c>
    </row>
    <row r="3701" spans="2:15" ht="15" customHeight="1" x14ac:dyDescent="0.25">
      <c r="B3701" s="178" t="s">
        <v>10506</v>
      </c>
      <c r="C3701" s="178" t="s">
        <v>123</v>
      </c>
      <c r="D3701" s="178" t="s">
        <v>2532</v>
      </c>
      <c r="E3701" s="178" t="s">
        <v>17</v>
      </c>
      <c r="F3701" s="178" t="s">
        <v>17</v>
      </c>
      <c r="G3701" s="1">
        <f>IF(ISNUMBER(Pay_Item_Search_Text),IF(ISNUMBER(IF(FIND(Pay_Item_Search_Text,B3701)=1,1, "FALSE")),MAX(G$4:$G3700)+1,IF(ISNUMBER(Pay_Item_Search_Text),0,IF(ISNUMBER(SEARCH(Pay_Item_Search_Text,H3701)),MAX(G$4:$G3700)+1,0))),IF(ISNUMBER(Pay_Item_Search_Text),0,IF(ISNUMBER(SEARCH(Pay_Item_Search_Text,H3701)),MAX(G$4:$G3700)+1,0)))</f>
        <v>3697</v>
      </c>
      <c r="H3701" s="1" t="str">
        <f>IF(Table_PayItems[[#This Row],[Description]]="_","_ Unique Item - "&amp;Table_PayItems[[#This Row],[Item]]&amp;" - $"&amp;Table_PayItems[[#This Row],[Unit]],Table_PayItems[[#This Row],[Description]]&amp;" - $"&amp;Table_PayItems[[#This Row],[Unit]])</f>
        <v>Paver Placed Surface Seal, Type C - $Syd</v>
      </c>
      <c r="I3701" s="29" t="str">
        <f>IFERROR(VLOOKUP(ROWS($M$5:M3701),Table_PayItems[[Search Key]:[Concentrated Name]],2,FALSE),"")</f>
        <v>Paver Placed Surface Seal, Type C - $Syd</v>
      </c>
      <c r="J3701" s="1"/>
      <c r="K3701" s="1"/>
      <c r="L3701" s="22">
        <f>IF(ISNUMBER(SEARCH(Pay_Item_Search_Text_2,M3701)),MAX($L$4:L3700)+1,0)</f>
        <v>0</v>
      </c>
      <c r="M3701" s="1" t="str">
        <f>IFERROR(VLOOKUP(ROWS($M$5:M3701),Table_PayItems[[Search Key]:[Concentrated Name]],2,FALSE),"")</f>
        <v>Paver Placed Surface Seal, Type C - $Syd</v>
      </c>
      <c r="N3701" s="1" t="str">
        <f>IFERROR(VLOOKUP(ROWS($M$5:N3701),$L$5:$M$7000,2,FALSE),"")</f>
        <v/>
      </c>
      <c r="O3701" s="1" t="str">
        <f>IFERROR(VLOOKUP(ROWS($O$5:O3701),$K$5:$L$7000,2,FALSE),"")</f>
        <v/>
      </c>
    </row>
    <row r="3702" spans="2:15" ht="15" customHeight="1" x14ac:dyDescent="0.25">
      <c r="B3702" s="178" t="s">
        <v>10508</v>
      </c>
      <c r="C3702" s="178" t="s">
        <v>123</v>
      </c>
      <c r="D3702" s="178" t="s">
        <v>2535</v>
      </c>
      <c r="E3702" s="178" t="s">
        <v>2534</v>
      </c>
      <c r="F3702" s="178" t="s">
        <v>17</v>
      </c>
      <c r="G3702" s="1">
        <f>IF(ISNUMBER(Pay_Item_Search_Text),IF(ISNUMBER(IF(FIND(Pay_Item_Search_Text,B3702)=1,1, "FALSE")),MAX(G$4:$G3701)+1,IF(ISNUMBER(Pay_Item_Search_Text),0,IF(ISNUMBER(SEARCH(Pay_Item_Search_Text,H3702)),MAX(G$4:$G3701)+1,0))),IF(ISNUMBER(Pay_Item_Search_Text),0,IF(ISNUMBER(SEARCH(Pay_Item_Search_Text,H3702)),MAX(G$4:$G3701)+1,0)))</f>
        <v>3698</v>
      </c>
      <c r="H3702" s="1" t="str">
        <f>IF(Table_PayItems[[#This Row],[Description]]="_","_ Unique Item - "&amp;Table_PayItems[[#This Row],[Item]]&amp;" - $"&amp;Table_PayItems[[#This Row],[Unit]],Table_PayItems[[#This Row],[Description]]&amp;" - $"&amp;Table_PayItems[[#This Row],[Unit]])</f>
        <v>Paver Placed Surface Seal, Type C, Warranty - $Syd</v>
      </c>
      <c r="I3702" s="29" t="str">
        <f>IFERROR(VLOOKUP(ROWS($M$5:M3702),Table_PayItems[[Search Key]:[Concentrated Name]],2,FALSE),"")</f>
        <v>Paver Placed Surface Seal, Type C, Warranty - $Syd</v>
      </c>
      <c r="J3702" s="1"/>
      <c r="K3702" s="1"/>
      <c r="L3702" s="22">
        <f>IF(ISNUMBER(SEARCH(Pay_Item_Search_Text_2,M3702)),MAX($L$4:L3701)+1,0)</f>
        <v>0</v>
      </c>
      <c r="M3702" s="1" t="str">
        <f>IFERROR(VLOOKUP(ROWS($M$5:M3702),Table_PayItems[[Search Key]:[Concentrated Name]],2,FALSE),"")</f>
        <v>Paver Placed Surface Seal, Type C, Warranty - $Syd</v>
      </c>
      <c r="N3702" s="1" t="str">
        <f>IFERROR(VLOOKUP(ROWS($M$5:N3702),$L$5:$M$7000,2,FALSE),"")</f>
        <v/>
      </c>
      <c r="O3702" s="1" t="str">
        <f>IFERROR(VLOOKUP(ROWS($O$5:O3702),$K$5:$L$7000,2,FALSE),"")</f>
        <v/>
      </c>
    </row>
    <row r="3703" spans="2:15" ht="15" customHeight="1" x14ac:dyDescent="0.25">
      <c r="B3703" s="178" t="s">
        <v>10423</v>
      </c>
      <c r="C3703" s="178" t="s">
        <v>123</v>
      </c>
      <c r="D3703" s="178" t="s">
        <v>2452</v>
      </c>
      <c r="E3703" s="178" t="s">
        <v>17</v>
      </c>
      <c r="F3703" s="178" t="s">
        <v>17</v>
      </c>
      <c r="G3703" s="1">
        <f>IF(ISNUMBER(Pay_Item_Search_Text),IF(ISNUMBER(IF(FIND(Pay_Item_Search_Text,B3703)=1,1, "FALSE")),MAX(G$4:$G3702)+1,IF(ISNUMBER(Pay_Item_Search_Text),0,IF(ISNUMBER(SEARCH(Pay_Item_Search_Text,H3703)),MAX(G$4:$G3702)+1,0))),IF(ISNUMBER(Pay_Item_Search_Text),0,IF(ISNUMBER(SEARCH(Pay_Item_Search_Text,H3703)),MAX(G$4:$G3702)+1,0)))</f>
        <v>3699</v>
      </c>
      <c r="H3703" s="1" t="str">
        <f>IF(Table_PayItems[[#This Row],[Description]]="_","_ Unique Item - "&amp;Table_PayItems[[#This Row],[Item]]&amp;" - $"&amp;Table_PayItems[[#This Row],[Unit]],Table_PayItems[[#This Row],[Description]]&amp;" - $"&amp;Table_PayItems[[#This Row],[Unit]])</f>
        <v>Pavt for Butt Joints, Rem - $Syd</v>
      </c>
      <c r="I3703" s="29" t="str">
        <f>IFERROR(VLOOKUP(ROWS($M$5:M3703),Table_PayItems[[Search Key]:[Concentrated Name]],2,FALSE),"")</f>
        <v>Pavt for Butt Joints, Rem - $Syd</v>
      </c>
      <c r="J3703" s="1"/>
      <c r="K3703" s="1"/>
      <c r="L3703" s="22">
        <f>IF(ISNUMBER(SEARCH(Pay_Item_Search_Text_2,M3703)),MAX($L$4:L3702)+1,0)</f>
        <v>0</v>
      </c>
      <c r="M3703" s="1" t="str">
        <f>IFERROR(VLOOKUP(ROWS($M$5:M3703),Table_PayItems[[Search Key]:[Concentrated Name]],2,FALSE),"")</f>
        <v>Pavt for Butt Joints, Rem - $Syd</v>
      </c>
      <c r="N3703" s="1" t="str">
        <f>IFERROR(VLOOKUP(ROWS($M$5:N3703),$L$5:$M$7000,2,FALSE),"")</f>
        <v/>
      </c>
      <c r="O3703" s="1" t="str">
        <f>IFERROR(VLOOKUP(ROWS($O$5:O3703),$K$5:$L$7000,2,FALSE),"")</f>
        <v/>
      </c>
    </row>
    <row r="3704" spans="2:15" ht="15" customHeight="1" x14ac:dyDescent="0.25">
      <c r="B3704" s="178" t="s">
        <v>10598</v>
      </c>
      <c r="C3704" s="178" t="s">
        <v>104</v>
      </c>
      <c r="D3704" s="178" t="s">
        <v>2622</v>
      </c>
      <c r="E3704" s="178" t="s">
        <v>17</v>
      </c>
      <c r="F3704" s="178" t="s">
        <v>17</v>
      </c>
      <c r="G3704" s="1">
        <f>IF(ISNUMBER(Pay_Item_Search_Text),IF(ISNUMBER(IF(FIND(Pay_Item_Search_Text,B3704)=1,1, "FALSE")),MAX(G$4:$G3703)+1,IF(ISNUMBER(Pay_Item_Search_Text),0,IF(ISNUMBER(SEARCH(Pay_Item_Search_Text,H3704)),MAX(G$4:$G3703)+1,0))),IF(ISNUMBER(Pay_Item_Search_Text),0,IF(ISNUMBER(SEARCH(Pay_Item_Search_Text,H3704)),MAX(G$4:$G3703)+1,0)))</f>
        <v>3700</v>
      </c>
      <c r="H3704" s="1" t="str">
        <f>IF(Table_PayItems[[#This Row],[Description]]="_","_ Unique Item - "&amp;Table_PayItems[[#This Row],[Item]]&amp;" - $"&amp;Table_PayItems[[#This Row],[Unit]],Table_PayItems[[#This Row],[Description]]&amp;" - $"&amp;Table_PayItems[[#This Row],[Unit]])</f>
        <v>Pavt Gapping - $Ft</v>
      </c>
      <c r="I3704" s="29" t="str">
        <f>IFERROR(VLOOKUP(ROWS($M$5:M3704),Table_PayItems[[Search Key]:[Concentrated Name]],2,FALSE),"")</f>
        <v>Pavt Gapping - $Ft</v>
      </c>
      <c r="J3704" s="1"/>
      <c r="K3704" s="1"/>
      <c r="L3704" s="22">
        <f>IF(ISNUMBER(SEARCH(Pay_Item_Search_Text_2,M3704)),MAX($L$4:L3703)+1,0)</f>
        <v>0</v>
      </c>
      <c r="M3704" s="1" t="str">
        <f>IFERROR(VLOOKUP(ROWS($M$5:M3704),Table_PayItems[[Search Key]:[Concentrated Name]],2,FALSE),"")</f>
        <v>Pavt Gapping - $Ft</v>
      </c>
      <c r="N3704" s="1" t="str">
        <f>IFERROR(VLOOKUP(ROWS($M$5:N3704),$L$5:$M$7000,2,FALSE),"")</f>
        <v/>
      </c>
      <c r="O3704" s="1" t="str">
        <f>IFERROR(VLOOKUP(ROWS($O$5:O3704),$K$5:$L$7000,2,FALSE),"")</f>
        <v/>
      </c>
    </row>
    <row r="3705" spans="2:15" ht="15" customHeight="1" x14ac:dyDescent="0.25">
      <c r="B3705" s="178" t="s">
        <v>10428</v>
      </c>
      <c r="C3705" s="178" t="s">
        <v>104</v>
      </c>
      <c r="D3705" s="178" t="s">
        <v>2457</v>
      </c>
      <c r="E3705" s="178" t="s">
        <v>17</v>
      </c>
      <c r="F3705" s="178" t="s">
        <v>17</v>
      </c>
      <c r="G3705" s="1">
        <f>IF(ISNUMBER(Pay_Item_Search_Text),IF(ISNUMBER(IF(FIND(Pay_Item_Search_Text,B3705)=1,1, "FALSE")),MAX(G$4:$G3704)+1,IF(ISNUMBER(Pay_Item_Search_Text),0,IF(ISNUMBER(SEARCH(Pay_Item_Search_Text,H3705)),MAX(G$4:$G3704)+1,0))),IF(ISNUMBER(Pay_Item_Search_Text),0,IF(ISNUMBER(SEARCH(Pay_Item_Search_Text,H3705)),MAX(G$4:$G3704)+1,0)))</f>
        <v>3701</v>
      </c>
      <c r="H3705" s="1" t="str">
        <f>IF(Table_PayItems[[#This Row],[Description]]="_","_ Unique Item - "&amp;Table_PayItems[[#This Row],[Item]]&amp;" - $"&amp;Table_PayItems[[#This Row],[Unit]],Table_PayItems[[#This Row],[Description]]&amp;" - $"&amp;Table_PayItems[[#This Row],[Unit]])</f>
        <v>Pavt Joint and Crack Repr, Det 7 - $Ft</v>
      </c>
      <c r="I3705" s="29" t="str">
        <f>IFERROR(VLOOKUP(ROWS($M$5:M3705),Table_PayItems[[Search Key]:[Concentrated Name]],2,FALSE),"")</f>
        <v>Pavt Joint and Crack Repr, Det 7 - $Ft</v>
      </c>
      <c r="J3705" s="1"/>
      <c r="K3705" s="1"/>
      <c r="L3705" s="22">
        <f>IF(ISNUMBER(SEARCH(Pay_Item_Search_Text_2,M3705)),MAX($L$4:L3704)+1,0)</f>
        <v>0</v>
      </c>
      <c r="M3705" s="1" t="str">
        <f>IFERROR(VLOOKUP(ROWS($M$5:M3705),Table_PayItems[[Search Key]:[Concentrated Name]],2,FALSE),"")</f>
        <v>Pavt Joint and Crack Repr, Det 7 - $Ft</v>
      </c>
      <c r="N3705" s="1" t="str">
        <f>IFERROR(VLOOKUP(ROWS($M$5:N3705),$L$5:$M$7000,2,FALSE),"")</f>
        <v/>
      </c>
      <c r="O3705" s="1" t="str">
        <f>IFERROR(VLOOKUP(ROWS($O$5:O3705),$K$5:$L$7000,2,FALSE),"")</f>
        <v/>
      </c>
    </row>
    <row r="3706" spans="2:15" ht="15" customHeight="1" x14ac:dyDescent="0.25">
      <c r="B3706" s="178" t="s">
        <v>10429</v>
      </c>
      <c r="C3706" s="178" t="s">
        <v>104</v>
      </c>
      <c r="D3706" s="178" t="s">
        <v>2458</v>
      </c>
      <c r="E3706" s="178" t="s">
        <v>17</v>
      </c>
      <c r="F3706" s="178" t="s">
        <v>17</v>
      </c>
      <c r="G3706" s="1">
        <f>IF(ISNUMBER(Pay_Item_Search_Text),IF(ISNUMBER(IF(FIND(Pay_Item_Search_Text,B3706)=1,1, "FALSE")),MAX(G$4:$G3705)+1,IF(ISNUMBER(Pay_Item_Search_Text),0,IF(ISNUMBER(SEARCH(Pay_Item_Search_Text,H3706)),MAX(G$4:$G3705)+1,0))),IF(ISNUMBER(Pay_Item_Search_Text),0,IF(ISNUMBER(SEARCH(Pay_Item_Search_Text,H3706)),MAX(G$4:$G3705)+1,0)))</f>
        <v>3702</v>
      </c>
      <c r="H3706" s="1" t="str">
        <f>IF(Table_PayItems[[#This Row],[Description]]="_","_ Unique Item - "&amp;Table_PayItems[[#This Row],[Item]]&amp;" - $"&amp;Table_PayItems[[#This Row],[Unit]],Table_PayItems[[#This Row],[Description]]&amp;" - $"&amp;Table_PayItems[[#This Row],[Unit]])</f>
        <v>Pavt Joint and Crack Repr, Det 8 - $Ft</v>
      </c>
      <c r="I3706" s="29" t="str">
        <f>IFERROR(VLOOKUP(ROWS($M$5:M3706),Table_PayItems[[Search Key]:[Concentrated Name]],2,FALSE),"")</f>
        <v>Pavt Joint and Crack Repr, Det 8 - $Ft</v>
      </c>
      <c r="J3706" s="1"/>
      <c r="K3706" s="1"/>
      <c r="L3706" s="22">
        <f>IF(ISNUMBER(SEARCH(Pay_Item_Search_Text_2,M3706)),MAX($L$4:L3705)+1,0)</f>
        <v>0</v>
      </c>
      <c r="M3706" s="1" t="str">
        <f>IFERROR(VLOOKUP(ROWS($M$5:M3706),Table_PayItems[[Search Key]:[Concentrated Name]],2,FALSE),"")</f>
        <v>Pavt Joint and Crack Repr, Det 8 - $Ft</v>
      </c>
      <c r="N3706" s="1" t="str">
        <f>IFERROR(VLOOKUP(ROWS($M$5:N3706),$L$5:$M$7000,2,FALSE),"")</f>
        <v/>
      </c>
      <c r="O3706" s="1" t="str">
        <f>IFERROR(VLOOKUP(ROWS($O$5:O3706),$K$5:$L$7000,2,FALSE),"")</f>
        <v/>
      </c>
    </row>
    <row r="3707" spans="2:15" ht="15" customHeight="1" x14ac:dyDescent="0.25">
      <c r="B3707" s="178" t="s">
        <v>11958</v>
      </c>
      <c r="C3707" s="178" t="s">
        <v>104</v>
      </c>
      <c r="D3707" s="178" t="s">
        <v>3847</v>
      </c>
      <c r="E3707" s="178" t="s">
        <v>6979</v>
      </c>
      <c r="F3707" s="178" t="s">
        <v>17</v>
      </c>
      <c r="G3707" s="1">
        <f>IF(ISNUMBER(Pay_Item_Search_Text),IF(ISNUMBER(IF(FIND(Pay_Item_Search_Text,B3707)=1,1, "FALSE")),MAX(G$4:$G3706)+1,IF(ISNUMBER(Pay_Item_Search_Text),0,IF(ISNUMBER(SEARCH(Pay_Item_Search_Text,H3707)),MAX(G$4:$G3706)+1,0))),IF(ISNUMBER(Pay_Item_Search_Text),0,IF(ISNUMBER(SEARCH(Pay_Item_Search_Text,H3707)),MAX(G$4:$G3706)+1,0)))</f>
        <v>3703</v>
      </c>
      <c r="H3707" s="1" t="str">
        <f>IF(Table_PayItems[[#This Row],[Description]]="_","_ Unique Item - "&amp;Table_PayItems[[#This Row],[Item]]&amp;" - $"&amp;Table_PayItems[[#This Row],[Unit]],Table_PayItems[[#This Row],[Description]]&amp;" - $"&amp;Table_PayItems[[#This Row],[Unit]])</f>
        <v>Pavt Mrkg Cover, Type R, Black - $Ft</v>
      </c>
      <c r="I3707" s="29" t="str">
        <f>IFERROR(VLOOKUP(ROWS($M$5:M3707),Table_PayItems[[Search Key]:[Concentrated Name]],2,FALSE),"")</f>
        <v>Pavt Mrkg Cover, Type R, Black - $Ft</v>
      </c>
      <c r="J3707" s="1"/>
      <c r="K3707" s="1"/>
      <c r="L3707" s="22">
        <f>IF(ISNUMBER(SEARCH(Pay_Item_Search_Text_2,M3707)),MAX($L$4:L3706)+1,0)</f>
        <v>0</v>
      </c>
      <c r="M3707" s="1" t="str">
        <f>IFERROR(VLOOKUP(ROWS($M$5:M3707),Table_PayItems[[Search Key]:[Concentrated Name]],2,FALSE),"")</f>
        <v>Pavt Mrkg Cover, Type R, Black - $Ft</v>
      </c>
      <c r="N3707" s="1" t="str">
        <f>IFERROR(VLOOKUP(ROWS($M$5:N3707),$L$5:$M$7000,2,FALSE),"")</f>
        <v/>
      </c>
      <c r="O3707" s="1" t="str">
        <f>IFERROR(VLOOKUP(ROWS($O$5:O3707),$K$5:$L$7000,2,FALSE),"")</f>
        <v/>
      </c>
    </row>
    <row r="3708" spans="2:15" ht="15" customHeight="1" x14ac:dyDescent="0.25">
      <c r="B3708" s="178" t="s">
        <v>11959</v>
      </c>
      <c r="C3708" s="178" t="s">
        <v>104</v>
      </c>
      <c r="D3708" s="178" t="s">
        <v>3848</v>
      </c>
      <c r="E3708" s="178" t="s">
        <v>6980</v>
      </c>
      <c r="F3708" s="178" t="s">
        <v>17</v>
      </c>
      <c r="G3708" s="1">
        <f>IF(ISNUMBER(Pay_Item_Search_Text),IF(ISNUMBER(IF(FIND(Pay_Item_Search_Text,B3708)=1,1, "FALSE")),MAX(G$4:$G3707)+1,IF(ISNUMBER(Pay_Item_Search_Text),0,IF(ISNUMBER(SEARCH(Pay_Item_Search_Text,H3708)),MAX(G$4:$G3707)+1,0))),IF(ISNUMBER(Pay_Item_Search_Text),0,IF(ISNUMBER(SEARCH(Pay_Item_Search_Text,H3708)),MAX(G$4:$G3707)+1,0)))</f>
        <v>3704</v>
      </c>
      <c r="H3708" s="1" t="str">
        <f>IF(Table_PayItems[[#This Row],[Description]]="_","_ Unique Item - "&amp;Table_PayItems[[#This Row],[Item]]&amp;" - $"&amp;Table_PayItems[[#This Row],[Unit]],Table_PayItems[[#This Row],[Description]]&amp;" - $"&amp;Table_PayItems[[#This Row],[Unit]])</f>
        <v>Pavt Mrkg, Longit, 6 inch or Less Width, Rem - $Ft</v>
      </c>
      <c r="I3708" s="29" t="str">
        <f>IFERROR(VLOOKUP(ROWS($M$5:M3708),Table_PayItems[[Search Key]:[Concentrated Name]],2,FALSE),"")</f>
        <v>Pavt Mrkg, Longit, 6 inch or Less Width, Rem - $Ft</v>
      </c>
      <c r="J3708" s="1"/>
      <c r="K3708" s="1"/>
      <c r="L3708" s="22">
        <f>IF(ISNUMBER(SEARCH(Pay_Item_Search_Text_2,M3708)),MAX($L$4:L3707)+1,0)</f>
        <v>0</v>
      </c>
      <c r="M3708" s="1" t="str">
        <f>IFERROR(VLOOKUP(ROWS($M$5:M3708),Table_PayItems[[Search Key]:[Concentrated Name]],2,FALSE),"")</f>
        <v>Pavt Mrkg, Longit, 6 inch or Less Width, Rem - $Ft</v>
      </c>
      <c r="N3708" s="1" t="str">
        <f>IFERROR(VLOOKUP(ROWS($M$5:N3708),$L$5:$M$7000,2,FALSE),"")</f>
        <v/>
      </c>
      <c r="O3708" s="1" t="str">
        <f>IFERROR(VLOOKUP(ROWS($O$5:O3708),$K$5:$L$7000,2,FALSE),"")</f>
        <v/>
      </c>
    </row>
    <row r="3709" spans="2:15" ht="15" customHeight="1" x14ac:dyDescent="0.25">
      <c r="B3709" s="178" t="s">
        <v>11960</v>
      </c>
      <c r="C3709" s="178" t="s">
        <v>104</v>
      </c>
      <c r="D3709" s="178" t="s">
        <v>3849</v>
      </c>
      <c r="E3709" s="178" t="s">
        <v>6980</v>
      </c>
      <c r="F3709" s="178" t="s">
        <v>17</v>
      </c>
      <c r="G3709" s="1">
        <f>IF(ISNUMBER(Pay_Item_Search_Text),IF(ISNUMBER(IF(FIND(Pay_Item_Search_Text,B3709)=1,1, "FALSE")),MAX(G$4:$G3708)+1,IF(ISNUMBER(Pay_Item_Search_Text),0,IF(ISNUMBER(SEARCH(Pay_Item_Search_Text,H3709)),MAX(G$4:$G3708)+1,0))),IF(ISNUMBER(Pay_Item_Search_Text),0,IF(ISNUMBER(SEARCH(Pay_Item_Search_Text,H3709)),MAX(G$4:$G3708)+1,0)))</f>
        <v>3705</v>
      </c>
      <c r="H3709" s="1" t="str">
        <f>IF(Table_PayItems[[#This Row],[Description]]="_","_ Unique Item - "&amp;Table_PayItems[[#This Row],[Item]]&amp;" - $"&amp;Table_PayItems[[#This Row],[Unit]],Table_PayItems[[#This Row],[Description]]&amp;" - $"&amp;Table_PayItems[[#This Row],[Unit]])</f>
        <v>Pavt Mrkg, Longit, Greater than 6 inch Width, Rem - $Ft</v>
      </c>
      <c r="I3709" s="29" t="str">
        <f>IFERROR(VLOOKUP(ROWS($M$5:M3709),Table_PayItems[[Search Key]:[Concentrated Name]],2,FALSE),"")</f>
        <v>Pavt Mrkg, Longit, Greater than 6 inch Width, Rem - $Ft</v>
      </c>
      <c r="J3709" s="1"/>
      <c r="K3709" s="1"/>
      <c r="L3709" s="22">
        <f>IF(ISNUMBER(SEARCH(Pay_Item_Search_Text_2,M3709)),MAX($L$4:L3708)+1,0)</f>
        <v>0</v>
      </c>
      <c r="M3709" s="1" t="str">
        <f>IFERROR(VLOOKUP(ROWS($M$5:M3709),Table_PayItems[[Search Key]:[Concentrated Name]],2,FALSE),"")</f>
        <v>Pavt Mrkg, Longit, Greater than 6 inch Width, Rem - $Ft</v>
      </c>
      <c r="N3709" s="1" t="str">
        <f>IFERROR(VLOOKUP(ROWS($M$5:N3709),$L$5:$M$7000,2,FALSE),"")</f>
        <v/>
      </c>
      <c r="O3709" s="1" t="str">
        <f>IFERROR(VLOOKUP(ROWS($O$5:O3709),$K$5:$L$7000,2,FALSE),"")</f>
        <v/>
      </c>
    </row>
    <row r="3710" spans="2:15" ht="15" customHeight="1" x14ac:dyDescent="0.25">
      <c r="B3710" s="178" t="s">
        <v>11961</v>
      </c>
      <c r="C3710" s="178" t="s">
        <v>104</v>
      </c>
      <c r="D3710" s="178" t="s">
        <v>3850</v>
      </c>
      <c r="E3710" s="178" t="s">
        <v>6980</v>
      </c>
      <c r="F3710" s="178" t="s">
        <v>17</v>
      </c>
      <c r="G3710" s="1">
        <f>IF(ISNUMBER(Pay_Item_Search_Text),IF(ISNUMBER(IF(FIND(Pay_Item_Search_Text,B3710)=1,1, "FALSE")),MAX(G$4:$G3709)+1,IF(ISNUMBER(Pay_Item_Search_Text),0,IF(ISNUMBER(SEARCH(Pay_Item_Search_Text,H3710)),MAX(G$4:$G3709)+1,0))),IF(ISNUMBER(Pay_Item_Search_Text),0,IF(ISNUMBER(SEARCH(Pay_Item_Search_Text,H3710)),MAX(G$4:$G3709)+1,0)))</f>
        <v>3706</v>
      </c>
      <c r="H3710" s="1" t="str">
        <f>IF(Table_PayItems[[#This Row],[Description]]="_","_ Unique Item - "&amp;Table_PayItems[[#This Row],[Item]]&amp;" - $"&amp;Table_PayItems[[#This Row],[Unit]],Table_PayItems[[#This Row],[Description]]&amp;" - $"&amp;Table_PayItems[[#This Row],[Unit]])</f>
        <v>Pavt Mrkg, Longit, Water Blasting, 6 inch or less Width, Rem - $Ft</v>
      </c>
      <c r="I3710" s="29" t="str">
        <f>IFERROR(VLOOKUP(ROWS($M$5:M3710),Table_PayItems[[Search Key]:[Concentrated Name]],2,FALSE),"")</f>
        <v>Pavt Mrkg, Longit, Water Blasting, 6 inch or less Width, Rem - $Ft</v>
      </c>
      <c r="J3710" s="1"/>
      <c r="K3710" s="1"/>
      <c r="L3710" s="22">
        <f>IF(ISNUMBER(SEARCH(Pay_Item_Search_Text_2,M3710)),MAX($L$4:L3709)+1,0)</f>
        <v>0</v>
      </c>
      <c r="M3710" s="1" t="str">
        <f>IFERROR(VLOOKUP(ROWS($M$5:M3710),Table_PayItems[[Search Key]:[Concentrated Name]],2,FALSE),"")</f>
        <v>Pavt Mrkg, Longit, Water Blasting, 6 inch or less Width, Rem - $Ft</v>
      </c>
      <c r="N3710" s="1" t="str">
        <f>IFERROR(VLOOKUP(ROWS($M$5:N3710),$L$5:$M$7000,2,FALSE),"")</f>
        <v/>
      </c>
      <c r="O3710" s="1" t="str">
        <f>IFERROR(VLOOKUP(ROWS($O$5:O3710),$K$5:$L$7000,2,FALSE),"")</f>
        <v/>
      </c>
    </row>
    <row r="3711" spans="2:15" ht="15" customHeight="1" x14ac:dyDescent="0.25">
      <c r="B3711" s="178" t="s">
        <v>11962</v>
      </c>
      <c r="C3711" s="178" t="s">
        <v>104</v>
      </c>
      <c r="D3711" s="178" t="s">
        <v>3851</v>
      </c>
      <c r="E3711" s="178" t="s">
        <v>6980</v>
      </c>
      <c r="F3711" s="178" t="s">
        <v>17</v>
      </c>
      <c r="G3711" s="1">
        <f>IF(ISNUMBER(Pay_Item_Search_Text),IF(ISNUMBER(IF(FIND(Pay_Item_Search_Text,B3711)=1,1, "FALSE")),MAX(G$4:$G3710)+1,IF(ISNUMBER(Pay_Item_Search_Text),0,IF(ISNUMBER(SEARCH(Pay_Item_Search_Text,H3711)),MAX(G$4:$G3710)+1,0))),IF(ISNUMBER(Pay_Item_Search_Text),0,IF(ISNUMBER(SEARCH(Pay_Item_Search_Text,H3711)),MAX(G$4:$G3710)+1,0)))</f>
        <v>3707</v>
      </c>
      <c r="H3711" s="1" t="str">
        <f>IF(Table_PayItems[[#This Row],[Description]]="_","_ Unique Item - "&amp;Table_PayItems[[#This Row],[Item]]&amp;" - $"&amp;Table_PayItems[[#This Row],[Unit]],Table_PayItems[[#This Row],[Description]]&amp;" - $"&amp;Table_PayItems[[#This Row],[Unit]])</f>
        <v>Pavt Mrkg, Longit, Water Blasting, Greater than 6 inch Width, Rem - $Ft</v>
      </c>
      <c r="I3711" s="29" t="str">
        <f>IFERROR(VLOOKUP(ROWS($M$5:M3711),Table_PayItems[[Search Key]:[Concentrated Name]],2,FALSE),"")</f>
        <v>Pavt Mrkg, Longit, Water Blasting, Greater than 6 inch Width, Rem - $Ft</v>
      </c>
      <c r="J3711" s="1"/>
      <c r="K3711" s="1"/>
      <c r="L3711" s="22">
        <f>IF(ISNUMBER(SEARCH(Pay_Item_Search_Text_2,M3711)),MAX($L$4:L3710)+1,0)</f>
        <v>0</v>
      </c>
      <c r="M3711" s="1" t="str">
        <f>IFERROR(VLOOKUP(ROWS($M$5:M3711),Table_PayItems[[Search Key]:[Concentrated Name]],2,FALSE),"")</f>
        <v>Pavt Mrkg, Longit, Water Blasting, Greater than 6 inch Width, Rem - $Ft</v>
      </c>
      <c r="N3711" s="1" t="str">
        <f>IFERROR(VLOOKUP(ROWS($M$5:N3711),$L$5:$M$7000,2,FALSE),"")</f>
        <v/>
      </c>
      <c r="O3711" s="1" t="str">
        <f>IFERROR(VLOOKUP(ROWS($O$5:O3711),$K$5:$L$7000,2,FALSE),"")</f>
        <v/>
      </c>
    </row>
    <row r="3712" spans="2:15" ht="15" customHeight="1" x14ac:dyDescent="0.25">
      <c r="B3712" s="178" t="s">
        <v>11886</v>
      </c>
      <c r="C3712" s="178" t="s">
        <v>104</v>
      </c>
      <c r="D3712" s="178" t="s">
        <v>3793</v>
      </c>
      <c r="E3712" s="178" t="s">
        <v>3710</v>
      </c>
      <c r="F3712" s="178" t="s">
        <v>17</v>
      </c>
      <c r="G3712" s="1">
        <f>IF(ISNUMBER(Pay_Item_Search_Text),IF(ISNUMBER(IF(FIND(Pay_Item_Search_Text,B3712)=1,1, "FALSE")),MAX(G$4:$G3711)+1,IF(ISNUMBER(Pay_Item_Search_Text),0,IF(ISNUMBER(SEARCH(Pay_Item_Search_Text,H3712)),MAX(G$4:$G3711)+1,0))),IF(ISNUMBER(Pay_Item_Search_Text),0,IF(ISNUMBER(SEARCH(Pay_Item_Search_Text,H3712)),MAX(G$4:$G3711)+1,0)))</f>
        <v>3708</v>
      </c>
      <c r="H3712" s="1" t="str">
        <f>IF(Table_PayItems[[#This Row],[Description]]="_","_ Unique Item - "&amp;Table_PayItems[[#This Row],[Item]]&amp;" - $"&amp;Table_PayItems[[#This Row],[Unit]],Table_PayItems[[#This Row],[Description]]&amp;" - $"&amp;Table_PayItems[[#This Row],[Unit]])</f>
        <v>Pavt Mrkg, Modified Urethane, 12 inch, Cross Hatching White - $Ft</v>
      </c>
      <c r="I3712" s="29" t="str">
        <f>IFERROR(VLOOKUP(ROWS($M$5:M3712),Table_PayItems[[Search Key]:[Concentrated Name]],2,FALSE),"")</f>
        <v>Pavt Mrkg, Modified Urethane, 12 inch, Cross Hatching White - $Ft</v>
      </c>
      <c r="J3712" s="1"/>
      <c r="K3712" s="1"/>
      <c r="L3712" s="22">
        <f>IF(ISNUMBER(SEARCH(Pay_Item_Search_Text_2,M3712)),MAX($L$4:L3711)+1,0)</f>
        <v>0</v>
      </c>
      <c r="M3712" s="1" t="str">
        <f>IFERROR(VLOOKUP(ROWS($M$5:M3712),Table_PayItems[[Search Key]:[Concentrated Name]],2,FALSE),"")</f>
        <v>Pavt Mrkg, Modified Urethane, 12 inch, Cross Hatching White - $Ft</v>
      </c>
      <c r="N3712" s="1" t="str">
        <f>IFERROR(VLOOKUP(ROWS($M$5:N3712),$L$5:$M$7000,2,FALSE),"")</f>
        <v/>
      </c>
      <c r="O3712" s="1" t="str">
        <f>IFERROR(VLOOKUP(ROWS($O$5:O3712),$K$5:$L$7000,2,FALSE),"")</f>
        <v/>
      </c>
    </row>
    <row r="3713" spans="2:15" ht="15" customHeight="1" x14ac:dyDescent="0.25">
      <c r="B3713" s="178" t="s">
        <v>11888</v>
      </c>
      <c r="C3713" s="178" t="s">
        <v>104</v>
      </c>
      <c r="D3713" s="178" t="s">
        <v>3795</v>
      </c>
      <c r="E3713" s="178" t="s">
        <v>3710</v>
      </c>
      <c r="F3713" s="178" t="s">
        <v>17</v>
      </c>
      <c r="G3713" s="1">
        <f>IF(ISNUMBER(Pay_Item_Search_Text),IF(ISNUMBER(IF(FIND(Pay_Item_Search_Text,B3713)=1,1, "FALSE")),MAX(G$4:$G3712)+1,IF(ISNUMBER(Pay_Item_Search_Text),0,IF(ISNUMBER(SEARCH(Pay_Item_Search_Text,H3713)),MAX(G$4:$G3712)+1,0))),IF(ISNUMBER(Pay_Item_Search_Text),0,IF(ISNUMBER(SEARCH(Pay_Item_Search_Text,H3713)),MAX(G$4:$G3712)+1,0)))</f>
        <v>3709</v>
      </c>
      <c r="H3713" s="1" t="str">
        <f>IF(Table_PayItems[[#This Row],[Description]]="_","_ Unique Item - "&amp;Table_PayItems[[#This Row],[Item]]&amp;" - $"&amp;Table_PayItems[[#This Row],[Unit]],Table_PayItems[[#This Row],[Description]]&amp;" - $"&amp;Table_PayItems[[#This Row],[Unit]])</f>
        <v>Pavt Mrkg, Modified Urethane, 12 inch, Cross Hatching Yellow - $Ft</v>
      </c>
      <c r="I3713" s="29" t="str">
        <f>IFERROR(VLOOKUP(ROWS($M$5:M3713),Table_PayItems[[Search Key]:[Concentrated Name]],2,FALSE),"")</f>
        <v>Pavt Mrkg, Modified Urethane, 12 inch, Cross Hatching Yellow - $Ft</v>
      </c>
      <c r="J3713" s="1"/>
      <c r="K3713" s="1"/>
      <c r="L3713" s="22">
        <f>IF(ISNUMBER(SEARCH(Pay_Item_Search_Text_2,M3713)),MAX($L$4:L3712)+1,0)</f>
        <v>0</v>
      </c>
      <c r="M3713" s="1" t="str">
        <f>IFERROR(VLOOKUP(ROWS($M$5:M3713),Table_PayItems[[Search Key]:[Concentrated Name]],2,FALSE),"")</f>
        <v>Pavt Mrkg, Modified Urethane, 12 inch, Cross Hatching Yellow - $Ft</v>
      </c>
      <c r="N3713" s="1" t="str">
        <f>IFERROR(VLOOKUP(ROWS($M$5:N3713),$L$5:$M$7000,2,FALSE),"")</f>
        <v/>
      </c>
      <c r="O3713" s="1" t="str">
        <f>IFERROR(VLOOKUP(ROWS($O$5:O3713),$K$5:$L$7000,2,FALSE),"")</f>
        <v/>
      </c>
    </row>
    <row r="3714" spans="2:15" ht="15" customHeight="1" x14ac:dyDescent="0.25">
      <c r="B3714" s="178" t="s">
        <v>11883</v>
      </c>
      <c r="C3714" s="178" t="s">
        <v>104</v>
      </c>
      <c r="D3714" s="178" t="s">
        <v>3790</v>
      </c>
      <c r="E3714" s="178" t="s">
        <v>3710</v>
      </c>
      <c r="F3714" s="178" t="s">
        <v>17</v>
      </c>
      <c r="G3714" s="1">
        <f>IF(ISNUMBER(Pay_Item_Search_Text),IF(ISNUMBER(IF(FIND(Pay_Item_Search_Text,B3714)=1,1, "FALSE")),MAX(G$4:$G3713)+1,IF(ISNUMBER(Pay_Item_Search_Text),0,IF(ISNUMBER(SEARCH(Pay_Item_Search_Text,H3714)),MAX(G$4:$G3713)+1,0))),IF(ISNUMBER(Pay_Item_Search_Text),0,IF(ISNUMBER(SEARCH(Pay_Item_Search_Text,H3714)),MAX(G$4:$G3713)+1,0)))</f>
        <v>3710</v>
      </c>
      <c r="H3714" s="1" t="str">
        <f>IF(Table_PayItems[[#This Row],[Description]]="_","_ Unique Item - "&amp;Table_PayItems[[#This Row],[Item]]&amp;" - $"&amp;Table_PayItems[[#This Row],[Unit]],Table_PayItems[[#This Row],[Description]]&amp;" - $"&amp;Table_PayItems[[#This Row],[Unit]])</f>
        <v>Pavt Mrkg, Modified Urethane, 12 inch, Crosswalk - $Ft</v>
      </c>
      <c r="I3714" s="29" t="str">
        <f>IFERROR(VLOOKUP(ROWS($M$5:M3714),Table_PayItems[[Search Key]:[Concentrated Name]],2,FALSE),"")</f>
        <v>Pavt Mrkg, Modified Urethane, 12 inch, Crosswalk - $Ft</v>
      </c>
      <c r="J3714" s="1"/>
      <c r="K3714" s="1"/>
      <c r="L3714" s="22">
        <f>IF(ISNUMBER(SEARCH(Pay_Item_Search_Text_2,M3714)),MAX($L$4:L3713)+1,0)</f>
        <v>0</v>
      </c>
      <c r="M3714" s="1" t="str">
        <f>IFERROR(VLOOKUP(ROWS($M$5:M3714),Table_PayItems[[Search Key]:[Concentrated Name]],2,FALSE),"")</f>
        <v>Pavt Mrkg, Modified Urethane, 12 inch, Crosswalk - $Ft</v>
      </c>
      <c r="N3714" s="1" t="str">
        <f>IFERROR(VLOOKUP(ROWS($M$5:N3714),$L$5:$M$7000,2,FALSE),"")</f>
        <v/>
      </c>
      <c r="O3714" s="1" t="str">
        <f>IFERROR(VLOOKUP(ROWS($O$5:O3714),$K$5:$L$7000,2,FALSE),"")</f>
        <v/>
      </c>
    </row>
    <row r="3715" spans="2:15" ht="15" customHeight="1" x14ac:dyDescent="0.25">
      <c r="B3715" s="178" t="s">
        <v>11892</v>
      </c>
      <c r="C3715" s="178" t="s">
        <v>104</v>
      </c>
      <c r="D3715" s="178" t="s">
        <v>3799</v>
      </c>
      <c r="E3715" s="178" t="s">
        <v>3710</v>
      </c>
      <c r="F3715" s="178" t="s">
        <v>17</v>
      </c>
      <c r="G3715" s="1">
        <f>IF(ISNUMBER(Pay_Item_Search_Text),IF(ISNUMBER(IF(FIND(Pay_Item_Search_Text,B3715)=1,1, "FALSE")),MAX(G$4:$G3714)+1,IF(ISNUMBER(Pay_Item_Search_Text),0,IF(ISNUMBER(SEARCH(Pay_Item_Search_Text,H3715)),MAX(G$4:$G3714)+1,0))),IF(ISNUMBER(Pay_Item_Search_Text),0,IF(ISNUMBER(SEARCH(Pay_Item_Search_Text,H3715)),MAX(G$4:$G3714)+1,0)))</f>
        <v>3711</v>
      </c>
      <c r="H3715" s="1" t="str">
        <f>IF(Table_PayItems[[#This Row],[Description]]="_","_ Unique Item - "&amp;Table_PayItems[[#This Row],[Item]]&amp;" - $"&amp;Table_PayItems[[#This Row],[Unit]],Table_PayItems[[#This Row],[Description]]&amp;" - $"&amp;Table_PayItems[[#This Row],[Unit]])</f>
        <v>Pavt Mrkg, Modified Urethane, 12 inch, White - $Ft</v>
      </c>
      <c r="I3715" s="29" t="str">
        <f>IFERROR(VLOOKUP(ROWS($M$5:M3715),Table_PayItems[[Search Key]:[Concentrated Name]],2,FALSE),"")</f>
        <v>Pavt Mrkg, Modified Urethane, 12 inch, White - $Ft</v>
      </c>
      <c r="J3715" s="1"/>
      <c r="K3715" s="1"/>
      <c r="L3715" s="22">
        <f>IF(ISNUMBER(SEARCH(Pay_Item_Search_Text_2,M3715)),MAX($L$4:L3714)+1,0)</f>
        <v>0</v>
      </c>
      <c r="M3715" s="1" t="str">
        <f>IFERROR(VLOOKUP(ROWS($M$5:M3715),Table_PayItems[[Search Key]:[Concentrated Name]],2,FALSE),"")</f>
        <v>Pavt Mrkg, Modified Urethane, 12 inch, White - $Ft</v>
      </c>
      <c r="N3715" s="1" t="str">
        <f>IFERROR(VLOOKUP(ROWS($M$5:N3715),$L$5:$M$7000,2,FALSE),"")</f>
        <v/>
      </c>
      <c r="O3715" s="1" t="str">
        <f>IFERROR(VLOOKUP(ROWS($O$5:O3715),$K$5:$L$7000,2,FALSE),"")</f>
        <v/>
      </c>
    </row>
    <row r="3716" spans="2:15" ht="15" customHeight="1" x14ac:dyDescent="0.25">
      <c r="B3716" s="178" t="s">
        <v>11896</v>
      </c>
      <c r="C3716" s="178" t="s">
        <v>104</v>
      </c>
      <c r="D3716" s="178" t="s">
        <v>3803</v>
      </c>
      <c r="E3716" s="178" t="s">
        <v>3710</v>
      </c>
      <c r="F3716" s="178" t="s">
        <v>17</v>
      </c>
      <c r="G3716" s="1">
        <f>IF(ISNUMBER(Pay_Item_Search_Text),IF(ISNUMBER(IF(FIND(Pay_Item_Search_Text,B3716)=1,1, "FALSE")),MAX(G$4:$G3715)+1,IF(ISNUMBER(Pay_Item_Search_Text),0,IF(ISNUMBER(SEARCH(Pay_Item_Search_Text,H3716)),MAX(G$4:$G3715)+1,0))),IF(ISNUMBER(Pay_Item_Search_Text),0,IF(ISNUMBER(SEARCH(Pay_Item_Search_Text,H3716)),MAX(G$4:$G3715)+1,0)))</f>
        <v>3712</v>
      </c>
      <c r="H3716" s="1" t="str">
        <f>IF(Table_PayItems[[#This Row],[Description]]="_","_ Unique Item - "&amp;Table_PayItems[[#This Row],[Item]]&amp;" - $"&amp;Table_PayItems[[#This Row],[Unit]],Table_PayItems[[#This Row],[Description]]&amp;" - $"&amp;Table_PayItems[[#This Row],[Unit]])</f>
        <v>Pavt Mrkg, Modified Urethane, 12 inch, Yellow - $Ft</v>
      </c>
      <c r="I3716" s="29" t="str">
        <f>IFERROR(VLOOKUP(ROWS($M$5:M3716),Table_PayItems[[Search Key]:[Concentrated Name]],2,FALSE),"")</f>
        <v>Pavt Mrkg, Modified Urethane, 12 inch, Yellow - $Ft</v>
      </c>
      <c r="J3716" s="1"/>
      <c r="K3716" s="1"/>
      <c r="L3716" s="22">
        <f>IF(ISNUMBER(SEARCH(Pay_Item_Search_Text_2,M3716)),MAX($L$4:L3715)+1,0)</f>
        <v>0</v>
      </c>
      <c r="M3716" s="1" t="str">
        <f>IFERROR(VLOOKUP(ROWS($M$5:M3716),Table_PayItems[[Search Key]:[Concentrated Name]],2,FALSE),"")</f>
        <v>Pavt Mrkg, Modified Urethane, 12 inch, Yellow - $Ft</v>
      </c>
      <c r="N3716" s="1" t="str">
        <f>IFERROR(VLOOKUP(ROWS($M$5:N3716),$L$5:$M$7000,2,FALSE),"")</f>
        <v/>
      </c>
      <c r="O3716" s="1" t="str">
        <f>IFERROR(VLOOKUP(ROWS($O$5:O3716),$K$5:$L$7000,2,FALSE),"")</f>
        <v/>
      </c>
    </row>
    <row r="3717" spans="2:15" ht="15" customHeight="1" x14ac:dyDescent="0.25">
      <c r="B3717" s="178" t="s">
        <v>11884</v>
      </c>
      <c r="C3717" s="178" t="s">
        <v>104</v>
      </c>
      <c r="D3717" s="178" t="s">
        <v>3791</v>
      </c>
      <c r="E3717" s="178" t="s">
        <v>3710</v>
      </c>
      <c r="F3717" s="178" t="s">
        <v>17</v>
      </c>
      <c r="G3717" s="1">
        <f>IF(ISNUMBER(Pay_Item_Search_Text),IF(ISNUMBER(IF(FIND(Pay_Item_Search_Text,B3717)=1,1, "FALSE")),MAX(G$4:$G3716)+1,IF(ISNUMBER(Pay_Item_Search_Text),0,IF(ISNUMBER(SEARCH(Pay_Item_Search_Text,H3717)),MAX(G$4:$G3716)+1,0))),IF(ISNUMBER(Pay_Item_Search_Text),0,IF(ISNUMBER(SEARCH(Pay_Item_Search_Text,H3717)),MAX(G$4:$G3716)+1,0)))</f>
        <v>3713</v>
      </c>
      <c r="H3717" s="1" t="str">
        <f>IF(Table_PayItems[[#This Row],[Description]]="_","_ Unique Item - "&amp;Table_PayItems[[#This Row],[Item]]&amp;" - $"&amp;Table_PayItems[[#This Row],[Unit]],Table_PayItems[[#This Row],[Description]]&amp;" - $"&amp;Table_PayItems[[#This Row],[Unit]])</f>
        <v>Pavt Mrkg, Modified Urethane, 24 inch, Stop Bar - $Ft</v>
      </c>
      <c r="I3717" s="29" t="str">
        <f>IFERROR(VLOOKUP(ROWS($M$5:M3717),Table_PayItems[[Search Key]:[Concentrated Name]],2,FALSE),"")</f>
        <v>Pavt Mrkg, Modified Urethane, 24 inch, Stop Bar - $Ft</v>
      </c>
      <c r="J3717" s="1"/>
      <c r="K3717" s="1"/>
      <c r="L3717" s="22">
        <f>IF(ISNUMBER(SEARCH(Pay_Item_Search_Text_2,M3717)),MAX($L$4:L3716)+1,0)</f>
        <v>0</v>
      </c>
      <c r="M3717" s="1" t="str">
        <f>IFERROR(VLOOKUP(ROWS($M$5:M3717),Table_PayItems[[Search Key]:[Concentrated Name]],2,FALSE),"")</f>
        <v>Pavt Mrkg, Modified Urethane, 24 inch, Stop Bar - $Ft</v>
      </c>
      <c r="N3717" s="1" t="str">
        <f>IFERROR(VLOOKUP(ROWS($M$5:N3717),$L$5:$M$7000,2,FALSE),"")</f>
        <v/>
      </c>
      <c r="O3717" s="1" t="str">
        <f>IFERROR(VLOOKUP(ROWS($O$5:O3717),$K$5:$L$7000,2,FALSE),"")</f>
        <v/>
      </c>
    </row>
    <row r="3718" spans="2:15" ht="15" customHeight="1" x14ac:dyDescent="0.25">
      <c r="B3718" s="178" t="s">
        <v>11889</v>
      </c>
      <c r="C3718" s="178" t="s">
        <v>104</v>
      </c>
      <c r="D3718" s="178" t="s">
        <v>3796</v>
      </c>
      <c r="E3718" s="178" t="s">
        <v>3710</v>
      </c>
      <c r="F3718" s="178" t="s">
        <v>17</v>
      </c>
      <c r="G3718" s="1">
        <f>IF(ISNUMBER(Pay_Item_Search_Text),IF(ISNUMBER(IF(FIND(Pay_Item_Search_Text,B3718)=1,1, "FALSE")),MAX(G$4:$G3717)+1,IF(ISNUMBER(Pay_Item_Search_Text),0,IF(ISNUMBER(SEARCH(Pay_Item_Search_Text,H3718)),MAX(G$4:$G3717)+1,0))),IF(ISNUMBER(Pay_Item_Search_Text),0,IF(ISNUMBER(SEARCH(Pay_Item_Search_Text,H3718)),MAX(G$4:$G3717)+1,0)))</f>
        <v>3714</v>
      </c>
      <c r="H3718" s="1" t="str">
        <f>IF(Table_PayItems[[#This Row],[Description]]="_","_ Unique Item - "&amp;Table_PayItems[[#This Row],[Item]]&amp;" - $"&amp;Table_PayItems[[#This Row],[Unit]],Table_PayItems[[#This Row],[Description]]&amp;" - $"&amp;Table_PayItems[[#This Row],[Unit]])</f>
        <v>Pavt Mrkg, Modified Urethane, 4 inch, White - $Ft</v>
      </c>
      <c r="I3718" s="29" t="str">
        <f>IFERROR(VLOOKUP(ROWS($M$5:M3718),Table_PayItems[[Search Key]:[Concentrated Name]],2,FALSE),"")</f>
        <v>Pavt Mrkg, Modified Urethane, 4 inch, White - $Ft</v>
      </c>
      <c r="J3718" s="1"/>
      <c r="K3718" s="1"/>
      <c r="L3718" s="22">
        <f>IF(ISNUMBER(SEARCH(Pay_Item_Search_Text_2,M3718)),MAX($L$4:L3717)+1,0)</f>
        <v>0</v>
      </c>
      <c r="M3718" s="1" t="str">
        <f>IFERROR(VLOOKUP(ROWS($M$5:M3718),Table_PayItems[[Search Key]:[Concentrated Name]],2,FALSE),"")</f>
        <v>Pavt Mrkg, Modified Urethane, 4 inch, White - $Ft</v>
      </c>
      <c r="N3718" s="1" t="str">
        <f>IFERROR(VLOOKUP(ROWS($M$5:N3718),$L$5:$M$7000,2,FALSE),"")</f>
        <v/>
      </c>
      <c r="O3718" s="1" t="str">
        <f>IFERROR(VLOOKUP(ROWS($O$5:O3718),$K$5:$L$7000,2,FALSE),"")</f>
        <v/>
      </c>
    </row>
    <row r="3719" spans="2:15" ht="15" customHeight="1" x14ac:dyDescent="0.25">
      <c r="B3719" s="178" t="s">
        <v>11893</v>
      </c>
      <c r="C3719" s="178" t="s">
        <v>104</v>
      </c>
      <c r="D3719" s="178" t="s">
        <v>3800</v>
      </c>
      <c r="E3719" s="178" t="s">
        <v>3710</v>
      </c>
      <c r="F3719" s="178" t="s">
        <v>17</v>
      </c>
      <c r="G3719" s="1">
        <f>IF(ISNUMBER(Pay_Item_Search_Text),IF(ISNUMBER(IF(FIND(Pay_Item_Search_Text,B3719)=1,1, "FALSE")),MAX(G$4:$G3718)+1,IF(ISNUMBER(Pay_Item_Search_Text),0,IF(ISNUMBER(SEARCH(Pay_Item_Search_Text,H3719)),MAX(G$4:$G3718)+1,0))),IF(ISNUMBER(Pay_Item_Search_Text),0,IF(ISNUMBER(SEARCH(Pay_Item_Search_Text,H3719)),MAX(G$4:$G3718)+1,0)))</f>
        <v>3715</v>
      </c>
      <c r="H3719" s="1" t="str">
        <f>IF(Table_PayItems[[#This Row],[Description]]="_","_ Unique Item - "&amp;Table_PayItems[[#This Row],[Item]]&amp;" - $"&amp;Table_PayItems[[#This Row],[Unit]],Table_PayItems[[#This Row],[Description]]&amp;" - $"&amp;Table_PayItems[[#This Row],[Unit]])</f>
        <v>Pavt Mrkg, Modified Urethane, 4 inch, Yellow - $Ft</v>
      </c>
      <c r="I3719" s="29" t="str">
        <f>IFERROR(VLOOKUP(ROWS($M$5:M3719),Table_PayItems[[Search Key]:[Concentrated Name]],2,FALSE),"")</f>
        <v>Pavt Mrkg, Modified Urethane, 4 inch, Yellow - $Ft</v>
      </c>
      <c r="J3719" s="1"/>
      <c r="K3719" s="1"/>
      <c r="L3719" s="22">
        <f>IF(ISNUMBER(SEARCH(Pay_Item_Search_Text_2,M3719)),MAX($L$4:L3718)+1,0)</f>
        <v>0</v>
      </c>
      <c r="M3719" s="1" t="str">
        <f>IFERROR(VLOOKUP(ROWS($M$5:M3719),Table_PayItems[[Search Key]:[Concentrated Name]],2,FALSE),"")</f>
        <v>Pavt Mrkg, Modified Urethane, 4 inch, Yellow - $Ft</v>
      </c>
      <c r="N3719" s="1" t="str">
        <f>IFERROR(VLOOKUP(ROWS($M$5:N3719),$L$5:$M$7000,2,FALSE),"")</f>
        <v/>
      </c>
      <c r="O3719" s="1" t="str">
        <f>IFERROR(VLOOKUP(ROWS($O$5:O3719),$K$5:$L$7000,2,FALSE),"")</f>
        <v/>
      </c>
    </row>
    <row r="3720" spans="2:15" ht="15" customHeight="1" x14ac:dyDescent="0.25">
      <c r="B3720" s="178" t="s">
        <v>11885</v>
      </c>
      <c r="C3720" s="178" t="s">
        <v>104</v>
      </c>
      <c r="D3720" s="178" t="s">
        <v>3792</v>
      </c>
      <c r="E3720" s="178" t="s">
        <v>3710</v>
      </c>
      <c r="F3720" s="178" t="s">
        <v>17</v>
      </c>
      <c r="G3720" s="1">
        <f>IF(ISNUMBER(Pay_Item_Search_Text),IF(ISNUMBER(IF(FIND(Pay_Item_Search_Text,B3720)=1,1, "FALSE")),MAX(G$4:$G3719)+1,IF(ISNUMBER(Pay_Item_Search_Text),0,IF(ISNUMBER(SEARCH(Pay_Item_Search_Text,H3720)),MAX(G$4:$G3719)+1,0))),IF(ISNUMBER(Pay_Item_Search_Text),0,IF(ISNUMBER(SEARCH(Pay_Item_Search_Text,H3720)),MAX(G$4:$G3719)+1,0)))</f>
        <v>3716</v>
      </c>
      <c r="H3720" s="1" t="str">
        <f>IF(Table_PayItems[[#This Row],[Description]]="_","_ Unique Item - "&amp;Table_PayItems[[#This Row],[Item]]&amp;" - $"&amp;Table_PayItems[[#This Row],[Unit]],Table_PayItems[[#This Row],[Description]]&amp;" - $"&amp;Table_PayItems[[#This Row],[Unit]])</f>
        <v>Pavt Mrkg, Modified Urethane, 6 inch, Cross Hatching White - $Ft</v>
      </c>
      <c r="I3720" s="29" t="str">
        <f>IFERROR(VLOOKUP(ROWS($M$5:M3720),Table_PayItems[[Search Key]:[Concentrated Name]],2,FALSE),"")</f>
        <v>Pavt Mrkg, Modified Urethane, 6 inch, Cross Hatching White - $Ft</v>
      </c>
      <c r="J3720" s="1"/>
      <c r="K3720" s="1"/>
      <c r="L3720" s="22">
        <f>IF(ISNUMBER(SEARCH(Pay_Item_Search_Text_2,M3720)),MAX($L$4:L3719)+1,0)</f>
        <v>0</v>
      </c>
      <c r="M3720" s="1" t="str">
        <f>IFERROR(VLOOKUP(ROWS($M$5:M3720),Table_PayItems[[Search Key]:[Concentrated Name]],2,FALSE),"")</f>
        <v>Pavt Mrkg, Modified Urethane, 6 inch, Cross Hatching White - $Ft</v>
      </c>
      <c r="N3720" s="1" t="str">
        <f>IFERROR(VLOOKUP(ROWS($M$5:N3720),$L$5:$M$7000,2,FALSE),"")</f>
        <v/>
      </c>
      <c r="O3720" s="1" t="str">
        <f>IFERROR(VLOOKUP(ROWS($O$5:O3720),$K$5:$L$7000,2,FALSE),"")</f>
        <v/>
      </c>
    </row>
    <row r="3721" spans="2:15" ht="15" customHeight="1" x14ac:dyDescent="0.25">
      <c r="B3721" s="178" t="s">
        <v>11887</v>
      </c>
      <c r="C3721" s="178" t="s">
        <v>104</v>
      </c>
      <c r="D3721" s="178" t="s">
        <v>3794</v>
      </c>
      <c r="E3721" s="178" t="s">
        <v>3710</v>
      </c>
      <c r="F3721" s="178" t="s">
        <v>17</v>
      </c>
      <c r="G3721" s="1">
        <f>IF(ISNUMBER(Pay_Item_Search_Text),IF(ISNUMBER(IF(FIND(Pay_Item_Search_Text,B3721)=1,1, "FALSE")),MAX(G$4:$G3720)+1,IF(ISNUMBER(Pay_Item_Search_Text),0,IF(ISNUMBER(SEARCH(Pay_Item_Search_Text,H3721)),MAX(G$4:$G3720)+1,0))),IF(ISNUMBER(Pay_Item_Search_Text),0,IF(ISNUMBER(SEARCH(Pay_Item_Search_Text,H3721)),MAX(G$4:$G3720)+1,0)))</f>
        <v>3717</v>
      </c>
      <c r="H3721" s="1" t="str">
        <f>IF(Table_PayItems[[#This Row],[Description]]="_","_ Unique Item - "&amp;Table_PayItems[[#This Row],[Item]]&amp;" - $"&amp;Table_PayItems[[#This Row],[Unit]],Table_PayItems[[#This Row],[Description]]&amp;" - $"&amp;Table_PayItems[[#This Row],[Unit]])</f>
        <v>Pavt Mrkg, Modified Urethane, 6 inch, Cross Hatching Yellow - $Ft</v>
      </c>
      <c r="I3721" s="29" t="str">
        <f>IFERROR(VLOOKUP(ROWS($M$5:M3721),Table_PayItems[[Search Key]:[Concentrated Name]],2,FALSE),"")</f>
        <v>Pavt Mrkg, Modified Urethane, 6 inch, Cross Hatching Yellow - $Ft</v>
      </c>
      <c r="J3721" s="1"/>
      <c r="K3721" s="1"/>
      <c r="L3721" s="22">
        <f>IF(ISNUMBER(SEARCH(Pay_Item_Search_Text_2,M3721)),MAX($L$4:L3720)+1,0)</f>
        <v>0</v>
      </c>
      <c r="M3721" s="1" t="str">
        <f>IFERROR(VLOOKUP(ROWS($M$5:M3721),Table_PayItems[[Search Key]:[Concentrated Name]],2,FALSE),"")</f>
        <v>Pavt Mrkg, Modified Urethane, 6 inch, Cross Hatching Yellow - $Ft</v>
      </c>
      <c r="N3721" s="1" t="str">
        <f>IFERROR(VLOOKUP(ROWS($M$5:N3721),$L$5:$M$7000,2,FALSE),"")</f>
        <v/>
      </c>
      <c r="O3721" s="1" t="str">
        <f>IFERROR(VLOOKUP(ROWS($O$5:O3721),$K$5:$L$7000,2,FALSE),"")</f>
        <v/>
      </c>
    </row>
    <row r="3722" spans="2:15" ht="15" customHeight="1" x14ac:dyDescent="0.25">
      <c r="B3722" s="178" t="s">
        <v>11882</v>
      </c>
      <c r="C3722" s="178" t="s">
        <v>104</v>
      </c>
      <c r="D3722" s="178" t="s">
        <v>3789</v>
      </c>
      <c r="E3722" s="178" t="s">
        <v>3710</v>
      </c>
      <c r="F3722" s="178" t="s">
        <v>17</v>
      </c>
      <c r="G3722" s="1">
        <f>IF(ISNUMBER(Pay_Item_Search_Text),IF(ISNUMBER(IF(FIND(Pay_Item_Search_Text,B3722)=1,1, "FALSE")),MAX(G$4:$G3721)+1,IF(ISNUMBER(Pay_Item_Search_Text),0,IF(ISNUMBER(SEARCH(Pay_Item_Search_Text,H3722)),MAX(G$4:$G3721)+1,0))),IF(ISNUMBER(Pay_Item_Search_Text),0,IF(ISNUMBER(SEARCH(Pay_Item_Search_Text,H3722)),MAX(G$4:$G3721)+1,0)))</f>
        <v>3718</v>
      </c>
      <c r="H3722" s="1" t="str">
        <f>IF(Table_PayItems[[#This Row],[Description]]="_","_ Unique Item - "&amp;Table_PayItems[[#This Row],[Item]]&amp;" - $"&amp;Table_PayItems[[#This Row],[Unit]],Table_PayItems[[#This Row],[Description]]&amp;" - $"&amp;Table_PayItems[[#This Row],[Unit]])</f>
        <v>Pavt Mrkg, Modified Urethane, 6 inch, Crosswalk - $Ft</v>
      </c>
      <c r="I3722" s="29" t="str">
        <f>IFERROR(VLOOKUP(ROWS($M$5:M3722),Table_PayItems[[Search Key]:[Concentrated Name]],2,FALSE),"")</f>
        <v>Pavt Mrkg, Modified Urethane, 6 inch, Crosswalk - $Ft</v>
      </c>
      <c r="J3722" s="1"/>
      <c r="K3722" s="1"/>
      <c r="L3722" s="22">
        <f>IF(ISNUMBER(SEARCH(Pay_Item_Search_Text_2,M3722)),MAX($L$4:L3721)+1,0)</f>
        <v>0</v>
      </c>
      <c r="M3722" s="1" t="str">
        <f>IFERROR(VLOOKUP(ROWS($M$5:M3722),Table_PayItems[[Search Key]:[Concentrated Name]],2,FALSE),"")</f>
        <v>Pavt Mrkg, Modified Urethane, 6 inch, Crosswalk - $Ft</v>
      </c>
      <c r="N3722" s="1" t="str">
        <f>IFERROR(VLOOKUP(ROWS($M$5:N3722),$L$5:$M$7000,2,FALSE),"")</f>
        <v/>
      </c>
      <c r="O3722" s="1" t="str">
        <f>IFERROR(VLOOKUP(ROWS($O$5:O3722),$K$5:$L$7000,2,FALSE),"")</f>
        <v/>
      </c>
    </row>
    <row r="3723" spans="2:15" ht="15" customHeight="1" x14ac:dyDescent="0.25">
      <c r="B3723" s="178" t="s">
        <v>11890</v>
      </c>
      <c r="C3723" s="178" t="s">
        <v>104</v>
      </c>
      <c r="D3723" s="178" t="s">
        <v>3797</v>
      </c>
      <c r="E3723" s="178" t="s">
        <v>3710</v>
      </c>
      <c r="F3723" s="178" t="s">
        <v>17</v>
      </c>
      <c r="G3723" s="1">
        <f>IF(ISNUMBER(Pay_Item_Search_Text),IF(ISNUMBER(IF(FIND(Pay_Item_Search_Text,B3723)=1,1, "FALSE")),MAX(G$4:$G3722)+1,IF(ISNUMBER(Pay_Item_Search_Text),0,IF(ISNUMBER(SEARCH(Pay_Item_Search_Text,H3723)),MAX(G$4:$G3722)+1,0))),IF(ISNUMBER(Pay_Item_Search_Text),0,IF(ISNUMBER(SEARCH(Pay_Item_Search_Text,H3723)),MAX(G$4:$G3722)+1,0)))</f>
        <v>3719</v>
      </c>
      <c r="H3723" s="1" t="str">
        <f>IF(Table_PayItems[[#This Row],[Description]]="_","_ Unique Item - "&amp;Table_PayItems[[#This Row],[Item]]&amp;" - $"&amp;Table_PayItems[[#This Row],[Unit]],Table_PayItems[[#This Row],[Description]]&amp;" - $"&amp;Table_PayItems[[#This Row],[Unit]])</f>
        <v>Pavt Mrkg, Modified Urethane, 6 inch, White - $Ft</v>
      </c>
      <c r="I3723" s="29" t="str">
        <f>IFERROR(VLOOKUP(ROWS($M$5:M3723),Table_PayItems[[Search Key]:[Concentrated Name]],2,FALSE),"")</f>
        <v>Pavt Mrkg, Modified Urethane, 6 inch, White - $Ft</v>
      </c>
      <c r="J3723" s="1"/>
      <c r="K3723" s="1"/>
      <c r="L3723" s="22">
        <f>IF(ISNUMBER(SEARCH(Pay_Item_Search_Text_2,M3723)),MAX($L$4:L3722)+1,0)</f>
        <v>0</v>
      </c>
      <c r="M3723" s="1" t="str">
        <f>IFERROR(VLOOKUP(ROWS($M$5:M3723),Table_PayItems[[Search Key]:[Concentrated Name]],2,FALSE),"")</f>
        <v>Pavt Mrkg, Modified Urethane, 6 inch, White - $Ft</v>
      </c>
      <c r="N3723" s="1" t="str">
        <f>IFERROR(VLOOKUP(ROWS($M$5:N3723),$L$5:$M$7000,2,FALSE),"")</f>
        <v/>
      </c>
      <c r="O3723" s="1" t="str">
        <f>IFERROR(VLOOKUP(ROWS($O$5:O3723),$K$5:$L$7000,2,FALSE),"")</f>
        <v/>
      </c>
    </row>
    <row r="3724" spans="2:15" ht="15" customHeight="1" x14ac:dyDescent="0.25">
      <c r="B3724" s="178" t="s">
        <v>11894</v>
      </c>
      <c r="C3724" s="178" t="s">
        <v>104</v>
      </c>
      <c r="D3724" s="178" t="s">
        <v>3801</v>
      </c>
      <c r="E3724" s="178" t="s">
        <v>3710</v>
      </c>
      <c r="F3724" s="178" t="s">
        <v>17</v>
      </c>
      <c r="G3724" s="1">
        <f>IF(ISNUMBER(Pay_Item_Search_Text),IF(ISNUMBER(IF(FIND(Pay_Item_Search_Text,B3724)=1,1, "FALSE")),MAX(G$4:$G3723)+1,IF(ISNUMBER(Pay_Item_Search_Text),0,IF(ISNUMBER(SEARCH(Pay_Item_Search_Text,H3724)),MAX(G$4:$G3723)+1,0))),IF(ISNUMBER(Pay_Item_Search_Text),0,IF(ISNUMBER(SEARCH(Pay_Item_Search_Text,H3724)),MAX(G$4:$G3723)+1,0)))</f>
        <v>3720</v>
      </c>
      <c r="H3724" s="1" t="str">
        <f>IF(Table_PayItems[[#This Row],[Description]]="_","_ Unique Item - "&amp;Table_PayItems[[#This Row],[Item]]&amp;" - $"&amp;Table_PayItems[[#This Row],[Unit]],Table_PayItems[[#This Row],[Description]]&amp;" - $"&amp;Table_PayItems[[#This Row],[Unit]])</f>
        <v>Pavt Mrkg, Modified Urethane, 6 inch, Yellow - $Ft</v>
      </c>
      <c r="I3724" s="29" t="str">
        <f>IFERROR(VLOOKUP(ROWS($M$5:M3724),Table_PayItems[[Search Key]:[Concentrated Name]],2,FALSE),"")</f>
        <v>Pavt Mrkg, Modified Urethane, 6 inch, Yellow - $Ft</v>
      </c>
      <c r="J3724" s="1"/>
      <c r="K3724" s="1"/>
      <c r="L3724" s="22">
        <f>IF(ISNUMBER(SEARCH(Pay_Item_Search_Text_2,M3724)),MAX($L$4:L3723)+1,0)</f>
        <v>0</v>
      </c>
      <c r="M3724" s="1" t="str">
        <f>IFERROR(VLOOKUP(ROWS($M$5:M3724),Table_PayItems[[Search Key]:[Concentrated Name]],2,FALSE),"")</f>
        <v>Pavt Mrkg, Modified Urethane, 6 inch, Yellow - $Ft</v>
      </c>
      <c r="N3724" s="1" t="str">
        <f>IFERROR(VLOOKUP(ROWS($M$5:N3724),$L$5:$M$7000,2,FALSE),"")</f>
        <v/>
      </c>
      <c r="O3724" s="1" t="str">
        <f>IFERROR(VLOOKUP(ROWS($O$5:O3724),$K$5:$L$7000,2,FALSE),"")</f>
        <v/>
      </c>
    </row>
    <row r="3725" spans="2:15" ht="15" customHeight="1" x14ac:dyDescent="0.25">
      <c r="B3725" s="178" t="s">
        <v>11891</v>
      </c>
      <c r="C3725" s="178" t="s">
        <v>104</v>
      </c>
      <c r="D3725" s="178" t="s">
        <v>3798</v>
      </c>
      <c r="E3725" s="178" t="s">
        <v>3710</v>
      </c>
      <c r="F3725" s="178" t="s">
        <v>17</v>
      </c>
      <c r="G3725" s="1">
        <f>IF(ISNUMBER(Pay_Item_Search_Text),IF(ISNUMBER(IF(FIND(Pay_Item_Search_Text,B3725)=1,1, "FALSE")),MAX(G$4:$G3724)+1,IF(ISNUMBER(Pay_Item_Search_Text),0,IF(ISNUMBER(SEARCH(Pay_Item_Search_Text,H3725)),MAX(G$4:$G3724)+1,0))),IF(ISNUMBER(Pay_Item_Search_Text),0,IF(ISNUMBER(SEARCH(Pay_Item_Search_Text,H3725)),MAX(G$4:$G3724)+1,0)))</f>
        <v>3721</v>
      </c>
      <c r="H3725" s="1" t="str">
        <f>IF(Table_PayItems[[#This Row],[Description]]="_","_ Unique Item - "&amp;Table_PayItems[[#This Row],[Item]]&amp;" - $"&amp;Table_PayItems[[#This Row],[Unit]],Table_PayItems[[#This Row],[Description]]&amp;" - $"&amp;Table_PayItems[[#This Row],[Unit]])</f>
        <v>Pavt Mrkg, Modified Urethane, 8 inch, White - $Ft</v>
      </c>
      <c r="I3725" s="29" t="str">
        <f>IFERROR(VLOOKUP(ROWS($M$5:M3725),Table_PayItems[[Search Key]:[Concentrated Name]],2,FALSE),"")</f>
        <v>Pavt Mrkg, Modified Urethane, 8 inch, White - $Ft</v>
      </c>
      <c r="J3725" s="1"/>
      <c r="K3725" s="1"/>
      <c r="L3725" s="22">
        <f>IF(ISNUMBER(SEARCH(Pay_Item_Search_Text_2,M3725)),MAX($L$4:L3724)+1,0)</f>
        <v>0</v>
      </c>
      <c r="M3725" s="1" t="str">
        <f>IFERROR(VLOOKUP(ROWS($M$5:M3725),Table_PayItems[[Search Key]:[Concentrated Name]],2,FALSE),"")</f>
        <v>Pavt Mrkg, Modified Urethane, 8 inch, White - $Ft</v>
      </c>
      <c r="N3725" s="1" t="str">
        <f>IFERROR(VLOOKUP(ROWS($M$5:N3725),$L$5:$M$7000,2,FALSE),"")</f>
        <v/>
      </c>
      <c r="O3725" s="1" t="str">
        <f>IFERROR(VLOOKUP(ROWS($O$5:O3725),$K$5:$L$7000,2,FALSE),"")</f>
        <v/>
      </c>
    </row>
    <row r="3726" spans="2:15" ht="15" customHeight="1" x14ac:dyDescent="0.25">
      <c r="B3726" s="178" t="s">
        <v>11895</v>
      </c>
      <c r="C3726" s="178" t="s">
        <v>104</v>
      </c>
      <c r="D3726" s="178" t="s">
        <v>3802</v>
      </c>
      <c r="E3726" s="178" t="s">
        <v>3710</v>
      </c>
      <c r="F3726" s="178" t="s">
        <v>17</v>
      </c>
      <c r="G3726" s="1">
        <f>IF(ISNUMBER(Pay_Item_Search_Text),IF(ISNUMBER(IF(FIND(Pay_Item_Search_Text,B3726)=1,1, "FALSE")),MAX(G$4:$G3725)+1,IF(ISNUMBER(Pay_Item_Search_Text),0,IF(ISNUMBER(SEARCH(Pay_Item_Search_Text,H3726)),MAX(G$4:$G3725)+1,0))),IF(ISNUMBER(Pay_Item_Search_Text),0,IF(ISNUMBER(SEARCH(Pay_Item_Search_Text,H3726)),MAX(G$4:$G3725)+1,0)))</f>
        <v>3722</v>
      </c>
      <c r="H3726" s="1" t="str">
        <f>IF(Table_PayItems[[#This Row],[Description]]="_","_ Unique Item - "&amp;Table_PayItems[[#This Row],[Item]]&amp;" - $"&amp;Table_PayItems[[#This Row],[Unit]],Table_PayItems[[#This Row],[Description]]&amp;" - $"&amp;Table_PayItems[[#This Row],[Unit]])</f>
        <v>Pavt Mrkg, Modified Urethane, 8 inch, Yellow - $Ft</v>
      </c>
      <c r="I3726" s="29" t="str">
        <f>IFERROR(VLOOKUP(ROWS($M$5:M3726),Table_PayItems[[Search Key]:[Concentrated Name]],2,FALSE),"")</f>
        <v>Pavt Mrkg, Modified Urethane, 8 inch, Yellow - $Ft</v>
      </c>
      <c r="J3726" s="1"/>
      <c r="K3726" s="1"/>
      <c r="L3726" s="22">
        <f>IF(ISNUMBER(SEARCH(Pay_Item_Search_Text_2,M3726)),MAX($L$4:L3725)+1,0)</f>
        <v>0</v>
      </c>
      <c r="M3726" s="1" t="str">
        <f>IFERROR(VLOOKUP(ROWS($M$5:M3726),Table_PayItems[[Search Key]:[Concentrated Name]],2,FALSE),"")</f>
        <v>Pavt Mrkg, Modified Urethane, 8 inch, Yellow - $Ft</v>
      </c>
      <c r="N3726" s="1" t="str">
        <f>IFERROR(VLOOKUP(ROWS($M$5:N3726),$L$5:$M$7000,2,FALSE),"")</f>
        <v/>
      </c>
      <c r="O3726" s="1" t="str">
        <f>IFERROR(VLOOKUP(ROWS($O$5:O3726),$K$5:$L$7000,2,FALSE),"")</f>
        <v/>
      </c>
    </row>
    <row r="3727" spans="2:15" ht="15" customHeight="1" x14ac:dyDescent="0.25">
      <c r="B3727" s="178" t="s">
        <v>11658</v>
      </c>
      <c r="C3727" s="178" t="s">
        <v>104</v>
      </c>
      <c r="D3727" s="178" t="s">
        <v>3569</v>
      </c>
      <c r="E3727" s="178" t="s">
        <v>3710</v>
      </c>
      <c r="F3727" s="178" t="s">
        <v>17</v>
      </c>
      <c r="G3727" s="1">
        <f>IF(ISNUMBER(Pay_Item_Search_Text),IF(ISNUMBER(IF(FIND(Pay_Item_Search_Text,B3727)=1,1, "FALSE")),MAX(G$4:$G3726)+1,IF(ISNUMBER(Pay_Item_Search_Text),0,IF(ISNUMBER(SEARCH(Pay_Item_Search_Text,H3727)),MAX(G$4:$G3726)+1,0))),IF(ISNUMBER(Pay_Item_Search_Text),0,IF(ISNUMBER(SEARCH(Pay_Item_Search_Text,H3727)),MAX(G$4:$G3726)+1,0)))</f>
        <v>3723</v>
      </c>
      <c r="H3727" s="1" t="str">
        <f>IF(Table_PayItems[[#This Row],[Description]]="_","_ Unique Item - "&amp;Table_PayItems[[#This Row],[Item]]&amp;" - $"&amp;Table_PayItems[[#This Row],[Unit]],Table_PayItems[[#This Row],[Description]]&amp;" - $"&amp;Table_PayItems[[#This Row],[Unit]])</f>
        <v>Pavt Mrkg, Ovly Cold Plastic, 12 inch, Cross Hatching, White - $Ft</v>
      </c>
      <c r="I3727" s="29" t="str">
        <f>IFERROR(VLOOKUP(ROWS($M$5:M3727),Table_PayItems[[Search Key]:[Concentrated Name]],2,FALSE),"")</f>
        <v>Pavt Mrkg, Ovly Cold Plastic, 12 inch, Cross Hatching, White - $Ft</v>
      </c>
      <c r="J3727" s="1"/>
      <c r="K3727" s="1"/>
      <c r="L3727" s="22">
        <f>IF(ISNUMBER(SEARCH(Pay_Item_Search_Text_2,M3727)),MAX($L$4:L3726)+1,0)</f>
        <v>0</v>
      </c>
      <c r="M3727" s="1" t="str">
        <f>IFERROR(VLOOKUP(ROWS($M$5:M3727),Table_PayItems[[Search Key]:[Concentrated Name]],2,FALSE),"")</f>
        <v>Pavt Mrkg, Ovly Cold Plastic, 12 inch, Cross Hatching, White - $Ft</v>
      </c>
      <c r="N3727" s="1" t="str">
        <f>IFERROR(VLOOKUP(ROWS($M$5:N3727),$L$5:$M$7000,2,FALSE),"")</f>
        <v/>
      </c>
      <c r="O3727" s="1" t="str">
        <f>IFERROR(VLOOKUP(ROWS($O$5:O3727),$K$5:$L$7000,2,FALSE),"")</f>
        <v/>
      </c>
    </row>
    <row r="3728" spans="2:15" ht="15" customHeight="1" x14ac:dyDescent="0.25">
      <c r="B3728" s="178" t="s">
        <v>11659</v>
      </c>
      <c r="C3728" s="178" t="s">
        <v>104</v>
      </c>
      <c r="D3728" s="178" t="s">
        <v>3570</v>
      </c>
      <c r="E3728" s="178" t="s">
        <v>3710</v>
      </c>
      <c r="F3728" s="178" t="s">
        <v>17</v>
      </c>
      <c r="G3728" s="1">
        <f>IF(ISNUMBER(Pay_Item_Search_Text),IF(ISNUMBER(IF(FIND(Pay_Item_Search_Text,B3728)=1,1, "FALSE")),MAX(G$4:$G3727)+1,IF(ISNUMBER(Pay_Item_Search_Text),0,IF(ISNUMBER(SEARCH(Pay_Item_Search_Text,H3728)),MAX(G$4:$G3727)+1,0))),IF(ISNUMBER(Pay_Item_Search_Text),0,IF(ISNUMBER(SEARCH(Pay_Item_Search_Text,H3728)),MAX(G$4:$G3727)+1,0)))</f>
        <v>3724</v>
      </c>
      <c r="H3728" s="1" t="str">
        <f>IF(Table_PayItems[[#This Row],[Description]]="_","_ Unique Item - "&amp;Table_PayItems[[#This Row],[Item]]&amp;" - $"&amp;Table_PayItems[[#This Row],[Unit]],Table_PayItems[[#This Row],[Description]]&amp;" - $"&amp;Table_PayItems[[#This Row],[Unit]])</f>
        <v>Pavt Mrkg, Ovly Cold Plastic, 12 inch, Cross Hatching, Yellow - $Ft</v>
      </c>
      <c r="I3728" s="29" t="str">
        <f>IFERROR(VLOOKUP(ROWS($M$5:M3728),Table_PayItems[[Search Key]:[Concentrated Name]],2,FALSE),"")</f>
        <v>Pavt Mrkg, Ovly Cold Plastic, 12 inch, Cross Hatching, Yellow - $Ft</v>
      </c>
      <c r="J3728" s="1"/>
      <c r="K3728" s="1"/>
      <c r="L3728" s="22">
        <f>IF(ISNUMBER(SEARCH(Pay_Item_Search_Text_2,M3728)),MAX($L$4:L3727)+1,0)</f>
        <v>0</v>
      </c>
      <c r="M3728" s="1" t="str">
        <f>IFERROR(VLOOKUP(ROWS($M$5:M3728),Table_PayItems[[Search Key]:[Concentrated Name]],2,FALSE),"")</f>
        <v>Pavt Mrkg, Ovly Cold Plastic, 12 inch, Cross Hatching, Yellow - $Ft</v>
      </c>
      <c r="N3728" s="1" t="str">
        <f>IFERROR(VLOOKUP(ROWS($M$5:N3728),$L$5:$M$7000,2,FALSE),"")</f>
        <v/>
      </c>
      <c r="O3728" s="1" t="str">
        <f>IFERROR(VLOOKUP(ROWS($O$5:O3728),$K$5:$L$7000,2,FALSE),"")</f>
        <v/>
      </c>
    </row>
    <row r="3729" spans="2:15" ht="15" customHeight="1" x14ac:dyDescent="0.25">
      <c r="B3729" s="178" t="s">
        <v>11660</v>
      </c>
      <c r="C3729" s="178" t="s">
        <v>104</v>
      </c>
      <c r="D3729" s="178" t="s">
        <v>3571</v>
      </c>
      <c r="E3729" s="178" t="s">
        <v>3710</v>
      </c>
      <c r="F3729" s="178" t="s">
        <v>17</v>
      </c>
      <c r="G3729" s="1">
        <f>IF(ISNUMBER(Pay_Item_Search_Text),IF(ISNUMBER(IF(FIND(Pay_Item_Search_Text,B3729)=1,1, "FALSE")),MAX(G$4:$G3728)+1,IF(ISNUMBER(Pay_Item_Search_Text),0,IF(ISNUMBER(SEARCH(Pay_Item_Search_Text,H3729)),MAX(G$4:$G3728)+1,0))),IF(ISNUMBER(Pay_Item_Search_Text),0,IF(ISNUMBER(SEARCH(Pay_Item_Search_Text,H3729)),MAX(G$4:$G3728)+1,0)))</f>
        <v>3725</v>
      </c>
      <c r="H3729" s="1" t="str">
        <f>IF(Table_PayItems[[#This Row],[Description]]="_","_ Unique Item - "&amp;Table_PayItems[[#This Row],[Item]]&amp;" - $"&amp;Table_PayItems[[#This Row],[Unit]],Table_PayItems[[#This Row],[Description]]&amp;" - $"&amp;Table_PayItems[[#This Row],[Unit]])</f>
        <v>Pavt Mrkg, Ovly Cold Plastic, 12 inch, Crosswalk - $Ft</v>
      </c>
      <c r="I3729" s="29" t="str">
        <f>IFERROR(VLOOKUP(ROWS($M$5:M3729),Table_PayItems[[Search Key]:[Concentrated Name]],2,FALSE),"")</f>
        <v>Pavt Mrkg, Ovly Cold Plastic, 12 inch, Crosswalk - $Ft</v>
      </c>
      <c r="J3729" s="1"/>
      <c r="K3729" s="1"/>
      <c r="L3729" s="22">
        <f>IF(ISNUMBER(SEARCH(Pay_Item_Search_Text_2,M3729)),MAX($L$4:L3728)+1,0)</f>
        <v>0</v>
      </c>
      <c r="M3729" s="1" t="str">
        <f>IFERROR(VLOOKUP(ROWS($M$5:M3729),Table_PayItems[[Search Key]:[Concentrated Name]],2,FALSE),"")</f>
        <v>Pavt Mrkg, Ovly Cold Plastic, 12 inch, Crosswalk - $Ft</v>
      </c>
      <c r="N3729" s="1" t="str">
        <f>IFERROR(VLOOKUP(ROWS($M$5:N3729),$L$5:$M$7000,2,FALSE),"")</f>
        <v/>
      </c>
      <c r="O3729" s="1" t="str">
        <f>IFERROR(VLOOKUP(ROWS($O$5:O3729),$K$5:$L$7000,2,FALSE),"")</f>
        <v/>
      </c>
    </row>
    <row r="3730" spans="2:15" ht="15" customHeight="1" x14ac:dyDescent="0.25">
      <c r="B3730" s="178" t="s">
        <v>11810</v>
      </c>
      <c r="C3730" s="178" t="s">
        <v>104</v>
      </c>
      <c r="D3730" s="178" t="s">
        <v>3720</v>
      </c>
      <c r="E3730" s="178" t="s">
        <v>3710</v>
      </c>
      <c r="F3730" s="178" t="s">
        <v>17</v>
      </c>
      <c r="G3730" s="1">
        <f>IF(ISNUMBER(Pay_Item_Search_Text),IF(ISNUMBER(IF(FIND(Pay_Item_Search_Text,B3730)=1,1, "FALSE")),MAX(G$4:$G3729)+1,IF(ISNUMBER(Pay_Item_Search_Text),0,IF(ISNUMBER(SEARCH(Pay_Item_Search_Text,H3730)),MAX(G$4:$G3729)+1,0))),IF(ISNUMBER(Pay_Item_Search_Text),0,IF(ISNUMBER(SEARCH(Pay_Item_Search_Text,H3730)),MAX(G$4:$G3729)+1,0)))</f>
        <v>3726</v>
      </c>
      <c r="H3730" s="1" t="str">
        <f>IF(Table_PayItems[[#This Row],[Description]]="_","_ Unique Item - "&amp;Table_PayItems[[#This Row],[Item]]&amp;" - $"&amp;Table_PayItems[[#This Row],[Unit]],Table_PayItems[[#This Row],[Description]]&amp;" - $"&amp;Table_PayItems[[#This Row],[Unit]])</f>
        <v>Pavt Mrkg, Ovly Cold Plastic, 12 inch, Shadow Tape, Black - $Ft</v>
      </c>
      <c r="I3730" s="29" t="str">
        <f>IFERROR(VLOOKUP(ROWS($M$5:M3730),Table_PayItems[[Search Key]:[Concentrated Name]],2,FALSE),"")</f>
        <v>Pavt Mrkg, Ovly Cold Plastic, 12 inch, Shadow Tape, Black - $Ft</v>
      </c>
      <c r="J3730" s="1"/>
      <c r="K3730" s="1"/>
      <c r="L3730" s="22">
        <f>IF(ISNUMBER(SEARCH(Pay_Item_Search_Text_2,M3730)),MAX($L$4:L3729)+1,0)</f>
        <v>0</v>
      </c>
      <c r="M3730" s="1" t="str">
        <f>IFERROR(VLOOKUP(ROWS($M$5:M3730),Table_PayItems[[Search Key]:[Concentrated Name]],2,FALSE),"")</f>
        <v>Pavt Mrkg, Ovly Cold Plastic, 12 inch, Shadow Tape, Black - $Ft</v>
      </c>
      <c r="N3730" s="1" t="str">
        <f>IFERROR(VLOOKUP(ROWS($M$5:N3730),$L$5:$M$7000,2,FALSE),"")</f>
        <v/>
      </c>
      <c r="O3730" s="1" t="str">
        <f>IFERROR(VLOOKUP(ROWS($O$5:O3730),$K$5:$L$7000,2,FALSE),"")</f>
        <v/>
      </c>
    </row>
    <row r="3731" spans="2:15" ht="15" customHeight="1" x14ac:dyDescent="0.25">
      <c r="B3731" s="178" t="s">
        <v>11803</v>
      </c>
      <c r="C3731" s="178" t="s">
        <v>104</v>
      </c>
      <c r="D3731" s="178" t="s">
        <v>3713</v>
      </c>
      <c r="E3731" s="178" t="s">
        <v>3710</v>
      </c>
      <c r="F3731" s="178" t="s">
        <v>17</v>
      </c>
      <c r="G3731" s="1">
        <f>IF(ISNUMBER(Pay_Item_Search_Text),IF(ISNUMBER(IF(FIND(Pay_Item_Search_Text,B3731)=1,1, "FALSE")),MAX(G$4:$G3730)+1,IF(ISNUMBER(Pay_Item_Search_Text),0,IF(ISNUMBER(SEARCH(Pay_Item_Search_Text,H3731)),MAX(G$4:$G3730)+1,0))),IF(ISNUMBER(Pay_Item_Search_Text),0,IF(ISNUMBER(SEARCH(Pay_Item_Search_Text,H3731)),MAX(G$4:$G3730)+1,0)))</f>
        <v>3727</v>
      </c>
      <c r="H3731" s="1" t="str">
        <f>IF(Table_PayItems[[#This Row],[Description]]="_","_ Unique Item - "&amp;Table_PayItems[[#This Row],[Item]]&amp;" - $"&amp;Table_PayItems[[#This Row],[Unit]],Table_PayItems[[#This Row],[Description]]&amp;" - $"&amp;Table_PayItems[[#This Row],[Unit]])</f>
        <v>Pavt Mrkg, Ovly Cold Plastic, 12 inch, Wet Reflective, White - $Ft</v>
      </c>
      <c r="I3731" s="29" t="str">
        <f>IFERROR(VLOOKUP(ROWS($M$5:M3731),Table_PayItems[[Search Key]:[Concentrated Name]],2,FALSE),"")</f>
        <v>Pavt Mrkg, Ovly Cold Plastic, 12 inch, Wet Reflective, White - $Ft</v>
      </c>
      <c r="J3731" s="1"/>
      <c r="K3731" s="1"/>
      <c r="L3731" s="22">
        <f>IF(ISNUMBER(SEARCH(Pay_Item_Search_Text_2,M3731)),MAX($L$4:L3730)+1,0)</f>
        <v>0</v>
      </c>
      <c r="M3731" s="1" t="str">
        <f>IFERROR(VLOOKUP(ROWS($M$5:M3731),Table_PayItems[[Search Key]:[Concentrated Name]],2,FALSE),"")</f>
        <v>Pavt Mrkg, Ovly Cold Plastic, 12 inch, Wet Reflective, White - $Ft</v>
      </c>
      <c r="N3731" s="1" t="str">
        <f>IFERROR(VLOOKUP(ROWS($M$5:N3731),$L$5:$M$7000,2,FALSE),"")</f>
        <v/>
      </c>
      <c r="O3731" s="1" t="str">
        <f>IFERROR(VLOOKUP(ROWS($O$5:O3731),$K$5:$L$7000,2,FALSE),"")</f>
        <v/>
      </c>
    </row>
    <row r="3732" spans="2:15" ht="15" customHeight="1" x14ac:dyDescent="0.25">
      <c r="B3732" s="178" t="s">
        <v>11807</v>
      </c>
      <c r="C3732" s="178" t="s">
        <v>104</v>
      </c>
      <c r="D3732" s="178" t="s">
        <v>3717</v>
      </c>
      <c r="E3732" s="178" t="s">
        <v>3710</v>
      </c>
      <c r="F3732" s="178" t="s">
        <v>17</v>
      </c>
      <c r="G3732" s="1">
        <f>IF(ISNUMBER(Pay_Item_Search_Text),IF(ISNUMBER(IF(FIND(Pay_Item_Search_Text,B3732)=1,1, "FALSE")),MAX(G$4:$G3731)+1,IF(ISNUMBER(Pay_Item_Search_Text),0,IF(ISNUMBER(SEARCH(Pay_Item_Search_Text,H3732)),MAX(G$4:$G3731)+1,0))),IF(ISNUMBER(Pay_Item_Search_Text),0,IF(ISNUMBER(SEARCH(Pay_Item_Search_Text,H3732)),MAX(G$4:$G3731)+1,0)))</f>
        <v>3728</v>
      </c>
      <c r="H3732" s="1" t="str">
        <f>IF(Table_PayItems[[#This Row],[Description]]="_","_ Unique Item - "&amp;Table_PayItems[[#This Row],[Item]]&amp;" - $"&amp;Table_PayItems[[#This Row],[Unit]],Table_PayItems[[#This Row],[Description]]&amp;" - $"&amp;Table_PayItems[[#This Row],[Unit]])</f>
        <v>Pavt Mrkg, Ovly Cold Plastic, 12 inch, Wet Reflective, Yellow - $Ft</v>
      </c>
      <c r="I3732" s="29" t="str">
        <f>IFERROR(VLOOKUP(ROWS($M$5:M3732),Table_PayItems[[Search Key]:[Concentrated Name]],2,FALSE),"")</f>
        <v>Pavt Mrkg, Ovly Cold Plastic, 12 inch, Wet Reflective, Yellow - $Ft</v>
      </c>
      <c r="J3732" s="1"/>
      <c r="K3732" s="1"/>
      <c r="L3732" s="22">
        <f>IF(ISNUMBER(SEARCH(Pay_Item_Search_Text_2,M3732)),MAX($L$4:L3731)+1,0)</f>
        <v>0</v>
      </c>
      <c r="M3732" s="1" t="str">
        <f>IFERROR(VLOOKUP(ROWS($M$5:M3732),Table_PayItems[[Search Key]:[Concentrated Name]],2,FALSE),"")</f>
        <v>Pavt Mrkg, Ovly Cold Plastic, 12 inch, Wet Reflective, Yellow - $Ft</v>
      </c>
      <c r="N3732" s="1" t="str">
        <f>IFERROR(VLOOKUP(ROWS($M$5:N3732),$L$5:$M$7000,2,FALSE),"")</f>
        <v/>
      </c>
      <c r="O3732" s="1" t="str">
        <f>IFERROR(VLOOKUP(ROWS($O$5:O3732),$K$5:$L$7000,2,FALSE),"")</f>
        <v/>
      </c>
    </row>
    <row r="3733" spans="2:15" ht="15" customHeight="1" x14ac:dyDescent="0.25">
      <c r="B3733" s="178" t="s">
        <v>11661</v>
      </c>
      <c r="C3733" s="178" t="s">
        <v>104</v>
      </c>
      <c r="D3733" s="178" t="s">
        <v>3572</v>
      </c>
      <c r="E3733" s="178" t="s">
        <v>3710</v>
      </c>
      <c r="F3733" s="178" t="s">
        <v>17</v>
      </c>
      <c r="G3733" s="1">
        <f>IF(ISNUMBER(Pay_Item_Search_Text),IF(ISNUMBER(IF(FIND(Pay_Item_Search_Text,B3733)=1,1, "FALSE")),MAX(G$4:$G3732)+1,IF(ISNUMBER(Pay_Item_Search_Text),0,IF(ISNUMBER(SEARCH(Pay_Item_Search_Text,H3733)),MAX(G$4:$G3732)+1,0))),IF(ISNUMBER(Pay_Item_Search_Text),0,IF(ISNUMBER(SEARCH(Pay_Item_Search_Text,H3733)),MAX(G$4:$G3732)+1,0)))</f>
        <v>3729</v>
      </c>
      <c r="H3733" s="1" t="str">
        <f>IF(Table_PayItems[[#This Row],[Description]]="_","_ Unique Item - "&amp;Table_PayItems[[#This Row],[Item]]&amp;" - $"&amp;Table_PayItems[[#This Row],[Unit]],Table_PayItems[[#This Row],[Description]]&amp;" - $"&amp;Table_PayItems[[#This Row],[Unit]])</f>
        <v>Pavt Mrkg, Ovly Cold Plastic, 12 inch, White - $Ft</v>
      </c>
      <c r="I3733" s="29" t="str">
        <f>IFERROR(VLOOKUP(ROWS($M$5:M3733),Table_PayItems[[Search Key]:[Concentrated Name]],2,FALSE),"")</f>
        <v>Pavt Mrkg, Ovly Cold Plastic, 12 inch, White - $Ft</v>
      </c>
      <c r="J3733" s="1"/>
      <c r="K3733" s="1"/>
      <c r="L3733" s="22">
        <f>IF(ISNUMBER(SEARCH(Pay_Item_Search_Text_2,M3733)),MAX($L$4:L3732)+1,0)</f>
        <v>0</v>
      </c>
      <c r="M3733" s="1" t="str">
        <f>IFERROR(VLOOKUP(ROWS($M$5:M3733),Table_PayItems[[Search Key]:[Concentrated Name]],2,FALSE),"")</f>
        <v>Pavt Mrkg, Ovly Cold Plastic, 12 inch, White - $Ft</v>
      </c>
      <c r="N3733" s="1" t="str">
        <f>IFERROR(VLOOKUP(ROWS($M$5:N3733),$L$5:$M$7000,2,FALSE),"")</f>
        <v/>
      </c>
      <c r="O3733" s="1" t="str">
        <f>IFERROR(VLOOKUP(ROWS($O$5:O3733),$K$5:$L$7000,2,FALSE),"")</f>
        <v/>
      </c>
    </row>
    <row r="3734" spans="2:15" ht="15" customHeight="1" x14ac:dyDescent="0.25">
      <c r="B3734" s="178" t="s">
        <v>11662</v>
      </c>
      <c r="C3734" s="178" t="s">
        <v>104</v>
      </c>
      <c r="D3734" s="178" t="s">
        <v>3573</v>
      </c>
      <c r="E3734" s="178" t="s">
        <v>3710</v>
      </c>
      <c r="F3734" s="178" t="s">
        <v>17</v>
      </c>
      <c r="G3734" s="1">
        <f>IF(ISNUMBER(Pay_Item_Search_Text),IF(ISNUMBER(IF(FIND(Pay_Item_Search_Text,B3734)=1,1, "FALSE")),MAX(G$4:$G3733)+1,IF(ISNUMBER(Pay_Item_Search_Text),0,IF(ISNUMBER(SEARCH(Pay_Item_Search_Text,H3734)),MAX(G$4:$G3733)+1,0))),IF(ISNUMBER(Pay_Item_Search_Text),0,IF(ISNUMBER(SEARCH(Pay_Item_Search_Text,H3734)),MAX(G$4:$G3733)+1,0)))</f>
        <v>3730</v>
      </c>
      <c r="H3734" s="1" t="str">
        <f>IF(Table_PayItems[[#This Row],[Description]]="_","_ Unique Item - "&amp;Table_PayItems[[#This Row],[Item]]&amp;" - $"&amp;Table_PayItems[[#This Row],[Unit]],Table_PayItems[[#This Row],[Description]]&amp;" - $"&amp;Table_PayItems[[#This Row],[Unit]])</f>
        <v>Pavt Mrkg, Ovly Cold Plastic, 12 inch, Yellow - $Ft</v>
      </c>
      <c r="I3734" s="29" t="str">
        <f>IFERROR(VLOOKUP(ROWS($M$5:M3734),Table_PayItems[[Search Key]:[Concentrated Name]],2,FALSE),"")</f>
        <v>Pavt Mrkg, Ovly Cold Plastic, 12 inch, Yellow - $Ft</v>
      </c>
      <c r="J3734" s="1"/>
      <c r="K3734" s="1"/>
      <c r="L3734" s="22">
        <f>IF(ISNUMBER(SEARCH(Pay_Item_Search_Text_2,M3734)),MAX($L$4:L3733)+1,0)</f>
        <v>0</v>
      </c>
      <c r="M3734" s="1" t="str">
        <f>IFERROR(VLOOKUP(ROWS($M$5:M3734),Table_PayItems[[Search Key]:[Concentrated Name]],2,FALSE),"")</f>
        <v>Pavt Mrkg, Ovly Cold Plastic, 12 inch, Yellow - $Ft</v>
      </c>
      <c r="N3734" s="1" t="str">
        <f>IFERROR(VLOOKUP(ROWS($M$5:N3734),$L$5:$M$7000,2,FALSE),"")</f>
        <v/>
      </c>
      <c r="O3734" s="1" t="str">
        <f>IFERROR(VLOOKUP(ROWS($O$5:O3734),$K$5:$L$7000,2,FALSE),"")</f>
        <v/>
      </c>
    </row>
    <row r="3735" spans="2:15" ht="15" customHeight="1" x14ac:dyDescent="0.25">
      <c r="B3735" s="178" t="s">
        <v>11663</v>
      </c>
      <c r="C3735" s="178" t="s">
        <v>104</v>
      </c>
      <c r="D3735" s="178" t="s">
        <v>3574</v>
      </c>
      <c r="E3735" s="178" t="s">
        <v>3710</v>
      </c>
      <c r="F3735" s="178" t="s">
        <v>17</v>
      </c>
      <c r="G3735" s="1">
        <f>IF(ISNUMBER(Pay_Item_Search_Text),IF(ISNUMBER(IF(FIND(Pay_Item_Search_Text,B3735)=1,1, "FALSE")),MAX(G$4:$G3734)+1,IF(ISNUMBER(Pay_Item_Search_Text),0,IF(ISNUMBER(SEARCH(Pay_Item_Search_Text,H3735)),MAX(G$4:$G3734)+1,0))),IF(ISNUMBER(Pay_Item_Search_Text),0,IF(ISNUMBER(SEARCH(Pay_Item_Search_Text,H3735)),MAX(G$4:$G3734)+1,0)))</f>
        <v>3731</v>
      </c>
      <c r="H3735" s="1" t="str">
        <f>IF(Table_PayItems[[#This Row],[Description]]="_","_ Unique Item - "&amp;Table_PayItems[[#This Row],[Item]]&amp;" - $"&amp;Table_PayItems[[#This Row],[Unit]],Table_PayItems[[#This Row],[Description]]&amp;" - $"&amp;Table_PayItems[[#This Row],[Unit]])</f>
        <v>Pavt Mrkg, Ovly Cold Plastic, 18 inch, Stop Bar - $Ft</v>
      </c>
      <c r="I3735" s="29" t="str">
        <f>IFERROR(VLOOKUP(ROWS($M$5:M3735),Table_PayItems[[Search Key]:[Concentrated Name]],2,FALSE),"")</f>
        <v>Pavt Mrkg, Ovly Cold Plastic, 18 inch, Stop Bar - $Ft</v>
      </c>
      <c r="J3735" s="1"/>
      <c r="K3735" s="1"/>
      <c r="L3735" s="22">
        <f>IF(ISNUMBER(SEARCH(Pay_Item_Search_Text_2,M3735)),MAX($L$4:L3734)+1,0)</f>
        <v>0</v>
      </c>
      <c r="M3735" s="1" t="str">
        <f>IFERROR(VLOOKUP(ROWS($M$5:M3735),Table_PayItems[[Search Key]:[Concentrated Name]],2,FALSE),"")</f>
        <v>Pavt Mrkg, Ovly Cold Plastic, 18 inch, Stop Bar - $Ft</v>
      </c>
      <c r="N3735" s="1" t="str">
        <f>IFERROR(VLOOKUP(ROWS($M$5:N3735),$L$5:$M$7000,2,FALSE),"")</f>
        <v/>
      </c>
      <c r="O3735" s="1" t="str">
        <f>IFERROR(VLOOKUP(ROWS($O$5:O3735),$K$5:$L$7000,2,FALSE),"")</f>
        <v/>
      </c>
    </row>
    <row r="3736" spans="2:15" ht="15" customHeight="1" x14ac:dyDescent="0.25">
      <c r="B3736" s="178" t="s">
        <v>11664</v>
      </c>
      <c r="C3736" s="178" t="s">
        <v>104</v>
      </c>
      <c r="D3736" s="178" t="s">
        <v>3575</v>
      </c>
      <c r="E3736" s="178" t="s">
        <v>3710</v>
      </c>
      <c r="F3736" s="178" t="s">
        <v>17</v>
      </c>
      <c r="G3736" s="1">
        <f>IF(ISNUMBER(Pay_Item_Search_Text),IF(ISNUMBER(IF(FIND(Pay_Item_Search_Text,B3736)=1,1, "FALSE")),MAX(G$4:$G3735)+1,IF(ISNUMBER(Pay_Item_Search_Text),0,IF(ISNUMBER(SEARCH(Pay_Item_Search_Text,H3736)),MAX(G$4:$G3735)+1,0))),IF(ISNUMBER(Pay_Item_Search_Text),0,IF(ISNUMBER(SEARCH(Pay_Item_Search_Text,H3736)),MAX(G$4:$G3735)+1,0)))</f>
        <v>3732</v>
      </c>
      <c r="H3736" s="1" t="str">
        <f>IF(Table_PayItems[[#This Row],[Description]]="_","_ Unique Item - "&amp;Table_PayItems[[#This Row],[Item]]&amp;" - $"&amp;Table_PayItems[[#This Row],[Unit]],Table_PayItems[[#This Row],[Description]]&amp;" - $"&amp;Table_PayItems[[#This Row],[Unit]])</f>
        <v>Pavt Mrkg, Ovly Cold Plastic, 24 inch, Stop Bar - $Ft</v>
      </c>
      <c r="I3736" s="29" t="str">
        <f>IFERROR(VLOOKUP(ROWS($M$5:M3736),Table_PayItems[[Search Key]:[Concentrated Name]],2,FALSE),"")</f>
        <v>Pavt Mrkg, Ovly Cold Plastic, 24 inch, Stop Bar - $Ft</v>
      </c>
      <c r="J3736" s="1"/>
      <c r="K3736" s="1"/>
      <c r="L3736" s="22">
        <f>IF(ISNUMBER(SEARCH(Pay_Item_Search_Text_2,M3736)),MAX($L$4:L3735)+1,0)</f>
        <v>0</v>
      </c>
      <c r="M3736" s="1" t="str">
        <f>IFERROR(VLOOKUP(ROWS($M$5:M3736),Table_PayItems[[Search Key]:[Concentrated Name]],2,FALSE),"")</f>
        <v>Pavt Mrkg, Ovly Cold Plastic, 24 inch, Stop Bar - $Ft</v>
      </c>
      <c r="N3736" s="1" t="str">
        <f>IFERROR(VLOOKUP(ROWS($M$5:N3736),$L$5:$M$7000,2,FALSE),"")</f>
        <v/>
      </c>
      <c r="O3736" s="1" t="str">
        <f>IFERROR(VLOOKUP(ROWS($O$5:O3736),$K$5:$L$7000,2,FALSE),"")</f>
        <v/>
      </c>
    </row>
    <row r="3737" spans="2:15" ht="15" customHeight="1" x14ac:dyDescent="0.25">
      <c r="B3737" s="178" t="s">
        <v>11808</v>
      </c>
      <c r="C3737" s="178" t="s">
        <v>104</v>
      </c>
      <c r="D3737" s="178" t="s">
        <v>3718</v>
      </c>
      <c r="E3737" s="178" t="s">
        <v>3710</v>
      </c>
      <c r="F3737" s="178" t="s">
        <v>17</v>
      </c>
      <c r="G3737" s="1">
        <f>IF(ISNUMBER(Pay_Item_Search_Text),IF(ISNUMBER(IF(FIND(Pay_Item_Search_Text,B3737)=1,1, "FALSE")),MAX(G$4:$G3736)+1,IF(ISNUMBER(Pay_Item_Search_Text),0,IF(ISNUMBER(SEARCH(Pay_Item_Search_Text,H3737)),MAX(G$4:$G3736)+1,0))),IF(ISNUMBER(Pay_Item_Search_Text),0,IF(ISNUMBER(SEARCH(Pay_Item_Search_Text,H3737)),MAX(G$4:$G3736)+1,0)))</f>
        <v>3733</v>
      </c>
      <c r="H3737" s="1" t="str">
        <f>IF(Table_PayItems[[#This Row],[Description]]="_","_ Unique Item - "&amp;Table_PayItems[[#This Row],[Item]]&amp;" - $"&amp;Table_PayItems[[#This Row],[Unit]],Table_PayItems[[#This Row],[Description]]&amp;" - $"&amp;Table_PayItems[[#This Row],[Unit]])</f>
        <v>Pavt Mrkg, Ovly Cold Plastic, 4 inch, Shadow Tape, Black - $Ft</v>
      </c>
      <c r="I3737" s="29" t="str">
        <f>IFERROR(VLOOKUP(ROWS($M$5:M3737),Table_PayItems[[Search Key]:[Concentrated Name]],2,FALSE),"")</f>
        <v>Pavt Mrkg, Ovly Cold Plastic, 4 inch, Shadow Tape, Black - $Ft</v>
      </c>
      <c r="J3737" s="1"/>
      <c r="K3737" s="1"/>
      <c r="L3737" s="22">
        <f>IF(ISNUMBER(SEARCH(Pay_Item_Search_Text_2,M3737)),MAX($L$4:L3736)+1,0)</f>
        <v>0</v>
      </c>
      <c r="M3737" s="1" t="str">
        <f>IFERROR(VLOOKUP(ROWS($M$5:M3737),Table_PayItems[[Search Key]:[Concentrated Name]],2,FALSE),"")</f>
        <v>Pavt Mrkg, Ovly Cold Plastic, 4 inch, Shadow Tape, Black - $Ft</v>
      </c>
      <c r="N3737" s="1" t="str">
        <f>IFERROR(VLOOKUP(ROWS($M$5:N3737),$L$5:$M$7000,2,FALSE),"")</f>
        <v/>
      </c>
      <c r="O3737" s="1" t="str">
        <f>IFERROR(VLOOKUP(ROWS($O$5:O3737),$K$5:$L$7000,2,FALSE),"")</f>
        <v/>
      </c>
    </row>
    <row r="3738" spans="2:15" ht="15" customHeight="1" x14ac:dyDescent="0.25">
      <c r="B3738" s="178" t="s">
        <v>11671</v>
      </c>
      <c r="C3738" s="178" t="s">
        <v>104</v>
      </c>
      <c r="D3738" s="178" t="s">
        <v>3582</v>
      </c>
      <c r="E3738" s="178" t="s">
        <v>6957</v>
      </c>
      <c r="F3738" s="178" t="s">
        <v>17</v>
      </c>
      <c r="G3738" s="1">
        <f>IF(ISNUMBER(Pay_Item_Search_Text),IF(ISNUMBER(IF(FIND(Pay_Item_Search_Text,B3738)=1,1, "FALSE")),MAX(G$4:$G3737)+1,IF(ISNUMBER(Pay_Item_Search_Text),0,IF(ISNUMBER(SEARCH(Pay_Item_Search_Text,H3738)),MAX(G$4:$G3737)+1,0))),IF(ISNUMBER(Pay_Item_Search_Text),0,IF(ISNUMBER(SEARCH(Pay_Item_Search_Text,H3738)),MAX(G$4:$G3737)+1,0)))</f>
        <v>3734</v>
      </c>
      <c r="H3738" s="1" t="str">
        <f>IF(Table_PayItems[[#This Row],[Description]]="_","_ Unique Item - "&amp;Table_PayItems[[#This Row],[Item]]&amp;" - $"&amp;Table_PayItems[[#This Row],[Unit]],Table_PayItems[[#This Row],[Description]]&amp;" - $"&amp;Table_PayItems[[#This Row],[Unit]])</f>
        <v>Pavt Mrkg, Ovly Cold Plastic, 4 inch, Turning Guide Line, White - $Ft</v>
      </c>
      <c r="I3738" s="29" t="str">
        <f>IFERROR(VLOOKUP(ROWS($M$5:M3738),Table_PayItems[[Search Key]:[Concentrated Name]],2,FALSE),"")</f>
        <v>Pavt Mrkg, Ovly Cold Plastic, 4 inch, Turning Guide Line, White - $Ft</v>
      </c>
      <c r="J3738" s="1"/>
      <c r="K3738" s="1"/>
      <c r="L3738" s="22">
        <f>IF(ISNUMBER(SEARCH(Pay_Item_Search_Text_2,M3738)),MAX($L$4:L3737)+1,0)</f>
        <v>0</v>
      </c>
      <c r="M3738" s="1" t="str">
        <f>IFERROR(VLOOKUP(ROWS($M$5:M3738),Table_PayItems[[Search Key]:[Concentrated Name]],2,FALSE),"")</f>
        <v>Pavt Mrkg, Ovly Cold Plastic, 4 inch, Turning Guide Line, White - $Ft</v>
      </c>
      <c r="N3738" s="1" t="str">
        <f>IFERROR(VLOOKUP(ROWS($M$5:N3738),$L$5:$M$7000,2,FALSE),"")</f>
        <v/>
      </c>
      <c r="O3738" s="1" t="str">
        <f>IFERROR(VLOOKUP(ROWS($O$5:O3738),$K$5:$L$7000,2,FALSE),"")</f>
        <v/>
      </c>
    </row>
    <row r="3739" spans="2:15" ht="15" customHeight="1" x14ac:dyDescent="0.25">
      <c r="B3739" s="178" t="s">
        <v>11691</v>
      </c>
      <c r="C3739" s="178" t="s">
        <v>104</v>
      </c>
      <c r="D3739" s="178" t="s">
        <v>3602</v>
      </c>
      <c r="E3739" s="178" t="s">
        <v>6957</v>
      </c>
      <c r="F3739" s="178" t="s">
        <v>17</v>
      </c>
      <c r="G3739" s="1">
        <f>IF(ISNUMBER(Pay_Item_Search_Text),IF(ISNUMBER(IF(FIND(Pay_Item_Search_Text,B3739)=1,1, "FALSE")),MAX(G$4:$G3738)+1,IF(ISNUMBER(Pay_Item_Search_Text),0,IF(ISNUMBER(SEARCH(Pay_Item_Search_Text,H3739)),MAX(G$4:$G3738)+1,0))),IF(ISNUMBER(Pay_Item_Search_Text),0,IF(ISNUMBER(SEARCH(Pay_Item_Search_Text,H3739)),MAX(G$4:$G3738)+1,0)))</f>
        <v>3735</v>
      </c>
      <c r="H3739" s="1" t="str">
        <f>IF(Table_PayItems[[#This Row],[Description]]="_","_ Unique Item - "&amp;Table_PayItems[[#This Row],[Item]]&amp;" - $"&amp;Table_PayItems[[#This Row],[Unit]],Table_PayItems[[#This Row],[Description]]&amp;" - $"&amp;Table_PayItems[[#This Row],[Unit]])</f>
        <v>Pavt Mrkg, Ovly Cold Plastic, 4 inch, Turning Guide Line, Yellow - $Ft</v>
      </c>
      <c r="I3739" s="29" t="str">
        <f>IFERROR(VLOOKUP(ROWS($M$5:M3739),Table_PayItems[[Search Key]:[Concentrated Name]],2,FALSE),"")</f>
        <v>Pavt Mrkg, Ovly Cold Plastic, 4 inch, Turning Guide Line, Yellow - $Ft</v>
      </c>
      <c r="J3739" s="1"/>
      <c r="K3739" s="1"/>
      <c r="L3739" s="22">
        <f>IF(ISNUMBER(SEARCH(Pay_Item_Search_Text_2,M3739)),MAX($L$4:L3738)+1,0)</f>
        <v>0</v>
      </c>
      <c r="M3739" s="1" t="str">
        <f>IFERROR(VLOOKUP(ROWS($M$5:M3739),Table_PayItems[[Search Key]:[Concentrated Name]],2,FALSE),"")</f>
        <v>Pavt Mrkg, Ovly Cold Plastic, 4 inch, Turning Guide Line, Yellow - $Ft</v>
      </c>
      <c r="N3739" s="1" t="str">
        <f>IFERROR(VLOOKUP(ROWS($M$5:N3739),$L$5:$M$7000,2,FALSE),"")</f>
        <v/>
      </c>
      <c r="O3739" s="1" t="str">
        <f>IFERROR(VLOOKUP(ROWS($O$5:O3739),$K$5:$L$7000,2,FALSE),"")</f>
        <v/>
      </c>
    </row>
    <row r="3740" spans="2:15" ht="15" customHeight="1" x14ac:dyDescent="0.25">
      <c r="B3740" s="178" t="s">
        <v>11800</v>
      </c>
      <c r="C3740" s="178" t="s">
        <v>104</v>
      </c>
      <c r="D3740" s="178" t="s">
        <v>3709</v>
      </c>
      <c r="E3740" s="178" t="s">
        <v>3710</v>
      </c>
      <c r="F3740" s="178" t="s">
        <v>17</v>
      </c>
      <c r="G3740" s="1">
        <f>IF(ISNUMBER(Pay_Item_Search_Text),IF(ISNUMBER(IF(FIND(Pay_Item_Search_Text,B3740)=1,1, "FALSE")),MAX(G$4:$G3739)+1,IF(ISNUMBER(Pay_Item_Search_Text),0,IF(ISNUMBER(SEARCH(Pay_Item_Search_Text,H3740)),MAX(G$4:$G3739)+1,0))),IF(ISNUMBER(Pay_Item_Search_Text),0,IF(ISNUMBER(SEARCH(Pay_Item_Search_Text,H3740)),MAX(G$4:$G3739)+1,0)))</f>
        <v>3736</v>
      </c>
      <c r="H3740" s="1" t="str">
        <f>IF(Table_PayItems[[#This Row],[Description]]="_","_ Unique Item - "&amp;Table_PayItems[[#This Row],[Item]]&amp;" - $"&amp;Table_PayItems[[#This Row],[Unit]],Table_PayItems[[#This Row],[Description]]&amp;" - $"&amp;Table_PayItems[[#This Row],[Unit]])</f>
        <v>Pavt Mrkg, Ovly Cold Plastic, 4 inch, Wet Reflective, White - $Ft</v>
      </c>
      <c r="I3740" s="29" t="str">
        <f>IFERROR(VLOOKUP(ROWS($M$5:M3740),Table_PayItems[[Search Key]:[Concentrated Name]],2,FALSE),"")</f>
        <v>Pavt Mrkg, Ovly Cold Plastic, 4 inch, Wet Reflective, White - $Ft</v>
      </c>
      <c r="J3740" s="1"/>
      <c r="K3740" s="1"/>
      <c r="L3740" s="22">
        <f>IF(ISNUMBER(SEARCH(Pay_Item_Search_Text_2,M3740)),MAX($L$4:L3739)+1,0)</f>
        <v>0</v>
      </c>
      <c r="M3740" s="1" t="str">
        <f>IFERROR(VLOOKUP(ROWS($M$5:M3740),Table_PayItems[[Search Key]:[Concentrated Name]],2,FALSE),"")</f>
        <v>Pavt Mrkg, Ovly Cold Plastic, 4 inch, Wet Reflective, White - $Ft</v>
      </c>
      <c r="N3740" s="1" t="str">
        <f>IFERROR(VLOOKUP(ROWS($M$5:N3740),$L$5:$M$7000,2,FALSE),"")</f>
        <v/>
      </c>
      <c r="O3740" s="1" t="str">
        <f>IFERROR(VLOOKUP(ROWS($O$5:O3740),$K$5:$L$7000,2,FALSE),"")</f>
        <v/>
      </c>
    </row>
    <row r="3741" spans="2:15" ht="15" customHeight="1" x14ac:dyDescent="0.25">
      <c r="B3741" s="178" t="s">
        <v>11804</v>
      </c>
      <c r="C3741" s="178" t="s">
        <v>104</v>
      </c>
      <c r="D3741" s="178" t="s">
        <v>3714</v>
      </c>
      <c r="E3741" s="178" t="s">
        <v>3710</v>
      </c>
      <c r="F3741" s="178" t="s">
        <v>17</v>
      </c>
      <c r="G3741" s="1">
        <f>IF(ISNUMBER(Pay_Item_Search_Text),IF(ISNUMBER(IF(FIND(Pay_Item_Search_Text,B3741)=1,1, "FALSE")),MAX(G$4:$G3740)+1,IF(ISNUMBER(Pay_Item_Search_Text),0,IF(ISNUMBER(SEARCH(Pay_Item_Search_Text,H3741)),MAX(G$4:$G3740)+1,0))),IF(ISNUMBER(Pay_Item_Search_Text),0,IF(ISNUMBER(SEARCH(Pay_Item_Search_Text,H3741)),MAX(G$4:$G3740)+1,0)))</f>
        <v>3737</v>
      </c>
      <c r="H3741" s="1" t="str">
        <f>IF(Table_PayItems[[#This Row],[Description]]="_","_ Unique Item - "&amp;Table_PayItems[[#This Row],[Item]]&amp;" - $"&amp;Table_PayItems[[#This Row],[Unit]],Table_PayItems[[#This Row],[Description]]&amp;" - $"&amp;Table_PayItems[[#This Row],[Unit]])</f>
        <v>Pavt Mrkg, Ovly Cold Plastic, 4 inch, Wet Reflective, Yellow - $Ft</v>
      </c>
      <c r="I3741" s="29" t="str">
        <f>IFERROR(VLOOKUP(ROWS($M$5:M3741),Table_PayItems[[Search Key]:[Concentrated Name]],2,FALSE),"")</f>
        <v>Pavt Mrkg, Ovly Cold Plastic, 4 inch, Wet Reflective, Yellow - $Ft</v>
      </c>
      <c r="J3741" s="1"/>
      <c r="K3741" s="1"/>
      <c r="L3741" s="22">
        <f>IF(ISNUMBER(SEARCH(Pay_Item_Search_Text_2,M3741)),MAX($L$4:L3740)+1,0)</f>
        <v>0</v>
      </c>
      <c r="M3741" s="1" t="str">
        <f>IFERROR(VLOOKUP(ROWS($M$5:M3741),Table_PayItems[[Search Key]:[Concentrated Name]],2,FALSE),"")</f>
        <v>Pavt Mrkg, Ovly Cold Plastic, 4 inch, Wet Reflective, Yellow - $Ft</v>
      </c>
      <c r="N3741" s="1" t="str">
        <f>IFERROR(VLOOKUP(ROWS($M$5:N3741),$L$5:$M$7000,2,FALSE),"")</f>
        <v/>
      </c>
      <c r="O3741" s="1" t="str">
        <f>IFERROR(VLOOKUP(ROWS($O$5:O3741),$K$5:$L$7000,2,FALSE),"")</f>
        <v/>
      </c>
    </row>
    <row r="3742" spans="2:15" ht="15" customHeight="1" x14ac:dyDescent="0.25">
      <c r="B3742" s="178" t="s">
        <v>11651</v>
      </c>
      <c r="C3742" s="178" t="s">
        <v>104</v>
      </c>
      <c r="D3742" s="178" t="s">
        <v>3562</v>
      </c>
      <c r="E3742" s="178" t="s">
        <v>3710</v>
      </c>
      <c r="F3742" s="178" t="s">
        <v>17</v>
      </c>
      <c r="G3742" s="1">
        <f>IF(ISNUMBER(Pay_Item_Search_Text),IF(ISNUMBER(IF(FIND(Pay_Item_Search_Text,B3742)=1,1, "FALSE")),MAX(G$4:$G3741)+1,IF(ISNUMBER(Pay_Item_Search_Text),0,IF(ISNUMBER(SEARCH(Pay_Item_Search_Text,H3742)),MAX(G$4:$G3741)+1,0))),IF(ISNUMBER(Pay_Item_Search_Text),0,IF(ISNUMBER(SEARCH(Pay_Item_Search_Text,H3742)),MAX(G$4:$G3741)+1,0)))</f>
        <v>3738</v>
      </c>
      <c r="H3742" s="1" t="str">
        <f>IF(Table_PayItems[[#This Row],[Description]]="_","_ Unique Item - "&amp;Table_PayItems[[#This Row],[Item]]&amp;" - $"&amp;Table_PayItems[[#This Row],[Unit]],Table_PayItems[[#This Row],[Description]]&amp;" - $"&amp;Table_PayItems[[#This Row],[Unit]])</f>
        <v>Pavt Mrkg, Ovly Cold Plastic, 4 inch, White - $Ft</v>
      </c>
      <c r="I3742" s="29" t="str">
        <f>IFERROR(VLOOKUP(ROWS($M$5:M3742),Table_PayItems[[Search Key]:[Concentrated Name]],2,FALSE),"")</f>
        <v>Pavt Mrkg, Ovly Cold Plastic, 4 inch, White - $Ft</v>
      </c>
      <c r="J3742" s="1"/>
      <c r="K3742" s="1"/>
      <c r="L3742" s="22">
        <f>IF(ISNUMBER(SEARCH(Pay_Item_Search_Text_2,M3742)),MAX($L$4:L3741)+1,0)</f>
        <v>0</v>
      </c>
      <c r="M3742" s="1" t="str">
        <f>IFERROR(VLOOKUP(ROWS($M$5:M3742),Table_PayItems[[Search Key]:[Concentrated Name]],2,FALSE),"")</f>
        <v>Pavt Mrkg, Ovly Cold Plastic, 4 inch, White - $Ft</v>
      </c>
      <c r="N3742" s="1" t="str">
        <f>IFERROR(VLOOKUP(ROWS($M$5:N3742),$L$5:$M$7000,2,FALSE),"")</f>
        <v/>
      </c>
      <c r="O3742" s="1" t="str">
        <f>IFERROR(VLOOKUP(ROWS($O$5:O3742),$K$5:$L$7000,2,FALSE),"")</f>
        <v/>
      </c>
    </row>
    <row r="3743" spans="2:15" ht="15" customHeight="1" x14ac:dyDescent="0.25">
      <c r="B3743" s="178" t="s">
        <v>11652</v>
      </c>
      <c r="C3743" s="178" t="s">
        <v>104</v>
      </c>
      <c r="D3743" s="178" t="s">
        <v>3563</v>
      </c>
      <c r="E3743" s="178" t="s">
        <v>3710</v>
      </c>
      <c r="F3743" s="178" t="s">
        <v>17</v>
      </c>
      <c r="G3743" s="1">
        <f>IF(ISNUMBER(Pay_Item_Search_Text),IF(ISNUMBER(IF(FIND(Pay_Item_Search_Text,B3743)=1,1, "FALSE")),MAX(G$4:$G3742)+1,IF(ISNUMBER(Pay_Item_Search_Text),0,IF(ISNUMBER(SEARCH(Pay_Item_Search_Text,H3743)),MAX(G$4:$G3742)+1,0))),IF(ISNUMBER(Pay_Item_Search_Text),0,IF(ISNUMBER(SEARCH(Pay_Item_Search_Text,H3743)),MAX(G$4:$G3742)+1,0)))</f>
        <v>3739</v>
      </c>
      <c r="H3743" s="1" t="str">
        <f>IF(Table_PayItems[[#This Row],[Description]]="_","_ Unique Item - "&amp;Table_PayItems[[#This Row],[Item]]&amp;" - $"&amp;Table_PayItems[[#This Row],[Unit]],Table_PayItems[[#This Row],[Description]]&amp;" - $"&amp;Table_PayItems[[#This Row],[Unit]])</f>
        <v>Pavt Mrkg, Ovly Cold Plastic, 4 inch, Yellow - $Ft</v>
      </c>
      <c r="I3743" s="29" t="str">
        <f>IFERROR(VLOOKUP(ROWS($M$5:M3743),Table_PayItems[[Search Key]:[Concentrated Name]],2,FALSE),"")</f>
        <v>Pavt Mrkg, Ovly Cold Plastic, 4 inch, Yellow - $Ft</v>
      </c>
      <c r="J3743" s="1"/>
      <c r="K3743" s="1"/>
      <c r="L3743" s="22">
        <f>IF(ISNUMBER(SEARCH(Pay_Item_Search_Text_2,M3743)),MAX($L$4:L3742)+1,0)</f>
        <v>0</v>
      </c>
      <c r="M3743" s="1" t="str">
        <f>IFERROR(VLOOKUP(ROWS($M$5:M3743),Table_PayItems[[Search Key]:[Concentrated Name]],2,FALSE),"")</f>
        <v>Pavt Mrkg, Ovly Cold Plastic, 4 inch, Yellow - $Ft</v>
      </c>
      <c r="N3743" s="1" t="str">
        <f>IFERROR(VLOOKUP(ROWS($M$5:N3743),$L$5:$M$7000,2,FALSE),"")</f>
        <v/>
      </c>
      <c r="O3743" s="1" t="str">
        <f>IFERROR(VLOOKUP(ROWS($O$5:O3743),$K$5:$L$7000,2,FALSE),"")</f>
        <v/>
      </c>
    </row>
    <row r="3744" spans="2:15" ht="15" customHeight="1" x14ac:dyDescent="0.25">
      <c r="B3744" s="178" t="s">
        <v>11653</v>
      </c>
      <c r="C3744" s="178" t="s">
        <v>104</v>
      </c>
      <c r="D3744" s="178" t="s">
        <v>3564</v>
      </c>
      <c r="E3744" s="178" t="s">
        <v>3710</v>
      </c>
      <c r="F3744" s="178" t="s">
        <v>17</v>
      </c>
      <c r="G3744" s="1">
        <f>IF(ISNUMBER(Pay_Item_Search_Text),IF(ISNUMBER(IF(FIND(Pay_Item_Search_Text,B3744)=1,1, "FALSE")),MAX(G$4:$G3743)+1,IF(ISNUMBER(Pay_Item_Search_Text),0,IF(ISNUMBER(SEARCH(Pay_Item_Search_Text,H3744)),MAX(G$4:$G3743)+1,0))),IF(ISNUMBER(Pay_Item_Search_Text),0,IF(ISNUMBER(SEARCH(Pay_Item_Search_Text,H3744)),MAX(G$4:$G3743)+1,0)))</f>
        <v>3740</v>
      </c>
      <c r="H3744" s="1" t="str">
        <f>IF(Table_PayItems[[#This Row],[Description]]="_","_ Unique Item - "&amp;Table_PayItems[[#This Row],[Item]]&amp;" - $"&amp;Table_PayItems[[#This Row],[Unit]],Table_PayItems[[#This Row],[Description]]&amp;" - $"&amp;Table_PayItems[[#This Row],[Unit]])</f>
        <v>Pavt Mrkg, Ovly Cold Plastic, 6 inch, Crosswalk - $Ft</v>
      </c>
      <c r="I3744" s="29" t="str">
        <f>IFERROR(VLOOKUP(ROWS($M$5:M3744),Table_PayItems[[Search Key]:[Concentrated Name]],2,FALSE),"")</f>
        <v>Pavt Mrkg, Ovly Cold Plastic, 6 inch, Crosswalk - $Ft</v>
      </c>
      <c r="J3744" s="1"/>
      <c r="K3744" s="1"/>
      <c r="L3744" s="22">
        <f>IF(ISNUMBER(SEARCH(Pay_Item_Search_Text_2,M3744)),MAX($L$4:L3743)+1,0)</f>
        <v>0</v>
      </c>
      <c r="M3744" s="1" t="str">
        <f>IFERROR(VLOOKUP(ROWS($M$5:M3744),Table_PayItems[[Search Key]:[Concentrated Name]],2,FALSE),"")</f>
        <v>Pavt Mrkg, Ovly Cold Plastic, 6 inch, Crosswalk - $Ft</v>
      </c>
      <c r="N3744" s="1" t="str">
        <f>IFERROR(VLOOKUP(ROWS($M$5:N3744),$L$5:$M$7000,2,FALSE),"")</f>
        <v/>
      </c>
      <c r="O3744" s="1" t="str">
        <f>IFERROR(VLOOKUP(ROWS($O$5:O3744),$K$5:$L$7000,2,FALSE),"")</f>
        <v/>
      </c>
    </row>
    <row r="3745" spans="2:15" ht="15" customHeight="1" x14ac:dyDescent="0.25">
      <c r="B3745" s="178" t="s">
        <v>11809</v>
      </c>
      <c r="C3745" s="178" t="s">
        <v>104</v>
      </c>
      <c r="D3745" s="178" t="s">
        <v>3719</v>
      </c>
      <c r="E3745" s="178" t="s">
        <v>3710</v>
      </c>
      <c r="F3745" s="178" t="s">
        <v>17</v>
      </c>
      <c r="G3745" s="1">
        <f>IF(ISNUMBER(Pay_Item_Search_Text),IF(ISNUMBER(IF(FIND(Pay_Item_Search_Text,B3745)=1,1, "FALSE")),MAX(G$4:$G3744)+1,IF(ISNUMBER(Pay_Item_Search_Text),0,IF(ISNUMBER(SEARCH(Pay_Item_Search_Text,H3745)),MAX(G$4:$G3744)+1,0))),IF(ISNUMBER(Pay_Item_Search_Text),0,IF(ISNUMBER(SEARCH(Pay_Item_Search_Text,H3745)),MAX(G$4:$G3744)+1,0)))</f>
        <v>3741</v>
      </c>
      <c r="H3745" s="1" t="str">
        <f>IF(Table_PayItems[[#This Row],[Description]]="_","_ Unique Item - "&amp;Table_PayItems[[#This Row],[Item]]&amp;" - $"&amp;Table_PayItems[[#This Row],[Unit]],Table_PayItems[[#This Row],[Description]]&amp;" - $"&amp;Table_PayItems[[#This Row],[Unit]])</f>
        <v>Pavt Mrkg, Ovly Cold Plastic, 6 inch, Shadow Tape, Black - $Ft</v>
      </c>
      <c r="I3745" s="29" t="str">
        <f>IFERROR(VLOOKUP(ROWS($M$5:M3745),Table_PayItems[[Search Key]:[Concentrated Name]],2,FALSE),"")</f>
        <v>Pavt Mrkg, Ovly Cold Plastic, 6 inch, Shadow Tape, Black - $Ft</v>
      </c>
      <c r="J3745" s="1"/>
      <c r="K3745" s="1"/>
      <c r="L3745" s="22">
        <f>IF(ISNUMBER(SEARCH(Pay_Item_Search_Text_2,M3745)),MAX($L$4:L3744)+1,0)</f>
        <v>0</v>
      </c>
      <c r="M3745" s="1" t="str">
        <f>IFERROR(VLOOKUP(ROWS($M$5:M3745),Table_PayItems[[Search Key]:[Concentrated Name]],2,FALSE),"")</f>
        <v>Pavt Mrkg, Ovly Cold Plastic, 6 inch, Shadow Tape, Black - $Ft</v>
      </c>
      <c r="N3745" s="1" t="str">
        <f>IFERROR(VLOOKUP(ROWS($M$5:N3745),$L$5:$M$7000,2,FALSE),"")</f>
        <v/>
      </c>
      <c r="O3745" s="1" t="str">
        <f>IFERROR(VLOOKUP(ROWS($O$5:O3745),$K$5:$L$7000,2,FALSE),"")</f>
        <v/>
      </c>
    </row>
    <row r="3746" spans="2:15" ht="15" customHeight="1" x14ac:dyDescent="0.25">
      <c r="B3746" s="178" t="s">
        <v>11672</v>
      </c>
      <c r="C3746" s="178" t="s">
        <v>104</v>
      </c>
      <c r="D3746" s="178" t="s">
        <v>3583</v>
      </c>
      <c r="E3746" s="178" t="s">
        <v>6957</v>
      </c>
      <c r="F3746" s="178" t="s">
        <v>17</v>
      </c>
      <c r="G3746" s="1">
        <f>IF(ISNUMBER(Pay_Item_Search_Text),IF(ISNUMBER(IF(FIND(Pay_Item_Search_Text,B3746)=1,1, "FALSE")),MAX(G$4:$G3745)+1,IF(ISNUMBER(Pay_Item_Search_Text),0,IF(ISNUMBER(SEARCH(Pay_Item_Search_Text,H3746)),MAX(G$4:$G3745)+1,0))),IF(ISNUMBER(Pay_Item_Search_Text),0,IF(ISNUMBER(SEARCH(Pay_Item_Search_Text,H3746)),MAX(G$4:$G3745)+1,0)))</f>
        <v>3742</v>
      </c>
      <c r="H3746" s="1" t="str">
        <f>IF(Table_PayItems[[#This Row],[Description]]="_","_ Unique Item - "&amp;Table_PayItems[[#This Row],[Item]]&amp;" - $"&amp;Table_PayItems[[#This Row],[Unit]],Table_PayItems[[#This Row],[Description]]&amp;" - $"&amp;Table_PayItems[[#This Row],[Unit]])</f>
        <v>Pavt Mrkg, Ovly Cold Plastic, 6 inch, Turning Guide Line, White - $Ft</v>
      </c>
      <c r="I3746" s="29" t="str">
        <f>IFERROR(VLOOKUP(ROWS($M$5:M3746),Table_PayItems[[Search Key]:[Concentrated Name]],2,FALSE),"")</f>
        <v>Pavt Mrkg, Ovly Cold Plastic, 6 inch, Turning Guide Line, White - $Ft</v>
      </c>
      <c r="J3746" s="1"/>
      <c r="K3746" s="1"/>
      <c r="L3746" s="22">
        <f>IF(ISNUMBER(SEARCH(Pay_Item_Search_Text_2,M3746)),MAX($L$4:L3745)+1,0)</f>
        <v>0</v>
      </c>
      <c r="M3746" s="1" t="str">
        <f>IFERROR(VLOOKUP(ROWS($M$5:M3746),Table_PayItems[[Search Key]:[Concentrated Name]],2,FALSE),"")</f>
        <v>Pavt Mrkg, Ovly Cold Plastic, 6 inch, Turning Guide Line, White - $Ft</v>
      </c>
      <c r="N3746" s="1" t="str">
        <f>IFERROR(VLOOKUP(ROWS($M$5:N3746),$L$5:$M$7000,2,FALSE),"")</f>
        <v/>
      </c>
      <c r="O3746" s="1" t="str">
        <f>IFERROR(VLOOKUP(ROWS($O$5:O3746),$K$5:$L$7000,2,FALSE),"")</f>
        <v/>
      </c>
    </row>
    <row r="3747" spans="2:15" ht="15" customHeight="1" x14ac:dyDescent="0.25">
      <c r="B3747" s="178" t="s">
        <v>11692</v>
      </c>
      <c r="C3747" s="178" t="s">
        <v>104</v>
      </c>
      <c r="D3747" s="178" t="s">
        <v>3603</v>
      </c>
      <c r="E3747" s="178" t="s">
        <v>6957</v>
      </c>
      <c r="F3747" s="178" t="s">
        <v>17</v>
      </c>
      <c r="G3747" s="1">
        <f>IF(ISNUMBER(Pay_Item_Search_Text),IF(ISNUMBER(IF(FIND(Pay_Item_Search_Text,B3747)=1,1, "FALSE")),MAX(G$4:$G3746)+1,IF(ISNUMBER(Pay_Item_Search_Text),0,IF(ISNUMBER(SEARCH(Pay_Item_Search_Text,H3747)),MAX(G$4:$G3746)+1,0))),IF(ISNUMBER(Pay_Item_Search_Text),0,IF(ISNUMBER(SEARCH(Pay_Item_Search_Text,H3747)),MAX(G$4:$G3746)+1,0)))</f>
        <v>3743</v>
      </c>
      <c r="H3747" s="1" t="str">
        <f>IF(Table_PayItems[[#This Row],[Description]]="_","_ Unique Item - "&amp;Table_PayItems[[#This Row],[Item]]&amp;" - $"&amp;Table_PayItems[[#This Row],[Unit]],Table_PayItems[[#This Row],[Description]]&amp;" - $"&amp;Table_PayItems[[#This Row],[Unit]])</f>
        <v>Pavt Mrkg, Ovly Cold Plastic, 6 inch, Turning Guide Line, Yellow - $Ft</v>
      </c>
      <c r="I3747" s="29" t="str">
        <f>IFERROR(VLOOKUP(ROWS($M$5:M3747),Table_PayItems[[Search Key]:[Concentrated Name]],2,FALSE),"")</f>
        <v>Pavt Mrkg, Ovly Cold Plastic, 6 inch, Turning Guide Line, Yellow - $Ft</v>
      </c>
      <c r="J3747" s="1"/>
      <c r="K3747" s="1"/>
      <c r="L3747" s="22">
        <f>IF(ISNUMBER(SEARCH(Pay_Item_Search_Text_2,M3747)),MAX($L$4:L3746)+1,0)</f>
        <v>0</v>
      </c>
      <c r="M3747" s="1" t="str">
        <f>IFERROR(VLOOKUP(ROWS($M$5:M3747),Table_PayItems[[Search Key]:[Concentrated Name]],2,FALSE),"")</f>
        <v>Pavt Mrkg, Ovly Cold Plastic, 6 inch, Turning Guide Line, Yellow - $Ft</v>
      </c>
      <c r="N3747" s="1" t="str">
        <f>IFERROR(VLOOKUP(ROWS($M$5:N3747),$L$5:$M$7000,2,FALSE),"")</f>
        <v/>
      </c>
      <c r="O3747" s="1" t="str">
        <f>IFERROR(VLOOKUP(ROWS($O$5:O3747),$K$5:$L$7000,2,FALSE),"")</f>
        <v/>
      </c>
    </row>
    <row r="3748" spans="2:15" ht="15" customHeight="1" x14ac:dyDescent="0.25">
      <c r="B3748" s="178" t="s">
        <v>11801</v>
      </c>
      <c r="C3748" s="178" t="s">
        <v>104</v>
      </c>
      <c r="D3748" s="178" t="s">
        <v>3711</v>
      </c>
      <c r="E3748" s="178" t="s">
        <v>3710</v>
      </c>
      <c r="F3748" s="178" t="s">
        <v>17</v>
      </c>
      <c r="G3748" s="1">
        <f>IF(ISNUMBER(Pay_Item_Search_Text),IF(ISNUMBER(IF(FIND(Pay_Item_Search_Text,B3748)=1,1, "FALSE")),MAX(G$4:$G3747)+1,IF(ISNUMBER(Pay_Item_Search_Text),0,IF(ISNUMBER(SEARCH(Pay_Item_Search_Text,H3748)),MAX(G$4:$G3747)+1,0))),IF(ISNUMBER(Pay_Item_Search_Text),0,IF(ISNUMBER(SEARCH(Pay_Item_Search_Text,H3748)),MAX(G$4:$G3747)+1,0)))</f>
        <v>3744</v>
      </c>
      <c r="H3748" s="1" t="str">
        <f>IF(Table_PayItems[[#This Row],[Description]]="_","_ Unique Item - "&amp;Table_PayItems[[#This Row],[Item]]&amp;" - $"&amp;Table_PayItems[[#This Row],[Unit]],Table_PayItems[[#This Row],[Description]]&amp;" - $"&amp;Table_PayItems[[#This Row],[Unit]])</f>
        <v>Pavt Mrkg, Ovly Cold Plastic, 6 inch, Wet Reflective, White - $Ft</v>
      </c>
      <c r="I3748" s="29" t="str">
        <f>IFERROR(VLOOKUP(ROWS($M$5:M3748),Table_PayItems[[Search Key]:[Concentrated Name]],2,FALSE),"")</f>
        <v>Pavt Mrkg, Ovly Cold Plastic, 6 inch, Wet Reflective, White - $Ft</v>
      </c>
      <c r="J3748" s="1"/>
      <c r="K3748" s="1"/>
      <c r="L3748" s="22">
        <f>IF(ISNUMBER(SEARCH(Pay_Item_Search_Text_2,M3748)),MAX($L$4:L3747)+1,0)</f>
        <v>0</v>
      </c>
      <c r="M3748" s="1" t="str">
        <f>IFERROR(VLOOKUP(ROWS($M$5:M3748),Table_PayItems[[Search Key]:[Concentrated Name]],2,FALSE),"")</f>
        <v>Pavt Mrkg, Ovly Cold Plastic, 6 inch, Wet Reflective, White - $Ft</v>
      </c>
      <c r="N3748" s="1" t="str">
        <f>IFERROR(VLOOKUP(ROWS($M$5:N3748),$L$5:$M$7000,2,FALSE),"")</f>
        <v/>
      </c>
      <c r="O3748" s="1" t="str">
        <f>IFERROR(VLOOKUP(ROWS($O$5:O3748),$K$5:$L$7000,2,FALSE),"")</f>
        <v/>
      </c>
    </row>
    <row r="3749" spans="2:15" ht="15" customHeight="1" x14ac:dyDescent="0.25">
      <c r="B3749" s="178" t="s">
        <v>11805</v>
      </c>
      <c r="C3749" s="178" t="s">
        <v>104</v>
      </c>
      <c r="D3749" s="178" t="s">
        <v>3715</v>
      </c>
      <c r="E3749" s="178" t="s">
        <v>3710</v>
      </c>
      <c r="F3749" s="178" t="s">
        <v>17</v>
      </c>
      <c r="G3749" s="1">
        <f>IF(ISNUMBER(Pay_Item_Search_Text),IF(ISNUMBER(IF(FIND(Pay_Item_Search_Text,B3749)=1,1, "FALSE")),MAX(G$4:$G3748)+1,IF(ISNUMBER(Pay_Item_Search_Text),0,IF(ISNUMBER(SEARCH(Pay_Item_Search_Text,H3749)),MAX(G$4:$G3748)+1,0))),IF(ISNUMBER(Pay_Item_Search_Text),0,IF(ISNUMBER(SEARCH(Pay_Item_Search_Text,H3749)),MAX(G$4:$G3748)+1,0)))</f>
        <v>3745</v>
      </c>
      <c r="H3749" s="1" t="str">
        <f>IF(Table_PayItems[[#This Row],[Description]]="_","_ Unique Item - "&amp;Table_PayItems[[#This Row],[Item]]&amp;" - $"&amp;Table_PayItems[[#This Row],[Unit]],Table_PayItems[[#This Row],[Description]]&amp;" - $"&amp;Table_PayItems[[#This Row],[Unit]])</f>
        <v>Pavt Mrkg, Ovly Cold Plastic, 6 inch, Wet Reflective, Yellow - $Ft</v>
      </c>
      <c r="I3749" s="29" t="str">
        <f>IFERROR(VLOOKUP(ROWS($M$5:M3749),Table_PayItems[[Search Key]:[Concentrated Name]],2,FALSE),"")</f>
        <v>Pavt Mrkg, Ovly Cold Plastic, 6 inch, Wet Reflective, Yellow - $Ft</v>
      </c>
      <c r="J3749" s="1"/>
      <c r="K3749" s="1"/>
      <c r="L3749" s="22">
        <f>IF(ISNUMBER(SEARCH(Pay_Item_Search_Text_2,M3749)),MAX($L$4:L3748)+1,0)</f>
        <v>0</v>
      </c>
      <c r="M3749" s="1" t="str">
        <f>IFERROR(VLOOKUP(ROWS($M$5:M3749),Table_PayItems[[Search Key]:[Concentrated Name]],2,FALSE),"")</f>
        <v>Pavt Mrkg, Ovly Cold Plastic, 6 inch, Wet Reflective, Yellow - $Ft</v>
      </c>
      <c r="N3749" s="1" t="str">
        <f>IFERROR(VLOOKUP(ROWS($M$5:N3749),$L$5:$M$7000,2,FALSE),"")</f>
        <v/>
      </c>
      <c r="O3749" s="1" t="str">
        <f>IFERROR(VLOOKUP(ROWS($O$5:O3749),$K$5:$L$7000,2,FALSE),"")</f>
        <v/>
      </c>
    </row>
    <row r="3750" spans="2:15" ht="15" customHeight="1" x14ac:dyDescent="0.25">
      <c r="B3750" s="178" t="s">
        <v>11654</v>
      </c>
      <c r="C3750" s="178" t="s">
        <v>104</v>
      </c>
      <c r="D3750" s="178" t="s">
        <v>3565</v>
      </c>
      <c r="E3750" s="178" t="s">
        <v>3710</v>
      </c>
      <c r="F3750" s="178" t="s">
        <v>17</v>
      </c>
      <c r="G3750" s="1">
        <f>IF(ISNUMBER(Pay_Item_Search_Text),IF(ISNUMBER(IF(FIND(Pay_Item_Search_Text,B3750)=1,1, "FALSE")),MAX(G$4:$G3749)+1,IF(ISNUMBER(Pay_Item_Search_Text),0,IF(ISNUMBER(SEARCH(Pay_Item_Search_Text,H3750)),MAX(G$4:$G3749)+1,0))),IF(ISNUMBER(Pay_Item_Search_Text),0,IF(ISNUMBER(SEARCH(Pay_Item_Search_Text,H3750)),MAX(G$4:$G3749)+1,0)))</f>
        <v>3746</v>
      </c>
      <c r="H3750" s="1" t="str">
        <f>IF(Table_PayItems[[#This Row],[Description]]="_","_ Unique Item - "&amp;Table_PayItems[[#This Row],[Item]]&amp;" - $"&amp;Table_PayItems[[#This Row],[Unit]],Table_PayItems[[#This Row],[Description]]&amp;" - $"&amp;Table_PayItems[[#This Row],[Unit]])</f>
        <v>Pavt Mrkg, Ovly Cold Plastic, 6 inch, White - $Ft</v>
      </c>
      <c r="I3750" s="29" t="str">
        <f>IFERROR(VLOOKUP(ROWS($M$5:M3750),Table_PayItems[[Search Key]:[Concentrated Name]],2,FALSE),"")</f>
        <v>Pavt Mrkg, Ovly Cold Plastic, 6 inch, White - $Ft</v>
      </c>
      <c r="J3750" s="1"/>
      <c r="K3750" s="1"/>
      <c r="L3750" s="22">
        <f>IF(ISNUMBER(SEARCH(Pay_Item_Search_Text_2,M3750)),MAX($L$4:L3749)+1,0)</f>
        <v>0</v>
      </c>
      <c r="M3750" s="1" t="str">
        <f>IFERROR(VLOOKUP(ROWS($M$5:M3750),Table_PayItems[[Search Key]:[Concentrated Name]],2,FALSE),"")</f>
        <v>Pavt Mrkg, Ovly Cold Plastic, 6 inch, White - $Ft</v>
      </c>
      <c r="N3750" s="1" t="str">
        <f>IFERROR(VLOOKUP(ROWS($M$5:N3750),$L$5:$M$7000,2,FALSE),"")</f>
        <v/>
      </c>
      <c r="O3750" s="1" t="str">
        <f>IFERROR(VLOOKUP(ROWS($O$5:O3750),$K$5:$L$7000,2,FALSE),"")</f>
        <v/>
      </c>
    </row>
    <row r="3751" spans="2:15" ht="15" customHeight="1" x14ac:dyDescent="0.25">
      <c r="B3751" s="178" t="s">
        <v>11655</v>
      </c>
      <c r="C3751" s="178" t="s">
        <v>104</v>
      </c>
      <c r="D3751" s="178" t="s">
        <v>3566</v>
      </c>
      <c r="E3751" s="178" t="s">
        <v>3710</v>
      </c>
      <c r="F3751" s="178" t="s">
        <v>17</v>
      </c>
      <c r="G3751" s="1">
        <f>IF(ISNUMBER(Pay_Item_Search_Text),IF(ISNUMBER(IF(FIND(Pay_Item_Search_Text,B3751)=1,1, "FALSE")),MAX(G$4:$G3750)+1,IF(ISNUMBER(Pay_Item_Search_Text),0,IF(ISNUMBER(SEARCH(Pay_Item_Search_Text,H3751)),MAX(G$4:$G3750)+1,0))),IF(ISNUMBER(Pay_Item_Search_Text),0,IF(ISNUMBER(SEARCH(Pay_Item_Search_Text,H3751)),MAX(G$4:$G3750)+1,0)))</f>
        <v>3747</v>
      </c>
      <c r="H3751" s="1" t="str">
        <f>IF(Table_PayItems[[#This Row],[Description]]="_","_ Unique Item - "&amp;Table_PayItems[[#This Row],[Item]]&amp;" - $"&amp;Table_PayItems[[#This Row],[Unit]],Table_PayItems[[#This Row],[Description]]&amp;" - $"&amp;Table_PayItems[[#This Row],[Unit]])</f>
        <v>Pavt Mrkg, Ovly Cold Plastic, 6 inch, Yellow - $Ft</v>
      </c>
      <c r="I3751" s="29" t="str">
        <f>IFERROR(VLOOKUP(ROWS($M$5:M3751),Table_PayItems[[Search Key]:[Concentrated Name]],2,FALSE),"")</f>
        <v>Pavt Mrkg, Ovly Cold Plastic, 6 inch, Yellow - $Ft</v>
      </c>
      <c r="J3751" s="1"/>
      <c r="K3751" s="1"/>
      <c r="L3751" s="22">
        <f>IF(ISNUMBER(SEARCH(Pay_Item_Search_Text_2,M3751)),MAX($L$4:L3750)+1,0)</f>
        <v>0</v>
      </c>
      <c r="M3751" s="1" t="str">
        <f>IFERROR(VLOOKUP(ROWS($M$5:M3751),Table_PayItems[[Search Key]:[Concentrated Name]],2,FALSE),"")</f>
        <v>Pavt Mrkg, Ovly Cold Plastic, 6 inch, Yellow - $Ft</v>
      </c>
      <c r="N3751" s="1" t="str">
        <f>IFERROR(VLOOKUP(ROWS($M$5:N3751),$L$5:$M$7000,2,FALSE),"")</f>
        <v/>
      </c>
      <c r="O3751" s="1" t="str">
        <f>IFERROR(VLOOKUP(ROWS($O$5:O3751),$K$5:$L$7000,2,FALSE),"")</f>
        <v/>
      </c>
    </row>
    <row r="3752" spans="2:15" ht="15" customHeight="1" x14ac:dyDescent="0.25">
      <c r="B3752" s="178" t="s">
        <v>11802</v>
      </c>
      <c r="C3752" s="178" t="s">
        <v>104</v>
      </c>
      <c r="D3752" s="178" t="s">
        <v>3712</v>
      </c>
      <c r="E3752" s="178" t="s">
        <v>3710</v>
      </c>
      <c r="F3752" s="178" t="s">
        <v>17</v>
      </c>
      <c r="G3752" s="1">
        <f>IF(ISNUMBER(Pay_Item_Search_Text),IF(ISNUMBER(IF(FIND(Pay_Item_Search_Text,B3752)=1,1, "FALSE")),MAX(G$4:$G3751)+1,IF(ISNUMBER(Pay_Item_Search_Text),0,IF(ISNUMBER(SEARCH(Pay_Item_Search_Text,H3752)),MAX(G$4:$G3751)+1,0))),IF(ISNUMBER(Pay_Item_Search_Text),0,IF(ISNUMBER(SEARCH(Pay_Item_Search_Text,H3752)),MAX(G$4:$G3751)+1,0)))</f>
        <v>3748</v>
      </c>
      <c r="H3752" s="1" t="str">
        <f>IF(Table_PayItems[[#This Row],[Description]]="_","_ Unique Item - "&amp;Table_PayItems[[#This Row],[Item]]&amp;" - $"&amp;Table_PayItems[[#This Row],[Unit]],Table_PayItems[[#This Row],[Description]]&amp;" - $"&amp;Table_PayItems[[#This Row],[Unit]])</f>
        <v>Pavt Mrkg, Ovly Cold Plastic, 8 inch, Wet Reflective, White - $Ft</v>
      </c>
      <c r="I3752" s="29" t="str">
        <f>IFERROR(VLOOKUP(ROWS($M$5:M3752),Table_PayItems[[Search Key]:[Concentrated Name]],2,FALSE),"")</f>
        <v>Pavt Mrkg, Ovly Cold Plastic, 8 inch, Wet Reflective, White - $Ft</v>
      </c>
      <c r="J3752" s="1"/>
      <c r="K3752" s="1"/>
      <c r="L3752" s="22">
        <f>IF(ISNUMBER(SEARCH(Pay_Item_Search_Text_2,M3752)),MAX($L$4:L3751)+1,0)</f>
        <v>0</v>
      </c>
      <c r="M3752" s="1" t="str">
        <f>IFERROR(VLOOKUP(ROWS($M$5:M3752),Table_PayItems[[Search Key]:[Concentrated Name]],2,FALSE),"")</f>
        <v>Pavt Mrkg, Ovly Cold Plastic, 8 inch, Wet Reflective, White - $Ft</v>
      </c>
      <c r="N3752" s="1" t="str">
        <f>IFERROR(VLOOKUP(ROWS($M$5:N3752),$L$5:$M$7000,2,FALSE),"")</f>
        <v/>
      </c>
      <c r="O3752" s="1" t="str">
        <f>IFERROR(VLOOKUP(ROWS($O$5:O3752),$K$5:$L$7000,2,FALSE),"")</f>
        <v/>
      </c>
    </row>
    <row r="3753" spans="2:15" ht="15" customHeight="1" x14ac:dyDescent="0.25">
      <c r="B3753" s="178" t="s">
        <v>11806</v>
      </c>
      <c r="C3753" s="178" t="s">
        <v>104</v>
      </c>
      <c r="D3753" s="178" t="s">
        <v>3716</v>
      </c>
      <c r="E3753" s="178" t="s">
        <v>3710</v>
      </c>
      <c r="F3753" s="178" t="s">
        <v>17</v>
      </c>
      <c r="G3753" s="1">
        <f>IF(ISNUMBER(Pay_Item_Search_Text),IF(ISNUMBER(IF(FIND(Pay_Item_Search_Text,B3753)=1,1, "FALSE")),MAX(G$4:$G3752)+1,IF(ISNUMBER(Pay_Item_Search_Text),0,IF(ISNUMBER(SEARCH(Pay_Item_Search_Text,H3753)),MAX(G$4:$G3752)+1,0))),IF(ISNUMBER(Pay_Item_Search_Text),0,IF(ISNUMBER(SEARCH(Pay_Item_Search_Text,H3753)),MAX(G$4:$G3752)+1,0)))</f>
        <v>3749</v>
      </c>
      <c r="H3753" s="1" t="str">
        <f>IF(Table_PayItems[[#This Row],[Description]]="_","_ Unique Item - "&amp;Table_PayItems[[#This Row],[Item]]&amp;" - $"&amp;Table_PayItems[[#This Row],[Unit]],Table_PayItems[[#This Row],[Description]]&amp;" - $"&amp;Table_PayItems[[#This Row],[Unit]])</f>
        <v>Pavt Mrkg, Ovly Cold Plastic, 8 inch, Wet Reflective, Yellow - $Ft</v>
      </c>
      <c r="I3753" s="29" t="str">
        <f>IFERROR(VLOOKUP(ROWS($M$5:M3753),Table_PayItems[[Search Key]:[Concentrated Name]],2,FALSE),"")</f>
        <v>Pavt Mrkg, Ovly Cold Plastic, 8 inch, Wet Reflective, Yellow - $Ft</v>
      </c>
      <c r="J3753" s="1"/>
      <c r="K3753" s="1"/>
      <c r="L3753" s="22">
        <f>IF(ISNUMBER(SEARCH(Pay_Item_Search_Text_2,M3753)),MAX($L$4:L3752)+1,0)</f>
        <v>0</v>
      </c>
      <c r="M3753" s="1" t="str">
        <f>IFERROR(VLOOKUP(ROWS($M$5:M3753),Table_PayItems[[Search Key]:[Concentrated Name]],2,FALSE),"")</f>
        <v>Pavt Mrkg, Ovly Cold Plastic, 8 inch, Wet Reflective, Yellow - $Ft</v>
      </c>
      <c r="N3753" s="1" t="str">
        <f>IFERROR(VLOOKUP(ROWS($M$5:N3753),$L$5:$M$7000,2,FALSE),"")</f>
        <v/>
      </c>
      <c r="O3753" s="1" t="str">
        <f>IFERROR(VLOOKUP(ROWS($O$5:O3753),$K$5:$L$7000,2,FALSE),"")</f>
        <v/>
      </c>
    </row>
    <row r="3754" spans="2:15" ht="15" customHeight="1" x14ac:dyDescent="0.25">
      <c r="B3754" s="178" t="s">
        <v>11656</v>
      </c>
      <c r="C3754" s="178" t="s">
        <v>104</v>
      </c>
      <c r="D3754" s="178" t="s">
        <v>3567</v>
      </c>
      <c r="E3754" s="178" t="s">
        <v>3710</v>
      </c>
      <c r="F3754" s="178" t="s">
        <v>17</v>
      </c>
      <c r="G3754" s="1">
        <f>IF(ISNUMBER(Pay_Item_Search_Text),IF(ISNUMBER(IF(FIND(Pay_Item_Search_Text,B3754)=1,1, "FALSE")),MAX(G$4:$G3753)+1,IF(ISNUMBER(Pay_Item_Search_Text),0,IF(ISNUMBER(SEARCH(Pay_Item_Search_Text,H3754)),MAX(G$4:$G3753)+1,0))),IF(ISNUMBER(Pay_Item_Search_Text),0,IF(ISNUMBER(SEARCH(Pay_Item_Search_Text,H3754)),MAX(G$4:$G3753)+1,0)))</f>
        <v>3750</v>
      </c>
      <c r="H3754" s="1" t="str">
        <f>IF(Table_PayItems[[#This Row],[Description]]="_","_ Unique Item - "&amp;Table_PayItems[[#This Row],[Item]]&amp;" - $"&amp;Table_PayItems[[#This Row],[Unit]],Table_PayItems[[#This Row],[Description]]&amp;" - $"&amp;Table_PayItems[[#This Row],[Unit]])</f>
        <v>Pavt Mrkg, Ovly Cold Plastic, 8 inch, White - $Ft</v>
      </c>
      <c r="I3754" s="29" t="str">
        <f>IFERROR(VLOOKUP(ROWS($M$5:M3754),Table_PayItems[[Search Key]:[Concentrated Name]],2,FALSE),"")</f>
        <v>Pavt Mrkg, Ovly Cold Plastic, 8 inch, White - $Ft</v>
      </c>
      <c r="J3754" s="1"/>
      <c r="K3754" s="1"/>
      <c r="L3754" s="22">
        <f>IF(ISNUMBER(SEARCH(Pay_Item_Search_Text_2,M3754)),MAX($L$4:L3753)+1,0)</f>
        <v>0</v>
      </c>
      <c r="M3754" s="1" t="str">
        <f>IFERROR(VLOOKUP(ROWS($M$5:M3754),Table_PayItems[[Search Key]:[Concentrated Name]],2,FALSE),"")</f>
        <v>Pavt Mrkg, Ovly Cold Plastic, 8 inch, White - $Ft</v>
      </c>
      <c r="N3754" s="1" t="str">
        <f>IFERROR(VLOOKUP(ROWS($M$5:N3754),$L$5:$M$7000,2,FALSE),"")</f>
        <v/>
      </c>
      <c r="O3754" s="1" t="str">
        <f>IFERROR(VLOOKUP(ROWS($O$5:O3754),$K$5:$L$7000,2,FALSE),"")</f>
        <v/>
      </c>
    </row>
    <row r="3755" spans="2:15" ht="15" customHeight="1" x14ac:dyDescent="0.25">
      <c r="B3755" s="178" t="s">
        <v>11657</v>
      </c>
      <c r="C3755" s="178" t="s">
        <v>104</v>
      </c>
      <c r="D3755" s="178" t="s">
        <v>3568</v>
      </c>
      <c r="E3755" s="178" t="s">
        <v>3710</v>
      </c>
      <c r="F3755" s="178" t="s">
        <v>17</v>
      </c>
      <c r="G3755" s="1">
        <f>IF(ISNUMBER(Pay_Item_Search_Text),IF(ISNUMBER(IF(FIND(Pay_Item_Search_Text,B3755)=1,1, "FALSE")),MAX(G$4:$G3754)+1,IF(ISNUMBER(Pay_Item_Search_Text),0,IF(ISNUMBER(SEARCH(Pay_Item_Search_Text,H3755)),MAX(G$4:$G3754)+1,0))),IF(ISNUMBER(Pay_Item_Search_Text),0,IF(ISNUMBER(SEARCH(Pay_Item_Search_Text,H3755)),MAX(G$4:$G3754)+1,0)))</f>
        <v>3751</v>
      </c>
      <c r="H3755" s="1" t="str">
        <f>IF(Table_PayItems[[#This Row],[Description]]="_","_ Unique Item - "&amp;Table_PayItems[[#This Row],[Item]]&amp;" - $"&amp;Table_PayItems[[#This Row],[Unit]],Table_PayItems[[#This Row],[Description]]&amp;" - $"&amp;Table_PayItems[[#This Row],[Unit]])</f>
        <v>Pavt Mrkg, Ovly Cold Plastic, 8 inch, Yellow - $Ft</v>
      </c>
      <c r="I3755" s="29" t="str">
        <f>IFERROR(VLOOKUP(ROWS($M$5:M3755),Table_PayItems[[Search Key]:[Concentrated Name]],2,FALSE),"")</f>
        <v>Pavt Mrkg, Ovly Cold Plastic, 8 inch, Yellow - $Ft</v>
      </c>
      <c r="J3755" s="1"/>
      <c r="K3755" s="1"/>
      <c r="L3755" s="22">
        <f>IF(ISNUMBER(SEARCH(Pay_Item_Search_Text_2,M3755)),MAX($L$4:L3754)+1,0)</f>
        <v>0</v>
      </c>
      <c r="M3755" s="1" t="str">
        <f>IFERROR(VLOOKUP(ROWS($M$5:M3755),Table_PayItems[[Search Key]:[Concentrated Name]],2,FALSE),"")</f>
        <v>Pavt Mrkg, Ovly Cold Plastic, 8 inch, Yellow - $Ft</v>
      </c>
      <c r="N3755" s="1" t="str">
        <f>IFERROR(VLOOKUP(ROWS($M$5:N3755),$L$5:$M$7000,2,FALSE),"")</f>
        <v/>
      </c>
      <c r="O3755" s="1" t="str">
        <f>IFERROR(VLOOKUP(ROWS($O$5:O3755),$K$5:$L$7000,2,FALSE),"")</f>
        <v/>
      </c>
    </row>
    <row r="3756" spans="2:15" ht="15" customHeight="1" x14ac:dyDescent="0.25">
      <c r="B3756" s="178" t="s">
        <v>11673</v>
      </c>
      <c r="C3756" s="178" t="s">
        <v>88</v>
      </c>
      <c r="D3756" s="178" t="s">
        <v>3584</v>
      </c>
      <c r="E3756" s="178" t="s">
        <v>3710</v>
      </c>
      <c r="F3756" s="178" t="s">
        <v>17</v>
      </c>
      <c r="G3756" s="1">
        <f>IF(ISNUMBER(Pay_Item_Search_Text),IF(ISNUMBER(IF(FIND(Pay_Item_Search_Text,B3756)=1,1, "FALSE")),MAX(G$4:$G3755)+1,IF(ISNUMBER(Pay_Item_Search_Text),0,IF(ISNUMBER(SEARCH(Pay_Item_Search_Text,H3756)),MAX(G$4:$G3755)+1,0))),IF(ISNUMBER(Pay_Item_Search_Text),0,IF(ISNUMBER(SEARCH(Pay_Item_Search_Text,H3756)),MAX(G$4:$G3755)+1,0)))</f>
        <v>3752</v>
      </c>
      <c r="H3756" s="1" t="str">
        <f>IF(Table_PayItems[[#This Row],[Description]]="_","_ Unique Item - "&amp;Table_PayItems[[#This Row],[Item]]&amp;" - $"&amp;Table_PayItems[[#This Row],[Unit]],Table_PayItems[[#This Row],[Description]]&amp;" - $"&amp;Table_PayItems[[#This Row],[Unit]])</f>
        <v>Pavt Mrkg, Ovly Cold Plastic, Bike - $Ea</v>
      </c>
      <c r="I3756" s="29" t="str">
        <f>IFERROR(VLOOKUP(ROWS($M$5:M3756),Table_PayItems[[Search Key]:[Concentrated Name]],2,FALSE),"")</f>
        <v>Pavt Mrkg, Ovly Cold Plastic, Bike - $Ea</v>
      </c>
      <c r="J3756" s="1"/>
      <c r="K3756" s="1"/>
      <c r="L3756" s="22">
        <f>IF(ISNUMBER(SEARCH(Pay_Item_Search_Text_2,M3756)),MAX($L$4:L3755)+1,0)</f>
        <v>0</v>
      </c>
      <c r="M3756" s="1" t="str">
        <f>IFERROR(VLOOKUP(ROWS($M$5:M3756),Table_PayItems[[Search Key]:[Concentrated Name]],2,FALSE),"")</f>
        <v>Pavt Mrkg, Ovly Cold Plastic, Bike - $Ea</v>
      </c>
      <c r="N3756" s="1" t="str">
        <f>IFERROR(VLOOKUP(ROWS($M$5:N3756),$L$5:$M$7000,2,FALSE),"")</f>
        <v/>
      </c>
      <c r="O3756" s="1" t="str">
        <f>IFERROR(VLOOKUP(ROWS($O$5:O3756),$K$5:$L$7000,2,FALSE),"")</f>
        <v/>
      </c>
    </row>
    <row r="3757" spans="2:15" ht="15" customHeight="1" x14ac:dyDescent="0.25">
      <c r="B3757" s="178" t="s">
        <v>11674</v>
      </c>
      <c r="C3757" s="178" t="s">
        <v>88</v>
      </c>
      <c r="D3757" s="178" t="s">
        <v>3585</v>
      </c>
      <c r="E3757" s="178" t="s">
        <v>3710</v>
      </c>
      <c r="F3757" s="178" t="s">
        <v>17</v>
      </c>
      <c r="G3757" s="1">
        <f>IF(ISNUMBER(Pay_Item_Search_Text),IF(ISNUMBER(IF(FIND(Pay_Item_Search_Text,B3757)=1,1, "FALSE")),MAX(G$4:$G3756)+1,IF(ISNUMBER(Pay_Item_Search_Text),0,IF(ISNUMBER(SEARCH(Pay_Item_Search_Text,H3757)),MAX(G$4:$G3756)+1,0))),IF(ISNUMBER(Pay_Item_Search_Text),0,IF(ISNUMBER(SEARCH(Pay_Item_Search_Text,H3757)),MAX(G$4:$G3756)+1,0)))</f>
        <v>3753</v>
      </c>
      <c r="H3757" s="1" t="str">
        <f>IF(Table_PayItems[[#This Row],[Description]]="_","_ Unique Item - "&amp;Table_PayItems[[#This Row],[Item]]&amp;" - $"&amp;Table_PayItems[[#This Row],[Unit]],Table_PayItems[[#This Row],[Description]]&amp;" - $"&amp;Table_PayItems[[#This Row],[Unit]])</f>
        <v>Pavt Mrkg, Ovly Cold Plastic, Bike, Large Sym - $Ea</v>
      </c>
      <c r="I3757" s="29" t="str">
        <f>IFERROR(VLOOKUP(ROWS($M$5:M3757),Table_PayItems[[Search Key]:[Concentrated Name]],2,FALSE),"")</f>
        <v>Pavt Mrkg, Ovly Cold Plastic, Bike, Large Sym - $Ea</v>
      </c>
      <c r="J3757" s="1"/>
      <c r="K3757" s="1"/>
      <c r="L3757" s="22">
        <f>IF(ISNUMBER(SEARCH(Pay_Item_Search_Text_2,M3757)),MAX($L$4:L3756)+1,0)</f>
        <v>0</v>
      </c>
      <c r="M3757" s="1" t="str">
        <f>IFERROR(VLOOKUP(ROWS($M$5:M3757),Table_PayItems[[Search Key]:[Concentrated Name]],2,FALSE),"")</f>
        <v>Pavt Mrkg, Ovly Cold Plastic, Bike, Large Sym - $Ea</v>
      </c>
      <c r="N3757" s="1" t="str">
        <f>IFERROR(VLOOKUP(ROWS($M$5:N3757),$L$5:$M$7000,2,FALSE),"")</f>
        <v/>
      </c>
      <c r="O3757" s="1" t="str">
        <f>IFERROR(VLOOKUP(ROWS($O$5:O3757),$K$5:$L$7000,2,FALSE),"")</f>
        <v/>
      </c>
    </row>
    <row r="3758" spans="2:15" ht="15" customHeight="1" x14ac:dyDescent="0.25">
      <c r="B3758" s="178" t="s">
        <v>11675</v>
      </c>
      <c r="C3758" s="178" t="s">
        <v>88</v>
      </c>
      <c r="D3758" s="178" t="s">
        <v>3586</v>
      </c>
      <c r="E3758" s="178" t="s">
        <v>3710</v>
      </c>
      <c r="F3758" s="178" t="s">
        <v>17</v>
      </c>
      <c r="G3758" s="1">
        <f>IF(ISNUMBER(Pay_Item_Search_Text),IF(ISNUMBER(IF(FIND(Pay_Item_Search_Text,B3758)=1,1, "FALSE")),MAX(G$4:$G3757)+1,IF(ISNUMBER(Pay_Item_Search_Text),0,IF(ISNUMBER(SEARCH(Pay_Item_Search_Text,H3758)),MAX(G$4:$G3757)+1,0))),IF(ISNUMBER(Pay_Item_Search_Text),0,IF(ISNUMBER(SEARCH(Pay_Item_Search_Text,H3758)),MAX(G$4:$G3757)+1,0)))</f>
        <v>3754</v>
      </c>
      <c r="H3758" s="1" t="str">
        <f>IF(Table_PayItems[[#This Row],[Description]]="_","_ Unique Item - "&amp;Table_PayItems[[#This Row],[Item]]&amp;" - $"&amp;Table_PayItems[[#This Row],[Unit]],Table_PayItems[[#This Row],[Description]]&amp;" - $"&amp;Table_PayItems[[#This Row],[Unit]])</f>
        <v>Pavt Mrkg, Ovly Cold Plastic, Bike, Small Sym - $Ea</v>
      </c>
      <c r="I3758" s="29" t="str">
        <f>IFERROR(VLOOKUP(ROWS($M$5:M3758),Table_PayItems[[Search Key]:[Concentrated Name]],2,FALSE),"")</f>
        <v>Pavt Mrkg, Ovly Cold Plastic, Bike, Small Sym - $Ea</v>
      </c>
      <c r="J3758" s="1"/>
      <c r="K3758" s="1"/>
      <c r="L3758" s="22">
        <f>IF(ISNUMBER(SEARCH(Pay_Item_Search_Text_2,M3758)),MAX($L$4:L3757)+1,0)</f>
        <v>0</v>
      </c>
      <c r="M3758" s="1" t="str">
        <f>IFERROR(VLOOKUP(ROWS($M$5:M3758),Table_PayItems[[Search Key]:[Concentrated Name]],2,FALSE),"")</f>
        <v>Pavt Mrkg, Ovly Cold Plastic, Bike, Small Sym - $Ea</v>
      </c>
      <c r="N3758" s="1" t="str">
        <f>IFERROR(VLOOKUP(ROWS($M$5:N3758),$L$5:$M$7000,2,FALSE),"")</f>
        <v/>
      </c>
      <c r="O3758" s="1" t="str">
        <f>IFERROR(VLOOKUP(ROWS($O$5:O3758),$K$5:$L$7000,2,FALSE),"")</f>
        <v/>
      </c>
    </row>
    <row r="3759" spans="2:15" ht="15" customHeight="1" x14ac:dyDescent="0.25">
      <c r="B3759" s="178" t="s">
        <v>11676</v>
      </c>
      <c r="C3759" s="178" t="s">
        <v>88</v>
      </c>
      <c r="D3759" s="178" t="s">
        <v>3587</v>
      </c>
      <c r="E3759" s="178" t="s">
        <v>3710</v>
      </c>
      <c r="F3759" s="178" t="s">
        <v>17</v>
      </c>
      <c r="G3759" s="1">
        <f>IF(ISNUMBER(Pay_Item_Search_Text),IF(ISNUMBER(IF(FIND(Pay_Item_Search_Text,B3759)=1,1, "FALSE")),MAX(G$4:$G3758)+1,IF(ISNUMBER(Pay_Item_Search_Text),0,IF(ISNUMBER(SEARCH(Pay_Item_Search_Text,H3759)),MAX(G$4:$G3758)+1,0))),IF(ISNUMBER(Pay_Item_Search_Text),0,IF(ISNUMBER(SEARCH(Pay_Item_Search_Text,H3759)),MAX(G$4:$G3758)+1,0)))</f>
        <v>3755</v>
      </c>
      <c r="H3759" s="1" t="str">
        <f>IF(Table_PayItems[[#This Row],[Description]]="_","_ Unique Item - "&amp;Table_PayItems[[#This Row],[Item]]&amp;" - $"&amp;Table_PayItems[[#This Row],[Unit]],Table_PayItems[[#This Row],[Description]]&amp;" - $"&amp;Table_PayItems[[#This Row],[Unit]])</f>
        <v>Pavt Mrkg, Ovly Cold Plastic, Bus - $Ea</v>
      </c>
      <c r="I3759" s="29" t="str">
        <f>IFERROR(VLOOKUP(ROWS($M$5:M3759),Table_PayItems[[Search Key]:[Concentrated Name]],2,FALSE),"")</f>
        <v>Pavt Mrkg, Ovly Cold Plastic, Bus - $Ea</v>
      </c>
      <c r="J3759" s="1"/>
      <c r="K3759" s="1"/>
      <c r="L3759" s="22">
        <f>IF(ISNUMBER(SEARCH(Pay_Item_Search_Text_2,M3759)),MAX($L$4:L3758)+1,0)</f>
        <v>0</v>
      </c>
      <c r="M3759" s="1" t="str">
        <f>IFERROR(VLOOKUP(ROWS($M$5:M3759),Table_PayItems[[Search Key]:[Concentrated Name]],2,FALSE),"")</f>
        <v>Pavt Mrkg, Ovly Cold Plastic, Bus - $Ea</v>
      </c>
      <c r="N3759" s="1" t="str">
        <f>IFERROR(VLOOKUP(ROWS($M$5:N3759),$L$5:$M$7000,2,FALSE),"")</f>
        <v/>
      </c>
      <c r="O3759" s="1" t="str">
        <f>IFERROR(VLOOKUP(ROWS($O$5:O3759),$K$5:$L$7000,2,FALSE),"")</f>
        <v/>
      </c>
    </row>
    <row r="3760" spans="2:15" ht="15" customHeight="1" x14ac:dyDescent="0.25">
      <c r="B3760" s="178" t="s">
        <v>11668</v>
      </c>
      <c r="C3760" s="178" t="s">
        <v>88</v>
      </c>
      <c r="D3760" s="178" t="s">
        <v>3579</v>
      </c>
      <c r="E3760" s="178" t="s">
        <v>3710</v>
      </c>
      <c r="F3760" s="178" t="s">
        <v>17</v>
      </c>
      <c r="G3760" s="1">
        <f>IF(ISNUMBER(Pay_Item_Search_Text),IF(ISNUMBER(IF(FIND(Pay_Item_Search_Text,B3760)=1,1, "FALSE")),MAX(G$4:$G3759)+1,IF(ISNUMBER(Pay_Item_Search_Text),0,IF(ISNUMBER(SEARCH(Pay_Item_Search_Text,H3760)),MAX(G$4:$G3759)+1,0))),IF(ISNUMBER(Pay_Item_Search_Text),0,IF(ISNUMBER(SEARCH(Pay_Item_Search_Text,H3760)),MAX(G$4:$G3759)+1,0)))</f>
        <v>3756</v>
      </c>
      <c r="H3760" s="1" t="str">
        <f>IF(Table_PayItems[[#This Row],[Description]]="_","_ Unique Item - "&amp;Table_PayItems[[#This Row],[Item]]&amp;" - $"&amp;Table_PayItems[[#This Row],[Unit]],Table_PayItems[[#This Row],[Description]]&amp;" - $"&amp;Table_PayItems[[#This Row],[Unit]])</f>
        <v>Pavt Mrkg, Ovly Cold Plastic, Direction Arrow Sym, Bike - $Ea</v>
      </c>
      <c r="I3760" s="29" t="str">
        <f>IFERROR(VLOOKUP(ROWS($M$5:M3760),Table_PayItems[[Search Key]:[Concentrated Name]],2,FALSE),"")</f>
        <v>Pavt Mrkg, Ovly Cold Plastic, Direction Arrow Sym, Bike - $Ea</v>
      </c>
      <c r="J3760" s="1"/>
      <c r="K3760" s="1"/>
      <c r="L3760" s="22">
        <f>IF(ISNUMBER(SEARCH(Pay_Item_Search_Text_2,M3760)),MAX($L$4:L3759)+1,0)</f>
        <v>0</v>
      </c>
      <c r="M3760" s="1" t="str">
        <f>IFERROR(VLOOKUP(ROWS($M$5:M3760),Table_PayItems[[Search Key]:[Concentrated Name]],2,FALSE),"")</f>
        <v>Pavt Mrkg, Ovly Cold Plastic, Direction Arrow Sym, Bike - $Ea</v>
      </c>
      <c r="N3760" s="1" t="str">
        <f>IFERROR(VLOOKUP(ROWS($M$5:N3760),$L$5:$M$7000,2,FALSE),"")</f>
        <v/>
      </c>
      <c r="O3760" s="1" t="str">
        <f>IFERROR(VLOOKUP(ROWS($O$5:O3760),$K$5:$L$7000,2,FALSE),"")</f>
        <v/>
      </c>
    </row>
    <row r="3761" spans="2:15" ht="15" customHeight="1" x14ac:dyDescent="0.25">
      <c r="B3761" s="178" t="s">
        <v>11677</v>
      </c>
      <c r="C3761" s="178" t="s">
        <v>88</v>
      </c>
      <c r="D3761" s="178" t="s">
        <v>3588</v>
      </c>
      <c r="E3761" s="178" t="s">
        <v>3710</v>
      </c>
      <c r="F3761" s="178" t="s">
        <v>17</v>
      </c>
      <c r="G3761" s="1">
        <f>IF(ISNUMBER(Pay_Item_Search_Text),IF(ISNUMBER(IF(FIND(Pay_Item_Search_Text,B3761)=1,1, "FALSE")),MAX(G$4:$G3760)+1,IF(ISNUMBER(Pay_Item_Search_Text),0,IF(ISNUMBER(SEARCH(Pay_Item_Search_Text,H3761)),MAX(G$4:$G3760)+1,0))),IF(ISNUMBER(Pay_Item_Search_Text),0,IF(ISNUMBER(SEARCH(Pay_Item_Search_Text,H3761)),MAX(G$4:$G3760)+1,0)))</f>
        <v>3757</v>
      </c>
      <c r="H3761" s="1" t="str">
        <f>IF(Table_PayItems[[#This Row],[Description]]="_","_ Unique Item - "&amp;Table_PayItems[[#This Row],[Item]]&amp;" - $"&amp;Table_PayItems[[#This Row],[Unit]],Table_PayItems[[#This Row],[Description]]&amp;" - $"&amp;Table_PayItems[[#This Row],[Unit]])</f>
        <v>Pavt Mrkg, Ovly Cold Plastic, Lane - $Ea</v>
      </c>
      <c r="I3761" s="29" t="str">
        <f>IFERROR(VLOOKUP(ROWS($M$5:M3761),Table_PayItems[[Search Key]:[Concentrated Name]],2,FALSE),"")</f>
        <v>Pavt Mrkg, Ovly Cold Plastic, Lane - $Ea</v>
      </c>
      <c r="J3761" s="1"/>
      <c r="K3761" s="1"/>
      <c r="L3761" s="22">
        <f>IF(ISNUMBER(SEARCH(Pay_Item_Search_Text_2,M3761)),MAX($L$4:L3760)+1,0)</f>
        <v>0</v>
      </c>
      <c r="M3761" s="1" t="str">
        <f>IFERROR(VLOOKUP(ROWS($M$5:M3761),Table_PayItems[[Search Key]:[Concentrated Name]],2,FALSE),"")</f>
        <v>Pavt Mrkg, Ovly Cold Plastic, Lane - $Ea</v>
      </c>
      <c r="N3761" s="1" t="str">
        <f>IFERROR(VLOOKUP(ROWS($M$5:N3761),$L$5:$M$7000,2,FALSE),"")</f>
        <v/>
      </c>
      <c r="O3761" s="1" t="str">
        <f>IFERROR(VLOOKUP(ROWS($O$5:O3761),$K$5:$L$7000,2,FALSE),"")</f>
        <v/>
      </c>
    </row>
    <row r="3762" spans="2:15" ht="15" customHeight="1" x14ac:dyDescent="0.25">
      <c r="B3762" s="178" t="s">
        <v>11693</v>
      </c>
      <c r="C3762" s="178" t="s">
        <v>88</v>
      </c>
      <c r="D3762" s="178" t="s">
        <v>3604</v>
      </c>
      <c r="E3762" s="178" t="s">
        <v>6958</v>
      </c>
      <c r="F3762" s="178" t="s">
        <v>17</v>
      </c>
      <c r="G3762" s="1">
        <f>IF(ISNUMBER(Pay_Item_Search_Text),IF(ISNUMBER(IF(FIND(Pay_Item_Search_Text,B3762)=1,1, "FALSE")),MAX(G$4:$G3761)+1,IF(ISNUMBER(Pay_Item_Search_Text),0,IF(ISNUMBER(SEARCH(Pay_Item_Search_Text,H3762)),MAX(G$4:$G3761)+1,0))),IF(ISNUMBER(Pay_Item_Search_Text),0,IF(ISNUMBER(SEARCH(Pay_Item_Search_Text,H3762)),MAX(G$4:$G3761)+1,0)))</f>
        <v>3758</v>
      </c>
      <c r="H3762" s="1" t="str">
        <f>IF(Table_PayItems[[#This Row],[Description]]="_","_ Unique Item - "&amp;Table_PayItems[[#This Row],[Item]]&amp;" - $"&amp;Table_PayItems[[#This Row],[Unit]],Table_PayItems[[#This Row],[Description]]&amp;" - $"&amp;Table_PayItems[[#This Row],[Unit]])</f>
        <v>Pavt Mrkg, Ovly Cold Plastic, Lt Roundabout Arrow Sym - $Ea</v>
      </c>
      <c r="I3762" s="29" t="str">
        <f>IFERROR(VLOOKUP(ROWS($M$5:M3762),Table_PayItems[[Search Key]:[Concentrated Name]],2,FALSE),"")</f>
        <v>Pavt Mrkg, Ovly Cold Plastic, Lt Roundabout Arrow Sym - $Ea</v>
      </c>
      <c r="J3762" s="1"/>
      <c r="K3762" s="1"/>
      <c r="L3762" s="22">
        <f>IF(ISNUMBER(SEARCH(Pay_Item_Search_Text_2,M3762)),MAX($L$4:L3761)+1,0)</f>
        <v>0</v>
      </c>
      <c r="M3762" s="1" t="str">
        <f>IFERROR(VLOOKUP(ROWS($M$5:M3762),Table_PayItems[[Search Key]:[Concentrated Name]],2,FALSE),"")</f>
        <v>Pavt Mrkg, Ovly Cold Plastic, Lt Roundabout Arrow Sym - $Ea</v>
      </c>
      <c r="N3762" s="1" t="str">
        <f>IFERROR(VLOOKUP(ROWS($M$5:N3762),$L$5:$M$7000,2,FALSE),"")</f>
        <v/>
      </c>
      <c r="O3762" s="1" t="str">
        <f>IFERROR(VLOOKUP(ROWS($O$5:O3762),$K$5:$L$7000,2,FALSE),"")</f>
        <v/>
      </c>
    </row>
    <row r="3763" spans="2:15" ht="15" customHeight="1" x14ac:dyDescent="0.25">
      <c r="B3763" s="178" t="s">
        <v>11678</v>
      </c>
      <c r="C3763" s="178" t="s">
        <v>88</v>
      </c>
      <c r="D3763" s="178" t="s">
        <v>3589</v>
      </c>
      <c r="E3763" s="178" t="s">
        <v>3710</v>
      </c>
      <c r="F3763" s="178" t="s">
        <v>17</v>
      </c>
      <c r="G3763" s="1">
        <f>IF(ISNUMBER(Pay_Item_Search_Text),IF(ISNUMBER(IF(FIND(Pay_Item_Search_Text,B3763)=1,1, "FALSE")),MAX(G$4:$G3762)+1,IF(ISNUMBER(Pay_Item_Search_Text),0,IF(ISNUMBER(SEARCH(Pay_Item_Search_Text,H3763)),MAX(G$4:$G3762)+1,0))),IF(ISNUMBER(Pay_Item_Search_Text),0,IF(ISNUMBER(SEARCH(Pay_Item_Search_Text,H3763)),MAX(G$4:$G3762)+1,0)))</f>
        <v>3759</v>
      </c>
      <c r="H3763" s="1" t="str">
        <f>IF(Table_PayItems[[#This Row],[Description]]="_","_ Unique Item - "&amp;Table_PayItems[[#This Row],[Item]]&amp;" - $"&amp;Table_PayItems[[#This Row],[Unit]],Table_PayItems[[#This Row],[Description]]&amp;" - $"&amp;Table_PayItems[[#This Row],[Unit]])</f>
        <v>Pavt Mrkg, Ovly Cold Plastic, Lt Turn Arrow Sym - $Ea</v>
      </c>
      <c r="I3763" s="29" t="str">
        <f>IFERROR(VLOOKUP(ROWS($M$5:M3763),Table_PayItems[[Search Key]:[Concentrated Name]],2,FALSE),"")</f>
        <v>Pavt Mrkg, Ovly Cold Plastic, Lt Turn Arrow Sym - $Ea</v>
      </c>
      <c r="J3763" s="1"/>
      <c r="K3763" s="1"/>
      <c r="L3763" s="22">
        <f>IF(ISNUMBER(SEARCH(Pay_Item_Search_Text_2,M3763)),MAX($L$4:L3762)+1,0)</f>
        <v>0</v>
      </c>
      <c r="M3763" s="1" t="str">
        <f>IFERROR(VLOOKUP(ROWS($M$5:M3763),Table_PayItems[[Search Key]:[Concentrated Name]],2,FALSE),"")</f>
        <v>Pavt Mrkg, Ovly Cold Plastic, Lt Turn Arrow Sym - $Ea</v>
      </c>
      <c r="N3763" s="1" t="str">
        <f>IFERROR(VLOOKUP(ROWS($M$5:N3763),$L$5:$M$7000,2,FALSE),"")</f>
        <v/>
      </c>
      <c r="O3763" s="1" t="str">
        <f>IFERROR(VLOOKUP(ROWS($O$5:O3763),$K$5:$L$7000,2,FALSE),"")</f>
        <v/>
      </c>
    </row>
    <row r="3764" spans="2:15" ht="15" customHeight="1" x14ac:dyDescent="0.25">
      <c r="B3764" s="178" t="s">
        <v>11679</v>
      </c>
      <c r="C3764" s="178" t="s">
        <v>88</v>
      </c>
      <c r="D3764" s="178" t="s">
        <v>3590</v>
      </c>
      <c r="E3764" s="178" t="s">
        <v>3710</v>
      </c>
      <c r="F3764" s="178" t="s">
        <v>17</v>
      </c>
      <c r="G3764" s="1">
        <f>IF(ISNUMBER(Pay_Item_Search_Text),IF(ISNUMBER(IF(FIND(Pay_Item_Search_Text,B3764)=1,1, "FALSE")),MAX(G$4:$G3763)+1,IF(ISNUMBER(Pay_Item_Search_Text),0,IF(ISNUMBER(SEARCH(Pay_Item_Search_Text,H3764)),MAX(G$4:$G3763)+1,0))),IF(ISNUMBER(Pay_Item_Search_Text),0,IF(ISNUMBER(SEARCH(Pay_Item_Search_Text,H3764)),MAX(G$4:$G3763)+1,0)))</f>
        <v>3760</v>
      </c>
      <c r="H3764" s="1" t="str">
        <f>IF(Table_PayItems[[#This Row],[Description]]="_","_ Unique Item - "&amp;Table_PayItems[[#This Row],[Item]]&amp;" - $"&amp;Table_PayItems[[#This Row],[Unit]],Table_PayItems[[#This Row],[Description]]&amp;" - $"&amp;Table_PayItems[[#This Row],[Unit]])</f>
        <v>Pavt Mrkg, Ovly Cold Plastic, Merge - $Ea</v>
      </c>
      <c r="I3764" s="29" t="str">
        <f>IFERROR(VLOOKUP(ROWS($M$5:M3764),Table_PayItems[[Search Key]:[Concentrated Name]],2,FALSE),"")</f>
        <v>Pavt Mrkg, Ovly Cold Plastic, Merge - $Ea</v>
      </c>
      <c r="J3764" s="1"/>
      <c r="K3764" s="1"/>
      <c r="L3764" s="22">
        <f>IF(ISNUMBER(SEARCH(Pay_Item_Search_Text_2,M3764)),MAX($L$4:L3763)+1,0)</f>
        <v>0</v>
      </c>
      <c r="M3764" s="1" t="str">
        <f>IFERROR(VLOOKUP(ROWS($M$5:M3764),Table_PayItems[[Search Key]:[Concentrated Name]],2,FALSE),"")</f>
        <v>Pavt Mrkg, Ovly Cold Plastic, Merge - $Ea</v>
      </c>
      <c r="N3764" s="1" t="str">
        <f>IFERROR(VLOOKUP(ROWS($M$5:N3764),$L$5:$M$7000,2,FALSE),"")</f>
        <v/>
      </c>
      <c r="O3764" s="1" t="str">
        <f>IFERROR(VLOOKUP(ROWS($O$5:O3764),$K$5:$L$7000,2,FALSE),"")</f>
        <v/>
      </c>
    </row>
    <row r="3765" spans="2:15" ht="15" customHeight="1" x14ac:dyDescent="0.25">
      <c r="B3765" s="178" t="s">
        <v>11669</v>
      </c>
      <c r="C3765" s="178" t="s">
        <v>88</v>
      </c>
      <c r="D3765" s="178" t="s">
        <v>3580</v>
      </c>
      <c r="E3765" s="178" t="s">
        <v>3710</v>
      </c>
      <c r="F3765" s="178" t="s">
        <v>17</v>
      </c>
      <c r="G3765" s="1">
        <f>IF(ISNUMBER(Pay_Item_Search_Text),IF(ISNUMBER(IF(FIND(Pay_Item_Search_Text,B3765)=1,1, "FALSE")),MAX(G$4:$G3764)+1,IF(ISNUMBER(Pay_Item_Search_Text),0,IF(ISNUMBER(SEARCH(Pay_Item_Search_Text,H3765)),MAX(G$4:$G3764)+1,0))),IF(ISNUMBER(Pay_Item_Search_Text),0,IF(ISNUMBER(SEARCH(Pay_Item_Search_Text,H3765)),MAX(G$4:$G3764)+1,0)))</f>
        <v>3761</v>
      </c>
      <c r="H3765" s="1" t="str">
        <f>IF(Table_PayItems[[#This Row],[Description]]="_","_ Unique Item - "&amp;Table_PayItems[[#This Row],[Item]]&amp;" - $"&amp;Table_PayItems[[#This Row],[Unit]],Table_PayItems[[#This Row],[Description]]&amp;" - $"&amp;Table_PayItems[[#This Row],[Unit]])</f>
        <v>Pavt Mrkg, Ovly Cold Plastic, Merge Arrow Symbol - $Ea</v>
      </c>
      <c r="I3765" s="29" t="str">
        <f>IFERROR(VLOOKUP(ROWS($M$5:M3765),Table_PayItems[[Search Key]:[Concentrated Name]],2,FALSE),"")</f>
        <v>Pavt Mrkg, Ovly Cold Plastic, Merge Arrow Symbol - $Ea</v>
      </c>
      <c r="J3765" s="1"/>
      <c r="K3765" s="1"/>
      <c r="L3765" s="22">
        <f>IF(ISNUMBER(SEARCH(Pay_Item_Search_Text_2,M3765)),MAX($L$4:L3764)+1,0)</f>
        <v>0</v>
      </c>
      <c r="M3765" s="1" t="str">
        <f>IFERROR(VLOOKUP(ROWS($M$5:M3765),Table_PayItems[[Search Key]:[Concentrated Name]],2,FALSE),"")</f>
        <v>Pavt Mrkg, Ovly Cold Plastic, Merge Arrow Symbol - $Ea</v>
      </c>
      <c r="N3765" s="1" t="str">
        <f>IFERROR(VLOOKUP(ROWS($M$5:N3765),$L$5:$M$7000,2,FALSE),"")</f>
        <v/>
      </c>
      <c r="O3765" s="1" t="str">
        <f>IFERROR(VLOOKUP(ROWS($O$5:O3765),$K$5:$L$7000,2,FALSE),"")</f>
        <v/>
      </c>
    </row>
    <row r="3766" spans="2:15" ht="15" customHeight="1" x14ac:dyDescent="0.25">
      <c r="B3766" s="178" t="s">
        <v>11680</v>
      </c>
      <c r="C3766" s="178" t="s">
        <v>88</v>
      </c>
      <c r="D3766" s="178" t="s">
        <v>3591</v>
      </c>
      <c r="E3766" s="178" t="s">
        <v>3710</v>
      </c>
      <c r="F3766" s="178" t="s">
        <v>17</v>
      </c>
      <c r="G3766" s="1">
        <f>IF(ISNUMBER(Pay_Item_Search_Text),IF(ISNUMBER(IF(FIND(Pay_Item_Search_Text,B3766)=1,1, "FALSE")),MAX(G$4:$G3765)+1,IF(ISNUMBER(Pay_Item_Search_Text),0,IF(ISNUMBER(SEARCH(Pay_Item_Search_Text,H3766)),MAX(G$4:$G3765)+1,0))),IF(ISNUMBER(Pay_Item_Search_Text),0,IF(ISNUMBER(SEARCH(Pay_Item_Search_Text,H3766)),MAX(G$4:$G3765)+1,0)))</f>
        <v>3762</v>
      </c>
      <c r="H3766" s="1" t="str">
        <f>IF(Table_PayItems[[#This Row],[Description]]="_","_ Unique Item - "&amp;Table_PayItems[[#This Row],[Item]]&amp;" - $"&amp;Table_PayItems[[#This Row],[Unit]],Table_PayItems[[#This Row],[Description]]&amp;" - $"&amp;Table_PayItems[[#This Row],[Unit]])</f>
        <v>Pavt Mrkg, Ovly Cold Plastic, Only - $Ea</v>
      </c>
      <c r="I3766" s="29" t="str">
        <f>IFERROR(VLOOKUP(ROWS($M$5:M3766),Table_PayItems[[Search Key]:[Concentrated Name]],2,FALSE),"")</f>
        <v>Pavt Mrkg, Ovly Cold Plastic, Only - $Ea</v>
      </c>
      <c r="J3766" s="1"/>
      <c r="K3766" s="1"/>
      <c r="L3766" s="22">
        <f>IF(ISNUMBER(SEARCH(Pay_Item_Search_Text_2,M3766)),MAX($L$4:L3765)+1,0)</f>
        <v>0</v>
      </c>
      <c r="M3766" s="1" t="str">
        <f>IFERROR(VLOOKUP(ROWS($M$5:M3766),Table_PayItems[[Search Key]:[Concentrated Name]],2,FALSE),"")</f>
        <v>Pavt Mrkg, Ovly Cold Plastic, Only - $Ea</v>
      </c>
      <c r="N3766" s="1" t="str">
        <f>IFERROR(VLOOKUP(ROWS($M$5:N3766),$L$5:$M$7000,2,FALSE),"")</f>
        <v/>
      </c>
      <c r="O3766" s="1" t="str">
        <f>IFERROR(VLOOKUP(ROWS($O$5:O3766),$K$5:$L$7000,2,FALSE),"")</f>
        <v/>
      </c>
    </row>
    <row r="3767" spans="2:15" ht="15" customHeight="1" x14ac:dyDescent="0.25">
      <c r="B3767" s="178" t="s">
        <v>11665</v>
      </c>
      <c r="C3767" s="178" t="s">
        <v>88</v>
      </c>
      <c r="D3767" s="178" t="s">
        <v>3576</v>
      </c>
      <c r="E3767" s="178" t="s">
        <v>3710</v>
      </c>
      <c r="F3767" s="178" t="s">
        <v>17</v>
      </c>
      <c r="G3767" s="1">
        <f>IF(ISNUMBER(Pay_Item_Search_Text),IF(ISNUMBER(IF(FIND(Pay_Item_Search_Text,B3767)=1,1, "FALSE")),MAX(G$4:$G3766)+1,IF(ISNUMBER(Pay_Item_Search_Text),0,IF(ISNUMBER(SEARCH(Pay_Item_Search_Text,H3767)),MAX(G$4:$G3766)+1,0))),IF(ISNUMBER(Pay_Item_Search_Text),0,IF(ISNUMBER(SEARCH(Pay_Item_Search_Text,H3767)),MAX(G$4:$G3766)+1,0)))</f>
        <v>3763</v>
      </c>
      <c r="H3767" s="1" t="str">
        <f>IF(Table_PayItems[[#This Row],[Description]]="_","_ Unique Item - "&amp;Table_PayItems[[#This Row],[Item]]&amp;" - $"&amp;Table_PayItems[[#This Row],[Unit]],Table_PayItems[[#This Row],[Description]]&amp;" - $"&amp;Table_PayItems[[#This Row],[Unit]])</f>
        <v>Pavt Mrkg, Ovly Cold Plastic, Ped - $Ea</v>
      </c>
      <c r="I3767" s="29" t="str">
        <f>IFERROR(VLOOKUP(ROWS($M$5:M3767),Table_PayItems[[Search Key]:[Concentrated Name]],2,FALSE),"")</f>
        <v>Pavt Mrkg, Ovly Cold Plastic, Ped - $Ea</v>
      </c>
      <c r="J3767" s="1"/>
      <c r="K3767" s="1"/>
      <c r="L3767" s="22">
        <f>IF(ISNUMBER(SEARCH(Pay_Item_Search_Text_2,M3767)),MAX($L$4:L3766)+1,0)</f>
        <v>0</v>
      </c>
      <c r="M3767" s="1" t="str">
        <f>IFERROR(VLOOKUP(ROWS($M$5:M3767),Table_PayItems[[Search Key]:[Concentrated Name]],2,FALSE),"")</f>
        <v>Pavt Mrkg, Ovly Cold Plastic, Ped - $Ea</v>
      </c>
      <c r="N3767" s="1" t="str">
        <f>IFERROR(VLOOKUP(ROWS($M$5:N3767),$L$5:$M$7000,2,FALSE),"")</f>
        <v/>
      </c>
      <c r="O3767" s="1" t="str">
        <f>IFERROR(VLOOKUP(ROWS($O$5:O3767),$K$5:$L$7000,2,FALSE),"")</f>
        <v/>
      </c>
    </row>
    <row r="3768" spans="2:15" ht="15" customHeight="1" x14ac:dyDescent="0.25">
      <c r="B3768" s="178" t="s">
        <v>11681</v>
      </c>
      <c r="C3768" s="178" t="s">
        <v>88</v>
      </c>
      <c r="D3768" s="178" t="s">
        <v>3592</v>
      </c>
      <c r="E3768" s="178" t="s">
        <v>3710</v>
      </c>
      <c r="F3768" s="178" t="s">
        <v>17</v>
      </c>
      <c r="G3768" s="1">
        <f>IF(ISNUMBER(Pay_Item_Search_Text),IF(ISNUMBER(IF(FIND(Pay_Item_Search_Text,B3768)=1,1, "FALSE")),MAX(G$4:$G3767)+1,IF(ISNUMBER(Pay_Item_Search_Text),0,IF(ISNUMBER(SEARCH(Pay_Item_Search_Text,H3768)),MAX(G$4:$G3767)+1,0))),IF(ISNUMBER(Pay_Item_Search_Text),0,IF(ISNUMBER(SEARCH(Pay_Item_Search_Text,H3768)),MAX(G$4:$G3767)+1,0)))</f>
        <v>3764</v>
      </c>
      <c r="H3768" s="1" t="str">
        <f>IF(Table_PayItems[[#This Row],[Description]]="_","_ Unique Item - "&amp;Table_PayItems[[#This Row],[Item]]&amp;" - $"&amp;Table_PayItems[[#This Row],[Unit]],Table_PayItems[[#This Row],[Description]]&amp;" - $"&amp;Table_PayItems[[#This Row],[Unit]])</f>
        <v>Pavt Mrkg, Ovly Cold Plastic, Railroad Sym - $Ea</v>
      </c>
      <c r="I3768" s="29" t="str">
        <f>IFERROR(VLOOKUP(ROWS($M$5:M3768),Table_PayItems[[Search Key]:[Concentrated Name]],2,FALSE),"")</f>
        <v>Pavt Mrkg, Ovly Cold Plastic, Railroad Sym - $Ea</v>
      </c>
      <c r="J3768" s="1"/>
      <c r="K3768" s="1"/>
      <c r="L3768" s="22">
        <f>IF(ISNUMBER(SEARCH(Pay_Item_Search_Text_2,M3768)),MAX($L$4:L3767)+1,0)</f>
        <v>0</v>
      </c>
      <c r="M3768" s="1" t="str">
        <f>IFERROR(VLOOKUP(ROWS($M$5:M3768),Table_PayItems[[Search Key]:[Concentrated Name]],2,FALSE),"")</f>
        <v>Pavt Mrkg, Ovly Cold Plastic, Railroad Sym - $Ea</v>
      </c>
      <c r="N3768" s="1" t="str">
        <f>IFERROR(VLOOKUP(ROWS($M$5:N3768),$L$5:$M$7000,2,FALSE),"")</f>
        <v/>
      </c>
      <c r="O3768" s="1" t="str">
        <f>IFERROR(VLOOKUP(ROWS($O$5:O3768),$K$5:$L$7000,2,FALSE),"")</f>
        <v/>
      </c>
    </row>
    <row r="3769" spans="2:15" ht="15" customHeight="1" x14ac:dyDescent="0.25">
      <c r="B3769" s="178" t="s">
        <v>11682</v>
      </c>
      <c r="C3769" s="178" t="s">
        <v>88</v>
      </c>
      <c r="D3769" s="178" t="s">
        <v>3593</v>
      </c>
      <c r="E3769" s="178" t="s">
        <v>3710</v>
      </c>
      <c r="F3769" s="178" t="s">
        <v>17</v>
      </c>
      <c r="G3769" s="1">
        <f>IF(ISNUMBER(Pay_Item_Search_Text),IF(ISNUMBER(IF(FIND(Pay_Item_Search_Text,B3769)=1,1, "FALSE")),MAX(G$4:$G3768)+1,IF(ISNUMBER(Pay_Item_Search_Text),0,IF(ISNUMBER(SEARCH(Pay_Item_Search_Text,H3769)),MAX(G$4:$G3768)+1,0))),IF(ISNUMBER(Pay_Item_Search_Text),0,IF(ISNUMBER(SEARCH(Pay_Item_Search_Text,H3769)),MAX(G$4:$G3768)+1,0)))</f>
        <v>3765</v>
      </c>
      <c r="H3769" s="1" t="str">
        <f>IF(Table_PayItems[[#This Row],[Description]]="_","_ Unique Item - "&amp;Table_PayItems[[#This Row],[Item]]&amp;" - $"&amp;Table_PayItems[[#This Row],[Unit]],Table_PayItems[[#This Row],[Description]]&amp;" - $"&amp;Table_PayItems[[#This Row],[Unit]])</f>
        <v>Pavt Mrkg, Ovly Cold Plastic, Rt and Lt Turn Arrow Sym - $Ea</v>
      </c>
      <c r="I3769" s="29" t="str">
        <f>IFERROR(VLOOKUP(ROWS($M$5:M3769),Table_PayItems[[Search Key]:[Concentrated Name]],2,FALSE),"")</f>
        <v>Pavt Mrkg, Ovly Cold Plastic, Rt and Lt Turn Arrow Sym - $Ea</v>
      </c>
      <c r="J3769" s="1"/>
      <c r="K3769" s="1"/>
      <c r="L3769" s="22">
        <f>IF(ISNUMBER(SEARCH(Pay_Item_Search_Text_2,M3769)),MAX($L$4:L3768)+1,0)</f>
        <v>0</v>
      </c>
      <c r="M3769" s="1" t="str">
        <f>IFERROR(VLOOKUP(ROWS($M$5:M3769),Table_PayItems[[Search Key]:[Concentrated Name]],2,FALSE),"")</f>
        <v>Pavt Mrkg, Ovly Cold Plastic, Rt and Lt Turn Arrow Sym - $Ea</v>
      </c>
      <c r="N3769" s="1" t="str">
        <f>IFERROR(VLOOKUP(ROWS($M$5:N3769),$L$5:$M$7000,2,FALSE),"")</f>
        <v/>
      </c>
      <c r="O3769" s="1" t="str">
        <f>IFERROR(VLOOKUP(ROWS($O$5:O3769),$K$5:$L$7000,2,FALSE),"")</f>
        <v/>
      </c>
    </row>
    <row r="3770" spans="2:15" ht="15" customHeight="1" x14ac:dyDescent="0.25">
      <c r="B3770" s="178" t="s">
        <v>11683</v>
      </c>
      <c r="C3770" s="178" t="s">
        <v>88</v>
      </c>
      <c r="D3770" s="178" t="s">
        <v>3594</v>
      </c>
      <c r="E3770" s="178" t="s">
        <v>3710</v>
      </c>
      <c r="F3770" s="178" t="s">
        <v>17</v>
      </c>
      <c r="G3770" s="1">
        <f>IF(ISNUMBER(Pay_Item_Search_Text),IF(ISNUMBER(IF(FIND(Pay_Item_Search_Text,B3770)=1,1, "FALSE")),MAX(G$4:$G3769)+1,IF(ISNUMBER(Pay_Item_Search_Text),0,IF(ISNUMBER(SEARCH(Pay_Item_Search_Text,H3770)),MAX(G$4:$G3769)+1,0))),IF(ISNUMBER(Pay_Item_Search_Text),0,IF(ISNUMBER(SEARCH(Pay_Item_Search_Text,H3770)),MAX(G$4:$G3769)+1,0)))</f>
        <v>3766</v>
      </c>
      <c r="H3770" s="1" t="str">
        <f>IF(Table_PayItems[[#This Row],[Description]]="_","_ Unique Item - "&amp;Table_PayItems[[#This Row],[Item]]&amp;" - $"&amp;Table_PayItems[[#This Row],[Unit]],Table_PayItems[[#This Row],[Description]]&amp;" - $"&amp;Table_PayItems[[#This Row],[Unit]])</f>
        <v>Pavt Mrkg, Ovly Cold Plastic, Rt Turn Arrow Sym - $Ea</v>
      </c>
      <c r="I3770" s="29" t="str">
        <f>IFERROR(VLOOKUP(ROWS($M$5:M3770),Table_PayItems[[Search Key]:[Concentrated Name]],2,FALSE),"")</f>
        <v>Pavt Mrkg, Ovly Cold Plastic, Rt Turn Arrow Sym - $Ea</v>
      </c>
      <c r="J3770" s="1"/>
      <c r="K3770" s="1"/>
      <c r="L3770" s="22">
        <f>IF(ISNUMBER(SEARCH(Pay_Item_Search_Text_2,M3770)),MAX($L$4:L3769)+1,0)</f>
        <v>0</v>
      </c>
      <c r="M3770" s="1" t="str">
        <f>IFERROR(VLOOKUP(ROWS($M$5:M3770),Table_PayItems[[Search Key]:[Concentrated Name]],2,FALSE),"")</f>
        <v>Pavt Mrkg, Ovly Cold Plastic, Rt Turn Arrow Sym - $Ea</v>
      </c>
      <c r="N3770" s="1" t="str">
        <f>IFERROR(VLOOKUP(ROWS($M$5:N3770),$L$5:$M$7000,2,FALSE),"")</f>
        <v/>
      </c>
      <c r="O3770" s="1" t="str">
        <f>IFERROR(VLOOKUP(ROWS($O$5:O3770),$K$5:$L$7000,2,FALSE),"")</f>
        <v/>
      </c>
    </row>
    <row r="3771" spans="2:15" ht="15" customHeight="1" x14ac:dyDescent="0.25">
      <c r="B3771" s="178" t="s">
        <v>11684</v>
      </c>
      <c r="C3771" s="178" t="s">
        <v>88</v>
      </c>
      <c r="D3771" s="178" t="s">
        <v>3595</v>
      </c>
      <c r="E3771" s="178" t="s">
        <v>3710</v>
      </c>
      <c r="F3771" s="178" t="s">
        <v>17</v>
      </c>
      <c r="G3771" s="1">
        <f>IF(ISNUMBER(Pay_Item_Search_Text),IF(ISNUMBER(IF(FIND(Pay_Item_Search_Text,B3771)=1,1, "FALSE")),MAX(G$4:$G3770)+1,IF(ISNUMBER(Pay_Item_Search_Text),0,IF(ISNUMBER(SEARCH(Pay_Item_Search_Text,H3771)),MAX(G$4:$G3770)+1,0))),IF(ISNUMBER(Pay_Item_Search_Text),0,IF(ISNUMBER(SEARCH(Pay_Item_Search_Text,H3771)),MAX(G$4:$G3770)+1,0)))</f>
        <v>3767</v>
      </c>
      <c r="H3771" s="1" t="str">
        <f>IF(Table_PayItems[[#This Row],[Description]]="_","_ Unique Item - "&amp;Table_PayItems[[#This Row],[Item]]&amp;" - $"&amp;Table_PayItems[[#This Row],[Unit]],Table_PayItems[[#This Row],[Description]]&amp;" - $"&amp;Table_PayItems[[#This Row],[Unit]])</f>
        <v>Pavt Mrkg, Ovly Cold Plastic, Rt, Thru and Lt Turn Arrow - $Ea</v>
      </c>
      <c r="I3771" s="29" t="str">
        <f>IFERROR(VLOOKUP(ROWS($M$5:M3771),Table_PayItems[[Search Key]:[Concentrated Name]],2,FALSE),"")</f>
        <v>Pavt Mrkg, Ovly Cold Plastic, Rt, Thru and Lt Turn Arrow - $Ea</v>
      </c>
      <c r="J3771" s="1"/>
      <c r="K3771" s="1"/>
      <c r="L3771" s="22">
        <f>IF(ISNUMBER(SEARCH(Pay_Item_Search_Text_2,M3771)),MAX($L$4:L3770)+1,0)</f>
        <v>0</v>
      </c>
      <c r="M3771" s="1" t="str">
        <f>IFERROR(VLOOKUP(ROWS($M$5:M3771),Table_PayItems[[Search Key]:[Concentrated Name]],2,FALSE),"")</f>
        <v>Pavt Mrkg, Ovly Cold Plastic, Rt, Thru and Lt Turn Arrow - $Ea</v>
      </c>
      <c r="N3771" s="1" t="str">
        <f>IFERROR(VLOOKUP(ROWS($M$5:N3771),$L$5:$M$7000,2,FALSE),"")</f>
        <v/>
      </c>
      <c r="O3771" s="1" t="str">
        <f>IFERROR(VLOOKUP(ROWS($O$5:O3771),$K$5:$L$7000,2,FALSE),"")</f>
        <v/>
      </c>
    </row>
    <row r="3772" spans="2:15" ht="15" customHeight="1" x14ac:dyDescent="0.25">
      <c r="B3772" s="178" t="s">
        <v>11685</v>
      </c>
      <c r="C3772" s="178" t="s">
        <v>88</v>
      </c>
      <c r="D3772" s="178" t="s">
        <v>3596</v>
      </c>
      <c r="E3772" s="178" t="s">
        <v>3710</v>
      </c>
      <c r="F3772" s="178" t="s">
        <v>17</v>
      </c>
      <c r="G3772" s="1">
        <f>IF(ISNUMBER(Pay_Item_Search_Text),IF(ISNUMBER(IF(FIND(Pay_Item_Search_Text,B3772)=1,1, "FALSE")),MAX(G$4:$G3771)+1,IF(ISNUMBER(Pay_Item_Search_Text),0,IF(ISNUMBER(SEARCH(Pay_Item_Search_Text,H3772)),MAX(G$4:$G3771)+1,0))),IF(ISNUMBER(Pay_Item_Search_Text),0,IF(ISNUMBER(SEARCH(Pay_Item_Search_Text,H3772)),MAX(G$4:$G3771)+1,0)))</f>
        <v>3768</v>
      </c>
      <c r="H3772" s="1" t="str">
        <f>IF(Table_PayItems[[#This Row],[Description]]="_","_ Unique Item - "&amp;Table_PayItems[[#This Row],[Item]]&amp;" - $"&amp;Table_PayItems[[#This Row],[Unit]],Table_PayItems[[#This Row],[Description]]&amp;" - $"&amp;Table_PayItems[[#This Row],[Unit]])</f>
        <v>Pavt Mrkg, Ovly Cold Plastic, School - $Ea</v>
      </c>
      <c r="I3772" s="29" t="str">
        <f>IFERROR(VLOOKUP(ROWS($M$5:M3772),Table_PayItems[[Search Key]:[Concentrated Name]],2,FALSE),"")</f>
        <v>Pavt Mrkg, Ovly Cold Plastic, School - $Ea</v>
      </c>
      <c r="J3772" s="1"/>
      <c r="K3772" s="1"/>
      <c r="L3772" s="22">
        <f>IF(ISNUMBER(SEARCH(Pay_Item_Search_Text_2,M3772)),MAX($L$4:L3771)+1,0)</f>
        <v>0</v>
      </c>
      <c r="M3772" s="1" t="str">
        <f>IFERROR(VLOOKUP(ROWS($M$5:M3772),Table_PayItems[[Search Key]:[Concentrated Name]],2,FALSE),"")</f>
        <v>Pavt Mrkg, Ovly Cold Plastic, School - $Ea</v>
      </c>
      <c r="N3772" s="1" t="str">
        <f>IFERROR(VLOOKUP(ROWS($M$5:N3772),$L$5:$M$7000,2,FALSE),"")</f>
        <v/>
      </c>
      <c r="O3772" s="1" t="str">
        <f>IFERROR(VLOOKUP(ROWS($O$5:O3772),$K$5:$L$7000,2,FALSE),"")</f>
        <v/>
      </c>
    </row>
    <row r="3773" spans="2:15" ht="15" customHeight="1" x14ac:dyDescent="0.25">
      <c r="B3773" s="178" t="s">
        <v>11690</v>
      </c>
      <c r="C3773" s="178" t="s">
        <v>88</v>
      </c>
      <c r="D3773" s="178" t="s">
        <v>3601</v>
      </c>
      <c r="E3773" s="178" t="s">
        <v>3710</v>
      </c>
      <c r="F3773" s="178" t="s">
        <v>17</v>
      </c>
      <c r="G3773" s="1">
        <f>IF(ISNUMBER(Pay_Item_Search_Text),IF(ISNUMBER(IF(FIND(Pay_Item_Search_Text,B3773)=1,1, "FALSE")),MAX(G$4:$G3772)+1,IF(ISNUMBER(Pay_Item_Search_Text),0,IF(ISNUMBER(SEARCH(Pay_Item_Search_Text,H3773)),MAX(G$4:$G3772)+1,0))),IF(ISNUMBER(Pay_Item_Search_Text),0,IF(ISNUMBER(SEARCH(Pay_Item_Search_Text,H3773)),MAX(G$4:$G3772)+1,0)))</f>
        <v>3769</v>
      </c>
      <c r="H3773" s="1" t="str">
        <f>IF(Table_PayItems[[#This Row],[Description]]="_","_ Unique Item - "&amp;Table_PayItems[[#This Row],[Item]]&amp;" - $"&amp;Table_PayItems[[#This Row],[Unit]],Table_PayItems[[#This Row],[Description]]&amp;" - $"&amp;Table_PayItems[[#This Row],[Unit]])</f>
        <v>Pavt Mrkg, Ovly Cold Plastic, Sharrow Symbol - $Ea</v>
      </c>
      <c r="I3773" s="29" t="str">
        <f>IFERROR(VLOOKUP(ROWS($M$5:M3773),Table_PayItems[[Search Key]:[Concentrated Name]],2,FALSE),"")</f>
        <v>Pavt Mrkg, Ovly Cold Plastic, Sharrow Symbol - $Ea</v>
      </c>
      <c r="J3773" s="1"/>
      <c r="K3773" s="1"/>
      <c r="L3773" s="22">
        <f>IF(ISNUMBER(SEARCH(Pay_Item_Search_Text_2,M3773)),MAX($L$4:L3772)+1,0)</f>
        <v>0</v>
      </c>
      <c r="M3773" s="1" t="str">
        <f>IFERROR(VLOOKUP(ROWS($M$5:M3773),Table_PayItems[[Search Key]:[Concentrated Name]],2,FALSE),"")</f>
        <v>Pavt Mrkg, Ovly Cold Plastic, Sharrow Symbol - $Ea</v>
      </c>
      <c r="N3773" s="1" t="str">
        <f>IFERROR(VLOOKUP(ROWS($M$5:N3773),$L$5:$M$7000,2,FALSE),"")</f>
        <v/>
      </c>
      <c r="O3773" s="1" t="str">
        <f>IFERROR(VLOOKUP(ROWS($O$5:O3773),$K$5:$L$7000,2,FALSE),"")</f>
        <v/>
      </c>
    </row>
    <row r="3774" spans="2:15" ht="15" customHeight="1" x14ac:dyDescent="0.25">
      <c r="B3774" s="178" t="s">
        <v>11686</v>
      </c>
      <c r="C3774" s="178" t="s">
        <v>88</v>
      </c>
      <c r="D3774" s="178" t="s">
        <v>3597</v>
      </c>
      <c r="E3774" s="178" t="s">
        <v>3710</v>
      </c>
      <c r="F3774" s="178" t="s">
        <v>17</v>
      </c>
      <c r="G3774" s="1">
        <f>IF(ISNUMBER(Pay_Item_Search_Text),IF(ISNUMBER(IF(FIND(Pay_Item_Search_Text,B3774)=1,1, "FALSE")),MAX(G$4:$G3773)+1,IF(ISNUMBER(Pay_Item_Search_Text),0,IF(ISNUMBER(SEARCH(Pay_Item_Search_Text,H3774)),MAX(G$4:$G3773)+1,0))),IF(ISNUMBER(Pay_Item_Search_Text),0,IF(ISNUMBER(SEARCH(Pay_Item_Search_Text,H3774)),MAX(G$4:$G3773)+1,0)))</f>
        <v>3770</v>
      </c>
      <c r="H3774" s="1" t="str">
        <f>IF(Table_PayItems[[#This Row],[Description]]="_","_ Unique Item - "&amp;Table_PayItems[[#This Row],[Item]]&amp;" - $"&amp;Table_PayItems[[#This Row],[Unit]],Table_PayItems[[#This Row],[Description]]&amp;" - $"&amp;Table_PayItems[[#This Row],[Unit]])</f>
        <v>Pavt Mrkg, Ovly Cold Plastic, Stop - $Ea</v>
      </c>
      <c r="I3774" s="29" t="str">
        <f>IFERROR(VLOOKUP(ROWS($M$5:M3774),Table_PayItems[[Search Key]:[Concentrated Name]],2,FALSE),"")</f>
        <v>Pavt Mrkg, Ovly Cold Plastic, Stop - $Ea</v>
      </c>
      <c r="J3774" s="1"/>
      <c r="K3774" s="1"/>
      <c r="L3774" s="22">
        <f>IF(ISNUMBER(SEARCH(Pay_Item_Search_Text_2,M3774)),MAX($L$4:L3773)+1,0)</f>
        <v>0</v>
      </c>
      <c r="M3774" s="1" t="str">
        <f>IFERROR(VLOOKUP(ROWS($M$5:M3774),Table_PayItems[[Search Key]:[Concentrated Name]],2,FALSE),"")</f>
        <v>Pavt Mrkg, Ovly Cold Plastic, Stop - $Ea</v>
      </c>
      <c r="N3774" s="1" t="str">
        <f>IFERROR(VLOOKUP(ROWS($M$5:N3774),$L$5:$M$7000,2,FALSE),"")</f>
        <v/>
      </c>
      <c r="O3774" s="1" t="str">
        <f>IFERROR(VLOOKUP(ROWS($O$5:O3774),$K$5:$L$7000,2,FALSE),"")</f>
        <v/>
      </c>
    </row>
    <row r="3775" spans="2:15" ht="15" customHeight="1" x14ac:dyDescent="0.25">
      <c r="B3775" s="178" t="s">
        <v>11694</v>
      </c>
      <c r="C3775" s="178" t="s">
        <v>88</v>
      </c>
      <c r="D3775" s="178" t="s">
        <v>3605</v>
      </c>
      <c r="E3775" s="178" t="s">
        <v>6958</v>
      </c>
      <c r="F3775" s="178" t="s">
        <v>17</v>
      </c>
      <c r="G3775" s="1">
        <f>IF(ISNUMBER(Pay_Item_Search_Text),IF(ISNUMBER(IF(FIND(Pay_Item_Search_Text,B3775)=1,1, "FALSE")),MAX(G$4:$G3774)+1,IF(ISNUMBER(Pay_Item_Search_Text),0,IF(ISNUMBER(SEARCH(Pay_Item_Search_Text,H3775)),MAX(G$4:$G3774)+1,0))),IF(ISNUMBER(Pay_Item_Search_Text),0,IF(ISNUMBER(SEARCH(Pay_Item_Search_Text,H3775)),MAX(G$4:$G3774)+1,0)))</f>
        <v>3771</v>
      </c>
      <c r="H3775" s="1" t="str">
        <f>IF(Table_PayItems[[#This Row],[Description]]="_","_ Unique Item - "&amp;Table_PayItems[[#This Row],[Item]]&amp;" - $"&amp;Table_PayItems[[#This Row],[Unit]],Table_PayItems[[#This Row],[Description]]&amp;" - $"&amp;Table_PayItems[[#This Row],[Unit]])</f>
        <v>Pavt Mrkg, Ovly Cold Plastic, Thru &amp; Lt Roundabout Arrow Sym - $Ea</v>
      </c>
      <c r="I3775" s="29" t="str">
        <f>IFERROR(VLOOKUP(ROWS($M$5:M3775),Table_PayItems[[Search Key]:[Concentrated Name]],2,FALSE),"")</f>
        <v>Pavt Mrkg, Ovly Cold Plastic, Thru &amp; Lt Roundabout Arrow Sym - $Ea</v>
      </c>
      <c r="J3775" s="1"/>
      <c r="K3775" s="1"/>
      <c r="L3775" s="22">
        <f>IF(ISNUMBER(SEARCH(Pay_Item_Search_Text_2,M3775)),MAX($L$4:L3774)+1,0)</f>
        <v>0</v>
      </c>
      <c r="M3775" s="1" t="str">
        <f>IFERROR(VLOOKUP(ROWS($M$5:M3775),Table_PayItems[[Search Key]:[Concentrated Name]],2,FALSE),"")</f>
        <v>Pavt Mrkg, Ovly Cold Plastic, Thru &amp; Lt Roundabout Arrow Sym - $Ea</v>
      </c>
      <c r="N3775" s="1" t="str">
        <f>IFERROR(VLOOKUP(ROWS($M$5:N3775),$L$5:$M$7000,2,FALSE),"")</f>
        <v/>
      </c>
      <c r="O3775" s="1" t="str">
        <f>IFERROR(VLOOKUP(ROWS($O$5:O3775),$K$5:$L$7000,2,FALSE),"")</f>
        <v/>
      </c>
    </row>
    <row r="3776" spans="2:15" ht="15" customHeight="1" x14ac:dyDescent="0.25">
      <c r="B3776" s="178" t="s">
        <v>11687</v>
      </c>
      <c r="C3776" s="178" t="s">
        <v>88</v>
      </c>
      <c r="D3776" s="178" t="s">
        <v>3598</v>
      </c>
      <c r="E3776" s="178" t="s">
        <v>3710</v>
      </c>
      <c r="F3776" s="178" t="s">
        <v>17</v>
      </c>
      <c r="G3776" s="1">
        <f>IF(ISNUMBER(Pay_Item_Search_Text),IF(ISNUMBER(IF(FIND(Pay_Item_Search_Text,B3776)=1,1, "FALSE")),MAX(G$4:$G3775)+1,IF(ISNUMBER(Pay_Item_Search_Text),0,IF(ISNUMBER(SEARCH(Pay_Item_Search_Text,H3776)),MAX(G$4:$G3775)+1,0))),IF(ISNUMBER(Pay_Item_Search_Text),0,IF(ISNUMBER(SEARCH(Pay_Item_Search_Text,H3776)),MAX(G$4:$G3775)+1,0)))</f>
        <v>3772</v>
      </c>
      <c r="H3776" s="1" t="str">
        <f>IF(Table_PayItems[[#This Row],[Description]]="_","_ Unique Item - "&amp;Table_PayItems[[#This Row],[Item]]&amp;" - $"&amp;Table_PayItems[[#This Row],[Unit]],Table_PayItems[[#This Row],[Description]]&amp;" - $"&amp;Table_PayItems[[#This Row],[Unit]])</f>
        <v>Pavt Mrkg, Ovly Cold Plastic, Thru and Lt Turn Arrow Sym - $Ea</v>
      </c>
      <c r="I3776" s="29" t="str">
        <f>IFERROR(VLOOKUP(ROWS($M$5:M3776),Table_PayItems[[Search Key]:[Concentrated Name]],2,FALSE),"")</f>
        <v>Pavt Mrkg, Ovly Cold Plastic, Thru and Lt Turn Arrow Sym - $Ea</v>
      </c>
      <c r="J3776" s="1"/>
      <c r="K3776" s="1"/>
      <c r="L3776" s="22">
        <f>IF(ISNUMBER(SEARCH(Pay_Item_Search_Text_2,M3776)),MAX($L$4:L3775)+1,0)</f>
        <v>0</v>
      </c>
      <c r="M3776" s="1" t="str">
        <f>IFERROR(VLOOKUP(ROWS($M$5:M3776),Table_PayItems[[Search Key]:[Concentrated Name]],2,FALSE),"")</f>
        <v>Pavt Mrkg, Ovly Cold Plastic, Thru and Lt Turn Arrow Sym - $Ea</v>
      </c>
      <c r="N3776" s="1" t="str">
        <f>IFERROR(VLOOKUP(ROWS($M$5:N3776),$L$5:$M$7000,2,FALSE),"")</f>
        <v/>
      </c>
      <c r="O3776" s="1" t="str">
        <f>IFERROR(VLOOKUP(ROWS($O$5:O3776),$K$5:$L$7000,2,FALSE),"")</f>
        <v/>
      </c>
    </row>
    <row r="3777" spans="2:15" ht="15" customHeight="1" x14ac:dyDescent="0.25">
      <c r="B3777" s="178" t="s">
        <v>11688</v>
      </c>
      <c r="C3777" s="178" t="s">
        <v>88</v>
      </c>
      <c r="D3777" s="178" t="s">
        <v>3599</v>
      </c>
      <c r="E3777" s="178" t="s">
        <v>3710</v>
      </c>
      <c r="F3777" s="178" t="s">
        <v>17</v>
      </c>
      <c r="G3777" s="1">
        <f>IF(ISNUMBER(Pay_Item_Search_Text),IF(ISNUMBER(IF(FIND(Pay_Item_Search_Text,B3777)=1,1, "FALSE")),MAX(G$4:$G3776)+1,IF(ISNUMBER(Pay_Item_Search_Text),0,IF(ISNUMBER(SEARCH(Pay_Item_Search_Text,H3777)),MAX(G$4:$G3776)+1,0))),IF(ISNUMBER(Pay_Item_Search_Text),0,IF(ISNUMBER(SEARCH(Pay_Item_Search_Text,H3777)),MAX(G$4:$G3776)+1,0)))</f>
        <v>3773</v>
      </c>
      <c r="H3777" s="1" t="str">
        <f>IF(Table_PayItems[[#This Row],[Description]]="_","_ Unique Item - "&amp;Table_PayItems[[#This Row],[Item]]&amp;" - $"&amp;Table_PayItems[[#This Row],[Unit]],Table_PayItems[[#This Row],[Description]]&amp;" - $"&amp;Table_PayItems[[#This Row],[Unit]])</f>
        <v>Pavt Mrkg, Ovly Cold Plastic, Thru and Rt Turn Arrow Sym - $Ea</v>
      </c>
      <c r="I3777" s="29" t="str">
        <f>IFERROR(VLOOKUP(ROWS($M$5:M3777),Table_PayItems[[Search Key]:[Concentrated Name]],2,FALSE),"")</f>
        <v>Pavt Mrkg, Ovly Cold Plastic, Thru and Rt Turn Arrow Sym - $Ea</v>
      </c>
      <c r="J3777" s="1"/>
      <c r="K3777" s="1"/>
      <c r="L3777" s="22">
        <f>IF(ISNUMBER(SEARCH(Pay_Item_Search_Text_2,M3777)),MAX($L$4:L3776)+1,0)</f>
        <v>0</v>
      </c>
      <c r="M3777" s="1" t="str">
        <f>IFERROR(VLOOKUP(ROWS($M$5:M3777),Table_PayItems[[Search Key]:[Concentrated Name]],2,FALSE),"")</f>
        <v>Pavt Mrkg, Ovly Cold Plastic, Thru and Rt Turn Arrow Sym - $Ea</v>
      </c>
      <c r="N3777" s="1" t="str">
        <f>IFERROR(VLOOKUP(ROWS($M$5:N3777),$L$5:$M$7000,2,FALSE),"")</f>
        <v/>
      </c>
      <c r="O3777" s="1" t="str">
        <f>IFERROR(VLOOKUP(ROWS($O$5:O3777),$K$5:$L$7000,2,FALSE),"")</f>
        <v/>
      </c>
    </row>
    <row r="3778" spans="2:15" ht="15" customHeight="1" x14ac:dyDescent="0.25">
      <c r="B3778" s="178" t="s">
        <v>11689</v>
      </c>
      <c r="C3778" s="178" t="s">
        <v>88</v>
      </c>
      <c r="D3778" s="178" t="s">
        <v>3600</v>
      </c>
      <c r="E3778" s="178" t="s">
        <v>3710</v>
      </c>
      <c r="F3778" s="178" t="s">
        <v>17</v>
      </c>
      <c r="G3778" s="1">
        <f>IF(ISNUMBER(Pay_Item_Search_Text),IF(ISNUMBER(IF(FIND(Pay_Item_Search_Text,B3778)=1,1, "FALSE")),MAX(G$4:$G3777)+1,IF(ISNUMBER(Pay_Item_Search_Text),0,IF(ISNUMBER(SEARCH(Pay_Item_Search_Text,H3778)),MAX(G$4:$G3777)+1,0))),IF(ISNUMBER(Pay_Item_Search_Text),0,IF(ISNUMBER(SEARCH(Pay_Item_Search_Text,H3778)),MAX(G$4:$G3777)+1,0)))</f>
        <v>3774</v>
      </c>
      <c r="H3778" s="1" t="str">
        <f>IF(Table_PayItems[[#This Row],[Description]]="_","_ Unique Item - "&amp;Table_PayItems[[#This Row],[Item]]&amp;" - $"&amp;Table_PayItems[[#This Row],[Unit]],Table_PayItems[[#This Row],[Description]]&amp;" - $"&amp;Table_PayItems[[#This Row],[Unit]])</f>
        <v>Pavt Mrkg, Ovly Cold Plastic, Thru Arrow Sym - $Ea</v>
      </c>
      <c r="I3778" s="29" t="str">
        <f>IFERROR(VLOOKUP(ROWS($M$5:M3778),Table_PayItems[[Search Key]:[Concentrated Name]],2,FALSE),"")</f>
        <v>Pavt Mrkg, Ovly Cold Plastic, Thru Arrow Sym - $Ea</v>
      </c>
      <c r="J3778" s="1"/>
      <c r="K3778" s="1"/>
      <c r="L3778" s="22">
        <f>IF(ISNUMBER(SEARCH(Pay_Item_Search_Text_2,M3778)),MAX($L$4:L3777)+1,0)</f>
        <v>0</v>
      </c>
      <c r="M3778" s="1" t="str">
        <f>IFERROR(VLOOKUP(ROWS($M$5:M3778),Table_PayItems[[Search Key]:[Concentrated Name]],2,FALSE),"")</f>
        <v>Pavt Mrkg, Ovly Cold Plastic, Thru Arrow Sym - $Ea</v>
      </c>
      <c r="N3778" s="1" t="str">
        <f>IFERROR(VLOOKUP(ROWS($M$5:N3778),$L$5:$M$7000,2,FALSE),"")</f>
        <v/>
      </c>
      <c r="O3778" s="1" t="str">
        <f>IFERROR(VLOOKUP(ROWS($O$5:O3778),$K$5:$L$7000,2,FALSE),"")</f>
        <v/>
      </c>
    </row>
    <row r="3779" spans="2:15" ht="15" customHeight="1" x14ac:dyDescent="0.25">
      <c r="B3779" s="178" t="s">
        <v>11670</v>
      </c>
      <c r="C3779" s="178" t="s">
        <v>88</v>
      </c>
      <c r="D3779" s="178" t="s">
        <v>3581</v>
      </c>
      <c r="E3779" s="178" t="s">
        <v>3710</v>
      </c>
      <c r="F3779" s="178" t="s">
        <v>17</v>
      </c>
      <c r="G3779" s="1">
        <f>IF(ISNUMBER(Pay_Item_Search_Text),IF(ISNUMBER(IF(FIND(Pay_Item_Search_Text,B3779)=1,1, "FALSE")),MAX(G$4:$G3778)+1,IF(ISNUMBER(Pay_Item_Search_Text),0,IF(ISNUMBER(SEARCH(Pay_Item_Search_Text,H3779)),MAX(G$4:$G3778)+1,0))),IF(ISNUMBER(Pay_Item_Search_Text),0,IF(ISNUMBER(SEARCH(Pay_Item_Search_Text,H3779)),MAX(G$4:$G3778)+1,0)))</f>
        <v>3775</v>
      </c>
      <c r="H3779" s="1" t="str">
        <f>IF(Table_PayItems[[#This Row],[Description]]="_","_ Unique Item - "&amp;Table_PayItems[[#This Row],[Item]]&amp;" - $"&amp;Table_PayItems[[#This Row],[Unit]],Table_PayItems[[#This Row],[Description]]&amp;" - $"&amp;Table_PayItems[[#This Row],[Unit]])</f>
        <v>Pavt Mrkg, Ovly Cold Plastic, Wrong Way Arrow Symbol - $Ea</v>
      </c>
      <c r="I3779" s="29" t="str">
        <f>IFERROR(VLOOKUP(ROWS($M$5:M3779),Table_PayItems[[Search Key]:[Concentrated Name]],2,FALSE),"")</f>
        <v>Pavt Mrkg, Ovly Cold Plastic, Wrong Way Arrow Symbol - $Ea</v>
      </c>
      <c r="J3779" s="1"/>
      <c r="K3779" s="1"/>
      <c r="L3779" s="22">
        <f>IF(ISNUMBER(SEARCH(Pay_Item_Search_Text_2,M3779)),MAX($L$4:L3778)+1,0)</f>
        <v>0</v>
      </c>
      <c r="M3779" s="1" t="str">
        <f>IFERROR(VLOOKUP(ROWS($M$5:M3779),Table_PayItems[[Search Key]:[Concentrated Name]],2,FALSE),"")</f>
        <v>Pavt Mrkg, Ovly Cold Plastic, Wrong Way Arrow Symbol - $Ea</v>
      </c>
      <c r="N3779" s="1" t="str">
        <f>IFERROR(VLOOKUP(ROWS($M$5:N3779),$L$5:$M$7000,2,FALSE),"")</f>
        <v/>
      </c>
      <c r="O3779" s="1" t="str">
        <f>IFERROR(VLOOKUP(ROWS($O$5:O3779),$K$5:$L$7000,2,FALSE),"")</f>
        <v/>
      </c>
    </row>
    <row r="3780" spans="2:15" ht="15" customHeight="1" x14ac:dyDescent="0.25">
      <c r="B3780" s="178" t="s">
        <v>11666</v>
      </c>
      <c r="C3780" s="178" t="s">
        <v>88</v>
      </c>
      <c r="D3780" s="178" t="s">
        <v>3577</v>
      </c>
      <c r="E3780" s="178" t="s">
        <v>3710</v>
      </c>
      <c r="F3780" s="178" t="s">
        <v>17</v>
      </c>
      <c r="G3780" s="1">
        <f>IF(ISNUMBER(Pay_Item_Search_Text),IF(ISNUMBER(IF(FIND(Pay_Item_Search_Text,B3780)=1,1, "FALSE")),MAX(G$4:$G3779)+1,IF(ISNUMBER(Pay_Item_Search_Text),0,IF(ISNUMBER(SEARCH(Pay_Item_Search_Text,H3780)),MAX(G$4:$G3779)+1,0))),IF(ISNUMBER(Pay_Item_Search_Text),0,IF(ISNUMBER(SEARCH(Pay_Item_Search_Text,H3780)),MAX(G$4:$G3779)+1,0)))</f>
        <v>3776</v>
      </c>
      <c r="H3780" s="1" t="str">
        <f>IF(Table_PayItems[[#This Row],[Description]]="_","_ Unique Item - "&amp;Table_PayItems[[#This Row],[Item]]&amp;" - $"&amp;Table_PayItems[[#This Row],[Unit]],Table_PayItems[[#This Row],[Description]]&amp;" - $"&amp;Table_PayItems[[#This Row],[Unit]])</f>
        <v>Pavt Mrkg, Ovly Cold Plastic, Xing - $Ea</v>
      </c>
      <c r="I3780" s="29" t="str">
        <f>IFERROR(VLOOKUP(ROWS($M$5:M3780),Table_PayItems[[Search Key]:[Concentrated Name]],2,FALSE),"")</f>
        <v>Pavt Mrkg, Ovly Cold Plastic, Xing - $Ea</v>
      </c>
      <c r="J3780" s="1"/>
      <c r="K3780" s="1"/>
      <c r="L3780" s="22">
        <f>IF(ISNUMBER(SEARCH(Pay_Item_Search_Text_2,M3780)),MAX($L$4:L3779)+1,0)</f>
        <v>0</v>
      </c>
      <c r="M3780" s="1" t="str">
        <f>IFERROR(VLOOKUP(ROWS($M$5:M3780),Table_PayItems[[Search Key]:[Concentrated Name]],2,FALSE),"")</f>
        <v>Pavt Mrkg, Ovly Cold Plastic, Xing - $Ea</v>
      </c>
      <c r="N3780" s="1" t="str">
        <f>IFERROR(VLOOKUP(ROWS($M$5:N3780),$L$5:$M$7000,2,FALSE),"")</f>
        <v/>
      </c>
      <c r="O3780" s="1" t="str">
        <f>IFERROR(VLOOKUP(ROWS($O$5:O3780),$K$5:$L$7000,2,FALSE),"")</f>
        <v/>
      </c>
    </row>
    <row r="3781" spans="2:15" ht="15" customHeight="1" x14ac:dyDescent="0.25">
      <c r="B3781" s="178" t="s">
        <v>11667</v>
      </c>
      <c r="C3781" s="178" t="s">
        <v>88</v>
      </c>
      <c r="D3781" s="178" t="s">
        <v>3578</v>
      </c>
      <c r="E3781" s="178" t="s">
        <v>3710</v>
      </c>
      <c r="F3781" s="178" t="s">
        <v>17</v>
      </c>
      <c r="G3781" s="1">
        <f>IF(ISNUMBER(Pay_Item_Search_Text),IF(ISNUMBER(IF(FIND(Pay_Item_Search_Text,B3781)=1,1, "FALSE")),MAX(G$4:$G3780)+1,IF(ISNUMBER(Pay_Item_Search_Text),0,IF(ISNUMBER(SEARCH(Pay_Item_Search_Text,H3781)),MAX(G$4:$G3780)+1,0))),IF(ISNUMBER(Pay_Item_Search_Text),0,IF(ISNUMBER(SEARCH(Pay_Item_Search_Text,H3781)),MAX(G$4:$G3780)+1,0)))</f>
        <v>3777</v>
      </c>
      <c r="H3781" s="1" t="str">
        <f>IF(Table_PayItems[[#This Row],[Description]]="_","_ Unique Item - "&amp;Table_PayItems[[#This Row],[Item]]&amp;" - $"&amp;Table_PayItems[[#This Row],[Unit]],Table_PayItems[[#This Row],[Description]]&amp;" - $"&amp;Table_PayItems[[#This Row],[Unit]])</f>
        <v>Pavt Mrkg, Ovly Cold Plastic, Yield - $Ea</v>
      </c>
      <c r="I3781" s="29" t="str">
        <f>IFERROR(VLOOKUP(ROWS($M$5:M3781),Table_PayItems[[Search Key]:[Concentrated Name]],2,FALSE),"")</f>
        <v>Pavt Mrkg, Ovly Cold Plastic, Yield - $Ea</v>
      </c>
      <c r="J3781" s="1"/>
      <c r="K3781" s="1"/>
      <c r="L3781" s="22">
        <f>IF(ISNUMBER(SEARCH(Pay_Item_Search_Text_2,M3781)),MAX($L$4:L3780)+1,0)</f>
        <v>0</v>
      </c>
      <c r="M3781" s="1" t="str">
        <f>IFERROR(VLOOKUP(ROWS($M$5:M3781),Table_PayItems[[Search Key]:[Concentrated Name]],2,FALSE),"")</f>
        <v>Pavt Mrkg, Ovly Cold Plastic, Yield - $Ea</v>
      </c>
      <c r="N3781" s="1" t="str">
        <f>IFERROR(VLOOKUP(ROWS($M$5:N3781),$L$5:$M$7000,2,FALSE),"")</f>
        <v/>
      </c>
      <c r="O3781" s="1" t="str">
        <f>IFERROR(VLOOKUP(ROWS($O$5:O3781),$K$5:$L$7000,2,FALSE),"")</f>
        <v/>
      </c>
    </row>
    <row r="3782" spans="2:15" ht="15" customHeight="1" x14ac:dyDescent="0.25">
      <c r="B3782" s="178" t="s">
        <v>11714</v>
      </c>
      <c r="C3782" s="178" t="s">
        <v>104</v>
      </c>
      <c r="D3782" s="178" t="s">
        <v>3625</v>
      </c>
      <c r="E3782" s="178" t="s">
        <v>3710</v>
      </c>
      <c r="F3782" s="178" t="s">
        <v>17</v>
      </c>
      <c r="G3782" s="1">
        <f>IF(ISNUMBER(Pay_Item_Search_Text),IF(ISNUMBER(IF(FIND(Pay_Item_Search_Text,B3782)=1,1, "FALSE")),MAX(G$4:$G3781)+1,IF(ISNUMBER(Pay_Item_Search_Text),0,IF(ISNUMBER(SEARCH(Pay_Item_Search_Text,H3782)),MAX(G$4:$G3781)+1,0))),IF(ISNUMBER(Pay_Item_Search_Text),0,IF(ISNUMBER(SEARCH(Pay_Item_Search_Text,H3782)),MAX(G$4:$G3781)+1,0)))</f>
        <v>3778</v>
      </c>
      <c r="H3782" s="1" t="str">
        <f>IF(Table_PayItems[[#This Row],[Description]]="_","_ Unique Item - "&amp;Table_PayItems[[#This Row],[Item]]&amp;" - $"&amp;Table_PayItems[[#This Row],[Unit]],Table_PayItems[[#This Row],[Description]]&amp;" - $"&amp;Table_PayItems[[#This Row],[Unit]])</f>
        <v>Pavt Mrkg, Polyurea, 12 inch Cross Hatching, White - $Ft</v>
      </c>
      <c r="I3782" s="29" t="str">
        <f>IFERROR(VLOOKUP(ROWS($M$5:M3782),Table_PayItems[[Search Key]:[Concentrated Name]],2,FALSE),"")</f>
        <v>Pavt Mrkg, Polyurea, 12 inch Cross Hatching, White - $Ft</v>
      </c>
      <c r="J3782" s="1"/>
      <c r="K3782" s="1"/>
      <c r="L3782" s="22">
        <f>IF(ISNUMBER(SEARCH(Pay_Item_Search_Text_2,M3782)),MAX($L$4:L3781)+1,0)</f>
        <v>0</v>
      </c>
      <c r="M3782" s="1" t="str">
        <f>IFERROR(VLOOKUP(ROWS($M$5:M3782),Table_PayItems[[Search Key]:[Concentrated Name]],2,FALSE),"")</f>
        <v>Pavt Mrkg, Polyurea, 12 inch Cross Hatching, White - $Ft</v>
      </c>
      <c r="N3782" s="1" t="str">
        <f>IFERROR(VLOOKUP(ROWS($M$5:N3782),$L$5:$M$7000,2,FALSE),"")</f>
        <v/>
      </c>
      <c r="O3782" s="1" t="str">
        <f>IFERROR(VLOOKUP(ROWS($O$5:O3782),$K$5:$L$7000,2,FALSE),"")</f>
        <v/>
      </c>
    </row>
    <row r="3783" spans="2:15" ht="15" customHeight="1" x14ac:dyDescent="0.25">
      <c r="B3783" s="178" t="s">
        <v>11715</v>
      </c>
      <c r="C3783" s="178" t="s">
        <v>104</v>
      </c>
      <c r="D3783" s="178" t="s">
        <v>3626</v>
      </c>
      <c r="E3783" s="178" t="s">
        <v>3710</v>
      </c>
      <c r="F3783" s="178" t="s">
        <v>17</v>
      </c>
      <c r="G3783" s="1">
        <f>IF(ISNUMBER(Pay_Item_Search_Text),IF(ISNUMBER(IF(FIND(Pay_Item_Search_Text,B3783)=1,1, "FALSE")),MAX(G$4:$G3782)+1,IF(ISNUMBER(Pay_Item_Search_Text),0,IF(ISNUMBER(SEARCH(Pay_Item_Search_Text,H3783)),MAX(G$4:$G3782)+1,0))),IF(ISNUMBER(Pay_Item_Search_Text),0,IF(ISNUMBER(SEARCH(Pay_Item_Search_Text,H3783)),MAX(G$4:$G3782)+1,0)))</f>
        <v>3779</v>
      </c>
      <c r="H3783" s="1" t="str">
        <f>IF(Table_PayItems[[#This Row],[Description]]="_","_ Unique Item - "&amp;Table_PayItems[[#This Row],[Item]]&amp;" - $"&amp;Table_PayItems[[#This Row],[Unit]],Table_PayItems[[#This Row],[Description]]&amp;" - $"&amp;Table_PayItems[[#This Row],[Unit]])</f>
        <v>Pavt Mrkg, Polyurea, 12 inch Cross Hatching, Yellow - $Ft</v>
      </c>
      <c r="I3783" s="29" t="str">
        <f>IFERROR(VLOOKUP(ROWS($M$5:M3783),Table_PayItems[[Search Key]:[Concentrated Name]],2,FALSE),"")</f>
        <v>Pavt Mrkg, Polyurea, 12 inch Cross Hatching, Yellow - $Ft</v>
      </c>
      <c r="J3783" s="1"/>
      <c r="K3783" s="1"/>
      <c r="L3783" s="22">
        <f>IF(ISNUMBER(SEARCH(Pay_Item_Search_Text_2,M3783)),MAX($L$4:L3782)+1,0)</f>
        <v>0</v>
      </c>
      <c r="M3783" s="1" t="str">
        <f>IFERROR(VLOOKUP(ROWS($M$5:M3783),Table_PayItems[[Search Key]:[Concentrated Name]],2,FALSE),"")</f>
        <v>Pavt Mrkg, Polyurea, 12 inch Cross Hatching, Yellow - $Ft</v>
      </c>
      <c r="N3783" s="1" t="str">
        <f>IFERROR(VLOOKUP(ROWS($M$5:N3783),$L$5:$M$7000,2,FALSE),"")</f>
        <v/>
      </c>
      <c r="O3783" s="1" t="str">
        <f>IFERROR(VLOOKUP(ROWS($O$5:O3783),$K$5:$L$7000,2,FALSE),"")</f>
        <v/>
      </c>
    </row>
    <row r="3784" spans="2:15" ht="15" customHeight="1" x14ac:dyDescent="0.25">
      <c r="B3784" s="178" t="s">
        <v>11716</v>
      </c>
      <c r="C3784" s="178" t="s">
        <v>104</v>
      </c>
      <c r="D3784" s="178" t="s">
        <v>3627</v>
      </c>
      <c r="E3784" s="178" t="s">
        <v>3710</v>
      </c>
      <c r="F3784" s="178" t="s">
        <v>17</v>
      </c>
      <c r="G3784" s="1">
        <f>IF(ISNUMBER(Pay_Item_Search_Text),IF(ISNUMBER(IF(FIND(Pay_Item_Search_Text,B3784)=1,1, "FALSE")),MAX(G$4:$G3783)+1,IF(ISNUMBER(Pay_Item_Search_Text),0,IF(ISNUMBER(SEARCH(Pay_Item_Search_Text,H3784)),MAX(G$4:$G3783)+1,0))),IF(ISNUMBER(Pay_Item_Search_Text),0,IF(ISNUMBER(SEARCH(Pay_Item_Search_Text,H3784)),MAX(G$4:$G3783)+1,0)))</f>
        <v>3780</v>
      </c>
      <c r="H3784" s="1" t="str">
        <f>IF(Table_PayItems[[#This Row],[Description]]="_","_ Unique Item - "&amp;Table_PayItems[[#This Row],[Item]]&amp;" - $"&amp;Table_PayItems[[#This Row],[Unit]],Table_PayItems[[#This Row],[Description]]&amp;" - $"&amp;Table_PayItems[[#This Row],[Unit]])</f>
        <v>Pavt Mrkg, Polyurea, 12 inch, Crosswalk - $Ft</v>
      </c>
      <c r="I3784" s="29" t="str">
        <f>IFERROR(VLOOKUP(ROWS($M$5:M3784),Table_PayItems[[Search Key]:[Concentrated Name]],2,FALSE),"")</f>
        <v>Pavt Mrkg, Polyurea, 12 inch, Crosswalk - $Ft</v>
      </c>
      <c r="J3784" s="1"/>
      <c r="K3784" s="1"/>
      <c r="L3784" s="22">
        <f>IF(ISNUMBER(SEARCH(Pay_Item_Search_Text_2,M3784)),MAX($L$4:L3783)+1,0)</f>
        <v>0</v>
      </c>
      <c r="M3784" s="1" t="str">
        <f>IFERROR(VLOOKUP(ROWS($M$5:M3784),Table_PayItems[[Search Key]:[Concentrated Name]],2,FALSE),"")</f>
        <v>Pavt Mrkg, Polyurea, 12 inch, Crosswalk - $Ft</v>
      </c>
      <c r="N3784" s="1" t="str">
        <f>IFERROR(VLOOKUP(ROWS($M$5:N3784),$L$5:$M$7000,2,FALSE),"")</f>
        <v/>
      </c>
      <c r="O3784" s="1" t="str">
        <f>IFERROR(VLOOKUP(ROWS($O$5:O3784),$K$5:$L$7000,2,FALSE),"")</f>
        <v/>
      </c>
    </row>
    <row r="3785" spans="2:15" ht="15" customHeight="1" x14ac:dyDescent="0.25">
      <c r="B3785" s="178" t="s">
        <v>11717</v>
      </c>
      <c r="C3785" s="178" t="s">
        <v>104</v>
      </c>
      <c r="D3785" s="178" t="s">
        <v>3628</v>
      </c>
      <c r="E3785" s="178" t="s">
        <v>3710</v>
      </c>
      <c r="F3785" s="178" t="s">
        <v>17</v>
      </c>
      <c r="G3785" s="1">
        <f>IF(ISNUMBER(Pay_Item_Search_Text),IF(ISNUMBER(IF(FIND(Pay_Item_Search_Text,B3785)=1,1, "FALSE")),MAX(G$4:$G3784)+1,IF(ISNUMBER(Pay_Item_Search_Text),0,IF(ISNUMBER(SEARCH(Pay_Item_Search_Text,H3785)),MAX(G$4:$G3784)+1,0))),IF(ISNUMBER(Pay_Item_Search_Text),0,IF(ISNUMBER(SEARCH(Pay_Item_Search_Text,H3785)),MAX(G$4:$G3784)+1,0)))</f>
        <v>3781</v>
      </c>
      <c r="H3785" s="1" t="str">
        <f>IF(Table_PayItems[[#This Row],[Description]]="_","_ Unique Item - "&amp;Table_PayItems[[#This Row],[Item]]&amp;" - $"&amp;Table_PayItems[[#This Row],[Unit]],Table_PayItems[[#This Row],[Description]]&amp;" - $"&amp;Table_PayItems[[#This Row],[Unit]])</f>
        <v>Pavt Mrkg, Polyurea, 12 inch, White - $Ft</v>
      </c>
      <c r="I3785" s="29" t="str">
        <f>IFERROR(VLOOKUP(ROWS($M$5:M3785),Table_PayItems[[Search Key]:[Concentrated Name]],2,FALSE),"")</f>
        <v>Pavt Mrkg, Polyurea, 12 inch, White - $Ft</v>
      </c>
      <c r="J3785" s="1"/>
      <c r="K3785" s="1"/>
      <c r="L3785" s="22">
        <f>IF(ISNUMBER(SEARCH(Pay_Item_Search_Text_2,M3785)),MAX($L$4:L3784)+1,0)</f>
        <v>0</v>
      </c>
      <c r="M3785" s="1" t="str">
        <f>IFERROR(VLOOKUP(ROWS($M$5:M3785),Table_PayItems[[Search Key]:[Concentrated Name]],2,FALSE),"")</f>
        <v>Pavt Mrkg, Polyurea, 12 inch, White - $Ft</v>
      </c>
      <c r="N3785" s="1" t="str">
        <f>IFERROR(VLOOKUP(ROWS($M$5:N3785),$L$5:$M$7000,2,FALSE),"")</f>
        <v/>
      </c>
      <c r="O3785" s="1" t="str">
        <f>IFERROR(VLOOKUP(ROWS($O$5:O3785),$K$5:$L$7000,2,FALSE),"")</f>
        <v/>
      </c>
    </row>
    <row r="3786" spans="2:15" ht="15" customHeight="1" x14ac:dyDescent="0.25">
      <c r="B3786" s="178" t="s">
        <v>11718</v>
      </c>
      <c r="C3786" s="178" t="s">
        <v>104</v>
      </c>
      <c r="D3786" s="178" t="s">
        <v>3629</v>
      </c>
      <c r="E3786" s="178" t="s">
        <v>3710</v>
      </c>
      <c r="F3786" s="178" t="s">
        <v>17</v>
      </c>
      <c r="G3786" s="1">
        <f>IF(ISNUMBER(Pay_Item_Search_Text),IF(ISNUMBER(IF(FIND(Pay_Item_Search_Text,B3786)=1,1, "FALSE")),MAX(G$4:$G3785)+1,IF(ISNUMBER(Pay_Item_Search_Text),0,IF(ISNUMBER(SEARCH(Pay_Item_Search_Text,H3786)),MAX(G$4:$G3785)+1,0))),IF(ISNUMBER(Pay_Item_Search_Text),0,IF(ISNUMBER(SEARCH(Pay_Item_Search_Text,H3786)),MAX(G$4:$G3785)+1,0)))</f>
        <v>3782</v>
      </c>
      <c r="H3786" s="1" t="str">
        <f>IF(Table_PayItems[[#This Row],[Description]]="_","_ Unique Item - "&amp;Table_PayItems[[#This Row],[Item]]&amp;" - $"&amp;Table_PayItems[[#This Row],[Unit]],Table_PayItems[[#This Row],[Description]]&amp;" - $"&amp;Table_PayItems[[#This Row],[Unit]])</f>
        <v>Pavt Mrkg, Polyurea, 12 inch, Yellow - $Ft</v>
      </c>
      <c r="I3786" s="29" t="str">
        <f>IFERROR(VLOOKUP(ROWS($M$5:M3786),Table_PayItems[[Search Key]:[Concentrated Name]],2,FALSE),"")</f>
        <v>Pavt Mrkg, Polyurea, 12 inch, Yellow - $Ft</v>
      </c>
      <c r="J3786" s="1"/>
      <c r="K3786" s="1"/>
      <c r="L3786" s="22">
        <f>IF(ISNUMBER(SEARCH(Pay_Item_Search_Text_2,M3786)),MAX($L$4:L3785)+1,0)</f>
        <v>0</v>
      </c>
      <c r="M3786" s="1" t="str">
        <f>IFERROR(VLOOKUP(ROWS($M$5:M3786),Table_PayItems[[Search Key]:[Concentrated Name]],2,FALSE),"")</f>
        <v>Pavt Mrkg, Polyurea, 12 inch, Yellow - $Ft</v>
      </c>
      <c r="N3786" s="1" t="str">
        <f>IFERROR(VLOOKUP(ROWS($M$5:N3786),$L$5:$M$7000,2,FALSE),"")</f>
        <v/>
      </c>
      <c r="O3786" s="1" t="str">
        <f>IFERROR(VLOOKUP(ROWS($O$5:O3786),$K$5:$L$7000,2,FALSE),"")</f>
        <v/>
      </c>
    </row>
    <row r="3787" spans="2:15" ht="15" customHeight="1" x14ac:dyDescent="0.25">
      <c r="B3787" s="178" t="s">
        <v>11719</v>
      </c>
      <c r="C3787" s="178" t="s">
        <v>104</v>
      </c>
      <c r="D3787" s="178" t="s">
        <v>3630</v>
      </c>
      <c r="E3787" s="178" t="s">
        <v>3710</v>
      </c>
      <c r="F3787" s="178" t="s">
        <v>17</v>
      </c>
      <c r="G3787" s="1">
        <f>IF(ISNUMBER(Pay_Item_Search_Text),IF(ISNUMBER(IF(FIND(Pay_Item_Search_Text,B3787)=1,1, "FALSE")),MAX(G$4:$G3786)+1,IF(ISNUMBER(Pay_Item_Search_Text),0,IF(ISNUMBER(SEARCH(Pay_Item_Search_Text,H3787)),MAX(G$4:$G3786)+1,0))),IF(ISNUMBER(Pay_Item_Search_Text),0,IF(ISNUMBER(SEARCH(Pay_Item_Search_Text,H3787)),MAX(G$4:$G3786)+1,0)))</f>
        <v>3783</v>
      </c>
      <c r="H3787" s="1" t="str">
        <f>IF(Table_PayItems[[#This Row],[Description]]="_","_ Unique Item - "&amp;Table_PayItems[[#This Row],[Item]]&amp;" - $"&amp;Table_PayItems[[#This Row],[Unit]],Table_PayItems[[#This Row],[Description]]&amp;" - $"&amp;Table_PayItems[[#This Row],[Unit]])</f>
        <v>Pavt Mrkg, Polyurea, 18 inch, Stop Bar - $Ft</v>
      </c>
      <c r="I3787" s="29" t="str">
        <f>IFERROR(VLOOKUP(ROWS($M$5:M3787),Table_PayItems[[Search Key]:[Concentrated Name]],2,FALSE),"")</f>
        <v>Pavt Mrkg, Polyurea, 18 inch, Stop Bar - $Ft</v>
      </c>
      <c r="J3787" s="1"/>
      <c r="K3787" s="1"/>
      <c r="L3787" s="22">
        <f>IF(ISNUMBER(SEARCH(Pay_Item_Search_Text_2,M3787)),MAX($L$4:L3786)+1,0)</f>
        <v>0</v>
      </c>
      <c r="M3787" s="1" t="str">
        <f>IFERROR(VLOOKUP(ROWS($M$5:M3787),Table_PayItems[[Search Key]:[Concentrated Name]],2,FALSE),"")</f>
        <v>Pavt Mrkg, Polyurea, 18 inch, Stop Bar - $Ft</v>
      </c>
      <c r="N3787" s="1" t="str">
        <f>IFERROR(VLOOKUP(ROWS($M$5:N3787),$L$5:$M$7000,2,FALSE),"")</f>
        <v/>
      </c>
      <c r="O3787" s="1" t="str">
        <f>IFERROR(VLOOKUP(ROWS($O$5:O3787),$K$5:$L$7000,2,FALSE),"")</f>
        <v/>
      </c>
    </row>
    <row r="3788" spans="2:15" ht="15" customHeight="1" x14ac:dyDescent="0.25">
      <c r="B3788" s="178" t="s">
        <v>11720</v>
      </c>
      <c r="C3788" s="178" t="s">
        <v>104</v>
      </c>
      <c r="D3788" s="178" t="s">
        <v>3631</v>
      </c>
      <c r="E3788" s="178" t="s">
        <v>3710</v>
      </c>
      <c r="F3788" s="178" t="s">
        <v>17</v>
      </c>
      <c r="G3788" s="1">
        <f>IF(ISNUMBER(Pay_Item_Search_Text),IF(ISNUMBER(IF(FIND(Pay_Item_Search_Text,B3788)=1,1, "FALSE")),MAX(G$4:$G3787)+1,IF(ISNUMBER(Pay_Item_Search_Text),0,IF(ISNUMBER(SEARCH(Pay_Item_Search_Text,H3788)),MAX(G$4:$G3787)+1,0))),IF(ISNUMBER(Pay_Item_Search_Text),0,IF(ISNUMBER(SEARCH(Pay_Item_Search_Text,H3788)),MAX(G$4:$G3787)+1,0)))</f>
        <v>3784</v>
      </c>
      <c r="H3788" s="1" t="str">
        <f>IF(Table_PayItems[[#This Row],[Description]]="_","_ Unique Item - "&amp;Table_PayItems[[#This Row],[Item]]&amp;" - $"&amp;Table_PayItems[[#This Row],[Unit]],Table_PayItems[[#This Row],[Description]]&amp;" - $"&amp;Table_PayItems[[#This Row],[Unit]])</f>
        <v>Pavt Mrkg, Polyurea, 24 inch, Stop Bar - $Ft</v>
      </c>
      <c r="I3788" s="29" t="str">
        <f>IFERROR(VLOOKUP(ROWS($M$5:M3788),Table_PayItems[[Search Key]:[Concentrated Name]],2,FALSE),"")</f>
        <v>Pavt Mrkg, Polyurea, 24 inch, Stop Bar - $Ft</v>
      </c>
      <c r="J3788" s="1"/>
      <c r="K3788" s="1"/>
      <c r="L3788" s="22">
        <f>IF(ISNUMBER(SEARCH(Pay_Item_Search_Text_2,M3788)),MAX($L$4:L3787)+1,0)</f>
        <v>0</v>
      </c>
      <c r="M3788" s="1" t="str">
        <f>IFERROR(VLOOKUP(ROWS($M$5:M3788),Table_PayItems[[Search Key]:[Concentrated Name]],2,FALSE),"")</f>
        <v>Pavt Mrkg, Polyurea, 24 inch, Stop Bar - $Ft</v>
      </c>
      <c r="N3788" s="1" t="str">
        <f>IFERROR(VLOOKUP(ROWS($M$5:N3788),$L$5:$M$7000,2,FALSE),"")</f>
        <v/>
      </c>
      <c r="O3788" s="1" t="str">
        <f>IFERROR(VLOOKUP(ROWS($O$5:O3788),$K$5:$L$7000,2,FALSE),"")</f>
        <v/>
      </c>
    </row>
    <row r="3789" spans="2:15" ht="15" customHeight="1" x14ac:dyDescent="0.25">
      <c r="B3789" s="178" t="s">
        <v>11696</v>
      </c>
      <c r="C3789" s="178" t="s">
        <v>104</v>
      </c>
      <c r="D3789" s="178" t="s">
        <v>3607</v>
      </c>
      <c r="E3789" s="178" t="s">
        <v>3710</v>
      </c>
      <c r="F3789" s="178" t="s">
        <v>17</v>
      </c>
      <c r="G3789" s="1">
        <f>IF(ISNUMBER(Pay_Item_Search_Text),IF(ISNUMBER(IF(FIND(Pay_Item_Search_Text,B3789)=1,1, "FALSE")),MAX(G$4:$G3788)+1,IF(ISNUMBER(Pay_Item_Search_Text),0,IF(ISNUMBER(SEARCH(Pay_Item_Search_Text,H3789)),MAX(G$4:$G3788)+1,0))),IF(ISNUMBER(Pay_Item_Search_Text),0,IF(ISNUMBER(SEARCH(Pay_Item_Search_Text,H3789)),MAX(G$4:$G3788)+1,0)))</f>
        <v>3785</v>
      </c>
      <c r="H3789" s="1" t="str">
        <f>IF(Table_PayItems[[#This Row],[Description]]="_","_ Unique Item - "&amp;Table_PayItems[[#This Row],[Item]]&amp;" - $"&amp;Table_PayItems[[#This Row],[Unit]],Table_PayItems[[#This Row],[Description]]&amp;" - $"&amp;Table_PayItems[[#This Row],[Unit]])</f>
        <v>Pavt Mrkg, Polyurea, 3 inch, White - $Ft</v>
      </c>
      <c r="I3789" s="29" t="str">
        <f>IFERROR(VLOOKUP(ROWS($M$5:M3789),Table_PayItems[[Search Key]:[Concentrated Name]],2,FALSE),"")</f>
        <v>Pavt Mrkg, Polyurea, 3 inch, White - $Ft</v>
      </c>
      <c r="J3789" s="1"/>
      <c r="K3789" s="1"/>
      <c r="L3789" s="22">
        <f>IF(ISNUMBER(SEARCH(Pay_Item_Search_Text_2,M3789)),MAX($L$4:L3788)+1,0)</f>
        <v>0</v>
      </c>
      <c r="M3789" s="1" t="str">
        <f>IFERROR(VLOOKUP(ROWS($M$5:M3789),Table_PayItems[[Search Key]:[Concentrated Name]],2,FALSE),"")</f>
        <v>Pavt Mrkg, Polyurea, 3 inch, White - $Ft</v>
      </c>
      <c r="N3789" s="1" t="str">
        <f>IFERROR(VLOOKUP(ROWS($M$5:N3789),$L$5:$M$7000,2,FALSE),"")</f>
        <v/>
      </c>
      <c r="O3789" s="1" t="str">
        <f>IFERROR(VLOOKUP(ROWS($O$5:O3789),$K$5:$L$7000,2,FALSE),"")</f>
        <v/>
      </c>
    </row>
    <row r="3790" spans="2:15" ht="15" customHeight="1" x14ac:dyDescent="0.25">
      <c r="B3790" s="178" t="s">
        <v>11697</v>
      </c>
      <c r="C3790" s="178" t="s">
        <v>104</v>
      </c>
      <c r="D3790" s="178" t="s">
        <v>3608</v>
      </c>
      <c r="E3790" s="178" t="s">
        <v>3710</v>
      </c>
      <c r="F3790" s="178" t="s">
        <v>17</v>
      </c>
      <c r="G3790" s="1">
        <f>IF(ISNUMBER(Pay_Item_Search_Text),IF(ISNUMBER(IF(FIND(Pay_Item_Search_Text,B3790)=1,1, "FALSE")),MAX(G$4:$G3789)+1,IF(ISNUMBER(Pay_Item_Search_Text),0,IF(ISNUMBER(SEARCH(Pay_Item_Search_Text,H3790)),MAX(G$4:$G3789)+1,0))),IF(ISNUMBER(Pay_Item_Search_Text),0,IF(ISNUMBER(SEARCH(Pay_Item_Search_Text,H3790)),MAX(G$4:$G3789)+1,0)))</f>
        <v>3786</v>
      </c>
      <c r="H3790" s="1" t="str">
        <f>IF(Table_PayItems[[#This Row],[Description]]="_","_ Unique Item - "&amp;Table_PayItems[[#This Row],[Item]]&amp;" - $"&amp;Table_PayItems[[#This Row],[Unit]],Table_PayItems[[#This Row],[Description]]&amp;" - $"&amp;Table_PayItems[[#This Row],[Unit]])</f>
        <v>Pavt Mrkg, Polyurea, 3 inch, Yellow - $Ft</v>
      </c>
      <c r="I3790" s="29" t="str">
        <f>IFERROR(VLOOKUP(ROWS($M$5:M3790),Table_PayItems[[Search Key]:[Concentrated Name]],2,FALSE),"")</f>
        <v>Pavt Mrkg, Polyurea, 3 inch, Yellow - $Ft</v>
      </c>
      <c r="J3790" s="1"/>
      <c r="K3790" s="1"/>
      <c r="L3790" s="22">
        <f>IF(ISNUMBER(SEARCH(Pay_Item_Search_Text_2,M3790)),MAX($L$4:L3789)+1,0)</f>
        <v>0</v>
      </c>
      <c r="M3790" s="1" t="str">
        <f>IFERROR(VLOOKUP(ROWS($M$5:M3790),Table_PayItems[[Search Key]:[Concentrated Name]],2,FALSE),"")</f>
        <v>Pavt Mrkg, Polyurea, 3 inch, Yellow - $Ft</v>
      </c>
      <c r="N3790" s="1" t="str">
        <f>IFERROR(VLOOKUP(ROWS($M$5:N3790),$L$5:$M$7000,2,FALSE),"")</f>
        <v/>
      </c>
      <c r="O3790" s="1" t="str">
        <f>IFERROR(VLOOKUP(ROWS($O$5:O3790),$K$5:$L$7000,2,FALSE),"")</f>
        <v/>
      </c>
    </row>
    <row r="3791" spans="2:15" ht="15" customHeight="1" x14ac:dyDescent="0.25">
      <c r="B3791" s="178" t="s">
        <v>11765</v>
      </c>
      <c r="C3791" s="178" t="s">
        <v>104</v>
      </c>
      <c r="D3791" s="178" t="s">
        <v>3675</v>
      </c>
      <c r="E3791" s="178" t="s">
        <v>6957</v>
      </c>
      <c r="F3791" s="178" t="s">
        <v>17</v>
      </c>
      <c r="G3791" s="1">
        <f>IF(ISNUMBER(Pay_Item_Search_Text),IF(ISNUMBER(IF(FIND(Pay_Item_Search_Text,B3791)=1,1, "FALSE")),MAX(G$4:$G3790)+1,IF(ISNUMBER(Pay_Item_Search_Text),0,IF(ISNUMBER(SEARCH(Pay_Item_Search_Text,H3791)),MAX(G$4:$G3790)+1,0))),IF(ISNUMBER(Pay_Item_Search_Text),0,IF(ISNUMBER(SEARCH(Pay_Item_Search_Text,H3791)),MAX(G$4:$G3790)+1,0)))</f>
        <v>3787</v>
      </c>
      <c r="H3791" s="1" t="str">
        <f>IF(Table_PayItems[[#This Row],[Description]]="_","_ Unique Item - "&amp;Table_PayItems[[#This Row],[Item]]&amp;" - $"&amp;Table_PayItems[[#This Row],[Unit]],Table_PayItems[[#This Row],[Description]]&amp;" - $"&amp;Table_PayItems[[#This Row],[Unit]])</f>
        <v>Pavt Mrkg, Polyurea, 4 inch, Turning Guide Line, White - $Ft</v>
      </c>
      <c r="I3791" s="29" t="str">
        <f>IFERROR(VLOOKUP(ROWS($M$5:M3791),Table_PayItems[[Search Key]:[Concentrated Name]],2,FALSE),"")</f>
        <v>Pavt Mrkg, Polyurea, 4 inch, Turning Guide Line, White - $Ft</v>
      </c>
      <c r="J3791" s="1"/>
      <c r="K3791" s="1"/>
      <c r="L3791" s="22">
        <f>IF(ISNUMBER(SEARCH(Pay_Item_Search_Text_2,M3791)),MAX($L$4:L3790)+1,0)</f>
        <v>0</v>
      </c>
      <c r="M3791" s="1" t="str">
        <f>IFERROR(VLOOKUP(ROWS($M$5:M3791),Table_PayItems[[Search Key]:[Concentrated Name]],2,FALSE),"")</f>
        <v>Pavt Mrkg, Polyurea, 4 inch, Turning Guide Line, White - $Ft</v>
      </c>
      <c r="N3791" s="1" t="str">
        <f>IFERROR(VLOOKUP(ROWS($M$5:N3791),$L$5:$M$7000,2,FALSE),"")</f>
        <v/>
      </c>
      <c r="O3791" s="1" t="str">
        <f>IFERROR(VLOOKUP(ROWS($O$5:O3791),$K$5:$L$7000,2,FALSE),"")</f>
        <v/>
      </c>
    </row>
    <row r="3792" spans="2:15" ht="15" customHeight="1" x14ac:dyDescent="0.25">
      <c r="B3792" s="178" t="s">
        <v>11764</v>
      </c>
      <c r="C3792" s="178" t="s">
        <v>104</v>
      </c>
      <c r="D3792" s="178" t="s">
        <v>3674</v>
      </c>
      <c r="E3792" s="178" t="s">
        <v>6957</v>
      </c>
      <c r="F3792" s="178" t="s">
        <v>17</v>
      </c>
      <c r="G3792" s="1">
        <f>IF(ISNUMBER(Pay_Item_Search_Text),IF(ISNUMBER(IF(FIND(Pay_Item_Search_Text,B3792)=1,1, "FALSE")),MAX(G$4:$G3791)+1,IF(ISNUMBER(Pay_Item_Search_Text),0,IF(ISNUMBER(SEARCH(Pay_Item_Search_Text,H3792)),MAX(G$4:$G3791)+1,0))),IF(ISNUMBER(Pay_Item_Search_Text),0,IF(ISNUMBER(SEARCH(Pay_Item_Search_Text,H3792)),MAX(G$4:$G3791)+1,0)))</f>
        <v>3788</v>
      </c>
      <c r="H3792" s="1" t="str">
        <f>IF(Table_PayItems[[#This Row],[Description]]="_","_ Unique Item - "&amp;Table_PayItems[[#This Row],[Item]]&amp;" - $"&amp;Table_PayItems[[#This Row],[Unit]],Table_PayItems[[#This Row],[Description]]&amp;" - $"&amp;Table_PayItems[[#This Row],[Unit]])</f>
        <v>Pavt Mrkg, Polyurea, 4 inch, Turning Guide Line, Yellow - $Ft</v>
      </c>
      <c r="I3792" s="29" t="str">
        <f>IFERROR(VLOOKUP(ROWS($M$5:M3792),Table_PayItems[[Search Key]:[Concentrated Name]],2,FALSE),"")</f>
        <v>Pavt Mrkg, Polyurea, 4 inch, Turning Guide Line, Yellow - $Ft</v>
      </c>
      <c r="J3792" s="1"/>
      <c r="K3792" s="1"/>
      <c r="L3792" s="22">
        <f>IF(ISNUMBER(SEARCH(Pay_Item_Search_Text_2,M3792)),MAX($L$4:L3791)+1,0)</f>
        <v>0</v>
      </c>
      <c r="M3792" s="1" t="str">
        <f>IFERROR(VLOOKUP(ROWS($M$5:M3792),Table_PayItems[[Search Key]:[Concentrated Name]],2,FALSE),"")</f>
        <v>Pavt Mrkg, Polyurea, 4 inch, Turning Guide Line, Yellow - $Ft</v>
      </c>
      <c r="N3792" s="1" t="str">
        <f>IFERROR(VLOOKUP(ROWS($M$5:N3792),$L$5:$M$7000,2,FALSE),"")</f>
        <v/>
      </c>
      <c r="O3792" s="1" t="str">
        <f>IFERROR(VLOOKUP(ROWS($O$5:O3792),$K$5:$L$7000,2,FALSE),"")</f>
        <v/>
      </c>
    </row>
    <row r="3793" spans="2:15" ht="15" customHeight="1" x14ac:dyDescent="0.25">
      <c r="B3793" s="178" t="s">
        <v>11698</v>
      </c>
      <c r="C3793" s="178" t="s">
        <v>104</v>
      </c>
      <c r="D3793" s="178" t="s">
        <v>3609</v>
      </c>
      <c r="E3793" s="178" t="s">
        <v>3710</v>
      </c>
      <c r="F3793" s="178" t="s">
        <v>17</v>
      </c>
      <c r="G3793" s="1">
        <f>IF(ISNUMBER(Pay_Item_Search_Text),IF(ISNUMBER(IF(FIND(Pay_Item_Search_Text,B3793)=1,1, "FALSE")),MAX(G$4:$G3792)+1,IF(ISNUMBER(Pay_Item_Search_Text),0,IF(ISNUMBER(SEARCH(Pay_Item_Search_Text,H3793)),MAX(G$4:$G3792)+1,0))),IF(ISNUMBER(Pay_Item_Search_Text),0,IF(ISNUMBER(SEARCH(Pay_Item_Search_Text,H3793)),MAX(G$4:$G3792)+1,0)))</f>
        <v>3789</v>
      </c>
      <c r="H3793" s="1" t="str">
        <f>IF(Table_PayItems[[#This Row],[Description]]="_","_ Unique Item - "&amp;Table_PayItems[[#This Row],[Item]]&amp;" - $"&amp;Table_PayItems[[#This Row],[Unit]],Table_PayItems[[#This Row],[Description]]&amp;" - $"&amp;Table_PayItems[[#This Row],[Unit]])</f>
        <v>Pavt Mrkg, Polyurea, 4 inch, White - $Ft</v>
      </c>
      <c r="I3793" s="29" t="str">
        <f>IFERROR(VLOOKUP(ROWS($M$5:M3793),Table_PayItems[[Search Key]:[Concentrated Name]],2,FALSE),"")</f>
        <v>Pavt Mrkg, Polyurea, 4 inch, White - $Ft</v>
      </c>
      <c r="J3793" s="1"/>
      <c r="K3793" s="1"/>
      <c r="L3793" s="22">
        <f>IF(ISNUMBER(SEARCH(Pay_Item_Search_Text_2,M3793)),MAX($L$4:L3792)+1,0)</f>
        <v>0</v>
      </c>
      <c r="M3793" s="1" t="str">
        <f>IFERROR(VLOOKUP(ROWS($M$5:M3793),Table_PayItems[[Search Key]:[Concentrated Name]],2,FALSE),"")</f>
        <v>Pavt Mrkg, Polyurea, 4 inch, White - $Ft</v>
      </c>
      <c r="N3793" s="1" t="str">
        <f>IFERROR(VLOOKUP(ROWS($M$5:N3793),$L$5:$M$7000,2,FALSE),"")</f>
        <v/>
      </c>
      <c r="O3793" s="1" t="str">
        <f>IFERROR(VLOOKUP(ROWS($O$5:O3793),$K$5:$L$7000,2,FALSE),"")</f>
        <v/>
      </c>
    </row>
    <row r="3794" spans="2:15" ht="15" customHeight="1" x14ac:dyDescent="0.25">
      <c r="B3794" s="178" t="s">
        <v>11699</v>
      </c>
      <c r="C3794" s="178" t="s">
        <v>104</v>
      </c>
      <c r="D3794" s="178" t="s">
        <v>3610</v>
      </c>
      <c r="E3794" s="178" t="s">
        <v>3710</v>
      </c>
      <c r="F3794" s="178" t="s">
        <v>17</v>
      </c>
      <c r="G3794" s="1">
        <f>IF(ISNUMBER(Pay_Item_Search_Text),IF(ISNUMBER(IF(FIND(Pay_Item_Search_Text,B3794)=1,1, "FALSE")),MAX(G$4:$G3793)+1,IF(ISNUMBER(Pay_Item_Search_Text),0,IF(ISNUMBER(SEARCH(Pay_Item_Search_Text,H3794)),MAX(G$4:$G3793)+1,0))),IF(ISNUMBER(Pay_Item_Search_Text),0,IF(ISNUMBER(SEARCH(Pay_Item_Search_Text,H3794)),MAX(G$4:$G3793)+1,0)))</f>
        <v>3790</v>
      </c>
      <c r="H3794" s="1" t="str">
        <f>IF(Table_PayItems[[#This Row],[Description]]="_","_ Unique Item - "&amp;Table_PayItems[[#This Row],[Item]]&amp;" - $"&amp;Table_PayItems[[#This Row],[Unit]],Table_PayItems[[#This Row],[Description]]&amp;" - $"&amp;Table_PayItems[[#This Row],[Unit]])</f>
        <v>Pavt Mrkg, Polyurea, 4 inch, Yellow - $Ft</v>
      </c>
      <c r="I3794" s="29" t="str">
        <f>IFERROR(VLOOKUP(ROWS($M$5:M3794),Table_PayItems[[Search Key]:[Concentrated Name]],2,FALSE),"")</f>
        <v>Pavt Mrkg, Polyurea, 4 inch, Yellow - $Ft</v>
      </c>
      <c r="J3794" s="1"/>
      <c r="K3794" s="1"/>
      <c r="L3794" s="22">
        <f>IF(ISNUMBER(SEARCH(Pay_Item_Search_Text_2,M3794)),MAX($L$4:L3793)+1,0)</f>
        <v>0</v>
      </c>
      <c r="M3794" s="1" t="str">
        <f>IFERROR(VLOOKUP(ROWS($M$5:M3794),Table_PayItems[[Search Key]:[Concentrated Name]],2,FALSE),"")</f>
        <v>Pavt Mrkg, Polyurea, 4 inch, Yellow - $Ft</v>
      </c>
      <c r="N3794" s="1" t="str">
        <f>IFERROR(VLOOKUP(ROWS($M$5:N3794),$L$5:$M$7000,2,FALSE),"")</f>
        <v/>
      </c>
      <c r="O3794" s="1" t="str">
        <f>IFERROR(VLOOKUP(ROWS($O$5:O3794),$K$5:$L$7000,2,FALSE),"")</f>
        <v/>
      </c>
    </row>
    <row r="3795" spans="2:15" ht="15" customHeight="1" x14ac:dyDescent="0.25">
      <c r="B3795" s="178" t="s">
        <v>11700</v>
      </c>
      <c r="C3795" s="178" t="s">
        <v>104</v>
      </c>
      <c r="D3795" s="178" t="s">
        <v>3611</v>
      </c>
      <c r="E3795" s="178" t="s">
        <v>3710</v>
      </c>
      <c r="F3795" s="178" t="s">
        <v>17</v>
      </c>
      <c r="G3795" s="1">
        <f>IF(ISNUMBER(Pay_Item_Search_Text),IF(ISNUMBER(IF(FIND(Pay_Item_Search_Text,B3795)=1,1, "FALSE")),MAX(G$4:$G3794)+1,IF(ISNUMBER(Pay_Item_Search_Text),0,IF(ISNUMBER(SEARCH(Pay_Item_Search_Text,H3795)),MAX(G$4:$G3794)+1,0))),IF(ISNUMBER(Pay_Item_Search_Text),0,IF(ISNUMBER(SEARCH(Pay_Item_Search_Text,H3795)),MAX(G$4:$G3794)+1,0)))</f>
        <v>3791</v>
      </c>
      <c r="H3795" s="1" t="str">
        <f>IF(Table_PayItems[[#This Row],[Description]]="_","_ Unique Item - "&amp;Table_PayItems[[#This Row],[Item]]&amp;" - $"&amp;Table_PayItems[[#This Row],[Unit]],Table_PayItems[[#This Row],[Description]]&amp;" - $"&amp;Table_PayItems[[#This Row],[Unit]])</f>
        <v>Pavt Mrkg, Polyurea, 6 inch, Crosswalk - $Ft</v>
      </c>
      <c r="I3795" s="29" t="str">
        <f>IFERROR(VLOOKUP(ROWS($M$5:M3795),Table_PayItems[[Search Key]:[Concentrated Name]],2,FALSE),"")</f>
        <v>Pavt Mrkg, Polyurea, 6 inch, Crosswalk - $Ft</v>
      </c>
      <c r="J3795" s="1"/>
      <c r="K3795" s="1"/>
      <c r="L3795" s="22">
        <f>IF(ISNUMBER(SEARCH(Pay_Item_Search_Text_2,M3795)),MAX($L$4:L3794)+1,0)</f>
        <v>0</v>
      </c>
      <c r="M3795" s="1" t="str">
        <f>IFERROR(VLOOKUP(ROWS($M$5:M3795),Table_PayItems[[Search Key]:[Concentrated Name]],2,FALSE),"")</f>
        <v>Pavt Mrkg, Polyurea, 6 inch, Crosswalk - $Ft</v>
      </c>
      <c r="N3795" s="1" t="str">
        <f>IFERROR(VLOOKUP(ROWS($M$5:N3795),$L$5:$M$7000,2,FALSE),"")</f>
        <v/>
      </c>
      <c r="O3795" s="1" t="str">
        <f>IFERROR(VLOOKUP(ROWS($O$5:O3795),$K$5:$L$7000,2,FALSE),"")</f>
        <v/>
      </c>
    </row>
    <row r="3796" spans="2:15" ht="15" customHeight="1" x14ac:dyDescent="0.25">
      <c r="B3796" s="178" t="s">
        <v>11766</v>
      </c>
      <c r="C3796" s="178" t="s">
        <v>104</v>
      </c>
      <c r="D3796" s="178" t="s">
        <v>3676</v>
      </c>
      <c r="E3796" s="178" t="s">
        <v>6957</v>
      </c>
      <c r="F3796" s="178" t="s">
        <v>17</v>
      </c>
      <c r="G3796" s="1">
        <f>IF(ISNUMBER(Pay_Item_Search_Text),IF(ISNUMBER(IF(FIND(Pay_Item_Search_Text,B3796)=1,1, "FALSE")),MAX(G$4:$G3795)+1,IF(ISNUMBER(Pay_Item_Search_Text),0,IF(ISNUMBER(SEARCH(Pay_Item_Search_Text,H3796)),MAX(G$4:$G3795)+1,0))),IF(ISNUMBER(Pay_Item_Search_Text),0,IF(ISNUMBER(SEARCH(Pay_Item_Search_Text,H3796)),MAX(G$4:$G3795)+1,0)))</f>
        <v>3792</v>
      </c>
      <c r="H3796" s="1" t="str">
        <f>IF(Table_PayItems[[#This Row],[Description]]="_","_ Unique Item - "&amp;Table_PayItems[[#This Row],[Item]]&amp;" - $"&amp;Table_PayItems[[#This Row],[Unit]],Table_PayItems[[#This Row],[Description]]&amp;" - $"&amp;Table_PayItems[[#This Row],[Unit]])</f>
        <v>Pavt Mrkg, Polyurea, 6 inch, Turning Guide Line, White - $Ft</v>
      </c>
      <c r="I3796" s="29" t="str">
        <f>IFERROR(VLOOKUP(ROWS($M$5:M3796),Table_PayItems[[Search Key]:[Concentrated Name]],2,FALSE),"")</f>
        <v>Pavt Mrkg, Polyurea, 6 inch, Turning Guide Line, White - $Ft</v>
      </c>
      <c r="J3796" s="1"/>
      <c r="K3796" s="1"/>
      <c r="L3796" s="22">
        <f>IF(ISNUMBER(SEARCH(Pay_Item_Search_Text_2,M3796)),MAX($L$4:L3795)+1,0)</f>
        <v>0</v>
      </c>
      <c r="M3796" s="1" t="str">
        <f>IFERROR(VLOOKUP(ROWS($M$5:M3796),Table_PayItems[[Search Key]:[Concentrated Name]],2,FALSE),"")</f>
        <v>Pavt Mrkg, Polyurea, 6 inch, Turning Guide Line, White - $Ft</v>
      </c>
      <c r="N3796" s="1" t="str">
        <f>IFERROR(VLOOKUP(ROWS($M$5:N3796),$L$5:$M$7000,2,FALSE),"")</f>
        <v/>
      </c>
      <c r="O3796" s="1" t="str">
        <f>IFERROR(VLOOKUP(ROWS($O$5:O3796),$K$5:$L$7000,2,FALSE),"")</f>
        <v/>
      </c>
    </row>
    <row r="3797" spans="2:15" ht="15" customHeight="1" x14ac:dyDescent="0.25">
      <c r="B3797" s="178" t="s">
        <v>11695</v>
      </c>
      <c r="C3797" s="178" t="s">
        <v>104</v>
      </c>
      <c r="D3797" s="178" t="s">
        <v>3606</v>
      </c>
      <c r="E3797" s="178" t="s">
        <v>6957</v>
      </c>
      <c r="F3797" s="178" t="s">
        <v>17</v>
      </c>
      <c r="G3797" s="1">
        <f>IF(ISNUMBER(Pay_Item_Search_Text),IF(ISNUMBER(IF(FIND(Pay_Item_Search_Text,B3797)=1,1, "FALSE")),MAX(G$4:$G3796)+1,IF(ISNUMBER(Pay_Item_Search_Text),0,IF(ISNUMBER(SEARCH(Pay_Item_Search_Text,H3797)),MAX(G$4:$G3796)+1,0))),IF(ISNUMBER(Pay_Item_Search_Text),0,IF(ISNUMBER(SEARCH(Pay_Item_Search_Text,H3797)),MAX(G$4:$G3796)+1,0)))</f>
        <v>3793</v>
      </c>
      <c r="H3797" s="1" t="str">
        <f>IF(Table_PayItems[[#This Row],[Description]]="_","_ Unique Item - "&amp;Table_PayItems[[#This Row],[Item]]&amp;" - $"&amp;Table_PayItems[[#This Row],[Unit]],Table_PayItems[[#This Row],[Description]]&amp;" - $"&amp;Table_PayItems[[#This Row],[Unit]])</f>
        <v>Pavt Mrkg, Polyurea, 6 inch, Turning Guide Line, Yellow - $Ft</v>
      </c>
      <c r="I3797" s="29" t="str">
        <f>IFERROR(VLOOKUP(ROWS($M$5:M3797),Table_PayItems[[Search Key]:[Concentrated Name]],2,FALSE),"")</f>
        <v>Pavt Mrkg, Polyurea, 6 inch, Turning Guide Line, Yellow - $Ft</v>
      </c>
      <c r="J3797" s="1"/>
      <c r="K3797" s="1"/>
      <c r="L3797" s="22">
        <f>IF(ISNUMBER(SEARCH(Pay_Item_Search_Text_2,M3797)),MAX($L$4:L3796)+1,0)</f>
        <v>0</v>
      </c>
      <c r="M3797" s="1" t="str">
        <f>IFERROR(VLOOKUP(ROWS($M$5:M3797),Table_PayItems[[Search Key]:[Concentrated Name]],2,FALSE),"")</f>
        <v>Pavt Mrkg, Polyurea, 6 inch, Turning Guide Line, Yellow - $Ft</v>
      </c>
      <c r="N3797" s="1" t="str">
        <f>IFERROR(VLOOKUP(ROWS($M$5:N3797),$L$5:$M$7000,2,FALSE),"")</f>
        <v/>
      </c>
      <c r="O3797" s="1" t="str">
        <f>IFERROR(VLOOKUP(ROWS($O$5:O3797),$K$5:$L$7000,2,FALSE),"")</f>
        <v/>
      </c>
    </row>
    <row r="3798" spans="2:15" ht="15" customHeight="1" x14ac:dyDescent="0.25">
      <c r="B3798" s="178" t="s">
        <v>11701</v>
      </c>
      <c r="C3798" s="178" t="s">
        <v>104</v>
      </c>
      <c r="D3798" s="178" t="s">
        <v>3612</v>
      </c>
      <c r="E3798" s="178" t="s">
        <v>3710</v>
      </c>
      <c r="F3798" s="178" t="s">
        <v>17</v>
      </c>
      <c r="G3798" s="1">
        <f>IF(ISNUMBER(Pay_Item_Search_Text),IF(ISNUMBER(IF(FIND(Pay_Item_Search_Text,B3798)=1,1, "FALSE")),MAX(G$4:$G3797)+1,IF(ISNUMBER(Pay_Item_Search_Text),0,IF(ISNUMBER(SEARCH(Pay_Item_Search_Text,H3798)),MAX(G$4:$G3797)+1,0))),IF(ISNUMBER(Pay_Item_Search_Text),0,IF(ISNUMBER(SEARCH(Pay_Item_Search_Text,H3798)),MAX(G$4:$G3797)+1,0)))</f>
        <v>3794</v>
      </c>
      <c r="H3798" s="1" t="str">
        <f>IF(Table_PayItems[[#This Row],[Description]]="_","_ Unique Item - "&amp;Table_PayItems[[#This Row],[Item]]&amp;" - $"&amp;Table_PayItems[[#This Row],[Unit]],Table_PayItems[[#This Row],[Description]]&amp;" - $"&amp;Table_PayItems[[#This Row],[Unit]])</f>
        <v>Pavt Mrkg, Polyurea, 6 inch, White - $Ft</v>
      </c>
      <c r="I3798" s="29" t="str">
        <f>IFERROR(VLOOKUP(ROWS($M$5:M3798),Table_PayItems[[Search Key]:[Concentrated Name]],2,FALSE),"")</f>
        <v>Pavt Mrkg, Polyurea, 6 inch, White - $Ft</v>
      </c>
      <c r="J3798" s="1"/>
      <c r="K3798" s="1"/>
      <c r="L3798" s="22">
        <f>IF(ISNUMBER(SEARCH(Pay_Item_Search_Text_2,M3798)),MAX($L$4:L3797)+1,0)</f>
        <v>0</v>
      </c>
      <c r="M3798" s="1" t="str">
        <f>IFERROR(VLOOKUP(ROWS($M$5:M3798),Table_PayItems[[Search Key]:[Concentrated Name]],2,FALSE),"")</f>
        <v>Pavt Mrkg, Polyurea, 6 inch, White - $Ft</v>
      </c>
      <c r="N3798" s="1" t="str">
        <f>IFERROR(VLOOKUP(ROWS($M$5:N3798),$L$5:$M$7000,2,FALSE),"")</f>
        <v/>
      </c>
      <c r="O3798" s="1" t="str">
        <f>IFERROR(VLOOKUP(ROWS($O$5:O3798),$K$5:$L$7000,2,FALSE),"")</f>
        <v/>
      </c>
    </row>
    <row r="3799" spans="2:15" ht="15" customHeight="1" x14ac:dyDescent="0.25">
      <c r="B3799" s="178" t="s">
        <v>11702</v>
      </c>
      <c r="C3799" s="178" t="s">
        <v>104</v>
      </c>
      <c r="D3799" s="178" t="s">
        <v>3613</v>
      </c>
      <c r="E3799" s="178" t="s">
        <v>3710</v>
      </c>
      <c r="F3799" s="178" t="s">
        <v>17</v>
      </c>
      <c r="G3799" s="1">
        <f>IF(ISNUMBER(Pay_Item_Search_Text),IF(ISNUMBER(IF(FIND(Pay_Item_Search_Text,B3799)=1,1, "FALSE")),MAX(G$4:$G3798)+1,IF(ISNUMBER(Pay_Item_Search_Text),0,IF(ISNUMBER(SEARCH(Pay_Item_Search_Text,H3799)),MAX(G$4:$G3798)+1,0))),IF(ISNUMBER(Pay_Item_Search_Text),0,IF(ISNUMBER(SEARCH(Pay_Item_Search_Text,H3799)),MAX(G$4:$G3798)+1,0)))</f>
        <v>3795</v>
      </c>
      <c r="H3799" s="1" t="str">
        <f>IF(Table_PayItems[[#This Row],[Description]]="_","_ Unique Item - "&amp;Table_PayItems[[#This Row],[Item]]&amp;" - $"&amp;Table_PayItems[[#This Row],[Unit]],Table_PayItems[[#This Row],[Description]]&amp;" - $"&amp;Table_PayItems[[#This Row],[Unit]])</f>
        <v>Pavt Mrkg, Polyurea, 6 inch, Yellow - $Ft</v>
      </c>
      <c r="I3799" s="29" t="str">
        <f>IFERROR(VLOOKUP(ROWS($M$5:M3799),Table_PayItems[[Search Key]:[Concentrated Name]],2,FALSE),"")</f>
        <v>Pavt Mrkg, Polyurea, 6 inch, Yellow - $Ft</v>
      </c>
      <c r="J3799" s="1"/>
      <c r="K3799" s="1"/>
      <c r="L3799" s="22">
        <f>IF(ISNUMBER(SEARCH(Pay_Item_Search_Text_2,M3799)),MAX($L$4:L3798)+1,0)</f>
        <v>0</v>
      </c>
      <c r="M3799" s="1" t="str">
        <f>IFERROR(VLOOKUP(ROWS($M$5:M3799),Table_PayItems[[Search Key]:[Concentrated Name]],2,FALSE),"")</f>
        <v>Pavt Mrkg, Polyurea, 6 inch, Yellow - $Ft</v>
      </c>
      <c r="N3799" s="1" t="str">
        <f>IFERROR(VLOOKUP(ROWS($M$5:N3799),$L$5:$M$7000,2,FALSE),"")</f>
        <v/>
      </c>
      <c r="O3799" s="1" t="str">
        <f>IFERROR(VLOOKUP(ROWS($O$5:O3799),$K$5:$L$7000,2,FALSE),"")</f>
        <v/>
      </c>
    </row>
    <row r="3800" spans="2:15" ht="15" customHeight="1" x14ac:dyDescent="0.25">
      <c r="B3800" s="178" t="s">
        <v>11703</v>
      </c>
      <c r="C3800" s="178" t="s">
        <v>104</v>
      </c>
      <c r="D3800" s="178" t="s">
        <v>3614</v>
      </c>
      <c r="E3800" s="178" t="s">
        <v>3710</v>
      </c>
      <c r="F3800" s="178" t="s">
        <v>17</v>
      </c>
      <c r="G3800" s="1">
        <f>IF(ISNUMBER(Pay_Item_Search_Text),IF(ISNUMBER(IF(FIND(Pay_Item_Search_Text,B3800)=1,1, "FALSE")),MAX(G$4:$G3799)+1,IF(ISNUMBER(Pay_Item_Search_Text),0,IF(ISNUMBER(SEARCH(Pay_Item_Search_Text,H3800)),MAX(G$4:$G3799)+1,0))),IF(ISNUMBER(Pay_Item_Search_Text),0,IF(ISNUMBER(SEARCH(Pay_Item_Search_Text,H3800)),MAX(G$4:$G3799)+1,0)))</f>
        <v>3796</v>
      </c>
      <c r="H3800" s="1" t="str">
        <f>IF(Table_PayItems[[#This Row],[Description]]="_","_ Unique Item - "&amp;Table_PayItems[[#This Row],[Item]]&amp;" - $"&amp;Table_PayItems[[#This Row],[Unit]],Table_PayItems[[#This Row],[Description]]&amp;" - $"&amp;Table_PayItems[[#This Row],[Unit]])</f>
        <v>Pavt Mrkg, Polyurea, 8 inch, White - $Ft</v>
      </c>
      <c r="I3800" s="29" t="str">
        <f>IFERROR(VLOOKUP(ROWS($M$5:M3800),Table_PayItems[[Search Key]:[Concentrated Name]],2,FALSE),"")</f>
        <v>Pavt Mrkg, Polyurea, 8 inch, White - $Ft</v>
      </c>
      <c r="J3800" s="1"/>
      <c r="K3800" s="1"/>
      <c r="L3800" s="22">
        <f>IF(ISNUMBER(SEARCH(Pay_Item_Search_Text_2,M3800)),MAX($L$4:L3799)+1,0)</f>
        <v>0</v>
      </c>
      <c r="M3800" s="1" t="str">
        <f>IFERROR(VLOOKUP(ROWS($M$5:M3800),Table_PayItems[[Search Key]:[Concentrated Name]],2,FALSE),"")</f>
        <v>Pavt Mrkg, Polyurea, 8 inch, White - $Ft</v>
      </c>
      <c r="N3800" s="1" t="str">
        <f>IFERROR(VLOOKUP(ROWS($M$5:N3800),$L$5:$M$7000,2,FALSE),"")</f>
        <v/>
      </c>
      <c r="O3800" s="1" t="str">
        <f>IFERROR(VLOOKUP(ROWS($O$5:O3800),$K$5:$L$7000,2,FALSE),"")</f>
        <v/>
      </c>
    </row>
    <row r="3801" spans="2:15" ht="15" customHeight="1" x14ac:dyDescent="0.25">
      <c r="B3801" s="178" t="s">
        <v>11704</v>
      </c>
      <c r="C3801" s="178" t="s">
        <v>104</v>
      </c>
      <c r="D3801" s="178" t="s">
        <v>3615</v>
      </c>
      <c r="E3801" s="178" t="s">
        <v>3710</v>
      </c>
      <c r="F3801" s="178" t="s">
        <v>17</v>
      </c>
      <c r="G3801" s="1">
        <f>IF(ISNUMBER(Pay_Item_Search_Text),IF(ISNUMBER(IF(FIND(Pay_Item_Search_Text,B3801)=1,1, "FALSE")),MAX(G$4:$G3800)+1,IF(ISNUMBER(Pay_Item_Search_Text),0,IF(ISNUMBER(SEARCH(Pay_Item_Search_Text,H3801)),MAX(G$4:$G3800)+1,0))),IF(ISNUMBER(Pay_Item_Search_Text),0,IF(ISNUMBER(SEARCH(Pay_Item_Search_Text,H3801)),MAX(G$4:$G3800)+1,0)))</f>
        <v>3797</v>
      </c>
      <c r="H3801" s="1" t="str">
        <f>IF(Table_PayItems[[#This Row],[Description]]="_","_ Unique Item - "&amp;Table_PayItems[[#This Row],[Item]]&amp;" - $"&amp;Table_PayItems[[#This Row],[Unit]],Table_PayItems[[#This Row],[Description]]&amp;" - $"&amp;Table_PayItems[[#This Row],[Unit]])</f>
        <v>Pavt Mrkg, Polyurea, 8 inch, Yellow - $Ft</v>
      </c>
      <c r="I3801" s="29" t="str">
        <f>IFERROR(VLOOKUP(ROWS($M$5:M3801),Table_PayItems[[Search Key]:[Concentrated Name]],2,FALSE),"")</f>
        <v>Pavt Mrkg, Polyurea, 8 inch, Yellow - $Ft</v>
      </c>
      <c r="J3801" s="1"/>
      <c r="K3801" s="1"/>
      <c r="L3801" s="22">
        <f>IF(ISNUMBER(SEARCH(Pay_Item_Search_Text_2,M3801)),MAX($L$4:L3800)+1,0)</f>
        <v>0</v>
      </c>
      <c r="M3801" s="1" t="str">
        <f>IFERROR(VLOOKUP(ROWS($M$5:M3801),Table_PayItems[[Search Key]:[Concentrated Name]],2,FALSE),"")</f>
        <v>Pavt Mrkg, Polyurea, 8 inch, Yellow - $Ft</v>
      </c>
      <c r="N3801" s="1" t="str">
        <f>IFERROR(VLOOKUP(ROWS($M$5:N3801),$L$5:$M$7000,2,FALSE),"")</f>
        <v/>
      </c>
      <c r="O3801" s="1" t="str">
        <f>IFERROR(VLOOKUP(ROWS($O$5:O3801),$K$5:$L$7000,2,FALSE),"")</f>
        <v/>
      </c>
    </row>
    <row r="3802" spans="2:15" ht="15" customHeight="1" x14ac:dyDescent="0.25">
      <c r="B3802" s="178" t="s">
        <v>11706</v>
      </c>
      <c r="C3802" s="178" t="s">
        <v>88</v>
      </c>
      <c r="D3802" s="178" t="s">
        <v>3617</v>
      </c>
      <c r="E3802" s="178" t="s">
        <v>3710</v>
      </c>
      <c r="F3802" s="178" t="s">
        <v>17</v>
      </c>
      <c r="G3802" s="1">
        <f>IF(ISNUMBER(Pay_Item_Search_Text),IF(ISNUMBER(IF(FIND(Pay_Item_Search_Text,B3802)=1,1, "FALSE")),MAX(G$4:$G3801)+1,IF(ISNUMBER(Pay_Item_Search_Text),0,IF(ISNUMBER(SEARCH(Pay_Item_Search_Text,H3802)),MAX(G$4:$G3801)+1,0))),IF(ISNUMBER(Pay_Item_Search_Text),0,IF(ISNUMBER(SEARCH(Pay_Item_Search_Text,H3802)),MAX(G$4:$G3801)+1,0)))</f>
        <v>3798</v>
      </c>
      <c r="H3802" s="1" t="str">
        <f>IF(Table_PayItems[[#This Row],[Description]]="_","_ Unique Item - "&amp;Table_PayItems[[#This Row],[Item]]&amp;" - $"&amp;Table_PayItems[[#This Row],[Unit]],Table_PayItems[[#This Row],[Description]]&amp;" - $"&amp;Table_PayItems[[#This Row],[Unit]])</f>
        <v>Pavt Mrkg, Polyurea, Bike - $Ea</v>
      </c>
      <c r="I3802" s="29" t="str">
        <f>IFERROR(VLOOKUP(ROWS($M$5:M3802),Table_PayItems[[Search Key]:[Concentrated Name]],2,FALSE),"")</f>
        <v>Pavt Mrkg, Polyurea, Bike - $Ea</v>
      </c>
      <c r="J3802" s="1"/>
      <c r="K3802" s="1"/>
      <c r="L3802" s="22">
        <f>IF(ISNUMBER(SEARCH(Pay_Item_Search_Text_2,M3802)),MAX($L$4:L3801)+1,0)</f>
        <v>0</v>
      </c>
      <c r="M3802" s="1" t="str">
        <f>IFERROR(VLOOKUP(ROWS($M$5:M3802),Table_PayItems[[Search Key]:[Concentrated Name]],2,FALSE),"")</f>
        <v>Pavt Mrkg, Polyurea, Bike - $Ea</v>
      </c>
      <c r="N3802" s="1" t="str">
        <f>IFERROR(VLOOKUP(ROWS($M$5:N3802),$L$5:$M$7000,2,FALSE),"")</f>
        <v/>
      </c>
      <c r="O3802" s="1" t="str">
        <f>IFERROR(VLOOKUP(ROWS($O$5:O3802),$K$5:$L$7000,2,FALSE),"")</f>
        <v/>
      </c>
    </row>
    <row r="3803" spans="2:15" ht="15" customHeight="1" x14ac:dyDescent="0.25">
      <c r="B3803" s="178" t="s">
        <v>11710</v>
      </c>
      <c r="C3803" s="178" t="s">
        <v>88</v>
      </c>
      <c r="D3803" s="178" t="s">
        <v>3621</v>
      </c>
      <c r="E3803" s="178" t="s">
        <v>3710</v>
      </c>
      <c r="F3803" s="178" t="s">
        <v>17</v>
      </c>
      <c r="G3803" s="1">
        <f>IF(ISNUMBER(Pay_Item_Search_Text),IF(ISNUMBER(IF(FIND(Pay_Item_Search_Text,B3803)=1,1, "FALSE")),MAX(G$4:$G3802)+1,IF(ISNUMBER(Pay_Item_Search_Text),0,IF(ISNUMBER(SEARCH(Pay_Item_Search_Text,H3803)),MAX(G$4:$G3802)+1,0))),IF(ISNUMBER(Pay_Item_Search_Text),0,IF(ISNUMBER(SEARCH(Pay_Item_Search_Text,H3803)),MAX(G$4:$G3802)+1,0)))</f>
        <v>3799</v>
      </c>
      <c r="H3803" s="1" t="str">
        <f>IF(Table_PayItems[[#This Row],[Description]]="_","_ Unique Item - "&amp;Table_PayItems[[#This Row],[Item]]&amp;" - $"&amp;Table_PayItems[[#This Row],[Unit]],Table_PayItems[[#This Row],[Description]]&amp;" - $"&amp;Table_PayItems[[#This Row],[Unit]])</f>
        <v>Pavt Mrkg, Polyurea, Bike, Large Symbol - $Ea</v>
      </c>
      <c r="I3803" s="29" t="str">
        <f>IFERROR(VLOOKUP(ROWS($M$5:M3803),Table_PayItems[[Search Key]:[Concentrated Name]],2,FALSE),"")</f>
        <v>Pavt Mrkg, Polyurea, Bike, Large Symbol - $Ea</v>
      </c>
      <c r="J3803" s="1"/>
      <c r="K3803" s="1"/>
      <c r="L3803" s="22">
        <f>IF(ISNUMBER(SEARCH(Pay_Item_Search_Text_2,M3803)),MAX($L$4:L3802)+1,0)</f>
        <v>0</v>
      </c>
      <c r="M3803" s="1" t="str">
        <f>IFERROR(VLOOKUP(ROWS($M$5:M3803),Table_PayItems[[Search Key]:[Concentrated Name]],2,FALSE),"")</f>
        <v>Pavt Mrkg, Polyurea, Bike, Large Symbol - $Ea</v>
      </c>
      <c r="N3803" s="1" t="str">
        <f>IFERROR(VLOOKUP(ROWS($M$5:N3803),$L$5:$M$7000,2,FALSE),"")</f>
        <v/>
      </c>
      <c r="O3803" s="1" t="str">
        <f>IFERROR(VLOOKUP(ROWS($O$5:O3803),$K$5:$L$7000,2,FALSE),"")</f>
        <v/>
      </c>
    </row>
    <row r="3804" spans="2:15" ht="15" customHeight="1" x14ac:dyDescent="0.25">
      <c r="B3804" s="178" t="s">
        <v>11711</v>
      </c>
      <c r="C3804" s="178" t="s">
        <v>88</v>
      </c>
      <c r="D3804" s="178" t="s">
        <v>3622</v>
      </c>
      <c r="E3804" s="178" t="s">
        <v>3710</v>
      </c>
      <c r="F3804" s="178" t="s">
        <v>17</v>
      </c>
      <c r="G3804" s="1">
        <f>IF(ISNUMBER(Pay_Item_Search_Text),IF(ISNUMBER(IF(FIND(Pay_Item_Search_Text,B3804)=1,1, "FALSE")),MAX(G$4:$G3803)+1,IF(ISNUMBER(Pay_Item_Search_Text),0,IF(ISNUMBER(SEARCH(Pay_Item_Search_Text,H3804)),MAX(G$4:$G3803)+1,0))),IF(ISNUMBER(Pay_Item_Search_Text),0,IF(ISNUMBER(SEARCH(Pay_Item_Search_Text,H3804)),MAX(G$4:$G3803)+1,0)))</f>
        <v>3800</v>
      </c>
      <c r="H3804" s="1" t="str">
        <f>IF(Table_PayItems[[#This Row],[Description]]="_","_ Unique Item - "&amp;Table_PayItems[[#This Row],[Item]]&amp;" - $"&amp;Table_PayItems[[#This Row],[Unit]],Table_PayItems[[#This Row],[Description]]&amp;" - $"&amp;Table_PayItems[[#This Row],[Unit]])</f>
        <v>Pavt Mrkg, Polyurea, Bike, Small Symbol - $Ea</v>
      </c>
      <c r="I3804" s="29" t="str">
        <f>IFERROR(VLOOKUP(ROWS($M$5:M3804),Table_PayItems[[Search Key]:[Concentrated Name]],2,FALSE),"")</f>
        <v>Pavt Mrkg, Polyurea, Bike, Small Symbol - $Ea</v>
      </c>
      <c r="J3804" s="1"/>
      <c r="K3804" s="1"/>
      <c r="L3804" s="22">
        <f>IF(ISNUMBER(SEARCH(Pay_Item_Search_Text_2,M3804)),MAX($L$4:L3803)+1,0)</f>
        <v>0</v>
      </c>
      <c r="M3804" s="1" t="str">
        <f>IFERROR(VLOOKUP(ROWS($M$5:M3804),Table_PayItems[[Search Key]:[Concentrated Name]],2,FALSE),"")</f>
        <v>Pavt Mrkg, Polyurea, Bike, Small Symbol - $Ea</v>
      </c>
      <c r="N3804" s="1" t="str">
        <f>IFERROR(VLOOKUP(ROWS($M$5:N3804),$L$5:$M$7000,2,FALSE),"")</f>
        <v/>
      </c>
      <c r="O3804" s="1" t="str">
        <f>IFERROR(VLOOKUP(ROWS($O$5:O3804),$K$5:$L$7000,2,FALSE),"")</f>
        <v/>
      </c>
    </row>
    <row r="3805" spans="2:15" ht="15" customHeight="1" x14ac:dyDescent="0.25">
      <c r="B3805" s="178" t="s">
        <v>11813</v>
      </c>
      <c r="C3805" s="178" t="s">
        <v>88</v>
      </c>
      <c r="D3805" s="178" t="s">
        <v>3723</v>
      </c>
      <c r="E3805" s="178" t="s">
        <v>3710</v>
      </c>
      <c r="F3805" s="178" t="s">
        <v>17</v>
      </c>
      <c r="G3805" s="1">
        <f>IF(ISNUMBER(Pay_Item_Search_Text),IF(ISNUMBER(IF(FIND(Pay_Item_Search_Text,B3805)=1,1, "FALSE")),MAX(G$4:$G3804)+1,IF(ISNUMBER(Pay_Item_Search_Text),0,IF(ISNUMBER(SEARCH(Pay_Item_Search_Text,H3805)),MAX(G$4:$G3804)+1,0))),IF(ISNUMBER(Pay_Item_Search_Text),0,IF(ISNUMBER(SEARCH(Pay_Item_Search_Text,H3805)),MAX(G$4:$G3804)+1,0)))</f>
        <v>3801</v>
      </c>
      <c r="H3805" s="1" t="str">
        <f>IF(Table_PayItems[[#This Row],[Description]]="_","_ Unique Item - "&amp;Table_PayItems[[#This Row],[Item]]&amp;" - $"&amp;Table_PayItems[[#This Row],[Unit]],Table_PayItems[[#This Row],[Description]]&amp;" - $"&amp;Table_PayItems[[#This Row],[Unit]])</f>
        <v>Pavt Mrkg, Polyurea, Bus - $Ea</v>
      </c>
      <c r="I3805" s="29" t="str">
        <f>IFERROR(VLOOKUP(ROWS($M$5:M3805),Table_PayItems[[Search Key]:[Concentrated Name]],2,FALSE),"")</f>
        <v>Pavt Mrkg, Polyurea, Bus - $Ea</v>
      </c>
      <c r="J3805" s="1"/>
      <c r="K3805" s="1"/>
      <c r="L3805" s="22">
        <f>IF(ISNUMBER(SEARCH(Pay_Item_Search_Text_2,M3805)),MAX($L$4:L3804)+1,0)</f>
        <v>0</v>
      </c>
      <c r="M3805" s="1" t="str">
        <f>IFERROR(VLOOKUP(ROWS($M$5:M3805),Table_PayItems[[Search Key]:[Concentrated Name]],2,FALSE),"")</f>
        <v>Pavt Mrkg, Polyurea, Bus - $Ea</v>
      </c>
      <c r="N3805" s="1" t="str">
        <f>IFERROR(VLOOKUP(ROWS($M$5:N3805),$L$5:$M$7000,2,FALSE),"")</f>
        <v/>
      </c>
      <c r="O3805" s="1" t="str">
        <f>IFERROR(VLOOKUP(ROWS($O$5:O3805),$K$5:$L$7000,2,FALSE),"")</f>
        <v/>
      </c>
    </row>
    <row r="3806" spans="2:15" ht="15" customHeight="1" x14ac:dyDescent="0.25">
      <c r="B3806" s="178" t="s">
        <v>11712</v>
      </c>
      <c r="C3806" s="178" t="s">
        <v>88</v>
      </c>
      <c r="D3806" s="178" t="s">
        <v>3623</v>
      </c>
      <c r="E3806" s="178" t="s">
        <v>3710</v>
      </c>
      <c r="F3806" s="178" t="s">
        <v>17</v>
      </c>
      <c r="G3806" s="1">
        <f>IF(ISNUMBER(Pay_Item_Search_Text),IF(ISNUMBER(IF(FIND(Pay_Item_Search_Text,B3806)=1,1, "FALSE")),MAX(G$4:$G3805)+1,IF(ISNUMBER(Pay_Item_Search_Text),0,IF(ISNUMBER(SEARCH(Pay_Item_Search_Text,H3806)),MAX(G$4:$G3805)+1,0))),IF(ISNUMBER(Pay_Item_Search_Text),0,IF(ISNUMBER(SEARCH(Pay_Item_Search_Text,H3806)),MAX(G$4:$G3805)+1,0)))</f>
        <v>3802</v>
      </c>
      <c r="H3806" s="1" t="str">
        <f>IF(Table_PayItems[[#This Row],[Description]]="_","_ Unique Item - "&amp;Table_PayItems[[#This Row],[Item]]&amp;" - $"&amp;Table_PayItems[[#This Row],[Unit]],Table_PayItems[[#This Row],[Description]]&amp;" - $"&amp;Table_PayItems[[#This Row],[Unit]])</f>
        <v>Pavt Mrkg, Polyurea, Directional Arrow Symbol, Bike - $Ea</v>
      </c>
      <c r="I3806" s="29" t="str">
        <f>IFERROR(VLOOKUP(ROWS($M$5:M3806),Table_PayItems[[Search Key]:[Concentrated Name]],2,FALSE),"")</f>
        <v>Pavt Mrkg, Polyurea, Directional Arrow Symbol, Bike - $Ea</v>
      </c>
      <c r="J3806" s="1"/>
      <c r="K3806" s="1"/>
      <c r="L3806" s="22">
        <f>IF(ISNUMBER(SEARCH(Pay_Item_Search_Text_2,M3806)),MAX($L$4:L3805)+1,0)</f>
        <v>0</v>
      </c>
      <c r="M3806" s="1" t="str">
        <f>IFERROR(VLOOKUP(ROWS($M$5:M3806),Table_PayItems[[Search Key]:[Concentrated Name]],2,FALSE),"")</f>
        <v>Pavt Mrkg, Polyurea, Directional Arrow Symbol, Bike - $Ea</v>
      </c>
      <c r="N3806" s="1" t="str">
        <f>IFERROR(VLOOKUP(ROWS($M$5:N3806),$L$5:$M$7000,2,FALSE),"")</f>
        <v/>
      </c>
      <c r="O3806" s="1" t="str">
        <f>IFERROR(VLOOKUP(ROWS($O$5:O3806),$K$5:$L$7000,2,FALSE),"")</f>
        <v/>
      </c>
    </row>
    <row r="3807" spans="2:15" ht="15" customHeight="1" x14ac:dyDescent="0.25">
      <c r="B3807" s="178" t="s">
        <v>11827</v>
      </c>
      <c r="C3807" s="178" t="s">
        <v>104</v>
      </c>
      <c r="D3807" s="178" t="s">
        <v>5568</v>
      </c>
      <c r="E3807" s="178" t="s">
        <v>5569</v>
      </c>
      <c r="F3807" s="178" t="s">
        <v>17</v>
      </c>
      <c r="G3807" s="1">
        <f>IF(ISNUMBER(Pay_Item_Search_Text),IF(ISNUMBER(IF(FIND(Pay_Item_Search_Text,B3807)=1,1, "FALSE")),MAX(G$4:$G3806)+1,IF(ISNUMBER(Pay_Item_Search_Text),0,IF(ISNUMBER(SEARCH(Pay_Item_Search_Text,H3807)),MAX(G$4:$G3806)+1,0))),IF(ISNUMBER(Pay_Item_Search_Text),0,IF(ISNUMBER(SEARCH(Pay_Item_Search_Text,H3807)),MAX(G$4:$G3806)+1,0)))</f>
        <v>3803</v>
      </c>
      <c r="H3807" s="1" t="str">
        <f>IF(Table_PayItems[[#This Row],[Description]]="_","_ Unique Item - "&amp;Table_PayItems[[#This Row],[Item]]&amp;" - $"&amp;Table_PayItems[[#This Row],[Unit]],Table_PayItems[[#This Row],[Description]]&amp;" - $"&amp;Table_PayItems[[#This Row],[Unit]])</f>
        <v>Pavt Mrkg, Polyurea, For On-Street Parking, 4 inch, White - $Ft</v>
      </c>
      <c r="I3807" s="29" t="str">
        <f>IFERROR(VLOOKUP(ROWS($M$5:M3807),Table_PayItems[[Search Key]:[Concentrated Name]],2,FALSE),"")</f>
        <v>Pavt Mrkg, Polyurea, For On-Street Parking, 4 inch, White - $Ft</v>
      </c>
      <c r="J3807" s="1"/>
      <c r="K3807" s="1"/>
      <c r="L3807" s="22">
        <f>IF(ISNUMBER(SEARCH(Pay_Item_Search_Text_2,M3807)),MAX($L$4:L3806)+1,0)</f>
        <v>0</v>
      </c>
      <c r="M3807" s="1" t="str">
        <f>IFERROR(VLOOKUP(ROWS($M$5:M3807),Table_PayItems[[Search Key]:[Concentrated Name]],2,FALSE),"")</f>
        <v>Pavt Mrkg, Polyurea, For On-Street Parking, 4 inch, White - $Ft</v>
      </c>
      <c r="N3807" s="1" t="str">
        <f>IFERROR(VLOOKUP(ROWS($M$5:N3807),$L$5:$M$7000,2,FALSE),"")</f>
        <v/>
      </c>
      <c r="O3807" s="1" t="str">
        <f>IFERROR(VLOOKUP(ROWS($O$5:O3807),$K$5:$L$7000,2,FALSE),"")</f>
        <v/>
      </c>
    </row>
    <row r="3808" spans="2:15" ht="15" customHeight="1" x14ac:dyDescent="0.25">
      <c r="B3808" s="178" t="s">
        <v>11814</v>
      </c>
      <c r="C3808" s="178" t="s">
        <v>88</v>
      </c>
      <c r="D3808" s="178" t="s">
        <v>3724</v>
      </c>
      <c r="E3808" s="178" t="s">
        <v>3710</v>
      </c>
      <c r="F3808" s="178" t="s">
        <v>17</v>
      </c>
      <c r="G3808" s="1">
        <f>IF(ISNUMBER(Pay_Item_Search_Text),IF(ISNUMBER(IF(FIND(Pay_Item_Search_Text,B3808)=1,1, "FALSE")),MAX(G$4:$G3807)+1,IF(ISNUMBER(Pay_Item_Search_Text),0,IF(ISNUMBER(SEARCH(Pay_Item_Search_Text,H3808)),MAX(G$4:$G3807)+1,0))),IF(ISNUMBER(Pay_Item_Search_Text),0,IF(ISNUMBER(SEARCH(Pay_Item_Search_Text,H3808)),MAX(G$4:$G3807)+1,0)))</f>
        <v>3804</v>
      </c>
      <c r="H3808" s="1" t="str">
        <f>IF(Table_PayItems[[#This Row],[Description]]="_","_ Unique Item - "&amp;Table_PayItems[[#This Row],[Item]]&amp;" - $"&amp;Table_PayItems[[#This Row],[Unit]],Table_PayItems[[#This Row],[Description]]&amp;" - $"&amp;Table_PayItems[[#This Row],[Unit]])</f>
        <v>Pavt Mrkg, Polyurea, Lane - $Ea</v>
      </c>
      <c r="I3808" s="29" t="str">
        <f>IFERROR(VLOOKUP(ROWS($M$5:M3808),Table_PayItems[[Search Key]:[Concentrated Name]],2,FALSE),"")</f>
        <v>Pavt Mrkg, Polyurea, Lane - $Ea</v>
      </c>
      <c r="J3808" s="1"/>
      <c r="K3808" s="1"/>
      <c r="L3808" s="22">
        <f>IF(ISNUMBER(SEARCH(Pay_Item_Search_Text_2,M3808)),MAX($L$4:L3807)+1,0)</f>
        <v>0</v>
      </c>
      <c r="M3808" s="1" t="str">
        <f>IFERROR(VLOOKUP(ROWS($M$5:M3808),Table_PayItems[[Search Key]:[Concentrated Name]],2,FALSE),"")</f>
        <v>Pavt Mrkg, Polyurea, Lane - $Ea</v>
      </c>
      <c r="N3808" s="1" t="str">
        <f>IFERROR(VLOOKUP(ROWS($M$5:N3808),$L$5:$M$7000,2,FALSE),"")</f>
        <v/>
      </c>
      <c r="O3808" s="1" t="str">
        <f>IFERROR(VLOOKUP(ROWS($O$5:O3808),$K$5:$L$7000,2,FALSE),"")</f>
        <v/>
      </c>
    </row>
    <row r="3809" spans="2:15" ht="15" customHeight="1" x14ac:dyDescent="0.25">
      <c r="B3809" s="178" t="s">
        <v>11815</v>
      </c>
      <c r="C3809" s="178" t="s">
        <v>88</v>
      </c>
      <c r="D3809" s="178" t="s">
        <v>3725</v>
      </c>
      <c r="E3809" s="178" t="s">
        <v>3710</v>
      </c>
      <c r="F3809" s="178" t="s">
        <v>17</v>
      </c>
      <c r="G3809" s="1">
        <f>IF(ISNUMBER(Pay_Item_Search_Text),IF(ISNUMBER(IF(FIND(Pay_Item_Search_Text,B3809)=1,1, "FALSE")),MAX(G$4:$G3808)+1,IF(ISNUMBER(Pay_Item_Search_Text),0,IF(ISNUMBER(SEARCH(Pay_Item_Search_Text,H3809)),MAX(G$4:$G3808)+1,0))),IF(ISNUMBER(Pay_Item_Search_Text),0,IF(ISNUMBER(SEARCH(Pay_Item_Search_Text,H3809)),MAX(G$4:$G3808)+1,0)))</f>
        <v>3805</v>
      </c>
      <c r="H3809" s="1" t="str">
        <f>IF(Table_PayItems[[#This Row],[Description]]="_","_ Unique Item - "&amp;Table_PayItems[[#This Row],[Item]]&amp;" - $"&amp;Table_PayItems[[#This Row],[Unit]],Table_PayItems[[#This Row],[Description]]&amp;" - $"&amp;Table_PayItems[[#This Row],[Unit]])</f>
        <v>Pavt Mrkg, Polyurea, Lt &amp; Rt Turn Arrow Sym - $Ea</v>
      </c>
      <c r="I3809" s="29" t="str">
        <f>IFERROR(VLOOKUP(ROWS($M$5:M3809),Table_PayItems[[Search Key]:[Concentrated Name]],2,FALSE),"")</f>
        <v>Pavt Mrkg, Polyurea, Lt &amp; Rt Turn Arrow Sym - $Ea</v>
      </c>
      <c r="J3809" s="1"/>
      <c r="K3809" s="1"/>
      <c r="L3809" s="22">
        <f>IF(ISNUMBER(SEARCH(Pay_Item_Search_Text_2,M3809)),MAX($L$4:L3808)+1,0)</f>
        <v>0</v>
      </c>
      <c r="M3809" s="1" t="str">
        <f>IFERROR(VLOOKUP(ROWS($M$5:M3809),Table_PayItems[[Search Key]:[Concentrated Name]],2,FALSE),"")</f>
        <v>Pavt Mrkg, Polyurea, Lt &amp; Rt Turn Arrow Sym - $Ea</v>
      </c>
      <c r="N3809" s="1" t="str">
        <f>IFERROR(VLOOKUP(ROWS($M$5:N3809),$L$5:$M$7000,2,FALSE),"")</f>
        <v/>
      </c>
      <c r="O3809" s="1" t="str">
        <f>IFERROR(VLOOKUP(ROWS($O$5:O3809),$K$5:$L$7000,2,FALSE),"")</f>
        <v/>
      </c>
    </row>
    <row r="3810" spans="2:15" ht="15" customHeight="1" x14ac:dyDescent="0.25">
      <c r="B3810" s="178" t="s">
        <v>11811</v>
      </c>
      <c r="C3810" s="178" t="s">
        <v>88</v>
      </c>
      <c r="D3810" s="178" t="s">
        <v>3721</v>
      </c>
      <c r="E3810" s="178" t="s">
        <v>3710</v>
      </c>
      <c r="F3810" s="178" t="s">
        <v>17</v>
      </c>
      <c r="G3810" s="1">
        <f>IF(ISNUMBER(Pay_Item_Search_Text),IF(ISNUMBER(IF(FIND(Pay_Item_Search_Text,B3810)=1,1, "FALSE")),MAX(G$4:$G3809)+1,IF(ISNUMBER(Pay_Item_Search_Text),0,IF(ISNUMBER(SEARCH(Pay_Item_Search_Text,H3810)),MAX(G$4:$G3809)+1,0))),IF(ISNUMBER(Pay_Item_Search_Text),0,IF(ISNUMBER(SEARCH(Pay_Item_Search_Text,H3810)),MAX(G$4:$G3809)+1,0)))</f>
        <v>3806</v>
      </c>
      <c r="H3810" s="1" t="str">
        <f>IF(Table_PayItems[[#This Row],[Description]]="_","_ Unique Item - "&amp;Table_PayItems[[#This Row],[Item]]&amp;" - $"&amp;Table_PayItems[[#This Row],[Unit]],Table_PayItems[[#This Row],[Description]]&amp;" - $"&amp;Table_PayItems[[#This Row],[Unit]])</f>
        <v>Pavt Mrkg, Polyurea, Lt Roundabout Arrow Sym - $Ea</v>
      </c>
      <c r="I3810" s="29" t="str">
        <f>IFERROR(VLOOKUP(ROWS($M$5:M3810),Table_PayItems[[Search Key]:[Concentrated Name]],2,FALSE),"")</f>
        <v>Pavt Mrkg, Polyurea, Lt Roundabout Arrow Sym - $Ea</v>
      </c>
      <c r="J3810" s="1"/>
      <c r="K3810" s="1"/>
      <c r="L3810" s="22">
        <f>IF(ISNUMBER(SEARCH(Pay_Item_Search_Text_2,M3810)),MAX($L$4:L3809)+1,0)</f>
        <v>0</v>
      </c>
      <c r="M3810" s="1" t="str">
        <f>IFERROR(VLOOKUP(ROWS($M$5:M3810),Table_PayItems[[Search Key]:[Concentrated Name]],2,FALSE),"")</f>
        <v>Pavt Mrkg, Polyurea, Lt Roundabout Arrow Sym - $Ea</v>
      </c>
      <c r="N3810" s="1" t="str">
        <f>IFERROR(VLOOKUP(ROWS($M$5:N3810),$L$5:$M$7000,2,FALSE),"")</f>
        <v/>
      </c>
      <c r="O3810" s="1" t="str">
        <f>IFERROR(VLOOKUP(ROWS($O$5:O3810),$K$5:$L$7000,2,FALSE),"")</f>
        <v/>
      </c>
    </row>
    <row r="3811" spans="2:15" ht="15" customHeight="1" x14ac:dyDescent="0.25">
      <c r="B3811" s="178" t="s">
        <v>11816</v>
      </c>
      <c r="C3811" s="178" t="s">
        <v>88</v>
      </c>
      <c r="D3811" s="178" t="s">
        <v>3726</v>
      </c>
      <c r="E3811" s="178" t="s">
        <v>3710</v>
      </c>
      <c r="F3811" s="178" t="s">
        <v>17</v>
      </c>
      <c r="G3811" s="1">
        <f>IF(ISNUMBER(Pay_Item_Search_Text),IF(ISNUMBER(IF(FIND(Pay_Item_Search_Text,B3811)=1,1, "FALSE")),MAX(G$4:$G3810)+1,IF(ISNUMBER(Pay_Item_Search_Text),0,IF(ISNUMBER(SEARCH(Pay_Item_Search_Text,H3811)),MAX(G$4:$G3810)+1,0))),IF(ISNUMBER(Pay_Item_Search_Text),0,IF(ISNUMBER(SEARCH(Pay_Item_Search_Text,H3811)),MAX(G$4:$G3810)+1,0)))</f>
        <v>3807</v>
      </c>
      <c r="H3811" s="1" t="str">
        <f>IF(Table_PayItems[[#This Row],[Description]]="_","_ Unique Item - "&amp;Table_PayItems[[#This Row],[Item]]&amp;" - $"&amp;Table_PayItems[[#This Row],[Unit]],Table_PayItems[[#This Row],[Description]]&amp;" - $"&amp;Table_PayItems[[#This Row],[Unit]])</f>
        <v>Pavt Mrkg, Polyurea, Lt Turn Arrow Sym - $Ea</v>
      </c>
      <c r="I3811" s="29" t="str">
        <f>IFERROR(VLOOKUP(ROWS($M$5:M3811),Table_PayItems[[Search Key]:[Concentrated Name]],2,FALSE),"")</f>
        <v>Pavt Mrkg, Polyurea, Lt Turn Arrow Sym - $Ea</v>
      </c>
      <c r="J3811" s="1"/>
      <c r="K3811" s="1"/>
      <c r="L3811" s="22">
        <f>IF(ISNUMBER(SEARCH(Pay_Item_Search_Text_2,M3811)),MAX($L$4:L3810)+1,0)</f>
        <v>0</v>
      </c>
      <c r="M3811" s="1" t="str">
        <f>IFERROR(VLOOKUP(ROWS($M$5:M3811),Table_PayItems[[Search Key]:[Concentrated Name]],2,FALSE),"")</f>
        <v>Pavt Mrkg, Polyurea, Lt Turn Arrow Sym - $Ea</v>
      </c>
      <c r="N3811" s="1" t="str">
        <f>IFERROR(VLOOKUP(ROWS($M$5:N3811),$L$5:$M$7000,2,FALSE),"")</f>
        <v/>
      </c>
      <c r="O3811" s="1" t="str">
        <f>IFERROR(VLOOKUP(ROWS($O$5:O3811),$K$5:$L$7000,2,FALSE),"")</f>
        <v/>
      </c>
    </row>
    <row r="3812" spans="2:15" ht="15" customHeight="1" x14ac:dyDescent="0.25">
      <c r="B3812" s="178" t="s">
        <v>11817</v>
      </c>
      <c r="C3812" s="178" t="s">
        <v>88</v>
      </c>
      <c r="D3812" s="178" t="s">
        <v>3727</v>
      </c>
      <c r="E3812" s="178" t="s">
        <v>3710</v>
      </c>
      <c r="F3812" s="178" t="s">
        <v>17</v>
      </c>
      <c r="G3812" s="1">
        <f>IF(ISNUMBER(Pay_Item_Search_Text),IF(ISNUMBER(IF(FIND(Pay_Item_Search_Text,B3812)=1,1, "FALSE")),MAX(G$4:$G3811)+1,IF(ISNUMBER(Pay_Item_Search_Text),0,IF(ISNUMBER(SEARCH(Pay_Item_Search_Text,H3812)),MAX(G$4:$G3811)+1,0))),IF(ISNUMBER(Pay_Item_Search_Text),0,IF(ISNUMBER(SEARCH(Pay_Item_Search_Text,H3812)),MAX(G$4:$G3811)+1,0)))</f>
        <v>3808</v>
      </c>
      <c r="H3812" s="1" t="str">
        <f>IF(Table_PayItems[[#This Row],[Description]]="_","_ Unique Item - "&amp;Table_PayItems[[#This Row],[Item]]&amp;" - $"&amp;Table_PayItems[[#This Row],[Unit]],Table_PayItems[[#This Row],[Description]]&amp;" - $"&amp;Table_PayItems[[#This Row],[Unit]])</f>
        <v>Pavt Mrkg, Polyurea, Merge - $Ea</v>
      </c>
      <c r="I3812" s="29" t="str">
        <f>IFERROR(VLOOKUP(ROWS($M$5:M3812),Table_PayItems[[Search Key]:[Concentrated Name]],2,FALSE),"")</f>
        <v>Pavt Mrkg, Polyurea, Merge - $Ea</v>
      </c>
      <c r="J3812" s="1"/>
      <c r="K3812" s="1"/>
      <c r="L3812" s="22">
        <f>IF(ISNUMBER(SEARCH(Pay_Item_Search_Text_2,M3812)),MAX($L$4:L3811)+1,0)</f>
        <v>0</v>
      </c>
      <c r="M3812" s="1" t="str">
        <f>IFERROR(VLOOKUP(ROWS($M$5:M3812),Table_PayItems[[Search Key]:[Concentrated Name]],2,FALSE),"")</f>
        <v>Pavt Mrkg, Polyurea, Merge - $Ea</v>
      </c>
      <c r="N3812" s="1" t="str">
        <f>IFERROR(VLOOKUP(ROWS($M$5:N3812),$L$5:$M$7000,2,FALSE),"")</f>
        <v/>
      </c>
      <c r="O3812" s="1" t="str">
        <f>IFERROR(VLOOKUP(ROWS($O$5:O3812),$K$5:$L$7000,2,FALSE),"")</f>
        <v/>
      </c>
    </row>
    <row r="3813" spans="2:15" ht="15" customHeight="1" x14ac:dyDescent="0.25">
      <c r="B3813" s="178" t="s">
        <v>11713</v>
      </c>
      <c r="C3813" s="178" t="s">
        <v>88</v>
      </c>
      <c r="D3813" s="178" t="s">
        <v>3624</v>
      </c>
      <c r="E3813" s="178" t="s">
        <v>3710</v>
      </c>
      <c r="F3813" s="178" t="s">
        <v>17</v>
      </c>
      <c r="G3813" s="1">
        <f>IF(ISNUMBER(Pay_Item_Search_Text),IF(ISNUMBER(IF(FIND(Pay_Item_Search_Text,B3813)=1,1, "FALSE")),MAX(G$4:$G3812)+1,IF(ISNUMBER(Pay_Item_Search_Text),0,IF(ISNUMBER(SEARCH(Pay_Item_Search_Text,H3813)),MAX(G$4:$G3812)+1,0))),IF(ISNUMBER(Pay_Item_Search_Text),0,IF(ISNUMBER(SEARCH(Pay_Item_Search_Text,H3813)),MAX(G$4:$G3812)+1,0)))</f>
        <v>3809</v>
      </c>
      <c r="H3813" s="1" t="str">
        <f>IF(Table_PayItems[[#This Row],[Description]]="_","_ Unique Item - "&amp;Table_PayItems[[#This Row],[Item]]&amp;" - $"&amp;Table_PayItems[[#This Row],[Unit]],Table_PayItems[[#This Row],[Description]]&amp;" - $"&amp;Table_PayItems[[#This Row],[Unit]])</f>
        <v>Pavt Mrkg, Polyurea, Merge Arrow Symbol - $Ea</v>
      </c>
      <c r="I3813" s="29" t="str">
        <f>IFERROR(VLOOKUP(ROWS($M$5:M3813),Table_PayItems[[Search Key]:[Concentrated Name]],2,FALSE),"")</f>
        <v>Pavt Mrkg, Polyurea, Merge Arrow Symbol - $Ea</v>
      </c>
      <c r="J3813" s="1"/>
      <c r="K3813" s="1"/>
      <c r="L3813" s="22">
        <f>IF(ISNUMBER(SEARCH(Pay_Item_Search_Text_2,M3813)),MAX($L$4:L3812)+1,0)</f>
        <v>0</v>
      </c>
      <c r="M3813" s="1" t="str">
        <f>IFERROR(VLOOKUP(ROWS($M$5:M3813),Table_PayItems[[Search Key]:[Concentrated Name]],2,FALSE),"")</f>
        <v>Pavt Mrkg, Polyurea, Merge Arrow Symbol - $Ea</v>
      </c>
      <c r="N3813" s="1" t="str">
        <f>IFERROR(VLOOKUP(ROWS($M$5:N3813),$L$5:$M$7000,2,FALSE),"")</f>
        <v/>
      </c>
      <c r="O3813" s="1" t="str">
        <f>IFERROR(VLOOKUP(ROWS($O$5:O3813),$K$5:$L$7000,2,FALSE),"")</f>
        <v/>
      </c>
    </row>
    <row r="3814" spans="2:15" ht="15" customHeight="1" x14ac:dyDescent="0.25">
      <c r="B3814" s="178" t="s">
        <v>11818</v>
      </c>
      <c r="C3814" s="178" t="s">
        <v>88</v>
      </c>
      <c r="D3814" s="178" t="s">
        <v>3728</v>
      </c>
      <c r="E3814" s="178" t="s">
        <v>3710</v>
      </c>
      <c r="F3814" s="178" t="s">
        <v>17</v>
      </c>
      <c r="G3814" s="1">
        <f>IF(ISNUMBER(Pay_Item_Search_Text),IF(ISNUMBER(IF(FIND(Pay_Item_Search_Text,B3814)=1,1, "FALSE")),MAX(G$4:$G3813)+1,IF(ISNUMBER(Pay_Item_Search_Text),0,IF(ISNUMBER(SEARCH(Pay_Item_Search_Text,H3814)),MAX(G$4:$G3813)+1,0))),IF(ISNUMBER(Pay_Item_Search_Text),0,IF(ISNUMBER(SEARCH(Pay_Item_Search_Text,H3814)),MAX(G$4:$G3813)+1,0)))</f>
        <v>3810</v>
      </c>
      <c r="H3814" s="1" t="str">
        <f>IF(Table_PayItems[[#This Row],[Description]]="_","_ Unique Item - "&amp;Table_PayItems[[#This Row],[Item]]&amp;" - $"&amp;Table_PayItems[[#This Row],[Unit]],Table_PayItems[[#This Row],[Description]]&amp;" - $"&amp;Table_PayItems[[#This Row],[Unit]])</f>
        <v>Pavt Mrkg, Polyurea, Only - $Ea</v>
      </c>
      <c r="I3814" s="29" t="str">
        <f>IFERROR(VLOOKUP(ROWS($M$5:M3814),Table_PayItems[[Search Key]:[Concentrated Name]],2,FALSE),"")</f>
        <v>Pavt Mrkg, Polyurea, Only - $Ea</v>
      </c>
      <c r="J3814" s="1"/>
      <c r="K3814" s="1"/>
      <c r="L3814" s="22">
        <f>IF(ISNUMBER(SEARCH(Pay_Item_Search_Text_2,M3814)),MAX($L$4:L3813)+1,0)</f>
        <v>0</v>
      </c>
      <c r="M3814" s="1" t="str">
        <f>IFERROR(VLOOKUP(ROWS($M$5:M3814),Table_PayItems[[Search Key]:[Concentrated Name]],2,FALSE),"")</f>
        <v>Pavt Mrkg, Polyurea, Only - $Ea</v>
      </c>
      <c r="N3814" s="1" t="str">
        <f>IFERROR(VLOOKUP(ROWS($M$5:N3814),$L$5:$M$7000,2,FALSE),"")</f>
        <v/>
      </c>
      <c r="O3814" s="1" t="str">
        <f>IFERROR(VLOOKUP(ROWS($O$5:O3814),$K$5:$L$7000,2,FALSE),"")</f>
        <v/>
      </c>
    </row>
    <row r="3815" spans="2:15" ht="15" customHeight="1" x14ac:dyDescent="0.25">
      <c r="B3815" s="178" t="s">
        <v>11707</v>
      </c>
      <c r="C3815" s="178" t="s">
        <v>88</v>
      </c>
      <c r="D3815" s="178" t="s">
        <v>3618</v>
      </c>
      <c r="E3815" s="178" t="s">
        <v>3710</v>
      </c>
      <c r="F3815" s="178" t="s">
        <v>17</v>
      </c>
      <c r="G3815" s="1">
        <f>IF(ISNUMBER(Pay_Item_Search_Text),IF(ISNUMBER(IF(FIND(Pay_Item_Search_Text,B3815)=1,1, "FALSE")),MAX(G$4:$G3814)+1,IF(ISNUMBER(Pay_Item_Search_Text),0,IF(ISNUMBER(SEARCH(Pay_Item_Search_Text,H3815)),MAX(G$4:$G3814)+1,0))),IF(ISNUMBER(Pay_Item_Search_Text),0,IF(ISNUMBER(SEARCH(Pay_Item_Search_Text,H3815)),MAX(G$4:$G3814)+1,0)))</f>
        <v>3811</v>
      </c>
      <c r="H3815" s="1" t="str">
        <f>IF(Table_PayItems[[#This Row],[Description]]="_","_ Unique Item - "&amp;Table_PayItems[[#This Row],[Item]]&amp;" - $"&amp;Table_PayItems[[#This Row],[Unit]],Table_PayItems[[#This Row],[Description]]&amp;" - $"&amp;Table_PayItems[[#This Row],[Unit]])</f>
        <v>Pavt Mrkg, Polyurea, Ped - $Ea</v>
      </c>
      <c r="I3815" s="29" t="str">
        <f>IFERROR(VLOOKUP(ROWS($M$5:M3815),Table_PayItems[[Search Key]:[Concentrated Name]],2,FALSE),"")</f>
        <v>Pavt Mrkg, Polyurea, Ped - $Ea</v>
      </c>
      <c r="J3815" s="1"/>
      <c r="K3815" s="1"/>
      <c r="L3815" s="22">
        <f>IF(ISNUMBER(SEARCH(Pay_Item_Search_Text_2,M3815)),MAX($L$4:L3814)+1,0)</f>
        <v>0</v>
      </c>
      <c r="M3815" s="1" t="str">
        <f>IFERROR(VLOOKUP(ROWS($M$5:M3815),Table_PayItems[[Search Key]:[Concentrated Name]],2,FALSE),"")</f>
        <v>Pavt Mrkg, Polyurea, Ped - $Ea</v>
      </c>
      <c r="N3815" s="1" t="str">
        <f>IFERROR(VLOOKUP(ROWS($M$5:N3815),$L$5:$M$7000,2,FALSE),"")</f>
        <v/>
      </c>
      <c r="O3815" s="1" t="str">
        <f>IFERROR(VLOOKUP(ROWS($O$5:O3815),$K$5:$L$7000,2,FALSE),"")</f>
        <v/>
      </c>
    </row>
    <row r="3816" spans="2:15" ht="15" customHeight="1" x14ac:dyDescent="0.25">
      <c r="B3816" s="178" t="s">
        <v>11819</v>
      </c>
      <c r="C3816" s="178" t="s">
        <v>88</v>
      </c>
      <c r="D3816" s="178" t="s">
        <v>3729</v>
      </c>
      <c r="E3816" s="178" t="s">
        <v>3710</v>
      </c>
      <c r="F3816" s="178" t="s">
        <v>17</v>
      </c>
      <c r="G3816" s="1">
        <f>IF(ISNUMBER(Pay_Item_Search_Text),IF(ISNUMBER(IF(FIND(Pay_Item_Search_Text,B3816)=1,1, "FALSE")),MAX(G$4:$G3815)+1,IF(ISNUMBER(Pay_Item_Search_Text),0,IF(ISNUMBER(SEARCH(Pay_Item_Search_Text,H3816)),MAX(G$4:$G3815)+1,0))),IF(ISNUMBER(Pay_Item_Search_Text),0,IF(ISNUMBER(SEARCH(Pay_Item_Search_Text,H3816)),MAX(G$4:$G3815)+1,0)))</f>
        <v>3812</v>
      </c>
      <c r="H3816" s="1" t="str">
        <f>IF(Table_PayItems[[#This Row],[Description]]="_","_ Unique Item - "&amp;Table_PayItems[[#This Row],[Item]]&amp;" - $"&amp;Table_PayItems[[#This Row],[Unit]],Table_PayItems[[#This Row],[Description]]&amp;" - $"&amp;Table_PayItems[[#This Row],[Unit]])</f>
        <v>Pavt Mrkg, Polyurea, Railroad Sym - $Ea</v>
      </c>
      <c r="I3816" s="29" t="str">
        <f>IFERROR(VLOOKUP(ROWS($M$5:M3816),Table_PayItems[[Search Key]:[Concentrated Name]],2,FALSE),"")</f>
        <v>Pavt Mrkg, Polyurea, Railroad Sym - $Ea</v>
      </c>
      <c r="J3816" s="1"/>
      <c r="K3816" s="1"/>
      <c r="L3816" s="22">
        <f>IF(ISNUMBER(SEARCH(Pay_Item_Search_Text_2,M3816)),MAX($L$4:L3815)+1,0)</f>
        <v>0</v>
      </c>
      <c r="M3816" s="1" t="str">
        <f>IFERROR(VLOOKUP(ROWS($M$5:M3816),Table_PayItems[[Search Key]:[Concentrated Name]],2,FALSE),"")</f>
        <v>Pavt Mrkg, Polyurea, Railroad Sym - $Ea</v>
      </c>
      <c r="N3816" s="1" t="str">
        <f>IFERROR(VLOOKUP(ROWS($M$5:N3816),$L$5:$M$7000,2,FALSE),"")</f>
        <v/>
      </c>
      <c r="O3816" s="1" t="str">
        <f>IFERROR(VLOOKUP(ROWS($O$5:O3816),$K$5:$L$7000,2,FALSE),"")</f>
        <v/>
      </c>
    </row>
    <row r="3817" spans="2:15" ht="15" customHeight="1" x14ac:dyDescent="0.25">
      <c r="B3817" s="178" t="s">
        <v>11820</v>
      </c>
      <c r="C3817" s="178" t="s">
        <v>88</v>
      </c>
      <c r="D3817" s="178" t="s">
        <v>3730</v>
      </c>
      <c r="E3817" s="178" t="s">
        <v>3710</v>
      </c>
      <c r="F3817" s="178" t="s">
        <v>17</v>
      </c>
      <c r="G3817" s="1">
        <f>IF(ISNUMBER(Pay_Item_Search_Text),IF(ISNUMBER(IF(FIND(Pay_Item_Search_Text,B3817)=1,1, "FALSE")),MAX(G$4:$G3816)+1,IF(ISNUMBER(Pay_Item_Search_Text),0,IF(ISNUMBER(SEARCH(Pay_Item_Search_Text,H3817)),MAX(G$4:$G3816)+1,0))),IF(ISNUMBER(Pay_Item_Search_Text),0,IF(ISNUMBER(SEARCH(Pay_Item_Search_Text,H3817)),MAX(G$4:$G3816)+1,0)))</f>
        <v>3813</v>
      </c>
      <c r="H3817" s="1" t="str">
        <f>IF(Table_PayItems[[#This Row],[Description]]="_","_ Unique Item - "&amp;Table_PayItems[[#This Row],[Item]]&amp;" - $"&amp;Table_PayItems[[#This Row],[Unit]],Table_PayItems[[#This Row],[Description]]&amp;" - $"&amp;Table_PayItems[[#This Row],[Unit]])</f>
        <v>Pavt Mrkg, Polyurea, Rt Turn Arrow Sym - $Ea</v>
      </c>
      <c r="I3817" s="29" t="str">
        <f>IFERROR(VLOOKUP(ROWS($M$5:M3817),Table_PayItems[[Search Key]:[Concentrated Name]],2,FALSE),"")</f>
        <v>Pavt Mrkg, Polyurea, Rt Turn Arrow Sym - $Ea</v>
      </c>
      <c r="J3817" s="1"/>
      <c r="K3817" s="1"/>
      <c r="L3817" s="22">
        <f>IF(ISNUMBER(SEARCH(Pay_Item_Search_Text_2,M3817)),MAX($L$4:L3816)+1,0)</f>
        <v>0</v>
      </c>
      <c r="M3817" s="1" t="str">
        <f>IFERROR(VLOOKUP(ROWS($M$5:M3817),Table_PayItems[[Search Key]:[Concentrated Name]],2,FALSE),"")</f>
        <v>Pavt Mrkg, Polyurea, Rt Turn Arrow Sym - $Ea</v>
      </c>
      <c r="N3817" s="1" t="str">
        <f>IFERROR(VLOOKUP(ROWS($M$5:N3817),$L$5:$M$7000,2,FALSE),"")</f>
        <v/>
      </c>
      <c r="O3817" s="1" t="str">
        <f>IFERROR(VLOOKUP(ROWS($O$5:O3817),$K$5:$L$7000,2,FALSE),"")</f>
        <v/>
      </c>
    </row>
    <row r="3818" spans="2:15" ht="15" customHeight="1" x14ac:dyDescent="0.25">
      <c r="B3818" s="178" t="s">
        <v>11821</v>
      </c>
      <c r="C3818" s="178" t="s">
        <v>88</v>
      </c>
      <c r="D3818" s="178" t="s">
        <v>3731</v>
      </c>
      <c r="E3818" s="178" t="s">
        <v>3710</v>
      </c>
      <c r="F3818" s="178" t="s">
        <v>17</v>
      </c>
      <c r="G3818" s="1">
        <f>IF(ISNUMBER(Pay_Item_Search_Text),IF(ISNUMBER(IF(FIND(Pay_Item_Search_Text,B3818)=1,1, "FALSE")),MAX(G$4:$G3817)+1,IF(ISNUMBER(Pay_Item_Search_Text),0,IF(ISNUMBER(SEARCH(Pay_Item_Search_Text,H3818)),MAX(G$4:$G3817)+1,0))),IF(ISNUMBER(Pay_Item_Search_Text),0,IF(ISNUMBER(SEARCH(Pay_Item_Search_Text,H3818)),MAX(G$4:$G3817)+1,0)))</f>
        <v>3814</v>
      </c>
      <c r="H3818" s="1" t="str">
        <f>IF(Table_PayItems[[#This Row],[Description]]="_","_ Unique Item - "&amp;Table_PayItems[[#This Row],[Item]]&amp;" - $"&amp;Table_PayItems[[#This Row],[Unit]],Table_PayItems[[#This Row],[Description]]&amp;" - $"&amp;Table_PayItems[[#This Row],[Unit]])</f>
        <v>Pavt Mrkg, Polyurea, School - $Ea</v>
      </c>
      <c r="I3818" s="29" t="str">
        <f>IFERROR(VLOOKUP(ROWS($M$5:M3818),Table_PayItems[[Search Key]:[Concentrated Name]],2,FALSE),"")</f>
        <v>Pavt Mrkg, Polyurea, School - $Ea</v>
      </c>
      <c r="J3818" s="1"/>
      <c r="K3818" s="1"/>
      <c r="L3818" s="22">
        <f>IF(ISNUMBER(SEARCH(Pay_Item_Search_Text_2,M3818)),MAX($L$4:L3817)+1,0)</f>
        <v>0</v>
      </c>
      <c r="M3818" s="1" t="str">
        <f>IFERROR(VLOOKUP(ROWS($M$5:M3818),Table_PayItems[[Search Key]:[Concentrated Name]],2,FALSE),"")</f>
        <v>Pavt Mrkg, Polyurea, School - $Ea</v>
      </c>
      <c r="N3818" s="1" t="str">
        <f>IFERROR(VLOOKUP(ROWS($M$5:N3818),$L$5:$M$7000,2,FALSE),"")</f>
        <v/>
      </c>
      <c r="O3818" s="1" t="str">
        <f>IFERROR(VLOOKUP(ROWS($O$5:O3818),$K$5:$L$7000,2,FALSE),"")</f>
        <v/>
      </c>
    </row>
    <row r="3819" spans="2:15" ht="15" customHeight="1" x14ac:dyDescent="0.25">
      <c r="B3819" s="178" t="s">
        <v>11721</v>
      </c>
      <c r="C3819" s="178" t="s">
        <v>88</v>
      </c>
      <c r="D3819" s="178" t="s">
        <v>3632</v>
      </c>
      <c r="E3819" s="178" t="s">
        <v>3710</v>
      </c>
      <c r="F3819" s="178" t="s">
        <v>17</v>
      </c>
      <c r="G3819" s="1">
        <f>IF(ISNUMBER(Pay_Item_Search_Text),IF(ISNUMBER(IF(FIND(Pay_Item_Search_Text,B3819)=1,1, "FALSE")),MAX(G$4:$G3818)+1,IF(ISNUMBER(Pay_Item_Search_Text),0,IF(ISNUMBER(SEARCH(Pay_Item_Search_Text,H3819)),MAX(G$4:$G3818)+1,0))),IF(ISNUMBER(Pay_Item_Search_Text),0,IF(ISNUMBER(SEARCH(Pay_Item_Search_Text,H3819)),MAX(G$4:$G3818)+1,0)))</f>
        <v>3815</v>
      </c>
      <c r="H3819" s="1" t="str">
        <f>IF(Table_PayItems[[#This Row],[Description]]="_","_ Unique Item - "&amp;Table_PayItems[[#This Row],[Item]]&amp;" - $"&amp;Table_PayItems[[#This Row],[Unit]],Table_PayItems[[#This Row],[Description]]&amp;" - $"&amp;Table_PayItems[[#This Row],[Unit]])</f>
        <v>Pavt Mrkg, Polyurea, Sharrow Symbol - $Ea</v>
      </c>
      <c r="I3819" s="29" t="str">
        <f>IFERROR(VLOOKUP(ROWS($M$5:M3819),Table_PayItems[[Search Key]:[Concentrated Name]],2,FALSE),"")</f>
        <v>Pavt Mrkg, Polyurea, Sharrow Symbol - $Ea</v>
      </c>
      <c r="J3819" s="1"/>
      <c r="K3819" s="1"/>
      <c r="L3819" s="22">
        <f>IF(ISNUMBER(SEARCH(Pay_Item_Search_Text_2,M3819)),MAX($L$4:L3818)+1,0)</f>
        <v>0</v>
      </c>
      <c r="M3819" s="1" t="str">
        <f>IFERROR(VLOOKUP(ROWS($M$5:M3819),Table_PayItems[[Search Key]:[Concentrated Name]],2,FALSE),"")</f>
        <v>Pavt Mrkg, Polyurea, Sharrow Symbol - $Ea</v>
      </c>
      <c r="N3819" s="1" t="str">
        <f>IFERROR(VLOOKUP(ROWS($M$5:N3819),$L$5:$M$7000,2,FALSE),"")</f>
        <v/>
      </c>
      <c r="O3819" s="1" t="str">
        <f>IFERROR(VLOOKUP(ROWS($O$5:O3819),$K$5:$L$7000,2,FALSE),"")</f>
        <v/>
      </c>
    </row>
    <row r="3820" spans="2:15" ht="15" customHeight="1" x14ac:dyDescent="0.25">
      <c r="B3820" s="178" t="s">
        <v>11822</v>
      </c>
      <c r="C3820" s="178" t="s">
        <v>88</v>
      </c>
      <c r="D3820" s="178" t="s">
        <v>3732</v>
      </c>
      <c r="E3820" s="178" t="s">
        <v>3710</v>
      </c>
      <c r="F3820" s="178" t="s">
        <v>17</v>
      </c>
      <c r="G3820" s="1">
        <f>IF(ISNUMBER(Pay_Item_Search_Text),IF(ISNUMBER(IF(FIND(Pay_Item_Search_Text,B3820)=1,1, "FALSE")),MAX(G$4:$G3819)+1,IF(ISNUMBER(Pay_Item_Search_Text),0,IF(ISNUMBER(SEARCH(Pay_Item_Search_Text,H3820)),MAX(G$4:$G3819)+1,0))),IF(ISNUMBER(Pay_Item_Search_Text),0,IF(ISNUMBER(SEARCH(Pay_Item_Search_Text,H3820)),MAX(G$4:$G3819)+1,0)))</f>
        <v>3816</v>
      </c>
      <c r="H3820" s="1" t="str">
        <f>IF(Table_PayItems[[#This Row],[Description]]="_","_ Unique Item - "&amp;Table_PayItems[[#This Row],[Item]]&amp;" - $"&amp;Table_PayItems[[#This Row],[Unit]],Table_PayItems[[#This Row],[Description]]&amp;" - $"&amp;Table_PayItems[[#This Row],[Unit]])</f>
        <v>Pavt Mrkg, Polyurea, Stop - $Ea</v>
      </c>
      <c r="I3820" s="29" t="str">
        <f>IFERROR(VLOOKUP(ROWS($M$5:M3820),Table_PayItems[[Search Key]:[Concentrated Name]],2,FALSE),"")</f>
        <v>Pavt Mrkg, Polyurea, Stop - $Ea</v>
      </c>
      <c r="J3820" s="1"/>
      <c r="K3820" s="1"/>
      <c r="L3820" s="22">
        <f>IF(ISNUMBER(SEARCH(Pay_Item_Search_Text_2,M3820)),MAX($L$4:L3819)+1,0)</f>
        <v>0</v>
      </c>
      <c r="M3820" s="1" t="str">
        <f>IFERROR(VLOOKUP(ROWS($M$5:M3820),Table_PayItems[[Search Key]:[Concentrated Name]],2,FALSE),"")</f>
        <v>Pavt Mrkg, Polyurea, Stop - $Ea</v>
      </c>
      <c r="N3820" s="1" t="str">
        <f>IFERROR(VLOOKUP(ROWS($M$5:N3820),$L$5:$M$7000,2,FALSE),"")</f>
        <v/>
      </c>
      <c r="O3820" s="1" t="str">
        <f>IFERROR(VLOOKUP(ROWS($O$5:O3820),$K$5:$L$7000,2,FALSE),"")</f>
        <v/>
      </c>
    </row>
    <row r="3821" spans="2:15" ht="15" customHeight="1" x14ac:dyDescent="0.25">
      <c r="B3821" s="178" t="s">
        <v>11823</v>
      </c>
      <c r="C3821" s="178" t="s">
        <v>88</v>
      </c>
      <c r="D3821" s="178" t="s">
        <v>3733</v>
      </c>
      <c r="E3821" s="178" t="s">
        <v>3710</v>
      </c>
      <c r="F3821" s="178" t="s">
        <v>17</v>
      </c>
      <c r="G3821" s="1">
        <f>IF(ISNUMBER(Pay_Item_Search_Text),IF(ISNUMBER(IF(FIND(Pay_Item_Search_Text,B3821)=1,1, "FALSE")),MAX(G$4:$G3820)+1,IF(ISNUMBER(Pay_Item_Search_Text),0,IF(ISNUMBER(SEARCH(Pay_Item_Search_Text,H3821)),MAX(G$4:$G3820)+1,0))),IF(ISNUMBER(Pay_Item_Search_Text),0,IF(ISNUMBER(SEARCH(Pay_Item_Search_Text,H3821)),MAX(G$4:$G3820)+1,0)))</f>
        <v>3817</v>
      </c>
      <c r="H3821" s="1" t="str">
        <f>IF(Table_PayItems[[#This Row],[Description]]="_","_ Unique Item - "&amp;Table_PayItems[[#This Row],[Item]]&amp;" - $"&amp;Table_PayItems[[#This Row],[Unit]],Table_PayItems[[#This Row],[Description]]&amp;" - $"&amp;Table_PayItems[[#This Row],[Unit]])</f>
        <v>Pavt Mrkg, Polyurea, Thru &amp; Lt Turn Arrow Sym - $Ea</v>
      </c>
      <c r="I3821" s="29" t="str">
        <f>IFERROR(VLOOKUP(ROWS($M$5:M3821),Table_PayItems[[Search Key]:[Concentrated Name]],2,FALSE),"")</f>
        <v>Pavt Mrkg, Polyurea, Thru &amp; Lt Turn Arrow Sym - $Ea</v>
      </c>
      <c r="J3821" s="1"/>
      <c r="K3821" s="1"/>
      <c r="L3821" s="22">
        <f>IF(ISNUMBER(SEARCH(Pay_Item_Search_Text_2,M3821)),MAX($L$4:L3820)+1,0)</f>
        <v>0</v>
      </c>
      <c r="M3821" s="1" t="str">
        <f>IFERROR(VLOOKUP(ROWS($M$5:M3821),Table_PayItems[[Search Key]:[Concentrated Name]],2,FALSE),"")</f>
        <v>Pavt Mrkg, Polyurea, Thru &amp; Lt Turn Arrow Sym - $Ea</v>
      </c>
      <c r="N3821" s="1" t="str">
        <f>IFERROR(VLOOKUP(ROWS($M$5:N3821),$L$5:$M$7000,2,FALSE),"")</f>
        <v/>
      </c>
      <c r="O3821" s="1" t="str">
        <f>IFERROR(VLOOKUP(ROWS($O$5:O3821),$K$5:$L$7000,2,FALSE),"")</f>
        <v/>
      </c>
    </row>
    <row r="3822" spans="2:15" ht="15" customHeight="1" x14ac:dyDescent="0.25">
      <c r="B3822" s="178" t="s">
        <v>11824</v>
      </c>
      <c r="C3822" s="178" t="s">
        <v>88</v>
      </c>
      <c r="D3822" s="178" t="s">
        <v>3734</v>
      </c>
      <c r="E3822" s="178" t="s">
        <v>3710</v>
      </c>
      <c r="F3822" s="178" t="s">
        <v>17</v>
      </c>
      <c r="G3822" s="1">
        <f>IF(ISNUMBER(Pay_Item_Search_Text),IF(ISNUMBER(IF(FIND(Pay_Item_Search_Text,B3822)=1,1, "FALSE")),MAX(G$4:$G3821)+1,IF(ISNUMBER(Pay_Item_Search_Text),0,IF(ISNUMBER(SEARCH(Pay_Item_Search_Text,H3822)),MAX(G$4:$G3821)+1,0))),IF(ISNUMBER(Pay_Item_Search_Text),0,IF(ISNUMBER(SEARCH(Pay_Item_Search_Text,H3822)),MAX(G$4:$G3821)+1,0)))</f>
        <v>3818</v>
      </c>
      <c r="H3822" s="1" t="str">
        <f>IF(Table_PayItems[[#This Row],[Description]]="_","_ Unique Item - "&amp;Table_PayItems[[#This Row],[Item]]&amp;" - $"&amp;Table_PayItems[[#This Row],[Unit]],Table_PayItems[[#This Row],[Description]]&amp;" - $"&amp;Table_PayItems[[#This Row],[Unit]])</f>
        <v>Pavt Mrkg, Polyurea, Thru &amp; Rt Turn Arrow Sym - $Ea</v>
      </c>
      <c r="I3822" s="29" t="str">
        <f>IFERROR(VLOOKUP(ROWS($M$5:M3822),Table_PayItems[[Search Key]:[Concentrated Name]],2,FALSE),"")</f>
        <v>Pavt Mrkg, Polyurea, Thru &amp; Rt Turn Arrow Sym - $Ea</v>
      </c>
      <c r="J3822" s="1"/>
      <c r="K3822" s="1"/>
      <c r="L3822" s="22">
        <f>IF(ISNUMBER(SEARCH(Pay_Item_Search_Text_2,M3822)),MAX($L$4:L3821)+1,0)</f>
        <v>0</v>
      </c>
      <c r="M3822" s="1" t="str">
        <f>IFERROR(VLOOKUP(ROWS($M$5:M3822),Table_PayItems[[Search Key]:[Concentrated Name]],2,FALSE),"")</f>
        <v>Pavt Mrkg, Polyurea, Thru &amp; Rt Turn Arrow Sym - $Ea</v>
      </c>
      <c r="N3822" s="1" t="str">
        <f>IFERROR(VLOOKUP(ROWS($M$5:N3822),$L$5:$M$7000,2,FALSE),"")</f>
        <v/>
      </c>
      <c r="O3822" s="1" t="str">
        <f>IFERROR(VLOOKUP(ROWS($O$5:O3822),$K$5:$L$7000,2,FALSE),"")</f>
        <v/>
      </c>
    </row>
    <row r="3823" spans="2:15" ht="15" customHeight="1" x14ac:dyDescent="0.25">
      <c r="B3823" s="178" t="s">
        <v>11812</v>
      </c>
      <c r="C3823" s="178" t="s">
        <v>88</v>
      </c>
      <c r="D3823" s="178" t="s">
        <v>3722</v>
      </c>
      <c r="E3823" s="178" t="s">
        <v>3710</v>
      </c>
      <c r="F3823" s="178" t="s">
        <v>17</v>
      </c>
      <c r="G3823" s="1">
        <f>IF(ISNUMBER(Pay_Item_Search_Text),IF(ISNUMBER(IF(FIND(Pay_Item_Search_Text,B3823)=1,1, "FALSE")),MAX(G$4:$G3822)+1,IF(ISNUMBER(Pay_Item_Search_Text),0,IF(ISNUMBER(SEARCH(Pay_Item_Search_Text,H3823)),MAX(G$4:$G3822)+1,0))),IF(ISNUMBER(Pay_Item_Search_Text),0,IF(ISNUMBER(SEARCH(Pay_Item_Search_Text,H3823)),MAX(G$4:$G3822)+1,0)))</f>
        <v>3819</v>
      </c>
      <c r="H3823" s="1" t="str">
        <f>IF(Table_PayItems[[#This Row],[Description]]="_","_ Unique Item - "&amp;Table_PayItems[[#This Row],[Item]]&amp;" - $"&amp;Table_PayItems[[#This Row],[Unit]],Table_PayItems[[#This Row],[Description]]&amp;" - $"&amp;Table_PayItems[[#This Row],[Unit]])</f>
        <v>Pavt Mrkg, Polyurea, Thru and Lt Roundabout Arrow Sym - $Ea</v>
      </c>
      <c r="I3823" s="29" t="str">
        <f>IFERROR(VLOOKUP(ROWS($M$5:M3823),Table_PayItems[[Search Key]:[Concentrated Name]],2,FALSE),"")</f>
        <v>Pavt Mrkg, Polyurea, Thru and Lt Roundabout Arrow Sym - $Ea</v>
      </c>
      <c r="J3823" s="1"/>
      <c r="K3823" s="1"/>
      <c r="L3823" s="22">
        <f>IF(ISNUMBER(SEARCH(Pay_Item_Search_Text_2,M3823)),MAX($L$4:L3822)+1,0)</f>
        <v>0</v>
      </c>
      <c r="M3823" s="1" t="str">
        <f>IFERROR(VLOOKUP(ROWS($M$5:M3823),Table_PayItems[[Search Key]:[Concentrated Name]],2,FALSE),"")</f>
        <v>Pavt Mrkg, Polyurea, Thru and Lt Roundabout Arrow Sym - $Ea</v>
      </c>
      <c r="N3823" s="1" t="str">
        <f>IFERROR(VLOOKUP(ROWS($M$5:N3823),$L$5:$M$7000,2,FALSE),"")</f>
        <v/>
      </c>
      <c r="O3823" s="1" t="str">
        <f>IFERROR(VLOOKUP(ROWS($O$5:O3823),$K$5:$L$7000,2,FALSE),"")</f>
        <v/>
      </c>
    </row>
    <row r="3824" spans="2:15" ht="15" customHeight="1" x14ac:dyDescent="0.25">
      <c r="B3824" s="178" t="s">
        <v>11825</v>
      </c>
      <c r="C3824" s="178" t="s">
        <v>88</v>
      </c>
      <c r="D3824" s="178" t="s">
        <v>3735</v>
      </c>
      <c r="E3824" s="178" t="s">
        <v>3710</v>
      </c>
      <c r="F3824" s="178" t="s">
        <v>17</v>
      </c>
      <c r="G3824" s="1">
        <f>IF(ISNUMBER(Pay_Item_Search_Text),IF(ISNUMBER(IF(FIND(Pay_Item_Search_Text,B3824)=1,1, "FALSE")),MAX(G$4:$G3823)+1,IF(ISNUMBER(Pay_Item_Search_Text),0,IF(ISNUMBER(SEARCH(Pay_Item_Search_Text,H3824)),MAX(G$4:$G3823)+1,0))),IF(ISNUMBER(Pay_Item_Search_Text),0,IF(ISNUMBER(SEARCH(Pay_Item_Search_Text,H3824)),MAX(G$4:$G3823)+1,0)))</f>
        <v>3820</v>
      </c>
      <c r="H3824" s="1" t="str">
        <f>IF(Table_PayItems[[#This Row],[Description]]="_","_ Unique Item - "&amp;Table_PayItems[[#This Row],[Item]]&amp;" - $"&amp;Table_PayItems[[#This Row],[Unit]],Table_PayItems[[#This Row],[Description]]&amp;" - $"&amp;Table_PayItems[[#This Row],[Unit]])</f>
        <v>Pavt Mrkg, Polyurea, Thru Arrow Sym - $Ea</v>
      </c>
      <c r="I3824" s="29" t="str">
        <f>IFERROR(VLOOKUP(ROWS($M$5:M3824),Table_PayItems[[Search Key]:[Concentrated Name]],2,FALSE),"")</f>
        <v>Pavt Mrkg, Polyurea, Thru Arrow Sym - $Ea</v>
      </c>
      <c r="J3824" s="1"/>
      <c r="K3824" s="1"/>
      <c r="L3824" s="22">
        <f>IF(ISNUMBER(SEARCH(Pay_Item_Search_Text_2,M3824)),MAX($L$4:L3823)+1,0)</f>
        <v>0</v>
      </c>
      <c r="M3824" s="1" t="str">
        <f>IFERROR(VLOOKUP(ROWS($M$5:M3824),Table_PayItems[[Search Key]:[Concentrated Name]],2,FALSE),"")</f>
        <v>Pavt Mrkg, Polyurea, Thru Arrow Sym - $Ea</v>
      </c>
      <c r="N3824" s="1" t="str">
        <f>IFERROR(VLOOKUP(ROWS($M$5:N3824),$L$5:$M$7000,2,FALSE),"")</f>
        <v/>
      </c>
      <c r="O3824" s="1" t="str">
        <f>IFERROR(VLOOKUP(ROWS($O$5:O3824),$K$5:$L$7000,2,FALSE),"")</f>
        <v/>
      </c>
    </row>
    <row r="3825" spans="2:15" ht="15" customHeight="1" x14ac:dyDescent="0.25">
      <c r="B3825" s="178" t="s">
        <v>11826</v>
      </c>
      <c r="C3825" s="178" t="s">
        <v>88</v>
      </c>
      <c r="D3825" s="178" t="s">
        <v>3736</v>
      </c>
      <c r="E3825" s="178" t="s">
        <v>3710</v>
      </c>
      <c r="F3825" s="178" t="s">
        <v>17</v>
      </c>
      <c r="G3825" s="1">
        <f>IF(ISNUMBER(Pay_Item_Search_Text),IF(ISNUMBER(IF(FIND(Pay_Item_Search_Text,B3825)=1,1, "FALSE")),MAX(G$4:$G3824)+1,IF(ISNUMBER(Pay_Item_Search_Text),0,IF(ISNUMBER(SEARCH(Pay_Item_Search_Text,H3825)),MAX(G$4:$G3824)+1,0))),IF(ISNUMBER(Pay_Item_Search_Text),0,IF(ISNUMBER(SEARCH(Pay_Item_Search_Text,H3825)),MAX(G$4:$G3824)+1,0)))</f>
        <v>3821</v>
      </c>
      <c r="H3825" s="1" t="str">
        <f>IF(Table_PayItems[[#This Row],[Description]]="_","_ Unique Item - "&amp;Table_PayItems[[#This Row],[Item]]&amp;" - $"&amp;Table_PayItems[[#This Row],[Unit]],Table_PayItems[[#This Row],[Description]]&amp;" - $"&amp;Table_PayItems[[#This Row],[Unit]])</f>
        <v>Pavt Mrkg, Polyurea, Thru, Lt &amp; Rt Turn Arrow Sym - $Ea</v>
      </c>
      <c r="I3825" s="29" t="str">
        <f>IFERROR(VLOOKUP(ROWS($M$5:M3825),Table_PayItems[[Search Key]:[Concentrated Name]],2,FALSE),"")</f>
        <v>Pavt Mrkg, Polyurea, Thru, Lt &amp; Rt Turn Arrow Sym - $Ea</v>
      </c>
      <c r="J3825" s="1"/>
      <c r="K3825" s="1"/>
      <c r="L3825" s="22">
        <f>IF(ISNUMBER(SEARCH(Pay_Item_Search_Text_2,M3825)),MAX($L$4:L3824)+1,0)</f>
        <v>0</v>
      </c>
      <c r="M3825" s="1" t="str">
        <f>IFERROR(VLOOKUP(ROWS($M$5:M3825),Table_PayItems[[Search Key]:[Concentrated Name]],2,FALSE),"")</f>
        <v>Pavt Mrkg, Polyurea, Thru, Lt &amp; Rt Turn Arrow Sym - $Ea</v>
      </c>
      <c r="N3825" s="1" t="str">
        <f>IFERROR(VLOOKUP(ROWS($M$5:N3825),$L$5:$M$7000,2,FALSE),"")</f>
        <v/>
      </c>
      <c r="O3825" s="1" t="str">
        <f>IFERROR(VLOOKUP(ROWS($O$5:O3825),$K$5:$L$7000,2,FALSE),"")</f>
        <v/>
      </c>
    </row>
    <row r="3826" spans="2:15" ht="15" customHeight="1" x14ac:dyDescent="0.25">
      <c r="B3826" s="178" t="s">
        <v>11705</v>
      </c>
      <c r="C3826" s="178" t="s">
        <v>88</v>
      </c>
      <c r="D3826" s="178" t="s">
        <v>3616</v>
      </c>
      <c r="E3826" s="178" t="s">
        <v>3710</v>
      </c>
      <c r="F3826" s="178" t="s">
        <v>17</v>
      </c>
      <c r="G3826" s="1">
        <f>IF(ISNUMBER(Pay_Item_Search_Text),IF(ISNUMBER(IF(FIND(Pay_Item_Search_Text,B3826)=1,1, "FALSE")),MAX(G$4:$G3825)+1,IF(ISNUMBER(Pay_Item_Search_Text),0,IF(ISNUMBER(SEARCH(Pay_Item_Search_Text,H3826)),MAX(G$4:$G3825)+1,0))),IF(ISNUMBER(Pay_Item_Search_Text),0,IF(ISNUMBER(SEARCH(Pay_Item_Search_Text,H3826)),MAX(G$4:$G3825)+1,0)))</f>
        <v>3822</v>
      </c>
      <c r="H3826" s="1" t="str">
        <f>IF(Table_PayItems[[#This Row],[Description]]="_","_ Unique Item - "&amp;Table_PayItems[[#This Row],[Item]]&amp;" - $"&amp;Table_PayItems[[#This Row],[Unit]],Table_PayItems[[#This Row],[Description]]&amp;" - $"&amp;Table_PayItems[[#This Row],[Unit]])</f>
        <v>Pavt Mrkg, Polyurea, Wrong Way Arrow Symbol - $Ea</v>
      </c>
      <c r="I3826" s="29" t="str">
        <f>IFERROR(VLOOKUP(ROWS($M$5:M3826),Table_PayItems[[Search Key]:[Concentrated Name]],2,FALSE),"")</f>
        <v>Pavt Mrkg, Polyurea, Wrong Way Arrow Symbol - $Ea</v>
      </c>
      <c r="J3826" s="1"/>
      <c r="K3826" s="1"/>
      <c r="L3826" s="22">
        <f>IF(ISNUMBER(SEARCH(Pay_Item_Search_Text_2,M3826)),MAX($L$4:L3825)+1,0)</f>
        <v>0</v>
      </c>
      <c r="M3826" s="1" t="str">
        <f>IFERROR(VLOOKUP(ROWS($M$5:M3826),Table_PayItems[[Search Key]:[Concentrated Name]],2,FALSE),"")</f>
        <v>Pavt Mrkg, Polyurea, Wrong Way Arrow Symbol - $Ea</v>
      </c>
      <c r="N3826" s="1" t="str">
        <f>IFERROR(VLOOKUP(ROWS($M$5:N3826),$L$5:$M$7000,2,FALSE),"")</f>
        <v/>
      </c>
      <c r="O3826" s="1" t="str">
        <f>IFERROR(VLOOKUP(ROWS($O$5:O3826),$K$5:$L$7000,2,FALSE),"")</f>
        <v/>
      </c>
    </row>
    <row r="3827" spans="2:15" ht="15" customHeight="1" x14ac:dyDescent="0.25">
      <c r="B3827" s="178" t="s">
        <v>11708</v>
      </c>
      <c r="C3827" s="178" t="s">
        <v>88</v>
      </c>
      <c r="D3827" s="178" t="s">
        <v>3619</v>
      </c>
      <c r="E3827" s="178" t="s">
        <v>3710</v>
      </c>
      <c r="F3827" s="178" t="s">
        <v>17</v>
      </c>
      <c r="G3827" s="1">
        <f>IF(ISNUMBER(Pay_Item_Search_Text),IF(ISNUMBER(IF(FIND(Pay_Item_Search_Text,B3827)=1,1, "FALSE")),MAX(G$4:$G3826)+1,IF(ISNUMBER(Pay_Item_Search_Text),0,IF(ISNUMBER(SEARCH(Pay_Item_Search_Text,H3827)),MAX(G$4:$G3826)+1,0))),IF(ISNUMBER(Pay_Item_Search_Text),0,IF(ISNUMBER(SEARCH(Pay_Item_Search_Text,H3827)),MAX(G$4:$G3826)+1,0)))</f>
        <v>3823</v>
      </c>
      <c r="H3827" s="1" t="str">
        <f>IF(Table_PayItems[[#This Row],[Description]]="_","_ Unique Item - "&amp;Table_PayItems[[#This Row],[Item]]&amp;" - $"&amp;Table_PayItems[[#This Row],[Unit]],Table_PayItems[[#This Row],[Description]]&amp;" - $"&amp;Table_PayItems[[#This Row],[Unit]])</f>
        <v>Pavt Mrkg, Polyurea, Xing - $Ea</v>
      </c>
      <c r="I3827" s="29" t="str">
        <f>IFERROR(VLOOKUP(ROWS($M$5:M3827),Table_PayItems[[Search Key]:[Concentrated Name]],2,FALSE),"")</f>
        <v>Pavt Mrkg, Polyurea, Xing - $Ea</v>
      </c>
      <c r="J3827" s="1"/>
      <c r="K3827" s="1"/>
      <c r="L3827" s="22">
        <f>IF(ISNUMBER(SEARCH(Pay_Item_Search_Text_2,M3827)),MAX($L$4:L3826)+1,0)</f>
        <v>0</v>
      </c>
      <c r="M3827" s="1" t="str">
        <f>IFERROR(VLOOKUP(ROWS($M$5:M3827),Table_PayItems[[Search Key]:[Concentrated Name]],2,FALSE),"")</f>
        <v>Pavt Mrkg, Polyurea, Xing - $Ea</v>
      </c>
      <c r="N3827" s="1" t="str">
        <f>IFERROR(VLOOKUP(ROWS($M$5:N3827),$L$5:$M$7000,2,FALSE),"")</f>
        <v/>
      </c>
      <c r="O3827" s="1" t="str">
        <f>IFERROR(VLOOKUP(ROWS($O$5:O3827),$K$5:$L$7000,2,FALSE),"")</f>
        <v/>
      </c>
    </row>
    <row r="3828" spans="2:15" ht="15" customHeight="1" x14ac:dyDescent="0.25">
      <c r="B3828" s="178" t="s">
        <v>11709</v>
      </c>
      <c r="C3828" s="178" t="s">
        <v>88</v>
      </c>
      <c r="D3828" s="178" t="s">
        <v>3620</v>
      </c>
      <c r="E3828" s="178" t="s">
        <v>3710</v>
      </c>
      <c r="F3828" s="178" t="s">
        <v>17</v>
      </c>
      <c r="G3828" s="1">
        <f>IF(ISNUMBER(Pay_Item_Search_Text),IF(ISNUMBER(IF(FIND(Pay_Item_Search_Text,B3828)=1,1, "FALSE")),MAX(G$4:$G3827)+1,IF(ISNUMBER(Pay_Item_Search_Text),0,IF(ISNUMBER(SEARCH(Pay_Item_Search_Text,H3828)),MAX(G$4:$G3827)+1,0))),IF(ISNUMBER(Pay_Item_Search_Text),0,IF(ISNUMBER(SEARCH(Pay_Item_Search_Text,H3828)),MAX(G$4:$G3827)+1,0)))</f>
        <v>3824</v>
      </c>
      <c r="H3828" s="1" t="str">
        <f>IF(Table_PayItems[[#This Row],[Description]]="_","_ Unique Item - "&amp;Table_PayItems[[#This Row],[Item]]&amp;" - $"&amp;Table_PayItems[[#This Row],[Unit]],Table_PayItems[[#This Row],[Description]]&amp;" - $"&amp;Table_PayItems[[#This Row],[Unit]])</f>
        <v>Pavt Mrkg, Polyurea, Yield - $Ea</v>
      </c>
      <c r="I3828" s="29" t="str">
        <f>IFERROR(VLOOKUP(ROWS($M$5:M3828),Table_PayItems[[Search Key]:[Concentrated Name]],2,FALSE),"")</f>
        <v>Pavt Mrkg, Polyurea, Yield - $Ea</v>
      </c>
      <c r="J3828" s="1"/>
      <c r="K3828" s="1"/>
      <c r="L3828" s="22">
        <f>IF(ISNUMBER(SEARCH(Pay_Item_Search_Text_2,M3828)),MAX($L$4:L3827)+1,0)</f>
        <v>0</v>
      </c>
      <c r="M3828" s="1" t="str">
        <f>IFERROR(VLOOKUP(ROWS($M$5:M3828),Table_PayItems[[Search Key]:[Concentrated Name]],2,FALSE),"")</f>
        <v>Pavt Mrkg, Polyurea, Yield - $Ea</v>
      </c>
      <c r="N3828" s="1" t="str">
        <f>IFERROR(VLOOKUP(ROWS($M$5:N3828),$L$5:$M$7000,2,FALSE),"")</f>
        <v/>
      </c>
      <c r="O3828" s="1" t="str">
        <f>IFERROR(VLOOKUP(ROWS($O$5:O3828),$K$5:$L$7000,2,FALSE),"")</f>
        <v/>
      </c>
    </row>
    <row r="3829" spans="2:15" ht="15" customHeight="1" x14ac:dyDescent="0.25">
      <c r="B3829" s="178" t="s">
        <v>11756</v>
      </c>
      <c r="C3829" s="178" t="s">
        <v>88</v>
      </c>
      <c r="D3829" s="178" t="s">
        <v>3666</v>
      </c>
      <c r="E3829" s="178" t="s">
        <v>3710</v>
      </c>
      <c r="F3829" s="178" t="s">
        <v>17</v>
      </c>
      <c r="G3829" s="1">
        <f>IF(ISNUMBER(Pay_Item_Search_Text),IF(ISNUMBER(IF(FIND(Pay_Item_Search_Text,B3829)=1,1, "FALSE")),MAX(G$4:$G3828)+1,IF(ISNUMBER(Pay_Item_Search_Text),0,IF(ISNUMBER(SEARCH(Pay_Item_Search_Text,H3829)),MAX(G$4:$G3828)+1,0))),IF(ISNUMBER(Pay_Item_Search_Text),0,IF(ISNUMBER(SEARCH(Pay_Item_Search_Text,H3829)),MAX(G$4:$G3828)+1,0)))</f>
        <v>3825</v>
      </c>
      <c r="H3829" s="1" t="str">
        <f>IF(Table_PayItems[[#This Row],[Description]]="_","_ Unique Item - "&amp;Table_PayItems[[#This Row],[Item]]&amp;" - $"&amp;Table_PayItems[[#This Row],[Unit]],Table_PayItems[[#This Row],[Description]]&amp;" - $"&amp;Table_PayItems[[#This Row],[Unit]])</f>
        <v>Pavt Mrkg, Preformed Thermoplastic, Accessible Sym - $Ea</v>
      </c>
      <c r="I3829" s="29" t="str">
        <f>IFERROR(VLOOKUP(ROWS($M$5:M3829),Table_PayItems[[Search Key]:[Concentrated Name]],2,FALSE),"")</f>
        <v>Pavt Mrkg, Preformed Thermoplastic, Accessible Sym - $Ea</v>
      </c>
      <c r="J3829" s="1"/>
      <c r="K3829" s="1"/>
      <c r="L3829" s="22">
        <f>IF(ISNUMBER(SEARCH(Pay_Item_Search_Text_2,M3829)),MAX($L$4:L3828)+1,0)</f>
        <v>0</v>
      </c>
      <c r="M3829" s="1" t="str">
        <f>IFERROR(VLOOKUP(ROWS($M$5:M3829),Table_PayItems[[Search Key]:[Concentrated Name]],2,FALSE),"")</f>
        <v>Pavt Mrkg, Preformed Thermoplastic, Accessible Sym - $Ea</v>
      </c>
      <c r="N3829" s="1" t="str">
        <f>IFERROR(VLOOKUP(ROWS($M$5:N3829),$L$5:$M$7000,2,FALSE),"")</f>
        <v/>
      </c>
      <c r="O3829" s="1" t="str">
        <f>IFERROR(VLOOKUP(ROWS($O$5:O3829),$K$5:$L$7000,2,FALSE),"")</f>
        <v/>
      </c>
    </row>
    <row r="3830" spans="2:15" ht="15" customHeight="1" x14ac:dyDescent="0.25">
      <c r="B3830" s="178" t="s">
        <v>11728</v>
      </c>
      <c r="C3830" s="178" t="s">
        <v>104</v>
      </c>
      <c r="D3830" s="178" t="s">
        <v>3639</v>
      </c>
      <c r="E3830" s="178" t="s">
        <v>3710</v>
      </c>
      <c r="F3830" s="178" t="s">
        <v>17</v>
      </c>
      <c r="G3830" s="1">
        <f>IF(ISNUMBER(Pay_Item_Search_Text),IF(ISNUMBER(IF(FIND(Pay_Item_Search_Text,B3830)=1,1, "FALSE")),MAX(G$4:$G3829)+1,IF(ISNUMBER(Pay_Item_Search_Text),0,IF(ISNUMBER(SEARCH(Pay_Item_Search_Text,H3830)),MAX(G$4:$G3829)+1,0))),IF(ISNUMBER(Pay_Item_Search_Text),0,IF(ISNUMBER(SEARCH(Pay_Item_Search_Text,H3830)),MAX(G$4:$G3829)+1,0)))</f>
        <v>3826</v>
      </c>
      <c r="H3830" s="1" t="str">
        <f>IF(Table_PayItems[[#This Row],[Description]]="_","_ Unique Item - "&amp;Table_PayItems[[#This Row],[Item]]&amp;" - $"&amp;Table_PayItems[[#This Row],[Unit]],Table_PayItems[[#This Row],[Description]]&amp;" - $"&amp;Table_PayItems[[#This Row],[Unit]])</f>
        <v>Pavt Mrkg, Regular Dry, 12 inch, White - $Ft</v>
      </c>
      <c r="I3830" s="29" t="str">
        <f>IFERROR(VLOOKUP(ROWS($M$5:M3830),Table_PayItems[[Search Key]:[Concentrated Name]],2,FALSE),"")</f>
        <v>Pavt Mrkg, Regular Dry, 12 inch, White - $Ft</v>
      </c>
      <c r="J3830" s="1"/>
      <c r="K3830" s="1"/>
      <c r="L3830" s="22">
        <f>IF(ISNUMBER(SEARCH(Pay_Item_Search_Text_2,M3830)),MAX($L$4:L3829)+1,0)</f>
        <v>0</v>
      </c>
      <c r="M3830" s="1" t="str">
        <f>IFERROR(VLOOKUP(ROWS($M$5:M3830),Table_PayItems[[Search Key]:[Concentrated Name]],2,FALSE),"")</f>
        <v>Pavt Mrkg, Regular Dry, 12 inch, White - $Ft</v>
      </c>
      <c r="N3830" s="1" t="str">
        <f>IFERROR(VLOOKUP(ROWS($M$5:N3830),$L$5:$M$7000,2,FALSE),"")</f>
        <v/>
      </c>
      <c r="O3830" s="1" t="str">
        <f>IFERROR(VLOOKUP(ROWS($O$5:O3830),$K$5:$L$7000,2,FALSE),"")</f>
        <v/>
      </c>
    </row>
    <row r="3831" spans="2:15" ht="15" customHeight="1" x14ac:dyDescent="0.25">
      <c r="B3831" s="178" t="s">
        <v>11729</v>
      </c>
      <c r="C3831" s="178" t="s">
        <v>104</v>
      </c>
      <c r="D3831" s="178" t="s">
        <v>3640</v>
      </c>
      <c r="E3831" s="178" t="s">
        <v>3710</v>
      </c>
      <c r="F3831" s="178" t="s">
        <v>17</v>
      </c>
      <c r="G3831" s="1">
        <f>IF(ISNUMBER(Pay_Item_Search_Text),IF(ISNUMBER(IF(FIND(Pay_Item_Search_Text,B3831)=1,1, "FALSE")),MAX(G$4:$G3830)+1,IF(ISNUMBER(Pay_Item_Search_Text),0,IF(ISNUMBER(SEARCH(Pay_Item_Search_Text,H3831)),MAX(G$4:$G3830)+1,0))),IF(ISNUMBER(Pay_Item_Search_Text),0,IF(ISNUMBER(SEARCH(Pay_Item_Search_Text,H3831)),MAX(G$4:$G3830)+1,0)))</f>
        <v>3827</v>
      </c>
      <c r="H3831" s="1" t="str">
        <f>IF(Table_PayItems[[#This Row],[Description]]="_","_ Unique Item - "&amp;Table_PayItems[[#This Row],[Item]]&amp;" - $"&amp;Table_PayItems[[#This Row],[Unit]],Table_PayItems[[#This Row],[Description]]&amp;" - $"&amp;Table_PayItems[[#This Row],[Unit]])</f>
        <v>Pavt Mrkg, Regular Dry, 12 inch, Yellow - $Ft</v>
      </c>
      <c r="I3831" s="29" t="str">
        <f>IFERROR(VLOOKUP(ROWS($M$5:M3831),Table_PayItems[[Search Key]:[Concentrated Name]],2,FALSE),"")</f>
        <v>Pavt Mrkg, Regular Dry, 12 inch, Yellow - $Ft</v>
      </c>
      <c r="J3831" s="1"/>
      <c r="K3831" s="1"/>
      <c r="L3831" s="22">
        <f>IF(ISNUMBER(SEARCH(Pay_Item_Search_Text_2,M3831)),MAX($L$4:L3830)+1,0)</f>
        <v>0</v>
      </c>
      <c r="M3831" s="1" t="str">
        <f>IFERROR(VLOOKUP(ROWS($M$5:M3831),Table_PayItems[[Search Key]:[Concentrated Name]],2,FALSE),"")</f>
        <v>Pavt Mrkg, Regular Dry, 12 inch, Yellow - $Ft</v>
      </c>
      <c r="N3831" s="1" t="str">
        <f>IFERROR(VLOOKUP(ROWS($M$5:N3831),$L$5:$M$7000,2,FALSE),"")</f>
        <v/>
      </c>
      <c r="O3831" s="1" t="str">
        <f>IFERROR(VLOOKUP(ROWS($O$5:O3831),$K$5:$L$7000,2,FALSE),"")</f>
        <v/>
      </c>
    </row>
    <row r="3832" spans="2:15" ht="15" customHeight="1" x14ac:dyDescent="0.25">
      <c r="B3832" s="178" t="s">
        <v>11736</v>
      </c>
      <c r="C3832" s="178" t="s">
        <v>104</v>
      </c>
      <c r="D3832" s="178" t="s">
        <v>3647</v>
      </c>
      <c r="E3832" s="178" t="s">
        <v>3710</v>
      </c>
      <c r="F3832" s="178" t="s">
        <v>17</v>
      </c>
      <c r="G3832" s="1">
        <f>IF(ISNUMBER(Pay_Item_Search_Text),IF(ISNUMBER(IF(FIND(Pay_Item_Search_Text,B3832)=1,1, "FALSE")),MAX(G$4:$G3831)+1,IF(ISNUMBER(Pay_Item_Search_Text),0,IF(ISNUMBER(SEARCH(Pay_Item_Search_Text,H3832)),MAX(G$4:$G3831)+1,0))),IF(ISNUMBER(Pay_Item_Search_Text),0,IF(ISNUMBER(SEARCH(Pay_Item_Search_Text,H3832)),MAX(G$4:$G3831)+1,0)))</f>
        <v>3828</v>
      </c>
      <c r="H3832" s="1" t="str">
        <f>IF(Table_PayItems[[#This Row],[Description]]="_","_ Unique Item - "&amp;Table_PayItems[[#This Row],[Item]]&amp;" - $"&amp;Table_PayItems[[#This Row],[Unit]],Table_PayItems[[#This Row],[Description]]&amp;" - $"&amp;Table_PayItems[[#This Row],[Unit]])</f>
        <v>Pavt Mrkg, Regular Dry, 2nd Application, 12 inch, White - $Ft</v>
      </c>
      <c r="I3832" s="29" t="str">
        <f>IFERROR(VLOOKUP(ROWS($M$5:M3832),Table_PayItems[[Search Key]:[Concentrated Name]],2,FALSE),"")</f>
        <v>Pavt Mrkg, Regular Dry, 2nd Application, 12 inch, White - $Ft</v>
      </c>
      <c r="J3832" s="1"/>
      <c r="K3832" s="1"/>
      <c r="L3832" s="22">
        <f>IF(ISNUMBER(SEARCH(Pay_Item_Search_Text_2,M3832)),MAX($L$4:L3831)+1,0)</f>
        <v>0</v>
      </c>
      <c r="M3832" s="1" t="str">
        <f>IFERROR(VLOOKUP(ROWS($M$5:M3832),Table_PayItems[[Search Key]:[Concentrated Name]],2,FALSE),"")</f>
        <v>Pavt Mrkg, Regular Dry, 2nd Application, 12 inch, White - $Ft</v>
      </c>
      <c r="N3832" s="1" t="str">
        <f>IFERROR(VLOOKUP(ROWS($M$5:N3832),$L$5:$M$7000,2,FALSE),"")</f>
        <v/>
      </c>
      <c r="O3832" s="1" t="str">
        <f>IFERROR(VLOOKUP(ROWS($O$5:O3832),$K$5:$L$7000,2,FALSE),"")</f>
        <v/>
      </c>
    </row>
    <row r="3833" spans="2:15" ht="15" customHeight="1" x14ac:dyDescent="0.25">
      <c r="B3833" s="178" t="s">
        <v>11737</v>
      </c>
      <c r="C3833" s="178" t="s">
        <v>104</v>
      </c>
      <c r="D3833" s="178" t="s">
        <v>3648</v>
      </c>
      <c r="E3833" s="178" t="s">
        <v>3710</v>
      </c>
      <c r="F3833" s="178" t="s">
        <v>17</v>
      </c>
      <c r="G3833" s="1">
        <f>IF(ISNUMBER(Pay_Item_Search_Text),IF(ISNUMBER(IF(FIND(Pay_Item_Search_Text,B3833)=1,1, "FALSE")),MAX(G$4:$G3832)+1,IF(ISNUMBER(Pay_Item_Search_Text),0,IF(ISNUMBER(SEARCH(Pay_Item_Search_Text,H3833)),MAX(G$4:$G3832)+1,0))),IF(ISNUMBER(Pay_Item_Search_Text),0,IF(ISNUMBER(SEARCH(Pay_Item_Search_Text,H3833)),MAX(G$4:$G3832)+1,0)))</f>
        <v>3829</v>
      </c>
      <c r="H3833" s="1" t="str">
        <f>IF(Table_PayItems[[#This Row],[Description]]="_","_ Unique Item - "&amp;Table_PayItems[[#This Row],[Item]]&amp;" - $"&amp;Table_PayItems[[#This Row],[Unit]],Table_PayItems[[#This Row],[Description]]&amp;" - $"&amp;Table_PayItems[[#This Row],[Unit]])</f>
        <v>Pavt Mrkg, Regular Dry, 2nd Application, 12 inch, Yellow - $Ft</v>
      </c>
      <c r="I3833" s="29" t="str">
        <f>IFERROR(VLOOKUP(ROWS($M$5:M3833),Table_PayItems[[Search Key]:[Concentrated Name]],2,FALSE),"")</f>
        <v>Pavt Mrkg, Regular Dry, 2nd Application, 12 inch, Yellow - $Ft</v>
      </c>
      <c r="J3833" s="1"/>
      <c r="K3833" s="1"/>
      <c r="L3833" s="22">
        <f>IF(ISNUMBER(SEARCH(Pay_Item_Search_Text_2,M3833)),MAX($L$4:L3832)+1,0)</f>
        <v>0</v>
      </c>
      <c r="M3833" s="1" t="str">
        <f>IFERROR(VLOOKUP(ROWS($M$5:M3833),Table_PayItems[[Search Key]:[Concentrated Name]],2,FALSE),"")</f>
        <v>Pavt Mrkg, Regular Dry, 2nd Application, 12 inch, Yellow - $Ft</v>
      </c>
      <c r="N3833" s="1" t="str">
        <f>IFERROR(VLOOKUP(ROWS($M$5:N3833),$L$5:$M$7000,2,FALSE),"")</f>
        <v/>
      </c>
      <c r="O3833" s="1" t="str">
        <f>IFERROR(VLOOKUP(ROWS($O$5:O3833),$K$5:$L$7000,2,FALSE),"")</f>
        <v/>
      </c>
    </row>
    <row r="3834" spans="2:15" ht="15" customHeight="1" x14ac:dyDescent="0.25">
      <c r="B3834" s="178" t="s">
        <v>11730</v>
      </c>
      <c r="C3834" s="178" t="s">
        <v>104</v>
      </c>
      <c r="D3834" s="178" t="s">
        <v>3641</v>
      </c>
      <c r="E3834" s="178" t="s">
        <v>3710</v>
      </c>
      <c r="F3834" s="178" t="s">
        <v>17</v>
      </c>
      <c r="G3834" s="1">
        <f>IF(ISNUMBER(Pay_Item_Search_Text),IF(ISNUMBER(IF(FIND(Pay_Item_Search_Text,B3834)=1,1, "FALSE")),MAX(G$4:$G3833)+1,IF(ISNUMBER(Pay_Item_Search_Text),0,IF(ISNUMBER(SEARCH(Pay_Item_Search_Text,H3834)),MAX(G$4:$G3833)+1,0))),IF(ISNUMBER(Pay_Item_Search_Text),0,IF(ISNUMBER(SEARCH(Pay_Item_Search_Text,H3834)),MAX(G$4:$G3833)+1,0)))</f>
        <v>3830</v>
      </c>
      <c r="H3834" s="1" t="str">
        <f>IF(Table_PayItems[[#This Row],[Description]]="_","_ Unique Item - "&amp;Table_PayItems[[#This Row],[Item]]&amp;" - $"&amp;Table_PayItems[[#This Row],[Unit]],Table_PayItems[[#This Row],[Description]]&amp;" - $"&amp;Table_PayItems[[#This Row],[Unit]])</f>
        <v>Pavt Mrkg, Regular Dry, 2nd Application, 4 inch, White - $Ft</v>
      </c>
      <c r="I3834" s="29" t="str">
        <f>IFERROR(VLOOKUP(ROWS($M$5:M3834),Table_PayItems[[Search Key]:[Concentrated Name]],2,FALSE),"")</f>
        <v>Pavt Mrkg, Regular Dry, 2nd Application, 4 inch, White - $Ft</v>
      </c>
      <c r="J3834" s="1"/>
      <c r="K3834" s="1"/>
      <c r="L3834" s="22">
        <f>IF(ISNUMBER(SEARCH(Pay_Item_Search_Text_2,M3834)),MAX($L$4:L3833)+1,0)</f>
        <v>0</v>
      </c>
      <c r="M3834" s="1" t="str">
        <f>IFERROR(VLOOKUP(ROWS($M$5:M3834),Table_PayItems[[Search Key]:[Concentrated Name]],2,FALSE),"")</f>
        <v>Pavt Mrkg, Regular Dry, 2nd Application, 4 inch, White - $Ft</v>
      </c>
      <c r="N3834" s="1" t="str">
        <f>IFERROR(VLOOKUP(ROWS($M$5:N3834),$L$5:$M$7000,2,FALSE),"")</f>
        <v/>
      </c>
      <c r="O3834" s="1" t="str">
        <f>IFERROR(VLOOKUP(ROWS($O$5:O3834),$K$5:$L$7000,2,FALSE),"")</f>
        <v/>
      </c>
    </row>
    <row r="3835" spans="2:15" ht="15" customHeight="1" x14ac:dyDescent="0.25">
      <c r="B3835" s="178" t="s">
        <v>11731</v>
      </c>
      <c r="C3835" s="178" t="s">
        <v>104</v>
      </c>
      <c r="D3835" s="178" t="s">
        <v>3642</v>
      </c>
      <c r="E3835" s="178" t="s">
        <v>3710</v>
      </c>
      <c r="F3835" s="178" t="s">
        <v>17</v>
      </c>
      <c r="G3835" s="1">
        <f>IF(ISNUMBER(Pay_Item_Search_Text),IF(ISNUMBER(IF(FIND(Pay_Item_Search_Text,B3835)=1,1, "FALSE")),MAX(G$4:$G3834)+1,IF(ISNUMBER(Pay_Item_Search_Text),0,IF(ISNUMBER(SEARCH(Pay_Item_Search_Text,H3835)),MAX(G$4:$G3834)+1,0))),IF(ISNUMBER(Pay_Item_Search_Text),0,IF(ISNUMBER(SEARCH(Pay_Item_Search_Text,H3835)),MAX(G$4:$G3834)+1,0)))</f>
        <v>3831</v>
      </c>
      <c r="H3835" s="1" t="str">
        <f>IF(Table_PayItems[[#This Row],[Description]]="_","_ Unique Item - "&amp;Table_PayItems[[#This Row],[Item]]&amp;" - $"&amp;Table_PayItems[[#This Row],[Unit]],Table_PayItems[[#This Row],[Description]]&amp;" - $"&amp;Table_PayItems[[#This Row],[Unit]])</f>
        <v>Pavt Mrkg, Regular Dry, 2nd Application, 4 inch, Yellow - $Ft</v>
      </c>
      <c r="I3835" s="29" t="str">
        <f>IFERROR(VLOOKUP(ROWS($M$5:M3835),Table_PayItems[[Search Key]:[Concentrated Name]],2,FALSE),"")</f>
        <v>Pavt Mrkg, Regular Dry, 2nd Application, 4 inch, Yellow - $Ft</v>
      </c>
      <c r="J3835" s="1"/>
      <c r="K3835" s="1"/>
      <c r="L3835" s="22">
        <f>IF(ISNUMBER(SEARCH(Pay_Item_Search_Text_2,M3835)),MAX($L$4:L3834)+1,0)</f>
        <v>0</v>
      </c>
      <c r="M3835" s="1" t="str">
        <f>IFERROR(VLOOKUP(ROWS($M$5:M3835),Table_PayItems[[Search Key]:[Concentrated Name]],2,FALSE),"")</f>
        <v>Pavt Mrkg, Regular Dry, 2nd Application, 4 inch, Yellow - $Ft</v>
      </c>
      <c r="N3835" s="1" t="str">
        <f>IFERROR(VLOOKUP(ROWS($M$5:N3835),$L$5:$M$7000,2,FALSE),"")</f>
        <v/>
      </c>
      <c r="O3835" s="1" t="str">
        <f>IFERROR(VLOOKUP(ROWS($O$5:O3835),$K$5:$L$7000,2,FALSE),"")</f>
        <v/>
      </c>
    </row>
    <row r="3836" spans="2:15" ht="15" customHeight="1" x14ac:dyDescent="0.25">
      <c r="B3836" s="178" t="s">
        <v>11732</v>
      </c>
      <c r="C3836" s="178" t="s">
        <v>104</v>
      </c>
      <c r="D3836" s="178" t="s">
        <v>3643</v>
      </c>
      <c r="E3836" s="178" t="s">
        <v>3710</v>
      </c>
      <c r="F3836" s="178" t="s">
        <v>17</v>
      </c>
      <c r="G3836" s="1">
        <f>IF(ISNUMBER(Pay_Item_Search_Text),IF(ISNUMBER(IF(FIND(Pay_Item_Search_Text,B3836)=1,1, "FALSE")),MAX(G$4:$G3835)+1,IF(ISNUMBER(Pay_Item_Search_Text),0,IF(ISNUMBER(SEARCH(Pay_Item_Search_Text,H3836)),MAX(G$4:$G3835)+1,0))),IF(ISNUMBER(Pay_Item_Search_Text),0,IF(ISNUMBER(SEARCH(Pay_Item_Search_Text,H3836)),MAX(G$4:$G3835)+1,0)))</f>
        <v>3832</v>
      </c>
      <c r="H3836" s="1" t="str">
        <f>IF(Table_PayItems[[#This Row],[Description]]="_","_ Unique Item - "&amp;Table_PayItems[[#This Row],[Item]]&amp;" - $"&amp;Table_PayItems[[#This Row],[Unit]],Table_PayItems[[#This Row],[Description]]&amp;" - $"&amp;Table_PayItems[[#This Row],[Unit]])</f>
        <v>Pavt Mrkg, Regular Dry, 2nd Application, 6 inch, White - $Ft</v>
      </c>
      <c r="I3836" s="29" t="str">
        <f>IFERROR(VLOOKUP(ROWS($M$5:M3836),Table_PayItems[[Search Key]:[Concentrated Name]],2,FALSE),"")</f>
        <v>Pavt Mrkg, Regular Dry, 2nd Application, 6 inch, White - $Ft</v>
      </c>
      <c r="J3836" s="1"/>
      <c r="K3836" s="1"/>
      <c r="L3836" s="22">
        <f>IF(ISNUMBER(SEARCH(Pay_Item_Search_Text_2,M3836)),MAX($L$4:L3835)+1,0)</f>
        <v>0</v>
      </c>
      <c r="M3836" s="1" t="str">
        <f>IFERROR(VLOOKUP(ROWS($M$5:M3836),Table_PayItems[[Search Key]:[Concentrated Name]],2,FALSE),"")</f>
        <v>Pavt Mrkg, Regular Dry, 2nd Application, 6 inch, White - $Ft</v>
      </c>
      <c r="N3836" s="1" t="str">
        <f>IFERROR(VLOOKUP(ROWS($M$5:N3836),$L$5:$M$7000,2,FALSE),"")</f>
        <v/>
      </c>
      <c r="O3836" s="1" t="str">
        <f>IFERROR(VLOOKUP(ROWS($O$5:O3836),$K$5:$L$7000,2,FALSE),"")</f>
        <v/>
      </c>
    </row>
    <row r="3837" spans="2:15" ht="15" customHeight="1" x14ac:dyDescent="0.25">
      <c r="B3837" s="178" t="s">
        <v>11733</v>
      </c>
      <c r="C3837" s="178" t="s">
        <v>104</v>
      </c>
      <c r="D3837" s="178" t="s">
        <v>3644</v>
      </c>
      <c r="E3837" s="178" t="s">
        <v>3710</v>
      </c>
      <c r="F3837" s="178" t="s">
        <v>17</v>
      </c>
      <c r="G3837" s="1">
        <f>IF(ISNUMBER(Pay_Item_Search_Text),IF(ISNUMBER(IF(FIND(Pay_Item_Search_Text,B3837)=1,1, "FALSE")),MAX(G$4:$G3836)+1,IF(ISNUMBER(Pay_Item_Search_Text),0,IF(ISNUMBER(SEARCH(Pay_Item_Search_Text,H3837)),MAX(G$4:$G3836)+1,0))),IF(ISNUMBER(Pay_Item_Search_Text),0,IF(ISNUMBER(SEARCH(Pay_Item_Search_Text,H3837)),MAX(G$4:$G3836)+1,0)))</f>
        <v>3833</v>
      </c>
      <c r="H3837" s="1" t="str">
        <f>IF(Table_PayItems[[#This Row],[Description]]="_","_ Unique Item - "&amp;Table_PayItems[[#This Row],[Item]]&amp;" - $"&amp;Table_PayItems[[#This Row],[Unit]],Table_PayItems[[#This Row],[Description]]&amp;" - $"&amp;Table_PayItems[[#This Row],[Unit]])</f>
        <v>Pavt Mrkg, Regular Dry, 2nd Application, 6 inch, Yellow - $Ft</v>
      </c>
      <c r="I3837" s="29" t="str">
        <f>IFERROR(VLOOKUP(ROWS($M$5:M3837),Table_PayItems[[Search Key]:[Concentrated Name]],2,FALSE),"")</f>
        <v>Pavt Mrkg, Regular Dry, 2nd Application, 6 inch, Yellow - $Ft</v>
      </c>
      <c r="J3837" s="1"/>
      <c r="K3837" s="1"/>
      <c r="L3837" s="22">
        <f>IF(ISNUMBER(SEARCH(Pay_Item_Search_Text_2,M3837)),MAX($L$4:L3836)+1,0)</f>
        <v>0</v>
      </c>
      <c r="M3837" s="1" t="str">
        <f>IFERROR(VLOOKUP(ROWS($M$5:M3837),Table_PayItems[[Search Key]:[Concentrated Name]],2,FALSE),"")</f>
        <v>Pavt Mrkg, Regular Dry, 2nd Application, 6 inch, Yellow - $Ft</v>
      </c>
      <c r="N3837" s="1" t="str">
        <f>IFERROR(VLOOKUP(ROWS($M$5:N3837),$L$5:$M$7000,2,FALSE),"")</f>
        <v/>
      </c>
      <c r="O3837" s="1" t="str">
        <f>IFERROR(VLOOKUP(ROWS($O$5:O3837),$K$5:$L$7000,2,FALSE),"")</f>
        <v/>
      </c>
    </row>
    <row r="3838" spans="2:15" ht="15" customHeight="1" x14ac:dyDescent="0.25">
      <c r="B3838" s="178" t="s">
        <v>11734</v>
      </c>
      <c r="C3838" s="178" t="s">
        <v>104</v>
      </c>
      <c r="D3838" s="178" t="s">
        <v>3645</v>
      </c>
      <c r="E3838" s="178" t="s">
        <v>3710</v>
      </c>
      <c r="F3838" s="178" t="s">
        <v>17</v>
      </c>
      <c r="G3838" s="1">
        <f>IF(ISNUMBER(Pay_Item_Search_Text),IF(ISNUMBER(IF(FIND(Pay_Item_Search_Text,B3838)=1,1, "FALSE")),MAX(G$4:$G3837)+1,IF(ISNUMBER(Pay_Item_Search_Text),0,IF(ISNUMBER(SEARCH(Pay_Item_Search_Text,H3838)),MAX(G$4:$G3837)+1,0))),IF(ISNUMBER(Pay_Item_Search_Text),0,IF(ISNUMBER(SEARCH(Pay_Item_Search_Text,H3838)),MAX(G$4:$G3837)+1,0)))</f>
        <v>3834</v>
      </c>
      <c r="H3838" s="1" t="str">
        <f>IF(Table_PayItems[[#This Row],[Description]]="_","_ Unique Item - "&amp;Table_PayItems[[#This Row],[Item]]&amp;" - $"&amp;Table_PayItems[[#This Row],[Unit]],Table_PayItems[[#This Row],[Description]]&amp;" - $"&amp;Table_PayItems[[#This Row],[Unit]])</f>
        <v>Pavt Mrkg, Regular Dry, 2nd Application, 8 inch, White - $Ft</v>
      </c>
      <c r="I3838" s="29" t="str">
        <f>IFERROR(VLOOKUP(ROWS($M$5:M3838),Table_PayItems[[Search Key]:[Concentrated Name]],2,FALSE),"")</f>
        <v>Pavt Mrkg, Regular Dry, 2nd Application, 8 inch, White - $Ft</v>
      </c>
      <c r="J3838" s="1"/>
      <c r="K3838" s="1"/>
      <c r="L3838" s="22">
        <f>IF(ISNUMBER(SEARCH(Pay_Item_Search_Text_2,M3838)),MAX($L$4:L3837)+1,0)</f>
        <v>0</v>
      </c>
      <c r="M3838" s="1" t="str">
        <f>IFERROR(VLOOKUP(ROWS($M$5:M3838),Table_PayItems[[Search Key]:[Concentrated Name]],2,FALSE),"")</f>
        <v>Pavt Mrkg, Regular Dry, 2nd Application, 8 inch, White - $Ft</v>
      </c>
      <c r="N3838" s="1" t="str">
        <f>IFERROR(VLOOKUP(ROWS($M$5:N3838),$L$5:$M$7000,2,FALSE),"")</f>
        <v/>
      </c>
      <c r="O3838" s="1" t="str">
        <f>IFERROR(VLOOKUP(ROWS($O$5:O3838),$K$5:$L$7000,2,FALSE),"")</f>
        <v/>
      </c>
    </row>
    <row r="3839" spans="2:15" ht="15" customHeight="1" x14ac:dyDescent="0.25">
      <c r="B3839" s="178" t="s">
        <v>11735</v>
      </c>
      <c r="C3839" s="178" t="s">
        <v>104</v>
      </c>
      <c r="D3839" s="178" t="s">
        <v>3646</v>
      </c>
      <c r="E3839" s="178" t="s">
        <v>3710</v>
      </c>
      <c r="F3839" s="178" t="s">
        <v>17</v>
      </c>
      <c r="G3839" s="1">
        <f>IF(ISNUMBER(Pay_Item_Search_Text),IF(ISNUMBER(IF(FIND(Pay_Item_Search_Text,B3839)=1,1, "FALSE")),MAX(G$4:$G3838)+1,IF(ISNUMBER(Pay_Item_Search_Text),0,IF(ISNUMBER(SEARCH(Pay_Item_Search_Text,H3839)),MAX(G$4:$G3838)+1,0))),IF(ISNUMBER(Pay_Item_Search_Text),0,IF(ISNUMBER(SEARCH(Pay_Item_Search_Text,H3839)),MAX(G$4:$G3838)+1,0)))</f>
        <v>3835</v>
      </c>
      <c r="H3839" s="1" t="str">
        <f>IF(Table_PayItems[[#This Row],[Description]]="_","_ Unique Item - "&amp;Table_PayItems[[#This Row],[Item]]&amp;" - $"&amp;Table_PayItems[[#This Row],[Unit]],Table_PayItems[[#This Row],[Description]]&amp;" - $"&amp;Table_PayItems[[#This Row],[Unit]])</f>
        <v>Pavt Mrkg, Regular Dry, 2nd Application, 8 inch, Yellow - $Ft</v>
      </c>
      <c r="I3839" s="29" t="str">
        <f>IFERROR(VLOOKUP(ROWS($M$5:M3839),Table_PayItems[[Search Key]:[Concentrated Name]],2,FALSE),"")</f>
        <v>Pavt Mrkg, Regular Dry, 2nd Application, 8 inch, Yellow - $Ft</v>
      </c>
      <c r="J3839" s="1"/>
      <c r="K3839" s="1"/>
      <c r="L3839" s="22">
        <f>IF(ISNUMBER(SEARCH(Pay_Item_Search_Text_2,M3839)),MAX($L$4:L3838)+1,0)</f>
        <v>0</v>
      </c>
      <c r="M3839" s="1" t="str">
        <f>IFERROR(VLOOKUP(ROWS($M$5:M3839),Table_PayItems[[Search Key]:[Concentrated Name]],2,FALSE),"")</f>
        <v>Pavt Mrkg, Regular Dry, 2nd Application, 8 inch, Yellow - $Ft</v>
      </c>
      <c r="N3839" s="1" t="str">
        <f>IFERROR(VLOOKUP(ROWS($M$5:N3839),$L$5:$M$7000,2,FALSE),"")</f>
        <v/>
      </c>
      <c r="O3839" s="1" t="str">
        <f>IFERROR(VLOOKUP(ROWS($O$5:O3839),$K$5:$L$7000,2,FALSE),"")</f>
        <v/>
      </c>
    </row>
    <row r="3840" spans="2:15" ht="15" customHeight="1" x14ac:dyDescent="0.25">
      <c r="B3840" s="178" t="s">
        <v>11722</v>
      </c>
      <c r="C3840" s="178" t="s">
        <v>104</v>
      </c>
      <c r="D3840" s="178" t="s">
        <v>3633</v>
      </c>
      <c r="E3840" s="178" t="s">
        <v>3710</v>
      </c>
      <c r="F3840" s="178" t="s">
        <v>17</v>
      </c>
      <c r="G3840" s="1">
        <f>IF(ISNUMBER(Pay_Item_Search_Text),IF(ISNUMBER(IF(FIND(Pay_Item_Search_Text,B3840)=1,1, "FALSE")),MAX(G$4:$G3839)+1,IF(ISNUMBER(Pay_Item_Search_Text),0,IF(ISNUMBER(SEARCH(Pay_Item_Search_Text,H3840)),MAX(G$4:$G3839)+1,0))),IF(ISNUMBER(Pay_Item_Search_Text),0,IF(ISNUMBER(SEARCH(Pay_Item_Search_Text,H3840)),MAX(G$4:$G3839)+1,0)))</f>
        <v>3836</v>
      </c>
      <c r="H3840" s="1" t="str">
        <f>IF(Table_PayItems[[#This Row],[Description]]="_","_ Unique Item - "&amp;Table_PayItems[[#This Row],[Item]]&amp;" - $"&amp;Table_PayItems[[#This Row],[Unit]],Table_PayItems[[#This Row],[Description]]&amp;" - $"&amp;Table_PayItems[[#This Row],[Unit]])</f>
        <v>Pavt Mrkg, Regular Dry, 4 inch, White - $Ft</v>
      </c>
      <c r="I3840" s="29" t="str">
        <f>IFERROR(VLOOKUP(ROWS($M$5:M3840),Table_PayItems[[Search Key]:[Concentrated Name]],2,FALSE),"")</f>
        <v>Pavt Mrkg, Regular Dry, 4 inch, White - $Ft</v>
      </c>
      <c r="J3840" s="1"/>
      <c r="K3840" s="1"/>
      <c r="L3840" s="22">
        <f>IF(ISNUMBER(SEARCH(Pay_Item_Search_Text_2,M3840)),MAX($L$4:L3839)+1,0)</f>
        <v>0</v>
      </c>
      <c r="M3840" s="1" t="str">
        <f>IFERROR(VLOOKUP(ROWS($M$5:M3840),Table_PayItems[[Search Key]:[Concentrated Name]],2,FALSE),"")</f>
        <v>Pavt Mrkg, Regular Dry, 4 inch, White - $Ft</v>
      </c>
      <c r="N3840" s="1" t="str">
        <f>IFERROR(VLOOKUP(ROWS($M$5:N3840),$L$5:$M$7000,2,FALSE),"")</f>
        <v/>
      </c>
      <c r="O3840" s="1" t="str">
        <f>IFERROR(VLOOKUP(ROWS($O$5:O3840),$K$5:$L$7000,2,FALSE),"")</f>
        <v/>
      </c>
    </row>
    <row r="3841" spans="2:15" ht="15" customHeight="1" x14ac:dyDescent="0.25">
      <c r="B3841" s="178" t="s">
        <v>11723</v>
      </c>
      <c r="C3841" s="178" t="s">
        <v>104</v>
      </c>
      <c r="D3841" s="178" t="s">
        <v>3634</v>
      </c>
      <c r="E3841" s="178" t="s">
        <v>3710</v>
      </c>
      <c r="F3841" s="178" t="s">
        <v>17</v>
      </c>
      <c r="G3841" s="1">
        <f>IF(ISNUMBER(Pay_Item_Search_Text),IF(ISNUMBER(IF(FIND(Pay_Item_Search_Text,B3841)=1,1, "FALSE")),MAX(G$4:$G3840)+1,IF(ISNUMBER(Pay_Item_Search_Text),0,IF(ISNUMBER(SEARCH(Pay_Item_Search_Text,H3841)),MAX(G$4:$G3840)+1,0))),IF(ISNUMBER(Pay_Item_Search_Text),0,IF(ISNUMBER(SEARCH(Pay_Item_Search_Text,H3841)),MAX(G$4:$G3840)+1,0)))</f>
        <v>3837</v>
      </c>
      <c r="H3841" s="1" t="str">
        <f>IF(Table_PayItems[[#This Row],[Description]]="_","_ Unique Item - "&amp;Table_PayItems[[#This Row],[Item]]&amp;" - $"&amp;Table_PayItems[[#This Row],[Unit]],Table_PayItems[[#This Row],[Description]]&amp;" - $"&amp;Table_PayItems[[#This Row],[Unit]])</f>
        <v>Pavt Mrkg, Regular Dry, 4 inch, Yellow - $Ft</v>
      </c>
      <c r="I3841" s="29" t="str">
        <f>IFERROR(VLOOKUP(ROWS($M$5:M3841),Table_PayItems[[Search Key]:[Concentrated Name]],2,FALSE),"")</f>
        <v>Pavt Mrkg, Regular Dry, 4 inch, Yellow - $Ft</v>
      </c>
      <c r="J3841" s="1"/>
      <c r="K3841" s="1"/>
      <c r="L3841" s="22">
        <f>IF(ISNUMBER(SEARCH(Pay_Item_Search_Text_2,M3841)),MAX($L$4:L3840)+1,0)</f>
        <v>0</v>
      </c>
      <c r="M3841" s="1" t="str">
        <f>IFERROR(VLOOKUP(ROWS($M$5:M3841),Table_PayItems[[Search Key]:[Concentrated Name]],2,FALSE),"")</f>
        <v>Pavt Mrkg, Regular Dry, 4 inch, Yellow - $Ft</v>
      </c>
      <c r="N3841" s="1" t="str">
        <f>IFERROR(VLOOKUP(ROWS($M$5:N3841),$L$5:$M$7000,2,FALSE),"")</f>
        <v/>
      </c>
      <c r="O3841" s="1" t="str">
        <f>IFERROR(VLOOKUP(ROWS($O$5:O3841),$K$5:$L$7000,2,FALSE),"")</f>
        <v/>
      </c>
    </row>
    <row r="3842" spans="2:15" ht="15" customHeight="1" x14ac:dyDescent="0.25">
      <c r="B3842" s="178" t="s">
        <v>11724</v>
      </c>
      <c r="C3842" s="178" t="s">
        <v>104</v>
      </c>
      <c r="D3842" s="178" t="s">
        <v>3635</v>
      </c>
      <c r="E3842" s="178" t="s">
        <v>3710</v>
      </c>
      <c r="F3842" s="178" t="s">
        <v>17</v>
      </c>
      <c r="G3842" s="1">
        <f>IF(ISNUMBER(Pay_Item_Search_Text),IF(ISNUMBER(IF(FIND(Pay_Item_Search_Text,B3842)=1,1, "FALSE")),MAX(G$4:$G3841)+1,IF(ISNUMBER(Pay_Item_Search_Text),0,IF(ISNUMBER(SEARCH(Pay_Item_Search_Text,H3842)),MAX(G$4:$G3841)+1,0))),IF(ISNUMBER(Pay_Item_Search_Text),0,IF(ISNUMBER(SEARCH(Pay_Item_Search_Text,H3842)),MAX(G$4:$G3841)+1,0)))</f>
        <v>3838</v>
      </c>
      <c r="H3842" s="1" t="str">
        <f>IF(Table_PayItems[[#This Row],[Description]]="_","_ Unique Item - "&amp;Table_PayItems[[#This Row],[Item]]&amp;" - $"&amp;Table_PayItems[[#This Row],[Unit]],Table_PayItems[[#This Row],[Description]]&amp;" - $"&amp;Table_PayItems[[#This Row],[Unit]])</f>
        <v>Pavt Mrkg, Regular Dry, 6 inch, White - $Ft</v>
      </c>
      <c r="I3842" s="29" t="str">
        <f>IFERROR(VLOOKUP(ROWS($M$5:M3842),Table_PayItems[[Search Key]:[Concentrated Name]],2,FALSE),"")</f>
        <v>Pavt Mrkg, Regular Dry, 6 inch, White - $Ft</v>
      </c>
      <c r="J3842" s="1"/>
      <c r="K3842" s="1"/>
      <c r="L3842" s="22">
        <f>IF(ISNUMBER(SEARCH(Pay_Item_Search_Text_2,M3842)),MAX($L$4:L3841)+1,0)</f>
        <v>0</v>
      </c>
      <c r="M3842" s="1" t="str">
        <f>IFERROR(VLOOKUP(ROWS($M$5:M3842),Table_PayItems[[Search Key]:[Concentrated Name]],2,FALSE),"")</f>
        <v>Pavt Mrkg, Regular Dry, 6 inch, White - $Ft</v>
      </c>
      <c r="N3842" s="1" t="str">
        <f>IFERROR(VLOOKUP(ROWS($M$5:N3842),$L$5:$M$7000,2,FALSE),"")</f>
        <v/>
      </c>
      <c r="O3842" s="1" t="str">
        <f>IFERROR(VLOOKUP(ROWS($O$5:O3842),$K$5:$L$7000,2,FALSE),"")</f>
        <v/>
      </c>
    </row>
    <row r="3843" spans="2:15" ht="15" customHeight="1" x14ac:dyDescent="0.25">
      <c r="B3843" s="178" t="s">
        <v>11725</v>
      </c>
      <c r="C3843" s="178" t="s">
        <v>104</v>
      </c>
      <c r="D3843" s="178" t="s">
        <v>3636</v>
      </c>
      <c r="E3843" s="178" t="s">
        <v>3710</v>
      </c>
      <c r="F3843" s="178" t="s">
        <v>17</v>
      </c>
      <c r="G3843" s="1">
        <f>IF(ISNUMBER(Pay_Item_Search_Text),IF(ISNUMBER(IF(FIND(Pay_Item_Search_Text,B3843)=1,1, "FALSE")),MAX(G$4:$G3842)+1,IF(ISNUMBER(Pay_Item_Search_Text),0,IF(ISNUMBER(SEARCH(Pay_Item_Search_Text,H3843)),MAX(G$4:$G3842)+1,0))),IF(ISNUMBER(Pay_Item_Search_Text),0,IF(ISNUMBER(SEARCH(Pay_Item_Search_Text,H3843)),MAX(G$4:$G3842)+1,0)))</f>
        <v>3839</v>
      </c>
      <c r="H3843" s="1" t="str">
        <f>IF(Table_PayItems[[#This Row],[Description]]="_","_ Unique Item - "&amp;Table_PayItems[[#This Row],[Item]]&amp;" - $"&amp;Table_PayItems[[#This Row],[Unit]],Table_PayItems[[#This Row],[Description]]&amp;" - $"&amp;Table_PayItems[[#This Row],[Unit]])</f>
        <v>Pavt Mrkg, Regular Dry, 6 inch, Yellow - $Ft</v>
      </c>
      <c r="I3843" s="29" t="str">
        <f>IFERROR(VLOOKUP(ROWS($M$5:M3843),Table_PayItems[[Search Key]:[Concentrated Name]],2,FALSE),"")</f>
        <v>Pavt Mrkg, Regular Dry, 6 inch, Yellow - $Ft</v>
      </c>
      <c r="J3843" s="1"/>
      <c r="K3843" s="1"/>
      <c r="L3843" s="22">
        <f>IF(ISNUMBER(SEARCH(Pay_Item_Search_Text_2,M3843)),MAX($L$4:L3842)+1,0)</f>
        <v>0</v>
      </c>
      <c r="M3843" s="1" t="str">
        <f>IFERROR(VLOOKUP(ROWS($M$5:M3843),Table_PayItems[[Search Key]:[Concentrated Name]],2,FALSE),"")</f>
        <v>Pavt Mrkg, Regular Dry, 6 inch, Yellow - $Ft</v>
      </c>
      <c r="N3843" s="1" t="str">
        <f>IFERROR(VLOOKUP(ROWS($M$5:N3843),$L$5:$M$7000,2,FALSE),"")</f>
        <v/>
      </c>
      <c r="O3843" s="1" t="str">
        <f>IFERROR(VLOOKUP(ROWS($O$5:O3843),$K$5:$L$7000,2,FALSE),"")</f>
        <v/>
      </c>
    </row>
    <row r="3844" spans="2:15" ht="15" customHeight="1" x14ac:dyDescent="0.25">
      <c r="B3844" s="178" t="s">
        <v>11726</v>
      </c>
      <c r="C3844" s="178" t="s">
        <v>104</v>
      </c>
      <c r="D3844" s="178" t="s">
        <v>3637</v>
      </c>
      <c r="E3844" s="178" t="s">
        <v>3710</v>
      </c>
      <c r="F3844" s="178" t="s">
        <v>17</v>
      </c>
      <c r="G3844" s="1">
        <f>IF(ISNUMBER(Pay_Item_Search_Text),IF(ISNUMBER(IF(FIND(Pay_Item_Search_Text,B3844)=1,1, "FALSE")),MAX(G$4:$G3843)+1,IF(ISNUMBER(Pay_Item_Search_Text),0,IF(ISNUMBER(SEARCH(Pay_Item_Search_Text,H3844)),MAX(G$4:$G3843)+1,0))),IF(ISNUMBER(Pay_Item_Search_Text),0,IF(ISNUMBER(SEARCH(Pay_Item_Search_Text,H3844)),MAX(G$4:$G3843)+1,0)))</f>
        <v>3840</v>
      </c>
      <c r="H3844" s="1" t="str">
        <f>IF(Table_PayItems[[#This Row],[Description]]="_","_ Unique Item - "&amp;Table_PayItems[[#This Row],[Item]]&amp;" - $"&amp;Table_PayItems[[#This Row],[Unit]],Table_PayItems[[#This Row],[Description]]&amp;" - $"&amp;Table_PayItems[[#This Row],[Unit]])</f>
        <v>Pavt Mrkg, Regular Dry, 8 inch, White - $Ft</v>
      </c>
      <c r="I3844" s="29" t="str">
        <f>IFERROR(VLOOKUP(ROWS($M$5:M3844),Table_PayItems[[Search Key]:[Concentrated Name]],2,FALSE),"")</f>
        <v>Pavt Mrkg, Regular Dry, 8 inch, White - $Ft</v>
      </c>
      <c r="J3844" s="1"/>
      <c r="K3844" s="1"/>
      <c r="L3844" s="22">
        <f>IF(ISNUMBER(SEARCH(Pay_Item_Search_Text_2,M3844)),MAX($L$4:L3843)+1,0)</f>
        <v>0</v>
      </c>
      <c r="M3844" s="1" t="str">
        <f>IFERROR(VLOOKUP(ROWS($M$5:M3844),Table_PayItems[[Search Key]:[Concentrated Name]],2,FALSE),"")</f>
        <v>Pavt Mrkg, Regular Dry, 8 inch, White - $Ft</v>
      </c>
      <c r="N3844" s="1" t="str">
        <f>IFERROR(VLOOKUP(ROWS($M$5:N3844),$L$5:$M$7000,2,FALSE),"")</f>
        <v/>
      </c>
      <c r="O3844" s="1" t="str">
        <f>IFERROR(VLOOKUP(ROWS($O$5:O3844),$K$5:$L$7000,2,FALSE),"")</f>
        <v/>
      </c>
    </row>
    <row r="3845" spans="2:15" ht="15" customHeight="1" x14ac:dyDescent="0.25">
      <c r="B3845" s="178" t="s">
        <v>11727</v>
      </c>
      <c r="C3845" s="178" t="s">
        <v>104</v>
      </c>
      <c r="D3845" s="178" t="s">
        <v>3638</v>
      </c>
      <c r="E3845" s="178" t="s">
        <v>3710</v>
      </c>
      <c r="F3845" s="178" t="s">
        <v>17</v>
      </c>
      <c r="G3845" s="1">
        <f>IF(ISNUMBER(Pay_Item_Search_Text),IF(ISNUMBER(IF(FIND(Pay_Item_Search_Text,B3845)=1,1, "FALSE")),MAX(G$4:$G3844)+1,IF(ISNUMBER(Pay_Item_Search_Text),0,IF(ISNUMBER(SEARCH(Pay_Item_Search_Text,H3845)),MAX(G$4:$G3844)+1,0))),IF(ISNUMBER(Pay_Item_Search_Text),0,IF(ISNUMBER(SEARCH(Pay_Item_Search_Text,H3845)),MAX(G$4:$G3844)+1,0)))</f>
        <v>3841</v>
      </c>
      <c r="H3845" s="1" t="str">
        <f>IF(Table_PayItems[[#This Row],[Description]]="_","_ Unique Item - "&amp;Table_PayItems[[#This Row],[Item]]&amp;" - $"&amp;Table_PayItems[[#This Row],[Unit]],Table_PayItems[[#This Row],[Description]]&amp;" - $"&amp;Table_PayItems[[#This Row],[Unit]])</f>
        <v>Pavt Mrkg, Regular Dry, 8 inch, Yellow - $Ft</v>
      </c>
      <c r="I3845" s="29" t="str">
        <f>IFERROR(VLOOKUP(ROWS($M$5:M3845),Table_PayItems[[Search Key]:[Concentrated Name]],2,FALSE),"")</f>
        <v>Pavt Mrkg, Regular Dry, 8 inch, Yellow - $Ft</v>
      </c>
      <c r="J3845" s="1"/>
      <c r="K3845" s="1"/>
      <c r="L3845" s="22">
        <f>IF(ISNUMBER(SEARCH(Pay_Item_Search_Text_2,M3845)),MAX($L$4:L3844)+1,0)</f>
        <v>0</v>
      </c>
      <c r="M3845" s="1" t="str">
        <f>IFERROR(VLOOKUP(ROWS($M$5:M3845),Table_PayItems[[Search Key]:[Concentrated Name]],2,FALSE),"")</f>
        <v>Pavt Mrkg, Regular Dry, 8 inch, Yellow - $Ft</v>
      </c>
      <c r="N3845" s="1" t="str">
        <f>IFERROR(VLOOKUP(ROWS($M$5:N3845),$L$5:$M$7000,2,FALSE),"")</f>
        <v/>
      </c>
      <c r="O3845" s="1" t="str">
        <f>IFERROR(VLOOKUP(ROWS($O$5:O3845),$K$5:$L$7000,2,FALSE),"")</f>
        <v/>
      </c>
    </row>
    <row r="3846" spans="2:15" ht="15" customHeight="1" x14ac:dyDescent="0.25">
      <c r="B3846" s="178" t="s">
        <v>11747</v>
      </c>
      <c r="C3846" s="178" t="s">
        <v>104</v>
      </c>
      <c r="D3846" s="178" t="s">
        <v>3657</v>
      </c>
      <c r="E3846" s="178" t="s">
        <v>11739</v>
      </c>
      <c r="F3846" s="178" t="s">
        <v>17</v>
      </c>
      <c r="G3846" s="1">
        <f>IF(ISNUMBER(Pay_Item_Search_Text),IF(ISNUMBER(IF(FIND(Pay_Item_Search_Text,B3846)=1,1, "FALSE")),MAX(G$4:$G3845)+1,IF(ISNUMBER(Pay_Item_Search_Text),0,IF(ISNUMBER(SEARCH(Pay_Item_Search_Text,H3846)),MAX(G$4:$G3845)+1,0))),IF(ISNUMBER(Pay_Item_Search_Text),0,IF(ISNUMBER(SEARCH(Pay_Item_Search_Text,H3846)),MAX(G$4:$G3845)+1,0)))</f>
        <v>3842</v>
      </c>
      <c r="H3846" s="1" t="str">
        <f>IF(Table_PayItems[[#This Row],[Description]]="_","_ Unique Item - "&amp;Table_PayItems[[#This Row],[Item]]&amp;" - $"&amp;Table_PayItems[[#This Row],[Unit]],Table_PayItems[[#This Row],[Description]]&amp;" - $"&amp;Table_PayItems[[#This Row],[Unit]])</f>
        <v>Pavt Mrkg, Sprayable Thermopl, 12 inch, White - $Ft</v>
      </c>
      <c r="I3846" s="29" t="str">
        <f>IFERROR(VLOOKUP(ROWS($M$5:M3846),Table_PayItems[[Search Key]:[Concentrated Name]],2,FALSE),"")</f>
        <v>Pavt Mrkg, Sprayable Thermopl, 12 inch, White - $Ft</v>
      </c>
      <c r="J3846" s="1"/>
      <c r="K3846" s="1"/>
      <c r="L3846" s="22">
        <f>IF(ISNUMBER(SEARCH(Pay_Item_Search_Text_2,M3846)),MAX($L$4:L3845)+1,0)</f>
        <v>0</v>
      </c>
      <c r="M3846" s="1" t="str">
        <f>IFERROR(VLOOKUP(ROWS($M$5:M3846),Table_PayItems[[Search Key]:[Concentrated Name]],2,FALSE),"")</f>
        <v>Pavt Mrkg, Sprayable Thermopl, 12 inch, White - $Ft</v>
      </c>
      <c r="N3846" s="1" t="str">
        <f>IFERROR(VLOOKUP(ROWS($M$5:N3846),$L$5:$M$7000,2,FALSE),"")</f>
        <v/>
      </c>
      <c r="O3846" s="1" t="str">
        <f>IFERROR(VLOOKUP(ROWS($O$5:O3846),$K$5:$L$7000,2,FALSE),"")</f>
        <v/>
      </c>
    </row>
    <row r="3847" spans="2:15" ht="15" customHeight="1" x14ac:dyDescent="0.25">
      <c r="B3847" s="178" t="s">
        <v>11748</v>
      </c>
      <c r="C3847" s="178" t="s">
        <v>104</v>
      </c>
      <c r="D3847" s="178" t="s">
        <v>3658</v>
      </c>
      <c r="E3847" s="178" t="s">
        <v>11739</v>
      </c>
      <c r="F3847" s="178" t="s">
        <v>17</v>
      </c>
      <c r="G3847" s="1">
        <f>IF(ISNUMBER(Pay_Item_Search_Text),IF(ISNUMBER(IF(FIND(Pay_Item_Search_Text,B3847)=1,1, "FALSE")),MAX(G$4:$G3846)+1,IF(ISNUMBER(Pay_Item_Search_Text),0,IF(ISNUMBER(SEARCH(Pay_Item_Search_Text,H3847)),MAX(G$4:$G3846)+1,0))),IF(ISNUMBER(Pay_Item_Search_Text),0,IF(ISNUMBER(SEARCH(Pay_Item_Search_Text,H3847)),MAX(G$4:$G3846)+1,0)))</f>
        <v>3843</v>
      </c>
      <c r="H3847" s="1" t="str">
        <f>IF(Table_PayItems[[#This Row],[Description]]="_","_ Unique Item - "&amp;Table_PayItems[[#This Row],[Item]]&amp;" - $"&amp;Table_PayItems[[#This Row],[Unit]],Table_PayItems[[#This Row],[Description]]&amp;" - $"&amp;Table_PayItems[[#This Row],[Unit]])</f>
        <v>Pavt Mrkg, Sprayable Thermopl, 12 inch, Yellow - $Ft</v>
      </c>
      <c r="I3847" s="29" t="str">
        <f>IFERROR(VLOOKUP(ROWS($M$5:M3847),Table_PayItems[[Search Key]:[Concentrated Name]],2,FALSE),"")</f>
        <v>Pavt Mrkg, Sprayable Thermopl, 12 inch, Yellow - $Ft</v>
      </c>
      <c r="J3847" s="1"/>
      <c r="K3847" s="1"/>
      <c r="L3847" s="22">
        <f>IF(ISNUMBER(SEARCH(Pay_Item_Search_Text_2,M3847)),MAX($L$4:L3846)+1,0)</f>
        <v>0</v>
      </c>
      <c r="M3847" s="1" t="str">
        <f>IFERROR(VLOOKUP(ROWS($M$5:M3847),Table_PayItems[[Search Key]:[Concentrated Name]],2,FALSE),"")</f>
        <v>Pavt Mrkg, Sprayable Thermopl, 12 inch, Yellow - $Ft</v>
      </c>
      <c r="N3847" s="1" t="str">
        <f>IFERROR(VLOOKUP(ROWS($M$5:N3847),$L$5:$M$7000,2,FALSE),"")</f>
        <v/>
      </c>
      <c r="O3847" s="1" t="str">
        <f>IFERROR(VLOOKUP(ROWS($O$5:O3847),$K$5:$L$7000,2,FALSE),"")</f>
        <v/>
      </c>
    </row>
    <row r="3848" spans="2:15" ht="15" customHeight="1" x14ac:dyDescent="0.25">
      <c r="B3848" s="178" t="s">
        <v>11738</v>
      </c>
      <c r="C3848" s="178" t="s">
        <v>104</v>
      </c>
      <c r="D3848" s="178" t="s">
        <v>3649</v>
      </c>
      <c r="E3848" s="178" t="s">
        <v>11739</v>
      </c>
      <c r="F3848" s="178" t="s">
        <v>17</v>
      </c>
      <c r="G3848" s="1">
        <f>IF(ISNUMBER(Pay_Item_Search_Text),IF(ISNUMBER(IF(FIND(Pay_Item_Search_Text,B3848)=1,1, "FALSE")),MAX(G$4:$G3847)+1,IF(ISNUMBER(Pay_Item_Search_Text),0,IF(ISNUMBER(SEARCH(Pay_Item_Search_Text,H3848)),MAX(G$4:$G3847)+1,0))),IF(ISNUMBER(Pay_Item_Search_Text),0,IF(ISNUMBER(SEARCH(Pay_Item_Search_Text,H3848)),MAX(G$4:$G3847)+1,0)))</f>
        <v>3844</v>
      </c>
      <c r="H3848" s="1" t="str">
        <f>IF(Table_PayItems[[#This Row],[Description]]="_","_ Unique Item - "&amp;Table_PayItems[[#This Row],[Item]]&amp;" - $"&amp;Table_PayItems[[#This Row],[Unit]],Table_PayItems[[#This Row],[Description]]&amp;" - $"&amp;Table_PayItems[[#This Row],[Unit]])</f>
        <v>Pavt Mrkg, Sprayable Thermopl, 3 inch, White - $Ft</v>
      </c>
      <c r="I3848" s="29" t="str">
        <f>IFERROR(VLOOKUP(ROWS($M$5:M3848),Table_PayItems[[Search Key]:[Concentrated Name]],2,FALSE),"")</f>
        <v>Pavt Mrkg, Sprayable Thermopl, 3 inch, White - $Ft</v>
      </c>
      <c r="J3848" s="1"/>
      <c r="K3848" s="1"/>
      <c r="L3848" s="22">
        <f>IF(ISNUMBER(SEARCH(Pay_Item_Search_Text_2,M3848)),MAX($L$4:L3847)+1,0)</f>
        <v>0</v>
      </c>
      <c r="M3848" s="1" t="str">
        <f>IFERROR(VLOOKUP(ROWS($M$5:M3848),Table_PayItems[[Search Key]:[Concentrated Name]],2,FALSE),"")</f>
        <v>Pavt Mrkg, Sprayable Thermopl, 3 inch, White - $Ft</v>
      </c>
      <c r="N3848" s="1" t="str">
        <f>IFERROR(VLOOKUP(ROWS($M$5:N3848),$L$5:$M$7000,2,FALSE),"")</f>
        <v/>
      </c>
      <c r="O3848" s="1" t="str">
        <f>IFERROR(VLOOKUP(ROWS($O$5:O3848),$K$5:$L$7000,2,FALSE),"")</f>
        <v/>
      </c>
    </row>
    <row r="3849" spans="2:15" ht="15" customHeight="1" x14ac:dyDescent="0.25">
      <c r="B3849" s="178" t="s">
        <v>11740</v>
      </c>
      <c r="C3849" s="178" t="s">
        <v>104</v>
      </c>
      <c r="D3849" s="178" t="s">
        <v>3650</v>
      </c>
      <c r="E3849" s="178" t="s">
        <v>11739</v>
      </c>
      <c r="F3849" s="178" t="s">
        <v>17</v>
      </c>
      <c r="G3849" s="1">
        <f>IF(ISNUMBER(Pay_Item_Search_Text),IF(ISNUMBER(IF(FIND(Pay_Item_Search_Text,B3849)=1,1, "FALSE")),MAX(G$4:$G3848)+1,IF(ISNUMBER(Pay_Item_Search_Text),0,IF(ISNUMBER(SEARCH(Pay_Item_Search_Text,H3849)),MAX(G$4:$G3848)+1,0))),IF(ISNUMBER(Pay_Item_Search_Text),0,IF(ISNUMBER(SEARCH(Pay_Item_Search_Text,H3849)),MAX(G$4:$G3848)+1,0)))</f>
        <v>3845</v>
      </c>
      <c r="H3849" s="1" t="str">
        <f>IF(Table_PayItems[[#This Row],[Description]]="_","_ Unique Item - "&amp;Table_PayItems[[#This Row],[Item]]&amp;" - $"&amp;Table_PayItems[[#This Row],[Unit]],Table_PayItems[[#This Row],[Description]]&amp;" - $"&amp;Table_PayItems[[#This Row],[Unit]])</f>
        <v>Pavt Mrkg, Sprayable Thermopl, 3 inch, Yellow - $Ft</v>
      </c>
      <c r="I3849" s="29" t="str">
        <f>IFERROR(VLOOKUP(ROWS($M$5:M3849),Table_PayItems[[Search Key]:[Concentrated Name]],2,FALSE),"")</f>
        <v>Pavt Mrkg, Sprayable Thermopl, 3 inch, Yellow - $Ft</v>
      </c>
      <c r="J3849" s="1"/>
      <c r="K3849" s="1"/>
      <c r="L3849" s="22">
        <f>IF(ISNUMBER(SEARCH(Pay_Item_Search_Text_2,M3849)),MAX($L$4:L3848)+1,0)</f>
        <v>0</v>
      </c>
      <c r="M3849" s="1" t="str">
        <f>IFERROR(VLOOKUP(ROWS($M$5:M3849),Table_PayItems[[Search Key]:[Concentrated Name]],2,FALSE),"")</f>
        <v>Pavt Mrkg, Sprayable Thermopl, 3 inch, Yellow - $Ft</v>
      </c>
      <c r="N3849" s="1" t="str">
        <f>IFERROR(VLOOKUP(ROWS($M$5:N3849),$L$5:$M$7000,2,FALSE),"")</f>
        <v/>
      </c>
      <c r="O3849" s="1" t="str">
        <f>IFERROR(VLOOKUP(ROWS($O$5:O3849),$K$5:$L$7000,2,FALSE),"")</f>
        <v/>
      </c>
    </row>
    <row r="3850" spans="2:15" ht="15" customHeight="1" x14ac:dyDescent="0.25">
      <c r="B3850" s="178" t="s">
        <v>11741</v>
      </c>
      <c r="C3850" s="178" t="s">
        <v>104</v>
      </c>
      <c r="D3850" s="178" t="s">
        <v>3651</v>
      </c>
      <c r="E3850" s="178" t="s">
        <v>11739</v>
      </c>
      <c r="F3850" s="178" t="s">
        <v>17</v>
      </c>
      <c r="G3850" s="1">
        <f>IF(ISNUMBER(Pay_Item_Search_Text),IF(ISNUMBER(IF(FIND(Pay_Item_Search_Text,B3850)=1,1, "FALSE")),MAX(G$4:$G3849)+1,IF(ISNUMBER(Pay_Item_Search_Text),0,IF(ISNUMBER(SEARCH(Pay_Item_Search_Text,H3850)),MAX(G$4:$G3849)+1,0))),IF(ISNUMBER(Pay_Item_Search_Text),0,IF(ISNUMBER(SEARCH(Pay_Item_Search_Text,H3850)),MAX(G$4:$G3849)+1,0)))</f>
        <v>3846</v>
      </c>
      <c r="H3850" s="1" t="str">
        <f>IF(Table_PayItems[[#This Row],[Description]]="_","_ Unique Item - "&amp;Table_PayItems[[#This Row],[Item]]&amp;" - $"&amp;Table_PayItems[[#This Row],[Unit]],Table_PayItems[[#This Row],[Description]]&amp;" - $"&amp;Table_PayItems[[#This Row],[Unit]])</f>
        <v>Pavt Mrkg, Sprayable Thermopl, 4 inch, White - $Ft</v>
      </c>
      <c r="I3850" s="29" t="str">
        <f>IFERROR(VLOOKUP(ROWS($M$5:M3850),Table_PayItems[[Search Key]:[Concentrated Name]],2,FALSE),"")</f>
        <v>Pavt Mrkg, Sprayable Thermopl, 4 inch, White - $Ft</v>
      </c>
      <c r="J3850" s="1"/>
      <c r="K3850" s="1"/>
      <c r="L3850" s="22">
        <f>IF(ISNUMBER(SEARCH(Pay_Item_Search_Text_2,M3850)),MAX($L$4:L3849)+1,0)</f>
        <v>0</v>
      </c>
      <c r="M3850" s="1" t="str">
        <f>IFERROR(VLOOKUP(ROWS($M$5:M3850),Table_PayItems[[Search Key]:[Concentrated Name]],2,FALSE),"")</f>
        <v>Pavt Mrkg, Sprayable Thermopl, 4 inch, White - $Ft</v>
      </c>
      <c r="N3850" s="1" t="str">
        <f>IFERROR(VLOOKUP(ROWS($M$5:N3850),$L$5:$M$7000,2,FALSE),"")</f>
        <v/>
      </c>
      <c r="O3850" s="1" t="str">
        <f>IFERROR(VLOOKUP(ROWS($O$5:O3850),$K$5:$L$7000,2,FALSE),"")</f>
        <v/>
      </c>
    </row>
    <row r="3851" spans="2:15" ht="15" customHeight="1" x14ac:dyDescent="0.25">
      <c r="B3851" s="178" t="s">
        <v>11742</v>
      </c>
      <c r="C3851" s="178" t="s">
        <v>104</v>
      </c>
      <c r="D3851" s="178" t="s">
        <v>3652</v>
      </c>
      <c r="E3851" s="178" t="s">
        <v>11739</v>
      </c>
      <c r="F3851" s="178" t="s">
        <v>17</v>
      </c>
      <c r="G3851" s="1">
        <f>IF(ISNUMBER(Pay_Item_Search_Text),IF(ISNUMBER(IF(FIND(Pay_Item_Search_Text,B3851)=1,1, "FALSE")),MAX(G$4:$G3850)+1,IF(ISNUMBER(Pay_Item_Search_Text),0,IF(ISNUMBER(SEARCH(Pay_Item_Search_Text,H3851)),MAX(G$4:$G3850)+1,0))),IF(ISNUMBER(Pay_Item_Search_Text),0,IF(ISNUMBER(SEARCH(Pay_Item_Search_Text,H3851)),MAX(G$4:$G3850)+1,0)))</f>
        <v>3847</v>
      </c>
      <c r="H3851" s="1" t="str">
        <f>IF(Table_PayItems[[#This Row],[Description]]="_","_ Unique Item - "&amp;Table_PayItems[[#This Row],[Item]]&amp;" - $"&amp;Table_PayItems[[#This Row],[Unit]],Table_PayItems[[#This Row],[Description]]&amp;" - $"&amp;Table_PayItems[[#This Row],[Unit]])</f>
        <v>Pavt Mrkg, Sprayable Thermopl, 4 inch, Yellow - $Ft</v>
      </c>
      <c r="I3851" s="29" t="str">
        <f>IFERROR(VLOOKUP(ROWS($M$5:M3851),Table_PayItems[[Search Key]:[Concentrated Name]],2,FALSE),"")</f>
        <v>Pavt Mrkg, Sprayable Thermopl, 4 inch, Yellow - $Ft</v>
      </c>
      <c r="J3851" s="1"/>
      <c r="K3851" s="1"/>
      <c r="L3851" s="22">
        <f>IF(ISNUMBER(SEARCH(Pay_Item_Search_Text_2,M3851)),MAX($L$4:L3850)+1,0)</f>
        <v>0</v>
      </c>
      <c r="M3851" s="1" t="str">
        <f>IFERROR(VLOOKUP(ROWS($M$5:M3851),Table_PayItems[[Search Key]:[Concentrated Name]],2,FALSE),"")</f>
        <v>Pavt Mrkg, Sprayable Thermopl, 4 inch, Yellow - $Ft</v>
      </c>
      <c r="N3851" s="1" t="str">
        <f>IFERROR(VLOOKUP(ROWS($M$5:N3851),$L$5:$M$7000,2,FALSE),"")</f>
        <v/>
      </c>
      <c r="O3851" s="1" t="str">
        <f>IFERROR(VLOOKUP(ROWS($O$5:O3851),$K$5:$L$7000,2,FALSE),"")</f>
        <v/>
      </c>
    </row>
    <row r="3852" spans="2:15" ht="15" customHeight="1" x14ac:dyDescent="0.25">
      <c r="B3852" s="178" t="s">
        <v>11743</v>
      </c>
      <c r="C3852" s="178" t="s">
        <v>104</v>
      </c>
      <c r="D3852" s="178" t="s">
        <v>3653</v>
      </c>
      <c r="E3852" s="178" t="s">
        <v>11739</v>
      </c>
      <c r="F3852" s="178" t="s">
        <v>17</v>
      </c>
      <c r="G3852" s="1">
        <f>IF(ISNUMBER(Pay_Item_Search_Text),IF(ISNUMBER(IF(FIND(Pay_Item_Search_Text,B3852)=1,1, "FALSE")),MAX(G$4:$G3851)+1,IF(ISNUMBER(Pay_Item_Search_Text),0,IF(ISNUMBER(SEARCH(Pay_Item_Search_Text,H3852)),MAX(G$4:$G3851)+1,0))),IF(ISNUMBER(Pay_Item_Search_Text),0,IF(ISNUMBER(SEARCH(Pay_Item_Search_Text,H3852)),MAX(G$4:$G3851)+1,0)))</f>
        <v>3848</v>
      </c>
      <c r="H3852" s="1" t="str">
        <f>IF(Table_PayItems[[#This Row],[Description]]="_","_ Unique Item - "&amp;Table_PayItems[[#This Row],[Item]]&amp;" - $"&amp;Table_PayItems[[#This Row],[Unit]],Table_PayItems[[#This Row],[Description]]&amp;" - $"&amp;Table_PayItems[[#This Row],[Unit]])</f>
        <v>Pavt Mrkg, Sprayable Thermopl, 6 inch, White - $Ft</v>
      </c>
      <c r="I3852" s="29" t="str">
        <f>IFERROR(VLOOKUP(ROWS($M$5:M3852),Table_PayItems[[Search Key]:[Concentrated Name]],2,FALSE),"")</f>
        <v>Pavt Mrkg, Sprayable Thermopl, 6 inch, White - $Ft</v>
      </c>
      <c r="J3852" s="1"/>
      <c r="K3852" s="1"/>
      <c r="L3852" s="22">
        <f>IF(ISNUMBER(SEARCH(Pay_Item_Search_Text_2,M3852)),MAX($L$4:L3851)+1,0)</f>
        <v>0</v>
      </c>
      <c r="M3852" s="1" t="str">
        <f>IFERROR(VLOOKUP(ROWS($M$5:M3852),Table_PayItems[[Search Key]:[Concentrated Name]],2,FALSE),"")</f>
        <v>Pavt Mrkg, Sprayable Thermopl, 6 inch, White - $Ft</v>
      </c>
      <c r="N3852" s="1" t="str">
        <f>IFERROR(VLOOKUP(ROWS($M$5:N3852),$L$5:$M$7000,2,FALSE),"")</f>
        <v/>
      </c>
      <c r="O3852" s="1" t="str">
        <f>IFERROR(VLOOKUP(ROWS($O$5:O3852),$K$5:$L$7000,2,FALSE),"")</f>
        <v/>
      </c>
    </row>
    <row r="3853" spans="2:15" ht="15" customHeight="1" x14ac:dyDescent="0.25">
      <c r="B3853" s="178" t="s">
        <v>11744</v>
      </c>
      <c r="C3853" s="178" t="s">
        <v>104</v>
      </c>
      <c r="D3853" s="178" t="s">
        <v>3654</v>
      </c>
      <c r="E3853" s="178" t="s">
        <v>11739</v>
      </c>
      <c r="F3853" s="178" t="s">
        <v>17</v>
      </c>
      <c r="G3853" s="1">
        <f>IF(ISNUMBER(Pay_Item_Search_Text),IF(ISNUMBER(IF(FIND(Pay_Item_Search_Text,B3853)=1,1, "FALSE")),MAX(G$4:$G3852)+1,IF(ISNUMBER(Pay_Item_Search_Text),0,IF(ISNUMBER(SEARCH(Pay_Item_Search_Text,H3853)),MAX(G$4:$G3852)+1,0))),IF(ISNUMBER(Pay_Item_Search_Text),0,IF(ISNUMBER(SEARCH(Pay_Item_Search_Text,H3853)),MAX(G$4:$G3852)+1,0)))</f>
        <v>3849</v>
      </c>
      <c r="H3853" s="1" t="str">
        <f>IF(Table_PayItems[[#This Row],[Description]]="_","_ Unique Item - "&amp;Table_PayItems[[#This Row],[Item]]&amp;" - $"&amp;Table_PayItems[[#This Row],[Unit]],Table_PayItems[[#This Row],[Description]]&amp;" - $"&amp;Table_PayItems[[#This Row],[Unit]])</f>
        <v>Pavt Mrkg, Sprayable Thermopl, 6 inch, Yellow - $Ft</v>
      </c>
      <c r="I3853" s="29" t="str">
        <f>IFERROR(VLOOKUP(ROWS($M$5:M3853),Table_PayItems[[Search Key]:[Concentrated Name]],2,FALSE),"")</f>
        <v>Pavt Mrkg, Sprayable Thermopl, 6 inch, Yellow - $Ft</v>
      </c>
      <c r="J3853" s="1"/>
      <c r="K3853" s="1"/>
      <c r="L3853" s="22">
        <f>IF(ISNUMBER(SEARCH(Pay_Item_Search_Text_2,M3853)),MAX($L$4:L3852)+1,0)</f>
        <v>0</v>
      </c>
      <c r="M3853" s="1" t="str">
        <f>IFERROR(VLOOKUP(ROWS($M$5:M3853),Table_PayItems[[Search Key]:[Concentrated Name]],2,FALSE),"")</f>
        <v>Pavt Mrkg, Sprayable Thermopl, 6 inch, Yellow - $Ft</v>
      </c>
      <c r="N3853" s="1" t="str">
        <f>IFERROR(VLOOKUP(ROWS($M$5:N3853),$L$5:$M$7000,2,FALSE),"")</f>
        <v/>
      </c>
      <c r="O3853" s="1" t="str">
        <f>IFERROR(VLOOKUP(ROWS($O$5:O3853),$K$5:$L$7000,2,FALSE),"")</f>
        <v/>
      </c>
    </row>
    <row r="3854" spans="2:15" ht="15" customHeight="1" x14ac:dyDescent="0.25">
      <c r="B3854" s="178" t="s">
        <v>11745</v>
      </c>
      <c r="C3854" s="178" t="s">
        <v>104</v>
      </c>
      <c r="D3854" s="178" t="s">
        <v>3655</v>
      </c>
      <c r="E3854" s="178" t="s">
        <v>11739</v>
      </c>
      <c r="F3854" s="178" t="s">
        <v>17</v>
      </c>
      <c r="G3854" s="1">
        <f>IF(ISNUMBER(Pay_Item_Search_Text),IF(ISNUMBER(IF(FIND(Pay_Item_Search_Text,B3854)=1,1, "FALSE")),MAX(G$4:$G3853)+1,IF(ISNUMBER(Pay_Item_Search_Text),0,IF(ISNUMBER(SEARCH(Pay_Item_Search_Text,H3854)),MAX(G$4:$G3853)+1,0))),IF(ISNUMBER(Pay_Item_Search_Text),0,IF(ISNUMBER(SEARCH(Pay_Item_Search_Text,H3854)),MAX(G$4:$G3853)+1,0)))</f>
        <v>3850</v>
      </c>
      <c r="H3854" s="1" t="str">
        <f>IF(Table_PayItems[[#This Row],[Description]]="_","_ Unique Item - "&amp;Table_PayItems[[#This Row],[Item]]&amp;" - $"&amp;Table_PayItems[[#This Row],[Unit]],Table_PayItems[[#This Row],[Description]]&amp;" - $"&amp;Table_PayItems[[#This Row],[Unit]])</f>
        <v>Pavt Mrkg, Sprayable Thermopl, 8 inch, White - $Ft</v>
      </c>
      <c r="I3854" s="29" t="str">
        <f>IFERROR(VLOOKUP(ROWS($M$5:M3854),Table_PayItems[[Search Key]:[Concentrated Name]],2,FALSE),"")</f>
        <v>Pavt Mrkg, Sprayable Thermopl, 8 inch, White - $Ft</v>
      </c>
      <c r="J3854" s="1"/>
      <c r="K3854" s="1"/>
      <c r="L3854" s="22">
        <f>IF(ISNUMBER(SEARCH(Pay_Item_Search_Text_2,M3854)),MAX($L$4:L3853)+1,0)</f>
        <v>0</v>
      </c>
      <c r="M3854" s="1" t="str">
        <f>IFERROR(VLOOKUP(ROWS($M$5:M3854),Table_PayItems[[Search Key]:[Concentrated Name]],2,FALSE),"")</f>
        <v>Pavt Mrkg, Sprayable Thermopl, 8 inch, White - $Ft</v>
      </c>
      <c r="N3854" s="1" t="str">
        <f>IFERROR(VLOOKUP(ROWS($M$5:N3854),$L$5:$M$7000,2,FALSE),"")</f>
        <v/>
      </c>
      <c r="O3854" s="1" t="str">
        <f>IFERROR(VLOOKUP(ROWS($O$5:O3854),$K$5:$L$7000,2,FALSE),"")</f>
        <v/>
      </c>
    </row>
    <row r="3855" spans="2:15" ht="15" customHeight="1" x14ac:dyDescent="0.25">
      <c r="B3855" s="178" t="s">
        <v>11746</v>
      </c>
      <c r="C3855" s="178" t="s">
        <v>104</v>
      </c>
      <c r="D3855" s="178" t="s">
        <v>3656</v>
      </c>
      <c r="E3855" s="178" t="s">
        <v>11739</v>
      </c>
      <c r="F3855" s="178" t="s">
        <v>17</v>
      </c>
      <c r="G3855" s="1">
        <f>IF(ISNUMBER(Pay_Item_Search_Text),IF(ISNUMBER(IF(FIND(Pay_Item_Search_Text,B3855)=1,1, "FALSE")),MAX(G$4:$G3854)+1,IF(ISNUMBER(Pay_Item_Search_Text),0,IF(ISNUMBER(SEARCH(Pay_Item_Search_Text,H3855)),MAX(G$4:$G3854)+1,0))),IF(ISNUMBER(Pay_Item_Search_Text),0,IF(ISNUMBER(SEARCH(Pay_Item_Search_Text,H3855)),MAX(G$4:$G3854)+1,0)))</f>
        <v>3851</v>
      </c>
      <c r="H3855" s="1" t="str">
        <f>IF(Table_PayItems[[#This Row],[Description]]="_","_ Unique Item - "&amp;Table_PayItems[[#This Row],[Item]]&amp;" - $"&amp;Table_PayItems[[#This Row],[Unit]],Table_PayItems[[#This Row],[Description]]&amp;" - $"&amp;Table_PayItems[[#This Row],[Unit]])</f>
        <v>Pavt Mrkg, Sprayable Thermopl, 8 inch, Yellow - $Ft</v>
      </c>
      <c r="I3855" s="29" t="str">
        <f>IFERROR(VLOOKUP(ROWS($M$5:M3855),Table_PayItems[[Search Key]:[Concentrated Name]],2,FALSE),"")</f>
        <v>Pavt Mrkg, Sprayable Thermopl, 8 inch, Yellow - $Ft</v>
      </c>
      <c r="J3855" s="1"/>
      <c r="K3855" s="1"/>
      <c r="L3855" s="22">
        <f>IF(ISNUMBER(SEARCH(Pay_Item_Search_Text_2,M3855)),MAX($L$4:L3854)+1,0)</f>
        <v>0</v>
      </c>
      <c r="M3855" s="1" t="str">
        <f>IFERROR(VLOOKUP(ROWS($M$5:M3855),Table_PayItems[[Search Key]:[Concentrated Name]],2,FALSE),"")</f>
        <v>Pavt Mrkg, Sprayable Thermopl, 8 inch, Yellow - $Ft</v>
      </c>
      <c r="N3855" s="1" t="str">
        <f>IFERROR(VLOOKUP(ROWS($M$5:N3855),$L$5:$M$7000,2,FALSE),"")</f>
        <v/>
      </c>
      <c r="O3855" s="1" t="str">
        <f>IFERROR(VLOOKUP(ROWS($O$5:O3855),$K$5:$L$7000,2,FALSE),"")</f>
        <v/>
      </c>
    </row>
    <row r="3856" spans="2:15" ht="15" customHeight="1" x14ac:dyDescent="0.25">
      <c r="B3856" s="178" t="s">
        <v>11757</v>
      </c>
      <c r="C3856" s="178" t="s">
        <v>104</v>
      </c>
      <c r="D3856" s="178" t="s">
        <v>3667</v>
      </c>
      <c r="E3856" s="178" t="s">
        <v>3710</v>
      </c>
      <c r="F3856" s="178" t="s">
        <v>17</v>
      </c>
      <c r="G3856" s="1">
        <f>IF(ISNUMBER(Pay_Item_Search_Text),IF(ISNUMBER(IF(FIND(Pay_Item_Search_Text,B3856)=1,1, "FALSE")),MAX(G$4:$G3855)+1,IF(ISNUMBER(Pay_Item_Search_Text),0,IF(ISNUMBER(SEARCH(Pay_Item_Search_Text,H3856)),MAX(G$4:$G3855)+1,0))),IF(ISNUMBER(Pay_Item_Search_Text),0,IF(ISNUMBER(SEARCH(Pay_Item_Search_Text,H3856)),MAX(G$4:$G3855)+1,0)))</f>
        <v>3852</v>
      </c>
      <c r="H3856" s="1" t="str">
        <f>IF(Table_PayItems[[#This Row],[Description]]="_","_ Unique Item - "&amp;Table_PayItems[[#This Row],[Item]]&amp;" - $"&amp;Table_PayItems[[#This Row],[Unit]],Table_PayItems[[#This Row],[Description]]&amp;" - $"&amp;Table_PayItems[[#This Row],[Unit]])</f>
        <v>Pavt Mrkg, Thermopl, 12 inch, Cross Hatching, White - $Ft</v>
      </c>
      <c r="I3856" s="29" t="str">
        <f>IFERROR(VLOOKUP(ROWS($M$5:M3856),Table_PayItems[[Search Key]:[Concentrated Name]],2,FALSE),"")</f>
        <v>Pavt Mrkg, Thermopl, 12 inch, Cross Hatching, White - $Ft</v>
      </c>
      <c r="J3856" s="1"/>
      <c r="K3856" s="1"/>
      <c r="L3856" s="22">
        <f>IF(ISNUMBER(SEARCH(Pay_Item_Search_Text_2,M3856)),MAX($L$4:L3855)+1,0)</f>
        <v>0</v>
      </c>
      <c r="M3856" s="1" t="str">
        <f>IFERROR(VLOOKUP(ROWS($M$5:M3856),Table_PayItems[[Search Key]:[Concentrated Name]],2,FALSE),"")</f>
        <v>Pavt Mrkg, Thermopl, 12 inch, Cross Hatching, White - $Ft</v>
      </c>
      <c r="N3856" s="1" t="str">
        <f>IFERROR(VLOOKUP(ROWS($M$5:N3856),$L$5:$M$7000,2,FALSE),"")</f>
        <v/>
      </c>
      <c r="O3856" s="1" t="str">
        <f>IFERROR(VLOOKUP(ROWS($O$5:O3856),$K$5:$L$7000,2,FALSE),"")</f>
        <v/>
      </c>
    </row>
    <row r="3857" spans="2:15" ht="15" customHeight="1" x14ac:dyDescent="0.25">
      <c r="B3857" s="178" t="s">
        <v>11758</v>
      </c>
      <c r="C3857" s="178" t="s">
        <v>104</v>
      </c>
      <c r="D3857" s="178" t="s">
        <v>3668</v>
      </c>
      <c r="E3857" s="178" t="s">
        <v>3710</v>
      </c>
      <c r="F3857" s="178" t="s">
        <v>17</v>
      </c>
      <c r="G3857" s="1">
        <f>IF(ISNUMBER(Pay_Item_Search_Text),IF(ISNUMBER(IF(FIND(Pay_Item_Search_Text,B3857)=1,1, "FALSE")),MAX(G$4:$G3856)+1,IF(ISNUMBER(Pay_Item_Search_Text),0,IF(ISNUMBER(SEARCH(Pay_Item_Search_Text,H3857)),MAX(G$4:$G3856)+1,0))),IF(ISNUMBER(Pay_Item_Search_Text),0,IF(ISNUMBER(SEARCH(Pay_Item_Search_Text,H3857)),MAX(G$4:$G3856)+1,0)))</f>
        <v>3853</v>
      </c>
      <c r="H3857" s="1" t="str">
        <f>IF(Table_PayItems[[#This Row],[Description]]="_","_ Unique Item - "&amp;Table_PayItems[[#This Row],[Item]]&amp;" - $"&amp;Table_PayItems[[#This Row],[Unit]],Table_PayItems[[#This Row],[Description]]&amp;" - $"&amp;Table_PayItems[[#This Row],[Unit]])</f>
        <v>Pavt Mrkg, Thermopl, 12 inch, Cross Hatching, Yellow - $Ft</v>
      </c>
      <c r="I3857" s="29" t="str">
        <f>IFERROR(VLOOKUP(ROWS($M$5:M3857),Table_PayItems[[Search Key]:[Concentrated Name]],2,FALSE),"")</f>
        <v>Pavt Mrkg, Thermopl, 12 inch, Cross Hatching, Yellow - $Ft</v>
      </c>
      <c r="J3857" s="1"/>
      <c r="K3857" s="1"/>
      <c r="L3857" s="22">
        <f>IF(ISNUMBER(SEARCH(Pay_Item_Search_Text_2,M3857)),MAX($L$4:L3856)+1,0)</f>
        <v>0</v>
      </c>
      <c r="M3857" s="1" t="str">
        <f>IFERROR(VLOOKUP(ROWS($M$5:M3857),Table_PayItems[[Search Key]:[Concentrated Name]],2,FALSE),"")</f>
        <v>Pavt Mrkg, Thermopl, 12 inch, Cross Hatching, Yellow - $Ft</v>
      </c>
      <c r="N3857" s="1" t="str">
        <f>IFERROR(VLOOKUP(ROWS($M$5:N3857),$L$5:$M$7000,2,FALSE),"")</f>
        <v/>
      </c>
      <c r="O3857" s="1" t="str">
        <f>IFERROR(VLOOKUP(ROWS($O$5:O3857),$K$5:$L$7000,2,FALSE),"")</f>
        <v/>
      </c>
    </row>
    <row r="3858" spans="2:15" ht="15" customHeight="1" x14ac:dyDescent="0.25">
      <c r="B3858" s="178" t="s">
        <v>11759</v>
      </c>
      <c r="C3858" s="178" t="s">
        <v>104</v>
      </c>
      <c r="D3858" s="178" t="s">
        <v>3669</v>
      </c>
      <c r="E3858" s="178" t="s">
        <v>3710</v>
      </c>
      <c r="F3858" s="178" t="s">
        <v>17</v>
      </c>
      <c r="G3858" s="1">
        <f>IF(ISNUMBER(Pay_Item_Search_Text),IF(ISNUMBER(IF(FIND(Pay_Item_Search_Text,B3858)=1,1, "FALSE")),MAX(G$4:$G3857)+1,IF(ISNUMBER(Pay_Item_Search_Text),0,IF(ISNUMBER(SEARCH(Pay_Item_Search_Text,H3858)),MAX(G$4:$G3857)+1,0))),IF(ISNUMBER(Pay_Item_Search_Text),0,IF(ISNUMBER(SEARCH(Pay_Item_Search_Text,H3858)),MAX(G$4:$G3857)+1,0)))</f>
        <v>3854</v>
      </c>
      <c r="H3858" s="1" t="str">
        <f>IF(Table_PayItems[[#This Row],[Description]]="_","_ Unique Item - "&amp;Table_PayItems[[#This Row],[Item]]&amp;" - $"&amp;Table_PayItems[[#This Row],[Unit]],Table_PayItems[[#This Row],[Description]]&amp;" - $"&amp;Table_PayItems[[#This Row],[Unit]])</f>
        <v>Pavt Mrkg, Thermopl, 12 inch, Crosswalk - $Ft</v>
      </c>
      <c r="I3858" s="29" t="str">
        <f>IFERROR(VLOOKUP(ROWS($M$5:M3858),Table_PayItems[[Search Key]:[Concentrated Name]],2,FALSE),"")</f>
        <v>Pavt Mrkg, Thermopl, 12 inch, Crosswalk - $Ft</v>
      </c>
      <c r="J3858" s="1"/>
      <c r="K3858" s="1"/>
      <c r="L3858" s="22">
        <f>IF(ISNUMBER(SEARCH(Pay_Item_Search_Text_2,M3858)),MAX($L$4:L3857)+1,0)</f>
        <v>0</v>
      </c>
      <c r="M3858" s="1" t="str">
        <f>IFERROR(VLOOKUP(ROWS($M$5:M3858),Table_PayItems[[Search Key]:[Concentrated Name]],2,FALSE),"")</f>
        <v>Pavt Mrkg, Thermopl, 12 inch, Crosswalk - $Ft</v>
      </c>
      <c r="N3858" s="1" t="str">
        <f>IFERROR(VLOOKUP(ROWS($M$5:N3858),$L$5:$M$7000,2,FALSE),"")</f>
        <v/>
      </c>
      <c r="O3858" s="1" t="str">
        <f>IFERROR(VLOOKUP(ROWS($O$5:O3858),$K$5:$L$7000,2,FALSE),"")</f>
        <v/>
      </c>
    </row>
    <row r="3859" spans="2:15" ht="15" customHeight="1" x14ac:dyDescent="0.25">
      <c r="B3859" s="178" t="s">
        <v>11760</v>
      </c>
      <c r="C3859" s="178" t="s">
        <v>104</v>
      </c>
      <c r="D3859" s="178" t="s">
        <v>3670</v>
      </c>
      <c r="E3859" s="178" t="s">
        <v>3710</v>
      </c>
      <c r="F3859" s="178" t="s">
        <v>17</v>
      </c>
      <c r="G3859" s="1">
        <f>IF(ISNUMBER(Pay_Item_Search_Text),IF(ISNUMBER(IF(FIND(Pay_Item_Search_Text,B3859)=1,1, "FALSE")),MAX(G$4:$G3858)+1,IF(ISNUMBER(Pay_Item_Search_Text),0,IF(ISNUMBER(SEARCH(Pay_Item_Search_Text,H3859)),MAX(G$4:$G3858)+1,0))),IF(ISNUMBER(Pay_Item_Search_Text),0,IF(ISNUMBER(SEARCH(Pay_Item_Search_Text,H3859)),MAX(G$4:$G3858)+1,0)))</f>
        <v>3855</v>
      </c>
      <c r="H3859" s="1" t="str">
        <f>IF(Table_PayItems[[#This Row],[Description]]="_","_ Unique Item - "&amp;Table_PayItems[[#This Row],[Item]]&amp;" - $"&amp;Table_PayItems[[#This Row],[Unit]],Table_PayItems[[#This Row],[Description]]&amp;" - $"&amp;Table_PayItems[[#This Row],[Unit]])</f>
        <v>Pavt Mrkg, Thermopl, 12 inch, White - $Ft</v>
      </c>
      <c r="I3859" s="29" t="str">
        <f>IFERROR(VLOOKUP(ROWS($M$5:M3859),Table_PayItems[[Search Key]:[Concentrated Name]],2,FALSE),"")</f>
        <v>Pavt Mrkg, Thermopl, 12 inch, White - $Ft</v>
      </c>
      <c r="J3859" s="1"/>
      <c r="K3859" s="1"/>
      <c r="L3859" s="22">
        <f>IF(ISNUMBER(SEARCH(Pay_Item_Search_Text_2,M3859)),MAX($L$4:L3858)+1,0)</f>
        <v>0</v>
      </c>
      <c r="M3859" s="1" t="str">
        <f>IFERROR(VLOOKUP(ROWS($M$5:M3859),Table_PayItems[[Search Key]:[Concentrated Name]],2,FALSE),"")</f>
        <v>Pavt Mrkg, Thermopl, 12 inch, White - $Ft</v>
      </c>
      <c r="N3859" s="1" t="str">
        <f>IFERROR(VLOOKUP(ROWS($M$5:N3859),$L$5:$M$7000,2,FALSE),"")</f>
        <v/>
      </c>
      <c r="O3859" s="1" t="str">
        <f>IFERROR(VLOOKUP(ROWS($O$5:O3859),$K$5:$L$7000,2,FALSE),"")</f>
        <v/>
      </c>
    </row>
    <row r="3860" spans="2:15" ht="15" customHeight="1" x14ac:dyDescent="0.25">
      <c r="B3860" s="178" t="s">
        <v>11761</v>
      </c>
      <c r="C3860" s="178" t="s">
        <v>104</v>
      </c>
      <c r="D3860" s="178" t="s">
        <v>3671</v>
      </c>
      <c r="E3860" s="178" t="s">
        <v>3710</v>
      </c>
      <c r="F3860" s="178" t="s">
        <v>17</v>
      </c>
      <c r="G3860" s="1">
        <f>IF(ISNUMBER(Pay_Item_Search_Text),IF(ISNUMBER(IF(FIND(Pay_Item_Search_Text,B3860)=1,1, "FALSE")),MAX(G$4:$G3859)+1,IF(ISNUMBER(Pay_Item_Search_Text),0,IF(ISNUMBER(SEARCH(Pay_Item_Search_Text,H3860)),MAX(G$4:$G3859)+1,0))),IF(ISNUMBER(Pay_Item_Search_Text),0,IF(ISNUMBER(SEARCH(Pay_Item_Search_Text,H3860)),MAX(G$4:$G3859)+1,0)))</f>
        <v>3856</v>
      </c>
      <c r="H3860" s="1" t="str">
        <f>IF(Table_PayItems[[#This Row],[Description]]="_","_ Unique Item - "&amp;Table_PayItems[[#This Row],[Item]]&amp;" - $"&amp;Table_PayItems[[#This Row],[Unit]],Table_PayItems[[#This Row],[Description]]&amp;" - $"&amp;Table_PayItems[[#This Row],[Unit]])</f>
        <v>Pavt Mrkg, Thermopl, 12 inch, Yellow - $Ft</v>
      </c>
      <c r="I3860" s="29" t="str">
        <f>IFERROR(VLOOKUP(ROWS($M$5:M3860),Table_PayItems[[Search Key]:[Concentrated Name]],2,FALSE),"")</f>
        <v>Pavt Mrkg, Thermopl, 12 inch, Yellow - $Ft</v>
      </c>
      <c r="J3860" s="1"/>
      <c r="K3860" s="1"/>
      <c r="L3860" s="22">
        <f>IF(ISNUMBER(SEARCH(Pay_Item_Search_Text_2,M3860)),MAX($L$4:L3859)+1,0)</f>
        <v>0</v>
      </c>
      <c r="M3860" s="1" t="str">
        <f>IFERROR(VLOOKUP(ROWS($M$5:M3860),Table_PayItems[[Search Key]:[Concentrated Name]],2,FALSE),"")</f>
        <v>Pavt Mrkg, Thermopl, 12 inch, Yellow - $Ft</v>
      </c>
      <c r="N3860" s="1" t="str">
        <f>IFERROR(VLOOKUP(ROWS($M$5:N3860),$L$5:$M$7000,2,FALSE),"")</f>
        <v/>
      </c>
      <c r="O3860" s="1" t="str">
        <f>IFERROR(VLOOKUP(ROWS($O$5:O3860),$K$5:$L$7000,2,FALSE),"")</f>
        <v/>
      </c>
    </row>
    <row r="3861" spans="2:15" ht="15" customHeight="1" x14ac:dyDescent="0.25">
      <c r="B3861" s="178" t="s">
        <v>11762</v>
      </c>
      <c r="C3861" s="178" t="s">
        <v>104</v>
      </c>
      <c r="D3861" s="178" t="s">
        <v>3672</v>
      </c>
      <c r="E3861" s="178" t="s">
        <v>3710</v>
      </c>
      <c r="F3861" s="178" t="s">
        <v>17</v>
      </c>
      <c r="G3861" s="1">
        <f>IF(ISNUMBER(Pay_Item_Search_Text),IF(ISNUMBER(IF(FIND(Pay_Item_Search_Text,B3861)=1,1, "FALSE")),MAX(G$4:$G3860)+1,IF(ISNUMBER(Pay_Item_Search_Text),0,IF(ISNUMBER(SEARCH(Pay_Item_Search_Text,H3861)),MAX(G$4:$G3860)+1,0))),IF(ISNUMBER(Pay_Item_Search_Text),0,IF(ISNUMBER(SEARCH(Pay_Item_Search_Text,H3861)),MAX(G$4:$G3860)+1,0)))</f>
        <v>3857</v>
      </c>
      <c r="H3861" s="1" t="str">
        <f>IF(Table_PayItems[[#This Row],[Description]]="_","_ Unique Item - "&amp;Table_PayItems[[#This Row],[Item]]&amp;" - $"&amp;Table_PayItems[[#This Row],[Unit]],Table_PayItems[[#This Row],[Description]]&amp;" - $"&amp;Table_PayItems[[#This Row],[Unit]])</f>
        <v>Pavt Mrkg, Thermopl, 18 inch, Stop Bar - $Ft</v>
      </c>
      <c r="I3861" s="29" t="str">
        <f>IFERROR(VLOOKUP(ROWS($M$5:M3861),Table_PayItems[[Search Key]:[Concentrated Name]],2,FALSE),"")</f>
        <v>Pavt Mrkg, Thermopl, 18 inch, Stop Bar - $Ft</v>
      </c>
      <c r="J3861" s="1"/>
      <c r="K3861" s="1"/>
      <c r="L3861" s="22">
        <f>IF(ISNUMBER(SEARCH(Pay_Item_Search_Text_2,M3861)),MAX($L$4:L3860)+1,0)</f>
        <v>0</v>
      </c>
      <c r="M3861" s="1" t="str">
        <f>IFERROR(VLOOKUP(ROWS($M$5:M3861),Table_PayItems[[Search Key]:[Concentrated Name]],2,FALSE),"")</f>
        <v>Pavt Mrkg, Thermopl, 18 inch, Stop Bar - $Ft</v>
      </c>
      <c r="N3861" s="1" t="str">
        <f>IFERROR(VLOOKUP(ROWS($M$5:N3861),$L$5:$M$7000,2,FALSE),"")</f>
        <v/>
      </c>
      <c r="O3861" s="1" t="str">
        <f>IFERROR(VLOOKUP(ROWS($O$5:O3861),$K$5:$L$7000,2,FALSE),"")</f>
        <v/>
      </c>
    </row>
    <row r="3862" spans="2:15" ht="15" customHeight="1" x14ac:dyDescent="0.25">
      <c r="B3862" s="178" t="s">
        <v>11763</v>
      </c>
      <c r="C3862" s="178" t="s">
        <v>104</v>
      </c>
      <c r="D3862" s="178" t="s">
        <v>3673</v>
      </c>
      <c r="E3862" s="178" t="s">
        <v>3710</v>
      </c>
      <c r="F3862" s="178" t="s">
        <v>17</v>
      </c>
      <c r="G3862" s="1">
        <f>IF(ISNUMBER(Pay_Item_Search_Text),IF(ISNUMBER(IF(FIND(Pay_Item_Search_Text,B3862)=1,1, "FALSE")),MAX(G$4:$G3861)+1,IF(ISNUMBER(Pay_Item_Search_Text),0,IF(ISNUMBER(SEARCH(Pay_Item_Search_Text,H3862)),MAX(G$4:$G3861)+1,0))),IF(ISNUMBER(Pay_Item_Search_Text),0,IF(ISNUMBER(SEARCH(Pay_Item_Search_Text,H3862)),MAX(G$4:$G3861)+1,0)))</f>
        <v>3858</v>
      </c>
      <c r="H3862" s="1" t="str">
        <f>IF(Table_PayItems[[#This Row],[Description]]="_","_ Unique Item - "&amp;Table_PayItems[[#This Row],[Item]]&amp;" - $"&amp;Table_PayItems[[#This Row],[Unit]],Table_PayItems[[#This Row],[Description]]&amp;" - $"&amp;Table_PayItems[[#This Row],[Unit]])</f>
        <v>Pavt Mrkg, Thermopl, 24 inch, Stop Bar - $Ft</v>
      </c>
      <c r="I3862" s="29" t="str">
        <f>IFERROR(VLOOKUP(ROWS($M$5:M3862),Table_PayItems[[Search Key]:[Concentrated Name]],2,FALSE),"")</f>
        <v>Pavt Mrkg, Thermopl, 24 inch, Stop Bar - $Ft</v>
      </c>
      <c r="J3862" s="1"/>
      <c r="K3862" s="1"/>
      <c r="L3862" s="22">
        <f>IF(ISNUMBER(SEARCH(Pay_Item_Search_Text_2,M3862)),MAX($L$4:L3861)+1,0)</f>
        <v>0</v>
      </c>
      <c r="M3862" s="1" t="str">
        <f>IFERROR(VLOOKUP(ROWS($M$5:M3862),Table_PayItems[[Search Key]:[Concentrated Name]],2,FALSE),"")</f>
        <v>Pavt Mrkg, Thermopl, 24 inch, Stop Bar - $Ft</v>
      </c>
      <c r="N3862" s="1" t="str">
        <f>IFERROR(VLOOKUP(ROWS($M$5:N3862),$L$5:$M$7000,2,FALSE),"")</f>
        <v/>
      </c>
      <c r="O3862" s="1" t="str">
        <f>IFERROR(VLOOKUP(ROWS($O$5:O3862),$K$5:$L$7000,2,FALSE),"")</f>
        <v/>
      </c>
    </row>
    <row r="3863" spans="2:15" ht="15" customHeight="1" x14ac:dyDescent="0.25">
      <c r="B3863" s="178" t="s">
        <v>11749</v>
      </c>
      <c r="C3863" s="178" t="s">
        <v>104</v>
      </c>
      <c r="D3863" s="178" t="s">
        <v>3659</v>
      </c>
      <c r="E3863" s="178" t="s">
        <v>3710</v>
      </c>
      <c r="F3863" s="178" t="s">
        <v>17</v>
      </c>
      <c r="G3863" s="1">
        <f>IF(ISNUMBER(Pay_Item_Search_Text),IF(ISNUMBER(IF(FIND(Pay_Item_Search_Text,B3863)=1,1, "FALSE")),MAX(G$4:$G3862)+1,IF(ISNUMBER(Pay_Item_Search_Text),0,IF(ISNUMBER(SEARCH(Pay_Item_Search_Text,H3863)),MAX(G$4:$G3862)+1,0))),IF(ISNUMBER(Pay_Item_Search_Text),0,IF(ISNUMBER(SEARCH(Pay_Item_Search_Text,H3863)),MAX(G$4:$G3862)+1,0)))</f>
        <v>3859</v>
      </c>
      <c r="H3863" s="1" t="str">
        <f>IF(Table_PayItems[[#This Row],[Description]]="_","_ Unique Item - "&amp;Table_PayItems[[#This Row],[Item]]&amp;" - $"&amp;Table_PayItems[[#This Row],[Unit]],Table_PayItems[[#This Row],[Description]]&amp;" - $"&amp;Table_PayItems[[#This Row],[Unit]])</f>
        <v>Pavt Mrkg, Thermopl, 4 inch, White - $Ft</v>
      </c>
      <c r="I3863" s="29" t="str">
        <f>IFERROR(VLOOKUP(ROWS($M$5:M3863),Table_PayItems[[Search Key]:[Concentrated Name]],2,FALSE),"")</f>
        <v>Pavt Mrkg, Thermopl, 4 inch, White - $Ft</v>
      </c>
      <c r="J3863" s="1"/>
      <c r="K3863" s="1"/>
      <c r="L3863" s="22">
        <f>IF(ISNUMBER(SEARCH(Pay_Item_Search_Text_2,M3863)),MAX($L$4:L3862)+1,0)</f>
        <v>0</v>
      </c>
      <c r="M3863" s="1" t="str">
        <f>IFERROR(VLOOKUP(ROWS($M$5:M3863),Table_PayItems[[Search Key]:[Concentrated Name]],2,FALSE),"")</f>
        <v>Pavt Mrkg, Thermopl, 4 inch, White - $Ft</v>
      </c>
      <c r="N3863" s="1" t="str">
        <f>IFERROR(VLOOKUP(ROWS($M$5:N3863),$L$5:$M$7000,2,FALSE),"")</f>
        <v/>
      </c>
      <c r="O3863" s="1" t="str">
        <f>IFERROR(VLOOKUP(ROWS($O$5:O3863),$K$5:$L$7000,2,FALSE),"")</f>
        <v/>
      </c>
    </row>
    <row r="3864" spans="2:15" ht="15" customHeight="1" x14ac:dyDescent="0.25">
      <c r="B3864" s="178" t="s">
        <v>11750</v>
      </c>
      <c r="C3864" s="178" t="s">
        <v>104</v>
      </c>
      <c r="D3864" s="178" t="s">
        <v>3660</v>
      </c>
      <c r="E3864" s="178" t="s">
        <v>3710</v>
      </c>
      <c r="F3864" s="178" t="s">
        <v>17</v>
      </c>
      <c r="G3864" s="1">
        <f>IF(ISNUMBER(Pay_Item_Search_Text),IF(ISNUMBER(IF(FIND(Pay_Item_Search_Text,B3864)=1,1, "FALSE")),MAX(G$4:$G3863)+1,IF(ISNUMBER(Pay_Item_Search_Text),0,IF(ISNUMBER(SEARCH(Pay_Item_Search_Text,H3864)),MAX(G$4:$G3863)+1,0))),IF(ISNUMBER(Pay_Item_Search_Text),0,IF(ISNUMBER(SEARCH(Pay_Item_Search_Text,H3864)),MAX(G$4:$G3863)+1,0)))</f>
        <v>3860</v>
      </c>
      <c r="H3864" s="1" t="str">
        <f>IF(Table_PayItems[[#This Row],[Description]]="_","_ Unique Item - "&amp;Table_PayItems[[#This Row],[Item]]&amp;" - $"&amp;Table_PayItems[[#This Row],[Unit]],Table_PayItems[[#This Row],[Description]]&amp;" - $"&amp;Table_PayItems[[#This Row],[Unit]])</f>
        <v>Pavt Mrkg, Thermopl, 4 inch, Yellow - $Ft</v>
      </c>
      <c r="I3864" s="29" t="str">
        <f>IFERROR(VLOOKUP(ROWS($M$5:M3864),Table_PayItems[[Search Key]:[Concentrated Name]],2,FALSE),"")</f>
        <v>Pavt Mrkg, Thermopl, 4 inch, Yellow - $Ft</v>
      </c>
      <c r="J3864" s="1"/>
      <c r="K3864" s="1"/>
      <c r="L3864" s="22">
        <f>IF(ISNUMBER(SEARCH(Pay_Item_Search_Text_2,M3864)),MAX($L$4:L3863)+1,0)</f>
        <v>0</v>
      </c>
      <c r="M3864" s="1" t="str">
        <f>IFERROR(VLOOKUP(ROWS($M$5:M3864),Table_PayItems[[Search Key]:[Concentrated Name]],2,FALSE),"")</f>
        <v>Pavt Mrkg, Thermopl, 4 inch, Yellow - $Ft</v>
      </c>
      <c r="N3864" s="1" t="str">
        <f>IFERROR(VLOOKUP(ROWS($M$5:N3864),$L$5:$M$7000,2,FALSE),"")</f>
        <v/>
      </c>
      <c r="O3864" s="1" t="str">
        <f>IFERROR(VLOOKUP(ROWS($O$5:O3864),$K$5:$L$7000,2,FALSE),"")</f>
        <v/>
      </c>
    </row>
    <row r="3865" spans="2:15" ht="15" customHeight="1" x14ac:dyDescent="0.25">
      <c r="B3865" s="178" t="s">
        <v>11751</v>
      </c>
      <c r="C3865" s="178" t="s">
        <v>104</v>
      </c>
      <c r="D3865" s="178" t="s">
        <v>3661</v>
      </c>
      <c r="E3865" s="178" t="s">
        <v>3710</v>
      </c>
      <c r="F3865" s="178" t="s">
        <v>17</v>
      </c>
      <c r="G3865" s="1">
        <f>IF(ISNUMBER(Pay_Item_Search_Text),IF(ISNUMBER(IF(FIND(Pay_Item_Search_Text,B3865)=1,1, "FALSE")),MAX(G$4:$G3864)+1,IF(ISNUMBER(Pay_Item_Search_Text),0,IF(ISNUMBER(SEARCH(Pay_Item_Search_Text,H3865)),MAX(G$4:$G3864)+1,0))),IF(ISNUMBER(Pay_Item_Search_Text),0,IF(ISNUMBER(SEARCH(Pay_Item_Search_Text,H3865)),MAX(G$4:$G3864)+1,0)))</f>
        <v>3861</v>
      </c>
      <c r="H3865" s="1" t="str">
        <f>IF(Table_PayItems[[#This Row],[Description]]="_","_ Unique Item - "&amp;Table_PayItems[[#This Row],[Item]]&amp;" - $"&amp;Table_PayItems[[#This Row],[Unit]],Table_PayItems[[#This Row],[Description]]&amp;" - $"&amp;Table_PayItems[[#This Row],[Unit]])</f>
        <v>Pavt Mrkg, Thermopl, 6 inch, Crosswalk - $Ft</v>
      </c>
      <c r="I3865" s="29" t="str">
        <f>IFERROR(VLOOKUP(ROWS($M$5:M3865),Table_PayItems[[Search Key]:[Concentrated Name]],2,FALSE),"")</f>
        <v>Pavt Mrkg, Thermopl, 6 inch, Crosswalk - $Ft</v>
      </c>
      <c r="J3865" s="1"/>
      <c r="K3865" s="1"/>
      <c r="L3865" s="22">
        <f>IF(ISNUMBER(SEARCH(Pay_Item_Search_Text_2,M3865)),MAX($L$4:L3864)+1,0)</f>
        <v>0</v>
      </c>
      <c r="M3865" s="1" t="str">
        <f>IFERROR(VLOOKUP(ROWS($M$5:M3865),Table_PayItems[[Search Key]:[Concentrated Name]],2,FALSE),"")</f>
        <v>Pavt Mrkg, Thermopl, 6 inch, Crosswalk - $Ft</v>
      </c>
      <c r="N3865" s="1" t="str">
        <f>IFERROR(VLOOKUP(ROWS($M$5:N3865),$L$5:$M$7000,2,FALSE),"")</f>
        <v/>
      </c>
      <c r="O3865" s="1" t="str">
        <f>IFERROR(VLOOKUP(ROWS($O$5:O3865),$K$5:$L$7000,2,FALSE),"")</f>
        <v/>
      </c>
    </row>
    <row r="3866" spans="2:15" ht="15" customHeight="1" x14ac:dyDescent="0.25">
      <c r="B3866" s="178" t="s">
        <v>11752</v>
      </c>
      <c r="C3866" s="178" t="s">
        <v>104</v>
      </c>
      <c r="D3866" s="178" t="s">
        <v>3662</v>
      </c>
      <c r="E3866" s="178" t="s">
        <v>3710</v>
      </c>
      <c r="F3866" s="178" t="s">
        <v>17</v>
      </c>
      <c r="G3866" s="1">
        <f>IF(ISNUMBER(Pay_Item_Search_Text),IF(ISNUMBER(IF(FIND(Pay_Item_Search_Text,B3866)=1,1, "FALSE")),MAX(G$4:$G3865)+1,IF(ISNUMBER(Pay_Item_Search_Text),0,IF(ISNUMBER(SEARCH(Pay_Item_Search_Text,H3866)),MAX(G$4:$G3865)+1,0))),IF(ISNUMBER(Pay_Item_Search_Text),0,IF(ISNUMBER(SEARCH(Pay_Item_Search_Text,H3866)),MAX(G$4:$G3865)+1,0)))</f>
        <v>3862</v>
      </c>
      <c r="H3866" s="1" t="str">
        <f>IF(Table_PayItems[[#This Row],[Description]]="_","_ Unique Item - "&amp;Table_PayItems[[#This Row],[Item]]&amp;" - $"&amp;Table_PayItems[[#This Row],[Unit]],Table_PayItems[[#This Row],[Description]]&amp;" - $"&amp;Table_PayItems[[#This Row],[Unit]])</f>
        <v>Pavt Mrkg, Thermopl, 6 inch, White - $Ft</v>
      </c>
      <c r="I3866" s="29" t="str">
        <f>IFERROR(VLOOKUP(ROWS($M$5:M3866),Table_PayItems[[Search Key]:[Concentrated Name]],2,FALSE),"")</f>
        <v>Pavt Mrkg, Thermopl, 6 inch, White - $Ft</v>
      </c>
      <c r="J3866" s="1"/>
      <c r="K3866" s="1"/>
      <c r="L3866" s="22">
        <f>IF(ISNUMBER(SEARCH(Pay_Item_Search_Text_2,M3866)),MAX($L$4:L3865)+1,0)</f>
        <v>0</v>
      </c>
      <c r="M3866" s="1" t="str">
        <f>IFERROR(VLOOKUP(ROWS($M$5:M3866),Table_PayItems[[Search Key]:[Concentrated Name]],2,FALSE),"")</f>
        <v>Pavt Mrkg, Thermopl, 6 inch, White - $Ft</v>
      </c>
      <c r="N3866" s="1" t="str">
        <f>IFERROR(VLOOKUP(ROWS($M$5:N3866),$L$5:$M$7000,2,FALSE),"")</f>
        <v/>
      </c>
      <c r="O3866" s="1" t="str">
        <f>IFERROR(VLOOKUP(ROWS($O$5:O3866),$K$5:$L$7000,2,FALSE),"")</f>
        <v/>
      </c>
    </row>
    <row r="3867" spans="2:15" ht="15" customHeight="1" x14ac:dyDescent="0.25">
      <c r="B3867" s="178" t="s">
        <v>11753</v>
      </c>
      <c r="C3867" s="178" t="s">
        <v>104</v>
      </c>
      <c r="D3867" s="178" t="s">
        <v>3663</v>
      </c>
      <c r="E3867" s="178" t="s">
        <v>3710</v>
      </c>
      <c r="F3867" s="178" t="s">
        <v>17</v>
      </c>
      <c r="G3867" s="1">
        <f>IF(ISNUMBER(Pay_Item_Search_Text),IF(ISNUMBER(IF(FIND(Pay_Item_Search_Text,B3867)=1,1, "FALSE")),MAX(G$4:$G3866)+1,IF(ISNUMBER(Pay_Item_Search_Text),0,IF(ISNUMBER(SEARCH(Pay_Item_Search_Text,H3867)),MAX(G$4:$G3866)+1,0))),IF(ISNUMBER(Pay_Item_Search_Text),0,IF(ISNUMBER(SEARCH(Pay_Item_Search_Text,H3867)),MAX(G$4:$G3866)+1,0)))</f>
        <v>3863</v>
      </c>
      <c r="H3867" s="1" t="str">
        <f>IF(Table_PayItems[[#This Row],[Description]]="_","_ Unique Item - "&amp;Table_PayItems[[#This Row],[Item]]&amp;" - $"&amp;Table_PayItems[[#This Row],[Unit]],Table_PayItems[[#This Row],[Description]]&amp;" - $"&amp;Table_PayItems[[#This Row],[Unit]])</f>
        <v>Pavt Mrkg, Thermopl, 6 inch, Yellow - $Ft</v>
      </c>
      <c r="I3867" s="29" t="str">
        <f>IFERROR(VLOOKUP(ROWS($M$5:M3867),Table_PayItems[[Search Key]:[Concentrated Name]],2,FALSE),"")</f>
        <v>Pavt Mrkg, Thermopl, 6 inch, Yellow - $Ft</v>
      </c>
      <c r="J3867" s="1"/>
      <c r="K3867" s="1"/>
      <c r="L3867" s="22">
        <f>IF(ISNUMBER(SEARCH(Pay_Item_Search_Text_2,M3867)),MAX($L$4:L3866)+1,0)</f>
        <v>0</v>
      </c>
      <c r="M3867" s="1" t="str">
        <f>IFERROR(VLOOKUP(ROWS($M$5:M3867),Table_PayItems[[Search Key]:[Concentrated Name]],2,FALSE),"")</f>
        <v>Pavt Mrkg, Thermopl, 6 inch, Yellow - $Ft</v>
      </c>
      <c r="N3867" s="1" t="str">
        <f>IFERROR(VLOOKUP(ROWS($M$5:N3867),$L$5:$M$7000,2,FALSE),"")</f>
        <v/>
      </c>
      <c r="O3867" s="1" t="str">
        <f>IFERROR(VLOOKUP(ROWS($O$5:O3867),$K$5:$L$7000,2,FALSE),"")</f>
        <v/>
      </c>
    </row>
    <row r="3868" spans="2:15" ht="15" customHeight="1" x14ac:dyDescent="0.25">
      <c r="B3868" s="178" t="s">
        <v>11754</v>
      </c>
      <c r="C3868" s="178" t="s">
        <v>104</v>
      </c>
      <c r="D3868" s="178" t="s">
        <v>3664</v>
      </c>
      <c r="E3868" s="178" t="s">
        <v>3710</v>
      </c>
      <c r="F3868" s="178" t="s">
        <v>17</v>
      </c>
      <c r="G3868" s="1">
        <f>IF(ISNUMBER(Pay_Item_Search_Text),IF(ISNUMBER(IF(FIND(Pay_Item_Search_Text,B3868)=1,1, "FALSE")),MAX(G$4:$G3867)+1,IF(ISNUMBER(Pay_Item_Search_Text),0,IF(ISNUMBER(SEARCH(Pay_Item_Search_Text,H3868)),MAX(G$4:$G3867)+1,0))),IF(ISNUMBER(Pay_Item_Search_Text),0,IF(ISNUMBER(SEARCH(Pay_Item_Search_Text,H3868)),MAX(G$4:$G3867)+1,0)))</f>
        <v>3864</v>
      </c>
      <c r="H3868" s="1" t="str">
        <f>IF(Table_PayItems[[#This Row],[Description]]="_","_ Unique Item - "&amp;Table_PayItems[[#This Row],[Item]]&amp;" - $"&amp;Table_PayItems[[#This Row],[Unit]],Table_PayItems[[#This Row],[Description]]&amp;" - $"&amp;Table_PayItems[[#This Row],[Unit]])</f>
        <v>Pavt Mrkg, Thermopl, 8 inch, White - $Ft</v>
      </c>
      <c r="I3868" s="29" t="str">
        <f>IFERROR(VLOOKUP(ROWS($M$5:M3868),Table_PayItems[[Search Key]:[Concentrated Name]],2,FALSE),"")</f>
        <v>Pavt Mrkg, Thermopl, 8 inch, White - $Ft</v>
      </c>
      <c r="J3868" s="1"/>
      <c r="K3868" s="1"/>
      <c r="L3868" s="22">
        <f>IF(ISNUMBER(SEARCH(Pay_Item_Search_Text_2,M3868)),MAX($L$4:L3867)+1,0)</f>
        <v>0</v>
      </c>
      <c r="M3868" s="1" t="str">
        <f>IFERROR(VLOOKUP(ROWS($M$5:M3868),Table_PayItems[[Search Key]:[Concentrated Name]],2,FALSE),"")</f>
        <v>Pavt Mrkg, Thermopl, 8 inch, White - $Ft</v>
      </c>
      <c r="N3868" s="1" t="str">
        <f>IFERROR(VLOOKUP(ROWS($M$5:N3868),$L$5:$M$7000,2,FALSE),"")</f>
        <v/>
      </c>
      <c r="O3868" s="1" t="str">
        <f>IFERROR(VLOOKUP(ROWS($O$5:O3868),$K$5:$L$7000,2,FALSE),"")</f>
        <v/>
      </c>
    </row>
    <row r="3869" spans="2:15" ht="15" customHeight="1" x14ac:dyDescent="0.25">
      <c r="B3869" s="178" t="s">
        <v>11755</v>
      </c>
      <c r="C3869" s="178" t="s">
        <v>104</v>
      </c>
      <c r="D3869" s="178" t="s">
        <v>3665</v>
      </c>
      <c r="E3869" s="178" t="s">
        <v>3710</v>
      </c>
      <c r="F3869" s="178" t="s">
        <v>17</v>
      </c>
      <c r="G3869" s="1">
        <f>IF(ISNUMBER(Pay_Item_Search_Text),IF(ISNUMBER(IF(FIND(Pay_Item_Search_Text,B3869)=1,1, "FALSE")),MAX(G$4:$G3868)+1,IF(ISNUMBER(Pay_Item_Search_Text),0,IF(ISNUMBER(SEARCH(Pay_Item_Search_Text,H3869)),MAX(G$4:$G3868)+1,0))),IF(ISNUMBER(Pay_Item_Search_Text),0,IF(ISNUMBER(SEARCH(Pay_Item_Search_Text,H3869)),MAX(G$4:$G3868)+1,0)))</f>
        <v>3865</v>
      </c>
      <c r="H3869" s="1" t="str">
        <f>IF(Table_PayItems[[#This Row],[Description]]="_","_ Unique Item - "&amp;Table_PayItems[[#This Row],[Item]]&amp;" - $"&amp;Table_PayItems[[#This Row],[Unit]],Table_PayItems[[#This Row],[Description]]&amp;" - $"&amp;Table_PayItems[[#This Row],[Unit]])</f>
        <v>Pavt Mrkg, Thermopl, 8 inch, Yellow - $Ft</v>
      </c>
      <c r="I3869" s="29" t="str">
        <f>IFERROR(VLOOKUP(ROWS($M$5:M3869),Table_PayItems[[Search Key]:[Concentrated Name]],2,FALSE),"")</f>
        <v>Pavt Mrkg, Thermopl, 8 inch, Yellow - $Ft</v>
      </c>
      <c r="J3869" s="1"/>
      <c r="K3869" s="1"/>
      <c r="L3869" s="22">
        <f>IF(ISNUMBER(SEARCH(Pay_Item_Search_Text_2,M3869)),MAX($L$4:L3868)+1,0)</f>
        <v>0</v>
      </c>
      <c r="M3869" s="1" t="str">
        <f>IFERROR(VLOOKUP(ROWS($M$5:M3869),Table_PayItems[[Search Key]:[Concentrated Name]],2,FALSE),"")</f>
        <v>Pavt Mrkg, Thermopl, 8 inch, Yellow - $Ft</v>
      </c>
      <c r="N3869" s="1" t="str">
        <f>IFERROR(VLOOKUP(ROWS($M$5:N3869),$L$5:$M$7000,2,FALSE),"")</f>
        <v/>
      </c>
      <c r="O3869" s="1" t="str">
        <f>IFERROR(VLOOKUP(ROWS($O$5:O3869),$K$5:$L$7000,2,FALSE),"")</f>
        <v/>
      </c>
    </row>
    <row r="3870" spans="2:15" ht="15" customHeight="1" x14ac:dyDescent="0.25">
      <c r="B3870" s="178" t="s">
        <v>11840</v>
      </c>
      <c r="C3870" s="178" t="s">
        <v>104</v>
      </c>
      <c r="D3870" s="178" t="s">
        <v>3748</v>
      </c>
      <c r="E3870" s="178" t="s">
        <v>6960</v>
      </c>
      <c r="F3870" s="178" t="s">
        <v>17</v>
      </c>
      <c r="G3870" s="1">
        <f>IF(ISNUMBER(Pay_Item_Search_Text),IF(ISNUMBER(IF(FIND(Pay_Item_Search_Text,B3870)=1,1, "FALSE")),MAX(G$4:$G3869)+1,IF(ISNUMBER(Pay_Item_Search_Text),0,IF(ISNUMBER(SEARCH(Pay_Item_Search_Text,H3870)),MAX(G$4:$G3869)+1,0))),IF(ISNUMBER(Pay_Item_Search_Text),0,IF(ISNUMBER(SEARCH(Pay_Item_Search_Text,H3870)),MAX(G$4:$G3869)+1,0)))</f>
        <v>3866</v>
      </c>
      <c r="H3870" s="1" t="str">
        <f>IF(Table_PayItems[[#This Row],[Description]]="_","_ Unique Item - "&amp;Table_PayItems[[#This Row],[Item]]&amp;" - $"&amp;Table_PayItems[[#This Row],[Unit]],Table_PayItems[[#This Row],[Description]]&amp;" - $"&amp;Table_PayItems[[#This Row],[Unit]])</f>
        <v>Pavt Mrkg, Thermopl, Rumble Strip - $Ft</v>
      </c>
      <c r="I3870" s="29" t="str">
        <f>IFERROR(VLOOKUP(ROWS($M$5:M3870),Table_PayItems[[Search Key]:[Concentrated Name]],2,FALSE),"")</f>
        <v>Pavt Mrkg, Thermopl, Rumble Strip - $Ft</v>
      </c>
      <c r="J3870" s="1"/>
      <c r="K3870" s="1"/>
      <c r="L3870" s="22">
        <f>IF(ISNUMBER(SEARCH(Pay_Item_Search_Text_2,M3870)),MAX($L$4:L3869)+1,0)</f>
        <v>0</v>
      </c>
      <c r="M3870" s="1" t="str">
        <f>IFERROR(VLOOKUP(ROWS($M$5:M3870),Table_PayItems[[Search Key]:[Concentrated Name]],2,FALSE),"")</f>
        <v>Pavt Mrkg, Thermopl, Rumble Strip - $Ft</v>
      </c>
      <c r="N3870" s="1" t="str">
        <f>IFERROR(VLOOKUP(ROWS($M$5:N3870),$L$5:$M$7000,2,FALSE),"")</f>
        <v/>
      </c>
      <c r="O3870" s="1" t="str">
        <f>IFERROR(VLOOKUP(ROWS($O$5:O3870),$K$5:$L$7000,2,FALSE),"")</f>
        <v/>
      </c>
    </row>
    <row r="3871" spans="2:15" ht="15" customHeight="1" x14ac:dyDescent="0.25">
      <c r="B3871" s="178" t="s">
        <v>11964</v>
      </c>
      <c r="C3871" s="178" t="s">
        <v>104</v>
      </c>
      <c r="D3871" s="178" t="s">
        <v>3854</v>
      </c>
      <c r="E3871" s="178" t="s">
        <v>3853</v>
      </c>
      <c r="F3871" s="178" t="s">
        <v>17</v>
      </c>
      <c r="G3871" s="1">
        <f>IF(ISNUMBER(Pay_Item_Search_Text),IF(ISNUMBER(IF(FIND(Pay_Item_Search_Text,B3871)=1,1, "FALSE")),MAX(G$4:$G3870)+1,IF(ISNUMBER(Pay_Item_Search_Text),0,IF(ISNUMBER(SEARCH(Pay_Item_Search_Text,H3871)),MAX(G$4:$G3870)+1,0))),IF(ISNUMBER(Pay_Item_Search_Text),0,IF(ISNUMBER(SEARCH(Pay_Item_Search_Text,H3871)),MAX(G$4:$G3870)+1,0)))</f>
        <v>3867</v>
      </c>
      <c r="H3871" s="1" t="str">
        <f>IF(Table_PayItems[[#This Row],[Description]]="_","_ Unique Item - "&amp;Table_PayItems[[#This Row],[Item]]&amp;" - $"&amp;Table_PayItems[[#This Row],[Unit]],Table_PayItems[[#This Row],[Description]]&amp;" - $"&amp;Table_PayItems[[#This Row],[Unit]])</f>
        <v>Pavt Mrkg, Type NR, Paint, 24 inch, Stop Bar - $Ft</v>
      </c>
      <c r="I3871" s="29" t="str">
        <f>IFERROR(VLOOKUP(ROWS($M$5:M3871),Table_PayItems[[Search Key]:[Concentrated Name]],2,FALSE),"")</f>
        <v>Pavt Mrkg, Type NR, Paint, 24 inch, Stop Bar - $Ft</v>
      </c>
      <c r="J3871" s="1"/>
      <c r="K3871" s="1"/>
      <c r="L3871" s="22">
        <f>IF(ISNUMBER(SEARCH(Pay_Item_Search_Text_2,M3871)),MAX($L$4:L3870)+1,0)</f>
        <v>0</v>
      </c>
      <c r="M3871" s="1" t="str">
        <f>IFERROR(VLOOKUP(ROWS($M$5:M3871),Table_PayItems[[Search Key]:[Concentrated Name]],2,FALSE),"")</f>
        <v>Pavt Mrkg, Type NR, Paint, 24 inch, Stop Bar - $Ft</v>
      </c>
      <c r="N3871" s="1" t="str">
        <f>IFERROR(VLOOKUP(ROWS($M$5:N3871),$L$5:$M$7000,2,FALSE),"")</f>
        <v/>
      </c>
      <c r="O3871" s="1" t="str">
        <f>IFERROR(VLOOKUP(ROWS($O$5:O3871),$K$5:$L$7000,2,FALSE),"")</f>
        <v/>
      </c>
    </row>
    <row r="3872" spans="2:15" ht="15" customHeight="1" x14ac:dyDescent="0.25">
      <c r="B3872" s="178" t="s">
        <v>11963</v>
      </c>
      <c r="C3872" s="178" t="s">
        <v>104</v>
      </c>
      <c r="D3872" s="178" t="s">
        <v>3852</v>
      </c>
      <c r="E3872" s="178" t="s">
        <v>3853</v>
      </c>
      <c r="F3872" s="178" t="s">
        <v>17</v>
      </c>
      <c r="G3872" s="1">
        <f>IF(ISNUMBER(Pay_Item_Search_Text),IF(ISNUMBER(IF(FIND(Pay_Item_Search_Text,B3872)=1,1, "FALSE")),MAX(G$4:$G3871)+1,IF(ISNUMBER(Pay_Item_Search_Text),0,IF(ISNUMBER(SEARCH(Pay_Item_Search_Text,H3872)),MAX(G$4:$G3871)+1,0))),IF(ISNUMBER(Pay_Item_Search_Text),0,IF(ISNUMBER(SEARCH(Pay_Item_Search_Text,H3872)),MAX(G$4:$G3871)+1,0)))</f>
        <v>3868</v>
      </c>
      <c r="H3872" s="1" t="str">
        <f>IF(Table_PayItems[[#This Row],[Description]]="_","_ Unique Item - "&amp;Table_PayItems[[#This Row],[Item]]&amp;" - $"&amp;Table_PayItems[[#This Row],[Unit]],Table_PayItems[[#This Row],[Description]]&amp;" - $"&amp;Table_PayItems[[#This Row],[Unit]])</f>
        <v>Pavt Mrkg, Type NR, Paint, 6 inch, Crosswalk - $Ft</v>
      </c>
      <c r="I3872" s="29" t="str">
        <f>IFERROR(VLOOKUP(ROWS($M$5:M3872),Table_PayItems[[Search Key]:[Concentrated Name]],2,FALSE),"")</f>
        <v>Pavt Mrkg, Type NR, Paint, 6 inch, Crosswalk - $Ft</v>
      </c>
      <c r="J3872" s="1"/>
      <c r="K3872" s="1"/>
      <c r="L3872" s="22">
        <f>IF(ISNUMBER(SEARCH(Pay_Item_Search_Text_2,M3872)),MAX($L$4:L3871)+1,0)</f>
        <v>0</v>
      </c>
      <c r="M3872" s="1" t="str">
        <f>IFERROR(VLOOKUP(ROWS($M$5:M3872),Table_PayItems[[Search Key]:[Concentrated Name]],2,FALSE),"")</f>
        <v>Pavt Mrkg, Type NR, Paint, 6 inch, Crosswalk - $Ft</v>
      </c>
      <c r="N3872" s="1" t="str">
        <f>IFERROR(VLOOKUP(ROWS($M$5:N3872),$L$5:$M$7000,2,FALSE),"")</f>
        <v/>
      </c>
      <c r="O3872" s="1" t="str">
        <f>IFERROR(VLOOKUP(ROWS($O$5:O3872),$K$5:$L$7000,2,FALSE),"")</f>
        <v/>
      </c>
    </row>
    <row r="3873" spans="2:15" ht="15" customHeight="1" x14ac:dyDescent="0.25">
      <c r="B3873" s="178" t="s">
        <v>11965</v>
      </c>
      <c r="C3873" s="178" t="s">
        <v>88</v>
      </c>
      <c r="D3873" s="178" t="s">
        <v>3855</v>
      </c>
      <c r="E3873" s="178" t="s">
        <v>3853</v>
      </c>
      <c r="F3873" s="178" t="s">
        <v>17</v>
      </c>
      <c r="G3873" s="1">
        <f>IF(ISNUMBER(Pay_Item_Search_Text),IF(ISNUMBER(IF(FIND(Pay_Item_Search_Text,B3873)=1,1, "FALSE")),MAX(G$4:$G3872)+1,IF(ISNUMBER(Pay_Item_Search_Text),0,IF(ISNUMBER(SEARCH(Pay_Item_Search_Text,H3873)),MAX(G$4:$G3872)+1,0))),IF(ISNUMBER(Pay_Item_Search_Text),0,IF(ISNUMBER(SEARCH(Pay_Item_Search_Text,H3873)),MAX(G$4:$G3872)+1,0)))</f>
        <v>3869</v>
      </c>
      <c r="H3873" s="1" t="str">
        <f>IF(Table_PayItems[[#This Row],[Description]]="_","_ Unique Item - "&amp;Table_PayItems[[#This Row],[Item]]&amp;" - $"&amp;Table_PayItems[[#This Row],[Unit]],Table_PayItems[[#This Row],[Description]]&amp;" - $"&amp;Table_PayItems[[#This Row],[Unit]])</f>
        <v>Pavt Mrkg, Type NR, Paint, Lt Turn Arrow - $Ea</v>
      </c>
      <c r="I3873" s="29" t="str">
        <f>IFERROR(VLOOKUP(ROWS($M$5:M3873),Table_PayItems[[Search Key]:[Concentrated Name]],2,FALSE),"")</f>
        <v>Pavt Mrkg, Type NR, Paint, Lt Turn Arrow - $Ea</v>
      </c>
      <c r="J3873" s="1"/>
      <c r="K3873" s="1"/>
      <c r="L3873" s="22">
        <f>IF(ISNUMBER(SEARCH(Pay_Item_Search_Text_2,M3873)),MAX($L$4:L3872)+1,0)</f>
        <v>0</v>
      </c>
      <c r="M3873" s="1" t="str">
        <f>IFERROR(VLOOKUP(ROWS($M$5:M3873),Table_PayItems[[Search Key]:[Concentrated Name]],2,FALSE),"")</f>
        <v>Pavt Mrkg, Type NR, Paint, Lt Turn Arrow - $Ea</v>
      </c>
      <c r="N3873" s="1" t="str">
        <f>IFERROR(VLOOKUP(ROWS($M$5:N3873),$L$5:$M$7000,2,FALSE),"")</f>
        <v/>
      </c>
      <c r="O3873" s="1" t="str">
        <f>IFERROR(VLOOKUP(ROWS($O$5:O3873),$K$5:$L$7000,2,FALSE),"")</f>
        <v/>
      </c>
    </row>
    <row r="3874" spans="2:15" ht="15" customHeight="1" x14ac:dyDescent="0.25">
      <c r="B3874" s="178" t="s">
        <v>11966</v>
      </c>
      <c r="C3874" s="178" t="s">
        <v>88</v>
      </c>
      <c r="D3874" s="178" t="s">
        <v>3856</v>
      </c>
      <c r="E3874" s="178" t="s">
        <v>3853</v>
      </c>
      <c r="F3874" s="178" t="s">
        <v>17</v>
      </c>
      <c r="G3874" s="1">
        <f>IF(ISNUMBER(Pay_Item_Search_Text),IF(ISNUMBER(IF(FIND(Pay_Item_Search_Text,B3874)=1,1, "FALSE")),MAX(G$4:$G3873)+1,IF(ISNUMBER(Pay_Item_Search_Text),0,IF(ISNUMBER(SEARCH(Pay_Item_Search_Text,H3874)),MAX(G$4:$G3873)+1,0))),IF(ISNUMBER(Pay_Item_Search_Text),0,IF(ISNUMBER(SEARCH(Pay_Item_Search_Text,H3874)),MAX(G$4:$G3873)+1,0)))</f>
        <v>3870</v>
      </c>
      <c r="H3874" s="1" t="str">
        <f>IF(Table_PayItems[[#This Row],[Description]]="_","_ Unique Item - "&amp;Table_PayItems[[#This Row],[Item]]&amp;" - $"&amp;Table_PayItems[[#This Row],[Unit]],Table_PayItems[[#This Row],[Description]]&amp;" - $"&amp;Table_PayItems[[#This Row],[Unit]])</f>
        <v>Pavt Mrkg, Type NR, Paint, Rt Turn Arrow - $Ea</v>
      </c>
      <c r="I3874" s="29" t="str">
        <f>IFERROR(VLOOKUP(ROWS($M$5:M3874),Table_PayItems[[Search Key]:[Concentrated Name]],2,FALSE),"")</f>
        <v>Pavt Mrkg, Type NR, Paint, Rt Turn Arrow - $Ea</v>
      </c>
      <c r="J3874" s="1"/>
      <c r="K3874" s="1"/>
      <c r="L3874" s="22">
        <f>IF(ISNUMBER(SEARCH(Pay_Item_Search_Text_2,M3874)),MAX($L$4:L3873)+1,0)</f>
        <v>0</v>
      </c>
      <c r="M3874" s="1" t="str">
        <f>IFERROR(VLOOKUP(ROWS($M$5:M3874),Table_PayItems[[Search Key]:[Concentrated Name]],2,FALSE),"")</f>
        <v>Pavt Mrkg, Type NR, Paint, Rt Turn Arrow - $Ea</v>
      </c>
      <c r="N3874" s="1" t="str">
        <f>IFERROR(VLOOKUP(ROWS($M$5:N3874),$L$5:$M$7000,2,FALSE),"")</f>
        <v/>
      </c>
      <c r="O3874" s="1" t="str">
        <f>IFERROR(VLOOKUP(ROWS($O$5:O3874),$K$5:$L$7000,2,FALSE),"")</f>
        <v/>
      </c>
    </row>
    <row r="3875" spans="2:15" ht="15" customHeight="1" x14ac:dyDescent="0.25">
      <c r="B3875" s="178" t="s">
        <v>11967</v>
      </c>
      <c r="C3875" s="178" t="s">
        <v>88</v>
      </c>
      <c r="D3875" s="178" t="s">
        <v>3857</v>
      </c>
      <c r="E3875" s="178" t="s">
        <v>3853</v>
      </c>
      <c r="F3875" s="178" t="s">
        <v>17</v>
      </c>
      <c r="G3875" s="1">
        <f>IF(ISNUMBER(Pay_Item_Search_Text),IF(ISNUMBER(IF(FIND(Pay_Item_Search_Text,B3875)=1,1, "FALSE")),MAX(G$4:$G3874)+1,IF(ISNUMBER(Pay_Item_Search_Text),0,IF(ISNUMBER(SEARCH(Pay_Item_Search_Text,H3875)),MAX(G$4:$G3874)+1,0))),IF(ISNUMBER(Pay_Item_Search_Text),0,IF(ISNUMBER(SEARCH(Pay_Item_Search_Text,H3875)),MAX(G$4:$G3874)+1,0)))</f>
        <v>3871</v>
      </c>
      <c r="H3875" s="1" t="str">
        <f>IF(Table_PayItems[[#This Row],[Description]]="_","_ Unique Item - "&amp;Table_PayItems[[#This Row],[Item]]&amp;" - $"&amp;Table_PayItems[[#This Row],[Unit]],Table_PayItems[[#This Row],[Description]]&amp;" - $"&amp;Table_PayItems[[#This Row],[Unit]])</f>
        <v>Pavt Mrkg, Type NR, Paint, Turn Arrow - $Ea</v>
      </c>
      <c r="I3875" s="29" t="str">
        <f>IFERROR(VLOOKUP(ROWS($M$5:M3875),Table_PayItems[[Search Key]:[Concentrated Name]],2,FALSE),"")</f>
        <v>Pavt Mrkg, Type NR, Paint, Turn Arrow - $Ea</v>
      </c>
      <c r="J3875" s="1"/>
      <c r="K3875" s="1"/>
      <c r="L3875" s="22">
        <f>IF(ISNUMBER(SEARCH(Pay_Item_Search_Text_2,M3875)),MAX($L$4:L3874)+1,0)</f>
        <v>0</v>
      </c>
      <c r="M3875" s="1" t="str">
        <f>IFERROR(VLOOKUP(ROWS($M$5:M3875),Table_PayItems[[Search Key]:[Concentrated Name]],2,FALSE),"")</f>
        <v>Pavt Mrkg, Type NR, Paint, Turn Arrow - $Ea</v>
      </c>
      <c r="N3875" s="1" t="str">
        <f>IFERROR(VLOOKUP(ROWS($M$5:N3875),$L$5:$M$7000,2,FALSE),"")</f>
        <v/>
      </c>
      <c r="O3875" s="1" t="str">
        <f>IFERROR(VLOOKUP(ROWS($O$5:O3875),$K$5:$L$7000,2,FALSE),"")</f>
        <v/>
      </c>
    </row>
    <row r="3876" spans="2:15" ht="15" customHeight="1" x14ac:dyDescent="0.25">
      <c r="B3876" s="178" t="s">
        <v>11968</v>
      </c>
      <c r="C3876" s="178" t="s">
        <v>104</v>
      </c>
      <c r="D3876" s="178" t="s">
        <v>3858</v>
      </c>
      <c r="E3876" s="178" t="s">
        <v>6981</v>
      </c>
      <c r="F3876" s="178" t="s">
        <v>17</v>
      </c>
      <c r="G3876" s="1">
        <f>IF(ISNUMBER(Pay_Item_Search_Text),IF(ISNUMBER(IF(FIND(Pay_Item_Search_Text,B3876)=1,1, "FALSE")),MAX(G$4:$G3875)+1,IF(ISNUMBER(Pay_Item_Search_Text),0,IF(ISNUMBER(SEARCH(Pay_Item_Search_Text,H3876)),MAX(G$4:$G3875)+1,0))),IF(ISNUMBER(Pay_Item_Search_Text),0,IF(ISNUMBER(SEARCH(Pay_Item_Search_Text,H3876)),MAX(G$4:$G3875)+1,0)))</f>
        <v>3872</v>
      </c>
      <c r="H3876" s="1" t="str">
        <f>IF(Table_PayItems[[#This Row],[Description]]="_","_ Unique Item - "&amp;Table_PayItems[[#This Row],[Item]]&amp;" - $"&amp;Table_PayItems[[#This Row],[Unit]],Table_PayItems[[#This Row],[Description]]&amp;" - $"&amp;Table_PayItems[[#This Row],[Unit]])</f>
        <v>Pavt Mrkg, Type NR, Tape, 4 inch, White, Temp - $Ft</v>
      </c>
      <c r="I3876" s="29" t="str">
        <f>IFERROR(VLOOKUP(ROWS($M$5:M3876),Table_PayItems[[Search Key]:[Concentrated Name]],2,FALSE),"")</f>
        <v>Pavt Mrkg, Type NR, Tape, 4 inch, White, Temp - $Ft</v>
      </c>
      <c r="J3876" s="1"/>
      <c r="K3876" s="1"/>
      <c r="L3876" s="22">
        <f>IF(ISNUMBER(SEARCH(Pay_Item_Search_Text_2,M3876)),MAX($L$4:L3875)+1,0)</f>
        <v>0</v>
      </c>
      <c r="M3876" s="1" t="str">
        <f>IFERROR(VLOOKUP(ROWS($M$5:M3876),Table_PayItems[[Search Key]:[Concentrated Name]],2,FALSE),"")</f>
        <v>Pavt Mrkg, Type NR, Tape, 4 inch, White, Temp - $Ft</v>
      </c>
      <c r="N3876" s="1" t="str">
        <f>IFERROR(VLOOKUP(ROWS($M$5:N3876),$L$5:$M$7000,2,FALSE),"")</f>
        <v/>
      </c>
      <c r="O3876" s="1" t="str">
        <f>IFERROR(VLOOKUP(ROWS($O$5:O3876),$K$5:$L$7000,2,FALSE),"")</f>
        <v/>
      </c>
    </row>
    <row r="3877" spans="2:15" ht="15" customHeight="1" x14ac:dyDescent="0.25">
      <c r="B3877" s="178" t="s">
        <v>11969</v>
      </c>
      <c r="C3877" s="178" t="s">
        <v>104</v>
      </c>
      <c r="D3877" s="178" t="s">
        <v>3859</v>
      </c>
      <c r="E3877" s="178" t="s">
        <v>6981</v>
      </c>
      <c r="F3877" s="178" t="s">
        <v>17</v>
      </c>
      <c r="G3877" s="1">
        <f>IF(ISNUMBER(Pay_Item_Search_Text),IF(ISNUMBER(IF(FIND(Pay_Item_Search_Text,B3877)=1,1, "FALSE")),MAX(G$4:$G3876)+1,IF(ISNUMBER(Pay_Item_Search_Text),0,IF(ISNUMBER(SEARCH(Pay_Item_Search_Text,H3877)),MAX(G$4:$G3876)+1,0))),IF(ISNUMBER(Pay_Item_Search_Text),0,IF(ISNUMBER(SEARCH(Pay_Item_Search_Text,H3877)),MAX(G$4:$G3876)+1,0)))</f>
        <v>3873</v>
      </c>
      <c r="H3877" s="1" t="str">
        <f>IF(Table_PayItems[[#This Row],[Description]]="_","_ Unique Item - "&amp;Table_PayItems[[#This Row],[Item]]&amp;" - $"&amp;Table_PayItems[[#This Row],[Unit]],Table_PayItems[[#This Row],[Description]]&amp;" - $"&amp;Table_PayItems[[#This Row],[Unit]])</f>
        <v>Pavt Mrkg, Type NR, Tape, 4 inch, Yellow, Temp - $Ft</v>
      </c>
      <c r="I3877" s="29" t="str">
        <f>IFERROR(VLOOKUP(ROWS($M$5:M3877),Table_PayItems[[Search Key]:[Concentrated Name]],2,FALSE),"")</f>
        <v>Pavt Mrkg, Type NR, Tape, 4 inch, Yellow, Temp - $Ft</v>
      </c>
      <c r="J3877" s="1"/>
      <c r="K3877" s="1"/>
      <c r="L3877" s="22">
        <f>IF(ISNUMBER(SEARCH(Pay_Item_Search_Text_2,M3877)),MAX($L$4:L3876)+1,0)</f>
        <v>0</v>
      </c>
      <c r="M3877" s="1" t="str">
        <f>IFERROR(VLOOKUP(ROWS($M$5:M3877),Table_PayItems[[Search Key]:[Concentrated Name]],2,FALSE),"")</f>
        <v>Pavt Mrkg, Type NR, Tape, 4 inch, Yellow, Temp - $Ft</v>
      </c>
      <c r="N3877" s="1" t="str">
        <f>IFERROR(VLOOKUP(ROWS($M$5:N3877),$L$5:$M$7000,2,FALSE),"")</f>
        <v/>
      </c>
      <c r="O3877" s="1" t="str">
        <f>IFERROR(VLOOKUP(ROWS($O$5:O3877),$K$5:$L$7000,2,FALSE),"")</f>
        <v/>
      </c>
    </row>
    <row r="3878" spans="2:15" ht="15" customHeight="1" x14ac:dyDescent="0.25">
      <c r="B3878" s="178" t="s">
        <v>11832</v>
      </c>
      <c r="C3878" s="178" t="s">
        <v>104</v>
      </c>
      <c r="D3878" s="178" t="s">
        <v>3740</v>
      </c>
      <c r="E3878" s="178" t="s">
        <v>11768</v>
      </c>
      <c r="F3878" s="178" t="s">
        <v>17</v>
      </c>
      <c r="G3878" s="1">
        <f>IF(ISNUMBER(Pay_Item_Search_Text),IF(ISNUMBER(IF(FIND(Pay_Item_Search_Text,B3878)=1,1, "FALSE")),MAX(G$4:$G3877)+1,IF(ISNUMBER(Pay_Item_Search_Text),0,IF(ISNUMBER(SEARCH(Pay_Item_Search_Text,H3878)),MAX(G$4:$G3877)+1,0))),IF(ISNUMBER(Pay_Item_Search_Text),0,IF(ISNUMBER(SEARCH(Pay_Item_Search_Text,H3878)),MAX(G$4:$G3877)+1,0)))</f>
        <v>3874</v>
      </c>
      <c r="H3878" s="1" t="str">
        <f>IF(Table_PayItems[[#This Row],[Description]]="_","_ Unique Item - "&amp;Table_PayItems[[#This Row],[Item]]&amp;" - $"&amp;Table_PayItems[[#This Row],[Unit]],Table_PayItems[[#This Row],[Description]]&amp;" - $"&amp;Table_PayItems[[#This Row],[Unit]])</f>
        <v>Pavt Mrkg, Waterborne Adjusted, 12 inch, White - $Ft</v>
      </c>
      <c r="I3878" s="29" t="str">
        <f>IFERROR(VLOOKUP(ROWS($M$5:M3878),Table_PayItems[[Search Key]:[Concentrated Name]],2,FALSE),"")</f>
        <v>Pavt Mrkg, Waterborne Adjusted, 12 inch, White - $Ft</v>
      </c>
      <c r="J3878" s="1"/>
      <c r="K3878" s="1"/>
      <c r="L3878" s="22">
        <f>IF(ISNUMBER(SEARCH(Pay_Item_Search_Text_2,M3878)),MAX($L$4:L3877)+1,0)</f>
        <v>0</v>
      </c>
      <c r="M3878" s="1" t="str">
        <f>IFERROR(VLOOKUP(ROWS($M$5:M3878),Table_PayItems[[Search Key]:[Concentrated Name]],2,FALSE),"")</f>
        <v>Pavt Mrkg, Waterborne Adjusted, 12 inch, White - $Ft</v>
      </c>
      <c r="N3878" s="1" t="str">
        <f>IFERROR(VLOOKUP(ROWS($M$5:N3878),$L$5:$M$7000,2,FALSE),"")</f>
        <v/>
      </c>
      <c r="O3878" s="1" t="str">
        <f>IFERROR(VLOOKUP(ROWS($O$5:O3878),$K$5:$L$7000,2,FALSE),"")</f>
        <v/>
      </c>
    </row>
    <row r="3879" spans="2:15" ht="15" customHeight="1" x14ac:dyDescent="0.25">
      <c r="B3879" s="178" t="s">
        <v>11836</v>
      </c>
      <c r="C3879" s="178" t="s">
        <v>104</v>
      </c>
      <c r="D3879" s="178" t="s">
        <v>3744</v>
      </c>
      <c r="E3879" s="178" t="s">
        <v>11768</v>
      </c>
      <c r="F3879" s="178" t="s">
        <v>17</v>
      </c>
      <c r="G3879" s="1">
        <f>IF(ISNUMBER(Pay_Item_Search_Text),IF(ISNUMBER(IF(FIND(Pay_Item_Search_Text,B3879)=1,1, "FALSE")),MAX(G$4:$G3878)+1,IF(ISNUMBER(Pay_Item_Search_Text),0,IF(ISNUMBER(SEARCH(Pay_Item_Search_Text,H3879)),MAX(G$4:$G3878)+1,0))),IF(ISNUMBER(Pay_Item_Search_Text),0,IF(ISNUMBER(SEARCH(Pay_Item_Search_Text,H3879)),MAX(G$4:$G3878)+1,0)))</f>
        <v>3875</v>
      </c>
      <c r="H3879" s="1" t="str">
        <f>IF(Table_PayItems[[#This Row],[Description]]="_","_ Unique Item - "&amp;Table_PayItems[[#This Row],[Item]]&amp;" - $"&amp;Table_PayItems[[#This Row],[Unit]],Table_PayItems[[#This Row],[Description]]&amp;" - $"&amp;Table_PayItems[[#This Row],[Unit]])</f>
        <v>Pavt Mrkg, Waterborne Adjusted, 12 inch, Yellow - $Ft</v>
      </c>
      <c r="I3879" s="29" t="str">
        <f>IFERROR(VLOOKUP(ROWS($M$5:M3879),Table_PayItems[[Search Key]:[Concentrated Name]],2,FALSE),"")</f>
        <v>Pavt Mrkg, Waterborne Adjusted, 12 inch, Yellow - $Ft</v>
      </c>
      <c r="J3879" s="1"/>
      <c r="K3879" s="1"/>
      <c r="L3879" s="22">
        <f>IF(ISNUMBER(SEARCH(Pay_Item_Search_Text_2,M3879)),MAX($L$4:L3878)+1,0)</f>
        <v>0</v>
      </c>
      <c r="M3879" s="1" t="str">
        <f>IFERROR(VLOOKUP(ROWS($M$5:M3879),Table_PayItems[[Search Key]:[Concentrated Name]],2,FALSE),"")</f>
        <v>Pavt Mrkg, Waterborne Adjusted, 12 inch, Yellow - $Ft</v>
      </c>
      <c r="N3879" s="1" t="str">
        <f>IFERROR(VLOOKUP(ROWS($M$5:N3879),$L$5:$M$7000,2,FALSE),"")</f>
        <v/>
      </c>
      <c r="O3879" s="1" t="str">
        <f>IFERROR(VLOOKUP(ROWS($O$5:O3879),$K$5:$L$7000,2,FALSE),"")</f>
        <v/>
      </c>
    </row>
    <row r="3880" spans="2:15" ht="15" customHeight="1" x14ac:dyDescent="0.25">
      <c r="B3880" s="178" t="s">
        <v>11829</v>
      </c>
      <c r="C3880" s="178" t="s">
        <v>104</v>
      </c>
      <c r="D3880" s="178" t="s">
        <v>3737</v>
      </c>
      <c r="E3880" s="178" t="s">
        <v>11768</v>
      </c>
      <c r="F3880" s="178" t="s">
        <v>17</v>
      </c>
      <c r="G3880" s="1">
        <f>IF(ISNUMBER(Pay_Item_Search_Text),IF(ISNUMBER(IF(FIND(Pay_Item_Search_Text,B3880)=1,1, "FALSE")),MAX(G$4:$G3879)+1,IF(ISNUMBER(Pay_Item_Search_Text),0,IF(ISNUMBER(SEARCH(Pay_Item_Search_Text,H3880)),MAX(G$4:$G3879)+1,0))),IF(ISNUMBER(Pay_Item_Search_Text),0,IF(ISNUMBER(SEARCH(Pay_Item_Search_Text,H3880)),MAX(G$4:$G3879)+1,0)))</f>
        <v>3876</v>
      </c>
      <c r="H3880" s="1" t="str">
        <f>IF(Table_PayItems[[#This Row],[Description]]="_","_ Unique Item - "&amp;Table_PayItems[[#This Row],[Item]]&amp;" - $"&amp;Table_PayItems[[#This Row],[Unit]],Table_PayItems[[#This Row],[Description]]&amp;" - $"&amp;Table_PayItems[[#This Row],[Unit]])</f>
        <v>Pavt Mrkg, Waterborne Adjusted, 4 inch, White - $Ft</v>
      </c>
      <c r="I3880" s="29" t="str">
        <f>IFERROR(VLOOKUP(ROWS($M$5:M3880),Table_PayItems[[Search Key]:[Concentrated Name]],2,FALSE),"")</f>
        <v>Pavt Mrkg, Waterborne Adjusted, 4 inch, White - $Ft</v>
      </c>
      <c r="J3880" s="1"/>
      <c r="K3880" s="1"/>
      <c r="L3880" s="22">
        <f>IF(ISNUMBER(SEARCH(Pay_Item_Search_Text_2,M3880)),MAX($L$4:L3879)+1,0)</f>
        <v>0</v>
      </c>
      <c r="M3880" s="1" t="str">
        <f>IFERROR(VLOOKUP(ROWS($M$5:M3880),Table_PayItems[[Search Key]:[Concentrated Name]],2,FALSE),"")</f>
        <v>Pavt Mrkg, Waterborne Adjusted, 4 inch, White - $Ft</v>
      </c>
      <c r="N3880" s="1" t="str">
        <f>IFERROR(VLOOKUP(ROWS($M$5:N3880),$L$5:$M$7000,2,FALSE),"")</f>
        <v/>
      </c>
      <c r="O3880" s="1" t="str">
        <f>IFERROR(VLOOKUP(ROWS($O$5:O3880),$K$5:$L$7000,2,FALSE),"")</f>
        <v/>
      </c>
    </row>
    <row r="3881" spans="2:15" ht="15" customHeight="1" x14ac:dyDescent="0.25">
      <c r="B3881" s="178" t="s">
        <v>11833</v>
      </c>
      <c r="C3881" s="178" t="s">
        <v>104</v>
      </c>
      <c r="D3881" s="178" t="s">
        <v>3741</v>
      </c>
      <c r="E3881" s="178" t="s">
        <v>11768</v>
      </c>
      <c r="F3881" s="178" t="s">
        <v>17</v>
      </c>
      <c r="G3881" s="1">
        <f>IF(ISNUMBER(Pay_Item_Search_Text),IF(ISNUMBER(IF(FIND(Pay_Item_Search_Text,B3881)=1,1, "FALSE")),MAX(G$4:$G3880)+1,IF(ISNUMBER(Pay_Item_Search_Text),0,IF(ISNUMBER(SEARCH(Pay_Item_Search_Text,H3881)),MAX(G$4:$G3880)+1,0))),IF(ISNUMBER(Pay_Item_Search_Text),0,IF(ISNUMBER(SEARCH(Pay_Item_Search_Text,H3881)),MAX(G$4:$G3880)+1,0)))</f>
        <v>3877</v>
      </c>
      <c r="H3881" s="1" t="str">
        <f>IF(Table_PayItems[[#This Row],[Description]]="_","_ Unique Item - "&amp;Table_PayItems[[#This Row],[Item]]&amp;" - $"&amp;Table_PayItems[[#This Row],[Unit]],Table_PayItems[[#This Row],[Description]]&amp;" - $"&amp;Table_PayItems[[#This Row],[Unit]])</f>
        <v>Pavt Mrkg, Waterborne Adjusted, 4 inch, Yellow - $Ft</v>
      </c>
      <c r="I3881" s="29" t="str">
        <f>IFERROR(VLOOKUP(ROWS($M$5:M3881),Table_PayItems[[Search Key]:[Concentrated Name]],2,FALSE),"")</f>
        <v>Pavt Mrkg, Waterborne Adjusted, 4 inch, Yellow - $Ft</v>
      </c>
      <c r="J3881" s="1"/>
      <c r="K3881" s="1"/>
      <c r="L3881" s="22">
        <f>IF(ISNUMBER(SEARCH(Pay_Item_Search_Text_2,M3881)),MAX($L$4:L3880)+1,0)</f>
        <v>0</v>
      </c>
      <c r="M3881" s="1" t="str">
        <f>IFERROR(VLOOKUP(ROWS($M$5:M3881),Table_PayItems[[Search Key]:[Concentrated Name]],2,FALSE),"")</f>
        <v>Pavt Mrkg, Waterborne Adjusted, 4 inch, Yellow - $Ft</v>
      </c>
      <c r="N3881" s="1" t="str">
        <f>IFERROR(VLOOKUP(ROWS($M$5:N3881),$L$5:$M$7000,2,FALSE),"")</f>
        <v/>
      </c>
      <c r="O3881" s="1" t="str">
        <f>IFERROR(VLOOKUP(ROWS($O$5:O3881),$K$5:$L$7000,2,FALSE),"")</f>
        <v/>
      </c>
    </row>
    <row r="3882" spans="2:15" ht="15" customHeight="1" x14ac:dyDescent="0.25">
      <c r="B3882" s="178" t="s">
        <v>11830</v>
      </c>
      <c r="C3882" s="178" t="s">
        <v>104</v>
      </c>
      <c r="D3882" s="178" t="s">
        <v>3738</v>
      </c>
      <c r="E3882" s="178" t="s">
        <v>11768</v>
      </c>
      <c r="F3882" s="178" t="s">
        <v>17</v>
      </c>
      <c r="G3882" s="1">
        <f>IF(ISNUMBER(Pay_Item_Search_Text),IF(ISNUMBER(IF(FIND(Pay_Item_Search_Text,B3882)=1,1, "FALSE")),MAX(G$4:$G3881)+1,IF(ISNUMBER(Pay_Item_Search_Text),0,IF(ISNUMBER(SEARCH(Pay_Item_Search_Text,H3882)),MAX(G$4:$G3881)+1,0))),IF(ISNUMBER(Pay_Item_Search_Text),0,IF(ISNUMBER(SEARCH(Pay_Item_Search_Text,H3882)),MAX(G$4:$G3881)+1,0)))</f>
        <v>3878</v>
      </c>
      <c r="H3882" s="1" t="str">
        <f>IF(Table_PayItems[[#This Row],[Description]]="_","_ Unique Item - "&amp;Table_PayItems[[#This Row],[Item]]&amp;" - $"&amp;Table_PayItems[[#This Row],[Unit]],Table_PayItems[[#This Row],[Description]]&amp;" - $"&amp;Table_PayItems[[#This Row],[Unit]])</f>
        <v>Pavt Mrkg, Waterborne Adjusted, 6 inch, White - $Ft</v>
      </c>
      <c r="I3882" s="29" t="str">
        <f>IFERROR(VLOOKUP(ROWS($M$5:M3882),Table_PayItems[[Search Key]:[Concentrated Name]],2,FALSE),"")</f>
        <v>Pavt Mrkg, Waterborne Adjusted, 6 inch, White - $Ft</v>
      </c>
      <c r="J3882" s="1"/>
      <c r="K3882" s="1"/>
      <c r="L3882" s="22">
        <f>IF(ISNUMBER(SEARCH(Pay_Item_Search_Text_2,M3882)),MAX($L$4:L3881)+1,0)</f>
        <v>0</v>
      </c>
      <c r="M3882" s="1" t="str">
        <f>IFERROR(VLOOKUP(ROWS($M$5:M3882),Table_PayItems[[Search Key]:[Concentrated Name]],2,FALSE),"")</f>
        <v>Pavt Mrkg, Waterborne Adjusted, 6 inch, White - $Ft</v>
      </c>
      <c r="N3882" s="1" t="str">
        <f>IFERROR(VLOOKUP(ROWS($M$5:N3882),$L$5:$M$7000,2,FALSE),"")</f>
        <v/>
      </c>
      <c r="O3882" s="1" t="str">
        <f>IFERROR(VLOOKUP(ROWS($O$5:O3882),$K$5:$L$7000,2,FALSE),"")</f>
        <v/>
      </c>
    </row>
    <row r="3883" spans="2:15" ht="15" customHeight="1" x14ac:dyDescent="0.25">
      <c r="B3883" s="178" t="s">
        <v>11834</v>
      </c>
      <c r="C3883" s="178" t="s">
        <v>104</v>
      </c>
      <c r="D3883" s="178" t="s">
        <v>3742</v>
      </c>
      <c r="E3883" s="178" t="s">
        <v>11768</v>
      </c>
      <c r="F3883" s="178" t="s">
        <v>17</v>
      </c>
      <c r="G3883" s="1">
        <f>IF(ISNUMBER(Pay_Item_Search_Text),IF(ISNUMBER(IF(FIND(Pay_Item_Search_Text,B3883)=1,1, "FALSE")),MAX(G$4:$G3882)+1,IF(ISNUMBER(Pay_Item_Search_Text),0,IF(ISNUMBER(SEARCH(Pay_Item_Search_Text,H3883)),MAX(G$4:$G3882)+1,0))),IF(ISNUMBER(Pay_Item_Search_Text),0,IF(ISNUMBER(SEARCH(Pay_Item_Search_Text,H3883)),MAX(G$4:$G3882)+1,0)))</f>
        <v>3879</v>
      </c>
      <c r="H3883" s="1" t="str">
        <f>IF(Table_PayItems[[#This Row],[Description]]="_","_ Unique Item - "&amp;Table_PayItems[[#This Row],[Item]]&amp;" - $"&amp;Table_PayItems[[#This Row],[Unit]],Table_PayItems[[#This Row],[Description]]&amp;" - $"&amp;Table_PayItems[[#This Row],[Unit]])</f>
        <v>Pavt Mrkg, Waterborne Adjusted, 6 inch, Yellow - $Ft</v>
      </c>
      <c r="I3883" s="29" t="str">
        <f>IFERROR(VLOOKUP(ROWS($M$5:M3883),Table_PayItems[[Search Key]:[Concentrated Name]],2,FALSE),"")</f>
        <v>Pavt Mrkg, Waterborne Adjusted, 6 inch, Yellow - $Ft</v>
      </c>
      <c r="J3883" s="1"/>
      <c r="K3883" s="1"/>
      <c r="L3883" s="22">
        <f>IF(ISNUMBER(SEARCH(Pay_Item_Search_Text_2,M3883)),MAX($L$4:L3882)+1,0)</f>
        <v>0</v>
      </c>
      <c r="M3883" s="1" t="str">
        <f>IFERROR(VLOOKUP(ROWS($M$5:M3883),Table_PayItems[[Search Key]:[Concentrated Name]],2,FALSE),"")</f>
        <v>Pavt Mrkg, Waterborne Adjusted, 6 inch, Yellow - $Ft</v>
      </c>
      <c r="N3883" s="1" t="str">
        <f>IFERROR(VLOOKUP(ROWS($M$5:N3883),$L$5:$M$7000,2,FALSE),"")</f>
        <v/>
      </c>
      <c r="O3883" s="1" t="str">
        <f>IFERROR(VLOOKUP(ROWS($O$5:O3883),$K$5:$L$7000,2,FALSE),"")</f>
        <v/>
      </c>
    </row>
    <row r="3884" spans="2:15" ht="15" customHeight="1" x14ac:dyDescent="0.25">
      <c r="B3884" s="178" t="s">
        <v>11831</v>
      </c>
      <c r="C3884" s="178" t="s">
        <v>104</v>
      </c>
      <c r="D3884" s="178" t="s">
        <v>3739</v>
      </c>
      <c r="E3884" s="178" t="s">
        <v>11768</v>
      </c>
      <c r="F3884" s="178" t="s">
        <v>17</v>
      </c>
      <c r="G3884" s="1">
        <f>IF(ISNUMBER(Pay_Item_Search_Text),IF(ISNUMBER(IF(FIND(Pay_Item_Search_Text,B3884)=1,1, "FALSE")),MAX(G$4:$G3883)+1,IF(ISNUMBER(Pay_Item_Search_Text),0,IF(ISNUMBER(SEARCH(Pay_Item_Search_Text,H3884)),MAX(G$4:$G3883)+1,0))),IF(ISNUMBER(Pay_Item_Search_Text),0,IF(ISNUMBER(SEARCH(Pay_Item_Search_Text,H3884)),MAX(G$4:$G3883)+1,0)))</f>
        <v>3880</v>
      </c>
      <c r="H3884" s="1" t="str">
        <f>IF(Table_PayItems[[#This Row],[Description]]="_","_ Unique Item - "&amp;Table_PayItems[[#This Row],[Item]]&amp;" - $"&amp;Table_PayItems[[#This Row],[Unit]],Table_PayItems[[#This Row],[Description]]&amp;" - $"&amp;Table_PayItems[[#This Row],[Unit]])</f>
        <v>Pavt Mrkg, Waterborne Adjusted, 8 inch, White - $Ft</v>
      </c>
      <c r="I3884" s="29" t="str">
        <f>IFERROR(VLOOKUP(ROWS($M$5:M3884),Table_PayItems[[Search Key]:[Concentrated Name]],2,FALSE),"")</f>
        <v>Pavt Mrkg, Waterborne Adjusted, 8 inch, White - $Ft</v>
      </c>
      <c r="J3884" s="1"/>
      <c r="K3884" s="1"/>
      <c r="L3884" s="22">
        <f>IF(ISNUMBER(SEARCH(Pay_Item_Search_Text_2,M3884)),MAX($L$4:L3883)+1,0)</f>
        <v>0</v>
      </c>
      <c r="M3884" s="1" t="str">
        <f>IFERROR(VLOOKUP(ROWS($M$5:M3884),Table_PayItems[[Search Key]:[Concentrated Name]],2,FALSE),"")</f>
        <v>Pavt Mrkg, Waterborne Adjusted, 8 inch, White - $Ft</v>
      </c>
      <c r="N3884" s="1" t="str">
        <f>IFERROR(VLOOKUP(ROWS($M$5:N3884),$L$5:$M$7000,2,FALSE),"")</f>
        <v/>
      </c>
      <c r="O3884" s="1" t="str">
        <f>IFERROR(VLOOKUP(ROWS($O$5:O3884),$K$5:$L$7000,2,FALSE),"")</f>
        <v/>
      </c>
    </row>
    <row r="3885" spans="2:15" ht="15" customHeight="1" x14ac:dyDescent="0.25">
      <c r="B3885" s="178" t="s">
        <v>11835</v>
      </c>
      <c r="C3885" s="178" t="s">
        <v>104</v>
      </c>
      <c r="D3885" s="178" t="s">
        <v>3743</v>
      </c>
      <c r="E3885" s="178" t="s">
        <v>11768</v>
      </c>
      <c r="F3885" s="178" t="s">
        <v>17</v>
      </c>
      <c r="G3885" s="1">
        <f>IF(ISNUMBER(Pay_Item_Search_Text),IF(ISNUMBER(IF(FIND(Pay_Item_Search_Text,B3885)=1,1, "FALSE")),MAX(G$4:$G3884)+1,IF(ISNUMBER(Pay_Item_Search_Text),0,IF(ISNUMBER(SEARCH(Pay_Item_Search_Text,H3885)),MAX(G$4:$G3884)+1,0))),IF(ISNUMBER(Pay_Item_Search_Text),0,IF(ISNUMBER(SEARCH(Pay_Item_Search_Text,H3885)),MAX(G$4:$G3884)+1,0)))</f>
        <v>3881</v>
      </c>
      <c r="H3885" s="1" t="str">
        <f>IF(Table_PayItems[[#This Row],[Description]]="_","_ Unique Item - "&amp;Table_PayItems[[#This Row],[Item]]&amp;" - $"&amp;Table_PayItems[[#This Row],[Unit]],Table_PayItems[[#This Row],[Description]]&amp;" - $"&amp;Table_PayItems[[#This Row],[Unit]])</f>
        <v>Pavt Mrkg, Waterborne Adjusted, 8 inch, Yellow - $Ft</v>
      </c>
      <c r="I3885" s="29" t="str">
        <f>IFERROR(VLOOKUP(ROWS($M$5:M3885),Table_PayItems[[Search Key]:[Concentrated Name]],2,FALSE),"")</f>
        <v>Pavt Mrkg, Waterborne Adjusted, 8 inch, Yellow - $Ft</v>
      </c>
      <c r="J3885" s="1"/>
      <c r="K3885" s="1"/>
      <c r="L3885" s="22">
        <f>IF(ISNUMBER(SEARCH(Pay_Item_Search_Text_2,M3885)),MAX($L$4:L3884)+1,0)</f>
        <v>0</v>
      </c>
      <c r="M3885" s="1" t="str">
        <f>IFERROR(VLOOKUP(ROWS($M$5:M3885),Table_PayItems[[Search Key]:[Concentrated Name]],2,FALSE),"")</f>
        <v>Pavt Mrkg, Waterborne Adjusted, 8 inch, Yellow - $Ft</v>
      </c>
      <c r="N3885" s="1" t="str">
        <f>IFERROR(VLOOKUP(ROWS($M$5:N3885),$L$5:$M$7000,2,FALSE),"")</f>
        <v/>
      </c>
      <c r="O3885" s="1" t="str">
        <f>IFERROR(VLOOKUP(ROWS($O$5:O3885),$K$5:$L$7000,2,FALSE),"")</f>
        <v/>
      </c>
    </row>
    <row r="3886" spans="2:15" ht="15" customHeight="1" x14ac:dyDescent="0.25">
      <c r="B3886" s="178" t="s">
        <v>11776</v>
      </c>
      <c r="C3886" s="178" t="s">
        <v>104</v>
      </c>
      <c r="D3886" s="178" t="s">
        <v>3685</v>
      </c>
      <c r="E3886" s="178" t="s">
        <v>11768</v>
      </c>
      <c r="F3886" s="178" t="s">
        <v>17</v>
      </c>
      <c r="G3886" s="1">
        <f>IF(ISNUMBER(Pay_Item_Search_Text),IF(ISNUMBER(IF(FIND(Pay_Item_Search_Text,B3886)=1,1, "FALSE")),MAX(G$4:$G3885)+1,IF(ISNUMBER(Pay_Item_Search_Text),0,IF(ISNUMBER(SEARCH(Pay_Item_Search_Text,H3886)),MAX(G$4:$G3885)+1,0))),IF(ISNUMBER(Pay_Item_Search_Text),0,IF(ISNUMBER(SEARCH(Pay_Item_Search_Text,H3886)),MAX(G$4:$G3885)+1,0)))</f>
        <v>3882</v>
      </c>
      <c r="H3886" s="1" t="str">
        <f>IF(Table_PayItems[[#This Row],[Description]]="_","_ Unique Item - "&amp;Table_PayItems[[#This Row],[Item]]&amp;" - $"&amp;Table_PayItems[[#This Row],[Unit]],Table_PayItems[[#This Row],[Description]]&amp;" - $"&amp;Table_PayItems[[#This Row],[Unit]])</f>
        <v>Pavt Mrkg, Waterborne, 12 inch, White - $Ft</v>
      </c>
      <c r="I3886" s="29" t="str">
        <f>IFERROR(VLOOKUP(ROWS($M$5:M3886),Table_PayItems[[Search Key]:[Concentrated Name]],2,FALSE),"")</f>
        <v>Pavt Mrkg, Waterborne, 12 inch, White - $Ft</v>
      </c>
      <c r="J3886" s="1"/>
      <c r="K3886" s="1"/>
      <c r="L3886" s="22">
        <f>IF(ISNUMBER(SEARCH(Pay_Item_Search_Text_2,M3886)),MAX($L$4:L3885)+1,0)</f>
        <v>0</v>
      </c>
      <c r="M3886" s="1" t="str">
        <f>IFERROR(VLOOKUP(ROWS($M$5:M3886),Table_PayItems[[Search Key]:[Concentrated Name]],2,FALSE),"")</f>
        <v>Pavt Mrkg, Waterborne, 12 inch, White - $Ft</v>
      </c>
      <c r="N3886" s="1" t="str">
        <f>IFERROR(VLOOKUP(ROWS($M$5:N3886),$L$5:$M$7000,2,FALSE),"")</f>
        <v/>
      </c>
      <c r="O3886" s="1" t="str">
        <f>IFERROR(VLOOKUP(ROWS($O$5:O3886),$K$5:$L$7000,2,FALSE),"")</f>
        <v/>
      </c>
    </row>
    <row r="3887" spans="2:15" ht="15" customHeight="1" x14ac:dyDescent="0.25">
      <c r="B3887" s="178" t="s">
        <v>11777</v>
      </c>
      <c r="C3887" s="178" t="s">
        <v>104</v>
      </c>
      <c r="D3887" s="178" t="s">
        <v>3686</v>
      </c>
      <c r="E3887" s="178" t="s">
        <v>11768</v>
      </c>
      <c r="F3887" s="178" t="s">
        <v>17</v>
      </c>
      <c r="G3887" s="1">
        <f>IF(ISNUMBER(Pay_Item_Search_Text),IF(ISNUMBER(IF(FIND(Pay_Item_Search_Text,B3887)=1,1, "FALSE")),MAX(G$4:$G3886)+1,IF(ISNUMBER(Pay_Item_Search_Text),0,IF(ISNUMBER(SEARCH(Pay_Item_Search_Text,H3887)),MAX(G$4:$G3886)+1,0))),IF(ISNUMBER(Pay_Item_Search_Text),0,IF(ISNUMBER(SEARCH(Pay_Item_Search_Text,H3887)),MAX(G$4:$G3886)+1,0)))</f>
        <v>3883</v>
      </c>
      <c r="H3887" s="1" t="str">
        <f>IF(Table_PayItems[[#This Row],[Description]]="_","_ Unique Item - "&amp;Table_PayItems[[#This Row],[Item]]&amp;" - $"&amp;Table_PayItems[[#This Row],[Unit]],Table_PayItems[[#This Row],[Description]]&amp;" - $"&amp;Table_PayItems[[#This Row],[Unit]])</f>
        <v>Pavt Mrkg, Waterborne, 12 inch, Yellow - $Ft</v>
      </c>
      <c r="I3887" s="29" t="str">
        <f>IFERROR(VLOOKUP(ROWS($M$5:M3887),Table_PayItems[[Search Key]:[Concentrated Name]],2,FALSE),"")</f>
        <v>Pavt Mrkg, Waterborne, 12 inch, Yellow - $Ft</v>
      </c>
      <c r="J3887" s="1"/>
      <c r="K3887" s="1"/>
      <c r="L3887" s="22">
        <f>IF(ISNUMBER(SEARCH(Pay_Item_Search_Text_2,M3887)),MAX($L$4:L3886)+1,0)</f>
        <v>0</v>
      </c>
      <c r="M3887" s="1" t="str">
        <f>IFERROR(VLOOKUP(ROWS($M$5:M3887),Table_PayItems[[Search Key]:[Concentrated Name]],2,FALSE),"")</f>
        <v>Pavt Mrkg, Waterborne, 12 inch, Yellow - $Ft</v>
      </c>
      <c r="N3887" s="1" t="str">
        <f>IFERROR(VLOOKUP(ROWS($M$5:N3887),$L$5:$M$7000,2,FALSE),"")</f>
        <v/>
      </c>
      <c r="O3887" s="1" t="str">
        <f>IFERROR(VLOOKUP(ROWS($O$5:O3887),$K$5:$L$7000,2,FALSE),"")</f>
        <v/>
      </c>
    </row>
    <row r="3888" spans="2:15" ht="15" customHeight="1" x14ac:dyDescent="0.25">
      <c r="B3888" s="178" t="s">
        <v>11786</v>
      </c>
      <c r="C3888" s="178" t="s">
        <v>104</v>
      </c>
      <c r="D3888" s="178" t="s">
        <v>3695</v>
      </c>
      <c r="E3888" s="178" t="s">
        <v>11768</v>
      </c>
      <c r="F3888" s="178" t="s">
        <v>17</v>
      </c>
      <c r="G3888" s="1">
        <f>IF(ISNUMBER(Pay_Item_Search_Text),IF(ISNUMBER(IF(FIND(Pay_Item_Search_Text,B3888)=1,1, "FALSE")),MAX(G$4:$G3887)+1,IF(ISNUMBER(Pay_Item_Search_Text),0,IF(ISNUMBER(SEARCH(Pay_Item_Search_Text,H3888)),MAX(G$4:$G3887)+1,0))),IF(ISNUMBER(Pay_Item_Search_Text),0,IF(ISNUMBER(SEARCH(Pay_Item_Search_Text,H3888)),MAX(G$4:$G3887)+1,0)))</f>
        <v>3884</v>
      </c>
      <c r="H3888" s="1" t="str">
        <f>IF(Table_PayItems[[#This Row],[Description]]="_","_ Unique Item - "&amp;Table_PayItems[[#This Row],[Item]]&amp;" - $"&amp;Table_PayItems[[#This Row],[Unit]],Table_PayItems[[#This Row],[Description]]&amp;" - $"&amp;Table_PayItems[[#This Row],[Unit]])</f>
        <v>Pavt Mrkg, Waterborne, 2nd Application, 12 inch, White - $Ft</v>
      </c>
      <c r="I3888" s="29" t="str">
        <f>IFERROR(VLOOKUP(ROWS($M$5:M3888),Table_PayItems[[Search Key]:[Concentrated Name]],2,FALSE),"")</f>
        <v>Pavt Mrkg, Waterborne, 2nd Application, 12 inch, White - $Ft</v>
      </c>
      <c r="J3888" s="1"/>
      <c r="K3888" s="1"/>
      <c r="L3888" s="22">
        <f>IF(ISNUMBER(SEARCH(Pay_Item_Search_Text_2,M3888)),MAX($L$4:L3887)+1,0)</f>
        <v>0</v>
      </c>
      <c r="M3888" s="1" t="str">
        <f>IFERROR(VLOOKUP(ROWS($M$5:M3888),Table_PayItems[[Search Key]:[Concentrated Name]],2,FALSE),"")</f>
        <v>Pavt Mrkg, Waterborne, 2nd Application, 12 inch, White - $Ft</v>
      </c>
      <c r="N3888" s="1" t="str">
        <f>IFERROR(VLOOKUP(ROWS($M$5:N3888),$L$5:$M$7000,2,FALSE),"")</f>
        <v/>
      </c>
      <c r="O3888" s="1" t="str">
        <f>IFERROR(VLOOKUP(ROWS($O$5:O3888),$K$5:$L$7000,2,FALSE),"")</f>
        <v/>
      </c>
    </row>
    <row r="3889" spans="2:15" ht="15" customHeight="1" x14ac:dyDescent="0.25">
      <c r="B3889" s="178" t="s">
        <v>11787</v>
      </c>
      <c r="C3889" s="178" t="s">
        <v>104</v>
      </c>
      <c r="D3889" s="178" t="s">
        <v>3696</v>
      </c>
      <c r="E3889" s="178" t="s">
        <v>11768</v>
      </c>
      <c r="F3889" s="178" t="s">
        <v>17</v>
      </c>
      <c r="G3889" s="1">
        <f>IF(ISNUMBER(Pay_Item_Search_Text),IF(ISNUMBER(IF(FIND(Pay_Item_Search_Text,B3889)=1,1, "FALSE")),MAX(G$4:$G3888)+1,IF(ISNUMBER(Pay_Item_Search_Text),0,IF(ISNUMBER(SEARCH(Pay_Item_Search_Text,H3889)),MAX(G$4:$G3888)+1,0))),IF(ISNUMBER(Pay_Item_Search_Text),0,IF(ISNUMBER(SEARCH(Pay_Item_Search_Text,H3889)),MAX(G$4:$G3888)+1,0)))</f>
        <v>3885</v>
      </c>
      <c r="H3889" s="1" t="str">
        <f>IF(Table_PayItems[[#This Row],[Description]]="_","_ Unique Item - "&amp;Table_PayItems[[#This Row],[Item]]&amp;" - $"&amp;Table_PayItems[[#This Row],[Unit]],Table_PayItems[[#This Row],[Description]]&amp;" - $"&amp;Table_PayItems[[#This Row],[Unit]])</f>
        <v>Pavt Mrkg, Waterborne, 2nd Application, 12 inch, Yellow - $Ft</v>
      </c>
      <c r="I3889" s="29" t="str">
        <f>IFERROR(VLOOKUP(ROWS($M$5:M3889),Table_PayItems[[Search Key]:[Concentrated Name]],2,FALSE),"")</f>
        <v>Pavt Mrkg, Waterborne, 2nd Application, 12 inch, Yellow - $Ft</v>
      </c>
      <c r="J3889" s="1"/>
      <c r="K3889" s="1"/>
      <c r="L3889" s="22">
        <f>IF(ISNUMBER(SEARCH(Pay_Item_Search_Text_2,M3889)),MAX($L$4:L3888)+1,0)</f>
        <v>0</v>
      </c>
      <c r="M3889" s="1" t="str">
        <f>IFERROR(VLOOKUP(ROWS($M$5:M3889),Table_PayItems[[Search Key]:[Concentrated Name]],2,FALSE),"")</f>
        <v>Pavt Mrkg, Waterborne, 2nd Application, 12 inch, Yellow - $Ft</v>
      </c>
      <c r="N3889" s="1" t="str">
        <f>IFERROR(VLOOKUP(ROWS($M$5:N3889),$L$5:$M$7000,2,FALSE),"")</f>
        <v/>
      </c>
      <c r="O3889" s="1" t="str">
        <f>IFERROR(VLOOKUP(ROWS($O$5:O3889),$K$5:$L$7000,2,FALSE),"")</f>
        <v/>
      </c>
    </row>
    <row r="3890" spans="2:15" ht="15" customHeight="1" x14ac:dyDescent="0.25">
      <c r="B3890" s="178" t="s">
        <v>11778</v>
      </c>
      <c r="C3890" s="178" t="s">
        <v>104</v>
      </c>
      <c r="D3890" s="178" t="s">
        <v>3687</v>
      </c>
      <c r="E3890" s="178" t="s">
        <v>11768</v>
      </c>
      <c r="F3890" s="178" t="s">
        <v>17</v>
      </c>
      <c r="G3890" s="1">
        <f>IF(ISNUMBER(Pay_Item_Search_Text),IF(ISNUMBER(IF(FIND(Pay_Item_Search_Text,B3890)=1,1, "FALSE")),MAX(G$4:$G3889)+1,IF(ISNUMBER(Pay_Item_Search_Text),0,IF(ISNUMBER(SEARCH(Pay_Item_Search_Text,H3890)),MAX(G$4:$G3889)+1,0))),IF(ISNUMBER(Pay_Item_Search_Text),0,IF(ISNUMBER(SEARCH(Pay_Item_Search_Text,H3890)),MAX(G$4:$G3889)+1,0)))</f>
        <v>3886</v>
      </c>
      <c r="H3890" s="1" t="str">
        <f>IF(Table_PayItems[[#This Row],[Description]]="_","_ Unique Item - "&amp;Table_PayItems[[#This Row],[Item]]&amp;" - $"&amp;Table_PayItems[[#This Row],[Unit]],Table_PayItems[[#This Row],[Description]]&amp;" - $"&amp;Table_PayItems[[#This Row],[Unit]])</f>
        <v>Pavt Mrkg, Waterborne, 2nd Application, 3 inch, White - $Ft</v>
      </c>
      <c r="I3890" s="29" t="str">
        <f>IFERROR(VLOOKUP(ROWS($M$5:M3890),Table_PayItems[[Search Key]:[Concentrated Name]],2,FALSE),"")</f>
        <v>Pavt Mrkg, Waterborne, 2nd Application, 3 inch, White - $Ft</v>
      </c>
      <c r="J3890" s="1"/>
      <c r="K3890" s="1"/>
      <c r="L3890" s="22">
        <f>IF(ISNUMBER(SEARCH(Pay_Item_Search_Text_2,M3890)),MAX($L$4:L3889)+1,0)</f>
        <v>0</v>
      </c>
      <c r="M3890" s="1" t="str">
        <f>IFERROR(VLOOKUP(ROWS($M$5:M3890),Table_PayItems[[Search Key]:[Concentrated Name]],2,FALSE),"")</f>
        <v>Pavt Mrkg, Waterborne, 2nd Application, 3 inch, White - $Ft</v>
      </c>
      <c r="N3890" s="1" t="str">
        <f>IFERROR(VLOOKUP(ROWS($M$5:N3890),$L$5:$M$7000,2,FALSE),"")</f>
        <v/>
      </c>
      <c r="O3890" s="1" t="str">
        <f>IFERROR(VLOOKUP(ROWS($O$5:O3890),$K$5:$L$7000,2,FALSE),"")</f>
        <v/>
      </c>
    </row>
    <row r="3891" spans="2:15" ht="15" customHeight="1" x14ac:dyDescent="0.25">
      <c r="B3891" s="178" t="s">
        <v>11779</v>
      </c>
      <c r="C3891" s="178" t="s">
        <v>104</v>
      </c>
      <c r="D3891" s="178" t="s">
        <v>3688</v>
      </c>
      <c r="E3891" s="178" t="s">
        <v>11768</v>
      </c>
      <c r="F3891" s="178" t="s">
        <v>17</v>
      </c>
      <c r="G3891" s="1">
        <f>IF(ISNUMBER(Pay_Item_Search_Text),IF(ISNUMBER(IF(FIND(Pay_Item_Search_Text,B3891)=1,1, "FALSE")),MAX(G$4:$G3890)+1,IF(ISNUMBER(Pay_Item_Search_Text),0,IF(ISNUMBER(SEARCH(Pay_Item_Search_Text,H3891)),MAX(G$4:$G3890)+1,0))),IF(ISNUMBER(Pay_Item_Search_Text),0,IF(ISNUMBER(SEARCH(Pay_Item_Search_Text,H3891)),MAX(G$4:$G3890)+1,0)))</f>
        <v>3887</v>
      </c>
      <c r="H3891" s="1" t="str">
        <f>IF(Table_PayItems[[#This Row],[Description]]="_","_ Unique Item - "&amp;Table_PayItems[[#This Row],[Item]]&amp;" - $"&amp;Table_PayItems[[#This Row],[Unit]],Table_PayItems[[#This Row],[Description]]&amp;" - $"&amp;Table_PayItems[[#This Row],[Unit]])</f>
        <v>Pavt Mrkg, Waterborne, 2nd Application, 3 inch, Yellow - $Ft</v>
      </c>
      <c r="I3891" s="29" t="str">
        <f>IFERROR(VLOOKUP(ROWS($M$5:M3891),Table_PayItems[[Search Key]:[Concentrated Name]],2,FALSE),"")</f>
        <v>Pavt Mrkg, Waterborne, 2nd Application, 3 inch, Yellow - $Ft</v>
      </c>
      <c r="J3891" s="1"/>
      <c r="K3891" s="1"/>
      <c r="L3891" s="22">
        <f>IF(ISNUMBER(SEARCH(Pay_Item_Search_Text_2,M3891)),MAX($L$4:L3890)+1,0)</f>
        <v>0</v>
      </c>
      <c r="M3891" s="1" t="str">
        <f>IFERROR(VLOOKUP(ROWS($M$5:M3891),Table_PayItems[[Search Key]:[Concentrated Name]],2,FALSE),"")</f>
        <v>Pavt Mrkg, Waterborne, 2nd Application, 3 inch, Yellow - $Ft</v>
      </c>
      <c r="N3891" s="1" t="str">
        <f>IFERROR(VLOOKUP(ROWS($M$5:N3891),$L$5:$M$7000,2,FALSE),"")</f>
        <v/>
      </c>
      <c r="O3891" s="1" t="str">
        <f>IFERROR(VLOOKUP(ROWS($O$5:O3891),$K$5:$L$7000,2,FALSE),"")</f>
        <v/>
      </c>
    </row>
    <row r="3892" spans="2:15" ht="15" customHeight="1" x14ac:dyDescent="0.25">
      <c r="B3892" s="178" t="s">
        <v>11780</v>
      </c>
      <c r="C3892" s="178" t="s">
        <v>104</v>
      </c>
      <c r="D3892" s="178" t="s">
        <v>3689</v>
      </c>
      <c r="E3892" s="178" t="s">
        <v>11768</v>
      </c>
      <c r="F3892" s="178" t="s">
        <v>17</v>
      </c>
      <c r="G3892" s="1">
        <f>IF(ISNUMBER(Pay_Item_Search_Text),IF(ISNUMBER(IF(FIND(Pay_Item_Search_Text,B3892)=1,1, "FALSE")),MAX(G$4:$G3891)+1,IF(ISNUMBER(Pay_Item_Search_Text),0,IF(ISNUMBER(SEARCH(Pay_Item_Search_Text,H3892)),MAX(G$4:$G3891)+1,0))),IF(ISNUMBER(Pay_Item_Search_Text),0,IF(ISNUMBER(SEARCH(Pay_Item_Search_Text,H3892)),MAX(G$4:$G3891)+1,0)))</f>
        <v>3888</v>
      </c>
      <c r="H3892" s="1" t="str">
        <f>IF(Table_PayItems[[#This Row],[Description]]="_","_ Unique Item - "&amp;Table_PayItems[[#This Row],[Item]]&amp;" - $"&amp;Table_PayItems[[#This Row],[Unit]],Table_PayItems[[#This Row],[Description]]&amp;" - $"&amp;Table_PayItems[[#This Row],[Unit]])</f>
        <v>Pavt Mrkg, Waterborne, 2nd Application, 4 inch, White - $Ft</v>
      </c>
      <c r="I3892" s="29" t="str">
        <f>IFERROR(VLOOKUP(ROWS($M$5:M3892),Table_PayItems[[Search Key]:[Concentrated Name]],2,FALSE),"")</f>
        <v>Pavt Mrkg, Waterborne, 2nd Application, 4 inch, White - $Ft</v>
      </c>
      <c r="J3892" s="1"/>
      <c r="K3892" s="1"/>
      <c r="L3892" s="22">
        <f>IF(ISNUMBER(SEARCH(Pay_Item_Search_Text_2,M3892)),MAX($L$4:L3891)+1,0)</f>
        <v>0</v>
      </c>
      <c r="M3892" s="1" t="str">
        <f>IFERROR(VLOOKUP(ROWS($M$5:M3892),Table_PayItems[[Search Key]:[Concentrated Name]],2,FALSE),"")</f>
        <v>Pavt Mrkg, Waterborne, 2nd Application, 4 inch, White - $Ft</v>
      </c>
      <c r="N3892" s="1" t="str">
        <f>IFERROR(VLOOKUP(ROWS($M$5:N3892),$L$5:$M$7000,2,FALSE),"")</f>
        <v/>
      </c>
      <c r="O3892" s="1" t="str">
        <f>IFERROR(VLOOKUP(ROWS($O$5:O3892),$K$5:$L$7000,2,FALSE),"")</f>
        <v/>
      </c>
    </row>
    <row r="3893" spans="2:15" ht="15" customHeight="1" x14ac:dyDescent="0.25">
      <c r="B3893" s="178" t="s">
        <v>11781</v>
      </c>
      <c r="C3893" s="178" t="s">
        <v>104</v>
      </c>
      <c r="D3893" s="178" t="s">
        <v>3690</v>
      </c>
      <c r="E3893" s="178" t="s">
        <v>11768</v>
      </c>
      <c r="F3893" s="178" t="s">
        <v>17</v>
      </c>
      <c r="G3893" s="1">
        <f>IF(ISNUMBER(Pay_Item_Search_Text),IF(ISNUMBER(IF(FIND(Pay_Item_Search_Text,B3893)=1,1, "FALSE")),MAX(G$4:$G3892)+1,IF(ISNUMBER(Pay_Item_Search_Text),0,IF(ISNUMBER(SEARCH(Pay_Item_Search_Text,H3893)),MAX(G$4:$G3892)+1,0))),IF(ISNUMBER(Pay_Item_Search_Text),0,IF(ISNUMBER(SEARCH(Pay_Item_Search_Text,H3893)),MAX(G$4:$G3892)+1,0)))</f>
        <v>3889</v>
      </c>
      <c r="H3893" s="1" t="str">
        <f>IF(Table_PayItems[[#This Row],[Description]]="_","_ Unique Item - "&amp;Table_PayItems[[#This Row],[Item]]&amp;" - $"&amp;Table_PayItems[[#This Row],[Unit]],Table_PayItems[[#This Row],[Description]]&amp;" - $"&amp;Table_PayItems[[#This Row],[Unit]])</f>
        <v>Pavt Mrkg, Waterborne, 2nd Application, 4 inch, Yellow - $Ft</v>
      </c>
      <c r="I3893" s="29" t="str">
        <f>IFERROR(VLOOKUP(ROWS($M$5:M3893),Table_PayItems[[Search Key]:[Concentrated Name]],2,FALSE),"")</f>
        <v>Pavt Mrkg, Waterborne, 2nd Application, 4 inch, Yellow - $Ft</v>
      </c>
      <c r="J3893" s="1"/>
      <c r="K3893" s="1"/>
      <c r="L3893" s="22">
        <f>IF(ISNUMBER(SEARCH(Pay_Item_Search_Text_2,M3893)),MAX($L$4:L3892)+1,0)</f>
        <v>0</v>
      </c>
      <c r="M3893" s="1" t="str">
        <f>IFERROR(VLOOKUP(ROWS($M$5:M3893),Table_PayItems[[Search Key]:[Concentrated Name]],2,FALSE),"")</f>
        <v>Pavt Mrkg, Waterborne, 2nd Application, 4 inch, Yellow - $Ft</v>
      </c>
      <c r="N3893" s="1" t="str">
        <f>IFERROR(VLOOKUP(ROWS($M$5:N3893),$L$5:$M$7000,2,FALSE),"")</f>
        <v/>
      </c>
      <c r="O3893" s="1" t="str">
        <f>IFERROR(VLOOKUP(ROWS($O$5:O3893),$K$5:$L$7000,2,FALSE),"")</f>
        <v/>
      </c>
    </row>
    <row r="3894" spans="2:15" ht="15" customHeight="1" x14ac:dyDescent="0.25">
      <c r="B3894" s="178" t="s">
        <v>11782</v>
      </c>
      <c r="C3894" s="178" t="s">
        <v>104</v>
      </c>
      <c r="D3894" s="178" t="s">
        <v>3691</v>
      </c>
      <c r="E3894" s="178" t="s">
        <v>11768</v>
      </c>
      <c r="F3894" s="178" t="s">
        <v>17</v>
      </c>
      <c r="G3894" s="1">
        <f>IF(ISNUMBER(Pay_Item_Search_Text),IF(ISNUMBER(IF(FIND(Pay_Item_Search_Text,B3894)=1,1, "FALSE")),MAX(G$4:$G3893)+1,IF(ISNUMBER(Pay_Item_Search_Text),0,IF(ISNUMBER(SEARCH(Pay_Item_Search_Text,H3894)),MAX(G$4:$G3893)+1,0))),IF(ISNUMBER(Pay_Item_Search_Text),0,IF(ISNUMBER(SEARCH(Pay_Item_Search_Text,H3894)),MAX(G$4:$G3893)+1,0)))</f>
        <v>3890</v>
      </c>
      <c r="H3894" s="1" t="str">
        <f>IF(Table_PayItems[[#This Row],[Description]]="_","_ Unique Item - "&amp;Table_PayItems[[#This Row],[Item]]&amp;" - $"&amp;Table_PayItems[[#This Row],[Unit]],Table_PayItems[[#This Row],[Description]]&amp;" - $"&amp;Table_PayItems[[#This Row],[Unit]])</f>
        <v>Pavt Mrkg, Waterborne, 2nd Application, 6 inch, White - $Ft</v>
      </c>
      <c r="I3894" s="29" t="str">
        <f>IFERROR(VLOOKUP(ROWS($M$5:M3894),Table_PayItems[[Search Key]:[Concentrated Name]],2,FALSE),"")</f>
        <v>Pavt Mrkg, Waterborne, 2nd Application, 6 inch, White - $Ft</v>
      </c>
      <c r="J3894" s="1"/>
      <c r="K3894" s="1"/>
      <c r="L3894" s="22">
        <f>IF(ISNUMBER(SEARCH(Pay_Item_Search_Text_2,M3894)),MAX($L$4:L3893)+1,0)</f>
        <v>0</v>
      </c>
      <c r="M3894" s="1" t="str">
        <f>IFERROR(VLOOKUP(ROWS($M$5:M3894),Table_PayItems[[Search Key]:[Concentrated Name]],2,FALSE),"")</f>
        <v>Pavt Mrkg, Waterborne, 2nd Application, 6 inch, White - $Ft</v>
      </c>
      <c r="N3894" s="1" t="str">
        <f>IFERROR(VLOOKUP(ROWS($M$5:N3894),$L$5:$M$7000,2,FALSE),"")</f>
        <v/>
      </c>
      <c r="O3894" s="1" t="str">
        <f>IFERROR(VLOOKUP(ROWS($O$5:O3894),$K$5:$L$7000,2,FALSE),"")</f>
        <v/>
      </c>
    </row>
    <row r="3895" spans="2:15" ht="15" customHeight="1" x14ac:dyDescent="0.25">
      <c r="B3895" s="178" t="s">
        <v>11783</v>
      </c>
      <c r="C3895" s="178" t="s">
        <v>104</v>
      </c>
      <c r="D3895" s="178" t="s">
        <v>3692</v>
      </c>
      <c r="E3895" s="178" t="s">
        <v>11768</v>
      </c>
      <c r="F3895" s="178" t="s">
        <v>17</v>
      </c>
      <c r="G3895" s="1">
        <f>IF(ISNUMBER(Pay_Item_Search_Text),IF(ISNUMBER(IF(FIND(Pay_Item_Search_Text,B3895)=1,1, "FALSE")),MAX(G$4:$G3894)+1,IF(ISNUMBER(Pay_Item_Search_Text),0,IF(ISNUMBER(SEARCH(Pay_Item_Search_Text,H3895)),MAX(G$4:$G3894)+1,0))),IF(ISNUMBER(Pay_Item_Search_Text),0,IF(ISNUMBER(SEARCH(Pay_Item_Search_Text,H3895)),MAX(G$4:$G3894)+1,0)))</f>
        <v>3891</v>
      </c>
      <c r="H3895" s="1" t="str">
        <f>IF(Table_PayItems[[#This Row],[Description]]="_","_ Unique Item - "&amp;Table_PayItems[[#This Row],[Item]]&amp;" - $"&amp;Table_PayItems[[#This Row],[Unit]],Table_PayItems[[#This Row],[Description]]&amp;" - $"&amp;Table_PayItems[[#This Row],[Unit]])</f>
        <v>Pavt Mrkg, Waterborne, 2nd Application, 6 inch, Yellow - $Ft</v>
      </c>
      <c r="I3895" s="29" t="str">
        <f>IFERROR(VLOOKUP(ROWS($M$5:M3895),Table_PayItems[[Search Key]:[Concentrated Name]],2,FALSE),"")</f>
        <v>Pavt Mrkg, Waterborne, 2nd Application, 6 inch, Yellow - $Ft</v>
      </c>
      <c r="J3895" s="1"/>
      <c r="K3895" s="1"/>
      <c r="L3895" s="22">
        <f>IF(ISNUMBER(SEARCH(Pay_Item_Search_Text_2,M3895)),MAX($L$4:L3894)+1,0)</f>
        <v>0</v>
      </c>
      <c r="M3895" s="1" t="str">
        <f>IFERROR(VLOOKUP(ROWS($M$5:M3895),Table_PayItems[[Search Key]:[Concentrated Name]],2,FALSE),"")</f>
        <v>Pavt Mrkg, Waterborne, 2nd Application, 6 inch, Yellow - $Ft</v>
      </c>
      <c r="N3895" s="1" t="str">
        <f>IFERROR(VLOOKUP(ROWS($M$5:N3895),$L$5:$M$7000,2,FALSE),"")</f>
        <v/>
      </c>
      <c r="O3895" s="1" t="str">
        <f>IFERROR(VLOOKUP(ROWS($O$5:O3895),$K$5:$L$7000,2,FALSE),"")</f>
        <v/>
      </c>
    </row>
    <row r="3896" spans="2:15" ht="15" customHeight="1" x14ac:dyDescent="0.25">
      <c r="B3896" s="178" t="s">
        <v>11784</v>
      </c>
      <c r="C3896" s="178" t="s">
        <v>104</v>
      </c>
      <c r="D3896" s="178" t="s">
        <v>3693</v>
      </c>
      <c r="E3896" s="178" t="s">
        <v>11768</v>
      </c>
      <c r="F3896" s="178" t="s">
        <v>17</v>
      </c>
      <c r="G3896" s="1">
        <f>IF(ISNUMBER(Pay_Item_Search_Text),IF(ISNUMBER(IF(FIND(Pay_Item_Search_Text,B3896)=1,1, "FALSE")),MAX(G$4:$G3895)+1,IF(ISNUMBER(Pay_Item_Search_Text),0,IF(ISNUMBER(SEARCH(Pay_Item_Search_Text,H3896)),MAX(G$4:$G3895)+1,0))),IF(ISNUMBER(Pay_Item_Search_Text),0,IF(ISNUMBER(SEARCH(Pay_Item_Search_Text,H3896)),MAX(G$4:$G3895)+1,0)))</f>
        <v>3892</v>
      </c>
      <c r="H3896" s="1" t="str">
        <f>IF(Table_PayItems[[#This Row],[Description]]="_","_ Unique Item - "&amp;Table_PayItems[[#This Row],[Item]]&amp;" - $"&amp;Table_PayItems[[#This Row],[Unit]],Table_PayItems[[#This Row],[Description]]&amp;" - $"&amp;Table_PayItems[[#This Row],[Unit]])</f>
        <v>Pavt Mrkg, Waterborne, 2nd Application, 8 inch, White - $Ft</v>
      </c>
      <c r="I3896" s="29" t="str">
        <f>IFERROR(VLOOKUP(ROWS($M$5:M3896),Table_PayItems[[Search Key]:[Concentrated Name]],2,FALSE),"")</f>
        <v>Pavt Mrkg, Waterborne, 2nd Application, 8 inch, White - $Ft</v>
      </c>
      <c r="J3896" s="1"/>
      <c r="K3896" s="1"/>
      <c r="L3896" s="22">
        <f>IF(ISNUMBER(SEARCH(Pay_Item_Search_Text_2,M3896)),MAX($L$4:L3895)+1,0)</f>
        <v>0</v>
      </c>
      <c r="M3896" s="1" t="str">
        <f>IFERROR(VLOOKUP(ROWS($M$5:M3896),Table_PayItems[[Search Key]:[Concentrated Name]],2,FALSE),"")</f>
        <v>Pavt Mrkg, Waterborne, 2nd Application, 8 inch, White - $Ft</v>
      </c>
      <c r="N3896" s="1" t="str">
        <f>IFERROR(VLOOKUP(ROWS($M$5:N3896),$L$5:$M$7000,2,FALSE),"")</f>
        <v/>
      </c>
      <c r="O3896" s="1" t="str">
        <f>IFERROR(VLOOKUP(ROWS($O$5:O3896),$K$5:$L$7000,2,FALSE),"")</f>
        <v/>
      </c>
    </row>
    <row r="3897" spans="2:15" ht="15" customHeight="1" x14ac:dyDescent="0.25">
      <c r="B3897" s="178" t="s">
        <v>11785</v>
      </c>
      <c r="C3897" s="178" t="s">
        <v>104</v>
      </c>
      <c r="D3897" s="178" t="s">
        <v>3694</v>
      </c>
      <c r="E3897" s="178" t="s">
        <v>11768</v>
      </c>
      <c r="F3897" s="178" t="s">
        <v>17</v>
      </c>
      <c r="G3897" s="1">
        <f>IF(ISNUMBER(Pay_Item_Search_Text),IF(ISNUMBER(IF(FIND(Pay_Item_Search_Text,B3897)=1,1, "FALSE")),MAX(G$4:$G3896)+1,IF(ISNUMBER(Pay_Item_Search_Text),0,IF(ISNUMBER(SEARCH(Pay_Item_Search_Text,H3897)),MAX(G$4:$G3896)+1,0))),IF(ISNUMBER(Pay_Item_Search_Text),0,IF(ISNUMBER(SEARCH(Pay_Item_Search_Text,H3897)),MAX(G$4:$G3896)+1,0)))</f>
        <v>3893</v>
      </c>
      <c r="H3897" s="1" t="str">
        <f>IF(Table_PayItems[[#This Row],[Description]]="_","_ Unique Item - "&amp;Table_PayItems[[#This Row],[Item]]&amp;" - $"&amp;Table_PayItems[[#This Row],[Unit]],Table_PayItems[[#This Row],[Description]]&amp;" - $"&amp;Table_PayItems[[#This Row],[Unit]])</f>
        <v>Pavt Mrkg, Waterborne, 2nd Application, 8 inch, Yellow - $Ft</v>
      </c>
      <c r="I3897" s="29" t="str">
        <f>IFERROR(VLOOKUP(ROWS($M$5:M3897),Table_PayItems[[Search Key]:[Concentrated Name]],2,FALSE),"")</f>
        <v>Pavt Mrkg, Waterborne, 2nd Application, 8 inch, Yellow - $Ft</v>
      </c>
      <c r="J3897" s="1"/>
      <c r="K3897" s="1"/>
      <c r="L3897" s="22">
        <f>IF(ISNUMBER(SEARCH(Pay_Item_Search_Text_2,M3897)),MAX($L$4:L3896)+1,0)</f>
        <v>0</v>
      </c>
      <c r="M3897" s="1" t="str">
        <f>IFERROR(VLOOKUP(ROWS($M$5:M3897),Table_PayItems[[Search Key]:[Concentrated Name]],2,FALSE),"")</f>
        <v>Pavt Mrkg, Waterborne, 2nd Application, 8 inch, Yellow - $Ft</v>
      </c>
      <c r="N3897" s="1" t="str">
        <f>IFERROR(VLOOKUP(ROWS($M$5:N3897),$L$5:$M$7000,2,FALSE),"")</f>
        <v/>
      </c>
      <c r="O3897" s="1" t="str">
        <f>IFERROR(VLOOKUP(ROWS($O$5:O3897),$K$5:$L$7000,2,FALSE),"")</f>
        <v/>
      </c>
    </row>
    <row r="3898" spans="2:15" ht="15" customHeight="1" x14ac:dyDescent="0.25">
      <c r="B3898" s="178" t="s">
        <v>11767</v>
      </c>
      <c r="C3898" s="178" t="s">
        <v>104</v>
      </c>
      <c r="D3898" s="178" t="s">
        <v>3677</v>
      </c>
      <c r="E3898" s="178" t="s">
        <v>11768</v>
      </c>
      <c r="F3898" s="178" t="s">
        <v>17</v>
      </c>
      <c r="G3898" s="1">
        <f>IF(ISNUMBER(Pay_Item_Search_Text),IF(ISNUMBER(IF(FIND(Pay_Item_Search_Text,B3898)=1,1, "FALSE")),MAX(G$4:$G3897)+1,IF(ISNUMBER(Pay_Item_Search_Text),0,IF(ISNUMBER(SEARCH(Pay_Item_Search_Text,H3898)),MAX(G$4:$G3897)+1,0))),IF(ISNUMBER(Pay_Item_Search_Text),0,IF(ISNUMBER(SEARCH(Pay_Item_Search_Text,H3898)),MAX(G$4:$G3897)+1,0)))</f>
        <v>3894</v>
      </c>
      <c r="H3898" s="1" t="str">
        <f>IF(Table_PayItems[[#This Row],[Description]]="_","_ Unique Item - "&amp;Table_PayItems[[#This Row],[Item]]&amp;" - $"&amp;Table_PayItems[[#This Row],[Unit]],Table_PayItems[[#This Row],[Description]]&amp;" - $"&amp;Table_PayItems[[#This Row],[Unit]])</f>
        <v>Pavt Mrkg, Waterborne, 3 inch, White - $Ft</v>
      </c>
      <c r="I3898" s="29" t="str">
        <f>IFERROR(VLOOKUP(ROWS($M$5:M3898),Table_PayItems[[Search Key]:[Concentrated Name]],2,FALSE),"")</f>
        <v>Pavt Mrkg, Waterborne, 3 inch, White - $Ft</v>
      </c>
      <c r="J3898" s="1"/>
      <c r="K3898" s="1"/>
      <c r="L3898" s="22">
        <f>IF(ISNUMBER(SEARCH(Pay_Item_Search_Text_2,M3898)),MAX($L$4:L3897)+1,0)</f>
        <v>0</v>
      </c>
      <c r="M3898" s="1" t="str">
        <f>IFERROR(VLOOKUP(ROWS($M$5:M3898),Table_PayItems[[Search Key]:[Concentrated Name]],2,FALSE),"")</f>
        <v>Pavt Mrkg, Waterborne, 3 inch, White - $Ft</v>
      </c>
      <c r="N3898" s="1" t="str">
        <f>IFERROR(VLOOKUP(ROWS($M$5:N3898),$L$5:$M$7000,2,FALSE),"")</f>
        <v/>
      </c>
      <c r="O3898" s="1" t="str">
        <f>IFERROR(VLOOKUP(ROWS($O$5:O3898),$K$5:$L$7000,2,FALSE),"")</f>
        <v/>
      </c>
    </row>
    <row r="3899" spans="2:15" ht="15" customHeight="1" x14ac:dyDescent="0.25">
      <c r="B3899" s="178" t="s">
        <v>11769</v>
      </c>
      <c r="C3899" s="178" t="s">
        <v>104</v>
      </c>
      <c r="D3899" s="178" t="s">
        <v>3678</v>
      </c>
      <c r="E3899" s="178" t="s">
        <v>11768</v>
      </c>
      <c r="F3899" s="178" t="s">
        <v>17</v>
      </c>
      <c r="G3899" s="1">
        <f>IF(ISNUMBER(Pay_Item_Search_Text),IF(ISNUMBER(IF(FIND(Pay_Item_Search_Text,B3899)=1,1, "FALSE")),MAX(G$4:$G3898)+1,IF(ISNUMBER(Pay_Item_Search_Text),0,IF(ISNUMBER(SEARCH(Pay_Item_Search_Text,H3899)),MAX(G$4:$G3898)+1,0))),IF(ISNUMBER(Pay_Item_Search_Text),0,IF(ISNUMBER(SEARCH(Pay_Item_Search_Text,H3899)),MAX(G$4:$G3898)+1,0)))</f>
        <v>3895</v>
      </c>
      <c r="H3899" s="1" t="str">
        <f>IF(Table_PayItems[[#This Row],[Description]]="_","_ Unique Item - "&amp;Table_PayItems[[#This Row],[Item]]&amp;" - $"&amp;Table_PayItems[[#This Row],[Unit]],Table_PayItems[[#This Row],[Description]]&amp;" - $"&amp;Table_PayItems[[#This Row],[Unit]])</f>
        <v>Pavt Mrkg, Waterborne, 3 inch, Yellow - $Ft</v>
      </c>
      <c r="I3899" s="29" t="str">
        <f>IFERROR(VLOOKUP(ROWS($M$5:M3899),Table_PayItems[[Search Key]:[Concentrated Name]],2,FALSE),"")</f>
        <v>Pavt Mrkg, Waterborne, 3 inch, Yellow - $Ft</v>
      </c>
      <c r="J3899" s="1"/>
      <c r="K3899" s="1"/>
      <c r="L3899" s="22">
        <f>IF(ISNUMBER(SEARCH(Pay_Item_Search_Text_2,M3899)),MAX($L$4:L3898)+1,0)</f>
        <v>0</v>
      </c>
      <c r="M3899" s="1" t="str">
        <f>IFERROR(VLOOKUP(ROWS($M$5:M3899),Table_PayItems[[Search Key]:[Concentrated Name]],2,FALSE),"")</f>
        <v>Pavt Mrkg, Waterborne, 3 inch, Yellow - $Ft</v>
      </c>
      <c r="N3899" s="1" t="str">
        <f>IFERROR(VLOOKUP(ROWS($M$5:N3899),$L$5:$M$7000,2,FALSE),"")</f>
        <v/>
      </c>
      <c r="O3899" s="1" t="str">
        <f>IFERROR(VLOOKUP(ROWS($O$5:O3899),$K$5:$L$7000,2,FALSE),"")</f>
        <v/>
      </c>
    </row>
    <row r="3900" spans="2:15" ht="15" customHeight="1" x14ac:dyDescent="0.25">
      <c r="B3900" s="178" t="s">
        <v>11770</v>
      </c>
      <c r="C3900" s="178" t="s">
        <v>104</v>
      </c>
      <c r="D3900" s="178" t="s">
        <v>3679</v>
      </c>
      <c r="E3900" s="178" t="s">
        <v>11768</v>
      </c>
      <c r="F3900" s="178" t="s">
        <v>17</v>
      </c>
      <c r="G3900" s="1">
        <f>IF(ISNUMBER(Pay_Item_Search_Text),IF(ISNUMBER(IF(FIND(Pay_Item_Search_Text,B3900)=1,1, "FALSE")),MAX(G$4:$G3899)+1,IF(ISNUMBER(Pay_Item_Search_Text),0,IF(ISNUMBER(SEARCH(Pay_Item_Search_Text,H3900)),MAX(G$4:$G3899)+1,0))),IF(ISNUMBER(Pay_Item_Search_Text),0,IF(ISNUMBER(SEARCH(Pay_Item_Search_Text,H3900)),MAX(G$4:$G3899)+1,0)))</f>
        <v>3896</v>
      </c>
      <c r="H3900" s="1" t="str">
        <f>IF(Table_PayItems[[#This Row],[Description]]="_","_ Unique Item - "&amp;Table_PayItems[[#This Row],[Item]]&amp;" - $"&amp;Table_PayItems[[#This Row],[Unit]],Table_PayItems[[#This Row],[Description]]&amp;" - $"&amp;Table_PayItems[[#This Row],[Unit]])</f>
        <v>Pavt Mrkg, Waterborne, 4 inch, White - $Ft</v>
      </c>
      <c r="I3900" s="29" t="str">
        <f>IFERROR(VLOOKUP(ROWS($M$5:M3900),Table_PayItems[[Search Key]:[Concentrated Name]],2,FALSE),"")</f>
        <v>Pavt Mrkg, Waterborne, 4 inch, White - $Ft</v>
      </c>
      <c r="J3900" s="1"/>
      <c r="K3900" s="1"/>
      <c r="L3900" s="22">
        <f>IF(ISNUMBER(SEARCH(Pay_Item_Search_Text_2,M3900)),MAX($L$4:L3899)+1,0)</f>
        <v>0</v>
      </c>
      <c r="M3900" s="1" t="str">
        <f>IFERROR(VLOOKUP(ROWS($M$5:M3900),Table_PayItems[[Search Key]:[Concentrated Name]],2,FALSE),"")</f>
        <v>Pavt Mrkg, Waterborne, 4 inch, White - $Ft</v>
      </c>
      <c r="N3900" s="1" t="str">
        <f>IFERROR(VLOOKUP(ROWS($M$5:N3900),$L$5:$M$7000,2,FALSE),"")</f>
        <v/>
      </c>
      <c r="O3900" s="1" t="str">
        <f>IFERROR(VLOOKUP(ROWS($O$5:O3900),$K$5:$L$7000,2,FALSE),"")</f>
        <v/>
      </c>
    </row>
    <row r="3901" spans="2:15" ht="15" customHeight="1" x14ac:dyDescent="0.25">
      <c r="B3901" s="178" t="s">
        <v>11771</v>
      </c>
      <c r="C3901" s="178" t="s">
        <v>104</v>
      </c>
      <c r="D3901" s="178" t="s">
        <v>3680</v>
      </c>
      <c r="E3901" s="178" t="s">
        <v>11768</v>
      </c>
      <c r="F3901" s="178" t="s">
        <v>17</v>
      </c>
      <c r="G3901" s="1">
        <f>IF(ISNUMBER(Pay_Item_Search_Text),IF(ISNUMBER(IF(FIND(Pay_Item_Search_Text,B3901)=1,1, "FALSE")),MAX(G$4:$G3900)+1,IF(ISNUMBER(Pay_Item_Search_Text),0,IF(ISNUMBER(SEARCH(Pay_Item_Search_Text,H3901)),MAX(G$4:$G3900)+1,0))),IF(ISNUMBER(Pay_Item_Search_Text),0,IF(ISNUMBER(SEARCH(Pay_Item_Search_Text,H3901)),MAX(G$4:$G3900)+1,0)))</f>
        <v>3897</v>
      </c>
      <c r="H3901" s="1" t="str">
        <f>IF(Table_PayItems[[#This Row],[Description]]="_","_ Unique Item - "&amp;Table_PayItems[[#This Row],[Item]]&amp;" - $"&amp;Table_PayItems[[#This Row],[Unit]],Table_PayItems[[#This Row],[Description]]&amp;" - $"&amp;Table_PayItems[[#This Row],[Unit]])</f>
        <v>Pavt Mrkg, Waterborne, 4 inch, Yellow - $Ft</v>
      </c>
      <c r="I3901" s="29" t="str">
        <f>IFERROR(VLOOKUP(ROWS($M$5:M3901),Table_PayItems[[Search Key]:[Concentrated Name]],2,FALSE),"")</f>
        <v>Pavt Mrkg, Waterborne, 4 inch, Yellow - $Ft</v>
      </c>
      <c r="J3901" s="1"/>
      <c r="K3901" s="1"/>
      <c r="L3901" s="22">
        <f>IF(ISNUMBER(SEARCH(Pay_Item_Search_Text_2,M3901)),MAX($L$4:L3900)+1,0)</f>
        <v>0</v>
      </c>
      <c r="M3901" s="1" t="str">
        <f>IFERROR(VLOOKUP(ROWS($M$5:M3901),Table_PayItems[[Search Key]:[Concentrated Name]],2,FALSE),"")</f>
        <v>Pavt Mrkg, Waterborne, 4 inch, Yellow - $Ft</v>
      </c>
      <c r="N3901" s="1" t="str">
        <f>IFERROR(VLOOKUP(ROWS($M$5:N3901),$L$5:$M$7000,2,FALSE),"")</f>
        <v/>
      </c>
      <c r="O3901" s="1" t="str">
        <f>IFERROR(VLOOKUP(ROWS($O$5:O3901),$K$5:$L$7000,2,FALSE),"")</f>
        <v/>
      </c>
    </row>
    <row r="3902" spans="2:15" ht="15" customHeight="1" x14ac:dyDescent="0.25">
      <c r="B3902" s="178" t="s">
        <v>11772</v>
      </c>
      <c r="C3902" s="178" t="s">
        <v>104</v>
      </c>
      <c r="D3902" s="178" t="s">
        <v>3681</v>
      </c>
      <c r="E3902" s="178" t="s">
        <v>11768</v>
      </c>
      <c r="F3902" s="178" t="s">
        <v>17</v>
      </c>
      <c r="G3902" s="1">
        <f>IF(ISNUMBER(Pay_Item_Search_Text),IF(ISNUMBER(IF(FIND(Pay_Item_Search_Text,B3902)=1,1, "FALSE")),MAX(G$4:$G3901)+1,IF(ISNUMBER(Pay_Item_Search_Text),0,IF(ISNUMBER(SEARCH(Pay_Item_Search_Text,H3902)),MAX(G$4:$G3901)+1,0))),IF(ISNUMBER(Pay_Item_Search_Text),0,IF(ISNUMBER(SEARCH(Pay_Item_Search_Text,H3902)),MAX(G$4:$G3901)+1,0)))</f>
        <v>3898</v>
      </c>
      <c r="H3902" s="1" t="str">
        <f>IF(Table_PayItems[[#This Row],[Description]]="_","_ Unique Item - "&amp;Table_PayItems[[#This Row],[Item]]&amp;" - $"&amp;Table_PayItems[[#This Row],[Unit]],Table_PayItems[[#This Row],[Description]]&amp;" - $"&amp;Table_PayItems[[#This Row],[Unit]])</f>
        <v>Pavt Mrkg, Waterborne, 6 inch, White - $Ft</v>
      </c>
      <c r="I3902" s="29" t="str">
        <f>IFERROR(VLOOKUP(ROWS($M$5:M3902),Table_PayItems[[Search Key]:[Concentrated Name]],2,FALSE),"")</f>
        <v>Pavt Mrkg, Waterborne, 6 inch, White - $Ft</v>
      </c>
      <c r="J3902" s="1"/>
      <c r="K3902" s="1"/>
      <c r="L3902" s="22">
        <f>IF(ISNUMBER(SEARCH(Pay_Item_Search_Text_2,M3902)),MAX($L$4:L3901)+1,0)</f>
        <v>0</v>
      </c>
      <c r="M3902" s="1" t="str">
        <f>IFERROR(VLOOKUP(ROWS($M$5:M3902),Table_PayItems[[Search Key]:[Concentrated Name]],2,FALSE),"")</f>
        <v>Pavt Mrkg, Waterborne, 6 inch, White - $Ft</v>
      </c>
      <c r="N3902" s="1" t="str">
        <f>IFERROR(VLOOKUP(ROWS($M$5:N3902),$L$5:$M$7000,2,FALSE),"")</f>
        <v/>
      </c>
      <c r="O3902" s="1" t="str">
        <f>IFERROR(VLOOKUP(ROWS($O$5:O3902),$K$5:$L$7000,2,FALSE),"")</f>
        <v/>
      </c>
    </row>
    <row r="3903" spans="2:15" ht="15" customHeight="1" x14ac:dyDescent="0.25">
      <c r="B3903" s="178" t="s">
        <v>11773</v>
      </c>
      <c r="C3903" s="178" t="s">
        <v>104</v>
      </c>
      <c r="D3903" s="178" t="s">
        <v>3682</v>
      </c>
      <c r="E3903" s="178" t="s">
        <v>11768</v>
      </c>
      <c r="F3903" s="178" t="s">
        <v>17</v>
      </c>
      <c r="G3903" s="1">
        <f>IF(ISNUMBER(Pay_Item_Search_Text),IF(ISNUMBER(IF(FIND(Pay_Item_Search_Text,B3903)=1,1, "FALSE")),MAX(G$4:$G3902)+1,IF(ISNUMBER(Pay_Item_Search_Text),0,IF(ISNUMBER(SEARCH(Pay_Item_Search_Text,H3903)),MAX(G$4:$G3902)+1,0))),IF(ISNUMBER(Pay_Item_Search_Text),0,IF(ISNUMBER(SEARCH(Pay_Item_Search_Text,H3903)),MAX(G$4:$G3902)+1,0)))</f>
        <v>3899</v>
      </c>
      <c r="H3903" s="1" t="str">
        <f>IF(Table_PayItems[[#This Row],[Description]]="_","_ Unique Item - "&amp;Table_PayItems[[#This Row],[Item]]&amp;" - $"&amp;Table_PayItems[[#This Row],[Unit]],Table_PayItems[[#This Row],[Description]]&amp;" - $"&amp;Table_PayItems[[#This Row],[Unit]])</f>
        <v>Pavt Mrkg, Waterborne, 6 inch, Yellow - $Ft</v>
      </c>
      <c r="I3903" s="29" t="str">
        <f>IFERROR(VLOOKUP(ROWS($M$5:M3903),Table_PayItems[[Search Key]:[Concentrated Name]],2,FALSE),"")</f>
        <v>Pavt Mrkg, Waterborne, 6 inch, Yellow - $Ft</v>
      </c>
      <c r="J3903" s="1"/>
      <c r="K3903" s="1"/>
      <c r="L3903" s="22">
        <f>IF(ISNUMBER(SEARCH(Pay_Item_Search_Text_2,M3903)),MAX($L$4:L3902)+1,0)</f>
        <v>0</v>
      </c>
      <c r="M3903" s="1" t="str">
        <f>IFERROR(VLOOKUP(ROWS($M$5:M3903),Table_PayItems[[Search Key]:[Concentrated Name]],2,FALSE),"")</f>
        <v>Pavt Mrkg, Waterborne, 6 inch, Yellow - $Ft</v>
      </c>
      <c r="N3903" s="1" t="str">
        <f>IFERROR(VLOOKUP(ROWS($M$5:N3903),$L$5:$M$7000,2,FALSE),"")</f>
        <v/>
      </c>
      <c r="O3903" s="1" t="str">
        <f>IFERROR(VLOOKUP(ROWS($O$5:O3903),$K$5:$L$7000,2,FALSE),"")</f>
        <v/>
      </c>
    </row>
    <row r="3904" spans="2:15" ht="15" customHeight="1" x14ac:dyDescent="0.25">
      <c r="B3904" s="178" t="s">
        <v>11774</v>
      </c>
      <c r="C3904" s="178" t="s">
        <v>104</v>
      </c>
      <c r="D3904" s="178" t="s">
        <v>3683</v>
      </c>
      <c r="E3904" s="178" t="s">
        <v>11768</v>
      </c>
      <c r="F3904" s="178" t="s">
        <v>17</v>
      </c>
      <c r="G3904" s="1">
        <f>IF(ISNUMBER(Pay_Item_Search_Text),IF(ISNUMBER(IF(FIND(Pay_Item_Search_Text,B3904)=1,1, "FALSE")),MAX(G$4:$G3903)+1,IF(ISNUMBER(Pay_Item_Search_Text),0,IF(ISNUMBER(SEARCH(Pay_Item_Search_Text,H3904)),MAX(G$4:$G3903)+1,0))),IF(ISNUMBER(Pay_Item_Search_Text),0,IF(ISNUMBER(SEARCH(Pay_Item_Search_Text,H3904)),MAX(G$4:$G3903)+1,0)))</f>
        <v>3900</v>
      </c>
      <c r="H3904" s="1" t="str">
        <f>IF(Table_PayItems[[#This Row],[Description]]="_","_ Unique Item - "&amp;Table_PayItems[[#This Row],[Item]]&amp;" - $"&amp;Table_PayItems[[#This Row],[Unit]],Table_PayItems[[#This Row],[Description]]&amp;" - $"&amp;Table_PayItems[[#This Row],[Unit]])</f>
        <v>Pavt Mrkg, Waterborne, 8 inch, White - $Ft</v>
      </c>
      <c r="I3904" s="29" t="str">
        <f>IFERROR(VLOOKUP(ROWS($M$5:M3904),Table_PayItems[[Search Key]:[Concentrated Name]],2,FALSE),"")</f>
        <v>Pavt Mrkg, Waterborne, 8 inch, White - $Ft</v>
      </c>
      <c r="J3904" s="1"/>
      <c r="K3904" s="1"/>
      <c r="L3904" s="22">
        <f>IF(ISNUMBER(SEARCH(Pay_Item_Search_Text_2,M3904)),MAX($L$4:L3903)+1,0)</f>
        <v>0</v>
      </c>
      <c r="M3904" s="1" t="str">
        <f>IFERROR(VLOOKUP(ROWS($M$5:M3904),Table_PayItems[[Search Key]:[Concentrated Name]],2,FALSE),"")</f>
        <v>Pavt Mrkg, Waterborne, 8 inch, White - $Ft</v>
      </c>
      <c r="N3904" s="1" t="str">
        <f>IFERROR(VLOOKUP(ROWS($M$5:N3904),$L$5:$M$7000,2,FALSE),"")</f>
        <v/>
      </c>
      <c r="O3904" s="1" t="str">
        <f>IFERROR(VLOOKUP(ROWS($O$5:O3904),$K$5:$L$7000,2,FALSE),"")</f>
        <v/>
      </c>
    </row>
    <row r="3905" spans="2:15" ht="15" customHeight="1" x14ac:dyDescent="0.25">
      <c r="B3905" s="178" t="s">
        <v>11775</v>
      </c>
      <c r="C3905" s="178" t="s">
        <v>104</v>
      </c>
      <c r="D3905" s="178" t="s">
        <v>3684</v>
      </c>
      <c r="E3905" s="178" t="s">
        <v>11768</v>
      </c>
      <c r="F3905" s="178" t="s">
        <v>17</v>
      </c>
      <c r="G3905" s="1">
        <f>IF(ISNUMBER(Pay_Item_Search_Text),IF(ISNUMBER(IF(FIND(Pay_Item_Search_Text,B3905)=1,1, "FALSE")),MAX(G$4:$G3904)+1,IF(ISNUMBER(Pay_Item_Search_Text),0,IF(ISNUMBER(SEARCH(Pay_Item_Search_Text,H3905)),MAX(G$4:$G3904)+1,0))),IF(ISNUMBER(Pay_Item_Search_Text),0,IF(ISNUMBER(SEARCH(Pay_Item_Search_Text,H3905)),MAX(G$4:$G3904)+1,0)))</f>
        <v>3901</v>
      </c>
      <c r="H3905" s="1" t="str">
        <f>IF(Table_PayItems[[#This Row],[Description]]="_","_ Unique Item - "&amp;Table_PayItems[[#This Row],[Item]]&amp;" - $"&amp;Table_PayItems[[#This Row],[Unit]],Table_PayItems[[#This Row],[Description]]&amp;" - $"&amp;Table_PayItems[[#This Row],[Unit]])</f>
        <v>Pavt Mrkg, Waterborne, 8 inch, Yellow - $Ft</v>
      </c>
      <c r="I3905" s="29" t="str">
        <f>IFERROR(VLOOKUP(ROWS($M$5:M3905),Table_PayItems[[Search Key]:[Concentrated Name]],2,FALSE),"")</f>
        <v>Pavt Mrkg, Waterborne, 8 inch, Yellow - $Ft</v>
      </c>
      <c r="J3905" s="1"/>
      <c r="K3905" s="1"/>
      <c r="L3905" s="22">
        <f>IF(ISNUMBER(SEARCH(Pay_Item_Search_Text_2,M3905)),MAX($L$4:L3904)+1,0)</f>
        <v>0</v>
      </c>
      <c r="M3905" s="1" t="str">
        <f>IFERROR(VLOOKUP(ROWS($M$5:M3905),Table_PayItems[[Search Key]:[Concentrated Name]],2,FALSE),"")</f>
        <v>Pavt Mrkg, Waterborne, 8 inch, Yellow - $Ft</v>
      </c>
      <c r="N3905" s="1" t="str">
        <f>IFERROR(VLOOKUP(ROWS($M$5:N3905),$L$5:$M$7000,2,FALSE),"")</f>
        <v/>
      </c>
      <c r="O3905" s="1" t="str">
        <f>IFERROR(VLOOKUP(ROWS($O$5:O3905),$K$5:$L$7000,2,FALSE),"")</f>
        <v/>
      </c>
    </row>
    <row r="3906" spans="2:15" ht="15" customHeight="1" x14ac:dyDescent="0.25">
      <c r="B3906" s="178" t="s">
        <v>11828</v>
      </c>
      <c r="C3906" s="178" t="s">
        <v>104</v>
      </c>
      <c r="D3906" s="178" t="s">
        <v>5570</v>
      </c>
      <c r="E3906" s="178" t="s">
        <v>5569</v>
      </c>
      <c r="F3906" s="178" t="s">
        <v>17</v>
      </c>
      <c r="G3906" s="1">
        <f>IF(ISNUMBER(Pay_Item_Search_Text),IF(ISNUMBER(IF(FIND(Pay_Item_Search_Text,B3906)=1,1, "FALSE")),MAX(G$4:$G3905)+1,IF(ISNUMBER(Pay_Item_Search_Text),0,IF(ISNUMBER(SEARCH(Pay_Item_Search_Text,H3906)),MAX(G$4:$G3905)+1,0))),IF(ISNUMBER(Pay_Item_Search_Text),0,IF(ISNUMBER(SEARCH(Pay_Item_Search_Text,H3906)),MAX(G$4:$G3905)+1,0)))</f>
        <v>3902</v>
      </c>
      <c r="H3906" s="1" t="str">
        <f>IF(Table_PayItems[[#This Row],[Description]]="_","_ Unique Item - "&amp;Table_PayItems[[#This Row],[Item]]&amp;" - $"&amp;Table_PayItems[[#This Row],[Unit]],Table_PayItems[[#This Row],[Description]]&amp;" - $"&amp;Table_PayItems[[#This Row],[Unit]])</f>
        <v>Pavt Mrkg, Waterborne, For On-Street Parking, 4 inch, White - $Ft</v>
      </c>
      <c r="I3906" s="29" t="str">
        <f>IFERROR(VLOOKUP(ROWS($M$5:M3906),Table_PayItems[[Search Key]:[Concentrated Name]],2,FALSE),"")</f>
        <v>Pavt Mrkg, Waterborne, For On-Street Parking, 4 inch, White - $Ft</v>
      </c>
      <c r="J3906" s="1"/>
      <c r="K3906" s="1"/>
      <c r="L3906" s="22">
        <f>IF(ISNUMBER(SEARCH(Pay_Item_Search_Text_2,M3906)),MAX($L$4:L3905)+1,0)</f>
        <v>0</v>
      </c>
      <c r="M3906" s="1" t="str">
        <f>IFERROR(VLOOKUP(ROWS($M$5:M3906),Table_PayItems[[Search Key]:[Concentrated Name]],2,FALSE),"")</f>
        <v>Pavt Mrkg, Waterborne, For On-Street Parking, 4 inch, White - $Ft</v>
      </c>
      <c r="N3906" s="1" t="str">
        <f>IFERROR(VLOOKUP(ROWS($M$5:N3906),$L$5:$M$7000,2,FALSE),"")</f>
        <v/>
      </c>
      <c r="O3906" s="1" t="str">
        <f>IFERROR(VLOOKUP(ROWS($O$5:O3906),$K$5:$L$7000,2,FALSE),"")</f>
        <v/>
      </c>
    </row>
    <row r="3907" spans="2:15" ht="15" customHeight="1" x14ac:dyDescent="0.25">
      <c r="B3907" s="178" t="s">
        <v>11788</v>
      </c>
      <c r="C3907" s="178" t="s">
        <v>104</v>
      </c>
      <c r="D3907" s="178" t="s">
        <v>3697</v>
      </c>
      <c r="E3907" s="178" t="s">
        <v>11768</v>
      </c>
      <c r="F3907" s="178" t="s">
        <v>17</v>
      </c>
      <c r="G3907" s="1">
        <f>IF(ISNUMBER(Pay_Item_Search_Text),IF(ISNUMBER(IF(FIND(Pay_Item_Search_Text,B3907)=1,1, "FALSE")),MAX(G$4:$G3906)+1,IF(ISNUMBER(Pay_Item_Search_Text),0,IF(ISNUMBER(SEARCH(Pay_Item_Search_Text,H3907)),MAX(G$4:$G3906)+1,0))),IF(ISNUMBER(Pay_Item_Search_Text),0,IF(ISNUMBER(SEARCH(Pay_Item_Search_Text,H3907)),MAX(G$4:$G3906)+1,0)))</f>
        <v>3903</v>
      </c>
      <c r="H3907" s="1" t="str">
        <f>IF(Table_PayItems[[#This Row],[Description]]="_","_ Unique Item - "&amp;Table_PayItems[[#This Row],[Item]]&amp;" - $"&amp;Table_PayItems[[#This Row],[Unit]],Table_PayItems[[#This Row],[Description]]&amp;" - $"&amp;Table_PayItems[[#This Row],[Unit]])</f>
        <v>Pavt Mrkg, Waterborne, for Rest Areas, Parks, &amp; Lots, 4 inch, Blue - $Ft</v>
      </c>
      <c r="I3907" s="29" t="str">
        <f>IFERROR(VLOOKUP(ROWS($M$5:M3907),Table_PayItems[[Search Key]:[Concentrated Name]],2,FALSE),"")</f>
        <v>Pavt Mrkg, Waterborne, for Rest Areas, Parks, &amp; Lots, 4 inch, Blue - $Ft</v>
      </c>
      <c r="J3907" s="1"/>
      <c r="K3907" s="1"/>
      <c r="L3907" s="22">
        <f>IF(ISNUMBER(SEARCH(Pay_Item_Search_Text_2,M3907)),MAX($L$4:L3906)+1,0)</f>
        <v>0</v>
      </c>
      <c r="M3907" s="1" t="str">
        <f>IFERROR(VLOOKUP(ROWS($M$5:M3907),Table_PayItems[[Search Key]:[Concentrated Name]],2,FALSE),"")</f>
        <v>Pavt Mrkg, Waterborne, for Rest Areas, Parks, &amp; Lots, 4 inch, Blue - $Ft</v>
      </c>
      <c r="N3907" s="1" t="str">
        <f>IFERROR(VLOOKUP(ROWS($M$5:N3907),$L$5:$M$7000,2,FALSE),"")</f>
        <v/>
      </c>
      <c r="O3907" s="1" t="str">
        <f>IFERROR(VLOOKUP(ROWS($O$5:O3907),$K$5:$L$7000,2,FALSE),"")</f>
        <v/>
      </c>
    </row>
    <row r="3908" spans="2:15" ht="15" customHeight="1" x14ac:dyDescent="0.25">
      <c r="B3908" s="178" t="s">
        <v>11789</v>
      </c>
      <c r="C3908" s="178" t="s">
        <v>104</v>
      </c>
      <c r="D3908" s="178" t="s">
        <v>3698</v>
      </c>
      <c r="E3908" s="178" t="s">
        <v>11768</v>
      </c>
      <c r="F3908" s="178" t="s">
        <v>17</v>
      </c>
      <c r="G3908" s="1">
        <f>IF(ISNUMBER(Pay_Item_Search_Text),IF(ISNUMBER(IF(FIND(Pay_Item_Search_Text,B3908)=1,1, "FALSE")),MAX(G$4:$G3907)+1,IF(ISNUMBER(Pay_Item_Search_Text),0,IF(ISNUMBER(SEARCH(Pay_Item_Search_Text,H3908)),MAX(G$4:$G3907)+1,0))),IF(ISNUMBER(Pay_Item_Search_Text),0,IF(ISNUMBER(SEARCH(Pay_Item_Search_Text,H3908)),MAX(G$4:$G3907)+1,0)))</f>
        <v>3904</v>
      </c>
      <c r="H3908" s="1" t="str">
        <f>IF(Table_PayItems[[#This Row],[Description]]="_","_ Unique Item - "&amp;Table_PayItems[[#This Row],[Item]]&amp;" - $"&amp;Table_PayItems[[#This Row],[Unit]],Table_PayItems[[#This Row],[Description]]&amp;" - $"&amp;Table_PayItems[[#This Row],[Unit]])</f>
        <v>Pavt Mrkg, Waterborne, for Rest Areas, Parks, &amp; Lots, 4 inch, White - $Ft</v>
      </c>
      <c r="I3908" s="29" t="str">
        <f>IFERROR(VLOOKUP(ROWS($M$5:M3908),Table_PayItems[[Search Key]:[Concentrated Name]],2,FALSE),"")</f>
        <v>Pavt Mrkg, Waterborne, for Rest Areas, Parks, &amp; Lots, 4 inch, White - $Ft</v>
      </c>
      <c r="J3908" s="1"/>
      <c r="K3908" s="1"/>
      <c r="L3908" s="22">
        <f>IF(ISNUMBER(SEARCH(Pay_Item_Search_Text_2,M3908)),MAX($L$4:L3907)+1,0)</f>
        <v>0</v>
      </c>
      <c r="M3908" s="1" t="str">
        <f>IFERROR(VLOOKUP(ROWS($M$5:M3908),Table_PayItems[[Search Key]:[Concentrated Name]],2,FALSE),"")</f>
        <v>Pavt Mrkg, Waterborne, for Rest Areas, Parks, &amp; Lots, 4 inch, White - $Ft</v>
      </c>
      <c r="N3908" s="1" t="str">
        <f>IFERROR(VLOOKUP(ROWS($M$5:N3908),$L$5:$M$7000,2,FALSE),"")</f>
        <v/>
      </c>
      <c r="O3908" s="1" t="str">
        <f>IFERROR(VLOOKUP(ROWS($O$5:O3908),$K$5:$L$7000,2,FALSE),"")</f>
        <v/>
      </c>
    </row>
    <row r="3909" spans="2:15" ht="15" customHeight="1" x14ac:dyDescent="0.25">
      <c r="B3909" s="178" t="s">
        <v>11790</v>
      </c>
      <c r="C3909" s="178" t="s">
        <v>104</v>
      </c>
      <c r="D3909" s="178" t="s">
        <v>3699</v>
      </c>
      <c r="E3909" s="178" t="s">
        <v>11768</v>
      </c>
      <c r="F3909" s="178" t="s">
        <v>17</v>
      </c>
      <c r="G3909" s="1">
        <f>IF(ISNUMBER(Pay_Item_Search_Text),IF(ISNUMBER(IF(FIND(Pay_Item_Search_Text,B3909)=1,1, "FALSE")),MAX(G$4:$G3908)+1,IF(ISNUMBER(Pay_Item_Search_Text),0,IF(ISNUMBER(SEARCH(Pay_Item_Search_Text,H3909)),MAX(G$4:$G3908)+1,0))),IF(ISNUMBER(Pay_Item_Search_Text),0,IF(ISNUMBER(SEARCH(Pay_Item_Search_Text,H3909)),MAX(G$4:$G3908)+1,0)))</f>
        <v>3905</v>
      </c>
      <c r="H3909" s="1" t="str">
        <f>IF(Table_PayItems[[#This Row],[Description]]="_","_ Unique Item - "&amp;Table_PayItems[[#This Row],[Item]]&amp;" - $"&amp;Table_PayItems[[#This Row],[Unit]],Table_PayItems[[#This Row],[Description]]&amp;" - $"&amp;Table_PayItems[[#This Row],[Unit]])</f>
        <v>Pavt Mrkg, Waterborne, for Rest Areas, Parks, &amp; Lots, 4 inch, Yellow - $Ft</v>
      </c>
      <c r="I3909" s="29" t="str">
        <f>IFERROR(VLOOKUP(ROWS($M$5:M3909),Table_PayItems[[Search Key]:[Concentrated Name]],2,FALSE),"")</f>
        <v>Pavt Mrkg, Waterborne, for Rest Areas, Parks, &amp; Lots, 4 inch, Yellow - $Ft</v>
      </c>
      <c r="J3909" s="1"/>
      <c r="K3909" s="1"/>
      <c r="L3909" s="22">
        <f>IF(ISNUMBER(SEARCH(Pay_Item_Search_Text_2,M3909)),MAX($L$4:L3908)+1,0)</f>
        <v>0</v>
      </c>
      <c r="M3909" s="1" t="str">
        <f>IFERROR(VLOOKUP(ROWS($M$5:M3909),Table_PayItems[[Search Key]:[Concentrated Name]],2,FALSE),"")</f>
        <v>Pavt Mrkg, Waterborne, for Rest Areas, Parks, &amp; Lots, 4 inch, Yellow - $Ft</v>
      </c>
      <c r="N3909" s="1" t="str">
        <f>IFERROR(VLOOKUP(ROWS($M$5:N3909),$L$5:$M$7000,2,FALSE),"")</f>
        <v/>
      </c>
      <c r="O3909" s="1" t="str">
        <f>IFERROR(VLOOKUP(ROWS($O$5:O3909),$K$5:$L$7000,2,FALSE),"")</f>
        <v/>
      </c>
    </row>
    <row r="3910" spans="2:15" ht="15" customHeight="1" x14ac:dyDescent="0.25">
      <c r="B3910" s="178" t="s">
        <v>11970</v>
      </c>
      <c r="C3910" s="178" t="s">
        <v>104</v>
      </c>
      <c r="D3910" s="178" t="s">
        <v>3860</v>
      </c>
      <c r="E3910" s="178" t="s">
        <v>6981</v>
      </c>
      <c r="F3910" s="178" t="s">
        <v>17</v>
      </c>
      <c r="G3910" s="1">
        <f>IF(ISNUMBER(Pay_Item_Search_Text),IF(ISNUMBER(IF(FIND(Pay_Item_Search_Text,B3910)=1,1, "FALSE")),MAX(G$4:$G3909)+1,IF(ISNUMBER(Pay_Item_Search_Text),0,IF(ISNUMBER(SEARCH(Pay_Item_Search_Text,H3910)),MAX(G$4:$G3909)+1,0))),IF(ISNUMBER(Pay_Item_Search_Text),0,IF(ISNUMBER(SEARCH(Pay_Item_Search_Text,H3910)),MAX(G$4:$G3909)+1,0)))</f>
        <v>3906</v>
      </c>
      <c r="H3910" s="1" t="str">
        <f>IF(Table_PayItems[[#This Row],[Description]]="_","_ Unique Item - "&amp;Table_PayItems[[#This Row],[Item]]&amp;" - $"&amp;Table_PayItems[[#This Row],[Unit]],Table_PayItems[[#This Row],[Description]]&amp;" - $"&amp;Table_PayItems[[#This Row],[Unit]])</f>
        <v>Pavt Mrkg, Wet Reflective, Type NR, Paint, 4 inch, White, Temp - $Ft</v>
      </c>
      <c r="I3910" s="29" t="str">
        <f>IFERROR(VLOOKUP(ROWS($M$5:M3910),Table_PayItems[[Search Key]:[Concentrated Name]],2,FALSE),"")</f>
        <v>Pavt Mrkg, Wet Reflective, Type NR, Paint, 4 inch, White, Temp - $Ft</v>
      </c>
      <c r="J3910" s="1"/>
      <c r="K3910" s="1"/>
      <c r="L3910" s="22">
        <f>IF(ISNUMBER(SEARCH(Pay_Item_Search_Text_2,M3910)),MAX($L$4:L3909)+1,0)</f>
        <v>0</v>
      </c>
      <c r="M3910" s="1" t="str">
        <f>IFERROR(VLOOKUP(ROWS($M$5:M3910),Table_PayItems[[Search Key]:[Concentrated Name]],2,FALSE),"")</f>
        <v>Pavt Mrkg, Wet Reflective, Type NR, Paint, 4 inch, White, Temp - $Ft</v>
      </c>
      <c r="N3910" s="1" t="str">
        <f>IFERROR(VLOOKUP(ROWS($M$5:N3910),$L$5:$M$7000,2,FALSE),"")</f>
        <v/>
      </c>
      <c r="O3910" s="1" t="str">
        <f>IFERROR(VLOOKUP(ROWS($O$5:O3910),$K$5:$L$7000,2,FALSE),"")</f>
        <v/>
      </c>
    </row>
    <row r="3911" spans="2:15" ht="15" customHeight="1" x14ac:dyDescent="0.25">
      <c r="B3911" s="178" t="s">
        <v>11971</v>
      </c>
      <c r="C3911" s="178" t="s">
        <v>104</v>
      </c>
      <c r="D3911" s="178" t="s">
        <v>3861</v>
      </c>
      <c r="E3911" s="178" t="s">
        <v>6981</v>
      </c>
      <c r="F3911" s="178" t="s">
        <v>17</v>
      </c>
      <c r="G3911" s="1">
        <f>IF(ISNUMBER(Pay_Item_Search_Text),IF(ISNUMBER(IF(FIND(Pay_Item_Search_Text,B3911)=1,1, "FALSE")),MAX(G$4:$G3910)+1,IF(ISNUMBER(Pay_Item_Search_Text),0,IF(ISNUMBER(SEARCH(Pay_Item_Search_Text,H3911)),MAX(G$4:$G3910)+1,0))),IF(ISNUMBER(Pay_Item_Search_Text),0,IF(ISNUMBER(SEARCH(Pay_Item_Search_Text,H3911)),MAX(G$4:$G3910)+1,0)))</f>
        <v>3907</v>
      </c>
      <c r="H3911" s="1" t="str">
        <f>IF(Table_PayItems[[#This Row],[Description]]="_","_ Unique Item - "&amp;Table_PayItems[[#This Row],[Item]]&amp;" - $"&amp;Table_PayItems[[#This Row],[Unit]],Table_PayItems[[#This Row],[Description]]&amp;" - $"&amp;Table_PayItems[[#This Row],[Unit]])</f>
        <v>Pavt Mrkg, Wet Reflective, Type NR, Paint, 4 inch, Yellow, Temp - $Ft</v>
      </c>
      <c r="I3911" s="29" t="str">
        <f>IFERROR(VLOOKUP(ROWS($M$5:M3911),Table_PayItems[[Search Key]:[Concentrated Name]],2,FALSE),"")</f>
        <v>Pavt Mrkg, Wet Reflective, Type NR, Paint, 4 inch, Yellow, Temp - $Ft</v>
      </c>
      <c r="J3911" s="1"/>
      <c r="K3911" s="1"/>
      <c r="L3911" s="22">
        <f>IF(ISNUMBER(SEARCH(Pay_Item_Search_Text_2,M3911)),MAX($L$4:L3910)+1,0)</f>
        <v>0</v>
      </c>
      <c r="M3911" s="1" t="str">
        <f>IFERROR(VLOOKUP(ROWS($M$5:M3911),Table_PayItems[[Search Key]:[Concentrated Name]],2,FALSE),"")</f>
        <v>Pavt Mrkg, Wet Reflective, Type NR, Paint, 4 inch, Yellow, Temp - $Ft</v>
      </c>
      <c r="N3911" s="1" t="str">
        <f>IFERROR(VLOOKUP(ROWS($M$5:N3911),$L$5:$M$7000,2,FALSE),"")</f>
        <v/>
      </c>
      <c r="O3911" s="1" t="str">
        <f>IFERROR(VLOOKUP(ROWS($O$5:O3911),$K$5:$L$7000,2,FALSE),"")</f>
        <v/>
      </c>
    </row>
    <row r="3912" spans="2:15" ht="15" customHeight="1" x14ac:dyDescent="0.25">
      <c r="B3912" s="178" t="s">
        <v>11984</v>
      </c>
      <c r="C3912" s="178" t="s">
        <v>104</v>
      </c>
      <c r="D3912" s="178" t="s">
        <v>3872</v>
      </c>
      <c r="E3912" s="178" t="s">
        <v>3853</v>
      </c>
      <c r="F3912" s="178" t="s">
        <v>17</v>
      </c>
      <c r="G3912" s="1">
        <f>IF(ISNUMBER(Pay_Item_Search_Text),IF(ISNUMBER(IF(FIND(Pay_Item_Search_Text,B3912)=1,1, "FALSE")),MAX(G$4:$G3911)+1,IF(ISNUMBER(Pay_Item_Search_Text),0,IF(ISNUMBER(SEARCH(Pay_Item_Search_Text,H3912)),MAX(G$4:$G3911)+1,0))),IF(ISNUMBER(Pay_Item_Search_Text),0,IF(ISNUMBER(SEARCH(Pay_Item_Search_Text,H3912)),MAX(G$4:$G3911)+1,0)))</f>
        <v>3908</v>
      </c>
      <c r="H3912" s="1" t="str">
        <f>IF(Table_PayItems[[#This Row],[Description]]="_","_ Unique Item - "&amp;Table_PayItems[[#This Row],[Item]]&amp;" - $"&amp;Table_PayItems[[#This Row],[Unit]],Table_PayItems[[#This Row],[Description]]&amp;" - $"&amp;Table_PayItems[[#This Row],[Unit]])</f>
        <v>Pavt Mrkg, Wet Reflective, Type R, Tape, 24 inch, Stop Bar - $Ft</v>
      </c>
      <c r="I3912" s="29" t="str">
        <f>IFERROR(VLOOKUP(ROWS($M$5:M3912),Table_PayItems[[Search Key]:[Concentrated Name]],2,FALSE),"")</f>
        <v>Pavt Mrkg, Wet Reflective, Type R, Tape, 24 inch, Stop Bar - $Ft</v>
      </c>
      <c r="J3912" s="1"/>
      <c r="K3912" s="1"/>
      <c r="L3912" s="22">
        <f>IF(ISNUMBER(SEARCH(Pay_Item_Search_Text_2,M3912)),MAX($L$4:L3911)+1,0)</f>
        <v>0</v>
      </c>
      <c r="M3912" s="1" t="str">
        <f>IFERROR(VLOOKUP(ROWS($M$5:M3912),Table_PayItems[[Search Key]:[Concentrated Name]],2,FALSE),"")</f>
        <v>Pavt Mrkg, Wet Reflective, Type R, Tape, 24 inch, Stop Bar - $Ft</v>
      </c>
      <c r="N3912" s="1" t="str">
        <f>IFERROR(VLOOKUP(ROWS($M$5:N3912),$L$5:$M$7000,2,FALSE),"")</f>
        <v/>
      </c>
      <c r="O3912" s="1" t="str">
        <f>IFERROR(VLOOKUP(ROWS($O$5:O3912),$K$5:$L$7000,2,FALSE),"")</f>
        <v/>
      </c>
    </row>
    <row r="3913" spans="2:15" ht="15" customHeight="1" x14ac:dyDescent="0.25">
      <c r="B3913" s="178" t="s">
        <v>11972</v>
      </c>
      <c r="C3913" s="178" t="s">
        <v>104</v>
      </c>
      <c r="D3913" s="178" t="s">
        <v>3862</v>
      </c>
      <c r="E3913" s="178" t="s">
        <v>6981</v>
      </c>
      <c r="F3913" s="178" t="s">
        <v>17</v>
      </c>
      <c r="G3913" s="1">
        <f>IF(ISNUMBER(Pay_Item_Search_Text),IF(ISNUMBER(IF(FIND(Pay_Item_Search_Text,B3913)=1,1, "FALSE")),MAX(G$4:$G3912)+1,IF(ISNUMBER(Pay_Item_Search_Text),0,IF(ISNUMBER(SEARCH(Pay_Item_Search_Text,H3913)),MAX(G$4:$G3912)+1,0))),IF(ISNUMBER(Pay_Item_Search_Text),0,IF(ISNUMBER(SEARCH(Pay_Item_Search_Text,H3913)),MAX(G$4:$G3912)+1,0)))</f>
        <v>3909</v>
      </c>
      <c r="H3913" s="1" t="str">
        <f>IF(Table_PayItems[[#This Row],[Description]]="_","_ Unique Item - "&amp;Table_PayItems[[#This Row],[Item]]&amp;" - $"&amp;Table_PayItems[[#This Row],[Unit]],Table_PayItems[[#This Row],[Description]]&amp;" - $"&amp;Table_PayItems[[#This Row],[Unit]])</f>
        <v>Pavt Mrkg, Wet Reflective, Type R, Tape, 4 inch, White, Temp - $Ft</v>
      </c>
      <c r="I3913" s="29" t="str">
        <f>IFERROR(VLOOKUP(ROWS($M$5:M3913),Table_PayItems[[Search Key]:[Concentrated Name]],2,FALSE),"")</f>
        <v>Pavt Mrkg, Wet Reflective, Type R, Tape, 4 inch, White, Temp - $Ft</v>
      </c>
      <c r="J3913" s="1"/>
      <c r="K3913" s="1"/>
      <c r="L3913" s="22">
        <f>IF(ISNUMBER(SEARCH(Pay_Item_Search_Text_2,M3913)),MAX($L$4:L3912)+1,0)</f>
        <v>0</v>
      </c>
      <c r="M3913" s="1" t="str">
        <f>IFERROR(VLOOKUP(ROWS($M$5:M3913),Table_PayItems[[Search Key]:[Concentrated Name]],2,FALSE),"")</f>
        <v>Pavt Mrkg, Wet Reflective, Type R, Tape, 4 inch, White, Temp - $Ft</v>
      </c>
      <c r="N3913" s="1" t="str">
        <f>IFERROR(VLOOKUP(ROWS($M$5:N3913),$L$5:$M$7000,2,FALSE),"")</f>
        <v/>
      </c>
      <c r="O3913" s="1" t="str">
        <f>IFERROR(VLOOKUP(ROWS($O$5:O3913),$K$5:$L$7000,2,FALSE),"")</f>
        <v/>
      </c>
    </row>
    <row r="3914" spans="2:15" ht="15" customHeight="1" x14ac:dyDescent="0.25">
      <c r="B3914" s="178" t="s">
        <v>11973</v>
      </c>
      <c r="C3914" s="178" t="s">
        <v>104</v>
      </c>
      <c r="D3914" s="178" t="s">
        <v>3863</v>
      </c>
      <c r="E3914" s="178" t="s">
        <v>6981</v>
      </c>
      <c r="F3914" s="178" t="s">
        <v>17</v>
      </c>
      <c r="G3914" s="1">
        <f>IF(ISNUMBER(Pay_Item_Search_Text),IF(ISNUMBER(IF(FIND(Pay_Item_Search_Text,B3914)=1,1, "FALSE")),MAX(G$4:$G3913)+1,IF(ISNUMBER(Pay_Item_Search_Text),0,IF(ISNUMBER(SEARCH(Pay_Item_Search_Text,H3914)),MAX(G$4:$G3913)+1,0))),IF(ISNUMBER(Pay_Item_Search_Text),0,IF(ISNUMBER(SEARCH(Pay_Item_Search_Text,H3914)),MAX(G$4:$G3913)+1,0)))</f>
        <v>3910</v>
      </c>
      <c r="H3914" s="1" t="str">
        <f>IF(Table_PayItems[[#This Row],[Description]]="_","_ Unique Item - "&amp;Table_PayItems[[#This Row],[Item]]&amp;" - $"&amp;Table_PayItems[[#This Row],[Unit]],Table_PayItems[[#This Row],[Description]]&amp;" - $"&amp;Table_PayItems[[#This Row],[Unit]])</f>
        <v>Pavt Mrkg, Wet Reflective, Type R, Tape, 4 inch, Yellow, Temp - $Ft</v>
      </c>
      <c r="I3914" s="29" t="str">
        <f>IFERROR(VLOOKUP(ROWS($M$5:M3914),Table_PayItems[[Search Key]:[Concentrated Name]],2,FALSE),"")</f>
        <v>Pavt Mrkg, Wet Reflective, Type R, Tape, 4 inch, Yellow, Temp - $Ft</v>
      </c>
      <c r="J3914" s="1"/>
      <c r="K3914" s="1"/>
      <c r="L3914" s="22">
        <f>IF(ISNUMBER(SEARCH(Pay_Item_Search_Text_2,M3914)),MAX($L$4:L3913)+1,0)</f>
        <v>0</v>
      </c>
      <c r="M3914" s="1" t="str">
        <f>IFERROR(VLOOKUP(ROWS($M$5:M3914),Table_PayItems[[Search Key]:[Concentrated Name]],2,FALSE),"")</f>
        <v>Pavt Mrkg, Wet Reflective, Type R, Tape, 4 inch, Yellow, Temp - $Ft</v>
      </c>
      <c r="N3914" s="1" t="str">
        <f>IFERROR(VLOOKUP(ROWS($M$5:N3914),$L$5:$M$7000,2,FALSE),"")</f>
        <v/>
      </c>
      <c r="O3914" s="1" t="str">
        <f>IFERROR(VLOOKUP(ROWS($O$5:O3914),$K$5:$L$7000,2,FALSE),"")</f>
        <v/>
      </c>
    </row>
    <row r="3915" spans="2:15" ht="15" customHeight="1" x14ac:dyDescent="0.25">
      <c r="B3915" s="178" t="s">
        <v>11978</v>
      </c>
      <c r="C3915" s="178" t="s">
        <v>104</v>
      </c>
      <c r="D3915" s="178" t="s">
        <v>3866</v>
      </c>
      <c r="E3915" s="178" t="s">
        <v>3853</v>
      </c>
      <c r="F3915" s="178" t="s">
        <v>17</v>
      </c>
      <c r="G3915" s="1">
        <f>IF(ISNUMBER(Pay_Item_Search_Text),IF(ISNUMBER(IF(FIND(Pay_Item_Search_Text,B3915)=1,1, "FALSE")),MAX(G$4:$G3914)+1,IF(ISNUMBER(Pay_Item_Search_Text),0,IF(ISNUMBER(SEARCH(Pay_Item_Search_Text,H3915)),MAX(G$4:$G3914)+1,0))),IF(ISNUMBER(Pay_Item_Search_Text),0,IF(ISNUMBER(SEARCH(Pay_Item_Search_Text,H3915)),MAX(G$4:$G3914)+1,0)))</f>
        <v>3911</v>
      </c>
      <c r="H3915" s="1" t="str">
        <f>IF(Table_PayItems[[#This Row],[Description]]="_","_ Unique Item - "&amp;Table_PayItems[[#This Row],[Item]]&amp;" - $"&amp;Table_PayItems[[#This Row],[Unit]],Table_PayItems[[#This Row],[Description]]&amp;" - $"&amp;Table_PayItems[[#This Row],[Unit]])</f>
        <v>Pavt Mrkg, Wet Reflective, Type R, Tape, 6 inch, Crosswalk - $Ft</v>
      </c>
      <c r="I3915" s="29" t="str">
        <f>IFERROR(VLOOKUP(ROWS($M$5:M3915),Table_PayItems[[Search Key]:[Concentrated Name]],2,FALSE),"")</f>
        <v>Pavt Mrkg, Wet Reflective, Type R, Tape, 6 inch, Crosswalk - $Ft</v>
      </c>
      <c r="J3915" s="1"/>
      <c r="K3915" s="1"/>
      <c r="L3915" s="22">
        <f>IF(ISNUMBER(SEARCH(Pay_Item_Search_Text_2,M3915)),MAX($L$4:L3914)+1,0)</f>
        <v>0</v>
      </c>
      <c r="M3915" s="1" t="str">
        <f>IFERROR(VLOOKUP(ROWS($M$5:M3915),Table_PayItems[[Search Key]:[Concentrated Name]],2,FALSE),"")</f>
        <v>Pavt Mrkg, Wet Reflective, Type R, Tape, 6 inch, Crosswalk - $Ft</v>
      </c>
      <c r="N3915" s="1" t="str">
        <f>IFERROR(VLOOKUP(ROWS($M$5:N3915),$L$5:$M$7000,2,FALSE),"")</f>
        <v/>
      </c>
      <c r="O3915" s="1" t="str">
        <f>IFERROR(VLOOKUP(ROWS($O$5:O3915),$K$5:$L$7000,2,FALSE),"")</f>
        <v/>
      </c>
    </row>
    <row r="3916" spans="2:15" ht="15" customHeight="1" x14ac:dyDescent="0.25">
      <c r="B3916" s="178" t="s">
        <v>11979</v>
      </c>
      <c r="C3916" s="178" t="s">
        <v>88</v>
      </c>
      <c r="D3916" s="178" t="s">
        <v>3867</v>
      </c>
      <c r="E3916" s="178" t="s">
        <v>3853</v>
      </c>
      <c r="F3916" s="178" t="s">
        <v>17</v>
      </c>
      <c r="G3916" s="1">
        <f>IF(ISNUMBER(Pay_Item_Search_Text),IF(ISNUMBER(IF(FIND(Pay_Item_Search_Text,B3916)=1,1, "FALSE")),MAX(G$4:$G3915)+1,IF(ISNUMBER(Pay_Item_Search_Text),0,IF(ISNUMBER(SEARCH(Pay_Item_Search_Text,H3916)),MAX(G$4:$G3915)+1,0))),IF(ISNUMBER(Pay_Item_Search_Text),0,IF(ISNUMBER(SEARCH(Pay_Item_Search_Text,H3916)),MAX(G$4:$G3915)+1,0)))</f>
        <v>3912</v>
      </c>
      <c r="H3916" s="1" t="str">
        <f>IF(Table_PayItems[[#This Row],[Description]]="_","_ Unique Item - "&amp;Table_PayItems[[#This Row],[Item]]&amp;" - $"&amp;Table_PayItems[[#This Row],[Unit]],Table_PayItems[[#This Row],[Description]]&amp;" - $"&amp;Table_PayItems[[#This Row],[Unit]])</f>
        <v>Pavt Mrkg, Wet Reflective, Type R, Tape, Lt Turn Arrow - $Ea</v>
      </c>
      <c r="I3916" s="29" t="str">
        <f>IFERROR(VLOOKUP(ROWS($M$5:M3916),Table_PayItems[[Search Key]:[Concentrated Name]],2,FALSE),"")</f>
        <v>Pavt Mrkg, Wet Reflective, Type R, Tape, Lt Turn Arrow - $Ea</v>
      </c>
      <c r="J3916" s="1"/>
      <c r="K3916" s="1"/>
      <c r="L3916" s="22">
        <f>IF(ISNUMBER(SEARCH(Pay_Item_Search_Text_2,M3916)),MAX($L$4:L3915)+1,0)</f>
        <v>0</v>
      </c>
      <c r="M3916" s="1" t="str">
        <f>IFERROR(VLOOKUP(ROWS($M$5:M3916),Table_PayItems[[Search Key]:[Concentrated Name]],2,FALSE),"")</f>
        <v>Pavt Mrkg, Wet Reflective, Type R, Tape, Lt Turn Arrow - $Ea</v>
      </c>
      <c r="N3916" s="1" t="str">
        <f>IFERROR(VLOOKUP(ROWS($M$5:N3916),$L$5:$M$7000,2,FALSE),"")</f>
        <v/>
      </c>
      <c r="O3916" s="1" t="str">
        <f>IFERROR(VLOOKUP(ROWS($O$5:O3916),$K$5:$L$7000,2,FALSE),"")</f>
        <v/>
      </c>
    </row>
    <row r="3917" spans="2:15" ht="15" customHeight="1" x14ac:dyDescent="0.25">
      <c r="B3917" s="178" t="s">
        <v>11980</v>
      </c>
      <c r="C3917" s="178" t="s">
        <v>88</v>
      </c>
      <c r="D3917" s="178" t="s">
        <v>3868</v>
      </c>
      <c r="E3917" s="178" t="s">
        <v>3853</v>
      </c>
      <c r="F3917" s="178" t="s">
        <v>17</v>
      </c>
      <c r="G3917" s="1">
        <f>IF(ISNUMBER(Pay_Item_Search_Text),IF(ISNUMBER(IF(FIND(Pay_Item_Search_Text,B3917)=1,1, "FALSE")),MAX(G$4:$G3916)+1,IF(ISNUMBER(Pay_Item_Search_Text),0,IF(ISNUMBER(SEARCH(Pay_Item_Search_Text,H3917)),MAX(G$4:$G3916)+1,0))),IF(ISNUMBER(Pay_Item_Search_Text),0,IF(ISNUMBER(SEARCH(Pay_Item_Search_Text,H3917)),MAX(G$4:$G3916)+1,0)))</f>
        <v>3913</v>
      </c>
      <c r="H3917" s="1" t="str">
        <f>IF(Table_PayItems[[#This Row],[Description]]="_","_ Unique Item - "&amp;Table_PayItems[[#This Row],[Item]]&amp;" - $"&amp;Table_PayItems[[#This Row],[Unit]],Table_PayItems[[#This Row],[Description]]&amp;" - $"&amp;Table_PayItems[[#This Row],[Unit]])</f>
        <v>Pavt Mrkg, Wet Reflective, Type R, Tape, Rt Turn Arrow - $Ea</v>
      </c>
      <c r="I3917" s="29" t="str">
        <f>IFERROR(VLOOKUP(ROWS($M$5:M3917),Table_PayItems[[Search Key]:[Concentrated Name]],2,FALSE),"")</f>
        <v>Pavt Mrkg, Wet Reflective, Type R, Tape, Rt Turn Arrow - $Ea</v>
      </c>
      <c r="J3917" s="1"/>
      <c r="K3917" s="1"/>
      <c r="L3917" s="22">
        <f>IF(ISNUMBER(SEARCH(Pay_Item_Search_Text_2,M3917)),MAX($L$4:L3916)+1,0)</f>
        <v>0</v>
      </c>
      <c r="M3917" s="1" t="str">
        <f>IFERROR(VLOOKUP(ROWS($M$5:M3917),Table_PayItems[[Search Key]:[Concentrated Name]],2,FALSE),"")</f>
        <v>Pavt Mrkg, Wet Reflective, Type R, Tape, Rt Turn Arrow - $Ea</v>
      </c>
      <c r="N3917" s="1" t="str">
        <f>IFERROR(VLOOKUP(ROWS($M$5:N3917),$L$5:$M$7000,2,FALSE),"")</f>
        <v/>
      </c>
      <c r="O3917" s="1" t="str">
        <f>IFERROR(VLOOKUP(ROWS($O$5:O3917),$K$5:$L$7000,2,FALSE),"")</f>
        <v/>
      </c>
    </row>
    <row r="3918" spans="2:15" ht="15" customHeight="1" x14ac:dyDescent="0.25">
      <c r="B3918" s="178" t="s">
        <v>11981</v>
      </c>
      <c r="C3918" s="178" t="s">
        <v>88</v>
      </c>
      <c r="D3918" s="178" t="s">
        <v>3869</v>
      </c>
      <c r="E3918" s="178" t="s">
        <v>3853</v>
      </c>
      <c r="F3918" s="178" t="s">
        <v>17</v>
      </c>
      <c r="G3918" s="1">
        <f>IF(ISNUMBER(Pay_Item_Search_Text),IF(ISNUMBER(IF(FIND(Pay_Item_Search_Text,B3918)=1,1, "FALSE")),MAX(G$4:$G3917)+1,IF(ISNUMBER(Pay_Item_Search_Text),0,IF(ISNUMBER(SEARCH(Pay_Item_Search_Text,H3918)),MAX(G$4:$G3917)+1,0))),IF(ISNUMBER(Pay_Item_Search_Text),0,IF(ISNUMBER(SEARCH(Pay_Item_Search_Text,H3918)),MAX(G$4:$G3917)+1,0)))</f>
        <v>3914</v>
      </c>
      <c r="H3918" s="1" t="str">
        <f>IF(Table_PayItems[[#This Row],[Description]]="_","_ Unique Item - "&amp;Table_PayItems[[#This Row],[Item]]&amp;" - $"&amp;Table_PayItems[[#This Row],[Unit]],Table_PayItems[[#This Row],[Description]]&amp;" - $"&amp;Table_PayItems[[#This Row],[Unit]])</f>
        <v>Pavt Mrkg, Wet Reflective, Type R, Tape, Turn Arrow - $Ea</v>
      </c>
      <c r="I3918" s="29" t="str">
        <f>IFERROR(VLOOKUP(ROWS($M$5:M3918),Table_PayItems[[Search Key]:[Concentrated Name]],2,FALSE),"")</f>
        <v>Pavt Mrkg, Wet Reflective, Type R, Tape, Turn Arrow - $Ea</v>
      </c>
      <c r="J3918" s="1"/>
      <c r="K3918" s="1"/>
      <c r="L3918" s="22">
        <f>IF(ISNUMBER(SEARCH(Pay_Item_Search_Text_2,M3918)),MAX($L$4:L3917)+1,0)</f>
        <v>0</v>
      </c>
      <c r="M3918" s="1" t="str">
        <f>IFERROR(VLOOKUP(ROWS($M$5:M3918),Table_PayItems[[Search Key]:[Concentrated Name]],2,FALSE),"")</f>
        <v>Pavt Mrkg, Wet Reflective, Type R, Tape, Turn Arrow - $Ea</v>
      </c>
      <c r="N3918" s="1" t="str">
        <f>IFERROR(VLOOKUP(ROWS($M$5:N3918),$L$5:$M$7000,2,FALSE),"")</f>
        <v/>
      </c>
      <c r="O3918" s="1" t="str">
        <f>IFERROR(VLOOKUP(ROWS($O$5:O3918),$K$5:$L$7000,2,FALSE),"")</f>
        <v/>
      </c>
    </row>
    <row r="3919" spans="2:15" ht="15" customHeight="1" x14ac:dyDescent="0.25">
      <c r="B3919" s="178" t="s">
        <v>11869</v>
      </c>
      <c r="C3919" s="178" t="s">
        <v>104</v>
      </c>
      <c r="D3919" s="178" t="s">
        <v>3776</v>
      </c>
      <c r="E3919" s="178" t="s">
        <v>11842</v>
      </c>
      <c r="F3919" s="178" t="s">
        <v>17</v>
      </c>
      <c r="G3919" s="1">
        <f>IF(ISNUMBER(Pay_Item_Search_Text),IF(ISNUMBER(IF(FIND(Pay_Item_Search_Text,B3919)=1,1, "FALSE")),MAX(G$4:$G3918)+1,IF(ISNUMBER(Pay_Item_Search_Text),0,IF(ISNUMBER(SEARCH(Pay_Item_Search_Text,H3919)),MAX(G$4:$G3918)+1,0))),IF(ISNUMBER(Pay_Item_Search_Text),0,IF(ISNUMBER(SEARCH(Pay_Item_Search_Text,H3919)),MAX(G$4:$G3918)+1,0)))</f>
        <v>3915</v>
      </c>
      <c r="H3919" s="1" t="str">
        <f>IF(Table_PayItems[[#This Row],[Description]]="_","_ Unique Item - "&amp;Table_PayItems[[#This Row],[Item]]&amp;" - $"&amp;Table_PayItems[[#This Row],[Unit]],Table_PayItems[[#This Row],[Description]]&amp;" - $"&amp;Table_PayItems[[#This Row],[Unit]])</f>
        <v>Pavt Mrkg, Wet Retrflec Modified Urethane, 12 inch, White - $Ft</v>
      </c>
      <c r="I3919" s="29" t="str">
        <f>IFERROR(VLOOKUP(ROWS($M$5:M3919),Table_PayItems[[Search Key]:[Concentrated Name]],2,FALSE),"")</f>
        <v>Pavt Mrkg, Wet Retrflec Modified Urethane, 12 inch, White - $Ft</v>
      </c>
      <c r="J3919" s="1"/>
      <c r="K3919" s="1"/>
      <c r="L3919" s="22">
        <f>IF(ISNUMBER(SEARCH(Pay_Item_Search_Text_2,M3919)),MAX($L$4:L3918)+1,0)</f>
        <v>0</v>
      </c>
      <c r="M3919" s="1" t="str">
        <f>IFERROR(VLOOKUP(ROWS($M$5:M3919),Table_PayItems[[Search Key]:[Concentrated Name]],2,FALSE),"")</f>
        <v>Pavt Mrkg, Wet Retrflec Modified Urethane, 12 inch, White - $Ft</v>
      </c>
      <c r="N3919" s="1" t="str">
        <f>IFERROR(VLOOKUP(ROWS($M$5:N3919),$L$5:$M$7000,2,FALSE),"")</f>
        <v/>
      </c>
      <c r="O3919" s="1" t="str">
        <f>IFERROR(VLOOKUP(ROWS($O$5:O3919),$K$5:$L$7000,2,FALSE),"")</f>
        <v/>
      </c>
    </row>
    <row r="3920" spans="2:15" ht="15" customHeight="1" x14ac:dyDescent="0.25">
      <c r="B3920" s="178" t="s">
        <v>11873</v>
      </c>
      <c r="C3920" s="178" t="s">
        <v>104</v>
      </c>
      <c r="D3920" s="178" t="s">
        <v>3780</v>
      </c>
      <c r="E3920" s="178" t="s">
        <v>11842</v>
      </c>
      <c r="F3920" s="178" t="s">
        <v>17</v>
      </c>
      <c r="G3920" s="1">
        <f>IF(ISNUMBER(Pay_Item_Search_Text),IF(ISNUMBER(IF(FIND(Pay_Item_Search_Text,B3920)=1,1, "FALSE")),MAX(G$4:$G3919)+1,IF(ISNUMBER(Pay_Item_Search_Text),0,IF(ISNUMBER(SEARCH(Pay_Item_Search_Text,H3920)),MAX(G$4:$G3919)+1,0))),IF(ISNUMBER(Pay_Item_Search_Text),0,IF(ISNUMBER(SEARCH(Pay_Item_Search_Text,H3920)),MAX(G$4:$G3919)+1,0)))</f>
        <v>3916</v>
      </c>
      <c r="H3920" s="1" t="str">
        <f>IF(Table_PayItems[[#This Row],[Description]]="_","_ Unique Item - "&amp;Table_PayItems[[#This Row],[Item]]&amp;" - $"&amp;Table_PayItems[[#This Row],[Unit]],Table_PayItems[[#This Row],[Description]]&amp;" - $"&amp;Table_PayItems[[#This Row],[Unit]])</f>
        <v>Pavt Mrkg, Wet Retrflec Modified Urethane, 12 inch, Yellow - $Ft</v>
      </c>
      <c r="I3920" s="29" t="str">
        <f>IFERROR(VLOOKUP(ROWS($M$5:M3920),Table_PayItems[[Search Key]:[Concentrated Name]],2,FALSE),"")</f>
        <v>Pavt Mrkg, Wet Retrflec Modified Urethane, 12 inch, Yellow - $Ft</v>
      </c>
      <c r="J3920" s="1"/>
      <c r="K3920" s="1"/>
      <c r="L3920" s="22">
        <f>IF(ISNUMBER(SEARCH(Pay_Item_Search_Text_2,M3920)),MAX($L$4:L3919)+1,0)</f>
        <v>0</v>
      </c>
      <c r="M3920" s="1" t="str">
        <f>IFERROR(VLOOKUP(ROWS($M$5:M3920),Table_PayItems[[Search Key]:[Concentrated Name]],2,FALSE),"")</f>
        <v>Pavt Mrkg, Wet Retrflec Modified Urethane, 12 inch, Yellow - $Ft</v>
      </c>
      <c r="N3920" s="1" t="str">
        <f>IFERROR(VLOOKUP(ROWS($M$5:N3920),$L$5:$M$7000,2,FALSE),"")</f>
        <v/>
      </c>
      <c r="O3920" s="1" t="str">
        <f>IFERROR(VLOOKUP(ROWS($O$5:O3920),$K$5:$L$7000,2,FALSE),"")</f>
        <v/>
      </c>
    </row>
    <row r="3921" spans="2:15" ht="15" customHeight="1" x14ac:dyDescent="0.25">
      <c r="B3921" s="178" t="s">
        <v>11866</v>
      </c>
      <c r="C3921" s="178" t="s">
        <v>104</v>
      </c>
      <c r="D3921" s="178" t="s">
        <v>3773</v>
      </c>
      <c r="E3921" s="178" t="s">
        <v>11842</v>
      </c>
      <c r="F3921" s="178" t="s">
        <v>17</v>
      </c>
      <c r="G3921" s="1">
        <f>IF(ISNUMBER(Pay_Item_Search_Text),IF(ISNUMBER(IF(FIND(Pay_Item_Search_Text,B3921)=1,1, "FALSE")),MAX(G$4:$G3920)+1,IF(ISNUMBER(Pay_Item_Search_Text),0,IF(ISNUMBER(SEARCH(Pay_Item_Search_Text,H3921)),MAX(G$4:$G3920)+1,0))),IF(ISNUMBER(Pay_Item_Search_Text),0,IF(ISNUMBER(SEARCH(Pay_Item_Search_Text,H3921)),MAX(G$4:$G3920)+1,0)))</f>
        <v>3917</v>
      </c>
      <c r="H3921" s="1" t="str">
        <f>IF(Table_PayItems[[#This Row],[Description]]="_","_ Unique Item - "&amp;Table_PayItems[[#This Row],[Item]]&amp;" - $"&amp;Table_PayItems[[#This Row],[Unit]],Table_PayItems[[#This Row],[Description]]&amp;" - $"&amp;Table_PayItems[[#This Row],[Unit]])</f>
        <v>Pavt Mrkg, Wet Retrflec Modified Urethane, 4 inch, White - $Ft</v>
      </c>
      <c r="I3921" s="29" t="str">
        <f>IFERROR(VLOOKUP(ROWS($M$5:M3921),Table_PayItems[[Search Key]:[Concentrated Name]],2,FALSE),"")</f>
        <v>Pavt Mrkg, Wet Retrflec Modified Urethane, 4 inch, White - $Ft</v>
      </c>
      <c r="J3921" s="1"/>
      <c r="K3921" s="1"/>
      <c r="L3921" s="22">
        <f>IF(ISNUMBER(SEARCH(Pay_Item_Search_Text_2,M3921)),MAX($L$4:L3920)+1,0)</f>
        <v>0</v>
      </c>
      <c r="M3921" s="1" t="str">
        <f>IFERROR(VLOOKUP(ROWS($M$5:M3921),Table_PayItems[[Search Key]:[Concentrated Name]],2,FALSE),"")</f>
        <v>Pavt Mrkg, Wet Retrflec Modified Urethane, 4 inch, White - $Ft</v>
      </c>
      <c r="N3921" s="1" t="str">
        <f>IFERROR(VLOOKUP(ROWS($M$5:N3921),$L$5:$M$7000,2,FALSE),"")</f>
        <v/>
      </c>
      <c r="O3921" s="1" t="str">
        <f>IFERROR(VLOOKUP(ROWS($O$5:O3921),$K$5:$L$7000,2,FALSE),"")</f>
        <v/>
      </c>
    </row>
    <row r="3922" spans="2:15" ht="15" customHeight="1" x14ac:dyDescent="0.25">
      <c r="B3922" s="178" t="s">
        <v>11870</v>
      </c>
      <c r="C3922" s="178" t="s">
        <v>104</v>
      </c>
      <c r="D3922" s="178" t="s">
        <v>3777</v>
      </c>
      <c r="E3922" s="178" t="s">
        <v>11842</v>
      </c>
      <c r="F3922" s="178" t="s">
        <v>17</v>
      </c>
      <c r="G3922" s="1">
        <f>IF(ISNUMBER(Pay_Item_Search_Text),IF(ISNUMBER(IF(FIND(Pay_Item_Search_Text,B3922)=1,1, "FALSE")),MAX(G$4:$G3921)+1,IF(ISNUMBER(Pay_Item_Search_Text),0,IF(ISNUMBER(SEARCH(Pay_Item_Search_Text,H3922)),MAX(G$4:$G3921)+1,0))),IF(ISNUMBER(Pay_Item_Search_Text),0,IF(ISNUMBER(SEARCH(Pay_Item_Search_Text,H3922)),MAX(G$4:$G3921)+1,0)))</f>
        <v>3918</v>
      </c>
      <c r="H3922" s="1" t="str">
        <f>IF(Table_PayItems[[#This Row],[Description]]="_","_ Unique Item - "&amp;Table_PayItems[[#This Row],[Item]]&amp;" - $"&amp;Table_PayItems[[#This Row],[Unit]],Table_PayItems[[#This Row],[Description]]&amp;" - $"&amp;Table_PayItems[[#This Row],[Unit]])</f>
        <v>Pavt Mrkg, Wet Retrflec Modified Urethane, 4 inch, Yellow - $Ft</v>
      </c>
      <c r="I3922" s="29" t="str">
        <f>IFERROR(VLOOKUP(ROWS($M$5:M3922),Table_PayItems[[Search Key]:[Concentrated Name]],2,FALSE),"")</f>
        <v>Pavt Mrkg, Wet Retrflec Modified Urethane, 4 inch, Yellow - $Ft</v>
      </c>
      <c r="J3922" s="1"/>
      <c r="K3922" s="1"/>
      <c r="L3922" s="22">
        <f>IF(ISNUMBER(SEARCH(Pay_Item_Search_Text_2,M3922)),MAX($L$4:L3921)+1,0)</f>
        <v>0</v>
      </c>
      <c r="M3922" s="1" t="str">
        <f>IFERROR(VLOOKUP(ROWS($M$5:M3922),Table_PayItems[[Search Key]:[Concentrated Name]],2,FALSE),"")</f>
        <v>Pavt Mrkg, Wet Retrflec Modified Urethane, 4 inch, Yellow - $Ft</v>
      </c>
      <c r="N3922" s="1" t="str">
        <f>IFERROR(VLOOKUP(ROWS($M$5:N3922),$L$5:$M$7000,2,FALSE),"")</f>
        <v/>
      </c>
      <c r="O3922" s="1" t="str">
        <f>IFERROR(VLOOKUP(ROWS($O$5:O3922),$K$5:$L$7000,2,FALSE),"")</f>
        <v/>
      </c>
    </row>
    <row r="3923" spans="2:15" ht="15" customHeight="1" x14ac:dyDescent="0.25">
      <c r="B3923" s="178" t="s">
        <v>11867</v>
      </c>
      <c r="C3923" s="178" t="s">
        <v>104</v>
      </c>
      <c r="D3923" s="178" t="s">
        <v>3774</v>
      </c>
      <c r="E3923" s="178" t="s">
        <v>11842</v>
      </c>
      <c r="F3923" s="178" t="s">
        <v>17</v>
      </c>
      <c r="G3923" s="1">
        <f>IF(ISNUMBER(Pay_Item_Search_Text),IF(ISNUMBER(IF(FIND(Pay_Item_Search_Text,B3923)=1,1, "FALSE")),MAX(G$4:$G3922)+1,IF(ISNUMBER(Pay_Item_Search_Text),0,IF(ISNUMBER(SEARCH(Pay_Item_Search_Text,H3923)),MAX(G$4:$G3922)+1,0))),IF(ISNUMBER(Pay_Item_Search_Text),0,IF(ISNUMBER(SEARCH(Pay_Item_Search_Text,H3923)),MAX(G$4:$G3922)+1,0)))</f>
        <v>3919</v>
      </c>
      <c r="H3923" s="1" t="str">
        <f>IF(Table_PayItems[[#This Row],[Description]]="_","_ Unique Item - "&amp;Table_PayItems[[#This Row],[Item]]&amp;" - $"&amp;Table_PayItems[[#This Row],[Unit]],Table_PayItems[[#This Row],[Description]]&amp;" - $"&amp;Table_PayItems[[#This Row],[Unit]])</f>
        <v>Pavt Mrkg, Wet Retrflec Modified Urethane, 6 inch, White - $Ft</v>
      </c>
      <c r="I3923" s="29" t="str">
        <f>IFERROR(VLOOKUP(ROWS($M$5:M3923),Table_PayItems[[Search Key]:[Concentrated Name]],2,FALSE),"")</f>
        <v>Pavt Mrkg, Wet Retrflec Modified Urethane, 6 inch, White - $Ft</v>
      </c>
      <c r="J3923" s="1"/>
      <c r="K3923" s="1"/>
      <c r="L3923" s="22">
        <f>IF(ISNUMBER(SEARCH(Pay_Item_Search_Text_2,M3923)),MAX($L$4:L3922)+1,0)</f>
        <v>0</v>
      </c>
      <c r="M3923" s="1" t="str">
        <f>IFERROR(VLOOKUP(ROWS($M$5:M3923),Table_PayItems[[Search Key]:[Concentrated Name]],2,FALSE),"")</f>
        <v>Pavt Mrkg, Wet Retrflec Modified Urethane, 6 inch, White - $Ft</v>
      </c>
      <c r="N3923" s="1" t="str">
        <f>IFERROR(VLOOKUP(ROWS($M$5:N3923),$L$5:$M$7000,2,FALSE),"")</f>
        <v/>
      </c>
      <c r="O3923" s="1" t="str">
        <f>IFERROR(VLOOKUP(ROWS($O$5:O3923),$K$5:$L$7000,2,FALSE),"")</f>
        <v/>
      </c>
    </row>
    <row r="3924" spans="2:15" ht="15" customHeight="1" x14ac:dyDescent="0.25">
      <c r="B3924" s="178" t="s">
        <v>11871</v>
      </c>
      <c r="C3924" s="178" t="s">
        <v>104</v>
      </c>
      <c r="D3924" s="178" t="s">
        <v>3778</v>
      </c>
      <c r="E3924" s="178" t="s">
        <v>11842</v>
      </c>
      <c r="F3924" s="178" t="s">
        <v>17</v>
      </c>
      <c r="G3924" s="1">
        <f>IF(ISNUMBER(Pay_Item_Search_Text),IF(ISNUMBER(IF(FIND(Pay_Item_Search_Text,B3924)=1,1, "FALSE")),MAX(G$4:$G3923)+1,IF(ISNUMBER(Pay_Item_Search_Text),0,IF(ISNUMBER(SEARCH(Pay_Item_Search_Text,H3924)),MAX(G$4:$G3923)+1,0))),IF(ISNUMBER(Pay_Item_Search_Text),0,IF(ISNUMBER(SEARCH(Pay_Item_Search_Text,H3924)),MAX(G$4:$G3923)+1,0)))</f>
        <v>3920</v>
      </c>
      <c r="H3924" s="1" t="str">
        <f>IF(Table_PayItems[[#This Row],[Description]]="_","_ Unique Item - "&amp;Table_PayItems[[#This Row],[Item]]&amp;" - $"&amp;Table_PayItems[[#This Row],[Unit]],Table_PayItems[[#This Row],[Description]]&amp;" - $"&amp;Table_PayItems[[#This Row],[Unit]])</f>
        <v>Pavt Mrkg, Wet Retrflec Modified Urethane, 6 inch, Yellow - $Ft</v>
      </c>
      <c r="I3924" s="29" t="str">
        <f>IFERROR(VLOOKUP(ROWS($M$5:M3924),Table_PayItems[[Search Key]:[Concentrated Name]],2,FALSE),"")</f>
        <v>Pavt Mrkg, Wet Retrflec Modified Urethane, 6 inch, Yellow - $Ft</v>
      </c>
      <c r="J3924" s="1"/>
      <c r="K3924" s="1"/>
      <c r="L3924" s="22">
        <f>IF(ISNUMBER(SEARCH(Pay_Item_Search_Text_2,M3924)),MAX($L$4:L3923)+1,0)</f>
        <v>0</v>
      </c>
      <c r="M3924" s="1" t="str">
        <f>IFERROR(VLOOKUP(ROWS($M$5:M3924),Table_PayItems[[Search Key]:[Concentrated Name]],2,FALSE),"")</f>
        <v>Pavt Mrkg, Wet Retrflec Modified Urethane, 6 inch, Yellow - $Ft</v>
      </c>
      <c r="N3924" s="1" t="str">
        <f>IFERROR(VLOOKUP(ROWS($M$5:N3924),$L$5:$M$7000,2,FALSE),"")</f>
        <v/>
      </c>
      <c r="O3924" s="1" t="str">
        <f>IFERROR(VLOOKUP(ROWS($O$5:O3924),$K$5:$L$7000,2,FALSE),"")</f>
        <v/>
      </c>
    </row>
    <row r="3925" spans="2:15" ht="15" customHeight="1" x14ac:dyDescent="0.25">
      <c r="B3925" s="178" t="s">
        <v>11868</v>
      </c>
      <c r="C3925" s="178" t="s">
        <v>104</v>
      </c>
      <c r="D3925" s="178" t="s">
        <v>3775</v>
      </c>
      <c r="E3925" s="178" t="s">
        <v>11842</v>
      </c>
      <c r="F3925" s="178" t="s">
        <v>17</v>
      </c>
      <c r="G3925" s="1">
        <f>IF(ISNUMBER(Pay_Item_Search_Text),IF(ISNUMBER(IF(FIND(Pay_Item_Search_Text,B3925)=1,1, "FALSE")),MAX(G$4:$G3924)+1,IF(ISNUMBER(Pay_Item_Search_Text),0,IF(ISNUMBER(SEARCH(Pay_Item_Search_Text,H3925)),MAX(G$4:$G3924)+1,0))),IF(ISNUMBER(Pay_Item_Search_Text),0,IF(ISNUMBER(SEARCH(Pay_Item_Search_Text,H3925)),MAX(G$4:$G3924)+1,0)))</f>
        <v>3921</v>
      </c>
      <c r="H3925" s="1" t="str">
        <f>IF(Table_PayItems[[#This Row],[Description]]="_","_ Unique Item - "&amp;Table_PayItems[[#This Row],[Item]]&amp;" - $"&amp;Table_PayItems[[#This Row],[Unit]],Table_PayItems[[#This Row],[Description]]&amp;" - $"&amp;Table_PayItems[[#This Row],[Unit]])</f>
        <v>Pavt Mrkg, Wet Retrflec Modified Urethane, 8 inch, White - $Ft</v>
      </c>
      <c r="I3925" s="29" t="str">
        <f>IFERROR(VLOOKUP(ROWS($M$5:M3925),Table_PayItems[[Search Key]:[Concentrated Name]],2,FALSE),"")</f>
        <v>Pavt Mrkg, Wet Retrflec Modified Urethane, 8 inch, White - $Ft</v>
      </c>
      <c r="J3925" s="1"/>
      <c r="K3925" s="1"/>
      <c r="L3925" s="22">
        <f>IF(ISNUMBER(SEARCH(Pay_Item_Search_Text_2,M3925)),MAX($L$4:L3924)+1,0)</f>
        <v>0</v>
      </c>
      <c r="M3925" s="1" t="str">
        <f>IFERROR(VLOOKUP(ROWS($M$5:M3925),Table_PayItems[[Search Key]:[Concentrated Name]],2,FALSE),"")</f>
        <v>Pavt Mrkg, Wet Retrflec Modified Urethane, 8 inch, White - $Ft</v>
      </c>
      <c r="N3925" s="1" t="str">
        <f>IFERROR(VLOOKUP(ROWS($M$5:N3925),$L$5:$M$7000,2,FALSE),"")</f>
        <v/>
      </c>
      <c r="O3925" s="1" t="str">
        <f>IFERROR(VLOOKUP(ROWS($O$5:O3925),$K$5:$L$7000,2,FALSE),"")</f>
        <v/>
      </c>
    </row>
    <row r="3926" spans="2:15" ht="15" customHeight="1" x14ac:dyDescent="0.25">
      <c r="B3926" s="178" t="s">
        <v>11872</v>
      </c>
      <c r="C3926" s="178" t="s">
        <v>104</v>
      </c>
      <c r="D3926" s="178" t="s">
        <v>3779</v>
      </c>
      <c r="E3926" s="178" t="s">
        <v>11842</v>
      </c>
      <c r="F3926" s="178" t="s">
        <v>17</v>
      </c>
      <c r="G3926" s="1">
        <f>IF(ISNUMBER(Pay_Item_Search_Text),IF(ISNUMBER(IF(FIND(Pay_Item_Search_Text,B3926)=1,1, "FALSE")),MAX(G$4:$G3925)+1,IF(ISNUMBER(Pay_Item_Search_Text),0,IF(ISNUMBER(SEARCH(Pay_Item_Search_Text,H3926)),MAX(G$4:$G3925)+1,0))),IF(ISNUMBER(Pay_Item_Search_Text),0,IF(ISNUMBER(SEARCH(Pay_Item_Search_Text,H3926)),MAX(G$4:$G3925)+1,0)))</f>
        <v>3922</v>
      </c>
      <c r="H3926" s="1" t="str">
        <f>IF(Table_PayItems[[#This Row],[Description]]="_","_ Unique Item - "&amp;Table_PayItems[[#This Row],[Item]]&amp;" - $"&amp;Table_PayItems[[#This Row],[Unit]],Table_PayItems[[#This Row],[Description]]&amp;" - $"&amp;Table_PayItems[[#This Row],[Unit]])</f>
        <v>Pavt Mrkg, Wet Retrflec Modified Urethane, 8 inch, Yellow - $Ft</v>
      </c>
      <c r="I3926" s="29" t="str">
        <f>IFERROR(VLOOKUP(ROWS($M$5:M3926),Table_PayItems[[Search Key]:[Concentrated Name]],2,FALSE),"")</f>
        <v>Pavt Mrkg, Wet Retrflec Modified Urethane, 8 inch, Yellow - $Ft</v>
      </c>
      <c r="J3926" s="1"/>
      <c r="K3926" s="1"/>
      <c r="L3926" s="22">
        <f>IF(ISNUMBER(SEARCH(Pay_Item_Search_Text_2,M3926)),MAX($L$4:L3925)+1,0)</f>
        <v>0</v>
      </c>
      <c r="M3926" s="1" t="str">
        <f>IFERROR(VLOOKUP(ROWS($M$5:M3926),Table_PayItems[[Search Key]:[Concentrated Name]],2,FALSE),"")</f>
        <v>Pavt Mrkg, Wet Retrflec Modified Urethane, 8 inch, Yellow - $Ft</v>
      </c>
      <c r="N3926" s="1" t="str">
        <f>IFERROR(VLOOKUP(ROWS($M$5:N3926),$L$5:$M$7000,2,FALSE),"")</f>
        <v/>
      </c>
      <c r="O3926" s="1" t="str">
        <f>IFERROR(VLOOKUP(ROWS($O$5:O3926),$K$5:$L$7000,2,FALSE),"")</f>
        <v/>
      </c>
    </row>
    <row r="3927" spans="2:15" ht="15" customHeight="1" x14ac:dyDescent="0.25">
      <c r="B3927" s="178" t="s">
        <v>11861</v>
      </c>
      <c r="C3927" s="178" t="s">
        <v>104</v>
      </c>
      <c r="D3927" s="178" t="s">
        <v>3768</v>
      </c>
      <c r="E3927" s="178" t="s">
        <v>11842</v>
      </c>
      <c r="F3927" s="178" t="s">
        <v>17</v>
      </c>
      <c r="G3927" s="1">
        <f>IF(ISNUMBER(Pay_Item_Search_Text),IF(ISNUMBER(IF(FIND(Pay_Item_Search_Text,B3927)=1,1, "FALSE")),MAX(G$4:$G3926)+1,IF(ISNUMBER(Pay_Item_Search_Text),0,IF(ISNUMBER(SEARCH(Pay_Item_Search_Text,H3927)),MAX(G$4:$G3926)+1,0))),IF(ISNUMBER(Pay_Item_Search_Text),0,IF(ISNUMBER(SEARCH(Pay_Item_Search_Text,H3927)),MAX(G$4:$G3926)+1,0)))</f>
        <v>3923</v>
      </c>
      <c r="H3927" s="1" t="str">
        <f>IF(Table_PayItems[[#This Row],[Description]]="_","_ Unique Item - "&amp;Table_PayItems[[#This Row],[Item]]&amp;" - $"&amp;Table_PayItems[[#This Row],[Unit]],Table_PayItems[[#This Row],[Description]]&amp;" - $"&amp;Table_PayItems[[#This Row],[Unit]])</f>
        <v>Pavt Mrkg, Wet Retrflec Polyurea, 12 inch, White - $Ft</v>
      </c>
      <c r="I3927" s="29" t="str">
        <f>IFERROR(VLOOKUP(ROWS($M$5:M3927),Table_PayItems[[Search Key]:[Concentrated Name]],2,FALSE),"")</f>
        <v>Pavt Mrkg, Wet Retrflec Polyurea, 12 inch, White - $Ft</v>
      </c>
      <c r="J3927" s="1"/>
      <c r="K3927" s="1"/>
      <c r="L3927" s="22">
        <f>IF(ISNUMBER(SEARCH(Pay_Item_Search_Text_2,M3927)),MAX($L$4:L3926)+1,0)</f>
        <v>0</v>
      </c>
      <c r="M3927" s="1" t="str">
        <f>IFERROR(VLOOKUP(ROWS($M$5:M3927),Table_PayItems[[Search Key]:[Concentrated Name]],2,FALSE),"")</f>
        <v>Pavt Mrkg, Wet Retrflec Polyurea, 12 inch, White - $Ft</v>
      </c>
      <c r="N3927" s="1" t="str">
        <f>IFERROR(VLOOKUP(ROWS($M$5:N3927),$L$5:$M$7000,2,FALSE),"")</f>
        <v/>
      </c>
      <c r="O3927" s="1" t="str">
        <f>IFERROR(VLOOKUP(ROWS($O$5:O3927),$K$5:$L$7000,2,FALSE),"")</f>
        <v/>
      </c>
    </row>
    <row r="3928" spans="2:15" ht="15" customHeight="1" x14ac:dyDescent="0.25">
      <c r="B3928" s="178" t="s">
        <v>11865</v>
      </c>
      <c r="C3928" s="178" t="s">
        <v>104</v>
      </c>
      <c r="D3928" s="178" t="s">
        <v>3772</v>
      </c>
      <c r="E3928" s="178" t="s">
        <v>11842</v>
      </c>
      <c r="F3928" s="178" t="s">
        <v>17</v>
      </c>
      <c r="G3928" s="1">
        <f>IF(ISNUMBER(Pay_Item_Search_Text),IF(ISNUMBER(IF(FIND(Pay_Item_Search_Text,B3928)=1,1, "FALSE")),MAX(G$4:$G3927)+1,IF(ISNUMBER(Pay_Item_Search_Text),0,IF(ISNUMBER(SEARCH(Pay_Item_Search_Text,H3928)),MAX(G$4:$G3927)+1,0))),IF(ISNUMBER(Pay_Item_Search_Text),0,IF(ISNUMBER(SEARCH(Pay_Item_Search_Text,H3928)),MAX(G$4:$G3927)+1,0)))</f>
        <v>3924</v>
      </c>
      <c r="H3928" s="1" t="str">
        <f>IF(Table_PayItems[[#This Row],[Description]]="_","_ Unique Item - "&amp;Table_PayItems[[#This Row],[Item]]&amp;" - $"&amp;Table_PayItems[[#This Row],[Unit]],Table_PayItems[[#This Row],[Description]]&amp;" - $"&amp;Table_PayItems[[#This Row],[Unit]])</f>
        <v>Pavt Mrkg, Wet Retrflec Polyurea, 12 inch, Yellow - $Ft</v>
      </c>
      <c r="I3928" s="29" t="str">
        <f>IFERROR(VLOOKUP(ROWS($M$5:M3928),Table_PayItems[[Search Key]:[Concentrated Name]],2,FALSE),"")</f>
        <v>Pavt Mrkg, Wet Retrflec Polyurea, 12 inch, Yellow - $Ft</v>
      </c>
      <c r="J3928" s="1"/>
      <c r="K3928" s="1"/>
      <c r="L3928" s="22">
        <f>IF(ISNUMBER(SEARCH(Pay_Item_Search_Text_2,M3928)),MAX($L$4:L3927)+1,0)</f>
        <v>0</v>
      </c>
      <c r="M3928" s="1" t="str">
        <f>IFERROR(VLOOKUP(ROWS($M$5:M3928),Table_PayItems[[Search Key]:[Concentrated Name]],2,FALSE),"")</f>
        <v>Pavt Mrkg, Wet Retrflec Polyurea, 12 inch, Yellow - $Ft</v>
      </c>
      <c r="N3928" s="1" t="str">
        <f>IFERROR(VLOOKUP(ROWS($M$5:N3928),$L$5:$M$7000,2,FALSE),"")</f>
        <v/>
      </c>
      <c r="O3928" s="1" t="str">
        <f>IFERROR(VLOOKUP(ROWS($O$5:O3928),$K$5:$L$7000,2,FALSE),"")</f>
        <v/>
      </c>
    </row>
    <row r="3929" spans="2:15" ht="15" customHeight="1" x14ac:dyDescent="0.25">
      <c r="B3929" s="178" t="s">
        <v>11858</v>
      </c>
      <c r="C3929" s="178" t="s">
        <v>104</v>
      </c>
      <c r="D3929" s="178" t="s">
        <v>3765</v>
      </c>
      <c r="E3929" s="178" t="s">
        <v>11842</v>
      </c>
      <c r="F3929" s="178" t="s">
        <v>17</v>
      </c>
      <c r="G3929" s="1">
        <f>IF(ISNUMBER(Pay_Item_Search_Text),IF(ISNUMBER(IF(FIND(Pay_Item_Search_Text,B3929)=1,1, "FALSE")),MAX(G$4:$G3928)+1,IF(ISNUMBER(Pay_Item_Search_Text),0,IF(ISNUMBER(SEARCH(Pay_Item_Search_Text,H3929)),MAX(G$4:$G3928)+1,0))),IF(ISNUMBER(Pay_Item_Search_Text),0,IF(ISNUMBER(SEARCH(Pay_Item_Search_Text,H3929)),MAX(G$4:$G3928)+1,0)))</f>
        <v>3925</v>
      </c>
      <c r="H3929" s="1" t="str">
        <f>IF(Table_PayItems[[#This Row],[Description]]="_","_ Unique Item - "&amp;Table_PayItems[[#This Row],[Item]]&amp;" - $"&amp;Table_PayItems[[#This Row],[Unit]],Table_PayItems[[#This Row],[Description]]&amp;" - $"&amp;Table_PayItems[[#This Row],[Unit]])</f>
        <v>Pavt Mrkg, Wet Retrflec Polyurea, 4 inch, White - $Ft</v>
      </c>
      <c r="I3929" s="29" t="str">
        <f>IFERROR(VLOOKUP(ROWS($M$5:M3929),Table_PayItems[[Search Key]:[Concentrated Name]],2,FALSE),"")</f>
        <v>Pavt Mrkg, Wet Retrflec Polyurea, 4 inch, White - $Ft</v>
      </c>
      <c r="J3929" s="1"/>
      <c r="K3929" s="1"/>
      <c r="L3929" s="22">
        <f>IF(ISNUMBER(SEARCH(Pay_Item_Search_Text_2,M3929)),MAX($L$4:L3928)+1,0)</f>
        <v>0</v>
      </c>
      <c r="M3929" s="1" t="str">
        <f>IFERROR(VLOOKUP(ROWS($M$5:M3929),Table_PayItems[[Search Key]:[Concentrated Name]],2,FALSE),"")</f>
        <v>Pavt Mrkg, Wet Retrflec Polyurea, 4 inch, White - $Ft</v>
      </c>
      <c r="N3929" s="1" t="str">
        <f>IFERROR(VLOOKUP(ROWS($M$5:N3929),$L$5:$M$7000,2,FALSE),"")</f>
        <v/>
      </c>
      <c r="O3929" s="1" t="str">
        <f>IFERROR(VLOOKUP(ROWS($O$5:O3929),$K$5:$L$7000,2,FALSE),"")</f>
        <v/>
      </c>
    </row>
    <row r="3930" spans="2:15" ht="15" customHeight="1" x14ac:dyDescent="0.25">
      <c r="B3930" s="178" t="s">
        <v>11862</v>
      </c>
      <c r="C3930" s="178" t="s">
        <v>104</v>
      </c>
      <c r="D3930" s="178" t="s">
        <v>3769</v>
      </c>
      <c r="E3930" s="178" t="s">
        <v>11842</v>
      </c>
      <c r="F3930" s="178" t="s">
        <v>17</v>
      </c>
      <c r="G3930" s="1">
        <f>IF(ISNUMBER(Pay_Item_Search_Text),IF(ISNUMBER(IF(FIND(Pay_Item_Search_Text,B3930)=1,1, "FALSE")),MAX(G$4:$G3929)+1,IF(ISNUMBER(Pay_Item_Search_Text),0,IF(ISNUMBER(SEARCH(Pay_Item_Search_Text,H3930)),MAX(G$4:$G3929)+1,0))),IF(ISNUMBER(Pay_Item_Search_Text),0,IF(ISNUMBER(SEARCH(Pay_Item_Search_Text,H3930)),MAX(G$4:$G3929)+1,0)))</f>
        <v>3926</v>
      </c>
      <c r="H3930" s="1" t="str">
        <f>IF(Table_PayItems[[#This Row],[Description]]="_","_ Unique Item - "&amp;Table_PayItems[[#This Row],[Item]]&amp;" - $"&amp;Table_PayItems[[#This Row],[Unit]],Table_PayItems[[#This Row],[Description]]&amp;" - $"&amp;Table_PayItems[[#This Row],[Unit]])</f>
        <v>Pavt Mrkg, Wet Retrflec Polyurea, 4 inch, Yellow - $Ft</v>
      </c>
      <c r="I3930" s="29" t="str">
        <f>IFERROR(VLOOKUP(ROWS($M$5:M3930),Table_PayItems[[Search Key]:[Concentrated Name]],2,FALSE),"")</f>
        <v>Pavt Mrkg, Wet Retrflec Polyurea, 4 inch, Yellow - $Ft</v>
      </c>
      <c r="J3930" s="1"/>
      <c r="K3930" s="1"/>
      <c r="L3930" s="22">
        <f>IF(ISNUMBER(SEARCH(Pay_Item_Search_Text_2,M3930)),MAX($L$4:L3929)+1,0)</f>
        <v>0</v>
      </c>
      <c r="M3930" s="1" t="str">
        <f>IFERROR(VLOOKUP(ROWS($M$5:M3930),Table_PayItems[[Search Key]:[Concentrated Name]],2,FALSE),"")</f>
        <v>Pavt Mrkg, Wet Retrflec Polyurea, 4 inch, Yellow - $Ft</v>
      </c>
      <c r="N3930" s="1" t="str">
        <f>IFERROR(VLOOKUP(ROWS($M$5:N3930),$L$5:$M$7000,2,FALSE),"")</f>
        <v/>
      </c>
      <c r="O3930" s="1" t="str">
        <f>IFERROR(VLOOKUP(ROWS($O$5:O3930),$K$5:$L$7000,2,FALSE),"")</f>
        <v/>
      </c>
    </row>
    <row r="3931" spans="2:15" ht="15" customHeight="1" x14ac:dyDescent="0.25">
      <c r="B3931" s="178" t="s">
        <v>11859</v>
      </c>
      <c r="C3931" s="178" t="s">
        <v>104</v>
      </c>
      <c r="D3931" s="178" t="s">
        <v>3766</v>
      </c>
      <c r="E3931" s="178" t="s">
        <v>11842</v>
      </c>
      <c r="F3931" s="178" t="s">
        <v>17</v>
      </c>
      <c r="G3931" s="1">
        <f>IF(ISNUMBER(Pay_Item_Search_Text),IF(ISNUMBER(IF(FIND(Pay_Item_Search_Text,B3931)=1,1, "FALSE")),MAX(G$4:$G3930)+1,IF(ISNUMBER(Pay_Item_Search_Text),0,IF(ISNUMBER(SEARCH(Pay_Item_Search_Text,H3931)),MAX(G$4:$G3930)+1,0))),IF(ISNUMBER(Pay_Item_Search_Text),0,IF(ISNUMBER(SEARCH(Pay_Item_Search_Text,H3931)),MAX(G$4:$G3930)+1,0)))</f>
        <v>3927</v>
      </c>
      <c r="H3931" s="1" t="str">
        <f>IF(Table_PayItems[[#This Row],[Description]]="_","_ Unique Item - "&amp;Table_PayItems[[#This Row],[Item]]&amp;" - $"&amp;Table_PayItems[[#This Row],[Unit]],Table_PayItems[[#This Row],[Description]]&amp;" - $"&amp;Table_PayItems[[#This Row],[Unit]])</f>
        <v>Pavt Mrkg, Wet Retrflec Polyurea, 6 inch, White - $Ft</v>
      </c>
      <c r="I3931" s="29" t="str">
        <f>IFERROR(VLOOKUP(ROWS($M$5:M3931),Table_PayItems[[Search Key]:[Concentrated Name]],2,FALSE),"")</f>
        <v>Pavt Mrkg, Wet Retrflec Polyurea, 6 inch, White - $Ft</v>
      </c>
      <c r="J3931" s="1"/>
      <c r="K3931" s="1"/>
      <c r="L3931" s="22">
        <f>IF(ISNUMBER(SEARCH(Pay_Item_Search_Text_2,M3931)),MAX($L$4:L3930)+1,0)</f>
        <v>0</v>
      </c>
      <c r="M3931" s="1" t="str">
        <f>IFERROR(VLOOKUP(ROWS($M$5:M3931),Table_PayItems[[Search Key]:[Concentrated Name]],2,FALSE),"")</f>
        <v>Pavt Mrkg, Wet Retrflec Polyurea, 6 inch, White - $Ft</v>
      </c>
      <c r="N3931" s="1" t="str">
        <f>IFERROR(VLOOKUP(ROWS($M$5:N3931),$L$5:$M$7000,2,FALSE),"")</f>
        <v/>
      </c>
      <c r="O3931" s="1" t="str">
        <f>IFERROR(VLOOKUP(ROWS($O$5:O3931),$K$5:$L$7000,2,FALSE),"")</f>
        <v/>
      </c>
    </row>
    <row r="3932" spans="2:15" ht="15" customHeight="1" x14ac:dyDescent="0.25">
      <c r="B3932" s="178" t="s">
        <v>11863</v>
      </c>
      <c r="C3932" s="178" t="s">
        <v>104</v>
      </c>
      <c r="D3932" s="178" t="s">
        <v>3770</v>
      </c>
      <c r="E3932" s="178" t="s">
        <v>11842</v>
      </c>
      <c r="F3932" s="178" t="s">
        <v>17</v>
      </c>
      <c r="G3932" s="1">
        <f>IF(ISNUMBER(Pay_Item_Search_Text),IF(ISNUMBER(IF(FIND(Pay_Item_Search_Text,B3932)=1,1, "FALSE")),MAX(G$4:$G3931)+1,IF(ISNUMBER(Pay_Item_Search_Text),0,IF(ISNUMBER(SEARCH(Pay_Item_Search_Text,H3932)),MAX(G$4:$G3931)+1,0))),IF(ISNUMBER(Pay_Item_Search_Text),0,IF(ISNUMBER(SEARCH(Pay_Item_Search_Text,H3932)),MAX(G$4:$G3931)+1,0)))</f>
        <v>3928</v>
      </c>
      <c r="H3932" s="1" t="str">
        <f>IF(Table_PayItems[[#This Row],[Description]]="_","_ Unique Item - "&amp;Table_PayItems[[#This Row],[Item]]&amp;" - $"&amp;Table_PayItems[[#This Row],[Unit]],Table_PayItems[[#This Row],[Description]]&amp;" - $"&amp;Table_PayItems[[#This Row],[Unit]])</f>
        <v>Pavt Mrkg, Wet Retrflec Polyurea, 6 inch, Yellow - $Ft</v>
      </c>
      <c r="I3932" s="29" t="str">
        <f>IFERROR(VLOOKUP(ROWS($M$5:M3932),Table_PayItems[[Search Key]:[Concentrated Name]],2,FALSE),"")</f>
        <v>Pavt Mrkg, Wet Retrflec Polyurea, 6 inch, Yellow - $Ft</v>
      </c>
      <c r="J3932" s="1"/>
      <c r="K3932" s="1"/>
      <c r="L3932" s="22">
        <f>IF(ISNUMBER(SEARCH(Pay_Item_Search_Text_2,M3932)),MAX($L$4:L3931)+1,0)</f>
        <v>0</v>
      </c>
      <c r="M3932" s="1" t="str">
        <f>IFERROR(VLOOKUP(ROWS($M$5:M3932),Table_PayItems[[Search Key]:[Concentrated Name]],2,FALSE),"")</f>
        <v>Pavt Mrkg, Wet Retrflec Polyurea, 6 inch, Yellow - $Ft</v>
      </c>
      <c r="N3932" s="1" t="str">
        <f>IFERROR(VLOOKUP(ROWS($M$5:N3932),$L$5:$M$7000,2,FALSE),"")</f>
        <v/>
      </c>
      <c r="O3932" s="1" t="str">
        <f>IFERROR(VLOOKUP(ROWS($O$5:O3932),$K$5:$L$7000,2,FALSE),"")</f>
        <v/>
      </c>
    </row>
    <row r="3933" spans="2:15" ht="15" customHeight="1" x14ac:dyDescent="0.25">
      <c r="B3933" s="178" t="s">
        <v>11860</v>
      </c>
      <c r="C3933" s="178" t="s">
        <v>104</v>
      </c>
      <c r="D3933" s="178" t="s">
        <v>3767</v>
      </c>
      <c r="E3933" s="178" t="s">
        <v>11842</v>
      </c>
      <c r="F3933" s="178" t="s">
        <v>17</v>
      </c>
      <c r="G3933" s="1">
        <f>IF(ISNUMBER(Pay_Item_Search_Text),IF(ISNUMBER(IF(FIND(Pay_Item_Search_Text,B3933)=1,1, "FALSE")),MAX(G$4:$G3932)+1,IF(ISNUMBER(Pay_Item_Search_Text),0,IF(ISNUMBER(SEARCH(Pay_Item_Search_Text,H3933)),MAX(G$4:$G3932)+1,0))),IF(ISNUMBER(Pay_Item_Search_Text),0,IF(ISNUMBER(SEARCH(Pay_Item_Search_Text,H3933)),MAX(G$4:$G3932)+1,0)))</f>
        <v>3929</v>
      </c>
      <c r="H3933" s="1" t="str">
        <f>IF(Table_PayItems[[#This Row],[Description]]="_","_ Unique Item - "&amp;Table_PayItems[[#This Row],[Item]]&amp;" - $"&amp;Table_PayItems[[#This Row],[Unit]],Table_PayItems[[#This Row],[Description]]&amp;" - $"&amp;Table_PayItems[[#This Row],[Unit]])</f>
        <v>Pavt Mrkg, Wet Retrflec Polyurea, 8 inch, White - $Ft</v>
      </c>
      <c r="I3933" s="29" t="str">
        <f>IFERROR(VLOOKUP(ROWS($M$5:M3933),Table_PayItems[[Search Key]:[Concentrated Name]],2,FALSE),"")</f>
        <v>Pavt Mrkg, Wet Retrflec Polyurea, 8 inch, White - $Ft</v>
      </c>
      <c r="J3933" s="1"/>
      <c r="K3933" s="1"/>
      <c r="L3933" s="22">
        <f>IF(ISNUMBER(SEARCH(Pay_Item_Search_Text_2,M3933)),MAX($L$4:L3932)+1,0)</f>
        <v>0</v>
      </c>
      <c r="M3933" s="1" t="str">
        <f>IFERROR(VLOOKUP(ROWS($M$5:M3933),Table_PayItems[[Search Key]:[Concentrated Name]],2,FALSE),"")</f>
        <v>Pavt Mrkg, Wet Retrflec Polyurea, 8 inch, White - $Ft</v>
      </c>
      <c r="N3933" s="1" t="str">
        <f>IFERROR(VLOOKUP(ROWS($M$5:N3933),$L$5:$M$7000,2,FALSE),"")</f>
        <v/>
      </c>
      <c r="O3933" s="1" t="str">
        <f>IFERROR(VLOOKUP(ROWS($O$5:O3933),$K$5:$L$7000,2,FALSE),"")</f>
        <v/>
      </c>
    </row>
    <row r="3934" spans="2:15" ht="15" customHeight="1" x14ac:dyDescent="0.25">
      <c r="B3934" s="178" t="s">
        <v>11864</v>
      </c>
      <c r="C3934" s="178" t="s">
        <v>104</v>
      </c>
      <c r="D3934" s="178" t="s">
        <v>3771</v>
      </c>
      <c r="E3934" s="178" t="s">
        <v>11842</v>
      </c>
      <c r="F3934" s="178" t="s">
        <v>17</v>
      </c>
      <c r="G3934" s="1">
        <f>IF(ISNUMBER(Pay_Item_Search_Text),IF(ISNUMBER(IF(FIND(Pay_Item_Search_Text,B3934)=1,1, "FALSE")),MAX(G$4:$G3933)+1,IF(ISNUMBER(Pay_Item_Search_Text),0,IF(ISNUMBER(SEARCH(Pay_Item_Search_Text,H3934)),MAX(G$4:$G3933)+1,0))),IF(ISNUMBER(Pay_Item_Search_Text),0,IF(ISNUMBER(SEARCH(Pay_Item_Search_Text,H3934)),MAX(G$4:$G3933)+1,0)))</f>
        <v>3930</v>
      </c>
      <c r="H3934" s="1" t="str">
        <f>IF(Table_PayItems[[#This Row],[Description]]="_","_ Unique Item - "&amp;Table_PayItems[[#This Row],[Item]]&amp;" - $"&amp;Table_PayItems[[#This Row],[Unit]],Table_PayItems[[#This Row],[Description]]&amp;" - $"&amp;Table_PayItems[[#This Row],[Unit]])</f>
        <v>Pavt Mrkg, Wet Retrflec Polyurea, 8 inch, Yellow - $Ft</v>
      </c>
      <c r="I3934" s="29" t="str">
        <f>IFERROR(VLOOKUP(ROWS($M$5:M3934),Table_PayItems[[Search Key]:[Concentrated Name]],2,FALSE),"")</f>
        <v>Pavt Mrkg, Wet Retrflec Polyurea, 8 inch, Yellow - $Ft</v>
      </c>
      <c r="J3934" s="1"/>
      <c r="K3934" s="1"/>
      <c r="L3934" s="22">
        <f>IF(ISNUMBER(SEARCH(Pay_Item_Search_Text_2,M3934)),MAX($L$4:L3933)+1,0)</f>
        <v>0</v>
      </c>
      <c r="M3934" s="1" t="str">
        <f>IFERROR(VLOOKUP(ROWS($M$5:M3934),Table_PayItems[[Search Key]:[Concentrated Name]],2,FALSE),"")</f>
        <v>Pavt Mrkg, Wet Retrflec Polyurea, 8 inch, Yellow - $Ft</v>
      </c>
      <c r="N3934" s="1" t="str">
        <f>IFERROR(VLOOKUP(ROWS($M$5:N3934),$L$5:$M$7000,2,FALSE),"")</f>
        <v/>
      </c>
      <c r="O3934" s="1" t="str">
        <f>IFERROR(VLOOKUP(ROWS($O$5:O3934),$K$5:$L$7000,2,FALSE),"")</f>
        <v/>
      </c>
    </row>
    <row r="3935" spans="2:15" ht="15" customHeight="1" x14ac:dyDescent="0.25">
      <c r="B3935" s="178" t="s">
        <v>11853</v>
      </c>
      <c r="C3935" s="178" t="s">
        <v>104</v>
      </c>
      <c r="D3935" s="178" t="s">
        <v>3760</v>
      </c>
      <c r="E3935" s="178" t="s">
        <v>11842</v>
      </c>
      <c r="F3935" s="178" t="s">
        <v>17</v>
      </c>
      <c r="G3935" s="1">
        <f>IF(ISNUMBER(Pay_Item_Search_Text),IF(ISNUMBER(IF(FIND(Pay_Item_Search_Text,B3935)=1,1, "FALSE")),MAX(G$4:$G3934)+1,IF(ISNUMBER(Pay_Item_Search_Text),0,IF(ISNUMBER(SEARCH(Pay_Item_Search_Text,H3935)),MAX(G$4:$G3934)+1,0))),IF(ISNUMBER(Pay_Item_Search_Text),0,IF(ISNUMBER(SEARCH(Pay_Item_Search_Text,H3935)),MAX(G$4:$G3934)+1,0)))</f>
        <v>3931</v>
      </c>
      <c r="H3935" s="1" t="str">
        <f>IF(Table_PayItems[[#This Row],[Description]]="_","_ Unique Item - "&amp;Table_PayItems[[#This Row],[Item]]&amp;" - $"&amp;Table_PayItems[[#This Row],[Unit]],Table_PayItems[[#This Row],[Description]]&amp;" - $"&amp;Table_PayItems[[#This Row],[Unit]])</f>
        <v>Pavt Mrkg, Wet Retrflec Sprayable Thermopl, 12 inch, White - $Ft</v>
      </c>
      <c r="I3935" s="29" t="str">
        <f>IFERROR(VLOOKUP(ROWS($M$5:M3935),Table_PayItems[[Search Key]:[Concentrated Name]],2,FALSE),"")</f>
        <v>Pavt Mrkg, Wet Retrflec Sprayable Thermopl, 12 inch, White - $Ft</v>
      </c>
      <c r="J3935" s="1"/>
      <c r="K3935" s="1"/>
      <c r="L3935" s="22">
        <f>IF(ISNUMBER(SEARCH(Pay_Item_Search_Text_2,M3935)),MAX($L$4:L3934)+1,0)</f>
        <v>0</v>
      </c>
      <c r="M3935" s="1" t="str">
        <f>IFERROR(VLOOKUP(ROWS($M$5:M3935),Table_PayItems[[Search Key]:[Concentrated Name]],2,FALSE),"")</f>
        <v>Pavt Mrkg, Wet Retrflec Sprayable Thermopl, 12 inch, White - $Ft</v>
      </c>
      <c r="N3935" s="1" t="str">
        <f>IFERROR(VLOOKUP(ROWS($M$5:N3935),$L$5:$M$7000,2,FALSE),"")</f>
        <v/>
      </c>
      <c r="O3935" s="1" t="str">
        <f>IFERROR(VLOOKUP(ROWS($O$5:O3935),$K$5:$L$7000,2,FALSE),"")</f>
        <v/>
      </c>
    </row>
    <row r="3936" spans="2:15" ht="15" customHeight="1" x14ac:dyDescent="0.25">
      <c r="B3936" s="178" t="s">
        <v>11857</v>
      </c>
      <c r="C3936" s="178" t="s">
        <v>104</v>
      </c>
      <c r="D3936" s="178" t="s">
        <v>3764</v>
      </c>
      <c r="E3936" s="178" t="s">
        <v>11842</v>
      </c>
      <c r="F3936" s="178" t="s">
        <v>17</v>
      </c>
      <c r="G3936" s="1">
        <f>IF(ISNUMBER(Pay_Item_Search_Text),IF(ISNUMBER(IF(FIND(Pay_Item_Search_Text,B3936)=1,1, "FALSE")),MAX(G$4:$G3935)+1,IF(ISNUMBER(Pay_Item_Search_Text),0,IF(ISNUMBER(SEARCH(Pay_Item_Search_Text,H3936)),MAX(G$4:$G3935)+1,0))),IF(ISNUMBER(Pay_Item_Search_Text),0,IF(ISNUMBER(SEARCH(Pay_Item_Search_Text,H3936)),MAX(G$4:$G3935)+1,0)))</f>
        <v>3932</v>
      </c>
      <c r="H3936" s="1" t="str">
        <f>IF(Table_PayItems[[#This Row],[Description]]="_","_ Unique Item - "&amp;Table_PayItems[[#This Row],[Item]]&amp;" - $"&amp;Table_PayItems[[#This Row],[Unit]],Table_PayItems[[#This Row],[Description]]&amp;" - $"&amp;Table_PayItems[[#This Row],[Unit]])</f>
        <v>Pavt Mrkg, Wet Retrflec Sprayable Thermopl, 12 inch, Yellow - $Ft</v>
      </c>
      <c r="I3936" s="29" t="str">
        <f>IFERROR(VLOOKUP(ROWS($M$5:M3936),Table_PayItems[[Search Key]:[Concentrated Name]],2,FALSE),"")</f>
        <v>Pavt Mrkg, Wet Retrflec Sprayable Thermopl, 12 inch, Yellow - $Ft</v>
      </c>
      <c r="J3936" s="1"/>
      <c r="K3936" s="1"/>
      <c r="L3936" s="22">
        <f>IF(ISNUMBER(SEARCH(Pay_Item_Search_Text_2,M3936)),MAX($L$4:L3935)+1,0)</f>
        <v>0</v>
      </c>
      <c r="M3936" s="1" t="str">
        <f>IFERROR(VLOOKUP(ROWS($M$5:M3936),Table_PayItems[[Search Key]:[Concentrated Name]],2,FALSE),"")</f>
        <v>Pavt Mrkg, Wet Retrflec Sprayable Thermopl, 12 inch, Yellow - $Ft</v>
      </c>
      <c r="N3936" s="1" t="str">
        <f>IFERROR(VLOOKUP(ROWS($M$5:N3936),$L$5:$M$7000,2,FALSE),"")</f>
        <v/>
      </c>
      <c r="O3936" s="1" t="str">
        <f>IFERROR(VLOOKUP(ROWS($O$5:O3936),$K$5:$L$7000,2,FALSE),"")</f>
        <v/>
      </c>
    </row>
    <row r="3937" spans="2:15" ht="15" customHeight="1" x14ac:dyDescent="0.25">
      <c r="B3937" s="178" t="s">
        <v>11850</v>
      </c>
      <c r="C3937" s="178" t="s">
        <v>104</v>
      </c>
      <c r="D3937" s="178" t="s">
        <v>3757</v>
      </c>
      <c r="E3937" s="178" t="s">
        <v>11842</v>
      </c>
      <c r="F3937" s="178" t="s">
        <v>17</v>
      </c>
      <c r="G3937" s="1">
        <f>IF(ISNUMBER(Pay_Item_Search_Text),IF(ISNUMBER(IF(FIND(Pay_Item_Search_Text,B3937)=1,1, "FALSE")),MAX(G$4:$G3936)+1,IF(ISNUMBER(Pay_Item_Search_Text),0,IF(ISNUMBER(SEARCH(Pay_Item_Search_Text,H3937)),MAX(G$4:$G3936)+1,0))),IF(ISNUMBER(Pay_Item_Search_Text),0,IF(ISNUMBER(SEARCH(Pay_Item_Search_Text,H3937)),MAX(G$4:$G3936)+1,0)))</f>
        <v>3933</v>
      </c>
      <c r="H3937" s="1" t="str">
        <f>IF(Table_PayItems[[#This Row],[Description]]="_","_ Unique Item - "&amp;Table_PayItems[[#This Row],[Item]]&amp;" - $"&amp;Table_PayItems[[#This Row],[Unit]],Table_PayItems[[#This Row],[Description]]&amp;" - $"&amp;Table_PayItems[[#This Row],[Unit]])</f>
        <v>Pavt Mrkg, Wet Retrflec Sprayable Thermopl, 4 inch, White - $Ft</v>
      </c>
      <c r="I3937" s="29" t="str">
        <f>IFERROR(VLOOKUP(ROWS($M$5:M3937),Table_PayItems[[Search Key]:[Concentrated Name]],2,FALSE),"")</f>
        <v>Pavt Mrkg, Wet Retrflec Sprayable Thermopl, 4 inch, White - $Ft</v>
      </c>
      <c r="J3937" s="1"/>
      <c r="K3937" s="1"/>
      <c r="L3937" s="22">
        <f>IF(ISNUMBER(SEARCH(Pay_Item_Search_Text_2,M3937)),MAX($L$4:L3936)+1,0)</f>
        <v>0</v>
      </c>
      <c r="M3937" s="1" t="str">
        <f>IFERROR(VLOOKUP(ROWS($M$5:M3937),Table_PayItems[[Search Key]:[Concentrated Name]],2,FALSE),"")</f>
        <v>Pavt Mrkg, Wet Retrflec Sprayable Thermopl, 4 inch, White - $Ft</v>
      </c>
      <c r="N3937" s="1" t="str">
        <f>IFERROR(VLOOKUP(ROWS($M$5:N3937),$L$5:$M$7000,2,FALSE),"")</f>
        <v/>
      </c>
      <c r="O3937" s="1" t="str">
        <f>IFERROR(VLOOKUP(ROWS($O$5:O3937),$K$5:$L$7000,2,FALSE),"")</f>
        <v/>
      </c>
    </row>
    <row r="3938" spans="2:15" ht="15" customHeight="1" x14ac:dyDescent="0.25">
      <c r="B3938" s="178" t="s">
        <v>11854</v>
      </c>
      <c r="C3938" s="178" t="s">
        <v>104</v>
      </c>
      <c r="D3938" s="178" t="s">
        <v>3761</v>
      </c>
      <c r="E3938" s="178" t="s">
        <v>11842</v>
      </c>
      <c r="F3938" s="178" t="s">
        <v>17</v>
      </c>
      <c r="G3938" s="1">
        <f>IF(ISNUMBER(Pay_Item_Search_Text),IF(ISNUMBER(IF(FIND(Pay_Item_Search_Text,B3938)=1,1, "FALSE")),MAX(G$4:$G3937)+1,IF(ISNUMBER(Pay_Item_Search_Text),0,IF(ISNUMBER(SEARCH(Pay_Item_Search_Text,H3938)),MAX(G$4:$G3937)+1,0))),IF(ISNUMBER(Pay_Item_Search_Text),0,IF(ISNUMBER(SEARCH(Pay_Item_Search_Text,H3938)),MAX(G$4:$G3937)+1,0)))</f>
        <v>3934</v>
      </c>
      <c r="H3938" s="1" t="str">
        <f>IF(Table_PayItems[[#This Row],[Description]]="_","_ Unique Item - "&amp;Table_PayItems[[#This Row],[Item]]&amp;" - $"&amp;Table_PayItems[[#This Row],[Unit]],Table_PayItems[[#This Row],[Description]]&amp;" - $"&amp;Table_PayItems[[#This Row],[Unit]])</f>
        <v>Pavt Mrkg, Wet Retrflec Sprayable Thermopl, 4 inch, Yellow - $Ft</v>
      </c>
      <c r="I3938" s="29" t="str">
        <f>IFERROR(VLOOKUP(ROWS($M$5:M3938),Table_PayItems[[Search Key]:[Concentrated Name]],2,FALSE),"")</f>
        <v>Pavt Mrkg, Wet Retrflec Sprayable Thermopl, 4 inch, Yellow - $Ft</v>
      </c>
      <c r="J3938" s="1"/>
      <c r="K3938" s="1"/>
      <c r="L3938" s="22">
        <f>IF(ISNUMBER(SEARCH(Pay_Item_Search_Text_2,M3938)),MAX($L$4:L3937)+1,0)</f>
        <v>0</v>
      </c>
      <c r="M3938" s="1" t="str">
        <f>IFERROR(VLOOKUP(ROWS($M$5:M3938),Table_PayItems[[Search Key]:[Concentrated Name]],2,FALSE),"")</f>
        <v>Pavt Mrkg, Wet Retrflec Sprayable Thermopl, 4 inch, Yellow - $Ft</v>
      </c>
      <c r="N3938" s="1" t="str">
        <f>IFERROR(VLOOKUP(ROWS($M$5:N3938),$L$5:$M$7000,2,FALSE),"")</f>
        <v/>
      </c>
      <c r="O3938" s="1" t="str">
        <f>IFERROR(VLOOKUP(ROWS($O$5:O3938),$K$5:$L$7000,2,FALSE),"")</f>
        <v/>
      </c>
    </row>
    <row r="3939" spans="2:15" ht="15" customHeight="1" x14ac:dyDescent="0.25">
      <c r="B3939" s="178" t="s">
        <v>11851</v>
      </c>
      <c r="C3939" s="178" t="s">
        <v>104</v>
      </c>
      <c r="D3939" s="178" t="s">
        <v>3758</v>
      </c>
      <c r="E3939" s="178" t="s">
        <v>11842</v>
      </c>
      <c r="F3939" s="178" t="s">
        <v>17</v>
      </c>
      <c r="G3939" s="1">
        <f>IF(ISNUMBER(Pay_Item_Search_Text),IF(ISNUMBER(IF(FIND(Pay_Item_Search_Text,B3939)=1,1, "FALSE")),MAX(G$4:$G3938)+1,IF(ISNUMBER(Pay_Item_Search_Text),0,IF(ISNUMBER(SEARCH(Pay_Item_Search_Text,H3939)),MAX(G$4:$G3938)+1,0))),IF(ISNUMBER(Pay_Item_Search_Text),0,IF(ISNUMBER(SEARCH(Pay_Item_Search_Text,H3939)),MAX(G$4:$G3938)+1,0)))</f>
        <v>3935</v>
      </c>
      <c r="H3939" s="1" t="str">
        <f>IF(Table_PayItems[[#This Row],[Description]]="_","_ Unique Item - "&amp;Table_PayItems[[#This Row],[Item]]&amp;" - $"&amp;Table_PayItems[[#This Row],[Unit]],Table_PayItems[[#This Row],[Description]]&amp;" - $"&amp;Table_PayItems[[#This Row],[Unit]])</f>
        <v>Pavt Mrkg, Wet Retrflec Sprayable Thermopl, 6 inch, White - $Ft</v>
      </c>
      <c r="I3939" s="29" t="str">
        <f>IFERROR(VLOOKUP(ROWS($M$5:M3939),Table_PayItems[[Search Key]:[Concentrated Name]],2,FALSE),"")</f>
        <v>Pavt Mrkg, Wet Retrflec Sprayable Thermopl, 6 inch, White - $Ft</v>
      </c>
      <c r="J3939" s="1"/>
      <c r="K3939" s="1"/>
      <c r="L3939" s="22">
        <f>IF(ISNUMBER(SEARCH(Pay_Item_Search_Text_2,M3939)),MAX($L$4:L3938)+1,0)</f>
        <v>0</v>
      </c>
      <c r="M3939" s="1" t="str">
        <f>IFERROR(VLOOKUP(ROWS($M$5:M3939),Table_PayItems[[Search Key]:[Concentrated Name]],2,FALSE),"")</f>
        <v>Pavt Mrkg, Wet Retrflec Sprayable Thermopl, 6 inch, White - $Ft</v>
      </c>
      <c r="N3939" s="1" t="str">
        <f>IFERROR(VLOOKUP(ROWS($M$5:N3939),$L$5:$M$7000,2,FALSE),"")</f>
        <v/>
      </c>
      <c r="O3939" s="1" t="str">
        <f>IFERROR(VLOOKUP(ROWS($O$5:O3939),$K$5:$L$7000,2,FALSE),"")</f>
        <v/>
      </c>
    </row>
    <row r="3940" spans="2:15" ht="15" customHeight="1" x14ac:dyDescent="0.25">
      <c r="B3940" s="178" t="s">
        <v>11855</v>
      </c>
      <c r="C3940" s="178" t="s">
        <v>104</v>
      </c>
      <c r="D3940" s="178" t="s">
        <v>3762</v>
      </c>
      <c r="E3940" s="178" t="s">
        <v>11842</v>
      </c>
      <c r="F3940" s="178" t="s">
        <v>17</v>
      </c>
      <c r="G3940" s="1">
        <f>IF(ISNUMBER(Pay_Item_Search_Text),IF(ISNUMBER(IF(FIND(Pay_Item_Search_Text,B3940)=1,1, "FALSE")),MAX(G$4:$G3939)+1,IF(ISNUMBER(Pay_Item_Search_Text),0,IF(ISNUMBER(SEARCH(Pay_Item_Search_Text,H3940)),MAX(G$4:$G3939)+1,0))),IF(ISNUMBER(Pay_Item_Search_Text),0,IF(ISNUMBER(SEARCH(Pay_Item_Search_Text,H3940)),MAX(G$4:$G3939)+1,0)))</f>
        <v>3936</v>
      </c>
      <c r="H3940" s="1" t="str">
        <f>IF(Table_PayItems[[#This Row],[Description]]="_","_ Unique Item - "&amp;Table_PayItems[[#This Row],[Item]]&amp;" - $"&amp;Table_PayItems[[#This Row],[Unit]],Table_PayItems[[#This Row],[Description]]&amp;" - $"&amp;Table_PayItems[[#This Row],[Unit]])</f>
        <v>Pavt Mrkg, Wet Retrflec Sprayable Thermopl, 6 inch, Yellow - $Ft</v>
      </c>
      <c r="I3940" s="29" t="str">
        <f>IFERROR(VLOOKUP(ROWS($M$5:M3940),Table_PayItems[[Search Key]:[Concentrated Name]],2,FALSE),"")</f>
        <v>Pavt Mrkg, Wet Retrflec Sprayable Thermopl, 6 inch, Yellow - $Ft</v>
      </c>
      <c r="J3940" s="1"/>
      <c r="K3940" s="1"/>
      <c r="L3940" s="22">
        <f>IF(ISNUMBER(SEARCH(Pay_Item_Search_Text_2,M3940)),MAX($L$4:L3939)+1,0)</f>
        <v>0</v>
      </c>
      <c r="M3940" s="1" t="str">
        <f>IFERROR(VLOOKUP(ROWS($M$5:M3940),Table_PayItems[[Search Key]:[Concentrated Name]],2,FALSE),"")</f>
        <v>Pavt Mrkg, Wet Retrflec Sprayable Thermopl, 6 inch, Yellow - $Ft</v>
      </c>
      <c r="N3940" s="1" t="str">
        <f>IFERROR(VLOOKUP(ROWS($M$5:N3940),$L$5:$M$7000,2,FALSE),"")</f>
        <v/>
      </c>
      <c r="O3940" s="1" t="str">
        <f>IFERROR(VLOOKUP(ROWS($O$5:O3940),$K$5:$L$7000,2,FALSE),"")</f>
        <v/>
      </c>
    </row>
    <row r="3941" spans="2:15" ht="15" customHeight="1" x14ac:dyDescent="0.25">
      <c r="B3941" s="178" t="s">
        <v>11852</v>
      </c>
      <c r="C3941" s="178" t="s">
        <v>104</v>
      </c>
      <c r="D3941" s="178" t="s">
        <v>3759</v>
      </c>
      <c r="E3941" s="178" t="s">
        <v>11842</v>
      </c>
      <c r="F3941" s="178" t="s">
        <v>17</v>
      </c>
      <c r="G3941" s="1">
        <f>IF(ISNUMBER(Pay_Item_Search_Text),IF(ISNUMBER(IF(FIND(Pay_Item_Search_Text,B3941)=1,1, "FALSE")),MAX(G$4:$G3940)+1,IF(ISNUMBER(Pay_Item_Search_Text),0,IF(ISNUMBER(SEARCH(Pay_Item_Search_Text,H3941)),MAX(G$4:$G3940)+1,0))),IF(ISNUMBER(Pay_Item_Search_Text),0,IF(ISNUMBER(SEARCH(Pay_Item_Search_Text,H3941)),MAX(G$4:$G3940)+1,0)))</f>
        <v>3937</v>
      </c>
      <c r="H3941" s="1" t="str">
        <f>IF(Table_PayItems[[#This Row],[Description]]="_","_ Unique Item - "&amp;Table_PayItems[[#This Row],[Item]]&amp;" - $"&amp;Table_PayItems[[#This Row],[Unit]],Table_PayItems[[#This Row],[Description]]&amp;" - $"&amp;Table_PayItems[[#This Row],[Unit]])</f>
        <v>Pavt Mrkg, Wet Retrflec Sprayable Thermopl, 8 inch, White - $Ft</v>
      </c>
      <c r="I3941" s="29" t="str">
        <f>IFERROR(VLOOKUP(ROWS($M$5:M3941),Table_PayItems[[Search Key]:[Concentrated Name]],2,FALSE),"")</f>
        <v>Pavt Mrkg, Wet Retrflec Sprayable Thermopl, 8 inch, White - $Ft</v>
      </c>
      <c r="J3941" s="1"/>
      <c r="K3941" s="1"/>
      <c r="L3941" s="22">
        <f>IF(ISNUMBER(SEARCH(Pay_Item_Search_Text_2,M3941)),MAX($L$4:L3940)+1,0)</f>
        <v>0</v>
      </c>
      <c r="M3941" s="1" t="str">
        <f>IFERROR(VLOOKUP(ROWS($M$5:M3941),Table_PayItems[[Search Key]:[Concentrated Name]],2,FALSE),"")</f>
        <v>Pavt Mrkg, Wet Retrflec Sprayable Thermopl, 8 inch, White - $Ft</v>
      </c>
      <c r="N3941" s="1" t="str">
        <f>IFERROR(VLOOKUP(ROWS($M$5:N3941),$L$5:$M$7000,2,FALSE),"")</f>
        <v/>
      </c>
      <c r="O3941" s="1" t="str">
        <f>IFERROR(VLOOKUP(ROWS($O$5:O3941),$K$5:$L$7000,2,FALSE),"")</f>
        <v/>
      </c>
    </row>
    <row r="3942" spans="2:15" ht="15" customHeight="1" x14ac:dyDescent="0.25">
      <c r="B3942" s="178" t="s">
        <v>11856</v>
      </c>
      <c r="C3942" s="178" t="s">
        <v>104</v>
      </c>
      <c r="D3942" s="178" t="s">
        <v>3763</v>
      </c>
      <c r="E3942" s="178" t="s">
        <v>11842</v>
      </c>
      <c r="F3942" s="178" t="s">
        <v>17</v>
      </c>
      <c r="G3942" s="1">
        <f>IF(ISNUMBER(Pay_Item_Search_Text),IF(ISNUMBER(IF(FIND(Pay_Item_Search_Text,B3942)=1,1, "FALSE")),MAX(G$4:$G3941)+1,IF(ISNUMBER(Pay_Item_Search_Text),0,IF(ISNUMBER(SEARCH(Pay_Item_Search_Text,H3942)),MAX(G$4:$G3941)+1,0))),IF(ISNUMBER(Pay_Item_Search_Text),0,IF(ISNUMBER(SEARCH(Pay_Item_Search_Text,H3942)),MAX(G$4:$G3941)+1,0)))</f>
        <v>3938</v>
      </c>
      <c r="H3942" s="1" t="str">
        <f>IF(Table_PayItems[[#This Row],[Description]]="_","_ Unique Item - "&amp;Table_PayItems[[#This Row],[Item]]&amp;" - $"&amp;Table_PayItems[[#This Row],[Unit]],Table_PayItems[[#This Row],[Description]]&amp;" - $"&amp;Table_PayItems[[#This Row],[Unit]])</f>
        <v>Pavt Mrkg, Wet Retrflec Sprayable Thermopl, 8 inch, Yellow - $Ft</v>
      </c>
      <c r="I3942" s="29" t="str">
        <f>IFERROR(VLOOKUP(ROWS($M$5:M3942),Table_PayItems[[Search Key]:[Concentrated Name]],2,FALSE),"")</f>
        <v>Pavt Mrkg, Wet Retrflec Sprayable Thermopl, 8 inch, Yellow - $Ft</v>
      </c>
      <c r="J3942" s="1"/>
      <c r="K3942" s="1"/>
      <c r="L3942" s="22">
        <f>IF(ISNUMBER(SEARCH(Pay_Item_Search_Text_2,M3942)),MAX($L$4:L3941)+1,0)</f>
        <v>0</v>
      </c>
      <c r="M3942" s="1" t="str">
        <f>IFERROR(VLOOKUP(ROWS($M$5:M3942),Table_PayItems[[Search Key]:[Concentrated Name]],2,FALSE),"")</f>
        <v>Pavt Mrkg, Wet Retrflec Sprayable Thermopl, 8 inch, Yellow - $Ft</v>
      </c>
      <c r="N3942" s="1" t="str">
        <f>IFERROR(VLOOKUP(ROWS($M$5:N3942),$L$5:$M$7000,2,FALSE),"")</f>
        <v/>
      </c>
      <c r="O3942" s="1" t="str">
        <f>IFERROR(VLOOKUP(ROWS($O$5:O3942),$K$5:$L$7000,2,FALSE),"")</f>
        <v/>
      </c>
    </row>
    <row r="3943" spans="2:15" ht="15" customHeight="1" x14ac:dyDescent="0.25">
      <c r="B3943" s="178" t="s">
        <v>11877</v>
      </c>
      <c r="C3943" s="178" t="s">
        <v>104</v>
      </c>
      <c r="D3943" s="178" t="s">
        <v>3784</v>
      </c>
      <c r="E3943" s="178" t="s">
        <v>11842</v>
      </c>
      <c r="F3943" s="178" t="s">
        <v>17</v>
      </c>
      <c r="G3943" s="1">
        <f>IF(ISNUMBER(Pay_Item_Search_Text),IF(ISNUMBER(IF(FIND(Pay_Item_Search_Text,B3943)=1,1, "FALSE")),MAX(G$4:$G3942)+1,IF(ISNUMBER(Pay_Item_Search_Text),0,IF(ISNUMBER(SEARCH(Pay_Item_Search_Text,H3943)),MAX(G$4:$G3942)+1,0))),IF(ISNUMBER(Pay_Item_Search_Text),0,IF(ISNUMBER(SEARCH(Pay_Item_Search_Text,H3943)),MAX(G$4:$G3942)+1,0)))</f>
        <v>3939</v>
      </c>
      <c r="H3943" s="1" t="str">
        <f>IF(Table_PayItems[[#This Row],[Description]]="_","_ Unique Item - "&amp;Table_PayItems[[#This Row],[Item]]&amp;" - $"&amp;Table_PayItems[[#This Row],[Unit]],Table_PayItems[[#This Row],[Description]]&amp;" - $"&amp;Table_PayItems[[#This Row],[Unit]])</f>
        <v>Pavt Mrkg, Wet Retrflec Thermopl, 12 inch, White - $Ft</v>
      </c>
      <c r="I3943" s="29" t="str">
        <f>IFERROR(VLOOKUP(ROWS($M$5:M3943),Table_PayItems[[Search Key]:[Concentrated Name]],2,FALSE),"")</f>
        <v>Pavt Mrkg, Wet Retrflec Thermopl, 12 inch, White - $Ft</v>
      </c>
      <c r="J3943" s="1"/>
      <c r="K3943" s="1"/>
      <c r="L3943" s="22">
        <f>IF(ISNUMBER(SEARCH(Pay_Item_Search_Text_2,M3943)),MAX($L$4:L3942)+1,0)</f>
        <v>0</v>
      </c>
      <c r="M3943" s="1" t="str">
        <f>IFERROR(VLOOKUP(ROWS($M$5:M3943),Table_PayItems[[Search Key]:[Concentrated Name]],2,FALSE),"")</f>
        <v>Pavt Mrkg, Wet Retrflec Thermopl, 12 inch, White - $Ft</v>
      </c>
      <c r="N3943" s="1" t="str">
        <f>IFERROR(VLOOKUP(ROWS($M$5:N3943),$L$5:$M$7000,2,FALSE),"")</f>
        <v/>
      </c>
      <c r="O3943" s="1" t="str">
        <f>IFERROR(VLOOKUP(ROWS($O$5:O3943),$K$5:$L$7000,2,FALSE),"")</f>
        <v/>
      </c>
    </row>
    <row r="3944" spans="2:15" ht="15" customHeight="1" x14ac:dyDescent="0.25">
      <c r="B3944" s="178" t="s">
        <v>11881</v>
      </c>
      <c r="C3944" s="178" t="s">
        <v>104</v>
      </c>
      <c r="D3944" s="178" t="s">
        <v>3788</v>
      </c>
      <c r="E3944" s="178" t="s">
        <v>11842</v>
      </c>
      <c r="F3944" s="178" t="s">
        <v>17</v>
      </c>
      <c r="G3944" s="1">
        <f>IF(ISNUMBER(Pay_Item_Search_Text),IF(ISNUMBER(IF(FIND(Pay_Item_Search_Text,B3944)=1,1, "FALSE")),MAX(G$4:$G3943)+1,IF(ISNUMBER(Pay_Item_Search_Text),0,IF(ISNUMBER(SEARCH(Pay_Item_Search_Text,H3944)),MAX(G$4:$G3943)+1,0))),IF(ISNUMBER(Pay_Item_Search_Text),0,IF(ISNUMBER(SEARCH(Pay_Item_Search_Text,H3944)),MAX(G$4:$G3943)+1,0)))</f>
        <v>3940</v>
      </c>
      <c r="H3944" s="1" t="str">
        <f>IF(Table_PayItems[[#This Row],[Description]]="_","_ Unique Item - "&amp;Table_PayItems[[#This Row],[Item]]&amp;" - $"&amp;Table_PayItems[[#This Row],[Unit]],Table_PayItems[[#This Row],[Description]]&amp;" - $"&amp;Table_PayItems[[#This Row],[Unit]])</f>
        <v>Pavt Mrkg, Wet Retrflec Thermopl, 12 inch, Yellow - $Ft</v>
      </c>
      <c r="I3944" s="29" t="str">
        <f>IFERROR(VLOOKUP(ROWS($M$5:M3944),Table_PayItems[[Search Key]:[Concentrated Name]],2,FALSE),"")</f>
        <v>Pavt Mrkg, Wet Retrflec Thermopl, 12 inch, Yellow - $Ft</v>
      </c>
      <c r="J3944" s="1"/>
      <c r="K3944" s="1"/>
      <c r="L3944" s="22">
        <f>IF(ISNUMBER(SEARCH(Pay_Item_Search_Text_2,M3944)),MAX($L$4:L3943)+1,0)</f>
        <v>0</v>
      </c>
      <c r="M3944" s="1" t="str">
        <f>IFERROR(VLOOKUP(ROWS($M$5:M3944),Table_PayItems[[Search Key]:[Concentrated Name]],2,FALSE),"")</f>
        <v>Pavt Mrkg, Wet Retrflec Thermopl, 12 inch, Yellow - $Ft</v>
      </c>
      <c r="N3944" s="1" t="str">
        <f>IFERROR(VLOOKUP(ROWS($M$5:N3944),$L$5:$M$7000,2,FALSE),"")</f>
        <v/>
      </c>
      <c r="O3944" s="1" t="str">
        <f>IFERROR(VLOOKUP(ROWS($O$5:O3944),$K$5:$L$7000,2,FALSE),"")</f>
        <v/>
      </c>
    </row>
    <row r="3945" spans="2:15" ht="15" customHeight="1" x14ac:dyDescent="0.25">
      <c r="B3945" s="178" t="s">
        <v>11874</v>
      </c>
      <c r="C3945" s="178" t="s">
        <v>104</v>
      </c>
      <c r="D3945" s="178" t="s">
        <v>3781</v>
      </c>
      <c r="E3945" s="178" t="s">
        <v>11842</v>
      </c>
      <c r="F3945" s="178" t="s">
        <v>17</v>
      </c>
      <c r="G3945" s="1">
        <f>IF(ISNUMBER(Pay_Item_Search_Text),IF(ISNUMBER(IF(FIND(Pay_Item_Search_Text,B3945)=1,1, "FALSE")),MAX(G$4:$G3944)+1,IF(ISNUMBER(Pay_Item_Search_Text),0,IF(ISNUMBER(SEARCH(Pay_Item_Search_Text,H3945)),MAX(G$4:$G3944)+1,0))),IF(ISNUMBER(Pay_Item_Search_Text),0,IF(ISNUMBER(SEARCH(Pay_Item_Search_Text,H3945)),MAX(G$4:$G3944)+1,0)))</f>
        <v>3941</v>
      </c>
      <c r="H3945" s="1" t="str">
        <f>IF(Table_PayItems[[#This Row],[Description]]="_","_ Unique Item - "&amp;Table_PayItems[[#This Row],[Item]]&amp;" - $"&amp;Table_PayItems[[#This Row],[Unit]],Table_PayItems[[#This Row],[Description]]&amp;" - $"&amp;Table_PayItems[[#This Row],[Unit]])</f>
        <v>Pavt Mrkg, Wet Retrflec Thermopl, 4 inch, White - $Ft</v>
      </c>
      <c r="I3945" s="29" t="str">
        <f>IFERROR(VLOOKUP(ROWS($M$5:M3945),Table_PayItems[[Search Key]:[Concentrated Name]],2,FALSE),"")</f>
        <v>Pavt Mrkg, Wet Retrflec Thermopl, 4 inch, White - $Ft</v>
      </c>
      <c r="J3945" s="1"/>
      <c r="K3945" s="1"/>
      <c r="L3945" s="22">
        <f>IF(ISNUMBER(SEARCH(Pay_Item_Search_Text_2,M3945)),MAX($L$4:L3944)+1,0)</f>
        <v>0</v>
      </c>
      <c r="M3945" s="1" t="str">
        <f>IFERROR(VLOOKUP(ROWS($M$5:M3945),Table_PayItems[[Search Key]:[Concentrated Name]],2,FALSE),"")</f>
        <v>Pavt Mrkg, Wet Retrflec Thermopl, 4 inch, White - $Ft</v>
      </c>
      <c r="N3945" s="1" t="str">
        <f>IFERROR(VLOOKUP(ROWS($M$5:N3945),$L$5:$M$7000,2,FALSE),"")</f>
        <v/>
      </c>
      <c r="O3945" s="1" t="str">
        <f>IFERROR(VLOOKUP(ROWS($O$5:O3945),$K$5:$L$7000,2,FALSE),"")</f>
        <v/>
      </c>
    </row>
    <row r="3946" spans="2:15" ht="15" customHeight="1" x14ac:dyDescent="0.25">
      <c r="B3946" s="178" t="s">
        <v>11878</v>
      </c>
      <c r="C3946" s="178" t="s">
        <v>104</v>
      </c>
      <c r="D3946" s="178" t="s">
        <v>3785</v>
      </c>
      <c r="E3946" s="178" t="s">
        <v>11842</v>
      </c>
      <c r="F3946" s="178" t="s">
        <v>17</v>
      </c>
      <c r="G3946" s="1">
        <f>IF(ISNUMBER(Pay_Item_Search_Text),IF(ISNUMBER(IF(FIND(Pay_Item_Search_Text,B3946)=1,1, "FALSE")),MAX(G$4:$G3945)+1,IF(ISNUMBER(Pay_Item_Search_Text),0,IF(ISNUMBER(SEARCH(Pay_Item_Search_Text,H3946)),MAX(G$4:$G3945)+1,0))),IF(ISNUMBER(Pay_Item_Search_Text),0,IF(ISNUMBER(SEARCH(Pay_Item_Search_Text,H3946)),MAX(G$4:$G3945)+1,0)))</f>
        <v>3942</v>
      </c>
      <c r="H3946" s="1" t="str">
        <f>IF(Table_PayItems[[#This Row],[Description]]="_","_ Unique Item - "&amp;Table_PayItems[[#This Row],[Item]]&amp;" - $"&amp;Table_PayItems[[#This Row],[Unit]],Table_PayItems[[#This Row],[Description]]&amp;" - $"&amp;Table_PayItems[[#This Row],[Unit]])</f>
        <v>Pavt Mrkg, Wet Retrflec Thermopl, 4 inch, Yellow - $Ft</v>
      </c>
      <c r="I3946" s="29" t="str">
        <f>IFERROR(VLOOKUP(ROWS($M$5:M3946),Table_PayItems[[Search Key]:[Concentrated Name]],2,FALSE),"")</f>
        <v>Pavt Mrkg, Wet Retrflec Thermopl, 4 inch, Yellow - $Ft</v>
      </c>
      <c r="J3946" s="1"/>
      <c r="K3946" s="1"/>
      <c r="L3946" s="22">
        <f>IF(ISNUMBER(SEARCH(Pay_Item_Search_Text_2,M3946)),MAX($L$4:L3945)+1,0)</f>
        <v>0</v>
      </c>
      <c r="M3946" s="1" t="str">
        <f>IFERROR(VLOOKUP(ROWS($M$5:M3946),Table_PayItems[[Search Key]:[Concentrated Name]],2,FALSE),"")</f>
        <v>Pavt Mrkg, Wet Retrflec Thermopl, 4 inch, Yellow - $Ft</v>
      </c>
      <c r="N3946" s="1" t="str">
        <f>IFERROR(VLOOKUP(ROWS($M$5:N3946),$L$5:$M$7000,2,FALSE),"")</f>
        <v/>
      </c>
      <c r="O3946" s="1" t="str">
        <f>IFERROR(VLOOKUP(ROWS($O$5:O3946),$K$5:$L$7000,2,FALSE),"")</f>
        <v/>
      </c>
    </row>
    <row r="3947" spans="2:15" ht="15" customHeight="1" x14ac:dyDescent="0.25">
      <c r="B3947" s="178" t="s">
        <v>11875</v>
      </c>
      <c r="C3947" s="178" t="s">
        <v>104</v>
      </c>
      <c r="D3947" s="178" t="s">
        <v>3782</v>
      </c>
      <c r="E3947" s="178" t="s">
        <v>11842</v>
      </c>
      <c r="F3947" s="178" t="s">
        <v>17</v>
      </c>
      <c r="G3947" s="1">
        <f>IF(ISNUMBER(Pay_Item_Search_Text),IF(ISNUMBER(IF(FIND(Pay_Item_Search_Text,B3947)=1,1, "FALSE")),MAX(G$4:$G3946)+1,IF(ISNUMBER(Pay_Item_Search_Text),0,IF(ISNUMBER(SEARCH(Pay_Item_Search_Text,H3947)),MAX(G$4:$G3946)+1,0))),IF(ISNUMBER(Pay_Item_Search_Text),0,IF(ISNUMBER(SEARCH(Pay_Item_Search_Text,H3947)),MAX(G$4:$G3946)+1,0)))</f>
        <v>3943</v>
      </c>
      <c r="H3947" s="1" t="str">
        <f>IF(Table_PayItems[[#This Row],[Description]]="_","_ Unique Item - "&amp;Table_PayItems[[#This Row],[Item]]&amp;" - $"&amp;Table_PayItems[[#This Row],[Unit]],Table_PayItems[[#This Row],[Description]]&amp;" - $"&amp;Table_PayItems[[#This Row],[Unit]])</f>
        <v>Pavt Mrkg, Wet Retrflec Thermopl, 6 inch, White - $Ft</v>
      </c>
      <c r="I3947" s="29" t="str">
        <f>IFERROR(VLOOKUP(ROWS($M$5:M3947),Table_PayItems[[Search Key]:[Concentrated Name]],2,FALSE),"")</f>
        <v>Pavt Mrkg, Wet Retrflec Thermopl, 6 inch, White - $Ft</v>
      </c>
      <c r="J3947" s="1"/>
      <c r="K3947" s="1"/>
      <c r="L3947" s="22">
        <f>IF(ISNUMBER(SEARCH(Pay_Item_Search_Text_2,M3947)),MAX($L$4:L3946)+1,0)</f>
        <v>0</v>
      </c>
      <c r="M3947" s="1" t="str">
        <f>IFERROR(VLOOKUP(ROWS($M$5:M3947),Table_PayItems[[Search Key]:[Concentrated Name]],2,FALSE),"")</f>
        <v>Pavt Mrkg, Wet Retrflec Thermopl, 6 inch, White - $Ft</v>
      </c>
      <c r="N3947" s="1" t="str">
        <f>IFERROR(VLOOKUP(ROWS($M$5:N3947),$L$5:$M$7000,2,FALSE),"")</f>
        <v/>
      </c>
      <c r="O3947" s="1" t="str">
        <f>IFERROR(VLOOKUP(ROWS($O$5:O3947),$K$5:$L$7000,2,FALSE),"")</f>
        <v/>
      </c>
    </row>
    <row r="3948" spans="2:15" ht="15" customHeight="1" x14ac:dyDescent="0.25">
      <c r="B3948" s="178" t="s">
        <v>11879</v>
      </c>
      <c r="C3948" s="178" t="s">
        <v>104</v>
      </c>
      <c r="D3948" s="178" t="s">
        <v>3786</v>
      </c>
      <c r="E3948" s="178" t="s">
        <v>11842</v>
      </c>
      <c r="F3948" s="178" t="s">
        <v>17</v>
      </c>
      <c r="G3948" s="1">
        <f>IF(ISNUMBER(Pay_Item_Search_Text),IF(ISNUMBER(IF(FIND(Pay_Item_Search_Text,B3948)=1,1, "FALSE")),MAX(G$4:$G3947)+1,IF(ISNUMBER(Pay_Item_Search_Text),0,IF(ISNUMBER(SEARCH(Pay_Item_Search_Text,H3948)),MAX(G$4:$G3947)+1,0))),IF(ISNUMBER(Pay_Item_Search_Text),0,IF(ISNUMBER(SEARCH(Pay_Item_Search_Text,H3948)),MAX(G$4:$G3947)+1,0)))</f>
        <v>3944</v>
      </c>
      <c r="H3948" s="1" t="str">
        <f>IF(Table_PayItems[[#This Row],[Description]]="_","_ Unique Item - "&amp;Table_PayItems[[#This Row],[Item]]&amp;" - $"&amp;Table_PayItems[[#This Row],[Unit]],Table_PayItems[[#This Row],[Description]]&amp;" - $"&amp;Table_PayItems[[#This Row],[Unit]])</f>
        <v>Pavt Mrkg, Wet Retrflec Thermopl, 6 inch, Yellow - $Ft</v>
      </c>
      <c r="I3948" s="29" t="str">
        <f>IFERROR(VLOOKUP(ROWS($M$5:M3948),Table_PayItems[[Search Key]:[Concentrated Name]],2,FALSE),"")</f>
        <v>Pavt Mrkg, Wet Retrflec Thermopl, 6 inch, Yellow - $Ft</v>
      </c>
      <c r="J3948" s="1"/>
      <c r="K3948" s="1"/>
      <c r="L3948" s="22">
        <f>IF(ISNUMBER(SEARCH(Pay_Item_Search_Text_2,M3948)),MAX($L$4:L3947)+1,0)</f>
        <v>0</v>
      </c>
      <c r="M3948" s="1" t="str">
        <f>IFERROR(VLOOKUP(ROWS($M$5:M3948),Table_PayItems[[Search Key]:[Concentrated Name]],2,FALSE),"")</f>
        <v>Pavt Mrkg, Wet Retrflec Thermopl, 6 inch, Yellow - $Ft</v>
      </c>
      <c r="N3948" s="1" t="str">
        <f>IFERROR(VLOOKUP(ROWS($M$5:N3948),$L$5:$M$7000,2,FALSE),"")</f>
        <v/>
      </c>
      <c r="O3948" s="1" t="str">
        <f>IFERROR(VLOOKUP(ROWS($O$5:O3948),$K$5:$L$7000,2,FALSE),"")</f>
        <v/>
      </c>
    </row>
    <row r="3949" spans="2:15" ht="15" customHeight="1" x14ac:dyDescent="0.25">
      <c r="B3949" s="178" t="s">
        <v>11876</v>
      </c>
      <c r="C3949" s="178" t="s">
        <v>104</v>
      </c>
      <c r="D3949" s="178" t="s">
        <v>3783</v>
      </c>
      <c r="E3949" s="178" t="s">
        <v>11842</v>
      </c>
      <c r="F3949" s="178" t="s">
        <v>17</v>
      </c>
      <c r="G3949" s="1">
        <f>IF(ISNUMBER(Pay_Item_Search_Text),IF(ISNUMBER(IF(FIND(Pay_Item_Search_Text,B3949)=1,1, "FALSE")),MAX(G$4:$G3948)+1,IF(ISNUMBER(Pay_Item_Search_Text),0,IF(ISNUMBER(SEARCH(Pay_Item_Search_Text,H3949)),MAX(G$4:$G3948)+1,0))),IF(ISNUMBER(Pay_Item_Search_Text),0,IF(ISNUMBER(SEARCH(Pay_Item_Search_Text,H3949)),MAX(G$4:$G3948)+1,0)))</f>
        <v>3945</v>
      </c>
      <c r="H3949" s="1" t="str">
        <f>IF(Table_PayItems[[#This Row],[Description]]="_","_ Unique Item - "&amp;Table_PayItems[[#This Row],[Item]]&amp;" - $"&amp;Table_PayItems[[#This Row],[Unit]],Table_PayItems[[#This Row],[Description]]&amp;" - $"&amp;Table_PayItems[[#This Row],[Unit]])</f>
        <v>Pavt Mrkg, Wet Retrflec Thermopl, 8 inch, White - $Ft</v>
      </c>
      <c r="I3949" s="29" t="str">
        <f>IFERROR(VLOOKUP(ROWS($M$5:M3949),Table_PayItems[[Search Key]:[Concentrated Name]],2,FALSE),"")</f>
        <v>Pavt Mrkg, Wet Retrflec Thermopl, 8 inch, White - $Ft</v>
      </c>
      <c r="J3949" s="1"/>
      <c r="K3949" s="1"/>
      <c r="L3949" s="22">
        <f>IF(ISNUMBER(SEARCH(Pay_Item_Search_Text_2,M3949)),MAX($L$4:L3948)+1,0)</f>
        <v>0</v>
      </c>
      <c r="M3949" s="1" t="str">
        <f>IFERROR(VLOOKUP(ROWS($M$5:M3949),Table_PayItems[[Search Key]:[Concentrated Name]],2,FALSE),"")</f>
        <v>Pavt Mrkg, Wet Retrflec Thermopl, 8 inch, White - $Ft</v>
      </c>
      <c r="N3949" s="1" t="str">
        <f>IFERROR(VLOOKUP(ROWS($M$5:N3949),$L$5:$M$7000,2,FALSE),"")</f>
        <v/>
      </c>
      <c r="O3949" s="1" t="str">
        <f>IFERROR(VLOOKUP(ROWS($O$5:O3949),$K$5:$L$7000,2,FALSE),"")</f>
        <v/>
      </c>
    </row>
    <row r="3950" spans="2:15" ht="15" customHeight="1" x14ac:dyDescent="0.25">
      <c r="B3950" s="178" t="s">
        <v>11880</v>
      </c>
      <c r="C3950" s="178" t="s">
        <v>104</v>
      </c>
      <c r="D3950" s="178" t="s">
        <v>3787</v>
      </c>
      <c r="E3950" s="178" t="s">
        <v>11842</v>
      </c>
      <c r="F3950" s="178" t="s">
        <v>17</v>
      </c>
      <c r="G3950" s="1">
        <f>IF(ISNUMBER(Pay_Item_Search_Text),IF(ISNUMBER(IF(FIND(Pay_Item_Search_Text,B3950)=1,1, "FALSE")),MAX(G$4:$G3949)+1,IF(ISNUMBER(Pay_Item_Search_Text),0,IF(ISNUMBER(SEARCH(Pay_Item_Search_Text,H3950)),MAX(G$4:$G3949)+1,0))),IF(ISNUMBER(Pay_Item_Search_Text),0,IF(ISNUMBER(SEARCH(Pay_Item_Search_Text,H3950)),MAX(G$4:$G3949)+1,0)))</f>
        <v>3946</v>
      </c>
      <c r="H3950" s="1" t="str">
        <f>IF(Table_PayItems[[#This Row],[Description]]="_","_ Unique Item - "&amp;Table_PayItems[[#This Row],[Item]]&amp;" - $"&amp;Table_PayItems[[#This Row],[Unit]],Table_PayItems[[#This Row],[Description]]&amp;" - $"&amp;Table_PayItems[[#This Row],[Unit]])</f>
        <v>Pavt Mrkg, Wet Retrflec Thermopl, 8 inch, Yellow - $Ft</v>
      </c>
      <c r="I3950" s="29" t="str">
        <f>IFERROR(VLOOKUP(ROWS($M$5:M3950),Table_PayItems[[Search Key]:[Concentrated Name]],2,FALSE),"")</f>
        <v>Pavt Mrkg, Wet Retrflec Thermopl, 8 inch, Yellow - $Ft</v>
      </c>
      <c r="J3950" s="1"/>
      <c r="K3950" s="1"/>
      <c r="L3950" s="22">
        <f>IF(ISNUMBER(SEARCH(Pay_Item_Search_Text_2,M3950)),MAX($L$4:L3949)+1,0)</f>
        <v>0</v>
      </c>
      <c r="M3950" s="1" t="str">
        <f>IFERROR(VLOOKUP(ROWS($M$5:M3950),Table_PayItems[[Search Key]:[Concentrated Name]],2,FALSE),"")</f>
        <v>Pavt Mrkg, Wet Retrflec Thermopl, 8 inch, Yellow - $Ft</v>
      </c>
      <c r="N3950" s="1" t="str">
        <f>IFERROR(VLOOKUP(ROWS($M$5:N3950),$L$5:$M$7000,2,FALSE),"")</f>
        <v/>
      </c>
      <c r="O3950" s="1" t="str">
        <f>IFERROR(VLOOKUP(ROWS($O$5:O3950),$K$5:$L$7000,2,FALSE),"")</f>
        <v/>
      </c>
    </row>
    <row r="3951" spans="2:15" ht="15" customHeight="1" x14ac:dyDescent="0.25">
      <c r="B3951" s="178" t="s">
        <v>11845</v>
      </c>
      <c r="C3951" s="178" t="s">
        <v>104</v>
      </c>
      <c r="D3951" s="178" t="s">
        <v>3752</v>
      </c>
      <c r="E3951" s="178" t="s">
        <v>11842</v>
      </c>
      <c r="F3951" s="178" t="s">
        <v>17</v>
      </c>
      <c r="G3951" s="1">
        <f>IF(ISNUMBER(Pay_Item_Search_Text),IF(ISNUMBER(IF(FIND(Pay_Item_Search_Text,B3951)=1,1, "FALSE")),MAX(G$4:$G3950)+1,IF(ISNUMBER(Pay_Item_Search_Text),0,IF(ISNUMBER(SEARCH(Pay_Item_Search_Text,H3951)),MAX(G$4:$G3950)+1,0))),IF(ISNUMBER(Pay_Item_Search_Text),0,IF(ISNUMBER(SEARCH(Pay_Item_Search_Text,H3951)),MAX(G$4:$G3950)+1,0)))</f>
        <v>3947</v>
      </c>
      <c r="H3951" s="1" t="str">
        <f>IF(Table_PayItems[[#This Row],[Description]]="_","_ Unique Item - "&amp;Table_PayItems[[#This Row],[Item]]&amp;" - $"&amp;Table_PayItems[[#This Row],[Unit]],Table_PayItems[[#This Row],[Description]]&amp;" - $"&amp;Table_PayItems[[#This Row],[Unit]])</f>
        <v>Pavt Mrkg, Wet Retrflec Waterborne, 12 inch, White - $Ft</v>
      </c>
      <c r="I3951" s="29" t="str">
        <f>IFERROR(VLOOKUP(ROWS($M$5:M3951),Table_PayItems[[Search Key]:[Concentrated Name]],2,FALSE),"")</f>
        <v>Pavt Mrkg, Wet Retrflec Waterborne, 12 inch, White - $Ft</v>
      </c>
      <c r="J3951" s="1"/>
      <c r="K3951" s="1"/>
      <c r="L3951" s="22">
        <f>IF(ISNUMBER(SEARCH(Pay_Item_Search_Text_2,M3951)),MAX($L$4:L3950)+1,0)</f>
        <v>0</v>
      </c>
      <c r="M3951" s="1" t="str">
        <f>IFERROR(VLOOKUP(ROWS($M$5:M3951),Table_PayItems[[Search Key]:[Concentrated Name]],2,FALSE),"")</f>
        <v>Pavt Mrkg, Wet Retrflec Waterborne, 12 inch, White - $Ft</v>
      </c>
      <c r="N3951" s="1" t="str">
        <f>IFERROR(VLOOKUP(ROWS($M$5:N3951),$L$5:$M$7000,2,FALSE),"")</f>
        <v/>
      </c>
      <c r="O3951" s="1" t="str">
        <f>IFERROR(VLOOKUP(ROWS($O$5:O3951),$K$5:$L$7000,2,FALSE),"")</f>
        <v/>
      </c>
    </row>
    <row r="3952" spans="2:15" ht="15" customHeight="1" x14ac:dyDescent="0.25">
      <c r="B3952" s="178" t="s">
        <v>11849</v>
      </c>
      <c r="C3952" s="178" t="s">
        <v>104</v>
      </c>
      <c r="D3952" s="178" t="s">
        <v>3756</v>
      </c>
      <c r="E3952" s="178" t="s">
        <v>11842</v>
      </c>
      <c r="F3952" s="178" t="s">
        <v>17</v>
      </c>
      <c r="G3952" s="1">
        <f>IF(ISNUMBER(Pay_Item_Search_Text),IF(ISNUMBER(IF(FIND(Pay_Item_Search_Text,B3952)=1,1, "FALSE")),MAX(G$4:$G3951)+1,IF(ISNUMBER(Pay_Item_Search_Text),0,IF(ISNUMBER(SEARCH(Pay_Item_Search_Text,H3952)),MAX(G$4:$G3951)+1,0))),IF(ISNUMBER(Pay_Item_Search_Text),0,IF(ISNUMBER(SEARCH(Pay_Item_Search_Text,H3952)),MAX(G$4:$G3951)+1,0)))</f>
        <v>3948</v>
      </c>
      <c r="H3952" s="1" t="str">
        <f>IF(Table_PayItems[[#This Row],[Description]]="_","_ Unique Item - "&amp;Table_PayItems[[#This Row],[Item]]&amp;" - $"&amp;Table_PayItems[[#This Row],[Unit]],Table_PayItems[[#This Row],[Description]]&amp;" - $"&amp;Table_PayItems[[#This Row],[Unit]])</f>
        <v>Pavt Mrkg, Wet Retrflec Waterborne, 12 inch, Yellow - $Ft</v>
      </c>
      <c r="I3952" s="29" t="str">
        <f>IFERROR(VLOOKUP(ROWS($M$5:M3952),Table_PayItems[[Search Key]:[Concentrated Name]],2,FALSE),"")</f>
        <v>Pavt Mrkg, Wet Retrflec Waterborne, 12 inch, Yellow - $Ft</v>
      </c>
      <c r="J3952" s="1"/>
      <c r="K3952" s="1"/>
      <c r="L3952" s="22">
        <f>IF(ISNUMBER(SEARCH(Pay_Item_Search_Text_2,M3952)),MAX($L$4:L3951)+1,0)</f>
        <v>0</v>
      </c>
      <c r="M3952" s="1" t="str">
        <f>IFERROR(VLOOKUP(ROWS($M$5:M3952),Table_PayItems[[Search Key]:[Concentrated Name]],2,FALSE),"")</f>
        <v>Pavt Mrkg, Wet Retrflec Waterborne, 12 inch, Yellow - $Ft</v>
      </c>
      <c r="N3952" s="1" t="str">
        <f>IFERROR(VLOOKUP(ROWS($M$5:N3952),$L$5:$M$7000,2,FALSE),"")</f>
        <v/>
      </c>
      <c r="O3952" s="1" t="str">
        <f>IFERROR(VLOOKUP(ROWS($O$5:O3952),$K$5:$L$7000,2,FALSE),"")</f>
        <v/>
      </c>
    </row>
    <row r="3953" spans="2:15" ht="15" customHeight="1" x14ac:dyDescent="0.25">
      <c r="B3953" s="178" t="s">
        <v>11841</v>
      </c>
      <c r="C3953" s="178" t="s">
        <v>104</v>
      </c>
      <c r="D3953" s="178" t="s">
        <v>3749</v>
      </c>
      <c r="E3953" s="178" t="s">
        <v>11842</v>
      </c>
      <c r="F3953" s="178" t="s">
        <v>17</v>
      </c>
      <c r="G3953" s="1">
        <f>IF(ISNUMBER(Pay_Item_Search_Text),IF(ISNUMBER(IF(FIND(Pay_Item_Search_Text,B3953)=1,1, "FALSE")),MAX(G$4:$G3952)+1,IF(ISNUMBER(Pay_Item_Search_Text),0,IF(ISNUMBER(SEARCH(Pay_Item_Search_Text,H3953)),MAX(G$4:$G3952)+1,0))),IF(ISNUMBER(Pay_Item_Search_Text),0,IF(ISNUMBER(SEARCH(Pay_Item_Search_Text,H3953)),MAX(G$4:$G3952)+1,0)))</f>
        <v>3949</v>
      </c>
      <c r="H3953" s="1" t="str">
        <f>IF(Table_PayItems[[#This Row],[Description]]="_","_ Unique Item - "&amp;Table_PayItems[[#This Row],[Item]]&amp;" - $"&amp;Table_PayItems[[#This Row],[Unit]],Table_PayItems[[#This Row],[Description]]&amp;" - $"&amp;Table_PayItems[[#This Row],[Unit]])</f>
        <v>Pavt Mrkg, Wet Retrflec Waterborne, 4 inch, White - $Ft</v>
      </c>
      <c r="I3953" s="29" t="str">
        <f>IFERROR(VLOOKUP(ROWS($M$5:M3953),Table_PayItems[[Search Key]:[Concentrated Name]],2,FALSE),"")</f>
        <v>Pavt Mrkg, Wet Retrflec Waterborne, 4 inch, White - $Ft</v>
      </c>
      <c r="J3953" s="1"/>
      <c r="K3953" s="1"/>
      <c r="L3953" s="22">
        <f>IF(ISNUMBER(SEARCH(Pay_Item_Search_Text_2,M3953)),MAX($L$4:L3952)+1,0)</f>
        <v>0</v>
      </c>
      <c r="M3953" s="1" t="str">
        <f>IFERROR(VLOOKUP(ROWS($M$5:M3953),Table_PayItems[[Search Key]:[Concentrated Name]],2,FALSE),"")</f>
        <v>Pavt Mrkg, Wet Retrflec Waterborne, 4 inch, White - $Ft</v>
      </c>
      <c r="N3953" s="1" t="str">
        <f>IFERROR(VLOOKUP(ROWS($M$5:N3953),$L$5:$M$7000,2,FALSE),"")</f>
        <v/>
      </c>
      <c r="O3953" s="1" t="str">
        <f>IFERROR(VLOOKUP(ROWS($O$5:O3953),$K$5:$L$7000,2,FALSE),"")</f>
        <v/>
      </c>
    </row>
    <row r="3954" spans="2:15" ht="15" customHeight="1" x14ac:dyDescent="0.25">
      <c r="B3954" s="178" t="s">
        <v>11846</v>
      </c>
      <c r="C3954" s="178" t="s">
        <v>104</v>
      </c>
      <c r="D3954" s="178" t="s">
        <v>3753</v>
      </c>
      <c r="E3954" s="178" t="s">
        <v>11842</v>
      </c>
      <c r="F3954" s="178" t="s">
        <v>17</v>
      </c>
      <c r="G3954" s="1">
        <f>IF(ISNUMBER(Pay_Item_Search_Text),IF(ISNUMBER(IF(FIND(Pay_Item_Search_Text,B3954)=1,1, "FALSE")),MAX(G$4:$G3953)+1,IF(ISNUMBER(Pay_Item_Search_Text),0,IF(ISNUMBER(SEARCH(Pay_Item_Search_Text,H3954)),MAX(G$4:$G3953)+1,0))),IF(ISNUMBER(Pay_Item_Search_Text),0,IF(ISNUMBER(SEARCH(Pay_Item_Search_Text,H3954)),MAX(G$4:$G3953)+1,0)))</f>
        <v>3950</v>
      </c>
      <c r="H3954" s="1" t="str">
        <f>IF(Table_PayItems[[#This Row],[Description]]="_","_ Unique Item - "&amp;Table_PayItems[[#This Row],[Item]]&amp;" - $"&amp;Table_PayItems[[#This Row],[Unit]],Table_PayItems[[#This Row],[Description]]&amp;" - $"&amp;Table_PayItems[[#This Row],[Unit]])</f>
        <v>Pavt Mrkg, Wet Retrflec Waterborne, 4 inch, Yellow - $Ft</v>
      </c>
      <c r="I3954" s="29" t="str">
        <f>IFERROR(VLOOKUP(ROWS($M$5:M3954),Table_PayItems[[Search Key]:[Concentrated Name]],2,FALSE),"")</f>
        <v>Pavt Mrkg, Wet Retrflec Waterborne, 4 inch, Yellow - $Ft</v>
      </c>
      <c r="J3954" s="1"/>
      <c r="K3954" s="1"/>
      <c r="L3954" s="22">
        <f>IF(ISNUMBER(SEARCH(Pay_Item_Search_Text_2,M3954)),MAX($L$4:L3953)+1,0)</f>
        <v>0</v>
      </c>
      <c r="M3954" s="1" t="str">
        <f>IFERROR(VLOOKUP(ROWS($M$5:M3954),Table_PayItems[[Search Key]:[Concentrated Name]],2,FALSE),"")</f>
        <v>Pavt Mrkg, Wet Retrflec Waterborne, 4 inch, Yellow - $Ft</v>
      </c>
      <c r="N3954" s="1" t="str">
        <f>IFERROR(VLOOKUP(ROWS($M$5:N3954),$L$5:$M$7000,2,FALSE),"")</f>
        <v/>
      </c>
      <c r="O3954" s="1" t="str">
        <f>IFERROR(VLOOKUP(ROWS($O$5:O3954),$K$5:$L$7000,2,FALSE),"")</f>
        <v/>
      </c>
    </row>
    <row r="3955" spans="2:15" ht="15" customHeight="1" x14ac:dyDescent="0.25">
      <c r="B3955" s="178" t="s">
        <v>11843</v>
      </c>
      <c r="C3955" s="178" t="s">
        <v>104</v>
      </c>
      <c r="D3955" s="178" t="s">
        <v>3750</v>
      </c>
      <c r="E3955" s="178" t="s">
        <v>11842</v>
      </c>
      <c r="F3955" s="178" t="s">
        <v>17</v>
      </c>
      <c r="G3955" s="1">
        <f>IF(ISNUMBER(Pay_Item_Search_Text),IF(ISNUMBER(IF(FIND(Pay_Item_Search_Text,B3955)=1,1, "FALSE")),MAX(G$4:$G3954)+1,IF(ISNUMBER(Pay_Item_Search_Text),0,IF(ISNUMBER(SEARCH(Pay_Item_Search_Text,H3955)),MAX(G$4:$G3954)+1,0))),IF(ISNUMBER(Pay_Item_Search_Text),0,IF(ISNUMBER(SEARCH(Pay_Item_Search_Text,H3955)),MAX(G$4:$G3954)+1,0)))</f>
        <v>3951</v>
      </c>
      <c r="H3955" s="1" t="str">
        <f>IF(Table_PayItems[[#This Row],[Description]]="_","_ Unique Item - "&amp;Table_PayItems[[#This Row],[Item]]&amp;" - $"&amp;Table_PayItems[[#This Row],[Unit]],Table_PayItems[[#This Row],[Description]]&amp;" - $"&amp;Table_PayItems[[#This Row],[Unit]])</f>
        <v>Pavt Mrkg, Wet Retrflec Waterborne, 6 inch, White - $Ft</v>
      </c>
      <c r="I3955" s="29" t="str">
        <f>IFERROR(VLOOKUP(ROWS($M$5:M3955),Table_PayItems[[Search Key]:[Concentrated Name]],2,FALSE),"")</f>
        <v>Pavt Mrkg, Wet Retrflec Waterborne, 6 inch, White - $Ft</v>
      </c>
      <c r="J3955" s="1"/>
      <c r="K3955" s="1"/>
      <c r="L3955" s="22">
        <f>IF(ISNUMBER(SEARCH(Pay_Item_Search_Text_2,M3955)),MAX($L$4:L3954)+1,0)</f>
        <v>0</v>
      </c>
      <c r="M3955" s="1" t="str">
        <f>IFERROR(VLOOKUP(ROWS($M$5:M3955),Table_PayItems[[Search Key]:[Concentrated Name]],2,FALSE),"")</f>
        <v>Pavt Mrkg, Wet Retrflec Waterborne, 6 inch, White - $Ft</v>
      </c>
      <c r="N3955" s="1" t="str">
        <f>IFERROR(VLOOKUP(ROWS($M$5:N3955),$L$5:$M$7000,2,FALSE),"")</f>
        <v/>
      </c>
      <c r="O3955" s="1" t="str">
        <f>IFERROR(VLOOKUP(ROWS($O$5:O3955),$K$5:$L$7000,2,FALSE),"")</f>
        <v/>
      </c>
    </row>
    <row r="3956" spans="2:15" ht="15" customHeight="1" x14ac:dyDescent="0.25">
      <c r="B3956" s="178" t="s">
        <v>11847</v>
      </c>
      <c r="C3956" s="178" t="s">
        <v>104</v>
      </c>
      <c r="D3956" s="178" t="s">
        <v>3754</v>
      </c>
      <c r="E3956" s="178" t="s">
        <v>11842</v>
      </c>
      <c r="F3956" s="178" t="s">
        <v>17</v>
      </c>
      <c r="G3956" s="1">
        <f>IF(ISNUMBER(Pay_Item_Search_Text),IF(ISNUMBER(IF(FIND(Pay_Item_Search_Text,B3956)=1,1, "FALSE")),MAX(G$4:$G3955)+1,IF(ISNUMBER(Pay_Item_Search_Text),0,IF(ISNUMBER(SEARCH(Pay_Item_Search_Text,H3956)),MAX(G$4:$G3955)+1,0))),IF(ISNUMBER(Pay_Item_Search_Text),0,IF(ISNUMBER(SEARCH(Pay_Item_Search_Text,H3956)),MAX(G$4:$G3955)+1,0)))</f>
        <v>3952</v>
      </c>
      <c r="H3956" s="1" t="str">
        <f>IF(Table_PayItems[[#This Row],[Description]]="_","_ Unique Item - "&amp;Table_PayItems[[#This Row],[Item]]&amp;" - $"&amp;Table_PayItems[[#This Row],[Unit]],Table_PayItems[[#This Row],[Description]]&amp;" - $"&amp;Table_PayItems[[#This Row],[Unit]])</f>
        <v>Pavt Mrkg, Wet Retrflec Waterborne, 6 inch, Yellow - $Ft</v>
      </c>
      <c r="I3956" s="29" t="str">
        <f>IFERROR(VLOOKUP(ROWS($M$5:M3956),Table_PayItems[[Search Key]:[Concentrated Name]],2,FALSE),"")</f>
        <v>Pavt Mrkg, Wet Retrflec Waterborne, 6 inch, Yellow - $Ft</v>
      </c>
      <c r="J3956" s="1"/>
      <c r="K3956" s="1"/>
      <c r="L3956" s="22">
        <f>IF(ISNUMBER(SEARCH(Pay_Item_Search_Text_2,M3956)),MAX($L$4:L3955)+1,0)</f>
        <v>0</v>
      </c>
      <c r="M3956" s="1" t="str">
        <f>IFERROR(VLOOKUP(ROWS($M$5:M3956),Table_PayItems[[Search Key]:[Concentrated Name]],2,FALSE),"")</f>
        <v>Pavt Mrkg, Wet Retrflec Waterborne, 6 inch, Yellow - $Ft</v>
      </c>
      <c r="N3956" s="1" t="str">
        <f>IFERROR(VLOOKUP(ROWS($M$5:N3956),$L$5:$M$7000,2,FALSE),"")</f>
        <v/>
      </c>
      <c r="O3956" s="1" t="str">
        <f>IFERROR(VLOOKUP(ROWS($O$5:O3956),$K$5:$L$7000,2,FALSE),"")</f>
        <v/>
      </c>
    </row>
    <row r="3957" spans="2:15" ht="15" customHeight="1" x14ac:dyDescent="0.25">
      <c r="B3957" s="178" t="s">
        <v>11844</v>
      </c>
      <c r="C3957" s="178" t="s">
        <v>104</v>
      </c>
      <c r="D3957" s="178" t="s">
        <v>3751</v>
      </c>
      <c r="E3957" s="178" t="s">
        <v>11842</v>
      </c>
      <c r="F3957" s="178" t="s">
        <v>17</v>
      </c>
      <c r="G3957" s="1">
        <f>IF(ISNUMBER(Pay_Item_Search_Text),IF(ISNUMBER(IF(FIND(Pay_Item_Search_Text,B3957)=1,1, "FALSE")),MAX(G$4:$G3956)+1,IF(ISNUMBER(Pay_Item_Search_Text),0,IF(ISNUMBER(SEARCH(Pay_Item_Search_Text,H3957)),MAX(G$4:$G3956)+1,0))),IF(ISNUMBER(Pay_Item_Search_Text),0,IF(ISNUMBER(SEARCH(Pay_Item_Search_Text,H3957)),MAX(G$4:$G3956)+1,0)))</f>
        <v>3953</v>
      </c>
      <c r="H3957" s="1" t="str">
        <f>IF(Table_PayItems[[#This Row],[Description]]="_","_ Unique Item - "&amp;Table_PayItems[[#This Row],[Item]]&amp;" - $"&amp;Table_PayItems[[#This Row],[Unit]],Table_PayItems[[#This Row],[Description]]&amp;" - $"&amp;Table_PayItems[[#This Row],[Unit]])</f>
        <v>Pavt Mrkg, Wet Retrflec Waterborne, 8 inch, White - $Ft</v>
      </c>
      <c r="I3957" s="29" t="str">
        <f>IFERROR(VLOOKUP(ROWS($M$5:M3957),Table_PayItems[[Search Key]:[Concentrated Name]],2,FALSE),"")</f>
        <v>Pavt Mrkg, Wet Retrflec Waterborne, 8 inch, White - $Ft</v>
      </c>
      <c r="J3957" s="1"/>
      <c r="K3957" s="1"/>
      <c r="L3957" s="22">
        <f>IF(ISNUMBER(SEARCH(Pay_Item_Search_Text_2,M3957)),MAX($L$4:L3956)+1,0)</f>
        <v>0</v>
      </c>
      <c r="M3957" s="1" t="str">
        <f>IFERROR(VLOOKUP(ROWS($M$5:M3957),Table_PayItems[[Search Key]:[Concentrated Name]],2,FALSE),"")</f>
        <v>Pavt Mrkg, Wet Retrflec Waterborne, 8 inch, White - $Ft</v>
      </c>
      <c r="N3957" s="1" t="str">
        <f>IFERROR(VLOOKUP(ROWS($M$5:N3957),$L$5:$M$7000,2,FALSE),"")</f>
        <v/>
      </c>
      <c r="O3957" s="1" t="str">
        <f>IFERROR(VLOOKUP(ROWS($O$5:O3957),$K$5:$L$7000,2,FALSE),"")</f>
        <v/>
      </c>
    </row>
    <row r="3958" spans="2:15" ht="15" customHeight="1" x14ac:dyDescent="0.25">
      <c r="B3958" s="178" t="s">
        <v>11848</v>
      </c>
      <c r="C3958" s="178" t="s">
        <v>104</v>
      </c>
      <c r="D3958" s="178" t="s">
        <v>3755</v>
      </c>
      <c r="E3958" s="178" t="s">
        <v>11842</v>
      </c>
      <c r="F3958" s="178" t="s">
        <v>17</v>
      </c>
      <c r="G3958" s="1">
        <f>IF(ISNUMBER(Pay_Item_Search_Text),IF(ISNUMBER(IF(FIND(Pay_Item_Search_Text,B3958)=1,1, "FALSE")),MAX(G$4:$G3957)+1,IF(ISNUMBER(Pay_Item_Search_Text),0,IF(ISNUMBER(SEARCH(Pay_Item_Search_Text,H3958)),MAX(G$4:$G3957)+1,0))),IF(ISNUMBER(Pay_Item_Search_Text),0,IF(ISNUMBER(SEARCH(Pay_Item_Search_Text,H3958)),MAX(G$4:$G3957)+1,0)))</f>
        <v>3954</v>
      </c>
      <c r="H3958" s="1" t="str">
        <f>IF(Table_PayItems[[#This Row],[Description]]="_","_ Unique Item - "&amp;Table_PayItems[[#This Row],[Item]]&amp;" - $"&amp;Table_PayItems[[#This Row],[Unit]],Table_PayItems[[#This Row],[Description]]&amp;" - $"&amp;Table_PayItems[[#This Row],[Unit]])</f>
        <v>Pavt Mrkg, Wet Retrflec Waterborne, 8 inch, Yellow - $Ft</v>
      </c>
      <c r="I3958" s="29" t="str">
        <f>IFERROR(VLOOKUP(ROWS($M$5:M3958),Table_PayItems[[Search Key]:[Concentrated Name]],2,FALSE),"")</f>
        <v>Pavt Mrkg, Wet Retrflec Waterborne, 8 inch, Yellow - $Ft</v>
      </c>
      <c r="J3958" s="1"/>
      <c r="K3958" s="1"/>
      <c r="L3958" s="22">
        <f>IF(ISNUMBER(SEARCH(Pay_Item_Search_Text_2,M3958)),MAX($L$4:L3957)+1,0)</f>
        <v>0</v>
      </c>
      <c r="M3958" s="1" t="str">
        <f>IFERROR(VLOOKUP(ROWS($M$5:M3958),Table_PayItems[[Search Key]:[Concentrated Name]],2,FALSE),"")</f>
        <v>Pavt Mrkg, Wet Retrflec Waterborne, 8 inch, Yellow - $Ft</v>
      </c>
      <c r="N3958" s="1" t="str">
        <f>IFERROR(VLOOKUP(ROWS($M$5:N3958),$L$5:$M$7000,2,FALSE),"")</f>
        <v/>
      </c>
      <c r="O3958" s="1" t="str">
        <f>IFERROR(VLOOKUP(ROWS($O$5:O3958),$K$5:$L$7000,2,FALSE),"")</f>
        <v/>
      </c>
    </row>
    <row r="3959" spans="2:15" ht="15" customHeight="1" x14ac:dyDescent="0.25">
      <c r="B3959" s="178" t="s">
        <v>10659</v>
      </c>
      <c r="C3959" s="178" t="s">
        <v>123</v>
      </c>
      <c r="D3959" s="178" t="s">
        <v>2681</v>
      </c>
      <c r="E3959" s="178" t="s">
        <v>6905</v>
      </c>
      <c r="F3959" s="178" t="s">
        <v>17</v>
      </c>
      <c r="G3959" s="1">
        <f>IF(ISNUMBER(Pay_Item_Search_Text),IF(ISNUMBER(IF(FIND(Pay_Item_Search_Text,B3959)=1,1, "FALSE")),MAX(G$4:$G3958)+1,IF(ISNUMBER(Pay_Item_Search_Text),0,IF(ISNUMBER(SEARCH(Pay_Item_Search_Text,H3959)),MAX(G$4:$G3958)+1,0))),IF(ISNUMBER(Pay_Item_Search_Text),0,IF(ISNUMBER(SEARCH(Pay_Item_Search_Text,H3959)),MAX(G$4:$G3958)+1,0)))</f>
        <v>3955</v>
      </c>
      <c r="H3959" s="1" t="str">
        <f>IF(Table_PayItems[[#This Row],[Description]]="_","_ Unique Item - "&amp;Table_PayItems[[#This Row],[Item]]&amp;" - $"&amp;Table_PayItems[[#This Row],[Unit]],Table_PayItems[[#This Row],[Description]]&amp;" - $"&amp;Table_PayItems[[#This Row],[Unit]])</f>
        <v>Pavt Repr, Nonreinf Conc, 10 1/2 inch - $Syd</v>
      </c>
      <c r="I3959" s="29" t="str">
        <f>IFERROR(VLOOKUP(ROWS($M$5:M3959),Table_PayItems[[Search Key]:[Concentrated Name]],2,FALSE),"")</f>
        <v>Pavt Repr, Nonreinf Conc, 10 1/2 inch - $Syd</v>
      </c>
      <c r="J3959" s="1"/>
      <c r="K3959" s="1"/>
      <c r="L3959" s="22">
        <f>IF(ISNUMBER(SEARCH(Pay_Item_Search_Text_2,M3959)),MAX($L$4:L3958)+1,0)</f>
        <v>739</v>
      </c>
      <c r="M3959" s="1" t="str">
        <f>IFERROR(VLOOKUP(ROWS($M$5:M3959),Table_PayItems[[Search Key]:[Concentrated Name]],2,FALSE),"")</f>
        <v>Pavt Repr, Nonreinf Conc, 10 1/2 inch - $Syd</v>
      </c>
      <c r="N3959" s="1" t="str">
        <f>IFERROR(VLOOKUP(ROWS($M$5:N3959),$L$5:$M$7000,2,FALSE),"")</f>
        <v/>
      </c>
      <c r="O3959" s="1" t="str">
        <f>IFERROR(VLOOKUP(ROWS($O$5:O3959),$K$5:$L$7000,2,FALSE),"")</f>
        <v/>
      </c>
    </row>
    <row r="3960" spans="2:15" ht="15" customHeight="1" x14ac:dyDescent="0.25">
      <c r="B3960" s="178" t="s">
        <v>10658</v>
      </c>
      <c r="C3960" s="178" t="s">
        <v>123</v>
      </c>
      <c r="D3960" s="178" t="s">
        <v>2680</v>
      </c>
      <c r="E3960" s="178" t="s">
        <v>6905</v>
      </c>
      <c r="F3960" s="178" t="s">
        <v>17</v>
      </c>
      <c r="G3960" s="1">
        <f>IF(ISNUMBER(Pay_Item_Search_Text),IF(ISNUMBER(IF(FIND(Pay_Item_Search_Text,B3960)=1,1, "FALSE")),MAX(G$4:$G3959)+1,IF(ISNUMBER(Pay_Item_Search_Text),0,IF(ISNUMBER(SEARCH(Pay_Item_Search_Text,H3960)),MAX(G$4:$G3959)+1,0))),IF(ISNUMBER(Pay_Item_Search_Text),0,IF(ISNUMBER(SEARCH(Pay_Item_Search_Text,H3960)),MAX(G$4:$G3959)+1,0)))</f>
        <v>3956</v>
      </c>
      <c r="H3960" s="1" t="str">
        <f>IF(Table_PayItems[[#This Row],[Description]]="_","_ Unique Item - "&amp;Table_PayItems[[#This Row],[Item]]&amp;" - $"&amp;Table_PayItems[[#This Row],[Unit]],Table_PayItems[[#This Row],[Description]]&amp;" - $"&amp;Table_PayItems[[#This Row],[Unit]])</f>
        <v>Pavt Repr, Nonreinf Conc, 10 inch - $Syd</v>
      </c>
      <c r="I3960" s="29" t="str">
        <f>IFERROR(VLOOKUP(ROWS($M$5:M3960),Table_PayItems[[Search Key]:[Concentrated Name]],2,FALSE),"")</f>
        <v>Pavt Repr, Nonreinf Conc, 10 inch - $Syd</v>
      </c>
      <c r="J3960" s="1"/>
      <c r="K3960" s="1"/>
      <c r="L3960" s="22">
        <f>IF(ISNUMBER(SEARCH(Pay_Item_Search_Text_2,M3960)),MAX($L$4:L3959)+1,0)</f>
        <v>740</v>
      </c>
      <c r="M3960" s="1" t="str">
        <f>IFERROR(VLOOKUP(ROWS($M$5:M3960),Table_PayItems[[Search Key]:[Concentrated Name]],2,FALSE),"")</f>
        <v>Pavt Repr, Nonreinf Conc, 10 inch - $Syd</v>
      </c>
      <c r="N3960" s="1" t="str">
        <f>IFERROR(VLOOKUP(ROWS($M$5:N3960),$L$5:$M$7000,2,FALSE),"")</f>
        <v/>
      </c>
      <c r="O3960" s="1" t="str">
        <f>IFERROR(VLOOKUP(ROWS($O$5:O3960),$K$5:$L$7000,2,FALSE),"")</f>
        <v/>
      </c>
    </row>
    <row r="3961" spans="2:15" ht="15" customHeight="1" x14ac:dyDescent="0.25">
      <c r="B3961" s="178" t="s">
        <v>10661</v>
      </c>
      <c r="C3961" s="178" t="s">
        <v>123</v>
      </c>
      <c r="D3961" s="178" t="s">
        <v>2683</v>
      </c>
      <c r="E3961" s="178" t="s">
        <v>6905</v>
      </c>
      <c r="F3961" s="178" t="s">
        <v>17</v>
      </c>
      <c r="G3961" s="1">
        <f>IF(ISNUMBER(Pay_Item_Search_Text),IF(ISNUMBER(IF(FIND(Pay_Item_Search_Text,B3961)=1,1, "FALSE")),MAX(G$4:$G3960)+1,IF(ISNUMBER(Pay_Item_Search_Text),0,IF(ISNUMBER(SEARCH(Pay_Item_Search_Text,H3961)),MAX(G$4:$G3960)+1,0))),IF(ISNUMBER(Pay_Item_Search_Text),0,IF(ISNUMBER(SEARCH(Pay_Item_Search_Text,H3961)),MAX(G$4:$G3960)+1,0)))</f>
        <v>3957</v>
      </c>
      <c r="H3961" s="1" t="str">
        <f>IF(Table_PayItems[[#This Row],[Description]]="_","_ Unique Item - "&amp;Table_PayItems[[#This Row],[Item]]&amp;" - $"&amp;Table_PayItems[[#This Row],[Unit]],Table_PayItems[[#This Row],[Description]]&amp;" - $"&amp;Table_PayItems[[#This Row],[Unit]])</f>
        <v>Pavt Repr, Nonreinf Conc, 11 1/2 inch - $Syd</v>
      </c>
      <c r="I3961" s="29" t="str">
        <f>IFERROR(VLOOKUP(ROWS($M$5:M3961),Table_PayItems[[Search Key]:[Concentrated Name]],2,FALSE),"")</f>
        <v>Pavt Repr, Nonreinf Conc, 11 1/2 inch - $Syd</v>
      </c>
      <c r="J3961" s="1"/>
      <c r="K3961" s="1"/>
      <c r="L3961" s="22">
        <f>IF(ISNUMBER(SEARCH(Pay_Item_Search_Text_2,M3961)),MAX($L$4:L3960)+1,0)</f>
        <v>0</v>
      </c>
      <c r="M3961" s="1" t="str">
        <f>IFERROR(VLOOKUP(ROWS($M$5:M3961),Table_PayItems[[Search Key]:[Concentrated Name]],2,FALSE),"")</f>
        <v>Pavt Repr, Nonreinf Conc, 11 1/2 inch - $Syd</v>
      </c>
      <c r="N3961" s="1" t="str">
        <f>IFERROR(VLOOKUP(ROWS($M$5:N3961),$L$5:$M$7000,2,FALSE),"")</f>
        <v/>
      </c>
      <c r="O3961" s="1" t="str">
        <f>IFERROR(VLOOKUP(ROWS($O$5:O3961),$K$5:$L$7000,2,FALSE),"")</f>
        <v/>
      </c>
    </row>
    <row r="3962" spans="2:15" ht="15" customHeight="1" x14ac:dyDescent="0.25">
      <c r="B3962" s="178" t="s">
        <v>10660</v>
      </c>
      <c r="C3962" s="178" t="s">
        <v>123</v>
      </c>
      <c r="D3962" s="178" t="s">
        <v>2682</v>
      </c>
      <c r="E3962" s="178" t="s">
        <v>6905</v>
      </c>
      <c r="F3962" s="178" t="s">
        <v>17</v>
      </c>
      <c r="G3962" s="1">
        <f>IF(ISNUMBER(Pay_Item_Search_Text),IF(ISNUMBER(IF(FIND(Pay_Item_Search_Text,B3962)=1,1, "FALSE")),MAX(G$4:$G3961)+1,IF(ISNUMBER(Pay_Item_Search_Text),0,IF(ISNUMBER(SEARCH(Pay_Item_Search_Text,H3962)),MAX(G$4:$G3961)+1,0))),IF(ISNUMBER(Pay_Item_Search_Text),0,IF(ISNUMBER(SEARCH(Pay_Item_Search_Text,H3962)),MAX(G$4:$G3961)+1,0)))</f>
        <v>3958</v>
      </c>
      <c r="H3962" s="1" t="str">
        <f>IF(Table_PayItems[[#This Row],[Description]]="_","_ Unique Item - "&amp;Table_PayItems[[#This Row],[Item]]&amp;" - $"&amp;Table_PayItems[[#This Row],[Unit]],Table_PayItems[[#This Row],[Description]]&amp;" - $"&amp;Table_PayItems[[#This Row],[Unit]])</f>
        <v>Pavt Repr, Nonreinf Conc, 11 inch - $Syd</v>
      </c>
      <c r="I3962" s="29" t="str">
        <f>IFERROR(VLOOKUP(ROWS($M$5:M3962),Table_PayItems[[Search Key]:[Concentrated Name]],2,FALSE),"")</f>
        <v>Pavt Repr, Nonreinf Conc, 11 inch - $Syd</v>
      </c>
      <c r="J3962" s="1"/>
      <c r="K3962" s="1"/>
      <c r="L3962" s="22">
        <f>IF(ISNUMBER(SEARCH(Pay_Item_Search_Text_2,M3962)),MAX($L$4:L3961)+1,0)</f>
        <v>0</v>
      </c>
      <c r="M3962" s="1" t="str">
        <f>IFERROR(VLOOKUP(ROWS($M$5:M3962),Table_PayItems[[Search Key]:[Concentrated Name]],2,FALSE),"")</f>
        <v>Pavt Repr, Nonreinf Conc, 11 inch - $Syd</v>
      </c>
      <c r="N3962" s="1" t="str">
        <f>IFERROR(VLOOKUP(ROWS($M$5:N3962),$L$5:$M$7000,2,FALSE),"")</f>
        <v/>
      </c>
      <c r="O3962" s="1" t="str">
        <f>IFERROR(VLOOKUP(ROWS($O$5:O3962),$K$5:$L$7000,2,FALSE),"")</f>
        <v/>
      </c>
    </row>
    <row r="3963" spans="2:15" ht="15" customHeight="1" x14ac:dyDescent="0.25">
      <c r="B3963" s="178" t="s">
        <v>10662</v>
      </c>
      <c r="C3963" s="178" t="s">
        <v>123</v>
      </c>
      <c r="D3963" s="178" t="s">
        <v>2684</v>
      </c>
      <c r="E3963" s="178" t="s">
        <v>6905</v>
      </c>
      <c r="F3963" s="178" t="s">
        <v>17</v>
      </c>
      <c r="G3963" s="1">
        <f>IF(ISNUMBER(Pay_Item_Search_Text),IF(ISNUMBER(IF(FIND(Pay_Item_Search_Text,B3963)=1,1, "FALSE")),MAX(G$4:$G3962)+1,IF(ISNUMBER(Pay_Item_Search_Text),0,IF(ISNUMBER(SEARCH(Pay_Item_Search_Text,H3963)),MAX(G$4:$G3962)+1,0))),IF(ISNUMBER(Pay_Item_Search_Text),0,IF(ISNUMBER(SEARCH(Pay_Item_Search_Text,H3963)),MAX(G$4:$G3962)+1,0)))</f>
        <v>3959</v>
      </c>
      <c r="H3963" s="1" t="str">
        <f>IF(Table_PayItems[[#This Row],[Description]]="_","_ Unique Item - "&amp;Table_PayItems[[#This Row],[Item]]&amp;" - $"&amp;Table_PayItems[[#This Row],[Unit]],Table_PayItems[[#This Row],[Description]]&amp;" - $"&amp;Table_PayItems[[#This Row],[Unit]])</f>
        <v>Pavt Repr, Nonreinf Conc, 12 inch - $Syd</v>
      </c>
      <c r="I3963" s="29" t="str">
        <f>IFERROR(VLOOKUP(ROWS($M$5:M3963),Table_PayItems[[Search Key]:[Concentrated Name]],2,FALSE),"")</f>
        <v>Pavt Repr, Nonreinf Conc, 12 inch - $Syd</v>
      </c>
      <c r="J3963" s="1"/>
      <c r="K3963" s="1"/>
      <c r="L3963" s="22">
        <f>IF(ISNUMBER(SEARCH(Pay_Item_Search_Text_2,M3963)),MAX($L$4:L3962)+1,0)</f>
        <v>0</v>
      </c>
      <c r="M3963" s="1" t="str">
        <f>IFERROR(VLOOKUP(ROWS($M$5:M3963),Table_PayItems[[Search Key]:[Concentrated Name]],2,FALSE),"")</f>
        <v>Pavt Repr, Nonreinf Conc, 12 inch - $Syd</v>
      </c>
      <c r="N3963" s="1" t="str">
        <f>IFERROR(VLOOKUP(ROWS($M$5:N3963),$L$5:$M$7000,2,FALSE),"")</f>
        <v/>
      </c>
      <c r="O3963" s="1" t="str">
        <f>IFERROR(VLOOKUP(ROWS($O$5:O3963),$K$5:$L$7000,2,FALSE),"")</f>
        <v/>
      </c>
    </row>
    <row r="3964" spans="2:15" ht="15" customHeight="1" x14ac:dyDescent="0.25">
      <c r="B3964" s="178" t="s">
        <v>10663</v>
      </c>
      <c r="C3964" s="178" t="s">
        <v>123</v>
      </c>
      <c r="D3964" s="178" t="s">
        <v>2685</v>
      </c>
      <c r="E3964" s="178" t="s">
        <v>6905</v>
      </c>
      <c r="F3964" s="178" t="s">
        <v>17</v>
      </c>
      <c r="G3964" s="1">
        <f>IF(ISNUMBER(Pay_Item_Search_Text),IF(ISNUMBER(IF(FIND(Pay_Item_Search_Text,B3964)=1,1, "FALSE")),MAX(G$4:$G3963)+1,IF(ISNUMBER(Pay_Item_Search_Text),0,IF(ISNUMBER(SEARCH(Pay_Item_Search_Text,H3964)),MAX(G$4:$G3963)+1,0))),IF(ISNUMBER(Pay_Item_Search_Text),0,IF(ISNUMBER(SEARCH(Pay_Item_Search_Text,H3964)),MAX(G$4:$G3963)+1,0)))</f>
        <v>3960</v>
      </c>
      <c r="H3964" s="1" t="str">
        <f>IF(Table_PayItems[[#This Row],[Description]]="_","_ Unique Item - "&amp;Table_PayItems[[#This Row],[Item]]&amp;" - $"&amp;Table_PayItems[[#This Row],[Unit]],Table_PayItems[[#This Row],[Description]]&amp;" - $"&amp;Table_PayItems[[#This Row],[Unit]])</f>
        <v>Pavt Repr, Nonreinf Conc, 13 inch - $Syd</v>
      </c>
      <c r="I3964" s="29" t="str">
        <f>IFERROR(VLOOKUP(ROWS($M$5:M3964),Table_PayItems[[Search Key]:[Concentrated Name]],2,FALSE),"")</f>
        <v>Pavt Repr, Nonreinf Conc, 13 inch - $Syd</v>
      </c>
      <c r="J3964" s="1"/>
      <c r="K3964" s="1"/>
      <c r="L3964" s="22">
        <f>IF(ISNUMBER(SEARCH(Pay_Item_Search_Text_2,M3964)),MAX($L$4:L3963)+1,0)</f>
        <v>0</v>
      </c>
      <c r="M3964" s="1" t="str">
        <f>IFERROR(VLOOKUP(ROWS($M$5:M3964),Table_PayItems[[Search Key]:[Concentrated Name]],2,FALSE),"")</f>
        <v>Pavt Repr, Nonreinf Conc, 13 inch - $Syd</v>
      </c>
      <c r="N3964" s="1" t="str">
        <f>IFERROR(VLOOKUP(ROWS($M$5:N3964),$L$5:$M$7000,2,FALSE),"")</f>
        <v/>
      </c>
      <c r="O3964" s="1" t="str">
        <f>IFERROR(VLOOKUP(ROWS($O$5:O3964),$K$5:$L$7000,2,FALSE),"")</f>
        <v/>
      </c>
    </row>
    <row r="3965" spans="2:15" ht="15" customHeight="1" x14ac:dyDescent="0.25">
      <c r="B3965" s="178" t="s">
        <v>10651</v>
      </c>
      <c r="C3965" s="178" t="s">
        <v>123</v>
      </c>
      <c r="D3965" s="178" t="s">
        <v>2673</v>
      </c>
      <c r="E3965" s="178" t="s">
        <v>6905</v>
      </c>
      <c r="F3965" s="178" t="s">
        <v>17</v>
      </c>
      <c r="G3965" s="1">
        <f>IF(ISNUMBER(Pay_Item_Search_Text),IF(ISNUMBER(IF(FIND(Pay_Item_Search_Text,B3965)=1,1, "FALSE")),MAX(G$4:$G3964)+1,IF(ISNUMBER(Pay_Item_Search_Text),0,IF(ISNUMBER(SEARCH(Pay_Item_Search_Text,H3965)),MAX(G$4:$G3964)+1,0))),IF(ISNUMBER(Pay_Item_Search_Text),0,IF(ISNUMBER(SEARCH(Pay_Item_Search_Text,H3965)),MAX(G$4:$G3964)+1,0)))</f>
        <v>3961</v>
      </c>
      <c r="H3965" s="1" t="str">
        <f>IF(Table_PayItems[[#This Row],[Description]]="_","_ Unique Item - "&amp;Table_PayItems[[#This Row],[Item]]&amp;" - $"&amp;Table_PayItems[[#This Row],[Unit]],Table_PayItems[[#This Row],[Description]]&amp;" - $"&amp;Table_PayItems[[#This Row],[Unit]])</f>
        <v>Pavt Repr, Nonreinf Conc, 6 1/2 inch - $Syd</v>
      </c>
      <c r="I3965" s="29" t="str">
        <f>IFERROR(VLOOKUP(ROWS($M$5:M3965),Table_PayItems[[Search Key]:[Concentrated Name]],2,FALSE),"")</f>
        <v>Pavt Repr, Nonreinf Conc, 6 1/2 inch - $Syd</v>
      </c>
      <c r="J3965" s="1"/>
      <c r="K3965" s="1"/>
      <c r="L3965" s="22">
        <f>IF(ISNUMBER(SEARCH(Pay_Item_Search_Text_2,M3965)),MAX($L$4:L3964)+1,0)</f>
        <v>0</v>
      </c>
      <c r="M3965" s="1" t="str">
        <f>IFERROR(VLOOKUP(ROWS($M$5:M3965),Table_PayItems[[Search Key]:[Concentrated Name]],2,FALSE),"")</f>
        <v>Pavt Repr, Nonreinf Conc, 6 1/2 inch - $Syd</v>
      </c>
      <c r="N3965" s="1" t="str">
        <f>IFERROR(VLOOKUP(ROWS($M$5:N3965),$L$5:$M$7000,2,FALSE),"")</f>
        <v/>
      </c>
      <c r="O3965" s="1" t="str">
        <f>IFERROR(VLOOKUP(ROWS($O$5:O3965),$K$5:$L$7000,2,FALSE),"")</f>
        <v/>
      </c>
    </row>
    <row r="3966" spans="2:15" ht="15" customHeight="1" x14ac:dyDescent="0.25">
      <c r="B3966" s="178" t="s">
        <v>10650</v>
      </c>
      <c r="C3966" s="178" t="s">
        <v>123</v>
      </c>
      <c r="D3966" s="178" t="s">
        <v>2672</v>
      </c>
      <c r="E3966" s="178" t="s">
        <v>6905</v>
      </c>
      <c r="F3966" s="178" t="s">
        <v>17</v>
      </c>
      <c r="G3966" s="1">
        <f>IF(ISNUMBER(Pay_Item_Search_Text),IF(ISNUMBER(IF(FIND(Pay_Item_Search_Text,B3966)=1,1, "FALSE")),MAX(G$4:$G3965)+1,IF(ISNUMBER(Pay_Item_Search_Text),0,IF(ISNUMBER(SEARCH(Pay_Item_Search_Text,H3966)),MAX(G$4:$G3965)+1,0))),IF(ISNUMBER(Pay_Item_Search_Text),0,IF(ISNUMBER(SEARCH(Pay_Item_Search_Text,H3966)),MAX(G$4:$G3965)+1,0)))</f>
        <v>3962</v>
      </c>
      <c r="H3966" s="1" t="str">
        <f>IF(Table_PayItems[[#This Row],[Description]]="_","_ Unique Item - "&amp;Table_PayItems[[#This Row],[Item]]&amp;" - $"&amp;Table_PayItems[[#This Row],[Unit]],Table_PayItems[[#This Row],[Description]]&amp;" - $"&amp;Table_PayItems[[#This Row],[Unit]])</f>
        <v>Pavt Repr, Nonreinf Conc, 6 inch - $Syd</v>
      </c>
      <c r="I3966" s="29" t="str">
        <f>IFERROR(VLOOKUP(ROWS($M$5:M3966),Table_PayItems[[Search Key]:[Concentrated Name]],2,FALSE),"")</f>
        <v>Pavt Repr, Nonreinf Conc, 6 inch - $Syd</v>
      </c>
      <c r="J3966" s="1"/>
      <c r="K3966" s="1"/>
      <c r="L3966" s="22">
        <f>IF(ISNUMBER(SEARCH(Pay_Item_Search_Text_2,M3966)),MAX($L$4:L3965)+1,0)</f>
        <v>0</v>
      </c>
      <c r="M3966" s="1" t="str">
        <f>IFERROR(VLOOKUP(ROWS($M$5:M3966),Table_PayItems[[Search Key]:[Concentrated Name]],2,FALSE),"")</f>
        <v>Pavt Repr, Nonreinf Conc, 6 inch - $Syd</v>
      </c>
      <c r="N3966" s="1" t="str">
        <f>IFERROR(VLOOKUP(ROWS($M$5:N3966),$L$5:$M$7000,2,FALSE),"")</f>
        <v/>
      </c>
      <c r="O3966" s="1" t="str">
        <f>IFERROR(VLOOKUP(ROWS($O$5:O3966),$K$5:$L$7000,2,FALSE),"")</f>
        <v/>
      </c>
    </row>
    <row r="3967" spans="2:15" ht="15" customHeight="1" x14ac:dyDescent="0.25">
      <c r="B3967" s="178" t="s">
        <v>10653</v>
      </c>
      <c r="C3967" s="178" t="s">
        <v>123</v>
      </c>
      <c r="D3967" s="178" t="s">
        <v>2675</v>
      </c>
      <c r="E3967" s="178" t="s">
        <v>6905</v>
      </c>
      <c r="F3967" s="178" t="s">
        <v>17</v>
      </c>
      <c r="G3967" s="1">
        <f>IF(ISNUMBER(Pay_Item_Search_Text),IF(ISNUMBER(IF(FIND(Pay_Item_Search_Text,B3967)=1,1, "FALSE")),MAX(G$4:$G3966)+1,IF(ISNUMBER(Pay_Item_Search_Text),0,IF(ISNUMBER(SEARCH(Pay_Item_Search_Text,H3967)),MAX(G$4:$G3966)+1,0))),IF(ISNUMBER(Pay_Item_Search_Text),0,IF(ISNUMBER(SEARCH(Pay_Item_Search_Text,H3967)),MAX(G$4:$G3966)+1,0)))</f>
        <v>3963</v>
      </c>
      <c r="H3967" s="1" t="str">
        <f>IF(Table_PayItems[[#This Row],[Description]]="_","_ Unique Item - "&amp;Table_PayItems[[#This Row],[Item]]&amp;" - $"&amp;Table_PayItems[[#This Row],[Unit]],Table_PayItems[[#This Row],[Description]]&amp;" - $"&amp;Table_PayItems[[#This Row],[Unit]])</f>
        <v>Pavt Repr, Nonreinf Conc, 7 1/2 inch - $Syd</v>
      </c>
      <c r="I3967" s="29" t="str">
        <f>IFERROR(VLOOKUP(ROWS($M$5:M3967),Table_PayItems[[Search Key]:[Concentrated Name]],2,FALSE),"")</f>
        <v>Pavt Repr, Nonreinf Conc, 7 1/2 inch - $Syd</v>
      </c>
      <c r="J3967" s="1"/>
      <c r="K3967" s="1"/>
      <c r="L3967" s="22">
        <f>IF(ISNUMBER(SEARCH(Pay_Item_Search_Text_2,M3967)),MAX($L$4:L3966)+1,0)</f>
        <v>0</v>
      </c>
      <c r="M3967" s="1" t="str">
        <f>IFERROR(VLOOKUP(ROWS($M$5:M3967),Table_PayItems[[Search Key]:[Concentrated Name]],2,FALSE),"")</f>
        <v>Pavt Repr, Nonreinf Conc, 7 1/2 inch - $Syd</v>
      </c>
      <c r="N3967" s="1" t="str">
        <f>IFERROR(VLOOKUP(ROWS($M$5:N3967),$L$5:$M$7000,2,FALSE),"")</f>
        <v/>
      </c>
      <c r="O3967" s="1" t="str">
        <f>IFERROR(VLOOKUP(ROWS($O$5:O3967),$K$5:$L$7000,2,FALSE),"")</f>
        <v/>
      </c>
    </row>
    <row r="3968" spans="2:15" ht="15" customHeight="1" x14ac:dyDescent="0.25">
      <c r="B3968" s="178" t="s">
        <v>10652</v>
      </c>
      <c r="C3968" s="178" t="s">
        <v>123</v>
      </c>
      <c r="D3968" s="178" t="s">
        <v>2674</v>
      </c>
      <c r="E3968" s="178" t="s">
        <v>6905</v>
      </c>
      <c r="F3968" s="178" t="s">
        <v>17</v>
      </c>
      <c r="G3968" s="1">
        <f>IF(ISNUMBER(Pay_Item_Search_Text),IF(ISNUMBER(IF(FIND(Pay_Item_Search_Text,B3968)=1,1, "FALSE")),MAX(G$4:$G3967)+1,IF(ISNUMBER(Pay_Item_Search_Text),0,IF(ISNUMBER(SEARCH(Pay_Item_Search_Text,H3968)),MAX(G$4:$G3967)+1,0))),IF(ISNUMBER(Pay_Item_Search_Text),0,IF(ISNUMBER(SEARCH(Pay_Item_Search_Text,H3968)),MAX(G$4:$G3967)+1,0)))</f>
        <v>3964</v>
      </c>
      <c r="H3968" s="1" t="str">
        <f>IF(Table_PayItems[[#This Row],[Description]]="_","_ Unique Item - "&amp;Table_PayItems[[#This Row],[Item]]&amp;" - $"&amp;Table_PayItems[[#This Row],[Unit]],Table_PayItems[[#This Row],[Description]]&amp;" - $"&amp;Table_PayItems[[#This Row],[Unit]])</f>
        <v>Pavt Repr, Nonreinf Conc, 7 inch - $Syd</v>
      </c>
      <c r="I3968" s="29" t="str">
        <f>IFERROR(VLOOKUP(ROWS($M$5:M3968),Table_PayItems[[Search Key]:[Concentrated Name]],2,FALSE),"")</f>
        <v>Pavt Repr, Nonreinf Conc, 7 inch - $Syd</v>
      </c>
      <c r="J3968" s="1"/>
      <c r="K3968" s="1"/>
      <c r="L3968" s="22">
        <f>IF(ISNUMBER(SEARCH(Pay_Item_Search_Text_2,M3968)),MAX($L$4:L3967)+1,0)</f>
        <v>0</v>
      </c>
      <c r="M3968" s="1" t="str">
        <f>IFERROR(VLOOKUP(ROWS($M$5:M3968),Table_PayItems[[Search Key]:[Concentrated Name]],2,FALSE),"")</f>
        <v>Pavt Repr, Nonreinf Conc, 7 inch - $Syd</v>
      </c>
      <c r="N3968" s="1" t="str">
        <f>IFERROR(VLOOKUP(ROWS($M$5:N3968),$L$5:$M$7000,2,FALSE),"")</f>
        <v/>
      </c>
      <c r="O3968" s="1" t="str">
        <f>IFERROR(VLOOKUP(ROWS($O$5:O3968),$K$5:$L$7000,2,FALSE),"")</f>
        <v/>
      </c>
    </row>
    <row r="3969" spans="2:15" ht="15" customHeight="1" x14ac:dyDescent="0.25">
      <c r="B3969" s="178" t="s">
        <v>10655</v>
      </c>
      <c r="C3969" s="178" t="s">
        <v>123</v>
      </c>
      <c r="D3969" s="178" t="s">
        <v>2677</v>
      </c>
      <c r="E3969" s="178" t="s">
        <v>6905</v>
      </c>
      <c r="F3969" s="178" t="s">
        <v>17</v>
      </c>
      <c r="G3969" s="1">
        <f>IF(ISNUMBER(Pay_Item_Search_Text),IF(ISNUMBER(IF(FIND(Pay_Item_Search_Text,B3969)=1,1, "FALSE")),MAX(G$4:$G3968)+1,IF(ISNUMBER(Pay_Item_Search_Text),0,IF(ISNUMBER(SEARCH(Pay_Item_Search_Text,H3969)),MAX(G$4:$G3968)+1,0))),IF(ISNUMBER(Pay_Item_Search_Text),0,IF(ISNUMBER(SEARCH(Pay_Item_Search_Text,H3969)),MAX(G$4:$G3968)+1,0)))</f>
        <v>3965</v>
      </c>
      <c r="H3969" s="1" t="str">
        <f>IF(Table_PayItems[[#This Row],[Description]]="_","_ Unique Item - "&amp;Table_PayItems[[#This Row],[Item]]&amp;" - $"&amp;Table_PayItems[[#This Row],[Unit]],Table_PayItems[[#This Row],[Description]]&amp;" - $"&amp;Table_PayItems[[#This Row],[Unit]])</f>
        <v>Pavt Repr, Nonreinf Conc, 8 1/2 inch - $Syd</v>
      </c>
      <c r="I3969" s="29" t="str">
        <f>IFERROR(VLOOKUP(ROWS($M$5:M3969),Table_PayItems[[Search Key]:[Concentrated Name]],2,FALSE),"")</f>
        <v>Pavt Repr, Nonreinf Conc, 8 1/2 inch - $Syd</v>
      </c>
      <c r="J3969" s="1"/>
      <c r="K3969" s="1"/>
      <c r="L3969" s="22">
        <f>IF(ISNUMBER(SEARCH(Pay_Item_Search_Text_2,M3969)),MAX($L$4:L3968)+1,0)</f>
        <v>0</v>
      </c>
      <c r="M3969" s="1" t="str">
        <f>IFERROR(VLOOKUP(ROWS($M$5:M3969),Table_PayItems[[Search Key]:[Concentrated Name]],2,FALSE),"")</f>
        <v>Pavt Repr, Nonreinf Conc, 8 1/2 inch - $Syd</v>
      </c>
      <c r="N3969" s="1" t="str">
        <f>IFERROR(VLOOKUP(ROWS($M$5:N3969),$L$5:$M$7000,2,FALSE),"")</f>
        <v/>
      </c>
      <c r="O3969" s="1" t="str">
        <f>IFERROR(VLOOKUP(ROWS($O$5:O3969),$K$5:$L$7000,2,FALSE),"")</f>
        <v/>
      </c>
    </row>
    <row r="3970" spans="2:15" ht="15" customHeight="1" x14ac:dyDescent="0.25">
      <c r="B3970" s="178" t="s">
        <v>10654</v>
      </c>
      <c r="C3970" s="178" t="s">
        <v>123</v>
      </c>
      <c r="D3970" s="178" t="s">
        <v>2676</v>
      </c>
      <c r="E3970" s="178" t="s">
        <v>6905</v>
      </c>
      <c r="F3970" s="178" t="s">
        <v>17</v>
      </c>
      <c r="G3970" s="1">
        <f>IF(ISNUMBER(Pay_Item_Search_Text),IF(ISNUMBER(IF(FIND(Pay_Item_Search_Text,B3970)=1,1, "FALSE")),MAX(G$4:$G3969)+1,IF(ISNUMBER(Pay_Item_Search_Text),0,IF(ISNUMBER(SEARCH(Pay_Item_Search_Text,H3970)),MAX(G$4:$G3969)+1,0))),IF(ISNUMBER(Pay_Item_Search_Text),0,IF(ISNUMBER(SEARCH(Pay_Item_Search_Text,H3970)),MAX(G$4:$G3969)+1,0)))</f>
        <v>3966</v>
      </c>
      <c r="H3970" s="1" t="str">
        <f>IF(Table_PayItems[[#This Row],[Description]]="_","_ Unique Item - "&amp;Table_PayItems[[#This Row],[Item]]&amp;" - $"&amp;Table_PayItems[[#This Row],[Unit]],Table_PayItems[[#This Row],[Description]]&amp;" - $"&amp;Table_PayItems[[#This Row],[Unit]])</f>
        <v>Pavt Repr, Nonreinf Conc, 8 inch - $Syd</v>
      </c>
      <c r="I3970" s="29" t="str">
        <f>IFERROR(VLOOKUP(ROWS($M$5:M3970),Table_PayItems[[Search Key]:[Concentrated Name]],2,FALSE),"")</f>
        <v>Pavt Repr, Nonreinf Conc, 8 inch - $Syd</v>
      </c>
      <c r="J3970" s="1"/>
      <c r="K3970" s="1"/>
      <c r="L3970" s="22">
        <f>IF(ISNUMBER(SEARCH(Pay_Item_Search_Text_2,M3970)),MAX($L$4:L3969)+1,0)</f>
        <v>0</v>
      </c>
      <c r="M3970" s="1" t="str">
        <f>IFERROR(VLOOKUP(ROWS($M$5:M3970),Table_PayItems[[Search Key]:[Concentrated Name]],2,FALSE),"")</f>
        <v>Pavt Repr, Nonreinf Conc, 8 inch - $Syd</v>
      </c>
      <c r="N3970" s="1" t="str">
        <f>IFERROR(VLOOKUP(ROWS($M$5:N3970),$L$5:$M$7000,2,FALSE),"")</f>
        <v/>
      </c>
      <c r="O3970" s="1" t="str">
        <f>IFERROR(VLOOKUP(ROWS($O$5:O3970),$K$5:$L$7000,2,FALSE),"")</f>
        <v/>
      </c>
    </row>
    <row r="3971" spans="2:15" ht="15" customHeight="1" x14ac:dyDescent="0.25">
      <c r="B3971" s="178" t="s">
        <v>10657</v>
      </c>
      <c r="C3971" s="178" t="s">
        <v>123</v>
      </c>
      <c r="D3971" s="178" t="s">
        <v>2679</v>
      </c>
      <c r="E3971" s="178" t="s">
        <v>6905</v>
      </c>
      <c r="F3971" s="178" t="s">
        <v>17</v>
      </c>
      <c r="G3971" s="1">
        <f>IF(ISNUMBER(Pay_Item_Search_Text),IF(ISNUMBER(IF(FIND(Pay_Item_Search_Text,B3971)=1,1, "FALSE")),MAX(G$4:$G3970)+1,IF(ISNUMBER(Pay_Item_Search_Text),0,IF(ISNUMBER(SEARCH(Pay_Item_Search_Text,H3971)),MAX(G$4:$G3970)+1,0))),IF(ISNUMBER(Pay_Item_Search_Text),0,IF(ISNUMBER(SEARCH(Pay_Item_Search_Text,H3971)),MAX(G$4:$G3970)+1,0)))</f>
        <v>3967</v>
      </c>
      <c r="H3971" s="1" t="str">
        <f>IF(Table_PayItems[[#This Row],[Description]]="_","_ Unique Item - "&amp;Table_PayItems[[#This Row],[Item]]&amp;" - $"&amp;Table_PayItems[[#This Row],[Unit]],Table_PayItems[[#This Row],[Description]]&amp;" - $"&amp;Table_PayItems[[#This Row],[Unit]])</f>
        <v>Pavt Repr, Nonreinf Conc, 9 1/2 inch - $Syd</v>
      </c>
      <c r="I3971" s="29" t="str">
        <f>IFERROR(VLOOKUP(ROWS($M$5:M3971),Table_PayItems[[Search Key]:[Concentrated Name]],2,FALSE),"")</f>
        <v>Pavt Repr, Nonreinf Conc, 9 1/2 inch - $Syd</v>
      </c>
      <c r="J3971" s="1"/>
      <c r="K3971" s="1"/>
      <c r="L3971" s="22">
        <f>IF(ISNUMBER(SEARCH(Pay_Item_Search_Text_2,M3971)),MAX($L$4:L3970)+1,0)</f>
        <v>0</v>
      </c>
      <c r="M3971" s="1" t="str">
        <f>IFERROR(VLOOKUP(ROWS($M$5:M3971),Table_PayItems[[Search Key]:[Concentrated Name]],2,FALSE),"")</f>
        <v>Pavt Repr, Nonreinf Conc, 9 1/2 inch - $Syd</v>
      </c>
      <c r="N3971" s="1" t="str">
        <f>IFERROR(VLOOKUP(ROWS($M$5:N3971),$L$5:$M$7000,2,FALSE),"")</f>
        <v/>
      </c>
      <c r="O3971" s="1" t="str">
        <f>IFERROR(VLOOKUP(ROWS($O$5:O3971),$K$5:$L$7000,2,FALSE),"")</f>
        <v/>
      </c>
    </row>
    <row r="3972" spans="2:15" ht="15" customHeight="1" x14ac:dyDescent="0.25">
      <c r="B3972" s="178" t="s">
        <v>10656</v>
      </c>
      <c r="C3972" s="178" t="s">
        <v>123</v>
      </c>
      <c r="D3972" s="178" t="s">
        <v>2678</v>
      </c>
      <c r="E3972" s="178" t="s">
        <v>6905</v>
      </c>
      <c r="F3972" s="178" t="s">
        <v>17</v>
      </c>
      <c r="G3972" s="1">
        <f>IF(ISNUMBER(Pay_Item_Search_Text),IF(ISNUMBER(IF(FIND(Pay_Item_Search_Text,B3972)=1,1, "FALSE")),MAX(G$4:$G3971)+1,IF(ISNUMBER(Pay_Item_Search_Text),0,IF(ISNUMBER(SEARCH(Pay_Item_Search_Text,H3972)),MAX(G$4:$G3971)+1,0))),IF(ISNUMBER(Pay_Item_Search_Text),0,IF(ISNUMBER(SEARCH(Pay_Item_Search_Text,H3972)),MAX(G$4:$G3971)+1,0)))</f>
        <v>3968</v>
      </c>
      <c r="H3972" s="24" t="str">
        <f>IF(Table_PayItems[[#This Row],[Description]]="_","_ Unique Item - "&amp;Table_PayItems[[#This Row],[Item]]&amp;" - $"&amp;Table_PayItems[[#This Row],[Unit]],Table_PayItems[[#This Row],[Description]]&amp;" - $"&amp;Table_PayItems[[#This Row],[Unit]])</f>
        <v>Pavt Repr, Nonreinf Conc, 9 inch - $Syd</v>
      </c>
      <c r="I3972" s="30" t="str">
        <f>IFERROR(VLOOKUP(ROWS($M$5:M3972),Table_PayItems[[Search Key]:[Concentrated Name]],2,FALSE),"")</f>
        <v>Pavt Repr, Nonreinf Conc, 9 inch - $Syd</v>
      </c>
      <c r="J3972" s="1"/>
      <c r="K3972" s="1"/>
      <c r="L3972" s="22">
        <f>IF(ISNUMBER(SEARCH(Pay_Item_Search_Text_2,M3972)),MAX($L$4:L3971)+1,0)</f>
        <v>0</v>
      </c>
      <c r="M3972" s="1" t="str">
        <f>IFERROR(VLOOKUP(ROWS($M$5:M3972),Table_PayItems[[Search Key]:[Concentrated Name]],2,FALSE),"")</f>
        <v>Pavt Repr, Nonreinf Conc, 9 inch - $Syd</v>
      </c>
      <c r="N3972" s="1" t="str">
        <f>IFERROR(VLOOKUP(ROWS($M$5:N3972),$L$5:$M$7000,2,FALSE),"")</f>
        <v/>
      </c>
      <c r="O3972" s="1" t="str">
        <f>IFERROR(VLOOKUP(ROWS($O$5:O3972),$K$5:$L$7000,2,FALSE),"")</f>
        <v/>
      </c>
    </row>
    <row r="3973" spans="2:15" ht="15" customHeight="1" x14ac:dyDescent="0.25">
      <c r="B3973" s="178" t="s">
        <v>10664</v>
      </c>
      <c r="C3973" s="178" t="s">
        <v>123</v>
      </c>
      <c r="D3973" s="178" t="s">
        <v>2686</v>
      </c>
      <c r="E3973" s="178" t="s">
        <v>17</v>
      </c>
      <c r="F3973" s="178" t="s">
        <v>17</v>
      </c>
      <c r="G3973" s="1">
        <f>IF(ISNUMBER(Pay_Item_Search_Text),IF(ISNUMBER(IF(FIND(Pay_Item_Search_Text,B3973)=1,1, "FALSE")),MAX(G$4:$G3972)+1,IF(ISNUMBER(Pay_Item_Search_Text),0,IF(ISNUMBER(SEARCH(Pay_Item_Search_Text,H3973)),MAX(G$4:$G3972)+1,0))),IF(ISNUMBER(Pay_Item_Search_Text),0,IF(ISNUMBER(SEARCH(Pay_Item_Search_Text,H3973)),MAX(G$4:$G3972)+1,0)))</f>
        <v>3969</v>
      </c>
      <c r="H3973" s="1" t="str">
        <f>IF(Table_PayItems[[#This Row],[Description]]="_","_ Unique Item - "&amp;Table_PayItems[[#This Row],[Item]]&amp;" - $"&amp;Table_PayItems[[#This Row],[Unit]],Table_PayItems[[#This Row],[Description]]&amp;" - $"&amp;Table_PayItems[[#This Row],[Unit]])</f>
        <v>Pavt Repr, Rem - $Syd</v>
      </c>
      <c r="I3973" s="29" t="str">
        <f>IFERROR(VLOOKUP(ROWS($M$5:M3973),Table_PayItems[[Search Key]:[Concentrated Name]],2,FALSE),"")</f>
        <v>Pavt Repr, Rem - $Syd</v>
      </c>
      <c r="J3973" s="1"/>
      <c r="K3973" s="1"/>
      <c r="L3973" s="22">
        <f>IF(ISNUMBER(SEARCH(Pay_Item_Search_Text_2,M3973)),MAX($L$4:L3972)+1,0)</f>
        <v>0</v>
      </c>
      <c r="M3973" s="1" t="str">
        <f>IFERROR(VLOOKUP(ROWS($M$5:M3973),Table_PayItems[[Search Key]:[Concentrated Name]],2,FALSE),"")</f>
        <v>Pavt Repr, Rem - $Syd</v>
      </c>
      <c r="N3973" s="1" t="str">
        <f>IFERROR(VLOOKUP(ROWS($M$5:N3973),$L$5:$M$7000,2,FALSE),"")</f>
        <v/>
      </c>
      <c r="O3973" s="1" t="str">
        <f>IFERROR(VLOOKUP(ROWS($O$5:O3973),$K$5:$L$7000,2,FALSE),"")</f>
        <v/>
      </c>
    </row>
    <row r="3974" spans="2:15" ht="15" customHeight="1" x14ac:dyDescent="0.25">
      <c r="B3974" s="178" t="s">
        <v>10416</v>
      </c>
      <c r="C3974" s="178" t="s">
        <v>16</v>
      </c>
      <c r="D3974" s="178" t="s">
        <v>37</v>
      </c>
      <c r="E3974" s="178" t="s">
        <v>17</v>
      </c>
      <c r="F3974" s="178" t="s">
        <v>17</v>
      </c>
      <c r="G3974" s="1">
        <f>IF(ISNUMBER(Pay_Item_Search_Text),IF(ISNUMBER(IF(FIND(Pay_Item_Search_Text,B3974)=1,1, "FALSE")),MAX(G$4:$G3973)+1,IF(ISNUMBER(Pay_Item_Search_Text),0,IF(ISNUMBER(SEARCH(Pay_Item_Search_Text,H3974)),MAX(G$4:$G3973)+1,0))),IF(ISNUMBER(Pay_Item_Search_Text),0,IF(ISNUMBER(SEARCH(Pay_Item_Search_Text,H3974)),MAX(G$4:$G3973)+1,0)))</f>
        <v>3970</v>
      </c>
      <c r="H3974" s="1" t="str">
        <f>IF(Table_PayItems[[#This Row],[Description]]="_","_ Unique Item - "&amp;Table_PayItems[[#This Row],[Item]]&amp;" - $"&amp;Table_PayItems[[#This Row],[Unit]],Table_PayItems[[#This Row],[Description]]&amp;" - $"&amp;Table_PayItems[[#This Row],[Unit]])</f>
        <v>Pavt, Cleaning - $LSUM</v>
      </c>
      <c r="I3974" s="29" t="str">
        <f>IFERROR(VLOOKUP(ROWS($M$5:M3974),Table_PayItems[[Search Key]:[Concentrated Name]],2,FALSE),"")</f>
        <v>Pavt, Cleaning - $LSUM</v>
      </c>
      <c r="J3974" s="1"/>
      <c r="K3974" s="1"/>
      <c r="L3974" s="22">
        <f>IF(ISNUMBER(SEARCH(Pay_Item_Search_Text_2,M3974)),MAX($L$4:L3973)+1,0)</f>
        <v>0</v>
      </c>
      <c r="M3974" s="1" t="str">
        <f>IFERROR(VLOOKUP(ROWS($M$5:M3974),Table_PayItems[[Search Key]:[Concentrated Name]],2,FALSE),"")</f>
        <v>Pavt, Cleaning - $LSUM</v>
      </c>
      <c r="N3974" s="1" t="str">
        <f>IFERROR(VLOOKUP(ROWS($M$5:N3974),$L$5:$M$7000,2,FALSE),"")</f>
        <v/>
      </c>
      <c r="O3974" s="1" t="str">
        <f>IFERROR(VLOOKUP(ROWS($O$5:O3974),$K$5:$L$7000,2,FALSE),"")</f>
        <v/>
      </c>
    </row>
    <row r="3975" spans="2:15" ht="15" customHeight="1" x14ac:dyDescent="0.25">
      <c r="B3975" s="178" t="s">
        <v>8030</v>
      </c>
      <c r="C3975" s="178" t="s">
        <v>123</v>
      </c>
      <c r="D3975" s="178" t="s">
        <v>124</v>
      </c>
      <c r="E3975" s="178" t="s">
        <v>17</v>
      </c>
      <c r="F3975" s="178" t="s">
        <v>17</v>
      </c>
      <c r="G3975" s="1">
        <f>IF(ISNUMBER(Pay_Item_Search_Text),IF(ISNUMBER(IF(FIND(Pay_Item_Search_Text,B3975)=1,1, "FALSE")),MAX(G$4:$G3974)+1,IF(ISNUMBER(Pay_Item_Search_Text),0,IF(ISNUMBER(SEARCH(Pay_Item_Search_Text,H3975)),MAX(G$4:$G3974)+1,0))),IF(ISNUMBER(Pay_Item_Search_Text),0,IF(ISNUMBER(SEARCH(Pay_Item_Search_Text,H3975)),MAX(G$4:$G3974)+1,0)))</f>
        <v>3971</v>
      </c>
      <c r="H3975" s="1" t="str">
        <f>IF(Table_PayItems[[#This Row],[Description]]="_","_ Unique Item - "&amp;Table_PayItems[[#This Row],[Item]]&amp;" - $"&amp;Table_PayItems[[#This Row],[Unit]],Table_PayItems[[#This Row],[Description]]&amp;" - $"&amp;Table_PayItems[[#This Row],[Unit]])</f>
        <v>Pavt, Rem - $Syd</v>
      </c>
      <c r="I3975" s="29" t="str">
        <f>IFERROR(VLOOKUP(ROWS($M$5:M3975),Table_PayItems[[Search Key]:[Concentrated Name]],2,FALSE),"")</f>
        <v>Pavt, Rem - $Syd</v>
      </c>
      <c r="J3975" s="1"/>
      <c r="K3975" s="1"/>
      <c r="L3975" s="22">
        <f>IF(ISNUMBER(SEARCH(Pay_Item_Search_Text_2,M3975)),MAX($L$4:L3974)+1,0)</f>
        <v>0</v>
      </c>
      <c r="M3975" s="1" t="str">
        <f>IFERROR(VLOOKUP(ROWS($M$5:M3975),Table_PayItems[[Search Key]:[Concentrated Name]],2,FALSE),"")</f>
        <v>Pavt, Rem - $Syd</v>
      </c>
      <c r="N3975" s="1" t="str">
        <f>IFERROR(VLOOKUP(ROWS($M$5:N3975),$L$5:$M$7000,2,FALSE),"")</f>
        <v/>
      </c>
      <c r="O3975" s="1" t="str">
        <f>IFERROR(VLOOKUP(ROWS($O$5:O3975),$K$5:$L$7000,2,FALSE),"")</f>
        <v/>
      </c>
    </row>
    <row r="3976" spans="2:15" ht="15" customHeight="1" x14ac:dyDescent="0.25">
      <c r="B3976" s="178" t="s">
        <v>8142</v>
      </c>
      <c r="C3976" s="178" t="s">
        <v>123</v>
      </c>
      <c r="D3976" s="178" t="s">
        <v>211</v>
      </c>
      <c r="E3976" s="178" t="s">
        <v>17</v>
      </c>
      <c r="F3976" s="178" t="s">
        <v>17</v>
      </c>
      <c r="G3976" s="1">
        <f>IF(ISNUMBER(Pay_Item_Search_Text),IF(ISNUMBER(IF(FIND(Pay_Item_Search_Text,B3976)=1,1, "FALSE")),MAX(G$4:$G3975)+1,IF(ISNUMBER(Pay_Item_Search_Text),0,IF(ISNUMBER(SEARCH(Pay_Item_Search_Text,H3976)),MAX(G$4:$G3975)+1,0))),IF(ISNUMBER(Pay_Item_Search_Text),0,IF(ISNUMBER(SEARCH(Pay_Item_Search_Text,H3976)),MAX(G$4:$G3975)+1,0)))</f>
        <v>3972</v>
      </c>
      <c r="H3976" s="1" t="str">
        <f>IF(Table_PayItems[[#This Row],[Description]]="_","_ Unique Item - "&amp;Table_PayItems[[#This Row],[Item]]&amp;" - $"&amp;Table_PayItems[[#This Row],[Unit]],Table_PayItems[[#This Row],[Description]]&amp;" - $"&amp;Table_PayItems[[#This Row],[Unit]])</f>
        <v>Pavt, Rubblize - $Syd</v>
      </c>
      <c r="I3976" s="29" t="str">
        <f>IFERROR(VLOOKUP(ROWS($M$5:M3976),Table_PayItems[[Search Key]:[Concentrated Name]],2,FALSE),"")</f>
        <v>Pavt, Rubblize - $Syd</v>
      </c>
      <c r="J3976" s="1"/>
      <c r="K3976" s="1"/>
      <c r="L3976" s="22">
        <f>IF(ISNUMBER(SEARCH(Pay_Item_Search_Text_2,M3976)),MAX($L$4:L3975)+1,0)</f>
        <v>0</v>
      </c>
      <c r="M3976" s="1" t="str">
        <f>IFERROR(VLOOKUP(ROWS($M$5:M3976),Table_PayItems[[Search Key]:[Concentrated Name]],2,FALSE),"")</f>
        <v>Pavt, Rubblize - $Syd</v>
      </c>
      <c r="N3976" s="1" t="str">
        <f>IFERROR(VLOOKUP(ROWS($M$5:N3976),$L$5:$M$7000,2,FALSE),"")</f>
        <v/>
      </c>
      <c r="O3976" s="1" t="str">
        <f>IFERROR(VLOOKUP(ROWS($O$5:O3976),$K$5:$L$7000,2,FALSE),"")</f>
        <v/>
      </c>
    </row>
    <row r="3977" spans="2:15" ht="15" customHeight="1" x14ac:dyDescent="0.25">
      <c r="B3977" s="178" t="s">
        <v>14059</v>
      </c>
      <c r="C3977" s="178" t="s">
        <v>88</v>
      </c>
      <c r="D3977" s="178" t="s">
        <v>4971</v>
      </c>
      <c r="E3977" s="178" t="s">
        <v>5612</v>
      </c>
      <c r="F3977" s="178" t="s">
        <v>17</v>
      </c>
      <c r="G3977" s="1">
        <f>IF(ISNUMBER(Pay_Item_Search_Text),IF(ISNUMBER(IF(FIND(Pay_Item_Search_Text,B3977)=1,1, "FALSE")),MAX(G$4:$G3976)+1,IF(ISNUMBER(Pay_Item_Search_Text),0,IF(ISNUMBER(SEARCH(Pay_Item_Search_Text,H3977)),MAX(G$4:$G3976)+1,0))),IF(ISNUMBER(Pay_Item_Search_Text),0,IF(ISNUMBER(SEARCH(Pay_Item_Search_Text,H3977)),MAX(G$4:$G3976)+1,0)))</f>
        <v>3973</v>
      </c>
      <c r="H3977" s="1" t="str">
        <f>IF(Table_PayItems[[#This Row],[Description]]="_","_ Unique Item - "&amp;Table_PayItems[[#This Row],[Item]]&amp;" - $"&amp;Table_PayItems[[#This Row],[Unit]],Table_PayItems[[#This Row],[Description]]&amp;" - $"&amp;Table_PayItems[[#This Row],[Unit]])</f>
        <v>Pedestal Fdn, Flush - $Ea</v>
      </c>
      <c r="I3977" s="29" t="str">
        <f>IFERROR(VLOOKUP(ROWS($M$5:M3977),Table_PayItems[[Search Key]:[Concentrated Name]],2,FALSE),"")</f>
        <v>Pedestal Fdn, Flush - $Ea</v>
      </c>
      <c r="J3977" s="1"/>
      <c r="K3977" s="1"/>
      <c r="L3977" s="22">
        <f>IF(ISNUMBER(SEARCH(Pay_Item_Search_Text_2,M3977)),MAX($L$4:L3976)+1,0)</f>
        <v>0</v>
      </c>
      <c r="M3977" s="1" t="str">
        <f>IFERROR(VLOOKUP(ROWS($M$5:M3977),Table_PayItems[[Search Key]:[Concentrated Name]],2,FALSE),"")</f>
        <v>Pedestal Fdn, Flush - $Ea</v>
      </c>
      <c r="N3977" s="1" t="str">
        <f>IFERROR(VLOOKUP(ROWS($M$5:N3977),$L$5:$M$7000,2,FALSE),"")</f>
        <v/>
      </c>
      <c r="O3977" s="1" t="str">
        <f>IFERROR(VLOOKUP(ROWS($O$5:O3977),$K$5:$L$7000,2,FALSE),"")</f>
        <v/>
      </c>
    </row>
    <row r="3978" spans="2:15" ht="15" customHeight="1" x14ac:dyDescent="0.25">
      <c r="B3978" s="178" t="s">
        <v>14061</v>
      </c>
      <c r="C3978" s="178" t="s">
        <v>88</v>
      </c>
      <c r="D3978" s="178" t="s">
        <v>4973</v>
      </c>
      <c r="E3978" s="178" t="s">
        <v>17</v>
      </c>
      <c r="F3978" s="178" t="s">
        <v>17</v>
      </c>
      <c r="G3978" s="1">
        <f>IF(ISNUMBER(Pay_Item_Search_Text),IF(ISNUMBER(IF(FIND(Pay_Item_Search_Text,B3978)=1,1, "FALSE")),MAX(G$4:$G3977)+1,IF(ISNUMBER(Pay_Item_Search_Text),0,IF(ISNUMBER(SEARCH(Pay_Item_Search_Text,H3978)),MAX(G$4:$G3977)+1,0))),IF(ISNUMBER(Pay_Item_Search_Text),0,IF(ISNUMBER(SEARCH(Pay_Item_Search_Text,H3978)),MAX(G$4:$G3977)+1,0)))</f>
        <v>3974</v>
      </c>
      <c r="H3978" s="1" t="str">
        <f>IF(Table_PayItems[[#This Row],[Description]]="_","_ Unique Item - "&amp;Table_PayItems[[#This Row],[Item]]&amp;" - $"&amp;Table_PayItems[[#This Row],[Unit]],Table_PayItems[[#This Row],[Description]]&amp;" - $"&amp;Table_PayItems[[#This Row],[Unit]])</f>
        <v>Pedestal Fdn, Rem - $Ea</v>
      </c>
      <c r="I3978" s="29" t="str">
        <f>IFERROR(VLOOKUP(ROWS($M$5:M3978),Table_PayItems[[Search Key]:[Concentrated Name]],2,FALSE),"")</f>
        <v>Pedestal Fdn, Rem - $Ea</v>
      </c>
      <c r="J3978" s="1"/>
      <c r="K3978" s="1"/>
      <c r="L3978" s="22">
        <f>IF(ISNUMBER(SEARCH(Pay_Item_Search_Text_2,M3978)),MAX($L$4:L3977)+1,0)</f>
        <v>0</v>
      </c>
      <c r="M3978" s="1" t="str">
        <f>IFERROR(VLOOKUP(ROWS($M$5:M3978),Table_PayItems[[Search Key]:[Concentrated Name]],2,FALSE),"")</f>
        <v>Pedestal Fdn, Rem - $Ea</v>
      </c>
      <c r="N3978" s="1" t="str">
        <f>IFERROR(VLOOKUP(ROWS($M$5:N3978),$L$5:$M$7000,2,FALSE),"")</f>
        <v/>
      </c>
      <c r="O3978" s="1" t="str">
        <f>IFERROR(VLOOKUP(ROWS($O$5:O3978),$K$5:$L$7000,2,FALSE),"")</f>
        <v/>
      </c>
    </row>
    <row r="3979" spans="2:15" ht="15" customHeight="1" x14ac:dyDescent="0.25">
      <c r="B3979" s="178" t="s">
        <v>14056</v>
      </c>
      <c r="C3979" s="178" t="s">
        <v>88</v>
      </c>
      <c r="D3979" s="178" t="s">
        <v>4968</v>
      </c>
      <c r="E3979" s="178" t="s">
        <v>17</v>
      </c>
      <c r="F3979" s="178" t="s">
        <v>17</v>
      </c>
      <c r="G3979" s="1">
        <f>IF(ISNUMBER(Pay_Item_Search_Text),IF(ISNUMBER(IF(FIND(Pay_Item_Search_Text,B3979)=1,1, "FALSE")),MAX(G$4:$G3978)+1,IF(ISNUMBER(Pay_Item_Search_Text),0,IF(ISNUMBER(SEARCH(Pay_Item_Search_Text,H3979)),MAX(G$4:$G3978)+1,0))),IF(ISNUMBER(Pay_Item_Search_Text),0,IF(ISNUMBER(SEARCH(Pay_Item_Search_Text,H3979)),MAX(G$4:$G3978)+1,0)))</f>
        <v>3975</v>
      </c>
      <c r="H3979" s="1" t="str">
        <f>IF(Table_PayItems[[#This Row],[Description]]="_","_ Unique Item - "&amp;Table_PayItems[[#This Row],[Item]]&amp;" - $"&amp;Table_PayItems[[#This Row],[Unit]],Table_PayItems[[#This Row],[Description]]&amp;" - $"&amp;Table_PayItems[[#This Row],[Unit]])</f>
        <v>Pedestal, Alum - $Ea</v>
      </c>
      <c r="I3979" s="29" t="str">
        <f>IFERROR(VLOOKUP(ROWS($M$5:M3979),Table_PayItems[[Search Key]:[Concentrated Name]],2,FALSE),"")</f>
        <v>Pedestal, Alum - $Ea</v>
      </c>
      <c r="J3979" s="1"/>
      <c r="K3979" s="1"/>
      <c r="L3979" s="22">
        <f>IF(ISNUMBER(SEARCH(Pay_Item_Search_Text_2,M3979)),MAX($L$4:L3978)+1,0)</f>
        <v>0</v>
      </c>
      <c r="M3979" s="1" t="str">
        <f>IFERROR(VLOOKUP(ROWS($M$5:M3979),Table_PayItems[[Search Key]:[Concentrated Name]],2,FALSE),"")</f>
        <v>Pedestal, Alum - $Ea</v>
      </c>
      <c r="N3979" s="1" t="str">
        <f>IFERROR(VLOOKUP(ROWS($M$5:N3979),$L$5:$M$7000,2,FALSE),"")</f>
        <v/>
      </c>
      <c r="O3979" s="1" t="str">
        <f>IFERROR(VLOOKUP(ROWS($O$5:O3979),$K$5:$L$7000,2,FALSE),"")</f>
        <v/>
      </c>
    </row>
    <row r="3980" spans="2:15" ht="15" customHeight="1" x14ac:dyDescent="0.25">
      <c r="B3980" s="178" t="s">
        <v>14057</v>
      </c>
      <c r="C3980" s="178" t="s">
        <v>88</v>
      </c>
      <c r="D3980" s="178" t="s">
        <v>4969</v>
      </c>
      <c r="E3980" s="178" t="s">
        <v>17</v>
      </c>
      <c r="F3980" s="178" t="s">
        <v>17</v>
      </c>
      <c r="G3980" s="1">
        <f>IF(ISNUMBER(Pay_Item_Search_Text),IF(ISNUMBER(IF(FIND(Pay_Item_Search_Text,B3980)=1,1, "FALSE")),MAX(G$4:$G3979)+1,IF(ISNUMBER(Pay_Item_Search_Text),0,IF(ISNUMBER(SEARCH(Pay_Item_Search_Text,H3980)),MAX(G$4:$G3979)+1,0))),IF(ISNUMBER(Pay_Item_Search_Text),0,IF(ISNUMBER(SEARCH(Pay_Item_Search_Text,H3980)),MAX(G$4:$G3979)+1,0)))</f>
        <v>3976</v>
      </c>
      <c r="H3980" s="1" t="str">
        <f>IF(Table_PayItems[[#This Row],[Description]]="_","_ Unique Item - "&amp;Table_PayItems[[#This Row],[Item]]&amp;" - $"&amp;Table_PayItems[[#This Row],[Unit]],Table_PayItems[[#This Row],[Description]]&amp;" - $"&amp;Table_PayItems[[#This Row],[Unit]])</f>
        <v>Pedestal, Alum, Salv - $Ea</v>
      </c>
      <c r="I3980" s="29" t="str">
        <f>IFERROR(VLOOKUP(ROWS($M$5:M3980),Table_PayItems[[Search Key]:[Concentrated Name]],2,FALSE),"")</f>
        <v>Pedestal, Alum, Salv - $Ea</v>
      </c>
      <c r="J3980" s="1"/>
      <c r="K3980" s="1"/>
      <c r="L3980" s="22">
        <f>IF(ISNUMBER(SEARCH(Pay_Item_Search_Text_2,M3980)),MAX($L$4:L3979)+1,0)</f>
        <v>0</v>
      </c>
      <c r="M3980" s="1" t="str">
        <f>IFERROR(VLOOKUP(ROWS($M$5:M3980),Table_PayItems[[Search Key]:[Concentrated Name]],2,FALSE),"")</f>
        <v>Pedestal, Alum, Salv - $Ea</v>
      </c>
      <c r="N3980" s="1" t="str">
        <f>IFERROR(VLOOKUP(ROWS($M$5:N3980),$L$5:$M$7000,2,FALSE),"")</f>
        <v/>
      </c>
      <c r="O3980" s="1" t="str">
        <f>IFERROR(VLOOKUP(ROWS($O$5:O3980),$K$5:$L$7000,2,FALSE),"")</f>
        <v/>
      </c>
    </row>
    <row r="3981" spans="2:15" ht="15" customHeight="1" x14ac:dyDescent="0.25">
      <c r="B3981" s="178" t="s">
        <v>14060</v>
      </c>
      <c r="C3981" s="178" t="s">
        <v>88</v>
      </c>
      <c r="D3981" s="178" t="s">
        <v>4972</v>
      </c>
      <c r="E3981" s="178" t="s">
        <v>2724</v>
      </c>
      <c r="F3981" s="178" t="s">
        <v>17</v>
      </c>
      <c r="G3981" s="1">
        <f>IF(ISNUMBER(Pay_Item_Search_Text),IF(ISNUMBER(IF(FIND(Pay_Item_Search_Text,B3981)=1,1, "FALSE")),MAX(G$4:$G3980)+1,IF(ISNUMBER(Pay_Item_Search_Text),0,IF(ISNUMBER(SEARCH(Pay_Item_Search_Text,H3981)),MAX(G$4:$G3980)+1,0))),IF(ISNUMBER(Pay_Item_Search_Text),0,IF(ISNUMBER(SEARCH(Pay_Item_Search_Text,H3981)),MAX(G$4:$G3980)+1,0)))</f>
        <v>3977</v>
      </c>
      <c r="H3981" s="1" t="str">
        <f>IF(Table_PayItems[[#This Row],[Description]]="_","_ Unique Item - "&amp;Table_PayItems[[#This Row],[Item]]&amp;" - $"&amp;Table_PayItems[[#This Row],[Unit]],Table_PayItems[[#This Row],[Description]]&amp;" - $"&amp;Table_PayItems[[#This Row],[Unit]])</f>
        <v>Pedestal, Fdn - $Ea</v>
      </c>
      <c r="I3981" s="29" t="str">
        <f>IFERROR(VLOOKUP(ROWS($M$5:M3981),Table_PayItems[[Search Key]:[Concentrated Name]],2,FALSE),"")</f>
        <v>Pedestal, Fdn - $Ea</v>
      </c>
      <c r="J3981" s="1"/>
      <c r="K3981" s="1"/>
      <c r="L3981" s="22">
        <f>IF(ISNUMBER(SEARCH(Pay_Item_Search_Text_2,M3981)),MAX($L$4:L3980)+1,0)</f>
        <v>0</v>
      </c>
      <c r="M3981" s="1" t="str">
        <f>IFERROR(VLOOKUP(ROWS($M$5:M3981),Table_PayItems[[Search Key]:[Concentrated Name]],2,FALSE),"")</f>
        <v>Pedestal, Fdn - $Ea</v>
      </c>
      <c r="N3981" s="1" t="str">
        <f>IFERROR(VLOOKUP(ROWS($M$5:N3981),$L$5:$M$7000,2,FALSE),"")</f>
        <v/>
      </c>
      <c r="O3981" s="1" t="str">
        <f>IFERROR(VLOOKUP(ROWS($O$5:O3981),$K$5:$L$7000,2,FALSE),"")</f>
        <v/>
      </c>
    </row>
    <row r="3982" spans="2:15" ht="15" customHeight="1" x14ac:dyDescent="0.25">
      <c r="B3982" s="178" t="s">
        <v>14062</v>
      </c>
      <c r="C3982" s="178" t="s">
        <v>88</v>
      </c>
      <c r="D3982" s="178" t="s">
        <v>4974</v>
      </c>
      <c r="E3982" s="178" t="s">
        <v>17</v>
      </c>
      <c r="F3982" s="178" t="s">
        <v>17</v>
      </c>
      <c r="G3982" s="1">
        <f>IF(ISNUMBER(Pay_Item_Search_Text),IF(ISNUMBER(IF(FIND(Pay_Item_Search_Text,B3982)=1,1, "FALSE")),MAX(G$4:$G3981)+1,IF(ISNUMBER(Pay_Item_Search_Text),0,IF(ISNUMBER(SEARCH(Pay_Item_Search_Text,H3982)),MAX(G$4:$G3981)+1,0))),IF(ISNUMBER(Pay_Item_Search_Text),0,IF(ISNUMBER(SEARCH(Pay_Item_Search_Text,H3982)),MAX(G$4:$G3981)+1,0)))</f>
        <v>3978</v>
      </c>
      <c r="H3982" s="1" t="str">
        <f>IF(Table_PayItems[[#This Row],[Description]]="_","_ Unique Item - "&amp;Table_PayItems[[#This Row],[Item]]&amp;" - $"&amp;Table_PayItems[[#This Row],[Unit]],Table_PayItems[[#This Row],[Description]]&amp;" - $"&amp;Table_PayItems[[#This Row],[Unit]])</f>
        <v>Pedestal, Rem - $Ea</v>
      </c>
      <c r="I3982" s="29" t="str">
        <f>IFERROR(VLOOKUP(ROWS($M$5:M3982),Table_PayItems[[Search Key]:[Concentrated Name]],2,FALSE),"")</f>
        <v>Pedestal, Rem - $Ea</v>
      </c>
      <c r="J3982" s="1"/>
      <c r="K3982" s="1"/>
      <c r="L3982" s="22">
        <f>IF(ISNUMBER(SEARCH(Pay_Item_Search_Text_2,M3982)),MAX($L$4:L3981)+1,0)</f>
        <v>0</v>
      </c>
      <c r="M3982" s="1" t="str">
        <f>IFERROR(VLOOKUP(ROWS($M$5:M3982),Table_PayItems[[Search Key]:[Concentrated Name]],2,FALSE),"")</f>
        <v>Pedestal, Rem - $Ea</v>
      </c>
      <c r="N3982" s="1" t="str">
        <f>IFERROR(VLOOKUP(ROWS($M$5:N3982),$L$5:$M$7000,2,FALSE),"")</f>
        <v/>
      </c>
      <c r="O3982" s="1" t="str">
        <f>IFERROR(VLOOKUP(ROWS($O$5:O3982),$K$5:$L$7000,2,FALSE),"")</f>
        <v/>
      </c>
    </row>
    <row r="3983" spans="2:15" ht="15" customHeight="1" x14ac:dyDescent="0.25">
      <c r="B3983" s="178" t="s">
        <v>14063</v>
      </c>
      <c r="C3983" s="178" t="s">
        <v>88</v>
      </c>
      <c r="D3983" s="178" t="s">
        <v>4975</v>
      </c>
      <c r="E3983" s="178" t="s">
        <v>5613</v>
      </c>
      <c r="F3983" s="178" t="s">
        <v>17</v>
      </c>
      <c r="G3983" s="1">
        <f>IF(ISNUMBER(Pay_Item_Search_Text),IF(ISNUMBER(IF(FIND(Pay_Item_Search_Text,B3983)=1,1, "FALSE")),MAX(G$4:$G3982)+1,IF(ISNUMBER(Pay_Item_Search_Text),0,IF(ISNUMBER(SEARCH(Pay_Item_Search_Text,H3983)),MAX(G$4:$G3982)+1,0))),IF(ISNUMBER(Pay_Item_Search_Text),0,IF(ISNUMBER(SEARCH(Pay_Item_Search_Text,H3983)),MAX(G$4:$G3982)+1,0)))</f>
        <v>3979</v>
      </c>
      <c r="H3983" s="1" t="str">
        <f>IF(Table_PayItems[[#This Row],[Description]]="_","_ Unique Item - "&amp;Table_PayItems[[#This Row],[Item]]&amp;" - $"&amp;Table_PayItems[[#This Row],[Unit]],Table_PayItems[[#This Row],[Description]]&amp;" - $"&amp;Table_PayItems[[#This Row],[Unit]])</f>
        <v>Pedestal, Underground Serv, Metered - $Ea</v>
      </c>
      <c r="I3983" s="29" t="str">
        <f>IFERROR(VLOOKUP(ROWS($M$5:M3983),Table_PayItems[[Search Key]:[Concentrated Name]],2,FALSE),"")</f>
        <v>Pedestal, Underground Serv, Metered - $Ea</v>
      </c>
      <c r="J3983" s="1"/>
      <c r="K3983" s="1"/>
      <c r="L3983" s="22">
        <f>IF(ISNUMBER(SEARCH(Pay_Item_Search_Text_2,M3983)),MAX($L$4:L3982)+1,0)</f>
        <v>0</v>
      </c>
      <c r="M3983" s="1" t="str">
        <f>IFERROR(VLOOKUP(ROWS($M$5:M3983),Table_PayItems[[Search Key]:[Concentrated Name]],2,FALSE),"")</f>
        <v>Pedestal, Underground Serv, Metered - $Ea</v>
      </c>
      <c r="N3983" s="1" t="str">
        <f>IFERROR(VLOOKUP(ROWS($M$5:N3983),$L$5:$M$7000,2,FALSE),"")</f>
        <v/>
      </c>
      <c r="O3983" s="1" t="str">
        <f>IFERROR(VLOOKUP(ROWS($O$5:O3983),$K$5:$L$7000,2,FALSE),"")</f>
        <v/>
      </c>
    </row>
    <row r="3984" spans="2:15" ht="15" customHeight="1" x14ac:dyDescent="0.25">
      <c r="B3984" s="178" t="s">
        <v>14065</v>
      </c>
      <c r="C3984" s="178" t="s">
        <v>88</v>
      </c>
      <c r="D3984" s="178" t="s">
        <v>4977</v>
      </c>
      <c r="E3984" s="178" t="s">
        <v>5614</v>
      </c>
      <c r="F3984" s="178" t="s">
        <v>17</v>
      </c>
      <c r="G3984" s="1">
        <f>IF(ISNUMBER(Pay_Item_Search_Text),IF(ISNUMBER(IF(FIND(Pay_Item_Search_Text,B3984)=1,1, "FALSE")),MAX(G$4:$G3983)+1,IF(ISNUMBER(Pay_Item_Search_Text),0,IF(ISNUMBER(SEARCH(Pay_Item_Search_Text,H3984)),MAX(G$4:$G3983)+1,0))),IF(ISNUMBER(Pay_Item_Search_Text),0,IF(ISNUMBER(SEARCH(Pay_Item_Search_Text,H3984)),MAX(G$4:$G3983)+1,0)))</f>
        <v>3980</v>
      </c>
      <c r="H3984" s="1" t="str">
        <f>IF(Table_PayItems[[#This Row],[Description]]="_","_ Unique Item - "&amp;Table_PayItems[[#This Row],[Item]]&amp;" - $"&amp;Table_PayItems[[#This Row],[Unit]],Table_PayItems[[#This Row],[Description]]&amp;" - $"&amp;Table_PayItems[[#This Row],[Unit]])</f>
        <v>Pedestal, Underground Serv, Rem - $Ea</v>
      </c>
      <c r="I3984" s="29" t="str">
        <f>IFERROR(VLOOKUP(ROWS($M$5:M3984),Table_PayItems[[Search Key]:[Concentrated Name]],2,FALSE),"")</f>
        <v>Pedestal, Underground Serv, Rem - $Ea</v>
      </c>
      <c r="J3984" s="1"/>
      <c r="K3984" s="1"/>
      <c r="L3984" s="22">
        <f>IF(ISNUMBER(SEARCH(Pay_Item_Search_Text_2,M3984)),MAX($L$4:L3983)+1,0)</f>
        <v>0</v>
      </c>
      <c r="M3984" s="1" t="str">
        <f>IFERROR(VLOOKUP(ROWS($M$5:M3984),Table_PayItems[[Search Key]:[Concentrated Name]],2,FALSE),"")</f>
        <v>Pedestal, Underground Serv, Rem - $Ea</v>
      </c>
      <c r="N3984" s="1" t="str">
        <f>IFERROR(VLOOKUP(ROWS($M$5:N3984),$L$5:$M$7000,2,FALSE),"")</f>
        <v/>
      </c>
      <c r="O3984" s="1" t="str">
        <f>IFERROR(VLOOKUP(ROWS($O$5:O3984),$K$5:$L$7000,2,FALSE),"")</f>
        <v/>
      </c>
    </row>
    <row r="3985" spans="2:15" ht="15" customHeight="1" x14ac:dyDescent="0.25">
      <c r="B3985" s="178" t="s">
        <v>14064</v>
      </c>
      <c r="C3985" s="178" t="s">
        <v>88</v>
      </c>
      <c r="D3985" s="178" t="s">
        <v>4976</v>
      </c>
      <c r="E3985" s="178" t="s">
        <v>5613</v>
      </c>
      <c r="F3985" s="178" t="s">
        <v>17</v>
      </c>
      <c r="G3985" s="1">
        <f>IF(ISNUMBER(Pay_Item_Search_Text),IF(ISNUMBER(IF(FIND(Pay_Item_Search_Text,B3985)=1,1, "FALSE")),MAX(G$4:$G3984)+1,IF(ISNUMBER(Pay_Item_Search_Text),0,IF(ISNUMBER(SEARCH(Pay_Item_Search_Text,H3985)),MAX(G$4:$G3984)+1,0))),IF(ISNUMBER(Pay_Item_Search_Text),0,IF(ISNUMBER(SEARCH(Pay_Item_Search_Text,H3985)),MAX(G$4:$G3984)+1,0)))</f>
        <v>3981</v>
      </c>
      <c r="H3985" s="1" t="str">
        <f>IF(Table_PayItems[[#This Row],[Description]]="_","_ Unique Item - "&amp;Table_PayItems[[#This Row],[Item]]&amp;" - $"&amp;Table_PayItems[[#This Row],[Unit]],Table_PayItems[[#This Row],[Description]]&amp;" - $"&amp;Table_PayItems[[#This Row],[Unit]])</f>
        <v>Pedestal, Underground Serv, Unmetered - $Ea</v>
      </c>
      <c r="I3985" s="29" t="str">
        <f>IFERROR(VLOOKUP(ROWS($M$5:M3985),Table_PayItems[[Search Key]:[Concentrated Name]],2,FALSE),"")</f>
        <v>Pedestal, Underground Serv, Unmetered - $Ea</v>
      </c>
      <c r="J3985" s="1"/>
      <c r="K3985" s="1"/>
      <c r="L3985" s="22">
        <f>IF(ISNUMBER(SEARCH(Pay_Item_Search_Text_2,M3985)),MAX($L$4:L3984)+1,0)</f>
        <v>0</v>
      </c>
      <c r="M3985" s="1" t="str">
        <f>IFERROR(VLOOKUP(ROWS($M$5:M3985),Table_PayItems[[Search Key]:[Concentrated Name]],2,FALSE),"")</f>
        <v>Pedestal, Underground Serv, Unmetered - $Ea</v>
      </c>
      <c r="N3985" s="1" t="str">
        <f>IFERROR(VLOOKUP(ROWS($M$5:N3985),$L$5:$M$7000,2,FALSE),"")</f>
        <v/>
      </c>
      <c r="O3985" s="1" t="str">
        <f>IFERROR(VLOOKUP(ROWS($O$5:O3985),$K$5:$L$7000,2,FALSE),"")</f>
        <v/>
      </c>
    </row>
    <row r="3986" spans="2:15" ht="15" customHeight="1" x14ac:dyDescent="0.25">
      <c r="B3986" s="178" t="s">
        <v>14149</v>
      </c>
      <c r="C3986" s="178" t="s">
        <v>88</v>
      </c>
      <c r="D3986" s="178" t="s">
        <v>5059</v>
      </c>
      <c r="E3986" s="178" t="s">
        <v>4987</v>
      </c>
      <c r="F3986" s="178" t="s">
        <v>17</v>
      </c>
      <c r="G3986" s="1">
        <f>IF(ISNUMBER(Pay_Item_Search_Text),IF(ISNUMBER(IF(FIND(Pay_Item_Search_Text,B3986)=1,1, "FALSE")),MAX(G$4:$G3985)+1,IF(ISNUMBER(Pay_Item_Search_Text),0,IF(ISNUMBER(SEARCH(Pay_Item_Search_Text,H3986)),MAX(G$4:$G3985)+1,0))),IF(ISNUMBER(Pay_Item_Search_Text),0,IF(ISNUMBER(SEARCH(Pay_Item_Search_Text,H3986)),MAX(G$4:$G3985)+1,0)))</f>
        <v>3982</v>
      </c>
      <c r="H3986" s="1" t="str">
        <f>IF(Table_PayItems[[#This Row],[Description]]="_","_ Unique Item - "&amp;Table_PayItems[[#This Row],[Item]]&amp;" - $"&amp;Table_PayItems[[#This Row],[Unit]],Table_PayItems[[#This Row],[Description]]&amp;" - $"&amp;Table_PayItems[[#This Row],[Unit]])</f>
        <v>Pedestrian Signal System, Accessible - $Ea</v>
      </c>
      <c r="I3986" s="29" t="str">
        <f>IFERROR(VLOOKUP(ROWS($M$5:M3986),Table_PayItems[[Search Key]:[Concentrated Name]],2,FALSE),"")</f>
        <v>Pedestrian Signal System, Accessible - $Ea</v>
      </c>
      <c r="J3986" s="1"/>
      <c r="K3986" s="1"/>
      <c r="L3986" s="22">
        <f>IF(ISNUMBER(SEARCH(Pay_Item_Search_Text_2,M3986)),MAX($L$4:L3985)+1,0)</f>
        <v>0</v>
      </c>
      <c r="M3986" s="1" t="str">
        <f>IFERROR(VLOOKUP(ROWS($M$5:M3986),Table_PayItems[[Search Key]:[Concentrated Name]],2,FALSE),"")</f>
        <v>Pedestrian Signal System, Accessible - $Ea</v>
      </c>
      <c r="N3986" s="1" t="str">
        <f>IFERROR(VLOOKUP(ROWS($M$5:N3986),$L$5:$M$7000,2,FALSE),"")</f>
        <v/>
      </c>
      <c r="O3986" s="1" t="str">
        <f>IFERROR(VLOOKUP(ROWS($O$5:O3986),$K$5:$L$7000,2,FALSE),"")</f>
        <v/>
      </c>
    </row>
    <row r="3987" spans="2:15" ht="15" customHeight="1" x14ac:dyDescent="0.25">
      <c r="B3987" s="178" t="s">
        <v>14150</v>
      </c>
      <c r="C3987" s="178" t="s">
        <v>88</v>
      </c>
      <c r="D3987" s="178" t="s">
        <v>5060</v>
      </c>
      <c r="E3987" s="178" t="s">
        <v>4987</v>
      </c>
      <c r="F3987" s="178" t="s">
        <v>17</v>
      </c>
      <c r="G3987" s="1">
        <f>IF(ISNUMBER(Pay_Item_Search_Text),IF(ISNUMBER(IF(FIND(Pay_Item_Search_Text,B3987)=1,1, "FALSE")),MAX(G$4:$G3986)+1,IF(ISNUMBER(Pay_Item_Search_Text),0,IF(ISNUMBER(SEARCH(Pay_Item_Search_Text,H3987)),MAX(G$4:$G3986)+1,0))),IF(ISNUMBER(Pay_Item_Search_Text),0,IF(ISNUMBER(SEARCH(Pay_Item_Search_Text,H3987)),MAX(G$4:$G3986)+1,0)))</f>
        <v>3983</v>
      </c>
      <c r="H3987" s="1" t="str">
        <f>IF(Table_PayItems[[#This Row],[Description]]="_","_ Unique Item - "&amp;Table_PayItems[[#This Row],[Item]]&amp;" - $"&amp;Table_PayItems[[#This Row],[Unit]],Table_PayItems[[#This Row],[Description]]&amp;" - $"&amp;Table_PayItems[[#This Row],[Unit]])</f>
        <v>Pedestrian Signal System, Accessible, Rem - $Ea</v>
      </c>
      <c r="I3987" s="29" t="str">
        <f>IFERROR(VLOOKUP(ROWS($M$5:M3987),Table_PayItems[[Search Key]:[Concentrated Name]],2,FALSE),"")</f>
        <v>Pedestrian Signal System, Accessible, Rem - $Ea</v>
      </c>
      <c r="J3987" s="1"/>
      <c r="K3987" s="1"/>
      <c r="L3987" s="22">
        <f>IF(ISNUMBER(SEARCH(Pay_Item_Search_Text_2,M3987)),MAX($L$4:L3986)+1,0)</f>
        <v>0</v>
      </c>
      <c r="M3987" s="1" t="str">
        <f>IFERROR(VLOOKUP(ROWS($M$5:M3987),Table_PayItems[[Search Key]:[Concentrated Name]],2,FALSE),"")</f>
        <v>Pedestrian Signal System, Accessible, Rem - $Ea</v>
      </c>
      <c r="N3987" s="1" t="str">
        <f>IFERROR(VLOOKUP(ROWS($M$5:N3987),$L$5:$M$7000,2,FALSE),"")</f>
        <v/>
      </c>
      <c r="O3987" s="1" t="str">
        <f>IFERROR(VLOOKUP(ROWS($O$5:O3987),$K$5:$L$7000,2,FALSE),"")</f>
        <v/>
      </c>
    </row>
    <row r="3988" spans="2:15" ht="15" customHeight="1" x14ac:dyDescent="0.25">
      <c r="B3988" s="178" t="s">
        <v>11908</v>
      </c>
      <c r="C3988" s="178" t="s">
        <v>88</v>
      </c>
      <c r="D3988" s="178" t="s">
        <v>6963</v>
      </c>
      <c r="E3988" s="178" t="s">
        <v>6964</v>
      </c>
      <c r="F3988" s="178" t="s">
        <v>17</v>
      </c>
      <c r="G3988" s="27">
        <f>IF(ISNUMBER(Pay_Item_Search_Text),IF(ISNUMBER(IF(FIND(Pay_Item_Search_Text,B3988)=1,1, "FALSE")),MAX(G$4:$G3987)+1,IF(ISNUMBER(Pay_Item_Search_Text),0,IF(ISNUMBER(SEARCH(Pay_Item_Search_Text,H3988)),MAX(G$4:$G3987)+1,0))),IF(ISNUMBER(Pay_Item_Search_Text),0,IF(ISNUMBER(SEARCH(Pay_Item_Search_Text,H3988)),MAX(G$4:$G3987)+1,0)))</f>
        <v>3984</v>
      </c>
      <c r="H3988" s="24" t="str">
        <f>IF(Table_PayItems[[#This Row],[Description]]="_","_ Unique Item - "&amp;Table_PayItems[[#This Row],[Item]]&amp;" - $"&amp;Table_PayItems[[#This Row],[Unit]],Table_PayItems[[#This Row],[Description]]&amp;" - $"&amp;Table_PayItems[[#This Row],[Unit]])</f>
        <v>Pedestrian Type II Barricade, Temp - $Ea</v>
      </c>
      <c r="I3988" s="29" t="str">
        <f>IFERROR(VLOOKUP(ROWS($M$5:M3988),Table_PayItems[[Search Key]:[Concentrated Name]],2,FALSE),"")</f>
        <v>Pedestrian Type II Barricade, Temp - $Ea</v>
      </c>
      <c r="J3988" s="1"/>
      <c r="K3988" s="1"/>
      <c r="L3988" s="22">
        <f>IF(ISNUMBER(SEARCH(Pay_Item_Search_Text_2,M3988)),MAX($L$4:L3987)+1,0)</f>
        <v>0</v>
      </c>
      <c r="M3988" s="1" t="str">
        <f>IFERROR(VLOOKUP(ROWS($M$5:M3988),Table_PayItems[[Search Key]:[Concentrated Name]],2,FALSE),"")</f>
        <v>Pedestrian Type II Barricade, Temp - $Ea</v>
      </c>
      <c r="N3988" s="1" t="str">
        <f>IFERROR(VLOOKUP(ROWS($M$5:N3988),$L$5:$M$7000,2,FALSE),"")</f>
        <v/>
      </c>
      <c r="O3988" s="1" t="str">
        <f>IFERROR(VLOOKUP(ROWS($O$5:O3988),$K$5:$L$7000,2,FALSE),"")</f>
        <v/>
      </c>
    </row>
    <row r="3989" spans="2:15" ht="15" customHeight="1" x14ac:dyDescent="0.25">
      <c r="B3989" s="178" t="s">
        <v>11909</v>
      </c>
      <c r="C3989" s="178" t="s">
        <v>104</v>
      </c>
      <c r="D3989" s="178" t="s">
        <v>6965</v>
      </c>
      <c r="E3989" s="178" t="s">
        <v>6966</v>
      </c>
      <c r="F3989" s="178" t="s">
        <v>17</v>
      </c>
      <c r="G3989" s="1">
        <f>IF(ISNUMBER(Pay_Item_Search_Text),IF(ISNUMBER(IF(FIND(Pay_Item_Search_Text,B3989)=1,1, "FALSE")),MAX(G$4:$G3988)+1,IF(ISNUMBER(Pay_Item_Search_Text),0,IF(ISNUMBER(SEARCH(Pay_Item_Search_Text,H3989)),MAX(G$4:$G3988)+1,0))),IF(ISNUMBER(Pay_Item_Search_Text),0,IF(ISNUMBER(SEARCH(Pay_Item_Search_Text,H3989)),MAX(G$4:$G3988)+1,0)))</f>
        <v>3985</v>
      </c>
      <c r="H3989" s="1" t="str">
        <f>IF(Table_PayItems[[#This Row],[Description]]="_","_ Unique Item - "&amp;Table_PayItems[[#This Row],[Item]]&amp;" - $"&amp;Table_PayItems[[#This Row],[Unit]],Table_PayItems[[#This Row],[Description]]&amp;" - $"&amp;Table_PayItems[[#This Row],[Unit]])</f>
        <v>Pedestrian Type II Channelizer, Temp - $Ft</v>
      </c>
      <c r="I3989" s="29" t="str">
        <f>IFERROR(VLOOKUP(ROWS($M$5:M3989),Table_PayItems[[Search Key]:[Concentrated Name]],2,FALSE),"")</f>
        <v>Pedestrian Type II Channelizer, Temp - $Ft</v>
      </c>
      <c r="J3989" s="1"/>
      <c r="K3989" s="1"/>
      <c r="L3989" s="22">
        <f>IF(ISNUMBER(SEARCH(Pay_Item_Search_Text_2,M3989)),MAX($L$4:L3988)+1,0)</f>
        <v>0</v>
      </c>
      <c r="M3989" s="1" t="str">
        <f>IFERROR(VLOOKUP(ROWS($M$5:M3989),Table_PayItems[[Search Key]:[Concentrated Name]],2,FALSE),"")</f>
        <v>Pedestrian Type II Channelizer, Temp - $Ft</v>
      </c>
      <c r="N3989" s="1" t="str">
        <f>IFERROR(VLOOKUP(ROWS($M$5:N3989),$L$5:$M$7000,2,FALSE),"")</f>
        <v/>
      </c>
      <c r="O3989" s="1" t="str">
        <f>IFERROR(VLOOKUP(ROWS($O$5:O3989),$K$5:$L$7000,2,FALSE),"")</f>
        <v/>
      </c>
    </row>
    <row r="3990" spans="2:15" ht="15" customHeight="1" x14ac:dyDescent="0.25">
      <c r="B3990" s="178" t="s">
        <v>10917</v>
      </c>
      <c r="C3990" s="178" t="s">
        <v>123</v>
      </c>
      <c r="D3990" s="178" t="s">
        <v>2904</v>
      </c>
      <c r="E3990" s="178" t="s">
        <v>6924</v>
      </c>
      <c r="F3990" s="178" t="s">
        <v>17</v>
      </c>
      <c r="G3990" s="1">
        <f>IF(ISNUMBER(Pay_Item_Search_Text),IF(ISNUMBER(IF(FIND(Pay_Item_Search_Text,B3990)=1,1, "FALSE")),MAX(G$4:$G3989)+1,IF(ISNUMBER(Pay_Item_Search_Text),0,IF(ISNUMBER(SEARCH(Pay_Item_Search_Text,H3990)),MAX(G$4:$G3989)+1,0))),IF(ISNUMBER(Pay_Item_Search_Text),0,IF(ISNUMBER(SEARCH(Pay_Item_Search_Text,H3990)),MAX(G$4:$G3989)+1,0)))</f>
        <v>3986</v>
      </c>
      <c r="H3990" s="1" t="str">
        <f>IF(Table_PayItems[[#This Row],[Description]]="_","_ Unique Item - "&amp;Table_PayItems[[#This Row],[Item]]&amp;" - $"&amp;Table_PayItems[[#This Row],[Unit]],Table_PayItems[[#This Row],[Description]]&amp;" - $"&amp;Table_PayItems[[#This Row],[Unit]])</f>
        <v>Penetrating Healer/Sealer, Bridge Deck - $Syd</v>
      </c>
      <c r="I3990" s="29" t="str">
        <f>IFERROR(VLOOKUP(ROWS($M$5:M3990),Table_PayItems[[Search Key]:[Concentrated Name]],2,FALSE),"")</f>
        <v>Penetrating Healer/Sealer, Bridge Deck - $Syd</v>
      </c>
      <c r="J3990" s="1"/>
      <c r="K3990" s="1"/>
      <c r="L3990" s="22">
        <f>IF(ISNUMBER(SEARCH(Pay_Item_Search_Text_2,M3990)),MAX($L$4:L3989)+1,0)</f>
        <v>0</v>
      </c>
      <c r="M3990" s="1" t="str">
        <f>IFERROR(VLOOKUP(ROWS($M$5:M3990),Table_PayItems[[Search Key]:[Concentrated Name]],2,FALSE),"")</f>
        <v>Penetrating Healer/Sealer, Bridge Deck - $Syd</v>
      </c>
      <c r="N3990" s="1" t="str">
        <f>IFERROR(VLOOKUP(ROWS($M$5:N3990),$L$5:$M$7000,2,FALSE),"")</f>
        <v/>
      </c>
      <c r="O3990" s="1" t="str">
        <f>IFERROR(VLOOKUP(ROWS($O$5:O3990),$K$5:$L$7000,2,FALSE),"")</f>
        <v/>
      </c>
    </row>
    <row r="3991" spans="2:15" ht="15" customHeight="1" x14ac:dyDescent="0.25">
      <c r="B3991" s="178" t="s">
        <v>13018</v>
      </c>
      <c r="C3991" s="178" t="s">
        <v>88</v>
      </c>
      <c r="D3991" s="178" t="s">
        <v>7568</v>
      </c>
      <c r="E3991" s="178" t="s">
        <v>6993</v>
      </c>
      <c r="F3991" s="178" t="s">
        <v>17</v>
      </c>
      <c r="G3991" s="1">
        <f>IF(ISNUMBER(Pay_Item_Search_Text),IF(ISNUMBER(IF(FIND(Pay_Item_Search_Text,B3991)=1,1, "FALSE")),MAX(G$4:$G3990)+1,IF(ISNUMBER(Pay_Item_Search_Text),0,IF(ISNUMBER(SEARCH(Pay_Item_Search_Text,H3991)),MAX(G$4:$G3990)+1,0))),IF(ISNUMBER(Pay_Item_Search_Text),0,IF(ISNUMBER(SEARCH(Pay_Item_Search_Text,H3991)),MAX(G$4:$G3990)+1,0)))</f>
        <v>3987</v>
      </c>
      <c r="H3991" s="1" t="str">
        <f>IF(Table_PayItems[[#This Row],[Description]]="_","_ Unique Item - "&amp;Table_PayItems[[#This Row],[Item]]&amp;" - $"&amp;Table_PayItems[[#This Row],[Unit]],Table_PayItems[[#This Row],[Description]]&amp;" - $"&amp;Table_PayItems[[#This Row],[Unit]])</f>
        <v>Pennisetum alopecuroides Hameln, #1 cont. - $Ea</v>
      </c>
      <c r="I3991" s="29" t="str">
        <f>IFERROR(VLOOKUP(ROWS($M$5:M3991),Table_PayItems[[Search Key]:[Concentrated Name]],2,FALSE),"")</f>
        <v>Pennisetum alopecuroides Hameln, #1 cont. - $Ea</v>
      </c>
      <c r="J3991" s="1"/>
      <c r="K3991" s="1"/>
      <c r="L3991" s="22">
        <f>IF(ISNUMBER(SEARCH(Pay_Item_Search_Text_2,M3991)),MAX($L$4:L3990)+1,0)</f>
        <v>0</v>
      </c>
      <c r="M3991" s="1" t="str">
        <f>IFERROR(VLOOKUP(ROWS($M$5:M3991),Table_PayItems[[Search Key]:[Concentrated Name]],2,FALSE),"")</f>
        <v>Pennisetum alopecuroides Hameln, #1 cont. - $Ea</v>
      </c>
      <c r="N3991" s="1" t="str">
        <f>IFERROR(VLOOKUP(ROWS($M$5:N3991),$L$5:$M$7000,2,FALSE),"")</f>
        <v/>
      </c>
      <c r="O3991" s="1" t="str">
        <f>IFERROR(VLOOKUP(ROWS($O$5:O3991),$K$5:$L$7000,2,FALSE),"")</f>
        <v/>
      </c>
    </row>
    <row r="3992" spans="2:15" ht="15" customHeight="1" x14ac:dyDescent="0.25">
      <c r="B3992" s="178" t="s">
        <v>13019</v>
      </c>
      <c r="C3992" s="178" t="s">
        <v>88</v>
      </c>
      <c r="D3992" s="178" t="s">
        <v>7569</v>
      </c>
      <c r="E3992" s="178" t="s">
        <v>6993</v>
      </c>
      <c r="F3992" s="178" t="s">
        <v>17</v>
      </c>
      <c r="G3992" s="1">
        <f>IF(ISNUMBER(Pay_Item_Search_Text),IF(ISNUMBER(IF(FIND(Pay_Item_Search_Text,B3992)=1,1, "FALSE")),MAX(G$4:$G3991)+1,IF(ISNUMBER(Pay_Item_Search_Text),0,IF(ISNUMBER(SEARCH(Pay_Item_Search_Text,H3992)),MAX(G$4:$G3991)+1,0))),IF(ISNUMBER(Pay_Item_Search_Text),0,IF(ISNUMBER(SEARCH(Pay_Item_Search_Text,H3992)),MAX(G$4:$G3991)+1,0)))</f>
        <v>3988</v>
      </c>
      <c r="H3992" s="1" t="str">
        <f>IF(Table_PayItems[[#This Row],[Description]]="_","_ Unique Item - "&amp;Table_PayItems[[#This Row],[Item]]&amp;" - $"&amp;Table_PayItems[[#This Row],[Unit]],Table_PayItems[[#This Row],[Description]]&amp;" - $"&amp;Table_PayItems[[#This Row],[Unit]])</f>
        <v>Pennisetum alopecuroides Hameln, #2 cont. - $Ea</v>
      </c>
      <c r="I3992" s="29" t="str">
        <f>IFERROR(VLOOKUP(ROWS($M$5:M3992),Table_PayItems[[Search Key]:[Concentrated Name]],2,FALSE),"")</f>
        <v>Pennisetum alopecuroides Hameln, #2 cont. - $Ea</v>
      </c>
      <c r="J3992" s="1"/>
      <c r="K3992" s="1"/>
      <c r="L3992" s="22">
        <f>IF(ISNUMBER(SEARCH(Pay_Item_Search_Text_2,M3992)),MAX($L$4:L3991)+1,0)</f>
        <v>0</v>
      </c>
      <c r="M3992" s="1" t="str">
        <f>IFERROR(VLOOKUP(ROWS($M$5:M3992),Table_PayItems[[Search Key]:[Concentrated Name]],2,FALSE),"")</f>
        <v>Pennisetum alopecuroides Hameln, #2 cont. - $Ea</v>
      </c>
      <c r="N3992" s="1" t="str">
        <f>IFERROR(VLOOKUP(ROWS($M$5:N3992),$L$5:$M$7000,2,FALSE),"")</f>
        <v/>
      </c>
      <c r="O3992" s="1" t="str">
        <f>IFERROR(VLOOKUP(ROWS($O$5:O3992),$K$5:$L$7000,2,FALSE),"")</f>
        <v/>
      </c>
    </row>
    <row r="3993" spans="2:15" ht="15" customHeight="1" x14ac:dyDescent="0.25">
      <c r="B3993" s="178" t="s">
        <v>13020</v>
      </c>
      <c r="C3993" s="178" t="s">
        <v>88</v>
      </c>
      <c r="D3993" s="178" t="s">
        <v>7570</v>
      </c>
      <c r="E3993" s="178" t="s">
        <v>6993</v>
      </c>
      <c r="F3993" s="178" t="s">
        <v>17</v>
      </c>
      <c r="G3993" s="151">
        <f>IF(ISNUMBER(Pay_Item_Search_Text),IF(ISNUMBER(IF(FIND(Pay_Item_Search_Text,B3993)=1,1, "FALSE")),MAX(G$4:$G3992)+1,IF(ISNUMBER(Pay_Item_Search_Text),0,IF(ISNUMBER(SEARCH(Pay_Item_Search_Text,H3993)),MAX(G$4:$G3992)+1,0))),IF(ISNUMBER(Pay_Item_Search_Text),0,IF(ISNUMBER(SEARCH(Pay_Item_Search_Text,H3993)),MAX(G$4:$G3992)+1,0)))</f>
        <v>3989</v>
      </c>
      <c r="H3993" s="24" t="str">
        <f>IF(Table_PayItems[[#This Row],[Description]]="_","_ Unique Item - "&amp;Table_PayItems[[#This Row],[Item]]&amp;" - $"&amp;Table_PayItems[[#This Row],[Unit]],Table_PayItems[[#This Row],[Description]]&amp;" - $"&amp;Table_PayItems[[#This Row],[Unit]])</f>
        <v>Pennisetum alopecuroides Hameln, 2 inch pot - $Ea</v>
      </c>
      <c r="I3993" s="152" t="str">
        <f>IFERROR(VLOOKUP(ROWS($M$5:M3993),Table_PayItems[[Search Key]:[Concentrated Name]],2,FALSE),"")</f>
        <v>Pennisetum alopecuroides Hameln, 2 inch pot - $Ea</v>
      </c>
      <c r="J3993" s="1"/>
      <c r="K3993" s="1"/>
      <c r="L3993" s="22">
        <f>IF(ISNUMBER(SEARCH(Pay_Item_Search_Text_2,M3993)),MAX($L$4:L3992)+1,0)</f>
        <v>0</v>
      </c>
      <c r="M3993" s="1" t="str">
        <f>IFERROR(VLOOKUP(ROWS($M$5:M3993),Table_PayItems[[Search Key]:[Concentrated Name]],2,FALSE),"")</f>
        <v>Pennisetum alopecuroides Hameln, 2 inch pot - $Ea</v>
      </c>
      <c r="N3993" s="1" t="str">
        <f>IFERROR(VLOOKUP(ROWS($M$5:N3993),$L$5:$M$7000,2,FALSE),"")</f>
        <v/>
      </c>
      <c r="O3993" s="1" t="str">
        <f>IFERROR(VLOOKUP(ROWS($O$5:O3993),$K$5:$L$7000,2,FALSE),"")</f>
        <v/>
      </c>
    </row>
    <row r="3994" spans="2:15" ht="15" customHeight="1" x14ac:dyDescent="0.25">
      <c r="B3994" s="178" t="s">
        <v>13021</v>
      </c>
      <c r="C3994" s="178" t="s">
        <v>88</v>
      </c>
      <c r="D3994" s="178" t="s">
        <v>7571</v>
      </c>
      <c r="E3994" s="178" t="s">
        <v>6993</v>
      </c>
      <c r="F3994" s="178" t="s">
        <v>17</v>
      </c>
      <c r="G3994" s="1">
        <f>IF(ISNUMBER(Pay_Item_Search_Text),IF(ISNUMBER(IF(FIND(Pay_Item_Search_Text,B3994)=1,1, "FALSE")),MAX(G$4:$G3993)+1,IF(ISNUMBER(Pay_Item_Search_Text),0,IF(ISNUMBER(SEARCH(Pay_Item_Search_Text,H3994)),MAX(G$4:$G3993)+1,0))),IF(ISNUMBER(Pay_Item_Search_Text),0,IF(ISNUMBER(SEARCH(Pay_Item_Search_Text,H3994)),MAX(G$4:$G3993)+1,0)))</f>
        <v>3990</v>
      </c>
      <c r="H3994" s="1" t="str">
        <f>IF(Table_PayItems[[#This Row],[Description]]="_","_ Unique Item - "&amp;Table_PayItems[[#This Row],[Item]]&amp;" - $"&amp;Table_PayItems[[#This Row],[Unit]],Table_PayItems[[#This Row],[Description]]&amp;" - $"&amp;Table_PayItems[[#This Row],[Unit]])</f>
        <v>Pennisetum alopecuroides Hameln, 3 inch pot - $Ea</v>
      </c>
      <c r="I3994" s="29" t="str">
        <f>IFERROR(VLOOKUP(ROWS($M$5:M3994),Table_PayItems[[Search Key]:[Concentrated Name]],2,FALSE),"")</f>
        <v>Pennisetum alopecuroides Hameln, 3 inch pot - $Ea</v>
      </c>
      <c r="J3994" s="1"/>
      <c r="K3994" s="1"/>
      <c r="L3994" s="22">
        <f>IF(ISNUMBER(SEARCH(Pay_Item_Search_Text_2,M3994)),MAX($L$4:L3993)+1,0)</f>
        <v>0</v>
      </c>
      <c r="M3994" s="1" t="str">
        <f>IFERROR(VLOOKUP(ROWS($M$5:M3994),Table_PayItems[[Search Key]:[Concentrated Name]],2,FALSE),"")</f>
        <v>Pennisetum alopecuroides Hameln, 3 inch pot - $Ea</v>
      </c>
      <c r="N3994" s="1" t="str">
        <f>IFERROR(VLOOKUP(ROWS($M$5:N3994),$L$5:$M$7000,2,FALSE),"")</f>
        <v/>
      </c>
      <c r="O3994" s="1" t="str">
        <f>IFERROR(VLOOKUP(ROWS($O$5:O3994),$K$5:$L$7000,2,FALSE),"")</f>
        <v/>
      </c>
    </row>
    <row r="3995" spans="2:15" ht="15" customHeight="1" x14ac:dyDescent="0.25">
      <c r="B3995" s="178" t="s">
        <v>13022</v>
      </c>
      <c r="C3995" s="178" t="s">
        <v>88</v>
      </c>
      <c r="D3995" s="178" t="s">
        <v>7572</v>
      </c>
      <c r="E3995" s="178" t="s">
        <v>6993</v>
      </c>
      <c r="F3995" s="178" t="s">
        <v>17</v>
      </c>
      <c r="G3995" s="1">
        <f>IF(ISNUMBER(Pay_Item_Search_Text),IF(ISNUMBER(IF(FIND(Pay_Item_Search_Text,B3995)=1,1, "FALSE")),MAX(G$4:$G3994)+1,IF(ISNUMBER(Pay_Item_Search_Text),0,IF(ISNUMBER(SEARCH(Pay_Item_Search_Text,H3995)),MAX(G$4:$G3994)+1,0))),IF(ISNUMBER(Pay_Item_Search_Text),0,IF(ISNUMBER(SEARCH(Pay_Item_Search_Text,H3995)),MAX(G$4:$G3994)+1,0)))</f>
        <v>3991</v>
      </c>
      <c r="H3995" s="1" t="str">
        <f>IF(Table_PayItems[[#This Row],[Description]]="_","_ Unique Item - "&amp;Table_PayItems[[#This Row],[Item]]&amp;" - $"&amp;Table_PayItems[[#This Row],[Unit]],Table_PayItems[[#This Row],[Description]]&amp;" - $"&amp;Table_PayItems[[#This Row],[Unit]])</f>
        <v>Pennisetum alopecuroides Hameln, 4 inch pot - $Ea</v>
      </c>
      <c r="I3995" s="29" t="str">
        <f>IFERROR(VLOOKUP(ROWS($M$5:M3995),Table_PayItems[[Search Key]:[Concentrated Name]],2,FALSE),"")</f>
        <v>Pennisetum alopecuroides Hameln, 4 inch pot - $Ea</v>
      </c>
      <c r="J3995" s="1"/>
      <c r="K3995" s="1"/>
      <c r="L3995" s="22">
        <f>IF(ISNUMBER(SEARCH(Pay_Item_Search_Text_2,M3995)),MAX($L$4:L3994)+1,0)</f>
        <v>0</v>
      </c>
      <c r="M3995" s="1" t="str">
        <f>IFERROR(VLOOKUP(ROWS($M$5:M3995),Table_PayItems[[Search Key]:[Concentrated Name]],2,FALSE),"")</f>
        <v>Pennisetum alopecuroides Hameln, 4 inch pot - $Ea</v>
      </c>
      <c r="N3995" s="1" t="str">
        <f>IFERROR(VLOOKUP(ROWS($M$5:N3995),$L$5:$M$7000,2,FALSE),"")</f>
        <v/>
      </c>
      <c r="O3995" s="1" t="str">
        <f>IFERROR(VLOOKUP(ROWS($O$5:O3995),$K$5:$L$7000,2,FALSE),"")</f>
        <v/>
      </c>
    </row>
    <row r="3996" spans="2:15" ht="15" customHeight="1" x14ac:dyDescent="0.25">
      <c r="B3996" s="178" t="s">
        <v>13023</v>
      </c>
      <c r="C3996" s="178" t="s">
        <v>88</v>
      </c>
      <c r="D3996" s="178" t="s">
        <v>7573</v>
      </c>
      <c r="E3996" s="178" t="s">
        <v>6993</v>
      </c>
      <c r="F3996" s="178" t="s">
        <v>17</v>
      </c>
      <c r="G3996" s="1">
        <f>IF(ISNUMBER(Pay_Item_Search_Text),IF(ISNUMBER(IF(FIND(Pay_Item_Search_Text,B3996)=1,1, "FALSE")),MAX(G$4:$G3995)+1,IF(ISNUMBER(Pay_Item_Search_Text),0,IF(ISNUMBER(SEARCH(Pay_Item_Search_Text,H3996)),MAX(G$4:$G3995)+1,0))),IF(ISNUMBER(Pay_Item_Search_Text),0,IF(ISNUMBER(SEARCH(Pay_Item_Search_Text,H3996)),MAX(G$4:$G3995)+1,0)))</f>
        <v>3992</v>
      </c>
      <c r="H3996" s="1" t="str">
        <f>IF(Table_PayItems[[#This Row],[Description]]="_","_ Unique Item - "&amp;Table_PayItems[[#This Row],[Item]]&amp;" - $"&amp;Table_PayItems[[#This Row],[Unit]],Table_PayItems[[#This Row],[Description]]&amp;" - $"&amp;Table_PayItems[[#This Row],[Unit]])</f>
        <v>Pennisetum alopecuroides Little Bunny, #1 cont. - $Ea</v>
      </c>
      <c r="I3996" s="29" t="str">
        <f>IFERROR(VLOOKUP(ROWS($M$5:M3996),Table_PayItems[[Search Key]:[Concentrated Name]],2,FALSE),"")</f>
        <v>Pennisetum alopecuroides Little Bunny, #1 cont. - $Ea</v>
      </c>
      <c r="J3996" s="1"/>
      <c r="K3996" s="1"/>
      <c r="L3996" s="22">
        <f>IF(ISNUMBER(SEARCH(Pay_Item_Search_Text_2,M3996)),MAX($L$4:L3995)+1,0)</f>
        <v>0</v>
      </c>
      <c r="M3996" s="1" t="str">
        <f>IFERROR(VLOOKUP(ROWS($M$5:M3996),Table_PayItems[[Search Key]:[Concentrated Name]],2,FALSE),"")</f>
        <v>Pennisetum alopecuroides Little Bunny, #1 cont. - $Ea</v>
      </c>
      <c r="N3996" s="1" t="str">
        <f>IFERROR(VLOOKUP(ROWS($M$5:N3996),$L$5:$M$7000,2,FALSE),"")</f>
        <v/>
      </c>
      <c r="O3996" s="1" t="str">
        <f>IFERROR(VLOOKUP(ROWS($O$5:O3996),$K$5:$L$7000,2,FALSE),"")</f>
        <v/>
      </c>
    </row>
    <row r="3997" spans="2:15" ht="15" customHeight="1" x14ac:dyDescent="0.25">
      <c r="B3997" s="178" t="s">
        <v>13024</v>
      </c>
      <c r="C3997" s="178" t="s">
        <v>88</v>
      </c>
      <c r="D3997" s="178" t="s">
        <v>7574</v>
      </c>
      <c r="E3997" s="178" t="s">
        <v>6993</v>
      </c>
      <c r="F3997" s="178" t="s">
        <v>17</v>
      </c>
      <c r="G3997" s="1">
        <f>IF(ISNUMBER(Pay_Item_Search_Text),IF(ISNUMBER(IF(FIND(Pay_Item_Search_Text,B3997)=1,1, "FALSE")),MAX(G$4:$G3996)+1,IF(ISNUMBER(Pay_Item_Search_Text),0,IF(ISNUMBER(SEARCH(Pay_Item_Search_Text,H3997)),MAX(G$4:$G3996)+1,0))),IF(ISNUMBER(Pay_Item_Search_Text),0,IF(ISNUMBER(SEARCH(Pay_Item_Search_Text,H3997)),MAX(G$4:$G3996)+1,0)))</f>
        <v>3993</v>
      </c>
      <c r="H3997" s="1" t="str">
        <f>IF(Table_PayItems[[#This Row],[Description]]="_","_ Unique Item - "&amp;Table_PayItems[[#This Row],[Item]]&amp;" - $"&amp;Table_PayItems[[#This Row],[Unit]],Table_PayItems[[#This Row],[Description]]&amp;" - $"&amp;Table_PayItems[[#This Row],[Unit]])</f>
        <v>Pennisetum alopecuroides Little Bunny, #2 cont. - $Ea</v>
      </c>
      <c r="I3997" s="29" t="str">
        <f>IFERROR(VLOOKUP(ROWS($M$5:M3997),Table_PayItems[[Search Key]:[Concentrated Name]],2,FALSE),"")</f>
        <v>Pennisetum alopecuroides Little Bunny, #2 cont. - $Ea</v>
      </c>
      <c r="J3997" s="1"/>
      <c r="K3997" s="1"/>
      <c r="L3997" s="22">
        <f>IF(ISNUMBER(SEARCH(Pay_Item_Search_Text_2,M3997)),MAX($L$4:L3996)+1,0)</f>
        <v>0</v>
      </c>
      <c r="M3997" s="1" t="str">
        <f>IFERROR(VLOOKUP(ROWS($M$5:M3997),Table_PayItems[[Search Key]:[Concentrated Name]],2,FALSE),"")</f>
        <v>Pennisetum alopecuroides Little Bunny, #2 cont. - $Ea</v>
      </c>
      <c r="N3997" s="1" t="str">
        <f>IFERROR(VLOOKUP(ROWS($M$5:N3997),$L$5:$M$7000,2,FALSE),"")</f>
        <v/>
      </c>
      <c r="O3997" s="1" t="str">
        <f>IFERROR(VLOOKUP(ROWS($O$5:O3997),$K$5:$L$7000,2,FALSE),"")</f>
        <v/>
      </c>
    </row>
    <row r="3998" spans="2:15" ht="15" customHeight="1" x14ac:dyDescent="0.25">
      <c r="B3998" s="178" t="s">
        <v>13025</v>
      </c>
      <c r="C3998" s="178" t="s">
        <v>88</v>
      </c>
      <c r="D3998" s="178" t="s">
        <v>7575</v>
      </c>
      <c r="E3998" s="178" t="s">
        <v>6993</v>
      </c>
      <c r="F3998" s="178" t="s">
        <v>17</v>
      </c>
      <c r="G3998" s="1">
        <f>IF(ISNUMBER(Pay_Item_Search_Text),IF(ISNUMBER(IF(FIND(Pay_Item_Search_Text,B3998)=1,1, "FALSE")),MAX(G$4:$G3997)+1,IF(ISNUMBER(Pay_Item_Search_Text),0,IF(ISNUMBER(SEARCH(Pay_Item_Search_Text,H3998)),MAX(G$4:$G3997)+1,0))),IF(ISNUMBER(Pay_Item_Search_Text),0,IF(ISNUMBER(SEARCH(Pay_Item_Search_Text,H3998)),MAX(G$4:$G3997)+1,0)))</f>
        <v>3994</v>
      </c>
      <c r="H3998" s="1" t="str">
        <f>IF(Table_PayItems[[#This Row],[Description]]="_","_ Unique Item - "&amp;Table_PayItems[[#This Row],[Item]]&amp;" - $"&amp;Table_PayItems[[#This Row],[Unit]],Table_PayItems[[#This Row],[Description]]&amp;" - $"&amp;Table_PayItems[[#This Row],[Unit]])</f>
        <v>Pennisetum alopecuroides Little Bunny, 2 inch pot - $Ea</v>
      </c>
      <c r="I3998" s="29" t="str">
        <f>IFERROR(VLOOKUP(ROWS($M$5:M3998),Table_PayItems[[Search Key]:[Concentrated Name]],2,FALSE),"")</f>
        <v>Pennisetum alopecuroides Little Bunny, 2 inch pot - $Ea</v>
      </c>
      <c r="J3998" s="1"/>
      <c r="K3998" s="1"/>
      <c r="L3998" s="22">
        <f>IF(ISNUMBER(SEARCH(Pay_Item_Search_Text_2,M3998)),MAX($L$4:L3997)+1,0)</f>
        <v>0</v>
      </c>
      <c r="M3998" s="1" t="str">
        <f>IFERROR(VLOOKUP(ROWS($M$5:M3998),Table_PayItems[[Search Key]:[Concentrated Name]],2,FALSE),"")</f>
        <v>Pennisetum alopecuroides Little Bunny, 2 inch pot - $Ea</v>
      </c>
      <c r="N3998" s="1" t="str">
        <f>IFERROR(VLOOKUP(ROWS($M$5:N3998),$L$5:$M$7000,2,FALSE),"")</f>
        <v/>
      </c>
      <c r="O3998" s="1" t="str">
        <f>IFERROR(VLOOKUP(ROWS($O$5:O3998),$K$5:$L$7000,2,FALSE),"")</f>
        <v/>
      </c>
    </row>
    <row r="3999" spans="2:15" ht="15" customHeight="1" x14ac:dyDescent="0.25">
      <c r="B3999" s="178" t="s">
        <v>13026</v>
      </c>
      <c r="C3999" s="178" t="s">
        <v>88</v>
      </c>
      <c r="D3999" s="178" t="s">
        <v>7576</v>
      </c>
      <c r="E3999" s="178" t="s">
        <v>6993</v>
      </c>
      <c r="F3999" s="178" t="s">
        <v>17</v>
      </c>
      <c r="G3999" s="1">
        <f>IF(ISNUMBER(Pay_Item_Search_Text),IF(ISNUMBER(IF(FIND(Pay_Item_Search_Text,B3999)=1,1, "FALSE")),MAX(G$4:$G3998)+1,IF(ISNUMBER(Pay_Item_Search_Text),0,IF(ISNUMBER(SEARCH(Pay_Item_Search_Text,H3999)),MAX(G$4:$G3998)+1,0))),IF(ISNUMBER(Pay_Item_Search_Text),0,IF(ISNUMBER(SEARCH(Pay_Item_Search_Text,H3999)),MAX(G$4:$G3998)+1,0)))</f>
        <v>3995</v>
      </c>
      <c r="H3999" s="1" t="str">
        <f>IF(Table_PayItems[[#This Row],[Description]]="_","_ Unique Item - "&amp;Table_PayItems[[#This Row],[Item]]&amp;" - $"&amp;Table_PayItems[[#This Row],[Unit]],Table_PayItems[[#This Row],[Description]]&amp;" - $"&amp;Table_PayItems[[#This Row],[Unit]])</f>
        <v>Pennisetum alopecuroides Little Bunny, 3 inch pot - $Ea</v>
      </c>
      <c r="I3999" s="29" t="str">
        <f>IFERROR(VLOOKUP(ROWS($M$5:M3999),Table_PayItems[[Search Key]:[Concentrated Name]],2,FALSE),"")</f>
        <v>Pennisetum alopecuroides Little Bunny, 3 inch pot - $Ea</v>
      </c>
      <c r="J3999" s="1"/>
      <c r="K3999" s="1"/>
      <c r="L3999" s="22">
        <f>IF(ISNUMBER(SEARCH(Pay_Item_Search_Text_2,M3999)),MAX($L$4:L3998)+1,0)</f>
        <v>0</v>
      </c>
      <c r="M3999" s="1" t="str">
        <f>IFERROR(VLOOKUP(ROWS($M$5:M3999),Table_PayItems[[Search Key]:[Concentrated Name]],2,FALSE),"")</f>
        <v>Pennisetum alopecuroides Little Bunny, 3 inch pot - $Ea</v>
      </c>
      <c r="N3999" s="1" t="str">
        <f>IFERROR(VLOOKUP(ROWS($M$5:N3999),$L$5:$M$7000,2,FALSE),"")</f>
        <v/>
      </c>
      <c r="O3999" s="1" t="str">
        <f>IFERROR(VLOOKUP(ROWS($O$5:O3999),$K$5:$L$7000,2,FALSE),"")</f>
        <v/>
      </c>
    </row>
    <row r="4000" spans="2:15" ht="15" customHeight="1" x14ac:dyDescent="0.25">
      <c r="B4000" s="178" t="s">
        <v>13027</v>
      </c>
      <c r="C4000" s="178" t="s">
        <v>88</v>
      </c>
      <c r="D4000" s="178" t="s">
        <v>7577</v>
      </c>
      <c r="E4000" s="178" t="s">
        <v>6993</v>
      </c>
      <c r="F4000" s="178" t="s">
        <v>17</v>
      </c>
      <c r="G4000" s="28">
        <f>IF(ISNUMBER(Pay_Item_Search_Text),IF(ISNUMBER(IF(FIND(Pay_Item_Search_Text,B4000)=1,1, "FALSE")),MAX(G$4:$G3999)+1,IF(ISNUMBER(Pay_Item_Search_Text),0,IF(ISNUMBER(SEARCH(Pay_Item_Search_Text,H4000)),MAX(G$4:$G3999)+1,0))),IF(ISNUMBER(Pay_Item_Search_Text),0,IF(ISNUMBER(SEARCH(Pay_Item_Search_Text,H4000)),MAX(G$4:$G3999)+1,0)))</f>
        <v>3996</v>
      </c>
      <c r="H4000" s="24" t="str">
        <f>IF(Table_PayItems[[#This Row],[Description]]="_","_ Unique Item - "&amp;Table_PayItems[[#This Row],[Item]]&amp;" - $"&amp;Table_PayItems[[#This Row],[Unit]],Table_PayItems[[#This Row],[Description]]&amp;" - $"&amp;Table_PayItems[[#This Row],[Unit]])</f>
        <v>Pennisetum alopecuroides Little Bunny, 4 inch pot - $Ea</v>
      </c>
      <c r="I4000" s="30" t="str">
        <f>IFERROR(VLOOKUP(ROWS($M$5:M4000),Table_PayItems[[Search Key]:[Concentrated Name]],2,FALSE),"")</f>
        <v>Pennisetum alopecuroides Little Bunny, 4 inch pot - $Ea</v>
      </c>
      <c r="J4000" s="1"/>
      <c r="K4000" s="1"/>
      <c r="L4000" s="22">
        <f>IF(ISNUMBER(SEARCH(Pay_Item_Search_Text_2,M4000)),MAX($L$4:L3999)+1,0)</f>
        <v>0</v>
      </c>
      <c r="M4000" s="1" t="str">
        <f>IFERROR(VLOOKUP(ROWS($M$5:M4000),Table_PayItems[[Search Key]:[Concentrated Name]],2,FALSE),"")</f>
        <v>Pennisetum alopecuroides Little Bunny, 4 inch pot - $Ea</v>
      </c>
      <c r="N4000" s="1" t="str">
        <f>IFERROR(VLOOKUP(ROWS($M$5:N4000),$L$5:$M$7000,2,FALSE),"")</f>
        <v/>
      </c>
      <c r="O4000" s="1" t="str">
        <f>IFERROR(VLOOKUP(ROWS($O$5:O4000),$K$5:$L$7000,2,FALSE),"")</f>
        <v/>
      </c>
    </row>
    <row r="4001" spans="2:15" ht="15" customHeight="1" x14ac:dyDescent="0.25">
      <c r="B4001" s="178" t="s">
        <v>13028</v>
      </c>
      <c r="C4001" s="178" t="s">
        <v>88</v>
      </c>
      <c r="D4001" s="178" t="s">
        <v>4285</v>
      </c>
      <c r="E4001" s="178" t="s">
        <v>6993</v>
      </c>
      <c r="F4001" s="178" t="s">
        <v>17</v>
      </c>
      <c r="G4001" s="1">
        <f>IF(ISNUMBER(Pay_Item_Search_Text),IF(ISNUMBER(IF(FIND(Pay_Item_Search_Text,B4001)=1,1, "FALSE")),MAX(G$4:$G4000)+1,IF(ISNUMBER(Pay_Item_Search_Text),0,IF(ISNUMBER(SEARCH(Pay_Item_Search_Text,H4001)),MAX(G$4:$G4000)+1,0))),IF(ISNUMBER(Pay_Item_Search_Text),0,IF(ISNUMBER(SEARCH(Pay_Item_Search_Text,H4001)),MAX(G$4:$G4000)+1,0)))</f>
        <v>3997</v>
      </c>
      <c r="H4001" s="1" t="str">
        <f>IF(Table_PayItems[[#This Row],[Description]]="_","_ Unique Item - "&amp;Table_PayItems[[#This Row],[Item]]&amp;" - $"&amp;Table_PayItems[[#This Row],[Unit]],Table_PayItems[[#This Row],[Description]]&amp;" - $"&amp;Table_PayItems[[#This Row],[Unit]])</f>
        <v>Pennisetum alopecuroides, #1 cont. - $Ea</v>
      </c>
      <c r="I4001" s="29" t="str">
        <f>IFERROR(VLOOKUP(ROWS($M$5:M4001),Table_PayItems[[Search Key]:[Concentrated Name]],2,FALSE),"")</f>
        <v>Pennisetum alopecuroides, #1 cont. - $Ea</v>
      </c>
      <c r="J4001" s="1"/>
      <c r="K4001" s="1"/>
      <c r="L4001" s="22">
        <f>IF(ISNUMBER(SEARCH(Pay_Item_Search_Text_2,M4001)),MAX($L$4:L4000)+1,0)</f>
        <v>0</v>
      </c>
      <c r="M4001" s="1" t="str">
        <f>IFERROR(VLOOKUP(ROWS($M$5:M4001),Table_PayItems[[Search Key]:[Concentrated Name]],2,FALSE),"")</f>
        <v>Pennisetum alopecuroides, #1 cont. - $Ea</v>
      </c>
      <c r="N4001" s="1" t="str">
        <f>IFERROR(VLOOKUP(ROWS($M$5:N4001),$L$5:$M$7000,2,FALSE),"")</f>
        <v/>
      </c>
      <c r="O4001" s="1" t="str">
        <f>IFERROR(VLOOKUP(ROWS($O$5:O4001),$K$5:$L$7000,2,FALSE),"")</f>
        <v/>
      </c>
    </row>
    <row r="4002" spans="2:15" ht="15" customHeight="1" x14ac:dyDescent="0.25">
      <c r="B4002" s="178" t="s">
        <v>13029</v>
      </c>
      <c r="C4002" s="178" t="s">
        <v>88</v>
      </c>
      <c r="D4002" s="178" t="s">
        <v>4286</v>
      </c>
      <c r="E4002" s="178" t="s">
        <v>6993</v>
      </c>
      <c r="F4002" s="178" t="s">
        <v>17</v>
      </c>
      <c r="G4002" s="1">
        <f>IF(ISNUMBER(Pay_Item_Search_Text),IF(ISNUMBER(IF(FIND(Pay_Item_Search_Text,B4002)=1,1, "FALSE")),MAX(G$4:$G4001)+1,IF(ISNUMBER(Pay_Item_Search_Text),0,IF(ISNUMBER(SEARCH(Pay_Item_Search_Text,H4002)),MAX(G$4:$G4001)+1,0))),IF(ISNUMBER(Pay_Item_Search_Text),0,IF(ISNUMBER(SEARCH(Pay_Item_Search_Text,H4002)),MAX(G$4:$G4001)+1,0)))</f>
        <v>3998</v>
      </c>
      <c r="H4002" s="1" t="str">
        <f>IF(Table_PayItems[[#This Row],[Description]]="_","_ Unique Item - "&amp;Table_PayItems[[#This Row],[Item]]&amp;" - $"&amp;Table_PayItems[[#This Row],[Unit]],Table_PayItems[[#This Row],[Description]]&amp;" - $"&amp;Table_PayItems[[#This Row],[Unit]])</f>
        <v>Pennisetum alopecuroides, #2 cont. - $Ea</v>
      </c>
      <c r="I4002" s="29" t="str">
        <f>IFERROR(VLOOKUP(ROWS($M$5:M4002),Table_PayItems[[Search Key]:[Concentrated Name]],2,FALSE),"")</f>
        <v>Pennisetum alopecuroides, #2 cont. - $Ea</v>
      </c>
      <c r="J4002" s="1"/>
      <c r="K4002" s="1"/>
      <c r="L4002" s="22">
        <f>IF(ISNUMBER(SEARCH(Pay_Item_Search_Text_2,M4002)),MAX($L$4:L4001)+1,0)</f>
        <v>0</v>
      </c>
      <c r="M4002" s="1" t="str">
        <f>IFERROR(VLOOKUP(ROWS($M$5:M4002),Table_PayItems[[Search Key]:[Concentrated Name]],2,FALSE),"")</f>
        <v>Pennisetum alopecuroides, #2 cont. - $Ea</v>
      </c>
      <c r="N4002" s="1" t="str">
        <f>IFERROR(VLOOKUP(ROWS($M$5:N4002),$L$5:$M$7000,2,FALSE),"")</f>
        <v/>
      </c>
      <c r="O4002" s="1" t="str">
        <f>IFERROR(VLOOKUP(ROWS($O$5:O4002),$K$5:$L$7000,2,FALSE),"")</f>
        <v/>
      </c>
    </row>
    <row r="4003" spans="2:15" ht="15" customHeight="1" x14ac:dyDescent="0.25">
      <c r="B4003" s="178" t="s">
        <v>13030</v>
      </c>
      <c r="C4003" s="178" t="s">
        <v>88</v>
      </c>
      <c r="D4003" s="178" t="s">
        <v>4287</v>
      </c>
      <c r="E4003" s="178" t="s">
        <v>6993</v>
      </c>
      <c r="F4003" s="178" t="s">
        <v>17</v>
      </c>
      <c r="G4003" s="1">
        <f>IF(ISNUMBER(Pay_Item_Search_Text),IF(ISNUMBER(IF(FIND(Pay_Item_Search_Text,B4003)=1,1, "FALSE")),MAX(G$4:$G4002)+1,IF(ISNUMBER(Pay_Item_Search_Text),0,IF(ISNUMBER(SEARCH(Pay_Item_Search_Text,H4003)),MAX(G$4:$G4002)+1,0))),IF(ISNUMBER(Pay_Item_Search_Text),0,IF(ISNUMBER(SEARCH(Pay_Item_Search_Text,H4003)),MAX(G$4:$G4002)+1,0)))</f>
        <v>3999</v>
      </c>
      <c r="H4003" s="1" t="str">
        <f>IF(Table_PayItems[[#This Row],[Description]]="_","_ Unique Item - "&amp;Table_PayItems[[#This Row],[Item]]&amp;" - $"&amp;Table_PayItems[[#This Row],[Unit]],Table_PayItems[[#This Row],[Description]]&amp;" - $"&amp;Table_PayItems[[#This Row],[Unit]])</f>
        <v>Pennisetum alopecuroides, 2 inch pot - $Ea</v>
      </c>
      <c r="I4003" s="29" t="str">
        <f>IFERROR(VLOOKUP(ROWS($M$5:M4003),Table_PayItems[[Search Key]:[Concentrated Name]],2,FALSE),"")</f>
        <v>Pennisetum alopecuroides, 2 inch pot - $Ea</v>
      </c>
      <c r="J4003" s="1"/>
      <c r="K4003" s="1"/>
      <c r="L4003" s="22">
        <f>IF(ISNUMBER(SEARCH(Pay_Item_Search_Text_2,M4003)),MAX($L$4:L4002)+1,0)</f>
        <v>0</v>
      </c>
      <c r="M4003" s="1" t="str">
        <f>IFERROR(VLOOKUP(ROWS($M$5:M4003),Table_PayItems[[Search Key]:[Concentrated Name]],2,FALSE),"")</f>
        <v>Pennisetum alopecuroides, 2 inch pot - $Ea</v>
      </c>
      <c r="N4003" s="1" t="str">
        <f>IFERROR(VLOOKUP(ROWS($M$5:N4003),$L$5:$M$7000,2,FALSE),"")</f>
        <v/>
      </c>
      <c r="O4003" s="1" t="str">
        <f>IFERROR(VLOOKUP(ROWS($O$5:O4003),$K$5:$L$7000,2,FALSE),"")</f>
        <v/>
      </c>
    </row>
    <row r="4004" spans="2:15" ht="15" customHeight="1" x14ac:dyDescent="0.25">
      <c r="B4004" s="178" t="s">
        <v>13031</v>
      </c>
      <c r="C4004" s="178" t="s">
        <v>88</v>
      </c>
      <c r="D4004" s="178" t="s">
        <v>4288</v>
      </c>
      <c r="E4004" s="178" t="s">
        <v>6993</v>
      </c>
      <c r="F4004" s="178" t="s">
        <v>17</v>
      </c>
      <c r="G4004" s="1">
        <f>IF(ISNUMBER(Pay_Item_Search_Text),IF(ISNUMBER(IF(FIND(Pay_Item_Search_Text,B4004)=1,1, "FALSE")),MAX(G$4:$G4003)+1,IF(ISNUMBER(Pay_Item_Search_Text),0,IF(ISNUMBER(SEARCH(Pay_Item_Search_Text,H4004)),MAX(G$4:$G4003)+1,0))),IF(ISNUMBER(Pay_Item_Search_Text),0,IF(ISNUMBER(SEARCH(Pay_Item_Search_Text,H4004)),MAX(G$4:$G4003)+1,0)))</f>
        <v>4000</v>
      </c>
      <c r="H4004" s="1" t="str">
        <f>IF(Table_PayItems[[#This Row],[Description]]="_","_ Unique Item - "&amp;Table_PayItems[[#This Row],[Item]]&amp;" - $"&amp;Table_PayItems[[#This Row],[Unit]],Table_PayItems[[#This Row],[Description]]&amp;" - $"&amp;Table_PayItems[[#This Row],[Unit]])</f>
        <v>Pennisetum alopecuroides, 3 inch pot - $Ea</v>
      </c>
      <c r="I4004" s="29" t="str">
        <f>IFERROR(VLOOKUP(ROWS($M$5:M4004),Table_PayItems[[Search Key]:[Concentrated Name]],2,FALSE),"")</f>
        <v>Pennisetum alopecuroides, 3 inch pot - $Ea</v>
      </c>
      <c r="J4004" s="1"/>
      <c r="K4004" s="1"/>
      <c r="L4004" s="22">
        <f>IF(ISNUMBER(SEARCH(Pay_Item_Search_Text_2,M4004)),MAX($L$4:L4003)+1,0)</f>
        <v>0</v>
      </c>
      <c r="M4004" s="1" t="str">
        <f>IFERROR(VLOOKUP(ROWS($M$5:M4004),Table_PayItems[[Search Key]:[Concentrated Name]],2,FALSE),"")</f>
        <v>Pennisetum alopecuroides, 3 inch pot - $Ea</v>
      </c>
      <c r="N4004" s="1" t="str">
        <f>IFERROR(VLOOKUP(ROWS($M$5:N4004),$L$5:$M$7000,2,FALSE),"")</f>
        <v/>
      </c>
      <c r="O4004" s="1" t="str">
        <f>IFERROR(VLOOKUP(ROWS($O$5:O4004),$K$5:$L$7000,2,FALSE),"")</f>
        <v/>
      </c>
    </row>
    <row r="4005" spans="2:15" ht="15" customHeight="1" x14ac:dyDescent="0.25">
      <c r="B4005" s="178" t="s">
        <v>13032</v>
      </c>
      <c r="C4005" s="178" t="s">
        <v>88</v>
      </c>
      <c r="D4005" s="178" t="s">
        <v>4289</v>
      </c>
      <c r="E4005" s="178" t="s">
        <v>6993</v>
      </c>
      <c r="F4005" s="178" t="s">
        <v>17</v>
      </c>
      <c r="G4005" s="28">
        <f>IF(ISNUMBER(Pay_Item_Search_Text),IF(ISNUMBER(IF(FIND(Pay_Item_Search_Text,B4005)=1,1, "FALSE")),MAX(G$4:$G4004)+1,IF(ISNUMBER(Pay_Item_Search_Text),0,IF(ISNUMBER(SEARCH(Pay_Item_Search_Text,H4005)),MAX(G$4:$G4004)+1,0))),IF(ISNUMBER(Pay_Item_Search_Text),0,IF(ISNUMBER(SEARCH(Pay_Item_Search_Text,H4005)),MAX(G$4:$G4004)+1,0)))</f>
        <v>4001</v>
      </c>
      <c r="H4005" s="24" t="str">
        <f>IF(Table_PayItems[[#This Row],[Description]]="_","_ Unique Item - "&amp;Table_PayItems[[#This Row],[Item]]&amp;" - $"&amp;Table_PayItems[[#This Row],[Unit]],Table_PayItems[[#This Row],[Description]]&amp;" - $"&amp;Table_PayItems[[#This Row],[Unit]])</f>
        <v>Pennisetum alopecuroides, 4 inch pot - $Ea</v>
      </c>
      <c r="I4005" s="30" t="str">
        <f>IFERROR(VLOOKUP(ROWS($M$5:M4005),Table_PayItems[[Search Key]:[Concentrated Name]],2,FALSE),"")</f>
        <v>Pennisetum alopecuroides, 4 inch pot - $Ea</v>
      </c>
      <c r="J4005" s="1"/>
      <c r="K4005" s="1"/>
      <c r="L4005" s="22">
        <f>IF(ISNUMBER(SEARCH(Pay_Item_Search_Text_2,M4005)),MAX($L$4:L4004)+1,0)</f>
        <v>0</v>
      </c>
      <c r="M4005" s="1" t="str">
        <f>IFERROR(VLOOKUP(ROWS($M$5:M4005),Table_PayItems[[Search Key]:[Concentrated Name]],2,FALSE),"")</f>
        <v>Pennisetum alopecuroides, 4 inch pot - $Ea</v>
      </c>
      <c r="N4005" s="1" t="str">
        <f>IFERROR(VLOOKUP(ROWS($M$5:N4005),$L$5:$M$7000,2,FALSE),"")</f>
        <v/>
      </c>
      <c r="O4005" s="1" t="str">
        <f>IFERROR(VLOOKUP(ROWS($O$5:O4005),$K$5:$L$7000,2,FALSE),"")</f>
        <v/>
      </c>
    </row>
    <row r="4006" spans="2:15" ht="15" customHeight="1" x14ac:dyDescent="0.25">
      <c r="B4006" s="178" t="s">
        <v>11511</v>
      </c>
      <c r="C4006" s="178" t="s">
        <v>88</v>
      </c>
      <c r="D4006" s="178" t="s">
        <v>3429</v>
      </c>
      <c r="E4006" s="178" t="s">
        <v>17</v>
      </c>
      <c r="F4006" s="178" t="s">
        <v>17</v>
      </c>
      <c r="G4006" s="1">
        <f>IF(ISNUMBER(Pay_Item_Search_Text),IF(ISNUMBER(IF(FIND(Pay_Item_Search_Text,B4006)=1,1, "FALSE")),MAX(G$4:$G4005)+1,IF(ISNUMBER(Pay_Item_Search_Text),0,IF(ISNUMBER(SEARCH(Pay_Item_Search_Text,H4006)),MAX(G$4:$G4005)+1,0))),IF(ISNUMBER(Pay_Item_Search_Text),0,IF(ISNUMBER(SEARCH(Pay_Item_Search_Text,H4006)),MAX(G$4:$G4005)+1,0)))</f>
        <v>4002</v>
      </c>
      <c r="H4006" s="1" t="str">
        <f>IF(Table_PayItems[[#This Row],[Description]]="_","_ Unique Item - "&amp;Table_PayItems[[#This Row],[Item]]&amp;" - $"&amp;Table_PayItems[[#This Row],[Unit]],Table_PayItems[[#This Row],[Description]]&amp;" - $"&amp;Table_PayItems[[#This Row],[Unit]])</f>
        <v>Perforated Steel Square Tube Breakaway System - $Ea</v>
      </c>
      <c r="I4006" s="29" t="str">
        <f>IFERROR(VLOOKUP(ROWS($M$5:M4006),Table_PayItems[[Search Key]:[Concentrated Name]],2,FALSE),"")</f>
        <v>Perforated Steel Square Tube Breakaway System - $Ea</v>
      </c>
      <c r="J4006" s="1"/>
      <c r="K4006" s="1"/>
      <c r="L4006" s="22">
        <f>IF(ISNUMBER(SEARCH(Pay_Item_Search_Text_2,M4006)),MAX($L$4:L4005)+1,0)</f>
        <v>0</v>
      </c>
      <c r="M4006" s="1" t="str">
        <f>IFERROR(VLOOKUP(ROWS($M$5:M4006),Table_PayItems[[Search Key]:[Concentrated Name]],2,FALSE),"")</f>
        <v>Perforated Steel Square Tube Breakaway System - $Ea</v>
      </c>
      <c r="N4006" s="1" t="str">
        <f>IFERROR(VLOOKUP(ROWS($M$5:N4006),$L$5:$M$7000,2,FALSE),"")</f>
        <v/>
      </c>
      <c r="O4006" s="1" t="str">
        <f>IFERROR(VLOOKUP(ROWS($O$5:O4006),$K$5:$L$7000,2,FALSE),"")</f>
        <v/>
      </c>
    </row>
    <row r="4007" spans="2:15" ht="15" customHeight="1" x14ac:dyDescent="0.25">
      <c r="B4007" s="178" t="s">
        <v>11074</v>
      </c>
      <c r="C4007" s="178" t="s">
        <v>104</v>
      </c>
      <c r="D4007" s="178" t="s">
        <v>3034</v>
      </c>
      <c r="E4007" s="178" t="s">
        <v>17</v>
      </c>
      <c r="F4007" s="178" t="s">
        <v>17</v>
      </c>
      <c r="G4007" s="1">
        <f>IF(ISNUMBER(Pay_Item_Search_Text),IF(ISNUMBER(IF(FIND(Pay_Item_Search_Text,B4007)=1,1, "FALSE")),MAX(G$4:$G4006)+1,IF(ISNUMBER(Pay_Item_Search_Text),0,IF(ISNUMBER(SEARCH(Pay_Item_Search_Text,H4007)),MAX(G$4:$G4006)+1,0))),IF(ISNUMBER(Pay_Item_Search_Text),0,IF(ISNUMBER(SEARCH(Pay_Item_Search_Text,H4007)),MAX(G$4:$G4006)+1,0)))</f>
        <v>4003</v>
      </c>
      <c r="H4007" s="1" t="str">
        <f>IF(Table_PayItems[[#This Row],[Description]]="_","_ Unique Item - "&amp;Table_PayItems[[#This Row],[Item]]&amp;" - $"&amp;Table_PayItems[[#This Row],[Unit]],Table_PayItems[[#This Row],[Description]]&amp;" - $"&amp;Table_PayItems[[#This Row],[Unit]])</f>
        <v>Permanent Casing - $Ft</v>
      </c>
      <c r="I4007" s="29" t="str">
        <f>IFERROR(VLOOKUP(ROWS($M$5:M4007),Table_PayItems[[Search Key]:[Concentrated Name]],2,FALSE),"")</f>
        <v>Permanent Casing - $Ft</v>
      </c>
      <c r="J4007" s="1"/>
      <c r="K4007" s="1"/>
      <c r="L4007" s="22">
        <f>IF(ISNUMBER(SEARCH(Pay_Item_Search_Text_2,M4007)),MAX($L$4:L4006)+1,0)</f>
        <v>0</v>
      </c>
      <c r="M4007" s="1" t="str">
        <f>IFERROR(VLOOKUP(ROWS($M$5:M4007),Table_PayItems[[Search Key]:[Concentrated Name]],2,FALSE),"")</f>
        <v>Permanent Casing - $Ft</v>
      </c>
      <c r="N4007" s="1" t="str">
        <f>IFERROR(VLOOKUP(ROWS($M$5:N4007),$L$5:$M$7000,2,FALSE),"")</f>
        <v/>
      </c>
      <c r="O4007" s="1" t="str">
        <f>IFERROR(VLOOKUP(ROWS($O$5:O4007),$K$5:$L$7000,2,FALSE),"")</f>
        <v/>
      </c>
    </row>
    <row r="4008" spans="2:15" ht="15" customHeight="1" x14ac:dyDescent="0.25">
      <c r="B4008" s="178" t="s">
        <v>13033</v>
      </c>
      <c r="C4008" s="178" t="s">
        <v>88</v>
      </c>
      <c r="D4008" s="178" t="s">
        <v>7578</v>
      </c>
      <c r="E4008" s="178" t="s">
        <v>6993</v>
      </c>
      <c r="F4008" s="178" t="s">
        <v>17</v>
      </c>
      <c r="G4008" s="1">
        <f>IF(ISNUMBER(Pay_Item_Search_Text),IF(ISNUMBER(IF(FIND(Pay_Item_Search_Text,B4008)=1,1, "FALSE")),MAX(G$4:$G4007)+1,IF(ISNUMBER(Pay_Item_Search_Text),0,IF(ISNUMBER(SEARCH(Pay_Item_Search_Text,H4008)),MAX(G$4:$G4007)+1,0))),IF(ISNUMBER(Pay_Item_Search_Text),0,IF(ISNUMBER(SEARCH(Pay_Item_Search_Text,H4008)),MAX(G$4:$G4007)+1,0)))</f>
        <v>4004</v>
      </c>
      <c r="H4008" s="1" t="str">
        <f>IF(Table_PayItems[[#This Row],[Description]]="_","_ Unique Item - "&amp;Table_PayItems[[#This Row],[Item]]&amp;" - $"&amp;Table_PayItems[[#This Row],[Unit]],Table_PayItems[[#This Row],[Description]]&amp;" - $"&amp;Table_PayItems[[#This Row],[Unit]])</f>
        <v>Perovskia atriplicifolia Filigran, #1 cont. - $Ea</v>
      </c>
      <c r="I4008" s="29" t="str">
        <f>IFERROR(VLOOKUP(ROWS($M$5:M4008),Table_PayItems[[Search Key]:[Concentrated Name]],2,FALSE),"")</f>
        <v>Perovskia atriplicifolia Filigran, #1 cont. - $Ea</v>
      </c>
      <c r="J4008" s="1"/>
      <c r="K4008" s="1"/>
      <c r="L4008" s="22">
        <f>IF(ISNUMBER(SEARCH(Pay_Item_Search_Text_2,M4008)),MAX($L$4:L4007)+1,0)</f>
        <v>0</v>
      </c>
      <c r="M4008" s="1" t="str">
        <f>IFERROR(VLOOKUP(ROWS($M$5:M4008),Table_PayItems[[Search Key]:[Concentrated Name]],2,FALSE),"")</f>
        <v>Perovskia atriplicifolia Filigran, #1 cont. - $Ea</v>
      </c>
      <c r="N4008" s="1" t="str">
        <f>IFERROR(VLOOKUP(ROWS($M$5:N4008),$L$5:$M$7000,2,FALSE),"")</f>
        <v/>
      </c>
      <c r="O4008" s="1" t="str">
        <f>IFERROR(VLOOKUP(ROWS($O$5:O4008),$K$5:$L$7000,2,FALSE),"")</f>
        <v/>
      </c>
    </row>
    <row r="4009" spans="2:15" ht="15" customHeight="1" x14ac:dyDescent="0.25">
      <c r="B4009" s="178" t="s">
        <v>13034</v>
      </c>
      <c r="C4009" s="178" t="s">
        <v>88</v>
      </c>
      <c r="D4009" s="178" t="s">
        <v>7579</v>
      </c>
      <c r="E4009" s="178" t="s">
        <v>6993</v>
      </c>
      <c r="F4009" s="178" t="s">
        <v>17</v>
      </c>
      <c r="G4009" s="1">
        <f>IF(ISNUMBER(Pay_Item_Search_Text),IF(ISNUMBER(IF(FIND(Pay_Item_Search_Text,B4009)=1,1, "FALSE")),MAX(G$4:$G4008)+1,IF(ISNUMBER(Pay_Item_Search_Text),0,IF(ISNUMBER(SEARCH(Pay_Item_Search_Text,H4009)),MAX(G$4:$G4008)+1,0))),IF(ISNUMBER(Pay_Item_Search_Text),0,IF(ISNUMBER(SEARCH(Pay_Item_Search_Text,H4009)),MAX(G$4:$G4008)+1,0)))</f>
        <v>4005</v>
      </c>
      <c r="H4009" s="1" t="str">
        <f>IF(Table_PayItems[[#This Row],[Description]]="_","_ Unique Item - "&amp;Table_PayItems[[#This Row],[Item]]&amp;" - $"&amp;Table_PayItems[[#This Row],[Unit]],Table_PayItems[[#This Row],[Description]]&amp;" - $"&amp;Table_PayItems[[#This Row],[Unit]])</f>
        <v>Perovskia atriplicifolia Filigran, #2 cont. - $Ea</v>
      </c>
      <c r="I4009" s="29" t="str">
        <f>IFERROR(VLOOKUP(ROWS($M$5:M4009),Table_PayItems[[Search Key]:[Concentrated Name]],2,FALSE),"")</f>
        <v>Perovskia atriplicifolia Filigran, #2 cont. - $Ea</v>
      </c>
      <c r="J4009" s="1"/>
      <c r="K4009" s="1"/>
      <c r="L4009" s="22">
        <f>IF(ISNUMBER(SEARCH(Pay_Item_Search_Text_2,M4009)),MAX($L$4:L4008)+1,0)</f>
        <v>0</v>
      </c>
      <c r="M4009" s="1" t="str">
        <f>IFERROR(VLOOKUP(ROWS($M$5:M4009),Table_PayItems[[Search Key]:[Concentrated Name]],2,FALSE),"")</f>
        <v>Perovskia atriplicifolia Filigran, #2 cont. - $Ea</v>
      </c>
      <c r="N4009" s="1" t="str">
        <f>IFERROR(VLOOKUP(ROWS($M$5:N4009),$L$5:$M$7000,2,FALSE),"")</f>
        <v/>
      </c>
      <c r="O4009" s="1" t="str">
        <f>IFERROR(VLOOKUP(ROWS($O$5:O4009),$K$5:$L$7000,2,FALSE),"")</f>
        <v/>
      </c>
    </row>
    <row r="4010" spans="2:15" ht="15" customHeight="1" x14ac:dyDescent="0.25">
      <c r="B4010" s="178" t="s">
        <v>13035</v>
      </c>
      <c r="C4010" s="178" t="s">
        <v>88</v>
      </c>
      <c r="D4010" s="178" t="s">
        <v>7580</v>
      </c>
      <c r="E4010" s="178" t="s">
        <v>6993</v>
      </c>
      <c r="F4010" s="178" t="s">
        <v>17</v>
      </c>
      <c r="G4010" s="1">
        <f>IF(ISNUMBER(Pay_Item_Search_Text),IF(ISNUMBER(IF(FIND(Pay_Item_Search_Text,B4010)=1,1, "FALSE")),MAX(G$4:$G4009)+1,IF(ISNUMBER(Pay_Item_Search_Text),0,IF(ISNUMBER(SEARCH(Pay_Item_Search_Text,H4010)),MAX(G$4:$G4009)+1,0))),IF(ISNUMBER(Pay_Item_Search_Text),0,IF(ISNUMBER(SEARCH(Pay_Item_Search_Text,H4010)),MAX(G$4:$G4009)+1,0)))</f>
        <v>4006</v>
      </c>
      <c r="H4010" s="1" t="str">
        <f>IF(Table_PayItems[[#This Row],[Description]]="_","_ Unique Item - "&amp;Table_PayItems[[#This Row],[Item]]&amp;" - $"&amp;Table_PayItems[[#This Row],[Unit]],Table_PayItems[[#This Row],[Description]]&amp;" - $"&amp;Table_PayItems[[#This Row],[Unit]])</f>
        <v>Perovskia atriplicifolia Filigran, 2 inch pot - $Ea</v>
      </c>
      <c r="I4010" s="29" t="str">
        <f>IFERROR(VLOOKUP(ROWS($M$5:M4010),Table_PayItems[[Search Key]:[Concentrated Name]],2,FALSE),"")</f>
        <v>Perovskia atriplicifolia Filigran, 2 inch pot - $Ea</v>
      </c>
      <c r="J4010" s="1"/>
      <c r="K4010" s="1"/>
      <c r="L4010" s="22">
        <f>IF(ISNUMBER(SEARCH(Pay_Item_Search_Text_2,M4010)),MAX($L$4:L4009)+1,0)</f>
        <v>0</v>
      </c>
      <c r="M4010" s="1" t="str">
        <f>IFERROR(VLOOKUP(ROWS($M$5:M4010),Table_PayItems[[Search Key]:[Concentrated Name]],2,FALSE),"")</f>
        <v>Perovskia atriplicifolia Filigran, 2 inch pot - $Ea</v>
      </c>
      <c r="N4010" s="1" t="str">
        <f>IFERROR(VLOOKUP(ROWS($M$5:N4010),$L$5:$M$7000,2,FALSE),"")</f>
        <v/>
      </c>
      <c r="O4010" s="1" t="str">
        <f>IFERROR(VLOOKUP(ROWS($O$5:O4010),$K$5:$L$7000,2,FALSE),"")</f>
        <v/>
      </c>
    </row>
    <row r="4011" spans="2:15" ht="15" customHeight="1" x14ac:dyDescent="0.25">
      <c r="B4011" s="178" t="s">
        <v>13036</v>
      </c>
      <c r="C4011" s="178" t="s">
        <v>88</v>
      </c>
      <c r="D4011" s="178" t="s">
        <v>7581</v>
      </c>
      <c r="E4011" s="178" t="s">
        <v>6993</v>
      </c>
      <c r="F4011" s="178" t="s">
        <v>17</v>
      </c>
      <c r="G4011" s="1">
        <f>IF(ISNUMBER(Pay_Item_Search_Text),IF(ISNUMBER(IF(FIND(Pay_Item_Search_Text,B4011)=1,1, "FALSE")),MAX(G$4:$G4010)+1,IF(ISNUMBER(Pay_Item_Search_Text),0,IF(ISNUMBER(SEARCH(Pay_Item_Search_Text,H4011)),MAX(G$4:$G4010)+1,0))),IF(ISNUMBER(Pay_Item_Search_Text),0,IF(ISNUMBER(SEARCH(Pay_Item_Search_Text,H4011)),MAX(G$4:$G4010)+1,0)))</f>
        <v>4007</v>
      </c>
      <c r="H4011" s="1" t="str">
        <f>IF(Table_PayItems[[#This Row],[Description]]="_","_ Unique Item - "&amp;Table_PayItems[[#This Row],[Item]]&amp;" - $"&amp;Table_PayItems[[#This Row],[Unit]],Table_PayItems[[#This Row],[Description]]&amp;" - $"&amp;Table_PayItems[[#This Row],[Unit]])</f>
        <v>Perovskia atriplicifolia Filigran, 3 inch pot - $Ea</v>
      </c>
      <c r="I4011" s="29" t="str">
        <f>IFERROR(VLOOKUP(ROWS($M$5:M4011),Table_PayItems[[Search Key]:[Concentrated Name]],2,FALSE),"")</f>
        <v>Perovskia atriplicifolia Filigran, 3 inch pot - $Ea</v>
      </c>
      <c r="J4011" s="1"/>
      <c r="K4011" s="1"/>
      <c r="L4011" s="22">
        <f>IF(ISNUMBER(SEARCH(Pay_Item_Search_Text_2,M4011)),MAX($L$4:L4010)+1,0)</f>
        <v>0</v>
      </c>
      <c r="M4011" s="1" t="str">
        <f>IFERROR(VLOOKUP(ROWS($M$5:M4011),Table_PayItems[[Search Key]:[Concentrated Name]],2,FALSE),"")</f>
        <v>Perovskia atriplicifolia Filigran, 3 inch pot - $Ea</v>
      </c>
      <c r="N4011" s="1" t="str">
        <f>IFERROR(VLOOKUP(ROWS($M$5:N4011),$L$5:$M$7000,2,FALSE),"")</f>
        <v/>
      </c>
      <c r="O4011" s="1" t="str">
        <f>IFERROR(VLOOKUP(ROWS($O$5:O4011),$K$5:$L$7000,2,FALSE),"")</f>
        <v/>
      </c>
    </row>
    <row r="4012" spans="2:15" ht="15" customHeight="1" x14ac:dyDescent="0.25">
      <c r="B4012" s="178" t="s">
        <v>13037</v>
      </c>
      <c r="C4012" s="178" t="s">
        <v>88</v>
      </c>
      <c r="D4012" s="178" t="s">
        <v>7582</v>
      </c>
      <c r="E4012" s="178" t="s">
        <v>6993</v>
      </c>
      <c r="F4012" s="178" t="s">
        <v>17</v>
      </c>
      <c r="G4012" s="1">
        <f>IF(ISNUMBER(Pay_Item_Search_Text),IF(ISNUMBER(IF(FIND(Pay_Item_Search_Text,B4012)=1,1, "FALSE")),MAX(G$4:$G4011)+1,IF(ISNUMBER(Pay_Item_Search_Text),0,IF(ISNUMBER(SEARCH(Pay_Item_Search_Text,H4012)),MAX(G$4:$G4011)+1,0))),IF(ISNUMBER(Pay_Item_Search_Text),0,IF(ISNUMBER(SEARCH(Pay_Item_Search_Text,H4012)),MAX(G$4:$G4011)+1,0)))</f>
        <v>4008</v>
      </c>
      <c r="H4012" s="1" t="str">
        <f>IF(Table_PayItems[[#This Row],[Description]]="_","_ Unique Item - "&amp;Table_PayItems[[#This Row],[Item]]&amp;" - $"&amp;Table_PayItems[[#This Row],[Unit]],Table_PayItems[[#This Row],[Description]]&amp;" - $"&amp;Table_PayItems[[#This Row],[Unit]])</f>
        <v>Perovskia atriplicifolia Filigran, 4 inch pot - $Ea</v>
      </c>
      <c r="I4012" s="29" t="str">
        <f>IFERROR(VLOOKUP(ROWS($M$5:M4012),Table_PayItems[[Search Key]:[Concentrated Name]],2,FALSE),"")</f>
        <v>Perovskia atriplicifolia Filigran, 4 inch pot - $Ea</v>
      </c>
      <c r="J4012" s="1"/>
      <c r="K4012" s="1"/>
      <c r="L4012" s="22">
        <f>IF(ISNUMBER(SEARCH(Pay_Item_Search_Text_2,M4012)),MAX($L$4:L4011)+1,0)</f>
        <v>0</v>
      </c>
      <c r="M4012" s="1" t="str">
        <f>IFERROR(VLOOKUP(ROWS($M$5:M4012),Table_PayItems[[Search Key]:[Concentrated Name]],2,FALSE),"")</f>
        <v>Perovskia atriplicifolia Filigran, 4 inch pot - $Ea</v>
      </c>
      <c r="N4012" s="1" t="str">
        <f>IFERROR(VLOOKUP(ROWS($M$5:N4012),$L$5:$M$7000,2,FALSE),"")</f>
        <v/>
      </c>
      <c r="O4012" s="1" t="str">
        <f>IFERROR(VLOOKUP(ROWS($O$5:O4012),$K$5:$L$7000,2,FALSE),"")</f>
        <v/>
      </c>
    </row>
    <row r="4013" spans="2:15" ht="15" customHeight="1" x14ac:dyDescent="0.25">
      <c r="B4013" s="178" t="s">
        <v>13038</v>
      </c>
      <c r="C4013" s="178" t="s">
        <v>88</v>
      </c>
      <c r="D4013" s="178" t="s">
        <v>7583</v>
      </c>
      <c r="E4013" s="178" t="s">
        <v>6993</v>
      </c>
      <c r="F4013" s="178" t="s">
        <v>17</v>
      </c>
      <c r="G4013" s="28">
        <f>IF(ISNUMBER(Pay_Item_Search_Text),IF(ISNUMBER(IF(FIND(Pay_Item_Search_Text,B4013)=1,1, "FALSE")),MAX(G$4:$G4012)+1,IF(ISNUMBER(Pay_Item_Search_Text),0,IF(ISNUMBER(SEARCH(Pay_Item_Search_Text,H4013)),MAX(G$4:$G4012)+1,0))),IF(ISNUMBER(Pay_Item_Search_Text),0,IF(ISNUMBER(SEARCH(Pay_Item_Search_Text,H4013)),MAX(G$4:$G4012)+1,0)))</f>
        <v>4009</v>
      </c>
      <c r="H4013" s="24" t="str">
        <f>IF(Table_PayItems[[#This Row],[Description]]="_","_ Unique Item - "&amp;Table_PayItems[[#This Row],[Item]]&amp;" - $"&amp;Table_PayItems[[#This Row],[Unit]],Table_PayItems[[#This Row],[Description]]&amp;" - $"&amp;Table_PayItems[[#This Row],[Unit]])</f>
        <v>Perovskia atriplicifolia Little Spire, #1 cont. - $Ea</v>
      </c>
      <c r="I4013" s="30" t="str">
        <f>IFERROR(VLOOKUP(ROWS($M$5:M4013),Table_PayItems[[Search Key]:[Concentrated Name]],2,FALSE),"")</f>
        <v>Perovskia atriplicifolia Little Spire, #1 cont. - $Ea</v>
      </c>
      <c r="J4013" s="1"/>
      <c r="K4013" s="1"/>
      <c r="L4013" s="22">
        <f>IF(ISNUMBER(SEARCH(Pay_Item_Search_Text_2,M4013)),MAX($L$4:L4012)+1,0)</f>
        <v>0</v>
      </c>
      <c r="M4013" s="1" t="str">
        <f>IFERROR(VLOOKUP(ROWS($M$5:M4013),Table_PayItems[[Search Key]:[Concentrated Name]],2,FALSE),"")</f>
        <v>Perovskia atriplicifolia Little Spire, #1 cont. - $Ea</v>
      </c>
      <c r="N4013" s="1" t="str">
        <f>IFERROR(VLOOKUP(ROWS($M$5:N4013),$L$5:$M$7000,2,FALSE),"")</f>
        <v/>
      </c>
      <c r="O4013" s="1" t="str">
        <f>IFERROR(VLOOKUP(ROWS($O$5:O4013),$K$5:$L$7000,2,FALSE),"")</f>
        <v/>
      </c>
    </row>
    <row r="4014" spans="2:15" ht="15" customHeight="1" x14ac:dyDescent="0.25">
      <c r="B4014" s="178" t="s">
        <v>13039</v>
      </c>
      <c r="C4014" s="178" t="s">
        <v>88</v>
      </c>
      <c r="D4014" s="178" t="s">
        <v>7584</v>
      </c>
      <c r="E4014" s="178" t="s">
        <v>6993</v>
      </c>
      <c r="F4014" s="178" t="s">
        <v>17</v>
      </c>
      <c r="G4014" s="27">
        <f>IF(ISNUMBER(Pay_Item_Search_Text),IF(ISNUMBER(IF(FIND(Pay_Item_Search_Text,B4014)=1,1, "FALSE")),MAX(G$4:$G4013)+1,IF(ISNUMBER(Pay_Item_Search_Text),0,IF(ISNUMBER(SEARCH(Pay_Item_Search_Text,H4014)),MAX(G$4:$G4013)+1,0))),IF(ISNUMBER(Pay_Item_Search_Text),0,IF(ISNUMBER(SEARCH(Pay_Item_Search_Text,H4014)),MAX(G$4:$G4013)+1,0)))</f>
        <v>4010</v>
      </c>
      <c r="H4014" s="24" t="str">
        <f>IF(Table_PayItems[[#This Row],[Description]]="_","_ Unique Item - "&amp;Table_PayItems[[#This Row],[Item]]&amp;" - $"&amp;Table_PayItems[[#This Row],[Unit]],Table_PayItems[[#This Row],[Description]]&amp;" - $"&amp;Table_PayItems[[#This Row],[Unit]])</f>
        <v>Perovskia atriplicifolia Little Spire, #2 cont. - $Ea</v>
      </c>
      <c r="I4014" s="30" t="str">
        <f>IFERROR(VLOOKUP(ROWS($M$5:M4014),Table_PayItems[[Search Key]:[Concentrated Name]],2,FALSE),"")</f>
        <v>Perovskia atriplicifolia Little Spire, #2 cont. - $Ea</v>
      </c>
      <c r="J4014" s="1"/>
      <c r="K4014" s="1"/>
      <c r="L4014" s="22">
        <f>IF(ISNUMBER(SEARCH(Pay_Item_Search_Text_2,M4014)),MAX($L$4:L4013)+1,0)</f>
        <v>0</v>
      </c>
      <c r="M4014" s="1" t="str">
        <f>IFERROR(VLOOKUP(ROWS($M$5:M4014),Table_PayItems[[Search Key]:[Concentrated Name]],2,FALSE),"")</f>
        <v>Perovskia atriplicifolia Little Spire, #2 cont. - $Ea</v>
      </c>
      <c r="N4014" s="1" t="str">
        <f>IFERROR(VLOOKUP(ROWS($M$5:N4014),$L$5:$M$7000,2,FALSE),"")</f>
        <v/>
      </c>
      <c r="O4014" s="1" t="str">
        <f>IFERROR(VLOOKUP(ROWS($O$5:O4014),$K$5:$L$7000,2,FALSE),"")</f>
        <v/>
      </c>
    </row>
    <row r="4015" spans="2:15" ht="15" customHeight="1" x14ac:dyDescent="0.25">
      <c r="B4015" s="178" t="s">
        <v>13040</v>
      </c>
      <c r="C4015" s="178" t="s">
        <v>88</v>
      </c>
      <c r="D4015" s="178" t="s">
        <v>7585</v>
      </c>
      <c r="E4015" s="178" t="s">
        <v>6993</v>
      </c>
      <c r="F4015" s="178" t="s">
        <v>17</v>
      </c>
      <c r="G4015" s="1">
        <f>IF(ISNUMBER(Pay_Item_Search_Text),IF(ISNUMBER(IF(FIND(Pay_Item_Search_Text,B4015)=1,1, "FALSE")),MAX(G$4:$G4014)+1,IF(ISNUMBER(Pay_Item_Search_Text),0,IF(ISNUMBER(SEARCH(Pay_Item_Search_Text,H4015)),MAX(G$4:$G4014)+1,0))),IF(ISNUMBER(Pay_Item_Search_Text),0,IF(ISNUMBER(SEARCH(Pay_Item_Search_Text,H4015)),MAX(G$4:$G4014)+1,0)))</f>
        <v>4011</v>
      </c>
      <c r="H4015" s="1" t="str">
        <f>IF(Table_PayItems[[#This Row],[Description]]="_","_ Unique Item - "&amp;Table_PayItems[[#This Row],[Item]]&amp;" - $"&amp;Table_PayItems[[#This Row],[Unit]],Table_PayItems[[#This Row],[Description]]&amp;" - $"&amp;Table_PayItems[[#This Row],[Unit]])</f>
        <v>Perovskia atriplicifolia Little Spire, 2 inch pot - $Ea</v>
      </c>
      <c r="I4015" s="29" t="str">
        <f>IFERROR(VLOOKUP(ROWS($M$5:M4015),Table_PayItems[[Search Key]:[Concentrated Name]],2,FALSE),"")</f>
        <v>Perovskia atriplicifolia Little Spire, 2 inch pot - $Ea</v>
      </c>
      <c r="J4015" s="1"/>
      <c r="K4015" s="1"/>
      <c r="L4015" s="22">
        <f>IF(ISNUMBER(SEARCH(Pay_Item_Search_Text_2,M4015)),MAX($L$4:L4014)+1,0)</f>
        <v>0</v>
      </c>
      <c r="M4015" s="1" t="str">
        <f>IFERROR(VLOOKUP(ROWS($M$5:M4015),Table_PayItems[[Search Key]:[Concentrated Name]],2,FALSE),"")</f>
        <v>Perovskia atriplicifolia Little Spire, 2 inch pot - $Ea</v>
      </c>
      <c r="N4015" s="1" t="str">
        <f>IFERROR(VLOOKUP(ROWS($M$5:N4015),$L$5:$M$7000,2,FALSE),"")</f>
        <v/>
      </c>
      <c r="O4015" s="1" t="str">
        <f>IFERROR(VLOOKUP(ROWS($O$5:O4015),$K$5:$L$7000,2,FALSE),"")</f>
        <v/>
      </c>
    </row>
    <row r="4016" spans="2:15" ht="15" customHeight="1" x14ac:dyDescent="0.25">
      <c r="B4016" s="178" t="s">
        <v>13041</v>
      </c>
      <c r="C4016" s="178" t="s">
        <v>88</v>
      </c>
      <c r="D4016" s="178" t="s">
        <v>7586</v>
      </c>
      <c r="E4016" s="178" t="s">
        <v>6993</v>
      </c>
      <c r="F4016" s="178" t="s">
        <v>17</v>
      </c>
      <c r="G4016" s="1">
        <f>IF(ISNUMBER(Pay_Item_Search_Text),IF(ISNUMBER(IF(FIND(Pay_Item_Search_Text,B4016)=1,1, "FALSE")),MAX(G$4:$G4015)+1,IF(ISNUMBER(Pay_Item_Search_Text),0,IF(ISNUMBER(SEARCH(Pay_Item_Search_Text,H4016)),MAX(G$4:$G4015)+1,0))),IF(ISNUMBER(Pay_Item_Search_Text),0,IF(ISNUMBER(SEARCH(Pay_Item_Search_Text,H4016)),MAX(G$4:$G4015)+1,0)))</f>
        <v>4012</v>
      </c>
      <c r="H4016" s="1" t="str">
        <f>IF(Table_PayItems[[#This Row],[Description]]="_","_ Unique Item - "&amp;Table_PayItems[[#This Row],[Item]]&amp;" - $"&amp;Table_PayItems[[#This Row],[Unit]],Table_PayItems[[#This Row],[Description]]&amp;" - $"&amp;Table_PayItems[[#This Row],[Unit]])</f>
        <v>Perovskia atriplicifolia Little Spire, 3 inch pot - $Ea</v>
      </c>
      <c r="I4016" s="29" t="str">
        <f>IFERROR(VLOOKUP(ROWS($M$5:M4016),Table_PayItems[[Search Key]:[Concentrated Name]],2,FALSE),"")</f>
        <v>Perovskia atriplicifolia Little Spire, 3 inch pot - $Ea</v>
      </c>
      <c r="J4016" s="1"/>
      <c r="K4016" s="1"/>
      <c r="L4016" s="22">
        <f>IF(ISNUMBER(SEARCH(Pay_Item_Search_Text_2,M4016)),MAX($L$4:L4015)+1,0)</f>
        <v>0</v>
      </c>
      <c r="M4016" s="1" t="str">
        <f>IFERROR(VLOOKUP(ROWS($M$5:M4016),Table_PayItems[[Search Key]:[Concentrated Name]],2,FALSE),"")</f>
        <v>Perovskia atriplicifolia Little Spire, 3 inch pot - $Ea</v>
      </c>
      <c r="N4016" s="1" t="str">
        <f>IFERROR(VLOOKUP(ROWS($M$5:N4016),$L$5:$M$7000,2,FALSE),"")</f>
        <v/>
      </c>
      <c r="O4016" s="1" t="str">
        <f>IFERROR(VLOOKUP(ROWS($O$5:O4016),$K$5:$L$7000,2,FALSE),"")</f>
        <v/>
      </c>
    </row>
    <row r="4017" spans="2:15" ht="15" customHeight="1" x14ac:dyDescent="0.25">
      <c r="B4017" s="178" t="s">
        <v>13042</v>
      </c>
      <c r="C4017" s="178" t="s">
        <v>88</v>
      </c>
      <c r="D4017" s="178" t="s">
        <v>7587</v>
      </c>
      <c r="E4017" s="178" t="s">
        <v>6993</v>
      </c>
      <c r="F4017" s="178" t="s">
        <v>17</v>
      </c>
      <c r="G4017" s="1">
        <f>IF(ISNUMBER(Pay_Item_Search_Text),IF(ISNUMBER(IF(FIND(Pay_Item_Search_Text,B4017)=1,1, "FALSE")),MAX(G$4:$G4016)+1,IF(ISNUMBER(Pay_Item_Search_Text),0,IF(ISNUMBER(SEARCH(Pay_Item_Search_Text,H4017)),MAX(G$4:$G4016)+1,0))),IF(ISNUMBER(Pay_Item_Search_Text),0,IF(ISNUMBER(SEARCH(Pay_Item_Search_Text,H4017)),MAX(G$4:$G4016)+1,0)))</f>
        <v>4013</v>
      </c>
      <c r="H4017" s="1" t="str">
        <f>IF(Table_PayItems[[#This Row],[Description]]="_","_ Unique Item - "&amp;Table_PayItems[[#This Row],[Item]]&amp;" - $"&amp;Table_PayItems[[#This Row],[Unit]],Table_PayItems[[#This Row],[Description]]&amp;" - $"&amp;Table_PayItems[[#This Row],[Unit]])</f>
        <v>Perovskia atriplicifolia Little Spire, 4 inch pot - $Ea</v>
      </c>
      <c r="I4017" s="29" t="str">
        <f>IFERROR(VLOOKUP(ROWS($M$5:M4017),Table_PayItems[[Search Key]:[Concentrated Name]],2,FALSE),"")</f>
        <v>Perovskia atriplicifolia Little Spire, 4 inch pot - $Ea</v>
      </c>
      <c r="J4017" s="1"/>
      <c r="K4017" s="1"/>
      <c r="L4017" s="22">
        <f>IF(ISNUMBER(SEARCH(Pay_Item_Search_Text_2,M4017)),MAX($L$4:L4016)+1,0)</f>
        <v>0</v>
      </c>
      <c r="M4017" s="1" t="str">
        <f>IFERROR(VLOOKUP(ROWS($M$5:M4017),Table_PayItems[[Search Key]:[Concentrated Name]],2,FALSE),"")</f>
        <v>Perovskia atriplicifolia Little Spire, 4 inch pot - $Ea</v>
      </c>
      <c r="N4017" s="1" t="str">
        <f>IFERROR(VLOOKUP(ROWS($M$5:N4017),$L$5:$M$7000,2,FALSE),"")</f>
        <v/>
      </c>
      <c r="O4017" s="1" t="str">
        <f>IFERROR(VLOOKUP(ROWS($O$5:O4017),$K$5:$L$7000,2,FALSE),"")</f>
        <v/>
      </c>
    </row>
    <row r="4018" spans="2:15" ht="15" customHeight="1" x14ac:dyDescent="0.25">
      <c r="B4018" s="178" t="s">
        <v>13043</v>
      </c>
      <c r="C4018" s="178" t="s">
        <v>88</v>
      </c>
      <c r="D4018" s="178" t="s">
        <v>4290</v>
      </c>
      <c r="E4018" s="178" t="s">
        <v>6993</v>
      </c>
      <c r="F4018" s="178" t="s">
        <v>17</v>
      </c>
      <c r="G4018" s="28">
        <f>IF(ISNUMBER(Pay_Item_Search_Text),IF(ISNUMBER(IF(FIND(Pay_Item_Search_Text,B4018)=1,1, "FALSE")),MAX(G$4:$G4017)+1,IF(ISNUMBER(Pay_Item_Search_Text),0,IF(ISNUMBER(SEARCH(Pay_Item_Search_Text,H4018)),MAX(G$4:$G4017)+1,0))),IF(ISNUMBER(Pay_Item_Search_Text),0,IF(ISNUMBER(SEARCH(Pay_Item_Search_Text,H4018)),MAX(G$4:$G4017)+1,0)))</f>
        <v>4014</v>
      </c>
      <c r="H4018" s="24" t="str">
        <f>IF(Table_PayItems[[#This Row],[Description]]="_","_ Unique Item - "&amp;Table_PayItems[[#This Row],[Item]]&amp;" - $"&amp;Table_PayItems[[#This Row],[Unit]],Table_PayItems[[#This Row],[Description]]&amp;" - $"&amp;Table_PayItems[[#This Row],[Unit]])</f>
        <v>Perovskia atriplicifolia, #1 cont. - $Ea</v>
      </c>
      <c r="I4018" s="30" t="str">
        <f>IFERROR(VLOOKUP(ROWS($M$5:M4018),Table_PayItems[[Search Key]:[Concentrated Name]],2,FALSE),"")</f>
        <v>Perovskia atriplicifolia, #1 cont. - $Ea</v>
      </c>
      <c r="J4018" s="1"/>
      <c r="K4018" s="1"/>
      <c r="L4018" s="22">
        <f>IF(ISNUMBER(SEARCH(Pay_Item_Search_Text_2,M4018)),MAX($L$4:L4017)+1,0)</f>
        <v>0</v>
      </c>
      <c r="M4018" s="1" t="str">
        <f>IFERROR(VLOOKUP(ROWS($M$5:M4018),Table_PayItems[[Search Key]:[Concentrated Name]],2,FALSE),"")</f>
        <v>Perovskia atriplicifolia, #1 cont. - $Ea</v>
      </c>
      <c r="N4018" s="1" t="str">
        <f>IFERROR(VLOOKUP(ROWS($M$5:N4018),$L$5:$M$7000,2,FALSE),"")</f>
        <v/>
      </c>
      <c r="O4018" s="1" t="str">
        <f>IFERROR(VLOOKUP(ROWS($O$5:O4018),$K$5:$L$7000,2,FALSE),"")</f>
        <v/>
      </c>
    </row>
    <row r="4019" spans="2:15" ht="15" customHeight="1" x14ac:dyDescent="0.25">
      <c r="B4019" s="178" t="s">
        <v>13044</v>
      </c>
      <c r="C4019" s="178" t="s">
        <v>88</v>
      </c>
      <c r="D4019" s="178" t="s">
        <v>4291</v>
      </c>
      <c r="E4019" s="178" t="s">
        <v>6993</v>
      </c>
      <c r="F4019" s="178" t="s">
        <v>17</v>
      </c>
      <c r="G4019" s="1">
        <f>IF(ISNUMBER(Pay_Item_Search_Text),IF(ISNUMBER(IF(FIND(Pay_Item_Search_Text,B4019)=1,1, "FALSE")),MAX(G$4:$G4018)+1,IF(ISNUMBER(Pay_Item_Search_Text),0,IF(ISNUMBER(SEARCH(Pay_Item_Search_Text,H4019)),MAX(G$4:$G4018)+1,0))),IF(ISNUMBER(Pay_Item_Search_Text),0,IF(ISNUMBER(SEARCH(Pay_Item_Search_Text,H4019)),MAX(G$4:$G4018)+1,0)))</f>
        <v>4015</v>
      </c>
      <c r="H4019" s="1" t="str">
        <f>IF(Table_PayItems[[#This Row],[Description]]="_","_ Unique Item - "&amp;Table_PayItems[[#This Row],[Item]]&amp;" - $"&amp;Table_PayItems[[#This Row],[Unit]],Table_PayItems[[#This Row],[Description]]&amp;" - $"&amp;Table_PayItems[[#This Row],[Unit]])</f>
        <v>Perovskia atriplicifolia, #2 cont. - $Ea</v>
      </c>
      <c r="I4019" s="29" t="str">
        <f>IFERROR(VLOOKUP(ROWS($M$5:M4019),Table_PayItems[[Search Key]:[Concentrated Name]],2,FALSE),"")</f>
        <v>Perovskia atriplicifolia, #2 cont. - $Ea</v>
      </c>
      <c r="J4019" s="1"/>
      <c r="K4019" s="1"/>
      <c r="L4019" s="22">
        <f>IF(ISNUMBER(SEARCH(Pay_Item_Search_Text_2,M4019)),MAX($L$4:L4018)+1,0)</f>
        <v>0</v>
      </c>
      <c r="M4019" s="1" t="str">
        <f>IFERROR(VLOOKUP(ROWS($M$5:M4019),Table_PayItems[[Search Key]:[Concentrated Name]],2,FALSE),"")</f>
        <v>Perovskia atriplicifolia, #2 cont. - $Ea</v>
      </c>
      <c r="N4019" s="1" t="str">
        <f>IFERROR(VLOOKUP(ROWS($M$5:N4019),$L$5:$M$7000,2,FALSE),"")</f>
        <v/>
      </c>
      <c r="O4019" s="1" t="str">
        <f>IFERROR(VLOOKUP(ROWS($O$5:O4019),$K$5:$L$7000,2,FALSE),"")</f>
        <v/>
      </c>
    </row>
    <row r="4020" spans="2:15" ht="15" customHeight="1" x14ac:dyDescent="0.25">
      <c r="B4020" s="178" t="s">
        <v>13045</v>
      </c>
      <c r="C4020" s="178" t="s">
        <v>88</v>
      </c>
      <c r="D4020" s="178" t="s">
        <v>4292</v>
      </c>
      <c r="E4020" s="178" t="s">
        <v>6993</v>
      </c>
      <c r="F4020" s="178" t="s">
        <v>17</v>
      </c>
      <c r="G4020" s="1">
        <f>IF(ISNUMBER(Pay_Item_Search_Text),IF(ISNUMBER(IF(FIND(Pay_Item_Search_Text,B4020)=1,1, "FALSE")),MAX(G$4:$G4019)+1,IF(ISNUMBER(Pay_Item_Search_Text),0,IF(ISNUMBER(SEARCH(Pay_Item_Search_Text,H4020)),MAX(G$4:$G4019)+1,0))),IF(ISNUMBER(Pay_Item_Search_Text),0,IF(ISNUMBER(SEARCH(Pay_Item_Search_Text,H4020)),MAX(G$4:$G4019)+1,0)))</f>
        <v>4016</v>
      </c>
      <c r="H4020" s="1" t="str">
        <f>IF(Table_PayItems[[#This Row],[Description]]="_","_ Unique Item - "&amp;Table_PayItems[[#This Row],[Item]]&amp;" - $"&amp;Table_PayItems[[#This Row],[Unit]],Table_PayItems[[#This Row],[Description]]&amp;" - $"&amp;Table_PayItems[[#This Row],[Unit]])</f>
        <v>Perovskia atriplicifolia, 2 inch pot - $Ea</v>
      </c>
      <c r="I4020" s="29" t="str">
        <f>IFERROR(VLOOKUP(ROWS($M$5:M4020),Table_PayItems[[Search Key]:[Concentrated Name]],2,FALSE),"")</f>
        <v>Perovskia atriplicifolia, 2 inch pot - $Ea</v>
      </c>
      <c r="J4020" s="1"/>
      <c r="K4020" s="1"/>
      <c r="L4020" s="22">
        <f>IF(ISNUMBER(SEARCH(Pay_Item_Search_Text_2,M4020)),MAX($L$4:L4019)+1,0)</f>
        <v>0</v>
      </c>
      <c r="M4020" s="1" t="str">
        <f>IFERROR(VLOOKUP(ROWS($M$5:M4020),Table_PayItems[[Search Key]:[Concentrated Name]],2,FALSE),"")</f>
        <v>Perovskia atriplicifolia, 2 inch pot - $Ea</v>
      </c>
      <c r="N4020" s="1" t="str">
        <f>IFERROR(VLOOKUP(ROWS($M$5:N4020),$L$5:$M$7000,2,FALSE),"")</f>
        <v/>
      </c>
      <c r="O4020" s="1" t="str">
        <f>IFERROR(VLOOKUP(ROWS($O$5:O4020),$K$5:$L$7000,2,FALSE),"")</f>
        <v/>
      </c>
    </row>
    <row r="4021" spans="2:15" ht="15" customHeight="1" x14ac:dyDescent="0.25">
      <c r="B4021" s="178" t="s">
        <v>13046</v>
      </c>
      <c r="C4021" s="178" t="s">
        <v>88</v>
      </c>
      <c r="D4021" s="178" t="s">
        <v>4293</v>
      </c>
      <c r="E4021" s="178" t="s">
        <v>6993</v>
      </c>
      <c r="F4021" s="178" t="s">
        <v>17</v>
      </c>
      <c r="G4021" s="1">
        <f>IF(ISNUMBER(Pay_Item_Search_Text),IF(ISNUMBER(IF(FIND(Pay_Item_Search_Text,B4021)=1,1, "FALSE")),MAX(G$4:$G4020)+1,IF(ISNUMBER(Pay_Item_Search_Text),0,IF(ISNUMBER(SEARCH(Pay_Item_Search_Text,H4021)),MAX(G$4:$G4020)+1,0))),IF(ISNUMBER(Pay_Item_Search_Text),0,IF(ISNUMBER(SEARCH(Pay_Item_Search_Text,H4021)),MAX(G$4:$G4020)+1,0)))</f>
        <v>4017</v>
      </c>
      <c r="H4021" s="1" t="str">
        <f>IF(Table_PayItems[[#This Row],[Description]]="_","_ Unique Item - "&amp;Table_PayItems[[#This Row],[Item]]&amp;" - $"&amp;Table_PayItems[[#This Row],[Unit]],Table_PayItems[[#This Row],[Description]]&amp;" - $"&amp;Table_PayItems[[#This Row],[Unit]])</f>
        <v>Perovskia atriplicifolia, 3 inch pot - $Ea</v>
      </c>
      <c r="I4021" s="29" t="str">
        <f>IFERROR(VLOOKUP(ROWS($M$5:M4021),Table_PayItems[[Search Key]:[Concentrated Name]],2,FALSE),"")</f>
        <v>Perovskia atriplicifolia, 3 inch pot - $Ea</v>
      </c>
      <c r="J4021" s="1"/>
      <c r="K4021" s="1"/>
      <c r="L4021" s="22">
        <f>IF(ISNUMBER(SEARCH(Pay_Item_Search_Text_2,M4021)),MAX($L$4:L4020)+1,0)</f>
        <v>0</v>
      </c>
      <c r="M4021" s="1" t="str">
        <f>IFERROR(VLOOKUP(ROWS($M$5:M4021),Table_PayItems[[Search Key]:[Concentrated Name]],2,FALSE),"")</f>
        <v>Perovskia atriplicifolia, 3 inch pot - $Ea</v>
      </c>
      <c r="N4021" s="1" t="str">
        <f>IFERROR(VLOOKUP(ROWS($M$5:N4021),$L$5:$M$7000,2,FALSE),"")</f>
        <v/>
      </c>
      <c r="O4021" s="1" t="str">
        <f>IFERROR(VLOOKUP(ROWS($O$5:O4021),$K$5:$L$7000,2,FALSE),"")</f>
        <v/>
      </c>
    </row>
    <row r="4022" spans="2:15" ht="15" customHeight="1" x14ac:dyDescent="0.25">
      <c r="B4022" s="178" t="s">
        <v>13047</v>
      </c>
      <c r="C4022" s="178" t="s">
        <v>88</v>
      </c>
      <c r="D4022" s="178" t="s">
        <v>4294</v>
      </c>
      <c r="E4022" s="178" t="s">
        <v>6993</v>
      </c>
      <c r="F4022" s="178" t="s">
        <v>17</v>
      </c>
      <c r="G4022" s="1">
        <f>IF(ISNUMBER(Pay_Item_Search_Text),IF(ISNUMBER(IF(FIND(Pay_Item_Search_Text,B4022)=1,1, "FALSE")),MAX(G$4:$G4021)+1,IF(ISNUMBER(Pay_Item_Search_Text),0,IF(ISNUMBER(SEARCH(Pay_Item_Search_Text,H4022)),MAX(G$4:$G4021)+1,0))),IF(ISNUMBER(Pay_Item_Search_Text),0,IF(ISNUMBER(SEARCH(Pay_Item_Search_Text,H4022)),MAX(G$4:$G4021)+1,0)))</f>
        <v>4018</v>
      </c>
      <c r="H4022" s="1" t="str">
        <f>IF(Table_PayItems[[#This Row],[Description]]="_","_ Unique Item - "&amp;Table_PayItems[[#This Row],[Item]]&amp;" - $"&amp;Table_PayItems[[#This Row],[Unit]],Table_PayItems[[#This Row],[Description]]&amp;" - $"&amp;Table_PayItems[[#This Row],[Unit]])</f>
        <v>Perovskia atriplicifolia, 4 inch pot - $Ea</v>
      </c>
      <c r="I4022" s="29" t="str">
        <f>IFERROR(VLOOKUP(ROWS($M$5:M4022),Table_PayItems[[Search Key]:[Concentrated Name]],2,FALSE),"")</f>
        <v>Perovskia atriplicifolia, 4 inch pot - $Ea</v>
      </c>
      <c r="J4022" s="1"/>
      <c r="K4022" s="1"/>
      <c r="L4022" s="22">
        <f>IF(ISNUMBER(SEARCH(Pay_Item_Search_Text_2,M4022)),MAX($L$4:L4021)+1,0)</f>
        <v>0</v>
      </c>
      <c r="M4022" s="1" t="str">
        <f>IFERROR(VLOOKUP(ROWS($M$5:M4022),Table_PayItems[[Search Key]:[Concentrated Name]],2,FALSE),"")</f>
        <v>Perovskia atriplicifolia, 4 inch pot - $Ea</v>
      </c>
      <c r="N4022" s="1" t="str">
        <f>IFERROR(VLOOKUP(ROWS($M$5:N4022),$L$5:$M$7000,2,FALSE),"")</f>
        <v/>
      </c>
      <c r="O4022" s="1" t="str">
        <f>IFERROR(VLOOKUP(ROWS($O$5:O4022),$K$5:$L$7000,2,FALSE),"")</f>
        <v/>
      </c>
    </row>
    <row r="4023" spans="2:15" ht="15" customHeight="1" x14ac:dyDescent="0.25">
      <c r="B4023" s="178" t="s">
        <v>13048</v>
      </c>
      <c r="C4023" s="178" t="s">
        <v>88</v>
      </c>
      <c r="D4023" s="178" t="s">
        <v>4295</v>
      </c>
      <c r="E4023" s="178" t="s">
        <v>6993</v>
      </c>
      <c r="F4023" s="178" t="s">
        <v>17</v>
      </c>
      <c r="G4023" s="1">
        <f>IF(ISNUMBER(Pay_Item_Search_Text),IF(ISNUMBER(IF(FIND(Pay_Item_Search_Text,B4023)=1,1, "FALSE")),MAX(G$4:$G4022)+1,IF(ISNUMBER(Pay_Item_Search_Text),0,IF(ISNUMBER(SEARCH(Pay_Item_Search_Text,H4023)),MAX(G$4:$G4022)+1,0))),IF(ISNUMBER(Pay_Item_Search_Text),0,IF(ISNUMBER(SEARCH(Pay_Item_Search_Text,H4023)),MAX(G$4:$G4022)+1,0)))</f>
        <v>4019</v>
      </c>
      <c r="H4023" s="1" t="str">
        <f>IF(Table_PayItems[[#This Row],[Description]]="_","_ Unique Item - "&amp;Table_PayItems[[#This Row],[Item]]&amp;" - $"&amp;Table_PayItems[[#This Row],[Unit]],Table_PayItems[[#This Row],[Description]]&amp;" - $"&amp;Table_PayItems[[#This Row],[Unit]])</f>
        <v>Phellodendron amurense, 1 1/2 inch - $Ea</v>
      </c>
      <c r="I4023" s="29" t="str">
        <f>IFERROR(VLOOKUP(ROWS($M$5:M4023),Table_PayItems[[Search Key]:[Concentrated Name]],2,FALSE),"")</f>
        <v>Phellodendron amurense, 1 1/2 inch - $Ea</v>
      </c>
      <c r="J4023" s="1"/>
      <c r="K4023" s="1"/>
      <c r="L4023" s="22">
        <f>IF(ISNUMBER(SEARCH(Pay_Item_Search_Text_2,M4023)),MAX($L$4:L4022)+1,0)</f>
        <v>0</v>
      </c>
      <c r="M4023" s="1" t="str">
        <f>IFERROR(VLOOKUP(ROWS($M$5:M4023),Table_PayItems[[Search Key]:[Concentrated Name]],2,FALSE),"")</f>
        <v>Phellodendron amurense, 1 1/2 inch - $Ea</v>
      </c>
      <c r="N4023" s="1" t="str">
        <f>IFERROR(VLOOKUP(ROWS($M$5:N4023),$L$5:$M$7000,2,FALSE),"")</f>
        <v/>
      </c>
      <c r="O4023" s="1" t="str">
        <f>IFERROR(VLOOKUP(ROWS($O$5:O4023),$K$5:$L$7000,2,FALSE),"")</f>
        <v/>
      </c>
    </row>
    <row r="4024" spans="2:15" ht="15" customHeight="1" x14ac:dyDescent="0.25">
      <c r="B4024" s="178" t="s">
        <v>13049</v>
      </c>
      <c r="C4024" s="178" t="s">
        <v>88</v>
      </c>
      <c r="D4024" s="178" t="s">
        <v>4296</v>
      </c>
      <c r="E4024" s="178" t="s">
        <v>6993</v>
      </c>
      <c r="F4024" s="178" t="s">
        <v>17</v>
      </c>
      <c r="G4024" s="27">
        <f>IF(ISNUMBER(Pay_Item_Search_Text),IF(ISNUMBER(IF(FIND(Pay_Item_Search_Text,B4024)=1,1, "FALSE")),MAX(G$4:$G4023)+1,IF(ISNUMBER(Pay_Item_Search_Text),0,IF(ISNUMBER(SEARCH(Pay_Item_Search_Text,H4024)),MAX(G$4:$G4023)+1,0))),IF(ISNUMBER(Pay_Item_Search_Text),0,IF(ISNUMBER(SEARCH(Pay_Item_Search_Text,H4024)),MAX(G$4:$G4023)+1,0)))</f>
        <v>4020</v>
      </c>
      <c r="H4024" s="24" t="str">
        <f>IF(Table_PayItems[[#This Row],[Description]]="_","_ Unique Item - "&amp;Table_PayItems[[#This Row],[Item]]&amp;" - $"&amp;Table_PayItems[[#This Row],[Unit]],Table_PayItems[[#This Row],[Description]]&amp;" - $"&amp;Table_PayItems[[#This Row],[Unit]])</f>
        <v>Phellodendron amurense, 1 3/4 inch - $Ea</v>
      </c>
      <c r="I4024" s="30" t="str">
        <f>IFERROR(VLOOKUP(ROWS($M$5:M4024),Table_PayItems[[Search Key]:[Concentrated Name]],2,FALSE),"")</f>
        <v>Phellodendron amurense, 1 3/4 inch - $Ea</v>
      </c>
      <c r="J4024" s="1"/>
      <c r="K4024" s="1"/>
      <c r="L4024" s="22">
        <f>IF(ISNUMBER(SEARCH(Pay_Item_Search_Text_2,M4024)),MAX($L$4:L4023)+1,0)</f>
        <v>0</v>
      </c>
      <c r="M4024" s="1" t="str">
        <f>IFERROR(VLOOKUP(ROWS($M$5:M4024),Table_PayItems[[Search Key]:[Concentrated Name]],2,FALSE),"")</f>
        <v>Phellodendron amurense, 1 3/4 inch - $Ea</v>
      </c>
      <c r="N4024" s="1" t="str">
        <f>IFERROR(VLOOKUP(ROWS($M$5:N4024),$L$5:$M$7000,2,FALSE),"")</f>
        <v/>
      </c>
      <c r="O4024" s="1" t="str">
        <f>IFERROR(VLOOKUP(ROWS($O$5:O4024),$K$5:$L$7000,2,FALSE),"")</f>
        <v/>
      </c>
    </row>
    <row r="4025" spans="2:15" ht="15" customHeight="1" x14ac:dyDescent="0.25">
      <c r="B4025" s="178" t="s">
        <v>13050</v>
      </c>
      <c r="C4025" s="178" t="s">
        <v>88</v>
      </c>
      <c r="D4025" s="178" t="s">
        <v>4297</v>
      </c>
      <c r="E4025" s="178" t="s">
        <v>6993</v>
      </c>
      <c r="F4025" s="178" t="s">
        <v>17</v>
      </c>
      <c r="G4025" s="151">
        <f>IF(ISNUMBER(Pay_Item_Search_Text),IF(ISNUMBER(IF(FIND(Pay_Item_Search_Text,B4025)=1,1, "FALSE")),MAX(G$4:$G4024)+1,IF(ISNUMBER(Pay_Item_Search_Text),0,IF(ISNUMBER(SEARCH(Pay_Item_Search_Text,H4025)),MAX(G$4:$G4024)+1,0))),IF(ISNUMBER(Pay_Item_Search_Text),0,IF(ISNUMBER(SEARCH(Pay_Item_Search_Text,H4025)),MAX(G$4:$G4024)+1,0)))</f>
        <v>4021</v>
      </c>
      <c r="H4025" s="24" t="str">
        <f>IF(Table_PayItems[[#This Row],[Description]]="_","_ Unique Item - "&amp;Table_PayItems[[#This Row],[Item]]&amp;" - $"&amp;Table_PayItems[[#This Row],[Unit]],Table_PayItems[[#This Row],[Description]]&amp;" - $"&amp;Table_PayItems[[#This Row],[Unit]])</f>
        <v>Phellodendron amurense, 2 inch - $Ea</v>
      </c>
      <c r="I4025" s="152" t="str">
        <f>IFERROR(VLOOKUP(ROWS($M$5:M4025),Table_PayItems[[Search Key]:[Concentrated Name]],2,FALSE),"")</f>
        <v>Phellodendron amurense, 2 inch - $Ea</v>
      </c>
      <c r="J4025" s="1"/>
      <c r="K4025" s="1"/>
      <c r="L4025" s="22">
        <f>IF(ISNUMBER(SEARCH(Pay_Item_Search_Text_2,M4025)),MAX($L$4:L4024)+1,0)</f>
        <v>0</v>
      </c>
      <c r="M4025" s="1" t="str">
        <f>IFERROR(VLOOKUP(ROWS($M$5:M4025),Table_PayItems[[Search Key]:[Concentrated Name]],2,FALSE),"")</f>
        <v>Phellodendron amurense, 2 inch - $Ea</v>
      </c>
      <c r="N4025" s="1" t="str">
        <f>IFERROR(VLOOKUP(ROWS($M$5:N4025),$L$5:$M$7000,2,FALSE),"")</f>
        <v/>
      </c>
      <c r="O4025" s="1" t="str">
        <f>IFERROR(VLOOKUP(ROWS($O$5:O4025),$K$5:$L$7000,2,FALSE),"")</f>
        <v/>
      </c>
    </row>
    <row r="4026" spans="2:15" ht="15" customHeight="1" x14ac:dyDescent="0.25">
      <c r="B4026" s="178" t="s">
        <v>13051</v>
      </c>
      <c r="C4026" s="178" t="s">
        <v>88</v>
      </c>
      <c r="D4026" s="178" t="s">
        <v>7588</v>
      </c>
      <c r="E4026" s="178" t="s">
        <v>6993</v>
      </c>
      <c r="F4026" s="178" t="s">
        <v>17</v>
      </c>
      <c r="G4026" s="1">
        <f>IF(ISNUMBER(Pay_Item_Search_Text),IF(ISNUMBER(IF(FIND(Pay_Item_Search_Text,B4026)=1,1, "FALSE")),MAX(G$4:$G4025)+1,IF(ISNUMBER(Pay_Item_Search_Text),0,IF(ISNUMBER(SEARCH(Pay_Item_Search_Text,H4026)),MAX(G$4:$G4025)+1,0))),IF(ISNUMBER(Pay_Item_Search_Text),0,IF(ISNUMBER(SEARCH(Pay_Item_Search_Text,H4026)),MAX(G$4:$G4025)+1,0)))</f>
        <v>4022</v>
      </c>
      <c r="H4026" s="1" t="str">
        <f>IF(Table_PayItems[[#This Row],[Description]]="_","_ Unique Item - "&amp;Table_PayItems[[#This Row],[Item]]&amp;" - $"&amp;Table_PayItems[[#This Row],[Unit]],Table_PayItems[[#This Row],[Description]]&amp;" - $"&amp;Table_PayItems[[#This Row],[Unit]])</f>
        <v>Phlox paniculata David, #1 cont. - $Ea</v>
      </c>
      <c r="I4026" s="29" t="str">
        <f>IFERROR(VLOOKUP(ROWS($M$5:M4026),Table_PayItems[[Search Key]:[Concentrated Name]],2,FALSE),"")</f>
        <v>Phlox paniculata David, #1 cont. - $Ea</v>
      </c>
      <c r="J4026" s="1"/>
      <c r="K4026" s="1"/>
      <c r="L4026" s="22">
        <f>IF(ISNUMBER(SEARCH(Pay_Item_Search_Text_2,M4026)),MAX($L$4:L4025)+1,0)</f>
        <v>0</v>
      </c>
      <c r="M4026" s="1" t="str">
        <f>IFERROR(VLOOKUP(ROWS($M$5:M4026),Table_PayItems[[Search Key]:[Concentrated Name]],2,FALSE),"")</f>
        <v>Phlox paniculata David, #1 cont. - $Ea</v>
      </c>
      <c r="N4026" s="1" t="str">
        <f>IFERROR(VLOOKUP(ROWS($M$5:N4026),$L$5:$M$7000,2,FALSE),"")</f>
        <v/>
      </c>
      <c r="O4026" s="1" t="str">
        <f>IFERROR(VLOOKUP(ROWS($O$5:O4026),$K$5:$L$7000,2,FALSE),"")</f>
        <v/>
      </c>
    </row>
    <row r="4027" spans="2:15" ht="15" customHeight="1" x14ac:dyDescent="0.25">
      <c r="B4027" s="178" t="s">
        <v>13052</v>
      </c>
      <c r="C4027" s="178" t="s">
        <v>88</v>
      </c>
      <c r="D4027" s="178" t="s">
        <v>7589</v>
      </c>
      <c r="E4027" s="178" t="s">
        <v>6993</v>
      </c>
      <c r="F4027" s="178" t="s">
        <v>17</v>
      </c>
      <c r="G4027" s="1">
        <f>IF(ISNUMBER(Pay_Item_Search_Text),IF(ISNUMBER(IF(FIND(Pay_Item_Search_Text,B4027)=1,1, "FALSE")),MAX(G$4:$G4026)+1,IF(ISNUMBER(Pay_Item_Search_Text),0,IF(ISNUMBER(SEARCH(Pay_Item_Search_Text,H4027)),MAX(G$4:$G4026)+1,0))),IF(ISNUMBER(Pay_Item_Search_Text),0,IF(ISNUMBER(SEARCH(Pay_Item_Search_Text,H4027)),MAX(G$4:$G4026)+1,0)))</f>
        <v>4023</v>
      </c>
      <c r="H4027" s="1" t="str">
        <f>IF(Table_PayItems[[#This Row],[Description]]="_","_ Unique Item - "&amp;Table_PayItems[[#This Row],[Item]]&amp;" - $"&amp;Table_PayItems[[#This Row],[Unit]],Table_PayItems[[#This Row],[Description]]&amp;" - $"&amp;Table_PayItems[[#This Row],[Unit]])</f>
        <v>Phlox paniculata David, #2 cont. - $Ea</v>
      </c>
      <c r="I4027" s="29" t="str">
        <f>IFERROR(VLOOKUP(ROWS($M$5:M4027),Table_PayItems[[Search Key]:[Concentrated Name]],2,FALSE),"")</f>
        <v>Phlox paniculata David, #2 cont. - $Ea</v>
      </c>
      <c r="J4027" s="1"/>
      <c r="K4027" s="1"/>
      <c r="L4027" s="22">
        <f>IF(ISNUMBER(SEARCH(Pay_Item_Search_Text_2,M4027)),MAX($L$4:L4026)+1,0)</f>
        <v>0</v>
      </c>
      <c r="M4027" s="1" t="str">
        <f>IFERROR(VLOOKUP(ROWS($M$5:M4027),Table_PayItems[[Search Key]:[Concentrated Name]],2,FALSE),"")</f>
        <v>Phlox paniculata David, #2 cont. - $Ea</v>
      </c>
      <c r="N4027" s="1" t="str">
        <f>IFERROR(VLOOKUP(ROWS($M$5:N4027),$L$5:$M$7000,2,FALSE),"")</f>
        <v/>
      </c>
      <c r="O4027" s="1" t="str">
        <f>IFERROR(VLOOKUP(ROWS($O$5:O4027),$K$5:$L$7000,2,FALSE),"")</f>
        <v/>
      </c>
    </row>
    <row r="4028" spans="2:15" ht="15" customHeight="1" x14ac:dyDescent="0.25">
      <c r="B4028" s="178" t="s">
        <v>13053</v>
      </c>
      <c r="C4028" s="178" t="s">
        <v>88</v>
      </c>
      <c r="D4028" s="178" t="s">
        <v>7590</v>
      </c>
      <c r="E4028" s="178" t="s">
        <v>6993</v>
      </c>
      <c r="F4028" s="178" t="s">
        <v>17</v>
      </c>
      <c r="G4028" s="27">
        <f>IF(ISNUMBER(Pay_Item_Search_Text),IF(ISNUMBER(IF(FIND(Pay_Item_Search_Text,B4028)=1,1, "FALSE")),MAX(G$4:$G4027)+1,IF(ISNUMBER(Pay_Item_Search_Text),0,IF(ISNUMBER(SEARCH(Pay_Item_Search_Text,H4028)),MAX(G$4:$G4027)+1,0))),IF(ISNUMBER(Pay_Item_Search_Text),0,IF(ISNUMBER(SEARCH(Pay_Item_Search_Text,H4028)),MAX(G$4:$G4027)+1,0)))</f>
        <v>4024</v>
      </c>
      <c r="H4028" s="24" t="str">
        <f>IF(Table_PayItems[[#This Row],[Description]]="_","_ Unique Item - "&amp;Table_PayItems[[#This Row],[Item]]&amp;" - $"&amp;Table_PayItems[[#This Row],[Unit]],Table_PayItems[[#This Row],[Description]]&amp;" - $"&amp;Table_PayItems[[#This Row],[Unit]])</f>
        <v>Phlox paniculata David, 2 inch pot - $Ea</v>
      </c>
      <c r="I4028" s="30" t="str">
        <f>IFERROR(VLOOKUP(ROWS($M$5:M4028),Table_PayItems[[Search Key]:[Concentrated Name]],2,FALSE),"")</f>
        <v>Phlox paniculata David, 2 inch pot - $Ea</v>
      </c>
      <c r="J4028" s="1"/>
      <c r="K4028" s="1"/>
      <c r="L4028" s="22">
        <f>IF(ISNUMBER(SEARCH(Pay_Item_Search_Text_2,M4028)),MAX($L$4:L4027)+1,0)</f>
        <v>0</v>
      </c>
      <c r="M4028" s="1" t="str">
        <f>IFERROR(VLOOKUP(ROWS($M$5:M4028),Table_PayItems[[Search Key]:[Concentrated Name]],2,FALSE),"")</f>
        <v>Phlox paniculata David, 2 inch pot - $Ea</v>
      </c>
      <c r="N4028" s="1" t="str">
        <f>IFERROR(VLOOKUP(ROWS($M$5:N4028),$L$5:$M$7000,2,FALSE),"")</f>
        <v/>
      </c>
      <c r="O4028" s="1" t="str">
        <f>IFERROR(VLOOKUP(ROWS($O$5:O4028),$K$5:$L$7000,2,FALSE),"")</f>
        <v/>
      </c>
    </row>
    <row r="4029" spans="2:15" ht="15" customHeight="1" x14ac:dyDescent="0.25">
      <c r="B4029" s="178" t="s">
        <v>13054</v>
      </c>
      <c r="C4029" s="178" t="s">
        <v>88</v>
      </c>
      <c r="D4029" s="178" t="s">
        <v>7591</v>
      </c>
      <c r="E4029" s="178" t="s">
        <v>6993</v>
      </c>
      <c r="F4029" s="178" t="s">
        <v>17</v>
      </c>
      <c r="G4029" s="1">
        <f>IF(ISNUMBER(Pay_Item_Search_Text),IF(ISNUMBER(IF(FIND(Pay_Item_Search_Text,B4029)=1,1, "FALSE")),MAX(G$4:$G4028)+1,IF(ISNUMBER(Pay_Item_Search_Text),0,IF(ISNUMBER(SEARCH(Pay_Item_Search_Text,H4029)),MAX(G$4:$G4028)+1,0))),IF(ISNUMBER(Pay_Item_Search_Text),0,IF(ISNUMBER(SEARCH(Pay_Item_Search_Text,H4029)),MAX(G$4:$G4028)+1,0)))</f>
        <v>4025</v>
      </c>
      <c r="H4029" s="1" t="str">
        <f>IF(Table_PayItems[[#This Row],[Description]]="_","_ Unique Item - "&amp;Table_PayItems[[#This Row],[Item]]&amp;" - $"&amp;Table_PayItems[[#This Row],[Unit]],Table_PayItems[[#This Row],[Description]]&amp;" - $"&amp;Table_PayItems[[#This Row],[Unit]])</f>
        <v>Phlox paniculata David, 3 inch pot - $Ea</v>
      </c>
      <c r="I4029" s="29" t="str">
        <f>IFERROR(VLOOKUP(ROWS($M$5:M4029),Table_PayItems[[Search Key]:[Concentrated Name]],2,FALSE),"")</f>
        <v>Phlox paniculata David, 3 inch pot - $Ea</v>
      </c>
      <c r="J4029" s="1"/>
      <c r="K4029" s="1"/>
      <c r="L4029" s="22">
        <f>IF(ISNUMBER(SEARCH(Pay_Item_Search_Text_2,M4029)),MAX($L$4:L4028)+1,0)</f>
        <v>0</v>
      </c>
      <c r="M4029" s="1" t="str">
        <f>IFERROR(VLOOKUP(ROWS($M$5:M4029),Table_PayItems[[Search Key]:[Concentrated Name]],2,FALSE),"")</f>
        <v>Phlox paniculata David, 3 inch pot - $Ea</v>
      </c>
      <c r="N4029" s="1" t="str">
        <f>IFERROR(VLOOKUP(ROWS($M$5:N4029),$L$5:$M$7000,2,FALSE),"")</f>
        <v/>
      </c>
      <c r="O4029" s="1" t="str">
        <f>IFERROR(VLOOKUP(ROWS($O$5:O4029),$K$5:$L$7000,2,FALSE),"")</f>
        <v/>
      </c>
    </row>
    <row r="4030" spans="2:15" ht="15" customHeight="1" x14ac:dyDescent="0.25">
      <c r="B4030" s="178" t="s">
        <v>13055</v>
      </c>
      <c r="C4030" s="178" t="s">
        <v>88</v>
      </c>
      <c r="D4030" s="178" t="s">
        <v>7592</v>
      </c>
      <c r="E4030" s="178" t="s">
        <v>6993</v>
      </c>
      <c r="F4030" s="178" t="s">
        <v>17</v>
      </c>
      <c r="G4030" s="1">
        <f>IF(ISNUMBER(Pay_Item_Search_Text),IF(ISNUMBER(IF(FIND(Pay_Item_Search_Text,B4030)=1,1, "FALSE")),MAX(G$4:$G4029)+1,IF(ISNUMBER(Pay_Item_Search_Text),0,IF(ISNUMBER(SEARCH(Pay_Item_Search_Text,H4030)),MAX(G$4:$G4029)+1,0))),IF(ISNUMBER(Pay_Item_Search_Text),0,IF(ISNUMBER(SEARCH(Pay_Item_Search_Text,H4030)),MAX(G$4:$G4029)+1,0)))</f>
        <v>4026</v>
      </c>
      <c r="H4030" s="1" t="str">
        <f>IF(Table_PayItems[[#This Row],[Description]]="_","_ Unique Item - "&amp;Table_PayItems[[#This Row],[Item]]&amp;" - $"&amp;Table_PayItems[[#This Row],[Unit]],Table_PayItems[[#This Row],[Description]]&amp;" - $"&amp;Table_PayItems[[#This Row],[Unit]])</f>
        <v>Phlox paniculata David, 4 inch pot - $Ea</v>
      </c>
      <c r="I4030" s="29" t="str">
        <f>IFERROR(VLOOKUP(ROWS($M$5:M4030),Table_PayItems[[Search Key]:[Concentrated Name]],2,FALSE),"")</f>
        <v>Phlox paniculata David, 4 inch pot - $Ea</v>
      </c>
      <c r="J4030" s="1"/>
      <c r="K4030" s="1"/>
      <c r="L4030" s="22">
        <f>IF(ISNUMBER(SEARCH(Pay_Item_Search_Text_2,M4030)),MAX($L$4:L4029)+1,0)</f>
        <v>0</v>
      </c>
      <c r="M4030" s="1" t="str">
        <f>IFERROR(VLOOKUP(ROWS($M$5:M4030),Table_PayItems[[Search Key]:[Concentrated Name]],2,FALSE),"")</f>
        <v>Phlox paniculata David, 4 inch pot - $Ea</v>
      </c>
      <c r="N4030" s="1" t="str">
        <f>IFERROR(VLOOKUP(ROWS($M$5:N4030),$L$5:$M$7000,2,FALSE),"")</f>
        <v/>
      </c>
      <c r="O4030" s="1" t="str">
        <f>IFERROR(VLOOKUP(ROWS($O$5:O4030),$K$5:$L$7000,2,FALSE),"")</f>
        <v/>
      </c>
    </row>
    <row r="4031" spans="2:15" ht="15" customHeight="1" x14ac:dyDescent="0.25">
      <c r="B4031" s="178" t="s">
        <v>13056</v>
      </c>
      <c r="C4031" s="178" t="s">
        <v>88</v>
      </c>
      <c r="D4031" s="178" t="s">
        <v>7593</v>
      </c>
      <c r="E4031" s="178" t="s">
        <v>6993</v>
      </c>
      <c r="F4031" s="178" t="s">
        <v>17</v>
      </c>
      <c r="G4031" s="1">
        <f>IF(ISNUMBER(Pay_Item_Search_Text),IF(ISNUMBER(IF(FIND(Pay_Item_Search_Text,B4031)=1,1, "FALSE")),MAX(G$4:$G4030)+1,IF(ISNUMBER(Pay_Item_Search_Text),0,IF(ISNUMBER(SEARCH(Pay_Item_Search_Text,H4031)),MAX(G$4:$G4030)+1,0))),IF(ISNUMBER(Pay_Item_Search_Text),0,IF(ISNUMBER(SEARCH(Pay_Item_Search_Text,H4031)),MAX(G$4:$G4030)+1,0)))</f>
        <v>4027</v>
      </c>
      <c r="H4031" s="1" t="str">
        <f>IF(Table_PayItems[[#This Row],[Description]]="_","_ Unique Item - "&amp;Table_PayItems[[#This Row],[Item]]&amp;" - $"&amp;Table_PayItems[[#This Row],[Unit]],Table_PayItems[[#This Row],[Description]]&amp;" - $"&amp;Table_PayItems[[#This Row],[Unit]])</f>
        <v>Physocarpus opulifolius Monlo, #5 cont. - $Ea</v>
      </c>
      <c r="I4031" s="29" t="str">
        <f>IFERROR(VLOOKUP(ROWS($M$5:M4031),Table_PayItems[[Search Key]:[Concentrated Name]],2,FALSE),"")</f>
        <v>Physocarpus opulifolius Monlo, #5 cont. - $Ea</v>
      </c>
      <c r="J4031" s="1"/>
      <c r="K4031" s="1"/>
      <c r="L4031" s="22">
        <f>IF(ISNUMBER(SEARCH(Pay_Item_Search_Text_2,M4031)),MAX($L$4:L4030)+1,0)</f>
        <v>0</v>
      </c>
      <c r="M4031" s="1" t="str">
        <f>IFERROR(VLOOKUP(ROWS($M$5:M4031),Table_PayItems[[Search Key]:[Concentrated Name]],2,FALSE),"")</f>
        <v>Physocarpus opulifolius Monlo, #5 cont. - $Ea</v>
      </c>
      <c r="N4031" s="1" t="str">
        <f>IFERROR(VLOOKUP(ROWS($M$5:N4031),$L$5:$M$7000,2,FALSE),"")</f>
        <v/>
      </c>
      <c r="O4031" s="1" t="str">
        <f>IFERROR(VLOOKUP(ROWS($O$5:O4031),$K$5:$L$7000,2,FALSE),"")</f>
        <v/>
      </c>
    </row>
    <row r="4032" spans="2:15" ht="15" customHeight="1" x14ac:dyDescent="0.25">
      <c r="B4032" s="178" t="s">
        <v>13057</v>
      </c>
      <c r="C4032" s="178" t="s">
        <v>88</v>
      </c>
      <c r="D4032" s="178" t="s">
        <v>7594</v>
      </c>
      <c r="E4032" s="178" t="s">
        <v>6993</v>
      </c>
      <c r="F4032" s="178" t="s">
        <v>17</v>
      </c>
      <c r="G4032" s="1">
        <f>IF(ISNUMBER(Pay_Item_Search_Text),IF(ISNUMBER(IF(FIND(Pay_Item_Search_Text,B4032)=1,1, "FALSE")),MAX(G$4:$G4031)+1,IF(ISNUMBER(Pay_Item_Search_Text),0,IF(ISNUMBER(SEARCH(Pay_Item_Search_Text,H4032)),MAX(G$4:$G4031)+1,0))),IF(ISNUMBER(Pay_Item_Search_Text),0,IF(ISNUMBER(SEARCH(Pay_Item_Search_Text,H4032)),MAX(G$4:$G4031)+1,0)))</f>
        <v>4028</v>
      </c>
      <c r="H4032" s="1" t="str">
        <f>IF(Table_PayItems[[#This Row],[Description]]="_","_ Unique Item - "&amp;Table_PayItems[[#This Row],[Item]]&amp;" - $"&amp;Table_PayItems[[#This Row],[Unit]],Table_PayItems[[#This Row],[Description]]&amp;" - $"&amp;Table_PayItems[[#This Row],[Unit]])</f>
        <v>Physocarpus opulifolius Monlo, #7 cont. - $Ea</v>
      </c>
      <c r="I4032" s="29" t="str">
        <f>IFERROR(VLOOKUP(ROWS($M$5:M4032),Table_PayItems[[Search Key]:[Concentrated Name]],2,FALSE),"")</f>
        <v>Physocarpus opulifolius Monlo, #7 cont. - $Ea</v>
      </c>
      <c r="J4032" s="1"/>
      <c r="K4032" s="1"/>
      <c r="L4032" s="22">
        <f>IF(ISNUMBER(SEARCH(Pay_Item_Search_Text_2,M4032)),MAX($L$4:L4031)+1,0)</f>
        <v>0</v>
      </c>
      <c r="M4032" s="1" t="str">
        <f>IFERROR(VLOOKUP(ROWS($M$5:M4032),Table_PayItems[[Search Key]:[Concentrated Name]],2,FALSE),"")</f>
        <v>Physocarpus opulifolius Monlo, #7 cont. - $Ea</v>
      </c>
      <c r="N4032" s="1" t="str">
        <f>IFERROR(VLOOKUP(ROWS($M$5:N4032),$L$5:$M$7000,2,FALSE),"")</f>
        <v/>
      </c>
      <c r="O4032" s="1" t="str">
        <f>IFERROR(VLOOKUP(ROWS($O$5:O4032),$K$5:$L$7000,2,FALSE),"")</f>
        <v/>
      </c>
    </row>
    <row r="4033" spans="2:15" ht="15" customHeight="1" x14ac:dyDescent="0.25">
      <c r="B4033" s="178" t="s">
        <v>13058</v>
      </c>
      <c r="C4033" s="178" t="s">
        <v>88</v>
      </c>
      <c r="D4033" s="178" t="s">
        <v>7595</v>
      </c>
      <c r="E4033" s="178" t="s">
        <v>6993</v>
      </c>
      <c r="F4033" s="178" t="s">
        <v>17</v>
      </c>
      <c r="G4033" s="1">
        <f>IF(ISNUMBER(Pay_Item_Search_Text),IF(ISNUMBER(IF(FIND(Pay_Item_Search_Text,B4033)=1,1, "FALSE")),MAX(G$4:$G4032)+1,IF(ISNUMBER(Pay_Item_Search_Text),0,IF(ISNUMBER(SEARCH(Pay_Item_Search_Text,H4033)),MAX(G$4:$G4032)+1,0))),IF(ISNUMBER(Pay_Item_Search_Text),0,IF(ISNUMBER(SEARCH(Pay_Item_Search_Text,H4033)),MAX(G$4:$G4032)+1,0)))</f>
        <v>4029</v>
      </c>
      <c r="H4033" s="1" t="str">
        <f>IF(Table_PayItems[[#This Row],[Description]]="_","_ Unique Item - "&amp;Table_PayItems[[#This Row],[Item]]&amp;" - $"&amp;Table_PayItems[[#This Row],[Unit]],Table_PayItems[[#This Row],[Description]]&amp;" - $"&amp;Table_PayItems[[#This Row],[Unit]])</f>
        <v>Physocarpus opulifolius Nanus, #2 cont. - $Ea</v>
      </c>
      <c r="I4033" s="29" t="str">
        <f>IFERROR(VLOOKUP(ROWS($M$5:M4033),Table_PayItems[[Search Key]:[Concentrated Name]],2,FALSE),"")</f>
        <v>Physocarpus opulifolius Nanus, #2 cont. - $Ea</v>
      </c>
      <c r="J4033" s="1"/>
      <c r="K4033" s="1"/>
      <c r="L4033" s="22">
        <f>IF(ISNUMBER(SEARCH(Pay_Item_Search_Text_2,M4033)),MAX($L$4:L4032)+1,0)</f>
        <v>0</v>
      </c>
      <c r="M4033" s="1" t="str">
        <f>IFERROR(VLOOKUP(ROWS($M$5:M4033),Table_PayItems[[Search Key]:[Concentrated Name]],2,FALSE),"")</f>
        <v>Physocarpus opulifolius Nanus, #2 cont. - $Ea</v>
      </c>
      <c r="N4033" s="1" t="str">
        <f>IFERROR(VLOOKUP(ROWS($M$5:N4033),$L$5:$M$7000,2,FALSE),"")</f>
        <v/>
      </c>
      <c r="O4033" s="1" t="str">
        <f>IFERROR(VLOOKUP(ROWS($O$5:O4033),$K$5:$L$7000,2,FALSE),"")</f>
        <v/>
      </c>
    </row>
    <row r="4034" spans="2:15" ht="15" customHeight="1" x14ac:dyDescent="0.25">
      <c r="B4034" s="178" t="s">
        <v>13059</v>
      </c>
      <c r="C4034" s="178" t="s">
        <v>88</v>
      </c>
      <c r="D4034" s="178" t="s">
        <v>7596</v>
      </c>
      <c r="E4034" s="178" t="s">
        <v>6993</v>
      </c>
      <c r="F4034" s="178" t="s">
        <v>17</v>
      </c>
      <c r="G4034" s="1">
        <f>IF(ISNUMBER(Pay_Item_Search_Text),IF(ISNUMBER(IF(FIND(Pay_Item_Search_Text,B4034)=1,1, "FALSE")),MAX(G$4:$G4033)+1,IF(ISNUMBER(Pay_Item_Search_Text),0,IF(ISNUMBER(SEARCH(Pay_Item_Search_Text,H4034)),MAX(G$4:$G4033)+1,0))),IF(ISNUMBER(Pay_Item_Search_Text),0,IF(ISNUMBER(SEARCH(Pay_Item_Search_Text,H4034)),MAX(G$4:$G4033)+1,0)))</f>
        <v>4030</v>
      </c>
      <c r="H4034" s="1" t="str">
        <f>IF(Table_PayItems[[#This Row],[Description]]="_","_ Unique Item - "&amp;Table_PayItems[[#This Row],[Item]]&amp;" - $"&amp;Table_PayItems[[#This Row],[Unit]],Table_PayItems[[#This Row],[Description]]&amp;" - $"&amp;Table_PayItems[[#This Row],[Unit]])</f>
        <v>Physocarpus opulifolius Nanus, #3 cont. - $Ea</v>
      </c>
      <c r="I4034" s="29" t="str">
        <f>IFERROR(VLOOKUP(ROWS($M$5:M4034),Table_PayItems[[Search Key]:[Concentrated Name]],2,FALSE),"")</f>
        <v>Physocarpus opulifolius Nanus, #3 cont. - $Ea</v>
      </c>
      <c r="J4034" s="1"/>
      <c r="K4034" s="1"/>
      <c r="L4034" s="22">
        <f>IF(ISNUMBER(SEARCH(Pay_Item_Search_Text_2,M4034)),MAX($L$4:L4033)+1,0)</f>
        <v>0</v>
      </c>
      <c r="M4034" s="1" t="str">
        <f>IFERROR(VLOOKUP(ROWS($M$5:M4034),Table_PayItems[[Search Key]:[Concentrated Name]],2,FALSE),"")</f>
        <v>Physocarpus opulifolius Nanus, #3 cont. - $Ea</v>
      </c>
      <c r="N4034" s="1" t="str">
        <f>IFERROR(VLOOKUP(ROWS($M$5:N4034),$L$5:$M$7000,2,FALSE),"")</f>
        <v/>
      </c>
      <c r="O4034" s="1" t="str">
        <f>IFERROR(VLOOKUP(ROWS($O$5:O4034),$K$5:$L$7000,2,FALSE),"")</f>
        <v/>
      </c>
    </row>
    <row r="4035" spans="2:15" ht="15" customHeight="1" x14ac:dyDescent="0.25">
      <c r="B4035" s="178" t="s">
        <v>13060</v>
      </c>
      <c r="C4035" s="178" t="s">
        <v>88</v>
      </c>
      <c r="D4035" s="178" t="s">
        <v>7597</v>
      </c>
      <c r="E4035" s="178" t="s">
        <v>6993</v>
      </c>
      <c r="F4035" s="178" t="s">
        <v>17</v>
      </c>
      <c r="G4035" s="1">
        <f>IF(ISNUMBER(Pay_Item_Search_Text),IF(ISNUMBER(IF(FIND(Pay_Item_Search_Text,B4035)=1,1, "FALSE")),MAX(G$4:$G4034)+1,IF(ISNUMBER(Pay_Item_Search_Text),0,IF(ISNUMBER(SEARCH(Pay_Item_Search_Text,H4035)),MAX(G$4:$G4034)+1,0))),IF(ISNUMBER(Pay_Item_Search_Text),0,IF(ISNUMBER(SEARCH(Pay_Item_Search_Text,H4035)),MAX(G$4:$G4034)+1,0)))</f>
        <v>4031</v>
      </c>
      <c r="H4035" s="1" t="str">
        <f>IF(Table_PayItems[[#This Row],[Description]]="_","_ Unique Item - "&amp;Table_PayItems[[#This Row],[Item]]&amp;" - $"&amp;Table_PayItems[[#This Row],[Unit]],Table_PayItems[[#This Row],[Description]]&amp;" - $"&amp;Table_PayItems[[#This Row],[Unit]])</f>
        <v>Physocarpus opulifolius Nanus, #5 cont. - $Ea</v>
      </c>
      <c r="I4035" s="29" t="str">
        <f>IFERROR(VLOOKUP(ROWS($M$5:M4035),Table_PayItems[[Search Key]:[Concentrated Name]],2,FALSE),"")</f>
        <v>Physocarpus opulifolius Nanus, #5 cont. - $Ea</v>
      </c>
      <c r="J4035" s="1"/>
      <c r="K4035" s="1"/>
      <c r="L4035" s="22">
        <f>IF(ISNUMBER(SEARCH(Pay_Item_Search_Text_2,M4035)),MAX($L$4:L4034)+1,0)</f>
        <v>0</v>
      </c>
      <c r="M4035" s="1" t="str">
        <f>IFERROR(VLOOKUP(ROWS($M$5:M4035),Table_PayItems[[Search Key]:[Concentrated Name]],2,FALSE),"")</f>
        <v>Physocarpus opulifolius Nanus, #5 cont. - $Ea</v>
      </c>
      <c r="N4035" s="1" t="str">
        <f>IFERROR(VLOOKUP(ROWS($M$5:N4035),$L$5:$M$7000,2,FALSE),"")</f>
        <v/>
      </c>
      <c r="O4035" s="1" t="str">
        <f>IFERROR(VLOOKUP(ROWS($O$5:O4035),$K$5:$L$7000,2,FALSE),"")</f>
        <v/>
      </c>
    </row>
    <row r="4036" spans="2:15" ht="15" customHeight="1" x14ac:dyDescent="0.25">
      <c r="B4036" s="178" t="s">
        <v>13061</v>
      </c>
      <c r="C4036" s="178" t="s">
        <v>88</v>
      </c>
      <c r="D4036" s="178" t="s">
        <v>7598</v>
      </c>
      <c r="E4036" s="178" t="s">
        <v>6993</v>
      </c>
      <c r="F4036" s="178" t="s">
        <v>17</v>
      </c>
      <c r="G4036" s="1">
        <f>IF(ISNUMBER(Pay_Item_Search_Text),IF(ISNUMBER(IF(FIND(Pay_Item_Search_Text,B4036)=1,1, "FALSE")),MAX(G$4:$G4035)+1,IF(ISNUMBER(Pay_Item_Search_Text),0,IF(ISNUMBER(SEARCH(Pay_Item_Search_Text,H4036)),MAX(G$4:$G4035)+1,0))),IF(ISNUMBER(Pay_Item_Search_Text),0,IF(ISNUMBER(SEARCH(Pay_Item_Search_Text,H4036)),MAX(G$4:$G4035)+1,0)))</f>
        <v>4032</v>
      </c>
      <c r="H4036" s="1" t="str">
        <f>IF(Table_PayItems[[#This Row],[Description]]="_","_ Unique Item - "&amp;Table_PayItems[[#This Row],[Item]]&amp;" - $"&amp;Table_PayItems[[#This Row],[Unit]],Table_PayItems[[#This Row],[Description]]&amp;" - $"&amp;Table_PayItems[[#This Row],[Unit]])</f>
        <v>Physocarpus opulifolius Seward, #3 cont. - $Ea</v>
      </c>
      <c r="I4036" s="29" t="str">
        <f>IFERROR(VLOOKUP(ROWS($M$5:M4036),Table_PayItems[[Search Key]:[Concentrated Name]],2,FALSE),"")</f>
        <v>Physocarpus opulifolius Seward, #3 cont. - $Ea</v>
      </c>
      <c r="J4036" s="1"/>
      <c r="K4036" s="1"/>
      <c r="L4036" s="22">
        <f>IF(ISNUMBER(SEARCH(Pay_Item_Search_Text_2,M4036)),MAX($L$4:L4035)+1,0)</f>
        <v>0</v>
      </c>
      <c r="M4036" s="1" t="str">
        <f>IFERROR(VLOOKUP(ROWS($M$5:M4036),Table_PayItems[[Search Key]:[Concentrated Name]],2,FALSE),"")</f>
        <v>Physocarpus opulifolius Seward, #3 cont. - $Ea</v>
      </c>
      <c r="N4036" s="1" t="str">
        <f>IFERROR(VLOOKUP(ROWS($M$5:N4036),$L$5:$M$7000,2,FALSE),"")</f>
        <v/>
      </c>
      <c r="O4036" s="1" t="str">
        <f>IFERROR(VLOOKUP(ROWS($O$5:O4036),$K$5:$L$7000,2,FALSE),"")</f>
        <v/>
      </c>
    </row>
    <row r="4037" spans="2:15" ht="15" customHeight="1" x14ac:dyDescent="0.25">
      <c r="B4037" s="178" t="s">
        <v>13062</v>
      </c>
      <c r="C4037" s="178" t="s">
        <v>88</v>
      </c>
      <c r="D4037" s="178" t="s">
        <v>7599</v>
      </c>
      <c r="E4037" s="178" t="s">
        <v>6993</v>
      </c>
      <c r="F4037" s="178" t="s">
        <v>17</v>
      </c>
      <c r="G4037" s="1">
        <f>IF(ISNUMBER(Pay_Item_Search_Text),IF(ISNUMBER(IF(FIND(Pay_Item_Search_Text,B4037)=1,1, "FALSE")),MAX(G$4:$G4036)+1,IF(ISNUMBER(Pay_Item_Search_Text),0,IF(ISNUMBER(SEARCH(Pay_Item_Search_Text,H4037)),MAX(G$4:$G4036)+1,0))),IF(ISNUMBER(Pay_Item_Search_Text),0,IF(ISNUMBER(SEARCH(Pay_Item_Search_Text,H4037)),MAX(G$4:$G4036)+1,0)))</f>
        <v>4033</v>
      </c>
      <c r="H4037" s="1" t="str">
        <f>IF(Table_PayItems[[#This Row],[Description]]="_","_ Unique Item - "&amp;Table_PayItems[[#This Row],[Item]]&amp;" - $"&amp;Table_PayItems[[#This Row],[Unit]],Table_PayItems[[#This Row],[Description]]&amp;" - $"&amp;Table_PayItems[[#This Row],[Unit]])</f>
        <v>Physocarpus opulifolius Seward, #5 cont. - $Ea</v>
      </c>
      <c r="I4037" s="29" t="str">
        <f>IFERROR(VLOOKUP(ROWS($M$5:M4037),Table_PayItems[[Search Key]:[Concentrated Name]],2,FALSE),"")</f>
        <v>Physocarpus opulifolius Seward, #5 cont. - $Ea</v>
      </c>
      <c r="J4037" s="1"/>
      <c r="K4037" s="1"/>
      <c r="L4037" s="22">
        <f>IF(ISNUMBER(SEARCH(Pay_Item_Search_Text_2,M4037)),MAX($L$4:L4036)+1,0)</f>
        <v>0</v>
      </c>
      <c r="M4037" s="1" t="str">
        <f>IFERROR(VLOOKUP(ROWS($M$5:M4037),Table_PayItems[[Search Key]:[Concentrated Name]],2,FALSE),"")</f>
        <v>Physocarpus opulifolius Seward, #5 cont. - $Ea</v>
      </c>
      <c r="N4037" s="1" t="str">
        <f>IFERROR(VLOOKUP(ROWS($M$5:N4037),$L$5:$M$7000,2,FALSE),"")</f>
        <v/>
      </c>
      <c r="O4037" s="1" t="str">
        <f>IFERROR(VLOOKUP(ROWS($O$5:O4037),$K$5:$L$7000,2,FALSE),"")</f>
        <v/>
      </c>
    </row>
    <row r="4038" spans="2:15" ht="15" customHeight="1" x14ac:dyDescent="0.25">
      <c r="B4038" s="178" t="s">
        <v>13063</v>
      </c>
      <c r="C4038" s="178" t="s">
        <v>88</v>
      </c>
      <c r="D4038" s="178" t="s">
        <v>4298</v>
      </c>
      <c r="E4038" s="178" t="s">
        <v>6993</v>
      </c>
      <c r="F4038" s="178" t="s">
        <v>17</v>
      </c>
      <c r="G4038" s="1">
        <f>IF(ISNUMBER(Pay_Item_Search_Text),IF(ISNUMBER(IF(FIND(Pay_Item_Search_Text,B4038)=1,1, "FALSE")),MAX(G$4:$G4037)+1,IF(ISNUMBER(Pay_Item_Search_Text),0,IF(ISNUMBER(SEARCH(Pay_Item_Search_Text,H4038)),MAX(G$4:$G4037)+1,0))),IF(ISNUMBER(Pay_Item_Search_Text),0,IF(ISNUMBER(SEARCH(Pay_Item_Search_Text,H4038)),MAX(G$4:$G4037)+1,0)))</f>
        <v>4034</v>
      </c>
      <c r="H4038" s="1" t="str">
        <f>IF(Table_PayItems[[#This Row],[Description]]="_","_ Unique Item - "&amp;Table_PayItems[[#This Row],[Item]]&amp;" - $"&amp;Table_PayItems[[#This Row],[Unit]],Table_PayItems[[#This Row],[Description]]&amp;" - $"&amp;Table_PayItems[[#This Row],[Unit]])</f>
        <v>Physocarpus opulifolius, #2 cont. - $Ea</v>
      </c>
      <c r="I4038" s="29" t="str">
        <f>IFERROR(VLOOKUP(ROWS($M$5:M4038),Table_PayItems[[Search Key]:[Concentrated Name]],2,FALSE),"")</f>
        <v>Physocarpus opulifolius, #2 cont. - $Ea</v>
      </c>
      <c r="J4038" s="1"/>
      <c r="K4038" s="1"/>
      <c r="L4038" s="22">
        <f>IF(ISNUMBER(SEARCH(Pay_Item_Search_Text_2,M4038)),MAX($L$4:L4037)+1,0)</f>
        <v>0</v>
      </c>
      <c r="M4038" s="1" t="str">
        <f>IFERROR(VLOOKUP(ROWS($M$5:M4038),Table_PayItems[[Search Key]:[Concentrated Name]],2,FALSE),"")</f>
        <v>Physocarpus opulifolius, #2 cont. - $Ea</v>
      </c>
      <c r="N4038" s="1" t="str">
        <f>IFERROR(VLOOKUP(ROWS($M$5:N4038),$L$5:$M$7000,2,FALSE),"")</f>
        <v/>
      </c>
      <c r="O4038" s="1" t="str">
        <f>IFERROR(VLOOKUP(ROWS($O$5:O4038),$K$5:$L$7000,2,FALSE),"")</f>
        <v/>
      </c>
    </row>
    <row r="4039" spans="2:15" ht="15" customHeight="1" x14ac:dyDescent="0.25">
      <c r="B4039" s="178" t="s">
        <v>13064</v>
      </c>
      <c r="C4039" s="178" t="s">
        <v>88</v>
      </c>
      <c r="D4039" s="178" t="s">
        <v>4299</v>
      </c>
      <c r="E4039" s="178" t="s">
        <v>6993</v>
      </c>
      <c r="F4039" s="178" t="s">
        <v>17</v>
      </c>
      <c r="G4039" s="1">
        <f>IF(ISNUMBER(Pay_Item_Search_Text),IF(ISNUMBER(IF(FIND(Pay_Item_Search_Text,B4039)=1,1, "FALSE")),MAX(G$4:$G4038)+1,IF(ISNUMBER(Pay_Item_Search_Text),0,IF(ISNUMBER(SEARCH(Pay_Item_Search_Text,H4039)),MAX(G$4:$G4038)+1,0))),IF(ISNUMBER(Pay_Item_Search_Text),0,IF(ISNUMBER(SEARCH(Pay_Item_Search_Text,H4039)),MAX(G$4:$G4038)+1,0)))</f>
        <v>4035</v>
      </c>
      <c r="H4039" s="1" t="str">
        <f>IF(Table_PayItems[[#This Row],[Description]]="_","_ Unique Item - "&amp;Table_PayItems[[#This Row],[Item]]&amp;" - $"&amp;Table_PayItems[[#This Row],[Unit]],Table_PayItems[[#This Row],[Description]]&amp;" - $"&amp;Table_PayItems[[#This Row],[Unit]])</f>
        <v>Physocarpus opulifolius, #3 cont. - $Ea</v>
      </c>
      <c r="I4039" s="29" t="str">
        <f>IFERROR(VLOOKUP(ROWS($M$5:M4039),Table_PayItems[[Search Key]:[Concentrated Name]],2,FALSE),"")</f>
        <v>Physocarpus opulifolius, #3 cont. - $Ea</v>
      </c>
      <c r="J4039" s="1"/>
      <c r="K4039" s="1"/>
      <c r="L4039" s="22">
        <f>IF(ISNUMBER(SEARCH(Pay_Item_Search_Text_2,M4039)),MAX($L$4:L4038)+1,0)</f>
        <v>0</v>
      </c>
      <c r="M4039" s="1" t="str">
        <f>IFERROR(VLOOKUP(ROWS($M$5:M4039),Table_PayItems[[Search Key]:[Concentrated Name]],2,FALSE),"")</f>
        <v>Physocarpus opulifolius, #3 cont. - $Ea</v>
      </c>
      <c r="N4039" s="1" t="str">
        <f>IFERROR(VLOOKUP(ROWS($M$5:N4039),$L$5:$M$7000,2,FALSE),"")</f>
        <v/>
      </c>
      <c r="O4039" s="1" t="str">
        <f>IFERROR(VLOOKUP(ROWS($O$5:O4039),$K$5:$L$7000,2,FALSE),"")</f>
        <v/>
      </c>
    </row>
    <row r="4040" spans="2:15" ht="15" customHeight="1" x14ac:dyDescent="0.25">
      <c r="B4040" s="178" t="s">
        <v>13065</v>
      </c>
      <c r="C4040" s="178" t="s">
        <v>88</v>
      </c>
      <c r="D4040" s="178" t="s">
        <v>4300</v>
      </c>
      <c r="E4040" s="178" t="s">
        <v>6993</v>
      </c>
      <c r="F4040" s="178" t="s">
        <v>17</v>
      </c>
      <c r="G4040" s="1">
        <f>IF(ISNUMBER(Pay_Item_Search_Text),IF(ISNUMBER(IF(FIND(Pay_Item_Search_Text,B4040)=1,1, "FALSE")),MAX(G$4:$G4039)+1,IF(ISNUMBER(Pay_Item_Search_Text),0,IF(ISNUMBER(SEARCH(Pay_Item_Search_Text,H4040)),MAX(G$4:$G4039)+1,0))),IF(ISNUMBER(Pay_Item_Search_Text),0,IF(ISNUMBER(SEARCH(Pay_Item_Search_Text,H4040)),MAX(G$4:$G4039)+1,0)))</f>
        <v>4036</v>
      </c>
      <c r="H4040" s="1" t="str">
        <f>IF(Table_PayItems[[#This Row],[Description]]="_","_ Unique Item - "&amp;Table_PayItems[[#This Row],[Item]]&amp;" - $"&amp;Table_PayItems[[#This Row],[Unit]],Table_PayItems[[#This Row],[Description]]&amp;" - $"&amp;Table_PayItems[[#This Row],[Unit]])</f>
        <v>Physocarpus opulifolius, #5 cont. - $Ea</v>
      </c>
      <c r="I4040" s="29" t="str">
        <f>IFERROR(VLOOKUP(ROWS($M$5:M4040),Table_PayItems[[Search Key]:[Concentrated Name]],2,FALSE),"")</f>
        <v>Physocarpus opulifolius, #5 cont. - $Ea</v>
      </c>
      <c r="J4040" s="1"/>
      <c r="K4040" s="1"/>
      <c r="L4040" s="22">
        <f>IF(ISNUMBER(SEARCH(Pay_Item_Search_Text_2,M4040)),MAX($L$4:L4039)+1,0)</f>
        <v>0</v>
      </c>
      <c r="M4040" s="1" t="str">
        <f>IFERROR(VLOOKUP(ROWS($M$5:M4040),Table_PayItems[[Search Key]:[Concentrated Name]],2,FALSE),"")</f>
        <v>Physocarpus opulifolius, #5 cont. - $Ea</v>
      </c>
      <c r="N4040" s="1" t="str">
        <f>IFERROR(VLOOKUP(ROWS($M$5:N4040),$L$5:$M$7000,2,FALSE),"")</f>
        <v/>
      </c>
      <c r="O4040" s="1" t="str">
        <f>IFERROR(VLOOKUP(ROWS($O$5:O4040),$K$5:$L$7000,2,FALSE),"")</f>
        <v/>
      </c>
    </row>
    <row r="4041" spans="2:15" ht="15" customHeight="1" x14ac:dyDescent="0.25">
      <c r="B4041" s="178" t="s">
        <v>13066</v>
      </c>
      <c r="C4041" s="178" t="s">
        <v>88</v>
      </c>
      <c r="D4041" s="178" t="s">
        <v>4301</v>
      </c>
      <c r="E4041" s="178" t="s">
        <v>6993</v>
      </c>
      <c r="F4041" s="178" t="s">
        <v>17</v>
      </c>
      <c r="G4041" s="1">
        <f>IF(ISNUMBER(Pay_Item_Search_Text),IF(ISNUMBER(IF(FIND(Pay_Item_Search_Text,B4041)=1,1, "FALSE")),MAX(G$4:$G4040)+1,IF(ISNUMBER(Pay_Item_Search_Text),0,IF(ISNUMBER(SEARCH(Pay_Item_Search_Text,H4041)),MAX(G$4:$G4040)+1,0))),IF(ISNUMBER(Pay_Item_Search_Text),0,IF(ISNUMBER(SEARCH(Pay_Item_Search_Text,H4041)),MAX(G$4:$G4040)+1,0)))</f>
        <v>4037</v>
      </c>
      <c r="H4041" s="1" t="str">
        <f>IF(Table_PayItems[[#This Row],[Description]]="_","_ Unique Item - "&amp;Table_PayItems[[#This Row],[Item]]&amp;" - $"&amp;Table_PayItems[[#This Row],[Unit]],Table_PayItems[[#This Row],[Description]]&amp;" - $"&amp;Table_PayItems[[#This Row],[Unit]])</f>
        <v>Physocarpus opulifolius, bareroot, 18-24 inch - $Ea</v>
      </c>
      <c r="I4041" s="29" t="str">
        <f>IFERROR(VLOOKUP(ROWS($M$5:M4041),Table_PayItems[[Search Key]:[Concentrated Name]],2,FALSE),"")</f>
        <v>Physocarpus opulifolius, bareroot, 18-24 inch - $Ea</v>
      </c>
      <c r="J4041" s="1"/>
      <c r="K4041" s="1"/>
      <c r="L4041" s="22">
        <f>IF(ISNUMBER(SEARCH(Pay_Item_Search_Text_2,M4041)),MAX($L$4:L4040)+1,0)</f>
        <v>0</v>
      </c>
      <c r="M4041" s="1" t="str">
        <f>IFERROR(VLOOKUP(ROWS($M$5:M4041),Table_PayItems[[Search Key]:[Concentrated Name]],2,FALSE),"")</f>
        <v>Physocarpus opulifolius, bareroot, 18-24 inch - $Ea</v>
      </c>
      <c r="N4041" s="1" t="str">
        <f>IFERROR(VLOOKUP(ROWS($M$5:N4041),$L$5:$M$7000,2,FALSE),"")</f>
        <v/>
      </c>
      <c r="O4041" s="1" t="str">
        <f>IFERROR(VLOOKUP(ROWS($O$5:O4041),$K$5:$L$7000,2,FALSE),"")</f>
        <v/>
      </c>
    </row>
    <row r="4042" spans="2:15" ht="15" customHeight="1" x14ac:dyDescent="0.25">
      <c r="B4042" s="178" t="s">
        <v>13067</v>
      </c>
      <c r="C4042" s="178" t="s">
        <v>88</v>
      </c>
      <c r="D4042" s="178" t="s">
        <v>4302</v>
      </c>
      <c r="E4042" s="178" t="s">
        <v>6993</v>
      </c>
      <c r="F4042" s="178" t="s">
        <v>17</v>
      </c>
      <c r="G4042" s="1">
        <f>IF(ISNUMBER(Pay_Item_Search_Text),IF(ISNUMBER(IF(FIND(Pay_Item_Search_Text,B4042)=1,1, "FALSE")),MAX(G$4:$G4041)+1,IF(ISNUMBER(Pay_Item_Search_Text),0,IF(ISNUMBER(SEARCH(Pay_Item_Search_Text,H4042)),MAX(G$4:$G4041)+1,0))),IF(ISNUMBER(Pay_Item_Search_Text),0,IF(ISNUMBER(SEARCH(Pay_Item_Search_Text,H4042)),MAX(G$4:$G4041)+1,0)))</f>
        <v>4038</v>
      </c>
      <c r="H4042" s="1" t="str">
        <f>IF(Table_PayItems[[#This Row],[Description]]="_","_ Unique Item - "&amp;Table_PayItems[[#This Row],[Item]]&amp;" - $"&amp;Table_PayItems[[#This Row],[Unit]],Table_PayItems[[#This Row],[Description]]&amp;" - $"&amp;Table_PayItems[[#This Row],[Unit]])</f>
        <v>Physocarpus opulifolius, bareroot, 24-36 inch - $Ea</v>
      </c>
      <c r="I4042" s="29" t="str">
        <f>IFERROR(VLOOKUP(ROWS($M$5:M4042),Table_PayItems[[Search Key]:[Concentrated Name]],2,FALSE),"")</f>
        <v>Physocarpus opulifolius, bareroot, 24-36 inch - $Ea</v>
      </c>
      <c r="J4042" s="1"/>
      <c r="K4042" s="1"/>
      <c r="L4042" s="22">
        <f>IF(ISNUMBER(SEARCH(Pay_Item_Search_Text_2,M4042)),MAX($L$4:L4041)+1,0)</f>
        <v>0</v>
      </c>
      <c r="M4042" s="1" t="str">
        <f>IFERROR(VLOOKUP(ROWS($M$5:M4042),Table_PayItems[[Search Key]:[Concentrated Name]],2,FALSE),"")</f>
        <v>Physocarpus opulifolius, bareroot, 24-36 inch - $Ea</v>
      </c>
      <c r="N4042" s="1" t="str">
        <f>IFERROR(VLOOKUP(ROWS($M$5:N4042),$L$5:$M$7000,2,FALSE),"")</f>
        <v/>
      </c>
      <c r="O4042" s="1" t="str">
        <f>IFERROR(VLOOKUP(ROWS($O$5:O4042),$K$5:$L$7000,2,FALSE),"")</f>
        <v/>
      </c>
    </row>
    <row r="4043" spans="2:15" ht="15" customHeight="1" x14ac:dyDescent="0.25">
      <c r="B4043" s="178" t="s">
        <v>13069</v>
      </c>
      <c r="C4043" s="178" t="s">
        <v>88</v>
      </c>
      <c r="D4043" s="178" t="s">
        <v>7600</v>
      </c>
      <c r="E4043" s="178" t="s">
        <v>6993</v>
      </c>
      <c r="F4043" s="178" t="s">
        <v>17</v>
      </c>
      <c r="G4043" s="1">
        <f>IF(ISNUMBER(Pay_Item_Search_Text),IF(ISNUMBER(IF(FIND(Pay_Item_Search_Text,B4043)=1,1, "FALSE")),MAX(G$4:$G4042)+1,IF(ISNUMBER(Pay_Item_Search_Text),0,IF(ISNUMBER(SEARCH(Pay_Item_Search_Text,H4043)),MAX(G$4:$G4042)+1,0))),IF(ISNUMBER(Pay_Item_Search_Text),0,IF(ISNUMBER(SEARCH(Pay_Item_Search_Text,H4043)),MAX(G$4:$G4042)+1,0)))</f>
        <v>4039</v>
      </c>
      <c r="H4043" s="1" t="str">
        <f>IF(Table_PayItems[[#This Row],[Description]]="_","_ Unique Item - "&amp;Table_PayItems[[#This Row],[Item]]&amp;" - $"&amp;Table_PayItems[[#This Row],[Unit]],Table_PayItems[[#This Row],[Description]]&amp;" - $"&amp;Table_PayItems[[#This Row],[Unit]])</f>
        <v>Picea abies Nidiformis, #3 cont. - $Ea</v>
      </c>
      <c r="I4043" s="29" t="str">
        <f>IFERROR(VLOOKUP(ROWS($M$5:M4043),Table_PayItems[[Search Key]:[Concentrated Name]],2,FALSE),"")</f>
        <v>Picea abies Nidiformis, #3 cont. - $Ea</v>
      </c>
      <c r="J4043" s="1"/>
      <c r="K4043" s="1"/>
      <c r="L4043" s="22">
        <f>IF(ISNUMBER(SEARCH(Pay_Item_Search_Text_2,M4043)),MAX($L$4:L4042)+1,0)</f>
        <v>0</v>
      </c>
      <c r="M4043" s="1" t="str">
        <f>IFERROR(VLOOKUP(ROWS($M$5:M4043),Table_PayItems[[Search Key]:[Concentrated Name]],2,FALSE),"")</f>
        <v>Picea abies Nidiformis, #3 cont. - $Ea</v>
      </c>
      <c r="N4043" s="1" t="str">
        <f>IFERROR(VLOOKUP(ROWS($M$5:N4043),$L$5:$M$7000,2,FALSE),"")</f>
        <v/>
      </c>
      <c r="O4043" s="1" t="str">
        <f>IFERROR(VLOOKUP(ROWS($O$5:O4043),$K$5:$L$7000,2,FALSE),"")</f>
        <v/>
      </c>
    </row>
    <row r="4044" spans="2:15" ht="15" customHeight="1" x14ac:dyDescent="0.25">
      <c r="B4044" s="178" t="s">
        <v>13070</v>
      </c>
      <c r="C4044" s="178" t="s">
        <v>88</v>
      </c>
      <c r="D4044" s="178" t="s">
        <v>7601</v>
      </c>
      <c r="E4044" s="178" t="s">
        <v>6993</v>
      </c>
      <c r="F4044" s="178" t="s">
        <v>17</v>
      </c>
      <c r="G4044" s="1">
        <f>IF(ISNUMBER(Pay_Item_Search_Text),IF(ISNUMBER(IF(FIND(Pay_Item_Search_Text,B4044)=1,1, "FALSE")),MAX(G$4:$G4043)+1,IF(ISNUMBER(Pay_Item_Search_Text),0,IF(ISNUMBER(SEARCH(Pay_Item_Search_Text,H4044)),MAX(G$4:$G4043)+1,0))),IF(ISNUMBER(Pay_Item_Search_Text),0,IF(ISNUMBER(SEARCH(Pay_Item_Search_Text,H4044)),MAX(G$4:$G4043)+1,0)))</f>
        <v>4040</v>
      </c>
      <c r="H4044" s="1" t="str">
        <f>IF(Table_PayItems[[#This Row],[Description]]="_","_ Unique Item - "&amp;Table_PayItems[[#This Row],[Item]]&amp;" - $"&amp;Table_PayItems[[#This Row],[Unit]],Table_PayItems[[#This Row],[Description]]&amp;" - $"&amp;Table_PayItems[[#This Row],[Unit]])</f>
        <v>Picea abies Nidiformis, #5 cont. - $Ea</v>
      </c>
      <c r="I4044" s="29" t="str">
        <f>IFERROR(VLOOKUP(ROWS($M$5:M4044),Table_PayItems[[Search Key]:[Concentrated Name]],2,FALSE),"")</f>
        <v>Picea abies Nidiformis, #5 cont. - $Ea</v>
      </c>
      <c r="J4044" s="1"/>
      <c r="K4044" s="1"/>
      <c r="L4044" s="22">
        <f>IF(ISNUMBER(SEARCH(Pay_Item_Search_Text_2,M4044)),MAX($L$4:L4043)+1,0)</f>
        <v>0</v>
      </c>
      <c r="M4044" s="1" t="str">
        <f>IFERROR(VLOOKUP(ROWS($M$5:M4044),Table_PayItems[[Search Key]:[Concentrated Name]],2,FALSE),"")</f>
        <v>Picea abies Nidiformis, #5 cont. - $Ea</v>
      </c>
      <c r="N4044" s="1" t="str">
        <f>IFERROR(VLOOKUP(ROWS($M$5:N4044),$L$5:$M$7000,2,FALSE),"")</f>
        <v/>
      </c>
      <c r="O4044" s="1" t="str">
        <f>IFERROR(VLOOKUP(ROWS($O$5:O4044),$K$5:$L$7000,2,FALSE),"")</f>
        <v/>
      </c>
    </row>
    <row r="4045" spans="2:15" ht="15" customHeight="1" x14ac:dyDescent="0.25">
      <c r="B4045" s="178" t="s">
        <v>13071</v>
      </c>
      <c r="C4045" s="178" t="s">
        <v>88</v>
      </c>
      <c r="D4045" s="178" t="s">
        <v>7602</v>
      </c>
      <c r="E4045" s="178" t="s">
        <v>6993</v>
      </c>
      <c r="F4045" s="178" t="s">
        <v>17</v>
      </c>
      <c r="G4045" s="1">
        <f>IF(ISNUMBER(Pay_Item_Search_Text),IF(ISNUMBER(IF(FIND(Pay_Item_Search_Text,B4045)=1,1, "FALSE")),MAX(G$4:$G4044)+1,IF(ISNUMBER(Pay_Item_Search_Text),0,IF(ISNUMBER(SEARCH(Pay_Item_Search_Text,H4045)),MAX(G$4:$G4044)+1,0))),IF(ISNUMBER(Pay_Item_Search_Text),0,IF(ISNUMBER(SEARCH(Pay_Item_Search_Text,H4045)),MAX(G$4:$G4044)+1,0)))</f>
        <v>4041</v>
      </c>
      <c r="H4045" s="1" t="str">
        <f>IF(Table_PayItems[[#This Row],[Description]]="_","_ Unique Item - "&amp;Table_PayItems[[#This Row],[Item]]&amp;" - $"&amp;Table_PayItems[[#This Row],[Unit]],Table_PayItems[[#This Row],[Description]]&amp;" - $"&amp;Table_PayItems[[#This Row],[Unit]])</f>
        <v>Picea abies Nidiformis, #7 cont. - $Ea</v>
      </c>
      <c r="I4045" s="29" t="str">
        <f>IFERROR(VLOOKUP(ROWS($M$5:M4045),Table_PayItems[[Search Key]:[Concentrated Name]],2,FALSE),"")</f>
        <v>Picea abies Nidiformis, #7 cont. - $Ea</v>
      </c>
      <c r="J4045" s="1"/>
      <c r="K4045" s="1"/>
      <c r="L4045" s="22">
        <f>IF(ISNUMBER(SEARCH(Pay_Item_Search_Text_2,M4045)),MAX($L$4:L4044)+1,0)</f>
        <v>0</v>
      </c>
      <c r="M4045" s="1" t="str">
        <f>IFERROR(VLOOKUP(ROWS($M$5:M4045),Table_PayItems[[Search Key]:[Concentrated Name]],2,FALSE),"")</f>
        <v>Picea abies Nidiformis, #7 cont. - $Ea</v>
      </c>
      <c r="N4045" s="1" t="str">
        <f>IFERROR(VLOOKUP(ROWS($M$5:N4045),$L$5:$M$7000,2,FALSE),"")</f>
        <v/>
      </c>
      <c r="O4045" s="1" t="str">
        <f>IFERROR(VLOOKUP(ROWS($O$5:O4045),$K$5:$L$7000,2,FALSE),"")</f>
        <v/>
      </c>
    </row>
    <row r="4046" spans="2:15" ht="15" customHeight="1" x14ac:dyDescent="0.25">
      <c r="B4046" s="178" t="s">
        <v>13072</v>
      </c>
      <c r="C4046" s="178" t="s">
        <v>88</v>
      </c>
      <c r="D4046" s="178" t="s">
        <v>4304</v>
      </c>
      <c r="E4046" s="178" t="s">
        <v>6993</v>
      </c>
      <c r="F4046" s="178" t="s">
        <v>17</v>
      </c>
      <c r="G4046" s="1">
        <f>IF(ISNUMBER(Pay_Item_Search_Text),IF(ISNUMBER(IF(FIND(Pay_Item_Search_Text,B4046)=1,1, "FALSE")),MAX(G$4:$G4045)+1,IF(ISNUMBER(Pay_Item_Search_Text),0,IF(ISNUMBER(SEARCH(Pay_Item_Search_Text,H4046)),MAX(G$4:$G4045)+1,0))),IF(ISNUMBER(Pay_Item_Search_Text),0,IF(ISNUMBER(SEARCH(Pay_Item_Search_Text,H4046)),MAX(G$4:$G4045)+1,0)))</f>
        <v>4042</v>
      </c>
      <c r="H4046" s="1" t="str">
        <f>IF(Table_PayItems[[#This Row],[Description]]="_","_ Unique Item - "&amp;Table_PayItems[[#This Row],[Item]]&amp;" - $"&amp;Table_PayItems[[#This Row],[Unit]],Table_PayItems[[#This Row],[Description]]&amp;" - $"&amp;Table_PayItems[[#This Row],[Unit]])</f>
        <v>Picea abies, 4 foot - $Ea</v>
      </c>
      <c r="I4046" s="29" t="str">
        <f>IFERROR(VLOOKUP(ROWS($M$5:M4046),Table_PayItems[[Search Key]:[Concentrated Name]],2,FALSE),"")</f>
        <v>Picea abies, 4 foot - $Ea</v>
      </c>
      <c r="J4046" s="1"/>
      <c r="K4046" s="1"/>
      <c r="L4046" s="22">
        <f>IF(ISNUMBER(SEARCH(Pay_Item_Search_Text_2,M4046)),MAX($L$4:L4045)+1,0)</f>
        <v>0</v>
      </c>
      <c r="M4046" s="1" t="str">
        <f>IFERROR(VLOOKUP(ROWS($M$5:M4046),Table_PayItems[[Search Key]:[Concentrated Name]],2,FALSE),"")</f>
        <v>Picea abies, 4 foot - $Ea</v>
      </c>
      <c r="N4046" s="1" t="str">
        <f>IFERROR(VLOOKUP(ROWS($M$5:N4046),$L$5:$M$7000,2,FALSE),"")</f>
        <v/>
      </c>
      <c r="O4046" s="1" t="str">
        <f>IFERROR(VLOOKUP(ROWS($O$5:O4046),$K$5:$L$7000,2,FALSE),"")</f>
        <v/>
      </c>
    </row>
    <row r="4047" spans="2:15" ht="15" customHeight="1" x14ac:dyDescent="0.25">
      <c r="B4047" s="178" t="s">
        <v>13073</v>
      </c>
      <c r="C4047" s="178" t="s">
        <v>88</v>
      </c>
      <c r="D4047" s="178" t="s">
        <v>4305</v>
      </c>
      <c r="E4047" s="178" t="s">
        <v>6993</v>
      </c>
      <c r="F4047" s="178" t="s">
        <v>17</v>
      </c>
      <c r="G4047" s="27">
        <f>IF(ISNUMBER(Pay_Item_Search_Text),IF(ISNUMBER(IF(FIND(Pay_Item_Search_Text,B4047)=1,1, "FALSE")),MAX(G$4:$G4046)+1,IF(ISNUMBER(Pay_Item_Search_Text),0,IF(ISNUMBER(SEARCH(Pay_Item_Search_Text,H4047)),MAX(G$4:$G4046)+1,0))),IF(ISNUMBER(Pay_Item_Search_Text),0,IF(ISNUMBER(SEARCH(Pay_Item_Search_Text,H4047)),MAX(G$4:$G4046)+1,0)))</f>
        <v>4043</v>
      </c>
      <c r="H4047" s="24" t="str">
        <f>IF(Table_PayItems[[#This Row],[Description]]="_","_ Unique Item - "&amp;Table_PayItems[[#This Row],[Item]]&amp;" - $"&amp;Table_PayItems[[#This Row],[Unit]],Table_PayItems[[#This Row],[Description]]&amp;" - $"&amp;Table_PayItems[[#This Row],[Unit]])</f>
        <v>Picea abies, 5 foot - $Ea</v>
      </c>
      <c r="I4047" s="30" t="str">
        <f>IFERROR(VLOOKUP(ROWS($M$5:M4047),Table_PayItems[[Search Key]:[Concentrated Name]],2,FALSE),"")</f>
        <v>Picea abies, 5 foot - $Ea</v>
      </c>
      <c r="J4047" s="1"/>
      <c r="K4047" s="1"/>
      <c r="L4047" s="22">
        <f>IF(ISNUMBER(SEARCH(Pay_Item_Search_Text_2,M4047)),MAX($L$4:L4046)+1,0)</f>
        <v>0</v>
      </c>
      <c r="M4047" s="1" t="str">
        <f>IFERROR(VLOOKUP(ROWS($M$5:M4047),Table_PayItems[[Search Key]:[Concentrated Name]],2,FALSE),"")</f>
        <v>Picea abies, 5 foot - $Ea</v>
      </c>
      <c r="N4047" s="1" t="str">
        <f>IFERROR(VLOOKUP(ROWS($M$5:N4047),$L$5:$M$7000,2,FALSE),"")</f>
        <v/>
      </c>
      <c r="O4047" s="1" t="str">
        <f>IFERROR(VLOOKUP(ROWS($O$5:O4047),$K$5:$L$7000,2,FALSE),"")</f>
        <v/>
      </c>
    </row>
    <row r="4048" spans="2:15" ht="15" customHeight="1" x14ac:dyDescent="0.25">
      <c r="B4048" s="178" t="s">
        <v>13074</v>
      </c>
      <c r="C4048" s="178" t="s">
        <v>88</v>
      </c>
      <c r="D4048" s="178" t="s">
        <v>4306</v>
      </c>
      <c r="E4048" s="178" t="s">
        <v>6993</v>
      </c>
      <c r="F4048" s="178" t="s">
        <v>17</v>
      </c>
      <c r="G4048" s="1">
        <f>IF(ISNUMBER(Pay_Item_Search_Text),IF(ISNUMBER(IF(FIND(Pay_Item_Search_Text,B4048)=1,1, "FALSE")),MAX(G$4:$G4047)+1,IF(ISNUMBER(Pay_Item_Search_Text),0,IF(ISNUMBER(SEARCH(Pay_Item_Search_Text,H4048)),MAX(G$4:$G4047)+1,0))),IF(ISNUMBER(Pay_Item_Search_Text),0,IF(ISNUMBER(SEARCH(Pay_Item_Search_Text,H4048)),MAX(G$4:$G4047)+1,0)))</f>
        <v>4044</v>
      </c>
      <c r="H4048" s="1" t="str">
        <f>IF(Table_PayItems[[#This Row],[Description]]="_","_ Unique Item - "&amp;Table_PayItems[[#This Row],[Item]]&amp;" - $"&amp;Table_PayItems[[#This Row],[Unit]],Table_PayItems[[#This Row],[Description]]&amp;" - $"&amp;Table_PayItems[[#This Row],[Unit]])</f>
        <v>Picea abies, 6 foot - $Ea</v>
      </c>
      <c r="I4048" s="29" t="str">
        <f>IFERROR(VLOOKUP(ROWS($M$5:M4048),Table_PayItems[[Search Key]:[Concentrated Name]],2,FALSE),"")</f>
        <v>Picea abies, 6 foot - $Ea</v>
      </c>
      <c r="J4048" s="1"/>
      <c r="K4048" s="1"/>
      <c r="L4048" s="22">
        <f>IF(ISNUMBER(SEARCH(Pay_Item_Search_Text_2,M4048)),MAX($L$4:L4047)+1,0)</f>
        <v>0</v>
      </c>
      <c r="M4048" s="1" t="str">
        <f>IFERROR(VLOOKUP(ROWS($M$5:M4048),Table_PayItems[[Search Key]:[Concentrated Name]],2,FALSE),"")</f>
        <v>Picea abies, 6 foot - $Ea</v>
      </c>
      <c r="N4048" s="1" t="str">
        <f>IFERROR(VLOOKUP(ROWS($M$5:N4048),$L$5:$M$7000,2,FALSE),"")</f>
        <v/>
      </c>
      <c r="O4048" s="1" t="str">
        <f>IFERROR(VLOOKUP(ROWS($O$5:O4048),$K$5:$L$7000,2,FALSE),"")</f>
        <v/>
      </c>
    </row>
    <row r="4049" spans="2:15" ht="15" customHeight="1" x14ac:dyDescent="0.25">
      <c r="B4049" s="178" t="s">
        <v>13075</v>
      </c>
      <c r="C4049" s="178" t="s">
        <v>88</v>
      </c>
      <c r="D4049" s="178" t="s">
        <v>4307</v>
      </c>
      <c r="E4049" s="178" t="s">
        <v>6993</v>
      </c>
      <c r="F4049" s="178" t="s">
        <v>17</v>
      </c>
      <c r="G4049" s="1">
        <f>IF(ISNUMBER(Pay_Item_Search_Text),IF(ISNUMBER(IF(FIND(Pay_Item_Search_Text,B4049)=1,1, "FALSE")),MAX(G$4:$G4048)+1,IF(ISNUMBER(Pay_Item_Search_Text),0,IF(ISNUMBER(SEARCH(Pay_Item_Search_Text,H4049)),MAX(G$4:$G4048)+1,0))),IF(ISNUMBER(Pay_Item_Search_Text),0,IF(ISNUMBER(SEARCH(Pay_Item_Search_Text,H4049)),MAX(G$4:$G4048)+1,0)))</f>
        <v>4045</v>
      </c>
      <c r="H4049" s="1" t="str">
        <f>IF(Table_PayItems[[#This Row],[Description]]="_","_ Unique Item - "&amp;Table_PayItems[[#This Row],[Item]]&amp;" - $"&amp;Table_PayItems[[#This Row],[Unit]],Table_PayItems[[#This Row],[Description]]&amp;" - $"&amp;Table_PayItems[[#This Row],[Unit]])</f>
        <v>Picea abies, 8 foot - $Ea</v>
      </c>
      <c r="I4049" s="29" t="str">
        <f>IFERROR(VLOOKUP(ROWS($M$5:M4049),Table_PayItems[[Search Key]:[Concentrated Name]],2,FALSE),"")</f>
        <v>Picea abies, 8 foot - $Ea</v>
      </c>
      <c r="J4049" s="1"/>
      <c r="K4049" s="1"/>
      <c r="L4049" s="22">
        <f>IF(ISNUMBER(SEARCH(Pay_Item_Search_Text_2,M4049)),MAX($L$4:L4048)+1,0)</f>
        <v>0</v>
      </c>
      <c r="M4049" s="1" t="str">
        <f>IFERROR(VLOOKUP(ROWS($M$5:M4049),Table_PayItems[[Search Key]:[Concentrated Name]],2,FALSE),"")</f>
        <v>Picea abies, 8 foot - $Ea</v>
      </c>
      <c r="N4049" s="1" t="str">
        <f>IFERROR(VLOOKUP(ROWS($M$5:N4049),$L$5:$M$7000,2,FALSE),"")</f>
        <v/>
      </c>
      <c r="O4049" s="1" t="str">
        <f>IFERROR(VLOOKUP(ROWS($O$5:O4049),$K$5:$L$7000,2,FALSE),"")</f>
        <v/>
      </c>
    </row>
    <row r="4050" spans="2:15" ht="15" customHeight="1" x14ac:dyDescent="0.25">
      <c r="B4050" s="178" t="s">
        <v>13068</v>
      </c>
      <c r="C4050" s="178" t="s">
        <v>88</v>
      </c>
      <c r="D4050" s="178" t="s">
        <v>4303</v>
      </c>
      <c r="E4050" s="178" t="s">
        <v>6993</v>
      </c>
      <c r="F4050" s="178" t="s">
        <v>17</v>
      </c>
      <c r="G4050" s="1">
        <f>IF(ISNUMBER(Pay_Item_Search_Text),IF(ISNUMBER(IF(FIND(Pay_Item_Search_Text,B4050)=1,1, "FALSE")),MAX(G$4:$G4049)+1,IF(ISNUMBER(Pay_Item_Search_Text),0,IF(ISNUMBER(SEARCH(Pay_Item_Search_Text,H4050)),MAX(G$4:$G4049)+1,0))),IF(ISNUMBER(Pay_Item_Search_Text),0,IF(ISNUMBER(SEARCH(Pay_Item_Search_Text,H4050)),MAX(G$4:$G4049)+1,0)))</f>
        <v>4046</v>
      </c>
      <c r="H4050" s="1" t="str">
        <f>IF(Table_PayItems[[#This Row],[Description]]="_","_ Unique Item - "&amp;Table_PayItems[[#This Row],[Item]]&amp;" - $"&amp;Table_PayItems[[#This Row],[Unit]],Table_PayItems[[#This Row],[Description]]&amp;" - $"&amp;Table_PayItems[[#This Row],[Unit]])</f>
        <v>Picea abies, bareroot, 18-24 inch - $Ea</v>
      </c>
      <c r="I4050" s="29" t="str">
        <f>IFERROR(VLOOKUP(ROWS($M$5:M4050),Table_PayItems[[Search Key]:[Concentrated Name]],2,FALSE),"")</f>
        <v>Picea abies, bareroot, 18-24 inch - $Ea</v>
      </c>
      <c r="J4050" s="1"/>
      <c r="K4050" s="1"/>
      <c r="L4050" s="22">
        <f>IF(ISNUMBER(SEARCH(Pay_Item_Search_Text_2,M4050)),MAX($L$4:L4049)+1,0)</f>
        <v>0</v>
      </c>
      <c r="M4050" s="1" t="str">
        <f>IFERROR(VLOOKUP(ROWS($M$5:M4050),Table_PayItems[[Search Key]:[Concentrated Name]],2,FALSE),"")</f>
        <v>Picea abies, bareroot, 18-24 inch - $Ea</v>
      </c>
      <c r="N4050" s="1" t="str">
        <f>IFERROR(VLOOKUP(ROWS($M$5:N4050),$L$5:$M$7000,2,FALSE),"")</f>
        <v/>
      </c>
      <c r="O4050" s="1" t="str">
        <f>IFERROR(VLOOKUP(ROWS($O$5:O4050),$K$5:$L$7000,2,FALSE),"")</f>
        <v/>
      </c>
    </row>
    <row r="4051" spans="2:15" ht="15" customHeight="1" x14ac:dyDescent="0.25">
      <c r="B4051" s="178" t="s">
        <v>13077</v>
      </c>
      <c r="C4051" s="178" t="s">
        <v>88</v>
      </c>
      <c r="D4051" s="178" t="s">
        <v>7603</v>
      </c>
      <c r="E4051" s="178" t="s">
        <v>6993</v>
      </c>
      <c r="F4051" s="178" t="s">
        <v>17</v>
      </c>
      <c r="G4051" s="1">
        <f>IF(ISNUMBER(Pay_Item_Search_Text),IF(ISNUMBER(IF(FIND(Pay_Item_Search_Text,B4051)=1,1, "FALSE")),MAX(G$4:$G4050)+1,IF(ISNUMBER(Pay_Item_Search_Text),0,IF(ISNUMBER(SEARCH(Pay_Item_Search_Text,H4051)),MAX(G$4:$G4050)+1,0))),IF(ISNUMBER(Pay_Item_Search_Text),0,IF(ISNUMBER(SEARCH(Pay_Item_Search_Text,H4051)),MAX(G$4:$G4050)+1,0)))</f>
        <v>4047</v>
      </c>
      <c r="H4051" s="1" t="str">
        <f>IF(Table_PayItems[[#This Row],[Description]]="_","_ Unique Item - "&amp;Table_PayItems[[#This Row],[Item]]&amp;" - $"&amp;Table_PayItems[[#This Row],[Unit]],Table_PayItems[[#This Row],[Description]]&amp;" - $"&amp;Table_PayItems[[#This Row],[Unit]])</f>
        <v>Picea glauca Densata, 4 foot - $Ea</v>
      </c>
      <c r="I4051" s="29" t="str">
        <f>IFERROR(VLOOKUP(ROWS($M$5:M4051),Table_PayItems[[Search Key]:[Concentrated Name]],2,FALSE),"")</f>
        <v>Picea glauca Densata, 4 foot - $Ea</v>
      </c>
      <c r="J4051" s="1"/>
      <c r="K4051" s="1"/>
      <c r="L4051" s="22">
        <f>IF(ISNUMBER(SEARCH(Pay_Item_Search_Text_2,M4051)),MAX($L$4:L4050)+1,0)</f>
        <v>0</v>
      </c>
      <c r="M4051" s="1" t="str">
        <f>IFERROR(VLOOKUP(ROWS($M$5:M4051),Table_PayItems[[Search Key]:[Concentrated Name]],2,FALSE),"")</f>
        <v>Picea glauca Densata, 4 foot - $Ea</v>
      </c>
      <c r="N4051" s="1" t="str">
        <f>IFERROR(VLOOKUP(ROWS($M$5:N4051),$L$5:$M$7000,2,FALSE),"")</f>
        <v/>
      </c>
      <c r="O4051" s="1" t="str">
        <f>IFERROR(VLOOKUP(ROWS($O$5:O4051),$K$5:$L$7000,2,FALSE),"")</f>
        <v/>
      </c>
    </row>
    <row r="4052" spans="2:15" ht="15" customHeight="1" x14ac:dyDescent="0.25">
      <c r="B4052" s="178" t="s">
        <v>13078</v>
      </c>
      <c r="C4052" s="178" t="s">
        <v>88</v>
      </c>
      <c r="D4052" s="178" t="s">
        <v>7604</v>
      </c>
      <c r="E4052" s="178" t="s">
        <v>6993</v>
      </c>
      <c r="F4052" s="178" t="s">
        <v>17</v>
      </c>
      <c r="G4052" s="1">
        <f>IF(ISNUMBER(Pay_Item_Search_Text),IF(ISNUMBER(IF(FIND(Pay_Item_Search_Text,B4052)=1,1, "FALSE")),MAX(G$4:$G4051)+1,IF(ISNUMBER(Pay_Item_Search_Text),0,IF(ISNUMBER(SEARCH(Pay_Item_Search_Text,H4052)),MAX(G$4:$G4051)+1,0))),IF(ISNUMBER(Pay_Item_Search_Text),0,IF(ISNUMBER(SEARCH(Pay_Item_Search_Text,H4052)),MAX(G$4:$G4051)+1,0)))</f>
        <v>4048</v>
      </c>
      <c r="H4052" s="1" t="str">
        <f>IF(Table_PayItems[[#This Row],[Description]]="_","_ Unique Item - "&amp;Table_PayItems[[#This Row],[Item]]&amp;" - $"&amp;Table_PayItems[[#This Row],[Unit]],Table_PayItems[[#This Row],[Description]]&amp;" - $"&amp;Table_PayItems[[#This Row],[Unit]])</f>
        <v>Picea glauca Densata, 5 foot - $Ea</v>
      </c>
      <c r="I4052" s="29" t="str">
        <f>IFERROR(VLOOKUP(ROWS($M$5:M4052),Table_PayItems[[Search Key]:[Concentrated Name]],2,FALSE),"")</f>
        <v>Picea glauca Densata, 5 foot - $Ea</v>
      </c>
      <c r="J4052" s="1"/>
      <c r="K4052" s="1"/>
      <c r="L4052" s="22">
        <f>IF(ISNUMBER(SEARCH(Pay_Item_Search_Text_2,M4052)),MAX($L$4:L4051)+1,0)</f>
        <v>0</v>
      </c>
      <c r="M4052" s="1" t="str">
        <f>IFERROR(VLOOKUP(ROWS($M$5:M4052),Table_PayItems[[Search Key]:[Concentrated Name]],2,FALSE),"")</f>
        <v>Picea glauca Densata, 5 foot - $Ea</v>
      </c>
      <c r="N4052" s="1" t="str">
        <f>IFERROR(VLOOKUP(ROWS($M$5:N4052),$L$5:$M$7000,2,FALSE),"")</f>
        <v/>
      </c>
      <c r="O4052" s="1" t="str">
        <f>IFERROR(VLOOKUP(ROWS($O$5:O4052),$K$5:$L$7000,2,FALSE),"")</f>
        <v/>
      </c>
    </row>
    <row r="4053" spans="2:15" ht="15" customHeight="1" x14ac:dyDescent="0.25">
      <c r="B4053" s="178" t="s">
        <v>13079</v>
      </c>
      <c r="C4053" s="178" t="s">
        <v>88</v>
      </c>
      <c r="D4053" s="178" t="s">
        <v>7605</v>
      </c>
      <c r="E4053" s="178" t="s">
        <v>6993</v>
      </c>
      <c r="F4053" s="178" t="s">
        <v>17</v>
      </c>
      <c r="G4053" s="1">
        <f>IF(ISNUMBER(Pay_Item_Search_Text),IF(ISNUMBER(IF(FIND(Pay_Item_Search_Text,B4053)=1,1, "FALSE")),MAX(G$4:$G4052)+1,IF(ISNUMBER(Pay_Item_Search_Text),0,IF(ISNUMBER(SEARCH(Pay_Item_Search_Text,H4053)),MAX(G$4:$G4052)+1,0))),IF(ISNUMBER(Pay_Item_Search_Text),0,IF(ISNUMBER(SEARCH(Pay_Item_Search_Text,H4053)),MAX(G$4:$G4052)+1,0)))</f>
        <v>4049</v>
      </c>
      <c r="H4053" s="1" t="str">
        <f>IF(Table_PayItems[[#This Row],[Description]]="_","_ Unique Item - "&amp;Table_PayItems[[#This Row],[Item]]&amp;" - $"&amp;Table_PayItems[[#This Row],[Unit]],Table_PayItems[[#This Row],[Description]]&amp;" - $"&amp;Table_PayItems[[#This Row],[Unit]])</f>
        <v>Picea glauca Densata, 8 foot - $Ea</v>
      </c>
      <c r="I4053" s="29" t="str">
        <f>IFERROR(VLOOKUP(ROWS($M$5:M4053),Table_PayItems[[Search Key]:[Concentrated Name]],2,FALSE),"")</f>
        <v>Picea glauca Densata, 8 foot - $Ea</v>
      </c>
      <c r="J4053" s="1"/>
      <c r="K4053" s="1"/>
      <c r="L4053" s="22">
        <f>IF(ISNUMBER(SEARCH(Pay_Item_Search_Text_2,M4053)),MAX($L$4:L4052)+1,0)</f>
        <v>0</v>
      </c>
      <c r="M4053" s="1" t="str">
        <f>IFERROR(VLOOKUP(ROWS($M$5:M4053),Table_PayItems[[Search Key]:[Concentrated Name]],2,FALSE),"")</f>
        <v>Picea glauca Densata, 8 foot - $Ea</v>
      </c>
      <c r="N4053" s="1" t="str">
        <f>IFERROR(VLOOKUP(ROWS($M$5:N4053),$L$5:$M$7000,2,FALSE),"")</f>
        <v/>
      </c>
      <c r="O4053" s="1" t="str">
        <f>IFERROR(VLOOKUP(ROWS($O$5:O4053),$K$5:$L$7000,2,FALSE),"")</f>
        <v/>
      </c>
    </row>
    <row r="4054" spans="2:15" ht="15" customHeight="1" x14ac:dyDescent="0.25">
      <c r="B4054" s="178" t="s">
        <v>13080</v>
      </c>
      <c r="C4054" s="178" t="s">
        <v>88</v>
      </c>
      <c r="D4054" s="178" t="s">
        <v>4309</v>
      </c>
      <c r="E4054" s="178" t="s">
        <v>6993</v>
      </c>
      <c r="F4054" s="178" t="s">
        <v>17</v>
      </c>
      <c r="G4054" s="1">
        <f>IF(ISNUMBER(Pay_Item_Search_Text),IF(ISNUMBER(IF(FIND(Pay_Item_Search_Text,B4054)=1,1, "FALSE")),MAX(G$4:$G4053)+1,IF(ISNUMBER(Pay_Item_Search_Text),0,IF(ISNUMBER(SEARCH(Pay_Item_Search_Text,H4054)),MAX(G$4:$G4053)+1,0))),IF(ISNUMBER(Pay_Item_Search_Text),0,IF(ISNUMBER(SEARCH(Pay_Item_Search_Text,H4054)),MAX(G$4:$G4053)+1,0)))</f>
        <v>4050</v>
      </c>
      <c r="H4054" s="1" t="str">
        <f>IF(Table_PayItems[[#This Row],[Description]]="_","_ Unique Item - "&amp;Table_PayItems[[#This Row],[Item]]&amp;" - $"&amp;Table_PayItems[[#This Row],[Unit]],Table_PayItems[[#This Row],[Description]]&amp;" - $"&amp;Table_PayItems[[#This Row],[Unit]])</f>
        <v>Picea glauca, 4 foot - $Ea</v>
      </c>
      <c r="I4054" s="29" t="str">
        <f>IFERROR(VLOOKUP(ROWS($M$5:M4054),Table_PayItems[[Search Key]:[Concentrated Name]],2,FALSE),"")</f>
        <v>Picea glauca, 4 foot - $Ea</v>
      </c>
      <c r="J4054" s="1"/>
      <c r="K4054" s="1"/>
      <c r="L4054" s="22">
        <f>IF(ISNUMBER(SEARCH(Pay_Item_Search_Text_2,M4054)),MAX($L$4:L4053)+1,0)</f>
        <v>0</v>
      </c>
      <c r="M4054" s="1" t="str">
        <f>IFERROR(VLOOKUP(ROWS($M$5:M4054),Table_PayItems[[Search Key]:[Concentrated Name]],2,FALSE),"")</f>
        <v>Picea glauca, 4 foot - $Ea</v>
      </c>
      <c r="N4054" s="1" t="str">
        <f>IFERROR(VLOOKUP(ROWS($M$5:N4054),$L$5:$M$7000,2,FALSE),"")</f>
        <v/>
      </c>
      <c r="O4054" s="1" t="str">
        <f>IFERROR(VLOOKUP(ROWS($O$5:O4054),$K$5:$L$7000,2,FALSE),"")</f>
        <v/>
      </c>
    </row>
    <row r="4055" spans="2:15" ht="15" customHeight="1" x14ac:dyDescent="0.25">
      <c r="B4055" s="178" t="s">
        <v>13081</v>
      </c>
      <c r="C4055" s="178" t="s">
        <v>88</v>
      </c>
      <c r="D4055" s="178" t="s">
        <v>4310</v>
      </c>
      <c r="E4055" s="178" t="s">
        <v>6993</v>
      </c>
      <c r="F4055" s="178" t="s">
        <v>17</v>
      </c>
      <c r="G4055" s="1">
        <f>IF(ISNUMBER(Pay_Item_Search_Text),IF(ISNUMBER(IF(FIND(Pay_Item_Search_Text,B4055)=1,1, "FALSE")),MAX(G$4:$G4054)+1,IF(ISNUMBER(Pay_Item_Search_Text),0,IF(ISNUMBER(SEARCH(Pay_Item_Search_Text,H4055)),MAX(G$4:$G4054)+1,0))),IF(ISNUMBER(Pay_Item_Search_Text),0,IF(ISNUMBER(SEARCH(Pay_Item_Search_Text,H4055)),MAX(G$4:$G4054)+1,0)))</f>
        <v>4051</v>
      </c>
      <c r="H4055" s="1" t="str">
        <f>IF(Table_PayItems[[#This Row],[Description]]="_","_ Unique Item - "&amp;Table_PayItems[[#This Row],[Item]]&amp;" - $"&amp;Table_PayItems[[#This Row],[Unit]],Table_PayItems[[#This Row],[Description]]&amp;" - $"&amp;Table_PayItems[[#This Row],[Unit]])</f>
        <v>Picea glauca, 5 foot - $Ea</v>
      </c>
      <c r="I4055" s="29" t="str">
        <f>IFERROR(VLOOKUP(ROWS($M$5:M4055),Table_PayItems[[Search Key]:[Concentrated Name]],2,FALSE),"")</f>
        <v>Picea glauca, 5 foot - $Ea</v>
      </c>
      <c r="J4055" s="1"/>
      <c r="K4055" s="1"/>
      <c r="L4055" s="22">
        <f>IF(ISNUMBER(SEARCH(Pay_Item_Search_Text_2,M4055)),MAX($L$4:L4054)+1,0)</f>
        <v>0</v>
      </c>
      <c r="M4055" s="1" t="str">
        <f>IFERROR(VLOOKUP(ROWS($M$5:M4055),Table_PayItems[[Search Key]:[Concentrated Name]],2,FALSE),"")</f>
        <v>Picea glauca, 5 foot - $Ea</v>
      </c>
      <c r="N4055" s="1" t="str">
        <f>IFERROR(VLOOKUP(ROWS($M$5:N4055),$L$5:$M$7000,2,FALSE),"")</f>
        <v/>
      </c>
      <c r="O4055" s="1" t="str">
        <f>IFERROR(VLOOKUP(ROWS($O$5:O4055),$K$5:$L$7000,2,FALSE),"")</f>
        <v/>
      </c>
    </row>
    <row r="4056" spans="2:15" ht="15" customHeight="1" x14ac:dyDescent="0.25">
      <c r="B4056" s="178" t="s">
        <v>13082</v>
      </c>
      <c r="C4056" s="178" t="s">
        <v>88</v>
      </c>
      <c r="D4056" s="178" t="s">
        <v>4311</v>
      </c>
      <c r="E4056" s="178" t="s">
        <v>6993</v>
      </c>
      <c r="F4056" s="178" t="s">
        <v>17</v>
      </c>
      <c r="G4056" s="1">
        <f>IF(ISNUMBER(Pay_Item_Search_Text),IF(ISNUMBER(IF(FIND(Pay_Item_Search_Text,B4056)=1,1, "FALSE")),MAX(G$4:$G4055)+1,IF(ISNUMBER(Pay_Item_Search_Text),0,IF(ISNUMBER(SEARCH(Pay_Item_Search_Text,H4056)),MAX(G$4:$G4055)+1,0))),IF(ISNUMBER(Pay_Item_Search_Text),0,IF(ISNUMBER(SEARCH(Pay_Item_Search_Text,H4056)),MAX(G$4:$G4055)+1,0)))</f>
        <v>4052</v>
      </c>
      <c r="H4056" s="1" t="str">
        <f>IF(Table_PayItems[[#This Row],[Description]]="_","_ Unique Item - "&amp;Table_PayItems[[#This Row],[Item]]&amp;" - $"&amp;Table_PayItems[[#This Row],[Unit]],Table_PayItems[[#This Row],[Description]]&amp;" - $"&amp;Table_PayItems[[#This Row],[Unit]])</f>
        <v>Picea glauca, 6 foot - $Ea</v>
      </c>
      <c r="I4056" s="29" t="str">
        <f>IFERROR(VLOOKUP(ROWS($M$5:M4056),Table_PayItems[[Search Key]:[Concentrated Name]],2,FALSE),"")</f>
        <v>Picea glauca, 6 foot - $Ea</v>
      </c>
      <c r="J4056" s="1"/>
      <c r="K4056" s="1"/>
      <c r="L4056" s="22">
        <f>IF(ISNUMBER(SEARCH(Pay_Item_Search_Text_2,M4056)),MAX($L$4:L4055)+1,0)</f>
        <v>0</v>
      </c>
      <c r="M4056" s="1" t="str">
        <f>IFERROR(VLOOKUP(ROWS($M$5:M4056),Table_PayItems[[Search Key]:[Concentrated Name]],2,FALSE),"")</f>
        <v>Picea glauca, 6 foot - $Ea</v>
      </c>
      <c r="N4056" s="1" t="str">
        <f>IFERROR(VLOOKUP(ROWS($M$5:N4056),$L$5:$M$7000,2,FALSE),"")</f>
        <v/>
      </c>
      <c r="O4056" s="1" t="str">
        <f>IFERROR(VLOOKUP(ROWS($O$5:O4056),$K$5:$L$7000,2,FALSE),"")</f>
        <v/>
      </c>
    </row>
    <row r="4057" spans="2:15" ht="15" customHeight="1" x14ac:dyDescent="0.25">
      <c r="B4057" s="178" t="s">
        <v>13083</v>
      </c>
      <c r="C4057" s="178" t="s">
        <v>88</v>
      </c>
      <c r="D4057" s="178" t="s">
        <v>4312</v>
      </c>
      <c r="E4057" s="178" t="s">
        <v>6993</v>
      </c>
      <c r="F4057" s="178" t="s">
        <v>17</v>
      </c>
      <c r="G4057" s="1">
        <f>IF(ISNUMBER(Pay_Item_Search_Text),IF(ISNUMBER(IF(FIND(Pay_Item_Search_Text,B4057)=1,1, "FALSE")),MAX(G$4:$G4056)+1,IF(ISNUMBER(Pay_Item_Search_Text),0,IF(ISNUMBER(SEARCH(Pay_Item_Search_Text,H4057)),MAX(G$4:$G4056)+1,0))),IF(ISNUMBER(Pay_Item_Search_Text),0,IF(ISNUMBER(SEARCH(Pay_Item_Search_Text,H4057)),MAX(G$4:$G4056)+1,0)))</f>
        <v>4053</v>
      </c>
      <c r="H4057" s="1" t="str">
        <f>IF(Table_PayItems[[#This Row],[Description]]="_","_ Unique Item - "&amp;Table_PayItems[[#This Row],[Item]]&amp;" - $"&amp;Table_PayItems[[#This Row],[Unit]],Table_PayItems[[#This Row],[Description]]&amp;" - $"&amp;Table_PayItems[[#This Row],[Unit]])</f>
        <v>Picea glauca, 8 foot - $Ea</v>
      </c>
      <c r="I4057" s="29" t="str">
        <f>IFERROR(VLOOKUP(ROWS($M$5:M4057),Table_PayItems[[Search Key]:[Concentrated Name]],2,FALSE),"")</f>
        <v>Picea glauca, 8 foot - $Ea</v>
      </c>
      <c r="J4057" s="1"/>
      <c r="K4057" s="1"/>
      <c r="L4057" s="22">
        <f>IF(ISNUMBER(SEARCH(Pay_Item_Search_Text_2,M4057)),MAX($L$4:L4056)+1,0)</f>
        <v>0</v>
      </c>
      <c r="M4057" s="1" t="str">
        <f>IFERROR(VLOOKUP(ROWS($M$5:M4057),Table_PayItems[[Search Key]:[Concentrated Name]],2,FALSE),"")</f>
        <v>Picea glauca, 8 foot - $Ea</v>
      </c>
      <c r="N4057" s="1" t="str">
        <f>IFERROR(VLOOKUP(ROWS($M$5:N4057),$L$5:$M$7000,2,FALSE),"")</f>
        <v/>
      </c>
      <c r="O4057" s="1" t="str">
        <f>IFERROR(VLOOKUP(ROWS($O$5:O4057),$K$5:$L$7000,2,FALSE),"")</f>
        <v/>
      </c>
    </row>
    <row r="4058" spans="2:15" ht="15" customHeight="1" x14ac:dyDescent="0.25">
      <c r="B4058" s="178" t="s">
        <v>13076</v>
      </c>
      <c r="C4058" s="178" t="s">
        <v>88</v>
      </c>
      <c r="D4058" s="178" t="s">
        <v>4308</v>
      </c>
      <c r="E4058" s="178" t="s">
        <v>6993</v>
      </c>
      <c r="F4058" s="178" t="s">
        <v>17</v>
      </c>
      <c r="G4058" s="1">
        <f>IF(ISNUMBER(Pay_Item_Search_Text),IF(ISNUMBER(IF(FIND(Pay_Item_Search_Text,B4058)=1,1, "FALSE")),MAX(G$4:$G4057)+1,IF(ISNUMBER(Pay_Item_Search_Text),0,IF(ISNUMBER(SEARCH(Pay_Item_Search_Text,H4058)),MAX(G$4:$G4057)+1,0))),IF(ISNUMBER(Pay_Item_Search_Text),0,IF(ISNUMBER(SEARCH(Pay_Item_Search_Text,H4058)),MAX(G$4:$G4057)+1,0)))</f>
        <v>4054</v>
      </c>
      <c r="H4058" s="1" t="str">
        <f>IF(Table_PayItems[[#This Row],[Description]]="_","_ Unique Item - "&amp;Table_PayItems[[#This Row],[Item]]&amp;" - $"&amp;Table_PayItems[[#This Row],[Unit]],Table_PayItems[[#This Row],[Description]]&amp;" - $"&amp;Table_PayItems[[#This Row],[Unit]])</f>
        <v>Picea glauca, bareroot, 18-24 inch - $Ea</v>
      </c>
      <c r="I4058" s="29" t="str">
        <f>IFERROR(VLOOKUP(ROWS($M$5:M4058),Table_PayItems[[Search Key]:[Concentrated Name]],2,FALSE),"")</f>
        <v>Picea glauca, bareroot, 18-24 inch - $Ea</v>
      </c>
      <c r="J4058" s="1"/>
      <c r="K4058" s="1"/>
      <c r="L4058" s="22">
        <f>IF(ISNUMBER(SEARCH(Pay_Item_Search_Text_2,M4058)),MAX($L$4:L4057)+1,0)</f>
        <v>0</v>
      </c>
      <c r="M4058" s="1" t="str">
        <f>IFERROR(VLOOKUP(ROWS($M$5:M4058),Table_PayItems[[Search Key]:[Concentrated Name]],2,FALSE),"")</f>
        <v>Picea glauca, bareroot, 18-24 inch - $Ea</v>
      </c>
      <c r="N4058" s="1" t="str">
        <f>IFERROR(VLOOKUP(ROWS($M$5:N4058),$L$5:$M$7000,2,FALSE),"")</f>
        <v/>
      </c>
      <c r="O4058" s="1" t="str">
        <f>IFERROR(VLOOKUP(ROWS($O$5:O4058),$K$5:$L$7000,2,FALSE),"")</f>
        <v/>
      </c>
    </row>
    <row r="4059" spans="2:15" ht="15" customHeight="1" x14ac:dyDescent="0.25">
      <c r="B4059" s="178" t="s">
        <v>13084</v>
      </c>
      <c r="C4059" s="178" t="s">
        <v>88</v>
      </c>
      <c r="D4059" s="178" t="s">
        <v>4313</v>
      </c>
      <c r="E4059" s="178" t="s">
        <v>6993</v>
      </c>
      <c r="F4059" s="178" t="s">
        <v>17</v>
      </c>
      <c r="G4059" s="1">
        <f>IF(ISNUMBER(Pay_Item_Search_Text),IF(ISNUMBER(IF(FIND(Pay_Item_Search_Text,B4059)=1,1, "FALSE")),MAX(G$4:$G4058)+1,IF(ISNUMBER(Pay_Item_Search_Text),0,IF(ISNUMBER(SEARCH(Pay_Item_Search_Text,H4059)),MAX(G$4:$G4058)+1,0))),IF(ISNUMBER(Pay_Item_Search_Text),0,IF(ISNUMBER(SEARCH(Pay_Item_Search_Text,H4059)),MAX(G$4:$G4058)+1,0)))</f>
        <v>4055</v>
      </c>
      <c r="H4059" s="1" t="str">
        <f>IF(Table_PayItems[[#This Row],[Description]]="_","_ Unique Item - "&amp;Table_PayItems[[#This Row],[Item]]&amp;" - $"&amp;Table_PayItems[[#This Row],[Unit]],Table_PayItems[[#This Row],[Description]]&amp;" - $"&amp;Table_PayItems[[#This Row],[Unit]])</f>
        <v>Picea mariana, 4 foot - $Ea</v>
      </c>
      <c r="I4059" s="29" t="str">
        <f>IFERROR(VLOOKUP(ROWS($M$5:M4059),Table_PayItems[[Search Key]:[Concentrated Name]],2,FALSE),"")</f>
        <v>Picea mariana, 4 foot - $Ea</v>
      </c>
      <c r="J4059" s="1"/>
      <c r="K4059" s="1"/>
      <c r="L4059" s="22">
        <f>IF(ISNUMBER(SEARCH(Pay_Item_Search_Text_2,M4059)),MAX($L$4:L4058)+1,0)</f>
        <v>0</v>
      </c>
      <c r="M4059" s="1" t="str">
        <f>IFERROR(VLOOKUP(ROWS($M$5:M4059),Table_PayItems[[Search Key]:[Concentrated Name]],2,FALSE),"")</f>
        <v>Picea mariana, 4 foot - $Ea</v>
      </c>
      <c r="N4059" s="1" t="str">
        <f>IFERROR(VLOOKUP(ROWS($M$5:N4059),$L$5:$M$7000,2,FALSE),"")</f>
        <v/>
      </c>
      <c r="O4059" s="1" t="str">
        <f>IFERROR(VLOOKUP(ROWS($O$5:O4059),$K$5:$L$7000,2,FALSE),"")</f>
        <v/>
      </c>
    </row>
    <row r="4060" spans="2:15" ht="15" customHeight="1" x14ac:dyDescent="0.25">
      <c r="B4060" s="178" t="s">
        <v>13085</v>
      </c>
      <c r="C4060" s="178" t="s">
        <v>88</v>
      </c>
      <c r="D4060" s="178" t="s">
        <v>4314</v>
      </c>
      <c r="E4060" s="178" t="s">
        <v>6993</v>
      </c>
      <c r="F4060" s="178" t="s">
        <v>17</v>
      </c>
      <c r="G4060" s="1">
        <f>IF(ISNUMBER(Pay_Item_Search_Text),IF(ISNUMBER(IF(FIND(Pay_Item_Search_Text,B4060)=1,1, "FALSE")),MAX(G$4:$G4059)+1,IF(ISNUMBER(Pay_Item_Search_Text),0,IF(ISNUMBER(SEARCH(Pay_Item_Search_Text,H4060)),MAX(G$4:$G4059)+1,0))),IF(ISNUMBER(Pay_Item_Search_Text),0,IF(ISNUMBER(SEARCH(Pay_Item_Search_Text,H4060)),MAX(G$4:$G4059)+1,0)))</f>
        <v>4056</v>
      </c>
      <c r="H4060" s="1" t="str">
        <f>IF(Table_PayItems[[#This Row],[Description]]="_","_ Unique Item - "&amp;Table_PayItems[[#This Row],[Item]]&amp;" - $"&amp;Table_PayItems[[#This Row],[Unit]],Table_PayItems[[#This Row],[Description]]&amp;" - $"&amp;Table_PayItems[[#This Row],[Unit]])</f>
        <v>Picea mariana, 5 foot - $Ea</v>
      </c>
      <c r="I4060" s="29" t="str">
        <f>IFERROR(VLOOKUP(ROWS($M$5:M4060),Table_PayItems[[Search Key]:[Concentrated Name]],2,FALSE),"")</f>
        <v>Picea mariana, 5 foot - $Ea</v>
      </c>
      <c r="J4060" s="1"/>
      <c r="K4060" s="1"/>
      <c r="L4060" s="22">
        <f>IF(ISNUMBER(SEARCH(Pay_Item_Search_Text_2,M4060)),MAX($L$4:L4059)+1,0)</f>
        <v>0</v>
      </c>
      <c r="M4060" s="1" t="str">
        <f>IFERROR(VLOOKUP(ROWS($M$5:M4060),Table_PayItems[[Search Key]:[Concentrated Name]],2,FALSE),"")</f>
        <v>Picea mariana, 5 foot - $Ea</v>
      </c>
      <c r="N4060" s="1" t="str">
        <f>IFERROR(VLOOKUP(ROWS($M$5:N4060),$L$5:$M$7000,2,FALSE),"")</f>
        <v/>
      </c>
      <c r="O4060" s="1" t="str">
        <f>IFERROR(VLOOKUP(ROWS($O$5:O4060),$K$5:$L$7000,2,FALSE),"")</f>
        <v/>
      </c>
    </row>
    <row r="4061" spans="2:15" ht="15" customHeight="1" x14ac:dyDescent="0.25">
      <c r="B4061" s="178" t="s">
        <v>13086</v>
      </c>
      <c r="C4061" s="178" t="s">
        <v>88</v>
      </c>
      <c r="D4061" s="178" t="s">
        <v>4315</v>
      </c>
      <c r="E4061" s="178" t="s">
        <v>6993</v>
      </c>
      <c r="F4061" s="178" t="s">
        <v>17</v>
      </c>
      <c r="G4061" s="1">
        <f>IF(ISNUMBER(Pay_Item_Search_Text),IF(ISNUMBER(IF(FIND(Pay_Item_Search_Text,B4061)=1,1, "FALSE")),MAX(G$4:$G4060)+1,IF(ISNUMBER(Pay_Item_Search_Text),0,IF(ISNUMBER(SEARCH(Pay_Item_Search_Text,H4061)),MAX(G$4:$G4060)+1,0))),IF(ISNUMBER(Pay_Item_Search_Text),0,IF(ISNUMBER(SEARCH(Pay_Item_Search_Text,H4061)),MAX(G$4:$G4060)+1,0)))</f>
        <v>4057</v>
      </c>
      <c r="H4061" s="1" t="str">
        <f>IF(Table_PayItems[[#This Row],[Description]]="_","_ Unique Item - "&amp;Table_PayItems[[#This Row],[Item]]&amp;" - $"&amp;Table_PayItems[[#This Row],[Unit]],Table_PayItems[[#This Row],[Description]]&amp;" - $"&amp;Table_PayItems[[#This Row],[Unit]])</f>
        <v>Picea mariana, 6 foot - $Ea</v>
      </c>
      <c r="I4061" s="29" t="str">
        <f>IFERROR(VLOOKUP(ROWS($M$5:M4061),Table_PayItems[[Search Key]:[Concentrated Name]],2,FALSE),"")</f>
        <v>Picea mariana, 6 foot - $Ea</v>
      </c>
      <c r="J4061" s="1"/>
      <c r="K4061" s="1"/>
      <c r="L4061" s="22">
        <f>IF(ISNUMBER(SEARCH(Pay_Item_Search_Text_2,M4061)),MAX($L$4:L4060)+1,0)</f>
        <v>0</v>
      </c>
      <c r="M4061" s="1" t="str">
        <f>IFERROR(VLOOKUP(ROWS($M$5:M4061),Table_PayItems[[Search Key]:[Concentrated Name]],2,FALSE),"")</f>
        <v>Picea mariana, 6 foot - $Ea</v>
      </c>
      <c r="N4061" s="1" t="str">
        <f>IFERROR(VLOOKUP(ROWS($M$5:N4061),$L$5:$M$7000,2,FALSE),"")</f>
        <v/>
      </c>
      <c r="O4061" s="1" t="str">
        <f>IFERROR(VLOOKUP(ROWS($O$5:O4061),$K$5:$L$7000,2,FALSE),"")</f>
        <v/>
      </c>
    </row>
    <row r="4062" spans="2:15" ht="15" customHeight="1" x14ac:dyDescent="0.25">
      <c r="B4062" s="178" t="s">
        <v>13087</v>
      </c>
      <c r="C4062" s="178" t="s">
        <v>88</v>
      </c>
      <c r="D4062" s="178" t="s">
        <v>4316</v>
      </c>
      <c r="E4062" s="178" t="s">
        <v>6993</v>
      </c>
      <c r="F4062" s="178" t="s">
        <v>17</v>
      </c>
      <c r="G4062" s="1">
        <f>IF(ISNUMBER(Pay_Item_Search_Text),IF(ISNUMBER(IF(FIND(Pay_Item_Search_Text,B4062)=1,1, "FALSE")),MAX(G$4:$G4061)+1,IF(ISNUMBER(Pay_Item_Search_Text),0,IF(ISNUMBER(SEARCH(Pay_Item_Search_Text,H4062)),MAX(G$4:$G4061)+1,0))),IF(ISNUMBER(Pay_Item_Search_Text),0,IF(ISNUMBER(SEARCH(Pay_Item_Search_Text,H4062)),MAX(G$4:$G4061)+1,0)))</f>
        <v>4058</v>
      </c>
      <c r="H4062" s="1" t="str">
        <f>IF(Table_PayItems[[#This Row],[Description]]="_","_ Unique Item - "&amp;Table_PayItems[[#This Row],[Item]]&amp;" - $"&amp;Table_PayItems[[#This Row],[Unit]],Table_PayItems[[#This Row],[Description]]&amp;" - $"&amp;Table_PayItems[[#This Row],[Unit]])</f>
        <v>Picea mariana, 8 foot - $Ea</v>
      </c>
      <c r="I4062" s="29" t="str">
        <f>IFERROR(VLOOKUP(ROWS($M$5:M4062),Table_PayItems[[Search Key]:[Concentrated Name]],2,FALSE),"")</f>
        <v>Picea mariana, 8 foot - $Ea</v>
      </c>
      <c r="J4062" s="1"/>
      <c r="K4062" s="1"/>
      <c r="L4062" s="22">
        <f>IF(ISNUMBER(SEARCH(Pay_Item_Search_Text_2,M4062)),MAX($L$4:L4061)+1,0)</f>
        <v>0</v>
      </c>
      <c r="M4062" s="1" t="str">
        <f>IFERROR(VLOOKUP(ROWS($M$5:M4062),Table_PayItems[[Search Key]:[Concentrated Name]],2,FALSE),"")</f>
        <v>Picea mariana, 8 foot - $Ea</v>
      </c>
      <c r="N4062" s="1" t="str">
        <f>IFERROR(VLOOKUP(ROWS($M$5:N4062),$L$5:$M$7000,2,FALSE),"")</f>
        <v/>
      </c>
      <c r="O4062" s="1" t="str">
        <f>IFERROR(VLOOKUP(ROWS($O$5:O4062),$K$5:$L$7000,2,FALSE),"")</f>
        <v/>
      </c>
    </row>
    <row r="4063" spans="2:15" ht="15" customHeight="1" x14ac:dyDescent="0.25">
      <c r="B4063" s="178" t="s">
        <v>13088</v>
      </c>
      <c r="C4063" s="178" t="s">
        <v>88</v>
      </c>
      <c r="D4063" s="178" t="s">
        <v>4317</v>
      </c>
      <c r="E4063" s="178" t="s">
        <v>6993</v>
      </c>
      <c r="F4063" s="178" t="s">
        <v>17</v>
      </c>
      <c r="G4063" s="1">
        <f>IF(ISNUMBER(Pay_Item_Search_Text),IF(ISNUMBER(IF(FIND(Pay_Item_Search_Text,B4063)=1,1, "FALSE")),MAX(G$4:$G4062)+1,IF(ISNUMBER(Pay_Item_Search_Text),0,IF(ISNUMBER(SEARCH(Pay_Item_Search_Text,H4063)),MAX(G$4:$G4062)+1,0))),IF(ISNUMBER(Pay_Item_Search_Text),0,IF(ISNUMBER(SEARCH(Pay_Item_Search_Text,H4063)),MAX(G$4:$G4062)+1,0)))</f>
        <v>4059</v>
      </c>
      <c r="H4063" s="1" t="str">
        <f>IF(Table_PayItems[[#This Row],[Description]]="_","_ Unique Item - "&amp;Table_PayItems[[#This Row],[Item]]&amp;" - $"&amp;Table_PayItems[[#This Row],[Unit]],Table_PayItems[[#This Row],[Description]]&amp;" - $"&amp;Table_PayItems[[#This Row],[Unit]])</f>
        <v>Picea mariana, bareroot, 18-24 inch - $Ea</v>
      </c>
      <c r="I4063" s="29" t="str">
        <f>IFERROR(VLOOKUP(ROWS($M$5:M4063),Table_PayItems[[Search Key]:[Concentrated Name]],2,FALSE),"")</f>
        <v>Picea mariana, bareroot, 18-24 inch - $Ea</v>
      </c>
      <c r="J4063" s="1"/>
      <c r="K4063" s="1"/>
      <c r="L4063" s="22">
        <f>IF(ISNUMBER(SEARCH(Pay_Item_Search_Text_2,M4063)),MAX($L$4:L4062)+1,0)</f>
        <v>0</v>
      </c>
      <c r="M4063" s="1" t="str">
        <f>IFERROR(VLOOKUP(ROWS($M$5:M4063),Table_PayItems[[Search Key]:[Concentrated Name]],2,FALSE),"")</f>
        <v>Picea mariana, bareroot, 18-24 inch - $Ea</v>
      </c>
      <c r="N4063" s="1" t="str">
        <f>IFERROR(VLOOKUP(ROWS($M$5:N4063),$L$5:$M$7000,2,FALSE),"")</f>
        <v/>
      </c>
      <c r="O4063" s="1" t="str">
        <f>IFERROR(VLOOKUP(ROWS($O$5:O4063),$K$5:$L$7000,2,FALSE),"")</f>
        <v/>
      </c>
    </row>
    <row r="4064" spans="2:15" ht="15" customHeight="1" x14ac:dyDescent="0.25">
      <c r="B4064" s="178" t="s">
        <v>13089</v>
      </c>
      <c r="C4064" s="178" t="s">
        <v>88</v>
      </c>
      <c r="D4064" s="178" t="s">
        <v>4318</v>
      </c>
      <c r="E4064" s="178" t="s">
        <v>6993</v>
      </c>
      <c r="F4064" s="178" t="s">
        <v>17</v>
      </c>
      <c r="G4064" s="1">
        <f>IF(ISNUMBER(Pay_Item_Search_Text),IF(ISNUMBER(IF(FIND(Pay_Item_Search_Text,B4064)=1,1, "FALSE")),MAX(G$4:$G4063)+1,IF(ISNUMBER(Pay_Item_Search_Text),0,IF(ISNUMBER(SEARCH(Pay_Item_Search_Text,H4064)),MAX(G$4:$G4063)+1,0))),IF(ISNUMBER(Pay_Item_Search_Text),0,IF(ISNUMBER(SEARCH(Pay_Item_Search_Text,H4064)),MAX(G$4:$G4063)+1,0)))</f>
        <v>4060</v>
      </c>
      <c r="H4064" s="1" t="str">
        <f>IF(Table_PayItems[[#This Row],[Description]]="_","_ Unique Item - "&amp;Table_PayItems[[#This Row],[Item]]&amp;" - $"&amp;Table_PayItems[[#This Row],[Unit]],Table_PayItems[[#This Row],[Description]]&amp;" - $"&amp;Table_PayItems[[#This Row],[Unit]])</f>
        <v>Picea mariana, bareroot, 24-36 inch - $Ea</v>
      </c>
      <c r="I4064" s="29" t="str">
        <f>IFERROR(VLOOKUP(ROWS($M$5:M4064),Table_PayItems[[Search Key]:[Concentrated Name]],2,FALSE),"")</f>
        <v>Picea mariana, bareroot, 24-36 inch - $Ea</v>
      </c>
      <c r="J4064" s="1"/>
      <c r="K4064" s="1"/>
      <c r="L4064" s="22">
        <f>IF(ISNUMBER(SEARCH(Pay_Item_Search_Text_2,M4064)),MAX($L$4:L4063)+1,0)</f>
        <v>0</v>
      </c>
      <c r="M4064" s="1" t="str">
        <f>IFERROR(VLOOKUP(ROWS($M$5:M4064),Table_PayItems[[Search Key]:[Concentrated Name]],2,FALSE),"")</f>
        <v>Picea mariana, bareroot, 24-36 inch - $Ea</v>
      </c>
      <c r="N4064" s="1" t="str">
        <f>IFERROR(VLOOKUP(ROWS($M$5:N4064),$L$5:$M$7000,2,FALSE),"")</f>
        <v/>
      </c>
      <c r="O4064" s="1" t="str">
        <f>IFERROR(VLOOKUP(ROWS($O$5:O4064),$K$5:$L$7000,2,FALSE),"")</f>
        <v/>
      </c>
    </row>
    <row r="4065" spans="2:15" ht="15" customHeight="1" x14ac:dyDescent="0.25">
      <c r="B4065" s="178" t="s">
        <v>13091</v>
      </c>
      <c r="C4065" s="178" t="s">
        <v>88</v>
      </c>
      <c r="D4065" s="178" t="s">
        <v>4320</v>
      </c>
      <c r="E4065" s="178" t="s">
        <v>6993</v>
      </c>
      <c r="F4065" s="178" t="s">
        <v>17</v>
      </c>
      <c r="G4065" s="1">
        <f>IF(ISNUMBER(Pay_Item_Search_Text),IF(ISNUMBER(IF(FIND(Pay_Item_Search_Text,B4065)=1,1, "FALSE")),MAX(G$4:$G4064)+1,IF(ISNUMBER(Pay_Item_Search_Text),0,IF(ISNUMBER(SEARCH(Pay_Item_Search_Text,H4065)),MAX(G$4:$G4064)+1,0))),IF(ISNUMBER(Pay_Item_Search_Text),0,IF(ISNUMBER(SEARCH(Pay_Item_Search_Text,H4065)),MAX(G$4:$G4064)+1,0)))</f>
        <v>4061</v>
      </c>
      <c r="H4065" s="1" t="str">
        <f>IF(Table_PayItems[[#This Row],[Description]]="_","_ Unique Item - "&amp;Table_PayItems[[#This Row],[Item]]&amp;" - $"&amp;Table_PayItems[[#This Row],[Unit]],Table_PayItems[[#This Row],[Description]]&amp;" - $"&amp;Table_PayItems[[#This Row],[Unit]])</f>
        <v>Picea omorika, 4 foot - $Ea</v>
      </c>
      <c r="I4065" s="29" t="str">
        <f>IFERROR(VLOOKUP(ROWS($M$5:M4065),Table_PayItems[[Search Key]:[Concentrated Name]],2,FALSE),"")</f>
        <v>Picea omorika, 4 foot - $Ea</v>
      </c>
      <c r="J4065" s="1"/>
      <c r="K4065" s="1"/>
      <c r="L4065" s="22">
        <f>IF(ISNUMBER(SEARCH(Pay_Item_Search_Text_2,M4065)),MAX($L$4:L4064)+1,0)</f>
        <v>0</v>
      </c>
      <c r="M4065" s="1" t="str">
        <f>IFERROR(VLOOKUP(ROWS($M$5:M4065),Table_PayItems[[Search Key]:[Concentrated Name]],2,FALSE),"")</f>
        <v>Picea omorika, 4 foot - $Ea</v>
      </c>
      <c r="N4065" s="1" t="str">
        <f>IFERROR(VLOOKUP(ROWS($M$5:N4065),$L$5:$M$7000,2,FALSE),"")</f>
        <v/>
      </c>
      <c r="O4065" s="1" t="str">
        <f>IFERROR(VLOOKUP(ROWS($O$5:O4065),$K$5:$L$7000,2,FALSE),"")</f>
        <v/>
      </c>
    </row>
    <row r="4066" spans="2:15" ht="15" customHeight="1" x14ac:dyDescent="0.25">
      <c r="B4066" s="178" t="s">
        <v>13092</v>
      </c>
      <c r="C4066" s="178" t="s">
        <v>88</v>
      </c>
      <c r="D4066" s="178" t="s">
        <v>4321</v>
      </c>
      <c r="E4066" s="178" t="s">
        <v>6993</v>
      </c>
      <c r="F4066" s="178" t="s">
        <v>17</v>
      </c>
      <c r="G4066" s="1">
        <f>IF(ISNUMBER(Pay_Item_Search_Text),IF(ISNUMBER(IF(FIND(Pay_Item_Search_Text,B4066)=1,1, "FALSE")),MAX(G$4:$G4065)+1,IF(ISNUMBER(Pay_Item_Search_Text),0,IF(ISNUMBER(SEARCH(Pay_Item_Search_Text,H4066)),MAX(G$4:$G4065)+1,0))),IF(ISNUMBER(Pay_Item_Search_Text),0,IF(ISNUMBER(SEARCH(Pay_Item_Search_Text,H4066)),MAX(G$4:$G4065)+1,0)))</f>
        <v>4062</v>
      </c>
      <c r="H4066" s="1" t="str">
        <f>IF(Table_PayItems[[#This Row],[Description]]="_","_ Unique Item - "&amp;Table_PayItems[[#This Row],[Item]]&amp;" - $"&amp;Table_PayItems[[#This Row],[Unit]],Table_PayItems[[#This Row],[Description]]&amp;" - $"&amp;Table_PayItems[[#This Row],[Unit]])</f>
        <v>Picea omorika, 5 foot - $Ea</v>
      </c>
      <c r="I4066" s="29" t="str">
        <f>IFERROR(VLOOKUP(ROWS($M$5:M4066),Table_PayItems[[Search Key]:[Concentrated Name]],2,FALSE),"")</f>
        <v>Picea omorika, 5 foot - $Ea</v>
      </c>
      <c r="J4066" s="1"/>
      <c r="K4066" s="1"/>
      <c r="L4066" s="22">
        <f>IF(ISNUMBER(SEARCH(Pay_Item_Search_Text_2,M4066)),MAX($L$4:L4065)+1,0)</f>
        <v>0</v>
      </c>
      <c r="M4066" s="1" t="str">
        <f>IFERROR(VLOOKUP(ROWS($M$5:M4066),Table_PayItems[[Search Key]:[Concentrated Name]],2,FALSE),"")</f>
        <v>Picea omorika, 5 foot - $Ea</v>
      </c>
      <c r="N4066" s="1" t="str">
        <f>IFERROR(VLOOKUP(ROWS($M$5:N4066),$L$5:$M$7000,2,FALSE),"")</f>
        <v/>
      </c>
      <c r="O4066" s="1" t="str">
        <f>IFERROR(VLOOKUP(ROWS($O$5:O4066),$K$5:$L$7000,2,FALSE),"")</f>
        <v/>
      </c>
    </row>
    <row r="4067" spans="2:15" ht="15" customHeight="1" x14ac:dyDescent="0.25">
      <c r="B4067" s="178" t="s">
        <v>13093</v>
      </c>
      <c r="C4067" s="178" t="s">
        <v>88</v>
      </c>
      <c r="D4067" s="178" t="s">
        <v>4322</v>
      </c>
      <c r="E4067" s="178" t="s">
        <v>6993</v>
      </c>
      <c r="F4067" s="178" t="s">
        <v>17</v>
      </c>
      <c r="G4067" s="1">
        <f>IF(ISNUMBER(Pay_Item_Search_Text),IF(ISNUMBER(IF(FIND(Pay_Item_Search_Text,B4067)=1,1, "FALSE")),MAX(G$4:$G4066)+1,IF(ISNUMBER(Pay_Item_Search_Text),0,IF(ISNUMBER(SEARCH(Pay_Item_Search_Text,H4067)),MAX(G$4:$G4066)+1,0))),IF(ISNUMBER(Pay_Item_Search_Text),0,IF(ISNUMBER(SEARCH(Pay_Item_Search_Text,H4067)),MAX(G$4:$G4066)+1,0)))</f>
        <v>4063</v>
      </c>
      <c r="H4067" s="1" t="str">
        <f>IF(Table_PayItems[[#This Row],[Description]]="_","_ Unique Item - "&amp;Table_PayItems[[#This Row],[Item]]&amp;" - $"&amp;Table_PayItems[[#This Row],[Unit]],Table_PayItems[[#This Row],[Description]]&amp;" - $"&amp;Table_PayItems[[#This Row],[Unit]])</f>
        <v>Picea omorika, 6 foot - $Ea</v>
      </c>
      <c r="I4067" s="29" t="str">
        <f>IFERROR(VLOOKUP(ROWS($M$5:M4067),Table_PayItems[[Search Key]:[Concentrated Name]],2,FALSE),"")</f>
        <v>Picea omorika, 6 foot - $Ea</v>
      </c>
      <c r="J4067" s="1"/>
      <c r="K4067" s="1"/>
      <c r="L4067" s="22">
        <f>IF(ISNUMBER(SEARCH(Pay_Item_Search_Text_2,M4067)),MAX($L$4:L4066)+1,0)</f>
        <v>0</v>
      </c>
      <c r="M4067" s="1" t="str">
        <f>IFERROR(VLOOKUP(ROWS($M$5:M4067),Table_PayItems[[Search Key]:[Concentrated Name]],2,FALSE),"")</f>
        <v>Picea omorika, 6 foot - $Ea</v>
      </c>
      <c r="N4067" s="1" t="str">
        <f>IFERROR(VLOOKUP(ROWS($M$5:N4067),$L$5:$M$7000,2,FALSE),"")</f>
        <v/>
      </c>
      <c r="O4067" s="1" t="str">
        <f>IFERROR(VLOOKUP(ROWS($O$5:O4067),$K$5:$L$7000,2,FALSE),"")</f>
        <v/>
      </c>
    </row>
    <row r="4068" spans="2:15" ht="15" customHeight="1" x14ac:dyDescent="0.25">
      <c r="B4068" s="178" t="s">
        <v>13094</v>
      </c>
      <c r="C4068" s="178" t="s">
        <v>88</v>
      </c>
      <c r="D4068" s="178" t="s">
        <v>4323</v>
      </c>
      <c r="E4068" s="178" t="s">
        <v>6993</v>
      </c>
      <c r="F4068" s="178" t="s">
        <v>17</v>
      </c>
      <c r="G4068" s="1">
        <f>IF(ISNUMBER(Pay_Item_Search_Text),IF(ISNUMBER(IF(FIND(Pay_Item_Search_Text,B4068)=1,1, "FALSE")),MAX(G$4:$G4067)+1,IF(ISNUMBER(Pay_Item_Search_Text),0,IF(ISNUMBER(SEARCH(Pay_Item_Search_Text,H4068)),MAX(G$4:$G4067)+1,0))),IF(ISNUMBER(Pay_Item_Search_Text),0,IF(ISNUMBER(SEARCH(Pay_Item_Search_Text,H4068)),MAX(G$4:$G4067)+1,0)))</f>
        <v>4064</v>
      </c>
      <c r="H4068" s="1" t="str">
        <f>IF(Table_PayItems[[#This Row],[Description]]="_","_ Unique Item - "&amp;Table_PayItems[[#This Row],[Item]]&amp;" - $"&amp;Table_PayItems[[#This Row],[Unit]],Table_PayItems[[#This Row],[Description]]&amp;" - $"&amp;Table_PayItems[[#This Row],[Unit]])</f>
        <v>Picea omorika, 8 foot - $Ea</v>
      </c>
      <c r="I4068" s="29" t="str">
        <f>IFERROR(VLOOKUP(ROWS($M$5:M4068),Table_PayItems[[Search Key]:[Concentrated Name]],2,FALSE),"")</f>
        <v>Picea omorika, 8 foot - $Ea</v>
      </c>
      <c r="J4068" s="1"/>
      <c r="K4068" s="1"/>
      <c r="L4068" s="22">
        <f>IF(ISNUMBER(SEARCH(Pay_Item_Search_Text_2,M4068)),MAX($L$4:L4067)+1,0)</f>
        <v>0</v>
      </c>
      <c r="M4068" s="1" t="str">
        <f>IFERROR(VLOOKUP(ROWS($M$5:M4068),Table_PayItems[[Search Key]:[Concentrated Name]],2,FALSE),"")</f>
        <v>Picea omorika, 8 foot - $Ea</v>
      </c>
      <c r="N4068" s="1" t="str">
        <f>IFERROR(VLOOKUP(ROWS($M$5:N4068),$L$5:$M$7000,2,FALSE),"")</f>
        <v/>
      </c>
      <c r="O4068" s="1" t="str">
        <f>IFERROR(VLOOKUP(ROWS($O$5:O4068),$K$5:$L$7000,2,FALSE),"")</f>
        <v/>
      </c>
    </row>
    <row r="4069" spans="2:15" ht="15" customHeight="1" x14ac:dyDescent="0.25">
      <c r="B4069" s="178" t="s">
        <v>13090</v>
      </c>
      <c r="C4069" s="178" t="s">
        <v>88</v>
      </c>
      <c r="D4069" s="178" t="s">
        <v>4319</v>
      </c>
      <c r="E4069" s="178" t="s">
        <v>6993</v>
      </c>
      <c r="F4069" s="178" t="s">
        <v>17</v>
      </c>
      <c r="G4069" s="1">
        <f>IF(ISNUMBER(Pay_Item_Search_Text),IF(ISNUMBER(IF(FIND(Pay_Item_Search_Text,B4069)=1,1, "FALSE")),MAX(G$4:$G4068)+1,IF(ISNUMBER(Pay_Item_Search_Text),0,IF(ISNUMBER(SEARCH(Pay_Item_Search_Text,H4069)),MAX(G$4:$G4068)+1,0))),IF(ISNUMBER(Pay_Item_Search_Text),0,IF(ISNUMBER(SEARCH(Pay_Item_Search_Text,H4069)),MAX(G$4:$G4068)+1,0)))</f>
        <v>4065</v>
      </c>
      <c r="H4069" s="1" t="str">
        <f>IF(Table_PayItems[[#This Row],[Description]]="_","_ Unique Item - "&amp;Table_PayItems[[#This Row],[Item]]&amp;" - $"&amp;Table_PayItems[[#This Row],[Unit]],Table_PayItems[[#This Row],[Description]]&amp;" - $"&amp;Table_PayItems[[#This Row],[Unit]])</f>
        <v>Picea omorika, bareroot, 18-24 inch - $Ea</v>
      </c>
      <c r="I4069" s="29" t="str">
        <f>IFERROR(VLOOKUP(ROWS($M$5:M4069),Table_PayItems[[Search Key]:[Concentrated Name]],2,FALSE),"")</f>
        <v>Picea omorika, bareroot, 18-24 inch - $Ea</v>
      </c>
      <c r="J4069" s="1"/>
      <c r="K4069" s="1"/>
      <c r="L4069" s="22">
        <f>IF(ISNUMBER(SEARCH(Pay_Item_Search_Text_2,M4069)),MAX($L$4:L4068)+1,0)</f>
        <v>0</v>
      </c>
      <c r="M4069" s="1" t="str">
        <f>IFERROR(VLOOKUP(ROWS($M$5:M4069),Table_PayItems[[Search Key]:[Concentrated Name]],2,FALSE),"")</f>
        <v>Picea omorika, bareroot, 18-24 inch - $Ea</v>
      </c>
      <c r="N4069" s="1" t="str">
        <f>IFERROR(VLOOKUP(ROWS($M$5:N4069),$L$5:$M$7000,2,FALSE),"")</f>
        <v/>
      </c>
      <c r="O4069" s="1" t="str">
        <f>IFERROR(VLOOKUP(ROWS($O$5:O4069),$K$5:$L$7000,2,FALSE),"")</f>
        <v/>
      </c>
    </row>
    <row r="4070" spans="2:15" ht="15" customHeight="1" x14ac:dyDescent="0.25">
      <c r="B4070" s="178" t="s">
        <v>13096</v>
      </c>
      <c r="C4070" s="178" t="s">
        <v>88</v>
      </c>
      <c r="D4070" s="178" t="s">
        <v>4325</v>
      </c>
      <c r="E4070" s="178" t="s">
        <v>6993</v>
      </c>
      <c r="F4070" s="178" t="s">
        <v>17</v>
      </c>
      <c r="G4070" s="1">
        <f>IF(ISNUMBER(Pay_Item_Search_Text),IF(ISNUMBER(IF(FIND(Pay_Item_Search_Text,B4070)=1,1, "FALSE")),MAX(G$4:$G4069)+1,IF(ISNUMBER(Pay_Item_Search_Text),0,IF(ISNUMBER(SEARCH(Pay_Item_Search_Text,H4070)),MAX(G$4:$G4069)+1,0))),IF(ISNUMBER(Pay_Item_Search_Text),0,IF(ISNUMBER(SEARCH(Pay_Item_Search_Text,H4070)),MAX(G$4:$G4069)+1,0)))</f>
        <v>4066</v>
      </c>
      <c r="H4070" s="1" t="str">
        <f>IF(Table_PayItems[[#This Row],[Description]]="_","_ Unique Item - "&amp;Table_PayItems[[#This Row],[Item]]&amp;" - $"&amp;Table_PayItems[[#This Row],[Unit]],Table_PayItems[[#This Row],[Description]]&amp;" - $"&amp;Table_PayItems[[#This Row],[Unit]])</f>
        <v>Picea pungens, 4 foot - $Ea</v>
      </c>
      <c r="I4070" s="29" t="str">
        <f>IFERROR(VLOOKUP(ROWS($M$5:M4070),Table_PayItems[[Search Key]:[Concentrated Name]],2,FALSE),"")</f>
        <v>Picea pungens, 4 foot - $Ea</v>
      </c>
      <c r="J4070" s="1"/>
      <c r="K4070" s="1"/>
      <c r="L4070" s="22">
        <f>IF(ISNUMBER(SEARCH(Pay_Item_Search_Text_2,M4070)),MAX($L$4:L4069)+1,0)</f>
        <v>0</v>
      </c>
      <c r="M4070" s="1" t="str">
        <f>IFERROR(VLOOKUP(ROWS($M$5:M4070),Table_PayItems[[Search Key]:[Concentrated Name]],2,FALSE),"")</f>
        <v>Picea pungens, 4 foot - $Ea</v>
      </c>
      <c r="N4070" s="1" t="str">
        <f>IFERROR(VLOOKUP(ROWS($M$5:N4070),$L$5:$M$7000,2,FALSE),"")</f>
        <v/>
      </c>
      <c r="O4070" s="1" t="str">
        <f>IFERROR(VLOOKUP(ROWS($O$5:O4070),$K$5:$L$7000,2,FALSE),"")</f>
        <v/>
      </c>
    </row>
    <row r="4071" spans="2:15" ht="15" customHeight="1" x14ac:dyDescent="0.25">
      <c r="B4071" s="178" t="s">
        <v>13097</v>
      </c>
      <c r="C4071" s="178" t="s">
        <v>88</v>
      </c>
      <c r="D4071" s="178" t="s">
        <v>4326</v>
      </c>
      <c r="E4071" s="178" t="s">
        <v>6993</v>
      </c>
      <c r="F4071" s="178" t="s">
        <v>17</v>
      </c>
      <c r="G4071" s="1">
        <f>IF(ISNUMBER(Pay_Item_Search_Text),IF(ISNUMBER(IF(FIND(Pay_Item_Search_Text,B4071)=1,1, "FALSE")),MAX(G$4:$G4070)+1,IF(ISNUMBER(Pay_Item_Search_Text),0,IF(ISNUMBER(SEARCH(Pay_Item_Search_Text,H4071)),MAX(G$4:$G4070)+1,0))),IF(ISNUMBER(Pay_Item_Search_Text),0,IF(ISNUMBER(SEARCH(Pay_Item_Search_Text,H4071)),MAX(G$4:$G4070)+1,0)))</f>
        <v>4067</v>
      </c>
      <c r="H4071" s="1" t="str">
        <f>IF(Table_PayItems[[#This Row],[Description]]="_","_ Unique Item - "&amp;Table_PayItems[[#This Row],[Item]]&amp;" - $"&amp;Table_PayItems[[#This Row],[Unit]],Table_PayItems[[#This Row],[Description]]&amp;" - $"&amp;Table_PayItems[[#This Row],[Unit]])</f>
        <v>Picea pungens, 5 foot - $Ea</v>
      </c>
      <c r="I4071" s="29" t="str">
        <f>IFERROR(VLOOKUP(ROWS($M$5:M4071),Table_PayItems[[Search Key]:[Concentrated Name]],2,FALSE),"")</f>
        <v>Picea pungens, 5 foot - $Ea</v>
      </c>
      <c r="J4071" s="1"/>
      <c r="K4071" s="1"/>
      <c r="L4071" s="22">
        <f>IF(ISNUMBER(SEARCH(Pay_Item_Search_Text_2,M4071)),MAX($L$4:L4070)+1,0)</f>
        <v>0</v>
      </c>
      <c r="M4071" s="1" t="str">
        <f>IFERROR(VLOOKUP(ROWS($M$5:M4071),Table_PayItems[[Search Key]:[Concentrated Name]],2,FALSE),"")</f>
        <v>Picea pungens, 5 foot - $Ea</v>
      </c>
      <c r="N4071" s="1" t="str">
        <f>IFERROR(VLOOKUP(ROWS($M$5:N4071),$L$5:$M$7000,2,FALSE),"")</f>
        <v/>
      </c>
      <c r="O4071" s="1" t="str">
        <f>IFERROR(VLOOKUP(ROWS($O$5:O4071),$K$5:$L$7000,2,FALSE),"")</f>
        <v/>
      </c>
    </row>
    <row r="4072" spans="2:15" ht="15" customHeight="1" x14ac:dyDescent="0.25">
      <c r="B4072" s="178" t="s">
        <v>13098</v>
      </c>
      <c r="C4072" s="178" t="s">
        <v>88</v>
      </c>
      <c r="D4072" s="178" t="s">
        <v>4327</v>
      </c>
      <c r="E4072" s="178" t="s">
        <v>6993</v>
      </c>
      <c r="F4072" s="178" t="s">
        <v>17</v>
      </c>
      <c r="G4072" s="1">
        <f>IF(ISNUMBER(Pay_Item_Search_Text),IF(ISNUMBER(IF(FIND(Pay_Item_Search_Text,B4072)=1,1, "FALSE")),MAX(G$4:$G4071)+1,IF(ISNUMBER(Pay_Item_Search_Text),0,IF(ISNUMBER(SEARCH(Pay_Item_Search_Text,H4072)),MAX(G$4:$G4071)+1,0))),IF(ISNUMBER(Pay_Item_Search_Text),0,IF(ISNUMBER(SEARCH(Pay_Item_Search_Text,H4072)),MAX(G$4:$G4071)+1,0)))</f>
        <v>4068</v>
      </c>
      <c r="H4072" s="1" t="str">
        <f>IF(Table_PayItems[[#This Row],[Description]]="_","_ Unique Item - "&amp;Table_PayItems[[#This Row],[Item]]&amp;" - $"&amp;Table_PayItems[[#This Row],[Unit]],Table_PayItems[[#This Row],[Description]]&amp;" - $"&amp;Table_PayItems[[#This Row],[Unit]])</f>
        <v>Picea pungens, 6 foot - $Ea</v>
      </c>
      <c r="I4072" s="29" t="str">
        <f>IFERROR(VLOOKUP(ROWS($M$5:M4072),Table_PayItems[[Search Key]:[Concentrated Name]],2,FALSE),"")</f>
        <v>Picea pungens, 6 foot - $Ea</v>
      </c>
      <c r="J4072" s="1"/>
      <c r="K4072" s="1"/>
      <c r="L4072" s="22">
        <f>IF(ISNUMBER(SEARCH(Pay_Item_Search_Text_2,M4072)),MAX($L$4:L4071)+1,0)</f>
        <v>0</v>
      </c>
      <c r="M4072" s="1" t="str">
        <f>IFERROR(VLOOKUP(ROWS($M$5:M4072),Table_PayItems[[Search Key]:[Concentrated Name]],2,FALSE),"")</f>
        <v>Picea pungens, 6 foot - $Ea</v>
      </c>
      <c r="N4072" s="1" t="str">
        <f>IFERROR(VLOOKUP(ROWS($M$5:N4072),$L$5:$M$7000,2,FALSE),"")</f>
        <v/>
      </c>
      <c r="O4072" s="1" t="str">
        <f>IFERROR(VLOOKUP(ROWS($O$5:O4072),$K$5:$L$7000,2,FALSE),"")</f>
        <v/>
      </c>
    </row>
    <row r="4073" spans="2:15" ht="15" customHeight="1" x14ac:dyDescent="0.25">
      <c r="B4073" s="178" t="s">
        <v>13099</v>
      </c>
      <c r="C4073" s="178" t="s">
        <v>88</v>
      </c>
      <c r="D4073" s="178" t="s">
        <v>4328</v>
      </c>
      <c r="E4073" s="178" t="s">
        <v>6993</v>
      </c>
      <c r="F4073" s="178" t="s">
        <v>17</v>
      </c>
      <c r="G4073" s="1">
        <f>IF(ISNUMBER(Pay_Item_Search_Text),IF(ISNUMBER(IF(FIND(Pay_Item_Search_Text,B4073)=1,1, "FALSE")),MAX(G$4:$G4072)+1,IF(ISNUMBER(Pay_Item_Search_Text),0,IF(ISNUMBER(SEARCH(Pay_Item_Search_Text,H4073)),MAX(G$4:$G4072)+1,0))),IF(ISNUMBER(Pay_Item_Search_Text),0,IF(ISNUMBER(SEARCH(Pay_Item_Search_Text,H4073)),MAX(G$4:$G4072)+1,0)))</f>
        <v>4069</v>
      </c>
      <c r="H4073" s="1" t="str">
        <f>IF(Table_PayItems[[#This Row],[Description]]="_","_ Unique Item - "&amp;Table_PayItems[[#This Row],[Item]]&amp;" - $"&amp;Table_PayItems[[#This Row],[Unit]],Table_PayItems[[#This Row],[Description]]&amp;" - $"&amp;Table_PayItems[[#This Row],[Unit]])</f>
        <v>Picea pungens, 8 foot - $Ea</v>
      </c>
      <c r="I4073" s="29" t="str">
        <f>IFERROR(VLOOKUP(ROWS($M$5:M4073),Table_PayItems[[Search Key]:[Concentrated Name]],2,FALSE),"")</f>
        <v>Picea pungens, 8 foot - $Ea</v>
      </c>
      <c r="J4073" s="1"/>
      <c r="K4073" s="1"/>
      <c r="L4073" s="22">
        <f>IF(ISNUMBER(SEARCH(Pay_Item_Search_Text_2,M4073)),MAX($L$4:L4072)+1,0)</f>
        <v>0</v>
      </c>
      <c r="M4073" s="1" t="str">
        <f>IFERROR(VLOOKUP(ROWS($M$5:M4073),Table_PayItems[[Search Key]:[Concentrated Name]],2,FALSE),"")</f>
        <v>Picea pungens, 8 foot - $Ea</v>
      </c>
      <c r="N4073" s="1" t="str">
        <f>IFERROR(VLOOKUP(ROWS($M$5:N4073),$L$5:$M$7000,2,FALSE),"")</f>
        <v/>
      </c>
      <c r="O4073" s="1" t="str">
        <f>IFERROR(VLOOKUP(ROWS($O$5:O4073),$K$5:$L$7000,2,FALSE),"")</f>
        <v/>
      </c>
    </row>
    <row r="4074" spans="2:15" ht="15" customHeight="1" x14ac:dyDescent="0.25">
      <c r="B4074" s="178" t="s">
        <v>13095</v>
      </c>
      <c r="C4074" s="178" t="s">
        <v>88</v>
      </c>
      <c r="D4074" s="178" t="s">
        <v>4324</v>
      </c>
      <c r="E4074" s="178" t="s">
        <v>6993</v>
      </c>
      <c r="F4074" s="178" t="s">
        <v>17</v>
      </c>
      <c r="G4074" s="1">
        <f>IF(ISNUMBER(Pay_Item_Search_Text),IF(ISNUMBER(IF(FIND(Pay_Item_Search_Text,B4074)=1,1, "FALSE")),MAX(G$4:$G4073)+1,IF(ISNUMBER(Pay_Item_Search_Text),0,IF(ISNUMBER(SEARCH(Pay_Item_Search_Text,H4074)),MAX(G$4:$G4073)+1,0))),IF(ISNUMBER(Pay_Item_Search_Text),0,IF(ISNUMBER(SEARCH(Pay_Item_Search_Text,H4074)),MAX(G$4:$G4073)+1,0)))</f>
        <v>4070</v>
      </c>
      <c r="H4074" s="1" t="str">
        <f>IF(Table_PayItems[[#This Row],[Description]]="_","_ Unique Item - "&amp;Table_PayItems[[#This Row],[Item]]&amp;" - $"&amp;Table_PayItems[[#This Row],[Unit]],Table_PayItems[[#This Row],[Description]]&amp;" - $"&amp;Table_PayItems[[#This Row],[Unit]])</f>
        <v>Picea pungens, bareroot, 18-24 inch - $Ea</v>
      </c>
      <c r="I4074" s="29" t="str">
        <f>IFERROR(VLOOKUP(ROWS($M$5:M4074),Table_PayItems[[Search Key]:[Concentrated Name]],2,FALSE),"")</f>
        <v>Picea pungens, bareroot, 18-24 inch - $Ea</v>
      </c>
      <c r="J4074" s="1"/>
      <c r="K4074" s="1"/>
      <c r="L4074" s="22">
        <f>IF(ISNUMBER(SEARCH(Pay_Item_Search_Text_2,M4074)),MAX($L$4:L4073)+1,0)</f>
        <v>0</v>
      </c>
      <c r="M4074" s="1" t="str">
        <f>IFERROR(VLOOKUP(ROWS($M$5:M4074),Table_PayItems[[Search Key]:[Concentrated Name]],2,FALSE),"")</f>
        <v>Picea pungens, bareroot, 18-24 inch - $Ea</v>
      </c>
      <c r="N4074" s="1" t="str">
        <f>IFERROR(VLOOKUP(ROWS($M$5:N4074),$L$5:$M$7000,2,FALSE),"")</f>
        <v/>
      </c>
      <c r="O4074" s="1" t="str">
        <f>IFERROR(VLOOKUP(ROWS($O$5:O4074),$K$5:$L$7000,2,FALSE),"")</f>
        <v/>
      </c>
    </row>
    <row r="4075" spans="2:15" ht="15" customHeight="1" x14ac:dyDescent="0.25">
      <c r="B4075" s="178" t="s">
        <v>10693</v>
      </c>
      <c r="C4075" s="178" t="s">
        <v>16</v>
      </c>
      <c r="D4075" s="178" t="s">
        <v>2701</v>
      </c>
      <c r="E4075" s="178" t="s">
        <v>17</v>
      </c>
      <c r="F4075" s="178" t="s">
        <v>17</v>
      </c>
      <c r="G4075" s="1">
        <f>IF(ISNUMBER(Pay_Item_Search_Text),IF(ISNUMBER(IF(FIND(Pay_Item_Search_Text,B4075)=1,1, "FALSE")),MAX(G$4:$G4074)+1,IF(ISNUMBER(Pay_Item_Search_Text),0,IF(ISNUMBER(SEARCH(Pay_Item_Search_Text,H4075)),MAX(G$4:$G4074)+1,0))),IF(ISNUMBER(Pay_Item_Search_Text),0,IF(ISNUMBER(SEARCH(Pay_Item_Search_Text,H4075)),MAX(G$4:$G4074)+1,0)))</f>
        <v>4071</v>
      </c>
      <c r="H4075" s="1" t="str">
        <f>IF(Table_PayItems[[#This Row],[Description]]="_","_ Unique Item - "&amp;Table_PayItems[[#This Row],[Item]]&amp;" - $"&amp;Table_PayItems[[#This Row],[Unit]],Table_PayItems[[#This Row],[Description]]&amp;" - $"&amp;Table_PayItems[[#This Row],[Unit]])</f>
        <v>Pile Driving Equipment, Furn - $LSUM</v>
      </c>
      <c r="I4075" s="29" t="str">
        <f>IFERROR(VLOOKUP(ROWS($M$5:M4075),Table_PayItems[[Search Key]:[Concentrated Name]],2,FALSE),"")</f>
        <v>Pile Driving Equipment, Furn - $LSUM</v>
      </c>
      <c r="J4075" s="1"/>
      <c r="K4075" s="1"/>
      <c r="L4075" s="22">
        <f>IF(ISNUMBER(SEARCH(Pay_Item_Search_Text_2,M4075)),MAX($L$4:L4074)+1,0)</f>
        <v>0</v>
      </c>
      <c r="M4075" s="1" t="str">
        <f>IFERROR(VLOOKUP(ROWS($M$5:M4075),Table_PayItems[[Search Key]:[Concentrated Name]],2,FALSE),"")</f>
        <v>Pile Driving Equipment, Furn - $LSUM</v>
      </c>
      <c r="N4075" s="1" t="str">
        <f>IFERROR(VLOOKUP(ROWS($M$5:N4075),$L$5:$M$7000,2,FALSE),"")</f>
        <v/>
      </c>
      <c r="O4075" s="1" t="str">
        <f>IFERROR(VLOOKUP(ROWS($O$5:O4075),$K$5:$L$7000,2,FALSE),"")</f>
        <v/>
      </c>
    </row>
    <row r="4076" spans="2:15" ht="15" customHeight="1" x14ac:dyDescent="0.25">
      <c r="B4076" s="178" t="s">
        <v>10702</v>
      </c>
      <c r="C4076" s="178" t="s">
        <v>88</v>
      </c>
      <c r="D4076" s="178" t="s">
        <v>2709</v>
      </c>
      <c r="E4076" s="178" t="s">
        <v>10698</v>
      </c>
      <c r="F4076" s="178" t="s">
        <v>17</v>
      </c>
      <c r="G4076" s="1">
        <f>IF(ISNUMBER(Pay_Item_Search_Text),IF(ISNUMBER(IF(FIND(Pay_Item_Search_Text,B4076)=1,1, "FALSE")),MAX(G$4:$G4075)+1,IF(ISNUMBER(Pay_Item_Search_Text),0,IF(ISNUMBER(SEARCH(Pay_Item_Search_Text,H4076)),MAX(G$4:$G4075)+1,0))),IF(ISNUMBER(Pay_Item_Search_Text),0,IF(ISNUMBER(SEARCH(Pay_Item_Search_Text,H4076)),MAX(G$4:$G4075)+1,0)))</f>
        <v>4072</v>
      </c>
      <c r="H4076" s="1" t="str">
        <f>IF(Table_PayItems[[#This Row],[Description]]="_","_ Unique Item - "&amp;Table_PayItems[[#This Row],[Item]]&amp;" - $"&amp;Table_PayItems[[#This Row],[Unit]],Table_PayItems[[#This Row],[Description]]&amp;" - $"&amp;Table_PayItems[[#This Row],[Unit]])</f>
        <v>Pile Point, CIP Conc - $Ea</v>
      </c>
      <c r="I4076" s="29" t="str">
        <f>IFERROR(VLOOKUP(ROWS($M$5:M4076),Table_PayItems[[Search Key]:[Concentrated Name]],2,FALSE),"")</f>
        <v>Pile Point, CIP Conc - $Ea</v>
      </c>
      <c r="J4076" s="1"/>
      <c r="K4076" s="1"/>
      <c r="L4076" s="22">
        <f>IF(ISNUMBER(SEARCH(Pay_Item_Search_Text_2,M4076)),MAX($L$4:L4075)+1,0)</f>
        <v>0</v>
      </c>
      <c r="M4076" s="1" t="str">
        <f>IFERROR(VLOOKUP(ROWS($M$5:M4076),Table_PayItems[[Search Key]:[Concentrated Name]],2,FALSE),"")</f>
        <v>Pile Point, CIP Conc - $Ea</v>
      </c>
      <c r="N4076" s="1" t="str">
        <f>IFERROR(VLOOKUP(ROWS($M$5:N4076),$L$5:$M$7000,2,FALSE),"")</f>
        <v/>
      </c>
      <c r="O4076" s="1" t="str">
        <f>IFERROR(VLOOKUP(ROWS($O$5:O4076),$K$5:$L$7000,2,FALSE),"")</f>
        <v/>
      </c>
    </row>
    <row r="4077" spans="2:15" ht="15" customHeight="1" x14ac:dyDescent="0.25">
      <c r="B4077" s="178" t="s">
        <v>10711</v>
      </c>
      <c r="C4077" s="178" t="s">
        <v>88</v>
      </c>
      <c r="D4077" s="178" t="s">
        <v>2717</v>
      </c>
      <c r="E4077" s="178" t="s">
        <v>10706</v>
      </c>
      <c r="F4077" s="178" t="s">
        <v>17</v>
      </c>
      <c r="G4077" s="1">
        <f>IF(ISNUMBER(Pay_Item_Search_Text),IF(ISNUMBER(IF(FIND(Pay_Item_Search_Text,B4077)=1,1, "FALSE")),MAX(G$4:$G4076)+1,IF(ISNUMBER(Pay_Item_Search_Text),0,IF(ISNUMBER(SEARCH(Pay_Item_Search_Text,H4077)),MAX(G$4:$G4076)+1,0))),IF(ISNUMBER(Pay_Item_Search_Text),0,IF(ISNUMBER(SEARCH(Pay_Item_Search_Text,H4077)),MAX(G$4:$G4076)+1,0)))</f>
        <v>4073</v>
      </c>
      <c r="H4077" s="1" t="str">
        <f>IF(Table_PayItems[[#This Row],[Description]]="_","_ Unique Item - "&amp;Table_PayItems[[#This Row],[Item]]&amp;" - $"&amp;Table_PayItems[[#This Row],[Unit]],Table_PayItems[[#This Row],[Description]]&amp;" - $"&amp;Table_PayItems[[#This Row],[Unit]])</f>
        <v>Pile Point, Steel - $Ea</v>
      </c>
      <c r="I4077" s="29" t="str">
        <f>IFERROR(VLOOKUP(ROWS($M$5:M4077),Table_PayItems[[Search Key]:[Concentrated Name]],2,FALSE),"")</f>
        <v>Pile Point, Steel - $Ea</v>
      </c>
      <c r="J4077" s="1"/>
      <c r="K4077" s="1"/>
      <c r="L4077" s="22">
        <f>IF(ISNUMBER(SEARCH(Pay_Item_Search_Text_2,M4077)),MAX($L$4:L4076)+1,0)</f>
        <v>0</v>
      </c>
      <c r="M4077" s="1" t="str">
        <f>IFERROR(VLOOKUP(ROWS($M$5:M4077),Table_PayItems[[Search Key]:[Concentrated Name]],2,FALSE),"")</f>
        <v>Pile Point, Steel - $Ea</v>
      </c>
      <c r="N4077" s="1" t="str">
        <f>IFERROR(VLOOKUP(ROWS($M$5:N4077),$L$5:$M$7000,2,FALSE),"")</f>
        <v/>
      </c>
      <c r="O4077" s="1" t="str">
        <f>IFERROR(VLOOKUP(ROWS($O$5:O4077),$K$5:$L$7000,2,FALSE),"")</f>
        <v/>
      </c>
    </row>
    <row r="4078" spans="2:15" ht="15" customHeight="1" x14ac:dyDescent="0.25">
      <c r="B4078" s="178" t="s">
        <v>10697</v>
      </c>
      <c r="C4078" s="178" t="s">
        <v>104</v>
      </c>
      <c r="D4078" s="178" t="s">
        <v>2705</v>
      </c>
      <c r="E4078" s="178" t="s">
        <v>10698</v>
      </c>
      <c r="F4078" s="178" t="s">
        <v>17</v>
      </c>
      <c r="G4078" s="1">
        <f>IF(ISNUMBER(Pay_Item_Search_Text),IF(ISNUMBER(IF(FIND(Pay_Item_Search_Text,B4078)=1,1, "FALSE")),MAX(G$4:$G4077)+1,IF(ISNUMBER(Pay_Item_Search_Text),0,IF(ISNUMBER(SEARCH(Pay_Item_Search_Text,H4078)),MAX(G$4:$G4077)+1,0))),IF(ISNUMBER(Pay_Item_Search_Text),0,IF(ISNUMBER(SEARCH(Pay_Item_Search_Text,H4078)),MAX(G$4:$G4077)+1,0)))</f>
        <v>4074</v>
      </c>
      <c r="H4078" s="1" t="str">
        <f>IF(Table_PayItems[[#This Row],[Description]]="_","_ Unique Item - "&amp;Table_PayItems[[#This Row],[Item]]&amp;" - $"&amp;Table_PayItems[[#This Row],[Unit]],Table_PayItems[[#This Row],[Description]]&amp;" - $"&amp;Table_PayItems[[#This Row],[Unit]])</f>
        <v>Pile, CIP Conc, Furn and Driven, 12 inch - $Ft</v>
      </c>
      <c r="I4078" s="29" t="str">
        <f>IFERROR(VLOOKUP(ROWS($M$5:M4078),Table_PayItems[[Search Key]:[Concentrated Name]],2,FALSE),"")</f>
        <v>Pile, CIP Conc, Furn and Driven, 12 inch - $Ft</v>
      </c>
      <c r="J4078" s="1"/>
      <c r="K4078" s="1"/>
      <c r="L4078" s="22">
        <f>IF(ISNUMBER(SEARCH(Pay_Item_Search_Text_2,M4078)),MAX($L$4:L4077)+1,0)</f>
        <v>0</v>
      </c>
      <c r="M4078" s="1" t="str">
        <f>IFERROR(VLOOKUP(ROWS($M$5:M4078),Table_PayItems[[Search Key]:[Concentrated Name]],2,FALSE),"")</f>
        <v>Pile, CIP Conc, Furn and Driven, 12 inch - $Ft</v>
      </c>
      <c r="N4078" s="1" t="str">
        <f>IFERROR(VLOOKUP(ROWS($M$5:N4078),$L$5:$M$7000,2,FALSE),"")</f>
        <v/>
      </c>
      <c r="O4078" s="1" t="str">
        <f>IFERROR(VLOOKUP(ROWS($O$5:O4078),$K$5:$L$7000,2,FALSE),"")</f>
        <v/>
      </c>
    </row>
    <row r="4079" spans="2:15" ht="15" customHeight="1" x14ac:dyDescent="0.25">
      <c r="B4079" s="178" t="s">
        <v>10700</v>
      </c>
      <c r="C4079" s="178" t="s">
        <v>104</v>
      </c>
      <c r="D4079" s="178" t="s">
        <v>2707</v>
      </c>
      <c r="E4079" s="178" t="s">
        <v>10698</v>
      </c>
      <c r="F4079" s="178" t="s">
        <v>17</v>
      </c>
      <c r="G4079" s="1">
        <f>IF(ISNUMBER(Pay_Item_Search_Text),IF(ISNUMBER(IF(FIND(Pay_Item_Search_Text,B4079)=1,1, "FALSE")),MAX(G$4:$G4078)+1,IF(ISNUMBER(Pay_Item_Search_Text),0,IF(ISNUMBER(SEARCH(Pay_Item_Search_Text,H4079)),MAX(G$4:$G4078)+1,0))),IF(ISNUMBER(Pay_Item_Search_Text),0,IF(ISNUMBER(SEARCH(Pay_Item_Search_Text,H4079)),MAX(G$4:$G4078)+1,0)))</f>
        <v>4075</v>
      </c>
      <c r="H4079" s="1" t="str">
        <f>IF(Table_PayItems[[#This Row],[Description]]="_","_ Unique Item - "&amp;Table_PayItems[[#This Row],[Item]]&amp;" - $"&amp;Table_PayItems[[#This Row],[Unit]],Table_PayItems[[#This Row],[Description]]&amp;" - $"&amp;Table_PayItems[[#This Row],[Unit]])</f>
        <v>Pile, CIP Conc, Furn and Driven, 14 inch - $Ft</v>
      </c>
      <c r="I4079" s="29" t="str">
        <f>IFERROR(VLOOKUP(ROWS($M$5:M4079),Table_PayItems[[Search Key]:[Concentrated Name]],2,FALSE),"")</f>
        <v>Pile, CIP Conc, Furn and Driven, 14 inch - $Ft</v>
      </c>
      <c r="J4079" s="1"/>
      <c r="K4079" s="1"/>
      <c r="L4079" s="22">
        <f>IF(ISNUMBER(SEARCH(Pay_Item_Search_Text_2,M4079)),MAX($L$4:L4078)+1,0)</f>
        <v>0</v>
      </c>
      <c r="M4079" s="1" t="str">
        <f>IFERROR(VLOOKUP(ROWS($M$5:M4079),Table_PayItems[[Search Key]:[Concentrated Name]],2,FALSE),"")</f>
        <v>Pile, CIP Conc, Furn and Driven, 14 inch - $Ft</v>
      </c>
      <c r="N4079" s="1" t="str">
        <f>IFERROR(VLOOKUP(ROWS($M$5:N4079),$L$5:$M$7000,2,FALSE),"")</f>
        <v/>
      </c>
      <c r="O4079" s="1" t="str">
        <f>IFERROR(VLOOKUP(ROWS($O$5:O4079),$K$5:$L$7000,2,FALSE),"")</f>
        <v/>
      </c>
    </row>
    <row r="4080" spans="2:15" ht="15" customHeight="1" x14ac:dyDescent="0.25">
      <c r="B4080" s="178" t="s">
        <v>10703</v>
      </c>
      <c r="C4080" s="178" t="s">
        <v>104</v>
      </c>
      <c r="D4080" s="178" t="s">
        <v>2710</v>
      </c>
      <c r="E4080" s="178" t="s">
        <v>10698</v>
      </c>
      <c r="F4080" s="178" t="s">
        <v>17</v>
      </c>
      <c r="G4080" s="1">
        <f>IF(ISNUMBER(Pay_Item_Search_Text),IF(ISNUMBER(IF(FIND(Pay_Item_Search_Text,B4080)=1,1, "FALSE")),MAX(G$4:$G4079)+1,IF(ISNUMBER(Pay_Item_Search_Text),0,IF(ISNUMBER(SEARCH(Pay_Item_Search_Text,H4080)),MAX(G$4:$G4079)+1,0))),IF(ISNUMBER(Pay_Item_Search_Text),0,IF(ISNUMBER(SEARCH(Pay_Item_Search_Text,H4080)),MAX(G$4:$G4079)+1,0)))</f>
        <v>4076</v>
      </c>
      <c r="H4080" s="1" t="str">
        <f>IF(Table_PayItems[[#This Row],[Description]]="_","_ Unique Item - "&amp;Table_PayItems[[#This Row],[Item]]&amp;" - $"&amp;Table_PayItems[[#This Row],[Unit]],Table_PayItems[[#This Row],[Description]]&amp;" - $"&amp;Table_PayItems[[#This Row],[Unit]])</f>
        <v>Pile, CIP Conc, Furn and Driven, 16 inch - $Ft</v>
      </c>
      <c r="I4080" s="29" t="str">
        <f>IFERROR(VLOOKUP(ROWS($M$5:M4080),Table_PayItems[[Search Key]:[Concentrated Name]],2,FALSE),"")</f>
        <v>Pile, CIP Conc, Furn and Driven, 16 inch - $Ft</v>
      </c>
      <c r="J4080" s="1"/>
      <c r="K4080" s="1"/>
      <c r="L4080" s="22">
        <f>IF(ISNUMBER(SEARCH(Pay_Item_Search_Text_2,M4080)),MAX($L$4:L4079)+1,0)</f>
        <v>0</v>
      </c>
      <c r="M4080" s="1" t="str">
        <f>IFERROR(VLOOKUP(ROWS($M$5:M4080),Table_PayItems[[Search Key]:[Concentrated Name]],2,FALSE),"")</f>
        <v>Pile, CIP Conc, Furn and Driven, 16 inch - $Ft</v>
      </c>
      <c r="N4080" s="1" t="str">
        <f>IFERROR(VLOOKUP(ROWS($M$5:N4080),$L$5:$M$7000,2,FALSE),"")</f>
        <v/>
      </c>
      <c r="O4080" s="1" t="str">
        <f>IFERROR(VLOOKUP(ROWS($O$5:O4080),$K$5:$L$7000,2,FALSE),"")</f>
        <v/>
      </c>
    </row>
    <row r="4081" spans="2:15" ht="15" customHeight="1" x14ac:dyDescent="0.25">
      <c r="B4081" s="178" t="s">
        <v>10710</v>
      </c>
      <c r="C4081" s="178" t="s">
        <v>16</v>
      </c>
      <c r="D4081" s="178" t="s">
        <v>2716</v>
      </c>
      <c r="E4081" s="178" t="s">
        <v>10706</v>
      </c>
      <c r="F4081" s="178" t="s">
        <v>17</v>
      </c>
      <c r="G4081" s="1">
        <f>IF(ISNUMBER(Pay_Item_Search_Text),IF(ISNUMBER(IF(FIND(Pay_Item_Search_Text,B4081)=1,1, "FALSE")),MAX(G$4:$G4080)+1,IF(ISNUMBER(Pay_Item_Search_Text),0,IF(ISNUMBER(SEARCH(Pay_Item_Search_Text,H4081)),MAX(G$4:$G4080)+1,0))),IF(ISNUMBER(Pay_Item_Search_Text),0,IF(ISNUMBER(SEARCH(Pay_Item_Search_Text,H4081)),MAX(G$4:$G4080)+1,0)))</f>
        <v>4077</v>
      </c>
      <c r="H4081" s="1" t="str">
        <f>IF(Table_PayItems[[#This Row],[Description]]="_","_ Unique Item - "&amp;Table_PayItems[[#This Row],[Item]]&amp;" - $"&amp;Table_PayItems[[#This Row],[Unit]],Table_PayItems[[#This Row],[Description]]&amp;" - $"&amp;Table_PayItems[[#This Row],[Unit]])</f>
        <v>Pile, Galv - $LSUM</v>
      </c>
      <c r="I4081" s="29" t="str">
        <f>IFERROR(VLOOKUP(ROWS($M$5:M4081),Table_PayItems[[Search Key]:[Concentrated Name]],2,FALSE),"")</f>
        <v>Pile, Galv - $LSUM</v>
      </c>
      <c r="J4081" s="1"/>
      <c r="K4081" s="1"/>
      <c r="L4081" s="22">
        <f>IF(ISNUMBER(SEARCH(Pay_Item_Search_Text_2,M4081)),MAX($L$4:L4080)+1,0)</f>
        <v>0</v>
      </c>
      <c r="M4081" s="1" t="str">
        <f>IFERROR(VLOOKUP(ROWS($M$5:M4081),Table_PayItems[[Search Key]:[Concentrated Name]],2,FALSE),"")</f>
        <v>Pile, Galv - $LSUM</v>
      </c>
      <c r="N4081" s="1" t="str">
        <f>IFERROR(VLOOKUP(ROWS($M$5:N4081),$L$5:$M$7000,2,FALSE),"")</f>
        <v/>
      </c>
      <c r="O4081" s="1" t="str">
        <f>IFERROR(VLOOKUP(ROWS($O$5:O4081),$K$5:$L$7000,2,FALSE),"")</f>
        <v/>
      </c>
    </row>
    <row r="4082" spans="2:15" ht="15" customHeight="1" x14ac:dyDescent="0.25">
      <c r="B4082" s="178" t="s">
        <v>10705</v>
      </c>
      <c r="C4082" s="178" t="s">
        <v>104</v>
      </c>
      <c r="D4082" s="178" t="s">
        <v>2712</v>
      </c>
      <c r="E4082" s="178" t="s">
        <v>10706</v>
      </c>
      <c r="F4082" s="178" t="s">
        <v>17</v>
      </c>
      <c r="G4082" s="1">
        <f>IF(ISNUMBER(Pay_Item_Search_Text),IF(ISNUMBER(IF(FIND(Pay_Item_Search_Text,B4082)=1,1, "FALSE")),MAX(G$4:$G4081)+1,IF(ISNUMBER(Pay_Item_Search_Text),0,IF(ISNUMBER(SEARCH(Pay_Item_Search_Text,H4082)),MAX(G$4:$G4081)+1,0))),IF(ISNUMBER(Pay_Item_Search_Text),0,IF(ISNUMBER(SEARCH(Pay_Item_Search_Text,H4082)),MAX(G$4:$G4081)+1,0)))</f>
        <v>4078</v>
      </c>
      <c r="H4082" s="1" t="str">
        <f>IF(Table_PayItems[[#This Row],[Description]]="_","_ Unique Item - "&amp;Table_PayItems[[#This Row],[Item]]&amp;" - $"&amp;Table_PayItems[[#This Row],[Unit]],Table_PayItems[[#This Row],[Description]]&amp;" - $"&amp;Table_PayItems[[#This Row],[Unit]])</f>
        <v>Pile, Steel, Furn and Driven, 12 inch - $Ft</v>
      </c>
      <c r="I4082" s="29" t="str">
        <f>IFERROR(VLOOKUP(ROWS($M$5:M4082),Table_PayItems[[Search Key]:[Concentrated Name]],2,FALSE),"")</f>
        <v>Pile, Steel, Furn and Driven, 12 inch - $Ft</v>
      </c>
      <c r="J4082" s="1"/>
      <c r="K4082" s="1"/>
      <c r="L4082" s="22">
        <f>IF(ISNUMBER(SEARCH(Pay_Item_Search_Text_2,M4082)),MAX($L$4:L4081)+1,0)</f>
        <v>0</v>
      </c>
      <c r="M4082" s="1" t="str">
        <f>IFERROR(VLOOKUP(ROWS($M$5:M4082),Table_PayItems[[Search Key]:[Concentrated Name]],2,FALSE),"")</f>
        <v>Pile, Steel, Furn and Driven, 12 inch - $Ft</v>
      </c>
      <c r="N4082" s="1" t="str">
        <f>IFERROR(VLOOKUP(ROWS($M$5:N4082),$L$5:$M$7000,2,FALSE),"")</f>
        <v/>
      </c>
      <c r="O4082" s="1" t="str">
        <f>IFERROR(VLOOKUP(ROWS($O$5:O4082),$K$5:$L$7000,2,FALSE),"")</f>
        <v/>
      </c>
    </row>
    <row r="4083" spans="2:15" ht="15" customHeight="1" x14ac:dyDescent="0.25">
      <c r="B4083" s="178" t="s">
        <v>10708</v>
      </c>
      <c r="C4083" s="178" t="s">
        <v>104</v>
      </c>
      <c r="D4083" s="178" t="s">
        <v>2714</v>
      </c>
      <c r="E4083" s="178" t="s">
        <v>10706</v>
      </c>
      <c r="F4083" s="178" t="s">
        <v>17</v>
      </c>
      <c r="G4083" s="1">
        <f>IF(ISNUMBER(Pay_Item_Search_Text),IF(ISNUMBER(IF(FIND(Pay_Item_Search_Text,B4083)=1,1, "FALSE")),MAX(G$4:$G4082)+1,IF(ISNUMBER(Pay_Item_Search_Text),0,IF(ISNUMBER(SEARCH(Pay_Item_Search_Text,H4083)),MAX(G$4:$G4082)+1,0))),IF(ISNUMBER(Pay_Item_Search_Text),0,IF(ISNUMBER(SEARCH(Pay_Item_Search_Text,H4083)),MAX(G$4:$G4082)+1,0)))</f>
        <v>4079</v>
      </c>
      <c r="H4083" s="1" t="str">
        <f>IF(Table_PayItems[[#This Row],[Description]]="_","_ Unique Item - "&amp;Table_PayItems[[#This Row],[Item]]&amp;" - $"&amp;Table_PayItems[[#This Row],[Unit]],Table_PayItems[[#This Row],[Description]]&amp;" - $"&amp;Table_PayItems[[#This Row],[Unit]])</f>
        <v>Pile, Steel, Furn and Driven, 14 inch - $Ft</v>
      </c>
      <c r="I4083" s="29" t="str">
        <f>IFERROR(VLOOKUP(ROWS($M$5:M4083),Table_PayItems[[Search Key]:[Concentrated Name]],2,FALSE),"")</f>
        <v>Pile, Steel, Furn and Driven, 14 inch - $Ft</v>
      </c>
      <c r="J4083" s="1"/>
      <c r="K4083" s="1"/>
      <c r="L4083" s="22">
        <f>IF(ISNUMBER(SEARCH(Pay_Item_Search_Text_2,M4083)),MAX($L$4:L4082)+1,0)</f>
        <v>0</v>
      </c>
      <c r="M4083" s="1" t="str">
        <f>IFERROR(VLOOKUP(ROWS($M$5:M4083),Table_PayItems[[Search Key]:[Concentrated Name]],2,FALSE),"")</f>
        <v>Pile, Steel, Furn and Driven, 14 inch - $Ft</v>
      </c>
      <c r="N4083" s="1" t="str">
        <f>IFERROR(VLOOKUP(ROWS($M$5:N4083),$L$5:$M$7000,2,FALSE),"")</f>
        <v/>
      </c>
      <c r="O4083" s="1" t="str">
        <f>IFERROR(VLOOKUP(ROWS($O$5:O4083),$K$5:$L$7000,2,FALSE),"")</f>
        <v/>
      </c>
    </row>
    <row r="4084" spans="2:15" ht="15" customHeight="1" x14ac:dyDescent="0.25">
      <c r="B4084" s="178" t="s">
        <v>10712</v>
      </c>
      <c r="C4084" s="178" t="s">
        <v>88</v>
      </c>
      <c r="D4084" s="178" t="s">
        <v>2718</v>
      </c>
      <c r="E4084" s="178" t="s">
        <v>10706</v>
      </c>
      <c r="F4084" s="178" t="s">
        <v>17</v>
      </c>
      <c r="G4084" s="1">
        <f>IF(ISNUMBER(Pay_Item_Search_Text),IF(ISNUMBER(IF(FIND(Pay_Item_Search_Text,B4084)=1,1, "FALSE")),MAX(G$4:$G4083)+1,IF(ISNUMBER(Pay_Item_Search_Text),0,IF(ISNUMBER(SEARCH(Pay_Item_Search_Text,H4084)),MAX(G$4:$G4083)+1,0))),IF(ISNUMBER(Pay_Item_Search_Text),0,IF(ISNUMBER(SEARCH(Pay_Item_Search_Text,H4084)),MAX(G$4:$G4083)+1,0)))</f>
        <v>4080</v>
      </c>
      <c r="H4084" s="1" t="str">
        <f>IF(Table_PayItems[[#This Row],[Description]]="_","_ Unique Item - "&amp;Table_PayItems[[#This Row],[Item]]&amp;" - $"&amp;Table_PayItems[[#This Row],[Unit]],Table_PayItems[[#This Row],[Description]]&amp;" - $"&amp;Table_PayItems[[#This Row],[Unit]])</f>
        <v>Pile, Steel, Splice - $Ea</v>
      </c>
      <c r="I4084" s="29" t="str">
        <f>IFERROR(VLOOKUP(ROWS($M$5:M4084),Table_PayItems[[Search Key]:[Concentrated Name]],2,FALSE),"")</f>
        <v>Pile, Steel, Splice - $Ea</v>
      </c>
      <c r="J4084" s="1"/>
      <c r="K4084" s="1"/>
      <c r="L4084" s="22">
        <f>IF(ISNUMBER(SEARCH(Pay_Item_Search_Text_2,M4084)),MAX($L$4:L4083)+1,0)</f>
        <v>0</v>
      </c>
      <c r="M4084" s="1" t="str">
        <f>IFERROR(VLOOKUP(ROWS($M$5:M4084),Table_PayItems[[Search Key]:[Concentrated Name]],2,FALSE),"")</f>
        <v>Pile, Steel, Splice - $Ea</v>
      </c>
      <c r="N4084" s="1" t="str">
        <f>IFERROR(VLOOKUP(ROWS($M$5:N4084),$L$5:$M$7000,2,FALSE),"")</f>
        <v/>
      </c>
      <c r="O4084" s="1" t="str">
        <f>IFERROR(VLOOKUP(ROWS($O$5:O4084),$K$5:$L$7000,2,FALSE),"")</f>
        <v/>
      </c>
    </row>
    <row r="4085" spans="2:15" ht="15" customHeight="1" x14ac:dyDescent="0.25">
      <c r="B4085" s="178" t="s">
        <v>10695</v>
      </c>
      <c r="C4085" s="178" t="s">
        <v>104</v>
      </c>
      <c r="D4085" s="178" t="s">
        <v>2703</v>
      </c>
      <c r="E4085" s="178" t="s">
        <v>3119</v>
      </c>
      <c r="F4085" s="178" t="s">
        <v>17</v>
      </c>
      <c r="G4085" s="1">
        <f>IF(ISNUMBER(Pay_Item_Search_Text),IF(ISNUMBER(IF(FIND(Pay_Item_Search_Text,B4085)=1,1, "FALSE")),MAX(G$4:$G4084)+1,IF(ISNUMBER(Pay_Item_Search_Text),0,IF(ISNUMBER(SEARCH(Pay_Item_Search_Text,H4085)),MAX(G$4:$G4084)+1,0))),IF(ISNUMBER(Pay_Item_Search_Text),0,IF(ISNUMBER(SEARCH(Pay_Item_Search_Text,H4085)),MAX(G$4:$G4084)+1,0)))</f>
        <v>4081</v>
      </c>
      <c r="H4085" s="1" t="str">
        <f>IF(Table_PayItems[[#This Row],[Description]]="_","_ Unique Item - "&amp;Table_PayItems[[#This Row],[Item]]&amp;" - $"&amp;Table_PayItems[[#This Row],[Unit]],Table_PayItems[[#This Row],[Description]]&amp;" - $"&amp;Table_PayItems[[#This Row],[Unit]])</f>
        <v>Pile, Treated Timber, Driven - $Ft</v>
      </c>
      <c r="I4085" s="29" t="str">
        <f>IFERROR(VLOOKUP(ROWS($M$5:M4085),Table_PayItems[[Search Key]:[Concentrated Name]],2,FALSE),"")</f>
        <v>Pile, Treated Timber, Driven - $Ft</v>
      </c>
      <c r="J4085" s="1"/>
      <c r="K4085" s="1"/>
      <c r="L4085" s="22">
        <f>IF(ISNUMBER(SEARCH(Pay_Item_Search_Text_2,M4085)),MAX($L$4:L4084)+1,0)</f>
        <v>0</v>
      </c>
      <c r="M4085" s="1" t="str">
        <f>IFERROR(VLOOKUP(ROWS($M$5:M4085),Table_PayItems[[Search Key]:[Concentrated Name]],2,FALSE),"")</f>
        <v>Pile, Treated Timber, Driven - $Ft</v>
      </c>
      <c r="N4085" s="1" t="str">
        <f>IFERROR(VLOOKUP(ROWS($M$5:N4085),$L$5:$M$7000,2,FALSE),"")</f>
        <v/>
      </c>
      <c r="O4085" s="1" t="str">
        <f>IFERROR(VLOOKUP(ROWS($O$5:O4085),$K$5:$L$7000,2,FALSE),"")</f>
        <v/>
      </c>
    </row>
    <row r="4086" spans="2:15" ht="15" customHeight="1" x14ac:dyDescent="0.25">
      <c r="B4086" s="178" t="s">
        <v>10694</v>
      </c>
      <c r="C4086" s="178" t="s">
        <v>104</v>
      </c>
      <c r="D4086" s="178" t="s">
        <v>2702</v>
      </c>
      <c r="E4086" s="178" t="s">
        <v>3119</v>
      </c>
      <c r="F4086" s="178" t="s">
        <v>17</v>
      </c>
      <c r="G4086" s="1">
        <f>IF(ISNUMBER(Pay_Item_Search_Text),IF(ISNUMBER(IF(FIND(Pay_Item_Search_Text,B4086)=1,1, "FALSE")),MAX(G$4:$G4085)+1,IF(ISNUMBER(Pay_Item_Search_Text),0,IF(ISNUMBER(SEARCH(Pay_Item_Search_Text,H4086)),MAX(G$4:$G4085)+1,0))),IF(ISNUMBER(Pay_Item_Search_Text),0,IF(ISNUMBER(SEARCH(Pay_Item_Search_Text,H4086)),MAX(G$4:$G4085)+1,0)))</f>
        <v>4082</v>
      </c>
      <c r="H4086" s="1" t="str">
        <f>IF(Table_PayItems[[#This Row],[Description]]="_","_ Unique Item - "&amp;Table_PayItems[[#This Row],[Item]]&amp;" - $"&amp;Table_PayItems[[#This Row],[Unit]],Table_PayItems[[#This Row],[Description]]&amp;" - $"&amp;Table_PayItems[[#This Row],[Unit]])</f>
        <v>Pile, Treated Timber, Furn - $Ft</v>
      </c>
      <c r="I4086" s="29" t="str">
        <f>IFERROR(VLOOKUP(ROWS($M$5:M4086),Table_PayItems[[Search Key]:[Concentrated Name]],2,FALSE),"")</f>
        <v>Pile, Treated Timber, Furn - $Ft</v>
      </c>
      <c r="J4086" s="1"/>
      <c r="K4086" s="1"/>
      <c r="L4086" s="22">
        <f>IF(ISNUMBER(SEARCH(Pay_Item_Search_Text_2,M4086)),MAX($L$4:L4085)+1,0)</f>
        <v>0</v>
      </c>
      <c r="M4086" s="1" t="str">
        <f>IFERROR(VLOOKUP(ROWS($M$5:M4086),Table_PayItems[[Search Key]:[Concentrated Name]],2,FALSE),"")</f>
        <v>Pile, Treated Timber, Furn - $Ft</v>
      </c>
      <c r="N4086" s="1" t="str">
        <f>IFERROR(VLOOKUP(ROWS($M$5:N4086),$L$5:$M$7000,2,FALSE),"")</f>
        <v/>
      </c>
      <c r="O4086" s="1" t="str">
        <f>IFERROR(VLOOKUP(ROWS($O$5:O4086),$K$5:$L$7000,2,FALSE),"")</f>
        <v/>
      </c>
    </row>
    <row r="4087" spans="2:15" ht="15" customHeight="1" x14ac:dyDescent="0.25">
      <c r="B4087" s="178" t="s">
        <v>13100</v>
      </c>
      <c r="C4087" s="178" t="s">
        <v>88</v>
      </c>
      <c r="D4087" s="178" t="s">
        <v>4329</v>
      </c>
      <c r="E4087" s="178" t="s">
        <v>6993</v>
      </c>
      <c r="F4087" s="178" t="s">
        <v>17</v>
      </c>
      <c r="G4087" s="1">
        <f>IF(ISNUMBER(Pay_Item_Search_Text),IF(ISNUMBER(IF(FIND(Pay_Item_Search_Text,B4087)=1,1, "FALSE")),MAX(G$4:$G4086)+1,IF(ISNUMBER(Pay_Item_Search_Text),0,IF(ISNUMBER(SEARCH(Pay_Item_Search_Text,H4087)),MAX(G$4:$G4086)+1,0))),IF(ISNUMBER(Pay_Item_Search_Text),0,IF(ISNUMBER(SEARCH(Pay_Item_Search_Text,H4087)),MAX(G$4:$G4086)+1,0)))</f>
        <v>4083</v>
      </c>
      <c r="H4087" s="1" t="str">
        <f>IF(Table_PayItems[[#This Row],[Description]]="_","_ Unique Item - "&amp;Table_PayItems[[#This Row],[Item]]&amp;" - $"&amp;Table_PayItems[[#This Row],[Unit]],Table_PayItems[[#This Row],[Description]]&amp;" - $"&amp;Table_PayItems[[#This Row],[Unit]])</f>
        <v>Pinus heldreichii, 4 foot - $Ea</v>
      </c>
      <c r="I4087" s="29" t="str">
        <f>IFERROR(VLOOKUP(ROWS($M$5:M4087),Table_PayItems[[Search Key]:[Concentrated Name]],2,FALSE),"")</f>
        <v>Pinus heldreichii, 4 foot - $Ea</v>
      </c>
      <c r="J4087" s="1"/>
      <c r="K4087" s="1"/>
      <c r="L4087" s="22">
        <f>IF(ISNUMBER(SEARCH(Pay_Item_Search_Text_2,M4087)),MAX($L$4:L4086)+1,0)</f>
        <v>0</v>
      </c>
      <c r="M4087" s="1" t="str">
        <f>IFERROR(VLOOKUP(ROWS($M$5:M4087),Table_PayItems[[Search Key]:[Concentrated Name]],2,FALSE),"")</f>
        <v>Pinus heldreichii, 4 foot - $Ea</v>
      </c>
      <c r="N4087" s="1" t="str">
        <f>IFERROR(VLOOKUP(ROWS($M$5:N4087),$L$5:$M$7000,2,FALSE),"")</f>
        <v/>
      </c>
      <c r="O4087" s="1" t="str">
        <f>IFERROR(VLOOKUP(ROWS($O$5:O4087),$K$5:$L$7000,2,FALSE),"")</f>
        <v/>
      </c>
    </row>
    <row r="4088" spans="2:15" ht="15" customHeight="1" x14ac:dyDescent="0.25">
      <c r="B4088" s="178" t="s">
        <v>13101</v>
      </c>
      <c r="C4088" s="178" t="s">
        <v>88</v>
      </c>
      <c r="D4088" s="178" t="s">
        <v>4330</v>
      </c>
      <c r="E4088" s="178" t="s">
        <v>6993</v>
      </c>
      <c r="F4088" s="178" t="s">
        <v>17</v>
      </c>
      <c r="G4088" s="1">
        <f>IF(ISNUMBER(Pay_Item_Search_Text),IF(ISNUMBER(IF(FIND(Pay_Item_Search_Text,B4088)=1,1, "FALSE")),MAX(G$4:$G4087)+1,IF(ISNUMBER(Pay_Item_Search_Text),0,IF(ISNUMBER(SEARCH(Pay_Item_Search_Text,H4088)),MAX(G$4:$G4087)+1,0))),IF(ISNUMBER(Pay_Item_Search_Text),0,IF(ISNUMBER(SEARCH(Pay_Item_Search_Text,H4088)),MAX(G$4:$G4087)+1,0)))</f>
        <v>4084</v>
      </c>
      <c r="H4088" s="1" t="str">
        <f>IF(Table_PayItems[[#This Row],[Description]]="_","_ Unique Item - "&amp;Table_PayItems[[#This Row],[Item]]&amp;" - $"&amp;Table_PayItems[[#This Row],[Unit]],Table_PayItems[[#This Row],[Description]]&amp;" - $"&amp;Table_PayItems[[#This Row],[Unit]])</f>
        <v>Pinus heldreichii, 5 foot - $Ea</v>
      </c>
      <c r="I4088" s="29" t="str">
        <f>IFERROR(VLOOKUP(ROWS($M$5:M4088),Table_PayItems[[Search Key]:[Concentrated Name]],2,FALSE),"")</f>
        <v>Pinus heldreichii, 5 foot - $Ea</v>
      </c>
      <c r="J4088" s="1"/>
      <c r="K4088" s="1"/>
      <c r="L4088" s="22">
        <f>IF(ISNUMBER(SEARCH(Pay_Item_Search_Text_2,M4088)),MAX($L$4:L4087)+1,0)</f>
        <v>0</v>
      </c>
      <c r="M4088" s="1" t="str">
        <f>IFERROR(VLOOKUP(ROWS($M$5:M4088),Table_PayItems[[Search Key]:[Concentrated Name]],2,FALSE),"")</f>
        <v>Pinus heldreichii, 5 foot - $Ea</v>
      </c>
      <c r="N4088" s="1" t="str">
        <f>IFERROR(VLOOKUP(ROWS($M$5:N4088),$L$5:$M$7000,2,FALSE),"")</f>
        <v/>
      </c>
      <c r="O4088" s="1" t="str">
        <f>IFERROR(VLOOKUP(ROWS($O$5:O4088),$K$5:$L$7000,2,FALSE),"")</f>
        <v/>
      </c>
    </row>
    <row r="4089" spans="2:15" ht="15" customHeight="1" x14ac:dyDescent="0.25">
      <c r="B4089" s="178" t="s">
        <v>13102</v>
      </c>
      <c r="C4089" s="178" t="s">
        <v>88</v>
      </c>
      <c r="D4089" s="178" t="s">
        <v>4331</v>
      </c>
      <c r="E4089" s="178" t="s">
        <v>6993</v>
      </c>
      <c r="F4089" s="178" t="s">
        <v>17</v>
      </c>
      <c r="G4089" s="1">
        <f>IF(ISNUMBER(Pay_Item_Search_Text),IF(ISNUMBER(IF(FIND(Pay_Item_Search_Text,B4089)=1,1, "FALSE")),MAX(G$4:$G4088)+1,IF(ISNUMBER(Pay_Item_Search_Text),0,IF(ISNUMBER(SEARCH(Pay_Item_Search_Text,H4089)),MAX(G$4:$G4088)+1,0))),IF(ISNUMBER(Pay_Item_Search_Text),0,IF(ISNUMBER(SEARCH(Pay_Item_Search_Text,H4089)),MAX(G$4:$G4088)+1,0)))</f>
        <v>4085</v>
      </c>
      <c r="H4089" s="1" t="str">
        <f>IF(Table_PayItems[[#This Row],[Description]]="_","_ Unique Item - "&amp;Table_PayItems[[#This Row],[Item]]&amp;" - $"&amp;Table_PayItems[[#This Row],[Unit]],Table_PayItems[[#This Row],[Description]]&amp;" - $"&amp;Table_PayItems[[#This Row],[Unit]])</f>
        <v>Pinus heldreichii, 6 foot - $Ea</v>
      </c>
      <c r="I4089" s="29" t="str">
        <f>IFERROR(VLOOKUP(ROWS($M$5:M4089),Table_PayItems[[Search Key]:[Concentrated Name]],2,FALSE),"")</f>
        <v>Pinus heldreichii, 6 foot - $Ea</v>
      </c>
      <c r="J4089" s="1"/>
      <c r="K4089" s="1"/>
      <c r="L4089" s="22">
        <f>IF(ISNUMBER(SEARCH(Pay_Item_Search_Text_2,M4089)),MAX($L$4:L4088)+1,0)</f>
        <v>0</v>
      </c>
      <c r="M4089" s="1" t="str">
        <f>IFERROR(VLOOKUP(ROWS($M$5:M4089),Table_PayItems[[Search Key]:[Concentrated Name]],2,FALSE),"")</f>
        <v>Pinus heldreichii, 6 foot - $Ea</v>
      </c>
      <c r="N4089" s="1" t="str">
        <f>IFERROR(VLOOKUP(ROWS($M$5:N4089),$L$5:$M$7000,2,FALSE),"")</f>
        <v/>
      </c>
      <c r="O4089" s="1" t="str">
        <f>IFERROR(VLOOKUP(ROWS($O$5:O4089),$K$5:$L$7000,2,FALSE),"")</f>
        <v/>
      </c>
    </row>
    <row r="4090" spans="2:15" ht="15" customHeight="1" x14ac:dyDescent="0.25">
      <c r="B4090" s="178" t="s">
        <v>13103</v>
      </c>
      <c r="C4090" s="178" t="s">
        <v>88</v>
      </c>
      <c r="D4090" s="178" t="s">
        <v>4332</v>
      </c>
      <c r="E4090" s="178" t="s">
        <v>6993</v>
      </c>
      <c r="F4090" s="178" t="s">
        <v>17</v>
      </c>
      <c r="G4090" s="28">
        <f>IF(ISNUMBER(Pay_Item_Search_Text),IF(ISNUMBER(IF(FIND(Pay_Item_Search_Text,B4090)=1,1, "FALSE")),MAX(G$4:$G4089)+1,IF(ISNUMBER(Pay_Item_Search_Text),0,IF(ISNUMBER(SEARCH(Pay_Item_Search_Text,H4090)),MAX(G$4:$G4089)+1,0))),IF(ISNUMBER(Pay_Item_Search_Text),0,IF(ISNUMBER(SEARCH(Pay_Item_Search_Text,H4090)),MAX(G$4:$G4089)+1,0)))</f>
        <v>4086</v>
      </c>
      <c r="H4090" s="24" t="str">
        <f>IF(Table_PayItems[[#This Row],[Description]]="_","_ Unique Item - "&amp;Table_PayItems[[#This Row],[Item]]&amp;" - $"&amp;Table_PayItems[[#This Row],[Unit]],Table_PayItems[[#This Row],[Description]]&amp;" - $"&amp;Table_PayItems[[#This Row],[Unit]])</f>
        <v>Pinus heldreichii, 8 foot - $Ea</v>
      </c>
      <c r="I4090" s="30" t="str">
        <f>IFERROR(VLOOKUP(ROWS($M$5:M4090),Table_PayItems[[Search Key]:[Concentrated Name]],2,FALSE),"")</f>
        <v>Pinus heldreichii, 8 foot - $Ea</v>
      </c>
      <c r="J4090" s="1"/>
      <c r="K4090" s="1"/>
      <c r="L4090" s="22">
        <f>IF(ISNUMBER(SEARCH(Pay_Item_Search_Text_2,M4090)),MAX($L$4:L4089)+1,0)</f>
        <v>0</v>
      </c>
      <c r="M4090" s="1" t="str">
        <f>IFERROR(VLOOKUP(ROWS($M$5:M4090),Table_PayItems[[Search Key]:[Concentrated Name]],2,FALSE),"")</f>
        <v>Pinus heldreichii, 8 foot - $Ea</v>
      </c>
      <c r="N4090" s="1" t="str">
        <f>IFERROR(VLOOKUP(ROWS($M$5:N4090),$L$5:$M$7000,2,FALSE),"")</f>
        <v/>
      </c>
      <c r="O4090" s="1" t="str">
        <f>IFERROR(VLOOKUP(ROWS($O$5:O4090),$K$5:$L$7000,2,FALSE),"")</f>
        <v/>
      </c>
    </row>
    <row r="4091" spans="2:15" ht="15" customHeight="1" x14ac:dyDescent="0.25">
      <c r="B4091" s="178" t="s">
        <v>13104</v>
      </c>
      <c r="C4091" s="178" t="s">
        <v>88</v>
      </c>
      <c r="D4091" s="178" t="s">
        <v>4333</v>
      </c>
      <c r="E4091" s="178" t="s">
        <v>6993</v>
      </c>
      <c r="F4091" s="178" t="s">
        <v>17</v>
      </c>
      <c r="G4091" s="1">
        <f>IF(ISNUMBER(Pay_Item_Search_Text),IF(ISNUMBER(IF(FIND(Pay_Item_Search_Text,B4091)=1,1, "FALSE")),MAX(G$4:$G4090)+1,IF(ISNUMBER(Pay_Item_Search_Text),0,IF(ISNUMBER(SEARCH(Pay_Item_Search_Text,H4091)),MAX(G$4:$G4090)+1,0))),IF(ISNUMBER(Pay_Item_Search_Text),0,IF(ISNUMBER(SEARCH(Pay_Item_Search_Text,H4091)),MAX(G$4:$G4090)+1,0)))</f>
        <v>4087</v>
      </c>
      <c r="H4091" s="1" t="str">
        <f>IF(Table_PayItems[[#This Row],[Description]]="_","_ Unique Item - "&amp;Table_PayItems[[#This Row],[Item]]&amp;" - $"&amp;Table_PayItems[[#This Row],[Unit]],Table_PayItems[[#This Row],[Description]]&amp;" - $"&amp;Table_PayItems[[#This Row],[Unit]])</f>
        <v>Pinus mugo, #2 cont. - $Ea</v>
      </c>
      <c r="I4091" s="29" t="str">
        <f>IFERROR(VLOOKUP(ROWS($M$5:M4091),Table_PayItems[[Search Key]:[Concentrated Name]],2,FALSE),"")</f>
        <v>Pinus mugo, #2 cont. - $Ea</v>
      </c>
      <c r="J4091" s="1"/>
      <c r="K4091" s="1"/>
      <c r="L4091" s="22">
        <f>IF(ISNUMBER(SEARCH(Pay_Item_Search_Text_2,M4091)),MAX($L$4:L4090)+1,0)</f>
        <v>0</v>
      </c>
      <c r="M4091" s="1" t="str">
        <f>IFERROR(VLOOKUP(ROWS($M$5:M4091),Table_PayItems[[Search Key]:[Concentrated Name]],2,FALSE),"")</f>
        <v>Pinus mugo, #2 cont. - $Ea</v>
      </c>
      <c r="N4091" s="1" t="str">
        <f>IFERROR(VLOOKUP(ROWS($M$5:N4091),$L$5:$M$7000,2,FALSE),"")</f>
        <v/>
      </c>
      <c r="O4091" s="1" t="str">
        <f>IFERROR(VLOOKUP(ROWS($O$5:O4091),$K$5:$L$7000,2,FALSE),"")</f>
        <v/>
      </c>
    </row>
    <row r="4092" spans="2:15" ht="15" customHeight="1" x14ac:dyDescent="0.25">
      <c r="B4092" s="178" t="s">
        <v>13105</v>
      </c>
      <c r="C4092" s="178" t="s">
        <v>88</v>
      </c>
      <c r="D4092" s="178" t="s">
        <v>4334</v>
      </c>
      <c r="E4092" s="178" t="s">
        <v>6993</v>
      </c>
      <c r="F4092" s="178" t="s">
        <v>17</v>
      </c>
      <c r="G4092" s="1">
        <f>IF(ISNUMBER(Pay_Item_Search_Text),IF(ISNUMBER(IF(FIND(Pay_Item_Search_Text,B4092)=1,1, "FALSE")),MAX(G$4:$G4091)+1,IF(ISNUMBER(Pay_Item_Search_Text),0,IF(ISNUMBER(SEARCH(Pay_Item_Search_Text,H4092)),MAX(G$4:$G4091)+1,0))),IF(ISNUMBER(Pay_Item_Search_Text),0,IF(ISNUMBER(SEARCH(Pay_Item_Search_Text,H4092)),MAX(G$4:$G4091)+1,0)))</f>
        <v>4088</v>
      </c>
      <c r="H4092" s="1" t="str">
        <f>IF(Table_PayItems[[#This Row],[Description]]="_","_ Unique Item - "&amp;Table_PayItems[[#This Row],[Item]]&amp;" - $"&amp;Table_PayItems[[#This Row],[Unit]],Table_PayItems[[#This Row],[Description]]&amp;" - $"&amp;Table_PayItems[[#This Row],[Unit]])</f>
        <v>Pinus mugo, #3 cont. - $Ea</v>
      </c>
      <c r="I4092" s="29" t="str">
        <f>IFERROR(VLOOKUP(ROWS($M$5:M4092),Table_PayItems[[Search Key]:[Concentrated Name]],2,FALSE),"")</f>
        <v>Pinus mugo, #3 cont. - $Ea</v>
      </c>
      <c r="J4092" s="1"/>
      <c r="K4092" s="1"/>
      <c r="L4092" s="22">
        <f>IF(ISNUMBER(SEARCH(Pay_Item_Search_Text_2,M4092)),MAX($L$4:L4091)+1,0)</f>
        <v>0</v>
      </c>
      <c r="M4092" s="1" t="str">
        <f>IFERROR(VLOOKUP(ROWS($M$5:M4092),Table_PayItems[[Search Key]:[Concentrated Name]],2,FALSE),"")</f>
        <v>Pinus mugo, #3 cont. - $Ea</v>
      </c>
      <c r="N4092" s="1" t="str">
        <f>IFERROR(VLOOKUP(ROWS($M$5:N4092),$L$5:$M$7000,2,FALSE),"")</f>
        <v/>
      </c>
      <c r="O4092" s="1" t="str">
        <f>IFERROR(VLOOKUP(ROWS($O$5:O4092),$K$5:$L$7000,2,FALSE),"")</f>
        <v/>
      </c>
    </row>
    <row r="4093" spans="2:15" ht="15" customHeight="1" x14ac:dyDescent="0.25">
      <c r="B4093" s="178" t="s">
        <v>13106</v>
      </c>
      <c r="C4093" s="178" t="s">
        <v>88</v>
      </c>
      <c r="D4093" s="178" t="s">
        <v>4335</v>
      </c>
      <c r="E4093" s="178" t="s">
        <v>6993</v>
      </c>
      <c r="F4093" s="178" t="s">
        <v>17</v>
      </c>
      <c r="G4093" s="28">
        <f>IF(ISNUMBER(Pay_Item_Search_Text),IF(ISNUMBER(IF(FIND(Pay_Item_Search_Text,B4093)=1,1, "FALSE")),MAX(G$4:$G4092)+1,IF(ISNUMBER(Pay_Item_Search_Text),0,IF(ISNUMBER(SEARCH(Pay_Item_Search_Text,H4093)),MAX(G$4:$G4092)+1,0))),IF(ISNUMBER(Pay_Item_Search_Text),0,IF(ISNUMBER(SEARCH(Pay_Item_Search_Text,H4093)),MAX(G$4:$G4092)+1,0)))</f>
        <v>4089</v>
      </c>
      <c r="H4093" s="24" t="str">
        <f>IF(Table_PayItems[[#This Row],[Description]]="_","_ Unique Item - "&amp;Table_PayItems[[#This Row],[Item]]&amp;" - $"&amp;Table_PayItems[[#This Row],[Unit]],Table_PayItems[[#This Row],[Description]]&amp;" - $"&amp;Table_PayItems[[#This Row],[Unit]])</f>
        <v>Pinus mugo, #7 cont. - $Ea</v>
      </c>
      <c r="I4093" s="30" t="str">
        <f>IFERROR(VLOOKUP(ROWS($M$5:M4093),Table_PayItems[[Search Key]:[Concentrated Name]],2,FALSE),"")</f>
        <v>Pinus mugo, #7 cont. - $Ea</v>
      </c>
      <c r="J4093" s="1"/>
      <c r="K4093" s="1"/>
      <c r="L4093" s="22">
        <f>IF(ISNUMBER(SEARCH(Pay_Item_Search_Text_2,M4093)),MAX($L$4:L4092)+1,0)</f>
        <v>0</v>
      </c>
      <c r="M4093" s="1" t="str">
        <f>IFERROR(VLOOKUP(ROWS($M$5:M4093),Table_PayItems[[Search Key]:[Concentrated Name]],2,FALSE),"")</f>
        <v>Pinus mugo, #7 cont. - $Ea</v>
      </c>
      <c r="N4093" s="1" t="str">
        <f>IFERROR(VLOOKUP(ROWS($M$5:N4093),$L$5:$M$7000,2,FALSE),"")</f>
        <v/>
      </c>
      <c r="O4093" s="1" t="str">
        <f>IFERROR(VLOOKUP(ROWS($O$5:O4093),$K$5:$L$7000,2,FALSE),"")</f>
        <v/>
      </c>
    </row>
    <row r="4094" spans="2:15" ht="15" customHeight="1" x14ac:dyDescent="0.25">
      <c r="B4094" s="178" t="s">
        <v>13108</v>
      </c>
      <c r="C4094" s="178" t="s">
        <v>88</v>
      </c>
      <c r="D4094" s="178" t="s">
        <v>4337</v>
      </c>
      <c r="E4094" s="178" t="s">
        <v>6993</v>
      </c>
      <c r="F4094" s="178" t="s">
        <v>17</v>
      </c>
      <c r="G4094" s="1">
        <f>IF(ISNUMBER(Pay_Item_Search_Text),IF(ISNUMBER(IF(FIND(Pay_Item_Search_Text,B4094)=1,1, "FALSE")),MAX(G$4:$G4093)+1,IF(ISNUMBER(Pay_Item_Search_Text),0,IF(ISNUMBER(SEARCH(Pay_Item_Search_Text,H4094)),MAX(G$4:$G4093)+1,0))),IF(ISNUMBER(Pay_Item_Search_Text),0,IF(ISNUMBER(SEARCH(Pay_Item_Search_Text,H4094)),MAX(G$4:$G4093)+1,0)))</f>
        <v>4090</v>
      </c>
      <c r="H4094" s="1" t="str">
        <f>IF(Table_PayItems[[#This Row],[Description]]="_","_ Unique Item - "&amp;Table_PayItems[[#This Row],[Item]]&amp;" - $"&amp;Table_PayItems[[#This Row],[Unit]],Table_PayItems[[#This Row],[Description]]&amp;" - $"&amp;Table_PayItems[[#This Row],[Unit]])</f>
        <v>Pinus nigra, 4 foot - $Ea</v>
      </c>
      <c r="I4094" s="29" t="str">
        <f>IFERROR(VLOOKUP(ROWS($M$5:M4094),Table_PayItems[[Search Key]:[Concentrated Name]],2,FALSE),"")</f>
        <v>Pinus nigra, 4 foot - $Ea</v>
      </c>
      <c r="J4094" s="1"/>
      <c r="K4094" s="1"/>
      <c r="L4094" s="22">
        <f>IF(ISNUMBER(SEARCH(Pay_Item_Search_Text_2,M4094)),MAX($L$4:L4093)+1,0)</f>
        <v>0</v>
      </c>
      <c r="M4094" s="1" t="str">
        <f>IFERROR(VLOOKUP(ROWS($M$5:M4094),Table_PayItems[[Search Key]:[Concentrated Name]],2,FALSE),"")</f>
        <v>Pinus nigra, 4 foot - $Ea</v>
      </c>
      <c r="N4094" s="1" t="str">
        <f>IFERROR(VLOOKUP(ROWS($M$5:N4094),$L$5:$M$7000,2,FALSE),"")</f>
        <v/>
      </c>
      <c r="O4094" s="1" t="str">
        <f>IFERROR(VLOOKUP(ROWS($O$5:O4094),$K$5:$L$7000,2,FALSE),"")</f>
        <v/>
      </c>
    </row>
    <row r="4095" spans="2:15" ht="15" customHeight="1" x14ac:dyDescent="0.25">
      <c r="B4095" s="178" t="s">
        <v>13109</v>
      </c>
      <c r="C4095" s="178" t="s">
        <v>88</v>
      </c>
      <c r="D4095" s="178" t="s">
        <v>4338</v>
      </c>
      <c r="E4095" s="178" t="s">
        <v>6993</v>
      </c>
      <c r="F4095" s="178" t="s">
        <v>17</v>
      </c>
      <c r="G4095" s="1">
        <f>IF(ISNUMBER(Pay_Item_Search_Text),IF(ISNUMBER(IF(FIND(Pay_Item_Search_Text,B4095)=1,1, "FALSE")),MAX(G$4:$G4094)+1,IF(ISNUMBER(Pay_Item_Search_Text),0,IF(ISNUMBER(SEARCH(Pay_Item_Search_Text,H4095)),MAX(G$4:$G4094)+1,0))),IF(ISNUMBER(Pay_Item_Search_Text),0,IF(ISNUMBER(SEARCH(Pay_Item_Search_Text,H4095)),MAX(G$4:$G4094)+1,0)))</f>
        <v>4091</v>
      </c>
      <c r="H4095" s="1" t="str">
        <f>IF(Table_PayItems[[#This Row],[Description]]="_","_ Unique Item - "&amp;Table_PayItems[[#This Row],[Item]]&amp;" - $"&amp;Table_PayItems[[#This Row],[Unit]],Table_PayItems[[#This Row],[Description]]&amp;" - $"&amp;Table_PayItems[[#This Row],[Unit]])</f>
        <v>Pinus nigra, 5 foot - $Ea</v>
      </c>
      <c r="I4095" s="29" t="str">
        <f>IFERROR(VLOOKUP(ROWS($M$5:M4095),Table_PayItems[[Search Key]:[Concentrated Name]],2,FALSE),"")</f>
        <v>Pinus nigra, 5 foot - $Ea</v>
      </c>
      <c r="J4095" s="1"/>
      <c r="K4095" s="1"/>
      <c r="L4095" s="22">
        <f>IF(ISNUMBER(SEARCH(Pay_Item_Search_Text_2,M4095)),MAX($L$4:L4094)+1,0)</f>
        <v>0</v>
      </c>
      <c r="M4095" s="1" t="str">
        <f>IFERROR(VLOOKUP(ROWS($M$5:M4095),Table_PayItems[[Search Key]:[Concentrated Name]],2,FALSE),"")</f>
        <v>Pinus nigra, 5 foot - $Ea</v>
      </c>
      <c r="N4095" s="1" t="str">
        <f>IFERROR(VLOOKUP(ROWS($M$5:N4095),$L$5:$M$7000,2,FALSE),"")</f>
        <v/>
      </c>
      <c r="O4095" s="1" t="str">
        <f>IFERROR(VLOOKUP(ROWS($O$5:O4095),$K$5:$L$7000,2,FALSE),"")</f>
        <v/>
      </c>
    </row>
    <row r="4096" spans="2:15" ht="15" customHeight="1" x14ac:dyDescent="0.25">
      <c r="B4096" s="178" t="s">
        <v>13110</v>
      </c>
      <c r="C4096" s="178" t="s">
        <v>88</v>
      </c>
      <c r="D4096" s="178" t="s">
        <v>4339</v>
      </c>
      <c r="E4096" s="178" t="s">
        <v>6993</v>
      </c>
      <c r="F4096" s="178" t="s">
        <v>17</v>
      </c>
      <c r="G4096" s="1">
        <f>IF(ISNUMBER(Pay_Item_Search_Text),IF(ISNUMBER(IF(FIND(Pay_Item_Search_Text,B4096)=1,1, "FALSE")),MAX(G$4:$G4095)+1,IF(ISNUMBER(Pay_Item_Search_Text),0,IF(ISNUMBER(SEARCH(Pay_Item_Search_Text,H4096)),MAX(G$4:$G4095)+1,0))),IF(ISNUMBER(Pay_Item_Search_Text),0,IF(ISNUMBER(SEARCH(Pay_Item_Search_Text,H4096)),MAX(G$4:$G4095)+1,0)))</f>
        <v>4092</v>
      </c>
      <c r="H4096" s="1" t="str">
        <f>IF(Table_PayItems[[#This Row],[Description]]="_","_ Unique Item - "&amp;Table_PayItems[[#This Row],[Item]]&amp;" - $"&amp;Table_PayItems[[#This Row],[Unit]],Table_PayItems[[#This Row],[Description]]&amp;" - $"&amp;Table_PayItems[[#This Row],[Unit]])</f>
        <v>Pinus nigra, 6 foot - $Ea</v>
      </c>
      <c r="I4096" s="29" t="str">
        <f>IFERROR(VLOOKUP(ROWS($M$5:M4096),Table_PayItems[[Search Key]:[Concentrated Name]],2,FALSE),"")</f>
        <v>Pinus nigra, 6 foot - $Ea</v>
      </c>
      <c r="J4096" s="1"/>
      <c r="K4096" s="1"/>
      <c r="L4096" s="22">
        <f>IF(ISNUMBER(SEARCH(Pay_Item_Search_Text_2,M4096)),MAX($L$4:L4095)+1,0)</f>
        <v>0</v>
      </c>
      <c r="M4096" s="1" t="str">
        <f>IFERROR(VLOOKUP(ROWS($M$5:M4096),Table_PayItems[[Search Key]:[Concentrated Name]],2,FALSE),"")</f>
        <v>Pinus nigra, 6 foot - $Ea</v>
      </c>
      <c r="N4096" s="1" t="str">
        <f>IFERROR(VLOOKUP(ROWS($M$5:N4096),$L$5:$M$7000,2,FALSE),"")</f>
        <v/>
      </c>
      <c r="O4096" s="1" t="str">
        <f>IFERROR(VLOOKUP(ROWS($O$5:O4096),$K$5:$L$7000,2,FALSE),"")</f>
        <v/>
      </c>
    </row>
    <row r="4097" spans="2:15" ht="15" customHeight="1" x14ac:dyDescent="0.25">
      <c r="B4097" s="178" t="s">
        <v>13111</v>
      </c>
      <c r="C4097" s="178" t="s">
        <v>88</v>
      </c>
      <c r="D4097" s="178" t="s">
        <v>4340</v>
      </c>
      <c r="E4097" s="178" t="s">
        <v>6993</v>
      </c>
      <c r="F4097" s="178" t="s">
        <v>17</v>
      </c>
      <c r="G4097" s="1">
        <f>IF(ISNUMBER(Pay_Item_Search_Text),IF(ISNUMBER(IF(FIND(Pay_Item_Search_Text,B4097)=1,1, "FALSE")),MAX(G$4:$G4096)+1,IF(ISNUMBER(Pay_Item_Search_Text),0,IF(ISNUMBER(SEARCH(Pay_Item_Search_Text,H4097)),MAX(G$4:$G4096)+1,0))),IF(ISNUMBER(Pay_Item_Search_Text),0,IF(ISNUMBER(SEARCH(Pay_Item_Search_Text,H4097)),MAX(G$4:$G4096)+1,0)))</f>
        <v>4093</v>
      </c>
      <c r="H4097" s="1" t="str">
        <f>IF(Table_PayItems[[#This Row],[Description]]="_","_ Unique Item - "&amp;Table_PayItems[[#This Row],[Item]]&amp;" - $"&amp;Table_PayItems[[#This Row],[Unit]],Table_PayItems[[#This Row],[Description]]&amp;" - $"&amp;Table_PayItems[[#This Row],[Unit]])</f>
        <v>Pinus nigra, 8 foot - $Ea</v>
      </c>
      <c r="I4097" s="29" t="str">
        <f>IFERROR(VLOOKUP(ROWS($M$5:M4097),Table_PayItems[[Search Key]:[Concentrated Name]],2,FALSE),"")</f>
        <v>Pinus nigra, 8 foot - $Ea</v>
      </c>
      <c r="J4097" s="1"/>
      <c r="K4097" s="1"/>
      <c r="L4097" s="22">
        <f>IF(ISNUMBER(SEARCH(Pay_Item_Search_Text_2,M4097)),MAX($L$4:L4096)+1,0)</f>
        <v>0</v>
      </c>
      <c r="M4097" s="1" t="str">
        <f>IFERROR(VLOOKUP(ROWS($M$5:M4097),Table_PayItems[[Search Key]:[Concentrated Name]],2,FALSE),"")</f>
        <v>Pinus nigra, 8 foot - $Ea</v>
      </c>
      <c r="N4097" s="1" t="str">
        <f>IFERROR(VLOOKUP(ROWS($M$5:N4097),$L$5:$M$7000,2,FALSE),"")</f>
        <v/>
      </c>
      <c r="O4097" s="1" t="str">
        <f>IFERROR(VLOOKUP(ROWS($O$5:O4097),$K$5:$L$7000,2,FALSE),"")</f>
        <v/>
      </c>
    </row>
    <row r="4098" spans="2:15" ht="15" customHeight="1" x14ac:dyDescent="0.25">
      <c r="B4098" s="178" t="s">
        <v>13107</v>
      </c>
      <c r="C4098" s="178" t="s">
        <v>88</v>
      </c>
      <c r="D4098" s="178" t="s">
        <v>4336</v>
      </c>
      <c r="E4098" s="178" t="s">
        <v>6993</v>
      </c>
      <c r="F4098" s="178" t="s">
        <v>17</v>
      </c>
      <c r="G4098" s="1">
        <f>IF(ISNUMBER(Pay_Item_Search_Text),IF(ISNUMBER(IF(FIND(Pay_Item_Search_Text,B4098)=1,1, "FALSE")),MAX(G$4:$G4097)+1,IF(ISNUMBER(Pay_Item_Search_Text),0,IF(ISNUMBER(SEARCH(Pay_Item_Search_Text,H4098)),MAX(G$4:$G4097)+1,0))),IF(ISNUMBER(Pay_Item_Search_Text),0,IF(ISNUMBER(SEARCH(Pay_Item_Search_Text,H4098)),MAX(G$4:$G4097)+1,0)))</f>
        <v>4094</v>
      </c>
      <c r="H4098" s="1" t="str">
        <f>IF(Table_PayItems[[#This Row],[Description]]="_","_ Unique Item - "&amp;Table_PayItems[[#This Row],[Item]]&amp;" - $"&amp;Table_PayItems[[#This Row],[Unit]],Table_PayItems[[#This Row],[Description]]&amp;" - $"&amp;Table_PayItems[[#This Row],[Unit]])</f>
        <v>Pinus nigra, bareroot, 18-24 inch - $Ea</v>
      </c>
      <c r="I4098" s="29" t="str">
        <f>IFERROR(VLOOKUP(ROWS($M$5:M4098),Table_PayItems[[Search Key]:[Concentrated Name]],2,FALSE),"")</f>
        <v>Pinus nigra, bareroot, 18-24 inch - $Ea</v>
      </c>
      <c r="J4098" s="1"/>
      <c r="K4098" s="1"/>
      <c r="L4098" s="22">
        <f>IF(ISNUMBER(SEARCH(Pay_Item_Search_Text_2,M4098)),MAX($L$4:L4097)+1,0)</f>
        <v>0</v>
      </c>
      <c r="M4098" s="1" t="str">
        <f>IFERROR(VLOOKUP(ROWS($M$5:M4098),Table_PayItems[[Search Key]:[Concentrated Name]],2,FALSE),"")</f>
        <v>Pinus nigra, bareroot, 18-24 inch - $Ea</v>
      </c>
      <c r="N4098" s="1" t="str">
        <f>IFERROR(VLOOKUP(ROWS($M$5:N4098),$L$5:$M$7000,2,FALSE),"")</f>
        <v/>
      </c>
      <c r="O4098" s="1" t="str">
        <f>IFERROR(VLOOKUP(ROWS($O$5:O4098),$K$5:$L$7000,2,FALSE),"")</f>
        <v/>
      </c>
    </row>
    <row r="4099" spans="2:15" ht="15" customHeight="1" x14ac:dyDescent="0.25">
      <c r="B4099" s="178" t="s">
        <v>13112</v>
      </c>
      <c r="C4099" s="178" t="s">
        <v>88</v>
      </c>
      <c r="D4099" s="178" t="s">
        <v>4341</v>
      </c>
      <c r="E4099" s="178" t="s">
        <v>6993</v>
      </c>
      <c r="F4099" s="178" t="s">
        <v>17</v>
      </c>
      <c r="G4099" s="1">
        <f>IF(ISNUMBER(Pay_Item_Search_Text),IF(ISNUMBER(IF(FIND(Pay_Item_Search_Text,B4099)=1,1, "FALSE")),MAX(G$4:$G4098)+1,IF(ISNUMBER(Pay_Item_Search_Text),0,IF(ISNUMBER(SEARCH(Pay_Item_Search_Text,H4099)),MAX(G$4:$G4098)+1,0))),IF(ISNUMBER(Pay_Item_Search_Text),0,IF(ISNUMBER(SEARCH(Pay_Item_Search_Text,H4099)),MAX(G$4:$G4098)+1,0)))</f>
        <v>4095</v>
      </c>
      <c r="H4099" s="1" t="str">
        <f>IF(Table_PayItems[[#This Row],[Description]]="_","_ Unique Item - "&amp;Table_PayItems[[#This Row],[Item]]&amp;" - $"&amp;Table_PayItems[[#This Row],[Unit]],Table_PayItems[[#This Row],[Description]]&amp;" - $"&amp;Table_PayItems[[#This Row],[Unit]])</f>
        <v>Pinus resinosa, 4 foot - $Ea</v>
      </c>
      <c r="I4099" s="29" t="str">
        <f>IFERROR(VLOOKUP(ROWS($M$5:M4099),Table_PayItems[[Search Key]:[Concentrated Name]],2,FALSE),"")</f>
        <v>Pinus resinosa, 4 foot - $Ea</v>
      </c>
      <c r="J4099" s="1"/>
      <c r="K4099" s="1"/>
      <c r="L4099" s="22">
        <f>IF(ISNUMBER(SEARCH(Pay_Item_Search_Text_2,M4099)),MAX($L$4:L4098)+1,0)</f>
        <v>0</v>
      </c>
      <c r="M4099" s="1" t="str">
        <f>IFERROR(VLOOKUP(ROWS($M$5:M4099),Table_PayItems[[Search Key]:[Concentrated Name]],2,FALSE),"")</f>
        <v>Pinus resinosa, 4 foot - $Ea</v>
      </c>
      <c r="N4099" s="1" t="str">
        <f>IFERROR(VLOOKUP(ROWS($M$5:N4099),$L$5:$M$7000,2,FALSE),"")</f>
        <v/>
      </c>
      <c r="O4099" s="1" t="str">
        <f>IFERROR(VLOOKUP(ROWS($O$5:O4099),$K$5:$L$7000,2,FALSE),"")</f>
        <v/>
      </c>
    </row>
    <row r="4100" spans="2:15" ht="15" customHeight="1" x14ac:dyDescent="0.25">
      <c r="B4100" s="178" t="s">
        <v>13113</v>
      </c>
      <c r="C4100" s="178" t="s">
        <v>88</v>
      </c>
      <c r="D4100" s="178" t="s">
        <v>4342</v>
      </c>
      <c r="E4100" s="178" t="s">
        <v>6993</v>
      </c>
      <c r="F4100" s="178" t="s">
        <v>17</v>
      </c>
      <c r="G4100" s="1">
        <f>IF(ISNUMBER(Pay_Item_Search_Text),IF(ISNUMBER(IF(FIND(Pay_Item_Search_Text,B4100)=1,1, "FALSE")),MAX(G$4:$G4099)+1,IF(ISNUMBER(Pay_Item_Search_Text),0,IF(ISNUMBER(SEARCH(Pay_Item_Search_Text,H4100)),MAX(G$4:$G4099)+1,0))),IF(ISNUMBER(Pay_Item_Search_Text),0,IF(ISNUMBER(SEARCH(Pay_Item_Search_Text,H4100)),MAX(G$4:$G4099)+1,0)))</f>
        <v>4096</v>
      </c>
      <c r="H4100" s="1" t="str">
        <f>IF(Table_PayItems[[#This Row],[Description]]="_","_ Unique Item - "&amp;Table_PayItems[[#This Row],[Item]]&amp;" - $"&amp;Table_PayItems[[#This Row],[Unit]],Table_PayItems[[#This Row],[Description]]&amp;" - $"&amp;Table_PayItems[[#This Row],[Unit]])</f>
        <v>Pinus resinosa, 5 foot - $Ea</v>
      </c>
      <c r="I4100" s="29" t="str">
        <f>IFERROR(VLOOKUP(ROWS($M$5:M4100),Table_PayItems[[Search Key]:[Concentrated Name]],2,FALSE),"")</f>
        <v>Pinus resinosa, 5 foot - $Ea</v>
      </c>
      <c r="J4100" s="1"/>
      <c r="K4100" s="1"/>
      <c r="L4100" s="22">
        <f>IF(ISNUMBER(SEARCH(Pay_Item_Search_Text_2,M4100)),MAX($L$4:L4099)+1,0)</f>
        <v>0</v>
      </c>
      <c r="M4100" s="1" t="str">
        <f>IFERROR(VLOOKUP(ROWS($M$5:M4100),Table_PayItems[[Search Key]:[Concentrated Name]],2,FALSE),"")</f>
        <v>Pinus resinosa, 5 foot - $Ea</v>
      </c>
      <c r="N4100" s="1" t="str">
        <f>IFERROR(VLOOKUP(ROWS($M$5:N4100),$L$5:$M$7000,2,FALSE),"")</f>
        <v/>
      </c>
      <c r="O4100" s="1" t="str">
        <f>IFERROR(VLOOKUP(ROWS($O$5:O4100),$K$5:$L$7000,2,FALSE),"")</f>
        <v/>
      </c>
    </row>
    <row r="4101" spans="2:15" ht="15" customHeight="1" x14ac:dyDescent="0.25">
      <c r="B4101" s="178" t="s">
        <v>13114</v>
      </c>
      <c r="C4101" s="178" t="s">
        <v>88</v>
      </c>
      <c r="D4101" s="178" t="s">
        <v>4343</v>
      </c>
      <c r="E4101" s="178" t="s">
        <v>6993</v>
      </c>
      <c r="F4101" s="178" t="s">
        <v>17</v>
      </c>
      <c r="G4101" s="1">
        <f>IF(ISNUMBER(Pay_Item_Search_Text),IF(ISNUMBER(IF(FIND(Pay_Item_Search_Text,B4101)=1,1, "FALSE")),MAX(G$4:$G4100)+1,IF(ISNUMBER(Pay_Item_Search_Text),0,IF(ISNUMBER(SEARCH(Pay_Item_Search_Text,H4101)),MAX(G$4:$G4100)+1,0))),IF(ISNUMBER(Pay_Item_Search_Text),0,IF(ISNUMBER(SEARCH(Pay_Item_Search_Text,H4101)),MAX(G$4:$G4100)+1,0)))</f>
        <v>4097</v>
      </c>
      <c r="H4101" s="1" t="str">
        <f>IF(Table_PayItems[[#This Row],[Description]]="_","_ Unique Item - "&amp;Table_PayItems[[#This Row],[Item]]&amp;" - $"&amp;Table_PayItems[[#This Row],[Unit]],Table_PayItems[[#This Row],[Description]]&amp;" - $"&amp;Table_PayItems[[#This Row],[Unit]])</f>
        <v>Pinus resinosa, 6 foot - $Ea</v>
      </c>
      <c r="I4101" s="29" t="str">
        <f>IFERROR(VLOOKUP(ROWS($M$5:M4101),Table_PayItems[[Search Key]:[Concentrated Name]],2,FALSE),"")</f>
        <v>Pinus resinosa, 6 foot - $Ea</v>
      </c>
      <c r="J4101" s="1"/>
      <c r="K4101" s="1"/>
      <c r="L4101" s="22">
        <f>IF(ISNUMBER(SEARCH(Pay_Item_Search_Text_2,M4101)),MAX($L$4:L4100)+1,0)</f>
        <v>0</v>
      </c>
      <c r="M4101" s="1" t="str">
        <f>IFERROR(VLOOKUP(ROWS($M$5:M4101),Table_PayItems[[Search Key]:[Concentrated Name]],2,FALSE),"")</f>
        <v>Pinus resinosa, 6 foot - $Ea</v>
      </c>
      <c r="N4101" s="1" t="str">
        <f>IFERROR(VLOOKUP(ROWS($M$5:N4101),$L$5:$M$7000,2,FALSE),"")</f>
        <v/>
      </c>
      <c r="O4101" s="1" t="str">
        <f>IFERROR(VLOOKUP(ROWS($O$5:O4101),$K$5:$L$7000,2,FALSE),"")</f>
        <v/>
      </c>
    </row>
    <row r="4102" spans="2:15" ht="15" customHeight="1" x14ac:dyDescent="0.25">
      <c r="B4102" s="178" t="s">
        <v>13115</v>
      </c>
      <c r="C4102" s="178" t="s">
        <v>88</v>
      </c>
      <c r="D4102" s="178" t="s">
        <v>4344</v>
      </c>
      <c r="E4102" s="178" t="s">
        <v>6993</v>
      </c>
      <c r="F4102" s="178" t="s">
        <v>17</v>
      </c>
      <c r="G4102" s="1">
        <f>IF(ISNUMBER(Pay_Item_Search_Text),IF(ISNUMBER(IF(FIND(Pay_Item_Search_Text,B4102)=1,1, "FALSE")),MAX(G$4:$G4101)+1,IF(ISNUMBER(Pay_Item_Search_Text),0,IF(ISNUMBER(SEARCH(Pay_Item_Search_Text,H4102)),MAX(G$4:$G4101)+1,0))),IF(ISNUMBER(Pay_Item_Search_Text),0,IF(ISNUMBER(SEARCH(Pay_Item_Search_Text,H4102)),MAX(G$4:$G4101)+1,0)))</f>
        <v>4098</v>
      </c>
      <c r="H4102" s="1" t="str">
        <f>IF(Table_PayItems[[#This Row],[Description]]="_","_ Unique Item - "&amp;Table_PayItems[[#This Row],[Item]]&amp;" - $"&amp;Table_PayItems[[#This Row],[Unit]],Table_PayItems[[#This Row],[Description]]&amp;" - $"&amp;Table_PayItems[[#This Row],[Unit]])</f>
        <v>Pinus resinosa, 8 foot - $Ea</v>
      </c>
      <c r="I4102" s="29" t="str">
        <f>IFERROR(VLOOKUP(ROWS($M$5:M4102),Table_PayItems[[Search Key]:[Concentrated Name]],2,FALSE),"")</f>
        <v>Pinus resinosa, 8 foot - $Ea</v>
      </c>
      <c r="J4102" s="1"/>
      <c r="K4102" s="1"/>
      <c r="L4102" s="22">
        <f>IF(ISNUMBER(SEARCH(Pay_Item_Search_Text_2,M4102)),MAX($L$4:L4101)+1,0)</f>
        <v>0</v>
      </c>
      <c r="M4102" s="1" t="str">
        <f>IFERROR(VLOOKUP(ROWS($M$5:M4102),Table_PayItems[[Search Key]:[Concentrated Name]],2,FALSE),"")</f>
        <v>Pinus resinosa, 8 foot - $Ea</v>
      </c>
      <c r="N4102" s="1" t="str">
        <f>IFERROR(VLOOKUP(ROWS($M$5:N4102),$L$5:$M$7000,2,FALSE),"")</f>
        <v/>
      </c>
      <c r="O4102" s="1" t="str">
        <f>IFERROR(VLOOKUP(ROWS($O$5:O4102),$K$5:$L$7000,2,FALSE),"")</f>
        <v/>
      </c>
    </row>
    <row r="4103" spans="2:15" ht="15" customHeight="1" x14ac:dyDescent="0.25">
      <c r="B4103" s="178" t="s">
        <v>13117</v>
      </c>
      <c r="C4103" s="178" t="s">
        <v>88</v>
      </c>
      <c r="D4103" s="178" t="s">
        <v>4346</v>
      </c>
      <c r="E4103" s="178" t="s">
        <v>6993</v>
      </c>
      <c r="F4103" s="178" t="s">
        <v>17</v>
      </c>
      <c r="G4103" s="1">
        <f>IF(ISNUMBER(Pay_Item_Search_Text),IF(ISNUMBER(IF(FIND(Pay_Item_Search_Text,B4103)=1,1, "FALSE")),MAX(G$4:$G4102)+1,IF(ISNUMBER(Pay_Item_Search_Text),0,IF(ISNUMBER(SEARCH(Pay_Item_Search_Text,H4103)),MAX(G$4:$G4102)+1,0))),IF(ISNUMBER(Pay_Item_Search_Text),0,IF(ISNUMBER(SEARCH(Pay_Item_Search_Text,H4103)),MAX(G$4:$G4102)+1,0)))</f>
        <v>4099</v>
      </c>
      <c r="H4103" s="1" t="str">
        <f>IF(Table_PayItems[[#This Row],[Description]]="_","_ Unique Item - "&amp;Table_PayItems[[#This Row],[Item]]&amp;" - $"&amp;Table_PayItems[[#This Row],[Unit]],Table_PayItems[[#This Row],[Description]]&amp;" - $"&amp;Table_PayItems[[#This Row],[Unit]])</f>
        <v>Pinus strobus, 4 foot - $Ea</v>
      </c>
      <c r="I4103" s="29" t="str">
        <f>IFERROR(VLOOKUP(ROWS($M$5:M4103),Table_PayItems[[Search Key]:[Concentrated Name]],2,FALSE),"")</f>
        <v>Pinus strobus, 4 foot - $Ea</v>
      </c>
      <c r="J4103" s="1"/>
      <c r="K4103" s="1"/>
      <c r="L4103" s="22">
        <f>IF(ISNUMBER(SEARCH(Pay_Item_Search_Text_2,M4103)),MAX($L$4:L4102)+1,0)</f>
        <v>0</v>
      </c>
      <c r="M4103" s="1" t="str">
        <f>IFERROR(VLOOKUP(ROWS($M$5:M4103),Table_PayItems[[Search Key]:[Concentrated Name]],2,FALSE),"")</f>
        <v>Pinus strobus, 4 foot - $Ea</v>
      </c>
      <c r="N4103" s="1" t="str">
        <f>IFERROR(VLOOKUP(ROWS($M$5:N4103),$L$5:$M$7000,2,FALSE),"")</f>
        <v/>
      </c>
      <c r="O4103" s="1" t="str">
        <f>IFERROR(VLOOKUP(ROWS($O$5:O4103),$K$5:$L$7000,2,FALSE),"")</f>
        <v/>
      </c>
    </row>
    <row r="4104" spans="2:15" ht="15" customHeight="1" x14ac:dyDescent="0.25">
      <c r="B4104" s="178" t="s">
        <v>13118</v>
      </c>
      <c r="C4104" s="178" t="s">
        <v>88</v>
      </c>
      <c r="D4104" s="178" t="s">
        <v>4347</v>
      </c>
      <c r="E4104" s="178" t="s">
        <v>6993</v>
      </c>
      <c r="F4104" s="178" t="s">
        <v>17</v>
      </c>
      <c r="G4104" s="1">
        <f>IF(ISNUMBER(Pay_Item_Search_Text),IF(ISNUMBER(IF(FIND(Pay_Item_Search_Text,B4104)=1,1, "FALSE")),MAX(G$4:$G4103)+1,IF(ISNUMBER(Pay_Item_Search_Text),0,IF(ISNUMBER(SEARCH(Pay_Item_Search_Text,H4104)),MAX(G$4:$G4103)+1,0))),IF(ISNUMBER(Pay_Item_Search_Text),0,IF(ISNUMBER(SEARCH(Pay_Item_Search_Text,H4104)),MAX(G$4:$G4103)+1,0)))</f>
        <v>4100</v>
      </c>
      <c r="H4104" s="1" t="str">
        <f>IF(Table_PayItems[[#This Row],[Description]]="_","_ Unique Item - "&amp;Table_PayItems[[#This Row],[Item]]&amp;" - $"&amp;Table_PayItems[[#This Row],[Unit]],Table_PayItems[[#This Row],[Description]]&amp;" - $"&amp;Table_PayItems[[#This Row],[Unit]])</f>
        <v>Pinus strobus, 5 foot - $Ea</v>
      </c>
      <c r="I4104" s="29" t="str">
        <f>IFERROR(VLOOKUP(ROWS($M$5:M4104),Table_PayItems[[Search Key]:[Concentrated Name]],2,FALSE),"")</f>
        <v>Pinus strobus, 5 foot - $Ea</v>
      </c>
      <c r="J4104" s="1"/>
      <c r="K4104" s="1"/>
      <c r="L4104" s="22">
        <f>IF(ISNUMBER(SEARCH(Pay_Item_Search_Text_2,M4104)),MAX($L$4:L4103)+1,0)</f>
        <v>0</v>
      </c>
      <c r="M4104" s="1" t="str">
        <f>IFERROR(VLOOKUP(ROWS($M$5:M4104),Table_PayItems[[Search Key]:[Concentrated Name]],2,FALSE),"")</f>
        <v>Pinus strobus, 5 foot - $Ea</v>
      </c>
      <c r="N4104" s="1" t="str">
        <f>IFERROR(VLOOKUP(ROWS($M$5:N4104),$L$5:$M$7000,2,FALSE),"")</f>
        <v/>
      </c>
      <c r="O4104" s="1" t="str">
        <f>IFERROR(VLOOKUP(ROWS($O$5:O4104),$K$5:$L$7000,2,FALSE),"")</f>
        <v/>
      </c>
    </row>
    <row r="4105" spans="2:15" ht="15" customHeight="1" x14ac:dyDescent="0.25">
      <c r="B4105" s="178" t="s">
        <v>13119</v>
      </c>
      <c r="C4105" s="178" t="s">
        <v>88</v>
      </c>
      <c r="D4105" s="178" t="s">
        <v>4348</v>
      </c>
      <c r="E4105" s="178" t="s">
        <v>6993</v>
      </c>
      <c r="F4105" s="178" t="s">
        <v>17</v>
      </c>
      <c r="G4105" s="1">
        <f>IF(ISNUMBER(Pay_Item_Search_Text),IF(ISNUMBER(IF(FIND(Pay_Item_Search_Text,B4105)=1,1, "FALSE")),MAX(G$4:$G4104)+1,IF(ISNUMBER(Pay_Item_Search_Text),0,IF(ISNUMBER(SEARCH(Pay_Item_Search_Text,H4105)),MAX(G$4:$G4104)+1,0))),IF(ISNUMBER(Pay_Item_Search_Text),0,IF(ISNUMBER(SEARCH(Pay_Item_Search_Text,H4105)),MAX(G$4:$G4104)+1,0)))</f>
        <v>4101</v>
      </c>
      <c r="H4105" s="1" t="str">
        <f>IF(Table_PayItems[[#This Row],[Description]]="_","_ Unique Item - "&amp;Table_PayItems[[#This Row],[Item]]&amp;" - $"&amp;Table_PayItems[[#This Row],[Unit]],Table_PayItems[[#This Row],[Description]]&amp;" - $"&amp;Table_PayItems[[#This Row],[Unit]])</f>
        <v>Pinus strobus, 6 foot - $Ea</v>
      </c>
      <c r="I4105" s="29" t="str">
        <f>IFERROR(VLOOKUP(ROWS($M$5:M4105),Table_PayItems[[Search Key]:[Concentrated Name]],2,FALSE),"")</f>
        <v>Pinus strobus, 6 foot - $Ea</v>
      </c>
      <c r="J4105" s="1"/>
      <c r="K4105" s="1"/>
      <c r="L4105" s="22">
        <f>IF(ISNUMBER(SEARCH(Pay_Item_Search_Text_2,M4105)),MAX($L$4:L4104)+1,0)</f>
        <v>0</v>
      </c>
      <c r="M4105" s="1" t="str">
        <f>IFERROR(VLOOKUP(ROWS($M$5:M4105),Table_PayItems[[Search Key]:[Concentrated Name]],2,FALSE),"")</f>
        <v>Pinus strobus, 6 foot - $Ea</v>
      </c>
      <c r="N4105" s="1" t="str">
        <f>IFERROR(VLOOKUP(ROWS($M$5:N4105),$L$5:$M$7000,2,FALSE),"")</f>
        <v/>
      </c>
      <c r="O4105" s="1" t="str">
        <f>IFERROR(VLOOKUP(ROWS($O$5:O4105),$K$5:$L$7000,2,FALSE),"")</f>
        <v/>
      </c>
    </row>
    <row r="4106" spans="2:15" ht="15" customHeight="1" x14ac:dyDescent="0.25">
      <c r="B4106" s="178" t="s">
        <v>13120</v>
      </c>
      <c r="C4106" s="178" t="s">
        <v>88</v>
      </c>
      <c r="D4106" s="178" t="s">
        <v>4349</v>
      </c>
      <c r="E4106" s="178" t="s">
        <v>6993</v>
      </c>
      <c r="F4106" s="178" t="s">
        <v>17</v>
      </c>
      <c r="G4106" s="1">
        <f>IF(ISNUMBER(Pay_Item_Search_Text),IF(ISNUMBER(IF(FIND(Pay_Item_Search_Text,B4106)=1,1, "FALSE")),MAX(G$4:$G4105)+1,IF(ISNUMBER(Pay_Item_Search_Text),0,IF(ISNUMBER(SEARCH(Pay_Item_Search_Text,H4106)),MAX(G$4:$G4105)+1,0))),IF(ISNUMBER(Pay_Item_Search_Text),0,IF(ISNUMBER(SEARCH(Pay_Item_Search_Text,H4106)),MAX(G$4:$G4105)+1,0)))</f>
        <v>4102</v>
      </c>
      <c r="H4106" s="1" t="str">
        <f>IF(Table_PayItems[[#This Row],[Description]]="_","_ Unique Item - "&amp;Table_PayItems[[#This Row],[Item]]&amp;" - $"&amp;Table_PayItems[[#This Row],[Unit]],Table_PayItems[[#This Row],[Description]]&amp;" - $"&amp;Table_PayItems[[#This Row],[Unit]])</f>
        <v>Pinus strobus, 8 foot - $Ea</v>
      </c>
      <c r="I4106" s="29" t="str">
        <f>IFERROR(VLOOKUP(ROWS($M$5:M4106),Table_PayItems[[Search Key]:[Concentrated Name]],2,FALSE),"")</f>
        <v>Pinus strobus, 8 foot - $Ea</v>
      </c>
      <c r="J4106" s="1"/>
      <c r="K4106" s="1"/>
      <c r="L4106" s="22">
        <f>IF(ISNUMBER(SEARCH(Pay_Item_Search_Text_2,M4106)),MAX($L$4:L4105)+1,0)</f>
        <v>0</v>
      </c>
      <c r="M4106" s="1" t="str">
        <f>IFERROR(VLOOKUP(ROWS($M$5:M4106),Table_PayItems[[Search Key]:[Concentrated Name]],2,FALSE),"")</f>
        <v>Pinus strobus, 8 foot - $Ea</v>
      </c>
      <c r="N4106" s="1" t="str">
        <f>IFERROR(VLOOKUP(ROWS($M$5:N4106),$L$5:$M$7000,2,FALSE),"")</f>
        <v/>
      </c>
      <c r="O4106" s="1" t="str">
        <f>IFERROR(VLOOKUP(ROWS($O$5:O4106),$K$5:$L$7000,2,FALSE),"")</f>
        <v/>
      </c>
    </row>
    <row r="4107" spans="2:15" ht="15" customHeight="1" x14ac:dyDescent="0.25">
      <c r="B4107" s="178" t="s">
        <v>13116</v>
      </c>
      <c r="C4107" s="178" t="s">
        <v>88</v>
      </c>
      <c r="D4107" s="178" t="s">
        <v>4345</v>
      </c>
      <c r="E4107" s="178" t="s">
        <v>6993</v>
      </c>
      <c r="F4107" s="178" t="s">
        <v>17</v>
      </c>
      <c r="G4107" s="1">
        <f>IF(ISNUMBER(Pay_Item_Search_Text),IF(ISNUMBER(IF(FIND(Pay_Item_Search_Text,B4107)=1,1, "FALSE")),MAX(G$4:$G4106)+1,IF(ISNUMBER(Pay_Item_Search_Text),0,IF(ISNUMBER(SEARCH(Pay_Item_Search_Text,H4107)),MAX(G$4:$G4106)+1,0))),IF(ISNUMBER(Pay_Item_Search_Text),0,IF(ISNUMBER(SEARCH(Pay_Item_Search_Text,H4107)),MAX(G$4:$G4106)+1,0)))</f>
        <v>4103</v>
      </c>
      <c r="H4107" s="1" t="str">
        <f>IF(Table_PayItems[[#This Row],[Description]]="_","_ Unique Item - "&amp;Table_PayItems[[#This Row],[Item]]&amp;" - $"&amp;Table_PayItems[[#This Row],[Unit]],Table_PayItems[[#This Row],[Description]]&amp;" - $"&amp;Table_PayItems[[#This Row],[Unit]])</f>
        <v>Pinus strobus, bareroot, 18-24 inch - $Ea</v>
      </c>
      <c r="I4107" s="29" t="str">
        <f>IFERROR(VLOOKUP(ROWS($M$5:M4107),Table_PayItems[[Search Key]:[Concentrated Name]],2,FALSE),"")</f>
        <v>Pinus strobus, bareroot, 18-24 inch - $Ea</v>
      </c>
      <c r="J4107" s="1"/>
      <c r="K4107" s="1"/>
      <c r="L4107" s="22">
        <f>IF(ISNUMBER(SEARCH(Pay_Item_Search_Text_2,M4107)),MAX($L$4:L4106)+1,0)</f>
        <v>0</v>
      </c>
      <c r="M4107" s="1" t="str">
        <f>IFERROR(VLOOKUP(ROWS($M$5:M4107),Table_PayItems[[Search Key]:[Concentrated Name]],2,FALSE),"")</f>
        <v>Pinus strobus, bareroot, 18-24 inch - $Ea</v>
      </c>
      <c r="N4107" s="1" t="str">
        <f>IFERROR(VLOOKUP(ROWS($M$5:N4107),$L$5:$M$7000,2,FALSE),"")</f>
        <v/>
      </c>
      <c r="O4107" s="1" t="str">
        <f>IFERROR(VLOOKUP(ROWS($O$5:O4107),$K$5:$L$7000,2,FALSE),"")</f>
        <v/>
      </c>
    </row>
    <row r="4108" spans="2:15" ht="15" customHeight="1" x14ac:dyDescent="0.25">
      <c r="B4108" s="178" t="s">
        <v>10934</v>
      </c>
      <c r="C4108" s="178" t="s">
        <v>104</v>
      </c>
      <c r="D4108" s="178" t="s">
        <v>2917</v>
      </c>
      <c r="E4108" s="178" t="s">
        <v>17</v>
      </c>
      <c r="F4108" s="178" t="s">
        <v>17</v>
      </c>
      <c r="G4108" s="1">
        <f>IF(ISNUMBER(Pay_Item_Search_Text),IF(ISNUMBER(IF(FIND(Pay_Item_Search_Text,B4108)=1,1, "FALSE")),MAX(G$4:$G4107)+1,IF(ISNUMBER(Pay_Item_Search_Text),0,IF(ISNUMBER(SEARCH(Pay_Item_Search_Text,H4108)),MAX(G$4:$G4107)+1,0))),IF(ISNUMBER(Pay_Item_Search_Text),0,IF(ISNUMBER(SEARCH(Pay_Item_Search_Text,H4108)),MAX(G$4:$G4107)+1,0)))</f>
        <v>4104</v>
      </c>
      <c r="H4108" s="1" t="str">
        <f>IF(Table_PayItems[[#This Row],[Description]]="_","_ Unique Item - "&amp;Table_PayItems[[#This Row],[Item]]&amp;" - $"&amp;Table_PayItems[[#This Row],[Unit]],Table_PayItems[[#This Row],[Description]]&amp;" - $"&amp;Table_PayItems[[#This Row],[Unit]])</f>
        <v>Pipe Railing, Alum - $Ft</v>
      </c>
      <c r="I4108" s="29" t="str">
        <f>IFERROR(VLOOKUP(ROWS($M$5:M4108),Table_PayItems[[Search Key]:[Concentrated Name]],2,FALSE),"")</f>
        <v>Pipe Railing, Alum - $Ft</v>
      </c>
      <c r="J4108" s="1"/>
      <c r="K4108" s="1"/>
      <c r="L4108" s="22">
        <f>IF(ISNUMBER(SEARCH(Pay_Item_Search_Text_2,M4108)),MAX($L$4:L4107)+1,0)</f>
        <v>0</v>
      </c>
      <c r="M4108" s="1" t="str">
        <f>IFERROR(VLOOKUP(ROWS($M$5:M4108),Table_PayItems[[Search Key]:[Concentrated Name]],2,FALSE),"")</f>
        <v>Pipe Railing, Alum - $Ft</v>
      </c>
      <c r="N4108" s="1" t="str">
        <f>IFERROR(VLOOKUP(ROWS($M$5:N4108),$L$5:$M$7000,2,FALSE),"")</f>
        <v/>
      </c>
      <c r="O4108" s="1" t="str">
        <f>IFERROR(VLOOKUP(ROWS($O$5:O4108),$K$5:$L$7000,2,FALSE),"")</f>
        <v/>
      </c>
    </row>
    <row r="4109" spans="2:15" ht="15" customHeight="1" x14ac:dyDescent="0.25">
      <c r="B4109" s="178" t="s">
        <v>10935</v>
      </c>
      <c r="C4109" s="178" t="s">
        <v>104</v>
      </c>
      <c r="D4109" s="178" t="s">
        <v>2918</v>
      </c>
      <c r="E4109" s="178" t="s">
        <v>6925</v>
      </c>
      <c r="F4109" s="178" t="s">
        <v>17</v>
      </c>
      <c r="G4109" s="1">
        <f>IF(ISNUMBER(Pay_Item_Search_Text),IF(ISNUMBER(IF(FIND(Pay_Item_Search_Text,B4109)=1,1, "FALSE")),MAX(G$4:$G4108)+1,IF(ISNUMBER(Pay_Item_Search_Text),0,IF(ISNUMBER(SEARCH(Pay_Item_Search_Text,H4109)),MAX(G$4:$G4108)+1,0))),IF(ISNUMBER(Pay_Item_Search_Text),0,IF(ISNUMBER(SEARCH(Pay_Item_Search_Text,H4109)),MAX(G$4:$G4108)+1,0)))</f>
        <v>4105</v>
      </c>
      <c r="H4109" s="1" t="str">
        <f>IF(Table_PayItems[[#This Row],[Description]]="_","_ Unique Item - "&amp;Table_PayItems[[#This Row],[Item]]&amp;" - $"&amp;Table_PayItems[[#This Row],[Unit]],Table_PayItems[[#This Row],[Description]]&amp;" - $"&amp;Table_PayItems[[#This Row],[Unit]])</f>
        <v>Pipe Railing, Galv Steel - $Ft</v>
      </c>
      <c r="I4109" s="29" t="str">
        <f>IFERROR(VLOOKUP(ROWS($M$5:M4109),Table_PayItems[[Search Key]:[Concentrated Name]],2,FALSE),"")</f>
        <v>Pipe Railing, Galv Steel - $Ft</v>
      </c>
      <c r="J4109" s="1"/>
      <c r="K4109" s="1"/>
      <c r="L4109" s="22">
        <f>IF(ISNUMBER(SEARCH(Pay_Item_Search_Text_2,M4109)),MAX($L$4:L4108)+1,0)</f>
        <v>0</v>
      </c>
      <c r="M4109" s="1" t="str">
        <f>IFERROR(VLOOKUP(ROWS($M$5:M4109),Table_PayItems[[Search Key]:[Concentrated Name]],2,FALSE),"")</f>
        <v>Pipe Railing, Galv Steel - $Ft</v>
      </c>
      <c r="N4109" s="1" t="str">
        <f>IFERROR(VLOOKUP(ROWS($M$5:N4109),$L$5:$M$7000,2,FALSE),"")</f>
        <v/>
      </c>
      <c r="O4109" s="1" t="str">
        <f>IFERROR(VLOOKUP(ROWS($O$5:O4109),$K$5:$L$7000,2,FALSE),"")</f>
        <v/>
      </c>
    </row>
    <row r="4110" spans="2:15" ht="15" customHeight="1" x14ac:dyDescent="0.25">
      <c r="B4110" s="178" t="s">
        <v>10735</v>
      </c>
      <c r="C4110" s="178" t="s">
        <v>88</v>
      </c>
      <c r="D4110" s="178" t="s">
        <v>2738</v>
      </c>
      <c r="E4110" s="178" t="s">
        <v>17</v>
      </c>
      <c r="F4110" s="178" t="s">
        <v>17</v>
      </c>
      <c r="G4110" s="1">
        <f>IF(ISNUMBER(Pay_Item_Search_Text),IF(ISNUMBER(IF(FIND(Pay_Item_Search_Text,B4110)=1,1, "FALSE")),MAX(G$4:$G4109)+1,IF(ISNUMBER(Pay_Item_Search_Text),0,IF(ISNUMBER(SEARCH(Pay_Item_Search_Text,H4110)),MAX(G$4:$G4109)+1,0))),IF(ISNUMBER(Pay_Item_Search_Text),0,IF(ISNUMBER(SEARCH(Pay_Item_Search_Text,H4110)),MAX(G$4:$G4109)+1,0)))</f>
        <v>4106</v>
      </c>
      <c r="H4110" s="1" t="str">
        <f>IF(Table_PayItems[[#This Row],[Description]]="_","_ Unique Item - "&amp;Table_PayItems[[#This Row],[Item]]&amp;" - $"&amp;Table_PayItems[[#This Row],[Unit]],Table_PayItems[[#This Row],[Description]]&amp;" - $"&amp;Table_PayItems[[#This Row],[Unit]])</f>
        <v>Pipe Sleeve, 10 inch - $Ea</v>
      </c>
      <c r="I4110" s="29" t="str">
        <f>IFERROR(VLOOKUP(ROWS($M$5:M4110),Table_PayItems[[Search Key]:[Concentrated Name]],2,FALSE),"")</f>
        <v>Pipe Sleeve, 10 inch - $Ea</v>
      </c>
      <c r="J4110" s="1"/>
      <c r="K4110" s="1"/>
      <c r="L4110" s="22">
        <f>IF(ISNUMBER(SEARCH(Pay_Item_Search_Text_2,M4110)),MAX($L$4:L4109)+1,0)</f>
        <v>741</v>
      </c>
      <c r="M4110" s="1" t="str">
        <f>IFERROR(VLOOKUP(ROWS($M$5:M4110),Table_PayItems[[Search Key]:[Concentrated Name]],2,FALSE),"")</f>
        <v>Pipe Sleeve, 10 inch - $Ea</v>
      </c>
      <c r="N4110" s="1" t="str">
        <f>IFERROR(VLOOKUP(ROWS($M$5:N4110),$L$5:$M$7000,2,FALSE),"")</f>
        <v/>
      </c>
      <c r="O4110" s="1" t="str">
        <f>IFERROR(VLOOKUP(ROWS($O$5:O4110),$K$5:$L$7000,2,FALSE),"")</f>
        <v/>
      </c>
    </row>
    <row r="4111" spans="2:15" ht="15" customHeight="1" x14ac:dyDescent="0.25">
      <c r="B4111" s="178" t="s">
        <v>10736</v>
      </c>
      <c r="C4111" s="178" t="s">
        <v>88</v>
      </c>
      <c r="D4111" s="178" t="s">
        <v>2739</v>
      </c>
      <c r="E4111" s="178" t="s">
        <v>17</v>
      </c>
      <c r="F4111" s="178" t="s">
        <v>17</v>
      </c>
      <c r="G4111" s="1">
        <f>IF(ISNUMBER(Pay_Item_Search_Text),IF(ISNUMBER(IF(FIND(Pay_Item_Search_Text,B4111)=1,1, "FALSE")),MAX(G$4:$G4110)+1,IF(ISNUMBER(Pay_Item_Search_Text),0,IF(ISNUMBER(SEARCH(Pay_Item_Search_Text,H4111)),MAX(G$4:$G4110)+1,0))),IF(ISNUMBER(Pay_Item_Search_Text),0,IF(ISNUMBER(SEARCH(Pay_Item_Search_Text,H4111)),MAX(G$4:$G4110)+1,0)))</f>
        <v>4107</v>
      </c>
      <c r="H4111" s="1" t="str">
        <f>IF(Table_PayItems[[#This Row],[Description]]="_","_ Unique Item - "&amp;Table_PayItems[[#This Row],[Item]]&amp;" - $"&amp;Table_PayItems[[#This Row],[Unit]],Table_PayItems[[#This Row],[Description]]&amp;" - $"&amp;Table_PayItems[[#This Row],[Unit]])</f>
        <v>Pipe Sleeve, 10 inch, Placed - $Ea</v>
      </c>
      <c r="I4111" s="29" t="str">
        <f>IFERROR(VLOOKUP(ROWS($M$5:M4111),Table_PayItems[[Search Key]:[Concentrated Name]],2,FALSE),"")</f>
        <v>Pipe Sleeve, 10 inch, Placed - $Ea</v>
      </c>
      <c r="J4111" s="1"/>
      <c r="K4111" s="1"/>
      <c r="L4111" s="22">
        <f>IF(ISNUMBER(SEARCH(Pay_Item_Search_Text_2,M4111)),MAX($L$4:L4110)+1,0)</f>
        <v>742</v>
      </c>
      <c r="M4111" s="1" t="str">
        <f>IFERROR(VLOOKUP(ROWS($M$5:M4111),Table_PayItems[[Search Key]:[Concentrated Name]],2,FALSE),"")</f>
        <v>Pipe Sleeve, 10 inch, Placed - $Ea</v>
      </c>
      <c r="N4111" s="1" t="str">
        <f>IFERROR(VLOOKUP(ROWS($M$5:N4111),$L$5:$M$7000,2,FALSE),"")</f>
        <v/>
      </c>
      <c r="O4111" s="1" t="str">
        <f>IFERROR(VLOOKUP(ROWS($O$5:O4111),$K$5:$L$7000,2,FALSE),"")</f>
        <v/>
      </c>
    </row>
    <row r="4112" spans="2:15" ht="15" customHeight="1" x14ac:dyDescent="0.25">
      <c r="B4112" s="178" t="s">
        <v>10737</v>
      </c>
      <c r="C4112" s="178" t="s">
        <v>88</v>
      </c>
      <c r="D4112" s="178" t="s">
        <v>2740</v>
      </c>
      <c r="E4112" s="178" t="s">
        <v>17</v>
      </c>
      <c r="F4112" s="178" t="s">
        <v>17</v>
      </c>
      <c r="G4112" s="1">
        <f>IF(ISNUMBER(Pay_Item_Search_Text),IF(ISNUMBER(IF(FIND(Pay_Item_Search_Text,B4112)=1,1, "FALSE")),MAX(G$4:$G4111)+1,IF(ISNUMBER(Pay_Item_Search_Text),0,IF(ISNUMBER(SEARCH(Pay_Item_Search_Text,H4112)),MAX(G$4:$G4111)+1,0))),IF(ISNUMBER(Pay_Item_Search_Text),0,IF(ISNUMBER(SEARCH(Pay_Item_Search_Text,H4112)),MAX(G$4:$G4111)+1,0)))</f>
        <v>4108</v>
      </c>
      <c r="H4112" s="1" t="str">
        <f>IF(Table_PayItems[[#This Row],[Description]]="_","_ Unique Item - "&amp;Table_PayItems[[#This Row],[Item]]&amp;" - $"&amp;Table_PayItems[[#This Row],[Unit]],Table_PayItems[[#This Row],[Description]]&amp;" - $"&amp;Table_PayItems[[#This Row],[Unit]])</f>
        <v>Pipe Sleeve, 12 inch - $Ea</v>
      </c>
      <c r="I4112" s="29" t="str">
        <f>IFERROR(VLOOKUP(ROWS($M$5:M4112),Table_PayItems[[Search Key]:[Concentrated Name]],2,FALSE),"")</f>
        <v>Pipe Sleeve, 12 inch - $Ea</v>
      </c>
      <c r="J4112" s="1"/>
      <c r="K4112" s="1"/>
      <c r="L4112" s="22">
        <f>IF(ISNUMBER(SEARCH(Pay_Item_Search_Text_2,M4112)),MAX($L$4:L4111)+1,0)</f>
        <v>0</v>
      </c>
      <c r="M4112" s="1" t="str">
        <f>IFERROR(VLOOKUP(ROWS($M$5:M4112),Table_PayItems[[Search Key]:[Concentrated Name]],2,FALSE),"")</f>
        <v>Pipe Sleeve, 12 inch - $Ea</v>
      </c>
      <c r="N4112" s="1" t="str">
        <f>IFERROR(VLOOKUP(ROWS($M$5:N4112),$L$5:$M$7000,2,FALSE),"")</f>
        <v/>
      </c>
      <c r="O4112" s="1" t="str">
        <f>IFERROR(VLOOKUP(ROWS($O$5:O4112),$K$5:$L$7000,2,FALSE),"")</f>
        <v/>
      </c>
    </row>
    <row r="4113" spans="2:15" ht="15" customHeight="1" x14ac:dyDescent="0.25">
      <c r="B4113" s="178" t="s">
        <v>10738</v>
      </c>
      <c r="C4113" s="178" t="s">
        <v>88</v>
      </c>
      <c r="D4113" s="178" t="s">
        <v>2741</v>
      </c>
      <c r="E4113" s="178" t="s">
        <v>17</v>
      </c>
      <c r="F4113" s="178" t="s">
        <v>17</v>
      </c>
      <c r="G4113" s="1">
        <f>IF(ISNUMBER(Pay_Item_Search_Text),IF(ISNUMBER(IF(FIND(Pay_Item_Search_Text,B4113)=1,1, "FALSE")),MAX(G$4:$G4112)+1,IF(ISNUMBER(Pay_Item_Search_Text),0,IF(ISNUMBER(SEARCH(Pay_Item_Search_Text,H4113)),MAX(G$4:$G4112)+1,0))),IF(ISNUMBER(Pay_Item_Search_Text),0,IF(ISNUMBER(SEARCH(Pay_Item_Search_Text,H4113)),MAX(G$4:$G4112)+1,0)))</f>
        <v>4109</v>
      </c>
      <c r="H4113" s="1" t="str">
        <f>IF(Table_PayItems[[#This Row],[Description]]="_","_ Unique Item - "&amp;Table_PayItems[[#This Row],[Item]]&amp;" - $"&amp;Table_PayItems[[#This Row],[Unit]],Table_PayItems[[#This Row],[Description]]&amp;" - $"&amp;Table_PayItems[[#This Row],[Unit]])</f>
        <v>Pipe Sleeve, 12 inch, Placed - $Ea</v>
      </c>
      <c r="I4113" s="29" t="str">
        <f>IFERROR(VLOOKUP(ROWS($M$5:M4113),Table_PayItems[[Search Key]:[Concentrated Name]],2,FALSE),"")</f>
        <v>Pipe Sleeve, 12 inch, Placed - $Ea</v>
      </c>
      <c r="J4113" s="1"/>
      <c r="K4113" s="1"/>
      <c r="L4113" s="22">
        <f>IF(ISNUMBER(SEARCH(Pay_Item_Search_Text_2,M4113)),MAX($L$4:L4112)+1,0)</f>
        <v>0</v>
      </c>
      <c r="M4113" s="1" t="str">
        <f>IFERROR(VLOOKUP(ROWS($M$5:M4113),Table_PayItems[[Search Key]:[Concentrated Name]],2,FALSE),"")</f>
        <v>Pipe Sleeve, 12 inch, Placed - $Ea</v>
      </c>
      <c r="N4113" s="1" t="str">
        <f>IFERROR(VLOOKUP(ROWS($M$5:N4113),$L$5:$M$7000,2,FALSE),"")</f>
        <v/>
      </c>
      <c r="O4113" s="1" t="str">
        <f>IFERROR(VLOOKUP(ROWS($O$5:O4113),$K$5:$L$7000,2,FALSE),"")</f>
        <v/>
      </c>
    </row>
    <row r="4114" spans="2:15" ht="15" customHeight="1" x14ac:dyDescent="0.25">
      <c r="B4114" s="178" t="s">
        <v>10739</v>
      </c>
      <c r="C4114" s="178" t="s">
        <v>88</v>
      </c>
      <c r="D4114" s="178" t="s">
        <v>2742</v>
      </c>
      <c r="E4114" s="178" t="s">
        <v>17</v>
      </c>
      <c r="F4114" s="178" t="s">
        <v>17</v>
      </c>
      <c r="G4114" s="1">
        <f>IF(ISNUMBER(Pay_Item_Search_Text),IF(ISNUMBER(IF(FIND(Pay_Item_Search_Text,B4114)=1,1, "FALSE")),MAX(G$4:$G4113)+1,IF(ISNUMBER(Pay_Item_Search_Text),0,IF(ISNUMBER(SEARCH(Pay_Item_Search_Text,H4114)),MAX(G$4:$G4113)+1,0))),IF(ISNUMBER(Pay_Item_Search_Text),0,IF(ISNUMBER(SEARCH(Pay_Item_Search_Text,H4114)),MAX(G$4:$G4113)+1,0)))</f>
        <v>4110</v>
      </c>
      <c r="H4114" s="1" t="str">
        <f>IF(Table_PayItems[[#This Row],[Description]]="_","_ Unique Item - "&amp;Table_PayItems[[#This Row],[Item]]&amp;" - $"&amp;Table_PayItems[[#This Row],[Unit]],Table_PayItems[[#This Row],[Description]]&amp;" - $"&amp;Table_PayItems[[#This Row],[Unit]])</f>
        <v>Pipe Sleeve, 14 inch - $Ea</v>
      </c>
      <c r="I4114" s="29" t="str">
        <f>IFERROR(VLOOKUP(ROWS($M$5:M4114),Table_PayItems[[Search Key]:[Concentrated Name]],2,FALSE),"")</f>
        <v>Pipe Sleeve, 14 inch - $Ea</v>
      </c>
      <c r="J4114" s="1"/>
      <c r="K4114" s="1"/>
      <c r="L4114" s="22">
        <f>IF(ISNUMBER(SEARCH(Pay_Item_Search_Text_2,M4114)),MAX($L$4:L4113)+1,0)</f>
        <v>0</v>
      </c>
      <c r="M4114" s="1" t="str">
        <f>IFERROR(VLOOKUP(ROWS($M$5:M4114),Table_PayItems[[Search Key]:[Concentrated Name]],2,FALSE),"")</f>
        <v>Pipe Sleeve, 14 inch - $Ea</v>
      </c>
      <c r="N4114" s="1" t="str">
        <f>IFERROR(VLOOKUP(ROWS($M$5:N4114),$L$5:$M$7000,2,FALSE),"")</f>
        <v/>
      </c>
      <c r="O4114" s="1" t="str">
        <f>IFERROR(VLOOKUP(ROWS($O$5:O4114),$K$5:$L$7000,2,FALSE),"")</f>
        <v/>
      </c>
    </row>
    <row r="4115" spans="2:15" ht="15" customHeight="1" x14ac:dyDescent="0.25">
      <c r="B4115" s="178" t="s">
        <v>10740</v>
      </c>
      <c r="C4115" s="178" t="s">
        <v>88</v>
      </c>
      <c r="D4115" s="178" t="s">
        <v>2743</v>
      </c>
      <c r="E4115" s="178" t="s">
        <v>17</v>
      </c>
      <c r="F4115" s="178" t="s">
        <v>17</v>
      </c>
      <c r="G4115" s="1">
        <f>IF(ISNUMBER(Pay_Item_Search_Text),IF(ISNUMBER(IF(FIND(Pay_Item_Search_Text,B4115)=1,1, "FALSE")),MAX(G$4:$G4114)+1,IF(ISNUMBER(Pay_Item_Search_Text),0,IF(ISNUMBER(SEARCH(Pay_Item_Search_Text,H4115)),MAX(G$4:$G4114)+1,0))),IF(ISNUMBER(Pay_Item_Search_Text),0,IF(ISNUMBER(SEARCH(Pay_Item_Search_Text,H4115)),MAX(G$4:$G4114)+1,0)))</f>
        <v>4111</v>
      </c>
      <c r="H4115" s="1" t="str">
        <f>IF(Table_PayItems[[#This Row],[Description]]="_","_ Unique Item - "&amp;Table_PayItems[[#This Row],[Item]]&amp;" - $"&amp;Table_PayItems[[#This Row],[Unit]],Table_PayItems[[#This Row],[Description]]&amp;" - $"&amp;Table_PayItems[[#This Row],[Unit]])</f>
        <v>Pipe Sleeve, 14 inch, Placed - $Ea</v>
      </c>
      <c r="I4115" s="29" t="str">
        <f>IFERROR(VLOOKUP(ROWS($M$5:M4115),Table_PayItems[[Search Key]:[Concentrated Name]],2,FALSE),"")</f>
        <v>Pipe Sleeve, 14 inch, Placed - $Ea</v>
      </c>
      <c r="J4115" s="1"/>
      <c r="K4115" s="1"/>
      <c r="L4115" s="22">
        <f>IF(ISNUMBER(SEARCH(Pay_Item_Search_Text_2,M4115)),MAX($L$4:L4114)+1,0)</f>
        <v>0</v>
      </c>
      <c r="M4115" s="1" t="str">
        <f>IFERROR(VLOOKUP(ROWS($M$5:M4115),Table_PayItems[[Search Key]:[Concentrated Name]],2,FALSE),"")</f>
        <v>Pipe Sleeve, 14 inch, Placed - $Ea</v>
      </c>
      <c r="N4115" s="1" t="str">
        <f>IFERROR(VLOOKUP(ROWS($M$5:N4115),$L$5:$M$7000,2,FALSE),"")</f>
        <v/>
      </c>
      <c r="O4115" s="1" t="str">
        <f>IFERROR(VLOOKUP(ROWS($O$5:O4115),$K$5:$L$7000,2,FALSE),"")</f>
        <v/>
      </c>
    </row>
    <row r="4116" spans="2:15" ht="15" customHeight="1" x14ac:dyDescent="0.25">
      <c r="B4116" s="178" t="s">
        <v>10741</v>
      </c>
      <c r="C4116" s="178" t="s">
        <v>88</v>
      </c>
      <c r="D4116" s="178" t="s">
        <v>2744</v>
      </c>
      <c r="E4116" s="178" t="s">
        <v>17</v>
      </c>
      <c r="F4116" s="178" t="s">
        <v>17</v>
      </c>
      <c r="G4116" s="1">
        <f>IF(ISNUMBER(Pay_Item_Search_Text),IF(ISNUMBER(IF(FIND(Pay_Item_Search_Text,B4116)=1,1, "FALSE")),MAX(G$4:$G4115)+1,IF(ISNUMBER(Pay_Item_Search_Text),0,IF(ISNUMBER(SEARCH(Pay_Item_Search_Text,H4116)),MAX(G$4:$G4115)+1,0))),IF(ISNUMBER(Pay_Item_Search_Text),0,IF(ISNUMBER(SEARCH(Pay_Item_Search_Text,H4116)),MAX(G$4:$G4115)+1,0)))</f>
        <v>4112</v>
      </c>
      <c r="H4116" s="1" t="str">
        <f>IF(Table_PayItems[[#This Row],[Description]]="_","_ Unique Item - "&amp;Table_PayItems[[#This Row],[Item]]&amp;" - $"&amp;Table_PayItems[[#This Row],[Unit]],Table_PayItems[[#This Row],[Description]]&amp;" - $"&amp;Table_PayItems[[#This Row],[Unit]])</f>
        <v>Pipe Sleeve, 16 inch - $Ea</v>
      </c>
      <c r="I4116" s="29" t="str">
        <f>IFERROR(VLOOKUP(ROWS($M$5:M4116),Table_PayItems[[Search Key]:[Concentrated Name]],2,FALSE),"")</f>
        <v>Pipe Sleeve, 16 inch - $Ea</v>
      </c>
      <c r="J4116" s="1"/>
      <c r="K4116" s="1"/>
      <c r="L4116" s="22">
        <f>IF(ISNUMBER(SEARCH(Pay_Item_Search_Text_2,M4116)),MAX($L$4:L4115)+1,0)</f>
        <v>0</v>
      </c>
      <c r="M4116" s="1" t="str">
        <f>IFERROR(VLOOKUP(ROWS($M$5:M4116),Table_PayItems[[Search Key]:[Concentrated Name]],2,FALSE),"")</f>
        <v>Pipe Sleeve, 16 inch - $Ea</v>
      </c>
      <c r="N4116" s="1" t="str">
        <f>IFERROR(VLOOKUP(ROWS($M$5:N4116),$L$5:$M$7000,2,FALSE),"")</f>
        <v/>
      </c>
      <c r="O4116" s="1" t="str">
        <f>IFERROR(VLOOKUP(ROWS($O$5:O4116),$K$5:$L$7000,2,FALSE),"")</f>
        <v/>
      </c>
    </row>
    <row r="4117" spans="2:15" ht="15" customHeight="1" x14ac:dyDescent="0.25">
      <c r="B4117" s="178" t="s">
        <v>10742</v>
      </c>
      <c r="C4117" s="178" t="s">
        <v>88</v>
      </c>
      <c r="D4117" s="178" t="s">
        <v>2745</v>
      </c>
      <c r="E4117" s="178" t="s">
        <v>17</v>
      </c>
      <c r="F4117" s="178" t="s">
        <v>17</v>
      </c>
      <c r="G4117" s="1">
        <f>IF(ISNUMBER(Pay_Item_Search_Text),IF(ISNUMBER(IF(FIND(Pay_Item_Search_Text,B4117)=1,1, "FALSE")),MAX(G$4:$G4116)+1,IF(ISNUMBER(Pay_Item_Search_Text),0,IF(ISNUMBER(SEARCH(Pay_Item_Search_Text,H4117)),MAX(G$4:$G4116)+1,0))),IF(ISNUMBER(Pay_Item_Search_Text),0,IF(ISNUMBER(SEARCH(Pay_Item_Search_Text,H4117)),MAX(G$4:$G4116)+1,0)))</f>
        <v>4113</v>
      </c>
      <c r="H4117" s="1" t="str">
        <f>IF(Table_PayItems[[#This Row],[Description]]="_","_ Unique Item - "&amp;Table_PayItems[[#This Row],[Item]]&amp;" - $"&amp;Table_PayItems[[#This Row],[Unit]],Table_PayItems[[#This Row],[Description]]&amp;" - $"&amp;Table_PayItems[[#This Row],[Unit]])</f>
        <v>Pipe Sleeve, 16 inch, Placed - $Ea</v>
      </c>
      <c r="I4117" s="29" t="str">
        <f>IFERROR(VLOOKUP(ROWS($M$5:M4117),Table_PayItems[[Search Key]:[Concentrated Name]],2,FALSE),"")</f>
        <v>Pipe Sleeve, 16 inch, Placed - $Ea</v>
      </c>
      <c r="J4117" s="1"/>
      <c r="K4117" s="1"/>
      <c r="L4117" s="22">
        <f>IF(ISNUMBER(SEARCH(Pay_Item_Search_Text_2,M4117)),MAX($L$4:L4116)+1,0)</f>
        <v>0</v>
      </c>
      <c r="M4117" s="1" t="str">
        <f>IFERROR(VLOOKUP(ROWS($M$5:M4117),Table_PayItems[[Search Key]:[Concentrated Name]],2,FALSE),"")</f>
        <v>Pipe Sleeve, 16 inch, Placed - $Ea</v>
      </c>
      <c r="N4117" s="1" t="str">
        <f>IFERROR(VLOOKUP(ROWS($M$5:N4117),$L$5:$M$7000,2,FALSE),"")</f>
        <v/>
      </c>
      <c r="O4117" s="1" t="str">
        <f>IFERROR(VLOOKUP(ROWS($O$5:O4117),$K$5:$L$7000,2,FALSE),"")</f>
        <v/>
      </c>
    </row>
    <row r="4118" spans="2:15" ht="15" customHeight="1" x14ac:dyDescent="0.25">
      <c r="B4118" s="178" t="s">
        <v>10743</v>
      </c>
      <c r="C4118" s="178" t="s">
        <v>88</v>
      </c>
      <c r="D4118" s="178" t="s">
        <v>2746</v>
      </c>
      <c r="E4118" s="178" t="s">
        <v>17</v>
      </c>
      <c r="F4118" s="178" t="s">
        <v>17</v>
      </c>
      <c r="G4118" s="1">
        <f>IF(ISNUMBER(Pay_Item_Search_Text),IF(ISNUMBER(IF(FIND(Pay_Item_Search_Text,B4118)=1,1, "FALSE")),MAX(G$4:$G4117)+1,IF(ISNUMBER(Pay_Item_Search_Text),0,IF(ISNUMBER(SEARCH(Pay_Item_Search_Text,H4118)),MAX(G$4:$G4117)+1,0))),IF(ISNUMBER(Pay_Item_Search_Text),0,IF(ISNUMBER(SEARCH(Pay_Item_Search_Text,H4118)),MAX(G$4:$G4117)+1,0)))</f>
        <v>4114</v>
      </c>
      <c r="H4118" s="1" t="str">
        <f>IF(Table_PayItems[[#This Row],[Description]]="_","_ Unique Item - "&amp;Table_PayItems[[#This Row],[Item]]&amp;" - $"&amp;Table_PayItems[[#This Row],[Unit]],Table_PayItems[[#This Row],[Description]]&amp;" - $"&amp;Table_PayItems[[#This Row],[Unit]])</f>
        <v>Pipe Sleeve, 20 inch - $Ea</v>
      </c>
      <c r="I4118" s="29" t="str">
        <f>IFERROR(VLOOKUP(ROWS($M$5:M4118),Table_PayItems[[Search Key]:[Concentrated Name]],2,FALSE),"")</f>
        <v>Pipe Sleeve, 20 inch - $Ea</v>
      </c>
      <c r="J4118" s="1"/>
      <c r="K4118" s="1"/>
      <c r="L4118" s="22">
        <f>IF(ISNUMBER(SEARCH(Pay_Item_Search_Text_2,M4118)),MAX($L$4:L4117)+1,0)</f>
        <v>743</v>
      </c>
      <c r="M4118" s="1" t="str">
        <f>IFERROR(VLOOKUP(ROWS($M$5:M4118),Table_PayItems[[Search Key]:[Concentrated Name]],2,FALSE),"")</f>
        <v>Pipe Sleeve, 20 inch - $Ea</v>
      </c>
      <c r="N4118" s="1" t="str">
        <f>IFERROR(VLOOKUP(ROWS($M$5:N4118),$L$5:$M$7000,2,FALSE),"")</f>
        <v/>
      </c>
      <c r="O4118" s="1" t="str">
        <f>IFERROR(VLOOKUP(ROWS($O$5:O4118),$K$5:$L$7000,2,FALSE),"")</f>
        <v/>
      </c>
    </row>
    <row r="4119" spans="2:15" ht="15" customHeight="1" x14ac:dyDescent="0.25">
      <c r="B4119" s="178" t="s">
        <v>10744</v>
      </c>
      <c r="C4119" s="178" t="s">
        <v>88</v>
      </c>
      <c r="D4119" s="178" t="s">
        <v>2747</v>
      </c>
      <c r="E4119" s="178" t="s">
        <v>17</v>
      </c>
      <c r="F4119" s="178" t="s">
        <v>17</v>
      </c>
      <c r="G4119" s="1">
        <f>IF(ISNUMBER(Pay_Item_Search_Text),IF(ISNUMBER(IF(FIND(Pay_Item_Search_Text,B4119)=1,1, "FALSE")),MAX(G$4:$G4118)+1,IF(ISNUMBER(Pay_Item_Search_Text),0,IF(ISNUMBER(SEARCH(Pay_Item_Search_Text,H4119)),MAX(G$4:$G4118)+1,0))),IF(ISNUMBER(Pay_Item_Search_Text),0,IF(ISNUMBER(SEARCH(Pay_Item_Search_Text,H4119)),MAX(G$4:$G4118)+1,0)))</f>
        <v>4115</v>
      </c>
      <c r="H4119" s="1" t="str">
        <f>IF(Table_PayItems[[#This Row],[Description]]="_","_ Unique Item - "&amp;Table_PayItems[[#This Row],[Item]]&amp;" - $"&amp;Table_PayItems[[#This Row],[Unit]],Table_PayItems[[#This Row],[Description]]&amp;" - $"&amp;Table_PayItems[[#This Row],[Unit]])</f>
        <v>Pipe Sleeve, 20 inch, Placed - $Ea</v>
      </c>
      <c r="I4119" s="29" t="str">
        <f>IFERROR(VLOOKUP(ROWS($M$5:M4119),Table_PayItems[[Search Key]:[Concentrated Name]],2,FALSE),"")</f>
        <v>Pipe Sleeve, 20 inch, Placed - $Ea</v>
      </c>
      <c r="J4119" s="1"/>
      <c r="K4119" s="1"/>
      <c r="L4119" s="22">
        <f>IF(ISNUMBER(SEARCH(Pay_Item_Search_Text_2,M4119)),MAX($L$4:L4118)+1,0)</f>
        <v>744</v>
      </c>
      <c r="M4119" s="1" t="str">
        <f>IFERROR(VLOOKUP(ROWS($M$5:M4119),Table_PayItems[[Search Key]:[Concentrated Name]],2,FALSE),"")</f>
        <v>Pipe Sleeve, 20 inch, Placed - $Ea</v>
      </c>
      <c r="N4119" s="1" t="str">
        <f>IFERROR(VLOOKUP(ROWS($M$5:N4119),$L$5:$M$7000,2,FALSE),"")</f>
        <v/>
      </c>
      <c r="O4119" s="1" t="str">
        <f>IFERROR(VLOOKUP(ROWS($O$5:O4119),$K$5:$L$7000,2,FALSE),"")</f>
        <v/>
      </c>
    </row>
    <row r="4120" spans="2:15" ht="15" customHeight="1" x14ac:dyDescent="0.25">
      <c r="B4120" s="178" t="s">
        <v>10745</v>
      </c>
      <c r="C4120" s="178" t="s">
        <v>88</v>
      </c>
      <c r="D4120" s="178" t="s">
        <v>2748</v>
      </c>
      <c r="E4120" s="178" t="s">
        <v>17</v>
      </c>
      <c r="F4120" s="178" t="s">
        <v>17</v>
      </c>
      <c r="G4120" s="1">
        <f>IF(ISNUMBER(Pay_Item_Search_Text),IF(ISNUMBER(IF(FIND(Pay_Item_Search_Text,B4120)=1,1, "FALSE")),MAX(G$4:$G4119)+1,IF(ISNUMBER(Pay_Item_Search_Text),0,IF(ISNUMBER(SEARCH(Pay_Item_Search_Text,H4120)),MAX(G$4:$G4119)+1,0))),IF(ISNUMBER(Pay_Item_Search_Text),0,IF(ISNUMBER(SEARCH(Pay_Item_Search_Text,H4120)),MAX(G$4:$G4119)+1,0)))</f>
        <v>4116</v>
      </c>
      <c r="H4120" s="1" t="str">
        <f>IF(Table_PayItems[[#This Row],[Description]]="_","_ Unique Item - "&amp;Table_PayItems[[#This Row],[Item]]&amp;" - $"&amp;Table_PayItems[[#This Row],[Unit]],Table_PayItems[[#This Row],[Description]]&amp;" - $"&amp;Table_PayItems[[#This Row],[Unit]])</f>
        <v>Pipe Sleeve, 24 inch - $Ea</v>
      </c>
      <c r="I4120" s="29" t="str">
        <f>IFERROR(VLOOKUP(ROWS($M$5:M4120),Table_PayItems[[Search Key]:[Concentrated Name]],2,FALSE),"")</f>
        <v>Pipe Sleeve, 24 inch - $Ea</v>
      </c>
      <c r="J4120" s="1"/>
      <c r="K4120" s="1"/>
      <c r="L4120" s="22">
        <f>IF(ISNUMBER(SEARCH(Pay_Item_Search_Text_2,M4120)),MAX($L$4:L4119)+1,0)</f>
        <v>0</v>
      </c>
      <c r="M4120" s="1" t="str">
        <f>IFERROR(VLOOKUP(ROWS($M$5:M4120),Table_PayItems[[Search Key]:[Concentrated Name]],2,FALSE),"")</f>
        <v>Pipe Sleeve, 24 inch - $Ea</v>
      </c>
      <c r="N4120" s="1" t="str">
        <f>IFERROR(VLOOKUP(ROWS($M$5:N4120),$L$5:$M$7000,2,FALSE),"")</f>
        <v/>
      </c>
      <c r="O4120" s="1" t="str">
        <f>IFERROR(VLOOKUP(ROWS($O$5:O4120),$K$5:$L$7000,2,FALSE),"")</f>
        <v/>
      </c>
    </row>
    <row r="4121" spans="2:15" ht="15" customHeight="1" x14ac:dyDescent="0.25">
      <c r="B4121" s="178" t="s">
        <v>10746</v>
      </c>
      <c r="C4121" s="178" t="s">
        <v>88</v>
      </c>
      <c r="D4121" s="178" t="s">
        <v>2749</v>
      </c>
      <c r="E4121" s="178" t="s">
        <v>17</v>
      </c>
      <c r="F4121" s="178" t="s">
        <v>17</v>
      </c>
      <c r="G4121" s="1">
        <f>IF(ISNUMBER(Pay_Item_Search_Text),IF(ISNUMBER(IF(FIND(Pay_Item_Search_Text,B4121)=1,1, "FALSE")),MAX(G$4:$G4120)+1,IF(ISNUMBER(Pay_Item_Search_Text),0,IF(ISNUMBER(SEARCH(Pay_Item_Search_Text,H4121)),MAX(G$4:$G4120)+1,0))),IF(ISNUMBER(Pay_Item_Search_Text),0,IF(ISNUMBER(SEARCH(Pay_Item_Search_Text,H4121)),MAX(G$4:$G4120)+1,0)))</f>
        <v>4117</v>
      </c>
      <c r="H4121" s="1" t="str">
        <f>IF(Table_PayItems[[#This Row],[Description]]="_","_ Unique Item - "&amp;Table_PayItems[[#This Row],[Item]]&amp;" - $"&amp;Table_PayItems[[#This Row],[Unit]],Table_PayItems[[#This Row],[Description]]&amp;" - $"&amp;Table_PayItems[[#This Row],[Unit]])</f>
        <v>Pipe Sleeve, 24 inch, Placed - $Ea</v>
      </c>
      <c r="I4121" s="29" t="str">
        <f>IFERROR(VLOOKUP(ROWS($M$5:M4121),Table_PayItems[[Search Key]:[Concentrated Name]],2,FALSE),"")</f>
        <v>Pipe Sleeve, 24 inch, Placed - $Ea</v>
      </c>
      <c r="J4121" s="1"/>
      <c r="K4121" s="1"/>
      <c r="L4121" s="22">
        <f>IF(ISNUMBER(SEARCH(Pay_Item_Search_Text_2,M4121)),MAX($L$4:L4120)+1,0)</f>
        <v>0</v>
      </c>
      <c r="M4121" s="1" t="str">
        <f>IFERROR(VLOOKUP(ROWS($M$5:M4121),Table_PayItems[[Search Key]:[Concentrated Name]],2,FALSE),"")</f>
        <v>Pipe Sleeve, 24 inch, Placed - $Ea</v>
      </c>
      <c r="N4121" s="1" t="str">
        <f>IFERROR(VLOOKUP(ROWS($M$5:N4121),$L$5:$M$7000,2,FALSE),"")</f>
        <v/>
      </c>
      <c r="O4121" s="1" t="str">
        <f>IFERROR(VLOOKUP(ROWS($O$5:O4121),$K$5:$L$7000,2,FALSE),"")</f>
        <v/>
      </c>
    </row>
    <row r="4122" spans="2:15" ht="15" customHeight="1" x14ac:dyDescent="0.25">
      <c r="B4122" s="178" t="s">
        <v>10747</v>
      </c>
      <c r="C4122" s="178" t="s">
        <v>88</v>
      </c>
      <c r="D4122" s="178" t="s">
        <v>2750</v>
      </c>
      <c r="E4122" s="178" t="s">
        <v>17</v>
      </c>
      <c r="F4122" s="178" t="s">
        <v>17</v>
      </c>
      <c r="G4122" s="1">
        <f>IF(ISNUMBER(Pay_Item_Search_Text),IF(ISNUMBER(IF(FIND(Pay_Item_Search_Text,B4122)=1,1, "FALSE")),MAX(G$4:$G4121)+1,IF(ISNUMBER(Pay_Item_Search_Text),0,IF(ISNUMBER(SEARCH(Pay_Item_Search_Text,H4122)),MAX(G$4:$G4121)+1,0))),IF(ISNUMBER(Pay_Item_Search_Text),0,IF(ISNUMBER(SEARCH(Pay_Item_Search_Text,H4122)),MAX(G$4:$G4121)+1,0)))</f>
        <v>4118</v>
      </c>
      <c r="H4122" s="1" t="str">
        <f>IF(Table_PayItems[[#This Row],[Description]]="_","_ Unique Item - "&amp;Table_PayItems[[#This Row],[Item]]&amp;" - $"&amp;Table_PayItems[[#This Row],[Unit]],Table_PayItems[[#This Row],[Description]]&amp;" - $"&amp;Table_PayItems[[#This Row],[Unit]])</f>
        <v>Pipe Sleeve, 26 inch - $Ea</v>
      </c>
      <c r="I4122" s="29" t="str">
        <f>IFERROR(VLOOKUP(ROWS($M$5:M4122),Table_PayItems[[Search Key]:[Concentrated Name]],2,FALSE),"")</f>
        <v>Pipe Sleeve, 26 inch - $Ea</v>
      </c>
      <c r="J4122" s="1"/>
      <c r="K4122" s="1"/>
      <c r="L4122" s="22">
        <f>IF(ISNUMBER(SEARCH(Pay_Item_Search_Text_2,M4122)),MAX($L$4:L4121)+1,0)</f>
        <v>0</v>
      </c>
      <c r="M4122" s="1" t="str">
        <f>IFERROR(VLOOKUP(ROWS($M$5:M4122),Table_PayItems[[Search Key]:[Concentrated Name]],2,FALSE),"")</f>
        <v>Pipe Sleeve, 26 inch - $Ea</v>
      </c>
      <c r="N4122" s="1" t="str">
        <f>IFERROR(VLOOKUP(ROWS($M$5:N4122),$L$5:$M$7000,2,FALSE),"")</f>
        <v/>
      </c>
      <c r="O4122" s="1" t="str">
        <f>IFERROR(VLOOKUP(ROWS($O$5:O4122),$K$5:$L$7000,2,FALSE),"")</f>
        <v/>
      </c>
    </row>
    <row r="4123" spans="2:15" ht="15" customHeight="1" x14ac:dyDescent="0.25">
      <c r="B4123" s="178" t="s">
        <v>10748</v>
      </c>
      <c r="C4123" s="178" t="s">
        <v>88</v>
      </c>
      <c r="D4123" s="178" t="s">
        <v>2751</v>
      </c>
      <c r="E4123" s="178" t="s">
        <v>17</v>
      </c>
      <c r="F4123" s="178" t="s">
        <v>17</v>
      </c>
      <c r="G4123" s="1">
        <f>IF(ISNUMBER(Pay_Item_Search_Text),IF(ISNUMBER(IF(FIND(Pay_Item_Search_Text,B4123)=1,1, "FALSE")),MAX(G$4:$G4122)+1,IF(ISNUMBER(Pay_Item_Search_Text),0,IF(ISNUMBER(SEARCH(Pay_Item_Search_Text,H4123)),MAX(G$4:$G4122)+1,0))),IF(ISNUMBER(Pay_Item_Search_Text),0,IF(ISNUMBER(SEARCH(Pay_Item_Search_Text,H4123)),MAX(G$4:$G4122)+1,0)))</f>
        <v>4119</v>
      </c>
      <c r="H4123" s="1" t="str">
        <f>IF(Table_PayItems[[#This Row],[Description]]="_","_ Unique Item - "&amp;Table_PayItems[[#This Row],[Item]]&amp;" - $"&amp;Table_PayItems[[#This Row],[Unit]],Table_PayItems[[#This Row],[Description]]&amp;" - $"&amp;Table_PayItems[[#This Row],[Unit]])</f>
        <v>Pipe Sleeve, 26 inch, Placed - $Ea</v>
      </c>
      <c r="I4123" s="29" t="str">
        <f>IFERROR(VLOOKUP(ROWS($M$5:M4123),Table_PayItems[[Search Key]:[Concentrated Name]],2,FALSE),"")</f>
        <v>Pipe Sleeve, 26 inch, Placed - $Ea</v>
      </c>
      <c r="J4123" s="1"/>
      <c r="K4123" s="1"/>
      <c r="L4123" s="22">
        <f>IF(ISNUMBER(SEARCH(Pay_Item_Search_Text_2,M4123)),MAX($L$4:L4122)+1,0)</f>
        <v>0</v>
      </c>
      <c r="M4123" s="1" t="str">
        <f>IFERROR(VLOOKUP(ROWS($M$5:M4123),Table_PayItems[[Search Key]:[Concentrated Name]],2,FALSE),"")</f>
        <v>Pipe Sleeve, 26 inch, Placed - $Ea</v>
      </c>
      <c r="N4123" s="1" t="str">
        <f>IFERROR(VLOOKUP(ROWS($M$5:N4123),$L$5:$M$7000,2,FALSE),"")</f>
        <v/>
      </c>
      <c r="O4123" s="1" t="str">
        <f>IFERROR(VLOOKUP(ROWS($O$5:O4123),$K$5:$L$7000,2,FALSE),"")</f>
        <v/>
      </c>
    </row>
    <row r="4124" spans="2:15" ht="15" customHeight="1" x14ac:dyDescent="0.25">
      <c r="B4124" s="178" t="s">
        <v>10749</v>
      </c>
      <c r="C4124" s="178" t="s">
        <v>88</v>
      </c>
      <c r="D4124" s="178" t="s">
        <v>2752</v>
      </c>
      <c r="E4124" s="178" t="s">
        <v>17</v>
      </c>
      <c r="F4124" s="178" t="s">
        <v>17</v>
      </c>
      <c r="G4124" s="1">
        <f>IF(ISNUMBER(Pay_Item_Search_Text),IF(ISNUMBER(IF(FIND(Pay_Item_Search_Text,B4124)=1,1, "FALSE")),MAX(G$4:$G4123)+1,IF(ISNUMBER(Pay_Item_Search_Text),0,IF(ISNUMBER(SEARCH(Pay_Item_Search_Text,H4124)),MAX(G$4:$G4123)+1,0))),IF(ISNUMBER(Pay_Item_Search_Text),0,IF(ISNUMBER(SEARCH(Pay_Item_Search_Text,H4124)),MAX(G$4:$G4123)+1,0)))</f>
        <v>4120</v>
      </c>
      <c r="H4124" s="1" t="str">
        <f>IF(Table_PayItems[[#This Row],[Description]]="_","_ Unique Item - "&amp;Table_PayItems[[#This Row],[Item]]&amp;" - $"&amp;Table_PayItems[[#This Row],[Unit]],Table_PayItems[[#This Row],[Description]]&amp;" - $"&amp;Table_PayItems[[#This Row],[Unit]])</f>
        <v>Pipe Sleeve, 30 inch - $Ea</v>
      </c>
      <c r="I4124" s="29" t="str">
        <f>IFERROR(VLOOKUP(ROWS($M$5:M4124),Table_PayItems[[Search Key]:[Concentrated Name]],2,FALSE),"")</f>
        <v>Pipe Sleeve, 30 inch - $Ea</v>
      </c>
      <c r="J4124" s="1"/>
      <c r="K4124" s="1"/>
      <c r="L4124" s="22">
        <f>IF(ISNUMBER(SEARCH(Pay_Item_Search_Text_2,M4124)),MAX($L$4:L4123)+1,0)</f>
        <v>745</v>
      </c>
      <c r="M4124" s="1" t="str">
        <f>IFERROR(VLOOKUP(ROWS($M$5:M4124),Table_PayItems[[Search Key]:[Concentrated Name]],2,FALSE),"")</f>
        <v>Pipe Sleeve, 30 inch - $Ea</v>
      </c>
      <c r="N4124" s="1" t="str">
        <f>IFERROR(VLOOKUP(ROWS($M$5:N4124),$L$5:$M$7000,2,FALSE),"")</f>
        <v/>
      </c>
      <c r="O4124" s="1" t="str">
        <f>IFERROR(VLOOKUP(ROWS($O$5:O4124),$K$5:$L$7000,2,FALSE),"")</f>
        <v/>
      </c>
    </row>
    <row r="4125" spans="2:15" ht="15" customHeight="1" x14ac:dyDescent="0.25">
      <c r="B4125" s="178" t="s">
        <v>10750</v>
      </c>
      <c r="C4125" s="178" t="s">
        <v>88</v>
      </c>
      <c r="D4125" s="178" t="s">
        <v>2753</v>
      </c>
      <c r="E4125" s="178" t="s">
        <v>17</v>
      </c>
      <c r="F4125" s="178" t="s">
        <v>17</v>
      </c>
      <c r="G4125" s="1">
        <f>IF(ISNUMBER(Pay_Item_Search_Text),IF(ISNUMBER(IF(FIND(Pay_Item_Search_Text,B4125)=1,1, "FALSE")),MAX(G$4:$G4124)+1,IF(ISNUMBER(Pay_Item_Search_Text),0,IF(ISNUMBER(SEARCH(Pay_Item_Search_Text,H4125)),MAX(G$4:$G4124)+1,0))),IF(ISNUMBER(Pay_Item_Search_Text),0,IF(ISNUMBER(SEARCH(Pay_Item_Search_Text,H4125)),MAX(G$4:$G4124)+1,0)))</f>
        <v>4121</v>
      </c>
      <c r="H4125" s="1" t="str">
        <f>IF(Table_PayItems[[#This Row],[Description]]="_","_ Unique Item - "&amp;Table_PayItems[[#This Row],[Item]]&amp;" - $"&amp;Table_PayItems[[#This Row],[Unit]],Table_PayItems[[#This Row],[Description]]&amp;" - $"&amp;Table_PayItems[[#This Row],[Unit]])</f>
        <v>Pipe Sleeve, 30 inch, Placed - $Ea</v>
      </c>
      <c r="I4125" s="29" t="str">
        <f>IFERROR(VLOOKUP(ROWS($M$5:M4125),Table_PayItems[[Search Key]:[Concentrated Name]],2,FALSE),"")</f>
        <v>Pipe Sleeve, 30 inch, Placed - $Ea</v>
      </c>
      <c r="J4125" s="1"/>
      <c r="K4125" s="1"/>
      <c r="L4125" s="22">
        <f>IF(ISNUMBER(SEARCH(Pay_Item_Search_Text_2,M4125)),MAX($L$4:L4124)+1,0)</f>
        <v>746</v>
      </c>
      <c r="M4125" s="1" t="str">
        <f>IFERROR(VLOOKUP(ROWS($M$5:M4125),Table_PayItems[[Search Key]:[Concentrated Name]],2,FALSE),"")</f>
        <v>Pipe Sleeve, 30 inch, Placed - $Ea</v>
      </c>
      <c r="N4125" s="1" t="str">
        <f>IFERROR(VLOOKUP(ROWS($M$5:N4125),$L$5:$M$7000,2,FALSE),"")</f>
        <v/>
      </c>
      <c r="O4125" s="1" t="str">
        <f>IFERROR(VLOOKUP(ROWS($O$5:O4125),$K$5:$L$7000,2,FALSE),"")</f>
        <v/>
      </c>
    </row>
    <row r="4126" spans="2:15" ht="15" customHeight="1" x14ac:dyDescent="0.25">
      <c r="B4126" s="178" t="s">
        <v>10733</v>
      </c>
      <c r="C4126" s="178" t="s">
        <v>88</v>
      </c>
      <c r="D4126" s="178" t="s">
        <v>2736</v>
      </c>
      <c r="E4126" s="178" t="s">
        <v>17</v>
      </c>
      <c r="F4126" s="178" t="s">
        <v>17</v>
      </c>
      <c r="G4126" s="1">
        <f>IF(ISNUMBER(Pay_Item_Search_Text),IF(ISNUMBER(IF(FIND(Pay_Item_Search_Text,B4126)=1,1, "FALSE")),MAX(G$4:$G4125)+1,IF(ISNUMBER(Pay_Item_Search_Text),0,IF(ISNUMBER(SEARCH(Pay_Item_Search_Text,H4126)),MAX(G$4:$G4125)+1,0))),IF(ISNUMBER(Pay_Item_Search_Text),0,IF(ISNUMBER(SEARCH(Pay_Item_Search_Text,H4126)),MAX(G$4:$G4125)+1,0)))</f>
        <v>4122</v>
      </c>
      <c r="H4126" s="1" t="str">
        <f>IF(Table_PayItems[[#This Row],[Description]]="_","_ Unique Item - "&amp;Table_PayItems[[#This Row],[Item]]&amp;" - $"&amp;Table_PayItems[[#This Row],[Unit]],Table_PayItems[[#This Row],[Description]]&amp;" - $"&amp;Table_PayItems[[#This Row],[Unit]])</f>
        <v>Pipe Sleeve, 8 inch - $Ea</v>
      </c>
      <c r="I4126" s="29" t="str">
        <f>IFERROR(VLOOKUP(ROWS($M$5:M4126),Table_PayItems[[Search Key]:[Concentrated Name]],2,FALSE),"")</f>
        <v>Pipe Sleeve, 8 inch - $Ea</v>
      </c>
      <c r="J4126" s="1"/>
      <c r="K4126" s="1"/>
      <c r="L4126" s="22">
        <f>IF(ISNUMBER(SEARCH(Pay_Item_Search_Text_2,M4126)),MAX($L$4:L4125)+1,0)</f>
        <v>0</v>
      </c>
      <c r="M4126" s="1" t="str">
        <f>IFERROR(VLOOKUP(ROWS($M$5:M4126),Table_PayItems[[Search Key]:[Concentrated Name]],2,FALSE),"")</f>
        <v>Pipe Sleeve, 8 inch - $Ea</v>
      </c>
      <c r="N4126" s="1" t="str">
        <f>IFERROR(VLOOKUP(ROWS($M$5:N4126),$L$5:$M$7000,2,FALSE),"")</f>
        <v/>
      </c>
      <c r="O4126" s="1" t="str">
        <f>IFERROR(VLOOKUP(ROWS($O$5:O4126),$K$5:$L$7000,2,FALSE),"")</f>
        <v/>
      </c>
    </row>
    <row r="4127" spans="2:15" ht="15" customHeight="1" x14ac:dyDescent="0.25">
      <c r="B4127" s="178" t="s">
        <v>10734</v>
      </c>
      <c r="C4127" s="178" t="s">
        <v>88</v>
      </c>
      <c r="D4127" s="178" t="s">
        <v>2737</v>
      </c>
      <c r="E4127" s="178" t="s">
        <v>17</v>
      </c>
      <c r="F4127" s="178" t="s">
        <v>17</v>
      </c>
      <c r="G4127" s="1">
        <f>IF(ISNUMBER(Pay_Item_Search_Text),IF(ISNUMBER(IF(FIND(Pay_Item_Search_Text,B4127)=1,1, "FALSE")),MAX(G$4:$G4126)+1,IF(ISNUMBER(Pay_Item_Search_Text),0,IF(ISNUMBER(SEARCH(Pay_Item_Search_Text,H4127)),MAX(G$4:$G4126)+1,0))),IF(ISNUMBER(Pay_Item_Search_Text),0,IF(ISNUMBER(SEARCH(Pay_Item_Search_Text,H4127)),MAX(G$4:$G4126)+1,0)))</f>
        <v>4123</v>
      </c>
      <c r="H4127" s="1" t="str">
        <f>IF(Table_PayItems[[#This Row],[Description]]="_","_ Unique Item - "&amp;Table_PayItems[[#This Row],[Item]]&amp;" - $"&amp;Table_PayItems[[#This Row],[Unit]],Table_PayItems[[#This Row],[Description]]&amp;" - $"&amp;Table_PayItems[[#This Row],[Unit]])</f>
        <v>Pipe Sleeve, 8 inch, Placed - $Ea</v>
      </c>
      <c r="I4127" s="29" t="str">
        <f>IFERROR(VLOOKUP(ROWS($M$5:M4127),Table_PayItems[[Search Key]:[Concentrated Name]],2,FALSE),"")</f>
        <v>Pipe Sleeve, 8 inch, Placed - $Ea</v>
      </c>
      <c r="J4127" s="1"/>
      <c r="K4127" s="1"/>
      <c r="L4127" s="22">
        <f>IF(ISNUMBER(SEARCH(Pay_Item_Search_Text_2,M4127)),MAX($L$4:L4126)+1,0)</f>
        <v>0</v>
      </c>
      <c r="M4127" s="1" t="str">
        <f>IFERROR(VLOOKUP(ROWS($M$5:M4127),Table_PayItems[[Search Key]:[Concentrated Name]],2,FALSE),"")</f>
        <v>Pipe Sleeve, 8 inch, Placed - $Ea</v>
      </c>
      <c r="N4127" s="1" t="str">
        <f>IFERROR(VLOOKUP(ROWS($M$5:N4127),$L$5:$M$7000,2,FALSE),"")</f>
        <v/>
      </c>
      <c r="O4127" s="1" t="str">
        <f>IFERROR(VLOOKUP(ROWS($O$5:O4127),$K$5:$L$7000,2,FALSE),"")</f>
        <v/>
      </c>
    </row>
    <row r="4128" spans="2:15" ht="15" customHeight="1" x14ac:dyDescent="0.25">
      <c r="B4128" s="178" t="s">
        <v>12049</v>
      </c>
      <c r="C4128" s="178" t="s">
        <v>88</v>
      </c>
      <c r="D4128" s="178" t="s">
        <v>3900</v>
      </c>
      <c r="E4128" s="178" t="s">
        <v>182</v>
      </c>
      <c r="F4128" s="178" t="s">
        <v>17</v>
      </c>
      <c r="G4128" s="1">
        <f>IF(ISNUMBER(Pay_Item_Search_Text),IF(ISNUMBER(IF(FIND(Pay_Item_Search_Text,B4128)=1,1, "FALSE")),MAX(G$4:$G4127)+1,IF(ISNUMBER(Pay_Item_Search_Text),0,IF(ISNUMBER(SEARCH(Pay_Item_Search_Text,H4128)),MAX(G$4:$G4127)+1,0))),IF(ISNUMBER(Pay_Item_Search_Text),0,IF(ISNUMBER(SEARCH(Pay_Item_Search_Text,H4128)),MAX(G$4:$G4127)+1,0)))</f>
        <v>4124</v>
      </c>
      <c r="H4128" s="1" t="str">
        <f>IF(Table_PayItems[[#This Row],[Description]]="_","_ Unique Item - "&amp;Table_PayItems[[#This Row],[Item]]&amp;" - $"&amp;Table_PayItems[[#This Row],[Unit]],Table_PayItems[[#This Row],[Description]]&amp;" - $"&amp;Table_PayItems[[#This Row],[Unit]])</f>
        <v>Plastic Drum, Damage - $Ea</v>
      </c>
      <c r="I4128" s="29" t="str">
        <f>IFERROR(VLOOKUP(ROWS($M$5:M4128),Table_PayItems[[Search Key]:[Concentrated Name]],2,FALSE),"")</f>
        <v>Plastic Drum, Damage - $Ea</v>
      </c>
      <c r="J4128" s="1"/>
      <c r="K4128" s="1"/>
      <c r="L4128" s="22">
        <f>IF(ISNUMBER(SEARCH(Pay_Item_Search_Text_2,M4128)),MAX($L$4:L4127)+1,0)</f>
        <v>0</v>
      </c>
      <c r="M4128" s="1" t="str">
        <f>IFERROR(VLOOKUP(ROWS($M$5:M4128),Table_PayItems[[Search Key]:[Concentrated Name]],2,FALSE),"")</f>
        <v>Plastic Drum, Damage - $Ea</v>
      </c>
      <c r="N4128" s="1" t="str">
        <f>IFERROR(VLOOKUP(ROWS($M$5:N4128),$L$5:$M$7000,2,FALSE),"")</f>
        <v/>
      </c>
      <c r="O4128" s="1" t="str">
        <f>IFERROR(VLOOKUP(ROWS($O$5:O4128),$K$5:$L$7000,2,FALSE),"")</f>
        <v/>
      </c>
    </row>
    <row r="4129" spans="2:15" ht="15" customHeight="1" x14ac:dyDescent="0.25">
      <c r="B4129" s="178" t="s">
        <v>11976</v>
      </c>
      <c r="C4129" s="178" t="s">
        <v>88</v>
      </c>
      <c r="D4129" s="178" t="s">
        <v>5574</v>
      </c>
      <c r="E4129" s="178" t="s">
        <v>5575</v>
      </c>
      <c r="F4129" s="178" t="s">
        <v>17</v>
      </c>
      <c r="G4129" s="1">
        <f>IF(ISNUMBER(Pay_Item_Search_Text),IF(ISNUMBER(IF(FIND(Pay_Item_Search_Text,B4129)=1,1, "FALSE")),MAX(G$4:$G4128)+1,IF(ISNUMBER(Pay_Item_Search_Text),0,IF(ISNUMBER(SEARCH(Pay_Item_Search_Text,H4129)),MAX(G$4:$G4128)+1,0))),IF(ISNUMBER(Pay_Item_Search_Text),0,IF(ISNUMBER(SEARCH(Pay_Item_Search_Text,H4129)),MAX(G$4:$G4128)+1,0)))</f>
        <v>4125</v>
      </c>
      <c r="H4129" s="1" t="str">
        <f>IF(Table_PayItems[[#This Row],[Description]]="_","_ Unique Item - "&amp;Table_PayItems[[#This Row],[Item]]&amp;" - $"&amp;Table_PayItems[[#This Row],[Unit]],Table_PayItems[[#This Row],[Description]]&amp;" - $"&amp;Table_PayItems[[#This Row],[Unit]])</f>
        <v>Plastic Drum, Fluorescent, Furn - $Ea</v>
      </c>
      <c r="I4129" s="29" t="str">
        <f>IFERROR(VLOOKUP(ROWS($M$5:M4129),Table_PayItems[[Search Key]:[Concentrated Name]],2,FALSE),"")</f>
        <v>Plastic Drum, Fluorescent, Furn - $Ea</v>
      </c>
      <c r="J4129" s="1"/>
      <c r="K4129" s="1"/>
      <c r="L4129" s="22">
        <f>IF(ISNUMBER(SEARCH(Pay_Item_Search_Text_2,M4129)),MAX($L$4:L4128)+1,0)</f>
        <v>0</v>
      </c>
      <c r="M4129" s="1" t="str">
        <f>IFERROR(VLOOKUP(ROWS($M$5:M4129),Table_PayItems[[Search Key]:[Concentrated Name]],2,FALSE),"")</f>
        <v>Plastic Drum, Fluorescent, Furn - $Ea</v>
      </c>
      <c r="N4129" s="1" t="str">
        <f>IFERROR(VLOOKUP(ROWS($M$5:N4129),$L$5:$M$7000,2,FALSE),"")</f>
        <v/>
      </c>
      <c r="O4129" s="1" t="str">
        <f>IFERROR(VLOOKUP(ROWS($O$5:O4129),$K$5:$L$7000,2,FALSE),"")</f>
        <v/>
      </c>
    </row>
    <row r="4130" spans="2:15" ht="15" customHeight="1" x14ac:dyDescent="0.25">
      <c r="B4130" s="178" t="s">
        <v>11977</v>
      </c>
      <c r="C4130" s="178" t="s">
        <v>88</v>
      </c>
      <c r="D4130" s="178" t="s">
        <v>5576</v>
      </c>
      <c r="E4130" s="178" t="s">
        <v>5575</v>
      </c>
      <c r="F4130" s="178" t="s">
        <v>17</v>
      </c>
      <c r="G4130" s="1">
        <f>IF(ISNUMBER(Pay_Item_Search_Text),IF(ISNUMBER(IF(FIND(Pay_Item_Search_Text,B4130)=1,1, "FALSE")),MAX(G$4:$G4129)+1,IF(ISNUMBER(Pay_Item_Search_Text),0,IF(ISNUMBER(SEARCH(Pay_Item_Search_Text,H4130)),MAX(G$4:$G4129)+1,0))),IF(ISNUMBER(Pay_Item_Search_Text),0,IF(ISNUMBER(SEARCH(Pay_Item_Search_Text,H4130)),MAX(G$4:$G4129)+1,0)))</f>
        <v>4126</v>
      </c>
      <c r="H4130" s="1" t="str">
        <f>IF(Table_PayItems[[#This Row],[Description]]="_","_ Unique Item - "&amp;Table_PayItems[[#This Row],[Item]]&amp;" - $"&amp;Table_PayItems[[#This Row],[Unit]],Table_PayItems[[#This Row],[Description]]&amp;" - $"&amp;Table_PayItems[[#This Row],[Unit]])</f>
        <v>Plastic Drum, Fluorescent, Oper - $Ea</v>
      </c>
      <c r="I4130" s="29" t="str">
        <f>IFERROR(VLOOKUP(ROWS($M$5:M4130),Table_PayItems[[Search Key]:[Concentrated Name]],2,FALSE),"")</f>
        <v>Plastic Drum, Fluorescent, Oper - $Ea</v>
      </c>
      <c r="J4130" s="1"/>
      <c r="K4130" s="1"/>
      <c r="L4130" s="22">
        <f>IF(ISNUMBER(SEARCH(Pay_Item_Search_Text_2,M4130)),MAX($L$4:L4129)+1,0)</f>
        <v>0</v>
      </c>
      <c r="M4130" s="1" t="str">
        <f>IFERROR(VLOOKUP(ROWS($M$5:M4130),Table_PayItems[[Search Key]:[Concentrated Name]],2,FALSE),"")</f>
        <v>Plastic Drum, Fluorescent, Oper - $Ea</v>
      </c>
      <c r="N4130" s="1" t="str">
        <f>IFERROR(VLOOKUP(ROWS($M$5:N4130),$L$5:$M$7000,2,FALSE),"")</f>
        <v/>
      </c>
      <c r="O4130" s="1" t="str">
        <f>IFERROR(VLOOKUP(ROWS($O$5:O4130),$K$5:$L$7000,2,FALSE),"")</f>
        <v/>
      </c>
    </row>
    <row r="4131" spans="2:15" ht="15" customHeight="1" x14ac:dyDescent="0.25">
      <c r="B4131" s="178" t="s">
        <v>11974</v>
      </c>
      <c r="C4131" s="178" t="s">
        <v>88</v>
      </c>
      <c r="D4131" s="178" t="s">
        <v>3864</v>
      </c>
      <c r="E4131" s="178" t="s">
        <v>6982</v>
      </c>
      <c r="F4131" s="178" t="s">
        <v>17</v>
      </c>
      <c r="G4131" s="1">
        <f>IF(ISNUMBER(Pay_Item_Search_Text),IF(ISNUMBER(IF(FIND(Pay_Item_Search_Text,B4131)=1,1, "FALSE")),MAX(G$4:$G4130)+1,IF(ISNUMBER(Pay_Item_Search_Text),0,IF(ISNUMBER(SEARCH(Pay_Item_Search_Text,H4131)),MAX(G$4:$G4130)+1,0))),IF(ISNUMBER(Pay_Item_Search_Text),0,IF(ISNUMBER(SEARCH(Pay_Item_Search_Text,H4131)),MAX(G$4:$G4130)+1,0)))</f>
        <v>4127</v>
      </c>
      <c r="H4131" s="1" t="str">
        <f>IF(Table_PayItems[[#This Row],[Description]]="_","_ Unique Item - "&amp;Table_PayItems[[#This Row],[Item]]&amp;" - $"&amp;Table_PayItems[[#This Row],[Unit]],Table_PayItems[[#This Row],[Description]]&amp;" - $"&amp;Table_PayItems[[#This Row],[Unit]])</f>
        <v>Plastic Drum, High Intensity, Furn - $Ea</v>
      </c>
      <c r="I4131" s="29" t="str">
        <f>IFERROR(VLOOKUP(ROWS($M$5:M4131),Table_PayItems[[Search Key]:[Concentrated Name]],2,FALSE),"")</f>
        <v>Plastic Drum, High Intensity, Furn - $Ea</v>
      </c>
      <c r="J4131" s="1"/>
      <c r="K4131" s="1"/>
      <c r="L4131" s="22">
        <f>IF(ISNUMBER(SEARCH(Pay_Item_Search_Text_2,M4131)),MAX($L$4:L4130)+1,0)</f>
        <v>0</v>
      </c>
      <c r="M4131" s="1" t="str">
        <f>IFERROR(VLOOKUP(ROWS($M$5:M4131),Table_PayItems[[Search Key]:[Concentrated Name]],2,FALSE),"")</f>
        <v>Plastic Drum, High Intensity, Furn - $Ea</v>
      </c>
      <c r="N4131" s="1" t="str">
        <f>IFERROR(VLOOKUP(ROWS($M$5:N4131),$L$5:$M$7000,2,FALSE),"")</f>
        <v/>
      </c>
      <c r="O4131" s="1" t="str">
        <f>IFERROR(VLOOKUP(ROWS($O$5:O4131),$K$5:$L$7000,2,FALSE),"")</f>
        <v/>
      </c>
    </row>
    <row r="4132" spans="2:15" ht="15" customHeight="1" x14ac:dyDescent="0.25">
      <c r="B4132" s="178" t="s">
        <v>11982</v>
      </c>
      <c r="C4132" s="178" t="s">
        <v>88</v>
      </c>
      <c r="D4132" s="178" t="s">
        <v>3870</v>
      </c>
      <c r="E4132" s="178" t="s">
        <v>6982</v>
      </c>
      <c r="F4132" s="178" t="s">
        <v>17</v>
      </c>
      <c r="G4132" s="1">
        <f>IF(ISNUMBER(Pay_Item_Search_Text),IF(ISNUMBER(IF(FIND(Pay_Item_Search_Text,B4132)=1,1, "FALSE")),MAX(G$4:$G4131)+1,IF(ISNUMBER(Pay_Item_Search_Text),0,IF(ISNUMBER(SEARCH(Pay_Item_Search_Text,H4132)),MAX(G$4:$G4131)+1,0))),IF(ISNUMBER(Pay_Item_Search_Text),0,IF(ISNUMBER(SEARCH(Pay_Item_Search_Text,H4132)),MAX(G$4:$G4131)+1,0)))</f>
        <v>4128</v>
      </c>
      <c r="H4132" s="1" t="str">
        <f>IF(Table_PayItems[[#This Row],[Description]]="_","_ Unique Item - "&amp;Table_PayItems[[#This Row],[Item]]&amp;" - $"&amp;Table_PayItems[[#This Row],[Unit]],Table_PayItems[[#This Row],[Description]]&amp;" - $"&amp;Table_PayItems[[#This Row],[Unit]])</f>
        <v>Plastic Drum, High Intensity, Lighted, Furn - $Ea</v>
      </c>
      <c r="I4132" s="29" t="str">
        <f>IFERROR(VLOOKUP(ROWS($M$5:M4132),Table_PayItems[[Search Key]:[Concentrated Name]],2,FALSE),"")</f>
        <v>Plastic Drum, High Intensity, Lighted, Furn - $Ea</v>
      </c>
      <c r="J4132" s="1"/>
      <c r="K4132" s="1"/>
      <c r="L4132" s="22">
        <f>IF(ISNUMBER(SEARCH(Pay_Item_Search_Text_2,M4132)),MAX($L$4:L4131)+1,0)</f>
        <v>0</v>
      </c>
      <c r="M4132" s="1" t="str">
        <f>IFERROR(VLOOKUP(ROWS($M$5:M4132),Table_PayItems[[Search Key]:[Concentrated Name]],2,FALSE),"")</f>
        <v>Plastic Drum, High Intensity, Lighted, Furn - $Ea</v>
      </c>
      <c r="N4132" s="1" t="str">
        <f>IFERROR(VLOOKUP(ROWS($M$5:N4132),$L$5:$M$7000,2,FALSE),"")</f>
        <v/>
      </c>
      <c r="O4132" s="1" t="str">
        <f>IFERROR(VLOOKUP(ROWS($O$5:O4132),$K$5:$L$7000,2,FALSE),"")</f>
        <v/>
      </c>
    </row>
    <row r="4133" spans="2:15" ht="15" customHeight="1" x14ac:dyDescent="0.25">
      <c r="B4133" s="178" t="s">
        <v>11983</v>
      </c>
      <c r="C4133" s="178" t="s">
        <v>88</v>
      </c>
      <c r="D4133" s="178" t="s">
        <v>3871</v>
      </c>
      <c r="E4133" s="178" t="s">
        <v>6982</v>
      </c>
      <c r="F4133" s="178" t="s">
        <v>17</v>
      </c>
      <c r="G4133" s="1">
        <f>IF(ISNUMBER(Pay_Item_Search_Text),IF(ISNUMBER(IF(FIND(Pay_Item_Search_Text,B4133)=1,1, "FALSE")),MAX(G$4:$G4132)+1,IF(ISNUMBER(Pay_Item_Search_Text),0,IF(ISNUMBER(SEARCH(Pay_Item_Search_Text,H4133)),MAX(G$4:$G4132)+1,0))),IF(ISNUMBER(Pay_Item_Search_Text),0,IF(ISNUMBER(SEARCH(Pay_Item_Search_Text,H4133)),MAX(G$4:$G4132)+1,0)))</f>
        <v>4129</v>
      </c>
      <c r="H4133" s="1" t="str">
        <f>IF(Table_PayItems[[#This Row],[Description]]="_","_ Unique Item - "&amp;Table_PayItems[[#This Row],[Item]]&amp;" - $"&amp;Table_PayItems[[#This Row],[Unit]],Table_PayItems[[#This Row],[Description]]&amp;" - $"&amp;Table_PayItems[[#This Row],[Unit]])</f>
        <v>Plastic Drum, High Intensity, Lighted, Oper - $Ea</v>
      </c>
      <c r="I4133" s="29" t="str">
        <f>IFERROR(VLOOKUP(ROWS($M$5:M4133),Table_PayItems[[Search Key]:[Concentrated Name]],2,FALSE),"")</f>
        <v>Plastic Drum, High Intensity, Lighted, Oper - $Ea</v>
      </c>
      <c r="J4133" s="1"/>
      <c r="K4133" s="1"/>
      <c r="L4133" s="22">
        <f>IF(ISNUMBER(SEARCH(Pay_Item_Search_Text_2,M4133)),MAX($L$4:L4132)+1,0)</f>
        <v>0</v>
      </c>
      <c r="M4133" s="1" t="str">
        <f>IFERROR(VLOOKUP(ROWS($M$5:M4133),Table_PayItems[[Search Key]:[Concentrated Name]],2,FALSE),"")</f>
        <v>Plastic Drum, High Intensity, Lighted, Oper - $Ea</v>
      </c>
      <c r="N4133" s="1" t="str">
        <f>IFERROR(VLOOKUP(ROWS($M$5:N4133),$L$5:$M$7000,2,FALSE),"")</f>
        <v/>
      </c>
      <c r="O4133" s="1" t="str">
        <f>IFERROR(VLOOKUP(ROWS($O$5:O4133),$K$5:$L$7000,2,FALSE),"")</f>
        <v/>
      </c>
    </row>
    <row r="4134" spans="2:15" ht="15" customHeight="1" x14ac:dyDescent="0.25">
      <c r="B4134" s="178" t="s">
        <v>11975</v>
      </c>
      <c r="C4134" s="178" t="s">
        <v>88</v>
      </c>
      <c r="D4134" s="178" t="s">
        <v>3865</v>
      </c>
      <c r="E4134" s="178" t="s">
        <v>6982</v>
      </c>
      <c r="F4134" s="178" t="s">
        <v>17</v>
      </c>
      <c r="G4134" s="1">
        <f>IF(ISNUMBER(Pay_Item_Search_Text),IF(ISNUMBER(IF(FIND(Pay_Item_Search_Text,B4134)=1,1, "FALSE")),MAX(G$4:$G4133)+1,IF(ISNUMBER(Pay_Item_Search_Text),0,IF(ISNUMBER(SEARCH(Pay_Item_Search_Text,H4134)),MAX(G$4:$G4133)+1,0))),IF(ISNUMBER(Pay_Item_Search_Text),0,IF(ISNUMBER(SEARCH(Pay_Item_Search_Text,H4134)),MAX(G$4:$G4133)+1,0)))</f>
        <v>4130</v>
      </c>
      <c r="H4134" s="1" t="str">
        <f>IF(Table_PayItems[[#This Row],[Description]]="_","_ Unique Item - "&amp;Table_PayItems[[#This Row],[Item]]&amp;" - $"&amp;Table_PayItems[[#This Row],[Unit]],Table_PayItems[[#This Row],[Description]]&amp;" - $"&amp;Table_PayItems[[#This Row],[Unit]])</f>
        <v>Plastic Drum, High Intensity, Oper - $Ea</v>
      </c>
      <c r="I4134" s="29" t="str">
        <f>IFERROR(VLOOKUP(ROWS($M$5:M4134),Table_PayItems[[Search Key]:[Concentrated Name]],2,FALSE),"")</f>
        <v>Plastic Drum, High Intensity, Oper - $Ea</v>
      </c>
      <c r="J4134" s="1"/>
      <c r="K4134" s="1"/>
      <c r="L4134" s="22">
        <f>IF(ISNUMBER(SEARCH(Pay_Item_Search_Text_2,M4134)),MAX($L$4:L4133)+1,0)</f>
        <v>0</v>
      </c>
      <c r="M4134" s="1" t="str">
        <f>IFERROR(VLOOKUP(ROWS($M$5:M4134),Table_PayItems[[Search Key]:[Concentrated Name]],2,FALSE),"")</f>
        <v>Plastic Drum, High Intensity, Oper - $Ea</v>
      </c>
      <c r="N4134" s="1" t="str">
        <f>IFERROR(VLOOKUP(ROWS($M$5:N4134),$L$5:$M$7000,2,FALSE),"")</f>
        <v/>
      </c>
      <c r="O4134" s="1" t="str">
        <f>IFERROR(VLOOKUP(ROWS($O$5:O4134),$K$5:$L$7000,2,FALSE),"")</f>
        <v/>
      </c>
    </row>
    <row r="4135" spans="2:15" ht="15" customHeight="1" x14ac:dyDescent="0.25">
      <c r="B4135" s="178" t="s">
        <v>13130</v>
      </c>
      <c r="C4135" s="178" t="s">
        <v>88</v>
      </c>
      <c r="D4135" s="178" t="s">
        <v>4353</v>
      </c>
      <c r="E4135" s="178" t="s">
        <v>6993</v>
      </c>
      <c r="F4135" s="178" t="s">
        <v>17</v>
      </c>
      <c r="G4135" s="1">
        <f>IF(ISNUMBER(Pay_Item_Search_Text),IF(ISNUMBER(IF(FIND(Pay_Item_Search_Text,B4135)=1,1, "FALSE")),MAX(G$4:$G4134)+1,IF(ISNUMBER(Pay_Item_Search_Text),0,IF(ISNUMBER(SEARCH(Pay_Item_Search_Text,H4135)),MAX(G$4:$G4134)+1,0))),IF(ISNUMBER(Pay_Item_Search_Text),0,IF(ISNUMBER(SEARCH(Pay_Item_Search_Text,H4135)),MAX(G$4:$G4134)+1,0)))</f>
        <v>4131</v>
      </c>
      <c r="H4135" s="1" t="str">
        <f>IF(Table_PayItems[[#This Row],[Description]]="_","_ Unique Item - "&amp;Table_PayItems[[#This Row],[Item]]&amp;" - $"&amp;Table_PayItems[[#This Row],[Unit]],Table_PayItems[[#This Row],[Description]]&amp;" - $"&amp;Table_PayItems[[#This Row],[Unit]])</f>
        <v>Platanus occidentalis, bareroot, 18-24 inch - $Ea</v>
      </c>
      <c r="I4135" s="29" t="str">
        <f>IFERROR(VLOOKUP(ROWS($M$5:M4135),Table_PayItems[[Search Key]:[Concentrated Name]],2,FALSE),"")</f>
        <v>Platanus occidentalis, bareroot, 18-24 inch - $Ea</v>
      </c>
      <c r="J4135" s="1"/>
      <c r="K4135" s="1"/>
      <c r="L4135" s="22">
        <f>IF(ISNUMBER(SEARCH(Pay_Item_Search_Text_2,M4135)),MAX($L$4:L4134)+1,0)</f>
        <v>0</v>
      </c>
      <c r="M4135" s="1" t="str">
        <f>IFERROR(VLOOKUP(ROWS($M$5:M4135),Table_PayItems[[Search Key]:[Concentrated Name]],2,FALSE),"")</f>
        <v>Platanus occidentalis, bareroot, 18-24 inch - $Ea</v>
      </c>
      <c r="N4135" s="1" t="str">
        <f>IFERROR(VLOOKUP(ROWS($M$5:N4135),$L$5:$M$7000,2,FALSE),"")</f>
        <v/>
      </c>
      <c r="O4135" s="1" t="str">
        <f>IFERROR(VLOOKUP(ROWS($O$5:O4135),$K$5:$L$7000,2,FALSE),"")</f>
        <v/>
      </c>
    </row>
    <row r="4136" spans="2:15" ht="15" customHeight="1" x14ac:dyDescent="0.25">
      <c r="B4136" s="178" t="s">
        <v>13131</v>
      </c>
      <c r="C4136" s="178" t="s">
        <v>88</v>
      </c>
      <c r="D4136" s="178" t="s">
        <v>4354</v>
      </c>
      <c r="E4136" s="178" t="s">
        <v>6993</v>
      </c>
      <c r="F4136" s="178" t="s">
        <v>17</v>
      </c>
      <c r="G4136" s="1">
        <f>IF(ISNUMBER(Pay_Item_Search_Text),IF(ISNUMBER(IF(FIND(Pay_Item_Search_Text,B4136)=1,1, "FALSE")),MAX(G$4:$G4135)+1,IF(ISNUMBER(Pay_Item_Search_Text),0,IF(ISNUMBER(SEARCH(Pay_Item_Search_Text,H4136)),MAX(G$4:$G4135)+1,0))),IF(ISNUMBER(Pay_Item_Search_Text),0,IF(ISNUMBER(SEARCH(Pay_Item_Search_Text,H4136)),MAX(G$4:$G4135)+1,0)))</f>
        <v>4132</v>
      </c>
      <c r="H4136" s="1" t="str">
        <f>IF(Table_PayItems[[#This Row],[Description]]="_","_ Unique Item - "&amp;Table_PayItems[[#This Row],[Item]]&amp;" - $"&amp;Table_PayItems[[#This Row],[Unit]],Table_PayItems[[#This Row],[Description]]&amp;" - $"&amp;Table_PayItems[[#This Row],[Unit]])</f>
        <v>Platanus occidentalis, bareroot, 24-36 inch - $Ea</v>
      </c>
      <c r="I4136" s="29" t="str">
        <f>IFERROR(VLOOKUP(ROWS($M$5:M4136),Table_PayItems[[Search Key]:[Concentrated Name]],2,FALSE),"")</f>
        <v>Platanus occidentalis, bareroot, 24-36 inch - $Ea</v>
      </c>
      <c r="J4136" s="1"/>
      <c r="K4136" s="1"/>
      <c r="L4136" s="22">
        <f>IF(ISNUMBER(SEARCH(Pay_Item_Search_Text_2,M4136)),MAX($L$4:L4135)+1,0)</f>
        <v>0</v>
      </c>
      <c r="M4136" s="1" t="str">
        <f>IFERROR(VLOOKUP(ROWS($M$5:M4136),Table_PayItems[[Search Key]:[Concentrated Name]],2,FALSE),"")</f>
        <v>Platanus occidentalis, bareroot, 24-36 inch - $Ea</v>
      </c>
      <c r="N4136" s="1" t="str">
        <f>IFERROR(VLOOKUP(ROWS($M$5:N4136),$L$5:$M$7000,2,FALSE),"")</f>
        <v/>
      </c>
      <c r="O4136" s="1" t="str">
        <f>IFERROR(VLOOKUP(ROWS($O$5:O4136),$K$5:$L$7000,2,FALSE),"")</f>
        <v/>
      </c>
    </row>
    <row r="4137" spans="2:15" ht="15" customHeight="1" x14ac:dyDescent="0.25">
      <c r="B4137" s="178" t="s">
        <v>13121</v>
      </c>
      <c r="C4137" s="178" t="s">
        <v>88</v>
      </c>
      <c r="D4137" s="178" t="s">
        <v>7606</v>
      </c>
      <c r="E4137" s="178" t="s">
        <v>6993</v>
      </c>
      <c r="F4137" s="178" t="s">
        <v>17</v>
      </c>
      <c r="G4137" s="1">
        <f>IF(ISNUMBER(Pay_Item_Search_Text),IF(ISNUMBER(IF(FIND(Pay_Item_Search_Text,B4137)=1,1, "FALSE")),MAX(G$4:$G4136)+1,IF(ISNUMBER(Pay_Item_Search_Text),0,IF(ISNUMBER(SEARCH(Pay_Item_Search_Text,H4137)),MAX(G$4:$G4136)+1,0))),IF(ISNUMBER(Pay_Item_Search_Text),0,IF(ISNUMBER(SEARCH(Pay_Item_Search_Text,H4137)),MAX(G$4:$G4136)+1,0)))</f>
        <v>4133</v>
      </c>
      <c r="H4137" s="1" t="str">
        <f>IF(Table_PayItems[[#This Row],[Description]]="_","_ Unique Item - "&amp;Table_PayItems[[#This Row],[Item]]&amp;" - $"&amp;Table_PayItems[[#This Row],[Unit]],Table_PayItems[[#This Row],[Description]]&amp;" - $"&amp;Table_PayItems[[#This Row],[Unit]])</f>
        <v>Platanus x acerifolia Bloodgood, 1 1/2 inch - $Ea</v>
      </c>
      <c r="I4137" s="29" t="str">
        <f>IFERROR(VLOOKUP(ROWS($M$5:M4137),Table_PayItems[[Search Key]:[Concentrated Name]],2,FALSE),"")</f>
        <v>Platanus x acerifolia Bloodgood, 1 1/2 inch - $Ea</v>
      </c>
      <c r="J4137" s="1"/>
      <c r="K4137" s="1"/>
      <c r="L4137" s="22">
        <f>IF(ISNUMBER(SEARCH(Pay_Item_Search_Text_2,M4137)),MAX($L$4:L4136)+1,0)</f>
        <v>0</v>
      </c>
      <c r="M4137" s="1" t="str">
        <f>IFERROR(VLOOKUP(ROWS($M$5:M4137),Table_PayItems[[Search Key]:[Concentrated Name]],2,FALSE),"")</f>
        <v>Platanus x acerifolia Bloodgood, 1 1/2 inch - $Ea</v>
      </c>
      <c r="N4137" s="1" t="str">
        <f>IFERROR(VLOOKUP(ROWS($M$5:N4137),$L$5:$M$7000,2,FALSE),"")</f>
        <v/>
      </c>
      <c r="O4137" s="1" t="str">
        <f>IFERROR(VLOOKUP(ROWS($O$5:O4137),$K$5:$L$7000,2,FALSE),"")</f>
        <v/>
      </c>
    </row>
    <row r="4138" spans="2:15" ht="15" customHeight="1" x14ac:dyDescent="0.25">
      <c r="B4138" s="178" t="s">
        <v>13122</v>
      </c>
      <c r="C4138" s="178" t="s">
        <v>88</v>
      </c>
      <c r="D4138" s="178" t="s">
        <v>7607</v>
      </c>
      <c r="E4138" s="178" t="s">
        <v>6993</v>
      </c>
      <c r="F4138" s="178" t="s">
        <v>17</v>
      </c>
      <c r="G4138" s="1">
        <f>IF(ISNUMBER(Pay_Item_Search_Text),IF(ISNUMBER(IF(FIND(Pay_Item_Search_Text,B4138)=1,1, "FALSE")),MAX(G$4:$G4137)+1,IF(ISNUMBER(Pay_Item_Search_Text),0,IF(ISNUMBER(SEARCH(Pay_Item_Search_Text,H4138)),MAX(G$4:$G4137)+1,0))),IF(ISNUMBER(Pay_Item_Search_Text),0,IF(ISNUMBER(SEARCH(Pay_Item_Search_Text,H4138)),MAX(G$4:$G4137)+1,0)))</f>
        <v>4134</v>
      </c>
      <c r="H4138" s="1" t="str">
        <f>IF(Table_PayItems[[#This Row],[Description]]="_","_ Unique Item - "&amp;Table_PayItems[[#This Row],[Item]]&amp;" - $"&amp;Table_PayItems[[#This Row],[Unit]],Table_PayItems[[#This Row],[Description]]&amp;" - $"&amp;Table_PayItems[[#This Row],[Unit]])</f>
        <v>Platanus x acerifolia Bloodgood, 1 3/4 inch - $Ea</v>
      </c>
      <c r="I4138" s="29" t="str">
        <f>IFERROR(VLOOKUP(ROWS($M$5:M4138),Table_PayItems[[Search Key]:[Concentrated Name]],2,FALSE),"")</f>
        <v>Platanus x acerifolia Bloodgood, 1 3/4 inch - $Ea</v>
      </c>
      <c r="J4138" s="1"/>
      <c r="K4138" s="1"/>
      <c r="L4138" s="22">
        <f>IF(ISNUMBER(SEARCH(Pay_Item_Search_Text_2,M4138)),MAX($L$4:L4137)+1,0)</f>
        <v>0</v>
      </c>
      <c r="M4138" s="1" t="str">
        <f>IFERROR(VLOOKUP(ROWS($M$5:M4138),Table_PayItems[[Search Key]:[Concentrated Name]],2,FALSE),"")</f>
        <v>Platanus x acerifolia Bloodgood, 1 3/4 inch - $Ea</v>
      </c>
      <c r="N4138" s="1" t="str">
        <f>IFERROR(VLOOKUP(ROWS($M$5:N4138),$L$5:$M$7000,2,FALSE),"")</f>
        <v/>
      </c>
      <c r="O4138" s="1" t="str">
        <f>IFERROR(VLOOKUP(ROWS($O$5:O4138),$K$5:$L$7000,2,FALSE),"")</f>
        <v/>
      </c>
    </row>
    <row r="4139" spans="2:15" ht="15" customHeight="1" x14ac:dyDescent="0.25">
      <c r="B4139" s="178" t="s">
        <v>13123</v>
      </c>
      <c r="C4139" s="178" t="s">
        <v>88</v>
      </c>
      <c r="D4139" s="178" t="s">
        <v>7608</v>
      </c>
      <c r="E4139" s="178" t="s">
        <v>6993</v>
      </c>
      <c r="F4139" s="178" t="s">
        <v>17</v>
      </c>
      <c r="G4139" s="28">
        <f>IF(ISNUMBER(Pay_Item_Search_Text),IF(ISNUMBER(IF(FIND(Pay_Item_Search_Text,B4139)=1,1, "FALSE")),MAX(G$4:$G4138)+1,IF(ISNUMBER(Pay_Item_Search_Text),0,IF(ISNUMBER(SEARCH(Pay_Item_Search_Text,H4139)),MAX(G$4:$G4138)+1,0))),IF(ISNUMBER(Pay_Item_Search_Text),0,IF(ISNUMBER(SEARCH(Pay_Item_Search_Text,H4139)),MAX(G$4:$G4138)+1,0)))</f>
        <v>4135</v>
      </c>
      <c r="H4139" s="24" t="str">
        <f>IF(Table_PayItems[[#This Row],[Description]]="_","_ Unique Item - "&amp;Table_PayItems[[#This Row],[Item]]&amp;" - $"&amp;Table_PayItems[[#This Row],[Unit]],Table_PayItems[[#This Row],[Description]]&amp;" - $"&amp;Table_PayItems[[#This Row],[Unit]])</f>
        <v>Platanus x acerifolia Bloodgood, 2 inch - $Ea</v>
      </c>
      <c r="I4139" s="30" t="str">
        <f>IFERROR(VLOOKUP(ROWS($M$5:M4139),Table_PayItems[[Search Key]:[Concentrated Name]],2,FALSE),"")</f>
        <v>Platanus x acerifolia Bloodgood, 2 inch - $Ea</v>
      </c>
      <c r="J4139" s="1"/>
      <c r="K4139" s="1"/>
      <c r="L4139" s="22">
        <f>IF(ISNUMBER(SEARCH(Pay_Item_Search_Text_2,M4139)),MAX($L$4:L4138)+1,0)</f>
        <v>0</v>
      </c>
      <c r="M4139" s="1" t="str">
        <f>IFERROR(VLOOKUP(ROWS($M$5:M4139),Table_PayItems[[Search Key]:[Concentrated Name]],2,FALSE),"")</f>
        <v>Platanus x acerifolia Bloodgood, 2 inch - $Ea</v>
      </c>
      <c r="N4139" s="1" t="str">
        <f>IFERROR(VLOOKUP(ROWS($M$5:N4139),$L$5:$M$7000,2,FALSE),"")</f>
        <v/>
      </c>
      <c r="O4139" s="1" t="str">
        <f>IFERROR(VLOOKUP(ROWS($O$5:O4139),$K$5:$L$7000,2,FALSE),"")</f>
        <v/>
      </c>
    </row>
    <row r="4140" spans="2:15" ht="15" customHeight="1" x14ac:dyDescent="0.25">
      <c r="B4140" s="178" t="s">
        <v>13124</v>
      </c>
      <c r="C4140" s="178" t="s">
        <v>88</v>
      </c>
      <c r="D4140" s="178" t="s">
        <v>7609</v>
      </c>
      <c r="E4140" s="178" t="s">
        <v>6993</v>
      </c>
      <c r="F4140" s="178" t="s">
        <v>17</v>
      </c>
      <c r="G4140" s="27">
        <f>IF(ISNUMBER(Pay_Item_Search_Text),IF(ISNUMBER(IF(FIND(Pay_Item_Search_Text,B4140)=1,1, "FALSE")),MAX(G$4:$G4139)+1,IF(ISNUMBER(Pay_Item_Search_Text),0,IF(ISNUMBER(SEARCH(Pay_Item_Search_Text,H4140)),MAX(G$4:$G4139)+1,0))),IF(ISNUMBER(Pay_Item_Search_Text),0,IF(ISNUMBER(SEARCH(Pay_Item_Search_Text,H4140)),MAX(G$4:$G4139)+1,0)))</f>
        <v>4136</v>
      </c>
      <c r="H4140" s="24" t="str">
        <f>IF(Table_PayItems[[#This Row],[Description]]="_","_ Unique Item - "&amp;Table_PayItems[[#This Row],[Item]]&amp;" - $"&amp;Table_PayItems[[#This Row],[Unit]],Table_PayItems[[#This Row],[Description]]&amp;" - $"&amp;Table_PayItems[[#This Row],[Unit]])</f>
        <v>Platanus x acerifolia Liberty 1 1/2 inch - $Ea</v>
      </c>
      <c r="I4140" s="30" t="str">
        <f>IFERROR(VLOOKUP(ROWS($M$5:M4140),Table_PayItems[[Search Key]:[Concentrated Name]],2,FALSE),"")</f>
        <v>Platanus x acerifolia Liberty 1 1/2 inch - $Ea</v>
      </c>
      <c r="J4140" s="1"/>
      <c r="K4140" s="1"/>
      <c r="L4140" s="22">
        <f>IF(ISNUMBER(SEARCH(Pay_Item_Search_Text_2,M4140)),MAX($L$4:L4139)+1,0)</f>
        <v>0</v>
      </c>
      <c r="M4140" s="1" t="str">
        <f>IFERROR(VLOOKUP(ROWS($M$5:M4140),Table_PayItems[[Search Key]:[Concentrated Name]],2,FALSE),"")</f>
        <v>Platanus x acerifolia Liberty 1 1/2 inch - $Ea</v>
      </c>
      <c r="N4140" s="1" t="str">
        <f>IFERROR(VLOOKUP(ROWS($M$5:N4140),$L$5:$M$7000,2,FALSE),"")</f>
        <v/>
      </c>
      <c r="O4140" s="1" t="str">
        <f>IFERROR(VLOOKUP(ROWS($O$5:O4140),$K$5:$L$7000,2,FALSE),"")</f>
        <v/>
      </c>
    </row>
    <row r="4141" spans="2:15" ht="15" customHeight="1" x14ac:dyDescent="0.25">
      <c r="B4141" s="178" t="s">
        <v>13125</v>
      </c>
      <c r="C4141" s="178" t="s">
        <v>88</v>
      </c>
      <c r="D4141" s="178" t="s">
        <v>7610</v>
      </c>
      <c r="E4141" s="178" t="s">
        <v>6993</v>
      </c>
      <c r="F4141" s="178" t="s">
        <v>17</v>
      </c>
      <c r="G4141" s="1">
        <f>IF(ISNUMBER(Pay_Item_Search_Text),IF(ISNUMBER(IF(FIND(Pay_Item_Search_Text,B4141)=1,1, "FALSE")),MAX(G$4:$G4140)+1,IF(ISNUMBER(Pay_Item_Search_Text),0,IF(ISNUMBER(SEARCH(Pay_Item_Search_Text,H4141)),MAX(G$4:$G4140)+1,0))),IF(ISNUMBER(Pay_Item_Search_Text),0,IF(ISNUMBER(SEARCH(Pay_Item_Search_Text,H4141)),MAX(G$4:$G4140)+1,0)))</f>
        <v>4137</v>
      </c>
      <c r="H4141" s="1" t="str">
        <f>IF(Table_PayItems[[#This Row],[Description]]="_","_ Unique Item - "&amp;Table_PayItems[[#This Row],[Item]]&amp;" - $"&amp;Table_PayItems[[#This Row],[Unit]],Table_PayItems[[#This Row],[Description]]&amp;" - $"&amp;Table_PayItems[[#This Row],[Unit]])</f>
        <v>Platanus x acerifolia Liberty 1 3/4 inch - $Ea</v>
      </c>
      <c r="I4141" s="29" t="str">
        <f>IFERROR(VLOOKUP(ROWS($M$5:M4141),Table_PayItems[[Search Key]:[Concentrated Name]],2,FALSE),"")</f>
        <v>Platanus x acerifolia Liberty 1 3/4 inch - $Ea</v>
      </c>
      <c r="J4141" s="1"/>
      <c r="K4141" s="1"/>
      <c r="L4141" s="22">
        <f>IF(ISNUMBER(SEARCH(Pay_Item_Search_Text_2,M4141)),MAX($L$4:L4140)+1,0)</f>
        <v>0</v>
      </c>
      <c r="M4141" s="1" t="str">
        <f>IFERROR(VLOOKUP(ROWS($M$5:M4141),Table_PayItems[[Search Key]:[Concentrated Name]],2,FALSE),"")</f>
        <v>Platanus x acerifolia Liberty 1 3/4 inch - $Ea</v>
      </c>
      <c r="N4141" s="1" t="str">
        <f>IFERROR(VLOOKUP(ROWS($M$5:N4141),$L$5:$M$7000,2,FALSE),"")</f>
        <v/>
      </c>
      <c r="O4141" s="1" t="str">
        <f>IFERROR(VLOOKUP(ROWS($O$5:O4141),$K$5:$L$7000,2,FALSE),"")</f>
        <v/>
      </c>
    </row>
    <row r="4142" spans="2:15" ht="15" customHeight="1" x14ac:dyDescent="0.25">
      <c r="B4142" s="178" t="s">
        <v>13126</v>
      </c>
      <c r="C4142" s="178" t="s">
        <v>88</v>
      </c>
      <c r="D4142" s="178" t="s">
        <v>7611</v>
      </c>
      <c r="E4142" s="178" t="s">
        <v>6993</v>
      </c>
      <c r="F4142" s="178" t="s">
        <v>17</v>
      </c>
      <c r="G4142" s="1">
        <f>IF(ISNUMBER(Pay_Item_Search_Text),IF(ISNUMBER(IF(FIND(Pay_Item_Search_Text,B4142)=1,1, "FALSE")),MAX(G$4:$G4141)+1,IF(ISNUMBER(Pay_Item_Search_Text),0,IF(ISNUMBER(SEARCH(Pay_Item_Search_Text,H4142)),MAX(G$4:$G4141)+1,0))),IF(ISNUMBER(Pay_Item_Search_Text),0,IF(ISNUMBER(SEARCH(Pay_Item_Search_Text,H4142)),MAX(G$4:$G4141)+1,0)))</f>
        <v>4138</v>
      </c>
      <c r="H4142" s="1" t="str">
        <f>IF(Table_PayItems[[#This Row],[Description]]="_","_ Unique Item - "&amp;Table_PayItems[[#This Row],[Item]]&amp;" - $"&amp;Table_PayItems[[#This Row],[Unit]],Table_PayItems[[#This Row],[Description]]&amp;" - $"&amp;Table_PayItems[[#This Row],[Unit]])</f>
        <v>Platanus x acerifolia Liberty 2 inch - $Ea</v>
      </c>
      <c r="I4142" s="29" t="str">
        <f>IFERROR(VLOOKUP(ROWS($M$5:M4142),Table_PayItems[[Search Key]:[Concentrated Name]],2,FALSE),"")</f>
        <v>Platanus x acerifolia Liberty 2 inch - $Ea</v>
      </c>
      <c r="J4142" s="1"/>
      <c r="K4142" s="1"/>
      <c r="L4142" s="22">
        <f>IF(ISNUMBER(SEARCH(Pay_Item_Search_Text_2,M4142)),MAX($L$4:L4141)+1,0)</f>
        <v>0</v>
      </c>
      <c r="M4142" s="1" t="str">
        <f>IFERROR(VLOOKUP(ROWS($M$5:M4142),Table_PayItems[[Search Key]:[Concentrated Name]],2,FALSE),"")</f>
        <v>Platanus x acerifolia Liberty 2 inch - $Ea</v>
      </c>
      <c r="N4142" s="1" t="str">
        <f>IFERROR(VLOOKUP(ROWS($M$5:N4142),$L$5:$M$7000,2,FALSE),"")</f>
        <v/>
      </c>
      <c r="O4142" s="1" t="str">
        <f>IFERROR(VLOOKUP(ROWS($O$5:O4142),$K$5:$L$7000,2,FALSE),"")</f>
        <v/>
      </c>
    </row>
    <row r="4143" spans="2:15" ht="15" customHeight="1" x14ac:dyDescent="0.25">
      <c r="B4143" s="178" t="s">
        <v>13127</v>
      </c>
      <c r="C4143" s="178" t="s">
        <v>88</v>
      </c>
      <c r="D4143" s="178" t="s">
        <v>4350</v>
      </c>
      <c r="E4143" s="178" t="s">
        <v>6993</v>
      </c>
      <c r="F4143" s="178" t="s">
        <v>17</v>
      </c>
      <c r="G4143" s="1">
        <f>IF(ISNUMBER(Pay_Item_Search_Text),IF(ISNUMBER(IF(FIND(Pay_Item_Search_Text,B4143)=1,1, "FALSE")),MAX(G$4:$G4142)+1,IF(ISNUMBER(Pay_Item_Search_Text),0,IF(ISNUMBER(SEARCH(Pay_Item_Search_Text,H4143)),MAX(G$4:$G4142)+1,0))),IF(ISNUMBER(Pay_Item_Search_Text),0,IF(ISNUMBER(SEARCH(Pay_Item_Search_Text,H4143)),MAX(G$4:$G4142)+1,0)))</f>
        <v>4139</v>
      </c>
      <c r="H4143" s="1" t="str">
        <f>IF(Table_PayItems[[#This Row],[Description]]="_","_ Unique Item - "&amp;Table_PayItems[[#This Row],[Item]]&amp;" - $"&amp;Table_PayItems[[#This Row],[Unit]],Table_PayItems[[#This Row],[Description]]&amp;" - $"&amp;Table_PayItems[[#This Row],[Unit]])</f>
        <v>Platanus x acerifolia, 1 1/2 inch - $Ea</v>
      </c>
      <c r="I4143" s="29" t="str">
        <f>IFERROR(VLOOKUP(ROWS($M$5:M4143),Table_PayItems[[Search Key]:[Concentrated Name]],2,FALSE),"")</f>
        <v>Platanus x acerifolia, 1 1/2 inch - $Ea</v>
      </c>
      <c r="J4143" s="1"/>
      <c r="K4143" s="1"/>
      <c r="L4143" s="22">
        <f>IF(ISNUMBER(SEARCH(Pay_Item_Search_Text_2,M4143)),MAX($L$4:L4142)+1,0)</f>
        <v>0</v>
      </c>
      <c r="M4143" s="1" t="str">
        <f>IFERROR(VLOOKUP(ROWS($M$5:M4143),Table_PayItems[[Search Key]:[Concentrated Name]],2,FALSE),"")</f>
        <v>Platanus x acerifolia, 1 1/2 inch - $Ea</v>
      </c>
      <c r="N4143" s="1" t="str">
        <f>IFERROR(VLOOKUP(ROWS($M$5:N4143),$L$5:$M$7000,2,FALSE),"")</f>
        <v/>
      </c>
      <c r="O4143" s="1" t="str">
        <f>IFERROR(VLOOKUP(ROWS($O$5:O4143),$K$5:$L$7000,2,FALSE),"")</f>
        <v/>
      </c>
    </row>
    <row r="4144" spans="2:15" ht="15" customHeight="1" x14ac:dyDescent="0.25">
      <c r="B4144" s="178" t="s">
        <v>13128</v>
      </c>
      <c r="C4144" s="178" t="s">
        <v>88</v>
      </c>
      <c r="D4144" s="178" t="s">
        <v>4351</v>
      </c>
      <c r="E4144" s="178" t="s">
        <v>6993</v>
      </c>
      <c r="F4144" s="178" t="s">
        <v>17</v>
      </c>
      <c r="G4144" s="1">
        <f>IF(ISNUMBER(Pay_Item_Search_Text),IF(ISNUMBER(IF(FIND(Pay_Item_Search_Text,B4144)=1,1, "FALSE")),MAX(G$4:$G4143)+1,IF(ISNUMBER(Pay_Item_Search_Text),0,IF(ISNUMBER(SEARCH(Pay_Item_Search_Text,H4144)),MAX(G$4:$G4143)+1,0))),IF(ISNUMBER(Pay_Item_Search_Text),0,IF(ISNUMBER(SEARCH(Pay_Item_Search_Text,H4144)),MAX(G$4:$G4143)+1,0)))</f>
        <v>4140</v>
      </c>
      <c r="H4144" s="1" t="str">
        <f>IF(Table_PayItems[[#This Row],[Description]]="_","_ Unique Item - "&amp;Table_PayItems[[#This Row],[Item]]&amp;" - $"&amp;Table_PayItems[[#This Row],[Unit]],Table_PayItems[[#This Row],[Description]]&amp;" - $"&amp;Table_PayItems[[#This Row],[Unit]])</f>
        <v>Platanus x acerifolia, 1 3/4 inch - $Ea</v>
      </c>
      <c r="I4144" s="29" t="str">
        <f>IFERROR(VLOOKUP(ROWS($M$5:M4144),Table_PayItems[[Search Key]:[Concentrated Name]],2,FALSE),"")</f>
        <v>Platanus x acerifolia, 1 3/4 inch - $Ea</v>
      </c>
      <c r="J4144" s="1"/>
      <c r="K4144" s="1"/>
      <c r="L4144" s="22">
        <f>IF(ISNUMBER(SEARCH(Pay_Item_Search_Text_2,M4144)),MAX($L$4:L4143)+1,0)</f>
        <v>0</v>
      </c>
      <c r="M4144" s="1" t="str">
        <f>IFERROR(VLOOKUP(ROWS($M$5:M4144),Table_PayItems[[Search Key]:[Concentrated Name]],2,FALSE),"")</f>
        <v>Platanus x acerifolia, 1 3/4 inch - $Ea</v>
      </c>
      <c r="N4144" s="1" t="str">
        <f>IFERROR(VLOOKUP(ROWS($M$5:N4144),$L$5:$M$7000,2,FALSE),"")</f>
        <v/>
      </c>
      <c r="O4144" s="1" t="str">
        <f>IFERROR(VLOOKUP(ROWS($O$5:O4144),$K$5:$L$7000,2,FALSE),"")</f>
        <v/>
      </c>
    </row>
    <row r="4145" spans="2:15" ht="15" customHeight="1" x14ac:dyDescent="0.25">
      <c r="B4145" s="178" t="s">
        <v>13129</v>
      </c>
      <c r="C4145" s="178" t="s">
        <v>88</v>
      </c>
      <c r="D4145" s="178" t="s">
        <v>4352</v>
      </c>
      <c r="E4145" s="178" t="s">
        <v>6993</v>
      </c>
      <c r="F4145" s="178" t="s">
        <v>17</v>
      </c>
      <c r="G4145" s="1">
        <f>IF(ISNUMBER(Pay_Item_Search_Text),IF(ISNUMBER(IF(FIND(Pay_Item_Search_Text,B4145)=1,1, "FALSE")),MAX(G$4:$G4144)+1,IF(ISNUMBER(Pay_Item_Search_Text),0,IF(ISNUMBER(SEARCH(Pay_Item_Search_Text,H4145)),MAX(G$4:$G4144)+1,0))),IF(ISNUMBER(Pay_Item_Search_Text),0,IF(ISNUMBER(SEARCH(Pay_Item_Search_Text,H4145)),MAX(G$4:$G4144)+1,0)))</f>
        <v>4141</v>
      </c>
      <c r="H4145" s="1" t="str">
        <f>IF(Table_PayItems[[#This Row],[Description]]="_","_ Unique Item - "&amp;Table_PayItems[[#This Row],[Item]]&amp;" - $"&amp;Table_PayItems[[#This Row],[Unit]],Table_PayItems[[#This Row],[Description]]&amp;" - $"&amp;Table_PayItems[[#This Row],[Unit]])</f>
        <v>Platanus x acerifolia, 2 inch - $Ea</v>
      </c>
      <c r="I4145" s="29" t="str">
        <f>IFERROR(VLOOKUP(ROWS($M$5:M4145),Table_PayItems[[Search Key]:[Concentrated Name]],2,FALSE),"")</f>
        <v>Platanus x acerifolia, 2 inch - $Ea</v>
      </c>
      <c r="J4145" s="1"/>
      <c r="K4145" s="1"/>
      <c r="L4145" s="22">
        <f>IF(ISNUMBER(SEARCH(Pay_Item_Search_Text_2,M4145)),MAX($L$4:L4144)+1,0)</f>
        <v>0</v>
      </c>
      <c r="M4145" s="1" t="str">
        <f>IFERROR(VLOOKUP(ROWS($M$5:M4145),Table_PayItems[[Search Key]:[Concentrated Name]],2,FALSE),"")</f>
        <v>Platanus x acerifolia, 2 inch - $Ea</v>
      </c>
      <c r="N4145" s="1" t="str">
        <f>IFERROR(VLOOKUP(ROWS($M$5:N4145),$L$5:$M$7000,2,FALSE),"")</f>
        <v/>
      </c>
      <c r="O4145" s="1" t="str">
        <f>IFERROR(VLOOKUP(ROWS($O$5:O4145),$K$5:$L$7000,2,FALSE),"")</f>
        <v/>
      </c>
    </row>
    <row r="4146" spans="2:15" ht="15" customHeight="1" x14ac:dyDescent="0.25">
      <c r="B4146" s="178" t="s">
        <v>13999</v>
      </c>
      <c r="C4146" s="178" t="s">
        <v>88</v>
      </c>
      <c r="D4146" s="178" t="s">
        <v>4912</v>
      </c>
      <c r="E4146" s="178" t="s">
        <v>17</v>
      </c>
      <c r="F4146" s="178" t="s">
        <v>17</v>
      </c>
      <c r="G4146" s="1">
        <f>IF(ISNUMBER(Pay_Item_Search_Text),IF(ISNUMBER(IF(FIND(Pay_Item_Search_Text,B4146)=1,1, "FALSE")),MAX(G$4:$G4145)+1,IF(ISNUMBER(Pay_Item_Search_Text),0,IF(ISNUMBER(SEARCH(Pay_Item_Search_Text,H4146)),MAX(G$4:$G4145)+1,0))),IF(ISNUMBER(Pay_Item_Search_Text),0,IF(ISNUMBER(SEARCH(Pay_Item_Search_Text,H4146)),MAX(G$4:$G4145)+1,0)))</f>
        <v>4142</v>
      </c>
      <c r="H4146" s="1" t="str">
        <f>IF(Table_PayItems[[#This Row],[Description]]="_","_ Unique Item - "&amp;Table_PayItems[[#This Row],[Item]]&amp;" - $"&amp;Table_PayItems[[#This Row],[Unit]],Table_PayItems[[#This Row],[Description]]&amp;" - $"&amp;Table_PayItems[[#This Row],[Unit]])</f>
        <v>Pole Guy - $Ea</v>
      </c>
      <c r="I4146" s="29" t="str">
        <f>IFERROR(VLOOKUP(ROWS($M$5:M4146),Table_PayItems[[Search Key]:[Concentrated Name]],2,FALSE),"")</f>
        <v>Pole Guy - $Ea</v>
      </c>
      <c r="J4146" s="1"/>
      <c r="K4146" s="1"/>
      <c r="L4146" s="22">
        <f>IF(ISNUMBER(SEARCH(Pay_Item_Search_Text_2,M4146)),MAX($L$4:L4145)+1,0)</f>
        <v>0</v>
      </c>
      <c r="M4146" s="1" t="str">
        <f>IFERROR(VLOOKUP(ROWS($M$5:M4146),Table_PayItems[[Search Key]:[Concentrated Name]],2,FALSE),"")</f>
        <v>Pole Guy - $Ea</v>
      </c>
      <c r="N4146" s="1" t="str">
        <f>IFERROR(VLOOKUP(ROWS($M$5:N4146),$L$5:$M$7000,2,FALSE),"")</f>
        <v/>
      </c>
      <c r="O4146" s="1" t="str">
        <f>IFERROR(VLOOKUP(ROWS($O$5:O4146),$K$5:$L$7000,2,FALSE),"")</f>
        <v/>
      </c>
    </row>
    <row r="4147" spans="2:15" ht="15" customHeight="1" x14ac:dyDescent="0.25">
      <c r="B4147" s="178" t="s">
        <v>14417</v>
      </c>
      <c r="C4147" s="178" t="s">
        <v>104</v>
      </c>
      <c r="D4147" s="178" t="s">
        <v>5305</v>
      </c>
      <c r="E4147" s="178" t="s">
        <v>61</v>
      </c>
      <c r="F4147" s="178" t="s">
        <v>17</v>
      </c>
      <c r="G4147" s="1">
        <f>IF(ISNUMBER(Pay_Item_Search_Text),IF(ISNUMBER(IF(FIND(Pay_Item_Search_Text,B4147)=1,1, "FALSE")),MAX(G$4:$G4146)+1,IF(ISNUMBER(Pay_Item_Search_Text),0,IF(ISNUMBER(SEARCH(Pay_Item_Search_Text,H4147)),MAX(G$4:$G4146)+1,0))),IF(ISNUMBER(Pay_Item_Search_Text),0,IF(ISNUMBER(SEARCH(Pay_Item_Search_Text,H4147)),MAX(G$4:$G4146)+1,0)))</f>
        <v>4143</v>
      </c>
      <c r="H4147" s="1" t="str">
        <f>IF(Table_PayItems[[#This Row],[Description]]="_","_ Unique Item - "&amp;Table_PayItems[[#This Row],[Item]]&amp;" - $"&amp;Table_PayItems[[#This Row],[Unit]],Table_PayItems[[#This Row],[Description]]&amp;" - $"&amp;Table_PayItems[[#This Row],[Unit]])</f>
        <v>Polyethylene Encasement - $Ft</v>
      </c>
      <c r="I4147" s="29" t="str">
        <f>IFERROR(VLOOKUP(ROWS($M$5:M4147),Table_PayItems[[Search Key]:[Concentrated Name]],2,FALSE),"")</f>
        <v>Polyethylene Encasement - $Ft</v>
      </c>
      <c r="J4147" s="1"/>
      <c r="K4147" s="1"/>
      <c r="L4147" s="22">
        <f>IF(ISNUMBER(SEARCH(Pay_Item_Search_Text_2,M4147)),MAX($L$4:L4146)+1,0)</f>
        <v>0</v>
      </c>
      <c r="M4147" s="1" t="str">
        <f>IFERROR(VLOOKUP(ROWS($M$5:M4147),Table_PayItems[[Search Key]:[Concentrated Name]],2,FALSE),"")</f>
        <v>Polyethylene Encasement - $Ft</v>
      </c>
      <c r="N4147" s="1" t="str">
        <f>IFERROR(VLOOKUP(ROWS($M$5:N4147),$L$5:$M$7000,2,FALSE),"")</f>
        <v/>
      </c>
      <c r="O4147" s="1" t="str">
        <f>IFERROR(VLOOKUP(ROWS($O$5:O4147),$K$5:$L$7000,2,FALSE),"")</f>
        <v/>
      </c>
    </row>
    <row r="4148" spans="2:15" ht="15" customHeight="1" x14ac:dyDescent="0.25">
      <c r="B4148" s="178" t="s">
        <v>13132</v>
      </c>
      <c r="C4148" s="178" t="s">
        <v>88</v>
      </c>
      <c r="D4148" s="178" t="s">
        <v>4355</v>
      </c>
      <c r="E4148" s="178" t="s">
        <v>6993</v>
      </c>
      <c r="F4148" s="178" t="s">
        <v>17</v>
      </c>
      <c r="G4148" s="1">
        <f>IF(ISNUMBER(Pay_Item_Search_Text),IF(ISNUMBER(IF(FIND(Pay_Item_Search_Text,B4148)=1,1, "FALSE")),MAX(G$4:$G4147)+1,IF(ISNUMBER(Pay_Item_Search_Text),0,IF(ISNUMBER(SEARCH(Pay_Item_Search_Text,H4148)),MAX(G$4:$G4147)+1,0))),IF(ISNUMBER(Pay_Item_Search_Text),0,IF(ISNUMBER(SEARCH(Pay_Item_Search_Text,H4148)),MAX(G$4:$G4147)+1,0)))</f>
        <v>4144</v>
      </c>
      <c r="H4148" s="1" t="str">
        <f>IF(Table_PayItems[[#This Row],[Description]]="_","_ Unique Item - "&amp;Table_PayItems[[#This Row],[Item]]&amp;" - $"&amp;Table_PayItems[[#This Row],[Unit]],Table_PayItems[[#This Row],[Description]]&amp;" - $"&amp;Table_PayItems[[#This Row],[Unit]])</f>
        <v>Polygonum auberti, #3 cont. - $Ea</v>
      </c>
      <c r="I4148" s="29" t="str">
        <f>IFERROR(VLOOKUP(ROWS($M$5:M4148),Table_PayItems[[Search Key]:[Concentrated Name]],2,FALSE),"")</f>
        <v>Polygonum auberti, #3 cont. - $Ea</v>
      </c>
      <c r="J4148" s="1"/>
      <c r="K4148" s="1"/>
      <c r="L4148" s="22">
        <f>IF(ISNUMBER(SEARCH(Pay_Item_Search_Text_2,M4148)),MAX($L$4:L4147)+1,0)</f>
        <v>0</v>
      </c>
      <c r="M4148" s="1" t="str">
        <f>IFERROR(VLOOKUP(ROWS($M$5:M4148),Table_PayItems[[Search Key]:[Concentrated Name]],2,FALSE),"")</f>
        <v>Polygonum auberti, #3 cont. - $Ea</v>
      </c>
      <c r="N4148" s="1" t="str">
        <f>IFERROR(VLOOKUP(ROWS($M$5:N4148),$L$5:$M$7000,2,FALSE),"")</f>
        <v/>
      </c>
      <c r="O4148" s="1" t="str">
        <f>IFERROR(VLOOKUP(ROWS($O$5:O4148),$K$5:$L$7000,2,FALSE),"")</f>
        <v/>
      </c>
    </row>
    <row r="4149" spans="2:15" ht="15" customHeight="1" x14ac:dyDescent="0.25">
      <c r="B4149" s="178" t="s">
        <v>13133</v>
      </c>
      <c r="C4149" s="178" t="s">
        <v>88</v>
      </c>
      <c r="D4149" s="178" t="s">
        <v>4356</v>
      </c>
      <c r="E4149" s="178" t="s">
        <v>6993</v>
      </c>
      <c r="F4149" s="178" t="s">
        <v>17</v>
      </c>
      <c r="G4149" s="1">
        <f>IF(ISNUMBER(Pay_Item_Search_Text),IF(ISNUMBER(IF(FIND(Pay_Item_Search_Text,B4149)=1,1, "FALSE")),MAX(G$4:$G4148)+1,IF(ISNUMBER(Pay_Item_Search_Text),0,IF(ISNUMBER(SEARCH(Pay_Item_Search_Text,H4149)),MAX(G$4:$G4148)+1,0))),IF(ISNUMBER(Pay_Item_Search_Text),0,IF(ISNUMBER(SEARCH(Pay_Item_Search_Text,H4149)),MAX(G$4:$G4148)+1,0)))</f>
        <v>4145</v>
      </c>
      <c r="H4149" s="1" t="str">
        <f>IF(Table_PayItems[[#This Row],[Description]]="_","_ Unique Item - "&amp;Table_PayItems[[#This Row],[Item]]&amp;" - $"&amp;Table_PayItems[[#This Row],[Unit]],Table_PayItems[[#This Row],[Description]]&amp;" - $"&amp;Table_PayItems[[#This Row],[Unit]])</f>
        <v>Polygonum auberti, #5 cont. - $Ea</v>
      </c>
      <c r="I4149" s="29" t="str">
        <f>IFERROR(VLOOKUP(ROWS($M$5:M4149),Table_PayItems[[Search Key]:[Concentrated Name]],2,FALSE),"")</f>
        <v>Polygonum auberti, #5 cont. - $Ea</v>
      </c>
      <c r="J4149" s="1"/>
      <c r="K4149" s="1"/>
      <c r="L4149" s="22">
        <f>IF(ISNUMBER(SEARCH(Pay_Item_Search_Text_2,M4149)),MAX($L$4:L4148)+1,0)</f>
        <v>0</v>
      </c>
      <c r="M4149" s="1" t="str">
        <f>IFERROR(VLOOKUP(ROWS($M$5:M4149),Table_PayItems[[Search Key]:[Concentrated Name]],2,FALSE),"")</f>
        <v>Polygonum auberti, #5 cont. - $Ea</v>
      </c>
      <c r="N4149" s="1" t="str">
        <f>IFERROR(VLOOKUP(ROWS($M$5:N4149),$L$5:$M$7000,2,FALSE),"")</f>
        <v/>
      </c>
      <c r="O4149" s="1" t="str">
        <f>IFERROR(VLOOKUP(ROWS($O$5:O4149),$K$5:$L$7000,2,FALSE),"")</f>
        <v/>
      </c>
    </row>
    <row r="4150" spans="2:15" ht="15" customHeight="1" x14ac:dyDescent="0.25">
      <c r="B4150" s="178" t="s">
        <v>13134</v>
      </c>
      <c r="C4150" s="178" t="s">
        <v>88</v>
      </c>
      <c r="D4150" s="178" t="s">
        <v>4357</v>
      </c>
      <c r="E4150" s="178" t="s">
        <v>6993</v>
      </c>
      <c r="F4150" s="178" t="s">
        <v>17</v>
      </c>
      <c r="G4150" s="1">
        <f>IF(ISNUMBER(Pay_Item_Search_Text),IF(ISNUMBER(IF(FIND(Pay_Item_Search_Text,B4150)=1,1, "FALSE")),MAX(G$4:$G4149)+1,IF(ISNUMBER(Pay_Item_Search_Text),0,IF(ISNUMBER(SEARCH(Pay_Item_Search_Text,H4150)),MAX(G$4:$G4149)+1,0))),IF(ISNUMBER(Pay_Item_Search_Text),0,IF(ISNUMBER(SEARCH(Pay_Item_Search_Text,H4150)),MAX(G$4:$G4149)+1,0)))</f>
        <v>4146</v>
      </c>
      <c r="H4150" s="1" t="str">
        <f>IF(Table_PayItems[[#This Row],[Description]]="_","_ Unique Item - "&amp;Table_PayItems[[#This Row],[Item]]&amp;" - $"&amp;Table_PayItems[[#This Row],[Unit]],Table_PayItems[[#This Row],[Description]]&amp;" - $"&amp;Table_PayItems[[#This Row],[Unit]])</f>
        <v>Polygonum auberti, 2 year, #1 cont. - $Ea</v>
      </c>
      <c r="I4150" s="29" t="str">
        <f>IFERROR(VLOOKUP(ROWS($M$5:M4150),Table_PayItems[[Search Key]:[Concentrated Name]],2,FALSE),"")</f>
        <v>Polygonum auberti, 2 year, #1 cont. - $Ea</v>
      </c>
      <c r="J4150" s="1"/>
      <c r="K4150" s="1"/>
      <c r="L4150" s="22">
        <f>IF(ISNUMBER(SEARCH(Pay_Item_Search_Text_2,M4150)),MAX($L$4:L4149)+1,0)</f>
        <v>0</v>
      </c>
      <c r="M4150" s="1" t="str">
        <f>IFERROR(VLOOKUP(ROWS($M$5:M4150),Table_PayItems[[Search Key]:[Concentrated Name]],2,FALSE),"")</f>
        <v>Polygonum auberti, 2 year, #1 cont. - $Ea</v>
      </c>
      <c r="N4150" s="1" t="str">
        <f>IFERROR(VLOOKUP(ROWS($M$5:N4150),$L$5:$M$7000,2,FALSE),"")</f>
        <v/>
      </c>
      <c r="O4150" s="1" t="str">
        <f>IFERROR(VLOOKUP(ROWS($O$5:O4150),$K$5:$L$7000,2,FALSE),"")</f>
        <v/>
      </c>
    </row>
    <row r="4151" spans="2:15" ht="15" customHeight="1" x14ac:dyDescent="0.25">
      <c r="B4151" s="178" t="s">
        <v>14505</v>
      </c>
      <c r="C4151" s="178" t="s">
        <v>88</v>
      </c>
      <c r="D4151" s="178" t="s">
        <v>5381</v>
      </c>
      <c r="E4151" s="178" t="s">
        <v>5655</v>
      </c>
      <c r="F4151" s="178" t="s">
        <v>17</v>
      </c>
      <c r="G4151" s="1">
        <f>IF(ISNUMBER(Pay_Item_Search_Text),IF(ISNUMBER(IF(FIND(Pay_Item_Search_Text,B4151)=1,1, "FALSE")),MAX(G$4:$G4150)+1,IF(ISNUMBER(Pay_Item_Search_Text),0,IF(ISNUMBER(SEARCH(Pay_Item_Search_Text,H4151)),MAX(G$4:$G4150)+1,0))),IF(ISNUMBER(Pay_Item_Search_Text),0,IF(ISNUMBER(SEARCH(Pay_Item_Search_Text,H4151)),MAX(G$4:$G4150)+1,0)))</f>
        <v>4147</v>
      </c>
      <c r="H4151" s="1" t="str">
        <f>IF(Table_PayItems[[#This Row],[Description]]="_","_ Unique Item - "&amp;Table_PayItems[[#This Row],[Item]]&amp;" - $"&amp;Table_PayItems[[#This Row],[Unit]],Table_PayItems[[#This Row],[Description]]&amp;" - $"&amp;Table_PayItems[[#This Row],[Unit]])</f>
        <v>Portable Camera Lowering Device Tool - $Ea</v>
      </c>
      <c r="I4151" s="29" t="str">
        <f>IFERROR(VLOOKUP(ROWS($M$5:M4151),Table_PayItems[[Search Key]:[Concentrated Name]],2,FALSE),"")</f>
        <v>Portable Camera Lowering Device Tool - $Ea</v>
      </c>
      <c r="J4151" s="1"/>
      <c r="K4151" s="1"/>
      <c r="L4151" s="22">
        <f>IF(ISNUMBER(SEARCH(Pay_Item_Search_Text_2,M4151)),MAX($L$4:L4150)+1,0)</f>
        <v>0</v>
      </c>
      <c r="M4151" s="1" t="str">
        <f>IFERROR(VLOOKUP(ROWS($M$5:M4151),Table_PayItems[[Search Key]:[Concentrated Name]],2,FALSE),"")</f>
        <v>Portable Camera Lowering Device Tool - $Ea</v>
      </c>
      <c r="N4151" s="1" t="str">
        <f>IFERROR(VLOOKUP(ROWS($M$5:N4151),$L$5:$M$7000,2,FALSE),"")</f>
        <v/>
      </c>
      <c r="O4151" s="1" t="str">
        <f>IFERROR(VLOOKUP(ROWS($O$5:O4151),$K$5:$L$7000,2,FALSE),"")</f>
        <v/>
      </c>
    </row>
    <row r="4152" spans="2:15" ht="15" customHeight="1" x14ac:dyDescent="0.25">
      <c r="B4152" s="178" t="s">
        <v>12017</v>
      </c>
      <c r="C4152" s="178" t="s">
        <v>104</v>
      </c>
      <c r="D4152" s="178" t="s">
        <v>3898</v>
      </c>
      <c r="E4152" s="178" t="s">
        <v>6990</v>
      </c>
      <c r="F4152" s="178" t="s">
        <v>17</v>
      </c>
      <c r="G4152" s="1">
        <f>IF(ISNUMBER(Pay_Item_Search_Text),IF(ISNUMBER(IF(FIND(Pay_Item_Search_Text,B4152)=1,1, "FALSE")),MAX(G$4:$G4151)+1,IF(ISNUMBER(Pay_Item_Search_Text),0,IF(ISNUMBER(SEARCH(Pay_Item_Search_Text,H4152)),MAX(G$4:$G4151)+1,0))),IF(ISNUMBER(Pay_Item_Search_Text),0,IF(ISNUMBER(SEARCH(Pay_Item_Search_Text,H4152)),MAX(G$4:$G4151)+1,0)))</f>
        <v>4148</v>
      </c>
      <c r="H4152" s="1" t="str">
        <f>IF(Table_PayItems[[#This Row],[Description]]="_","_ Unique Item - "&amp;Table_PayItems[[#This Row],[Item]]&amp;" - $"&amp;Table_PayItems[[#This Row],[Unit]],Table_PayItems[[#This Row],[Description]]&amp;" - $"&amp;Table_PayItems[[#This Row],[Unit]])</f>
        <v>Portable Water Filled Barrier, Furn - $Ft</v>
      </c>
      <c r="I4152" s="29" t="str">
        <f>IFERROR(VLOOKUP(ROWS($M$5:M4152),Table_PayItems[[Search Key]:[Concentrated Name]],2,FALSE),"")</f>
        <v>Portable Water Filled Barrier, Furn - $Ft</v>
      </c>
      <c r="J4152" s="1"/>
      <c r="K4152" s="1"/>
      <c r="L4152" s="22">
        <f>IF(ISNUMBER(SEARCH(Pay_Item_Search_Text_2,M4152)),MAX($L$4:L4151)+1,0)</f>
        <v>0</v>
      </c>
      <c r="M4152" s="1" t="str">
        <f>IFERROR(VLOOKUP(ROWS($M$5:M4152),Table_PayItems[[Search Key]:[Concentrated Name]],2,FALSE),"")</f>
        <v>Portable Water Filled Barrier, Furn - $Ft</v>
      </c>
      <c r="N4152" s="1" t="str">
        <f>IFERROR(VLOOKUP(ROWS($M$5:N4152),$L$5:$M$7000,2,FALSE),"")</f>
        <v/>
      </c>
      <c r="O4152" s="1" t="str">
        <f>IFERROR(VLOOKUP(ROWS($O$5:O4152),$K$5:$L$7000,2,FALSE),"")</f>
        <v/>
      </c>
    </row>
    <row r="4153" spans="2:15" ht="15" customHeight="1" x14ac:dyDescent="0.25">
      <c r="B4153" s="178" t="s">
        <v>12018</v>
      </c>
      <c r="C4153" s="178" t="s">
        <v>104</v>
      </c>
      <c r="D4153" s="178" t="s">
        <v>3899</v>
      </c>
      <c r="E4153" s="178" t="s">
        <v>6990</v>
      </c>
      <c r="F4153" s="178" t="s">
        <v>17</v>
      </c>
      <c r="G4153" s="1">
        <f>IF(ISNUMBER(Pay_Item_Search_Text),IF(ISNUMBER(IF(FIND(Pay_Item_Search_Text,B4153)=1,1, "FALSE")),MAX(G$4:$G4152)+1,IF(ISNUMBER(Pay_Item_Search_Text),0,IF(ISNUMBER(SEARCH(Pay_Item_Search_Text,H4153)),MAX(G$4:$G4152)+1,0))),IF(ISNUMBER(Pay_Item_Search_Text),0,IF(ISNUMBER(SEARCH(Pay_Item_Search_Text,H4153)),MAX(G$4:$G4152)+1,0)))</f>
        <v>4149</v>
      </c>
      <c r="H4153" s="1" t="str">
        <f>IF(Table_PayItems[[#This Row],[Description]]="_","_ Unique Item - "&amp;Table_PayItems[[#This Row],[Item]]&amp;" - $"&amp;Table_PayItems[[#This Row],[Unit]],Table_PayItems[[#This Row],[Description]]&amp;" - $"&amp;Table_PayItems[[#This Row],[Unit]])</f>
        <v>Portable Water Filled Barrier, Oper - $Ft</v>
      </c>
      <c r="I4153" s="29" t="str">
        <f>IFERROR(VLOOKUP(ROWS($M$5:M4153),Table_PayItems[[Search Key]:[Concentrated Name]],2,FALSE),"")</f>
        <v>Portable Water Filled Barrier, Oper - $Ft</v>
      </c>
      <c r="J4153" s="1"/>
      <c r="K4153" s="1"/>
      <c r="L4153" s="22">
        <f>IF(ISNUMBER(SEARCH(Pay_Item_Search_Text_2,M4153)),MAX($L$4:L4152)+1,0)</f>
        <v>0</v>
      </c>
      <c r="M4153" s="1" t="str">
        <f>IFERROR(VLOOKUP(ROWS($M$5:M4153),Table_PayItems[[Search Key]:[Concentrated Name]],2,FALSE),"")</f>
        <v>Portable Water Filled Barrier, Oper - $Ft</v>
      </c>
      <c r="N4153" s="1" t="str">
        <f>IFERROR(VLOOKUP(ROWS($M$5:N4153),$L$5:$M$7000,2,FALSE),"")</f>
        <v/>
      </c>
      <c r="O4153" s="1" t="str">
        <f>IFERROR(VLOOKUP(ROWS($O$5:O4153),$K$5:$L$7000,2,FALSE),"")</f>
        <v/>
      </c>
    </row>
    <row r="4154" spans="2:15" ht="15" customHeight="1" x14ac:dyDescent="0.25">
      <c r="B4154" s="178" t="s">
        <v>11513</v>
      </c>
      <c r="C4154" s="178" t="s">
        <v>88</v>
      </c>
      <c r="D4154" s="178" t="s">
        <v>3431</v>
      </c>
      <c r="E4154" s="178" t="s">
        <v>2724</v>
      </c>
      <c r="F4154" s="178" t="s">
        <v>17</v>
      </c>
      <c r="G4154" s="1">
        <f>IF(ISNUMBER(Pay_Item_Search_Text),IF(ISNUMBER(IF(FIND(Pay_Item_Search_Text,B4154)=1,1, "FALSE")),MAX(G$4:$G4153)+1,IF(ISNUMBER(Pay_Item_Search_Text),0,IF(ISNUMBER(SEARCH(Pay_Item_Search_Text,H4154)),MAX(G$4:$G4153)+1,0))),IF(ISNUMBER(Pay_Item_Search_Text),0,IF(ISNUMBER(SEARCH(Pay_Item_Search_Text,H4154)),MAX(G$4:$G4153)+1,0)))</f>
        <v>4150</v>
      </c>
      <c r="H4154" s="1" t="str">
        <f>IF(Table_PayItems[[#This Row],[Description]]="_","_ Unique Item - "&amp;Table_PayItems[[#This Row],[Item]]&amp;" - $"&amp;Table_PayItems[[#This Row],[Unit]],Table_PayItems[[#This Row],[Description]]&amp;" - $"&amp;Table_PayItems[[#This Row],[Unit]])</f>
        <v>Post Hole Through Conc for Steel Post - $Ea</v>
      </c>
      <c r="I4154" s="29" t="str">
        <f>IFERROR(VLOOKUP(ROWS($M$5:M4154),Table_PayItems[[Search Key]:[Concentrated Name]],2,FALSE),"")</f>
        <v>Post Hole Through Conc for Steel Post - $Ea</v>
      </c>
      <c r="J4154" s="1"/>
      <c r="K4154" s="1"/>
      <c r="L4154" s="22">
        <f>IF(ISNUMBER(SEARCH(Pay_Item_Search_Text_2,M4154)),MAX($L$4:L4153)+1,0)</f>
        <v>0</v>
      </c>
      <c r="M4154" s="1" t="str">
        <f>IFERROR(VLOOKUP(ROWS($M$5:M4154),Table_PayItems[[Search Key]:[Concentrated Name]],2,FALSE),"")</f>
        <v>Post Hole Through Conc for Steel Post - $Ea</v>
      </c>
      <c r="N4154" s="1" t="str">
        <f>IFERROR(VLOOKUP(ROWS($M$5:N4154),$L$5:$M$7000,2,FALSE),"")</f>
        <v/>
      </c>
      <c r="O4154" s="1" t="str">
        <f>IFERROR(VLOOKUP(ROWS($O$5:O4154),$K$5:$L$7000,2,FALSE),"")</f>
        <v/>
      </c>
    </row>
    <row r="4155" spans="2:15" ht="15" customHeight="1" x14ac:dyDescent="0.25">
      <c r="B4155" s="178" t="s">
        <v>11514</v>
      </c>
      <c r="C4155" s="178" t="s">
        <v>88</v>
      </c>
      <c r="D4155" s="178" t="s">
        <v>3432</v>
      </c>
      <c r="E4155" s="178" t="s">
        <v>2724</v>
      </c>
      <c r="F4155" s="178" t="s">
        <v>17</v>
      </c>
      <c r="G4155" s="1">
        <f>IF(ISNUMBER(Pay_Item_Search_Text),IF(ISNUMBER(IF(FIND(Pay_Item_Search_Text,B4155)=1,1, "FALSE")),MAX(G$4:$G4154)+1,IF(ISNUMBER(Pay_Item_Search_Text),0,IF(ISNUMBER(SEARCH(Pay_Item_Search_Text,H4155)),MAX(G$4:$G4154)+1,0))),IF(ISNUMBER(Pay_Item_Search_Text),0,IF(ISNUMBER(SEARCH(Pay_Item_Search_Text,H4155)),MAX(G$4:$G4154)+1,0)))</f>
        <v>4151</v>
      </c>
      <c r="H4155" s="1" t="str">
        <f>IF(Table_PayItems[[#This Row],[Description]]="_","_ Unique Item - "&amp;Table_PayItems[[#This Row],[Item]]&amp;" - $"&amp;Table_PayItems[[#This Row],[Unit]],Table_PayItems[[#This Row],[Description]]&amp;" - $"&amp;Table_PayItems[[#This Row],[Unit]])</f>
        <v>Post Hole Through Conc for Wood Post - $Ea</v>
      </c>
      <c r="I4155" s="29" t="str">
        <f>IFERROR(VLOOKUP(ROWS($M$5:M4155),Table_PayItems[[Search Key]:[Concentrated Name]],2,FALSE),"")</f>
        <v>Post Hole Through Conc for Wood Post - $Ea</v>
      </c>
      <c r="J4155" s="1"/>
      <c r="K4155" s="1"/>
      <c r="L4155" s="22">
        <f>IF(ISNUMBER(SEARCH(Pay_Item_Search_Text_2,M4155)),MAX($L$4:L4154)+1,0)</f>
        <v>0</v>
      </c>
      <c r="M4155" s="1" t="str">
        <f>IFERROR(VLOOKUP(ROWS($M$5:M4155),Table_PayItems[[Search Key]:[Concentrated Name]],2,FALSE),"")</f>
        <v>Post Hole Through Conc for Wood Post - $Ea</v>
      </c>
      <c r="N4155" s="1" t="str">
        <f>IFERROR(VLOOKUP(ROWS($M$5:N4155),$L$5:$M$7000,2,FALSE),"")</f>
        <v/>
      </c>
      <c r="O4155" s="1" t="str">
        <f>IFERROR(VLOOKUP(ROWS($O$5:O4155),$K$5:$L$7000,2,FALSE),"")</f>
        <v/>
      </c>
    </row>
    <row r="4156" spans="2:15" ht="15" customHeight="1" x14ac:dyDescent="0.25">
      <c r="B4156" s="178" t="s">
        <v>10835</v>
      </c>
      <c r="C4156" s="178" t="s">
        <v>16</v>
      </c>
      <c r="D4156" s="178" t="s">
        <v>2828</v>
      </c>
      <c r="E4156" s="178" t="s">
        <v>17</v>
      </c>
      <c r="F4156" s="178" t="s">
        <v>17</v>
      </c>
      <c r="G4156" s="1">
        <f>IF(ISNUMBER(Pay_Item_Search_Text),IF(ISNUMBER(IF(FIND(Pay_Item_Search_Text,B4156)=1,1, "FALSE")),MAX(G$4:$G4155)+1,IF(ISNUMBER(Pay_Item_Search_Text),0,IF(ISNUMBER(SEARCH(Pay_Item_Search_Text,H4156)),MAX(G$4:$G4155)+1,0))),IF(ISNUMBER(Pay_Item_Search_Text),0,IF(ISNUMBER(SEARCH(Pay_Item_Search_Text,H4156)),MAX(G$4:$G4155)+1,0)))</f>
        <v>4152</v>
      </c>
      <c r="H4156" s="1" t="str">
        <f>IF(Table_PayItems[[#This Row],[Description]]="_","_ Unique Item - "&amp;Table_PayItems[[#This Row],[Item]]&amp;" - $"&amp;Table_PayItems[[#This Row],[Unit]],Table_PayItems[[#This Row],[Description]]&amp;" - $"&amp;Table_PayItems[[#This Row],[Unit]])</f>
        <v>Post Tensioning - $LSUM</v>
      </c>
      <c r="I4156" s="29" t="str">
        <f>IFERROR(VLOOKUP(ROWS($M$5:M4156),Table_PayItems[[Search Key]:[Concentrated Name]],2,FALSE),"")</f>
        <v>Post Tensioning - $LSUM</v>
      </c>
      <c r="J4156" s="1"/>
      <c r="K4156" s="1"/>
      <c r="L4156" s="22">
        <f>IF(ISNUMBER(SEARCH(Pay_Item_Search_Text_2,M4156)),MAX($L$4:L4155)+1,0)</f>
        <v>0</v>
      </c>
      <c r="M4156" s="1" t="str">
        <f>IFERROR(VLOOKUP(ROWS($M$5:M4156),Table_PayItems[[Search Key]:[Concentrated Name]],2,FALSE),"")</f>
        <v>Post Tensioning - $LSUM</v>
      </c>
      <c r="N4156" s="1" t="str">
        <f>IFERROR(VLOOKUP(ROWS($M$5:N4156),$L$5:$M$7000,2,FALSE),"")</f>
        <v/>
      </c>
      <c r="O4156" s="1" t="str">
        <f>IFERROR(VLOOKUP(ROWS($O$5:O4156),$K$5:$L$7000,2,FALSE),"")</f>
        <v/>
      </c>
    </row>
    <row r="4157" spans="2:15" ht="15" customHeight="1" x14ac:dyDescent="0.25">
      <c r="B4157" s="178" t="s">
        <v>11516</v>
      </c>
      <c r="C4157" s="178" t="s">
        <v>88</v>
      </c>
      <c r="D4157" s="178" t="s">
        <v>3433</v>
      </c>
      <c r="E4157" s="178" t="s">
        <v>5593</v>
      </c>
      <c r="F4157" s="178" t="s">
        <v>17</v>
      </c>
      <c r="G4157" s="1">
        <f>IF(ISNUMBER(Pay_Item_Search_Text),IF(ISNUMBER(IF(FIND(Pay_Item_Search_Text,B4157)=1,1, "FALSE")),MAX(G$4:$G4156)+1,IF(ISNUMBER(Pay_Item_Search_Text),0,IF(ISNUMBER(SEARCH(Pay_Item_Search_Text,H4157)),MAX(G$4:$G4156)+1,0))),IF(ISNUMBER(Pay_Item_Search_Text),0,IF(ISNUMBER(SEARCH(Pay_Item_Search_Text,H4157)),MAX(G$4:$G4156)+1,0)))</f>
        <v>4153</v>
      </c>
      <c r="H4157" s="1" t="str">
        <f>IF(Table_PayItems[[#This Row],[Description]]="_","_ Unique Item - "&amp;Table_PayItems[[#This Row],[Item]]&amp;" - $"&amp;Table_PayItems[[#This Row],[Unit]],Table_PayItems[[#This Row],[Description]]&amp;" - $"&amp;Table_PayItems[[#This Row],[Unit]])</f>
        <v>Post, Flexible, Delineator - $Ea</v>
      </c>
      <c r="I4157" s="29" t="str">
        <f>IFERROR(VLOOKUP(ROWS($M$5:M4157),Table_PayItems[[Search Key]:[Concentrated Name]],2,FALSE),"")</f>
        <v>Post, Flexible, Delineator - $Ea</v>
      </c>
      <c r="J4157" s="1"/>
      <c r="K4157" s="1"/>
      <c r="L4157" s="22">
        <f>IF(ISNUMBER(SEARCH(Pay_Item_Search_Text_2,M4157)),MAX($L$4:L4156)+1,0)</f>
        <v>0</v>
      </c>
      <c r="M4157" s="1" t="str">
        <f>IFERROR(VLOOKUP(ROWS($M$5:M4157),Table_PayItems[[Search Key]:[Concentrated Name]],2,FALSE),"")</f>
        <v>Post, Flexible, Delineator - $Ea</v>
      </c>
      <c r="N4157" s="1" t="str">
        <f>IFERROR(VLOOKUP(ROWS($M$5:N4157),$L$5:$M$7000,2,FALSE),"")</f>
        <v/>
      </c>
      <c r="O4157" s="1" t="str">
        <f>IFERROR(VLOOKUP(ROWS($O$5:O4157),$K$5:$L$7000,2,FALSE),"")</f>
        <v/>
      </c>
    </row>
    <row r="4158" spans="2:15" ht="15" customHeight="1" x14ac:dyDescent="0.25">
      <c r="B4158" s="178" t="s">
        <v>11241</v>
      </c>
      <c r="C4158" s="178" t="s">
        <v>88</v>
      </c>
      <c r="D4158" s="178" t="s">
        <v>3169</v>
      </c>
      <c r="E4158" s="178" t="s">
        <v>3119</v>
      </c>
      <c r="F4158" s="178" t="s">
        <v>17</v>
      </c>
      <c r="G4158" s="1">
        <f>IF(ISNUMBER(Pay_Item_Search_Text),IF(ISNUMBER(IF(FIND(Pay_Item_Search_Text,B4158)=1,1, "FALSE")),MAX(G$4:$G4157)+1,IF(ISNUMBER(Pay_Item_Search_Text),0,IF(ISNUMBER(SEARCH(Pay_Item_Search_Text,H4158)),MAX(G$4:$G4157)+1,0))),IF(ISNUMBER(Pay_Item_Search_Text),0,IF(ISNUMBER(SEARCH(Pay_Item_Search_Text,H4158)),MAX(G$4:$G4157)+1,0)))</f>
        <v>4154</v>
      </c>
      <c r="H4158" s="1" t="str">
        <f>IF(Table_PayItems[[#This Row],[Description]]="_","_ Unique Item - "&amp;Table_PayItems[[#This Row],[Item]]&amp;" - $"&amp;Table_PayItems[[#This Row],[Unit]],Table_PayItems[[#This Row],[Description]]&amp;" - $"&amp;Table_PayItems[[#This Row],[Unit]])</f>
        <v>Post, Mailbox - $Ea</v>
      </c>
      <c r="I4158" s="29" t="str">
        <f>IFERROR(VLOOKUP(ROWS($M$5:M4158),Table_PayItems[[Search Key]:[Concentrated Name]],2,FALSE),"")</f>
        <v>Post, Mailbox - $Ea</v>
      </c>
      <c r="J4158" s="1"/>
      <c r="K4158" s="1"/>
      <c r="L4158" s="22">
        <f>IF(ISNUMBER(SEARCH(Pay_Item_Search_Text_2,M4158)),MAX($L$4:L4157)+1,0)</f>
        <v>0</v>
      </c>
      <c r="M4158" s="1" t="str">
        <f>IFERROR(VLOOKUP(ROWS($M$5:M4158),Table_PayItems[[Search Key]:[Concentrated Name]],2,FALSE),"")</f>
        <v>Post, Mailbox - $Ea</v>
      </c>
      <c r="N4158" s="1" t="str">
        <f>IFERROR(VLOOKUP(ROWS($M$5:N4158),$L$5:$M$7000,2,FALSE),"")</f>
        <v/>
      </c>
      <c r="O4158" s="1" t="str">
        <f>IFERROR(VLOOKUP(ROWS($O$5:O4158),$K$5:$L$7000,2,FALSE),"")</f>
        <v/>
      </c>
    </row>
    <row r="4159" spans="2:15" ht="15" customHeight="1" x14ac:dyDescent="0.25">
      <c r="B4159" s="178" t="s">
        <v>11517</v>
      </c>
      <c r="C4159" s="178" t="s">
        <v>88</v>
      </c>
      <c r="D4159" s="178" t="s">
        <v>5599</v>
      </c>
      <c r="E4159" s="178" t="s">
        <v>5593</v>
      </c>
      <c r="F4159" s="178" t="s">
        <v>17</v>
      </c>
      <c r="G4159" s="1">
        <f>IF(ISNUMBER(Pay_Item_Search_Text),IF(ISNUMBER(IF(FIND(Pay_Item_Search_Text,B4159)=1,1, "FALSE")),MAX(G$4:$G4158)+1,IF(ISNUMBER(Pay_Item_Search_Text),0,IF(ISNUMBER(SEARCH(Pay_Item_Search_Text,H4159)),MAX(G$4:$G4158)+1,0))),IF(ISNUMBER(Pay_Item_Search_Text),0,IF(ISNUMBER(SEARCH(Pay_Item_Search_Text,H4159)),MAX(G$4:$G4158)+1,0)))</f>
        <v>4155</v>
      </c>
      <c r="H4159" s="1" t="str">
        <f>IF(Table_PayItems[[#This Row],[Description]]="_","_ Unique Item - "&amp;Table_PayItems[[#This Row],[Item]]&amp;" - $"&amp;Table_PayItems[[#This Row],[Unit]],Table_PayItems[[#This Row],[Description]]&amp;" - $"&amp;Table_PayItems[[#This Row],[Unit]])</f>
        <v>Post, Rigid, Delineator - $Ea</v>
      </c>
      <c r="I4159" s="29" t="str">
        <f>IFERROR(VLOOKUP(ROWS($M$5:M4159),Table_PayItems[[Search Key]:[Concentrated Name]],2,FALSE),"")</f>
        <v>Post, Rigid, Delineator - $Ea</v>
      </c>
      <c r="J4159" s="1"/>
      <c r="K4159" s="1"/>
      <c r="L4159" s="22">
        <f>IF(ISNUMBER(SEARCH(Pay_Item_Search_Text_2,M4159)),MAX($L$4:L4158)+1,0)</f>
        <v>0</v>
      </c>
      <c r="M4159" s="1" t="str">
        <f>IFERROR(VLOOKUP(ROWS($M$5:M4159),Table_PayItems[[Search Key]:[Concentrated Name]],2,FALSE),"")</f>
        <v>Post, Rigid, Delineator - $Ea</v>
      </c>
      <c r="N4159" s="1" t="str">
        <f>IFERROR(VLOOKUP(ROWS($M$5:N4159),$L$5:$M$7000,2,FALSE),"")</f>
        <v/>
      </c>
      <c r="O4159" s="1" t="str">
        <f>IFERROR(VLOOKUP(ROWS($O$5:O4159),$K$5:$L$7000,2,FALSE),"")</f>
        <v/>
      </c>
    </row>
    <row r="4160" spans="2:15" ht="15" customHeight="1" x14ac:dyDescent="0.25">
      <c r="B4160" s="178" t="s">
        <v>11518</v>
      </c>
      <c r="C4160" s="178" t="s">
        <v>104</v>
      </c>
      <c r="D4160" s="178" t="s">
        <v>3434</v>
      </c>
      <c r="E4160" s="178" t="s">
        <v>17</v>
      </c>
      <c r="F4160" s="178" t="s">
        <v>17</v>
      </c>
      <c r="G4160" s="1">
        <f>IF(ISNUMBER(Pay_Item_Search_Text),IF(ISNUMBER(IF(FIND(Pay_Item_Search_Text,B4160)=1,1, "FALSE")),MAX(G$4:$G4159)+1,IF(ISNUMBER(Pay_Item_Search_Text),0,IF(ISNUMBER(SEARCH(Pay_Item_Search_Text,H4160)),MAX(G$4:$G4159)+1,0))),IF(ISNUMBER(Pay_Item_Search_Text),0,IF(ISNUMBER(SEARCH(Pay_Item_Search_Text,H4160)),MAX(G$4:$G4159)+1,0)))</f>
        <v>4156</v>
      </c>
      <c r="H4160" s="1" t="str">
        <f>IF(Table_PayItems[[#This Row],[Description]]="_","_ Unique Item - "&amp;Table_PayItems[[#This Row],[Item]]&amp;" - $"&amp;Table_PayItems[[#This Row],[Unit]],Table_PayItems[[#This Row],[Description]]&amp;" - $"&amp;Table_PayItems[[#This Row],[Unit]])</f>
        <v>Post, Steel, 2 lb - $Ft</v>
      </c>
      <c r="I4160" s="29" t="str">
        <f>IFERROR(VLOOKUP(ROWS($M$5:M4160),Table_PayItems[[Search Key]:[Concentrated Name]],2,FALSE),"")</f>
        <v>Post, Steel, 2 lb - $Ft</v>
      </c>
      <c r="J4160" s="1"/>
      <c r="K4160" s="1"/>
      <c r="L4160" s="22">
        <f>IF(ISNUMBER(SEARCH(Pay_Item_Search_Text_2,M4160)),MAX($L$4:L4159)+1,0)</f>
        <v>0</v>
      </c>
      <c r="M4160" s="1" t="str">
        <f>IFERROR(VLOOKUP(ROWS($M$5:M4160),Table_PayItems[[Search Key]:[Concentrated Name]],2,FALSE),"")</f>
        <v>Post, Steel, 2 lb - $Ft</v>
      </c>
      <c r="N4160" s="1" t="str">
        <f>IFERROR(VLOOKUP(ROWS($M$5:N4160),$L$5:$M$7000,2,FALSE),"")</f>
        <v/>
      </c>
      <c r="O4160" s="1" t="str">
        <f>IFERROR(VLOOKUP(ROWS($O$5:O4160),$K$5:$L$7000,2,FALSE),"")</f>
        <v/>
      </c>
    </row>
    <row r="4161" spans="2:15" ht="15" customHeight="1" x14ac:dyDescent="0.25">
      <c r="B4161" s="178" t="s">
        <v>11519</v>
      </c>
      <c r="C4161" s="178" t="s">
        <v>104</v>
      </c>
      <c r="D4161" s="178" t="s">
        <v>3435</v>
      </c>
      <c r="E4161" s="178" t="s">
        <v>17</v>
      </c>
      <c r="F4161" s="178" t="s">
        <v>17</v>
      </c>
      <c r="G4161" s="1">
        <f>IF(ISNUMBER(Pay_Item_Search_Text),IF(ISNUMBER(IF(FIND(Pay_Item_Search_Text,B4161)=1,1, "FALSE")),MAX(G$4:$G4160)+1,IF(ISNUMBER(Pay_Item_Search_Text),0,IF(ISNUMBER(SEARCH(Pay_Item_Search_Text,H4161)),MAX(G$4:$G4160)+1,0))),IF(ISNUMBER(Pay_Item_Search_Text),0,IF(ISNUMBER(SEARCH(Pay_Item_Search_Text,H4161)),MAX(G$4:$G4160)+1,0)))</f>
        <v>4157</v>
      </c>
      <c r="H4161" s="1" t="str">
        <f>IF(Table_PayItems[[#This Row],[Description]]="_","_ Unique Item - "&amp;Table_PayItems[[#This Row],[Item]]&amp;" - $"&amp;Table_PayItems[[#This Row],[Unit]],Table_PayItems[[#This Row],[Description]]&amp;" - $"&amp;Table_PayItems[[#This Row],[Unit]])</f>
        <v>Post, Steel, 3 lb - $Ft</v>
      </c>
      <c r="I4161" s="29" t="str">
        <f>IFERROR(VLOOKUP(ROWS($M$5:M4161),Table_PayItems[[Search Key]:[Concentrated Name]],2,FALSE),"")</f>
        <v>Post, Steel, 3 lb - $Ft</v>
      </c>
      <c r="J4161" s="1"/>
      <c r="K4161" s="1"/>
      <c r="L4161" s="22">
        <f>IF(ISNUMBER(SEARCH(Pay_Item_Search_Text_2,M4161)),MAX($L$4:L4160)+1,0)</f>
        <v>0</v>
      </c>
      <c r="M4161" s="1" t="str">
        <f>IFERROR(VLOOKUP(ROWS($M$5:M4161),Table_PayItems[[Search Key]:[Concentrated Name]],2,FALSE),"")</f>
        <v>Post, Steel, 3 lb - $Ft</v>
      </c>
      <c r="N4161" s="1" t="str">
        <f>IFERROR(VLOOKUP(ROWS($M$5:N4161),$L$5:$M$7000,2,FALSE),"")</f>
        <v/>
      </c>
      <c r="O4161" s="1" t="str">
        <f>IFERROR(VLOOKUP(ROWS($O$5:O4161),$K$5:$L$7000,2,FALSE),"")</f>
        <v/>
      </c>
    </row>
    <row r="4162" spans="2:15" ht="15" customHeight="1" x14ac:dyDescent="0.25">
      <c r="B4162" s="178" t="s">
        <v>11239</v>
      </c>
      <c r="C4162" s="178" t="s">
        <v>88</v>
      </c>
      <c r="D4162" s="178" t="s">
        <v>3167</v>
      </c>
      <c r="E4162" s="178" t="s">
        <v>17</v>
      </c>
      <c r="F4162" s="178" t="s">
        <v>17</v>
      </c>
      <c r="G4162" s="1">
        <f>IF(ISNUMBER(Pay_Item_Search_Text),IF(ISNUMBER(IF(FIND(Pay_Item_Search_Text,B4162)=1,1, "FALSE")),MAX(G$4:$G4161)+1,IF(ISNUMBER(Pay_Item_Search_Text),0,IF(ISNUMBER(SEARCH(Pay_Item_Search_Text,H4162)),MAX(G$4:$G4161)+1,0))),IF(ISNUMBER(Pay_Item_Search_Text),0,IF(ISNUMBER(SEARCH(Pay_Item_Search_Text,H4162)),MAX(G$4:$G4161)+1,0)))</f>
        <v>4158</v>
      </c>
      <c r="H4162" s="1" t="str">
        <f>IF(Table_PayItems[[#This Row],[Description]]="_","_ Unique Item - "&amp;Table_PayItems[[#This Row],[Item]]&amp;" - $"&amp;Table_PayItems[[#This Row],[Unit]],Table_PayItems[[#This Row],[Description]]&amp;" - $"&amp;Table_PayItems[[#This Row],[Unit]])</f>
        <v>Post, Wood Guard - $Ea</v>
      </c>
      <c r="I4162" s="29" t="str">
        <f>IFERROR(VLOOKUP(ROWS($M$5:M4162),Table_PayItems[[Search Key]:[Concentrated Name]],2,FALSE),"")</f>
        <v>Post, Wood Guard - $Ea</v>
      </c>
      <c r="J4162" s="1"/>
      <c r="K4162" s="1"/>
      <c r="L4162" s="22">
        <f>IF(ISNUMBER(SEARCH(Pay_Item_Search_Text_2,M4162)),MAX($L$4:L4161)+1,0)</f>
        <v>0</v>
      </c>
      <c r="M4162" s="1" t="str">
        <f>IFERROR(VLOOKUP(ROWS($M$5:M4162),Table_PayItems[[Search Key]:[Concentrated Name]],2,FALSE),"")</f>
        <v>Post, Wood Guard - $Ea</v>
      </c>
      <c r="N4162" s="1" t="str">
        <f>IFERROR(VLOOKUP(ROWS($M$5:N4162),$L$5:$M$7000,2,FALSE),"")</f>
        <v/>
      </c>
      <c r="O4162" s="1" t="str">
        <f>IFERROR(VLOOKUP(ROWS($O$5:O4162),$K$5:$L$7000,2,FALSE),"")</f>
        <v/>
      </c>
    </row>
    <row r="4163" spans="2:15" ht="15" customHeight="1" x14ac:dyDescent="0.25">
      <c r="B4163" s="178" t="s">
        <v>11240</v>
      </c>
      <c r="C4163" s="178" t="s">
        <v>88</v>
      </c>
      <c r="D4163" s="178" t="s">
        <v>3168</v>
      </c>
      <c r="E4163" s="178" t="s">
        <v>17</v>
      </c>
      <c r="F4163" s="178" t="s">
        <v>17</v>
      </c>
      <c r="G4163" s="1">
        <f>IF(ISNUMBER(Pay_Item_Search_Text),IF(ISNUMBER(IF(FIND(Pay_Item_Search_Text,B4163)=1,1, "FALSE")),MAX(G$4:$G4162)+1,IF(ISNUMBER(Pay_Item_Search_Text),0,IF(ISNUMBER(SEARCH(Pay_Item_Search_Text,H4163)),MAX(G$4:$G4162)+1,0))),IF(ISNUMBER(Pay_Item_Search_Text),0,IF(ISNUMBER(SEARCH(Pay_Item_Search_Text,H4163)),MAX(G$4:$G4162)+1,0)))</f>
        <v>4159</v>
      </c>
      <c r="H4163" s="1" t="str">
        <f>IF(Table_PayItems[[#This Row],[Description]]="_","_ Unique Item - "&amp;Table_PayItems[[#This Row],[Item]]&amp;" - $"&amp;Table_PayItems[[#This Row],[Unit]],Table_PayItems[[#This Row],[Description]]&amp;" - $"&amp;Table_PayItems[[#This Row],[Unit]])</f>
        <v>Post, Wood Guide - $Ea</v>
      </c>
      <c r="I4163" s="29" t="str">
        <f>IFERROR(VLOOKUP(ROWS($M$5:M4163),Table_PayItems[[Search Key]:[Concentrated Name]],2,FALSE),"")</f>
        <v>Post, Wood Guide - $Ea</v>
      </c>
      <c r="J4163" s="1"/>
      <c r="K4163" s="1"/>
      <c r="L4163" s="22">
        <f>IF(ISNUMBER(SEARCH(Pay_Item_Search_Text_2,M4163)),MAX($L$4:L4162)+1,0)</f>
        <v>0</v>
      </c>
      <c r="M4163" s="1" t="str">
        <f>IFERROR(VLOOKUP(ROWS($M$5:M4163),Table_PayItems[[Search Key]:[Concentrated Name]],2,FALSE),"")</f>
        <v>Post, Wood Guide - $Ea</v>
      </c>
      <c r="N4163" s="1" t="str">
        <f>IFERROR(VLOOKUP(ROWS($M$5:N4163),$L$5:$M$7000,2,FALSE),"")</f>
        <v/>
      </c>
      <c r="O4163" s="1" t="str">
        <f>IFERROR(VLOOKUP(ROWS($O$5:O4163),$K$5:$L$7000,2,FALSE),"")</f>
        <v/>
      </c>
    </row>
    <row r="4164" spans="2:15" ht="15" customHeight="1" x14ac:dyDescent="0.25">
      <c r="B4164" s="178" t="s">
        <v>11520</v>
      </c>
      <c r="C4164" s="178" t="s">
        <v>104</v>
      </c>
      <c r="D4164" s="178" t="s">
        <v>3436</v>
      </c>
      <c r="E4164" s="178" t="s">
        <v>2724</v>
      </c>
      <c r="F4164" s="178" t="s">
        <v>17</v>
      </c>
      <c r="G4164" s="1">
        <f>IF(ISNUMBER(Pay_Item_Search_Text),IF(ISNUMBER(IF(FIND(Pay_Item_Search_Text,B4164)=1,1, "FALSE")),MAX(G$4:$G4163)+1,IF(ISNUMBER(Pay_Item_Search_Text),0,IF(ISNUMBER(SEARCH(Pay_Item_Search_Text,H4164)),MAX(G$4:$G4163)+1,0))),IF(ISNUMBER(Pay_Item_Search_Text),0,IF(ISNUMBER(SEARCH(Pay_Item_Search_Text,H4164)),MAX(G$4:$G4163)+1,0)))</f>
        <v>4160</v>
      </c>
      <c r="H4164" s="1" t="str">
        <f>IF(Table_PayItems[[#This Row],[Description]]="_","_ Unique Item - "&amp;Table_PayItems[[#This Row],[Item]]&amp;" - $"&amp;Table_PayItems[[#This Row],[Unit]],Table_PayItems[[#This Row],[Description]]&amp;" - $"&amp;Table_PayItems[[#This Row],[Unit]])</f>
        <v>Post, Wood, 4 inch by 6 inch - $Ft</v>
      </c>
      <c r="I4164" s="29" t="str">
        <f>IFERROR(VLOOKUP(ROWS($M$5:M4164),Table_PayItems[[Search Key]:[Concentrated Name]],2,FALSE),"")</f>
        <v>Post, Wood, 4 inch by 6 inch - $Ft</v>
      </c>
      <c r="J4164" s="1"/>
      <c r="K4164" s="1"/>
      <c r="L4164" s="22">
        <f>IF(ISNUMBER(SEARCH(Pay_Item_Search_Text_2,M4164)),MAX($L$4:L4163)+1,0)</f>
        <v>0</v>
      </c>
      <c r="M4164" s="1" t="str">
        <f>IFERROR(VLOOKUP(ROWS($M$5:M4164),Table_PayItems[[Search Key]:[Concentrated Name]],2,FALSE),"")</f>
        <v>Post, Wood, 4 inch by 6 inch - $Ft</v>
      </c>
      <c r="N4164" s="1" t="str">
        <f>IFERROR(VLOOKUP(ROWS($M$5:N4164),$L$5:$M$7000,2,FALSE),"")</f>
        <v/>
      </c>
      <c r="O4164" s="1" t="str">
        <f>IFERROR(VLOOKUP(ROWS($O$5:O4164),$K$5:$L$7000,2,FALSE),"")</f>
        <v/>
      </c>
    </row>
    <row r="4165" spans="2:15" ht="15" customHeight="1" x14ac:dyDescent="0.25">
      <c r="B4165" s="178" t="s">
        <v>11521</v>
      </c>
      <c r="C4165" s="178" t="s">
        <v>104</v>
      </c>
      <c r="D4165" s="178" t="s">
        <v>3437</v>
      </c>
      <c r="E4165" s="178" t="s">
        <v>17</v>
      </c>
      <c r="F4165" s="178" t="s">
        <v>17</v>
      </c>
      <c r="G4165" s="1">
        <f>IF(ISNUMBER(Pay_Item_Search_Text),IF(ISNUMBER(IF(FIND(Pay_Item_Search_Text,B4165)=1,1, "FALSE")),MAX(G$4:$G4164)+1,IF(ISNUMBER(Pay_Item_Search_Text),0,IF(ISNUMBER(SEARCH(Pay_Item_Search_Text,H4165)),MAX(G$4:$G4164)+1,0))),IF(ISNUMBER(Pay_Item_Search_Text),0,IF(ISNUMBER(SEARCH(Pay_Item_Search_Text,H4165)),MAX(G$4:$G4164)+1,0)))</f>
        <v>4161</v>
      </c>
      <c r="H4165" s="1" t="str">
        <f>IF(Table_PayItems[[#This Row],[Description]]="_","_ Unique Item - "&amp;Table_PayItems[[#This Row],[Item]]&amp;" - $"&amp;Table_PayItems[[#This Row],[Unit]],Table_PayItems[[#This Row],[Description]]&amp;" - $"&amp;Table_PayItems[[#This Row],[Unit]])</f>
        <v>Post, Wood, 4 inch by 6 inch, Direct Embedment - $Ft</v>
      </c>
      <c r="I4165" s="29" t="str">
        <f>IFERROR(VLOOKUP(ROWS($M$5:M4165),Table_PayItems[[Search Key]:[Concentrated Name]],2,FALSE),"")</f>
        <v>Post, Wood, 4 inch by 6 inch, Direct Embedment - $Ft</v>
      </c>
      <c r="J4165" s="1"/>
      <c r="K4165" s="1"/>
      <c r="L4165" s="22">
        <f>IF(ISNUMBER(SEARCH(Pay_Item_Search_Text_2,M4165)),MAX($L$4:L4164)+1,0)</f>
        <v>0</v>
      </c>
      <c r="M4165" s="1" t="str">
        <f>IFERROR(VLOOKUP(ROWS($M$5:M4165),Table_PayItems[[Search Key]:[Concentrated Name]],2,FALSE),"")</f>
        <v>Post, Wood, 4 inch by 6 inch, Direct Embedment - $Ft</v>
      </c>
      <c r="N4165" s="1" t="str">
        <f>IFERROR(VLOOKUP(ROWS($M$5:N4165),$L$5:$M$7000,2,FALSE),"")</f>
        <v/>
      </c>
      <c r="O4165" s="1" t="str">
        <f>IFERROR(VLOOKUP(ROWS($O$5:O4165),$K$5:$L$7000,2,FALSE),"")</f>
        <v/>
      </c>
    </row>
    <row r="4166" spans="2:15" ht="15" customHeight="1" x14ac:dyDescent="0.25">
      <c r="B4166" s="178" t="s">
        <v>11522</v>
      </c>
      <c r="C4166" s="178" t="s">
        <v>104</v>
      </c>
      <c r="D4166" s="178" t="s">
        <v>3438</v>
      </c>
      <c r="E4166" s="178" t="s">
        <v>2724</v>
      </c>
      <c r="F4166" s="178" t="s">
        <v>17</v>
      </c>
      <c r="G4166" s="1">
        <f>IF(ISNUMBER(Pay_Item_Search_Text),IF(ISNUMBER(IF(FIND(Pay_Item_Search_Text,B4166)=1,1, "FALSE")),MAX(G$4:$G4165)+1,IF(ISNUMBER(Pay_Item_Search_Text),0,IF(ISNUMBER(SEARCH(Pay_Item_Search_Text,H4166)),MAX(G$4:$G4165)+1,0))),IF(ISNUMBER(Pay_Item_Search_Text),0,IF(ISNUMBER(SEARCH(Pay_Item_Search_Text,H4166)),MAX(G$4:$G4165)+1,0)))</f>
        <v>4162</v>
      </c>
      <c r="H4166" s="1" t="str">
        <f>IF(Table_PayItems[[#This Row],[Description]]="_","_ Unique Item - "&amp;Table_PayItems[[#This Row],[Item]]&amp;" - $"&amp;Table_PayItems[[#This Row],[Unit]],Table_PayItems[[#This Row],[Description]]&amp;" - $"&amp;Table_PayItems[[#This Row],[Unit]])</f>
        <v>Post, Wood, 6 inch by 8 inch - $Ft</v>
      </c>
      <c r="I4166" s="29" t="str">
        <f>IFERROR(VLOOKUP(ROWS($M$5:M4166),Table_PayItems[[Search Key]:[Concentrated Name]],2,FALSE),"")</f>
        <v>Post, Wood, 6 inch by 8 inch - $Ft</v>
      </c>
      <c r="J4166" s="1"/>
      <c r="K4166" s="1"/>
      <c r="L4166" s="22">
        <f>IF(ISNUMBER(SEARCH(Pay_Item_Search_Text_2,M4166)),MAX($L$4:L4165)+1,0)</f>
        <v>0</v>
      </c>
      <c r="M4166" s="1" t="str">
        <f>IFERROR(VLOOKUP(ROWS($M$5:M4166),Table_PayItems[[Search Key]:[Concentrated Name]],2,FALSE),"")</f>
        <v>Post, Wood, 6 inch by 8 inch - $Ft</v>
      </c>
      <c r="N4166" s="1" t="str">
        <f>IFERROR(VLOOKUP(ROWS($M$5:N4166),$L$5:$M$7000,2,FALSE),"")</f>
        <v/>
      </c>
      <c r="O4166" s="1" t="str">
        <f>IFERROR(VLOOKUP(ROWS($O$5:O4166),$K$5:$L$7000,2,FALSE),"")</f>
        <v/>
      </c>
    </row>
    <row r="4167" spans="2:15" ht="15" customHeight="1" x14ac:dyDescent="0.25">
      <c r="B4167" s="178" t="s">
        <v>11523</v>
      </c>
      <c r="C4167" s="178" t="s">
        <v>104</v>
      </c>
      <c r="D4167" s="178" t="s">
        <v>3439</v>
      </c>
      <c r="E4167" s="178" t="s">
        <v>17</v>
      </c>
      <c r="F4167" s="178" t="s">
        <v>17</v>
      </c>
      <c r="G4167" s="1">
        <f>IF(ISNUMBER(Pay_Item_Search_Text),IF(ISNUMBER(IF(FIND(Pay_Item_Search_Text,B4167)=1,1, "FALSE")),MAX(G$4:$G4166)+1,IF(ISNUMBER(Pay_Item_Search_Text),0,IF(ISNUMBER(SEARCH(Pay_Item_Search_Text,H4167)),MAX(G$4:$G4166)+1,0))),IF(ISNUMBER(Pay_Item_Search_Text),0,IF(ISNUMBER(SEARCH(Pay_Item_Search_Text,H4167)),MAX(G$4:$G4166)+1,0)))</f>
        <v>4163</v>
      </c>
      <c r="H4167" s="1" t="str">
        <f>IF(Table_PayItems[[#This Row],[Description]]="_","_ Unique Item - "&amp;Table_PayItems[[#This Row],[Item]]&amp;" - $"&amp;Table_PayItems[[#This Row],[Unit]],Table_PayItems[[#This Row],[Description]]&amp;" - $"&amp;Table_PayItems[[#This Row],[Unit]])</f>
        <v>Post, Wood, 6 inch by 8 inch, Direct Embedment - $Ft</v>
      </c>
      <c r="I4167" s="29" t="str">
        <f>IFERROR(VLOOKUP(ROWS($M$5:M4167),Table_PayItems[[Search Key]:[Concentrated Name]],2,FALSE),"")</f>
        <v>Post, Wood, 6 inch by 8 inch, Direct Embedment - $Ft</v>
      </c>
      <c r="J4167" s="1"/>
      <c r="K4167" s="1"/>
      <c r="L4167" s="22">
        <f>IF(ISNUMBER(SEARCH(Pay_Item_Search_Text_2,M4167)),MAX($L$4:L4166)+1,0)</f>
        <v>0</v>
      </c>
      <c r="M4167" s="1" t="str">
        <f>IFERROR(VLOOKUP(ROWS($M$5:M4167),Table_PayItems[[Search Key]:[Concentrated Name]],2,FALSE),"")</f>
        <v>Post, Wood, 6 inch by 8 inch, Direct Embedment - $Ft</v>
      </c>
      <c r="N4167" s="1" t="str">
        <f>IFERROR(VLOOKUP(ROWS($M$5:N4167),$L$5:$M$7000,2,FALSE),"")</f>
        <v/>
      </c>
      <c r="O4167" s="1" t="str">
        <f>IFERROR(VLOOKUP(ROWS($O$5:O4167),$K$5:$L$7000,2,FALSE),"")</f>
        <v/>
      </c>
    </row>
    <row r="4168" spans="2:15" ht="15" customHeight="1" x14ac:dyDescent="0.25">
      <c r="B4168" s="178" t="s">
        <v>13135</v>
      </c>
      <c r="C4168" s="178" t="s">
        <v>88</v>
      </c>
      <c r="D4168" s="178" t="s">
        <v>7612</v>
      </c>
      <c r="E4168" s="178" t="s">
        <v>6993</v>
      </c>
      <c r="F4168" s="178" t="s">
        <v>17</v>
      </c>
      <c r="G4168" s="1">
        <f>IF(ISNUMBER(Pay_Item_Search_Text),IF(ISNUMBER(IF(FIND(Pay_Item_Search_Text,B4168)=1,1, "FALSE")),MAX(G$4:$G4167)+1,IF(ISNUMBER(Pay_Item_Search_Text),0,IF(ISNUMBER(SEARCH(Pay_Item_Search_Text,H4168)),MAX(G$4:$G4167)+1,0))),IF(ISNUMBER(Pay_Item_Search_Text),0,IF(ISNUMBER(SEARCH(Pay_Item_Search_Text,H4168)),MAX(G$4:$G4167)+1,0)))</f>
        <v>4164</v>
      </c>
      <c r="H4168" s="1" t="str">
        <f>IF(Table_PayItems[[#This Row],[Description]]="_","_ Unique Item - "&amp;Table_PayItems[[#This Row],[Item]]&amp;" - $"&amp;Table_PayItems[[#This Row],[Unit]],Table_PayItems[[#This Row],[Description]]&amp;" - $"&amp;Table_PayItems[[#This Row],[Unit]])</f>
        <v>Potentilla fruiticosa Abbotswood, #2 cont. - $Ea</v>
      </c>
      <c r="I4168" s="29" t="str">
        <f>IFERROR(VLOOKUP(ROWS($M$5:M4168),Table_PayItems[[Search Key]:[Concentrated Name]],2,FALSE),"")</f>
        <v>Potentilla fruiticosa Abbotswood, #2 cont. - $Ea</v>
      </c>
      <c r="J4168" s="1"/>
      <c r="K4168" s="1"/>
      <c r="L4168" s="22">
        <f>IF(ISNUMBER(SEARCH(Pay_Item_Search_Text_2,M4168)),MAX($L$4:L4167)+1,0)</f>
        <v>0</v>
      </c>
      <c r="M4168" s="1" t="str">
        <f>IFERROR(VLOOKUP(ROWS($M$5:M4168),Table_PayItems[[Search Key]:[Concentrated Name]],2,FALSE),"")</f>
        <v>Potentilla fruiticosa Abbotswood, #2 cont. - $Ea</v>
      </c>
      <c r="N4168" s="1" t="str">
        <f>IFERROR(VLOOKUP(ROWS($M$5:N4168),$L$5:$M$7000,2,FALSE),"")</f>
        <v/>
      </c>
      <c r="O4168" s="1" t="str">
        <f>IFERROR(VLOOKUP(ROWS($O$5:O4168),$K$5:$L$7000,2,FALSE),"")</f>
        <v/>
      </c>
    </row>
    <row r="4169" spans="2:15" ht="15" customHeight="1" x14ac:dyDescent="0.25">
      <c r="B4169" s="178" t="s">
        <v>13136</v>
      </c>
      <c r="C4169" s="178" t="s">
        <v>88</v>
      </c>
      <c r="D4169" s="178" t="s">
        <v>7613</v>
      </c>
      <c r="E4169" s="178" t="s">
        <v>6993</v>
      </c>
      <c r="F4169" s="178" t="s">
        <v>17</v>
      </c>
      <c r="G4169" s="1">
        <f>IF(ISNUMBER(Pay_Item_Search_Text),IF(ISNUMBER(IF(FIND(Pay_Item_Search_Text,B4169)=1,1, "FALSE")),MAX(G$4:$G4168)+1,IF(ISNUMBER(Pay_Item_Search_Text),0,IF(ISNUMBER(SEARCH(Pay_Item_Search_Text,H4169)),MAX(G$4:$G4168)+1,0))),IF(ISNUMBER(Pay_Item_Search_Text),0,IF(ISNUMBER(SEARCH(Pay_Item_Search_Text,H4169)),MAX(G$4:$G4168)+1,0)))</f>
        <v>4165</v>
      </c>
      <c r="H4169" s="1" t="str">
        <f>IF(Table_PayItems[[#This Row],[Description]]="_","_ Unique Item - "&amp;Table_PayItems[[#This Row],[Item]]&amp;" - $"&amp;Table_PayItems[[#This Row],[Unit]],Table_PayItems[[#This Row],[Description]]&amp;" - $"&amp;Table_PayItems[[#This Row],[Unit]])</f>
        <v>Potentilla fruiticosa Abbotswood, #3 cont. - $Ea</v>
      </c>
      <c r="I4169" s="29" t="str">
        <f>IFERROR(VLOOKUP(ROWS($M$5:M4169),Table_PayItems[[Search Key]:[Concentrated Name]],2,FALSE),"")</f>
        <v>Potentilla fruiticosa Abbotswood, #3 cont. - $Ea</v>
      </c>
      <c r="J4169" s="1"/>
      <c r="K4169" s="1"/>
      <c r="L4169" s="22">
        <f>IF(ISNUMBER(SEARCH(Pay_Item_Search_Text_2,M4169)),MAX($L$4:L4168)+1,0)</f>
        <v>0</v>
      </c>
      <c r="M4169" s="1" t="str">
        <f>IFERROR(VLOOKUP(ROWS($M$5:M4169),Table_PayItems[[Search Key]:[Concentrated Name]],2,FALSE),"")</f>
        <v>Potentilla fruiticosa Abbotswood, #3 cont. - $Ea</v>
      </c>
      <c r="N4169" s="1" t="str">
        <f>IFERROR(VLOOKUP(ROWS($M$5:N4169),$L$5:$M$7000,2,FALSE),"")</f>
        <v/>
      </c>
      <c r="O4169" s="1" t="str">
        <f>IFERROR(VLOOKUP(ROWS($O$5:O4169),$K$5:$L$7000,2,FALSE),"")</f>
        <v/>
      </c>
    </row>
    <row r="4170" spans="2:15" ht="15" customHeight="1" x14ac:dyDescent="0.25">
      <c r="B4170" s="178" t="s">
        <v>13137</v>
      </c>
      <c r="C4170" s="178" t="s">
        <v>88</v>
      </c>
      <c r="D4170" s="178" t="s">
        <v>7614</v>
      </c>
      <c r="E4170" s="178" t="s">
        <v>6993</v>
      </c>
      <c r="F4170" s="178" t="s">
        <v>17</v>
      </c>
      <c r="G4170" s="1">
        <f>IF(ISNUMBER(Pay_Item_Search_Text),IF(ISNUMBER(IF(FIND(Pay_Item_Search_Text,B4170)=1,1, "FALSE")),MAX(G$4:$G4169)+1,IF(ISNUMBER(Pay_Item_Search_Text),0,IF(ISNUMBER(SEARCH(Pay_Item_Search_Text,H4170)),MAX(G$4:$G4169)+1,0))),IF(ISNUMBER(Pay_Item_Search_Text),0,IF(ISNUMBER(SEARCH(Pay_Item_Search_Text,H4170)),MAX(G$4:$G4169)+1,0)))</f>
        <v>4166</v>
      </c>
      <c r="H4170" s="1" t="str">
        <f>IF(Table_PayItems[[#This Row],[Description]]="_","_ Unique Item - "&amp;Table_PayItems[[#This Row],[Item]]&amp;" - $"&amp;Table_PayItems[[#This Row],[Unit]],Table_PayItems[[#This Row],[Description]]&amp;" - $"&amp;Table_PayItems[[#This Row],[Unit]])</f>
        <v>Potentilla fruiticosa Abbotswood, #5 cont. - $Ea</v>
      </c>
      <c r="I4170" s="29" t="str">
        <f>IFERROR(VLOOKUP(ROWS($M$5:M4170),Table_PayItems[[Search Key]:[Concentrated Name]],2,FALSE),"")</f>
        <v>Potentilla fruiticosa Abbotswood, #5 cont. - $Ea</v>
      </c>
      <c r="J4170" s="1"/>
      <c r="K4170" s="1"/>
      <c r="L4170" s="22">
        <f>IF(ISNUMBER(SEARCH(Pay_Item_Search_Text_2,M4170)),MAX($L$4:L4169)+1,0)</f>
        <v>0</v>
      </c>
      <c r="M4170" s="1" t="str">
        <f>IFERROR(VLOOKUP(ROWS($M$5:M4170),Table_PayItems[[Search Key]:[Concentrated Name]],2,FALSE),"")</f>
        <v>Potentilla fruiticosa Abbotswood, #5 cont. - $Ea</v>
      </c>
      <c r="N4170" s="1" t="str">
        <f>IFERROR(VLOOKUP(ROWS($M$5:N4170),$L$5:$M$7000,2,FALSE),"")</f>
        <v/>
      </c>
      <c r="O4170" s="1" t="str">
        <f>IFERROR(VLOOKUP(ROWS($O$5:O4170),$K$5:$L$7000,2,FALSE),"")</f>
        <v/>
      </c>
    </row>
    <row r="4171" spans="2:15" ht="15" customHeight="1" x14ac:dyDescent="0.25">
      <c r="B4171" s="178" t="s">
        <v>13138</v>
      </c>
      <c r="C4171" s="178" t="s">
        <v>88</v>
      </c>
      <c r="D4171" s="178" t="s">
        <v>7615</v>
      </c>
      <c r="E4171" s="178" t="s">
        <v>6993</v>
      </c>
      <c r="F4171" s="178" t="s">
        <v>17</v>
      </c>
      <c r="G4171" s="1">
        <f>IF(ISNUMBER(Pay_Item_Search_Text),IF(ISNUMBER(IF(FIND(Pay_Item_Search_Text,B4171)=1,1, "FALSE")),MAX(G$4:$G4170)+1,IF(ISNUMBER(Pay_Item_Search_Text),0,IF(ISNUMBER(SEARCH(Pay_Item_Search_Text,H4171)),MAX(G$4:$G4170)+1,0))),IF(ISNUMBER(Pay_Item_Search_Text),0,IF(ISNUMBER(SEARCH(Pay_Item_Search_Text,H4171)),MAX(G$4:$G4170)+1,0)))</f>
        <v>4167</v>
      </c>
      <c r="H4171" s="1" t="str">
        <f>IF(Table_PayItems[[#This Row],[Description]]="_","_ Unique Item - "&amp;Table_PayItems[[#This Row],[Item]]&amp;" - $"&amp;Table_PayItems[[#This Row],[Unit]],Table_PayItems[[#This Row],[Description]]&amp;" - $"&amp;Table_PayItems[[#This Row],[Unit]])</f>
        <v>Potentilla fruiticosa Gold Drop, #2 cont. - $Ea</v>
      </c>
      <c r="I4171" s="29" t="str">
        <f>IFERROR(VLOOKUP(ROWS($M$5:M4171),Table_PayItems[[Search Key]:[Concentrated Name]],2,FALSE),"")</f>
        <v>Potentilla fruiticosa Gold Drop, #2 cont. - $Ea</v>
      </c>
      <c r="J4171" s="1"/>
      <c r="K4171" s="1"/>
      <c r="L4171" s="22">
        <f>IF(ISNUMBER(SEARCH(Pay_Item_Search_Text_2,M4171)),MAX($L$4:L4170)+1,0)</f>
        <v>0</v>
      </c>
      <c r="M4171" s="1" t="str">
        <f>IFERROR(VLOOKUP(ROWS($M$5:M4171),Table_PayItems[[Search Key]:[Concentrated Name]],2,FALSE),"")</f>
        <v>Potentilla fruiticosa Gold Drop, #2 cont. - $Ea</v>
      </c>
      <c r="N4171" s="1" t="str">
        <f>IFERROR(VLOOKUP(ROWS($M$5:N4171),$L$5:$M$7000,2,FALSE),"")</f>
        <v/>
      </c>
      <c r="O4171" s="1" t="str">
        <f>IFERROR(VLOOKUP(ROWS($O$5:O4171),$K$5:$L$7000,2,FALSE),"")</f>
        <v/>
      </c>
    </row>
    <row r="4172" spans="2:15" ht="15" customHeight="1" x14ac:dyDescent="0.25">
      <c r="B4172" s="178" t="s">
        <v>13139</v>
      </c>
      <c r="C4172" s="178" t="s">
        <v>88</v>
      </c>
      <c r="D4172" s="178" t="s">
        <v>7616</v>
      </c>
      <c r="E4172" s="178" t="s">
        <v>6993</v>
      </c>
      <c r="F4172" s="178" t="s">
        <v>17</v>
      </c>
      <c r="G4172" s="1">
        <f>IF(ISNUMBER(Pay_Item_Search_Text),IF(ISNUMBER(IF(FIND(Pay_Item_Search_Text,B4172)=1,1, "FALSE")),MAX(G$4:$G4171)+1,IF(ISNUMBER(Pay_Item_Search_Text),0,IF(ISNUMBER(SEARCH(Pay_Item_Search_Text,H4172)),MAX(G$4:$G4171)+1,0))),IF(ISNUMBER(Pay_Item_Search_Text),0,IF(ISNUMBER(SEARCH(Pay_Item_Search_Text,H4172)),MAX(G$4:$G4171)+1,0)))</f>
        <v>4168</v>
      </c>
      <c r="H4172" s="1" t="str">
        <f>IF(Table_PayItems[[#This Row],[Description]]="_","_ Unique Item - "&amp;Table_PayItems[[#This Row],[Item]]&amp;" - $"&amp;Table_PayItems[[#This Row],[Unit]],Table_PayItems[[#This Row],[Description]]&amp;" - $"&amp;Table_PayItems[[#This Row],[Unit]])</f>
        <v>Potentilla fruiticosa Gold Drop, #3 cont. - $Ea</v>
      </c>
      <c r="I4172" s="29" t="str">
        <f>IFERROR(VLOOKUP(ROWS($M$5:M4172),Table_PayItems[[Search Key]:[Concentrated Name]],2,FALSE),"")</f>
        <v>Potentilla fruiticosa Gold Drop, #3 cont. - $Ea</v>
      </c>
      <c r="J4172" s="1"/>
      <c r="K4172" s="1"/>
      <c r="L4172" s="22">
        <f>IF(ISNUMBER(SEARCH(Pay_Item_Search_Text_2,M4172)),MAX($L$4:L4171)+1,0)</f>
        <v>0</v>
      </c>
      <c r="M4172" s="1" t="str">
        <f>IFERROR(VLOOKUP(ROWS($M$5:M4172),Table_PayItems[[Search Key]:[Concentrated Name]],2,FALSE),"")</f>
        <v>Potentilla fruiticosa Gold Drop, #3 cont. - $Ea</v>
      </c>
      <c r="N4172" s="1" t="str">
        <f>IFERROR(VLOOKUP(ROWS($M$5:N4172),$L$5:$M$7000,2,FALSE),"")</f>
        <v/>
      </c>
      <c r="O4172" s="1" t="str">
        <f>IFERROR(VLOOKUP(ROWS($O$5:O4172),$K$5:$L$7000,2,FALSE),"")</f>
        <v/>
      </c>
    </row>
    <row r="4173" spans="2:15" ht="15" customHeight="1" x14ac:dyDescent="0.25">
      <c r="B4173" s="178" t="s">
        <v>13140</v>
      </c>
      <c r="C4173" s="178" t="s">
        <v>88</v>
      </c>
      <c r="D4173" s="178" t="s">
        <v>7617</v>
      </c>
      <c r="E4173" s="178" t="s">
        <v>6993</v>
      </c>
      <c r="F4173" s="178" t="s">
        <v>17</v>
      </c>
      <c r="G4173" s="1">
        <f>IF(ISNUMBER(Pay_Item_Search_Text),IF(ISNUMBER(IF(FIND(Pay_Item_Search_Text,B4173)=1,1, "FALSE")),MAX(G$4:$G4172)+1,IF(ISNUMBER(Pay_Item_Search_Text),0,IF(ISNUMBER(SEARCH(Pay_Item_Search_Text,H4173)),MAX(G$4:$G4172)+1,0))),IF(ISNUMBER(Pay_Item_Search_Text),0,IF(ISNUMBER(SEARCH(Pay_Item_Search_Text,H4173)),MAX(G$4:$G4172)+1,0)))</f>
        <v>4169</v>
      </c>
      <c r="H4173" s="1" t="str">
        <f>IF(Table_PayItems[[#This Row],[Description]]="_","_ Unique Item - "&amp;Table_PayItems[[#This Row],[Item]]&amp;" - $"&amp;Table_PayItems[[#This Row],[Unit]],Table_PayItems[[#This Row],[Description]]&amp;" - $"&amp;Table_PayItems[[#This Row],[Unit]])</f>
        <v>Potentilla fruiticosa Gold Drop, #5 cont. - $Ea</v>
      </c>
      <c r="I4173" s="29" t="str">
        <f>IFERROR(VLOOKUP(ROWS($M$5:M4173),Table_PayItems[[Search Key]:[Concentrated Name]],2,FALSE),"")</f>
        <v>Potentilla fruiticosa Gold Drop, #5 cont. - $Ea</v>
      </c>
      <c r="J4173" s="1"/>
      <c r="K4173" s="1"/>
      <c r="L4173" s="22">
        <f>IF(ISNUMBER(SEARCH(Pay_Item_Search_Text_2,M4173)),MAX($L$4:L4172)+1,0)</f>
        <v>0</v>
      </c>
      <c r="M4173" s="1" t="str">
        <f>IFERROR(VLOOKUP(ROWS($M$5:M4173),Table_PayItems[[Search Key]:[Concentrated Name]],2,FALSE),"")</f>
        <v>Potentilla fruiticosa Gold Drop, #5 cont. - $Ea</v>
      </c>
      <c r="N4173" s="1" t="str">
        <f>IFERROR(VLOOKUP(ROWS($M$5:N4173),$L$5:$M$7000,2,FALSE),"")</f>
        <v/>
      </c>
      <c r="O4173" s="1" t="str">
        <f>IFERROR(VLOOKUP(ROWS($O$5:O4173),$K$5:$L$7000,2,FALSE),"")</f>
        <v/>
      </c>
    </row>
    <row r="4174" spans="2:15" ht="15" customHeight="1" x14ac:dyDescent="0.25">
      <c r="B4174" s="178" t="s">
        <v>13141</v>
      </c>
      <c r="C4174" s="178" t="s">
        <v>88</v>
      </c>
      <c r="D4174" s="178" t="s">
        <v>7618</v>
      </c>
      <c r="E4174" s="178" t="s">
        <v>6993</v>
      </c>
      <c r="F4174" s="178" t="s">
        <v>17</v>
      </c>
      <c r="G4174" s="1">
        <f>IF(ISNUMBER(Pay_Item_Search_Text),IF(ISNUMBER(IF(FIND(Pay_Item_Search_Text,B4174)=1,1, "FALSE")),MAX(G$4:$G4173)+1,IF(ISNUMBER(Pay_Item_Search_Text),0,IF(ISNUMBER(SEARCH(Pay_Item_Search_Text,H4174)),MAX(G$4:$G4173)+1,0))),IF(ISNUMBER(Pay_Item_Search_Text),0,IF(ISNUMBER(SEARCH(Pay_Item_Search_Text,H4174)),MAX(G$4:$G4173)+1,0)))</f>
        <v>4170</v>
      </c>
      <c r="H4174" s="1" t="str">
        <f>IF(Table_PayItems[[#This Row],[Description]]="_","_ Unique Item - "&amp;Table_PayItems[[#This Row],[Item]]&amp;" - $"&amp;Table_PayItems[[#This Row],[Unit]],Table_PayItems[[#This Row],[Description]]&amp;" - $"&amp;Table_PayItems[[#This Row],[Unit]])</f>
        <v>Potentilla fruiticosa Pink Beauty, #2 cont. - $Ea</v>
      </c>
      <c r="I4174" s="29" t="str">
        <f>IFERROR(VLOOKUP(ROWS($M$5:M4174),Table_PayItems[[Search Key]:[Concentrated Name]],2,FALSE),"")</f>
        <v>Potentilla fruiticosa Pink Beauty, #2 cont. - $Ea</v>
      </c>
      <c r="J4174" s="1"/>
      <c r="K4174" s="1"/>
      <c r="L4174" s="22">
        <f>IF(ISNUMBER(SEARCH(Pay_Item_Search_Text_2,M4174)),MAX($L$4:L4173)+1,0)</f>
        <v>0</v>
      </c>
      <c r="M4174" s="1" t="str">
        <f>IFERROR(VLOOKUP(ROWS($M$5:M4174),Table_PayItems[[Search Key]:[Concentrated Name]],2,FALSE),"")</f>
        <v>Potentilla fruiticosa Pink Beauty, #2 cont. - $Ea</v>
      </c>
      <c r="N4174" s="1" t="str">
        <f>IFERROR(VLOOKUP(ROWS($M$5:N4174),$L$5:$M$7000,2,FALSE),"")</f>
        <v/>
      </c>
      <c r="O4174" s="1" t="str">
        <f>IFERROR(VLOOKUP(ROWS($O$5:O4174),$K$5:$L$7000,2,FALSE),"")</f>
        <v/>
      </c>
    </row>
    <row r="4175" spans="2:15" ht="15" customHeight="1" x14ac:dyDescent="0.25">
      <c r="B4175" s="178" t="s">
        <v>13142</v>
      </c>
      <c r="C4175" s="178" t="s">
        <v>88</v>
      </c>
      <c r="D4175" s="178" t="s">
        <v>7619</v>
      </c>
      <c r="E4175" s="178" t="s">
        <v>6993</v>
      </c>
      <c r="F4175" s="178" t="s">
        <v>17</v>
      </c>
      <c r="G4175" s="1">
        <f>IF(ISNUMBER(Pay_Item_Search_Text),IF(ISNUMBER(IF(FIND(Pay_Item_Search_Text,B4175)=1,1, "FALSE")),MAX(G$4:$G4174)+1,IF(ISNUMBER(Pay_Item_Search_Text),0,IF(ISNUMBER(SEARCH(Pay_Item_Search_Text,H4175)),MAX(G$4:$G4174)+1,0))),IF(ISNUMBER(Pay_Item_Search_Text),0,IF(ISNUMBER(SEARCH(Pay_Item_Search_Text,H4175)),MAX(G$4:$G4174)+1,0)))</f>
        <v>4171</v>
      </c>
      <c r="H4175" s="1" t="str">
        <f>IF(Table_PayItems[[#This Row],[Description]]="_","_ Unique Item - "&amp;Table_PayItems[[#This Row],[Item]]&amp;" - $"&amp;Table_PayItems[[#This Row],[Unit]],Table_PayItems[[#This Row],[Description]]&amp;" - $"&amp;Table_PayItems[[#This Row],[Unit]])</f>
        <v>Potentilla fruiticosa Pink Beauty, #3 cont. - $Ea</v>
      </c>
      <c r="I4175" s="29" t="str">
        <f>IFERROR(VLOOKUP(ROWS($M$5:M4175),Table_PayItems[[Search Key]:[Concentrated Name]],2,FALSE),"")</f>
        <v>Potentilla fruiticosa Pink Beauty, #3 cont. - $Ea</v>
      </c>
      <c r="J4175" s="1"/>
      <c r="K4175" s="1"/>
      <c r="L4175" s="22">
        <f>IF(ISNUMBER(SEARCH(Pay_Item_Search_Text_2,M4175)),MAX($L$4:L4174)+1,0)</f>
        <v>0</v>
      </c>
      <c r="M4175" s="1" t="str">
        <f>IFERROR(VLOOKUP(ROWS($M$5:M4175),Table_PayItems[[Search Key]:[Concentrated Name]],2,FALSE),"")</f>
        <v>Potentilla fruiticosa Pink Beauty, #3 cont. - $Ea</v>
      </c>
      <c r="N4175" s="1" t="str">
        <f>IFERROR(VLOOKUP(ROWS($M$5:N4175),$L$5:$M$7000,2,FALSE),"")</f>
        <v/>
      </c>
      <c r="O4175" s="1" t="str">
        <f>IFERROR(VLOOKUP(ROWS($O$5:O4175),$K$5:$L$7000,2,FALSE),"")</f>
        <v/>
      </c>
    </row>
    <row r="4176" spans="2:15" ht="15" customHeight="1" x14ac:dyDescent="0.25">
      <c r="B4176" s="178" t="s">
        <v>13143</v>
      </c>
      <c r="C4176" s="178" t="s">
        <v>88</v>
      </c>
      <c r="D4176" s="178" t="s">
        <v>7620</v>
      </c>
      <c r="E4176" s="178" t="s">
        <v>6993</v>
      </c>
      <c r="F4176" s="178" t="s">
        <v>17</v>
      </c>
      <c r="G4176" s="1">
        <f>IF(ISNUMBER(Pay_Item_Search_Text),IF(ISNUMBER(IF(FIND(Pay_Item_Search_Text,B4176)=1,1, "FALSE")),MAX(G$4:$G4175)+1,IF(ISNUMBER(Pay_Item_Search_Text),0,IF(ISNUMBER(SEARCH(Pay_Item_Search_Text,H4176)),MAX(G$4:$G4175)+1,0))),IF(ISNUMBER(Pay_Item_Search_Text),0,IF(ISNUMBER(SEARCH(Pay_Item_Search_Text,H4176)),MAX(G$4:$G4175)+1,0)))</f>
        <v>4172</v>
      </c>
      <c r="H4176" s="1" t="str">
        <f>IF(Table_PayItems[[#This Row],[Description]]="_","_ Unique Item - "&amp;Table_PayItems[[#This Row],[Item]]&amp;" - $"&amp;Table_PayItems[[#This Row],[Unit]],Table_PayItems[[#This Row],[Description]]&amp;" - $"&amp;Table_PayItems[[#This Row],[Unit]])</f>
        <v>Potentilla fruiticosa Pink Beauty, #5 cont. - $Ea</v>
      </c>
      <c r="I4176" s="29" t="str">
        <f>IFERROR(VLOOKUP(ROWS($M$5:M4176),Table_PayItems[[Search Key]:[Concentrated Name]],2,FALSE),"")</f>
        <v>Potentilla fruiticosa Pink Beauty, #5 cont. - $Ea</v>
      </c>
      <c r="J4176" s="1"/>
      <c r="K4176" s="1"/>
      <c r="L4176" s="22">
        <f>IF(ISNUMBER(SEARCH(Pay_Item_Search_Text_2,M4176)),MAX($L$4:L4175)+1,0)</f>
        <v>0</v>
      </c>
      <c r="M4176" s="1" t="str">
        <f>IFERROR(VLOOKUP(ROWS($M$5:M4176),Table_PayItems[[Search Key]:[Concentrated Name]],2,FALSE),"")</f>
        <v>Potentilla fruiticosa Pink Beauty, #5 cont. - $Ea</v>
      </c>
      <c r="N4176" s="1" t="str">
        <f>IFERROR(VLOOKUP(ROWS($M$5:N4176),$L$5:$M$7000,2,FALSE),"")</f>
        <v/>
      </c>
      <c r="O4176" s="1" t="str">
        <f>IFERROR(VLOOKUP(ROWS($O$5:O4176),$K$5:$L$7000,2,FALSE),"")</f>
        <v/>
      </c>
    </row>
    <row r="4177" spans="2:15" ht="15" customHeight="1" x14ac:dyDescent="0.25">
      <c r="B4177" s="178" t="s">
        <v>13144</v>
      </c>
      <c r="C4177" s="178" t="s">
        <v>88</v>
      </c>
      <c r="D4177" s="178" t="s">
        <v>7621</v>
      </c>
      <c r="E4177" s="178" t="s">
        <v>6993</v>
      </c>
      <c r="F4177" s="178" t="s">
        <v>17</v>
      </c>
      <c r="G4177" s="1">
        <f>IF(ISNUMBER(Pay_Item_Search_Text),IF(ISNUMBER(IF(FIND(Pay_Item_Search_Text,B4177)=1,1, "FALSE")),MAX(G$4:$G4176)+1,IF(ISNUMBER(Pay_Item_Search_Text),0,IF(ISNUMBER(SEARCH(Pay_Item_Search_Text,H4177)),MAX(G$4:$G4176)+1,0))),IF(ISNUMBER(Pay_Item_Search_Text),0,IF(ISNUMBER(SEARCH(Pay_Item_Search_Text,H4177)),MAX(G$4:$G4176)+1,0)))</f>
        <v>4173</v>
      </c>
      <c r="H4177" s="1" t="str">
        <f>IF(Table_PayItems[[#This Row],[Description]]="_","_ Unique Item - "&amp;Table_PayItems[[#This Row],[Item]]&amp;" - $"&amp;Table_PayItems[[#This Row],[Unit]],Table_PayItems[[#This Row],[Description]]&amp;" - $"&amp;Table_PayItems[[#This Row],[Unit]])</f>
        <v>Potentilla fruiticosa Tangerine, #2 cont. - $Ea</v>
      </c>
      <c r="I4177" s="29" t="str">
        <f>IFERROR(VLOOKUP(ROWS($M$5:M4177),Table_PayItems[[Search Key]:[Concentrated Name]],2,FALSE),"")</f>
        <v>Potentilla fruiticosa Tangerine, #2 cont. - $Ea</v>
      </c>
      <c r="J4177" s="1"/>
      <c r="K4177" s="1"/>
      <c r="L4177" s="22">
        <f>IF(ISNUMBER(SEARCH(Pay_Item_Search_Text_2,M4177)),MAX($L$4:L4176)+1,0)</f>
        <v>0</v>
      </c>
      <c r="M4177" s="1" t="str">
        <f>IFERROR(VLOOKUP(ROWS($M$5:M4177),Table_PayItems[[Search Key]:[Concentrated Name]],2,FALSE),"")</f>
        <v>Potentilla fruiticosa Tangerine, #2 cont. - $Ea</v>
      </c>
      <c r="N4177" s="1" t="str">
        <f>IFERROR(VLOOKUP(ROWS($M$5:N4177),$L$5:$M$7000,2,FALSE),"")</f>
        <v/>
      </c>
      <c r="O4177" s="1" t="str">
        <f>IFERROR(VLOOKUP(ROWS($O$5:O4177),$K$5:$L$7000,2,FALSE),"")</f>
        <v/>
      </c>
    </row>
    <row r="4178" spans="2:15" ht="15" customHeight="1" x14ac:dyDescent="0.25">
      <c r="B4178" s="178" t="s">
        <v>13145</v>
      </c>
      <c r="C4178" s="178" t="s">
        <v>88</v>
      </c>
      <c r="D4178" s="178" t="s">
        <v>7622</v>
      </c>
      <c r="E4178" s="178" t="s">
        <v>6993</v>
      </c>
      <c r="F4178" s="178" t="s">
        <v>17</v>
      </c>
      <c r="G4178" s="1">
        <f>IF(ISNUMBER(Pay_Item_Search_Text),IF(ISNUMBER(IF(FIND(Pay_Item_Search_Text,B4178)=1,1, "FALSE")),MAX(G$4:$G4177)+1,IF(ISNUMBER(Pay_Item_Search_Text),0,IF(ISNUMBER(SEARCH(Pay_Item_Search_Text,H4178)),MAX(G$4:$G4177)+1,0))),IF(ISNUMBER(Pay_Item_Search_Text),0,IF(ISNUMBER(SEARCH(Pay_Item_Search_Text,H4178)),MAX(G$4:$G4177)+1,0)))</f>
        <v>4174</v>
      </c>
      <c r="H4178" s="1" t="str">
        <f>IF(Table_PayItems[[#This Row],[Description]]="_","_ Unique Item - "&amp;Table_PayItems[[#This Row],[Item]]&amp;" - $"&amp;Table_PayItems[[#This Row],[Unit]],Table_PayItems[[#This Row],[Description]]&amp;" - $"&amp;Table_PayItems[[#This Row],[Unit]])</f>
        <v>Potentilla fruiticosa Tangerine, #3 cont. - $Ea</v>
      </c>
      <c r="I4178" s="29" t="str">
        <f>IFERROR(VLOOKUP(ROWS($M$5:M4178),Table_PayItems[[Search Key]:[Concentrated Name]],2,FALSE),"")</f>
        <v>Potentilla fruiticosa Tangerine, #3 cont. - $Ea</v>
      </c>
      <c r="J4178" s="1"/>
      <c r="K4178" s="1"/>
      <c r="L4178" s="22">
        <f>IF(ISNUMBER(SEARCH(Pay_Item_Search_Text_2,M4178)),MAX($L$4:L4177)+1,0)</f>
        <v>0</v>
      </c>
      <c r="M4178" s="1" t="str">
        <f>IFERROR(VLOOKUP(ROWS($M$5:M4178),Table_PayItems[[Search Key]:[Concentrated Name]],2,FALSE),"")</f>
        <v>Potentilla fruiticosa Tangerine, #3 cont. - $Ea</v>
      </c>
      <c r="N4178" s="1" t="str">
        <f>IFERROR(VLOOKUP(ROWS($M$5:N4178),$L$5:$M$7000,2,FALSE),"")</f>
        <v/>
      </c>
      <c r="O4178" s="1" t="str">
        <f>IFERROR(VLOOKUP(ROWS($O$5:O4178),$K$5:$L$7000,2,FALSE),"")</f>
        <v/>
      </c>
    </row>
    <row r="4179" spans="2:15" ht="15" customHeight="1" x14ac:dyDescent="0.25">
      <c r="B4179" s="178" t="s">
        <v>13146</v>
      </c>
      <c r="C4179" s="178" t="s">
        <v>88</v>
      </c>
      <c r="D4179" s="178" t="s">
        <v>7623</v>
      </c>
      <c r="E4179" s="178" t="s">
        <v>6993</v>
      </c>
      <c r="F4179" s="178" t="s">
        <v>17</v>
      </c>
      <c r="G4179" s="1">
        <f>IF(ISNUMBER(Pay_Item_Search_Text),IF(ISNUMBER(IF(FIND(Pay_Item_Search_Text,B4179)=1,1, "FALSE")),MAX(G$4:$G4178)+1,IF(ISNUMBER(Pay_Item_Search_Text),0,IF(ISNUMBER(SEARCH(Pay_Item_Search_Text,H4179)),MAX(G$4:$G4178)+1,0))),IF(ISNUMBER(Pay_Item_Search_Text),0,IF(ISNUMBER(SEARCH(Pay_Item_Search_Text,H4179)),MAX(G$4:$G4178)+1,0)))</f>
        <v>4175</v>
      </c>
      <c r="H4179" s="1" t="str">
        <f>IF(Table_PayItems[[#This Row],[Description]]="_","_ Unique Item - "&amp;Table_PayItems[[#This Row],[Item]]&amp;" - $"&amp;Table_PayItems[[#This Row],[Unit]],Table_PayItems[[#This Row],[Description]]&amp;" - $"&amp;Table_PayItems[[#This Row],[Unit]])</f>
        <v>Potentilla fruiticosa Tangerine, #5 cont. - $Ea</v>
      </c>
      <c r="I4179" s="29" t="str">
        <f>IFERROR(VLOOKUP(ROWS($M$5:M4179),Table_PayItems[[Search Key]:[Concentrated Name]],2,FALSE),"")</f>
        <v>Potentilla fruiticosa Tangerine, #5 cont. - $Ea</v>
      </c>
      <c r="J4179" s="1"/>
      <c r="K4179" s="1"/>
      <c r="L4179" s="22">
        <f>IF(ISNUMBER(SEARCH(Pay_Item_Search_Text_2,M4179)),MAX($L$4:L4178)+1,0)</f>
        <v>0</v>
      </c>
      <c r="M4179" s="1" t="str">
        <f>IFERROR(VLOOKUP(ROWS($M$5:M4179),Table_PayItems[[Search Key]:[Concentrated Name]],2,FALSE),"")</f>
        <v>Potentilla fruiticosa Tangerine, #5 cont. - $Ea</v>
      </c>
      <c r="N4179" s="1" t="str">
        <f>IFERROR(VLOOKUP(ROWS($M$5:N4179),$L$5:$M$7000,2,FALSE),"")</f>
        <v/>
      </c>
      <c r="O4179" s="1" t="str">
        <f>IFERROR(VLOOKUP(ROWS($O$5:O4179),$K$5:$L$7000,2,FALSE),"")</f>
        <v/>
      </c>
    </row>
    <row r="4180" spans="2:15" ht="15" customHeight="1" x14ac:dyDescent="0.25">
      <c r="B4180" s="178" t="s">
        <v>14066</v>
      </c>
      <c r="C4180" s="178" t="s">
        <v>57</v>
      </c>
      <c r="D4180" s="178" t="s">
        <v>4978</v>
      </c>
      <c r="E4180" s="178" t="s">
        <v>17</v>
      </c>
      <c r="F4180" s="178" t="s">
        <v>17</v>
      </c>
      <c r="G4180" s="1">
        <f>IF(ISNUMBER(Pay_Item_Search_Text),IF(ISNUMBER(IF(FIND(Pay_Item_Search_Text,B4180)=1,1, "FALSE")),MAX(G$4:$G4179)+1,IF(ISNUMBER(Pay_Item_Search_Text),0,IF(ISNUMBER(SEARCH(Pay_Item_Search_Text,H4180)),MAX(G$4:$G4179)+1,0))),IF(ISNUMBER(Pay_Item_Search_Text),0,IF(ISNUMBER(SEARCH(Pay_Item_Search_Text,H4180)),MAX(G$4:$G4179)+1,0)))</f>
        <v>4176</v>
      </c>
      <c r="H4180" s="1" t="str">
        <f>IF(Table_PayItems[[#This Row],[Description]]="_","_ Unique Item - "&amp;Table_PayItems[[#This Row],[Item]]&amp;" - $"&amp;Table_PayItems[[#This Row],[Unit]],Table_PayItems[[#This Row],[Description]]&amp;" - $"&amp;Table_PayItems[[#This Row],[Unit]])</f>
        <v>Power Co. (Est. Cost to Contractor) - $Dlr</v>
      </c>
      <c r="I4180" s="29" t="str">
        <f>IFERROR(VLOOKUP(ROWS($M$5:M4180),Table_PayItems[[Search Key]:[Concentrated Name]],2,FALSE),"")</f>
        <v>Power Co. (Est. Cost to Contractor) - $Dlr</v>
      </c>
      <c r="J4180" s="1"/>
      <c r="K4180" s="1"/>
      <c r="L4180" s="22">
        <f>IF(ISNUMBER(SEARCH(Pay_Item_Search_Text_2,M4180)),MAX($L$4:L4179)+1,0)</f>
        <v>0</v>
      </c>
      <c r="M4180" s="1" t="str">
        <f>IFERROR(VLOOKUP(ROWS($M$5:M4180),Table_PayItems[[Search Key]:[Concentrated Name]],2,FALSE),"")</f>
        <v>Power Co. (Est. Cost to Contractor) - $Dlr</v>
      </c>
      <c r="N4180" s="1" t="str">
        <f>IFERROR(VLOOKUP(ROWS($M$5:N4180),$L$5:$M$7000,2,FALSE),"")</f>
        <v/>
      </c>
      <c r="O4180" s="1" t="str">
        <f>IFERROR(VLOOKUP(ROWS($O$5:O4180),$K$5:$L$7000,2,FALSE),"")</f>
        <v/>
      </c>
    </row>
    <row r="4181" spans="2:15" ht="15" customHeight="1" x14ac:dyDescent="0.25">
      <c r="B4181" s="178" t="s">
        <v>14488</v>
      </c>
      <c r="C4181" s="178" t="s">
        <v>88</v>
      </c>
      <c r="D4181" s="178" t="s">
        <v>5363</v>
      </c>
      <c r="E4181" s="178" t="s">
        <v>5652</v>
      </c>
      <c r="F4181" s="178" t="s">
        <v>17</v>
      </c>
      <c r="G4181" s="1">
        <f>IF(ISNUMBER(Pay_Item_Search_Text),IF(ISNUMBER(IF(FIND(Pay_Item_Search_Text,B4181)=1,1, "FALSE")),MAX(G$4:$G4180)+1,IF(ISNUMBER(Pay_Item_Search_Text),0,IF(ISNUMBER(SEARCH(Pay_Item_Search_Text,H4181)),MAX(G$4:$G4180)+1,0))),IF(ISNUMBER(Pay_Item_Search_Text),0,IF(ISNUMBER(SEARCH(Pay_Item_Search_Text,H4181)),MAX(G$4:$G4180)+1,0)))</f>
        <v>4177</v>
      </c>
      <c r="H4181" s="1" t="str">
        <f>IF(Table_PayItems[[#This Row],[Description]]="_","_ Unique Item - "&amp;Table_PayItems[[#This Row],[Item]]&amp;" - $"&amp;Table_PayItems[[#This Row],[Unit]],Table_PayItems[[#This Row],[Description]]&amp;" - $"&amp;Table_PayItems[[#This Row],[Unit]])</f>
        <v>Power Serv, Overhead, 100A, 480V - $Ea</v>
      </c>
      <c r="I4181" s="29" t="str">
        <f>IFERROR(VLOOKUP(ROWS($M$5:M4181),Table_PayItems[[Search Key]:[Concentrated Name]],2,FALSE),"")</f>
        <v>Power Serv, Overhead, 100A, 480V - $Ea</v>
      </c>
      <c r="J4181" s="1"/>
      <c r="K4181" s="1"/>
      <c r="L4181" s="22">
        <f>IF(ISNUMBER(SEARCH(Pay_Item_Search_Text_2,M4181)),MAX($L$4:L4180)+1,0)</f>
        <v>747</v>
      </c>
      <c r="M4181" s="1" t="str">
        <f>IFERROR(VLOOKUP(ROWS($M$5:M4181),Table_PayItems[[Search Key]:[Concentrated Name]],2,FALSE),"")</f>
        <v>Power Serv, Overhead, 100A, 480V - $Ea</v>
      </c>
      <c r="N4181" s="1" t="str">
        <f>IFERROR(VLOOKUP(ROWS($M$5:N4181),$L$5:$M$7000,2,FALSE),"")</f>
        <v/>
      </c>
      <c r="O4181" s="1" t="str">
        <f>IFERROR(VLOOKUP(ROWS($O$5:O4181),$K$5:$L$7000,2,FALSE),"")</f>
        <v/>
      </c>
    </row>
    <row r="4182" spans="2:15" ht="15" customHeight="1" x14ac:dyDescent="0.25">
      <c r="B4182" s="178" t="s">
        <v>14489</v>
      </c>
      <c r="C4182" s="178" t="s">
        <v>88</v>
      </c>
      <c r="D4182" s="178" t="s">
        <v>5364</v>
      </c>
      <c r="E4182" s="178" t="s">
        <v>5652</v>
      </c>
      <c r="F4182" s="178" t="s">
        <v>17</v>
      </c>
      <c r="G4182" s="1">
        <f>IF(ISNUMBER(Pay_Item_Search_Text),IF(ISNUMBER(IF(FIND(Pay_Item_Search_Text,B4182)=1,1, "FALSE")),MAX(G$4:$G4181)+1,IF(ISNUMBER(Pay_Item_Search_Text),0,IF(ISNUMBER(SEARCH(Pay_Item_Search_Text,H4182)),MAX(G$4:$G4181)+1,0))),IF(ISNUMBER(Pay_Item_Search_Text),0,IF(ISNUMBER(SEARCH(Pay_Item_Search_Text,H4182)),MAX(G$4:$G4181)+1,0)))</f>
        <v>4178</v>
      </c>
      <c r="H4182" s="1" t="str">
        <f>IF(Table_PayItems[[#This Row],[Description]]="_","_ Unique Item - "&amp;Table_PayItems[[#This Row],[Item]]&amp;" - $"&amp;Table_PayItems[[#This Row],[Unit]],Table_PayItems[[#This Row],[Description]]&amp;" - $"&amp;Table_PayItems[[#This Row],[Unit]])</f>
        <v>Power Serv, Overhead, 200A, 480V - $Ea</v>
      </c>
      <c r="I4182" s="29" t="str">
        <f>IFERROR(VLOOKUP(ROWS($M$5:M4182),Table_PayItems[[Search Key]:[Concentrated Name]],2,FALSE),"")</f>
        <v>Power Serv, Overhead, 200A, 480V - $Ea</v>
      </c>
      <c r="J4182" s="1"/>
      <c r="K4182" s="1"/>
      <c r="L4182" s="22">
        <f>IF(ISNUMBER(SEARCH(Pay_Item_Search_Text_2,M4182)),MAX($L$4:L4181)+1,0)</f>
        <v>748</v>
      </c>
      <c r="M4182" s="1" t="str">
        <f>IFERROR(VLOOKUP(ROWS($M$5:M4182),Table_PayItems[[Search Key]:[Concentrated Name]],2,FALSE),"")</f>
        <v>Power Serv, Overhead, 200A, 480V - $Ea</v>
      </c>
      <c r="N4182" s="1" t="str">
        <f>IFERROR(VLOOKUP(ROWS($M$5:N4182),$L$5:$M$7000,2,FALSE),"")</f>
        <v/>
      </c>
      <c r="O4182" s="1" t="str">
        <f>IFERROR(VLOOKUP(ROWS($O$5:O4182),$K$5:$L$7000,2,FALSE),"")</f>
        <v/>
      </c>
    </row>
    <row r="4183" spans="2:15" ht="15" customHeight="1" x14ac:dyDescent="0.25">
      <c r="B4183" s="178" t="s">
        <v>14486</v>
      </c>
      <c r="C4183" s="178" t="s">
        <v>88</v>
      </c>
      <c r="D4183" s="178" t="s">
        <v>5361</v>
      </c>
      <c r="E4183" s="178" t="s">
        <v>5652</v>
      </c>
      <c r="F4183" s="178" t="s">
        <v>17</v>
      </c>
      <c r="G4183" s="1">
        <f>IF(ISNUMBER(Pay_Item_Search_Text),IF(ISNUMBER(IF(FIND(Pay_Item_Search_Text,B4183)=1,1, "FALSE")),MAX(G$4:$G4182)+1,IF(ISNUMBER(Pay_Item_Search_Text),0,IF(ISNUMBER(SEARCH(Pay_Item_Search_Text,H4183)),MAX(G$4:$G4182)+1,0))),IF(ISNUMBER(Pay_Item_Search_Text),0,IF(ISNUMBER(SEARCH(Pay_Item_Search_Text,H4183)),MAX(G$4:$G4182)+1,0)))</f>
        <v>4179</v>
      </c>
      <c r="H4183" s="1" t="str">
        <f>IF(Table_PayItems[[#This Row],[Description]]="_","_ Unique Item - "&amp;Table_PayItems[[#This Row],[Item]]&amp;" - $"&amp;Table_PayItems[[#This Row],[Unit]],Table_PayItems[[#This Row],[Description]]&amp;" - $"&amp;Table_PayItems[[#This Row],[Unit]])</f>
        <v>Power Serv, Overhead, 30A, 120/240V - $Ea</v>
      </c>
      <c r="I4183" s="29" t="str">
        <f>IFERROR(VLOOKUP(ROWS($M$5:M4183),Table_PayItems[[Search Key]:[Concentrated Name]],2,FALSE),"")</f>
        <v>Power Serv, Overhead, 30A, 120/240V - $Ea</v>
      </c>
      <c r="J4183" s="1"/>
      <c r="K4183" s="1"/>
      <c r="L4183" s="22">
        <f>IF(ISNUMBER(SEARCH(Pay_Item_Search_Text_2,M4183)),MAX($L$4:L4182)+1,0)</f>
        <v>749</v>
      </c>
      <c r="M4183" s="1" t="str">
        <f>IFERROR(VLOOKUP(ROWS($M$5:M4183),Table_PayItems[[Search Key]:[Concentrated Name]],2,FALSE),"")</f>
        <v>Power Serv, Overhead, 30A, 120/240V - $Ea</v>
      </c>
      <c r="N4183" s="1" t="str">
        <f>IFERROR(VLOOKUP(ROWS($M$5:N4183),$L$5:$M$7000,2,FALSE),"")</f>
        <v/>
      </c>
      <c r="O4183" s="1" t="str">
        <f>IFERROR(VLOOKUP(ROWS($O$5:O4183),$K$5:$L$7000,2,FALSE),"")</f>
        <v/>
      </c>
    </row>
    <row r="4184" spans="2:15" ht="15" customHeight="1" x14ac:dyDescent="0.25">
      <c r="B4184" s="178" t="s">
        <v>14487</v>
      </c>
      <c r="C4184" s="178" t="s">
        <v>88</v>
      </c>
      <c r="D4184" s="178" t="s">
        <v>5362</v>
      </c>
      <c r="E4184" s="178" t="s">
        <v>5652</v>
      </c>
      <c r="F4184" s="178" t="s">
        <v>17</v>
      </c>
      <c r="G4184" s="1">
        <f>IF(ISNUMBER(Pay_Item_Search_Text),IF(ISNUMBER(IF(FIND(Pay_Item_Search_Text,B4184)=1,1, "FALSE")),MAX(G$4:$G4183)+1,IF(ISNUMBER(Pay_Item_Search_Text),0,IF(ISNUMBER(SEARCH(Pay_Item_Search_Text,H4184)),MAX(G$4:$G4183)+1,0))),IF(ISNUMBER(Pay_Item_Search_Text),0,IF(ISNUMBER(SEARCH(Pay_Item_Search_Text,H4184)),MAX(G$4:$G4183)+1,0)))</f>
        <v>4180</v>
      </c>
      <c r="H4184" s="1" t="str">
        <f>IF(Table_PayItems[[#This Row],[Description]]="_","_ Unique Item - "&amp;Table_PayItems[[#This Row],[Item]]&amp;" - $"&amp;Table_PayItems[[#This Row],[Unit]],Table_PayItems[[#This Row],[Description]]&amp;" - $"&amp;Table_PayItems[[#This Row],[Unit]])</f>
        <v>Power Serv, Overhead, 60A, 120/240V - $Ea</v>
      </c>
      <c r="I4184" s="29" t="str">
        <f>IFERROR(VLOOKUP(ROWS($M$5:M4184),Table_PayItems[[Search Key]:[Concentrated Name]],2,FALSE),"")</f>
        <v>Power Serv, Overhead, 60A, 120/240V - $Ea</v>
      </c>
      <c r="J4184" s="1"/>
      <c r="K4184" s="1"/>
      <c r="L4184" s="22">
        <f>IF(ISNUMBER(SEARCH(Pay_Item_Search_Text_2,M4184)),MAX($L$4:L4183)+1,0)</f>
        <v>750</v>
      </c>
      <c r="M4184" s="1" t="str">
        <f>IFERROR(VLOOKUP(ROWS($M$5:M4184),Table_PayItems[[Search Key]:[Concentrated Name]],2,FALSE),"")</f>
        <v>Power Serv, Overhead, 60A, 120/240V - $Ea</v>
      </c>
      <c r="N4184" s="1" t="str">
        <f>IFERROR(VLOOKUP(ROWS($M$5:N4184),$L$5:$M$7000,2,FALSE),"")</f>
        <v/>
      </c>
      <c r="O4184" s="1" t="str">
        <f>IFERROR(VLOOKUP(ROWS($O$5:O4184),$K$5:$L$7000,2,FALSE),"")</f>
        <v/>
      </c>
    </row>
    <row r="4185" spans="2:15" ht="15" customHeight="1" x14ac:dyDescent="0.25">
      <c r="B4185" s="178" t="s">
        <v>14495</v>
      </c>
      <c r="C4185" s="178" t="s">
        <v>88</v>
      </c>
      <c r="D4185" s="178" t="s">
        <v>5370</v>
      </c>
      <c r="E4185" s="178" t="s">
        <v>5652</v>
      </c>
      <c r="F4185" s="178" t="s">
        <v>17</v>
      </c>
      <c r="G4185" s="1">
        <f>IF(ISNUMBER(Pay_Item_Search_Text),IF(ISNUMBER(IF(FIND(Pay_Item_Search_Text,B4185)=1,1, "FALSE")),MAX(G$4:$G4184)+1,IF(ISNUMBER(Pay_Item_Search_Text),0,IF(ISNUMBER(SEARCH(Pay_Item_Search_Text,H4185)),MAX(G$4:$G4184)+1,0))),IF(ISNUMBER(Pay_Item_Search_Text),0,IF(ISNUMBER(SEARCH(Pay_Item_Search_Text,H4185)),MAX(G$4:$G4184)+1,0)))</f>
        <v>4181</v>
      </c>
      <c r="H4185" s="1" t="str">
        <f>IF(Table_PayItems[[#This Row],[Description]]="_","_ Unique Item - "&amp;Table_PayItems[[#This Row],[Item]]&amp;" - $"&amp;Table_PayItems[[#This Row],[Unit]],Table_PayItems[[#This Row],[Description]]&amp;" - $"&amp;Table_PayItems[[#This Row],[Unit]])</f>
        <v>Power Serv, Refurbish, 100A, 480V - $Ea</v>
      </c>
      <c r="I4185" s="29" t="str">
        <f>IFERROR(VLOOKUP(ROWS($M$5:M4185),Table_PayItems[[Search Key]:[Concentrated Name]],2,FALSE),"")</f>
        <v>Power Serv, Refurbish, 100A, 480V - $Ea</v>
      </c>
      <c r="J4185" s="1"/>
      <c r="K4185" s="1"/>
      <c r="L4185" s="22">
        <f>IF(ISNUMBER(SEARCH(Pay_Item_Search_Text_2,M4185)),MAX($L$4:L4184)+1,0)</f>
        <v>751</v>
      </c>
      <c r="M4185" s="1" t="str">
        <f>IFERROR(VLOOKUP(ROWS($M$5:M4185),Table_PayItems[[Search Key]:[Concentrated Name]],2,FALSE),"")</f>
        <v>Power Serv, Refurbish, 100A, 480V - $Ea</v>
      </c>
      <c r="N4185" s="1" t="str">
        <f>IFERROR(VLOOKUP(ROWS($M$5:N4185),$L$5:$M$7000,2,FALSE),"")</f>
        <v/>
      </c>
      <c r="O4185" s="1" t="str">
        <f>IFERROR(VLOOKUP(ROWS($O$5:O4185),$K$5:$L$7000,2,FALSE),"")</f>
        <v/>
      </c>
    </row>
    <row r="4186" spans="2:15" ht="15" customHeight="1" x14ac:dyDescent="0.25">
      <c r="B4186" s="178" t="s">
        <v>14496</v>
      </c>
      <c r="C4186" s="178" t="s">
        <v>88</v>
      </c>
      <c r="D4186" s="178" t="s">
        <v>5371</v>
      </c>
      <c r="E4186" s="178" t="s">
        <v>5652</v>
      </c>
      <c r="F4186" s="178" t="s">
        <v>17</v>
      </c>
      <c r="G4186" s="1">
        <f>IF(ISNUMBER(Pay_Item_Search_Text),IF(ISNUMBER(IF(FIND(Pay_Item_Search_Text,B4186)=1,1, "FALSE")),MAX(G$4:$G4185)+1,IF(ISNUMBER(Pay_Item_Search_Text),0,IF(ISNUMBER(SEARCH(Pay_Item_Search_Text,H4186)),MAX(G$4:$G4185)+1,0))),IF(ISNUMBER(Pay_Item_Search_Text),0,IF(ISNUMBER(SEARCH(Pay_Item_Search_Text,H4186)),MAX(G$4:$G4185)+1,0)))</f>
        <v>4182</v>
      </c>
      <c r="H4186" s="1" t="str">
        <f>IF(Table_PayItems[[#This Row],[Description]]="_","_ Unique Item - "&amp;Table_PayItems[[#This Row],[Item]]&amp;" - $"&amp;Table_PayItems[[#This Row],[Unit]],Table_PayItems[[#This Row],[Description]]&amp;" - $"&amp;Table_PayItems[[#This Row],[Unit]])</f>
        <v>Power Serv, Refurbish, 200A, 480V - $Ea</v>
      </c>
      <c r="I4186" s="29" t="str">
        <f>IFERROR(VLOOKUP(ROWS($M$5:M4186),Table_PayItems[[Search Key]:[Concentrated Name]],2,FALSE),"")</f>
        <v>Power Serv, Refurbish, 200A, 480V - $Ea</v>
      </c>
      <c r="J4186" s="1"/>
      <c r="K4186" s="1"/>
      <c r="L4186" s="22">
        <f>IF(ISNUMBER(SEARCH(Pay_Item_Search_Text_2,M4186)),MAX($L$4:L4185)+1,0)</f>
        <v>752</v>
      </c>
      <c r="M4186" s="1" t="str">
        <f>IFERROR(VLOOKUP(ROWS($M$5:M4186),Table_PayItems[[Search Key]:[Concentrated Name]],2,FALSE),"")</f>
        <v>Power Serv, Refurbish, 200A, 480V - $Ea</v>
      </c>
      <c r="N4186" s="1" t="str">
        <f>IFERROR(VLOOKUP(ROWS($M$5:N4186),$L$5:$M$7000,2,FALSE),"")</f>
        <v/>
      </c>
      <c r="O4186" s="1" t="str">
        <f>IFERROR(VLOOKUP(ROWS($O$5:O4186),$K$5:$L$7000,2,FALSE),"")</f>
        <v/>
      </c>
    </row>
    <row r="4187" spans="2:15" ht="15" customHeight="1" x14ac:dyDescent="0.25">
      <c r="B4187" s="178" t="s">
        <v>14493</v>
      </c>
      <c r="C4187" s="178" t="s">
        <v>88</v>
      </c>
      <c r="D4187" s="178" t="s">
        <v>5368</v>
      </c>
      <c r="E4187" s="178" t="s">
        <v>5652</v>
      </c>
      <c r="F4187" s="178" t="s">
        <v>17</v>
      </c>
      <c r="G4187" s="1">
        <f>IF(ISNUMBER(Pay_Item_Search_Text),IF(ISNUMBER(IF(FIND(Pay_Item_Search_Text,B4187)=1,1, "FALSE")),MAX(G$4:$G4186)+1,IF(ISNUMBER(Pay_Item_Search_Text),0,IF(ISNUMBER(SEARCH(Pay_Item_Search_Text,H4187)),MAX(G$4:$G4186)+1,0))),IF(ISNUMBER(Pay_Item_Search_Text),0,IF(ISNUMBER(SEARCH(Pay_Item_Search_Text,H4187)),MAX(G$4:$G4186)+1,0)))</f>
        <v>4183</v>
      </c>
      <c r="H4187" s="1" t="str">
        <f>IF(Table_PayItems[[#This Row],[Description]]="_","_ Unique Item - "&amp;Table_PayItems[[#This Row],[Item]]&amp;" - $"&amp;Table_PayItems[[#This Row],[Unit]],Table_PayItems[[#This Row],[Description]]&amp;" - $"&amp;Table_PayItems[[#This Row],[Unit]])</f>
        <v>Power Serv, Refurbish, 30A, 120/240V - $Ea</v>
      </c>
      <c r="I4187" s="29" t="str">
        <f>IFERROR(VLOOKUP(ROWS($M$5:M4187),Table_PayItems[[Search Key]:[Concentrated Name]],2,FALSE),"")</f>
        <v>Power Serv, Refurbish, 30A, 120/240V - $Ea</v>
      </c>
      <c r="J4187" s="1"/>
      <c r="K4187" s="1"/>
      <c r="L4187" s="22">
        <f>IF(ISNUMBER(SEARCH(Pay_Item_Search_Text_2,M4187)),MAX($L$4:L4186)+1,0)</f>
        <v>753</v>
      </c>
      <c r="M4187" s="1" t="str">
        <f>IFERROR(VLOOKUP(ROWS($M$5:M4187),Table_PayItems[[Search Key]:[Concentrated Name]],2,FALSE),"")</f>
        <v>Power Serv, Refurbish, 30A, 120/240V - $Ea</v>
      </c>
      <c r="N4187" s="1" t="str">
        <f>IFERROR(VLOOKUP(ROWS($M$5:N4187),$L$5:$M$7000,2,FALSE),"")</f>
        <v/>
      </c>
      <c r="O4187" s="1" t="str">
        <f>IFERROR(VLOOKUP(ROWS($O$5:O4187),$K$5:$L$7000,2,FALSE),"")</f>
        <v/>
      </c>
    </row>
    <row r="4188" spans="2:15" ht="15" customHeight="1" x14ac:dyDescent="0.25">
      <c r="B4188" s="178" t="s">
        <v>14494</v>
      </c>
      <c r="C4188" s="178" t="s">
        <v>88</v>
      </c>
      <c r="D4188" s="178" t="s">
        <v>5369</v>
      </c>
      <c r="E4188" s="178" t="s">
        <v>5652</v>
      </c>
      <c r="F4188" s="178" t="s">
        <v>17</v>
      </c>
      <c r="G4188" s="1">
        <f>IF(ISNUMBER(Pay_Item_Search_Text),IF(ISNUMBER(IF(FIND(Pay_Item_Search_Text,B4188)=1,1, "FALSE")),MAX(G$4:$G4187)+1,IF(ISNUMBER(Pay_Item_Search_Text),0,IF(ISNUMBER(SEARCH(Pay_Item_Search_Text,H4188)),MAX(G$4:$G4187)+1,0))),IF(ISNUMBER(Pay_Item_Search_Text),0,IF(ISNUMBER(SEARCH(Pay_Item_Search_Text,H4188)),MAX(G$4:$G4187)+1,0)))</f>
        <v>4184</v>
      </c>
      <c r="H4188" s="1" t="str">
        <f>IF(Table_PayItems[[#This Row],[Description]]="_","_ Unique Item - "&amp;Table_PayItems[[#This Row],[Item]]&amp;" - $"&amp;Table_PayItems[[#This Row],[Unit]],Table_PayItems[[#This Row],[Description]]&amp;" - $"&amp;Table_PayItems[[#This Row],[Unit]])</f>
        <v>Power Serv, Refurbish, 60A, 120/240V - $Ea</v>
      </c>
      <c r="I4188" s="29" t="str">
        <f>IFERROR(VLOOKUP(ROWS($M$5:M4188),Table_PayItems[[Search Key]:[Concentrated Name]],2,FALSE),"")</f>
        <v>Power Serv, Refurbish, 60A, 120/240V - $Ea</v>
      </c>
      <c r="J4188" s="1"/>
      <c r="K4188" s="1"/>
      <c r="L4188" s="22">
        <f>IF(ISNUMBER(SEARCH(Pay_Item_Search_Text_2,M4188)),MAX($L$4:L4187)+1,0)</f>
        <v>754</v>
      </c>
      <c r="M4188" s="1" t="str">
        <f>IFERROR(VLOOKUP(ROWS($M$5:M4188),Table_PayItems[[Search Key]:[Concentrated Name]],2,FALSE),"")</f>
        <v>Power Serv, Refurbish, 60A, 120/240V - $Ea</v>
      </c>
      <c r="N4188" s="1" t="str">
        <f>IFERROR(VLOOKUP(ROWS($M$5:N4188),$L$5:$M$7000,2,FALSE),"")</f>
        <v/>
      </c>
      <c r="O4188" s="1" t="str">
        <f>IFERROR(VLOOKUP(ROWS($O$5:O4188),$K$5:$L$7000,2,FALSE),"")</f>
        <v/>
      </c>
    </row>
    <row r="4189" spans="2:15" ht="15" customHeight="1" x14ac:dyDescent="0.25">
      <c r="B4189" s="178" t="s">
        <v>14484</v>
      </c>
      <c r="C4189" s="178" t="s">
        <v>88</v>
      </c>
      <c r="D4189" s="178" t="s">
        <v>5359</v>
      </c>
      <c r="E4189" s="178" t="s">
        <v>5652</v>
      </c>
      <c r="F4189" s="178" t="s">
        <v>17</v>
      </c>
      <c r="G4189" s="1">
        <f>IF(ISNUMBER(Pay_Item_Search_Text),IF(ISNUMBER(IF(FIND(Pay_Item_Search_Text,B4189)=1,1, "FALSE")),MAX(G$4:$G4188)+1,IF(ISNUMBER(Pay_Item_Search_Text),0,IF(ISNUMBER(SEARCH(Pay_Item_Search_Text,H4189)),MAX(G$4:$G4188)+1,0))),IF(ISNUMBER(Pay_Item_Search_Text),0,IF(ISNUMBER(SEARCH(Pay_Item_Search_Text,H4189)),MAX(G$4:$G4188)+1,0)))</f>
        <v>4185</v>
      </c>
      <c r="H4189" s="1" t="str">
        <f>IF(Table_PayItems[[#This Row],[Description]]="_","_ Unique Item - "&amp;Table_PayItems[[#This Row],[Item]]&amp;" - $"&amp;Table_PayItems[[#This Row],[Unit]],Table_PayItems[[#This Row],[Description]]&amp;" - $"&amp;Table_PayItems[[#This Row],[Unit]])</f>
        <v>Power Serv, Underground, 100A, 480V - $Ea</v>
      </c>
      <c r="I4189" s="29" t="str">
        <f>IFERROR(VLOOKUP(ROWS($M$5:M4189),Table_PayItems[[Search Key]:[Concentrated Name]],2,FALSE),"")</f>
        <v>Power Serv, Underground, 100A, 480V - $Ea</v>
      </c>
      <c r="J4189" s="1"/>
      <c r="K4189" s="1"/>
      <c r="L4189" s="22">
        <f>IF(ISNUMBER(SEARCH(Pay_Item_Search_Text_2,M4189)),MAX($L$4:L4188)+1,0)</f>
        <v>755</v>
      </c>
      <c r="M4189" s="1" t="str">
        <f>IFERROR(VLOOKUP(ROWS($M$5:M4189),Table_PayItems[[Search Key]:[Concentrated Name]],2,FALSE),"")</f>
        <v>Power Serv, Underground, 100A, 480V - $Ea</v>
      </c>
      <c r="N4189" s="1" t="str">
        <f>IFERROR(VLOOKUP(ROWS($M$5:N4189),$L$5:$M$7000,2,FALSE),"")</f>
        <v/>
      </c>
      <c r="O4189" s="1" t="str">
        <f>IFERROR(VLOOKUP(ROWS($O$5:O4189),$K$5:$L$7000,2,FALSE),"")</f>
        <v/>
      </c>
    </row>
    <row r="4190" spans="2:15" ht="15" customHeight="1" x14ac:dyDescent="0.25">
      <c r="B4190" s="178" t="s">
        <v>14485</v>
      </c>
      <c r="C4190" s="178" t="s">
        <v>88</v>
      </c>
      <c r="D4190" s="178" t="s">
        <v>5360</v>
      </c>
      <c r="E4190" s="178" t="s">
        <v>5652</v>
      </c>
      <c r="F4190" s="178" t="s">
        <v>17</v>
      </c>
      <c r="G4190" s="1">
        <f>IF(ISNUMBER(Pay_Item_Search_Text),IF(ISNUMBER(IF(FIND(Pay_Item_Search_Text,B4190)=1,1, "FALSE")),MAX(G$4:$G4189)+1,IF(ISNUMBER(Pay_Item_Search_Text),0,IF(ISNUMBER(SEARCH(Pay_Item_Search_Text,H4190)),MAX(G$4:$G4189)+1,0))),IF(ISNUMBER(Pay_Item_Search_Text),0,IF(ISNUMBER(SEARCH(Pay_Item_Search_Text,H4190)),MAX(G$4:$G4189)+1,0)))</f>
        <v>4186</v>
      </c>
      <c r="H4190" s="1" t="str">
        <f>IF(Table_PayItems[[#This Row],[Description]]="_","_ Unique Item - "&amp;Table_PayItems[[#This Row],[Item]]&amp;" - $"&amp;Table_PayItems[[#This Row],[Unit]],Table_PayItems[[#This Row],[Description]]&amp;" - $"&amp;Table_PayItems[[#This Row],[Unit]])</f>
        <v>Power Serv, Underground, 200A, 480V - $Ea</v>
      </c>
      <c r="I4190" s="29" t="str">
        <f>IFERROR(VLOOKUP(ROWS($M$5:M4190),Table_PayItems[[Search Key]:[Concentrated Name]],2,FALSE),"")</f>
        <v>Power Serv, Underground, 200A, 480V - $Ea</v>
      </c>
      <c r="J4190" s="1"/>
      <c r="K4190" s="1"/>
      <c r="L4190" s="22">
        <f>IF(ISNUMBER(SEARCH(Pay_Item_Search_Text_2,M4190)),MAX($L$4:L4189)+1,0)</f>
        <v>756</v>
      </c>
      <c r="M4190" s="1" t="str">
        <f>IFERROR(VLOOKUP(ROWS($M$5:M4190),Table_PayItems[[Search Key]:[Concentrated Name]],2,FALSE),"")</f>
        <v>Power Serv, Underground, 200A, 480V - $Ea</v>
      </c>
      <c r="N4190" s="1" t="str">
        <f>IFERROR(VLOOKUP(ROWS($M$5:N4190),$L$5:$M$7000,2,FALSE),"")</f>
        <v/>
      </c>
      <c r="O4190" s="1" t="str">
        <f>IFERROR(VLOOKUP(ROWS($O$5:O4190),$K$5:$L$7000,2,FALSE),"")</f>
        <v/>
      </c>
    </row>
    <row r="4191" spans="2:15" ht="15" customHeight="1" x14ac:dyDescent="0.25">
      <c r="B4191" s="178" t="s">
        <v>14482</v>
      </c>
      <c r="C4191" s="178" t="s">
        <v>88</v>
      </c>
      <c r="D4191" s="178" t="s">
        <v>5357</v>
      </c>
      <c r="E4191" s="178" t="s">
        <v>5652</v>
      </c>
      <c r="F4191" s="178" t="s">
        <v>17</v>
      </c>
      <c r="G4191" s="1">
        <f>IF(ISNUMBER(Pay_Item_Search_Text),IF(ISNUMBER(IF(FIND(Pay_Item_Search_Text,B4191)=1,1, "FALSE")),MAX(G$4:$G4190)+1,IF(ISNUMBER(Pay_Item_Search_Text),0,IF(ISNUMBER(SEARCH(Pay_Item_Search_Text,H4191)),MAX(G$4:$G4190)+1,0))),IF(ISNUMBER(Pay_Item_Search_Text),0,IF(ISNUMBER(SEARCH(Pay_Item_Search_Text,H4191)),MAX(G$4:$G4190)+1,0)))</f>
        <v>4187</v>
      </c>
      <c r="H4191" s="1" t="str">
        <f>IF(Table_PayItems[[#This Row],[Description]]="_","_ Unique Item - "&amp;Table_PayItems[[#This Row],[Item]]&amp;" - $"&amp;Table_PayItems[[#This Row],[Unit]],Table_PayItems[[#This Row],[Description]]&amp;" - $"&amp;Table_PayItems[[#This Row],[Unit]])</f>
        <v>Power Serv, Underground, 30A, 120/240V - $Ea</v>
      </c>
      <c r="I4191" s="29" t="str">
        <f>IFERROR(VLOOKUP(ROWS($M$5:M4191),Table_PayItems[[Search Key]:[Concentrated Name]],2,FALSE),"")</f>
        <v>Power Serv, Underground, 30A, 120/240V - $Ea</v>
      </c>
      <c r="J4191" s="1"/>
      <c r="K4191" s="1"/>
      <c r="L4191" s="22">
        <f>IF(ISNUMBER(SEARCH(Pay_Item_Search_Text_2,M4191)),MAX($L$4:L4190)+1,0)</f>
        <v>757</v>
      </c>
      <c r="M4191" s="1" t="str">
        <f>IFERROR(VLOOKUP(ROWS($M$5:M4191),Table_PayItems[[Search Key]:[Concentrated Name]],2,FALSE),"")</f>
        <v>Power Serv, Underground, 30A, 120/240V - $Ea</v>
      </c>
      <c r="N4191" s="1" t="str">
        <f>IFERROR(VLOOKUP(ROWS($M$5:N4191),$L$5:$M$7000,2,FALSE),"")</f>
        <v/>
      </c>
      <c r="O4191" s="1" t="str">
        <f>IFERROR(VLOOKUP(ROWS($O$5:O4191),$K$5:$L$7000,2,FALSE),"")</f>
        <v/>
      </c>
    </row>
    <row r="4192" spans="2:15" ht="15" customHeight="1" x14ac:dyDescent="0.25">
      <c r="B4192" s="178" t="s">
        <v>14483</v>
      </c>
      <c r="C4192" s="178" t="s">
        <v>88</v>
      </c>
      <c r="D4192" s="178" t="s">
        <v>5358</v>
      </c>
      <c r="E4192" s="178" t="s">
        <v>5652</v>
      </c>
      <c r="F4192" s="178" t="s">
        <v>17</v>
      </c>
      <c r="G4192" s="1">
        <f>IF(ISNUMBER(Pay_Item_Search_Text),IF(ISNUMBER(IF(FIND(Pay_Item_Search_Text,B4192)=1,1, "FALSE")),MAX(G$4:$G4191)+1,IF(ISNUMBER(Pay_Item_Search_Text),0,IF(ISNUMBER(SEARCH(Pay_Item_Search_Text,H4192)),MAX(G$4:$G4191)+1,0))),IF(ISNUMBER(Pay_Item_Search_Text),0,IF(ISNUMBER(SEARCH(Pay_Item_Search_Text,H4192)),MAX(G$4:$G4191)+1,0)))</f>
        <v>4188</v>
      </c>
      <c r="H4192" s="1" t="str">
        <f>IF(Table_PayItems[[#This Row],[Description]]="_","_ Unique Item - "&amp;Table_PayItems[[#This Row],[Item]]&amp;" - $"&amp;Table_PayItems[[#This Row],[Unit]],Table_PayItems[[#This Row],[Description]]&amp;" - $"&amp;Table_PayItems[[#This Row],[Unit]])</f>
        <v>Power Serv, Underground, 60A, 120/240V - $Ea</v>
      </c>
      <c r="I4192" s="29" t="str">
        <f>IFERROR(VLOOKUP(ROWS($M$5:M4192),Table_PayItems[[Search Key]:[Concentrated Name]],2,FALSE),"")</f>
        <v>Power Serv, Underground, 60A, 120/240V - $Ea</v>
      </c>
      <c r="J4192" s="1"/>
      <c r="K4192" s="1"/>
      <c r="L4192" s="22">
        <f>IF(ISNUMBER(SEARCH(Pay_Item_Search_Text_2,M4192)),MAX($L$4:L4191)+1,0)</f>
        <v>758</v>
      </c>
      <c r="M4192" s="1" t="str">
        <f>IFERROR(VLOOKUP(ROWS($M$5:M4192),Table_PayItems[[Search Key]:[Concentrated Name]],2,FALSE),"")</f>
        <v>Power Serv, Underground, 60A, 120/240V - $Ea</v>
      </c>
      <c r="N4192" s="1" t="str">
        <f>IFERROR(VLOOKUP(ROWS($M$5:N4192),$L$5:$M$7000,2,FALSE),"")</f>
        <v/>
      </c>
      <c r="O4192" s="1" t="str">
        <f>IFERROR(VLOOKUP(ROWS($O$5:O4192),$K$5:$L$7000,2,FALSE),"")</f>
        <v/>
      </c>
    </row>
    <row r="4193" spans="2:15" ht="15" customHeight="1" x14ac:dyDescent="0.25">
      <c r="B4193" s="178" t="s">
        <v>10692</v>
      </c>
      <c r="C4193" s="178" t="s">
        <v>104</v>
      </c>
      <c r="D4193" s="178" t="s">
        <v>2700</v>
      </c>
      <c r="E4193" s="178" t="s">
        <v>17</v>
      </c>
      <c r="F4193" s="178" t="s">
        <v>17</v>
      </c>
      <c r="G4193" s="1">
        <f>IF(ISNUMBER(Pay_Item_Search_Text),IF(ISNUMBER(IF(FIND(Pay_Item_Search_Text,B4193)=1,1, "FALSE")),MAX(G$4:$G4192)+1,IF(ISNUMBER(Pay_Item_Search_Text),0,IF(ISNUMBER(SEARCH(Pay_Item_Search_Text,H4193)),MAX(G$4:$G4192)+1,0))),IF(ISNUMBER(Pay_Item_Search_Text),0,IF(ISNUMBER(SEARCH(Pay_Item_Search_Text,H4193)),MAX(G$4:$G4192)+1,0)))</f>
        <v>4189</v>
      </c>
      <c r="H4193" s="1" t="str">
        <f>IF(Table_PayItems[[#This Row],[Description]]="_","_ Unique Item - "&amp;Table_PayItems[[#This Row],[Item]]&amp;" - $"&amp;Table_PayItems[[#This Row],[Unit]],Table_PayItems[[#This Row],[Description]]&amp;" - $"&amp;Table_PayItems[[#This Row],[Unit]])</f>
        <v>Prebore, Fdn Piling - $Ft</v>
      </c>
      <c r="I4193" s="29" t="str">
        <f>IFERROR(VLOOKUP(ROWS($M$5:M4193),Table_PayItems[[Search Key]:[Concentrated Name]],2,FALSE),"")</f>
        <v>Prebore, Fdn Piling - $Ft</v>
      </c>
      <c r="J4193" s="1"/>
      <c r="K4193" s="1"/>
      <c r="L4193" s="22">
        <f>IF(ISNUMBER(SEARCH(Pay_Item_Search_Text_2,M4193)),MAX($L$4:L4192)+1,0)</f>
        <v>0</v>
      </c>
      <c r="M4193" s="1" t="str">
        <f>IFERROR(VLOOKUP(ROWS($M$5:M4193),Table_PayItems[[Search Key]:[Concentrated Name]],2,FALSE),"")</f>
        <v>Prebore, Fdn Piling - $Ft</v>
      </c>
      <c r="N4193" s="1" t="str">
        <f>IFERROR(VLOOKUP(ROWS($M$5:N4193),$L$5:$M$7000,2,FALSE),"")</f>
        <v/>
      </c>
      <c r="O4193" s="1" t="str">
        <f>IFERROR(VLOOKUP(ROWS($O$5:O4193),$K$5:$L$7000,2,FALSE),"")</f>
        <v/>
      </c>
    </row>
    <row r="4194" spans="2:15" ht="15" customHeight="1" x14ac:dyDescent="0.25">
      <c r="B4194" s="178" t="s">
        <v>10869</v>
      </c>
      <c r="C4194" s="178" t="s">
        <v>104</v>
      </c>
      <c r="D4194" s="178" t="s">
        <v>2862</v>
      </c>
      <c r="E4194" s="178" t="s">
        <v>6922</v>
      </c>
      <c r="F4194" s="178" t="s">
        <v>17</v>
      </c>
      <c r="G4194" s="1">
        <f>IF(ISNUMBER(Pay_Item_Search_Text),IF(ISNUMBER(IF(FIND(Pay_Item_Search_Text,B4194)=1,1, "FALSE")),MAX(G$4:$G4193)+1,IF(ISNUMBER(Pay_Item_Search_Text),0,IF(ISNUMBER(SEARCH(Pay_Item_Search_Text,H4194)),MAX(G$4:$G4193)+1,0))),IF(ISNUMBER(Pay_Item_Search_Text),0,IF(ISNUMBER(SEARCH(Pay_Item_Search_Text,H4194)),MAX(G$4:$G4193)+1,0)))</f>
        <v>4190</v>
      </c>
      <c r="H4194" s="1" t="str">
        <f>IF(Table_PayItems[[#This Row],[Description]]="_","_ Unique Item - "&amp;Table_PayItems[[#This Row],[Item]]&amp;" - $"&amp;Table_PayItems[[#This Row],[Unit]],Table_PayItems[[#This Row],[Description]]&amp;" - $"&amp;Table_PayItems[[#This Row],[Unit]])</f>
        <v>Prest Conc 1800 Beam, Erect - $Ft</v>
      </c>
      <c r="I4194" s="29" t="str">
        <f>IFERROR(VLOOKUP(ROWS($M$5:M4194),Table_PayItems[[Search Key]:[Concentrated Name]],2,FALSE),"")</f>
        <v>Prest Conc 1800 Beam, Erect - $Ft</v>
      </c>
      <c r="J4194" s="1"/>
      <c r="K4194" s="1"/>
      <c r="L4194" s="22">
        <f>IF(ISNUMBER(SEARCH(Pay_Item_Search_Text_2,M4194)),MAX($L$4:L4193)+1,0)</f>
        <v>759</v>
      </c>
      <c r="M4194" s="1" t="str">
        <f>IFERROR(VLOOKUP(ROWS($M$5:M4194),Table_PayItems[[Search Key]:[Concentrated Name]],2,FALSE),"")</f>
        <v>Prest Conc 1800 Beam, Erect - $Ft</v>
      </c>
      <c r="N4194" s="1" t="str">
        <f>IFERROR(VLOOKUP(ROWS($M$5:N4194),$L$5:$M$7000,2,FALSE),"")</f>
        <v/>
      </c>
      <c r="O4194" s="1" t="str">
        <f>IFERROR(VLOOKUP(ROWS($O$5:O4194),$K$5:$L$7000,2,FALSE),"")</f>
        <v/>
      </c>
    </row>
    <row r="4195" spans="2:15" ht="15" customHeight="1" x14ac:dyDescent="0.25">
      <c r="B4195" s="178" t="s">
        <v>10868</v>
      </c>
      <c r="C4195" s="178" t="s">
        <v>104</v>
      </c>
      <c r="D4195" s="178" t="s">
        <v>2861</v>
      </c>
      <c r="E4195" s="178" t="s">
        <v>6922</v>
      </c>
      <c r="F4195" s="178" t="s">
        <v>17</v>
      </c>
      <c r="G4195" s="1">
        <f>IF(ISNUMBER(Pay_Item_Search_Text),IF(ISNUMBER(IF(FIND(Pay_Item_Search_Text,B4195)=1,1, "FALSE")),MAX(G$4:$G4194)+1,IF(ISNUMBER(Pay_Item_Search_Text),0,IF(ISNUMBER(SEARCH(Pay_Item_Search_Text,H4195)),MAX(G$4:$G4194)+1,0))),IF(ISNUMBER(Pay_Item_Search_Text),0,IF(ISNUMBER(SEARCH(Pay_Item_Search_Text,H4195)),MAX(G$4:$G4194)+1,0)))</f>
        <v>4191</v>
      </c>
      <c r="H4195" s="1" t="str">
        <f>IF(Table_PayItems[[#This Row],[Description]]="_","_ Unique Item - "&amp;Table_PayItems[[#This Row],[Item]]&amp;" - $"&amp;Table_PayItems[[#This Row],[Unit]],Table_PayItems[[#This Row],[Description]]&amp;" - $"&amp;Table_PayItems[[#This Row],[Unit]])</f>
        <v>Prest Conc 1800 Beam, Furn - $Ft</v>
      </c>
      <c r="I4195" s="29" t="str">
        <f>IFERROR(VLOOKUP(ROWS($M$5:M4195),Table_PayItems[[Search Key]:[Concentrated Name]],2,FALSE),"")</f>
        <v>Prest Conc 1800 Beam, Furn - $Ft</v>
      </c>
      <c r="J4195" s="1"/>
      <c r="K4195" s="1"/>
      <c r="L4195" s="22">
        <f>IF(ISNUMBER(SEARCH(Pay_Item_Search_Text_2,M4195)),MAX($L$4:L4194)+1,0)</f>
        <v>760</v>
      </c>
      <c r="M4195" s="1" t="str">
        <f>IFERROR(VLOOKUP(ROWS($M$5:M4195),Table_PayItems[[Search Key]:[Concentrated Name]],2,FALSE),"")</f>
        <v>Prest Conc 1800 Beam, Furn - $Ft</v>
      </c>
      <c r="N4195" s="1" t="str">
        <f>IFERROR(VLOOKUP(ROWS($M$5:N4195),$L$5:$M$7000,2,FALSE),"")</f>
        <v/>
      </c>
      <c r="O4195" s="1" t="str">
        <f>IFERROR(VLOOKUP(ROWS($O$5:O4195),$K$5:$L$7000,2,FALSE),"")</f>
        <v/>
      </c>
    </row>
    <row r="4196" spans="2:15" ht="15" customHeight="1" x14ac:dyDescent="0.25">
      <c r="B4196" s="178" t="s">
        <v>10849</v>
      </c>
      <c r="C4196" s="178" t="s">
        <v>104</v>
      </c>
      <c r="D4196" s="178" t="s">
        <v>2842</v>
      </c>
      <c r="E4196" s="178" t="s">
        <v>6922</v>
      </c>
      <c r="F4196" s="178" t="s">
        <v>17</v>
      </c>
      <c r="G4196" s="1">
        <f>IF(ISNUMBER(Pay_Item_Search_Text),IF(ISNUMBER(IF(FIND(Pay_Item_Search_Text,B4196)=1,1, "FALSE")),MAX(G$4:$G4195)+1,IF(ISNUMBER(Pay_Item_Search_Text),0,IF(ISNUMBER(SEARCH(Pay_Item_Search_Text,H4196)),MAX(G$4:$G4195)+1,0))),IF(ISNUMBER(Pay_Item_Search_Text),0,IF(ISNUMBER(SEARCH(Pay_Item_Search_Text,H4196)),MAX(G$4:$G4195)+1,0)))</f>
        <v>4192</v>
      </c>
      <c r="H4196" s="1" t="str">
        <f>IF(Table_PayItems[[#This Row],[Description]]="_","_ Unique Item - "&amp;Table_PayItems[[#This Row],[Item]]&amp;" - $"&amp;Table_PayItems[[#This Row],[Unit]],Table_PayItems[[#This Row],[Description]]&amp;" - $"&amp;Table_PayItems[[#This Row],[Unit]])</f>
        <v>Prest Conc Box Beam, Erect, 12 inch - $Ft</v>
      </c>
      <c r="I4196" s="29" t="str">
        <f>IFERROR(VLOOKUP(ROWS($M$5:M4196),Table_PayItems[[Search Key]:[Concentrated Name]],2,FALSE),"")</f>
        <v>Prest Conc Box Beam, Erect, 12 inch - $Ft</v>
      </c>
      <c r="J4196" s="1"/>
      <c r="K4196" s="1"/>
      <c r="L4196" s="22">
        <f>IF(ISNUMBER(SEARCH(Pay_Item_Search_Text_2,M4196)),MAX($L$4:L4195)+1,0)</f>
        <v>0</v>
      </c>
      <c r="M4196" s="1" t="str">
        <f>IFERROR(VLOOKUP(ROWS($M$5:M4196),Table_PayItems[[Search Key]:[Concentrated Name]],2,FALSE),"")</f>
        <v>Prest Conc Box Beam, Erect, 12 inch - $Ft</v>
      </c>
      <c r="N4196" s="1" t="str">
        <f>IFERROR(VLOOKUP(ROWS($M$5:N4196),$L$5:$M$7000,2,FALSE),"")</f>
        <v/>
      </c>
      <c r="O4196" s="1" t="str">
        <f>IFERROR(VLOOKUP(ROWS($O$5:O4196),$K$5:$L$7000,2,FALSE),"")</f>
        <v/>
      </c>
    </row>
    <row r="4197" spans="2:15" ht="15" customHeight="1" x14ac:dyDescent="0.25">
      <c r="B4197" s="178" t="s">
        <v>10851</v>
      </c>
      <c r="C4197" s="178" t="s">
        <v>104</v>
      </c>
      <c r="D4197" s="178" t="s">
        <v>2844</v>
      </c>
      <c r="E4197" s="178" t="s">
        <v>6922</v>
      </c>
      <c r="F4197" s="178" t="s">
        <v>17</v>
      </c>
      <c r="G4197" s="1">
        <f>IF(ISNUMBER(Pay_Item_Search_Text),IF(ISNUMBER(IF(FIND(Pay_Item_Search_Text,B4197)=1,1, "FALSE")),MAX(G$4:$G4196)+1,IF(ISNUMBER(Pay_Item_Search_Text),0,IF(ISNUMBER(SEARCH(Pay_Item_Search_Text,H4197)),MAX(G$4:$G4196)+1,0))),IF(ISNUMBER(Pay_Item_Search_Text),0,IF(ISNUMBER(SEARCH(Pay_Item_Search_Text,H4197)),MAX(G$4:$G4196)+1,0)))</f>
        <v>4193</v>
      </c>
      <c r="H4197" s="1" t="str">
        <f>IF(Table_PayItems[[#This Row],[Description]]="_","_ Unique Item - "&amp;Table_PayItems[[#This Row],[Item]]&amp;" - $"&amp;Table_PayItems[[#This Row],[Unit]],Table_PayItems[[#This Row],[Description]]&amp;" - $"&amp;Table_PayItems[[#This Row],[Unit]])</f>
        <v>Prest Conc Box Beam, Erect, 17 inch - $Ft</v>
      </c>
      <c r="I4197" s="29" t="str">
        <f>IFERROR(VLOOKUP(ROWS($M$5:M4197),Table_PayItems[[Search Key]:[Concentrated Name]],2,FALSE),"")</f>
        <v>Prest Conc Box Beam, Erect, 17 inch - $Ft</v>
      </c>
      <c r="J4197" s="1"/>
      <c r="K4197" s="1"/>
      <c r="L4197" s="22">
        <f>IF(ISNUMBER(SEARCH(Pay_Item_Search_Text_2,M4197)),MAX($L$4:L4196)+1,0)</f>
        <v>0</v>
      </c>
      <c r="M4197" s="1" t="str">
        <f>IFERROR(VLOOKUP(ROWS($M$5:M4197),Table_PayItems[[Search Key]:[Concentrated Name]],2,FALSE),"")</f>
        <v>Prest Conc Box Beam, Erect, 17 inch - $Ft</v>
      </c>
      <c r="N4197" s="1" t="str">
        <f>IFERROR(VLOOKUP(ROWS($M$5:N4197),$L$5:$M$7000,2,FALSE),"")</f>
        <v/>
      </c>
      <c r="O4197" s="1" t="str">
        <f>IFERROR(VLOOKUP(ROWS($O$5:O4197),$K$5:$L$7000,2,FALSE),"")</f>
        <v/>
      </c>
    </row>
    <row r="4198" spans="2:15" ht="15" customHeight="1" x14ac:dyDescent="0.25">
      <c r="B4198" s="178" t="s">
        <v>10853</v>
      </c>
      <c r="C4198" s="178" t="s">
        <v>104</v>
      </c>
      <c r="D4198" s="178" t="s">
        <v>2846</v>
      </c>
      <c r="E4198" s="178" t="s">
        <v>6922</v>
      </c>
      <c r="F4198" s="178" t="s">
        <v>17</v>
      </c>
      <c r="G4198" s="1">
        <f>IF(ISNUMBER(Pay_Item_Search_Text),IF(ISNUMBER(IF(FIND(Pay_Item_Search_Text,B4198)=1,1, "FALSE")),MAX(G$4:$G4197)+1,IF(ISNUMBER(Pay_Item_Search_Text),0,IF(ISNUMBER(SEARCH(Pay_Item_Search_Text,H4198)),MAX(G$4:$G4197)+1,0))),IF(ISNUMBER(Pay_Item_Search_Text),0,IF(ISNUMBER(SEARCH(Pay_Item_Search_Text,H4198)),MAX(G$4:$G4197)+1,0)))</f>
        <v>4194</v>
      </c>
      <c r="H4198" s="1" t="str">
        <f>IF(Table_PayItems[[#This Row],[Description]]="_","_ Unique Item - "&amp;Table_PayItems[[#This Row],[Item]]&amp;" - $"&amp;Table_PayItems[[#This Row],[Unit]],Table_PayItems[[#This Row],[Description]]&amp;" - $"&amp;Table_PayItems[[#This Row],[Unit]])</f>
        <v>Prest Conc Box Beam, Erect, 21 inch - $Ft</v>
      </c>
      <c r="I4198" s="29" t="str">
        <f>IFERROR(VLOOKUP(ROWS($M$5:M4198),Table_PayItems[[Search Key]:[Concentrated Name]],2,FALSE),"")</f>
        <v>Prest Conc Box Beam, Erect, 21 inch - $Ft</v>
      </c>
      <c r="J4198" s="1"/>
      <c r="K4198" s="1"/>
      <c r="L4198" s="22">
        <f>IF(ISNUMBER(SEARCH(Pay_Item_Search_Text_2,M4198)),MAX($L$4:L4197)+1,0)</f>
        <v>0</v>
      </c>
      <c r="M4198" s="1" t="str">
        <f>IFERROR(VLOOKUP(ROWS($M$5:M4198),Table_PayItems[[Search Key]:[Concentrated Name]],2,FALSE),"")</f>
        <v>Prest Conc Box Beam, Erect, 21 inch - $Ft</v>
      </c>
      <c r="N4198" s="1" t="str">
        <f>IFERROR(VLOOKUP(ROWS($M$5:N4198),$L$5:$M$7000,2,FALSE),"")</f>
        <v/>
      </c>
      <c r="O4198" s="1" t="str">
        <f>IFERROR(VLOOKUP(ROWS($O$5:O4198),$K$5:$L$7000,2,FALSE),"")</f>
        <v/>
      </c>
    </row>
    <row r="4199" spans="2:15" ht="15" customHeight="1" x14ac:dyDescent="0.25">
      <c r="B4199" s="178" t="s">
        <v>10855</v>
      </c>
      <c r="C4199" s="178" t="s">
        <v>104</v>
      </c>
      <c r="D4199" s="178" t="s">
        <v>2848</v>
      </c>
      <c r="E4199" s="178" t="s">
        <v>6922</v>
      </c>
      <c r="F4199" s="178" t="s">
        <v>17</v>
      </c>
      <c r="G4199" s="1">
        <f>IF(ISNUMBER(Pay_Item_Search_Text),IF(ISNUMBER(IF(FIND(Pay_Item_Search_Text,B4199)=1,1, "FALSE")),MAX(G$4:$G4198)+1,IF(ISNUMBER(Pay_Item_Search_Text),0,IF(ISNUMBER(SEARCH(Pay_Item_Search_Text,H4199)),MAX(G$4:$G4198)+1,0))),IF(ISNUMBER(Pay_Item_Search_Text),0,IF(ISNUMBER(SEARCH(Pay_Item_Search_Text,H4199)),MAX(G$4:$G4198)+1,0)))</f>
        <v>4195</v>
      </c>
      <c r="H4199" s="1" t="str">
        <f>IF(Table_PayItems[[#This Row],[Description]]="_","_ Unique Item - "&amp;Table_PayItems[[#This Row],[Item]]&amp;" - $"&amp;Table_PayItems[[#This Row],[Unit]],Table_PayItems[[#This Row],[Description]]&amp;" - $"&amp;Table_PayItems[[#This Row],[Unit]])</f>
        <v>Prest Conc Box Beam, Erect, 27 inch - $Ft</v>
      </c>
      <c r="I4199" s="29" t="str">
        <f>IFERROR(VLOOKUP(ROWS($M$5:M4199),Table_PayItems[[Search Key]:[Concentrated Name]],2,FALSE),"")</f>
        <v>Prest Conc Box Beam, Erect, 27 inch - $Ft</v>
      </c>
      <c r="J4199" s="1"/>
      <c r="K4199" s="1"/>
      <c r="L4199" s="22">
        <f>IF(ISNUMBER(SEARCH(Pay_Item_Search_Text_2,M4199)),MAX($L$4:L4198)+1,0)</f>
        <v>0</v>
      </c>
      <c r="M4199" s="1" t="str">
        <f>IFERROR(VLOOKUP(ROWS($M$5:M4199),Table_PayItems[[Search Key]:[Concentrated Name]],2,FALSE),"")</f>
        <v>Prest Conc Box Beam, Erect, 27 inch - $Ft</v>
      </c>
      <c r="N4199" s="1" t="str">
        <f>IFERROR(VLOOKUP(ROWS($M$5:N4199),$L$5:$M$7000,2,FALSE),"")</f>
        <v/>
      </c>
      <c r="O4199" s="1" t="str">
        <f>IFERROR(VLOOKUP(ROWS($O$5:O4199),$K$5:$L$7000,2,FALSE),"")</f>
        <v/>
      </c>
    </row>
    <row r="4200" spans="2:15" ht="15" customHeight="1" x14ac:dyDescent="0.25">
      <c r="B4200" s="178" t="s">
        <v>10857</v>
      </c>
      <c r="C4200" s="178" t="s">
        <v>104</v>
      </c>
      <c r="D4200" s="178" t="s">
        <v>2850</v>
      </c>
      <c r="E4200" s="178" t="s">
        <v>6922</v>
      </c>
      <c r="F4200" s="178" t="s">
        <v>17</v>
      </c>
      <c r="G4200" s="1">
        <f>IF(ISNUMBER(Pay_Item_Search_Text),IF(ISNUMBER(IF(FIND(Pay_Item_Search_Text,B4200)=1,1, "FALSE")),MAX(G$4:$G4199)+1,IF(ISNUMBER(Pay_Item_Search_Text),0,IF(ISNUMBER(SEARCH(Pay_Item_Search_Text,H4200)),MAX(G$4:$G4199)+1,0))),IF(ISNUMBER(Pay_Item_Search_Text),0,IF(ISNUMBER(SEARCH(Pay_Item_Search_Text,H4200)),MAX(G$4:$G4199)+1,0)))</f>
        <v>4196</v>
      </c>
      <c r="H4200" s="1" t="str">
        <f>IF(Table_PayItems[[#This Row],[Description]]="_","_ Unique Item - "&amp;Table_PayItems[[#This Row],[Item]]&amp;" - $"&amp;Table_PayItems[[#This Row],[Unit]],Table_PayItems[[#This Row],[Description]]&amp;" - $"&amp;Table_PayItems[[#This Row],[Unit]])</f>
        <v>Prest Conc Box Beam, Erect, 33 inch - $Ft</v>
      </c>
      <c r="I4200" s="29" t="str">
        <f>IFERROR(VLOOKUP(ROWS($M$5:M4200),Table_PayItems[[Search Key]:[Concentrated Name]],2,FALSE),"")</f>
        <v>Prest Conc Box Beam, Erect, 33 inch - $Ft</v>
      </c>
      <c r="J4200" s="1"/>
      <c r="K4200" s="1"/>
      <c r="L4200" s="22">
        <f>IF(ISNUMBER(SEARCH(Pay_Item_Search_Text_2,M4200)),MAX($L$4:L4199)+1,0)</f>
        <v>0</v>
      </c>
      <c r="M4200" s="1" t="str">
        <f>IFERROR(VLOOKUP(ROWS($M$5:M4200),Table_PayItems[[Search Key]:[Concentrated Name]],2,FALSE),"")</f>
        <v>Prest Conc Box Beam, Erect, 33 inch - $Ft</v>
      </c>
      <c r="N4200" s="1" t="str">
        <f>IFERROR(VLOOKUP(ROWS($M$5:N4200),$L$5:$M$7000,2,FALSE),"")</f>
        <v/>
      </c>
      <c r="O4200" s="1" t="str">
        <f>IFERROR(VLOOKUP(ROWS($O$5:O4200),$K$5:$L$7000,2,FALSE),"")</f>
        <v/>
      </c>
    </row>
    <row r="4201" spans="2:15" ht="15" customHeight="1" x14ac:dyDescent="0.25">
      <c r="B4201" s="178" t="s">
        <v>10859</v>
      </c>
      <c r="C4201" s="178" t="s">
        <v>104</v>
      </c>
      <c r="D4201" s="178" t="s">
        <v>2852</v>
      </c>
      <c r="E4201" s="178" t="s">
        <v>6922</v>
      </c>
      <c r="F4201" s="178" t="s">
        <v>17</v>
      </c>
      <c r="G4201" s="1">
        <f>IF(ISNUMBER(Pay_Item_Search_Text),IF(ISNUMBER(IF(FIND(Pay_Item_Search_Text,B4201)=1,1, "FALSE")),MAX(G$4:$G4200)+1,IF(ISNUMBER(Pay_Item_Search_Text),0,IF(ISNUMBER(SEARCH(Pay_Item_Search_Text,H4201)),MAX(G$4:$G4200)+1,0))),IF(ISNUMBER(Pay_Item_Search_Text),0,IF(ISNUMBER(SEARCH(Pay_Item_Search_Text,H4201)),MAX(G$4:$G4200)+1,0)))</f>
        <v>4197</v>
      </c>
      <c r="H4201" s="1" t="str">
        <f>IF(Table_PayItems[[#This Row],[Description]]="_","_ Unique Item - "&amp;Table_PayItems[[#This Row],[Item]]&amp;" - $"&amp;Table_PayItems[[#This Row],[Unit]],Table_PayItems[[#This Row],[Description]]&amp;" - $"&amp;Table_PayItems[[#This Row],[Unit]])</f>
        <v>Prest Conc Box Beam, Erect, 39 inch - $Ft</v>
      </c>
      <c r="I4201" s="29" t="str">
        <f>IFERROR(VLOOKUP(ROWS($M$5:M4201),Table_PayItems[[Search Key]:[Concentrated Name]],2,FALSE),"")</f>
        <v>Prest Conc Box Beam, Erect, 39 inch - $Ft</v>
      </c>
      <c r="J4201" s="1"/>
      <c r="K4201" s="1"/>
      <c r="L4201" s="22">
        <f>IF(ISNUMBER(SEARCH(Pay_Item_Search_Text_2,M4201)),MAX($L$4:L4200)+1,0)</f>
        <v>0</v>
      </c>
      <c r="M4201" s="1" t="str">
        <f>IFERROR(VLOOKUP(ROWS($M$5:M4201),Table_PayItems[[Search Key]:[Concentrated Name]],2,FALSE),"")</f>
        <v>Prest Conc Box Beam, Erect, 39 inch - $Ft</v>
      </c>
      <c r="N4201" s="1" t="str">
        <f>IFERROR(VLOOKUP(ROWS($M$5:N4201),$L$5:$M$7000,2,FALSE),"")</f>
        <v/>
      </c>
      <c r="O4201" s="1" t="str">
        <f>IFERROR(VLOOKUP(ROWS($O$5:O4201),$K$5:$L$7000,2,FALSE),"")</f>
        <v/>
      </c>
    </row>
    <row r="4202" spans="2:15" ht="15" customHeight="1" x14ac:dyDescent="0.25">
      <c r="B4202" s="178" t="s">
        <v>10861</v>
      </c>
      <c r="C4202" s="178" t="s">
        <v>104</v>
      </c>
      <c r="D4202" s="178" t="s">
        <v>2854</v>
      </c>
      <c r="E4202" s="178" t="s">
        <v>6922</v>
      </c>
      <c r="F4202" s="178" t="s">
        <v>17</v>
      </c>
      <c r="G4202" s="1">
        <f>IF(ISNUMBER(Pay_Item_Search_Text),IF(ISNUMBER(IF(FIND(Pay_Item_Search_Text,B4202)=1,1, "FALSE")),MAX(G$4:$G4201)+1,IF(ISNUMBER(Pay_Item_Search_Text),0,IF(ISNUMBER(SEARCH(Pay_Item_Search_Text,H4202)),MAX(G$4:$G4201)+1,0))),IF(ISNUMBER(Pay_Item_Search_Text),0,IF(ISNUMBER(SEARCH(Pay_Item_Search_Text,H4202)),MAX(G$4:$G4201)+1,0)))</f>
        <v>4198</v>
      </c>
      <c r="H4202" s="1" t="str">
        <f>IF(Table_PayItems[[#This Row],[Description]]="_","_ Unique Item - "&amp;Table_PayItems[[#This Row],[Item]]&amp;" - $"&amp;Table_PayItems[[#This Row],[Unit]],Table_PayItems[[#This Row],[Description]]&amp;" - $"&amp;Table_PayItems[[#This Row],[Unit]])</f>
        <v>Prest Conc Box Beam, Erect, 42 inch - $Ft</v>
      </c>
      <c r="I4202" s="29" t="str">
        <f>IFERROR(VLOOKUP(ROWS($M$5:M4202),Table_PayItems[[Search Key]:[Concentrated Name]],2,FALSE),"")</f>
        <v>Prest Conc Box Beam, Erect, 42 inch - $Ft</v>
      </c>
      <c r="J4202" s="1"/>
      <c r="K4202" s="1"/>
      <c r="L4202" s="22">
        <f>IF(ISNUMBER(SEARCH(Pay_Item_Search_Text_2,M4202)),MAX($L$4:L4201)+1,0)</f>
        <v>0</v>
      </c>
      <c r="M4202" s="1" t="str">
        <f>IFERROR(VLOOKUP(ROWS($M$5:M4202),Table_PayItems[[Search Key]:[Concentrated Name]],2,FALSE),"")</f>
        <v>Prest Conc Box Beam, Erect, 42 inch - $Ft</v>
      </c>
      <c r="N4202" s="1" t="str">
        <f>IFERROR(VLOOKUP(ROWS($M$5:N4202),$L$5:$M$7000,2,FALSE),"")</f>
        <v/>
      </c>
      <c r="O4202" s="1" t="str">
        <f>IFERROR(VLOOKUP(ROWS($O$5:O4202),$K$5:$L$7000,2,FALSE),"")</f>
        <v/>
      </c>
    </row>
    <row r="4203" spans="2:15" ht="15" customHeight="1" x14ac:dyDescent="0.25">
      <c r="B4203" s="178" t="s">
        <v>10863</v>
      </c>
      <c r="C4203" s="178" t="s">
        <v>104</v>
      </c>
      <c r="D4203" s="178" t="s">
        <v>2856</v>
      </c>
      <c r="E4203" s="178" t="s">
        <v>6922</v>
      </c>
      <c r="F4203" s="178" t="s">
        <v>17</v>
      </c>
      <c r="G4203" s="1">
        <f>IF(ISNUMBER(Pay_Item_Search_Text),IF(ISNUMBER(IF(FIND(Pay_Item_Search_Text,B4203)=1,1, "FALSE")),MAX(G$4:$G4202)+1,IF(ISNUMBER(Pay_Item_Search_Text),0,IF(ISNUMBER(SEARCH(Pay_Item_Search_Text,H4203)),MAX(G$4:$G4202)+1,0))),IF(ISNUMBER(Pay_Item_Search_Text),0,IF(ISNUMBER(SEARCH(Pay_Item_Search_Text,H4203)),MAX(G$4:$G4202)+1,0)))</f>
        <v>4199</v>
      </c>
      <c r="H4203" s="1" t="str">
        <f>IF(Table_PayItems[[#This Row],[Description]]="_","_ Unique Item - "&amp;Table_PayItems[[#This Row],[Item]]&amp;" - $"&amp;Table_PayItems[[#This Row],[Unit]],Table_PayItems[[#This Row],[Description]]&amp;" - $"&amp;Table_PayItems[[#This Row],[Unit]])</f>
        <v>Prest Conc Box Beam, Erect, 48 inch - $Ft</v>
      </c>
      <c r="I4203" s="29" t="str">
        <f>IFERROR(VLOOKUP(ROWS($M$5:M4203),Table_PayItems[[Search Key]:[Concentrated Name]],2,FALSE),"")</f>
        <v>Prest Conc Box Beam, Erect, 48 inch - $Ft</v>
      </c>
      <c r="J4203" s="1"/>
      <c r="K4203" s="1"/>
      <c r="L4203" s="22">
        <f>IF(ISNUMBER(SEARCH(Pay_Item_Search_Text_2,M4203)),MAX($L$4:L4202)+1,0)</f>
        <v>0</v>
      </c>
      <c r="M4203" s="1" t="str">
        <f>IFERROR(VLOOKUP(ROWS($M$5:M4203),Table_PayItems[[Search Key]:[Concentrated Name]],2,FALSE),"")</f>
        <v>Prest Conc Box Beam, Erect, 48 inch - $Ft</v>
      </c>
      <c r="N4203" s="1" t="str">
        <f>IFERROR(VLOOKUP(ROWS($M$5:N4203),$L$5:$M$7000,2,FALSE),"")</f>
        <v/>
      </c>
      <c r="O4203" s="1" t="str">
        <f>IFERROR(VLOOKUP(ROWS($O$5:O4203),$K$5:$L$7000,2,FALSE),"")</f>
        <v/>
      </c>
    </row>
    <row r="4204" spans="2:15" ht="15" customHeight="1" x14ac:dyDescent="0.25">
      <c r="B4204" s="178" t="s">
        <v>10865</v>
      </c>
      <c r="C4204" s="178" t="s">
        <v>104</v>
      </c>
      <c r="D4204" s="178" t="s">
        <v>2858</v>
      </c>
      <c r="E4204" s="178" t="s">
        <v>6922</v>
      </c>
      <c r="F4204" s="178" t="s">
        <v>17</v>
      </c>
      <c r="G4204" s="1">
        <f>IF(ISNUMBER(Pay_Item_Search_Text),IF(ISNUMBER(IF(FIND(Pay_Item_Search_Text,B4204)=1,1, "FALSE")),MAX(G$4:$G4203)+1,IF(ISNUMBER(Pay_Item_Search_Text),0,IF(ISNUMBER(SEARCH(Pay_Item_Search_Text,H4204)),MAX(G$4:$G4203)+1,0))),IF(ISNUMBER(Pay_Item_Search_Text),0,IF(ISNUMBER(SEARCH(Pay_Item_Search_Text,H4204)),MAX(G$4:$G4203)+1,0)))</f>
        <v>4200</v>
      </c>
      <c r="H4204" s="1" t="str">
        <f>IF(Table_PayItems[[#This Row],[Description]]="_","_ Unique Item - "&amp;Table_PayItems[[#This Row],[Item]]&amp;" - $"&amp;Table_PayItems[[#This Row],[Unit]],Table_PayItems[[#This Row],[Description]]&amp;" - $"&amp;Table_PayItems[[#This Row],[Unit]])</f>
        <v>Prest Conc Box Beam, Erect, 54 inch - $Ft</v>
      </c>
      <c r="I4204" s="29" t="str">
        <f>IFERROR(VLOOKUP(ROWS($M$5:M4204),Table_PayItems[[Search Key]:[Concentrated Name]],2,FALSE),"")</f>
        <v>Prest Conc Box Beam, Erect, 54 inch - $Ft</v>
      </c>
      <c r="J4204" s="1"/>
      <c r="K4204" s="1"/>
      <c r="L4204" s="22">
        <f>IF(ISNUMBER(SEARCH(Pay_Item_Search_Text_2,M4204)),MAX($L$4:L4203)+1,0)</f>
        <v>0</v>
      </c>
      <c r="M4204" s="1" t="str">
        <f>IFERROR(VLOOKUP(ROWS($M$5:M4204),Table_PayItems[[Search Key]:[Concentrated Name]],2,FALSE),"")</f>
        <v>Prest Conc Box Beam, Erect, 54 inch - $Ft</v>
      </c>
      <c r="N4204" s="1" t="str">
        <f>IFERROR(VLOOKUP(ROWS($M$5:N4204),$L$5:$M$7000,2,FALSE),"")</f>
        <v/>
      </c>
      <c r="O4204" s="1" t="str">
        <f>IFERROR(VLOOKUP(ROWS($O$5:O4204),$K$5:$L$7000,2,FALSE),"")</f>
        <v/>
      </c>
    </row>
    <row r="4205" spans="2:15" ht="15" customHeight="1" x14ac:dyDescent="0.25">
      <c r="B4205" s="178" t="s">
        <v>10867</v>
      </c>
      <c r="C4205" s="178" t="s">
        <v>104</v>
      </c>
      <c r="D4205" s="178" t="s">
        <v>2860</v>
      </c>
      <c r="E4205" s="178" t="s">
        <v>6922</v>
      </c>
      <c r="F4205" s="178" t="s">
        <v>17</v>
      </c>
      <c r="G4205" s="1">
        <f>IF(ISNUMBER(Pay_Item_Search_Text),IF(ISNUMBER(IF(FIND(Pay_Item_Search_Text,B4205)=1,1, "FALSE")),MAX(G$4:$G4204)+1,IF(ISNUMBER(Pay_Item_Search_Text),0,IF(ISNUMBER(SEARCH(Pay_Item_Search_Text,H4205)),MAX(G$4:$G4204)+1,0))),IF(ISNUMBER(Pay_Item_Search_Text),0,IF(ISNUMBER(SEARCH(Pay_Item_Search_Text,H4205)),MAX(G$4:$G4204)+1,0)))</f>
        <v>4201</v>
      </c>
      <c r="H4205" s="1" t="str">
        <f>IF(Table_PayItems[[#This Row],[Description]]="_","_ Unique Item - "&amp;Table_PayItems[[#This Row],[Item]]&amp;" - $"&amp;Table_PayItems[[#This Row],[Unit]],Table_PayItems[[#This Row],[Description]]&amp;" - $"&amp;Table_PayItems[[#This Row],[Unit]])</f>
        <v>Prest Conc Box Beam, Erect, 60 inch - $Ft</v>
      </c>
      <c r="I4205" s="29" t="str">
        <f>IFERROR(VLOOKUP(ROWS($M$5:M4205),Table_PayItems[[Search Key]:[Concentrated Name]],2,FALSE),"")</f>
        <v>Prest Conc Box Beam, Erect, 60 inch - $Ft</v>
      </c>
      <c r="J4205" s="1"/>
      <c r="K4205" s="1"/>
      <c r="L4205" s="22">
        <f>IF(ISNUMBER(SEARCH(Pay_Item_Search_Text_2,M4205)),MAX($L$4:L4204)+1,0)</f>
        <v>761</v>
      </c>
      <c r="M4205" s="1" t="str">
        <f>IFERROR(VLOOKUP(ROWS($M$5:M4205),Table_PayItems[[Search Key]:[Concentrated Name]],2,FALSE),"")</f>
        <v>Prest Conc Box Beam, Erect, 60 inch - $Ft</v>
      </c>
      <c r="N4205" s="1" t="str">
        <f>IFERROR(VLOOKUP(ROWS($M$5:N4205),$L$5:$M$7000,2,FALSE),"")</f>
        <v/>
      </c>
      <c r="O4205" s="1" t="str">
        <f>IFERROR(VLOOKUP(ROWS($O$5:O4205),$K$5:$L$7000,2,FALSE),"")</f>
        <v/>
      </c>
    </row>
    <row r="4206" spans="2:15" ht="15" customHeight="1" x14ac:dyDescent="0.25">
      <c r="B4206" s="178" t="s">
        <v>10848</v>
      </c>
      <c r="C4206" s="178" t="s">
        <v>104</v>
      </c>
      <c r="D4206" s="178" t="s">
        <v>2841</v>
      </c>
      <c r="E4206" s="178" t="s">
        <v>6922</v>
      </c>
      <c r="F4206" s="178" t="s">
        <v>17</v>
      </c>
      <c r="G4206" s="1">
        <f>IF(ISNUMBER(Pay_Item_Search_Text),IF(ISNUMBER(IF(FIND(Pay_Item_Search_Text,B4206)=1,1, "FALSE")),MAX(G$4:$G4205)+1,IF(ISNUMBER(Pay_Item_Search_Text),0,IF(ISNUMBER(SEARCH(Pay_Item_Search_Text,H4206)),MAX(G$4:$G4205)+1,0))),IF(ISNUMBER(Pay_Item_Search_Text),0,IF(ISNUMBER(SEARCH(Pay_Item_Search_Text,H4206)),MAX(G$4:$G4205)+1,0)))</f>
        <v>4202</v>
      </c>
      <c r="H4206" s="1" t="str">
        <f>IF(Table_PayItems[[#This Row],[Description]]="_","_ Unique Item - "&amp;Table_PayItems[[#This Row],[Item]]&amp;" - $"&amp;Table_PayItems[[#This Row],[Unit]],Table_PayItems[[#This Row],[Description]]&amp;" - $"&amp;Table_PayItems[[#This Row],[Unit]])</f>
        <v>Prest Conc Box Beam, Furn, 12 inch - $Ft</v>
      </c>
      <c r="I4206" s="29" t="str">
        <f>IFERROR(VLOOKUP(ROWS($M$5:M4206),Table_PayItems[[Search Key]:[Concentrated Name]],2,FALSE),"")</f>
        <v>Prest Conc Box Beam, Furn, 12 inch - $Ft</v>
      </c>
      <c r="J4206" s="1"/>
      <c r="K4206" s="1"/>
      <c r="L4206" s="22">
        <f>IF(ISNUMBER(SEARCH(Pay_Item_Search_Text_2,M4206)),MAX($L$4:L4205)+1,0)</f>
        <v>0</v>
      </c>
      <c r="M4206" s="1" t="str">
        <f>IFERROR(VLOOKUP(ROWS($M$5:M4206),Table_PayItems[[Search Key]:[Concentrated Name]],2,FALSE),"")</f>
        <v>Prest Conc Box Beam, Furn, 12 inch - $Ft</v>
      </c>
      <c r="N4206" s="1" t="str">
        <f>IFERROR(VLOOKUP(ROWS($M$5:N4206),$L$5:$M$7000,2,FALSE),"")</f>
        <v/>
      </c>
      <c r="O4206" s="1" t="str">
        <f>IFERROR(VLOOKUP(ROWS($O$5:O4206),$K$5:$L$7000,2,FALSE),"")</f>
        <v/>
      </c>
    </row>
    <row r="4207" spans="2:15" ht="15" customHeight="1" x14ac:dyDescent="0.25">
      <c r="B4207" s="178" t="s">
        <v>10850</v>
      </c>
      <c r="C4207" s="178" t="s">
        <v>104</v>
      </c>
      <c r="D4207" s="178" t="s">
        <v>2843</v>
      </c>
      <c r="E4207" s="178" t="s">
        <v>6922</v>
      </c>
      <c r="F4207" s="178" t="s">
        <v>17</v>
      </c>
      <c r="G4207" s="1">
        <f>IF(ISNUMBER(Pay_Item_Search_Text),IF(ISNUMBER(IF(FIND(Pay_Item_Search_Text,B4207)=1,1, "FALSE")),MAX(G$4:$G4206)+1,IF(ISNUMBER(Pay_Item_Search_Text),0,IF(ISNUMBER(SEARCH(Pay_Item_Search_Text,H4207)),MAX(G$4:$G4206)+1,0))),IF(ISNUMBER(Pay_Item_Search_Text),0,IF(ISNUMBER(SEARCH(Pay_Item_Search_Text,H4207)),MAX(G$4:$G4206)+1,0)))</f>
        <v>4203</v>
      </c>
      <c r="H4207" s="1" t="str">
        <f>IF(Table_PayItems[[#This Row],[Description]]="_","_ Unique Item - "&amp;Table_PayItems[[#This Row],[Item]]&amp;" - $"&amp;Table_PayItems[[#This Row],[Unit]],Table_PayItems[[#This Row],[Description]]&amp;" - $"&amp;Table_PayItems[[#This Row],[Unit]])</f>
        <v>Prest Conc Box Beam, Furn, 17 inch - $Ft</v>
      </c>
      <c r="I4207" s="29" t="str">
        <f>IFERROR(VLOOKUP(ROWS($M$5:M4207),Table_PayItems[[Search Key]:[Concentrated Name]],2,FALSE),"")</f>
        <v>Prest Conc Box Beam, Furn, 17 inch - $Ft</v>
      </c>
      <c r="J4207" s="1"/>
      <c r="K4207" s="1"/>
      <c r="L4207" s="22">
        <f>IF(ISNUMBER(SEARCH(Pay_Item_Search_Text_2,M4207)),MAX($L$4:L4206)+1,0)</f>
        <v>0</v>
      </c>
      <c r="M4207" s="1" t="str">
        <f>IFERROR(VLOOKUP(ROWS($M$5:M4207),Table_PayItems[[Search Key]:[Concentrated Name]],2,FALSE),"")</f>
        <v>Prest Conc Box Beam, Furn, 17 inch - $Ft</v>
      </c>
      <c r="N4207" s="1" t="str">
        <f>IFERROR(VLOOKUP(ROWS($M$5:N4207),$L$5:$M$7000,2,FALSE),"")</f>
        <v/>
      </c>
      <c r="O4207" s="1" t="str">
        <f>IFERROR(VLOOKUP(ROWS($O$5:O4207),$K$5:$L$7000,2,FALSE),"")</f>
        <v/>
      </c>
    </row>
    <row r="4208" spans="2:15" ht="15" customHeight="1" x14ac:dyDescent="0.25">
      <c r="B4208" s="178" t="s">
        <v>10852</v>
      </c>
      <c r="C4208" s="178" t="s">
        <v>104</v>
      </c>
      <c r="D4208" s="178" t="s">
        <v>2845</v>
      </c>
      <c r="E4208" s="178" t="s">
        <v>6922</v>
      </c>
      <c r="F4208" s="178" t="s">
        <v>17</v>
      </c>
      <c r="G4208" s="1">
        <f>IF(ISNUMBER(Pay_Item_Search_Text),IF(ISNUMBER(IF(FIND(Pay_Item_Search_Text,B4208)=1,1, "FALSE")),MAX(G$4:$G4207)+1,IF(ISNUMBER(Pay_Item_Search_Text),0,IF(ISNUMBER(SEARCH(Pay_Item_Search_Text,H4208)),MAX(G$4:$G4207)+1,0))),IF(ISNUMBER(Pay_Item_Search_Text),0,IF(ISNUMBER(SEARCH(Pay_Item_Search_Text,H4208)),MAX(G$4:$G4207)+1,0)))</f>
        <v>4204</v>
      </c>
      <c r="H4208" s="1" t="str">
        <f>IF(Table_PayItems[[#This Row],[Description]]="_","_ Unique Item - "&amp;Table_PayItems[[#This Row],[Item]]&amp;" - $"&amp;Table_PayItems[[#This Row],[Unit]],Table_PayItems[[#This Row],[Description]]&amp;" - $"&amp;Table_PayItems[[#This Row],[Unit]])</f>
        <v>Prest Conc Box Beam, Furn, 21 inch - $Ft</v>
      </c>
      <c r="I4208" s="29" t="str">
        <f>IFERROR(VLOOKUP(ROWS($M$5:M4208),Table_PayItems[[Search Key]:[Concentrated Name]],2,FALSE),"")</f>
        <v>Prest Conc Box Beam, Furn, 21 inch - $Ft</v>
      </c>
      <c r="J4208" s="1"/>
      <c r="K4208" s="1"/>
      <c r="L4208" s="22">
        <f>IF(ISNUMBER(SEARCH(Pay_Item_Search_Text_2,M4208)),MAX($L$4:L4207)+1,0)</f>
        <v>0</v>
      </c>
      <c r="M4208" s="1" t="str">
        <f>IFERROR(VLOOKUP(ROWS($M$5:M4208),Table_PayItems[[Search Key]:[Concentrated Name]],2,FALSE),"")</f>
        <v>Prest Conc Box Beam, Furn, 21 inch - $Ft</v>
      </c>
      <c r="N4208" s="1" t="str">
        <f>IFERROR(VLOOKUP(ROWS($M$5:N4208),$L$5:$M$7000,2,FALSE),"")</f>
        <v/>
      </c>
      <c r="O4208" s="1" t="str">
        <f>IFERROR(VLOOKUP(ROWS($O$5:O4208),$K$5:$L$7000,2,FALSE),"")</f>
        <v/>
      </c>
    </row>
    <row r="4209" spans="2:15" ht="15" customHeight="1" x14ac:dyDescent="0.25">
      <c r="B4209" s="178" t="s">
        <v>10854</v>
      </c>
      <c r="C4209" s="178" t="s">
        <v>104</v>
      </c>
      <c r="D4209" s="178" t="s">
        <v>2847</v>
      </c>
      <c r="E4209" s="178" t="s">
        <v>6922</v>
      </c>
      <c r="F4209" s="178" t="s">
        <v>17</v>
      </c>
      <c r="G4209" s="1">
        <f>IF(ISNUMBER(Pay_Item_Search_Text),IF(ISNUMBER(IF(FIND(Pay_Item_Search_Text,B4209)=1,1, "FALSE")),MAX(G$4:$G4208)+1,IF(ISNUMBER(Pay_Item_Search_Text),0,IF(ISNUMBER(SEARCH(Pay_Item_Search_Text,H4209)),MAX(G$4:$G4208)+1,0))),IF(ISNUMBER(Pay_Item_Search_Text),0,IF(ISNUMBER(SEARCH(Pay_Item_Search_Text,H4209)),MAX(G$4:$G4208)+1,0)))</f>
        <v>4205</v>
      </c>
      <c r="H4209" s="1" t="str">
        <f>IF(Table_PayItems[[#This Row],[Description]]="_","_ Unique Item - "&amp;Table_PayItems[[#This Row],[Item]]&amp;" - $"&amp;Table_PayItems[[#This Row],[Unit]],Table_PayItems[[#This Row],[Description]]&amp;" - $"&amp;Table_PayItems[[#This Row],[Unit]])</f>
        <v>Prest Conc Box Beam, Furn, 27 inch - $Ft</v>
      </c>
      <c r="I4209" s="29" t="str">
        <f>IFERROR(VLOOKUP(ROWS($M$5:M4209),Table_PayItems[[Search Key]:[Concentrated Name]],2,FALSE),"")</f>
        <v>Prest Conc Box Beam, Furn, 27 inch - $Ft</v>
      </c>
      <c r="J4209" s="1"/>
      <c r="K4209" s="1"/>
      <c r="L4209" s="22">
        <f>IF(ISNUMBER(SEARCH(Pay_Item_Search_Text_2,M4209)),MAX($L$4:L4208)+1,0)</f>
        <v>0</v>
      </c>
      <c r="M4209" s="1" t="str">
        <f>IFERROR(VLOOKUP(ROWS($M$5:M4209),Table_PayItems[[Search Key]:[Concentrated Name]],2,FALSE),"")</f>
        <v>Prest Conc Box Beam, Furn, 27 inch - $Ft</v>
      </c>
      <c r="N4209" s="1" t="str">
        <f>IFERROR(VLOOKUP(ROWS($M$5:N4209),$L$5:$M$7000,2,FALSE),"")</f>
        <v/>
      </c>
      <c r="O4209" s="1" t="str">
        <f>IFERROR(VLOOKUP(ROWS($O$5:O4209),$K$5:$L$7000,2,FALSE),"")</f>
        <v/>
      </c>
    </row>
    <row r="4210" spans="2:15" ht="15" customHeight="1" x14ac:dyDescent="0.25">
      <c r="B4210" s="178" t="s">
        <v>10856</v>
      </c>
      <c r="C4210" s="178" t="s">
        <v>104</v>
      </c>
      <c r="D4210" s="178" t="s">
        <v>2849</v>
      </c>
      <c r="E4210" s="178" t="s">
        <v>6922</v>
      </c>
      <c r="F4210" s="178" t="s">
        <v>17</v>
      </c>
      <c r="G4210" s="1">
        <f>IF(ISNUMBER(Pay_Item_Search_Text),IF(ISNUMBER(IF(FIND(Pay_Item_Search_Text,B4210)=1,1, "FALSE")),MAX(G$4:$G4209)+1,IF(ISNUMBER(Pay_Item_Search_Text),0,IF(ISNUMBER(SEARCH(Pay_Item_Search_Text,H4210)),MAX(G$4:$G4209)+1,0))),IF(ISNUMBER(Pay_Item_Search_Text),0,IF(ISNUMBER(SEARCH(Pay_Item_Search_Text,H4210)),MAX(G$4:$G4209)+1,0)))</f>
        <v>4206</v>
      </c>
      <c r="H4210" s="1" t="str">
        <f>IF(Table_PayItems[[#This Row],[Description]]="_","_ Unique Item - "&amp;Table_PayItems[[#This Row],[Item]]&amp;" - $"&amp;Table_PayItems[[#This Row],[Unit]],Table_PayItems[[#This Row],[Description]]&amp;" - $"&amp;Table_PayItems[[#This Row],[Unit]])</f>
        <v>Prest Conc Box Beam, Furn, 33 inch - $Ft</v>
      </c>
      <c r="I4210" s="29" t="str">
        <f>IFERROR(VLOOKUP(ROWS($M$5:M4210),Table_PayItems[[Search Key]:[Concentrated Name]],2,FALSE),"")</f>
        <v>Prest Conc Box Beam, Furn, 33 inch - $Ft</v>
      </c>
      <c r="J4210" s="1"/>
      <c r="K4210" s="1"/>
      <c r="L4210" s="22">
        <f>IF(ISNUMBER(SEARCH(Pay_Item_Search_Text_2,M4210)),MAX($L$4:L4209)+1,0)</f>
        <v>0</v>
      </c>
      <c r="M4210" s="1" t="str">
        <f>IFERROR(VLOOKUP(ROWS($M$5:M4210),Table_PayItems[[Search Key]:[Concentrated Name]],2,FALSE),"")</f>
        <v>Prest Conc Box Beam, Furn, 33 inch - $Ft</v>
      </c>
      <c r="N4210" s="1" t="str">
        <f>IFERROR(VLOOKUP(ROWS($M$5:N4210),$L$5:$M$7000,2,FALSE),"")</f>
        <v/>
      </c>
      <c r="O4210" s="1" t="str">
        <f>IFERROR(VLOOKUP(ROWS($O$5:O4210),$K$5:$L$7000,2,FALSE),"")</f>
        <v/>
      </c>
    </row>
    <row r="4211" spans="2:15" ht="15" customHeight="1" x14ac:dyDescent="0.25">
      <c r="B4211" s="178" t="s">
        <v>10858</v>
      </c>
      <c r="C4211" s="178" t="s">
        <v>104</v>
      </c>
      <c r="D4211" s="178" t="s">
        <v>2851</v>
      </c>
      <c r="E4211" s="178" t="s">
        <v>6922</v>
      </c>
      <c r="F4211" s="178" t="s">
        <v>17</v>
      </c>
      <c r="G4211" s="1">
        <f>IF(ISNUMBER(Pay_Item_Search_Text),IF(ISNUMBER(IF(FIND(Pay_Item_Search_Text,B4211)=1,1, "FALSE")),MAX(G$4:$G4210)+1,IF(ISNUMBER(Pay_Item_Search_Text),0,IF(ISNUMBER(SEARCH(Pay_Item_Search_Text,H4211)),MAX(G$4:$G4210)+1,0))),IF(ISNUMBER(Pay_Item_Search_Text),0,IF(ISNUMBER(SEARCH(Pay_Item_Search_Text,H4211)),MAX(G$4:$G4210)+1,0)))</f>
        <v>4207</v>
      </c>
      <c r="H4211" s="1" t="str">
        <f>IF(Table_PayItems[[#This Row],[Description]]="_","_ Unique Item - "&amp;Table_PayItems[[#This Row],[Item]]&amp;" - $"&amp;Table_PayItems[[#This Row],[Unit]],Table_PayItems[[#This Row],[Description]]&amp;" - $"&amp;Table_PayItems[[#This Row],[Unit]])</f>
        <v>Prest Conc Box Beam, Furn, 39 inch - $Ft</v>
      </c>
      <c r="I4211" s="29" t="str">
        <f>IFERROR(VLOOKUP(ROWS($M$5:M4211),Table_PayItems[[Search Key]:[Concentrated Name]],2,FALSE),"")</f>
        <v>Prest Conc Box Beam, Furn, 39 inch - $Ft</v>
      </c>
      <c r="J4211" s="1"/>
      <c r="K4211" s="1"/>
      <c r="L4211" s="22">
        <f>IF(ISNUMBER(SEARCH(Pay_Item_Search_Text_2,M4211)),MAX($L$4:L4210)+1,0)</f>
        <v>0</v>
      </c>
      <c r="M4211" s="1" t="str">
        <f>IFERROR(VLOOKUP(ROWS($M$5:M4211),Table_PayItems[[Search Key]:[Concentrated Name]],2,FALSE),"")</f>
        <v>Prest Conc Box Beam, Furn, 39 inch - $Ft</v>
      </c>
      <c r="N4211" s="1" t="str">
        <f>IFERROR(VLOOKUP(ROWS($M$5:N4211),$L$5:$M$7000,2,FALSE),"")</f>
        <v/>
      </c>
      <c r="O4211" s="1" t="str">
        <f>IFERROR(VLOOKUP(ROWS($O$5:O4211),$K$5:$L$7000,2,FALSE),"")</f>
        <v/>
      </c>
    </row>
    <row r="4212" spans="2:15" ht="15" customHeight="1" x14ac:dyDescent="0.25">
      <c r="B4212" s="178" t="s">
        <v>10860</v>
      </c>
      <c r="C4212" s="178" t="s">
        <v>104</v>
      </c>
      <c r="D4212" s="178" t="s">
        <v>2853</v>
      </c>
      <c r="E4212" s="178" t="s">
        <v>6922</v>
      </c>
      <c r="F4212" s="178" t="s">
        <v>17</v>
      </c>
      <c r="G4212" s="1">
        <f>IF(ISNUMBER(Pay_Item_Search_Text),IF(ISNUMBER(IF(FIND(Pay_Item_Search_Text,B4212)=1,1, "FALSE")),MAX(G$4:$G4211)+1,IF(ISNUMBER(Pay_Item_Search_Text),0,IF(ISNUMBER(SEARCH(Pay_Item_Search_Text,H4212)),MAX(G$4:$G4211)+1,0))),IF(ISNUMBER(Pay_Item_Search_Text),0,IF(ISNUMBER(SEARCH(Pay_Item_Search_Text,H4212)),MAX(G$4:$G4211)+1,0)))</f>
        <v>4208</v>
      </c>
      <c r="H4212" s="1" t="str">
        <f>IF(Table_PayItems[[#This Row],[Description]]="_","_ Unique Item - "&amp;Table_PayItems[[#This Row],[Item]]&amp;" - $"&amp;Table_PayItems[[#This Row],[Unit]],Table_PayItems[[#This Row],[Description]]&amp;" - $"&amp;Table_PayItems[[#This Row],[Unit]])</f>
        <v>Prest Conc Box Beam, Furn, 42 inch - $Ft</v>
      </c>
      <c r="I4212" s="29" t="str">
        <f>IFERROR(VLOOKUP(ROWS($M$5:M4212),Table_PayItems[[Search Key]:[Concentrated Name]],2,FALSE),"")</f>
        <v>Prest Conc Box Beam, Furn, 42 inch - $Ft</v>
      </c>
      <c r="J4212" s="1"/>
      <c r="K4212" s="1"/>
      <c r="L4212" s="22">
        <f>IF(ISNUMBER(SEARCH(Pay_Item_Search_Text_2,M4212)),MAX($L$4:L4211)+1,0)</f>
        <v>0</v>
      </c>
      <c r="M4212" s="1" t="str">
        <f>IFERROR(VLOOKUP(ROWS($M$5:M4212),Table_PayItems[[Search Key]:[Concentrated Name]],2,FALSE),"")</f>
        <v>Prest Conc Box Beam, Furn, 42 inch - $Ft</v>
      </c>
      <c r="N4212" s="1" t="str">
        <f>IFERROR(VLOOKUP(ROWS($M$5:N4212),$L$5:$M$7000,2,FALSE),"")</f>
        <v/>
      </c>
      <c r="O4212" s="1" t="str">
        <f>IFERROR(VLOOKUP(ROWS($O$5:O4212),$K$5:$L$7000,2,FALSE),"")</f>
        <v/>
      </c>
    </row>
    <row r="4213" spans="2:15" ht="15" customHeight="1" x14ac:dyDescent="0.25">
      <c r="B4213" s="178" t="s">
        <v>10862</v>
      </c>
      <c r="C4213" s="178" t="s">
        <v>104</v>
      </c>
      <c r="D4213" s="178" t="s">
        <v>2855</v>
      </c>
      <c r="E4213" s="178" t="s">
        <v>6922</v>
      </c>
      <c r="F4213" s="178" t="s">
        <v>17</v>
      </c>
      <c r="G4213" s="1">
        <f>IF(ISNUMBER(Pay_Item_Search_Text),IF(ISNUMBER(IF(FIND(Pay_Item_Search_Text,B4213)=1,1, "FALSE")),MAX(G$4:$G4212)+1,IF(ISNUMBER(Pay_Item_Search_Text),0,IF(ISNUMBER(SEARCH(Pay_Item_Search_Text,H4213)),MAX(G$4:$G4212)+1,0))),IF(ISNUMBER(Pay_Item_Search_Text),0,IF(ISNUMBER(SEARCH(Pay_Item_Search_Text,H4213)),MAX(G$4:$G4212)+1,0)))</f>
        <v>4209</v>
      </c>
      <c r="H4213" s="1" t="str">
        <f>IF(Table_PayItems[[#This Row],[Description]]="_","_ Unique Item - "&amp;Table_PayItems[[#This Row],[Item]]&amp;" - $"&amp;Table_PayItems[[#This Row],[Unit]],Table_PayItems[[#This Row],[Description]]&amp;" - $"&amp;Table_PayItems[[#This Row],[Unit]])</f>
        <v>Prest Conc Box Beam, Furn, 48 inch - $Ft</v>
      </c>
      <c r="I4213" s="29" t="str">
        <f>IFERROR(VLOOKUP(ROWS($M$5:M4213),Table_PayItems[[Search Key]:[Concentrated Name]],2,FALSE),"")</f>
        <v>Prest Conc Box Beam, Furn, 48 inch - $Ft</v>
      </c>
      <c r="J4213" s="1"/>
      <c r="K4213" s="1"/>
      <c r="L4213" s="22">
        <f>IF(ISNUMBER(SEARCH(Pay_Item_Search_Text_2,M4213)),MAX($L$4:L4212)+1,0)</f>
        <v>0</v>
      </c>
      <c r="M4213" s="1" t="str">
        <f>IFERROR(VLOOKUP(ROWS($M$5:M4213),Table_PayItems[[Search Key]:[Concentrated Name]],2,FALSE),"")</f>
        <v>Prest Conc Box Beam, Furn, 48 inch - $Ft</v>
      </c>
      <c r="N4213" s="1" t="str">
        <f>IFERROR(VLOOKUP(ROWS($M$5:N4213),$L$5:$M$7000,2,FALSE),"")</f>
        <v/>
      </c>
      <c r="O4213" s="1" t="str">
        <f>IFERROR(VLOOKUP(ROWS($O$5:O4213),$K$5:$L$7000,2,FALSE),"")</f>
        <v/>
      </c>
    </row>
    <row r="4214" spans="2:15" ht="15" customHeight="1" x14ac:dyDescent="0.25">
      <c r="B4214" s="178" t="s">
        <v>10864</v>
      </c>
      <c r="C4214" s="178" t="s">
        <v>104</v>
      </c>
      <c r="D4214" s="178" t="s">
        <v>2857</v>
      </c>
      <c r="E4214" s="178" t="s">
        <v>6922</v>
      </c>
      <c r="F4214" s="178" t="s">
        <v>17</v>
      </c>
      <c r="G4214" s="1">
        <f>IF(ISNUMBER(Pay_Item_Search_Text),IF(ISNUMBER(IF(FIND(Pay_Item_Search_Text,B4214)=1,1, "FALSE")),MAX(G$4:$G4213)+1,IF(ISNUMBER(Pay_Item_Search_Text),0,IF(ISNUMBER(SEARCH(Pay_Item_Search_Text,H4214)),MAX(G$4:$G4213)+1,0))),IF(ISNUMBER(Pay_Item_Search_Text),0,IF(ISNUMBER(SEARCH(Pay_Item_Search_Text,H4214)),MAX(G$4:$G4213)+1,0)))</f>
        <v>4210</v>
      </c>
      <c r="H4214" s="1" t="str">
        <f>IF(Table_PayItems[[#This Row],[Description]]="_","_ Unique Item - "&amp;Table_PayItems[[#This Row],[Item]]&amp;" - $"&amp;Table_PayItems[[#This Row],[Unit]],Table_PayItems[[#This Row],[Description]]&amp;" - $"&amp;Table_PayItems[[#This Row],[Unit]])</f>
        <v>Prest Conc Box Beam, Furn, 54 inch - $Ft</v>
      </c>
      <c r="I4214" s="29" t="str">
        <f>IFERROR(VLOOKUP(ROWS($M$5:M4214),Table_PayItems[[Search Key]:[Concentrated Name]],2,FALSE),"")</f>
        <v>Prest Conc Box Beam, Furn, 54 inch - $Ft</v>
      </c>
      <c r="J4214" s="1"/>
      <c r="K4214" s="1"/>
      <c r="L4214" s="22">
        <f>IF(ISNUMBER(SEARCH(Pay_Item_Search_Text_2,M4214)),MAX($L$4:L4213)+1,0)</f>
        <v>0</v>
      </c>
      <c r="M4214" s="1" t="str">
        <f>IFERROR(VLOOKUP(ROWS($M$5:M4214),Table_PayItems[[Search Key]:[Concentrated Name]],2,FALSE),"")</f>
        <v>Prest Conc Box Beam, Furn, 54 inch - $Ft</v>
      </c>
      <c r="N4214" s="1" t="str">
        <f>IFERROR(VLOOKUP(ROWS($M$5:N4214),$L$5:$M$7000,2,FALSE),"")</f>
        <v/>
      </c>
      <c r="O4214" s="1" t="str">
        <f>IFERROR(VLOOKUP(ROWS($O$5:O4214),$K$5:$L$7000,2,FALSE),"")</f>
        <v/>
      </c>
    </row>
    <row r="4215" spans="2:15" ht="15" customHeight="1" x14ac:dyDescent="0.25">
      <c r="B4215" s="178" t="s">
        <v>10866</v>
      </c>
      <c r="C4215" s="178" t="s">
        <v>104</v>
      </c>
      <c r="D4215" s="178" t="s">
        <v>2859</v>
      </c>
      <c r="E4215" s="178" t="s">
        <v>6922</v>
      </c>
      <c r="F4215" s="178" t="s">
        <v>17</v>
      </c>
      <c r="G4215" s="1">
        <f>IF(ISNUMBER(Pay_Item_Search_Text),IF(ISNUMBER(IF(FIND(Pay_Item_Search_Text,B4215)=1,1, "FALSE")),MAX(G$4:$G4214)+1,IF(ISNUMBER(Pay_Item_Search_Text),0,IF(ISNUMBER(SEARCH(Pay_Item_Search_Text,H4215)),MAX(G$4:$G4214)+1,0))),IF(ISNUMBER(Pay_Item_Search_Text),0,IF(ISNUMBER(SEARCH(Pay_Item_Search_Text,H4215)),MAX(G$4:$G4214)+1,0)))</f>
        <v>4211</v>
      </c>
      <c r="H4215" s="1" t="str">
        <f>IF(Table_PayItems[[#This Row],[Description]]="_","_ Unique Item - "&amp;Table_PayItems[[#This Row],[Item]]&amp;" - $"&amp;Table_PayItems[[#This Row],[Unit]],Table_PayItems[[#This Row],[Description]]&amp;" - $"&amp;Table_PayItems[[#This Row],[Unit]])</f>
        <v>Prest Conc Box Beam, Furn, 60 inch - $Ft</v>
      </c>
      <c r="I4215" s="29" t="str">
        <f>IFERROR(VLOOKUP(ROWS($M$5:M4215),Table_PayItems[[Search Key]:[Concentrated Name]],2,FALSE),"")</f>
        <v>Prest Conc Box Beam, Furn, 60 inch - $Ft</v>
      </c>
      <c r="J4215" s="1"/>
      <c r="K4215" s="1"/>
      <c r="L4215" s="22">
        <f>IF(ISNUMBER(SEARCH(Pay_Item_Search_Text_2,M4215)),MAX($L$4:L4214)+1,0)</f>
        <v>762</v>
      </c>
      <c r="M4215" s="1" t="str">
        <f>IFERROR(VLOOKUP(ROWS($M$5:M4215),Table_PayItems[[Search Key]:[Concentrated Name]],2,FALSE),"")</f>
        <v>Prest Conc Box Beam, Furn, 60 inch - $Ft</v>
      </c>
      <c r="N4215" s="1" t="str">
        <f>IFERROR(VLOOKUP(ROWS($M$5:N4215),$L$5:$M$7000,2,FALSE),"")</f>
        <v/>
      </c>
      <c r="O4215" s="1" t="str">
        <f>IFERROR(VLOOKUP(ROWS($O$5:O4215),$K$5:$L$7000,2,FALSE),"")</f>
        <v/>
      </c>
    </row>
    <row r="4216" spans="2:15" ht="15" customHeight="1" x14ac:dyDescent="0.25">
      <c r="B4216" s="178" t="s">
        <v>10871</v>
      </c>
      <c r="C4216" s="178" t="s">
        <v>104</v>
      </c>
      <c r="D4216" s="178" t="s">
        <v>2864</v>
      </c>
      <c r="E4216" s="178" t="s">
        <v>6923</v>
      </c>
      <c r="F4216" s="178" t="s">
        <v>17</v>
      </c>
      <c r="G4216" s="1">
        <f>IF(ISNUMBER(Pay_Item_Search_Text),IF(ISNUMBER(IF(FIND(Pay_Item_Search_Text,B4216)=1,1, "FALSE")),MAX(G$4:$G4215)+1,IF(ISNUMBER(Pay_Item_Search_Text),0,IF(ISNUMBER(SEARCH(Pay_Item_Search_Text,H4216)),MAX(G$4:$G4215)+1,0))),IF(ISNUMBER(Pay_Item_Search_Text),0,IF(ISNUMBER(SEARCH(Pay_Item_Search_Text,H4216)),MAX(G$4:$G4215)+1,0)))</f>
        <v>4212</v>
      </c>
      <c r="H4216" s="1" t="str">
        <f>IF(Table_PayItems[[#This Row],[Description]]="_","_ Unique Item - "&amp;Table_PayItems[[#This Row],[Item]]&amp;" - $"&amp;Table_PayItems[[#This Row],[Unit]],Table_PayItems[[#This Row],[Description]]&amp;" - $"&amp;Table_PayItems[[#This Row],[Unit]])</f>
        <v>Prest Conc Bulb-Tee Beam, Erect, 36 inch by 49 inch - $Ft</v>
      </c>
      <c r="I4216" s="29" t="str">
        <f>IFERROR(VLOOKUP(ROWS($M$5:M4216),Table_PayItems[[Search Key]:[Concentrated Name]],2,FALSE),"")</f>
        <v>Prest Conc Bulb-Tee Beam, Erect, 36 inch by 49 inch - $Ft</v>
      </c>
      <c r="J4216" s="1"/>
      <c r="K4216" s="1"/>
      <c r="L4216" s="22">
        <f>IF(ISNUMBER(SEARCH(Pay_Item_Search_Text_2,M4216)),MAX($L$4:L4215)+1,0)</f>
        <v>0</v>
      </c>
      <c r="M4216" s="1" t="str">
        <f>IFERROR(VLOOKUP(ROWS($M$5:M4216),Table_PayItems[[Search Key]:[Concentrated Name]],2,FALSE),"")</f>
        <v>Prest Conc Bulb-Tee Beam, Erect, 36 inch by 49 inch - $Ft</v>
      </c>
      <c r="N4216" s="1" t="str">
        <f>IFERROR(VLOOKUP(ROWS($M$5:N4216),$L$5:$M$7000,2,FALSE),"")</f>
        <v/>
      </c>
      <c r="O4216" s="1" t="str">
        <f>IFERROR(VLOOKUP(ROWS($O$5:O4216),$K$5:$L$7000,2,FALSE),"")</f>
        <v/>
      </c>
    </row>
    <row r="4217" spans="2:15" ht="15" customHeight="1" x14ac:dyDescent="0.25">
      <c r="B4217" s="178" t="s">
        <v>10885</v>
      </c>
      <c r="C4217" s="178" t="s">
        <v>104</v>
      </c>
      <c r="D4217" s="178" t="s">
        <v>2878</v>
      </c>
      <c r="E4217" s="178" t="s">
        <v>6923</v>
      </c>
      <c r="F4217" s="178" t="s">
        <v>17</v>
      </c>
      <c r="G4217" s="1">
        <f>IF(ISNUMBER(Pay_Item_Search_Text),IF(ISNUMBER(IF(FIND(Pay_Item_Search_Text,B4217)=1,1, "FALSE")),MAX(G$4:$G4216)+1,IF(ISNUMBER(Pay_Item_Search_Text),0,IF(ISNUMBER(SEARCH(Pay_Item_Search_Text,H4217)),MAX(G$4:$G4216)+1,0))),IF(ISNUMBER(Pay_Item_Search_Text),0,IF(ISNUMBER(SEARCH(Pay_Item_Search_Text,H4217)),MAX(G$4:$G4216)+1,0)))</f>
        <v>4213</v>
      </c>
      <c r="H4217" s="1" t="str">
        <f>IF(Table_PayItems[[#This Row],[Description]]="_","_ Unique Item - "&amp;Table_PayItems[[#This Row],[Item]]&amp;" - $"&amp;Table_PayItems[[#This Row],[Unit]],Table_PayItems[[#This Row],[Description]]&amp;" - $"&amp;Table_PayItems[[#This Row],[Unit]])</f>
        <v>Prest Conc Bulb-Tee Beam, Erect, 36 inch by 61 inch - $Ft</v>
      </c>
      <c r="I4217" s="29" t="str">
        <f>IFERROR(VLOOKUP(ROWS($M$5:M4217),Table_PayItems[[Search Key]:[Concentrated Name]],2,FALSE),"")</f>
        <v>Prest Conc Bulb-Tee Beam, Erect, 36 inch by 61 inch - $Ft</v>
      </c>
      <c r="J4217" s="1"/>
      <c r="K4217" s="1"/>
      <c r="L4217" s="22">
        <f>IF(ISNUMBER(SEARCH(Pay_Item_Search_Text_2,M4217)),MAX($L$4:L4216)+1,0)</f>
        <v>0</v>
      </c>
      <c r="M4217" s="1" t="str">
        <f>IFERROR(VLOOKUP(ROWS($M$5:M4217),Table_PayItems[[Search Key]:[Concentrated Name]],2,FALSE),"")</f>
        <v>Prest Conc Bulb-Tee Beam, Erect, 36 inch by 61 inch - $Ft</v>
      </c>
      <c r="N4217" s="1" t="str">
        <f>IFERROR(VLOOKUP(ROWS($M$5:N4217),$L$5:$M$7000,2,FALSE),"")</f>
        <v/>
      </c>
      <c r="O4217" s="1" t="str">
        <f>IFERROR(VLOOKUP(ROWS($O$5:O4217),$K$5:$L$7000,2,FALSE),"")</f>
        <v/>
      </c>
    </row>
    <row r="4218" spans="2:15" ht="15" customHeight="1" x14ac:dyDescent="0.25">
      <c r="B4218" s="178" t="s">
        <v>10873</v>
      </c>
      <c r="C4218" s="178" t="s">
        <v>104</v>
      </c>
      <c r="D4218" s="178" t="s">
        <v>2866</v>
      </c>
      <c r="E4218" s="178" t="s">
        <v>6923</v>
      </c>
      <c r="F4218" s="178" t="s">
        <v>17</v>
      </c>
      <c r="G4218" s="1">
        <f>IF(ISNUMBER(Pay_Item_Search_Text),IF(ISNUMBER(IF(FIND(Pay_Item_Search_Text,B4218)=1,1, "FALSE")),MAX(G$4:$G4217)+1,IF(ISNUMBER(Pay_Item_Search_Text),0,IF(ISNUMBER(SEARCH(Pay_Item_Search_Text,H4218)),MAX(G$4:$G4217)+1,0))),IF(ISNUMBER(Pay_Item_Search_Text),0,IF(ISNUMBER(SEARCH(Pay_Item_Search_Text,H4218)),MAX(G$4:$G4217)+1,0)))</f>
        <v>4214</v>
      </c>
      <c r="H4218" s="1" t="str">
        <f>IF(Table_PayItems[[#This Row],[Description]]="_","_ Unique Item - "&amp;Table_PayItems[[#This Row],[Item]]&amp;" - $"&amp;Table_PayItems[[#This Row],[Unit]],Table_PayItems[[#This Row],[Description]]&amp;" - $"&amp;Table_PayItems[[#This Row],[Unit]])</f>
        <v>Prest Conc Bulb-Tee Beam, Erect, 42 inch by 49 inch - $Ft</v>
      </c>
      <c r="I4218" s="29" t="str">
        <f>IFERROR(VLOOKUP(ROWS($M$5:M4218),Table_PayItems[[Search Key]:[Concentrated Name]],2,FALSE),"")</f>
        <v>Prest Conc Bulb-Tee Beam, Erect, 42 inch by 49 inch - $Ft</v>
      </c>
      <c r="J4218" s="1"/>
      <c r="K4218" s="1"/>
      <c r="L4218" s="22">
        <f>IF(ISNUMBER(SEARCH(Pay_Item_Search_Text_2,M4218)),MAX($L$4:L4217)+1,0)</f>
        <v>0</v>
      </c>
      <c r="M4218" s="1" t="str">
        <f>IFERROR(VLOOKUP(ROWS($M$5:M4218),Table_PayItems[[Search Key]:[Concentrated Name]],2,FALSE),"")</f>
        <v>Prest Conc Bulb-Tee Beam, Erect, 42 inch by 49 inch - $Ft</v>
      </c>
      <c r="N4218" s="1" t="str">
        <f>IFERROR(VLOOKUP(ROWS($M$5:N4218),$L$5:$M$7000,2,FALSE),"")</f>
        <v/>
      </c>
      <c r="O4218" s="1" t="str">
        <f>IFERROR(VLOOKUP(ROWS($O$5:O4218),$K$5:$L$7000,2,FALSE),"")</f>
        <v/>
      </c>
    </row>
    <row r="4219" spans="2:15" ht="15" customHeight="1" x14ac:dyDescent="0.25">
      <c r="B4219" s="178" t="s">
        <v>10887</v>
      </c>
      <c r="C4219" s="178" t="s">
        <v>104</v>
      </c>
      <c r="D4219" s="178" t="s">
        <v>2880</v>
      </c>
      <c r="E4219" s="178" t="s">
        <v>6923</v>
      </c>
      <c r="F4219" s="178" t="s">
        <v>17</v>
      </c>
      <c r="G4219" s="1">
        <f>IF(ISNUMBER(Pay_Item_Search_Text),IF(ISNUMBER(IF(FIND(Pay_Item_Search_Text,B4219)=1,1, "FALSE")),MAX(G$4:$G4218)+1,IF(ISNUMBER(Pay_Item_Search_Text),0,IF(ISNUMBER(SEARCH(Pay_Item_Search_Text,H4219)),MAX(G$4:$G4218)+1,0))),IF(ISNUMBER(Pay_Item_Search_Text),0,IF(ISNUMBER(SEARCH(Pay_Item_Search_Text,H4219)),MAX(G$4:$G4218)+1,0)))</f>
        <v>4215</v>
      </c>
      <c r="H4219" s="1" t="str">
        <f>IF(Table_PayItems[[#This Row],[Description]]="_","_ Unique Item - "&amp;Table_PayItems[[#This Row],[Item]]&amp;" - $"&amp;Table_PayItems[[#This Row],[Unit]],Table_PayItems[[#This Row],[Description]]&amp;" - $"&amp;Table_PayItems[[#This Row],[Unit]])</f>
        <v>Prest Conc Bulb-Tee Beam, Erect, 42 inch by 61 inch - $Ft</v>
      </c>
      <c r="I4219" s="29" t="str">
        <f>IFERROR(VLOOKUP(ROWS($M$5:M4219),Table_PayItems[[Search Key]:[Concentrated Name]],2,FALSE),"")</f>
        <v>Prest Conc Bulb-Tee Beam, Erect, 42 inch by 61 inch - $Ft</v>
      </c>
      <c r="J4219" s="1"/>
      <c r="K4219" s="1"/>
      <c r="L4219" s="22">
        <f>IF(ISNUMBER(SEARCH(Pay_Item_Search_Text_2,M4219)),MAX($L$4:L4218)+1,0)</f>
        <v>0</v>
      </c>
      <c r="M4219" s="1" t="str">
        <f>IFERROR(VLOOKUP(ROWS($M$5:M4219),Table_PayItems[[Search Key]:[Concentrated Name]],2,FALSE),"")</f>
        <v>Prest Conc Bulb-Tee Beam, Erect, 42 inch by 61 inch - $Ft</v>
      </c>
      <c r="N4219" s="1" t="str">
        <f>IFERROR(VLOOKUP(ROWS($M$5:N4219),$L$5:$M$7000,2,FALSE),"")</f>
        <v/>
      </c>
      <c r="O4219" s="1" t="str">
        <f>IFERROR(VLOOKUP(ROWS($O$5:O4219),$K$5:$L$7000,2,FALSE),"")</f>
        <v/>
      </c>
    </row>
    <row r="4220" spans="2:15" ht="15" customHeight="1" x14ac:dyDescent="0.25">
      <c r="B4220" s="178" t="s">
        <v>10875</v>
      </c>
      <c r="C4220" s="178" t="s">
        <v>104</v>
      </c>
      <c r="D4220" s="178" t="s">
        <v>2868</v>
      </c>
      <c r="E4220" s="178" t="s">
        <v>6923</v>
      </c>
      <c r="F4220" s="178" t="s">
        <v>17</v>
      </c>
      <c r="G4220" s="1">
        <f>IF(ISNUMBER(Pay_Item_Search_Text),IF(ISNUMBER(IF(FIND(Pay_Item_Search_Text,B4220)=1,1, "FALSE")),MAX(G$4:$G4219)+1,IF(ISNUMBER(Pay_Item_Search_Text),0,IF(ISNUMBER(SEARCH(Pay_Item_Search_Text,H4220)),MAX(G$4:$G4219)+1,0))),IF(ISNUMBER(Pay_Item_Search_Text),0,IF(ISNUMBER(SEARCH(Pay_Item_Search_Text,H4220)),MAX(G$4:$G4219)+1,0)))</f>
        <v>4216</v>
      </c>
      <c r="H4220" s="1" t="str">
        <f>IF(Table_PayItems[[#This Row],[Description]]="_","_ Unique Item - "&amp;Table_PayItems[[#This Row],[Item]]&amp;" - $"&amp;Table_PayItems[[#This Row],[Unit]],Table_PayItems[[#This Row],[Description]]&amp;" - $"&amp;Table_PayItems[[#This Row],[Unit]])</f>
        <v>Prest Conc Bulb-Tee Beam, Erect, 48 inch by 49 inch - $Ft</v>
      </c>
      <c r="I4220" s="29" t="str">
        <f>IFERROR(VLOOKUP(ROWS($M$5:M4220),Table_PayItems[[Search Key]:[Concentrated Name]],2,FALSE),"")</f>
        <v>Prest Conc Bulb-Tee Beam, Erect, 48 inch by 49 inch - $Ft</v>
      </c>
      <c r="J4220" s="1"/>
      <c r="K4220" s="1"/>
      <c r="L4220" s="22">
        <f>IF(ISNUMBER(SEARCH(Pay_Item_Search_Text_2,M4220)),MAX($L$4:L4219)+1,0)</f>
        <v>0</v>
      </c>
      <c r="M4220" s="1" t="str">
        <f>IFERROR(VLOOKUP(ROWS($M$5:M4220),Table_PayItems[[Search Key]:[Concentrated Name]],2,FALSE),"")</f>
        <v>Prest Conc Bulb-Tee Beam, Erect, 48 inch by 49 inch - $Ft</v>
      </c>
      <c r="N4220" s="1" t="str">
        <f>IFERROR(VLOOKUP(ROWS($M$5:N4220),$L$5:$M$7000,2,FALSE),"")</f>
        <v/>
      </c>
      <c r="O4220" s="1" t="str">
        <f>IFERROR(VLOOKUP(ROWS($O$5:O4220),$K$5:$L$7000,2,FALSE),"")</f>
        <v/>
      </c>
    </row>
    <row r="4221" spans="2:15" ht="15" customHeight="1" x14ac:dyDescent="0.25">
      <c r="B4221" s="178" t="s">
        <v>10889</v>
      </c>
      <c r="C4221" s="178" t="s">
        <v>104</v>
      </c>
      <c r="D4221" s="178" t="s">
        <v>2882</v>
      </c>
      <c r="E4221" s="178" t="s">
        <v>6923</v>
      </c>
      <c r="F4221" s="178" t="s">
        <v>17</v>
      </c>
      <c r="G4221" s="1">
        <f>IF(ISNUMBER(Pay_Item_Search_Text),IF(ISNUMBER(IF(FIND(Pay_Item_Search_Text,B4221)=1,1, "FALSE")),MAX(G$4:$G4220)+1,IF(ISNUMBER(Pay_Item_Search_Text),0,IF(ISNUMBER(SEARCH(Pay_Item_Search_Text,H4221)),MAX(G$4:$G4220)+1,0))),IF(ISNUMBER(Pay_Item_Search_Text),0,IF(ISNUMBER(SEARCH(Pay_Item_Search_Text,H4221)),MAX(G$4:$G4220)+1,0)))</f>
        <v>4217</v>
      </c>
      <c r="H4221" s="1" t="str">
        <f>IF(Table_PayItems[[#This Row],[Description]]="_","_ Unique Item - "&amp;Table_PayItems[[#This Row],[Item]]&amp;" - $"&amp;Table_PayItems[[#This Row],[Unit]],Table_PayItems[[#This Row],[Description]]&amp;" - $"&amp;Table_PayItems[[#This Row],[Unit]])</f>
        <v>Prest Conc Bulb-Tee Beam, Erect, 48 inch by 61 inch - $Ft</v>
      </c>
      <c r="I4221" s="29" t="str">
        <f>IFERROR(VLOOKUP(ROWS($M$5:M4221),Table_PayItems[[Search Key]:[Concentrated Name]],2,FALSE),"")</f>
        <v>Prest Conc Bulb-Tee Beam, Erect, 48 inch by 61 inch - $Ft</v>
      </c>
      <c r="J4221" s="1"/>
      <c r="K4221" s="1"/>
      <c r="L4221" s="22">
        <f>IF(ISNUMBER(SEARCH(Pay_Item_Search_Text_2,M4221)),MAX($L$4:L4220)+1,0)</f>
        <v>0</v>
      </c>
      <c r="M4221" s="1" t="str">
        <f>IFERROR(VLOOKUP(ROWS($M$5:M4221),Table_PayItems[[Search Key]:[Concentrated Name]],2,FALSE),"")</f>
        <v>Prest Conc Bulb-Tee Beam, Erect, 48 inch by 61 inch - $Ft</v>
      </c>
      <c r="N4221" s="1" t="str">
        <f>IFERROR(VLOOKUP(ROWS($M$5:N4221),$L$5:$M$7000,2,FALSE),"")</f>
        <v/>
      </c>
      <c r="O4221" s="1" t="str">
        <f>IFERROR(VLOOKUP(ROWS($O$5:O4221),$K$5:$L$7000,2,FALSE),"")</f>
        <v/>
      </c>
    </row>
    <row r="4222" spans="2:15" ht="15" customHeight="1" x14ac:dyDescent="0.25">
      <c r="B4222" s="178" t="s">
        <v>10877</v>
      </c>
      <c r="C4222" s="178" t="s">
        <v>104</v>
      </c>
      <c r="D4222" s="178" t="s">
        <v>2870</v>
      </c>
      <c r="E4222" s="178" t="s">
        <v>6923</v>
      </c>
      <c r="F4222" s="178" t="s">
        <v>17</v>
      </c>
      <c r="G4222" s="1">
        <f>IF(ISNUMBER(Pay_Item_Search_Text),IF(ISNUMBER(IF(FIND(Pay_Item_Search_Text,B4222)=1,1, "FALSE")),MAX(G$4:$G4221)+1,IF(ISNUMBER(Pay_Item_Search_Text),0,IF(ISNUMBER(SEARCH(Pay_Item_Search_Text,H4222)),MAX(G$4:$G4221)+1,0))),IF(ISNUMBER(Pay_Item_Search_Text),0,IF(ISNUMBER(SEARCH(Pay_Item_Search_Text,H4222)),MAX(G$4:$G4221)+1,0)))</f>
        <v>4218</v>
      </c>
      <c r="H4222" s="1" t="str">
        <f>IF(Table_PayItems[[#This Row],[Description]]="_","_ Unique Item - "&amp;Table_PayItems[[#This Row],[Item]]&amp;" - $"&amp;Table_PayItems[[#This Row],[Unit]],Table_PayItems[[#This Row],[Description]]&amp;" - $"&amp;Table_PayItems[[#This Row],[Unit]])</f>
        <v>Prest Conc Bulb-Tee Beam, Erect, 54 inch by 49 inch - $Ft</v>
      </c>
      <c r="I4222" s="29" t="str">
        <f>IFERROR(VLOOKUP(ROWS($M$5:M4222),Table_PayItems[[Search Key]:[Concentrated Name]],2,FALSE),"")</f>
        <v>Prest Conc Bulb-Tee Beam, Erect, 54 inch by 49 inch - $Ft</v>
      </c>
      <c r="J4222" s="1"/>
      <c r="K4222" s="1"/>
      <c r="L4222" s="22">
        <f>IF(ISNUMBER(SEARCH(Pay_Item_Search_Text_2,M4222)),MAX($L$4:L4221)+1,0)</f>
        <v>0</v>
      </c>
      <c r="M4222" s="1" t="str">
        <f>IFERROR(VLOOKUP(ROWS($M$5:M4222),Table_PayItems[[Search Key]:[Concentrated Name]],2,FALSE),"")</f>
        <v>Prest Conc Bulb-Tee Beam, Erect, 54 inch by 49 inch - $Ft</v>
      </c>
      <c r="N4222" s="1" t="str">
        <f>IFERROR(VLOOKUP(ROWS($M$5:N4222),$L$5:$M$7000,2,FALSE),"")</f>
        <v/>
      </c>
      <c r="O4222" s="1" t="str">
        <f>IFERROR(VLOOKUP(ROWS($O$5:O4222),$K$5:$L$7000,2,FALSE),"")</f>
        <v/>
      </c>
    </row>
    <row r="4223" spans="2:15" ht="15" customHeight="1" x14ac:dyDescent="0.25">
      <c r="B4223" s="178" t="s">
        <v>10891</v>
      </c>
      <c r="C4223" s="178" t="s">
        <v>104</v>
      </c>
      <c r="D4223" s="178" t="s">
        <v>2884</v>
      </c>
      <c r="E4223" s="178" t="s">
        <v>6923</v>
      </c>
      <c r="F4223" s="178" t="s">
        <v>17</v>
      </c>
      <c r="G4223" s="1">
        <f>IF(ISNUMBER(Pay_Item_Search_Text),IF(ISNUMBER(IF(FIND(Pay_Item_Search_Text,B4223)=1,1, "FALSE")),MAX(G$4:$G4222)+1,IF(ISNUMBER(Pay_Item_Search_Text),0,IF(ISNUMBER(SEARCH(Pay_Item_Search_Text,H4223)),MAX(G$4:$G4222)+1,0))),IF(ISNUMBER(Pay_Item_Search_Text),0,IF(ISNUMBER(SEARCH(Pay_Item_Search_Text,H4223)),MAX(G$4:$G4222)+1,0)))</f>
        <v>4219</v>
      </c>
      <c r="H4223" s="1" t="str">
        <f>IF(Table_PayItems[[#This Row],[Description]]="_","_ Unique Item - "&amp;Table_PayItems[[#This Row],[Item]]&amp;" - $"&amp;Table_PayItems[[#This Row],[Unit]],Table_PayItems[[#This Row],[Description]]&amp;" - $"&amp;Table_PayItems[[#This Row],[Unit]])</f>
        <v>Prest Conc Bulb-Tee Beam, Erect, 54 inch by 61 inch - $Ft</v>
      </c>
      <c r="I4223" s="29" t="str">
        <f>IFERROR(VLOOKUP(ROWS($M$5:M4223),Table_PayItems[[Search Key]:[Concentrated Name]],2,FALSE),"")</f>
        <v>Prest Conc Bulb-Tee Beam, Erect, 54 inch by 61 inch - $Ft</v>
      </c>
      <c r="J4223" s="1"/>
      <c r="K4223" s="1"/>
      <c r="L4223" s="22">
        <f>IF(ISNUMBER(SEARCH(Pay_Item_Search_Text_2,M4223)),MAX($L$4:L4222)+1,0)</f>
        <v>0</v>
      </c>
      <c r="M4223" s="1" t="str">
        <f>IFERROR(VLOOKUP(ROWS($M$5:M4223),Table_PayItems[[Search Key]:[Concentrated Name]],2,FALSE),"")</f>
        <v>Prest Conc Bulb-Tee Beam, Erect, 54 inch by 61 inch - $Ft</v>
      </c>
      <c r="N4223" s="1" t="str">
        <f>IFERROR(VLOOKUP(ROWS($M$5:N4223),$L$5:$M$7000,2,FALSE),"")</f>
        <v/>
      </c>
      <c r="O4223" s="1" t="str">
        <f>IFERROR(VLOOKUP(ROWS($O$5:O4223),$K$5:$L$7000,2,FALSE),"")</f>
        <v/>
      </c>
    </row>
    <row r="4224" spans="2:15" ht="15" customHeight="1" x14ac:dyDescent="0.25">
      <c r="B4224" s="178" t="s">
        <v>10879</v>
      </c>
      <c r="C4224" s="178" t="s">
        <v>104</v>
      </c>
      <c r="D4224" s="178" t="s">
        <v>2872</v>
      </c>
      <c r="E4224" s="178" t="s">
        <v>6923</v>
      </c>
      <c r="F4224" s="178" t="s">
        <v>17</v>
      </c>
      <c r="G4224" s="1">
        <f>IF(ISNUMBER(Pay_Item_Search_Text),IF(ISNUMBER(IF(FIND(Pay_Item_Search_Text,B4224)=1,1, "FALSE")),MAX(G$4:$G4223)+1,IF(ISNUMBER(Pay_Item_Search_Text),0,IF(ISNUMBER(SEARCH(Pay_Item_Search_Text,H4224)),MAX(G$4:$G4223)+1,0))),IF(ISNUMBER(Pay_Item_Search_Text),0,IF(ISNUMBER(SEARCH(Pay_Item_Search_Text,H4224)),MAX(G$4:$G4223)+1,0)))</f>
        <v>4220</v>
      </c>
      <c r="H4224" s="1" t="str">
        <f>IF(Table_PayItems[[#This Row],[Description]]="_","_ Unique Item - "&amp;Table_PayItems[[#This Row],[Item]]&amp;" - $"&amp;Table_PayItems[[#This Row],[Unit]],Table_PayItems[[#This Row],[Description]]&amp;" - $"&amp;Table_PayItems[[#This Row],[Unit]])</f>
        <v>Prest Conc Bulb-Tee Beam, Erect, 60 inch by 49 inch - $Ft</v>
      </c>
      <c r="I4224" s="29" t="str">
        <f>IFERROR(VLOOKUP(ROWS($M$5:M4224),Table_PayItems[[Search Key]:[Concentrated Name]],2,FALSE),"")</f>
        <v>Prest Conc Bulb-Tee Beam, Erect, 60 inch by 49 inch - $Ft</v>
      </c>
      <c r="J4224" s="1"/>
      <c r="K4224" s="1"/>
      <c r="L4224" s="22">
        <f>IF(ISNUMBER(SEARCH(Pay_Item_Search_Text_2,M4224)),MAX($L$4:L4223)+1,0)</f>
        <v>763</v>
      </c>
      <c r="M4224" s="1" t="str">
        <f>IFERROR(VLOOKUP(ROWS($M$5:M4224),Table_PayItems[[Search Key]:[Concentrated Name]],2,FALSE),"")</f>
        <v>Prest Conc Bulb-Tee Beam, Erect, 60 inch by 49 inch - $Ft</v>
      </c>
      <c r="N4224" s="1" t="str">
        <f>IFERROR(VLOOKUP(ROWS($M$5:N4224),$L$5:$M$7000,2,FALSE),"")</f>
        <v/>
      </c>
      <c r="O4224" s="1" t="str">
        <f>IFERROR(VLOOKUP(ROWS($O$5:O4224),$K$5:$L$7000,2,FALSE),"")</f>
        <v/>
      </c>
    </row>
    <row r="4225" spans="2:15" ht="15" customHeight="1" x14ac:dyDescent="0.25">
      <c r="B4225" s="178" t="s">
        <v>10893</v>
      </c>
      <c r="C4225" s="178" t="s">
        <v>104</v>
      </c>
      <c r="D4225" s="178" t="s">
        <v>2886</v>
      </c>
      <c r="E4225" s="178" t="s">
        <v>6923</v>
      </c>
      <c r="F4225" s="178" t="s">
        <v>17</v>
      </c>
      <c r="G4225" s="1">
        <f>IF(ISNUMBER(Pay_Item_Search_Text),IF(ISNUMBER(IF(FIND(Pay_Item_Search_Text,B4225)=1,1, "FALSE")),MAX(G$4:$G4224)+1,IF(ISNUMBER(Pay_Item_Search_Text),0,IF(ISNUMBER(SEARCH(Pay_Item_Search_Text,H4225)),MAX(G$4:$G4224)+1,0))),IF(ISNUMBER(Pay_Item_Search_Text),0,IF(ISNUMBER(SEARCH(Pay_Item_Search_Text,H4225)),MAX(G$4:$G4224)+1,0)))</f>
        <v>4221</v>
      </c>
      <c r="H4225" s="1" t="str">
        <f>IF(Table_PayItems[[#This Row],[Description]]="_","_ Unique Item - "&amp;Table_PayItems[[#This Row],[Item]]&amp;" - $"&amp;Table_PayItems[[#This Row],[Unit]],Table_PayItems[[#This Row],[Description]]&amp;" - $"&amp;Table_PayItems[[#This Row],[Unit]])</f>
        <v>Prest Conc Bulb-Tee Beam, Erect, 60 inch by 61 inch - $Ft</v>
      </c>
      <c r="I4225" s="29" t="str">
        <f>IFERROR(VLOOKUP(ROWS($M$5:M4225),Table_PayItems[[Search Key]:[Concentrated Name]],2,FALSE),"")</f>
        <v>Prest Conc Bulb-Tee Beam, Erect, 60 inch by 61 inch - $Ft</v>
      </c>
      <c r="J4225" s="1"/>
      <c r="K4225" s="1"/>
      <c r="L4225" s="22">
        <f>IF(ISNUMBER(SEARCH(Pay_Item_Search_Text_2,M4225)),MAX($L$4:L4224)+1,0)</f>
        <v>764</v>
      </c>
      <c r="M4225" s="1" t="str">
        <f>IFERROR(VLOOKUP(ROWS($M$5:M4225),Table_PayItems[[Search Key]:[Concentrated Name]],2,FALSE),"")</f>
        <v>Prest Conc Bulb-Tee Beam, Erect, 60 inch by 61 inch - $Ft</v>
      </c>
      <c r="N4225" s="1" t="str">
        <f>IFERROR(VLOOKUP(ROWS($M$5:N4225),$L$5:$M$7000,2,FALSE),"")</f>
        <v/>
      </c>
      <c r="O4225" s="1" t="str">
        <f>IFERROR(VLOOKUP(ROWS($O$5:O4225),$K$5:$L$7000,2,FALSE),"")</f>
        <v/>
      </c>
    </row>
    <row r="4226" spans="2:15" ht="15" customHeight="1" x14ac:dyDescent="0.25">
      <c r="B4226" s="178" t="s">
        <v>10881</v>
      </c>
      <c r="C4226" s="178" t="s">
        <v>104</v>
      </c>
      <c r="D4226" s="178" t="s">
        <v>2874</v>
      </c>
      <c r="E4226" s="178" t="s">
        <v>6923</v>
      </c>
      <c r="F4226" s="178" t="s">
        <v>17</v>
      </c>
      <c r="G4226" s="1">
        <f>IF(ISNUMBER(Pay_Item_Search_Text),IF(ISNUMBER(IF(FIND(Pay_Item_Search_Text,B4226)=1,1, "FALSE")),MAX(G$4:$G4225)+1,IF(ISNUMBER(Pay_Item_Search_Text),0,IF(ISNUMBER(SEARCH(Pay_Item_Search_Text,H4226)),MAX(G$4:$G4225)+1,0))),IF(ISNUMBER(Pay_Item_Search_Text),0,IF(ISNUMBER(SEARCH(Pay_Item_Search_Text,H4226)),MAX(G$4:$G4225)+1,0)))</f>
        <v>4222</v>
      </c>
      <c r="H4226" s="1" t="str">
        <f>IF(Table_PayItems[[#This Row],[Description]]="_","_ Unique Item - "&amp;Table_PayItems[[#This Row],[Item]]&amp;" - $"&amp;Table_PayItems[[#This Row],[Unit]],Table_PayItems[[#This Row],[Description]]&amp;" - $"&amp;Table_PayItems[[#This Row],[Unit]])</f>
        <v>Prest Conc Bulb-Tee Beam, Erect, 66 inch by 49 inch - $Ft</v>
      </c>
      <c r="I4226" s="29" t="str">
        <f>IFERROR(VLOOKUP(ROWS($M$5:M4226),Table_PayItems[[Search Key]:[Concentrated Name]],2,FALSE),"")</f>
        <v>Prest Conc Bulb-Tee Beam, Erect, 66 inch by 49 inch - $Ft</v>
      </c>
      <c r="J4226" s="1"/>
      <c r="K4226" s="1"/>
      <c r="L4226" s="22">
        <f>IF(ISNUMBER(SEARCH(Pay_Item_Search_Text_2,M4226)),MAX($L$4:L4225)+1,0)</f>
        <v>0</v>
      </c>
      <c r="M4226" s="1" t="str">
        <f>IFERROR(VLOOKUP(ROWS($M$5:M4226),Table_PayItems[[Search Key]:[Concentrated Name]],2,FALSE),"")</f>
        <v>Prest Conc Bulb-Tee Beam, Erect, 66 inch by 49 inch - $Ft</v>
      </c>
      <c r="N4226" s="1" t="str">
        <f>IFERROR(VLOOKUP(ROWS($M$5:N4226),$L$5:$M$7000,2,FALSE),"")</f>
        <v/>
      </c>
      <c r="O4226" s="1" t="str">
        <f>IFERROR(VLOOKUP(ROWS($O$5:O4226),$K$5:$L$7000,2,FALSE),"")</f>
        <v/>
      </c>
    </row>
    <row r="4227" spans="2:15" ht="15" customHeight="1" x14ac:dyDescent="0.25">
      <c r="B4227" s="178" t="s">
        <v>10895</v>
      </c>
      <c r="C4227" s="178" t="s">
        <v>104</v>
      </c>
      <c r="D4227" s="178" t="s">
        <v>2888</v>
      </c>
      <c r="E4227" s="178" t="s">
        <v>6923</v>
      </c>
      <c r="F4227" s="178" t="s">
        <v>17</v>
      </c>
      <c r="G4227" s="1">
        <f>IF(ISNUMBER(Pay_Item_Search_Text),IF(ISNUMBER(IF(FIND(Pay_Item_Search_Text,B4227)=1,1, "FALSE")),MAX(G$4:$G4226)+1,IF(ISNUMBER(Pay_Item_Search_Text),0,IF(ISNUMBER(SEARCH(Pay_Item_Search_Text,H4227)),MAX(G$4:$G4226)+1,0))),IF(ISNUMBER(Pay_Item_Search_Text),0,IF(ISNUMBER(SEARCH(Pay_Item_Search_Text,H4227)),MAX(G$4:$G4226)+1,0)))</f>
        <v>4223</v>
      </c>
      <c r="H4227" s="1" t="str">
        <f>IF(Table_PayItems[[#This Row],[Description]]="_","_ Unique Item - "&amp;Table_PayItems[[#This Row],[Item]]&amp;" - $"&amp;Table_PayItems[[#This Row],[Unit]],Table_PayItems[[#This Row],[Description]]&amp;" - $"&amp;Table_PayItems[[#This Row],[Unit]])</f>
        <v>Prest Conc Bulb-Tee Beam, Erect, 66 inch by 61 inch - $Ft</v>
      </c>
      <c r="I4227" s="29" t="str">
        <f>IFERROR(VLOOKUP(ROWS($M$5:M4227),Table_PayItems[[Search Key]:[Concentrated Name]],2,FALSE),"")</f>
        <v>Prest Conc Bulb-Tee Beam, Erect, 66 inch by 61 inch - $Ft</v>
      </c>
      <c r="J4227" s="1"/>
      <c r="K4227" s="1"/>
      <c r="L4227" s="22">
        <f>IF(ISNUMBER(SEARCH(Pay_Item_Search_Text_2,M4227)),MAX($L$4:L4226)+1,0)</f>
        <v>0</v>
      </c>
      <c r="M4227" s="1" t="str">
        <f>IFERROR(VLOOKUP(ROWS($M$5:M4227),Table_PayItems[[Search Key]:[Concentrated Name]],2,FALSE),"")</f>
        <v>Prest Conc Bulb-Tee Beam, Erect, 66 inch by 61 inch - $Ft</v>
      </c>
      <c r="N4227" s="1" t="str">
        <f>IFERROR(VLOOKUP(ROWS($M$5:N4227),$L$5:$M$7000,2,FALSE),"")</f>
        <v/>
      </c>
      <c r="O4227" s="1" t="str">
        <f>IFERROR(VLOOKUP(ROWS($O$5:O4227),$K$5:$L$7000,2,FALSE),"")</f>
        <v/>
      </c>
    </row>
    <row r="4228" spans="2:15" ht="15" customHeight="1" x14ac:dyDescent="0.25">
      <c r="B4228" s="178" t="s">
        <v>10883</v>
      </c>
      <c r="C4228" s="178" t="s">
        <v>104</v>
      </c>
      <c r="D4228" s="178" t="s">
        <v>2876</v>
      </c>
      <c r="E4228" s="178" t="s">
        <v>6923</v>
      </c>
      <c r="F4228" s="178" t="s">
        <v>17</v>
      </c>
      <c r="G4228" s="1">
        <f>IF(ISNUMBER(Pay_Item_Search_Text),IF(ISNUMBER(IF(FIND(Pay_Item_Search_Text,B4228)=1,1, "FALSE")),MAX(G$4:$G4227)+1,IF(ISNUMBER(Pay_Item_Search_Text),0,IF(ISNUMBER(SEARCH(Pay_Item_Search_Text,H4228)),MAX(G$4:$G4227)+1,0))),IF(ISNUMBER(Pay_Item_Search_Text),0,IF(ISNUMBER(SEARCH(Pay_Item_Search_Text,H4228)),MAX(G$4:$G4227)+1,0)))</f>
        <v>4224</v>
      </c>
      <c r="H4228" s="1" t="str">
        <f>IF(Table_PayItems[[#This Row],[Description]]="_","_ Unique Item - "&amp;Table_PayItems[[#This Row],[Item]]&amp;" - $"&amp;Table_PayItems[[#This Row],[Unit]],Table_PayItems[[#This Row],[Description]]&amp;" - $"&amp;Table_PayItems[[#This Row],[Unit]])</f>
        <v>Prest Conc Bulb-Tee Beam, Erect, 72 inch by 49 inch - $Ft</v>
      </c>
      <c r="I4228" s="29" t="str">
        <f>IFERROR(VLOOKUP(ROWS($M$5:M4228),Table_PayItems[[Search Key]:[Concentrated Name]],2,FALSE),"")</f>
        <v>Prest Conc Bulb-Tee Beam, Erect, 72 inch by 49 inch - $Ft</v>
      </c>
      <c r="J4228" s="1"/>
      <c r="K4228" s="1"/>
      <c r="L4228" s="22">
        <f>IF(ISNUMBER(SEARCH(Pay_Item_Search_Text_2,M4228)),MAX($L$4:L4227)+1,0)</f>
        <v>0</v>
      </c>
      <c r="M4228" s="1" t="str">
        <f>IFERROR(VLOOKUP(ROWS($M$5:M4228),Table_PayItems[[Search Key]:[Concentrated Name]],2,FALSE),"")</f>
        <v>Prest Conc Bulb-Tee Beam, Erect, 72 inch by 49 inch - $Ft</v>
      </c>
      <c r="N4228" s="1" t="str">
        <f>IFERROR(VLOOKUP(ROWS($M$5:N4228),$L$5:$M$7000,2,FALSE),"")</f>
        <v/>
      </c>
      <c r="O4228" s="1" t="str">
        <f>IFERROR(VLOOKUP(ROWS($O$5:O4228),$K$5:$L$7000,2,FALSE),"")</f>
        <v/>
      </c>
    </row>
    <row r="4229" spans="2:15" ht="15" customHeight="1" x14ac:dyDescent="0.25">
      <c r="B4229" s="178" t="s">
        <v>10897</v>
      </c>
      <c r="C4229" s="178" t="s">
        <v>104</v>
      </c>
      <c r="D4229" s="178" t="s">
        <v>2890</v>
      </c>
      <c r="E4229" s="178" t="s">
        <v>6923</v>
      </c>
      <c r="F4229" s="178" t="s">
        <v>17</v>
      </c>
      <c r="G4229" s="1">
        <f>IF(ISNUMBER(Pay_Item_Search_Text),IF(ISNUMBER(IF(FIND(Pay_Item_Search_Text,B4229)=1,1, "FALSE")),MAX(G$4:$G4228)+1,IF(ISNUMBER(Pay_Item_Search_Text),0,IF(ISNUMBER(SEARCH(Pay_Item_Search_Text,H4229)),MAX(G$4:$G4228)+1,0))),IF(ISNUMBER(Pay_Item_Search_Text),0,IF(ISNUMBER(SEARCH(Pay_Item_Search_Text,H4229)),MAX(G$4:$G4228)+1,0)))</f>
        <v>4225</v>
      </c>
      <c r="H4229" s="1" t="str">
        <f>IF(Table_PayItems[[#This Row],[Description]]="_","_ Unique Item - "&amp;Table_PayItems[[#This Row],[Item]]&amp;" - $"&amp;Table_PayItems[[#This Row],[Unit]],Table_PayItems[[#This Row],[Description]]&amp;" - $"&amp;Table_PayItems[[#This Row],[Unit]])</f>
        <v>Prest Conc Bulb-Tee Beam, Erect, 72 inch by 61 inch - $Ft</v>
      </c>
      <c r="I4229" s="29" t="str">
        <f>IFERROR(VLOOKUP(ROWS($M$5:M4229),Table_PayItems[[Search Key]:[Concentrated Name]],2,FALSE),"")</f>
        <v>Prest Conc Bulb-Tee Beam, Erect, 72 inch by 61 inch - $Ft</v>
      </c>
      <c r="J4229" s="1"/>
      <c r="K4229" s="1"/>
      <c r="L4229" s="22">
        <f>IF(ISNUMBER(SEARCH(Pay_Item_Search_Text_2,M4229)),MAX($L$4:L4228)+1,0)</f>
        <v>0</v>
      </c>
      <c r="M4229" s="1" t="str">
        <f>IFERROR(VLOOKUP(ROWS($M$5:M4229),Table_PayItems[[Search Key]:[Concentrated Name]],2,FALSE),"")</f>
        <v>Prest Conc Bulb-Tee Beam, Erect, 72 inch by 61 inch - $Ft</v>
      </c>
      <c r="N4229" s="1" t="str">
        <f>IFERROR(VLOOKUP(ROWS($M$5:N4229),$L$5:$M$7000,2,FALSE),"")</f>
        <v/>
      </c>
      <c r="O4229" s="1" t="str">
        <f>IFERROR(VLOOKUP(ROWS($O$5:O4229),$K$5:$L$7000,2,FALSE),"")</f>
        <v/>
      </c>
    </row>
    <row r="4230" spans="2:15" ht="15" customHeight="1" x14ac:dyDescent="0.25">
      <c r="B4230" s="178" t="s">
        <v>10870</v>
      </c>
      <c r="C4230" s="178" t="s">
        <v>104</v>
      </c>
      <c r="D4230" s="178" t="s">
        <v>2863</v>
      </c>
      <c r="E4230" s="178" t="s">
        <v>6923</v>
      </c>
      <c r="F4230" s="178" t="s">
        <v>17</v>
      </c>
      <c r="G4230" s="1">
        <f>IF(ISNUMBER(Pay_Item_Search_Text),IF(ISNUMBER(IF(FIND(Pay_Item_Search_Text,B4230)=1,1, "FALSE")),MAX(G$4:$G4229)+1,IF(ISNUMBER(Pay_Item_Search_Text),0,IF(ISNUMBER(SEARCH(Pay_Item_Search_Text,H4230)),MAX(G$4:$G4229)+1,0))),IF(ISNUMBER(Pay_Item_Search_Text),0,IF(ISNUMBER(SEARCH(Pay_Item_Search_Text,H4230)),MAX(G$4:$G4229)+1,0)))</f>
        <v>4226</v>
      </c>
      <c r="H4230" s="1" t="str">
        <f>IF(Table_PayItems[[#This Row],[Description]]="_","_ Unique Item - "&amp;Table_PayItems[[#This Row],[Item]]&amp;" - $"&amp;Table_PayItems[[#This Row],[Unit]],Table_PayItems[[#This Row],[Description]]&amp;" - $"&amp;Table_PayItems[[#This Row],[Unit]])</f>
        <v>Prest Conc Bulb-Tee Beam, Furn, 36 inch by 49 inch - $Ft</v>
      </c>
      <c r="I4230" s="29" t="str">
        <f>IFERROR(VLOOKUP(ROWS($M$5:M4230),Table_PayItems[[Search Key]:[Concentrated Name]],2,FALSE),"")</f>
        <v>Prest Conc Bulb-Tee Beam, Furn, 36 inch by 49 inch - $Ft</v>
      </c>
      <c r="J4230" s="1"/>
      <c r="K4230" s="1"/>
      <c r="L4230" s="22">
        <f>IF(ISNUMBER(SEARCH(Pay_Item_Search_Text_2,M4230)),MAX($L$4:L4229)+1,0)</f>
        <v>0</v>
      </c>
      <c r="M4230" s="1" t="str">
        <f>IFERROR(VLOOKUP(ROWS($M$5:M4230),Table_PayItems[[Search Key]:[Concentrated Name]],2,FALSE),"")</f>
        <v>Prest Conc Bulb-Tee Beam, Furn, 36 inch by 49 inch - $Ft</v>
      </c>
      <c r="N4230" s="1" t="str">
        <f>IFERROR(VLOOKUP(ROWS($M$5:N4230),$L$5:$M$7000,2,FALSE),"")</f>
        <v/>
      </c>
      <c r="O4230" s="1" t="str">
        <f>IFERROR(VLOOKUP(ROWS($O$5:O4230),$K$5:$L$7000,2,FALSE),"")</f>
        <v/>
      </c>
    </row>
    <row r="4231" spans="2:15" ht="15" customHeight="1" x14ac:dyDescent="0.25">
      <c r="B4231" s="178" t="s">
        <v>10884</v>
      </c>
      <c r="C4231" s="178" t="s">
        <v>104</v>
      </c>
      <c r="D4231" s="178" t="s">
        <v>2877</v>
      </c>
      <c r="E4231" s="178" t="s">
        <v>6923</v>
      </c>
      <c r="F4231" s="178" t="s">
        <v>17</v>
      </c>
      <c r="G4231" s="1">
        <f>IF(ISNUMBER(Pay_Item_Search_Text),IF(ISNUMBER(IF(FIND(Pay_Item_Search_Text,B4231)=1,1, "FALSE")),MAX(G$4:$G4230)+1,IF(ISNUMBER(Pay_Item_Search_Text),0,IF(ISNUMBER(SEARCH(Pay_Item_Search_Text,H4231)),MAX(G$4:$G4230)+1,0))),IF(ISNUMBER(Pay_Item_Search_Text),0,IF(ISNUMBER(SEARCH(Pay_Item_Search_Text,H4231)),MAX(G$4:$G4230)+1,0)))</f>
        <v>4227</v>
      </c>
      <c r="H4231" s="1" t="str">
        <f>IF(Table_PayItems[[#This Row],[Description]]="_","_ Unique Item - "&amp;Table_PayItems[[#This Row],[Item]]&amp;" - $"&amp;Table_PayItems[[#This Row],[Unit]],Table_PayItems[[#This Row],[Description]]&amp;" - $"&amp;Table_PayItems[[#This Row],[Unit]])</f>
        <v>Prest Conc Bulb-Tee Beam, Furn, 36 inch by 61 inch - $Ft</v>
      </c>
      <c r="I4231" s="29" t="str">
        <f>IFERROR(VLOOKUP(ROWS($M$5:M4231),Table_PayItems[[Search Key]:[Concentrated Name]],2,FALSE),"")</f>
        <v>Prest Conc Bulb-Tee Beam, Furn, 36 inch by 61 inch - $Ft</v>
      </c>
      <c r="J4231" s="1"/>
      <c r="K4231" s="1"/>
      <c r="L4231" s="22">
        <f>IF(ISNUMBER(SEARCH(Pay_Item_Search_Text_2,M4231)),MAX($L$4:L4230)+1,0)</f>
        <v>0</v>
      </c>
      <c r="M4231" s="1" t="str">
        <f>IFERROR(VLOOKUP(ROWS($M$5:M4231),Table_PayItems[[Search Key]:[Concentrated Name]],2,FALSE),"")</f>
        <v>Prest Conc Bulb-Tee Beam, Furn, 36 inch by 61 inch - $Ft</v>
      </c>
      <c r="N4231" s="1" t="str">
        <f>IFERROR(VLOOKUP(ROWS($M$5:N4231),$L$5:$M$7000,2,FALSE),"")</f>
        <v/>
      </c>
      <c r="O4231" s="1" t="str">
        <f>IFERROR(VLOOKUP(ROWS($O$5:O4231),$K$5:$L$7000,2,FALSE),"")</f>
        <v/>
      </c>
    </row>
    <row r="4232" spans="2:15" ht="15" customHeight="1" x14ac:dyDescent="0.25">
      <c r="B4232" s="178" t="s">
        <v>10872</v>
      </c>
      <c r="C4232" s="178" t="s">
        <v>104</v>
      </c>
      <c r="D4232" s="178" t="s">
        <v>2865</v>
      </c>
      <c r="E4232" s="178" t="s">
        <v>6923</v>
      </c>
      <c r="F4232" s="178" t="s">
        <v>17</v>
      </c>
      <c r="G4232" s="1">
        <f>IF(ISNUMBER(Pay_Item_Search_Text),IF(ISNUMBER(IF(FIND(Pay_Item_Search_Text,B4232)=1,1, "FALSE")),MAX(G$4:$G4231)+1,IF(ISNUMBER(Pay_Item_Search_Text),0,IF(ISNUMBER(SEARCH(Pay_Item_Search_Text,H4232)),MAX(G$4:$G4231)+1,0))),IF(ISNUMBER(Pay_Item_Search_Text),0,IF(ISNUMBER(SEARCH(Pay_Item_Search_Text,H4232)),MAX(G$4:$G4231)+1,0)))</f>
        <v>4228</v>
      </c>
      <c r="H4232" s="1" t="str">
        <f>IF(Table_PayItems[[#This Row],[Description]]="_","_ Unique Item - "&amp;Table_PayItems[[#This Row],[Item]]&amp;" - $"&amp;Table_PayItems[[#This Row],[Unit]],Table_PayItems[[#This Row],[Description]]&amp;" - $"&amp;Table_PayItems[[#This Row],[Unit]])</f>
        <v>Prest Conc Bulb-Tee Beam, Furn, 42 inch by 49 inch - $Ft</v>
      </c>
      <c r="I4232" s="29" t="str">
        <f>IFERROR(VLOOKUP(ROWS($M$5:M4232),Table_PayItems[[Search Key]:[Concentrated Name]],2,FALSE),"")</f>
        <v>Prest Conc Bulb-Tee Beam, Furn, 42 inch by 49 inch - $Ft</v>
      </c>
      <c r="J4232" s="1"/>
      <c r="K4232" s="1"/>
      <c r="L4232" s="22">
        <f>IF(ISNUMBER(SEARCH(Pay_Item_Search_Text_2,M4232)),MAX($L$4:L4231)+1,0)</f>
        <v>0</v>
      </c>
      <c r="M4232" s="1" t="str">
        <f>IFERROR(VLOOKUP(ROWS($M$5:M4232),Table_PayItems[[Search Key]:[Concentrated Name]],2,FALSE),"")</f>
        <v>Prest Conc Bulb-Tee Beam, Furn, 42 inch by 49 inch - $Ft</v>
      </c>
      <c r="N4232" s="1" t="str">
        <f>IFERROR(VLOOKUP(ROWS($M$5:N4232),$L$5:$M$7000,2,FALSE),"")</f>
        <v/>
      </c>
      <c r="O4232" s="1" t="str">
        <f>IFERROR(VLOOKUP(ROWS($O$5:O4232),$K$5:$L$7000,2,FALSE),"")</f>
        <v/>
      </c>
    </row>
    <row r="4233" spans="2:15" ht="15" customHeight="1" x14ac:dyDescent="0.25">
      <c r="B4233" s="178" t="s">
        <v>10886</v>
      </c>
      <c r="C4233" s="178" t="s">
        <v>104</v>
      </c>
      <c r="D4233" s="178" t="s">
        <v>2879</v>
      </c>
      <c r="E4233" s="178" t="s">
        <v>6923</v>
      </c>
      <c r="F4233" s="178" t="s">
        <v>17</v>
      </c>
      <c r="G4233" s="1">
        <f>IF(ISNUMBER(Pay_Item_Search_Text),IF(ISNUMBER(IF(FIND(Pay_Item_Search_Text,B4233)=1,1, "FALSE")),MAX(G$4:$G4232)+1,IF(ISNUMBER(Pay_Item_Search_Text),0,IF(ISNUMBER(SEARCH(Pay_Item_Search_Text,H4233)),MAX(G$4:$G4232)+1,0))),IF(ISNUMBER(Pay_Item_Search_Text),0,IF(ISNUMBER(SEARCH(Pay_Item_Search_Text,H4233)),MAX(G$4:$G4232)+1,0)))</f>
        <v>4229</v>
      </c>
      <c r="H4233" s="1" t="str">
        <f>IF(Table_PayItems[[#This Row],[Description]]="_","_ Unique Item - "&amp;Table_PayItems[[#This Row],[Item]]&amp;" - $"&amp;Table_PayItems[[#This Row],[Unit]],Table_PayItems[[#This Row],[Description]]&amp;" - $"&amp;Table_PayItems[[#This Row],[Unit]])</f>
        <v>Prest Conc Bulb-Tee Beam, Furn, 42 inch by 61 inch - $Ft</v>
      </c>
      <c r="I4233" s="29" t="str">
        <f>IFERROR(VLOOKUP(ROWS($M$5:M4233),Table_PayItems[[Search Key]:[Concentrated Name]],2,FALSE),"")</f>
        <v>Prest Conc Bulb-Tee Beam, Furn, 42 inch by 61 inch - $Ft</v>
      </c>
      <c r="J4233" s="1"/>
      <c r="K4233" s="1"/>
      <c r="L4233" s="22">
        <f>IF(ISNUMBER(SEARCH(Pay_Item_Search_Text_2,M4233)),MAX($L$4:L4232)+1,0)</f>
        <v>0</v>
      </c>
      <c r="M4233" s="1" t="str">
        <f>IFERROR(VLOOKUP(ROWS($M$5:M4233),Table_PayItems[[Search Key]:[Concentrated Name]],2,FALSE),"")</f>
        <v>Prest Conc Bulb-Tee Beam, Furn, 42 inch by 61 inch - $Ft</v>
      </c>
      <c r="N4233" s="1" t="str">
        <f>IFERROR(VLOOKUP(ROWS($M$5:N4233),$L$5:$M$7000,2,FALSE),"")</f>
        <v/>
      </c>
      <c r="O4233" s="1" t="str">
        <f>IFERROR(VLOOKUP(ROWS($O$5:O4233),$K$5:$L$7000,2,FALSE),"")</f>
        <v/>
      </c>
    </row>
    <row r="4234" spans="2:15" ht="15" customHeight="1" x14ac:dyDescent="0.25">
      <c r="B4234" s="178" t="s">
        <v>10874</v>
      </c>
      <c r="C4234" s="178" t="s">
        <v>104</v>
      </c>
      <c r="D4234" s="178" t="s">
        <v>2867</v>
      </c>
      <c r="E4234" s="178" t="s">
        <v>6923</v>
      </c>
      <c r="F4234" s="178" t="s">
        <v>17</v>
      </c>
      <c r="G4234" s="1">
        <f>IF(ISNUMBER(Pay_Item_Search_Text),IF(ISNUMBER(IF(FIND(Pay_Item_Search_Text,B4234)=1,1, "FALSE")),MAX(G$4:$G4233)+1,IF(ISNUMBER(Pay_Item_Search_Text),0,IF(ISNUMBER(SEARCH(Pay_Item_Search_Text,H4234)),MAX(G$4:$G4233)+1,0))),IF(ISNUMBER(Pay_Item_Search_Text),0,IF(ISNUMBER(SEARCH(Pay_Item_Search_Text,H4234)),MAX(G$4:$G4233)+1,0)))</f>
        <v>4230</v>
      </c>
      <c r="H4234" s="1" t="str">
        <f>IF(Table_PayItems[[#This Row],[Description]]="_","_ Unique Item - "&amp;Table_PayItems[[#This Row],[Item]]&amp;" - $"&amp;Table_PayItems[[#This Row],[Unit]],Table_PayItems[[#This Row],[Description]]&amp;" - $"&amp;Table_PayItems[[#This Row],[Unit]])</f>
        <v>Prest Conc Bulb-Tee Beam, Furn, 48 inch by 49 inch - $Ft</v>
      </c>
      <c r="I4234" s="29" t="str">
        <f>IFERROR(VLOOKUP(ROWS($M$5:M4234),Table_PayItems[[Search Key]:[Concentrated Name]],2,FALSE),"")</f>
        <v>Prest Conc Bulb-Tee Beam, Furn, 48 inch by 49 inch - $Ft</v>
      </c>
      <c r="J4234" s="1"/>
      <c r="K4234" s="1"/>
      <c r="L4234" s="22">
        <f>IF(ISNUMBER(SEARCH(Pay_Item_Search_Text_2,M4234)),MAX($L$4:L4233)+1,0)</f>
        <v>0</v>
      </c>
      <c r="M4234" s="1" t="str">
        <f>IFERROR(VLOOKUP(ROWS($M$5:M4234),Table_PayItems[[Search Key]:[Concentrated Name]],2,FALSE),"")</f>
        <v>Prest Conc Bulb-Tee Beam, Furn, 48 inch by 49 inch - $Ft</v>
      </c>
      <c r="N4234" s="1" t="str">
        <f>IFERROR(VLOOKUP(ROWS($M$5:N4234),$L$5:$M$7000,2,FALSE),"")</f>
        <v/>
      </c>
      <c r="O4234" s="1" t="str">
        <f>IFERROR(VLOOKUP(ROWS($O$5:O4234),$K$5:$L$7000,2,FALSE),"")</f>
        <v/>
      </c>
    </row>
    <row r="4235" spans="2:15" ht="15" customHeight="1" x14ac:dyDescent="0.25">
      <c r="B4235" s="178" t="s">
        <v>10888</v>
      </c>
      <c r="C4235" s="178" t="s">
        <v>104</v>
      </c>
      <c r="D4235" s="178" t="s">
        <v>2881</v>
      </c>
      <c r="E4235" s="178" t="s">
        <v>6923</v>
      </c>
      <c r="F4235" s="178" t="s">
        <v>17</v>
      </c>
      <c r="G4235" s="1">
        <f>IF(ISNUMBER(Pay_Item_Search_Text),IF(ISNUMBER(IF(FIND(Pay_Item_Search_Text,B4235)=1,1, "FALSE")),MAX(G$4:$G4234)+1,IF(ISNUMBER(Pay_Item_Search_Text),0,IF(ISNUMBER(SEARCH(Pay_Item_Search_Text,H4235)),MAX(G$4:$G4234)+1,0))),IF(ISNUMBER(Pay_Item_Search_Text),0,IF(ISNUMBER(SEARCH(Pay_Item_Search_Text,H4235)),MAX(G$4:$G4234)+1,0)))</f>
        <v>4231</v>
      </c>
      <c r="H4235" s="1" t="str">
        <f>IF(Table_PayItems[[#This Row],[Description]]="_","_ Unique Item - "&amp;Table_PayItems[[#This Row],[Item]]&amp;" - $"&amp;Table_PayItems[[#This Row],[Unit]],Table_PayItems[[#This Row],[Description]]&amp;" - $"&amp;Table_PayItems[[#This Row],[Unit]])</f>
        <v>Prest Conc Bulb-Tee Beam, Furn, 48 inch by 61 inch - $Ft</v>
      </c>
      <c r="I4235" s="29" t="str">
        <f>IFERROR(VLOOKUP(ROWS($M$5:M4235),Table_PayItems[[Search Key]:[Concentrated Name]],2,FALSE),"")</f>
        <v>Prest Conc Bulb-Tee Beam, Furn, 48 inch by 61 inch - $Ft</v>
      </c>
      <c r="J4235" s="1"/>
      <c r="K4235" s="1"/>
      <c r="L4235" s="22">
        <f>IF(ISNUMBER(SEARCH(Pay_Item_Search_Text_2,M4235)),MAX($L$4:L4234)+1,0)</f>
        <v>0</v>
      </c>
      <c r="M4235" s="1" t="str">
        <f>IFERROR(VLOOKUP(ROWS($M$5:M4235),Table_PayItems[[Search Key]:[Concentrated Name]],2,FALSE),"")</f>
        <v>Prest Conc Bulb-Tee Beam, Furn, 48 inch by 61 inch - $Ft</v>
      </c>
      <c r="N4235" s="1" t="str">
        <f>IFERROR(VLOOKUP(ROWS($M$5:N4235),$L$5:$M$7000,2,FALSE),"")</f>
        <v/>
      </c>
      <c r="O4235" s="1" t="str">
        <f>IFERROR(VLOOKUP(ROWS($O$5:O4235),$K$5:$L$7000,2,FALSE),"")</f>
        <v/>
      </c>
    </row>
    <row r="4236" spans="2:15" ht="15" customHeight="1" x14ac:dyDescent="0.25">
      <c r="B4236" s="178" t="s">
        <v>10876</v>
      </c>
      <c r="C4236" s="178" t="s">
        <v>104</v>
      </c>
      <c r="D4236" s="178" t="s">
        <v>2869</v>
      </c>
      <c r="E4236" s="178" t="s">
        <v>6923</v>
      </c>
      <c r="F4236" s="178" t="s">
        <v>17</v>
      </c>
      <c r="G4236" s="1">
        <f>IF(ISNUMBER(Pay_Item_Search_Text),IF(ISNUMBER(IF(FIND(Pay_Item_Search_Text,B4236)=1,1, "FALSE")),MAX(G$4:$G4235)+1,IF(ISNUMBER(Pay_Item_Search_Text),0,IF(ISNUMBER(SEARCH(Pay_Item_Search_Text,H4236)),MAX(G$4:$G4235)+1,0))),IF(ISNUMBER(Pay_Item_Search_Text),0,IF(ISNUMBER(SEARCH(Pay_Item_Search_Text,H4236)),MAX(G$4:$G4235)+1,0)))</f>
        <v>4232</v>
      </c>
      <c r="H4236" s="1" t="str">
        <f>IF(Table_PayItems[[#This Row],[Description]]="_","_ Unique Item - "&amp;Table_PayItems[[#This Row],[Item]]&amp;" - $"&amp;Table_PayItems[[#This Row],[Unit]],Table_PayItems[[#This Row],[Description]]&amp;" - $"&amp;Table_PayItems[[#This Row],[Unit]])</f>
        <v>Prest Conc Bulb-Tee Beam, Furn, 54 inch by 49 inch - $Ft</v>
      </c>
      <c r="I4236" s="29" t="str">
        <f>IFERROR(VLOOKUP(ROWS($M$5:M4236),Table_PayItems[[Search Key]:[Concentrated Name]],2,FALSE),"")</f>
        <v>Prest Conc Bulb-Tee Beam, Furn, 54 inch by 49 inch - $Ft</v>
      </c>
      <c r="J4236" s="1"/>
      <c r="K4236" s="1"/>
      <c r="L4236" s="22">
        <f>IF(ISNUMBER(SEARCH(Pay_Item_Search_Text_2,M4236)),MAX($L$4:L4235)+1,0)</f>
        <v>0</v>
      </c>
      <c r="M4236" s="1" t="str">
        <f>IFERROR(VLOOKUP(ROWS($M$5:M4236),Table_PayItems[[Search Key]:[Concentrated Name]],2,FALSE),"")</f>
        <v>Prest Conc Bulb-Tee Beam, Furn, 54 inch by 49 inch - $Ft</v>
      </c>
      <c r="N4236" s="1" t="str">
        <f>IFERROR(VLOOKUP(ROWS($M$5:N4236),$L$5:$M$7000,2,FALSE),"")</f>
        <v/>
      </c>
      <c r="O4236" s="1" t="str">
        <f>IFERROR(VLOOKUP(ROWS($O$5:O4236),$K$5:$L$7000,2,FALSE),"")</f>
        <v/>
      </c>
    </row>
    <row r="4237" spans="2:15" ht="15" customHeight="1" x14ac:dyDescent="0.25">
      <c r="B4237" s="178" t="s">
        <v>10890</v>
      </c>
      <c r="C4237" s="178" t="s">
        <v>104</v>
      </c>
      <c r="D4237" s="178" t="s">
        <v>2883</v>
      </c>
      <c r="E4237" s="178" t="s">
        <v>6923</v>
      </c>
      <c r="F4237" s="178" t="s">
        <v>17</v>
      </c>
      <c r="G4237" s="1">
        <f>IF(ISNUMBER(Pay_Item_Search_Text),IF(ISNUMBER(IF(FIND(Pay_Item_Search_Text,B4237)=1,1, "FALSE")),MAX(G$4:$G4236)+1,IF(ISNUMBER(Pay_Item_Search_Text),0,IF(ISNUMBER(SEARCH(Pay_Item_Search_Text,H4237)),MAX(G$4:$G4236)+1,0))),IF(ISNUMBER(Pay_Item_Search_Text),0,IF(ISNUMBER(SEARCH(Pay_Item_Search_Text,H4237)),MAX(G$4:$G4236)+1,0)))</f>
        <v>4233</v>
      </c>
      <c r="H4237" s="1" t="str">
        <f>IF(Table_PayItems[[#This Row],[Description]]="_","_ Unique Item - "&amp;Table_PayItems[[#This Row],[Item]]&amp;" - $"&amp;Table_PayItems[[#This Row],[Unit]],Table_PayItems[[#This Row],[Description]]&amp;" - $"&amp;Table_PayItems[[#This Row],[Unit]])</f>
        <v>Prest Conc Bulb-Tee Beam, Furn, 54 inch by 61 inch - $Ft</v>
      </c>
      <c r="I4237" s="29" t="str">
        <f>IFERROR(VLOOKUP(ROWS($M$5:M4237),Table_PayItems[[Search Key]:[Concentrated Name]],2,FALSE),"")</f>
        <v>Prest Conc Bulb-Tee Beam, Furn, 54 inch by 61 inch - $Ft</v>
      </c>
      <c r="J4237" s="1"/>
      <c r="K4237" s="1"/>
      <c r="L4237" s="22">
        <f>IF(ISNUMBER(SEARCH(Pay_Item_Search_Text_2,M4237)),MAX($L$4:L4236)+1,0)</f>
        <v>0</v>
      </c>
      <c r="M4237" s="1" t="str">
        <f>IFERROR(VLOOKUP(ROWS($M$5:M4237),Table_PayItems[[Search Key]:[Concentrated Name]],2,FALSE),"")</f>
        <v>Prest Conc Bulb-Tee Beam, Furn, 54 inch by 61 inch - $Ft</v>
      </c>
      <c r="N4237" s="1" t="str">
        <f>IFERROR(VLOOKUP(ROWS($M$5:N4237),$L$5:$M$7000,2,FALSE),"")</f>
        <v/>
      </c>
      <c r="O4237" s="1" t="str">
        <f>IFERROR(VLOOKUP(ROWS($O$5:O4237),$K$5:$L$7000,2,FALSE),"")</f>
        <v/>
      </c>
    </row>
    <row r="4238" spans="2:15" ht="15" customHeight="1" x14ac:dyDescent="0.25">
      <c r="B4238" s="178" t="s">
        <v>10878</v>
      </c>
      <c r="C4238" s="178" t="s">
        <v>104</v>
      </c>
      <c r="D4238" s="178" t="s">
        <v>2871</v>
      </c>
      <c r="E4238" s="178" t="s">
        <v>6923</v>
      </c>
      <c r="F4238" s="178" t="s">
        <v>17</v>
      </c>
      <c r="G4238" s="1">
        <f>IF(ISNUMBER(Pay_Item_Search_Text),IF(ISNUMBER(IF(FIND(Pay_Item_Search_Text,B4238)=1,1, "FALSE")),MAX(G$4:$G4237)+1,IF(ISNUMBER(Pay_Item_Search_Text),0,IF(ISNUMBER(SEARCH(Pay_Item_Search_Text,H4238)),MAX(G$4:$G4237)+1,0))),IF(ISNUMBER(Pay_Item_Search_Text),0,IF(ISNUMBER(SEARCH(Pay_Item_Search_Text,H4238)),MAX(G$4:$G4237)+1,0)))</f>
        <v>4234</v>
      </c>
      <c r="H4238" s="1" t="str">
        <f>IF(Table_PayItems[[#This Row],[Description]]="_","_ Unique Item - "&amp;Table_PayItems[[#This Row],[Item]]&amp;" - $"&amp;Table_PayItems[[#This Row],[Unit]],Table_PayItems[[#This Row],[Description]]&amp;" - $"&amp;Table_PayItems[[#This Row],[Unit]])</f>
        <v>Prest Conc Bulb-Tee Beam, Furn, 60 inch by 49 inch - $Ft</v>
      </c>
      <c r="I4238" s="29" t="str">
        <f>IFERROR(VLOOKUP(ROWS($M$5:M4238),Table_PayItems[[Search Key]:[Concentrated Name]],2,FALSE),"")</f>
        <v>Prest Conc Bulb-Tee Beam, Furn, 60 inch by 49 inch - $Ft</v>
      </c>
      <c r="J4238" s="1"/>
      <c r="K4238" s="1"/>
      <c r="L4238" s="22">
        <f>IF(ISNUMBER(SEARCH(Pay_Item_Search_Text_2,M4238)),MAX($L$4:L4237)+1,0)</f>
        <v>765</v>
      </c>
      <c r="M4238" s="1" t="str">
        <f>IFERROR(VLOOKUP(ROWS($M$5:M4238),Table_PayItems[[Search Key]:[Concentrated Name]],2,FALSE),"")</f>
        <v>Prest Conc Bulb-Tee Beam, Furn, 60 inch by 49 inch - $Ft</v>
      </c>
      <c r="N4238" s="1" t="str">
        <f>IFERROR(VLOOKUP(ROWS($M$5:N4238),$L$5:$M$7000,2,FALSE),"")</f>
        <v/>
      </c>
      <c r="O4238" s="1" t="str">
        <f>IFERROR(VLOOKUP(ROWS($O$5:O4238),$K$5:$L$7000,2,FALSE),"")</f>
        <v/>
      </c>
    </row>
    <row r="4239" spans="2:15" ht="15" customHeight="1" x14ac:dyDescent="0.25">
      <c r="B4239" s="178" t="s">
        <v>10892</v>
      </c>
      <c r="C4239" s="178" t="s">
        <v>104</v>
      </c>
      <c r="D4239" s="178" t="s">
        <v>2885</v>
      </c>
      <c r="E4239" s="178" t="s">
        <v>6923</v>
      </c>
      <c r="F4239" s="178" t="s">
        <v>17</v>
      </c>
      <c r="G4239" s="1">
        <f>IF(ISNUMBER(Pay_Item_Search_Text),IF(ISNUMBER(IF(FIND(Pay_Item_Search_Text,B4239)=1,1, "FALSE")),MAX(G$4:$G4238)+1,IF(ISNUMBER(Pay_Item_Search_Text),0,IF(ISNUMBER(SEARCH(Pay_Item_Search_Text,H4239)),MAX(G$4:$G4238)+1,0))),IF(ISNUMBER(Pay_Item_Search_Text),0,IF(ISNUMBER(SEARCH(Pay_Item_Search_Text,H4239)),MAX(G$4:$G4238)+1,0)))</f>
        <v>4235</v>
      </c>
      <c r="H4239" s="1" t="str">
        <f>IF(Table_PayItems[[#This Row],[Description]]="_","_ Unique Item - "&amp;Table_PayItems[[#This Row],[Item]]&amp;" - $"&amp;Table_PayItems[[#This Row],[Unit]],Table_PayItems[[#This Row],[Description]]&amp;" - $"&amp;Table_PayItems[[#This Row],[Unit]])</f>
        <v>Prest Conc Bulb-Tee Beam, Furn, 60 inch by 61 inch - $Ft</v>
      </c>
      <c r="I4239" s="29" t="str">
        <f>IFERROR(VLOOKUP(ROWS($M$5:M4239),Table_PayItems[[Search Key]:[Concentrated Name]],2,FALSE),"")</f>
        <v>Prest Conc Bulb-Tee Beam, Furn, 60 inch by 61 inch - $Ft</v>
      </c>
      <c r="J4239" s="1"/>
      <c r="K4239" s="1"/>
      <c r="L4239" s="22">
        <f>IF(ISNUMBER(SEARCH(Pay_Item_Search_Text_2,M4239)),MAX($L$4:L4238)+1,0)</f>
        <v>766</v>
      </c>
      <c r="M4239" s="1" t="str">
        <f>IFERROR(VLOOKUP(ROWS($M$5:M4239),Table_PayItems[[Search Key]:[Concentrated Name]],2,FALSE),"")</f>
        <v>Prest Conc Bulb-Tee Beam, Furn, 60 inch by 61 inch - $Ft</v>
      </c>
      <c r="N4239" s="1" t="str">
        <f>IFERROR(VLOOKUP(ROWS($M$5:N4239),$L$5:$M$7000,2,FALSE),"")</f>
        <v/>
      </c>
      <c r="O4239" s="1" t="str">
        <f>IFERROR(VLOOKUP(ROWS($O$5:O4239),$K$5:$L$7000,2,FALSE),"")</f>
        <v/>
      </c>
    </row>
    <row r="4240" spans="2:15" ht="15" customHeight="1" x14ac:dyDescent="0.25">
      <c r="B4240" s="178" t="s">
        <v>10880</v>
      </c>
      <c r="C4240" s="178" t="s">
        <v>104</v>
      </c>
      <c r="D4240" s="178" t="s">
        <v>2873</v>
      </c>
      <c r="E4240" s="178" t="s">
        <v>6923</v>
      </c>
      <c r="F4240" s="178" t="s">
        <v>17</v>
      </c>
      <c r="G4240" s="1">
        <f>IF(ISNUMBER(Pay_Item_Search_Text),IF(ISNUMBER(IF(FIND(Pay_Item_Search_Text,B4240)=1,1, "FALSE")),MAX(G$4:$G4239)+1,IF(ISNUMBER(Pay_Item_Search_Text),0,IF(ISNUMBER(SEARCH(Pay_Item_Search_Text,H4240)),MAX(G$4:$G4239)+1,0))),IF(ISNUMBER(Pay_Item_Search_Text),0,IF(ISNUMBER(SEARCH(Pay_Item_Search_Text,H4240)),MAX(G$4:$G4239)+1,0)))</f>
        <v>4236</v>
      </c>
      <c r="H4240" s="1" t="str">
        <f>IF(Table_PayItems[[#This Row],[Description]]="_","_ Unique Item - "&amp;Table_PayItems[[#This Row],[Item]]&amp;" - $"&amp;Table_PayItems[[#This Row],[Unit]],Table_PayItems[[#This Row],[Description]]&amp;" - $"&amp;Table_PayItems[[#This Row],[Unit]])</f>
        <v>Prest Conc Bulb-Tee Beam, Furn, 66 inch by 49 inch - $Ft</v>
      </c>
      <c r="I4240" s="29" t="str">
        <f>IFERROR(VLOOKUP(ROWS($M$5:M4240),Table_PayItems[[Search Key]:[Concentrated Name]],2,FALSE),"")</f>
        <v>Prest Conc Bulb-Tee Beam, Furn, 66 inch by 49 inch - $Ft</v>
      </c>
      <c r="J4240" s="1"/>
      <c r="K4240" s="1"/>
      <c r="L4240" s="22">
        <f>IF(ISNUMBER(SEARCH(Pay_Item_Search_Text_2,M4240)),MAX($L$4:L4239)+1,0)</f>
        <v>0</v>
      </c>
      <c r="M4240" s="1" t="str">
        <f>IFERROR(VLOOKUP(ROWS($M$5:M4240),Table_PayItems[[Search Key]:[Concentrated Name]],2,FALSE),"")</f>
        <v>Prest Conc Bulb-Tee Beam, Furn, 66 inch by 49 inch - $Ft</v>
      </c>
      <c r="N4240" s="1" t="str">
        <f>IFERROR(VLOOKUP(ROWS($M$5:N4240),$L$5:$M$7000,2,FALSE),"")</f>
        <v/>
      </c>
      <c r="O4240" s="1" t="str">
        <f>IFERROR(VLOOKUP(ROWS($O$5:O4240),$K$5:$L$7000,2,FALSE),"")</f>
        <v/>
      </c>
    </row>
    <row r="4241" spans="2:15" ht="15" customHeight="1" x14ac:dyDescent="0.25">
      <c r="B4241" s="178" t="s">
        <v>10894</v>
      </c>
      <c r="C4241" s="178" t="s">
        <v>104</v>
      </c>
      <c r="D4241" s="178" t="s">
        <v>2887</v>
      </c>
      <c r="E4241" s="178" t="s">
        <v>6923</v>
      </c>
      <c r="F4241" s="178" t="s">
        <v>17</v>
      </c>
      <c r="G4241" s="1">
        <f>IF(ISNUMBER(Pay_Item_Search_Text),IF(ISNUMBER(IF(FIND(Pay_Item_Search_Text,B4241)=1,1, "FALSE")),MAX(G$4:$G4240)+1,IF(ISNUMBER(Pay_Item_Search_Text),0,IF(ISNUMBER(SEARCH(Pay_Item_Search_Text,H4241)),MAX(G$4:$G4240)+1,0))),IF(ISNUMBER(Pay_Item_Search_Text),0,IF(ISNUMBER(SEARCH(Pay_Item_Search_Text,H4241)),MAX(G$4:$G4240)+1,0)))</f>
        <v>4237</v>
      </c>
      <c r="H4241" s="1" t="str">
        <f>IF(Table_PayItems[[#This Row],[Description]]="_","_ Unique Item - "&amp;Table_PayItems[[#This Row],[Item]]&amp;" - $"&amp;Table_PayItems[[#This Row],[Unit]],Table_PayItems[[#This Row],[Description]]&amp;" - $"&amp;Table_PayItems[[#This Row],[Unit]])</f>
        <v>Prest Conc Bulb-Tee Beam, Furn, 66 inch by 61 inch - $Ft</v>
      </c>
      <c r="I4241" s="29" t="str">
        <f>IFERROR(VLOOKUP(ROWS($M$5:M4241),Table_PayItems[[Search Key]:[Concentrated Name]],2,FALSE),"")</f>
        <v>Prest Conc Bulb-Tee Beam, Furn, 66 inch by 61 inch - $Ft</v>
      </c>
      <c r="J4241" s="1"/>
      <c r="K4241" s="1"/>
      <c r="L4241" s="22">
        <f>IF(ISNUMBER(SEARCH(Pay_Item_Search_Text_2,M4241)),MAX($L$4:L4240)+1,0)</f>
        <v>0</v>
      </c>
      <c r="M4241" s="1" t="str">
        <f>IFERROR(VLOOKUP(ROWS($M$5:M4241),Table_PayItems[[Search Key]:[Concentrated Name]],2,FALSE),"")</f>
        <v>Prest Conc Bulb-Tee Beam, Furn, 66 inch by 61 inch - $Ft</v>
      </c>
      <c r="N4241" s="1" t="str">
        <f>IFERROR(VLOOKUP(ROWS($M$5:N4241),$L$5:$M$7000,2,FALSE),"")</f>
        <v/>
      </c>
      <c r="O4241" s="1" t="str">
        <f>IFERROR(VLOOKUP(ROWS($O$5:O4241),$K$5:$L$7000,2,FALSE),"")</f>
        <v/>
      </c>
    </row>
    <row r="4242" spans="2:15" ht="15" customHeight="1" x14ac:dyDescent="0.25">
      <c r="B4242" s="178" t="s">
        <v>10882</v>
      </c>
      <c r="C4242" s="178" t="s">
        <v>104</v>
      </c>
      <c r="D4242" s="178" t="s">
        <v>2875</v>
      </c>
      <c r="E4242" s="178" t="s">
        <v>6923</v>
      </c>
      <c r="F4242" s="178" t="s">
        <v>17</v>
      </c>
      <c r="G4242" s="1">
        <f>IF(ISNUMBER(Pay_Item_Search_Text),IF(ISNUMBER(IF(FIND(Pay_Item_Search_Text,B4242)=1,1, "FALSE")),MAX(G$4:$G4241)+1,IF(ISNUMBER(Pay_Item_Search_Text),0,IF(ISNUMBER(SEARCH(Pay_Item_Search_Text,H4242)),MAX(G$4:$G4241)+1,0))),IF(ISNUMBER(Pay_Item_Search_Text),0,IF(ISNUMBER(SEARCH(Pay_Item_Search_Text,H4242)),MAX(G$4:$G4241)+1,0)))</f>
        <v>4238</v>
      </c>
      <c r="H4242" s="1" t="str">
        <f>IF(Table_PayItems[[#This Row],[Description]]="_","_ Unique Item - "&amp;Table_PayItems[[#This Row],[Item]]&amp;" - $"&amp;Table_PayItems[[#This Row],[Unit]],Table_PayItems[[#This Row],[Description]]&amp;" - $"&amp;Table_PayItems[[#This Row],[Unit]])</f>
        <v>Prest Conc Bulb-Tee Beam, Furn, 72 inch by 49 inch - $Ft</v>
      </c>
      <c r="I4242" s="29" t="str">
        <f>IFERROR(VLOOKUP(ROWS($M$5:M4242),Table_PayItems[[Search Key]:[Concentrated Name]],2,FALSE),"")</f>
        <v>Prest Conc Bulb-Tee Beam, Furn, 72 inch by 49 inch - $Ft</v>
      </c>
      <c r="J4242" s="1"/>
      <c r="K4242" s="1"/>
      <c r="L4242" s="22">
        <f>IF(ISNUMBER(SEARCH(Pay_Item_Search_Text_2,M4242)),MAX($L$4:L4241)+1,0)</f>
        <v>0</v>
      </c>
      <c r="M4242" s="1" t="str">
        <f>IFERROR(VLOOKUP(ROWS($M$5:M4242),Table_PayItems[[Search Key]:[Concentrated Name]],2,FALSE),"")</f>
        <v>Prest Conc Bulb-Tee Beam, Furn, 72 inch by 49 inch - $Ft</v>
      </c>
      <c r="N4242" s="1" t="str">
        <f>IFERROR(VLOOKUP(ROWS($M$5:N4242),$L$5:$M$7000,2,FALSE),"")</f>
        <v/>
      </c>
      <c r="O4242" s="1" t="str">
        <f>IFERROR(VLOOKUP(ROWS($O$5:O4242),$K$5:$L$7000,2,FALSE),"")</f>
        <v/>
      </c>
    </row>
    <row r="4243" spans="2:15" ht="15" customHeight="1" x14ac:dyDescent="0.25">
      <c r="B4243" s="178" t="s">
        <v>10896</v>
      </c>
      <c r="C4243" s="178" t="s">
        <v>104</v>
      </c>
      <c r="D4243" s="178" t="s">
        <v>2889</v>
      </c>
      <c r="E4243" s="178" t="s">
        <v>6923</v>
      </c>
      <c r="F4243" s="178" t="s">
        <v>17</v>
      </c>
      <c r="G4243" s="1">
        <f>IF(ISNUMBER(Pay_Item_Search_Text),IF(ISNUMBER(IF(FIND(Pay_Item_Search_Text,B4243)=1,1, "FALSE")),MAX(G$4:$G4242)+1,IF(ISNUMBER(Pay_Item_Search_Text),0,IF(ISNUMBER(SEARCH(Pay_Item_Search_Text,H4243)),MAX(G$4:$G4242)+1,0))),IF(ISNUMBER(Pay_Item_Search_Text),0,IF(ISNUMBER(SEARCH(Pay_Item_Search_Text,H4243)),MAX(G$4:$G4242)+1,0)))</f>
        <v>4239</v>
      </c>
      <c r="H4243" s="1" t="str">
        <f>IF(Table_PayItems[[#This Row],[Description]]="_","_ Unique Item - "&amp;Table_PayItems[[#This Row],[Item]]&amp;" - $"&amp;Table_PayItems[[#This Row],[Unit]],Table_PayItems[[#This Row],[Description]]&amp;" - $"&amp;Table_PayItems[[#This Row],[Unit]])</f>
        <v>Prest Conc Bulb-Tee Beam, Furn, 72 inch by 61 inch - $Ft</v>
      </c>
      <c r="I4243" s="29" t="str">
        <f>IFERROR(VLOOKUP(ROWS($M$5:M4243),Table_PayItems[[Search Key]:[Concentrated Name]],2,FALSE),"")</f>
        <v>Prest Conc Bulb-Tee Beam, Furn, 72 inch by 61 inch - $Ft</v>
      </c>
      <c r="J4243" s="1"/>
      <c r="K4243" s="1"/>
      <c r="L4243" s="22">
        <f>IF(ISNUMBER(SEARCH(Pay_Item_Search_Text_2,M4243)),MAX($L$4:L4242)+1,0)</f>
        <v>0</v>
      </c>
      <c r="M4243" s="1" t="str">
        <f>IFERROR(VLOOKUP(ROWS($M$5:M4243),Table_PayItems[[Search Key]:[Concentrated Name]],2,FALSE),"")</f>
        <v>Prest Conc Bulb-Tee Beam, Furn, 72 inch by 61 inch - $Ft</v>
      </c>
      <c r="N4243" s="1" t="str">
        <f>IFERROR(VLOOKUP(ROWS($M$5:N4243),$L$5:$M$7000,2,FALSE),"")</f>
        <v/>
      </c>
      <c r="O4243" s="1" t="str">
        <f>IFERROR(VLOOKUP(ROWS($O$5:O4243),$K$5:$L$7000,2,FALSE),"")</f>
        <v/>
      </c>
    </row>
    <row r="4244" spans="2:15" ht="15" customHeight="1" x14ac:dyDescent="0.25">
      <c r="B4244" s="178" t="s">
        <v>10825</v>
      </c>
      <c r="C4244" s="178" t="s">
        <v>132</v>
      </c>
      <c r="D4244" s="178" t="s">
        <v>2817</v>
      </c>
      <c r="E4244" s="178" t="s">
        <v>6922</v>
      </c>
      <c r="F4244" s="178" t="s">
        <v>17</v>
      </c>
      <c r="G4244" s="1">
        <f>IF(ISNUMBER(Pay_Item_Search_Text),IF(ISNUMBER(IF(FIND(Pay_Item_Search_Text,B4244)=1,1, "FALSE")),MAX(G$4:$G4243)+1,IF(ISNUMBER(Pay_Item_Search_Text),0,IF(ISNUMBER(SEARCH(Pay_Item_Search_Text,H4244)),MAX(G$4:$G4243)+1,0))),IF(ISNUMBER(Pay_Item_Search_Text),0,IF(ISNUMBER(SEARCH(Pay_Item_Search_Text,H4244)),MAX(G$4:$G4243)+1,0)))</f>
        <v>4240</v>
      </c>
      <c r="H4244" s="1" t="str">
        <f>IF(Table_PayItems[[#This Row],[Description]]="_","_ Unique Item - "&amp;Table_PayItems[[#This Row],[Item]]&amp;" - $"&amp;Table_PayItems[[#This Row],[Unit]],Table_PayItems[[#This Row],[Description]]&amp;" - $"&amp;Table_PayItems[[#This Row],[Unit]])</f>
        <v>Prest Conc Deck, 12 inch - $Sft</v>
      </c>
      <c r="I4244" s="29" t="str">
        <f>IFERROR(VLOOKUP(ROWS($M$5:M4244),Table_PayItems[[Search Key]:[Concentrated Name]],2,FALSE),"")</f>
        <v>Prest Conc Deck, 12 inch - $Sft</v>
      </c>
      <c r="J4244" s="1"/>
      <c r="K4244" s="1"/>
      <c r="L4244" s="22">
        <f>IF(ISNUMBER(SEARCH(Pay_Item_Search_Text_2,M4244)),MAX($L$4:L4243)+1,0)</f>
        <v>0</v>
      </c>
      <c r="M4244" s="1" t="str">
        <f>IFERROR(VLOOKUP(ROWS($M$5:M4244),Table_PayItems[[Search Key]:[Concentrated Name]],2,FALSE),"")</f>
        <v>Prest Conc Deck, 12 inch - $Sft</v>
      </c>
      <c r="N4244" s="1" t="str">
        <f>IFERROR(VLOOKUP(ROWS($M$5:N4244),$L$5:$M$7000,2,FALSE),"")</f>
        <v/>
      </c>
      <c r="O4244" s="1" t="str">
        <f>IFERROR(VLOOKUP(ROWS($O$5:O4244),$K$5:$L$7000,2,FALSE),"")</f>
        <v/>
      </c>
    </row>
    <row r="4245" spans="2:15" ht="15" customHeight="1" x14ac:dyDescent="0.25">
      <c r="B4245" s="178" t="s">
        <v>10826</v>
      </c>
      <c r="C4245" s="178" t="s">
        <v>132</v>
      </c>
      <c r="D4245" s="178" t="s">
        <v>2819</v>
      </c>
      <c r="E4245" s="178" t="s">
        <v>6922</v>
      </c>
      <c r="F4245" s="178" t="s">
        <v>17</v>
      </c>
      <c r="G4245" s="1">
        <f>IF(ISNUMBER(Pay_Item_Search_Text),IF(ISNUMBER(IF(FIND(Pay_Item_Search_Text,B4245)=1,1, "FALSE")),MAX(G$4:$G4244)+1,IF(ISNUMBER(Pay_Item_Search_Text),0,IF(ISNUMBER(SEARCH(Pay_Item_Search_Text,H4245)),MAX(G$4:$G4244)+1,0))),IF(ISNUMBER(Pay_Item_Search_Text),0,IF(ISNUMBER(SEARCH(Pay_Item_Search_Text,H4245)),MAX(G$4:$G4244)+1,0)))</f>
        <v>4241</v>
      </c>
      <c r="H4245" s="1" t="str">
        <f>IF(Table_PayItems[[#This Row],[Description]]="_","_ Unique Item - "&amp;Table_PayItems[[#This Row],[Item]]&amp;" - $"&amp;Table_PayItems[[#This Row],[Unit]],Table_PayItems[[#This Row],[Description]]&amp;" - $"&amp;Table_PayItems[[#This Row],[Unit]])</f>
        <v>Prest Conc Deck, 17 inch - $Sft</v>
      </c>
      <c r="I4245" s="29" t="str">
        <f>IFERROR(VLOOKUP(ROWS($M$5:M4245),Table_PayItems[[Search Key]:[Concentrated Name]],2,FALSE),"")</f>
        <v>Prest Conc Deck, 17 inch - $Sft</v>
      </c>
      <c r="J4245" s="1"/>
      <c r="K4245" s="1"/>
      <c r="L4245" s="22">
        <f>IF(ISNUMBER(SEARCH(Pay_Item_Search_Text_2,M4245)),MAX($L$4:L4244)+1,0)</f>
        <v>0</v>
      </c>
      <c r="M4245" s="1" t="str">
        <f>IFERROR(VLOOKUP(ROWS($M$5:M4245),Table_PayItems[[Search Key]:[Concentrated Name]],2,FALSE),"")</f>
        <v>Prest Conc Deck, 17 inch - $Sft</v>
      </c>
      <c r="N4245" s="1" t="str">
        <f>IFERROR(VLOOKUP(ROWS($M$5:N4245),$L$5:$M$7000,2,FALSE),"")</f>
        <v/>
      </c>
      <c r="O4245" s="1" t="str">
        <f>IFERROR(VLOOKUP(ROWS($O$5:O4245),$K$5:$L$7000,2,FALSE),"")</f>
        <v/>
      </c>
    </row>
    <row r="4246" spans="2:15" ht="15" customHeight="1" x14ac:dyDescent="0.25">
      <c r="B4246" s="178" t="s">
        <v>10827</v>
      </c>
      <c r="C4246" s="178" t="s">
        <v>132</v>
      </c>
      <c r="D4246" s="178" t="s">
        <v>2820</v>
      </c>
      <c r="E4246" s="178" t="s">
        <v>6922</v>
      </c>
      <c r="F4246" s="178" t="s">
        <v>17</v>
      </c>
      <c r="G4246" s="1">
        <f>IF(ISNUMBER(Pay_Item_Search_Text),IF(ISNUMBER(IF(FIND(Pay_Item_Search_Text,B4246)=1,1, "FALSE")),MAX(G$4:$G4245)+1,IF(ISNUMBER(Pay_Item_Search_Text),0,IF(ISNUMBER(SEARCH(Pay_Item_Search_Text,H4246)),MAX(G$4:$G4245)+1,0))),IF(ISNUMBER(Pay_Item_Search_Text),0,IF(ISNUMBER(SEARCH(Pay_Item_Search_Text,H4246)),MAX(G$4:$G4245)+1,0)))</f>
        <v>4242</v>
      </c>
      <c r="H4246" s="1" t="str">
        <f>IF(Table_PayItems[[#This Row],[Description]]="_","_ Unique Item - "&amp;Table_PayItems[[#This Row],[Item]]&amp;" - $"&amp;Table_PayItems[[#This Row],[Unit]],Table_PayItems[[#This Row],[Description]]&amp;" - $"&amp;Table_PayItems[[#This Row],[Unit]])</f>
        <v>Prest Conc Deck, 21 inch - $Sft</v>
      </c>
      <c r="I4246" s="29" t="str">
        <f>IFERROR(VLOOKUP(ROWS($M$5:M4246),Table_PayItems[[Search Key]:[Concentrated Name]],2,FALSE),"")</f>
        <v>Prest Conc Deck, 21 inch - $Sft</v>
      </c>
      <c r="J4246" s="1"/>
      <c r="K4246" s="1"/>
      <c r="L4246" s="22">
        <f>IF(ISNUMBER(SEARCH(Pay_Item_Search_Text_2,M4246)),MAX($L$4:L4245)+1,0)</f>
        <v>0</v>
      </c>
      <c r="M4246" s="1" t="str">
        <f>IFERROR(VLOOKUP(ROWS($M$5:M4246),Table_PayItems[[Search Key]:[Concentrated Name]],2,FALSE),"")</f>
        <v>Prest Conc Deck, 21 inch - $Sft</v>
      </c>
      <c r="N4246" s="1" t="str">
        <f>IFERROR(VLOOKUP(ROWS($M$5:N4246),$L$5:$M$7000,2,FALSE),"")</f>
        <v/>
      </c>
      <c r="O4246" s="1" t="str">
        <f>IFERROR(VLOOKUP(ROWS($O$5:O4246),$K$5:$L$7000,2,FALSE),"")</f>
        <v/>
      </c>
    </row>
    <row r="4247" spans="2:15" ht="15" customHeight="1" x14ac:dyDescent="0.25">
      <c r="B4247" s="178" t="s">
        <v>10828</v>
      </c>
      <c r="C4247" s="178" t="s">
        <v>132</v>
      </c>
      <c r="D4247" s="178" t="s">
        <v>2821</v>
      </c>
      <c r="E4247" s="178" t="s">
        <v>6922</v>
      </c>
      <c r="F4247" s="178" t="s">
        <v>17</v>
      </c>
      <c r="G4247" s="1">
        <f>IF(ISNUMBER(Pay_Item_Search_Text),IF(ISNUMBER(IF(FIND(Pay_Item_Search_Text,B4247)=1,1, "FALSE")),MAX(G$4:$G4246)+1,IF(ISNUMBER(Pay_Item_Search_Text),0,IF(ISNUMBER(SEARCH(Pay_Item_Search_Text,H4247)),MAX(G$4:$G4246)+1,0))),IF(ISNUMBER(Pay_Item_Search_Text),0,IF(ISNUMBER(SEARCH(Pay_Item_Search_Text,H4247)),MAX(G$4:$G4246)+1,0)))</f>
        <v>4243</v>
      </c>
      <c r="H4247" s="1" t="str">
        <f>IF(Table_PayItems[[#This Row],[Description]]="_","_ Unique Item - "&amp;Table_PayItems[[#This Row],[Item]]&amp;" - $"&amp;Table_PayItems[[#This Row],[Unit]],Table_PayItems[[#This Row],[Description]]&amp;" - $"&amp;Table_PayItems[[#This Row],[Unit]])</f>
        <v>Prest Conc Deck, 27 inch - $Sft</v>
      </c>
      <c r="I4247" s="29" t="str">
        <f>IFERROR(VLOOKUP(ROWS($M$5:M4247),Table_PayItems[[Search Key]:[Concentrated Name]],2,FALSE),"")</f>
        <v>Prest Conc Deck, 27 inch - $Sft</v>
      </c>
      <c r="J4247" s="1"/>
      <c r="K4247" s="1"/>
      <c r="L4247" s="22">
        <f>IF(ISNUMBER(SEARCH(Pay_Item_Search_Text_2,M4247)),MAX($L$4:L4246)+1,0)</f>
        <v>0</v>
      </c>
      <c r="M4247" s="1" t="str">
        <f>IFERROR(VLOOKUP(ROWS($M$5:M4247),Table_PayItems[[Search Key]:[Concentrated Name]],2,FALSE),"")</f>
        <v>Prest Conc Deck, 27 inch - $Sft</v>
      </c>
      <c r="N4247" s="1" t="str">
        <f>IFERROR(VLOOKUP(ROWS($M$5:N4247),$L$5:$M$7000,2,FALSE),"")</f>
        <v/>
      </c>
      <c r="O4247" s="1" t="str">
        <f>IFERROR(VLOOKUP(ROWS($O$5:O4247),$K$5:$L$7000,2,FALSE),"")</f>
        <v/>
      </c>
    </row>
    <row r="4248" spans="2:15" ht="15" customHeight="1" x14ac:dyDescent="0.25">
      <c r="B4248" s="178" t="s">
        <v>10829</v>
      </c>
      <c r="C4248" s="178" t="s">
        <v>132</v>
      </c>
      <c r="D4248" s="178" t="s">
        <v>2822</v>
      </c>
      <c r="E4248" s="178" t="s">
        <v>6922</v>
      </c>
      <c r="F4248" s="178" t="s">
        <v>17</v>
      </c>
      <c r="G4248" s="1">
        <f>IF(ISNUMBER(Pay_Item_Search_Text),IF(ISNUMBER(IF(FIND(Pay_Item_Search_Text,B4248)=1,1, "FALSE")),MAX(G$4:$G4247)+1,IF(ISNUMBER(Pay_Item_Search_Text),0,IF(ISNUMBER(SEARCH(Pay_Item_Search_Text,H4248)),MAX(G$4:$G4247)+1,0))),IF(ISNUMBER(Pay_Item_Search_Text),0,IF(ISNUMBER(SEARCH(Pay_Item_Search_Text,H4248)),MAX(G$4:$G4247)+1,0)))</f>
        <v>4244</v>
      </c>
      <c r="H4248" s="1" t="str">
        <f>IF(Table_PayItems[[#This Row],[Description]]="_","_ Unique Item - "&amp;Table_PayItems[[#This Row],[Item]]&amp;" - $"&amp;Table_PayItems[[#This Row],[Unit]],Table_PayItems[[#This Row],[Description]]&amp;" - $"&amp;Table_PayItems[[#This Row],[Unit]])</f>
        <v>Prest Conc Deck, 33 inch - $Sft</v>
      </c>
      <c r="I4248" s="29" t="str">
        <f>IFERROR(VLOOKUP(ROWS($M$5:M4248),Table_PayItems[[Search Key]:[Concentrated Name]],2,FALSE),"")</f>
        <v>Prest Conc Deck, 33 inch - $Sft</v>
      </c>
      <c r="J4248" s="1"/>
      <c r="K4248" s="1"/>
      <c r="L4248" s="22">
        <f>IF(ISNUMBER(SEARCH(Pay_Item_Search_Text_2,M4248)),MAX($L$4:L4247)+1,0)</f>
        <v>0</v>
      </c>
      <c r="M4248" s="1" t="str">
        <f>IFERROR(VLOOKUP(ROWS($M$5:M4248),Table_PayItems[[Search Key]:[Concentrated Name]],2,FALSE),"")</f>
        <v>Prest Conc Deck, 33 inch - $Sft</v>
      </c>
      <c r="N4248" s="1" t="str">
        <f>IFERROR(VLOOKUP(ROWS($M$5:N4248),$L$5:$M$7000,2,FALSE),"")</f>
        <v/>
      </c>
      <c r="O4248" s="1" t="str">
        <f>IFERROR(VLOOKUP(ROWS($O$5:O4248),$K$5:$L$7000,2,FALSE),"")</f>
        <v/>
      </c>
    </row>
    <row r="4249" spans="2:15" ht="15" customHeight="1" x14ac:dyDescent="0.25">
      <c r="B4249" s="178" t="s">
        <v>10830</v>
      </c>
      <c r="C4249" s="178" t="s">
        <v>132</v>
      </c>
      <c r="D4249" s="178" t="s">
        <v>2823</v>
      </c>
      <c r="E4249" s="178" t="s">
        <v>6922</v>
      </c>
      <c r="F4249" s="178" t="s">
        <v>17</v>
      </c>
      <c r="G4249" s="1">
        <f>IF(ISNUMBER(Pay_Item_Search_Text),IF(ISNUMBER(IF(FIND(Pay_Item_Search_Text,B4249)=1,1, "FALSE")),MAX(G$4:$G4248)+1,IF(ISNUMBER(Pay_Item_Search_Text),0,IF(ISNUMBER(SEARCH(Pay_Item_Search_Text,H4249)),MAX(G$4:$G4248)+1,0))),IF(ISNUMBER(Pay_Item_Search_Text),0,IF(ISNUMBER(SEARCH(Pay_Item_Search_Text,H4249)),MAX(G$4:$G4248)+1,0)))</f>
        <v>4245</v>
      </c>
      <c r="H4249" s="1" t="str">
        <f>IF(Table_PayItems[[#This Row],[Description]]="_","_ Unique Item - "&amp;Table_PayItems[[#This Row],[Item]]&amp;" - $"&amp;Table_PayItems[[#This Row],[Unit]],Table_PayItems[[#This Row],[Description]]&amp;" - $"&amp;Table_PayItems[[#This Row],[Unit]])</f>
        <v>Prest Conc Deck, 39 inch - $Sft</v>
      </c>
      <c r="I4249" s="29" t="str">
        <f>IFERROR(VLOOKUP(ROWS($M$5:M4249),Table_PayItems[[Search Key]:[Concentrated Name]],2,FALSE),"")</f>
        <v>Prest Conc Deck, 39 inch - $Sft</v>
      </c>
      <c r="J4249" s="1"/>
      <c r="K4249" s="1"/>
      <c r="L4249" s="22">
        <f>IF(ISNUMBER(SEARCH(Pay_Item_Search_Text_2,M4249)),MAX($L$4:L4248)+1,0)</f>
        <v>0</v>
      </c>
      <c r="M4249" s="1" t="str">
        <f>IFERROR(VLOOKUP(ROWS($M$5:M4249),Table_PayItems[[Search Key]:[Concentrated Name]],2,FALSE),"")</f>
        <v>Prest Conc Deck, 39 inch - $Sft</v>
      </c>
      <c r="N4249" s="1" t="str">
        <f>IFERROR(VLOOKUP(ROWS($M$5:N4249),$L$5:$M$7000,2,FALSE),"")</f>
        <v/>
      </c>
      <c r="O4249" s="1" t="str">
        <f>IFERROR(VLOOKUP(ROWS($O$5:O4249),$K$5:$L$7000,2,FALSE),"")</f>
        <v/>
      </c>
    </row>
    <row r="4250" spans="2:15" ht="15" customHeight="1" x14ac:dyDescent="0.25">
      <c r="B4250" s="178" t="s">
        <v>10831</v>
      </c>
      <c r="C4250" s="178" t="s">
        <v>132</v>
      </c>
      <c r="D4250" s="178" t="s">
        <v>2824</v>
      </c>
      <c r="E4250" s="178" t="s">
        <v>6922</v>
      </c>
      <c r="F4250" s="178" t="s">
        <v>17</v>
      </c>
      <c r="G4250" s="1">
        <f>IF(ISNUMBER(Pay_Item_Search_Text),IF(ISNUMBER(IF(FIND(Pay_Item_Search_Text,B4250)=1,1, "FALSE")),MAX(G$4:$G4249)+1,IF(ISNUMBER(Pay_Item_Search_Text),0,IF(ISNUMBER(SEARCH(Pay_Item_Search_Text,H4250)),MAX(G$4:$G4249)+1,0))),IF(ISNUMBER(Pay_Item_Search_Text),0,IF(ISNUMBER(SEARCH(Pay_Item_Search_Text,H4250)),MAX(G$4:$G4249)+1,0)))</f>
        <v>4246</v>
      </c>
      <c r="H4250" s="1" t="str">
        <f>IF(Table_PayItems[[#This Row],[Description]]="_","_ Unique Item - "&amp;Table_PayItems[[#This Row],[Item]]&amp;" - $"&amp;Table_PayItems[[#This Row],[Unit]],Table_PayItems[[#This Row],[Description]]&amp;" - $"&amp;Table_PayItems[[#This Row],[Unit]])</f>
        <v>Prest Conc Deck, 42 inch - $Sft</v>
      </c>
      <c r="I4250" s="29" t="str">
        <f>IFERROR(VLOOKUP(ROWS($M$5:M4250),Table_PayItems[[Search Key]:[Concentrated Name]],2,FALSE),"")</f>
        <v>Prest Conc Deck, 42 inch - $Sft</v>
      </c>
      <c r="J4250" s="1"/>
      <c r="K4250" s="1"/>
      <c r="L4250" s="22">
        <f>IF(ISNUMBER(SEARCH(Pay_Item_Search_Text_2,M4250)),MAX($L$4:L4249)+1,0)</f>
        <v>0</v>
      </c>
      <c r="M4250" s="1" t="str">
        <f>IFERROR(VLOOKUP(ROWS($M$5:M4250),Table_PayItems[[Search Key]:[Concentrated Name]],2,FALSE),"")</f>
        <v>Prest Conc Deck, 42 inch - $Sft</v>
      </c>
      <c r="N4250" s="1" t="str">
        <f>IFERROR(VLOOKUP(ROWS($M$5:N4250),$L$5:$M$7000,2,FALSE),"")</f>
        <v/>
      </c>
      <c r="O4250" s="1" t="str">
        <f>IFERROR(VLOOKUP(ROWS($O$5:O4250),$K$5:$L$7000,2,FALSE),"")</f>
        <v/>
      </c>
    </row>
    <row r="4251" spans="2:15" ht="15" customHeight="1" x14ac:dyDescent="0.25">
      <c r="B4251" s="178" t="s">
        <v>10832</v>
      </c>
      <c r="C4251" s="178" t="s">
        <v>132</v>
      </c>
      <c r="D4251" s="178" t="s">
        <v>2825</v>
      </c>
      <c r="E4251" s="178" t="s">
        <v>6922</v>
      </c>
      <c r="F4251" s="178" t="s">
        <v>17</v>
      </c>
      <c r="G4251" s="1">
        <f>IF(ISNUMBER(Pay_Item_Search_Text),IF(ISNUMBER(IF(FIND(Pay_Item_Search_Text,B4251)=1,1, "FALSE")),MAX(G$4:$G4250)+1,IF(ISNUMBER(Pay_Item_Search_Text),0,IF(ISNUMBER(SEARCH(Pay_Item_Search_Text,H4251)),MAX(G$4:$G4250)+1,0))),IF(ISNUMBER(Pay_Item_Search_Text),0,IF(ISNUMBER(SEARCH(Pay_Item_Search_Text,H4251)),MAX(G$4:$G4250)+1,0)))</f>
        <v>4247</v>
      </c>
      <c r="H4251" s="1" t="str">
        <f>IF(Table_PayItems[[#This Row],[Description]]="_","_ Unique Item - "&amp;Table_PayItems[[#This Row],[Item]]&amp;" - $"&amp;Table_PayItems[[#This Row],[Unit]],Table_PayItems[[#This Row],[Description]]&amp;" - $"&amp;Table_PayItems[[#This Row],[Unit]])</f>
        <v>Prest Conc Deck, 48 inch - $Sft</v>
      </c>
      <c r="I4251" s="29" t="str">
        <f>IFERROR(VLOOKUP(ROWS($M$5:M4251),Table_PayItems[[Search Key]:[Concentrated Name]],2,FALSE),"")</f>
        <v>Prest Conc Deck, 48 inch - $Sft</v>
      </c>
      <c r="J4251" s="1"/>
      <c r="K4251" s="1"/>
      <c r="L4251" s="22">
        <f>IF(ISNUMBER(SEARCH(Pay_Item_Search_Text_2,M4251)),MAX($L$4:L4250)+1,0)</f>
        <v>0</v>
      </c>
      <c r="M4251" s="1" t="str">
        <f>IFERROR(VLOOKUP(ROWS($M$5:M4251),Table_PayItems[[Search Key]:[Concentrated Name]],2,FALSE),"")</f>
        <v>Prest Conc Deck, 48 inch - $Sft</v>
      </c>
      <c r="N4251" s="1" t="str">
        <f>IFERROR(VLOOKUP(ROWS($M$5:N4251),$L$5:$M$7000,2,FALSE),"")</f>
        <v/>
      </c>
      <c r="O4251" s="1" t="str">
        <f>IFERROR(VLOOKUP(ROWS($O$5:O4251),$K$5:$L$7000,2,FALSE),"")</f>
        <v/>
      </c>
    </row>
    <row r="4252" spans="2:15" ht="15" customHeight="1" x14ac:dyDescent="0.25">
      <c r="B4252" s="178" t="s">
        <v>10833</v>
      </c>
      <c r="C4252" s="178" t="s">
        <v>132</v>
      </c>
      <c r="D4252" s="178" t="s">
        <v>2826</v>
      </c>
      <c r="E4252" s="178" t="s">
        <v>6922</v>
      </c>
      <c r="F4252" s="178" t="s">
        <v>17</v>
      </c>
      <c r="G4252" s="1">
        <f>IF(ISNUMBER(Pay_Item_Search_Text),IF(ISNUMBER(IF(FIND(Pay_Item_Search_Text,B4252)=1,1, "FALSE")),MAX(G$4:$G4251)+1,IF(ISNUMBER(Pay_Item_Search_Text),0,IF(ISNUMBER(SEARCH(Pay_Item_Search_Text,H4252)),MAX(G$4:$G4251)+1,0))),IF(ISNUMBER(Pay_Item_Search_Text),0,IF(ISNUMBER(SEARCH(Pay_Item_Search_Text,H4252)),MAX(G$4:$G4251)+1,0)))</f>
        <v>4248</v>
      </c>
      <c r="H4252" s="1" t="str">
        <f>IF(Table_PayItems[[#This Row],[Description]]="_","_ Unique Item - "&amp;Table_PayItems[[#This Row],[Item]]&amp;" - $"&amp;Table_PayItems[[#This Row],[Unit]],Table_PayItems[[#This Row],[Description]]&amp;" - $"&amp;Table_PayItems[[#This Row],[Unit]])</f>
        <v>Prest Conc Deck, 54 inch - $Sft</v>
      </c>
      <c r="I4252" s="29" t="str">
        <f>IFERROR(VLOOKUP(ROWS($M$5:M4252),Table_PayItems[[Search Key]:[Concentrated Name]],2,FALSE),"")</f>
        <v>Prest Conc Deck, 54 inch - $Sft</v>
      </c>
      <c r="J4252" s="1"/>
      <c r="K4252" s="1"/>
      <c r="L4252" s="22">
        <f>IF(ISNUMBER(SEARCH(Pay_Item_Search_Text_2,M4252)),MAX($L$4:L4251)+1,0)</f>
        <v>0</v>
      </c>
      <c r="M4252" s="1" t="str">
        <f>IFERROR(VLOOKUP(ROWS($M$5:M4252),Table_PayItems[[Search Key]:[Concentrated Name]],2,FALSE),"")</f>
        <v>Prest Conc Deck, 54 inch - $Sft</v>
      </c>
      <c r="N4252" s="1" t="str">
        <f>IFERROR(VLOOKUP(ROWS($M$5:N4252),$L$5:$M$7000,2,FALSE),"")</f>
        <v/>
      </c>
      <c r="O4252" s="1" t="str">
        <f>IFERROR(VLOOKUP(ROWS($O$5:O4252),$K$5:$L$7000,2,FALSE),"")</f>
        <v/>
      </c>
    </row>
    <row r="4253" spans="2:15" ht="15" customHeight="1" x14ac:dyDescent="0.25">
      <c r="B4253" s="178" t="s">
        <v>10834</v>
      </c>
      <c r="C4253" s="178" t="s">
        <v>132</v>
      </c>
      <c r="D4253" s="178" t="s">
        <v>2827</v>
      </c>
      <c r="E4253" s="178" t="s">
        <v>2818</v>
      </c>
      <c r="F4253" s="178" t="s">
        <v>17</v>
      </c>
      <c r="G4253" s="1">
        <f>IF(ISNUMBER(Pay_Item_Search_Text),IF(ISNUMBER(IF(FIND(Pay_Item_Search_Text,B4253)=1,1, "FALSE")),MAX(G$4:$G4252)+1,IF(ISNUMBER(Pay_Item_Search_Text),0,IF(ISNUMBER(SEARCH(Pay_Item_Search_Text,H4253)),MAX(G$4:$G4252)+1,0))),IF(ISNUMBER(Pay_Item_Search_Text),0,IF(ISNUMBER(SEARCH(Pay_Item_Search_Text,H4253)),MAX(G$4:$G4252)+1,0)))</f>
        <v>4249</v>
      </c>
      <c r="H4253" s="1" t="str">
        <f>IF(Table_PayItems[[#This Row],[Description]]="_","_ Unique Item - "&amp;Table_PayItems[[#This Row],[Item]]&amp;" - $"&amp;Table_PayItems[[#This Row],[Unit]],Table_PayItems[[#This Row],[Description]]&amp;" - $"&amp;Table_PayItems[[#This Row],[Unit]])</f>
        <v>Prest Conc Deck, 60 inch - $Sft</v>
      </c>
      <c r="I4253" s="29" t="str">
        <f>IFERROR(VLOOKUP(ROWS($M$5:M4253),Table_PayItems[[Search Key]:[Concentrated Name]],2,FALSE),"")</f>
        <v>Prest Conc Deck, 60 inch - $Sft</v>
      </c>
      <c r="J4253" s="1"/>
      <c r="K4253" s="1"/>
      <c r="L4253" s="22">
        <f>IF(ISNUMBER(SEARCH(Pay_Item_Search_Text_2,M4253)),MAX($L$4:L4252)+1,0)</f>
        <v>767</v>
      </c>
      <c r="M4253" s="1" t="str">
        <f>IFERROR(VLOOKUP(ROWS($M$5:M4253),Table_PayItems[[Search Key]:[Concentrated Name]],2,FALSE),"")</f>
        <v>Prest Conc Deck, 60 inch - $Sft</v>
      </c>
      <c r="N4253" s="1" t="str">
        <f>IFERROR(VLOOKUP(ROWS($M$5:N4253),$L$5:$M$7000,2,FALSE),"")</f>
        <v/>
      </c>
      <c r="O4253" s="1" t="str">
        <f>IFERROR(VLOOKUP(ROWS($O$5:O4253),$K$5:$L$7000,2,FALSE),"")</f>
        <v/>
      </c>
    </row>
    <row r="4254" spans="2:15" ht="15" customHeight="1" x14ac:dyDescent="0.25">
      <c r="B4254" s="178" t="s">
        <v>10837</v>
      </c>
      <c r="C4254" s="178" t="s">
        <v>104</v>
      </c>
      <c r="D4254" s="178" t="s">
        <v>2830</v>
      </c>
      <c r="E4254" s="178" t="s">
        <v>6922</v>
      </c>
      <c r="F4254" s="178" t="s">
        <v>17</v>
      </c>
      <c r="G4254" s="1">
        <f>IF(ISNUMBER(Pay_Item_Search_Text),IF(ISNUMBER(IF(FIND(Pay_Item_Search_Text,B4254)=1,1, "FALSE")),MAX(G$4:$G4253)+1,IF(ISNUMBER(Pay_Item_Search_Text),0,IF(ISNUMBER(SEARCH(Pay_Item_Search_Text,H4254)),MAX(G$4:$G4253)+1,0))),IF(ISNUMBER(Pay_Item_Search_Text),0,IF(ISNUMBER(SEARCH(Pay_Item_Search_Text,H4254)),MAX(G$4:$G4253)+1,0)))</f>
        <v>4250</v>
      </c>
      <c r="H4254" s="1" t="str">
        <f>IF(Table_PayItems[[#This Row],[Description]]="_","_ Unique Item - "&amp;Table_PayItems[[#This Row],[Item]]&amp;" - $"&amp;Table_PayItems[[#This Row],[Unit]],Table_PayItems[[#This Row],[Description]]&amp;" - $"&amp;Table_PayItems[[#This Row],[Unit]])</f>
        <v>Prest Conc I Beam, Erect, 28 inch - $Ft</v>
      </c>
      <c r="I4254" s="29" t="str">
        <f>IFERROR(VLOOKUP(ROWS($M$5:M4254),Table_PayItems[[Search Key]:[Concentrated Name]],2,FALSE),"")</f>
        <v>Prest Conc I Beam, Erect, 28 inch - $Ft</v>
      </c>
      <c r="J4254" s="1"/>
      <c r="K4254" s="1"/>
      <c r="L4254" s="22">
        <f>IF(ISNUMBER(SEARCH(Pay_Item_Search_Text_2,M4254)),MAX($L$4:L4253)+1,0)</f>
        <v>0</v>
      </c>
      <c r="M4254" s="1" t="str">
        <f>IFERROR(VLOOKUP(ROWS($M$5:M4254),Table_PayItems[[Search Key]:[Concentrated Name]],2,FALSE),"")</f>
        <v>Prest Conc I Beam, Erect, 28 inch - $Ft</v>
      </c>
      <c r="N4254" s="1" t="str">
        <f>IFERROR(VLOOKUP(ROWS($M$5:N4254),$L$5:$M$7000,2,FALSE),"")</f>
        <v/>
      </c>
      <c r="O4254" s="1" t="str">
        <f>IFERROR(VLOOKUP(ROWS($O$5:O4254),$K$5:$L$7000,2,FALSE),"")</f>
        <v/>
      </c>
    </row>
    <row r="4255" spans="2:15" ht="15" customHeight="1" x14ac:dyDescent="0.25">
      <c r="B4255" s="178" t="s">
        <v>10839</v>
      </c>
      <c r="C4255" s="178" t="s">
        <v>104</v>
      </c>
      <c r="D4255" s="178" t="s">
        <v>2832</v>
      </c>
      <c r="E4255" s="178" t="s">
        <v>6922</v>
      </c>
      <c r="F4255" s="178" t="s">
        <v>17</v>
      </c>
      <c r="G4255" s="1">
        <f>IF(ISNUMBER(Pay_Item_Search_Text),IF(ISNUMBER(IF(FIND(Pay_Item_Search_Text,B4255)=1,1, "FALSE")),MAX(G$4:$G4254)+1,IF(ISNUMBER(Pay_Item_Search_Text),0,IF(ISNUMBER(SEARCH(Pay_Item_Search_Text,H4255)),MAX(G$4:$G4254)+1,0))),IF(ISNUMBER(Pay_Item_Search_Text),0,IF(ISNUMBER(SEARCH(Pay_Item_Search_Text,H4255)),MAX(G$4:$G4254)+1,0)))</f>
        <v>4251</v>
      </c>
      <c r="H4255" s="1" t="str">
        <f>IF(Table_PayItems[[#This Row],[Description]]="_","_ Unique Item - "&amp;Table_PayItems[[#This Row],[Item]]&amp;" - $"&amp;Table_PayItems[[#This Row],[Unit]],Table_PayItems[[#This Row],[Description]]&amp;" - $"&amp;Table_PayItems[[#This Row],[Unit]])</f>
        <v>Prest Conc I Beam, Erect, 36 inch - $Ft</v>
      </c>
      <c r="I4255" s="29" t="str">
        <f>IFERROR(VLOOKUP(ROWS($M$5:M4255),Table_PayItems[[Search Key]:[Concentrated Name]],2,FALSE),"")</f>
        <v>Prest Conc I Beam, Erect, 36 inch - $Ft</v>
      </c>
      <c r="J4255" s="1"/>
      <c r="K4255" s="1"/>
      <c r="L4255" s="22">
        <f>IF(ISNUMBER(SEARCH(Pay_Item_Search_Text_2,M4255)),MAX($L$4:L4254)+1,0)</f>
        <v>0</v>
      </c>
      <c r="M4255" s="1" t="str">
        <f>IFERROR(VLOOKUP(ROWS($M$5:M4255),Table_PayItems[[Search Key]:[Concentrated Name]],2,FALSE),"")</f>
        <v>Prest Conc I Beam, Erect, 36 inch - $Ft</v>
      </c>
      <c r="N4255" s="1" t="str">
        <f>IFERROR(VLOOKUP(ROWS($M$5:N4255),$L$5:$M$7000,2,FALSE),"")</f>
        <v/>
      </c>
      <c r="O4255" s="1" t="str">
        <f>IFERROR(VLOOKUP(ROWS($O$5:O4255),$K$5:$L$7000,2,FALSE),"")</f>
        <v/>
      </c>
    </row>
    <row r="4256" spans="2:15" ht="15" customHeight="1" x14ac:dyDescent="0.25">
      <c r="B4256" s="178" t="s">
        <v>10841</v>
      </c>
      <c r="C4256" s="178" t="s">
        <v>104</v>
      </c>
      <c r="D4256" s="178" t="s">
        <v>2834</v>
      </c>
      <c r="E4256" s="178" t="s">
        <v>6922</v>
      </c>
      <c r="F4256" s="178" t="s">
        <v>17</v>
      </c>
      <c r="G4256" s="1">
        <f>IF(ISNUMBER(Pay_Item_Search_Text),IF(ISNUMBER(IF(FIND(Pay_Item_Search_Text,B4256)=1,1, "FALSE")),MAX(G$4:$G4255)+1,IF(ISNUMBER(Pay_Item_Search_Text),0,IF(ISNUMBER(SEARCH(Pay_Item_Search_Text,H4256)),MAX(G$4:$G4255)+1,0))),IF(ISNUMBER(Pay_Item_Search_Text),0,IF(ISNUMBER(SEARCH(Pay_Item_Search_Text,H4256)),MAX(G$4:$G4255)+1,0)))</f>
        <v>4252</v>
      </c>
      <c r="H4256" s="1" t="str">
        <f>IF(Table_PayItems[[#This Row],[Description]]="_","_ Unique Item - "&amp;Table_PayItems[[#This Row],[Item]]&amp;" - $"&amp;Table_PayItems[[#This Row],[Unit]],Table_PayItems[[#This Row],[Description]]&amp;" - $"&amp;Table_PayItems[[#This Row],[Unit]])</f>
        <v>Prest Conc I Beam, Erect, 45 inch - $Ft</v>
      </c>
      <c r="I4256" s="29" t="str">
        <f>IFERROR(VLOOKUP(ROWS($M$5:M4256),Table_PayItems[[Search Key]:[Concentrated Name]],2,FALSE),"")</f>
        <v>Prest Conc I Beam, Erect, 45 inch - $Ft</v>
      </c>
      <c r="J4256" s="1"/>
      <c r="K4256" s="1"/>
      <c r="L4256" s="22">
        <f>IF(ISNUMBER(SEARCH(Pay_Item_Search_Text_2,M4256)),MAX($L$4:L4255)+1,0)</f>
        <v>0</v>
      </c>
      <c r="M4256" s="1" t="str">
        <f>IFERROR(VLOOKUP(ROWS($M$5:M4256),Table_PayItems[[Search Key]:[Concentrated Name]],2,FALSE),"")</f>
        <v>Prest Conc I Beam, Erect, 45 inch - $Ft</v>
      </c>
      <c r="N4256" s="1" t="str">
        <f>IFERROR(VLOOKUP(ROWS($M$5:N4256),$L$5:$M$7000,2,FALSE),"")</f>
        <v/>
      </c>
      <c r="O4256" s="1" t="str">
        <f>IFERROR(VLOOKUP(ROWS($O$5:O4256),$K$5:$L$7000,2,FALSE),"")</f>
        <v/>
      </c>
    </row>
    <row r="4257" spans="2:15" ht="15" customHeight="1" x14ac:dyDescent="0.25">
      <c r="B4257" s="178" t="s">
        <v>10843</v>
      </c>
      <c r="C4257" s="178" t="s">
        <v>104</v>
      </c>
      <c r="D4257" s="178" t="s">
        <v>2836</v>
      </c>
      <c r="E4257" s="178" t="s">
        <v>6922</v>
      </c>
      <c r="F4257" s="178" t="s">
        <v>17</v>
      </c>
      <c r="G4257" s="1">
        <f>IF(ISNUMBER(Pay_Item_Search_Text),IF(ISNUMBER(IF(FIND(Pay_Item_Search_Text,B4257)=1,1, "FALSE")),MAX(G$4:$G4256)+1,IF(ISNUMBER(Pay_Item_Search_Text),0,IF(ISNUMBER(SEARCH(Pay_Item_Search_Text,H4257)),MAX(G$4:$G4256)+1,0))),IF(ISNUMBER(Pay_Item_Search_Text),0,IF(ISNUMBER(SEARCH(Pay_Item_Search_Text,H4257)),MAX(G$4:$G4256)+1,0)))</f>
        <v>4253</v>
      </c>
      <c r="H4257" s="1" t="str">
        <f>IF(Table_PayItems[[#This Row],[Description]]="_","_ Unique Item - "&amp;Table_PayItems[[#This Row],[Item]]&amp;" - $"&amp;Table_PayItems[[#This Row],[Unit]],Table_PayItems[[#This Row],[Description]]&amp;" - $"&amp;Table_PayItems[[#This Row],[Unit]])</f>
        <v>Prest Conc I Beam, Erect, 54 inch - $Ft</v>
      </c>
      <c r="I4257" s="29" t="str">
        <f>IFERROR(VLOOKUP(ROWS($M$5:M4257),Table_PayItems[[Search Key]:[Concentrated Name]],2,FALSE),"")</f>
        <v>Prest Conc I Beam, Erect, 54 inch - $Ft</v>
      </c>
      <c r="J4257" s="1"/>
      <c r="K4257" s="1"/>
      <c r="L4257" s="22">
        <f>IF(ISNUMBER(SEARCH(Pay_Item_Search_Text_2,M4257)),MAX($L$4:L4256)+1,0)</f>
        <v>0</v>
      </c>
      <c r="M4257" s="1" t="str">
        <f>IFERROR(VLOOKUP(ROWS($M$5:M4257),Table_PayItems[[Search Key]:[Concentrated Name]],2,FALSE),"")</f>
        <v>Prest Conc I Beam, Erect, 54 inch - $Ft</v>
      </c>
      <c r="N4257" s="1" t="str">
        <f>IFERROR(VLOOKUP(ROWS($M$5:N4257),$L$5:$M$7000,2,FALSE),"")</f>
        <v/>
      </c>
      <c r="O4257" s="1" t="str">
        <f>IFERROR(VLOOKUP(ROWS($O$5:O4257),$K$5:$L$7000,2,FALSE),"")</f>
        <v/>
      </c>
    </row>
    <row r="4258" spans="2:15" ht="15" customHeight="1" x14ac:dyDescent="0.25">
      <c r="B4258" s="178" t="s">
        <v>10845</v>
      </c>
      <c r="C4258" s="178" t="s">
        <v>104</v>
      </c>
      <c r="D4258" s="178" t="s">
        <v>2838</v>
      </c>
      <c r="E4258" s="178" t="s">
        <v>6922</v>
      </c>
      <c r="F4258" s="178" t="s">
        <v>17</v>
      </c>
      <c r="G4258" s="1">
        <f>IF(ISNUMBER(Pay_Item_Search_Text),IF(ISNUMBER(IF(FIND(Pay_Item_Search_Text,B4258)=1,1, "FALSE")),MAX(G$4:$G4257)+1,IF(ISNUMBER(Pay_Item_Search_Text),0,IF(ISNUMBER(SEARCH(Pay_Item_Search_Text,H4258)),MAX(G$4:$G4257)+1,0))),IF(ISNUMBER(Pay_Item_Search_Text),0,IF(ISNUMBER(SEARCH(Pay_Item_Search_Text,H4258)),MAX(G$4:$G4257)+1,0)))</f>
        <v>4254</v>
      </c>
      <c r="H4258" s="1" t="str">
        <f>IF(Table_PayItems[[#This Row],[Description]]="_","_ Unique Item - "&amp;Table_PayItems[[#This Row],[Item]]&amp;" - $"&amp;Table_PayItems[[#This Row],[Unit]],Table_PayItems[[#This Row],[Description]]&amp;" - $"&amp;Table_PayItems[[#This Row],[Unit]])</f>
        <v>Prest Conc I Beam, Erect, 70 inch - $Ft</v>
      </c>
      <c r="I4258" s="29" t="str">
        <f>IFERROR(VLOOKUP(ROWS($M$5:M4258),Table_PayItems[[Search Key]:[Concentrated Name]],2,FALSE),"")</f>
        <v>Prest Conc I Beam, Erect, 70 inch - $Ft</v>
      </c>
      <c r="J4258" s="1"/>
      <c r="K4258" s="1"/>
      <c r="L4258" s="22">
        <f>IF(ISNUMBER(SEARCH(Pay_Item_Search_Text_2,M4258)),MAX($L$4:L4257)+1,0)</f>
        <v>768</v>
      </c>
      <c r="M4258" s="1" t="str">
        <f>IFERROR(VLOOKUP(ROWS($M$5:M4258),Table_PayItems[[Search Key]:[Concentrated Name]],2,FALSE),"")</f>
        <v>Prest Conc I Beam, Erect, 70 inch - $Ft</v>
      </c>
      <c r="N4258" s="1" t="str">
        <f>IFERROR(VLOOKUP(ROWS($M$5:N4258),$L$5:$M$7000,2,FALSE),"")</f>
        <v/>
      </c>
      <c r="O4258" s="1" t="str">
        <f>IFERROR(VLOOKUP(ROWS($O$5:O4258),$K$5:$L$7000,2,FALSE),"")</f>
        <v/>
      </c>
    </row>
    <row r="4259" spans="2:15" ht="15" customHeight="1" x14ac:dyDescent="0.25">
      <c r="B4259" s="178" t="s">
        <v>10847</v>
      </c>
      <c r="C4259" s="178" t="s">
        <v>104</v>
      </c>
      <c r="D4259" s="178" t="s">
        <v>2840</v>
      </c>
      <c r="E4259" s="178" t="s">
        <v>6922</v>
      </c>
      <c r="F4259" s="178" t="s">
        <v>17</v>
      </c>
      <c r="G4259" s="1">
        <f>IF(ISNUMBER(Pay_Item_Search_Text),IF(ISNUMBER(IF(FIND(Pay_Item_Search_Text,B4259)=1,1, "FALSE")),MAX(G$4:$G4258)+1,IF(ISNUMBER(Pay_Item_Search_Text),0,IF(ISNUMBER(SEARCH(Pay_Item_Search_Text,H4259)),MAX(G$4:$G4258)+1,0))),IF(ISNUMBER(Pay_Item_Search_Text),0,IF(ISNUMBER(SEARCH(Pay_Item_Search_Text,H4259)),MAX(G$4:$G4258)+1,0)))</f>
        <v>4255</v>
      </c>
      <c r="H4259" s="1" t="str">
        <f>IF(Table_PayItems[[#This Row],[Description]]="_","_ Unique Item - "&amp;Table_PayItems[[#This Row],[Item]]&amp;" - $"&amp;Table_PayItems[[#This Row],[Unit]],Table_PayItems[[#This Row],[Description]]&amp;" - $"&amp;Table_PayItems[[#This Row],[Unit]])</f>
        <v>Prest Conc I Beam, Erect, 72 inch - $Ft</v>
      </c>
      <c r="I4259" s="29" t="str">
        <f>IFERROR(VLOOKUP(ROWS($M$5:M4259),Table_PayItems[[Search Key]:[Concentrated Name]],2,FALSE),"")</f>
        <v>Prest Conc I Beam, Erect, 72 inch - $Ft</v>
      </c>
      <c r="J4259" s="1"/>
      <c r="K4259" s="1"/>
      <c r="L4259" s="22">
        <f>IF(ISNUMBER(SEARCH(Pay_Item_Search_Text_2,M4259)),MAX($L$4:L4258)+1,0)</f>
        <v>0</v>
      </c>
      <c r="M4259" s="1" t="str">
        <f>IFERROR(VLOOKUP(ROWS($M$5:M4259),Table_PayItems[[Search Key]:[Concentrated Name]],2,FALSE),"")</f>
        <v>Prest Conc I Beam, Erect, 72 inch - $Ft</v>
      </c>
      <c r="N4259" s="1" t="str">
        <f>IFERROR(VLOOKUP(ROWS($M$5:N4259),$L$5:$M$7000,2,FALSE),"")</f>
        <v/>
      </c>
      <c r="O4259" s="1" t="str">
        <f>IFERROR(VLOOKUP(ROWS($O$5:O4259),$K$5:$L$7000,2,FALSE),"")</f>
        <v/>
      </c>
    </row>
    <row r="4260" spans="2:15" ht="15" customHeight="1" x14ac:dyDescent="0.25">
      <c r="B4260" s="178" t="s">
        <v>10836</v>
      </c>
      <c r="C4260" s="178" t="s">
        <v>104</v>
      </c>
      <c r="D4260" s="178" t="s">
        <v>2829</v>
      </c>
      <c r="E4260" s="178" t="s">
        <v>6922</v>
      </c>
      <c r="F4260" s="178" t="s">
        <v>17</v>
      </c>
      <c r="G4260" s="1">
        <f>IF(ISNUMBER(Pay_Item_Search_Text),IF(ISNUMBER(IF(FIND(Pay_Item_Search_Text,B4260)=1,1, "FALSE")),MAX(G$4:$G4259)+1,IF(ISNUMBER(Pay_Item_Search_Text),0,IF(ISNUMBER(SEARCH(Pay_Item_Search_Text,H4260)),MAX(G$4:$G4259)+1,0))),IF(ISNUMBER(Pay_Item_Search_Text),0,IF(ISNUMBER(SEARCH(Pay_Item_Search_Text,H4260)),MAX(G$4:$G4259)+1,0)))</f>
        <v>4256</v>
      </c>
      <c r="H4260" s="1" t="str">
        <f>IF(Table_PayItems[[#This Row],[Description]]="_","_ Unique Item - "&amp;Table_PayItems[[#This Row],[Item]]&amp;" - $"&amp;Table_PayItems[[#This Row],[Unit]],Table_PayItems[[#This Row],[Description]]&amp;" - $"&amp;Table_PayItems[[#This Row],[Unit]])</f>
        <v>Prest Conc I Beam, Furn, 28 inch - $Ft</v>
      </c>
      <c r="I4260" s="29" t="str">
        <f>IFERROR(VLOOKUP(ROWS($M$5:M4260),Table_PayItems[[Search Key]:[Concentrated Name]],2,FALSE),"")</f>
        <v>Prest Conc I Beam, Furn, 28 inch - $Ft</v>
      </c>
      <c r="J4260" s="1"/>
      <c r="K4260" s="1"/>
      <c r="L4260" s="22">
        <f>IF(ISNUMBER(SEARCH(Pay_Item_Search_Text_2,M4260)),MAX($L$4:L4259)+1,0)</f>
        <v>0</v>
      </c>
      <c r="M4260" s="1" t="str">
        <f>IFERROR(VLOOKUP(ROWS($M$5:M4260),Table_PayItems[[Search Key]:[Concentrated Name]],2,FALSE),"")</f>
        <v>Prest Conc I Beam, Furn, 28 inch - $Ft</v>
      </c>
      <c r="N4260" s="1" t="str">
        <f>IFERROR(VLOOKUP(ROWS($M$5:N4260),$L$5:$M$7000,2,FALSE),"")</f>
        <v/>
      </c>
      <c r="O4260" s="1" t="str">
        <f>IFERROR(VLOOKUP(ROWS($O$5:O4260),$K$5:$L$7000,2,FALSE),"")</f>
        <v/>
      </c>
    </row>
    <row r="4261" spans="2:15" ht="15" customHeight="1" x14ac:dyDescent="0.25">
      <c r="B4261" s="178" t="s">
        <v>10838</v>
      </c>
      <c r="C4261" s="178" t="s">
        <v>104</v>
      </c>
      <c r="D4261" s="178" t="s">
        <v>2831</v>
      </c>
      <c r="E4261" s="178" t="s">
        <v>6922</v>
      </c>
      <c r="F4261" s="178" t="s">
        <v>17</v>
      </c>
      <c r="G4261" s="1">
        <f>IF(ISNUMBER(Pay_Item_Search_Text),IF(ISNUMBER(IF(FIND(Pay_Item_Search_Text,B4261)=1,1, "FALSE")),MAX(G$4:$G4260)+1,IF(ISNUMBER(Pay_Item_Search_Text),0,IF(ISNUMBER(SEARCH(Pay_Item_Search_Text,H4261)),MAX(G$4:$G4260)+1,0))),IF(ISNUMBER(Pay_Item_Search_Text),0,IF(ISNUMBER(SEARCH(Pay_Item_Search_Text,H4261)),MAX(G$4:$G4260)+1,0)))</f>
        <v>4257</v>
      </c>
      <c r="H4261" s="1" t="str">
        <f>IF(Table_PayItems[[#This Row],[Description]]="_","_ Unique Item - "&amp;Table_PayItems[[#This Row],[Item]]&amp;" - $"&amp;Table_PayItems[[#This Row],[Unit]],Table_PayItems[[#This Row],[Description]]&amp;" - $"&amp;Table_PayItems[[#This Row],[Unit]])</f>
        <v>Prest Conc I Beam, Furn, 36 inch - $Ft</v>
      </c>
      <c r="I4261" s="29" t="str">
        <f>IFERROR(VLOOKUP(ROWS($M$5:M4261),Table_PayItems[[Search Key]:[Concentrated Name]],2,FALSE),"")</f>
        <v>Prest Conc I Beam, Furn, 36 inch - $Ft</v>
      </c>
      <c r="J4261" s="1"/>
      <c r="K4261" s="1"/>
      <c r="L4261" s="22">
        <f>IF(ISNUMBER(SEARCH(Pay_Item_Search_Text_2,M4261)),MAX($L$4:L4260)+1,0)</f>
        <v>0</v>
      </c>
      <c r="M4261" s="1" t="str">
        <f>IFERROR(VLOOKUP(ROWS($M$5:M4261),Table_PayItems[[Search Key]:[Concentrated Name]],2,FALSE),"")</f>
        <v>Prest Conc I Beam, Furn, 36 inch - $Ft</v>
      </c>
      <c r="N4261" s="1" t="str">
        <f>IFERROR(VLOOKUP(ROWS($M$5:N4261),$L$5:$M$7000,2,FALSE),"")</f>
        <v/>
      </c>
      <c r="O4261" s="1" t="str">
        <f>IFERROR(VLOOKUP(ROWS($O$5:O4261),$K$5:$L$7000,2,FALSE),"")</f>
        <v/>
      </c>
    </row>
    <row r="4262" spans="2:15" ht="15" customHeight="1" x14ac:dyDescent="0.25">
      <c r="B4262" s="178" t="s">
        <v>10840</v>
      </c>
      <c r="C4262" s="178" t="s">
        <v>104</v>
      </c>
      <c r="D4262" s="178" t="s">
        <v>2833</v>
      </c>
      <c r="E4262" s="178" t="s">
        <v>6922</v>
      </c>
      <c r="F4262" s="178" t="s">
        <v>17</v>
      </c>
      <c r="G4262" s="1">
        <f>IF(ISNUMBER(Pay_Item_Search_Text),IF(ISNUMBER(IF(FIND(Pay_Item_Search_Text,B4262)=1,1, "FALSE")),MAX(G$4:$G4261)+1,IF(ISNUMBER(Pay_Item_Search_Text),0,IF(ISNUMBER(SEARCH(Pay_Item_Search_Text,H4262)),MAX(G$4:$G4261)+1,0))),IF(ISNUMBER(Pay_Item_Search_Text),0,IF(ISNUMBER(SEARCH(Pay_Item_Search_Text,H4262)),MAX(G$4:$G4261)+1,0)))</f>
        <v>4258</v>
      </c>
      <c r="H4262" s="1" t="str">
        <f>IF(Table_PayItems[[#This Row],[Description]]="_","_ Unique Item - "&amp;Table_PayItems[[#This Row],[Item]]&amp;" - $"&amp;Table_PayItems[[#This Row],[Unit]],Table_PayItems[[#This Row],[Description]]&amp;" - $"&amp;Table_PayItems[[#This Row],[Unit]])</f>
        <v>Prest Conc I Beam, Furn, 45 inch - $Ft</v>
      </c>
      <c r="I4262" s="29" t="str">
        <f>IFERROR(VLOOKUP(ROWS($M$5:M4262),Table_PayItems[[Search Key]:[Concentrated Name]],2,FALSE),"")</f>
        <v>Prest Conc I Beam, Furn, 45 inch - $Ft</v>
      </c>
      <c r="J4262" s="1"/>
      <c r="K4262" s="1"/>
      <c r="L4262" s="22">
        <f>IF(ISNUMBER(SEARCH(Pay_Item_Search_Text_2,M4262)),MAX($L$4:L4261)+1,0)</f>
        <v>0</v>
      </c>
      <c r="M4262" s="1" t="str">
        <f>IFERROR(VLOOKUP(ROWS($M$5:M4262),Table_PayItems[[Search Key]:[Concentrated Name]],2,FALSE),"")</f>
        <v>Prest Conc I Beam, Furn, 45 inch - $Ft</v>
      </c>
      <c r="N4262" s="1" t="str">
        <f>IFERROR(VLOOKUP(ROWS($M$5:N4262),$L$5:$M$7000,2,FALSE),"")</f>
        <v/>
      </c>
      <c r="O4262" s="1" t="str">
        <f>IFERROR(VLOOKUP(ROWS($O$5:O4262),$K$5:$L$7000,2,FALSE),"")</f>
        <v/>
      </c>
    </row>
    <row r="4263" spans="2:15" ht="15" customHeight="1" x14ac:dyDescent="0.25">
      <c r="B4263" s="178" t="s">
        <v>10842</v>
      </c>
      <c r="C4263" s="178" t="s">
        <v>104</v>
      </c>
      <c r="D4263" s="178" t="s">
        <v>2835</v>
      </c>
      <c r="E4263" s="178" t="s">
        <v>6922</v>
      </c>
      <c r="F4263" s="178" t="s">
        <v>17</v>
      </c>
      <c r="G4263" s="1">
        <f>IF(ISNUMBER(Pay_Item_Search_Text),IF(ISNUMBER(IF(FIND(Pay_Item_Search_Text,B4263)=1,1, "FALSE")),MAX(G$4:$G4262)+1,IF(ISNUMBER(Pay_Item_Search_Text),0,IF(ISNUMBER(SEARCH(Pay_Item_Search_Text,H4263)),MAX(G$4:$G4262)+1,0))),IF(ISNUMBER(Pay_Item_Search_Text),0,IF(ISNUMBER(SEARCH(Pay_Item_Search_Text,H4263)),MAX(G$4:$G4262)+1,0)))</f>
        <v>4259</v>
      </c>
      <c r="H4263" s="1" t="str">
        <f>IF(Table_PayItems[[#This Row],[Description]]="_","_ Unique Item - "&amp;Table_PayItems[[#This Row],[Item]]&amp;" - $"&amp;Table_PayItems[[#This Row],[Unit]],Table_PayItems[[#This Row],[Description]]&amp;" - $"&amp;Table_PayItems[[#This Row],[Unit]])</f>
        <v>Prest Conc I Beam, Furn, 54 inch - $Ft</v>
      </c>
      <c r="I4263" s="29" t="str">
        <f>IFERROR(VLOOKUP(ROWS($M$5:M4263),Table_PayItems[[Search Key]:[Concentrated Name]],2,FALSE),"")</f>
        <v>Prest Conc I Beam, Furn, 54 inch - $Ft</v>
      </c>
      <c r="J4263" s="1"/>
      <c r="K4263" s="1"/>
      <c r="L4263" s="22">
        <f>IF(ISNUMBER(SEARCH(Pay_Item_Search_Text_2,M4263)),MAX($L$4:L4262)+1,0)</f>
        <v>0</v>
      </c>
      <c r="M4263" s="1" t="str">
        <f>IFERROR(VLOOKUP(ROWS($M$5:M4263),Table_PayItems[[Search Key]:[Concentrated Name]],2,FALSE),"")</f>
        <v>Prest Conc I Beam, Furn, 54 inch - $Ft</v>
      </c>
      <c r="N4263" s="1" t="str">
        <f>IFERROR(VLOOKUP(ROWS($M$5:N4263),$L$5:$M$7000,2,FALSE),"")</f>
        <v/>
      </c>
      <c r="O4263" s="1" t="str">
        <f>IFERROR(VLOOKUP(ROWS($O$5:O4263),$K$5:$L$7000,2,FALSE),"")</f>
        <v/>
      </c>
    </row>
    <row r="4264" spans="2:15" ht="15" customHeight="1" x14ac:dyDescent="0.25">
      <c r="B4264" s="178" t="s">
        <v>10844</v>
      </c>
      <c r="C4264" s="178" t="s">
        <v>104</v>
      </c>
      <c r="D4264" s="178" t="s">
        <v>2837</v>
      </c>
      <c r="E4264" s="178" t="s">
        <v>6922</v>
      </c>
      <c r="F4264" s="178" t="s">
        <v>17</v>
      </c>
      <c r="G4264" s="1">
        <f>IF(ISNUMBER(Pay_Item_Search_Text),IF(ISNUMBER(IF(FIND(Pay_Item_Search_Text,B4264)=1,1, "FALSE")),MAX(G$4:$G4263)+1,IF(ISNUMBER(Pay_Item_Search_Text),0,IF(ISNUMBER(SEARCH(Pay_Item_Search_Text,H4264)),MAX(G$4:$G4263)+1,0))),IF(ISNUMBER(Pay_Item_Search_Text),0,IF(ISNUMBER(SEARCH(Pay_Item_Search_Text,H4264)),MAX(G$4:$G4263)+1,0)))</f>
        <v>4260</v>
      </c>
      <c r="H4264" s="1" t="str">
        <f>IF(Table_PayItems[[#This Row],[Description]]="_","_ Unique Item - "&amp;Table_PayItems[[#This Row],[Item]]&amp;" - $"&amp;Table_PayItems[[#This Row],[Unit]],Table_PayItems[[#This Row],[Description]]&amp;" - $"&amp;Table_PayItems[[#This Row],[Unit]])</f>
        <v>Prest Conc I Beam, Furn, 70 inch - $Ft</v>
      </c>
      <c r="I4264" s="29" t="str">
        <f>IFERROR(VLOOKUP(ROWS($M$5:M4264),Table_PayItems[[Search Key]:[Concentrated Name]],2,FALSE),"")</f>
        <v>Prest Conc I Beam, Furn, 70 inch - $Ft</v>
      </c>
      <c r="J4264" s="1"/>
      <c r="K4264" s="1"/>
      <c r="L4264" s="22">
        <f>IF(ISNUMBER(SEARCH(Pay_Item_Search_Text_2,M4264)),MAX($L$4:L4263)+1,0)</f>
        <v>769</v>
      </c>
      <c r="M4264" s="1" t="str">
        <f>IFERROR(VLOOKUP(ROWS($M$5:M4264),Table_PayItems[[Search Key]:[Concentrated Name]],2,FALSE),"")</f>
        <v>Prest Conc I Beam, Furn, 70 inch - $Ft</v>
      </c>
      <c r="N4264" s="1" t="str">
        <f>IFERROR(VLOOKUP(ROWS($M$5:N4264),$L$5:$M$7000,2,FALSE),"")</f>
        <v/>
      </c>
      <c r="O4264" s="1" t="str">
        <f>IFERROR(VLOOKUP(ROWS($O$5:O4264),$K$5:$L$7000,2,FALSE),"")</f>
        <v/>
      </c>
    </row>
    <row r="4265" spans="2:15" ht="15" customHeight="1" x14ac:dyDescent="0.25">
      <c r="B4265" s="178" t="s">
        <v>10846</v>
      </c>
      <c r="C4265" s="178" t="s">
        <v>104</v>
      </c>
      <c r="D4265" s="178" t="s">
        <v>2839</v>
      </c>
      <c r="E4265" s="178" t="s">
        <v>6922</v>
      </c>
      <c r="F4265" s="178" t="s">
        <v>17</v>
      </c>
      <c r="G4265" s="1">
        <f>IF(ISNUMBER(Pay_Item_Search_Text),IF(ISNUMBER(IF(FIND(Pay_Item_Search_Text,B4265)=1,1, "FALSE")),MAX(G$4:$G4264)+1,IF(ISNUMBER(Pay_Item_Search_Text),0,IF(ISNUMBER(SEARCH(Pay_Item_Search_Text,H4265)),MAX(G$4:$G4264)+1,0))),IF(ISNUMBER(Pay_Item_Search_Text),0,IF(ISNUMBER(SEARCH(Pay_Item_Search_Text,H4265)),MAX(G$4:$G4264)+1,0)))</f>
        <v>4261</v>
      </c>
      <c r="H4265" s="1" t="str">
        <f>IF(Table_PayItems[[#This Row],[Description]]="_","_ Unique Item - "&amp;Table_PayItems[[#This Row],[Item]]&amp;" - $"&amp;Table_PayItems[[#This Row],[Unit]],Table_PayItems[[#This Row],[Description]]&amp;" - $"&amp;Table_PayItems[[#This Row],[Unit]])</f>
        <v>Prest Conc I Beam, Furn, 72 inch - $Ft</v>
      </c>
      <c r="I4265" s="29" t="str">
        <f>IFERROR(VLOOKUP(ROWS($M$5:M4265),Table_PayItems[[Search Key]:[Concentrated Name]],2,FALSE),"")</f>
        <v>Prest Conc I Beam, Furn, 72 inch - $Ft</v>
      </c>
      <c r="J4265" s="1"/>
      <c r="K4265" s="1"/>
      <c r="L4265" s="22">
        <f>IF(ISNUMBER(SEARCH(Pay_Item_Search_Text_2,M4265)),MAX($L$4:L4264)+1,0)</f>
        <v>0</v>
      </c>
      <c r="M4265" s="1" t="str">
        <f>IFERROR(VLOOKUP(ROWS($M$5:M4265),Table_PayItems[[Search Key]:[Concentrated Name]],2,FALSE),"")</f>
        <v>Prest Conc I Beam, Furn, 72 inch - $Ft</v>
      </c>
      <c r="N4265" s="1" t="str">
        <f>IFERROR(VLOOKUP(ROWS($M$5:N4265),$L$5:$M$7000,2,FALSE),"")</f>
        <v/>
      </c>
      <c r="O4265" s="1" t="str">
        <f>IFERROR(VLOOKUP(ROWS($O$5:O4265),$K$5:$L$7000,2,FALSE),"")</f>
        <v/>
      </c>
    </row>
    <row r="4266" spans="2:15" ht="15" customHeight="1" x14ac:dyDescent="0.25">
      <c r="B4266" s="178" t="s">
        <v>8111</v>
      </c>
      <c r="C4266" s="178" t="s">
        <v>16</v>
      </c>
      <c r="D4266" s="178" t="s">
        <v>35</v>
      </c>
      <c r="E4266" s="178" t="s">
        <v>17</v>
      </c>
      <c r="F4266" s="178" t="s">
        <v>17</v>
      </c>
      <c r="G4266" s="1">
        <f>IF(ISNUMBER(Pay_Item_Search_Text),IF(ISNUMBER(IF(FIND(Pay_Item_Search_Text,B4266)=1,1, "FALSE")),MAX(G$4:$G4265)+1,IF(ISNUMBER(Pay_Item_Search_Text),0,IF(ISNUMBER(SEARCH(Pay_Item_Search_Text,H4266)),MAX(G$4:$G4265)+1,0))),IF(ISNUMBER(Pay_Item_Search_Text),0,IF(ISNUMBER(SEARCH(Pay_Item_Search_Text,H4266)),MAX(G$4:$G4265)+1,0)))</f>
        <v>4262</v>
      </c>
      <c r="H4266" s="1" t="str">
        <f>IF(Table_PayItems[[#This Row],[Description]]="_","_ Unique Item - "&amp;Table_PayItems[[#This Row],[Item]]&amp;" - $"&amp;Table_PayItems[[#This Row],[Unit]],Table_PayItems[[#This Row],[Description]]&amp;" - $"&amp;Table_PayItems[[#This Row],[Unit]])</f>
        <v>Project Cleanup - $LSUM</v>
      </c>
      <c r="I4266" s="29" t="str">
        <f>IFERROR(VLOOKUP(ROWS($M$5:M4266),Table_PayItems[[Search Key]:[Concentrated Name]],2,FALSE),"")</f>
        <v>Project Cleanup - $LSUM</v>
      </c>
      <c r="J4266" s="1"/>
      <c r="K4266" s="1"/>
      <c r="L4266" s="22">
        <f>IF(ISNUMBER(SEARCH(Pay_Item_Search_Text_2,M4266)),MAX($L$4:L4265)+1,0)</f>
        <v>0</v>
      </c>
      <c r="M4266" s="1" t="str">
        <f>IFERROR(VLOOKUP(ROWS($M$5:M4266),Table_PayItems[[Search Key]:[Concentrated Name]],2,FALSE),"")</f>
        <v>Project Cleanup - $LSUM</v>
      </c>
      <c r="N4266" s="1" t="str">
        <f>IFERROR(VLOOKUP(ROWS($M$5:N4266),$L$5:$M$7000,2,FALSE),"")</f>
        <v/>
      </c>
      <c r="O4266" s="1" t="str">
        <f>IFERROR(VLOOKUP(ROWS($O$5:O4266),$K$5:$L$7000,2,FALSE),"")</f>
        <v/>
      </c>
    </row>
    <row r="4267" spans="2:15" ht="15" customHeight="1" x14ac:dyDescent="0.25">
      <c r="B4267" s="178" t="s">
        <v>7983</v>
      </c>
      <c r="C4267" s="178" t="s">
        <v>57</v>
      </c>
      <c r="D4267" s="178" t="s">
        <v>74</v>
      </c>
      <c r="E4267" s="178" t="s">
        <v>17</v>
      </c>
      <c r="F4267" s="178" t="s">
        <v>17</v>
      </c>
      <c r="G4267" s="1">
        <f>IF(ISNUMBER(Pay_Item_Search_Text),IF(ISNUMBER(IF(FIND(Pay_Item_Search_Text,B4267)=1,1, "FALSE")),MAX(G$4:$G4266)+1,IF(ISNUMBER(Pay_Item_Search_Text),0,IF(ISNUMBER(SEARCH(Pay_Item_Search_Text,H4267)),MAX(G$4:$G4266)+1,0))),IF(ISNUMBER(Pay_Item_Search_Text),0,IF(ISNUMBER(SEARCH(Pay_Item_Search_Text,H4267)),MAX(G$4:$G4266)+1,0)))</f>
        <v>4263</v>
      </c>
      <c r="H4267" s="1" t="str">
        <f>IF(Table_PayItems[[#This Row],[Description]]="_","_ Unique Item - "&amp;Table_PayItems[[#This Row],[Item]]&amp;" - $"&amp;Table_PayItems[[#This Row],[Unit]],Table_PayItems[[#This Row],[Description]]&amp;" - $"&amp;Table_PayItems[[#This Row],[Unit]])</f>
        <v>Prompt Payment Violation - $Dlr</v>
      </c>
      <c r="I4267" s="29" t="str">
        <f>IFERROR(VLOOKUP(ROWS($M$5:M4267),Table_PayItems[[Search Key]:[Concentrated Name]],2,FALSE),"")</f>
        <v>Prompt Payment Violation - $Dlr</v>
      </c>
      <c r="J4267" s="1"/>
      <c r="K4267" s="1"/>
      <c r="L4267" s="22">
        <f>IF(ISNUMBER(SEARCH(Pay_Item_Search_Text_2,M4267)),MAX($L$4:L4266)+1,0)</f>
        <v>0</v>
      </c>
      <c r="M4267" s="1" t="str">
        <f>IFERROR(VLOOKUP(ROWS($M$5:M4267),Table_PayItems[[Search Key]:[Concentrated Name]],2,FALSE),"")</f>
        <v>Prompt Payment Violation - $Dlr</v>
      </c>
      <c r="N4267" s="1" t="str">
        <f>IFERROR(VLOOKUP(ROWS($M$5:N4267),$L$5:$M$7000,2,FALSE),"")</f>
        <v/>
      </c>
      <c r="O4267" s="1" t="str">
        <f>IFERROR(VLOOKUP(ROWS($O$5:O4267),$K$5:$L$7000,2,FALSE),"")</f>
        <v/>
      </c>
    </row>
    <row r="4268" spans="2:15" ht="15" customHeight="1" x14ac:dyDescent="0.25">
      <c r="B4268" s="178" t="s">
        <v>14341</v>
      </c>
      <c r="C4268" s="178" t="s">
        <v>88</v>
      </c>
      <c r="D4268" s="178" t="s">
        <v>5230</v>
      </c>
      <c r="E4268" s="178" t="s">
        <v>17</v>
      </c>
      <c r="F4268" s="178" t="s">
        <v>17</v>
      </c>
      <c r="G4268" s="1">
        <f>IF(ISNUMBER(Pay_Item_Search_Text),IF(ISNUMBER(IF(FIND(Pay_Item_Search_Text,B4268)=1,1, "FALSE")),MAX(G$4:$G4267)+1,IF(ISNUMBER(Pay_Item_Search_Text),0,IF(ISNUMBER(SEARCH(Pay_Item_Search_Text,H4268)),MAX(G$4:$G4267)+1,0))),IF(ISNUMBER(Pay_Item_Search_Text),0,IF(ISNUMBER(SEARCH(Pay_Item_Search_Text,H4268)),MAX(G$4:$G4267)+1,0)))</f>
        <v>4264</v>
      </c>
      <c r="H4268" s="1" t="str">
        <f>IF(Table_PayItems[[#This Row],[Description]]="_","_ Unique Item - "&amp;Table_PayItems[[#This Row],[Item]]&amp;" - $"&amp;Table_PayItems[[#This Row],[Unit]],Table_PayItems[[#This Row],[Description]]&amp;" - $"&amp;Table_PayItems[[#This Row],[Unit]])</f>
        <v>Protect Corners - $Ea</v>
      </c>
      <c r="I4268" s="29" t="str">
        <f>IFERROR(VLOOKUP(ROWS($M$5:M4268),Table_PayItems[[Search Key]:[Concentrated Name]],2,FALSE),"")</f>
        <v>Protect Corners - $Ea</v>
      </c>
      <c r="J4268" s="1"/>
      <c r="K4268" s="1"/>
      <c r="L4268" s="22">
        <f>IF(ISNUMBER(SEARCH(Pay_Item_Search_Text_2,M4268)),MAX($L$4:L4267)+1,0)</f>
        <v>0</v>
      </c>
      <c r="M4268" s="1" t="str">
        <f>IFERROR(VLOOKUP(ROWS($M$5:M4268),Table_PayItems[[Search Key]:[Concentrated Name]],2,FALSE),"")</f>
        <v>Protect Corners - $Ea</v>
      </c>
      <c r="N4268" s="1" t="str">
        <f>IFERROR(VLOOKUP(ROWS($M$5:N4268),$L$5:$M$7000,2,FALSE),"")</f>
        <v/>
      </c>
      <c r="O4268" s="1" t="str">
        <f>IFERROR(VLOOKUP(ROWS($O$5:O4268),$K$5:$L$7000,2,FALSE),"")</f>
        <v/>
      </c>
    </row>
    <row r="4269" spans="2:15" ht="15" customHeight="1" x14ac:dyDescent="0.25">
      <c r="B4269" s="178" t="s">
        <v>11897</v>
      </c>
      <c r="C4269" s="178" t="s">
        <v>123</v>
      </c>
      <c r="D4269" s="178" t="s">
        <v>3804</v>
      </c>
      <c r="E4269" s="178" t="s">
        <v>6961</v>
      </c>
      <c r="F4269" s="178" t="s">
        <v>17</v>
      </c>
      <c r="G4269" s="1">
        <f>IF(ISNUMBER(Pay_Item_Search_Text),IF(ISNUMBER(IF(FIND(Pay_Item_Search_Text,B4269)=1,1, "FALSE")),MAX(G$4:$G4268)+1,IF(ISNUMBER(Pay_Item_Search_Text),0,IF(ISNUMBER(SEARCH(Pay_Item_Search_Text,H4269)),MAX(G$4:$G4268)+1,0))),IF(ISNUMBER(Pay_Item_Search_Text),0,IF(ISNUMBER(SEARCH(Pay_Item_Search_Text,H4269)),MAX(G$4:$G4268)+1,0)))</f>
        <v>4265</v>
      </c>
      <c r="H4269" s="1" t="str">
        <f>IF(Table_PayItems[[#This Row],[Description]]="_","_ Unique Item - "&amp;Table_PayItems[[#This Row],[Item]]&amp;" - $"&amp;Table_PayItems[[#This Row],[Unit]],Table_PayItems[[#This Row],[Description]]&amp;" - $"&amp;Table_PayItems[[#This Row],[Unit]])</f>
        <v>Protective Ovly, Snowmobile Trail Crossing - $Syd</v>
      </c>
      <c r="I4269" s="29" t="str">
        <f>IFERROR(VLOOKUP(ROWS($M$5:M4269),Table_PayItems[[Search Key]:[Concentrated Name]],2,FALSE),"")</f>
        <v>Protective Ovly, Snowmobile Trail Crossing - $Syd</v>
      </c>
      <c r="J4269" s="1"/>
      <c r="K4269" s="1"/>
      <c r="L4269" s="22">
        <f>IF(ISNUMBER(SEARCH(Pay_Item_Search_Text_2,M4269)),MAX($L$4:L4268)+1,0)</f>
        <v>0</v>
      </c>
      <c r="M4269" s="1" t="str">
        <f>IFERROR(VLOOKUP(ROWS($M$5:M4269),Table_PayItems[[Search Key]:[Concentrated Name]],2,FALSE),"")</f>
        <v>Protective Ovly, Snowmobile Trail Crossing - $Syd</v>
      </c>
      <c r="N4269" s="1" t="str">
        <f>IFERROR(VLOOKUP(ROWS($M$5:N4269),$L$5:$M$7000,2,FALSE),"")</f>
        <v/>
      </c>
      <c r="O4269" s="1" t="str">
        <f>IFERROR(VLOOKUP(ROWS($O$5:O4269),$K$5:$L$7000,2,FALSE),"")</f>
        <v/>
      </c>
    </row>
    <row r="4270" spans="2:15" ht="15" customHeight="1" x14ac:dyDescent="0.25">
      <c r="B4270" s="178" t="s">
        <v>11045</v>
      </c>
      <c r="C4270" s="178" t="s">
        <v>104</v>
      </c>
      <c r="D4270" s="178" t="s">
        <v>3011</v>
      </c>
      <c r="E4270" s="178" t="s">
        <v>17</v>
      </c>
      <c r="F4270" s="178" t="s">
        <v>17</v>
      </c>
      <c r="G4270" s="1">
        <f>IF(ISNUMBER(Pay_Item_Search_Text),IF(ISNUMBER(IF(FIND(Pay_Item_Search_Text,B4270)=1,1, "FALSE")),MAX(G$4:$G4269)+1,IF(ISNUMBER(Pay_Item_Search_Text),0,IF(ISNUMBER(SEARCH(Pay_Item_Search_Text,H4270)),MAX(G$4:$G4269)+1,0))),IF(ISNUMBER(Pay_Item_Search_Text),0,IF(ISNUMBER(SEARCH(Pay_Item_Search_Text,H4270)),MAX(G$4:$G4269)+1,0)))</f>
        <v>4266</v>
      </c>
      <c r="H4270" s="1" t="str">
        <f>IF(Table_PayItems[[#This Row],[Description]]="_","_ Unique Item - "&amp;Table_PayItems[[#This Row],[Item]]&amp;" - $"&amp;Table_PayItems[[#This Row],[Unit]],Table_PayItems[[#This Row],[Description]]&amp;" - $"&amp;Table_PayItems[[#This Row],[Unit]])</f>
        <v>Protective Shield, Utility Pipe - $Ft</v>
      </c>
      <c r="I4270" s="29" t="str">
        <f>IFERROR(VLOOKUP(ROWS($M$5:M4270),Table_PayItems[[Search Key]:[Concentrated Name]],2,FALSE),"")</f>
        <v>Protective Shield, Utility Pipe - $Ft</v>
      </c>
      <c r="J4270" s="1"/>
      <c r="K4270" s="1"/>
      <c r="L4270" s="22">
        <f>IF(ISNUMBER(SEARCH(Pay_Item_Search_Text_2,M4270)),MAX($L$4:L4269)+1,0)</f>
        <v>0</v>
      </c>
      <c r="M4270" s="1" t="str">
        <f>IFERROR(VLOOKUP(ROWS($M$5:M4270),Table_PayItems[[Search Key]:[Concentrated Name]],2,FALSE),"")</f>
        <v>Protective Shield, Utility Pipe - $Ft</v>
      </c>
      <c r="N4270" s="1" t="str">
        <f>IFERROR(VLOOKUP(ROWS($M$5:N4270),$L$5:$M$7000,2,FALSE),"")</f>
        <v/>
      </c>
      <c r="O4270" s="1" t="str">
        <f>IFERROR(VLOOKUP(ROWS($O$5:O4270),$K$5:$L$7000,2,FALSE),"")</f>
        <v/>
      </c>
    </row>
    <row r="4271" spans="2:15" ht="15" customHeight="1" x14ac:dyDescent="0.25">
      <c r="B4271" s="178" t="s">
        <v>13147</v>
      </c>
      <c r="C4271" s="178" t="s">
        <v>88</v>
      </c>
      <c r="D4271" s="178" t="s">
        <v>4358</v>
      </c>
      <c r="E4271" s="178" t="s">
        <v>6993</v>
      </c>
      <c r="F4271" s="178" t="s">
        <v>17</v>
      </c>
      <c r="G4271" s="1">
        <f>IF(ISNUMBER(Pay_Item_Search_Text),IF(ISNUMBER(IF(FIND(Pay_Item_Search_Text,B4271)=1,1, "FALSE")),MAX(G$4:$G4270)+1,IF(ISNUMBER(Pay_Item_Search_Text),0,IF(ISNUMBER(SEARCH(Pay_Item_Search_Text,H4271)),MAX(G$4:$G4270)+1,0))),IF(ISNUMBER(Pay_Item_Search_Text),0,IF(ISNUMBER(SEARCH(Pay_Item_Search_Text,H4271)),MAX(G$4:$G4270)+1,0)))</f>
        <v>4267</v>
      </c>
      <c r="H4271" s="1" t="str">
        <f>IF(Table_PayItems[[#This Row],[Description]]="_","_ Unique Item - "&amp;Table_PayItems[[#This Row],[Item]]&amp;" - $"&amp;Table_PayItems[[#This Row],[Unit]],Table_PayItems[[#This Row],[Description]]&amp;" - $"&amp;Table_PayItems[[#This Row],[Unit]])</f>
        <v>Prunus sargentii, 1 1/2 inch - $Ea</v>
      </c>
      <c r="I4271" s="29" t="str">
        <f>IFERROR(VLOOKUP(ROWS($M$5:M4271),Table_PayItems[[Search Key]:[Concentrated Name]],2,FALSE),"")</f>
        <v>Prunus sargentii, 1 1/2 inch - $Ea</v>
      </c>
      <c r="J4271" s="1"/>
      <c r="K4271" s="1"/>
      <c r="L4271" s="22">
        <f>IF(ISNUMBER(SEARCH(Pay_Item_Search_Text_2,M4271)),MAX($L$4:L4270)+1,0)</f>
        <v>0</v>
      </c>
      <c r="M4271" s="1" t="str">
        <f>IFERROR(VLOOKUP(ROWS($M$5:M4271),Table_PayItems[[Search Key]:[Concentrated Name]],2,FALSE),"")</f>
        <v>Prunus sargentii, 1 1/2 inch - $Ea</v>
      </c>
      <c r="N4271" s="1" t="str">
        <f>IFERROR(VLOOKUP(ROWS($M$5:N4271),$L$5:$M$7000,2,FALSE),"")</f>
        <v/>
      </c>
      <c r="O4271" s="1" t="str">
        <f>IFERROR(VLOOKUP(ROWS($O$5:O4271),$K$5:$L$7000,2,FALSE),"")</f>
        <v/>
      </c>
    </row>
    <row r="4272" spans="2:15" ht="15" customHeight="1" x14ac:dyDescent="0.25">
      <c r="B4272" s="178" t="s">
        <v>13148</v>
      </c>
      <c r="C4272" s="178" t="s">
        <v>88</v>
      </c>
      <c r="D4272" s="178" t="s">
        <v>4359</v>
      </c>
      <c r="E4272" s="178" t="s">
        <v>6993</v>
      </c>
      <c r="F4272" s="178" t="s">
        <v>17</v>
      </c>
      <c r="G4272" s="1">
        <f>IF(ISNUMBER(Pay_Item_Search_Text),IF(ISNUMBER(IF(FIND(Pay_Item_Search_Text,B4272)=1,1, "FALSE")),MAX(G$4:$G4271)+1,IF(ISNUMBER(Pay_Item_Search_Text),0,IF(ISNUMBER(SEARCH(Pay_Item_Search_Text,H4272)),MAX(G$4:$G4271)+1,0))),IF(ISNUMBER(Pay_Item_Search_Text),0,IF(ISNUMBER(SEARCH(Pay_Item_Search_Text,H4272)),MAX(G$4:$G4271)+1,0)))</f>
        <v>4268</v>
      </c>
      <c r="H4272" s="1" t="str">
        <f>IF(Table_PayItems[[#This Row],[Description]]="_","_ Unique Item - "&amp;Table_PayItems[[#This Row],[Item]]&amp;" - $"&amp;Table_PayItems[[#This Row],[Unit]],Table_PayItems[[#This Row],[Description]]&amp;" - $"&amp;Table_PayItems[[#This Row],[Unit]])</f>
        <v>Prunus sargentii, 1 3/4 inch - $Ea</v>
      </c>
      <c r="I4272" s="29" t="str">
        <f>IFERROR(VLOOKUP(ROWS($M$5:M4272),Table_PayItems[[Search Key]:[Concentrated Name]],2,FALSE),"")</f>
        <v>Prunus sargentii, 1 3/4 inch - $Ea</v>
      </c>
      <c r="J4272" s="1"/>
      <c r="K4272" s="1"/>
      <c r="L4272" s="22">
        <f>IF(ISNUMBER(SEARCH(Pay_Item_Search_Text_2,M4272)),MAX($L$4:L4271)+1,0)</f>
        <v>0</v>
      </c>
      <c r="M4272" s="1" t="str">
        <f>IFERROR(VLOOKUP(ROWS($M$5:M4272),Table_PayItems[[Search Key]:[Concentrated Name]],2,FALSE),"")</f>
        <v>Prunus sargentii, 1 3/4 inch - $Ea</v>
      </c>
      <c r="N4272" s="1" t="str">
        <f>IFERROR(VLOOKUP(ROWS($M$5:N4272),$L$5:$M$7000,2,FALSE),"")</f>
        <v/>
      </c>
      <c r="O4272" s="1" t="str">
        <f>IFERROR(VLOOKUP(ROWS($O$5:O4272),$K$5:$L$7000,2,FALSE),"")</f>
        <v/>
      </c>
    </row>
    <row r="4273" spans="2:15" ht="15" customHeight="1" x14ac:dyDescent="0.25">
      <c r="B4273" s="178" t="s">
        <v>13149</v>
      </c>
      <c r="C4273" s="178" t="s">
        <v>88</v>
      </c>
      <c r="D4273" s="178" t="s">
        <v>4360</v>
      </c>
      <c r="E4273" s="178" t="s">
        <v>6993</v>
      </c>
      <c r="F4273" s="178" t="s">
        <v>17</v>
      </c>
      <c r="G4273" s="1">
        <f>IF(ISNUMBER(Pay_Item_Search_Text),IF(ISNUMBER(IF(FIND(Pay_Item_Search_Text,B4273)=1,1, "FALSE")),MAX(G$4:$G4272)+1,IF(ISNUMBER(Pay_Item_Search_Text),0,IF(ISNUMBER(SEARCH(Pay_Item_Search_Text,H4273)),MAX(G$4:$G4272)+1,0))),IF(ISNUMBER(Pay_Item_Search_Text),0,IF(ISNUMBER(SEARCH(Pay_Item_Search_Text,H4273)),MAX(G$4:$G4272)+1,0)))</f>
        <v>4269</v>
      </c>
      <c r="H4273" s="1" t="str">
        <f>IF(Table_PayItems[[#This Row],[Description]]="_","_ Unique Item - "&amp;Table_PayItems[[#This Row],[Item]]&amp;" - $"&amp;Table_PayItems[[#This Row],[Unit]],Table_PayItems[[#This Row],[Description]]&amp;" - $"&amp;Table_PayItems[[#This Row],[Unit]])</f>
        <v>Prunus sargentii, 2 inch - $Ea</v>
      </c>
      <c r="I4273" s="29" t="str">
        <f>IFERROR(VLOOKUP(ROWS($M$5:M4273),Table_PayItems[[Search Key]:[Concentrated Name]],2,FALSE),"")</f>
        <v>Prunus sargentii, 2 inch - $Ea</v>
      </c>
      <c r="J4273" s="1"/>
      <c r="K4273" s="1"/>
      <c r="L4273" s="22">
        <f>IF(ISNUMBER(SEARCH(Pay_Item_Search_Text_2,M4273)),MAX($L$4:L4272)+1,0)</f>
        <v>0</v>
      </c>
      <c r="M4273" s="1" t="str">
        <f>IFERROR(VLOOKUP(ROWS($M$5:M4273),Table_PayItems[[Search Key]:[Concentrated Name]],2,FALSE),"")</f>
        <v>Prunus sargentii, 2 inch - $Ea</v>
      </c>
      <c r="N4273" s="1" t="str">
        <f>IFERROR(VLOOKUP(ROWS($M$5:N4273),$L$5:$M$7000,2,FALSE),"")</f>
        <v/>
      </c>
      <c r="O4273" s="1" t="str">
        <f>IFERROR(VLOOKUP(ROWS($O$5:O4273),$K$5:$L$7000,2,FALSE),"")</f>
        <v/>
      </c>
    </row>
    <row r="4274" spans="2:15" ht="15" customHeight="1" x14ac:dyDescent="0.25">
      <c r="B4274" s="178" t="s">
        <v>13150</v>
      </c>
      <c r="C4274" s="178" t="s">
        <v>88</v>
      </c>
      <c r="D4274" s="178" t="s">
        <v>7624</v>
      </c>
      <c r="E4274" s="178" t="s">
        <v>6993</v>
      </c>
      <c r="F4274" s="178" t="s">
        <v>17</v>
      </c>
      <c r="G4274" s="1">
        <f>IF(ISNUMBER(Pay_Item_Search_Text),IF(ISNUMBER(IF(FIND(Pay_Item_Search_Text,B4274)=1,1, "FALSE")),MAX(G$4:$G4273)+1,IF(ISNUMBER(Pay_Item_Search_Text),0,IF(ISNUMBER(SEARCH(Pay_Item_Search_Text,H4274)),MAX(G$4:$G4273)+1,0))),IF(ISNUMBER(Pay_Item_Search_Text),0,IF(ISNUMBER(SEARCH(Pay_Item_Search_Text,H4274)),MAX(G$4:$G4273)+1,0)))</f>
        <v>4270</v>
      </c>
      <c r="H4274" s="1" t="str">
        <f>IF(Table_PayItems[[#This Row],[Description]]="_","_ Unique Item - "&amp;Table_PayItems[[#This Row],[Item]]&amp;" - $"&amp;Table_PayItems[[#This Row],[Unit]],Table_PayItems[[#This Row],[Description]]&amp;" - $"&amp;Table_PayItems[[#This Row],[Unit]])</f>
        <v>Prunus serrulata Kwanzan, 1 1/2 inch - $Ea</v>
      </c>
      <c r="I4274" s="29" t="str">
        <f>IFERROR(VLOOKUP(ROWS($M$5:M4274),Table_PayItems[[Search Key]:[Concentrated Name]],2,FALSE),"")</f>
        <v>Prunus serrulata Kwanzan, 1 1/2 inch - $Ea</v>
      </c>
      <c r="J4274" s="1"/>
      <c r="K4274" s="1"/>
      <c r="L4274" s="22">
        <f>IF(ISNUMBER(SEARCH(Pay_Item_Search_Text_2,M4274)),MAX($L$4:L4273)+1,0)</f>
        <v>0</v>
      </c>
      <c r="M4274" s="1" t="str">
        <f>IFERROR(VLOOKUP(ROWS($M$5:M4274),Table_PayItems[[Search Key]:[Concentrated Name]],2,FALSE),"")</f>
        <v>Prunus serrulata Kwanzan, 1 1/2 inch - $Ea</v>
      </c>
      <c r="N4274" s="1" t="str">
        <f>IFERROR(VLOOKUP(ROWS($M$5:N4274),$L$5:$M$7000,2,FALSE),"")</f>
        <v/>
      </c>
      <c r="O4274" s="1" t="str">
        <f>IFERROR(VLOOKUP(ROWS($O$5:O4274),$K$5:$L$7000,2,FALSE),"")</f>
        <v/>
      </c>
    </row>
    <row r="4275" spans="2:15" ht="15" customHeight="1" x14ac:dyDescent="0.25">
      <c r="B4275" s="178" t="s">
        <v>13151</v>
      </c>
      <c r="C4275" s="178" t="s">
        <v>88</v>
      </c>
      <c r="D4275" s="178" t="s">
        <v>7625</v>
      </c>
      <c r="E4275" s="178" t="s">
        <v>6993</v>
      </c>
      <c r="F4275" s="178" t="s">
        <v>17</v>
      </c>
      <c r="G4275" s="1">
        <f>IF(ISNUMBER(Pay_Item_Search_Text),IF(ISNUMBER(IF(FIND(Pay_Item_Search_Text,B4275)=1,1, "FALSE")),MAX(G$4:$G4274)+1,IF(ISNUMBER(Pay_Item_Search_Text),0,IF(ISNUMBER(SEARCH(Pay_Item_Search_Text,H4275)),MAX(G$4:$G4274)+1,0))),IF(ISNUMBER(Pay_Item_Search_Text),0,IF(ISNUMBER(SEARCH(Pay_Item_Search_Text,H4275)),MAX(G$4:$G4274)+1,0)))</f>
        <v>4271</v>
      </c>
      <c r="H4275" s="1" t="str">
        <f>IF(Table_PayItems[[#This Row],[Description]]="_","_ Unique Item - "&amp;Table_PayItems[[#This Row],[Item]]&amp;" - $"&amp;Table_PayItems[[#This Row],[Unit]],Table_PayItems[[#This Row],[Description]]&amp;" - $"&amp;Table_PayItems[[#This Row],[Unit]])</f>
        <v>Prunus serrulata Kwanzan, 1 3/4 inch - $Ea</v>
      </c>
      <c r="I4275" s="29" t="str">
        <f>IFERROR(VLOOKUP(ROWS($M$5:M4275),Table_PayItems[[Search Key]:[Concentrated Name]],2,FALSE),"")</f>
        <v>Prunus serrulata Kwanzan, 1 3/4 inch - $Ea</v>
      </c>
      <c r="J4275" s="1"/>
      <c r="K4275" s="1"/>
      <c r="L4275" s="22">
        <f>IF(ISNUMBER(SEARCH(Pay_Item_Search_Text_2,M4275)),MAX($L$4:L4274)+1,0)</f>
        <v>0</v>
      </c>
      <c r="M4275" s="1" t="str">
        <f>IFERROR(VLOOKUP(ROWS($M$5:M4275),Table_PayItems[[Search Key]:[Concentrated Name]],2,FALSE),"")</f>
        <v>Prunus serrulata Kwanzan, 1 3/4 inch - $Ea</v>
      </c>
      <c r="N4275" s="1" t="str">
        <f>IFERROR(VLOOKUP(ROWS($M$5:N4275),$L$5:$M$7000,2,FALSE),"")</f>
        <v/>
      </c>
      <c r="O4275" s="1" t="str">
        <f>IFERROR(VLOOKUP(ROWS($O$5:O4275),$K$5:$L$7000,2,FALSE),"")</f>
        <v/>
      </c>
    </row>
    <row r="4276" spans="2:15" ht="15" customHeight="1" x14ac:dyDescent="0.25">
      <c r="B4276" s="178" t="s">
        <v>13152</v>
      </c>
      <c r="C4276" s="178" t="s">
        <v>88</v>
      </c>
      <c r="D4276" s="178" t="s">
        <v>7626</v>
      </c>
      <c r="E4276" s="178" t="s">
        <v>6993</v>
      </c>
      <c r="F4276" s="178" t="s">
        <v>17</v>
      </c>
      <c r="G4276" s="1">
        <f>IF(ISNUMBER(Pay_Item_Search_Text),IF(ISNUMBER(IF(FIND(Pay_Item_Search_Text,B4276)=1,1, "FALSE")),MAX(G$4:$G4275)+1,IF(ISNUMBER(Pay_Item_Search_Text),0,IF(ISNUMBER(SEARCH(Pay_Item_Search_Text,H4276)),MAX(G$4:$G4275)+1,0))),IF(ISNUMBER(Pay_Item_Search_Text),0,IF(ISNUMBER(SEARCH(Pay_Item_Search_Text,H4276)),MAX(G$4:$G4275)+1,0)))</f>
        <v>4272</v>
      </c>
      <c r="H4276" s="1" t="str">
        <f>IF(Table_PayItems[[#This Row],[Description]]="_","_ Unique Item - "&amp;Table_PayItems[[#This Row],[Item]]&amp;" - $"&amp;Table_PayItems[[#This Row],[Unit]],Table_PayItems[[#This Row],[Description]]&amp;" - $"&amp;Table_PayItems[[#This Row],[Unit]])</f>
        <v>Prunus serrulata Kwanzan, 2 inch - $Ea</v>
      </c>
      <c r="I4276" s="29" t="str">
        <f>IFERROR(VLOOKUP(ROWS($M$5:M4276),Table_PayItems[[Search Key]:[Concentrated Name]],2,FALSE),"")</f>
        <v>Prunus serrulata Kwanzan, 2 inch - $Ea</v>
      </c>
      <c r="J4276" s="1"/>
      <c r="K4276" s="1"/>
      <c r="L4276" s="22">
        <f>IF(ISNUMBER(SEARCH(Pay_Item_Search_Text_2,M4276)),MAX($L$4:L4275)+1,0)</f>
        <v>0</v>
      </c>
      <c r="M4276" s="1" t="str">
        <f>IFERROR(VLOOKUP(ROWS($M$5:M4276),Table_PayItems[[Search Key]:[Concentrated Name]],2,FALSE),"")</f>
        <v>Prunus serrulata Kwanzan, 2 inch - $Ea</v>
      </c>
      <c r="N4276" s="1" t="str">
        <f>IFERROR(VLOOKUP(ROWS($M$5:N4276),$L$5:$M$7000,2,FALSE),"")</f>
        <v/>
      </c>
      <c r="O4276" s="1" t="str">
        <f>IFERROR(VLOOKUP(ROWS($O$5:O4276),$K$5:$L$7000,2,FALSE),"")</f>
        <v/>
      </c>
    </row>
    <row r="4277" spans="2:15" ht="15" customHeight="1" x14ac:dyDescent="0.25">
      <c r="B4277" s="178" t="s">
        <v>13153</v>
      </c>
      <c r="C4277" s="178" t="s">
        <v>88</v>
      </c>
      <c r="D4277" s="178" t="s">
        <v>7627</v>
      </c>
      <c r="E4277" s="178" t="s">
        <v>6993</v>
      </c>
      <c r="F4277" s="178" t="s">
        <v>17</v>
      </c>
      <c r="G4277" s="1">
        <f>IF(ISNUMBER(Pay_Item_Search_Text),IF(ISNUMBER(IF(FIND(Pay_Item_Search_Text,B4277)=1,1, "FALSE")),MAX(G$4:$G4276)+1,IF(ISNUMBER(Pay_Item_Search_Text),0,IF(ISNUMBER(SEARCH(Pay_Item_Search_Text,H4277)),MAX(G$4:$G4276)+1,0))),IF(ISNUMBER(Pay_Item_Search_Text),0,IF(ISNUMBER(SEARCH(Pay_Item_Search_Text,H4277)),MAX(G$4:$G4276)+1,0)))</f>
        <v>4273</v>
      </c>
      <c r="H4277" s="1" t="str">
        <f>IF(Table_PayItems[[#This Row],[Description]]="_","_ Unique Item - "&amp;Table_PayItems[[#This Row],[Item]]&amp;" - $"&amp;Table_PayItems[[#This Row],[Unit]],Table_PayItems[[#This Row],[Description]]&amp;" - $"&amp;Table_PayItems[[#This Row],[Unit]])</f>
        <v>Prunus serrulata Royal Burgundy, 1 1/2 inch - $Ea</v>
      </c>
      <c r="I4277" s="29" t="str">
        <f>IFERROR(VLOOKUP(ROWS($M$5:M4277),Table_PayItems[[Search Key]:[Concentrated Name]],2,FALSE),"")</f>
        <v>Prunus serrulata Royal Burgundy, 1 1/2 inch - $Ea</v>
      </c>
      <c r="J4277" s="1"/>
      <c r="K4277" s="1"/>
      <c r="L4277" s="22">
        <f>IF(ISNUMBER(SEARCH(Pay_Item_Search_Text_2,M4277)),MAX($L$4:L4276)+1,0)</f>
        <v>0</v>
      </c>
      <c r="M4277" s="1" t="str">
        <f>IFERROR(VLOOKUP(ROWS($M$5:M4277),Table_PayItems[[Search Key]:[Concentrated Name]],2,FALSE),"")</f>
        <v>Prunus serrulata Royal Burgundy, 1 1/2 inch - $Ea</v>
      </c>
      <c r="N4277" s="1" t="str">
        <f>IFERROR(VLOOKUP(ROWS($M$5:N4277),$L$5:$M$7000,2,FALSE),"")</f>
        <v/>
      </c>
      <c r="O4277" s="1" t="str">
        <f>IFERROR(VLOOKUP(ROWS($O$5:O4277),$K$5:$L$7000,2,FALSE),"")</f>
        <v/>
      </c>
    </row>
    <row r="4278" spans="2:15" ht="15" customHeight="1" x14ac:dyDescent="0.25">
      <c r="B4278" s="178" t="s">
        <v>13154</v>
      </c>
      <c r="C4278" s="178" t="s">
        <v>88</v>
      </c>
      <c r="D4278" s="178" t="s">
        <v>7628</v>
      </c>
      <c r="E4278" s="178" t="s">
        <v>6993</v>
      </c>
      <c r="F4278" s="178" t="s">
        <v>17</v>
      </c>
      <c r="G4278" s="1">
        <f>IF(ISNUMBER(Pay_Item_Search_Text),IF(ISNUMBER(IF(FIND(Pay_Item_Search_Text,B4278)=1,1, "FALSE")),MAX(G$4:$G4277)+1,IF(ISNUMBER(Pay_Item_Search_Text),0,IF(ISNUMBER(SEARCH(Pay_Item_Search_Text,H4278)),MAX(G$4:$G4277)+1,0))),IF(ISNUMBER(Pay_Item_Search_Text),0,IF(ISNUMBER(SEARCH(Pay_Item_Search_Text,H4278)),MAX(G$4:$G4277)+1,0)))</f>
        <v>4274</v>
      </c>
      <c r="H4278" s="1" t="str">
        <f>IF(Table_PayItems[[#This Row],[Description]]="_","_ Unique Item - "&amp;Table_PayItems[[#This Row],[Item]]&amp;" - $"&amp;Table_PayItems[[#This Row],[Unit]],Table_PayItems[[#This Row],[Description]]&amp;" - $"&amp;Table_PayItems[[#This Row],[Unit]])</f>
        <v>Prunus serrulata Royal Burgundy, 1 3/4 inch - $Ea</v>
      </c>
      <c r="I4278" s="29" t="str">
        <f>IFERROR(VLOOKUP(ROWS($M$5:M4278),Table_PayItems[[Search Key]:[Concentrated Name]],2,FALSE),"")</f>
        <v>Prunus serrulata Royal Burgundy, 1 3/4 inch - $Ea</v>
      </c>
      <c r="J4278" s="1"/>
      <c r="K4278" s="1"/>
      <c r="L4278" s="22">
        <f>IF(ISNUMBER(SEARCH(Pay_Item_Search_Text_2,M4278)),MAX($L$4:L4277)+1,0)</f>
        <v>0</v>
      </c>
      <c r="M4278" s="1" t="str">
        <f>IFERROR(VLOOKUP(ROWS($M$5:M4278),Table_PayItems[[Search Key]:[Concentrated Name]],2,FALSE),"")</f>
        <v>Prunus serrulata Royal Burgundy, 1 3/4 inch - $Ea</v>
      </c>
      <c r="N4278" s="1" t="str">
        <f>IFERROR(VLOOKUP(ROWS($M$5:N4278),$L$5:$M$7000,2,FALSE),"")</f>
        <v/>
      </c>
      <c r="O4278" s="1" t="str">
        <f>IFERROR(VLOOKUP(ROWS($O$5:O4278),$K$5:$L$7000,2,FALSE),"")</f>
        <v/>
      </c>
    </row>
    <row r="4279" spans="2:15" ht="15" customHeight="1" x14ac:dyDescent="0.25">
      <c r="B4279" s="178" t="s">
        <v>13155</v>
      </c>
      <c r="C4279" s="178" t="s">
        <v>88</v>
      </c>
      <c r="D4279" s="178" t="s">
        <v>7629</v>
      </c>
      <c r="E4279" s="178" t="s">
        <v>6993</v>
      </c>
      <c r="F4279" s="178" t="s">
        <v>17</v>
      </c>
      <c r="G4279" s="1">
        <f>IF(ISNUMBER(Pay_Item_Search_Text),IF(ISNUMBER(IF(FIND(Pay_Item_Search_Text,B4279)=1,1, "FALSE")),MAX(G$4:$G4278)+1,IF(ISNUMBER(Pay_Item_Search_Text),0,IF(ISNUMBER(SEARCH(Pay_Item_Search_Text,H4279)),MAX(G$4:$G4278)+1,0))),IF(ISNUMBER(Pay_Item_Search_Text),0,IF(ISNUMBER(SEARCH(Pay_Item_Search_Text,H4279)),MAX(G$4:$G4278)+1,0)))</f>
        <v>4275</v>
      </c>
      <c r="H4279" s="1" t="str">
        <f>IF(Table_PayItems[[#This Row],[Description]]="_","_ Unique Item - "&amp;Table_PayItems[[#This Row],[Item]]&amp;" - $"&amp;Table_PayItems[[#This Row],[Unit]],Table_PayItems[[#This Row],[Description]]&amp;" - $"&amp;Table_PayItems[[#This Row],[Unit]])</f>
        <v>Prunus serrulata Royal Burgundy, 2 inch - $Ea</v>
      </c>
      <c r="I4279" s="29" t="str">
        <f>IFERROR(VLOOKUP(ROWS($M$5:M4279),Table_PayItems[[Search Key]:[Concentrated Name]],2,FALSE),"")</f>
        <v>Prunus serrulata Royal Burgundy, 2 inch - $Ea</v>
      </c>
      <c r="J4279" s="1"/>
      <c r="K4279" s="1"/>
      <c r="L4279" s="22">
        <f>IF(ISNUMBER(SEARCH(Pay_Item_Search_Text_2,M4279)),MAX($L$4:L4278)+1,0)</f>
        <v>0</v>
      </c>
      <c r="M4279" s="1" t="str">
        <f>IFERROR(VLOOKUP(ROWS($M$5:M4279),Table_PayItems[[Search Key]:[Concentrated Name]],2,FALSE),"")</f>
        <v>Prunus serrulata Royal Burgundy, 2 inch - $Ea</v>
      </c>
      <c r="N4279" s="1" t="str">
        <f>IFERROR(VLOOKUP(ROWS($M$5:N4279),$L$5:$M$7000,2,FALSE),"")</f>
        <v/>
      </c>
      <c r="O4279" s="1" t="str">
        <f>IFERROR(VLOOKUP(ROWS($O$5:O4279),$K$5:$L$7000,2,FALSE),"")</f>
        <v/>
      </c>
    </row>
    <row r="4280" spans="2:15" ht="15" customHeight="1" x14ac:dyDescent="0.25">
      <c r="B4280" s="178" t="s">
        <v>13156</v>
      </c>
      <c r="C4280" s="178" t="s">
        <v>88</v>
      </c>
      <c r="D4280" s="178" t="s">
        <v>7630</v>
      </c>
      <c r="E4280" s="178" t="s">
        <v>6993</v>
      </c>
      <c r="F4280" s="178" t="s">
        <v>17</v>
      </c>
      <c r="G4280" s="1">
        <f>IF(ISNUMBER(Pay_Item_Search_Text),IF(ISNUMBER(IF(FIND(Pay_Item_Search_Text,B4280)=1,1, "FALSE")),MAX(G$4:$G4279)+1,IF(ISNUMBER(Pay_Item_Search_Text),0,IF(ISNUMBER(SEARCH(Pay_Item_Search_Text,H4280)),MAX(G$4:$G4279)+1,0))),IF(ISNUMBER(Pay_Item_Search_Text),0,IF(ISNUMBER(SEARCH(Pay_Item_Search_Text,H4280)),MAX(G$4:$G4279)+1,0)))</f>
        <v>4276</v>
      </c>
      <c r="H4280" s="1" t="str">
        <f>IF(Table_PayItems[[#This Row],[Description]]="_","_ Unique Item - "&amp;Table_PayItems[[#This Row],[Item]]&amp;" - $"&amp;Table_PayItems[[#This Row],[Unit]],Table_PayItems[[#This Row],[Description]]&amp;" - $"&amp;Table_PayItems[[#This Row],[Unit]])</f>
        <v>Prunus subhirtella Pendula, 1 1/2 inch - $Ea</v>
      </c>
      <c r="I4280" s="29" t="str">
        <f>IFERROR(VLOOKUP(ROWS($M$5:M4280),Table_PayItems[[Search Key]:[Concentrated Name]],2,FALSE),"")</f>
        <v>Prunus subhirtella Pendula, 1 1/2 inch - $Ea</v>
      </c>
      <c r="J4280" s="1"/>
      <c r="K4280" s="1"/>
      <c r="L4280" s="22">
        <f>IF(ISNUMBER(SEARCH(Pay_Item_Search_Text_2,M4280)),MAX($L$4:L4279)+1,0)</f>
        <v>0</v>
      </c>
      <c r="M4280" s="1" t="str">
        <f>IFERROR(VLOOKUP(ROWS($M$5:M4280),Table_PayItems[[Search Key]:[Concentrated Name]],2,FALSE),"")</f>
        <v>Prunus subhirtella Pendula, 1 1/2 inch - $Ea</v>
      </c>
      <c r="N4280" s="1" t="str">
        <f>IFERROR(VLOOKUP(ROWS($M$5:N4280),$L$5:$M$7000,2,FALSE),"")</f>
        <v/>
      </c>
      <c r="O4280" s="1" t="str">
        <f>IFERROR(VLOOKUP(ROWS($O$5:O4280),$K$5:$L$7000,2,FALSE),"")</f>
        <v/>
      </c>
    </row>
    <row r="4281" spans="2:15" ht="15" customHeight="1" x14ac:dyDescent="0.25">
      <c r="B4281" s="178" t="s">
        <v>13157</v>
      </c>
      <c r="C4281" s="178" t="s">
        <v>88</v>
      </c>
      <c r="D4281" s="178" t="s">
        <v>7631</v>
      </c>
      <c r="E4281" s="178" t="s">
        <v>6993</v>
      </c>
      <c r="F4281" s="178" t="s">
        <v>17</v>
      </c>
      <c r="G4281" s="1">
        <f>IF(ISNUMBER(Pay_Item_Search_Text),IF(ISNUMBER(IF(FIND(Pay_Item_Search_Text,B4281)=1,1, "FALSE")),MAX(G$4:$G4280)+1,IF(ISNUMBER(Pay_Item_Search_Text),0,IF(ISNUMBER(SEARCH(Pay_Item_Search_Text,H4281)),MAX(G$4:$G4280)+1,0))),IF(ISNUMBER(Pay_Item_Search_Text),0,IF(ISNUMBER(SEARCH(Pay_Item_Search_Text,H4281)),MAX(G$4:$G4280)+1,0)))</f>
        <v>4277</v>
      </c>
      <c r="H4281" s="1" t="str">
        <f>IF(Table_PayItems[[#This Row],[Description]]="_","_ Unique Item - "&amp;Table_PayItems[[#This Row],[Item]]&amp;" - $"&amp;Table_PayItems[[#This Row],[Unit]],Table_PayItems[[#This Row],[Description]]&amp;" - $"&amp;Table_PayItems[[#This Row],[Unit]])</f>
        <v>Prunus subhirtella Pendula, 1 3/4 inch - $Ea</v>
      </c>
      <c r="I4281" s="29" t="str">
        <f>IFERROR(VLOOKUP(ROWS($M$5:M4281),Table_PayItems[[Search Key]:[Concentrated Name]],2,FALSE),"")</f>
        <v>Prunus subhirtella Pendula, 1 3/4 inch - $Ea</v>
      </c>
      <c r="J4281" s="1"/>
      <c r="K4281" s="1"/>
      <c r="L4281" s="22">
        <f>IF(ISNUMBER(SEARCH(Pay_Item_Search_Text_2,M4281)),MAX($L$4:L4280)+1,0)</f>
        <v>0</v>
      </c>
      <c r="M4281" s="1" t="str">
        <f>IFERROR(VLOOKUP(ROWS($M$5:M4281),Table_PayItems[[Search Key]:[Concentrated Name]],2,FALSE),"")</f>
        <v>Prunus subhirtella Pendula, 1 3/4 inch - $Ea</v>
      </c>
      <c r="N4281" s="1" t="str">
        <f>IFERROR(VLOOKUP(ROWS($M$5:N4281),$L$5:$M$7000,2,FALSE),"")</f>
        <v/>
      </c>
      <c r="O4281" s="1" t="str">
        <f>IFERROR(VLOOKUP(ROWS($O$5:O4281),$K$5:$L$7000,2,FALSE),"")</f>
        <v/>
      </c>
    </row>
    <row r="4282" spans="2:15" ht="15" customHeight="1" x14ac:dyDescent="0.25">
      <c r="B4282" s="178" t="s">
        <v>13158</v>
      </c>
      <c r="C4282" s="178" t="s">
        <v>88</v>
      </c>
      <c r="D4282" s="178" t="s">
        <v>7632</v>
      </c>
      <c r="E4282" s="178" t="s">
        <v>6993</v>
      </c>
      <c r="F4282" s="178" t="s">
        <v>17</v>
      </c>
      <c r="G4282" s="1">
        <f>IF(ISNUMBER(Pay_Item_Search_Text),IF(ISNUMBER(IF(FIND(Pay_Item_Search_Text,B4282)=1,1, "FALSE")),MAX(G$4:$G4281)+1,IF(ISNUMBER(Pay_Item_Search_Text),0,IF(ISNUMBER(SEARCH(Pay_Item_Search_Text,H4282)),MAX(G$4:$G4281)+1,0))),IF(ISNUMBER(Pay_Item_Search_Text),0,IF(ISNUMBER(SEARCH(Pay_Item_Search_Text,H4282)),MAX(G$4:$G4281)+1,0)))</f>
        <v>4278</v>
      </c>
      <c r="H4282" s="1" t="str">
        <f>IF(Table_PayItems[[#This Row],[Description]]="_","_ Unique Item - "&amp;Table_PayItems[[#This Row],[Item]]&amp;" - $"&amp;Table_PayItems[[#This Row],[Unit]],Table_PayItems[[#This Row],[Description]]&amp;" - $"&amp;Table_PayItems[[#This Row],[Unit]])</f>
        <v>Prunus subhirtella Pendula, 2 inch - $Ea</v>
      </c>
      <c r="I4282" s="29" t="str">
        <f>IFERROR(VLOOKUP(ROWS($M$5:M4282),Table_PayItems[[Search Key]:[Concentrated Name]],2,FALSE),"")</f>
        <v>Prunus subhirtella Pendula, 2 inch - $Ea</v>
      </c>
      <c r="J4282" s="1"/>
      <c r="K4282" s="1"/>
      <c r="L4282" s="22">
        <f>IF(ISNUMBER(SEARCH(Pay_Item_Search_Text_2,M4282)),MAX($L$4:L4281)+1,0)</f>
        <v>0</v>
      </c>
      <c r="M4282" s="1" t="str">
        <f>IFERROR(VLOOKUP(ROWS($M$5:M4282),Table_PayItems[[Search Key]:[Concentrated Name]],2,FALSE),"")</f>
        <v>Prunus subhirtella Pendula, 2 inch - $Ea</v>
      </c>
      <c r="N4282" s="1" t="str">
        <f>IFERROR(VLOOKUP(ROWS($M$5:N4282),$L$5:$M$7000,2,FALSE),"")</f>
        <v/>
      </c>
      <c r="O4282" s="1" t="str">
        <f>IFERROR(VLOOKUP(ROWS($O$5:O4282),$K$5:$L$7000,2,FALSE),"")</f>
        <v/>
      </c>
    </row>
    <row r="4283" spans="2:15" ht="15" customHeight="1" x14ac:dyDescent="0.25">
      <c r="B4283" s="178" t="s">
        <v>13161</v>
      </c>
      <c r="C4283" s="178" t="s">
        <v>88</v>
      </c>
      <c r="D4283" s="178" t="s">
        <v>7635</v>
      </c>
      <c r="E4283" s="178" t="s">
        <v>6993</v>
      </c>
      <c r="F4283" s="178" t="s">
        <v>17</v>
      </c>
      <c r="G4283" s="1">
        <f>IF(ISNUMBER(Pay_Item_Search_Text),IF(ISNUMBER(IF(FIND(Pay_Item_Search_Text,B4283)=1,1, "FALSE")),MAX(G$4:$G4282)+1,IF(ISNUMBER(Pay_Item_Search_Text),0,IF(ISNUMBER(SEARCH(Pay_Item_Search_Text,H4283)),MAX(G$4:$G4282)+1,0))),IF(ISNUMBER(Pay_Item_Search_Text),0,IF(ISNUMBER(SEARCH(Pay_Item_Search_Text,H4283)),MAX(G$4:$G4282)+1,0)))</f>
        <v>4279</v>
      </c>
      <c r="H4283" s="1" t="str">
        <f>IF(Table_PayItems[[#This Row],[Description]]="_","_ Unique Item - "&amp;Table_PayItems[[#This Row],[Item]]&amp;" - $"&amp;Table_PayItems[[#This Row],[Unit]],Table_PayItems[[#This Row],[Description]]&amp;" - $"&amp;Table_PayItems[[#This Row],[Unit]])</f>
        <v>Prunus x cerasifera Newport, #10 cont. - $Ea</v>
      </c>
      <c r="I4283" s="29" t="str">
        <f>IFERROR(VLOOKUP(ROWS($M$5:M4283),Table_PayItems[[Search Key]:[Concentrated Name]],2,FALSE),"")</f>
        <v>Prunus x cerasifera Newport, #10 cont. - $Ea</v>
      </c>
      <c r="J4283" s="1"/>
      <c r="K4283" s="1"/>
      <c r="L4283" s="22">
        <f>IF(ISNUMBER(SEARCH(Pay_Item_Search_Text_2,M4283)),MAX($L$4:L4282)+1,0)</f>
        <v>770</v>
      </c>
      <c r="M4283" s="1" t="str">
        <f>IFERROR(VLOOKUP(ROWS($M$5:M4283),Table_PayItems[[Search Key]:[Concentrated Name]],2,FALSE),"")</f>
        <v>Prunus x cerasifera Newport, #10 cont. - $Ea</v>
      </c>
      <c r="N4283" s="1" t="str">
        <f>IFERROR(VLOOKUP(ROWS($M$5:N4283),$L$5:$M$7000,2,FALSE),"")</f>
        <v/>
      </c>
      <c r="O4283" s="1" t="str">
        <f>IFERROR(VLOOKUP(ROWS($O$5:O4283),$K$5:$L$7000,2,FALSE),"")</f>
        <v/>
      </c>
    </row>
    <row r="4284" spans="2:15" ht="15" customHeight="1" x14ac:dyDescent="0.25">
      <c r="B4284" s="178" t="s">
        <v>13162</v>
      </c>
      <c r="C4284" s="178" t="s">
        <v>88</v>
      </c>
      <c r="D4284" s="178" t="s">
        <v>7636</v>
      </c>
      <c r="E4284" s="178" t="s">
        <v>6993</v>
      </c>
      <c r="F4284" s="178" t="s">
        <v>17</v>
      </c>
      <c r="G4284" s="1">
        <f>IF(ISNUMBER(Pay_Item_Search_Text),IF(ISNUMBER(IF(FIND(Pay_Item_Search_Text,B4284)=1,1, "FALSE")),MAX(G$4:$G4283)+1,IF(ISNUMBER(Pay_Item_Search_Text),0,IF(ISNUMBER(SEARCH(Pay_Item_Search_Text,H4284)),MAX(G$4:$G4283)+1,0))),IF(ISNUMBER(Pay_Item_Search_Text),0,IF(ISNUMBER(SEARCH(Pay_Item_Search_Text,H4284)),MAX(G$4:$G4283)+1,0)))</f>
        <v>4280</v>
      </c>
      <c r="H4284" s="1" t="str">
        <f>IF(Table_PayItems[[#This Row],[Description]]="_","_ Unique Item - "&amp;Table_PayItems[[#This Row],[Item]]&amp;" - $"&amp;Table_PayItems[[#This Row],[Unit]],Table_PayItems[[#This Row],[Description]]&amp;" - $"&amp;Table_PayItems[[#This Row],[Unit]])</f>
        <v>Prunus x cerasifera Newport, #15 cont. - $Ea</v>
      </c>
      <c r="I4284" s="29" t="str">
        <f>IFERROR(VLOOKUP(ROWS($M$5:M4284),Table_PayItems[[Search Key]:[Concentrated Name]],2,FALSE),"")</f>
        <v>Prunus x cerasifera Newport, #15 cont. - $Ea</v>
      </c>
      <c r="J4284" s="1"/>
      <c r="K4284" s="1"/>
      <c r="L4284" s="22">
        <f>IF(ISNUMBER(SEARCH(Pay_Item_Search_Text_2,M4284)),MAX($L$4:L4283)+1,0)</f>
        <v>0</v>
      </c>
      <c r="M4284" s="1" t="str">
        <f>IFERROR(VLOOKUP(ROWS($M$5:M4284),Table_PayItems[[Search Key]:[Concentrated Name]],2,FALSE),"")</f>
        <v>Prunus x cerasifera Newport, #15 cont. - $Ea</v>
      </c>
      <c r="N4284" s="1" t="str">
        <f>IFERROR(VLOOKUP(ROWS($M$5:N4284),$L$5:$M$7000,2,FALSE),"")</f>
        <v/>
      </c>
      <c r="O4284" s="1" t="str">
        <f>IFERROR(VLOOKUP(ROWS($O$5:O4284),$K$5:$L$7000,2,FALSE),"")</f>
        <v/>
      </c>
    </row>
    <row r="4285" spans="2:15" ht="15" customHeight="1" x14ac:dyDescent="0.25">
      <c r="B4285" s="178" t="s">
        <v>13159</v>
      </c>
      <c r="C4285" s="178" t="s">
        <v>88</v>
      </c>
      <c r="D4285" s="178" t="s">
        <v>7633</v>
      </c>
      <c r="E4285" s="178" t="s">
        <v>6993</v>
      </c>
      <c r="F4285" s="178" t="s">
        <v>17</v>
      </c>
      <c r="G4285" s="1">
        <f>IF(ISNUMBER(Pay_Item_Search_Text),IF(ISNUMBER(IF(FIND(Pay_Item_Search_Text,B4285)=1,1, "FALSE")),MAX(G$4:$G4284)+1,IF(ISNUMBER(Pay_Item_Search_Text),0,IF(ISNUMBER(SEARCH(Pay_Item_Search_Text,H4285)),MAX(G$4:$G4284)+1,0))),IF(ISNUMBER(Pay_Item_Search_Text),0,IF(ISNUMBER(SEARCH(Pay_Item_Search_Text,H4285)),MAX(G$4:$G4284)+1,0)))</f>
        <v>4281</v>
      </c>
      <c r="H4285" s="1" t="str">
        <f>IF(Table_PayItems[[#This Row],[Description]]="_","_ Unique Item - "&amp;Table_PayItems[[#This Row],[Item]]&amp;" - $"&amp;Table_PayItems[[#This Row],[Unit]],Table_PayItems[[#This Row],[Description]]&amp;" - $"&amp;Table_PayItems[[#This Row],[Unit]])</f>
        <v>Prunus x cerasifera Newport, #5 cont. - $Ea</v>
      </c>
      <c r="I4285" s="29" t="str">
        <f>IFERROR(VLOOKUP(ROWS($M$5:M4285),Table_PayItems[[Search Key]:[Concentrated Name]],2,FALSE),"")</f>
        <v>Prunus x cerasifera Newport, #5 cont. - $Ea</v>
      </c>
      <c r="J4285" s="1"/>
      <c r="K4285" s="1"/>
      <c r="L4285" s="22">
        <f>IF(ISNUMBER(SEARCH(Pay_Item_Search_Text_2,M4285)),MAX($L$4:L4284)+1,0)</f>
        <v>0</v>
      </c>
      <c r="M4285" s="1" t="str">
        <f>IFERROR(VLOOKUP(ROWS($M$5:M4285),Table_PayItems[[Search Key]:[Concentrated Name]],2,FALSE),"")</f>
        <v>Prunus x cerasifera Newport, #5 cont. - $Ea</v>
      </c>
      <c r="N4285" s="1" t="str">
        <f>IFERROR(VLOOKUP(ROWS($M$5:N4285),$L$5:$M$7000,2,FALSE),"")</f>
        <v/>
      </c>
      <c r="O4285" s="1" t="str">
        <f>IFERROR(VLOOKUP(ROWS($O$5:O4285),$K$5:$L$7000,2,FALSE),"")</f>
        <v/>
      </c>
    </row>
    <row r="4286" spans="2:15" ht="15" customHeight="1" x14ac:dyDescent="0.25">
      <c r="B4286" s="178" t="s">
        <v>13160</v>
      </c>
      <c r="C4286" s="178" t="s">
        <v>88</v>
      </c>
      <c r="D4286" s="178" t="s">
        <v>7634</v>
      </c>
      <c r="E4286" s="178" t="s">
        <v>6993</v>
      </c>
      <c r="F4286" s="178" t="s">
        <v>17</v>
      </c>
      <c r="G4286" s="1">
        <f>IF(ISNUMBER(Pay_Item_Search_Text),IF(ISNUMBER(IF(FIND(Pay_Item_Search_Text,B4286)=1,1, "FALSE")),MAX(G$4:$G4285)+1,IF(ISNUMBER(Pay_Item_Search_Text),0,IF(ISNUMBER(SEARCH(Pay_Item_Search_Text,H4286)),MAX(G$4:$G4285)+1,0))),IF(ISNUMBER(Pay_Item_Search_Text),0,IF(ISNUMBER(SEARCH(Pay_Item_Search_Text,H4286)),MAX(G$4:$G4285)+1,0)))</f>
        <v>4282</v>
      </c>
      <c r="H4286" s="1" t="str">
        <f>IF(Table_PayItems[[#This Row],[Description]]="_","_ Unique Item - "&amp;Table_PayItems[[#This Row],[Item]]&amp;" - $"&amp;Table_PayItems[[#This Row],[Unit]],Table_PayItems[[#This Row],[Description]]&amp;" - $"&amp;Table_PayItems[[#This Row],[Unit]])</f>
        <v>Prunus x cerasifera Newport, #7 cont. - $Ea</v>
      </c>
      <c r="I4286" s="29" t="str">
        <f>IFERROR(VLOOKUP(ROWS($M$5:M4286),Table_PayItems[[Search Key]:[Concentrated Name]],2,FALSE),"")</f>
        <v>Prunus x cerasifera Newport, #7 cont. - $Ea</v>
      </c>
      <c r="J4286" s="1"/>
      <c r="K4286" s="1"/>
      <c r="L4286" s="22">
        <f>IF(ISNUMBER(SEARCH(Pay_Item_Search_Text_2,M4286)),MAX($L$4:L4285)+1,0)</f>
        <v>0</v>
      </c>
      <c r="M4286" s="1" t="str">
        <f>IFERROR(VLOOKUP(ROWS($M$5:M4286),Table_PayItems[[Search Key]:[Concentrated Name]],2,FALSE),"")</f>
        <v>Prunus x cerasifera Newport, #7 cont. - $Ea</v>
      </c>
      <c r="N4286" s="1" t="str">
        <f>IFERROR(VLOOKUP(ROWS($M$5:N4286),$L$5:$M$7000,2,FALSE),"")</f>
        <v/>
      </c>
      <c r="O4286" s="1" t="str">
        <f>IFERROR(VLOOKUP(ROWS($O$5:O4286),$K$5:$L$7000,2,FALSE),"")</f>
        <v/>
      </c>
    </row>
    <row r="4287" spans="2:15" ht="15" customHeight="1" x14ac:dyDescent="0.25">
      <c r="B4287" s="178" t="s">
        <v>13163</v>
      </c>
      <c r="C4287" s="178" t="s">
        <v>88</v>
      </c>
      <c r="D4287" s="178" t="s">
        <v>4361</v>
      </c>
      <c r="E4287" s="178" t="s">
        <v>6993</v>
      </c>
      <c r="F4287" s="178" t="s">
        <v>17</v>
      </c>
      <c r="G4287" s="1">
        <f>IF(ISNUMBER(Pay_Item_Search_Text),IF(ISNUMBER(IF(FIND(Pay_Item_Search_Text,B4287)=1,1, "FALSE")),MAX(G$4:$G4286)+1,IF(ISNUMBER(Pay_Item_Search_Text),0,IF(ISNUMBER(SEARCH(Pay_Item_Search_Text,H4287)),MAX(G$4:$G4286)+1,0))),IF(ISNUMBER(Pay_Item_Search_Text),0,IF(ISNUMBER(SEARCH(Pay_Item_Search_Text,H4287)),MAX(G$4:$G4286)+1,0)))</f>
        <v>4283</v>
      </c>
      <c r="H4287" s="1" t="str">
        <f>IF(Table_PayItems[[#This Row],[Description]]="_","_ Unique Item - "&amp;Table_PayItems[[#This Row],[Item]]&amp;" - $"&amp;Table_PayItems[[#This Row],[Unit]],Table_PayItems[[#This Row],[Description]]&amp;" - $"&amp;Table_PayItems[[#This Row],[Unit]])</f>
        <v>Pseudotsuga menziesii, 4 foot - $Ea</v>
      </c>
      <c r="I4287" s="29" t="str">
        <f>IFERROR(VLOOKUP(ROWS($M$5:M4287),Table_PayItems[[Search Key]:[Concentrated Name]],2,FALSE),"")</f>
        <v>Pseudotsuga menziesii, 4 foot - $Ea</v>
      </c>
      <c r="J4287" s="1"/>
      <c r="K4287" s="1"/>
      <c r="L4287" s="22">
        <f>IF(ISNUMBER(SEARCH(Pay_Item_Search_Text_2,M4287)),MAX($L$4:L4286)+1,0)</f>
        <v>0</v>
      </c>
      <c r="M4287" s="1" t="str">
        <f>IFERROR(VLOOKUP(ROWS($M$5:M4287),Table_PayItems[[Search Key]:[Concentrated Name]],2,FALSE),"")</f>
        <v>Pseudotsuga menziesii, 4 foot - $Ea</v>
      </c>
      <c r="N4287" s="1" t="str">
        <f>IFERROR(VLOOKUP(ROWS($M$5:N4287),$L$5:$M$7000,2,FALSE),"")</f>
        <v/>
      </c>
      <c r="O4287" s="1" t="str">
        <f>IFERROR(VLOOKUP(ROWS($O$5:O4287),$K$5:$L$7000,2,FALSE),"")</f>
        <v/>
      </c>
    </row>
    <row r="4288" spans="2:15" ht="15" customHeight="1" x14ac:dyDescent="0.25">
      <c r="B4288" s="178" t="s">
        <v>13164</v>
      </c>
      <c r="C4288" s="178" t="s">
        <v>88</v>
      </c>
      <c r="D4288" s="178" t="s">
        <v>4362</v>
      </c>
      <c r="E4288" s="178" t="s">
        <v>6993</v>
      </c>
      <c r="F4288" s="178" t="s">
        <v>17</v>
      </c>
      <c r="G4288" s="1">
        <f>IF(ISNUMBER(Pay_Item_Search_Text),IF(ISNUMBER(IF(FIND(Pay_Item_Search_Text,B4288)=1,1, "FALSE")),MAX(G$4:$G4287)+1,IF(ISNUMBER(Pay_Item_Search_Text),0,IF(ISNUMBER(SEARCH(Pay_Item_Search_Text,H4288)),MAX(G$4:$G4287)+1,0))),IF(ISNUMBER(Pay_Item_Search_Text),0,IF(ISNUMBER(SEARCH(Pay_Item_Search_Text,H4288)),MAX(G$4:$G4287)+1,0)))</f>
        <v>4284</v>
      </c>
      <c r="H4288" s="1" t="str">
        <f>IF(Table_PayItems[[#This Row],[Description]]="_","_ Unique Item - "&amp;Table_PayItems[[#This Row],[Item]]&amp;" - $"&amp;Table_PayItems[[#This Row],[Unit]],Table_PayItems[[#This Row],[Description]]&amp;" - $"&amp;Table_PayItems[[#This Row],[Unit]])</f>
        <v>Pseudotsuga menziesii, 5 foot - $Ea</v>
      </c>
      <c r="I4288" s="29" t="str">
        <f>IFERROR(VLOOKUP(ROWS($M$5:M4288),Table_PayItems[[Search Key]:[Concentrated Name]],2,FALSE),"")</f>
        <v>Pseudotsuga menziesii, 5 foot - $Ea</v>
      </c>
      <c r="J4288" s="1"/>
      <c r="K4288" s="1"/>
      <c r="L4288" s="22">
        <f>IF(ISNUMBER(SEARCH(Pay_Item_Search_Text_2,M4288)),MAX($L$4:L4287)+1,0)</f>
        <v>0</v>
      </c>
      <c r="M4288" s="1" t="str">
        <f>IFERROR(VLOOKUP(ROWS($M$5:M4288),Table_PayItems[[Search Key]:[Concentrated Name]],2,FALSE),"")</f>
        <v>Pseudotsuga menziesii, 5 foot - $Ea</v>
      </c>
      <c r="N4288" s="1" t="str">
        <f>IFERROR(VLOOKUP(ROWS($M$5:N4288),$L$5:$M$7000,2,FALSE),"")</f>
        <v/>
      </c>
      <c r="O4288" s="1" t="str">
        <f>IFERROR(VLOOKUP(ROWS($O$5:O4288),$K$5:$L$7000,2,FALSE),"")</f>
        <v/>
      </c>
    </row>
    <row r="4289" spans="2:15" ht="15" customHeight="1" x14ac:dyDescent="0.25">
      <c r="B4289" s="178" t="s">
        <v>13165</v>
      </c>
      <c r="C4289" s="178" t="s">
        <v>88</v>
      </c>
      <c r="D4289" s="178" t="s">
        <v>4363</v>
      </c>
      <c r="E4289" s="178" t="s">
        <v>6993</v>
      </c>
      <c r="F4289" s="178" t="s">
        <v>17</v>
      </c>
      <c r="G4289" s="1">
        <f>IF(ISNUMBER(Pay_Item_Search_Text),IF(ISNUMBER(IF(FIND(Pay_Item_Search_Text,B4289)=1,1, "FALSE")),MAX(G$4:$G4288)+1,IF(ISNUMBER(Pay_Item_Search_Text),0,IF(ISNUMBER(SEARCH(Pay_Item_Search_Text,H4289)),MAX(G$4:$G4288)+1,0))),IF(ISNUMBER(Pay_Item_Search_Text),0,IF(ISNUMBER(SEARCH(Pay_Item_Search_Text,H4289)),MAX(G$4:$G4288)+1,0)))</f>
        <v>4285</v>
      </c>
      <c r="H4289" s="1" t="str">
        <f>IF(Table_PayItems[[#This Row],[Description]]="_","_ Unique Item - "&amp;Table_PayItems[[#This Row],[Item]]&amp;" - $"&amp;Table_PayItems[[#This Row],[Unit]],Table_PayItems[[#This Row],[Description]]&amp;" - $"&amp;Table_PayItems[[#This Row],[Unit]])</f>
        <v>Pseudotsuga menziesii, 6 foot - $Ea</v>
      </c>
      <c r="I4289" s="29" t="str">
        <f>IFERROR(VLOOKUP(ROWS($M$5:M4289),Table_PayItems[[Search Key]:[Concentrated Name]],2,FALSE),"")</f>
        <v>Pseudotsuga menziesii, 6 foot - $Ea</v>
      </c>
      <c r="J4289" s="1"/>
      <c r="K4289" s="1"/>
      <c r="L4289" s="22">
        <f>IF(ISNUMBER(SEARCH(Pay_Item_Search_Text_2,M4289)),MAX($L$4:L4288)+1,0)</f>
        <v>0</v>
      </c>
      <c r="M4289" s="1" t="str">
        <f>IFERROR(VLOOKUP(ROWS($M$5:M4289),Table_PayItems[[Search Key]:[Concentrated Name]],2,FALSE),"")</f>
        <v>Pseudotsuga menziesii, 6 foot - $Ea</v>
      </c>
      <c r="N4289" s="1" t="str">
        <f>IFERROR(VLOOKUP(ROWS($M$5:N4289),$L$5:$M$7000,2,FALSE),"")</f>
        <v/>
      </c>
      <c r="O4289" s="1" t="str">
        <f>IFERROR(VLOOKUP(ROWS($O$5:O4289),$K$5:$L$7000,2,FALSE),"")</f>
        <v/>
      </c>
    </row>
    <row r="4290" spans="2:15" ht="15" customHeight="1" x14ac:dyDescent="0.25">
      <c r="B4290" s="178" t="s">
        <v>13166</v>
      </c>
      <c r="C4290" s="178" t="s">
        <v>88</v>
      </c>
      <c r="D4290" s="178" t="s">
        <v>4364</v>
      </c>
      <c r="E4290" s="178" t="s">
        <v>6993</v>
      </c>
      <c r="F4290" s="178" t="s">
        <v>17</v>
      </c>
      <c r="G4290" s="1">
        <f>IF(ISNUMBER(Pay_Item_Search_Text),IF(ISNUMBER(IF(FIND(Pay_Item_Search_Text,B4290)=1,1, "FALSE")),MAX(G$4:$G4289)+1,IF(ISNUMBER(Pay_Item_Search_Text),0,IF(ISNUMBER(SEARCH(Pay_Item_Search_Text,H4290)),MAX(G$4:$G4289)+1,0))),IF(ISNUMBER(Pay_Item_Search_Text),0,IF(ISNUMBER(SEARCH(Pay_Item_Search_Text,H4290)),MAX(G$4:$G4289)+1,0)))</f>
        <v>4286</v>
      </c>
      <c r="H4290" s="1" t="str">
        <f>IF(Table_PayItems[[#This Row],[Description]]="_","_ Unique Item - "&amp;Table_PayItems[[#This Row],[Item]]&amp;" - $"&amp;Table_PayItems[[#This Row],[Unit]],Table_PayItems[[#This Row],[Description]]&amp;" - $"&amp;Table_PayItems[[#This Row],[Unit]])</f>
        <v>Pseudotsuga menziesii, 8 foot - $Ea</v>
      </c>
      <c r="I4290" s="29" t="str">
        <f>IFERROR(VLOOKUP(ROWS($M$5:M4290),Table_PayItems[[Search Key]:[Concentrated Name]],2,FALSE),"")</f>
        <v>Pseudotsuga menziesii, 8 foot - $Ea</v>
      </c>
      <c r="J4290" s="1"/>
      <c r="K4290" s="1"/>
      <c r="L4290" s="22">
        <f>IF(ISNUMBER(SEARCH(Pay_Item_Search_Text_2,M4290)),MAX($L$4:L4289)+1,0)</f>
        <v>0</v>
      </c>
      <c r="M4290" s="1" t="str">
        <f>IFERROR(VLOOKUP(ROWS($M$5:M4290),Table_PayItems[[Search Key]:[Concentrated Name]],2,FALSE),"")</f>
        <v>Pseudotsuga menziesii, 8 foot - $Ea</v>
      </c>
      <c r="N4290" s="1" t="str">
        <f>IFERROR(VLOOKUP(ROWS($M$5:N4290),$L$5:$M$7000,2,FALSE),"")</f>
        <v/>
      </c>
      <c r="O4290" s="1" t="str">
        <f>IFERROR(VLOOKUP(ROWS($O$5:O4290),$K$5:$L$7000,2,FALSE),"")</f>
        <v/>
      </c>
    </row>
    <row r="4291" spans="2:15" ht="15" customHeight="1" x14ac:dyDescent="0.25">
      <c r="B4291" s="178" t="s">
        <v>11985</v>
      </c>
      <c r="C4291" s="178" t="s">
        <v>88</v>
      </c>
      <c r="D4291" s="178" t="s">
        <v>3873</v>
      </c>
      <c r="E4291" s="178" t="s">
        <v>6983</v>
      </c>
      <c r="F4291" s="178" t="s">
        <v>17</v>
      </c>
      <c r="G4291" s="1">
        <f>IF(ISNUMBER(Pay_Item_Search_Text),IF(ISNUMBER(IF(FIND(Pay_Item_Search_Text,B4291)=1,1, "FALSE")),MAX(G$4:$G4290)+1,IF(ISNUMBER(Pay_Item_Search_Text),0,IF(ISNUMBER(SEARCH(Pay_Item_Search_Text,H4291)),MAX(G$4:$G4290)+1,0))),IF(ISNUMBER(Pay_Item_Search_Text),0,IF(ISNUMBER(SEARCH(Pay_Item_Search_Text,H4291)),MAX(G$4:$G4290)+1,0)))</f>
        <v>4287</v>
      </c>
      <c r="H4291" s="1" t="str">
        <f>IF(Table_PayItems[[#This Row],[Description]]="_","_ Unique Item - "&amp;Table_PayItems[[#This Row],[Item]]&amp;" - $"&amp;Table_PayItems[[#This Row],[Unit]],Table_PayItems[[#This Row],[Description]]&amp;" - $"&amp;Table_PayItems[[#This Row],[Unit]])</f>
        <v>PTS System, Temp, Furn - $Ea</v>
      </c>
      <c r="I4291" s="29" t="str">
        <f>IFERROR(VLOOKUP(ROWS($M$5:M4291),Table_PayItems[[Search Key]:[Concentrated Name]],2,FALSE),"")</f>
        <v>PTS System, Temp, Furn - $Ea</v>
      </c>
      <c r="J4291" s="1"/>
      <c r="K4291" s="1"/>
      <c r="L4291" s="22">
        <f>IF(ISNUMBER(SEARCH(Pay_Item_Search_Text_2,M4291)),MAX($L$4:L4290)+1,0)</f>
        <v>0</v>
      </c>
      <c r="M4291" s="1" t="str">
        <f>IFERROR(VLOOKUP(ROWS($M$5:M4291),Table_PayItems[[Search Key]:[Concentrated Name]],2,FALSE),"")</f>
        <v>PTS System, Temp, Furn - $Ea</v>
      </c>
      <c r="N4291" s="1" t="str">
        <f>IFERROR(VLOOKUP(ROWS($M$5:N4291),$L$5:$M$7000,2,FALSE),"")</f>
        <v/>
      </c>
      <c r="O4291" s="1" t="str">
        <f>IFERROR(VLOOKUP(ROWS($O$5:O4291),$K$5:$L$7000,2,FALSE),"")</f>
        <v/>
      </c>
    </row>
    <row r="4292" spans="2:15" ht="15" customHeight="1" x14ac:dyDescent="0.25">
      <c r="B4292" s="178" t="s">
        <v>11986</v>
      </c>
      <c r="C4292" s="178" t="s">
        <v>88</v>
      </c>
      <c r="D4292" s="178" t="s">
        <v>3874</v>
      </c>
      <c r="E4292" s="178" t="s">
        <v>6983</v>
      </c>
      <c r="F4292" s="178" t="s">
        <v>17</v>
      </c>
      <c r="G4292" s="1">
        <f>IF(ISNUMBER(Pay_Item_Search_Text),IF(ISNUMBER(IF(FIND(Pay_Item_Search_Text,B4292)=1,1, "FALSE")),MAX(G$4:$G4291)+1,IF(ISNUMBER(Pay_Item_Search_Text),0,IF(ISNUMBER(SEARCH(Pay_Item_Search_Text,H4292)),MAX(G$4:$G4291)+1,0))),IF(ISNUMBER(Pay_Item_Search_Text),0,IF(ISNUMBER(SEARCH(Pay_Item_Search_Text,H4292)),MAX(G$4:$G4291)+1,0)))</f>
        <v>4288</v>
      </c>
      <c r="H4292" s="1" t="str">
        <f>IF(Table_PayItems[[#This Row],[Description]]="_","_ Unique Item - "&amp;Table_PayItems[[#This Row],[Item]]&amp;" - $"&amp;Table_PayItems[[#This Row],[Unit]],Table_PayItems[[#This Row],[Description]]&amp;" - $"&amp;Table_PayItems[[#This Row],[Unit]])</f>
        <v>PTS System, Temp, Oper - $Ea</v>
      </c>
      <c r="I4292" s="29" t="str">
        <f>IFERROR(VLOOKUP(ROWS($M$5:M4292),Table_PayItems[[Search Key]:[Concentrated Name]],2,FALSE),"")</f>
        <v>PTS System, Temp, Oper - $Ea</v>
      </c>
      <c r="J4292" s="1"/>
      <c r="K4292" s="1"/>
      <c r="L4292" s="22">
        <f>IF(ISNUMBER(SEARCH(Pay_Item_Search_Text_2,M4292)),MAX($L$4:L4291)+1,0)</f>
        <v>0</v>
      </c>
      <c r="M4292" s="1" t="str">
        <f>IFERROR(VLOOKUP(ROWS($M$5:M4292),Table_PayItems[[Search Key]:[Concentrated Name]],2,FALSE),"")</f>
        <v>PTS System, Temp, Oper - $Ea</v>
      </c>
      <c r="N4292" s="1" t="str">
        <f>IFERROR(VLOOKUP(ROWS($M$5:N4292),$L$5:$M$7000,2,FALSE),"")</f>
        <v/>
      </c>
      <c r="O4292" s="1" t="str">
        <f>IFERROR(VLOOKUP(ROWS($O$5:O4292),$K$5:$L$7000,2,FALSE),"")</f>
        <v/>
      </c>
    </row>
    <row r="4293" spans="2:15" ht="15" customHeight="1" x14ac:dyDescent="0.25">
      <c r="B4293" s="178" t="s">
        <v>14074</v>
      </c>
      <c r="C4293" s="178" t="s">
        <v>88</v>
      </c>
      <c r="D4293" s="178" t="s">
        <v>4986</v>
      </c>
      <c r="E4293" s="178" t="s">
        <v>4987</v>
      </c>
      <c r="F4293" s="178" t="s">
        <v>17</v>
      </c>
      <c r="G4293" s="1">
        <f>IF(ISNUMBER(Pay_Item_Search_Text),IF(ISNUMBER(IF(FIND(Pay_Item_Search_Text,B4293)=1,1, "FALSE")),MAX(G$4:$G4292)+1,IF(ISNUMBER(Pay_Item_Search_Text),0,IF(ISNUMBER(SEARCH(Pay_Item_Search_Text,H4293)),MAX(G$4:$G4292)+1,0))),IF(ISNUMBER(Pay_Item_Search_Text),0,IF(ISNUMBER(SEARCH(Pay_Item_Search_Text,H4293)),MAX(G$4:$G4292)+1,0)))</f>
        <v>4289</v>
      </c>
      <c r="H4293" s="1" t="str">
        <f>IF(Table_PayItems[[#This Row],[Description]]="_","_ Unique Item - "&amp;Table_PayItems[[#This Row],[Item]]&amp;" - $"&amp;Table_PayItems[[#This Row],[Unit]],Table_PayItems[[#This Row],[Description]]&amp;" - $"&amp;Table_PayItems[[#This Row],[Unit]])</f>
        <v>Push Button Station - $Ea</v>
      </c>
      <c r="I4293" s="29" t="str">
        <f>IFERROR(VLOOKUP(ROWS($M$5:M4293),Table_PayItems[[Search Key]:[Concentrated Name]],2,FALSE),"")</f>
        <v>Push Button Station - $Ea</v>
      </c>
      <c r="J4293" s="1"/>
      <c r="K4293" s="1"/>
      <c r="L4293" s="22">
        <f>IF(ISNUMBER(SEARCH(Pay_Item_Search_Text_2,M4293)),MAX($L$4:L4292)+1,0)</f>
        <v>0</v>
      </c>
      <c r="M4293" s="1" t="str">
        <f>IFERROR(VLOOKUP(ROWS($M$5:M4293),Table_PayItems[[Search Key]:[Concentrated Name]],2,FALSE),"")</f>
        <v>Push Button Station - $Ea</v>
      </c>
      <c r="N4293" s="1" t="str">
        <f>IFERROR(VLOOKUP(ROWS($M$5:N4293),$L$5:$M$7000,2,FALSE),"")</f>
        <v/>
      </c>
      <c r="O4293" s="1" t="str">
        <f>IFERROR(VLOOKUP(ROWS($O$5:O4293),$K$5:$L$7000,2,FALSE),"")</f>
        <v/>
      </c>
    </row>
    <row r="4294" spans="2:15" ht="15" customHeight="1" x14ac:dyDescent="0.25">
      <c r="B4294" s="178" t="s">
        <v>14075</v>
      </c>
      <c r="C4294" s="178" t="s">
        <v>88</v>
      </c>
      <c r="D4294" s="178" t="s">
        <v>4988</v>
      </c>
      <c r="E4294" s="178" t="s">
        <v>4987</v>
      </c>
      <c r="F4294" s="178" t="s">
        <v>17</v>
      </c>
      <c r="G4294" s="1">
        <f>IF(ISNUMBER(Pay_Item_Search_Text),IF(ISNUMBER(IF(FIND(Pay_Item_Search_Text,B4294)=1,1, "FALSE")),MAX(G$4:$G4293)+1,IF(ISNUMBER(Pay_Item_Search_Text),0,IF(ISNUMBER(SEARCH(Pay_Item_Search_Text,H4294)),MAX(G$4:$G4293)+1,0))),IF(ISNUMBER(Pay_Item_Search_Text),0,IF(ISNUMBER(SEARCH(Pay_Item_Search_Text,H4294)),MAX(G$4:$G4293)+1,0)))</f>
        <v>4290</v>
      </c>
      <c r="H4294" s="1" t="str">
        <f>IF(Table_PayItems[[#This Row],[Description]]="_","_ Unique Item - "&amp;Table_PayItems[[#This Row],[Item]]&amp;" - $"&amp;Table_PayItems[[#This Row],[Unit]],Table_PayItems[[#This Row],[Description]]&amp;" - $"&amp;Table_PayItems[[#This Row],[Unit]])</f>
        <v>Push Button Station and Sign - $Ea</v>
      </c>
      <c r="I4294" s="29" t="str">
        <f>IFERROR(VLOOKUP(ROWS($M$5:M4294),Table_PayItems[[Search Key]:[Concentrated Name]],2,FALSE),"")</f>
        <v>Push Button Station and Sign - $Ea</v>
      </c>
      <c r="J4294" s="1"/>
      <c r="K4294" s="1"/>
      <c r="L4294" s="22">
        <f>IF(ISNUMBER(SEARCH(Pay_Item_Search_Text_2,M4294)),MAX($L$4:L4293)+1,0)</f>
        <v>0</v>
      </c>
      <c r="M4294" s="1" t="str">
        <f>IFERROR(VLOOKUP(ROWS($M$5:M4294),Table_PayItems[[Search Key]:[Concentrated Name]],2,FALSE),"")</f>
        <v>Push Button Station and Sign - $Ea</v>
      </c>
      <c r="N4294" s="1" t="str">
        <f>IFERROR(VLOOKUP(ROWS($M$5:N4294),$L$5:$M$7000,2,FALSE),"")</f>
        <v/>
      </c>
      <c r="O4294" s="1" t="str">
        <f>IFERROR(VLOOKUP(ROWS($O$5:O4294),$K$5:$L$7000,2,FALSE),"")</f>
        <v/>
      </c>
    </row>
    <row r="4295" spans="2:15" ht="15" customHeight="1" x14ac:dyDescent="0.25">
      <c r="B4295" s="178" t="s">
        <v>14076</v>
      </c>
      <c r="C4295" s="178" t="s">
        <v>88</v>
      </c>
      <c r="D4295" s="178" t="s">
        <v>4989</v>
      </c>
      <c r="E4295" s="178" t="s">
        <v>4987</v>
      </c>
      <c r="F4295" s="178" t="s">
        <v>17</v>
      </c>
      <c r="G4295" s="1">
        <f>IF(ISNUMBER(Pay_Item_Search_Text),IF(ISNUMBER(IF(FIND(Pay_Item_Search_Text,B4295)=1,1, "FALSE")),MAX(G$4:$G4294)+1,IF(ISNUMBER(Pay_Item_Search_Text),0,IF(ISNUMBER(SEARCH(Pay_Item_Search_Text,H4295)),MAX(G$4:$G4294)+1,0))),IF(ISNUMBER(Pay_Item_Search_Text),0,IF(ISNUMBER(SEARCH(Pay_Item_Search_Text,H4295)),MAX(G$4:$G4294)+1,0)))</f>
        <v>4291</v>
      </c>
      <c r="H4295" s="1" t="str">
        <f>IF(Table_PayItems[[#This Row],[Description]]="_","_ Unique Item - "&amp;Table_PayItems[[#This Row],[Item]]&amp;" - $"&amp;Table_PayItems[[#This Row],[Unit]],Table_PayItems[[#This Row],[Description]]&amp;" - $"&amp;Table_PayItems[[#This Row],[Unit]])</f>
        <v>Push Button Station, Rem - $Ea</v>
      </c>
      <c r="I4295" s="29" t="str">
        <f>IFERROR(VLOOKUP(ROWS($M$5:M4295),Table_PayItems[[Search Key]:[Concentrated Name]],2,FALSE),"")</f>
        <v>Push Button Station, Rem - $Ea</v>
      </c>
      <c r="J4295" s="1"/>
      <c r="K4295" s="1"/>
      <c r="L4295" s="22">
        <f>IF(ISNUMBER(SEARCH(Pay_Item_Search_Text_2,M4295)),MAX($L$4:L4294)+1,0)</f>
        <v>0</v>
      </c>
      <c r="M4295" s="1" t="str">
        <f>IFERROR(VLOOKUP(ROWS($M$5:M4295),Table_PayItems[[Search Key]:[Concentrated Name]],2,FALSE),"")</f>
        <v>Push Button Station, Rem - $Ea</v>
      </c>
      <c r="N4295" s="1" t="str">
        <f>IFERROR(VLOOKUP(ROWS($M$5:N4295),$L$5:$M$7000,2,FALSE),"")</f>
        <v/>
      </c>
      <c r="O4295" s="1" t="str">
        <f>IFERROR(VLOOKUP(ROWS($O$5:O4295),$K$5:$L$7000,2,FALSE),"")</f>
        <v/>
      </c>
    </row>
    <row r="4296" spans="2:15" ht="15" customHeight="1" x14ac:dyDescent="0.25">
      <c r="B4296" s="178" t="s">
        <v>14067</v>
      </c>
      <c r="C4296" s="178" t="s">
        <v>88</v>
      </c>
      <c r="D4296" s="178" t="s">
        <v>4979</v>
      </c>
      <c r="E4296" s="178" t="s">
        <v>5615</v>
      </c>
      <c r="F4296" s="178" t="s">
        <v>17</v>
      </c>
      <c r="G4296" s="1">
        <f>IF(ISNUMBER(Pay_Item_Search_Text),IF(ISNUMBER(IF(FIND(Pay_Item_Search_Text,B4296)=1,1, "FALSE")),MAX(G$4:$G4295)+1,IF(ISNUMBER(Pay_Item_Search_Text),0,IF(ISNUMBER(SEARCH(Pay_Item_Search_Text,H4296)),MAX(G$4:$G4295)+1,0))),IF(ISNUMBER(Pay_Item_Search_Text),0,IF(ISNUMBER(SEARCH(Pay_Item_Search_Text,H4296)),MAX(G$4:$G4295)+1,0)))</f>
        <v>4292</v>
      </c>
      <c r="H4296" s="1" t="str">
        <f>IF(Table_PayItems[[#This Row],[Description]]="_","_ Unique Item - "&amp;Table_PayItems[[#This Row],[Item]]&amp;" - $"&amp;Table_PayItems[[#This Row],[Unit]],Table_PayItems[[#This Row],[Description]]&amp;" - $"&amp;Table_PayItems[[#This Row],[Unit]])</f>
        <v>Pushbutton - $Ea</v>
      </c>
      <c r="I4296" s="29" t="str">
        <f>IFERROR(VLOOKUP(ROWS($M$5:M4296),Table_PayItems[[Search Key]:[Concentrated Name]],2,FALSE),"")</f>
        <v>Pushbutton - $Ea</v>
      </c>
      <c r="J4296" s="1"/>
      <c r="K4296" s="1"/>
      <c r="L4296" s="22">
        <f>IF(ISNUMBER(SEARCH(Pay_Item_Search_Text_2,M4296)),MAX($L$4:L4295)+1,0)</f>
        <v>0</v>
      </c>
      <c r="M4296" s="1" t="str">
        <f>IFERROR(VLOOKUP(ROWS($M$5:M4296),Table_PayItems[[Search Key]:[Concentrated Name]],2,FALSE),"")</f>
        <v>Pushbutton - $Ea</v>
      </c>
      <c r="N4296" s="1" t="str">
        <f>IFERROR(VLOOKUP(ROWS($M$5:N4296),$L$5:$M$7000,2,FALSE),"")</f>
        <v/>
      </c>
      <c r="O4296" s="1" t="str">
        <f>IFERROR(VLOOKUP(ROWS($O$5:O4296),$K$5:$L$7000,2,FALSE),"")</f>
        <v/>
      </c>
    </row>
    <row r="4297" spans="2:15" ht="15" customHeight="1" x14ac:dyDescent="0.25">
      <c r="B4297" s="178" t="s">
        <v>14068</v>
      </c>
      <c r="C4297" s="178" t="s">
        <v>88</v>
      </c>
      <c r="D4297" s="178" t="s">
        <v>4980</v>
      </c>
      <c r="E4297" s="178" t="s">
        <v>5615</v>
      </c>
      <c r="F4297" s="178" t="s">
        <v>17</v>
      </c>
      <c r="G4297" s="1">
        <f>IF(ISNUMBER(Pay_Item_Search_Text),IF(ISNUMBER(IF(FIND(Pay_Item_Search_Text,B4297)=1,1, "FALSE")),MAX(G$4:$G4296)+1,IF(ISNUMBER(Pay_Item_Search_Text),0,IF(ISNUMBER(SEARCH(Pay_Item_Search_Text,H4297)),MAX(G$4:$G4296)+1,0))),IF(ISNUMBER(Pay_Item_Search_Text),0,IF(ISNUMBER(SEARCH(Pay_Item_Search_Text,H4297)),MAX(G$4:$G4296)+1,0)))</f>
        <v>4293</v>
      </c>
      <c r="H4297" s="1" t="str">
        <f>IF(Table_PayItems[[#This Row],[Description]]="_","_ Unique Item - "&amp;Table_PayItems[[#This Row],[Item]]&amp;" - $"&amp;Table_PayItems[[#This Row],[Unit]],Table_PayItems[[#This Row],[Description]]&amp;" - $"&amp;Table_PayItems[[#This Row],[Unit]])</f>
        <v>Pushbutton and Sign - $Ea</v>
      </c>
      <c r="I4297" s="29" t="str">
        <f>IFERROR(VLOOKUP(ROWS($M$5:M4297),Table_PayItems[[Search Key]:[Concentrated Name]],2,FALSE),"")</f>
        <v>Pushbutton and Sign - $Ea</v>
      </c>
      <c r="J4297" s="1"/>
      <c r="K4297" s="1"/>
      <c r="L4297" s="22">
        <f>IF(ISNUMBER(SEARCH(Pay_Item_Search_Text_2,M4297)),MAX($L$4:L4296)+1,0)</f>
        <v>0</v>
      </c>
      <c r="M4297" s="1" t="str">
        <f>IFERROR(VLOOKUP(ROWS($M$5:M4297),Table_PayItems[[Search Key]:[Concentrated Name]],2,FALSE),"")</f>
        <v>Pushbutton and Sign - $Ea</v>
      </c>
      <c r="N4297" s="1" t="str">
        <f>IFERROR(VLOOKUP(ROWS($M$5:N4297),$L$5:$M$7000,2,FALSE),"")</f>
        <v/>
      </c>
      <c r="O4297" s="1" t="str">
        <f>IFERROR(VLOOKUP(ROWS($O$5:O4297),$K$5:$L$7000,2,FALSE),"")</f>
        <v/>
      </c>
    </row>
    <row r="4298" spans="2:15" ht="15" customHeight="1" x14ac:dyDescent="0.25">
      <c r="B4298" s="178" t="s">
        <v>14073</v>
      </c>
      <c r="C4298" s="178" t="s">
        <v>88</v>
      </c>
      <c r="D4298" s="178" t="s">
        <v>4985</v>
      </c>
      <c r="E4298" s="178" t="s">
        <v>5615</v>
      </c>
      <c r="F4298" s="178" t="s">
        <v>17</v>
      </c>
      <c r="G4298" s="1">
        <f>IF(ISNUMBER(Pay_Item_Search_Text),IF(ISNUMBER(IF(FIND(Pay_Item_Search_Text,B4298)=1,1, "FALSE")),MAX(G$4:$G4297)+1,IF(ISNUMBER(Pay_Item_Search_Text),0,IF(ISNUMBER(SEARCH(Pay_Item_Search_Text,H4298)),MAX(G$4:$G4297)+1,0))),IF(ISNUMBER(Pay_Item_Search_Text),0,IF(ISNUMBER(SEARCH(Pay_Item_Search_Text,H4298)),MAX(G$4:$G4297)+1,0)))</f>
        <v>4294</v>
      </c>
      <c r="H4298" s="1" t="str">
        <f>IF(Table_PayItems[[#This Row],[Description]]="_","_ Unique Item - "&amp;Table_PayItems[[#This Row],[Item]]&amp;" - $"&amp;Table_PayItems[[#This Row],[Unit]],Table_PayItems[[#This Row],[Description]]&amp;" - $"&amp;Table_PayItems[[#This Row],[Unit]])</f>
        <v>Pushbutton and Sign, Salv - $Ea</v>
      </c>
      <c r="I4298" s="29" t="str">
        <f>IFERROR(VLOOKUP(ROWS($M$5:M4298),Table_PayItems[[Search Key]:[Concentrated Name]],2,FALSE),"")</f>
        <v>Pushbutton and Sign, Salv - $Ea</v>
      </c>
      <c r="J4298" s="1"/>
      <c r="K4298" s="1"/>
      <c r="L4298" s="22">
        <f>IF(ISNUMBER(SEARCH(Pay_Item_Search_Text_2,M4298)),MAX($L$4:L4297)+1,0)</f>
        <v>0</v>
      </c>
      <c r="M4298" s="1" t="str">
        <f>IFERROR(VLOOKUP(ROWS($M$5:M4298),Table_PayItems[[Search Key]:[Concentrated Name]],2,FALSE),"")</f>
        <v>Pushbutton and Sign, Salv - $Ea</v>
      </c>
      <c r="N4298" s="1" t="str">
        <f>IFERROR(VLOOKUP(ROWS($M$5:N4298),$L$5:$M$7000,2,FALSE),"")</f>
        <v/>
      </c>
      <c r="O4298" s="1" t="str">
        <f>IFERROR(VLOOKUP(ROWS($O$5:O4298),$K$5:$L$7000,2,FALSE),"")</f>
        <v/>
      </c>
    </row>
    <row r="4299" spans="2:15" ht="15" customHeight="1" x14ac:dyDescent="0.25">
      <c r="B4299" s="178" t="s">
        <v>14070</v>
      </c>
      <c r="C4299" s="178" t="s">
        <v>88</v>
      </c>
      <c r="D4299" s="178" t="s">
        <v>4982</v>
      </c>
      <c r="E4299" s="178" t="s">
        <v>17</v>
      </c>
      <c r="F4299" s="178" t="s">
        <v>17</v>
      </c>
      <c r="G4299" s="1">
        <f>IF(ISNUMBER(Pay_Item_Search_Text),IF(ISNUMBER(IF(FIND(Pay_Item_Search_Text,B4299)=1,1, "FALSE")),MAX(G$4:$G4298)+1,IF(ISNUMBER(Pay_Item_Search_Text),0,IF(ISNUMBER(SEARCH(Pay_Item_Search_Text,H4299)),MAX(G$4:$G4298)+1,0))),IF(ISNUMBER(Pay_Item_Search_Text),0,IF(ISNUMBER(SEARCH(Pay_Item_Search_Text,H4299)),MAX(G$4:$G4298)+1,0)))</f>
        <v>4295</v>
      </c>
      <c r="H4299" s="1" t="str">
        <f>IF(Table_PayItems[[#This Row],[Description]]="_","_ Unique Item - "&amp;Table_PayItems[[#This Row],[Item]]&amp;" - $"&amp;Table_PayItems[[#This Row],[Unit]],Table_PayItems[[#This Row],[Description]]&amp;" - $"&amp;Table_PayItems[[#This Row],[Unit]])</f>
        <v>Pushbutton Pedestal, Alum - $Ea</v>
      </c>
      <c r="I4299" s="29" t="str">
        <f>IFERROR(VLOOKUP(ROWS($M$5:M4299),Table_PayItems[[Search Key]:[Concentrated Name]],2,FALSE),"")</f>
        <v>Pushbutton Pedestal, Alum - $Ea</v>
      </c>
      <c r="J4299" s="1"/>
      <c r="K4299" s="1"/>
      <c r="L4299" s="22">
        <f>IF(ISNUMBER(SEARCH(Pay_Item_Search_Text_2,M4299)),MAX($L$4:L4298)+1,0)</f>
        <v>0</v>
      </c>
      <c r="M4299" s="1" t="str">
        <f>IFERROR(VLOOKUP(ROWS($M$5:M4299),Table_PayItems[[Search Key]:[Concentrated Name]],2,FALSE),"")</f>
        <v>Pushbutton Pedestal, Alum - $Ea</v>
      </c>
      <c r="N4299" s="1" t="str">
        <f>IFERROR(VLOOKUP(ROWS($M$5:N4299),$L$5:$M$7000,2,FALSE),"")</f>
        <v/>
      </c>
      <c r="O4299" s="1" t="str">
        <f>IFERROR(VLOOKUP(ROWS($O$5:O4299),$K$5:$L$7000,2,FALSE),"")</f>
        <v/>
      </c>
    </row>
    <row r="4300" spans="2:15" ht="15" customHeight="1" x14ac:dyDescent="0.25">
      <c r="B4300" s="178" t="s">
        <v>14058</v>
      </c>
      <c r="C4300" s="178" t="s">
        <v>88</v>
      </c>
      <c r="D4300" s="178" t="s">
        <v>4970</v>
      </c>
      <c r="E4300" s="178" t="s">
        <v>17</v>
      </c>
      <c r="F4300" s="178" t="s">
        <v>17</v>
      </c>
      <c r="G4300" s="1">
        <f>IF(ISNUMBER(Pay_Item_Search_Text),IF(ISNUMBER(IF(FIND(Pay_Item_Search_Text,B4300)=1,1, "FALSE")),MAX(G$4:$G4299)+1,IF(ISNUMBER(Pay_Item_Search_Text),0,IF(ISNUMBER(SEARCH(Pay_Item_Search_Text,H4300)),MAX(G$4:$G4299)+1,0))),IF(ISNUMBER(Pay_Item_Search_Text),0,IF(ISNUMBER(SEARCH(Pay_Item_Search_Text,H4300)),MAX(G$4:$G4299)+1,0)))</f>
        <v>4296</v>
      </c>
      <c r="H4300" s="1" t="str">
        <f>IF(Table_PayItems[[#This Row],[Description]]="_","_ Unique Item - "&amp;Table_PayItems[[#This Row],[Item]]&amp;" - $"&amp;Table_PayItems[[#This Row],[Unit]],Table_PayItems[[#This Row],[Description]]&amp;" - $"&amp;Table_PayItems[[#This Row],[Unit]])</f>
        <v>Pushbutton Pedestal, Alum, Salv - $Ea</v>
      </c>
      <c r="I4300" s="29" t="str">
        <f>IFERROR(VLOOKUP(ROWS($M$5:M4300),Table_PayItems[[Search Key]:[Concentrated Name]],2,FALSE),"")</f>
        <v>Pushbutton Pedestal, Alum, Salv - $Ea</v>
      </c>
      <c r="J4300" s="1"/>
      <c r="K4300" s="1"/>
      <c r="L4300" s="22">
        <f>IF(ISNUMBER(SEARCH(Pay_Item_Search_Text_2,M4300)),MAX($L$4:L4299)+1,0)</f>
        <v>0</v>
      </c>
      <c r="M4300" s="1" t="str">
        <f>IFERROR(VLOOKUP(ROWS($M$5:M4300),Table_PayItems[[Search Key]:[Concentrated Name]],2,FALSE),"")</f>
        <v>Pushbutton Pedestal, Alum, Salv - $Ea</v>
      </c>
      <c r="N4300" s="1" t="str">
        <f>IFERROR(VLOOKUP(ROWS($M$5:N4300),$L$5:$M$7000,2,FALSE),"")</f>
        <v/>
      </c>
      <c r="O4300" s="1" t="str">
        <f>IFERROR(VLOOKUP(ROWS($O$5:O4300),$K$5:$L$7000,2,FALSE),"")</f>
        <v/>
      </c>
    </row>
    <row r="4301" spans="2:15" ht="15" customHeight="1" x14ac:dyDescent="0.25">
      <c r="B4301" s="178" t="s">
        <v>14071</v>
      </c>
      <c r="C4301" s="178" t="s">
        <v>88</v>
      </c>
      <c r="D4301" s="178" t="s">
        <v>4983</v>
      </c>
      <c r="E4301" s="178" t="s">
        <v>17</v>
      </c>
      <c r="F4301" s="178" t="s">
        <v>17</v>
      </c>
      <c r="G4301" s="1">
        <f>IF(ISNUMBER(Pay_Item_Search_Text),IF(ISNUMBER(IF(FIND(Pay_Item_Search_Text,B4301)=1,1, "FALSE")),MAX(G$4:$G4300)+1,IF(ISNUMBER(Pay_Item_Search_Text),0,IF(ISNUMBER(SEARCH(Pay_Item_Search_Text,H4301)),MAX(G$4:$G4300)+1,0))),IF(ISNUMBER(Pay_Item_Search_Text),0,IF(ISNUMBER(SEARCH(Pay_Item_Search_Text,H4301)),MAX(G$4:$G4300)+1,0)))</f>
        <v>4297</v>
      </c>
      <c r="H4301" s="1" t="str">
        <f>IF(Table_PayItems[[#This Row],[Description]]="_","_ Unique Item - "&amp;Table_PayItems[[#This Row],[Item]]&amp;" - $"&amp;Table_PayItems[[#This Row],[Unit]],Table_PayItems[[#This Row],[Description]]&amp;" - $"&amp;Table_PayItems[[#This Row],[Unit]])</f>
        <v>Pushbutton Pedestal, Rem - $Ea</v>
      </c>
      <c r="I4301" s="29" t="str">
        <f>IFERROR(VLOOKUP(ROWS($M$5:M4301),Table_PayItems[[Search Key]:[Concentrated Name]],2,FALSE),"")</f>
        <v>Pushbutton Pedestal, Rem - $Ea</v>
      </c>
      <c r="J4301" s="1"/>
      <c r="K4301" s="1"/>
      <c r="L4301" s="22">
        <f>IF(ISNUMBER(SEARCH(Pay_Item_Search_Text_2,M4301)),MAX($L$4:L4300)+1,0)</f>
        <v>0</v>
      </c>
      <c r="M4301" s="1" t="str">
        <f>IFERROR(VLOOKUP(ROWS($M$5:M4301),Table_PayItems[[Search Key]:[Concentrated Name]],2,FALSE),"")</f>
        <v>Pushbutton Pedestal, Rem - $Ea</v>
      </c>
      <c r="N4301" s="1" t="str">
        <f>IFERROR(VLOOKUP(ROWS($M$5:N4301),$L$5:$M$7000,2,FALSE),"")</f>
        <v/>
      </c>
      <c r="O4301" s="1" t="str">
        <f>IFERROR(VLOOKUP(ROWS($O$5:O4301),$K$5:$L$7000,2,FALSE),"")</f>
        <v/>
      </c>
    </row>
    <row r="4302" spans="2:15" ht="15" customHeight="1" x14ac:dyDescent="0.25">
      <c r="B4302" s="178" t="s">
        <v>14069</v>
      </c>
      <c r="C4302" s="178" t="s">
        <v>88</v>
      </c>
      <c r="D4302" s="178" t="s">
        <v>4981</v>
      </c>
      <c r="E4302" s="178" t="s">
        <v>5615</v>
      </c>
      <c r="F4302" s="178" t="s">
        <v>17</v>
      </c>
      <c r="G4302" s="1">
        <f>IF(ISNUMBER(Pay_Item_Search_Text),IF(ISNUMBER(IF(FIND(Pay_Item_Search_Text,B4302)=1,1, "FALSE")),MAX(G$4:$G4301)+1,IF(ISNUMBER(Pay_Item_Search_Text),0,IF(ISNUMBER(SEARCH(Pay_Item_Search_Text,H4302)),MAX(G$4:$G4301)+1,0))),IF(ISNUMBER(Pay_Item_Search_Text),0,IF(ISNUMBER(SEARCH(Pay_Item_Search_Text,H4302)),MAX(G$4:$G4301)+1,0)))</f>
        <v>4298</v>
      </c>
      <c r="H4302" s="1" t="str">
        <f>IF(Table_PayItems[[#This Row],[Description]]="_","_ Unique Item - "&amp;Table_PayItems[[#This Row],[Item]]&amp;" - $"&amp;Table_PayItems[[#This Row],[Unit]],Table_PayItems[[#This Row],[Description]]&amp;" - $"&amp;Table_PayItems[[#This Row],[Unit]])</f>
        <v>Pushbutton, Rem - $Ea</v>
      </c>
      <c r="I4302" s="29" t="str">
        <f>IFERROR(VLOOKUP(ROWS($M$5:M4302),Table_PayItems[[Search Key]:[Concentrated Name]],2,FALSE),"")</f>
        <v>Pushbutton, Rem - $Ea</v>
      </c>
      <c r="J4302" s="1"/>
      <c r="K4302" s="1"/>
      <c r="L4302" s="22">
        <f>IF(ISNUMBER(SEARCH(Pay_Item_Search_Text_2,M4302)),MAX($L$4:L4301)+1,0)</f>
        <v>0</v>
      </c>
      <c r="M4302" s="1" t="str">
        <f>IFERROR(VLOOKUP(ROWS($M$5:M4302),Table_PayItems[[Search Key]:[Concentrated Name]],2,FALSE),"")</f>
        <v>Pushbutton, Rem - $Ea</v>
      </c>
      <c r="N4302" s="1" t="str">
        <f>IFERROR(VLOOKUP(ROWS($M$5:N4302),$L$5:$M$7000,2,FALSE),"")</f>
        <v/>
      </c>
      <c r="O4302" s="1" t="str">
        <f>IFERROR(VLOOKUP(ROWS($O$5:O4302),$K$5:$L$7000,2,FALSE),"")</f>
        <v/>
      </c>
    </row>
    <row r="4303" spans="2:15" ht="15" customHeight="1" x14ac:dyDescent="0.25">
      <c r="B4303" s="178" t="s">
        <v>13167</v>
      </c>
      <c r="C4303" s="178" t="s">
        <v>88</v>
      </c>
      <c r="D4303" s="178" t="s">
        <v>7637</v>
      </c>
      <c r="E4303" s="178" t="s">
        <v>6993</v>
      </c>
      <c r="F4303" s="178" t="s">
        <v>17</v>
      </c>
      <c r="G4303" s="1">
        <f>IF(ISNUMBER(Pay_Item_Search_Text),IF(ISNUMBER(IF(FIND(Pay_Item_Search_Text,B4303)=1,1, "FALSE")),MAX(G$4:$G4302)+1,IF(ISNUMBER(Pay_Item_Search_Text),0,IF(ISNUMBER(SEARCH(Pay_Item_Search_Text,H4303)),MAX(G$4:$G4302)+1,0))),IF(ISNUMBER(Pay_Item_Search_Text),0,IF(ISNUMBER(SEARCH(Pay_Item_Search_Text,H4303)),MAX(G$4:$G4302)+1,0)))</f>
        <v>4299</v>
      </c>
      <c r="H4303" s="1" t="str">
        <f>IF(Table_PayItems[[#This Row],[Description]]="_","_ Unique Item - "&amp;Table_PayItems[[#This Row],[Item]]&amp;" - $"&amp;Table_PayItems[[#This Row],[Unit]],Table_PayItems[[#This Row],[Description]]&amp;" - $"&amp;Table_PayItems[[#This Row],[Unit]])</f>
        <v>Pyrus calleryana Aristocrat, 1 1/2 inch - $Ea</v>
      </c>
      <c r="I4303" s="29" t="str">
        <f>IFERROR(VLOOKUP(ROWS($M$5:M4303),Table_PayItems[[Search Key]:[Concentrated Name]],2,FALSE),"")</f>
        <v>Pyrus calleryana Aristocrat, 1 1/2 inch - $Ea</v>
      </c>
      <c r="J4303" s="1"/>
      <c r="K4303" s="1"/>
      <c r="L4303" s="22">
        <f>IF(ISNUMBER(SEARCH(Pay_Item_Search_Text_2,M4303)),MAX($L$4:L4302)+1,0)</f>
        <v>0</v>
      </c>
      <c r="M4303" s="1" t="str">
        <f>IFERROR(VLOOKUP(ROWS($M$5:M4303),Table_PayItems[[Search Key]:[Concentrated Name]],2,FALSE),"")</f>
        <v>Pyrus calleryana Aristocrat, 1 1/2 inch - $Ea</v>
      </c>
      <c r="N4303" s="1" t="str">
        <f>IFERROR(VLOOKUP(ROWS($M$5:N4303),$L$5:$M$7000,2,FALSE),"")</f>
        <v/>
      </c>
      <c r="O4303" s="1" t="str">
        <f>IFERROR(VLOOKUP(ROWS($O$5:O4303),$K$5:$L$7000,2,FALSE),"")</f>
        <v/>
      </c>
    </row>
    <row r="4304" spans="2:15" ht="15" customHeight="1" x14ac:dyDescent="0.25">
      <c r="B4304" s="178" t="s">
        <v>13168</v>
      </c>
      <c r="C4304" s="178" t="s">
        <v>88</v>
      </c>
      <c r="D4304" s="178" t="s">
        <v>7638</v>
      </c>
      <c r="E4304" s="178" t="s">
        <v>6993</v>
      </c>
      <c r="F4304" s="178" t="s">
        <v>17</v>
      </c>
      <c r="G4304" s="1">
        <f>IF(ISNUMBER(Pay_Item_Search_Text),IF(ISNUMBER(IF(FIND(Pay_Item_Search_Text,B4304)=1,1, "FALSE")),MAX(G$4:$G4303)+1,IF(ISNUMBER(Pay_Item_Search_Text),0,IF(ISNUMBER(SEARCH(Pay_Item_Search_Text,H4304)),MAX(G$4:$G4303)+1,0))),IF(ISNUMBER(Pay_Item_Search_Text),0,IF(ISNUMBER(SEARCH(Pay_Item_Search_Text,H4304)),MAX(G$4:$G4303)+1,0)))</f>
        <v>4300</v>
      </c>
      <c r="H4304" s="1" t="str">
        <f>IF(Table_PayItems[[#This Row],[Description]]="_","_ Unique Item - "&amp;Table_PayItems[[#This Row],[Item]]&amp;" - $"&amp;Table_PayItems[[#This Row],[Unit]],Table_PayItems[[#This Row],[Description]]&amp;" - $"&amp;Table_PayItems[[#This Row],[Unit]])</f>
        <v>Pyrus calleryana Aristocrat, 1 3/4 inch - $Ea</v>
      </c>
      <c r="I4304" s="29" t="str">
        <f>IFERROR(VLOOKUP(ROWS($M$5:M4304),Table_PayItems[[Search Key]:[Concentrated Name]],2,FALSE),"")</f>
        <v>Pyrus calleryana Aristocrat, 1 3/4 inch - $Ea</v>
      </c>
      <c r="J4304" s="1"/>
      <c r="K4304" s="1"/>
      <c r="L4304" s="22">
        <f>IF(ISNUMBER(SEARCH(Pay_Item_Search_Text_2,M4304)),MAX($L$4:L4303)+1,0)</f>
        <v>0</v>
      </c>
      <c r="M4304" s="1" t="str">
        <f>IFERROR(VLOOKUP(ROWS($M$5:M4304),Table_PayItems[[Search Key]:[Concentrated Name]],2,FALSE),"")</f>
        <v>Pyrus calleryana Aristocrat, 1 3/4 inch - $Ea</v>
      </c>
      <c r="N4304" s="1" t="str">
        <f>IFERROR(VLOOKUP(ROWS($M$5:N4304),$L$5:$M$7000,2,FALSE),"")</f>
        <v/>
      </c>
      <c r="O4304" s="1" t="str">
        <f>IFERROR(VLOOKUP(ROWS($O$5:O4304),$K$5:$L$7000,2,FALSE),"")</f>
        <v/>
      </c>
    </row>
    <row r="4305" spans="2:15" ht="15" customHeight="1" x14ac:dyDescent="0.25">
      <c r="B4305" s="178" t="s">
        <v>13169</v>
      </c>
      <c r="C4305" s="178" t="s">
        <v>88</v>
      </c>
      <c r="D4305" s="178" t="s">
        <v>7639</v>
      </c>
      <c r="E4305" s="178" t="s">
        <v>6993</v>
      </c>
      <c r="F4305" s="178" t="s">
        <v>17</v>
      </c>
      <c r="G4305" s="1">
        <f>IF(ISNUMBER(Pay_Item_Search_Text),IF(ISNUMBER(IF(FIND(Pay_Item_Search_Text,B4305)=1,1, "FALSE")),MAX(G$4:$G4304)+1,IF(ISNUMBER(Pay_Item_Search_Text),0,IF(ISNUMBER(SEARCH(Pay_Item_Search_Text,H4305)),MAX(G$4:$G4304)+1,0))),IF(ISNUMBER(Pay_Item_Search_Text),0,IF(ISNUMBER(SEARCH(Pay_Item_Search_Text,H4305)),MAX(G$4:$G4304)+1,0)))</f>
        <v>4301</v>
      </c>
      <c r="H4305" s="1" t="str">
        <f>IF(Table_PayItems[[#This Row],[Description]]="_","_ Unique Item - "&amp;Table_PayItems[[#This Row],[Item]]&amp;" - $"&amp;Table_PayItems[[#This Row],[Unit]],Table_PayItems[[#This Row],[Description]]&amp;" - $"&amp;Table_PayItems[[#This Row],[Unit]])</f>
        <v>Pyrus calleryana Aristocrat, 2 inch - $Ea</v>
      </c>
      <c r="I4305" s="29" t="str">
        <f>IFERROR(VLOOKUP(ROWS($M$5:M4305),Table_PayItems[[Search Key]:[Concentrated Name]],2,FALSE),"")</f>
        <v>Pyrus calleryana Aristocrat, 2 inch - $Ea</v>
      </c>
      <c r="J4305" s="1"/>
      <c r="K4305" s="1"/>
      <c r="L4305" s="22">
        <f>IF(ISNUMBER(SEARCH(Pay_Item_Search_Text_2,M4305)),MAX($L$4:L4304)+1,0)</f>
        <v>0</v>
      </c>
      <c r="M4305" s="1" t="str">
        <f>IFERROR(VLOOKUP(ROWS($M$5:M4305),Table_PayItems[[Search Key]:[Concentrated Name]],2,FALSE),"")</f>
        <v>Pyrus calleryana Aristocrat, 2 inch - $Ea</v>
      </c>
      <c r="N4305" s="1" t="str">
        <f>IFERROR(VLOOKUP(ROWS($M$5:N4305),$L$5:$M$7000,2,FALSE),"")</f>
        <v/>
      </c>
      <c r="O4305" s="1" t="str">
        <f>IFERROR(VLOOKUP(ROWS($O$5:O4305),$K$5:$L$7000,2,FALSE),"")</f>
        <v/>
      </c>
    </row>
    <row r="4306" spans="2:15" ht="15" customHeight="1" x14ac:dyDescent="0.25">
      <c r="B4306" s="178" t="s">
        <v>13170</v>
      </c>
      <c r="C4306" s="178" t="s">
        <v>88</v>
      </c>
      <c r="D4306" s="178" t="s">
        <v>7640</v>
      </c>
      <c r="E4306" s="178" t="s">
        <v>6993</v>
      </c>
      <c r="F4306" s="178" t="s">
        <v>17</v>
      </c>
      <c r="G4306" s="1">
        <f>IF(ISNUMBER(Pay_Item_Search_Text),IF(ISNUMBER(IF(FIND(Pay_Item_Search_Text,B4306)=1,1, "FALSE")),MAX(G$4:$G4305)+1,IF(ISNUMBER(Pay_Item_Search_Text),0,IF(ISNUMBER(SEARCH(Pay_Item_Search_Text,H4306)),MAX(G$4:$G4305)+1,0))),IF(ISNUMBER(Pay_Item_Search_Text),0,IF(ISNUMBER(SEARCH(Pay_Item_Search_Text,H4306)),MAX(G$4:$G4305)+1,0)))</f>
        <v>4302</v>
      </c>
      <c r="H4306" s="1" t="str">
        <f>IF(Table_PayItems[[#This Row],[Description]]="_","_ Unique Item - "&amp;Table_PayItems[[#This Row],[Item]]&amp;" - $"&amp;Table_PayItems[[#This Row],[Unit]],Table_PayItems[[#This Row],[Description]]&amp;" - $"&amp;Table_PayItems[[#This Row],[Unit]])</f>
        <v>Pyrus calleryana Bradford, 1 1/2 inch - $Ea</v>
      </c>
      <c r="I4306" s="29" t="str">
        <f>IFERROR(VLOOKUP(ROWS($M$5:M4306),Table_PayItems[[Search Key]:[Concentrated Name]],2,FALSE),"")</f>
        <v>Pyrus calleryana Bradford, 1 1/2 inch - $Ea</v>
      </c>
      <c r="J4306" s="1"/>
      <c r="K4306" s="1"/>
      <c r="L4306" s="22">
        <f>IF(ISNUMBER(SEARCH(Pay_Item_Search_Text_2,M4306)),MAX($L$4:L4305)+1,0)</f>
        <v>0</v>
      </c>
      <c r="M4306" s="1" t="str">
        <f>IFERROR(VLOOKUP(ROWS($M$5:M4306),Table_PayItems[[Search Key]:[Concentrated Name]],2,FALSE),"")</f>
        <v>Pyrus calleryana Bradford, 1 1/2 inch - $Ea</v>
      </c>
      <c r="N4306" s="1" t="str">
        <f>IFERROR(VLOOKUP(ROWS($M$5:N4306),$L$5:$M$7000,2,FALSE),"")</f>
        <v/>
      </c>
      <c r="O4306" s="1" t="str">
        <f>IFERROR(VLOOKUP(ROWS($O$5:O4306),$K$5:$L$7000,2,FALSE),"")</f>
        <v/>
      </c>
    </row>
    <row r="4307" spans="2:15" ht="15" customHeight="1" x14ac:dyDescent="0.25">
      <c r="B4307" s="178" t="s">
        <v>13171</v>
      </c>
      <c r="C4307" s="178" t="s">
        <v>88</v>
      </c>
      <c r="D4307" s="178" t="s">
        <v>7641</v>
      </c>
      <c r="E4307" s="178" t="s">
        <v>6993</v>
      </c>
      <c r="F4307" s="178" t="s">
        <v>17</v>
      </c>
      <c r="G4307" s="1">
        <f>IF(ISNUMBER(Pay_Item_Search_Text),IF(ISNUMBER(IF(FIND(Pay_Item_Search_Text,B4307)=1,1, "FALSE")),MAX(G$4:$G4306)+1,IF(ISNUMBER(Pay_Item_Search_Text),0,IF(ISNUMBER(SEARCH(Pay_Item_Search_Text,H4307)),MAX(G$4:$G4306)+1,0))),IF(ISNUMBER(Pay_Item_Search_Text),0,IF(ISNUMBER(SEARCH(Pay_Item_Search_Text,H4307)),MAX(G$4:$G4306)+1,0)))</f>
        <v>4303</v>
      </c>
      <c r="H4307" s="1" t="str">
        <f>IF(Table_PayItems[[#This Row],[Description]]="_","_ Unique Item - "&amp;Table_PayItems[[#This Row],[Item]]&amp;" - $"&amp;Table_PayItems[[#This Row],[Unit]],Table_PayItems[[#This Row],[Description]]&amp;" - $"&amp;Table_PayItems[[#This Row],[Unit]])</f>
        <v>Pyrus calleryana Bradford, 1 3/4 inch - $Ea</v>
      </c>
      <c r="I4307" s="29" t="str">
        <f>IFERROR(VLOOKUP(ROWS($M$5:M4307),Table_PayItems[[Search Key]:[Concentrated Name]],2,FALSE),"")</f>
        <v>Pyrus calleryana Bradford, 1 3/4 inch - $Ea</v>
      </c>
      <c r="J4307" s="1"/>
      <c r="K4307" s="1"/>
      <c r="L4307" s="22">
        <f>IF(ISNUMBER(SEARCH(Pay_Item_Search_Text_2,M4307)),MAX($L$4:L4306)+1,0)</f>
        <v>0</v>
      </c>
      <c r="M4307" s="1" t="str">
        <f>IFERROR(VLOOKUP(ROWS($M$5:M4307),Table_PayItems[[Search Key]:[Concentrated Name]],2,FALSE),"")</f>
        <v>Pyrus calleryana Bradford, 1 3/4 inch - $Ea</v>
      </c>
      <c r="N4307" s="1" t="str">
        <f>IFERROR(VLOOKUP(ROWS($M$5:N4307),$L$5:$M$7000,2,FALSE),"")</f>
        <v/>
      </c>
      <c r="O4307" s="1" t="str">
        <f>IFERROR(VLOOKUP(ROWS($O$5:O4307),$K$5:$L$7000,2,FALSE),"")</f>
        <v/>
      </c>
    </row>
    <row r="4308" spans="2:15" ht="15" customHeight="1" x14ac:dyDescent="0.25">
      <c r="B4308" s="178" t="s">
        <v>13172</v>
      </c>
      <c r="C4308" s="178" t="s">
        <v>88</v>
      </c>
      <c r="D4308" s="178" t="s">
        <v>7642</v>
      </c>
      <c r="E4308" s="178" t="s">
        <v>6993</v>
      </c>
      <c r="F4308" s="178" t="s">
        <v>17</v>
      </c>
      <c r="G4308" s="1">
        <f>IF(ISNUMBER(Pay_Item_Search_Text),IF(ISNUMBER(IF(FIND(Pay_Item_Search_Text,B4308)=1,1, "FALSE")),MAX(G$4:$G4307)+1,IF(ISNUMBER(Pay_Item_Search_Text),0,IF(ISNUMBER(SEARCH(Pay_Item_Search_Text,H4308)),MAX(G$4:$G4307)+1,0))),IF(ISNUMBER(Pay_Item_Search_Text),0,IF(ISNUMBER(SEARCH(Pay_Item_Search_Text,H4308)),MAX(G$4:$G4307)+1,0)))</f>
        <v>4304</v>
      </c>
      <c r="H4308" s="1" t="str">
        <f>IF(Table_PayItems[[#This Row],[Description]]="_","_ Unique Item - "&amp;Table_PayItems[[#This Row],[Item]]&amp;" - $"&amp;Table_PayItems[[#This Row],[Unit]],Table_PayItems[[#This Row],[Description]]&amp;" - $"&amp;Table_PayItems[[#This Row],[Unit]])</f>
        <v>Pyrus calleryana Bradford, 2 inch - $Ea</v>
      </c>
      <c r="I4308" s="29" t="str">
        <f>IFERROR(VLOOKUP(ROWS($M$5:M4308),Table_PayItems[[Search Key]:[Concentrated Name]],2,FALSE),"")</f>
        <v>Pyrus calleryana Bradford, 2 inch - $Ea</v>
      </c>
      <c r="J4308" s="1"/>
      <c r="K4308" s="1"/>
      <c r="L4308" s="22">
        <f>IF(ISNUMBER(SEARCH(Pay_Item_Search_Text_2,M4308)),MAX($L$4:L4307)+1,0)</f>
        <v>0</v>
      </c>
      <c r="M4308" s="1" t="str">
        <f>IFERROR(VLOOKUP(ROWS($M$5:M4308),Table_PayItems[[Search Key]:[Concentrated Name]],2,FALSE),"")</f>
        <v>Pyrus calleryana Bradford, 2 inch - $Ea</v>
      </c>
      <c r="N4308" s="1" t="str">
        <f>IFERROR(VLOOKUP(ROWS($M$5:N4308),$L$5:$M$7000,2,FALSE),"")</f>
        <v/>
      </c>
      <c r="O4308" s="1" t="str">
        <f>IFERROR(VLOOKUP(ROWS($O$5:O4308),$K$5:$L$7000,2,FALSE),"")</f>
        <v/>
      </c>
    </row>
    <row r="4309" spans="2:15" ht="15" customHeight="1" x14ac:dyDescent="0.25">
      <c r="B4309" s="178" t="s">
        <v>13173</v>
      </c>
      <c r="C4309" s="178" t="s">
        <v>88</v>
      </c>
      <c r="D4309" s="178" t="s">
        <v>7643</v>
      </c>
      <c r="E4309" s="178" t="s">
        <v>6993</v>
      </c>
      <c r="F4309" s="178" t="s">
        <v>17</v>
      </c>
      <c r="G4309" s="1">
        <f>IF(ISNUMBER(Pay_Item_Search_Text),IF(ISNUMBER(IF(FIND(Pay_Item_Search_Text,B4309)=1,1, "FALSE")),MAX(G$4:$G4308)+1,IF(ISNUMBER(Pay_Item_Search_Text),0,IF(ISNUMBER(SEARCH(Pay_Item_Search_Text,H4309)),MAX(G$4:$G4308)+1,0))),IF(ISNUMBER(Pay_Item_Search_Text),0,IF(ISNUMBER(SEARCH(Pay_Item_Search_Text,H4309)),MAX(G$4:$G4308)+1,0)))</f>
        <v>4305</v>
      </c>
      <c r="H4309" s="1" t="str">
        <f>IF(Table_PayItems[[#This Row],[Description]]="_","_ Unique Item - "&amp;Table_PayItems[[#This Row],[Item]]&amp;" - $"&amp;Table_PayItems[[#This Row],[Unit]],Table_PayItems[[#This Row],[Description]]&amp;" - $"&amp;Table_PayItems[[#This Row],[Unit]])</f>
        <v>Pyrus calleryana Cleveland Select, 1 1/2 inch - $Ea</v>
      </c>
      <c r="I4309" s="29" t="str">
        <f>IFERROR(VLOOKUP(ROWS($M$5:M4309),Table_PayItems[[Search Key]:[Concentrated Name]],2,FALSE),"")</f>
        <v>Pyrus calleryana Cleveland Select, 1 1/2 inch - $Ea</v>
      </c>
      <c r="J4309" s="1"/>
      <c r="K4309" s="1"/>
      <c r="L4309" s="22">
        <f>IF(ISNUMBER(SEARCH(Pay_Item_Search_Text_2,M4309)),MAX($L$4:L4308)+1,0)</f>
        <v>0</v>
      </c>
      <c r="M4309" s="1" t="str">
        <f>IFERROR(VLOOKUP(ROWS($M$5:M4309),Table_PayItems[[Search Key]:[Concentrated Name]],2,FALSE),"")</f>
        <v>Pyrus calleryana Cleveland Select, 1 1/2 inch - $Ea</v>
      </c>
      <c r="N4309" s="1" t="str">
        <f>IFERROR(VLOOKUP(ROWS($M$5:N4309),$L$5:$M$7000,2,FALSE),"")</f>
        <v/>
      </c>
      <c r="O4309" s="1" t="str">
        <f>IFERROR(VLOOKUP(ROWS($O$5:O4309),$K$5:$L$7000,2,FALSE),"")</f>
        <v/>
      </c>
    </row>
    <row r="4310" spans="2:15" ht="15" customHeight="1" x14ac:dyDescent="0.25">
      <c r="B4310" s="178" t="s">
        <v>13174</v>
      </c>
      <c r="C4310" s="178" t="s">
        <v>88</v>
      </c>
      <c r="D4310" s="178" t="s">
        <v>7644</v>
      </c>
      <c r="E4310" s="178" t="s">
        <v>6993</v>
      </c>
      <c r="F4310" s="178" t="s">
        <v>17</v>
      </c>
      <c r="G4310" s="1">
        <f>IF(ISNUMBER(Pay_Item_Search_Text),IF(ISNUMBER(IF(FIND(Pay_Item_Search_Text,B4310)=1,1, "FALSE")),MAX(G$4:$G4309)+1,IF(ISNUMBER(Pay_Item_Search_Text),0,IF(ISNUMBER(SEARCH(Pay_Item_Search_Text,H4310)),MAX(G$4:$G4309)+1,0))),IF(ISNUMBER(Pay_Item_Search_Text),0,IF(ISNUMBER(SEARCH(Pay_Item_Search_Text,H4310)),MAX(G$4:$G4309)+1,0)))</f>
        <v>4306</v>
      </c>
      <c r="H4310" s="1" t="str">
        <f>IF(Table_PayItems[[#This Row],[Description]]="_","_ Unique Item - "&amp;Table_PayItems[[#This Row],[Item]]&amp;" - $"&amp;Table_PayItems[[#This Row],[Unit]],Table_PayItems[[#This Row],[Description]]&amp;" - $"&amp;Table_PayItems[[#This Row],[Unit]])</f>
        <v>Pyrus calleryana Cleveland Select, 1 3/4 inch - $Ea</v>
      </c>
      <c r="I4310" s="29" t="str">
        <f>IFERROR(VLOOKUP(ROWS($M$5:M4310),Table_PayItems[[Search Key]:[Concentrated Name]],2,FALSE),"")</f>
        <v>Pyrus calleryana Cleveland Select, 1 3/4 inch - $Ea</v>
      </c>
      <c r="J4310" s="1"/>
      <c r="K4310" s="1"/>
      <c r="L4310" s="22">
        <f>IF(ISNUMBER(SEARCH(Pay_Item_Search_Text_2,M4310)),MAX($L$4:L4309)+1,0)</f>
        <v>0</v>
      </c>
      <c r="M4310" s="1" t="str">
        <f>IFERROR(VLOOKUP(ROWS($M$5:M4310),Table_PayItems[[Search Key]:[Concentrated Name]],2,FALSE),"")</f>
        <v>Pyrus calleryana Cleveland Select, 1 3/4 inch - $Ea</v>
      </c>
      <c r="N4310" s="1" t="str">
        <f>IFERROR(VLOOKUP(ROWS($M$5:N4310),$L$5:$M$7000,2,FALSE),"")</f>
        <v/>
      </c>
      <c r="O4310" s="1" t="str">
        <f>IFERROR(VLOOKUP(ROWS($O$5:O4310),$K$5:$L$7000,2,FALSE),"")</f>
        <v/>
      </c>
    </row>
    <row r="4311" spans="2:15" ht="15" customHeight="1" x14ac:dyDescent="0.25">
      <c r="B4311" s="178" t="s">
        <v>13175</v>
      </c>
      <c r="C4311" s="178" t="s">
        <v>88</v>
      </c>
      <c r="D4311" s="178" t="s">
        <v>7645</v>
      </c>
      <c r="E4311" s="178" t="s">
        <v>6993</v>
      </c>
      <c r="F4311" s="178" t="s">
        <v>17</v>
      </c>
      <c r="G4311" s="1">
        <f>IF(ISNUMBER(Pay_Item_Search_Text),IF(ISNUMBER(IF(FIND(Pay_Item_Search_Text,B4311)=1,1, "FALSE")),MAX(G$4:$G4310)+1,IF(ISNUMBER(Pay_Item_Search_Text),0,IF(ISNUMBER(SEARCH(Pay_Item_Search_Text,H4311)),MAX(G$4:$G4310)+1,0))),IF(ISNUMBER(Pay_Item_Search_Text),0,IF(ISNUMBER(SEARCH(Pay_Item_Search_Text,H4311)),MAX(G$4:$G4310)+1,0)))</f>
        <v>4307</v>
      </c>
      <c r="H4311" s="1" t="str">
        <f>IF(Table_PayItems[[#This Row],[Description]]="_","_ Unique Item - "&amp;Table_PayItems[[#This Row],[Item]]&amp;" - $"&amp;Table_PayItems[[#This Row],[Unit]],Table_PayItems[[#This Row],[Description]]&amp;" - $"&amp;Table_PayItems[[#This Row],[Unit]])</f>
        <v>Pyrus calleryana Cleveland Select, 2 inch - $Ea</v>
      </c>
      <c r="I4311" s="29" t="str">
        <f>IFERROR(VLOOKUP(ROWS($M$5:M4311),Table_PayItems[[Search Key]:[Concentrated Name]],2,FALSE),"")</f>
        <v>Pyrus calleryana Cleveland Select, 2 inch - $Ea</v>
      </c>
      <c r="J4311" s="1"/>
      <c r="K4311" s="1"/>
      <c r="L4311" s="22">
        <f>IF(ISNUMBER(SEARCH(Pay_Item_Search_Text_2,M4311)),MAX($L$4:L4310)+1,0)</f>
        <v>0</v>
      </c>
      <c r="M4311" s="1" t="str">
        <f>IFERROR(VLOOKUP(ROWS($M$5:M4311),Table_PayItems[[Search Key]:[Concentrated Name]],2,FALSE),"")</f>
        <v>Pyrus calleryana Cleveland Select, 2 inch - $Ea</v>
      </c>
      <c r="N4311" s="1" t="str">
        <f>IFERROR(VLOOKUP(ROWS($M$5:N4311),$L$5:$M$7000,2,FALSE),"")</f>
        <v/>
      </c>
      <c r="O4311" s="1" t="str">
        <f>IFERROR(VLOOKUP(ROWS($O$5:O4311),$K$5:$L$7000,2,FALSE),"")</f>
        <v/>
      </c>
    </row>
    <row r="4312" spans="2:15" ht="15" customHeight="1" x14ac:dyDescent="0.25">
      <c r="B4312" s="178" t="s">
        <v>13176</v>
      </c>
      <c r="C4312" s="178" t="s">
        <v>88</v>
      </c>
      <c r="D4312" s="178" t="s">
        <v>7646</v>
      </c>
      <c r="E4312" s="178" t="s">
        <v>6993</v>
      </c>
      <c r="F4312" s="178" t="s">
        <v>17</v>
      </c>
      <c r="G4312" s="1">
        <f>IF(ISNUMBER(Pay_Item_Search_Text),IF(ISNUMBER(IF(FIND(Pay_Item_Search_Text,B4312)=1,1, "FALSE")),MAX(G$4:$G4311)+1,IF(ISNUMBER(Pay_Item_Search_Text),0,IF(ISNUMBER(SEARCH(Pay_Item_Search_Text,H4312)),MAX(G$4:$G4311)+1,0))),IF(ISNUMBER(Pay_Item_Search_Text),0,IF(ISNUMBER(SEARCH(Pay_Item_Search_Text,H4312)),MAX(G$4:$G4311)+1,0)))</f>
        <v>4308</v>
      </c>
      <c r="H4312" s="1" t="str">
        <f>IF(Table_PayItems[[#This Row],[Description]]="_","_ Unique Item - "&amp;Table_PayItems[[#This Row],[Item]]&amp;" - $"&amp;Table_PayItems[[#This Row],[Unit]],Table_PayItems[[#This Row],[Description]]&amp;" - $"&amp;Table_PayItems[[#This Row],[Unit]])</f>
        <v>Pyrus calleryana Redspire, 1 1/2 inch - $Ea</v>
      </c>
      <c r="I4312" s="29" t="str">
        <f>IFERROR(VLOOKUP(ROWS($M$5:M4312),Table_PayItems[[Search Key]:[Concentrated Name]],2,FALSE),"")</f>
        <v>Pyrus calleryana Redspire, 1 1/2 inch - $Ea</v>
      </c>
      <c r="J4312" s="1"/>
      <c r="K4312" s="1"/>
      <c r="L4312" s="22">
        <f>IF(ISNUMBER(SEARCH(Pay_Item_Search_Text_2,M4312)),MAX($L$4:L4311)+1,0)</f>
        <v>0</v>
      </c>
      <c r="M4312" s="1" t="str">
        <f>IFERROR(VLOOKUP(ROWS($M$5:M4312),Table_PayItems[[Search Key]:[Concentrated Name]],2,FALSE),"")</f>
        <v>Pyrus calleryana Redspire, 1 1/2 inch - $Ea</v>
      </c>
      <c r="N4312" s="1" t="str">
        <f>IFERROR(VLOOKUP(ROWS($M$5:N4312),$L$5:$M$7000,2,FALSE),"")</f>
        <v/>
      </c>
      <c r="O4312" s="1" t="str">
        <f>IFERROR(VLOOKUP(ROWS($O$5:O4312),$K$5:$L$7000,2,FALSE),"")</f>
        <v/>
      </c>
    </row>
    <row r="4313" spans="2:15" ht="15" customHeight="1" x14ac:dyDescent="0.25">
      <c r="B4313" s="178" t="s">
        <v>13177</v>
      </c>
      <c r="C4313" s="178" t="s">
        <v>88</v>
      </c>
      <c r="D4313" s="178" t="s">
        <v>7647</v>
      </c>
      <c r="E4313" s="178" t="s">
        <v>6993</v>
      </c>
      <c r="F4313" s="178" t="s">
        <v>17</v>
      </c>
      <c r="G4313" s="1">
        <f>IF(ISNUMBER(Pay_Item_Search_Text),IF(ISNUMBER(IF(FIND(Pay_Item_Search_Text,B4313)=1,1, "FALSE")),MAX(G$4:$G4312)+1,IF(ISNUMBER(Pay_Item_Search_Text),0,IF(ISNUMBER(SEARCH(Pay_Item_Search_Text,H4313)),MAX(G$4:$G4312)+1,0))),IF(ISNUMBER(Pay_Item_Search_Text),0,IF(ISNUMBER(SEARCH(Pay_Item_Search_Text,H4313)),MAX(G$4:$G4312)+1,0)))</f>
        <v>4309</v>
      </c>
      <c r="H4313" s="1" t="str">
        <f>IF(Table_PayItems[[#This Row],[Description]]="_","_ Unique Item - "&amp;Table_PayItems[[#This Row],[Item]]&amp;" - $"&amp;Table_PayItems[[#This Row],[Unit]],Table_PayItems[[#This Row],[Description]]&amp;" - $"&amp;Table_PayItems[[#This Row],[Unit]])</f>
        <v>Pyrus calleryana Redspire, 1 3/4 inch - $Ea</v>
      </c>
      <c r="I4313" s="29" t="str">
        <f>IFERROR(VLOOKUP(ROWS($M$5:M4313),Table_PayItems[[Search Key]:[Concentrated Name]],2,FALSE),"")</f>
        <v>Pyrus calleryana Redspire, 1 3/4 inch - $Ea</v>
      </c>
      <c r="J4313" s="1"/>
      <c r="K4313" s="1"/>
      <c r="L4313" s="22">
        <f>IF(ISNUMBER(SEARCH(Pay_Item_Search_Text_2,M4313)),MAX($L$4:L4312)+1,0)</f>
        <v>0</v>
      </c>
      <c r="M4313" s="1" t="str">
        <f>IFERROR(VLOOKUP(ROWS($M$5:M4313),Table_PayItems[[Search Key]:[Concentrated Name]],2,FALSE),"")</f>
        <v>Pyrus calleryana Redspire, 1 3/4 inch - $Ea</v>
      </c>
      <c r="N4313" s="1" t="str">
        <f>IFERROR(VLOOKUP(ROWS($M$5:N4313),$L$5:$M$7000,2,FALSE),"")</f>
        <v/>
      </c>
      <c r="O4313" s="1" t="str">
        <f>IFERROR(VLOOKUP(ROWS($O$5:O4313),$K$5:$L$7000,2,FALSE),"")</f>
        <v/>
      </c>
    </row>
    <row r="4314" spans="2:15" ht="15" customHeight="1" x14ac:dyDescent="0.25">
      <c r="B4314" s="178" t="s">
        <v>13178</v>
      </c>
      <c r="C4314" s="178" t="s">
        <v>88</v>
      </c>
      <c r="D4314" s="178" t="s">
        <v>7648</v>
      </c>
      <c r="E4314" s="178" t="s">
        <v>6993</v>
      </c>
      <c r="F4314" s="178" t="s">
        <v>17</v>
      </c>
      <c r="G4314" s="1">
        <f>IF(ISNUMBER(Pay_Item_Search_Text),IF(ISNUMBER(IF(FIND(Pay_Item_Search_Text,B4314)=1,1, "FALSE")),MAX(G$4:$G4313)+1,IF(ISNUMBER(Pay_Item_Search_Text),0,IF(ISNUMBER(SEARCH(Pay_Item_Search_Text,H4314)),MAX(G$4:$G4313)+1,0))),IF(ISNUMBER(Pay_Item_Search_Text),0,IF(ISNUMBER(SEARCH(Pay_Item_Search_Text,H4314)),MAX(G$4:$G4313)+1,0)))</f>
        <v>4310</v>
      </c>
      <c r="H4314" s="1" t="str">
        <f>IF(Table_PayItems[[#This Row],[Description]]="_","_ Unique Item - "&amp;Table_PayItems[[#This Row],[Item]]&amp;" - $"&amp;Table_PayItems[[#This Row],[Unit]],Table_PayItems[[#This Row],[Description]]&amp;" - $"&amp;Table_PayItems[[#This Row],[Unit]])</f>
        <v>Pyrus calleryana Redspire, 2 inch - $Ea</v>
      </c>
      <c r="I4314" s="29" t="str">
        <f>IFERROR(VLOOKUP(ROWS($M$5:M4314),Table_PayItems[[Search Key]:[Concentrated Name]],2,FALSE),"")</f>
        <v>Pyrus calleryana Redspire, 2 inch - $Ea</v>
      </c>
      <c r="J4314" s="1"/>
      <c r="K4314" s="1"/>
      <c r="L4314" s="22">
        <f>IF(ISNUMBER(SEARCH(Pay_Item_Search_Text_2,M4314)),MAX($L$4:L4313)+1,0)</f>
        <v>0</v>
      </c>
      <c r="M4314" s="1" t="str">
        <f>IFERROR(VLOOKUP(ROWS($M$5:M4314),Table_PayItems[[Search Key]:[Concentrated Name]],2,FALSE),"")</f>
        <v>Pyrus calleryana Redspire, 2 inch - $Ea</v>
      </c>
      <c r="N4314" s="1" t="str">
        <f>IFERROR(VLOOKUP(ROWS($M$5:N4314),$L$5:$M$7000,2,FALSE),"")</f>
        <v/>
      </c>
      <c r="O4314" s="1" t="str">
        <f>IFERROR(VLOOKUP(ROWS($O$5:O4314),$K$5:$L$7000,2,FALSE),"")</f>
        <v/>
      </c>
    </row>
    <row r="4315" spans="2:15" ht="15" customHeight="1" x14ac:dyDescent="0.25">
      <c r="B4315" s="178" t="s">
        <v>13179</v>
      </c>
      <c r="C4315" s="178" t="s">
        <v>88</v>
      </c>
      <c r="D4315" s="178" t="s">
        <v>4365</v>
      </c>
      <c r="E4315" s="178" t="s">
        <v>6993</v>
      </c>
      <c r="F4315" s="178" t="s">
        <v>17</v>
      </c>
      <c r="G4315" s="1">
        <f>IF(ISNUMBER(Pay_Item_Search_Text),IF(ISNUMBER(IF(FIND(Pay_Item_Search_Text,B4315)=1,1, "FALSE")),MAX(G$4:$G4314)+1,IF(ISNUMBER(Pay_Item_Search_Text),0,IF(ISNUMBER(SEARCH(Pay_Item_Search_Text,H4315)),MAX(G$4:$G4314)+1,0))),IF(ISNUMBER(Pay_Item_Search_Text),0,IF(ISNUMBER(SEARCH(Pay_Item_Search_Text,H4315)),MAX(G$4:$G4314)+1,0)))</f>
        <v>4311</v>
      </c>
      <c r="H4315" s="1" t="str">
        <f>IF(Table_PayItems[[#This Row],[Description]]="_","_ Unique Item - "&amp;Table_PayItems[[#This Row],[Item]]&amp;" - $"&amp;Table_PayItems[[#This Row],[Unit]],Table_PayItems[[#This Row],[Description]]&amp;" - $"&amp;Table_PayItems[[#This Row],[Unit]])</f>
        <v>Quercus alba, 1 1/2 inch - $Ea</v>
      </c>
      <c r="I4315" s="29" t="str">
        <f>IFERROR(VLOOKUP(ROWS($M$5:M4315),Table_PayItems[[Search Key]:[Concentrated Name]],2,FALSE),"")</f>
        <v>Quercus alba, 1 1/2 inch - $Ea</v>
      </c>
      <c r="J4315" s="1"/>
      <c r="K4315" s="1"/>
      <c r="L4315" s="22">
        <f>IF(ISNUMBER(SEARCH(Pay_Item_Search_Text_2,M4315)),MAX($L$4:L4314)+1,0)</f>
        <v>0</v>
      </c>
      <c r="M4315" s="1" t="str">
        <f>IFERROR(VLOOKUP(ROWS($M$5:M4315),Table_PayItems[[Search Key]:[Concentrated Name]],2,FALSE),"")</f>
        <v>Quercus alba, 1 1/2 inch - $Ea</v>
      </c>
      <c r="N4315" s="1" t="str">
        <f>IFERROR(VLOOKUP(ROWS($M$5:N4315),$L$5:$M$7000,2,FALSE),"")</f>
        <v/>
      </c>
      <c r="O4315" s="1" t="str">
        <f>IFERROR(VLOOKUP(ROWS($O$5:O4315),$K$5:$L$7000,2,FALSE),"")</f>
        <v/>
      </c>
    </row>
    <row r="4316" spans="2:15" ht="15" customHeight="1" x14ac:dyDescent="0.25">
      <c r="B4316" s="178" t="s">
        <v>13180</v>
      </c>
      <c r="C4316" s="178" t="s">
        <v>88</v>
      </c>
      <c r="D4316" s="178" t="s">
        <v>4366</v>
      </c>
      <c r="E4316" s="178" t="s">
        <v>6993</v>
      </c>
      <c r="F4316" s="178" t="s">
        <v>17</v>
      </c>
      <c r="G4316" s="1">
        <f>IF(ISNUMBER(Pay_Item_Search_Text),IF(ISNUMBER(IF(FIND(Pay_Item_Search_Text,B4316)=1,1, "FALSE")),MAX(G$4:$G4315)+1,IF(ISNUMBER(Pay_Item_Search_Text),0,IF(ISNUMBER(SEARCH(Pay_Item_Search_Text,H4316)),MAX(G$4:$G4315)+1,0))),IF(ISNUMBER(Pay_Item_Search_Text),0,IF(ISNUMBER(SEARCH(Pay_Item_Search_Text,H4316)),MAX(G$4:$G4315)+1,0)))</f>
        <v>4312</v>
      </c>
      <c r="H4316" s="1" t="str">
        <f>IF(Table_PayItems[[#This Row],[Description]]="_","_ Unique Item - "&amp;Table_PayItems[[#This Row],[Item]]&amp;" - $"&amp;Table_PayItems[[#This Row],[Unit]],Table_PayItems[[#This Row],[Description]]&amp;" - $"&amp;Table_PayItems[[#This Row],[Unit]])</f>
        <v>Quercus alba, 1 3/4 inch - $Ea</v>
      </c>
      <c r="I4316" s="29" t="str">
        <f>IFERROR(VLOOKUP(ROWS($M$5:M4316),Table_PayItems[[Search Key]:[Concentrated Name]],2,FALSE),"")</f>
        <v>Quercus alba, 1 3/4 inch - $Ea</v>
      </c>
      <c r="J4316" s="1"/>
      <c r="K4316" s="1"/>
      <c r="L4316" s="22">
        <f>IF(ISNUMBER(SEARCH(Pay_Item_Search_Text_2,M4316)),MAX($L$4:L4315)+1,0)</f>
        <v>0</v>
      </c>
      <c r="M4316" s="1" t="str">
        <f>IFERROR(VLOOKUP(ROWS($M$5:M4316),Table_PayItems[[Search Key]:[Concentrated Name]],2,FALSE),"")</f>
        <v>Quercus alba, 1 3/4 inch - $Ea</v>
      </c>
      <c r="N4316" s="1" t="str">
        <f>IFERROR(VLOOKUP(ROWS($M$5:N4316),$L$5:$M$7000,2,FALSE),"")</f>
        <v/>
      </c>
      <c r="O4316" s="1" t="str">
        <f>IFERROR(VLOOKUP(ROWS($O$5:O4316),$K$5:$L$7000,2,FALSE),"")</f>
        <v/>
      </c>
    </row>
    <row r="4317" spans="2:15" ht="15" customHeight="1" x14ac:dyDescent="0.25">
      <c r="B4317" s="178" t="s">
        <v>13181</v>
      </c>
      <c r="C4317" s="178" t="s">
        <v>88</v>
      </c>
      <c r="D4317" s="178" t="s">
        <v>4367</v>
      </c>
      <c r="E4317" s="178" t="s">
        <v>6993</v>
      </c>
      <c r="F4317" s="178" t="s">
        <v>17</v>
      </c>
      <c r="G4317" s="1">
        <f>IF(ISNUMBER(Pay_Item_Search_Text),IF(ISNUMBER(IF(FIND(Pay_Item_Search_Text,B4317)=1,1, "FALSE")),MAX(G$4:$G4316)+1,IF(ISNUMBER(Pay_Item_Search_Text),0,IF(ISNUMBER(SEARCH(Pay_Item_Search_Text,H4317)),MAX(G$4:$G4316)+1,0))),IF(ISNUMBER(Pay_Item_Search_Text),0,IF(ISNUMBER(SEARCH(Pay_Item_Search_Text,H4317)),MAX(G$4:$G4316)+1,0)))</f>
        <v>4313</v>
      </c>
      <c r="H4317" s="1" t="str">
        <f>IF(Table_PayItems[[#This Row],[Description]]="_","_ Unique Item - "&amp;Table_PayItems[[#This Row],[Item]]&amp;" - $"&amp;Table_PayItems[[#This Row],[Unit]],Table_PayItems[[#This Row],[Description]]&amp;" - $"&amp;Table_PayItems[[#This Row],[Unit]])</f>
        <v>Quercus alba, 2 inch - $Ea</v>
      </c>
      <c r="I4317" s="29" t="str">
        <f>IFERROR(VLOOKUP(ROWS($M$5:M4317),Table_PayItems[[Search Key]:[Concentrated Name]],2,FALSE),"")</f>
        <v>Quercus alba, 2 inch - $Ea</v>
      </c>
      <c r="J4317" s="1"/>
      <c r="K4317" s="1"/>
      <c r="L4317" s="22">
        <f>IF(ISNUMBER(SEARCH(Pay_Item_Search_Text_2,M4317)),MAX($L$4:L4316)+1,0)</f>
        <v>0</v>
      </c>
      <c r="M4317" s="1" t="str">
        <f>IFERROR(VLOOKUP(ROWS($M$5:M4317),Table_PayItems[[Search Key]:[Concentrated Name]],2,FALSE),"")</f>
        <v>Quercus alba, 2 inch - $Ea</v>
      </c>
      <c r="N4317" s="1" t="str">
        <f>IFERROR(VLOOKUP(ROWS($M$5:N4317),$L$5:$M$7000,2,FALSE),"")</f>
        <v/>
      </c>
      <c r="O4317" s="1" t="str">
        <f>IFERROR(VLOOKUP(ROWS($O$5:O4317),$K$5:$L$7000,2,FALSE),"")</f>
        <v/>
      </c>
    </row>
    <row r="4318" spans="2:15" ht="15" customHeight="1" x14ac:dyDescent="0.25">
      <c r="B4318" s="178" t="s">
        <v>13182</v>
      </c>
      <c r="C4318" s="178" t="s">
        <v>88</v>
      </c>
      <c r="D4318" s="178" t="s">
        <v>4368</v>
      </c>
      <c r="E4318" s="178" t="s">
        <v>6993</v>
      </c>
      <c r="F4318" s="178" t="s">
        <v>17</v>
      </c>
      <c r="G4318" s="1">
        <f>IF(ISNUMBER(Pay_Item_Search_Text),IF(ISNUMBER(IF(FIND(Pay_Item_Search_Text,B4318)=1,1, "FALSE")),MAX(G$4:$G4317)+1,IF(ISNUMBER(Pay_Item_Search_Text),0,IF(ISNUMBER(SEARCH(Pay_Item_Search_Text,H4318)),MAX(G$4:$G4317)+1,0))),IF(ISNUMBER(Pay_Item_Search_Text),0,IF(ISNUMBER(SEARCH(Pay_Item_Search_Text,H4318)),MAX(G$4:$G4317)+1,0)))</f>
        <v>4314</v>
      </c>
      <c r="H4318" s="1" t="str">
        <f>IF(Table_PayItems[[#This Row],[Description]]="_","_ Unique Item - "&amp;Table_PayItems[[#This Row],[Item]]&amp;" - $"&amp;Table_PayItems[[#This Row],[Unit]],Table_PayItems[[#This Row],[Description]]&amp;" - $"&amp;Table_PayItems[[#This Row],[Unit]])</f>
        <v>Quercus bicolor, 1 1/2 inch - $Ea</v>
      </c>
      <c r="I4318" s="29" t="str">
        <f>IFERROR(VLOOKUP(ROWS($M$5:M4318),Table_PayItems[[Search Key]:[Concentrated Name]],2,FALSE),"")</f>
        <v>Quercus bicolor, 1 1/2 inch - $Ea</v>
      </c>
      <c r="J4318" s="1"/>
      <c r="K4318" s="1"/>
      <c r="L4318" s="22">
        <f>IF(ISNUMBER(SEARCH(Pay_Item_Search_Text_2,M4318)),MAX($L$4:L4317)+1,0)</f>
        <v>0</v>
      </c>
      <c r="M4318" s="1" t="str">
        <f>IFERROR(VLOOKUP(ROWS($M$5:M4318),Table_PayItems[[Search Key]:[Concentrated Name]],2,FALSE),"")</f>
        <v>Quercus bicolor, 1 1/2 inch - $Ea</v>
      </c>
      <c r="N4318" s="1" t="str">
        <f>IFERROR(VLOOKUP(ROWS($M$5:N4318),$L$5:$M$7000,2,FALSE),"")</f>
        <v/>
      </c>
      <c r="O4318" s="1" t="str">
        <f>IFERROR(VLOOKUP(ROWS($O$5:O4318),$K$5:$L$7000,2,FALSE),"")</f>
        <v/>
      </c>
    </row>
    <row r="4319" spans="2:15" ht="15" customHeight="1" x14ac:dyDescent="0.25">
      <c r="B4319" s="178" t="s">
        <v>13183</v>
      </c>
      <c r="C4319" s="178" t="s">
        <v>88</v>
      </c>
      <c r="D4319" s="178" t="s">
        <v>4369</v>
      </c>
      <c r="E4319" s="178" t="s">
        <v>6993</v>
      </c>
      <c r="F4319" s="178" t="s">
        <v>17</v>
      </c>
      <c r="G4319" s="1">
        <f>IF(ISNUMBER(Pay_Item_Search_Text),IF(ISNUMBER(IF(FIND(Pay_Item_Search_Text,B4319)=1,1, "FALSE")),MAX(G$4:$G4318)+1,IF(ISNUMBER(Pay_Item_Search_Text),0,IF(ISNUMBER(SEARCH(Pay_Item_Search_Text,H4319)),MAX(G$4:$G4318)+1,0))),IF(ISNUMBER(Pay_Item_Search_Text),0,IF(ISNUMBER(SEARCH(Pay_Item_Search_Text,H4319)),MAX(G$4:$G4318)+1,0)))</f>
        <v>4315</v>
      </c>
      <c r="H4319" s="1" t="str">
        <f>IF(Table_PayItems[[#This Row],[Description]]="_","_ Unique Item - "&amp;Table_PayItems[[#This Row],[Item]]&amp;" - $"&amp;Table_PayItems[[#This Row],[Unit]],Table_PayItems[[#This Row],[Description]]&amp;" - $"&amp;Table_PayItems[[#This Row],[Unit]])</f>
        <v>Quercus bicolor, 1 3/4 inch - $Ea</v>
      </c>
      <c r="I4319" s="29" t="str">
        <f>IFERROR(VLOOKUP(ROWS($M$5:M4319),Table_PayItems[[Search Key]:[Concentrated Name]],2,FALSE),"")</f>
        <v>Quercus bicolor, 1 3/4 inch - $Ea</v>
      </c>
      <c r="J4319" s="1"/>
      <c r="K4319" s="1"/>
      <c r="L4319" s="22">
        <f>IF(ISNUMBER(SEARCH(Pay_Item_Search_Text_2,M4319)),MAX($L$4:L4318)+1,0)</f>
        <v>0</v>
      </c>
      <c r="M4319" s="1" t="str">
        <f>IFERROR(VLOOKUP(ROWS($M$5:M4319),Table_PayItems[[Search Key]:[Concentrated Name]],2,FALSE),"")</f>
        <v>Quercus bicolor, 1 3/4 inch - $Ea</v>
      </c>
      <c r="N4319" s="1" t="str">
        <f>IFERROR(VLOOKUP(ROWS($M$5:N4319),$L$5:$M$7000,2,FALSE),"")</f>
        <v/>
      </c>
      <c r="O4319" s="1" t="str">
        <f>IFERROR(VLOOKUP(ROWS($O$5:O4319),$K$5:$L$7000,2,FALSE),"")</f>
        <v/>
      </c>
    </row>
    <row r="4320" spans="2:15" ht="15" customHeight="1" x14ac:dyDescent="0.25">
      <c r="B4320" s="178" t="s">
        <v>13184</v>
      </c>
      <c r="C4320" s="178" t="s">
        <v>88</v>
      </c>
      <c r="D4320" s="178" t="s">
        <v>4370</v>
      </c>
      <c r="E4320" s="178" t="s">
        <v>6993</v>
      </c>
      <c r="F4320" s="178" t="s">
        <v>17</v>
      </c>
      <c r="G4320" s="1">
        <f>IF(ISNUMBER(Pay_Item_Search_Text),IF(ISNUMBER(IF(FIND(Pay_Item_Search_Text,B4320)=1,1, "FALSE")),MAX(G$4:$G4319)+1,IF(ISNUMBER(Pay_Item_Search_Text),0,IF(ISNUMBER(SEARCH(Pay_Item_Search_Text,H4320)),MAX(G$4:$G4319)+1,0))),IF(ISNUMBER(Pay_Item_Search_Text),0,IF(ISNUMBER(SEARCH(Pay_Item_Search_Text,H4320)),MAX(G$4:$G4319)+1,0)))</f>
        <v>4316</v>
      </c>
      <c r="H4320" s="1" t="str">
        <f>IF(Table_PayItems[[#This Row],[Description]]="_","_ Unique Item - "&amp;Table_PayItems[[#This Row],[Item]]&amp;" - $"&amp;Table_PayItems[[#This Row],[Unit]],Table_PayItems[[#This Row],[Description]]&amp;" - $"&amp;Table_PayItems[[#This Row],[Unit]])</f>
        <v>Quercus bicolor, 2 inch - $Ea</v>
      </c>
      <c r="I4320" s="29" t="str">
        <f>IFERROR(VLOOKUP(ROWS($M$5:M4320),Table_PayItems[[Search Key]:[Concentrated Name]],2,FALSE),"")</f>
        <v>Quercus bicolor, 2 inch - $Ea</v>
      </c>
      <c r="J4320" s="1"/>
      <c r="K4320" s="1"/>
      <c r="L4320" s="22">
        <f>IF(ISNUMBER(SEARCH(Pay_Item_Search_Text_2,M4320)),MAX($L$4:L4319)+1,0)</f>
        <v>0</v>
      </c>
      <c r="M4320" s="1" t="str">
        <f>IFERROR(VLOOKUP(ROWS($M$5:M4320),Table_PayItems[[Search Key]:[Concentrated Name]],2,FALSE),"")</f>
        <v>Quercus bicolor, 2 inch - $Ea</v>
      </c>
      <c r="N4320" s="1" t="str">
        <f>IFERROR(VLOOKUP(ROWS($M$5:N4320),$L$5:$M$7000,2,FALSE),"")</f>
        <v/>
      </c>
      <c r="O4320" s="1" t="str">
        <f>IFERROR(VLOOKUP(ROWS($O$5:O4320),$K$5:$L$7000,2,FALSE),"")</f>
        <v/>
      </c>
    </row>
    <row r="4321" spans="2:15" ht="15" customHeight="1" x14ac:dyDescent="0.25">
      <c r="B4321" s="178" t="s">
        <v>13185</v>
      </c>
      <c r="C4321" s="178" t="s">
        <v>88</v>
      </c>
      <c r="D4321" s="178" t="s">
        <v>4371</v>
      </c>
      <c r="E4321" s="178" t="s">
        <v>6993</v>
      </c>
      <c r="F4321" s="178" t="s">
        <v>17</v>
      </c>
      <c r="G4321" s="1">
        <f>IF(ISNUMBER(Pay_Item_Search_Text),IF(ISNUMBER(IF(FIND(Pay_Item_Search_Text,B4321)=1,1, "FALSE")),MAX(G$4:$G4320)+1,IF(ISNUMBER(Pay_Item_Search_Text),0,IF(ISNUMBER(SEARCH(Pay_Item_Search_Text,H4321)),MAX(G$4:$G4320)+1,0))),IF(ISNUMBER(Pay_Item_Search_Text),0,IF(ISNUMBER(SEARCH(Pay_Item_Search_Text,H4321)),MAX(G$4:$G4320)+1,0)))</f>
        <v>4317</v>
      </c>
      <c r="H4321" s="1" t="str">
        <f>IF(Table_PayItems[[#This Row],[Description]]="_","_ Unique Item - "&amp;Table_PayItems[[#This Row],[Item]]&amp;" - $"&amp;Table_PayItems[[#This Row],[Unit]],Table_PayItems[[#This Row],[Description]]&amp;" - $"&amp;Table_PayItems[[#This Row],[Unit]])</f>
        <v>Quercus bicolor, bareroot, 18-24 inch - $Ea</v>
      </c>
      <c r="I4321" s="29" t="str">
        <f>IFERROR(VLOOKUP(ROWS($M$5:M4321),Table_PayItems[[Search Key]:[Concentrated Name]],2,FALSE),"")</f>
        <v>Quercus bicolor, bareroot, 18-24 inch - $Ea</v>
      </c>
      <c r="J4321" s="1"/>
      <c r="K4321" s="1"/>
      <c r="L4321" s="22">
        <f>IF(ISNUMBER(SEARCH(Pay_Item_Search_Text_2,M4321)),MAX($L$4:L4320)+1,0)</f>
        <v>0</v>
      </c>
      <c r="M4321" s="1" t="str">
        <f>IFERROR(VLOOKUP(ROWS($M$5:M4321),Table_PayItems[[Search Key]:[Concentrated Name]],2,FALSE),"")</f>
        <v>Quercus bicolor, bareroot, 18-24 inch - $Ea</v>
      </c>
      <c r="N4321" s="1" t="str">
        <f>IFERROR(VLOOKUP(ROWS($M$5:N4321),$L$5:$M$7000,2,FALSE),"")</f>
        <v/>
      </c>
      <c r="O4321" s="1" t="str">
        <f>IFERROR(VLOOKUP(ROWS($O$5:O4321),$K$5:$L$7000,2,FALSE),"")</f>
        <v/>
      </c>
    </row>
    <row r="4322" spans="2:15" ht="15" customHeight="1" x14ac:dyDescent="0.25">
      <c r="B4322" s="178" t="s">
        <v>13186</v>
      </c>
      <c r="C4322" s="178" t="s">
        <v>88</v>
      </c>
      <c r="D4322" s="178" t="s">
        <v>4372</v>
      </c>
      <c r="E4322" s="178" t="s">
        <v>6993</v>
      </c>
      <c r="F4322" s="178" t="s">
        <v>17</v>
      </c>
      <c r="G4322" s="1">
        <f>IF(ISNUMBER(Pay_Item_Search_Text),IF(ISNUMBER(IF(FIND(Pay_Item_Search_Text,B4322)=1,1, "FALSE")),MAX(G$4:$G4321)+1,IF(ISNUMBER(Pay_Item_Search_Text),0,IF(ISNUMBER(SEARCH(Pay_Item_Search_Text,H4322)),MAX(G$4:$G4321)+1,0))),IF(ISNUMBER(Pay_Item_Search_Text),0,IF(ISNUMBER(SEARCH(Pay_Item_Search_Text,H4322)),MAX(G$4:$G4321)+1,0)))</f>
        <v>4318</v>
      </c>
      <c r="H4322" s="1" t="str">
        <f>IF(Table_PayItems[[#This Row],[Description]]="_","_ Unique Item - "&amp;Table_PayItems[[#This Row],[Item]]&amp;" - $"&amp;Table_PayItems[[#This Row],[Unit]],Table_PayItems[[#This Row],[Description]]&amp;" - $"&amp;Table_PayItems[[#This Row],[Unit]])</f>
        <v>Quercus bicolor, bareroot, 24-36 inch - $Ea</v>
      </c>
      <c r="I4322" s="29" t="str">
        <f>IFERROR(VLOOKUP(ROWS($M$5:M4322),Table_PayItems[[Search Key]:[Concentrated Name]],2,FALSE),"")</f>
        <v>Quercus bicolor, bareroot, 24-36 inch - $Ea</v>
      </c>
      <c r="J4322" s="1"/>
      <c r="K4322" s="1"/>
      <c r="L4322" s="22">
        <f>IF(ISNUMBER(SEARCH(Pay_Item_Search_Text_2,M4322)),MAX($L$4:L4321)+1,0)</f>
        <v>0</v>
      </c>
      <c r="M4322" s="1" t="str">
        <f>IFERROR(VLOOKUP(ROWS($M$5:M4322),Table_PayItems[[Search Key]:[Concentrated Name]],2,FALSE),"")</f>
        <v>Quercus bicolor, bareroot, 24-36 inch - $Ea</v>
      </c>
      <c r="N4322" s="1" t="str">
        <f>IFERROR(VLOOKUP(ROWS($M$5:N4322),$L$5:$M$7000,2,FALSE),"")</f>
        <v/>
      </c>
      <c r="O4322" s="1" t="str">
        <f>IFERROR(VLOOKUP(ROWS($O$5:O4322),$K$5:$L$7000,2,FALSE),"")</f>
        <v/>
      </c>
    </row>
    <row r="4323" spans="2:15" ht="15" customHeight="1" x14ac:dyDescent="0.25">
      <c r="B4323" s="178" t="s">
        <v>13187</v>
      </c>
      <c r="C4323" s="178" t="s">
        <v>88</v>
      </c>
      <c r="D4323" s="178" t="s">
        <v>4373</v>
      </c>
      <c r="E4323" s="178" t="s">
        <v>6993</v>
      </c>
      <c r="F4323" s="178" t="s">
        <v>17</v>
      </c>
      <c r="G4323" s="1">
        <f>IF(ISNUMBER(Pay_Item_Search_Text),IF(ISNUMBER(IF(FIND(Pay_Item_Search_Text,B4323)=1,1, "FALSE")),MAX(G$4:$G4322)+1,IF(ISNUMBER(Pay_Item_Search_Text),0,IF(ISNUMBER(SEARCH(Pay_Item_Search_Text,H4323)),MAX(G$4:$G4322)+1,0))),IF(ISNUMBER(Pay_Item_Search_Text),0,IF(ISNUMBER(SEARCH(Pay_Item_Search_Text,H4323)),MAX(G$4:$G4322)+1,0)))</f>
        <v>4319</v>
      </c>
      <c r="H4323" s="1" t="str">
        <f>IF(Table_PayItems[[#This Row],[Description]]="_","_ Unique Item - "&amp;Table_PayItems[[#This Row],[Item]]&amp;" - $"&amp;Table_PayItems[[#This Row],[Unit]],Table_PayItems[[#This Row],[Description]]&amp;" - $"&amp;Table_PayItems[[#This Row],[Unit]])</f>
        <v>Quercus coccinea, 1 1/2 inch - $Ea</v>
      </c>
      <c r="I4323" s="29" t="str">
        <f>IFERROR(VLOOKUP(ROWS($M$5:M4323),Table_PayItems[[Search Key]:[Concentrated Name]],2,FALSE),"")</f>
        <v>Quercus coccinea, 1 1/2 inch - $Ea</v>
      </c>
      <c r="J4323" s="1"/>
      <c r="K4323" s="1"/>
      <c r="L4323" s="22">
        <f>IF(ISNUMBER(SEARCH(Pay_Item_Search_Text_2,M4323)),MAX($L$4:L4322)+1,0)</f>
        <v>0</v>
      </c>
      <c r="M4323" s="1" t="str">
        <f>IFERROR(VLOOKUP(ROWS($M$5:M4323),Table_PayItems[[Search Key]:[Concentrated Name]],2,FALSE),"")</f>
        <v>Quercus coccinea, 1 1/2 inch - $Ea</v>
      </c>
      <c r="N4323" s="1" t="str">
        <f>IFERROR(VLOOKUP(ROWS($M$5:N4323),$L$5:$M$7000,2,FALSE),"")</f>
        <v/>
      </c>
      <c r="O4323" s="1" t="str">
        <f>IFERROR(VLOOKUP(ROWS($O$5:O4323),$K$5:$L$7000,2,FALSE),"")</f>
        <v/>
      </c>
    </row>
    <row r="4324" spans="2:15" ht="15" customHeight="1" x14ac:dyDescent="0.25">
      <c r="B4324" s="178" t="s">
        <v>13188</v>
      </c>
      <c r="C4324" s="178" t="s">
        <v>88</v>
      </c>
      <c r="D4324" s="178" t="s">
        <v>4374</v>
      </c>
      <c r="E4324" s="178" t="s">
        <v>6993</v>
      </c>
      <c r="F4324" s="178" t="s">
        <v>17</v>
      </c>
      <c r="G4324" s="1">
        <f>IF(ISNUMBER(Pay_Item_Search_Text),IF(ISNUMBER(IF(FIND(Pay_Item_Search_Text,B4324)=1,1, "FALSE")),MAX(G$4:$G4323)+1,IF(ISNUMBER(Pay_Item_Search_Text),0,IF(ISNUMBER(SEARCH(Pay_Item_Search_Text,H4324)),MAX(G$4:$G4323)+1,0))),IF(ISNUMBER(Pay_Item_Search_Text),0,IF(ISNUMBER(SEARCH(Pay_Item_Search_Text,H4324)),MAX(G$4:$G4323)+1,0)))</f>
        <v>4320</v>
      </c>
      <c r="H4324" s="1" t="str">
        <f>IF(Table_PayItems[[#This Row],[Description]]="_","_ Unique Item - "&amp;Table_PayItems[[#This Row],[Item]]&amp;" - $"&amp;Table_PayItems[[#This Row],[Unit]],Table_PayItems[[#This Row],[Description]]&amp;" - $"&amp;Table_PayItems[[#This Row],[Unit]])</f>
        <v>Quercus coccinea, 1 3/4 inch - $Ea</v>
      </c>
      <c r="I4324" s="29" t="str">
        <f>IFERROR(VLOOKUP(ROWS($M$5:M4324),Table_PayItems[[Search Key]:[Concentrated Name]],2,FALSE),"")</f>
        <v>Quercus coccinea, 1 3/4 inch - $Ea</v>
      </c>
      <c r="J4324" s="1"/>
      <c r="K4324" s="1"/>
      <c r="L4324" s="22">
        <f>IF(ISNUMBER(SEARCH(Pay_Item_Search_Text_2,M4324)),MAX($L$4:L4323)+1,0)</f>
        <v>0</v>
      </c>
      <c r="M4324" s="1" t="str">
        <f>IFERROR(VLOOKUP(ROWS($M$5:M4324),Table_PayItems[[Search Key]:[Concentrated Name]],2,FALSE),"")</f>
        <v>Quercus coccinea, 1 3/4 inch - $Ea</v>
      </c>
      <c r="N4324" s="1" t="str">
        <f>IFERROR(VLOOKUP(ROWS($M$5:N4324),$L$5:$M$7000,2,FALSE),"")</f>
        <v/>
      </c>
      <c r="O4324" s="1" t="str">
        <f>IFERROR(VLOOKUP(ROWS($O$5:O4324),$K$5:$L$7000,2,FALSE),"")</f>
        <v/>
      </c>
    </row>
    <row r="4325" spans="2:15" ht="15" customHeight="1" x14ac:dyDescent="0.25">
      <c r="B4325" s="178" t="s">
        <v>13189</v>
      </c>
      <c r="C4325" s="178" t="s">
        <v>88</v>
      </c>
      <c r="D4325" s="178" t="s">
        <v>4375</v>
      </c>
      <c r="E4325" s="178" t="s">
        <v>6993</v>
      </c>
      <c r="F4325" s="178" t="s">
        <v>17</v>
      </c>
      <c r="G4325" s="1">
        <f>IF(ISNUMBER(Pay_Item_Search_Text),IF(ISNUMBER(IF(FIND(Pay_Item_Search_Text,B4325)=1,1, "FALSE")),MAX(G$4:$G4324)+1,IF(ISNUMBER(Pay_Item_Search_Text),0,IF(ISNUMBER(SEARCH(Pay_Item_Search_Text,H4325)),MAX(G$4:$G4324)+1,0))),IF(ISNUMBER(Pay_Item_Search_Text),0,IF(ISNUMBER(SEARCH(Pay_Item_Search_Text,H4325)),MAX(G$4:$G4324)+1,0)))</f>
        <v>4321</v>
      </c>
      <c r="H4325" s="1" t="str">
        <f>IF(Table_PayItems[[#This Row],[Description]]="_","_ Unique Item - "&amp;Table_PayItems[[#This Row],[Item]]&amp;" - $"&amp;Table_PayItems[[#This Row],[Unit]],Table_PayItems[[#This Row],[Description]]&amp;" - $"&amp;Table_PayItems[[#This Row],[Unit]])</f>
        <v>Quercus coccinea, 2 inch - $Ea</v>
      </c>
      <c r="I4325" s="29" t="str">
        <f>IFERROR(VLOOKUP(ROWS($M$5:M4325),Table_PayItems[[Search Key]:[Concentrated Name]],2,FALSE),"")</f>
        <v>Quercus coccinea, 2 inch - $Ea</v>
      </c>
      <c r="J4325" s="1"/>
      <c r="K4325" s="1"/>
      <c r="L4325" s="22">
        <f>IF(ISNUMBER(SEARCH(Pay_Item_Search_Text_2,M4325)),MAX($L$4:L4324)+1,0)</f>
        <v>0</v>
      </c>
      <c r="M4325" s="1" t="str">
        <f>IFERROR(VLOOKUP(ROWS($M$5:M4325),Table_PayItems[[Search Key]:[Concentrated Name]],2,FALSE),"")</f>
        <v>Quercus coccinea, 2 inch - $Ea</v>
      </c>
      <c r="N4325" s="1" t="str">
        <f>IFERROR(VLOOKUP(ROWS($M$5:N4325),$L$5:$M$7000,2,FALSE),"")</f>
        <v/>
      </c>
      <c r="O4325" s="1" t="str">
        <f>IFERROR(VLOOKUP(ROWS($O$5:O4325),$K$5:$L$7000,2,FALSE),"")</f>
        <v/>
      </c>
    </row>
    <row r="4326" spans="2:15" ht="15" customHeight="1" x14ac:dyDescent="0.25">
      <c r="B4326" s="178" t="s">
        <v>13190</v>
      </c>
      <c r="C4326" s="178" t="s">
        <v>88</v>
      </c>
      <c r="D4326" s="178" t="s">
        <v>4376</v>
      </c>
      <c r="E4326" s="178" t="s">
        <v>6993</v>
      </c>
      <c r="F4326" s="178" t="s">
        <v>17</v>
      </c>
      <c r="G4326" s="1">
        <f>IF(ISNUMBER(Pay_Item_Search_Text),IF(ISNUMBER(IF(FIND(Pay_Item_Search_Text,B4326)=1,1, "FALSE")),MAX(G$4:$G4325)+1,IF(ISNUMBER(Pay_Item_Search_Text),0,IF(ISNUMBER(SEARCH(Pay_Item_Search_Text,H4326)),MAX(G$4:$G4325)+1,0))),IF(ISNUMBER(Pay_Item_Search_Text),0,IF(ISNUMBER(SEARCH(Pay_Item_Search_Text,H4326)),MAX(G$4:$G4325)+1,0)))</f>
        <v>4322</v>
      </c>
      <c r="H4326" s="1" t="str">
        <f>IF(Table_PayItems[[#This Row],[Description]]="_","_ Unique Item - "&amp;Table_PayItems[[#This Row],[Item]]&amp;" - $"&amp;Table_PayItems[[#This Row],[Unit]],Table_PayItems[[#This Row],[Description]]&amp;" - $"&amp;Table_PayItems[[#This Row],[Unit]])</f>
        <v>Quercus imbricaria, 1 1/2 inch - $Ea</v>
      </c>
      <c r="I4326" s="29" t="str">
        <f>IFERROR(VLOOKUP(ROWS($M$5:M4326),Table_PayItems[[Search Key]:[Concentrated Name]],2,FALSE),"")</f>
        <v>Quercus imbricaria, 1 1/2 inch - $Ea</v>
      </c>
      <c r="J4326" s="1"/>
      <c r="K4326" s="1"/>
      <c r="L4326" s="22">
        <f>IF(ISNUMBER(SEARCH(Pay_Item_Search_Text_2,M4326)),MAX($L$4:L4325)+1,0)</f>
        <v>0</v>
      </c>
      <c r="M4326" s="1" t="str">
        <f>IFERROR(VLOOKUP(ROWS($M$5:M4326),Table_PayItems[[Search Key]:[Concentrated Name]],2,FALSE),"")</f>
        <v>Quercus imbricaria, 1 1/2 inch - $Ea</v>
      </c>
      <c r="N4326" s="1" t="str">
        <f>IFERROR(VLOOKUP(ROWS($M$5:N4326),$L$5:$M$7000,2,FALSE),"")</f>
        <v/>
      </c>
      <c r="O4326" s="1" t="str">
        <f>IFERROR(VLOOKUP(ROWS($O$5:O4326),$K$5:$L$7000,2,FALSE),"")</f>
        <v/>
      </c>
    </row>
    <row r="4327" spans="2:15" ht="15" customHeight="1" x14ac:dyDescent="0.25">
      <c r="B4327" s="178" t="s">
        <v>13191</v>
      </c>
      <c r="C4327" s="178" t="s">
        <v>88</v>
      </c>
      <c r="D4327" s="178" t="s">
        <v>4377</v>
      </c>
      <c r="E4327" s="178" t="s">
        <v>6993</v>
      </c>
      <c r="F4327" s="178" t="s">
        <v>17</v>
      </c>
      <c r="G4327" s="1">
        <f>IF(ISNUMBER(Pay_Item_Search_Text),IF(ISNUMBER(IF(FIND(Pay_Item_Search_Text,B4327)=1,1, "FALSE")),MAX(G$4:$G4326)+1,IF(ISNUMBER(Pay_Item_Search_Text),0,IF(ISNUMBER(SEARCH(Pay_Item_Search_Text,H4327)),MAX(G$4:$G4326)+1,0))),IF(ISNUMBER(Pay_Item_Search_Text),0,IF(ISNUMBER(SEARCH(Pay_Item_Search_Text,H4327)),MAX(G$4:$G4326)+1,0)))</f>
        <v>4323</v>
      </c>
      <c r="H4327" s="1" t="str">
        <f>IF(Table_PayItems[[#This Row],[Description]]="_","_ Unique Item - "&amp;Table_PayItems[[#This Row],[Item]]&amp;" - $"&amp;Table_PayItems[[#This Row],[Unit]],Table_PayItems[[#This Row],[Description]]&amp;" - $"&amp;Table_PayItems[[#This Row],[Unit]])</f>
        <v>Quercus imbricaria, 1 3/4 inch - $Ea</v>
      </c>
      <c r="I4327" s="29" t="str">
        <f>IFERROR(VLOOKUP(ROWS($M$5:M4327),Table_PayItems[[Search Key]:[Concentrated Name]],2,FALSE),"")</f>
        <v>Quercus imbricaria, 1 3/4 inch - $Ea</v>
      </c>
      <c r="J4327" s="1"/>
      <c r="K4327" s="1"/>
      <c r="L4327" s="22">
        <f>IF(ISNUMBER(SEARCH(Pay_Item_Search_Text_2,M4327)),MAX($L$4:L4326)+1,0)</f>
        <v>0</v>
      </c>
      <c r="M4327" s="1" t="str">
        <f>IFERROR(VLOOKUP(ROWS($M$5:M4327),Table_PayItems[[Search Key]:[Concentrated Name]],2,FALSE),"")</f>
        <v>Quercus imbricaria, 1 3/4 inch - $Ea</v>
      </c>
      <c r="N4327" s="1" t="str">
        <f>IFERROR(VLOOKUP(ROWS($M$5:N4327),$L$5:$M$7000,2,FALSE),"")</f>
        <v/>
      </c>
      <c r="O4327" s="1" t="str">
        <f>IFERROR(VLOOKUP(ROWS($O$5:O4327),$K$5:$L$7000,2,FALSE),"")</f>
        <v/>
      </c>
    </row>
    <row r="4328" spans="2:15" ht="15" customHeight="1" x14ac:dyDescent="0.25">
      <c r="B4328" s="178" t="s">
        <v>13192</v>
      </c>
      <c r="C4328" s="178" t="s">
        <v>88</v>
      </c>
      <c r="D4328" s="178" t="s">
        <v>4378</v>
      </c>
      <c r="E4328" s="178" t="s">
        <v>6993</v>
      </c>
      <c r="F4328" s="178" t="s">
        <v>17</v>
      </c>
      <c r="G4328" s="1">
        <f>IF(ISNUMBER(Pay_Item_Search_Text),IF(ISNUMBER(IF(FIND(Pay_Item_Search_Text,B4328)=1,1, "FALSE")),MAX(G$4:$G4327)+1,IF(ISNUMBER(Pay_Item_Search_Text),0,IF(ISNUMBER(SEARCH(Pay_Item_Search_Text,H4328)),MAX(G$4:$G4327)+1,0))),IF(ISNUMBER(Pay_Item_Search_Text),0,IF(ISNUMBER(SEARCH(Pay_Item_Search_Text,H4328)),MAX(G$4:$G4327)+1,0)))</f>
        <v>4324</v>
      </c>
      <c r="H4328" s="1" t="str">
        <f>IF(Table_PayItems[[#This Row],[Description]]="_","_ Unique Item - "&amp;Table_PayItems[[#This Row],[Item]]&amp;" - $"&amp;Table_PayItems[[#This Row],[Unit]],Table_PayItems[[#This Row],[Description]]&amp;" - $"&amp;Table_PayItems[[#This Row],[Unit]])</f>
        <v>Quercus imbricaria, 2 inch - $Ea</v>
      </c>
      <c r="I4328" s="29" t="str">
        <f>IFERROR(VLOOKUP(ROWS($M$5:M4328),Table_PayItems[[Search Key]:[Concentrated Name]],2,FALSE),"")</f>
        <v>Quercus imbricaria, 2 inch - $Ea</v>
      </c>
      <c r="J4328" s="1"/>
      <c r="K4328" s="1"/>
      <c r="L4328" s="22">
        <f>IF(ISNUMBER(SEARCH(Pay_Item_Search_Text_2,M4328)),MAX($L$4:L4327)+1,0)</f>
        <v>0</v>
      </c>
      <c r="M4328" s="1" t="str">
        <f>IFERROR(VLOOKUP(ROWS($M$5:M4328),Table_PayItems[[Search Key]:[Concentrated Name]],2,FALSE),"")</f>
        <v>Quercus imbricaria, 2 inch - $Ea</v>
      </c>
      <c r="N4328" s="1" t="str">
        <f>IFERROR(VLOOKUP(ROWS($M$5:N4328),$L$5:$M$7000,2,FALSE),"")</f>
        <v/>
      </c>
      <c r="O4328" s="1" t="str">
        <f>IFERROR(VLOOKUP(ROWS($O$5:O4328),$K$5:$L$7000,2,FALSE),"")</f>
        <v/>
      </c>
    </row>
    <row r="4329" spans="2:15" ht="15" customHeight="1" x14ac:dyDescent="0.25">
      <c r="B4329" s="178" t="s">
        <v>13193</v>
      </c>
      <c r="C4329" s="178" t="s">
        <v>88</v>
      </c>
      <c r="D4329" s="178" t="s">
        <v>4379</v>
      </c>
      <c r="E4329" s="178" t="s">
        <v>6993</v>
      </c>
      <c r="F4329" s="178" t="s">
        <v>17</v>
      </c>
      <c r="G4329" s="1">
        <f>IF(ISNUMBER(Pay_Item_Search_Text),IF(ISNUMBER(IF(FIND(Pay_Item_Search_Text,B4329)=1,1, "FALSE")),MAX(G$4:$G4328)+1,IF(ISNUMBER(Pay_Item_Search_Text),0,IF(ISNUMBER(SEARCH(Pay_Item_Search_Text,H4329)),MAX(G$4:$G4328)+1,0))),IF(ISNUMBER(Pay_Item_Search_Text),0,IF(ISNUMBER(SEARCH(Pay_Item_Search_Text,H4329)),MAX(G$4:$G4328)+1,0)))</f>
        <v>4325</v>
      </c>
      <c r="H4329" s="1" t="str">
        <f>IF(Table_PayItems[[#This Row],[Description]]="_","_ Unique Item - "&amp;Table_PayItems[[#This Row],[Item]]&amp;" - $"&amp;Table_PayItems[[#This Row],[Unit]],Table_PayItems[[#This Row],[Description]]&amp;" - $"&amp;Table_PayItems[[#This Row],[Unit]])</f>
        <v>Quercus macrocarpa, 1 1/2 inch - $Ea</v>
      </c>
      <c r="I4329" s="29" t="str">
        <f>IFERROR(VLOOKUP(ROWS($M$5:M4329),Table_PayItems[[Search Key]:[Concentrated Name]],2,FALSE),"")</f>
        <v>Quercus macrocarpa, 1 1/2 inch - $Ea</v>
      </c>
      <c r="J4329" s="1"/>
      <c r="K4329" s="1"/>
      <c r="L4329" s="22">
        <f>IF(ISNUMBER(SEARCH(Pay_Item_Search_Text_2,M4329)),MAX($L$4:L4328)+1,0)</f>
        <v>0</v>
      </c>
      <c r="M4329" s="1" t="str">
        <f>IFERROR(VLOOKUP(ROWS($M$5:M4329),Table_PayItems[[Search Key]:[Concentrated Name]],2,FALSE),"")</f>
        <v>Quercus macrocarpa, 1 1/2 inch - $Ea</v>
      </c>
      <c r="N4329" s="1" t="str">
        <f>IFERROR(VLOOKUP(ROWS($M$5:N4329),$L$5:$M$7000,2,FALSE),"")</f>
        <v/>
      </c>
      <c r="O4329" s="1" t="str">
        <f>IFERROR(VLOOKUP(ROWS($O$5:O4329),$K$5:$L$7000,2,FALSE),"")</f>
        <v/>
      </c>
    </row>
    <row r="4330" spans="2:15" ht="15" customHeight="1" x14ac:dyDescent="0.25">
      <c r="B4330" s="178" t="s">
        <v>13194</v>
      </c>
      <c r="C4330" s="178" t="s">
        <v>88</v>
      </c>
      <c r="D4330" s="178" t="s">
        <v>4380</v>
      </c>
      <c r="E4330" s="178" t="s">
        <v>6993</v>
      </c>
      <c r="F4330" s="178" t="s">
        <v>17</v>
      </c>
      <c r="G4330" s="1">
        <f>IF(ISNUMBER(Pay_Item_Search_Text),IF(ISNUMBER(IF(FIND(Pay_Item_Search_Text,B4330)=1,1, "FALSE")),MAX(G$4:$G4329)+1,IF(ISNUMBER(Pay_Item_Search_Text),0,IF(ISNUMBER(SEARCH(Pay_Item_Search_Text,H4330)),MAX(G$4:$G4329)+1,0))),IF(ISNUMBER(Pay_Item_Search_Text),0,IF(ISNUMBER(SEARCH(Pay_Item_Search_Text,H4330)),MAX(G$4:$G4329)+1,0)))</f>
        <v>4326</v>
      </c>
      <c r="H4330" s="1" t="str">
        <f>IF(Table_PayItems[[#This Row],[Description]]="_","_ Unique Item - "&amp;Table_PayItems[[#This Row],[Item]]&amp;" - $"&amp;Table_PayItems[[#This Row],[Unit]],Table_PayItems[[#This Row],[Description]]&amp;" - $"&amp;Table_PayItems[[#This Row],[Unit]])</f>
        <v>Quercus macrocarpa, 1 3/4 inch - $Ea</v>
      </c>
      <c r="I4330" s="29" t="str">
        <f>IFERROR(VLOOKUP(ROWS($M$5:M4330),Table_PayItems[[Search Key]:[Concentrated Name]],2,FALSE),"")</f>
        <v>Quercus macrocarpa, 1 3/4 inch - $Ea</v>
      </c>
      <c r="J4330" s="1"/>
      <c r="K4330" s="1"/>
      <c r="L4330" s="22">
        <f>IF(ISNUMBER(SEARCH(Pay_Item_Search_Text_2,M4330)),MAX($L$4:L4329)+1,0)</f>
        <v>0</v>
      </c>
      <c r="M4330" s="1" t="str">
        <f>IFERROR(VLOOKUP(ROWS($M$5:M4330),Table_PayItems[[Search Key]:[Concentrated Name]],2,FALSE),"")</f>
        <v>Quercus macrocarpa, 1 3/4 inch - $Ea</v>
      </c>
      <c r="N4330" s="1" t="str">
        <f>IFERROR(VLOOKUP(ROWS($M$5:N4330),$L$5:$M$7000,2,FALSE),"")</f>
        <v/>
      </c>
      <c r="O4330" s="1" t="str">
        <f>IFERROR(VLOOKUP(ROWS($O$5:O4330),$K$5:$L$7000,2,FALSE),"")</f>
        <v/>
      </c>
    </row>
    <row r="4331" spans="2:15" ht="15" customHeight="1" x14ac:dyDescent="0.25">
      <c r="B4331" s="178" t="s">
        <v>13195</v>
      </c>
      <c r="C4331" s="178" t="s">
        <v>88</v>
      </c>
      <c r="D4331" s="178" t="s">
        <v>4381</v>
      </c>
      <c r="E4331" s="178" t="s">
        <v>6993</v>
      </c>
      <c r="F4331" s="178" t="s">
        <v>17</v>
      </c>
      <c r="G4331" s="1">
        <f>IF(ISNUMBER(Pay_Item_Search_Text),IF(ISNUMBER(IF(FIND(Pay_Item_Search_Text,B4331)=1,1, "FALSE")),MAX(G$4:$G4330)+1,IF(ISNUMBER(Pay_Item_Search_Text),0,IF(ISNUMBER(SEARCH(Pay_Item_Search_Text,H4331)),MAX(G$4:$G4330)+1,0))),IF(ISNUMBER(Pay_Item_Search_Text),0,IF(ISNUMBER(SEARCH(Pay_Item_Search_Text,H4331)),MAX(G$4:$G4330)+1,0)))</f>
        <v>4327</v>
      </c>
      <c r="H4331" s="1" t="str">
        <f>IF(Table_PayItems[[#This Row],[Description]]="_","_ Unique Item - "&amp;Table_PayItems[[#This Row],[Item]]&amp;" - $"&amp;Table_PayItems[[#This Row],[Unit]],Table_PayItems[[#This Row],[Description]]&amp;" - $"&amp;Table_PayItems[[#This Row],[Unit]])</f>
        <v>Quercus macrocarpa, 2 inch - $Ea</v>
      </c>
      <c r="I4331" s="29" t="str">
        <f>IFERROR(VLOOKUP(ROWS($M$5:M4331),Table_PayItems[[Search Key]:[Concentrated Name]],2,FALSE),"")</f>
        <v>Quercus macrocarpa, 2 inch - $Ea</v>
      </c>
      <c r="J4331" s="1"/>
      <c r="K4331" s="1"/>
      <c r="L4331" s="22">
        <f>IF(ISNUMBER(SEARCH(Pay_Item_Search_Text_2,M4331)),MAX($L$4:L4330)+1,0)</f>
        <v>0</v>
      </c>
      <c r="M4331" s="1" t="str">
        <f>IFERROR(VLOOKUP(ROWS($M$5:M4331),Table_PayItems[[Search Key]:[Concentrated Name]],2,FALSE),"")</f>
        <v>Quercus macrocarpa, 2 inch - $Ea</v>
      </c>
      <c r="N4331" s="1" t="str">
        <f>IFERROR(VLOOKUP(ROWS($M$5:N4331),$L$5:$M$7000,2,FALSE),"")</f>
        <v/>
      </c>
      <c r="O4331" s="1" t="str">
        <f>IFERROR(VLOOKUP(ROWS($O$5:O4331),$K$5:$L$7000,2,FALSE),"")</f>
        <v/>
      </c>
    </row>
    <row r="4332" spans="2:15" ht="15" customHeight="1" x14ac:dyDescent="0.25">
      <c r="B4332" s="178" t="s">
        <v>13196</v>
      </c>
      <c r="C4332" s="178" t="s">
        <v>88</v>
      </c>
      <c r="D4332" s="178" t="s">
        <v>4382</v>
      </c>
      <c r="E4332" s="178" t="s">
        <v>6993</v>
      </c>
      <c r="F4332" s="178" t="s">
        <v>17</v>
      </c>
      <c r="G4332" s="1">
        <f>IF(ISNUMBER(Pay_Item_Search_Text),IF(ISNUMBER(IF(FIND(Pay_Item_Search_Text,B4332)=1,1, "FALSE")),MAX(G$4:$G4331)+1,IF(ISNUMBER(Pay_Item_Search_Text),0,IF(ISNUMBER(SEARCH(Pay_Item_Search_Text,H4332)),MAX(G$4:$G4331)+1,0))),IF(ISNUMBER(Pay_Item_Search_Text),0,IF(ISNUMBER(SEARCH(Pay_Item_Search_Text,H4332)),MAX(G$4:$G4331)+1,0)))</f>
        <v>4328</v>
      </c>
      <c r="H4332" s="1" t="str">
        <f>IF(Table_PayItems[[#This Row],[Description]]="_","_ Unique Item - "&amp;Table_PayItems[[#This Row],[Item]]&amp;" - $"&amp;Table_PayItems[[#This Row],[Unit]],Table_PayItems[[#This Row],[Description]]&amp;" - $"&amp;Table_PayItems[[#This Row],[Unit]])</f>
        <v>Quercus macrocarpa, bareroot, 18-24 inch - $Ea</v>
      </c>
      <c r="I4332" s="29" t="str">
        <f>IFERROR(VLOOKUP(ROWS($M$5:M4332),Table_PayItems[[Search Key]:[Concentrated Name]],2,FALSE),"")</f>
        <v>Quercus macrocarpa, bareroot, 18-24 inch - $Ea</v>
      </c>
      <c r="J4332" s="1"/>
      <c r="K4332" s="1"/>
      <c r="L4332" s="22">
        <f>IF(ISNUMBER(SEARCH(Pay_Item_Search_Text_2,M4332)),MAX($L$4:L4331)+1,0)</f>
        <v>0</v>
      </c>
      <c r="M4332" s="1" t="str">
        <f>IFERROR(VLOOKUP(ROWS($M$5:M4332),Table_PayItems[[Search Key]:[Concentrated Name]],2,FALSE),"")</f>
        <v>Quercus macrocarpa, bareroot, 18-24 inch - $Ea</v>
      </c>
      <c r="N4332" s="1" t="str">
        <f>IFERROR(VLOOKUP(ROWS($M$5:N4332),$L$5:$M$7000,2,FALSE),"")</f>
        <v/>
      </c>
      <c r="O4332" s="1" t="str">
        <f>IFERROR(VLOOKUP(ROWS($O$5:O4332),$K$5:$L$7000,2,FALSE),"")</f>
        <v/>
      </c>
    </row>
    <row r="4333" spans="2:15" ht="15" customHeight="1" x14ac:dyDescent="0.25">
      <c r="B4333" s="178" t="s">
        <v>13197</v>
      </c>
      <c r="C4333" s="178" t="s">
        <v>88</v>
      </c>
      <c r="D4333" s="178" t="s">
        <v>4383</v>
      </c>
      <c r="E4333" s="178" t="s">
        <v>6993</v>
      </c>
      <c r="F4333" s="178" t="s">
        <v>17</v>
      </c>
      <c r="G4333" s="1">
        <f>IF(ISNUMBER(Pay_Item_Search_Text),IF(ISNUMBER(IF(FIND(Pay_Item_Search_Text,B4333)=1,1, "FALSE")),MAX(G$4:$G4332)+1,IF(ISNUMBER(Pay_Item_Search_Text),0,IF(ISNUMBER(SEARCH(Pay_Item_Search_Text,H4333)),MAX(G$4:$G4332)+1,0))),IF(ISNUMBER(Pay_Item_Search_Text),0,IF(ISNUMBER(SEARCH(Pay_Item_Search_Text,H4333)),MAX(G$4:$G4332)+1,0)))</f>
        <v>4329</v>
      </c>
      <c r="H4333" s="1" t="str">
        <f>IF(Table_PayItems[[#This Row],[Description]]="_","_ Unique Item - "&amp;Table_PayItems[[#This Row],[Item]]&amp;" - $"&amp;Table_PayItems[[#This Row],[Unit]],Table_PayItems[[#This Row],[Description]]&amp;" - $"&amp;Table_PayItems[[#This Row],[Unit]])</f>
        <v>Quercus macrocarpa, bareroot, 24-36 inch - $Ea</v>
      </c>
      <c r="I4333" s="29" t="str">
        <f>IFERROR(VLOOKUP(ROWS($M$5:M4333),Table_PayItems[[Search Key]:[Concentrated Name]],2,FALSE),"")</f>
        <v>Quercus macrocarpa, bareroot, 24-36 inch - $Ea</v>
      </c>
      <c r="J4333" s="1"/>
      <c r="K4333" s="1"/>
      <c r="L4333" s="22">
        <f>IF(ISNUMBER(SEARCH(Pay_Item_Search_Text_2,M4333)),MAX($L$4:L4332)+1,0)</f>
        <v>0</v>
      </c>
      <c r="M4333" s="1" t="str">
        <f>IFERROR(VLOOKUP(ROWS($M$5:M4333),Table_PayItems[[Search Key]:[Concentrated Name]],2,FALSE),"")</f>
        <v>Quercus macrocarpa, bareroot, 24-36 inch - $Ea</v>
      </c>
      <c r="N4333" s="1" t="str">
        <f>IFERROR(VLOOKUP(ROWS($M$5:N4333),$L$5:$M$7000,2,FALSE),"")</f>
        <v/>
      </c>
      <c r="O4333" s="1" t="str">
        <f>IFERROR(VLOOKUP(ROWS($O$5:O4333),$K$5:$L$7000,2,FALSE),"")</f>
        <v/>
      </c>
    </row>
    <row r="4334" spans="2:15" ht="15" customHeight="1" x14ac:dyDescent="0.25">
      <c r="B4334" s="178" t="s">
        <v>13198</v>
      </c>
      <c r="C4334" s="178" t="s">
        <v>88</v>
      </c>
      <c r="D4334" s="178" t="s">
        <v>4384</v>
      </c>
      <c r="E4334" s="178" t="s">
        <v>6993</v>
      </c>
      <c r="F4334" s="178" t="s">
        <v>17</v>
      </c>
      <c r="G4334" s="1">
        <f>IF(ISNUMBER(Pay_Item_Search_Text),IF(ISNUMBER(IF(FIND(Pay_Item_Search_Text,B4334)=1,1, "FALSE")),MAX(G$4:$G4333)+1,IF(ISNUMBER(Pay_Item_Search_Text),0,IF(ISNUMBER(SEARCH(Pay_Item_Search_Text,H4334)),MAX(G$4:$G4333)+1,0))),IF(ISNUMBER(Pay_Item_Search_Text),0,IF(ISNUMBER(SEARCH(Pay_Item_Search_Text,H4334)),MAX(G$4:$G4333)+1,0)))</f>
        <v>4330</v>
      </c>
      <c r="H4334" s="1" t="str">
        <f>IF(Table_PayItems[[#This Row],[Description]]="_","_ Unique Item - "&amp;Table_PayItems[[#This Row],[Item]]&amp;" - $"&amp;Table_PayItems[[#This Row],[Unit]],Table_PayItems[[#This Row],[Description]]&amp;" - $"&amp;Table_PayItems[[#This Row],[Unit]])</f>
        <v>Quercus palustris, 1 1/2 inch - $Ea</v>
      </c>
      <c r="I4334" s="29" t="str">
        <f>IFERROR(VLOOKUP(ROWS($M$5:M4334),Table_PayItems[[Search Key]:[Concentrated Name]],2,FALSE),"")</f>
        <v>Quercus palustris, 1 1/2 inch - $Ea</v>
      </c>
      <c r="J4334" s="1"/>
      <c r="K4334" s="1"/>
      <c r="L4334" s="22">
        <f>IF(ISNUMBER(SEARCH(Pay_Item_Search_Text_2,M4334)),MAX($L$4:L4333)+1,0)</f>
        <v>0</v>
      </c>
      <c r="M4334" s="1" t="str">
        <f>IFERROR(VLOOKUP(ROWS($M$5:M4334),Table_PayItems[[Search Key]:[Concentrated Name]],2,FALSE),"")</f>
        <v>Quercus palustris, 1 1/2 inch - $Ea</v>
      </c>
      <c r="N4334" s="1" t="str">
        <f>IFERROR(VLOOKUP(ROWS($M$5:N4334),$L$5:$M$7000,2,FALSE),"")</f>
        <v/>
      </c>
      <c r="O4334" s="1" t="str">
        <f>IFERROR(VLOOKUP(ROWS($O$5:O4334),$K$5:$L$7000,2,FALSE),"")</f>
        <v/>
      </c>
    </row>
    <row r="4335" spans="2:15" ht="15" customHeight="1" x14ac:dyDescent="0.25">
      <c r="B4335" s="178" t="s">
        <v>13199</v>
      </c>
      <c r="C4335" s="178" t="s">
        <v>88</v>
      </c>
      <c r="D4335" s="178" t="s">
        <v>4385</v>
      </c>
      <c r="E4335" s="178" t="s">
        <v>6993</v>
      </c>
      <c r="F4335" s="178" t="s">
        <v>17</v>
      </c>
      <c r="G4335" s="1">
        <f>IF(ISNUMBER(Pay_Item_Search_Text),IF(ISNUMBER(IF(FIND(Pay_Item_Search_Text,B4335)=1,1, "FALSE")),MAX(G$4:$G4334)+1,IF(ISNUMBER(Pay_Item_Search_Text),0,IF(ISNUMBER(SEARCH(Pay_Item_Search_Text,H4335)),MAX(G$4:$G4334)+1,0))),IF(ISNUMBER(Pay_Item_Search_Text),0,IF(ISNUMBER(SEARCH(Pay_Item_Search_Text,H4335)),MAX(G$4:$G4334)+1,0)))</f>
        <v>4331</v>
      </c>
      <c r="H4335" s="1" t="str">
        <f>IF(Table_PayItems[[#This Row],[Description]]="_","_ Unique Item - "&amp;Table_PayItems[[#This Row],[Item]]&amp;" - $"&amp;Table_PayItems[[#This Row],[Unit]],Table_PayItems[[#This Row],[Description]]&amp;" - $"&amp;Table_PayItems[[#This Row],[Unit]])</f>
        <v>Quercus palustris, 1 3/4 inch - $Ea</v>
      </c>
      <c r="I4335" s="29" t="str">
        <f>IFERROR(VLOOKUP(ROWS($M$5:M4335),Table_PayItems[[Search Key]:[Concentrated Name]],2,FALSE),"")</f>
        <v>Quercus palustris, 1 3/4 inch - $Ea</v>
      </c>
      <c r="J4335" s="1"/>
      <c r="K4335" s="1"/>
      <c r="L4335" s="22">
        <f>IF(ISNUMBER(SEARCH(Pay_Item_Search_Text_2,M4335)),MAX($L$4:L4334)+1,0)</f>
        <v>0</v>
      </c>
      <c r="M4335" s="1" t="str">
        <f>IFERROR(VLOOKUP(ROWS($M$5:M4335),Table_PayItems[[Search Key]:[Concentrated Name]],2,FALSE),"")</f>
        <v>Quercus palustris, 1 3/4 inch - $Ea</v>
      </c>
      <c r="N4335" s="1" t="str">
        <f>IFERROR(VLOOKUP(ROWS($M$5:N4335),$L$5:$M$7000,2,FALSE),"")</f>
        <v/>
      </c>
      <c r="O4335" s="1" t="str">
        <f>IFERROR(VLOOKUP(ROWS($O$5:O4335),$K$5:$L$7000,2,FALSE),"")</f>
        <v/>
      </c>
    </row>
    <row r="4336" spans="2:15" ht="15" customHeight="1" x14ac:dyDescent="0.25">
      <c r="B4336" s="178" t="s">
        <v>13200</v>
      </c>
      <c r="C4336" s="178" t="s">
        <v>88</v>
      </c>
      <c r="D4336" s="178" t="s">
        <v>4386</v>
      </c>
      <c r="E4336" s="178" t="s">
        <v>6993</v>
      </c>
      <c r="F4336" s="178" t="s">
        <v>17</v>
      </c>
      <c r="G4336" s="1">
        <f>IF(ISNUMBER(Pay_Item_Search_Text),IF(ISNUMBER(IF(FIND(Pay_Item_Search_Text,B4336)=1,1, "FALSE")),MAX(G$4:$G4335)+1,IF(ISNUMBER(Pay_Item_Search_Text),0,IF(ISNUMBER(SEARCH(Pay_Item_Search_Text,H4336)),MAX(G$4:$G4335)+1,0))),IF(ISNUMBER(Pay_Item_Search_Text),0,IF(ISNUMBER(SEARCH(Pay_Item_Search_Text,H4336)),MAX(G$4:$G4335)+1,0)))</f>
        <v>4332</v>
      </c>
      <c r="H4336" s="1" t="str">
        <f>IF(Table_PayItems[[#This Row],[Description]]="_","_ Unique Item - "&amp;Table_PayItems[[#This Row],[Item]]&amp;" - $"&amp;Table_PayItems[[#This Row],[Unit]],Table_PayItems[[#This Row],[Description]]&amp;" - $"&amp;Table_PayItems[[#This Row],[Unit]])</f>
        <v>Quercus palustris, 2 inch - $Ea</v>
      </c>
      <c r="I4336" s="29" t="str">
        <f>IFERROR(VLOOKUP(ROWS($M$5:M4336),Table_PayItems[[Search Key]:[Concentrated Name]],2,FALSE),"")</f>
        <v>Quercus palustris, 2 inch - $Ea</v>
      </c>
      <c r="J4336" s="1"/>
      <c r="K4336" s="1"/>
      <c r="L4336" s="22">
        <f>IF(ISNUMBER(SEARCH(Pay_Item_Search_Text_2,M4336)),MAX($L$4:L4335)+1,0)</f>
        <v>0</v>
      </c>
      <c r="M4336" s="1" t="str">
        <f>IFERROR(VLOOKUP(ROWS($M$5:M4336),Table_PayItems[[Search Key]:[Concentrated Name]],2,FALSE),"")</f>
        <v>Quercus palustris, 2 inch - $Ea</v>
      </c>
      <c r="N4336" s="1" t="str">
        <f>IFERROR(VLOOKUP(ROWS($M$5:N4336),$L$5:$M$7000,2,FALSE),"")</f>
        <v/>
      </c>
      <c r="O4336" s="1" t="str">
        <f>IFERROR(VLOOKUP(ROWS($O$5:O4336),$K$5:$L$7000,2,FALSE),"")</f>
        <v/>
      </c>
    </row>
    <row r="4337" spans="2:15" ht="15" customHeight="1" x14ac:dyDescent="0.25">
      <c r="B4337" s="178" t="s">
        <v>13201</v>
      </c>
      <c r="C4337" s="178" t="s">
        <v>88</v>
      </c>
      <c r="D4337" s="178" t="s">
        <v>4387</v>
      </c>
      <c r="E4337" s="178" t="s">
        <v>6993</v>
      </c>
      <c r="F4337" s="178" t="s">
        <v>17</v>
      </c>
      <c r="G4337" s="1">
        <f>IF(ISNUMBER(Pay_Item_Search_Text),IF(ISNUMBER(IF(FIND(Pay_Item_Search_Text,B4337)=1,1, "FALSE")),MAX(G$4:$G4336)+1,IF(ISNUMBER(Pay_Item_Search_Text),0,IF(ISNUMBER(SEARCH(Pay_Item_Search_Text,H4337)),MAX(G$4:$G4336)+1,0))),IF(ISNUMBER(Pay_Item_Search_Text),0,IF(ISNUMBER(SEARCH(Pay_Item_Search_Text,H4337)),MAX(G$4:$G4336)+1,0)))</f>
        <v>4333</v>
      </c>
      <c r="H4337" s="1" t="str">
        <f>IF(Table_PayItems[[#This Row],[Description]]="_","_ Unique Item - "&amp;Table_PayItems[[#This Row],[Item]]&amp;" - $"&amp;Table_PayItems[[#This Row],[Unit]],Table_PayItems[[#This Row],[Description]]&amp;" - $"&amp;Table_PayItems[[#This Row],[Unit]])</f>
        <v>Quercus palustris, bareroot, 18-24 inch - $Ea</v>
      </c>
      <c r="I4337" s="29" t="str">
        <f>IFERROR(VLOOKUP(ROWS($M$5:M4337),Table_PayItems[[Search Key]:[Concentrated Name]],2,FALSE),"")</f>
        <v>Quercus palustris, bareroot, 18-24 inch - $Ea</v>
      </c>
      <c r="J4337" s="1"/>
      <c r="K4337" s="1"/>
      <c r="L4337" s="22">
        <f>IF(ISNUMBER(SEARCH(Pay_Item_Search_Text_2,M4337)),MAX($L$4:L4336)+1,0)</f>
        <v>0</v>
      </c>
      <c r="M4337" s="1" t="str">
        <f>IFERROR(VLOOKUP(ROWS($M$5:M4337),Table_PayItems[[Search Key]:[Concentrated Name]],2,FALSE),"")</f>
        <v>Quercus palustris, bareroot, 18-24 inch - $Ea</v>
      </c>
      <c r="N4337" s="1" t="str">
        <f>IFERROR(VLOOKUP(ROWS($M$5:N4337),$L$5:$M$7000,2,FALSE),"")</f>
        <v/>
      </c>
      <c r="O4337" s="1" t="str">
        <f>IFERROR(VLOOKUP(ROWS($O$5:O4337),$K$5:$L$7000,2,FALSE),"")</f>
        <v/>
      </c>
    </row>
    <row r="4338" spans="2:15" ht="15" customHeight="1" x14ac:dyDescent="0.25">
      <c r="B4338" s="178" t="s">
        <v>13202</v>
      </c>
      <c r="C4338" s="178" t="s">
        <v>88</v>
      </c>
      <c r="D4338" s="178" t="s">
        <v>4388</v>
      </c>
      <c r="E4338" s="178" t="s">
        <v>6993</v>
      </c>
      <c r="F4338" s="178" t="s">
        <v>17</v>
      </c>
      <c r="G4338" s="1">
        <f>IF(ISNUMBER(Pay_Item_Search_Text),IF(ISNUMBER(IF(FIND(Pay_Item_Search_Text,B4338)=1,1, "FALSE")),MAX(G$4:$G4337)+1,IF(ISNUMBER(Pay_Item_Search_Text),0,IF(ISNUMBER(SEARCH(Pay_Item_Search_Text,H4338)),MAX(G$4:$G4337)+1,0))),IF(ISNUMBER(Pay_Item_Search_Text),0,IF(ISNUMBER(SEARCH(Pay_Item_Search_Text,H4338)),MAX(G$4:$G4337)+1,0)))</f>
        <v>4334</v>
      </c>
      <c r="H4338" s="1" t="str">
        <f>IF(Table_PayItems[[#This Row],[Description]]="_","_ Unique Item - "&amp;Table_PayItems[[#This Row],[Item]]&amp;" - $"&amp;Table_PayItems[[#This Row],[Unit]],Table_PayItems[[#This Row],[Description]]&amp;" - $"&amp;Table_PayItems[[#This Row],[Unit]])</f>
        <v>Quercus palustris, bareroot, 24-36 inch - $Ea</v>
      </c>
      <c r="I4338" s="29" t="str">
        <f>IFERROR(VLOOKUP(ROWS($M$5:M4338),Table_PayItems[[Search Key]:[Concentrated Name]],2,FALSE),"")</f>
        <v>Quercus palustris, bareroot, 24-36 inch - $Ea</v>
      </c>
      <c r="J4338" s="1"/>
      <c r="K4338" s="1"/>
      <c r="L4338" s="22">
        <f>IF(ISNUMBER(SEARCH(Pay_Item_Search_Text_2,M4338)),MAX($L$4:L4337)+1,0)</f>
        <v>0</v>
      </c>
      <c r="M4338" s="1" t="str">
        <f>IFERROR(VLOOKUP(ROWS($M$5:M4338),Table_PayItems[[Search Key]:[Concentrated Name]],2,FALSE),"")</f>
        <v>Quercus palustris, bareroot, 24-36 inch - $Ea</v>
      </c>
      <c r="N4338" s="1" t="str">
        <f>IFERROR(VLOOKUP(ROWS($M$5:N4338),$L$5:$M$7000,2,FALSE),"")</f>
        <v/>
      </c>
      <c r="O4338" s="1" t="str">
        <f>IFERROR(VLOOKUP(ROWS($O$5:O4338),$K$5:$L$7000,2,FALSE),"")</f>
        <v/>
      </c>
    </row>
    <row r="4339" spans="2:15" ht="15" customHeight="1" x14ac:dyDescent="0.25">
      <c r="B4339" s="178" t="s">
        <v>13203</v>
      </c>
      <c r="C4339" s="178" t="s">
        <v>88</v>
      </c>
      <c r="D4339" s="178" t="s">
        <v>4389</v>
      </c>
      <c r="E4339" s="178" t="s">
        <v>6993</v>
      </c>
      <c r="F4339" s="178" t="s">
        <v>17</v>
      </c>
      <c r="G4339" s="1">
        <f>IF(ISNUMBER(Pay_Item_Search_Text),IF(ISNUMBER(IF(FIND(Pay_Item_Search_Text,B4339)=1,1, "FALSE")),MAX(G$4:$G4338)+1,IF(ISNUMBER(Pay_Item_Search_Text),0,IF(ISNUMBER(SEARCH(Pay_Item_Search_Text,H4339)),MAX(G$4:$G4338)+1,0))),IF(ISNUMBER(Pay_Item_Search_Text),0,IF(ISNUMBER(SEARCH(Pay_Item_Search_Text,H4339)),MAX(G$4:$G4338)+1,0)))</f>
        <v>4335</v>
      </c>
      <c r="H4339" s="1" t="str">
        <f>IF(Table_PayItems[[#This Row],[Description]]="_","_ Unique Item - "&amp;Table_PayItems[[#This Row],[Item]]&amp;" - $"&amp;Table_PayItems[[#This Row],[Unit]],Table_PayItems[[#This Row],[Description]]&amp;" - $"&amp;Table_PayItems[[#This Row],[Unit]])</f>
        <v>Quercus robur, 1 1/2 inch - $Ea</v>
      </c>
      <c r="I4339" s="29" t="str">
        <f>IFERROR(VLOOKUP(ROWS($M$5:M4339),Table_PayItems[[Search Key]:[Concentrated Name]],2,FALSE),"")</f>
        <v>Quercus robur, 1 1/2 inch - $Ea</v>
      </c>
      <c r="J4339" s="1"/>
      <c r="K4339" s="1"/>
      <c r="L4339" s="22">
        <f>IF(ISNUMBER(SEARCH(Pay_Item_Search_Text_2,M4339)),MAX($L$4:L4338)+1,0)</f>
        <v>0</v>
      </c>
      <c r="M4339" s="1" t="str">
        <f>IFERROR(VLOOKUP(ROWS($M$5:M4339),Table_PayItems[[Search Key]:[Concentrated Name]],2,FALSE),"")</f>
        <v>Quercus robur, 1 1/2 inch - $Ea</v>
      </c>
      <c r="N4339" s="1" t="str">
        <f>IFERROR(VLOOKUP(ROWS($M$5:N4339),$L$5:$M$7000,2,FALSE),"")</f>
        <v/>
      </c>
      <c r="O4339" s="1" t="str">
        <f>IFERROR(VLOOKUP(ROWS($O$5:O4339),$K$5:$L$7000,2,FALSE),"")</f>
        <v/>
      </c>
    </row>
    <row r="4340" spans="2:15" ht="15" customHeight="1" x14ac:dyDescent="0.25">
      <c r="B4340" s="178" t="s">
        <v>13204</v>
      </c>
      <c r="C4340" s="178" t="s">
        <v>88</v>
      </c>
      <c r="D4340" s="178" t="s">
        <v>4390</v>
      </c>
      <c r="E4340" s="178" t="s">
        <v>6993</v>
      </c>
      <c r="F4340" s="178" t="s">
        <v>17</v>
      </c>
      <c r="G4340" s="1">
        <f>IF(ISNUMBER(Pay_Item_Search_Text),IF(ISNUMBER(IF(FIND(Pay_Item_Search_Text,B4340)=1,1, "FALSE")),MAX(G$4:$G4339)+1,IF(ISNUMBER(Pay_Item_Search_Text),0,IF(ISNUMBER(SEARCH(Pay_Item_Search_Text,H4340)),MAX(G$4:$G4339)+1,0))),IF(ISNUMBER(Pay_Item_Search_Text),0,IF(ISNUMBER(SEARCH(Pay_Item_Search_Text,H4340)),MAX(G$4:$G4339)+1,0)))</f>
        <v>4336</v>
      </c>
      <c r="H4340" s="1" t="str">
        <f>IF(Table_PayItems[[#This Row],[Description]]="_","_ Unique Item - "&amp;Table_PayItems[[#This Row],[Item]]&amp;" - $"&amp;Table_PayItems[[#This Row],[Unit]],Table_PayItems[[#This Row],[Description]]&amp;" - $"&amp;Table_PayItems[[#This Row],[Unit]])</f>
        <v>Quercus robur, 1 3/4 inch - $Ea</v>
      </c>
      <c r="I4340" s="29" t="str">
        <f>IFERROR(VLOOKUP(ROWS($M$5:M4340),Table_PayItems[[Search Key]:[Concentrated Name]],2,FALSE),"")</f>
        <v>Quercus robur, 1 3/4 inch - $Ea</v>
      </c>
      <c r="J4340" s="1"/>
      <c r="K4340" s="1"/>
      <c r="L4340" s="22">
        <f>IF(ISNUMBER(SEARCH(Pay_Item_Search_Text_2,M4340)),MAX($L$4:L4339)+1,0)</f>
        <v>0</v>
      </c>
      <c r="M4340" s="1" t="str">
        <f>IFERROR(VLOOKUP(ROWS($M$5:M4340),Table_PayItems[[Search Key]:[Concentrated Name]],2,FALSE),"")</f>
        <v>Quercus robur, 1 3/4 inch - $Ea</v>
      </c>
      <c r="N4340" s="1" t="str">
        <f>IFERROR(VLOOKUP(ROWS($M$5:N4340),$L$5:$M$7000,2,FALSE),"")</f>
        <v/>
      </c>
      <c r="O4340" s="1" t="str">
        <f>IFERROR(VLOOKUP(ROWS($O$5:O4340),$K$5:$L$7000,2,FALSE),"")</f>
        <v/>
      </c>
    </row>
    <row r="4341" spans="2:15" ht="15" customHeight="1" x14ac:dyDescent="0.25">
      <c r="B4341" s="178" t="s">
        <v>13205</v>
      </c>
      <c r="C4341" s="178" t="s">
        <v>88</v>
      </c>
      <c r="D4341" s="178" t="s">
        <v>4391</v>
      </c>
      <c r="E4341" s="178" t="s">
        <v>6993</v>
      </c>
      <c r="F4341" s="178" t="s">
        <v>17</v>
      </c>
      <c r="G4341" s="1">
        <f>IF(ISNUMBER(Pay_Item_Search_Text),IF(ISNUMBER(IF(FIND(Pay_Item_Search_Text,B4341)=1,1, "FALSE")),MAX(G$4:$G4340)+1,IF(ISNUMBER(Pay_Item_Search_Text),0,IF(ISNUMBER(SEARCH(Pay_Item_Search_Text,H4341)),MAX(G$4:$G4340)+1,0))),IF(ISNUMBER(Pay_Item_Search_Text),0,IF(ISNUMBER(SEARCH(Pay_Item_Search_Text,H4341)),MAX(G$4:$G4340)+1,0)))</f>
        <v>4337</v>
      </c>
      <c r="H4341" s="1" t="str">
        <f>IF(Table_PayItems[[#This Row],[Description]]="_","_ Unique Item - "&amp;Table_PayItems[[#This Row],[Item]]&amp;" - $"&amp;Table_PayItems[[#This Row],[Unit]],Table_PayItems[[#This Row],[Description]]&amp;" - $"&amp;Table_PayItems[[#This Row],[Unit]])</f>
        <v>Quercus robur, 2 inch - $Ea</v>
      </c>
      <c r="I4341" s="29" t="str">
        <f>IFERROR(VLOOKUP(ROWS($M$5:M4341),Table_PayItems[[Search Key]:[Concentrated Name]],2,FALSE),"")</f>
        <v>Quercus robur, 2 inch - $Ea</v>
      </c>
      <c r="J4341" s="1"/>
      <c r="K4341" s="1"/>
      <c r="L4341" s="22">
        <f>IF(ISNUMBER(SEARCH(Pay_Item_Search_Text_2,M4341)),MAX($L$4:L4340)+1,0)</f>
        <v>0</v>
      </c>
      <c r="M4341" s="1" t="str">
        <f>IFERROR(VLOOKUP(ROWS($M$5:M4341),Table_PayItems[[Search Key]:[Concentrated Name]],2,FALSE),"")</f>
        <v>Quercus robur, 2 inch - $Ea</v>
      </c>
      <c r="N4341" s="1" t="str">
        <f>IFERROR(VLOOKUP(ROWS($M$5:N4341),$L$5:$M$7000,2,FALSE),"")</f>
        <v/>
      </c>
      <c r="O4341" s="1" t="str">
        <f>IFERROR(VLOOKUP(ROWS($O$5:O4341),$K$5:$L$7000,2,FALSE),"")</f>
        <v/>
      </c>
    </row>
    <row r="4342" spans="2:15" ht="15" customHeight="1" x14ac:dyDescent="0.25">
      <c r="B4342" s="178" t="s">
        <v>13206</v>
      </c>
      <c r="C4342" s="178" t="s">
        <v>88</v>
      </c>
      <c r="D4342" s="178" t="s">
        <v>4392</v>
      </c>
      <c r="E4342" s="178" t="s">
        <v>6993</v>
      </c>
      <c r="F4342" s="178" t="s">
        <v>17</v>
      </c>
      <c r="G4342" s="1">
        <f>IF(ISNUMBER(Pay_Item_Search_Text),IF(ISNUMBER(IF(FIND(Pay_Item_Search_Text,B4342)=1,1, "FALSE")),MAX(G$4:$G4341)+1,IF(ISNUMBER(Pay_Item_Search_Text),0,IF(ISNUMBER(SEARCH(Pay_Item_Search_Text,H4342)),MAX(G$4:$G4341)+1,0))),IF(ISNUMBER(Pay_Item_Search_Text),0,IF(ISNUMBER(SEARCH(Pay_Item_Search_Text,H4342)),MAX(G$4:$G4341)+1,0)))</f>
        <v>4338</v>
      </c>
      <c r="H4342" s="1" t="str">
        <f>IF(Table_PayItems[[#This Row],[Description]]="_","_ Unique Item - "&amp;Table_PayItems[[#This Row],[Item]]&amp;" - $"&amp;Table_PayItems[[#This Row],[Unit]],Table_PayItems[[#This Row],[Description]]&amp;" - $"&amp;Table_PayItems[[#This Row],[Unit]])</f>
        <v>Quercus rubra, 1 1/2 inch - $Ea</v>
      </c>
      <c r="I4342" s="29" t="str">
        <f>IFERROR(VLOOKUP(ROWS($M$5:M4342),Table_PayItems[[Search Key]:[Concentrated Name]],2,FALSE),"")</f>
        <v>Quercus rubra, 1 1/2 inch - $Ea</v>
      </c>
      <c r="J4342" s="1"/>
      <c r="K4342" s="1"/>
      <c r="L4342" s="22">
        <f>IF(ISNUMBER(SEARCH(Pay_Item_Search_Text_2,M4342)),MAX($L$4:L4341)+1,0)</f>
        <v>0</v>
      </c>
      <c r="M4342" s="1" t="str">
        <f>IFERROR(VLOOKUP(ROWS($M$5:M4342),Table_PayItems[[Search Key]:[Concentrated Name]],2,FALSE),"")</f>
        <v>Quercus rubra, 1 1/2 inch - $Ea</v>
      </c>
      <c r="N4342" s="1" t="str">
        <f>IFERROR(VLOOKUP(ROWS($M$5:N4342),$L$5:$M$7000,2,FALSE),"")</f>
        <v/>
      </c>
      <c r="O4342" s="1" t="str">
        <f>IFERROR(VLOOKUP(ROWS($O$5:O4342),$K$5:$L$7000,2,FALSE),"")</f>
        <v/>
      </c>
    </row>
    <row r="4343" spans="2:15" ht="15" customHeight="1" x14ac:dyDescent="0.25">
      <c r="B4343" s="178" t="s">
        <v>13207</v>
      </c>
      <c r="C4343" s="178" t="s">
        <v>88</v>
      </c>
      <c r="D4343" s="178" t="s">
        <v>4393</v>
      </c>
      <c r="E4343" s="178" t="s">
        <v>6993</v>
      </c>
      <c r="F4343" s="178" t="s">
        <v>17</v>
      </c>
      <c r="G4343" s="1">
        <f>IF(ISNUMBER(Pay_Item_Search_Text),IF(ISNUMBER(IF(FIND(Pay_Item_Search_Text,B4343)=1,1, "FALSE")),MAX(G$4:$G4342)+1,IF(ISNUMBER(Pay_Item_Search_Text),0,IF(ISNUMBER(SEARCH(Pay_Item_Search_Text,H4343)),MAX(G$4:$G4342)+1,0))),IF(ISNUMBER(Pay_Item_Search_Text),0,IF(ISNUMBER(SEARCH(Pay_Item_Search_Text,H4343)),MAX(G$4:$G4342)+1,0)))</f>
        <v>4339</v>
      </c>
      <c r="H4343" s="1" t="str">
        <f>IF(Table_PayItems[[#This Row],[Description]]="_","_ Unique Item - "&amp;Table_PayItems[[#This Row],[Item]]&amp;" - $"&amp;Table_PayItems[[#This Row],[Unit]],Table_PayItems[[#This Row],[Description]]&amp;" - $"&amp;Table_PayItems[[#This Row],[Unit]])</f>
        <v>Quercus rubra, 1 3/4 inch - $Ea</v>
      </c>
      <c r="I4343" s="29" t="str">
        <f>IFERROR(VLOOKUP(ROWS($M$5:M4343),Table_PayItems[[Search Key]:[Concentrated Name]],2,FALSE),"")</f>
        <v>Quercus rubra, 1 3/4 inch - $Ea</v>
      </c>
      <c r="J4343" s="1"/>
      <c r="K4343" s="1"/>
      <c r="L4343" s="22">
        <f>IF(ISNUMBER(SEARCH(Pay_Item_Search_Text_2,M4343)),MAX($L$4:L4342)+1,0)</f>
        <v>0</v>
      </c>
      <c r="M4343" s="1" t="str">
        <f>IFERROR(VLOOKUP(ROWS($M$5:M4343),Table_PayItems[[Search Key]:[Concentrated Name]],2,FALSE),"")</f>
        <v>Quercus rubra, 1 3/4 inch - $Ea</v>
      </c>
      <c r="N4343" s="1" t="str">
        <f>IFERROR(VLOOKUP(ROWS($M$5:N4343),$L$5:$M$7000,2,FALSE),"")</f>
        <v/>
      </c>
      <c r="O4343" s="1" t="str">
        <f>IFERROR(VLOOKUP(ROWS($O$5:O4343),$K$5:$L$7000,2,FALSE),"")</f>
        <v/>
      </c>
    </row>
    <row r="4344" spans="2:15" ht="15" customHeight="1" x14ac:dyDescent="0.25">
      <c r="B4344" s="178" t="s">
        <v>13208</v>
      </c>
      <c r="C4344" s="178" t="s">
        <v>88</v>
      </c>
      <c r="D4344" s="178" t="s">
        <v>4394</v>
      </c>
      <c r="E4344" s="178" t="s">
        <v>6993</v>
      </c>
      <c r="F4344" s="178" t="s">
        <v>17</v>
      </c>
      <c r="G4344" s="1">
        <f>IF(ISNUMBER(Pay_Item_Search_Text),IF(ISNUMBER(IF(FIND(Pay_Item_Search_Text,B4344)=1,1, "FALSE")),MAX(G$4:$G4343)+1,IF(ISNUMBER(Pay_Item_Search_Text),0,IF(ISNUMBER(SEARCH(Pay_Item_Search_Text,H4344)),MAX(G$4:$G4343)+1,0))),IF(ISNUMBER(Pay_Item_Search_Text),0,IF(ISNUMBER(SEARCH(Pay_Item_Search_Text,H4344)),MAX(G$4:$G4343)+1,0)))</f>
        <v>4340</v>
      </c>
      <c r="H4344" s="1" t="str">
        <f>IF(Table_PayItems[[#This Row],[Description]]="_","_ Unique Item - "&amp;Table_PayItems[[#This Row],[Item]]&amp;" - $"&amp;Table_PayItems[[#This Row],[Unit]],Table_PayItems[[#This Row],[Description]]&amp;" - $"&amp;Table_PayItems[[#This Row],[Unit]])</f>
        <v>Quercus rubra, 2 inch - $Ea</v>
      </c>
      <c r="I4344" s="29" t="str">
        <f>IFERROR(VLOOKUP(ROWS($M$5:M4344),Table_PayItems[[Search Key]:[Concentrated Name]],2,FALSE),"")</f>
        <v>Quercus rubra, 2 inch - $Ea</v>
      </c>
      <c r="J4344" s="1"/>
      <c r="K4344" s="1"/>
      <c r="L4344" s="22">
        <f>IF(ISNUMBER(SEARCH(Pay_Item_Search_Text_2,M4344)),MAX($L$4:L4343)+1,0)</f>
        <v>0</v>
      </c>
      <c r="M4344" s="1" t="str">
        <f>IFERROR(VLOOKUP(ROWS($M$5:M4344),Table_PayItems[[Search Key]:[Concentrated Name]],2,FALSE),"")</f>
        <v>Quercus rubra, 2 inch - $Ea</v>
      </c>
      <c r="N4344" s="1" t="str">
        <f>IFERROR(VLOOKUP(ROWS($M$5:N4344),$L$5:$M$7000,2,FALSE),"")</f>
        <v/>
      </c>
      <c r="O4344" s="1" t="str">
        <f>IFERROR(VLOOKUP(ROWS($O$5:O4344),$K$5:$L$7000,2,FALSE),"")</f>
        <v/>
      </c>
    </row>
    <row r="4345" spans="2:15" ht="15" customHeight="1" x14ac:dyDescent="0.25">
      <c r="B4345" s="178" t="s">
        <v>13209</v>
      </c>
      <c r="C4345" s="178" t="s">
        <v>88</v>
      </c>
      <c r="D4345" s="178" t="s">
        <v>4395</v>
      </c>
      <c r="E4345" s="178" t="s">
        <v>6993</v>
      </c>
      <c r="F4345" s="178" t="s">
        <v>17</v>
      </c>
      <c r="G4345" s="1">
        <f>IF(ISNUMBER(Pay_Item_Search_Text),IF(ISNUMBER(IF(FIND(Pay_Item_Search_Text,B4345)=1,1, "FALSE")),MAX(G$4:$G4344)+1,IF(ISNUMBER(Pay_Item_Search_Text),0,IF(ISNUMBER(SEARCH(Pay_Item_Search_Text,H4345)),MAX(G$4:$G4344)+1,0))),IF(ISNUMBER(Pay_Item_Search_Text),0,IF(ISNUMBER(SEARCH(Pay_Item_Search_Text,H4345)),MAX(G$4:$G4344)+1,0)))</f>
        <v>4341</v>
      </c>
      <c r="H4345" s="1" t="str">
        <f>IF(Table_PayItems[[#This Row],[Description]]="_","_ Unique Item - "&amp;Table_PayItems[[#This Row],[Item]]&amp;" - $"&amp;Table_PayItems[[#This Row],[Unit]],Table_PayItems[[#This Row],[Description]]&amp;" - $"&amp;Table_PayItems[[#This Row],[Unit]])</f>
        <v>Quercus rubra, bareroot, 18-24 inch - $Ea</v>
      </c>
      <c r="I4345" s="29" t="str">
        <f>IFERROR(VLOOKUP(ROWS($M$5:M4345),Table_PayItems[[Search Key]:[Concentrated Name]],2,FALSE),"")</f>
        <v>Quercus rubra, bareroot, 18-24 inch - $Ea</v>
      </c>
      <c r="J4345" s="1"/>
      <c r="K4345" s="1"/>
      <c r="L4345" s="22">
        <f>IF(ISNUMBER(SEARCH(Pay_Item_Search_Text_2,M4345)),MAX($L$4:L4344)+1,0)</f>
        <v>0</v>
      </c>
      <c r="M4345" s="1" t="str">
        <f>IFERROR(VLOOKUP(ROWS($M$5:M4345),Table_PayItems[[Search Key]:[Concentrated Name]],2,FALSE),"")</f>
        <v>Quercus rubra, bareroot, 18-24 inch - $Ea</v>
      </c>
      <c r="N4345" s="1" t="str">
        <f>IFERROR(VLOOKUP(ROWS($M$5:N4345),$L$5:$M$7000,2,FALSE),"")</f>
        <v/>
      </c>
      <c r="O4345" s="1" t="str">
        <f>IFERROR(VLOOKUP(ROWS($O$5:O4345),$K$5:$L$7000,2,FALSE),"")</f>
        <v/>
      </c>
    </row>
    <row r="4346" spans="2:15" ht="15" customHeight="1" x14ac:dyDescent="0.25">
      <c r="B4346" s="178" t="s">
        <v>13210</v>
      </c>
      <c r="C4346" s="178" t="s">
        <v>88</v>
      </c>
      <c r="D4346" s="178" t="s">
        <v>4396</v>
      </c>
      <c r="E4346" s="178" t="s">
        <v>6993</v>
      </c>
      <c r="F4346" s="178" t="s">
        <v>17</v>
      </c>
      <c r="G4346" s="1">
        <f>IF(ISNUMBER(Pay_Item_Search_Text),IF(ISNUMBER(IF(FIND(Pay_Item_Search_Text,B4346)=1,1, "FALSE")),MAX(G$4:$G4345)+1,IF(ISNUMBER(Pay_Item_Search_Text),0,IF(ISNUMBER(SEARCH(Pay_Item_Search_Text,H4346)),MAX(G$4:$G4345)+1,0))),IF(ISNUMBER(Pay_Item_Search_Text),0,IF(ISNUMBER(SEARCH(Pay_Item_Search_Text,H4346)),MAX(G$4:$G4345)+1,0)))</f>
        <v>4342</v>
      </c>
      <c r="H4346" s="1" t="str">
        <f>IF(Table_PayItems[[#This Row],[Description]]="_","_ Unique Item - "&amp;Table_PayItems[[#This Row],[Item]]&amp;" - $"&amp;Table_PayItems[[#This Row],[Unit]],Table_PayItems[[#This Row],[Description]]&amp;" - $"&amp;Table_PayItems[[#This Row],[Unit]])</f>
        <v>Quercus rubra, bareroot, 24-36 inch - $Ea</v>
      </c>
      <c r="I4346" s="29" t="str">
        <f>IFERROR(VLOOKUP(ROWS($M$5:M4346),Table_PayItems[[Search Key]:[Concentrated Name]],2,FALSE),"")</f>
        <v>Quercus rubra, bareroot, 24-36 inch - $Ea</v>
      </c>
      <c r="J4346" s="1"/>
      <c r="K4346" s="1"/>
      <c r="L4346" s="22">
        <f>IF(ISNUMBER(SEARCH(Pay_Item_Search_Text_2,M4346)),MAX($L$4:L4345)+1,0)</f>
        <v>0</v>
      </c>
      <c r="M4346" s="1" t="str">
        <f>IFERROR(VLOOKUP(ROWS($M$5:M4346),Table_PayItems[[Search Key]:[Concentrated Name]],2,FALSE),"")</f>
        <v>Quercus rubra, bareroot, 24-36 inch - $Ea</v>
      </c>
      <c r="N4346" s="1" t="str">
        <f>IFERROR(VLOOKUP(ROWS($M$5:N4346),$L$5:$M$7000,2,FALSE),"")</f>
        <v/>
      </c>
      <c r="O4346" s="1" t="str">
        <f>IFERROR(VLOOKUP(ROWS($O$5:O4346),$K$5:$L$7000,2,FALSE),"")</f>
        <v/>
      </c>
    </row>
    <row r="4347" spans="2:15" ht="15" customHeight="1" x14ac:dyDescent="0.25">
      <c r="B4347" s="178" t="s">
        <v>13211</v>
      </c>
      <c r="C4347" s="178" t="s">
        <v>88</v>
      </c>
      <c r="D4347" s="178" t="s">
        <v>4397</v>
      </c>
      <c r="E4347" s="178" t="s">
        <v>6993</v>
      </c>
      <c r="F4347" s="178" t="s">
        <v>17</v>
      </c>
      <c r="G4347" s="1">
        <f>IF(ISNUMBER(Pay_Item_Search_Text),IF(ISNUMBER(IF(FIND(Pay_Item_Search_Text,B4347)=1,1, "FALSE")),MAX(G$4:$G4346)+1,IF(ISNUMBER(Pay_Item_Search_Text),0,IF(ISNUMBER(SEARCH(Pay_Item_Search_Text,H4347)),MAX(G$4:$G4346)+1,0))),IF(ISNUMBER(Pay_Item_Search_Text),0,IF(ISNUMBER(SEARCH(Pay_Item_Search_Text,H4347)),MAX(G$4:$G4346)+1,0)))</f>
        <v>4343</v>
      </c>
      <c r="H4347" s="1" t="str">
        <f>IF(Table_PayItems[[#This Row],[Description]]="_","_ Unique Item - "&amp;Table_PayItems[[#This Row],[Item]]&amp;" - $"&amp;Table_PayItems[[#This Row],[Unit]],Table_PayItems[[#This Row],[Description]]&amp;" - $"&amp;Table_PayItems[[#This Row],[Unit]])</f>
        <v>Quercus shumardii, 1 1/2 inch - $Ea</v>
      </c>
      <c r="I4347" s="29" t="str">
        <f>IFERROR(VLOOKUP(ROWS($M$5:M4347),Table_PayItems[[Search Key]:[Concentrated Name]],2,FALSE),"")</f>
        <v>Quercus shumardii, 1 1/2 inch - $Ea</v>
      </c>
      <c r="J4347" s="1"/>
      <c r="K4347" s="1"/>
      <c r="L4347" s="22">
        <f>IF(ISNUMBER(SEARCH(Pay_Item_Search_Text_2,M4347)),MAX($L$4:L4346)+1,0)</f>
        <v>0</v>
      </c>
      <c r="M4347" s="1" t="str">
        <f>IFERROR(VLOOKUP(ROWS($M$5:M4347),Table_PayItems[[Search Key]:[Concentrated Name]],2,FALSE),"")</f>
        <v>Quercus shumardii, 1 1/2 inch - $Ea</v>
      </c>
      <c r="N4347" s="1" t="str">
        <f>IFERROR(VLOOKUP(ROWS($M$5:N4347),$L$5:$M$7000,2,FALSE),"")</f>
        <v/>
      </c>
      <c r="O4347" s="1" t="str">
        <f>IFERROR(VLOOKUP(ROWS($O$5:O4347),$K$5:$L$7000,2,FALSE),"")</f>
        <v/>
      </c>
    </row>
    <row r="4348" spans="2:15" ht="15" customHeight="1" x14ac:dyDescent="0.25">
      <c r="B4348" s="178" t="s">
        <v>13212</v>
      </c>
      <c r="C4348" s="178" t="s">
        <v>88</v>
      </c>
      <c r="D4348" s="178" t="s">
        <v>4398</v>
      </c>
      <c r="E4348" s="178" t="s">
        <v>6993</v>
      </c>
      <c r="F4348" s="178" t="s">
        <v>17</v>
      </c>
      <c r="G4348" s="1">
        <f>IF(ISNUMBER(Pay_Item_Search_Text),IF(ISNUMBER(IF(FIND(Pay_Item_Search_Text,B4348)=1,1, "FALSE")),MAX(G$4:$G4347)+1,IF(ISNUMBER(Pay_Item_Search_Text),0,IF(ISNUMBER(SEARCH(Pay_Item_Search_Text,H4348)),MAX(G$4:$G4347)+1,0))),IF(ISNUMBER(Pay_Item_Search_Text),0,IF(ISNUMBER(SEARCH(Pay_Item_Search_Text,H4348)),MAX(G$4:$G4347)+1,0)))</f>
        <v>4344</v>
      </c>
      <c r="H4348" s="1" t="str">
        <f>IF(Table_PayItems[[#This Row],[Description]]="_","_ Unique Item - "&amp;Table_PayItems[[#This Row],[Item]]&amp;" - $"&amp;Table_PayItems[[#This Row],[Unit]],Table_PayItems[[#This Row],[Description]]&amp;" - $"&amp;Table_PayItems[[#This Row],[Unit]])</f>
        <v>Quercus shumardii, 1 3/4 inch - $Ea</v>
      </c>
      <c r="I4348" s="29" t="str">
        <f>IFERROR(VLOOKUP(ROWS($M$5:M4348),Table_PayItems[[Search Key]:[Concentrated Name]],2,FALSE),"")</f>
        <v>Quercus shumardii, 1 3/4 inch - $Ea</v>
      </c>
      <c r="J4348" s="1"/>
      <c r="K4348" s="1"/>
      <c r="L4348" s="22">
        <f>IF(ISNUMBER(SEARCH(Pay_Item_Search_Text_2,M4348)),MAX($L$4:L4347)+1,0)</f>
        <v>0</v>
      </c>
      <c r="M4348" s="1" t="str">
        <f>IFERROR(VLOOKUP(ROWS($M$5:M4348),Table_PayItems[[Search Key]:[Concentrated Name]],2,FALSE),"")</f>
        <v>Quercus shumardii, 1 3/4 inch - $Ea</v>
      </c>
      <c r="N4348" s="1" t="str">
        <f>IFERROR(VLOOKUP(ROWS($M$5:N4348),$L$5:$M$7000,2,FALSE),"")</f>
        <v/>
      </c>
      <c r="O4348" s="1" t="str">
        <f>IFERROR(VLOOKUP(ROWS($O$5:O4348),$K$5:$L$7000,2,FALSE),"")</f>
        <v/>
      </c>
    </row>
    <row r="4349" spans="2:15" ht="15" customHeight="1" x14ac:dyDescent="0.25">
      <c r="B4349" s="178" t="s">
        <v>13213</v>
      </c>
      <c r="C4349" s="178" t="s">
        <v>88</v>
      </c>
      <c r="D4349" s="178" t="s">
        <v>4399</v>
      </c>
      <c r="E4349" s="178" t="s">
        <v>6993</v>
      </c>
      <c r="F4349" s="178" t="s">
        <v>17</v>
      </c>
      <c r="G4349" s="1">
        <f>IF(ISNUMBER(Pay_Item_Search_Text),IF(ISNUMBER(IF(FIND(Pay_Item_Search_Text,B4349)=1,1, "FALSE")),MAX(G$4:$G4348)+1,IF(ISNUMBER(Pay_Item_Search_Text),0,IF(ISNUMBER(SEARCH(Pay_Item_Search_Text,H4349)),MAX(G$4:$G4348)+1,0))),IF(ISNUMBER(Pay_Item_Search_Text),0,IF(ISNUMBER(SEARCH(Pay_Item_Search_Text,H4349)),MAX(G$4:$G4348)+1,0)))</f>
        <v>4345</v>
      </c>
      <c r="H4349" s="1" t="str">
        <f>IF(Table_PayItems[[#This Row],[Description]]="_","_ Unique Item - "&amp;Table_PayItems[[#This Row],[Item]]&amp;" - $"&amp;Table_PayItems[[#This Row],[Unit]],Table_PayItems[[#This Row],[Description]]&amp;" - $"&amp;Table_PayItems[[#This Row],[Unit]])</f>
        <v>Quercus shumardii, 2 inch - $Ea</v>
      </c>
      <c r="I4349" s="29" t="str">
        <f>IFERROR(VLOOKUP(ROWS($M$5:M4349),Table_PayItems[[Search Key]:[Concentrated Name]],2,FALSE),"")</f>
        <v>Quercus shumardii, 2 inch - $Ea</v>
      </c>
      <c r="J4349" s="1"/>
      <c r="K4349" s="1"/>
      <c r="L4349" s="22">
        <f>IF(ISNUMBER(SEARCH(Pay_Item_Search_Text_2,M4349)),MAX($L$4:L4348)+1,0)</f>
        <v>0</v>
      </c>
      <c r="M4349" s="1" t="str">
        <f>IFERROR(VLOOKUP(ROWS($M$5:M4349),Table_PayItems[[Search Key]:[Concentrated Name]],2,FALSE),"")</f>
        <v>Quercus shumardii, 2 inch - $Ea</v>
      </c>
      <c r="N4349" s="1" t="str">
        <f>IFERROR(VLOOKUP(ROWS($M$5:N4349),$L$5:$M$7000,2,FALSE),"")</f>
        <v/>
      </c>
      <c r="O4349" s="1" t="str">
        <f>IFERROR(VLOOKUP(ROWS($O$5:O4349),$K$5:$L$7000,2,FALSE),"")</f>
        <v/>
      </c>
    </row>
    <row r="4350" spans="2:15" ht="15" customHeight="1" x14ac:dyDescent="0.25">
      <c r="B4350" s="178" t="s">
        <v>14320</v>
      </c>
      <c r="C4350" s="178" t="s">
        <v>88</v>
      </c>
      <c r="D4350" s="178" t="s">
        <v>5634</v>
      </c>
      <c r="E4350" s="178" t="s">
        <v>5631</v>
      </c>
      <c r="F4350" s="178" t="s">
        <v>17</v>
      </c>
      <c r="G4350" s="1">
        <f>IF(ISNUMBER(Pay_Item_Search_Text),IF(ISNUMBER(IF(FIND(Pay_Item_Search_Text,B4350)=1,1, "FALSE")),MAX(G$4:$G4349)+1,IF(ISNUMBER(Pay_Item_Search_Text),0,IF(ISNUMBER(SEARCH(Pay_Item_Search_Text,H4350)),MAX(G$4:$G4349)+1,0))),IF(ISNUMBER(Pay_Item_Search_Text),0,IF(ISNUMBER(SEARCH(Pay_Item_Search_Text,H4350)),MAX(G$4:$G4349)+1,0)))</f>
        <v>4346</v>
      </c>
      <c r="H4350" s="1" t="str">
        <f>IF(Table_PayItems[[#This Row],[Description]]="_","_ Unique Item - "&amp;Table_PayItems[[#This Row],[Item]]&amp;" - $"&amp;Table_PayItems[[#This Row],[Unit]],Table_PayItems[[#This Row],[Description]]&amp;" - $"&amp;Table_PayItems[[#This Row],[Unit]])</f>
        <v>Radar Vehicle Dilemma Zone Detector Sensor - $Ea</v>
      </c>
      <c r="I4350" s="29" t="str">
        <f>IFERROR(VLOOKUP(ROWS($M$5:M4350),Table_PayItems[[Search Key]:[Concentrated Name]],2,FALSE),"")</f>
        <v>Radar Vehicle Dilemma Zone Detector Sensor - $Ea</v>
      </c>
      <c r="J4350" s="1"/>
      <c r="K4350" s="1"/>
      <c r="L4350" s="22">
        <f>IF(ISNUMBER(SEARCH(Pay_Item_Search_Text_2,M4350)),MAX($L$4:L4349)+1,0)</f>
        <v>0</v>
      </c>
      <c r="M4350" s="1" t="str">
        <f>IFERROR(VLOOKUP(ROWS($M$5:M4350),Table_PayItems[[Search Key]:[Concentrated Name]],2,FALSE),"")</f>
        <v>Radar Vehicle Dilemma Zone Detector Sensor - $Ea</v>
      </c>
      <c r="N4350" s="1" t="str">
        <f>IFERROR(VLOOKUP(ROWS($M$5:N4350),$L$5:$M$7000,2,FALSE),"")</f>
        <v/>
      </c>
      <c r="O4350" s="1" t="str">
        <f>IFERROR(VLOOKUP(ROWS($O$5:O4350),$K$5:$L$7000,2,FALSE),"")</f>
        <v/>
      </c>
    </row>
    <row r="4351" spans="2:15" ht="15" customHeight="1" x14ac:dyDescent="0.25">
      <c r="B4351" s="178" t="s">
        <v>14321</v>
      </c>
      <c r="C4351" s="178" t="s">
        <v>88</v>
      </c>
      <c r="D4351" s="178" t="s">
        <v>5635</v>
      </c>
      <c r="E4351" s="178" t="s">
        <v>5631</v>
      </c>
      <c r="F4351" s="178" t="s">
        <v>17</v>
      </c>
      <c r="G4351" s="1">
        <f>IF(ISNUMBER(Pay_Item_Search_Text),IF(ISNUMBER(IF(FIND(Pay_Item_Search_Text,B4351)=1,1, "FALSE")),MAX(G$4:$G4350)+1,IF(ISNUMBER(Pay_Item_Search_Text),0,IF(ISNUMBER(SEARCH(Pay_Item_Search_Text,H4351)),MAX(G$4:$G4350)+1,0))),IF(ISNUMBER(Pay_Item_Search_Text),0,IF(ISNUMBER(SEARCH(Pay_Item_Search_Text,H4351)),MAX(G$4:$G4350)+1,0)))</f>
        <v>4347</v>
      </c>
      <c r="H4351" s="1" t="str">
        <f>IF(Table_PayItems[[#This Row],[Description]]="_","_ Unique Item - "&amp;Table_PayItems[[#This Row],[Item]]&amp;" - $"&amp;Table_PayItems[[#This Row],[Unit]],Table_PayItems[[#This Row],[Description]]&amp;" - $"&amp;Table_PayItems[[#This Row],[Unit]])</f>
        <v>Radar Vehicle Dilemma Zone Detector Sensor, Rem - $Ea</v>
      </c>
      <c r="I4351" s="29" t="str">
        <f>IFERROR(VLOOKUP(ROWS($M$5:M4351),Table_PayItems[[Search Key]:[Concentrated Name]],2,FALSE),"")</f>
        <v>Radar Vehicle Dilemma Zone Detector Sensor, Rem - $Ea</v>
      </c>
      <c r="J4351" s="1"/>
      <c r="K4351" s="1"/>
      <c r="L4351" s="22">
        <f>IF(ISNUMBER(SEARCH(Pay_Item_Search_Text_2,M4351)),MAX($L$4:L4350)+1,0)</f>
        <v>0</v>
      </c>
      <c r="M4351" s="1" t="str">
        <f>IFERROR(VLOOKUP(ROWS($M$5:M4351),Table_PayItems[[Search Key]:[Concentrated Name]],2,FALSE),"")</f>
        <v>Radar Vehicle Dilemma Zone Detector Sensor, Rem - $Ea</v>
      </c>
      <c r="N4351" s="1" t="str">
        <f>IFERROR(VLOOKUP(ROWS($M$5:N4351),$L$5:$M$7000,2,FALSE),"")</f>
        <v/>
      </c>
      <c r="O4351" s="1" t="str">
        <f>IFERROR(VLOOKUP(ROWS($O$5:O4351),$K$5:$L$7000,2,FALSE),"")</f>
        <v/>
      </c>
    </row>
    <row r="4352" spans="2:15" ht="15" customHeight="1" x14ac:dyDescent="0.25">
      <c r="B4352" s="178" t="s">
        <v>14322</v>
      </c>
      <c r="C4352" s="178" t="s">
        <v>88</v>
      </c>
      <c r="D4352" s="178" t="s">
        <v>5636</v>
      </c>
      <c r="E4352" s="178" t="s">
        <v>5631</v>
      </c>
      <c r="F4352" s="178" t="s">
        <v>17</v>
      </c>
      <c r="G4352" s="1">
        <f>IF(ISNUMBER(Pay_Item_Search_Text),IF(ISNUMBER(IF(FIND(Pay_Item_Search_Text,B4352)=1,1, "FALSE")),MAX(G$4:$G4351)+1,IF(ISNUMBER(Pay_Item_Search_Text),0,IF(ISNUMBER(SEARCH(Pay_Item_Search_Text,H4352)),MAX(G$4:$G4351)+1,0))),IF(ISNUMBER(Pay_Item_Search_Text),0,IF(ISNUMBER(SEARCH(Pay_Item_Search_Text,H4352)),MAX(G$4:$G4351)+1,0)))</f>
        <v>4348</v>
      </c>
      <c r="H4352" s="1" t="str">
        <f>IF(Table_PayItems[[#This Row],[Description]]="_","_ Unique Item - "&amp;Table_PayItems[[#This Row],[Item]]&amp;" - $"&amp;Table_PayItems[[#This Row],[Unit]],Table_PayItems[[#This Row],[Description]]&amp;" - $"&amp;Table_PayItems[[#This Row],[Unit]])</f>
        <v>Radar Vehicle Dilemma Zone Detector Sensor, Salv - $Ea</v>
      </c>
      <c r="I4352" s="29" t="str">
        <f>IFERROR(VLOOKUP(ROWS($M$5:M4352),Table_PayItems[[Search Key]:[Concentrated Name]],2,FALSE),"")</f>
        <v>Radar Vehicle Dilemma Zone Detector Sensor, Salv - $Ea</v>
      </c>
      <c r="J4352" s="1"/>
      <c r="K4352" s="1"/>
      <c r="L4352" s="22">
        <f>IF(ISNUMBER(SEARCH(Pay_Item_Search_Text_2,M4352)),MAX($L$4:L4351)+1,0)</f>
        <v>0</v>
      </c>
      <c r="M4352" s="1" t="str">
        <f>IFERROR(VLOOKUP(ROWS($M$5:M4352),Table_PayItems[[Search Key]:[Concentrated Name]],2,FALSE),"")</f>
        <v>Radar Vehicle Dilemma Zone Detector Sensor, Salv - $Ea</v>
      </c>
      <c r="N4352" s="1" t="str">
        <f>IFERROR(VLOOKUP(ROWS($M$5:N4352),$L$5:$M$7000,2,FALSE),"")</f>
        <v/>
      </c>
      <c r="O4352" s="1" t="str">
        <f>IFERROR(VLOOKUP(ROWS($O$5:O4352),$K$5:$L$7000,2,FALSE),"")</f>
        <v/>
      </c>
    </row>
    <row r="4353" spans="2:15" ht="15" customHeight="1" x14ac:dyDescent="0.25">
      <c r="B4353" s="178" t="s">
        <v>14317</v>
      </c>
      <c r="C4353" s="178" t="s">
        <v>88</v>
      </c>
      <c r="D4353" s="178" t="s">
        <v>5630</v>
      </c>
      <c r="E4353" s="178" t="s">
        <v>5631</v>
      </c>
      <c r="F4353" s="178" t="s">
        <v>17</v>
      </c>
      <c r="G4353" s="1">
        <f>IF(ISNUMBER(Pay_Item_Search_Text),IF(ISNUMBER(IF(FIND(Pay_Item_Search_Text,B4353)=1,1, "FALSE")),MAX(G$4:$G4352)+1,IF(ISNUMBER(Pay_Item_Search_Text),0,IF(ISNUMBER(SEARCH(Pay_Item_Search_Text,H4353)),MAX(G$4:$G4352)+1,0))),IF(ISNUMBER(Pay_Item_Search_Text),0,IF(ISNUMBER(SEARCH(Pay_Item_Search_Text,H4353)),MAX(G$4:$G4352)+1,0)))</f>
        <v>4349</v>
      </c>
      <c r="H4353" s="1" t="str">
        <f>IF(Table_PayItems[[#This Row],[Description]]="_","_ Unique Item - "&amp;Table_PayItems[[#This Row],[Item]]&amp;" - $"&amp;Table_PayItems[[#This Row],[Unit]],Table_PayItems[[#This Row],[Description]]&amp;" - $"&amp;Table_PayItems[[#This Row],[Unit]])</f>
        <v>Radar Vehicle Dilemma Zone Detector System - $Ea</v>
      </c>
      <c r="I4353" s="29" t="str">
        <f>IFERROR(VLOOKUP(ROWS($M$5:M4353),Table_PayItems[[Search Key]:[Concentrated Name]],2,FALSE),"")</f>
        <v>Radar Vehicle Dilemma Zone Detector System - $Ea</v>
      </c>
      <c r="J4353" s="1"/>
      <c r="K4353" s="1"/>
      <c r="L4353" s="22">
        <f>IF(ISNUMBER(SEARCH(Pay_Item_Search_Text_2,M4353)),MAX($L$4:L4352)+1,0)</f>
        <v>0</v>
      </c>
      <c r="M4353" s="1" t="str">
        <f>IFERROR(VLOOKUP(ROWS($M$5:M4353),Table_PayItems[[Search Key]:[Concentrated Name]],2,FALSE),"")</f>
        <v>Radar Vehicle Dilemma Zone Detector System - $Ea</v>
      </c>
      <c r="N4353" s="1" t="str">
        <f>IFERROR(VLOOKUP(ROWS($M$5:N4353),$L$5:$M$7000,2,FALSE),"")</f>
        <v/>
      </c>
      <c r="O4353" s="1" t="str">
        <f>IFERROR(VLOOKUP(ROWS($O$5:O4353),$K$5:$L$7000,2,FALSE),"")</f>
        <v/>
      </c>
    </row>
    <row r="4354" spans="2:15" ht="15" customHeight="1" x14ac:dyDescent="0.25">
      <c r="B4354" s="178" t="s">
        <v>14318</v>
      </c>
      <c r="C4354" s="178" t="s">
        <v>88</v>
      </c>
      <c r="D4354" s="178" t="s">
        <v>5632</v>
      </c>
      <c r="E4354" s="178" t="s">
        <v>5631</v>
      </c>
      <c r="F4354" s="178" t="s">
        <v>17</v>
      </c>
      <c r="G4354" s="1">
        <f>IF(ISNUMBER(Pay_Item_Search_Text),IF(ISNUMBER(IF(FIND(Pay_Item_Search_Text,B4354)=1,1, "FALSE")),MAX(G$4:$G4353)+1,IF(ISNUMBER(Pay_Item_Search_Text),0,IF(ISNUMBER(SEARCH(Pay_Item_Search_Text,H4354)),MAX(G$4:$G4353)+1,0))),IF(ISNUMBER(Pay_Item_Search_Text),0,IF(ISNUMBER(SEARCH(Pay_Item_Search_Text,H4354)),MAX(G$4:$G4353)+1,0)))</f>
        <v>4350</v>
      </c>
      <c r="H4354" s="1" t="str">
        <f>IF(Table_PayItems[[#This Row],[Description]]="_","_ Unique Item - "&amp;Table_PayItems[[#This Row],[Item]]&amp;" - $"&amp;Table_PayItems[[#This Row],[Unit]],Table_PayItems[[#This Row],[Description]]&amp;" - $"&amp;Table_PayItems[[#This Row],[Unit]])</f>
        <v>Radar Vehicle Dilemma Zone Detector System, Rem - $Ea</v>
      </c>
      <c r="I4354" s="29" t="str">
        <f>IFERROR(VLOOKUP(ROWS($M$5:M4354),Table_PayItems[[Search Key]:[Concentrated Name]],2,FALSE),"")</f>
        <v>Radar Vehicle Dilemma Zone Detector System, Rem - $Ea</v>
      </c>
      <c r="J4354" s="1"/>
      <c r="K4354" s="1"/>
      <c r="L4354" s="22">
        <f>IF(ISNUMBER(SEARCH(Pay_Item_Search_Text_2,M4354)),MAX($L$4:L4353)+1,0)</f>
        <v>0</v>
      </c>
      <c r="M4354" s="1" t="str">
        <f>IFERROR(VLOOKUP(ROWS($M$5:M4354),Table_PayItems[[Search Key]:[Concentrated Name]],2,FALSE),"")</f>
        <v>Radar Vehicle Dilemma Zone Detector System, Rem - $Ea</v>
      </c>
      <c r="N4354" s="1" t="str">
        <f>IFERROR(VLOOKUP(ROWS($M$5:N4354),$L$5:$M$7000,2,FALSE),"")</f>
        <v/>
      </c>
      <c r="O4354" s="1" t="str">
        <f>IFERROR(VLOOKUP(ROWS($O$5:O4354),$K$5:$L$7000,2,FALSE),"")</f>
        <v/>
      </c>
    </row>
    <row r="4355" spans="2:15" ht="15" customHeight="1" x14ac:dyDescent="0.25">
      <c r="B4355" s="178" t="s">
        <v>14319</v>
      </c>
      <c r="C4355" s="178" t="s">
        <v>88</v>
      </c>
      <c r="D4355" s="178" t="s">
        <v>5633</v>
      </c>
      <c r="E4355" s="178" t="s">
        <v>5631</v>
      </c>
      <c r="F4355" s="178" t="s">
        <v>17</v>
      </c>
      <c r="G4355" s="1">
        <f>IF(ISNUMBER(Pay_Item_Search_Text),IF(ISNUMBER(IF(FIND(Pay_Item_Search_Text,B4355)=1,1, "FALSE")),MAX(G$4:$G4354)+1,IF(ISNUMBER(Pay_Item_Search_Text),0,IF(ISNUMBER(SEARCH(Pay_Item_Search_Text,H4355)),MAX(G$4:$G4354)+1,0))),IF(ISNUMBER(Pay_Item_Search_Text),0,IF(ISNUMBER(SEARCH(Pay_Item_Search_Text,H4355)),MAX(G$4:$G4354)+1,0)))</f>
        <v>4351</v>
      </c>
      <c r="H4355" s="1" t="str">
        <f>IF(Table_PayItems[[#This Row],[Description]]="_","_ Unique Item - "&amp;Table_PayItems[[#This Row],[Item]]&amp;" - $"&amp;Table_PayItems[[#This Row],[Unit]],Table_PayItems[[#This Row],[Description]]&amp;" - $"&amp;Table_PayItems[[#This Row],[Unit]])</f>
        <v>Radar Vehicle Dilemma Zone Detector System, Salv - $Ea</v>
      </c>
      <c r="I4355" s="29" t="str">
        <f>IFERROR(VLOOKUP(ROWS($M$5:M4355),Table_PayItems[[Search Key]:[Concentrated Name]],2,FALSE),"")</f>
        <v>Radar Vehicle Dilemma Zone Detector System, Salv - $Ea</v>
      </c>
      <c r="J4355" s="1"/>
      <c r="K4355" s="1"/>
      <c r="L4355" s="22">
        <f>IF(ISNUMBER(SEARCH(Pay_Item_Search_Text_2,M4355)),MAX($L$4:L4354)+1,0)</f>
        <v>0</v>
      </c>
      <c r="M4355" s="1" t="str">
        <f>IFERROR(VLOOKUP(ROWS($M$5:M4355),Table_PayItems[[Search Key]:[Concentrated Name]],2,FALSE),"")</f>
        <v>Radar Vehicle Dilemma Zone Detector System, Salv - $Ea</v>
      </c>
      <c r="N4355" s="1" t="str">
        <f>IFERROR(VLOOKUP(ROWS($M$5:N4355),$L$5:$M$7000,2,FALSE),"")</f>
        <v/>
      </c>
      <c r="O4355" s="1" t="str">
        <f>IFERROR(VLOOKUP(ROWS($O$5:O4355),$K$5:$L$7000,2,FALSE),"")</f>
        <v/>
      </c>
    </row>
    <row r="4356" spans="2:15" ht="15" customHeight="1" x14ac:dyDescent="0.25">
      <c r="B4356" s="178" t="s">
        <v>14314</v>
      </c>
      <c r="C4356" s="178" t="s">
        <v>88</v>
      </c>
      <c r="D4356" s="178" t="s">
        <v>5223</v>
      </c>
      <c r="E4356" s="178" t="s">
        <v>5220</v>
      </c>
      <c r="F4356" s="178" t="s">
        <v>17</v>
      </c>
      <c r="G4356" s="1">
        <f>IF(ISNUMBER(Pay_Item_Search_Text),IF(ISNUMBER(IF(FIND(Pay_Item_Search_Text,B4356)=1,1, "FALSE")),MAX(G$4:$G4355)+1,IF(ISNUMBER(Pay_Item_Search_Text),0,IF(ISNUMBER(SEARCH(Pay_Item_Search_Text,H4356)),MAX(G$4:$G4355)+1,0))),IF(ISNUMBER(Pay_Item_Search_Text),0,IF(ISNUMBER(SEARCH(Pay_Item_Search_Text,H4356)),MAX(G$4:$G4355)+1,0)))</f>
        <v>4352</v>
      </c>
      <c r="H4356" s="1" t="str">
        <f>IF(Table_PayItems[[#This Row],[Description]]="_","_ Unique Item - "&amp;Table_PayItems[[#This Row],[Item]]&amp;" - $"&amp;Table_PayItems[[#This Row],[Unit]],Table_PayItems[[#This Row],[Description]]&amp;" - $"&amp;Table_PayItems[[#This Row],[Unit]])</f>
        <v>Radar Vehicle Presence Stop-Bar Detector Sensor - $Ea</v>
      </c>
      <c r="I4356" s="29" t="str">
        <f>IFERROR(VLOOKUP(ROWS($M$5:M4356),Table_PayItems[[Search Key]:[Concentrated Name]],2,FALSE),"")</f>
        <v>Radar Vehicle Presence Stop-Bar Detector Sensor - $Ea</v>
      </c>
      <c r="J4356" s="1"/>
      <c r="K4356" s="1"/>
      <c r="L4356" s="22">
        <f>IF(ISNUMBER(SEARCH(Pay_Item_Search_Text_2,M4356)),MAX($L$4:L4355)+1,0)</f>
        <v>0</v>
      </c>
      <c r="M4356" s="1" t="str">
        <f>IFERROR(VLOOKUP(ROWS($M$5:M4356),Table_PayItems[[Search Key]:[Concentrated Name]],2,FALSE),"")</f>
        <v>Radar Vehicle Presence Stop-Bar Detector Sensor - $Ea</v>
      </c>
      <c r="N4356" s="1" t="str">
        <f>IFERROR(VLOOKUP(ROWS($M$5:N4356),$L$5:$M$7000,2,FALSE),"")</f>
        <v/>
      </c>
      <c r="O4356" s="1" t="str">
        <f>IFERROR(VLOOKUP(ROWS($O$5:O4356),$K$5:$L$7000,2,FALSE),"")</f>
        <v/>
      </c>
    </row>
    <row r="4357" spans="2:15" ht="15" customHeight="1" x14ac:dyDescent="0.25">
      <c r="B4357" s="178" t="s">
        <v>14315</v>
      </c>
      <c r="C4357" s="178" t="s">
        <v>88</v>
      </c>
      <c r="D4357" s="178" t="s">
        <v>5224</v>
      </c>
      <c r="E4357" s="178" t="s">
        <v>5220</v>
      </c>
      <c r="F4357" s="178" t="s">
        <v>17</v>
      </c>
      <c r="G4357" s="1">
        <f>IF(ISNUMBER(Pay_Item_Search_Text),IF(ISNUMBER(IF(FIND(Pay_Item_Search_Text,B4357)=1,1, "FALSE")),MAX(G$4:$G4356)+1,IF(ISNUMBER(Pay_Item_Search_Text),0,IF(ISNUMBER(SEARCH(Pay_Item_Search_Text,H4357)),MAX(G$4:$G4356)+1,0))),IF(ISNUMBER(Pay_Item_Search_Text),0,IF(ISNUMBER(SEARCH(Pay_Item_Search_Text,H4357)),MAX(G$4:$G4356)+1,0)))</f>
        <v>4353</v>
      </c>
      <c r="H4357" s="1" t="str">
        <f>IF(Table_PayItems[[#This Row],[Description]]="_","_ Unique Item - "&amp;Table_PayItems[[#This Row],[Item]]&amp;" - $"&amp;Table_PayItems[[#This Row],[Unit]],Table_PayItems[[#This Row],[Description]]&amp;" - $"&amp;Table_PayItems[[#This Row],[Unit]])</f>
        <v>Radar Vehicle Presence Stop-Bar Detector Sensor, Rem - $Ea</v>
      </c>
      <c r="I4357" s="29" t="str">
        <f>IFERROR(VLOOKUP(ROWS($M$5:M4357),Table_PayItems[[Search Key]:[Concentrated Name]],2,FALSE),"")</f>
        <v>Radar Vehicle Presence Stop-Bar Detector Sensor, Rem - $Ea</v>
      </c>
      <c r="J4357" s="1"/>
      <c r="K4357" s="1"/>
      <c r="L4357" s="22">
        <f>IF(ISNUMBER(SEARCH(Pay_Item_Search_Text_2,M4357)),MAX($L$4:L4356)+1,0)</f>
        <v>0</v>
      </c>
      <c r="M4357" s="1" t="str">
        <f>IFERROR(VLOOKUP(ROWS($M$5:M4357),Table_PayItems[[Search Key]:[Concentrated Name]],2,FALSE),"")</f>
        <v>Radar Vehicle Presence Stop-Bar Detector Sensor, Rem - $Ea</v>
      </c>
      <c r="N4357" s="1" t="str">
        <f>IFERROR(VLOOKUP(ROWS($M$5:N4357),$L$5:$M$7000,2,FALSE),"")</f>
        <v/>
      </c>
      <c r="O4357" s="1" t="str">
        <f>IFERROR(VLOOKUP(ROWS($O$5:O4357),$K$5:$L$7000,2,FALSE),"")</f>
        <v/>
      </c>
    </row>
    <row r="4358" spans="2:15" ht="15" customHeight="1" x14ac:dyDescent="0.25">
      <c r="B4358" s="178" t="s">
        <v>14316</v>
      </c>
      <c r="C4358" s="178" t="s">
        <v>88</v>
      </c>
      <c r="D4358" s="178" t="s">
        <v>5225</v>
      </c>
      <c r="E4358" s="178" t="s">
        <v>5220</v>
      </c>
      <c r="F4358" s="178" t="s">
        <v>17</v>
      </c>
      <c r="G4358" s="1">
        <f>IF(ISNUMBER(Pay_Item_Search_Text),IF(ISNUMBER(IF(FIND(Pay_Item_Search_Text,B4358)=1,1, "FALSE")),MAX(G$4:$G4357)+1,IF(ISNUMBER(Pay_Item_Search_Text),0,IF(ISNUMBER(SEARCH(Pay_Item_Search_Text,H4358)),MAX(G$4:$G4357)+1,0))),IF(ISNUMBER(Pay_Item_Search_Text),0,IF(ISNUMBER(SEARCH(Pay_Item_Search_Text,H4358)),MAX(G$4:$G4357)+1,0)))</f>
        <v>4354</v>
      </c>
      <c r="H4358" s="1" t="str">
        <f>IF(Table_PayItems[[#This Row],[Description]]="_","_ Unique Item - "&amp;Table_PayItems[[#This Row],[Item]]&amp;" - $"&amp;Table_PayItems[[#This Row],[Unit]],Table_PayItems[[#This Row],[Description]]&amp;" - $"&amp;Table_PayItems[[#This Row],[Unit]])</f>
        <v>Radar Vehicle Presence Stop-Bar Detector Sensor, Salv - $Ea</v>
      </c>
      <c r="I4358" s="29" t="str">
        <f>IFERROR(VLOOKUP(ROWS($M$5:M4358),Table_PayItems[[Search Key]:[Concentrated Name]],2,FALSE),"")</f>
        <v>Radar Vehicle Presence Stop-Bar Detector Sensor, Salv - $Ea</v>
      </c>
      <c r="J4358" s="1"/>
      <c r="K4358" s="1"/>
      <c r="L4358" s="22">
        <f>IF(ISNUMBER(SEARCH(Pay_Item_Search_Text_2,M4358)),MAX($L$4:L4357)+1,0)</f>
        <v>0</v>
      </c>
      <c r="M4358" s="1" t="str">
        <f>IFERROR(VLOOKUP(ROWS($M$5:M4358),Table_PayItems[[Search Key]:[Concentrated Name]],2,FALSE),"")</f>
        <v>Radar Vehicle Presence Stop-Bar Detector Sensor, Salv - $Ea</v>
      </c>
      <c r="N4358" s="1" t="str">
        <f>IFERROR(VLOOKUP(ROWS($M$5:N4358),$L$5:$M$7000,2,FALSE),"")</f>
        <v/>
      </c>
      <c r="O4358" s="1" t="str">
        <f>IFERROR(VLOOKUP(ROWS($O$5:O4358),$K$5:$L$7000,2,FALSE),"")</f>
        <v/>
      </c>
    </row>
    <row r="4359" spans="2:15" ht="15" customHeight="1" x14ac:dyDescent="0.25">
      <c r="B4359" s="178" t="s">
        <v>14311</v>
      </c>
      <c r="C4359" s="178" t="s">
        <v>88</v>
      </c>
      <c r="D4359" s="178" t="s">
        <v>5219</v>
      </c>
      <c r="E4359" s="178" t="s">
        <v>5220</v>
      </c>
      <c r="F4359" s="178" t="s">
        <v>17</v>
      </c>
      <c r="G4359" s="1">
        <f>IF(ISNUMBER(Pay_Item_Search_Text),IF(ISNUMBER(IF(FIND(Pay_Item_Search_Text,B4359)=1,1, "FALSE")),MAX(G$4:$G4358)+1,IF(ISNUMBER(Pay_Item_Search_Text),0,IF(ISNUMBER(SEARCH(Pay_Item_Search_Text,H4359)),MAX(G$4:$G4358)+1,0))),IF(ISNUMBER(Pay_Item_Search_Text),0,IF(ISNUMBER(SEARCH(Pay_Item_Search_Text,H4359)),MAX(G$4:$G4358)+1,0)))</f>
        <v>4355</v>
      </c>
      <c r="H4359" s="1" t="str">
        <f>IF(Table_PayItems[[#This Row],[Description]]="_","_ Unique Item - "&amp;Table_PayItems[[#This Row],[Item]]&amp;" - $"&amp;Table_PayItems[[#This Row],[Unit]],Table_PayItems[[#This Row],[Description]]&amp;" - $"&amp;Table_PayItems[[#This Row],[Unit]])</f>
        <v>Radar Vehicle Presence Stop-Bar Detector System - $Ea</v>
      </c>
      <c r="I4359" s="29" t="str">
        <f>IFERROR(VLOOKUP(ROWS($M$5:M4359),Table_PayItems[[Search Key]:[Concentrated Name]],2,FALSE),"")</f>
        <v>Radar Vehicle Presence Stop-Bar Detector System - $Ea</v>
      </c>
      <c r="J4359" s="1"/>
      <c r="K4359" s="1"/>
      <c r="L4359" s="22">
        <f>IF(ISNUMBER(SEARCH(Pay_Item_Search_Text_2,M4359)),MAX($L$4:L4358)+1,0)</f>
        <v>0</v>
      </c>
      <c r="M4359" s="1" t="str">
        <f>IFERROR(VLOOKUP(ROWS($M$5:M4359),Table_PayItems[[Search Key]:[Concentrated Name]],2,FALSE),"")</f>
        <v>Radar Vehicle Presence Stop-Bar Detector System - $Ea</v>
      </c>
      <c r="N4359" s="1" t="str">
        <f>IFERROR(VLOOKUP(ROWS($M$5:N4359),$L$5:$M$7000,2,FALSE),"")</f>
        <v/>
      </c>
      <c r="O4359" s="1" t="str">
        <f>IFERROR(VLOOKUP(ROWS($O$5:O4359),$K$5:$L$7000,2,FALSE),"")</f>
        <v/>
      </c>
    </row>
    <row r="4360" spans="2:15" ht="15" customHeight="1" x14ac:dyDescent="0.25">
      <c r="B4360" s="178" t="s">
        <v>14312</v>
      </c>
      <c r="C4360" s="178" t="s">
        <v>88</v>
      </c>
      <c r="D4360" s="178" t="s">
        <v>5221</v>
      </c>
      <c r="E4360" s="178" t="s">
        <v>5220</v>
      </c>
      <c r="F4360" s="178" t="s">
        <v>17</v>
      </c>
      <c r="G4360" s="1">
        <f>IF(ISNUMBER(Pay_Item_Search_Text),IF(ISNUMBER(IF(FIND(Pay_Item_Search_Text,B4360)=1,1, "FALSE")),MAX(G$4:$G4359)+1,IF(ISNUMBER(Pay_Item_Search_Text),0,IF(ISNUMBER(SEARCH(Pay_Item_Search_Text,H4360)),MAX(G$4:$G4359)+1,0))),IF(ISNUMBER(Pay_Item_Search_Text),0,IF(ISNUMBER(SEARCH(Pay_Item_Search_Text,H4360)),MAX(G$4:$G4359)+1,0)))</f>
        <v>4356</v>
      </c>
      <c r="H4360" s="1" t="str">
        <f>IF(Table_PayItems[[#This Row],[Description]]="_","_ Unique Item - "&amp;Table_PayItems[[#This Row],[Item]]&amp;" - $"&amp;Table_PayItems[[#This Row],[Unit]],Table_PayItems[[#This Row],[Description]]&amp;" - $"&amp;Table_PayItems[[#This Row],[Unit]])</f>
        <v>Radar Vehicle Presence Stop-Bar Detector System, Rem - $Ea</v>
      </c>
      <c r="I4360" s="29" t="str">
        <f>IFERROR(VLOOKUP(ROWS($M$5:M4360),Table_PayItems[[Search Key]:[Concentrated Name]],2,FALSE),"")</f>
        <v>Radar Vehicle Presence Stop-Bar Detector System, Rem - $Ea</v>
      </c>
      <c r="J4360" s="1"/>
      <c r="K4360" s="1"/>
      <c r="L4360" s="22">
        <f>IF(ISNUMBER(SEARCH(Pay_Item_Search_Text_2,M4360)),MAX($L$4:L4359)+1,0)</f>
        <v>0</v>
      </c>
      <c r="M4360" s="1" t="str">
        <f>IFERROR(VLOOKUP(ROWS($M$5:M4360),Table_PayItems[[Search Key]:[Concentrated Name]],2,FALSE),"")</f>
        <v>Radar Vehicle Presence Stop-Bar Detector System, Rem - $Ea</v>
      </c>
      <c r="N4360" s="1" t="str">
        <f>IFERROR(VLOOKUP(ROWS($M$5:N4360),$L$5:$M$7000,2,FALSE),"")</f>
        <v/>
      </c>
      <c r="O4360" s="1" t="str">
        <f>IFERROR(VLOOKUP(ROWS($O$5:O4360),$K$5:$L$7000,2,FALSE),"")</f>
        <v/>
      </c>
    </row>
    <row r="4361" spans="2:15" ht="15" customHeight="1" x14ac:dyDescent="0.25">
      <c r="B4361" s="178" t="s">
        <v>14313</v>
      </c>
      <c r="C4361" s="178" t="s">
        <v>88</v>
      </c>
      <c r="D4361" s="178" t="s">
        <v>5222</v>
      </c>
      <c r="E4361" s="178" t="s">
        <v>5220</v>
      </c>
      <c r="F4361" s="178" t="s">
        <v>17</v>
      </c>
      <c r="G4361" s="1">
        <f>IF(ISNUMBER(Pay_Item_Search_Text),IF(ISNUMBER(IF(FIND(Pay_Item_Search_Text,B4361)=1,1, "FALSE")),MAX(G$4:$G4360)+1,IF(ISNUMBER(Pay_Item_Search_Text),0,IF(ISNUMBER(SEARCH(Pay_Item_Search_Text,H4361)),MAX(G$4:$G4360)+1,0))),IF(ISNUMBER(Pay_Item_Search_Text),0,IF(ISNUMBER(SEARCH(Pay_Item_Search_Text,H4361)),MAX(G$4:$G4360)+1,0)))</f>
        <v>4357</v>
      </c>
      <c r="H4361" s="1" t="str">
        <f>IF(Table_PayItems[[#This Row],[Description]]="_","_ Unique Item - "&amp;Table_PayItems[[#This Row],[Item]]&amp;" - $"&amp;Table_PayItems[[#This Row],[Unit]],Table_PayItems[[#This Row],[Description]]&amp;" - $"&amp;Table_PayItems[[#This Row],[Unit]])</f>
        <v>Radar Vehicle Presence Stop-Bar Detector System, Salv - $Ea</v>
      </c>
      <c r="I4361" s="29" t="str">
        <f>IFERROR(VLOOKUP(ROWS($M$5:M4361),Table_PayItems[[Search Key]:[Concentrated Name]],2,FALSE),"")</f>
        <v>Radar Vehicle Presence Stop-Bar Detector System, Salv - $Ea</v>
      </c>
      <c r="J4361" s="1"/>
      <c r="K4361" s="1"/>
      <c r="L4361" s="22">
        <f>IF(ISNUMBER(SEARCH(Pay_Item_Search_Text_2,M4361)),MAX($L$4:L4360)+1,0)</f>
        <v>0</v>
      </c>
      <c r="M4361" s="1" t="str">
        <f>IFERROR(VLOOKUP(ROWS($M$5:M4361),Table_PayItems[[Search Key]:[Concentrated Name]],2,FALSE),"")</f>
        <v>Radar Vehicle Presence Stop-Bar Detector System, Salv - $Ea</v>
      </c>
      <c r="N4361" s="1" t="str">
        <f>IFERROR(VLOOKUP(ROWS($M$5:N4361),$L$5:$M$7000,2,FALSE),"")</f>
        <v/>
      </c>
      <c r="O4361" s="1" t="str">
        <f>IFERROR(VLOOKUP(ROWS($O$5:O4361),$K$5:$L$7000,2,FALSE),"")</f>
        <v/>
      </c>
    </row>
    <row r="4362" spans="2:15" ht="15" customHeight="1" x14ac:dyDescent="0.25">
      <c r="B4362" s="178" t="s">
        <v>11136</v>
      </c>
      <c r="C4362" s="178" t="s">
        <v>104</v>
      </c>
      <c r="D4362" s="178" t="s">
        <v>3081</v>
      </c>
      <c r="E4362" s="178" t="s">
        <v>17</v>
      </c>
      <c r="F4362" s="178" t="s">
        <v>17</v>
      </c>
      <c r="G4362" s="1">
        <f>IF(ISNUMBER(Pay_Item_Search_Text),IF(ISNUMBER(IF(FIND(Pay_Item_Search_Text,B4362)=1,1, "FALSE")),MAX(G$4:$G4361)+1,IF(ISNUMBER(Pay_Item_Search_Text),0,IF(ISNUMBER(SEARCH(Pay_Item_Search_Text,H4362)),MAX(G$4:$G4361)+1,0))),IF(ISNUMBER(Pay_Item_Search_Text),0,IF(ISNUMBER(SEARCH(Pay_Item_Search_Text,H4362)),MAX(G$4:$G4361)+1,0)))</f>
        <v>4358</v>
      </c>
      <c r="H4362" s="1" t="str">
        <f>IF(Table_PayItems[[#This Row],[Description]]="_","_ Unique Item - "&amp;Table_PayItems[[#This Row],[Item]]&amp;" - $"&amp;Table_PayItems[[#This Row],[Unit]],Table_PayItems[[#This Row],[Description]]&amp;" - $"&amp;Table_PayItems[[#This Row],[Unit]])</f>
        <v>Railing for Steps - $Ft</v>
      </c>
      <c r="I4362" s="29" t="str">
        <f>IFERROR(VLOOKUP(ROWS($M$5:M4362),Table_PayItems[[Search Key]:[Concentrated Name]],2,FALSE),"")</f>
        <v>Railing for Steps - $Ft</v>
      </c>
      <c r="J4362" s="1"/>
      <c r="K4362" s="1"/>
      <c r="L4362" s="22">
        <f>IF(ISNUMBER(SEARCH(Pay_Item_Search_Text_2,M4362)),MAX($L$4:L4361)+1,0)</f>
        <v>0</v>
      </c>
      <c r="M4362" s="1" t="str">
        <f>IFERROR(VLOOKUP(ROWS($M$5:M4362),Table_PayItems[[Search Key]:[Concentrated Name]],2,FALSE),"")</f>
        <v>Railing for Steps - $Ft</v>
      </c>
      <c r="N4362" s="1" t="str">
        <f>IFERROR(VLOOKUP(ROWS($M$5:N4362),$L$5:$M$7000,2,FALSE),"")</f>
        <v/>
      </c>
      <c r="O4362" s="1" t="str">
        <f>IFERROR(VLOOKUP(ROWS($O$5:O4362),$K$5:$L$7000,2,FALSE),"")</f>
        <v/>
      </c>
    </row>
    <row r="4363" spans="2:15" ht="15" customHeight="1" x14ac:dyDescent="0.25">
      <c r="B4363" s="178" t="s">
        <v>11987</v>
      </c>
      <c r="C4363" s="178" t="s">
        <v>88</v>
      </c>
      <c r="D4363" s="178" t="s">
        <v>3875</v>
      </c>
      <c r="E4363" s="178" t="s">
        <v>17</v>
      </c>
      <c r="F4363" s="178" t="s">
        <v>17</v>
      </c>
      <c r="G4363" s="1">
        <f>IF(ISNUMBER(Pay_Item_Search_Text),IF(ISNUMBER(IF(FIND(Pay_Item_Search_Text,B4363)=1,1, "FALSE")),MAX(G$4:$G4362)+1,IF(ISNUMBER(Pay_Item_Search_Text),0,IF(ISNUMBER(SEARCH(Pay_Item_Search_Text,H4363)),MAX(G$4:$G4362)+1,0))),IF(ISNUMBER(Pay_Item_Search_Text),0,IF(ISNUMBER(SEARCH(Pay_Item_Search_Text,H4363)),MAX(G$4:$G4362)+1,0)))</f>
        <v>4359</v>
      </c>
      <c r="H4363" s="1" t="str">
        <f>IF(Table_PayItems[[#This Row],[Description]]="_","_ Unique Item - "&amp;Table_PayItems[[#This Row],[Item]]&amp;" - $"&amp;Table_PayItems[[#This Row],[Unit]],Table_PayItems[[#This Row],[Description]]&amp;" - $"&amp;Table_PayItems[[#This Row],[Unit]])</f>
        <v>Raised Pavt Marker, Temp, Type 1, White, Monodirectional - $Ea</v>
      </c>
      <c r="I4363" s="29" t="str">
        <f>IFERROR(VLOOKUP(ROWS($M$5:M4363),Table_PayItems[[Search Key]:[Concentrated Name]],2,FALSE),"")</f>
        <v>Raised Pavt Marker, Temp, Type 1, White, Monodirectional - $Ea</v>
      </c>
      <c r="J4363" s="1"/>
      <c r="K4363" s="1"/>
      <c r="L4363" s="22">
        <f>IF(ISNUMBER(SEARCH(Pay_Item_Search_Text_2,M4363)),MAX($L$4:L4362)+1,0)</f>
        <v>0</v>
      </c>
      <c r="M4363" s="1" t="str">
        <f>IFERROR(VLOOKUP(ROWS($M$5:M4363),Table_PayItems[[Search Key]:[Concentrated Name]],2,FALSE),"")</f>
        <v>Raised Pavt Marker, Temp, Type 1, White, Monodirectional - $Ea</v>
      </c>
      <c r="N4363" s="1" t="str">
        <f>IFERROR(VLOOKUP(ROWS($M$5:N4363),$L$5:$M$7000,2,FALSE),"")</f>
        <v/>
      </c>
      <c r="O4363" s="1" t="str">
        <f>IFERROR(VLOOKUP(ROWS($O$5:O4363),$K$5:$L$7000,2,FALSE),"")</f>
        <v/>
      </c>
    </row>
    <row r="4364" spans="2:15" ht="15" customHeight="1" x14ac:dyDescent="0.25">
      <c r="B4364" s="178" t="s">
        <v>11988</v>
      </c>
      <c r="C4364" s="178" t="s">
        <v>88</v>
      </c>
      <c r="D4364" s="178" t="s">
        <v>3876</v>
      </c>
      <c r="E4364" s="178" t="s">
        <v>17</v>
      </c>
      <c r="F4364" s="178" t="s">
        <v>17</v>
      </c>
      <c r="G4364" s="1">
        <f>IF(ISNUMBER(Pay_Item_Search_Text),IF(ISNUMBER(IF(FIND(Pay_Item_Search_Text,B4364)=1,1, "FALSE")),MAX(G$4:$G4363)+1,IF(ISNUMBER(Pay_Item_Search_Text),0,IF(ISNUMBER(SEARCH(Pay_Item_Search_Text,H4364)),MAX(G$4:$G4363)+1,0))),IF(ISNUMBER(Pay_Item_Search_Text),0,IF(ISNUMBER(SEARCH(Pay_Item_Search_Text,H4364)),MAX(G$4:$G4363)+1,0)))</f>
        <v>4360</v>
      </c>
      <c r="H4364" s="1" t="str">
        <f>IF(Table_PayItems[[#This Row],[Description]]="_","_ Unique Item - "&amp;Table_PayItems[[#This Row],[Item]]&amp;" - $"&amp;Table_PayItems[[#This Row],[Unit]],Table_PayItems[[#This Row],[Description]]&amp;" - $"&amp;Table_PayItems[[#This Row],[Unit]])</f>
        <v>Raised Pavt Marker, Temp, Type 1, Yellow, Bidirectional - $Ea</v>
      </c>
      <c r="I4364" s="29" t="str">
        <f>IFERROR(VLOOKUP(ROWS($M$5:M4364),Table_PayItems[[Search Key]:[Concentrated Name]],2,FALSE),"")</f>
        <v>Raised Pavt Marker, Temp, Type 1, Yellow, Bidirectional - $Ea</v>
      </c>
      <c r="J4364" s="1"/>
      <c r="K4364" s="1"/>
      <c r="L4364" s="22">
        <f>IF(ISNUMBER(SEARCH(Pay_Item_Search_Text_2,M4364)),MAX($L$4:L4363)+1,0)</f>
        <v>0</v>
      </c>
      <c r="M4364" s="1" t="str">
        <f>IFERROR(VLOOKUP(ROWS($M$5:M4364),Table_PayItems[[Search Key]:[Concentrated Name]],2,FALSE),"")</f>
        <v>Raised Pavt Marker, Temp, Type 1, Yellow, Bidirectional - $Ea</v>
      </c>
      <c r="N4364" s="1" t="str">
        <f>IFERROR(VLOOKUP(ROWS($M$5:N4364),$L$5:$M$7000,2,FALSE),"")</f>
        <v/>
      </c>
      <c r="O4364" s="1" t="str">
        <f>IFERROR(VLOOKUP(ROWS($O$5:O4364),$K$5:$L$7000,2,FALSE),"")</f>
        <v/>
      </c>
    </row>
    <row r="4365" spans="2:15" ht="15" customHeight="1" x14ac:dyDescent="0.25">
      <c r="B4365" s="178" t="s">
        <v>11989</v>
      </c>
      <c r="C4365" s="178" t="s">
        <v>88</v>
      </c>
      <c r="D4365" s="178" t="s">
        <v>3877</v>
      </c>
      <c r="E4365" s="178" t="s">
        <v>17</v>
      </c>
      <c r="F4365" s="178" t="s">
        <v>17</v>
      </c>
      <c r="G4365" s="1">
        <f>IF(ISNUMBER(Pay_Item_Search_Text),IF(ISNUMBER(IF(FIND(Pay_Item_Search_Text,B4365)=1,1, "FALSE")),MAX(G$4:$G4364)+1,IF(ISNUMBER(Pay_Item_Search_Text),0,IF(ISNUMBER(SEARCH(Pay_Item_Search_Text,H4365)),MAX(G$4:$G4364)+1,0))),IF(ISNUMBER(Pay_Item_Search_Text),0,IF(ISNUMBER(SEARCH(Pay_Item_Search_Text,H4365)),MAX(G$4:$G4364)+1,0)))</f>
        <v>4361</v>
      </c>
      <c r="H4365" s="1" t="str">
        <f>IF(Table_PayItems[[#This Row],[Description]]="_","_ Unique Item - "&amp;Table_PayItems[[#This Row],[Item]]&amp;" - $"&amp;Table_PayItems[[#This Row],[Unit]],Table_PayItems[[#This Row],[Description]]&amp;" - $"&amp;Table_PayItems[[#This Row],[Unit]])</f>
        <v>Raised Pavt Marker, Temp, Type 2, White, Monodirectional - $Ea</v>
      </c>
      <c r="I4365" s="29" t="str">
        <f>IFERROR(VLOOKUP(ROWS($M$5:M4365),Table_PayItems[[Search Key]:[Concentrated Name]],2,FALSE),"")</f>
        <v>Raised Pavt Marker, Temp, Type 2, White, Monodirectional - $Ea</v>
      </c>
      <c r="J4365" s="1"/>
      <c r="K4365" s="1"/>
      <c r="L4365" s="22">
        <f>IF(ISNUMBER(SEARCH(Pay_Item_Search_Text_2,M4365)),MAX($L$4:L4364)+1,0)</f>
        <v>0</v>
      </c>
      <c r="M4365" s="1" t="str">
        <f>IFERROR(VLOOKUP(ROWS($M$5:M4365),Table_PayItems[[Search Key]:[Concentrated Name]],2,FALSE),"")</f>
        <v>Raised Pavt Marker, Temp, Type 2, White, Monodirectional - $Ea</v>
      </c>
      <c r="N4365" s="1" t="str">
        <f>IFERROR(VLOOKUP(ROWS($M$5:N4365),$L$5:$M$7000,2,FALSE),"")</f>
        <v/>
      </c>
      <c r="O4365" s="1" t="str">
        <f>IFERROR(VLOOKUP(ROWS($O$5:O4365),$K$5:$L$7000,2,FALSE),"")</f>
        <v/>
      </c>
    </row>
    <row r="4366" spans="2:15" ht="15" customHeight="1" x14ac:dyDescent="0.25">
      <c r="B4366" s="178" t="s">
        <v>11990</v>
      </c>
      <c r="C4366" s="178" t="s">
        <v>88</v>
      </c>
      <c r="D4366" s="178" t="s">
        <v>3878</v>
      </c>
      <c r="E4366" s="178" t="s">
        <v>17</v>
      </c>
      <c r="F4366" s="178" t="s">
        <v>17</v>
      </c>
      <c r="G4366" s="1">
        <f>IF(ISNUMBER(Pay_Item_Search_Text),IF(ISNUMBER(IF(FIND(Pay_Item_Search_Text,B4366)=1,1, "FALSE")),MAX(G$4:$G4365)+1,IF(ISNUMBER(Pay_Item_Search_Text),0,IF(ISNUMBER(SEARCH(Pay_Item_Search_Text,H4366)),MAX(G$4:$G4365)+1,0))),IF(ISNUMBER(Pay_Item_Search_Text),0,IF(ISNUMBER(SEARCH(Pay_Item_Search_Text,H4366)),MAX(G$4:$G4365)+1,0)))</f>
        <v>4362</v>
      </c>
      <c r="H4366" s="1" t="str">
        <f>IF(Table_PayItems[[#This Row],[Description]]="_","_ Unique Item - "&amp;Table_PayItems[[#This Row],[Item]]&amp;" - $"&amp;Table_PayItems[[#This Row],[Unit]],Table_PayItems[[#This Row],[Description]]&amp;" - $"&amp;Table_PayItems[[#This Row],[Unit]])</f>
        <v>Raised Pavt Marker, Temp, Type 2, Yellow, Bidirectional - $Ea</v>
      </c>
      <c r="I4366" s="29" t="str">
        <f>IFERROR(VLOOKUP(ROWS($M$5:M4366),Table_PayItems[[Search Key]:[Concentrated Name]],2,FALSE),"")</f>
        <v>Raised Pavt Marker, Temp, Type 2, Yellow, Bidirectional - $Ea</v>
      </c>
      <c r="J4366" s="1"/>
      <c r="K4366" s="1"/>
      <c r="L4366" s="22">
        <f>IF(ISNUMBER(SEARCH(Pay_Item_Search_Text_2,M4366)),MAX($L$4:L4365)+1,0)</f>
        <v>0</v>
      </c>
      <c r="M4366" s="1" t="str">
        <f>IFERROR(VLOOKUP(ROWS($M$5:M4366),Table_PayItems[[Search Key]:[Concentrated Name]],2,FALSE),"")</f>
        <v>Raised Pavt Marker, Temp, Type 2, Yellow, Bidirectional - $Ea</v>
      </c>
      <c r="N4366" s="1" t="str">
        <f>IFERROR(VLOOKUP(ROWS($M$5:N4366),$L$5:$M$7000,2,FALSE),"")</f>
        <v/>
      </c>
      <c r="O4366" s="1" t="str">
        <f>IFERROR(VLOOKUP(ROWS($O$5:O4366),$K$5:$L$7000,2,FALSE),"")</f>
        <v/>
      </c>
    </row>
    <row r="4367" spans="2:15" ht="15" customHeight="1" x14ac:dyDescent="0.25">
      <c r="B4367" s="178" t="s">
        <v>11991</v>
      </c>
      <c r="C4367" s="178" t="s">
        <v>88</v>
      </c>
      <c r="D4367" s="178" t="s">
        <v>3879</v>
      </c>
      <c r="E4367" s="178" t="s">
        <v>17</v>
      </c>
      <c r="F4367" s="178" t="s">
        <v>17</v>
      </c>
      <c r="G4367" s="1">
        <f>IF(ISNUMBER(Pay_Item_Search_Text),IF(ISNUMBER(IF(FIND(Pay_Item_Search_Text,B4367)=1,1, "FALSE")),MAX(G$4:$G4366)+1,IF(ISNUMBER(Pay_Item_Search_Text),0,IF(ISNUMBER(SEARCH(Pay_Item_Search_Text,H4367)),MAX(G$4:$G4366)+1,0))),IF(ISNUMBER(Pay_Item_Search_Text),0,IF(ISNUMBER(SEARCH(Pay_Item_Search_Text,H4367)),MAX(G$4:$G4366)+1,0)))</f>
        <v>4363</v>
      </c>
      <c r="H4367" s="1" t="str">
        <f>IF(Table_PayItems[[#This Row],[Description]]="_","_ Unique Item - "&amp;Table_PayItems[[#This Row],[Item]]&amp;" - $"&amp;Table_PayItems[[#This Row],[Unit]],Table_PayItems[[#This Row],[Description]]&amp;" - $"&amp;Table_PayItems[[#This Row],[Unit]])</f>
        <v>Raised Pavt Marker, Temp, Type 3, White, Monodirectional - $Ea</v>
      </c>
      <c r="I4367" s="29" t="str">
        <f>IFERROR(VLOOKUP(ROWS($M$5:M4367),Table_PayItems[[Search Key]:[Concentrated Name]],2,FALSE),"")</f>
        <v>Raised Pavt Marker, Temp, Type 3, White, Monodirectional - $Ea</v>
      </c>
      <c r="J4367" s="1"/>
      <c r="K4367" s="1"/>
      <c r="L4367" s="22">
        <f>IF(ISNUMBER(SEARCH(Pay_Item_Search_Text_2,M4367)),MAX($L$4:L4366)+1,0)</f>
        <v>0</v>
      </c>
      <c r="M4367" s="1" t="str">
        <f>IFERROR(VLOOKUP(ROWS($M$5:M4367),Table_PayItems[[Search Key]:[Concentrated Name]],2,FALSE),"")</f>
        <v>Raised Pavt Marker, Temp, Type 3, White, Monodirectional - $Ea</v>
      </c>
      <c r="N4367" s="1" t="str">
        <f>IFERROR(VLOOKUP(ROWS($M$5:N4367),$L$5:$M$7000,2,FALSE),"")</f>
        <v/>
      </c>
      <c r="O4367" s="1" t="str">
        <f>IFERROR(VLOOKUP(ROWS($O$5:O4367),$K$5:$L$7000,2,FALSE),"")</f>
        <v/>
      </c>
    </row>
    <row r="4368" spans="2:15" ht="15" customHeight="1" x14ac:dyDescent="0.25">
      <c r="B4368" s="178" t="s">
        <v>11992</v>
      </c>
      <c r="C4368" s="178" t="s">
        <v>88</v>
      </c>
      <c r="D4368" s="178" t="s">
        <v>3880</v>
      </c>
      <c r="E4368" s="178" t="s">
        <v>17</v>
      </c>
      <c r="F4368" s="178" t="s">
        <v>17</v>
      </c>
      <c r="G4368" s="1">
        <f>IF(ISNUMBER(Pay_Item_Search_Text),IF(ISNUMBER(IF(FIND(Pay_Item_Search_Text,B4368)=1,1, "FALSE")),MAX(G$4:$G4367)+1,IF(ISNUMBER(Pay_Item_Search_Text),0,IF(ISNUMBER(SEARCH(Pay_Item_Search_Text,H4368)),MAX(G$4:$G4367)+1,0))),IF(ISNUMBER(Pay_Item_Search_Text),0,IF(ISNUMBER(SEARCH(Pay_Item_Search_Text,H4368)),MAX(G$4:$G4367)+1,0)))</f>
        <v>4364</v>
      </c>
      <c r="H4368" s="1" t="str">
        <f>IF(Table_PayItems[[#This Row],[Description]]="_","_ Unique Item - "&amp;Table_PayItems[[#This Row],[Item]]&amp;" - $"&amp;Table_PayItems[[#This Row],[Unit]],Table_PayItems[[#This Row],[Description]]&amp;" - $"&amp;Table_PayItems[[#This Row],[Unit]])</f>
        <v>Raised Pavt Marker, Temp, Type 3, Yellow, Bidirectional - $Ea</v>
      </c>
      <c r="I4368" s="29" t="str">
        <f>IFERROR(VLOOKUP(ROWS($M$5:M4368),Table_PayItems[[Search Key]:[Concentrated Name]],2,FALSE),"")</f>
        <v>Raised Pavt Marker, Temp, Type 3, Yellow, Bidirectional - $Ea</v>
      </c>
      <c r="J4368" s="1"/>
      <c r="K4368" s="1"/>
      <c r="L4368" s="22">
        <f>IF(ISNUMBER(SEARCH(Pay_Item_Search_Text_2,M4368)),MAX($L$4:L4367)+1,0)</f>
        <v>0</v>
      </c>
      <c r="M4368" s="1" t="str">
        <f>IFERROR(VLOOKUP(ROWS($M$5:M4368),Table_PayItems[[Search Key]:[Concentrated Name]],2,FALSE),"")</f>
        <v>Raised Pavt Marker, Temp, Type 3, Yellow, Bidirectional - $Ea</v>
      </c>
      <c r="N4368" s="1" t="str">
        <f>IFERROR(VLOOKUP(ROWS($M$5:N4368),$L$5:$M$7000,2,FALSE),"")</f>
        <v/>
      </c>
      <c r="O4368" s="1" t="str">
        <f>IFERROR(VLOOKUP(ROWS($O$5:O4368),$K$5:$L$7000,2,FALSE),"")</f>
        <v/>
      </c>
    </row>
    <row r="4369" spans="2:15" ht="15" customHeight="1" x14ac:dyDescent="0.25">
      <c r="B4369" s="178" t="s">
        <v>11837</v>
      </c>
      <c r="C4369" s="178" t="s">
        <v>104</v>
      </c>
      <c r="D4369" s="178" t="s">
        <v>3745</v>
      </c>
      <c r="E4369" s="178" t="s">
        <v>6959</v>
      </c>
      <c r="F4369" s="178" t="s">
        <v>17</v>
      </c>
      <c r="G4369" s="1">
        <f>IF(ISNUMBER(Pay_Item_Search_Text),IF(ISNUMBER(IF(FIND(Pay_Item_Search_Text,B4369)=1,1, "FALSE")),MAX(G$4:$G4368)+1,IF(ISNUMBER(Pay_Item_Search_Text),0,IF(ISNUMBER(SEARCH(Pay_Item_Search_Text,H4369)),MAX(G$4:$G4368)+1,0))),IF(ISNUMBER(Pay_Item_Search_Text),0,IF(ISNUMBER(SEARCH(Pay_Item_Search_Text,H4369)),MAX(G$4:$G4368)+1,0)))</f>
        <v>4365</v>
      </c>
      <c r="H4369" s="1" t="str">
        <f>IF(Table_PayItems[[#This Row],[Description]]="_","_ Unique Item - "&amp;Table_PayItems[[#This Row],[Item]]&amp;" - $"&amp;Table_PayItems[[#This Row],[Unit]],Table_PayItems[[#This Row],[Description]]&amp;" - $"&amp;Table_PayItems[[#This Row],[Unit]])</f>
        <v>Recessing Pavt Mrkg, Longit - $Ft</v>
      </c>
      <c r="I4369" s="29" t="str">
        <f>IFERROR(VLOOKUP(ROWS($M$5:M4369),Table_PayItems[[Search Key]:[Concentrated Name]],2,FALSE),"")</f>
        <v>Recessing Pavt Mrkg, Longit - $Ft</v>
      </c>
      <c r="J4369" s="1"/>
      <c r="K4369" s="1"/>
      <c r="L4369" s="22">
        <f>IF(ISNUMBER(SEARCH(Pay_Item_Search_Text_2,M4369)),MAX($L$4:L4368)+1,0)</f>
        <v>0</v>
      </c>
      <c r="M4369" s="1" t="str">
        <f>IFERROR(VLOOKUP(ROWS($M$5:M4369),Table_PayItems[[Search Key]:[Concentrated Name]],2,FALSE),"")</f>
        <v>Recessing Pavt Mrkg, Longit - $Ft</v>
      </c>
      <c r="N4369" s="1" t="str">
        <f>IFERROR(VLOOKUP(ROWS($M$5:N4369),$L$5:$M$7000,2,FALSE),"")</f>
        <v/>
      </c>
      <c r="O4369" s="1" t="str">
        <f>IFERROR(VLOOKUP(ROWS($O$5:O4369),$K$5:$L$7000,2,FALSE),"")</f>
        <v/>
      </c>
    </row>
    <row r="4370" spans="2:15" ht="15" customHeight="1" x14ac:dyDescent="0.25">
      <c r="B4370" s="178" t="s">
        <v>11838</v>
      </c>
      <c r="C4370" s="178" t="s">
        <v>132</v>
      </c>
      <c r="D4370" s="178" t="s">
        <v>3746</v>
      </c>
      <c r="E4370" s="178" t="s">
        <v>6959</v>
      </c>
      <c r="F4370" s="178" t="s">
        <v>17</v>
      </c>
      <c r="G4370" s="1">
        <f>IF(ISNUMBER(Pay_Item_Search_Text),IF(ISNUMBER(IF(FIND(Pay_Item_Search_Text,B4370)=1,1, "FALSE")),MAX(G$4:$G4369)+1,IF(ISNUMBER(Pay_Item_Search_Text),0,IF(ISNUMBER(SEARCH(Pay_Item_Search_Text,H4370)),MAX(G$4:$G4369)+1,0))),IF(ISNUMBER(Pay_Item_Search_Text),0,IF(ISNUMBER(SEARCH(Pay_Item_Search_Text,H4370)),MAX(G$4:$G4369)+1,0)))</f>
        <v>4366</v>
      </c>
      <c r="H4370" s="1" t="str">
        <f>IF(Table_PayItems[[#This Row],[Description]]="_","_ Unique Item - "&amp;Table_PayItems[[#This Row],[Item]]&amp;" - $"&amp;Table_PayItems[[#This Row],[Unit]],Table_PayItems[[#This Row],[Description]]&amp;" - $"&amp;Table_PayItems[[#This Row],[Unit]])</f>
        <v>Recessing Pavt Mrkg, Transv - $Sft</v>
      </c>
      <c r="I4370" s="29" t="str">
        <f>IFERROR(VLOOKUP(ROWS($M$5:M4370),Table_PayItems[[Search Key]:[Concentrated Name]],2,FALSE),"")</f>
        <v>Recessing Pavt Mrkg, Transv - $Sft</v>
      </c>
      <c r="J4370" s="1"/>
      <c r="K4370" s="1"/>
      <c r="L4370" s="22">
        <f>IF(ISNUMBER(SEARCH(Pay_Item_Search_Text_2,M4370)),MAX($L$4:L4369)+1,0)</f>
        <v>0</v>
      </c>
      <c r="M4370" s="1" t="str">
        <f>IFERROR(VLOOKUP(ROWS($M$5:M4370),Table_PayItems[[Search Key]:[Concentrated Name]],2,FALSE),"")</f>
        <v>Recessing Pavt Mrkg, Transv - $Sft</v>
      </c>
      <c r="N4370" s="1" t="str">
        <f>IFERROR(VLOOKUP(ROWS($M$5:N4370),$L$5:$M$7000,2,FALSE),"")</f>
        <v/>
      </c>
      <c r="O4370" s="1" t="str">
        <f>IFERROR(VLOOKUP(ROWS($O$5:O4370),$K$5:$L$7000,2,FALSE),"")</f>
        <v/>
      </c>
    </row>
    <row r="4371" spans="2:15" ht="15" customHeight="1" x14ac:dyDescent="0.25">
      <c r="B4371" s="178" t="s">
        <v>11839</v>
      </c>
      <c r="C4371" s="178" t="s">
        <v>132</v>
      </c>
      <c r="D4371" s="178" t="s">
        <v>3747</v>
      </c>
      <c r="E4371" s="178" t="s">
        <v>6959</v>
      </c>
      <c r="F4371" s="178" t="s">
        <v>17</v>
      </c>
      <c r="G4371" s="1">
        <f>IF(ISNUMBER(Pay_Item_Search_Text),IF(ISNUMBER(IF(FIND(Pay_Item_Search_Text,B4371)=1,1, "FALSE")),MAX(G$4:$G4370)+1,IF(ISNUMBER(Pay_Item_Search_Text),0,IF(ISNUMBER(SEARCH(Pay_Item_Search_Text,H4371)),MAX(G$4:$G4370)+1,0))),IF(ISNUMBER(Pay_Item_Search_Text),0,IF(ISNUMBER(SEARCH(Pay_Item_Search_Text,H4371)),MAX(G$4:$G4370)+1,0)))</f>
        <v>4367</v>
      </c>
      <c r="H4371" s="1" t="str">
        <f>IF(Table_PayItems[[#This Row],[Description]]="_","_ Unique Item - "&amp;Table_PayItems[[#This Row],[Item]]&amp;" - $"&amp;Table_PayItems[[#This Row],[Unit]],Table_PayItems[[#This Row],[Description]]&amp;" - $"&amp;Table_PayItems[[#This Row],[Unit]])</f>
        <v>Recessing Pavt Mrkg, Turning Guide Line - $Sft</v>
      </c>
      <c r="I4371" s="29" t="str">
        <f>IFERROR(VLOOKUP(ROWS($M$5:M4371),Table_PayItems[[Search Key]:[Concentrated Name]],2,FALSE),"")</f>
        <v>Recessing Pavt Mrkg, Turning Guide Line - $Sft</v>
      </c>
      <c r="J4371" s="1"/>
      <c r="K4371" s="1"/>
      <c r="L4371" s="22">
        <f>IF(ISNUMBER(SEARCH(Pay_Item_Search_Text_2,M4371)),MAX($L$4:L4370)+1,0)</f>
        <v>0</v>
      </c>
      <c r="M4371" s="1" t="str">
        <f>IFERROR(VLOOKUP(ROWS($M$5:M4371),Table_PayItems[[Search Key]:[Concentrated Name]],2,FALSE),"")</f>
        <v>Recessing Pavt Mrkg, Turning Guide Line - $Sft</v>
      </c>
      <c r="N4371" s="1" t="str">
        <f>IFERROR(VLOOKUP(ROWS($M$5:N4371),$L$5:$M$7000,2,FALSE),"")</f>
        <v/>
      </c>
      <c r="O4371" s="1" t="str">
        <f>IFERROR(VLOOKUP(ROWS($O$5:O4371),$K$5:$L$7000,2,FALSE),"")</f>
        <v/>
      </c>
    </row>
    <row r="4372" spans="2:15" ht="15" customHeight="1" x14ac:dyDescent="0.25">
      <c r="B4372" s="178" t="s">
        <v>10925</v>
      </c>
      <c r="C4372" s="178" t="s">
        <v>88</v>
      </c>
      <c r="D4372" s="178" t="s">
        <v>2909</v>
      </c>
      <c r="E4372" s="178" t="s">
        <v>6925</v>
      </c>
      <c r="F4372" s="178" t="s">
        <v>17</v>
      </c>
      <c r="G4372" s="1">
        <f>IF(ISNUMBER(Pay_Item_Search_Text),IF(ISNUMBER(IF(FIND(Pay_Item_Search_Text,B4372)=1,1, "FALSE")),MAX(G$4:$G4371)+1,IF(ISNUMBER(Pay_Item_Search_Text),0,IF(ISNUMBER(SEARCH(Pay_Item_Search_Text,H4372)),MAX(G$4:$G4371)+1,0))),IF(ISNUMBER(Pay_Item_Search_Text),0,IF(ISNUMBER(SEARCH(Pay_Item_Search_Text,H4372)),MAX(G$4:$G4371)+1,0)))</f>
        <v>4368</v>
      </c>
      <c r="H4372" s="1" t="str">
        <f>IF(Table_PayItems[[#This Row],[Description]]="_","_ Unique Item - "&amp;Table_PayItems[[#This Row],[Item]]&amp;" - $"&amp;Table_PayItems[[#This Row],[Unit]],Table_PayItems[[#This Row],[Description]]&amp;" - $"&amp;Table_PayItems[[#This Row],[Unit]])</f>
        <v>Reflective Marker, Permanent Barrier - $Ea</v>
      </c>
      <c r="I4372" s="29" t="str">
        <f>IFERROR(VLOOKUP(ROWS($M$5:M4372),Table_PayItems[[Search Key]:[Concentrated Name]],2,FALSE),"")</f>
        <v>Reflective Marker, Permanent Barrier - $Ea</v>
      </c>
      <c r="J4372" s="1"/>
      <c r="K4372" s="1"/>
      <c r="L4372" s="22">
        <f>IF(ISNUMBER(SEARCH(Pay_Item_Search_Text_2,M4372)),MAX($L$4:L4371)+1,0)</f>
        <v>0</v>
      </c>
      <c r="M4372" s="1" t="str">
        <f>IFERROR(VLOOKUP(ROWS($M$5:M4372),Table_PayItems[[Search Key]:[Concentrated Name]],2,FALSE),"")</f>
        <v>Reflective Marker, Permanent Barrier - $Ea</v>
      </c>
      <c r="N4372" s="1" t="str">
        <f>IFERROR(VLOOKUP(ROWS($M$5:N4372),$L$5:$M$7000,2,FALSE),"")</f>
        <v/>
      </c>
      <c r="O4372" s="1" t="str">
        <f>IFERROR(VLOOKUP(ROWS($O$5:O4372),$K$5:$L$7000,2,FALSE),"")</f>
        <v/>
      </c>
    </row>
    <row r="4373" spans="2:15" ht="15" customHeight="1" x14ac:dyDescent="0.25">
      <c r="B4373" s="178" t="s">
        <v>11641</v>
      </c>
      <c r="C4373" s="178" t="s">
        <v>88</v>
      </c>
      <c r="D4373" s="178" t="s">
        <v>3558</v>
      </c>
      <c r="E4373" s="178" t="s">
        <v>6956</v>
      </c>
      <c r="F4373" s="178" t="s">
        <v>17</v>
      </c>
      <c r="G4373" s="1">
        <f>IF(ISNUMBER(Pay_Item_Search_Text),IF(ISNUMBER(IF(FIND(Pay_Item_Search_Text,B4373)=1,1, "FALSE")),MAX(G$4:$G4372)+1,IF(ISNUMBER(Pay_Item_Search_Text),0,IF(ISNUMBER(SEARCH(Pay_Item_Search_Text,H4373)),MAX(G$4:$G4372)+1,0))),IF(ISNUMBER(Pay_Item_Search_Text),0,IF(ISNUMBER(SEARCH(Pay_Item_Search_Text,H4373)),MAX(G$4:$G4372)+1,0)))</f>
        <v>4369</v>
      </c>
      <c r="H4373" s="1" t="str">
        <f>IF(Table_PayItems[[#This Row],[Description]]="_","_ Unique Item - "&amp;Table_PayItems[[#This Row],[Item]]&amp;" - $"&amp;Table_PayItems[[#This Row],[Unit]],Table_PayItems[[#This Row],[Description]]&amp;" - $"&amp;Table_PayItems[[#This Row],[Unit]])</f>
        <v>Reflective Panel for Permanent Sign Support, 3 foot - $Ea</v>
      </c>
      <c r="I4373" s="29" t="str">
        <f>IFERROR(VLOOKUP(ROWS($M$5:M4373),Table_PayItems[[Search Key]:[Concentrated Name]],2,FALSE),"")</f>
        <v>Reflective Panel for Permanent Sign Support, 3 foot - $Ea</v>
      </c>
      <c r="J4373" s="1"/>
      <c r="K4373" s="1"/>
      <c r="L4373" s="22">
        <f>IF(ISNUMBER(SEARCH(Pay_Item_Search_Text_2,M4373)),MAX($L$4:L4372)+1,0)</f>
        <v>0</v>
      </c>
      <c r="M4373" s="1" t="str">
        <f>IFERROR(VLOOKUP(ROWS($M$5:M4373),Table_PayItems[[Search Key]:[Concentrated Name]],2,FALSE),"")</f>
        <v>Reflective Panel for Permanent Sign Support, 3 foot - $Ea</v>
      </c>
      <c r="N4373" s="1" t="str">
        <f>IFERROR(VLOOKUP(ROWS($M$5:N4373),$L$5:$M$7000,2,FALSE),"")</f>
        <v/>
      </c>
      <c r="O4373" s="1" t="str">
        <f>IFERROR(VLOOKUP(ROWS($O$5:O4373),$K$5:$L$7000,2,FALSE),"")</f>
        <v/>
      </c>
    </row>
    <row r="4374" spans="2:15" ht="15" customHeight="1" x14ac:dyDescent="0.25">
      <c r="B4374" s="178" t="s">
        <v>11642</v>
      </c>
      <c r="C4374" s="178" t="s">
        <v>88</v>
      </c>
      <c r="D4374" s="178" t="s">
        <v>3559</v>
      </c>
      <c r="E4374" s="178" t="s">
        <v>6956</v>
      </c>
      <c r="F4374" s="178" t="s">
        <v>17</v>
      </c>
      <c r="G4374" s="1">
        <f>IF(ISNUMBER(Pay_Item_Search_Text),IF(ISNUMBER(IF(FIND(Pay_Item_Search_Text,B4374)=1,1, "FALSE")),MAX(G$4:$G4373)+1,IF(ISNUMBER(Pay_Item_Search_Text),0,IF(ISNUMBER(SEARCH(Pay_Item_Search_Text,H4374)),MAX(G$4:$G4373)+1,0))),IF(ISNUMBER(Pay_Item_Search_Text),0,IF(ISNUMBER(SEARCH(Pay_Item_Search_Text,H4374)),MAX(G$4:$G4373)+1,0)))</f>
        <v>4370</v>
      </c>
      <c r="H4374" s="1" t="str">
        <f>IF(Table_PayItems[[#This Row],[Description]]="_","_ Unique Item - "&amp;Table_PayItems[[#This Row],[Item]]&amp;" - $"&amp;Table_PayItems[[#This Row],[Unit]],Table_PayItems[[#This Row],[Description]]&amp;" - $"&amp;Table_PayItems[[#This Row],[Unit]])</f>
        <v>Reflective Panel for Permanent Sign Support, 6 foot - $Ea</v>
      </c>
      <c r="I4374" s="29" t="str">
        <f>IFERROR(VLOOKUP(ROWS($M$5:M4374),Table_PayItems[[Search Key]:[Concentrated Name]],2,FALSE),"")</f>
        <v>Reflective Panel for Permanent Sign Support, 6 foot - $Ea</v>
      </c>
      <c r="J4374" s="1"/>
      <c r="K4374" s="1"/>
      <c r="L4374" s="22">
        <f>IF(ISNUMBER(SEARCH(Pay_Item_Search_Text_2,M4374)),MAX($L$4:L4373)+1,0)</f>
        <v>0</v>
      </c>
      <c r="M4374" s="1" t="str">
        <f>IFERROR(VLOOKUP(ROWS($M$5:M4374),Table_PayItems[[Search Key]:[Concentrated Name]],2,FALSE),"")</f>
        <v>Reflective Panel for Permanent Sign Support, 6 foot - $Ea</v>
      </c>
      <c r="N4374" s="1" t="str">
        <f>IFERROR(VLOOKUP(ROWS($M$5:N4374),$L$5:$M$7000,2,FALSE),"")</f>
        <v/>
      </c>
      <c r="O4374" s="1" t="str">
        <f>IFERROR(VLOOKUP(ROWS($O$5:O4374),$K$5:$L$7000,2,FALSE),"")</f>
        <v/>
      </c>
    </row>
    <row r="4375" spans="2:15" ht="15" customHeight="1" x14ac:dyDescent="0.25">
      <c r="B4375" s="178" t="s">
        <v>10999</v>
      </c>
      <c r="C4375" s="178" t="s">
        <v>88</v>
      </c>
      <c r="D4375" s="178" t="s">
        <v>2981</v>
      </c>
      <c r="E4375" s="178" t="s">
        <v>17</v>
      </c>
      <c r="F4375" s="178" t="s">
        <v>17</v>
      </c>
      <c r="G4375" s="1">
        <f>IF(ISNUMBER(Pay_Item_Search_Text),IF(ISNUMBER(IF(FIND(Pay_Item_Search_Text,B4375)=1,1, "FALSE")),MAX(G$4:$G4374)+1,IF(ISNUMBER(Pay_Item_Search_Text),0,IF(ISNUMBER(SEARCH(Pay_Item_Search_Text,H4375)),MAX(G$4:$G4374)+1,0))),IF(ISNUMBER(Pay_Item_Search_Text),0,IF(ISNUMBER(SEARCH(Pay_Item_Search_Text,H4375)),MAX(G$4:$G4374)+1,0)))</f>
        <v>4371</v>
      </c>
      <c r="H4375" s="1" t="str">
        <f>IF(Table_PayItems[[#This Row],[Description]]="_","_ Unique Item - "&amp;Table_PayItems[[#This Row],[Item]]&amp;" - $"&amp;Table_PayItems[[#This Row],[Unit]],Table_PayItems[[#This Row],[Description]]&amp;" - $"&amp;Table_PayItems[[#This Row],[Unit]])</f>
        <v>Reinforcement, Mechanical Splice - $Ea</v>
      </c>
      <c r="I4375" s="29" t="str">
        <f>IFERROR(VLOOKUP(ROWS($M$5:M4375),Table_PayItems[[Search Key]:[Concentrated Name]],2,FALSE),"")</f>
        <v>Reinforcement, Mechanical Splice - $Ea</v>
      </c>
      <c r="J4375" s="1"/>
      <c r="K4375" s="1"/>
      <c r="L4375" s="22">
        <f>IF(ISNUMBER(SEARCH(Pay_Item_Search_Text_2,M4375)),MAX($L$4:L4374)+1,0)</f>
        <v>0</v>
      </c>
      <c r="M4375" s="1" t="str">
        <f>IFERROR(VLOOKUP(ROWS($M$5:M4375),Table_PayItems[[Search Key]:[Concentrated Name]],2,FALSE),"")</f>
        <v>Reinforcement, Mechanical Splice - $Ea</v>
      </c>
      <c r="N4375" s="1" t="str">
        <f>IFERROR(VLOOKUP(ROWS($M$5:N4375),$L$5:$M$7000,2,FALSE),"")</f>
        <v/>
      </c>
      <c r="O4375" s="1" t="str">
        <f>IFERROR(VLOOKUP(ROWS($O$5:O4375),$K$5:$L$7000,2,FALSE),"")</f>
        <v/>
      </c>
    </row>
    <row r="4376" spans="2:15" ht="15" customHeight="1" x14ac:dyDescent="0.25">
      <c r="B4376" s="178" t="s">
        <v>10751</v>
      </c>
      <c r="C4376" s="178" t="s">
        <v>154</v>
      </c>
      <c r="D4376" s="178" t="s">
        <v>2754</v>
      </c>
      <c r="E4376" s="178" t="s">
        <v>6915</v>
      </c>
      <c r="F4376" s="178" t="s">
        <v>17</v>
      </c>
      <c r="G4376" s="1">
        <f>IF(ISNUMBER(Pay_Item_Search_Text),IF(ISNUMBER(IF(FIND(Pay_Item_Search_Text,B4376)=1,1, "FALSE")),MAX(G$4:$G4375)+1,IF(ISNUMBER(Pay_Item_Search_Text),0,IF(ISNUMBER(SEARCH(Pay_Item_Search_Text,H4376)),MAX(G$4:$G4375)+1,0))),IF(ISNUMBER(Pay_Item_Search_Text),0,IF(ISNUMBER(SEARCH(Pay_Item_Search_Text,H4376)),MAX(G$4:$G4375)+1,0)))</f>
        <v>4372</v>
      </c>
      <c r="H4376" s="1" t="str">
        <f>IF(Table_PayItems[[#This Row],[Description]]="_","_ Unique Item - "&amp;Table_PayItems[[#This Row],[Item]]&amp;" - $"&amp;Table_PayItems[[#This Row],[Unit]],Table_PayItems[[#This Row],[Description]]&amp;" - $"&amp;Table_PayItems[[#This Row],[Unit]])</f>
        <v>Reinforcement, Stainless Steel - $Lb</v>
      </c>
      <c r="I4376" s="29" t="str">
        <f>IFERROR(VLOOKUP(ROWS($M$5:M4376),Table_PayItems[[Search Key]:[Concentrated Name]],2,FALSE),"")</f>
        <v>Reinforcement, Stainless Steel - $Lb</v>
      </c>
      <c r="J4376" s="1"/>
      <c r="K4376" s="1"/>
      <c r="L4376" s="22">
        <f>IF(ISNUMBER(SEARCH(Pay_Item_Search_Text_2,M4376)),MAX($L$4:L4375)+1,0)</f>
        <v>0</v>
      </c>
      <c r="M4376" s="1" t="str">
        <f>IFERROR(VLOOKUP(ROWS($M$5:M4376),Table_PayItems[[Search Key]:[Concentrated Name]],2,FALSE),"")</f>
        <v>Reinforcement, Stainless Steel - $Lb</v>
      </c>
      <c r="N4376" s="1" t="str">
        <f>IFERROR(VLOOKUP(ROWS($M$5:N4376),$L$5:$M$7000,2,FALSE),"")</f>
        <v/>
      </c>
      <c r="O4376" s="1" t="str">
        <f>IFERROR(VLOOKUP(ROWS($O$5:O4376),$K$5:$L$7000,2,FALSE),"")</f>
        <v/>
      </c>
    </row>
    <row r="4377" spans="2:15" ht="15" customHeight="1" x14ac:dyDescent="0.25">
      <c r="B4377" s="178" t="s">
        <v>10752</v>
      </c>
      <c r="C4377" s="178" t="s">
        <v>154</v>
      </c>
      <c r="D4377" s="178" t="s">
        <v>2755</v>
      </c>
      <c r="E4377" s="178" t="s">
        <v>6916</v>
      </c>
      <c r="F4377" s="178" t="s">
        <v>17</v>
      </c>
      <c r="G4377" s="1">
        <f>IF(ISNUMBER(Pay_Item_Search_Text),IF(ISNUMBER(IF(FIND(Pay_Item_Search_Text,B4377)=1,1, "FALSE")),MAX(G$4:$G4376)+1,IF(ISNUMBER(Pay_Item_Search_Text),0,IF(ISNUMBER(SEARCH(Pay_Item_Search_Text,H4377)),MAX(G$4:$G4376)+1,0))),IF(ISNUMBER(Pay_Item_Search_Text),0,IF(ISNUMBER(SEARCH(Pay_Item_Search_Text,H4377)),MAX(G$4:$G4376)+1,0)))</f>
        <v>4373</v>
      </c>
      <c r="H4377" s="1" t="str">
        <f>IF(Table_PayItems[[#This Row],[Description]]="_","_ Unique Item - "&amp;Table_PayItems[[#This Row],[Item]]&amp;" - $"&amp;Table_PayItems[[#This Row],[Unit]],Table_PayItems[[#This Row],[Description]]&amp;" - $"&amp;Table_PayItems[[#This Row],[Unit]])</f>
        <v>Reinforcement, Steel - $Lb</v>
      </c>
      <c r="I4377" s="29" t="str">
        <f>IFERROR(VLOOKUP(ROWS($M$5:M4377),Table_PayItems[[Search Key]:[Concentrated Name]],2,FALSE),"")</f>
        <v>Reinforcement, Steel - $Lb</v>
      </c>
      <c r="J4377" s="1"/>
      <c r="K4377" s="1"/>
      <c r="L4377" s="22">
        <f>IF(ISNUMBER(SEARCH(Pay_Item_Search_Text_2,M4377)),MAX($L$4:L4376)+1,0)</f>
        <v>0</v>
      </c>
      <c r="M4377" s="1" t="str">
        <f>IFERROR(VLOOKUP(ROWS($M$5:M4377),Table_PayItems[[Search Key]:[Concentrated Name]],2,FALSE),"")</f>
        <v>Reinforcement, Steel - $Lb</v>
      </c>
      <c r="N4377" s="1" t="str">
        <f>IFERROR(VLOOKUP(ROWS($M$5:N4377),$L$5:$M$7000,2,FALSE),"")</f>
        <v/>
      </c>
      <c r="O4377" s="1" t="str">
        <f>IFERROR(VLOOKUP(ROWS($O$5:O4377),$K$5:$L$7000,2,FALSE),"")</f>
        <v/>
      </c>
    </row>
    <row r="4378" spans="2:15" ht="15" customHeight="1" x14ac:dyDescent="0.25">
      <c r="B4378" s="178" t="s">
        <v>10753</v>
      </c>
      <c r="C4378" s="178" t="s">
        <v>154</v>
      </c>
      <c r="D4378" s="178" t="s">
        <v>2756</v>
      </c>
      <c r="E4378" s="178" t="s">
        <v>6916</v>
      </c>
      <c r="F4378" s="178" t="s">
        <v>17</v>
      </c>
      <c r="G4378" s="1">
        <f>IF(ISNUMBER(Pay_Item_Search_Text),IF(ISNUMBER(IF(FIND(Pay_Item_Search_Text,B4378)=1,1, "FALSE")),MAX(G$4:$G4377)+1,IF(ISNUMBER(Pay_Item_Search_Text),0,IF(ISNUMBER(SEARCH(Pay_Item_Search_Text,H4378)),MAX(G$4:$G4377)+1,0))),IF(ISNUMBER(Pay_Item_Search_Text),0,IF(ISNUMBER(SEARCH(Pay_Item_Search_Text,H4378)),MAX(G$4:$G4377)+1,0)))</f>
        <v>4374</v>
      </c>
      <c r="H4378" s="1" t="str">
        <f>IF(Table_PayItems[[#This Row],[Description]]="_","_ Unique Item - "&amp;Table_PayItems[[#This Row],[Item]]&amp;" - $"&amp;Table_PayItems[[#This Row],[Unit]],Table_PayItems[[#This Row],[Description]]&amp;" - $"&amp;Table_PayItems[[#This Row],[Unit]])</f>
        <v>Reinforcement, Steel, Culv and Headwall - $Lb</v>
      </c>
      <c r="I4378" s="29" t="str">
        <f>IFERROR(VLOOKUP(ROWS($M$5:M4378),Table_PayItems[[Search Key]:[Concentrated Name]],2,FALSE),"")</f>
        <v>Reinforcement, Steel, Culv and Headwall - $Lb</v>
      </c>
      <c r="J4378" s="1"/>
      <c r="K4378" s="1"/>
      <c r="L4378" s="22">
        <f>IF(ISNUMBER(SEARCH(Pay_Item_Search_Text_2,M4378)),MAX($L$4:L4377)+1,0)</f>
        <v>0</v>
      </c>
      <c r="M4378" s="1" t="str">
        <f>IFERROR(VLOOKUP(ROWS($M$5:M4378),Table_PayItems[[Search Key]:[Concentrated Name]],2,FALSE),"")</f>
        <v>Reinforcement, Steel, Culv and Headwall - $Lb</v>
      </c>
      <c r="N4378" s="1" t="str">
        <f>IFERROR(VLOOKUP(ROWS($M$5:N4378),$L$5:$M$7000,2,FALSE),"")</f>
        <v/>
      </c>
      <c r="O4378" s="1" t="str">
        <f>IFERROR(VLOOKUP(ROWS($O$5:O4378),$K$5:$L$7000,2,FALSE),"")</f>
        <v/>
      </c>
    </row>
    <row r="4379" spans="2:15" ht="15" customHeight="1" x14ac:dyDescent="0.25">
      <c r="B4379" s="178" t="s">
        <v>10754</v>
      </c>
      <c r="C4379" s="178" t="s">
        <v>154</v>
      </c>
      <c r="D4379" s="178" t="s">
        <v>2757</v>
      </c>
      <c r="E4379" s="178" t="s">
        <v>6916</v>
      </c>
      <c r="F4379" s="178" t="s">
        <v>17</v>
      </c>
      <c r="G4379" s="1">
        <f>IF(ISNUMBER(Pay_Item_Search_Text),IF(ISNUMBER(IF(FIND(Pay_Item_Search_Text,B4379)=1,1, "FALSE")),MAX(G$4:$G4378)+1,IF(ISNUMBER(Pay_Item_Search_Text),0,IF(ISNUMBER(SEARCH(Pay_Item_Search_Text,H4379)),MAX(G$4:$G4378)+1,0))),IF(ISNUMBER(Pay_Item_Search_Text),0,IF(ISNUMBER(SEARCH(Pay_Item_Search_Text,H4379)),MAX(G$4:$G4378)+1,0)))</f>
        <v>4375</v>
      </c>
      <c r="H4379" s="1" t="str">
        <f>IF(Table_PayItems[[#This Row],[Description]]="_","_ Unique Item - "&amp;Table_PayItems[[#This Row],[Item]]&amp;" - $"&amp;Table_PayItems[[#This Row],[Unit]],Table_PayItems[[#This Row],[Description]]&amp;" - $"&amp;Table_PayItems[[#This Row],[Unit]])</f>
        <v>Reinforcement, Steel, Epoxy Coated - $Lb</v>
      </c>
      <c r="I4379" s="29" t="str">
        <f>IFERROR(VLOOKUP(ROWS($M$5:M4379),Table_PayItems[[Search Key]:[Concentrated Name]],2,FALSE),"")</f>
        <v>Reinforcement, Steel, Epoxy Coated - $Lb</v>
      </c>
      <c r="J4379" s="1"/>
      <c r="K4379" s="1"/>
      <c r="L4379" s="22">
        <f>IF(ISNUMBER(SEARCH(Pay_Item_Search_Text_2,M4379)),MAX($L$4:L4378)+1,0)</f>
        <v>0</v>
      </c>
      <c r="M4379" s="1" t="str">
        <f>IFERROR(VLOOKUP(ROWS($M$5:M4379),Table_PayItems[[Search Key]:[Concentrated Name]],2,FALSE),"")</f>
        <v>Reinforcement, Steel, Epoxy Coated - $Lb</v>
      </c>
      <c r="N4379" s="1" t="str">
        <f>IFERROR(VLOOKUP(ROWS($M$5:N4379),$L$5:$M$7000,2,FALSE),"")</f>
        <v/>
      </c>
      <c r="O4379" s="1" t="str">
        <f>IFERROR(VLOOKUP(ROWS($O$5:O4379),$K$5:$L$7000,2,FALSE),"")</f>
        <v/>
      </c>
    </row>
    <row r="4380" spans="2:15" ht="15" customHeight="1" x14ac:dyDescent="0.25">
      <c r="B4380" s="178" t="s">
        <v>11795</v>
      </c>
      <c r="C4380" s="178" t="s">
        <v>104</v>
      </c>
      <c r="D4380" s="178" t="s">
        <v>3704</v>
      </c>
      <c r="E4380" s="178" t="s">
        <v>17</v>
      </c>
      <c r="F4380" s="178" t="s">
        <v>17</v>
      </c>
      <c r="G4380" s="1">
        <f>IF(ISNUMBER(Pay_Item_Search_Text),IF(ISNUMBER(IF(FIND(Pay_Item_Search_Text,B4380)=1,1, "FALSE")),MAX(G$4:$G4379)+1,IF(ISNUMBER(Pay_Item_Search_Text),0,IF(ISNUMBER(SEARCH(Pay_Item_Search_Text,H4380)),MAX(G$4:$G4379)+1,0))),IF(ISNUMBER(Pay_Item_Search_Text),0,IF(ISNUMBER(SEARCH(Pay_Item_Search_Text,H4380)),MAX(G$4:$G4379)+1,0)))</f>
        <v>4376</v>
      </c>
      <c r="H4380" s="1" t="str">
        <f>IF(Table_PayItems[[#This Row],[Description]]="_","_ Unique Item - "&amp;Table_PayItems[[#This Row],[Item]]&amp;" - $"&amp;Table_PayItems[[#This Row],[Unit]],Table_PayItems[[#This Row],[Description]]&amp;" - $"&amp;Table_PayItems[[#This Row],[Unit]])</f>
        <v>Rem Curing Compound, for Longit Mrkg, 12 inch - $Ft</v>
      </c>
      <c r="I4380" s="29" t="str">
        <f>IFERROR(VLOOKUP(ROWS($M$5:M4380),Table_PayItems[[Search Key]:[Concentrated Name]],2,FALSE),"")</f>
        <v>Rem Curing Compound, for Longit Mrkg, 12 inch - $Ft</v>
      </c>
      <c r="J4380" s="1"/>
      <c r="K4380" s="1"/>
      <c r="L4380" s="22">
        <f>IF(ISNUMBER(SEARCH(Pay_Item_Search_Text_2,M4380)),MAX($L$4:L4379)+1,0)</f>
        <v>0</v>
      </c>
      <c r="M4380" s="1" t="str">
        <f>IFERROR(VLOOKUP(ROWS($M$5:M4380),Table_PayItems[[Search Key]:[Concentrated Name]],2,FALSE),"")</f>
        <v>Rem Curing Compound, for Longit Mrkg, 12 inch - $Ft</v>
      </c>
      <c r="N4380" s="1" t="str">
        <f>IFERROR(VLOOKUP(ROWS($M$5:N4380),$L$5:$M$7000,2,FALSE),"")</f>
        <v/>
      </c>
      <c r="O4380" s="1" t="str">
        <f>IFERROR(VLOOKUP(ROWS($O$5:O4380),$K$5:$L$7000,2,FALSE),"")</f>
        <v/>
      </c>
    </row>
    <row r="4381" spans="2:15" ht="15" customHeight="1" x14ac:dyDescent="0.25">
      <c r="B4381" s="178" t="s">
        <v>11791</v>
      </c>
      <c r="C4381" s="178" t="s">
        <v>104</v>
      </c>
      <c r="D4381" s="178" t="s">
        <v>3700</v>
      </c>
      <c r="E4381" s="178" t="s">
        <v>17</v>
      </c>
      <c r="F4381" s="178" t="s">
        <v>17</v>
      </c>
      <c r="G4381" s="1">
        <f>IF(ISNUMBER(Pay_Item_Search_Text),IF(ISNUMBER(IF(FIND(Pay_Item_Search_Text,B4381)=1,1, "FALSE")),MAX(G$4:$G4380)+1,IF(ISNUMBER(Pay_Item_Search_Text),0,IF(ISNUMBER(SEARCH(Pay_Item_Search_Text,H4381)),MAX(G$4:$G4380)+1,0))),IF(ISNUMBER(Pay_Item_Search_Text),0,IF(ISNUMBER(SEARCH(Pay_Item_Search_Text,H4381)),MAX(G$4:$G4380)+1,0)))</f>
        <v>4377</v>
      </c>
      <c r="H4381" s="1" t="str">
        <f>IF(Table_PayItems[[#This Row],[Description]]="_","_ Unique Item - "&amp;Table_PayItems[[#This Row],[Item]]&amp;" - $"&amp;Table_PayItems[[#This Row],[Unit]],Table_PayItems[[#This Row],[Description]]&amp;" - $"&amp;Table_PayItems[[#This Row],[Unit]])</f>
        <v>Rem Curing Compound, for Longit Mrkg, 3 inch - $Ft</v>
      </c>
      <c r="I4381" s="29" t="str">
        <f>IFERROR(VLOOKUP(ROWS($M$5:M4381),Table_PayItems[[Search Key]:[Concentrated Name]],2,FALSE),"")</f>
        <v>Rem Curing Compound, for Longit Mrkg, 3 inch - $Ft</v>
      </c>
      <c r="J4381" s="1"/>
      <c r="K4381" s="1"/>
      <c r="L4381" s="22">
        <f>IF(ISNUMBER(SEARCH(Pay_Item_Search_Text_2,M4381)),MAX($L$4:L4380)+1,0)</f>
        <v>0</v>
      </c>
      <c r="M4381" s="1" t="str">
        <f>IFERROR(VLOOKUP(ROWS($M$5:M4381),Table_PayItems[[Search Key]:[Concentrated Name]],2,FALSE),"")</f>
        <v>Rem Curing Compound, for Longit Mrkg, 3 inch - $Ft</v>
      </c>
      <c r="N4381" s="1" t="str">
        <f>IFERROR(VLOOKUP(ROWS($M$5:N4381),$L$5:$M$7000,2,FALSE),"")</f>
        <v/>
      </c>
      <c r="O4381" s="1" t="str">
        <f>IFERROR(VLOOKUP(ROWS($O$5:O4381),$K$5:$L$7000,2,FALSE),"")</f>
        <v/>
      </c>
    </row>
    <row r="4382" spans="2:15" ht="15" customHeight="1" x14ac:dyDescent="0.25">
      <c r="B4382" s="178" t="s">
        <v>11792</v>
      </c>
      <c r="C4382" s="178" t="s">
        <v>104</v>
      </c>
      <c r="D4382" s="178" t="s">
        <v>3701</v>
      </c>
      <c r="E4382" s="178" t="s">
        <v>17</v>
      </c>
      <c r="F4382" s="178" t="s">
        <v>17</v>
      </c>
      <c r="G4382" s="1">
        <f>IF(ISNUMBER(Pay_Item_Search_Text),IF(ISNUMBER(IF(FIND(Pay_Item_Search_Text,B4382)=1,1, "FALSE")),MAX(G$4:$G4381)+1,IF(ISNUMBER(Pay_Item_Search_Text),0,IF(ISNUMBER(SEARCH(Pay_Item_Search_Text,H4382)),MAX(G$4:$G4381)+1,0))),IF(ISNUMBER(Pay_Item_Search_Text),0,IF(ISNUMBER(SEARCH(Pay_Item_Search_Text,H4382)),MAX(G$4:$G4381)+1,0)))</f>
        <v>4378</v>
      </c>
      <c r="H4382" s="1" t="str">
        <f>IF(Table_PayItems[[#This Row],[Description]]="_","_ Unique Item - "&amp;Table_PayItems[[#This Row],[Item]]&amp;" - $"&amp;Table_PayItems[[#This Row],[Unit]],Table_PayItems[[#This Row],[Description]]&amp;" - $"&amp;Table_PayItems[[#This Row],[Unit]])</f>
        <v>Rem Curing Compound, for Longit Mrkg, 4 inch - $Ft</v>
      </c>
      <c r="I4382" s="29" t="str">
        <f>IFERROR(VLOOKUP(ROWS($M$5:M4382),Table_PayItems[[Search Key]:[Concentrated Name]],2,FALSE),"")</f>
        <v>Rem Curing Compound, for Longit Mrkg, 4 inch - $Ft</v>
      </c>
      <c r="J4382" s="1"/>
      <c r="K4382" s="1"/>
      <c r="L4382" s="22">
        <f>IF(ISNUMBER(SEARCH(Pay_Item_Search_Text_2,M4382)),MAX($L$4:L4381)+1,0)</f>
        <v>0</v>
      </c>
      <c r="M4382" s="1" t="str">
        <f>IFERROR(VLOOKUP(ROWS($M$5:M4382),Table_PayItems[[Search Key]:[Concentrated Name]],2,FALSE),"")</f>
        <v>Rem Curing Compound, for Longit Mrkg, 4 inch - $Ft</v>
      </c>
      <c r="N4382" s="1" t="str">
        <f>IFERROR(VLOOKUP(ROWS($M$5:N4382),$L$5:$M$7000,2,FALSE),"")</f>
        <v/>
      </c>
      <c r="O4382" s="1" t="str">
        <f>IFERROR(VLOOKUP(ROWS($O$5:O4382),$K$5:$L$7000,2,FALSE),"")</f>
        <v/>
      </c>
    </row>
    <row r="4383" spans="2:15" ht="15" customHeight="1" x14ac:dyDescent="0.25">
      <c r="B4383" s="178" t="s">
        <v>11793</v>
      </c>
      <c r="C4383" s="178" t="s">
        <v>104</v>
      </c>
      <c r="D4383" s="178" t="s">
        <v>3702</v>
      </c>
      <c r="E4383" s="178" t="s">
        <v>17</v>
      </c>
      <c r="F4383" s="178" t="s">
        <v>17</v>
      </c>
      <c r="G4383" s="1">
        <f>IF(ISNUMBER(Pay_Item_Search_Text),IF(ISNUMBER(IF(FIND(Pay_Item_Search_Text,B4383)=1,1, "FALSE")),MAX(G$4:$G4382)+1,IF(ISNUMBER(Pay_Item_Search_Text),0,IF(ISNUMBER(SEARCH(Pay_Item_Search_Text,H4383)),MAX(G$4:$G4382)+1,0))),IF(ISNUMBER(Pay_Item_Search_Text),0,IF(ISNUMBER(SEARCH(Pay_Item_Search_Text,H4383)),MAX(G$4:$G4382)+1,0)))</f>
        <v>4379</v>
      </c>
      <c r="H4383" s="1" t="str">
        <f>IF(Table_PayItems[[#This Row],[Description]]="_","_ Unique Item - "&amp;Table_PayItems[[#This Row],[Item]]&amp;" - $"&amp;Table_PayItems[[#This Row],[Unit]],Table_PayItems[[#This Row],[Description]]&amp;" - $"&amp;Table_PayItems[[#This Row],[Unit]])</f>
        <v>Rem Curing Compound, for Longit Mrkg, 6 inch - $Ft</v>
      </c>
      <c r="I4383" s="29" t="str">
        <f>IFERROR(VLOOKUP(ROWS($M$5:M4383),Table_PayItems[[Search Key]:[Concentrated Name]],2,FALSE),"")</f>
        <v>Rem Curing Compound, for Longit Mrkg, 6 inch - $Ft</v>
      </c>
      <c r="J4383" s="1"/>
      <c r="K4383" s="1"/>
      <c r="L4383" s="22">
        <f>IF(ISNUMBER(SEARCH(Pay_Item_Search_Text_2,M4383)),MAX($L$4:L4382)+1,0)</f>
        <v>0</v>
      </c>
      <c r="M4383" s="1" t="str">
        <f>IFERROR(VLOOKUP(ROWS($M$5:M4383),Table_PayItems[[Search Key]:[Concentrated Name]],2,FALSE),"")</f>
        <v>Rem Curing Compound, for Longit Mrkg, 6 inch - $Ft</v>
      </c>
      <c r="N4383" s="1" t="str">
        <f>IFERROR(VLOOKUP(ROWS($M$5:N4383),$L$5:$M$7000,2,FALSE),"")</f>
        <v/>
      </c>
      <c r="O4383" s="1" t="str">
        <f>IFERROR(VLOOKUP(ROWS($O$5:O4383),$K$5:$L$7000,2,FALSE),"")</f>
        <v/>
      </c>
    </row>
    <row r="4384" spans="2:15" ht="15" customHeight="1" x14ac:dyDescent="0.25">
      <c r="B4384" s="178" t="s">
        <v>11794</v>
      </c>
      <c r="C4384" s="178" t="s">
        <v>104</v>
      </c>
      <c r="D4384" s="178" t="s">
        <v>3703</v>
      </c>
      <c r="E4384" s="178" t="s">
        <v>17</v>
      </c>
      <c r="F4384" s="178" t="s">
        <v>17</v>
      </c>
      <c r="G4384" s="1">
        <f>IF(ISNUMBER(Pay_Item_Search_Text),IF(ISNUMBER(IF(FIND(Pay_Item_Search_Text,B4384)=1,1, "FALSE")),MAX(G$4:$G4383)+1,IF(ISNUMBER(Pay_Item_Search_Text),0,IF(ISNUMBER(SEARCH(Pay_Item_Search_Text,H4384)),MAX(G$4:$G4383)+1,0))),IF(ISNUMBER(Pay_Item_Search_Text),0,IF(ISNUMBER(SEARCH(Pay_Item_Search_Text,H4384)),MAX(G$4:$G4383)+1,0)))</f>
        <v>4380</v>
      </c>
      <c r="H4384" s="1" t="str">
        <f>IF(Table_PayItems[[#This Row],[Description]]="_","_ Unique Item - "&amp;Table_PayItems[[#This Row],[Item]]&amp;" - $"&amp;Table_PayItems[[#This Row],[Unit]],Table_PayItems[[#This Row],[Description]]&amp;" - $"&amp;Table_PayItems[[#This Row],[Unit]])</f>
        <v>Rem Curing Compound, for Longit Mrkg, 8 inch - $Ft</v>
      </c>
      <c r="I4384" s="29" t="str">
        <f>IFERROR(VLOOKUP(ROWS($M$5:M4384),Table_PayItems[[Search Key]:[Concentrated Name]],2,FALSE),"")</f>
        <v>Rem Curing Compound, for Longit Mrkg, 8 inch - $Ft</v>
      </c>
      <c r="J4384" s="1"/>
      <c r="K4384" s="1"/>
      <c r="L4384" s="22">
        <f>IF(ISNUMBER(SEARCH(Pay_Item_Search_Text_2,M4384)),MAX($L$4:L4383)+1,0)</f>
        <v>0</v>
      </c>
      <c r="M4384" s="1" t="str">
        <f>IFERROR(VLOOKUP(ROWS($M$5:M4384),Table_PayItems[[Search Key]:[Concentrated Name]],2,FALSE),"")</f>
        <v>Rem Curing Compound, for Longit Mrkg, 8 inch - $Ft</v>
      </c>
      <c r="N4384" s="1" t="str">
        <f>IFERROR(VLOOKUP(ROWS($M$5:N4384),$L$5:$M$7000,2,FALSE),"")</f>
        <v/>
      </c>
      <c r="O4384" s="1" t="str">
        <f>IFERROR(VLOOKUP(ROWS($O$5:O4384),$K$5:$L$7000,2,FALSE),"")</f>
        <v/>
      </c>
    </row>
    <row r="4385" spans="2:15" ht="15" customHeight="1" x14ac:dyDescent="0.25">
      <c r="B4385" s="178" t="s">
        <v>11796</v>
      </c>
      <c r="C4385" s="178" t="s">
        <v>132</v>
      </c>
      <c r="D4385" s="178" t="s">
        <v>3705</v>
      </c>
      <c r="E4385" s="178" t="s">
        <v>17</v>
      </c>
      <c r="F4385" s="178" t="s">
        <v>17</v>
      </c>
      <c r="G4385" s="1">
        <f>IF(ISNUMBER(Pay_Item_Search_Text),IF(ISNUMBER(IF(FIND(Pay_Item_Search_Text,B4385)=1,1, "FALSE")),MAX(G$4:$G4384)+1,IF(ISNUMBER(Pay_Item_Search_Text),0,IF(ISNUMBER(SEARCH(Pay_Item_Search_Text,H4385)),MAX(G$4:$G4384)+1,0))),IF(ISNUMBER(Pay_Item_Search_Text),0,IF(ISNUMBER(SEARCH(Pay_Item_Search_Text,H4385)),MAX(G$4:$G4384)+1,0)))</f>
        <v>4381</v>
      </c>
      <c r="H4385" s="1" t="str">
        <f>IF(Table_PayItems[[#This Row],[Description]]="_","_ Unique Item - "&amp;Table_PayItems[[#This Row],[Item]]&amp;" - $"&amp;Table_PayItems[[#This Row],[Unit]],Table_PayItems[[#This Row],[Description]]&amp;" - $"&amp;Table_PayItems[[#This Row],[Unit]])</f>
        <v>Rem Curing Compound, for Spec Mrkg - $Sft</v>
      </c>
      <c r="I4385" s="29" t="str">
        <f>IFERROR(VLOOKUP(ROWS($M$5:M4385),Table_PayItems[[Search Key]:[Concentrated Name]],2,FALSE),"")</f>
        <v>Rem Curing Compound, for Spec Mrkg - $Sft</v>
      </c>
      <c r="J4385" s="1"/>
      <c r="K4385" s="1"/>
      <c r="L4385" s="22">
        <f>IF(ISNUMBER(SEARCH(Pay_Item_Search_Text_2,M4385)),MAX($L$4:L4384)+1,0)</f>
        <v>0</v>
      </c>
      <c r="M4385" s="1" t="str">
        <f>IFERROR(VLOOKUP(ROWS($M$5:M4385),Table_PayItems[[Search Key]:[Concentrated Name]],2,FALSE),"")</f>
        <v>Rem Curing Compound, for Spec Mrkg - $Sft</v>
      </c>
      <c r="N4385" s="1" t="str">
        <f>IFERROR(VLOOKUP(ROWS($M$5:N4385),$L$5:$M$7000,2,FALSE),"")</f>
        <v/>
      </c>
      <c r="O4385" s="1" t="str">
        <f>IFERROR(VLOOKUP(ROWS($O$5:O4385),$K$5:$L$7000,2,FALSE),"")</f>
        <v/>
      </c>
    </row>
    <row r="4386" spans="2:15" ht="15" customHeight="1" x14ac:dyDescent="0.25">
      <c r="B4386" s="178" t="s">
        <v>11797</v>
      </c>
      <c r="C4386" s="178" t="s">
        <v>88</v>
      </c>
      <c r="D4386" s="178" t="s">
        <v>3706</v>
      </c>
      <c r="E4386" s="178" t="s">
        <v>17</v>
      </c>
      <c r="F4386" s="178" t="s">
        <v>17</v>
      </c>
      <c r="G4386" s="1">
        <f>IF(ISNUMBER(Pay_Item_Search_Text),IF(ISNUMBER(IF(FIND(Pay_Item_Search_Text,B4386)=1,1, "FALSE")),MAX(G$4:$G4385)+1,IF(ISNUMBER(Pay_Item_Search_Text),0,IF(ISNUMBER(SEARCH(Pay_Item_Search_Text,H4386)),MAX(G$4:$G4385)+1,0))),IF(ISNUMBER(Pay_Item_Search_Text),0,IF(ISNUMBER(SEARCH(Pay_Item_Search_Text,H4386)),MAX(G$4:$G4385)+1,0)))</f>
        <v>4382</v>
      </c>
      <c r="H4386" s="1" t="str">
        <f>IF(Table_PayItems[[#This Row],[Description]]="_","_ Unique Item - "&amp;Table_PayItems[[#This Row],[Item]]&amp;" - $"&amp;Table_PayItems[[#This Row],[Unit]],Table_PayItems[[#This Row],[Description]]&amp;" - $"&amp;Table_PayItems[[#This Row],[Unit]])</f>
        <v>Rem Raised Pavt Marker - $Ea</v>
      </c>
      <c r="I4386" s="29" t="str">
        <f>IFERROR(VLOOKUP(ROWS($M$5:M4386),Table_PayItems[[Search Key]:[Concentrated Name]],2,FALSE),"")</f>
        <v>Rem Raised Pavt Marker - $Ea</v>
      </c>
      <c r="J4386" s="1"/>
      <c r="K4386" s="1"/>
      <c r="L4386" s="22">
        <f>IF(ISNUMBER(SEARCH(Pay_Item_Search_Text_2,M4386)),MAX($L$4:L4385)+1,0)</f>
        <v>0</v>
      </c>
      <c r="M4386" s="1" t="str">
        <f>IFERROR(VLOOKUP(ROWS($M$5:M4386),Table_PayItems[[Search Key]:[Concentrated Name]],2,FALSE),"")</f>
        <v>Rem Raised Pavt Marker - $Ea</v>
      </c>
      <c r="N4386" s="1" t="str">
        <f>IFERROR(VLOOKUP(ROWS($M$5:N4386),$L$5:$M$7000,2,FALSE),"")</f>
        <v/>
      </c>
      <c r="O4386" s="1" t="str">
        <f>IFERROR(VLOOKUP(ROWS($O$5:O4386),$K$5:$L$7000,2,FALSE),"")</f>
        <v/>
      </c>
    </row>
    <row r="4387" spans="2:15" ht="15" customHeight="1" x14ac:dyDescent="0.25">
      <c r="B4387" s="178" t="s">
        <v>11798</v>
      </c>
      <c r="C4387" s="178" t="s">
        <v>132</v>
      </c>
      <c r="D4387" s="178" t="s">
        <v>3707</v>
      </c>
      <c r="E4387" s="178" t="s">
        <v>17</v>
      </c>
      <c r="F4387" s="178" t="s">
        <v>17</v>
      </c>
      <c r="G4387" s="1">
        <f>IF(ISNUMBER(Pay_Item_Search_Text),IF(ISNUMBER(IF(FIND(Pay_Item_Search_Text,B4387)=1,1, "FALSE")),MAX(G$4:$G4386)+1,IF(ISNUMBER(Pay_Item_Search_Text),0,IF(ISNUMBER(SEARCH(Pay_Item_Search_Text,H4387)),MAX(G$4:$G4386)+1,0))),IF(ISNUMBER(Pay_Item_Search_Text),0,IF(ISNUMBER(SEARCH(Pay_Item_Search_Text,H4387)),MAX(G$4:$G4386)+1,0)))</f>
        <v>4383</v>
      </c>
      <c r="H4387" s="1" t="str">
        <f>IF(Table_PayItems[[#This Row],[Description]]="_","_ Unique Item - "&amp;Table_PayItems[[#This Row],[Item]]&amp;" - $"&amp;Table_PayItems[[#This Row],[Unit]],Table_PayItems[[#This Row],[Description]]&amp;" - $"&amp;Table_PayItems[[#This Row],[Unit]])</f>
        <v>Rem Spec Mrkg - $Sft</v>
      </c>
      <c r="I4387" s="29" t="str">
        <f>IFERROR(VLOOKUP(ROWS($M$5:M4387),Table_PayItems[[Search Key]:[Concentrated Name]],2,FALSE),"")</f>
        <v>Rem Spec Mrkg - $Sft</v>
      </c>
      <c r="J4387" s="1"/>
      <c r="K4387" s="1"/>
      <c r="L4387" s="22">
        <f>IF(ISNUMBER(SEARCH(Pay_Item_Search_Text_2,M4387)),MAX($L$4:L4386)+1,0)</f>
        <v>0</v>
      </c>
      <c r="M4387" s="1" t="str">
        <f>IFERROR(VLOOKUP(ROWS($M$5:M4387),Table_PayItems[[Search Key]:[Concentrated Name]],2,FALSE),"")</f>
        <v>Rem Spec Mrkg - $Sft</v>
      </c>
      <c r="N4387" s="1" t="str">
        <f>IFERROR(VLOOKUP(ROWS($M$5:N4387),$L$5:$M$7000,2,FALSE),"")</f>
        <v/>
      </c>
      <c r="O4387" s="1" t="str">
        <f>IFERROR(VLOOKUP(ROWS($O$5:O4387),$K$5:$L$7000,2,FALSE),"")</f>
        <v/>
      </c>
    </row>
    <row r="4388" spans="2:15" ht="15" customHeight="1" x14ac:dyDescent="0.25">
      <c r="B4388" s="178" t="s">
        <v>8018</v>
      </c>
      <c r="C4388" s="178" t="s">
        <v>57</v>
      </c>
      <c r="D4388" s="178" t="s">
        <v>5577</v>
      </c>
      <c r="E4388" s="178" t="s">
        <v>111</v>
      </c>
      <c r="F4388" s="178" t="s">
        <v>17</v>
      </c>
      <c r="G4388" s="1">
        <f>IF(ISNUMBER(Pay_Item_Search_Text),IF(ISNUMBER(IF(FIND(Pay_Item_Search_Text,B4388)=1,1, "FALSE")),MAX(G$4:$G4387)+1,IF(ISNUMBER(Pay_Item_Search_Text),0,IF(ISNUMBER(SEARCH(Pay_Item_Search_Text,H4388)),MAX(G$4:$G4387)+1,0))),IF(ISNUMBER(Pay_Item_Search_Text),0,IF(ISNUMBER(SEARCH(Pay_Item_Search_Text,H4388)),MAX(G$4:$G4387)+1,0)))</f>
        <v>4384</v>
      </c>
      <c r="H4388" s="1" t="str">
        <f>IF(Table_PayItems[[#This Row],[Description]]="_","_ Unique Item - "&amp;Table_PayItems[[#This Row],[Item]]&amp;" - $"&amp;Table_PayItems[[#This Row],[Unit]],Table_PayItems[[#This Row],[Description]]&amp;" - $"&amp;Table_PayItems[[#This Row],[Unit]])</f>
        <v>Removal and Disposal of Asbestos Materials - $Dlr</v>
      </c>
      <c r="I4388" s="29" t="str">
        <f>IFERROR(VLOOKUP(ROWS($M$5:M4388),Table_PayItems[[Search Key]:[Concentrated Name]],2,FALSE),"")</f>
        <v>Removal and Disposal of Asbestos Materials - $Dlr</v>
      </c>
      <c r="J4388" s="1"/>
      <c r="K4388" s="1"/>
      <c r="L4388" s="22">
        <f>IF(ISNUMBER(SEARCH(Pay_Item_Search_Text_2,M4388)),MAX($L$4:L4387)+1,0)</f>
        <v>0</v>
      </c>
      <c r="M4388" s="1" t="str">
        <f>IFERROR(VLOOKUP(ROWS($M$5:M4388),Table_PayItems[[Search Key]:[Concentrated Name]],2,FALSE),"")</f>
        <v>Removal and Disposal of Asbestos Materials - $Dlr</v>
      </c>
      <c r="N4388" s="1" t="str">
        <f>IFERROR(VLOOKUP(ROWS($M$5:N4388),$L$5:$M$7000,2,FALSE),"")</f>
        <v/>
      </c>
      <c r="O4388" s="1" t="str">
        <f>IFERROR(VLOOKUP(ROWS($O$5:O4388),$K$5:$L$7000,2,FALSE),"")</f>
        <v/>
      </c>
    </row>
    <row r="4389" spans="2:15" ht="15" customHeight="1" x14ac:dyDescent="0.25">
      <c r="B4389" s="178" t="s">
        <v>10669</v>
      </c>
      <c r="C4389" s="178" t="s">
        <v>104</v>
      </c>
      <c r="D4389" s="178" t="s">
        <v>2691</v>
      </c>
      <c r="E4389" s="178" t="s">
        <v>6906</v>
      </c>
      <c r="F4389" s="178" t="s">
        <v>17</v>
      </c>
      <c r="G4389" s="1">
        <f>IF(ISNUMBER(Pay_Item_Search_Text),IF(ISNUMBER(IF(FIND(Pay_Item_Search_Text,B4389)=1,1, "FALSE")),MAX(G$4:$G4388)+1,IF(ISNUMBER(Pay_Item_Search_Text),0,IF(ISNUMBER(SEARCH(Pay_Item_Search_Text,H4389)),MAX(G$4:$G4388)+1,0))),IF(ISNUMBER(Pay_Item_Search_Text),0,IF(ISNUMBER(SEARCH(Pay_Item_Search_Text,H4389)),MAX(G$4:$G4388)+1,0)))</f>
        <v>4385</v>
      </c>
      <c r="H4389" s="1" t="str">
        <f>IF(Table_PayItems[[#This Row],[Description]]="_","_ Unique Item - "&amp;Table_PayItems[[#This Row],[Item]]&amp;" - $"&amp;Table_PayItems[[#This Row],[Unit]],Table_PayItems[[#This Row],[Description]]&amp;" - $"&amp;Table_PayItems[[#This Row],[Unit]])</f>
        <v>Resealing Longit Joints with Hot-Poured Rubber - $Ft</v>
      </c>
      <c r="I4389" s="29" t="str">
        <f>IFERROR(VLOOKUP(ROWS($M$5:M4389),Table_PayItems[[Search Key]:[Concentrated Name]],2,FALSE),"")</f>
        <v>Resealing Longit Joints with Hot-Poured Rubber - $Ft</v>
      </c>
      <c r="J4389" s="1"/>
      <c r="K4389" s="1"/>
      <c r="L4389" s="22">
        <f>IF(ISNUMBER(SEARCH(Pay_Item_Search_Text_2,M4389)),MAX($L$4:L4388)+1,0)</f>
        <v>0</v>
      </c>
      <c r="M4389" s="1" t="str">
        <f>IFERROR(VLOOKUP(ROWS($M$5:M4389),Table_PayItems[[Search Key]:[Concentrated Name]],2,FALSE),"")</f>
        <v>Resealing Longit Joints with Hot-Poured Rubber - $Ft</v>
      </c>
      <c r="N4389" s="1" t="str">
        <f>IFERROR(VLOOKUP(ROWS($M$5:N4389),$L$5:$M$7000,2,FALSE),"")</f>
        <v/>
      </c>
      <c r="O4389" s="1" t="str">
        <f>IFERROR(VLOOKUP(ROWS($O$5:O4389),$K$5:$L$7000,2,FALSE),"")</f>
        <v/>
      </c>
    </row>
    <row r="4390" spans="2:15" ht="15" customHeight="1" x14ac:dyDescent="0.25">
      <c r="B4390" s="178" t="s">
        <v>10668</v>
      </c>
      <c r="C4390" s="178" t="s">
        <v>104</v>
      </c>
      <c r="D4390" s="178" t="s">
        <v>2690</v>
      </c>
      <c r="E4390" s="178" t="s">
        <v>6906</v>
      </c>
      <c r="F4390" s="178" t="s">
        <v>17</v>
      </c>
      <c r="G4390" s="1">
        <f>IF(ISNUMBER(Pay_Item_Search_Text),IF(ISNUMBER(IF(FIND(Pay_Item_Search_Text,B4390)=1,1, "FALSE")),MAX(G$4:$G4389)+1,IF(ISNUMBER(Pay_Item_Search_Text),0,IF(ISNUMBER(SEARCH(Pay_Item_Search_Text,H4390)),MAX(G$4:$G4389)+1,0))),IF(ISNUMBER(Pay_Item_Search_Text),0,IF(ISNUMBER(SEARCH(Pay_Item_Search_Text,H4390)),MAX(G$4:$G4389)+1,0)))</f>
        <v>4386</v>
      </c>
      <c r="H4390" s="1" t="str">
        <f>IF(Table_PayItems[[#This Row],[Description]]="_","_ Unique Item - "&amp;Table_PayItems[[#This Row],[Item]]&amp;" - $"&amp;Table_PayItems[[#This Row],[Unit]],Table_PayItems[[#This Row],[Description]]&amp;" - $"&amp;Table_PayItems[[#This Row],[Unit]])</f>
        <v>Resealing Trans Joints with Hot-Poured Rubber - $Ft</v>
      </c>
      <c r="I4390" s="29" t="str">
        <f>IFERROR(VLOOKUP(ROWS($M$5:M4390),Table_PayItems[[Search Key]:[Concentrated Name]],2,FALSE),"")</f>
        <v>Resealing Trans Joints with Hot-Poured Rubber - $Ft</v>
      </c>
      <c r="J4390" s="1"/>
      <c r="K4390" s="1"/>
      <c r="L4390" s="22">
        <f>IF(ISNUMBER(SEARCH(Pay_Item_Search_Text_2,M4390)),MAX($L$4:L4389)+1,0)</f>
        <v>0</v>
      </c>
      <c r="M4390" s="1" t="str">
        <f>IFERROR(VLOOKUP(ROWS($M$5:M4390),Table_PayItems[[Search Key]:[Concentrated Name]],2,FALSE),"")</f>
        <v>Resealing Trans Joints with Hot-Poured Rubber - $Ft</v>
      </c>
      <c r="N4390" s="1" t="str">
        <f>IFERROR(VLOOKUP(ROWS($M$5:N4390),$L$5:$M$7000,2,FALSE),"")</f>
        <v/>
      </c>
      <c r="O4390" s="1" t="str">
        <f>IFERROR(VLOOKUP(ROWS($O$5:O4390),$K$5:$L$7000,2,FALSE),"")</f>
        <v/>
      </c>
    </row>
    <row r="4391" spans="2:15" ht="15" customHeight="1" x14ac:dyDescent="0.25">
      <c r="B4391" s="178" t="s">
        <v>11638</v>
      </c>
      <c r="C4391" s="178" t="s">
        <v>88</v>
      </c>
      <c r="D4391" s="178" t="s">
        <v>3555</v>
      </c>
      <c r="E4391" s="178" t="s">
        <v>6954</v>
      </c>
      <c r="F4391" s="178" t="s">
        <v>17</v>
      </c>
      <c r="G4391" s="1">
        <f>IF(ISNUMBER(Pay_Item_Search_Text),IF(ISNUMBER(IF(FIND(Pay_Item_Search_Text,B4391)=1,1, "FALSE")),MAX(G$4:$G4390)+1,IF(ISNUMBER(Pay_Item_Search_Text),0,IF(ISNUMBER(SEARCH(Pay_Item_Search_Text,H4391)),MAX(G$4:$G4390)+1,0))),IF(ISNUMBER(Pay_Item_Search_Text),0,IF(ISNUMBER(SEARCH(Pay_Item_Search_Text,H4391)),MAX(G$4:$G4390)+1,0)))</f>
        <v>4387</v>
      </c>
      <c r="H4391" s="1" t="str">
        <f>IF(Table_PayItems[[#This Row],[Description]]="_","_ Unique Item - "&amp;Table_PayItems[[#This Row],[Item]]&amp;" - $"&amp;Table_PayItems[[#This Row],[Unit]],Table_PayItems[[#This Row],[Description]]&amp;" - $"&amp;Table_PayItems[[#This Row],[Unit]])</f>
        <v>Retaining Wall Connection, Type E - $Ea</v>
      </c>
      <c r="I4391" s="29" t="str">
        <f>IFERROR(VLOOKUP(ROWS($M$5:M4391),Table_PayItems[[Search Key]:[Concentrated Name]],2,FALSE),"")</f>
        <v>Retaining Wall Connection, Type E - $Ea</v>
      </c>
      <c r="J4391" s="1"/>
      <c r="K4391" s="1"/>
      <c r="L4391" s="22">
        <f>IF(ISNUMBER(SEARCH(Pay_Item_Search_Text_2,M4391)),MAX($L$4:L4390)+1,0)</f>
        <v>0</v>
      </c>
      <c r="M4391" s="1" t="str">
        <f>IFERROR(VLOOKUP(ROWS($M$5:M4391),Table_PayItems[[Search Key]:[Concentrated Name]],2,FALSE),"")</f>
        <v>Retaining Wall Connection, Type E - $Ea</v>
      </c>
      <c r="N4391" s="1" t="str">
        <f>IFERROR(VLOOKUP(ROWS($M$5:N4391),$L$5:$M$7000,2,FALSE),"")</f>
        <v/>
      </c>
      <c r="O4391" s="1" t="str">
        <f>IFERROR(VLOOKUP(ROWS($O$5:O4391),$K$5:$L$7000,2,FALSE),"")</f>
        <v/>
      </c>
    </row>
    <row r="4392" spans="2:15" ht="15" customHeight="1" x14ac:dyDescent="0.25">
      <c r="B4392" s="178" t="s">
        <v>13214</v>
      </c>
      <c r="C4392" s="178" t="s">
        <v>88</v>
      </c>
      <c r="D4392" s="178" t="s">
        <v>7649</v>
      </c>
      <c r="E4392" s="178" t="s">
        <v>6993</v>
      </c>
      <c r="F4392" s="178" t="s">
        <v>17</v>
      </c>
      <c r="G4392" s="1">
        <f>IF(ISNUMBER(Pay_Item_Search_Text),IF(ISNUMBER(IF(FIND(Pay_Item_Search_Text,B4392)=1,1, "FALSE")),MAX(G$4:$G4391)+1,IF(ISNUMBER(Pay_Item_Search_Text),0,IF(ISNUMBER(SEARCH(Pay_Item_Search_Text,H4392)),MAX(G$4:$G4391)+1,0))),IF(ISNUMBER(Pay_Item_Search_Text),0,IF(ISNUMBER(SEARCH(Pay_Item_Search_Text,H4392)),MAX(G$4:$G4391)+1,0)))</f>
        <v>4388</v>
      </c>
      <c r="H4392" s="1" t="str">
        <f>IF(Table_PayItems[[#This Row],[Description]]="_","_ Unique Item - "&amp;Table_PayItems[[#This Row],[Item]]&amp;" - $"&amp;Table_PayItems[[#This Row],[Unit]],Table_PayItems[[#This Row],[Description]]&amp;" - $"&amp;Table_PayItems[[#This Row],[Unit]])</f>
        <v>Rhamnus frangula Tallhedge, #5 cont. - $Ea</v>
      </c>
      <c r="I4392" s="29" t="str">
        <f>IFERROR(VLOOKUP(ROWS($M$5:M4392),Table_PayItems[[Search Key]:[Concentrated Name]],2,FALSE),"")</f>
        <v>Rhamnus frangula Tallhedge, #5 cont. - $Ea</v>
      </c>
      <c r="J4392" s="1"/>
      <c r="K4392" s="1"/>
      <c r="L4392" s="22">
        <f>IF(ISNUMBER(SEARCH(Pay_Item_Search_Text_2,M4392)),MAX($L$4:L4391)+1,0)</f>
        <v>0</v>
      </c>
      <c r="M4392" s="1" t="str">
        <f>IFERROR(VLOOKUP(ROWS($M$5:M4392),Table_PayItems[[Search Key]:[Concentrated Name]],2,FALSE),"")</f>
        <v>Rhamnus frangula Tallhedge, #5 cont. - $Ea</v>
      </c>
      <c r="N4392" s="1" t="str">
        <f>IFERROR(VLOOKUP(ROWS($M$5:N4392),$L$5:$M$7000,2,FALSE),"")</f>
        <v/>
      </c>
      <c r="O4392" s="1" t="str">
        <f>IFERROR(VLOOKUP(ROWS($O$5:O4392),$K$5:$L$7000,2,FALSE),"")</f>
        <v/>
      </c>
    </row>
    <row r="4393" spans="2:15" ht="15" customHeight="1" x14ac:dyDescent="0.25">
      <c r="B4393" s="178" t="s">
        <v>13215</v>
      </c>
      <c r="C4393" s="178" t="s">
        <v>88</v>
      </c>
      <c r="D4393" s="178" t="s">
        <v>7650</v>
      </c>
      <c r="E4393" s="178" t="s">
        <v>6993</v>
      </c>
      <c r="F4393" s="178" t="s">
        <v>17</v>
      </c>
      <c r="G4393" s="1">
        <f>IF(ISNUMBER(Pay_Item_Search_Text),IF(ISNUMBER(IF(FIND(Pay_Item_Search_Text,B4393)=1,1, "FALSE")),MAX(G$4:$G4392)+1,IF(ISNUMBER(Pay_Item_Search_Text),0,IF(ISNUMBER(SEARCH(Pay_Item_Search_Text,H4393)),MAX(G$4:$G4392)+1,0))),IF(ISNUMBER(Pay_Item_Search_Text),0,IF(ISNUMBER(SEARCH(Pay_Item_Search_Text,H4393)),MAX(G$4:$G4392)+1,0)))</f>
        <v>4389</v>
      </c>
      <c r="H4393" s="1" t="str">
        <f>IF(Table_PayItems[[#This Row],[Description]]="_","_ Unique Item - "&amp;Table_PayItems[[#This Row],[Item]]&amp;" - $"&amp;Table_PayItems[[#This Row],[Unit]],Table_PayItems[[#This Row],[Description]]&amp;" - $"&amp;Table_PayItems[[#This Row],[Unit]])</f>
        <v>Rhamnus frangula Tallhedge, #7 cont. - $Ea</v>
      </c>
      <c r="I4393" s="29" t="str">
        <f>IFERROR(VLOOKUP(ROWS($M$5:M4393),Table_PayItems[[Search Key]:[Concentrated Name]],2,FALSE),"")</f>
        <v>Rhamnus frangula Tallhedge, #7 cont. - $Ea</v>
      </c>
      <c r="J4393" s="1"/>
      <c r="K4393" s="1"/>
      <c r="L4393" s="22">
        <f>IF(ISNUMBER(SEARCH(Pay_Item_Search_Text_2,M4393)),MAX($L$4:L4392)+1,0)</f>
        <v>0</v>
      </c>
      <c r="M4393" s="1" t="str">
        <f>IFERROR(VLOOKUP(ROWS($M$5:M4393),Table_PayItems[[Search Key]:[Concentrated Name]],2,FALSE),"")</f>
        <v>Rhamnus frangula Tallhedge, #7 cont. - $Ea</v>
      </c>
      <c r="N4393" s="1" t="str">
        <f>IFERROR(VLOOKUP(ROWS($M$5:N4393),$L$5:$M$7000,2,FALSE),"")</f>
        <v/>
      </c>
      <c r="O4393" s="1" t="str">
        <f>IFERROR(VLOOKUP(ROWS($O$5:O4393),$K$5:$L$7000,2,FALSE),"")</f>
        <v/>
      </c>
    </row>
    <row r="4394" spans="2:15" ht="15" customHeight="1" x14ac:dyDescent="0.25">
      <c r="B4394" s="178" t="s">
        <v>13216</v>
      </c>
      <c r="C4394" s="178" t="s">
        <v>88</v>
      </c>
      <c r="D4394" s="178" t="s">
        <v>4400</v>
      </c>
      <c r="E4394" s="178" t="s">
        <v>6993</v>
      </c>
      <c r="F4394" s="178" t="s">
        <v>17</v>
      </c>
      <c r="G4394" s="1">
        <f>IF(ISNUMBER(Pay_Item_Search_Text),IF(ISNUMBER(IF(FIND(Pay_Item_Search_Text,B4394)=1,1, "FALSE")),MAX(G$4:$G4393)+1,IF(ISNUMBER(Pay_Item_Search_Text),0,IF(ISNUMBER(SEARCH(Pay_Item_Search_Text,H4394)),MAX(G$4:$G4393)+1,0))),IF(ISNUMBER(Pay_Item_Search_Text),0,IF(ISNUMBER(SEARCH(Pay_Item_Search_Text,H4394)),MAX(G$4:$G4393)+1,0)))</f>
        <v>4390</v>
      </c>
      <c r="H4394" s="1" t="str">
        <f>IF(Table_PayItems[[#This Row],[Description]]="_","_ Unique Item - "&amp;Table_PayItems[[#This Row],[Item]]&amp;" - $"&amp;Table_PayItems[[#This Row],[Unit]],Table_PayItems[[#This Row],[Description]]&amp;" - $"&amp;Table_PayItems[[#This Row],[Unit]])</f>
        <v>Rhamnus frangula, #5 cont. - $Ea</v>
      </c>
      <c r="I4394" s="29" t="str">
        <f>IFERROR(VLOOKUP(ROWS($M$5:M4394),Table_PayItems[[Search Key]:[Concentrated Name]],2,FALSE),"")</f>
        <v>Rhamnus frangula, #5 cont. - $Ea</v>
      </c>
      <c r="J4394" s="1"/>
      <c r="K4394" s="1"/>
      <c r="L4394" s="22">
        <f>IF(ISNUMBER(SEARCH(Pay_Item_Search_Text_2,M4394)),MAX($L$4:L4393)+1,0)</f>
        <v>0</v>
      </c>
      <c r="M4394" s="1" t="str">
        <f>IFERROR(VLOOKUP(ROWS($M$5:M4394),Table_PayItems[[Search Key]:[Concentrated Name]],2,FALSE),"")</f>
        <v>Rhamnus frangula, #5 cont. - $Ea</v>
      </c>
      <c r="N4394" s="1" t="str">
        <f>IFERROR(VLOOKUP(ROWS($M$5:N4394),$L$5:$M$7000,2,FALSE),"")</f>
        <v/>
      </c>
      <c r="O4394" s="1" t="str">
        <f>IFERROR(VLOOKUP(ROWS($O$5:O4394),$K$5:$L$7000,2,FALSE),"")</f>
        <v/>
      </c>
    </row>
    <row r="4395" spans="2:15" ht="15" customHeight="1" x14ac:dyDescent="0.25">
      <c r="B4395" s="178" t="s">
        <v>13217</v>
      </c>
      <c r="C4395" s="178" t="s">
        <v>88</v>
      </c>
      <c r="D4395" s="178" t="s">
        <v>4401</v>
      </c>
      <c r="E4395" s="178" t="s">
        <v>6993</v>
      </c>
      <c r="F4395" s="178" t="s">
        <v>17</v>
      </c>
      <c r="G4395" s="1">
        <f>IF(ISNUMBER(Pay_Item_Search_Text),IF(ISNUMBER(IF(FIND(Pay_Item_Search_Text,B4395)=1,1, "FALSE")),MAX(G$4:$G4394)+1,IF(ISNUMBER(Pay_Item_Search_Text),0,IF(ISNUMBER(SEARCH(Pay_Item_Search_Text,H4395)),MAX(G$4:$G4394)+1,0))),IF(ISNUMBER(Pay_Item_Search_Text),0,IF(ISNUMBER(SEARCH(Pay_Item_Search_Text,H4395)),MAX(G$4:$G4394)+1,0)))</f>
        <v>4391</v>
      </c>
      <c r="H4395" s="1" t="str">
        <f>IF(Table_PayItems[[#This Row],[Description]]="_","_ Unique Item - "&amp;Table_PayItems[[#This Row],[Item]]&amp;" - $"&amp;Table_PayItems[[#This Row],[Unit]],Table_PayItems[[#This Row],[Description]]&amp;" - $"&amp;Table_PayItems[[#This Row],[Unit]])</f>
        <v>Rhamnus frangula, #7 cont. - $Ea</v>
      </c>
      <c r="I4395" s="29" t="str">
        <f>IFERROR(VLOOKUP(ROWS($M$5:M4395),Table_PayItems[[Search Key]:[Concentrated Name]],2,FALSE),"")</f>
        <v>Rhamnus frangula, #7 cont. - $Ea</v>
      </c>
      <c r="J4395" s="1"/>
      <c r="K4395" s="1"/>
      <c r="L4395" s="22">
        <f>IF(ISNUMBER(SEARCH(Pay_Item_Search_Text_2,M4395)),MAX($L$4:L4394)+1,0)</f>
        <v>0</v>
      </c>
      <c r="M4395" s="1" t="str">
        <f>IFERROR(VLOOKUP(ROWS($M$5:M4395),Table_PayItems[[Search Key]:[Concentrated Name]],2,FALSE),"")</f>
        <v>Rhamnus frangula, #7 cont. - $Ea</v>
      </c>
      <c r="N4395" s="1" t="str">
        <f>IFERROR(VLOOKUP(ROWS($M$5:N4395),$L$5:$M$7000,2,FALSE),"")</f>
        <v/>
      </c>
      <c r="O4395" s="1" t="str">
        <f>IFERROR(VLOOKUP(ROWS($O$5:O4395),$K$5:$L$7000,2,FALSE),"")</f>
        <v/>
      </c>
    </row>
    <row r="4396" spans="2:15" ht="15" customHeight="1" x14ac:dyDescent="0.25">
      <c r="B4396" s="178" t="s">
        <v>13218</v>
      </c>
      <c r="C4396" s="178" t="s">
        <v>88</v>
      </c>
      <c r="D4396" s="178" t="s">
        <v>7651</v>
      </c>
      <c r="E4396" s="178" t="s">
        <v>6993</v>
      </c>
      <c r="F4396" s="178" t="s">
        <v>17</v>
      </c>
      <c r="G4396" s="1">
        <f>IF(ISNUMBER(Pay_Item_Search_Text),IF(ISNUMBER(IF(FIND(Pay_Item_Search_Text,B4396)=1,1, "FALSE")),MAX(G$4:$G4395)+1,IF(ISNUMBER(Pay_Item_Search_Text),0,IF(ISNUMBER(SEARCH(Pay_Item_Search_Text,H4396)),MAX(G$4:$G4395)+1,0))),IF(ISNUMBER(Pay_Item_Search_Text),0,IF(ISNUMBER(SEARCH(Pay_Item_Search_Text,H4396)),MAX(G$4:$G4395)+1,0)))</f>
        <v>4392</v>
      </c>
      <c r="H4396" s="1" t="str">
        <f>IF(Table_PayItems[[#This Row],[Description]]="_","_ Unique Item - "&amp;Table_PayItems[[#This Row],[Item]]&amp;" - $"&amp;Table_PayItems[[#This Row],[Unit]],Table_PayItems[[#This Row],[Description]]&amp;" - $"&amp;Table_PayItems[[#This Row],[Unit]])</f>
        <v>Rhus aromatica Gro-Low, #2 cont. - $Ea</v>
      </c>
      <c r="I4396" s="29" t="str">
        <f>IFERROR(VLOOKUP(ROWS($M$5:M4396),Table_PayItems[[Search Key]:[Concentrated Name]],2,FALSE),"")</f>
        <v>Rhus aromatica Gro-Low, #2 cont. - $Ea</v>
      </c>
      <c r="J4396" s="1"/>
      <c r="K4396" s="1"/>
      <c r="L4396" s="22">
        <f>IF(ISNUMBER(SEARCH(Pay_Item_Search_Text_2,M4396)),MAX($L$4:L4395)+1,0)</f>
        <v>0</v>
      </c>
      <c r="M4396" s="1" t="str">
        <f>IFERROR(VLOOKUP(ROWS($M$5:M4396),Table_PayItems[[Search Key]:[Concentrated Name]],2,FALSE),"")</f>
        <v>Rhus aromatica Gro-Low, #2 cont. - $Ea</v>
      </c>
      <c r="N4396" s="1" t="str">
        <f>IFERROR(VLOOKUP(ROWS($M$5:N4396),$L$5:$M$7000,2,FALSE),"")</f>
        <v/>
      </c>
      <c r="O4396" s="1" t="str">
        <f>IFERROR(VLOOKUP(ROWS($O$5:O4396),$K$5:$L$7000,2,FALSE),"")</f>
        <v/>
      </c>
    </row>
    <row r="4397" spans="2:15" ht="15" customHeight="1" x14ac:dyDescent="0.25">
      <c r="B4397" s="178" t="s">
        <v>13219</v>
      </c>
      <c r="C4397" s="178" t="s">
        <v>88</v>
      </c>
      <c r="D4397" s="178" t="s">
        <v>7652</v>
      </c>
      <c r="E4397" s="178" t="s">
        <v>6993</v>
      </c>
      <c r="F4397" s="178" t="s">
        <v>17</v>
      </c>
      <c r="G4397" s="1">
        <f>IF(ISNUMBER(Pay_Item_Search_Text),IF(ISNUMBER(IF(FIND(Pay_Item_Search_Text,B4397)=1,1, "FALSE")),MAX(G$4:$G4396)+1,IF(ISNUMBER(Pay_Item_Search_Text),0,IF(ISNUMBER(SEARCH(Pay_Item_Search_Text,H4397)),MAX(G$4:$G4396)+1,0))),IF(ISNUMBER(Pay_Item_Search_Text),0,IF(ISNUMBER(SEARCH(Pay_Item_Search_Text,H4397)),MAX(G$4:$G4396)+1,0)))</f>
        <v>4393</v>
      </c>
      <c r="H4397" s="1" t="str">
        <f>IF(Table_PayItems[[#This Row],[Description]]="_","_ Unique Item - "&amp;Table_PayItems[[#This Row],[Item]]&amp;" - $"&amp;Table_PayItems[[#This Row],[Unit]],Table_PayItems[[#This Row],[Description]]&amp;" - $"&amp;Table_PayItems[[#This Row],[Unit]])</f>
        <v>Rhus aromatica Gro-Low, #3 cont. - $Ea</v>
      </c>
      <c r="I4397" s="29" t="str">
        <f>IFERROR(VLOOKUP(ROWS($M$5:M4397),Table_PayItems[[Search Key]:[Concentrated Name]],2,FALSE),"")</f>
        <v>Rhus aromatica Gro-Low, #3 cont. - $Ea</v>
      </c>
      <c r="J4397" s="1"/>
      <c r="K4397" s="1"/>
      <c r="L4397" s="22">
        <f>IF(ISNUMBER(SEARCH(Pay_Item_Search_Text_2,M4397)),MAX($L$4:L4396)+1,0)</f>
        <v>0</v>
      </c>
      <c r="M4397" s="1" t="str">
        <f>IFERROR(VLOOKUP(ROWS($M$5:M4397),Table_PayItems[[Search Key]:[Concentrated Name]],2,FALSE),"")</f>
        <v>Rhus aromatica Gro-Low, #3 cont. - $Ea</v>
      </c>
      <c r="N4397" s="1" t="str">
        <f>IFERROR(VLOOKUP(ROWS($M$5:N4397),$L$5:$M$7000,2,FALSE),"")</f>
        <v/>
      </c>
      <c r="O4397" s="1" t="str">
        <f>IFERROR(VLOOKUP(ROWS($O$5:O4397),$K$5:$L$7000,2,FALSE),"")</f>
        <v/>
      </c>
    </row>
    <row r="4398" spans="2:15" ht="15" customHeight="1" x14ac:dyDescent="0.25">
      <c r="B4398" s="178" t="s">
        <v>13220</v>
      </c>
      <c r="C4398" s="178" t="s">
        <v>88</v>
      </c>
      <c r="D4398" s="178" t="s">
        <v>7653</v>
      </c>
      <c r="E4398" s="178" t="s">
        <v>6993</v>
      </c>
      <c r="F4398" s="178" t="s">
        <v>17</v>
      </c>
      <c r="G4398" s="1">
        <f>IF(ISNUMBER(Pay_Item_Search_Text),IF(ISNUMBER(IF(FIND(Pay_Item_Search_Text,B4398)=1,1, "FALSE")),MAX(G$4:$G4397)+1,IF(ISNUMBER(Pay_Item_Search_Text),0,IF(ISNUMBER(SEARCH(Pay_Item_Search_Text,H4398)),MAX(G$4:$G4397)+1,0))),IF(ISNUMBER(Pay_Item_Search_Text),0,IF(ISNUMBER(SEARCH(Pay_Item_Search_Text,H4398)),MAX(G$4:$G4397)+1,0)))</f>
        <v>4394</v>
      </c>
      <c r="H4398" s="1" t="str">
        <f>IF(Table_PayItems[[#This Row],[Description]]="_","_ Unique Item - "&amp;Table_PayItems[[#This Row],[Item]]&amp;" - $"&amp;Table_PayItems[[#This Row],[Unit]],Table_PayItems[[#This Row],[Description]]&amp;" - $"&amp;Table_PayItems[[#This Row],[Unit]])</f>
        <v>Rhus aromatica Gro-Low, #5 cont. - $Ea</v>
      </c>
      <c r="I4398" s="29" t="str">
        <f>IFERROR(VLOOKUP(ROWS($M$5:M4398),Table_PayItems[[Search Key]:[Concentrated Name]],2,FALSE),"")</f>
        <v>Rhus aromatica Gro-Low, #5 cont. - $Ea</v>
      </c>
      <c r="J4398" s="1"/>
      <c r="K4398" s="1"/>
      <c r="L4398" s="22">
        <f>IF(ISNUMBER(SEARCH(Pay_Item_Search_Text_2,M4398)),MAX($L$4:L4397)+1,0)</f>
        <v>0</v>
      </c>
      <c r="M4398" s="1" t="str">
        <f>IFERROR(VLOOKUP(ROWS($M$5:M4398),Table_PayItems[[Search Key]:[Concentrated Name]],2,FALSE),"")</f>
        <v>Rhus aromatica Gro-Low, #5 cont. - $Ea</v>
      </c>
      <c r="N4398" s="1" t="str">
        <f>IFERROR(VLOOKUP(ROWS($M$5:N4398),$L$5:$M$7000,2,FALSE),"")</f>
        <v/>
      </c>
      <c r="O4398" s="1" t="str">
        <f>IFERROR(VLOOKUP(ROWS($O$5:O4398),$K$5:$L$7000,2,FALSE),"")</f>
        <v/>
      </c>
    </row>
    <row r="4399" spans="2:15" ht="15" customHeight="1" x14ac:dyDescent="0.25">
      <c r="B4399" s="178" t="s">
        <v>13221</v>
      </c>
      <c r="C4399" s="178" t="s">
        <v>88</v>
      </c>
      <c r="D4399" s="178" t="s">
        <v>4402</v>
      </c>
      <c r="E4399" s="178" t="s">
        <v>6993</v>
      </c>
      <c r="F4399" s="178" t="s">
        <v>17</v>
      </c>
      <c r="G4399" s="24">
        <f>IF(ISNUMBER(Pay_Item_Search_Text),IF(ISNUMBER(IF(FIND(Pay_Item_Search_Text,B4399)=1,1, "FALSE")),MAX(G$4:$G4398)+1,IF(ISNUMBER(Pay_Item_Search_Text),0,IF(ISNUMBER(SEARCH(Pay_Item_Search_Text,H4399)),MAX(G$4:$G4398)+1,0))),IF(ISNUMBER(Pay_Item_Search_Text),0,IF(ISNUMBER(SEARCH(Pay_Item_Search_Text,H4399)),MAX(G$4:$G4398)+1,0)))</f>
        <v>4395</v>
      </c>
      <c r="H4399" s="24" t="str">
        <f>IF(Table_PayItems[[#This Row],[Description]]="_","_ Unique Item - "&amp;Table_PayItems[[#This Row],[Item]]&amp;" - $"&amp;Table_PayItems[[#This Row],[Unit]],Table_PayItems[[#This Row],[Description]]&amp;" - $"&amp;Table_PayItems[[#This Row],[Unit]])</f>
        <v>Rhus aromatica, #2 cont. - $Ea</v>
      </c>
      <c r="I4399" s="29" t="str">
        <f>IFERROR(VLOOKUP(ROWS($M$5:M4399),Table_PayItems[[Search Key]:[Concentrated Name]],2,FALSE),"")</f>
        <v>Rhus aromatica, #2 cont. - $Ea</v>
      </c>
      <c r="J4399" s="1"/>
      <c r="K4399" s="1"/>
      <c r="L4399" s="22">
        <f>IF(ISNUMBER(SEARCH(Pay_Item_Search_Text_2,M4399)),MAX($L$4:L4398)+1,0)</f>
        <v>0</v>
      </c>
      <c r="M4399" s="1" t="str">
        <f>IFERROR(VLOOKUP(ROWS($M$5:M4399),Table_PayItems[[Search Key]:[Concentrated Name]],2,FALSE),"")</f>
        <v>Rhus aromatica, #2 cont. - $Ea</v>
      </c>
      <c r="N4399" s="1" t="str">
        <f>IFERROR(VLOOKUP(ROWS($M$5:N4399),$L$5:$M$7000,2,FALSE),"")</f>
        <v/>
      </c>
      <c r="O4399" s="1" t="str">
        <f>IFERROR(VLOOKUP(ROWS($O$5:O4399),$K$5:$L$7000,2,FALSE),"")</f>
        <v/>
      </c>
    </row>
    <row r="4400" spans="2:15" ht="15" customHeight="1" x14ac:dyDescent="0.25">
      <c r="B4400" s="178" t="s">
        <v>13222</v>
      </c>
      <c r="C4400" s="178" t="s">
        <v>88</v>
      </c>
      <c r="D4400" s="178" t="s">
        <v>4403</v>
      </c>
      <c r="E4400" s="178" t="s">
        <v>6993</v>
      </c>
      <c r="F4400" s="178" t="s">
        <v>17</v>
      </c>
      <c r="G4400" s="1">
        <f>IF(ISNUMBER(Pay_Item_Search_Text),IF(ISNUMBER(IF(FIND(Pay_Item_Search_Text,B4400)=1,1, "FALSE")),MAX(G$4:$G4399)+1,IF(ISNUMBER(Pay_Item_Search_Text),0,IF(ISNUMBER(SEARCH(Pay_Item_Search_Text,H4400)),MAX(G$4:$G4399)+1,0))),IF(ISNUMBER(Pay_Item_Search_Text),0,IF(ISNUMBER(SEARCH(Pay_Item_Search_Text,H4400)),MAX(G$4:$G4399)+1,0)))</f>
        <v>4396</v>
      </c>
      <c r="H4400" s="1" t="str">
        <f>IF(Table_PayItems[[#This Row],[Description]]="_","_ Unique Item - "&amp;Table_PayItems[[#This Row],[Item]]&amp;" - $"&amp;Table_PayItems[[#This Row],[Unit]],Table_PayItems[[#This Row],[Description]]&amp;" - $"&amp;Table_PayItems[[#This Row],[Unit]])</f>
        <v>Rhus aromatica, #3 cont. - $Ea</v>
      </c>
      <c r="I4400" s="29" t="str">
        <f>IFERROR(VLOOKUP(ROWS($M$5:M4400),Table_PayItems[[Search Key]:[Concentrated Name]],2,FALSE),"")</f>
        <v>Rhus aromatica, #3 cont. - $Ea</v>
      </c>
      <c r="J4400" s="1"/>
      <c r="K4400" s="1"/>
      <c r="L4400" s="22">
        <f>IF(ISNUMBER(SEARCH(Pay_Item_Search_Text_2,M4400)),MAX($L$4:L4399)+1,0)</f>
        <v>0</v>
      </c>
      <c r="M4400" s="1" t="str">
        <f>IFERROR(VLOOKUP(ROWS($M$5:M4400),Table_PayItems[[Search Key]:[Concentrated Name]],2,FALSE),"")</f>
        <v>Rhus aromatica, #3 cont. - $Ea</v>
      </c>
      <c r="N4400" s="1" t="str">
        <f>IFERROR(VLOOKUP(ROWS($M$5:N4400),$L$5:$M$7000,2,FALSE),"")</f>
        <v/>
      </c>
      <c r="O4400" s="1" t="str">
        <f>IFERROR(VLOOKUP(ROWS($O$5:O4400),$K$5:$L$7000,2,FALSE),"")</f>
        <v/>
      </c>
    </row>
    <row r="4401" spans="2:15" ht="15" customHeight="1" x14ac:dyDescent="0.25">
      <c r="B4401" s="178" t="s">
        <v>13223</v>
      </c>
      <c r="C4401" s="178" t="s">
        <v>88</v>
      </c>
      <c r="D4401" s="178" t="s">
        <v>4404</v>
      </c>
      <c r="E4401" s="178" t="s">
        <v>6993</v>
      </c>
      <c r="F4401" s="178" t="s">
        <v>17</v>
      </c>
      <c r="G4401" s="1">
        <f>IF(ISNUMBER(Pay_Item_Search_Text),IF(ISNUMBER(IF(FIND(Pay_Item_Search_Text,B4401)=1,1, "FALSE")),MAX(G$4:$G4400)+1,IF(ISNUMBER(Pay_Item_Search_Text),0,IF(ISNUMBER(SEARCH(Pay_Item_Search_Text,H4401)),MAX(G$4:$G4400)+1,0))),IF(ISNUMBER(Pay_Item_Search_Text),0,IF(ISNUMBER(SEARCH(Pay_Item_Search_Text,H4401)),MAX(G$4:$G4400)+1,0)))</f>
        <v>4397</v>
      </c>
      <c r="H4401" s="1" t="str">
        <f>IF(Table_PayItems[[#This Row],[Description]]="_","_ Unique Item - "&amp;Table_PayItems[[#This Row],[Item]]&amp;" - $"&amp;Table_PayItems[[#This Row],[Unit]],Table_PayItems[[#This Row],[Description]]&amp;" - $"&amp;Table_PayItems[[#This Row],[Unit]])</f>
        <v>Rhus aromatica, #5 cont. - $Ea</v>
      </c>
      <c r="I4401" s="29" t="str">
        <f>IFERROR(VLOOKUP(ROWS($M$5:M4401),Table_PayItems[[Search Key]:[Concentrated Name]],2,FALSE),"")</f>
        <v>Rhus aromatica, #5 cont. - $Ea</v>
      </c>
      <c r="J4401" s="1"/>
      <c r="K4401" s="1"/>
      <c r="L4401" s="22">
        <f>IF(ISNUMBER(SEARCH(Pay_Item_Search_Text_2,M4401)),MAX($L$4:L4400)+1,0)</f>
        <v>0</v>
      </c>
      <c r="M4401" s="1" t="str">
        <f>IFERROR(VLOOKUP(ROWS($M$5:M4401),Table_PayItems[[Search Key]:[Concentrated Name]],2,FALSE),"")</f>
        <v>Rhus aromatica, #5 cont. - $Ea</v>
      </c>
      <c r="N4401" s="1" t="str">
        <f>IFERROR(VLOOKUP(ROWS($M$5:N4401),$L$5:$M$7000,2,FALSE),"")</f>
        <v/>
      </c>
      <c r="O4401" s="1" t="str">
        <f>IFERROR(VLOOKUP(ROWS($O$5:O4401),$K$5:$L$7000,2,FALSE),"")</f>
        <v/>
      </c>
    </row>
    <row r="4402" spans="2:15" ht="15" customHeight="1" x14ac:dyDescent="0.25">
      <c r="B4402" s="178" t="s">
        <v>13224</v>
      </c>
      <c r="C4402" s="178" t="s">
        <v>88</v>
      </c>
      <c r="D4402" s="178" t="s">
        <v>4405</v>
      </c>
      <c r="E4402" s="178" t="s">
        <v>6993</v>
      </c>
      <c r="F4402" s="178" t="s">
        <v>17</v>
      </c>
      <c r="G4402" s="1">
        <f>IF(ISNUMBER(Pay_Item_Search_Text),IF(ISNUMBER(IF(FIND(Pay_Item_Search_Text,B4402)=1,1, "FALSE")),MAX(G$4:$G4401)+1,IF(ISNUMBER(Pay_Item_Search_Text),0,IF(ISNUMBER(SEARCH(Pay_Item_Search_Text,H4402)),MAX(G$4:$G4401)+1,0))),IF(ISNUMBER(Pay_Item_Search_Text),0,IF(ISNUMBER(SEARCH(Pay_Item_Search_Text,H4402)),MAX(G$4:$G4401)+1,0)))</f>
        <v>4398</v>
      </c>
      <c r="H4402" s="1" t="str">
        <f>IF(Table_PayItems[[#This Row],[Description]]="_","_ Unique Item - "&amp;Table_PayItems[[#This Row],[Item]]&amp;" - $"&amp;Table_PayItems[[#This Row],[Unit]],Table_PayItems[[#This Row],[Description]]&amp;" - $"&amp;Table_PayItems[[#This Row],[Unit]])</f>
        <v>Rhus glabra, #5 cont. - $Ea</v>
      </c>
      <c r="I4402" s="29" t="str">
        <f>IFERROR(VLOOKUP(ROWS($M$5:M4402),Table_PayItems[[Search Key]:[Concentrated Name]],2,FALSE),"")</f>
        <v>Rhus glabra, #5 cont. - $Ea</v>
      </c>
      <c r="J4402" s="1"/>
      <c r="K4402" s="1"/>
      <c r="L4402" s="22">
        <f>IF(ISNUMBER(SEARCH(Pay_Item_Search_Text_2,M4402)),MAX($L$4:L4401)+1,0)</f>
        <v>0</v>
      </c>
      <c r="M4402" s="1" t="str">
        <f>IFERROR(VLOOKUP(ROWS($M$5:M4402),Table_PayItems[[Search Key]:[Concentrated Name]],2,FALSE),"")</f>
        <v>Rhus glabra, #5 cont. - $Ea</v>
      </c>
      <c r="N4402" s="1" t="str">
        <f>IFERROR(VLOOKUP(ROWS($M$5:N4402),$L$5:$M$7000,2,FALSE),"")</f>
        <v/>
      </c>
      <c r="O4402" s="1" t="str">
        <f>IFERROR(VLOOKUP(ROWS($O$5:O4402),$K$5:$L$7000,2,FALSE),"")</f>
        <v/>
      </c>
    </row>
    <row r="4403" spans="2:15" ht="15" customHeight="1" x14ac:dyDescent="0.25">
      <c r="B4403" s="178" t="s">
        <v>13225</v>
      </c>
      <c r="C4403" s="178" t="s">
        <v>88</v>
      </c>
      <c r="D4403" s="178" t="s">
        <v>4406</v>
      </c>
      <c r="E4403" s="178" t="s">
        <v>6993</v>
      </c>
      <c r="F4403" s="178" t="s">
        <v>17</v>
      </c>
      <c r="G4403" s="24">
        <f>IF(ISNUMBER(Pay_Item_Search_Text),IF(ISNUMBER(IF(FIND(Pay_Item_Search_Text,B4403)=1,1, "FALSE")),MAX(G$4:$G4402)+1,IF(ISNUMBER(Pay_Item_Search_Text),0,IF(ISNUMBER(SEARCH(Pay_Item_Search_Text,H4403)),MAX(G$4:$G4402)+1,0))),IF(ISNUMBER(Pay_Item_Search_Text),0,IF(ISNUMBER(SEARCH(Pay_Item_Search_Text,H4403)),MAX(G$4:$G4402)+1,0)))</f>
        <v>4399</v>
      </c>
      <c r="H4403" s="24" t="str">
        <f>IF(Table_PayItems[[#This Row],[Description]]="_","_ Unique Item - "&amp;Table_PayItems[[#This Row],[Item]]&amp;" - $"&amp;Table_PayItems[[#This Row],[Unit]],Table_PayItems[[#This Row],[Description]]&amp;" - $"&amp;Table_PayItems[[#This Row],[Unit]])</f>
        <v>Rhus glabra, #7 cont. - $Ea</v>
      </c>
      <c r="I4403" s="29" t="str">
        <f>IFERROR(VLOOKUP(ROWS($M$5:M4403),Table_PayItems[[Search Key]:[Concentrated Name]],2,FALSE),"")</f>
        <v>Rhus glabra, #7 cont. - $Ea</v>
      </c>
      <c r="J4403" s="1"/>
      <c r="K4403" s="1"/>
      <c r="L4403" s="22">
        <f>IF(ISNUMBER(SEARCH(Pay_Item_Search_Text_2,M4403)),MAX($L$4:L4402)+1,0)</f>
        <v>0</v>
      </c>
      <c r="M4403" s="1" t="str">
        <f>IFERROR(VLOOKUP(ROWS($M$5:M4403),Table_PayItems[[Search Key]:[Concentrated Name]],2,FALSE),"")</f>
        <v>Rhus glabra, #7 cont. - $Ea</v>
      </c>
      <c r="N4403" s="1" t="str">
        <f>IFERROR(VLOOKUP(ROWS($M$5:N4403),$L$5:$M$7000,2,FALSE),"")</f>
        <v/>
      </c>
      <c r="O4403" s="1" t="str">
        <f>IFERROR(VLOOKUP(ROWS($O$5:O4403),$K$5:$L$7000,2,FALSE),"")</f>
        <v/>
      </c>
    </row>
    <row r="4404" spans="2:15" ht="15" customHeight="1" x14ac:dyDescent="0.25">
      <c r="B4404" s="178" t="s">
        <v>13226</v>
      </c>
      <c r="C4404" s="178" t="s">
        <v>88</v>
      </c>
      <c r="D4404" s="178" t="s">
        <v>7654</v>
      </c>
      <c r="E4404" s="178" t="s">
        <v>6993</v>
      </c>
      <c r="F4404" s="178" t="s">
        <v>17</v>
      </c>
      <c r="G4404" s="1">
        <f>IF(ISNUMBER(Pay_Item_Search_Text),IF(ISNUMBER(IF(FIND(Pay_Item_Search_Text,B4404)=1,1, "FALSE")),MAX(G$4:$G4403)+1,IF(ISNUMBER(Pay_Item_Search_Text),0,IF(ISNUMBER(SEARCH(Pay_Item_Search_Text,H4404)),MAX(G$4:$G4403)+1,0))),IF(ISNUMBER(Pay_Item_Search_Text),0,IF(ISNUMBER(SEARCH(Pay_Item_Search_Text,H4404)),MAX(G$4:$G4403)+1,0)))</f>
        <v>4400</v>
      </c>
      <c r="H4404" s="1" t="str">
        <f>IF(Table_PayItems[[#This Row],[Description]]="_","_ Unique Item - "&amp;Table_PayItems[[#This Row],[Item]]&amp;" - $"&amp;Table_PayItems[[#This Row],[Unit]],Table_PayItems[[#This Row],[Description]]&amp;" - $"&amp;Table_PayItems[[#This Row],[Unit]])</f>
        <v>Rhus typhina Laciniata, #3 cont. - $Ea</v>
      </c>
      <c r="I4404" s="29" t="str">
        <f>IFERROR(VLOOKUP(ROWS($M$5:M4404),Table_PayItems[[Search Key]:[Concentrated Name]],2,FALSE),"")</f>
        <v>Rhus typhina Laciniata, #3 cont. - $Ea</v>
      </c>
      <c r="J4404" s="1"/>
      <c r="K4404" s="1"/>
      <c r="L4404" s="22">
        <f>IF(ISNUMBER(SEARCH(Pay_Item_Search_Text_2,M4404)),MAX($L$4:L4403)+1,0)</f>
        <v>0</v>
      </c>
      <c r="M4404" s="1" t="str">
        <f>IFERROR(VLOOKUP(ROWS($M$5:M4404),Table_PayItems[[Search Key]:[Concentrated Name]],2,FALSE),"")</f>
        <v>Rhus typhina Laciniata, #3 cont. - $Ea</v>
      </c>
      <c r="N4404" s="1" t="str">
        <f>IFERROR(VLOOKUP(ROWS($M$5:N4404),$L$5:$M$7000,2,FALSE),"")</f>
        <v/>
      </c>
      <c r="O4404" s="1" t="str">
        <f>IFERROR(VLOOKUP(ROWS($O$5:O4404),$K$5:$L$7000,2,FALSE),"")</f>
        <v/>
      </c>
    </row>
    <row r="4405" spans="2:15" ht="15" customHeight="1" x14ac:dyDescent="0.25">
      <c r="B4405" s="178" t="s">
        <v>13227</v>
      </c>
      <c r="C4405" s="178" t="s">
        <v>88</v>
      </c>
      <c r="D4405" s="178" t="s">
        <v>7655</v>
      </c>
      <c r="E4405" s="178" t="s">
        <v>6993</v>
      </c>
      <c r="F4405" s="178" t="s">
        <v>17</v>
      </c>
      <c r="G4405" s="1">
        <f>IF(ISNUMBER(Pay_Item_Search_Text),IF(ISNUMBER(IF(FIND(Pay_Item_Search_Text,B4405)=1,1, "FALSE")),MAX(G$4:$G4404)+1,IF(ISNUMBER(Pay_Item_Search_Text),0,IF(ISNUMBER(SEARCH(Pay_Item_Search_Text,H4405)),MAX(G$4:$G4404)+1,0))),IF(ISNUMBER(Pay_Item_Search_Text),0,IF(ISNUMBER(SEARCH(Pay_Item_Search_Text,H4405)),MAX(G$4:$G4404)+1,0)))</f>
        <v>4401</v>
      </c>
      <c r="H4405" s="1" t="str">
        <f>IF(Table_PayItems[[#This Row],[Description]]="_","_ Unique Item - "&amp;Table_PayItems[[#This Row],[Item]]&amp;" - $"&amp;Table_PayItems[[#This Row],[Unit]],Table_PayItems[[#This Row],[Description]]&amp;" - $"&amp;Table_PayItems[[#This Row],[Unit]])</f>
        <v>Rhus typhina Laciniata, #5 cont. - $Ea</v>
      </c>
      <c r="I4405" s="29" t="str">
        <f>IFERROR(VLOOKUP(ROWS($M$5:M4405),Table_PayItems[[Search Key]:[Concentrated Name]],2,FALSE),"")</f>
        <v>Rhus typhina Laciniata, #5 cont. - $Ea</v>
      </c>
      <c r="J4405" s="1"/>
      <c r="K4405" s="1"/>
      <c r="L4405" s="22">
        <f>IF(ISNUMBER(SEARCH(Pay_Item_Search_Text_2,M4405)),MAX($L$4:L4404)+1,0)</f>
        <v>0</v>
      </c>
      <c r="M4405" s="1" t="str">
        <f>IFERROR(VLOOKUP(ROWS($M$5:M4405),Table_PayItems[[Search Key]:[Concentrated Name]],2,FALSE),"")</f>
        <v>Rhus typhina Laciniata, #5 cont. - $Ea</v>
      </c>
      <c r="N4405" s="1" t="str">
        <f>IFERROR(VLOOKUP(ROWS($M$5:N4405),$L$5:$M$7000,2,FALSE),"")</f>
        <v/>
      </c>
      <c r="O4405" s="1" t="str">
        <f>IFERROR(VLOOKUP(ROWS($O$5:O4405),$K$5:$L$7000,2,FALSE),"")</f>
        <v/>
      </c>
    </row>
    <row r="4406" spans="2:15" ht="15" customHeight="1" x14ac:dyDescent="0.25">
      <c r="B4406" s="178" t="s">
        <v>13228</v>
      </c>
      <c r="C4406" s="178" t="s">
        <v>88</v>
      </c>
      <c r="D4406" s="178" t="s">
        <v>7656</v>
      </c>
      <c r="E4406" s="178" t="s">
        <v>6993</v>
      </c>
      <c r="F4406" s="178" t="s">
        <v>17</v>
      </c>
      <c r="G4406" s="1">
        <f>IF(ISNUMBER(Pay_Item_Search_Text),IF(ISNUMBER(IF(FIND(Pay_Item_Search_Text,B4406)=1,1, "FALSE")),MAX(G$4:$G4405)+1,IF(ISNUMBER(Pay_Item_Search_Text),0,IF(ISNUMBER(SEARCH(Pay_Item_Search_Text,H4406)),MAX(G$4:$G4405)+1,0))),IF(ISNUMBER(Pay_Item_Search_Text),0,IF(ISNUMBER(SEARCH(Pay_Item_Search_Text,H4406)),MAX(G$4:$G4405)+1,0)))</f>
        <v>4402</v>
      </c>
      <c r="H4406" s="1" t="str">
        <f>IF(Table_PayItems[[#This Row],[Description]]="_","_ Unique Item - "&amp;Table_PayItems[[#This Row],[Item]]&amp;" - $"&amp;Table_PayItems[[#This Row],[Unit]],Table_PayItems[[#This Row],[Description]]&amp;" - $"&amp;Table_PayItems[[#This Row],[Unit]])</f>
        <v>Rhus typhina Laciniata, #7 cont. - $Ea</v>
      </c>
      <c r="I4406" s="29" t="str">
        <f>IFERROR(VLOOKUP(ROWS($M$5:M4406),Table_PayItems[[Search Key]:[Concentrated Name]],2,FALSE),"")</f>
        <v>Rhus typhina Laciniata, #7 cont. - $Ea</v>
      </c>
      <c r="J4406" s="1"/>
      <c r="K4406" s="1"/>
      <c r="L4406" s="22">
        <f>IF(ISNUMBER(SEARCH(Pay_Item_Search_Text_2,M4406)),MAX($L$4:L4405)+1,0)</f>
        <v>0</v>
      </c>
      <c r="M4406" s="1" t="str">
        <f>IFERROR(VLOOKUP(ROWS($M$5:M4406),Table_PayItems[[Search Key]:[Concentrated Name]],2,FALSE),"")</f>
        <v>Rhus typhina Laciniata, #7 cont. - $Ea</v>
      </c>
      <c r="N4406" s="1" t="str">
        <f>IFERROR(VLOOKUP(ROWS($M$5:N4406),$L$5:$M$7000,2,FALSE),"")</f>
        <v/>
      </c>
      <c r="O4406" s="1" t="str">
        <f>IFERROR(VLOOKUP(ROWS($O$5:O4406),$K$5:$L$7000,2,FALSE),"")</f>
        <v/>
      </c>
    </row>
    <row r="4407" spans="2:15" ht="15" customHeight="1" x14ac:dyDescent="0.25">
      <c r="B4407" s="178" t="s">
        <v>13229</v>
      </c>
      <c r="C4407" s="178" t="s">
        <v>88</v>
      </c>
      <c r="D4407" s="178" t="s">
        <v>4407</v>
      </c>
      <c r="E4407" s="178" t="s">
        <v>6993</v>
      </c>
      <c r="F4407" s="178" t="s">
        <v>17</v>
      </c>
      <c r="G4407" s="24">
        <f>IF(ISNUMBER(Pay_Item_Search_Text),IF(ISNUMBER(IF(FIND(Pay_Item_Search_Text,B4407)=1,1, "FALSE")),MAX(G$4:$G4406)+1,IF(ISNUMBER(Pay_Item_Search_Text),0,IF(ISNUMBER(SEARCH(Pay_Item_Search_Text,H4407)),MAX(G$4:$G4406)+1,0))),IF(ISNUMBER(Pay_Item_Search_Text),0,IF(ISNUMBER(SEARCH(Pay_Item_Search_Text,H4407)),MAX(G$4:$G4406)+1,0)))</f>
        <v>4403</v>
      </c>
      <c r="H4407" s="24" t="str">
        <f>IF(Table_PayItems[[#This Row],[Description]]="_","_ Unique Item - "&amp;Table_PayItems[[#This Row],[Item]]&amp;" - $"&amp;Table_PayItems[[#This Row],[Unit]],Table_PayItems[[#This Row],[Description]]&amp;" - $"&amp;Table_PayItems[[#This Row],[Unit]])</f>
        <v>Rhus typhina, #3 cont. - $Ea</v>
      </c>
      <c r="I4407" s="29" t="str">
        <f>IFERROR(VLOOKUP(ROWS($M$5:M4407),Table_PayItems[[Search Key]:[Concentrated Name]],2,FALSE),"")</f>
        <v>Rhus typhina, #3 cont. - $Ea</v>
      </c>
      <c r="J4407" s="1"/>
      <c r="K4407" s="1"/>
      <c r="L4407" s="22">
        <f>IF(ISNUMBER(SEARCH(Pay_Item_Search_Text_2,M4407)),MAX($L$4:L4406)+1,0)</f>
        <v>0</v>
      </c>
      <c r="M4407" s="1" t="str">
        <f>IFERROR(VLOOKUP(ROWS($M$5:M4407),Table_PayItems[[Search Key]:[Concentrated Name]],2,FALSE),"")</f>
        <v>Rhus typhina, #3 cont. - $Ea</v>
      </c>
      <c r="N4407" s="1" t="str">
        <f>IFERROR(VLOOKUP(ROWS($M$5:N4407),$L$5:$M$7000,2,FALSE),"")</f>
        <v/>
      </c>
      <c r="O4407" s="1" t="str">
        <f>IFERROR(VLOOKUP(ROWS($O$5:O4407),$K$5:$L$7000,2,FALSE),"")</f>
        <v/>
      </c>
    </row>
    <row r="4408" spans="2:15" ht="15" customHeight="1" x14ac:dyDescent="0.25">
      <c r="B4408" s="178" t="s">
        <v>13230</v>
      </c>
      <c r="C4408" s="178" t="s">
        <v>88</v>
      </c>
      <c r="D4408" s="178" t="s">
        <v>4408</v>
      </c>
      <c r="E4408" s="178" t="s">
        <v>6993</v>
      </c>
      <c r="F4408" s="178" t="s">
        <v>17</v>
      </c>
      <c r="G4408" s="1">
        <f>IF(ISNUMBER(Pay_Item_Search_Text),IF(ISNUMBER(IF(FIND(Pay_Item_Search_Text,B4408)=1,1, "FALSE")),MAX(G$4:$G4407)+1,IF(ISNUMBER(Pay_Item_Search_Text),0,IF(ISNUMBER(SEARCH(Pay_Item_Search_Text,H4408)),MAX(G$4:$G4407)+1,0))),IF(ISNUMBER(Pay_Item_Search_Text),0,IF(ISNUMBER(SEARCH(Pay_Item_Search_Text,H4408)),MAX(G$4:$G4407)+1,0)))</f>
        <v>4404</v>
      </c>
      <c r="H4408" s="1" t="str">
        <f>IF(Table_PayItems[[#This Row],[Description]]="_","_ Unique Item - "&amp;Table_PayItems[[#This Row],[Item]]&amp;" - $"&amp;Table_PayItems[[#This Row],[Unit]],Table_PayItems[[#This Row],[Description]]&amp;" - $"&amp;Table_PayItems[[#This Row],[Unit]])</f>
        <v>Rhus typhina, #5 cont. - $Ea</v>
      </c>
      <c r="I4408" s="29" t="str">
        <f>IFERROR(VLOOKUP(ROWS($M$5:M4408),Table_PayItems[[Search Key]:[Concentrated Name]],2,FALSE),"")</f>
        <v>Rhus typhina, #5 cont. - $Ea</v>
      </c>
      <c r="J4408" s="1"/>
      <c r="K4408" s="1"/>
      <c r="L4408" s="22">
        <f>IF(ISNUMBER(SEARCH(Pay_Item_Search_Text_2,M4408)),MAX($L$4:L4407)+1,0)</f>
        <v>0</v>
      </c>
      <c r="M4408" s="1" t="str">
        <f>IFERROR(VLOOKUP(ROWS($M$5:M4408),Table_PayItems[[Search Key]:[Concentrated Name]],2,FALSE),"")</f>
        <v>Rhus typhina, #5 cont. - $Ea</v>
      </c>
      <c r="N4408" s="1" t="str">
        <f>IFERROR(VLOOKUP(ROWS($M$5:N4408),$L$5:$M$7000,2,FALSE),"")</f>
        <v/>
      </c>
      <c r="O4408" s="1" t="str">
        <f>IFERROR(VLOOKUP(ROWS($O$5:O4408),$K$5:$L$7000,2,FALSE),"")</f>
        <v/>
      </c>
    </row>
    <row r="4409" spans="2:15" ht="15" customHeight="1" x14ac:dyDescent="0.25">
      <c r="B4409" s="178" t="s">
        <v>13231</v>
      </c>
      <c r="C4409" s="178" t="s">
        <v>88</v>
      </c>
      <c r="D4409" s="178" t="s">
        <v>4409</v>
      </c>
      <c r="E4409" s="178" t="s">
        <v>6993</v>
      </c>
      <c r="F4409" s="178" t="s">
        <v>17</v>
      </c>
      <c r="G4409" s="1">
        <f>IF(ISNUMBER(Pay_Item_Search_Text),IF(ISNUMBER(IF(FIND(Pay_Item_Search_Text,B4409)=1,1, "FALSE")),MAX(G$4:$G4408)+1,IF(ISNUMBER(Pay_Item_Search_Text),0,IF(ISNUMBER(SEARCH(Pay_Item_Search_Text,H4409)),MAX(G$4:$G4408)+1,0))),IF(ISNUMBER(Pay_Item_Search_Text),0,IF(ISNUMBER(SEARCH(Pay_Item_Search_Text,H4409)),MAX(G$4:$G4408)+1,0)))</f>
        <v>4405</v>
      </c>
      <c r="H4409" s="1" t="str">
        <f>IF(Table_PayItems[[#This Row],[Description]]="_","_ Unique Item - "&amp;Table_PayItems[[#This Row],[Item]]&amp;" - $"&amp;Table_PayItems[[#This Row],[Unit]],Table_PayItems[[#This Row],[Description]]&amp;" - $"&amp;Table_PayItems[[#This Row],[Unit]])</f>
        <v>Rhus typhina, #7 cont. - $Ea</v>
      </c>
      <c r="I4409" s="29" t="str">
        <f>IFERROR(VLOOKUP(ROWS($M$5:M4409),Table_PayItems[[Search Key]:[Concentrated Name]],2,FALSE),"")</f>
        <v>Rhus typhina, #7 cont. - $Ea</v>
      </c>
      <c r="J4409" s="1"/>
      <c r="K4409" s="1"/>
      <c r="L4409" s="22">
        <f>IF(ISNUMBER(SEARCH(Pay_Item_Search_Text_2,M4409)),MAX($L$4:L4408)+1,0)</f>
        <v>0</v>
      </c>
      <c r="M4409" s="1" t="str">
        <f>IFERROR(VLOOKUP(ROWS($M$5:M4409),Table_PayItems[[Search Key]:[Concentrated Name]],2,FALSE),"")</f>
        <v>Rhus typhina, #7 cont. - $Ea</v>
      </c>
      <c r="N4409" s="1" t="str">
        <f>IFERROR(VLOOKUP(ROWS($M$5:N4409),$L$5:$M$7000,2,FALSE),"")</f>
        <v/>
      </c>
      <c r="O4409" s="1" t="str">
        <f>IFERROR(VLOOKUP(ROWS($O$5:O4409),$K$5:$L$7000,2,FALSE),"")</f>
        <v/>
      </c>
    </row>
    <row r="4410" spans="2:15" ht="15" customHeight="1" x14ac:dyDescent="0.25">
      <c r="B4410" s="178" t="s">
        <v>13232</v>
      </c>
      <c r="C4410" s="178" t="s">
        <v>88</v>
      </c>
      <c r="D4410" s="178" t="s">
        <v>4410</v>
      </c>
      <c r="E4410" s="178" t="s">
        <v>6993</v>
      </c>
      <c r="F4410" s="178" t="s">
        <v>17</v>
      </c>
      <c r="G4410" s="1">
        <f>IF(ISNUMBER(Pay_Item_Search_Text),IF(ISNUMBER(IF(FIND(Pay_Item_Search_Text,B4410)=1,1, "FALSE")),MAX(G$4:$G4409)+1,IF(ISNUMBER(Pay_Item_Search_Text),0,IF(ISNUMBER(SEARCH(Pay_Item_Search_Text,H4410)),MAX(G$4:$G4409)+1,0))),IF(ISNUMBER(Pay_Item_Search_Text),0,IF(ISNUMBER(SEARCH(Pay_Item_Search_Text,H4410)),MAX(G$4:$G4409)+1,0)))</f>
        <v>4406</v>
      </c>
      <c r="H4410" s="1" t="str">
        <f>IF(Table_PayItems[[#This Row],[Description]]="_","_ Unique Item - "&amp;Table_PayItems[[#This Row],[Item]]&amp;" - $"&amp;Table_PayItems[[#This Row],[Unit]],Table_PayItems[[#This Row],[Description]]&amp;" - $"&amp;Table_PayItems[[#This Row],[Unit]])</f>
        <v>Rhus typhina, bareroot, 18-24 inch - $Ea</v>
      </c>
      <c r="I4410" s="29" t="str">
        <f>IFERROR(VLOOKUP(ROWS($M$5:M4410),Table_PayItems[[Search Key]:[Concentrated Name]],2,FALSE),"")</f>
        <v>Rhus typhina, bareroot, 18-24 inch - $Ea</v>
      </c>
      <c r="J4410" s="1"/>
      <c r="K4410" s="1"/>
      <c r="L4410" s="22">
        <f>IF(ISNUMBER(SEARCH(Pay_Item_Search_Text_2,M4410)),MAX($L$4:L4409)+1,0)</f>
        <v>0</v>
      </c>
      <c r="M4410" s="1" t="str">
        <f>IFERROR(VLOOKUP(ROWS($M$5:M4410),Table_PayItems[[Search Key]:[Concentrated Name]],2,FALSE),"")</f>
        <v>Rhus typhina, bareroot, 18-24 inch - $Ea</v>
      </c>
      <c r="N4410" s="1" t="str">
        <f>IFERROR(VLOOKUP(ROWS($M$5:N4410),$L$5:$M$7000,2,FALSE),"")</f>
        <v/>
      </c>
      <c r="O4410" s="1" t="str">
        <f>IFERROR(VLOOKUP(ROWS($O$5:O4410),$K$5:$L$7000,2,FALSE),"")</f>
        <v/>
      </c>
    </row>
    <row r="4411" spans="2:15" ht="15" customHeight="1" x14ac:dyDescent="0.25">
      <c r="B4411" s="178" t="s">
        <v>13233</v>
      </c>
      <c r="C4411" s="178" t="s">
        <v>88</v>
      </c>
      <c r="D4411" s="178" t="s">
        <v>4411</v>
      </c>
      <c r="E4411" s="178" t="s">
        <v>6993</v>
      </c>
      <c r="F4411" s="178" t="s">
        <v>17</v>
      </c>
      <c r="G4411" s="1">
        <f>IF(ISNUMBER(Pay_Item_Search_Text),IF(ISNUMBER(IF(FIND(Pay_Item_Search_Text,B4411)=1,1, "FALSE")),MAX(G$4:$G4410)+1,IF(ISNUMBER(Pay_Item_Search_Text),0,IF(ISNUMBER(SEARCH(Pay_Item_Search_Text,H4411)),MAX(G$4:$G4410)+1,0))),IF(ISNUMBER(Pay_Item_Search_Text),0,IF(ISNUMBER(SEARCH(Pay_Item_Search_Text,H4411)),MAX(G$4:$G4410)+1,0)))</f>
        <v>4407</v>
      </c>
      <c r="H4411" s="1" t="str">
        <f>IF(Table_PayItems[[#This Row],[Description]]="_","_ Unique Item - "&amp;Table_PayItems[[#This Row],[Item]]&amp;" - $"&amp;Table_PayItems[[#This Row],[Unit]],Table_PayItems[[#This Row],[Description]]&amp;" - $"&amp;Table_PayItems[[#This Row],[Unit]])</f>
        <v>Rhus typhina, bareroot, 24-36 inch - $Ea</v>
      </c>
      <c r="I4411" s="29" t="str">
        <f>IFERROR(VLOOKUP(ROWS($M$5:M4411),Table_PayItems[[Search Key]:[Concentrated Name]],2,FALSE),"")</f>
        <v>Rhus typhina, bareroot, 24-36 inch - $Ea</v>
      </c>
      <c r="J4411" s="1"/>
      <c r="K4411" s="1"/>
      <c r="L4411" s="22">
        <f>IF(ISNUMBER(SEARCH(Pay_Item_Search_Text_2,M4411)),MAX($L$4:L4410)+1,0)</f>
        <v>0</v>
      </c>
      <c r="M4411" s="1" t="str">
        <f>IFERROR(VLOOKUP(ROWS($M$5:M4411),Table_PayItems[[Search Key]:[Concentrated Name]],2,FALSE),"")</f>
        <v>Rhus typhina, bareroot, 24-36 inch - $Ea</v>
      </c>
      <c r="N4411" s="1" t="str">
        <f>IFERROR(VLOOKUP(ROWS($M$5:N4411),$L$5:$M$7000,2,FALSE),"")</f>
        <v/>
      </c>
      <c r="O4411" s="1" t="str">
        <f>IFERROR(VLOOKUP(ROWS($O$5:O4411),$K$5:$L$7000,2,FALSE),"")</f>
        <v/>
      </c>
    </row>
    <row r="4412" spans="2:15" ht="15" customHeight="1" x14ac:dyDescent="0.25">
      <c r="B4412" s="178" t="s">
        <v>13234</v>
      </c>
      <c r="C4412" s="178" t="s">
        <v>88</v>
      </c>
      <c r="D4412" s="178" t="s">
        <v>4412</v>
      </c>
      <c r="E4412" s="178" t="s">
        <v>6993</v>
      </c>
      <c r="F4412" s="178" t="s">
        <v>17</v>
      </c>
      <c r="G4412" s="1">
        <f>IF(ISNUMBER(Pay_Item_Search_Text),IF(ISNUMBER(IF(FIND(Pay_Item_Search_Text,B4412)=1,1, "FALSE")),MAX(G$4:$G4411)+1,IF(ISNUMBER(Pay_Item_Search_Text),0,IF(ISNUMBER(SEARCH(Pay_Item_Search_Text,H4412)),MAX(G$4:$G4411)+1,0))),IF(ISNUMBER(Pay_Item_Search_Text),0,IF(ISNUMBER(SEARCH(Pay_Item_Search_Text,H4412)),MAX(G$4:$G4411)+1,0)))</f>
        <v>4408</v>
      </c>
      <c r="H4412" s="1" t="str">
        <f>IF(Table_PayItems[[#This Row],[Description]]="_","_ Unique Item - "&amp;Table_PayItems[[#This Row],[Item]]&amp;" - $"&amp;Table_PayItems[[#This Row],[Unit]],Table_PayItems[[#This Row],[Description]]&amp;" - $"&amp;Table_PayItems[[#This Row],[Unit]])</f>
        <v>Ribes alpinum, #2 cont. - $Ea</v>
      </c>
      <c r="I4412" s="29" t="str">
        <f>IFERROR(VLOOKUP(ROWS($M$5:M4412),Table_PayItems[[Search Key]:[Concentrated Name]],2,FALSE),"")</f>
        <v>Ribes alpinum, #2 cont. - $Ea</v>
      </c>
      <c r="J4412" s="1"/>
      <c r="K4412" s="1"/>
      <c r="L4412" s="22">
        <f>IF(ISNUMBER(SEARCH(Pay_Item_Search_Text_2,M4412)),MAX($L$4:L4411)+1,0)</f>
        <v>0</v>
      </c>
      <c r="M4412" s="1" t="str">
        <f>IFERROR(VLOOKUP(ROWS($M$5:M4412),Table_PayItems[[Search Key]:[Concentrated Name]],2,FALSE),"")</f>
        <v>Ribes alpinum, #2 cont. - $Ea</v>
      </c>
      <c r="N4412" s="1" t="str">
        <f>IFERROR(VLOOKUP(ROWS($M$5:N4412),$L$5:$M$7000,2,FALSE),"")</f>
        <v/>
      </c>
      <c r="O4412" s="1" t="str">
        <f>IFERROR(VLOOKUP(ROWS($O$5:O4412),$K$5:$L$7000,2,FALSE),"")</f>
        <v/>
      </c>
    </row>
    <row r="4413" spans="2:15" ht="15" customHeight="1" x14ac:dyDescent="0.25">
      <c r="B4413" s="178" t="s">
        <v>13235</v>
      </c>
      <c r="C4413" s="178" t="s">
        <v>88</v>
      </c>
      <c r="D4413" s="178" t="s">
        <v>4413</v>
      </c>
      <c r="E4413" s="178" t="s">
        <v>6993</v>
      </c>
      <c r="F4413" s="178" t="s">
        <v>17</v>
      </c>
      <c r="G4413" s="24">
        <f>IF(ISNUMBER(Pay_Item_Search_Text),IF(ISNUMBER(IF(FIND(Pay_Item_Search_Text,B4413)=1,1, "FALSE")),MAX(G$4:$G4412)+1,IF(ISNUMBER(Pay_Item_Search_Text),0,IF(ISNUMBER(SEARCH(Pay_Item_Search_Text,H4413)),MAX(G$4:$G4412)+1,0))),IF(ISNUMBER(Pay_Item_Search_Text),0,IF(ISNUMBER(SEARCH(Pay_Item_Search_Text,H4413)),MAX(G$4:$G4412)+1,0)))</f>
        <v>4409</v>
      </c>
      <c r="H4413" s="24" t="str">
        <f>IF(Table_PayItems[[#This Row],[Description]]="_","_ Unique Item - "&amp;Table_PayItems[[#This Row],[Item]]&amp;" - $"&amp;Table_PayItems[[#This Row],[Unit]],Table_PayItems[[#This Row],[Description]]&amp;" - $"&amp;Table_PayItems[[#This Row],[Unit]])</f>
        <v>Ribes alpinum, #3 cont. - $Ea</v>
      </c>
      <c r="I4413" s="29" t="str">
        <f>IFERROR(VLOOKUP(ROWS($M$5:M4413),Table_PayItems[[Search Key]:[Concentrated Name]],2,FALSE),"")</f>
        <v>Ribes alpinum, #3 cont. - $Ea</v>
      </c>
      <c r="J4413" s="1"/>
      <c r="K4413" s="1"/>
      <c r="L4413" s="22">
        <f>IF(ISNUMBER(SEARCH(Pay_Item_Search_Text_2,M4413)),MAX($L$4:L4412)+1,0)</f>
        <v>0</v>
      </c>
      <c r="M4413" s="1" t="str">
        <f>IFERROR(VLOOKUP(ROWS($M$5:M4413),Table_PayItems[[Search Key]:[Concentrated Name]],2,FALSE),"")</f>
        <v>Ribes alpinum, #3 cont. - $Ea</v>
      </c>
      <c r="N4413" s="1" t="str">
        <f>IFERROR(VLOOKUP(ROWS($M$5:N4413),$L$5:$M$7000,2,FALSE),"")</f>
        <v/>
      </c>
      <c r="O4413" s="1" t="str">
        <f>IFERROR(VLOOKUP(ROWS($O$5:O4413),$K$5:$L$7000,2,FALSE),"")</f>
        <v/>
      </c>
    </row>
    <row r="4414" spans="2:15" ht="15" customHeight="1" x14ac:dyDescent="0.25">
      <c r="B4414" s="178" t="s">
        <v>13236</v>
      </c>
      <c r="C4414" s="178" t="s">
        <v>88</v>
      </c>
      <c r="D4414" s="178" t="s">
        <v>4414</v>
      </c>
      <c r="E4414" s="178" t="s">
        <v>6993</v>
      </c>
      <c r="F4414" s="178" t="s">
        <v>17</v>
      </c>
      <c r="G4414" s="1">
        <f>IF(ISNUMBER(Pay_Item_Search_Text),IF(ISNUMBER(IF(FIND(Pay_Item_Search_Text,B4414)=1,1, "FALSE")),MAX(G$4:$G4413)+1,IF(ISNUMBER(Pay_Item_Search_Text),0,IF(ISNUMBER(SEARCH(Pay_Item_Search_Text,H4414)),MAX(G$4:$G4413)+1,0))),IF(ISNUMBER(Pay_Item_Search_Text),0,IF(ISNUMBER(SEARCH(Pay_Item_Search_Text,H4414)),MAX(G$4:$G4413)+1,0)))</f>
        <v>4410</v>
      </c>
      <c r="H4414" s="1" t="str">
        <f>IF(Table_PayItems[[#This Row],[Description]]="_","_ Unique Item - "&amp;Table_PayItems[[#This Row],[Item]]&amp;" - $"&amp;Table_PayItems[[#This Row],[Unit]],Table_PayItems[[#This Row],[Description]]&amp;" - $"&amp;Table_PayItems[[#This Row],[Unit]])</f>
        <v>Ribes americanum, bareroot, 18-24 inch - $Ea</v>
      </c>
      <c r="I4414" s="29" t="str">
        <f>IFERROR(VLOOKUP(ROWS($M$5:M4414),Table_PayItems[[Search Key]:[Concentrated Name]],2,FALSE),"")</f>
        <v>Ribes americanum, bareroot, 18-24 inch - $Ea</v>
      </c>
      <c r="J4414" s="1"/>
      <c r="K4414" s="1"/>
      <c r="L4414" s="22">
        <f>IF(ISNUMBER(SEARCH(Pay_Item_Search_Text_2,M4414)),MAX($L$4:L4413)+1,0)</f>
        <v>0</v>
      </c>
      <c r="M4414" s="1" t="str">
        <f>IFERROR(VLOOKUP(ROWS($M$5:M4414),Table_PayItems[[Search Key]:[Concentrated Name]],2,FALSE),"")</f>
        <v>Ribes americanum, bareroot, 18-24 inch - $Ea</v>
      </c>
      <c r="N4414" s="1" t="str">
        <f>IFERROR(VLOOKUP(ROWS($M$5:N4414),$L$5:$M$7000,2,FALSE),"")</f>
        <v/>
      </c>
      <c r="O4414" s="1" t="str">
        <f>IFERROR(VLOOKUP(ROWS($O$5:O4414),$K$5:$L$7000,2,FALSE),"")</f>
        <v/>
      </c>
    </row>
    <row r="4415" spans="2:15" ht="15" customHeight="1" x14ac:dyDescent="0.25">
      <c r="B4415" s="178" t="s">
        <v>13237</v>
      </c>
      <c r="C4415" s="178" t="s">
        <v>88</v>
      </c>
      <c r="D4415" s="178" t="s">
        <v>4415</v>
      </c>
      <c r="E4415" s="178" t="s">
        <v>6993</v>
      </c>
      <c r="F4415" s="178" t="s">
        <v>17</v>
      </c>
      <c r="G4415" s="24">
        <f>IF(ISNUMBER(Pay_Item_Search_Text),IF(ISNUMBER(IF(FIND(Pay_Item_Search_Text,B4415)=1,1, "FALSE")),MAX(G$4:$G4414)+1,IF(ISNUMBER(Pay_Item_Search_Text),0,IF(ISNUMBER(SEARCH(Pay_Item_Search_Text,H4415)),MAX(G$4:$G4414)+1,0))),IF(ISNUMBER(Pay_Item_Search_Text),0,IF(ISNUMBER(SEARCH(Pay_Item_Search_Text,H4415)),MAX(G$4:$G4414)+1,0)))</f>
        <v>4411</v>
      </c>
      <c r="H4415" s="24" t="str">
        <f>IF(Table_PayItems[[#This Row],[Description]]="_","_ Unique Item - "&amp;Table_PayItems[[#This Row],[Item]]&amp;" - $"&amp;Table_PayItems[[#This Row],[Unit]],Table_PayItems[[#This Row],[Description]]&amp;" - $"&amp;Table_PayItems[[#This Row],[Unit]])</f>
        <v>Ribes americanum, bareroot, 24-36 inch - $Ea</v>
      </c>
      <c r="I4415" s="29" t="str">
        <f>IFERROR(VLOOKUP(ROWS($M$5:M4415),Table_PayItems[[Search Key]:[Concentrated Name]],2,FALSE),"")</f>
        <v>Ribes americanum, bareroot, 24-36 inch - $Ea</v>
      </c>
      <c r="J4415" s="1"/>
      <c r="K4415" s="1"/>
      <c r="L4415" s="22">
        <f>IF(ISNUMBER(SEARCH(Pay_Item_Search_Text_2,M4415)),MAX($L$4:L4414)+1,0)</f>
        <v>0</v>
      </c>
      <c r="M4415" s="1" t="str">
        <f>IFERROR(VLOOKUP(ROWS($M$5:M4415),Table_PayItems[[Search Key]:[Concentrated Name]],2,FALSE),"")</f>
        <v>Ribes americanum, bareroot, 24-36 inch - $Ea</v>
      </c>
      <c r="N4415" s="1" t="str">
        <f>IFERROR(VLOOKUP(ROWS($M$5:N4415),$L$5:$M$7000,2,FALSE),"")</f>
        <v/>
      </c>
      <c r="O4415" s="1" t="str">
        <f>IFERROR(VLOOKUP(ROWS($O$5:O4415),$K$5:$L$7000,2,FALSE),"")</f>
        <v/>
      </c>
    </row>
    <row r="4416" spans="2:15" ht="15" customHeight="1" x14ac:dyDescent="0.25">
      <c r="B4416" s="178" t="s">
        <v>12051</v>
      </c>
      <c r="C4416" s="178" t="s">
        <v>123</v>
      </c>
      <c r="D4416" s="178" t="s">
        <v>3902</v>
      </c>
      <c r="E4416" s="178" t="s">
        <v>6933</v>
      </c>
      <c r="F4416" s="178" t="s">
        <v>17</v>
      </c>
      <c r="G4416" s="1">
        <f>IF(ISNUMBER(Pay_Item_Search_Text),IF(ISNUMBER(IF(FIND(Pay_Item_Search_Text,B4416)=1,1, "FALSE")),MAX(G$4:$G4415)+1,IF(ISNUMBER(Pay_Item_Search_Text),0,IF(ISNUMBER(SEARCH(Pay_Item_Search_Text,H4416)),MAX(G$4:$G4415)+1,0))),IF(ISNUMBER(Pay_Item_Search_Text),0,IF(ISNUMBER(SEARCH(Pay_Item_Search_Text,H4416)),MAX(G$4:$G4415)+1,0)))</f>
        <v>4412</v>
      </c>
      <c r="H4416" s="1" t="str">
        <f>IF(Table_PayItems[[#This Row],[Description]]="_","_ Unique Item - "&amp;Table_PayItems[[#This Row],[Item]]&amp;" - $"&amp;Table_PayItems[[#This Row],[Unit]],Table_PayItems[[#This Row],[Description]]&amp;" - $"&amp;Table_PayItems[[#This Row],[Unit]])</f>
        <v>Riprap, Grouted - $Syd</v>
      </c>
      <c r="I4416" s="29" t="str">
        <f>IFERROR(VLOOKUP(ROWS($M$5:M4416),Table_PayItems[[Search Key]:[Concentrated Name]],2,FALSE),"")</f>
        <v>Riprap, Grouted - $Syd</v>
      </c>
      <c r="J4416" s="1"/>
      <c r="K4416" s="1"/>
      <c r="L4416" s="22">
        <f>IF(ISNUMBER(SEARCH(Pay_Item_Search_Text_2,M4416)),MAX($L$4:L4415)+1,0)</f>
        <v>0</v>
      </c>
      <c r="M4416" s="1" t="str">
        <f>IFERROR(VLOOKUP(ROWS($M$5:M4416),Table_PayItems[[Search Key]:[Concentrated Name]],2,FALSE),"")</f>
        <v>Riprap, Grouted - $Syd</v>
      </c>
      <c r="N4416" s="1" t="str">
        <f>IFERROR(VLOOKUP(ROWS($M$5:N4416),$L$5:$M$7000,2,FALSE),"")</f>
        <v/>
      </c>
      <c r="O4416" s="1" t="str">
        <f>IFERROR(VLOOKUP(ROWS($O$5:O4416),$K$5:$L$7000,2,FALSE),"")</f>
        <v/>
      </c>
    </row>
    <row r="4417" spans="2:15" ht="15" customHeight="1" x14ac:dyDescent="0.25">
      <c r="B4417" s="178" t="s">
        <v>12052</v>
      </c>
      <c r="C4417" s="178" t="s">
        <v>123</v>
      </c>
      <c r="D4417" s="178" t="s">
        <v>3903</v>
      </c>
      <c r="E4417" s="178" t="s">
        <v>17</v>
      </c>
      <c r="F4417" s="178" t="s">
        <v>17</v>
      </c>
      <c r="G4417" s="1">
        <f>IF(ISNUMBER(Pay_Item_Search_Text),IF(ISNUMBER(IF(FIND(Pay_Item_Search_Text,B4417)=1,1, "FALSE")),MAX(G$4:$G4416)+1,IF(ISNUMBER(Pay_Item_Search_Text),0,IF(ISNUMBER(SEARCH(Pay_Item_Search_Text,H4417)),MAX(G$4:$G4416)+1,0))),IF(ISNUMBER(Pay_Item_Search_Text),0,IF(ISNUMBER(SEARCH(Pay_Item_Search_Text,H4417)),MAX(G$4:$G4416)+1,0)))</f>
        <v>4413</v>
      </c>
      <c r="H4417" s="1" t="str">
        <f>IF(Table_PayItems[[#This Row],[Description]]="_","_ Unique Item - "&amp;Table_PayItems[[#This Row],[Item]]&amp;" - $"&amp;Table_PayItems[[#This Row],[Unit]],Table_PayItems[[#This Row],[Description]]&amp;" - $"&amp;Table_PayItems[[#This Row],[Unit]])</f>
        <v>Riprap, Heavy - $Syd</v>
      </c>
      <c r="I4417" s="29" t="str">
        <f>IFERROR(VLOOKUP(ROWS($M$5:M4417),Table_PayItems[[Search Key]:[Concentrated Name]],2,FALSE),"")</f>
        <v>Riprap, Heavy - $Syd</v>
      </c>
      <c r="J4417" s="1"/>
      <c r="K4417" s="1"/>
      <c r="L4417" s="22">
        <f>IF(ISNUMBER(SEARCH(Pay_Item_Search_Text_2,M4417)),MAX($L$4:L4416)+1,0)</f>
        <v>0</v>
      </c>
      <c r="M4417" s="1" t="str">
        <f>IFERROR(VLOOKUP(ROWS($M$5:M4417),Table_PayItems[[Search Key]:[Concentrated Name]],2,FALSE),"")</f>
        <v>Riprap, Heavy - $Syd</v>
      </c>
      <c r="N4417" s="1" t="str">
        <f>IFERROR(VLOOKUP(ROWS($M$5:N4417),$L$5:$M$7000,2,FALSE),"")</f>
        <v/>
      </c>
      <c r="O4417" s="1" t="str">
        <f>IFERROR(VLOOKUP(ROWS($O$5:O4417),$K$5:$L$7000,2,FALSE),"")</f>
        <v/>
      </c>
    </row>
    <row r="4418" spans="2:15" ht="15" customHeight="1" x14ac:dyDescent="0.25">
      <c r="B4418" s="178" t="s">
        <v>12053</v>
      </c>
      <c r="C4418" s="178" t="s">
        <v>189</v>
      </c>
      <c r="D4418" s="178" t="s">
        <v>3903</v>
      </c>
      <c r="E4418" s="178" t="s">
        <v>17</v>
      </c>
      <c r="F4418" s="178" t="s">
        <v>17</v>
      </c>
      <c r="G4418" s="1">
        <f>IF(ISNUMBER(Pay_Item_Search_Text),IF(ISNUMBER(IF(FIND(Pay_Item_Search_Text,B4418)=1,1, "FALSE")),MAX(G$4:$G4417)+1,IF(ISNUMBER(Pay_Item_Search_Text),0,IF(ISNUMBER(SEARCH(Pay_Item_Search_Text,H4418)),MAX(G$4:$G4417)+1,0))),IF(ISNUMBER(Pay_Item_Search_Text),0,IF(ISNUMBER(SEARCH(Pay_Item_Search_Text,H4418)),MAX(G$4:$G4417)+1,0)))</f>
        <v>4414</v>
      </c>
      <c r="H4418" s="1" t="str">
        <f>IF(Table_PayItems[[#This Row],[Description]]="_","_ Unique Item - "&amp;Table_PayItems[[#This Row],[Item]]&amp;" - $"&amp;Table_PayItems[[#This Row],[Unit]],Table_PayItems[[#This Row],[Description]]&amp;" - $"&amp;Table_PayItems[[#This Row],[Unit]])</f>
        <v>Riprap, Heavy - $Ton</v>
      </c>
      <c r="I4418" s="29" t="str">
        <f>IFERROR(VLOOKUP(ROWS($M$5:M4418),Table_PayItems[[Search Key]:[Concentrated Name]],2,FALSE),"")</f>
        <v>Riprap, Heavy - $Ton</v>
      </c>
      <c r="J4418" s="1"/>
      <c r="K4418" s="1"/>
      <c r="L4418" s="22">
        <f>IF(ISNUMBER(SEARCH(Pay_Item_Search_Text_2,M4418)),MAX($L$4:L4417)+1,0)</f>
        <v>0</v>
      </c>
      <c r="M4418" s="1" t="str">
        <f>IFERROR(VLOOKUP(ROWS($M$5:M4418),Table_PayItems[[Search Key]:[Concentrated Name]],2,FALSE),"")</f>
        <v>Riprap, Heavy - $Ton</v>
      </c>
      <c r="N4418" s="1" t="str">
        <f>IFERROR(VLOOKUP(ROWS($M$5:N4418),$L$5:$M$7000,2,FALSE),"")</f>
        <v/>
      </c>
      <c r="O4418" s="1" t="str">
        <f>IFERROR(VLOOKUP(ROWS($O$5:O4418),$K$5:$L$7000,2,FALSE),"")</f>
        <v/>
      </c>
    </row>
    <row r="4419" spans="2:15" ht="15" customHeight="1" x14ac:dyDescent="0.25">
      <c r="B4419" s="178" t="s">
        <v>12054</v>
      </c>
      <c r="C4419" s="178" t="s">
        <v>112</v>
      </c>
      <c r="D4419" s="178" t="s">
        <v>3904</v>
      </c>
      <c r="E4419" s="178" t="s">
        <v>17</v>
      </c>
      <c r="F4419" s="178" t="s">
        <v>17</v>
      </c>
      <c r="G4419" s="1">
        <f>IF(ISNUMBER(Pay_Item_Search_Text),IF(ISNUMBER(IF(FIND(Pay_Item_Search_Text,B4419)=1,1, "FALSE")),MAX(G$4:$G4418)+1,IF(ISNUMBER(Pay_Item_Search_Text),0,IF(ISNUMBER(SEARCH(Pay_Item_Search_Text,H4419)),MAX(G$4:$G4418)+1,0))),IF(ISNUMBER(Pay_Item_Search_Text),0,IF(ISNUMBER(SEARCH(Pay_Item_Search_Text,H4419)),MAX(G$4:$G4418)+1,0)))</f>
        <v>4415</v>
      </c>
      <c r="H4419" s="1" t="str">
        <f>IF(Table_PayItems[[#This Row],[Description]]="_","_ Unique Item - "&amp;Table_PayItems[[#This Row],[Item]]&amp;" - $"&amp;Table_PayItems[[#This Row],[Unit]],Table_PayItems[[#This Row],[Description]]&amp;" - $"&amp;Table_PayItems[[#This Row],[Unit]])</f>
        <v>Riprap, Heavy, LM - $Cyd</v>
      </c>
      <c r="I4419" s="29" t="str">
        <f>IFERROR(VLOOKUP(ROWS($M$5:M4419),Table_PayItems[[Search Key]:[Concentrated Name]],2,FALSE),"")</f>
        <v>Riprap, Heavy, LM - $Cyd</v>
      </c>
      <c r="J4419" s="1"/>
      <c r="K4419" s="1"/>
      <c r="L4419" s="22">
        <f>IF(ISNUMBER(SEARCH(Pay_Item_Search_Text_2,M4419)),MAX($L$4:L4418)+1,0)</f>
        <v>0</v>
      </c>
      <c r="M4419" s="1" t="str">
        <f>IFERROR(VLOOKUP(ROWS($M$5:M4419),Table_PayItems[[Search Key]:[Concentrated Name]],2,FALSE),"")</f>
        <v>Riprap, Heavy, LM - $Cyd</v>
      </c>
      <c r="N4419" s="1" t="str">
        <f>IFERROR(VLOOKUP(ROWS($M$5:N4419),$L$5:$M$7000,2,FALSE),"")</f>
        <v/>
      </c>
      <c r="O4419" s="1" t="str">
        <f>IFERROR(VLOOKUP(ROWS($O$5:O4419),$K$5:$L$7000,2,FALSE),"")</f>
        <v/>
      </c>
    </row>
    <row r="4420" spans="2:15" ht="15" customHeight="1" x14ac:dyDescent="0.25">
      <c r="B4420" s="178" t="s">
        <v>12055</v>
      </c>
      <c r="C4420" s="178" t="s">
        <v>123</v>
      </c>
      <c r="D4420" s="178" t="s">
        <v>3905</v>
      </c>
      <c r="E4420" s="178" t="s">
        <v>17</v>
      </c>
      <c r="F4420" s="178" t="s">
        <v>17</v>
      </c>
      <c r="G4420" s="1">
        <f>IF(ISNUMBER(Pay_Item_Search_Text),IF(ISNUMBER(IF(FIND(Pay_Item_Search_Text,B4420)=1,1, "FALSE")),MAX(G$4:$G4419)+1,IF(ISNUMBER(Pay_Item_Search_Text),0,IF(ISNUMBER(SEARCH(Pay_Item_Search_Text,H4420)),MAX(G$4:$G4419)+1,0))),IF(ISNUMBER(Pay_Item_Search_Text),0,IF(ISNUMBER(SEARCH(Pay_Item_Search_Text,H4420)),MAX(G$4:$G4419)+1,0)))</f>
        <v>4416</v>
      </c>
      <c r="H4420" s="1" t="str">
        <f>IF(Table_PayItems[[#This Row],[Description]]="_","_ Unique Item - "&amp;Table_PayItems[[#This Row],[Item]]&amp;" - $"&amp;Table_PayItems[[#This Row],[Unit]],Table_PayItems[[#This Row],[Description]]&amp;" - $"&amp;Table_PayItems[[#This Row],[Unit]])</f>
        <v>Riprap, Plain - $Syd</v>
      </c>
      <c r="I4420" s="29" t="str">
        <f>IFERROR(VLOOKUP(ROWS($M$5:M4420),Table_PayItems[[Search Key]:[Concentrated Name]],2,FALSE),"")</f>
        <v>Riprap, Plain - $Syd</v>
      </c>
      <c r="J4420" s="1"/>
      <c r="K4420" s="1"/>
      <c r="L4420" s="22">
        <f>IF(ISNUMBER(SEARCH(Pay_Item_Search_Text_2,M4420)),MAX($L$4:L4419)+1,0)</f>
        <v>0</v>
      </c>
      <c r="M4420" s="1" t="str">
        <f>IFERROR(VLOOKUP(ROWS($M$5:M4420),Table_PayItems[[Search Key]:[Concentrated Name]],2,FALSE),"")</f>
        <v>Riprap, Plain - $Syd</v>
      </c>
      <c r="N4420" s="1" t="str">
        <f>IFERROR(VLOOKUP(ROWS($M$5:N4420),$L$5:$M$7000,2,FALSE),"")</f>
        <v/>
      </c>
      <c r="O4420" s="1" t="str">
        <f>IFERROR(VLOOKUP(ROWS($O$5:O4420),$K$5:$L$7000,2,FALSE),"")</f>
        <v/>
      </c>
    </row>
    <row r="4421" spans="2:15" ht="15" customHeight="1" x14ac:dyDescent="0.25">
      <c r="B4421" s="178" t="s">
        <v>12056</v>
      </c>
      <c r="C4421" s="178" t="s">
        <v>189</v>
      </c>
      <c r="D4421" s="178" t="s">
        <v>3905</v>
      </c>
      <c r="E4421" s="178" t="s">
        <v>17</v>
      </c>
      <c r="F4421" s="178" t="s">
        <v>17</v>
      </c>
      <c r="G4421" s="1">
        <f>IF(ISNUMBER(Pay_Item_Search_Text),IF(ISNUMBER(IF(FIND(Pay_Item_Search_Text,B4421)=1,1, "FALSE")),MAX(G$4:$G4420)+1,IF(ISNUMBER(Pay_Item_Search_Text),0,IF(ISNUMBER(SEARCH(Pay_Item_Search_Text,H4421)),MAX(G$4:$G4420)+1,0))),IF(ISNUMBER(Pay_Item_Search_Text),0,IF(ISNUMBER(SEARCH(Pay_Item_Search_Text,H4421)),MAX(G$4:$G4420)+1,0)))</f>
        <v>4417</v>
      </c>
      <c r="H4421" s="1" t="str">
        <f>IF(Table_PayItems[[#This Row],[Description]]="_","_ Unique Item - "&amp;Table_PayItems[[#This Row],[Item]]&amp;" - $"&amp;Table_PayItems[[#This Row],[Unit]],Table_PayItems[[#This Row],[Description]]&amp;" - $"&amp;Table_PayItems[[#This Row],[Unit]])</f>
        <v>Riprap, Plain - $Ton</v>
      </c>
      <c r="I4421" s="29" t="str">
        <f>IFERROR(VLOOKUP(ROWS($M$5:M4421),Table_PayItems[[Search Key]:[Concentrated Name]],2,FALSE),"")</f>
        <v>Riprap, Plain - $Ton</v>
      </c>
      <c r="J4421" s="1"/>
      <c r="K4421" s="1"/>
      <c r="L4421" s="22">
        <f>IF(ISNUMBER(SEARCH(Pay_Item_Search_Text_2,M4421)),MAX($L$4:L4420)+1,0)</f>
        <v>0</v>
      </c>
      <c r="M4421" s="1" t="str">
        <f>IFERROR(VLOOKUP(ROWS($M$5:M4421),Table_PayItems[[Search Key]:[Concentrated Name]],2,FALSE),"")</f>
        <v>Riprap, Plain - $Ton</v>
      </c>
      <c r="N4421" s="1" t="str">
        <f>IFERROR(VLOOKUP(ROWS($M$5:N4421),$L$5:$M$7000,2,FALSE),"")</f>
        <v/>
      </c>
      <c r="O4421" s="1" t="str">
        <f>IFERROR(VLOOKUP(ROWS($O$5:O4421),$K$5:$L$7000,2,FALSE),"")</f>
        <v/>
      </c>
    </row>
    <row r="4422" spans="2:15" ht="15" customHeight="1" x14ac:dyDescent="0.25">
      <c r="B4422" s="178" t="s">
        <v>12057</v>
      </c>
      <c r="C4422" s="178" t="s">
        <v>112</v>
      </c>
      <c r="D4422" s="178" t="s">
        <v>3906</v>
      </c>
      <c r="E4422" s="178" t="s">
        <v>17</v>
      </c>
      <c r="F4422" s="178" t="s">
        <v>17</v>
      </c>
      <c r="G4422" s="1">
        <f>IF(ISNUMBER(Pay_Item_Search_Text),IF(ISNUMBER(IF(FIND(Pay_Item_Search_Text,B4422)=1,1, "FALSE")),MAX(G$4:$G4421)+1,IF(ISNUMBER(Pay_Item_Search_Text),0,IF(ISNUMBER(SEARCH(Pay_Item_Search_Text,H4422)),MAX(G$4:$G4421)+1,0))),IF(ISNUMBER(Pay_Item_Search_Text),0,IF(ISNUMBER(SEARCH(Pay_Item_Search_Text,H4422)),MAX(G$4:$G4421)+1,0)))</f>
        <v>4418</v>
      </c>
      <c r="H4422" s="1" t="str">
        <f>IF(Table_PayItems[[#This Row],[Description]]="_","_ Unique Item - "&amp;Table_PayItems[[#This Row],[Item]]&amp;" - $"&amp;Table_PayItems[[#This Row],[Unit]],Table_PayItems[[#This Row],[Description]]&amp;" - $"&amp;Table_PayItems[[#This Row],[Unit]])</f>
        <v>Riprap, Plain, LM - $Cyd</v>
      </c>
      <c r="I4422" s="29" t="str">
        <f>IFERROR(VLOOKUP(ROWS($M$5:M4422),Table_PayItems[[Search Key]:[Concentrated Name]],2,FALSE),"")</f>
        <v>Riprap, Plain, LM - $Cyd</v>
      </c>
      <c r="J4422" s="1"/>
      <c r="K4422" s="1"/>
      <c r="L4422" s="22">
        <f>IF(ISNUMBER(SEARCH(Pay_Item_Search_Text_2,M4422)),MAX($L$4:L4421)+1,0)</f>
        <v>0</v>
      </c>
      <c r="M4422" s="1" t="str">
        <f>IFERROR(VLOOKUP(ROWS($M$5:M4422),Table_PayItems[[Search Key]:[Concentrated Name]],2,FALSE),"")</f>
        <v>Riprap, Plain, LM - $Cyd</v>
      </c>
      <c r="N4422" s="1" t="str">
        <f>IFERROR(VLOOKUP(ROWS($M$5:N4422),$L$5:$M$7000,2,FALSE),"")</f>
        <v/>
      </c>
      <c r="O4422" s="1" t="str">
        <f>IFERROR(VLOOKUP(ROWS($O$5:O4422),$K$5:$L$7000,2,FALSE),"")</f>
        <v/>
      </c>
    </row>
    <row r="4423" spans="2:15" ht="15" customHeight="1" x14ac:dyDescent="0.25">
      <c r="B4423" s="178" t="s">
        <v>14072</v>
      </c>
      <c r="C4423" s="178" t="s">
        <v>88</v>
      </c>
      <c r="D4423" s="178" t="s">
        <v>4984</v>
      </c>
      <c r="E4423" s="178" t="s">
        <v>17</v>
      </c>
      <c r="F4423" s="178" t="s">
        <v>17</v>
      </c>
      <c r="G4423" s="1">
        <f>IF(ISNUMBER(Pay_Item_Search_Text),IF(ISNUMBER(IF(FIND(Pay_Item_Search_Text,B4423)=1,1, "FALSE")),MAX(G$4:$G4422)+1,IF(ISNUMBER(Pay_Item_Search_Text),0,IF(ISNUMBER(SEARCH(Pay_Item_Search_Text,H4423)),MAX(G$4:$G4422)+1,0))),IF(ISNUMBER(Pay_Item_Search_Text),0,IF(ISNUMBER(SEARCH(Pay_Item_Search_Text,H4423)),MAX(G$4:$G4422)+1,0)))</f>
        <v>4419</v>
      </c>
      <c r="H4423" s="1" t="str">
        <f>IF(Table_PayItems[[#This Row],[Description]]="_","_ Unique Item - "&amp;Table_PayItems[[#This Row],[Item]]&amp;" - $"&amp;Table_PayItems[[#This Row],[Unit]],Table_PayItems[[#This Row],[Description]]&amp;" - $"&amp;Table_PayItems[[#This Row],[Unit]])</f>
        <v>Riser - $Ea</v>
      </c>
      <c r="I4423" s="29" t="str">
        <f>IFERROR(VLOOKUP(ROWS($M$5:M4423),Table_PayItems[[Search Key]:[Concentrated Name]],2,FALSE),"")</f>
        <v>Riser - $Ea</v>
      </c>
      <c r="J4423" s="1"/>
      <c r="K4423" s="1"/>
      <c r="L4423" s="22">
        <f>IF(ISNUMBER(SEARCH(Pay_Item_Search_Text_2,M4423)),MAX($L$4:L4422)+1,0)</f>
        <v>0</v>
      </c>
      <c r="M4423" s="1" t="str">
        <f>IFERROR(VLOOKUP(ROWS($M$5:M4423),Table_PayItems[[Search Key]:[Concentrated Name]],2,FALSE),"")</f>
        <v>Riser - $Ea</v>
      </c>
      <c r="N4423" s="1" t="str">
        <f>IFERROR(VLOOKUP(ROWS($M$5:N4423),$L$5:$M$7000,2,FALSE),"")</f>
        <v/>
      </c>
      <c r="O4423" s="1" t="str">
        <f>IFERROR(VLOOKUP(ROWS($O$5:O4423),$K$5:$L$7000,2,FALSE),"")</f>
        <v/>
      </c>
    </row>
    <row r="4424" spans="2:15" ht="15" customHeight="1" x14ac:dyDescent="0.25">
      <c r="B4424" s="178" t="s">
        <v>14110</v>
      </c>
      <c r="C4424" s="178" t="s">
        <v>88</v>
      </c>
      <c r="D4424" s="178" t="s">
        <v>5023</v>
      </c>
      <c r="E4424" s="178" t="s">
        <v>17</v>
      </c>
      <c r="F4424" s="178" t="s">
        <v>17</v>
      </c>
      <c r="G4424" s="1">
        <f>IF(ISNUMBER(Pay_Item_Search_Text),IF(ISNUMBER(IF(FIND(Pay_Item_Search_Text,B4424)=1,1, "FALSE")),MAX(G$4:$G4423)+1,IF(ISNUMBER(Pay_Item_Search_Text),0,IF(ISNUMBER(SEARCH(Pay_Item_Search_Text,H4424)),MAX(G$4:$G4423)+1,0))),IF(ISNUMBER(Pay_Item_Search_Text),0,IF(ISNUMBER(SEARCH(Pay_Item_Search_Text,H4424)),MAX(G$4:$G4423)+1,0)))</f>
        <v>4420</v>
      </c>
      <c r="H4424" s="1" t="str">
        <f>IF(Table_PayItems[[#This Row],[Description]]="_","_ Unique Item - "&amp;Table_PayItems[[#This Row],[Item]]&amp;" - $"&amp;Table_PayItems[[#This Row],[Unit]],Table_PayItems[[#This Row],[Description]]&amp;" - $"&amp;Table_PayItems[[#This Row],[Unit]])</f>
        <v>Riser, Rem - $Ea</v>
      </c>
      <c r="I4424" s="29" t="str">
        <f>IFERROR(VLOOKUP(ROWS($M$5:M4424),Table_PayItems[[Search Key]:[Concentrated Name]],2,FALSE),"")</f>
        <v>Riser, Rem - $Ea</v>
      </c>
      <c r="J4424" s="1"/>
      <c r="K4424" s="1"/>
      <c r="L4424" s="22">
        <f>IF(ISNUMBER(SEARCH(Pay_Item_Search_Text_2,M4424)),MAX($L$4:L4423)+1,0)</f>
        <v>0</v>
      </c>
      <c r="M4424" s="1" t="str">
        <f>IFERROR(VLOOKUP(ROWS($M$5:M4424),Table_PayItems[[Search Key]:[Concentrated Name]],2,FALSE),"")</f>
        <v>Riser, Rem - $Ea</v>
      </c>
      <c r="N4424" s="1" t="str">
        <f>IFERROR(VLOOKUP(ROWS($M$5:N4424),$L$5:$M$7000,2,FALSE),"")</f>
        <v/>
      </c>
      <c r="O4424" s="1" t="str">
        <f>IFERROR(VLOOKUP(ROWS($O$5:O4424),$K$5:$L$7000,2,FALSE),"")</f>
        <v/>
      </c>
    </row>
    <row r="4425" spans="2:15" ht="15" customHeight="1" x14ac:dyDescent="0.25">
      <c r="B4425" s="178" t="s">
        <v>13238</v>
      </c>
      <c r="C4425" s="178" t="s">
        <v>88</v>
      </c>
      <c r="D4425" s="178" t="s">
        <v>7657</v>
      </c>
      <c r="E4425" s="178" t="s">
        <v>6993</v>
      </c>
      <c r="F4425" s="178" t="s">
        <v>17</v>
      </c>
      <c r="G4425" s="1">
        <f>IF(ISNUMBER(Pay_Item_Search_Text),IF(ISNUMBER(IF(FIND(Pay_Item_Search_Text,B4425)=1,1, "FALSE")),MAX(G$4:$G4424)+1,IF(ISNUMBER(Pay_Item_Search_Text),0,IF(ISNUMBER(SEARCH(Pay_Item_Search_Text,H4425)),MAX(G$4:$G4424)+1,0))),IF(ISNUMBER(Pay_Item_Search_Text),0,IF(ISNUMBER(SEARCH(Pay_Item_Search_Text,H4425)),MAX(G$4:$G4424)+1,0)))</f>
        <v>4421</v>
      </c>
      <c r="H4425" s="1" t="str">
        <f>IF(Table_PayItems[[#This Row],[Description]]="_","_ Unique Item - "&amp;Table_PayItems[[#This Row],[Item]]&amp;" - $"&amp;Table_PayItems[[#This Row],[Unit]],Table_PayItems[[#This Row],[Description]]&amp;" - $"&amp;Table_PayItems[[#This Row],[Unit]])</f>
        <v>Robinia pseudoacacia Frisia, 1 1/2 inch - $Ea</v>
      </c>
      <c r="I4425" s="29" t="str">
        <f>IFERROR(VLOOKUP(ROWS($M$5:M4425),Table_PayItems[[Search Key]:[Concentrated Name]],2,FALSE),"")</f>
        <v>Robinia pseudoacacia Frisia, 1 1/2 inch - $Ea</v>
      </c>
      <c r="J4425" s="1"/>
      <c r="K4425" s="1"/>
      <c r="L4425" s="22">
        <f>IF(ISNUMBER(SEARCH(Pay_Item_Search_Text_2,M4425)),MAX($L$4:L4424)+1,0)</f>
        <v>0</v>
      </c>
      <c r="M4425" s="1" t="str">
        <f>IFERROR(VLOOKUP(ROWS($M$5:M4425),Table_PayItems[[Search Key]:[Concentrated Name]],2,FALSE),"")</f>
        <v>Robinia pseudoacacia Frisia, 1 1/2 inch - $Ea</v>
      </c>
      <c r="N4425" s="1" t="str">
        <f>IFERROR(VLOOKUP(ROWS($M$5:N4425),$L$5:$M$7000,2,FALSE),"")</f>
        <v/>
      </c>
      <c r="O4425" s="1" t="str">
        <f>IFERROR(VLOOKUP(ROWS($O$5:O4425),$K$5:$L$7000,2,FALSE),"")</f>
        <v/>
      </c>
    </row>
    <row r="4426" spans="2:15" ht="15" customHeight="1" x14ac:dyDescent="0.25">
      <c r="B4426" s="178" t="s">
        <v>13239</v>
      </c>
      <c r="C4426" s="178" t="s">
        <v>88</v>
      </c>
      <c r="D4426" s="178" t="s">
        <v>7658</v>
      </c>
      <c r="E4426" s="178" t="s">
        <v>6993</v>
      </c>
      <c r="F4426" s="178" t="s">
        <v>17</v>
      </c>
      <c r="G4426" s="1">
        <f>IF(ISNUMBER(Pay_Item_Search_Text),IF(ISNUMBER(IF(FIND(Pay_Item_Search_Text,B4426)=1,1, "FALSE")),MAX(G$4:$G4425)+1,IF(ISNUMBER(Pay_Item_Search_Text),0,IF(ISNUMBER(SEARCH(Pay_Item_Search_Text,H4426)),MAX(G$4:$G4425)+1,0))),IF(ISNUMBER(Pay_Item_Search_Text),0,IF(ISNUMBER(SEARCH(Pay_Item_Search_Text,H4426)),MAX(G$4:$G4425)+1,0)))</f>
        <v>4422</v>
      </c>
      <c r="H4426" s="1" t="str">
        <f>IF(Table_PayItems[[#This Row],[Description]]="_","_ Unique Item - "&amp;Table_PayItems[[#This Row],[Item]]&amp;" - $"&amp;Table_PayItems[[#This Row],[Unit]],Table_PayItems[[#This Row],[Description]]&amp;" - $"&amp;Table_PayItems[[#This Row],[Unit]])</f>
        <v>Robinia pseudoacacia Frisia, 1 3/4 inch - $Ea</v>
      </c>
      <c r="I4426" s="29" t="str">
        <f>IFERROR(VLOOKUP(ROWS($M$5:M4426),Table_PayItems[[Search Key]:[Concentrated Name]],2,FALSE),"")</f>
        <v>Robinia pseudoacacia Frisia, 1 3/4 inch - $Ea</v>
      </c>
      <c r="J4426" s="1"/>
      <c r="K4426" s="1"/>
      <c r="L4426" s="22">
        <f>IF(ISNUMBER(SEARCH(Pay_Item_Search_Text_2,M4426)),MAX($L$4:L4425)+1,0)</f>
        <v>0</v>
      </c>
      <c r="M4426" s="1" t="str">
        <f>IFERROR(VLOOKUP(ROWS($M$5:M4426),Table_PayItems[[Search Key]:[Concentrated Name]],2,FALSE),"")</f>
        <v>Robinia pseudoacacia Frisia, 1 3/4 inch - $Ea</v>
      </c>
      <c r="N4426" s="1" t="str">
        <f>IFERROR(VLOOKUP(ROWS($M$5:N4426),$L$5:$M$7000,2,FALSE),"")</f>
        <v/>
      </c>
      <c r="O4426" s="1" t="str">
        <f>IFERROR(VLOOKUP(ROWS($O$5:O4426),$K$5:$L$7000,2,FALSE),"")</f>
        <v/>
      </c>
    </row>
    <row r="4427" spans="2:15" ht="15" customHeight="1" x14ac:dyDescent="0.25">
      <c r="B4427" s="178" t="s">
        <v>13240</v>
      </c>
      <c r="C4427" s="178" t="s">
        <v>88</v>
      </c>
      <c r="D4427" s="178" t="s">
        <v>7659</v>
      </c>
      <c r="E4427" s="178" t="s">
        <v>6993</v>
      </c>
      <c r="F4427" s="178" t="s">
        <v>17</v>
      </c>
      <c r="G4427" s="1">
        <f>IF(ISNUMBER(Pay_Item_Search_Text),IF(ISNUMBER(IF(FIND(Pay_Item_Search_Text,B4427)=1,1, "FALSE")),MAX(G$4:$G4426)+1,IF(ISNUMBER(Pay_Item_Search_Text),0,IF(ISNUMBER(SEARCH(Pay_Item_Search_Text,H4427)),MAX(G$4:$G4426)+1,0))),IF(ISNUMBER(Pay_Item_Search_Text),0,IF(ISNUMBER(SEARCH(Pay_Item_Search_Text,H4427)),MAX(G$4:$G4426)+1,0)))</f>
        <v>4423</v>
      </c>
      <c r="H4427" s="1" t="str">
        <f>IF(Table_PayItems[[#This Row],[Description]]="_","_ Unique Item - "&amp;Table_PayItems[[#This Row],[Item]]&amp;" - $"&amp;Table_PayItems[[#This Row],[Unit]],Table_PayItems[[#This Row],[Description]]&amp;" - $"&amp;Table_PayItems[[#This Row],[Unit]])</f>
        <v>Robinia pseudoacacia Frisia, 2 inch - $Ea</v>
      </c>
      <c r="I4427" s="29" t="str">
        <f>IFERROR(VLOOKUP(ROWS($M$5:M4427),Table_PayItems[[Search Key]:[Concentrated Name]],2,FALSE),"")</f>
        <v>Robinia pseudoacacia Frisia, 2 inch - $Ea</v>
      </c>
      <c r="J4427" s="1"/>
      <c r="K4427" s="1"/>
      <c r="L4427" s="22">
        <f>IF(ISNUMBER(SEARCH(Pay_Item_Search_Text_2,M4427)),MAX($L$4:L4426)+1,0)</f>
        <v>0</v>
      </c>
      <c r="M4427" s="1" t="str">
        <f>IFERROR(VLOOKUP(ROWS($M$5:M4427),Table_PayItems[[Search Key]:[Concentrated Name]],2,FALSE),"")</f>
        <v>Robinia pseudoacacia Frisia, 2 inch - $Ea</v>
      </c>
      <c r="N4427" s="1" t="str">
        <f>IFERROR(VLOOKUP(ROWS($M$5:N4427),$L$5:$M$7000,2,FALSE),"")</f>
        <v/>
      </c>
      <c r="O4427" s="1" t="str">
        <f>IFERROR(VLOOKUP(ROWS($O$5:O4427),$K$5:$L$7000,2,FALSE),"")</f>
        <v/>
      </c>
    </row>
    <row r="4428" spans="2:15" ht="15" customHeight="1" x14ac:dyDescent="0.25">
      <c r="B4428" s="178" t="s">
        <v>13241</v>
      </c>
      <c r="C4428" s="178" t="s">
        <v>88</v>
      </c>
      <c r="D4428" s="178" t="s">
        <v>4416</v>
      </c>
      <c r="E4428" s="178" t="s">
        <v>6993</v>
      </c>
      <c r="F4428" s="178" t="s">
        <v>17</v>
      </c>
      <c r="G4428" s="24">
        <f>IF(ISNUMBER(Pay_Item_Search_Text),IF(ISNUMBER(IF(FIND(Pay_Item_Search_Text,B4428)=1,1, "FALSE")),MAX(G$4:$G4427)+1,IF(ISNUMBER(Pay_Item_Search_Text),0,IF(ISNUMBER(SEARCH(Pay_Item_Search_Text,H4428)),MAX(G$4:$G4427)+1,0))),IF(ISNUMBER(Pay_Item_Search_Text),0,IF(ISNUMBER(SEARCH(Pay_Item_Search_Text,H4428)),MAX(G$4:$G4427)+1,0)))</f>
        <v>4424</v>
      </c>
      <c r="H4428" s="24" t="str">
        <f>IF(Table_PayItems[[#This Row],[Description]]="_","_ Unique Item - "&amp;Table_PayItems[[#This Row],[Item]]&amp;" - $"&amp;Table_PayItems[[#This Row],[Unit]],Table_PayItems[[#This Row],[Description]]&amp;" - $"&amp;Table_PayItems[[#This Row],[Unit]])</f>
        <v>Robinia pseudoacacia, 5 foot - $Ea</v>
      </c>
      <c r="I4428" s="29" t="str">
        <f>IFERROR(VLOOKUP(ROWS($M$5:M4428),Table_PayItems[[Search Key]:[Concentrated Name]],2,FALSE),"")</f>
        <v>Robinia pseudoacacia, 5 foot - $Ea</v>
      </c>
      <c r="J4428" s="1"/>
      <c r="K4428" s="1"/>
      <c r="L4428" s="22">
        <f>IF(ISNUMBER(SEARCH(Pay_Item_Search_Text_2,M4428)),MAX($L$4:L4427)+1,0)</f>
        <v>0</v>
      </c>
      <c r="M4428" s="1" t="str">
        <f>IFERROR(VLOOKUP(ROWS($M$5:M4428),Table_PayItems[[Search Key]:[Concentrated Name]],2,FALSE),"")</f>
        <v>Robinia pseudoacacia, 5 foot - $Ea</v>
      </c>
      <c r="N4428" s="1" t="str">
        <f>IFERROR(VLOOKUP(ROWS($M$5:N4428),$L$5:$M$7000,2,FALSE),"")</f>
        <v/>
      </c>
      <c r="O4428" s="1" t="str">
        <f>IFERROR(VLOOKUP(ROWS($O$5:O4428),$K$5:$L$7000,2,FALSE),"")</f>
        <v/>
      </c>
    </row>
    <row r="4429" spans="2:15" ht="15" customHeight="1" x14ac:dyDescent="0.25">
      <c r="B4429" s="178" t="s">
        <v>13242</v>
      </c>
      <c r="C4429" s="178" t="s">
        <v>88</v>
      </c>
      <c r="D4429" s="178" t="s">
        <v>4417</v>
      </c>
      <c r="E4429" s="178" t="s">
        <v>6993</v>
      </c>
      <c r="F4429" s="178" t="s">
        <v>17</v>
      </c>
      <c r="G4429" s="1">
        <f>IF(ISNUMBER(Pay_Item_Search_Text),IF(ISNUMBER(IF(FIND(Pay_Item_Search_Text,B4429)=1,1, "FALSE")),MAX(G$4:$G4428)+1,IF(ISNUMBER(Pay_Item_Search_Text),0,IF(ISNUMBER(SEARCH(Pay_Item_Search_Text,H4429)),MAX(G$4:$G4428)+1,0))),IF(ISNUMBER(Pay_Item_Search_Text),0,IF(ISNUMBER(SEARCH(Pay_Item_Search_Text,H4429)),MAX(G$4:$G4428)+1,0)))</f>
        <v>4425</v>
      </c>
      <c r="H4429" s="1" t="str">
        <f>IF(Table_PayItems[[#This Row],[Description]]="_","_ Unique Item - "&amp;Table_PayItems[[#This Row],[Item]]&amp;" - $"&amp;Table_PayItems[[#This Row],[Unit]],Table_PayItems[[#This Row],[Description]]&amp;" - $"&amp;Table_PayItems[[#This Row],[Unit]])</f>
        <v>Robinia pseudoacacia, 6 foot - $Ea</v>
      </c>
      <c r="I4429" s="29" t="str">
        <f>IFERROR(VLOOKUP(ROWS($M$5:M4429),Table_PayItems[[Search Key]:[Concentrated Name]],2,FALSE),"")</f>
        <v>Robinia pseudoacacia, 6 foot - $Ea</v>
      </c>
      <c r="J4429" s="1"/>
      <c r="K4429" s="1"/>
      <c r="L4429" s="22">
        <f>IF(ISNUMBER(SEARCH(Pay_Item_Search_Text_2,M4429)),MAX($L$4:L4428)+1,0)</f>
        <v>0</v>
      </c>
      <c r="M4429" s="1" t="str">
        <f>IFERROR(VLOOKUP(ROWS($M$5:M4429),Table_PayItems[[Search Key]:[Concentrated Name]],2,FALSE),"")</f>
        <v>Robinia pseudoacacia, 6 foot - $Ea</v>
      </c>
      <c r="N4429" s="1" t="str">
        <f>IFERROR(VLOOKUP(ROWS($M$5:N4429),$L$5:$M$7000,2,FALSE),"")</f>
        <v/>
      </c>
      <c r="O4429" s="1" t="str">
        <f>IFERROR(VLOOKUP(ROWS($O$5:O4429),$K$5:$L$7000,2,FALSE),"")</f>
        <v/>
      </c>
    </row>
    <row r="4430" spans="2:15" ht="15" customHeight="1" x14ac:dyDescent="0.25">
      <c r="B4430" s="178" t="s">
        <v>11026</v>
      </c>
      <c r="C4430" s="178" t="s">
        <v>88</v>
      </c>
      <c r="D4430" s="178" t="s">
        <v>3000</v>
      </c>
      <c r="E4430" s="178" t="s">
        <v>17</v>
      </c>
      <c r="F4430" s="178" t="s">
        <v>17</v>
      </c>
      <c r="G4430" s="1">
        <f>IF(ISNUMBER(Pay_Item_Search_Text),IF(ISNUMBER(IF(FIND(Pay_Item_Search_Text,B4430)=1,1, "FALSE")),MAX(G$4:$G4429)+1,IF(ISNUMBER(Pay_Item_Search_Text),0,IF(ISNUMBER(SEARCH(Pay_Item_Search_Text,H4430)),MAX(G$4:$G4429)+1,0))),IF(ISNUMBER(Pay_Item_Search_Text),0,IF(ISNUMBER(SEARCH(Pay_Item_Search_Text,H4430)),MAX(G$4:$G4429)+1,0)))</f>
        <v>4426</v>
      </c>
      <c r="H4430" s="1" t="str">
        <f>IF(Table_PayItems[[#This Row],[Description]]="_","_ Unique Item - "&amp;Table_PayItems[[#This Row],[Item]]&amp;" - $"&amp;Table_PayItems[[#This Row],[Unit]],Table_PayItems[[#This Row],[Description]]&amp;" - $"&amp;Table_PayItems[[#This Row],[Unit]])</f>
        <v>Rocker, Realign - $Ea</v>
      </c>
      <c r="I4430" s="29" t="str">
        <f>IFERROR(VLOOKUP(ROWS($M$5:M4430),Table_PayItems[[Search Key]:[Concentrated Name]],2,FALSE),"")</f>
        <v>Rocker, Realign - $Ea</v>
      </c>
      <c r="J4430" s="1"/>
      <c r="K4430" s="1"/>
      <c r="L4430" s="22">
        <f>IF(ISNUMBER(SEARCH(Pay_Item_Search_Text_2,M4430)),MAX($L$4:L4429)+1,0)</f>
        <v>0</v>
      </c>
      <c r="M4430" s="1" t="str">
        <f>IFERROR(VLOOKUP(ROWS($M$5:M4430),Table_PayItems[[Search Key]:[Concentrated Name]],2,FALSE),"")</f>
        <v>Rocker, Realign - $Ea</v>
      </c>
      <c r="N4430" s="1" t="str">
        <f>IFERROR(VLOOKUP(ROWS($M$5:N4430),$L$5:$M$7000,2,FALSE),"")</f>
        <v/>
      </c>
      <c r="O4430" s="1" t="str">
        <f>IFERROR(VLOOKUP(ROWS($O$5:O4430),$K$5:$L$7000,2,FALSE),"")</f>
        <v/>
      </c>
    </row>
    <row r="4431" spans="2:15" ht="15" customHeight="1" x14ac:dyDescent="0.25">
      <c r="B4431" s="178" t="s">
        <v>13243</v>
      </c>
      <c r="C4431" s="178" t="s">
        <v>88</v>
      </c>
      <c r="D4431" s="178" t="s">
        <v>7660</v>
      </c>
      <c r="E4431" s="178" t="s">
        <v>6993</v>
      </c>
      <c r="F4431" s="178" t="s">
        <v>17</v>
      </c>
      <c r="G4431" s="1">
        <f>IF(ISNUMBER(Pay_Item_Search_Text),IF(ISNUMBER(IF(FIND(Pay_Item_Search_Text,B4431)=1,1, "FALSE")),MAX(G$4:$G4430)+1,IF(ISNUMBER(Pay_Item_Search_Text),0,IF(ISNUMBER(SEARCH(Pay_Item_Search_Text,H4431)),MAX(G$4:$G4430)+1,0))),IF(ISNUMBER(Pay_Item_Search_Text),0,IF(ISNUMBER(SEARCH(Pay_Item_Search_Text,H4431)),MAX(G$4:$G4430)+1,0)))</f>
        <v>4427</v>
      </c>
      <c r="H4431" s="1" t="str">
        <f>IF(Table_PayItems[[#This Row],[Description]]="_","_ Unique Item - "&amp;Table_PayItems[[#This Row],[Item]]&amp;" - $"&amp;Table_PayItems[[#This Row],[Unit]],Table_PayItems[[#This Row],[Description]]&amp;" - $"&amp;Table_PayItems[[#This Row],[Unit]])</f>
        <v>Rosa Carefree Beauty, #2 cont. - $Ea</v>
      </c>
      <c r="I4431" s="29" t="str">
        <f>IFERROR(VLOOKUP(ROWS($M$5:M4431),Table_PayItems[[Search Key]:[Concentrated Name]],2,FALSE),"")</f>
        <v>Rosa Carefree Beauty, #2 cont. - $Ea</v>
      </c>
      <c r="J4431" s="1"/>
      <c r="K4431" s="1"/>
      <c r="L4431" s="22">
        <f>IF(ISNUMBER(SEARCH(Pay_Item_Search_Text_2,M4431)),MAX($L$4:L4430)+1,0)</f>
        <v>0</v>
      </c>
      <c r="M4431" s="1" t="str">
        <f>IFERROR(VLOOKUP(ROWS($M$5:M4431),Table_PayItems[[Search Key]:[Concentrated Name]],2,FALSE),"")</f>
        <v>Rosa Carefree Beauty, #2 cont. - $Ea</v>
      </c>
      <c r="N4431" s="1" t="str">
        <f>IFERROR(VLOOKUP(ROWS($M$5:N4431),$L$5:$M$7000,2,FALSE),"")</f>
        <v/>
      </c>
      <c r="O4431" s="1" t="str">
        <f>IFERROR(VLOOKUP(ROWS($O$5:O4431),$K$5:$L$7000,2,FALSE),"")</f>
        <v/>
      </c>
    </row>
    <row r="4432" spans="2:15" ht="15" customHeight="1" x14ac:dyDescent="0.25">
      <c r="B4432" s="178" t="s">
        <v>13244</v>
      </c>
      <c r="C4432" s="178" t="s">
        <v>88</v>
      </c>
      <c r="D4432" s="178" t="s">
        <v>7661</v>
      </c>
      <c r="E4432" s="178" t="s">
        <v>6993</v>
      </c>
      <c r="F4432" s="178" t="s">
        <v>17</v>
      </c>
      <c r="G4432" s="1">
        <f>IF(ISNUMBER(Pay_Item_Search_Text),IF(ISNUMBER(IF(FIND(Pay_Item_Search_Text,B4432)=1,1, "FALSE")),MAX(G$4:$G4431)+1,IF(ISNUMBER(Pay_Item_Search_Text),0,IF(ISNUMBER(SEARCH(Pay_Item_Search_Text,H4432)),MAX(G$4:$G4431)+1,0))),IF(ISNUMBER(Pay_Item_Search_Text),0,IF(ISNUMBER(SEARCH(Pay_Item_Search_Text,H4432)),MAX(G$4:$G4431)+1,0)))</f>
        <v>4428</v>
      </c>
      <c r="H4432" s="1" t="str">
        <f>IF(Table_PayItems[[#This Row],[Description]]="_","_ Unique Item - "&amp;Table_PayItems[[#This Row],[Item]]&amp;" - $"&amp;Table_PayItems[[#This Row],[Unit]],Table_PayItems[[#This Row],[Description]]&amp;" - $"&amp;Table_PayItems[[#This Row],[Unit]])</f>
        <v>Rosa Carefree Beauty, #3 cont. - $Ea</v>
      </c>
      <c r="I4432" s="29" t="str">
        <f>IFERROR(VLOOKUP(ROWS($M$5:M4432),Table_PayItems[[Search Key]:[Concentrated Name]],2,FALSE),"")</f>
        <v>Rosa Carefree Beauty, #3 cont. - $Ea</v>
      </c>
      <c r="J4432" s="1"/>
      <c r="K4432" s="1"/>
      <c r="L4432" s="22">
        <f>IF(ISNUMBER(SEARCH(Pay_Item_Search_Text_2,M4432)),MAX($L$4:L4431)+1,0)</f>
        <v>0</v>
      </c>
      <c r="M4432" s="1" t="str">
        <f>IFERROR(VLOOKUP(ROWS($M$5:M4432),Table_PayItems[[Search Key]:[Concentrated Name]],2,FALSE),"")</f>
        <v>Rosa Carefree Beauty, #3 cont. - $Ea</v>
      </c>
      <c r="N4432" s="1" t="str">
        <f>IFERROR(VLOOKUP(ROWS($M$5:N4432),$L$5:$M$7000,2,FALSE),"")</f>
        <v/>
      </c>
      <c r="O4432" s="1" t="str">
        <f>IFERROR(VLOOKUP(ROWS($O$5:O4432),$K$5:$L$7000,2,FALSE),"")</f>
        <v/>
      </c>
    </row>
    <row r="4433" spans="2:15" ht="15" customHeight="1" x14ac:dyDescent="0.25">
      <c r="B4433" s="178" t="s">
        <v>13245</v>
      </c>
      <c r="C4433" s="178" t="s">
        <v>88</v>
      </c>
      <c r="D4433" s="178" t="s">
        <v>7662</v>
      </c>
      <c r="E4433" s="178" t="s">
        <v>6993</v>
      </c>
      <c r="F4433" s="178" t="s">
        <v>17</v>
      </c>
      <c r="G4433" s="1">
        <f>IF(ISNUMBER(Pay_Item_Search_Text),IF(ISNUMBER(IF(FIND(Pay_Item_Search_Text,B4433)=1,1, "FALSE")),MAX(G$4:$G4432)+1,IF(ISNUMBER(Pay_Item_Search_Text),0,IF(ISNUMBER(SEARCH(Pay_Item_Search_Text,H4433)),MAX(G$4:$G4432)+1,0))),IF(ISNUMBER(Pay_Item_Search_Text),0,IF(ISNUMBER(SEARCH(Pay_Item_Search_Text,H4433)),MAX(G$4:$G4432)+1,0)))</f>
        <v>4429</v>
      </c>
      <c r="H4433" s="1" t="str">
        <f>IF(Table_PayItems[[#This Row],[Description]]="_","_ Unique Item - "&amp;Table_PayItems[[#This Row],[Item]]&amp;" - $"&amp;Table_PayItems[[#This Row],[Unit]],Table_PayItems[[#This Row],[Description]]&amp;" - $"&amp;Table_PayItems[[#This Row],[Unit]])</f>
        <v>Rosa Carefree Beauty, #5 cont. - $Ea</v>
      </c>
      <c r="I4433" s="29" t="str">
        <f>IFERROR(VLOOKUP(ROWS($M$5:M4433),Table_PayItems[[Search Key]:[Concentrated Name]],2,FALSE),"")</f>
        <v>Rosa Carefree Beauty, #5 cont. - $Ea</v>
      </c>
      <c r="J4433" s="1"/>
      <c r="K4433" s="1"/>
      <c r="L4433" s="22">
        <f>IF(ISNUMBER(SEARCH(Pay_Item_Search_Text_2,M4433)),MAX($L$4:L4432)+1,0)</f>
        <v>0</v>
      </c>
      <c r="M4433" s="1" t="str">
        <f>IFERROR(VLOOKUP(ROWS($M$5:M4433),Table_PayItems[[Search Key]:[Concentrated Name]],2,FALSE),"")</f>
        <v>Rosa Carefree Beauty, #5 cont. - $Ea</v>
      </c>
      <c r="N4433" s="1" t="str">
        <f>IFERROR(VLOOKUP(ROWS($M$5:N4433),$L$5:$M$7000,2,FALSE),"")</f>
        <v/>
      </c>
      <c r="O4433" s="1" t="str">
        <f>IFERROR(VLOOKUP(ROWS($O$5:O4433),$K$5:$L$7000,2,FALSE),"")</f>
        <v/>
      </c>
    </row>
    <row r="4434" spans="2:15" ht="15" customHeight="1" x14ac:dyDescent="0.25">
      <c r="B4434" s="178" t="s">
        <v>13246</v>
      </c>
      <c r="C4434" s="178" t="s">
        <v>88</v>
      </c>
      <c r="D4434" s="178" t="s">
        <v>7663</v>
      </c>
      <c r="E4434" s="178" t="s">
        <v>6993</v>
      </c>
      <c r="F4434" s="178" t="s">
        <v>17</v>
      </c>
      <c r="G4434" s="24">
        <f>IF(ISNUMBER(Pay_Item_Search_Text),IF(ISNUMBER(IF(FIND(Pay_Item_Search_Text,B4434)=1,1, "FALSE")),MAX(G$4:$G4433)+1,IF(ISNUMBER(Pay_Item_Search_Text),0,IF(ISNUMBER(SEARCH(Pay_Item_Search_Text,H4434)),MAX(G$4:$G4433)+1,0))),IF(ISNUMBER(Pay_Item_Search_Text),0,IF(ISNUMBER(SEARCH(Pay_Item_Search_Text,H4434)),MAX(G$4:$G4433)+1,0)))</f>
        <v>4430</v>
      </c>
      <c r="H4434" s="24" t="str">
        <f>IF(Table_PayItems[[#This Row],[Description]]="_","_ Unique Item - "&amp;Table_PayItems[[#This Row],[Item]]&amp;" - $"&amp;Table_PayItems[[#This Row],[Unit]],Table_PayItems[[#This Row],[Description]]&amp;" - $"&amp;Table_PayItems[[#This Row],[Unit]])</f>
        <v>Rosa Carefree Wonder, #2 cont. - $Ea</v>
      </c>
      <c r="I4434" s="29" t="str">
        <f>IFERROR(VLOOKUP(ROWS($M$5:M4434),Table_PayItems[[Search Key]:[Concentrated Name]],2,FALSE),"")</f>
        <v>Rosa Carefree Wonder, #2 cont. - $Ea</v>
      </c>
      <c r="J4434" s="1"/>
      <c r="K4434" s="1"/>
      <c r="L4434" s="22">
        <f>IF(ISNUMBER(SEARCH(Pay_Item_Search_Text_2,M4434)),MAX($L$4:L4433)+1,0)</f>
        <v>0</v>
      </c>
      <c r="M4434" s="1" t="str">
        <f>IFERROR(VLOOKUP(ROWS($M$5:M4434),Table_PayItems[[Search Key]:[Concentrated Name]],2,FALSE),"")</f>
        <v>Rosa Carefree Wonder, #2 cont. - $Ea</v>
      </c>
      <c r="N4434" s="1" t="str">
        <f>IFERROR(VLOOKUP(ROWS($M$5:N4434),$L$5:$M$7000,2,FALSE),"")</f>
        <v/>
      </c>
      <c r="O4434" s="1" t="str">
        <f>IFERROR(VLOOKUP(ROWS($O$5:O4434),$K$5:$L$7000,2,FALSE),"")</f>
        <v/>
      </c>
    </row>
    <row r="4435" spans="2:15" ht="15" customHeight="1" x14ac:dyDescent="0.25">
      <c r="B4435" s="178" t="s">
        <v>13247</v>
      </c>
      <c r="C4435" s="178" t="s">
        <v>88</v>
      </c>
      <c r="D4435" s="178" t="s">
        <v>7664</v>
      </c>
      <c r="E4435" s="178" t="s">
        <v>6993</v>
      </c>
      <c r="F4435" s="178" t="s">
        <v>17</v>
      </c>
      <c r="G4435" s="1">
        <f>IF(ISNUMBER(Pay_Item_Search_Text),IF(ISNUMBER(IF(FIND(Pay_Item_Search_Text,B4435)=1,1, "FALSE")),MAX(G$4:$G4434)+1,IF(ISNUMBER(Pay_Item_Search_Text),0,IF(ISNUMBER(SEARCH(Pay_Item_Search_Text,H4435)),MAX(G$4:$G4434)+1,0))),IF(ISNUMBER(Pay_Item_Search_Text),0,IF(ISNUMBER(SEARCH(Pay_Item_Search_Text,H4435)),MAX(G$4:$G4434)+1,0)))</f>
        <v>4431</v>
      </c>
      <c r="H4435" s="1" t="str">
        <f>IF(Table_PayItems[[#This Row],[Description]]="_","_ Unique Item - "&amp;Table_PayItems[[#This Row],[Item]]&amp;" - $"&amp;Table_PayItems[[#This Row],[Unit]],Table_PayItems[[#This Row],[Description]]&amp;" - $"&amp;Table_PayItems[[#This Row],[Unit]])</f>
        <v>Rosa Carefree Wonder, #3 cont. - $Ea</v>
      </c>
      <c r="I4435" s="29" t="str">
        <f>IFERROR(VLOOKUP(ROWS($M$5:M4435),Table_PayItems[[Search Key]:[Concentrated Name]],2,FALSE),"")</f>
        <v>Rosa Carefree Wonder, #3 cont. - $Ea</v>
      </c>
      <c r="J4435" s="1"/>
      <c r="K4435" s="1"/>
      <c r="L4435" s="22">
        <f>IF(ISNUMBER(SEARCH(Pay_Item_Search_Text_2,M4435)),MAX($L$4:L4434)+1,0)</f>
        <v>0</v>
      </c>
      <c r="M4435" s="1" t="str">
        <f>IFERROR(VLOOKUP(ROWS($M$5:M4435),Table_PayItems[[Search Key]:[Concentrated Name]],2,FALSE),"")</f>
        <v>Rosa Carefree Wonder, #3 cont. - $Ea</v>
      </c>
      <c r="N4435" s="1" t="str">
        <f>IFERROR(VLOOKUP(ROWS($M$5:N4435),$L$5:$M$7000,2,FALSE),"")</f>
        <v/>
      </c>
      <c r="O4435" s="1" t="str">
        <f>IFERROR(VLOOKUP(ROWS($O$5:O4435),$K$5:$L$7000,2,FALSE),"")</f>
        <v/>
      </c>
    </row>
    <row r="4436" spans="2:15" ht="15" customHeight="1" x14ac:dyDescent="0.25">
      <c r="B4436" s="178" t="s">
        <v>13248</v>
      </c>
      <c r="C4436" s="178" t="s">
        <v>88</v>
      </c>
      <c r="D4436" s="178" t="s">
        <v>7665</v>
      </c>
      <c r="E4436" s="178" t="s">
        <v>6993</v>
      </c>
      <c r="F4436" s="178" t="s">
        <v>17</v>
      </c>
      <c r="G4436" s="1">
        <f>IF(ISNUMBER(Pay_Item_Search_Text),IF(ISNUMBER(IF(FIND(Pay_Item_Search_Text,B4436)=1,1, "FALSE")),MAX(G$4:$G4435)+1,IF(ISNUMBER(Pay_Item_Search_Text),0,IF(ISNUMBER(SEARCH(Pay_Item_Search_Text,H4436)),MAX(G$4:$G4435)+1,0))),IF(ISNUMBER(Pay_Item_Search_Text),0,IF(ISNUMBER(SEARCH(Pay_Item_Search_Text,H4436)),MAX(G$4:$G4435)+1,0)))</f>
        <v>4432</v>
      </c>
      <c r="H4436" s="1" t="str">
        <f>IF(Table_PayItems[[#This Row],[Description]]="_","_ Unique Item - "&amp;Table_PayItems[[#This Row],[Item]]&amp;" - $"&amp;Table_PayItems[[#This Row],[Unit]],Table_PayItems[[#This Row],[Description]]&amp;" - $"&amp;Table_PayItems[[#This Row],[Unit]])</f>
        <v>Rosa Carefree Wonder, #5 cont. - $Ea</v>
      </c>
      <c r="I4436" s="29" t="str">
        <f>IFERROR(VLOOKUP(ROWS($M$5:M4436),Table_PayItems[[Search Key]:[Concentrated Name]],2,FALSE),"")</f>
        <v>Rosa Carefree Wonder, #5 cont. - $Ea</v>
      </c>
      <c r="J4436" s="1"/>
      <c r="K4436" s="1"/>
      <c r="L4436" s="22">
        <f>IF(ISNUMBER(SEARCH(Pay_Item_Search_Text_2,M4436)),MAX($L$4:L4435)+1,0)</f>
        <v>0</v>
      </c>
      <c r="M4436" s="1" t="str">
        <f>IFERROR(VLOOKUP(ROWS($M$5:M4436),Table_PayItems[[Search Key]:[Concentrated Name]],2,FALSE),"")</f>
        <v>Rosa Carefree Wonder, #5 cont. - $Ea</v>
      </c>
      <c r="N4436" s="1" t="str">
        <f>IFERROR(VLOOKUP(ROWS($M$5:N4436),$L$5:$M$7000,2,FALSE),"")</f>
        <v/>
      </c>
      <c r="O4436" s="1" t="str">
        <f>IFERROR(VLOOKUP(ROWS($O$5:O4436),$K$5:$L$7000,2,FALSE),"")</f>
        <v/>
      </c>
    </row>
    <row r="4437" spans="2:15" ht="15" customHeight="1" x14ac:dyDescent="0.25">
      <c r="B4437" s="178" t="s">
        <v>13249</v>
      </c>
      <c r="C4437" s="178" t="s">
        <v>88</v>
      </c>
      <c r="D4437" s="178" t="s">
        <v>7666</v>
      </c>
      <c r="E4437" s="178" t="s">
        <v>6993</v>
      </c>
      <c r="F4437" s="178" t="s">
        <v>17</v>
      </c>
      <c r="G4437" s="1">
        <f>IF(ISNUMBER(Pay_Item_Search_Text),IF(ISNUMBER(IF(FIND(Pay_Item_Search_Text,B4437)=1,1, "FALSE")),MAX(G$4:$G4436)+1,IF(ISNUMBER(Pay_Item_Search_Text),0,IF(ISNUMBER(SEARCH(Pay_Item_Search_Text,H4437)),MAX(G$4:$G4436)+1,0))),IF(ISNUMBER(Pay_Item_Search_Text),0,IF(ISNUMBER(SEARCH(Pay_Item_Search_Text,H4437)),MAX(G$4:$G4436)+1,0)))</f>
        <v>4433</v>
      </c>
      <c r="H4437" s="1" t="str">
        <f>IF(Table_PayItems[[#This Row],[Description]]="_","_ Unique Item - "&amp;Table_PayItems[[#This Row],[Item]]&amp;" - $"&amp;Table_PayItems[[#This Row],[Unit]],Table_PayItems[[#This Row],[Description]]&amp;" - $"&amp;Table_PayItems[[#This Row],[Unit]])</f>
        <v>Rosa Meikrotal, #2 cont. - $Ea</v>
      </c>
      <c r="I4437" s="29" t="str">
        <f>IFERROR(VLOOKUP(ROWS($M$5:M4437),Table_PayItems[[Search Key]:[Concentrated Name]],2,FALSE),"")</f>
        <v>Rosa Meikrotal, #2 cont. - $Ea</v>
      </c>
      <c r="J4437" s="1"/>
      <c r="K4437" s="1"/>
      <c r="L4437" s="22">
        <f>IF(ISNUMBER(SEARCH(Pay_Item_Search_Text_2,M4437)),MAX($L$4:L4436)+1,0)</f>
        <v>0</v>
      </c>
      <c r="M4437" s="1" t="str">
        <f>IFERROR(VLOOKUP(ROWS($M$5:M4437),Table_PayItems[[Search Key]:[Concentrated Name]],2,FALSE),"")</f>
        <v>Rosa Meikrotal, #2 cont. - $Ea</v>
      </c>
      <c r="N4437" s="1" t="str">
        <f>IFERROR(VLOOKUP(ROWS($M$5:N4437),$L$5:$M$7000,2,FALSE),"")</f>
        <v/>
      </c>
      <c r="O4437" s="1" t="str">
        <f>IFERROR(VLOOKUP(ROWS($O$5:O4437),$K$5:$L$7000,2,FALSE),"")</f>
        <v/>
      </c>
    </row>
    <row r="4438" spans="2:15" ht="15" customHeight="1" x14ac:dyDescent="0.25">
      <c r="B4438" s="178" t="s">
        <v>13250</v>
      </c>
      <c r="C4438" s="178" t="s">
        <v>88</v>
      </c>
      <c r="D4438" s="178" t="s">
        <v>7667</v>
      </c>
      <c r="E4438" s="178" t="s">
        <v>6993</v>
      </c>
      <c r="F4438" s="178" t="s">
        <v>17</v>
      </c>
      <c r="G4438" s="24">
        <f>IF(ISNUMBER(Pay_Item_Search_Text),IF(ISNUMBER(IF(FIND(Pay_Item_Search_Text,B4438)=1,1, "FALSE")),MAX(G$4:$G4437)+1,IF(ISNUMBER(Pay_Item_Search_Text),0,IF(ISNUMBER(SEARCH(Pay_Item_Search_Text,H4438)),MAX(G$4:$G4437)+1,0))),IF(ISNUMBER(Pay_Item_Search_Text),0,IF(ISNUMBER(SEARCH(Pay_Item_Search_Text,H4438)),MAX(G$4:$G4437)+1,0)))</f>
        <v>4434</v>
      </c>
      <c r="H4438" s="24" t="str">
        <f>IF(Table_PayItems[[#This Row],[Description]]="_","_ Unique Item - "&amp;Table_PayItems[[#This Row],[Item]]&amp;" - $"&amp;Table_PayItems[[#This Row],[Unit]],Table_PayItems[[#This Row],[Description]]&amp;" - $"&amp;Table_PayItems[[#This Row],[Unit]])</f>
        <v>Rosa Meikrotal, #3 cont. - $Ea</v>
      </c>
      <c r="I4438" s="29" t="str">
        <f>IFERROR(VLOOKUP(ROWS($M$5:M4438),Table_PayItems[[Search Key]:[Concentrated Name]],2,FALSE),"")</f>
        <v>Rosa Meikrotal, #3 cont. - $Ea</v>
      </c>
      <c r="J4438" s="1"/>
      <c r="K4438" s="1"/>
      <c r="L4438" s="22">
        <f>IF(ISNUMBER(SEARCH(Pay_Item_Search_Text_2,M4438)),MAX($L$4:L4437)+1,0)</f>
        <v>0</v>
      </c>
      <c r="M4438" s="1" t="str">
        <f>IFERROR(VLOOKUP(ROWS($M$5:M4438),Table_PayItems[[Search Key]:[Concentrated Name]],2,FALSE),"")</f>
        <v>Rosa Meikrotal, #3 cont. - $Ea</v>
      </c>
      <c r="N4438" s="1" t="str">
        <f>IFERROR(VLOOKUP(ROWS($M$5:N4438),$L$5:$M$7000,2,FALSE),"")</f>
        <v/>
      </c>
      <c r="O4438" s="1" t="str">
        <f>IFERROR(VLOOKUP(ROWS($O$5:O4438),$K$5:$L$7000,2,FALSE),"")</f>
        <v/>
      </c>
    </row>
    <row r="4439" spans="2:15" ht="15" customHeight="1" x14ac:dyDescent="0.25">
      <c r="B4439" s="178" t="s">
        <v>13251</v>
      </c>
      <c r="C4439" s="178" t="s">
        <v>88</v>
      </c>
      <c r="D4439" s="178" t="s">
        <v>7668</v>
      </c>
      <c r="E4439" s="178" t="s">
        <v>6993</v>
      </c>
      <c r="F4439" s="178" t="s">
        <v>17</v>
      </c>
      <c r="G4439" s="1">
        <f>IF(ISNUMBER(Pay_Item_Search_Text),IF(ISNUMBER(IF(FIND(Pay_Item_Search_Text,B4439)=1,1, "FALSE")),MAX(G$4:$G4438)+1,IF(ISNUMBER(Pay_Item_Search_Text),0,IF(ISNUMBER(SEARCH(Pay_Item_Search_Text,H4439)),MAX(G$4:$G4438)+1,0))),IF(ISNUMBER(Pay_Item_Search_Text),0,IF(ISNUMBER(SEARCH(Pay_Item_Search_Text,H4439)),MAX(G$4:$G4438)+1,0)))</f>
        <v>4435</v>
      </c>
      <c r="H4439" s="1" t="str">
        <f>IF(Table_PayItems[[#This Row],[Description]]="_","_ Unique Item - "&amp;Table_PayItems[[#This Row],[Item]]&amp;" - $"&amp;Table_PayItems[[#This Row],[Unit]],Table_PayItems[[#This Row],[Description]]&amp;" - $"&amp;Table_PayItems[[#This Row],[Unit]])</f>
        <v>Rosa Meikrotal, #5 cont. - $Ea</v>
      </c>
      <c r="I4439" s="29" t="str">
        <f>IFERROR(VLOOKUP(ROWS($M$5:M4439),Table_PayItems[[Search Key]:[Concentrated Name]],2,FALSE),"")</f>
        <v>Rosa Meikrotal, #5 cont. - $Ea</v>
      </c>
      <c r="J4439" s="1"/>
      <c r="K4439" s="1"/>
      <c r="L4439" s="22">
        <f>IF(ISNUMBER(SEARCH(Pay_Item_Search_Text_2,M4439)),MAX($L$4:L4438)+1,0)</f>
        <v>0</v>
      </c>
      <c r="M4439" s="1" t="str">
        <f>IFERROR(VLOOKUP(ROWS($M$5:M4439),Table_PayItems[[Search Key]:[Concentrated Name]],2,FALSE),"")</f>
        <v>Rosa Meikrotal, #5 cont. - $Ea</v>
      </c>
      <c r="N4439" s="1" t="str">
        <f>IFERROR(VLOOKUP(ROWS($M$5:N4439),$L$5:$M$7000,2,FALSE),"")</f>
        <v/>
      </c>
      <c r="O4439" s="1" t="str">
        <f>IFERROR(VLOOKUP(ROWS($O$5:O4439),$K$5:$L$7000,2,FALSE),"")</f>
        <v/>
      </c>
    </row>
    <row r="4440" spans="2:15" ht="15" customHeight="1" x14ac:dyDescent="0.25">
      <c r="B4440" s="178" t="s">
        <v>13252</v>
      </c>
      <c r="C4440" s="178" t="s">
        <v>88</v>
      </c>
      <c r="D4440" s="178" t="s">
        <v>7669</v>
      </c>
      <c r="E4440" s="178" t="s">
        <v>6993</v>
      </c>
      <c r="F4440" s="178" t="s">
        <v>17</v>
      </c>
      <c r="G4440" s="1">
        <f>IF(ISNUMBER(Pay_Item_Search_Text),IF(ISNUMBER(IF(FIND(Pay_Item_Search_Text,B4440)=1,1, "FALSE")),MAX(G$4:$G4439)+1,IF(ISNUMBER(Pay_Item_Search_Text),0,IF(ISNUMBER(SEARCH(Pay_Item_Search_Text,H4440)),MAX(G$4:$G4439)+1,0))),IF(ISNUMBER(Pay_Item_Search_Text),0,IF(ISNUMBER(SEARCH(Pay_Item_Search_Text,H4440)),MAX(G$4:$G4439)+1,0)))</f>
        <v>4436</v>
      </c>
      <c r="H4440" s="1" t="str">
        <f>IF(Table_PayItems[[#This Row],[Description]]="_","_ Unique Item - "&amp;Table_PayItems[[#This Row],[Item]]&amp;" - $"&amp;Table_PayItems[[#This Row],[Unit]],Table_PayItems[[#This Row],[Description]]&amp;" - $"&amp;Table_PayItems[[#This Row],[Unit]])</f>
        <v>Rosa Meipoque, #2 cont. - $Ea</v>
      </c>
      <c r="I4440" s="29" t="str">
        <f>IFERROR(VLOOKUP(ROWS($M$5:M4440),Table_PayItems[[Search Key]:[Concentrated Name]],2,FALSE),"")</f>
        <v>Rosa Meipoque, #2 cont. - $Ea</v>
      </c>
      <c r="J4440" s="1"/>
      <c r="K4440" s="1"/>
      <c r="L4440" s="22">
        <f>IF(ISNUMBER(SEARCH(Pay_Item_Search_Text_2,M4440)),MAX($L$4:L4439)+1,0)</f>
        <v>0</v>
      </c>
      <c r="M4440" s="1" t="str">
        <f>IFERROR(VLOOKUP(ROWS($M$5:M4440),Table_PayItems[[Search Key]:[Concentrated Name]],2,FALSE),"")</f>
        <v>Rosa Meipoque, #2 cont. - $Ea</v>
      </c>
      <c r="N4440" s="1" t="str">
        <f>IFERROR(VLOOKUP(ROWS($M$5:N4440),$L$5:$M$7000,2,FALSE),"")</f>
        <v/>
      </c>
      <c r="O4440" s="1" t="str">
        <f>IFERROR(VLOOKUP(ROWS($O$5:O4440),$K$5:$L$7000,2,FALSE),"")</f>
        <v/>
      </c>
    </row>
    <row r="4441" spans="2:15" ht="15" customHeight="1" x14ac:dyDescent="0.25">
      <c r="B4441" s="178" t="s">
        <v>13253</v>
      </c>
      <c r="C4441" s="178" t="s">
        <v>88</v>
      </c>
      <c r="D4441" s="178" t="s">
        <v>7670</v>
      </c>
      <c r="E4441" s="178" t="s">
        <v>6993</v>
      </c>
      <c r="F4441" s="178" t="s">
        <v>17</v>
      </c>
      <c r="G4441" s="1">
        <f>IF(ISNUMBER(Pay_Item_Search_Text),IF(ISNUMBER(IF(FIND(Pay_Item_Search_Text,B4441)=1,1, "FALSE")),MAX(G$4:$G4440)+1,IF(ISNUMBER(Pay_Item_Search_Text),0,IF(ISNUMBER(SEARCH(Pay_Item_Search_Text,H4441)),MAX(G$4:$G4440)+1,0))),IF(ISNUMBER(Pay_Item_Search_Text),0,IF(ISNUMBER(SEARCH(Pay_Item_Search_Text,H4441)),MAX(G$4:$G4440)+1,0)))</f>
        <v>4437</v>
      </c>
      <c r="H4441" s="1" t="str">
        <f>IF(Table_PayItems[[#This Row],[Description]]="_","_ Unique Item - "&amp;Table_PayItems[[#This Row],[Item]]&amp;" - $"&amp;Table_PayItems[[#This Row],[Unit]],Table_PayItems[[#This Row],[Description]]&amp;" - $"&amp;Table_PayItems[[#This Row],[Unit]])</f>
        <v>Rosa Meipoque, #3 cont. - $Ea</v>
      </c>
      <c r="I4441" s="29" t="str">
        <f>IFERROR(VLOOKUP(ROWS($M$5:M4441),Table_PayItems[[Search Key]:[Concentrated Name]],2,FALSE),"")</f>
        <v>Rosa Meipoque, #3 cont. - $Ea</v>
      </c>
      <c r="J4441" s="1"/>
      <c r="K4441" s="1"/>
      <c r="L4441" s="22">
        <f>IF(ISNUMBER(SEARCH(Pay_Item_Search_Text_2,M4441)),MAX($L$4:L4440)+1,0)</f>
        <v>0</v>
      </c>
      <c r="M4441" s="1" t="str">
        <f>IFERROR(VLOOKUP(ROWS($M$5:M4441),Table_PayItems[[Search Key]:[Concentrated Name]],2,FALSE),"")</f>
        <v>Rosa Meipoque, #3 cont. - $Ea</v>
      </c>
      <c r="N4441" s="1" t="str">
        <f>IFERROR(VLOOKUP(ROWS($M$5:N4441),$L$5:$M$7000,2,FALSE),"")</f>
        <v/>
      </c>
      <c r="O4441" s="1" t="str">
        <f>IFERROR(VLOOKUP(ROWS($O$5:O4441),$K$5:$L$7000,2,FALSE),"")</f>
        <v/>
      </c>
    </row>
    <row r="4442" spans="2:15" ht="15" customHeight="1" x14ac:dyDescent="0.25">
      <c r="B4442" s="178" t="s">
        <v>13254</v>
      </c>
      <c r="C4442" s="178" t="s">
        <v>88</v>
      </c>
      <c r="D4442" s="178" t="s">
        <v>7671</v>
      </c>
      <c r="E4442" s="178" t="s">
        <v>6993</v>
      </c>
      <c r="F4442" s="178" t="s">
        <v>17</v>
      </c>
      <c r="G4442" s="24">
        <f>IF(ISNUMBER(Pay_Item_Search_Text),IF(ISNUMBER(IF(FIND(Pay_Item_Search_Text,B4442)=1,1, "FALSE")),MAX(G$4:$G4441)+1,IF(ISNUMBER(Pay_Item_Search_Text),0,IF(ISNUMBER(SEARCH(Pay_Item_Search_Text,H4442)),MAX(G$4:$G4441)+1,0))),IF(ISNUMBER(Pay_Item_Search_Text),0,IF(ISNUMBER(SEARCH(Pay_Item_Search_Text,H4442)),MAX(G$4:$G4441)+1,0)))</f>
        <v>4438</v>
      </c>
      <c r="H4442" s="24" t="str">
        <f>IF(Table_PayItems[[#This Row],[Description]]="_","_ Unique Item - "&amp;Table_PayItems[[#This Row],[Item]]&amp;" - $"&amp;Table_PayItems[[#This Row],[Unit]],Table_PayItems[[#This Row],[Description]]&amp;" - $"&amp;Table_PayItems[[#This Row],[Unit]])</f>
        <v>Rosa Meipoque, #5 cont. - $Ea</v>
      </c>
      <c r="I4442" s="29" t="str">
        <f>IFERROR(VLOOKUP(ROWS($M$5:M4442),Table_PayItems[[Search Key]:[Concentrated Name]],2,FALSE),"")</f>
        <v>Rosa Meipoque, #5 cont. - $Ea</v>
      </c>
      <c r="J4442" s="1"/>
      <c r="K4442" s="1"/>
      <c r="L4442" s="22">
        <f>IF(ISNUMBER(SEARCH(Pay_Item_Search_Text_2,M4442)),MAX($L$4:L4441)+1,0)</f>
        <v>0</v>
      </c>
      <c r="M4442" s="1" t="str">
        <f>IFERROR(VLOOKUP(ROWS($M$5:M4442),Table_PayItems[[Search Key]:[Concentrated Name]],2,FALSE),"")</f>
        <v>Rosa Meipoque, #5 cont. - $Ea</v>
      </c>
      <c r="N4442" s="1" t="str">
        <f>IFERROR(VLOOKUP(ROWS($M$5:N4442),$L$5:$M$7000,2,FALSE),"")</f>
        <v/>
      </c>
      <c r="O4442" s="1" t="str">
        <f>IFERROR(VLOOKUP(ROWS($O$5:O4442),$K$5:$L$7000,2,FALSE),"")</f>
        <v/>
      </c>
    </row>
    <row r="4443" spans="2:15" ht="15" customHeight="1" x14ac:dyDescent="0.25">
      <c r="B4443" s="178" t="s">
        <v>13255</v>
      </c>
      <c r="C4443" s="178" t="s">
        <v>88</v>
      </c>
      <c r="D4443" s="178" t="s">
        <v>7672</v>
      </c>
      <c r="E4443" s="178" t="s">
        <v>6993</v>
      </c>
      <c r="F4443" s="178" t="s">
        <v>17</v>
      </c>
      <c r="G4443" s="1">
        <f>IF(ISNUMBER(Pay_Item_Search_Text),IF(ISNUMBER(IF(FIND(Pay_Item_Search_Text,B4443)=1,1, "FALSE")),MAX(G$4:$G4442)+1,IF(ISNUMBER(Pay_Item_Search_Text),0,IF(ISNUMBER(SEARCH(Pay_Item_Search_Text,H4443)),MAX(G$4:$G4442)+1,0))),IF(ISNUMBER(Pay_Item_Search_Text),0,IF(ISNUMBER(SEARCH(Pay_Item_Search_Text,H4443)),MAX(G$4:$G4442)+1,0)))</f>
        <v>4439</v>
      </c>
      <c r="H4443" s="1" t="str">
        <f>IF(Table_PayItems[[#This Row],[Description]]="_","_ Unique Item - "&amp;Table_PayItems[[#This Row],[Item]]&amp;" - $"&amp;Table_PayItems[[#This Row],[Unit]],Table_PayItems[[#This Row],[Description]]&amp;" - $"&amp;Table_PayItems[[#This Row],[Unit]])</f>
        <v>Rosa Meivahyn, #2 cont. - $Ea</v>
      </c>
      <c r="I4443" s="29" t="str">
        <f>IFERROR(VLOOKUP(ROWS($M$5:M4443),Table_PayItems[[Search Key]:[Concentrated Name]],2,FALSE),"")</f>
        <v>Rosa Meivahyn, #2 cont. - $Ea</v>
      </c>
      <c r="J4443" s="1"/>
      <c r="K4443" s="1"/>
      <c r="L4443" s="22">
        <f>IF(ISNUMBER(SEARCH(Pay_Item_Search_Text_2,M4443)),MAX($L$4:L4442)+1,0)</f>
        <v>0</v>
      </c>
      <c r="M4443" s="1" t="str">
        <f>IFERROR(VLOOKUP(ROWS($M$5:M4443),Table_PayItems[[Search Key]:[Concentrated Name]],2,FALSE),"")</f>
        <v>Rosa Meivahyn, #2 cont. - $Ea</v>
      </c>
      <c r="N4443" s="1" t="str">
        <f>IFERROR(VLOOKUP(ROWS($M$5:N4443),$L$5:$M$7000,2,FALSE),"")</f>
        <v/>
      </c>
      <c r="O4443" s="1" t="str">
        <f>IFERROR(VLOOKUP(ROWS($O$5:O4443),$K$5:$L$7000,2,FALSE),"")</f>
        <v/>
      </c>
    </row>
    <row r="4444" spans="2:15" ht="15" customHeight="1" x14ac:dyDescent="0.25">
      <c r="B4444" s="178" t="s">
        <v>13256</v>
      </c>
      <c r="C4444" s="178" t="s">
        <v>88</v>
      </c>
      <c r="D4444" s="178" t="s">
        <v>7673</v>
      </c>
      <c r="E4444" s="178" t="s">
        <v>6993</v>
      </c>
      <c r="F4444" s="178" t="s">
        <v>17</v>
      </c>
      <c r="G4444" s="1">
        <f>IF(ISNUMBER(Pay_Item_Search_Text),IF(ISNUMBER(IF(FIND(Pay_Item_Search_Text,B4444)=1,1, "FALSE")),MAX(G$4:$G4443)+1,IF(ISNUMBER(Pay_Item_Search_Text),0,IF(ISNUMBER(SEARCH(Pay_Item_Search_Text,H4444)),MAX(G$4:$G4443)+1,0))),IF(ISNUMBER(Pay_Item_Search_Text),0,IF(ISNUMBER(SEARCH(Pay_Item_Search_Text,H4444)),MAX(G$4:$G4443)+1,0)))</f>
        <v>4440</v>
      </c>
      <c r="H4444" s="1" t="str">
        <f>IF(Table_PayItems[[#This Row],[Description]]="_","_ Unique Item - "&amp;Table_PayItems[[#This Row],[Item]]&amp;" - $"&amp;Table_PayItems[[#This Row],[Unit]],Table_PayItems[[#This Row],[Description]]&amp;" - $"&amp;Table_PayItems[[#This Row],[Unit]])</f>
        <v>Rosa Meivahyn, #3 cont. - $Ea</v>
      </c>
      <c r="I4444" s="29" t="str">
        <f>IFERROR(VLOOKUP(ROWS($M$5:M4444),Table_PayItems[[Search Key]:[Concentrated Name]],2,FALSE),"")</f>
        <v>Rosa Meivahyn, #3 cont. - $Ea</v>
      </c>
      <c r="J4444" s="1"/>
      <c r="K4444" s="1"/>
      <c r="L4444" s="22">
        <f>IF(ISNUMBER(SEARCH(Pay_Item_Search_Text_2,M4444)),MAX($L$4:L4443)+1,0)</f>
        <v>0</v>
      </c>
      <c r="M4444" s="1" t="str">
        <f>IFERROR(VLOOKUP(ROWS($M$5:M4444),Table_PayItems[[Search Key]:[Concentrated Name]],2,FALSE),"")</f>
        <v>Rosa Meivahyn, #3 cont. - $Ea</v>
      </c>
      <c r="N4444" s="1" t="str">
        <f>IFERROR(VLOOKUP(ROWS($M$5:N4444),$L$5:$M$7000,2,FALSE),"")</f>
        <v/>
      </c>
      <c r="O4444" s="1" t="str">
        <f>IFERROR(VLOOKUP(ROWS($O$5:O4444),$K$5:$L$7000,2,FALSE),"")</f>
        <v/>
      </c>
    </row>
    <row r="4445" spans="2:15" ht="15" customHeight="1" x14ac:dyDescent="0.25">
      <c r="B4445" s="178" t="s">
        <v>13257</v>
      </c>
      <c r="C4445" s="178" t="s">
        <v>88</v>
      </c>
      <c r="D4445" s="178" t="s">
        <v>7674</v>
      </c>
      <c r="E4445" s="178" t="s">
        <v>6993</v>
      </c>
      <c r="F4445" s="178" t="s">
        <v>17</v>
      </c>
      <c r="G4445" s="1">
        <f>IF(ISNUMBER(Pay_Item_Search_Text),IF(ISNUMBER(IF(FIND(Pay_Item_Search_Text,B4445)=1,1, "FALSE")),MAX(G$4:$G4444)+1,IF(ISNUMBER(Pay_Item_Search_Text),0,IF(ISNUMBER(SEARCH(Pay_Item_Search_Text,H4445)),MAX(G$4:$G4444)+1,0))),IF(ISNUMBER(Pay_Item_Search_Text),0,IF(ISNUMBER(SEARCH(Pay_Item_Search_Text,H4445)),MAX(G$4:$G4444)+1,0)))</f>
        <v>4441</v>
      </c>
      <c r="H4445" s="1" t="str">
        <f>IF(Table_PayItems[[#This Row],[Description]]="_","_ Unique Item - "&amp;Table_PayItems[[#This Row],[Item]]&amp;" - $"&amp;Table_PayItems[[#This Row],[Unit]],Table_PayItems[[#This Row],[Description]]&amp;" - $"&amp;Table_PayItems[[#This Row],[Unit]])</f>
        <v>Rosa Meivahyn, #5 cont. - $Ea</v>
      </c>
      <c r="I4445" s="29" t="str">
        <f>IFERROR(VLOOKUP(ROWS($M$5:M4445),Table_PayItems[[Search Key]:[Concentrated Name]],2,FALSE),"")</f>
        <v>Rosa Meivahyn, #5 cont. - $Ea</v>
      </c>
      <c r="J4445" s="1"/>
      <c r="K4445" s="1"/>
      <c r="L4445" s="22">
        <f>IF(ISNUMBER(SEARCH(Pay_Item_Search_Text_2,M4445)),MAX($L$4:L4444)+1,0)</f>
        <v>0</v>
      </c>
      <c r="M4445" s="1" t="str">
        <f>IFERROR(VLOOKUP(ROWS($M$5:M4445),Table_PayItems[[Search Key]:[Concentrated Name]],2,FALSE),"")</f>
        <v>Rosa Meivahyn, #5 cont. - $Ea</v>
      </c>
      <c r="N4445" s="1" t="str">
        <f>IFERROR(VLOOKUP(ROWS($M$5:N4445),$L$5:$M$7000,2,FALSE),"")</f>
        <v/>
      </c>
      <c r="O4445" s="1" t="str">
        <f>IFERROR(VLOOKUP(ROWS($O$5:O4445),$K$5:$L$7000,2,FALSE),"")</f>
        <v/>
      </c>
    </row>
    <row r="4446" spans="2:15" ht="15" customHeight="1" x14ac:dyDescent="0.25">
      <c r="B4446" s="178" t="s">
        <v>13258</v>
      </c>
      <c r="C4446" s="178" t="s">
        <v>88</v>
      </c>
      <c r="D4446" s="178" t="s">
        <v>7675</v>
      </c>
      <c r="E4446" s="178" t="s">
        <v>6993</v>
      </c>
      <c r="F4446" s="178" t="s">
        <v>17</v>
      </c>
      <c r="G4446" s="1">
        <f>IF(ISNUMBER(Pay_Item_Search_Text),IF(ISNUMBER(IF(FIND(Pay_Item_Search_Text,B4446)=1,1, "FALSE")),MAX(G$4:$G4445)+1,IF(ISNUMBER(Pay_Item_Search_Text),0,IF(ISNUMBER(SEARCH(Pay_Item_Search_Text,H4446)),MAX(G$4:$G4445)+1,0))),IF(ISNUMBER(Pay_Item_Search_Text),0,IF(ISNUMBER(SEARCH(Pay_Item_Search_Text,H4446)),MAX(G$4:$G4445)+1,0)))</f>
        <v>4442</v>
      </c>
      <c r="H4446" s="1" t="str">
        <f>IF(Table_PayItems[[#This Row],[Description]]="_","_ Unique Item - "&amp;Table_PayItems[[#This Row],[Item]]&amp;" - $"&amp;Table_PayItems[[#This Row],[Unit]],Table_PayItems[[#This Row],[Description]]&amp;" - $"&amp;Table_PayItems[[#This Row],[Unit]])</f>
        <v>Rosa Nearly Wild, #2 cont. - $Ea</v>
      </c>
      <c r="I4446" s="29" t="str">
        <f>IFERROR(VLOOKUP(ROWS($M$5:M4446),Table_PayItems[[Search Key]:[Concentrated Name]],2,FALSE),"")</f>
        <v>Rosa Nearly Wild, #2 cont. - $Ea</v>
      </c>
      <c r="J4446" s="1"/>
      <c r="K4446" s="1"/>
      <c r="L4446" s="22">
        <f>IF(ISNUMBER(SEARCH(Pay_Item_Search_Text_2,M4446)),MAX($L$4:L4445)+1,0)</f>
        <v>0</v>
      </c>
      <c r="M4446" s="1" t="str">
        <f>IFERROR(VLOOKUP(ROWS($M$5:M4446),Table_PayItems[[Search Key]:[Concentrated Name]],2,FALSE),"")</f>
        <v>Rosa Nearly Wild, #2 cont. - $Ea</v>
      </c>
      <c r="N4446" s="1" t="str">
        <f>IFERROR(VLOOKUP(ROWS($M$5:N4446),$L$5:$M$7000,2,FALSE),"")</f>
        <v/>
      </c>
      <c r="O4446" s="1" t="str">
        <f>IFERROR(VLOOKUP(ROWS($O$5:O4446),$K$5:$L$7000,2,FALSE),"")</f>
        <v/>
      </c>
    </row>
    <row r="4447" spans="2:15" ht="15" customHeight="1" x14ac:dyDescent="0.25">
      <c r="B4447" s="178" t="s">
        <v>13259</v>
      </c>
      <c r="C4447" s="178" t="s">
        <v>88</v>
      </c>
      <c r="D4447" s="178" t="s">
        <v>7676</v>
      </c>
      <c r="E4447" s="178" t="s">
        <v>6993</v>
      </c>
      <c r="F4447" s="178" t="s">
        <v>17</v>
      </c>
      <c r="G4447" s="1">
        <f>IF(ISNUMBER(Pay_Item_Search_Text),IF(ISNUMBER(IF(FIND(Pay_Item_Search_Text,B4447)=1,1, "FALSE")),MAX(G$4:$G4446)+1,IF(ISNUMBER(Pay_Item_Search_Text),0,IF(ISNUMBER(SEARCH(Pay_Item_Search_Text,H4447)),MAX(G$4:$G4446)+1,0))),IF(ISNUMBER(Pay_Item_Search_Text),0,IF(ISNUMBER(SEARCH(Pay_Item_Search_Text,H4447)),MAX(G$4:$G4446)+1,0)))</f>
        <v>4443</v>
      </c>
      <c r="H4447" s="1" t="str">
        <f>IF(Table_PayItems[[#This Row],[Description]]="_","_ Unique Item - "&amp;Table_PayItems[[#This Row],[Item]]&amp;" - $"&amp;Table_PayItems[[#This Row],[Unit]],Table_PayItems[[#This Row],[Description]]&amp;" - $"&amp;Table_PayItems[[#This Row],[Unit]])</f>
        <v>Rosa Nearly Wild, #3 cont. - $Ea</v>
      </c>
      <c r="I4447" s="29" t="str">
        <f>IFERROR(VLOOKUP(ROWS($M$5:M4447),Table_PayItems[[Search Key]:[Concentrated Name]],2,FALSE),"")</f>
        <v>Rosa Nearly Wild, #3 cont. - $Ea</v>
      </c>
      <c r="J4447" s="1"/>
      <c r="K4447" s="1"/>
      <c r="L4447" s="22">
        <f>IF(ISNUMBER(SEARCH(Pay_Item_Search_Text_2,M4447)),MAX($L$4:L4446)+1,0)</f>
        <v>0</v>
      </c>
      <c r="M4447" s="1" t="str">
        <f>IFERROR(VLOOKUP(ROWS($M$5:M4447),Table_PayItems[[Search Key]:[Concentrated Name]],2,FALSE),"")</f>
        <v>Rosa Nearly Wild, #3 cont. - $Ea</v>
      </c>
      <c r="N4447" s="1" t="str">
        <f>IFERROR(VLOOKUP(ROWS($M$5:N4447),$L$5:$M$7000,2,FALSE),"")</f>
        <v/>
      </c>
      <c r="O4447" s="1" t="str">
        <f>IFERROR(VLOOKUP(ROWS($O$5:O4447),$K$5:$L$7000,2,FALSE),"")</f>
        <v/>
      </c>
    </row>
    <row r="4448" spans="2:15" ht="15" customHeight="1" x14ac:dyDescent="0.25">
      <c r="B4448" s="178" t="s">
        <v>13260</v>
      </c>
      <c r="C4448" s="178" t="s">
        <v>88</v>
      </c>
      <c r="D4448" s="178" t="s">
        <v>7677</v>
      </c>
      <c r="E4448" s="178" t="s">
        <v>6993</v>
      </c>
      <c r="F4448" s="178" t="s">
        <v>17</v>
      </c>
      <c r="G4448" s="1">
        <f>IF(ISNUMBER(Pay_Item_Search_Text),IF(ISNUMBER(IF(FIND(Pay_Item_Search_Text,B4448)=1,1, "FALSE")),MAX(G$4:$G4447)+1,IF(ISNUMBER(Pay_Item_Search_Text),0,IF(ISNUMBER(SEARCH(Pay_Item_Search_Text,H4448)),MAX(G$4:$G4447)+1,0))),IF(ISNUMBER(Pay_Item_Search_Text),0,IF(ISNUMBER(SEARCH(Pay_Item_Search_Text,H4448)),MAX(G$4:$G4447)+1,0)))</f>
        <v>4444</v>
      </c>
      <c r="H4448" s="1" t="str">
        <f>IF(Table_PayItems[[#This Row],[Description]]="_","_ Unique Item - "&amp;Table_PayItems[[#This Row],[Item]]&amp;" - $"&amp;Table_PayItems[[#This Row],[Unit]],Table_PayItems[[#This Row],[Description]]&amp;" - $"&amp;Table_PayItems[[#This Row],[Unit]])</f>
        <v>Rosa Nearly Wild, #5 cont. - $Ea</v>
      </c>
      <c r="I4448" s="29" t="str">
        <f>IFERROR(VLOOKUP(ROWS($M$5:M4448),Table_PayItems[[Search Key]:[Concentrated Name]],2,FALSE),"")</f>
        <v>Rosa Nearly Wild, #5 cont. - $Ea</v>
      </c>
      <c r="J4448" s="1"/>
      <c r="K4448" s="1"/>
      <c r="L4448" s="22">
        <f>IF(ISNUMBER(SEARCH(Pay_Item_Search_Text_2,M4448)),MAX($L$4:L4447)+1,0)</f>
        <v>0</v>
      </c>
      <c r="M4448" s="1" t="str">
        <f>IFERROR(VLOOKUP(ROWS($M$5:M4448),Table_PayItems[[Search Key]:[Concentrated Name]],2,FALSE),"")</f>
        <v>Rosa Nearly Wild, #5 cont. - $Ea</v>
      </c>
      <c r="N4448" s="1" t="str">
        <f>IFERROR(VLOOKUP(ROWS($M$5:N4448),$L$5:$M$7000,2,FALSE),"")</f>
        <v/>
      </c>
      <c r="O4448" s="1" t="str">
        <f>IFERROR(VLOOKUP(ROWS($O$5:O4448),$K$5:$L$7000,2,FALSE),"")</f>
        <v/>
      </c>
    </row>
    <row r="4449" spans="2:15" ht="15" customHeight="1" x14ac:dyDescent="0.25">
      <c r="B4449" s="178" t="s">
        <v>13261</v>
      </c>
      <c r="C4449" s="178" t="s">
        <v>88</v>
      </c>
      <c r="D4449" s="178" t="s">
        <v>7678</v>
      </c>
      <c r="E4449" s="178" t="s">
        <v>6993</v>
      </c>
      <c r="F4449" s="178" t="s">
        <v>17</v>
      </c>
      <c r="G4449" s="1">
        <f>IF(ISNUMBER(Pay_Item_Search_Text),IF(ISNUMBER(IF(FIND(Pay_Item_Search_Text,B4449)=1,1, "FALSE")),MAX(G$4:$G4448)+1,IF(ISNUMBER(Pay_Item_Search_Text),0,IF(ISNUMBER(SEARCH(Pay_Item_Search_Text,H4449)),MAX(G$4:$G4448)+1,0))),IF(ISNUMBER(Pay_Item_Search_Text),0,IF(ISNUMBER(SEARCH(Pay_Item_Search_Text,H4449)),MAX(G$4:$G4448)+1,0)))</f>
        <v>4445</v>
      </c>
      <c r="H4449" s="1" t="str">
        <f>IF(Table_PayItems[[#This Row],[Description]]="_","_ Unique Item - "&amp;Table_PayItems[[#This Row],[Item]]&amp;" - $"&amp;Table_PayItems[[#This Row],[Unit]],Table_PayItems[[#This Row],[Description]]&amp;" - $"&amp;Table_PayItems[[#This Row],[Unit]])</f>
        <v>Rosa radcon Pink Knock Out, #2 cont. - $Ea</v>
      </c>
      <c r="I4449" s="29" t="str">
        <f>IFERROR(VLOOKUP(ROWS($M$5:M4449),Table_PayItems[[Search Key]:[Concentrated Name]],2,FALSE),"")</f>
        <v>Rosa radcon Pink Knock Out, #2 cont. - $Ea</v>
      </c>
      <c r="J4449" s="1"/>
      <c r="K4449" s="1"/>
      <c r="L4449" s="22">
        <f>IF(ISNUMBER(SEARCH(Pay_Item_Search_Text_2,M4449)),MAX($L$4:L4448)+1,0)</f>
        <v>0</v>
      </c>
      <c r="M4449" s="1" t="str">
        <f>IFERROR(VLOOKUP(ROWS($M$5:M4449),Table_PayItems[[Search Key]:[Concentrated Name]],2,FALSE),"")</f>
        <v>Rosa radcon Pink Knock Out, #2 cont. - $Ea</v>
      </c>
      <c r="N4449" s="1" t="str">
        <f>IFERROR(VLOOKUP(ROWS($M$5:N4449),$L$5:$M$7000,2,FALSE),"")</f>
        <v/>
      </c>
      <c r="O4449" s="1" t="str">
        <f>IFERROR(VLOOKUP(ROWS($O$5:O4449),$K$5:$L$7000,2,FALSE),"")</f>
        <v/>
      </c>
    </row>
    <row r="4450" spans="2:15" ht="15" customHeight="1" x14ac:dyDescent="0.25">
      <c r="B4450" s="178" t="s">
        <v>13262</v>
      </c>
      <c r="C4450" s="178" t="s">
        <v>88</v>
      </c>
      <c r="D4450" s="178" t="s">
        <v>7679</v>
      </c>
      <c r="E4450" s="178" t="s">
        <v>6993</v>
      </c>
      <c r="F4450" s="178" t="s">
        <v>17</v>
      </c>
      <c r="G4450" s="1">
        <f>IF(ISNUMBER(Pay_Item_Search_Text),IF(ISNUMBER(IF(FIND(Pay_Item_Search_Text,B4450)=1,1, "FALSE")),MAX(G$4:$G4449)+1,IF(ISNUMBER(Pay_Item_Search_Text),0,IF(ISNUMBER(SEARCH(Pay_Item_Search_Text,H4450)),MAX(G$4:$G4449)+1,0))),IF(ISNUMBER(Pay_Item_Search_Text),0,IF(ISNUMBER(SEARCH(Pay_Item_Search_Text,H4450)),MAX(G$4:$G4449)+1,0)))</f>
        <v>4446</v>
      </c>
      <c r="H4450" s="1" t="str">
        <f>IF(Table_PayItems[[#This Row],[Description]]="_","_ Unique Item - "&amp;Table_PayItems[[#This Row],[Item]]&amp;" - $"&amp;Table_PayItems[[#This Row],[Unit]],Table_PayItems[[#This Row],[Description]]&amp;" - $"&amp;Table_PayItems[[#This Row],[Unit]])</f>
        <v>Rosa radcon Pink Knock Out, #3 cont. - $Ea</v>
      </c>
      <c r="I4450" s="29" t="str">
        <f>IFERROR(VLOOKUP(ROWS($M$5:M4450),Table_PayItems[[Search Key]:[Concentrated Name]],2,FALSE),"")</f>
        <v>Rosa radcon Pink Knock Out, #3 cont. - $Ea</v>
      </c>
      <c r="J4450" s="1"/>
      <c r="K4450" s="1"/>
      <c r="L4450" s="22">
        <f>IF(ISNUMBER(SEARCH(Pay_Item_Search_Text_2,M4450)),MAX($L$4:L4449)+1,0)</f>
        <v>0</v>
      </c>
      <c r="M4450" s="1" t="str">
        <f>IFERROR(VLOOKUP(ROWS($M$5:M4450),Table_PayItems[[Search Key]:[Concentrated Name]],2,FALSE),"")</f>
        <v>Rosa radcon Pink Knock Out, #3 cont. - $Ea</v>
      </c>
      <c r="N4450" s="1" t="str">
        <f>IFERROR(VLOOKUP(ROWS($M$5:N4450),$L$5:$M$7000,2,FALSE),"")</f>
        <v/>
      </c>
      <c r="O4450" s="1" t="str">
        <f>IFERROR(VLOOKUP(ROWS($O$5:O4450),$K$5:$L$7000,2,FALSE),"")</f>
        <v/>
      </c>
    </row>
    <row r="4451" spans="2:15" ht="15" customHeight="1" x14ac:dyDescent="0.25">
      <c r="B4451" s="178" t="s">
        <v>13263</v>
      </c>
      <c r="C4451" s="178" t="s">
        <v>88</v>
      </c>
      <c r="D4451" s="178" t="s">
        <v>7680</v>
      </c>
      <c r="E4451" s="178" t="s">
        <v>6993</v>
      </c>
      <c r="F4451" s="178" t="s">
        <v>17</v>
      </c>
      <c r="G4451" s="1">
        <f>IF(ISNUMBER(Pay_Item_Search_Text),IF(ISNUMBER(IF(FIND(Pay_Item_Search_Text,B4451)=1,1, "FALSE")),MAX(G$4:$G4450)+1,IF(ISNUMBER(Pay_Item_Search_Text),0,IF(ISNUMBER(SEARCH(Pay_Item_Search_Text,H4451)),MAX(G$4:$G4450)+1,0))),IF(ISNUMBER(Pay_Item_Search_Text),0,IF(ISNUMBER(SEARCH(Pay_Item_Search_Text,H4451)),MAX(G$4:$G4450)+1,0)))</f>
        <v>4447</v>
      </c>
      <c r="H4451" s="1" t="str">
        <f>IF(Table_PayItems[[#This Row],[Description]]="_","_ Unique Item - "&amp;Table_PayItems[[#This Row],[Item]]&amp;" - $"&amp;Table_PayItems[[#This Row],[Unit]],Table_PayItems[[#This Row],[Description]]&amp;" - $"&amp;Table_PayItems[[#This Row],[Unit]])</f>
        <v>Rosa radcon Pink Knock Out, #5 cont. - $Ea</v>
      </c>
      <c r="I4451" s="29" t="str">
        <f>IFERROR(VLOOKUP(ROWS($M$5:M4451),Table_PayItems[[Search Key]:[Concentrated Name]],2,FALSE),"")</f>
        <v>Rosa radcon Pink Knock Out, #5 cont. - $Ea</v>
      </c>
      <c r="J4451" s="1"/>
      <c r="K4451" s="1"/>
      <c r="L4451" s="22">
        <f>IF(ISNUMBER(SEARCH(Pay_Item_Search_Text_2,M4451)),MAX($L$4:L4450)+1,0)</f>
        <v>0</v>
      </c>
      <c r="M4451" s="1" t="str">
        <f>IFERROR(VLOOKUP(ROWS($M$5:M4451),Table_PayItems[[Search Key]:[Concentrated Name]],2,FALSE),"")</f>
        <v>Rosa radcon Pink Knock Out, #5 cont. - $Ea</v>
      </c>
      <c r="N4451" s="1" t="str">
        <f>IFERROR(VLOOKUP(ROWS($M$5:N4451),$L$5:$M$7000,2,FALSE),"")</f>
        <v/>
      </c>
      <c r="O4451" s="1" t="str">
        <f>IFERROR(VLOOKUP(ROWS($O$5:O4451),$K$5:$L$7000,2,FALSE),"")</f>
        <v/>
      </c>
    </row>
    <row r="4452" spans="2:15" ht="15" customHeight="1" x14ac:dyDescent="0.25">
      <c r="B4452" s="178" t="s">
        <v>13264</v>
      </c>
      <c r="C4452" s="178" t="s">
        <v>88</v>
      </c>
      <c r="D4452" s="178" t="s">
        <v>7681</v>
      </c>
      <c r="E4452" s="178" t="s">
        <v>6993</v>
      </c>
      <c r="F4452" s="178" t="s">
        <v>17</v>
      </c>
      <c r="G4452" s="1">
        <f>IF(ISNUMBER(Pay_Item_Search_Text),IF(ISNUMBER(IF(FIND(Pay_Item_Search_Text,B4452)=1,1, "FALSE")),MAX(G$4:$G4451)+1,IF(ISNUMBER(Pay_Item_Search_Text),0,IF(ISNUMBER(SEARCH(Pay_Item_Search_Text,H4452)),MAX(G$4:$G4451)+1,0))),IF(ISNUMBER(Pay_Item_Search_Text),0,IF(ISNUMBER(SEARCH(Pay_Item_Search_Text,H4452)),MAX(G$4:$G4451)+1,0)))</f>
        <v>4448</v>
      </c>
      <c r="H4452" s="1" t="str">
        <f>IF(Table_PayItems[[#This Row],[Description]]="_","_ Unique Item - "&amp;Table_PayItems[[#This Row],[Item]]&amp;" - $"&amp;Table_PayItems[[#This Row],[Unit]],Table_PayItems[[#This Row],[Description]]&amp;" - $"&amp;Table_PayItems[[#This Row],[Unit]])</f>
        <v>Rosa radRazz Knock Out, #2 cont. - $Ea</v>
      </c>
      <c r="I4452" s="29" t="str">
        <f>IFERROR(VLOOKUP(ROWS($M$5:M4452),Table_PayItems[[Search Key]:[Concentrated Name]],2,FALSE),"")</f>
        <v>Rosa radRazz Knock Out, #2 cont. - $Ea</v>
      </c>
      <c r="J4452" s="1"/>
      <c r="K4452" s="1"/>
      <c r="L4452" s="22">
        <f>IF(ISNUMBER(SEARCH(Pay_Item_Search_Text_2,M4452)),MAX($L$4:L4451)+1,0)</f>
        <v>0</v>
      </c>
      <c r="M4452" s="1" t="str">
        <f>IFERROR(VLOOKUP(ROWS($M$5:M4452),Table_PayItems[[Search Key]:[Concentrated Name]],2,FALSE),"")</f>
        <v>Rosa radRazz Knock Out, #2 cont. - $Ea</v>
      </c>
      <c r="N4452" s="1" t="str">
        <f>IFERROR(VLOOKUP(ROWS($M$5:N4452),$L$5:$M$7000,2,FALSE),"")</f>
        <v/>
      </c>
      <c r="O4452" s="1" t="str">
        <f>IFERROR(VLOOKUP(ROWS($O$5:O4452),$K$5:$L$7000,2,FALSE),"")</f>
        <v/>
      </c>
    </row>
    <row r="4453" spans="2:15" ht="15" customHeight="1" x14ac:dyDescent="0.25">
      <c r="B4453" s="178" t="s">
        <v>13265</v>
      </c>
      <c r="C4453" s="178" t="s">
        <v>88</v>
      </c>
      <c r="D4453" s="178" t="s">
        <v>7682</v>
      </c>
      <c r="E4453" s="178" t="s">
        <v>6993</v>
      </c>
      <c r="F4453" s="178" t="s">
        <v>17</v>
      </c>
      <c r="G4453" s="1">
        <f>IF(ISNUMBER(Pay_Item_Search_Text),IF(ISNUMBER(IF(FIND(Pay_Item_Search_Text,B4453)=1,1, "FALSE")),MAX(G$4:$G4452)+1,IF(ISNUMBER(Pay_Item_Search_Text),0,IF(ISNUMBER(SEARCH(Pay_Item_Search_Text,H4453)),MAX(G$4:$G4452)+1,0))),IF(ISNUMBER(Pay_Item_Search_Text),0,IF(ISNUMBER(SEARCH(Pay_Item_Search_Text,H4453)),MAX(G$4:$G4452)+1,0)))</f>
        <v>4449</v>
      </c>
      <c r="H4453" s="1" t="str">
        <f>IF(Table_PayItems[[#This Row],[Description]]="_","_ Unique Item - "&amp;Table_PayItems[[#This Row],[Item]]&amp;" - $"&amp;Table_PayItems[[#This Row],[Unit]],Table_PayItems[[#This Row],[Description]]&amp;" - $"&amp;Table_PayItems[[#This Row],[Unit]])</f>
        <v>Rosa radRazz Knock Out, #3 cont. - $Ea</v>
      </c>
      <c r="I4453" s="29" t="str">
        <f>IFERROR(VLOOKUP(ROWS($M$5:M4453),Table_PayItems[[Search Key]:[Concentrated Name]],2,FALSE),"")</f>
        <v>Rosa radRazz Knock Out, #3 cont. - $Ea</v>
      </c>
      <c r="J4453" s="1"/>
      <c r="K4453" s="1"/>
      <c r="L4453" s="22">
        <f>IF(ISNUMBER(SEARCH(Pay_Item_Search_Text_2,M4453)),MAX($L$4:L4452)+1,0)</f>
        <v>0</v>
      </c>
      <c r="M4453" s="1" t="str">
        <f>IFERROR(VLOOKUP(ROWS($M$5:M4453),Table_PayItems[[Search Key]:[Concentrated Name]],2,FALSE),"")</f>
        <v>Rosa radRazz Knock Out, #3 cont. - $Ea</v>
      </c>
      <c r="N4453" s="1" t="str">
        <f>IFERROR(VLOOKUP(ROWS($M$5:N4453),$L$5:$M$7000,2,FALSE),"")</f>
        <v/>
      </c>
      <c r="O4453" s="1" t="str">
        <f>IFERROR(VLOOKUP(ROWS($O$5:O4453),$K$5:$L$7000,2,FALSE),"")</f>
        <v/>
      </c>
    </row>
    <row r="4454" spans="2:15" ht="15" customHeight="1" x14ac:dyDescent="0.25">
      <c r="B4454" s="178" t="s">
        <v>13266</v>
      </c>
      <c r="C4454" s="178" t="s">
        <v>88</v>
      </c>
      <c r="D4454" s="178" t="s">
        <v>7683</v>
      </c>
      <c r="E4454" s="178" t="s">
        <v>6993</v>
      </c>
      <c r="F4454" s="178" t="s">
        <v>17</v>
      </c>
      <c r="G4454" s="1">
        <f>IF(ISNUMBER(Pay_Item_Search_Text),IF(ISNUMBER(IF(FIND(Pay_Item_Search_Text,B4454)=1,1, "FALSE")),MAX(G$4:$G4453)+1,IF(ISNUMBER(Pay_Item_Search_Text),0,IF(ISNUMBER(SEARCH(Pay_Item_Search_Text,H4454)),MAX(G$4:$G4453)+1,0))),IF(ISNUMBER(Pay_Item_Search_Text),0,IF(ISNUMBER(SEARCH(Pay_Item_Search_Text,H4454)),MAX(G$4:$G4453)+1,0)))</f>
        <v>4450</v>
      </c>
      <c r="H4454" s="1" t="str">
        <f>IF(Table_PayItems[[#This Row],[Description]]="_","_ Unique Item - "&amp;Table_PayItems[[#This Row],[Item]]&amp;" - $"&amp;Table_PayItems[[#This Row],[Unit]],Table_PayItems[[#This Row],[Description]]&amp;" - $"&amp;Table_PayItems[[#This Row],[Unit]])</f>
        <v>Rosa radRazz Knock Out, #5 cont. - $Ea</v>
      </c>
      <c r="I4454" s="29" t="str">
        <f>IFERROR(VLOOKUP(ROWS($M$5:M4454),Table_PayItems[[Search Key]:[Concentrated Name]],2,FALSE),"")</f>
        <v>Rosa radRazz Knock Out, #5 cont. - $Ea</v>
      </c>
      <c r="J4454" s="1"/>
      <c r="K4454" s="1"/>
      <c r="L4454" s="22">
        <f>IF(ISNUMBER(SEARCH(Pay_Item_Search_Text_2,M4454)),MAX($L$4:L4453)+1,0)</f>
        <v>0</v>
      </c>
      <c r="M4454" s="1" t="str">
        <f>IFERROR(VLOOKUP(ROWS($M$5:M4454),Table_PayItems[[Search Key]:[Concentrated Name]],2,FALSE),"")</f>
        <v>Rosa radRazz Knock Out, #5 cont. - $Ea</v>
      </c>
      <c r="N4454" s="1" t="str">
        <f>IFERROR(VLOOKUP(ROWS($M$5:N4454),$L$5:$M$7000,2,FALSE),"")</f>
        <v/>
      </c>
      <c r="O4454" s="1" t="str">
        <f>IFERROR(VLOOKUP(ROWS($O$5:O4454),$K$5:$L$7000,2,FALSE),"")</f>
        <v/>
      </c>
    </row>
    <row r="4455" spans="2:15" ht="15" customHeight="1" x14ac:dyDescent="0.25">
      <c r="B4455" s="178" t="s">
        <v>13267</v>
      </c>
      <c r="C4455" s="178" t="s">
        <v>88</v>
      </c>
      <c r="D4455" s="178" t="s">
        <v>4418</v>
      </c>
      <c r="E4455" s="178" t="s">
        <v>6993</v>
      </c>
      <c r="F4455" s="178" t="s">
        <v>17</v>
      </c>
      <c r="G4455" s="1">
        <f>IF(ISNUMBER(Pay_Item_Search_Text),IF(ISNUMBER(IF(FIND(Pay_Item_Search_Text,B4455)=1,1, "FALSE")),MAX(G$4:$G4454)+1,IF(ISNUMBER(Pay_Item_Search_Text),0,IF(ISNUMBER(SEARCH(Pay_Item_Search_Text,H4455)),MAX(G$4:$G4454)+1,0))),IF(ISNUMBER(Pay_Item_Search_Text),0,IF(ISNUMBER(SEARCH(Pay_Item_Search_Text,H4455)),MAX(G$4:$G4454)+1,0)))</f>
        <v>4451</v>
      </c>
      <c r="H4455" s="1" t="str">
        <f>IF(Table_PayItems[[#This Row],[Description]]="_","_ Unique Item - "&amp;Table_PayItems[[#This Row],[Item]]&amp;" - $"&amp;Table_PayItems[[#This Row],[Unit]],Table_PayItems[[#This Row],[Description]]&amp;" - $"&amp;Table_PayItems[[#This Row],[Unit]])</f>
        <v>Rosa rugosa, #2 cont. - $Ea</v>
      </c>
      <c r="I4455" s="29" t="str">
        <f>IFERROR(VLOOKUP(ROWS($M$5:M4455),Table_PayItems[[Search Key]:[Concentrated Name]],2,FALSE),"")</f>
        <v>Rosa rugosa, #2 cont. - $Ea</v>
      </c>
      <c r="J4455" s="1"/>
      <c r="K4455" s="1"/>
      <c r="L4455" s="22">
        <f>IF(ISNUMBER(SEARCH(Pay_Item_Search_Text_2,M4455)),MAX($L$4:L4454)+1,0)</f>
        <v>0</v>
      </c>
      <c r="M4455" s="1" t="str">
        <f>IFERROR(VLOOKUP(ROWS($M$5:M4455),Table_PayItems[[Search Key]:[Concentrated Name]],2,FALSE),"")</f>
        <v>Rosa rugosa, #2 cont. - $Ea</v>
      </c>
      <c r="N4455" s="1" t="str">
        <f>IFERROR(VLOOKUP(ROWS($M$5:N4455),$L$5:$M$7000,2,FALSE),"")</f>
        <v/>
      </c>
      <c r="O4455" s="1" t="str">
        <f>IFERROR(VLOOKUP(ROWS($O$5:O4455),$K$5:$L$7000,2,FALSE),"")</f>
        <v/>
      </c>
    </row>
    <row r="4456" spans="2:15" ht="15" customHeight="1" x14ac:dyDescent="0.25">
      <c r="B4456" s="178" t="s">
        <v>13268</v>
      </c>
      <c r="C4456" s="178" t="s">
        <v>88</v>
      </c>
      <c r="D4456" s="178" t="s">
        <v>4419</v>
      </c>
      <c r="E4456" s="178" t="s">
        <v>6993</v>
      </c>
      <c r="F4456" s="178" t="s">
        <v>17</v>
      </c>
      <c r="G4456" s="1">
        <f>IF(ISNUMBER(Pay_Item_Search_Text),IF(ISNUMBER(IF(FIND(Pay_Item_Search_Text,B4456)=1,1, "FALSE")),MAX(G$4:$G4455)+1,IF(ISNUMBER(Pay_Item_Search_Text),0,IF(ISNUMBER(SEARCH(Pay_Item_Search_Text,H4456)),MAX(G$4:$G4455)+1,0))),IF(ISNUMBER(Pay_Item_Search_Text),0,IF(ISNUMBER(SEARCH(Pay_Item_Search_Text,H4456)),MAX(G$4:$G4455)+1,0)))</f>
        <v>4452</v>
      </c>
      <c r="H4456" s="1" t="str">
        <f>IF(Table_PayItems[[#This Row],[Description]]="_","_ Unique Item - "&amp;Table_PayItems[[#This Row],[Item]]&amp;" - $"&amp;Table_PayItems[[#This Row],[Unit]],Table_PayItems[[#This Row],[Description]]&amp;" - $"&amp;Table_PayItems[[#This Row],[Unit]])</f>
        <v>Rosa rugosa, #3 cont. - $Ea</v>
      </c>
      <c r="I4456" s="29" t="str">
        <f>IFERROR(VLOOKUP(ROWS($M$5:M4456),Table_PayItems[[Search Key]:[Concentrated Name]],2,FALSE),"")</f>
        <v>Rosa rugosa, #3 cont. - $Ea</v>
      </c>
      <c r="J4456" s="1"/>
      <c r="K4456" s="1"/>
      <c r="L4456" s="22">
        <f>IF(ISNUMBER(SEARCH(Pay_Item_Search_Text_2,M4456)),MAX($L$4:L4455)+1,0)</f>
        <v>0</v>
      </c>
      <c r="M4456" s="1" t="str">
        <f>IFERROR(VLOOKUP(ROWS($M$5:M4456),Table_PayItems[[Search Key]:[Concentrated Name]],2,FALSE),"")</f>
        <v>Rosa rugosa, #3 cont. - $Ea</v>
      </c>
      <c r="N4456" s="1" t="str">
        <f>IFERROR(VLOOKUP(ROWS($M$5:N4456),$L$5:$M$7000,2,FALSE),"")</f>
        <v/>
      </c>
      <c r="O4456" s="1" t="str">
        <f>IFERROR(VLOOKUP(ROWS($O$5:O4456),$K$5:$L$7000,2,FALSE),"")</f>
        <v/>
      </c>
    </row>
    <row r="4457" spans="2:15" ht="15" customHeight="1" x14ac:dyDescent="0.25">
      <c r="B4457" s="178" t="s">
        <v>13269</v>
      </c>
      <c r="C4457" s="178" t="s">
        <v>88</v>
      </c>
      <c r="D4457" s="178" t="s">
        <v>4420</v>
      </c>
      <c r="E4457" s="178" t="s">
        <v>6993</v>
      </c>
      <c r="F4457" s="178" t="s">
        <v>17</v>
      </c>
      <c r="G4457" s="1">
        <f>IF(ISNUMBER(Pay_Item_Search_Text),IF(ISNUMBER(IF(FIND(Pay_Item_Search_Text,B4457)=1,1, "FALSE")),MAX(G$4:$G4456)+1,IF(ISNUMBER(Pay_Item_Search_Text),0,IF(ISNUMBER(SEARCH(Pay_Item_Search_Text,H4457)),MAX(G$4:$G4456)+1,0))),IF(ISNUMBER(Pay_Item_Search_Text),0,IF(ISNUMBER(SEARCH(Pay_Item_Search_Text,H4457)),MAX(G$4:$G4456)+1,0)))</f>
        <v>4453</v>
      </c>
      <c r="H4457" s="1" t="str">
        <f>IF(Table_PayItems[[#This Row],[Description]]="_","_ Unique Item - "&amp;Table_PayItems[[#This Row],[Item]]&amp;" - $"&amp;Table_PayItems[[#This Row],[Unit]],Table_PayItems[[#This Row],[Description]]&amp;" - $"&amp;Table_PayItems[[#This Row],[Unit]])</f>
        <v>Rosa rugosa, #5 cont. - $Ea</v>
      </c>
      <c r="I4457" s="29" t="str">
        <f>IFERROR(VLOOKUP(ROWS($M$5:M4457),Table_PayItems[[Search Key]:[Concentrated Name]],2,FALSE),"")</f>
        <v>Rosa rugosa, #5 cont. - $Ea</v>
      </c>
      <c r="J4457" s="1"/>
      <c r="K4457" s="1"/>
      <c r="L4457" s="22">
        <f>IF(ISNUMBER(SEARCH(Pay_Item_Search_Text_2,M4457)),MAX($L$4:L4456)+1,0)</f>
        <v>0</v>
      </c>
      <c r="M4457" s="1" t="str">
        <f>IFERROR(VLOOKUP(ROWS($M$5:M4457),Table_PayItems[[Search Key]:[Concentrated Name]],2,FALSE),"")</f>
        <v>Rosa rugosa, #5 cont. - $Ea</v>
      </c>
      <c r="N4457" s="1" t="str">
        <f>IFERROR(VLOOKUP(ROWS($M$5:N4457),$L$5:$M$7000,2,FALSE),"")</f>
        <v/>
      </c>
      <c r="O4457" s="1" t="str">
        <f>IFERROR(VLOOKUP(ROWS($O$5:O4457),$K$5:$L$7000,2,FALSE),"")</f>
        <v/>
      </c>
    </row>
    <row r="4458" spans="2:15" ht="15" customHeight="1" x14ac:dyDescent="0.25">
      <c r="B4458" s="178" t="s">
        <v>13270</v>
      </c>
      <c r="C4458" s="178" t="s">
        <v>88</v>
      </c>
      <c r="D4458" s="178" t="s">
        <v>7684</v>
      </c>
      <c r="E4458" s="178" t="s">
        <v>6993</v>
      </c>
      <c r="F4458" s="178" t="s">
        <v>17</v>
      </c>
      <c r="G4458" s="1">
        <f>IF(ISNUMBER(Pay_Item_Search_Text),IF(ISNUMBER(IF(FIND(Pay_Item_Search_Text,B4458)=1,1, "FALSE")),MAX(G$4:$G4457)+1,IF(ISNUMBER(Pay_Item_Search_Text),0,IF(ISNUMBER(SEARCH(Pay_Item_Search_Text,H4458)),MAX(G$4:$G4457)+1,0))),IF(ISNUMBER(Pay_Item_Search_Text),0,IF(ISNUMBER(SEARCH(Pay_Item_Search_Text,H4458)),MAX(G$4:$G4457)+1,0)))</f>
        <v>4454</v>
      </c>
      <c r="H4458" s="1" t="str">
        <f>IF(Table_PayItems[[#This Row],[Description]]="_","_ Unique Item - "&amp;Table_PayItems[[#This Row],[Item]]&amp;" - $"&amp;Table_PayItems[[#This Row],[Unit]],Table_PayItems[[#This Row],[Description]]&amp;" - $"&amp;Table_PayItems[[#This Row],[Unit]])</f>
        <v>Rosa The Fairy, #2 cont. - $Ea</v>
      </c>
      <c r="I4458" s="29" t="str">
        <f>IFERROR(VLOOKUP(ROWS($M$5:M4458),Table_PayItems[[Search Key]:[Concentrated Name]],2,FALSE),"")</f>
        <v>Rosa The Fairy, #2 cont. - $Ea</v>
      </c>
      <c r="J4458" s="1"/>
      <c r="K4458" s="1"/>
      <c r="L4458" s="22">
        <f>IF(ISNUMBER(SEARCH(Pay_Item_Search_Text_2,M4458)),MAX($L$4:L4457)+1,0)</f>
        <v>0</v>
      </c>
      <c r="M4458" s="1" t="str">
        <f>IFERROR(VLOOKUP(ROWS($M$5:M4458),Table_PayItems[[Search Key]:[Concentrated Name]],2,FALSE),"")</f>
        <v>Rosa The Fairy, #2 cont. - $Ea</v>
      </c>
      <c r="N4458" s="1" t="str">
        <f>IFERROR(VLOOKUP(ROWS($M$5:N4458),$L$5:$M$7000,2,FALSE),"")</f>
        <v/>
      </c>
      <c r="O4458" s="1" t="str">
        <f>IFERROR(VLOOKUP(ROWS($O$5:O4458),$K$5:$L$7000,2,FALSE),"")</f>
        <v/>
      </c>
    </row>
    <row r="4459" spans="2:15" ht="15" customHeight="1" x14ac:dyDescent="0.25">
      <c r="B4459" s="178" t="s">
        <v>13271</v>
      </c>
      <c r="C4459" s="178" t="s">
        <v>88</v>
      </c>
      <c r="D4459" s="178" t="s">
        <v>7685</v>
      </c>
      <c r="E4459" s="178" t="s">
        <v>6993</v>
      </c>
      <c r="F4459" s="178" t="s">
        <v>17</v>
      </c>
      <c r="G4459" s="1">
        <f>IF(ISNUMBER(Pay_Item_Search_Text),IF(ISNUMBER(IF(FIND(Pay_Item_Search_Text,B4459)=1,1, "FALSE")),MAX(G$4:$G4458)+1,IF(ISNUMBER(Pay_Item_Search_Text),0,IF(ISNUMBER(SEARCH(Pay_Item_Search_Text,H4459)),MAX(G$4:$G4458)+1,0))),IF(ISNUMBER(Pay_Item_Search_Text),0,IF(ISNUMBER(SEARCH(Pay_Item_Search_Text,H4459)),MAX(G$4:$G4458)+1,0)))</f>
        <v>4455</v>
      </c>
      <c r="H4459" s="1" t="str">
        <f>IF(Table_PayItems[[#This Row],[Description]]="_","_ Unique Item - "&amp;Table_PayItems[[#This Row],[Item]]&amp;" - $"&amp;Table_PayItems[[#This Row],[Unit]],Table_PayItems[[#This Row],[Description]]&amp;" - $"&amp;Table_PayItems[[#This Row],[Unit]])</f>
        <v>Rosa The Fairy, #3 cont. - $Ea</v>
      </c>
      <c r="I4459" s="29" t="str">
        <f>IFERROR(VLOOKUP(ROWS($M$5:M4459),Table_PayItems[[Search Key]:[Concentrated Name]],2,FALSE),"")</f>
        <v>Rosa The Fairy, #3 cont. - $Ea</v>
      </c>
      <c r="J4459" s="1"/>
      <c r="K4459" s="1"/>
      <c r="L4459" s="22">
        <f>IF(ISNUMBER(SEARCH(Pay_Item_Search_Text_2,M4459)),MAX($L$4:L4458)+1,0)</f>
        <v>0</v>
      </c>
      <c r="M4459" s="1" t="str">
        <f>IFERROR(VLOOKUP(ROWS($M$5:M4459),Table_PayItems[[Search Key]:[Concentrated Name]],2,FALSE),"")</f>
        <v>Rosa The Fairy, #3 cont. - $Ea</v>
      </c>
      <c r="N4459" s="1" t="str">
        <f>IFERROR(VLOOKUP(ROWS($M$5:N4459),$L$5:$M$7000,2,FALSE),"")</f>
        <v/>
      </c>
      <c r="O4459" s="1" t="str">
        <f>IFERROR(VLOOKUP(ROWS($O$5:O4459),$K$5:$L$7000,2,FALSE),"")</f>
        <v/>
      </c>
    </row>
    <row r="4460" spans="2:15" ht="15" customHeight="1" x14ac:dyDescent="0.25">
      <c r="B4460" s="178" t="s">
        <v>13272</v>
      </c>
      <c r="C4460" s="178" t="s">
        <v>88</v>
      </c>
      <c r="D4460" s="178" t="s">
        <v>7686</v>
      </c>
      <c r="E4460" s="178" t="s">
        <v>6993</v>
      </c>
      <c r="F4460" s="178" t="s">
        <v>17</v>
      </c>
      <c r="G4460" s="1">
        <f>IF(ISNUMBER(Pay_Item_Search_Text),IF(ISNUMBER(IF(FIND(Pay_Item_Search_Text,B4460)=1,1, "FALSE")),MAX(G$4:$G4459)+1,IF(ISNUMBER(Pay_Item_Search_Text),0,IF(ISNUMBER(SEARCH(Pay_Item_Search_Text,H4460)),MAX(G$4:$G4459)+1,0))),IF(ISNUMBER(Pay_Item_Search_Text),0,IF(ISNUMBER(SEARCH(Pay_Item_Search_Text,H4460)),MAX(G$4:$G4459)+1,0)))</f>
        <v>4456</v>
      </c>
      <c r="H4460" s="1" t="str">
        <f>IF(Table_PayItems[[#This Row],[Description]]="_","_ Unique Item - "&amp;Table_PayItems[[#This Row],[Item]]&amp;" - $"&amp;Table_PayItems[[#This Row],[Unit]],Table_PayItems[[#This Row],[Description]]&amp;" - $"&amp;Table_PayItems[[#This Row],[Unit]])</f>
        <v>Rosa The Fairy, #5 cont. - $Ea</v>
      </c>
      <c r="I4460" s="29" t="str">
        <f>IFERROR(VLOOKUP(ROWS($M$5:M4460),Table_PayItems[[Search Key]:[Concentrated Name]],2,FALSE),"")</f>
        <v>Rosa The Fairy, #5 cont. - $Ea</v>
      </c>
      <c r="J4460" s="1"/>
      <c r="K4460" s="1"/>
      <c r="L4460" s="22">
        <f>IF(ISNUMBER(SEARCH(Pay_Item_Search_Text_2,M4460)),MAX($L$4:L4459)+1,0)</f>
        <v>0</v>
      </c>
      <c r="M4460" s="1" t="str">
        <f>IFERROR(VLOOKUP(ROWS($M$5:M4460),Table_PayItems[[Search Key]:[Concentrated Name]],2,FALSE),"")</f>
        <v>Rosa The Fairy, #5 cont. - $Ea</v>
      </c>
      <c r="N4460" s="1" t="str">
        <f>IFERROR(VLOOKUP(ROWS($M$5:N4460),$L$5:$M$7000,2,FALSE),"")</f>
        <v/>
      </c>
      <c r="O4460" s="1" t="str">
        <f>IFERROR(VLOOKUP(ROWS($O$5:O4460),$K$5:$L$7000,2,FALSE),"")</f>
        <v/>
      </c>
    </row>
    <row r="4461" spans="2:15" ht="15" customHeight="1" x14ac:dyDescent="0.25">
      <c r="B4461" s="178" t="s">
        <v>13273</v>
      </c>
      <c r="C4461" s="178" t="s">
        <v>88</v>
      </c>
      <c r="D4461" s="178" t="s">
        <v>7687</v>
      </c>
      <c r="E4461" s="178" t="s">
        <v>6993</v>
      </c>
      <c r="F4461" s="178" t="s">
        <v>17</v>
      </c>
      <c r="G4461" s="1">
        <f>IF(ISNUMBER(Pay_Item_Search_Text),IF(ISNUMBER(IF(FIND(Pay_Item_Search_Text,B4461)=1,1, "FALSE")),MAX(G$4:$G4460)+1,IF(ISNUMBER(Pay_Item_Search_Text),0,IF(ISNUMBER(SEARCH(Pay_Item_Search_Text,H4461)),MAX(G$4:$G4460)+1,0))),IF(ISNUMBER(Pay_Item_Search_Text),0,IF(ISNUMBER(SEARCH(Pay_Item_Search_Text,H4461)),MAX(G$4:$G4460)+1,0)))</f>
        <v>4457</v>
      </c>
      <c r="H4461" s="1" t="str">
        <f>IF(Table_PayItems[[#This Row],[Description]]="_","_ Unique Item - "&amp;Table_PayItems[[#This Row],[Item]]&amp;" - $"&amp;Table_PayItems[[#This Row],[Unit]],Table_PayItems[[#This Row],[Description]]&amp;" - $"&amp;Table_PayItems[[#This Row],[Unit]])</f>
        <v>Rudbeckia fuldiga Goldsturm, #1 cont. - $Ea</v>
      </c>
      <c r="I4461" s="29" t="str">
        <f>IFERROR(VLOOKUP(ROWS($M$5:M4461),Table_PayItems[[Search Key]:[Concentrated Name]],2,FALSE),"")</f>
        <v>Rudbeckia fuldiga Goldsturm, #1 cont. - $Ea</v>
      </c>
      <c r="J4461" s="1"/>
      <c r="K4461" s="1"/>
      <c r="L4461" s="22">
        <f>IF(ISNUMBER(SEARCH(Pay_Item_Search_Text_2,M4461)),MAX($L$4:L4460)+1,0)</f>
        <v>0</v>
      </c>
      <c r="M4461" s="1" t="str">
        <f>IFERROR(VLOOKUP(ROWS($M$5:M4461),Table_PayItems[[Search Key]:[Concentrated Name]],2,FALSE),"")</f>
        <v>Rudbeckia fuldiga Goldsturm, #1 cont. - $Ea</v>
      </c>
      <c r="N4461" s="1" t="str">
        <f>IFERROR(VLOOKUP(ROWS($M$5:N4461),$L$5:$M$7000,2,FALSE),"")</f>
        <v/>
      </c>
      <c r="O4461" s="1" t="str">
        <f>IFERROR(VLOOKUP(ROWS($O$5:O4461),$K$5:$L$7000,2,FALSE),"")</f>
        <v/>
      </c>
    </row>
    <row r="4462" spans="2:15" ht="15" customHeight="1" x14ac:dyDescent="0.25">
      <c r="B4462" s="178" t="s">
        <v>13274</v>
      </c>
      <c r="C4462" s="178" t="s">
        <v>88</v>
      </c>
      <c r="D4462" s="178" t="s">
        <v>7688</v>
      </c>
      <c r="E4462" s="178" t="s">
        <v>6993</v>
      </c>
      <c r="F4462" s="178" t="s">
        <v>17</v>
      </c>
      <c r="G4462" s="1">
        <f>IF(ISNUMBER(Pay_Item_Search_Text),IF(ISNUMBER(IF(FIND(Pay_Item_Search_Text,B4462)=1,1, "FALSE")),MAX(G$4:$G4461)+1,IF(ISNUMBER(Pay_Item_Search_Text),0,IF(ISNUMBER(SEARCH(Pay_Item_Search_Text,H4462)),MAX(G$4:$G4461)+1,0))),IF(ISNUMBER(Pay_Item_Search_Text),0,IF(ISNUMBER(SEARCH(Pay_Item_Search_Text,H4462)),MAX(G$4:$G4461)+1,0)))</f>
        <v>4458</v>
      </c>
      <c r="H4462" s="1" t="str">
        <f>IF(Table_PayItems[[#This Row],[Description]]="_","_ Unique Item - "&amp;Table_PayItems[[#This Row],[Item]]&amp;" - $"&amp;Table_PayItems[[#This Row],[Unit]],Table_PayItems[[#This Row],[Description]]&amp;" - $"&amp;Table_PayItems[[#This Row],[Unit]])</f>
        <v>Rudbeckia fuldiga Goldsturm, #2 cont. - $Ea</v>
      </c>
      <c r="I4462" s="29" t="str">
        <f>IFERROR(VLOOKUP(ROWS($M$5:M4462),Table_PayItems[[Search Key]:[Concentrated Name]],2,FALSE),"")</f>
        <v>Rudbeckia fuldiga Goldsturm, #2 cont. - $Ea</v>
      </c>
      <c r="J4462" s="1"/>
      <c r="K4462" s="1"/>
      <c r="L4462" s="22">
        <f>IF(ISNUMBER(SEARCH(Pay_Item_Search_Text_2,M4462)),MAX($L$4:L4461)+1,0)</f>
        <v>0</v>
      </c>
      <c r="M4462" s="1" t="str">
        <f>IFERROR(VLOOKUP(ROWS($M$5:M4462),Table_PayItems[[Search Key]:[Concentrated Name]],2,FALSE),"")</f>
        <v>Rudbeckia fuldiga Goldsturm, #2 cont. - $Ea</v>
      </c>
      <c r="N4462" s="1" t="str">
        <f>IFERROR(VLOOKUP(ROWS($M$5:N4462),$L$5:$M$7000,2,FALSE),"")</f>
        <v/>
      </c>
      <c r="O4462" s="1" t="str">
        <f>IFERROR(VLOOKUP(ROWS($O$5:O4462),$K$5:$L$7000,2,FALSE),"")</f>
        <v/>
      </c>
    </row>
    <row r="4463" spans="2:15" ht="15" customHeight="1" x14ac:dyDescent="0.25">
      <c r="B4463" s="178" t="s">
        <v>13275</v>
      </c>
      <c r="C4463" s="178" t="s">
        <v>88</v>
      </c>
      <c r="D4463" s="178" t="s">
        <v>7689</v>
      </c>
      <c r="E4463" s="178" t="s">
        <v>6993</v>
      </c>
      <c r="F4463" s="178" t="s">
        <v>17</v>
      </c>
      <c r="G4463" s="1">
        <f>IF(ISNUMBER(Pay_Item_Search_Text),IF(ISNUMBER(IF(FIND(Pay_Item_Search_Text,B4463)=1,1, "FALSE")),MAX(G$4:$G4462)+1,IF(ISNUMBER(Pay_Item_Search_Text),0,IF(ISNUMBER(SEARCH(Pay_Item_Search_Text,H4463)),MAX(G$4:$G4462)+1,0))),IF(ISNUMBER(Pay_Item_Search_Text),0,IF(ISNUMBER(SEARCH(Pay_Item_Search_Text,H4463)),MAX(G$4:$G4462)+1,0)))</f>
        <v>4459</v>
      </c>
      <c r="H4463" s="1" t="str">
        <f>IF(Table_PayItems[[#This Row],[Description]]="_","_ Unique Item - "&amp;Table_PayItems[[#This Row],[Item]]&amp;" - $"&amp;Table_PayItems[[#This Row],[Unit]],Table_PayItems[[#This Row],[Description]]&amp;" - $"&amp;Table_PayItems[[#This Row],[Unit]])</f>
        <v>Rudbeckia fuldiga Goldsturm, 2 inch pot - $Ea</v>
      </c>
      <c r="I4463" s="29" t="str">
        <f>IFERROR(VLOOKUP(ROWS($M$5:M4463),Table_PayItems[[Search Key]:[Concentrated Name]],2,FALSE),"")</f>
        <v>Rudbeckia fuldiga Goldsturm, 2 inch pot - $Ea</v>
      </c>
      <c r="J4463" s="1"/>
      <c r="K4463" s="1"/>
      <c r="L4463" s="22">
        <f>IF(ISNUMBER(SEARCH(Pay_Item_Search_Text_2,M4463)),MAX($L$4:L4462)+1,0)</f>
        <v>0</v>
      </c>
      <c r="M4463" s="1" t="str">
        <f>IFERROR(VLOOKUP(ROWS($M$5:M4463),Table_PayItems[[Search Key]:[Concentrated Name]],2,FALSE),"")</f>
        <v>Rudbeckia fuldiga Goldsturm, 2 inch pot - $Ea</v>
      </c>
      <c r="N4463" s="1" t="str">
        <f>IFERROR(VLOOKUP(ROWS($M$5:N4463),$L$5:$M$7000,2,FALSE),"")</f>
        <v/>
      </c>
      <c r="O4463" s="1" t="str">
        <f>IFERROR(VLOOKUP(ROWS($O$5:O4463),$K$5:$L$7000,2,FALSE),"")</f>
        <v/>
      </c>
    </row>
    <row r="4464" spans="2:15" ht="15" customHeight="1" x14ac:dyDescent="0.25">
      <c r="B4464" s="178" t="s">
        <v>13276</v>
      </c>
      <c r="C4464" s="178" t="s">
        <v>88</v>
      </c>
      <c r="D4464" s="178" t="s">
        <v>7690</v>
      </c>
      <c r="E4464" s="178" t="s">
        <v>6993</v>
      </c>
      <c r="F4464" s="178" t="s">
        <v>17</v>
      </c>
      <c r="G4464" s="1">
        <f>IF(ISNUMBER(Pay_Item_Search_Text),IF(ISNUMBER(IF(FIND(Pay_Item_Search_Text,B4464)=1,1, "FALSE")),MAX(G$4:$G4463)+1,IF(ISNUMBER(Pay_Item_Search_Text),0,IF(ISNUMBER(SEARCH(Pay_Item_Search_Text,H4464)),MAX(G$4:$G4463)+1,0))),IF(ISNUMBER(Pay_Item_Search_Text),0,IF(ISNUMBER(SEARCH(Pay_Item_Search_Text,H4464)),MAX(G$4:$G4463)+1,0)))</f>
        <v>4460</v>
      </c>
      <c r="H4464" s="1" t="str">
        <f>IF(Table_PayItems[[#This Row],[Description]]="_","_ Unique Item - "&amp;Table_PayItems[[#This Row],[Item]]&amp;" - $"&amp;Table_PayItems[[#This Row],[Unit]],Table_PayItems[[#This Row],[Description]]&amp;" - $"&amp;Table_PayItems[[#This Row],[Unit]])</f>
        <v>Rudbeckia fuldiga Goldsturm, 3 inch pot - $Ea</v>
      </c>
      <c r="I4464" s="29" t="str">
        <f>IFERROR(VLOOKUP(ROWS($M$5:M4464),Table_PayItems[[Search Key]:[Concentrated Name]],2,FALSE),"")</f>
        <v>Rudbeckia fuldiga Goldsturm, 3 inch pot - $Ea</v>
      </c>
      <c r="J4464" s="1"/>
      <c r="K4464" s="1"/>
      <c r="L4464" s="22">
        <f>IF(ISNUMBER(SEARCH(Pay_Item_Search_Text_2,M4464)),MAX($L$4:L4463)+1,0)</f>
        <v>0</v>
      </c>
      <c r="M4464" s="1" t="str">
        <f>IFERROR(VLOOKUP(ROWS($M$5:M4464),Table_PayItems[[Search Key]:[Concentrated Name]],2,FALSE),"")</f>
        <v>Rudbeckia fuldiga Goldsturm, 3 inch pot - $Ea</v>
      </c>
      <c r="N4464" s="1" t="str">
        <f>IFERROR(VLOOKUP(ROWS($M$5:N4464),$L$5:$M$7000,2,FALSE),"")</f>
        <v/>
      </c>
      <c r="O4464" s="1" t="str">
        <f>IFERROR(VLOOKUP(ROWS($O$5:O4464),$K$5:$L$7000,2,FALSE),"")</f>
        <v/>
      </c>
    </row>
    <row r="4465" spans="2:15" ht="15" customHeight="1" x14ac:dyDescent="0.25">
      <c r="B4465" s="178" t="s">
        <v>13277</v>
      </c>
      <c r="C4465" s="178" t="s">
        <v>88</v>
      </c>
      <c r="D4465" s="178" t="s">
        <v>7691</v>
      </c>
      <c r="E4465" s="178" t="s">
        <v>6993</v>
      </c>
      <c r="F4465" s="178" t="s">
        <v>17</v>
      </c>
      <c r="G4465" s="1">
        <f>IF(ISNUMBER(Pay_Item_Search_Text),IF(ISNUMBER(IF(FIND(Pay_Item_Search_Text,B4465)=1,1, "FALSE")),MAX(G$4:$G4464)+1,IF(ISNUMBER(Pay_Item_Search_Text),0,IF(ISNUMBER(SEARCH(Pay_Item_Search_Text,H4465)),MAX(G$4:$G4464)+1,0))),IF(ISNUMBER(Pay_Item_Search_Text),0,IF(ISNUMBER(SEARCH(Pay_Item_Search_Text,H4465)),MAX(G$4:$G4464)+1,0)))</f>
        <v>4461</v>
      </c>
      <c r="H4465" s="1" t="str">
        <f>IF(Table_PayItems[[#This Row],[Description]]="_","_ Unique Item - "&amp;Table_PayItems[[#This Row],[Item]]&amp;" - $"&amp;Table_PayItems[[#This Row],[Unit]],Table_PayItems[[#This Row],[Description]]&amp;" - $"&amp;Table_PayItems[[#This Row],[Unit]])</f>
        <v>Rudbeckia fuldiga Goldsturm, 4 inch pot - $Ea</v>
      </c>
      <c r="I4465" s="29" t="str">
        <f>IFERROR(VLOOKUP(ROWS($M$5:M4465),Table_PayItems[[Search Key]:[Concentrated Name]],2,FALSE),"")</f>
        <v>Rudbeckia fuldiga Goldsturm, 4 inch pot - $Ea</v>
      </c>
      <c r="J4465" s="1"/>
      <c r="K4465" s="1"/>
      <c r="L4465" s="22">
        <f>IF(ISNUMBER(SEARCH(Pay_Item_Search_Text_2,M4465)),MAX($L$4:L4464)+1,0)</f>
        <v>0</v>
      </c>
      <c r="M4465" s="1" t="str">
        <f>IFERROR(VLOOKUP(ROWS($M$5:M4465),Table_PayItems[[Search Key]:[Concentrated Name]],2,FALSE),"")</f>
        <v>Rudbeckia fuldiga Goldsturm, 4 inch pot - $Ea</v>
      </c>
      <c r="N4465" s="1" t="str">
        <f>IFERROR(VLOOKUP(ROWS($M$5:N4465),$L$5:$M$7000,2,FALSE),"")</f>
        <v/>
      </c>
      <c r="O4465" s="1" t="str">
        <f>IFERROR(VLOOKUP(ROWS($O$5:O4465),$K$5:$L$7000,2,FALSE),"")</f>
        <v/>
      </c>
    </row>
    <row r="4466" spans="2:15" ht="15" customHeight="1" x14ac:dyDescent="0.25">
      <c r="B4466" s="178" t="s">
        <v>13278</v>
      </c>
      <c r="C4466" s="178" t="s">
        <v>88</v>
      </c>
      <c r="D4466" s="178" t="s">
        <v>7692</v>
      </c>
      <c r="E4466" s="178" t="s">
        <v>6993</v>
      </c>
      <c r="F4466" s="178" t="s">
        <v>17</v>
      </c>
      <c r="G4466" s="1">
        <f>IF(ISNUMBER(Pay_Item_Search_Text),IF(ISNUMBER(IF(FIND(Pay_Item_Search_Text,B4466)=1,1, "FALSE")),MAX(G$4:$G4465)+1,IF(ISNUMBER(Pay_Item_Search_Text),0,IF(ISNUMBER(SEARCH(Pay_Item_Search_Text,H4466)),MAX(G$4:$G4465)+1,0))),IF(ISNUMBER(Pay_Item_Search_Text),0,IF(ISNUMBER(SEARCH(Pay_Item_Search_Text,H4466)),MAX(G$4:$G4465)+1,0)))</f>
        <v>4462</v>
      </c>
      <c r="H4466" s="1" t="str">
        <f>IF(Table_PayItems[[#This Row],[Description]]="_","_ Unique Item - "&amp;Table_PayItems[[#This Row],[Item]]&amp;" - $"&amp;Table_PayItems[[#This Row],[Unit]],Table_PayItems[[#This Row],[Description]]&amp;" - $"&amp;Table_PayItems[[#This Row],[Unit]])</f>
        <v>Rudbeckia nitida Autumn Sun, #1 cont. - $Ea</v>
      </c>
      <c r="I4466" s="29" t="str">
        <f>IFERROR(VLOOKUP(ROWS($M$5:M4466),Table_PayItems[[Search Key]:[Concentrated Name]],2,FALSE),"")</f>
        <v>Rudbeckia nitida Autumn Sun, #1 cont. - $Ea</v>
      </c>
      <c r="J4466" s="1"/>
      <c r="K4466" s="1"/>
      <c r="L4466" s="22">
        <f>IF(ISNUMBER(SEARCH(Pay_Item_Search_Text_2,M4466)),MAX($L$4:L4465)+1,0)</f>
        <v>0</v>
      </c>
      <c r="M4466" s="1" t="str">
        <f>IFERROR(VLOOKUP(ROWS($M$5:M4466),Table_PayItems[[Search Key]:[Concentrated Name]],2,FALSE),"")</f>
        <v>Rudbeckia nitida Autumn Sun, #1 cont. - $Ea</v>
      </c>
      <c r="N4466" s="1" t="str">
        <f>IFERROR(VLOOKUP(ROWS($M$5:N4466),$L$5:$M$7000,2,FALSE),"")</f>
        <v/>
      </c>
      <c r="O4466" s="1" t="str">
        <f>IFERROR(VLOOKUP(ROWS($O$5:O4466),$K$5:$L$7000,2,FALSE),"")</f>
        <v/>
      </c>
    </row>
    <row r="4467" spans="2:15" ht="15" customHeight="1" x14ac:dyDescent="0.25">
      <c r="B4467" s="178" t="s">
        <v>13279</v>
      </c>
      <c r="C4467" s="178" t="s">
        <v>88</v>
      </c>
      <c r="D4467" s="178" t="s">
        <v>7693</v>
      </c>
      <c r="E4467" s="178" t="s">
        <v>6993</v>
      </c>
      <c r="F4467" s="178" t="s">
        <v>17</v>
      </c>
      <c r="G4467" s="1">
        <f>IF(ISNUMBER(Pay_Item_Search_Text),IF(ISNUMBER(IF(FIND(Pay_Item_Search_Text,B4467)=1,1, "FALSE")),MAX(G$4:$G4466)+1,IF(ISNUMBER(Pay_Item_Search_Text),0,IF(ISNUMBER(SEARCH(Pay_Item_Search_Text,H4467)),MAX(G$4:$G4466)+1,0))),IF(ISNUMBER(Pay_Item_Search_Text),0,IF(ISNUMBER(SEARCH(Pay_Item_Search_Text,H4467)),MAX(G$4:$G4466)+1,0)))</f>
        <v>4463</v>
      </c>
      <c r="H4467" s="1" t="str">
        <f>IF(Table_PayItems[[#This Row],[Description]]="_","_ Unique Item - "&amp;Table_PayItems[[#This Row],[Item]]&amp;" - $"&amp;Table_PayItems[[#This Row],[Unit]],Table_PayItems[[#This Row],[Description]]&amp;" - $"&amp;Table_PayItems[[#This Row],[Unit]])</f>
        <v>Rudbeckia nitida Autumn Sun, #2 cont. - $Ea</v>
      </c>
      <c r="I4467" s="29" t="str">
        <f>IFERROR(VLOOKUP(ROWS($M$5:M4467),Table_PayItems[[Search Key]:[Concentrated Name]],2,FALSE),"")</f>
        <v>Rudbeckia nitida Autumn Sun, #2 cont. - $Ea</v>
      </c>
      <c r="J4467" s="1"/>
      <c r="K4467" s="1"/>
      <c r="L4467" s="22">
        <f>IF(ISNUMBER(SEARCH(Pay_Item_Search_Text_2,M4467)),MAX($L$4:L4466)+1,0)</f>
        <v>0</v>
      </c>
      <c r="M4467" s="1" t="str">
        <f>IFERROR(VLOOKUP(ROWS($M$5:M4467),Table_PayItems[[Search Key]:[Concentrated Name]],2,FALSE),"")</f>
        <v>Rudbeckia nitida Autumn Sun, #2 cont. - $Ea</v>
      </c>
      <c r="N4467" s="1" t="str">
        <f>IFERROR(VLOOKUP(ROWS($M$5:N4467),$L$5:$M$7000,2,FALSE),"")</f>
        <v/>
      </c>
      <c r="O4467" s="1" t="str">
        <f>IFERROR(VLOOKUP(ROWS($O$5:O4467),$K$5:$L$7000,2,FALSE),"")</f>
        <v/>
      </c>
    </row>
    <row r="4468" spans="2:15" ht="15" customHeight="1" x14ac:dyDescent="0.25">
      <c r="B4468" s="178" t="s">
        <v>13280</v>
      </c>
      <c r="C4468" s="178" t="s">
        <v>88</v>
      </c>
      <c r="D4468" s="178" t="s">
        <v>7694</v>
      </c>
      <c r="E4468" s="178" t="s">
        <v>6993</v>
      </c>
      <c r="F4468" s="178" t="s">
        <v>17</v>
      </c>
      <c r="G4468" s="1">
        <f>IF(ISNUMBER(Pay_Item_Search_Text),IF(ISNUMBER(IF(FIND(Pay_Item_Search_Text,B4468)=1,1, "FALSE")),MAX(G$4:$G4467)+1,IF(ISNUMBER(Pay_Item_Search_Text),0,IF(ISNUMBER(SEARCH(Pay_Item_Search_Text,H4468)),MAX(G$4:$G4467)+1,0))),IF(ISNUMBER(Pay_Item_Search_Text),0,IF(ISNUMBER(SEARCH(Pay_Item_Search_Text,H4468)),MAX(G$4:$G4467)+1,0)))</f>
        <v>4464</v>
      </c>
      <c r="H4468" s="1" t="str">
        <f>IF(Table_PayItems[[#This Row],[Description]]="_","_ Unique Item - "&amp;Table_PayItems[[#This Row],[Item]]&amp;" - $"&amp;Table_PayItems[[#This Row],[Unit]],Table_PayItems[[#This Row],[Description]]&amp;" - $"&amp;Table_PayItems[[#This Row],[Unit]])</f>
        <v>Rudbeckia nitida Autumn Sun, 2 inch pot - $Ea</v>
      </c>
      <c r="I4468" s="29" t="str">
        <f>IFERROR(VLOOKUP(ROWS($M$5:M4468),Table_PayItems[[Search Key]:[Concentrated Name]],2,FALSE),"")</f>
        <v>Rudbeckia nitida Autumn Sun, 2 inch pot - $Ea</v>
      </c>
      <c r="J4468" s="1"/>
      <c r="K4468" s="1"/>
      <c r="L4468" s="22">
        <f>IF(ISNUMBER(SEARCH(Pay_Item_Search_Text_2,M4468)),MAX($L$4:L4467)+1,0)</f>
        <v>0</v>
      </c>
      <c r="M4468" s="1" t="str">
        <f>IFERROR(VLOOKUP(ROWS($M$5:M4468),Table_PayItems[[Search Key]:[Concentrated Name]],2,FALSE),"")</f>
        <v>Rudbeckia nitida Autumn Sun, 2 inch pot - $Ea</v>
      </c>
      <c r="N4468" s="1" t="str">
        <f>IFERROR(VLOOKUP(ROWS($M$5:N4468),$L$5:$M$7000,2,FALSE),"")</f>
        <v/>
      </c>
      <c r="O4468" s="1" t="str">
        <f>IFERROR(VLOOKUP(ROWS($O$5:O4468),$K$5:$L$7000,2,FALSE),"")</f>
        <v/>
      </c>
    </row>
    <row r="4469" spans="2:15" ht="15" customHeight="1" x14ac:dyDescent="0.25">
      <c r="B4469" s="178" t="s">
        <v>13281</v>
      </c>
      <c r="C4469" s="178" t="s">
        <v>88</v>
      </c>
      <c r="D4469" s="178" t="s">
        <v>7695</v>
      </c>
      <c r="E4469" s="178" t="s">
        <v>6993</v>
      </c>
      <c r="F4469" s="178" t="s">
        <v>17</v>
      </c>
      <c r="G4469" s="1">
        <f>IF(ISNUMBER(Pay_Item_Search_Text),IF(ISNUMBER(IF(FIND(Pay_Item_Search_Text,B4469)=1,1, "FALSE")),MAX(G$4:$G4468)+1,IF(ISNUMBER(Pay_Item_Search_Text),0,IF(ISNUMBER(SEARCH(Pay_Item_Search_Text,H4469)),MAX(G$4:$G4468)+1,0))),IF(ISNUMBER(Pay_Item_Search_Text),0,IF(ISNUMBER(SEARCH(Pay_Item_Search_Text,H4469)),MAX(G$4:$G4468)+1,0)))</f>
        <v>4465</v>
      </c>
      <c r="H4469" s="1" t="str">
        <f>IF(Table_PayItems[[#This Row],[Description]]="_","_ Unique Item - "&amp;Table_PayItems[[#This Row],[Item]]&amp;" - $"&amp;Table_PayItems[[#This Row],[Unit]],Table_PayItems[[#This Row],[Description]]&amp;" - $"&amp;Table_PayItems[[#This Row],[Unit]])</f>
        <v>Rudbeckia nitida Autumn Sun, 3 inch pot - $Ea</v>
      </c>
      <c r="I4469" s="29" t="str">
        <f>IFERROR(VLOOKUP(ROWS($M$5:M4469),Table_PayItems[[Search Key]:[Concentrated Name]],2,FALSE),"")</f>
        <v>Rudbeckia nitida Autumn Sun, 3 inch pot - $Ea</v>
      </c>
      <c r="J4469" s="1"/>
      <c r="K4469" s="1"/>
      <c r="L4469" s="22">
        <f>IF(ISNUMBER(SEARCH(Pay_Item_Search_Text_2,M4469)),MAX($L$4:L4468)+1,0)</f>
        <v>0</v>
      </c>
      <c r="M4469" s="1" t="str">
        <f>IFERROR(VLOOKUP(ROWS($M$5:M4469),Table_PayItems[[Search Key]:[Concentrated Name]],2,FALSE),"")</f>
        <v>Rudbeckia nitida Autumn Sun, 3 inch pot - $Ea</v>
      </c>
      <c r="N4469" s="1" t="str">
        <f>IFERROR(VLOOKUP(ROWS($M$5:N4469),$L$5:$M$7000,2,FALSE),"")</f>
        <v/>
      </c>
      <c r="O4469" s="1" t="str">
        <f>IFERROR(VLOOKUP(ROWS($O$5:O4469),$K$5:$L$7000,2,FALSE),"")</f>
        <v/>
      </c>
    </row>
    <row r="4470" spans="2:15" ht="15" customHeight="1" x14ac:dyDescent="0.25">
      <c r="B4470" s="178" t="s">
        <v>13282</v>
      </c>
      <c r="C4470" s="178" t="s">
        <v>88</v>
      </c>
      <c r="D4470" s="178" t="s">
        <v>7696</v>
      </c>
      <c r="E4470" s="178" t="s">
        <v>6993</v>
      </c>
      <c r="F4470" s="178" t="s">
        <v>17</v>
      </c>
      <c r="G4470" s="1">
        <f>IF(ISNUMBER(Pay_Item_Search_Text),IF(ISNUMBER(IF(FIND(Pay_Item_Search_Text,B4470)=1,1, "FALSE")),MAX(G$4:$G4469)+1,IF(ISNUMBER(Pay_Item_Search_Text),0,IF(ISNUMBER(SEARCH(Pay_Item_Search_Text,H4470)),MAX(G$4:$G4469)+1,0))),IF(ISNUMBER(Pay_Item_Search_Text),0,IF(ISNUMBER(SEARCH(Pay_Item_Search_Text,H4470)),MAX(G$4:$G4469)+1,0)))</f>
        <v>4466</v>
      </c>
      <c r="H4470" s="1" t="str">
        <f>IF(Table_PayItems[[#This Row],[Description]]="_","_ Unique Item - "&amp;Table_PayItems[[#This Row],[Item]]&amp;" - $"&amp;Table_PayItems[[#This Row],[Unit]],Table_PayItems[[#This Row],[Description]]&amp;" - $"&amp;Table_PayItems[[#This Row],[Unit]])</f>
        <v>Rudbeckia nitida Autumn Sun, 4 inch pot - $Ea</v>
      </c>
      <c r="I4470" s="29" t="str">
        <f>IFERROR(VLOOKUP(ROWS($M$5:M4470),Table_PayItems[[Search Key]:[Concentrated Name]],2,FALSE),"")</f>
        <v>Rudbeckia nitida Autumn Sun, 4 inch pot - $Ea</v>
      </c>
      <c r="J4470" s="1"/>
      <c r="K4470" s="1"/>
      <c r="L4470" s="22">
        <f>IF(ISNUMBER(SEARCH(Pay_Item_Search_Text_2,M4470)),MAX($L$4:L4469)+1,0)</f>
        <v>0</v>
      </c>
      <c r="M4470" s="1" t="str">
        <f>IFERROR(VLOOKUP(ROWS($M$5:M4470),Table_PayItems[[Search Key]:[Concentrated Name]],2,FALSE),"")</f>
        <v>Rudbeckia nitida Autumn Sun, 4 inch pot - $Ea</v>
      </c>
      <c r="N4470" s="1" t="str">
        <f>IFERROR(VLOOKUP(ROWS($M$5:N4470),$L$5:$M$7000,2,FALSE),"")</f>
        <v/>
      </c>
      <c r="O4470" s="1" t="str">
        <f>IFERROR(VLOOKUP(ROWS($O$5:O4470),$K$5:$L$7000,2,FALSE),"")</f>
        <v/>
      </c>
    </row>
    <row r="4471" spans="2:15" ht="15" customHeight="1" x14ac:dyDescent="0.25">
      <c r="B4471" s="178" t="s">
        <v>13283</v>
      </c>
      <c r="C4471" s="178" t="s">
        <v>88</v>
      </c>
      <c r="D4471" s="178" t="s">
        <v>7697</v>
      </c>
      <c r="E4471" s="178" t="s">
        <v>6993</v>
      </c>
      <c r="F4471" s="178" t="s">
        <v>17</v>
      </c>
      <c r="G4471" s="1">
        <f>IF(ISNUMBER(Pay_Item_Search_Text),IF(ISNUMBER(IF(FIND(Pay_Item_Search_Text,B4471)=1,1, "FALSE")),MAX(G$4:$G4470)+1,IF(ISNUMBER(Pay_Item_Search_Text),0,IF(ISNUMBER(SEARCH(Pay_Item_Search_Text,H4471)),MAX(G$4:$G4470)+1,0))),IF(ISNUMBER(Pay_Item_Search_Text),0,IF(ISNUMBER(SEARCH(Pay_Item_Search_Text,H4471)),MAX(G$4:$G4470)+1,0)))</f>
        <v>4467</v>
      </c>
      <c r="H4471" s="1" t="str">
        <f>IF(Table_PayItems[[#This Row],[Description]]="_","_ Unique Item - "&amp;Table_PayItems[[#This Row],[Item]]&amp;" - $"&amp;Table_PayItems[[#This Row],[Unit]],Table_PayItems[[#This Row],[Description]]&amp;" - $"&amp;Table_PayItems[[#This Row],[Unit]])</f>
        <v>Rudbeckia speciosa Viettes Little Suzy, #1 cont. - $Ea</v>
      </c>
      <c r="I4471" s="29" t="str">
        <f>IFERROR(VLOOKUP(ROWS($M$5:M4471),Table_PayItems[[Search Key]:[Concentrated Name]],2,FALSE),"")</f>
        <v>Rudbeckia speciosa Viettes Little Suzy, #1 cont. - $Ea</v>
      </c>
      <c r="J4471" s="1"/>
      <c r="K4471" s="1"/>
      <c r="L4471" s="22">
        <f>IF(ISNUMBER(SEARCH(Pay_Item_Search_Text_2,M4471)),MAX($L$4:L4470)+1,0)</f>
        <v>0</v>
      </c>
      <c r="M4471" s="1" t="str">
        <f>IFERROR(VLOOKUP(ROWS($M$5:M4471),Table_PayItems[[Search Key]:[Concentrated Name]],2,FALSE),"")</f>
        <v>Rudbeckia speciosa Viettes Little Suzy, #1 cont. - $Ea</v>
      </c>
      <c r="N4471" s="1" t="str">
        <f>IFERROR(VLOOKUP(ROWS($M$5:N4471),$L$5:$M$7000,2,FALSE),"")</f>
        <v/>
      </c>
      <c r="O4471" s="1" t="str">
        <f>IFERROR(VLOOKUP(ROWS($O$5:O4471),$K$5:$L$7000,2,FALSE),"")</f>
        <v/>
      </c>
    </row>
    <row r="4472" spans="2:15" ht="15" customHeight="1" x14ac:dyDescent="0.25">
      <c r="B4472" s="178" t="s">
        <v>13284</v>
      </c>
      <c r="C4472" s="178" t="s">
        <v>88</v>
      </c>
      <c r="D4472" s="178" t="s">
        <v>7698</v>
      </c>
      <c r="E4472" s="178" t="s">
        <v>6993</v>
      </c>
      <c r="F4472" s="178" t="s">
        <v>17</v>
      </c>
      <c r="G4472" s="24">
        <f>IF(ISNUMBER(Pay_Item_Search_Text),IF(ISNUMBER(IF(FIND(Pay_Item_Search_Text,B4472)=1,1, "FALSE")),MAX(G$4:$G4471)+1,IF(ISNUMBER(Pay_Item_Search_Text),0,IF(ISNUMBER(SEARCH(Pay_Item_Search_Text,H4472)),MAX(G$4:$G4471)+1,0))),IF(ISNUMBER(Pay_Item_Search_Text),0,IF(ISNUMBER(SEARCH(Pay_Item_Search_Text,H4472)),MAX(G$4:$G4471)+1,0)))</f>
        <v>4468</v>
      </c>
      <c r="H4472" s="24" t="str">
        <f>IF(Table_PayItems[[#This Row],[Description]]="_","_ Unique Item - "&amp;Table_PayItems[[#This Row],[Item]]&amp;" - $"&amp;Table_PayItems[[#This Row],[Unit]],Table_PayItems[[#This Row],[Description]]&amp;" - $"&amp;Table_PayItems[[#This Row],[Unit]])</f>
        <v>Rudbeckia speciosa Viettes Little Suzy, #2 cont. - $Ea</v>
      </c>
      <c r="I4472" s="29" t="str">
        <f>IFERROR(VLOOKUP(ROWS($M$5:M4472),Table_PayItems[[Search Key]:[Concentrated Name]],2,FALSE),"")</f>
        <v>Rudbeckia speciosa Viettes Little Suzy, #2 cont. - $Ea</v>
      </c>
      <c r="J4472" s="1"/>
      <c r="K4472" s="1"/>
      <c r="L4472" s="22">
        <f>IF(ISNUMBER(SEARCH(Pay_Item_Search_Text_2,M4472)),MAX($L$4:L4471)+1,0)</f>
        <v>0</v>
      </c>
      <c r="M4472" s="1" t="str">
        <f>IFERROR(VLOOKUP(ROWS($M$5:M4472),Table_PayItems[[Search Key]:[Concentrated Name]],2,FALSE),"")</f>
        <v>Rudbeckia speciosa Viettes Little Suzy, #2 cont. - $Ea</v>
      </c>
      <c r="N4472" s="1" t="str">
        <f>IFERROR(VLOOKUP(ROWS($M$5:N4472),$L$5:$M$7000,2,FALSE),"")</f>
        <v/>
      </c>
      <c r="O4472" s="1" t="str">
        <f>IFERROR(VLOOKUP(ROWS($O$5:O4472),$K$5:$L$7000,2,FALSE),"")</f>
        <v/>
      </c>
    </row>
    <row r="4473" spans="2:15" ht="15" customHeight="1" x14ac:dyDescent="0.25">
      <c r="B4473" s="178" t="s">
        <v>13285</v>
      </c>
      <c r="C4473" s="178" t="s">
        <v>88</v>
      </c>
      <c r="D4473" s="178" t="s">
        <v>7699</v>
      </c>
      <c r="E4473" s="178" t="s">
        <v>6993</v>
      </c>
      <c r="F4473" s="178" t="s">
        <v>17</v>
      </c>
      <c r="G4473" s="1">
        <f>IF(ISNUMBER(Pay_Item_Search_Text),IF(ISNUMBER(IF(FIND(Pay_Item_Search_Text,B4473)=1,1, "FALSE")),MAX(G$4:$G4472)+1,IF(ISNUMBER(Pay_Item_Search_Text),0,IF(ISNUMBER(SEARCH(Pay_Item_Search_Text,H4473)),MAX(G$4:$G4472)+1,0))),IF(ISNUMBER(Pay_Item_Search_Text),0,IF(ISNUMBER(SEARCH(Pay_Item_Search_Text,H4473)),MAX(G$4:$G4472)+1,0)))</f>
        <v>4469</v>
      </c>
      <c r="H4473" s="1" t="str">
        <f>IF(Table_PayItems[[#This Row],[Description]]="_","_ Unique Item - "&amp;Table_PayItems[[#This Row],[Item]]&amp;" - $"&amp;Table_PayItems[[#This Row],[Unit]],Table_PayItems[[#This Row],[Description]]&amp;" - $"&amp;Table_PayItems[[#This Row],[Unit]])</f>
        <v>Rudbeckia speciosa Viettes Little Suzy, 2 inch pot - $Ea</v>
      </c>
      <c r="I4473" s="29" t="str">
        <f>IFERROR(VLOOKUP(ROWS($M$5:M4473),Table_PayItems[[Search Key]:[Concentrated Name]],2,FALSE),"")</f>
        <v>Rudbeckia speciosa Viettes Little Suzy, 2 inch pot - $Ea</v>
      </c>
      <c r="J4473" s="1"/>
      <c r="K4473" s="1"/>
      <c r="L4473" s="22">
        <f>IF(ISNUMBER(SEARCH(Pay_Item_Search_Text_2,M4473)),MAX($L$4:L4472)+1,0)</f>
        <v>0</v>
      </c>
      <c r="M4473" s="1" t="str">
        <f>IFERROR(VLOOKUP(ROWS($M$5:M4473),Table_PayItems[[Search Key]:[Concentrated Name]],2,FALSE),"")</f>
        <v>Rudbeckia speciosa Viettes Little Suzy, 2 inch pot - $Ea</v>
      </c>
      <c r="N4473" s="1" t="str">
        <f>IFERROR(VLOOKUP(ROWS($M$5:N4473),$L$5:$M$7000,2,FALSE),"")</f>
        <v/>
      </c>
      <c r="O4473" s="1" t="str">
        <f>IFERROR(VLOOKUP(ROWS($O$5:O4473),$K$5:$L$7000,2,FALSE),"")</f>
        <v/>
      </c>
    </row>
    <row r="4474" spans="2:15" ht="15" customHeight="1" x14ac:dyDescent="0.25">
      <c r="B4474" s="178" t="s">
        <v>13286</v>
      </c>
      <c r="C4474" s="178" t="s">
        <v>88</v>
      </c>
      <c r="D4474" s="178" t="s">
        <v>7700</v>
      </c>
      <c r="E4474" s="178" t="s">
        <v>6993</v>
      </c>
      <c r="F4474" s="178" t="s">
        <v>17</v>
      </c>
      <c r="G4474" s="1">
        <f>IF(ISNUMBER(Pay_Item_Search_Text),IF(ISNUMBER(IF(FIND(Pay_Item_Search_Text,B4474)=1,1, "FALSE")),MAX(G$4:$G4473)+1,IF(ISNUMBER(Pay_Item_Search_Text),0,IF(ISNUMBER(SEARCH(Pay_Item_Search_Text,H4474)),MAX(G$4:$G4473)+1,0))),IF(ISNUMBER(Pay_Item_Search_Text),0,IF(ISNUMBER(SEARCH(Pay_Item_Search_Text,H4474)),MAX(G$4:$G4473)+1,0)))</f>
        <v>4470</v>
      </c>
      <c r="H4474" s="1" t="str">
        <f>IF(Table_PayItems[[#This Row],[Description]]="_","_ Unique Item - "&amp;Table_PayItems[[#This Row],[Item]]&amp;" - $"&amp;Table_PayItems[[#This Row],[Unit]],Table_PayItems[[#This Row],[Description]]&amp;" - $"&amp;Table_PayItems[[#This Row],[Unit]])</f>
        <v>Rudbeckia speciosa Viettes Little Suzy, 3 inch pot - $Ea</v>
      </c>
      <c r="I4474" s="29" t="str">
        <f>IFERROR(VLOOKUP(ROWS($M$5:M4474),Table_PayItems[[Search Key]:[Concentrated Name]],2,FALSE),"")</f>
        <v>Rudbeckia speciosa Viettes Little Suzy, 3 inch pot - $Ea</v>
      </c>
      <c r="J4474" s="1"/>
      <c r="K4474" s="1"/>
      <c r="L4474" s="22">
        <f>IF(ISNUMBER(SEARCH(Pay_Item_Search_Text_2,M4474)),MAX($L$4:L4473)+1,0)</f>
        <v>0</v>
      </c>
      <c r="M4474" s="1" t="str">
        <f>IFERROR(VLOOKUP(ROWS($M$5:M4474),Table_PayItems[[Search Key]:[Concentrated Name]],2,FALSE),"")</f>
        <v>Rudbeckia speciosa Viettes Little Suzy, 3 inch pot - $Ea</v>
      </c>
      <c r="N4474" s="1" t="str">
        <f>IFERROR(VLOOKUP(ROWS($M$5:N4474),$L$5:$M$7000,2,FALSE),"")</f>
        <v/>
      </c>
      <c r="O4474" s="1" t="str">
        <f>IFERROR(VLOOKUP(ROWS($O$5:O4474),$K$5:$L$7000,2,FALSE),"")</f>
        <v/>
      </c>
    </row>
    <row r="4475" spans="2:15" ht="15" customHeight="1" x14ac:dyDescent="0.25">
      <c r="B4475" s="178" t="s">
        <v>13287</v>
      </c>
      <c r="C4475" s="178" t="s">
        <v>88</v>
      </c>
      <c r="D4475" s="178" t="s">
        <v>7701</v>
      </c>
      <c r="E4475" s="178" t="s">
        <v>6993</v>
      </c>
      <c r="F4475" s="178" t="s">
        <v>17</v>
      </c>
      <c r="G4475" s="1">
        <f>IF(ISNUMBER(Pay_Item_Search_Text),IF(ISNUMBER(IF(FIND(Pay_Item_Search_Text,B4475)=1,1, "FALSE")),MAX(G$4:$G4474)+1,IF(ISNUMBER(Pay_Item_Search_Text),0,IF(ISNUMBER(SEARCH(Pay_Item_Search_Text,H4475)),MAX(G$4:$G4474)+1,0))),IF(ISNUMBER(Pay_Item_Search_Text),0,IF(ISNUMBER(SEARCH(Pay_Item_Search_Text,H4475)),MAX(G$4:$G4474)+1,0)))</f>
        <v>4471</v>
      </c>
      <c r="H4475" s="1" t="str">
        <f>IF(Table_PayItems[[#This Row],[Description]]="_","_ Unique Item - "&amp;Table_PayItems[[#This Row],[Item]]&amp;" - $"&amp;Table_PayItems[[#This Row],[Unit]],Table_PayItems[[#This Row],[Description]]&amp;" - $"&amp;Table_PayItems[[#This Row],[Unit]])</f>
        <v>Rudbeckia speciosa Viettes Little Suzy, 4 inch pot - $Ea</v>
      </c>
      <c r="I4475" s="29" t="str">
        <f>IFERROR(VLOOKUP(ROWS($M$5:M4475),Table_PayItems[[Search Key]:[Concentrated Name]],2,FALSE),"")</f>
        <v>Rudbeckia speciosa Viettes Little Suzy, 4 inch pot - $Ea</v>
      </c>
      <c r="J4475" s="1"/>
      <c r="K4475" s="1"/>
      <c r="L4475" s="22">
        <f>IF(ISNUMBER(SEARCH(Pay_Item_Search_Text_2,M4475)),MAX($L$4:L4474)+1,0)</f>
        <v>0</v>
      </c>
      <c r="M4475" s="1" t="str">
        <f>IFERROR(VLOOKUP(ROWS($M$5:M4475),Table_PayItems[[Search Key]:[Concentrated Name]],2,FALSE),"")</f>
        <v>Rudbeckia speciosa Viettes Little Suzy, 4 inch pot - $Ea</v>
      </c>
      <c r="N4475" s="1" t="str">
        <f>IFERROR(VLOOKUP(ROWS($M$5:N4475),$L$5:$M$7000,2,FALSE),"")</f>
        <v/>
      </c>
      <c r="O4475" s="1" t="str">
        <f>IFERROR(VLOOKUP(ROWS($O$5:O4475),$K$5:$L$7000,2,FALSE),"")</f>
        <v/>
      </c>
    </row>
    <row r="4476" spans="2:15" ht="15" customHeight="1" x14ac:dyDescent="0.25">
      <c r="B4476" s="178" t="s">
        <v>14491</v>
      </c>
      <c r="C4476" s="178" t="s">
        <v>88</v>
      </c>
      <c r="D4476" s="178" t="s">
        <v>5366</v>
      </c>
      <c r="E4476" s="178" t="s">
        <v>5652</v>
      </c>
      <c r="F4476" s="178" t="s">
        <v>17</v>
      </c>
      <c r="G4476" s="1">
        <f>IF(ISNUMBER(Pay_Item_Search_Text),IF(ISNUMBER(IF(FIND(Pay_Item_Search_Text,B4476)=1,1, "FALSE")),MAX(G$4:$G4475)+1,IF(ISNUMBER(Pay_Item_Search_Text),0,IF(ISNUMBER(SEARCH(Pay_Item_Search_Text,H4476)),MAX(G$4:$G4475)+1,0))),IF(ISNUMBER(Pay_Item_Search_Text),0,IF(ISNUMBER(SEARCH(Pay_Item_Search_Text,H4476)),MAX(G$4:$G4475)+1,0)))</f>
        <v>4472</v>
      </c>
      <c r="H4476" s="1" t="str">
        <f>IF(Table_PayItems[[#This Row],[Description]]="_","_ Unique Item - "&amp;Table_PayItems[[#This Row],[Item]]&amp;" - $"&amp;Table_PayItems[[#This Row],[Unit]],Table_PayItems[[#This Row],[Description]]&amp;" - $"&amp;Table_PayItems[[#This Row],[Unit]])</f>
        <v>Safety Switch, Fusible - $Ea</v>
      </c>
      <c r="I4476" s="29" t="str">
        <f>IFERROR(VLOOKUP(ROWS($M$5:M4476),Table_PayItems[[Search Key]:[Concentrated Name]],2,FALSE),"")</f>
        <v>Safety Switch, Fusible - $Ea</v>
      </c>
      <c r="J4476" s="1"/>
      <c r="K4476" s="1"/>
      <c r="L4476" s="22">
        <f>IF(ISNUMBER(SEARCH(Pay_Item_Search_Text_2,M4476)),MAX($L$4:L4475)+1,0)</f>
        <v>0</v>
      </c>
      <c r="M4476" s="1" t="str">
        <f>IFERROR(VLOOKUP(ROWS($M$5:M4476),Table_PayItems[[Search Key]:[Concentrated Name]],2,FALSE),"")</f>
        <v>Safety Switch, Fusible - $Ea</v>
      </c>
      <c r="N4476" s="1" t="str">
        <f>IFERROR(VLOOKUP(ROWS($M$5:N4476),$L$5:$M$7000,2,FALSE),"")</f>
        <v/>
      </c>
      <c r="O4476" s="1" t="str">
        <f>IFERROR(VLOOKUP(ROWS($O$5:O4476),$K$5:$L$7000,2,FALSE),"")</f>
        <v/>
      </c>
    </row>
    <row r="4477" spans="2:15" ht="15" customHeight="1" x14ac:dyDescent="0.25">
      <c r="B4477" s="178" t="s">
        <v>14490</v>
      </c>
      <c r="C4477" s="178" t="s">
        <v>88</v>
      </c>
      <c r="D4477" s="178" t="s">
        <v>5365</v>
      </c>
      <c r="E4477" s="178" t="s">
        <v>5652</v>
      </c>
      <c r="F4477" s="178" t="s">
        <v>17</v>
      </c>
      <c r="G4477" s="1">
        <f>IF(ISNUMBER(Pay_Item_Search_Text),IF(ISNUMBER(IF(FIND(Pay_Item_Search_Text,B4477)=1,1, "FALSE")),MAX(G$4:$G4476)+1,IF(ISNUMBER(Pay_Item_Search_Text),0,IF(ISNUMBER(SEARCH(Pay_Item_Search_Text,H4477)),MAX(G$4:$G4476)+1,0))),IF(ISNUMBER(Pay_Item_Search_Text),0,IF(ISNUMBER(SEARCH(Pay_Item_Search_Text,H4477)),MAX(G$4:$G4476)+1,0)))</f>
        <v>4473</v>
      </c>
      <c r="H4477" s="1" t="str">
        <f>IF(Table_PayItems[[#This Row],[Description]]="_","_ Unique Item - "&amp;Table_PayItems[[#This Row],[Item]]&amp;" - $"&amp;Table_PayItems[[#This Row],[Unit]],Table_PayItems[[#This Row],[Description]]&amp;" - $"&amp;Table_PayItems[[#This Row],[Unit]])</f>
        <v>Safety Switch, Non-Fusible - $Ea</v>
      </c>
      <c r="I4477" s="29" t="str">
        <f>IFERROR(VLOOKUP(ROWS($M$5:M4477),Table_PayItems[[Search Key]:[Concentrated Name]],2,FALSE),"")</f>
        <v>Safety Switch, Non-Fusible - $Ea</v>
      </c>
      <c r="J4477" s="1"/>
      <c r="K4477" s="1"/>
      <c r="L4477" s="22">
        <f>IF(ISNUMBER(SEARCH(Pay_Item_Search_Text_2,M4477)),MAX($L$4:L4476)+1,0)</f>
        <v>0</v>
      </c>
      <c r="M4477" s="1" t="str">
        <f>IFERROR(VLOOKUP(ROWS($M$5:M4477),Table_PayItems[[Search Key]:[Concentrated Name]],2,FALSE),"")</f>
        <v>Safety Switch, Non-Fusible - $Ea</v>
      </c>
      <c r="N4477" s="1" t="str">
        <f>IFERROR(VLOOKUP(ROWS($M$5:N4477),$L$5:$M$7000,2,FALSE),"")</f>
        <v/>
      </c>
      <c r="O4477" s="1" t="str">
        <f>IFERROR(VLOOKUP(ROWS($O$5:O4477),$K$5:$L$7000,2,FALSE),"")</f>
        <v/>
      </c>
    </row>
    <row r="4478" spans="2:15" ht="15" customHeight="1" x14ac:dyDescent="0.25">
      <c r="B4478" s="178" t="s">
        <v>13288</v>
      </c>
      <c r="C4478" s="178" t="s">
        <v>88</v>
      </c>
      <c r="D4478" s="178" t="s">
        <v>7702</v>
      </c>
      <c r="E4478" s="178" t="s">
        <v>6993</v>
      </c>
      <c r="F4478" s="178" t="s">
        <v>17</v>
      </c>
      <c r="G4478" s="24">
        <f>IF(ISNUMBER(Pay_Item_Search_Text),IF(ISNUMBER(IF(FIND(Pay_Item_Search_Text,B4478)=1,1, "FALSE")),MAX(G$4:$G4477)+1,IF(ISNUMBER(Pay_Item_Search_Text),0,IF(ISNUMBER(SEARCH(Pay_Item_Search_Text,H4478)),MAX(G$4:$G4477)+1,0))),IF(ISNUMBER(Pay_Item_Search_Text),0,IF(ISNUMBER(SEARCH(Pay_Item_Search_Text,H4478)),MAX(G$4:$G4477)+1,0)))</f>
        <v>4474</v>
      </c>
      <c r="H4478" s="24" t="str">
        <f>IF(Table_PayItems[[#This Row],[Description]]="_","_ Unique Item - "&amp;Table_PayItems[[#This Row],[Item]]&amp;" - $"&amp;Table_PayItems[[#This Row],[Unit]],Table_PayItems[[#This Row],[Description]]&amp;" - $"&amp;Table_PayItems[[#This Row],[Unit]])</f>
        <v>Salix alba Tristis, 1 1/2 inch - $Ea</v>
      </c>
      <c r="I4478" s="29" t="str">
        <f>IFERROR(VLOOKUP(ROWS($M$5:M4478),Table_PayItems[[Search Key]:[Concentrated Name]],2,FALSE),"")</f>
        <v>Salix alba Tristis, 1 1/2 inch - $Ea</v>
      </c>
      <c r="J4478" s="1"/>
      <c r="K4478" s="1"/>
      <c r="L4478" s="22">
        <f>IF(ISNUMBER(SEARCH(Pay_Item_Search_Text_2,M4478)),MAX($L$4:L4477)+1,0)</f>
        <v>0</v>
      </c>
      <c r="M4478" s="1" t="str">
        <f>IFERROR(VLOOKUP(ROWS($M$5:M4478),Table_PayItems[[Search Key]:[Concentrated Name]],2,FALSE),"")</f>
        <v>Salix alba Tristis, 1 1/2 inch - $Ea</v>
      </c>
      <c r="N4478" s="1" t="str">
        <f>IFERROR(VLOOKUP(ROWS($M$5:N4478),$L$5:$M$7000,2,FALSE),"")</f>
        <v/>
      </c>
      <c r="O4478" s="1" t="str">
        <f>IFERROR(VLOOKUP(ROWS($O$5:O4478),$K$5:$L$7000,2,FALSE),"")</f>
        <v/>
      </c>
    </row>
    <row r="4479" spans="2:15" ht="15" customHeight="1" x14ac:dyDescent="0.25">
      <c r="B4479" s="178" t="s">
        <v>13289</v>
      </c>
      <c r="C4479" s="178" t="s">
        <v>88</v>
      </c>
      <c r="D4479" s="178" t="s">
        <v>7703</v>
      </c>
      <c r="E4479" s="178" t="s">
        <v>6993</v>
      </c>
      <c r="F4479" s="178" t="s">
        <v>17</v>
      </c>
      <c r="G4479" s="1">
        <f>IF(ISNUMBER(Pay_Item_Search_Text),IF(ISNUMBER(IF(FIND(Pay_Item_Search_Text,B4479)=1,1, "FALSE")),MAX(G$4:$G4478)+1,IF(ISNUMBER(Pay_Item_Search_Text),0,IF(ISNUMBER(SEARCH(Pay_Item_Search_Text,H4479)),MAX(G$4:$G4478)+1,0))),IF(ISNUMBER(Pay_Item_Search_Text),0,IF(ISNUMBER(SEARCH(Pay_Item_Search_Text,H4479)),MAX(G$4:$G4478)+1,0)))</f>
        <v>4475</v>
      </c>
      <c r="H4479" s="1" t="str">
        <f>IF(Table_PayItems[[#This Row],[Description]]="_","_ Unique Item - "&amp;Table_PayItems[[#This Row],[Item]]&amp;" - $"&amp;Table_PayItems[[#This Row],[Unit]],Table_PayItems[[#This Row],[Description]]&amp;" - $"&amp;Table_PayItems[[#This Row],[Unit]])</f>
        <v>Salix alba Tristis, 1 3/4 inch - $Ea</v>
      </c>
      <c r="I4479" s="29" t="str">
        <f>IFERROR(VLOOKUP(ROWS($M$5:M4479),Table_PayItems[[Search Key]:[Concentrated Name]],2,FALSE),"")</f>
        <v>Salix alba Tristis, 1 3/4 inch - $Ea</v>
      </c>
      <c r="J4479" s="1"/>
      <c r="K4479" s="1"/>
      <c r="L4479" s="22">
        <f>IF(ISNUMBER(SEARCH(Pay_Item_Search_Text_2,M4479)),MAX($L$4:L4478)+1,0)</f>
        <v>0</v>
      </c>
      <c r="M4479" s="1" t="str">
        <f>IFERROR(VLOOKUP(ROWS($M$5:M4479),Table_PayItems[[Search Key]:[Concentrated Name]],2,FALSE),"")</f>
        <v>Salix alba Tristis, 1 3/4 inch - $Ea</v>
      </c>
      <c r="N4479" s="1" t="str">
        <f>IFERROR(VLOOKUP(ROWS($M$5:N4479),$L$5:$M$7000,2,FALSE),"")</f>
        <v/>
      </c>
      <c r="O4479" s="1" t="str">
        <f>IFERROR(VLOOKUP(ROWS($O$5:O4479),$K$5:$L$7000,2,FALSE),"")</f>
        <v/>
      </c>
    </row>
    <row r="4480" spans="2:15" ht="15" customHeight="1" x14ac:dyDescent="0.25">
      <c r="B4480" s="178" t="s">
        <v>13290</v>
      </c>
      <c r="C4480" s="178" t="s">
        <v>88</v>
      </c>
      <c r="D4480" s="178" t="s">
        <v>7704</v>
      </c>
      <c r="E4480" s="178" t="s">
        <v>6993</v>
      </c>
      <c r="F4480" s="178" t="s">
        <v>17</v>
      </c>
      <c r="G4480" s="1">
        <f>IF(ISNUMBER(Pay_Item_Search_Text),IF(ISNUMBER(IF(FIND(Pay_Item_Search_Text,B4480)=1,1, "FALSE")),MAX(G$4:$G4479)+1,IF(ISNUMBER(Pay_Item_Search_Text),0,IF(ISNUMBER(SEARCH(Pay_Item_Search_Text,H4480)),MAX(G$4:$G4479)+1,0))),IF(ISNUMBER(Pay_Item_Search_Text),0,IF(ISNUMBER(SEARCH(Pay_Item_Search_Text,H4480)),MAX(G$4:$G4479)+1,0)))</f>
        <v>4476</v>
      </c>
      <c r="H4480" s="1" t="str">
        <f>IF(Table_PayItems[[#This Row],[Description]]="_","_ Unique Item - "&amp;Table_PayItems[[#This Row],[Item]]&amp;" - $"&amp;Table_PayItems[[#This Row],[Unit]],Table_PayItems[[#This Row],[Description]]&amp;" - $"&amp;Table_PayItems[[#This Row],[Unit]])</f>
        <v>Salix alba Tristis, 2 inch - $Ea</v>
      </c>
      <c r="I4480" s="29" t="str">
        <f>IFERROR(VLOOKUP(ROWS($M$5:M4480),Table_PayItems[[Search Key]:[Concentrated Name]],2,FALSE),"")</f>
        <v>Salix alba Tristis, 2 inch - $Ea</v>
      </c>
      <c r="J4480" s="1"/>
      <c r="K4480" s="1"/>
      <c r="L4480" s="22">
        <f>IF(ISNUMBER(SEARCH(Pay_Item_Search_Text_2,M4480)),MAX($L$4:L4479)+1,0)</f>
        <v>0</v>
      </c>
      <c r="M4480" s="1" t="str">
        <f>IFERROR(VLOOKUP(ROWS($M$5:M4480),Table_PayItems[[Search Key]:[Concentrated Name]],2,FALSE),"")</f>
        <v>Salix alba Tristis, 2 inch - $Ea</v>
      </c>
      <c r="N4480" s="1" t="str">
        <f>IFERROR(VLOOKUP(ROWS($M$5:N4480),$L$5:$M$7000,2,FALSE),"")</f>
        <v/>
      </c>
      <c r="O4480" s="1" t="str">
        <f>IFERROR(VLOOKUP(ROWS($O$5:O4480),$K$5:$L$7000,2,FALSE),"")</f>
        <v/>
      </c>
    </row>
    <row r="4481" spans="2:15" ht="15" customHeight="1" x14ac:dyDescent="0.25">
      <c r="B4481" s="178" t="s">
        <v>13291</v>
      </c>
      <c r="C4481" s="178" t="s">
        <v>88</v>
      </c>
      <c r="D4481" s="178" t="s">
        <v>7705</v>
      </c>
      <c r="E4481" s="178" t="s">
        <v>6993</v>
      </c>
      <c r="F4481" s="178" t="s">
        <v>17</v>
      </c>
      <c r="G4481" s="1">
        <f>IF(ISNUMBER(Pay_Item_Search_Text),IF(ISNUMBER(IF(FIND(Pay_Item_Search_Text,B4481)=1,1, "FALSE")),MAX(G$4:$G4480)+1,IF(ISNUMBER(Pay_Item_Search_Text),0,IF(ISNUMBER(SEARCH(Pay_Item_Search_Text,H4481)),MAX(G$4:$G4480)+1,0))),IF(ISNUMBER(Pay_Item_Search_Text),0,IF(ISNUMBER(SEARCH(Pay_Item_Search_Text,H4481)),MAX(G$4:$G4480)+1,0)))</f>
        <v>4477</v>
      </c>
      <c r="H4481" s="1" t="str">
        <f>IF(Table_PayItems[[#This Row],[Description]]="_","_ Unique Item - "&amp;Table_PayItems[[#This Row],[Item]]&amp;" - $"&amp;Table_PayItems[[#This Row],[Unit]],Table_PayItems[[#This Row],[Description]]&amp;" - $"&amp;Table_PayItems[[#This Row],[Unit]])</f>
        <v>Salix alba Vitellina, #2 cont. - $Ea</v>
      </c>
      <c r="I4481" s="29" t="str">
        <f>IFERROR(VLOOKUP(ROWS($M$5:M4481),Table_PayItems[[Search Key]:[Concentrated Name]],2,FALSE),"")</f>
        <v>Salix alba Vitellina, #2 cont. - $Ea</v>
      </c>
      <c r="J4481" s="1"/>
      <c r="K4481" s="1"/>
      <c r="L4481" s="22">
        <f>IF(ISNUMBER(SEARCH(Pay_Item_Search_Text_2,M4481)),MAX($L$4:L4480)+1,0)</f>
        <v>0</v>
      </c>
      <c r="M4481" s="1" t="str">
        <f>IFERROR(VLOOKUP(ROWS($M$5:M4481),Table_PayItems[[Search Key]:[Concentrated Name]],2,FALSE),"")</f>
        <v>Salix alba Vitellina, #2 cont. - $Ea</v>
      </c>
      <c r="N4481" s="1" t="str">
        <f>IFERROR(VLOOKUP(ROWS($M$5:N4481),$L$5:$M$7000,2,FALSE),"")</f>
        <v/>
      </c>
      <c r="O4481" s="1" t="str">
        <f>IFERROR(VLOOKUP(ROWS($O$5:O4481),$K$5:$L$7000,2,FALSE),"")</f>
        <v/>
      </c>
    </row>
    <row r="4482" spans="2:15" ht="15" customHeight="1" x14ac:dyDescent="0.25">
      <c r="B4482" s="178" t="s">
        <v>13292</v>
      </c>
      <c r="C4482" s="178" t="s">
        <v>88</v>
      </c>
      <c r="D4482" s="178" t="s">
        <v>7706</v>
      </c>
      <c r="E4482" s="178" t="s">
        <v>6993</v>
      </c>
      <c r="F4482" s="178" t="s">
        <v>17</v>
      </c>
      <c r="G4482" s="27">
        <f>IF(ISNUMBER(Pay_Item_Search_Text),IF(ISNUMBER(IF(FIND(Pay_Item_Search_Text,B4482)=1,1, "FALSE")),MAX(G$4:$G4481)+1,IF(ISNUMBER(Pay_Item_Search_Text),0,IF(ISNUMBER(SEARCH(Pay_Item_Search_Text,H4482)),MAX(G$4:$G4481)+1,0))),IF(ISNUMBER(Pay_Item_Search_Text),0,IF(ISNUMBER(SEARCH(Pay_Item_Search_Text,H4482)),MAX(G$4:$G4481)+1,0)))</f>
        <v>4478</v>
      </c>
      <c r="H4482" s="24" t="str">
        <f>IF(Table_PayItems[[#This Row],[Description]]="_","_ Unique Item - "&amp;Table_PayItems[[#This Row],[Item]]&amp;" - $"&amp;Table_PayItems[[#This Row],[Unit]],Table_PayItems[[#This Row],[Description]]&amp;" - $"&amp;Table_PayItems[[#This Row],[Unit]])</f>
        <v>Salix alba Vitellina, #3 cont. - $Ea</v>
      </c>
      <c r="I4482" s="29" t="str">
        <f>IFERROR(VLOOKUP(ROWS($M$5:M4482),Table_PayItems[[Search Key]:[Concentrated Name]],2,FALSE),"")</f>
        <v>Salix alba Vitellina, #3 cont. - $Ea</v>
      </c>
      <c r="J4482" s="1"/>
      <c r="K4482" s="1"/>
      <c r="L4482" s="22">
        <f>IF(ISNUMBER(SEARCH(Pay_Item_Search_Text_2,M4482)),MAX($L$4:L4481)+1,0)</f>
        <v>0</v>
      </c>
      <c r="M4482" s="1" t="str">
        <f>IFERROR(VLOOKUP(ROWS($M$5:M4482),Table_PayItems[[Search Key]:[Concentrated Name]],2,FALSE),"")</f>
        <v>Salix alba Vitellina, #3 cont. - $Ea</v>
      </c>
      <c r="N4482" s="1" t="str">
        <f>IFERROR(VLOOKUP(ROWS($M$5:N4482),$L$5:$M$7000,2,FALSE),"")</f>
        <v/>
      </c>
      <c r="O4482" s="1" t="str">
        <f>IFERROR(VLOOKUP(ROWS($O$5:O4482),$K$5:$L$7000,2,FALSE),"")</f>
        <v/>
      </c>
    </row>
    <row r="4483" spans="2:15" ht="15" customHeight="1" x14ac:dyDescent="0.25">
      <c r="B4483" s="178" t="s">
        <v>13293</v>
      </c>
      <c r="C4483" s="178" t="s">
        <v>88</v>
      </c>
      <c r="D4483" s="178" t="s">
        <v>7707</v>
      </c>
      <c r="E4483" s="178" t="s">
        <v>6993</v>
      </c>
      <c r="F4483" s="178" t="s">
        <v>17</v>
      </c>
      <c r="G4483" s="1">
        <f>IF(ISNUMBER(Pay_Item_Search_Text),IF(ISNUMBER(IF(FIND(Pay_Item_Search_Text,B4483)=1,1, "FALSE")),MAX(G$4:$G4482)+1,IF(ISNUMBER(Pay_Item_Search_Text),0,IF(ISNUMBER(SEARCH(Pay_Item_Search_Text,H4483)),MAX(G$4:$G4482)+1,0))),IF(ISNUMBER(Pay_Item_Search_Text),0,IF(ISNUMBER(SEARCH(Pay_Item_Search_Text,H4483)),MAX(G$4:$G4482)+1,0)))</f>
        <v>4479</v>
      </c>
      <c r="H4483" s="1" t="str">
        <f>IF(Table_PayItems[[#This Row],[Description]]="_","_ Unique Item - "&amp;Table_PayItems[[#This Row],[Item]]&amp;" - $"&amp;Table_PayItems[[#This Row],[Unit]],Table_PayItems[[#This Row],[Description]]&amp;" - $"&amp;Table_PayItems[[#This Row],[Unit]])</f>
        <v>Salix alba Vitellina, #5 cont. - $Ea</v>
      </c>
      <c r="I4483" s="29" t="str">
        <f>IFERROR(VLOOKUP(ROWS($M$5:M4483),Table_PayItems[[Search Key]:[Concentrated Name]],2,FALSE),"")</f>
        <v>Salix alba Vitellina, #5 cont. - $Ea</v>
      </c>
      <c r="J4483" s="1"/>
      <c r="K4483" s="1"/>
      <c r="L4483" s="22">
        <f>IF(ISNUMBER(SEARCH(Pay_Item_Search_Text_2,M4483)),MAX($L$4:L4482)+1,0)</f>
        <v>0</v>
      </c>
      <c r="M4483" s="1" t="str">
        <f>IFERROR(VLOOKUP(ROWS($M$5:M4483),Table_PayItems[[Search Key]:[Concentrated Name]],2,FALSE),"")</f>
        <v>Salix alba Vitellina, #5 cont. - $Ea</v>
      </c>
      <c r="N4483" s="1" t="str">
        <f>IFERROR(VLOOKUP(ROWS($M$5:N4483),$L$5:$M$7000,2,FALSE),"")</f>
        <v/>
      </c>
      <c r="O4483" s="1" t="str">
        <f>IFERROR(VLOOKUP(ROWS($O$5:O4483),$K$5:$L$7000,2,FALSE),"")</f>
        <v/>
      </c>
    </row>
    <row r="4484" spans="2:15" ht="15" customHeight="1" x14ac:dyDescent="0.25">
      <c r="B4484" s="178" t="s">
        <v>13294</v>
      </c>
      <c r="C4484" s="178" t="s">
        <v>88</v>
      </c>
      <c r="D4484" s="178" t="s">
        <v>7708</v>
      </c>
      <c r="E4484" s="178" t="s">
        <v>6993</v>
      </c>
      <c r="F4484" s="178" t="s">
        <v>17</v>
      </c>
      <c r="G4484" s="28">
        <f>IF(ISNUMBER(Pay_Item_Search_Text),IF(ISNUMBER(IF(FIND(Pay_Item_Search_Text,B4484)=1,1, "FALSE")),MAX(G$4:$G4483)+1,IF(ISNUMBER(Pay_Item_Search_Text),0,IF(ISNUMBER(SEARCH(Pay_Item_Search_Text,H4484)),MAX(G$4:$G4483)+1,0))),IF(ISNUMBER(Pay_Item_Search_Text),0,IF(ISNUMBER(SEARCH(Pay_Item_Search_Text,H4484)),MAX(G$4:$G4483)+1,0)))</f>
        <v>4480</v>
      </c>
      <c r="H4484" s="24" t="str">
        <f>IF(Table_PayItems[[#This Row],[Description]]="_","_ Unique Item - "&amp;Table_PayItems[[#This Row],[Item]]&amp;" - $"&amp;Table_PayItems[[#This Row],[Unit]],Table_PayItems[[#This Row],[Description]]&amp;" - $"&amp;Table_PayItems[[#This Row],[Unit]])</f>
        <v>Salix alba Weepinggold, 1 1/2 inch - $Ea</v>
      </c>
      <c r="I4484" s="30" t="str">
        <f>IFERROR(VLOOKUP(ROWS($M$5:M4484),Table_PayItems[[Search Key]:[Concentrated Name]],2,FALSE),"")</f>
        <v>Salix alba Weepinggold, 1 1/2 inch - $Ea</v>
      </c>
      <c r="J4484" s="1"/>
      <c r="K4484" s="1"/>
      <c r="L4484" s="22">
        <f>IF(ISNUMBER(SEARCH(Pay_Item_Search_Text_2,M4484)),MAX($L$4:L4483)+1,0)</f>
        <v>0</v>
      </c>
      <c r="M4484" s="1" t="str">
        <f>IFERROR(VLOOKUP(ROWS($M$5:M4484),Table_PayItems[[Search Key]:[Concentrated Name]],2,FALSE),"")</f>
        <v>Salix alba Weepinggold, 1 1/2 inch - $Ea</v>
      </c>
      <c r="N4484" s="1" t="str">
        <f>IFERROR(VLOOKUP(ROWS($M$5:N4484),$L$5:$M$7000,2,FALSE),"")</f>
        <v/>
      </c>
      <c r="O4484" s="1" t="str">
        <f>IFERROR(VLOOKUP(ROWS($O$5:O4484),$K$5:$L$7000,2,FALSE),"")</f>
        <v/>
      </c>
    </row>
    <row r="4485" spans="2:15" ht="15" customHeight="1" x14ac:dyDescent="0.25">
      <c r="B4485" s="178" t="s">
        <v>13295</v>
      </c>
      <c r="C4485" s="178" t="s">
        <v>88</v>
      </c>
      <c r="D4485" s="178" t="s">
        <v>7709</v>
      </c>
      <c r="E4485" s="178" t="s">
        <v>6993</v>
      </c>
      <c r="F4485" s="178" t="s">
        <v>17</v>
      </c>
      <c r="G4485" s="1">
        <f>IF(ISNUMBER(Pay_Item_Search_Text),IF(ISNUMBER(IF(FIND(Pay_Item_Search_Text,B4485)=1,1, "FALSE")),MAX(G$4:$G4484)+1,IF(ISNUMBER(Pay_Item_Search_Text),0,IF(ISNUMBER(SEARCH(Pay_Item_Search_Text,H4485)),MAX(G$4:$G4484)+1,0))),IF(ISNUMBER(Pay_Item_Search_Text),0,IF(ISNUMBER(SEARCH(Pay_Item_Search_Text,H4485)),MAX(G$4:$G4484)+1,0)))</f>
        <v>4481</v>
      </c>
      <c r="H4485" s="1" t="str">
        <f>IF(Table_PayItems[[#This Row],[Description]]="_","_ Unique Item - "&amp;Table_PayItems[[#This Row],[Item]]&amp;" - $"&amp;Table_PayItems[[#This Row],[Unit]],Table_PayItems[[#This Row],[Description]]&amp;" - $"&amp;Table_PayItems[[#This Row],[Unit]])</f>
        <v>Salix alba Weepinggold, 1 3/4 inch - $Ea</v>
      </c>
      <c r="I4485" s="29" t="str">
        <f>IFERROR(VLOOKUP(ROWS($M$5:M4485),Table_PayItems[[Search Key]:[Concentrated Name]],2,FALSE),"")</f>
        <v>Salix alba Weepinggold, 1 3/4 inch - $Ea</v>
      </c>
      <c r="J4485" s="1"/>
      <c r="K4485" s="1"/>
      <c r="L4485" s="22">
        <f>IF(ISNUMBER(SEARCH(Pay_Item_Search_Text_2,M4485)),MAX($L$4:L4484)+1,0)</f>
        <v>0</v>
      </c>
      <c r="M4485" s="1" t="str">
        <f>IFERROR(VLOOKUP(ROWS($M$5:M4485),Table_PayItems[[Search Key]:[Concentrated Name]],2,FALSE),"")</f>
        <v>Salix alba Weepinggold, 1 3/4 inch - $Ea</v>
      </c>
      <c r="N4485" s="1" t="str">
        <f>IFERROR(VLOOKUP(ROWS($M$5:N4485),$L$5:$M$7000,2,FALSE),"")</f>
        <v/>
      </c>
      <c r="O4485" s="1" t="str">
        <f>IFERROR(VLOOKUP(ROWS($O$5:O4485),$K$5:$L$7000,2,FALSE),"")</f>
        <v/>
      </c>
    </row>
    <row r="4486" spans="2:15" ht="15" customHeight="1" x14ac:dyDescent="0.25">
      <c r="B4486" s="178" t="s">
        <v>13296</v>
      </c>
      <c r="C4486" s="178" t="s">
        <v>88</v>
      </c>
      <c r="D4486" s="178" t="s">
        <v>7710</v>
      </c>
      <c r="E4486" s="178" t="s">
        <v>6993</v>
      </c>
      <c r="F4486" s="178" t="s">
        <v>17</v>
      </c>
      <c r="G4486" s="27">
        <f>IF(ISNUMBER(Pay_Item_Search_Text),IF(ISNUMBER(IF(FIND(Pay_Item_Search_Text,B4486)=1,1, "FALSE")),MAX(G$4:$G4485)+1,IF(ISNUMBER(Pay_Item_Search_Text),0,IF(ISNUMBER(SEARCH(Pay_Item_Search_Text,H4486)),MAX(G$4:$G4485)+1,0))),IF(ISNUMBER(Pay_Item_Search_Text),0,IF(ISNUMBER(SEARCH(Pay_Item_Search_Text,H4486)),MAX(G$4:$G4485)+1,0)))</f>
        <v>4482</v>
      </c>
      <c r="H4486" s="24" t="str">
        <f>IF(Table_PayItems[[#This Row],[Description]]="_","_ Unique Item - "&amp;Table_PayItems[[#This Row],[Item]]&amp;" - $"&amp;Table_PayItems[[#This Row],[Unit]],Table_PayItems[[#This Row],[Description]]&amp;" - $"&amp;Table_PayItems[[#This Row],[Unit]])</f>
        <v>Salix alba Weepinggold, 2 inch - $Ea</v>
      </c>
      <c r="I4486" s="29" t="str">
        <f>IFERROR(VLOOKUP(ROWS($M$5:M4486),Table_PayItems[[Search Key]:[Concentrated Name]],2,FALSE),"")</f>
        <v>Salix alba Weepinggold, 2 inch - $Ea</v>
      </c>
      <c r="J4486" s="1"/>
      <c r="K4486" s="1"/>
      <c r="L4486" s="22">
        <f>IF(ISNUMBER(SEARCH(Pay_Item_Search_Text_2,M4486)),MAX($L$4:L4485)+1,0)</f>
        <v>0</v>
      </c>
      <c r="M4486" s="1" t="str">
        <f>IFERROR(VLOOKUP(ROWS($M$5:M4486),Table_PayItems[[Search Key]:[Concentrated Name]],2,FALSE),"")</f>
        <v>Salix alba Weepinggold, 2 inch - $Ea</v>
      </c>
      <c r="N4486" s="1" t="str">
        <f>IFERROR(VLOOKUP(ROWS($M$5:N4486),$L$5:$M$7000,2,FALSE),"")</f>
        <v/>
      </c>
      <c r="O4486" s="1" t="str">
        <f>IFERROR(VLOOKUP(ROWS($O$5:O4486),$K$5:$L$7000,2,FALSE),"")</f>
        <v/>
      </c>
    </row>
    <row r="4487" spans="2:15" ht="15" customHeight="1" x14ac:dyDescent="0.25">
      <c r="B4487" s="178" t="s">
        <v>13297</v>
      </c>
      <c r="C4487" s="178" t="s">
        <v>88</v>
      </c>
      <c r="D4487" s="178" t="s">
        <v>4421</v>
      </c>
      <c r="E4487" s="178" t="s">
        <v>6993</v>
      </c>
      <c r="F4487" s="178" t="s">
        <v>17</v>
      </c>
      <c r="G4487" s="1">
        <f>IF(ISNUMBER(Pay_Item_Search_Text),IF(ISNUMBER(IF(FIND(Pay_Item_Search_Text,B4487)=1,1, "FALSE")),MAX(G$4:$G4486)+1,IF(ISNUMBER(Pay_Item_Search_Text),0,IF(ISNUMBER(SEARCH(Pay_Item_Search_Text,H4487)),MAX(G$4:$G4486)+1,0))),IF(ISNUMBER(Pay_Item_Search_Text),0,IF(ISNUMBER(SEARCH(Pay_Item_Search_Text,H4487)),MAX(G$4:$G4486)+1,0)))</f>
        <v>4483</v>
      </c>
      <c r="H4487" s="1" t="str">
        <f>IF(Table_PayItems[[#This Row],[Description]]="_","_ Unique Item - "&amp;Table_PayItems[[#This Row],[Item]]&amp;" - $"&amp;Table_PayItems[[#This Row],[Unit]],Table_PayItems[[#This Row],[Description]]&amp;" - $"&amp;Table_PayItems[[#This Row],[Unit]])</f>
        <v>Salix caprea, #3 cont. - $Ea</v>
      </c>
      <c r="I4487" s="29" t="str">
        <f>IFERROR(VLOOKUP(ROWS($M$5:M4487),Table_PayItems[[Search Key]:[Concentrated Name]],2,FALSE),"")</f>
        <v>Salix caprea, #3 cont. - $Ea</v>
      </c>
      <c r="J4487" s="1"/>
      <c r="K4487" s="1"/>
      <c r="L4487" s="22">
        <f>IF(ISNUMBER(SEARCH(Pay_Item_Search_Text_2,M4487)),MAX($L$4:L4486)+1,0)</f>
        <v>0</v>
      </c>
      <c r="M4487" s="1" t="str">
        <f>IFERROR(VLOOKUP(ROWS($M$5:M4487),Table_PayItems[[Search Key]:[Concentrated Name]],2,FALSE),"")</f>
        <v>Salix caprea, #3 cont. - $Ea</v>
      </c>
      <c r="N4487" s="1" t="str">
        <f>IFERROR(VLOOKUP(ROWS($M$5:N4487),$L$5:$M$7000,2,FALSE),"")</f>
        <v/>
      </c>
      <c r="O4487" s="1" t="str">
        <f>IFERROR(VLOOKUP(ROWS($O$5:O4487),$K$5:$L$7000,2,FALSE),"")</f>
        <v/>
      </c>
    </row>
    <row r="4488" spans="2:15" ht="15" customHeight="1" x14ac:dyDescent="0.25">
      <c r="B4488" s="178" t="s">
        <v>13298</v>
      </c>
      <c r="C4488" s="178" t="s">
        <v>88</v>
      </c>
      <c r="D4488" s="178" t="s">
        <v>4422</v>
      </c>
      <c r="E4488" s="178" t="s">
        <v>6993</v>
      </c>
      <c r="F4488" s="178" t="s">
        <v>17</v>
      </c>
      <c r="G4488" s="28">
        <f>IF(ISNUMBER(Pay_Item_Search_Text),IF(ISNUMBER(IF(FIND(Pay_Item_Search_Text,B4488)=1,1, "FALSE")),MAX(G$4:$G4487)+1,IF(ISNUMBER(Pay_Item_Search_Text),0,IF(ISNUMBER(SEARCH(Pay_Item_Search_Text,H4488)),MAX(G$4:$G4487)+1,0))),IF(ISNUMBER(Pay_Item_Search_Text),0,IF(ISNUMBER(SEARCH(Pay_Item_Search_Text,H4488)),MAX(G$4:$G4487)+1,0)))</f>
        <v>4484</v>
      </c>
      <c r="H4488" s="24" t="str">
        <f>IF(Table_PayItems[[#This Row],[Description]]="_","_ Unique Item - "&amp;Table_PayItems[[#This Row],[Item]]&amp;" - $"&amp;Table_PayItems[[#This Row],[Unit]],Table_PayItems[[#This Row],[Description]]&amp;" - $"&amp;Table_PayItems[[#This Row],[Unit]])</f>
        <v>Salix caprea, #5 cont. - $Ea</v>
      </c>
      <c r="I4488" s="30" t="str">
        <f>IFERROR(VLOOKUP(ROWS($M$5:M4488),Table_PayItems[[Search Key]:[Concentrated Name]],2,FALSE),"")</f>
        <v>Salix caprea, #5 cont. - $Ea</v>
      </c>
      <c r="J4488" s="1"/>
      <c r="K4488" s="1"/>
      <c r="L4488" s="22">
        <f>IF(ISNUMBER(SEARCH(Pay_Item_Search_Text_2,M4488)),MAX($L$4:L4487)+1,0)</f>
        <v>0</v>
      </c>
      <c r="M4488" s="1" t="str">
        <f>IFERROR(VLOOKUP(ROWS($M$5:M4488),Table_PayItems[[Search Key]:[Concentrated Name]],2,FALSE),"")</f>
        <v>Salix caprea, #5 cont. - $Ea</v>
      </c>
      <c r="N4488" s="1" t="str">
        <f>IFERROR(VLOOKUP(ROWS($M$5:N4488),$L$5:$M$7000,2,FALSE),"")</f>
        <v/>
      </c>
      <c r="O4488" s="1" t="str">
        <f>IFERROR(VLOOKUP(ROWS($O$5:O4488),$K$5:$L$7000,2,FALSE),"")</f>
        <v/>
      </c>
    </row>
    <row r="4489" spans="2:15" ht="15" customHeight="1" x14ac:dyDescent="0.25">
      <c r="B4489" s="178" t="s">
        <v>13299</v>
      </c>
      <c r="C4489" s="178" t="s">
        <v>88</v>
      </c>
      <c r="D4489" s="178" t="s">
        <v>4423</v>
      </c>
      <c r="E4489" s="178" t="s">
        <v>6993</v>
      </c>
      <c r="F4489" s="178" t="s">
        <v>17</v>
      </c>
      <c r="G4489" s="1">
        <f>IF(ISNUMBER(Pay_Item_Search_Text),IF(ISNUMBER(IF(FIND(Pay_Item_Search_Text,B4489)=1,1, "FALSE")),MAX(G$4:$G4488)+1,IF(ISNUMBER(Pay_Item_Search_Text),0,IF(ISNUMBER(SEARCH(Pay_Item_Search_Text,H4489)),MAX(G$4:$G4488)+1,0))),IF(ISNUMBER(Pay_Item_Search_Text),0,IF(ISNUMBER(SEARCH(Pay_Item_Search_Text,H4489)),MAX(G$4:$G4488)+1,0)))</f>
        <v>4485</v>
      </c>
      <c r="H4489" s="1" t="str">
        <f>IF(Table_PayItems[[#This Row],[Description]]="_","_ Unique Item - "&amp;Table_PayItems[[#This Row],[Item]]&amp;" - $"&amp;Table_PayItems[[#This Row],[Unit]],Table_PayItems[[#This Row],[Description]]&amp;" - $"&amp;Table_PayItems[[#This Row],[Unit]])</f>
        <v>Salix caprea, #7 cont. - $Ea</v>
      </c>
      <c r="I4489" s="29" t="str">
        <f>IFERROR(VLOOKUP(ROWS($M$5:M4489),Table_PayItems[[Search Key]:[Concentrated Name]],2,FALSE),"")</f>
        <v>Salix caprea, #7 cont. - $Ea</v>
      </c>
      <c r="J4489" s="1"/>
      <c r="K4489" s="1"/>
      <c r="L4489" s="22">
        <f>IF(ISNUMBER(SEARCH(Pay_Item_Search_Text_2,M4489)),MAX($L$4:L4488)+1,0)</f>
        <v>0</v>
      </c>
      <c r="M4489" s="1" t="str">
        <f>IFERROR(VLOOKUP(ROWS($M$5:M4489),Table_PayItems[[Search Key]:[Concentrated Name]],2,FALSE),"")</f>
        <v>Salix caprea, #7 cont. - $Ea</v>
      </c>
      <c r="N4489" s="1" t="str">
        <f>IFERROR(VLOOKUP(ROWS($M$5:N4489),$L$5:$M$7000,2,FALSE),"")</f>
        <v/>
      </c>
      <c r="O4489" s="1" t="str">
        <f>IFERROR(VLOOKUP(ROWS($O$5:O4489),$K$5:$L$7000,2,FALSE),"")</f>
        <v/>
      </c>
    </row>
    <row r="4490" spans="2:15" ht="15" customHeight="1" x14ac:dyDescent="0.25">
      <c r="B4490" s="178" t="s">
        <v>13300</v>
      </c>
      <c r="C4490" s="178" t="s">
        <v>88</v>
      </c>
      <c r="D4490" s="178" t="s">
        <v>4424</v>
      </c>
      <c r="E4490" s="178" t="s">
        <v>6993</v>
      </c>
      <c r="F4490" s="178" t="s">
        <v>17</v>
      </c>
      <c r="G4490" s="27">
        <f>IF(ISNUMBER(Pay_Item_Search_Text),IF(ISNUMBER(IF(FIND(Pay_Item_Search_Text,B4490)=1,1, "FALSE")),MAX(G$4:$G4489)+1,IF(ISNUMBER(Pay_Item_Search_Text),0,IF(ISNUMBER(SEARCH(Pay_Item_Search_Text,H4490)),MAX(G$4:$G4489)+1,0))),IF(ISNUMBER(Pay_Item_Search_Text),0,IF(ISNUMBER(SEARCH(Pay_Item_Search_Text,H4490)),MAX(G$4:$G4489)+1,0)))</f>
        <v>4486</v>
      </c>
      <c r="H4490" s="24" t="str">
        <f>IF(Table_PayItems[[#This Row],[Description]]="_","_ Unique Item - "&amp;Table_PayItems[[#This Row],[Item]]&amp;" - $"&amp;Table_PayItems[[#This Row],[Unit]],Table_PayItems[[#This Row],[Description]]&amp;" - $"&amp;Table_PayItems[[#This Row],[Unit]])</f>
        <v>Salix caprea, bareroot, 18-24 inch - $Ea</v>
      </c>
      <c r="I4490" s="29" t="str">
        <f>IFERROR(VLOOKUP(ROWS($M$5:M4490),Table_PayItems[[Search Key]:[Concentrated Name]],2,FALSE),"")</f>
        <v>Salix caprea, bareroot, 18-24 inch - $Ea</v>
      </c>
      <c r="J4490" s="1"/>
      <c r="K4490" s="1"/>
      <c r="L4490" s="22">
        <f>IF(ISNUMBER(SEARCH(Pay_Item_Search_Text_2,M4490)),MAX($L$4:L4489)+1,0)</f>
        <v>0</v>
      </c>
      <c r="M4490" s="1" t="str">
        <f>IFERROR(VLOOKUP(ROWS($M$5:M4490),Table_PayItems[[Search Key]:[Concentrated Name]],2,FALSE),"")</f>
        <v>Salix caprea, bareroot, 18-24 inch - $Ea</v>
      </c>
      <c r="N4490" s="1" t="str">
        <f>IFERROR(VLOOKUP(ROWS($M$5:N4490),$L$5:$M$7000,2,FALSE),"")</f>
        <v/>
      </c>
      <c r="O4490" s="1" t="str">
        <f>IFERROR(VLOOKUP(ROWS($O$5:O4490),$K$5:$L$7000,2,FALSE),"")</f>
        <v/>
      </c>
    </row>
    <row r="4491" spans="2:15" ht="15" customHeight="1" x14ac:dyDescent="0.25">
      <c r="B4491" s="178" t="s">
        <v>13301</v>
      </c>
      <c r="C4491" s="178" t="s">
        <v>88</v>
      </c>
      <c r="D4491" s="178" t="s">
        <v>4425</v>
      </c>
      <c r="E4491" s="178" t="s">
        <v>6993</v>
      </c>
      <c r="F4491" s="178" t="s">
        <v>17</v>
      </c>
      <c r="G4491" s="28">
        <f>IF(ISNUMBER(Pay_Item_Search_Text),IF(ISNUMBER(IF(FIND(Pay_Item_Search_Text,B4491)=1,1, "FALSE")),MAX(G$4:$G4490)+1,IF(ISNUMBER(Pay_Item_Search_Text),0,IF(ISNUMBER(SEARCH(Pay_Item_Search_Text,H4491)),MAX(G$4:$G4490)+1,0))),IF(ISNUMBER(Pay_Item_Search_Text),0,IF(ISNUMBER(SEARCH(Pay_Item_Search_Text,H4491)),MAX(G$4:$G4490)+1,0)))</f>
        <v>4487</v>
      </c>
      <c r="H4491" s="24" t="str">
        <f>IF(Table_PayItems[[#This Row],[Description]]="_","_ Unique Item - "&amp;Table_PayItems[[#This Row],[Item]]&amp;" - $"&amp;Table_PayItems[[#This Row],[Unit]],Table_PayItems[[#This Row],[Description]]&amp;" - $"&amp;Table_PayItems[[#This Row],[Unit]])</f>
        <v>Salix caprea, bareroot, 24-36 inch - $Ea</v>
      </c>
      <c r="I4491" s="29" t="str">
        <f>IFERROR(VLOOKUP(ROWS($M$5:M4491),Table_PayItems[[Search Key]:[Concentrated Name]],2,FALSE),"")</f>
        <v>Salix caprea, bareroot, 24-36 inch - $Ea</v>
      </c>
      <c r="J4491" s="1"/>
      <c r="K4491" s="1"/>
      <c r="L4491" s="22">
        <f>IF(ISNUMBER(SEARCH(Pay_Item_Search_Text_2,M4491)),MAX($L$4:L4490)+1,0)</f>
        <v>0</v>
      </c>
      <c r="M4491" s="1" t="str">
        <f>IFERROR(VLOOKUP(ROWS($M$5:M4491),Table_PayItems[[Search Key]:[Concentrated Name]],2,FALSE),"")</f>
        <v>Salix caprea, bareroot, 24-36 inch - $Ea</v>
      </c>
      <c r="N4491" s="1" t="str">
        <f>IFERROR(VLOOKUP(ROWS($M$5:N4491),$L$5:$M$7000,2,FALSE),"")</f>
        <v/>
      </c>
      <c r="O4491" s="1" t="str">
        <f>IFERROR(VLOOKUP(ROWS($O$5:O4491),$K$5:$L$7000,2,FALSE),"")</f>
        <v/>
      </c>
    </row>
    <row r="4492" spans="2:15" ht="15" customHeight="1" x14ac:dyDescent="0.25">
      <c r="B4492" s="178" t="s">
        <v>13302</v>
      </c>
      <c r="C4492" s="178" t="s">
        <v>88</v>
      </c>
      <c r="D4492" s="178" t="s">
        <v>4426</v>
      </c>
      <c r="E4492" s="178" t="s">
        <v>6993</v>
      </c>
      <c r="F4492" s="178" t="s">
        <v>17</v>
      </c>
      <c r="G4492" s="1">
        <f>IF(ISNUMBER(Pay_Item_Search_Text),IF(ISNUMBER(IF(FIND(Pay_Item_Search_Text,B4492)=1,1, "FALSE")),MAX(G$4:$G4491)+1,IF(ISNUMBER(Pay_Item_Search_Text),0,IF(ISNUMBER(SEARCH(Pay_Item_Search_Text,H4492)),MAX(G$4:$G4491)+1,0))),IF(ISNUMBER(Pay_Item_Search_Text),0,IF(ISNUMBER(SEARCH(Pay_Item_Search_Text,H4492)),MAX(G$4:$G4491)+1,0)))</f>
        <v>4488</v>
      </c>
      <c r="H4492" s="1" t="str">
        <f>IF(Table_PayItems[[#This Row],[Description]]="_","_ Unique Item - "&amp;Table_PayItems[[#This Row],[Item]]&amp;" - $"&amp;Table_PayItems[[#This Row],[Unit]],Table_PayItems[[#This Row],[Description]]&amp;" - $"&amp;Table_PayItems[[#This Row],[Unit]])</f>
        <v>Salix discolor, bareroot, 18-24 inch - $Ea</v>
      </c>
      <c r="I4492" s="29" t="str">
        <f>IFERROR(VLOOKUP(ROWS($M$5:M4492),Table_PayItems[[Search Key]:[Concentrated Name]],2,FALSE),"")</f>
        <v>Salix discolor, bareroot, 18-24 inch - $Ea</v>
      </c>
      <c r="J4492" s="1"/>
      <c r="K4492" s="1"/>
      <c r="L4492" s="22">
        <f>IF(ISNUMBER(SEARCH(Pay_Item_Search_Text_2,M4492)),MAX($L$4:L4491)+1,0)</f>
        <v>0</v>
      </c>
      <c r="M4492" s="1" t="str">
        <f>IFERROR(VLOOKUP(ROWS($M$5:M4492),Table_PayItems[[Search Key]:[Concentrated Name]],2,FALSE),"")</f>
        <v>Salix discolor, bareroot, 18-24 inch - $Ea</v>
      </c>
      <c r="N4492" s="1" t="str">
        <f>IFERROR(VLOOKUP(ROWS($M$5:N4492),$L$5:$M$7000,2,FALSE),"")</f>
        <v/>
      </c>
      <c r="O4492" s="1" t="str">
        <f>IFERROR(VLOOKUP(ROWS($O$5:O4492),$K$5:$L$7000,2,FALSE),"")</f>
        <v/>
      </c>
    </row>
    <row r="4493" spans="2:15" ht="15" customHeight="1" x14ac:dyDescent="0.25">
      <c r="B4493" s="178" t="s">
        <v>13303</v>
      </c>
      <c r="C4493" s="178" t="s">
        <v>88</v>
      </c>
      <c r="D4493" s="178" t="s">
        <v>4427</v>
      </c>
      <c r="E4493" s="178" t="s">
        <v>6993</v>
      </c>
      <c r="F4493" s="178" t="s">
        <v>17</v>
      </c>
      <c r="G4493" s="1">
        <f>IF(ISNUMBER(Pay_Item_Search_Text),IF(ISNUMBER(IF(FIND(Pay_Item_Search_Text,B4493)=1,1, "FALSE")),MAX(G$4:$G4492)+1,IF(ISNUMBER(Pay_Item_Search_Text),0,IF(ISNUMBER(SEARCH(Pay_Item_Search_Text,H4493)),MAX(G$4:$G4492)+1,0))),IF(ISNUMBER(Pay_Item_Search_Text),0,IF(ISNUMBER(SEARCH(Pay_Item_Search_Text,H4493)),MAX(G$4:$G4492)+1,0)))</f>
        <v>4489</v>
      </c>
      <c r="H4493" s="1" t="str">
        <f>IF(Table_PayItems[[#This Row],[Description]]="_","_ Unique Item - "&amp;Table_PayItems[[#This Row],[Item]]&amp;" - $"&amp;Table_PayItems[[#This Row],[Unit]],Table_PayItems[[#This Row],[Description]]&amp;" - $"&amp;Table_PayItems[[#This Row],[Unit]])</f>
        <v>Salix discolor, bareroot, 24-36 inch - $Ea</v>
      </c>
      <c r="I4493" s="29" t="str">
        <f>IFERROR(VLOOKUP(ROWS($M$5:M4493),Table_PayItems[[Search Key]:[Concentrated Name]],2,FALSE),"")</f>
        <v>Salix discolor, bareroot, 24-36 inch - $Ea</v>
      </c>
      <c r="J4493" s="1"/>
      <c r="K4493" s="1"/>
      <c r="L4493" s="22">
        <f>IF(ISNUMBER(SEARCH(Pay_Item_Search_Text_2,M4493)),MAX($L$4:L4492)+1,0)</f>
        <v>0</v>
      </c>
      <c r="M4493" s="1" t="str">
        <f>IFERROR(VLOOKUP(ROWS($M$5:M4493),Table_PayItems[[Search Key]:[Concentrated Name]],2,FALSE),"")</f>
        <v>Salix discolor, bareroot, 24-36 inch - $Ea</v>
      </c>
      <c r="N4493" s="1" t="str">
        <f>IFERROR(VLOOKUP(ROWS($M$5:N4493),$L$5:$M$7000,2,FALSE),"")</f>
        <v/>
      </c>
      <c r="O4493" s="1" t="str">
        <f>IFERROR(VLOOKUP(ROWS($O$5:O4493),$K$5:$L$7000,2,FALSE),"")</f>
        <v/>
      </c>
    </row>
    <row r="4494" spans="2:15" ht="15" customHeight="1" x14ac:dyDescent="0.25">
      <c r="B4494" s="178" t="s">
        <v>13304</v>
      </c>
      <c r="C4494" s="178" t="s">
        <v>88</v>
      </c>
      <c r="D4494" s="178" t="s">
        <v>4428</v>
      </c>
      <c r="E4494" s="178" t="s">
        <v>6993</v>
      </c>
      <c r="F4494" s="178" t="s">
        <v>17</v>
      </c>
      <c r="G4494" s="1">
        <f>IF(ISNUMBER(Pay_Item_Search_Text),IF(ISNUMBER(IF(FIND(Pay_Item_Search_Text,B4494)=1,1, "FALSE")),MAX(G$4:$G4493)+1,IF(ISNUMBER(Pay_Item_Search_Text),0,IF(ISNUMBER(SEARCH(Pay_Item_Search_Text,H4494)),MAX(G$4:$G4493)+1,0))),IF(ISNUMBER(Pay_Item_Search_Text),0,IF(ISNUMBER(SEARCH(Pay_Item_Search_Text,H4494)),MAX(G$4:$G4493)+1,0)))</f>
        <v>4490</v>
      </c>
      <c r="H4494" s="1" t="str">
        <f>IF(Table_PayItems[[#This Row],[Description]]="_","_ Unique Item - "&amp;Table_PayItems[[#This Row],[Item]]&amp;" - $"&amp;Table_PayItems[[#This Row],[Unit]],Table_PayItems[[#This Row],[Description]]&amp;" - $"&amp;Table_PayItems[[#This Row],[Unit]])</f>
        <v>Salix exigea, bareroot, 18-24 inch - $Ea</v>
      </c>
      <c r="I4494" s="29" t="str">
        <f>IFERROR(VLOOKUP(ROWS($M$5:M4494),Table_PayItems[[Search Key]:[Concentrated Name]],2,FALSE),"")</f>
        <v>Salix exigea, bareroot, 18-24 inch - $Ea</v>
      </c>
      <c r="J4494" s="1"/>
      <c r="K4494" s="1"/>
      <c r="L4494" s="22">
        <f>IF(ISNUMBER(SEARCH(Pay_Item_Search_Text_2,M4494)),MAX($L$4:L4493)+1,0)</f>
        <v>0</v>
      </c>
      <c r="M4494" s="1" t="str">
        <f>IFERROR(VLOOKUP(ROWS($M$5:M4494),Table_PayItems[[Search Key]:[Concentrated Name]],2,FALSE),"")</f>
        <v>Salix exigea, bareroot, 18-24 inch - $Ea</v>
      </c>
      <c r="N4494" s="1" t="str">
        <f>IFERROR(VLOOKUP(ROWS($M$5:N4494),$L$5:$M$7000,2,FALSE),"")</f>
        <v/>
      </c>
      <c r="O4494" s="1" t="str">
        <f>IFERROR(VLOOKUP(ROWS($O$5:O4494),$K$5:$L$7000,2,FALSE),"")</f>
        <v/>
      </c>
    </row>
    <row r="4495" spans="2:15" ht="15" customHeight="1" x14ac:dyDescent="0.25">
      <c r="B4495" s="178" t="s">
        <v>13305</v>
      </c>
      <c r="C4495" s="178" t="s">
        <v>88</v>
      </c>
      <c r="D4495" s="178" t="s">
        <v>4429</v>
      </c>
      <c r="E4495" s="178" t="s">
        <v>6993</v>
      </c>
      <c r="F4495" s="178" t="s">
        <v>17</v>
      </c>
      <c r="G4495" s="28">
        <f>IF(ISNUMBER(Pay_Item_Search_Text),IF(ISNUMBER(IF(FIND(Pay_Item_Search_Text,B4495)=1,1, "FALSE")),MAX(G$4:$G4494)+1,IF(ISNUMBER(Pay_Item_Search_Text),0,IF(ISNUMBER(SEARCH(Pay_Item_Search_Text,H4495)),MAX(G$4:$G4494)+1,0))),IF(ISNUMBER(Pay_Item_Search_Text),0,IF(ISNUMBER(SEARCH(Pay_Item_Search_Text,H4495)),MAX(G$4:$G4494)+1,0)))</f>
        <v>4491</v>
      </c>
      <c r="H4495" s="24" t="str">
        <f>IF(Table_PayItems[[#This Row],[Description]]="_","_ Unique Item - "&amp;Table_PayItems[[#This Row],[Item]]&amp;" - $"&amp;Table_PayItems[[#This Row],[Unit]],Table_PayItems[[#This Row],[Description]]&amp;" - $"&amp;Table_PayItems[[#This Row],[Unit]])</f>
        <v>Salix exigea, bareroot, 24-36 inch - $Ea</v>
      </c>
      <c r="I4495" s="29" t="str">
        <f>IFERROR(VLOOKUP(ROWS($M$5:M4495),Table_PayItems[[Search Key]:[Concentrated Name]],2,FALSE),"")</f>
        <v>Salix exigea, bareroot, 24-36 inch - $Ea</v>
      </c>
      <c r="J4495" s="1"/>
      <c r="K4495" s="1"/>
      <c r="L4495" s="22">
        <f>IF(ISNUMBER(SEARCH(Pay_Item_Search_Text_2,M4495)),MAX($L$4:L4494)+1,0)</f>
        <v>0</v>
      </c>
      <c r="M4495" s="1" t="str">
        <f>IFERROR(VLOOKUP(ROWS($M$5:M4495),Table_PayItems[[Search Key]:[Concentrated Name]],2,FALSE),"")</f>
        <v>Salix exigea, bareroot, 24-36 inch - $Ea</v>
      </c>
      <c r="N4495" s="1" t="str">
        <f>IFERROR(VLOOKUP(ROWS($M$5:N4495),$L$5:$M$7000,2,FALSE),"")</f>
        <v/>
      </c>
      <c r="O4495" s="1" t="str">
        <f>IFERROR(VLOOKUP(ROWS($O$5:O4495),$K$5:$L$7000,2,FALSE),"")</f>
        <v/>
      </c>
    </row>
    <row r="4496" spans="2:15" ht="15" customHeight="1" x14ac:dyDescent="0.25">
      <c r="B4496" s="178" t="s">
        <v>13306</v>
      </c>
      <c r="C4496" s="178" t="s">
        <v>88</v>
      </c>
      <c r="D4496" s="178" t="s">
        <v>4430</v>
      </c>
      <c r="E4496" s="178" t="s">
        <v>6993</v>
      </c>
      <c r="F4496" s="178" t="s">
        <v>17</v>
      </c>
      <c r="G4496" s="1">
        <f>IF(ISNUMBER(Pay_Item_Search_Text),IF(ISNUMBER(IF(FIND(Pay_Item_Search_Text,B4496)=1,1, "FALSE")),MAX(G$4:$G4495)+1,IF(ISNUMBER(Pay_Item_Search_Text),0,IF(ISNUMBER(SEARCH(Pay_Item_Search_Text,H4496)),MAX(G$4:$G4495)+1,0))),IF(ISNUMBER(Pay_Item_Search_Text),0,IF(ISNUMBER(SEARCH(Pay_Item_Search_Text,H4496)),MAX(G$4:$G4495)+1,0)))</f>
        <v>4492</v>
      </c>
      <c r="H4496" s="1" t="str">
        <f>IF(Table_PayItems[[#This Row],[Description]]="_","_ Unique Item - "&amp;Table_PayItems[[#This Row],[Item]]&amp;" - $"&amp;Table_PayItems[[#This Row],[Unit]],Table_PayItems[[#This Row],[Description]]&amp;" - $"&amp;Table_PayItems[[#This Row],[Unit]])</f>
        <v>Salix lucida, bareroot, 18-24 inch - $Ea</v>
      </c>
      <c r="I4496" s="29" t="str">
        <f>IFERROR(VLOOKUP(ROWS($M$5:M4496),Table_PayItems[[Search Key]:[Concentrated Name]],2,FALSE),"")</f>
        <v>Salix lucida, bareroot, 18-24 inch - $Ea</v>
      </c>
      <c r="J4496" s="1"/>
      <c r="K4496" s="1"/>
      <c r="L4496" s="22">
        <f>IF(ISNUMBER(SEARCH(Pay_Item_Search_Text_2,M4496)),MAX($L$4:L4495)+1,0)</f>
        <v>0</v>
      </c>
      <c r="M4496" s="1" t="str">
        <f>IFERROR(VLOOKUP(ROWS($M$5:M4496),Table_PayItems[[Search Key]:[Concentrated Name]],2,FALSE),"")</f>
        <v>Salix lucida, bareroot, 18-24 inch - $Ea</v>
      </c>
      <c r="N4496" s="1" t="str">
        <f>IFERROR(VLOOKUP(ROWS($M$5:N4496),$L$5:$M$7000,2,FALSE),"")</f>
        <v/>
      </c>
      <c r="O4496" s="1" t="str">
        <f>IFERROR(VLOOKUP(ROWS($O$5:O4496),$K$5:$L$7000,2,FALSE),"")</f>
        <v/>
      </c>
    </row>
    <row r="4497" spans="2:15" ht="15" customHeight="1" x14ac:dyDescent="0.25">
      <c r="B4497" s="178" t="s">
        <v>13307</v>
      </c>
      <c r="C4497" s="178" t="s">
        <v>88</v>
      </c>
      <c r="D4497" s="178" t="s">
        <v>4431</v>
      </c>
      <c r="E4497" s="178" t="s">
        <v>6993</v>
      </c>
      <c r="F4497" s="178" t="s">
        <v>17</v>
      </c>
      <c r="G4497" s="1">
        <f>IF(ISNUMBER(Pay_Item_Search_Text),IF(ISNUMBER(IF(FIND(Pay_Item_Search_Text,B4497)=1,1, "FALSE")),MAX(G$4:$G4496)+1,IF(ISNUMBER(Pay_Item_Search_Text),0,IF(ISNUMBER(SEARCH(Pay_Item_Search_Text,H4497)),MAX(G$4:$G4496)+1,0))),IF(ISNUMBER(Pay_Item_Search_Text),0,IF(ISNUMBER(SEARCH(Pay_Item_Search_Text,H4497)),MAX(G$4:$G4496)+1,0)))</f>
        <v>4493</v>
      </c>
      <c r="H4497" s="1" t="str">
        <f>IF(Table_PayItems[[#This Row],[Description]]="_","_ Unique Item - "&amp;Table_PayItems[[#This Row],[Item]]&amp;" - $"&amp;Table_PayItems[[#This Row],[Unit]],Table_PayItems[[#This Row],[Description]]&amp;" - $"&amp;Table_PayItems[[#This Row],[Unit]])</f>
        <v>Salix lucida, bareroot, 24-36 inch - $Ea</v>
      </c>
      <c r="I4497" s="29" t="str">
        <f>IFERROR(VLOOKUP(ROWS($M$5:M4497),Table_PayItems[[Search Key]:[Concentrated Name]],2,FALSE),"")</f>
        <v>Salix lucida, bareroot, 24-36 inch - $Ea</v>
      </c>
      <c r="J4497" s="1"/>
      <c r="K4497" s="1"/>
      <c r="L4497" s="22">
        <f>IF(ISNUMBER(SEARCH(Pay_Item_Search_Text_2,M4497)),MAX($L$4:L4496)+1,0)</f>
        <v>0</v>
      </c>
      <c r="M4497" s="1" t="str">
        <f>IFERROR(VLOOKUP(ROWS($M$5:M4497),Table_PayItems[[Search Key]:[Concentrated Name]],2,FALSE),"")</f>
        <v>Salix lucida, bareroot, 24-36 inch - $Ea</v>
      </c>
      <c r="N4497" s="1" t="str">
        <f>IFERROR(VLOOKUP(ROWS($M$5:N4497),$L$5:$M$7000,2,FALSE),"")</f>
        <v/>
      </c>
      <c r="O4497" s="1" t="str">
        <f>IFERROR(VLOOKUP(ROWS($O$5:O4497),$K$5:$L$7000,2,FALSE),"")</f>
        <v/>
      </c>
    </row>
    <row r="4498" spans="2:15" ht="15" customHeight="1" x14ac:dyDescent="0.25">
      <c r="B4498" s="178" t="s">
        <v>13308</v>
      </c>
      <c r="C4498" s="178" t="s">
        <v>88</v>
      </c>
      <c r="D4498" s="178" t="s">
        <v>4432</v>
      </c>
      <c r="E4498" s="178" t="s">
        <v>6993</v>
      </c>
      <c r="F4498" s="178" t="s">
        <v>17</v>
      </c>
      <c r="G4498" s="1">
        <f>IF(ISNUMBER(Pay_Item_Search_Text),IF(ISNUMBER(IF(FIND(Pay_Item_Search_Text,B4498)=1,1, "FALSE")),MAX(G$4:$G4497)+1,IF(ISNUMBER(Pay_Item_Search_Text),0,IF(ISNUMBER(SEARCH(Pay_Item_Search_Text,H4498)),MAX(G$4:$G4497)+1,0))),IF(ISNUMBER(Pay_Item_Search_Text),0,IF(ISNUMBER(SEARCH(Pay_Item_Search_Text,H4498)),MAX(G$4:$G4497)+1,0)))</f>
        <v>4494</v>
      </c>
      <c r="H4498" s="1" t="str">
        <f>IF(Table_PayItems[[#This Row],[Description]]="_","_ Unique Item - "&amp;Table_PayItems[[#This Row],[Item]]&amp;" - $"&amp;Table_PayItems[[#This Row],[Unit]],Table_PayItems[[#This Row],[Description]]&amp;" - $"&amp;Table_PayItems[[#This Row],[Unit]])</f>
        <v>Salix nigra, bareroot, 18-24 inch - $Ea</v>
      </c>
      <c r="I4498" s="29" t="str">
        <f>IFERROR(VLOOKUP(ROWS($M$5:M4498),Table_PayItems[[Search Key]:[Concentrated Name]],2,FALSE),"")</f>
        <v>Salix nigra, bareroot, 18-24 inch - $Ea</v>
      </c>
      <c r="J4498" s="1"/>
      <c r="K4498" s="1"/>
      <c r="L4498" s="22">
        <f>IF(ISNUMBER(SEARCH(Pay_Item_Search_Text_2,M4498)),MAX($L$4:L4497)+1,0)</f>
        <v>0</v>
      </c>
      <c r="M4498" s="1" t="str">
        <f>IFERROR(VLOOKUP(ROWS($M$5:M4498),Table_PayItems[[Search Key]:[Concentrated Name]],2,FALSE),"")</f>
        <v>Salix nigra, bareroot, 18-24 inch - $Ea</v>
      </c>
      <c r="N4498" s="1" t="str">
        <f>IFERROR(VLOOKUP(ROWS($M$5:N4498),$L$5:$M$7000,2,FALSE),"")</f>
        <v/>
      </c>
      <c r="O4498" s="1" t="str">
        <f>IFERROR(VLOOKUP(ROWS($O$5:O4498),$K$5:$L$7000,2,FALSE),"")</f>
        <v/>
      </c>
    </row>
    <row r="4499" spans="2:15" ht="15" customHeight="1" x14ac:dyDescent="0.25">
      <c r="B4499" s="178" t="s">
        <v>13309</v>
      </c>
      <c r="C4499" s="178" t="s">
        <v>88</v>
      </c>
      <c r="D4499" s="178" t="s">
        <v>4433</v>
      </c>
      <c r="E4499" s="178" t="s">
        <v>6993</v>
      </c>
      <c r="F4499" s="178" t="s">
        <v>17</v>
      </c>
      <c r="G4499" s="28">
        <f>IF(ISNUMBER(Pay_Item_Search_Text),IF(ISNUMBER(IF(FIND(Pay_Item_Search_Text,B4499)=1,1, "FALSE")),MAX(G$4:$G4498)+1,IF(ISNUMBER(Pay_Item_Search_Text),0,IF(ISNUMBER(SEARCH(Pay_Item_Search_Text,H4499)),MAX(G$4:$G4498)+1,0))),IF(ISNUMBER(Pay_Item_Search_Text),0,IF(ISNUMBER(SEARCH(Pay_Item_Search_Text,H4499)),MAX(G$4:$G4498)+1,0)))</f>
        <v>4495</v>
      </c>
      <c r="H4499" s="24" t="str">
        <f>IF(Table_PayItems[[#This Row],[Description]]="_","_ Unique Item - "&amp;Table_PayItems[[#This Row],[Item]]&amp;" - $"&amp;Table_PayItems[[#This Row],[Unit]],Table_PayItems[[#This Row],[Description]]&amp;" - $"&amp;Table_PayItems[[#This Row],[Unit]])</f>
        <v>Salix nigra, bareroot, 24-36 inch - $Ea</v>
      </c>
      <c r="I4499" s="29" t="str">
        <f>IFERROR(VLOOKUP(ROWS($M$5:M4499),Table_PayItems[[Search Key]:[Concentrated Name]],2,FALSE),"")</f>
        <v>Salix nigra, bareroot, 24-36 inch - $Ea</v>
      </c>
      <c r="J4499" s="1"/>
      <c r="K4499" s="1"/>
      <c r="L4499" s="22">
        <f>IF(ISNUMBER(SEARCH(Pay_Item_Search_Text_2,M4499)),MAX($L$4:L4498)+1,0)</f>
        <v>0</v>
      </c>
      <c r="M4499" s="1" t="str">
        <f>IFERROR(VLOOKUP(ROWS($M$5:M4499),Table_PayItems[[Search Key]:[Concentrated Name]],2,FALSE),"")</f>
        <v>Salix nigra, bareroot, 24-36 inch - $Ea</v>
      </c>
      <c r="N4499" s="1" t="str">
        <f>IFERROR(VLOOKUP(ROWS($M$5:N4499),$L$5:$M$7000,2,FALSE),"")</f>
        <v/>
      </c>
      <c r="O4499" s="1" t="str">
        <f>IFERROR(VLOOKUP(ROWS($O$5:O4499),$K$5:$L$7000,2,FALSE),"")</f>
        <v/>
      </c>
    </row>
    <row r="4500" spans="2:15" ht="15" customHeight="1" x14ac:dyDescent="0.25">
      <c r="B4500" s="178" t="s">
        <v>8150</v>
      </c>
      <c r="C4500" s="178" t="s">
        <v>112</v>
      </c>
      <c r="D4500" s="178" t="s">
        <v>217</v>
      </c>
      <c r="E4500" s="178" t="s">
        <v>17</v>
      </c>
      <c r="F4500" s="178" t="s">
        <v>17</v>
      </c>
      <c r="G4500" s="1">
        <f>IF(ISNUMBER(Pay_Item_Search_Text),IF(ISNUMBER(IF(FIND(Pay_Item_Search_Text,B4500)=1,1, "FALSE")),MAX(G$4:$G4499)+1,IF(ISNUMBER(Pay_Item_Search_Text),0,IF(ISNUMBER(SEARCH(Pay_Item_Search_Text,H4500)),MAX(G$4:$G4499)+1,0))),IF(ISNUMBER(Pay_Item_Search_Text),0,IF(ISNUMBER(SEARCH(Pay_Item_Search_Text,H4500)),MAX(G$4:$G4499)+1,0)))</f>
        <v>4496</v>
      </c>
      <c r="H4500" s="1" t="str">
        <f>IF(Table_PayItems[[#This Row],[Description]]="_","_ Unique Item - "&amp;Table_PayItems[[#This Row],[Item]]&amp;" - $"&amp;Table_PayItems[[#This Row],[Unit]],Table_PayItems[[#This Row],[Description]]&amp;" - $"&amp;Table_PayItems[[#This Row],[Unit]])</f>
        <v>Salv Crushed Material, LM - $Cyd</v>
      </c>
      <c r="I4500" s="29" t="str">
        <f>IFERROR(VLOOKUP(ROWS($M$5:M4500),Table_PayItems[[Search Key]:[Concentrated Name]],2,FALSE),"")</f>
        <v>Salv Crushed Material, LM - $Cyd</v>
      </c>
      <c r="J4500" s="1"/>
      <c r="K4500" s="1"/>
      <c r="L4500" s="22">
        <f>IF(ISNUMBER(SEARCH(Pay_Item_Search_Text_2,M4500)),MAX($L$4:L4499)+1,0)</f>
        <v>0</v>
      </c>
      <c r="M4500" s="1" t="str">
        <f>IFERROR(VLOOKUP(ROWS($M$5:M4500),Table_PayItems[[Search Key]:[Concentrated Name]],2,FALSE),"")</f>
        <v>Salv Crushed Material, LM - $Cyd</v>
      </c>
      <c r="N4500" s="1" t="str">
        <f>IFERROR(VLOOKUP(ROWS($M$5:N4500),$L$5:$M$7000,2,FALSE),"")</f>
        <v/>
      </c>
      <c r="O4500" s="1" t="str">
        <f>IFERROR(VLOOKUP(ROWS($O$5:O4500),$K$5:$L$7000,2,FALSE),"")</f>
        <v/>
      </c>
    </row>
    <row r="4501" spans="2:15" ht="15" customHeight="1" x14ac:dyDescent="0.25">
      <c r="B4501" s="178" t="s">
        <v>13310</v>
      </c>
      <c r="C4501" s="178" t="s">
        <v>88</v>
      </c>
      <c r="D4501" s="178" t="s">
        <v>4434</v>
      </c>
      <c r="E4501" s="178" t="s">
        <v>6993</v>
      </c>
      <c r="F4501" s="178" t="s">
        <v>17</v>
      </c>
      <c r="G4501" s="1">
        <f>IF(ISNUMBER(Pay_Item_Search_Text),IF(ISNUMBER(IF(FIND(Pay_Item_Search_Text,B4501)=1,1, "FALSE")),MAX(G$4:$G4500)+1,IF(ISNUMBER(Pay_Item_Search_Text),0,IF(ISNUMBER(SEARCH(Pay_Item_Search_Text,H4501)),MAX(G$4:$G4500)+1,0))),IF(ISNUMBER(Pay_Item_Search_Text),0,IF(ISNUMBER(SEARCH(Pay_Item_Search_Text,H4501)),MAX(G$4:$G4500)+1,0)))</f>
        <v>4497</v>
      </c>
      <c r="H4501" s="1" t="str">
        <f>IF(Table_PayItems[[#This Row],[Description]]="_","_ Unique Item - "&amp;Table_PayItems[[#This Row],[Item]]&amp;" - $"&amp;Table_PayItems[[#This Row],[Unit]],Table_PayItems[[#This Row],[Description]]&amp;" - $"&amp;Table_PayItems[[#This Row],[Unit]])</f>
        <v>Sambucus canadensis, 2 foot - $Ea</v>
      </c>
      <c r="I4501" s="29" t="str">
        <f>IFERROR(VLOOKUP(ROWS($M$5:M4501),Table_PayItems[[Search Key]:[Concentrated Name]],2,FALSE),"")</f>
        <v>Sambucus canadensis, 2 foot - $Ea</v>
      </c>
      <c r="J4501" s="1"/>
      <c r="K4501" s="1"/>
      <c r="L4501" s="22">
        <f>IF(ISNUMBER(SEARCH(Pay_Item_Search_Text_2,M4501)),MAX($L$4:L4500)+1,0)</f>
        <v>0</v>
      </c>
      <c r="M4501" s="1" t="str">
        <f>IFERROR(VLOOKUP(ROWS($M$5:M4501),Table_PayItems[[Search Key]:[Concentrated Name]],2,FALSE),"")</f>
        <v>Sambucus canadensis, 2 foot - $Ea</v>
      </c>
      <c r="N4501" s="1" t="str">
        <f>IFERROR(VLOOKUP(ROWS($M$5:N4501),$L$5:$M$7000,2,FALSE),"")</f>
        <v/>
      </c>
      <c r="O4501" s="1" t="str">
        <f>IFERROR(VLOOKUP(ROWS($O$5:O4501),$K$5:$L$7000,2,FALSE),"")</f>
        <v/>
      </c>
    </row>
    <row r="4502" spans="2:15" ht="15" customHeight="1" x14ac:dyDescent="0.25">
      <c r="B4502" s="178" t="s">
        <v>13311</v>
      </c>
      <c r="C4502" s="178" t="s">
        <v>88</v>
      </c>
      <c r="D4502" s="178" t="s">
        <v>4435</v>
      </c>
      <c r="E4502" s="178" t="s">
        <v>6993</v>
      </c>
      <c r="F4502" s="178" t="s">
        <v>17</v>
      </c>
      <c r="G4502" s="1">
        <f>IF(ISNUMBER(Pay_Item_Search_Text),IF(ISNUMBER(IF(FIND(Pay_Item_Search_Text,B4502)=1,1, "FALSE")),MAX(G$4:$G4501)+1,IF(ISNUMBER(Pay_Item_Search_Text),0,IF(ISNUMBER(SEARCH(Pay_Item_Search_Text,H4502)),MAX(G$4:$G4501)+1,0))),IF(ISNUMBER(Pay_Item_Search_Text),0,IF(ISNUMBER(SEARCH(Pay_Item_Search_Text,H4502)),MAX(G$4:$G4501)+1,0)))</f>
        <v>4498</v>
      </c>
      <c r="H4502" s="1" t="str">
        <f>IF(Table_PayItems[[#This Row],[Description]]="_","_ Unique Item - "&amp;Table_PayItems[[#This Row],[Item]]&amp;" - $"&amp;Table_PayItems[[#This Row],[Unit]],Table_PayItems[[#This Row],[Description]]&amp;" - $"&amp;Table_PayItems[[#This Row],[Unit]])</f>
        <v>Sambucus canadensis, 3 foot - $Ea</v>
      </c>
      <c r="I4502" s="29" t="str">
        <f>IFERROR(VLOOKUP(ROWS($M$5:M4502),Table_PayItems[[Search Key]:[Concentrated Name]],2,FALSE),"")</f>
        <v>Sambucus canadensis, 3 foot - $Ea</v>
      </c>
      <c r="J4502" s="1"/>
      <c r="K4502" s="1"/>
      <c r="L4502" s="22">
        <f>IF(ISNUMBER(SEARCH(Pay_Item_Search_Text_2,M4502)),MAX($L$4:L4501)+1,0)</f>
        <v>0</v>
      </c>
      <c r="M4502" s="1" t="str">
        <f>IFERROR(VLOOKUP(ROWS($M$5:M4502),Table_PayItems[[Search Key]:[Concentrated Name]],2,FALSE),"")</f>
        <v>Sambucus canadensis, 3 foot - $Ea</v>
      </c>
      <c r="N4502" s="1" t="str">
        <f>IFERROR(VLOOKUP(ROWS($M$5:N4502),$L$5:$M$7000,2,FALSE),"")</f>
        <v/>
      </c>
      <c r="O4502" s="1" t="str">
        <f>IFERROR(VLOOKUP(ROWS($O$5:O4502),$K$5:$L$7000,2,FALSE),"")</f>
        <v/>
      </c>
    </row>
    <row r="4503" spans="2:15" ht="15" customHeight="1" x14ac:dyDescent="0.25">
      <c r="B4503" s="178" t="s">
        <v>13312</v>
      </c>
      <c r="C4503" s="178" t="s">
        <v>88</v>
      </c>
      <c r="D4503" s="178" t="s">
        <v>4436</v>
      </c>
      <c r="E4503" s="178" t="s">
        <v>17</v>
      </c>
      <c r="F4503" s="178" t="s">
        <v>17</v>
      </c>
      <c r="G4503" s="1">
        <f>IF(ISNUMBER(Pay_Item_Search_Text),IF(ISNUMBER(IF(FIND(Pay_Item_Search_Text,B4503)=1,1, "FALSE")),MAX(G$4:$G4502)+1,IF(ISNUMBER(Pay_Item_Search_Text),0,IF(ISNUMBER(SEARCH(Pay_Item_Search_Text,H4503)),MAX(G$4:$G4502)+1,0))),IF(ISNUMBER(Pay_Item_Search_Text),0,IF(ISNUMBER(SEARCH(Pay_Item_Search_Text,H4503)),MAX(G$4:$G4502)+1,0)))</f>
        <v>4499</v>
      </c>
      <c r="H4503" s="1" t="str">
        <f>IF(Table_PayItems[[#This Row],[Description]]="_","_ Unique Item - "&amp;Table_PayItems[[#This Row],[Item]]&amp;" - $"&amp;Table_PayItems[[#This Row],[Unit]],Table_PayItems[[#This Row],[Description]]&amp;" - $"&amp;Table_PayItems[[#This Row],[Unit]])</f>
        <v>Sambucus canadensis, 4 foot - $Ea</v>
      </c>
      <c r="I4503" s="29" t="str">
        <f>IFERROR(VLOOKUP(ROWS($M$5:M4503),Table_PayItems[[Search Key]:[Concentrated Name]],2,FALSE),"")</f>
        <v>Sambucus canadensis, 4 foot - $Ea</v>
      </c>
      <c r="J4503" s="1"/>
      <c r="K4503" s="1"/>
      <c r="L4503" s="22">
        <f>IF(ISNUMBER(SEARCH(Pay_Item_Search_Text_2,M4503)),MAX($L$4:L4502)+1,0)</f>
        <v>0</v>
      </c>
      <c r="M4503" s="1" t="str">
        <f>IFERROR(VLOOKUP(ROWS($M$5:M4503),Table_PayItems[[Search Key]:[Concentrated Name]],2,FALSE),"")</f>
        <v>Sambucus canadensis, 4 foot - $Ea</v>
      </c>
      <c r="N4503" s="1" t="str">
        <f>IFERROR(VLOOKUP(ROWS($M$5:N4503),$L$5:$M$7000,2,FALSE),"")</f>
        <v/>
      </c>
      <c r="O4503" s="1" t="str">
        <f>IFERROR(VLOOKUP(ROWS($O$5:O4503),$K$5:$L$7000,2,FALSE),"")</f>
        <v/>
      </c>
    </row>
    <row r="4504" spans="2:15" ht="15" customHeight="1" x14ac:dyDescent="0.25">
      <c r="B4504" s="178" t="s">
        <v>13313</v>
      </c>
      <c r="C4504" s="178" t="s">
        <v>88</v>
      </c>
      <c r="D4504" s="178" t="s">
        <v>4437</v>
      </c>
      <c r="E4504" s="178" t="s">
        <v>6993</v>
      </c>
      <c r="F4504" s="178" t="s">
        <v>17</v>
      </c>
      <c r="G4504" s="1">
        <f>IF(ISNUMBER(Pay_Item_Search_Text),IF(ISNUMBER(IF(FIND(Pay_Item_Search_Text,B4504)=1,1, "FALSE")),MAX(G$4:$G4503)+1,IF(ISNUMBER(Pay_Item_Search_Text),0,IF(ISNUMBER(SEARCH(Pay_Item_Search_Text,H4504)),MAX(G$4:$G4503)+1,0))),IF(ISNUMBER(Pay_Item_Search_Text),0,IF(ISNUMBER(SEARCH(Pay_Item_Search_Text,H4504)),MAX(G$4:$G4503)+1,0)))</f>
        <v>4500</v>
      </c>
      <c r="H4504" s="1" t="str">
        <f>IF(Table_PayItems[[#This Row],[Description]]="_","_ Unique Item - "&amp;Table_PayItems[[#This Row],[Item]]&amp;" - $"&amp;Table_PayItems[[#This Row],[Unit]],Table_PayItems[[#This Row],[Description]]&amp;" - $"&amp;Table_PayItems[[#This Row],[Unit]])</f>
        <v>Sambucus canadensis, bareroot, 18-24 inch - $Ea</v>
      </c>
      <c r="I4504" s="29" t="str">
        <f>IFERROR(VLOOKUP(ROWS($M$5:M4504),Table_PayItems[[Search Key]:[Concentrated Name]],2,FALSE),"")</f>
        <v>Sambucus canadensis, bareroot, 18-24 inch - $Ea</v>
      </c>
      <c r="J4504" s="1"/>
      <c r="K4504" s="1"/>
      <c r="L4504" s="22">
        <f>IF(ISNUMBER(SEARCH(Pay_Item_Search_Text_2,M4504)),MAX($L$4:L4503)+1,0)</f>
        <v>0</v>
      </c>
      <c r="M4504" s="1" t="str">
        <f>IFERROR(VLOOKUP(ROWS($M$5:M4504),Table_PayItems[[Search Key]:[Concentrated Name]],2,FALSE),"")</f>
        <v>Sambucus canadensis, bareroot, 18-24 inch - $Ea</v>
      </c>
      <c r="N4504" s="1" t="str">
        <f>IFERROR(VLOOKUP(ROWS($M$5:N4504),$L$5:$M$7000,2,FALSE),"")</f>
        <v/>
      </c>
      <c r="O4504" s="1" t="str">
        <f>IFERROR(VLOOKUP(ROWS($O$5:O4504),$K$5:$L$7000,2,FALSE),"")</f>
        <v/>
      </c>
    </row>
    <row r="4505" spans="2:15" ht="15" customHeight="1" x14ac:dyDescent="0.25">
      <c r="B4505" s="178" t="s">
        <v>13314</v>
      </c>
      <c r="C4505" s="178" t="s">
        <v>88</v>
      </c>
      <c r="D4505" s="178" t="s">
        <v>4438</v>
      </c>
      <c r="E4505" s="178" t="s">
        <v>6993</v>
      </c>
      <c r="F4505" s="178" t="s">
        <v>17</v>
      </c>
      <c r="G4505" s="24">
        <f>IF(ISNUMBER(Pay_Item_Search_Text),IF(ISNUMBER(IF(FIND(Pay_Item_Search_Text,B4505)=1,1, "FALSE")),MAX(G$4:$G4504)+1,IF(ISNUMBER(Pay_Item_Search_Text),0,IF(ISNUMBER(SEARCH(Pay_Item_Search_Text,H4505)),MAX(G$4:$G4504)+1,0))),IF(ISNUMBER(Pay_Item_Search_Text),0,IF(ISNUMBER(SEARCH(Pay_Item_Search_Text,H4505)),MAX(G$4:$G4504)+1,0)))</f>
        <v>4501</v>
      </c>
      <c r="H4505" s="24" t="str">
        <f>IF(Table_PayItems[[#This Row],[Description]]="_","_ Unique Item - "&amp;Table_PayItems[[#This Row],[Item]]&amp;" - $"&amp;Table_PayItems[[#This Row],[Unit]],Table_PayItems[[#This Row],[Description]]&amp;" - $"&amp;Table_PayItems[[#This Row],[Unit]])</f>
        <v>Sambucus canadensis, bareroot, 24-36 inch - $Ea</v>
      </c>
      <c r="I4505" s="29" t="str">
        <f>IFERROR(VLOOKUP(ROWS($M$5:M4505),Table_PayItems[[Search Key]:[Concentrated Name]],2,FALSE),"")</f>
        <v>Sambucus canadensis, bareroot, 24-36 inch - $Ea</v>
      </c>
      <c r="J4505" s="1"/>
      <c r="K4505" s="1"/>
      <c r="L4505" s="22">
        <f>IF(ISNUMBER(SEARCH(Pay_Item_Search_Text_2,M4505)),MAX($L$4:L4504)+1,0)</f>
        <v>0</v>
      </c>
      <c r="M4505" s="1" t="str">
        <f>IFERROR(VLOOKUP(ROWS($M$5:M4505),Table_PayItems[[Search Key]:[Concentrated Name]],2,FALSE),"")</f>
        <v>Sambucus canadensis, bareroot, 24-36 inch - $Ea</v>
      </c>
      <c r="N4505" s="1" t="str">
        <f>IFERROR(VLOOKUP(ROWS($M$5:N4505),$L$5:$M$7000,2,FALSE),"")</f>
        <v/>
      </c>
      <c r="O4505" s="1" t="str">
        <f>IFERROR(VLOOKUP(ROWS($O$5:O4505),$K$5:$L$7000,2,FALSE),"")</f>
        <v/>
      </c>
    </row>
    <row r="4506" spans="2:15" ht="15" customHeight="1" x14ac:dyDescent="0.25">
      <c r="B4506" s="178" t="s">
        <v>13315</v>
      </c>
      <c r="C4506" s="178" t="s">
        <v>88</v>
      </c>
      <c r="D4506" s="178" t="s">
        <v>4439</v>
      </c>
      <c r="E4506" s="178" t="s">
        <v>6993</v>
      </c>
      <c r="F4506" s="178" t="s">
        <v>17</v>
      </c>
      <c r="G4506" s="1">
        <f>IF(ISNUMBER(Pay_Item_Search_Text),IF(ISNUMBER(IF(FIND(Pay_Item_Search_Text,B4506)=1,1, "FALSE")),MAX(G$4:$G4505)+1,IF(ISNUMBER(Pay_Item_Search_Text),0,IF(ISNUMBER(SEARCH(Pay_Item_Search_Text,H4506)),MAX(G$4:$G4505)+1,0))),IF(ISNUMBER(Pay_Item_Search_Text),0,IF(ISNUMBER(SEARCH(Pay_Item_Search_Text,H4506)),MAX(G$4:$G4505)+1,0)))</f>
        <v>4502</v>
      </c>
      <c r="H4506" s="1" t="str">
        <f>IF(Table_PayItems[[#This Row],[Description]]="_","_ Unique Item - "&amp;Table_PayItems[[#This Row],[Item]]&amp;" - $"&amp;Table_PayItems[[#This Row],[Unit]],Table_PayItems[[#This Row],[Description]]&amp;" - $"&amp;Table_PayItems[[#This Row],[Unit]])</f>
        <v>Sassafras albidum, 1 1/2 inch - $Ea</v>
      </c>
      <c r="I4506" s="29" t="str">
        <f>IFERROR(VLOOKUP(ROWS($M$5:M4506),Table_PayItems[[Search Key]:[Concentrated Name]],2,FALSE),"")</f>
        <v>Sassafras albidum, 1 1/2 inch - $Ea</v>
      </c>
      <c r="J4506" s="1"/>
      <c r="K4506" s="1"/>
      <c r="L4506" s="22">
        <f>IF(ISNUMBER(SEARCH(Pay_Item_Search_Text_2,M4506)),MAX($L$4:L4505)+1,0)</f>
        <v>0</v>
      </c>
      <c r="M4506" s="1" t="str">
        <f>IFERROR(VLOOKUP(ROWS($M$5:M4506),Table_PayItems[[Search Key]:[Concentrated Name]],2,FALSE),"")</f>
        <v>Sassafras albidum, 1 1/2 inch - $Ea</v>
      </c>
      <c r="N4506" s="1" t="str">
        <f>IFERROR(VLOOKUP(ROWS($M$5:N4506),$L$5:$M$7000,2,FALSE),"")</f>
        <v/>
      </c>
      <c r="O4506" s="1" t="str">
        <f>IFERROR(VLOOKUP(ROWS($O$5:O4506),$K$5:$L$7000,2,FALSE),"")</f>
        <v/>
      </c>
    </row>
    <row r="4507" spans="2:15" ht="15" customHeight="1" x14ac:dyDescent="0.25">
      <c r="B4507" s="178" t="s">
        <v>13316</v>
      </c>
      <c r="C4507" s="178" t="s">
        <v>88</v>
      </c>
      <c r="D4507" s="178" t="s">
        <v>4440</v>
      </c>
      <c r="E4507" s="178" t="s">
        <v>6993</v>
      </c>
      <c r="F4507" s="178" t="s">
        <v>17</v>
      </c>
      <c r="G4507" s="1">
        <f>IF(ISNUMBER(Pay_Item_Search_Text),IF(ISNUMBER(IF(FIND(Pay_Item_Search_Text,B4507)=1,1, "FALSE")),MAX(G$4:$G4506)+1,IF(ISNUMBER(Pay_Item_Search_Text),0,IF(ISNUMBER(SEARCH(Pay_Item_Search_Text,H4507)),MAX(G$4:$G4506)+1,0))),IF(ISNUMBER(Pay_Item_Search_Text),0,IF(ISNUMBER(SEARCH(Pay_Item_Search_Text,H4507)),MAX(G$4:$G4506)+1,0)))</f>
        <v>4503</v>
      </c>
      <c r="H4507" s="1" t="str">
        <f>IF(Table_PayItems[[#This Row],[Description]]="_","_ Unique Item - "&amp;Table_PayItems[[#This Row],[Item]]&amp;" - $"&amp;Table_PayItems[[#This Row],[Unit]],Table_PayItems[[#This Row],[Description]]&amp;" - $"&amp;Table_PayItems[[#This Row],[Unit]])</f>
        <v>Sassafras albidum, 1 3/4 inch - $Ea</v>
      </c>
      <c r="I4507" s="29" t="str">
        <f>IFERROR(VLOOKUP(ROWS($M$5:M4507),Table_PayItems[[Search Key]:[Concentrated Name]],2,FALSE),"")</f>
        <v>Sassafras albidum, 1 3/4 inch - $Ea</v>
      </c>
      <c r="J4507" s="1"/>
      <c r="K4507" s="1"/>
      <c r="L4507" s="22">
        <f>IF(ISNUMBER(SEARCH(Pay_Item_Search_Text_2,M4507)),MAX($L$4:L4506)+1,0)</f>
        <v>0</v>
      </c>
      <c r="M4507" s="1" t="str">
        <f>IFERROR(VLOOKUP(ROWS($M$5:M4507),Table_PayItems[[Search Key]:[Concentrated Name]],2,FALSE),"")</f>
        <v>Sassafras albidum, 1 3/4 inch - $Ea</v>
      </c>
      <c r="N4507" s="1" t="str">
        <f>IFERROR(VLOOKUP(ROWS($M$5:N4507),$L$5:$M$7000,2,FALSE),"")</f>
        <v/>
      </c>
      <c r="O4507" s="1" t="str">
        <f>IFERROR(VLOOKUP(ROWS($O$5:O4507),$K$5:$L$7000,2,FALSE),"")</f>
        <v/>
      </c>
    </row>
    <row r="4508" spans="2:15" ht="15" customHeight="1" x14ac:dyDescent="0.25">
      <c r="B4508" s="178" t="s">
        <v>13317</v>
      </c>
      <c r="C4508" s="178" t="s">
        <v>88</v>
      </c>
      <c r="D4508" s="178" t="s">
        <v>4441</v>
      </c>
      <c r="E4508" s="178" t="s">
        <v>6993</v>
      </c>
      <c r="F4508" s="178" t="s">
        <v>17</v>
      </c>
      <c r="G4508" s="1">
        <f>IF(ISNUMBER(Pay_Item_Search_Text),IF(ISNUMBER(IF(FIND(Pay_Item_Search_Text,B4508)=1,1, "FALSE")),MAX(G$4:$G4507)+1,IF(ISNUMBER(Pay_Item_Search_Text),0,IF(ISNUMBER(SEARCH(Pay_Item_Search_Text,H4508)),MAX(G$4:$G4507)+1,0))),IF(ISNUMBER(Pay_Item_Search_Text),0,IF(ISNUMBER(SEARCH(Pay_Item_Search_Text,H4508)),MAX(G$4:$G4507)+1,0)))</f>
        <v>4504</v>
      </c>
      <c r="H4508" s="1" t="str">
        <f>IF(Table_PayItems[[#This Row],[Description]]="_","_ Unique Item - "&amp;Table_PayItems[[#This Row],[Item]]&amp;" - $"&amp;Table_PayItems[[#This Row],[Unit]],Table_PayItems[[#This Row],[Description]]&amp;" - $"&amp;Table_PayItems[[#This Row],[Unit]])</f>
        <v>Sassafras albidum, 2 inch - $Ea</v>
      </c>
      <c r="I4508" s="29" t="str">
        <f>IFERROR(VLOOKUP(ROWS($M$5:M4508),Table_PayItems[[Search Key]:[Concentrated Name]],2,FALSE),"")</f>
        <v>Sassafras albidum, 2 inch - $Ea</v>
      </c>
      <c r="J4508" s="1"/>
      <c r="K4508" s="1"/>
      <c r="L4508" s="22">
        <f>IF(ISNUMBER(SEARCH(Pay_Item_Search_Text_2,M4508)),MAX($L$4:L4507)+1,0)</f>
        <v>0</v>
      </c>
      <c r="M4508" s="1" t="str">
        <f>IFERROR(VLOOKUP(ROWS($M$5:M4508),Table_PayItems[[Search Key]:[Concentrated Name]],2,FALSE),"")</f>
        <v>Sassafras albidum, 2 inch - $Ea</v>
      </c>
      <c r="N4508" s="1" t="str">
        <f>IFERROR(VLOOKUP(ROWS($M$5:N4508),$L$5:$M$7000,2,FALSE),"")</f>
        <v/>
      </c>
      <c r="O4508" s="1" t="str">
        <f>IFERROR(VLOOKUP(ROWS($O$5:O4508),$K$5:$L$7000,2,FALSE),"")</f>
        <v/>
      </c>
    </row>
    <row r="4509" spans="2:15" ht="15" customHeight="1" x14ac:dyDescent="0.25">
      <c r="B4509" s="178" t="s">
        <v>10665</v>
      </c>
      <c r="C4509" s="178" t="s">
        <v>104</v>
      </c>
      <c r="D4509" s="178" t="s">
        <v>2687</v>
      </c>
      <c r="E4509" s="178" t="s">
        <v>17</v>
      </c>
      <c r="F4509" s="178" t="s">
        <v>17</v>
      </c>
      <c r="G4509" s="1">
        <f>IF(ISNUMBER(Pay_Item_Search_Text),IF(ISNUMBER(IF(FIND(Pay_Item_Search_Text,B4509)=1,1, "FALSE")),MAX(G$4:$G4508)+1,IF(ISNUMBER(Pay_Item_Search_Text),0,IF(ISNUMBER(SEARCH(Pay_Item_Search_Text,H4509)),MAX(G$4:$G4508)+1,0))),IF(ISNUMBER(Pay_Item_Search_Text),0,IF(ISNUMBER(SEARCH(Pay_Item_Search_Text,H4509)),MAX(G$4:$G4508)+1,0)))</f>
        <v>4505</v>
      </c>
      <c r="H4509" s="1" t="str">
        <f>IF(Table_PayItems[[#This Row],[Description]]="_","_ Unique Item - "&amp;Table_PayItems[[#This Row],[Item]]&amp;" - $"&amp;Table_PayItems[[#This Row],[Unit]],Table_PayItems[[#This Row],[Description]]&amp;" - $"&amp;Table_PayItems[[#This Row],[Unit]])</f>
        <v>Saw Cut, Intermediate - $Ft</v>
      </c>
      <c r="I4509" s="29" t="str">
        <f>IFERROR(VLOOKUP(ROWS($M$5:M4509),Table_PayItems[[Search Key]:[Concentrated Name]],2,FALSE),"")</f>
        <v>Saw Cut, Intermediate - $Ft</v>
      </c>
      <c r="J4509" s="1"/>
      <c r="K4509" s="1"/>
      <c r="L4509" s="22">
        <f>IF(ISNUMBER(SEARCH(Pay_Item_Search_Text_2,M4509)),MAX($L$4:L4508)+1,0)</f>
        <v>0</v>
      </c>
      <c r="M4509" s="1" t="str">
        <f>IFERROR(VLOOKUP(ROWS($M$5:M4509),Table_PayItems[[Search Key]:[Concentrated Name]],2,FALSE),"")</f>
        <v>Saw Cut, Intermediate - $Ft</v>
      </c>
      <c r="N4509" s="1" t="str">
        <f>IFERROR(VLOOKUP(ROWS($M$5:N4509),$L$5:$M$7000,2,FALSE),"")</f>
        <v/>
      </c>
      <c r="O4509" s="1" t="str">
        <f>IFERROR(VLOOKUP(ROWS($O$5:O4509),$K$5:$L$7000,2,FALSE),"")</f>
        <v/>
      </c>
    </row>
    <row r="4510" spans="2:15" ht="15" customHeight="1" x14ac:dyDescent="0.25">
      <c r="B4510" s="178" t="s">
        <v>8144</v>
      </c>
      <c r="C4510" s="178" t="s">
        <v>104</v>
      </c>
      <c r="D4510" s="178" t="s">
        <v>213</v>
      </c>
      <c r="E4510" s="178" t="s">
        <v>17</v>
      </c>
      <c r="F4510" s="178" t="s">
        <v>17</v>
      </c>
      <c r="G4510" s="1">
        <f>IF(ISNUMBER(Pay_Item_Search_Text),IF(ISNUMBER(IF(FIND(Pay_Item_Search_Text,B4510)=1,1, "FALSE")),MAX(G$4:$G4509)+1,IF(ISNUMBER(Pay_Item_Search_Text),0,IF(ISNUMBER(SEARCH(Pay_Item_Search_Text,H4510)),MAX(G$4:$G4509)+1,0))),IF(ISNUMBER(Pay_Item_Search_Text),0,IF(ISNUMBER(SEARCH(Pay_Item_Search_Text,H4510)),MAX(G$4:$G4509)+1,0)))</f>
        <v>4506</v>
      </c>
      <c r="H4510" s="1" t="str">
        <f>IF(Table_PayItems[[#This Row],[Description]]="_","_ Unique Item - "&amp;Table_PayItems[[#This Row],[Item]]&amp;" - $"&amp;Table_PayItems[[#This Row],[Unit]],Table_PayItems[[#This Row],[Description]]&amp;" - $"&amp;Table_PayItems[[#This Row],[Unit]])</f>
        <v>Saw Cut, Rubblize - $Ft</v>
      </c>
      <c r="I4510" s="29" t="str">
        <f>IFERROR(VLOOKUP(ROWS($M$5:M4510),Table_PayItems[[Search Key]:[Concentrated Name]],2,FALSE),"")</f>
        <v>Saw Cut, Rubblize - $Ft</v>
      </c>
      <c r="J4510" s="1"/>
      <c r="K4510" s="1"/>
      <c r="L4510" s="22">
        <f>IF(ISNUMBER(SEARCH(Pay_Item_Search_Text_2,M4510)),MAX($L$4:L4509)+1,0)</f>
        <v>0</v>
      </c>
      <c r="M4510" s="1" t="str">
        <f>IFERROR(VLOOKUP(ROWS($M$5:M4510),Table_PayItems[[Search Key]:[Concentrated Name]],2,FALSE),"")</f>
        <v>Saw Cut, Rubblize - $Ft</v>
      </c>
      <c r="N4510" s="1" t="str">
        <f>IFERROR(VLOOKUP(ROWS($M$5:N4510),$L$5:$M$7000,2,FALSE),"")</f>
        <v/>
      </c>
      <c r="O4510" s="1" t="str">
        <f>IFERROR(VLOOKUP(ROWS($O$5:O4510),$K$5:$L$7000,2,FALSE),"")</f>
        <v/>
      </c>
    </row>
    <row r="4511" spans="2:15" ht="15" customHeight="1" x14ac:dyDescent="0.25">
      <c r="B4511" s="178" t="s">
        <v>10666</v>
      </c>
      <c r="C4511" s="178" t="s">
        <v>104</v>
      </c>
      <c r="D4511" s="178" t="s">
        <v>2688</v>
      </c>
      <c r="E4511" s="178" t="s">
        <v>17</v>
      </c>
      <c r="F4511" s="178" t="s">
        <v>17</v>
      </c>
      <c r="G4511" s="1">
        <f>IF(ISNUMBER(Pay_Item_Search_Text),IF(ISNUMBER(IF(FIND(Pay_Item_Search_Text,B4511)=1,1, "FALSE")),MAX(G$4:$G4510)+1,IF(ISNUMBER(Pay_Item_Search_Text),0,IF(ISNUMBER(SEARCH(Pay_Item_Search_Text,H4511)),MAX(G$4:$G4510)+1,0))),IF(ISNUMBER(Pay_Item_Search_Text),0,IF(ISNUMBER(SEARCH(Pay_Item_Search_Text,H4511)),MAX(G$4:$G4510)+1,0)))</f>
        <v>4507</v>
      </c>
      <c r="H4511" s="1" t="str">
        <f>IF(Table_PayItems[[#This Row],[Description]]="_","_ Unique Item - "&amp;Table_PayItems[[#This Row],[Item]]&amp;" - $"&amp;Table_PayItems[[#This Row],[Unit]],Table_PayItems[[#This Row],[Description]]&amp;" - $"&amp;Table_PayItems[[#This Row],[Unit]])</f>
        <v>Sawing and Sealing Longit Pavt Joints - $Ft</v>
      </c>
      <c r="I4511" s="29" t="str">
        <f>IFERROR(VLOOKUP(ROWS($M$5:M4511),Table_PayItems[[Search Key]:[Concentrated Name]],2,FALSE),"")</f>
        <v>Sawing and Sealing Longit Pavt Joints - $Ft</v>
      </c>
      <c r="J4511" s="1"/>
      <c r="K4511" s="1"/>
      <c r="L4511" s="22">
        <f>IF(ISNUMBER(SEARCH(Pay_Item_Search_Text_2,M4511)),MAX($L$4:L4510)+1,0)</f>
        <v>0</v>
      </c>
      <c r="M4511" s="1" t="str">
        <f>IFERROR(VLOOKUP(ROWS($M$5:M4511),Table_PayItems[[Search Key]:[Concentrated Name]],2,FALSE),"")</f>
        <v>Sawing and Sealing Longit Pavt Joints - $Ft</v>
      </c>
      <c r="N4511" s="1" t="str">
        <f>IFERROR(VLOOKUP(ROWS($M$5:N4511),$L$5:$M$7000,2,FALSE),"")</f>
        <v/>
      </c>
      <c r="O4511" s="1" t="str">
        <f>IFERROR(VLOOKUP(ROWS($O$5:O4511),$K$5:$L$7000,2,FALSE),"")</f>
        <v/>
      </c>
    </row>
    <row r="4512" spans="2:15" ht="15" customHeight="1" x14ac:dyDescent="0.25">
      <c r="B4512" s="178" t="s">
        <v>10667</v>
      </c>
      <c r="C4512" s="178" t="s">
        <v>104</v>
      </c>
      <c r="D4512" s="178" t="s">
        <v>2689</v>
      </c>
      <c r="E4512" s="178" t="s">
        <v>17</v>
      </c>
      <c r="F4512" s="178" t="s">
        <v>17</v>
      </c>
      <c r="G4512" s="1">
        <f>IF(ISNUMBER(Pay_Item_Search_Text),IF(ISNUMBER(IF(FIND(Pay_Item_Search_Text,B4512)=1,1, "FALSE")),MAX(G$4:$G4511)+1,IF(ISNUMBER(Pay_Item_Search_Text),0,IF(ISNUMBER(SEARCH(Pay_Item_Search_Text,H4512)),MAX(G$4:$G4511)+1,0))),IF(ISNUMBER(Pay_Item_Search_Text),0,IF(ISNUMBER(SEARCH(Pay_Item_Search_Text,H4512)),MAX(G$4:$G4511)+1,0)))</f>
        <v>4508</v>
      </c>
      <c r="H4512" s="1" t="str">
        <f>IF(Table_PayItems[[#This Row],[Description]]="_","_ Unique Item - "&amp;Table_PayItems[[#This Row],[Item]]&amp;" - $"&amp;Table_PayItems[[#This Row],[Unit]],Table_PayItems[[#This Row],[Description]]&amp;" - $"&amp;Table_PayItems[[#This Row],[Unit]])</f>
        <v>Sawing and Sealing Trans Pavt Joints - $Ft</v>
      </c>
      <c r="I4512" s="29" t="str">
        <f>IFERROR(VLOOKUP(ROWS($M$5:M4512),Table_PayItems[[Search Key]:[Concentrated Name]],2,FALSE),"")</f>
        <v>Sawing and Sealing Trans Pavt Joints - $Ft</v>
      </c>
      <c r="J4512" s="1"/>
      <c r="K4512" s="1"/>
      <c r="L4512" s="22">
        <f>IF(ISNUMBER(SEARCH(Pay_Item_Search_Text_2,M4512)),MAX($L$4:L4511)+1,0)</f>
        <v>0</v>
      </c>
      <c r="M4512" s="1" t="str">
        <f>IFERROR(VLOOKUP(ROWS($M$5:M4512),Table_PayItems[[Search Key]:[Concentrated Name]],2,FALSE),"")</f>
        <v>Sawing and Sealing Trans Pavt Joints - $Ft</v>
      </c>
      <c r="N4512" s="1" t="str">
        <f>IFERROR(VLOOKUP(ROWS($M$5:N4512),$L$5:$M$7000,2,FALSE),"")</f>
        <v/>
      </c>
      <c r="O4512" s="1" t="str">
        <f>IFERROR(VLOOKUP(ROWS($O$5:O4512),$K$5:$L$7000,2,FALSE),"")</f>
        <v/>
      </c>
    </row>
    <row r="4513" spans="2:15" ht="15" customHeight="1" x14ac:dyDescent="0.25">
      <c r="B4513" s="178" t="s">
        <v>10961</v>
      </c>
      <c r="C4513" s="178" t="s">
        <v>123</v>
      </c>
      <c r="D4513" s="178" t="s">
        <v>2943</v>
      </c>
      <c r="E4513" s="178" t="s">
        <v>17</v>
      </c>
      <c r="F4513" s="178" t="s">
        <v>17</v>
      </c>
      <c r="G4513" s="1">
        <f>IF(ISNUMBER(Pay_Item_Search_Text),IF(ISNUMBER(IF(FIND(Pay_Item_Search_Text,B4513)=1,1, "FALSE")),MAX(G$4:$G4512)+1,IF(ISNUMBER(Pay_Item_Search_Text),0,IF(ISNUMBER(SEARCH(Pay_Item_Search_Text,H4513)),MAX(G$4:$G4512)+1,0))),IF(ISNUMBER(Pay_Item_Search_Text),0,IF(ISNUMBER(SEARCH(Pay_Item_Search_Text,H4513)),MAX(G$4:$G4512)+1,0)))</f>
        <v>4509</v>
      </c>
      <c r="H4513" s="1" t="str">
        <f>IF(Table_PayItems[[#This Row],[Description]]="_","_ Unique Item - "&amp;Table_PayItems[[#This Row],[Item]]&amp;" - $"&amp;Table_PayItems[[#This Row],[Unit]],Table_PayItems[[#This Row],[Description]]&amp;" - $"&amp;Table_PayItems[[#This Row],[Unit]])</f>
        <v>Scarifying - $Syd</v>
      </c>
      <c r="I4513" s="29" t="str">
        <f>IFERROR(VLOOKUP(ROWS($M$5:M4513),Table_PayItems[[Search Key]:[Concentrated Name]],2,FALSE),"")</f>
        <v>Scarifying - $Syd</v>
      </c>
      <c r="J4513" s="1"/>
      <c r="K4513" s="1"/>
      <c r="L4513" s="22">
        <f>IF(ISNUMBER(SEARCH(Pay_Item_Search_Text_2,M4513)),MAX($L$4:L4512)+1,0)</f>
        <v>0</v>
      </c>
      <c r="M4513" s="1" t="str">
        <f>IFERROR(VLOOKUP(ROWS($M$5:M4513),Table_PayItems[[Search Key]:[Concentrated Name]],2,FALSE),"")</f>
        <v>Scarifying - $Syd</v>
      </c>
      <c r="N4513" s="1" t="str">
        <f>IFERROR(VLOOKUP(ROWS($M$5:N4513),$L$5:$M$7000,2,FALSE),"")</f>
        <v/>
      </c>
      <c r="O4513" s="1" t="str">
        <f>IFERROR(VLOOKUP(ROWS($O$5:O4513),$K$5:$L$7000,2,FALSE),"")</f>
        <v/>
      </c>
    </row>
    <row r="4514" spans="2:15" ht="15" customHeight="1" x14ac:dyDescent="0.25">
      <c r="B4514" s="178" t="s">
        <v>13318</v>
      </c>
      <c r="C4514" s="178" t="s">
        <v>88</v>
      </c>
      <c r="D4514" s="178" t="s">
        <v>7711</v>
      </c>
      <c r="E4514" s="178" t="s">
        <v>6993</v>
      </c>
      <c r="F4514" s="178" t="s">
        <v>17</v>
      </c>
      <c r="G4514" s="1">
        <f>IF(ISNUMBER(Pay_Item_Search_Text),IF(ISNUMBER(IF(FIND(Pay_Item_Search_Text,B4514)=1,1, "FALSE")),MAX(G$4:$G4513)+1,IF(ISNUMBER(Pay_Item_Search_Text),0,IF(ISNUMBER(SEARCH(Pay_Item_Search_Text,H4514)),MAX(G$4:$G4513)+1,0))),IF(ISNUMBER(Pay_Item_Search_Text),0,IF(ISNUMBER(SEARCH(Pay_Item_Search_Text,H4514)),MAX(G$4:$G4513)+1,0)))</f>
        <v>4510</v>
      </c>
      <c r="H4514" s="1" t="str">
        <f>IF(Table_PayItems[[#This Row],[Description]]="_","_ Unique Item - "&amp;Table_PayItems[[#This Row],[Item]]&amp;" - $"&amp;Table_PayItems[[#This Row],[Unit]],Table_PayItems[[#This Row],[Description]]&amp;" - $"&amp;Table_PayItems[[#This Row],[Unit]])</f>
        <v>Schizachyrium scoparium The Blues, #1 cont. - $Ea</v>
      </c>
      <c r="I4514" s="29" t="str">
        <f>IFERROR(VLOOKUP(ROWS($M$5:M4514),Table_PayItems[[Search Key]:[Concentrated Name]],2,FALSE),"")</f>
        <v>Schizachyrium scoparium The Blues, #1 cont. - $Ea</v>
      </c>
      <c r="J4514" s="1"/>
      <c r="K4514" s="1"/>
      <c r="L4514" s="22">
        <f>IF(ISNUMBER(SEARCH(Pay_Item_Search_Text_2,M4514)),MAX($L$4:L4513)+1,0)</f>
        <v>0</v>
      </c>
      <c r="M4514" s="1" t="str">
        <f>IFERROR(VLOOKUP(ROWS($M$5:M4514),Table_PayItems[[Search Key]:[Concentrated Name]],2,FALSE),"")</f>
        <v>Schizachyrium scoparium The Blues, #1 cont. - $Ea</v>
      </c>
      <c r="N4514" s="1" t="str">
        <f>IFERROR(VLOOKUP(ROWS($M$5:N4514),$L$5:$M$7000,2,FALSE),"")</f>
        <v/>
      </c>
      <c r="O4514" s="1" t="str">
        <f>IFERROR(VLOOKUP(ROWS($O$5:O4514),$K$5:$L$7000,2,FALSE),"")</f>
        <v/>
      </c>
    </row>
    <row r="4515" spans="2:15" ht="15" customHeight="1" x14ac:dyDescent="0.25">
      <c r="B4515" s="178" t="s">
        <v>13319</v>
      </c>
      <c r="C4515" s="178" t="s">
        <v>88</v>
      </c>
      <c r="D4515" s="178" t="s">
        <v>7712</v>
      </c>
      <c r="E4515" s="178" t="s">
        <v>6993</v>
      </c>
      <c r="F4515" s="178" t="s">
        <v>17</v>
      </c>
      <c r="G4515" s="1">
        <f>IF(ISNUMBER(Pay_Item_Search_Text),IF(ISNUMBER(IF(FIND(Pay_Item_Search_Text,B4515)=1,1, "FALSE")),MAX(G$4:$G4514)+1,IF(ISNUMBER(Pay_Item_Search_Text),0,IF(ISNUMBER(SEARCH(Pay_Item_Search_Text,H4515)),MAX(G$4:$G4514)+1,0))),IF(ISNUMBER(Pay_Item_Search_Text),0,IF(ISNUMBER(SEARCH(Pay_Item_Search_Text,H4515)),MAX(G$4:$G4514)+1,0)))</f>
        <v>4511</v>
      </c>
      <c r="H4515" s="1" t="str">
        <f>IF(Table_PayItems[[#This Row],[Description]]="_","_ Unique Item - "&amp;Table_PayItems[[#This Row],[Item]]&amp;" - $"&amp;Table_PayItems[[#This Row],[Unit]],Table_PayItems[[#This Row],[Description]]&amp;" - $"&amp;Table_PayItems[[#This Row],[Unit]])</f>
        <v>Schizachyrium scoparium The Blues, #2 cont. - $Ea</v>
      </c>
      <c r="I4515" s="29" t="str">
        <f>IFERROR(VLOOKUP(ROWS($M$5:M4515),Table_PayItems[[Search Key]:[Concentrated Name]],2,FALSE),"")</f>
        <v>Schizachyrium scoparium The Blues, #2 cont. - $Ea</v>
      </c>
      <c r="J4515" s="1"/>
      <c r="K4515" s="1"/>
      <c r="L4515" s="22">
        <f>IF(ISNUMBER(SEARCH(Pay_Item_Search_Text_2,M4515)),MAX($L$4:L4514)+1,0)</f>
        <v>0</v>
      </c>
      <c r="M4515" s="1" t="str">
        <f>IFERROR(VLOOKUP(ROWS($M$5:M4515),Table_PayItems[[Search Key]:[Concentrated Name]],2,FALSE),"")</f>
        <v>Schizachyrium scoparium The Blues, #2 cont. - $Ea</v>
      </c>
      <c r="N4515" s="1" t="str">
        <f>IFERROR(VLOOKUP(ROWS($M$5:N4515),$L$5:$M$7000,2,FALSE),"")</f>
        <v/>
      </c>
      <c r="O4515" s="1" t="str">
        <f>IFERROR(VLOOKUP(ROWS($O$5:O4515),$K$5:$L$7000,2,FALSE),"")</f>
        <v/>
      </c>
    </row>
    <row r="4516" spans="2:15" ht="15" customHeight="1" x14ac:dyDescent="0.25">
      <c r="B4516" s="178" t="s">
        <v>13320</v>
      </c>
      <c r="C4516" s="178" t="s">
        <v>88</v>
      </c>
      <c r="D4516" s="178" t="s">
        <v>7713</v>
      </c>
      <c r="E4516" s="178" t="s">
        <v>6993</v>
      </c>
      <c r="F4516" s="178" t="s">
        <v>17</v>
      </c>
      <c r="G4516" s="1">
        <f>IF(ISNUMBER(Pay_Item_Search_Text),IF(ISNUMBER(IF(FIND(Pay_Item_Search_Text,B4516)=1,1, "FALSE")),MAX(G$4:$G4515)+1,IF(ISNUMBER(Pay_Item_Search_Text),0,IF(ISNUMBER(SEARCH(Pay_Item_Search_Text,H4516)),MAX(G$4:$G4515)+1,0))),IF(ISNUMBER(Pay_Item_Search_Text),0,IF(ISNUMBER(SEARCH(Pay_Item_Search_Text,H4516)),MAX(G$4:$G4515)+1,0)))</f>
        <v>4512</v>
      </c>
      <c r="H4516" s="1" t="str">
        <f>IF(Table_PayItems[[#This Row],[Description]]="_","_ Unique Item - "&amp;Table_PayItems[[#This Row],[Item]]&amp;" - $"&amp;Table_PayItems[[#This Row],[Unit]],Table_PayItems[[#This Row],[Description]]&amp;" - $"&amp;Table_PayItems[[#This Row],[Unit]])</f>
        <v>Schizachyrium scoparium The Blues, 2 inch pot - $Ea</v>
      </c>
      <c r="I4516" s="29" t="str">
        <f>IFERROR(VLOOKUP(ROWS($M$5:M4516),Table_PayItems[[Search Key]:[Concentrated Name]],2,FALSE),"")</f>
        <v>Schizachyrium scoparium The Blues, 2 inch pot - $Ea</v>
      </c>
      <c r="J4516" s="1"/>
      <c r="K4516" s="1"/>
      <c r="L4516" s="22">
        <f>IF(ISNUMBER(SEARCH(Pay_Item_Search_Text_2,M4516)),MAX($L$4:L4515)+1,0)</f>
        <v>0</v>
      </c>
      <c r="M4516" s="1" t="str">
        <f>IFERROR(VLOOKUP(ROWS($M$5:M4516),Table_PayItems[[Search Key]:[Concentrated Name]],2,FALSE),"")</f>
        <v>Schizachyrium scoparium The Blues, 2 inch pot - $Ea</v>
      </c>
      <c r="N4516" s="1" t="str">
        <f>IFERROR(VLOOKUP(ROWS($M$5:N4516),$L$5:$M$7000,2,FALSE),"")</f>
        <v/>
      </c>
      <c r="O4516" s="1" t="str">
        <f>IFERROR(VLOOKUP(ROWS($O$5:O4516),$K$5:$L$7000,2,FALSE),"")</f>
        <v/>
      </c>
    </row>
    <row r="4517" spans="2:15" ht="15" customHeight="1" x14ac:dyDescent="0.25">
      <c r="B4517" s="178" t="s">
        <v>13321</v>
      </c>
      <c r="C4517" s="178" t="s">
        <v>88</v>
      </c>
      <c r="D4517" s="178" t="s">
        <v>7714</v>
      </c>
      <c r="E4517" s="178" t="s">
        <v>6993</v>
      </c>
      <c r="F4517" s="178" t="s">
        <v>17</v>
      </c>
      <c r="G4517" s="1">
        <f>IF(ISNUMBER(Pay_Item_Search_Text),IF(ISNUMBER(IF(FIND(Pay_Item_Search_Text,B4517)=1,1, "FALSE")),MAX(G$4:$G4516)+1,IF(ISNUMBER(Pay_Item_Search_Text),0,IF(ISNUMBER(SEARCH(Pay_Item_Search_Text,H4517)),MAX(G$4:$G4516)+1,0))),IF(ISNUMBER(Pay_Item_Search_Text),0,IF(ISNUMBER(SEARCH(Pay_Item_Search_Text,H4517)),MAX(G$4:$G4516)+1,0)))</f>
        <v>4513</v>
      </c>
      <c r="H4517" s="1" t="str">
        <f>IF(Table_PayItems[[#This Row],[Description]]="_","_ Unique Item - "&amp;Table_PayItems[[#This Row],[Item]]&amp;" - $"&amp;Table_PayItems[[#This Row],[Unit]],Table_PayItems[[#This Row],[Description]]&amp;" - $"&amp;Table_PayItems[[#This Row],[Unit]])</f>
        <v>Schizachyrium scoparium The Blues, 3 inch pot - $Ea</v>
      </c>
      <c r="I4517" s="29" t="str">
        <f>IFERROR(VLOOKUP(ROWS($M$5:M4517),Table_PayItems[[Search Key]:[Concentrated Name]],2,FALSE),"")</f>
        <v>Schizachyrium scoparium The Blues, 3 inch pot - $Ea</v>
      </c>
      <c r="J4517" s="1"/>
      <c r="K4517" s="1"/>
      <c r="L4517" s="22">
        <f>IF(ISNUMBER(SEARCH(Pay_Item_Search_Text_2,M4517)),MAX($L$4:L4516)+1,0)</f>
        <v>0</v>
      </c>
      <c r="M4517" s="1" t="str">
        <f>IFERROR(VLOOKUP(ROWS($M$5:M4517),Table_PayItems[[Search Key]:[Concentrated Name]],2,FALSE),"")</f>
        <v>Schizachyrium scoparium The Blues, 3 inch pot - $Ea</v>
      </c>
      <c r="N4517" s="1" t="str">
        <f>IFERROR(VLOOKUP(ROWS($M$5:N4517),$L$5:$M$7000,2,FALSE),"")</f>
        <v/>
      </c>
      <c r="O4517" s="1" t="str">
        <f>IFERROR(VLOOKUP(ROWS($O$5:O4517),$K$5:$L$7000,2,FALSE),"")</f>
        <v/>
      </c>
    </row>
    <row r="4518" spans="2:15" ht="15" customHeight="1" x14ac:dyDescent="0.25">
      <c r="B4518" s="178" t="s">
        <v>13322</v>
      </c>
      <c r="C4518" s="178" t="s">
        <v>88</v>
      </c>
      <c r="D4518" s="178" t="s">
        <v>7715</v>
      </c>
      <c r="E4518" s="178" t="s">
        <v>6993</v>
      </c>
      <c r="F4518" s="178" t="s">
        <v>17</v>
      </c>
      <c r="G4518" s="1">
        <f>IF(ISNUMBER(Pay_Item_Search_Text),IF(ISNUMBER(IF(FIND(Pay_Item_Search_Text,B4518)=1,1, "FALSE")),MAX(G$4:$G4517)+1,IF(ISNUMBER(Pay_Item_Search_Text),0,IF(ISNUMBER(SEARCH(Pay_Item_Search_Text,H4518)),MAX(G$4:$G4517)+1,0))),IF(ISNUMBER(Pay_Item_Search_Text),0,IF(ISNUMBER(SEARCH(Pay_Item_Search_Text,H4518)),MAX(G$4:$G4517)+1,0)))</f>
        <v>4514</v>
      </c>
      <c r="H4518" s="1" t="str">
        <f>IF(Table_PayItems[[#This Row],[Description]]="_","_ Unique Item - "&amp;Table_PayItems[[#This Row],[Item]]&amp;" - $"&amp;Table_PayItems[[#This Row],[Unit]],Table_PayItems[[#This Row],[Description]]&amp;" - $"&amp;Table_PayItems[[#This Row],[Unit]])</f>
        <v>Schizachyrium scoparium The Blues, 4 inch pot - $Ea</v>
      </c>
      <c r="I4518" s="29" t="str">
        <f>IFERROR(VLOOKUP(ROWS($M$5:M4518),Table_PayItems[[Search Key]:[Concentrated Name]],2,FALSE),"")</f>
        <v>Schizachyrium scoparium The Blues, 4 inch pot - $Ea</v>
      </c>
      <c r="J4518" s="1"/>
      <c r="K4518" s="1"/>
      <c r="L4518" s="22">
        <f>IF(ISNUMBER(SEARCH(Pay_Item_Search_Text_2,M4518)),MAX($L$4:L4517)+1,0)</f>
        <v>0</v>
      </c>
      <c r="M4518" s="1" t="str">
        <f>IFERROR(VLOOKUP(ROWS($M$5:M4518),Table_PayItems[[Search Key]:[Concentrated Name]],2,FALSE),"")</f>
        <v>Schizachyrium scoparium The Blues, 4 inch pot - $Ea</v>
      </c>
      <c r="N4518" s="1" t="str">
        <f>IFERROR(VLOOKUP(ROWS($M$5:N4518),$L$5:$M$7000,2,FALSE),"")</f>
        <v/>
      </c>
      <c r="O4518" s="1" t="str">
        <f>IFERROR(VLOOKUP(ROWS($O$5:O4518),$K$5:$L$7000,2,FALSE),"")</f>
        <v/>
      </c>
    </row>
    <row r="4519" spans="2:15" ht="15" customHeight="1" x14ac:dyDescent="0.25">
      <c r="B4519" s="178" t="s">
        <v>10522</v>
      </c>
      <c r="C4519" s="178" t="s">
        <v>123</v>
      </c>
      <c r="D4519" s="178" t="s">
        <v>2547</v>
      </c>
      <c r="E4519" s="178" t="s">
        <v>17</v>
      </c>
      <c r="F4519" s="178" t="s">
        <v>17</v>
      </c>
      <c r="G4519" s="1">
        <f>IF(ISNUMBER(Pay_Item_Search_Text),IF(ISNUMBER(IF(FIND(Pay_Item_Search_Text,B4519)=1,1, "FALSE")),MAX(G$4:$G4518)+1,IF(ISNUMBER(Pay_Item_Search_Text),0,IF(ISNUMBER(SEARCH(Pay_Item_Search_Text,H4519)),MAX(G$4:$G4518)+1,0))),IF(ISNUMBER(Pay_Item_Search_Text),0,IF(ISNUMBER(SEARCH(Pay_Item_Search_Text,H4519)),MAX(G$4:$G4518)+1,0)))</f>
        <v>4515</v>
      </c>
      <c r="H4519" s="1" t="str">
        <f>IF(Table_PayItems[[#This Row],[Description]]="_","_ Unique Item - "&amp;Table_PayItems[[#This Row],[Item]]&amp;" - $"&amp;Table_PayItems[[#This Row],[Unit]],Table_PayItems[[#This Row],[Description]]&amp;" - $"&amp;Table_PayItems[[#This Row],[Unit]])</f>
        <v>Seal, Double Chip - $Syd</v>
      </c>
      <c r="I4519" s="29" t="str">
        <f>IFERROR(VLOOKUP(ROWS($M$5:M4519),Table_PayItems[[Search Key]:[Concentrated Name]],2,FALSE),"")</f>
        <v>Seal, Double Chip - $Syd</v>
      </c>
      <c r="J4519" s="1"/>
      <c r="K4519" s="1"/>
      <c r="L4519" s="22">
        <f>IF(ISNUMBER(SEARCH(Pay_Item_Search_Text_2,M4519)),MAX($L$4:L4518)+1,0)</f>
        <v>0</v>
      </c>
      <c r="M4519" s="1" t="str">
        <f>IFERROR(VLOOKUP(ROWS($M$5:M4519),Table_PayItems[[Search Key]:[Concentrated Name]],2,FALSE),"")</f>
        <v>Seal, Double Chip - $Syd</v>
      </c>
      <c r="N4519" s="1" t="str">
        <f>IFERROR(VLOOKUP(ROWS($M$5:N4519),$L$5:$M$7000,2,FALSE),"")</f>
        <v/>
      </c>
      <c r="O4519" s="1" t="str">
        <f>IFERROR(VLOOKUP(ROWS($O$5:O4519),$K$5:$L$7000,2,FALSE),"")</f>
        <v/>
      </c>
    </row>
    <row r="4520" spans="2:15" ht="15" customHeight="1" x14ac:dyDescent="0.25">
      <c r="B4520" s="178" t="s">
        <v>10523</v>
      </c>
      <c r="C4520" s="178" t="s">
        <v>123</v>
      </c>
      <c r="D4520" s="178" t="s">
        <v>2548</v>
      </c>
      <c r="E4520" s="178" t="s">
        <v>17</v>
      </c>
      <c r="F4520" s="178" t="s">
        <v>17</v>
      </c>
      <c r="G4520" s="1">
        <f>IF(ISNUMBER(Pay_Item_Search_Text),IF(ISNUMBER(IF(FIND(Pay_Item_Search_Text,B4520)=1,1, "FALSE")),MAX(G$4:$G4519)+1,IF(ISNUMBER(Pay_Item_Search_Text),0,IF(ISNUMBER(SEARCH(Pay_Item_Search_Text,H4520)),MAX(G$4:$G4519)+1,0))),IF(ISNUMBER(Pay_Item_Search_Text),0,IF(ISNUMBER(SEARCH(Pay_Item_Search_Text,H4520)),MAX(G$4:$G4519)+1,0)))</f>
        <v>4516</v>
      </c>
      <c r="H4520" s="1" t="str">
        <f>IF(Table_PayItems[[#This Row],[Description]]="_","_ Unique Item - "&amp;Table_PayItems[[#This Row],[Item]]&amp;" - $"&amp;Table_PayItems[[#This Row],[Unit]],Table_PayItems[[#This Row],[Description]]&amp;" - $"&amp;Table_PayItems[[#This Row],[Unit]])</f>
        <v>Seal, Shoulder Chip - $Syd</v>
      </c>
      <c r="I4520" s="29" t="str">
        <f>IFERROR(VLOOKUP(ROWS($M$5:M4520),Table_PayItems[[Search Key]:[Concentrated Name]],2,FALSE),"")</f>
        <v>Seal, Shoulder Chip - $Syd</v>
      </c>
      <c r="J4520" s="1"/>
      <c r="K4520" s="1"/>
      <c r="L4520" s="22">
        <f>IF(ISNUMBER(SEARCH(Pay_Item_Search_Text_2,M4520)),MAX($L$4:L4519)+1,0)</f>
        <v>0</v>
      </c>
      <c r="M4520" s="1" t="str">
        <f>IFERROR(VLOOKUP(ROWS($M$5:M4520),Table_PayItems[[Search Key]:[Concentrated Name]],2,FALSE),"")</f>
        <v>Seal, Shoulder Chip - $Syd</v>
      </c>
      <c r="N4520" s="1" t="str">
        <f>IFERROR(VLOOKUP(ROWS($M$5:N4520),$L$5:$M$7000,2,FALSE),"")</f>
        <v/>
      </c>
      <c r="O4520" s="1" t="str">
        <f>IFERROR(VLOOKUP(ROWS($O$5:O4520),$K$5:$L$7000,2,FALSE),"")</f>
        <v/>
      </c>
    </row>
    <row r="4521" spans="2:15" ht="15" customHeight="1" x14ac:dyDescent="0.25">
      <c r="B4521" s="178" t="s">
        <v>10521</v>
      </c>
      <c r="C4521" s="178" t="s">
        <v>123</v>
      </c>
      <c r="D4521" s="178" t="s">
        <v>2546</v>
      </c>
      <c r="E4521" s="178" t="s">
        <v>17</v>
      </c>
      <c r="F4521" s="178" t="s">
        <v>17</v>
      </c>
      <c r="G4521" s="1">
        <f>IF(ISNUMBER(Pay_Item_Search_Text),IF(ISNUMBER(IF(FIND(Pay_Item_Search_Text,B4521)=1,1, "FALSE")),MAX(G$4:$G4520)+1,IF(ISNUMBER(Pay_Item_Search_Text),0,IF(ISNUMBER(SEARCH(Pay_Item_Search_Text,H4521)),MAX(G$4:$G4520)+1,0))),IF(ISNUMBER(Pay_Item_Search_Text),0,IF(ISNUMBER(SEARCH(Pay_Item_Search_Text,H4521)),MAX(G$4:$G4520)+1,0)))</f>
        <v>4517</v>
      </c>
      <c r="H4521" s="1" t="str">
        <f>IF(Table_PayItems[[#This Row],[Description]]="_","_ Unique Item - "&amp;Table_PayItems[[#This Row],[Item]]&amp;" - $"&amp;Table_PayItems[[#This Row],[Unit]],Table_PayItems[[#This Row],[Description]]&amp;" - $"&amp;Table_PayItems[[#This Row],[Unit]])</f>
        <v>Seal, Single Chip - $Syd</v>
      </c>
      <c r="I4521" s="29" t="str">
        <f>IFERROR(VLOOKUP(ROWS($M$5:M4521),Table_PayItems[[Search Key]:[Concentrated Name]],2,FALSE),"")</f>
        <v>Seal, Single Chip - $Syd</v>
      </c>
      <c r="J4521" s="1"/>
      <c r="K4521" s="1"/>
      <c r="L4521" s="22">
        <f>IF(ISNUMBER(SEARCH(Pay_Item_Search_Text_2,M4521)),MAX($L$4:L4520)+1,0)</f>
        <v>0</v>
      </c>
      <c r="M4521" s="1" t="str">
        <f>IFERROR(VLOOKUP(ROWS($M$5:M4521),Table_PayItems[[Search Key]:[Concentrated Name]],2,FALSE),"")</f>
        <v>Seal, Single Chip - $Syd</v>
      </c>
      <c r="N4521" s="1" t="str">
        <f>IFERROR(VLOOKUP(ROWS($M$5:N4521),$L$5:$M$7000,2,FALSE),"")</f>
        <v/>
      </c>
      <c r="O4521" s="1" t="str">
        <f>IFERROR(VLOOKUP(ROWS($O$5:O4521),$K$5:$L$7000,2,FALSE),"")</f>
        <v/>
      </c>
    </row>
    <row r="4522" spans="2:15" ht="15" customHeight="1" x14ac:dyDescent="0.25">
      <c r="B4522" s="178" t="s">
        <v>10528</v>
      </c>
      <c r="C4522" s="178" t="s">
        <v>123</v>
      </c>
      <c r="D4522" s="178" t="s">
        <v>2552</v>
      </c>
      <c r="E4522" s="178" t="s">
        <v>17</v>
      </c>
      <c r="F4522" s="178" t="s">
        <v>17</v>
      </c>
      <c r="G4522" s="1">
        <f>IF(ISNUMBER(Pay_Item_Search_Text),IF(ISNUMBER(IF(FIND(Pay_Item_Search_Text,B4522)=1,1, "FALSE")),MAX(G$4:$G4521)+1,IF(ISNUMBER(Pay_Item_Search_Text),0,IF(ISNUMBER(SEARCH(Pay_Item_Search_Text,H4522)),MAX(G$4:$G4521)+1,0))),IF(ISNUMBER(Pay_Item_Search_Text),0,IF(ISNUMBER(SEARCH(Pay_Item_Search_Text,H4522)),MAX(G$4:$G4521)+1,0)))</f>
        <v>4518</v>
      </c>
      <c r="H4522" s="1" t="str">
        <f>IF(Table_PayItems[[#This Row],[Description]]="_","_ Unique Item - "&amp;Table_PayItems[[#This Row],[Item]]&amp;" - $"&amp;Table_PayItems[[#This Row],[Unit]],Table_PayItems[[#This Row],[Description]]&amp;" - $"&amp;Table_PayItems[[#This Row],[Unit]])</f>
        <v>Seal, Slurry - $Syd</v>
      </c>
      <c r="I4522" s="29" t="str">
        <f>IFERROR(VLOOKUP(ROWS($M$5:M4522),Table_PayItems[[Search Key]:[Concentrated Name]],2,FALSE),"")</f>
        <v>Seal, Slurry - $Syd</v>
      </c>
      <c r="J4522" s="1"/>
      <c r="K4522" s="1"/>
      <c r="L4522" s="22">
        <f>IF(ISNUMBER(SEARCH(Pay_Item_Search_Text_2,M4522)),MAX($L$4:L4521)+1,0)</f>
        <v>0</v>
      </c>
      <c r="M4522" s="1" t="str">
        <f>IFERROR(VLOOKUP(ROWS($M$5:M4522),Table_PayItems[[Search Key]:[Concentrated Name]],2,FALSE),"")</f>
        <v>Seal, Slurry - $Syd</v>
      </c>
      <c r="N4522" s="1" t="str">
        <f>IFERROR(VLOOKUP(ROWS($M$5:N4522),$L$5:$M$7000,2,FALSE),"")</f>
        <v/>
      </c>
      <c r="O4522" s="1" t="str">
        <f>IFERROR(VLOOKUP(ROWS($O$5:O4522),$K$5:$L$7000,2,FALSE),"")</f>
        <v/>
      </c>
    </row>
    <row r="4523" spans="2:15" ht="15" customHeight="1" x14ac:dyDescent="0.25">
      <c r="B4523" s="178" t="s">
        <v>13323</v>
      </c>
      <c r="C4523" s="178" t="s">
        <v>88</v>
      </c>
      <c r="D4523" s="178" t="s">
        <v>7716</v>
      </c>
      <c r="E4523" s="178" t="s">
        <v>6993</v>
      </c>
      <c r="F4523" s="178" t="s">
        <v>17</v>
      </c>
      <c r="G4523" s="1">
        <f>IF(ISNUMBER(Pay_Item_Search_Text),IF(ISNUMBER(IF(FIND(Pay_Item_Search_Text,B4523)=1,1, "FALSE")),MAX(G$4:$G4522)+1,IF(ISNUMBER(Pay_Item_Search_Text),0,IF(ISNUMBER(SEARCH(Pay_Item_Search_Text,H4523)),MAX(G$4:$G4522)+1,0))),IF(ISNUMBER(Pay_Item_Search_Text),0,IF(ISNUMBER(SEARCH(Pay_Item_Search_Text,H4523)),MAX(G$4:$G4522)+1,0)))</f>
        <v>4519</v>
      </c>
      <c r="H4523" s="1" t="str">
        <f>IF(Table_PayItems[[#This Row],[Description]]="_","_ Unique Item - "&amp;Table_PayItems[[#This Row],[Item]]&amp;" - $"&amp;Table_PayItems[[#This Row],[Unit]],Table_PayItems[[#This Row],[Description]]&amp;" - $"&amp;Table_PayItems[[#This Row],[Unit]])</f>
        <v>Sedum Autumn Joy, #1 cont. - $Ea</v>
      </c>
      <c r="I4523" s="29" t="str">
        <f>IFERROR(VLOOKUP(ROWS($M$5:M4523),Table_PayItems[[Search Key]:[Concentrated Name]],2,FALSE),"")</f>
        <v>Sedum Autumn Joy, #1 cont. - $Ea</v>
      </c>
      <c r="J4523" s="1"/>
      <c r="K4523" s="1"/>
      <c r="L4523" s="22">
        <f>IF(ISNUMBER(SEARCH(Pay_Item_Search_Text_2,M4523)),MAX($L$4:L4522)+1,0)</f>
        <v>0</v>
      </c>
      <c r="M4523" s="1" t="str">
        <f>IFERROR(VLOOKUP(ROWS($M$5:M4523),Table_PayItems[[Search Key]:[Concentrated Name]],2,FALSE),"")</f>
        <v>Sedum Autumn Joy, #1 cont. - $Ea</v>
      </c>
      <c r="N4523" s="1" t="str">
        <f>IFERROR(VLOOKUP(ROWS($M$5:N4523),$L$5:$M$7000,2,FALSE),"")</f>
        <v/>
      </c>
      <c r="O4523" s="1" t="str">
        <f>IFERROR(VLOOKUP(ROWS($O$5:O4523),$K$5:$L$7000,2,FALSE),"")</f>
        <v/>
      </c>
    </row>
    <row r="4524" spans="2:15" ht="15" customHeight="1" x14ac:dyDescent="0.25">
      <c r="B4524" s="178" t="s">
        <v>13324</v>
      </c>
      <c r="C4524" s="178" t="s">
        <v>88</v>
      </c>
      <c r="D4524" s="178" t="s">
        <v>7717</v>
      </c>
      <c r="E4524" s="178" t="s">
        <v>6993</v>
      </c>
      <c r="F4524" s="178" t="s">
        <v>17</v>
      </c>
      <c r="G4524" s="1">
        <f>IF(ISNUMBER(Pay_Item_Search_Text),IF(ISNUMBER(IF(FIND(Pay_Item_Search_Text,B4524)=1,1, "FALSE")),MAX(G$4:$G4523)+1,IF(ISNUMBER(Pay_Item_Search_Text),0,IF(ISNUMBER(SEARCH(Pay_Item_Search_Text,H4524)),MAX(G$4:$G4523)+1,0))),IF(ISNUMBER(Pay_Item_Search_Text),0,IF(ISNUMBER(SEARCH(Pay_Item_Search_Text,H4524)),MAX(G$4:$G4523)+1,0)))</f>
        <v>4520</v>
      </c>
      <c r="H4524" s="1" t="str">
        <f>IF(Table_PayItems[[#This Row],[Description]]="_","_ Unique Item - "&amp;Table_PayItems[[#This Row],[Item]]&amp;" - $"&amp;Table_PayItems[[#This Row],[Unit]],Table_PayItems[[#This Row],[Description]]&amp;" - $"&amp;Table_PayItems[[#This Row],[Unit]])</f>
        <v>Sedum Autumn Joy, #2 cont. - $Ea</v>
      </c>
      <c r="I4524" s="29" t="str">
        <f>IFERROR(VLOOKUP(ROWS($M$5:M4524),Table_PayItems[[Search Key]:[Concentrated Name]],2,FALSE),"")</f>
        <v>Sedum Autumn Joy, #2 cont. - $Ea</v>
      </c>
      <c r="J4524" s="1"/>
      <c r="K4524" s="1"/>
      <c r="L4524" s="22">
        <f>IF(ISNUMBER(SEARCH(Pay_Item_Search_Text_2,M4524)),MAX($L$4:L4523)+1,0)</f>
        <v>0</v>
      </c>
      <c r="M4524" s="1" t="str">
        <f>IFERROR(VLOOKUP(ROWS($M$5:M4524),Table_PayItems[[Search Key]:[Concentrated Name]],2,FALSE),"")</f>
        <v>Sedum Autumn Joy, #2 cont. - $Ea</v>
      </c>
      <c r="N4524" s="1" t="str">
        <f>IFERROR(VLOOKUP(ROWS($M$5:N4524),$L$5:$M$7000,2,FALSE),"")</f>
        <v/>
      </c>
      <c r="O4524" s="1" t="str">
        <f>IFERROR(VLOOKUP(ROWS($O$5:O4524),$K$5:$L$7000,2,FALSE),"")</f>
        <v/>
      </c>
    </row>
    <row r="4525" spans="2:15" ht="15" customHeight="1" x14ac:dyDescent="0.25">
      <c r="B4525" s="178" t="s">
        <v>13325</v>
      </c>
      <c r="C4525" s="178" t="s">
        <v>88</v>
      </c>
      <c r="D4525" s="178" t="s">
        <v>7718</v>
      </c>
      <c r="E4525" s="178" t="s">
        <v>6993</v>
      </c>
      <c r="F4525" s="178" t="s">
        <v>17</v>
      </c>
      <c r="G4525" s="1">
        <f>IF(ISNUMBER(Pay_Item_Search_Text),IF(ISNUMBER(IF(FIND(Pay_Item_Search_Text,B4525)=1,1, "FALSE")),MAX(G$4:$G4524)+1,IF(ISNUMBER(Pay_Item_Search_Text),0,IF(ISNUMBER(SEARCH(Pay_Item_Search_Text,H4525)),MAX(G$4:$G4524)+1,0))),IF(ISNUMBER(Pay_Item_Search_Text),0,IF(ISNUMBER(SEARCH(Pay_Item_Search_Text,H4525)),MAX(G$4:$G4524)+1,0)))</f>
        <v>4521</v>
      </c>
      <c r="H4525" s="1" t="str">
        <f>IF(Table_PayItems[[#This Row],[Description]]="_","_ Unique Item - "&amp;Table_PayItems[[#This Row],[Item]]&amp;" - $"&amp;Table_PayItems[[#This Row],[Unit]],Table_PayItems[[#This Row],[Description]]&amp;" - $"&amp;Table_PayItems[[#This Row],[Unit]])</f>
        <v>Sedum Autumn Joy, 2 inch pot - $Ea</v>
      </c>
      <c r="I4525" s="29" t="str">
        <f>IFERROR(VLOOKUP(ROWS($M$5:M4525),Table_PayItems[[Search Key]:[Concentrated Name]],2,FALSE),"")</f>
        <v>Sedum Autumn Joy, 2 inch pot - $Ea</v>
      </c>
      <c r="J4525" s="1"/>
      <c r="K4525" s="1"/>
      <c r="L4525" s="22">
        <f>IF(ISNUMBER(SEARCH(Pay_Item_Search_Text_2,M4525)),MAX($L$4:L4524)+1,0)</f>
        <v>0</v>
      </c>
      <c r="M4525" s="1" t="str">
        <f>IFERROR(VLOOKUP(ROWS($M$5:M4525),Table_PayItems[[Search Key]:[Concentrated Name]],2,FALSE),"")</f>
        <v>Sedum Autumn Joy, 2 inch pot - $Ea</v>
      </c>
      <c r="N4525" s="1" t="str">
        <f>IFERROR(VLOOKUP(ROWS($M$5:N4525),$L$5:$M$7000,2,FALSE),"")</f>
        <v/>
      </c>
      <c r="O4525" s="1" t="str">
        <f>IFERROR(VLOOKUP(ROWS($O$5:O4525),$K$5:$L$7000,2,FALSE),"")</f>
        <v/>
      </c>
    </row>
    <row r="4526" spans="2:15" ht="15" customHeight="1" x14ac:dyDescent="0.25">
      <c r="B4526" s="178" t="s">
        <v>13326</v>
      </c>
      <c r="C4526" s="178" t="s">
        <v>88</v>
      </c>
      <c r="D4526" s="178" t="s">
        <v>7719</v>
      </c>
      <c r="E4526" s="178" t="s">
        <v>6993</v>
      </c>
      <c r="F4526" s="178" t="s">
        <v>17</v>
      </c>
      <c r="G4526" s="1">
        <f>IF(ISNUMBER(Pay_Item_Search_Text),IF(ISNUMBER(IF(FIND(Pay_Item_Search_Text,B4526)=1,1, "FALSE")),MAX(G$4:$G4525)+1,IF(ISNUMBER(Pay_Item_Search_Text),0,IF(ISNUMBER(SEARCH(Pay_Item_Search_Text,H4526)),MAX(G$4:$G4525)+1,0))),IF(ISNUMBER(Pay_Item_Search_Text),0,IF(ISNUMBER(SEARCH(Pay_Item_Search_Text,H4526)),MAX(G$4:$G4525)+1,0)))</f>
        <v>4522</v>
      </c>
      <c r="H4526" s="1" t="str">
        <f>IF(Table_PayItems[[#This Row],[Description]]="_","_ Unique Item - "&amp;Table_PayItems[[#This Row],[Item]]&amp;" - $"&amp;Table_PayItems[[#This Row],[Unit]],Table_PayItems[[#This Row],[Description]]&amp;" - $"&amp;Table_PayItems[[#This Row],[Unit]])</f>
        <v>Sedum Autumn Joy, 3 inch pot - $Ea</v>
      </c>
      <c r="I4526" s="29" t="str">
        <f>IFERROR(VLOOKUP(ROWS($M$5:M4526),Table_PayItems[[Search Key]:[Concentrated Name]],2,FALSE),"")</f>
        <v>Sedum Autumn Joy, 3 inch pot - $Ea</v>
      </c>
      <c r="J4526" s="1"/>
      <c r="K4526" s="1"/>
      <c r="L4526" s="22">
        <f>IF(ISNUMBER(SEARCH(Pay_Item_Search_Text_2,M4526)),MAX($L$4:L4525)+1,0)</f>
        <v>0</v>
      </c>
      <c r="M4526" s="1" t="str">
        <f>IFERROR(VLOOKUP(ROWS($M$5:M4526),Table_PayItems[[Search Key]:[Concentrated Name]],2,FALSE),"")</f>
        <v>Sedum Autumn Joy, 3 inch pot - $Ea</v>
      </c>
      <c r="N4526" s="1" t="str">
        <f>IFERROR(VLOOKUP(ROWS($M$5:N4526),$L$5:$M$7000,2,FALSE),"")</f>
        <v/>
      </c>
      <c r="O4526" s="1" t="str">
        <f>IFERROR(VLOOKUP(ROWS($O$5:O4526),$K$5:$L$7000,2,FALSE),"")</f>
        <v/>
      </c>
    </row>
    <row r="4527" spans="2:15" ht="15" customHeight="1" x14ac:dyDescent="0.25">
      <c r="B4527" s="178" t="s">
        <v>13327</v>
      </c>
      <c r="C4527" s="178" t="s">
        <v>88</v>
      </c>
      <c r="D4527" s="178" t="s">
        <v>7720</v>
      </c>
      <c r="E4527" s="178" t="s">
        <v>6993</v>
      </c>
      <c r="F4527" s="178" t="s">
        <v>17</v>
      </c>
      <c r="G4527" s="1">
        <f>IF(ISNUMBER(Pay_Item_Search_Text),IF(ISNUMBER(IF(FIND(Pay_Item_Search_Text,B4527)=1,1, "FALSE")),MAX(G$4:$G4526)+1,IF(ISNUMBER(Pay_Item_Search_Text),0,IF(ISNUMBER(SEARCH(Pay_Item_Search_Text,H4527)),MAX(G$4:$G4526)+1,0))),IF(ISNUMBER(Pay_Item_Search_Text),0,IF(ISNUMBER(SEARCH(Pay_Item_Search_Text,H4527)),MAX(G$4:$G4526)+1,0)))</f>
        <v>4523</v>
      </c>
      <c r="H4527" s="1" t="str">
        <f>IF(Table_PayItems[[#This Row],[Description]]="_","_ Unique Item - "&amp;Table_PayItems[[#This Row],[Item]]&amp;" - $"&amp;Table_PayItems[[#This Row],[Unit]],Table_PayItems[[#This Row],[Description]]&amp;" - $"&amp;Table_PayItems[[#This Row],[Unit]])</f>
        <v>Sedum Autumn Joy, 4 inch pot - $Ea</v>
      </c>
      <c r="I4527" s="29" t="str">
        <f>IFERROR(VLOOKUP(ROWS($M$5:M4527),Table_PayItems[[Search Key]:[Concentrated Name]],2,FALSE),"")</f>
        <v>Sedum Autumn Joy, 4 inch pot - $Ea</v>
      </c>
      <c r="J4527" s="1"/>
      <c r="K4527" s="1"/>
      <c r="L4527" s="22">
        <f>IF(ISNUMBER(SEARCH(Pay_Item_Search_Text_2,M4527)),MAX($L$4:L4526)+1,0)</f>
        <v>0</v>
      </c>
      <c r="M4527" s="1" t="str">
        <f>IFERROR(VLOOKUP(ROWS($M$5:M4527),Table_PayItems[[Search Key]:[Concentrated Name]],2,FALSE),"")</f>
        <v>Sedum Autumn Joy, 4 inch pot - $Ea</v>
      </c>
      <c r="N4527" s="1" t="str">
        <f>IFERROR(VLOOKUP(ROWS($M$5:N4527),$L$5:$M$7000,2,FALSE),"")</f>
        <v/>
      </c>
      <c r="O4527" s="1" t="str">
        <f>IFERROR(VLOOKUP(ROWS($O$5:O4527),$K$5:$L$7000,2,FALSE),"")</f>
        <v/>
      </c>
    </row>
    <row r="4528" spans="2:15" ht="15" customHeight="1" x14ac:dyDescent="0.25">
      <c r="B4528" s="178" t="s">
        <v>13328</v>
      </c>
      <c r="C4528" s="178" t="s">
        <v>88</v>
      </c>
      <c r="D4528" s="178" t="s">
        <v>7721</v>
      </c>
      <c r="E4528" s="178" t="s">
        <v>6993</v>
      </c>
      <c r="F4528" s="178" t="s">
        <v>17</v>
      </c>
      <c r="G4528" s="1">
        <f>IF(ISNUMBER(Pay_Item_Search_Text),IF(ISNUMBER(IF(FIND(Pay_Item_Search_Text,B4528)=1,1, "FALSE")),MAX(G$4:$G4527)+1,IF(ISNUMBER(Pay_Item_Search_Text),0,IF(ISNUMBER(SEARCH(Pay_Item_Search_Text,H4528)),MAX(G$4:$G4527)+1,0))),IF(ISNUMBER(Pay_Item_Search_Text),0,IF(ISNUMBER(SEARCH(Pay_Item_Search_Text,H4528)),MAX(G$4:$G4527)+1,0)))</f>
        <v>4524</v>
      </c>
      <c r="H4528" s="1" t="str">
        <f>IF(Table_PayItems[[#This Row],[Description]]="_","_ Unique Item - "&amp;Table_PayItems[[#This Row],[Item]]&amp;" - $"&amp;Table_PayItems[[#This Row],[Unit]],Table_PayItems[[#This Row],[Description]]&amp;" - $"&amp;Table_PayItems[[#This Row],[Unit]])</f>
        <v>Sedum cautacola Betram Anderson, #1 cont. - $Ea</v>
      </c>
      <c r="I4528" s="29" t="str">
        <f>IFERROR(VLOOKUP(ROWS($M$5:M4528),Table_PayItems[[Search Key]:[Concentrated Name]],2,FALSE),"")</f>
        <v>Sedum cautacola Betram Anderson, #1 cont. - $Ea</v>
      </c>
      <c r="J4528" s="1"/>
      <c r="K4528" s="1"/>
      <c r="L4528" s="22">
        <f>IF(ISNUMBER(SEARCH(Pay_Item_Search_Text_2,M4528)),MAX($L$4:L4527)+1,0)</f>
        <v>0</v>
      </c>
      <c r="M4528" s="1" t="str">
        <f>IFERROR(VLOOKUP(ROWS($M$5:M4528),Table_PayItems[[Search Key]:[Concentrated Name]],2,FALSE),"")</f>
        <v>Sedum cautacola Betram Anderson, #1 cont. - $Ea</v>
      </c>
      <c r="N4528" s="1" t="str">
        <f>IFERROR(VLOOKUP(ROWS($M$5:N4528),$L$5:$M$7000,2,FALSE),"")</f>
        <v/>
      </c>
      <c r="O4528" s="1" t="str">
        <f>IFERROR(VLOOKUP(ROWS($O$5:O4528),$K$5:$L$7000,2,FALSE),"")</f>
        <v/>
      </c>
    </row>
    <row r="4529" spans="2:15" ht="15" customHeight="1" x14ac:dyDescent="0.25">
      <c r="B4529" s="178" t="s">
        <v>13329</v>
      </c>
      <c r="C4529" s="178" t="s">
        <v>88</v>
      </c>
      <c r="D4529" s="178" t="s">
        <v>7722</v>
      </c>
      <c r="E4529" s="178" t="s">
        <v>6993</v>
      </c>
      <c r="F4529" s="178" t="s">
        <v>17</v>
      </c>
      <c r="G4529" s="27">
        <f>IF(ISNUMBER(Pay_Item_Search_Text),IF(ISNUMBER(IF(FIND(Pay_Item_Search_Text,B4529)=1,1, "FALSE")),MAX(G$4:$G4528)+1,IF(ISNUMBER(Pay_Item_Search_Text),0,IF(ISNUMBER(SEARCH(Pay_Item_Search_Text,H4529)),MAX(G$4:$G4528)+1,0))),IF(ISNUMBER(Pay_Item_Search_Text),0,IF(ISNUMBER(SEARCH(Pay_Item_Search_Text,H4529)),MAX(G$4:$G4528)+1,0)))</f>
        <v>4525</v>
      </c>
      <c r="H4529" s="24" t="str">
        <f>IF(Table_PayItems[[#This Row],[Description]]="_","_ Unique Item - "&amp;Table_PayItems[[#This Row],[Item]]&amp;" - $"&amp;Table_PayItems[[#This Row],[Unit]],Table_PayItems[[#This Row],[Description]]&amp;" - $"&amp;Table_PayItems[[#This Row],[Unit]])</f>
        <v>Sedum cautacola Betram Anderson, #2 cont. - $Ea</v>
      </c>
      <c r="I4529" s="29" t="str">
        <f>IFERROR(VLOOKUP(ROWS($M$5:M4529),Table_PayItems[[Search Key]:[Concentrated Name]],2,FALSE),"")</f>
        <v>Sedum cautacola Betram Anderson, #2 cont. - $Ea</v>
      </c>
      <c r="J4529" s="1"/>
      <c r="K4529" s="1"/>
      <c r="L4529" s="22">
        <f>IF(ISNUMBER(SEARCH(Pay_Item_Search_Text_2,M4529)),MAX($L$4:L4528)+1,0)</f>
        <v>0</v>
      </c>
      <c r="M4529" s="1" t="str">
        <f>IFERROR(VLOOKUP(ROWS($M$5:M4529),Table_PayItems[[Search Key]:[Concentrated Name]],2,FALSE),"")</f>
        <v>Sedum cautacola Betram Anderson, #2 cont. - $Ea</v>
      </c>
      <c r="N4529" s="1" t="str">
        <f>IFERROR(VLOOKUP(ROWS($M$5:N4529),$L$5:$M$7000,2,FALSE),"")</f>
        <v/>
      </c>
      <c r="O4529" s="1" t="str">
        <f>IFERROR(VLOOKUP(ROWS($O$5:O4529),$K$5:$L$7000,2,FALSE),"")</f>
        <v/>
      </c>
    </row>
    <row r="4530" spans="2:15" ht="15" customHeight="1" x14ac:dyDescent="0.25">
      <c r="B4530" s="178" t="s">
        <v>13330</v>
      </c>
      <c r="C4530" s="178" t="s">
        <v>88</v>
      </c>
      <c r="D4530" s="178" t="s">
        <v>7723</v>
      </c>
      <c r="E4530" s="178" t="s">
        <v>6993</v>
      </c>
      <c r="F4530" s="178" t="s">
        <v>17</v>
      </c>
      <c r="G4530" s="1">
        <f>IF(ISNUMBER(Pay_Item_Search_Text),IF(ISNUMBER(IF(FIND(Pay_Item_Search_Text,B4530)=1,1, "FALSE")),MAX(G$4:$G4529)+1,IF(ISNUMBER(Pay_Item_Search_Text),0,IF(ISNUMBER(SEARCH(Pay_Item_Search_Text,H4530)),MAX(G$4:$G4529)+1,0))),IF(ISNUMBER(Pay_Item_Search_Text),0,IF(ISNUMBER(SEARCH(Pay_Item_Search_Text,H4530)),MAX(G$4:$G4529)+1,0)))</f>
        <v>4526</v>
      </c>
      <c r="H4530" s="1" t="str">
        <f>IF(Table_PayItems[[#This Row],[Description]]="_","_ Unique Item - "&amp;Table_PayItems[[#This Row],[Item]]&amp;" - $"&amp;Table_PayItems[[#This Row],[Unit]],Table_PayItems[[#This Row],[Description]]&amp;" - $"&amp;Table_PayItems[[#This Row],[Unit]])</f>
        <v>Sedum cautacola Betram Anderson, 2 inch pot - $Ea</v>
      </c>
      <c r="I4530" s="29" t="str">
        <f>IFERROR(VLOOKUP(ROWS($M$5:M4530),Table_PayItems[[Search Key]:[Concentrated Name]],2,FALSE),"")</f>
        <v>Sedum cautacola Betram Anderson, 2 inch pot - $Ea</v>
      </c>
      <c r="J4530" s="1"/>
      <c r="K4530" s="1"/>
      <c r="L4530" s="22">
        <f>IF(ISNUMBER(SEARCH(Pay_Item_Search_Text_2,M4530)),MAX($L$4:L4529)+1,0)</f>
        <v>0</v>
      </c>
      <c r="M4530" s="1" t="str">
        <f>IFERROR(VLOOKUP(ROWS($M$5:M4530),Table_PayItems[[Search Key]:[Concentrated Name]],2,FALSE),"")</f>
        <v>Sedum cautacola Betram Anderson, 2 inch pot - $Ea</v>
      </c>
      <c r="N4530" s="1" t="str">
        <f>IFERROR(VLOOKUP(ROWS($M$5:N4530),$L$5:$M$7000,2,FALSE),"")</f>
        <v/>
      </c>
      <c r="O4530" s="1" t="str">
        <f>IFERROR(VLOOKUP(ROWS($O$5:O4530),$K$5:$L$7000,2,FALSE),"")</f>
        <v/>
      </c>
    </row>
    <row r="4531" spans="2:15" ht="15" customHeight="1" x14ac:dyDescent="0.25">
      <c r="B4531" s="178" t="s">
        <v>13331</v>
      </c>
      <c r="C4531" s="178" t="s">
        <v>88</v>
      </c>
      <c r="D4531" s="178" t="s">
        <v>7724</v>
      </c>
      <c r="E4531" s="178" t="s">
        <v>6993</v>
      </c>
      <c r="F4531" s="178" t="s">
        <v>17</v>
      </c>
      <c r="G4531" s="1">
        <f>IF(ISNUMBER(Pay_Item_Search_Text),IF(ISNUMBER(IF(FIND(Pay_Item_Search_Text,B4531)=1,1, "FALSE")),MAX(G$4:$G4530)+1,IF(ISNUMBER(Pay_Item_Search_Text),0,IF(ISNUMBER(SEARCH(Pay_Item_Search_Text,H4531)),MAX(G$4:$G4530)+1,0))),IF(ISNUMBER(Pay_Item_Search_Text),0,IF(ISNUMBER(SEARCH(Pay_Item_Search_Text,H4531)),MAX(G$4:$G4530)+1,0)))</f>
        <v>4527</v>
      </c>
      <c r="H4531" s="1" t="str">
        <f>IF(Table_PayItems[[#This Row],[Description]]="_","_ Unique Item - "&amp;Table_PayItems[[#This Row],[Item]]&amp;" - $"&amp;Table_PayItems[[#This Row],[Unit]],Table_PayItems[[#This Row],[Description]]&amp;" - $"&amp;Table_PayItems[[#This Row],[Unit]])</f>
        <v>Sedum cautacola Betram Anderson, 3 inch pot - $Ea</v>
      </c>
      <c r="I4531" s="29" t="str">
        <f>IFERROR(VLOOKUP(ROWS($M$5:M4531),Table_PayItems[[Search Key]:[Concentrated Name]],2,FALSE),"")</f>
        <v>Sedum cautacola Betram Anderson, 3 inch pot - $Ea</v>
      </c>
      <c r="J4531" s="1"/>
      <c r="K4531" s="1"/>
      <c r="L4531" s="22">
        <f>IF(ISNUMBER(SEARCH(Pay_Item_Search_Text_2,M4531)),MAX($L$4:L4530)+1,0)</f>
        <v>0</v>
      </c>
      <c r="M4531" s="1" t="str">
        <f>IFERROR(VLOOKUP(ROWS($M$5:M4531),Table_PayItems[[Search Key]:[Concentrated Name]],2,FALSE),"")</f>
        <v>Sedum cautacola Betram Anderson, 3 inch pot - $Ea</v>
      </c>
      <c r="N4531" s="1" t="str">
        <f>IFERROR(VLOOKUP(ROWS($M$5:N4531),$L$5:$M$7000,2,FALSE),"")</f>
        <v/>
      </c>
      <c r="O4531" s="1" t="str">
        <f>IFERROR(VLOOKUP(ROWS($O$5:O4531),$K$5:$L$7000,2,FALSE),"")</f>
        <v/>
      </c>
    </row>
    <row r="4532" spans="2:15" ht="15" customHeight="1" x14ac:dyDescent="0.25">
      <c r="B4532" s="178" t="s">
        <v>13332</v>
      </c>
      <c r="C4532" s="178" t="s">
        <v>88</v>
      </c>
      <c r="D4532" s="178" t="s">
        <v>7725</v>
      </c>
      <c r="E4532" s="178" t="s">
        <v>6993</v>
      </c>
      <c r="F4532" s="178" t="s">
        <v>17</v>
      </c>
      <c r="G4532" s="1">
        <f>IF(ISNUMBER(Pay_Item_Search_Text),IF(ISNUMBER(IF(FIND(Pay_Item_Search_Text,B4532)=1,1, "FALSE")),MAX(G$4:$G4531)+1,IF(ISNUMBER(Pay_Item_Search_Text),0,IF(ISNUMBER(SEARCH(Pay_Item_Search_Text,H4532)),MAX(G$4:$G4531)+1,0))),IF(ISNUMBER(Pay_Item_Search_Text),0,IF(ISNUMBER(SEARCH(Pay_Item_Search_Text,H4532)),MAX(G$4:$G4531)+1,0)))</f>
        <v>4528</v>
      </c>
      <c r="H4532" s="1" t="str">
        <f>IF(Table_PayItems[[#This Row],[Description]]="_","_ Unique Item - "&amp;Table_PayItems[[#This Row],[Item]]&amp;" - $"&amp;Table_PayItems[[#This Row],[Unit]],Table_PayItems[[#This Row],[Description]]&amp;" - $"&amp;Table_PayItems[[#This Row],[Unit]])</f>
        <v>Sedum cautacola Betram Anderson, 4 inch pot - $Ea</v>
      </c>
      <c r="I4532" s="29" t="str">
        <f>IFERROR(VLOOKUP(ROWS($M$5:M4532),Table_PayItems[[Search Key]:[Concentrated Name]],2,FALSE),"")</f>
        <v>Sedum cautacola Betram Anderson, 4 inch pot - $Ea</v>
      </c>
      <c r="J4532" s="1"/>
      <c r="K4532" s="1"/>
      <c r="L4532" s="22">
        <f>IF(ISNUMBER(SEARCH(Pay_Item_Search_Text_2,M4532)),MAX($L$4:L4531)+1,0)</f>
        <v>0</v>
      </c>
      <c r="M4532" s="1" t="str">
        <f>IFERROR(VLOOKUP(ROWS($M$5:M4532),Table_PayItems[[Search Key]:[Concentrated Name]],2,FALSE),"")</f>
        <v>Sedum cautacola Betram Anderson, 4 inch pot - $Ea</v>
      </c>
      <c r="N4532" s="1" t="str">
        <f>IFERROR(VLOOKUP(ROWS($M$5:N4532),$L$5:$M$7000,2,FALSE),"")</f>
        <v/>
      </c>
      <c r="O4532" s="1" t="str">
        <f>IFERROR(VLOOKUP(ROWS($O$5:O4532),$K$5:$L$7000,2,FALSE),"")</f>
        <v/>
      </c>
    </row>
    <row r="4533" spans="2:15" ht="15" customHeight="1" x14ac:dyDescent="0.25">
      <c r="B4533" s="178" t="s">
        <v>13333</v>
      </c>
      <c r="C4533" s="178" t="s">
        <v>88</v>
      </c>
      <c r="D4533" s="178" t="s">
        <v>7726</v>
      </c>
      <c r="E4533" s="178" t="s">
        <v>6993</v>
      </c>
      <c r="F4533" s="178" t="s">
        <v>17</v>
      </c>
      <c r="G4533" s="1">
        <f>IF(ISNUMBER(Pay_Item_Search_Text),IF(ISNUMBER(IF(FIND(Pay_Item_Search_Text,B4533)=1,1, "FALSE")),MAX(G$4:$G4532)+1,IF(ISNUMBER(Pay_Item_Search_Text),0,IF(ISNUMBER(SEARCH(Pay_Item_Search_Text,H4533)),MAX(G$4:$G4532)+1,0))),IF(ISNUMBER(Pay_Item_Search_Text),0,IF(ISNUMBER(SEARCH(Pay_Item_Search_Text,H4533)),MAX(G$4:$G4532)+1,0)))</f>
        <v>4529</v>
      </c>
      <c r="H4533" s="1" t="str">
        <f>IF(Table_PayItems[[#This Row],[Description]]="_","_ Unique Item - "&amp;Table_PayItems[[#This Row],[Item]]&amp;" - $"&amp;Table_PayItems[[#This Row],[Unit]],Table_PayItems[[#This Row],[Description]]&amp;" - $"&amp;Table_PayItems[[#This Row],[Unit]])</f>
        <v>Sedum Joy Henderson, #1 cont. - $Ea</v>
      </c>
      <c r="I4533" s="29" t="str">
        <f>IFERROR(VLOOKUP(ROWS($M$5:M4533),Table_PayItems[[Search Key]:[Concentrated Name]],2,FALSE),"")</f>
        <v>Sedum Joy Henderson, #1 cont. - $Ea</v>
      </c>
      <c r="J4533" s="1"/>
      <c r="K4533" s="1"/>
      <c r="L4533" s="22">
        <f>IF(ISNUMBER(SEARCH(Pay_Item_Search_Text_2,M4533)),MAX($L$4:L4532)+1,0)</f>
        <v>0</v>
      </c>
      <c r="M4533" s="1" t="str">
        <f>IFERROR(VLOOKUP(ROWS($M$5:M4533),Table_PayItems[[Search Key]:[Concentrated Name]],2,FALSE),"")</f>
        <v>Sedum Joy Henderson, #1 cont. - $Ea</v>
      </c>
      <c r="N4533" s="1" t="str">
        <f>IFERROR(VLOOKUP(ROWS($M$5:N4533),$L$5:$M$7000,2,FALSE),"")</f>
        <v/>
      </c>
      <c r="O4533" s="1" t="str">
        <f>IFERROR(VLOOKUP(ROWS($O$5:O4533),$K$5:$L$7000,2,FALSE),"")</f>
        <v/>
      </c>
    </row>
    <row r="4534" spans="2:15" ht="15" customHeight="1" x14ac:dyDescent="0.25">
      <c r="B4534" s="178" t="s">
        <v>13334</v>
      </c>
      <c r="C4534" s="178" t="s">
        <v>88</v>
      </c>
      <c r="D4534" s="178" t="s">
        <v>7727</v>
      </c>
      <c r="E4534" s="178" t="s">
        <v>6993</v>
      </c>
      <c r="F4534" s="178" t="s">
        <v>17</v>
      </c>
      <c r="G4534" s="1">
        <f>IF(ISNUMBER(Pay_Item_Search_Text),IF(ISNUMBER(IF(FIND(Pay_Item_Search_Text,B4534)=1,1, "FALSE")),MAX(G$4:$G4533)+1,IF(ISNUMBER(Pay_Item_Search_Text),0,IF(ISNUMBER(SEARCH(Pay_Item_Search_Text,H4534)),MAX(G$4:$G4533)+1,0))),IF(ISNUMBER(Pay_Item_Search_Text),0,IF(ISNUMBER(SEARCH(Pay_Item_Search_Text,H4534)),MAX(G$4:$G4533)+1,0)))</f>
        <v>4530</v>
      </c>
      <c r="H4534" s="1" t="str">
        <f>IF(Table_PayItems[[#This Row],[Description]]="_","_ Unique Item - "&amp;Table_PayItems[[#This Row],[Item]]&amp;" - $"&amp;Table_PayItems[[#This Row],[Unit]],Table_PayItems[[#This Row],[Description]]&amp;" - $"&amp;Table_PayItems[[#This Row],[Unit]])</f>
        <v>Sedum Joy Henderson, #2 cont. - $Ea</v>
      </c>
      <c r="I4534" s="29" t="str">
        <f>IFERROR(VLOOKUP(ROWS($M$5:M4534),Table_PayItems[[Search Key]:[Concentrated Name]],2,FALSE),"")</f>
        <v>Sedum Joy Henderson, #2 cont. - $Ea</v>
      </c>
      <c r="J4534" s="1"/>
      <c r="K4534" s="1"/>
      <c r="L4534" s="22">
        <f>IF(ISNUMBER(SEARCH(Pay_Item_Search_Text_2,M4534)),MAX($L$4:L4533)+1,0)</f>
        <v>0</v>
      </c>
      <c r="M4534" s="1" t="str">
        <f>IFERROR(VLOOKUP(ROWS($M$5:M4534),Table_PayItems[[Search Key]:[Concentrated Name]],2,FALSE),"")</f>
        <v>Sedum Joy Henderson, #2 cont. - $Ea</v>
      </c>
      <c r="N4534" s="1" t="str">
        <f>IFERROR(VLOOKUP(ROWS($M$5:N4534),$L$5:$M$7000,2,FALSE),"")</f>
        <v/>
      </c>
      <c r="O4534" s="1" t="str">
        <f>IFERROR(VLOOKUP(ROWS($O$5:O4534),$K$5:$L$7000,2,FALSE),"")</f>
        <v/>
      </c>
    </row>
    <row r="4535" spans="2:15" ht="15" customHeight="1" x14ac:dyDescent="0.25">
      <c r="B4535" s="178" t="s">
        <v>13335</v>
      </c>
      <c r="C4535" s="178" t="s">
        <v>88</v>
      </c>
      <c r="D4535" s="178" t="s">
        <v>7728</v>
      </c>
      <c r="E4535" s="178" t="s">
        <v>6993</v>
      </c>
      <c r="F4535" s="178" t="s">
        <v>17</v>
      </c>
      <c r="G4535" s="1">
        <f>IF(ISNUMBER(Pay_Item_Search_Text),IF(ISNUMBER(IF(FIND(Pay_Item_Search_Text,B4535)=1,1, "FALSE")),MAX(G$4:$G4534)+1,IF(ISNUMBER(Pay_Item_Search_Text),0,IF(ISNUMBER(SEARCH(Pay_Item_Search_Text,H4535)),MAX(G$4:$G4534)+1,0))),IF(ISNUMBER(Pay_Item_Search_Text),0,IF(ISNUMBER(SEARCH(Pay_Item_Search_Text,H4535)),MAX(G$4:$G4534)+1,0)))</f>
        <v>4531</v>
      </c>
      <c r="H4535" s="1" t="str">
        <f>IF(Table_PayItems[[#This Row],[Description]]="_","_ Unique Item - "&amp;Table_PayItems[[#This Row],[Item]]&amp;" - $"&amp;Table_PayItems[[#This Row],[Unit]],Table_PayItems[[#This Row],[Description]]&amp;" - $"&amp;Table_PayItems[[#This Row],[Unit]])</f>
        <v>Sedum Joy Henderson, 2 inch pot - $Ea</v>
      </c>
      <c r="I4535" s="29" t="str">
        <f>IFERROR(VLOOKUP(ROWS($M$5:M4535),Table_PayItems[[Search Key]:[Concentrated Name]],2,FALSE),"")</f>
        <v>Sedum Joy Henderson, 2 inch pot - $Ea</v>
      </c>
      <c r="J4535" s="1"/>
      <c r="K4535" s="1"/>
      <c r="L4535" s="22">
        <f>IF(ISNUMBER(SEARCH(Pay_Item_Search_Text_2,M4535)),MAX($L$4:L4534)+1,0)</f>
        <v>0</v>
      </c>
      <c r="M4535" s="1" t="str">
        <f>IFERROR(VLOOKUP(ROWS($M$5:M4535),Table_PayItems[[Search Key]:[Concentrated Name]],2,FALSE),"")</f>
        <v>Sedum Joy Henderson, 2 inch pot - $Ea</v>
      </c>
      <c r="N4535" s="1" t="str">
        <f>IFERROR(VLOOKUP(ROWS($M$5:N4535),$L$5:$M$7000,2,FALSE),"")</f>
        <v/>
      </c>
      <c r="O4535" s="1" t="str">
        <f>IFERROR(VLOOKUP(ROWS($O$5:O4535),$K$5:$L$7000,2,FALSE),"")</f>
        <v/>
      </c>
    </row>
    <row r="4536" spans="2:15" ht="15" customHeight="1" x14ac:dyDescent="0.25">
      <c r="B4536" s="178" t="s">
        <v>13336</v>
      </c>
      <c r="C4536" s="178" t="s">
        <v>88</v>
      </c>
      <c r="D4536" s="178" t="s">
        <v>7729</v>
      </c>
      <c r="E4536" s="178" t="s">
        <v>6993</v>
      </c>
      <c r="F4536" s="178" t="s">
        <v>17</v>
      </c>
      <c r="G4536" s="1">
        <f>IF(ISNUMBER(Pay_Item_Search_Text),IF(ISNUMBER(IF(FIND(Pay_Item_Search_Text,B4536)=1,1, "FALSE")),MAX(G$4:$G4535)+1,IF(ISNUMBER(Pay_Item_Search_Text),0,IF(ISNUMBER(SEARCH(Pay_Item_Search_Text,H4536)),MAX(G$4:$G4535)+1,0))),IF(ISNUMBER(Pay_Item_Search_Text),0,IF(ISNUMBER(SEARCH(Pay_Item_Search_Text,H4536)),MAX(G$4:$G4535)+1,0)))</f>
        <v>4532</v>
      </c>
      <c r="H4536" s="1" t="str">
        <f>IF(Table_PayItems[[#This Row],[Description]]="_","_ Unique Item - "&amp;Table_PayItems[[#This Row],[Item]]&amp;" - $"&amp;Table_PayItems[[#This Row],[Unit]],Table_PayItems[[#This Row],[Description]]&amp;" - $"&amp;Table_PayItems[[#This Row],[Unit]])</f>
        <v>Sedum Joy Henderson, 3 inch pot - $Ea</v>
      </c>
      <c r="I4536" s="29" t="str">
        <f>IFERROR(VLOOKUP(ROWS($M$5:M4536),Table_PayItems[[Search Key]:[Concentrated Name]],2,FALSE),"")</f>
        <v>Sedum Joy Henderson, 3 inch pot - $Ea</v>
      </c>
      <c r="J4536" s="1"/>
      <c r="K4536" s="1"/>
      <c r="L4536" s="22">
        <f>IF(ISNUMBER(SEARCH(Pay_Item_Search_Text_2,M4536)),MAX($L$4:L4535)+1,0)</f>
        <v>0</v>
      </c>
      <c r="M4536" s="1" t="str">
        <f>IFERROR(VLOOKUP(ROWS($M$5:M4536),Table_PayItems[[Search Key]:[Concentrated Name]],2,FALSE),"")</f>
        <v>Sedum Joy Henderson, 3 inch pot - $Ea</v>
      </c>
      <c r="N4536" s="1" t="str">
        <f>IFERROR(VLOOKUP(ROWS($M$5:N4536),$L$5:$M$7000,2,FALSE),"")</f>
        <v/>
      </c>
      <c r="O4536" s="1" t="str">
        <f>IFERROR(VLOOKUP(ROWS($O$5:O4536),$K$5:$L$7000,2,FALSE),"")</f>
        <v/>
      </c>
    </row>
    <row r="4537" spans="2:15" ht="15" customHeight="1" x14ac:dyDescent="0.25">
      <c r="B4537" s="178" t="s">
        <v>13337</v>
      </c>
      <c r="C4537" s="178" t="s">
        <v>88</v>
      </c>
      <c r="D4537" s="178" t="s">
        <v>7730</v>
      </c>
      <c r="E4537" s="178" t="s">
        <v>6993</v>
      </c>
      <c r="F4537" s="178" t="s">
        <v>17</v>
      </c>
      <c r="G4537" s="1">
        <f>IF(ISNUMBER(Pay_Item_Search_Text),IF(ISNUMBER(IF(FIND(Pay_Item_Search_Text,B4537)=1,1, "FALSE")),MAX(G$4:$G4536)+1,IF(ISNUMBER(Pay_Item_Search_Text),0,IF(ISNUMBER(SEARCH(Pay_Item_Search_Text,H4537)),MAX(G$4:$G4536)+1,0))),IF(ISNUMBER(Pay_Item_Search_Text),0,IF(ISNUMBER(SEARCH(Pay_Item_Search_Text,H4537)),MAX(G$4:$G4536)+1,0)))</f>
        <v>4533</v>
      </c>
      <c r="H4537" s="1" t="str">
        <f>IF(Table_PayItems[[#This Row],[Description]]="_","_ Unique Item - "&amp;Table_PayItems[[#This Row],[Item]]&amp;" - $"&amp;Table_PayItems[[#This Row],[Unit]],Table_PayItems[[#This Row],[Description]]&amp;" - $"&amp;Table_PayItems[[#This Row],[Unit]])</f>
        <v>Sedum Joy Henderson, 4 inch pot - $Ea</v>
      </c>
      <c r="I4537" s="29" t="str">
        <f>IFERROR(VLOOKUP(ROWS($M$5:M4537),Table_PayItems[[Search Key]:[Concentrated Name]],2,FALSE),"")</f>
        <v>Sedum Joy Henderson, 4 inch pot - $Ea</v>
      </c>
      <c r="J4537" s="1"/>
      <c r="K4537" s="1"/>
      <c r="L4537" s="22">
        <f>IF(ISNUMBER(SEARCH(Pay_Item_Search_Text_2,M4537)),MAX($L$4:L4536)+1,0)</f>
        <v>0</v>
      </c>
      <c r="M4537" s="1" t="str">
        <f>IFERROR(VLOOKUP(ROWS($M$5:M4537),Table_PayItems[[Search Key]:[Concentrated Name]],2,FALSE),"")</f>
        <v>Sedum Joy Henderson, 4 inch pot - $Ea</v>
      </c>
      <c r="N4537" s="1" t="str">
        <f>IFERROR(VLOOKUP(ROWS($M$5:N4537),$L$5:$M$7000,2,FALSE),"")</f>
        <v/>
      </c>
      <c r="O4537" s="1" t="str">
        <f>IFERROR(VLOOKUP(ROWS($O$5:O4537),$K$5:$L$7000,2,FALSE),"")</f>
        <v/>
      </c>
    </row>
    <row r="4538" spans="2:15" ht="15" customHeight="1" x14ac:dyDescent="0.25">
      <c r="B4538" s="178" t="s">
        <v>13338</v>
      </c>
      <c r="C4538" s="178" t="s">
        <v>88</v>
      </c>
      <c r="D4538" s="178" t="s">
        <v>7731</v>
      </c>
      <c r="E4538" s="178" t="s">
        <v>6993</v>
      </c>
      <c r="F4538" s="178" t="s">
        <v>17</v>
      </c>
      <c r="G4538" s="1">
        <f>IF(ISNUMBER(Pay_Item_Search_Text),IF(ISNUMBER(IF(FIND(Pay_Item_Search_Text,B4538)=1,1, "FALSE")),MAX(G$4:$G4537)+1,IF(ISNUMBER(Pay_Item_Search_Text),0,IF(ISNUMBER(SEARCH(Pay_Item_Search_Text,H4538)),MAX(G$4:$G4537)+1,0))),IF(ISNUMBER(Pay_Item_Search_Text),0,IF(ISNUMBER(SEARCH(Pay_Item_Search_Text,H4538)),MAX(G$4:$G4537)+1,0)))</f>
        <v>4534</v>
      </c>
      <c r="H4538" s="1" t="str">
        <f>IF(Table_PayItems[[#This Row],[Description]]="_","_ Unique Item - "&amp;Table_PayItems[[#This Row],[Item]]&amp;" - $"&amp;Table_PayItems[[#This Row],[Unit]],Table_PayItems[[#This Row],[Description]]&amp;" - $"&amp;Table_PayItems[[#This Row],[Unit]])</f>
        <v>Sedum Matrona, #1 cont. - $Ea</v>
      </c>
      <c r="I4538" s="29" t="str">
        <f>IFERROR(VLOOKUP(ROWS($M$5:M4538),Table_PayItems[[Search Key]:[Concentrated Name]],2,FALSE),"")</f>
        <v>Sedum Matrona, #1 cont. - $Ea</v>
      </c>
      <c r="J4538" s="1"/>
      <c r="K4538" s="1"/>
      <c r="L4538" s="22">
        <f>IF(ISNUMBER(SEARCH(Pay_Item_Search_Text_2,M4538)),MAX($L$4:L4537)+1,0)</f>
        <v>0</v>
      </c>
      <c r="M4538" s="1" t="str">
        <f>IFERROR(VLOOKUP(ROWS($M$5:M4538),Table_PayItems[[Search Key]:[Concentrated Name]],2,FALSE),"")</f>
        <v>Sedum Matrona, #1 cont. - $Ea</v>
      </c>
      <c r="N4538" s="1" t="str">
        <f>IFERROR(VLOOKUP(ROWS($M$5:N4538),$L$5:$M$7000,2,FALSE),"")</f>
        <v/>
      </c>
      <c r="O4538" s="1" t="str">
        <f>IFERROR(VLOOKUP(ROWS($O$5:O4538),$K$5:$L$7000,2,FALSE),"")</f>
        <v/>
      </c>
    </row>
    <row r="4539" spans="2:15" ht="15" customHeight="1" x14ac:dyDescent="0.25">
      <c r="B4539" s="178" t="s">
        <v>13339</v>
      </c>
      <c r="C4539" s="178" t="s">
        <v>88</v>
      </c>
      <c r="D4539" s="178" t="s">
        <v>7732</v>
      </c>
      <c r="E4539" s="178" t="s">
        <v>6993</v>
      </c>
      <c r="F4539" s="178" t="s">
        <v>17</v>
      </c>
      <c r="G4539" s="1">
        <f>IF(ISNUMBER(Pay_Item_Search_Text),IF(ISNUMBER(IF(FIND(Pay_Item_Search_Text,B4539)=1,1, "FALSE")),MAX(G$4:$G4538)+1,IF(ISNUMBER(Pay_Item_Search_Text),0,IF(ISNUMBER(SEARCH(Pay_Item_Search_Text,H4539)),MAX(G$4:$G4538)+1,0))),IF(ISNUMBER(Pay_Item_Search_Text),0,IF(ISNUMBER(SEARCH(Pay_Item_Search_Text,H4539)),MAX(G$4:$G4538)+1,0)))</f>
        <v>4535</v>
      </c>
      <c r="H4539" s="1" t="str">
        <f>IF(Table_PayItems[[#This Row],[Description]]="_","_ Unique Item - "&amp;Table_PayItems[[#This Row],[Item]]&amp;" - $"&amp;Table_PayItems[[#This Row],[Unit]],Table_PayItems[[#This Row],[Description]]&amp;" - $"&amp;Table_PayItems[[#This Row],[Unit]])</f>
        <v>Sedum Matrona, #2 cont. - $Ea</v>
      </c>
      <c r="I4539" s="29" t="str">
        <f>IFERROR(VLOOKUP(ROWS($M$5:M4539),Table_PayItems[[Search Key]:[Concentrated Name]],2,FALSE),"")</f>
        <v>Sedum Matrona, #2 cont. - $Ea</v>
      </c>
      <c r="J4539" s="1"/>
      <c r="K4539" s="1"/>
      <c r="L4539" s="22">
        <f>IF(ISNUMBER(SEARCH(Pay_Item_Search_Text_2,M4539)),MAX($L$4:L4538)+1,0)</f>
        <v>0</v>
      </c>
      <c r="M4539" s="1" t="str">
        <f>IFERROR(VLOOKUP(ROWS($M$5:M4539),Table_PayItems[[Search Key]:[Concentrated Name]],2,FALSE),"")</f>
        <v>Sedum Matrona, #2 cont. - $Ea</v>
      </c>
      <c r="N4539" s="1" t="str">
        <f>IFERROR(VLOOKUP(ROWS($M$5:N4539),$L$5:$M$7000,2,FALSE),"")</f>
        <v/>
      </c>
      <c r="O4539" s="1" t="str">
        <f>IFERROR(VLOOKUP(ROWS($O$5:O4539),$K$5:$L$7000,2,FALSE),"")</f>
        <v/>
      </c>
    </row>
    <row r="4540" spans="2:15" ht="15" customHeight="1" x14ac:dyDescent="0.25">
      <c r="B4540" s="178" t="s">
        <v>13340</v>
      </c>
      <c r="C4540" s="178" t="s">
        <v>88</v>
      </c>
      <c r="D4540" s="178" t="s">
        <v>7733</v>
      </c>
      <c r="E4540" s="178" t="s">
        <v>6993</v>
      </c>
      <c r="F4540" s="178" t="s">
        <v>17</v>
      </c>
      <c r="G4540" s="1">
        <f>IF(ISNUMBER(Pay_Item_Search_Text),IF(ISNUMBER(IF(FIND(Pay_Item_Search_Text,B4540)=1,1, "FALSE")),MAX(G$4:$G4539)+1,IF(ISNUMBER(Pay_Item_Search_Text),0,IF(ISNUMBER(SEARCH(Pay_Item_Search_Text,H4540)),MAX(G$4:$G4539)+1,0))),IF(ISNUMBER(Pay_Item_Search_Text),0,IF(ISNUMBER(SEARCH(Pay_Item_Search_Text,H4540)),MAX(G$4:$G4539)+1,0)))</f>
        <v>4536</v>
      </c>
      <c r="H4540" s="1" t="str">
        <f>IF(Table_PayItems[[#This Row],[Description]]="_","_ Unique Item - "&amp;Table_PayItems[[#This Row],[Item]]&amp;" - $"&amp;Table_PayItems[[#This Row],[Unit]],Table_PayItems[[#This Row],[Description]]&amp;" - $"&amp;Table_PayItems[[#This Row],[Unit]])</f>
        <v>Sedum Matrona, 2 inch pot - $Ea</v>
      </c>
      <c r="I4540" s="29" t="str">
        <f>IFERROR(VLOOKUP(ROWS($M$5:M4540),Table_PayItems[[Search Key]:[Concentrated Name]],2,FALSE),"")</f>
        <v>Sedum Matrona, 2 inch pot - $Ea</v>
      </c>
      <c r="J4540" s="1"/>
      <c r="K4540" s="1"/>
      <c r="L4540" s="22">
        <f>IF(ISNUMBER(SEARCH(Pay_Item_Search_Text_2,M4540)),MAX($L$4:L4539)+1,0)</f>
        <v>0</v>
      </c>
      <c r="M4540" s="1" t="str">
        <f>IFERROR(VLOOKUP(ROWS($M$5:M4540),Table_PayItems[[Search Key]:[Concentrated Name]],2,FALSE),"")</f>
        <v>Sedum Matrona, 2 inch pot - $Ea</v>
      </c>
      <c r="N4540" s="1" t="str">
        <f>IFERROR(VLOOKUP(ROWS($M$5:N4540),$L$5:$M$7000,2,FALSE),"")</f>
        <v/>
      </c>
      <c r="O4540" s="1" t="str">
        <f>IFERROR(VLOOKUP(ROWS($O$5:O4540),$K$5:$L$7000,2,FALSE),"")</f>
        <v/>
      </c>
    </row>
    <row r="4541" spans="2:15" ht="15" customHeight="1" x14ac:dyDescent="0.25">
      <c r="B4541" s="178" t="s">
        <v>13341</v>
      </c>
      <c r="C4541" s="178" t="s">
        <v>88</v>
      </c>
      <c r="D4541" s="178" t="s">
        <v>7734</v>
      </c>
      <c r="E4541" s="178" t="s">
        <v>6993</v>
      </c>
      <c r="F4541" s="178" t="s">
        <v>17</v>
      </c>
      <c r="G4541" s="1">
        <f>IF(ISNUMBER(Pay_Item_Search_Text),IF(ISNUMBER(IF(FIND(Pay_Item_Search_Text,B4541)=1,1, "FALSE")),MAX(G$4:$G4540)+1,IF(ISNUMBER(Pay_Item_Search_Text),0,IF(ISNUMBER(SEARCH(Pay_Item_Search_Text,H4541)),MAX(G$4:$G4540)+1,0))),IF(ISNUMBER(Pay_Item_Search_Text),0,IF(ISNUMBER(SEARCH(Pay_Item_Search_Text,H4541)),MAX(G$4:$G4540)+1,0)))</f>
        <v>4537</v>
      </c>
      <c r="H4541" s="1" t="str">
        <f>IF(Table_PayItems[[#This Row],[Description]]="_","_ Unique Item - "&amp;Table_PayItems[[#This Row],[Item]]&amp;" - $"&amp;Table_PayItems[[#This Row],[Unit]],Table_PayItems[[#This Row],[Description]]&amp;" - $"&amp;Table_PayItems[[#This Row],[Unit]])</f>
        <v>Sedum Matrona, 3 inch pot - $Ea</v>
      </c>
      <c r="I4541" s="29" t="str">
        <f>IFERROR(VLOOKUP(ROWS($M$5:M4541),Table_PayItems[[Search Key]:[Concentrated Name]],2,FALSE),"")</f>
        <v>Sedum Matrona, 3 inch pot - $Ea</v>
      </c>
      <c r="J4541" s="1"/>
      <c r="K4541" s="1"/>
      <c r="L4541" s="22">
        <f>IF(ISNUMBER(SEARCH(Pay_Item_Search_Text_2,M4541)),MAX($L$4:L4540)+1,0)</f>
        <v>0</v>
      </c>
      <c r="M4541" s="1" t="str">
        <f>IFERROR(VLOOKUP(ROWS($M$5:M4541),Table_PayItems[[Search Key]:[Concentrated Name]],2,FALSE),"")</f>
        <v>Sedum Matrona, 3 inch pot - $Ea</v>
      </c>
      <c r="N4541" s="1" t="str">
        <f>IFERROR(VLOOKUP(ROWS($M$5:N4541),$L$5:$M$7000,2,FALSE),"")</f>
        <v/>
      </c>
      <c r="O4541" s="1" t="str">
        <f>IFERROR(VLOOKUP(ROWS($O$5:O4541),$K$5:$L$7000,2,FALSE),"")</f>
        <v/>
      </c>
    </row>
    <row r="4542" spans="2:15" ht="15" customHeight="1" x14ac:dyDescent="0.25">
      <c r="B4542" s="178" t="s">
        <v>13342</v>
      </c>
      <c r="C4542" s="178" t="s">
        <v>88</v>
      </c>
      <c r="D4542" s="178" t="s">
        <v>7735</v>
      </c>
      <c r="E4542" s="178" t="s">
        <v>6993</v>
      </c>
      <c r="F4542" s="178" t="s">
        <v>17</v>
      </c>
      <c r="G4542" s="1">
        <f>IF(ISNUMBER(Pay_Item_Search_Text),IF(ISNUMBER(IF(FIND(Pay_Item_Search_Text,B4542)=1,1, "FALSE")),MAX(G$4:$G4541)+1,IF(ISNUMBER(Pay_Item_Search_Text),0,IF(ISNUMBER(SEARCH(Pay_Item_Search_Text,H4542)),MAX(G$4:$G4541)+1,0))),IF(ISNUMBER(Pay_Item_Search_Text),0,IF(ISNUMBER(SEARCH(Pay_Item_Search_Text,H4542)),MAX(G$4:$G4541)+1,0)))</f>
        <v>4538</v>
      </c>
      <c r="H4542" s="1" t="str">
        <f>IF(Table_PayItems[[#This Row],[Description]]="_","_ Unique Item - "&amp;Table_PayItems[[#This Row],[Item]]&amp;" - $"&amp;Table_PayItems[[#This Row],[Unit]],Table_PayItems[[#This Row],[Description]]&amp;" - $"&amp;Table_PayItems[[#This Row],[Unit]])</f>
        <v>Sedum Matrona, 4 inch pot - $Ea</v>
      </c>
      <c r="I4542" s="29" t="str">
        <f>IFERROR(VLOOKUP(ROWS($M$5:M4542),Table_PayItems[[Search Key]:[Concentrated Name]],2,FALSE),"")</f>
        <v>Sedum Matrona, 4 inch pot - $Ea</v>
      </c>
      <c r="J4542" s="1"/>
      <c r="K4542" s="1"/>
      <c r="L4542" s="22">
        <f>IF(ISNUMBER(SEARCH(Pay_Item_Search_Text_2,M4542)),MAX($L$4:L4541)+1,0)</f>
        <v>0</v>
      </c>
      <c r="M4542" s="1" t="str">
        <f>IFERROR(VLOOKUP(ROWS($M$5:M4542),Table_PayItems[[Search Key]:[Concentrated Name]],2,FALSE),"")</f>
        <v>Sedum Matrona, 4 inch pot - $Ea</v>
      </c>
      <c r="N4542" s="1" t="str">
        <f>IFERROR(VLOOKUP(ROWS($M$5:N4542),$L$5:$M$7000,2,FALSE),"")</f>
        <v/>
      </c>
      <c r="O4542" s="1" t="str">
        <f>IFERROR(VLOOKUP(ROWS($O$5:O4542),$K$5:$L$7000,2,FALSE),"")</f>
        <v/>
      </c>
    </row>
    <row r="4543" spans="2:15" ht="15" customHeight="1" x14ac:dyDescent="0.25">
      <c r="B4543" s="178" t="s">
        <v>13343</v>
      </c>
      <c r="C4543" s="178" t="s">
        <v>88</v>
      </c>
      <c r="D4543" s="178" t="s">
        <v>7736</v>
      </c>
      <c r="E4543" s="178" t="s">
        <v>6993</v>
      </c>
      <c r="F4543" s="178" t="s">
        <v>17</v>
      </c>
      <c r="G4543" s="1">
        <f>IF(ISNUMBER(Pay_Item_Search_Text),IF(ISNUMBER(IF(FIND(Pay_Item_Search_Text,B4543)=1,1, "FALSE")),MAX(G$4:$G4542)+1,IF(ISNUMBER(Pay_Item_Search_Text),0,IF(ISNUMBER(SEARCH(Pay_Item_Search_Text,H4543)),MAX(G$4:$G4542)+1,0))),IF(ISNUMBER(Pay_Item_Search_Text),0,IF(ISNUMBER(SEARCH(Pay_Item_Search_Text,H4543)),MAX(G$4:$G4542)+1,0)))</f>
        <v>4539</v>
      </c>
      <c r="H4543" s="1" t="str">
        <f>IF(Table_PayItems[[#This Row],[Description]]="_","_ Unique Item - "&amp;Table_PayItems[[#This Row],[Item]]&amp;" - $"&amp;Table_PayItems[[#This Row],[Unit]],Table_PayItems[[#This Row],[Description]]&amp;" - $"&amp;Table_PayItems[[#This Row],[Unit]])</f>
        <v>Sedum Purple Emperor, #1 cont. - $Ea</v>
      </c>
      <c r="I4543" s="29" t="str">
        <f>IFERROR(VLOOKUP(ROWS($M$5:M4543),Table_PayItems[[Search Key]:[Concentrated Name]],2,FALSE),"")</f>
        <v>Sedum Purple Emperor, #1 cont. - $Ea</v>
      </c>
      <c r="J4543" s="1"/>
      <c r="K4543" s="1"/>
      <c r="L4543" s="22">
        <f>IF(ISNUMBER(SEARCH(Pay_Item_Search_Text_2,M4543)),MAX($L$4:L4542)+1,0)</f>
        <v>0</v>
      </c>
      <c r="M4543" s="1" t="str">
        <f>IFERROR(VLOOKUP(ROWS($M$5:M4543),Table_PayItems[[Search Key]:[Concentrated Name]],2,FALSE),"")</f>
        <v>Sedum Purple Emperor, #1 cont. - $Ea</v>
      </c>
      <c r="N4543" s="1" t="str">
        <f>IFERROR(VLOOKUP(ROWS($M$5:N4543),$L$5:$M$7000,2,FALSE),"")</f>
        <v/>
      </c>
      <c r="O4543" s="1" t="str">
        <f>IFERROR(VLOOKUP(ROWS($O$5:O4543),$K$5:$L$7000,2,FALSE),"")</f>
        <v/>
      </c>
    </row>
    <row r="4544" spans="2:15" ht="15" customHeight="1" x14ac:dyDescent="0.25">
      <c r="B4544" s="178" t="s">
        <v>13344</v>
      </c>
      <c r="C4544" s="178" t="s">
        <v>88</v>
      </c>
      <c r="D4544" s="178" t="s">
        <v>7737</v>
      </c>
      <c r="E4544" s="178" t="s">
        <v>6993</v>
      </c>
      <c r="F4544" s="178" t="s">
        <v>17</v>
      </c>
      <c r="G4544" s="1">
        <f>IF(ISNUMBER(Pay_Item_Search_Text),IF(ISNUMBER(IF(FIND(Pay_Item_Search_Text,B4544)=1,1, "FALSE")),MAX(G$4:$G4543)+1,IF(ISNUMBER(Pay_Item_Search_Text),0,IF(ISNUMBER(SEARCH(Pay_Item_Search_Text,H4544)),MAX(G$4:$G4543)+1,0))),IF(ISNUMBER(Pay_Item_Search_Text),0,IF(ISNUMBER(SEARCH(Pay_Item_Search_Text,H4544)),MAX(G$4:$G4543)+1,0)))</f>
        <v>4540</v>
      </c>
      <c r="H4544" s="1" t="str">
        <f>IF(Table_PayItems[[#This Row],[Description]]="_","_ Unique Item - "&amp;Table_PayItems[[#This Row],[Item]]&amp;" - $"&amp;Table_PayItems[[#This Row],[Unit]],Table_PayItems[[#This Row],[Description]]&amp;" - $"&amp;Table_PayItems[[#This Row],[Unit]])</f>
        <v>Sedum Purple Emperor, #2 cont. - $Ea</v>
      </c>
      <c r="I4544" s="29" t="str">
        <f>IFERROR(VLOOKUP(ROWS($M$5:M4544),Table_PayItems[[Search Key]:[Concentrated Name]],2,FALSE),"")</f>
        <v>Sedum Purple Emperor, #2 cont. - $Ea</v>
      </c>
      <c r="J4544" s="1"/>
      <c r="K4544" s="1"/>
      <c r="L4544" s="22">
        <f>IF(ISNUMBER(SEARCH(Pay_Item_Search_Text_2,M4544)),MAX($L$4:L4543)+1,0)</f>
        <v>0</v>
      </c>
      <c r="M4544" s="1" t="str">
        <f>IFERROR(VLOOKUP(ROWS($M$5:M4544),Table_PayItems[[Search Key]:[Concentrated Name]],2,FALSE),"")</f>
        <v>Sedum Purple Emperor, #2 cont. - $Ea</v>
      </c>
      <c r="N4544" s="1" t="str">
        <f>IFERROR(VLOOKUP(ROWS($M$5:N4544),$L$5:$M$7000,2,FALSE),"")</f>
        <v/>
      </c>
      <c r="O4544" s="1" t="str">
        <f>IFERROR(VLOOKUP(ROWS($O$5:O4544),$K$5:$L$7000,2,FALSE),"")</f>
        <v/>
      </c>
    </row>
    <row r="4545" spans="2:15" ht="15" customHeight="1" x14ac:dyDescent="0.25">
      <c r="B4545" s="178" t="s">
        <v>13345</v>
      </c>
      <c r="C4545" s="178" t="s">
        <v>88</v>
      </c>
      <c r="D4545" s="178" t="s">
        <v>7738</v>
      </c>
      <c r="E4545" s="178" t="s">
        <v>6993</v>
      </c>
      <c r="F4545" s="178" t="s">
        <v>17</v>
      </c>
      <c r="G4545" s="1">
        <f>IF(ISNUMBER(Pay_Item_Search_Text),IF(ISNUMBER(IF(FIND(Pay_Item_Search_Text,B4545)=1,1, "FALSE")),MAX(G$4:$G4544)+1,IF(ISNUMBER(Pay_Item_Search_Text),0,IF(ISNUMBER(SEARCH(Pay_Item_Search_Text,H4545)),MAX(G$4:$G4544)+1,0))),IF(ISNUMBER(Pay_Item_Search_Text),0,IF(ISNUMBER(SEARCH(Pay_Item_Search_Text,H4545)),MAX(G$4:$G4544)+1,0)))</f>
        <v>4541</v>
      </c>
      <c r="H4545" s="1" t="str">
        <f>IF(Table_PayItems[[#This Row],[Description]]="_","_ Unique Item - "&amp;Table_PayItems[[#This Row],[Item]]&amp;" - $"&amp;Table_PayItems[[#This Row],[Unit]],Table_PayItems[[#This Row],[Description]]&amp;" - $"&amp;Table_PayItems[[#This Row],[Unit]])</f>
        <v>Sedum Purple Emperor, 2 inch pot - $Ea</v>
      </c>
      <c r="I4545" s="29" t="str">
        <f>IFERROR(VLOOKUP(ROWS($M$5:M4545),Table_PayItems[[Search Key]:[Concentrated Name]],2,FALSE),"")</f>
        <v>Sedum Purple Emperor, 2 inch pot - $Ea</v>
      </c>
      <c r="J4545" s="1"/>
      <c r="K4545" s="1"/>
      <c r="L4545" s="22">
        <f>IF(ISNUMBER(SEARCH(Pay_Item_Search_Text_2,M4545)),MAX($L$4:L4544)+1,0)</f>
        <v>0</v>
      </c>
      <c r="M4545" s="1" t="str">
        <f>IFERROR(VLOOKUP(ROWS($M$5:M4545),Table_PayItems[[Search Key]:[Concentrated Name]],2,FALSE),"")</f>
        <v>Sedum Purple Emperor, 2 inch pot - $Ea</v>
      </c>
      <c r="N4545" s="1" t="str">
        <f>IFERROR(VLOOKUP(ROWS($M$5:N4545),$L$5:$M$7000,2,FALSE),"")</f>
        <v/>
      </c>
      <c r="O4545" s="1" t="str">
        <f>IFERROR(VLOOKUP(ROWS($O$5:O4545),$K$5:$L$7000,2,FALSE),"")</f>
        <v/>
      </c>
    </row>
    <row r="4546" spans="2:15" ht="15" customHeight="1" x14ac:dyDescent="0.25">
      <c r="B4546" s="178" t="s">
        <v>13346</v>
      </c>
      <c r="C4546" s="178" t="s">
        <v>88</v>
      </c>
      <c r="D4546" s="178" t="s">
        <v>7739</v>
      </c>
      <c r="E4546" s="178" t="s">
        <v>6993</v>
      </c>
      <c r="F4546" s="178" t="s">
        <v>17</v>
      </c>
      <c r="G4546" s="1">
        <f>IF(ISNUMBER(Pay_Item_Search_Text),IF(ISNUMBER(IF(FIND(Pay_Item_Search_Text,B4546)=1,1, "FALSE")),MAX(G$4:$G4545)+1,IF(ISNUMBER(Pay_Item_Search_Text),0,IF(ISNUMBER(SEARCH(Pay_Item_Search_Text,H4546)),MAX(G$4:$G4545)+1,0))),IF(ISNUMBER(Pay_Item_Search_Text),0,IF(ISNUMBER(SEARCH(Pay_Item_Search_Text,H4546)),MAX(G$4:$G4545)+1,0)))</f>
        <v>4542</v>
      </c>
      <c r="H4546" s="1" t="str">
        <f>IF(Table_PayItems[[#This Row],[Description]]="_","_ Unique Item - "&amp;Table_PayItems[[#This Row],[Item]]&amp;" - $"&amp;Table_PayItems[[#This Row],[Unit]],Table_PayItems[[#This Row],[Description]]&amp;" - $"&amp;Table_PayItems[[#This Row],[Unit]])</f>
        <v>Sedum Purple Emperor, 3 inch pot - $Ea</v>
      </c>
      <c r="I4546" s="29" t="str">
        <f>IFERROR(VLOOKUP(ROWS($M$5:M4546),Table_PayItems[[Search Key]:[Concentrated Name]],2,FALSE),"")</f>
        <v>Sedum Purple Emperor, 3 inch pot - $Ea</v>
      </c>
      <c r="J4546" s="1"/>
      <c r="K4546" s="1"/>
      <c r="L4546" s="22">
        <f>IF(ISNUMBER(SEARCH(Pay_Item_Search_Text_2,M4546)),MAX($L$4:L4545)+1,0)</f>
        <v>0</v>
      </c>
      <c r="M4546" s="1" t="str">
        <f>IFERROR(VLOOKUP(ROWS($M$5:M4546),Table_PayItems[[Search Key]:[Concentrated Name]],2,FALSE),"")</f>
        <v>Sedum Purple Emperor, 3 inch pot - $Ea</v>
      </c>
      <c r="N4546" s="1" t="str">
        <f>IFERROR(VLOOKUP(ROWS($M$5:N4546),$L$5:$M$7000,2,FALSE),"")</f>
        <v/>
      </c>
      <c r="O4546" s="1" t="str">
        <f>IFERROR(VLOOKUP(ROWS($O$5:O4546),$K$5:$L$7000,2,FALSE),"")</f>
        <v/>
      </c>
    </row>
    <row r="4547" spans="2:15" ht="15" customHeight="1" x14ac:dyDescent="0.25">
      <c r="B4547" s="178" t="s">
        <v>13347</v>
      </c>
      <c r="C4547" s="178" t="s">
        <v>88</v>
      </c>
      <c r="D4547" s="178" t="s">
        <v>7740</v>
      </c>
      <c r="E4547" s="178" t="s">
        <v>6993</v>
      </c>
      <c r="F4547" s="178" t="s">
        <v>17</v>
      </c>
      <c r="G4547" s="1">
        <f>IF(ISNUMBER(Pay_Item_Search_Text),IF(ISNUMBER(IF(FIND(Pay_Item_Search_Text,B4547)=1,1, "FALSE")),MAX(G$4:$G4546)+1,IF(ISNUMBER(Pay_Item_Search_Text),0,IF(ISNUMBER(SEARCH(Pay_Item_Search_Text,H4547)),MAX(G$4:$G4546)+1,0))),IF(ISNUMBER(Pay_Item_Search_Text),0,IF(ISNUMBER(SEARCH(Pay_Item_Search_Text,H4547)),MAX(G$4:$G4546)+1,0)))</f>
        <v>4543</v>
      </c>
      <c r="H4547" s="1" t="str">
        <f>IF(Table_PayItems[[#This Row],[Description]]="_","_ Unique Item - "&amp;Table_PayItems[[#This Row],[Item]]&amp;" - $"&amp;Table_PayItems[[#This Row],[Unit]],Table_PayItems[[#This Row],[Description]]&amp;" - $"&amp;Table_PayItems[[#This Row],[Unit]])</f>
        <v>Sedum Purple Emperor, 4 inch pot - $Ea</v>
      </c>
      <c r="I4547" s="29" t="str">
        <f>IFERROR(VLOOKUP(ROWS($M$5:M4547),Table_PayItems[[Search Key]:[Concentrated Name]],2,FALSE),"")</f>
        <v>Sedum Purple Emperor, 4 inch pot - $Ea</v>
      </c>
      <c r="J4547" s="1"/>
      <c r="K4547" s="1"/>
      <c r="L4547" s="22">
        <f>IF(ISNUMBER(SEARCH(Pay_Item_Search_Text_2,M4547)),MAX($L$4:L4546)+1,0)</f>
        <v>0</v>
      </c>
      <c r="M4547" s="1" t="str">
        <f>IFERROR(VLOOKUP(ROWS($M$5:M4547),Table_PayItems[[Search Key]:[Concentrated Name]],2,FALSE),"")</f>
        <v>Sedum Purple Emperor, 4 inch pot - $Ea</v>
      </c>
      <c r="N4547" s="1" t="str">
        <f>IFERROR(VLOOKUP(ROWS($M$5:N4547),$L$5:$M$7000,2,FALSE),"")</f>
        <v/>
      </c>
      <c r="O4547" s="1" t="str">
        <f>IFERROR(VLOOKUP(ROWS($O$5:O4547),$K$5:$L$7000,2,FALSE),"")</f>
        <v/>
      </c>
    </row>
    <row r="4548" spans="2:15" ht="15" customHeight="1" x14ac:dyDescent="0.25">
      <c r="B4548" s="178" t="s">
        <v>13348</v>
      </c>
      <c r="C4548" s="178" t="s">
        <v>88</v>
      </c>
      <c r="D4548" s="178" t="s">
        <v>7741</v>
      </c>
      <c r="E4548" s="178" t="s">
        <v>6993</v>
      </c>
      <c r="F4548" s="178" t="s">
        <v>17</v>
      </c>
      <c r="G4548" s="1">
        <f>IF(ISNUMBER(Pay_Item_Search_Text),IF(ISNUMBER(IF(FIND(Pay_Item_Search_Text,B4548)=1,1, "FALSE")),MAX(G$4:$G4547)+1,IF(ISNUMBER(Pay_Item_Search_Text),0,IF(ISNUMBER(SEARCH(Pay_Item_Search_Text,H4548)),MAX(G$4:$G4547)+1,0))),IF(ISNUMBER(Pay_Item_Search_Text),0,IF(ISNUMBER(SEARCH(Pay_Item_Search_Text,H4548)),MAX(G$4:$G4547)+1,0)))</f>
        <v>4544</v>
      </c>
      <c r="H4548" s="1" t="str">
        <f>IF(Table_PayItems[[#This Row],[Description]]="_","_ Unique Item - "&amp;Table_PayItems[[#This Row],[Item]]&amp;" - $"&amp;Table_PayItems[[#This Row],[Unit]],Table_PayItems[[#This Row],[Description]]&amp;" - $"&amp;Table_PayItems[[#This Row],[Unit]])</f>
        <v>Sedum spectabile Brilliant, #1 cont. - $Ea</v>
      </c>
      <c r="I4548" s="29" t="str">
        <f>IFERROR(VLOOKUP(ROWS($M$5:M4548),Table_PayItems[[Search Key]:[Concentrated Name]],2,FALSE),"")</f>
        <v>Sedum spectabile Brilliant, #1 cont. - $Ea</v>
      </c>
      <c r="J4548" s="1"/>
      <c r="K4548" s="1"/>
      <c r="L4548" s="22">
        <f>IF(ISNUMBER(SEARCH(Pay_Item_Search_Text_2,M4548)),MAX($L$4:L4547)+1,0)</f>
        <v>0</v>
      </c>
      <c r="M4548" s="1" t="str">
        <f>IFERROR(VLOOKUP(ROWS($M$5:M4548),Table_PayItems[[Search Key]:[Concentrated Name]],2,FALSE),"")</f>
        <v>Sedum spectabile Brilliant, #1 cont. - $Ea</v>
      </c>
      <c r="N4548" s="1" t="str">
        <f>IFERROR(VLOOKUP(ROWS($M$5:N4548),$L$5:$M$7000,2,FALSE),"")</f>
        <v/>
      </c>
      <c r="O4548" s="1" t="str">
        <f>IFERROR(VLOOKUP(ROWS($O$5:O4548),$K$5:$L$7000,2,FALSE),"")</f>
        <v/>
      </c>
    </row>
    <row r="4549" spans="2:15" ht="15" customHeight="1" x14ac:dyDescent="0.25">
      <c r="B4549" s="178" t="s">
        <v>13349</v>
      </c>
      <c r="C4549" s="178" t="s">
        <v>88</v>
      </c>
      <c r="D4549" s="178" t="s">
        <v>7742</v>
      </c>
      <c r="E4549" s="178" t="s">
        <v>6993</v>
      </c>
      <c r="F4549" s="178" t="s">
        <v>17</v>
      </c>
      <c r="G4549" s="1">
        <f>IF(ISNUMBER(Pay_Item_Search_Text),IF(ISNUMBER(IF(FIND(Pay_Item_Search_Text,B4549)=1,1, "FALSE")),MAX(G$4:$G4548)+1,IF(ISNUMBER(Pay_Item_Search_Text),0,IF(ISNUMBER(SEARCH(Pay_Item_Search_Text,H4549)),MAX(G$4:$G4548)+1,0))),IF(ISNUMBER(Pay_Item_Search_Text),0,IF(ISNUMBER(SEARCH(Pay_Item_Search_Text,H4549)),MAX(G$4:$G4548)+1,0)))</f>
        <v>4545</v>
      </c>
      <c r="H4549" s="1" t="str">
        <f>IF(Table_PayItems[[#This Row],[Description]]="_","_ Unique Item - "&amp;Table_PayItems[[#This Row],[Item]]&amp;" - $"&amp;Table_PayItems[[#This Row],[Unit]],Table_PayItems[[#This Row],[Description]]&amp;" - $"&amp;Table_PayItems[[#This Row],[Unit]])</f>
        <v>Sedum spectabile Brilliant, #2 cont. - $Ea</v>
      </c>
      <c r="I4549" s="29" t="str">
        <f>IFERROR(VLOOKUP(ROWS($M$5:M4549),Table_PayItems[[Search Key]:[Concentrated Name]],2,FALSE),"")</f>
        <v>Sedum spectabile Brilliant, #2 cont. - $Ea</v>
      </c>
      <c r="J4549" s="1"/>
      <c r="K4549" s="1"/>
      <c r="L4549" s="22">
        <f>IF(ISNUMBER(SEARCH(Pay_Item_Search_Text_2,M4549)),MAX($L$4:L4548)+1,0)</f>
        <v>0</v>
      </c>
      <c r="M4549" s="1" t="str">
        <f>IFERROR(VLOOKUP(ROWS($M$5:M4549),Table_PayItems[[Search Key]:[Concentrated Name]],2,FALSE),"")</f>
        <v>Sedum spectabile Brilliant, #2 cont. - $Ea</v>
      </c>
      <c r="N4549" s="1" t="str">
        <f>IFERROR(VLOOKUP(ROWS($M$5:N4549),$L$5:$M$7000,2,FALSE),"")</f>
        <v/>
      </c>
      <c r="O4549" s="1" t="str">
        <f>IFERROR(VLOOKUP(ROWS($O$5:O4549),$K$5:$L$7000,2,FALSE),"")</f>
        <v/>
      </c>
    </row>
    <row r="4550" spans="2:15" ht="15" customHeight="1" x14ac:dyDescent="0.25">
      <c r="B4550" s="178" t="s">
        <v>13350</v>
      </c>
      <c r="C4550" s="178" t="s">
        <v>88</v>
      </c>
      <c r="D4550" s="178" t="s">
        <v>7743</v>
      </c>
      <c r="E4550" s="178" t="s">
        <v>6993</v>
      </c>
      <c r="F4550" s="178" t="s">
        <v>17</v>
      </c>
      <c r="G4550" s="1">
        <f>IF(ISNUMBER(Pay_Item_Search_Text),IF(ISNUMBER(IF(FIND(Pay_Item_Search_Text,B4550)=1,1, "FALSE")),MAX(G$4:$G4549)+1,IF(ISNUMBER(Pay_Item_Search_Text),0,IF(ISNUMBER(SEARCH(Pay_Item_Search_Text,H4550)),MAX(G$4:$G4549)+1,0))),IF(ISNUMBER(Pay_Item_Search_Text),0,IF(ISNUMBER(SEARCH(Pay_Item_Search_Text,H4550)),MAX(G$4:$G4549)+1,0)))</f>
        <v>4546</v>
      </c>
      <c r="H4550" s="1" t="str">
        <f>IF(Table_PayItems[[#This Row],[Description]]="_","_ Unique Item - "&amp;Table_PayItems[[#This Row],[Item]]&amp;" - $"&amp;Table_PayItems[[#This Row],[Unit]],Table_PayItems[[#This Row],[Description]]&amp;" - $"&amp;Table_PayItems[[#This Row],[Unit]])</f>
        <v>Sedum spectabile Brilliant, 2 inch pot - $Ea</v>
      </c>
      <c r="I4550" s="29" t="str">
        <f>IFERROR(VLOOKUP(ROWS($M$5:M4550),Table_PayItems[[Search Key]:[Concentrated Name]],2,FALSE),"")</f>
        <v>Sedum spectabile Brilliant, 2 inch pot - $Ea</v>
      </c>
      <c r="J4550" s="1"/>
      <c r="K4550" s="1"/>
      <c r="L4550" s="22">
        <f>IF(ISNUMBER(SEARCH(Pay_Item_Search_Text_2,M4550)),MAX($L$4:L4549)+1,0)</f>
        <v>0</v>
      </c>
      <c r="M4550" s="1" t="str">
        <f>IFERROR(VLOOKUP(ROWS($M$5:M4550),Table_PayItems[[Search Key]:[Concentrated Name]],2,FALSE),"")</f>
        <v>Sedum spectabile Brilliant, 2 inch pot - $Ea</v>
      </c>
      <c r="N4550" s="1" t="str">
        <f>IFERROR(VLOOKUP(ROWS($M$5:N4550),$L$5:$M$7000,2,FALSE),"")</f>
        <v/>
      </c>
      <c r="O4550" s="1" t="str">
        <f>IFERROR(VLOOKUP(ROWS($O$5:O4550),$K$5:$L$7000,2,FALSE),"")</f>
        <v/>
      </c>
    </row>
    <row r="4551" spans="2:15" ht="15" customHeight="1" x14ac:dyDescent="0.25">
      <c r="B4551" s="178" t="s">
        <v>13351</v>
      </c>
      <c r="C4551" s="178" t="s">
        <v>88</v>
      </c>
      <c r="D4551" s="178" t="s">
        <v>7744</v>
      </c>
      <c r="E4551" s="178" t="s">
        <v>6993</v>
      </c>
      <c r="F4551" s="178" t="s">
        <v>17</v>
      </c>
      <c r="G4551" s="1">
        <f>IF(ISNUMBER(Pay_Item_Search_Text),IF(ISNUMBER(IF(FIND(Pay_Item_Search_Text,B4551)=1,1, "FALSE")),MAX(G$4:$G4550)+1,IF(ISNUMBER(Pay_Item_Search_Text),0,IF(ISNUMBER(SEARCH(Pay_Item_Search_Text,H4551)),MAX(G$4:$G4550)+1,0))),IF(ISNUMBER(Pay_Item_Search_Text),0,IF(ISNUMBER(SEARCH(Pay_Item_Search_Text,H4551)),MAX(G$4:$G4550)+1,0)))</f>
        <v>4547</v>
      </c>
      <c r="H4551" s="1" t="str">
        <f>IF(Table_PayItems[[#This Row],[Description]]="_","_ Unique Item - "&amp;Table_PayItems[[#This Row],[Item]]&amp;" - $"&amp;Table_PayItems[[#This Row],[Unit]],Table_PayItems[[#This Row],[Description]]&amp;" - $"&amp;Table_PayItems[[#This Row],[Unit]])</f>
        <v>Sedum spectabile Brilliant, 3 inch pot - $Ea</v>
      </c>
      <c r="I4551" s="29" t="str">
        <f>IFERROR(VLOOKUP(ROWS($M$5:M4551),Table_PayItems[[Search Key]:[Concentrated Name]],2,FALSE),"")</f>
        <v>Sedum spectabile Brilliant, 3 inch pot - $Ea</v>
      </c>
      <c r="J4551" s="1"/>
      <c r="K4551" s="1"/>
      <c r="L4551" s="22">
        <f>IF(ISNUMBER(SEARCH(Pay_Item_Search_Text_2,M4551)),MAX($L$4:L4550)+1,0)</f>
        <v>0</v>
      </c>
      <c r="M4551" s="1" t="str">
        <f>IFERROR(VLOOKUP(ROWS($M$5:M4551),Table_PayItems[[Search Key]:[Concentrated Name]],2,FALSE),"")</f>
        <v>Sedum spectabile Brilliant, 3 inch pot - $Ea</v>
      </c>
      <c r="N4551" s="1" t="str">
        <f>IFERROR(VLOOKUP(ROWS($M$5:N4551),$L$5:$M$7000,2,FALSE),"")</f>
        <v/>
      </c>
      <c r="O4551" s="1" t="str">
        <f>IFERROR(VLOOKUP(ROWS($O$5:O4551),$K$5:$L$7000,2,FALSE),"")</f>
        <v/>
      </c>
    </row>
    <row r="4552" spans="2:15" ht="15" customHeight="1" x14ac:dyDescent="0.25">
      <c r="B4552" s="178" t="s">
        <v>13352</v>
      </c>
      <c r="C4552" s="178" t="s">
        <v>88</v>
      </c>
      <c r="D4552" s="178" t="s">
        <v>7745</v>
      </c>
      <c r="E4552" s="178" t="s">
        <v>6993</v>
      </c>
      <c r="F4552" s="178" t="s">
        <v>17</v>
      </c>
      <c r="G4552" s="1">
        <f>IF(ISNUMBER(Pay_Item_Search_Text),IF(ISNUMBER(IF(FIND(Pay_Item_Search_Text,B4552)=1,1, "FALSE")),MAX(G$4:$G4551)+1,IF(ISNUMBER(Pay_Item_Search_Text),0,IF(ISNUMBER(SEARCH(Pay_Item_Search_Text,H4552)),MAX(G$4:$G4551)+1,0))),IF(ISNUMBER(Pay_Item_Search_Text),0,IF(ISNUMBER(SEARCH(Pay_Item_Search_Text,H4552)),MAX(G$4:$G4551)+1,0)))</f>
        <v>4548</v>
      </c>
      <c r="H4552" s="1" t="str">
        <f>IF(Table_PayItems[[#This Row],[Description]]="_","_ Unique Item - "&amp;Table_PayItems[[#This Row],[Item]]&amp;" - $"&amp;Table_PayItems[[#This Row],[Unit]],Table_PayItems[[#This Row],[Description]]&amp;" - $"&amp;Table_PayItems[[#This Row],[Unit]])</f>
        <v>Sedum spectabile Brilliant, 4 inch pot - $Ea</v>
      </c>
      <c r="I4552" s="29" t="str">
        <f>IFERROR(VLOOKUP(ROWS($M$5:M4552),Table_PayItems[[Search Key]:[Concentrated Name]],2,FALSE),"")</f>
        <v>Sedum spectabile Brilliant, 4 inch pot - $Ea</v>
      </c>
      <c r="J4552" s="1"/>
      <c r="K4552" s="1"/>
      <c r="L4552" s="22">
        <f>IF(ISNUMBER(SEARCH(Pay_Item_Search_Text_2,M4552)),MAX($L$4:L4551)+1,0)</f>
        <v>0</v>
      </c>
      <c r="M4552" s="1" t="str">
        <f>IFERROR(VLOOKUP(ROWS($M$5:M4552),Table_PayItems[[Search Key]:[Concentrated Name]],2,FALSE),"")</f>
        <v>Sedum spectabile Brilliant, 4 inch pot - $Ea</v>
      </c>
      <c r="N4552" s="1" t="str">
        <f>IFERROR(VLOOKUP(ROWS($M$5:N4552),$L$5:$M$7000,2,FALSE),"")</f>
        <v/>
      </c>
      <c r="O4552" s="1" t="str">
        <f>IFERROR(VLOOKUP(ROWS($O$5:O4552),$K$5:$L$7000,2,FALSE),"")</f>
        <v/>
      </c>
    </row>
    <row r="4553" spans="2:15" ht="15" customHeight="1" x14ac:dyDescent="0.25">
      <c r="B4553" s="178" t="s">
        <v>13353</v>
      </c>
      <c r="C4553" s="178" t="s">
        <v>88</v>
      </c>
      <c r="D4553" s="178" t="s">
        <v>7746</v>
      </c>
      <c r="E4553" s="178" t="s">
        <v>6993</v>
      </c>
      <c r="F4553" s="178" t="s">
        <v>17</v>
      </c>
      <c r="G4553" s="27">
        <f>IF(ISNUMBER(Pay_Item_Search_Text),IF(ISNUMBER(IF(FIND(Pay_Item_Search_Text,B4553)=1,1, "FALSE")),MAX(G$4:$G4552)+1,IF(ISNUMBER(Pay_Item_Search_Text),0,IF(ISNUMBER(SEARCH(Pay_Item_Search_Text,H4553)),MAX(G$4:$G4552)+1,0))),IF(ISNUMBER(Pay_Item_Search_Text),0,IF(ISNUMBER(SEARCH(Pay_Item_Search_Text,H4553)),MAX(G$4:$G4552)+1,0)))</f>
        <v>4549</v>
      </c>
      <c r="H4553" s="24" t="str">
        <f>IF(Table_PayItems[[#This Row],[Description]]="_","_ Unique Item - "&amp;Table_PayItems[[#This Row],[Item]]&amp;" - $"&amp;Table_PayItems[[#This Row],[Unit]],Table_PayItems[[#This Row],[Description]]&amp;" - $"&amp;Table_PayItems[[#This Row],[Unit]])</f>
        <v>Sedum spectabile Neon, #1 cont. - $Ea</v>
      </c>
      <c r="I4553" s="29" t="str">
        <f>IFERROR(VLOOKUP(ROWS($M$5:M4553),Table_PayItems[[Search Key]:[Concentrated Name]],2,FALSE),"")</f>
        <v>Sedum spectabile Neon, #1 cont. - $Ea</v>
      </c>
      <c r="J4553" s="1"/>
      <c r="K4553" s="1"/>
      <c r="L4553" s="22">
        <f>IF(ISNUMBER(SEARCH(Pay_Item_Search_Text_2,M4553)),MAX($L$4:L4552)+1,0)</f>
        <v>0</v>
      </c>
      <c r="M4553" s="1" t="str">
        <f>IFERROR(VLOOKUP(ROWS($M$5:M4553),Table_PayItems[[Search Key]:[Concentrated Name]],2,FALSE),"")</f>
        <v>Sedum spectabile Neon, #1 cont. - $Ea</v>
      </c>
      <c r="N4553" s="1" t="str">
        <f>IFERROR(VLOOKUP(ROWS($M$5:N4553),$L$5:$M$7000,2,FALSE),"")</f>
        <v/>
      </c>
      <c r="O4553" s="1" t="str">
        <f>IFERROR(VLOOKUP(ROWS($O$5:O4553),$K$5:$L$7000,2,FALSE),"")</f>
        <v/>
      </c>
    </row>
    <row r="4554" spans="2:15" ht="15" customHeight="1" x14ac:dyDescent="0.25">
      <c r="B4554" s="178" t="s">
        <v>13354</v>
      </c>
      <c r="C4554" s="178" t="s">
        <v>88</v>
      </c>
      <c r="D4554" s="178" t="s">
        <v>7747</v>
      </c>
      <c r="E4554" s="178" t="s">
        <v>6993</v>
      </c>
      <c r="F4554" s="178" t="s">
        <v>17</v>
      </c>
      <c r="G4554" s="1">
        <f>IF(ISNUMBER(Pay_Item_Search_Text),IF(ISNUMBER(IF(FIND(Pay_Item_Search_Text,B4554)=1,1, "FALSE")),MAX(G$4:$G4553)+1,IF(ISNUMBER(Pay_Item_Search_Text),0,IF(ISNUMBER(SEARCH(Pay_Item_Search_Text,H4554)),MAX(G$4:$G4553)+1,0))),IF(ISNUMBER(Pay_Item_Search_Text),0,IF(ISNUMBER(SEARCH(Pay_Item_Search_Text,H4554)),MAX(G$4:$G4553)+1,0)))</f>
        <v>4550</v>
      </c>
      <c r="H4554" s="1" t="str">
        <f>IF(Table_PayItems[[#This Row],[Description]]="_","_ Unique Item - "&amp;Table_PayItems[[#This Row],[Item]]&amp;" - $"&amp;Table_PayItems[[#This Row],[Unit]],Table_PayItems[[#This Row],[Description]]&amp;" - $"&amp;Table_PayItems[[#This Row],[Unit]])</f>
        <v>Sedum spectabile Neon, #2 cont. - $Ea</v>
      </c>
      <c r="I4554" s="29" t="str">
        <f>IFERROR(VLOOKUP(ROWS($M$5:M4554),Table_PayItems[[Search Key]:[Concentrated Name]],2,FALSE),"")</f>
        <v>Sedum spectabile Neon, #2 cont. - $Ea</v>
      </c>
      <c r="J4554" s="1"/>
      <c r="K4554" s="1"/>
      <c r="L4554" s="22">
        <f>IF(ISNUMBER(SEARCH(Pay_Item_Search_Text_2,M4554)),MAX($L$4:L4553)+1,0)</f>
        <v>0</v>
      </c>
      <c r="M4554" s="1" t="str">
        <f>IFERROR(VLOOKUP(ROWS($M$5:M4554),Table_PayItems[[Search Key]:[Concentrated Name]],2,FALSE),"")</f>
        <v>Sedum spectabile Neon, #2 cont. - $Ea</v>
      </c>
      <c r="N4554" s="1" t="str">
        <f>IFERROR(VLOOKUP(ROWS($M$5:N4554),$L$5:$M$7000,2,FALSE),"")</f>
        <v/>
      </c>
      <c r="O4554" s="1" t="str">
        <f>IFERROR(VLOOKUP(ROWS($O$5:O4554),$K$5:$L$7000,2,FALSE),"")</f>
        <v/>
      </c>
    </row>
    <row r="4555" spans="2:15" ht="15" customHeight="1" x14ac:dyDescent="0.25">
      <c r="B4555" s="178" t="s">
        <v>13355</v>
      </c>
      <c r="C4555" s="178" t="s">
        <v>88</v>
      </c>
      <c r="D4555" s="178" t="s">
        <v>7748</v>
      </c>
      <c r="E4555" s="178" t="s">
        <v>6993</v>
      </c>
      <c r="F4555" s="178" t="s">
        <v>17</v>
      </c>
      <c r="G4555" s="1">
        <f>IF(ISNUMBER(Pay_Item_Search_Text),IF(ISNUMBER(IF(FIND(Pay_Item_Search_Text,B4555)=1,1, "FALSE")),MAX(G$4:$G4554)+1,IF(ISNUMBER(Pay_Item_Search_Text),0,IF(ISNUMBER(SEARCH(Pay_Item_Search_Text,H4555)),MAX(G$4:$G4554)+1,0))),IF(ISNUMBER(Pay_Item_Search_Text),0,IF(ISNUMBER(SEARCH(Pay_Item_Search_Text,H4555)),MAX(G$4:$G4554)+1,0)))</f>
        <v>4551</v>
      </c>
      <c r="H4555" s="1" t="str">
        <f>IF(Table_PayItems[[#This Row],[Description]]="_","_ Unique Item - "&amp;Table_PayItems[[#This Row],[Item]]&amp;" - $"&amp;Table_PayItems[[#This Row],[Unit]],Table_PayItems[[#This Row],[Description]]&amp;" - $"&amp;Table_PayItems[[#This Row],[Unit]])</f>
        <v>Sedum spectabile Neon, 2 inch pot - $Ea</v>
      </c>
      <c r="I4555" s="29" t="str">
        <f>IFERROR(VLOOKUP(ROWS($M$5:M4555),Table_PayItems[[Search Key]:[Concentrated Name]],2,FALSE),"")</f>
        <v>Sedum spectabile Neon, 2 inch pot - $Ea</v>
      </c>
      <c r="J4555" s="1"/>
      <c r="K4555" s="1"/>
      <c r="L4555" s="22">
        <f>IF(ISNUMBER(SEARCH(Pay_Item_Search_Text_2,M4555)),MAX($L$4:L4554)+1,0)</f>
        <v>0</v>
      </c>
      <c r="M4555" s="1" t="str">
        <f>IFERROR(VLOOKUP(ROWS($M$5:M4555),Table_PayItems[[Search Key]:[Concentrated Name]],2,FALSE),"")</f>
        <v>Sedum spectabile Neon, 2 inch pot - $Ea</v>
      </c>
      <c r="N4555" s="1" t="str">
        <f>IFERROR(VLOOKUP(ROWS($M$5:N4555),$L$5:$M$7000,2,FALSE),"")</f>
        <v/>
      </c>
      <c r="O4555" s="1" t="str">
        <f>IFERROR(VLOOKUP(ROWS($O$5:O4555),$K$5:$L$7000,2,FALSE),"")</f>
        <v/>
      </c>
    </row>
    <row r="4556" spans="2:15" ht="15" customHeight="1" x14ac:dyDescent="0.25">
      <c r="B4556" s="178" t="s">
        <v>13356</v>
      </c>
      <c r="C4556" s="178" t="s">
        <v>88</v>
      </c>
      <c r="D4556" s="178" t="s">
        <v>7749</v>
      </c>
      <c r="E4556" s="178" t="s">
        <v>6993</v>
      </c>
      <c r="F4556" s="178" t="s">
        <v>17</v>
      </c>
      <c r="G4556" s="1">
        <f>IF(ISNUMBER(Pay_Item_Search_Text),IF(ISNUMBER(IF(FIND(Pay_Item_Search_Text,B4556)=1,1, "FALSE")),MAX(G$4:$G4555)+1,IF(ISNUMBER(Pay_Item_Search_Text),0,IF(ISNUMBER(SEARCH(Pay_Item_Search_Text,H4556)),MAX(G$4:$G4555)+1,0))),IF(ISNUMBER(Pay_Item_Search_Text),0,IF(ISNUMBER(SEARCH(Pay_Item_Search_Text,H4556)),MAX(G$4:$G4555)+1,0)))</f>
        <v>4552</v>
      </c>
      <c r="H4556" s="1" t="str">
        <f>IF(Table_PayItems[[#This Row],[Description]]="_","_ Unique Item - "&amp;Table_PayItems[[#This Row],[Item]]&amp;" - $"&amp;Table_PayItems[[#This Row],[Unit]],Table_PayItems[[#This Row],[Description]]&amp;" - $"&amp;Table_PayItems[[#This Row],[Unit]])</f>
        <v>Sedum spectabile Neon, 3 inch pot - $Ea</v>
      </c>
      <c r="I4556" s="29" t="str">
        <f>IFERROR(VLOOKUP(ROWS($M$5:M4556),Table_PayItems[[Search Key]:[Concentrated Name]],2,FALSE),"")</f>
        <v>Sedum spectabile Neon, 3 inch pot - $Ea</v>
      </c>
      <c r="J4556" s="1"/>
      <c r="K4556" s="1"/>
      <c r="L4556" s="22">
        <f>IF(ISNUMBER(SEARCH(Pay_Item_Search_Text_2,M4556)),MAX($L$4:L4555)+1,0)</f>
        <v>0</v>
      </c>
      <c r="M4556" s="1" t="str">
        <f>IFERROR(VLOOKUP(ROWS($M$5:M4556),Table_PayItems[[Search Key]:[Concentrated Name]],2,FALSE),"")</f>
        <v>Sedum spectabile Neon, 3 inch pot - $Ea</v>
      </c>
      <c r="N4556" s="1" t="str">
        <f>IFERROR(VLOOKUP(ROWS($M$5:N4556),$L$5:$M$7000,2,FALSE),"")</f>
        <v/>
      </c>
      <c r="O4556" s="1" t="str">
        <f>IFERROR(VLOOKUP(ROWS($O$5:O4556),$K$5:$L$7000,2,FALSE),"")</f>
        <v/>
      </c>
    </row>
    <row r="4557" spans="2:15" ht="15" customHeight="1" x14ac:dyDescent="0.25">
      <c r="B4557" s="178" t="s">
        <v>13357</v>
      </c>
      <c r="C4557" s="178" t="s">
        <v>88</v>
      </c>
      <c r="D4557" s="178" t="s">
        <v>7750</v>
      </c>
      <c r="E4557" s="178" t="s">
        <v>6993</v>
      </c>
      <c r="F4557" s="178" t="s">
        <v>17</v>
      </c>
      <c r="G4557" s="27">
        <f>IF(ISNUMBER(Pay_Item_Search_Text),IF(ISNUMBER(IF(FIND(Pay_Item_Search_Text,B4557)=1,1, "FALSE")),MAX(G$4:$G4556)+1,IF(ISNUMBER(Pay_Item_Search_Text),0,IF(ISNUMBER(SEARCH(Pay_Item_Search_Text,H4557)),MAX(G$4:$G4556)+1,0))),IF(ISNUMBER(Pay_Item_Search_Text),0,IF(ISNUMBER(SEARCH(Pay_Item_Search_Text,H4557)),MAX(G$4:$G4556)+1,0)))</f>
        <v>4553</v>
      </c>
      <c r="H4557" s="24" t="str">
        <f>IF(Table_PayItems[[#This Row],[Description]]="_","_ Unique Item - "&amp;Table_PayItems[[#This Row],[Item]]&amp;" - $"&amp;Table_PayItems[[#This Row],[Unit]],Table_PayItems[[#This Row],[Description]]&amp;" - $"&amp;Table_PayItems[[#This Row],[Unit]])</f>
        <v>Sedum spectabile Neon, 4 inch pot - $Ea</v>
      </c>
      <c r="I4557" s="29" t="str">
        <f>IFERROR(VLOOKUP(ROWS($M$5:M4557),Table_PayItems[[Search Key]:[Concentrated Name]],2,FALSE),"")</f>
        <v>Sedum spectabile Neon, 4 inch pot - $Ea</v>
      </c>
      <c r="J4557" s="1"/>
      <c r="K4557" s="1"/>
      <c r="L4557" s="22">
        <f>IF(ISNUMBER(SEARCH(Pay_Item_Search_Text_2,M4557)),MAX($L$4:L4556)+1,0)</f>
        <v>0</v>
      </c>
      <c r="M4557" s="1" t="str">
        <f>IFERROR(VLOOKUP(ROWS($M$5:M4557),Table_PayItems[[Search Key]:[Concentrated Name]],2,FALSE),"")</f>
        <v>Sedum spectabile Neon, 4 inch pot - $Ea</v>
      </c>
      <c r="N4557" s="1" t="str">
        <f>IFERROR(VLOOKUP(ROWS($M$5:N4557),$L$5:$M$7000,2,FALSE),"")</f>
        <v/>
      </c>
      <c r="O4557" s="1" t="str">
        <f>IFERROR(VLOOKUP(ROWS($O$5:O4557),$K$5:$L$7000,2,FALSE),"")</f>
        <v/>
      </c>
    </row>
    <row r="4558" spans="2:15" ht="15" customHeight="1" x14ac:dyDescent="0.25">
      <c r="B4558" s="178" t="s">
        <v>13358</v>
      </c>
      <c r="C4558" s="178" t="s">
        <v>88</v>
      </c>
      <c r="D4558" s="178" t="s">
        <v>7751</v>
      </c>
      <c r="E4558" s="178" t="s">
        <v>6993</v>
      </c>
      <c r="F4558" s="178" t="s">
        <v>17</v>
      </c>
      <c r="G4558" s="1">
        <f>IF(ISNUMBER(Pay_Item_Search_Text),IF(ISNUMBER(IF(FIND(Pay_Item_Search_Text,B4558)=1,1, "FALSE")),MAX(G$4:$G4557)+1,IF(ISNUMBER(Pay_Item_Search_Text),0,IF(ISNUMBER(SEARCH(Pay_Item_Search_Text,H4558)),MAX(G$4:$G4557)+1,0))),IF(ISNUMBER(Pay_Item_Search_Text),0,IF(ISNUMBER(SEARCH(Pay_Item_Search_Text,H4558)),MAX(G$4:$G4557)+1,0)))</f>
        <v>4554</v>
      </c>
      <c r="H4558" s="1" t="str">
        <f>IF(Table_PayItems[[#This Row],[Description]]="_","_ Unique Item - "&amp;Table_PayItems[[#This Row],[Item]]&amp;" - $"&amp;Table_PayItems[[#This Row],[Unit]],Table_PayItems[[#This Row],[Description]]&amp;" - $"&amp;Table_PayItems[[#This Row],[Unit]])</f>
        <v>Sedum spurium Dragons Blood, #1 cont. - $Ea</v>
      </c>
      <c r="I4558" s="29" t="str">
        <f>IFERROR(VLOOKUP(ROWS($M$5:M4558),Table_PayItems[[Search Key]:[Concentrated Name]],2,FALSE),"")</f>
        <v>Sedum spurium Dragons Blood, #1 cont. - $Ea</v>
      </c>
      <c r="J4558" s="1"/>
      <c r="K4558" s="1"/>
      <c r="L4558" s="22">
        <f>IF(ISNUMBER(SEARCH(Pay_Item_Search_Text_2,M4558)),MAX($L$4:L4557)+1,0)</f>
        <v>0</v>
      </c>
      <c r="M4558" s="1" t="str">
        <f>IFERROR(VLOOKUP(ROWS($M$5:M4558),Table_PayItems[[Search Key]:[Concentrated Name]],2,FALSE),"")</f>
        <v>Sedum spurium Dragons Blood, #1 cont. - $Ea</v>
      </c>
      <c r="N4558" s="1" t="str">
        <f>IFERROR(VLOOKUP(ROWS($M$5:N4558),$L$5:$M$7000,2,FALSE),"")</f>
        <v/>
      </c>
      <c r="O4558" s="1" t="str">
        <f>IFERROR(VLOOKUP(ROWS($O$5:O4558),$K$5:$L$7000,2,FALSE),"")</f>
        <v/>
      </c>
    </row>
    <row r="4559" spans="2:15" ht="15" customHeight="1" x14ac:dyDescent="0.25">
      <c r="B4559" s="178" t="s">
        <v>13359</v>
      </c>
      <c r="C4559" s="178" t="s">
        <v>88</v>
      </c>
      <c r="D4559" s="178" t="s">
        <v>7752</v>
      </c>
      <c r="E4559" s="178" t="s">
        <v>6993</v>
      </c>
      <c r="F4559" s="178" t="s">
        <v>17</v>
      </c>
      <c r="G4559" s="1">
        <f>IF(ISNUMBER(Pay_Item_Search_Text),IF(ISNUMBER(IF(FIND(Pay_Item_Search_Text,B4559)=1,1, "FALSE")),MAX(G$4:$G4558)+1,IF(ISNUMBER(Pay_Item_Search_Text),0,IF(ISNUMBER(SEARCH(Pay_Item_Search_Text,H4559)),MAX(G$4:$G4558)+1,0))),IF(ISNUMBER(Pay_Item_Search_Text),0,IF(ISNUMBER(SEARCH(Pay_Item_Search_Text,H4559)),MAX(G$4:$G4558)+1,0)))</f>
        <v>4555</v>
      </c>
      <c r="H4559" s="1" t="str">
        <f>IF(Table_PayItems[[#This Row],[Description]]="_","_ Unique Item - "&amp;Table_PayItems[[#This Row],[Item]]&amp;" - $"&amp;Table_PayItems[[#This Row],[Unit]],Table_PayItems[[#This Row],[Description]]&amp;" - $"&amp;Table_PayItems[[#This Row],[Unit]])</f>
        <v>Sedum spurium Dragons Blood, #2 cont. - $Ea</v>
      </c>
      <c r="I4559" s="29" t="str">
        <f>IFERROR(VLOOKUP(ROWS($M$5:M4559),Table_PayItems[[Search Key]:[Concentrated Name]],2,FALSE),"")</f>
        <v>Sedum spurium Dragons Blood, #2 cont. - $Ea</v>
      </c>
      <c r="J4559" s="1"/>
      <c r="K4559" s="1"/>
      <c r="L4559" s="22">
        <f>IF(ISNUMBER(SEARCH(Pay_Item_Search_Text_2,M4559)),MAX($L$4:L4558)+1,0)</f>
        <v>0</v>
      </c>
      <c r="M4559" s="1" t="str">
        <f>IFERROR(VLOOKUP(ROWS($M$5:M4559),Table_PayItems[[Search Key]:[Concentrated Name]],2,FALSE),"")</f>
        <v>Sedum spurium Dragons Blood, #2 cont. - $Ea</v>
      </c>
      <c r="N4559" s="1" t="str">
        <f>IFERROR(VLOOKUP(ROWS($M$5:N4559),$L$5:$M$7000,2,FALSE),"")</f>
        <v/>
      </c>
      <c r="O4559" s="1" t="str">
        <f>IFERROR(VLOOKUP(ROWS($O$5:O4559),$K$5:$L$7000,2,FALSE),"")</f>
        <v/>
      </c>
    </row>
    <row r="4560" spans="2:15" ht="15" customHeight="1" x14ac:dyDescent="0.25">
      <c r="B4560" s="178" t="s">
        <v>13360</v>
      </c>
      <c r="C4560" s="178" t="s">
        <v>88</v>
      </c>
      <c r="D4560" s="178" t="s">
        <v>7753</v>
      </c>
      <c r="E4560" s="178" t="s">
        <v>6993</v>
      </c>
      <c r="F4560" s="178" t="s">
        <v>17</v>
      </c>
      <c r="G4560" s="1">
        <f>IF(ISNUMBER(Pay_Item_Search_Text),IF(ISNUMBER(IF(FIND(Pay_Item_Search_Text,B4560)=1,1, "FALSE")),MAX(G$4:$G4559)+1,IF(ISNUMBER(Pay_Item_Search_Text),0,IF(ISNUMBER(SEARCH(Pay_Item_Search_Text,H4560)),MAX(G$4:$G4559)+1,0))),IF(ISNUMBER(Pay_Item_Search_Text),0,IF(ISNUMBER(SEARCH(Pay_Item_Search_Text,H4560)),MAX(G$4:$G4559)+1,0)))</f>
        <v>4556</v>
      </c>
      <c r="H4560" s="1" t="str">
        <f>IF(Table_PayItems[[#This Row],[Description]]="_","_ Unique Item - "&amp;Table_PayItems[[#This Row],[Item]]&amp;" - $"&amp;Table_PayItems[[#This Row],[Unit]],Table_PayItems[[#This Row],[Description]]&amp;" - $"&amp;Table_PayItems[[#This Row],[Unit]])</f>
        <v>Sedum spurium Dragons Blood, 2 inch pot - $Ea</v>
      </c>
      <c r="I4560" s="29" t="str">
        <f>IFERROR(VLOOKUP(ROWS($M$5:M4560),Table_PayItems[[Search Key]:[Concentrated Name]],2,FALSE),"")</f>
        <v>Sedum spurium Dragons Blood, 2 inch pot - $Ea</v>
      </c>
      <c r="J4560" s="1"/>
      <c r="K4560" s="1"/>
      <c r="L4560" s="22">
        <f>IF(ISNUMBER(SEARCH(Pay_Item_Search_Text_2,M4560)),MAX($L$4:L4559)+1,0)</f>
        <v>0</v>
      </c>
      <c r="M4560" s="1" t="str">
        <f>IFERROR(VLOOKUP(ROWS($M$5:M4560),Table_PayItems[[Search Key]:[Concentrated Name]],2,FALSE),"")</f>
        <v>Sedum spurium Dragons Blood, 2 inch pot - $Ea</v>
      </c>
      <c r="N4560" s="1" t="str">
        <f>IFERROR(VLOOKUP(ROWS($M$5:N4560),$L$5:$M$7000,2,FALSE),"")</f>
        <v/>
      </c>
      <c r="O4560" s="1" t="str">
        <f>IFERROR(VLOOKUP(ROWS($O$5:O4560),$K$5:$L$7000,2,FALSE),"")</f>
        <v/>
      </c>
    </row>
    <row r="4561" spans="2:15" ht="15" customHeight="1" x14ac:dyDescent="0.25">
      <c r="B4561" s="178" t="s">
        <v>13361</v>
      </c>
      <c r="C4561" s="178" t="s">
        <v>88</v>
      </c>
      <c r="D4561" s="178" t="s">
        <v>7754</v>
      </c>
      <c r="E4561" s="178" t="s">
        <v>6993</v>
      </c>
      <c r="F4561" s="178" t="s">
        <v>17</v>
      </c>
      <c r="G4561" s="27">
        <f>IF(ISNUMBER(Pay_Item_Search_Text),IF(ISNUMBER(IF(FIND(Pay_Item_Search_Text,B4561)=1,1, "FALSE")),MAX(G$4:$G4560)+1,IF(ISNUMBER(Pay_Item_Search_Text),0,IF(ISNUMBER(SEARCH(Pay_Item_Search_Text,H4561)),MAX(G$4:$G4560)+1,0))),IF(ISNUMBER(Pay_Item_Search_Text),0,IF(ISNUMBER(SEARCH(Pay_Item_Search_Text,H4561)),MAX(G$4:$G4560)+1,0)))</f>
        <v>4557</v>
      </c>
      <c r="H4561" s="24" t="str">
        <f>IF(Table_PayItems[[#This Row],[Description]]="_","_ Unique Item - "&amp;Table_PayItems[[#This Row],[Item]]&amp;" - $"&amp;Table_PayItems[[#This Row],[Unit]],Table_PayItems[[#This Row],[Description]]&amp;" - $"&amp;Table_PayItems[[#This Row],[Unit]])</f>
        <v>Sedum spurium Dragons Blood, 3 inch pot - $Ea</v>
      </c>
      <c r="I4561" s="29" t="str">
        <f>IFERROR(VLOOKUP(ROWS($M$5:M4561),Table_PayItems[[Search Key]:[Concentrated Name]],2,FALSE),"")</f>
        <v>Sedum spurium Dragons Blood, 3 inch pot - $Ea</v>
      </c>
      <c r="J4561" s="1"/>
      <c r="K4561" s="1"/>
      <c r="L4561" s="22">
        <f>IF(ISNUMBER(SEARCH(Pay_Item_Search_Text_2,M4561)),MAX($L$4:L4560)+1,0)</f>
        <v>0</v>
      </c>
      <c r="M4561" s="1" t="str">
        <f>IFERROR(VLOOKUP(ROWS($M$5:M4561),Table_PayItems[[Search Key]:[Concentrated Name]],2,FALSE),"")</f>
        <v>Sedum spurium Dragons Blood, 3 inch pot - $Ea</v>
      </c>
      <c r="N4561" s="1" t="str">
        <f>IFERROR(VLOOKUP(ROWS($M$5:N4561),$L$5:$M$7000,2,FALSE),"")</f>
        <v/>
      </c>
      <c r="O4561" s="1" t="str">
        <f>IFERROR(VLOOKUP(ROWS($O$5:O4561),$K$5:$L$7000,2,FALSE),"")</f>
        <v/>
      </c>
    </row>
    <row r="4562" spans="2:15" ht="15" customHeight="1" x14ac:dyDescent="0.25">
      <c r="B4562" s="178" t="s">
        <v>13362</v>
      </c>
      <c r="C4562" s="178" t="s">
        <v>88</v>
      </c>
      <c r="D4562" s="178" t="s">
        <v>7755</v>
      </c>
      <c r="E4562" s="178" t="s">
        <v>6993</v>
      </c>
      <c r="F4562" s="178" t="s">
        <v>17</v>
      </c>
      <c r="G4562" s="1">
        <f>IF(ISNUMBER(Pay_Item_Search_Text),IF(ISNUMBER(IF(FIND(Pay_Item_Search_Text,B4562)=1,1, "FALSE")),MAX(G$4:$G4561)+1,IF(ISNUMBER(Pay_Item_Search_Text),0,IF(ISNUMBER(SEARCH(Pay_Item_Search_Text,H4562)),MAX(G$4:$G4561)+1,0))),IF(ISNUMBER(Pay_Item_Search_Text),0,IF(ISNUMBER(SEARCH(Pay_Item_Search_Text,H4562)),MAX(G$4:$G4561)+1,0)))</f>
        <v>4558</v>
      </c>
      <c r="H4562" s="1" t="str">
        <f>IF(Table_PayItems[[#This Row],[Description]]="_","_ Unique Item - "&amp;Table_PayItems[[#This Row],[Item]]&amp;" - $"&amp;Table_PayItems[[#This Row],[Unit]],Table_PayItems[[#This Row],[Description]]&amp;" - $"&amp;Table_PayItems[[#This Row],[Unit]])</f>
        <v>Sedum spurium Dragons Blood, 4 inch pot - $Ea</v>
      </c>
      <c r="I4562" s="29" t="str">
        <f>IFERROR(VLOOKUP(ROWS($M$5:M4562),Table_PayItems[[Search Key]:[Concentrated Name]],2,FALSE),"")</f>
        <v>Sedum spurium Dragons Blood, 4 inch pot - $Ea</v>
      </c>
      <c r="J4562" s="1"/>
      <c r="K4562" s="1"/>
      <c r="L4562" s="22">
        <f>IF(ISNUMBER(SEARCH(Pay_Item_Search_Text_2,M4562)),MAX($L$4:L4561)+1,0)</f>
        <v>0</v>
      </c>
      <c r="M4562" s="1" t="str">
        <f>IFERROR(VLOOKUP(ROWS($M$5:M4562),Table_PayItems[[Search Key]:[Concentrated Name]],2,FALSE),"")</f>
        <v>Sedum spurium Dragons Blood, 4 inch pot - $Ea</v>
      </c>
      <c r="N4562" s="1" t="str">
        <f>IFERROR(VLOOKUP(ROWS($M$5:N4562),$L$5:$M$7000,2,FALSE),"")</f>
        <v/>
      </c>
      <c r="O4562" s="1" t="str">
        <f>IFERROR(VLOOKUP(ROWS($O$5:O4562),$K$5:$L$7000,2,FALSE),"")</f>
        <v/>
      </c>
    </row>
    <row r="4563" spans="2:15" ht="15" customHeight="1" x14ac:dyDescent="0.25">
      <c r="B4563" s="178" t="s">
        <v>13363</v>
      </c>
      <c r="C4563" s="178" t="s">
        <v>88</v>
      </c>
      <c r="D4563" s="178" t="s">
        <v>7756</v>
      </c>
      <c r="E4563" s="178" t="s">
        <v>6993</v>
      </c>
      <c r="F4563" s="178" t="s">
        <v>17</v>
      </c>
      <c r="G4563" s="1">
        <f>IF(ISNUMBER(Pay_Item_Search_Text),IF(ISNUMBER(IF(FIND(Pay_Item_Search_Text,B4563)=1,1, "FALSE")),MAX(G$4:$G4562)+1,IF(ISNUMBER(Pay_Item_Search_Text),0,IF(ISNUMBER(SEARCH(Pay_Item_Search_Text,H4563)),MAX(G$4:$G4562)+1,0))),IF(ISNUMBER(Pay_Item_Search_Text),0,IF(ISNUMBER(SEARCH(Pay_Item_Search_Text,H4563)),MAX(G$4:$G4562)+1,0)))</f>
        <v>4559</v>
      </c>
      <c r="H4563" s="1" t="str">
        <f>IF(Table_PayItems[[#This Row],[Description]]="_","_ Unique Item - "&amp;Table_PayItems[[#This Row],[Item]]&amp;" - $"&amp;Table_PayItems[[#This Row],[Unit]],Table_PayItems[[#This Row],[Description]]&amp;" - $"&amp;Table_PayItems[[#This Row],[Unit]])</f>
        <v>Sedum x Vera Jameson, #1 cont. - $Ea</v>
      </c>
      <c r="I4563" s="29" t="str">
        <f>IFERROR(VLOOKUP(ROWS($M$5:M4563),Table_PayItems[[Search Key]:[Concentrated Name]],2,FALSE),"")</f>
        <v>Sedum x Vera Jameson, #1 cont. - $Ea</v>
      </c>
      <c r="J4563" s="1"/>
      <c r="K4563" s="1"/>
      <c r="L4563" s="22">
        <f>IF(ISNUMBER(SEARCH(Pay_Item_Search_Text_2,M4563)),MAX($L$4:L4562)+1,0)</f>
        <v>0</v>
      </c>
      <c r="M4563" s="1" t="str">
        <f>IFERROR(VLOOKUP(ROWS($M$5:M4563),Table_PayItems[[Search Key]:[Concentrated Name]],2,FALSE),"")</f>
        <v>Sedum x Vera Jameson, #1 cont. - $Ea</v>
      </c>
      <c r="N4563" s="1" t="str">
        <f>IFERROR(VLOOKUP(ROWS($M$5:N4563),$L$5:$M$7000,2,FALSE),"")</f>
        <v/>
      </c>
      <c r="O4563" s="1" t="str">
        <f>IFERROR(VLOOKUP(ROWS($O$5:O4563),$K$5:$L$7000,2,FALSE),"")</f>
        <v/>
      </c>
    </row>
    <row r="4564" spans="2:15" ht="15" customHeight="1" x14ac:dyDescent="0.25">
      <c r="B4564" s="178" t="s">
        <v>13364</v>
      </c>
      <c r="C4564" s="178" t="s">
        <v>88</v>
      </c>
      <c r="D4564" s="178" t="s">
        <v>7757</v>
      </c>
      <c r="E4564" s="178" t="s">
        <v>6993</v>
      </c>
      <c r="F4564" s="178" t="s">
        <v>17</v>
      </c>
      <c r="G4564" s="1">
        <f>IF(ISNUMBER(Pay_Item_Search_Text),IF(ISNUMBER(IF(FIND(Pay_Item_Search_Text,B4564)=1,1, "FALSE")),MAX(G$4:$G4563)+1,IF(ISNUMBER(Pay_Item_Search_Text),0,IF(ISNUMBER(SEARCH(Pay_Item_Search_Text,H4564)),MAX(G$4:$G4563)+1,0))),IF(ISNUMBER(Pay_Item_Search_Text),0,IF(ISNUMBER(SEARCH(Pay_Item_Search_Text,H4564)),MAX(G$4:$G4563)+1,0)))</f>
        <v>4560</v>
      </c>
      <c r="H4564" s="1" t="str">
        <f>IF(Table_PayItems[[#This Row],[Description]]="_","_ Unique Item - "&amp;Table_PayItems[[#This Row],[Item]]&amp;" - $"&amp;Table_PayItems[[#This Row],[Unit]],Table_PayItems[[#This Row],[Description]]&amp;" - $"&amp;Table_PayItems[[#This Row],[Unit]])</f>
        <v>Sedum x Vera Jameson, #2 cont. - $Ea</v>
      </c>
      <c r="I4564" s="29" t="str">
        <f>IFERROR(VLOOKUP(ROWS($M$5:M4564),Table_PayItems[[Search Key]:[Concentrated Name]],2,FALSE),"")</f>
        <v>Sedum x Vera Jameson, #2 cont. - $Ea</v>
      </c>
      <c r="J4564" s="1"/>
      <c r="K4564" s="1"/>
      <c r="L4564" s="22">
        <f>IF(ISNUMBER(SEARCH(Pay_Item_Search_Text_2,M4564)),MAX($L$4:L4563)+1,0)</f>
        <v>0</v>
      </c>
      <c r="M4564" s="1" t="str">
        <f>IFERROR(VLOOKUP(ROWS($M$5:M4564),Table_PayItems[[Search Key]:[Concentrated Name]],2,FALSE),"")</f>
        <v>Sedum x Vera Jameson, #2 cont. - $Ea</v>
      </c>
      <c r="N4564" s="1" t="str">
        <f>IFERROR(VLOOKUP(ROWS($M$5:N4564),$L$5:$M$7000,2,FALSE),"")</f>
        <v/>
      </c>
      <c r="O4564" s="1" t="str">
        <f>IFERROR(VLOOKUP(ROWS($O$5:O4564),$K$5:$L$7000,2,FALSE),"")</f>
        <v/>
      </c>
    </row>
    <row r="4565" spans="2:15" ht="15" customHeight="1" x14ac:dyDescent="0.25">
      <c r="B4565" s="178" t="s">
        <v>13365</v>
      </c>
      <c r="C4565" s="178" t="s">
        <v>88</v>
      </c>
      <c r="D4565" s="178" t="s">
        <v>7758</v>
      </c>
      <c r="E4565" s="178" t="s">
        <v>6993</v>
      </c>
      <c r="F4565" s="178" t="s">
        <v>17</v>
      </c>
      <c r="G4565" s="1">
        <f>IF(ISNUMBER(Pay_Item_Search_Text),IF(ISNUMBER(IF(FIND(Pay_Item_Search_Text,B4565)=1,1, "FALSE")),MAX(G$4:$G4564)+1,IF(ISNUMBER(Pay_Item_Search_Text),0,IF(ISNUMBER(SEARCH(Pay_Item_Search_Text,H4565)),MAX(G$4:$G4564)+1,0))),IF(ISNUMBER(Pay_Item_Search_Text),0,IF(ISNUMBER(SEARCH(Pay_Item_Search_Text,H4565)),MAX(G$4:$G4564)+1,0)))</f>
        <v>4561</v>
      </c>
      <c r="H4565" s="1" t="str">
        <f>IF(Table_PayItems[[#This Row],[Description]]="_","_ Unique Item - "&amp;Table_PayItems[[#This Row],[Item]]&amp;" - $"&amp;Table_PayItems[[#This Row],[Unit]],Table_PayItems[[#This Row],[Description]]&amp;" - $"&amp;Table_PayItems[[#This Row],[Unit]])</f>
        <v>Sedum x Vera Jameson, 2 inch pot - $Ea</v>
      </c>
      <c r="I4565" s="29" t="str">
        <f>IFERROR(VLOOKUP(ROWS($M$5:M4565),Table_PayItems[[Search Key]:[Concentrated Name]],2,FALSE),"")</f>
        <v>Sedum x Vera Jameson, 2 inch pot - $Ea</v>
      </c>
      <c r="J4565" s="1"/>
      <c r="K4565" s="1"/>
      <c r="L4565" s="22">
        <f>IF(ISNUMBER(SEARCH(Pay_Item_Search_Text_2,M4565)),MAX($L$4:L4564)+1,0)</f>
        <v>0</v>
      </c>
      <c r="M4565" s="1" t="str">
        <f>IFERROR(VLOOKUP(ROWS($M$5:M4565),Table_PayItems[[Search Key]:[Concentrated Name]],2,FALSE),"")</f>
        <v>Sedum x Vera Jameson, 2 inch pot - $Ea</v>
      </c>
      <c r="N4565" s="1" t="str">
        <f>IFERROR(VLOOKUP(ROWS($M$5:N4565),$L$5:$M$7000,2,FALSE),"")</f>
        <v/>
      </c>
      <c r="O4565" s="1" t="str">
        <f>IFERROR(VLOOKUP(ROWS($O$5:O4565),$K$5:$L$7000,2,FALSE),"")</f>
        <v/>
      </c>
    </row>
    <row r="4566" spans="2:15" ht="15" customHeight="1" x14ac:dyDescent="0.25">
      <c r="B4566" s="178" t="s">
        <v>13366</v>
      </c>
      <c r="C4566" s="178" t="s">
        <v>88</v>
      </c>
      <c r="D4566" s="178" t="s">
        <v>7759</v>
      </c>
      <c r="E4566" s="178" t="s">
        <v>6993</v>
      </c>
      <c r="F4566" s="178" t="s">
        <v>17</v>
      </c>
      <c r="G4566" s="1">
        <f>IF(ISNUMBER(Pay_Item_Search_Text),IF(ISNUMBER(IF(FIND(Pay_Item_Search_Text,B4566)=1,1, "FALSE")),MAX(G$4:$G4565)+1,IF(ISNUMBER(Pay_Item_Search_Text),0,IF(ISNUMBER(SEARCH(Pay_Item_Search_Text,H4566)),MAX(G$4:$G4565)+1,0))),IF(ISNUMBER(Pay_Item_Search_Text),0,IF(ISNUMBER(SEARCH(Pay_Item_Search_Text,H4566)),MAX(G$4:$G4565)+1,0)))</f>
        <v>4562</v>
      </c>
      <c r="H4566" s="1" t="str">
        <f>IF(Table_PayItems[[#This Row],[Description]]="_","_ Unique Item - "&amp;Table_PayItems[[#This Row],[Item]]&amp;" - $"&amp;Table_PayItems[[#This Row],[Unit]],Table_PayItems[[#This Row],[Description]]&amp;" - $"&amp;Table_PayItems[[#This Row],[Unit]])</f>
        <v>Sedum x Vera Jameson, 3 inch pot - $Ea</v>
      </c>
      <c r="I4566" s="29" t="str">
        <f>IFERROR(VLOOKUP(ROWS($M$5:M4566),Table_PayItems[[Search Key]:[Concentrated Name]],2,FALSE),"")</f>
        <v>Sedum x Vera Jameson, 3 inch pot - $Ea</v>
      </c>
      <c r="J4566" s="1"/>
      <c r="K4566" s="1"/>
      <c r="L4566" s="22">
        <f>IF(ISNUMBER(SEARCH(Pay_Item_Search_Text_2,M4566)),MAX($L$4:L4565)+1,0)</f>
        <v>0</v>
      </c>
      <c r="M4566" s="1" t="str">
        <f>IFERROR(VLOOKUP(ROWS($M$5:M4566),Table_PayItems[[Search Key]:[Concentrated Name]],2,FALSE),"")</f>
        <v>Sedum x Vera Jameson, 3 inch pot - $Ea</v>
      </c>
      <c r="N4566" s="1" t="str">
        <f>IFERROR(VLOOKUP(ROWS($M$5:N4566),$L$5:$M$7000,2,FALSE),"")</f>
        <v/>
      </c>
      <c r="O4566" s="1" t="str">
        <f>IFERROR(VLOOKUP(ROWS($O$5:O4566),$K$5:$L$7000,2,FALSE),"")</f>
        <v/>
      </c>
    </row>
    <row r="4567" spans="2:15" ht="15" customHeight="1" x14ac:dyDescent="0.25">
      <c r="B4567" s="178" t="s">
        <v>13367</v>
      </c>
      <c r="C4567" s="178" t="s">
        <v>88</v>
      </c>
      <c r="D4567" s="178" t="s">
        <v>7760</v>
      </c>
      <c r="E4567" s="178" t="s">
        <v>6993</v>
      </c>
      <c r="F4567" s="178" t="s">
        <v>17</v>
      </c>
      <c r="G4567" s="1">
        <f>IF(ISNUMBER(Pay_Item_Search_Text),IF(ISNUMBER(IF(FIND(Pay_Item_Search_Text,B4567)=1,1, "FALSE")),MAX(G$4:$G4566)+1,IF(ISNUMBER(Pay_Item_Search_Text),0,IF(ISNUMBER(SEARCH(Pay_Item_Search_Text,H4567)),MAX(G$4:$G4566)+1,0))),IF(ISNUMBER(Pay_Item_Search_Text),0,IF(ISNUMBER(SEARCH(Pay_Item_Search_Text,H4567)),MAX(G$4:$G4566)+1,0)))</f>
        <v>4563</v>
      </c>
      <c r="H4567" s="1" t="str">
        <f>IF(Table_PayItems[[#This Row],[Description]]="_","_ Unique Item - "&amp;Table_PayItems[[#This Row],[Item]]&amp;" - $"&amp;Table_PayItems[[#This Row],[Unit]],Table_PayItems[[#This Row],[Description]]&amp;" - $"&amp;Table_PayItems[[#This Row],[Unit]])</f>
        <v>Sedum x Vera Jameson, 4 inch pot - $Ea</v>
      </c>
      <c r="I4567" s="29" t="str">
        <f>IFERROR(VLOOKUP(ROWS($M$5:M4567),Table_PayItems[[Search Key]:[Concentrated Name]],2,FALSE),"")</f>
        <v>Sedum x Vera Jameson, 4 inch pot - $Ea</v>
      </c>
      <c r="J4567" s="1"/>
      <c r="K4567" s="1"/>
      <c r="L4567" s="22">
        <f>IF(ISNUMBER(SEARCH(Pay_Item_Search_Text_2,M4567)),MAX($L$4:L4566)+1,0)</f>
        <v>0</v>
      </c>
      <c r="M4567" s="1" t="str">
        <f>IFERROR(VLOOKUP(ROWS($M$5:M4567),Table_PayItems[[Search Key]:[Concentrated Name]],2,FALSE),"")</f>
        <v>Sedum x Vera Jameson, 4 inch pot - $Ea</v>
      </c>
      <c r="N4567" s="1" t="str">
        <f>IFERROR(VLOOKUP(ROWS($M$5:N4567),$L$5:$M$7000,2,FALSE),"")</f>
        <v/>
      </c>
      <c r="O4567" s="1" t="str">
        <f>IFERROR(VLOOKUP(ROWS($O$5:O4567),$K$5:$L$7000,2,FALSE),"")</f>
        <v/>
      </c>
    </row>
    <row r="4568" spans="2:15" ht="15" customHeight="1" x14ac:dyDescent="0.25">
      <c r="B4568" s="178" t="s">
        <v>13626</v>
      </c>
      <c r="C4568" s="178" t="s">
        <v>154</v>
      </c>
      <c r="D4568" s="178" t="s">
        <v>4559</v>
      </c>
      <c r="E4568" s="178" t="s">
        <v>5601</v>
      </c>
      <c r="F4568" s="178" t="s">
        <v>17</v>
      </c>
      <c r="G4568" s="1">
        <f>IF(ISNUMBER(Pay_Item_Search_Text),IF(ISNUMBER(IF(FIND(Pay_Item_Search_Text,B4568)=1,1, "FALSE")),MAX(G$4:$G4567)+1,IF(ISNUMBER(Pay_Item_Search_Text),0,IF(ISNUMBER(SEARCH(Pay_Item_Search_Text,H4568)),MAX(G$4:$G4567)+1,0))),IF(ISNUMBER(Pay_Item_Search_Text),0,IF(ISNUMBER(SEARCH(Pay_Item_Search_Text,H4568)),MAX(G$4:$G4567)+1,0)))</f>
        <v>4564</v>
      </c>
      <c r="H4568" s="1" t="str">
        <f>IF(Table_PayItems[[#This Row],[Description]]="_","_ Unique Item - "&amp;Table_PayItems[[#This Row],[Item]]&amp;" - $"&amp;Table_PayItems[[#This Row],[Unit]],Table_PayItems[[#This Row],[Description]]&amp;" - $"&amp;Table_PayItems[[#This Row],[Unit]])</f>
        <v>Seeding, Mixture CR - $Lb</v>
      </c>
      <c r="I4568" s="29" t="str">
        <f>IFERROR(VLOOKUP(ROWS($M$5:M4568),Table_PayItems[[Search Key]:[Concentrated Name]],2,FALSE),"")</f>
        <v>Seeding, Mixture CR - $Lb</v>
      </c>
      <c r="J4568" s="1"/>
      <c r="K4568" s="1"/>
      <c r="L4568" s="22">
        <f>IF(ISNUMBER(SEARCH(Pay_Item_Search_Text_2,M4568)),MAX($L$4:L4567)+1,0)</f>
        <v>0</v>
      </c>
      <c r="M4568" s="1" t="str">
        <f>IFERROR(VLOOKUP(ROWS($M$5:M4568),Table_PayItems[[Search Key]:[Concentrated Name]],2,FALSE),"")</f>
        <v>Seeding, Mixture CR - $Lb</v>
      </c>
      <c r="N4568" s="1" t="str">
        <f>IFERROR(VLOOKUP(ROWS($M$5:N4568),$L$5:$M$7000,2,FALSE),"")</f>
        <v/>
      </c>
      <c r="O4568" s="1" t="str">
        <f>IFERROR(VLOOKUP(ROWS($O$5:O4568),$K$5:$L$7000,2,FALSE),"")</f>
        <v/>
      </c>
    </row>
    <row r="4569" spans="2:15" ht="15" customHeight="1" x14ac:dyDescent="0.25">
      <c r="B4569" s="178" t="s">
        <v>13627</v>
      </c>
      <c r="C4569" s="178" t="s">
        <v>154</v>
      </c>
      <c r="D4569" s="178" t="s">
        <v>4560</v>
      </c>
      <c r="E4569" s="178" t="s">
        <v>5601</v>
      </c>
      <c r="F4569" s="178" t="s">
        <v>17</v>
      </c>
      <c r="G4569" s="1">
        <f>IF(ISNUMBER(Pay_Item_Search_Text),IF(ISNUMBER(IF(FIND(Pay_Item_Search_Text,B4569)=1,1, "FALSE")),MAX(G$4:$G4568)+1,IF(ISNUMBER(Pay_Item_Search_Text),0,IF(ISNUMBER(SEARCH(Pay_Item_Search_Text,H4569)),MAX(G$4:$G4568)+1,0))),IF(ISNUMBER(Pay_Item_Search_Text),0,IF(ISNUMBER(SEARCH(Pay_Item_Search_Text,H4569)),MAX(G$4:$G4568)+1,0)))</f>
        <v>4565</v>
      </c>
      <c r="H4569" s="1" t="str">
        <f>IF(Table_PayItems[[#This Row],[Description]]="_","_ Unique Item - "&amp;Table_PayItems[[#This Row],[Item]]&amp;" - $"&amp;Table_PayItems[[#This Row],[Unit]],Table_PayItems[[#This Row],[Description]]&amp;" - $"&amp;Table_PayItems[[#This Row],[Unit]])</f>
        <v>Seeding, Mixture EWL - $Lb</v>
      </c>
      <c r="I4569" s="29" t="str">
        <f>IFERROR(VLOOKUP(ROWS($M$5:M4569),Table_PayItems[[Search Key]:[Concentrated Name]],2,FALSE),"")</f>
        <v>Seeding, Mixture EWL - $Lb</v>
      </c>
      <c r="J4569" s="1"/>
      <c r="K4569" s="1"/>
      <c r="L4569" s="22">
        <f>IF(ISNUMBER(SEARCH(Pay_Item_Search_Text_2,M4569)),MAX($L$4:L4568)+1,0)</f>
        <v>0</v>
      </c>
      <c r="M4569" s="1" t="str">
        <f>IFERROR(VLOOKUP(ROWS($M$5:M4569),Table_PayItems[[Search Key]:[Concentrated Name]],2,FALSE),"")</f>
        <v>Seeding, Mixture EWL - $Lb</v>
      </c>
      <c r="N4569" s="1" t="str">
        <f>IFERROR(VLOOKUP(ROWS($M$5:N4569),$L$5:$M$7000,2,FALSE),"")</f>
        <v/>
      </c>
      <c r="O4569" s="1" t="str">
        <f>IFERROR(VLOOKUP(ROWS($O$5:O4569),$K$5:$L$7000,2,FALSE),"")</f>
        <v/>
      </c>
    </row>
    <row r="4570" spans="2:15" ht="15" customHeight="1" x14ac:dyDescent="0.25">
      <c r="B4570" s="178" t="s">
        <v>13628</v>
      </c>
      <c r="C4570" s="178" t="s">
        <v>154</v>
      </c>
      <c r="D4570" s="178" t="s">
        <v>4561</v>
      </c>
      <c r="E4570" s="178" t="s">
        <v>5601</v>
      </c>
      <c r="F4570" s="178" t="s">
        <v>17</v>
      </c>
      <c r="G4570" s="1">
        <f>IF(ISNUMBER(Pay_Item_Search_Text),IF(ISNUMBER(IF(FIND(Pay_Item_Search_Text,B4570)=1,1, "FALSE")),MAX(G$4:$G4569)+1,IF(ISNUMBER(Pay_Item_Search_Text),0,IF(ISNUMBER(SEARCH(Pay_Item_Search_Text,H4570)),MAX(G$4:$G4569)+1,0))),IF(ISNUMBER(Pay_Item_Search_Text),0,IF(ISNUMBER(SEARCH(Pay_Item_Search_Text,H4570)),MAX(G$4:$G4569)+1,0)))</f>
        <v>4566</v>
      </c>
      <c r="H4570" s="1" t="str">
        <f>IF(Table_PayItems[[#This Row],[Description]]="_","_ Unique Item - "&amp;Table_PayItems[[#This Row],[Item]]&amp;" - $"&amp;Table_PayItems[[#This Row],[Unit]],Table_PayItems[[#This Row],[Description]]&amp;" - $"&amp;Table_PayItems[[#This Row],[Unit]])</f>
        <v>Seeding, Mixture TDS - $Lb</v>
      </c>
      <c r="I4570" s="29" t="str">
        <f>IFERROR(VLOOKUP(ROWS($M$5:M4570),Table_PayItems[[Search Key]:[Concentrated Name]],2,FALSE),"")</f>
        <v>Seeding, Mixture TDS - $Lb</v>
      </c>
      <c r="J4570" s="1"/>
      <c r="K4570" s="1"/>
      <c r="L4570" s="22">
        <f>IF(ISNUMBER(SEARCH(Pay_Item_Search_Text_2,M4570)),MAX($L$4:L4569)+1,0)</f>
        <v>0</v>
      </c>
      <c r="M4570" s="1" t="str">
        <f>IFERROR(VLOOKUP(ROWS($M$5:M4570),Table_PayItems[[Search Key]:[Concentrated Name]],2,FALSE),"")</f>
        <v>Seeding, Mixture TDS - $Lb</v>
      </c>
      <c r="N4570" s="1" t="str">
        <f>IFERROR(VLOOKUP(ROWS($M$5:N4570),$L$5:$M$7000,2,FALSE),"")</f>
        <v/>
      </c>
      <c r="O4570" s="1" t="str">
        <f>IFERROR(VLOOKUP(ROWS($O$5:O4570),$K$5:$L$7000,2,FALSE),"")</f>
        <v/>
      </c>
    </row>
    <row r="4571" spans="2:15" ht="15" customHeight="1" x14ac:dyDescent="0.25">
      <c r="B4571" s="178" t="s">
        <v>13629</v>
      </c>
      <c r="C4571" s="178" t="s">
        <v>154</v>
      </c>
      <c r="D4571" s="178" t="s">
        <v>4562</v>
      </c>
      <c r="E4571" s="178" t="s">
        <v>5601</v>
      </c>
      <c r="F4571" s="178" t="s">
        <v>17</v>
      </c>
      <c r="G4571" s="1">
        <f>IF(ISNUMBER(Pay_Item_Search_Text),IF(ISNUMBER(IF(FIND(Pay_Item_Search_Text,B4571)=1,1, "FALSE")),MAX(G$4:$G4570)+1,IF(ISNUMBER(Pay_Item_Search_Text),0,IF(ISNUMBER(SEARCH(Pay_Item_Search_Text,H4571)),MAX(G$4:$G4570)+1,0))),IF(ISNUMBER(Pay_Item_Search_Text),0,IF(ISNUMBER(SEARCH(Pay_Item_Search_Text,H4571)),MAX(G$4:$G4570)+1,0)))</f>
        <v>4567</v>
      </c>
      <c r="H4571" s="1" t="str">
        <f>IF(Table_PayItems[[#This Row],[Description]]="_","_ Unique Item - "&amp;Table_PayItems[[#This Row],[Item]]&amp;" - $"&amp;Table_PayItems[[#This Row],[Unit]],Table_PayItems[[#This Row],[Description]]&amp;" - $"&amp;Table_PayItems[[#This Row],[Unit]])</f>
        <v>Seeding, Mixture TGM - $Lb</v>
      </c>
      <c r="I4571" s="29" t="str">
        <f>IFERROR(VLOOKUP(ROWS($M$5:M4571),Table_PayItems[[Search Key]:[Concentrated Name]],2,FALSE),"")</f>
        <v>Seeding, Mixture TGM - $Lb</v>
      </c>
      <c r="J4571" s="1"/>
      <c r="K4571" s="1"/>
      <c r="L4571" s="22">
        <f>IF(ISNUMBER(SEARCH(Pay_Item_Search_Text_2,M4571)),MAX($L$4:L4570)+1,0)</f>
        <v>0</v>
      </c>
      <c r="M4571" s="1" t="str">
        <f>IFERROR(VLOOKUP(ROWS($M$5:M4571),Table_PayItems[[Search Key]:[Concentrated Name]],2,FALSE),"")</f>
        <v>Seeding, Mixture TGM - $Lb</v>
      </c>
      <c r="N4571" s="1" t="str">
        <f>IFERROR(VLOOKUP(ROWS($M$5:N4571),$L$5:$M$7000,2,FALSE),"")</f>
        <v/>
      </c>
      <c r="O4571" s="1" t="str">
        <f>IFERROR(VLOOKUP(ROWS($O$5:O4571),$K$5:$L$7000,2,FALSE),"")</f>
        <v/>
      </c>
    </row>
    <row r="4572" spans="2:15" ht="15" customHeight="1" x14ac:dyDescent="0.25">
      <c r="B4572" s="178" t="s">
        <v>13630</v>
      </c>
      <c r="C4572" s="178" t="s">
        <v>154</v>
      </c>
      <c r="D4572" s="178" t="s">
        <v>4563</v>
      </c>
      <c r="E4572" s="178" t="s">
        <v>5601</v>
      </c>
      <c r="F4572" s="178" t="s">
        <v>17</v>
      </c>
      <c r="G4572" s="1">
        <f>IF(ISNUMBER(Pay_Item_Search_Text),IF(ISNUMBER(IF(FIND(Pay_Item_Search_Text,B4572)=1,1, "FALSE")),MAX(G$4:$G4571)+1,IF(ISNUMBER(Pay_Item_Search_Text),0,IF(ISNUMBER(SEARCH(Pay_Item_Search_Text,H4572)),MAX(G$4:$G4571)+1,0))),IF(ISNUMBER(Pay_Item_Search_Text),0,IF(ISNUMBER(SEARCH(Pay_Item_Search_Text,H4572)),MAX(G$4:$G4571)+1,0)))</f>
        <v>4568</v>
      </c>
      <c r="H4572" s="1" t="str">
        <f>IF(Table_PayItems[[#This Row],[Description]]="_","_ Unique Item - "&amp;Table_PayItems[[#This Row],[Item]]&amp;" - $"&amp;Table_PayItems[[#This Row],[Unit]],Table_PayItems[[#This Row],[Description]]&amp;" - $"&amp;Table_PayItems[[#This Row],[Unit]])</f>
        <v>Seeding, Mixture THM - $Lb</v>
      </c>
      <c r="I4572" s="29" t="str">
        <f>IFERROR(VLOOKUP(ROWS($M$5:M4572),Table_PayItems[[Search Key]:[Concentrated Name]],2,FALSE),"")</f>
        <v>Seeding, Mixture THM - $Lb</v>
      </c>
      <c r="J4572" s="1"/>
      <c r="K4572" s="1"/>
      <c r="L4572" s="22">
        <f>IF(ISNUMBER(SEARCH(Pay_Item_Search_Text_2,M4572)),MAX($L$4:L4571)+1,0)</f>
        <v>0</v>
      </c>
      <c r="M4572" s="1" t="str">
        <f>IFERROR(VLOOKUP(ROWS($M$5:M4572),Table_PayItems[[Search Key]:[Concentrated Name]],2,FALSE),"")</f>
        <v>Seeding, Mixture THM - $Lb</v>
      </c>
      <c r="N4572" s="1" t="str">
        <f>IFERROR(VLOOKUP(ROWS($M$5:N4572),$L$5:$M$7000,2,FALSE),"")</f>
        <v/>
      </c>
      <c r="O4572" s="1" t="str">
        <f>IFERROR(VLOOKUP(ROWS($O$5:O4572),$K$5:$L$7000,2,FALSE),"")</f>
        <v/>
      </c>
    </row>
    <row r="4573" spans="2:15" ht="15" customHeight="1" x14ac:dyDescent="0.25">
      <c r="B4573" s="178" t="s">
        <v>13631</v>
      </c>
      <c r="C4573" s="178" t="s">
        <v>154</v>
      </c>
      <c r="D4573" s="178" t="s">
        <v>4564</v>
      </c>
      <c r="E4573" s="178" t="s">
        <v>5601</v>
      </c>
      <c r="F4573" s="178" t="s">
        <v>17</v>
      </c>
      <c r="G4573" s="1">
        <f>IF(ISNUMBER(Pay_Item_Search_Text),IF(ISNUMBER(IF(FIND(Pay_Item_Search_Text,B4573)=1,1, "FALSE")),MAX(G$4:$G4572)+1,IF(ISNUMBER(Pay_Item_Search_Text),0,IF(ISNUMBER(SEARCH(Pay_Item_Search_Text,H4573)),MAX(G$4:$G4572)+1,0))),IF(ISNUMBER(Pay_Item_Search_Text),0,IF(ISNUMBER(SEARCH(Pay_Item_Search_Text,H4573)),MAX(G$4:$G4572)+1,0)))</f>
        <v>4569</v>
      </c>
      <c r="H4573" s="1" t="str">
        <f>IF(Table_PayItems[[#This Row],[Description]]="_","_ Unique Item - "&amp;Table_PayItems[[#This Row],[Item]]&amp;" - $"&amp;Table_PayItems[[#This Row],[Unit]],Table_PayItems[[#This Row],[Description]]&amp;" - $"&amp;Table_PayItems[[#This Row],[Unit]])</f>
        <v>Seeding, Mixture THV - $Lb</v>
      </c>
      <c r="I4573" s="29" t="str">
        <f>IFERROR(VLOOKUP(ROWS($M$5:M4573),Table_PayItems[[Search Key]:[Concentrated Name]],2,FALSE),"")</f>
        <v>Seeding, Mixture THV - $Lb</v>
      </c>
      <c r="J4573" s="1"/>
      <c r="K4573" s="1"/>
      <c r="L4573" s="22">
        <f>IF(ISNUMBER(SEARCH(Pay_Item_Search_Text_2,M4573)),MAX($L$4:L4572)+1,0)</f>
        <v>0</v>
      </c>
      <c r="M4573" s="1" t="str">
        <f>IFERROR(VLOOKUP(ROWS($M$5:M4573),Table_PayItems[[Search Key]:[Concentrated Name]],2,FALSE),"")</f>
        <v>Seeding, Mixture THV - $Lb</v>
      </c>
      <c r="N4573" s="1" t="str">
        <f>IFERROR(VLOOKUP(ROWS($M$5:N4573),$L$5:$M$7000,2,FALSE),"")</f>
        <v/>
      </c>
      <c r="O4573" s="1" t="str">
        <f>IFERROR(VLOOKUP(ROWS($O$5:O4573),$K$5:$L$7000,2,FALSE),"")</f>
        <v/>
      </c>
    </row>
    <row r="4574" spans="2:15" ht="15" customHeight="1" x14ac:dyDescent="0.25">
      <c r="B4574" s="178" t="s">
        <v>13632</v>
      </c>
      <c r="C4574" s="178" t="s">
        <v>154</v>
      </c>
      <c r="D4574" s="178" t="s">
        <v>4565</v>
      </c>
      <c r="E4574" s="178" t="s">
        <v>5601</v>
      </c>
      <c r="F4574" s="178" t="s">
        <v>17</v>
      </c>
      <c r="G4574" s="1">
        <f>IF(ISNUMBER(Pay_Item_Search_Text),IF(ISNUMBER(IF(FIND(Pay_Item_Search_Text,B4574)=1,1, "FALSE")),MAX(G$4:$G4573)+1,IF(ISNUMBER(Pay_Item_Search_Text),0,IF(ISNUMBER(SEARCH(Pay_Item_Search_Text,H4574)),MAX(G$4:$G4573)+1,0))),IF(ISNUMBER(Pay_Item_Search_Text),0,IF(ISNUMBER(SEARCH(Pay_Item_Search_Text,H4574)),MAX(G$4:$G4573)+1,0)))</f>
        <v>4570</v>
      </c>
      <c r="H4574" s="1" t="str">
        <f>IF(Table_PayItems[[#This Row],[Description]]="_","_ Unique Item - "&amp;Table_PayItems[[#This Row],[Item]]&amp;" - $"&amp;Table_PayItems[[#This Row],[Unit]],Table_PayItems[[#This Row],[Description]]&amp;" - $"&amp;Table_PayItems[[#This Row],[Unit]])</f>
        <v>Seeding, Mixture TSM - $Lb</v>
      </c>
      <c r="I4574" s="29" t="str">
        <f>IFERROR(VLOOKUP(ROWS($M$5:M4574),Table_PayItems[[Search Key]:[Concentrated Name]],2,FALSE),"")</f>
        <v>Seeding, Mixture TSM - $Lb</v>
      </c>
      <c r="J4574" s="1"/>
      <c r="K4574" s="1"/>
      <c r="L4574" s="22">
        <f>IF(ISNUMBER(SEARCH(Pay_Item_Search_Text_2,M4574)),MAX($L$4:L4573)+1,0)</f>
        <v>0</v>
      </c>
      <c r="M4574" s="1" t="str">
        <f>IFERROR(VLOOKUP(ROWS($M$5:M4574),Table_PayItems[[Search Key]:[Concentrated Name]],2,FALSE),"")</f>
        <v>Seeding, Mixture TSM - $Lb</v>
      </c>
      <c r="N4574" s="1" t="str">
        <f>IFERROR(VLOOKUP(ROWS($M$5:N4574),$L$5:$M$7000,2,FALSE),"")</f>
        <v/>
      </c>
      <c r="O4574" s="1" t="str">
        <f>IFERROR(VLOOKUP(ROWS($O$5:O4574),$K$5:$L$7000,2,FALSE),"")</f>
        <v/>
      </c>
    </row>
    <row r="4575" spans="2:15" ht="15" customHeight="1" x14ac:dyDescent="0.25">
      <c r="B4575" s="178" t="s">
        <v>13633</v>
      </c>
      <c r="C4575" s="178" t="s">
        <v>154</v>
      </c>
      <c r="D4575" s="178" t="s">
        <v>4566</v>
      </c>
      <c r="E4575" s="178" t="s">
        <v>5601</v>
      </c>
      <c r="F4575" s="178" t="s">
        <v>17</v>
      </c>
      <c r="G4575" s="1">
        <f>IF(ISNUMBER(Pay_Item_Search_Text),IF(ISNUMBER(IF(FIND(Pay_Item_Search_Text,B4575)=1,1, "FALSE")),MAX(G$4:$G4574)+1,IF(ISNUMBER(Pay_Item_Search_Text),0,IF(ISNUMBER(SEARCH(Pay_Item_Search_Text,H4575)),MAX(G$4:$G4574)+1,0))),IF(ISNUMBER(Pay_Item_Search_Text),0,IF(ISNUMBER(SEARCH(Pay_Item_Search_Text,H4575)),MAX(G$4:$G4574)+1,0)))</f>
        <v>4571</v>
      </c>
      <c r="H4575" s="1" t="str">
        <f>IF(Table_PayItems[[#This Row],[Description]]="_","_ Unique Item - "&amp;Table_PayItems[[#This Row],[Item]]&amp;" - $"&amp;Table_PayItems[[#This Row],[Unit]],Table_PayItems[[#This Row],[Description]]&amp;" - $"&amp;Table_PayItems[[#This Row],[Unit]])</f>
        <v>Seeding, Mixture TUF - $Lb</v>
      </c>
      <c r="I4575" s="29" t="str">
        <f>IFERROR(VLOOKUP(ROWS($M$5:M4575),Table_PayItems[[Search Key]:[Concentrated Name]],2,FALSE),"")</f>
        <v>Seeding, Mixture TUF - $Lb</v>
      </c>
      <c r="J4575" s="1"/>
      <c r="K4575" s="1"/>
      <c r="L4575" s="22">
        <f>IF(ISNUMBER(SEARCH(Pay_Item_Search_Text_2,M4575)),MAX($L$4:L4574)+1,0)</f>
        <v>0</v>
      </c>
      <c r="M4575" s="1" t="str">
        <f>IFERROR(VLOOKUP(ROWS($M$5:M4575),Table_PayItems[[Search Key]:[Concentrated Name]],2,FALSE),"")</f>
        <v>Seeding, Mixture TUF - $Lb</v>
      </c>
      <c r="N4575" s="1" t="str">
        <f>IFERROR(VLOOKUP(ROWS($M$5:N4575),$L$5:$M$7000,2,FALSE),"")</f>
        <v/>
      </c>
      <c r="O4575" s="1" t="str">
        <f>IFERROR(VLOOKUP(ROWS($O$5:O4575),$K$5:$L$7000,2,FALSE),"")</f>
        <v/>
      </c>
    </row>
    <row r="4576" spans="2:15" ht="15" customHeight="1" x14ac:dyDescent="0.25">
      <c r="B4576" s="178" t="s">
        <v>13634</v>
      </c>
      <c r="C4576" s="178" t="s">
        <v>154</v>
      </c>
      <c r="D4576" s="178" t="s">
        <v>4567</v>
      </c>
      <c r="E4576" s="178" t="s">
        <v>5601</v>
      </c>
      <c r="F4576" s="178" t="s">
        <v>17</v>
      </c>
      <c r="G4576" s="1">
        <f>IF(ISNUMBER(Pay_Item_Search_Text),IF(ISNUMBER(IF(FIND(Pay_Item_Search_Text,B4576)=1,1, "FALSE")),MAX(G$4:$G4575)+1,IF(ISNUMBER(Pay_Item_Search_Text),0,IF(ISNUMBER(SEARCH(Pay_Item_Search_Text,H4576)),MAX(G$4:$G4575)+1,0))),IF(ISNUMBER(Pay_Item_Search_Text),0,IF(ISNUMBER(SEARCH(Pay_Item_Search_Text,H4576)),MAX(G$4:$G4575)+1,0)))</f>
        <v>4572</v>
      </c>
      <c r="H4576" s="1" t="str">
        <f>IF(Table_PayItems[[#This Row],[Description]]="_","_ Unique Item - "&amp;Table_PayItems[[#This Row],[Item]]&amp;" - $"&amp;Table_PayItems[[#This Row],[Unit]],Table_PayItems[[#This Row],[Description]]&amp;" - $"&amp;Table_PayItems[[#This Row],[Unit]])</f>
        <v>Seeding, Mixture WA - $Lb</v>
      </c>
      <c r="I4576" s="29" t="str">
        <f>IFERROR(VLOOKUP(ROWS($M$5:M4576),Table_PayItems[[Search Key]:[Concentrated Name]],2,FALSE),"")</f>
        <v>Seeding, Mixture WA - $Lb</v>
      </c>
      <c r="J4576" s="1"/>
      <c r="K4576" s="1"/>
      <c r="L4576" s="22">
        <f>IF(ISNUMBER(SEARCH(Pay_Item_Search_Text_2,M4576)),MAX($L$4:L4575)+1,0)</f>
        <v>0</v>
      </c>
      <c r="M4576" s="1" t="str">
        <f>IFERROR(VLOOKUP(ROWS($M$5:M4576),Table_PayItems[[Search Key]:[Concentrated Name]],2,FALSE),"")</f>
        <v>Seeding, Mixture WA - $Lb</v>
      </c>
      <c r="N4576" s="1" t="str">
        <f>IFERROR(VLOOKUP(ROWS($M$5:N4576),$L$5:$M$7000,2,FALSE),"")</f>
        <v/>
      </c>
      <c r="O4576" s="1" t="str">
        <f>IFERROR(VLOOKUP(ROWS($O$5:O4576),$K$5:$L$7000,2,FALSE),"")</f>
        <v/>
      </c>
    </row>
    <row r="4577" spans="2:15" ht="15" customHeight="1" x14ac:dyDescent="0.25">
      <c r="B4577" s="178" t="s">
        <v>13635</v>
      </c>
      <c r="C4577" s="178" t="s">
        <v>154</v>
      </c>
      <c r="D4577" s="178" t="s">
        <v>4568</v>
      </c>
      <c r="E4577" s="178" t="s">
        <v>5601</v>
      </c>
      <c r="F4577" s="178" t="s">
        <v>17</v>
      </c>
      <c r="G4577" s="1">
        <f>IF(ISNUMBER(Pay_Item_Search_Text),IF(ISNUMBER(IF(FIND(Pay_Item_Search_Text,B4577)=1,1, "FALSE")),MAX(G$4:$G4576)+1,IF(ISNUMBER(Pay_Item_Search_Text),0,IF(ISNUMBER(SEARCH(Pay_Item_Search_Text,H4577)),MAX(G$4:$G4576)+1,0))),IF(ISNUMBER(Pay_Item_Search_Text),0,IF(ISNUMBER(SEARCH(Pay_Item_Search_Text,H4577)),MAX(G$4:$G4576)+1,0)))</f>
        <v>4573</v>
      </c>
      <c r="H4577" s="1" t="str">
        <f>IF(Table_PayItems[[#This Row],[Description]]="_","_ Unique Item - "&amp;Table_PayItems[[#This Row],[Item]]&amp;" - $"&amp;Table_PayItems[[#This Row],[Unit]],Table_PayItems[[#This Row],[Description]]&amp;" - $"&amp;Table_PayItems[[#This Row],[Unit]])</f>
        <v>Seeding, Mixture WB - $Lb</v>
      </c>
      <c r="I4577" s="29" t="str">
        <f>IFERROR(VLOOKUP(ROWS($M$5:M4577),Table_PayItems[[Search Key]:[Concentrated Name]],2,FALSE),"")</f>
        <v>Seeding, Mixture WB - $Lb</v>
      </c>
      <c r="J4577" s="1"/>
      <c r="K4577" s="1"/>
      <c r="L4577" s="22">
        <f>IF(ISNUMBER(SEARCH(Pay_Item_Search_Text_2,M4577)),MAX($L$4:L4576)+1,0)</f>
        <v>0</v>
      </c>
      <c r="M4577" s="1" t="str">
        <f>IFERROR(VLOOKUP(ROWS($M$5:M4577),Table_PayItems[[Search Key]:[Concentrated Name]],2,FALSE),"")</f>
        <v>Seeding, Mixture WB - $Lb</v>
      </c>
      <c r="N4577" s="1" t="str">
        <f>IFERROR(VLOOKUP(ROWS($M$5:N4577),$L$5:$M$7000,2,FALSE),"")</f>
        <v/>
      </c>
      <c r="O4577" s="1" t="str">
        <f>IFERROR(VLOOKUP(ROWS($O$5:O4577),$K$5:$L$7000,2,FALSE),"")</f>
        <v/>
      </c>
    </row>
    <row r="4578" spans="2:15" ht="15" customHeight="1" x14ac:dyDescent="0.25">
      <c r="B4578" s="178" t="s">
        <v>13636</v>
      </c>
      <c r="C4578" s="178" t="s">
        <v>154</v>
      </c>
      <c r="D4578" s="178" t="s">
        <v>4569</v>
      </c>
      <c r="E4578" s="178" t="s">
        <v>5601</v>
      </c>
      <c r="F4578" s="178" t="s">
        <v>17</v>
      </c>
      <c r="G4578" s="1">
        <f>IF(ISNUMBER(Pay_Item_Search_Text),IF(ISNUMBER(IF(FIND(Pay_Item_Search_Text,B4578)=1,1, "FALSE")),MAX(G$4:$G4577)+1,IF(ISNUMBER(Pay_Item_Search_Text),0,IF(ISNUMBER(SEARCH(Pay_Item_Search_Text,H4578)),MAX(G$4:$G4577)+1,0))),IF(ISNUMBER(Pay_Item_Search_Text),0,IF(ISNUMBER(SEARCH(Pay_Item_Search_Text,H4578)),MAX(G$4:$G4577)+1,0)))</f>
        <v>4574</v>
      </c>
      <c r="H4578" s="1" t="str">
        <f>IF(Table_PayItems[[#This Row],[Description]]="_","_ Unique Item - "&amp;Table_PayItems[[#This Row],[Item]]&amp;" - $"&amp;Table_PayItems[[#This Row],[Unit]],Table_PayItems[[#This Row],[Description]]&amp;" - $"&amp;Table_PayItems[[#This Row],[Unit]])</f>
        <v>Seeding, Mixture WC - $Lb</v>
      </c>
      <c r="I4578" s="29" t="str">
        <f>IFERROR(VLOOKUP(ROWS($M$5:M4578),Table_PayItems[[Search Key]:[Concentrated Name]],2,FALSE),"")</f>
        <v>Seeding, Mixture WC - $Lb</v>
      </c>
      <c r="J4578" s="1"/>
      <c r="K4578" s="1"/>
      <c r="L4578" s="22">
        <f>IF(ISNUMBER(SEARCH(Pay_Item_Search_Text_2,M4578)),MAX($L$4:L4577)+1,0)</f>
        <v>0</v>
      </c>
      <c r="M4578" s="1" t="str">
        <f>IFERROR(VLOOKUP(ROWS($M$5:M4578),Table_PayItems[[Search Key]:[Concentrated Name]],2,FALSE),"")</f>
        <v>Seeding, Mixture WC - $Lb</v>
      </c>
      <c r="N4578" s="1" t="str">
        <f>IFERROR(VLOOKUP(ROWS($M$5:N4578),$L$5:$M$7000,2,FALSE),"")</f>
        <v/>
      </c>
      <c r="O4578" s="1" t="str">
        <f>IFERROR(VLOOKUP(ROWS($O$5:O4578),$K$5:$L$7000,2,FALSE),"")</f>
        <v/>
      </c>
    </row>
    <row r="4579" spans="2:15" ht="15" customHeight="1" x14ac:dyDescent="0.25">
      <c r="B4579" s="178" t="s">
        <v>14077</v>
      </c>
      <c r="C4579" s="178" t="s">
        <v>88</v>
      </c>
      <c r="D4579" s="178" t="s">
        <v>4990</v>
      </c>
      <c r="E4579" s="178" t="s">
        <v>17</v>
      </c>
      <c r="F4579" s="178" t="s">
        <v>17</v>
      </c>
      <c r="G4579" s="1">
        <f>IF(ISNUMBER(Pay_Item_Search_Text),IF(ISNUMBER(IF(FIND(Pay_Item_Search_Text,B4579)=1,1, "FALSE")),MAX(G$4:$G4578)+1,IF(ISNUMBER(Pay_Item_Search_Text),0,IF(ISNUMBER(SEARCH(Pay_Item_Search_Text,H4579)),MAX(G$4:$G4578)+1,0))),IF(ISNUMBER(Pay_Item_Search_Text),0,IF(ISNUMBER(SEARCH(Pay_Item_Search_Text,H4579)),MAX(G$4:$G4578)+1,0)))</f>
        <v>4575</v>
      </c>
      <c r="H4579" s="1" t="str">
        <f>IF(Table_PayItems[[#This Row],[Description]]="_","_ Unique Item - "&amp;Table_PayItems[[#This Row],[Item]]&amp;" - $"&amp;Table_PayItems[[#This Row],[Unit]],Table_PayItems[[#This Row],[Description]]&amp;" - $"&amp;Table_PayItems[[#This Row],[Unit]])</f>
        <v>Serv Disconnect - $Ea</v>
      </c>
      <c r="I4579" s="29" t="str">
        <f>IFERROR(VLOOKUP(ROWS($M$5:M4579),Table_PayItems[[Search Key]:[Concentrated Name]],2,FALSE),"")</f>
        <v>Serv Disconnect - $Ea</v>
      </c>
      <c r="J4579" s="1"/>
      <c r="K4579" s="1"/>
      <c r="L4579" s="22">
        <f>IF(ISNUMBER(SEARCH(Pay_Item_Search_Text_2,M4579)),MAX($L$4:L4578)+1,0)</f>
        <v>0</v>
      </c>
      <c r="M4579" s="1" t="str">
        <f>IFERROR(VLOOKUP(ROWS($M$5:M4579),Table_PayItems[[Search Key]:[Concentrated Name]],2,FALSE),"")</f>
        <v>Serv Disconnect - $Ea</v>
      </c>
      <c r="N4579" s="1" t="str">
        <f>IFERROR(VLOOKUP(ROWS($M$5:N4579),$L$5:$M$7000,2,FALSE),"")</f>
        <v/>
      </c>
      <c r="O4579" s="1" t="str">
        <f>IFERROR(VLOOKUP(ROWS($O$5:O4579),$K$5:$L$7000,2,FALSE),"")</f>
        <v/>
      </c>
    </row>
    <row r="4580" spans="2:15" ht="15" customHeight="1" x14ac:dyDescent="0.25">
      <c r="B4580" s="178" t="s">
        <v>14078</v>
      </c>
      <c r="C4580" s="178" t="s">
        <v>88</v>
      </c>
      <c r="D4580" s="178" t="s">
        <v>4991</v>
      </c>
      <c r="E4580" s="178" t="s">
        <v>17</v>
      </c>
      <c r="F4580" s="178" t="s">
        <v>17</v>
      </c>
      <c r="G4580" s="1">
        <f>IF(ISNUMBER(Pay_Item_Search_Text),IF(ISNUMBER(IF(FIND(Pay_Item_Search_Text,B4580)=1,1, "FALSE")),MAX(G$4:$G4579)+1,IF(ISNUMBER(Pay_Item_Search_Text),0,IF(ISNUMBER(SEARCH(Pay_Item_Search_Text,H4580)),MAX(G$4:$G4579)+1,0))),IF(ISNUMBER(Pay_Item_Search_Text),0,IF(ISNUMBER(SEARCH(Pay_Item_Search_Text,H4580)),MAX(G$4:$G4579)+1,0)))</f>
        <v>4576</v>
      </c>
      <c r="H4580" s="1" t="str">
        <f>IF(Table_PayItems[[#This Row],[Description]]="_","_ Unique Item - "&amp;Table_PayItems[[#This Row],[Item]]&amp;" - $"&amp;Table_PayItems[[#This Row],[Unit]],Table_PayItems[[#This Row],[Description]]&amp;" - $"&amp;Table_PayItems[[#This Row],[Unit]])</f>
        <v>Serv Disconnect, Rem - $Ea</v>
      </c>
      <c r="I4580" s="29" t="str">
        <f>IFERROR(VLOOKUP(ROWS($M$5:M4580),Table_PayItems[[Search Key]:[Concentrated Name]],2,FALSE),"")</f>
        <v>Serv Disconnect, Rem - $Ea</v>
      </c>
      <c r="J4580" s="1"/>
      <c r="K4580" s="1"/>
      <c r="L4580" s="22">
        <f>IF(ISNUMBER(SEARCH(Pay_Item_Search_Text_2,M4580)),MAX($L$4:L4579)+1,0)</f>
        <v>0</v>
      </c>
      <c r="M4580" s="1" t="str">
        <f>IFERROR(VLOOKUP(ROWS($M$5:M4580),Table_PayItems[[Search Key]:[Concentrated Name]],2,FALSE),"")</f>
        <v>Serv Disconnect, Rem - $Ea</v>
      </c>
      <c r="N4580" s="1" t="str">
        <f>IFERROR(VLOOKUP(ROWS($M$5:N4580),$L$5:$M$7000,2,FALSE),"")</f>
        <v/>
      </c>
      <c r="O4580" s="1" t="str">
        <f>IFERROR(VLOOKUP(ROWS($O$5:O4580),$K$5:$L$7000,2,FALSE),"")</f>
        <v/>
      </c>
    </row>
    <row r="4581" spans="2:15" ht="15" customHeight="1" x14ac:dyDescent="0.25">
      <c r="B4581" s="178" t="s">
        <v>14079</v>
      </c>
      <c r="C4581" s="178" t="s">
        <v>88</v>
      </c>
      <c r="D4581" s="178" t="s">
        <v>4992</v>
      </c>
      <c r="E4581" s="178" t="s">
        <v>17</v>
      </c>
      <c r="F4581" s="178" t="s">
        <v>17</v>
      </c>
      <c r="G4581" s="1">
        <f>IF(ISNUMBER(Pay_Item_Search_Text),IF(ISNUMBER(IF(FIND(Pay_Item_Search_Text,B4581)=1,1, "FALSE")),MAX(G$4:$G4580)+1,IF(ISNUMBER(Pay_Item_Search_Text),0,IF(ISNUMBER(SEARCH(Pay_Item_Search_Text,H4581)),MAX(G$4:$G4580)+1,0))),IF(ISNUMBER(Pay_Item_Search_Text),0,IF(ISNUMBER(SEARCH(Pay_Item_Search_Text,H4581)),MAX(G$4:$G4580)+1,0)))</f>
        <v>4577</v>
      </c>
      <c r="H4581" s="1" t="str">
        <f>IF(Table_PayItems[[#This Row],[Description]]="_","_ Unique Item - "&amp;Table_PayItems[[#This Row],[Item]]&amp;" - $"&amp;Table_PayItems[[#This Row],[Unit]],Table_PayItems[[#This Row],[Description]]&amp;" - $"&amp;Table_PayItems[[#This Row],[Unit]])</f>
        <v>Serv Disconnect, Salv - $Ea</v>
      </c>
      <c r="I4581" s="29" t="str">
        <f>IFERROR(VLOOKUP(ROWS($M$5:M4581),Table_PayItems[[Search Key]:[Concentrated Name]],2,FALSE),"")</f>
        <v>Serv Disconnect, Salv - $Ea</v>
      </c>
      <c r="J4581" s="1"/>
      <c r="K4581" s="1"/>
      <c r="L4581" s="22">
        <f>IF(ISNUMBER(SEARCH(Pay_Item_Search_Text_2,M4581)),MAX($L$4:L4580)+1,0)</f>
        <v>0</v>
      </c>
      <c r="M4581" s="1" t="str">
        <f>IFERROR(VLOOKUP(ROWS($M$5:M4581),Table_PayItems[[Search Key]:[Concentrated Name]],2,FALSE),"")</f>
        <v>Serv Disconnect, Salv - $Ea</v>
      </c>
      <c r="N4581" s="1" t="str">
        <f>IFERROR(VLOOKUP(ROWS($M$5:N4581),$L$5:$M$7000,2,FALSE),"")</f>
        <v/>
      </c>
      <c r="O4581" s="1" t="str">
        <f>IFERROR(VLOOKUP(ROWS($O$5:O4581),$K$5:$L$7000,2,FALSE),"")</f>
        <v/>
      </c>
    </row>
    <row r="4582" spans="2:15" ht="15" customHeight="1" x14ac:dyDescent="0.25">
      <c r="B4582" s="178" t="s">
        <v>9949</v>
      </c>
      <c r="C4582" s="178" t="s">
        <v>88</v>
      </c>
      <c r="D4582" s="178" t="s">
        <v>1997</v>
      </c>
      <c r="E4582" s="178" t="s">
        <v>296</v>
      </c>
      <c r="F4582" s="178" t="s">
        <v>17</v>
      </c>
      <c r="G4582" s="1">
        <f>IF(ISNUMBER(Pay_Item_Search_Text),IF(ISNUMBER(IF(FIND(Pay_Item_Search_Text,B4582)=1,1, "FALSE")),MAX(G$4:$G4581)+1,IF(ISNUMBER(Pay_Item_Search_Text),0,IF(ISNUMBER(SEARCH(Pay_Item_Search_Text,H4582)),MAX(G$4:$G4581)+1,0))),IF(ISNUMBER(Pay_Item_Search_Text),0,IF(ISNUMBER(SEARCH(Pay_Item_Search_Text,H4582)),MAX(G$4:$G4581)+1,0)))</f>
        <v>4578</v>
      </c>
      <c r="H4582" s="1" t="str">
        <f>IF(Table_PayItems[[#This Row],[Description]]="_","_ Unique Item - "&amp;Table_PayItems[[#This Row],[Item]]&amp;" - $"&amp;Table_PayItems[[#This Row],[Unit]],Table_PayItems[[#This Row],[Description]]&amp;" - $"&amp;Table_PayItems[[#This Row],[Unit]])</f>
        <v>Sewer Bulkhead, 12 inch - $Ea</v>
      </c>
      <c r="I4582" s="29" t="str">
        <f>IFERROR(VLOOKUP(ROWS($M$5:M4582),Table_PayItems[[Search Key]:[Concentrated Name]],2,FALSE),"")</f>
        <v>Sewer Bulkhead, 12 inch - $Ea</v>
      </c>
      <c r="J4582" s="1"/>
      <c r="K4582" s="1"/>
      <c r="L4582" s="22">
        <f>IF(ISNUMBER(SEARCH(Pay_Item_Search_Text_2,M4582)),MAX($L$4:L4581)+1,0)</f>
        <v>0</v>
      </c>
      <c r="M4582" s="1" t="str">
        <f>IFERROR(VLOOKUP(ROWS($M$5:M4582),Table_PayItems[[Search Key]:[Concentrated Name]],2,FALSE),"")</f>
        <v>Sewer Bulkhead, 12 inch - $Ea</v>
      </c>
      <c r="N4582" s="1" t="str">
        <f>IFERROR(VLOOKUP(ROWS($M$5:N4582),$L$5:$M$7000,2,FALSE),"")</f>
        <v/>
      </c>
      <c r="O4582" s="1" t="str">
        <f>IFERROR(VLOOKUP(ROWS($O$5:O4582),$K$5:$L$7000,2,FALSE),"")</f>
        <v/>
      </c>
    </row>
    <row r="4583" spans="2:15" ht="15" customHeight="1" x14ac:dyDescent="0.25">
      <c r="B4583" s="178" t="s">
        <v>9950</v>
      </c>
      <c r="C4583" s="178" t="s">
        <v>88</v>
      </c>
      <c r="D4583" s="178" t="s">
        <v>1998</v>
      </c>
      <c r="E4583" s="178" t="s">
        <v>296</v>
      </c>
      <c r="F4583" s="178" t="s">
        <v>17</v>
      </c>
      <c r="G4583" s="1">
        <f>IF(ISNUMBER(Pay_Item_Search_Text),IF(ISNUMBER(IF(FIND(Pay_Item_Search_Text,B4583)=1,1, "FALSE")),MAX(G$4:$G4582)+1,IF(ISNUMBER(Pay_Item_Search_Text),0,IF(ISNUMBER(SEARCH(Pay_Item_Search_Text,H4583)),MAX(G$4:$G4582)+1,0))),IF(ISNUMBER(Pay_Item_Search_Text),0,IF(ISNUMBER(SEARCH(Pay_Item_Search_Text,H4583)),MAX(G$4:$G4582)+1,0)))</f>
        <v>4579</v>
      </c>
      <c r="H4583" s="1" t="str">
        <f>IF(Table_PayItems[[#This Row],[Description]]="_","_ Unique Item - "&amp;Table_PayItems[[#This Row],[Item]]&amp;" - $"&amp;Table_PayItems[[#This Row],[Unit]],Table_PayItems[[#This Row],[Description]]&amp;" - $"&amp;Table_PayItems[[#This Row],[Unit]])</f>
        <v>Sewer Bulkhead, 15 inch - $Ea</v>
      </c>
      <c r="I4583" s="29" t="str">
        <f>IFERROR(VLOOKUP(ROWS($M$5:M4583),Table_PayItems[[Search Key]:[Concentrated Name]],2,FALSE),"")</f>
        <v>Sewer Bulkhead, 15 inch - $Ea</v>
      </c>
      <c r="J4583" s="1"/>
      <c r="K4583" s="1"/>
      <c r="L4583" s="22">
        <f>IF(ISNUMBER(SEARCH(Pay_Item_Search_Text_2,M4583)),MAX($L$4:L4582)+1,0)</f>
        <v>0</v>
      </c>
      <c r="M4583" s="1" t="str">
        <f>IFERROR(VLOOKUP(ROWS($M$5:M4583),Table_PayItems[[Search Key]:[Concentrated Name]],2,FALSE),"")</f>
        <v>Sewer Bulkhead, 15 inch - $Ea</v>
      </c>
      <c r="N4583" s="1" t="str">
        <f>IFERROR(VLOOKUP(ROWS($M$5:N4583),$L$5:$M$7000,2,FALSE),"")</f>
        <v/>
      </c>
      <c r="O4583" s="1" t="str">
        <f>IFERROR(VLOOKUP(ROWS($O$5:O4583),$K$5:$L$7000,2,FALSE),"")</f>
        <v/>
      </c>
    </row>
    <row r="4584" spans="2:15" ht="15" customHeight="1" x14ac:dyDescent="0.25">
      <c r="B4584" s="178" t="s">
        <v>9951</v>
      </c>
      <c r="C4584" s="178" t="s">
        <v>88</v>
      </c>
      <c r="D4584" s="178" t="s">
        <v>1999</v>
      </c>
      <c r="E4584" s="178" t="s">
        <v>296</v>
      </c>
      <c r="F4584" s="178" t="s">
        <v>17</v>
      </c>
      <c r="G4584" s="1">
        <f>IF(ISNUMBER(Pay_Item_Search_Text),IF(ISNUMBER(IF(FIND(Pay_Item_Search_Text,B4584)=1,1, "FALSE")),MAX(G$4:$G4583)+1,IF(ISNUMBER(Pay_Item_Search_Text),0,IF(ISNUMBER(SEARCH(Pay_Item_Search_Text,H4584)),MAX(G$4:$G4583)+1,0))),IF(ISNUMBER(Pay_Item_Search_Text),0,IF(ISNUMBER(SEARCH(Pay_Item_Search_Text,H4584)),MAX(G$4:$G4583)+1,0)))</f>
        <v>4580</v>
      </c>
      <c r="H4584" s="1" t="str">
        <f>IF(Table_PayItems[[#This Row],[Description]]="_","_ Unique Item - "&amp;Table_PayItems[[#This Row],[Item]]&amp;" - $"&amp;Table_PayItems[[#This Row],[Unit]],Table_PayItems[[#This Row],[Description]]&amp;" - $"&amp;Table_PayItems[[#This Row],[Unit]])</f>
        <v>Sewer Bulkhead, 18 inch - $Ea</v>
      </c>
      <c r="I4584" s="29" t="str">
        <f>IFERROR(VLOOKUP(ROWS($M$5:M4584),Table_PayItems[[Search Key]:[Concentrated Name]],2,FALSE),"")</f>
        <v>Sewer Bulkhead, 18 inch - $Ea</v>
      </c>
      <c r="J4584" s="1"/>
      <c r="K4584" s="1"/>
      <c r="L4584" s="22">
        <f>IF(ISNUMBER(SEARCH(Pay_Item_Search_Text_2,M4584)),MAX($L$4:L4583)+1,0)</f>
        <v>0</v>
      </c>
      <c r="M4584" s="1" t="str">
        <f>IFERROR(VLOOKUP(ROWS($M$5:M4584),Table_PayItems[[Search Key]:[Concentrated Name]],2,FALSE),"")</f>
        <v>Sewer Bulkhead, 18 inch - $Ea</v>
      </c>
      <c r="N4584" s="1" t="str">
        <f>IFERROR(VLOOKUP(ROWS($M$5:N4584),$L$5:$M$7000,2,FALSE),"")</f>
        <v/>
      </c>
      <c r="O4584" s="1" t="str">
        <f>IFERROR(VLOOKUP(ROWS($O$5:O4584),$K$5:$L$7000,2,FALSE),"")</f>
        <v/>
      </c>
    </row>
    <row r="4585" spans="2:15" ht="15" customHeight="1" x14ac:dyDescent="0.25">
      <c r="B4585" s="178" t="s">
        <v>9952</v>
      </c>
      <c r="C4585" s="178" t="s">
        <v>88</v>
      </c>
      <c r="D4585" s="178" t="s">
        <v>2000</v>
      </c>
      <c r="E4585" s="178" t="s">
        <v>296</v>
      </c>
      <c r="F4585" s="178" t="s">
        <v>17</v>
      </c>
      <c r="G4585" s="1">
        <f>IF(ISNUMBER(Pay_Item_Search_Text),IF(ISNUMBER(IF(FIND(Pay_Item_Search_Text,B4585)=1,1, "FALSE")),MAX(G$4:$G4584)+1,IF(ISNUMBER(Pay_Item_Search_Text),0,IF(ISNUMBER(SEARCH(Pay_Item_Search_Text,H4585)),MAX(G$4:$G4584)+1,0))),IF(ISNUMBER(Pay_Item_Search_Text),0,IF(ISNUMBER(SEARCH(Pay_Item_Search_Text,H4585)),MAX(G$4:$G4584)+1,0)))</f>
        <v>4581</v>
      </c>
      <c r="H4585" s="1" t="str">
        <f>IF(Table_PayItems[[#This Row],[Description]]="_","_ Unique Item - "&amp;Table_PayItems[[#This Row],[Item]]&amp;" - $"&amp;Table_PayItems[[#This Row],[Unit]],Table_PayItems[[#This Row],[Description]]&amp;" - $"&amp;Table_PayItems[[#This Row],[Unit]])</f>
        <v>Sewer Bulkhead, 21 inch - $Ea</v>
      </c>
      <c r="I4585" s="29" t="str">
        <f>IFERROR(VLOOKUP(ROWS($M$5:M4585),Table_PayItems[[Search Key]:[Concentrated Name]],2,FALSE),"")</f>
        <v>Sewer Bulkhead, 21 inch - $Ea</v>
      </c>
      <c r="J4585" s="1"/>
      <c r="K4585" s="1"/>
      <c r="L4585" s="22">
        <f>IF(ISNUMBER(SEARCH(Pay_Item_Search_Text_2,M4585)),MAX($L$4:L4584)+1,0)</f>
        <v>0</v>
      </c>
      <c r="M4585" s="1" t="str">
        <f>IFERROR(VLOOKUP(ROWS($M$5:M4585),Table_PayItems[[Search Key]:[Concentrated Name]],2,FALSE),"")</f>
        <v>Sewer Bulkhead, 21 inch - $Ea</v>
      </c>
      <c r="N4585" s="1" t="str">
        <f>IFERROR(VLOOKUP(ROWS($M$5:N4585),$L$5:$M$7000,2,FALSE),"")</f>
        <v/>
      </c>
      <c r="O4585" s="1" t="str">
        <f>IFERROR(VLOOKUP(ROWS($O$5:O4585),$K$5:$L$7000,2,FALSE),"")</f>
        <v/>
      </c>
    </row>
    <row r="4586" spans="2:15" ht="15" customHeight="1" x14ac:dyDescent="0.25">
      <c r="B4586" s="178" t="s">
        <v>9953</v>
      </c>
      <c r="C4586" s="178" t="s">
        <v>88</v>
      </c>
      <c r="D4586" s="178" t="s">
        <v>2001</v>
      </c>
      <c r="E4586" s="178" t="s">
        <v>296</v>
      </c>
      <c r="F4586" s="178" t="s">
        <v>17</v>
      </c>
      <c r="G4586" s="1">
        <f>IF(ISNUMBER(Pay_Item_Search_Text),IF(ISNUMBER(IF(FIND(Pay_Item_Search_Text,B4586)=1,1, "FALSE")),MAX(G$4:$G4585)+1,IF(ISNUMBER(Pay_Item_Search_Text),0,IF(ISNUMBER(SEARCH(Pay_Item_Search_Text,H4586)),MAX(G$4:$G4585)+1,0))),IF(ISNUMBER(Pay_Item_Search_Text),0,IF(ISNUMBER(SEARCH(Pay_Item_Search_Text,H4586)),MAX(G$4:$G4585)+1,0)))</f>
        <v>4582</v>
      </c>
      <c r="H4586" s="1" t="str">
        <f>IF(Table_PayItems[[#This Row],[Description]]="_","_ Unique Item - "&amp;Table_PayItems[[#This Row],[Item]]&amp;" - $"&amp;Table_PayItems[[#This Row],[Unit]],Table_PayItems[[#This Row],[Description]]&amp;" - $"&amp;Table_PayItems[[#This Row],[Unit]])</f>
        <v>Sewer Bulkhead, 24 inch - $Ea</v>
      </c>
      <c r="I4586" s="29" t="str">
        <f>IFERROR(VLOOKUP(ROWS($M$5:M4586),Table_PayItems[[Search Key]:[Concentrated Name]],2,FALSE),"")</f>
        <v>Sewer Bulkhead, 24 inch - $Ea</v>
      </c>
      <c r="J4586" s="1"/>
      <c r="K4586" s="1"/>
      <c r="L4586" s="22">
        <f>IF(ISNUMBER(SEARCH(Pay_Item_Search_Text_2,M4586)),MAX($L$4:L4585)+1,0)</f>
        <v>0</v>
      </c>
      <c r="M4586" s="1" t="str">
        <f>IFERROR(VLOOKUP(ROWS($M$5:M4586),Table_PayItems[[Search Key]:[Concentrated Name]],2,FALSE),"")</f>
        <v>Sewer Bulkhead, 24 inch - $Ea</v>
      </c>
      <c r="N4586" s="1" t="str">
        <f>IFERROR(VLOOKUP(ROWS($M$5:N4586),$L$5:$M$7000,2,FALSE),"")</f>
        <v/>
      </c>
      <c r="O4586" s="1" t="str">
        <f>IFERROR(VLOOKUP(ROWS($O$5:O4586),$K$5:$L$7000,2,FALSE),"")</f>
        <v/>
      </c>
    </row>
    <row r="4587" spans="2:15" ht="15" customHeight="1" x14ac:dyDescent="0.25">
      <c r="B4587" s="178" t="s">
        <v>9954</v>
      </c>
      <c r="C4587" s="178" t="s">
        <v>88</v>
      </c>
      <c r="D4587" s="178" t="s">
        <v>2002</v>
      </c>
      <c r="E4587" s="178" t="s">
        <v>302</v>
      </c>
      <c r="F4587" s="178" t="s">
        <v>17</v>
      </c>
      <c r="G4587" s="1">
        <f>IF(ISNUMBER(Pay_Item_Search_Text),IF(ISNUMBER(IF(FIND(Pay_Item_Search_Text,B4587)=1,1, "FALSE")),MAX(G$4:$G4586)+1,IF(ISNUMBER(Pay_Item_Search_Text),0,IF(ISNUMBER(SEARCH(Pay_Item_Search_Text,H4587)),MAX(G$4:$G4586)+1,0))),IF(ISNUMBER(Pay_Item_Search_Text),0,IF(ISNUMBER(SEARCH(Pay_Item_Search_Text,H4587)),MAX(G$4:$G4586)+1,0)))</f>
        <v>4583</v>
      </c>
      <c r="H4587" s="24" t="str">
        <f>IF(Table_PayItems[[#This Row],[Description]]="_","_ Unique Item - "&amp;Table_PayItems[[#This Row],[Item]]&amp;" - $"&amp;Table_PayItems[[#This Row],[Unit]],Table_PayItems[[#This Row],[Description]]&amp;" - $"&amp;Table_PayItems[[#This Row],[Unit]])</f>
        <v>Sewer Bulkhead, 27 inch - $Ea</v>
      </c>
      <c r="I4587" s="30" t="str">
        <f>IFERROR(VLOOKUP(ROWS($M$5:M4587),Table_PayItems[[Search Key]:[Concentrated Name]],2,FALSE),"")</f>
        <v>Sewer Bulkhead, 27 inch - $Ea</v>
      </c>
      <c r="J4587" s="1"/>
      <c r="K4587" s="1"/>
      <c r="L4587" s="22">
        <f>IF(ISNUMBER(SEARCH(Pay_Item_Search_Text_2,M4587)),MAX($L$4:L4586)+1,0)</f>
        <v>0</v>
      </c>
      <c r="M4587" s="1" t="str">
        <f>IFERROR(VLOOKUP(ROWS($M$5:M4587),Table_PayItems[[Search Key]:[Concentrated Name]],2,FALSE),"")</f>
        <v>Sewer Bulkhead, 27 inch - $Ea</v>
      </c>
      <c r="N4587" s="1" t="str">
        <f>IFERROR(VLOOKUP(ROWS($M$5:N4587),$L$5:$M$7000,2,FALSE),"")</f>
        <v/>
      </c>
      <c r="O4587" s="1" t="str">
        <f>IFERROR(VLOOKUP(ROWS($O$5:O4587),$K$5:$L$7000,2,FALSE),"")</f>
        <v/>
      </c>
    </row>
    <row r="4588" spans="2:15" ht="15" customHeight="1" x14ac:dyDescent="0.25">
      <c r="B4588" s="178" t="s">
        <v>9955</v>
      </c>
      <c r="C4588" s="178" t="s">
        <v>88</v>
      </c>
      <c r="D4588" s="178" t="s">
        <v>2003</v>
      </c>
      <c r="E4588" s="178" t="s">
        <v>302</v>
      </c>
      <c r="F4588" s="178" t="s">
        <v>17</v>
      </c>
      <c r="G4588" s="1">
        <f>IF(ISNUMBER(Pay_Item_Search_Text),IF(ISNUMBER(IF(FIND(Pay_Item_Search_Text,B4588)=1,1, "FALSE")),MAX(G$4:$G4587)+1,IF(ISNUMBER(Pay_Item_Search_Text),0,IF(ISNUMBER(SEARCH(Pay_Item_Search_Text,H4588)),MAX(G$4:$G4587)+1,0))),IF(ISNUMBER(Pay_Item_Search_Text),0,IF(ISNUMBER(SEARCH(Pay_Item_Search_Text,H4588)),MAX(G$4:$G4587)+1,0)))</f>
        <v>4584</v>
      </c>
      <c r="H4588" s="1" t="str">
        <f>IF(Table_PayItems[[#This Row],[Description]]="_","_ Unique Item - "&amp;Table_PayItems[[#This Row],[Item]]&amp;" - $"&amp;Table_PayItems[[#This Row],[Unit]],Table_PayItems[[#This Row],[Description]]&amp;" - $"&amp;Table_PayItems[[#This Row],[Unit]])</f>
        <v>Sewer Bulkhead, 30 inch - $Ea</v>
      </c>
      <c r="I4588" s="29" t="str">
        <f>IFERROR(VLOOKUP(ROWS($M$5:M4588),Table_PayItems[[Search Key]:[Concentrated Name]],2,FALSE),"")</f>
        <v>Sewer Bulkhead, 30 inch - $Ea</v>
      </c>
      <c r="J4588" s="1"/>
      <c r="K4588" s="1"/>
      <c r="L4588" s="22">
        <f>IF(ISNUMBER(SEARCH(Pay_Item_Search_Text_2,M4588)),MAX($L$4:L4587)+1,0)</f>
        <v>771</v>
      </c>
      <c r="M4588" s="1" t="str">
        <f>IFERROR(VLOOKUP(ROWS($M$5:M4588),Table_PayItems[[Search Key]:[Concentrated Name]],2,FALSE),"")</f>
        <v>Sewer Bulkhead, 30 inch - $Ea</v>
      </c>
      <c r="N4588" s="1" t="str">
        <f>IFERROR(VLOOKUP(ROWS($M$5:N4588),$L$5:$M$7000,2,FALSE),"")</f>
        <v/>
      </c>
      <c r="O4588" s="1" t="str">
        <f>IFERROR(VLOOKUP(ROWS($O$5:O4588),$K$5:$L$7000,2,FALSE),"")</f>
        <v/>
      </c>
    </row>
    <row r="4589" spans="2:15" ht="15" customHeight="1" x14ac:dyDescent="0.25">
      <c r="B4589" s="178" t="s">
        <v>9956</v>
      </c>
      <c r="C4589" s="178" t="s">
        <v>88</v>
      </c>
      <c r="D4589" s="178" t="s">
        <v>2004</v>
      </c>
      <c r="E4589" s="178" t="s">
        <v>302</v>
      </c>
      <c r="F4589" s="178" t="s">
        <v>17</v>
      </c>
      <c r="G4589" s="1">
        <f>IF(ISNUMBER(Pay_Item_Search_Text),IF(ISNUMBER(IF(FIND(Pay_Item_Search_Text,B4589)=1,1, "FALSE")),MAX(G$4:$G4588)+1,IF(ISNUMBER(Pay_Item_Search_Text),0,IF(ISNUMBER(SEARCH(Pay_Item_Search_Text,H4589)),MAX(G$4:$G4588)+1,0))),IF(ISNUMBER(Pay_Item_Search_Text),0,IF(ISNUMBER(SEARCH(Pay_Item_Search_Text,H4589)),MAX(G$4:$G4588)+1,0)))</f>
        <v>4585</v>
      </c>
      <c r="H4589" s="1" t="str">
        <f>IF(Table_PayItems[[#This Row],[Description]]="_","_ Unique Item - "&amp;Table_PayItems[[#This Row],[Item]]&amp;" - $"&amp;Table_PayItems[[#This Row],[Unit]],Table_PayItems[[#This Row],[Description]]&amp;" - $"&amp;Table_PayItems[[#This Row],[Unit]])</f>
        <v>Sewer Bulkhead, 36 inch - $Ea</v>
      </c>
      <c r="I4589" s="29" t="str">
        <f>IFERROR(VLOOKUP(ROWS($M$5:M4589),Table_PayItems[[Search Key]:[Concentrated Name]],2,FALSE),"")</f>
        <v>Sewer Bulkhead, 36 inch - $Ea</v>
      </c>
      <c r="J4589" s="1"/>
      <c r="K4589" s="1"/>
      <c r="L4589" s="22">
        <f>IF(ISNUMBER(SEARCH(Pay_Item_Search_Text_2,M4589)),MAX($L$4:L4588)+1,0)</f>
        <v>0</v>
      </c>
      <c r="M4589" s="1" t="str">
        <f>IFERROR(VLOOKUP(ROWS($M$5:M4589),Table_PayItems[[Search Key]:[Concentrated Name]],2,FALSE),"")</f>
        <v>Sewer Bulkhead, 36 inch - $Ea</v>
      </c>
      <c r="N4589" s="1" t="str">
        <f>IFERROR(VLOOKUP(ROWS($M$5:N4589),$L$5:$M$7000,2,FALSE),"")</f>
        <v/>
      </c>
      <c r="O4589" s="1" t="str">
        <f>IFERROR(VLOOKUP(ROWS($O$5:O4589),$K$5:$L$7000,2,FALSE),"")</f>
        <v/>
      </c>
    </row>
    <row r="4590" spans="2:15" ht="15" customHeight="1" x14ac:dyDescent="0.25">
      <c r="B4590" s="178" t="s">
        <v>9957</v>
      </c>
      <c r="C4590" s="178" t="s">
        <v>88</v>
      </c>
      <c r="D4590" s="178" t="s">
        <v>2005</v>
      </c>
      <c r="E4590" s="178" t="s">
        <v>302</v>
      </c>
      <c r="F4590" s="178" t="s">
        <v>17</v>
      </c>
      <c r="G4590" s="1">
        <f>IF(ISNUMBER(Pay_Item_Search_Text),IF(ISNUMBER(IF(FIND(Pay_Item_Search_Text,B4590)=1,1, "FALSE")),MAX(G$4:$G4589)+1,IF(ISNUMBER(Pay_Item_Search_Text),0,IF(ISNUMBER(SEARCH(Pay_Item_Search_Text,H4590)),MAX(G$4:$G4589)+1,0))),IF(ISNUMBER(Pay_Item_Search_Text),0,IF(ISNUMBER(SEARCH(Pay_Item_Search_Text,H4590)),MAX(G$4:$G4589)+1,0)))</f>
        <v>4586</v>
      </c>
      <c r="H4590" s="1" t="str">
        <f>IF(Table_PayItems[[#This Row],[Description]]="_","_ Unique Item - "&amp;Table_PayItems[[#This Row],[Item]]&amp;" - $"&amp;Table_PayItems[[#This Row],[Unit]],Table_PayItems[[#This Row],[Description]]&amp;" - $"&amp;Table_PayItems[[#This Row],[Unit]])</f>
        <v>Sewer Bulkhead, 42 inch - $Ea</v>
      </c>
      <c r="I4590" s="29" t="str">
        <f>IFERROR(VLOOKUP(ROWS($M$5:M4590),Table_PayItems[[Search Key]:[Concentrated Name]],2,FALSE),"")</f>
        <v>Sewer Bulkhead, 42 inch - $Ea</v>
      </c>
      <c r="J4590" s="1"/>
      <c r="K4590" s="1"/>
      <c r="L4590" s="22">
        <f>IF(ISNUMBER(SEARCH(Pay_Item_Search_Text_2,M4590)),MAX($L$4:L4589)+1,0)</f>
        <v>0</v>
      </c>
      <c r="M4590" s="1" t="str">
        <f>IFERROR(VLOOKUP(ROWS($M$5:M4590),Table_PayItems[[Search Key]:[Concentrated Name]],2,FALSE),"")</f>
        <v>Sewer Bulkhead, 42 inch - $Ea</v>
      </c>
      <c r="N4590" s="1" t="str">
        <f>IFERROR(VLOOKUP(ROWS($M$5:N4590),$L$5:$M$7000,2,FALSE),"")</f>
        <v/>
      </c>
      <c r="O4590" s="1" t="str">
        <f>IFERROR(VLOOKUP(ROWS($O$5:O4590),$K$5:$L$7000,2,FALSE),"")</f>
        <v/>
      </c>
    </row>
    <row r="4591" spans="2:15" ht="15" customHeight="1" x14ac:dyDescent="0.25">
      <c r="B4591" s="178" t="s">
        <v>9958</v>
      </c>
      <c r="C4591" s="178" t="s">
        <v>88</v>
      </c>
      <c r="D4591" s="178" t="s">
        <v>2006</v>
      </c>
      <c r="E4591" s="178" t="s">
        <v>302</v>
      </c>
      <c r="F4591" s="178" t="s">
        <v>17</v>
      </c>
      <c r="G4591" s="1">
        <f>IF(ISNUMBER(Pay_Item_Search_Text),IF(ISNUMBER(IF(FIND(Pay_Item_Search_Text,B4591)=1,1, "FALSE")),MAX(G$4:$G4590)+1,IF(ISNUMBER(Pay_Item_Search_Text),0,IF(ISNUMBER(SEARCH(Pay_Item_Search_Text,H4591)),MAX(G$4:$G4590)+1,0))),IF(ISNUMBER(Pay_Item_Search_Text),0,IF(ISNUMBER(SEARCH(Pay_Item_Search_Text,H4591)),MAX(G$4:$G4590)+1,0)))</f>
        <v>4587</v>
      </c>
      <c r="H4591" s="1" t="str">
        <f>IF(Table_PayItems[[#This Row],[Description]]="_","_ Unique Item - "&amp;Table_PayItems[[#This Row],[Item]]&amp;" - $"&amp;Table_PayItems[[#This Row],[Unit]],Table_PayItems[[#This Row],[Description]]&amp;" - $"&amp;Table_PayItems[[#This Row],[Unit]])</f>
        <v>Sewer Bulkhead, 48 inch - $Ea</v>
      </c>
      <c r="I4591" s="29" t="str">
        <f>IFERROR(VLOOKUP(ROWS($M$5:M4591),Table_PayItems[[Search Key]:[Concentrated Name]],2,FALSE),"")</f>
        <v>Sewer Bulkhead, 48 inch - $Ea</v>
      </c>
      <c r="J4591" s="1"/>
      <c r="K4591" s="1"/>
      <c r="L4591" s="22">
        <f>IF(ISNUMBER(SEARCH(Pay_Item_Search_Text_2,M4591)),MAX($L$4:L4590)+1,0)</f>
        <v>0</v>
      </c>
      <c r="M4591" s="1" t="str">
        <f>IFERROR(VLOOKUP(ROWS($M$5:M4591),Table_PayItems[[Search Key]:[Concentrated Name]],2,FALSE),"")</f>
        <v>Sewer Bulkhead, 48 inch - $Ea</v>
      </c>
      <c r="N4591" s="1" t="str">
        <f>IFERROR(VLOOKUP(ROWS($M$5:N4591),$L$5:$M$7000,2,FALSE),"")</f>
        <v/>
      </c>
      <c r="O4591" s="1" t="str">
        <f>IFERROR(VLOOKUP(ROWS($O$5:O4591),$K$5:$L$7000,2,FALSE),"")</f>
        <v/>
      </c>
    </row>
    <row r="4592" spans="2:15" ht="15" customHeight="1" x14ac:dyDescent="0.25">
      <c r="B4592" s="178" t="s">
        <v>9959</v>
      </c>
      <c r="C4592" s="178" t="s">
        <v>88</v>
      </c>
      <c r="D4592" s="178" t="s">
        <v>2007</v>
      </c>
      <c r="E4592" s="178" t="s">
        <v>302</v>
      </c>
      <c r="F4592" s="178" t="s">
        <v>17</v>
      </c>
      <c r="G4592" s="1">
        <f>IF(ISNUMBER(Pay_Item_Search_Text),IF(ISNUMBER(IF(FIND(Pay_Item_Search_Text,B4592)=1,1, "FALSE")),MAX(G$4:$G4591)+1,IF(ISNUMBER(Pay_Item_Search_Text),0,IF(ISNUMBER(SEARCH(Pay_Item_Search_Text,H4592)),MAX(G$4:$G4591)+1,0))),IF(ISNUMBER(Pay_Item_Search_Text),0,IF(ISNUMBER(SEARCH(Pay_Item_Search_Text,H4592)),MAX(G$4:$G4591)+1,0)))</f>
        <v>4588</v>
      </c>
      <c r="H4592" s="1" t="str">
        <f>IF(Table_PayItems[[#This Row],[Description]]="_","_ Unique Item - "&amp;Table_PayItems[[#This Row],[Item]]&amp;" - $"&amp;Table_PayItems[[#This Row],[Unit]],Table_PayItems[[#This Row],[Description]]&amp;" - $"&amp;Table_PayItems[[#This Row],[Unit]])</f>
        <v>Sewer Bulkhead, 54 inch - $Ea</v>
      </c>
      <c r="I4592" s="29" t="str">
        <f>IFERROR(VLOOKUP(ROWS($M$5:M4592),Table_PayItems[[Search Key]:[Concentrated Name]],2,FALSE),"")</f>
        <v>Sewer Bulkhead, 54 inch - $Ea</v>
      </c>
      <c r="J4592" s="1"/>
      <c r="K4592" s="1"/>
      <c r="L4592" s="22">
        <f>IF(ISNUMBER(SEARCH(Pay_Item_Search_Text_2,M4592)),MAX($L$4:L4591)+1,0)</f>
        <v>0</v>
      </c>
      <c r="M4592" s="1" t="str">
        <f>IFERROR(VLOOKUP(ROWS($M$5:M4592),Table_PayItems[[Search Key]:[Concentrated Name]],2,FALSE),"")</f>
        <v>Sewer Bulkhead, 54 inch - $Ea</v>
      </c>
      <c r="N4592" s="1" t="str">
        <f>IFERROR(VLOOKUP(ROWS($M$5:N4592),$L$5:$M$7000,2,FALSE),"")</f>
        <v/>
      </c>
      <c r="O4592" s="1" t="str">
        <f>IFERROR(VLOOKUP(ROWS($O$5:O4592),$K$5:$L$7000,2,FALSE),"")</f>
        <v/>
      </c>
    </row>
    <row r="4593" spans="2:15" ht="15" customHeight="1" x14ac:dyDescent="0.25">
      <c r="B4593" s="178" t="s">
        <v>9960</v>
      </c>
      <c r="C4593" s="178" t="s">
        <v>88</v>
      </c>
      <c r="D4593" s="178" t="s">
        <v>2008</v>
      </c>
      <c r="E4593" s="178" t="s">
        <v>302</v>
      </c>
      <c r="F4593" s="178" t="s">
        <v>17</v>
      </c>
      <c r="G4593" s="1">
        <f>IF(ISNUMBER(Pay_Item_Search_Text),IF(ISNUMBER(IF(FIND(Pay_Item_Search_Text,B4593)=1,1, "FALSE")),MAX(G$4:$G4592)+1,IF(ISNUMBER(Pay_Item_Search_Text),0,IF(ISNUMBER(SEARCH(Pay_Item_Search_Text,H4593)),MAX(G$4:$G4592)+1,0))),IF(ISNUMBER(Pay_Item_Search_Text),0,IF(ISNUMBER(SEARCH(Pay_Item_Search_Text,H4593)),MAX(G$4:$G4592)+1,0)))</f>
        <v>4589</v>
      </c>
      <c r="H4593" s="1" t="str">
        <f>IF(Table_PayItems[[#This Row],[Description]]="_","_ Unique Item - "&amp;Table_PayItems[[#This Row],[Item]]&amp;" - $"&amp;Table_PayItems[[#This Row],[Unit]],Table_PayItems[[#This Row],[Description]]&amp;" - $"&amp;Table_PayItems[[#This Row],[Unit]])</f>
        <v>Sewer Bulkhead, 60 inch - $Ea</v>
      </c>
      <c r="I4593" s="29" t="str">
        <f>IFERROR(VLOOKUP(ROWS($M$5:M4593),Table_PayItems[[Search Key]:[Concentrated Name]],2,FALSE),"")</f>
        <v>Sewer Bulkhead, 60 inch - $Ea</v>
      </c>
      <c r="J4593" s="1"/>
      <c r="K4593" s="1"/>
      <c r="L4593" s="22">
        <f>IF(ISNUMBER(SEARCH(Pay_Item_Search_Text_2,M4593)),MAX($L$4:L4592)+1,0)</f>
        <v>772</v>
      </c>
      <c r="M4593" s="1" t="str">
        <f>IFERROR(VLOOKUP(ROWS($M$5:M4593),Table_PayItems[[Search Key]:[Concentrated Name]],2,FALSE),"")</f>
        <v>Sewer Bulkhead, 60 inch - $Ea</v>
      </c>
      <c r="N4593" s="1" t="str">
        <f>IFERROR(VLOOKUP(ROWS($M$5:N4593),$L$5:$M$7000,2,FALSE),"")</f>
        <v/>
      </c>
      <c r="O4593" s="1" t="str">
        <f>IFERROR(VLOOKUP(ROWS($O$5:O4593),$K$5:$L$7000,2,FALSE),"")</f>
        <v/>
      </c>
    </row>
    <row r="4594" spans="2:15" ht="15" customHeight="1" x14ac:dyDescent="0.25">
      <c r="B4594" s="178" t="s">
        <v>9961</v>
      </c>
      <c r="C4594" s="178" t="s">
        <v>88</v>
      </c>
      <c r="D4594" s="178" t="s">
        <v>2009</v>
      </c>
      <c r="E4594" s="178" t="s">
        <v>302</v>
      </c>
      <c r="F4594" s="178" t="s">
        <v>17</v>
      </c>
      <c r="G4594" s="1">
        <f>IF(ISNUMBER(Pay_Item_Search_Text),IF(ISNUMBER(IF(FIND(Pay_Item_Search_Text,B4594)=1,1, "FALSE")),MAX(G$4:$G4593)+1,IF(ISNUMBER(Pay_Item_Search_Text),0,IF(ISNUMBER(SEARCH(Pay_Item_Search_Text,H4594)),MAX(G$4:$G4593)+1,0))),IF(ISNUMBER(Pay_Item_Search_Text),0,IF(ISNUMBER(SEARCH(Pay_Item_Search_Text,H4594)),MAX(G$4:$G4593)+1,0)))</f>
        <v>4590</v>
      </c>
      <c r="H4594" s="1" t="str">
        <f>IF(Table_PayItems[[#This Row],[Description]]="_","_ Unique Item - "&amp;Table_PayItems[[#This Row],[Item]]&amp;" - $"&amp;Table_PayItems[[#This Row],[Unit]],Table_PayItems[[#This Row],[Description]]&amp;" - $"&amp;Table_PayItems[[#This Row],[Unit]])</f>
        <v>Sewer Bulkhead, 66 inch - $Ea</v>
      </c>
      <c r="I4594" s="29" t="str">
        <f>IFERROR(VLOOKUP(ROWS($M$5:M4594),Table_PayItems[[Search Key]:[Concentrated Name]],2,FALSE),"")</f>
        <v>Sewer Bulkhead, 66 inch - $Ea</v>
      </c>
      <c r="J4594" s="1"/>
      <c r="K4594" s="1"/>
      <c r="L4594" s="22">
        <f>IF(ISNUMBER(SEARCH(Pay_Item_Search_Text_2,M4594)),MAX($L$4:L4593)+1,0)</f>
        <v>0</v>
      </c>
      <c r="M4594" s="1" t="str">
        <f>IFERROR(VLOOKUP(ROWS($M$5:M4594),Table_PayItems[[Search Key]:[Concentrated Name]],2,FALSE),"")</f>
        <v>Sewer Bulkhead, 66 inch - $Ea</v>
      </c>
      <c r="N4594" s="1" t="str">
        <f>IFERROR(VLOOKUP(ROWS($M$5:N4594),$L$5:$M$7000,2,FALSE),"")</f>
        <v/>
      </c>
      <c r="O4594" s="1" t="str">
        <f>IFERROR(VLOOKUP(ROWS($O$5:O4594),$K$5:$L$7000,2,FALSE),"")</f>
        <v/>
      </c>
    </row>
    <row r="4595" spans="2:15" ht="15" customHeight="1" x14ac:dyDescent="0.25">
      <c r="B4595" s="178" t="s">
        <v>9962</v>
      </c>
      <c r="C4595" s="178" t="s">
        <v>88</v>
      </c>
      <c r="D4595" s="178" t="s">
        <v>2010</v>
      </c>
      <c r="E4595" s="178" t="s">
        <v>302</v>
      </c>
      <c r="F4595" s="178" t="s">
        <v>17</v>
      </c>
      <c r="G4595" s="1">
        <f>IF(ISNUMBER(Pay_Item_Search_Text),IF(ISNUMBER(IF(FIND(Pay_Item_Search_Text,B4595)=1,1, "FALSE")),MAX(G$4:$G4594)+1,IF(ISNUMBER(Pay_Item_Search_Text),0,IF(ISNUMBER(SEARCH(Pay_Item_Search_Text,H4595)),MAX(G$4:$G4594)+1,0))),IF(ISNUMBER(Pay_Item_Search_Text),0,IF(ISNUMBER(SEARCH(Pay_Item_Search_Text,H4595)),MAX(G$4:$G4594)+1,0)))</f>
        <v>4591</v>
      </c>
      <c r="H4595" s="1" t="str">
        <f>IF(Table_PayItems[[#This Row],[Description]]="_","_ Unique Item - "&amp;Table_PayItems[[#This Row],[Item]]&amp;" - $"&amp;Table_PayItems[[#This Row],[Unit]],Table_PayItems[[#This Row],[Description]]&amp;" - $"&amp;Table_PayItems[[#This Row],[Unit]])</f>
        <v>Sewer Bulkhead, 72 inch - $Ea</v>
      </c>
      <c r="I4595" s="29" t="str">
        <f>IFERROR(VLOOKUP(ROWS($M$5:M4595),Table_PayItems[[Search Key]:[Concentrated Name]],2,FALSE),"")</f>
        <v>Sewer Bulkhead, 72 inch - $Ea</v>
      </c>
      <c r="J4595" s="1"/>
      <c r="K4595" s="1"/>
      <c r="L4595" s="22">
        <f>IF(ISNUMBER(SEARCH(Pay_Item_Search_Text_2,M4595)),MAX($L$4:L4594)+1,0)</f>
        <v>0</v>
      </c>
      <c r="M4595" s="1" t="str">
        <f>IFERROR(VLOOKUP(ROWS($M$5:M4595),Table_PayItems[[Search Key]:[Concentrated Name]],2,FALSE),"")</f>
        <v>Sewer Bulkhead, 72 inch - $Ea</v>
      </c>
      <c r="N4595" s="1" t="str">
        <f>IFERROR(VLOOKUP(ROWS($M$5:N4595),$L$5:$M$7000,2,FALSE),"")</f>
        <v/>
      </c>
      <c r="O4595" s="1" t="str">
        <f>IFERROR(VLOOKUP(ROWS($O$5:O4595),$K$5:$L$7000,2,FALSE),"")</f>
        <v/>
      </c>
    </row>
    <row r="4596" spans="2:15" ht="15" customHeight="1" x14ac:dyDescent="0.25">
      <c r="B4596" s="178" t="s">
        <v>9963</v>
      </c>
      <c r="C4596" s="178" t="s">
        <v>88</v>
      </c>
      <c r="D4596" s="178" t="s">
        <v>2011</v>
      </c>
      <c r="E4596" s="178" t="s">
        <v>302</v>
      </c>
      <c r="F4596" s="178" t="s">
        <v>17</v>
      </c>
      <c r="G4596" s="1">
        <f>IF(ISNUMBER(Pay_Item_Search_Text),IF(ISNUMBER(IF(FIND(Pay_Item_Search_Text,B4596)=1,1, "FALSE")),MAX(G$4:$G4595)+1,IF(ISNUMBER(Pay_Item_Search_Text),0,IF(ISNUMBER(SEARCH(Pay_Item_Search_Text,H4596)),MAX(G$4:$G4595)+1,0))),IF(ISNUMBER(Pay_Item_Search_Text),0,IF(ISNUMBER(SEARCH(Pay_Item_Search_Text,H4596)),MAX(G$4:$G4595)+1,0)))</f>
        <v>4592</v>
      </c>
      <c r="H4596" s="1" t="str">
        <f>IF(Table_PayItems[[#This Row],[Description]]="_","_ Unique Item - "&amp;Table_PayItems[[#This Row],[Item]]&amp;" - $"&amp;Table_PayItems[[#This Row],[Unit]],Table_PayItems[[#This Row],[Description]]&amp;" - $"&amp;Table_PayItems[[#This Row],[Unit]])</f>
        <v>Sewer Bulkhead, 78 inch - $Ea</v>
      </c>
      <c r="I4596" s="29" t="str">
        <f>IFERROR(VLOOKUP(ROWS($M$5:M4596),Table_PayItems[[Search Key]:[Concentrated Name]],2,FALSE),"")</f>
        <v>Sewer Bulkhead, 78 inch - $Ea</v>
      </c>
      <c r="J4596" s="1"/>
      <c r="K4596" s="1"/>
      <c r="L4596" s="22">
        <f>IF(ISNUMBER(SEARCH(Pay_Item_Search_Text_2,M4596)),MAX($L$4:L4595)+1,0)</f>
        <v>0</v>
      </c>
      <c r="M4596" s="1" t="str">
        <f>IFERROR(VLOOKUP(ROWS($M$5:M4596),Table_PayItems[[Search Key]:[Concentrated Name]],2,FALSE),"")</f>
        <v>Sewer Bulkhead, 78 inch - $Ea</v>
      </c>
      <c r="N4596" s="1" t="str">
        <f>IFERROR(VLOOKUP(ROWS($M$5:N4596),$L$5:$M$7000,2,FALSE),"")</f>
        <v/>
      </c>
      <c r="O4596" s="1" t="str">
        <f>IFERROR(VLOOKUP(ROWS($O$5:O4596),$K$5:$L$7000,2,FALSE),"")</f>
        <v/>
      </c>
    </row>
    <row r="4597" spans="2:15" ht="15" customHeight="1" x14ac:dyDescent="0.25">
      <c r="B4597" s="178" t="s">
        <v>9964</v>
      </c>
      <c r="C4597" s="178" t="s">
        <v>88</v>
      </c>
      <c r="D4597" s="178" t="s">
        <v>2012</v>
      </c>
      <c r="E4597" s="178" t="s">
        <v>302</v>
      </c>
      <c r="F4597" s="178" t="s">
        <v>17</v>
      </c>
      <c r="G4597" s="1">
        <f>IF(ISNUMBER(Pay_Item_Search_Text),IF(ISNUMBER(IF(FIND(Pay_Item_Search_Text,B4597)=1,1, "FALSE")),MAX(G$4:$G4596)+1,IF(ISNUMBER(Pay_Item_Search_Text),0,IF(ISNUMBER(SEARCH(Pay_Item_Search_Text,H4597)),MAX(G$4:$G4596)+1,0))),IF(ISNUMBER(Pay_Item_Search_Text),0,IF(ISNUMBER(SEARCH(Pay_Item_Search_Text,H4597)),MAX(G$4:$G4596)+1,0)))</f>
        <v>4593</v>
      </c>
      <c r="H4597" s="1" t="str">
        <f>IF(Table_PayItems[[#This Row],[Description]]="_","_ Unique Item - "&amp;Table_PayItems[[#This Row],[Item]]&amp;" - $"&amp;Table_PayItems[[#This Row],[Unit]],Table_PayItems[[#This Row],[Description]]&amp;" - $"&amp;Table_PayItems[[#This Row],[Unit]])</f>
        <v>Sewer Bulkhead, 84 inch - $Ea</v>
      </c>
      <c r="I4597" s="29" t="str">
        <f>IFERROR(VLOOKUP(ROWS($M$5:M4597),Table_PayItems[[Search Key]:[Concentrated Name]],2,FALSE),"")</f>
        <v>Sewer Bulkhead, 84 inch - $Ea</v>
      </c>
      <c r="J4597" s="1"/>
      <c r="K4597" s="1"/>
      <c r="L4597" s="22">
        <f>IF(ISNUMBER(SEARCH(Pay_Item_Search_Text_2,M4597)),MAX($L$4:L4596)+1,0)</f>
        <v>0</v>
      </c>
      <c r="M4597" s="1" t="str">
        <f>IFERROR(VLOOKUP(ROWS($M$5:M4597),Table_PayItems[[Search Key]:[Concentrated Name]],2,FALSE),"")</f>
        <v>Sewer Bulkhead, 84 inch - $Ea</v>
      </c>
      <c r="N4597" s="1" t="str">
        <f>IFERROR(VLOOKUP(ROWS($M$5:N4597),$L$5:$M$7000,2,FALSE),"")</f>
        <v/>
      </c>
      <c r="O4597" s="1" t="str">
        <f>IFERROR(VLOOKUP(ROWS($O$5:O4597),$K$5:$L$7000,2,FALSE),"")</f>
        <v/>
      </c>
    </row>
    <row r="4598" spans="2:15" ht="15" customHeight="1" x14ac:dyDescent="0.25">
      <c r="B4598" s="178" t="s">
        <v>9965</v>
      </c>
      <c r="C4598" s="178" t="s">
        <v>88</v>
      </c>
      <c r="D4598" s="178" t="s">
        <v>2013</v>
      </c>
      <c r="E4598" s="178" t="s">
        <v>302</v>
      </c>
      <c r="F4598" s="178" t="s">
        <v>17</v>
      </c>
      <c r="G4598" s="1">
        <f>IF(ISNUMBER(Pay_Item_Search_Text),IF(ISNUMBER(IF(FIND(Pay_Item_Search_Text,B4598)=1,1, "FALSE")),MAX(G$4:$G4597)+1,IF(ISNUMBER(Pay_Item_Search_Text),0,IF(ISNUMBER(SEARCH(Pay_Item_Search_Text,H4598)),MAX(G$4:$G4597)+1,0))),IF(ISNUMBER(Pay_Item_Search_Text),0,IF(ISNUMBER(SEARCH(Pay_Item_Search_Text,H4598)),MAX(G$4:$G4597)+1,0)))</f>
        <v>4594</v>
      </c>
      <c r="H4598" s="1" t="str">
        <f>IF(Table_PayItems[[#This Row],[Description]]="_","_ Unique Item - "&amp;Table_PayItems[[#This Row],[Item]]&amp;" - $"&amp;Table_PayItems[[#This Row],[Unit]],Table_PayItems[[#This Row],[Description]]&amp;" - $"&amp;Table_PayItems[[#This Row],[Unit]])</f>
        <v>Sewer Bulkhead, 90 inch - $Ea</v>
      </c>
      <c r="I4598" s="29" t="str">
        <f>IFERROR(VLOOKUP(ROWS($M$5:M4598),Table_PayItems[[Search Key]:[Concentrated Name]],2,FALSE),"")</f>
        <v>Sewer Bulkhead, 90 inch - $Ea</v>
      </c>
      <c r="J4598" s="1"/>
      <c r="K4598" s="1"/>
      <c r="L4598" s="22">
        <f>IF(ISNUMBER(SEARCH(Pay_Item_Search_Text_2,M4598)),MAX($L$4:L4597)+1,0)</f>
        <v>773</v>
      </c>
      <c r="M4598" s="1" t="str">
        <f>IFERROR(VLOOKUP(ROWS($M$5:M4598),Table_PayItems[[Search Key]:[Concentrated Name]],2,FALSE),"")</f>
        <v>Sewer Bulkhead, 90 inch - $Ea</v>
      </c>
      <c r="N4598" s="1" t="str">
        <f>IFERROR(VLOOKUP(ROWS($M$5:N4598),$L$5:$M$7000,2,FALSE),"")</f>
        <v/>
      </c>
      <c r="O4598" s="1" t="str">
        <f>IFERROR(VLOOKUP(ROWS($O$5:O4598),$K$5:$L$7000,2,FALSE),"")</f>
        <v/>
      </c>
    </row>
    <row r="4599" spans="2:15" ht="15" customHeight="1" x14ac:dyDescent="0.25">
      <c r="B4599" s="178" t="s">
        <v>9966</v>
      </c>
      <c r="C4599" s="178" t="s">
        <v>88</v>
      </c>
      <c r="D4599" s="178" t="s">
        <v>2014</v>
      </c>
      <c r="E4599" s="178" t="s">
        <v>302</v>
      </c>
      <c r="F4599" s="178" t="s">
        <v>17</v>
      </c>
      <c r="G4599" s="1">
        <f>IF(ISNUMBER(Pay_Item_Search_Text),IF(ISNUMBER(IF(FIND(Pay_Item_Search_Text,B4599)=1,1, "FALSE")),MAX(G$4:$G4598)+1,IF(ISNUMBER(Pay_Item_Search_Text),0,IF(ISNUMBER(SEARCH(Pay_Item_Search_Text,H4599)),MAX(G$4:$G4598)+1,0))),IF(ISNUMBER(Pay_Item_Search_Text),0,IF(ISNUMBER(SEARCH(Pay_Item_Search_Text,H4599)),MAX(G$4:$G4598)+1,0)))</f>
        <v>4595</v>
      </c>
      <c r="H4599" s="1" t="str">
        <f>IF(Table_PayItems[[#This Row],[Description]]="_","_ Unique Item - "&amp;Table_PayItems[[#This Row],[Item]]&amp;" - $"&amp;Table_PayItems[[#This Row],[Unit]],Table_PayItems[[#This Row],[Description]]&amp;" - $"&amp;Table_PayItems[[#This Row],[Unit]])</f>
        <v>Sewer Bulkhead, 96 inch - $Ea</v>
      </c>
      <c r="I4599" s="29" t="str">
        <f>IFERROR(VLOOKUP(ROWS($M$5:M4599),Table_PayItems[[Search Key]:[Concentrated Name]],2,FALSE),"")</f>
        <v>Sewer Bulkhead, 96 inch - $Ea</v>
      </c>
      <c r="J4599" s="1"/>
      <c r="K4599" s="1"/>
      <c r="L4599" s="22">
        <f>IF(ISNUMBER(SEARCH(Pay_Item_Search_Text_2,M4599)),MAX($L$4:L4598)+1,0)</f>
        <v>0</v>
      </c>
      <c r="M4599" s="1" t="str">
        <f>IFERROR(VLOOKUP(ROWS($M$5:M4599),Table_PayItems[[Search Key]:[Concentrated Name]],2,FALSE),"")</f>
        <v>Sewer Bulkhead, 96 inch - $Ea</v>
      </c>
      <c r="N4599" s="1" t="str">
        <f>IFERROR(VLOOKUP(ROWS($M$5:N4599),$L$5:$M$7000,2,FALSE),"")</f>
        <v/>
      </c>
      <c r="O4599" s="1" t="str">
        <f>IFERROR(VLOOKUP(ROWS($O$5:O4599),$K$5:$L$7000,2,FALSE),"")</f>
        <v/>
      </c>
    </row>
    <row r="4600" spans="2:15" ht="15" customHeight="1" x14ac:dyDescent="0.25">
      <c r="B4600" s="178" t="s">
        <v>9934</v>
      </c>
      <c r="C4600" s="178" t="s">
        <v>88</v>
      </c>
      <c r="D4600" s="178" t="s">
        <v>1982</v>
      </c>
      <c r="E4600" s="178" t="s">
        <v>296</v>
      </c>
      <c r="F4600" s="178" t="s">
        <v>17</v>
      </c>
      <c r="G4600" s="1">
        <f>IF(ISNUMBER(Pay_Item_Search_Text),IF(ISNUMBER(IF(FIND(Pay_Item_Search_Text,B4600)=1,1, "FALSE")),MAX(G$4:$G4599)+1,IF(ISNUMBER(Pay_Item_Search_Text),0,IF(ISNUMBER(SEARCH(Pay_Item_Search_Text,H4600)),MAX(G$4:$G4599)+1,0))),IF(ISNUMBER(Pay_Item_Search_Text),0,IF(ISNUMBER(SEARCH(Pay_Item_Search_Text,H4600)),MAX(G$4:$G4599)+1,0)))</f>
        <v>4596</v>
      </c>
      <c r="H4600" s="1" t="str">
        <f>IF(Table_PayItems[[#This Row],[Description]]="_","_ Unique Item - "&amp;Table_PayItems[[#This Row],[Item]]&amp;" - $"&amp;Table_PayItems[[#This Row],[Unit]],Table_PayItems[[#This Row],[Description]]&amp;" - $"&amp;Table_PayItems[[#This Row],[Unit]])</f>
        <v>Sewer Tap, 10 inch - $Ea</v>
      </c>
      <c r="I4600" s="29" t="str">
        <f>IFERROR(VLOOKUP(ROWS($M$5:M4600),Table_PayItems[[Search Key]:[Concentrated Name]],2,FALSE),"")</f>
        <v>Sewer Tap, 10 inch - $Ea</v>
      </c>
      <c r="J4600" s="1"/>
      <c r="K4600" s="1"/>
      <c r="L4600" s="22">
        <f>IF(ISNUMBER(SEARCH(Pay_Item_Search_Text_2,M4600)),MAX($L$4:L4599)+1,0)</f>
        <v>774</v>
      </c>
      <c r="M4600" s="1" t="str">
        <f>IFERROR(VLOOKUP(ROWS($M$5:M4600),Table_PayItems[[Search Key]:[Concentrated Name]],2,FALSE),"")</f>
        <v>Sewer Tap, 10 inch - $Ea</v>
      </c>
      <c r="N4600" s="1" t="str">
        <f>IFERROR(VLOOKUP(ROWS($M$5:N4600),$L$5:$M$7000,2,FALSE),"")</f>
        <v/>
      </c>
      <c r="O4600" s="1" t="str">
        <f>IFERROR(VLOOKUP(ROWS($O$5:O4600),$K$5:$L$7000,2,FALSE),"")</f>
        <v/>
      </c>
    </row>
    <row r="4601" spans="2:15" ht="15" customHeight="1" x14ac:dyDescent="0.25">
      <c r="B4601" s="178" t="s">
        <v>9935</v>
      </c>
      <c r="C4601" s="178" t="s">
        <v>88</v>
      </c>
      <c r="D4601" s="178" t="s">
        <v>1983</v>
      </c>
      <c r="E4601" s="178" t="s">
        <v>296</v>
      </c>
      <c r="F4601" s="178" t="s">
        <v>17</v>
      </c>
      <c r="G4601" s="1">
        <f>IF(ISNUMBER(Pay_Item_Search_Text),IF(ISNUMBER(IF(FIND(Pay_Item_Search_Text,B4601)=1,1, "FALSE")),MAX(G$4:$G4600)+1,IF(ISNUMBER(Pay_Item_Search_Text),0,IF(ISNUMBER(SEARCH(Pay_Item_Search_Text,H4601)),MAX(G$4:$G4600)+1,0))),IF(ISNUMBER(Pay_Item_Search_Text),0,IF(ISNUMBER(SEARCH(Pay_Item_Search_Text,H4601)),MAX(G$4:$G4600)+1,0)))</f>
        <v>4597</v>
      </c>
      <c r="H4601" s="1" t="str">
        <f>IF(Table_PayItems[[#This Row],[Description]]="_","_ Unique Item - "&amp;Table_PayItems[[#This Row],[Item]]&amp;" - $"&amp;Table_PayItems[[#This Row],[Unit]],Table_PayItems[[#This Row],[Description]]&amp;" - $"&amp;Table_PayItems[[#This Row],[Unit]])</f>
        <v>Sewer Tap, 12 inch - $Ea</v>
      </c>
      <c r="I4601" s="29" t="str">
        <f>IFERROR(VLOOKUP(ROWS($M$5:M4601),Table_PayItems[[Search Key]:[Concentrated Name]],2,FALSE),"")</f>
        <v>Sewer Tap, 12 inch - $Ea</v>
      </c>
      <c r="J4601" s="1"/>
      <c r="K4601" s="1"/>
      <c r="L4601" s="22">
        <f>IF(ISNUMBER(SEARCH(Pay_Item_Search_Text_2,M4601)),MAX($L$4:L4600)+1,0)</f>
        <v>0</v>
      </c>
      <c r="M4601" s="1" t="str">
        <f>IFERROR(VLOOKUP(ROWS($M$5:M4601),Table_PayItems[[Search Key]:[Concentrated Name]],2,FALSE),"")</f>
        <v>Sewer Tap, 12 inch - $Ea</v>
      </c>
      <c r="N4601" s="1" t="str">
        <f>IFERROR(VLOOKUP(ROWS($M$5:N4601),$L$5:$M$7000,2,FALSE),"")</f>
        <v/>
      </c>
      <c r="O4601" s="1" t="str">
        <f>IFERROR(VLOOKUP(ROWS($O$5:O4601),$K$5:$L$7000,2,FALSE),"")</f>
        <v/>
      </c>
    </row>
    <row r="4602" spans="2:15" ht="15" customHeight="1" x14ac:dyDescent="0.25">
      <c r="B4602" s="178" t="s">
        <v>9936</v>
      </c>
      <c r="C4602" s="178" t="s">
        <v>88</v>
      </c>
      <c r="D4602" s="178" t="s">
        <v>1984</v>
      </c>
      <c r="E4602" s="178" t="s">
        <v>296</v>
      </c>
      <c r="F4602" s="178" t="s">
        <v>17</v>
      </c>
      <c r="G4602" s="1">
        <f>IF(ISNUMBER(Pay_Item_Search_Text),IF(ISNUMBER(IF(FIND(Pay_Item_Search_Text,B4602)=1,1, "FALSE")),MAX(G$4:$G4601)+1,IF(ISNUMBER(Pay_Item_Search_Text),0,IF(ISNUMBER(SEARCH(Pay_Item_Search_Text,H4602)),MAX(G$4:$G4601)+1,0))),IF(ISNUMBER(Pay_Item_Search_Text),0,IF(ISNUMBER(SEARCH(Pay_Item_Search_Text,H4602)),MAX(G$4:$G4601)+1,0)))</f>
        <v>4598</v>
      </c>
      <c r="H4602" s="1" t="str">
        <f>IF(Table_PayItems[[#This Row],[Description]]="_","_ Unique Item - "&amp;Table_PayItems[[#This Row],[Item]]&amp;" - $"&amp;Table_PayItems[[#This Row],[Unit]],Table_PayItems[[#This Row],[Description]]&amp;" - $"&amp;Table_PayItems[[#This Row],[Unit]])</f>
        <v>Sewer Tap, 15 inch - $Ea</v>
      </c>
      <c r="I4602" s="29" t="str">
        <f>IFERROR(VLOOKUP(ROWS($M$5:M4602),Table_PayItems[[Search Key]:[Concentrated Name]],2,FALSE),"")</f>
        <v>Sewer Tap, 15 inch - $Ea</v>
      </c>
      <c r="J4602" s="1"/>
      <c r="K4602" s="1"/>
      <c r="L4602" s="22">
        <f>IF(ISNUMBER(SEARCH(Pay_Item_Search_Text_2,M4602)),MAX($L$4:L4601)+1,0)</f>
        <v>0</v>
      </c>
      <c r="M4602" s="1" t="str">
        <f>IFERROR(VLOOKUP(ROWS($M$5:M4602),Table_PayItems[[Search Key]:[Concentrated Name]],2,FALSE),"")</f>
        <v>Sewer Tap, 15 inch - $Ea</v>
      </c>
      <c r="N4602" s="1" t="str">
        <f>IFERROR(VLOOKUP(ROWS($M$5:N4602),$L$5:$M$7000,2,FALSE),"")</f>
        <v/>
      </c>
      <c r="O4602" s="1" t="str">
        <f>IFERROR(VLOOKUP(ROWS($O$5:O4602),$K$5:$L$7000,2,FALSE),"")</f>
        <v/>
      </c>
    </row>
    <row r="4603" spans="2:15" ht="15" customHeight="1" x14ac:dyDescent="0.25">
      <c r="B4603" s="178" t="s">
        <v>9937</v>
      </c>
      <c r="C4603" s="178" t="s">
        <v>88</v>
      </c>
      <c r="D4603" s="178" t="s">
        <v>1985</v>
      </c>
      <c r="E4603" s="178" t="s">
        <v>296</v>
      </c>
      <c r="F4603" s="178" t="s">
        <v>17</v>
      </c>
      <c r="G4603" s="151">
        <f>IF(ISNUMBER(Pay_Item_Search_Text),IF(ISNUMBER(IF(FIND(Pay_Item_Search_Text,B4603)=1,1, "FALSE")),MAX(G$4:$G4602)+1,IF(ISNUMBER(Pay_Item_Search_Text),0,IF(ISNUMBER(SEARCH(Pay_Item_Search_Text,H4603)),MAX(G$4:$G4602)+1,0))),IF(ISNUMBER(Pay_Item_Search_Text),0,IF(ISNUMBER(SEARCH(Pay_Item_Search_Text,H4603)),MAX(G$4:$G4602)+1,0)))</f>
        <v>4599</v>
      </c>
      <c r="H4603" s="24" t="str">
        <f>IF(Table_PayItems[[#This Row],[Description]]="_","_ Unique Item - "&amp;Table_PayItems[[#This Row],[Item]]&amp;" - $"&amp;Table_PayItems[[#This Row],[Unit]],Table_PayItems[[#This Row],[Description]]&amp;" - $"&amp;Table_PayItems[[#This Row],[Unit]])</f>
        <v>Sewer Tap, 18 inch - $Ea</v>
      </c>
      <c r="I4603" s="152" t="str">
        <f>IFERROR(VLOOKUP(ROWS($M$5:M4603),Table_PayItems[[Search Key]:[Concentrated Name]],2,FALSE),"")</f>
        <v>Sewer Tap, 18 inch - $Ea</v>
      </c>
      <c r="J4603" s="1"/>
      <c r="K4603" s="1"/>
      <c r="L4603" s="22">
        <f>IF(ISNUMBER(SEARCH(Pay_Item_Search_Text_2,M4603)),MAX($L$4:L4602)+1,0)</f>
        <v>0</v>
      </c>
      <c r="M4603" s="1" t="str">
        <f>IFERROR(VLOOKUP(ROWS($M$5:M4603),Table_PayItems[[Search Key]:[Concentrated Name]],2,FALSE),"")</f>
        <v>Sewer Tap, 18 inch - $Ea</v>
      </c>
      <c r="N4603" s="1" t="str">
        <f>IFERROR(VLOOKUP(ROWS($M$5:N4603),$L$5:$M$7000,2,FALSE),"")</f>
        <v/>
      </c>
      <c r="O4603" s="1" t="str">
        <f>IFERROR(VLOOKUP(ROWS($O$5:O4603),$K$5:$L$7000,2,FALSE),"")</f>
        <v/>
      </c>
    </row>
    <row r="4604" spans="2:15" ht="15" customHeight="1" x14ac:dyDescent="0.25">
      <c r="B4604" s="178" t="s">
        <v>9938</v>
      </c>
      <c r="C4604" s="178" t="s">
        <v>88</v>
      </c>
      <c r="D4604" s="178" t="s">
        <v>1986</v>
      </c>
      <c r="E4604" s="178" t="s">
        <v>296</v>
      </c>
      <c r="F4604" s="178" t="s">
        <v>17</v>
      </c>
      <c r="G4604" s="1">
        <f>IF(ISNUMBER(Pay_Item_Search_Text),IF(ISNUMBER(IF(FIND(Pay_Item_Search_Text,B4604)=1,1, "FALSE")),MAX(G$4:$G4603)+1,IF(ISNUMBER(Pay_Item_Search_Text),0,IF(ISNUMBER(SEARCH(Pay_Item_Search_Text,H4604)),MAX(G$4:$G4603)+1,0))),IF(ISNUMBER(Pay_Item_Search_Text),0,IF(ISNUMBER(SEARCH(Pay_Item_Search_Text,H4604)),MAX(G$4:$G4603)+1,0)))</f>
        <v>4600</v>
      </c>
      <c r="H4604" s="1" t="str">
        <f>IF(Table_PayItems[[#This Row],[Description]]="_","_ Unique Item - "&amp;Table_PayItems[[#This Row],[Item]]&amp;" - $"&amp;Table_PayItems[[#This Row],[Unit]],Table_PayItems[[#This Row],[Description]]&amp;" - $"&amp;Table_PayItems[[#This Row],[Unit]])</f>
        <v>Sewer Tap, 24 inch - $Ea</v>
      </c>
      <c r="I4604" s="29" t="str">
        <f>IFERROR(VLOOKUP(ROWS($M$5:M4604),Table_PayItems[[Search Key]:[Concentrated Name]],2,FALSE),"")</f>
        <v>Sewer Tap, 24 inch - $Ea</v>
      </c>
      <c r="J4604" s="1"/>
      <c r="K4604" s="1"/>
      <c r="L4604" s="22">
        <f>IF(ISNUMBER(SEARCH(Pay_Item_Search_Text_2,M4604)),MAX($L$4:L4603)+1,0)</f>
        <v>0</v>
      </c>
      <c r="M4604" s="1" t="str">
        <f>IFERROR(VLOOKUP(ROWS($M$5:M4604),Table_PayItems[[Search Key]:[Concentrated Name]],2,FALSE),"")</f>
        <v>Sewer Tap, 24 inch - $Ea</v>
      </c>
      <c r="N4604" s="1" t="str">
        <f>IFERROR(VLOOKUP(ROWS($M$5:N4604),$L$5:$M$7000,2,FALSE),"")</f>
        <v/>
      </c>
      <c r="O4604" s="1" t="str">
        <f>IFERROR(VLOOKUP(ROWS($O$5:O4604),$K$5:$L$7000,2,FALSE),"")</f>
        <v/>
      </c>
    </row>
    <row r="4605" spans="2:15" ht="15" customHeight="1" x14ac:dyDescent="0.25">
      <c r="B4605" s="178" t="s">
        <v>9939</v>
      </c>
      <c r="C4605" s="178" t="s">
        <v>88</v>
      </c>
      <c r="D4605" s="178" t="s">
        <v>1987</v>
      </c>
      <c r="E4605" s="178" t="s">
        <v>302</v>
      </c>
      <c r="F4605" s="178" t="s">
        <v>17</v>
      </c>
      <c r="G4605" s="1">
        <f>IF(ISNUMBER(Pay_Item_Search_Text),IF(ISNUMBER(IF(FIND(Pay_Item_Search_Text,B4605)=1,1, "FALSE")),MAX(G$4:$G4604)+1,IF(ISNUMBER(Pay_Item_Search_Text),0,IF(ISNUMBER(SEARCH(Pay_Item_Search_Text,H4605)),MAX(G$4:$G4604)+1,0))),IF(ISNUMBER(Pay_Item_Search_Text),0,IF(ISNUMBER(SEARCH(Pay_Item_Search_Text,H4605)),MAX(G$4:$G4604)+1,0)))</f>
        <v>4601</v>
      </c>
      <c r="H4605" s="1" t="str">
        <f>IF(Table_PayItems[[#This Row],[Description]]="_","_ Unique Item - "&amp;Table_PayItems[[#This Row],[Item]]&amp;" - $"&amp;Table_PayItems[[#This Row],[Unit]],Table_PayItems[[#This Row],[Description]]&amp;" - $"&amp;Table_PayItems[[#This Row],[Unit]])</f>
        <v>Sewer Tap, 30 inch - $Ea</v>
      </c>
      <c r="I4605" s="29" t="str">
        <f>IFERROR(VLOOKUP(ROWS($M$5:M4605),Table_PayItems[[Search Key]:[Concentrated Name]],2,FALSE),"")</f>
        <v>Sewer Tap, 30 inch - $Ea</v>
      </c>
      <c r="J4605" s="1"/>
      <c r="K4605" s="1"/>
      <c r="L4605" s="22">
        <f>IF(ISNUMBER(SEARCH(Pay_Item_Search_Text_2,M4605)),MAX($L$4:L4604)+1,0)</f>
        <v>775</v>
      </c>
      <c r="M4605" s="1" t="str">
        <f>IFERROR(VLOOKUP(ROWS($M$5:M4605),Table_PayItems[[Search Key]:[Concentrated Name]],2,FALSE),"")</f>
        <v>Sewer Tap, 30 inch - $Ea</v>
      </c>
      <c r="N4605" s="1" t="str">
        <f>IFERROR(VLOOKUP(ROWS($M$5:N4605),$L$5:$M$7000,2,FALSE),"")</f>
        <v/>
      </c>
      <c r="O4605" s="1" t="str">
        <f>IFERROR(VLOOKUP(ROWS($O$5:O4605),$K$5:$L$7000,2,FALSE),"")</f>
        <v/>
      </c>
    </row>
    <row r="4606" spans="2:15" ht="15" customHeight="1" x14ac:dyDescent="0.25">
      <c r="B4606" s="178" t="s">
        <v>9940</v>
      </c>
      <c r="C4606" s="178" t="s">
        <v>88</v>
      </c>
      <c r="D4606" s="178" t="s">
        <v>1988</v>
      </c>
      <c r="E4606" s="178" t="s">
        <v>302</v>
      </c>
      <c r="F4606" s="178" t="s">
        <v>17</v>
      </c>
      <c r="G4606" s="1">
        <f>IF(ISNUMBER(Pay_Item_Search_Text),IF(ISNUMBER(IF(FIND(Pay_Item_Search_Text,B4606)=1,1, "FALSE")),MAX(G$4:$G4605)+1,IF(ISNUMBER(Pay_Item_Search_Text),0,IF(ISNUMBER(SEARCH(Pay_Item_Search_Text,H4606)),MAX(G$4:$G4605)+1,0))),IF(ISNUMBER(Pay_Item_Search_Text),0,IF(ISNUMBER(SEARCH(Pay_Item_Search_Text,H4606)),MAX(G$4:$G4605)+1,0)))</f>
        <v>4602</v>
      </c>
      <c r="H4606" s="1" t="str">
        <f>IF(Table_PayItems[[#This Row],[Description]]="_","_ Unique Item - "&amp;Table_PayItems[[#This Row],[Item]]&amp;" - $"&amp;Table_PayItems[[#This Row],[Unit]],Table_PayItems[[#This Row],[Description]]&amp;" - $"&amp;Table_PayItems[[#This Row],[Unit]])</f>
        <v>Sewer Tap, 36 inch - $Ea</v>
      </c>
      <c r="I4606" s="29" t="str">
        <f>IFERROR(VLOOKUP(ROWS($M$5:M4606),Table_PayItems[[Search Key]:[Concentrated Name]],2,FALSE),"")</f>
        <v>Sewer Tap, 36 inch - $Ea</v>
      </c>
      <c r="J4606" s="1"/>
      <c r="K4606" s="1"/>
      <c r="L4606" s="22">
        <f>IF(ISNUMBER(SEARCH(Pay_Item_Search_Text_2,M4606)),MAX($L$4:L4605)+1,0)</f>
        <v>0</v>
      </c>
      <c r="M4606" s="1" t="str">
        <f>IFERROR(VLOOKUP(ROWS($M$5:M4606),Table_PayItems[[Search Key]:[Concentrated Name]],2,FALSE),"")</f>
        <v>Sewer Tap, 36 inch - $Ea</v>
      </c>
      <c r="N4606" s="1" t="str">
        <f>IFERROR(VLOOKUP(ROWS($M$5:N4606),$L$5:$M$7000,2,FALSE),"")</f>
        <v/>
      </c>
      <c r="O4606" s="1" t="str">
        <f>IFERROR(VLOOKUP(ROWS($O$5:O4606),$K$5:$L$7000,2,FALSE),"")</f>
        <v/>
      </c>
    </row>
    <row r="4607" spans="2:15" ht="15" customHeight="1" x14ac:dyDescent="0.25">
      <c r="B4607" s="178" t="s">
        <v>9931</v>
      </c>
      <c r="C4607" s="178" t="s">
        <v>88</v>
      </c>
      <c r="D4607" s="178" t="s">
        <v>1979</v>
      </c>
      <c r="E4607" s="178" t="s">
        <v>296</v>
      </c>
      <c r="F4607" s="178" t="s">
        <v>17</v>
      </c>
      <c r="G4607" s="1">
        <f>IF(ISNUMBER(Pay_Item_Search_Text),IF(ISNUMBER(IF(FIND(Pay_Item_Search_Text,B4607)=1,1, "FALSE")),MAX(G$4:$G4606)+1,IF(ISNUMBER(Pay_Item_Search_Text),0,IF(ISNUMBER(SEARCH(Pay_Item_Search_Text,H4607)),MAX(G$4:$G4606)+1,0))),IF(ISNUMBER(Pay_Item_Search_Text),0,IF(ISNUMBER(SEARCH(Pay_Item_Search_Text,H4607)),MAX(G$4:$G4606)+1,0)))</f>
        <v>4603</v>
      </c>
      <c r="H4607" s="1" t="str">
        <f>IF(Table_PayItems[[#This Row],[Description]]="_","_ Unique Item - "&amp;Table_PayItems[[#This Row],[Item]]&amp;" - $"&amp;Table_PayItems[[#This Row],[Unit]],Table_PayItems[[#This Row],[Description]]&amp;" - $"&amp;Table_PayItems[[#This Row],[Unit]])</f>
        <v>Sewer Tap, 4 inch - $Ea</v>
      </c>
      <c r="I4607" s="29" t="str">
        <f>IFERROR(VLOOKUP(ROWS($M$5:M4607),Table_PayItems[[Search Key]:[Concentrated Name]],2,FALSE),"")</f>
        <v>Sewer Tap, 4 inch - $Ea</v>
      </c>
      <c r="J4607" s="1"/>
      <c r="K4607" s="1"/>
      <c r="L4607" s="22">
        <f>IF(ISNUMBER(SEARCH(Pay_Item_Search_Text_2,M4607)),MAX($L$4:L4606)+1,0)</f>
        <v>0</v>
      </c>
      <c r="M4607" s="1" t="str">
        <f>IFERROR(VLOOKUP(ROWS($M$5:M4607),Table_PayItems[[Search Key]:[Concentrated Name]],2,FALSE),"")</f>
        <v>Sewer Tap, 4 inch - $Ea</v>
      </c>
      <c r="N4607" s="1" t="str">
        <f>IFERROR(VLOOKUP(ROWS($M$5:N4607),$L$5:$M$7000,2,FALSE),"")</f>
        <v/>
      </c>
      <c r="O4607" s="1" t="str">
        <f>IFERROR(VLOOKUP(ROWS($O$5:O4607),$K$5:$L$7000,2,FALSE),"")</f>
        <v/>
      </c>
    </row>
    <row r="4608" spans="2:15" ht="15" customHeight="1" x14ac:dyDescent="0.25">
      <c r="B4608" s="178" t="s">
        <v>9941</v>
      </c>
      <c r="C4608" s="178" t="s">
        <v>88</v>
      </c>
      <c r="D4608" s="178" t="s">
        <v>1989</v>
      </c>
      <c r="E4608" s="178" t="s">
        <v>302</v>
      </c>
      <c r="F4608" s="178" t="s">
        <v>17</v>
      </c>
      <c r="G4608" s="1">
        <f>IF(ISNUMBER(Pay_Item_Search_Text),IF(ISNUMBER(IF(FIND(Pay_Item_Search_Text,B4608)=1,1, "FALSE")),MAX(G$4:$G4607)+1,IF(ISNUMBER(Pay_Item_Search_Text),0,IF(ISNUMBER(SEARCH(Pay_Item_Search_Text,H4608)),MAX(G$4:$G4607)+1,0))),IF(ISNUMBER(Pay_Item_Search_Text),0,IF(ISNUMBER(SEARCH(Pay_Item_Search_Text,H4608)),MAX(G$4:$G4607)+1,0)))</f>
        <v>4604</v>
      </c>
      <c r="H4608" s="1" t="str">
        <f>IF(Table_PayItems[[#This Row],[Description]]="_","_ Unique Item - "&amp;Table_PayItems[[#This Row],[Item]]&amp;" - $"&amp;Table_PayItems[[#This Row],[Unit]],Table_PayItems[[#This Row],[Description]]&amp;" - $"&amp;Table_PayItems[[#This Row],[Unit]])</f>
        <v>Sewer Tap, 42 inch - $Ea</v>
      </c>
      <c r="I4608" s="29" t="str">
        <f>IFERROR(VLOOKUP(ROWS($M$5:M4608),Table_PayItems[[Search Key]:[Concentrated Name]],2,FALSE),"")</f>
        <v>Sewer Tap, 42 inch - $Ea</v>
      </c>
      <c r="J4608" s="1"/>
      <c r="K4608" s="1"/>
      <c r="L4608" s="22">
        <f>IF(ISNUMBER(SEARCH(Pay_Item_Search_Text_2,M4608)),MAX($L$4:L4607)+1,0)</f>
        <v>0</v>
      </c>
      <c r="M4608" s="1" t="str">
        <f>IFERROR(VLOOKUP(ROWS($M$5:M4608),Table_PayItems[[Search Key]:[Concentrated Name]],2,FALSE),"")</f>
        <v>Sewer Tap, 42 inch - $Ea</v>
      </c>
      <c r="N4608" s="1" t="str">
        <f>IFERROR(VLOOKUP(ROWS($M$5:N4608),$L$5:$M$7000,2,FALSE),"")</f>
        <v/>
      </c>
      <c r="O4608" s="1" t="str">
        <f>IFERROR(VLOOKUP(ROWS($O$5:O4608),$K$5:$L$7000,2,FALSE),"")</f>
        <v/>
      </c>
    </row>
    <row r="4609" spans="2:15" ht="15" customHeight="1" x14ac:dyDescent="0.25">
      <c r="B4609" s="178" t="s">
        <v>9942</v>
      </c>
      <c r="C4609" s="178" t="s">
        <v>88</v>
      </c>
      <c r="D4609" s="178" t="s">
        <v>1990</v>
      </c>
      <c r="E4609" s="178" t="s">
        <v>302</v>
      </c>
      <c r="F4609" s="178" t="s">
        <v>17</v>
      </c>
      <c r="G4609" s="1">
        <f>IF(ISNUMBER(Pay_Item_Search_Text),IF(ISNUMBER(IF(FIND(Pay_Item_Search_Text,B4609)=1,1, "FALSE")),MAX(G$4:$G4608)+1,IF(ISNUMBER(Pay_Item_Search_Text),0,IF(ISNUMBER(SEARCH(Pay_Item_Search_Text,H4609)),MAX(G$4:$G4608)+1,0))),IF(ISNUMBER(Pay_Item_Search_Text),0,IF(ISNUMBER(SEARCH(Pay_Item_Search_Text,H4609)),MAX(G$4:$G4608)+1,0)))</f>
        <v>4605</v>
      </c>
      <c r="H4609" s="1" t="str">
        <f>IF(Table_PayItems[[#This Row],[Description]]="_","_ Unique Item - "&amp;Table_PayItems[[#This Row],[Item]]&amp;" - $"&amp;Table_PayItems[[#This Row],[Unit]],Table_PayItems[[#This Row],[Description]]&amp;" - $"&amp;Table_PayItems[[#This Row],[Unit]])</f>
        <v>Sewer Tap, 48 inch - $Ea</v>
      </c>
      <c r="I4609" s="29" t="str">
        <f>IFERROR(VLOOKUP(ROWS($M$5:M4609),Table_PayItems[[Search Key]:[Concentrated Name]],2,FALSE),"")</f>
        <v>Sewer Tap, 48 inch - $Ea</v>
      </c>
      <c r="J4609" s="1"/>
      <c r="K4609" s="1"/>
      <c r="L4609" s="22">
        <f>IF(ISNUMBER(SEARCH(Pay_Item_Search_Text_2,M4609)),MAX($L$4:L4608)+1,0)</f>
        <v>0</v>
      </c>
      <c r="M4609" s="1" t="str">
        <f>IFERROR(VLOOKUP(ROWS($M$5:M4609),Table_PayItems[[Search Key]:[Concentrated Name]],2,FALSE),"")</f>
        <v>Sewer Tap, 48 inch - $Ea</v>
      </c>
      <c r="N4609" s="1" t="str">
        <f>IFERROR(VLOOKUP(ROWS($M$5:N4609),$L$5:$M$7000,2,FALSE),"")</f>
        <v/>
      </c>
      <c r="O4609" s="1" t="str">
        <f>IFERROR(VLOOKUP(ROWS($O$5:O4609),$K$5:$L$7000,2,FALSE),"")</f>
        <v/>
      </c>
    </row>
    <row r="4610" spans="2:15" ht="15" customHeight="1" x14ac:dyDescent="0.25">
      <c r="B4610" s="178" t="s">
        <v>9943</v>
      </c>
      <c r="C4610" s="178" t="s">
        <v>88</v>
      </c>
      <c r="D4610" s="178" t="s">
        <v>1991</v>
      </c>
      <c r="E4610" s="178" t="s">
        <v>302</v>
      </c>
      <c r="F4610" s="178" t="s">
        <v>17</v>
      </c>
      <c r="G4610" s="1">
        <f>IF(ISNUMBER(Pay_Item_Search_Text),IF(ISNUMBER(IF(FIND(Pay_Item_Search_Text,B4610)=1,1, "FALSE")),MAX(G$4:$G4609)+1,IF(ISNUMBER(Pay_Item_Search_Text),0,IF(ISNUMBER(SEARCH(Pay_Item_Search_Text,H4610)),MAX(G$4:$G4609)+1,0))),IF(ISNUMBER(Pay_Item_Search_Text),0,IF(ISNUMBER(SEARCH(Pay_Item_Search_Text,H4610)),MAX(G$4:$G4609)+1,0)))</f>
        <v>4606</v>
      </c>
      <c r="H4610" s="1" t="str">
        <f>IF(Table_PayItems[[#This Row],[Description]]="_","_ Unique Item - "&amp;Table_PayItems[[#This Row],[Item]]&amp;" - $"&amp;Table_PayItems[[#This Row],[Unit]],Table_PayItems[[#This Row],[Description]]&amp;" - $"&amp;Table_PayItems[[#This Row],[Unit]])</f>
        <v>Sewer Tap, 54 inch - $Ea</v>
      </c>
      <c r="I4610" s="29" t="str">
        <f>IFERROR(VLOOKUP(ROWS($M$5:M4610),Table_PayItems[[Search Key]:[Concentrated Name]],2,FALSE),"")</f>
        <v>Sewer Tap, 54 inch - $Ea</v>
      </c>
      <c r="J4610" s="1"/>
      <c r="K4610" s="1"/>
      <c r="L4610" s="22">
        <f>IF(ISNUMBER(SEARCH(Pay_Item_Search_Text_2,M4610)),MAX($L$4:L4609)+1,0)</f>
        <v>0</v>
      </c>
      <c r="M4610" s="1" t="str">
        <f>IFERROR(VLOOKUP(ROWS($M$5:M4610),Table_PayItems[[Search Key]:[Concentrated Name]],2,FALSE),"")</f>
        <v>Sewer Tap, 54 inch - $Ea</v>
      </c>
      <c r="N4610" s="1" t="str">
        <f>IFERROR(VLOOKUP(ROWS($M$5:N4610),$L$5:$M$7000,2,FALSE),"")</f>
        <v/>
      </c>
      <c r="O4610" s="1" t="str">
        <f>IFERROR(VLOOKUP(ROWS($O$5:O4610),$K$5:$L$7000,2,FALSE),"")</f>
        <v/>
      </c>
    </row>
    <row r="4611" spans="2:15" ht="15" customHeight="1" x14ac:dyDescent="0.25">
      <c r="B4611" s="178" t="s">
        <v>9932</v>
      </c>
      <c r="C4611" s="178" t="s">
        <v>88</v>
      </c>
      <c r="D4611" s="178" t="s">
        <v>1980</v>
      </c>
      <c r="E4611" s="178" t="s">
        <v>296</v>
      </c>
      <c r="F4611" s="178" t="s">
        <v>17</v>
      </c>
      <c r="G4611" s="1">
        <f>IF(ISNUMBER(Pay_Item_Search_Text),IF(ISNUMBER(IF(FIND(Pay_Item_Search_Text,B4611)=1,1, "FALSE")),MAX(G$4:$G4610)+1,IF(ISNUMBER(Pay_Item_Search_Text),0,IF(ISNUMBER(SEARCH(Pay_Item_Search_Text,H4611)),MAX(G$4:$G4610)+1,0))),IF(ISNUMBER(Pay_Item_Search_Text),0,IF(ISNUMBER(SEARCH(Pay_Item_Search_Text,H4611)),MAX(G$4:$G4610)+1,0)))</f>
        <v>4607</v>
      </c>
      <c r="H4611" s="1" t="str">
        <f>IF(Table_PayItems[[#This Row],[Description]]="_","_ Unique Item - "&amp;Table_PayItems[[#This Row],[Item]]&amp;" - $"&amp;Table_PayItems[[#This Row],[Unit]],Table_PayItems[[#This Row],[Description]]&amp;" - $"&amp;Table_PayItems[[#This Row],[Unit]])</f>
        <v>Sewer Tap, 6 inch - $Ea</v>
      </c>
      <c r="I4611" s="29" t="str">
        <f>IFERROR(VLOOKUP(ROWS($M$5:M4611),Table_PayItems[[Search Key]:[Concentrated Name]],2,FALSE),"")</f>
        <v>Sewer Tap, 6 inch - $Ea</v>
      </c>
      <c r="J4611" s="1"/>
      <c r="K4611" s="1"/>
      <c r="L4611" s="22">
        <f>IF(ISNUMBER(SEARCH(Pay_Item_Search_Text_2,M4611)),MAX($L$4:L4610)+1,0)</f>
        <v>0</v>
      </c>
      <c r="M4611" s="1" t="str">
        <f>IFERROR(VLOOKUP(ROWS($M$5:M4611),Table_PayItems[[Search Key]:[Concentrated Name]],2,FALSE),"")</f>
        <v>Sewer Tap, 6 inch - $Ea</v>
      </c>
      <c r="N4611" s="1" t="str">
        <f>IFERROR(VLOOKUP(ROWS($M$5:N4611),$L$5:$M$7000,2,FALSE),"")</f>
        <v/>
      </c>
      <c r="O4611" s="1" t="str">
        <f>IFERROR(VLOOKUP(ROWS($O$5:O4611),$K$5:$L$7000,2,FALSE),"")</f>
        <v/>
      </c>
    </row>
    <row r="4612" spans="2:15" ht="15" customHeight="1" x14ac:dyDescent="0.25">
      <c r="B4612" s="178" t="s">
        <v>9944</v>
      </c>
      <c r="C4612" s="178" t="s">
        <v>88</v>
      </c>
      <c r="D4612" s="178" t="s">
        <v>1992</v>
      </c>
      <c r="E4612" s="178" t="s">
        <v>302</v>
      </c>
      <c r="F4612" s="178" t="s">
        <v>17</v>
      </c>
      <c r="G4612" s="1">
        <f>IF(ISNUMBER(Pay_Item_Search_Text),IF(ISNUMBER(IF(FIND(Pay_Item_Search_Text,B4612)=1,1, "FALSE")),MAX(G$4:$G4611)+1,IF(ISNUMBER(Pay_Item_Search_Text),0,IF(ISNUMBER(SEARCH(Pay_Item_Search_Text,H4612)),MAX(G$4:$G4611)+1,0))),IF(ISNUMBER(Pay_Item_Search_Text),0,IF(ISNUMBER(SEARCH(Pay_Item_Search_Text,H4612)),MAX(G$4:$G4611)+1,0)))</f>
        <v>4608</v>
      </c>
      <c r="H4612" s="1" t="str">
        <f>IF(Table_PayItems[[#This Row],[Description]]="_","_ Unique Item - "&amp;Table_PayItems[[#This Row],[Item]]&amp;" - $"&amp;Table_PayItems[[#This Row],[Unit]],Table_PayItems[[#This Row],[Description]]&amp;" - $"&amp;Table_PayItems[[#This Row],[Unit]])</f>
        <v>Sewer Tap, 60 inch - $Ea</v>
      </c>
      <c r="I4612" s="29" t="str">
        <f>IFERROR(VLOOKUP(ROWS($M$5:M4612),Table_PayItems[[Search Key]:[Concentrated Name]],2,FALSE),"")</f>
        <v>Sewer Tap, 60 inch - $Ea</v>
      </c>
      <c r="J4612" s="1"/>
      <c r="K4612" s="1"/>
      <c r="L4612" s="22">
        <f>IF(ISNUMBER(SEARCH(Pay_Item_Search_Text_2,M4612)),MAX($L$4:L4611)+1,0)</f>
        <v>776</v>
      </c>
      <c r="M4612" s="1" t="str">
        <f>IFERROR(VLOOKUP(ROWS($M$5:M4612),Table_PayItems[[Search Key]:[Concentrated Name]],2,FALSE),"")</f>
        <v>Sewer Tap, 60 inch - $Ea</v>
      </c>
      <c r="N4612" s="1" t="str">
        <f>IFERROR(VLOOKUP(ROWS($M$5:N4612),$L$5:$M$7000,2,FALSE),"")</f>
        <v/>
      </c>
      <c r="O4612" s="1" t="str">
        <f>IFERROR(VLOOKUP(ROWS($O$5:O4612),$K$5:$L$7000,2,FALSE),"")</f>
        <v/>
      </c>
    </row>
    <row r="4613" spans="2:15" ht="15" customHeight="1" x14ac:dyDescent="0.25">
      <c r="B4613" s="178" t="s">
        <v>9945</v>
      </c>
      <c r="C4613" s="178" t="s">
        <v>88</v>
      </c>
      <c r="D4613" s="178" t="s">
        <v>1993</v>
      </c>
      <c r="E4613" s="178" t="s">
        <v>302</v>
      </c>
      <c r="F4613" s="178" t="s">
        <v>17</v>
      </c>
      <c r="G4613" s="1">
        <f>IF(ISNUMBER(Pay_Item_Search_Text),IF(ISNUMBER(IF(FIND(Pay_Item_Search_Text,B4613)=1,1, "FALSE")),MAX(G$4:$G4612)+1,IF(ISNUMBER(Pay_Item_Search_Text),0,IF(ISNUMBER(SEARCH(Pay_Item_Search_Text,H4613)),MAX(G$4:$G4612)+1,0))),IF(ISNUMBER(Pay_Item_Search_Text),0,IF(ISNUMBER(SEARCH(Pay_Item_Search_Text,H4613)),MAX(G$4:$G4612)+1,0)))</f>
        <v>4609</v>
      </c>
      <c r="H4613" s="1" t="str">
        <f>IF(Table_PayItems[[#This Row],[Description]]="_","_ Unique Item - "&amp;Table_PayItems[[#This Row],[Item]]&amp;" - $"&amp;Table_PayItems[[#This Row],[Unit]],Table_PayItems[[#This Row],[Description]]&amp;" - $"&amp;Table_PayItems[[#This Row],[Unit]])</f>
        <v>Sewer Tap, 66 inch - $Ea</v>
      </c>
      <c r="I4613" s="29" t="str">
        <f>IFERROR(VLOOKUP(ROWS($M$5:M4613),Table_PayItems[[Search Key]:[Concentrated Name]],2,FALSE),"")</f>
        <v>Sewer Tap, 66 inch - $Ea</v>
      </c>
      <c r="J4613" s="1"/>
      <c r="K4613" s="1"/>
      <c r="L4613" s="22">
        <f>IF(ISNUMBER(SEARCH(Pay_Item_Search_Text_2,M4613)),MAX($L$4:L4612)+1,0)</f>
        <v>0</v>
      </c>
      <c r="M4613" s="1" t="str">
        <f>IFERROR(VLOOKUP(ROWS($M$5:M4613),Table_PayItems[[Search Key]:[Concentrated Name]],2,FALSE),"")</f>
        <v>Sewer Tap, 66 inch - $Ea</v>
      </c>
      <c r="N4613" s="1" t="str">
        <f>IFERROR(VLOOKUP(ROWS($M$5:N4613),$L$5:$M$7000,2,FALSE),"")</f>
        <v/>
      </c>
      <c r="O4613" s="1" t="str">
        <f>IFERROR(VLOOKUP(ROWS($O$5:O4613),$K$5:$L$7000,2,FALSE),"")</f>
        <v/>
      </c>
    </row>
    <row r="4614" spans="2:15" ht="15" customHeight="1" x14ac:dyDescent="0.25">
      <c r="B4614" s="178" t="s">
        <v>9946</v>
      </c>
      <c r="C4614" s="178" t="s">
        <v>88</v>
      </c>
      <c r="D4614" s="178" t="s">
        <v>1994</v>
      </c>
      <c r="E4614" s="178" t="s">
        <v>302</v>
      </c>
      <c r="F4614" s="178" t="s">
        <v>17</v>
      </c>
      <c r="G4614" s="1">
        <f>IF(ISNUMBER(Pay_Item_Search_Text),IF(ISNUMBER(IF(FIND(Pay_Item_Search_Text,B4614)=1,1, "FALSE")),MAX(G$4:$G4613)+1,IF(ISNUMBER(Pay_Item_Search_Text),0,IF(ISNUMBER(SEARCH(Pay_Item_Search_Text,H4614)),MAX(G$4:$G4613)+1,0))),IF(ISNUMBER(Pay_Item_Search_Text),0,IF(ISNUMBER(SEARCH(Pay_Item_Search_Text,H4614)),MAX(G$4:$G4613)+1,0)))</f>
        <v>4610</v>
      </c>
      <c r="H4614" s="1" t="str">
        <f>IF(Table_PayItems[[#This Row],[Description]]="_","_ Unique Item - "&amp;Table_PayItems[[#This Row],[Item]]&amp;" - $"&amp;Table_PayItems[[#This Row],[Unit]],Table_PayItems[[#This Row],[Description]]&amp;" - $"&amp;Table_PayItems[[#This Row],[Unit]])</f>
        <v>Sewer Tap, 72 inch - $Ea</v>
      </c>
      <c r="I4614" s="29" t="str">
        <f>IFERROR(VLOOKUP(ROWS($M$5:M4614),Table_PayItems[[Search Key]:[Concentrated Name]],2,FALSE),"")</f>
        <v>Sewer Tap, 72 inch - $Ea</v>
      </c>
      <c r="J4614" s="1"/>
      <c r="K4614" s="1"/>
      <c r="L4614" s="22">
        <f>IF(ISNUMBER(SEARCH(Pay_Item_Search_Text_2,M4614)),MAX($L$4:L4613)+1,0)</f>
        <v>0</v>
      </c>
      <c r="M4614" s="1" t="str">
        <f>IFERROR(VLOOKUP(ROWS($M$5:M4614),Table_PayItems[[Search Key]:[Concentrated Name]],2,FALSE),"")</f>
        <v>Sewer Tap, 72 inch - $Ea</v>
      </c>
      <c r="N4614" s="1" t="str">
        <f>IFERROR(VLOOKUP(ROWS($M$5:N4614),$L$5:$M$7000,2,FALSE),"")</f>
        <v/>
      </c>
      <c r="O4614" s="1" t="str">
        <f>IFERROR(VLOOKUP(ROWS($O$5:O4614),$K$5:$L$7000,2,FALSE),"")</f>
        <v/>
      </c>
    </row>
    <row r="4615" spans="2:15" ht="15" customHeight="1" x14ac:dyDescent="0.25">
      <c r="B4615" s="178" t="s">
        <v>9947</v>
      </c>
      <c r="C4615" s="178" t="s">
        <v>88</v>
      </c>
      <c r="D4615" s="178" t="s">
        <v>1995</v>
      </c>
      <c r="E4615" s="178" t="s">
        <v>302</v>
      </c>
      <c r="F4615" s="178" t="s">
        <v>17</v>
      </c>
      <c r="G4615" s="1">
        <f>IF(ISNUMBER(Pay_Item_Search_Text),IF(ISNUMBER(IF(FIND(Pay_Item_Search_Text,B4615)=1,1, "FALSE")),MAX(G$4:$G4614)+1,IF(ISNUMBER(Pay_Item_Search_Text),0,IF(ISNUMBER(SEARCH(Pay_Item_Search_Text,H4615)),MAX(G$4:$G4614)+1,0))),IF(ISNUMBER(Pay_Item_Search_Text),0,IF(ISNUMBER(SEARCH(Pay_Item_Search_Text,H4615)),MAX(G$4:$G4614)+1,0)))</f>
        <v>4611</v>
      </c>
      <c r="H4615" s="1" t="str">
        <f>IF(Table_PayItems[[#This Row],[Description]]="_","_ Unique Item - "&amp;Table_PayItems[[#This Row],[Item]]&amp;" - $"&amp;Table_PayItems[[#This Row],[Unit]],Table_PayItems[[#This Row],[Description]]&amp;" - $"&amp;Table_PayItems[[#This Row],[Unit]])</f>
        <v>Sewer Tap, 78 inch - $Ea</v>
      </c>
      <c r="I4615" s="29" t="str">
        <f>IFERROR(VLOOKUP(ROWS($M$5:M4615),Table_PayItems[[Search Key]:[Concentrated Name]],2,FALSE),"")</f>
        <v>Sewer Tap, 78 inch - $Ea</v>
      </c>
      <c r="J4615" s="1"/>
      <c r="K4615" s="1"/>
      <c r="L4615" s="22">
        <f>IF(ISNUMBER(SEARCH(Pay_Item_Search_Text_2,M4615)),MAX($L$4:L4614)+1,0)</f>
        <v>0</v>
      </c>
      <c r="M4615" s="1" t="str">
        <f>IFERROR(VLOOKUP(ROWS($M$5:M4615),Table_PayItems[[Search Key]:[Concentrated Name]],2,FALSE),"")</f>
        <v>Sewer Tap, 78 inch - $Ea</v>
      </c>
      <c r="N4615" s="1" t="str">
        <f>IFERROR(VLOOKUP(ROWS($M$5:N4615),$L$5:$M$7000,2,FALSE),"")</f>
        <v/>
      </c>
      <c r="O4615" s="1" t="str">
        <f>IFERROR(VLOOKUP(ROWS($O$5:O4615),$K$5:$L$7000,2,FALSE),"")</f>
        <v/>
      </c>
    </row>
    <row r="4616" spans="2:15" ht="15" customHeight="1" x14ac:dyDescent="0.25">
      <c r="B4616" s="178" t="s">
        <v>9933</v>
      </c>
      <c r="C4616" s="178" t="s">
        <v>88</v>
      </c>
      <c r="D4616" s="178" t="s">
        <v>1981</v>
      </c>
      <c r="E4616" s="178" t="s">
        <v>296</v>
      </c>
      <c r="F4616" s="178" t="s">
        <v>17</v>
      </c>
      <c r="G4616" s="1">
        <f>IF(ISNUMBER(Pay_Item_Search_Text),IF(ISNUMBER(IF(FIND(Pay_Item_Search_Text,B4616)=1,1, "FALSE")),MAX(G$4:$G4615)+1,IF(ISNUMBER(Pay_Item_Search_Text),0,IF(ISNUMBER(SEARCH(Pay_Item_Search_Text,H4616)),MAX(G$4:$G4615)+1,0))),IF(ISNUMBER(Pay_Item_Search_Text),0,IF(ISNUMBER(SEARCH(Pay_Item_Search_Text,H4616)),MAX(G$4:$G4615)+1,0)))</f>
        <v>4612</v>
      </c>
      <c r="H4616" s="1" t="str">
        <f>IF(Table_PayItems[[#This Row],[Description]]="_","_ Unique Item - "&amp;Table_PayItems[[#This Row],[Item]]&amp;" - $"&amp;Table_PayItems[[#This Row],[Unit]],Table_PayItems[[#This Row],[Description]]&amp;" - $"&amp;Table_PayItems[[#This Row],[Unit]])</f>
        <v>Sewer Tap, 8 inch - $Ea</v>
      </c>
      <c r="I4616" s="29" t="str">
        <f>IFERROR(VLOOKUP(ROWS($M$5:M4616),Table_PayItems[[Search Key]:[Concentrated Name]],2,FALSE),"")</f>
        <v>Sewer Tap, 8 inch - $Ea</v>
      </c>
      <c r="J4616" s="1"/>
      <c r="K4616" s="1"/>
      <c r="L4616" s="22">
        <f>IF(ISNUMBER(SEARCH(Pay_Item_Search_Text_2,M4616)),MAX($L$4:L4615)+1,0)</f>
        <v>0</v>
      </c>
      <c r="M4616" s="1" t="str">
        <f>IFERROR(VLOOKUP(ROWS($M$5:M4616),Table_PayItems[[Search Key]:[Concentrated Name]],2,FALSE),"")</f>
        <v>Sewer Tap, 8 inch - $Ea</v>
      </c>
      <c r="N4616" s="1" t="str">
        <f>IFERROR(VLOOKUP(ROWS($M$5:N4616),$L$5:$M$7000,2,FALSE),"")</f>
        <v/>
      </c>
      <c r="O4616" s="1" t="str">
        <f>IFERROR(VLOOKUP(ROWS($O$5:O4616),$K$5:$L$7000,2,FALSE),"")</f>
        <v/>
      </c>
    </row>
    <row r="4617" spans="2:15" ht="15" customHeight="1" x14ac:dyDescent="0.25">
      <c r="B4617" s="178" t="s">
        <v>9948</v>
      </c>
      <c r="C4617" s="178" t="s">
        <v>88</v>
      </c>
      <c r="D4617" s="178" t="s">
        <v>1996</v>
      </c>
      <c r="E4617" s="178" t="s">
        <v>302</v>
      </c>
      <c r="F4617" s="178" t="s">
        <v>17</v>
      </c>
      <c r="G4617" s="1">
        <f>IF(ISNUMBER(Pay_Item_Search_Text),IF(ISNUMBER(IF(FIND(Pay_Item_Search_Text,B4617)=1,1, "FALSE")),MAX(G$4:$G4616)+1,IF(ISNUMBER(Pay_Item_Search_Text),0,IF(ISNUMBER(SEARCH(Pay_Item_Search_Text,H4617)),MAX(G$4:$G4616)+1,0))),IF(ISNUMBER(Pay_Item_Search_Text),0,IF(ISNUMBER(SEARCH(Pay_Item_Search_Text,H4617)),MAX(G$4:$G4616)+1,0)))</f>
        <v>4613</v>
      </c>
      <c r="H4617" s="1" t="str">
        <f>IF(Table_PayItems[[#This Row],[Description]]="_","_ Unique Item - "&amp;Table_PayItems[[#This Row],[Item]]&amp;" - $"&amp;Table_PayItems[[#This Row],[Unit]],Table_PayItems[[#This Row],[Description]]&amp;" - $"&amp;Table_PayItems[[#This Row],[Unit]])</f>
        <v>Sewer Tap, 84 inch - $Ea</v>
      </c>
      <c r="I4617" s="29" t="str">
        <f>IFERROR(VLOOKUP(ROWS($M$5:M4617),Table_PayItems[[Search Key]:[Concentrated Name]],2,FALSE),"")</f>
        <v>Sewer Tap, 84 inch - $Ea</v>
      </c>
      <c r="J4617" s="1"/>
      <c r="K4617" s="1"/>
      <c r="L4617" s="22">
        <f>IF(ISNUMBER(SEARCH(Pay_Item_Search_Text_2,M4617)),MAX($L$4:L4616)+1,0)</f>
        <v>0</v>
      </c>
      <c r="M4617" s="1" t="str">
        <f>IFERROR(VLOOKUP(ROWS($M$5:M4617),Table_PayItems[[Search Key]:[Concentrated Name]],2,FALSE),"")</f>
        <v>Sewer Tap, 84 inch - $Ea</v>
      </c>
      <c r="N4617" s="1" t="str">
        <f>IFERROR(VLOOKUP(ROWS($M$5:N4617),$L$5:$M$7000,2,FALSE),"")</f>
        <v/>
      </c>
      <c r="O4617" s="1" t="str">
        <f>IFERROR(VLOOKUP(ROWS($O$5:O4617),$K$5:$L$7000,2,FALSE),"")</f>
        <v/>
      </c>
    </row>
    <row r="4618" spans="2:15" ht="15" customHeight="1" x14ac:dyDescent="0.25">
      <c r="B4618" s="178" t="s">
        <v>8961</v>
      </c>
      <c r="C4618" s="178" t="s">
        <v>104</v>
      </c>
      <c r="D4618" s="178" t="s">
        <v>1010</v>
      </c>
      <c r="E4618" s="178" t="s">
        <v>296</v>
      </c>
      <c r="F4618" s="178" t="s">
        <v>17</v>
      </c>
      <c r="G4618" s="1">
        <f>IF(ISNUMBER(Pay_Item_Search_Text),IF(ISNUMBER(IF(FIND(Pay_Item_Search_Text,B4618)=1,1, "FALSE")),MAX(G$4:$G4617)+1,IF(ISNUMBER(Pay_Item_Search_Text),0,IF(ISNUMBER(SEARCH(Pay_Item_Search_Text,H4618)),MAX(G$4:$G4617)+1,0))),IF(ISNUMBER(Pay_Item_Search_Text),0,IF(ISNUMBER(SEARCH(Pay_Item_Search_Text,H4618)),MAX(G$4:$G4617)+1,0)))</f>
        <v>4614</v>
      </c>
      <c r="H4618" s="1" t="str">
        <f>IF(Table_PayItems[[#This Row],[Description]]="_","_ Unique Item - "&amp;Table_PayItems[[#This Row],[Item]]&amp;" - $"&amp;Table_PayItems[[#This Row],[Unit]],Table_PayItems[[#This Row],[Description]]&amp;" - $"&amp;Table_PayItems[[#This Row],[Unit]])</f>
        <v>Sewer, Cl A, 10 inch, Tr Det A - $Ft</v>
      </c>
      <c r="I4618" s="29" t="str">
        <f>IFERROR(VLOOKUP(ROWS($M$5:M4618),Table_PayItems[[Search Key]:[Concentrated Name]],2,FALSE),"")</f>
        <v>Sewer, Cl A, 10 inch, Tr Det A - $Ft</v>
      </c>
      <c r="J4618" s="1"/>
      <c r="K4618" s="1"/>
      <c r="L4618" s="22">
        <f>IF(ISNUMBER(SEARCH(Pay_Item_Search_Text_2,M4618)),MAX($L$4:L4617)+1,0)</f>
        <v>777</v>
      </c>
      <c r="M4618" s="1" t="str">
        <f>IFERROR(VLOOKUP(ROWS($M$5:M4618),Table_PayItems[[Search Key]:[Concentrated Name]],2,FALSE),"")</f>
        <v>Sewer, Cl A, 10 inch, Tr Det A - $Ft</v>
      </c>
      <c r="N4618" s="1" t="str">
        <f>IFERROR(VLOOKUP(ROWS($M$5:N4618),$L$5:$M$7000,2,FALSE),"")</f>
        <v/>
      </c>
      <c r="O4618" s="1" t="str">
        <f>IFERROR(VLOOKUP(ROWS($O$5:O4618),$K$5:$L$7000,2,FALSE),"")</f>
        <v/>
      </c>
    </row>
    <row r="4619" spans="2:15" ht="15" customHeight="1" x14ac:dyDescent="0.25">
      <c r="B4619" s="178" t="s">
        <v>8988</v>
      </c>
      <c r="C4619" s="178" t="s">
        <v>104</v>
      </c>
      <c r="D4619" s="178" t="s">
        <v>1037</v>
      </c>
      <c r="E4619" s="178" t="s">
        <v>296</v>
      </c>
      <c r="F4619" s="178" t="s">
        <v>17</v>
      </c>
      <c r="G4619" s="1">
        <f>IF(ISNUMBER(Pay_Item_Search_Text),IF(ISNUMBER(IF(FIND(Pay_Item_Search_Text,B4619)=1,1, "FALSE")),MAX(G$4:$G4618)+1,IF(ISNUMBER(Pay_Item_Search_Text),0,IF(ISNUMBER(SEARCH(Pay_Item_Search_Text,H4619)),MAX(G$4:$G4618)+1,0))),IF(ISNUMBER(Pay_Item_Search_Text),0,IF(ISNUMBER(SEARCH(Pay_Item_Search_Text,H4619)),MAX(G$4:$G4618)+1,0)))</f>
        <v>4615</v>
      </c>
      <c r="H4619" s="1" t="str">
        <f>IF(Table_PayItems[[#This Row],[Description]]="_","_ Unique Item - "&amp;Table_PayItems[[#This Row],[Item]]&amp;" - $"&amp;Table_PayItems[[#This Row],[Unit]],Table_PayItems[[#This Row],[Description]]&amp;" - $"&amp;Table_PayItems[[#This Row],[Unit]])</f>
        <v>Sewer, Cl A, 10 inch, Tr Det B - $Ft</v>
      </c>
      <c r="I4619" s="29" t="str">
        <f>IFERROR(VLOOKUP(ROWS($M$5:M4619),Table_PayItems[[Search Key]:[Concentrated Name]],2,FALSE),"")</f>
        <v>Sewer, Cl A, 10 inch, Tr Det B - $Ft</v>
      </c>
      <c r="J4619" s="1"/>
      <c r="K4619" s="1"/>
      <c r="L4619" s="22">
        <f>IF(ISNUMBER(SEARCH(Pay_Item_Search_Text_2,M4619)),MAX($L$4:L4618)+1,0)</f>
        <v>778</v>
      </c>
      <c r="M4619" s="1" t="str">
        <f>IFERROR(VLOOKUP(ROWS($M$5:M4619),Table_PayItems[[Search Key]:[Concentrated Name]],2,FALSE),"")</f>
        <v>Sewer, Cl A, 10 inch, Tr Det B - $Ft</v>
      </c>
      <c r="N4619" s="1" t="str">
        <f>IFERROR(VLOOKUP(ROWS($M$5:N4619),$L$5:$M$7000,2,FALSE),"")</f>
        <v/>
      </c>
      <c r="O4619" s="1" t="str">
        <f>IFERROR(VLOOKUP(ROWS($O$5:O4619),$K$5:$L$7000,2,FALSE),"")</f>
        <v/>
      </c>
    </row>
    <row r="4620" spans="2:15" ht="15" customHeight="1" x14ac:dyDescent="0.25">
      <c r="B4620" s="178" t="s">
        <v>9015</v>
      </c>
      <c r="C4620" s="178" t="s">
        <v>104</v>
      </c>
      <c r="D4620" s="178" t="s">
        <v>1064</v>
      </c>
      <c r="E4620" s="178" t="s">
        <v>296</v>
      </c>
      <c r="F4620" s="178" t="s">
        <v>17</v>
      </c>
      <c r="G4620" s="1">
        <f>IF(ISNUMBER(Pay_Item_Search_Text),IF(ISNUMBER(IF(FIND(Pay_Item_Search_Text,B4620)=1,1, "FALSE")),MAX(G$4:$G4619)+1,IF(ISNUMBER(Pay_Item_Search_Text),0,IF(ISNUMBER(SEARCH(Pay_Item_Search_Text,H4620)),MAX(G$4:$G4619)+1,0))),IF(ISNUMBER(Pay_Item_Search_Text),0,IF(ISNUMBER(SEARCH(Pay_Item_Search_Text,H4620)),MAX(G$4:$G4619)+1,0)))</f>
        <v>4616</v>
      </c>
      <c r="H4620" s="1" t="str">
        <f>IF(Table_PayItems[[#This Row],[Description]]="_","_ Unique Item - "&amp;Table_PayItems[[#This Row],[Item]]&amp;" - $"&amp;Table_PayItems[[#This Row],[Unit]],Table_PayItems[[#This Row],[Description]]&amp;" - $"&amp;Table_PayItems[[#This Row],[Unit]])</f>
        <v>Sewer, Cl A, 10 inch, Tr Det C - $Ft</v>
      </c>
      <c r="I4620" s="29" t="str">
        <f>IFERROR(VLOOKUP(ROWS($M$5:M4620),Table_PayItems[[Search Key]:[Concentrated Name]],2,FALSE),"")</f>
        <v>Sewer, Cl A, 10 inch, Tr Det C - $Ft</v>
      </c>
      <c r="J4620" s="1"/>
      <c r="K4620" s="1"/>
      <c r="L4620" s="22">
        <f>IF(ISNUMBER(SEARCH(Pay_Item_Search_Text_2,M4620)),MAX($L$4:L4619)+1,0)</f>
        <v>779</v>
      </c>
      <c r="M4620" s="1" t="str">
        <f>IFERROR(VLOOKUP(ROWS($M$5:M4620),Table_PayItems[[Search Key]:[Concentrated Name]],2,FALSE),"")</f>
        <v>Sewer, Cl A, 10 inch, Tr Det C - $Ft</v>
      </c>
      <c r="N4620" s="1" t="str">
        <f>IFERROR(VLOOKUP(ROWS($M$5:N4620),$L$5:$M$7000,2,FALSE),"")</f>
        <v/>
      </c>
      <c r="O4620" s="1" t="str">
        <f>IFERROR(VLOOKUP(ROWS($O$5:O4620),$K$5:$L$7000,2,FALSE),"")</f>
        <v/>
      </c>
    </row>
    <row r="4621" spans="2:15" ht="15" customHeight="1" x14ac:dyDescent="0.25">
      <c r="B4621" s="178" t="s">
        <v>9042</v>
      </c>
      <c r="C4621" s="178" t="s">
        <v>104</v>
      </c>
      <c r="D4621" s="178" t="s">
        <v>1091</v>
      </c>
      <c r="E4621" s="178" t="s">
        <v>296</v>
      </c>
      <c r="F4621" s="178" t="s">
        <v>17</v>
      </c>
      <c r="G4621" s="1">
        <f>IF(ISNUMBER(Pay_Item_Search_Text),IF(ISNUMBER(IF(FIND(Pay_Item_Search_Text,B4621)=1,1, "FALSE")),MAX(G$4:$G4620)+1,IF(ISNUMBER(Pay_Item_Search_Text),0,IF(ISNUMBER(SEARCH(Pay_Item_Search_Text,H4621)),MAX(G$4:$G4620)+1,0))),IF(ISNUMBER(Pay_Item_Search_Text),0,IF(ISNUMBER(SEARCH(Pay_Item_Search_Text,H4621)),MAX(G$4:$G4620)+1,0)))</f>
        <v>4617</v>
      </c>
      <c r="H4621" s="1" t="str">
        <f>IF(Table_PayItems[[#This Row],[Description]]="_","_ Unique Item - "&amp;Table_PayItems[[#This Row],[Item]]&amp;" - $"&amp;Table_PayItems[[#This Row],[Unit]],Table_PayItems[[#This Row],[Description]]&amp;" - $"&amp;Table_PayItems[[#This Row],[Unit]])</f>
        <v>Sewer, Cl A, 10 inch, Tr Det D - $Ft</v>
      </c>
      <c r="I4621" s="29" t="str">
        <f>IFERROR(VLOOKUP(ROWS($M$5:M4621),Table_PayItems[[Search Key]:[Concentrated Name]],2,FALSE),"")</f>
        <v>Sewer, Cl A, 10 inch, Tr Det D - $Ft</v>
      </c>
      <c r="J4621" s="1"/>
      <c r="K4621" s="1"/>
      <c r="L4621" s="22">
        <f>IF(ISNUMBER(SEARCH(Pay_Item_Search_Text_2,M4621)),MAX($L$4:L4620)+1,0)</f>
        <v>780</v>
      </c>
      <c r="M4621" s="1" t="str">
        <f>IFERROR(VLOOKUP(ROWS($M$5:M4621),Table_PayItems[[Search Key]:[Concentrated Name]],2,FALSE),"")</f>
        <v>Sewer, Cl A, 10 inch, Tr Det D - $Ft</v>
      </c>
      <c r="N4621" s="1" t="str">
        <f>IFERROR(VLOOKUP(ROWS($M$5:N4621),$L$5:$M$7000,2,FALSE),"")</f>
        <v/>
      </c>
      <c r="O4621" s="1" t="str">
        <f>IFERROR(VLOOKUP(ROWS($O$5:O4621),$K$5:$L$7000,2,FALSE),"")</f>
        <v/>
      </c>
    </row>
    <row r="4622" spans="2:15" ht="15" customHeight="1" x14ac:dyDescent="0.25">
      <c r="B4622" s="178" t="s">
        <v>9069</v>
      </c>
      <c r="C4622" s="178" t="s">
        <v>104</v>
      </c>
      <c r="D4622" s="178" t="s">
        <v>1118</v>
      </c>
      <c r="E4622" s="178" t="s">
        <v>296</v>
      </c>
      <c r="F4622" s="178" t="s">
        <v>17</v>
      </c>
      <c r="G4622" s="1">
        <f>IF(ISNUMBER(Pay_Item_Search_Text),IF(ISNUMBER(IF(FIND(Pay_Item_Search_Text,B4622)=1,1, "FALSE")),MAX(G$4:$G4621)+1,IF(ISNUMBER(Pay_Item_Search_Text),0,IF(ISNUMBER(SEARCH(Pay_Item_Search_Text,H4622)),MAX(G$4:$G4621)+1,0))),IF(ISNUMBER(Pay_Item_Search_Text),0,IF(ISNUMBER(SEARCH(Pay_Item_Search_Text,H4622)),MAX(G$4:$G4621)+1,0)))</f>
        <v>4618</v>
      </c>
      <c r="H4622" s="1" t="str">
        <f>IF(Table_PayItems[[#This Row],[Description]]="_","_ Unique Item - "&amp;Table_PayItems[[#This Row],[Item]]&amp;" - $"&amp;Table_PayItems[[#This Row],[Unit]],Table_PayItems[[#This Row],[Description]]&amp;" - $"&amp;Table_PayItems[[#This Row],[Unit]])</f>
        <v>Sewer, Cl A, 10 inch, Tr Det E - $Ft</v>
      </c>
      <c r="I4622" s="29" t="str">
        <f>IFERROR(VLOOKUP(ROWS($M$5:M4622),Table_PayItems[[Search Key]:[Concentrated Name]],2,FALSE),"")</f>
        <v>Sewer, Cl A, 10 inch, Tr Det E - $Ft</v>
      </c>
      <c r="J4622" s="1"/>
      <c r="K4622" s="1"/>
      <c r="L4622" s="22">
        <f>IF(ISNUMBER(SEARCH(Pay_Item_Search_Text_2,M4622)),MAX($L$4:L4621)+1,0)</f>
        <v>781</v>
      </c>
      <c r="M4622" s="1" t="str">
        <f>IFERROR(VLOOKUP(ROWS($M$5:M4622),Table_PayItems[[Search Key]:[Concentrated Name]],2,FALSE),"")</f>
        <v>Sewer, Cl A, 10 inch, Tr Det E - $Ft</v>
      </c>
      <c r="N4622" s="1" t="str">
        <f>IFERROR(VLOOKUP(ROWS($M$5:N4622),$L$5:$M$7000,2,FALSE),"")</f>
        <v/>
      </c>
      <c r="O4622" s="1" t="str">
        <f>IFERROR(VLOOKUP(ROWS($O$5:O4622),$K$5:$L$7000,2,FALSE),"")</f>
        <v/>
      </c>
    </row>
    <row r="4623" spans="2:15" ht="15" customHeight="1" x14ac:dyDescent="0.25">
      <c r="B4623" s="178" t="s">
        <v>8978</v>
      </c>
      <c r="C4623" s="178" t="s">
        <v>104</v>
      </c>
      <c r="D4623" s="178" t="s">
        <v>1027</v>
      </c>
      <c r="E4623" s="178" t="s">
        <v>302</v>
      </c>
      <c r="F4623" s="178" t="s">
        <v>17</v>
      </c>
      <c r="G4623" s="1">
        <f>IF(ISNUMBER(Pay_Item_Search_Text),IF(ISNUMBER(IF(FIND(Pay_Item_Search_Text,B4623)=1,1, "FALSE")),MAX(G$4:$G4622)+1,IF(ISNUMBER(Pay_Item_Search_Text),0,IF(ISNUMBER(SEARCH(Pay_Item_Search_Text,H4623)),MAX(G$4:$G4622)+1,0))),IF(ISNUMBER(Pay_Item_Search_Text),0,IF(ISNUMBER(SEARCH(Pay_Item_Search_Text,H4623)),MAX(G$4:$G4622)+1,0)))</f>
        <v>4619</v>
      </c>
      <c r="H4623" s="1" t="str">
        <f>IF(Table_PayItems[[#This Row],[Description]]="_","_ Unique Item - "&amp;Table_PayItems[[#This Row],[Item]]&amp;" - $"&amp;Table_PayItems[[#This Row],[Unit]],Table_PayItems[[#This Row],[Description]]&amp;" - $"&amp;Table_PayItems[[#This Row],[Unit]])</f>
        <v>Sewer, Cl A, 102 inch, Tr Det A - $Ft</v>
      </c>
      <c r="I4623" s="29" t="str">
        <f>IFERROR(VLOOKUP(ROWS($M$5:M4623),Table_PayItems[[Search Key]:[Concentrated Name]],2,FALSE),"")</f>
        <v>Sewer, Cl A, 102 inch, Tr Det A - $Ft</v>
      </c>
      <c r="J4623" s="1"/>
      <c r="K4623" s="1"/>
      <c r="L4623" s="22">
        <f>IF(ISNUMBER(SEARCH(Pay_Item_Search_Text_2,M4623)),MAX($L$4:L4622)+1,0)</f>
        <v>782</v>
      </c>
      <c r="M4623" s="1" t="str">
        <f>IFERROR(VLOOKUP(ROWS($M$5:M4623),Table_PayItems[[Search Key]:[Concentrated Name]],2,FALSE),"")</f>
        <v>Sewer, Cl A, 102 inch, Tr Det A - $Ft</v>
      </c>
      <c r="N4623" s="1" t="str">
        <f>IFERROR(VLOOKUP(ROWS($M$5:N4623),$L$5:$M$7000,2,FALSE),"")</f>
        <v/>
      </c>
      <c r="O4623" s="1" t="str">
        <f>IFERROR(VLOOKUP(ROWS($O$5:O4623),$K$5:$L$7000,2,FALSE),"")</f>
        <v/>
      </c>
    </row>
    <row r="4624" spans="2:15" ht="15" customHeight="1" x14ac:dyDescent="0.25">
      <c r="B4624" s="178" t="s">
        <v>9005</v>
      </c>
      <c r="C4624" s="178" t="s">
        <v>104</v>
      </c>
      <c r="D4624" s="178" t="s">
        <v>1054</v>
      </c>
      <c r="E4624" s="178" t="s">
        <v>302</v>
      </c>
      <c r="F4624" s="178" t="s">
        <v>17</v>
      </c>
      <c r="G4624" s="1">
        <f>IF(ISNUMBER(Pay_Item_Search_Text),IF(ISNUMBER(IF(FIND(Pay_Item_Search_Text,B4624)=1,1, "FALSE")),MAX(G$4:$G4623)+1,IF(ISNUMBER(Pay_Item_Search_Text),0,IF(ISNUMBER(SEARCH(Pay_Item_Search_Text,H4624)),MAX(G$4:$G4623)+1,0))),IF(ISNUMBER(Pay_Item_Search_Text),0,IF(ISNUMBER(SEARCH(Pay_Item_Search_Text,H4624)),MAX(G$4:$G4623)+1,0)))</f>
        <v>4620</v>
      </c>
      <c r="H4624" s="1" t="str">
        <f>IF(Table_PayItems[[#This Row],[Description]]="_","_ Unique Item - "&amp;Table_PayItems[[#This Row],[Item]]&amp;" - $"&amp;Table_PayItems[[#This Row],[Unit]],Table_PayItems[[#This Row],[Description]]&amp;" - $"&amp;Table_PayItems[[#This Row],[Unit]])</f>
        <v>Sewer, Cl A, 102 inch, Tr Det B - $Ft</v>
      </c>
      <c r="I4624" s="29" t="str">
        <f>IFERROR(VLOOKUP(ROWS($M$5:M4624),Table_PayItems[[Search Key]:[Concentrated Name]],2,FALSE),"")</f>
        <v>Sewer, Cl A, 102 inch, Tr Det B - $Ft</v>
      </c>
      <c r="J4624" s="1"/>
      <c r="K4624" s="1"/>
      <c r="L4624" s="22">
        <f>IF(ISNUMBER(SEARCH(Pay_Item_Search_Text_2,M4624)),MAX($L$4:L4623)+1,0)</f>
        <v>783</v>
      </c>
      <c r="M4624" s="1" t="str">
        <f>IFERROR(VLOOKUP(ROWS($M$5:M4624),Table_PayItems[[Search Key]:[Concentrated Name]],2,FALSE),"")</f>
        <v>Sewer, Cl A, 102 inch, Tr Det B - $Ft</v>
      </c>
      <c r="N4624" s="1" t="str">
        <f>IFERROR(VLOOKUP(ROWS($M$5:N4624),$L$5:$M$7000,2,FALSE),"")</f>
        <v/>
      </c>
      <c r="O4624" s="1" t="str">
        <f>IFERROR(VLOOKUP(ROWS($O$5:O4624),$K$5:$L$7000,2,FALSE),"")</f>
        <v/>
      </c>
    </row>
    <row r="4625" spans="2:15" ht="15" customHeight="1" x14ac:dyDescent="0.25">
      <c r="B4625" s="178" t="s">
        <v>9032</v>
      </c>
      <c r="C4625" s="178" t="s">
        <v>104</v>
      </c>
      <c r="D4625" s="178" t="s">
        <v>1081</v>
      </c>
      <c r="E4625" s="178" t="s">
        <v>302</v>
      </c>
      <c r="F4625" s="178" t="s">
        <v>17</v>
      </c>
      <c r="G4625" s="1">
        <f>IF(ISNUMBER(Pay_Item_Search_Text),IF(ISNUMBER(IF(FIND(Pay_Item_Search_Text,B4625)=1,1, "FALSE")),MAX(G$4:$G4624)+1,IF(ISNUMBER(Pay_Item_Search_Text),0,IF(ISNUMBER(SEARCH(Pay_Item_Search_Text,H4625)),MAX(G$4:$G4624)+1,0))),IF(ISNUMBER(Pay_Item_Search_Text),0,IF(ISNUMBER(SEARCH(Pay_Item_Search_Text,H4625)),MAX(G$4:$G4624)+1,0)))</f>
        <v>4621</v>
      </c>
      <c r="H4625" s="1" t="str">
        <f>IF(Table_PayItems[[#This Row],[Description]]="_","_ Unique Item - "&amp;Table_PayItems[[#This Row],[Item]]&amp;" - $"&amp;Table_PayItems[[#This Row],[Unit]],Table_PayItems[[#This Row],[Description]]&amp;" - $"&amp;Table_PayItems[[#This Row],[Unit]])</f>
        <v>Sewer, Cl A, 102 inch, Tr Det C - $Ft</v>
      </c>
      <c r="I4625" s="29" t="str">
        <f>IFERROR(VLOOKUP(ROWS($M$5:M4625),Table_PayItems[[Search Key]:[Concentrated Name]],2,FALSE),"")</f>
        <v>Sewer, Cl A, 102 inch, Tr Det C - $Ft</v>
      </c>
      <c r="J4625" s="1"/>
      <c r="K4625" s="1"/>
      <c r="L4625" s="22">
        <f>IF(ISNUMBER(SEARCH(Pay_Item_Search_Text_2,M4625)),MAX($L$4:L4624)+1,0)</f>
        <v>784</v>
      </c>
      <c r="M4625" s="1" t="str">
        <f>IFERROR(VLOOKUP(ROWS($M$5:M4625),Table_PayItems[[Search Key]:[Concentrated Name]],2,FALSE),"")</f>
        <v>Sewer, Cl A, 102 inch, Tr Det C - $Ft</v>
      </c>
      <c r="N4625" s="1" t="str">
        <f>IFERROR(VLOOKUP(ROWS($M$5:N4625),$L$5:$M$7000,2,FALSE),"")</f>
        <v/>
      </c>
      <c r="O4625" s="1" t="str">
        <f>IFERROR(VLOOKUP(ROWS($O$5:O4625),$K$5:$L$7000,2,FALSE),"")</f>
        <v/>
      </c>
    </row>
    <row r="4626" spans="2:15" ht="15" customHeight="1" x14ac:dyDescent="0.25">
      <c r="B4626" s="178" t="s">
        <v>9059</v>
      </c>
      <c r="C4626" s="178" t="s">
        <v>104</v>
      </c>
      <c r="D4626" s="178" t="s">
        <v>1108</v>
      </c>
      <c r="E4626" s="178" t="s">
        <v>302</v>
      </c>
      <c r="F4626" s="178" t="s">
        <v>17</v>
      </c>
      <c r="G4626" s="1">
        <f>IF(ISNUMBER(Pay_Item_Search_Text),IF(ISNUMBER(IF(FIND(Pay_Item_Search_Text,B4626)=1,1, "FALSE")),MAX(G$4:$G4625)+1,IF(ISNUMBER(Pay_Item_Search_Text),0,IF(ISNUMBER(SEARCH(Pay_Item_Search_Text,H4626)),MAX(G$4:$G4625)+1,0))),IF(ISNUMBER(Pay_Item_Search_Text),0,IF(ISNUMBER(SEARCH(Pay_Item_Search_Text,H4626)),MAX(G$4:$G4625)+1,0)))</f>
        <v>4622</v>
      </c>
      <c r="H4626" s="1" t="str">
        <f>IF(Table_PayItems[[#This Row],[Description]]="_","_ Unique Item - "&amp;Table_PayItems[[#This Row],[Item]]&amp;" - $"&amp;Table_PayItems[[#This Row],[Unit]],Table_PayItems[[#This Row],[Description]]&amp;" - $"&amp;Table_PayItems[[#This Row],[Unit]])</f>
        <v>Sewer, Cl A, 102 inch, Tr Det D - $Ft</v>
      </c>
      <c r="I4626" s="29" t="str">
        <f>IFERROR(VLOOKUP(ROWS($M$5:M4626),Table_PayItems[[Search Key]:[Concentrated Name]],2,FALSE),"")</f>
        <v>Sewer, Cl A, 102 inch, Tr Det D - $Ft</v>
      </c>
      <c r="J4626" s="1"/>
      <c r="K4626" s="1"/>
      <c r="L4626" s="22">
        <f>IF(ISNUMBER(SEARCH(Pay_Item_Search_Text_2,M4626)),MAX($L$4:L4625)+1,0)</f>
        <v>785</v>
      </c>
      <c r="M4626" s="1" t="str">
        <f>IFERROR(VLOOKUP(ROWS($M$5:M4626),Table_PayItems[[Search Key]:[Concentrated Name]],2,FALSE),"")</f>
        <v>Sewer, Cl A, 102 inch, Tr Det D - $Ft</v>
      </c>
      <c r="N4626" s="1" t="str">
        <f>IFERROR(VLOOKUP(ROWS($M$5:N4626),$L$5:$M$7000,2,FALSE),"")</f>
        <v/>
      </c>
      <c r="O4626" s="1" t="str">
        <f>IFERROR(VLOOKUP(ROWS($O$5:O4626),$K$5:$L$7000,2,FALSE),"")</f>
        <v/>
      </c>
    </row>
    <row r="4627" spans="2:15" ht="15" customHeight="1" x14ac:dyDescent="0.25">
      <c r="B4627" s="178" t="s">
        <v>9086</v>
      </c>
      <c r="C4627" s="178" t="s">
        <v>104</v>
      </c>
      <c r="D4627" s="178" t="s">
        <v>1135</v>
      </c>
      <c r="E4627" s="178" t="s">
        <v>302</v>
      </c>
      <c r="F4627" s="178" t="s">
        <v>17</v>
      </c>
      <c r="G4627" s="1">
        <f>IF(ISNUMBER(Pay_Item_Search_Text),IF(ISNUMBER(IF(FIND(Pay_Item_Search_Text,B4627)=1,1, "FALSE")),MAX(G$4:$G4626)+1,IF(ISNUMBER(Pay_Item_Search_Text),0,IF(ISNUMBER(SEARCH(Pay_Item_Search_Text,H4627)),MAX(G$4:$G4626)+1,0))),IF(ISNUMBER(Pay_Item_Search_Text),0,IF(ISNUMBER(SEARCH(Pay_Item_Search_Text,H4627)),MAX(G$4:$G4626)+1,0)))</f>
        <v>4623</v>
      </c>
      <c r="H4627" s="1" t="str">
        <f>IF(Table_PayItems[[#This Row],[Description]]="_","_ Unique Item - "&amp;Table_PayItems[[#This Row],[Item]]&amp;" - $"&amp;Table_PayItems[[#This Row],[Unit]],Table_PayItems[[#This Row],[Description]]&amp;" - $"&amp;Table_PayItems[[#This Row],[Unit]])</f>
        <v>Sewer, Cl A, 102 inch, Tr Det E - $Ft</v>
      </c>
      <c r="I4627" s="29" t="str">
        <f>IFERROR(VLOOKUP(ROWS($M$5:M4627),Table_PayItems[[Search Key]:[Concentrated Name]],2,FALSE),"")</f>
        <v>Sewer, Cl A, 102 inch, Tr Det E - $Ft</v>
      </c>
      <c r="J4627" s="1"/>
      <c r="K4627" s="1"/>
      <c r="L4627" s="22">
        <f>IF(ISNUMBER(SEARCH(Pay_Item_Search_Text_2,M4627)),MAX($L$4:L4626)+1,0)</f>
        <v>786</v>
      </c>
      <c r="M4627" s="1" t="str">
        <f>IFERROR(VLOOKUP(ROWS($M$5:M4627),Table_PayItems[[Search Key]:[Concentrated Name]],2,FALSE),"")</f>
        <v>Sewer, Cl A, 102 inch, Tr Det E - $Ft</v>
      </c>
      <c r="N4627" s="1" t="str">
        <f>IFERROR(VLOOKUP(ROWS($M$5:N4627),$L$5:$M$7000,2,FALSE),"")</f>
        <v/>
      </c>
      <c r="O4627" s="1" t="str">
        <f>IFERROR(VLOOKUP(ROWS($O$5:O4627),$K$5:$L$7000,2,FALSE),"")</f>
        <v/>
      </c>
    </row>
    <row r="4628" spans="2:15" ht="15" customHeight="1" x14ac:dyDescent="0.25">
      <c r="B4628" s="178" t="s">
        <v>8979</v>
      </c>
      <c r="C4628" s="178" t="s">
        <v>104</v>
      </c>
      <c r="D4628" s="178" t="s">
        <v>1028</v>
      </c>
      <c r="E4628" s="178" t="s">
        <v>302</v>
      </c>
      <c r="F4628" s="178" t="s">
        <v>17</v>
      </c>
      <c r="G4628" s="1">
        <f>IF(ISNUMBER(Pay_Item_Search_Text),IF(ISNUMBER(IF(FIND(Pay_Item_Search_Text,B4628)=1,1, "FALSE")),MAX(G$4:$G4627)+1,IF(ISNUMBER(Pay_Item_Search_Text),0,IF(ISNUMBER(SEARCH(Pay_Item_Search_Text,H4628)),MAX(G$4:$G4627)+1,0))),IF(ISNUMBER(Pay_Item_Search_Text),0,IF(ISNUMBER(SEARCH(Pay_Item_Search_Text,H4628)),MAX(G$4:$G4627)+1,0)))</f>
        <v>4624</v>
      </c>
      <c r="H4628" s="1" t="str">
        <f>IF(Table_PayItems[[#This Row],[Description]]="_","_ Unique Item - "&amp;Table_PayItems[[#This Row],[Item]]&amp;" - $"&amp;Table_PayItems[[#This Row],[Unit]],Table_PayItems[[#This Row],[Description]]&amp;" - $"&amp;Table_PayItems[[#This Row],[Unit]])</f>
        <v>Sewer, Cl A, 108 inch, Tr Det A - $Ft</v>
      </c>
      <c r="I4628" s="29" t="str">
        <f>IFERROR(VLOOKUP(ROWS($M$5:M4628),Table_PayItems[[Search Key]:[Concentrated Name]],2,FALSE),"")</f>
        <v>Sewer, Cl A, 108 inch, Tr Det A - $Ft</v>
      </c>
      <c r="J4628" s="1"/>
      <c r="K4628" s="1"/>
      <c r="L4628" s="22">
        <f>IF(ISNUMBER(SEARCH(Pay_Item_Search_Text_2,M4628)),MAX($L$4:L4627)+1,0)</f>
        <v>787</v>
      </c>
      <c r="M4628" s="1" t="str">
        <f>IFERROR(VLOOKUP(ROWS($M$5:M4628),Table_PayItems[[Search Key]:[Concentrated Name]],2,FALSE),"")</f>
        <v>Sewer, Cl A, 108 inch, Tr Det A - $Ft</v>
      </c>
      <c r="N4628" s="1" t="str">
        <f>IFERROR(VLOOKUP(ROWS($M$5:N4628),$L$5:$M$7000,2,FALSE),"")</f>
        <v/>
      </c>
      <c r="O4628" s="1" t="str">
        <f>IFERROR(VLOOKUP(ROWS($O$5:O4628),$K$5:$L$7000,2,FALSE),"")</f>
        <v/>
      </c>
    </row>
    <row r="4629" spans="2:15" ht="15" customHeight="1" x14ac:dyDescent="0.25">
      <c r="B4629" s="178" t="s">
        <v>9006</v>
      </c>
      <c r="C4629" s="178" t="s">
        <v>104</v>
      </c>
      <c r="D4629" s="178" t="s">
        <v>1055</v>
      </c>
      <c r="E4629" s="178" t="s">
        <v>302</v>
      </c>
      <c r="F4629" s="178" t="s">
        <v>17</v>
      </c>
      <c r="G4629" s="1">
        <f>IF(ISNUMBER(Pay_Item_Search_Text),IF(ISNUMBER(IF(FIND(Pay_Item_Search_Text,B4629)=1,1, "FALSE")),MAX(G$4:$G4628)+1,IF(ISNUMBER(Pay_Item_Search_Text),0,IF(ISNUMBER(SEARCH(Pay_Item_Search_Text,H4629)),MAX(G$4:$G4628)+1,0))),IF(ISNUMBER(Pay_Item_Search_Text),0,IF(ISNUMBER(SEARCH(Pay_Item_Search_Text,H4629)),MAX(G$4:$G4628)+1,0)))</f>
        <v>4625</v>
      </c>
      <c r="H4629" s="1" t="str">
        <f>IF(Table_PayItems[[#This Row],[Description]]="_","_ Unique Item - "&amp;Table_PayItems[[#This Row],[Item]]&amp;" - $"&amp;Table_PayItems[[#This Row],[Unit]],Table_PayItems[[#This Row],[Description]]&amp;" - $"&amp;Table_PayItems[[#This Row],[Unit]])</f>
        <v>Sewer, Cl A, 108 inch, Tr Det B - $Ft</v>
      </c>
      <c r="I4629" s="29" t="str">
        <f>IFERROR(VLOOKUP(ROWS($M$5:M4629),Table_PayItems[[Search Key]:[Concentrated Name]],2,FALSE),"")</f>
        <v>Sewer, Cl A, 108 inch, Tr Det B - $Ft</v>
      </c>
      <c r="J4629" s="1"/>
      <c r="K4629" s="1"/>
      <c r="L4629" s="22">
        <f>IF(ISNUMBER(SEARCH(Pay_Item_Search_Text_2,M4629)),MAX($L$4:L4628)+1,0)</f>
        <v>788</v>
      </c>
      <c r="M4629" s="1" t="str">
        <f>IFERROR(VLOOKUP(ROWS($M$5:M4629),Table_PayItems[[Search Key]:[Concentrated Name]],2,FALSE),"")</f>
        <v>Sewer, Cl A, 108 inch, Tr Det B - $Ft</v>
      </c>
      <c r="N4629" s="1" t="str">
        <f>IFERROR(VLOOKUP(ROWS($M$5:N4629),$L$5:$M$7000,2,FALSE),"")</f>
        <v/>
      </c>
      <c r="O4629" s="1" t="str">
        <f>IFERROR(VLOOKUP(ROWS($O$5:O4629),$K$5:$L$7000,2,FALSE),"")</f>
        <v/>
      </c>
    </row>
    <row r="4630" spans="2:15" ht="15" customHeight="1" x14ac:dyDescent="0.25">
      <c r="B4630" s="178" t="s">
        <v>9033</v>
      </c>
      <c r="C4630" s="178" t="s">
        <v>104</v>
      </c>
      <c r="D4630" s="178" t="s">
        <v>1082</v>
      </c>
      <c r="E4630" s="178" t="s">
        <v>302</v>
      </c>
      <c r="F4630" s="178" t="s">
        <v>17</v>
      </c>
      <c r="G4630" s="1">
        <f>IF(ISNUMBER(Pay_Item_Search_Text),IF(ISNUMBER(IF(FIND(Pay_Item_Search_Text,B4630)=1,1, "FALSE")),MAX(G$4:$G4629)+1,IF(ISNUMBER(Pay_Item_Search_Text),0,IF(ISNUMBER(SEARCH(Pay_Item_Search_Text,H4630)),MAX(G$4:$G4629)+1,0))),IF(ISNUMBER(Pay_Item_Search_Text),0,IF(ISNUMBER(SEARCH(Pay_Item_Search_Text,H4630)),MAX(G$4:$G4629)+1,0)))</f>
        <v>4626</v>
      </c>
      <c r="H4630" s="1" t="str">
        <f>IF(Table_PayItems[[#This Row],[Description]]="_","_ Unique Item - "&amp;Table_PayItems[[#This Row],[Item]]&amp;" - $"&amp;Table_PayItems[[#This Row],[Unit]],Table_PayItems[[#This Row],[Description]]&amp;" - $"&amp;Table_PayItems[[#This Row],[Unit]])</f>
        <v>Sewer, Cl A, 108 inch, Tr Det C - $Ft</v>
      </c>
      <c r="I4630" s="29" t="str">
        <f>IFERROR(VLOOKUP(ROWS($M$5:M4630),Table_PayItems[[Search Key]:[Concentrated Name]],2,FALSE),"")</f>
        <v>Sewer, Cl A, 108 inch, Tr Det C - $Ft</v>
      </c>
      <c r="J4630" s="1"/>
      <c r="K4630" s="1"/>
      <c r="L4630" s="22">
        <f>IF(ISNUMBER(SEARCH(Pay_Item_Search_Text_2,M4630)),MAX($L$4:L4629)+1,0)</f>
        <v>789</v>
      </c>
      <c r="M4630" s="1" t="str">
        <f>IFERROR(VLOOKUP(ROWS($M$5:M4630),Table_PayItems[[Search Key]:[Concentrated Name]],2,FALSE),"")</f>
        <v>Sewer, Cl A, 108 inch, Tr Det C - $Ft</v>
      </c>
      <c r="N4630" s="1" t="str">
        <f>IFERROR(VLOOKUP(ROWS($M$5:N4630),$L$5:$M$7000,2,FALSE),"")</f>
        <v/>
      </c>
      <c r="O4630" s="1" t="str">
        <f>IFERROR(VLOOKUP(ROWS($O$5:O4630),$K$5:$L$7000,2,FALSE),"")</f>
        <v/>
      </c>
    </row>
    <row r="4631" spans="2:15" ht="15" customHeight="1" x14ac:dyDescent="0.25">
      <c r="B4631" s="178" t="s">
        <v>9060</v>
      </c>
      <c r="C4631" s="178" t="s">
        <v>104</v>
      </c>
      <c r="D4631" s="178" t="s">
        <v>1109</v>
      </c>
      <c r="E4631" s="178" t="s">
        <v>302</v>
      </c>
      <c r="F4631" s="178" t="s">
        <v>17</v>
      </c>
      <c r="G4631" s="1">
        <f>IF(ISNUMBER(Pay_Item_Search_Text),IF(ISNUMBER(IF(FIND(Pay_Item_Search_Text,B4631)=1,1, "FALSE")),MAX(G$4:$G4630)+1,IF(ISNUMBER(Pay_Item_Search_Text),0,IF(ISNUMBER(SEARCH(Pay_Item_Search_Text,H4631)),MAX(G$4:$G4630)+1,0))),IF(ISNUMBER(Pay_Item_Search_Text),0,IF(ISNUMBER(SEARCH(Pay_Item_Search_Text,H4631)),MAX(G$4:$G4630)+1,0)))</f>
        <v>4627</v>
      </c>
      <c r="H4631" s="1" t="str">
        <f>IF(Table_PayItems[[#This Row],[Description]]="_","_ Unique Item - "&amp;Table_PayItems[[#This Row],[Item]]&amp;" - $"&amp;Table_PayItems[[#This Row],[Unit]],Table_PayItems[[#This Row],[Description]]&amp;" - $"&amp;Table_PayItems[[#This Row],[Unit]])</f>
        <v>Sewer, Cl A, 108 inch, Tr Det D - $Ft</v>
      </c>
      <c r="I4631" s="29" t="str">
        <f>IFERROR(VLOOKUP(ROWS($M$5:M4631),Table_PayItems[[Search Key]:[Concentrated Name]],2,FALSE),"")</f>
        <v>Sewer, Cl A, 108 inch, Tr Det D - $Ft</v>
      </c>
      <c r="J4631" s="1"/>
      <c r="K4631" s="1"/>
      <c r="L4631" s="22">
        <f>IF(ISNUMBER(SEARCH(Pay_Item_Search_Text_2,M4631)),MAX($L$4:L4630)+1,0)</f>
        <v>790</v>
      </c>
      <c r="M4631" s="1" t="str">
        <f>IFERROR(VLOOKUP(ROWS($M$5:M4631),Table_PayItems[[Search Key]:[Concentrated Name]],2,FALSE),"")</f>
        <v>Sewer, Cl A, 108 inch, Tr Det D - $Ft</v>
      </c>
      <c r="N4631" s="1" t="str">
        <f>IFERROR(VLOOKUP(ROWS($M$5:N4631),$L$5:$M$7000,2,FALSE),"")</f>
        <v/>
      </c>
      <c r="O4631" s="1" t="str">
        <f>IFERROR(VLOOKUP(ROWS($O$5:O4631),$K$5:$L$7000,2,FALSE),"")</f>
        <v/>
      </c>
    </row>
    <row r="4632" spans="2:15" ht="15" customHeight="1" x14ac:dyDescent="0.25">
      <c r="B4632" s="178" t="s">
        <v>9087</v>
      </c>
      <c r="C4632" s="178" t="s">
        <v>104</v>
      </c>
      <c r="D4632" s="178" t="s">
        <v>1136</v>
      </c>
      <c r="E4632" s="178" t="s">
        <v>302</v>
      </c>
      <c r="F4632" s="178" t="s">
        <v>17</v>
      </c>
      <c r="G4632" s="1">
        <f>IF(ISNUMBER(Pay_Item_Search_Text),IF(ISNUMBER(IF(FIND(Pay_Item_Search_Text,B4632)=1,1, "FALSE")),MAX(G$4:$G4631)+1,IF(ISNUMBER(Pay_Item_Search_Text),0,IF(ISNUMBER(SEARCH(Pay_Item_Search_Text,H4632)),MAX(G$4:$G4631)+1,0))),IF(ISNUMBER(Pay_Item_Search_Text),0,IF(ISNUMBER(SEARCH(Pay_Item_Search_Text,H4632)),MAX(G$4:$G4631)+1,0)))</f>
        <v>4628</v>
      </c>
      <c r="H4632" s="1" t="str">
        <f>IF(Table_PayItems[[#This Row],[Description]]="_","_ Unique Item - "&amp;Table_PayItems[[#This Row],[Item]]&amp;" - $"&amp;Table_PayItems[[#This Row],[Unit]],Table_PayItems[[#This Row],[Description]]&amp;" - $"&amp;Table_PayItems[[#This Row],[Unit]])</f>
        <v>Sewer, Cl A, 108 inch, Tr Det E - $Ft</v>
      </c>
      <c r="I4632" s="29" t="str">
        <f>IFERROR(VLOOKUP(ROWS($M$5:M4632),Table_PayItems[[Search Key]:[Concentrated Name]],2,FALSE),"")</f>
        <v>Sewer, Cl A, 108 inch, Tr Det E - $Ft</v>
      </c>
      <c r="J4632" s="1"/>
      <c r="K4632" s="1"/>
      <c r="L4632" s="22">
        <f>IF(ISNUMBER(SEARCH(Pay_Item_Search_Text_2,M4632)),MAX($L$4:L4631)+1,0)</f>
        <v>791</v>
      </c>
      <c r="M4632" s="1" t="str">
        <f>IFERROR(VLOOKUP(ROWS($M$5:M4632),Table_PayItems[[Search Key]:[Concentrated Name]],2,FALSE),"")</f>
        <v>Sewer, Cl A, 108 inch, Tr Det E - $Ft</v>
      </c>
      <c r="N4632" s="1" t="str">
        <f>IFERROR(VLOOKUP(ROWS($M$5:N4632),$L$5:$M$7000,2,FALSE),"")</f>
        <v/>
      </c>
      <c r="O4632" s="1" t="str">
        <f>IFERROR(VLOOKUP(ROWS($O$5:O4632),$K$5:$L$7000,2,FALSE),"")</f>
        <v/>
      </c>
    </row>
    <row r="4633" spans="2:15" ht="15" customHeight="1" x14ac:dyDescent="0.25">
      <c r="B4633" s="178" t="s">
        <v>8980</v>
      </c>
      <c r="C4633" s="178" t="s">
        <v>104</v>
      </c>
      <c r="D4633" s="178" t="s">
        <v>1029</v>
      </c>
      <c r="E4633" s="178" t="s">
        <v>302</v>
      </c>
      <c r="F4633" s="178" t="s">
        <v>17</v>
      </c>
      <c r="G4633" s="1">
        <f>IF(ISNUMBER(Pay_Item_Search_Text),IF(ISNUMBER(IF(FIND(Pay_Item_Search_Text,B4633)=1,1, "FALSE")),MAX(G$4:$G4632)+1,IF(ISNUMBER(Pay_Item_Search_Text),0,IF(ISNUMBER(SEARCH(Pay_Item_Search_Text,H4633)),MAX(G$4:$G4632)+1,0))),IF(ISNUMBER(Pay_Item_Search_Text),0,IF(ISNUMBER(SEARCH(Pay_Item_Search_Text,H4633)),MAX(G$4:$G4632)+1,0)))</f>
        <v>4629</v>
      </c>
      <c r="H4633" s="1" t="str">
        <f>IF(Table_PayItems[[#This Row],[Description]]="_","_ Unique Item - "&amp;Table_PayItems[[#This Row],[Item]]&amp;" - $"&amp;Table_PayItems[[#This Row],[Unit]],Table_PayItems[[#This Row],[Description]]&amp;" - $"&amp;Table_PayItems[[#This Row],[Unit]])</f>
        <v>Sewer, Cl A, 114 inch, Tr Det A - $Ft</v>
      </c>
      <c r="I4633" s="29" t="str">
        <f>IFERROR(VLOOKUP(ROWS($M$5:M4633),Table_PayItems[[Search Key]:[Concentrated Name]],2,FALSE),"")</f>
        <v>Sewer, Cl A, 114 inch, Tr Det A - $Ft</v>
      </c>
      <c r="J4633" s="1"/>
      <c r="K4633" s="1"/>
      <c r="L4633" s="22">
        <f>IF(ISNUMBER(SEARCH(Pay_Item_Search_Text_2,M4633)),MAX($L$4:L4632)+1,0)</f>
        <v>0</v>
      </c>
      <c r="M4633" s="1" t="str">
        <f>IFERROR(VLOOKUP(ROWS($M$5:M4633),Table_PayItems[[Search Key]:[Concentrated Name]],2,FALSE),"")</f>
        <v>Sewer, Cl A, 114 inch, Tr Det A - $Ft</v>
      </c>
      <c r="N4633" s="1" t="str">
        <f>IFERROR(VLOOKUP(ROWS($M$5:N4633),$L$5:$M$7000,2,FALSE),"")</f>
        <v/>
      </c>
      <c r="O4633" s="1" t="str">
        <f>IFERROR(VLOOKUP(ROWS($O$5:O4633),$K$5:$L$7000,2,FALSE),"")</f>
        <v/>
      </c>
    </row>
    <row r="4634" spans="2:15" ht="15" customHeight="1" x14ac:dyDescent="0.25">
      <c r="B4634" s="178" t="s">
        <v>9007</v>
      </c>
      <c r="C4634" s="178" t="s">
        <v>104</v>
      </c>
      <c r="D4634" s="178" t="s">
        <v>1056</v>
      </c>
      <c r="E4634" s="178" t="s">
        <v>302</v>
      </c>
      <c r="F4634" s="178" t="s">
        <v>17</v>
      </c>
      <c r="G4634" s="1">
        <f>IF(ISNUMBER(Pay_Item_Search_Text),IF(ISNUMBER(IF(FIND(Pay_Item_Search_Text,B4634)=1,1, "FALSE")),MAX(G$4:$G4633)+1,IF(ISNUMBER(Pay_Item_Search_Text),0,IF(ISNUMBER(SEARCH(Pay_Item_Search_Text,H4634)),MAX(G$4:$G4633)+1,0))),IF(ISNUMBER(Pay_Item_Search_Text),0,IF(ISNUMBER(SEARCH(Pay_Item_Search_Text,H4634)),MAX(G$4:$G4633)+1,0)))</f>
        <v>4630</v>
      </c>
      <c r="H4634" s="1" t="str">
        <f>IF(Table_PayItems[[#This Row],[Description]]="_","_ Unique Item - "&amp;Table_PayItems[[#This Row],[Item]]&amp;" - $"&amp;Table_PayItems[[#This Row],[Unit]],Table_PayItems[[#This Row],[Description]]&amp;" - $"&amp;Table_PayItems[[#This Row],[Unit]])</f>
        <v>Sewer, Cl A, 114 inch, Tr Det B - $Ft</v>
      </c>
      <c r="I4634" s="29" t="str">
        <f>IFERROR(VLOOKUP(ROWS($M$5:M4634),Table_PayItems[[Search Key]:[Concentrated Name]],2,FALSE),"")</f>
        <v>Sewer, Cl A, 114 inch, Tr Det B - $Ft</v>
      </c>
      <c r="J4634" s="1"/>
      <c r="K4634" s="1"/>
      <c r="L4634" s="22">
        <f>IF(ISNUMBER(SEARCH(Pay_Item_Search_Text_2,M4634)),MAX($L$4:L4633)+1,0)</f>
        <v>0</v>
      </c>
      <c r="M4634" s="1" t="str">
        <f>IFERROR(VLOOKUP(ROWS($M$5:M4634),Table_PayItems[[Search Key]:[Concentrated Name]],2,FALSE),"")</f>
        <v>Sewer, Cl A, 114 inch, Tr Det B - $Ft</v>
      </c>
      <c r="N4634" s="1" t="str">
        <f>IFERROR(VLOOKUP(ROWS($M$5:N4634),$L$5:$M$7000,2,FALSE),"")</f>
        <v/>
      </c>
      <c r="O4634" s="1" t="str">
        <f>IFERROR(VLOOKUP(ROWS($O$5:O4634),$K$5:$L$7000,2,FALSE),"")</f>
        <v/>
      </c>
    </row>
    <row r="4635" spans="2:15" ht="15" customHeight="1" x14ac:dyDescent="0.25">
      <c r="B4635" s="178" t="s">
        <v>9034</v>
      </c>
      <c r="C4635" s="178" t="s">
        <v>104</v>
      </c>
      <c r="D4635" s="178" t="s">
        <v>1083</v>
      </c>
      <c r="E4635" s="178" t="s">
        <v>302</v>
      </c>
      <c r="F4635" s="178" t="s">
        <v>17</v>
      </c>
      <c r="G4635" s="1">
        <f>IF(ISNUMBER(Pay_Item_Search_Text),IF(ISNUMBER(IF(FIND(Pay_Item_Search_Text,B4635)=1,1, "FALSE")),MAX(G$4:$G4634)+1,IF(ISNUMBER(Pay_Item_Search_Text),0,IF(ISNUMBER(SEARCH(Pay_Item_Search_Text,H4635)),MAX(G$4:$G4634)+1,0))),IF(ISNUMBER(Pay_Item_Search_Text),0,IF(ISNUMBER(SEARCH(Pay_Item_Search_Text,H4635)),MAX(G$4:$G4634)+1,0)))</f>
        <v>4631</v>
      </c>
      <c r="H4635" s="1" t="str">
        <f>IF(Table_PayItems[[#This Row],[Description]]="_","_ Unique Item - "&amp;Table_PayItems[[#This Row],[Item]]&amp;" - $"&amp;Table_PayItems[[#This Row],[Unit]],Table_PayItems[[#This Row],[Description]]&amp;" - $"&amp;Table_PayItems[[#This Row],[Unit]])</f>
        <v>Sewer, Cl A, 114 inch, Tr Det C - $Ft</v>
      </c>
      <c r="I4635" s="29" t="str">
        <f>IFERROR(VLOOKUP(ROWS($M$5:M4635),Table_PayItems[[Search Key]:[Concentrated Name]],2,FALSE),"")</f>
        <v>Sewer, Cl A, 114 inch, Tr Det C - $Ft</v>
      </c>
      <c r="J4635" s="1"/>
      <c r="K4635" s="1"/>
      <c r="L4635" s="22">
        <f>IF(ISNUMBER(SEARCH(Pay_Item_Search_Text_2,M4635)),MAX($L$4:L4634)+1,0)</f>
        <v>0</v>
      </c>
      <c r="M4635" s="1" t="str">
        <f>IFERROR(VLOOKUP(ROWS($M$5:M4635),Table_PayItems[[Search Key]:[Concentrated Name]],2,FALSE),"")</f>
        <v>Sewer, Cl A, 114 inch, Tr Det C - $Ft</v>
      </c>
      <c r="N4635" s="1" t="str">
        <f>IFERROR(VLOOKUP(ROWS($M$5:N4635),$L$5:$M$7000,2,FALSE),"")</f>
        <v/>
      </c>
      <c r="O4635" s="1" t="str">
        <f>IFERROR(VLOOKUP(ROWS($O$5:O4635),$K$5:$L$7000,2,FALSE),"")</f>
        <v/>
      </c>
    </row>
    <row r="4636" spans="2:15" ht="15" customHeight="1" x14ac:dyDescent="0.25">
      <c r="B4636" s="178" t="s">
        <v>9061</v>
      </c>
      <c r="C4636" s="178" t="s">
        <v>104</v>
      </c>
      <c r="D4636" s="178" t="s">
        <v>1110</v>
      </c>
      <c r="E4636" s="178" t="s">
        <v>302</v>
      </c>
      <c r="F4636" s="178" t="s">
        <v>17</v>
      </c>
      <c r="G4636" s="1">
        <f>IF(ISNUMBER(Pay_Item_Search_Text),IF(ISNUMBER(IF(FIND(Pay_Item_Search_Text,B4636)=1,1, "FALSE")),MAX(G$4:$G4635)+1,IF(ISNUMBER(Pay_Item_Search_Text),0,IF(ISNUMBER(SEARCH(Pay_Item_Search_Text,H4636)),MAX(G$4:$G4635)+1,0))),IF(ISNUMBER(Pay_Item_Search_Text),0,IF(ISNUMBER(SEARCH(Pay_Item_Search_Text,H4636)),MAX(G$4:$G4635)+1,0)))</f>
        <v>4632</v>
      </c>
      <c r="H4636" s="1" t="str">
        <f>IF(Table_PayItems[[#This Row],[Description]]="_","_ Unique Item - "&amp;Table_PayItems[[#This Row],[Item]]&amp;" - $"&amp;Table_PayItems[[#This Row],[Unit]],Table_PayItems[[#This Row],[Description]]&amp;" - $"&amp;Table_PayItems[[#This Row],[Unit]])</f>
        <v>Sewer, Cl A, 114 inch, Tr Det D - $Ft</v>
      </c>
      <c r="I4636" s="29" t="str">
        <f>IFERROR(VLOOKUP(ROWS($M$5:M4636),Table_PayItems[[Search Key]:[Concentrated Name]],2,FALSE),"")</f>
        <v>Sewer, Cl A, 114 inch, Tr Det D - $Ft</v>
      </c>
      <c r="J4636" s="1"/>
      <c r="K4636" s="1"/>
      <c r="L4636" s="22">
        <f>IF(ISNUMBER(SEARCH(Pay_Item_Search_Text_2,M4636)),MAX($L$4:L4635)+1,0)</f>
        <v>0</v>
      </c>
      <c r="M4636" s="1" t="str">
        <f>IFERROR(VLOOKUP(ROWS($M$5:M4636),Table_PayItems[[Search Key]:[Concentrated Name]],2,FALSE),"")</f>
        <v>Sewer, Cl A, 114 inch, Tr Det D - $Ft</v>
      </c>
      <c r="N4636" s="1" t="str">
        <f>IFERROR(VLOOKUP(ROWS($M$5:N4636),$L$5:$M$7000,2,FALSE),"")</f>
        <v/>
      </c>
      <c r="O4636" s="1" t="str">
        <f>IFERROR(VLOOKUP(ROWS($O$5:O4636),$K$5:$L$7000,2,FALSE),"")</f>
        <v/>
      </c>
    </row>
    <row r="4637" spans="2:15" ht="15" customHeight="1" x14ac:dyDescent="0.25">
      <c r="B4637" s="178" t="s">
        <v>9088</v>
      </c>
      <c r="C4637" s="178" t="s">
        <v>104</v>
      </c>
      <c r="D4637" s="178" t="s">
        <v>1137</v>
      </c>
      <c r="E4637" s="178" t="s">
        <v>302</v>
      </c>
      <c r="F4637" s="178" t="s">
        <v>17</v>
      </c>
      <c r="G4637" s="1">
        <f>IF(ISNUMBER(Pay_Item_Search_Text),IF(ISNUMBER(IF(FIND(Pay_Item_Search_Text,B4637)=1,1, "FALSE")),MAX(G$4:$G4636)+1,IF(ISNUMBER(Pay_Item_Search_Text),0,IF(ISNUMBER(SEARCH(Pay_Item_Search_Text,H4637)),MAX(G$4:$G4636)+1,0))),IF(ISNUMBER(Pay_Item_Search_Text),0,IF(ISNUMBER(SEARCH(Pay_Item_Search_Text,H4637)),MAX(G$4:$G4636)+1,0)))</f>
        <v>4633</v>
      </c>
      <c r="H4637" s="1" t="str">
        <f>IF(Table_PayItems[[#This Row],[Description]]="_","_ Unique Item - "&amp;Table_PayItems[[#This Row],[Item]]&amp;" - $"&amp;Table_PayItems[[#This Row],[Unit]],Table_PayItems[[#This Row],[Description]]&amp;" - $"&amp;Table_PayItems[[#This Row],[Unit]])</f>
        <v>Sewer, Cl A, 114 inch, Tr Det E - $Ft</v>
      </c>
      <c r="I4637" s="29" t="str">
        <f>IFERROR(VLOOKUP(ROWS($M$5:M4637),Table_PayItems[[Search Key]:[Concentrated Name]],2,FALSE),"")</f>
        <v>Sewer, Cl A, 114 inch, Tr Det E - $Ft</v>
      </c>
      <c r="J4637" s="1"/>
      <c r="K4637" s="1"/>
      <c r="L4637" s="22">
        <f>IF(ISNUMBER(SEARCH(Pay_Item_Search_Text_2,M4637)),MAX($L$4:L4636)+1,0)</f>
        <v>0</v>
      </c>
      <c r="M4637" s="1" t="str">
        <f>IFERROR(VLOOKUP(ROWS($M$5:M4637),Table_PayItems[[Search Key]:[Concentrated Name]],2,FALSE),"")</f>
        <v>Sewer, Cl A, 114 inch, Tr Det E - $Ft</v>
      </c>
      <c r="N4637" s="1" t="str">
        <f>IFERROR(VLOOKUP(ROWS($M$5:N4637),$L$5:$M$7000,2,FALSE),"")</f>
        <v/>
      </c>
      <c r="O4637" s="1" t="str">
        <f>IFERROR(VLOOKUP(ROWS($O$5:O4637),$K$5:$L$7000,2,FALSE),"")</f>
        <v/>
      </c>
    </row>
    <row r="4638" spans="2:15" ht="15" customHeight="1" x14ac:dyDescent="0.25">
      <c r="B4638" s="178" t="s">
        <v>8962</v>
      </c>
      <c r="C4638" s="178" t="s">
        <v>104</v>
      </c>
      <c r="D4638" s="178" t="s">
        <v>1011</v>
      </c>
      <c r="E4638" s="178" t="s">
        <v>296</v>
      </c>
      <c r="F4638" s="178" t="s">
        <v>17</v>
      </c>
      <c r="G4638" s="1">
        <f>IF(ISNUMBER(Pay_Item_Search_Text),IF(ISNUMBER(IF(FIND(Pay_Item_Search_Text,B4638)=1,1, "FALSE")),MAX(G$4:$G4637)+1,IF(ISNUMBER(Pay_Item_Search_Text),0,IF(ISNUMBER(SEARCH(Pay_Item_Search_Text,H4638)),MAX(G$4:$G4637)+1,0))),IF(ISNUMBER(Pay_Item_Search_Text),0,IF(ISNUMBER(SEARCH(Pay_Item_Search_Text,H4638)),MAX(G$4:$G4637)+1,0)))</f>
        <v>4634</v>
      </c>
      <c r="H4638" s="1" t="str">
        <f>IF(Table_PayItems[[#This Row],[Description]]="_","_ Unique Item - "&amp;Table_PayItems[[#This Row],[Item]]&amp;" - $"&amp;Table_PayItems[[#This Row],[Unit]],Table_PayItems[[#This Row],[Description]]&amp;" - $"&amp;Table_PayItems[[#This Row],[Unit]])</f>
        <v>Sewer, Cl A, 12 inch, Tr Det A - $Ft</v>
      </c>
      <c r="I4638" s="29" t="str">
        <f>IFERROR(VLOOKUP(ROWS($M$5:M4638),Table_PayItems[[Search Key]:[Concentrated Name]],2,FALSE),"")</f>
        <v>Sewer, Cl A, 12 inch, Tr Det A - $Ft</v>
      </c>
      <c r="J4638" s="1"/>
      <c r="K4638" s="1"/>
      <c r="L4638" s="22">
        <f>IF(ISNUMBER(SEARCH(Pay_Item_Search_Text_2,M4638)),MAX($L$4:L4637)+1,0)</f>
        <v>0</v>
      </c>
      <c r="M4638" s="1" t="str">
        <f>IFERROR(VLOOKUP(ROWS($M$5:M4638),Table_PayItems[[Search Key]:[Concentrated Name]],2,FALSE),"")</f>
        <v>Sewer, Cl A, 12 inch, Tr Det A - $Ft</v>
      </c>
      <c r="N4638" s="1" t="str">
        <f>IFERROR(VLOOKUP(ROWS($M$5:N4638),$L$5:$M$7000,2,FALSE),"")</f>
        <v/>
      </c>
      <c r="O4638" s="1" t="str">
        <f>IFERROR(VLOOKUP(ROWS($O$5:O4638),$K$5:$L$7000,2,FALSE),"")</f>
        <v/>
      </c>
    </row>
    <row r="4639" spans="2:15" ht="15" customHeight="1" x14ac:dyDescent="0.25">
      <c r="B4639" s="178" t="s">
        <v>8989</v>
      </c>
      <c r="C4639" s="178" t="s">
        <v>104</v>
      </c>
      <c r="D4639" s="178" t="s">
        <v>1038</v>
      </c>
      <c r="E4639" s="178" t="s">
        <v>296</v>
      </c>
      <c r="F4639" s="178" t="s">
        <v>17</v>
      </c>
      <c r="G4639" s="1">
        <f>IF(ISNUMBER(Pay_Item_Search_Text),IF(ISNUMBER(IF(FIND(Pay_Item_Search_Text,B4639)=1,1, "FALSE")),MAX(G$4:$G4638)+1,IF(ISNUMBER(Pay_Item_Search_Text),0,IF(ISNUMBER(SEARCH(Pay_Item_Search_Text,H4639)),MAX(G$4:$G4638)+1,0))),IF(ISNUMBER(Pay_Item_Search_Text),0,IF(ISNUMBER(SEARCH(Pay_Item_Search_Text,H4639)),MAX(G$4:$G4638)+1,0)))</f>
        <v>4635</v>
      </c>
      <c r="H4639" s="1" t="str">
        <f>IF(Table_PayItems[[#This Row],[Description]]="_","_ Unique Item - "&amp;Table_PayItems[[#This Row],[Item]]&amp;" - $"&amp;Table_PayItems[[#This Row],[Unit]],Table_PayItems[[#This Row],[Description]]&amp;" - $"&amp;Table_PayItems[[#This Row],[Unit]])</f>
        <v>Sewer, Cl A, 12 inch, Tr Det B - $Ft</v>
      </c>
      <c r="I4639" s="29" t="str">
        <f>IFERROR(VLOOKUP(ROWS($M$5:M4639),Table_PayItems[[Search Key]:[Concentrated Name]],2,FALSE),"")</f>
        <v>Sewer, Cl A, 12 inch, Tr Det B - $Ft</v>
      </c>
      <c r="J4639" s="1"/>
      <c r="K4639" s="1"/>
      <c r="L4639" s="22">
        <f>IF(ISNUMBER(SEARCH(Pay_Item_Search_Text_2,M4639)),MAX($L$4:L4638)+1,0)</f>
        <v>0</v>
      </c>
      <c r="M4639" s="1" t="str">
        <f>IFERROR(VLOOKUP(ROWS($M$5:M4639),Table_PayItems[[Search Key]:[Concentrated Name]],2,FALSE),"")</f>
        <v>Sewer, Cl A, 12 inch, Tr Det B - $Ft</v>
      </c>
      <c r="N4639" s="1" t="str">
        <f>IFERROR(VLOOKUP(ROWS($M$5:N4639),$L$5:$M$7000,2,FALSE),"")</f>
        <v/>
      </c>
      <c r="O4639" s="1" t="str">
        <f>IFERROR(VLOOKUP(ROWS($O$5:O4639),$K$5:$L$7000,2,FALSE),"")</f>
        <v/>
      </c>
    </row>
    <row r="4640" spans="2:15" ht="15" customHeight="1" x14ac:dyDescent="0.25">
      <c r="B4640" s="178" t="s">
        <v>9016</v>
      </c>
      <c r="C4640" s="178" t="s">
        <v>104</v>
      </c>
      <c r="D4640" s="178" t="s">
        <v>1065</v>
      </c>
      <c r="E4640" s="178" t="s">
        <v>296</v>
      </c>
      <c r="F4640" s="178" t="s">
        <v>17</v>
      </c>
      <c r="G4640" s="1">
        <f>IF(ISNUMBER(Pay_Item_Search_Text),IF(ISNUMBER(IF(FIND(Pay_Item_Search_Text,B4640)=1,1, "FALSE")),MAX(G$4:$G4639)+1,IF(ISNUMBER(Pay_Item_Search_Text),0,IF(ISNUMBER(SEARCH(Pay_Item_Search_Text,H4640)),MAX(G$4:$G4639)+1,0))),IF(ISNUMBER(Pay_Item_Search_Text),0,IF(ISNUMBER(SEARCH(Pay_Item_Search_Text,H4640)),MAX(G$4:$G4639)+1,0)))</f>
        <v>4636</v>
      </c>
      <c r="H4640" s="1" t="str">
        <f>IF(Table_PayItems[[#This Row],[Description]]="_","_ Unique Item - "&amp;Table_PayItems[[#This Row],[Item]]&amp;" - $"&amp;Table_PayItems[[#This Row],[Unit]],Table_PayItems[[#This Row],[Description]]&amp;" - $"&amp;Table_PayItems[[#This Row],[Unit]])</f>
        <v>Sewer, Cl A, 12 inch, Tr Det C - $Ft</v>
      </c>
      <c r="I4640" s="29" t="str">
        <f>IFERROR(VLOOKUP(ROWS($M$5:M4640),Table_PayItems[[Search Key]:[Concentrated Name]],2,FALSE),"")</f>
        <v>Sewer, Cl A, 12 inch, Tr Det C - $Ft</v>
      </c>
      <c r="J4640" s="1"/>
      <c r="K4640" s="1"/>
      <c r="L4640" s="22">
        <f>IF(ISNUMBER(SEARCH(Pay_Item_Search_Text_2,M4640)),MAX($L$4:L4639)+1,0)</f>
        <v>0</v>
      </c>
      <c r="M4640" s="1" t="str">
        <f>IFERROR(VLOOKUP(ROWS($M$5:M4640),Table_PayItems[[Search Key]:[Concentrated Name]],2,FALSE),"")</f>
        <v>Sewer, Cl A, 12 inch, Tr Det C - $Ft</v>
      </c>
      <c r="N4640" s="1" t="str">
        <f>IFERROR(VLOOKUP(ROWS($M$5:N4640),$L$5:$M$7000,2,FALSE),"")</f>
        <v/>
      </c>
      <c r="O4640" s="1" t="str">
        <f>IFERROR(VLOOKUP(ROWS($O$5:O4640),$K$5:$L$7000,2,FALSE),"")</f>
        <v/>
      </c>
    </row>
    <row r="4641" spans="2:15" ht="15" customHeight="1" x14ac:dyDescent="0.25">
      <c r="B4641" s="178" t="s">
        <v>9043</v>
      </c>
      <c r="C4641" s="178" t="s">
        <v>104</v>
      </c>
      <c r="D4641" s="178" t="s">
        <v>1092</v>
      </c>
      <c r="E4641" s="178" t="s">
        <v>296</v>
      </c>
      <c r="F4641" s="178" t="s">
        <v>17</v>
      </c>
      <c r="G4641" s="1">
        <f>IF(ISNUMBER(Pay_Item_Search_Text),IF(ISNUMBER(IF(FIND(Pay_Item_Search_Text,B4641)=1,1, "FALSE")),MAX(G$4:$G4640)+1,IF(ISNUMBER(Pay_Item_Search_Text),0,IF(ISNUMBER(SEARCH(Pay_Item_Search_Text,H4641)),MAX(G$4:$G4640)+1,0))),IF(ISNUMBER(Pay_Item_Search_Text),0,IF(ISNUMBER(SEARCH(Pay_Item_Search_Text,H4641)),MAX(G$4:$G4640)+1,0)))</f>
        <v>4637</v>
      </c>
      <c r="H4641" s="1" t="str">
        <f>IF(Table_PayItems[[#This Row],[Description]]="_","_ Unique Item - "&amp;Table_PayItems[[#This Row],[Item]]&amp;" - $"&amp;Table_PayItems[[#This Row],[Unit]],Table_PayItems[[#This Row],[Description]]&amp;" - $"&amp;Table_PayItems[[#This Row],[Unit]])</f>
        <v>Sewer, Cl A, 12 inch, Tr Det D - $Ft</v>
      </c>
      <c r="I4641" s="29" t="str">
        <f>IFERROR(VLOOKUP(ROWS($M$5:M4641),Table_PayItems[[Search Key]:[Concentrated Name]],2,FALSE),"")</f>
        <v>Sewer, Cl A, 12 inch, Tr Det D - $Ft</v>
      </c>
      <c r="J4641" s="1"/>
      <c r="K4641" s="1"/>
      <c r="L4641" s="22">
        <f>IF(ISNUMBER(SEARCH(Pay_Item_Search_Text_2,M4641)),MAX($L$4:L4640)+1,0)</f>
        <v>0</v>
      </c>
      <c r="M4641" s="1" t="str">
        <f>IFERROR(VLOOKUP(ROWS($M$5:M4641),Table_PayItems[[Search Key]:[Concentrated Name]],2,FALSE),"")</f>
        <v>Sewer, Cl A, 12 inch, Tr Det D - $Ft</v>
      </c>
      <c r="N4641" s="1" t="str">
        <f>IFERROR(VLOOKUP(ROWS($M$5:N4641),$L$5:$M$7000,2,FALSE),"")</f>
        <v/>
      </c>
      <c r="O4641" s="1" t="str">
        <f>IFERROR(VLOOKUP(ROWS($O$5:O4641),$K$5:$L$7000,2,FALSE),"")</f>
        <v/>
      </c>
    </row>
    <row r="4642" spans="2:15" ht="15" customHeight="1" x14ac:dyDescent="0.25">
      <c r="B4642" s="178" t="s">
        <v>9070</v>
      </c>
      <c r="C4642" s="178" t="s">
        <v>104</v>
      </c>
      <c r="D4642" s="178" t="s">
        <v>1119</v>
      </c>
      <c r="E4642" s="178" t="s">
        <v>296</v>
      </c>
      <c r="F4642" s="178" t="s">
        <v>17</v>
      </c>
      <c r="G4642" s="1">
        <f>IF(ISNUMBER(Pay_Item_Search_Text),IF(ISNUMBER(IF(FIND(Pay_Item_Search_Text,B4642)=1,1, "FALSE")),MAX(G$4:$G4641)+1,IF(ISNUMBER(Pay_Item_Search_Text),0,IF(ISNUMBER(SEARCH(Pay_Item_Search_Text,H4642)),MAX(G$4:$G4641)+1,0))),IF(ISNUMBER(Pay_Item_Search_Text),0,IF(ISNUMBER(SEARCH(Pay_Item_Search_Text,H4642)),MAX(G$4:$G4641)+1,0)))</f>
        <v>4638</v>
      </c>
      <c r="H4642" s="1" t="str">
        <f>IF(Table_PayItems[[#This Row],[Description]]="_","_ Unique Item - "&amp;Table_PayItems[[#This Row],[Item]]&amp;" - $"&amp;Table_PayItems[[#This Row],[Unit]],Table_PayItems[[#This Row],[Description]]&amp;" - $"&amp;Table_PayItems[[#This Row],[Unit]])</f>
        <v>Sewer, Cl A, 12 inch, Tr Det E - $Ft</v>
      </c>
      <c r="I4642" s="29" t="str">
        <f>IFERROR(VLOOKUP(ROWS($M$5:M4642),Table_PayItems[[Search Key]:[Concentrated Name]],2,FALSE),"")</f>
        <v>Sewer, Cl A, 12 inch, Tr Det E - $Ft</v>
      </c>
      <c r="J4642" s="1"/>
      <c r="K4642" s="1"/>
      <c r="L4642" s="22">
        <f>IF(ISNUMBER(SEARCH(Pay_Item_Search_Text_2,M4642)),MAX($L$4:L4641)+1,0)</f>
        <v>0</v>
      </c>
      <c r="M4642" s="1" t="str">
        <f>IFERROR(VLOOKUP(ROWS($M$5:M4642),Table_PayItems[[Search Key]:[Concentrated Name]],2,FALSE),"")</f>
        <v>Sewer, Cl A, 12 inch, Tr Det E - $Ft</v>
      </c>
      <c r="N4642" s="1" t="str">
        <f>IFERROR(VLOOKUP(ROWS($M$5:N4642),$L$5:$M$7000,2,FALSE),"")</f>
        <v/>
      </c>
      <c r="O4642" s="1" t="str">
        <f>IFERROR(VLOOKUP(ROWS($O$5:O4642),$K$5:$L$7000,2,FALSE),"")</f>
        <v/>
      </c>
    </row>
    <row r="4643" spans="2:15" ht="15" customHeight="1" x14ac:dyDescent="0.25">
      <c r="B4643" s="178" t="s">
        <v>8981</v>
      </c>
      <c r="C4643" s="178" t="s">
        <v>104</v>
      </c>
      <c r="D4643" s="178" t="s">
        <v>1030</v>
      </c>
      <c r="E4643" s="178" t="s">
        <v>302</v>
      </c>
      <c r="F4643" s="178" t="s">
        <v>17</v>
      </c>
      <c r="G4643" s="1">
        <f>IF(ISNUMBER(Pay_Item_Search_Text),IF(ISNUMBER(IF(FIND(Pay_Item_Search_Text,B4643)=1,1, "FALSE")),MAX(G$4:$G4642)+1,IF(ISNUMBER(Pay_Item_Search_Text),0,IF(ISNUMBER(SEARCH(Pay_Item_Search_Text,H4643)),MAX(G$4:$G4642)+1,0))),IF(ISNUMBER(Pay_Item_Search_Text),0,IF(ISNUMBER(SEARCH(Pay_Item_Search_Text,H4643)),MAX(G$4:$G4642)+1,0)))</f>
        <v>4639</v>
      </c>
      <c r="H4643" s="1" t="str">
        <f>IF(Table_PayItems[[#This Row],[Description]]="_","_ Unique Item - "&amp;Table_PayItems[[#This Row],[Item]]&amp;" - $"&amp;Table_PayItems[[#This Row],[Unit]],Table_PayItems[[#This Row],[Description]]&amp;" - $"&amp;Table_PayItems[[#This Row],[Unit]])</f>
        <v>Sewer, Cl A, 120 inch, Tr Det A - $Ft</v>
      </c>
      <c r="I4643" s="29" t="str">
        <f>IFERROR(VLOOKUP(ROWS($M$5:M4643),Table_PayItems[[Search Key]:[Concentrated Name]],2,FALSE),"")</f>
        <v>Sewer, Cl A, 120 inch, Tr Det A - $Ft</v>
      </c>
      <c r="J4643" s="1"/>
      <c r="K4643" s="1"/>
      <c r="L4643" s="22">
        <f>IF(ISNUMBER(SEARCH(Pay_Item_Search_Text_2,M4643)),MAX($L$4:L4642)+1,0)</f>
        <v>792</v>
      </c>
      <c r="M4643" s="1" t="str">
        <f>IFERROR(VLOOKUP(ROWS($M$5:M4643),Table_PayItems[[Search Key]:[Concentrated Name]],2,FALSE),"")</f>
        <v>Sewer, Cl A, 120 inch, Tr Det A - $Ft</v>
      </c>
      <c r="N4643" s="1" t="str">
        <f>IFERROR(VLOOKUP(ROWS($M$5:N4643),$L$5:$M$7000,2,FALSE),"")</f>
        <v/>
      </c>
      <c r="O4643" s="1" t="str">
        <f>IFERROR(VLOOKUP(ROWS($O$5:O4643),$K$5:$L$7000,2,FALSE),"")</f>
        <v/>
      </c>
    </row>
    <row r="4644" spans="2:15" ht="15" customHeight="1" x14ac:dyDescent="0.25">
      <c r="B4644" s="178" t="s">
        <v>9008</v>
      </c>
      <c r="C4644" s="178" t="s">
        <v>104</v>
      </c>
      <c r="D4644" s="178" t="s">
        <v>1057</v>
      </c>
      <c r="E4644" s="178" t="s">
        <v>302</v>
      </c>
      <c r="F4644" s="178" t="s">
        <v>17</v>
      </c>
      <c r="G4644" s="1">
        <f>IF(ISNUMBER(Pay_Item_Search_Text),IF(ISNUMBER(IF(FIND(Pay_Item_Search_Text,B4644)=1,1, "FALSE")),MAX(G$4:$G4643)+1,IF(ISNUMBER(Pay_Item_Search_Text),0,IF(ISNUMBER(SEARCH(Pay_Item_Search_Text,H4644)),MAX(G$4:$G4643)+1,0))),IF(ISNUMBER(Pay_Item_Search_Text),0,IF(ISNUMBER(SEARCH(Pay_Item_Search_Text,H4644)),MAX(G$4:$G4643)+1,0)))</f>
        <v>4640</v>
      </c>
      <c r="H4644" s="1" t="str">
        <f>IF(Table_PayItems[[#This Row],[Description]]="_","_ Unique Item - "&amp;Table_PayItems[[#This Row],[Item]]&amp;" - $"&amp;Table_PayItems[[#This Row],[Unit]],Table_PayItems[[#This Row],[Description]]&amp;" - $"&amp;Table_PayItems[[#This Row],[Unit]])</f>
        <v>Sewer, Cl A, 120 inch, Tr Det B - $Ft</v>
      </c>
      <c r="I4644" s="29" t="str">
        <f>IFERROR(VLOOKUP(ROWS($M$5:M4644),Table_PayItems[[Search Key]:[Concentrated Name]],2,FALSE),"")</f>
        <v>Sewer, Cl A, 120 inch, Tr Det B - $Ft</v>
      </c>
      <c r="J4644" s="1"/>
      <c r="K4644" s="1"/>
      <c r="L4644" s="22">
        <f>IF(ISNUMBER(SEARCH(Pay_Item_Search_Text_2,M4644)),MAX($L$4:L4643)+1,0)</f>
        <v>793</v>
      </c>
      <c r="M4644" s="1" t="str">
        <f>IFERROR(VLOOKUP(ROWS($M$5:M4644),Table_PayItems[[Search Key]:[Concentrated Name]],2,FALSE),"")</f>
        <v>Sewer, Cl A, 120 inch, Tr Det B - $Ft</v>
      </c>
      <c r="N4644" s="1" t="str">
        <f>IFERROR(VLOOKUP(ROWS($M$5:N4644),$L$5:$M$7000,2,FALSE),"")</f>
        <v/>
      </c>
      <c r="O4644" s="1" t="str">
        <f>IFERROR(VLOOKUP(ROWS($O$5:O4644),$K$5:$L$7000,2,FALSE),"")</f>
        <v/>
      </c>
    </row>
    <row r="4645" spans="2:15" ht="15" customHeight="1" x14ac:dyDescent="0.25">
      <c r="B4645" s="178" t="s">
        <v>9035</v>
      </c>
      <c r="C4645" s="178" t="s">
        <v>104</v>
      </c>
      <c r="D4645" s="178" t="s">
        <v>1084</v>
      </c>
      <c r="E4645" s="178" t="s">
        <v>302</v>
      </c>
      <c r="F4645" s="178" t="s">
        <v>17</v>
      </c>
      <c r="G4645" s="1">
        <f>IF(ISNUMBER(Pay_Item_Search_Text),IF(ISNUMBER(IF(FIND(Pay_Item_Search_Text,B4645)=1,1, "FALSE")),MAX(G$4:$G4644)+1,IF(ISNUMBER(Pay_Item_Search_Text),0,IF(ISNUMBER(SEARCH(Pay_Item_Search_Text,H4645)),MAX(G$4:$G4644)+1,0))),IF(ISNUMBER(Pay_Item_Search_Text),0,IF(ISNUMBER(SEARCH(Pay_Item_Search_Text,H4645)),MAX(G$4:$G4644)+1,0)))</f>
        <v>4641</v>
      </c>
      <c r="H4645" s="1" t="str">
        <f>IF(Table_PayItems[[#This Row],[Description]]="_","_ Unique Item - "&amp;Table_PayItems[[#This Row],[Item]]&amp;" - $"&amp;Table_PayItems[[#This Row],[Unit]],Table_PayItems[[#This Row],[Description]]&amp;" - $"&amp;Table_PayItems[[#This Row],[Unit]])</f>
        <v>Sewer, Cl A, 120 inch, Tr Det C - $Ft</v>
      </c>
      <c r="I4645" s="29" t="str">
        <f>IFERROR(VLOOKUP(ROWS($M$5:M4645),Table_PayItems[[Search Key]:[Concentrated Name]],2,FALSE),"")</f>
        <v>Sewer, Cl A, 120 inch, Tr Det C - $Ft</v>
      </c>
      <c r="J4645" s="1"/>
      <c r="K4645" s="1"/>
      <c r="L4645" s="22">
        <f>IF(ISNUMBER(SEARCH(Pay_Item_Search_Text_2,M4645)),MAX($L$4:L4644)+1,0)</f>
        <v>794</v>
      </c>
      <c r="M4645" s="1" t="str">
        <f>IFERROR(VLOOKUP(ROWS($M$5:M4645),Table_PayItems[[Search Key]:[Concentrated Name]],2,FALSE),"")</f>
        <v>Sewer, Cl A, 120 inch, Tr Det C - $Ft</v>
      </c>
      <c r="N4645" s="1" t="str">
        <f>IFERROR(VLOOKUP(ROWS($M$5:N4645),$L$5:$M$7000,2,FALSE),"")</f>
        <v/>
      </c>
      <c r="O4645" s="1" t="str">
        <f>IFERROR(VLOOKUP(ROWS($O$5:O4645),$K$5:$L$7000,2,FALSE),"")</f>
        <v/>
      </c>
    </row>
    <row r="4646" spans="2:15" ht="15" customHeight="1" x14ac:dyDescent="0.25">
      <c r="B4646" s="178" t="s">
        <v>9062</v>
      </c>
      <c r="C4646" s="178" t="s">
        <v>104</v>
      </c>
      <c r="D4646" s="178" t="s">
        <v>1111</v>
      </c>
      <c r="E4646" s="178" t="s">
        <v>302</v>
      </c>
      <c r="F4646" s="178" t="s">
        <v>17</v>
      </c>
      <c r="G4646" s="1">
        <f>IF(ISNUMBER(Pay_Item_Search_Text),IF(ISNUMBER(IF(FIND(Pay_Item_Search_Text,B4646)=1,1, "FALSE")),MAX(G$4:$G4645)+1,IF(ISNUMBER(Pay_Item_Search_Text),0,IF(ISNUMBER(SEARCH(Pay_Item_Search_Text,H4646)),MAX(G$4:$G4645)+1,0))),IF(ISNUMBER(Pay_Item_Search_Text),0,IF(ISNUMBER(SEARCH(Pay_Item_Search_Text,H4646)),MAX(G$4:$G4645)+1,0)))</f>
        <v>4642</v>
      </c>
      <c r="H4646" s="1" t="str">
        <f>IF(Table_PayItems[[#This Row],[Description]]="_","_ Unique Item - "&amp;Table_PayItems[[#This Row],[Item]]&amp;" - $"&amp;Table_PayItems[[#This Row],[Unit]],Table_PayItems[[#This Row],[Description]]&amp;" - $"&amp;Table_PayItems[[#This Row],[Unit]])</f>
        <v>Sewer, Cl A, 120 inch, Tr Det D - $Ft</v>
      </c>
      <c r="I4646" s="29" t="str">
        <f>IFERROR(VLOOKUP(ROWS($M$5:M4646),Table_PayItems[[Search Key]:[Concentrated Name]],2,FALSE),"")</f>
        <v>Sewer, Cl A, 120 inch, Tr Det D - $Ft</v>
      </c>
      <c r="J4646" s="1"/>
      <c r="K4646" s="1"/>
      <c r="L4646" s="22">
        <f>IF(ISNUMBER(SEARCH(Pay_Item_Search_Text_2,M4646)),MAX($L$4:L4645)+1,0)</f>
        <v>795</v>
      </c>
      <c r="M4646" s="1" t="str">
        <f>IFERROR(VLOOKUP(ROWS($M$5:M4646),Table_PayItems[[Search Key]:[Concentrated Name]],2,FALSE),"")</f>
        <v>Sewer, Cl A, 120 inch, Tr Det D - $Ft</v>
      </c>
      <c r="N4646" s="1" t="str">
        <f>IFERROR(VLOOKUP(ROWS($M$5:N4646),$L$5:$M$7000,2,FALSE),"")</f>
        <v/>
      </c>
      <c r="O4646" s="1" t="str">
        <f>IFERROR(VLOOKUP(ROWS($O$5:O4646),$K$5:$L$7000,2,FALSE),"")</f>
        <v/>
      </c>
    </row>
    <row r="4647" spans="2:15" ht="15" customHeight="1" x14ac:dyDescent="0.25">
      <c r="B4647" s="178" t="s">
        <v>9089</v>
      </c>
      <c r="C4647" s="178" t="s">
        <v>104</v>
      </c>
      <c r="D4647" s="178" t="s">
        <v>1138</v>
      </c>
      <c r="E4647" s="178" t="s">
        <v>302</v>
      </c>
      <c r="F4647" s="178" t="s">
        <v>17</v>
      </c>
      <c r="G4647" s="1">
        <f>IF(ISNUMBER(Pay_Item_Search_Text),IF(ISNUMBER(IF(FIND(Pay_Item_Search_Text,B4647)=1,1, "FALSE")),MAX(G$4:$G4646)+1,IF(ISNUMBER(Pay_Item_Search_Text),0,IF(ISNUMBER(SEARCH(Pay_Item_Search_Text,H4647)),MAX(G$4:$G4646)+1,0))),IF(ISNUMBER(Pay_Item_Search_Text),0,IF(ISNUMBER(SEARCH(Pay_Item_Search_Text,H4647)),MAX(G$4:$G4646)+1,0)))</f>
        <v>4643</v>
      </c>
      <c r="H4647" s="1" t="str">
        <f>IF(Table_PayItems[[#This Row],[Description]]="_","_ Unique Item - "&amp;Table_PayItems[[#This Row],[Item]]&amp;" - $"&amp;Table_PayItems[[#This Row],[Unit]],Table_PayItems[[#This Row],[Description]]&amp;" - $"&amp;Table_PayItems[[#This Row],[Unit]])</f>
        <v>Sewer, Cl A, 120 inch, Tr Det E - $Ft</v>
      </c>
      <c r="I4647" s="29" t="str">
        <f>IFERROR(VLOOKUP(ROWS($M$5:M4647),Table_PayItems[[Search Key]:[Concentrated Name]],2,FALSE),"")</f>
        <v>Sewer, Cl A, 120 inch, Tr Det E - $Ft</v>
      </c>
      <c r="J4647" s="1"/>
      <c r="K4647" s="1"/>
      <c r="L4647" s="22">
        <f>IF(ISNUMBER(SEARCH(Pay_Item_Search_Text_2,M4647)),MAX($L$4:L4646)+1,0)</f>
        <v>796</v>
      </c>
      <c r="M4647" s="1" t="str">
        <f>IFERROR(VLOOKUP(ROWS($M$5:M4647),Table_PayItems[[Search Key]:[Concentrated Name]],2,FALSE),"")</f>
        <v>Sewer, Cl A, 120 inch, Tr Det E - $Ft</v>
      </c>
      <c r="N4647" s="1" t="str">
        <f>IFERROR(VLOOKUP(ROWS($M$5:N4647),$L$5:$M$7000,2,FALSE),"")</f>
        <v/>
      </c>
      <c r="O4647" s="1" t="str">
        <f>IFERROR(VLOOKUP(ROWS($O$5:O4647),$K$5:$L$7000,2,FALSE),"")</f>
        <v/>
      </c>
    </row>
    <row r="4648" spans="2:15" ht="15" customHeight="1" x14ac:dyDescent="0.25">
      <c r="B4648" s="178" t="s">
        <v>8982</v>
      </c>
      <c r="C4648" s="178" t="s">
        <v>104</v>
      </c>
      <c r="D4648" s="178" t="s">
        <v>1031</v>
      </c>
      <c r="E4648" s="178" t="s">
        <v>302</v>
      </c>
      <c r="F4648" s="178" t="s">
        <v>17</v>
      </c>
      <c r="G4648" s="1">
        <f>IF(ISNUMBER(Pay_Item_Search_Text),IF(ISNUMBER(IF(FIND(Pay_Item_Search_Text,B4648)=1,1, "FALSE")),MAX(G$4:$G4647)+1,IF(ISNUMBER(Pay_Item_Search_Text),0,IF(ISNUMBER(SEARCH(Pay_Item_Search_Text,H4648)),MAX(G$4:$G4647)+1,0))),IF(ISNUMBER(Pay_Item_Search_Text),0,IF(ISNUMBER(SEARCH(Pay_Item_Search_Text,H4648)),MAX(G$4:$G4647)+1,0)))</f>
        <v>4644</v>
      </c>
      <c r="H4648" s="1" t="str">
        <f>IF(Table_PayItems[[#This Row],[Description]]="_","_ Unique Item - "&amp;Table_PayItems[[#This Row],[Item]]&amp;" - $"&amp;Table_PayItems[[#This Row],[Unit]],Table_PayItems[[#This Row],[Description]]&amp;" - $"&amp;Table_PayItems[[#This Row],[Unit]])</f>
        <v>Sewer, Cl A, 126 inch, Tr Det A - $Ft</v>
      </c>
      <c r="I4648" s="29" t="str">
        <f>IFERROR(VLOOKUP(ROWS($M$5:M4648),Table_PayItems[[Search Key]:[Concentrated Name]],2,FALSE),"")</f>
        <v>Sewer, Cl A, 126 inch, Tr Det A - $Ft</v>
      </c>
      <c r="J4648" s="1"/>
      <c r="K4648" s="1"/>
      <c r="L4648" s="22">
        <f>IF(ISNUMBER(SEARCH(Pay_Item_Search_Text_2,M4648)),MAX($L$4:L4647)+1,0)</f>
        <v>0</v>
      </c>
      <c r="M4648" s="1" t="str">
        <f>IFERROR(VLOOKUP(ROWS($M$5:M4648),Table_PayItems[[Search Key]:[Concentrated Name]],2,FALSE),"")</f>
        <v>Sewer, Cl A, 126 inch, Tr Det A - $Ft</v>
      </c>
      <c r="N4648" s="1" t="str">
        <f>IFERROR(VLOOKUP(ROWS($M$5:N4648),$L$5:$M$7000,2,FALSE),"")</f>
        <v/>
      </c>
      <c r="O4648" s="1" t="str">
        <f>IFERROR(VLOOKUP(ROWS($O$5:O4648),$K$5:$L$7000,2,FALSE),"")</f>
        <v/>
      </c>
    </row>
    <row r="4649" spans="2:15" ht="15" customHeight="1" x14ac:dyDescent="0.25">
      <c r="B4649" s="178" t="s">
        <v>9009</v>
      </c>
      <c r="C4649" s="178" t="s">
        <v>104</v>
      </c>
      <c r="D4649" s="178" t="s">
        <v>1058</v>
      </c>
      <c r="E4649" s="178" t="s">
        <v>302</v>
      </c>
      <c r="F4649" s="178" t="s">
        <v>17</v>
      </c>
      <c r="G4649" s="1">
        <f>IF(ISNUMBER(Pay_Item_Search_Text),IF(ISNUMBER(IF(FIND(Pay_Item_Search_Text,B4649)=1,1, "FALSE")),MAX(G$4:$G4648)+1,IF(ISNUMBER(Pay_Item_Search_Text),0,IF(ISNUMBER(SEARCH(Pay_Item_Search_Text,H4649)),MAX(G$4:$G4648)+1,0))),IF(ISNUMBER(Pay_Item_Search_Text),0,IF(ISNUMBER(SEARCH(Pay_Item_Search_Text,H4649)),MAX(G$4:$G4648)+1,0)))</f>
        <v>4645</v>
      </c>
      <c r="H4649" s="1" t="str">
        <f>IF(Table_PayItems[[#This Row],[Description]]="_","_ Unique Item - "&amp;Table_PayItems[[#This Row],[Item]]&amp;" - $"&amp;Table_PayItems[[#This Row],[Unit]],Table_PayItems[[#This Row],[Description]]&amp;" - $"&amp;Table_PayItems[[#This Row],[Unit]])</f>
        <v>Sewer, Cl A, 126 inch, Tr Det B - $Ft</v>
      </c>
      <c r="I4649" s="29" t="str">
        <f>IFERROR(VLOOKUP(ROWS($M$5:M4649),Table_PayItems[[Search Key]:[Concentrated Name]],2,FALSE),"")</f>
        <v>Sewer, Cl A, 126 inch, Tr Det B - $Ft</v>
      </c>
      <c r="J4649" s="1"/>
      <c r="K4649" s="1"/>
      <c r="L4649" s="22">
        <f>IF(ISNUMBER(SEARCH(Pay_Item_Search_Text_2,M4649)),MAX($L$4:L4648)+1,0)</f>
        <v>0</v>
      </c>
      <c r="M4649" s="1" t="str">
        <f>IFERROR(VLOOKUP(ROWS($M$5:M4649),Table_PayItems[[Search Key]:[Concentrated Name]],2,FALSE),"")</f>
        <v>Sewer, Cl A, 126 inch, Tr Det B - $Ft</v>
      </c>
      <c r="N4649" s="1" t="str">
        <f>IFERROR(VLOOKUP(ROWS($M$5:N4649),$L$5:$M$7000,2,FALSE),"")</f>
        <v/>
      </c>
      <c r="O4649" s="1" t="str">
        <f>IFERROR(VLOOKUP(ROWS($O$5:O4649),$K$5:$L$7000,2,FALSE),"")</f>
        <v/>
      </c>
    </row>
    <row r="4650" spans="2:15" ht="15" customHeight="1" x14ac:dyDescent="0.25">
      <c r="B4650" s="178" t="s">
        <v>9036</v>
      </c>
      <c r="C4650" s="178" t="s">
        <v>104</v>
      </c>
      <c r="D4650" s="178" t="s">
        <v>1085</v>
      </c>
      <c r="E4650" s="178" t="s">
        <v>302</v>
      </c>
      <c r="F4650" s="178" t="s">
        <v>17</v>
      </c>
      <c r="G4650" s="1">
        <f>IF(ISNUMBER(Pay_Item_Search_Text),IF(ISNUMBER(IF(FIND(Pay_Item_Search_Text,B4650)=1,1, "FALSE")),MAX(G$4:$G4649)+1,IF(ISNUMBER(Pay_Item_Search_Text),0,IF(ISNUMBER(SEARCH(Pay_Item_Search_Text,H4650)),MAX(G$4:$G4649)+1,0))),IF(ISNUMBER(Pay_Item_Search_Text),0,IF(ISNUMBER(SEARCH(Pay_Item_Search_Text,H4650)),MAX(G$4:$G4649)+1,0)))</f>
        <v>4646</v>
      </c>
      <c r="H4650" s="1" t="str">
        <f>IF(Table_PayItems[[#This Row],[Description]]="_","_ Unique Item - "&amp;Table_PayItems[[#This Row],[Item]]&amp;" - $"&amp;Table_PayItems[[#This Row],[Unit]],Table_PayItems[[#This Row],[Description]]&amp;" - $"&amp;Table_PayItems[[#This Row],[Unit]])</f>
        <v>Sewer, Cl A, 126 inch, Tr Det C - $Ft</v>
      </c>
      <c r="I4650" s="29" t="str">
        <f>IFERROR(VLOOKUP(ROWS($M$5:M4650),Table_PayItems[[Search Key]:[Concentrated Name]],2,FALSE),"")</f>
        <v>Sewer, Cl A, 126 inch, Tr Det C - $Ft</v>
      </c>
      <c r="J4650" s="1"/>
      <c r="K4650" s="1"/>
      <c r="L4650" s="22">
        <f>IF(ISNUMBER(SEARCH(Pay_Item_Search_Text_2,M4650)),MAX($L$4:L4649)+1,0)</f>
        <v>0</v>
      </c>
      <c r="M4650" s="1" t="str">
        <f>IFERROR(VLOOKUP(ROWS($M$5:M4650),Table_PayItems[[Search Key]:[Concentrated Name]],2,FALSE),"")</f>
        <v>Sewer, Cl A, 126 inch, Tr Det C - $Ft</v>
      </c>
      <c r="N4650" s="1" t="str">
        <f>IFERROR(VLOOKUP(ROWS($M$5:N4650),$L$5:$M$7000,2,FALSE),"")</f>
        <v/>
      </c>
      <c r="O4650" s="1" t="str">
        <f>IFERROR(VLOOKUP(ROWS($O$5:O4650),$K$5:$L$7000,2,FALSE),"")</f>
        <v/>
      </c>
    </row>
    <row r="4651" spans="2:15" ht="15" customHeight="1" x14ac:dyDescent="0.25">
      <c r="B4651" s="178" t="s">
        <v>9063</v>
      </c>
      <c r="C4651" s="178" t="s">
        <v>104</v>
      </c>
      <c r="D4651" s="178" t="s">
        <v>1112</v>
      </c>
      <c r="E4651" s="178" t="s">
        <v>302</v>
      </c>
      <c r="F4651" s="178" t="s">
        <v>17</v>
      </c>
      <c r="G4651" s="1">
        <f>IF(ISNUMBER(Pay_Item_Search_Text),IF(ISNUMBER(IF(FIND(Pay_Item_Search_Text,B4651)=1,1, "FALSE")),MAX(G$4:$G4650)+1,IF(ISNUMBER(Pay_Item_Search_Text),0,IF(ISNUMBER(SEARCH(Pay_Item_Search_Text,H4651)),MAX(G$4:$G4650)+1,0))),IF(ISNUMBER(Pay_Item_Search_Text),0,IF(ISNUMBER(SEARCH(Pay_Item_Search_Text,H4651)),MAX(G$4:$G4650)+1,0)))</f>
        <v>4647</v>
      </c>
      <c r="H4651" s="1" t="str">
        <f>IF(Table_PayItems[[#This Row],[Description]]="_","_ Unique Item - "&amp;Table_PayItems[[#This Row],[Item]]&amp;" - $"&amp;Table_PayItems[[#This Row],[Unit]],Table_PayItems[[#This Row],[Description]]&amp;" - $"&amp;Table_PayItems[[#This Row],[Unit]])</f>
        <v>Sewer, Cl A, 126 inch, Tr Det D - $Ft</v>
      </c>
      <c r="I4651" s="29" t="str">
        <f>IFERROR(VLOOKUP(ROWS($M$5:M4651),Table_PayItems[[Search Key]:[Concentrated Name]],2,FALSE),"")</f>
        <v>Sewer, Cl A, 126 inch, Tr Det D - $Ft</v>
      </c>
      <c r="J4651" s="1"/>
      <c r="K4651" s="1"/>
      <c r="L4651" s="22">
        <f>IF(ISNUMBER(SEARCH(Pay_Item_Search_Text_2,M4651)),MAX($L$4:L4650)+1,0)</f>
        <v>0</v>
      </c>
      <c r="M4651" s="1" t="str">
        <f>IFERROR(VLOOKUP(ROWS($M$5:M4651),Table_PayItems[[Search Key]:[Concentrated Name]],2,FALSE),"")</f>
        <v>Sewer, Cl A, 126 inch, Tr Det D - $Ft</v>
      </c>
      <c r="N4651" s="1" t="str">
        <f>IFERROR(VLOOKUP(ROWS($M$5:N4651),$L$5:$M$7000,2,FALSE),"")</f>
        <v/>
      </c>
      <c r="O4651" s="1" t="str">
        <f>IFERROR(VLOOKUP(ROWS($O$5:O4651),$K$5:$L$7000,2,FALSE),"")</f>
        <v/>
      </c>
    </row>
    <row r="4652" spans="2:15" ht="15" customHeight="1" x14ac:dyDescent="0.25">
      <c r="B4652" s="178" t="s">
        <v>9090</v>
      </c>
      <c r="C4652" s="178" t="s">
        <v>104</v>
      </c>
      <c r="D4652" s="178" t="s">
        <v>1139</v>
      </c>
      <c r="E4652" s="178" t="s">
        <v>302</v>
      </c>
      <c r="F4652" s="178" t="s">
        <v>17</v>
      </c>
      <c r="G4652" s="1">
        <f>IF(ISNUMBER(Pay_Item_Search_Text),IF(ISNUMBER(IF(FIND(Pay_Item_Search_Text,B4652)=1,1, "FALSE")),MAX(G$4:$G4651)+1,IF(ISNUMBER(Pay_Item_Search_Text),0,IF(ISNUMBER(SEARCH(Pay_Item_Search_Text,H4652)),MAX(G$4:$G4651)+1,0))),IF(ISNUMBER(Pay_Item_Search_Text),0,IF(ISNUMBER(SEARCH(Pay_Item_Search_Text,H4652)),MAX(G$4:$G4651)+1,0)))</f>
        <v>4648</v>
      </c>
      <c r="H4652" s="1" t="str">
        <f>IF(Table_PayItems[[#This Row],[Description]]="_","_ Unique Item - "&amp;Table_PayItems[[#This Row],[Item]]&amp;" - $"&amp;Table_PayItems[[#This Row],[Unit]],Table_PayItems[[#This Row],[Description]]&amp;" - $"&amp;Table_PayItems[[#This Row],[Unit]])</f>
        <v>Sewer, Cl A, 126 inch, Tr Det E - $Ft</v>
      </c>
      <c r="I4652" s="29" t="str">
        <f>IFERROR(VLOOKUP(ROWS($M$5:M4652),Table_PayItems[[Search Key]:[Concentrated Name]],2,FALSE),"")</f>
        <v>Sewer, Cl A, 126 inch, Tr Det E - $Ft</v>
      </c>
      <c r="J4652" s="1"/>
      <c r="K4652" s="1"/>
      <c r="L4652" s="22">
        <f>IF(ISNUMBER(SEARCH(Pay_Item_Search_Text_2,M4652)),MAX($L$4:L4651)+1,0)</f>
        <v>0</v>
      </c>
      <c r="M4652" s="1" t="str">
        <f>IFERROR(VLOOKUP(ROWS($M$5:M4652),Table_PayItems[[Search Key]:[Concentrated Name]],2,FALSE),"")</f>
        <v>Sewer, Cl A, 126 inch, Tr Det E - $Ft</v>
      </c>
      <c r="N4652" s="1" t="str">
        <f>IFERROR(VLOOKUP(ROWS($M$5:N4652),$L$5:$M$7000,2,FALSE),"")</f>
        <v/>
      </c>
      <c r="O4652" s="1" t="str">
        <f>IFERROR(VLOOKUP(ROWS($O$5:O4652),$K$5:$L$7000,2,FALSE),"")</f>
        <v/>
      </c>
    </row>
    <row r="4653" spans="2:15" ht="15" customHeight="1" x14ac:dyDescent="0.25">
      <c r="B4653" s="178" t="s">
        <v>8983</v>
      </c>
      <c r="C4653" s="178" t="s">
        <v>104</v>
      </c>
      <c r="D4653" s="178" t="s">
        <v>1032</v>
      </c>
      <c r="E4653" s="178" t="s">
        <v>302</v>
      </c>
      <c r="F4653" s="178" t="s">
        <v>17</v>
      </c>
      <c r="G4653" s="1">
        <f>IF(ISNUMBER(Pay_Item_Search_Text),IF(ISNUMBER(IF(FIND(Pay_Item_Search_Text,B4653)=1,1, "FALSE")),MAX(G$4:$G4652)+1,IF(ISNUMBER(Pay_Item_Search_Text),0,IF(ISNUMBER(SEARCH(Pay_Item_Search_Text,H4653)),MAX(G$4:$G4652)+1,0))),IF(ISNUMBER(Pay_Item_Search_Text),0,IF(ISNUMBER(SEARCH(Pay_Item_Search_Text,H4653)),MAX(G$4:$G4652)+1,0)))</f>
        <v>4649</v>
      </c>
      <c r="H4653" s="1" t="str">
        <f>IF(Table_PayItems[[#This Row],[Description]]="_","_ Unique Item - "&amp;Table_PayItems[[#This Row],[Item]]&amp;" - $"&amp;Table_PayItems[[#This Row],[Unit]],Table_PayItems[[#This Row],[Description]]&amp;" - $"&amp;Table_PayItems[[#This Row],[Unit]])</f>
        <v>Sewer, Cl A, 132 inch, Tr Det A - $Ft</v>
      </c>
      <c r="I4653" s="29" t="str">
        <f>IFERROR(VLOOKUP(ROWS($M$5:M4653),Table_PayItems[[Search Key]:[Concentrated Name]],2,FALSE),"")</f>
        <v>Sewer, Cl A, 132 inch, Tr Det A - $Ft</v>
      </c>
      <c r="J4653" s="1"/>
      <c r="K4653" s="1"/>
      <c r="L4653" s="22">
        <f>IF(ISNUMBER(SEARCH(Pay_Item_Search_Text_2,M4653)),MAX($L$4:L4652)+1,0)</f>
        <v>0</v>
      </c>
      <c r="M4653" s="1" t="str">
        <f>IFERROR(VLOOKUP(ROWS($M$5:M4653),Table_PayItems[[Search Key]:[Concentrated Name]],2,FALSE),"")</f>
        <v>Sewer, Cl A, 132 inch, Tr Det A - $Ft</v>
      </c>
      <c r="N4653" s="1" t="str">
        <f>IFERROR(VLOOKUP(ROWS($M$5:N4653),$L$5:$M$7000,2,FALSE),"")</f>
        <v/>
      </c>
      <c r="O4653" s="1" t="str">
        <f>IFERROR(VLOOKUP(ROWS($O$5:O4653),$K$5:$L$7000,2,FALSE),"")</f>
        <v/>
      </c>
    </row>
    <row r="4654" spans="2:15" ht="15" customHeight="1" x14ac:dyDescent="0.25">
      <c r="B4654" s="178" t="s">
        <v>9010</v>
      </c>
      <c r="C4654" s="178" t="s">
        <v>104</v>
      </c>
      <c r="D4654" s="178" t="s">
        <v>1059</v>
      </c>
      <c r="E4654" s="178" t="s">
        <v>302</v>
      </c>
      <c r="F4654" s="178" t="s">
        <v>17</v>
      </c>
      <c r="G4654" s="1">
        <f>IF(ISNUMBER(Pay_Item_Search_Text),IF(ISNUMBER(IF(FIND(Pay_Item_Search_Text,B4654)=1,1, "FALSE")),MAX(G$4:$G4653)+1,IF(ISNUMBER(Pay_Item_Search_Text),0,IF(ISNUMBER(SEARCH(Pay_Item_Search_Text,H4654)),MAX(G$4:$G4653)+1,0))),IF(ISNUMBER(Pay_Item_Search_Text),0,IF(ISNUMBER(SEARCH(Pay_Item_Search_Text,H4654)),MAX(G$4:$G4653)+1,0)))</f>
        <v>4650</v>
      </c>
      <c r="H4654" s="1" t="str">
        <f>IF(Table_PayItems[[#This Row],[Description]]="_","_ Unique Item - "&amp;Table_PayItems[[#This Row],[Item]]&amp;" - $"&amp;Table_PayItems[[#This Row],[Unit]],Table_PayItems[[#This Row],[Description]]&amp;" - $"&amp;Table_PayItems[[#This Row],[Unit]])</f>
        <v>Sewer, Cl A, 132 inch, Tr Det B - $Ft</v>
      </c>
      <c r="I4654" s="29" t="str">
        <f>IFERROR(VLOOKUP(ROWS($M$5:M4654),Table_PayItems[[Search Key]:[Concentrated Name]],2,FALSE),"")</f>
        <v>Sewer, Cl A, 132 inch, Tr Det B - $Ft</v>
      </c>
      <c r="J4654" s="1"/>
      <c r="K4654" s="1"/>
      <c r="L4654" s="22">
        <f>IF(ISNUMBER(SEARCH(Pay_Item_Search_Text_2,M4654)),MAX($L$4:L4653)+1,0)</f>
        <v>0</v>
      </c>
      <c r="M4654" s="1" t="str">
        <f>IFERROR(VLOOKUP(ROWS($M$5:M4654),Table_PayItems[[Search Key]:[Concentrated Name]],2,FALSE),"")</f>
        <v>Sewer, Cl A, 132 inch, Tr Det B - $Ft</v>
      </c>
      <c r="N4654" s="1" t="str">
        <f>IFERROR(VLOOKUP(ROWS($M$5:N4654),$L$5:$M$7000,2,FALSE),"")</f>
        <v/>
      </c>
      <c r="O4654" s="1" t="str">
        <f>IFERROR(VLOOKUP(ROWS($O$5:O4654),$K$5:$L$7000,2,FALSE),"")</f>
        <v/>
      </c>
    </row>
    <row r="4655" spans="2:15" ht="15" customHeight="1" x14ac:dyDescent="0.25">
      <c r="B4655" s="178" t="s">
        <v>9037</v>
      </c>
      <c r="C4655" s="178" t="s">
        <v>104</v>
      </c>
      <c r="D4655" s="178" t="s">
        <v>1086</v>
      </c>
      <c r="E4655" s="178" t="s">
        <v>302</v>
      </c>
      <c r="F4655" s="178" t="s">
        <v>17</v>
      </c>
      <c r="G4655" s="1">
        <f>IF(ISNUMBER(Pay_Item_Search_Text),IF(ISNUMBER(IF(FIND(Pay_Item_Search_Text,B4655)=1,1, "FALSE")),MAX(G$4:$G4654)+1,IF(ISNUMBER(Pay_Item_Search_Text),0,IF(ISNUMBER(SEARCH(Pay_Item_Search_Text,H4655)),MAX(G$4:$G4654)+1,0))),IF(ISNUMBER(Pay_Item_Search_Text),0,IF(ISNUMBER(SEARCH(Pay_Item_Search_Text,H4655)),MAX(G$4:$G4654)+1,0)))</f>
        <v>4651</v>
      </c>
      <c r="H4655" s="1" t="str">
        <f>IF(Table_PayItems[[#This Row],[Description]]="_","_ Unique Item - "&amp;Table_PayItems[[#This Row],[Item]]&amp;" - $"&amp;Table_PayItems[[#This Row],[Unit]],Table_PayItems[[#This Row],[Description]]&amp;" - $"&amp;Table_PayItems[[#This Row],[Unit]])</f>
        <v>Sewer, Cl A, 132 inch, Tr Det C - $Ft</v>
      </c>
      <c r="I4655" s="29" t="str">
        <f>IFERROR(VLOOKUP(ROWS($M$5:M4655),Table_PayItems[[Search Key]:[Concentrated Name]],2,FALSE),"")</f>
        <v>Sewer, Cl A, 132 inch, Tr Det C - $Ft</v>
      </c>
      <c r="J4655" s="1"/>
      <c r="K4655" s="1"/>
      <c r="L4655" s="22">
        <f>IF(ISNUMBER(SEARCH(Pay_Item_Search_Text_2,M4655)),MAX($L$4:L4654)+1,0)</f>
        <v>0</v>
      </c>
      <c r="M4655" s="1" t="str">
        <f>IFERROR(VLOOKUP(ROWS($M$5:M4655),Table_PayItems[[Search Key]:[Concentrated Name]],2,FALSE),"")</f>
        <v>Sewer, Cl A, 132 inch, Tr Det C - $Ft</v>
      </c>
      <c r="N4655" s="1" t="str">
        <f>IFERROR(VLOOKUP(ROWS($M$5:N4655),$L$5:$M$7000,2,FALSE),"")</f>
        <v/>
      </c>
      <c r="O4655" s="1" t="str">
        <f>IFERROR(VLOOKUP(ROWS($O$5:O4655),$K$5:$L$7000,2,FALSE),"")</f>
        <v/>
      </c>
    </row>
    <row r="4656" spans="2:15" ht="15" customHeight="1" x14ac:dyDescent="0.25">
      <c r="B4656" s="178" t="s">
        <v>9064</v>
      </c>
      <c r="C4656" s="178" t="s">
        <v>104</v>
      </c>
      <c r="D4656" s="178" t="s">
        <v>1113</v>
      </c>
      <c r="E4656" s="178" t="s">
        <v>302</v>
      </c>
      <c r="F4656" s="178" t="s">
        <v>17</v>
      </c>
      <c r="G4656" s="1">
        <f>IF(ISNUMBER(Pay_Item_Search_Text),IF(ISNUMBER(IF(FIND(Pay_Item_Search_Text,B4656)=1,1, "FALSE")),MAX(G$4:$G4655)+1,IF(ISNUMBER(Pay_Item_Search_Text),0,IF(ISNUMBER(SEARCH(Pay_Item_Search_Text,H4656)),MAX(G$4:$G4655)+1,0))),IF(ISNUMBER(Pay_Item_Search_Text),0,IF(ISNUMBER(SEARCH(Pay_Item_Search_Text,H4656)),MAX(G$4:$G4655)+1,0)))</f>
        <v>4652</v>
      </c>
      <c r="H4656" s="1" t="str">
        <f>IF(Table_PayItems[[#This Row],[Description]]="_","_ Unique Item - "&amp;Table_PayItems[[#This Row],[Item]]&amp;" - $"&amp;Table_PayItems[[#This Row],[Unit]],Table_PayItems[[#This Row],[Description]]&amp;" - $"&amp;Table_PayItems[[#This Row],[Unit]])</f>
        <v>Sewer, Cl A, 132 inch, Tr Det D - $Ft</v>
      </c>
      <c r="I4656" s="29" t="str">
        <f>IFERROR(VLOOKUP(ROWS($M$5:M4656),Table_PayItems[[Search Key]:[Concentrated Name]],2,FALSE),"")</f>
        <v>Sewer, Cl A, 132 inch, Tr Det D - $Ft</v>
      </c>
      <c r="J4656" s="1"/>
      <c r="K4656" s="1"/>
      <c r="L4656" s="22">
        <f>IF(ISNUMBER(SEARCH(Pay_Item_Search_Text_2,M4656)),MAX($L$4:L4655)+1,0)</f>
        <v>0</v>
      </c>
      <c r="M4656" s="1" t="str">
        <f>IFERROR(VLOOKUP(ROWS($M$5:M4656),Table_PayItems[[Search Key]:[Concentrated Name]],2,FALSE),"")</f>
        <v>Sewer, Cl A, 132 inch, Tr Det D - $Ft</v>
      </c>
      <c r="N4656" s="1" t="str">
        <f>IFERROR(VLOOKUP(ROWS($M$5:N4656),$L$5:$M$7000,2,FALSE),"")</f>
        <v/>
      </c>
      <c r="O4656" s="1" t="str">
        <f>IFERROR(VLOOKUP(ROWS($O$5:O4656),$K$5:$L$7000,2,FALSE),"")</f>
        <v/>
      </c>
    </row>
    <row r="4657" spans="2:15" ht="15" customHeight="1" x14ac:dyDescent="0.25">
      <c r="B4657" s="178" t="s">
        <v>9091</v>
      </c>
      <c r="C4657" s="178" t="s">
        <v>104</v>
      </c>
      <c r="D4657" s="178" t="s">
        <v>1140</v>
      </c>
      <c r="E4657" s="178" t="s">
        <v>302</v>
      </c>
      <c r="F4657" s="178" t="s">
        <v>17</v>
      </c>
      <c r="G4657" s="1">
        <f>IF(ISNUMBER(Pay_Item_Search_Text),IF(ISNUMBER(IF(FIND(Pay_Item_Search_Text,B4657)=1,1, "FALSE")),MAX(G$4:$G4656)+1,IF(ISNUMBER(Pay_Item_Search_Text),0,IF(ISNUMBER(SEARCH(Pay_Item_Search_Text,H4657)),MAX(G$4:$G4656)+1,0))),IF(ISNUMBER(Pay_Item_Search_Text),0,IF(ISNUMBER(SEARCH(Pay_Item_Search_Text,H4657)),MAX(G$4:$G4656)+1,0)))</f>
        <v>4653</v>
      </c>
      <c r="H4657" s="1" t="str">
        <f>IF(Table_PayItems[[#This Row],[Description]]="_","_ Unique Item - "&amp;Table_PayItems[[#This Row],[Item]]&amp;" - $"&amp;Table_PayItems[[#This Row],[Unit]],Table_PayItems[[#This Row],[Description]]&amp;" - $"&amp;Table_PayItems[[#This Row],[Unit]])</f>
        <v>Sewer, Cl A, 132 inch, Tr Det E - $Ft</v>
      </c>
      <c r="I4657" s="29" t="str">
        <f>IFERROR(VLOOKUP(ROWS($M$5:M4657),Table_PayItems[[Search Key]:[Concentrated Name]],2,FALSE),"")</f>
        <v>Sewer, Cl A, 132 inch, Tr Det E - $Ft</v>
      </c>
      <c r="J4657" s="1"/>
      <c r="K4657" s="1"/>
      <c r="L4657" s="22">
        <f>IF(ISNUMBER(SEARCH(Pay_Item_Search_Text_2,M4657)),MAX($L$4:L4656)+1,0)</f>
        <v>0</v>
      </c>
      <c r="M4657" s="1" t="str">
        <f>IFERROR(VLOOKUP(ROWS($M$5:M4657),Table_PayItems[[Search Key]:[Concentrated Name]],2,FALSE),"")</f>
        <v>Sewer, Cl A, 132 inch, Tr Det E - $Ft</v>
      </c>
      <c r="N4657" s="1" t="str">
        <f>IFERROR(VLOOKUP(ROWS($M$5:N4657),$L$5:$M$7000,2,FALSE),"")</f>
        <v/>
      </c>
      <c r="O4657" s="1" t="str">
        <f>IFERROR(VLOOKUP(ROWS($O$5:O4657),$K$5:$L$7000,2,FALSE),"")</f>
        <v/>
      </c>
    </row>
    <row r="4658" spans="2:15" ht="15" customHeight="1" x14ac:dyDescent="0.25">
      <c r="B4658" s="178" t="s">
        <v>8984</v>
      </c>
      <c r="C4658" s="178" t="s">
        <v>104</v>
      </c>
      <c r="D4658" s="178" t="s">
        <v>1033</v>
      </c>
      <c r="E4658" s="178" t="s">
        <v>302</v>
      </c>
      <c r="F4658" s="178" t="s">
        <v>17</v>
      </c>
      <c r="G4658" s="1">
        <f>IF(ISNUMBER(Pay_Item_Search_Text),IF(ISNUMBER(IF(FIND(Pay_Item_Search_Text,B4658)=1,1, "FALSE")),MAX(G$4:$G4657)+1,IF(ISNUMBER(Pay_Item_Search_Text),0,IF(ISNUMBER(SEARCH(Pay_Item_Search_Text,H4658)),MAX(G$4:$G4657)+1,0))),IF(ISNUMBER(Pay_Item_Search_Text),0,IF(ISNUMBER(SEARCH(Pay_Item_Search_Text,H4658)),MAX(G$4:$G4657)+1,0)))</f>
        <v>4654</v>
      </c>
      <c r="H4658" s="1" t="str">
        <f>IF(Table_PayItems[[#This Row],[Description]]="_","_ Unique Item - "&amp;Table_PayItems[[#This Row],[Item]]&amp;" - $"&amp;Table_PayItems[[#This Row],[Unit]],Table_PayItems[[#This Row],[Description]]&amp;" - $"&amp;Table_PayItems[[#This Row],[Unit]])</f>
        <v>Sewer, Cl A, 138 inch, Tr Det A - $Ft</v>
      </c>
      <c r="I4658" s="29" t="str">
        <f>IFERROR(VLOOKUP(ROWS($M$5:M4658),Table_PayItems[[Search Key]:[Concentrated Name]],2,FALSE),"")</f>
        <v>Sewer, Cl A, 138 inch, Tr Det A - $Ft</v>
      </c>
      <c r="J4658" s="1"/>
      <c r="K4658" s="1"/>
      <c r="L4658" s="22">
        <f>IF(ISNUMBER(SEARCH(Pay_Item_Search_Text_2,M4658)),MAX($L$4:L4657)+1,0)</f>
        <v>0</v>
      </c>
      <c r="M4658" s="1" t="str">
        <f>IFERROR(VLOOKUP(ROWS($M$5:M4658),Table_PayItems[[Search Key]:[Concentrated Name]],2,FALSE),"")</f>
        <v>Sewer, Cl A, 138 inch, Tr Det A - $Ft</v>
      </c>
      <c r="N4658" s="1" t="str">
        <f>IFERROR(VLOOKUP(ROWS($M$5:N4658),$L$5:$M$7000,2,FALSE),"")</f>
        <v/>
      </c>
      <c r="O4658" s="1" t="str">
        <f>IFERROR(VLOOKUP(ROWS($O$5:O4658),$K$5:$L$7000,2,FALSE),"")</f>
        <v/>
      </c>
    </row>
    <row r="4659" spans="2:15" ht="15" customHeight="1" x14ac:dyDescent="0.25">
      <c r="B4659" s="178" t="s">
        <v>9011</v>
      </c>
      <c r="C4659" s="178" t="s">
        <v>104</v>
      </c>
      <c r="D4659" s="178" t="s">
        <v>1060</v>
      </c>
      <c r="E4659" s="178" t="s">
        <v>302</v>
      </c>
      <c r="F4659" s="178" t="s">
        <v>17</v>
      </c>
      <c r="G4659" s="1">
        <f>IF(ISNUMBER(Pay_Item_Search_Text),IF(ISNUMBER(IF(FIND(Pay_Item_Search_Text,B4659)=1,1, "FALSE")),MAX(G$4:$G4658)+1,IF(ISNUMBER(Pay_Item_Search_Text),0,IF(ISNUMBER(SEARCH(Pay_Item_Search_Text,H4659)),MAX(G$4:$G4658)+1,0))),IF(ISNUMBER(Pay_Item_Search_Text),0,IF(ISNUMBER(SEARCH(Pay_Item_Search_Text,H4659)),MAX(G$4:$G4658)+1,0)))</f>
        <v>4655</v>
      </c>
      <c r="H4659" s="1" t="str">
        <f>IF(Table_PayItems[[#This Row],[Description]]="_","_ Unique Item - "&amp;Table_PayItems[[#This Row],[Item]]&amp;" - $"&amp;Table_PayItems[[#This Row],[Unit]],Table_PayItems[[#This Row],[Description]]&amp;" - $"&amp;Table_PayItems[[#This Row],[Unit]])</f>
        <v>Sewer, Cl A, 138 inch, Tr Det B - $Ft</v>
      </c>
      <c r="I4659" s="29" t="str">
        <f>IFERROR(VLOOKUP(ROWS($M$5:M4659),Table_PayItems[[Search Key]:[Concentrated Name]],2,FALSE),"")</f>
        <v>Sewer, Cl A, 138 inch, Tr Det B - $Ft</v>
      </c>
      <c r="J4659" s="1"/>
      <c r="K4659" s="1"/>
      <c r="L4659" s="22">
        <f>IF(ISNUMBER(SEARCH(Pay_Item_Search_Text_2,M4659)),MAX($L$4:L4658)+1,0)</f>
        <v>0</v>
      </c>
      <c r="M4659" s="1" t="str">
        <f>IFERROR(VLOOKUP(ROWS($M$5:M4659),Table_PayItems[[Search Key]:[Concentrated Name]],2,FALSE),"")</f>
        <v>Sewer, Cl A, 138 inch, Tr Det B - $Ft</v>
      </c>
      <c r="N4659" s="1" t="str">
        <f>IFERROR(VLOOKUP(ROWS($M$5:N4659),$L$5:$M$7000,2,FALSE),"")</f>
        <v/>
      </c>
      <c r="O4659" s="1" t="str">
        <f>IFERROR(VLOOKUP(ROWS($O$5:O4659),$K$5:$L$7000,2,FALSE),"")</f>
        <v/>
      </c>
    </row>
    <row r="4660" spans="2:15" ht="15" customHeight="1" x14ac:dyDescent="0.25">
      <c r="B4660" s="178" t="s">
        <v>9038</v>
      </c>
      <c r="C4660" s="178" t="s">
        <v>104</v>
      </c>
      <c r="D4660" s="178" t="s">
        <v>1087</v>
      </c>
      <c r="E4660" s="178" t="s">
        <v>302</v>
      </c>
      <c r="F4660" s="178" t="s">
        <v>17</v>
      </c>
      <c r="G4660" s="1">
        <f>IF(ISNUMBER(Pay_Item_Search_Text),IF(ISNUMBER(IF(FIND(Pay_Item_Search_Text,B4660)=1,1, "FALSE")),MAX(G$4:$G4659)+1,IF(ISNUMBER(Pay_Item_Search_Text),0,IF(ISNUMBER(SEARCH(Pay_Item_Search_Text,H4660)),MAX(G$4:$G4659)+1,0))),IF(ISNUMBER(Pay_Item_Search_Text),0,IF(ISNUMBER(SEARCH(Pay_Item_Search_Text,H4660)),MAX(G$4:$G4659)+1,0)))</f>
        <v>4656</v>
      </c>
      <c r="H4660" s="1" t="str">
        <f>IF(Table_PayItems[[#This Row],[Description]]="_","_ Unique Item - "&amp;Table_PayItems[[#This Row],[Item]]&amp;" - $"&amp;Table_PayItems[[#This Row],[Unit]],Table_PayItems[[#This Row],[Description]]&amp;" - $"&amp;Table_PayItems[[#This Row],[Unit]])</f>
        <v>Sewer, Cl A, 138 inch, Tr Det C - $Ft</v>
      </c>
      <c r="I4660" s="29" t="str">
        <f>IFERROR(VLOOKUP(ROWS($M$5:M4660),Table_PayItems[[Search Key]:[Concentrated Name]],2,FALSE),"")</f>
        <v>Sewer, Cl A, 138 inch, Tr Det C - $Ft</v>
      </c>
      <c r="J4660" s="1"/>
      <c r="K4660" s="1"/>
      <c r="L4660" s="22">
        <f>IF(ISNUMBER(SEARCH(Pay_Item_Search_Text_2,M4660)),MAX($L$4:L4659)+1,0)</f>
        <v>0</v>
      </c>
      <c r="M4660" s="1" t="str">
        <f>IFERROR(VLOOKUP(ROWS($M$5:M4660),Table_PayItems[[Search Key]:[Concentrated Name]],2,FALSE),"")</f>
        <v>Sewer, Cl A, 138 inch, Tr Det C - $Ft</v>
      </c>
      <c r="N4660" s="1" t="str">
        <f>IFERROR(VLOOKUP(ROWS($M$5:N4660),$L$5:$M$7000,2,FALSE),"")</f>
        <v/>
      </c>
      <c r="O4660" s="1" t="str">
        <f>IFERROR(VLOOKUP(ROWS($O$5:O4660),$K$5:$L$7000,2,FALSE),"")</f>
        <v/>
      </c>
    </row>
    <row r="4661" spans="2:15" ht="15" customHeight="1" x14ac:dyDescent="0.25">
      <c r="B4661" s="178" t="s">
        <v>9065</v>
      </c>
      <c r="C4661" s="178" t="s">
        <v>104</v>
      </c>
      <c r="D4661" s="178" t="s">
        <v>1114</v>
      </c>
      <c r="E4661" s="178" t="s">
        <v>302</v>
      </c>
      <c r="F4661" s="178" t="s">
        <v>17</v>
      </c>
      <c r="G4661" s="1">
        <f>IF(ISNUMBER(Pay_Item_Search_Text),IF(ISNUMBER(IF(FIND(Pay_Item_Search_Text,B4661)=1,1, "FALSE")),MAX(G$4:$G4660)+1,IF(ISNUMBER(Pay_Item_Search_Text),0,IF(ISNUMBER(SEARCH(Pay_Item_Search_Text,H4661)),MAX(G$4:$G4660)+1,0))),IF(ISNUMBER(Pay_Item_Search_Text),0,IF(ISNUMBER(SEARCH(Pay_Item_Search_Text,H4661)),MAX(G$4:$G4660)+1,0)))</f>
        <v>4657</v>
      </c>
      <c r="H4661" s="1" t="str">
        <f>IF(Table_PayItems[[#This Row],[Description]]="_","_ Unique Item - "&amp;Table_PayItems[[#This Row],[Item]]&amp;" - $"&amp;Table_PayItems[[#This Row],[Unit]],Table_PayItems[[#This Row],[Description]]&amp;" - $"&amp;Table_PayItems[[#This Row],[Unit]])</f>
        <v>Sewer, Cl A, 138 inch, Tr Det D - $Ft</v>
      </c>
      <c r="I4661" s="29" t="str">
        <f>IFERROR(VLOOKUP(ROWS($M$5:M4661),Table_PayItems[[Search Key]:[Concentrated Name]],2,FALSE),"")</f>
        <v>Sewer, Cl A, 138 inch, Tr Det D - $Ft</v>
      </c>
      <c r="J4661" s="1"/>
      <c r="K4661" s="1"/>
      <c r="L4661" s="22">
        <f>IF(ISNUMBER(SEARCH(Pay_Item_Search_Text_2,M4661)),MAX($L$4:L4660)+1,0)</f>
        <v>0</v>
      </c>
      <c r="M4661" s="1" t="str">
        <f>IFERROR(VLOOKUP(ROWS($M$5:M4661),Table_PayItems[[Search Key]:[Concentrated Name]],2,FALSE),"")</f>
        <v>Sewer, Cl A, 138 inch, Tr Det D - $Ft</v>
      </c>
      <c r="N4661" s="1" t="str">
        <f>IFERROR(VLOOKUP(ROWS($M$5:N4661),$L$5:$M$7000,2,FALSE),"")</f>
        <v/>
      </c>
      <c r="O4661" s="1" t="str">
        <f>IFERROR(VLOOKUP(ROWS($O$5:O4661),$K$5:$L$7000,2,FALSE),"")</f>
        <v/>
      </c>
    </row>
    <row r="4662" spans="2:15" ht="15" customHeight="1" x14ac:dyDescent="0.25">
      <c r="B4662" s="178" t="s">
        <v>9092</v>
      </c>
      <c r="C4662" s="178" t="s">
        <v>104</v>
      </c>
      <c r="D4662" s="178" t="s">
        <v>1141</v>
      </c>
      <c r="E4662" s="178" t="s">
        <v>302</v>
      </c>
      <c r="F4662" s="178" t="s">
        <v>17</v>
      </c>
      <c r="G4662" s="1">
        <f>IF(ISNUMBER(Pay_Item_Search_Text),IF(ISNUMBER(IF(FIND(Pay_Item_Search_Text,B4662)=1,1, "FALSE")),MAX(G$4:$G4661)+1,IF(ISNUMBER(Pay_Item_Search_Text),0,IF(ISNUMBER(SEARCH(Pay_Item_Search_Text,H4662)),MAX(G$4:$G4661)+1,0))),IF(ISNUMBER(Pay_Item_Search_Text),0,IF(ISNUMBER(SEARCH(Pay_Item_Search_Text,H4662)),MAX(G$4:$G4661)+1,0)))</f>
        <v>4658</v>
      </c>
      <c r="H4662" s="1" t="str">
        <f>IF(Table_PayItems[[#This Row],[Description]]="_","_ Unique Item - "&amp;Table_PayItems[[#This Row],[Item]]&amp;" - $"&amp;Table_PayItems[[#This Row],[Unit]],Table_PayItems[[#This Row],[Description]]&amp;" - $"&amp;Table_PayItems[[#This Row],[Unit]])</f>
        <v>Sewer, Cl A, 138 inch, Tr Det E - $Ft</v>
      </c>
      <c r="I4662" s="29" t="str">
        <f>IFERROR(VLOOKUP(ROWS($M$5:M4662),Table_PayItems[[Search Key]:[Concentrated Name]],2,FALSE),"")</f>
        <v>Sewer, Cl A, 138 inch, Tr Det E - $Ft</v>
      </c>
      <c r="J4662" s="1"/>
      <c r="K4662" s="1"/>
      <c r="L4662" s="22">
        <f>IF(ISNUMBER(SEARCH(Pay_Item_Search_Text_2,M4662)),MAX($L$4:L4661)+1,0)</f>
        <v>0</v>
      </c>
      <c r="M4662" s="1" t="str">
        <f>IFERROR(VLOOKUP(ROWS($M$5:M4662),Table_PayItems[[Search Key]:[Concentrated Name]],2,FALSE),"")</f>
        <v>Sewer, Cl A, 138 inch, Tr Det E - $Ft</v>
      </c>
      <c r="N4662" s="1" t="str">
        <f>IFERROR(VLOOKUP(ROWS($M$5:N4662),$L$5:$M$7000,2,FALSE),"")</f>
        <v/>
      </c>
      <c r="O4662" s="1" t="str">
        <f>IFERROR(VLOOKUP(ROWS($O$5:O4662),$K$5:$L$7000,2,FALSE),"")</f>
        <v/>
      </c>
    </row>
    <row r="4663" spans="2:15" ht="15" customHeight="1" x14ac:dyDescent="0.25">
      <c r="B4663" s="178" t="s">
        <v>8985</v>
      </c>
      <c r="C4663" s="178" t="s">
        <v>104</v>
      </c>
      <c r="D4663" s="178" t="s">
        <v>1034</v>
      </c>
      <c r="E4663" s="178" t="s">
        <v>302</v>
      </c>
      <c r="F4663" s="178" t="s">
        <v>17</v>
      </c>
      <c r="G4663" s="1">
        <f>IF(ISNUMBER(Pay_Item_Search_Text),IF(ISNUMBER(IF(FIND(Pay_Item_Search_Text,B4663)=1,1, "FALSE")),MAX(G$4:$G4662)+1,IF(ISNUMBER(Pay_Item_Search_Text),0,IF(ISNUMBER(SEARCH(Pay_Item_Search_Text,H4663)),MAX(G$4:$G4662)+1,0))),IF(ISNUMBER(Pay_Item_Search_Text),0,IF(ISNUMBER(SEARCH(Pay_Item_Search_Text,H4663)),MAX(G$4:$G4662)+1,0)))</f>
        <v>4659</v>
      </c>
      <c r="H4663" s="1" t="str">
        <f>IF(Table_PayItems[[#This Row],[Description]]="_","_ Unique Item - "&amp;Table_PayItems[[#This Row],[Item]]&amp;" - $"&amp;Table_PayItems[[#This Row],[Unit]],Table_PayItems[[#This Row],[Description]]&amp;" - $"&amp;Table_PayItems[[#This Row],[Unit]])</f>
        <v>Sewer, Cl A, 144 inch, Tr Det A - $Ft</v>
      </c>
      <c r="I4663" s="29" t="str">
        <f>IFERROR(VLOOKUP(ROWS($M$5:M4663),Table_PayItems[[Search Key]:[Concentrated Name]],2,FALSE),"")</f>
        <v>Sewer, Cl A, 144 inch, Tr Det A - $Ft</v>
      </c>
      <c r="J4663" s="1"/>
      <c r="K4663" s="1"/>
      <c r="L4663" s="22">
        <f>IF(ISNUMBER(SEARCH(Pay_Item_Search_Text_2,M4663)),MAX($L$4:L4662)+1,0)</f>
        <v>0</v>
      </c>
      <c r="M4663" s="1" t="str">
        <f>IFERROR(VLOOKUP(ROWS($M$5:M4663),Table_PayItems[[Search Key]:[Concentrated Name]],2,FALSE),"")</f>
        <v>Sewer, Cl A, 144 inch, Tr Det A - $Ft</v>
      </c>
      <c r="N4663" s="1" t="str">
        <f>IFERROR(VLOOKUP(ROWS($M$5:N4663),$L$5:$M$7000,2,FALSE),"")</f>
        <v/>
      </c>
      <c r="O4663" s="1" t="str">
        <f>IFERROR(VLOOKUP(ROWS($O$5:O4663),$K$5:$L$7000,2,FALSE),"")</f>
        <v/>
      </c>
    </row>
    <row r="4664" spans="2:15" ht="15" customHeight="1" x14ac:dyDescent="0.25">
      <c r="B4664" s="178" t="s">
        <v>9012</v>
      </c>
      <c r="C4664" s="178" t="s">
        <v>104</v>
      </c>
      <c r="D4664" s="178" t="s">
        <v>1061</v>
      </c>
      <c r="E4664" s="178" t="s">
        <v>302</v>
      </c>
      <c r="F4664" s="178" t="s">
        <v>17</v>
      </c>
      <c r="G4664" s="1">
        <f>IF(ISNUMBER(Pay_Item_Search_Text),IF(ISNUMBER(IF(FIND(Pay_Item_Search_Text,B4664)=1,1, "FALSE")),MAX(G$4:$G4663)+1,IF(ISNUMBER(Pay_Item_Search_Text),0,IF(ISNUMBER(SEARCH(Pay_Item_Search_Text,H4664)),MAX(G$4:$G4663)+1,0))),IF(ISNUMBER(Pay_Item_Search_Text),0,IF(ISNUMBER(SEARCH(Pay_Item_Search_Text,H4664)),MAX(G$4:$G4663)+1,0)))</f>
        <v>4660</v>
      </c>
      <c r="H4664" s="1" t="str">
        <f>IF(Table_PayItems[[#This Row],[Description]]="_","_ Unique Item - "&amp;Table_PayItems[[#This Row],[Item]]&amp;" - $"&amp;Table_PayItems[[#This Row],[Unit]],Table_PayItems[[#This Row],[Description]]&amp;" - $"&amp;Table_PayItems[[#This Row],[Unit]])</f>
        <v>Sewer, Cl A, 144 inch, Tr Det B - $Ft</v>
      </c>
      <c r="I4664" s="29" t="str">
        <f>IFERROR(VLOOKUP(ROWS($M$5:M4664),Table_PayItems[[Search Key]:[Concentrated Name]],2,FALSE),"")</f>
        <v>Sewer, Cl A, 144 inch, Tr Det B - $Ft</v>
      </c>
      <c r="J4664" s="1"/>
      <c r="K4664" s="1"/>
      <c r="L4664" s="22">
        <f>IF(ISNUMBER(SEARCH(Pay_Item_Search_Text_2,M4664)),MAX($L$4:L4663)+1,0)</f>
        <v>0</v>
      </c>
      <c r="M4664" s="1" t="str">
        <f>IFERROR(VLOOKUP(ROWS($M$5:M4664),Table_PayItems[[Search Key]:[Concentrated Name]],2,FALSE),"")</f>
        <v>Sewer, Cl A, 144 inch, Tr Det B - $Ft</v>
      </c>
      <c r="N4664" s="1" t="str">
        <f>IFERROR(VLOOKUP(ROWS($M$5:N4664),$L$5:$M$7000,2,FALSE),"")</f>
        <v/>
      </c>
      <c r="O4664" s="1" t="str">
        <f>IFERROR(VLOOKUP(ROWS($O$5:O4664),$K$5:$L$7000,2,FALSE),"")</f>
        <v/>
      </c>
    </row>
    <row r="4665" spans="2:15" ht="15" customHeight="1" x14ac:dyDescent="0.25">
      <c r="B4665" s="178" t="s">
        <v>9039</v>
      </c>
      <c r="C4665" s="178" t="s">
        <v>104</v>
      </c>
      <c r="D4665" s="178" t="s">
        <v>1088</v>
      </c>
      <c r="E4665" s="178" t="s">
        <v>302</v>
      </c>
      <c r="F4665" s="178" t="s">
        <v>17</v>
      </c>
      <c r="G4665" s="1">
        <f>IF(ISNUMBER(Pay_Item_Search_Text),IF(ISNUMBER(IF(FIND(Pay_Item_Search_Text,B4665)=1,1, "FALSE")),MAX(G$4:$G4664)+1,IF(ISNUMBER(Pay_Item_Search_Text),0,IF(ISNUMBER(SEARCH(Pay_Item_Search_Text,H4665)),MAX(G$4:$G4664)+1,0))),IF(ISNUMBER(Pay_Item_Search_Text),0,IF(ISNUMBER(SEARCH(Pay_Item_Search_Text,H4665)),MAX(G$4:$G4664)+1,0)))</f>
        <v>4661</v>
      </c>
      <c r="H4665" s="1" t="str">
        <f>IF(Table_PayItems[[#This Row],[Description]]="_","_ Unique Item - "&amp;Table_PayItems[[#This Row],[Item]]&amp;" - $"&amp;Table_PayItems[[#This Row],[Unit]],Table_PayItems[[#This Row],[Description]]&amp;" - $"&amp;Table_PayItems[[#This Row],[Unit]])</f>
        <v>Sewer, Cl A, 144 inch, Tr Det C - $Ft</v>
      </c>
      <c r="I4665" s="29" t="str">
        <f>IFERROR(VLOOKUP(ROWS($M$5:M4665),Table_PayItems[[Search Key]:[Concentrated Name]],2,FALSE),"")</f>
        <v>Sewer, Cl A, 144 inch, Tr Det C - $Ft</v>
      </c>
      <c r="J4665" s="1"/>
      <c r="K4665" s="1"/>
      <c r="L4665" s="22">
        <f>IF(ISNUMBER(SEARCH(Pay_Item_Search_Text_2,M4665)),MAX($L$4:L4664)+1,0)</f>
        <v>0</v>
      </c>
      <c r="M4665" s="1" t="str">
        <f>IFERROR(VLOOKUP(ROWS($M$5:M4665),Table_PayItems[[Search Key]:[Concentrated Name]],2,FALSE),"")</f>
        <v>Sewer, Cl A, 144 inch, Tr Det C - $Ft</v>
      </c>
      <c r="N4665" s="1" t="str">
        <f>IFERROR(VLOOKUP(ROWS($M$5:N4665),$L$5:$M$7000,2,FALSE),"")</f>
        <v/>
      </c>
      <c r="O4665" s="1" t="str">
        <f>IFERROR(VLOOKUP(ROWS($O$5:O4665),$K$5:$L$7000,2,FALSE),"")</f>
        <v/>
      </c>
    </row>
    <row r="4666" spans="2:15" ht="15" customHeight="1" x14ac:dyDescent="0.25">
      <c r="B4666" s="178" t="s">
        <v>9066</v>
      </c>
      <c r="C4666" s="178" t="s">
        <v>104</v>
      </c>
      <c r="D4666" s="178" t="s">
        <v>1115</v>
      </c>
      <c r="E4666" s="178" t="s">
        <v>302</v>
      </c>
      <c r="F4666" s="178" t="s">
        <v>17</v>
      </c>
      <c r="G4666" s="1">
        <f>IF(ISNUMBER(Pay_Item_Search_Text),IF(ISNUMBER(IF(FIND(Pay_Item_Search_Text,B4666)=1,1, "FALSE")),MAX(G$4:$G4665)+1,IF(ISNUMBER(Pay_Item_Search_Text),0,IF(ISNUMBER(SEARCH(Pay_Item_Search_Text,H4666)),MAX(G$4:$G4665)+1,0))),IF(ISNUMBER(Pay_Item_Search_Text),0,IF(ISNUMBER(SEARCH(Pay_Item_Search_Text,H4666)),MAX(G$4:$G4665)+1,0)))</f>
        <v>4662</v>
      </c>
      <c r="H4666" s="1" t="str">
        <f>IF(Table_PayItems[[#This Row],[Description]]="_","_ Unique Item - "&amp;Table_PayItems[[#This Row],[Item]]&amp;" - $"&amp;Table_PayItems[[#This Row],[Unit]],Table_PayItems[[#This Row],[Description]]&amp;" - $"&amp;Table_PayItems[[#This Row],[Unit]])</f>
        <v>Sewer, Cl A, 144 inch, Tr Det D - $Ft</v>
      </c>
      <c r="I4666" s="29" t="str">
        <f>IFERROR(VLOOKUP(ROWS($M$5:M4666),Table_PayItems[[Search Key]:[Concentrated Name]],2,FALSE),"")</f>
        <v>Sewer, Cl A, 144 inch, Tr Det D - $Ft</v>
      </c>
      <c r="J4666" s="1"/>
      <c r="K4666" s="1"/>
      <c r="L4666" s="22">
        <f>IF(ISNUMBER(SEARCH(Pay_Item_Search_Text_2,M4666)),MAX($L$4:L4665)+1,0)</f>
        <v>0</v>
      </c>
      <c r="M4666" s="1" t="str">
        <f>IFERROR(VLOOKUP(ROWS($M$5:M4666),Table_PayItems[[Search Key]:[Concentrated Name]],2,FALSE),"")</f>
        <v>Sewer, Cl A, 144 inch, Tr Det D - $Ft</v>
      </c>
      <c r="N4666" s="1" t="str">
        <f>IFERROR(VLOOKUP(ROWS($M$5:N4666),$L$5:$M$7000,2,FALSE),"")</f>
        <v/>
      </c>
      <c r="O4666" s="1" t="str">
        <f>IFERROR(VLOOKUP(ROWS($O$5:O4666),$K$5:$L$7000,2,FALSE),"")</f>
        <v/>
      </c>
    </row>
    <row r="4667" spans="2:15" ht="15" customHeight="1" x14ac:dyDescent="0.25">
      <c r="B4667" s="178" t="s">
        <v>9093</v>
      </c>
      <c r="C4667" s="178" t="s">
        <v>104</v>
      </c>
      <c r="D4667" s="178" t="s">
        <v>1142</v>
      </c>
      <c r="E4667" s="178" t="s">
        <v>302</v>
      </c>
      <c r="F4667" s="178" t="s">
        <v>17</v>
      </c>
      <c r="G4667" s="1">
        <f>IF(ISNUMBER(Pay_Item_Search_Text),IF(ISNUMBER(IF(FIND(Pay_Item_Search_Text,B4667)=1,1, "FALSE")),MAX(G$4:$G4666)+1,IF(ISNUMBER(Pay_Item_Search_Text),0,IF(ISNUMBER(SEARCH(Pay_Item_Search_Text,H4667)),MAX(G$4:$G4666)+1,0))),IF(ISNUMBER(Pay_Item_Search_Text),0,IF(ISNUMBER(SEARCH(Pay_Item_Search_Text,H4667)),MAX(G$4:$G4666)+1,0)))</f>
        <v>4663</v>
      </c>
      <c r="H4667" s="1" t="str">
        <f>IF(Table_PayItems[[#This Row],[Description]]="_","_ Unique Item - "&amp;Table_PayItems[[#This Row],[Item]]&amp;" - $"&amp;Table_PayItems[[#This Row],[Unit]],Table_PayItems[[#This Row],[Description]]&amp;" - $"&amp;Table_PayItems[[#This Row],[Unit]])</f>
        <v>Sewer, Cl A, 144 inch, Tr Det E - $Ft</v>
      </c>
      <c r="I4667" s="29" t="str">
        <f>IFERROR(VLOOKUP(ROWS($M$5:M4667),Table_PayItems[[Search Key]:[Concentrated Name]],2,FALSE),"")</f>
        <v>Sewer, Cl A, 144 inch, Tr Det E - $Ft</v>
      </c>
      <c r="J4667" s="1"/>
      <c r="K4667" s="1"/>
      <c r="L4667" s="22">
        <f>IF(ISNUMBER(SEARCH(Pay_Item_Search_Text_2,M4667)),MAX($L$4:L4666)+1,0)</f>
        <v>0</v>
      </c>
      <c r="M4667" s="1" t="str">
        <f>IFERROR(VLOOKUP(ROWS($M$5:M4667),Table_PayItems[[Search Key]:[Concentrated Name]],2,FALSE),"")</f>
        <v>Sewer, Cl A, 144 inch, Tr Det E - $Ft</v>
      </c>
      <c r="N4667" s="1" t="str">
        <f>IFERROR(VLOOKUP(ROWS($M$5:N4667),$L$5:$M$7000,2,FALSE),"")</f>
        <v/>
      </c>
      <c r="O4667" s="1" t="str">
        <f>IFERROR(VLOOKUP(ROWS($O$5:O4667),$K$5:$L$7000,2,FALSE),"")</f>
        <v/>
      </c>
    </row>
    <row r="4668" spans="2:15" ht="15" customHeight="1" x14ac:dyDescent="0.25">
      <c r="B4668" s="178" t="s">
        <v>8963</v>
      </c>
      <c r="C4668" s="178" t="s">
        <v>104</v>
      </c>
      <c r="D4668" s="178" t="s">
        <v>1012</v>
      </c>
      <c r="E4668" s="178" t="s">
        <v>296</v>
      </c>
      <c r="F4668" s="178" t="s">
        <v>17</v>
      </c>
      <c r="G4668" s="1">
        <f>IF(ISNUMBER(Pay_Item_Search_Text),IF(ISNUMBER(IF(FIND(Pay_Item_Search_Text,B4668)=1,1, "FALSE")),MAX(G$4:$G4667)+1,IF(ISNUMBER(Pay_Item_Search_Text),0,IF(ISNUMBER(SEARCH(Pay_Item_Search_Text,H4668)),MAX(G$4:$G4667)+1,0))),IF(ISNUMBER(Pay_Item_Search_Text),0,IF(ISNUMBER(SEARCH(Pay_Item_Search_Text,H4668)),MAX(G$4:$G4667)+1,0)))</f>
        <v>4664</v>
      </c>
      <c r="H4668" s="1" t="str">
        <f>IF(Table_PayItems[[#This Row],[Description]]="_","_ Unique Item - "&amp;Table_PayItems[[#This Row],[Item]]&amp;" - $"&amp;Table_PayItems[[#This Row],[Unit]],Table_PayItems[[#This Row],[Description]]&amp;" - $"&amp;Table_PayItems[[#This Row],[Unit]])</f>
        <v>Sewer, Cl A, 15 inch, Tr Det A - $Ft</v>
      </c>
      <c r="I4668" s="29" t="str">
        <f>IFERROR(VLOOKUP(ROWS($M$5:M4668),Table_PayItems[[Search Key]:[Concentrated Name]],2,FALSE),"")</f>
        <v>Sewer, Cl A, 15 inch, Tr Det A - $Ft</v>
      </c>
      <c r="J4668" s="1"/>
      <c r="K4668" s="1"/>
      <c r="L4668" s="22">
        <f>IF(ISNUMBER(SEARCH(Pay_Item_Search_Text_2,M4668)),MAX($L$4:L4667)+1,0)</f>
        <v>0</v>
      </c>
      <c r="M4668" s="1" t="str">
        <f>IFERROR(VLOOKUP(ROWS($M$5:M4668),Table_PayItems[[Search Key]:[Concentrated Name]],2,FALSE),"")</f>
        <v>Sewer, Cl A, 15 inch, Tr Det A - $Ft</v>
      </c>
      <c r="N4668" s="1" t="str">
        <f>IFERROR(VLOOKUP(ROWS($M$5:N4668),$L$5:$M$7000,2,FALSE),"")</f>
        <v/>
      </c>
      <c r="O4668" s="1" t="str">
        <f>IFERROR(VLOOKUP(ROWS($O$5:O4668),$K$5:$L$7000,2,FALSE),"")</f>
        <v/>
      </c>
    </row>
    <row r="4669" spans="2:15" ht="15" customHeight="1" x14ac:dyDescent="0.25">
      <c r="B4669" s="178" t="s">
        <v>8990</v>
      </c>
      <c r="C4669" s="178" t="s">
        <v>104</v>
      </c>
      <c r="D4669" s="178" t="s">
        <v>1039</v>
      </c>
      <c r="E4669" s="178" t="s">
        <v>296</v>
      </c>
      <c r="F4669" s="178" t="s">
        <v>17</v>
      </c>
      <c r="G4669" s="1">
        <f>IF(ISNUMBER(Pay_Item_Search_Text),IF(ISNUMBER(IF(FIND(Pay_Item_Search_Text,B4669)=1,1, "FALSE")),MAX(G$4:$G4668)+1,IF(ISNUMBER(Pay_Item_Search_Text),0,IF(ISNUMBER(SEARCH(Pay_Item_Search_Text,H4669)),MAX(G$4:$G4668)+1,0))),IF(ISNUMBER(Pay_Item_Search_Text),0,IF(ISNUMBER(SEARCH(Pay_Item_Search_Text,H4669)),MAX(G$4:$G4668)+1,0)))</f>
        <v>4665</v>
      </c>
      <c r="H4669" s="1" t="str">
        <f>IF(Table_PayItems[[#This Row],[Description]]="_","_ Unique Item - "&amp;Table_PayItems[[#This Row],[Item]]&amp;" - $"&amp;Table_PayItems[[#This Row],[Unit]],Table_PayItems[[#This Row],[Description]]&amp;" - $"&amp;Table_PayItems[[#This Row],[Unit]])</f>
        <v>Sewer, Cl A, 15 inch, Tr Det B - $Ft</v>
      </c>
      <c r="I4669" s="29" t="str">
        <f>IFERROR(VLOOKUP(ROWS($M$5:M4669),Table_PayItems[[Search Key]:[Concentrated Name]],2,FALSE),"")</f>
        <v>Sewer, Cl A, 15 inch, Tr Det B - $Ft</v>
      </c>
      <c r="J4669" s="1"/>
      <c r="K4669" s="1"/>
      <c r="L4669" s="22">
        <f>IF(ISNUMBER(SEARCH(Pay_Item_Search_Text_2,M4669)),MAX($L$4:L4668)+1,0)</f>
        <v>0</v>
      </c>
      <c r="M4669" s="1" t="str">
        <f>IFERROR(VLOOKUP(ROWS($M$5:M4669),Table_PayItems[[Search Key]:[Concentrated Name]],2,FALSE),"")</f>
        <v>Sewer, Cl A, 15 inch, Tr Det B - $Ft</v>
      </c>
      <c r="N4669" s="1" t="str">
        <f>IFERROR(VLOOKUP(ROWS($M$5:N4669),$L$5:$M$7000,2,FALSE),"")</f>
        <v/>
      </c>
      <c r="O4669" s="1" t="str">
        <f>IFERROR(VLOOKUP(ROWS($O$5:O4669),$K$5:$L$7000,2,FALSE),"")</f>
        <v/>
      </c>
    </row>
    <row r="4670" spans="2:15" ht="15" customHeight="1" x14ac:dyDescent="0.25">
      <c r="B4670" s="178" t="s">
        <v>9017</v>
      </c>
      <c r="C4670" s="178" t="s">
        <v>104</v>
      </c>
      <c r="D4670" s="178" t="s">
        <v>1066</v>
      </c>
      <c r="E4670" s="178" t="s">
        <v>296</v>
      </c>
      <c r="F4670" s="178" t="s">
        <v>17</v>
      </c>
      <c r="G4670" s="1">
        <f>IF(ISNUMBER(Pay_Item_Search_Text),IF(ISNUMBER(IF(FIND(Pay_Item_Search_Text,B4670)=1,1, "FALSE")),MAX(G$4:$G4669)+1,IF(ISNUMBER(Pay_Item_Search_Text),0,IF(ISNUMBER(SEARCH(Pay_Item_Search_Text,H4670)),MAX(G$4:$G4669)+1,0))),IF(ISNUMBER(Pay_Item_Search_Text),0,IF(ISNUMBER(SEARCH(Pay_Item_Search_Text,H4670)),MAX(G$4:$G4669)+1,0)))</f>
        <v>4666</v>
      </c>
      <c r="H4670" s="1" t="str">
        <f>IF(Table_PayItems[[#This Row],[Description]]="_","_ Unique Item - "&amp;Table_PayItems[[#This Row],[Item]]&amp;" - $"&amp;Table_PayItems[[#This Row],[Unit]],Table_PayItems[[#This Row],[Description]]&amp;" - $"&amp;Table_PayItems[[#This Row],[Unit]])</f>
        <v>Sewer, Cl A, 15 inch, Tr Det C - $Ft</v>
      </c>
      <c r="I4670" s="29" t="str">
        <f>IFERROR(VLOOKUP(ROWS($M$5:M4670),Table_PayItems[[Search Key]:[Concentrated Name]],2,FALSE),"")</f>
        <v>Sewer, Cl A, 15 inch, Tr Det C - $Ft</v>
      </c>
      <c r="J4670" s="1"/>
      <c r="K4670" s="1"/>
      <c r="L4670" s="22">
        <f>IF(ISNUMBER(SEARCH(Pay_Item_Search_Text_2,M4670)),MAX($L$4:L4669)+1,0)</f>
        <v>0</v>
      </c>
      <c r="M4670" s="1" t="str">
        <f>IFERROR(VLOOKUP(ROWS($M$5:M4670),Table_PayItems[[Search Key]:[Concentrated Name]],2,FALSE),"")</f>
        <v>Sewer, Cl A, 15 inch, Tr Det C - $Ft</v>
      </c>
      <c r="N4670" s="1" t="str">
        <f>IFERROR(VLOOKUP(ROWS($M$5:N4670),$L$5:$M$7000,2,FALSE),"")</f>
        <v/>
      </c>
      <c r="O4670" s="1" t="str">
        <f>IFERROR(VLOOKUP(ROWS($O$5:O4670),$K$5:$L$7000,2,FALSE),"")</f>
        <v/>
      </c>
    </row>
    <row r="4671" spans="2:15" ht="15" customHeight="1" x14ac:dyDescent="0.25">
      <c r="B4671" s="178" t="s">
        <v>9044</v>
      </c>
      <c r="C4671" s="178" t="s">
        <v>104</v>
      </c>
      <c r="D4671" s="178" t="s">
        <v>1093</v>
      </c>
      <c r="E4671" s="178" t="s">
        <v>296</v>
      </c>
      <c r="F4671" s="178" t="s">
        <v>17</v>
      </c>
      <c r="G4671" s="1">
        <f>IF(ISNUMBER(Pay_Item_Search_Text),IF(ISNUMBER(IF(FIND(Pay_Item_Search_Text,B4671)=1,1, "FALSE")),MAX(G$4:$G4670)+1,IF(ISNUMBER(Pay_Item_Search_Text),0,IF(ISNUMBER(SEARCH(Pay_Item_Search_Text,H4671)),MAX(G$4:$G4670)+1,0))),IF(ISNUMBER(Pay_Item_Search_Text),0,IF(ISNUMBER(SEARCH(Pay_Item_Search_Text,H4671)),MAX(G$4:$G4670)+1,0)))</f>
        <v>4667</v>
      </c>
      <c r="H4671" s="1" t="str">
        <f>IF(Table_PayItems[[#This Row],[Description]]="_","_ Unique Item - "&amp;Table_PayItems[[#This Row],[Item]]&amp;" - $"&amp;Table_PayItems[[#This Row],[Unit]],Table_PayItems[[#This Row],[Description]]&amp;" - $"&amp;Table_PayItems[[#This Row],[Unit]])</f>
        <v>Sewer, Cl A, 15 inch, Tr Det D - $Ft</v>
      </c>
      <c r="I4671" s="29" t="str">
        <f>IFERROR(VLOOKUP(ROWS($M$5:M4671),Table_PayItems[[Search Key]:[Concentrated Name]],2,FALSE),"")</f>
        <v>Sewer, Cl A, 15 inch, Tr Det D - $Ft</v>
      </c>
      <c r="J4671" s="1"/>
      <c r="K4671" s="1"/>
      <c r="L4671" s="22">
        <f>IF(ISNUMBER(SEARCH(Pay_Item_Search_Text_2,M4671)),MAX($L$4:L4670)+1,0)</f>
        <v>0</v>
      </c>
      <c r="M4671" s="1" t="str">
        <f>IFERROR(VLOOKUP(ROWS($M$5:M4671),Table_PayItems[[Search Key]:[Concentrated Name]],2,FALSE),"")</f>
        <v>Sewer, Cl A, 15 inch, Tr Det D - $Ft</v>
      </c>
      <c r="N4671" s="1" t="str">
        <f>IFERROR(VLOOKUP(ROWS($M$5:N4671),$L$5:$M$7000,2,FALSE),"")</f>
        <v/>
      </c>
      <c r="O4671" s="1" t="str">
        <f>IFERROR(VLOOKUP(ROWS($O$5:O4671),$K$5:$L$7000,2,FALSE),"")</f>
        <v/>
      </c>
    </row>
    <row r="4672" spans="2:15" ht="15" customHeight="1" x14ac:dyDescent="0.25">
      <c r="B4672" s="178" t="s">
        <v>9071</v>
      </c>
      <c r="C4672" s="178" t="s">
        <v>104</v>
      </c>
      <c r="D4672" s="178" t="s">
        <v>1120</v>
      </c>
      <c r="E4672" s="178" t="s">
        <v>296</v>
      </c>
      <c r="F4672" s="178" t="s">
        <v>17</v>
      </c>
      <c r="G4672" s="1">
        <f>IF(ISNUMBER(Pay_Item_Search_Text),IF(ISNUMBER(IF(FIND(Pay_Item_Search_Text,B4672)=1,1, "FALSE")),MAX(G$4:$G4671)+1,IF(ISNUMBER(Pay_Item_Search_Text),0,IF(ISNUMBER(SEARCH(Pay_Item_Search_Text,H4672)),MAX(G$4:$G4671)+1,0))),IF(ISNUMBER(Pay_Item_Search_Text),0,IF(ISNUMBER(SEARCH(Pay_Item_Search_Text,H4672)),MAX(G$4:$G4671)+1,0)))</f>
        <v>4668</v>
      </c>
      <c r="H4672" s="1" t="str">
        <f>IF(Table_PayItems[[#This Row],[Description]]="_","_ Unique Item - "&amp;Table_PayItems[[#This Row],[Item]]&amp;" - $"&amp;Table_PayItems[[#This Row],[Unit]],Table_PayItems[[#This Row],[Description]]&amp;" - $"&amp;Table_PayItems[[#This Row],[Unit]])</f>
        <v>Sewer, Cl A, 15 inch, Tr Det E - $Ft</v>
      </c>
      <c r="I4672" s="29" t="str">
        <f>IFERROR(VLOOKUP(ROWS($M$5:M4672),Table_PayItems[[Search Key]:[Concentrated Name]],2,FALSE),"")</f>
        <v>Sewer, Cl A, 15 inch, Tr Det E - $Ft</v>
      </c>
      <c r="J4672" s="1"/>
      <c r="K4672" s="1"/>
      <c r="L4672" s="22">
        <f>IF(ISNUMBER(SEARCH(Pay_Item_Search_Text_2,M4672)),MAX($L$4:L4671)+1,0)</f>
        <v>0</v>
      </c>
      <c r="M4672" s="1" t="str">
        <f>IFERROR(VLOOKUP(ROWS($M$5:M4672),Table_PayItems[[Search Key]:[Concentrated Name]],2,FALSE),"")</f>
        <v>Sewer, Cl A, 15 inch, Tr Det E - $Ft</v>
      </c>
      <c r="N4672" s="1" t="str">
        <f>IFERROR(VLOOKUP(ROWS($M$5:N4672),$L$5:$M$7000,2,FALSE),"")</f>
        <v/>
      </c>
      <c r="O4672" s="1" t="str">
        <f>IFERROR(VLOOKUP(ROWS($O$5:O4672),$K$5:$L$7000,2,FALSE),"")</f>
        <v/>
      </c>
    </row>
    <row r="4673" spans="2:15" ht="15" customHeight="1" x14ac:dyDescent="0.25">
      <c r="B4673" s="178" t="s">
        <v>8964</v>
      </c>
      <c r="C4673" s="178" t="s">
        <v>104</v>
      </c>
      <c r="D4673" s="178" t="s">
        <v>1013</v>
      </c>
      <c r="E4673" s="178" t="s">
        <v>296</v>
      </c>
      <c r="F4673" s="178" t="s">
        <v>17</v>
      </c>
      <c r="G4673" s="1">
        <f>IF(ISNUMBER(Pay_Item_Search_Text),IF(ISNUMBER(IF(FIND(Pay_Item_Search_Text,B4673)=1,1, "FALSE")),MAX(G$4:$G4672)+1,IF(ISNUMBER(Pay_Item_Search_Text),0,IF(ISNUMBER(SEARCH(Pay_Item_Search_Text,H4673)),MAX(G$4:$G4672)+1,0))),IF(ISNUMBER(Pay_Item_Search_Text),0,IF(ISNUMBER(SEARCH(Pay_Item_Search_Text,H4673)),MAX(G$4:$G4672)+1,0)))</f>
        <v>4669</v>
      </c>
      <c r="H4673" s="1" t="str">
        <f>IF(Table_PayItems[[#This Row],[Description]]="_","_ Unique Item - "&amp;Table_PayItems[[#This Row],[Item]]&amp;" - $"&amp;Table_PayItems[[#This Row],[Unit]],Table_PayItems[[#This Row],[Description]]&amp;" - $"&amp;Table_PayItems[[#This Row],[Unit]])</f>
        <v>Sewer, Cl A, 18 inch, Tr Det A - $Ft</v>
      </c>
      <c r="I4673" s="29" t="str">
        <f>IFERROR(VLOOKUP(ROWS($M$5:M4673),Table_PayItems[[Search Key]:[Concentrated Name]],2,FALSE),"")</f>
        <v>Sewer, Cl A, 18 inch, Tr Det A - $Ft</v>
      </c>
      <c r="J4673" s="1"/>
      <c r="K4673" s="1"/>
      <c r="L4673" s="22">
        <f>IF(ISNUMBER(SEARCH(Pay_Item_Search_Text_2,M4673)),MAX($L$4:L4672)+1,0)</f>
        <v>0</v>
      </c>
      <c r="M4673" s="1" t="str">
        <f>IFERROR(VLOOKUP(ROWS($M$5:M4673),Table_PayItems[[Search Key]:[Concentrated Name]],2,FALSE),"")</f>
        <v>Sewer, Cl A, 18 inch, Tr Det A - $Ft</v>
      </c>
      <c r="N4673" s="1" t="str">
        <f>IFERROR(VLOOKUP(ROWS($M$5:N4673),$L$5:$M$7000,2,FALSE),"")</f>
        <v/>
      </c>
      <c r="O4673" s="1" t="str">
        <f>IFERROR(VLOOKUP(ROWS($O$5:O4673),$K$5:$L$7000,2,FALSE),"")</f>
        <v/>
      </c>
    </row>
    <row r="4674" spans="2:15" ht="15" customHeight="1" x14ac:dyDescent="0.25">
      <c r="B4674" s="178" t="s">
        <v>8991</v>
      </c>
      <c r="C4674" s="178" t="s">
        <v>104</v>
      </c>
      <c r="D4674" s="178" t="s">
        <v>1040</v>
      </c>
      <c r="E4674" s="178" t="s">
        <v>296</v>
      </c>
      <c r="F4674" s="178" t="s">
        <v>17</v>
      </c>
      <c r="G4674" s="1">
        <f>IF(ISNUMBER(Pay_Item_Search_Text),IF(ISNUMBER(IF(FIND(Pay_Item_Search_Text,B4674)=1,1, "FALSE")),MAX(G$4:$G4673)+1,IF(ISNUMBER(Pay_Item_Search_Text),0,IF(ISNUMBER(SEARCH(Pay_Item_Search_Text,H4674)),MAX(G$4:$G4673)+1,0))),IF(ISNUMBER(Pay_Item_Search_Text),0,IF(ISNUMBER(SEARCH(Pay_Item_Search_Text,H4674)),MAX(G$4:$G4673)+1,0)))</f>
        <v>4670</v>
      </c>
      <c r="H4674" s="1" t="str">
        <f>IF(Table_PayItems[[#This Row],[Description]]="_","_ Unique Item - "&amp;Table_PayItems[[#This Row],[Item]]&amp;" - $"&amp;Table_PayItems[[#This Row],[Unit]],Table_PayItems[[#This Row],[Description]]&amp;" - $"&amp;Table_PayItems[[#This Row],[Unit]])</f>
        <v>Sewer, Cl A, 18 inch, Tr Det B - $Ft</v>
      </c>
      <c r="I4674" s="29" t="str">
        <f>IFERROR(VLOOKUP(ROWS($M$5:M4674),Table_PayItems[[Search Key]:[Concentrated Name]],2,FALSE),"")</f>
        <v>Sewer, Cl A, 18 inch, Tr Det B - $Ft</v>
      </c>
      <c r="J4674" s="1"/>
      <c r="K4674" s="1"/>
      <c r="L4674" s="22">
        <f>IF(ISNUMBER(SEARCH(Pay_Item_Search_Text_2,M4674)),MAX($L$4:L4673)+1,0)</f>
        <v>0</v>
      </c>
      <c r="M4674" s="1" t="str">
        <f>IFERROR(VLOOKUP(ROWS($M$5:M4674),Table_PayItems[[Search Key]:[Concentrated Name]],2,FALSE),"")</f>
        <v>Sewer, Cl A, 18 inch, Tr Det B - $Ft</v>
      </c>
      <c r="N4674" s="1" t="str">
        <f>IFERROR(VLOOKUP(ROWS($M$5:N4674),$L$5:$M$7000,2,FALSE),"")</f>
        <v/>
      </c>
      <c r="O4674" s="1" t="str">
        <f>IFERROR(VLOOKUP(ROWS($O$5:O4674),$K$5:$L$7000,2,FALSE),"")</f>
        <v/>
      </c>
    </row>
    <row r="4675" spans="2:15" ht="15" customHeight="1" x14ac:dyDescent="0.25">
      <c r="B4675" s="178" t="s">
        <v>9018</v>
      </c>
      <c r="C4675" s="178" t="s">
        <v>104</v>
      </c>
      <c r="D4675" s="178" t="s">
        <v>1067</v>
      </c>
      <c r="E4675" s="178" t="s">
        <v>296</v>
      </c>
      <c r="F4675" s="178" t="s">
        <v>17</v>
      </c>
      <c r="G4675" s="1">
        <f>IF(ISNUMBER(Pay_Item_Search_Text),IF(ISNUMBER(IF(FIND(Pay_Item_Search_Text,B4675)=1,1, "FALSE")),MAX(G$4:$G4674)+1,IF(ISNUMBER(Pay_Item_Search_Text),0,IF(ISNUMBER(SEARCH(Pay_Item_Search_Text,H4675)),MAX(G$4:$G4674)+1,0))),IF(ISNUMBER(Pay_Item_Search_Text),0,IF(ISNUMBER(SEARCH(Pay_Item_Search_Text,H4675)),MAX(G$4:$G4674)+1,0)))</f>
        <v>4671</v>
      </c>
      <c r="H4675" s="1" t="str">
        <f>IF(Table_PayItems[[#This Row],[Description]]="_","_ Unique Item - "&amp;Table_PayItems[[#This Row],[Item]]&amp;" - $"&amp;Table_PayItems[[#This Row],[Unit]],Table_PayItems[[#This Row],[Description]]&amp;" - $"&amp;Table_PayItems[[#This Row],[Unit]])</f>
        <v>Sewer, Cl A, 18 inch, Tr Det C - $Ft</v>
      </c>
      <c r="I4675" s="29" t="str">
        <f>IFERROR(VLOOKUP(ROWS($M$5:M4675),Table_PayItems[[Search Key]:[Concentrated Name]],2,FALSE),"")</f>
        <v>Sewer, Cl A, 18 inch, Tr Det C - $Ft</v>
      </c>
      <c r="J4675" s="1"/>
      <c r="K4675" s="1"/>
      <c r="L4675" s="22">
        <f>IF(ISNUMBER(SEARCH(Pay_Item_Search_Text_2,M4675)),MAX($L$4:L4674)+1,0)</f>
        <v>0</v>
      </c>
      <c r="M4675" s="1" t="str">
        <f>IFERROR(VLOOKUP(ROWS($M$5:M4675),Table_PayItems[[Search Key]:[Concentrated Name]],2,FALSE),"")</f>
        <v>Sewer, Cl A, 18 inch, Tr Det C - $Ft</v>
      </c>
      <c r="N4675" s="1" t="str">
        <f>IFERROR(VLOOKUP(ROWS($M$5:N4675),$L$5:$M$7000,2,FALSE),"")</f>
        <v/>
      </c>
      <c r="O4675" s="1" t="str">
        <f>IFERROR(VLOOKUP(ROWS($O$5:O4675),$K$5:$L$7000,2,FALSE),"")</f>
        <v/>
      </c>
    </row>
    <row r="4676" spans="2:15" ht="15" customHeight="1" x14ac:dyDescent="0.25">
      <c r="B4676" s="178" t="s">
        <v>9045</v>
      </c>
      <c r="C4676" s="178" t="s">
        <v>104</v>
      </c>
      <c r="D4676" s="178" t="s">
        <v>1094</v>
      </c>
      <c r="E4676" s="178" t="s">
        <v>296</v>
      </c>
      <c r="F4676" s="178" t="s">
        <v>17</v>
      </c>
      <c r="G4676" s="1">
        <f>IF(ISNUMBER(Pay_Item_Search_Text),IF(ISNUMBER(IF(FIND(Pay_Item_Search_Text,B4676)=1,1, "FALSE")),MAX(G$4:$G4675)+1,IF(ISNUMBER(Pay_Item_Search_Text),0,IF(ISNUMBER(SEARCH(Pay_Item_Search_Text,H4676)),MAX(G$4:$G4675)+1,0))),IF(ISNUMBER(Pay_Item_Search_Text),0,IF(ISNUMBER(SEARCH(Pay_Item_Search_Text,H4676)),MAX(G$4:$G4675)+1,0)))</f>
        <v>4672</v>
      </c>
      <c r="H4676" s="1" t="str">
        <f>IF(Table_PayItems[[#This Row],[Description]]="_","_ Unique Item - "&amp;Table_PayItems[[#This Row],[Item]]&amp;" - $"&amp;Table_PayItems[[#This Row],[Unit]],Table_PayItems[[#This Row],[Description]]&amp;" - $"&amp;Table_PayItems[[#This Row],[Unit]])</f>
        <v>Sewer, Cl A, 18 inch, Tr Det D - $Ft</v>
      </c>
      <c r="I4676" s="29" t="str">
        <f>IFERROR(VLOOKUP(ROWS($M$5:M4676),Table_PayItems[[Search Key]:[Concentrated Name]],2,FALSE),"")</f>
        <v>Sewer, Cl A, 18 inch, Tr Det D - $Ft</v>
      </c>
      <c r="J4676" s="1"/>
      <c r="K4676" s="1"/>
      <c r="L4676" s="22">
        <f>IF(ISNUMBER(SEARCH(Pay_Item_Search_Text_2,M4676)),MAX($L$4:L4675)+1,0)</f>
        <v>0</v>
      </c>
      <c r="M4676" s="1" t="str">
        <f>IFERROR(VLOOKUP(ROWS($M$5:M4676),Table_PayItems[[Search Key]:[Concentrated Name]],2,FALSE),"")</f>
        <v>Sewer, Cl A, 18 inch, Tr Det D - $Ft</v>
      </c>
      <c r="N4676" s="1" t="str">
        <f>IFERROR(VLOOKUP(ROWS($M$5:N4676),$L$5:$M$7000,2,FALSE),"")</f>
        <v/>
      </c>
      <c r="O4676" s="1" t="str">
        <f>IFERROR(VLOOKUP(ROWS($O$5:O4676),$K$5:$L$7000,2,FALSE),"")</f>
        <v/>
      </c>
    </row>
    <row r="4677" spans="2:15" ht="15" customHeight="1" x14ac:dyDescent="0.25">
      <c r="B4677" s="178" t="s">
        <v>9072</v>
      </c>
      <c r="C4677" s="178" t="s">
        <v>104</v>
      </c>
      <c r="D4677" s="178" t="s">
        <v>1121</v>
      </c>
      <c r="E4677" s="178" t="s">
        <v>296</v>
      </c>
      <c r="F4677" s="178" t="s">
        <v>17</v>
      </c>
      <c r="G4677" s="1">
        <f>IF(ISNUMBER(Pay_Item_Search_Text),IF(ISNUMBER(IF(FIND(Pay_Item_Search_Text,B4677)=1,1, "FALSE")),MAX(G$4:$G4676)+1,IF(ISNUMBER(Pay_Item_Search_Text),0,IF(ISNUMBER(SEARCH(Pay_Item_Search_Text,H4677)),MAX(G$4:$G4676)+1,0))),IF(ISNUMBER(Pay_Item_Search_Text),0,IF(ISNUMBER(SEARCH(Pay_Item_Search_Text,H4677)),MAX(G$4:$G4676)+1,0)))</f>
        <v>4673</v>
      </c>
      <c r="H4677" s="1" t="str">
        <f>IF(Table_PayItems[[#This Row],[Description]]="_","_ Unique Item - "&amp;Table_PayItems[[#This Row],[Item]]&amp;" - $"&amp;Table_PayItems[[#This Row],[Unit]],Table_PayItems[[#This Row],[Description]]&amp;" - $"&amp;Table_PayItems[[#This Row],[Unit]])</f>
        <v>Sewer, Cl A, 18 inch, Tr Det E - $Ft</v>
      </c>
      <c r="I4677" s="29" t="str">
        <f>IFERROR(VLOOKUP(ROWS($M$5:M4677),Table_PayItems[[Search Key]:[Concentrated Name]],2,FALSE),"")</f>
        <v>Sewer, Cl A, 18 inch, Tr Det E - $Ft</v>
      </c>
      <c r="J4677" s="1"/>
      <c r="K4677" s="1"/>
      <c r="L4677" s="22">
        <f>IF(ISNUMBER(SEARCH(Pay_Item_Search_Text_2,M4677)),MAX($L$4:L4676)+1,0)</f>
        <v>0</v>
      </c>
      <c r="M4677" s="1" t="str">
        <f>IFERROR(VLOOKUP(ROWS($M$5:M4677),Table_PayItems[[Search Key]:[Concentrated Name]],2,FALSE),"")</f>
        <v>Sewer, Cl A, 18 inch, Tr Det E - $Ft</v>
      </c>
      <c r="N4677" s="1" t="str">
        <f>IFERROR(VLOOKUP(ROWS($M$5:N4677),$L$5:$M$7000,2,FALSE),"")</f>
        <v/>
      </c>
      <c r="O4677" s="1" t="str">
        <f>IFERROR(VLOOKUP(ROWS($O$5:O4677),$K$5:$L$7000,2,FALSE),"")</f>
        <v/>
      </c>
    </row>
    <row r="4678" spans="2:15" ht="15" customHeight="1" x14ac:dyDescent="0.25">
      <c r="B4678" s="178" t="s">
        <v>8965</v>
      </c>
      <c r="C4678" s="178" t="s">
        <v>104</v>
      </c>
      <c r="D4678" s="178" t="s">
        <v>1014</v>
      </c>
      <c r="E4678" s="178" t="s">
        <v>296</v>
      </c>
      <c r="F4678" s="178" t="s">
        <v>17</v>
      </c>
      <c r="G4678" s="1">
        <f>IF(ISNUMBER(Pay_Item_Search_Text),IF(ISNUMBER(IF(FIND(Pay_Item_Search_Text,B4678)=1,1, "FALSE")),MAX(G$4:$G4677)+1,IF(ISNUMBER(Pay_Item_Search_Text),0,IF(ISNUMBER(SEARCH(Pay_Item_Search_Text,H4678)),MAX(G$4:$G4677)+1,0))),IF(ISNUMBER(Pay_Item_Search_Text),0,IF(ISNUMBER(SEARCH(Pay_Item_Search_Text,H4678)),MAX(G$4:$G4677)+1,0)))</f>
        <v>4674</v>
      </c>
      <c r="H4678" s="1" t="str">
        <f>IF(Table_PayItems[[#This Row],[Description]]="_","_ Unique Item - "&amp;Table_PayItems[[#This Row],[Item]]&amp;" - $"&amp;Table_PayItems[[#This Row],[Unit]],Table_PayItems[[#This Row],[Description]]&amp;" - $"&amp;Table_PayItems[[#This Row],[Unit]])</f>
        <v>Sewer, Cl A, 24 inch, Tr Det A - $Ft</v>
      </c>
      <c r="I4678" s="29" t="str">
        <f>IFERROR(VLOOKUP(ROWS($M$5:M4678),Table_PayItems[[Search Key]:[Concentrated Name]],2,FALSE),"")</f>
        <v>Sewer, Cl A, 24 inch, Tr Det A - $Ft</v>
      </c>
      <c r="J4678" s="1"/>
      <c r="K4678" s="1"/>
      <c r="L4678" s="22">
        <f>IF(ISNUMBER(SEARCH(Pay_Item_Search_Text_2,M4678)),MAX($L$4:L4677)+1,0)</f>
        <v>0</v>
      </c>
      <c r="M4678" s="1" t="str">
        <f>IFERROR(VLOOKUP(ROWS($M$5:M4678),Table_PayItems[[Search Key]:[Concentrated Name]],2,FALSE),"")</f>
        <v>Sewer, Cl A, 24 inch, Tr Det A - $Ft</v>
      </c>
      <c r="N4678" s="1" t="str">
        <f>IFERROR(VLOOKUP(ROWS($M$5:N4678),$L$5:$M$7000,2,FALSE),"")</f>
        <v/>
      </c>
      <c r="O4678" s="1" t="str">
        <f>IFERROR(VLOOKUP(ROWS($O$5:O4678),$K$5:$L$7000,2,FALSE),"")</f>
        <v/>
      </c>
    </row>
    <row r="4679" spans="2:15" ht="15" customHeight="1" x14ac:dyDescent="0.25">
      <c r="B4679" s="178" t="s">
        <v>8992</v>
      </c>
      <c r="C4679" s="178" t="s">
        <v>104</v>
      </c>
      <c r="D4679" s="178" t="s">
        <v>1041</v>
      </c>
      <c r="E4679" s="178" t="s">
        <v>296</v>
      </c>
      <c r="F4679" s="178" t="s">
        <v>17</v>
      </c>
      <c r="G4679" s="1">
        <f>IF(ISNUMBER(Pay_Item_Search_Text),IF(ISNUMBER(IF(FIND(Pay_Item_Search_Text,B4679)=1,1, "FALSE")),MAX(G$4:$G4678)+1,IF(ISNUMBER(Pay_Item_Search_Text),0,IF(ISNUMBER(SEARCH(Pay_Item_Search_Text,H4679)),MAX(G$4:$G4678)+1,0))),IF(ISNUMBER(Pay_Item_Search_Text),0,IF(ISNUMBER(SEARCH(Pay_Item_Search_Text,H4679)),MAX(G$4:$G4678)+1,0)))</f>
        <v>4675</v>
      </c>
      <c r="H4679" s="1" t="str">
        <f>IF(Table_PayItems[[#This Row],[Description]]="_","_ Unique Item - "&amp;Table_PayItems[[#This Row],[Item]]&amp;" - $"&amp;Table_PayItems[[#This Row],[Unit]],Table_PayItems[[#This Row],[Description]]&amp;" - $"&amp;Table_PayItems[[#This Row],[Unit]])</f>
        <v>Sewer, Cl A, 24 inch, Tr Det B - $Ft</v>
      </c>
      <c r="I4679" s="29" t="str">
        <f>IFERROR(VLOOKUP(ROWS($M$5:M4679),Table_PayItems[[Search Key]:[Concentrated Name]],2,FALSE),"")</f>
        <v>Sewer, Cl A, 24 inch, Tr Det B - $Ft</v>
      </c>
      <c r="J4679" s="1"/>
      <c r="K4679" s="1"/>
      <c r="L4679" s="22">
        <f>IF(ISNUMBER(SEARCH(Pay_Item_Search_Text_2,M4679)),MAX($L$4:L4678)+1,0)</f>
        <v>0</v>
      </c>
      <c r="M4679" s="1" t="str">
        <f>IFERROR(VLOOKUP(ROWS($M$5:M4679),Table_PayItems[[Search Key]:[Concentrated Name]],2,FALSE),"")</f>
        <v>Sewer, Cl A, 24 inch, Tr Det B - $Ft</v>
      </c>
      <c r="N4679" s="1" t="str">
        <f>IFERROR(VLOOKUP(ROWS($M$5:N4679),$L$5:$M$7000,2,FALSE),"")</f>
        <v/>
      </c>
      <c r="O4679" s="1" t="str">
        <f>IFERROR(VLOOKUP(ROWS($O$5:O4679),$K$5:$L$7000,2,FALSE),"")</f>
        <v/>
      </c>
    </row>
    <row r="4680" spans="2:15" ht="15" customHeight="1" x14ac:dyDescent="0.25">
      <c r="B4680" s="178" t="s">
        <v>9019</v>
      </c>
      <c r="C4680" s="178" t="s">
        <v>104</v>
      </c>
      <c r="D4680" s="178" t="s">
        <v>1068</v>
      </c>
      <c r="E4680" s="178" t="s">
        <v>296</v>
      </c>
      <c r="F4680" s="178" t="s">
        <v>17</v>
      </c>
      <c r="G4680" s="1">
        <f>IF(ISNUMBER(Pay_Item_Search_Text),IF(ISNUMBER(IF(FIND(Pay_Item_Search_Text,B4680)=1,1, "FALSE")),MAX(G$4:$G4679)+1,IF(ISNUMBER(Pay_Item_Search_Text),0,IF(ISNUMBER(SEARCH(Pay_Item_Search_Text,H4680)),MAX(G$4:$G4679)+1,0))),IF(ISNUMBER(Pay_Item_Search_Text),0,IF(ISNUMBER(SEARCH(Pay_Item_Search_Text,H4680)),MAX(G$4:$G4679)+1,0)))</f>
        <v>4676</v>
      </c>
      <c r="H4680" s="1" t="str">
        <f>IF(Table_PayItems[[#This Row],[Description]]="_","_ Unique Item - "&amp;Table_PayItems[[#This Row],[Item]]&amp;" - $"&amp;Table_PayItems[[#This Row],[Unit]],Table_PayItems[[#This Row],[Description]]&amp;" - $"&amp;Table_PayItems[[#This Row],[Unit]])</f>
        <v>Sewer, Cl A, 24 inch, Tr Det C - $Ft</v>
      </c>
      <c r="I4680" s="29" t="str">
        <f>IFERROR(VLOOKUP(ROWS($M$5:M4680),Table_PayItems[[Search Key]:[Concentrated Name]],2,FALSE),"")</f>
        <v>Sewer, Cl A, 24 inch, Tr Det C - $Ft</v>
      </c>
      <c r="J4680" s="1"/>
      <c r="K4680" s="1"/>
      <c r="L4680" s="22">
        <f>IF(ISNUMBER(SEARCH(Pay_Item_Search_Text_2,M4680)),MAX($L$4:L4679)+1,0)</f>
        <v>0</v>
      </c>
      <c r="M4680" s="1" t="str">
        <f>IFERROR(VLOOKUP(ROWS($M$5:M4680),Table_PayItems[[Search Key]:[Concentrated Name]],2,FALSE),"")</f>
        <v>Sewer, Cl A, 24 inch, Tr Det C - $Ft</v>
      </c>
      <c r="N4680" s="1" t="str">
        <f>IFERROR(VLOOKUP(ROWS($M$5:N4680),$L$5:$M$7000,2,FALSE),"")</f>
        <v/>
      </c>
      <c r="O4680" s="1" t="str">
        <f>IFERROR(VLOOKUP(ROWS($O$5:O4680),$K$5:$L$7000,2,FALSE),"")</f>
        <v/>
      </c>
    </row>
    <row r="4681" spans="2:15" ht="15" customHeight="1" x14ac:dyDescent="0.25">
      <c r="B4681" s="178" t="s">
        <v>9046</v>
      </c>
      <c r="C4681" s="178" t="s">
        <v>104</v>
      </c>
      <c r="D4681" s="178" t="s">
        <v>1095</v>
      </c>
      <c r="E4681" s="178" t="s">
        <v>296</v>
      </c>
      <c r="F4681" s="178" t="s">
        <v>17</v>
      </c>
      <c r="G4681" s="1">
        <f>IF(ISNUMBER(Pay_Item_Search_Text),IF(ISNUMBER(IF(FIND(Pay_Item_Search_Text,B4681)=1,1, "FALSE")),MAX(G$4:$G4680)+1,IF(ISNUMBER(Pay_Item_Search_Text),0,IF(ISNUMBER(SEARCH(Pay_Item_Search_Text,H4681)),MAX(G$4:$G4680)+1,0))),IF(ISNUMBER(Pay_Item_Search_Text),0,IF(ISNUMBER(SEARCH(Pay_Item_Search_Text,H4681)),MAX(G$4:$G4680)+1,0)))</f>
        <v>4677</v>
      </c>
      <c r="H4681" s="24" t="str">
        <f>IF(Table_PayItems[[#This Row],[Description]]="_","_ Unique Item - "&amp;Table_PayItems[[#This Row],[Item]]&amp;" - $"&amp;Table_PayItems[[#This Row],[Unit]],Table_PayItems[[#This Row],[Description]]&amp;" - $"&amp;Table_PayItems[[#This Row],[Unit]])</f>
        <v>Sewer, Cl A, 24 inch, Tr Det D - $Ft</v>
      </c>
      <c r="I4681" s="29" t="str">
        <f>IFERROR(VLOOKUP(ROWS($M$5:M4681),Table_PayItems[[Search Key]:[Concentrated Name]],2,FALSE),"")</f>
        <v>Sewer, Cl A, 24 inch, Tr Det D - $Ft</v>
      </c>
      <c r="J4681" s="1"/>
      <c r="K4681" s="1"/>
      <c r="L4681" s="22">
        <f>IF(ISNUMBER(SEARCH(Pay_Item_Search_Text_2,M4681)),MAX($L$4:L4680)+1,0)</f>
        <v>0</v>
      </c>
      <c r="M4681" s="1" t="str">
        <f>IFERROR(VLOOKUP(ROWS($M$5:M4681),Table_PayItems[[Search Key]:[Concentrated Name]],2,FALSE),"")</f>
        <v>Sewer, Cl A, 24 inch, Tr Det D - $Ft</v>
      </c>
      <c r="N4681" s="1" t="str">
        <f>IFERROR(VLOOKUP(ROWS($M$5:N4681),$L$5:$M$7000,2,FALSE),"")</f>
        <v/>
      </c>
      <c r="O4681" s="1" t="str">
        <f>IFERROR(VLOOKUP(ROWS($O$5:O4681),$K$5:$L$7000,2,FALSE),"")</f>
        <v/>
      </c>
    </row>
    <row r="4682" spans="2:15" ht="15" customHeight="1" x14ac:dyDescent="0.25">
      <c r="B4682" s="178" t="s">
        <v>9073</v>
      </c>
      <c r="C4682" s="178" t="s">
        <v>104</v>
      </c>
      <c r="D4682" s="178" t="s">
        <v>1122</v>
      </c>
      <c r="E4682" s="178" t="s">
        <v>296</v>
      </c>
      <c r="F4682" s="178" t="s">
        <v>17</v>
      </c>
      <c r="G4682" s="1">
        <f>IF(ISNUMBER(Pay_Item_Search_Text),IF(ISNUMBER(IF(FIND(Pay_Item_Search_Text,B4682)=1,1, "FALSE")),MAX(G$4:$G4681)+1,IF(ISNUMBER(Pay_Item_Search_Text),0,IF(ISNUMBER(SEARCH(Pay_Item_Search_Text,H4682)),MAX(G$4:$G4681)+1,0))),IF(ISNUMBER(Pay_Item_Search_Text),0,IF(ISNUMBER(SEARCH(Pay_Item_Search_Text,H4682)),MAX(G$4:$G4681)+1,0)))</f>
        <v>4678</v>
      </c>
      <c r="H4682" s="1" t="str">
        <f>IF(Table_PayItems[[#This Row],[Description]]="_","_ Unique Item - "&amp;Table_PayItems[[#This Row],[Item]]&amp;" - $"&amp;Table_PayItems[[#This Row],[Unit]],Table_PayItems[[#This Row],[Description]]&amp;" - $"&amp;Table_PayItems[[#This Row],[Unit]])</f>
        <v>Sewer, Cl A, 24 inch, Tr Det E - $Ft</v>
      </c>
      <c r="I4682" s="29" t="str">
        <f>IFERROR(VLOOKUP(ROWS($M$5:M4682),Table_PayItems[[Search Key]:[Concentrated Name]],2,FALSE),"")</f>
        <v>Sewer, Cl A, 24 inch, Tr Det E - $Ft</v>
      </c>
      <c r="J4682" s="1"/>
      <c r="K4682" s="1"/>
      <c r="L4682" s="22">
        <f>IF(ISNUMBER(SEARCH(Pay_Item_Search_Text_2,M4682)),MAX($L$4:L4681)+1,0)</f>
        <v>0</v>
      </c>
      <c r="M4682" s="1" t="str">
        <f>IFERROR(VLOOKUP(ROWS($M$5:M4682),Table_PayItems[[Search Key]:[Concentrated Name]],2,FALSE),"")</f>
        <v>Sewer, Cl A, 24 inch, Tr Det E - $Ft</v>
      </c>
      <c r="N4682" s="1" t="str">
        <f>IFERROR(VLOOKUP(ROWS($M$5:N4682),$L$5:$M$7000,2,FALSE),"")</f>
        <v/>
      </c>
      <c r="O4682" s="1" t="str">
        <f>IFERROR(VLOOKUP(ROWS($O$5:O4682),$K$5:$L$7000,2,FALSE),"")</f>
        <v/>
      </c>
    </row>
    <row r="4683" spans="2:15" ht="15" customHeight="1" x14ac:dyDescent="0.25">
      <c r="B4683" s="178" t="s">
        <v>8966</v>
      </c>
      <c r="C4683" s="178" t="s">
        <v>104</v>
      </c>
      <c r="D4683" s="178" t="s">
        <v>1015</v>
      </c>
      <c r="E4683" s="178" t="s">
        <v>302</v>
      </c>
      <c r="F4683" s="178" t="s">
        <v>17</v>
      </c>
      <c r="G4683" s="1">
        <f>IF(ISNUMBER(Pay_Item_Search_Text),IF(ISNUMBER(IF(FIND(Pay_Item_Search_Text,B4683)=1,1, "FALSE")),MAX(G$4:$G4682)+1,IF(ISNUMBER(Pay_Item_Search_Text),0,IF(ISNUMBER(SEARCH(Pay_Item_Search_Text,H4683)),MAX(G$4:$G4682)+1,0))),IF(ISNUMBER(Pay_Item_Search_Text),0,IF(ISNUMBER(SEARCH(Pay_Item_Search_Text,H4683)),MAX(G$4:$G4682)+1,0)))</f>
        <v>4679</v>
      </c>
      <c r="H4683" s="1" t="str">
        <f>IF(Table_PayItems[[#This Row],[Description]]="_","_ Unique Item - "&amp;Table_PayItems[[#This Row],[Item]]&amp;" - $"&amp;Table_PayItems[[#This Row],[Unit]],Table_PayItems[[#This Row],[Description]]&amp;" - $"&amp;Table_PayItems[[#This Row],[Unit]])</f>
        <v>Sewer, Cl A, 30 inch, Tr Det A - $Ft</v>
      </c>
      <c r="I4683" s="29" t="str">
        <f>IFERROR(VLOOKUP(ROWS($M$5:M4683),Table_PayItems[[Search Key]:[Concentrated Name]],2,FALSE),"")</f>
        <v>Sewer, Cl A, 30 inch, Tr Det A - $Ft</v>
      </c>
      <c r="J4683" s="1"/>
      <c r="K4683" s="1"/>
      <c r="L4683" s="22">
        <f>IF(ISNUMBER(SEARCH(Pay_Item_Search_Text_2,M4683)),MAX($L$4:L4682)+1,0)</f>
        <v>797</v>
      </c>
      <c r="M4683" s="1" t="str">
        <f>IFERROR(VLOOKUP(ROWS($M$5:M4683),Table_PayItems[[Search Key]:[Concentrated Name]],2,FALSE),"")</f>
        <v>Sewer, Cl A, 30 inch, Tr Det A - $Ft</v>
      </c>
      <c r="N4683" s="1" t="str">
        <f>IFERROR(VLOOKUP(ROWS($M$5:N4683),$L$5:$M$7000,2,FALSE),"")</f>
        <v/>
      </c>
      <c r="O4683" s="1" t="str">
        <f>IFERROR(VLOOKUP(ROWS($O$5:O4683),$K$5:$L$7000,2,FALSE),"")</f>
        <v/>
      </c>
    </row>
    <row r="4684" spans="2:15" ht="15" customHeight="1" x14ac:dyDescent="0.25">
      <c r="B4684" s="178" t="s">
        <v>8993</v>
      </c>
      <c r="C4684" s="178" t="s">
        <v>104</v>
      </c>
      <c r="D4684" s="178" t="s">
        <v>1042</v>
      </c>
      <c r="E4684" s="178" t="s">
        <v>302</v>
      </c>
      <c r="F4684" s="178" t="s">
        <v>17</v>
      </c>
      <c r="G4684" s="1">
        <f>IF(ISNUMBER(Pay_Item_Search_Text),IF(ISNUMBER(IF(FIND(Pay_Item_Search_Text,B4684)=1,1, "FALSE")),MAX(G$4:$G4683)+1,IF(ISNUMBER(Pay_Item_Search_Text),0,IF(ISNUMBER(SEARCH(Pay_Item_Search_Text,H4684)),MAX(G$4:$G4683)+1,0))),IF(ISNUMBER(Pay_Item_Search_Text),0,IF(ISNUMBER(SEARCH(Pay_Item_Search_Text,H4684)),MAX(G$4:$G4683)+1,0)))</f>
        <v>4680</v>
      </c>
      <c r="H4684" s="1" t="str">
        <f>IF(Table_PayItems[[#This Row],[Description]]="_","_ Unique Item - "&amp;Table_PayItems[[#This Row],[Item]]&amp;" - $"&amp;Table_PayItems[[#This Row],[Unit]],Table_PayItems[[#This Row],[Description]]&amp;" - $"&amp;Table_PayItems[[#This Row],[Unit]])</f>
        <v>Sewer, Cl A, 30 inch, Tr Det B - $Ft</v>
      </c>
      <c r="I4684" s="29" t="str">
        <f>IFERROR(VLOOKUP(ROWS($M$5:M4684),Table_PayItems[[Search Key]:[Concentrated Name]],2,FALSE),"")</f>
        <v>Sewer, Cl A, 30 inch, Tr Det B - $Ft</v>
      </c>
      <c r="J4684" s="1"/>
      <c r="K4684" s="1"/>
      <c r="L4684" s="22">
        <f>IF(ISNUMBER(SEARCH(Pay_Item_Search_Text_2,M4684)),MAX($L$4:L4683)+1,0)</f>
        <v>798</v>
      </c>
      <c r="M4684" s="1" t="str">
        <f>IFERROR(VLOOKUP(ROWS($M$5:M4684),Table_PayItems[[Search Key]:[Concentrated Name]],2,FALSE),"")</f>
        <v>Sewer, Cl A, 30 inch, Tr Det B - $Ft</v>
      </c>
      <c r="N4684" s="1" t="str">
        <f>IFERROR(VLOOKUP(ROWS($M$5:N4684),$L$5:$M$7000,2,FALSE),"")</f>
        <v/>
      </c>
      <c r="O4684" s="1" t="str">
        <f>IFERROR(VLOOKUP(ROWS($O$5:O4684),$K$5:$L$7000,2,FALSE),"")</f>
        <v/>
      </c>
    </row>
    <row r="4685" spans="2:15" ht="15" customHeight="1" x14ac:dyDescent="0.25">
      <c r="B4685" s="178" t="s">
        <v>9020</v>
      </c>
      <c r="C4685" s="178" t="s">
        <v>104</v>
      </c>
      <c r="D4685" s="178" t="s">
        <v>1069</v>
      </c>
      <c r="E4685" s="178" t="s">
        <v>302</v>
      </c>
      <c r="F4685" s="178" t="s">
        <v>17</v>
      </c>
      <c r="G4685" s="1">
        <f>IF(ISNUMBER(Pay_Item_Search_Text),IF(ISNUMBER(IF(FIND(Pay_Item_Search_Text,B4685)=1,1, "FALSE")),MAX(G$4:$G4684)+1,IF(ISNUMBER(Pay_Item_Search_Text),0,IF(ISNUMBER(SEARCH(Pay_Item_Search_Text,H4685)),MAX(G$4:$G4684)+1,0))),IF(ISNUMBER(Pay_Item_Search_Text),0,IF(ISNUMBER(SEARCH(Pay_Item_Search_Text,H4685)),MAX(G$4:$G4684)+1,0)))</f>
        <v>4681</v>
      </c>
      <c r="H4685" s="1" t="str">
        <f>IF(Table_PayItems[[#This Row],[Description]]="_","_ Unique Item - "&amp;Table_PayItems[[#This Row],[Item]]&amp;" - $"&amp;Table_PayItems[[#This Row],[Unit]],Table_PayItems[[#This Row],[Description]]&amp;" - $"&amp;Table_PayItems[[#This Row],[Unit]])</f>
        <v>Sewer, Cl A, 30 inch, Tr Det C - $Ft</v>
      </c>
      <c r="I4685" s="29" t="str">
        <f>IFERROR(VLOOKUP(ROWS($M$5:M4685),Table_PayItems[[Search Key]:[Concentrated Name]],2,FALSE),"")</f>
        <v>Sewer, Cl A, 30 inch, Tr Det C - $Ft</v>
      </c>
      <c r="J4685" s="1"/>
      <c r="K4685" s="1"/>
      <c r="L4685" s="22">
        <f>IF(ISNUMBER(SEARCH(Pay_Item_Search_Text_2,M4685)),MAX($L$4:L4684)+1,0)</f>
        <v>799</v>
      </c>
      <c r="M4685" s="1" t="str">
        <f>IFERROR(VLOOKUP(ROWS($M$5:M4685),Table_PayItems[[Search Key]:[Concentrated Name]],2,FALSE),"")</f>
        <v>Sewer, Cl A, 30 inch, Tr Det C - $Ft</v>
      </c>
      <c r="N4685" s="1" t="str">
        <f>IFERROR(VLOOKUP(ROWS($M$5:N4685),$L$5:$M$7000,2,FALSE),"")</f>
        <v/>
      </c>
      <c r="O4685" s="1" t="str">
        <f>IFERROR(VLOOKUP(ROWS($O$5:O4685),$K$5:$L$7000,2,FALSE),"")</f>
        <v/>
      </c>
    </row>
    <row r="4686" spans="2:15" ht="15" customHeight="1" x14ac:dyDescent="0.25">
      <c r="B4686" s="178" t="s">
        <v>9047</v>
      </c>
      <c r="C4686" s="178" t="s">
        <v>104</v>
      </c>
      <c r="D4686" s="178" t="s">
        <v>1096</v>
      </c>
      <c r="E4686" s="178" t="s">
        <v>302</v>
      </c>
      <c r="F4686" s="178" t="s">
        <v>17</v>
      </c>
      <c r="G4686" s="1">
        <f>IF(ISNUMBER(Pay_Item_Search_Text),IF(ISNUMBER(IF(FIND(Pay_Item_Search_Text,B4686)=1,1, "FALSE")),MAX(G$4:$G4685)+1,IF(ISNUMBER(Pay_Item_Search_Text),0,IF(ISNUMBER(SEARCH(Pay_Item_Search_Text,H4686)),MAX(G$4:$G4685)+1,0))),IF(ISNUMBER(Pay_Item_Search_Text),0,IF(ISNUMBER(SEARCH(Pay_Item_Search_Text,H4686)),MAX(G$4:$G4685)+1,0)))</f>
        <v>4682</v>
      </c>
      <c r="H4686" s="1" t="str">
        <f>IF(Table_PayItems[[#This Row],[Description]]="_","_ Unique Item - "&amp;Table_PayItems[[#This Row],[Item]]&amp;" - $"&amp;Table_PayItems[[#This Row],[Unit]],Table_PayItems[[#This Row],[Description]]&amp;" - $"&amp;Table_PayItems[[#This Row],[Unit]])</f>
        <v>Sewer, Cl A, 30 inch, Tr Det D - $Ft</v>
      </c>
      <c r="I4686" s="29" t="str">
        <f>IFERROR(VLOOKUP(ROWS($M$5:M4686),Table_PayItems[[Search Key]:[Concentrated Name]],2,FALSE),"")</f>
        <v>Sewer, Cl A, 30 inch, Tr Det D - $Ft</v>
      </c>
      <c r="J4686" s="1"/>
      <c r="K4686" s="1"/>
      <c r="L4686" s="22">
        <f>IF(ISNUMBER(SEARCH(Pay_Item_Search_Text_2,M4686)),MAX($L$4:L4685)+1,0)</f>
        <v>800</v>
      </c>
      <c r="M4686" s="1" t="str">
        <f>IFERROR(VLOOKUP(ROWS($M$5:M4686),Table_PayItems[[Search Key]:[Concentrated Name]],2,FALSE),"")</f>
        <v>Sewer, Cl A, 30 inch, Tr Det D - $Ft</v>
      </c>
      <c r="N4686" s="1" t="str">
        <f>IFERROR(VLOOKUP(ROWS($M$5:N4686),$L$5:$M$7000,2,FALSE),"")</f>
        <v/>
      </c>
      <c r="O4686" s="1" t="str">
        <f>IFERROR(VLOOKUP(ROWS($O$5:O4686),$K$5:$L$7000,2,FALSE),"")</f>
        <v/>
      </c>
    </row>
    <row r="4687" spans="2:15" ht="15" customHeight="1" x14ac:dyDescent="0.25">
      <c r="B4687" s="178" t="s">
        <v>9074</v>
      </c>
      <c r="C4687" s="178" t="s">
        <v>104</v>
      </c>
      <c r="D4687" s="178" t="s">
        <v>1123</v>
      </c>
      <c r="E4687" s="178" t="s">
        <v>302</v>
      </c>
      <c r="F4687" s="178" t="s">
        <v>17</v>
      </c>
      <c r="G4687" s="1">
        <f>IF(ISNUMBER(Pay_Item_Search_Text),IF(ISNUMBER(IF(FIND(Pay_Item_Search_Text,B4687)=1,1, "FALSE")),MAX(G$4:$G4686)+1,IF(ISNUMBER(Pay_Item_Search_Text),0,IF(ISNUMBER(SEARCH(Pay_Item_Search_Text,H4687)),MAX(G$4:$G4686)+1,0))),IF(ISNUMBER(Pay_Item_Search_Text),0,IF(ISNUMBER(SEARCH(Pay_Item_Search_Text,H4687)),MAX(G$4:$G4686)+1,0)))</f>
        <v>4683</v>
      </c>
      <c r="H4687" s="1" t="str">
        <f>IF(Table_PayItems[[#This Row],[Description]]="_","_ Unique Item - "&amp;Table_PayItems[[#This Row],[Item]]&amp;" - $"&amp;Table_PayItems[[#This Row],[Unit]],Table_PayItems[[#This Row],[Description]]&amp;" - $"&amp;Table_PayItems[[#This Row],[Unit]])</f>
        <v>Sewer, Cl A, 30 inch, Tr Det E - $Ft</v>
      </c>
      <c r="I4687" s="29" t="str">
        <f>IFERROR(VLOOKUP(ROWS($M$5:M4687),Table_PayItems[[Search Key]:[Concentrated Name]],2,FALSE),"")</f>
        <v>Sewer, Cl A, 30 inch, Tr Det E - $Ft</v>
      </c>
      <c r="J4687" s="1"/>
      <c r="K4687" s="1"/>
      <c r="L4687" s="22">
        <f>IF(ISNUMBER(SEARCH(Pay_Item_Search_Text_2,M4687)),MAX($L$4:L4686)+1,0)</f>
        <v>801</v>
      </c>
      <c r="M4687" s="1" t="str">
        <f>IFERROR(VLOOKUP(ROWS($M$5:M4687),Table_PayItems[[Search Key]:[Concentrated Name]],2,FALSE),"")</f>
        <v>Sewer, Cl A, 30 inch, Tr Det E - $Ft</v>
      </c>
      <c r="N4687" s="1" t="str">
        <f>IFERROR(VLOOKUP(ROWS($M$5:N4687),$L$5:$M$7000,2,FALSE),"")</f>
        <v/>
      </c>
      <c r="O4687" s="1" t="str">
        <f>IFERROR(VLOOKUP(ROWS($O$5:O4687),$K$5:$L$7000,2,FALSE),"")</f>
        <v/>
      </c>
    </row>
    <row r="4688" spans="2:15" ht="15" customHeight="1" x14ac:dyDescent="0.25">
      <c r="B4688" s="178" t="s">
        <v>8967</v>
      </c>
      <c r="C4688" s="178" t="s">
        <v>104</v>
      </c>
      <c r="D4688" s="178" t="s">
        <v>1016</v>
      </c>
      <c r="E4688" s="178" t="s">
        <v>302</v>
      </c>
      <c r="F4688" s="178" t="s">
        <v>17</v>
      </c>
      <c r="G4688" s="1">
        <f>IF(ISNUMBER(Pay_Item_Search_Text),IF(ISNUMBER(IF(FIND(Pay_Item_Search_Text,B4688)=1,1, "FALSE")),MAX(G$4:$G4687)+1,IF(ISNUMBER(Pay_Item_Search_Text),0,IF(ISNUMBER(SEARCH(Pay_Item_Search_Text,H4688)),MAX(G$4:$G4687)+1,0))),IF(ISNUMBER(Pay_Item_Search_Text),0,IF(ISNUMBER(SEARCH(Pay_Item_Search_Text,H4688)),MAX(G$4:$G4687)+1,0)))</f>
        <v>4684</v>
      </c>
      <c r="H4688" s="1" t="str">
        <f>IF(Table_PayItems[[#This Row],[Description]]="_","_ Unique Item - "&amp;Table_PayItems[[#This Row],[Item]]&amp;" - $"&amp;Table_PayItems[[#This Row],[Unit]],Table_PayItems[[#This Row],[Description]]&amp;" - $"&amp;Table_PayItems[[#This Row],[Unit]])</f>
        <v>Sewer, Cl A, 36 inch, Tr Det A - $Ft</v>
      </c>
      <c r="I4688" s="29" t="str">
        <f>IFERROR(VLOOKUP(ROWS($M$5:M4688),Table_PayItems[[Search Key]:[Concentrated Name]],2,FALSE),"")</f>
        <v>Sewer, Cl A, 36 inch, Tr Det A - $Ft</v>
      </c>
      <c r="J4688" s="1"/>
      <c r="K4688" s="1"/>
      <c r="L4688" s="22">
        <f>IF(ISNUMBER(SEARCH(Pay_Item_Search_Text_2,M4688)),MAX($L$4:L4687)+1,0)</f>
        <v>0</v>
      </c>
      <c r="M4688" s="1" t="str">
        <f>IFERROR(VLOOKUP(ROWS($M$5:M4688),Table_PayItems[[Search Key]:[Concentrated Name]],2,FALSE),"")</f>
        <v>Sewer, Cl A, 36 inch, Tr Det A - $Ft</v>
      </c>
      <c r="N4688" s="1" t="str">
        <f>IFERROR(VLOOKUP(ROWS($M$5:N4688),$L$5:$M$7000,2,FALSE),"")</f>
        <v/>
      </c>
      <c r="O4688" s="1" t="str">
        <f>IFERROR(VLOOKUP(ROWS($O$5:O4688),$K$5:$L$7000,2,FALSE),"")</f>
        <v/>
      </c>
    </row>
    <row r="4689" spans="2:15" ht="15" customHeight="1" x14ac:dyDescent="0.25">
      <c r="B4689" s="178" t="s">
        <v>8994</v>
      </c>
      <c r="C4689" s="178" t="s">
        <v>104</v>
      </c>
      <c r="D4689" s="178" t="s">
        <v>1043</v>
      </c>
      <c r="E4689" s="178" t="s">
        <v>302</v>
      </c>
      <c r="F4689" s="178" t="s">
        <v>17</v>
      </c>
      <c r="G4689" s="1">
        <f>IF(ISNUMBER(Pay_Item_Search_Text),IF(ISNUMBER(IF(FIND(Pay_Item_Search_Text,B4689)=1,1, "FALSE")),MAX(G$4:$G4688)+1,IF(ISNUMBER(Pay_Item_Search_Text),0,IF(ISNUMBER(SEARCH(Pay_Item_Search_Text,H4689)),MAX(G$4:$G4688)+1,0))),IF(ISNUMBER(Pay_Item_Search_Text),0,IF(ISNUMBER(SEARCH(Pay_Item_Search_Text,H4689)),MAX(G$4:$G4688)+1,0)))</f>
        <v>4685</v>
      </c>
      <c r="H4689" s="1" t="str">
        <f>IF(Table_PayItems[[#This Row],[Description]]="_","_ Unique Item - "&amp;Table_PayItems[[#This Row],[Item]]&amp;" - $"&amp;Table_PayItems[[#This Row],[Unit]],Table_PayItems[[#This Row],[Description]]&amp;" - $"&amp;Table_PayItems[[#This Row],[Unit]])</f>
        <v>Sewer, Cl A, 36 inch, Tr Det B - $Ft</v>
      </c>
      <c r="I4689" s="29" t="str">
        <f>IFERROR(VLOOKUP(ROWS($M$5:M4689),Table_PayItems[[Search Key]:[Concentrated Name]],2,FALSE),"")</f>
        <v>Sewer, Cl A, 36 inch, Tr Det B - $Ft</v>
      </c>
      <c r="J4689" s="1"/>
      <c r="K4689" s="1"/>
      <c r="L4689" s="22">
        <f>IF(ISNUMBER(SEARCH(Pay_Item_Search_Text_2,M4689)),MAX($L$4:L4688)+1,0)</f>
        <v>0</v>
      </c>
      <c r="M4689" s="1" t="str">
        <f>IFERROR(VLOOKUP(ROWS($M$5:M4689),Table_PayItems[[Search Key]:[Concentrated Name]],2,FALSE),"")</f>
        <v>Sewer, Cl A, 36 inch, Tr Det B - $Ft</v>
      </c>
      <c r="N4689" s="1" t="str">
        <f>IFERROR(VLOOKUP(ROWS($M$5:N4689),$L$5:$M$7000,2,FALSE),"")</f>
        <v/>
      </c>
      <c r="O4689" s="1" t="str">
        <f>IFERROR(VLOOKUP(ROWS($O$5:O4689),$K$5:$L$7000,2,FALSE),"")</f>
        <v/>
      </c>
    </row>
    <row r="4690" spans="2:15" ht="15" customHeight="1" x14ac:dyDescent="0.25">
      <c r="B4690" s="178" t="s">
        <v>9021</v>
      </c>
      <c r="C4690" s="178" t="s">
        <v>104</v>
      </c>
      <c r="D4690" s="178" t="s">
        <v>1070</v>
      </c>
      <c r="E4690" s="178" t="s">
        <v>302</v>
      </c>
      <c r="F4690" s="178" t="s">
        <v>17</v>
      </c>
      <c r="G4690" s="1">
        <f>IF(ISNUMBER(Pay_Item_Search_Text),IF(ISNUMBER(IF(FIND(Pay_Item_Search_Text,B4690)=1,1, "FALSE")),MAX(G$4:$G4689)+1,IF(ISNUMBER(Pay_Item_Search_Text),0,IF(ISNUMBER(SEARCH(Pay_Item_Search_Text,H4690)),MAX(G$4:$G4689)+1,0))),IF(ISNUMBER(Pay_Item_Search_Text),0,IF(ISNUMBER(SEARCH(Pay_Item_Search_Text,H4690)),MAX(G$4:$G4689)+1,0)))</f>
        <v>4686</v>
      </c>
      <c r="H4690" s="1" t="str">
        <f>IF(Table_PayItems[[#This Row],[Description]]="_","_ Unique Item - "&amp;Table_PayItems[[#This Row],[Item]]&amp;" - $"&amp;Table_PayItems[[#This Row],[Unit]],Table_PayItems[[#This Row],[Description]]&amp;" - $"&amp;Table_PayItems[[#This Row],[Unit]])</f>
        <v>Sewer, Cl A, 36 inch, Tr Det C - $Ft</v>
      </c>
      <c r="I4690" s="29" t="str">
        <f>IFERROR(VLOOKUP(ROWS($M$5:M4690),Table_PayItems[[Search Key]:[Concentrated Name]],2,FALSE),"")</f>
        <v>Sewer, Cl A, 36 inch, Tr Det C - $Ft</v>
      </c>
      <c r="J4690" s="1"/>
      <c r="K4690" s="1"/>
      <c r="L4690" s="22">
        <f>IF(ISNUMBER(SEARCH(Pay_Item_Search_Text_2,M4690)),MAX($L$4:L4689)+1,0)</f>
        <v>0</v>
      </c>
      <c r="M4690" s="1" t="str">
        <f>IFERROR(VLOOKUP(ROWS($M$5:M4690),Table_PayItems[[Search Key]:[Concentrated Name]],2,FALSE),"")</f>
        <v>Sewer, Cl A, 36 inch, Tr Det C - $Ft</v>
      </c>
      <c r="N4690" s="1" t="str">
        <f>IFERROR(VLOOKUP(ROWS($M$5:N4690),$L$5:$M$7000,2,FALSE),"")</f>
        <v/>
      </c>
      <c r="O4690" s="1" t="str">
        <f>IFERROR(VLOOKUP(ROWS($O$5:O4690),$K$5:$L$7000,2,FALSE),"")</f>
        <v/>
      </c>
    </row>
    <row r="4691" spans="2:15" ht="15" customHeight="1" x14ac:dyDescent="0.25">
      <c r="B4691" s="178" t="s">
        <v>9048</v>
      </c>
      <c r="C4691" s="178" t="s">
        <v>104</v>
      </c>
      <c r="D4691" s="178" t="s">
        <v>1097</v>
      </c>
      <c r="E4691" s="178" t="s">
        <v>302</v>
      </c>
      <c r="F4691" s="178" t="s">
        <v>17</v>
      </c>
      <c r="G4691" s="1">
        <f>IF(ISNUMBER(Pay_Item_Search_Text),IF(ISNUMBER(IF(FIND(Pay_Item_Search_Text,B4691)=1,1, "FALSE")),MAX(G$4:$G4690)+1,IF(ISNUMBER(Pay_Item_Search_Text),0,IF(ISNUMBER(SEARCH(Pay_Item_Search_Text,H4691)),MAX(G$4:$G4690)+1,0))),IF(ISNUMBER(Pay_Item_Search_Text),0,IF(ISNUMBER(SEARCH(Pay_Item_Search_Text,H4691)),MAX(G$4:$G4690)+1,0)))</f>
        <v>4687</v>
      </c>
      <c r="H4691" s="1" t="str">
        <f>IF(Table_PayItems[[#This Row],[Description]]="_","_ Unique Item - "&amp;Table_PayItems[[#This Row],[Item]]&amp;" - $"&amp;Table_PayItems[[#This Row],[Unit]],Table_PayItems[[#This Row],[Description]]&amp;" - $"&amp;Table_PayItems[[#This Row],[Unit]])</f>
        <v>Sewer, Cl A, 36 inch, Tr Det D - $Ft</v>
      </c>
      <c r="I4691" s="29" t="str">
        <f>IFERROR(VLOOKUP(ROWS($M$5:M4691),Table_PayItems[[Search Key]:[Concentrated Name]],2,FALSE),"")</f>
        <v>Sewer, Cl A, 36 inch, Tr Det D - $Ft</v>
      </c>
      <c r="J4691" s="1"/>
      <c r="K4691" s="1"/>
      <c r="L4691" s="22">
        <f>IF(ISNUMBER(SEARCH(Pay_Item_Search_Text_2,M4691)),MAX($L$4:L4690)+1,0)</f>
        <v>0</v>
      </c>
      <c r="M4691" s="1" t="str">
        <f>IFERROR(VLOOKUP(ROWS($M$5:M4691),Table_PayItems[[Search Key]:[Concentrated Name]],2,FALSE),"")</f>
        <v>Sewer, Cl A, 36 inch, Tr Det D - $Ft</v>
      </c>
      <c r="N4691" s="1" t="str">
        <f>IFERROR(VLOOKUP(ROWS($M$5:N4691),$L$5:$M$7000,2,FALSE),"")</f>
        <v/>
      </c>
      <c r="O4691" s="1" t="str">
        <f>IFERROR(VLOOKUP(ROWS($O$5:O4691),$K$5:$L$7000,2,FALSE),"")</f>
        <v/>
      </c>
    </row>
    <row r="4692" spans="2:15" ht="15" customHeight="1" x14ac:dyDescent="0.25">
      <c r="B4692" s="178" t="s">
        <v>9075</v>
      </c>
      <c r="C4692" s="178" t="s">
        <v>104</v>
      </c>
      <c r="D4692" s="178" t="s">
        <v>1124</v>
      </c>
      <c r="E4692" s="178" t="s">
        <v>302</v>
      </c>
      <c r="F4692" s="178" t="s">
        <v>17</v>
      </c>
      <c r="G4692" s="1">
        <f>IF(ISNUMBER(Pay_Item_Search_Text),IF(ISNUMBER(IF(FIND(Pay_Item_Search_Text,B4692)=1,1, "FALSE")),MAX(G$4:$G4691)+1,IF(ISNUMBER(Pay_Item_Search_Text),0,IF(ISNUMBER(SEARCH(Pay_Item_Search_Text,H4692)),MAX(G$4:$G4691)+1,0))),IF(ISNUMBER(Pay_Item_Search_Text),0,IF(ISNUMBER(SEARCH(Pay_Item_Search_Text,H4692)),MAX(G$4:$G4691)+1,0)))</f>
        <v>4688</v>
      </c>
      <c r="H4692" s="1" t="str">
        <f>IF(Table_PayItems[[#This Row],[Description]]="_","_ Unique Item - "&amp;Table_PayItems[[#This Row],[Item]]&amp;" - $"&amp;Table_PayItems[[#This Row],[Unit]],Table_PayItems[[#This Row],[Description]]&amp;" - $"&amp;Table_PayItems[[#This Row],[Unit]])</f>
        <v>Sewer, Cl A, 36 inch, Tr Det E - $Ft</v>
      </c>
      <c r="I4692" s="29" t="str">
        <f>IFERROR(VLOOKUP(ROWS($M$5:M4692),Table_PayItems[[Search Key]:[Concentrated Name]],2,FALSE),"")</f>
        <v>Sewer, Cl A, 36 inch, Tr Det E - $Ft</v>
      </c>
      <c r="J4692" s="1"/>
      <c r="K4692" s="1"/>
      <c r="L4692" s="22">
        <f>IF(ISNUMBER(SEARCH(Pay_Item_Search_Text_2,M4692)),MAX($L$4:L4691)+1,0)</f>
        <v>0</v>
      </c>
      <c r="M4692" s="1" t="str">
        <f>IFERROR(VLOOKUP(ROWS($M$5:M4692),Table_PayItems[[Search Key]:[Concentrated Name]],2,FALSE),"")</f>
        <v>Sewer, Cl A, 36 inch, Tr Det E - $Ft</v>
      </c>
      <c r="N4692" s="1" t="str">
        <f>IFERROR(VLOOKUP(ROWS($M$5:N4692),$L$5:$M$7000,2,FALSE),"")</f>
        <v/>
      </c>
      <c r="O4692" s="1" t="str">
        <f>IFERROR(VLOOKUP(ROWS($O$5:O4692),$K$5:$L$7000,2,FALSE),"")</f>
        <v/>
      </c>
    </row>
    <row r="4693" spans="2:15" ht="15" customHeight="1" x14ac:dyDescent="0.25">
      <c r="B4693" s="178" t="s">
        <v>8968</v>
      </c>
      <c r="C4693" s="178" t="s">
        <v>104</v>
      </c>
      <c r="D4693" s="178" t="s">
        <v>1017</v>
      </c>
      <c r="E4693" s="178" t="s">
        <v>302</v>
      </c>
      <c r="F4693" s="178" t="s">
        <v>17</v>
      </c>
      <c r="G4693" s="1">
        <f>IF(ISNUMBER(Pay_Item_Search_Text),IF(ISNUMBER(IF(FIND(Pay_Item_Search_Text,B4693)=1,1, "FALSE")),MAX(G$4:$G4692)+1,IF(ISNUMBER(Pay_Item_Search_Text),0,IF(ISNUMBER(SEARCH(Pay_Item_Search_Text,H4693)),MAX(G$4:$G4692)+1,0))),IF(ISNUMBER(Pay_Item_Search_Text),0,IF(ISNUMBER(SEARCH(Pay_Item_Search_Text,H4693)),MAX(G$4:$G4692)+1,0)))</f>
        <v>4689</v>
      </c>
      <c r="H4693" s="1" t="str">
        <f>IF(Table_PayItems[[#This Row],[Description]]="_","_ Unique Item - "&amp;Table_PayItems[[#This Row],[Item]]&amp;" - $"&amp;Table_PayItems[[#This Row],[Unit]],Table_PayItems[[#This Row],[Description]]&amp;" - $"&amp;Table_PayItems[[#This Row],[Unit]])</f>
        <v>Sewer, Cl A, 42 inch, Tr Det A - $Ft</v>
      </c>
      <c r="I4693" s="29" t="str">
        <f>IFERROR(VLOOKUP(ROWS($M$5:M4693),Table_PayItems[[Search Key]:[Concentrated Name]],2,FALSE),"")</f>
        <v>Sewer, Cl A, 42 inch, Tr Det A - $Ft</v>
      </c>
      <c r="J4693" s="1"/>
      <c r="K4693" s="1"/>
      <c r="L4693" s="22">
        <f>IF(ISNUMBER(SEARCH(Pay_Item_Search_Text_2,M4693)),MAX($L$4:L4692)+1,0)</f>
        <v>0</v>
      </c>
      <c r="M4693" s="1" t="str">
        <f>IFERROR(VLOOKUP(ROWS($M$5:M4693),Table_PayItems[[Search Key]:[Concentrated Name]],2,FALSE),"")</f>
        <v>Sewer, Cl A, 42 inch, Tr Det A - $Ft</v>
      </c>
      <c r="N4693" s="1" t="str">
        <f>IFERROR(VLOOKUP(ROWS($M$5:N4693),$L$5:$M$7000,2,FALSE),"")</f>
        <v/>
      </c>
      <c r="O4693" s="1" t="str">
        <f>IFERROR(VLOOKUP(ROWS($O$5:O4693),$K$5:$L$7000,2,FALSE),"")</f>
        <v/>
      </c>
    </row>
    <row r="4694" spans="2:15" ht="15" customHeight="1" x14ac:dyDescent="0.25">
      <c r="B4694" s="178" t="s">
        <v>8995</v>
      </c>
      <c r="C4694" s="178" t="s">
        <v>104</v>
      </c>
      <c r="D4694" s="178" t="s">
        <v>1044</v>
      </c>
      <c r="E4694" s="178" t="s">
        <v>302</v>
      </c>
      <c r="F4694" s="178" t="s">
        <v>17</v>
      </c>
      <c r="G4694" s="1">
        <f>IF(ISNUMBER(Pay_Item_Search_Text),IF(ISNUMBER(IF(FIND(Pay_Item_Search_Text,B4694)=1,1, "FALSE")),MAX(G$4:$G4693)+1,IF(ISNUMBER(Pay_Item_Search_Text),0,IF(ISNUMBER(SEARCH(Pay_Item_Search_Text,H4694)),MAX(G$4:$G4693)+1,0))),IF(ISNUMBER(Pay_Item_Search_Text),0,IF(ISNUMBER(SEARCH(Pay_Item_Search_Text,H4694)),MAX(G$4:$G4693)+1,0)))</f>
        <v>4690</v>
      </c>
      <c r="H4694" s="1" t="str">
        <f>IF(Table_PayItems[[#This Row],[Description]]="_","_ Unique Item - "&amp;Table_PayItems[[#This Row],[Item]]&amp;" - $"&amp;Table_PayItems[[#This Row],[Unit]],Table_PayItems[[#This Row],[Description]]&amp;" - $"&amp;Table_PayItems[[#This Row],[Unit]])</f>
        <v>Sewer, Cl A, 42 inch, Tr Det B - $Ft</v>
      </c>
      <c r="I4694" s="29" t="str">
        <f>IFERROR(VLOOKUP(ROWS($M$5:M4694),Table_PayItems[[Search Key]:[Concentrated Name]],2,FALSE),"")</f>
        <v>Sewer, Cl A, 42 inch, Tr Det B - $Ft</v>
      </c>
      <c r="J4694" s="1"/>
      <c r="K4694" s="1"/>
      <c r="L4694" s="22">
        <f>IF(ISNUMBER(SEARCH(Pay_Item_Search_Text_2,M4694)),MAX($L$4:L4693)+1,0)</f>
        <v>0</v>
      </c>
      <c r="M4694" s="1" t="str">
        <f>IFERROR(VLOOKUP(ROWS($M$5:M4694),Table_PayItems[[Search Key]:[Concentrated Name]],2,FALSE),"")</f>
        <v>Sewer, Cl A, 42 inch, Tr Det B - $Ft</v>
      </c>
      <c r="N4694" s="1" t="str">
        <f>IFERROR(VLOOKUP(ROWS($M$5:N4694),$L$5:$M$7000,2,FALSE),"")</f>
        <v/>
      </c>
      <c r="O4694" s="1" t="str">
        <f>IFERROR(VLOOKUP(ROWS($O$5:O4694),$K$5:$L$7000,2,FALSE),"")</f>
        <v/>
      </c>
    </row>
    <row r="4695" spans="2:15" ht="15" customHeight="1" x14ac:dyDescent="0.25">
      <c r="B4695" s="178" t="s">
        <v>9022</v>
      </c>
      <c r="C4695" s="178" t="s">
        <v>104</v>
      </c>
      <c r="D4695" s="178" t="s">
        <v>1071</v>
      </c>
      <c r="E4695" s="178" t="s">
        <v>302</v>
      </c>
      <c r="F4695" s="178" t="s">
        <v>17</v>
      </c>
      <c r="G4695" s="1">
        <f>IF(ISNUMBER(Pay_Item_Search_Text),IF(ISNUMBER(IF(FIND(Pay_Item_Search_Text,B4695)=1,1, "FALSE")),MAX(G$4:$G4694)+1,IF(ISNUMBER(Pay_Item_Search_Text),0,IF(ISNUMBER(SEARCH(Pay_Item_Search_Text,H4695)),MAX(G$4:$G4694)+1,0))),IF(ISNUMBER(Pay_Item_Search_Text),0,IF(ISNUMBER(SEARCH(Pay_Item_Search_Text,H4695)),MAX(G$4:$G4694)+1,0)))</f>
        <v>4691</v>
      </c>
      <c r="H4695" s="1" t="str">
        <f>IF(Table_PayItems[[#This Row],[Description]]="_","_ Unique Item - "&amp;Table_PayItems[[#This Row],[Item]]&amp;" - $"&amp;Table_PayItems[[#This Row],[Unit]],Table_PayItems[[#This Row],[Description]]&amp;" - $"&amp;Table_PayItems[[#This Row],[Unit]])</f>
        <v>Sewer, Cl A, 42 inch, Tr Det C - $Ft</v>
      </c>
      <c r="I4695" s="29" t="str">
        <f>IFERROR(VLOOKUP(ROWS($M$5:M4695),Table_PayItems[[Search Key]:[Concentrated Name]],2,FALSE),"")</f>
        <v>Sewer, Cl A, 42 inch, Tr Det C - $Ft</v>
      </c>
      <c r="J4695" s="1"/>
      <c r="K4695" s="1"/>
      <c r="L4695" s="22">
        <f>IF(ISNUMBER(SEARCH(Pay_Item_Search_Text_2,M4695)),MAX($L$4:L4694)+1,0)</f>
        <v>0</v>
      </c>
      <c r="M4695" s="1" t="str">
        <f>IFERROR(VLOOKUP(ROWS($M$5:M4695),Table_PayItems[[Search Key]:[Concentrated Name]],2,FALSE),"")</f>
        <v>Sewer, Cl A, 42 inch, Tr Det C - $Ft</v>
      </c>
      <c r="N4695" s="1" t="str">
        <f>IFERROR(VLOOKUP(ROWS($M$5:N4695),$L$5:$M$7000,2,FALSE),"")</f>
        <v/>
      </c>
      <c r="O4695" s="1" t="str">
        <f>IFERROR(VLOOKUP(ROWS($O$5:O4695),$K$5:$L$7000,2,FALSE),"")</f>
        <v/>
      </c>
    </row>
    <row r="4696" spans="2:15" ht="15" customHeight="1" x14ac:dyDescent="0.25">
      <c r="B4696" s="178" t="s">
        <v>9049</v>
      </c>
      <c r="C4696" s="178" t="s">
        <v>104</v>
      </c>
      <c r="D4696" s="178" t="s">
        <v>1098</v>
      </c>
      <c r="E4696" s="178" t="s">
        <v>302</v>
      </c>
      <c r="F4696" s="178" t="s">
        <v>17</v>
      </c>
      <c r="G4696" s="1">
        <f>IF(ISNUMBER(Pay_Item_Search_Text),IF(ISNUMBER(IF(FIND(Pay_Item_Search_Text,B4696)=1,1, "FALSE")),MAX(G$4:$G4695)+1,IF(ISNUMBER(Pay_Item_Search_Text),0,IF(ISNUMBER(SEARCH(Pay_Item_Search_Text,H4696)),MAX(G$4:$G4695)+1,0))),IF(ISNUMBER(Pay_Item_Search_Text),0,IF(ISNUMBER(SEARCH(Pay_Item_Search_Text,H4696)),MAX(G$4:$G4695)+1,0)))</f>
        <v>4692</v>
      </c>
      <c r="H4696" s="1" t="str">
        <f>IF(Table_PayItems[[#This Row],[Description]]="_","_ Unique Item - "&amp;Table_PayItems[[#This Row],[Item]]&amp;" - $"&amp;Table_PayItems[[#This Row],[Unit]],Table_PayItems[[#This Row],[Description]]&amp;" - $"&amp;Table_PayItems[[#This Row],[Unit]])</f>
        <v>Sewer, Cl A, 42 inch, Tr Det D - $Ft</v>
      </c>
      <c r="I4696" s="29" t="str">
        <f>IFERROR(VLOOKUP(ROWS($M$5:M4696),Table_PayItems[[Search Key]:[Concentrated Name]],2,FALSE),"")</f>
        <v>Sewer, Cl A, 42 inch, Tr Det D - $Ft</v>
      </c>
      <c r="J4696" s="1"/>
      <c r="K4696" s="1"/>
      <c r="L4696" s="22">
        <f>IF(ISNUMBER(SEARCH(Pay_Item_Search_Text_2,M4696)),MAX($L$4:L4695)+1,0)</f>
        <v>0</v>
      </c>
      <c r="M4696" s="1" t="str">
        <f>IFERROR(VLOOKUP(ROWS($M$5:M4696),Table_PayItems[[Search Key]:[Concentrated Name]],2,FALSE),"")</f>
        <v>Sewer, Cl A, 42 inch, Tr Det D - $Ft</v>
      </c>
      <c r="N4696" s="1" t="str">
        <f>IFERROR(VLOOKUP(ROWS($M$5:N4696),$L$5:$M$7000,2,FALSE),"")</f>
        <v/>
      </c>
      <c r="O4696" s="1" t="str">
        <f>IFERROR(VLOOKUP(ROWS($O$5:O4696),$K$5:$L$7000,2,FALSE),"")</f>
        <v/>
      </c>
    </row>
    <row r="4697" spans="2:15" ht="15" customHeight="1" x14ac:dyDescent="0.25">
      <c r="B4697" s="178" t="s">
        <v>9076</v>
      </c>
      <c r="C4697" s="178" t="s">
        <v>104</v>
      </c>
      <c r="D4697" s="178" t="s">
        <v>1125</v>
      </c>
      <c r="E4697" s="178" t="s">
        <v>302</v>
      </c>
      <c r="F4697" s="178" t="s">
        <v>17</v>
      </c>
      <c r="G4697" s="1">
        <f>IF(ISNUMBER(Pay_Item_Search_Text),IF(ISNUMBER(IF(FIND(Pay_Item_Search_Text,B4697)=1,1, "FALSE")),MAX(G$4:$G4696)+1,IF(ISNUMBER(Pay_Item_Search_Text),0,IF(ISNUMBER(SEARCH(Pay_Item_Search_Text,H4697)),MAX(G$4:$G4696)+1,0))),IF(ISNUMBER(Pay_Item_Search_Text),0,IF(ISNUMBER(SEARCH(Pay_Item_Search_Text,H4697)),MAX(G$4:$G4696)+1,0)))</f>
        <v>4693</v>
      </c>
      <c r="H4697" s="1" t="str">
        <f>IF(Table_PayItems[[#This Row],[Description]]="_","_ Unique Item - "&amp;Table_PayItems[[#This Row],[Item]]&amp;" - $"&amp;Table_PayItems[[#This Row],[Unit]],Table_PayItems[[#This Row],[Description]]&amp;" - $"&amp;Table_PayItems[[#This Row],[Unit]])</f>
        <v>Sewer, Cl A, 42 inch, Tr Det E - $Ft</v>
      </c>
      <c r="I4697" s="29" t="str">
        <f>IFERROR(VLOOKUP(ROWS($M$5:M4697),Table_PayItems[[Search Key]:[Concentrated Name]],2,FALSE),"")</f>
        <v>Sewer, Cl A, 42 inch, Tr Det E - $Ft</v>
      </c>
      <c r="J4697" s="1"/>
      <c r="K4697" s="1"/>
      <c r="L4697" s="22">
        <f>IF(ISNUMBER(SEARCH(Pay_Item_Search_Text_2,M4697)),MAX($L$4:L4696)+1,0)</f>
        <v>0</v>
      </c>
      <c r="M4697" s="1" t="str">
        <f>IFERROR(VLOOKUP(ROWS($M$5:M4697),Table_PayItems[[Search Key]:[Concentrated Name]],2,FALSE),"")</f>
        <v>Sewer, Cl A, 42 inch, Tr Det E - $Ft</v>
      </c>
      <c r="N4697" s="1" t="str">
        <f>IFERROR(VLOOKUP(ROWS($M$5:N4697),$L$5:$M$7000,2,FALSE),"")</f>
        <v/>
      </c>
      <c r="O4697" s="1" t="str">
        <f>IFERROR(VLOOKUP(ROWS($O$5:O4697),$K$5:$L$7000,2,FALSE),"")</f>
        <v/>
      </c>
    </row>
    <row r="4698" spans="2:15" ht="15" customHeight="1" x14ac:dyDescent="0.25">
      <c r="B4698" s="178" t="s">
        <v>8969</v>
      </c>
      <c r="C4698" s="178" t="s">
        <v>104</v>
      </c>
      <c r="D4698" s="178" t="s">
        <v>1018</v>
      </c>
      <c r="E4698" s="178" t="s">
        <v>302</v>
      </c>
      <c r="F4698" s="178" t="s">
        <v>17</v>
      </c>
      <c r="G4698" s="1">
        <f>IF(ISNUMBER(Pay_Item_Search_Text),IF(ISNUMBER(IF(FIND(Pay_Item_Search_Text,B4698)=1,1, "FALSE")),MAX(G$4:$G4697)+1,IF(ISNUMBER(Pay_Item_Search_Text),0,IF(ISNUMBER(SEARCH(Pay_Item_Search_Text,H4698)),MAX(G$4:$G4697)+1,0))),IF(ISNUMBER(Pay_Item_Search_Text),0,IF(ISNUMBER(SEARCH(Pay_Item_Search_Text,H4698)),MAX(G$4:$G4697)+1,0)))</f>
        <v>4694</v>
      </c>
      <c r="H4698" s="1" t="str">
        <f>IF(Table_PayItems[[#This Row],[Description]]="_","_ Unique Item - "&amp;Table_PayItems[[#This Row],[Item]]&amp;" - $"&amp;Table_PayItems[[#This Row],[Unit]],Table_PayItems[[#This Row],[Description]]&amp;" - $"&amp;Table_PayItems[[#This Row],[Unit]])</f>
        <v>Sewer, Cl A, 48 inch, Tr Det A - $Ft</v>
      </c>
      <c r="I4698" s="29" t="str">
        <f>IFERROR(VLOOKUP(ROWS($M$5:M4698),Table_PayItems[[Search Key]:[Concentrated Name]],2,FALSE),"")</f>
        <v>Sewer, Cl A, 48 inch, Tr Det A - $Ft</v>
      </c>
      <c r="J4698" s="1"/>
      <c r="K4698" s="1"/>
      <c r="L4698" s="22">
        <f>IF(ISNUMBER(SEARCH(Pay_Item_Search_Text_2,M4698)),MAX($L$4:L4697)+1,0)</f>
        <v>0</v>
      </c>
      <c r="M4698" s="1" t="str">
        <f>IFERROR(VLOOKUP(ROWS($M$5:M4698),Table_PayItems[[Search Key]:[Concentrated Name]],2,FALSE),"")</f>
        <v>Sewer, Cl A, 48 inch, Tr Det A - $Ft</v>
      </c>
      <c r="N4698" s="1" t="str">
        <f>IFERROR(VLOOKUP(ROWS($M$5:N4698),$L$5:$M$7000,2,FALSE),"")</f>
        <v/>
      </c>
      <c r="O4698" s="1" t="str">
        <f>IFERROR(VLOOKUP(ROWS($O$5:O4698),$K$5:$L$7000,2,FALSE),"")</f>
        <v/>
      </c>
    </row>
    <row r="4699" spans="2:15" ht="15" customHeight="1" x14ac:dyDescent="0.25">
      <c r="B4699" s="178" t="s">
        <v>8996</v>
      </c>
      <c r="C4699" s="178" t="s">
        <v>104</v>
      </c>
      <c r="D4699" s="178" t="s">
        <v>1045</v>
      </c>
      <c r="E4699" s="178" t="s">
        <v>302</v>
      </c>
      <c r="F4699" s="178" t="s">
        <v>17</v>
      </c>
      <c r="G4699" s="1">
        <f>IF(ISNUMBER(Pay_Item_Search_Text),IF(ISNUMBER(IF(FIND(Pay_Item_Search_Text,B4699)=1,1, "FALSE")),MAX(G$4:$G4698)+1,IF(ISNUMBER(Pay_Item_Search_Text),0,IF(ISNUMBER(SEARCH(Pay_Item_Search_Text,H4699)),MAX(G$4:$G4698)+1,0))),IF(ISNUMBER(Pay_Item_Search_Text),0,IF(ISNUMBER(SEARCH(Pay_Item_Search_Text,H4699)),MAX(G$4:$G4698)+1,0)))</f>
        <v>4695</v>
      </c>
      <c r="H4699" s="1" t="str">
        <f>IF(Table_PayItems[[#This Row],[Description]]="_","_ Unique Item - "&amp;Table_PayItems[[#This Row],[Item]]&amp;" - $"&amp;Table_PayItems[[#This Row],[Unit]],Table_PayItems[[#This Row],[Description]]&amp;" - $"&amp;Table_PayItems[[#This Row],[Unit]])</f>
        <v>Sewer, Cl A, 48 inch, Tr Det B - $Ft</v>
      </c>
      <c r="I4699" s="29" t="str">
        <f>IFERROR(VLOOKUP(ROWS($M$5:M4699),Table_PayItems[[Search Key]:[Concentrated Name]],2,FALSE),"")</f>
        <v>Sewer, Cl A, 48 inch, Tr Det B - $Ft</v>
      </c>
      <c r="J4699" s="1"/>
      <c r="K4699" s="1"/>
      <c r="L4699" s="22">
        <f>IF(ISNUMBER(SEARCH(Pay_Item_Search_Text_2,M4699)),MAX($L$4:L4698)+1,0)</f>
        <v>0</v>
      </c>
      <c r="M4699" s="1" t="str">
        <f>IFERROR(VLOOKUP(ROWS($M$5:M4699),Table_PayItems[[Search Key]:[Concentrated Name]],2,FALSE),"")</f>
        <v>Sewer, Cl A, 48 inch, Tr Det B - $Ft</v>
      </c>
      <c r="N4699" s="1" t="str">
        <f>IFERROR(VLOOKUP(ROWS($M$5:N4699),$L$5:$M$7000,2,FALSE),"")</f>
        <v/>
      </c>
      <c r="O4699" s="1" t="str">
        <f>IFERROR(VLOOKUP(ROWS($O$5:O4699),$K$5:$L$7000,2,FALSE),"")</f>
        <v/>
      </c>
    </row>
    <row r="4700" spans="2:15" ht="15" customHeight="1" x14ac:dyDescent="0.25">
      <c r="B4700" s="178" t="s">
        <v>9023</v>
      </c>
      <c r="C4700" s="178" t="s">
        <v>104</v>
      </c>
      <c r="D4700" s="178" t="s">
        <v>1072</v>
      </c>
      <c r="E4700" s="178" t="s">
        <v>302</v>
      </c>
      <c r="F4700" s="178" t="s">
        <v>17</v>
      </c>
      <c r="G4700" s="1">
        <f>IF(ISNUMBER(Pay_Item_Search_Text),IF(ISNUMBER(IF(FIND(Pay_Item_Search_Text,B4700)=1,1, "FALSE")),MAX(G$4:$G4699)+1,IF(ISNUMBER(Pay_Item_Search_Text),0,IF(ISNUMBER(SEARCH(Pay_Item_Search_Text,H4700)),MAX(G$4:$G4699)+1,0))),IF(ISNUMBER(Pay_Item_Search_Text),0,IF(ISNUMBER(SEARCH(Pay_Item_Search_Text,H4700)),MAX(G$4:$G4699)+1,0)))</f>
        <v>4696</v>
      </c>
      <c r="H4700" s="1" t="str">
        <f>IF(Table_PayItems[[#This Row],[Description]]="_","_ Unique Item - "&amp;Table_PayItems[[#This Row],[Item]]&amp;" - $"&amp;Table_PayItems[[#This Row],[Unit]],Table_PayItems[[#This Row],[Description]]&amp;" - $"&amp;Table_PayItems[[#This Row],[Unit]])</f>
        <v>Sewer, Cl A, 48 inch, Tr Det C - $Ft</v>
      </c>
      <c r="I4700" s="29" t="str">
        <f>IFERROR(VLOOKUP(ROWS($M$5:M4700),Table_PayItems[[Search Key]:[Concentrated Name]],2,FALSE),"")</f>
        <v>Sewer, Cl A, 48 inch, Tr Det C - $Ft</v>
      </c>
      <c r="J4700" s="1"/>
      <c r="K4700" s="1"/>
      <c r="L4700" s="22">
        <f>IF(ISNUMBER(SEARCH(Pay_Item_Search_Text_2,M4700)),MAX($L$4:L4699)+1,0)</f>
        <v>0</v>
      </c>
      <c r="M4700" s="1" t="str">
        <f>IFERROR(VLOOKUP(ROWS($M$5:M4700),Table_PayItems[[Search Key]:[Concentrated Name]],2,FALSE),"")</f>
        <v>Sewer, Cl A, 48 inch, Tr Det C - $Ft</v>
      </c>
      <c r="N4700" s="1" t="str">
        <f>IFERROR(VLOOKUP(ROWS($M$5:N4700),$L$5:$M$7000,2,FALSE),"")</f>
        <v/>
      </c>
      <c r="O4700" s="1" t="str">
        <f>IFERROR(VLOOKUP(ROWS($O$5:O4700),$K$5:$L$7000,2,FALSE),"")</f>
        <v/>
      </c>
    </row>
    <row r="4701" spans="2:15" ht="15" customHeight="1" x14ac:dyDescent="0.25">
      <c r="B4701" s="178" t="s">
        <v>9050</v>
      </c>
      <c r="C4701" s="178" t="s">
        <v>104</v>
      </c>
      <c r="D4701" s="178" t="s">
        <v>1099</v>
      </c>
      <c r="E4701" s="178" t="s">
        <v>302</v>
      </c>
      <c r="F4701" s="178" t="s">
        <v>17</v>
      </c>
      <c r="G4701" s="1">
        <f>IF(ISNUMBER(Pay_Item_Search_Text),IF(ISNUMBER(IF(FIND(Pay_Item_Search_Text,B4701)=1,1, "FALSE")),MAX(G$4:$G4700)+1,IF(ISNUMBER(Pay_Item_Search_Text),0,IF(ISNUMBER(SEARCH(Pay_Item_Search_Text,H4701)),MAX(G$4:$G4700)+1,0))),IF(ISNUMBER(Pay_Item_Search_Text),0,IF(ISNUMBER(SEARCH(Pay_Item_Search_Text,H4701)),MAX(G$4:$G4700)+1,0)))</f>
        <v>4697</v>
      </c>
      <c r="H4701" s="1" t="str">
        <f>IF(Table_PayItems[[#This Row],[Description]]="_","_ Unique Item - "&amp;Table_PayItems[[#This Row],[Item]]&amp;" - $"&amp;Table_PayItems[[#This Row],[Unit]],Table_PayItems[[#This Row],[Description]]&amp;" - $"&amp;Table_PayItems[[#This Row],[Unit]])</f>
        <v>Sewer, Cl A, 48 inch, Tr Det D - $Ft</v>
      </c>
      <c r="I4701" s="29" t="str">
        <f>IFERROR(VLOOKUP(ROWS($M$5:M4701),Table_PayItems[[Search Key]:[Concentrated Name]],2,FALSE),"")</f>
        <v>Sewer, Cl A, 48 inch, Tr Det D - $Ft</v>
      </c>
      <c r="J4701" s="1"/>
      <c r="K4701" s="1"/>
      <c r="L4701" s="22">
        <f>IF(ISNUMBER(SEARCH(Pay_Item_Search_Text_2,M4701)),MAX($L$4:L4700)+1,0)</f>
        <v>0</v>
      </c>
      <c r="M4701" s="1" t="str">
        <f>IFERROR(VLOOKUP(ROWS($M$5:M4701),Table_PayItems[[Search Key]:[Concentrated Name]],2,FALSE),"")</f>
        <v>Sewer, Cl A, 48 inch, Tr Det D - $Ft</v>
      </c>
      <c r="N4701" s="1" t="str">
        <f>IFERROR(VLOOKUP(ROWS($M$5:N4701),$L$5:$M$7000,2,FALSE),"")</f>
        <v/>
      </c>
      <c r="O4701" s="1" t="str">
        <f>IFERROR(VLOOKUP(ROWS($O$5:O4701),$K$5:$L$7000,2,FALSE),"")</f>
        <v/>
      </c>
    </row>
    <row r="4702" spans="2:15" ht="15" customHeight="1" x14ac:dyDescent="0.25">
      <c r="B4702" s="178" t="s">
        <v>9077</v>
      </c>
      <c r="C4702" s="178" t="s">
        <v>104</v>
      </c>
      <c r="D4702" s="178" t="s">
        <v>1126</v>
      </c>
      <c r="E4702" s="178" t="s">
        <v>302</v>
      </c>
      <c r="F4702" s="178" t="s">
        <v>17</v>
      </c>
      <c r="G4702" s="1">
        <f>IF(ISNUMBER(Pay_Item_Search_Text),IF(ISNUMBER(IF(FIND(Pay_Item_Search_Text,B4702)=1,1, "FALSE")),MAX(G$4:$G4701)+1,IF(ISNUMBER(Pay_Item_Search_Text),0,IF(ISNUMBER(SEARCH(Pay_Item_Search_Text,H4702)),MAX(G$4:$G4701)+1,0))),IF(ISNUMBER(Pay_Item_Search_Text),0,IF(ISNUMBER(SEARCH(Pay_Item_Search_Text,H4702)),MAX(G$4:$G4701)+1,0)))</f>
        <v>4698</v>
      </c>
      <c r="H4702" s="1" t="str">
        <f>IF(Table_PayItems[[#This Row],[Description]]="_","_ Unique Item - "&amp;Table_PayItems[[#This Row],[Item]]&amp;" - $"&amp;Table_PayItems[[#This Row],[Unit]],Table_PayItems[[#This Row],[Description]]&amp;" - $"&amp;Table_PayItems[[#This Row],[Unit]])</f>
        <v>Sewer, Cl A, 48 inch, Tr Det E - $Ft</v>
      </c>
      <c r="I4702" s="29" t="str">
        <f>IFERROR(VLOOKUP(ROWS($M$5:M4702),Table_PayItems[[Search Key]:[Concentrated Name]],2,FALSE),"")</f>
        <v>Sewer, Cl A, 48 inch, Tr Det E - $Ft</v>
      </c>
      <c r="J4702" s="1"/>
      <c r="K4702" s="1"/>
      <c r="L4702" s="22">
        <f>IF(ISNUMBER(SEARCH(Pay_Item_Search_Text_2,M4702)),MAX($L$4:L4701)+1,0)</f>
        <v>0</v>
      </c>
      <c r="M4702" s="1" t="str">
        <f>IFERROR(VLOOKUP(ROWS($M$5:M4702),Table_PayItems[[Search Key]:[Concentrated Name]],2,FALSE),"")</f>
        <v>Sewer, Cl A, 48 inch, Tr Det E - $Ft</v>
      </c>
      <c r="N4702" s="1" t="str">
        <f>IFERROR(VLOOKUP(ROWS($M$5:N4702),$L$5:$M$7000,2,FALSE),"")</f>
        <v/>
      </c>
      <c r="O4702" s="1" t="str">
        <f>IFERROR(VLOOKUP(ROWS($O$5:O4702),$K$5:$L$7000,2,FALSE),"")</f>
        <v/>
      </c>
    </row>
    <row r="4703" spans="2:15" ht="15" customHeight="1" x14ac:dyDescent="0.25">
      <c r="B4703" s="178" t="s">
        <v>8970</v>
      </c>
      <c r="C4703" s="178" t="s">
        <v>104</v>
      </c>
      <c r="D4703" s="178" t="s">
        <v>1019</v>
      </c>
      <c r="E4703" s="178" t="s">
        <v>302</v>
      </c>
      <c r="F4703" s="178" t="s">
        <v>17</v>
      </c>
      <c r="G4703" s="1">
        <f>IF(ISNUMBER(Pay_Item_Search_Text),IF(ISNUMBER(IF(FIND(Pay_Item_Search_Text,B4703)=1,1, "FALSE")),MAX(G$4:$G4702)+1,IF(ISNUMBER(Pay_Item_Search_Text),0,IF(ISNUMBER(SEARCH(Pay_Item_Search_Text,H4703)),MAX(G$4:$G4702)+1,0))),IF(ISNUMBER(Pay_Item_Search_Text),0,IF(ISNUMBER(SEARCH(Pay_Item_Search_Text,H4703)),MAX(G$4:$G4702)+1,0)))</f>
        <v>4699</v>
      </c>
      <c r="H4703" s="1" t="str">
        <f>IF(Table_PayItems[[#This Row],[Description]]="_","_ Unique Item - "&amp;Table_PayItems[[#This Row],[Item]]&amp;" - $"&amp;Table_PayItems[[#This Row],[Unit]],Table_PayItems[[#This Row],[Description]]&amp;" - $"&amp;Table_PayItems[[#This Row],[Unit]])</f>
        <v>Sewer, Cl A, 54 inch, Tr Det A - $Ft</v>
      </c>
      <c r="I4703" s="29" t="str">
        <f>IFERROR(VLOOKUP(ROWS($M$5:M4703),Table_PayItems[[Search Key]:[Concentrated Name]],2,FALSE),"")</f>
        <v>Sewer, Cl A, 54 inch, Tr Det A - $Ft</v>
      </c>
      <c r="J4703" s="1"/>
      <c r="K4703" s="1"/>
      <c r="L4703" s="22">
        <f>IF(ISNUMBER(SEARCH(Pay_Item_Search_Text_2,M4703)),MAX($L$4:L4702)+1,0)</f>
        <v>0</v>
      </c>
      <c r="M4703" s="1" t="str">
        <f>IFERROR(VLOOKUP(ROWS($M$5:M4703),Table_PayItems[[Search Key]:[Concentrated Name]],2,FALSE),"")</f>
        <v>Sewer, Cl A, 54 inch, Tr Det A - $Ft</v>
      </c>
      <c r="N4703" s="1" t="str">
        <f>IFERROR(VLOOKUP(ROWS($M$5:N4703),$L$5:$M$7000,2,FALSE),"")</f>
        <v/>
      </c>
      <c r="O4703" s="1" t="str">
        <f>IFERROR(VLOOKUP(ROWS($O$5:O4703),$K$5:$L$7000,2,FALSE),"")</f>
        <v/>
      </c>
    </row>
    <row r="4704" spans="2:15" ht="15" customHeight="1" x14ac:dyDescent="0.25">
      <c r="B4704" s="178" t="s">
        <v>8997</v>
      </c>
      <c r="C4704" s="178" t="s">
        <v>104</v>
      </c>
      <c r="D4704" s="178" t="s">
        <v>1046</v>
      </c>
      <c r="E4704" s="178" t="s">
        <v>302</v>
      </c>
      <c r="F4704" s="178" t="s">
        <v>17</v>
      </c>
      <c r="G4704" s="1">
        <f>IF(ISNUMBER(Pay_Item_Search_Text),IF(ISNUMBER(IF(FIND(Pay_Item_Search_Text,B4704)=1,1, "FALSE")),MAX(G$4:$G4703)+1,IF(ISNUMBER(Pay_Item_Search_Text),0,IF(ISNUMBER(SEARCH(Pay_Item_Search_Text,H4704)),MAX(G$4:$G4703)+1,0))),IF(ISNUMBER(Pay_Item_Search_Text),0,IF(ISNUMBER(SEARCH(Pay_Item_Search_Text,H4704)),MAX(G$4:$G4703)+1,0)))</f>
        <v>4700</v>
      </c>
      <c r="H4704" s="1" t="str">
        <f>IF(Table_PayItems[[#This Row],[Description]]="_","_ Unique Item - "&amp;Table_PayItems[[#This Row],[Item]]&amp;" - $"&amp;Table_PayItems[[#This Row],[Unit]],Table_PayItems[[#This Row],[Description]]&amp;" - $"&amp;Table_PayItems[[#This Row],[Unit]])</f>
        <v>Sewer, Cl A, 54 inch, Tr Det B - $Ft</v>
      </c>
      <c r="I4704" s="29" t="str">
        <f>IFERROR(VLOOKUP(ROWS($M$5:M4704),Table_PayItems[[Search Key]:[Concentrated Name]],2,FALSE),"")</f>
        <v>Sewer, Cl A, 54 inch, Tr Det B - $Ft</v>
      </c>
      <c r="J4704" s="1"/>
      <c r="K4704" s="1"/>
      <c r="L4704" s="22">
        <f>IF(ISNUMBER(SEARCH(Pay_Item_Search_Text_2,M4704)),MAX($L$4:L4703)+1,0)</f>
        <v>0</v>
      </c>
      <c r="M4704" s="1" t="str">
        <f>IFERROR(VLOOKUP(ROWS($M$5:M4704),Table_PayItems[[Search Key]:[Concentrated Name]],2,FALSE),"")</f>
        <v>Sewer, Cl A, 54 inch, Tr Det B - $Ft</v>
      </c>
      <c r="N4704" s="1" t="str">
        <f>IFERROR(VLOOKUP(ROWS($M$5:N4704),$L$5:$M$7000,2,FALSE),"")</f>
        <v/>
      </c>
      <c r="O4704" s="1" t="str">
        <f>IFERROR(VLOOKUP(ROWS($O$5:O4704),$K$5:$L$7000,2,FALSE),"")</f>
        <v/>
      </c>
    </row>
    <row r="4705" spans="2:15" ht="15" customHeight="1" x14ac:dyDescent="0.25">
      <c r="B4705" s="178" t="s">
        <v>9024</v>
      </c>
      <c r="C4705" s="178" t="s">
        <v>104</v>
      </c>
      <c r="D4705" s="178" t="s">
        <v>1073</v>
      </c>
      <c r="E4705" s="178" t="s">
        <v>302</v>
      </c>
      <c r="F4705" s="178" t="s">
        <v>17</v>
      </c>
      <c r="G4705" s="1">
        <f>IF(ISNUMBER(Pay_Item_Search_Text),IF(ISNUMBER(IF(FIND(Pay_Item_Search_Text,B4705)=1,1, "FALSE")),MAX(G$4:$G4704)+1,IF(ISNUMBER(Pay_Item_Search_Text),0,IF(ISNUMBER(SEARCH(Pay_Item_Search_Text,H4705)),MAX(G$4:$G4704)+1,0))),IF(ISNUMBER(Pay_Item_Search_Text),0,IF(ISNUMBER(SEARCH(Pay_Item_Search_Text,H4705)),MAX(G$4:$G4704)+1,0)))</f>
        <v>4701</v>
      </c>
      <c r="H4705" s="1" t="str">
        <f>IF(Table_PayItems[[#This Row],[Description]]="_","_ Unique Item - "&amp;Table_PayItems[[#This Row],[Item]]&amp;" - $"&amp;Table_PayItems[[#This Row],[Unit]],Table_PayItems[[#This Row],[Description]]&amp;" - $"&amp;Table_PayItems[[#This Row],[Unit]])</f>
        <v>Sewer, Cl A, 54 inch, Tr Det C - $Ft</v>
      </c>
      <c r="I4705" s="29" t="str">
        <f>IFERROR(VLOOKUP(ROWS($M$5:M4705),Table_PayItems[[Search Key]:[Concentrated Name]],2,FALSE),"")</f>
        <v>Sewer, Cl A, 54 inch, Tr Det C - $Ft</v>
      </c>
      <c r="J4705" s="1"/>
      <c r="K4705" s="1"/>
      <c r="L4705" s="22">
        <f>IF(ISNUMBER(SEARCH(Pay_Item_Search_Text_2,M4705)),MAX($L$4:L4704)+1,0)</f>
        <v>0</v>
      </c>
      <c r="M4705" s="1" t="str">
        <f>IFERROR(VLOOKUP(ROWS($M$5:M4705),Table_PayItems[[Search Key]:[Concentrated Name]],2,FALSE),"")</f>
        <v>Sewer, Cl A, 54 inch, Tr Det C - $Ft</v>
      </c>
      <c r="N4705" s="1" t="str">
        <f>IFERROR(VLOOKUP(ROWS($M$5:N4705),$L$5:$M$7000,2,FALSE),"")</f>
        <v/>
      </c>
      <c r="O4705" s="1" t="str">
        <f>IFERROR(VLOOKUP(ROWS($O$5:O4705),$K$5:$L$7000,2,FALSE),"")</f>
        <v/>
      </c>
    </row>
    <row r="4706" spans="2:15" ht="15" customHeight="1" x14ac:dyDescent="0.25">
      <c r="B4706" s="178" t="s">
        <v>9051</v>
      </c>
      <c r="C4706" s="178" t="s">
        <v>104</v>
      </c>
      <c r="D4706" s="178" t="s">
        <v>1100</v>
      </c>
      <c r="E4706" s="178" t="s">
        <v>302</v>
      </c>
      <c r="F4706" s="178" t="s">
        <v>17</v>
      </c>
      <c r="G4706" s="1">
        <f>IF(ISNUMBER(Pay_Item_Search_Text),IF(ISNUMBER(IF(FIND(Pay_Item_Search_Text,B4706)=1,1, "FALSE")),MAX(G$4:$G4705)+1,IF(ISNUMBER(Pay_Item_Search_Text),0,IF(ISNUMBER(SEARCH(Pay_Item_Search_Text,H4706)),MAX(G$4:$G4705)+1,0))),IF(ISNUMBER(Pay_Item_Search_Text),0,IF(ISNUMBER(SEARCH(Pay_Item_Search_Text,H4706)),MAX(G$4:$G4705)+1,0)))</f>
        <v>4702</v>
      </c>
      <c r="H4706" s="1" t="str">
        <f>IF(Table_PayItems[[#This Row],[Description]]="_","_ Unique Item - "&amp;Table_PayItems[[#This Row],[Item]]&amp;" - $"&amp;Table_PayItems[[#This Row],[Unit]],Table_PayItems[[#This Row],[Description]]&amp;" - $"&amp;Table_PayItems[[#This Row],[Unit]])</f>
        <v>Sewer, Cl A, 54 inch, Tr Det D - $Ft</v>
      </c>
      <c r="I4706" s="29" t="str">
        <f>IFERROR(VLOOKUP(ROWS($M$5:M4706),Table_PayItems[[Search Key]:[Concentrated Name]],2,FALSE),"")</f>
        <v>Sewer, Cl A, 54 inch, Tr Det D - $Ft</v>
      </c>
      <c r="J4706" s="1"/>
      <c r="K4706" s="1"/>
      <c r="L4706" s="22">
        <f>IF(ISNUMBER(SEARCH(Pay_Item_Search_Text_2,M4706)),MAX($L$4:L4705)+1,0)</f>
        <v>0</v>
      </c>
      <c r="M4706" s="1" t="str">
        <f>IFERROR(VLOOKUP(ROWS($M$5:M4706),Table_PayItems[[Search Key]:[Concentrated Name]],2,FALSE),"")</f>
        <v>Sewer, Cl A, 54 inch, Tr Det D - $Ft</v>
      </c>
      <c r="N4706" s="1" t="str">
        <f>IFERROR(VLOOKUP(ROWS($M$5:N4706),$L$5:$M$7000,2,FALSE),"")</f>
        <v/>
      </c>
      <c r="O4706" s="1" t="str">
        <f>IFERROR(VLOOKUP(ROWS($O$5:O4706),$K$5:$L$7000,2,FALSE),"")</f>
        <v/>
      </c>
    </row>
    <row r="4707" spans="2:15" ht="15" customHeight="1" x14ac:dyDescent="0.25">
      <c r="B4707" s="178" t="s">
        <v>9078</v>
      </c>
      <c r="C4707" s="178" t="s">
        <v>104</v>
      </c>
      <c r="D4707" s="178" t="s">
        <v>1127</v>
      </c>
      <c r="E4707" s="178" t="s">
        <v>302</v>
      </c>
      <c r="F4707" s="178" t="s">
        <v>17</v>
      </c>
      <c r="G4707" s="1">
        <f>IF(ISNUMBER(Pay_Item_Search_Text),IF(ISNUMBER(IF(FIND(Pay_Item_Search_Text,B4707)=1,1, "FALSE")),MAX(G$4:$G4706)+1,IF(ISNUMBER(Pay_Item_Search_Text),0,IF(ISNUMBER(SEARCH(Pay_Item_Search_Text,H4707)),MAX(G$4:$G4706)+1,0))),IF(ISNUMBER(Pay_Item_Search_Text),0,IF(ISNUMBER(SEARCH(Pay_Item_Search_Text,H4707)),MAX(G$4:$G4706)+1,0)))</f>
        <v>4703</v>
      </c>
      <c r="H4707" s="1" t="str">
        <f>IF(Table_PayItems[[#This Row],[Description]]="_","_ Unique Item - "&amp;Table_PayItems[[#This Row],[Item]]&amp;" - $"&amp;Table_PayItems[[#This Row],[Unit]],Table_PayItems[[#This Row],[Description]]&amp;" - $"&amp;Table_PayItems[[#This Row],[Unit]])</f>
        <v>Sewer, Cl A, 54 inch, Tr Det E - $Ft</v>
      </c>
      <c r="I4707" s="29" t="str">
        <f>IFERROR(VLOOKUP(ROWS($M$5:M4707),Table_PayItems[[Search Key]:[Concentrated Name]],2,FALSE),"")</f>
        <v>Sewer, Cl A, 54 inch, Tr Det E - $Ft</v>
      </c>
      <c r="J4707" s="1"/>
      <c r="K4707" s="1"/>
      <c r="L4707" s="22">
        <f>IF(ISNUMBER(SEARCH(Pay_Item_Search_Text_2,M4707)),MAX($L$4:L4706)+1,0)</f>
        <v>0</v>
      </c>
      <c r="M4707" s="1" t="str">
        <f>IFERROR(VLOOKUP(ROWS($M$5:M4707),Table_PayItems[[Search Key]:[Concentrated Name]],2,FALSE),"")</f>
        <v>Sewer, Cl A, 54 inch, Tr Det E - $Ft</v>
      </c>
      <c r="N4707" s="1" t="str">
        <f>IFERROR(VLOOKUP(ROWS($M$5:N4707),$L$5:$M$7000,2,FALSE),"")</f>
        <v/>
      </c>
      <c r="O4707" s="1" t="str">
        <f>IFERROR(VLOOKUP(ROWS($O$5:O4707),$K$5:$L$7000,2,FALSE),"")</f>
        <v/>
      </c>
    </row>
    <row r="4708" spans="2:15" ht="15" customHeight="1" x14ac:dyDescent="0.25">
      <c r="B4708" s="178" t="s">
        <v>8959</v>
      </c>
      <c r="C4708" s="178" t="s">
        <v>104</v>
      </c>
      <c r="D4708" s="178" t="s">
        <v>1008</v>
      </c>
      <c r="E4708" s="178" t="s">
        <v>296</v>
      </c>
      <c r="F4708" s="178" t="s">
        <v>17</v>
      </c>
      <c r="G4708" s="1">
        <f>IF(ISNUMBER(Pay_Item_Search_Text),IF(ISNUMBER(IF(FIND(Pay_Item_Search_Text,B4708)=1,1, "FALSE")),MAX(G$4:$G4707)+1,IF(ISNUMBER(Pay_Item_Search_Text),0,IF(ISNUMBER(SEARCH(Pay_Item_Search_Text,H4708)),MAX(G$4:$G4707)+1,0))),IF(ISNUMBER(Pay_Item_Search_Text),0,IF(ISNUMBER(SEARCH(Pay_Item_Search_Text,H4708)),MAX(G$4:$G4707)+1,0)))</f>
        <v>4704</v>
      </c>
      <c r="H4708" s="1" t="str">
        <f>IF(Table_PayItems[[#This Row],[Description]]="_","_ Unique Item - "&amp;Table_PayItems[[#This Row],[Item]]&amp;" - $"&amp;Table_PayItems[[#This Row],[Unit]],Table_PayItems[[#This Row],[Description]]&amp;" - $"&amp;Table_PayItems[[#This Row],[Unit]])</f>
        <v>Sewer, Cl A, 6 inch, Tr Det A - $Ft</v>
      </c>
      <c r="I4708" s="29" t="str">
        <f>IFERROR(VLOOKUP(ROWS($M$5:M4708),Table_PayItems[[Search Key]:[Concentrated Name]],2,FALSE),"")</f>
        <v>Sewer, Cl A, 6 inch, Tr Det A - $Ft</v>
      </c>
      <c r="J4708" s="1"/>
      <c r="K4708" s="1"/>
      <c r="L4708" s="22">
        <f>IF(ISNUMBER(SEARCH(Pay_Item_Search_Text_2,M4708)),MAX($L$4:L4707)+1,0)</f>
        <v>0</v>
      </c>
      <c r="M4708" s="1" t="str">
        <f>IFERROR(VLOOKUP(ROWS($M$5:M4708),Table_PayItems[[Search Key]:[Concentrated Name]],2,FALSE),"")</f>
        <v>Sewer, Cl A, 6 inch, Tr Det A - $Ft</v>
      </c>
      <c r="N4708" s="1" t="str">
        <f>IFERROR(VLOOKUP(ROWS($M$5:N4708),$L$5:$M$7000,2,FALSE),"")</f>
        <v/>
      </c>
      <c r="O4708" s="1" t="str">
        <f>IFERROR(VLOOKUP(ROWS($O$5:O4708),$K$5:$L$7000,2,FALSE),"")</f>
        <v/>
      </c>
    </row>
    <row r="4709" spans="2:15" ht="15" customHeight="1" x14ac:dyDescent="0.25">
      <c r="B4709" s="178" t="s">
        <v>8986</v>
      </c>
      <c r="C4709" s="178" t="s">
        <v>104</v>
      </c>
      <c r="D4709" s="178" t="s">
        <v>1035</v>
      </c>
      <c r="E4709" s="178" t="s">
        <v>296</v>
      </c>
      <c r="F4709" s="178" t="s">
        <v>17</v>
      </c>
      <c r="G4709" s="1">
        <f>IF(ISNUMBER(Pay_Item_Search_Text),IF(ISNUMBER(IF(FIND(Pay_Item_Search_Text,B4709)=1,1, "FALSE")),MAX(G$4:$G4708)+1,IF(ISNUMBER(Pay_Item_Search_Text),0,IF(ISNUMBER(SEARCH(Pay_Item_Search_Text,H4709)),MAX(G$4:$G4708)+1,0))),IF(ISNUMBER(Pay_Item_Search_Text),0,IF(ISNUMBER(SEARCH(Pay_Item_Search_Text,H4709)),MAX(G$4:$G4708)+1,0)))</f>
        <v>4705</v>
      </c>
      <c r="H4709" s="1" t="str">
        <f>IF(Table_PayItems[[#This Row],[Description]]="_","_ Unique Item - "&amp;Table_PayItems[[#This Row],[Item]]&amp;" - $"&amp;Table_PayItems[[#This Row],[Unit]],Table_PayItems[[#This Row],[Description]]&amp;" - $"&amp;Table_PayItems[[#This Row],[Unit]])</f>
        <v>Sewer, Cl A, 6 inch, Tr Det B - $Ft</v>
      </c>
      <c r="I4709" s="29" t="str">
        <f>IFERROR(VLOOKUP(ROWS($M$5:M4709),Table_PayItems[[Search Key]:[Concentrated Name]],2,FALSE),"")</f>
        <v>Sewer, Cl A, 6 inch, Tr Det B - $Ft</v>
      </c>
      <c r="J4709" s="1"/>
      <c r="K4709" s="1"/>
      <c r="L4709" s="22">
        <f>IF(ISNUMBER(SEARCH(Pay_Item_Search_Text_2,M4709)),MAX($L$4:L4708)+1,0)</f>
        <v>0</v>
      </c>
      <c r="M4709" s="1" t="str">
        <f>IFERROR(VLOOKUP(ROWS($M$5:M4709),Table_PayItems[[Search Key]:[Concentrated Name]],2,FALSE),"")</f>
        <v>Sewer, Cl A, 6 inch, Tr Det B - $Ft</v>
      </c>
      <c r="N4709" s="1" t="str">
        <f>IFERROR(VLOOKUP(ROWS($M$5:N4709),$L$5:$M$7000,2,FALSE),"")</f>
        <v/>
      </c>
      <c r="O4709" s="1" t="str">
        <f>IFERROR(VLOOKUP(ROWS($O$5:O4709),$K$5:$L$7000,2,FALSE),"")</f>
        <v/>
      </c>
    </row>
    <row r="4710" spans="2:15" ht="15" customHeight="1" x14ac:dyDescent="0.25">
      <c r="B4710" s="178" t="s">
        <v>9013</v>
      </c>
      <c r="C4710" s="178" t="s">
        <v>104</v>
      </c>
      <c r="D4710" s="178" t="s">
        <v>1062</v>
      </c>
      <c r="E4710" s="178" t="s">
        <v>296</v>
      </c>
      <c r="F4710" s="178" t="s">
        <v>17</v>
      </c>
      <c r="G4710" s="1">
        <f>IF(ISNUMBER(Pay_Item_Search_Text),IF(ISNUMBER(IF(FIND(Pay_Item_Search_Text,B4710)=1,1, "FALSE")),MAX(G$4:$G4709)+1,IF(ISNUMBER(Pay_Item_Search_Text),0,IF(ISNUMBER(SEARCH(Pay_Item_Search_Text,H4710)),MAX(G$4:$G4709)+1,0))),IF(ISNUMBER(Pay_Item_Search_Text),0,IF(ISNUMBER(SEARCH(Pay_Item_Search_Text,H4710)),MAX(G$4:$G4709)+1,0)))</f>
        <v>4706</v>
      </c>
      <c r="H4710" s="1" t="str">
        <f>IF(Table_PayItems[[#This Row],[Description]]="_","_ Unique Item - "&amp;Table_PayItems[[#This Row],[Item]]&amp;" - $"&amp;Table_PayItems[[#This Row],[Unit]],Table_PayItems[[#This Row],[Description]]&amp;" - $"&amp;Table_PayItems[[#This Row],[Unit]])</f>
        <v>Sewer, Cl A, 6 inch, Tr Det C - $Ft</v>
      </c>
      <c r="I4710" s="29" t="str">
        <f>IFERROR(VLOOKUP(ROWS($M$5:M4710),Table_PayItems[[Search Key]:[Concentrated Name]],2,FALSE),"")</f>
        <v>Sewer, Cl A, 6 inch, Tr Det C - $Ft</v>
      </c>
      <c r="J4710" s="1"/>
      <c r="K4710" s="1"/>
      <c r="L4710" s="22">
        <f>IF(ISNUMBER(SEARCH(Pay_Item_Search_Text_2,M4710)),MAX($L$4:L4709)+1,0)</f>
        <v>0</v>
      </c>
      <c r="M4710" s="1" t="str">
        <f>IFERROR(VLOOKUP(ROWS($M$5:M4710),Table_PayItems[[Search Key]:[Concentrated Name]],2,FALSE),"")</f>
        <v>Sewer, Cl A, 6 inch, Tr Det C - $Ft</v>
      </c>
      <c r="N4710" s="1" t="str">
        <f>IFERROR(VLOOKUP(ROWS($M$5:N4710),$L$5:$M$7000,2,FALSE),"")</f>
        <v/>
      </c>
      <c r="O4710" s="1" t="str">
        <f>IFERROR(VLOOKUP(ROWS($O$5:O4710),$K$5:$L$7000,2,FALSE),"")</f>
        <v/>
      </c>
    </row>
    <row r="4711" spans="2:15" ht="15" customHeight="1" x14ac:dyDescent="0.25">
      <c r="B4711" s="178" t="s">
        <v>9040</v>
      </c>
      <c r="C4711" s="178" t="s">
        <v>104</v>
      </c>
      <c r="D4711" s="178" t="s">
        <v>1089</v>
      </c>
      <c r="E4711" s="178" t="s">
        <v>296</v>
      </c>
      <c r="F4711" s="178" t="s">
        <v>17</v>
      </c>
      <c r="G4711" s="1">
        <f>IF(ISNUMBER(Pay_Item_Search_Text),IF(ISNUMBER(IF(FIND(Pay_Item_Search_Text,B4711)=1,1, "FALSE")),MAX(G$4:$G4710)+1,IF(ISNUMBER(Pay_Item_Search_Text),0,IF(ISNUMBER(SEARCH(Pay_Item_Search_Text,H4711)),MAX(G$4:$G4710)+1,0))),IF(ISNUMBER(Pay_Item_Search_Text),0,IF(ISNUMBER(SEARCH(Pay_Item_Search_Text,H4711)),MAX(G$4:$G4710)+1,0)))</f>
        <v>4707</v>
      </c>
      <c r="H4711" s="1" t="str">
        <f>IF(Table_PayItems[[#This Row],[Description]]="_","_ Unique Item - "&amp;Table_PayItems[[#This Row],[Item]]&amp;" - $"&amp;Table_PayItems[[#This Row],[Unit]],Table_PayItems[[#This Row],[Description]]&amp;" - $"&amp;Table_PayItems[[#This Row],[Unit]])</f>
        <v>Sewer, Cl A, 6 inch, Tr Det D - $Ft</v>
      </c>
      <c r="I4711" s="29" t="str">
        <f>IFERROR(VLOOKUP(ROWS($M$5:M4711),Table_PayItems[[Search Key]:[Concentrated Name]],2,FALSE),"")</f>
        <v>Sewer, Cl A, 6 inch, Tr Det D - $Ft</v>
      </c>
      <c r="J4711" s="1"/>
      <c r="K4711" s="1"/>
      <c r="L4711" s="22">
        <f>IF(ISNUMBER(SEARCH(Pay_Item_Search_Text_2,M4711)),MAX($L$4:L4710)+1,0)</f>
        <v>0</v>
      </c>
      <c r="M4711" s="1" t="str">
        <f>IFERROR(VLOOKUP(ROWS($M$5:M4711),Table_PayItems[[Search Key]:[Concentrated Name]],2,FALSE),"")</f>
        <v>Sewer, Cl A, 6 inch, Tr Det D - $Ft</v>
      </c>
      <c r="N4711" s="1" t="str">
        <f>IFERROR(VLOOKUP(ROWS($M$5:N4711),$L$5:$M$7000,2,FALSE),"")</f>
        <v/>
      </c>
      <c r="O4711" s="1" t="str">
        <f>IFERROR(VLOOKUP(ROWS($O$5:O4711),$K$5:$L$7000,2,FALSE),"")</f>
        <v/>
      </c>
    </row>
    <row r="4712" spans="2:15" ht="15" customHeight="1" x14ac:dyDescent="0.25">
      <c r="B4712" s="178" t="s">
        <v>9067</v>
      </c>
      <c r="C4712" s="178" t="s">
        <v>104</v>
      </c>
      <c r="D4712" s="178" t="s">
        <v>1116</v>
      </c>
      <c r="E4712" s="178" t="s">
        <v>296</v>
      </c>
      <c r="F4712" s="178" t="s">
        <v>17</v>
      </c>
      <c r="G4712" s="1">
        <f>IF(ISNUMBER(Pay_Item_Search_Text),IF(ISNUMBER(IF(FIND(Pay_Item_Search_Text,B4712)=1,1, "FALSE")),MAX(G$4:$G4711)+1,IF(ISNUMBER(Pay_Item_Search_Text),0,IF(ISNUMBER(SEARCH(Pay_Item_Search_Text,H4712)),MAX(G$4:$G4711)+1,0))),IF(ISNUMBER(Pay_Item_Search_Text),0,IF(ISNUMBER(SEARCH(Pay_Item_Search_Text,H4712)),MAX(G$4:$G4711)+1,0)))</f>
        <v>4708</v>
      </c>
      <c r="H4712" s="1" t="str">
        <f>IF(Table_PayItems[[#This Row],[Description]]="_","_ Unique Item - "&amp;Table_PayItems[[#This Row],[Item]]&amp;" - $"&amp;Table_PayItems[[#This Row],[Unit]],Table_PayItems[[#This Row],[Description]]&amp;" - $"&amp;Table_PayItems[[#This Row],[Unit]])</f>
        <v>Sewer, Cl A, 6 inch, Tr Det E - $Ft</v>
      </c>
      <c r="I4712" s="29" t="str">
        <f>IFERROR(VLOOKUP(ROWS($M$5:M4712),Table_PayItems[[Search Key]:[Concentrated Name]],2,FALSE),"")</f>
        <v>Sewer, Cl A, 6 inch, Tr Det E - $Ft</v>
      </c>
      <c r="J4712" s="1"/>
      <c r="K4712" s="1"/>
      <c r="L4712" s="22">
        <f>IF(ISNUMBER(SEARCH(Pay_Item_Search_Text_2,M4712)),MAX($L$4:L4711)+1,0)</f>
        <v>0</v>
      </c>
      <c r="M4712" s="1" t="str">
        <f>IFERROR(VLOOKUP(ROWS($M$5:M4712),Table_PayItems[[Search Key]:[Concentrated Name]],2,FALSE),"")</f>
        <v>Sewer, Cl A, 6 inch, Tr Det E - $Ft</v>
      </c>
      <c r="N4712" s="1" t="str">
        <f>IFERROR(VLOOKUP(ROWS($M$5:N4712),$L$5:$M$7000,2,FALSE),"")</f>
        <v/>
      </c>
      <c r="O4712" s="1" t="str">
        <f>IFERROR(VLOOKUP(ROWS($O$5:O4712),$K$5:$L$7000,2,FALSE),"")</f>
        <v/>
      </c>
    </row>
    <row r="4713" spans="2:15" ht="15" customHeight="1" x14ac:dyDescent="0.25">
      <c r="B4713" s="178" t="s">
        <v>8971</v>
      </c>
      <c r="C4713" s="178" t="s">
        <v>104</v>
      </c>
      <c r="D4713" s="178" t="s">
        <v>1020</v>
      </c>
      <c r="E4713" s="178" t="s">
        <v>302</v>
      </c>
      <c r="F4713" s="178" t="s">
        <v>17</v>
      </c>
      <c r="G4713" s="1">
        <f>IF(ISNUMBER(Pay_Item_Search_Text),IF(ISNUMBER(IF(FIND(Pay_Item_Search_Text,B4713)=1,1, "FALSE")),MAX(G$4:$G4712)+1,IF(ISNUMBER(Pay_Item_Search_Text),0,IF(ISNUMBER(SEARCH(Pay_Item_Search_Text,H4713)),MAX(G$4:$G4712)+1,0))),IF(ISNUMBER(Pay_Item_Search_Text),0,IF(ISNUMBER(SEARCH(Pay_Item_Search_Text,H4713)),MAX(G$4:$G4712)+1,0)))</f>
        <v>4709</v>
      </c>
      <c r="H4713" s="1" t="str">
        <f>IF(Table_PayItems[[#This Row],[Description]]="_","_ Unique Item - "&amp;Table_PayItems[[#This Row],[Item]]&amp;" - $"&amp;Table_PayItems[[#This Row],[Unit]],Table_PayItems[[#This Row],[Description]]&amp;" - $"&amp;Table_PayItems[[#This Row],[Unit]])</f>
        <v>Sewer, Cl A, 60 inch, Tr Det A - $Ft</v>
      </c>
      <c r="I4713" s="29" t="str">
        <f>IFERROR(VLOOKUP(ROWS($M$5:M4713),Table_PayItems[[Search Key]:[Concentrated Name]],2,FALSE),"")</f>
        <v>Sewer, Cl A, 60 inch, Tr Det A - $Ft</v>
      </c>
      <c r="J4713" s="1"/>
      <c r="K4713" s="1"/>
      <c r="L4713" s="22">
        <f>IF(ISNUMBER(SEARCH(Pay_Item_Search_Text_2,M4713)),MAX($L$4:L4712)+1,0)</f>
        <v>802</v>
      </c>
      <c r="M4713" s="1" t="str">
        <f>IFERROR(VLOOKUP(ROWS($M$5:M4713),Table_PayItems[[Search Key]:[Concentrated Name]],2,FALSE),"")</f>
        <v>Sewer, Cl A, 60 inch, Tr Det A - $Ft</v>
      </c>
      <c r="N4713" s="1" t="str">
        <f>IFERROR(VLOOKUP(ROWS($M$5:N4713),$L$5:$M$7000,2,FALSE),"")</f>
        <v/>
      </c>
      <c r="O4713" s="1" t="str">
        <f>IFERROR(VLOOKUP(ROWS($O$5:O4713),$K$5:$L$7000,2,FALSE),"")</f>
        <v/>
      </c>
    </row>
    <row r="4714" spans="2:15" ht="15" customHeight="1" x14ac:dyDescent="0.25">
      <c r="B4714" s="178" t="s">
        <v>8998</v>
      </c>
      <c r="C4714" s="178" t="s">
        <v>104</v>
      </c>
      <c r="D4714" s="178" t="s">
        <v>1047</v>
      </c>
      <c r="E4714" s="178" t="s">
        <v>302</v>
      </c>
      <c r="F4714" s="178" t="s">
        <v>17</v>
      </c>
      <c r="G4714" s="1">
        <f>IF(ISNUMBER(Pay_Item_Search_Text),IF(ISNUMBER(IF(FIND(Pay_Item_Search_Text,B4714)=1,1, "FALSE")),MAX(G$4:$G4713)+1,IF(ISNUMBER(Pay_Item_Search_Text),0,IF(ISNUMBER(SEARCH(Pay_Item_Search_Text,H4714)),MAX(G$4:$G4713)+1,0))),IF(ISNUMBER(Pay_Item_Search_Text),0,IF(ISNUMBER(SEARCH(Pay_Item_Search_Text,H4714)),MAX(G$4:$G4713)+1,0)))</f>
        <v>4710</v>
      </c>
      <c r="H4714" s="1" t="str">
        <f>IF(Table_PayItems[[#This Row],[Description]]="_","_ Unique Item - "&amp;Table_PayItems[[#This Row],[Item]]&amp;" - $"&amp;Table_PayItems[[#This Row],[Unit]],Table_PayItems[[#This Row],[Description]]&amp;" - $"&amp;Table_PayItems[[#This Row],[Unit]])</f>
        <v>Sewer, Cl A, 60 inch, Tr Det B - $Ft</v>
      </c>
      <c r="I4714" s="29" t="str">
        <f>IFERROR(VLOOKUP(ROWS($M$5:M4714),Table_PayItems[[Search Key]:[Concentrated Name]],2,FALSE),"")</f>
        <v>Sewer, Cl A, 60 inch, Tr Det B - $Ft</v>
      </c>
      <c r="J4714" s="1"/>
      <c r="K4714" s="1"/>
      <c r="L4714" s="22">
        <f>IF(ISNUMBER(SEARCH(Pay_Item_Search_Text_2,M4714)),MAX($L$4:L4713)+1,0)</f>
        <v>803</v>
      </c>
      <c r="M4714" s="1" t="str">
        <f>IFERROR(VLOOKUP(ROWS($M$5:M4714),Table_PayItems[[Search Key]:[Concentrated Name]],2,FALSE),"")</f>
        <v>Sewer, Cl A, 60 inch, Tr Det B - $Ft</v>
      </c>
      <c r="N4714" s="1" t="str">
        <f>IFERROR(VLOOKUP(ROWS($M$5:N4714),$L$5:$M$7000,2,FALSE),"")</f>
        <v/>
      </c>
      <c r="O4714" s="1" t="str">
        <f>IFERROR(VLOOKUP(ROWS($O$5:O4714),$K$5:$L$7000,2,FALSE),"")</f>
        <v/>
      </c>
    </row>
    <row r="4715" spans="2:15" ht="15" customHeight="1" x14ac:dyDescent="0.25">
      <c r="B4715" s="178" t="s">
        <v>9025</v>
      </c>
      <c r="C4715" s="178" t="s">
        <v>104</v>
      </c>
      <c r="D4715" s="178" t="s">
        <v>1074</v>
      </c>
      <c r="E4715" s="178" t="s">
        <v>302</v>
      </c>
      <c r="F4715" s="178" t="s">
        <v>17</v>
      </c>
      <c r="G4715" s="1">
        <f>IF(ISNUMBER(Pay_Item_Search_Text),IF(ISNUMBER(IF(FIND(Pay_Item_Search_Text,B4715)=1,1, "FALSE")),MAX(G$4:$G4714)+1,IF(ISNUMBER(Pay_Item_Search_Text),0,IF(ISNUMBER(SEARCH(Pay_Item_Search_Text,H4715)),MAX(G$4:$G4714)+1,0))),IF(ISNUMBER(Pay_Item_Search_Text),0,IF(ISNUMBER(SEARCH(Pay_Item_Search_Text,H4715)),MAX(G$4:$G4714)+1,0)))</f>
        <v>4711</v>
      </c>
      <c r="H4715" s="1" t="str">
        <f>IF(Table_PayItems[[#This Row],[Description]]="_","_ Unique Item - "&amp;Table_PayItems[[#This Row],[Item]]&amp;" - $"&amp;Table_PayItems[[#This Row],[Unit]],Table_PayItems[[#This Row],[Description]]&amp;" - $"&amp;Table_PayItems[[#This Row],[Unit]])</f>
        <v>Sewer, Cl A, 60 inch, Tr Det C - $Ft</v>
      </c>
      <c r="I4715" s="29" t="str">
        <f>IFERROR(VLOOKUP(ROWS($M$5:M4715),Table_PayItems[[Search Key]:[Concentrated Name]],2,FALSE),"")</f>
        <v>Sewer, Cl A, 60 inch, Tr Det C - $Ft</v>
      </c>
      <c r="J4715" s="1"/>
      <c r="K4715" s="1"/>
      <c r="L4715" s="22">
        <f>IF(ISNUMBER(SEARCH(Pay_Item_Search_Text_2,M4715)),MAX($L$4:L4714)+1,0)</f>
        <v>804</v>
      </c>
      <c r="M4715" s="1" t="str">
        <f>IFERROR(VLOOKUP(ROWS($M$5:M4715),Table_PayItems[[Search Key]:[Concentrated Name]],2,FALSE),"")</f>
        <v>Sewer, Cl A, 60 inch, Tr Det C - $Ft</v>
      </c>
      <c r="N4715" s="1" t="str">
        <f>IFERROR(VLOOKUP(ROWS($M$5:N4715),$L$5:$M$7000,2,FALSE),"")</f>
        <v/>
      </c>
      <c r="O4715" s="1" t="str">
        <f>IFERROR(VLOOKUP(ROWS($O$5:O4715),$K$5:$L$7000,2,FALSE),"")</f>
        <v/>
      </c>
    </row>
    <row r="4716" spans="2:15" ht="15" customHeight="1" x14ac:dyDescent="0.25">
      <c r="B4716" s="178" t="s">
        <v>9052</v>
      </c>
      <c r="C4716" s="178" t="s">
        <v>104</v>
      </c>
      <c r="D4716" s="178" t="s">
        <v>1101</v>
      </c>
      <c r="E4716" s="178" t="s">
        <v>302</v>
      </c>
      <c r="F4716" s="178" t="s">
        <v>17</v>
      </c>
      <c r="G4716" s="1">
        <f>IF(ISNUMBER(Pay_Item_Search_Text),IF(ISNUMBER(IF(FIND(Pay_Item_Search_Text,B4716)=1,1, "FALSE")),MAX(G$4:$G4715)+1,IF(ISNUMBER(Pay_Item_Search_Text),0,IF(ISNUMBER(SEARCH(Pay_Item_Search_Text,H4716)),MAX(G$4:$G4715)+1,0))),IF(ISNUMBER(Pay_Item_Search_Text),0,IF(ISNUMBER(SEARCH(Pay_Item_Search_Text,H4716)),MAX(G$4:$G4715)+1,0)))</f>
        <v>4712</v>
      </c>
      <c r="H4716" s="1" t="str">
        <f>IF(Table_PayItems[[#This Row],[Description]]="_","_ Unique Item - "&amp;Table_PayItems[[#This Row],[Item]]&amp;" - $"&amp;Table_PayItems[[#This Row],[Unit]],Table_PayItems[[#This Row],[Description]]&amp;" - $"&amp;Table_PayItems[[#This Row],[Unit]])</f>
        <v>Sewer, Cl A, 60 inch, Tr Det D - $Ft</v>
      </c>
      <c r="I4716" s="29" t="str">
        <f>IFERROR(VLOOKUP(ROWS($M$5:M4716),Table_PayItems[[Search Key]:[Concentrated Name]],2,FALSE),"")</f>
        <v>Sewer, Cl A, 60 inch, Tr Det D - $Ft</v>
      </c>
      <c r="J4716" s="1"/>
      <c r="K4716" s="1"/>
      <c r="L4716" s="22">
        <f>IF(ISNUMBER(SEARCH(Pay_Item_Search_Text_2,M4716)),MAX($L$4:L4715)+1,0)</f>
        <v>805</v>
      </c>
      <c r="M4716" s="1" t="str">
        <f>IFERROR(VLOOKUP(ROWS($M$5:M4716),Table_PayItems[[Search Key]:[Concentrated Name]],2,FALSE),"")</f>
        <v>Sewer, Cl A, 60 inch, Tr Det D - $Ft</v>
      </c>
      <c r="N4716" s="1" t="str">
        <f>IFERROR(VLOOKUP(ROWS($M$5:N4716),$L$5:$M$7000,2,FALSE),"")</f>
        <v/>
      </c>
      <c r="O4716" s="1" t="str">
        <f>IFERROR(VLOOKUP(ROWS($O$5:O4716),$K$5:$L$7000,2,FALSE),"")</f>
        <v/>
      </c>
    </row>
    <row r="4717" spans="2:15" ht="15" customHeight="1" x14ac:dyDescent="0.25">
      <c r="B4717" s="178" t="s">
        <v>9079</v>
      </c>
      <c r="C4717" s="178" t="s">
        <v>104</v>
      </c>
      <c r="D4717" s="178" t="s">
        <v>1128</v>
      </c>
      <c r="E4717" s="178" t="s">
        <v>302</v>
      </c>
      <c r="F4717" s="178" t="s">
        <v>17</v>
      </c>
      <c r="G4717" s="1">
        <f>IF(ISNUMBER(Pay_Item_Search_Text),IF(ISNUMBER(IF(FIND(Pay_Item_Search_Text,B4717)=1,1, "FALSE")),MAX(G$4:$G4716)+1,IF(ISNUMBER(Pay_Item_Search_Text),0,IF(ISNUMBER(SEARCH(Pay_Item_Search_Text,H4717)),MAX(G$4:$G4716)+1,0))),IF(ISNUMBER(Pay_Item_Search_Text),0,IF(ISNUMBER(SEARCH(Pay_Item_Search_Text,H4717)),MAX(G$4:$G4716)+1,0)))</f>
        <v>4713</v>
      </c>
      <c r="H4717" s="1" t="str">
        <f>IF(Table_PayItems[[#This Row],[Description]]="_","_ Unique Item - "&amp;Table_PayItems[[#This Row],[Item]]&amp;" - $"&amp;Table_PayItems[[#This Row],[Unit]],Table_PayItems[[#This Row],[Description]]&amp;" - $"&amp;Table_PayItems[[#This Row],[Unit]])</f>
        <v>Sewer, Cl A, 60 inch, Tr Det E - $Ft</v>
      </c>
      <c r="I4717" s="29" t="str">
        <f>IFERROR(VLOOKUP(ROWS($M$5:M4717),Table_PayItems[[Search Key]:[Concentrated Name]],2,FALSE),"")</f>
        <v>Sewer, Cl A, 60 inch, Tr Det E - $Ft</v>
      </c>
      <c r="J4717" s="1"/>
      <c r="K4717" s="1"/>
      <c r="L4717" s="22">
        <f>IF(ISNUMBER(SEARCH(Pay_Item_Search_Text_2,M4717)),MAX($L$4:L4716)+1,0)</f>
        <v>806</v>
      </c>
      <c r="M4717" s="1" t="str">
        <f>IFERROR(VLOOKUP(ROWS($M$5:M4717),Table_PayItems[[Search Key]:[Concentrated Name]],2,FALSE),"")</f>
        <v>Sewer, Cl A, 60 inch, Tr Det E - $Ft</v>
      </c>
      <c r="N4717" s="1" t="str">
        <f>IFERROR(VLOOKUP(ROWS($M$5:N4717),$L$5:$M$7000,2,FALSE),"")</f>
        <v/>
      </c>
      <c r="O4717" s="1" t="str">
        <f>IFERROR(VLOOKUP(ROWS($O$5:O4717),$K$5:$L$7000,2,FALSE),"")</f>
        <v/>
      </c>
    </row>
    <row r="4718" spans="2:15" ht="15" customHeight="1" x14ac:dyDescent="0.25">
      <c r="B4718" s="178" t="s">
        <v>8972</v>
      </c>
      <c r="C4718" s="178" t="s">
        <v>104</v>
      </c>
      <c r="D4718" s="178" t="s">
        <v>1021</v>
      </c>
      <c r="E4718" s="178" t="s">
        <v>302</v>
      </c>
      <c r="F4718" s="178" t="s">
        <v>17</v>
      </c>
      <c r="G4718" s="1">
        <f>IF(ISNUMBER(Pay_Item_Search_Text),IF(ISNUMBER(IF(FIND(Pay_Item_Search_Text,B4718)=1,1, "FALSE")),MAX(G$4:$G4717)+1,IF(ISNUMBER(Pay_Item_Search_Text),0,IF(ISNUMBER(SEARCH(Pay_Item_Search_Text,H4718)),MAX(G$4:$G4717)+1,0))),IF(ISNUMBER(Pay_Item_Search_Text),0,IF(ISNUMBER(SEARCH(Pay_Item_Search_Text,H4718)),MAX(G$4:$G4717)+1,0)))</f>
        <v>4714</v>
      </c>
      <c r="H4718" s="1" t="str">
        <f>IF(Table_PayItems[[#This Row],[Description]]="_","_ Unique Item - "&amp;Table_PayItems[[#This Row],[Item]]&amp;" - $"&amp;Table_PayItems[[#This Row],[Unit]],Table_PayItems[[#This Row],[Description]]&amp;" - $"&amp;Table_PayItems[[#This Row],[Unit]])</f>
        <v>Sewer, Cl A, 66 inch, Tr Det A - $Ft</v>
      </c>
      <c r="I4718" s="29" t="str">
        <f>IFERROR(VLOOKUP(ROWS($M$5:M4718),Table_PayItems[[Search Key]:[Concentrated Name]],2,FALSE),"")</f>
        <v>Sewer, Cl A, 66 inch, Tr Det A - $Ft</v>
      </c>
      <c r="J4718" s="1"/>
      <c r="K4718" s="1"/>
      <c r="L4718" s="22">
        <f>IF(ISNUMBER(SEARCH(Pay_Item_Search_Text_2,M4718)),MAX($L$4:L4717)+1,0)</f>
        <v>0</v>
      </c>
      <c r="M4718" s="1" t="str">
        <f>IFERROR(VLOOKUP(ROWS($M$5:M4718),Table_PayItems[[Search Key]:[Concentrated Name]],2,FALSE),"")</f>
        <v>Sewer, Cl A, 66 inch, Tr Det A - $Ft</v>
      </c>
      <c r="N4718" s="1" t="str">
        <f>IFERROR(VLOOKUP(ROWS($M$5:N4718),$L$5:$M$7000,2,FALSE),"")</f>
        <v/>
      </c>
      <c r="O4718" s="1" t="str">
        <f>IFERROR(VLOOKUP(ROWS($O$5:O4718),$K$5:$L$7000,2,FALSE),"")</f>
        <v/>
      </c>
    </row>
    <row r="4719" spans="2:15" ht="15" customHeight="1" x14ac:dyDescent="0.25">
      <c r="B4719" s="178" t="s">
        <v>8999</v>
      </c>
      <c r="C4719" s="178" t="s">
        <v>104</v>
      </c>
      <c r="D4719" s="178" t="s">
        <v>1048</v>
      </c>
      <c r="E4719" s="178" t="s">
        <v>302</v>
      </c>
      <c r="F4719" s="178" t="s">
        <v>17</v>
      </c>
      <c r="G4719" s="1">
        <f>IF(ISNUMBER(Pay_Item_Search_Text),IF(ISNUMBER(IF(FIND(Pay_Item_Search_Text,B4719)=1,1, "FALSE")),MAX(G$4:$G4718)+1,IF(ISNUMBER(Pay_Item_Search_Text),0,IF(ISNUMBER(SEARCH(Pay_Item_Search_Text,H4719)),MAX(G$4:$G4718)+1,0))),IF(ISNUMBER(Pay_Item_Search_Text),0,IF(ISNUMBER(SEARCH(Pay_Item_Search_Text,H4719)),MAX(G$4:$G4718)+1,0)))</f>
        <v>4715</v>
      </c>
      <c r="H4719" s="1" t="str">
        <f>IF(Table_PayItems[[#This Row],[Description]]="_","_ Unique Item - "&amp;Table_PayItems[[#This Row],[Item]]&amp;" - $"&amp;Table_PayItems[[#This Row],[Unit]],Table_PayItems[[#This Row],[Description]]&amp;" - $"&amp;Table_PayItems[[#This Row],[Unit]])</f>
        <v>Sewer, Cl A, 66 inch, Tr Det B - $Ft</v>
      </c>
      <c r="I4719" s="29" t="str">
        <f>IFERROR(VLOOKUP(ROWS($M$5:M4719),Table_PayItems[[Search Key]:[Concentrated Name]],2,FALSE),"")</f>
        <v>Sewer, Cl A, 66 inch, Tr Det B - $Ft</v>
      </c>
      <c r="J4719" s="1"/>
      <c r="K4719" s="1"/>
      <c r="L4719" s="22">
        <f>IF(ISNUMBER(SEARCH(Pay_Item_Search_Text_2,M4719)),MAX($L$4:L4718)+1,0)</f>
        <v>0</v>
      </c>
      <c r="M4719" s="1" t="str">
        <f>IFERROR(VLOOKUP(ROWS($M$5:M4719),Table_PayItems[[Search Key]:[Concentrated Name]],2,FALSE),"")</f>
        <v>Sewer, Cl A, 66 inch, Tr Det B - $Ft</v>
      </c>
      <c r="N4719" s="1" t="str">
        <f>IFERROR(VLOOKUP(ROWS($M$5:N4719),$L$5:$M$7000,2,FALSE),"")</f>
        <v/>
      </c>
      <c r="O4719" s="1" t="str">
        <f>IFERROR(VLOOKUP(ROWS($O$5:O4719),$K$5:$L$7000,2,FALSE),"")</f>
        <v/>
      </c>
    </row>
    <row r="4720" spans="2:15" ht="15" customHeight="1" x14ac:dyDescent="0.25">
      <c r="B4720" s="178" t="s">
        <v>9026</v>
      </c>
      <c r="C4720" s="178" t="s">
        <v>104</v>
      </c>
      <c r="D4720" s="178" t="s">
        <v>1075</v>
      </c>
      <c r="E4720" s="178" t="s">
        <v>302</v>
      </c>
      <c r="F4720" s="178" t="s">
        <v>17</v>
      </c>
      <c r="G4720" s="1">
        <f>IF(ISNUMBER(Pay_Item_Search_Text),IF(ISNUMBER(IF(FIND(Pay_Item_Search_Text,B4720)=1,1, "FALSE")),MAX(G$4:$G4719)+1,IF(ISNUMBER(Pay_Item_Search_Text),0,IF(ISNUMBER(SEARCH(Pay_Item_Search_Text,H4720)),MAX(G$4:$G4719)+1,0))),IF(ISNUMBER(Pay_Item_Search_Text),0,IF(ISNUMBER(SEARCH(Pay_Item_Search_Text,H4720)),MAX(G$4:$G4719)+1,0)))</f>
        <v>4716</v>
      </c>
      <c r="H4720" s="1" t="str">
        <f>IF(Table_PayItems[[#This Row],[Description]]="_","_ Unique Item - "&amp;Table_PayItems[[#This Row],[Item]]&amp;" - $"&amp;Table_PayItems[[#This Row],[Unit]],Table_PayItems[[#This Row],[Description]]&amp;" - $"&amp;Table_PayItems[[#This Row],[Unit]])</f>
        <v>Sewer, Cl A, 66 inch, Tr Det C - $Ft</v>
      </c>
      <c r="I4720" s="29" t="str">
        <f>IFERROR(VLOOKUP(ROWS($M$5:M4720),Table_PayItems[[Search Key]:[Concentrated Name]],2,FALSE),"")</f>
        <v>Sewer, Cl A, 66 inch, Tr Det C - $Ft</v>
      </c>
      <c r="J4720" s="1"/>
      <c r="K4720" s="1"/>
      <c r="L4720" s="22">
        <f>IF(ISNUMBER(SEARCH(Pay_Item_Search_Text_2,M4720)),MAX($L$4:L4719)+1,0)</f>
        <v>0</v>
      </c>
      <c r="M4720" s="1" t="str">
        <f>IFERROR(VLOOKUP(ROWS($M$5:M4720),Table_PayItems[[Search Key]:[Concentrated Name]],2,FALSE),"")</f>
        <v>Sewer, Cl A, 66 inch, Tr Det C - $Ft</v>
      </c>
      <c r="N4720" s="1" t="str">
        <f>IFERROR(VLOOKUP(ROWS($M$5:N4720),$L$5:$M$7000,2,FALSE),"")</f>
        <v/>
      </c>
      <c r="O4720" s="1" t="str">
        <f>IFERROR(VLOOKUP(ROWS($O$5:O4720),$K$5:$L$7000,2,FALSE),"")</f>
        <v/>
      </c>
    </row>
    <row r="4721" spans="2:15" ht="15" customHeight="1" x14ac:dyDescent="0.25">
      <c r="B4721" s="178" t="s">
        <v>9053</v>
      </c>
      <c r="C4721" s="178" t="s">
        <v>104</v>
      </c>
      <c r="D4721" s="178" t="s">
        <v>1102</v>
      </c>
      <c r="E4721" s="178" t="s">
        <v>302</v>
      </c>
      <c r="F4721" s="178" t="s">
        <v>17</v>
      </c>
      <c r="G4721" s="1">
        <f>IF(ISNUMBER(Pay_Item_Search_Text),IF(ISNUMBER(IF(FIND(Pay_Item_Search_Text,B4721)=1,1, "FALSE")),MAX(G$4:$G4720)+1,IF(ISNUMBER(Pay_Item_Search_Text),0,IF(ISNUMBER(SEARCH(Pay_Item_Search_Text,H4721)),MAX(G$4:$G4720)+1,0))),IF(ISNUMBER(Pay_Item_Search_Text),0,IF(ISNUMBER(SEARCH(Pay_Item_Search_Text,H4721)),MAX(G$4:$G4720)+1,0)))</f>
        <v>4717</v>
      </c>
      <c r="H4721" s="1" t="str">
        <f>IF(Table_PayItems[[#This Row],[Description]]="_","_ Unique Item - "&amp;Table_PayItems[[#This Row],[Item]]&amp;" - $"&amp;Table_PayItems[[#This Row],[Unit]],Table_PayItems[[#This Row],[Description]]&amp;" - $"&amp;Table_PayItems[[#This Row],[Unit]])</f>
        <v>Sewer, Cl A, 66 inch, Tr Det D - $Ft</v>
      </c>
      <c r="I4721" s="29" t="str">
        <f>IFERROR(VLOOKUP(ROWS($M$5:M4721),Table_PayItems[[Search Key]:[Concentrated Name]],2,FALSE),"")</f>
        <v>Sewer, Cl A, 66 inch, Tr Det D - $Ft</v>
      </c>
      <c r="J4721" s="1"/>
      <c r="K4721" s="1"/>
      <c r="L4721" s="22">
        <f>IF(ISNUMBER(SEARCH(Pay_Item_Search_Text_2,M4721)),MAX($L$4:L4720)+1,0)</f>
        <v>0</v>
      </c>
      <c r="M4721" s="1" t="str">
        <f>IFERROR(VLOOKUP(ROWS($M$5:M4721),Table_PayItems[[Search Key]:[Concentrated Name]],2,FALSE),"")</f>
        <v>Sewer, Cl A, 66 inch, Tr Det D - $Ft</v>
      </c>
      <c r="N4721" s="1" t="str">
        <f>IFERROR(VLOOKUP(ROWS($M$5:N4721),$L$5:$M$7000,2,FALSE),"")</f>
        <v/>
      </c>
      <c r="O4721" s="1" t="str">
        <f>IFERROR(VLOOKUP(ROWS($O$5:O4721),$K$5:$L$7000,2,FALSE),"")</f>
        <v/>
      </c>
    </row>
    <row r="4722" spans="2:15" ht="15" customHeight="1" x14ac:dyDescent="0.25">
      <c r="B4722" s="178" t="s">
        <v>9080</v>
      </c>
      <c r="C4722" s="178" t="s">
        <v>104</v>
      </c>
      <c r="D4722" s="178" t="s">
        <v>1129</v>
      </c>
      <c r="E4722" s="178" t="s">
        <v>302</v>
      </c>
      <c r="F4722" s="178" t="s">
        <v>17</v>
      </c>
      <c r="G4722" s="1">
        <f>IF(ISNUMBER(Pay_Item_Search_Text),IF(ISNUMBER(IF(FIND(Pay_Item_Search_Text,B4722)=1,1, "FALSE")),MAX(G$4:$G4721)+1,IF(ISNUMBER(Pay_Item_Search_Text),0,IF(ISNUMBER(SEARCH(Pay_Item_Search_Text,H4722)),MAX(G$4:$G4721)+1,0))),IF(ISNUMBER(Pay_Item_Search_Text),0,IF(ISNUMBER(SEARCH(Pay_Item_Search_Text,H4722)),MAX(G$4:$G4721)+1,0)))</f>
        <v>4718</v>
      </c>
      <c r="H4722" s="1" t="str">
        <f>IF(Table_PayItems[[#This Row],[Description]]="_","_ Unique Item - "&amp;Table_PayItems[[#This Row],[Item]]&amp;" - $"&amp;Table_PayItems[[#This Row],[Unit]],Table_PayItems[[#This Row],[Description]]&amp;" - $"&amp;Table_PayItems[[#This Row],[Unit]])</f>
        <v>Sewer, Cl A, 66 inch, Tr Det E - $Ft</v>
      </c>
      <c r="I4722" s="29" t="str">
        <f>IFERROR(VLOOKUP(ROWS($M$5:M4722),Table_PayItems[[Search Key]:[Concentrated Name]],2,FALSE),"")</f>
        <v>Sewer, Cl A, 66 inch, Tr Det E - $Ft</v>
      </c>
      <c r="J4722" s="1"/>
      <c r="K4722" s="1"/>
      <c r="L4722" s="22">
        <f>IF(ISNUMBER(SEARCH(Pay_Item_Search_Text_2,M4722)),MAX($L$4:L4721)+1,0)</f>
        <v>0</v>
      </c>
      <c r="M4722" s="1" t="str">
        <f>IFERROR(VLOOKUP(ROWS($M$5:M4722),Table_PayItems[[Search Key]:[Concentrated Name]],2,FALSE),"")</f>
        <v>Sewer, Cl A, 66 inch, Tr Det E - $Ft</v>
      </c>
      <c r="N4722" s="1" t="str">
        <f>IFERROR(VLOOKUP(ROWS($M$5:N4722),$L$5:$M$7000,2,FALSE),"")</f>
        <v/>
      </c>
      <c r="O4722" s="1" t="str">
        <f>IFERROR(VLOOKUP(ROWS($O$5:O4722),$K$5:$L$7000,2,FALSE),"")</f>
        <v/>
      </c>
    </row>
    <row r="4723" spans="2:15" ht="15" customHeight="1" x14ac:dyDescent="0.25">
      <c r="B4723" s="178" t="s">
        <v>8973</v>
      </c>
      <c r="C4723" s="178" t="s">
        <v>104</v>
      </c>
      <c r="D4723" s="178" t="s">
        <v>1022</v>
      </c>
      <c r="E4723" s="178" t="s">
        <v>302</v>
      </c>
      <c r="F4723" s="178" t="s">
        <v>17</v>
      </c>
      <c r="G4723" s="1">
        <f>IF(ISNUMBER(Pay_Item_Search_Text),IF(ISNUMBER(IF(FIND(Pay_Item_Search_Text,B4723)=1,1, "FALSE")),MAX(G$4:$G4722)+1,IF(ISNUMBER(Pay_Item_Search_Text),0,IF(ISNUMBER(SEARCH(Pay_Item_Search_Text,H4723)),MAX(G$4:$G4722)+1,0))),IF(ISNUMBER(Pay_Item_Search_Text),0,IF(ISNUMBER(SEARCH(Pay_Item_Search_Text,H4723)),MAX(G$4:$G4722)+1,0)))</f>
        <v>4719</v>
      </c>
      <c r="H4723" s="1" t="str">
        <f>IF(Table_PayItems[[#This Row],[Description]]="_","_ Unique Item - "&amp;Table_PayItems[[#This Row],[Item]]&amp;" - $"&amp;Table_PayItems[[#This Row],[Unit]],Table_PayItems[[#This Row],[Description]]&amp;" - $"&amp;Table_PayItems[[#This Row],[Unit]])</f>
        <v>Sewer, Cl A, 72 inch, Tr Det A - $Ft</v>
      </c>
      <c r="I4723" s="29" t="str">
        <f>IFERROR(VLOOKUP(ROWS($M$5:M4723),Table_PayItems[[Search Key]:[Concentrated Name]],2,FALSE),"")</f>
        <v>Sewer, Cl A, 72 inch, Tr Det A - $Ft</v>
      </c>
      <c r="J4723" s="1"/>
      <c r="K4723" s="1"/>
      <c r="L4723" s="22">
        <f>IF(ISNUMBER(SEARCH(Pay_Item_Search_Text_2,M4723)),MAX($L$4:L4722)+1,0)</f>
        <v>0</v>
      </c>
      <c r="M4723" s="1" t="str">
        <f>IFERROR(VLOOKUP(ROWS($M$5:M4723),Table_PayItems[[Search Key]:[Concentrated Name]],2,FALSE),"")</f>
        <v>Sewer, Cl A, 72 inch, Tr Det A - $Ft</v>
      </c>
      <c r="N4723" s="1" t="str">
        <f>IFERROR(VLOOKUP(ROWS($M$5:N4723),$L$5:$M$7000,2,FALSE),"")</f>
        <v/>
      </c>
      <c r="O4723" s="1" t="str">
        <f>IFERROR(VLOOKUP(ROWS($O$5:O4723),$K$5:$L$7000,2,FALSE),"")</f>
        <v/>
      </c>
    </row>
    <row r="4724" spans="2:15" ht="15" customHeight="1" x14ac:dyDescent="0.25">
      <c r="B4724" s="178" t="s">
        <v>9000</v>
      </c>
      <c r="C4724" s="178" t="s">
        <v>104</v>
      </c>
      <c r="D4724" s="178" t="s">
        <v>1049</v>
      </c>
      <c r="E4724" s="178" t="s">
        <v>302</v>
      </c>
      <c r="F4724" s="178" t="s">
        <v>17</v>
      </c>
      <c r="G4724" s="1">
        <f>IF(ISNUMBER(Pay_Item_Search_Text),IF(ISNUMBER(IF(FIND(Pay_Item_Search_Text,B4724)=1,1, "FALSE")),MAX(G$4:$G4723)+1,IF(ISNUMBER(Pay_Item_Search_Text),0,IF(ISNUMBER(SEARCH(Pay_Item_Search_Text,H4724)),MAX(G$4:$G4723)+1,0))),IF(ISNUMBER(Pay_Item_Search_Text),0,IF(ISNUMBER(SEARCH(Pay_Item_Search_Text,H4724)),MAX(G$4:$G4723)+1,0)))</f>
        <v>4720</v>
      </c>
      <c r="H4724" s="1" t="str">
        <f>IF(Table_PayItems[[#This Row],[Description]]="_","_ Unique Item - "&amp;Table_PayItems[[#This Row],[Item]]&amp;" - $"&amp;Table_PayItems[[#This Row],[Unit]],Table_PayItems[[#This Row],[Description]]&amp;" - $"&amp;Table_PayItems[[#This Row],[Unit]])</f>
        <v>Sewer, Cl A, 72 inch, Tr Det B - $Ft</v>
      </c>
      <c r="I4724" s="29" t="str">
        <f>IFERROR(VLOOKUP(ROWS($M$5:M4724),Table_PayItems[[Search Key]:[Concentrated Name]],2,FALSE),"")</f>
        <v>Sewer, Cl A, 72 inch, Tr Det B - $Ft</v>
      </c>
      <c r="J4724" s="1"/>
      <c r="K4724" s="1"/>
      <c r="L4724" s="22">
        <f>IF(ISNUMBER(SEARCH(Pay_Item_Search_Text_2,M4724)),MAX($L$4:L4723)+1,0)</f>
        <v>0</v>
      </c>
      <c r="M4724" s="1" t="str">
        <f>IFERROR(VLOOKUP(ROWS($M$5:M4724),Table_PayItems[[Search Key]:[Concentrated Name]],2,FALSE),"")</f>
        <v>Sewer, Cl A, 72 inch, Tr Det B - $Ft</v>
      </c>
      <c r="N4724" s="1" t="str">
        <f>IFERROR(VLOOKUP(ROWS($M$5:N4724),$L$5:$M$7000,2,FALSE),"")</f>
        <v/>
      </c>
      <c r="O4724" s="1" t="str">
        <f>IFERROR(VLOOKUP(ROWS($O$5:O4724),$K$5:$L$7000,2,FALSE),"")</f>
        <v/>
      </c>
    </row>
    <row r="4725" spans="2:15" ht="15" customHeight="1" x14ac:dyDescent="0.25">
      <c r="B4725" s="178" t="s">
        <v>9027</v>
      </c>
      <c r="C4725" s="178" t="s">
        <v>104</v>
      </c>
      <c r="D4725" s="178" t="s">
        <v>1076</v>
      </c>
      <c r="E4725" s="178" t="s">
        <v>302</v>
      </c>
      <c r="F4725" s="178" t="s">
        <v>17</v>
      </c>
      <c r="G4725" s="1">
        <f>IF(ISNUMBER(Pay_Item_Search_Text),IF(ISNUMBER(IF(FIND(Pay_Item_Search_Text,B4725)=1,1, "FALSE")),MAX(G$4:$G4724)+1,IF(ISNUMBER(Pay_Item_Search_Text),0,IF(ISNUMBER(SEARCH(Pay_Item_Search_Text,H4725)),MAX(G$4:$G4724)+1,0))),IF(ISNUMBER(Pay_Item_Search_Text),0,IF(ISNUMBER(SEARCH(Pay_Item_Search_Text,H4725)),MAX(G$4:$G4724)+1,0)))</f>
        <v>4721</v>
      </c>
      <c r="H4725" s="1" t="str">
        <f>IF(Table_PayItems[[#This Row],[Description]]="_","_ Unique Item - "&amp;Table_PayItems[[#This Row],[Item]]&amp;" - $"&amp;Table_PayItems[[#This Row],[Unit]],Table_PayItems[[#This Row],[Description]]&amp;" - $"&amp;Table_PayItems[[#This Row],[Unit]])</f>
        <v>Sewer, Cl A, 72 inch, Tr Det C - $Ft</v>
      </c>
      <c r="I4725" s="29" t="str">
        <f>IFERROR(VLOOKUP(ROWS($M$5:M4725),Table_PayItems[[Search Key]:[Concentrated Name]],2,FALSE),"")</f>
        <v>Sewer, Cl A, 72 inch, Tr Det C - $Ft</v>
      </c>
      <c r="J4725" s="1"/>
      <c r="K4725" s="1"/>
      <c r="L4725" s="22">
        <f>IF(ISNUMBER(SEARCH(Pay_Item_Search_Text_2,M4725)),MAX($L$4:L4724)+1,0)</f>
        <v>0</v>
      </c>
      <c r="M4725" s="1" t="str">
        <f>IFERROR(VLOOKUP(ROWS($M$5:M4725),Table_PayItems[[Search Key]:[Concentrated Name]],2,FALSE),"")</f>
        <v>Sewer, Cl A, 72 inch, Tr Det C - $Ft</v>
      </c>
      <c r="N4725" s="1" t="str">
        <f>IFERROR(VLOOKUP(ROWS($M$5:N4725),$L$5:$M$7000,2,FALSE),"")</f>
        <v/>
      </c>
      <c r="O4725" s="1" t="str">
        <f>IFERROR(VLOOKUP(ROWS($O$5:O4725),$K$5:$L$7000,2,FALSE),"")</f>
        <v/>
      </c>
    </row>
    <row r="4726" spans="2:15" ht="15" customHeight="1" x14ac:dyDescent="0.25">
      <c r="B4726" s="178" t="s">
        <v>9054</v>
      </c>
      <c r="C4726" s="178" t="s">
        <v>104</v>
      </c>
      <c r="D4726" s="178" t="s">
        <v>1103</v>
      </c>
      <c r="E4726" s="178" t="s">
        <v>302</v>
      </c>
      <c r="F4726" s="178" t="s">
        <v>17</v>
      </c>
      <c r="G4726" s="1">
        <f>IF(ISNUMBER(Pay_Item_Search_Text),IF(ISNUMBER(IF(FIND(Pay_Item_Search_Text,B4726)=1,1, "FALSE")),MAX(G$4:$G4725)+1,IF(ISNUMBER(Pay_Item_Search_Text),0,IF(ISNUMBER(SEARCH(Pay_Item_Search_Text,H4726)),MAX(G$4:$G4725)+1,0))),IF(ISNUMBER(Pay_Item_Search_Text),0,IF(ISNUMBER(SEARCH(Pay_Item_Search_Text,H4726)),MAX(G$4:$G4725)+1,0)))</f>
        <v>4722</v>
      </c>
      <c r="H4726" s="1" t="str">
        <f>IF(Table_PayItems[[#This Row],[Description]]="_","_ Unique Item - "&amp;Table_PayItems[[#This Row],[Item]]&amp;" - $"&amp;Table_PayItems[[#This Row],[Unit]],Table_PayItems[[#This Row],[Description]]&amp;" - $"&amp;Table_PayItems[[#This Row],[Unit]])</f>
        <v>Sewer, Cl A, 72 inch, Tr Det D - $Ft</v>
      </c>
      <c r="I4726" s="29" t="str">
        <f>IFERROR(VLOOKUP(ROWS($M$5:M4726),Table_PayItems[[Search Key]:[Concentrated Name]],2,FALSE),"")</f>
        <v>Sewer, Cl A, 72 inch, Tr Det D - $Ft</v>
      </c>
      <c r="J4726" s="1"/>
      <c r="K4726" s="1"/>
      <c r="L4726" s="22">
        <f>IF(ISNUMBER(SEARCH(Pay_Item_Search_Text_2,M4726)),MAX($L$4:L4725)+1,0)</f>
        <v>0</v>
      </c>
      <c r="M4726" s="1" t="str">
        <f>IFERROR(VLOOKUP(ROWS($M$5:M4726),Table_PayItems[[Search Key]:[Concentrated Name]],2,FALSE),"")</f>
        <v>Sewer, Cl A, 72 inch, Tr Det D - $Ft</v>
      </c>
      <c r="N4726" s="1" t="str">
        <f>IFERROR(VLOOKUP(ROWS($M$5:N4726),$L$5:$M$7000,2,FALSE),"")</f>
        <v/>
      </c>
      <c r="O4726" s="1" t="str">
        <f>IFERROR(VLOOKUP(ROWS($O$5:O4726),$K$5:$L$7000,2,FALSE),"")</f>
        <v/>
      </c>
    </row>
    <row r="4727" spans="2:15" ht="15" customHeight="1" x14ac:dyDescent="0.25">
      <c r="B4727" s="178" t="s">
        <v>9081</v>
      </c>
      <c r="C4727" s="178" t="s">
        <v>104</v>
      </c>
      <c r="D4727" s="178" t="s">
        <v>1130</v>
      </c>
      <c r="E4727" s="178" t="s">
        <v>302</v>
      </c>
      <c r="F4727" s="178" t="s">
        <v>17</v>
      </c>
      <c r="G4727" s="1">
        <f>IF(ISNUMBER(Pay_Item_Search_Text),IF(ISNUMBER(IF(FIND(Pay_Item_Search_Text,B4727)=1,1, "FALSE")),MAX(G$4:$G4726)+1,IF(ISNUMBER(Pay_Item_Search_Text),0,IF(ISNUMBER(SEARCH(Pay_Item_Search_Text,H4727)),MAX(G$4:$G4726)+1,0))),IF(ISNUMBER(Pay_Item_Search_Text),0,IF(ISNUMBER(SEARCH(Pay_Item_Search_Text,H4727)),MAX(G$4:$G4726)+1,0)))</f>
        <v>4723</v>
      </c>
      <c r="H4727" s="1" t="str">
        <f>IF(Table_PayItems[[#This Row],[Description]]="_","_ Unique Item - "&amp;Table_PayItems[[#This Row],[Item]]&amp;" - $"&amp;Table_PayItems[[#This Row],[Unit]],Table_PayItems[[#This Row],[Description]]&amp;" - $"&amp;Table_PayItems[[#This Row],[Unit]])</f>
        <v>Sewer, Cl A, 72 inch, Tr Det E - $Ft</v>
      </c>
      <c r="I4727" s="29" t="str">
        <f>IFERROR(VLOOKUP(ROWS($M$5:M4727),Table_PayItems[[Search Key]:[Concentrated Name]],2,FALSE),"")</f>
        <v>Sewer, Cl A, 72 inch, Tr Det E - $Ft</v>
      </c>
      <c r="J4727" s="1"/>
      <c r="K4727" s="1"/>
      <c r="L4727" s="22">
        <f>IF(ISNUMBER(SEARCH(Pay_Item_Search_Text_2,M4727)),MAX($L$4:L4726)+1,0)</f>
        <v>0</v>
      </c>
      <c r="M4727" s="1" t="str">
        <f>IFERROR(VLOOKUP(ROWS($M$5:M4727),Table_PayItems[[Search Key]:[Concentrated Name]],2,FALSE),"")</f>
        <v>Sewer, Cl A, 72 inch, Tr Det E - $Ft</v>
      </c>
      <c r="N4727" s="1" t="str">
        <f>IFERROR(VLOOKUP(ROWS($M$5:N4727),$L$5:$M$7000,2,FALSE),"")</f>
        <v/>
      </c>
      <c r="O4727" s="1" t="str">
        <f>IFERROR(VLOOKUP(ROWS($O$5:O4727),$K$5:$L$7000,2,FALSE),"")</f>
        <v/>
      </c>
    </row>
    <row r="4728" spans="2:15" ht="15" customHeight="1" x14ac:dyDescent="0.25">
      <c r="B4728" s="178" t="s">
        <v>8974</v>
      </c>
      <c r="C4728" s="178" t="s">
        <v>104</v>
      </c>
      <c r="D4728" s="178" t="s">
        <v>1023</v>
      </c>
      <c r="E4728" s="178" t="s">
        <v>302</v>
      </c>
      <c r="F4728" s="178" t="s">
        <v>17</v>
      </c>
      <c r="G4728" s="1">
        <f>IF(ISNUMBER(Pay_Item_Search_Text),IF(ISNUMBER(IF(FIND(Pay_Item_Search_Text,B4728)=1,1, "FALSE")),MAX(G$4:$G4727)+1,IF(ISNUMBER(Pay_Item_Search_Text),0,IF(ISNUMBER(SEARCH(Pay_Item_Search_Text,H4728)),MAX(G$4:$G4727)+1,0))),IF(ISNUMBER(Pay_Item_Search_Text),0,IF(ISNUMBER(SEARCH(Pay_Item_Search_Text,H4728)),MAX(G$4:$G4727)+1,0)))</f>
        <v>4724</v>
      </c>
      <c r="H4728" s="1" t="str">
        <f>IF(Table_PayItems[[#This Row],[Description]]="_","_ Unique Item - "&amp;Table_PayItems[[#This Row],[Item]]&amp;" - $"&amp;Table_PayItems[[#This Row],[Unit]],Table_PayItems[[#This Row],[Description]]&amp;" - $"&amp;Table_PayItems[[#This Row],[Unit]])</f>
        <v>Sewer, Cl A, 78 inch, Tr Det A - $Ft</v>
      </c>
      <c r="I4728" s="29" t="str">
        <f>IFERROR(VLOOKUP(ROWS($M$5:M4728),Table_PayItems[[Search Key]:[Concentrated Name]],2,FALSE),"")</f>
        <v>Sewer, Cl A, 78 inch, Tr Det A - $Ft</v>
      </c>
      <c r="J4728" s="1"/>
      <c r="K4728" s="1"/>
      <c r="L4728" s="22">
        <f>IF(ISNUMBER(SEARCH(Pay_Item_Search_Text_2,M4728)),MAX($L$4:L4727)+1,0)</f>
        <v>0</v>
      </c>
      <c r="M4728" s="1" t="str">
        <f>IFERROR(VLOOKUP(ROWS($M$5:M4728),Table_PayItems[[Search Key]:[Concentrated Name]],2,FALSE),"")</f>
        <v>Sewer, Cl A, 78 inch, Tr Det A - $Ft</v>
      </c>
      <c r="N4728" s="1" t="str">
        <f>IFERROR(VLOOKUP(ROWS($M$5:N4728),$L$5:$M$7000,2,FALSE),"")</f>
        <v/>
      </c>
      <c r="O4728" s="1" t="str">
        <f>IFERROR(VLOOKUP(ROWS($O$5:O4728),$K$5:$L$7000,2,FALSE),"")</f>
        <v/>
      </c>
    </row>
    <row r="4729" spans="2:15" ht="15" customHeight="1" x14ac:dyDescent="0.25">
      <c r="B4729" s="178" t="s">
        <v>9001</v>
      </c>
      <c r="C4729" s="178" t="s">
        <v>104</v>
      </c>
      <c r="D4729" s="178" t="s">
        <v>1050</v>
      </c>
      <c r="E4729" s="178" t="s">
        <v>302</v>
      </c>
      <c r="F4729" s="178" t="s">
        <v>17</v>
      </c>
      <c r="G4729" s="1">
        <f>IF(ISNUMBER(Pay_Item_Search_Text),IF(ISNUMBER(IF(FIND(Pay_Item_Search_Text,B4729)=1,1, "FALSE")),MAX(G$4:$G4728)+1,IF(ISNUMBER(Pay_Item_Search_Text),0,IF(ISNUMBER(SEARCH(Pay_Item_Search_Text,H4729)),MAX(G$4:$G4728)+1,0))),IF(ISNUMBER(Pay_Item_Search_Text),0,IF(ISNUMBER(SEARCH(Pay_Item_Search_Text,H4729)),MAX(G$4:$G4728)+1,0)))</f>
        <v>4725</v>
      </c>
      <c r="H4729" s="1" t="str">
        <f>IF(Table_PayItems[[#This Row],[Description]]="_","_ Unique Item - "&amp;Table_PayItems[[#This Row],[Item]]&amp;" - $"&amp;Table_PayItems[[#This Row],[Unit]],Table_PayItems[[#This Row],[Description]]&amp;" - $"&amp;Table_PayItems[[#This Row],[Unit]])</f>
        <v>Sewer, Cl A, 78 inch, Tr Det B - $Ft</v>
      </c>
      <c r="I4729" s="29" t="str">
        <f>IFERROR(VLOOKUP(ROWS($M$5:M4729),Table_PayItems[[Search Key]:[Concentrated Name]],2,FALSE),"")</f>
        <v>Sewer, Cl A, 78 inch, Tr Det B - $Ft</v>
      </c>
      <c r="J4729" s="1"/>
      <c r="K4729" s="1"/>
      <c r="L4729" s="22">
        <f>IF(ISNUMBER(SEARCH(Pay_Item_Search_Text_2,M4729)),MAX($L$4:L4728)+1,0)</f>
        <v>0</v>
      </c>
      <c r="M4729" s="1" t="str">
        <f>IFERROR(VLOOKUP(ROWS($M$5:M4729),Table_PayItems[[Search Key]:[Concentrated Name]],2,FALSE),"")</f>
        <v>Sewer, Cl A, 78 inch, Tr Det B - $Ft</v>
      </c>
      <c r="N4729" s="1" t="str">
        <f>IFERROR(VLOOKUP(ROWS($M$5:N4729),$L$5:$M$7000,2,FALSE),"")</f>
        <v/>
      </c>
      <c r="O4729" s="1" t="str">
        <f>IFERROR(VLOOKUP(ROWS($O$5:O4729),$K$5:$L$7000,2,FALSE),"")</f>
        <v/>
      </c>
    </row>
    <row r="4730" spans="2:15" ht="15" customHeight="1" x14ac:dyDescent="0.25">
      <c r="B4730" s="178" t="s">
        <v>9028</v>
      </c>
      <c r="C4730" s="178" t="s">
        <v>104</v>
      </c>
      <c r="D4730" s="178" t="s">
        <v>1077</v>
      </c>
      <c r="E4730" s="178" t="s">
        <v>302</v>
      </c>
      <c r="F4730" s="178" t="s">
        <v>17</v>
      </c>
      <c r="G4730" s="1">
        <f>IF(ISNUMBER(Pay_Item_Search_Text),IF(ISNUMBER(IF(FIND(Pay_Item_Search_Text,B4730)=1,1, "FALSE")),MAX(G$4:$G4729)+1,IF(ISNUMBER(Pay_Item_Search_Text),0,IF(ISNUMBER(SEARCH(Pay_Item_Search_Text,H4730)),MAX(G$4:$G4729)+1,0))),IF(ISNUMBER(Pay_Item_Search_Text),0,IF(ISNUMBER(SEARCH(Pay_Item_Search_Text,H4730)),MAX(G$4:$G4729)+1,0)))</f>
        <v>4726</v>
      </c>
      <c r="H4730" s="1" t="str">
        <f>IF(Table_PayItems[[#This Row],[Description]]="_","_ Unique Item - "&amp;Table_PayItems[[#This Row],[Item]]&amp;" - $"&amp;Table_PayItems[[#This Row],[Unit]],Table_PayItems[[#This Row],[Description]]&amp;" - $"&amp;Table_PayItems[[#This Row],[Unit]])</f>
        <v>Sewer, Cl A, 78 inch, Tr Det C - $Ft</v>
      </c>
      <c r="I4730" s="29" t="str">
        <f>IFERROR(VLOOKUP(ROWS($M$5:M4730),Table_PayItems[[Search Key]:[Concentrated Name]],2,FALSE),"")</f>
        <v>Sewer, Cl A, 78 inch, Tr Det C - $Ft</v>
      </c>
      <c r="J4730" s="1"/>
      <c r="K4730" s="1"/>
      <c r="L4730" s="22">
        <f>IF(ISNUMBER(SEARCH(Pay_Item_Search_Text_2,M4730)),MAX($L$4:L4729)+1,0)</f>
        <v>0</v>
      </c>
      <c r="M4730" s="1" t="str">
        <f>IFERROR(VLOOKUP(ROWS($M$5:M4730),Table_PayItems[[Search Key]:[Concentrated Name]],2,FALSE),"")</f>
        <v>Sewer, Cl A, 78 inch, Tr Det C - $Ft</v>
      </c>
      <c r="N4730" s="1" t="str">
        <f>IFERROR(VLOOKUP(ROWS($M$5:N4730),$L$5:$M$7000,2,FALSE),"")</f>
        <v/>
      </c>
      <c r="O4730" s="1" t="str">
        <f>IFERROR(VLOOKUP(ROWS($O$5:O4730),$K$5:$L$7000,2,FALSE),"")</f>
        <v/>
      </c>
    </row>
    <row r="4731" spans="2:15" ht="15" customHeight="1" x14ac:dyDescent="0.25">
      <c r="B4731" s="178" t="s">
        <v>9055</v>
      </c>
      <c r="C4731" s="178" t="s">
        <v>104</v>
      </c>
      <c r="D4731" s="178" t="s">
        <v>1104</v>
      </c>
      <c r="E4731" s="178" t="s">
        <v>302</v>
      </c>
      <c r="F4731" s="178" t="s">
        <v>17</v>
      </c>
      <c r="G4731" s="1">
        <f>IF(ISNUMBER(Pay_Item_Search_Text),IF(ISNUMBER(IF(FIND(Pay_Item_Search_Text,B4731)=1,1, "FALSE")),MAX(G$4:$G4730)+1,IF(ISNUMBER(Pay_Item_Search_Text),0,IF(ISNUMBER(SEARCH(Pay_Item_Search_Text,H4731)),MAX(G$4:$G4730)+1,0))),IF(ISNUMBER(Pay_Item_Search_Text),0,IF(ISNUMBER(SEARCH(Pay_Item_Search_Text,H4731)),MAX(G$4:$G4730)+1,0)))</f>
        <v>4727</v>
      </c>
      <c r="H4731" s="1" t="str">
        <f>IF(Table_PayItems[[#This Row],[Description]]="_","_ Unique Item - "&amp;Table_PayItems[[#This Row],[Item]]&amp;" - $"&amp;Table_PayItems[[#This Row],[Unit]],Table_PayItems[[#This Row],[Description]]&amp;" - $"&amp;Table_PayItems[[#This Row],[Unit]])</f>
        <v>Sewer, Cl A, 78 inch, Tr Det D - $Ft</v>
      </c>
      <c r="I4731" s="29" t="str">
        <f>IFERROR(VLOOKUP(ROWS($M$5:M4731),Table_PayItems[[Search Key]:[Concentrated Name]],2,FALSE),"")</f>
        <v>Sewer, Cl A, 78 inch, Tr Det D - $Ft</v>
      </c>
      <c r="J4731" s="1"/>
      <c r="K4731" s="1"/>
      <c r="L4731" s="22">
        <f>IF(ISNUMBER(SEARCH(Pay_Item_Search_Text_2,M4731)),MAX($L$4:L4730)+1,0)</f>
        <v>0</v>
      </c>
      <c r="M4731" s="1" t="str">
        <f>IFERROR(VLOOKUP(ROWS($M$5:M4731),Table_PayItems[[Search Key]:[Concentrated Name]],2,FALSE),"")</f>
        <v>Sewer, Cl A, 78 inch, Tr Det D - $Ft</v>
      </c>
      <c r="N4731" s="1" t="str">
        <f>IFERROR(VLOOKUP(ROWS($M$5:N4731),$L$5:$M$7000,2,FALSE),"")</f>
        <v/>
      </c>
      <c r="O4731" s="1" t="str">
        <f>IFERROR(VLOOKUP(ROWS($O$5:O4731),$K$5:$L$7000,2,FALSE),"")</f>
        <v/>
      </c>
    </row>
    <row r="4732" spans="2:15" ht="15" customHeight="1" x14ac:dyDescent="0.25">
      <c r="B4732" s="178" t="s">
        <v>9082</v>
      </c>
      <c r="C4732" s="178" t="s">
        <v>104</v>
      </c>
      <c r="D4732" s="178" t="s">
        <v>1131</v>
      </c>
      <c r="E4732" s="178" t="s">
        <v>302</v>
      </c>
      <c r="F4732" s="178" t="s">
        <v>17</v>
      </c>
      <c r="G4732" s="1">
        <f>IF(ISNUMBER(Pay_Item_Search_Text),IF(ISNUMBER(IF(FIND(Pay_Item_Search_Text,B4732)=1,1, "FALSE")),MAX(G$4:$G4731)+1,IF(ISNUMBER(Pay_Item_Search_Text),0,IF(ISNUMBER(SEARCH(Pay_Item_Search_Text,H4732)),MAX(G$4:$G4731)+1,0))),IF(ISNUMBER(Pay_Item_Search_Text),0,IF(ISNUMBER(SEARCH(Pay_Item_Search_Text,H4732)),MAX(G$4:$G4731)+1,0)))</f>
        <v>4728</v>
      </c>
      <c r="H4732" s="1" t="str">
        <f>IF(Table_PayItems[[#This Row],[Description]]="_","_ Unique Item - "&amp;Table_PayItems[[#This Row],[Item]]&amp;" - $"&amp;Table_PayItems[[#This Row],[Unit]],Table_PayItems[[#This Row],[Description]]&amp;" - $"&amp;Table_PayItems[[#This Row],[Unit]])</f>
        <v>Sewer, Cl A, 78 inch, Tr Det E - $Ft</v>
      </c>
      <c r="I4732" s="29" t="str">
        <f>IFERROR(VLOOKUP(ROWS($M$5:M4732),Table_PayItems[[Search Key]:[Concentrated Name]],2,FALSE),"")</f>
        <v>Sewer, Cl A, 78 inch, Tr Det E - $Ft</v>
      </c>
      <c r="J4732" s="1"/>
      <c r="K4732" s="1"/>
      <c r="L4732" s="22">
        <f>IF(ISNUMBER(SEARCH(Pay_Item_Search_Text_2,M4732)),MAX($L$4:L4731)+1,0)</f>
        <v>0</v>
      </c>
      <c r="M4732" s="1" t="str">
        <f>IFERROR(VLOOKUP(ROWS($M$5:M4732),Table_PayItems[[Search Key]:[Concentrated Name]],2,FALSE),"")</f>
        <v>Sewer, Cl A, 78 inch, Tr Det E - $Ft</v>
      </c>
      <c r="N4732" s="1" t="str">
        <f>IFERROR(VLOOKUP(ROWS($M$5:N4732),$L$5:$M$7000,2,FALSE),"")</f>
        <v/>
      </c>
      <c r="O4732" s="1" t="str">
        <f>IFERROR(VLOOKUP(ROWS($O$5:O4732),$K$5:$L$7000,2,FALSE),"")</f>
        <v/>
      </c>
    </row>
    <row r="4733" spans="2:15" ht="15" customHeight="1" x14ac:dyDescent="0.25">
      <c r="B4733" s="178" t="s">
        <v>8960</v>
      </c>
      <c r="C4733" s="178" t="s">
        <v>104</v>
      </c>
      <c r="D4733" s="178" t="s">
        <v>1009</v>
      </c>
      <c r="E4733" s="178" t="s">
        <v>296</v>
      </c>
      <c r="F4733" s="178" t="s">
        <v>17</v>
      </c>
      <c r="G4733" s="1">
        <f>IF(ISNUMBER(Pay_Item_Search_Text),IF(ISNUMBER(IF(FIND(Pay_Item_Search_Text,B4733)=1,1, "FALSE")),MAX(G$4:$G4732)+1,IF(ISNUMBER(Pay_Item_Search_Text),0,IF(ISNUMBER(SEARCH(Pay_Item_Search_Text,H4733)),MAX(G$4:$G4732)+1,0))),IF(ISNUMBER(Pay_Item_Search_Text),0,IF(ISNUMBER(SEARCH(Pay_Item_Search_Text,H4733)),MAX(G$4:$G4732)+1,0)))</f>
        <v>4729</v>
      </c>
      <c r="H4733" s="1" t="str">
        <f>IF(Table_PayItems[[#This Row],[Description]]="_","_ Unique Item - "&amp;Table_PayItems[[#This Row],[Item]]&amp;" - $"&amp;Table_PayItems[[#This Row],[Unit]],Table_PayItems[[#This Row],[Description]]&amp;" - $"&amp;Table_PayItems[[#This Row],[Unit]])</f>
        <v>Sewer, Cl A, 8 inch, Tr Det A - $Ft</v>
      </c>
      <c r="I4733" s="29" t="str">
        <f>IFERROR(VLOOKUP(ROWS($M$5:M4733),Table_PayItems[[Search Key]:[Concentrated Name]],2,FALSE),"")</f>
        <v>Sewer, Cl A, 8 inch, Tr Det A - $Ft</v>
      </c>
      <c r="J4733" s="1"/>
      <c r="K4733" s="1"/>
      <c r="L4733" s="22">
        <f>IF(ISNUMBER(SEARCH(Pay_Item_Search_Text_2,M4733)),MAX($L$4:L4732)+1,0)</f>
        <v>0</v>
      </c>
      <c r="M4733" s="1" t="str">
        <f>IFERROR(VLOOKUP(ROWS($M$5:M4733),Table_PayItems[[Search Key]:[Concentrated Name]],2,FALSE),"")</f>
        <v>Sewer, Cl A, 8 inch, Tr Det A - $Ft</v>
      </c>
      <c r="N4733" s="1" t="str">
        <f>IFERROR(VLOOKUP(ROWS($M$5:N4733),$L$5:$M$7000,2,FALSE),"")</f>
        <v/>
      </c>
      <c r="O4733" s="1" t="str">
        <f>IFERROR(VLOOKUP(ROWS($O$5:O4733),$K$5:$L$7000,2,FALSE),"")</f>
        <v/>
      </c>
    </row>
    <row r="4734" spans="2:15" ht="15" customHeight="1" x14ac:dyDescent="0.25">
      <c r="B4734" s="178" t="s">
        <v>8987</v>
      </c>
      <c r="C4734" s="178" t="s">
        <v>104</v>
      </c>
      <c r="D4734" s="178" t="s">
        <v>1036</v>
      </c>
      <c r="E4734" s="178" t="s">
        <v>296</v>
      </c>
      <c r="F4734" s="178" t="s">
        <v>17</v>
      </c>
      <c r="G4734" s="1">
        <f>IF(ISNUMBER(Pay_Item_Search_Text),IF(ISNUMBER(IF(FIND(Pay_Item_Search_Text,B4734)=1,1, "FALSE")),MAX(G$4:$G4733)+1,IF(ISNUMBER(Pay_Item_Search_Text),0,IF(ISNUMBER(SEARCH(Pay_Item_Search_Text,H4734)),MAX(G$4:$G4733)+1,0))),IF(ISNUMBER(Pay_Item_Search_Text),0,IF(ISNUMBER(SEARCH(Pay_Item_Search_Text,H4734)),MAX(G$4:$G4733)+1,0)))</f>
        <v>4730</v>
      </c>
      <c r="H4734" s="1" t="str">
        <f>IF(Table_PayItems[[#This Row],[Description]]="_","_ Unique Item - "&amp;Table_PayItems[[#This Row],[Item]]&amp;" - $"&amp;Table_PayItems[[#This Row],[Unit]],Table_PayItems[[#This Row],[Description]]&amp;" - $"&amp;Table_PayItems[[#This Row],[Unit]])</f>
        <v>Sewer, Cl A, 8 inch, Tr Det B - $Ft</v>
      </c>
      <c r="I4734" s="29" t="str">
        <f>IFERROR(VLOOKUP(ROWS($M$5:M4734),Table_PayItems[[Search Key]:[Concentrated Name]],2,FALSE),"")</f>
        <v>Sewer, Cl A, 8 inch, Tr Det B - $Ft</v>
      </c>
      <c r="J4734" s="1"/>
      <c r="K4734" s="1"/>
      <c r="L4734" s="22">
        <f>IF(ISNUMBER(SEARCH(Pay_Item_Search_Text_2,M4734)),MAX($L$4:L4733)+1,0)</f>
        <v>0</v>
      </c>
      <c r="M4734" s="1" t="str">
        <f>IFERROR(VLOOKUP(ROWS($M$5:M4734),Table_PayItems[[Search Key]:[Concentrated Name]],2,FALSE),"")</f>
        <v>Sewer, Cl A, 8 inch, Tr Det B - $Ft</v>
      </c>
      <c r="N4734" s="1" t="str">
        <f>IFERROR(VLOOKUP(ROWS($M$5:N4734),$L$5:$M$7000,2,FALSE),"")</f>
        <v/>
      </c>
      <c r="O4734" s="1" t="str">
        <f>IFERROR(VLOOKUP(ROWS($O$5:O4734),$K$5:$L$7000,2,FALSE),"")</f>
        <v/>
      </c>
    </row>
    <row r="4735" spans="2:15" ht="15" customHeight="1" x14ac:dyDescent="0.25">
      <c r="B4735" s="178" t="s">
        <v>9014</v>
      </c>
      <c r="C4735" s="178" t="s">
        <v>104</v>
      </c>
      <c r="D4735" s="178" t="s">
        <v>1063</v>
      </c>
      <c r="E4735" s="178" t="s">
        <v>296</v>
      </c>
      <c r="F4735" s="178" t="s">
        <v>17</v>
      </c>
      <c r="G4735" s="1">
        <f>IF(ISNUMBER(Pay_Item_Search_Text),IF(ISNUMBER(IF(FIND(Pay_Item_Search_Text,B4735)=1,1, "FALSE")),MAX(G$4:$G4734)+1,IF(ISNUMBER(Pay_Item_Search_Text),0,IF(ISNUMBER(SEARCH(Pay_Item_Search_Text,H4735)),MAX(G$4:$G4734)+1,0))),IF(ISNUMBER(Pay_Item_Search_Text),0,IF(ISNUMBER(SEARCH(Pay_Item_Search_Text,H4735)),MAX(G$4:$G4734)+1,0)))</f>
        <v>4731</v>
      </c>
      <c r="H4735" s="1" t="str">
        <f>IF(Table_PayItems[[#This Row],[Description]]="_","_ Unique Item - "&amp;Table_PayItems[[#This Row],[Item]]&amp;" - $"&amp;Table_PayItems[[#This Row],[Unit]],Table_PayItems[[#This Row],[Description]]&amp;" - $"&amp;Table_PayItems[[#This Row],[Unit]])</f>
        <v>Sewer, Cl A, 8 inch, Tr Det C - $Ft</v>
      </c>
      <c r="I4735" s="29" t="str">
        <f>IFERROR(VLOOKUP(ROWS($M$5:M4735),Table_PayItems[[Search Key]:[Concentrated Name]],2,FALSE),"")</f>
        <v>Sewer, Cl A, 8 inch, Tr Det C - $Ft</v>
      </c>
      <c r="J4735" s="1"/>
      <c r="K4735" s="1"/>
      <c r="L4735" s="22">
        <f>IF(ISNUMBER(SEARCH(Pay_Item_Search_Text_2,M4735)),MAX($L$4:L4734)+1,0)</f>
        <v>0</v>
      </c>
      <c r="M4735" s="1" t="str">
        <f>IFERROR(VLOOKUP(ROWS($M$5:M4735),Table_PayItems[[Search Key]:[Concentrated Name]],2,FALSE),"")</f>
        <v>Sewer, Cl A, 8 inch, Tr Det C - $Ft</v>
      </c>
      <c r="N4735" s="1" t="str">
        <f>IFERROR(VLOOKUP(ROWS($M$5:N4735),$L$5:$M$7000,2,FALSE),"")</f>
        <v/>
      </c>
      <c r="O4735" s="1" t="str">
        <f>IFERROR(VLOOKUP(ROWS($O$5:O4735),$K$5:$L$7000,2,FALSE),"")</f>
        <v/>
      </c>
    </row>
    <row r="4736" spans="2:15" ht="15" customHeight="1" x14ac:dyDescent="0.25">
      <c r="B4736" s="178" t="s">
        <v>9041</v>
      </c>
      <c r="C4736" s="178" t="s">
        <v>104</v>
      </c>
      <c r="D4736" s="178" t="s">
        <v>1090</v>
      </c>
      <c r="E4736" s="178" t="s">
        <v>296</v>
      </c>
      <c r="F4736" s="178" t="s">
        <v>17</v>
      </c>
      <c r="G4736" s="1">
        <f>IF(ISNUMBER(Pay_Item_Search_Text),IF(ISNUMBER(IF(FIND(Pay_Item_Search_Text,B4736)=1,1, "FALSE")),MAX(G$4:$G4735)+1,IF(ISNUMBER(Pay_Item_Search_Text),0,IF(ISNUMBER(SEARCH(Pay_Item_Search_Text,H4736)),MAX(G$4:$G4735)+1,0))),IF(ISNUMBER(Pay_Item_Search_Text),0,IF(ISNUMBER(SEARCH(Pay_Item_Search_Text,H4736)),MAX(G$4:$G4735)+1,0)))</f>
        <v>4732</v>
      </c>
      <c r="H4736" s="1" t="str">
        <f>IF(Table_PayItems[[#This Row],[Description]]="_","_ Unique Item - "&amp;Table_PayItems[[#This Row],[Item]]&amp;" - $"&amp;Table_PayItems[[#This Row],[Unit]],Table_PayItems[[#This Row],[Description]]&amp;" - $"&amp;Table_PayItems[[#This Row],[Unit]])</f>
        <v>Sewer, Cl A, 8 inch, Tr Det D - $Ft</v>
      </c>
      <c r="I4736" s="29" t="str">
        <f>IFERROR(VLOOKUP(ROWS($M$5:M4736),Table_PayItems[[Search Key]:[Concentrated Name]],2,FALSE),"")</f>
        <v>Sewer, Cl A, 8 inch, Tr Det D - $Ft</v>
      </c>
      <c r="J4736" s="1"/>
      <c r="K4736" s="1"/>
      <c r="L4736" s="22">
        <f>IF(ISNUMBER(SEARCH(Pay_Item_Search_Text_2,M4736)),MAX($L$4:L4735)+1,0)</f>
        <v>0</v>
      </c>
      <c r="M4736" s="1" t="str">
        <f>IFERROR(VLOOKUP(ROWS($M$5:M4736),Table_PayItems[[Search Key]:[Concentrated Name]],2,FALSE),"")</f>
        <v>Sewer, Cl A, 8 inch, Tr Det D - $Ft</v>
      </c>
      <c r="N4736" s="1" t="str">
        <f>IFERROR(VLOOKUP(ROWS($M$5:N4736),$L$5:$M$7000,2,FALSE),"")</f>
        <v/>
      </c>
      <c r="O4736" s="1" t="str">
        <f>IFERROR(VLOOKUP(ROWS($O$5:O4736),$K$5:$L$7000,2,FALSE),"")</f>
        <v/>
      </c>
    </row>
    <row r="4737" spans="2:15" ht="15" customHeight="1" x14ac:dyDescent="0.25">
      <c r="B4737" s="178" t="s">
        <v>9068</v>
      </c>
      <c r="C4737" s="178" t="s">
        <v>104</v>
      </c>
      <c r="D4737" s="178" t="s">
        <v>1117</v>
      </c>
      <c r="E4737" s="178" t="s">
        <v>296</v>
      </c>
      <c r="F4737" s="178" t="s">
        <v>17</v>
      </c>
      <c r="G4737" s="1">
        <f>IF(ISNUMBER(Pay_Item_Search_Text),IF(ISNUMBER(IF(FIND(Pay_Item_Search_Text,B4737)=1,1, "FALSE")),MAX(G$4:$G4736)+1,IF(ISNUMBER(Pay_Item_Search_Text),0,IF(ISNUMBER(SEARCH(Pay_Item_Search_Text,H4737)),MAX(G$4:$G4736)+1,0))),IF(ISNUMBER(Pay_Item_Search_Text),0,IF(ISNUMBER(SEARCH(Pay_Item_Search_Text,H4737)),MAX(G$4:$G4736)+1,0)))</f>
        <v>4733</v>
      </c>
      <c r="H4737" s="1" t="str">
        <f>IF(Table_PayItems[[#This Row],[Description]]="_","_ Unique Item - "&amp;Table_PayItems[[#This Row],[Item]]&amp;" - $"&amp;Table_PayItems[[#This Row],[Unit]],Table_PayItems[[#This Row],[Description]]&amp;" - $"&amp;Table_PayItems[[#This Row],[Unit]])</f>
        <v>Sewer, Cl A, 8 inch, Tr Det E - $Ft</v>
      </c>
      <c r="I4737" s="29" t="str">
        <f>IFERROR(VLOOKUP(ROWS($M$5:M4737),Table_PayItems[[Search Key]:[Concentrated Name]],2,FALSE),"")</f>
        <v>Sewer, Cl A, 8 inch, Tr Det E - $Ft</v>
      </c>
      <c r="J4737" s="1"/>
      <c r="K4737" s="1"/>
      <c r="L4737" s="22">
        <f>IF(ISNUMBER(SEARCH(Pay_Item_Search_Text_2,M4737)),MAX($L$4:L4736)+1,0)</f>
        <v>0</v>
      </c>
      <c r="M4737" s="1" t="str">
        <f>IFERROR(VLOOKUP(ROWS($M$5:M4737),Table_PayItems[[Search Key]:[Concentrated Name]],2,FALSE),"")</f>
        <v>Sewer, Cl A, 8 inch, Tr Det E - $Ft</v>
      </c>
      <c r="N4737" s="1" t="str">
        <f>IFERROR(VLOOKUP(ROWS($M$5:N4737),$L$5:$M$7000,2,FALSE),"")</f>
        <v/>
      </c>
      <c r="O4737" s="1" t="str">
        <f>IFERROR(VLOOKUP(ROWS($O$5:O4737),$K$5:$L$7000,2,FALSE),"")</f>
        <v/>
      </c>
    </row>
    <row r="4738" spans="2:15" ht="15" customHeight="1" x14ac:dyDescent="0.25">
      <c r="B4738" s="178" t="s">
        <v>8975</v>
      </c>
      <c r="C4738" s="178" t="s">
        <v>104</v>
      </c>
      <c r="D4738" s="178" t="s">
        <v>1024</v>
      </c>
      <c r="E4738" s="178" t="s">
        <v>302</v>
      </c>
      <c r="F4738" s="178" t="s">
        <v>17</v>
      </c>
      <c r="G4738" s="1">
        <f>IF(ISNUMBER(Pay_Item_Search_Text),IF(ISNUMBER(IF(FIND(Pay_Item_Search_Text,B4738)=1,1, "FALSE")),MAX(G$4:$G4737)+1,IF(ISNUMBER(Pay_Item_Search_Text),0,IF(ISNUMBER(SEARCH(Pay_Item_Search_Text,H4738)),MAX(G$4:$G4737)+1,0))),IF(ISNUMBER(Pay_Item_Search_Text),0,IF(ISNUMBER(SEARCH(Pay_Item_Search_Text,H4738)),MAX(G$4:$G4737)+1,0)))</f>
        <v>4734</v>
      </c>
      <c r="H4738" s="1" t="str">
        <f>IF(Table_PayItems[[#This Row],[Description]]="_","_ Unique Item - "&amp;Table_PayItems[[#This Row],[Item]]&amp;" - $"&amp;Table_PayItems[[#This Row],[Unit]],Table_PayItems[[#This Row],[Description]]&amp;" - $"&amp;Table_PayItems[[#This Row],[Unit]])</f>
        <v>Sewer, Cl A, 84 inch, Tr Det A - $Ft</v>
      </c>
      <c r="I4738" s="29" t="str">
        <f>IFERROR(VLOOKUP(ROWS($M$5:M4738),Table_PayItems[[Search Key]:[Concentrated Name]],2,FALSE),"")</f>
        <v>Sewer, Cl A, 84 inch, Tr Det A - $Ft</v>
      </c>
      <c r="J4738" s="1"/>
      <c r="K4738" s="1"/>
      <c r="L4738" s="22">
        <f>IF(ISNUMBER(SEARCH(Pay_Item_Search_Text_2,M4738)),MAX($L$4:L4737)+1,0)</f>
        <v>0</v>
      </c>
      <c r="M4738" s="1" t="str">
        <f>IFERROR(VLOOKUP(ROWS($M$5:M4738),Table_PayItems[[Search Key]:[Concentrated Name]],2,FALSE),"")</f>
        <v>Sewer, Cl A, 84 inch, Tr Det A - $Ft</v>
      </c>
      <c r="N4738" s="1" t="str">
        <f>IFERROR(VLOOKUP(ROWS($M$5:N4738),$L$5:$M$7000,2,FALSE),"")</f>
        <v/>
      </c>
      <c r="O4738" s="1" t="str">
        <f>IFERROR(VLOOKUP(ROWS($O$5:O4738),$K$5:$L$7000,2,FALSE),"")</f>
        <v/>
      </c>
    </row>
    <row r="4739" spans="2:15" ht="15" customHeight="1" x14ac:dyDescent="0.25">
      <c r="B4739" s="178" t="s">
        <v>9002</v>
      </c>
      <c r="C4739" s="178" t="s">
        <v>104</v>
      </c>
      <c r="D4739" s="178" t="s">
        <v>1051</v>
      </c>
      <c r="E4739" s="178" t="s">
        <v>302</v>
      </c>
      <c r="F4739" s="178" t="s">
        <v>17</v>
      </c>
      <c r="G4739" s="1">
        <f>IF(ISNUMBER(Pay_Item_Search_Text),IF(ISNUMBER(IF(FIND(Pay_Item_Search_Text,B4739)=1,1, "FALSE")),MAX(G$4:$G4738)+1,IF(ISNUMBER(Pay_Item_Search_Text),0,IF(ISNUMBER(SEARCH(Pay_Item_Search_Text,H4739)),MAX(G$4:$G4738)+1,0))),IF(ISNUMBER(Pay_Item_Search_Text),0,IF(ISNUMBER(SEARCH(Pay_Item_Search_Text,H4739)),MAX(G$4:$G4738)+1,0)))</f>
        <v>4735</v>
      </c>
      <c r="H4739" s="1" t="str">
        <f>IF(Table_PayItems[[#This Row],[Description]]="_","_ Unique Item - "&amp;Table_PayItems[[#This Row],[Item]]&amp;" - $"&amp;Table_PayItems[[#This Row],[Unit]],Table_PayItems[[#This Row],[Description]]&amp;" - $"&amp;Table_PayItems[[#This Row],[Unit]])</f>
        <v>Sewer, Cl A, 84 inch, Tr Det B - $Ft</v>
      </c>
      <c r="I4739" s="29" t="str">
        <f>IFERROR(VLOOKUP(ROWS($M$5:M4739),Table_PayItems[[Search Key]:[Concentrated Name]],2,FALSE),"")</f>
        <v>Sewer, Cl A, 84 inch, Tr Det B - $Ft</v>
      </c>
      <c r="J4739" s="1"/>
      <c r="K4739" s="1"/>
      <c r="L4739" s="22">
        <f>IF(ISNUMBER(SEARCH(Pay_Item_Search_Text_2,M4739)),MAX($L$4:L4738)+1,0)</f>
        <v>0</v>
      </c>
      <c r="M4739" s="1" t="str">
        <f>IFERROR(VLOOKUP(ROWS($M$5:M4739),Table_PayItems[[Search Key]:[Concentrated Name]],2,FALSE),"")</f>
        <v>Sewer, Cl A, 84 inch, Tr Det B - $Ft</v>
      </c>
      <c r="N4739" s="1" t="str">
        <f>IFERROR(VLOOKUP(ROWS($M$5:N4739),$L$5:$M$7000,2,FALSE),"")</f>
        <v/>
      </c>
      <c r="O4739" s="1" t="str">
        <f>IFERROR(VLOOKUP(ROWS($O$5:O4739),$K$5:$L$7000,2,FALSE),"")</f>
        <v/>
      </c>
    </row>
    <row r="4740" spans="2:15" ht="15" customHeight="1" x14ac:dyDescent="0.25">
      <c r="B4740" s="178" t="s">
        <v>9029</v>
      </c>
      <c r="C4740" s="178" t="s">
        <v>104</v>
      </c>
      <c r="D4740" s="178" t="s">
        <v>1078</v>
      </c>
      <c r="E4740" s="178" t="s">
        <v>302</v>
      </c>
      <c r="F4740" s="178" t="s">
        <v>17</v>
      </c>
      <c r="G4740" s="1">
        <f>IF(ISNUMBER(Pay_Item_Search_Text),IF(ISNUMBER(IF(FIND(Pay_Item_Search_Text,B4740)=1,1, "FALSE")),MAX(G$4:$G4739)+1,IF(ISNUMBER(Pay_Item_Search_Text),0,IF(ISNUMBER(SEARCH(Pay_Item_Search_Text,H4740)),MAX(G$4:$G4739)+1,0))),IF(ISNUMBER(Pay_Item_Search_Text),0,IF(ISNUMBER(SEARCH(Pay_Item_Search_Text,H4740)),MAX(G$4:$G4739)+1,0)))</f>
        <v>4736</v>
      </c>
      <c r="H4740" s="1" t="str">
        <f>IF(Table_PayItems[[#This Row],[Description]]="_","_ Unique Item - "&amp;Table_PayItems[[#This Row],[Item]]&amp;" - $"&amp;Table_PayItems[[#This Row],[Unit]],Table_PayItems[[#This Row],[Description]]&amp;" - $"&amp;Table_PayItems[[#This Row],[Unit]])</f>
        <v>Sewer, Cl A, 84 inch, Tr Det C - $Ft</v>
      </c>
      <c r="I4740" s="29" t="str">
        <f>IFERROR(VLOOKUP(ROWS($M$5:M4740),Table_PayItems[[Search Key]:[Concentrated Name]],2,FALSE),"")</f>
        <v>Sewer, Cl A, 84 inch, Tr Det C - $Ft</v>
      </c>
      <c r="J4740" s="1"/>
      <c r="K4740" s="1"/>
      <c r="L4740" s="22">
        <f>IF(ISNUMBER(SEARCH(Pay_Item_Search_Text_2,M4740)),MAX($L$4:L4739)+1,0)</f>
        <v>0</v>
      </c>
      <c r="M4740" s="1" t="str">
        <f>IFERROR(VLOOKUP(ROWS($M$5:M4740),Table_PayItems[[Search Key]:[Concentrated Name]],2,FALSE),"")</f>
        <v>Sewer, Cl A, 84 inch, Tr Det C - $Ft</v>
      </c>
      <c r="N4740" s="1" t="str">
        <f>IFERROR(VLOOKUP(ROWS($M$5:N4740),$L$5:$M$7000,2,FALSE),"")</f>
        <v/>
      </c>
      <c r="O4740" s="1" t="str">
        <f>IFERROR(VLOOKUP(ROWS($O$5:O4740),$K$5:$L$7000,2,FALSE),"")</f>
        <v/>
      </c>
    </row>
    <row r="4741" spans="2:15" ht="15" customHeight="1" x14ac:dyDescent="0.25">
      <c r="B4741" s="178" t="s">
        <v>9056</v>
      </c>
      <c r="C4741" s="178" t="s">
        <v>104</v>
      </c>
      <c r="D4741" s="178" t="s">
        <v>1105</v>
      </c>
      <c r="E4741" s="178" t="s">
        <v>302</v>
      </c>
      <c r="F4741" s="178" t="s">
        <v>17</v>
      </c>
      <c r="G4741" s="1">
        <f>IF(ISNUMBER(Pay_Item_Search_Text),IF(ISNUMBER(IF(FIND(Pay_Item_Search_Text,B4741)=1,1, "FALSE")),MAX(G$4:$G4740)+1,IF(ISNUMBER(Pay_Item_Search_Text),0,IF(ISNUMBER(SEARCH(Pay_Item_Search_Text,H4741)),MAX(G$4:$G4740)+1,0))),IF(ISNUMBER(Pay_Item_Search_Text),0,IF(ISNUMBER(SEARCH(Pay_Item_Search_Text,H4741)),MAX(G$4:$G4740)+1,0)))</f>
        <v>4737</v>
      </c>
      <c r="H4741" s="1" t="str">
        <f>IF(Table_PayItems[[#This Row],[Description]]="_","_ Unique Item - "&amp;Table_PayItems[[#This Row],[Item]]&amp;" - $"&amp;Table_PayItems[[#This Row],[Unit]],Table_PayItems[[#This Row],[Description]]&amp;" - $"&amp;Table_PayItems[[#This Row],[Unit]])</f>
        <v>Sewer, Cl A, 84 inch, Tr Det D - $Ft</v>
      </c>
      <c r="I4741" s="29" t="str">
        <f>IFERROR(VLOOKUP(ROWS($M$5:M4741),Table_PayItems[[Search Key]:[Concentrated Name]],2,FALSE),"")</f>
        <v>Sewer, Cl A, 84 inch, Tr Det D - $Ft</v>
      </c>
      <c r="J4741" s="1"/>
      <c r="K4741" s="1"/>
      <c r="L4741" s="22">
        <f>IF(ISNUMBER(SEARCH(Pay_Item_Search_Text_2,M4741)),MAX($L$4:L4740)+1,0)</f>
        <v>0</v>
      </c>
      <c r="M4741" s="1" t="str">
        <f>IFERROR(VLOOKUP(ROWS($M$5:M4741),Table_PayItems[[Search Key]:[Concentrated Name]],2,FALSE),"")</f>
        <v>Sewer, Cl A, 84 inch, Tr Det D - $Ft</v>
      </c>
      <c r="N4741" s="1" t="str">
        <f>IFERROR(VLOOKUP(ROWS($M$5:N4741),$L$5:$M$7000,2,FALSE),"")</f>
        <v/>
      </c>
      <c r="O4741" s="1" t="str">
        <f>IFERROR(VLOOKUP(ROWS($O$5:O4741),$K$5:$L$7000,2,FALSE),"")</f>
        <v/>
      </c>
    </row>
    <row r="4742" spans="2:15" ht="15" customHeight="1" x14ac:dyDescent="0.25">
      <c r="B4742" s="178" t="s">
        <v>9083</v>
      </c>
      <c r="C4742" s="178" t="s">
        <v>104</v>
      </c>
      <c r="D4742" s="178" t="s">
        <v>1132</v>
      </c>
      <c r="E4742" s="178" t="s">
        <v>302</v>
      </c>
      <c r="F4742" s="178" t="s">
        <v>17</v>
      </c>
      <c r="G4742" s="1">
        <f>IF(ISNUMBER(Pay_Item_Search_Text),IF(ISNUMBER(IF(FIND(Pay_Item_Search_Text,B4742)=1,1, "FALSE")),MAX(G$4:$G4741)+1,IF(ISNUMBER(Pay_Item_Search_Text),0,IF(ISNUMBER(SEARCH(Pay_Item_Search_Text,H4742)),MAX(G$4:$G4741)+1,0))),IF(ISNUMBER(Pay_Item_Search_Text),0,IF(ISNUMBER(SEARCH(Pay_Item_Search_Text,H4742)),MAX(G$4:$G4741)+1,0)))</f>
        <v>4738</v>
      </c>
      <c r="H4742" s="1" t="str">
        <f>IF(Table_PayItems[[#This Row],[Description]]="_","_ Unique Item - "&amp;Table_PayItems[[#This Row],[Item]]&amp;" - $"&amp;Table_PayItems[[#This Row],[Unit]],Table_PayItems[[#This Row],[Description]]&amp;" - $"&amp;Table_PayItems[[#This Row],[Unit]])</f>
        <v>Sewer, Cl A, 84 inch, Tr Det E - $Ft</v>
      </c>
      <c r="I4742" s="29" t="str">
        <f>IFERROR(VLOOKUP(ROWS($M$5:M4742),Table_PayItems[[Search Key]:[Concentrated Name]],2,FALSE),"")</f>
        <v>Sewer, Cl A, 84 inch, Tr Det E - $Ft</v>
      </c>
      <c r="J4742" s="1"/>
      <c r="K4742" s="1"/>
      <c r="L4742" s="22">
        <f>IF(ISNUMBER(SEARCH(Pay_Item_Search_Text_2,M4742)),MAX($L$4:L4741)+1,0)</f>
        <v>0</v>
      </c>
      <c r="M4742" s="1" t="str">
        <f>IFERROR(VLOOKUP(ROWS($M$5:M4742),Table_PayItems[[Search Key]:[Concentrated Name]],2,FALSE),"")</f>
        <v>Sewer, Cl A, 84 inch, Tr Det E - $Ft</v>
      </c>
      <c r="N4742" s="1" t="str">
        <f>IFERROR(VLOOKUP(ROWS($M$5:N4742),$L$5:$M$7000,2,FALSE),"")</f>
        <v/>
      </c>
      <c r="O4742" s="1" t="str">
        <f>IFERROR(VLOOKUP(ROWS($O$5:O4742),$K$5:$L$7000,2,FALSE),"")</f>
        <v/>
      </c>
    </row>
    <row r="4743" spans="2:15" ht="15" customHeight="1" x14ac:dyDescent="0.25">
      <c r="B4743" s="178" t="s">
        <v>8976</v>
      </c>
      <c r="C4743" s="178" t="s">
        <v>104</v>
      </c>
      <c r="D4743" s="178" t="s">
        <v>1025</v>
      </c>
      <c r="E4743" s="178" t="s">
        <v>302</v>
      </c>
      <c r="F4743" s="178" t="s">
        <v>17</v>
      </c>
      <c r="G4743" s="1">
        <f>IF(ISNUMBER(Pay_Item_Search_Text),IF(ISNUMBER(IF(FIND(Pay_Item_Search_Text,B4743)=1,1, "FALSE")),MAX(G$4:$G4742)+1,IF(ISNUMBER(Pay_Item_Search_Text),0,IF(ISNUMBER(SEARCH(Pay_Item_Search_Text,H4743)),MAX(G$4:$G4742)+1,0))),IF(ISNUMBER(Pay_Item_Search_Text),0,IF(ISNUMBER(SEARCH(Pay_Item_Search_Text,H4743)),MAX(G$4:$G4742)+1,0)))</f>
        <v>4739</v>
      </c>
      <c r="H4743" s="1" t="str">
        <f>IF(Table_PayItems[[#This Row],[Description]]="_","_ Unique Item - "&amp;Table_PayItems[[#This Row],[Item]]&amp;" - $"&amp;Table_PayItems[[#This Row],[Unit]],Table_PayItems[[#This Row],[Description]]&amp;" - $"&amp;Table_PayItems[[#This Row],[Unit]])</f>
        <v>Sewer, Cl A, 90 inch, Tr Det A - $Ft</v>
      </c>
      <c r="I4743" s="29" t="str">
        <f>IFERROR(VLOOKUP(ROWS($M$5:M4743),Table_PayItems[[Search Key]:[Concentrated Name]],2,FALSE),"")</f>
        <v>Sewer, Cl A, 90 inch, Tr Det A - $Ft</v>
      </c>
      <c r="J4743" s="1"/>
      <c r="K4743" s="1"/>
      <c r="L4743" s="22">
        <f>IF(ISNUMBER(SEARCH(Pay_Item_Search_Text_2,M4743)),MAX($L$4:L4742)+1,0)</f>
        <v>807</v>
      </c>
      <c r="M4743" s="1" t="str">
        <f>IFERROR(VLOOKUP(ROWS($M$5:M4743),Table_PayItems[[Search Key]:[Concentrated Name]],2,FALSE),"")</f>
        <v>Sewer, Cl A, 90 inch, Tr Det A - $Ft</v>
      </c>
      <c r="N4743" s="1" t="str">
        <f>IFERROR(VLOOKUP(ROWS($M$5:N4743),$L$5:$M$7000,2,FALSE),"")</f>
        <v/>
      </c>
      <c r="O4743" s="1" t="str">
        <f>IFERROR(VLOOKUP(ROWS($O$5:O4743),$K$5:$L$7000,2,FALSE),"")</f>
        <v/>
      </c>
    </row>
    <row r="4744" spans="2:15" ht="15" customHeight="1" x14ac:dyDescent="0.25">
      <c r="B4744" s="178" t="s">
        <v>9003</v>
      </c>
      <c r="C4744" s="178" t="s">
        <v>104</v>
      </c>
      <c r="D4744" s="178" t="s">
        <v>1052</v>
      </c>
      <c r="E4744" s="178" t="s">
        <v>302</v>
      </c>
      <c r="F4744" s="178" t="s">
        <v>17</v>
      </c>
      <c r="G4744" s="1">
        <f>IF(ISNUMBER(Pay_Item_Search_Text),IF(ISNUMBER(IF(FIND(Pay_Item_Search_Text,B4744)=1,1, "FALSE")),MAX(G$4:$G4743)+1,IF(ISNUMBER(Pay_Item_Search_Text),0,IF(ISNUMBER(SEARCH(Pay_Item_Search_Text,H4744)),MAX(G$4:$G4743)+1,0))),IF(ISNUMBER(Pay_Item_Search_Text),0,IF(ISNUMBER(SEARCH(Pay_Item_Search_Text,H4744)),MAX(G$4:$G4743)+1,0)))</f>
        <v>4740</v>
      </c>
      <c r="H4744" s="1" t="str">
        <f>IF(Table_PayItems[[#This Row],[Description]]="_","_ Unique Item - "&amp;Table_PayItems[[#This Row],[Item]]&amp;" - $"&amp;Table_PayItems[[#This Row],[Unit]],Table_PayItems[[#This Row],[Description]]&amp;" - $"&amp;Table_PayItems[[#This Row],[Unit]])</f>
        <v>Sewer, Cl A, 90 inch, Tr Det B - $Ft</v>
      </c>
      <c r="I4744" s="29" t="str">
        <f>IFERROR(VLOOKUP(ROWS($M$5:M4744),Table_PayItems[[Search Key]:[Concentrated Name]],2,FALSE),"")</f>
        <v>Sewer, Cl A, 90 inch, Tr Det B - $Ft</v>
      </c>
      <c r="J4744" s="1"/>
      <c r="K4744" s="1"/>
      <c r="L4744" s="22">
        <f>IF(ISNUMBER(SEARCH(Pay_Item_Search_Text_2,M4744)),MAX($L$4:L4743)+1,0)</f>
        <v>808</v>
      </c>
      <c r="M4744" s="1" t="str">
        <f>IFERROR(VLOOKUP(ROWS($M$5:M4744),Table_PayItems[[Search Key]:[Concentrated Name]],2,FALSE),"")</f>
        <v>Sewer, Cl A, 90 inch, Tr Det B - $Ft</v>
      </c>
      <c r="N4744" s="1" t="str">
        <f>IFERROR(VLOOKUP(ROWS($M$5:N4744),$L$5:$M$7000,2,FALSE),"")</f>
        <v/>
      </c>
      <c r="O4744" s="1" t="str">
        <f>IFERROR(VLOOKUP(ROWS($O$5:O4744),$K$5:$L$7000,2,FALSE),"")</f>
        <v/>
      </c>
    </row>
    <row r="4745" spans="2:15" ht="15" customHeight="1" x14ac:dyDescent="0.25">
      <c r="B4745" s="178" t="s">
        <v>9030</v>
      </c>
      <c r="C4745" s="178" t="s">
        <v>104</v>
      </c>
      <c r="D4745" s="178" t="s">
        <v>1079</v>
      </c>
      <c r="E4745" s="178" t="s">
        <v>302</v>
      </c>
      <c r="F4745" s="178" t="s">
        <v>17</v>
      </c>
      <c r="G4745" s="1">
        <f>IF(ISNUMBER(Pay_Item_Search_Text),IF(ISNUMBER(IF(FIND(Pay_Item_Search_Text,B4745)=1,1, "FALSE")),MAX(G$4:$G4744)+1,IF(ISNUMBER(Pay_Item_Search_Text),0,IF(ISNUMBER(SEARCH(Pay_Item_Search_Text,H4745)),MAX(G$4:$G4744)+1,0))),IF(ISNUMBER(Pay_Item_Search_Text),0,IF(ISNUMBER(SEARCH(Pay_Item_Search_Text,H4745)),MAX(G$4:$G4744)+1,0)))</f>
        <v>4741</v>
      </c>
      <c r="H4745" s="1" t="str">
        <f>IF(Table_PayItems[[#This Row],[Description]]="_","_ Unique Item - "&amp;Table_PayItems[[#This Row],[Item]]&amp;" - $"&amp;Table_PayItems[[#This Row],[Unit]],Table_PayItems[[#This Row],[Description]]&amp;" - $"&amp;Table_PayItems[[#This Row],[Unit]])</f>
        <v>Sewer, Cl A, 90 inch, Tr Det C - $Ft</v>
      </c>
      <c r="I4745" s="29" t="str">
        <f>IFERROR(VLOOKUP(ROWS($M$5:M4745),Table_PayItems[[Search Key]:[Concentrated Name]],2,FALSE),"")</f>
        <v>Sewer, Cl A, 90 inch, Tr Det C - $Ft</v>
      </c>
      <c r="J4745" s="1"/>
      <c r="K4745" s="1"/>
      <c r="L4745" s="22">
        <f>IF(ISNUMBER(SEARCH(Pay_Item_Search_Text_2,M4745)),MAX($L$4:L4744)+1,0)</f>
        <v>809</v>
      </c>
      <c r="M4745" s="1" t="str">
        <f>IFERROR(VLOOKUP(ROWS($M$5:M4745),Table_PayItems[[Search Key]:[Concentrated Name]],2,FALSE),"")</f>
        <v>Sewer, Cl A, 90 inch, Tr Det C - $Ft</v>
      </c>
      <c r="N4745" s="1" t="str">
        <f>IFERROR(VLOOKUP(ROWS($M$5:N4745),$L$5:$M$7000,2,FALSE),"")</f>
        <v/>
      </c>
      <c r="O4745" s="1" t="str">
        <f>IFERROR(VLOOKUP(ROWS($O$5:O4745),$K$5:$L$7000,2,FALSE),"")</f>
        <v/>
      </c>
    </row>
    <row r="4746" spans="2:15" ht="15" customHeight="1" x14ac:dyDescent="0.25">
      <c r="B4746" s="178" t="s">
        <v>9057</v>
      </c>
      <c r="C4746" s="178" t="s">
        <v>104</v>
      </c>
      <c r="D4746" s="178" t="s">
        <v>1106</v>
      </c>
      <c r="E4746" s="178" t="s">
        <v>302</v>
      </c>
      <c r="F4746" s="178" t="s">
        <v>17</v>
      </c>
      <c r="G4746" s="1">
        <f>IF(ISNUMBER(Pay_Item_Search_Text),IF(ISNUMBER(IF(FIND(Pay_Item_Search_Text,B4746)=1,1, "FALSE")),MAX(G$4:$G4745)+1,IF(ISNUMBER(Pay_Item_Search_Text),0,IF(ISNUMBER(SEARCH(Pay_Item_Search_Text,H4746)),MAX(G$4:$G4745)+1,0))),IF(ISNUMBER(Pay_Item_Search_Text),0,IF(ISNUMBER(SEARCH(Pay_Item_Search_Text,H4746)),MAX(G$4:$G4745)+1,0)))</f>
        <v>4742</v>
      </c>
      <c r="H4746" s="1" t="str">
        <f>IF(Table_PayItems[[#This Row],[Description]]="_","_ Unique Item - "&amp;Table_PayItems[[#This Row],[Item]]&amp;" - $"&amp;Table_PayItems[[#This Row],[Unit]],Table_PayItems[[#This Row],[Description]]&amp;" - $"&amp;Table_PayItems[[#This Row],[Unit]])</f>
        <v>Sewer, Cl A, 90 inch, Tr Det D - $Ft</v>
      </c>
      <c r="I4746" s="29" t="str">
        <f>IFERROR(VLOOKUP(ROWS($M$5:M4746),Table_PayItems[[Search Key]:[Concentrated Name]],2,FALSE),"")</f>
        <v>Sewer, Cl A, 90 inch, Tr Det D - $Ft</v>
      </c>
      <c r="J4746" s="1"/>
      <c r="K4746" s="1"/>
      <c r="L4746" s="22">
        <f>IF(ISNUMBER(SEARCH(Pay_Item_Search_Text_2,M4746)),MAX($L$4:L4745)+1,0)</f>
        <v>810</v>
      </c>
      <c r="M4746" s="1" t="str">
        <f>IFERROR(VLOOKUP(ROWS($M$5:M4746),Table_PayItems[[Search Key]:[Concentrated Name]],2,FALSE),"")</f>
        <v>Sewer, Cl A, 90 inch, Tr Det D - $Ft</v>
      </c>
      <c r="N4746" s="1" t="str">
        <f>IFERROR(VLOOKUP(ROWS($M$5:N4746),$L$5:$M$7000,2,FALSE),"")</f>
        <v/>
      </c>
      <c r="O4746" s="1" t="str">
        <f>IFERROR(VLOOKUP(ROWS($O$5:O4746),$K$5:$L$7000,2,FALSE),"")</f>
        <v/>
      </c>
    </row>
    <row r="4747" spans="2:15" ht="15" customHeight="1" x14ac:dyDescent="0.25">
      <c r="B4747" s="178" t="s">
        <v>9084</v>
      </c>
      <c r="C4747" s="178" t="s">
        <v>104</v>
      </c>
      <c r="D4747" s="178" t="s">
        <v>1133</v>
      </c>
      <c r="E4747" s="178" t="s">
        <v>302</v>
      </c>
      <c r="F4747" s="178" t="s">
        <v>17</v>
      </c>
      <c r="G4747" s="1">
        <f>IF(ISNUMBER(Pay_Item_Search_Text),IF(ISNUMBER(IF(FIND(Pay_Item_Search_Text,B4747)=1,1, "FALSE")),MAX(G$4:$G4746)+1,IF(ISNUMBER(Pay_Item_Search_Text),0,IF(ISNUMBER(SEARCH(Pay_Item_Search_Text,H4747)),MAX(G$4:$G4746)+1,0))),IF(ISNUMBER(Pay_Item_Search_Text),0,IF(ISNUMBER(SEARCH(Pay_Item_Search_Text,H4747)),MAX(G$4:$G4746)+1,0)))</f>
        <v>4743</v>
      </c>
      <c r="H4747" s="1" t="str">
        <f>IF(Table_PayItems[[#This Row],[Description]]="_","_ Unique Item - "&amp;Table_PayItems[[#This Row],[Item]]&amp;" - $"&amp;Table_PayItems[[#This Row],[Unit]],Table_PayItems[[#This Row],[Description]]&amp;" - $"&amp;Table_PayItems[[#This Row],[Unit]])</f>
        <v>Sewer, Cl A, 90 inch, Tr Det E - $Ft</v>
      </c>
      <c r="I4747" s="29" t="str">
        <f>IFERROR(VLOOKUP(ROWS($M$5:M4747),Table_PayItems[[Search Key]:[Concentrated Name]],2,FALSE),"")</f>
        <v>Sewer, Cl A, 90 inch, Tr Det E - $Ft</v>
      </c>
      <c r="J4747" s="1"/>
      <c r="K4747" s="1"/>
      <c r="L4747" s="22">
        <f>IF(ISNUMBER(SEARCH(Pay_Item_Search_Text_2,M4747)),MAX($L$4:L4746)+1,0)</f>
        <v>811</v>
      </c>
      <c r="M4747" s="1" t="str">
        <f>IFERROR(VLOOKUP(ROWS($M$5:M4747),Table_PayItems[[Search Key]:[Concentrated Name]],2,FALSE),"")</f>
        <v>Sewer, Cl A, 90 inch, Tr Det E - $Ft</v>
      </c>
      <c r="N4747" s="1" t="str">
        <f>IFERROR(VLOOKUP(ROWS($M$5:N4747),$L$5:$M$7000,2,FALSE),"")</f>
        <v/>
      </c>
      <c r="O4747" s="1" t="str">
        <f>IFERROR(VLOOKUP(ROWS($O$5:O4747),$K$5:$L$7000,2,FALSE),"")</f>
        <v/>
      </c>
    </row>
    <row r="4748" spans="2:15" ht="15" customHeight="1" x14ac:dyDescent="0.25">
      <c r="B4748" s="178" t="s">
        <v>8977</v>
      </c>
      <c r="C4748" s="178" t="s">
        <v>104</v>
      </c>
      <c r="D4748" s="178" t="s">
        <v>1026</v>
      </c>
      <c r="E4748" s="178" t="s">
        <v>302</v>
      </c>
      <c r="F4748" s="178" t="s">
        <v>17</v>
      </c>
      <c r="G4748" s="1">
        <f>IF(ISNUMBER(Pay_Item_Search_Text),IF(ISNUMBER(IF(FIND(Pay_Item_Search_Text,B4748)=1,1, "FALSE")),MAX(G$4:$G4747)+1,IF(ISNUMBER(Pay_Item_Search_Text),0,IF(ISNUMBER(SEARCH(Pay_Item_Search_Text,H4748)),MAX(G$4:$G4747)+1,0))),IF(ISNUMBER(Pay_Item_Search_Text),0,IF(ISNUMBER(SEARCH(Pay_Item_Search_Text,H4748)),MAX(G$4:$G4747)+1,0)))</f>
        <v>4744</v>
      </c>
      <c r="H4748" s="1" t="str">
        <f>IF(Table_PayItems[[#This Row],[Description]]="_","_ Unique Item - "&amp;Table_PayItems[[#This Row],[Item]]&amp;" - $"&amp;Table_PayItems[[#This Row],[Unit]],Table_PayItems[[#This Row],[Description]]&amp;" - $"&amp;Table_PayItems[[#This Row],[Unit]])</f>
        <v>Sewer, Cl A, 96 inch, Tr Det A - $Ft</v>
      </c>
      <c r="I4748" s="29" t="str">
        <f>IFERROR(VLOOKUP(ROWS($M$5:M4748),Table_PayItems[[Search Key]:[Concentrated Name]],2,FALSE),"")</f>
        <v>Sewer, Cl A, 96 inch, Tr Det A - $Ft</v>
      </c>
      <c r="J4748" s="1"/>
      <c r="K4748" s="1"/>
      <c r="L4748" s="22">
        <f>IF(ISNUMBER(SEARCH(Pay_Item_Search_Text_2,M4748)),MAX($L$4:L4747)+1,0)</f>
        <v>0</v>
      </c>
      <c r="M4748" s="1" t="str">
        <f>IFERROR(VLOOKUP(ROWS($M$5:M4748),Table_PayItems[[Search Key]:[Concentrated Name]],2,FALSE),"")</f>
        <v>Sewer, Cl A, 96 inch, Tr Det A - $Ft</v>
      </c>
      <c r="N4748" s="1" t="str">
        <f>IFERROR(VLOOKUP(ROWS($M$5:N4748),$L$5:$M$7000,2,FALSE),"")</f>
        <v/>
      </c>
      <c r="O4748" s="1" t="str">
        <f>IFERROR(VLOOKUP(ROWS($O$5:O4748),$K$5:$L$7000,2,FALSE),"")</f>
        <v/>
      </c>
    </row>
    <row r="4749" spans="2:15" ht="15" customHeight="1" x14ac:dyDescent="0.25">
      <c r="B4749" s="178" t="s">
        <v>9004</v>
      </c>
      <c r="C4749" s="178" t="s">
        <v>104</v>
      </c>
      <c r="D4749" s="178" t="s">
        <v>1053</v>
      </c>
      <c r="E4749" s="178" t="s">
        <v>302</v>
      </c>
      <c r="F4749" s="178" t="s">
        <v>17</v>
      </c>
      <c r="G4749" s="1">
        <f>IF(ISNUMBER(Pay_Item_Search_Text),IF(ISNUMBER(IF(FIND(Pay_Item_Search_Text,B4749)=1,1, "FALSE")),MAX(G$4:$G4748)+1,IF(ISNUMBER(Pay_Item_Search_Text),0,IF(ISNUMBER(SEARCH(Pay_Item_Search_Text,H4749)),MAX(G$4:$G4748)+1,0))),IF(ISNUMBER(Pay_Item_Search_Text),0,IF(ISNUMBER(SEARCH(Pay_Item_Search_Text,H4749)),MAX(G$4:$G4748)+1,0)))</f>
        <v>4745</v>
      </c>
      <c r="H4749" s="1" t="str">
        <f>IF(Table_PayItems[[#This Row],[Description]]="_","_ Unique Item - "&amp;Table_PayItems[[#This Row],[Item]]&amp;" - $"&amp;Table_PayItems[[#This Row],[Unit]],Table_PayItems[[#This Row],[Description]]&amp;" - $"&amp;Table_PayItems[[#This Row],[Unit]])</f>
        <v>Sewer, Cl A, 96 inch, Tr Det B - $Ft</v>
      </c>
      <c r="I4749" s="29" t="str">
        <f>IFERROR(VLOOKUP(ROWS($M$5:M4749),Table_PayItems[[Search Key]:[Concentrated Name]],2,FALSE),"")</f>
        <v>Sewer, Cl A, 96 inch, Tr Det B - $Ft</v>
      </c>
      <c r="J4749" s="1"/>
      <c r="K4749" s="1"/>
      <c r="L4749" s="22">
        <f>IF(ISNUMBER(SEARCH(Pay_Item_Search_Text_2,M4749)),MAX($L$4:L4748)+1,0)</f>
        <v>0</v>
      </c>
      <c r="M4749" s="1" t="str">
        <f>IFERROR(VLOOKUP(ROWS($M$5:M4749),Table_PayItems[[Search Key]:[Concentrated Name]],2,FALSE),"")</f>
        <v>Sewer, Cl A, 96 inch, Tr Det B - $Ft</v>
      </c>
      <c r="N4749" s="1" t="str">
        <f>IFERROR(VLOOKUP(ROWS($M$5:N4749),$L$5:$M$7000,2,FALSE),"")</f>
        <v/>
      </c>
      <c r="O4749" s="1" t="str">
        <f>IFERROR(VLOOKUP(ROWS($O$5:O4749),$K$5:$L$7000,2,FALSE),"")</f>
        <v/>
      </c>
    </row>
    <row r="4750" spans="2:15" ht="15" customHeight="1" x14ac:dyDescent="0.25">
      <c r="B4750" s="178" t="s">
        <v>9031</v>
      </c>
      <c r="C4750" s="178" t="s">
        <v>104</v>
      </c>
      <c r="D4750" s="178" t="s">
        <v>1080</v>
      </c>
      <c r="E4750" s="178" t="s">
        <v>302</v>
      </c>
      <c r="F4750" s="178" t="s">
        <v>17</v>
      </c>
      <c r="G4750" s="1">
        <f>IF(ISNUMBER(Pay_Item_Search_Text),IF(ISNUMBER(IF(FIND(Pay_Item_Search_Text,B4750)=1,1, "FALSE")),MAX(G$4:$G4749)+1,IF(ISNUMBER(Pay_Item_Search_Text),0,IF(ISNUMBER(SEARCH(Pay_Item_Search_Text,H4750)),MAX(G$4:$G4749)+1,0))),IF(ISNUMBER(Pay_Item_Search_Text),0,IF(ISNUMBER(SEARCH(Pay_Item_Search_Text,H4750)),MAX(G$4:$G4749)+1,0)))</f>
        <v>4746</v>
      </c>
      <c r="H4750" s="1" t="str">
        <f>IF(Table_PayItems[[#This Row],[Description]]="_","_ Unique Item - "&amp;Table_PayItems[[#This Row],[Item]]&amp;" - $"&amp;Table_PayItems[[#This Row],[Unit]],Table_PayItems[[#This Row],[Description]]&amp;" - $"&amp;Table_PayItems[[#This Row],[Unit]])</f>
        <v>Sewer, Cl A, 96 inch, Tr Det C - $Ft</v>
      </c>
      <c r="I4750" s="29" t="str">
        <f>IFERROR(VLOOKUP(ROWS($M$5:M4750),Table_PayItems[[Search Key]:[Concentrated Name]],2,FALSE),"")</f>
        <v>Sewer, Cl A, 96 inch, Tr Det C - $Ft</v>
      </c>
      <c r="J4750" s="1"/>
      <c r="K4750" s="1"/>
      <c r="L4750" s="22">
        <f>IF(ISNUMBER(SEARCH(Pay_Item_Search_Text_2,M4750)),MAX($L$4:L4749)+1,0)</f>
        <v>0</v>
      </c>
      <c r="M4750" s="1" t="str">
        <f>IFERROR(VLOOKUP(ROWS($M$5:M4750),Table_PayItems[[Search Key]:[Concentrated Name]],2,FALSE),"")</f>
        <v>Sewer, Cl A, 96 inch, Tr Det C - $Ft</v>
      </c>
      <c r="N4750" s="1" t="str">
        <f>IFERROR(VLOOKUP(ROWS($M$5:N4750),$L$5:$M$7000,2,FALSE),"")</f>
        <v/>
      </c>
      <c r="O4750" s="1" t="str">
        <f>IFERROR(VLOOKUP(ROWS($O$5:O4750),$K$5:$L$7000,2,FALSE),"")</f>
        <v/>
      </c>
    </row>
    <row r="4751" spans="2:15" ht="15" customHeight="1" x14ac:dyDescent="0.25">
      <c r="B4751" s="178" t="s">
        <v>9058</v>
      </c>
      <c r="C4751" s="178" t="s">
        <v>104</v>
      </c>
      <c r="D4751" s="178" t="s">
        <v>1107</v>
      </c>
      <c r="E4751" s="178" t="s">
        <v>302</v>
      </c>
      <c r="F4751" s="178" t="s">
        <v>17</v>
      </c>
      <c r="G4751" s="1">
        <f>IF(ISNUMBER(Pay_Item_Search_Text),IF(ISNUMBER(IF(FIND(Pay_Item_Search_Text,B4751)=1,1, "FALSE")),MAX(G$4:$G4750)+1,IF(ISNUMBER(Pay_Item_Search_Text),0,IF(ISNUMBER(SEARCH(Pay_Item_Search_Text,H4751)),MAX(G$4:$G4750)+1,0))),IF(ISNUMBER(Pay_Item_Search_Text),0,IF(ISNUMBER(SEARCH(Pay_Item_Search_Text,H4751)),MAX(G$4:$G4750)+1,0)))</f>
        <v>4747</v>
      </c>
      <c r="H4751" s="1" t="str">
        <f>IF(Table_PayItems[[#This Row],[Description]]="_","_ Unique Item - "&amp;Table_PayItems[[#This Row],[Item]]&amp;" - $"&amp;Table_PayItems[[#This Row],[Unit]],Table_PayItems[[#This Row],[Description]]&amp;" - $"&amp;Table_PayItems[[#This Row],[Unit]])</f>
        <v>Sewer, Cl A, 96 inch, Tr Det D - $Ft</v>
      </c>
      <c r="I4751" s="29" t="str">
        <f>IFERROR(VLOOKUP(ROWS($M$5:M4751),Table_PayItems[[Search Key]:[Concentrated Name]],2,FALSE),"")</f>
        <v>Sewer, Cl A, 96 inch, Tr Det D - $Ft</v>
      </c>
      <c r="J4751" s="1"/>
      <c r="K4751" s="1"/>
      <c r="L4751" s="22">
        <f>IF(ISNUMBER(SEARCH(Pay_Item_Search_Text_2,M4751)),MAX($L$4:L4750)+1,0)</f>
        <v>0</v>
      </c>
      <c r="M4751" s="1" t="str">
        <f>IFERROR(VLOOKUP(ROWS($M$5:M4751),Table_PayItems[[Search Key]:[Concentrated Name]],2,FALSE),"")</f>
        <v>Sewer, Cl A, 96 inch, Tr Det D - $Ft</v>
      </c>
      <c r="N4751" s="1" t="str">
        <f>IFERROR(VLOOKUP(ROWS($M$5:N4751),$L$5:$M$7000,2,FALSE),"")</f>
        <v/>
      </c>
      <c r="O4751" s="1" t="str">
        <f>IFERROR(VLOOKUP(ROWS($O$5:O4751),$K$5:$L$7000,2,FALSE),"")</f>
        <v/>
      </c>
    </row>
    <row r="4752" spans="2:15" ht="15" customHeight="1" x14ac:dyDescent="0.25">
      <c r="B4752" s="178" t="s">
        <v>9085</v>
      </c>
      <c r="C4752" s="178" t="s">
        <v>104</v>
      </c>
      <c r="D4752" s="178" t="s">
        <v>1134</v>
      </c>
      <c r="E4752" s="178" t="s">
        <v>302</v>
      </c>
      <c r="F4752" s="178" t="s">
        <v>17</v>
      </c>
      <c r="G4752" s="1">
        <f>IF(ISNUMBER(Pay_Item_Search_Text),IF(ISNUMBER(IF(FIND(Pay_Item_Search_Text,B4752)=1,1, "FALSE")),MAX(G$4:$G4751)+1,IF(ISNUMBER(Pay_Item_Search_Text),0,IF(ISNUMBER(SEARCH(Pay_Item_Search_Text,H4752)),MAX(G$4:$G4751)+1,0))),IF(ISNUMBER(Pay_Item_Search_Text),0,IF(ISNUMBER(SEARCH(Pay_Item_Search_Text,H4752)),MAX(G$4:$G4751)+1,0)))</f>
        <v>4748</v>
      </c>
      <c r="H4752" s="1" t="str">
        <f>IF(Table_PayItems[[#This Row],[Description]]="_","_ Unique Item - "&amp;Table_PayItems[[#This Row],[Item]]&amp;" - $"&amp;Table_PayItems[[#This Row],[Unit]],Table_PayItems[[#This Row],[Description]]&amp;" - $"&amp;Table_PayItems[[#This Row],[Unit]])</f>
        <v>Sewer, Cl A, 96 inch, Tr Det E - $Ft</v>
      </c>
      <c r="I4752" s="29" t="str">
        <f>IFERROR(VLOOKUP(ROWS($M$5:M4752),Table_PayItems[[Search Key]:[Concentrated Name]],2,FALSE),"")</f>
        <v>Sewer, Cl A, 96 inch, Tr Det E - $Ft</v>
      </c>
      <c r="J4752" s="1"/>
      <c r="K4752" s="1"/>
      <c r="L4752" s="22">
        <f>IF(ISNUMBER(SEARCH(Pay_Item_Search_Text_2,M4752)),MAX($L$4:L4751)+1,0)</f>
        <v>0</v>
      </c>
      <c r="M4752" s="1" t="str">
        <f>IFERROR(VLOOKUP(ROWS($M$5:M4752),Table_PayItems[[Search Key]:[Concentrated Name]],2,FALSE),"")</f>
        <v>Sewer, Cl A, 96 inch, Tr Det E - $Ft</v>
      </c>
      <c r="N4752" s="1" t="str">
        <f>IFERROR(VLOOKUP(ROWS($M$5:N4752),$L$5:$M$7000,2,FALSE),"")</f>
        <v/>
      </c>
      <c r="O4752" s="1" t="str">
        <f>IFERROR(VLOOKUP(ROWS($O$5:O4752),$K$5:$L$7000,2,FALSE),"")</f>
        <v/>
      </c>
    </row>
    <row r="4753" spans="2:15" ht="15" customHeight="1" x14ac:dyDescent="0.25">
      <c r="B4753" s="178" t="s">
        <v>9096</v>
      </c>
      <c r="C4753" s="178" t="s">
        <v>104</v>
      </c>
      <c r="D4753" s="178" t="s">
        <v>1145</v>
      </c>
      <c r="E4753" s="178" t="s">
        <v>296</v>
      </c>
      <c r="F4753" s="178" t="s">
        <v>17</v>
      </c>
      <c r="G4753" s="1">
        <f>IF(ISNUMBER(Pay_Item_Search_Text),IF(ISNUMBER(IF(FIND(Pay_Item_Search_Text,B4753)=1,1, "FALSE")),MAX(G$4:$G4752)+1,IF(ISNUMBER(Pay_Item_Search_Text),0,IF(ISNUMBER(SEARCH(Pay_Item_Search_Text,H4753)),MAX(G$4:$G4752)+1,0))),IF(ISNUMBER(Pay_Item_Search_Text),0,IF(ISNUMBER(SEARCH(Pay_Item_Search_Text,H4753)),MAX(G$4:$G4752)+1,0)))</f>
        <v>4749</v>
      </c>
      <c r="H4753" s="24" t="str">
        <f>IF(Table_PayItems[[#This Row],[Description]]="_","_ Unique Item - "&amp;Table_PayItems[[#This Row],[Item]]&amp;" - $"&amp;Table_PayItems[[#This Row],[Unit]],Table_PayItems[[#This Row],[Description]]&amp;" - $"&amp;Table_PayItems[[#This Row],[Unit]])</f>
        <v>Sewer, Cl B, 10 inch, Tr Det A - $Ft</v>
      </c>
      <c r="I4753" s="29" t="str">
        <f>IFERROR(VLOOKUP(ROWS($M$5:M4753),Table_PayItems[[Search Key]:[Concentrated Name]],2,FALSE),"")</f>
        <v>Sewer, Cl B, 10 inch, Tr Det A - $Ft</v>
      </c>
      <c r="J4753" s="1"/>
      <c r="K4753" s="1"/>
      <c r="L4753" s="22">
        <f>IF(ISNUMBER(SEARCH(Pay_Item_Search_Text_2,M4753)),MAX($L$4:L4752)+1,0)</f>
        <v>812</v>
      </c>
      <c r="M4753" s="1" t="str">
        <f>IFERROR(VLOOKUP(ROWS($M$5:M4753),Table_PayItems[[Search Key]:[Concentrated Name]],2,FALSE),"")</f>
        <v>Sewer, Cl B, 10 inch, Tr Det A - $Ft</v>
      </c>
      <c r="N4753" s="1" t="str">
        <f>IFERROR(VLOOKUP(ROWS($M$5:N4753),$L$5:$M$7000,2,FALSE),"")</f>
        <v/>
      </c>
      <c r="O4753" s="1" t="str">
        <f>IFERROR(VLOOKUP(ROWS($O$5:O4753),$K$5:$L$7000,2,FALSE),"")</f>
        <v/>
      </c>
    </row>
    <row r="4754" spans="2:15" ht="15" customHeight="1" x14ac:dyDescent="0.25">
      <c r="B4754" s="178" t="s">
        <v>9123</v>
      </c>
      <c r="C4754" s="178" t="s">
        <v>104</v>
      </c>
      <c r="D4754" s="178" t="s">
        <v>1172</v>
      </c>
      <c r="E4754" s="178" t="s">
        <v>296</v>
      </c>
      <c r="F4754" s="178" t="s">
        <v>17</v>
      </c>
      <c r="G4754" s="1">
        <f>IF(ISNUMBER(Pay_Item_Search_Text),IF(ISNUMBER(IF(FIND(Pay_Item_Search_Text,B4754)=1,1, "FALSE")),MAX(G$4:$G4753)+1,IF(ISNUMBER(Pay_Item_Search_Text),0,IF(ISNUMBER(SEARCH(Pay_Item_Search_Text,H4754)),MAX(G$4:$G4753)+1,0))),IF(ISNUMBER(Pay_Item_Search_Text),0,IF(ISNUMBER(SEARCH(Pay_Item_Search_Text,H4754)),MAX(G$4:$G4753)+1,0)))</f>
        <v>4750</v>
      </c>
      <c r="H4754" s="1" t="str">
        <f>IF(Table_PayItems[[#This Row],[Description]]="_","_ Unique Item - "&amp;Table_PayItems[[#This Row],[Item]]&amp;" - $"&amp;Table_PayItems[[#This Row],[Unit]],Table_PayItems[[#This Row],[Description]]&amp;" - $"&amp;Table_PayItems[[#This Row],[Unit]])</f>
        <v>Sewer, Cl B, 10 inch, Tr Det B - $Ft</v>
      </c>
      <c r="I4754" s="29" t="str">
        <f>IFERROR(VLOOKUP(ROWS($M$5:M4754),Table_PayItems[[Search Key]:[Concentrated Name]],2,FALSE),"")</f>
        <v>Sewer, Cl B, 10 inch, Tr Det B - $Ft</v>
      </c>
      <c r="J4754" s="1"/>
      <c r="K4754" s="1"/>
      <c r="L4754" s="22">
        <f>IF(ISNUMBER(SEARCH(Pay_Item_Search_Text_2,M4754)),MAX($L$4:L4753)+1,0)</f>
        <v>813</v>
      </c>
      <c r="M4754" s="1" t="str">
        <f>IFERROR(VLOOKUP(ROWS($M$5:M4754),Table_PayItems[[Search Key]:[Concentrated Name]],2,FALSE),"")</f>
        <v>Sewer, Cl B, 10 inch, Tr Det B - $Ft</v>
      </c>
      <c r="N4754" s="1" t="str">
        <f>IFERROR(VLOOKUP(ROWS($M$5:N4754),$L$5:$M$7000,2,FALSE),"")</f>
        <v/>
      </c>
      <c r="O4754" s="1" t="str">
        <f>IFERROR(VLOOKUP(ROWS($O$5:O4754),$K$5:$L$7000,2,FALSE),"")</f>
        <v/>
      </c>
    </row>
    <row r="4755" spans="2:15" ht="15" customHeight="1" x14ac:dyDescent="0.25">
      <c r="B4755" s="178" t="s">
        <v>9150</v>
      </c>
      <c r="C4755" s="178" t="s">
        <v>104</v>
      </c>
      <c r="D4755" s="178" t="s">
        <v>1199</v>
      </c>
      <c r="E4755" s="178" t="s">
        <v>296</v>
      </c>
      <c r="F4755" s="178" t="s">
        <v>17</v>
      </c>
      <c r="G4755" s="1">
        <f>IF(ISNUMBER(Pay_Item_Search_Text),IF(ISNUMBER(IF(FIND(Pay_Item_Search_Text,B4755)=1,1, "FALSE")),MAX(G$4:$G4754)+1,IF(ISNUMBER(Pay_Item_Search_Text),0,IF(ISNUMBER(SEARCH(Pay_Item_Search_Text,H4755)),MAX(G$4:$G4754)+1,0))),IF(ISNUMBER(Pay_Item_Search_Text),0,IF(ISNUMBER(SEARCH(Pay_Item_Search_Text,H4755)),MAX(G$4:$G4754)+1,0)))</f>
        <v>4751</v>
      </c>
      <c r="H4755" s="1" t="str">
        <f>IF(Table_PayItems[[#This Row],[Description]]="_","_ Unique Item - "&amp;Table_PayItems[[#This Row],[Item]]&amp;" - $"&amp;Table_PayItems[[#This Row],[Unit]],Table_PayItems[[#This Row],[Description]]&amp;" - $"&amp;Table_PayItems[[#This Row],[Unit]])</f>
        <v>Sewer, Cl B, 10 inch, Tr Det C - $Ft</v>
      </c>
      <c r="I4755" s="29" t="str">
        <f>IFERROR(VLOOKUP(ROWS($M$5:M4755),Table_PayItems[[Search Key]:[Concentrated Name]],2,FALSE),"")</f>
        <v>Sewer, Cl B, 10 inch, Tr Det C - $Ft</v>
      </c>
      <c r="J4755" s="1"/>
      <c r="K4755" s="1"/>
      <c r="L4755" s="22">
        <f>IF(ISNUMBER(SEARCH(Pay_Item_Search_Text_2,M4755)),MAX($L$4:L4754)+1,0)</f>
        <v>814</v>
      </c>
      <c r="M4755" s="1" t="str">
        <f>IFERROR(VLOOKUP(ROWS($M$5:M4755),Table_PayItems[[Search Key]:[Concentrated Name]],2,FALSE),"")</f>
        <v>Sewer, Cl B, 10 inch, Tr Det C - $Ft</v>
      </c>
      <c r="N4755" s="1" t="str">
        <f>IFERROR(VLOOKUP(ROWS($M$5:N4755),$L$5:$M$7000,2,FALSE),"")</f>
        <v/>
      </c>
      <c r="O4755" s="1" t="str">
        <f>IFERROR(VLOOKUP(ROWS($O$5:O4755),$K$5:$L$7000,2,FALSE),"")</f>
        <v/>
      </c>
    </row>
    <row r="4756" spans="2:15" ht="15" customHeight="1" x14ac:dyDescent="0.25">
      <c r="B4756" s="178" t="s">
        <v>9177</v>
      </c>
      <c r="C4756" s="178" t="s">
        <v>104</v>
      </c>
      <c r="D4756" s="178" t="s">
        <v>1226</v>
      </c>
      <c r="E4756" s="178" t="s">
        <v>296</v>
      </c>
      <c r="F4756" s="178" t="s">
        <v>17</v>
      </c>
      <c r="G4756" s="1">
        <f>IF(ISNUMBER(Pay_Item_Search_Text),IF(ISNUMBER(IF(FIND(Pay_Item_Search_Text,B4756)=1,1, "FALSE")),MAX(G$4:$G4755)+1,IF(ISNUMBER(Pay_Item_Search_Text),0,IF(ISNUMBER(SEARCH(Pay_Item_Search_Text,H4756)),MAX(G$4:$G4755)+1,0))),IF(ISNUMBER(Pay_Item_Search_Text),0,IF(ISNUMBER(SEARCH(Pay_Item_Search_Text,H4756)),MAX(G$4:$G4755)+1,0)))</f>
        <v>4752</v>
      </c>
      <c r="H4756" s="1" t="str">
        <f>IF(Table_PayItems[[#This Row],[Description]]="_","_ Unique Item - "&amp;Table_PayItems[[#This Row],[Item]]&amp;" - $"&amp;Table_PayItems[[#This Row],[Unit]],Table_PayItems[[#This Row],[Description]]&amp;" - $"&amp;Table_PayItems[[#This Row],[Unit]])</f>
        <v>Sewer, Cl B, 10 inch, Tr Det D - $Ft</v>
      </c>
      <c r="I4756" s="29" t="str">
        <f>IFERROR(VLOOKUP(ROWS($M$5:M4756),Table_PayItems[[Search Key]:[Concentrated Name]],2,FALSE),"")</f>
        <v>Sewer, Cl B, 10 inch, Tr Det D - $Ft</v>
      </c>
      <c r="J4756" s="1"/>
      <c r="K4756" s="1"/>
      <c r="L4756" s="22">
        <f>IF(ISNUMBER(SEARCH(Pay_Item_Search_Text_2,M4756)),MAX($L$4:L4755)+1,0)</f>
        <v>815</v>
      </c>
      <c r="M4756" s="1" t="str">
        <f>IFERROR(VLOOKUP(ROWS($M$5:M4756),Table_PayItems[[Search Key]:[Concentrated Name]],2,FALSE),"")</f>
        <v>Sewer, Cl B, 10 inch, Tr Det D - $Ft</v>
      </c>
      <c r="N4756" s="1" t="str">
        <f>IFERROR(VLOOKUP(ROWS($M$5:N4756),$L$5:$M$7000,2,FALSE),"")</f>
        <v/>
      </c>
      <c r="O4756" s="1" t="str">
        <f>IFERROR(VLOOKUP(ROWS($O$5:O4756),$K$5:$L$7000,2,FALSE),"")</f>
        <v/>
      </c>
    </row>
    <row r="4757" spans="2:15" ht="15" customHeight="1" x14ac:dyDescent="0.25">
      <c r="B4757" s="178" t="s">
        <v>9204</v>
      </c>
      <c r="C4757" s="178" t="s">
        <v>104</v>
      </c>
      <c r="D4757" s="178" t="s">
        <v>1253</v>
      </c>
      <c r="E4757" s="178" t="s">
        <v>296</v>
      </c>
      <c r="F4757" s="178" t="s">
        <v>17</v>
      </c>
      <c r="G4757" s="1">
        <f>IF(ISNUMBER(Pay_Item_Search_Text),IF(ISNUMBER(IF(FIND(Pay_Item_Search_Text,B4757)=1,1, "FALSE")),MAX(G$4:$G4756)+1,IF(ISNUMBER(Pay_Item_Search_Text),0,IF(ISNUMBER(SEARCH(Pay_Item_Search_Text,H4757)),MAX(G$4:$G4756)+1,0))),IF(ISNUMBER(Pay_Item_Search_Text),0,IF(ISNUMBER(SEARCH(Pay_Item_Search_Text,H4757)),MAX(G$4:$G4756)+1,0)))</f>
        <v>4753</v>
      </c>
      <c r="H4757" s="1" t="str">
        <f>IF(Table_PayItems[[#This Row],[Description]]="_","_ Unique Item - "&amp;Table_PayItems[[#This Row],[Item]]&amp;" - $"&amp;Table_PayItems[[#This Row],[Unit]],Table_PayItems[[#This Row],[Description]]&amp;" - $"&amp;Table_PayItems[[#This Row],[Unit]])</f>
        <v>Sewer, Cl B, 10 inch, Tr Det E - $Ft</v>
      </c>
      <c r="I4757" s="29" t="str">
        <f>IFERROR(VLOOKUP(ROWS($M$5:M4757),Table_PayItems[[Search Key]:[Concentrated Name]],2,FALSE),"")</f>
        <v>Sewer, Cl B, 10 inch, Tr Det E - $Ft</v>
      </c>
      <c r="J4757" s="1"/>
      <c r="K4757" s="1"/>
      <c r="L4757" s="22">
        <f>IF(ISNUMBER(SEARCH(Pay_Item_Search_Text_2,M4757)),MAX($L$4:L4756)+1,0)</f>
        <v>816</v>
      </c>
      <c r="M4757" s="1" t="str">
        <f>IFERROR(VLOOKUP(ROWS($M$5:M4757),Table_PayItems[[Search Key]:[Concentrated Name]],2,FALSE),"")</f>
        <v>Sewer, Cl B, 10 inch, Tr Det E - $Ft</v>
      </c>
      <c r="N4757" s="1" t="str">
        <f>IFERROR(VLOOKUP(ROWS($M$5:N4757),$L$5:$M$7000,2,FALSE),"")</f>
        <v/>
      </c>
      <c r="O4757" s="1" t="str">
        <f>IFERROR(VLOOKUP(ROWS($O$5:O4757),$K$5:$L$7000,2,FALSE),"")</f>
        <v/>
      </c>
    </row>
    <row r="4758" spans="2:15" ht="15" customHeight="1" x14ac:dyDescent="0.25">
      <c r="B4758" s="178" t="s">
        <v>9113</v>
      </c>
      <c r="C4758" s="178" t="s">
        <v>104</v>
      </c>
      <c r="D4758" s="178" t="s">
        <v>1162</v>
      </c>
      <c r="E4758" s="178" t="s">
        <v>302</v>
      </c>
      <c r="F4758" s="178" t="s">
        <v>17</v>
      </c>
      <c r="G4758" s="1">
        <f>IF(ISNUMBER(Pay_Item_Search_Text),IF(ISNUMBER(IF(FIND(Pay_Item_Search_Text,B4758)=1,1, "FALSE")),MAX(G$4:$G4757)+1,IF(ISNUMBER(Pay_Item_Search_Text),0,IF(ISNUMBER(SEARCH(Pay_Item_Search_Text,H4758)),MAX(G$4:$G4757)+1,0))),IF(ISNUMBER(Pay_Item_Search_Text),0,IF(ISNUMBER(SEARCH(Pay_Item_Search_Text,H4758)),MAX(G$4:$G4757)+1,0)))</f>
        <v>4754</v>
      </c>
      <c r="H4758" s="1" t="str">
        <f>IF(Table_PayItems[[#This Row],[Description]]="_","_ Unique Item - "&amp;Table_PayItems[[#This Row],[Item]]&amp;" - $"&amp;Table_PayItems[[#This Row],[Unit]],Table_PayItems[[#This Row],[Description]]&amp;" - $"&amp;Table_PayItems[[#This Row],[Unit]])</f>
        <v>Sewer, Cl B, 102 inch, Tr Det A - $Ft</v>
      </c>
      <c r="I4758" s="29" t="str">
        <f>IFERROR(VLOOKUP(ROWS($M$5:M4758),Table_PayItems[[Search Key]:[Concentrated Name]],2,FALSE),"")</f>
        <v>Sewer, Cl B, 102 inch, Tr Det A - $Ft</v>
      </c>
      <c r="J4758" s="1"/>
      <c r="K4758" s="1"/>
      <c r="L4758" s="22">
        <f>IF(ISNUMBER(SEARCH(Pay_Item_Search_Text_2,M4758)),MAX($L$4:L4757)+1,0)</f>
        <v>817</v>
      </c>
      <c r="M4758" s="1" t="str">
        <f>IFERROR(VLOOKUP(ROWS($M$5:M4758),Table_PayItems[[Search Key]:[Concentrated Name]],2,FALSE),"")</f>
        <v>Sewer, Cl B, 102 inch, Tr Det A - $Ft</v>
      </c>
      <c r="N4758" s="1" t="str">
        <f>IFERROR(VLOOKUP(ROWS($M$5:N4758),$L$5:$M$7000,2,FALSE),"")</f>
        <v/>
      </c>
      <c r="O4758" s="1" t="str">
        <f>IFERROR(VLOOKUP(ROWS($O$5:O4758),$K$5:$L$7000,2,FALSE),"")</f>
        <v/>
      </c>
    </row>
    <row r="4759" spans="2:15" ht="15" customHeight="1" x14ac:dyDescent="0.25">
      <c r="B4759" s="178" t="s">
        <v>9140</v>
      </c>
      <c r="C4759" s="178" t="s">
        <v>104</v>
      </c>
      <c r="D4759" s="178" t="s">
        <v>1189</v>
      </c>
      <c r="E4759" s="178" t="s">
        <v>302</v>
      </c>
      <c r="F4759" s="178" t="s">
        <v>17</v>
      </c>
      <c r="G4759" s="1">
        <f>IF(ISNUMBER(Pay_Item_Search_Text),IF(ISNUMBER(IF(FIND(Pay_Item_Search_Text,B4759)=1,1, "FALSE")),MAX(G$4:$G4758)+1,IF(ISNUMBER(Pay_Item_Search_Text),0,IF(ISNUMBER(SEARCH(Pay_Item_Search_Text,H4759)),MAX(G$4:$G4758)+1,0))),IF(ISNUMBER(Pay_Item_Search_Text),0,IF(ISNUMBER(SEARCH(Pay_Item_Search_Text,H4759)),MAX(G$4:$G4758)+1,0)))</f>
        <v>4755</v>
      </c>
      <c r="H4759" s="24" t="str">
        <f>IF(Table_PayItems[[#This Row],[Description]]="_","_ Unique Item - "&amp;Table_PayItems[[#This Row],[Item]]&amp;" - $"&amp;Table_PayItems[[#This Row],[Unit]],Table_PayItems[[#This Row],[Description]]&amp;" - $"&amp;Table_PayItems[[#This Row],[Unit]])</f>
        <v>Sewer, Cl B, 102 inch, Tr Det B - $Ft</v>
      </c>
      <c r="I4759" s="30" t="str">
        <f>IFERROR(VLOOKUP(ROWS($M$5:M4759),Table_PayItems[[Search Key]:[Concentrated Name]],2,FALSE),"")</f>
        <v>Sewer, Cl B, 102 inch, Tr Det B - $Ft</v>
      </c>
      <c r="J4759" s="1"/>
      <c r="K4759" s="1"/>
      <c r="L4759" s="22">
        <f>IF(ISNUMBER(SEARCH(Pay_Item_Search_Text_2,M4759)),MAX($L$4:L4758)+1,0)</f>
        <v>818</v>
      </c>
      <c r="M4759" s="1" t="str">
        <f>IFERROR(VLOOKUP(ROWS($M$5:M4759),Table_PayItems[[Search Key]:[Concentrated Name]],2,FALSE),"")</f>
        <v>Sewer, Cl B, 102 inch, Tr Det B - $Ft</v>
      </c>
      <c r="N4759" s="1" t="str">
        <f>IFERROR(VLOOKUP(ROWS($M$5:N4759),$L$5:$M$7000,2,FALSE),"")</f>
        <v/>
      </c>
      <c r="O4759" s="1" t="str">
        <f>IFERROR(VLOOKUP(ROWS($O$5:O4759),$K$5:$L$7000,2,FALSE),"")</f>
        <v/>
      </c>
    </row>
    <row r="4760" spans="2:15" ht="15" customHeight="1" x14ac:dyDescent="0.25">
      <c r="B4760" s="178" t="s">
        <v>9167</v>
      </c>
      <c r="C4760" s="178" t="s">
        <v>104</v>
      </c>
      <c r="D4760" s="178" t="s">
        <v>1216</v>
      </c>
      <c r="E4760" s="178" t="s">
        <v>302</v>
      </c>
      <c r="F4760" s="178" t="s">
        <v>17</v>
      </c>
      <c r="G4760" s="1">
        <f>IF(ISNUMBER(Pay_Item_Search_Text),IF(ISNUMBER(IF(FIND(Pay_Item_Search_Text,B4760)=1,1, "FALSE")),MAX(G$4:$G4759)+1,IF(ISNUMBER(Pay_Item_Search_Text),0,IF(ISNUMBER(SEARCH(Pay_Item_Search_Text,H4760)),MAX(G$4:$G4759)+1,0))),IF(ISNUMBER(Pay_Item_Search_Text),0,IF(ISNUMBER(SEARCH(Pay_Item_Search_Text,H4760)),MAX(G$4:$G4759)+1,0)))</f>
        <v>4756</v>
      </c>
      <c r="H4760" s="1" t="str">
        <f>IF(Table_PayItems[[#This Row],[Description]]="_","_ Unique Item - "&amp;Table_PayItems[[#This Row],[Item]]&amp;" - $"&amp;Table_PayItems[[#This Row],[Unit]],Table_PayItems[[#This Row],[Description]]&amp;" - $"&amp;Table_PayItems[[#This Row],[Unit]])</f>
        <v>Sewer, Cl B, 102 inch, Tr Det C - $Ft</v>
      </c>
      <c r="I4760" s="29" t="str">
        <f>IFERROR(VLOOKUP(ROWS($M$5:M4760),Table_PayItems[[Search Key]:[Concentrated Name]],2,FALSE),"")</f>
        <v>Sewer, Cl B, 102 inch, Tr Det C - $Ft</v>
      </c>
      <c r="J4760" s="1"/>
      <c r="K4760" s="1"/>
      <c r="L4760" s="22">
        <f>IF(ISNUMBER(SEARCH(Pay_Item_Search_Text_2,M4760)),MAX($L$4:L4759)+1,0)</f>
        <v>819</v>
      </c>
      <c r="M4760" s="1" t="str">
        <f>IFERROR(VLOOKUP(ROWS($M$5:M4760),Table_PayItems[[Search Key]:[Concentrated Name]],2,FALSE),"")</f>
        <v>Sewer, Cl B, 102 inch, Tr Det C - $Ft</v>
      </c>
      <c r="N4760" s="1" t="str">
        <f>IFERROR(VLOOKUP(ROWS($M$5:N4760),$L$5:$M$7000,2,FALSE),"")</f>
        <v/>
      </c>
      <c r="O4760" s="1" t="str">
        <f>IFERROR(VLOOKUP(ROWS($O$5:O4760),$K$5:$L$7000,2,FALSE),"")</f>
        <v/>
      </c>
    </row>
    <row r="4761" spans="2:15" ht="15" customHeight="1" x14ac:dyDescent="0.25">
      <c r="B4761" s="178" t="s">
        <v>9194</v>
      </c>
      <c r="C4761" s="178" t="s">
        <v>104</v>
      </c>
      <c r="D4761" s="178" t="s">
        <v>1243</v>
      </c>
      <c r="E4761" s="178" t="s">
        <v>302</v>
      </c>
      <c r="F4761" s="178" t="s">
        <v>17</v>
      </c>
      <c r="G4761" s="1">
        <f>IF(ISNUMBER(Pay_Item_Search_Text),IF(ISNUMBER(IF(FIND(Pay_Item_Search_Text,B4761)=1,1, "FALSE")),MAX(G$4:$G4760)+1,IF(ISNUMBER(Pay_Item_Search_Text),0,IF(ISNUMBER(SEARCH(Pay_Item_Search_Text,H4761)),MAX(G$4:$G4760)+1,0))),IF(ISNUMBER(Pay_Item_Search_Text),0,IF(ISNUMBER(SEARCH(Pay_Item_Search_Text,H4761)),MAX(G$4:$G4760)+1,0)))</f>
        <v>4757</v>
      </c>
      <c r="H4761" s="1" t="str">
        <f>IF(Table_PayItems[[#This Row],[Description]]="_","_ Unique Item - "&amp;Table_PayItems[[#This Row],[Item]]&amp;" - $"&amp;Table_PayItems[[#This Row],[Unit]],Table_PayItems[[#This Row],[Description]]&amp;" - $"&amp;Table_PayItems[[#This Row],[Unit]])</f>
        <v>Sewer, Cl B, 102 inch, Tr Det D - $Ft</v>
      </c>
      <c r="I4761" s="29" t="str">
        <f>IFERROR(VLOOKUP(ROWS($M$5:M4761),Table_PayItems[[Search Key]:[Concentrated Name]],2,FALSE),"")</f>
        <v>Sewer, Cl B, 102 inch, Tr Det D - $Ft</v>
      </c>
      <c r="J4761" s="1"/>
      <c r="K4761" s="1"/>
      <c r="L4761" s="22">
        <f>IF(ISNUMBER(SEARCH(Pay_Item_Search_Text_2,M4761)),MAX($L$4:L4760)+1,0)</f>
        <v>820</v>
      </c>
      <c r="M4761" s="1" t="str">
        <f>IFERROR(VLOOKUP(ROWS($M$5:M4761),Table_PayItems[[Search Key]:[Concentrated Name]],2,FALSE),"")</f>
        <v>Sewer, Cl B, 102 inch, Tr Det D - $Ft</v>
      </c>
      <c r="N4761" s="1" t="str">
        <f>IFERROR(VLOOKUP(ROWS($M$5:N4761),$L$5:$M$7000,2,FALSE),"")</f>
        <v/>
      </c>
      <c r="O4761" s="1" t="str">
        <f>IFERROR(VLOOKUP(ROWS($O$5:O4761),$K$5:$L$7000,2,FALSE),"")</f>
        <v/>
      </c>
    </row>
    <row r="4762" spans="2:15" ht="15" customHeight="1" x14ac:dyDescent="0.25">
      <c r="B4762" s="178" t="s">
        <v>9221</v>
      </c>
      <c r="C4762" s="178" t="s">
        <v>104</v>
      </c>
      <c r="D4762" s="178" t="s">
        <v>1270</v>
      </c>
      <c r="E4762" s="178" t="s">
        <v>302</v>
      </c>
      <c r="F4762" s="178" t="s">
        <v>17</v>
      </c>
      <c r="G4762" s="1">
        <f>IF(ISNUMBER(Pay_Item_Search_Text),IF(ISNUMBER(IF(FIND(Pay_Item_Search_Text,B4762)=1,1, "FALSE")),MAX(G$4:$G4761)+1,IF(ISNUMBER(Pay_Item_Search_Text),0,IF(ISNUMBER(SEARCH(Pay_Item_Search_Text,H4762)),MAX(G$4:$G4761)+1,0))),IF(ISNUMBER(Pay_Item_Search_Text),0,IF(ISNUMBER(SEARCH(Pay_Item_Search_Text,H4762)),MAX(G$4:$G4761)+1,0)))</f>
        <v>4758</v>
      </c>
      <c r="H4762" s="1" t="str">
        <f>IF(Table_PayItems[[#This Row],[Description]]="_","_ Unique Item - "&amp;Table_PayItems[[#This Row],[Item]]&amp;" - $"&amp;Table_PayItems[[#This Row],[Unit]],Table_PayItems[[#This Row],[Description]]&amp;" - $"&amp;Table_PayItems[[#This Row],[Unit]])</f>
        <v>Sewer, Cl B, 102 inch, Tr Det E - $Ft</v>
      </c>
      <c r="I4762" s="29" t="str">
        <f>IFERROR(VLOOKUP(ROWS($M$5:M4762),Table_PayItems[[Search Key]:[Concentrated Name]],2,FALSE),"")</f>
        <v>Sewer, Cl B, 102 inch, Tr Det E - $Ft</v>
      </c>
      <c r="J4762" s="1"/>
      <c r="K4762" s="1"/>
      <c r="L4762" s="22">
        <f>IF(ISNUMBER(SEARCH(Pay_Item_Search_Text_2,M4762)),MAX($L$4:L4761)+1,0)</f>
        <v>821</v>
      </c>
      <c r="M4762" s="1" t="str">
        <f>IFERROR(VLOOKUP(ROWS($M$5:M4762),Table_PayItems[[Search Key]:[Concentrated Name]],2,FALSE),"")</f>
        <v>Sewer, Cl B, 102 inch, Tr Det E - $Ft</v>
      </c>
      <c r="N4762" s="1" t="str">
        <f>IFERROR(VLOOKUP(ROWS($M$5:N4762),$L$5:$M$7000,2,FALSE),"")</f>
        <v/>
      </c>
      <c r="O4762" s="1" t="str">
        <f>IFERROR(VLOOKUP(ROWS($O$5:O4762),$K$5:$L$7000,2,FALSE),"")</f>
        <v/>
      </c>
    </row>
    <row r="4763" spans="2:15" ht="15" customHeight="1" x14ac:dyDescent="0.25">
      <c r="B4763" s="178" t="s">
        <v>9114</v>
      </c>
      <c r="C4763" s="178" t="s">
        <v>104</v>
      </c>
      <c r="D4763" s="178" t="s">
        <v>1163</v>
      </c>
      <c r="E4763" s="178" t="s">
        <v>302</v>
      </c>
      <c r="F4763" s="178" t="s">
        <v>17</v>
      </c>
      <c r="G4763" s="1">
        <f>IF(ISNUMBER(Pay_Item_Search_Text),IF(ISNUMBER(IF(FIND(Pay_Item_Search_Text,B4763)=1,1, "FALSE")),MAX(G$4:$G4762)+1,IF(ISNUMBER(Pay_Item_Search_Text),0,IF(ISNUMBER(SEARCH(Pay_Item_Search_Text,H4763)),MAX(G$4:$G4762)+1,0))),IF(ISNUMBER(Pay_Item_Search_Text),0,IF(ISNUMBER(SEARCH(Pay_Item_Search_Text,H4763)),MAX(G$4:$G4762)+1,0)))</f>
        <v>4759</v>
      </c>
      <c r="H4763" s="1" t="str">
        <f>IF(Table_PayItems[[#This Row],[Description]]="_","_ Unique Item - "&amp;Table_PayItems[[#This Row],[Item]]&amp;" - $"&amp;Table_PayItems[[#This Row],[Unit]],Table_PayItems[[#This Row],[Description]]&amp;" - $"&amp;Table_PayItems[[#This Row],[Unit]])</f>
        <v>Sewer, Cl B, 108 inch, Tr Det A - $Ft</v>
      </c>
      <c r="I4763" s="29" t="str">
        <f>IFERROR(VLOOKUP(ROWS($M$5:M4763),Table_PayItems[[Search Key]:[Concentrated Name]],2,FALSE),"")</f>
        <v>Sewer, Cl B, 108 inch, Tr Det A - $Ft</v>
      </c>
      <c r="J4763" s="1"/>
      <c r="K4763" s="1"/>
      <c r="L4763" s="22">
        <f>IF(ISNUMBER(SEARCH(Pay_Item_Search_Text_2,M4763)),MAX($L$4:L4762)+1,0)</f>
        <v>822</v>
      </c>
      <c r="M4763" s="1" t="str">
        <f>IFERROR(VLOOKUP(ROWS($M$5:M4763),Table_PayItems[[Search Key]:[Concentrated Name]],2,FALSE),"")</f>
        <v>Sewer, Cl B, 108 inch, Tr Det A - $Ft</v>
      </c>
      <c r="N4763" s="1" t="str">
        <f>IFERROR(VLOOKUP(ROWS($M$5:N4763),$L$5:$M$7000,2,FALSE),"")</f>
        <v/>
      </c>
      <c r="O4763" s="1" t="str">
        <f>IFERROR(VLOOKUP(ROWS($O$5:O4763),$K$5:$L$7000,2,FALSE),"")</f>
        <v/>
      </c>
    </row>
    <row r="4764" spans="2:15" ht="15" customHeight="1" x14ac:dyDescent="0.25">
      <c r="B4764" s="178" t="s">
        <v>9141</v>
      </c>
      <c r="C4764" s="178" t="s">
        <v>104</v>
      </c>
      <c r="D4764" s="178" t="s">
        <v>1190</v>
      </c>
      <c r="E4764" s="178" t="s">
        <v>302</v>
      </c>
      <c r="F4764" s="178" t="s">
        <v>17</v>
      </c>
      <c r="G4764" s="1">
        <f>IF(ISNUMBER(Pay_Item_Search_Text),IF(ISNUMBER(IF(FIND(Pay_Item_Search_Text,B4764)=1,1, "FALSE")),MAX(G$4:$G4763)+1,IF(ISNUMBER(Pay_Item_Search_Text),0,IF(ISNUMBER(SEARCH(Pay_Item_Search_Text,H4764)),MAX(G$4:$G4763)+1,0))),IF(ISNUMBER(Pay_Item_Search_Text),0,IF(ISNUMBER(SEARCH(Pay_Item_Search_Text,H4764)),MAX(G$4:$G4763)+1,0)))</f>
        <v>4760</v>
      </c>
      <c r="H4764" s="1" t="str">
        <f>IF(Table_PayItems[[#This Row],[Description]]="_","_ Unique Item - "&amp;Table_PayItems[[#This Row],[Item]]&amp;" - $"&amp;Table_PayItems[[#This Row],[Unit]],Table_PayItems[[#This Row],[Description]]&amp;" - $"&amp;Table_PayItems[[#This Row],[Unit]])</f>
        <v>Sewer, Cl B, 108 inch, Tr Det B - $Ft</v>
      </c>
      <c r="I4764" s="29" t="str">
        <f>IFERROR(VLOOKUP(ROWS($M$5:M4764),Table_PayItems[[Search Key]:[Concentrated Name]],2,FALSE),"")</f>
        <v>Sewer, Cl B, 108 inch, Tr Det B - $Ft</v>
      </c>
      <c r="J4764" s="1"/>
      <c r="K4764" s="1"/>
      <c r="L4764" s="22">
        <f>IF(ISNUMBER(SEARCH(Pay_Item_Search_Text_2,M4764)),MAX($L$4:L4763)+1,0)</f>
        <v>823</v>
      </c>
      <c r="M4764" s="1" t="str">
        <f>IFERROR(VLOOKUP(ROWS($M$5:M4764),Table_PayItems[[Search Key]:[Concentrated Name]],2,FALSE),"")</f>
        <v>Sewer, Cl B, 108 inch, Tr Det B - $Ft</v>
      </c>
      <c r="N4764" s="1" t="str">
        <f>IFERROR(VLOOKUP(ROWS($M$5:N4764),$L$5:$M$7000,2,FALSE),"")</f>
        <v/>
      </c>
      <c r="O4764" s="1" t="str">
        <f>IFERROR(VLOOKUP(ROWS($O$5:O4764),$K$5:$L$7000,2,FALSE),"")</f>
        <v/>
      </c>
    </row>
    <row r="4765" spans="2:15" ht="15" customHeight="1" x14ac:dyDescent="0.25">
      <c r="B4765" s="178" t="s">
        <v>9168</v>
      </c>
      <c r="C4765" s="178" t="s">
        <v>104</v>
      </c>
      <c r="D4765" s="178" t="s">
        <v>1217</v>
      </c>
      <c r="E4765" s="178" t="s">
        <v>302</v>
      </c>
      <c r="F4765" s="178" t="s">
        <v>17</v>
      </c>
      <c r="G4765" s="1">
        <f>IF(ISNUMBER(Pay_Item_Search_Text),IF(ISNUMBER(IF(FIND(Pay_Item_Search_Text,B4765)=1,1, "FALSE")),MAX(G$4:$G4764)+1,IF(ISNUMBER(Pay_Item_Search_Text),0,IF(ISNUMBER(SEARCH(Pay_Item_Search_Text,H4765)),MAX(G$4:$G4764)+1,0))),IF(ISNUMBER(Pay_Item_Search_Text),0,IF(ISNUMBER(SEARCH(Pay_Item_Search_Text,H4765)),MAX(G$4:$G4764)+1,0)))</f>
        <v>4761</v>
      </c>
      <c r="H4765" s="1" t="str">
        <f>IF(Table_PayItems[[#This Row],[Description]]="_","_ Unique Item - "&amp;Table_PayItems[[#This Row],[Item]]&amp;" - $"&amp;Table_PayItems[[#This Row],[Unit]],Table_PayItems[[#This Row],[Description]]&amp;" - $"&amp;Table_PayItems[[#This Row],[Unit]])</f>
        <v>Sewer, Cl B, 108 inch, Tr Det C - $Ft</v>
      </c>
      <c r="I4765" s="29" t="str">
        <f>IFERROR(VLOOKUP(ROWS($M$5:M4765),Table_PayItems[[Search Key]:[Concentrated Name]],2,FALSE),"")</f>
        <v>Sewer, Cl B, 108 inch, Tr Det C - $Ft</v>
      </c>
      <c r="J4765" s="1"/>
      <c r="K4765" s="1"/>
      <c r="L4765" s="22">
        <f>IF(ISNUMBER(SEARCH(Pay_Item_Search_Text_2,M4765)),MAX($L$4:L4764)+1,0)</f>
        <v>824</v>
      </c>
      <c r="M4765" s="1" t="str">
        <f>IFERROR(VLOOKUP(ROWS($M$5:M4765),Table_PayItems[[Search Key]:[Concentrated Name]],2,FALSE),"")</f>
        <v>Sewer, Cl B, 108 inch, Tr Det C - $Ft</v>
      </c>
      <c r="N4765" s="1" t="str">
        <f>IFERROR(VLOOKUP(ROWS($M$5:N4765),$L$5:$M$7000,2,FALSE),"")</f>
        <v/>
      </c>
      <c r="O4765" s="1" t="str">
        <f>IFERROR(VLOOKUP(ROWS($O$5:O4765),$K$5:$L$7000,2,FALSE),"")</f>
        <v/>
      </c>
    </row>
    <row r="4766" spans="2:15" ht="15" customHeight="1" x14ac:dyDescent="0.25">
      <c r="B4766" s="178" t="s">
        <v>9195</v>
      </c>
      <c r="C4766" s="178" t="s">
        <v>104</v>
      </c>
      <c r="D4766" s="178" t="s">
        <v>1244</v>
      </c>
      <c r="E4766" s="178" t="s">
        <v>302</v>
      </c>
      <c r="F4766" s="178" t="s">
        <v>17</v>
      </c>
      <c r="G4766" s="1">
        <f>IF(ISNUMBER(Pay_Item_Search_Text),IF(ISNUMBER(IF(FIND(Pay_Item_Search_Text,B4766)=1,1, "FALSE")),MAX(G$4:$G4765)+1,IF(ISNUMBER(Pay_Item_Search_Text),0,IF(ISNUMBER(SEARCH(Pay_Item_Search_Text,H4766)),MAX(G$4:$G4765)+1,0))),IF(ISNUMBER(Pay_Item_Search_Text),0,IF(ISNUMBER(SEARCH(Pay_Item_Search_Text,H4766)),MAX(G$4:$G4765)+1,0)))</f>
        <v>4762</v>
      </c>
      <c r="H4766" s="1" t="str">
        <f>IF(Table_PayItems[[#This Row],[Description]]="_","_ Unique Item - "&amp;Table_PayItems[[#This Row],[Item]]&amp;" - $"&amp;Table_PayItems[[#This Row],[Unit]],Table_PayItems[[#This Row],[Description]]&amp;" - $"&amp;Table_PayItems[[#This Row],[Unit]])</f>
        <v>Sewer, Cl B, 108 inch, Tr Det D - $Ft</v>
      </c>
      <c r="I4766" s="29" t="str">
        <f>IFERROR(VLOOKUP(ROWS($M$5:M4766),Table_PayItems[[Search Key]:[Concentrated Name]],2,FALSE),"")</f>
        <v>Sewer, Cl B, 108 inch, Tr Det D - $Ft</v>
      </c>
      <c r="J4766" s="1"/>
      <c r="K4766" s="1"/>
      <c r="L4766" s="22">
        <f>IF(ISNUMBER(SEARCH(Pay_Item_Search_Text_2,M4766)),MAX($L$4:L4765)+1,0)</f>
        <v>825</v>
      </c>
      <c r="M4766" s="1" t="str">
        <f>IFERROR(VLOOKUP(ROWS($M$5:M4766),Table_PayItems[[Search Key]:[Concentrated Name]],2,FALSE),"")</f>
        <v>Sewer, Cl B, 108 inch, Tr Det D - $Ft</v>
      </c>
      <c r="N4766" s="1" t="str">
        <f>IFERROR(VLOOKUP(ROWS($M$5:N4766),$L$5:$M$7000,2,FALSE),"")</f>
        <v/>
      </c>
      <c r="O4766" s="1" t="str">
        <f>IFERROR(VLOOKUP(ROWS($O$5:O4766),$K$5:$L$7000,2,FALSE),"")</f>
        <v/>
      </c>
    </row>
    <row r="4767" spans="2:15" ht="15" customHeight="1" x14ac:dyDescent="0.25">
      <c r="B4767" s="178" t="s">
        <v>9222</v>
      </c>
      <c r="C4767" s="178" t="s">
        <v>104</v>
      </c>
      <c r="D4767" s="178" t="s">
        <v>1271</v>
      </c>
      <c r="E4767" s="178" t="s">
        <v>302</v>
      </c>
      <c r="F4767" s="178" t="s">
        <v>17</v>
      </c>
      <c r="G4767" s="1">
        <f>IF(ISNUMBER(Pay_Item_Search_Text),IF(ISNUMBER(IF(FIND(Pay_Item_Search_Text,B4767)=1,1, "FALSE")),MAX(G$4:$G4766)+1,IF(ISNUMBER(Pay_Item_Search_Text),0,IF(ISNUMBER(SEARCH(Pay_Item_Search_Text,H4767)),MAX(G$4:$G4766)+1,0))),IF(ISNUMBER(Pay_Item_Search_Text),0,IF(ISNUMBER(SEARCH(Pay_Item_Search_Text,H4767)),MAX(G$4:$G4766)+1,0)))</f>
        <v>4763</v>
      </c>
      <c r="H4767" s="1" t="str">
        <f>IF(Table_PayItems[[#This Row],[Description]]="_","_ Unique Item - "&amp;Table_PayItems[[#This Row],[Item]]&amp;" - $"&amp;Table_PayItems[[#This Row],[Unit]],Table_PayItems[[#This Row],[Description]]&amp;" - $"&amp;Table_PayItems[[#This Row],[Unit]])</f>
        <v>Sewer, Cl B, 108 inch, Tr Det E - $Ft</v>
      </c>
      <c r="I4767" s="29" t="str">
        <f>IFERROR(VLOOKUP(ROWS($M$5:M4767),Table_PayItems[[Search Key]:[Concentrated Name]],2,FALSE),"")</f>
        <v>Sewer, Cl B, 108 inch, Tr Det E - $Ft</v>
      </c>
      <c r="J4767" s="1"/>
      <c r="K4767" s="1"/>
      <c r="L4767" s="22">
        <f>IF(ISNUMBER(SEARCH(Pay_Item_Search_Text_2,M4767)),MAX($L$4:L4766)+1,0)</f>
        <v>826</v>
      </c>
      <c r="M4767" s="1" t="str">
        <f>IFERROR(VLOOKUP(ROWS($M$5:M4767),Table_PayItems[[Search Key]:[Concentrated Name]],2,FALSE),"")</f>
        <v>Sewer, Cl B, 108 inch, Tr Det E - $Ft</v>
      </c>
      <c r="N4767" s="1" t="str">
        <f>IFERROR(VLOOKUP(ROWS($M$5:N4767),$L$5:$M$7000,2,FALSE),"")</f>
        <v/>
      </c>
      <c r="O4767" s="1" t="str">
        <f>IFERROR(VLOOKUP(ROWS($O$5:O4767),$K$5:$L$7000,2,FALSE),"")</f>
        <v/>
      </c>
    </row>
    <row r="4768" spans="2:15" ht="15" customHeight="1" x14ac:dyDescent="0.25">
      <c r="B4768" s="178" t="s">
        <v>9115</v>
      </c>
      <c r="C4768" s="178" t="s">
        <v>104</v>
      </c>
      <c r="D4768" s="178" t="s">
        <v>1164</v>
      </c>
      <c r="E4768" s="178" t="s">
        <v>302</v>
      </c>
      <c r="F4768" s="178" t="s">
        <v>17</v>
      </c>
      <c r="G4768" s="1">
        <f>IF(ISNUMBER(Pay_Item_Search_Text),IF(ISNUMBER(IF(FIND(Pay_Item_Search_Text,B4768)=1,1, "FALSE")),MAX(G$4:$G4767)+1,IF(ISNUMBER(Pay_Item_Search_Text),0,IF(ISNUMBER(SEARCH(Pay_Item_Search_Text,H4768)),MAX(G$4:$G4767)+1,0))),IF(ISNUMBER(Pay_Item_Search_Text),0,IF(ISNUMBER(SEARCH(Pay_Item_Search_Text,H4768)),MAX(G$4:$G4767)+1,0)))</f>
        <v>4764</v>
      </c>
      <c r="H4768" s="1" t="str">
        <f>IF(Table_PayItems[[#This Row],[Description]]="_","_ Unique Item - "&amp;Table_PayItems[[#This Row],[Item]]&amp;" - $"&amp;Table_PayItems[[#This Row],[Unit]],Table_PayItems[[#This Row],[Description]]&amp;" - $"&amp;Table_PayItems[[#This Row],[Unit]])</f>
        <v>Sewer, Cl B, 114 inch, Tr Det A - $Ft</v>
      </c>
      <c r="I4768" s="29" t="str">
        <f>IFERROR(VLOOKUP(ROWS($M$5:M4768),Table_PayItems[[Search Key]:[Concentrated Name]],2,FALSE),"")</f>
        <v>Sewer, Cl B, 114 inch, Tr Det A - $Ft</v>
      </c>
      <c r="J4768" s="1"/>
      <c r="K4768" s="1"/>
      <c r="L4768" s="22">
        <f>IF(ISNUMBER(SEARCH(Pay_Item_Search_Text_2,M4768)),MAX($L$4:L4767)+1,0)</f>
        <v>0</v>
      </c>
      <c r="M4768" s="1" t="str">
        <f>IFERROR(VLOOKUP(ROWS($M$5:M4768),Table_PayItems[[Search Key]:[Concentrated Name]],2,FALSE),"")</f>
        <v>Sewer, Cl B, 114 inch, Tr Det A - $Ft</v>
      </c>
      <c r="N4768" s="1" t="str">
        <f>IFERROR(VLOOKUP(ROWS($M$5:N4768),$L$5:$M$7000,2,FALSE),"")</f>
        <v/>
      </c>
      <c r="O4768" s="1" t="str">
        <f>IFERROR(VLOOKUP(ROWS($O$5:O4768),$K$5:$L$7000,2,FALSE),"")</f>
        <v/>
      </c>
    </row>
    <row r="4769" spans="2:15" ht="15" customHeight="1" x14ac:dyDescent="0.25">
      <c r="B4769" s="178" t="s">
        <v>9142</v>
      </c>
      <c r="C4769" s="178" t="s">
        <v>104</v>
      </c>
      <c r="D4769" s="178" t="s">
        <v>1191</v>
      </c>
      <c r="E4769" s="178" t="s">
        <v>302</v>
      </c>
      <c r="F4769" s="178" t="s">
        <v>17</v>
      </c>
      <c r="G4769" s="1">
        <f>IF(ISNUMBER(Pay_Item_Search_Text),IF(ISNUMBER(IF(FIND(Pay_Item_Search_Text,B4769)=1,1, "FALSE")),MAX(G$4:$G4768)+1,IF(ISNUMBER(Pay_Item_Search_Text),0,IF(ISNUMBER(SEARCH(Pay_Item_Search_Text,H4769)),MAX(G$4:$G4768)+1,0))),IF(ISNUMBER(Pay_Item_Search_Text),0,IF(ISNUMBER(SEARCH(Pay_Item_Search_Text,H4769)),MAX(G$4:$G4768)+1,0)))</f>
        <v>4765</v>
      </c>
      <c r="H4769" s="1" t="str">
        <f>IF(Table_PayItems[[#This Row],[Description]]="_","_ Unique Item - "&amp;Table_PayItems[[#This Row],[Item]]&amp;" - $"&amp;Table_PayItems[[#This Row],[Unit]],Table_PayItems[[#This Row],[Description]]&amp;" - $"&amp;Table_PayItems[[#This Row],[Unit]])</f>
        <v>Sewer, Cl B, 114 inch, Tr Det B - $Ft</v>
      </c>
      <c r="I4769" s="29" t="str">
        <f>IFERROR(VLOOKUP(ROWS($M$5:M4769),Table_PayItems[[Search Key]:[Concentrated Name]],2,FALSE),"")</f>
        <v>Sewer, Cl B, 114 inch, Tr Det B - $Ft</v>
      </c>
      <c r="J4769" s="1"/>
      <c r="K4769" s="1"/>
      <c r="L4769" s="22">
        <f>IF(ISNUMBER(SEARCH(Pay_Item_Search_Text_2,M4769)),MAX($L$4:L4768)+1,0)</f>
        <v>0</v>
      </c>
      <c r="M4769" s="1" t="str">
        <f>IFERROR(VLOOKUP(ROWS($M$5:M4769),Table_PayItems[[Search Key]:[Concentrated Name]],2,FALSE),"")</f>
        <v>Sewer, Cl B, 114 inch, Tr Det B - $Ft</v>
      </c>
      <c r="N4769" s="1" t="str">
        <f>IFERROR(VLOOKUP(ROWS($M$5:N4769),$L$5:$M$7000,2,FALSE),"")</f>
        <v/>
      </c>
      <c r="O4769" s="1" t="str">
        <f>IFERROR(VLOOKUP(ROWS($O$5:O4769),$K$5:$L$7000,2,FALSE),"")</f>
        <v/>
      </c>
    </row>
    <row r="4770" spans="2:15" ht="15" customHeight="1" x14ac:dyDescent="0.25">
      <c r="B4770" s="178" t="s">
        <v>9169</v>
      </c>
      <c r="C4770" s="178" t="s">
        <v>104</v>
      </c>
      <c r="D4770" s="178" t="s">
        <v>1218</v>
      </c>
      <c r="E4770" s="178" t="s">
        <v>302</v>
      </c>
      <c r="F4770" s="178" t="s">
        <v>17</v>
      </c>
      <c r="G4770" s="1">
        <f>IF(ISNUMBER(Pay_Item_Search_Text),IF(ISNUMBER(IF(FIND(Pay_Item_Search_Text,B4770)=1,1, "FALSE")),MAX(G$4:$G4769)+1,IF(ISNUMBER(Pay_Item_Search_Text),0,IF(ISNUMBER(SEARCH(Pay_Item_Search_Text,H4770)),MAX(G$4:$G4769)+1,0))),IF(ISNUMBER(Pay_Item_Search_Text),0,IF(ISNUMBER(SEARCH(Pay_Item_Search_Text,H4770)),MAX(G$4:$G4769)+1,0)))</f>
        <v>4766</v>
      </c>
      <c r="H4770" s="1" t="str">
        <f>IF(Table_PayItems[[#This Row],[Description]]="_","_ Unique Item - "&amp;Table_PayItems[[#This Row],[Item]]&amp;" - $"&amp;Table_PayItems[[#This Row],[Unit]],Table_PayItems[[#This Row],[Description]]&amp;" - $"&amp;Table_PayItems[[#This Row],[Unit]])</f>
        <v>Sewer, Cl B, 114 inch, Tr Det C - $Ft</v>
      </c>
      <c r="I4770" s="29" t="str">
        <f>IFERROR(VLOOKUP(ROWS($M$5:M4770),Table_PayItems[[Search Key]:[Concentrated Name]],2,FALSE),"")</f>
        <v>Sewer, Cl B, 114 inch, Tr Det C - $Ft</v>
      </c>
      <c r="J4770" s="1"/>
      <c r="K4770" s="1"/>
      <c r="L4770" s="22">
        <f>IF(ISNUMBER(SEARCH(Pay_Item_Search_Text_2,M4770)),MAX($L$4:L4769)+1,0)</f>
        <v>0</v>
      </c>
      <c r="M4770" s="1" t="str">
        <f>IFERROR(VLOOKUP(ROWS($M$5:M4770),Table_PayItems[[Search Key]:[Concentrated Name]],2,FALSE),"")</f>
        <v>Sewer, Cl B, 114 inch, Tr Det C - $Ft</v>
      </c>
      <c r="N4770" s="1" t="str">
        <f>IFERROR(VLOOKUP(ROWS($M$5:N4770),$L$5:$M$7000,2,FALSE),"")</f>
        <v/>
      </c>
      <c r="O4770" s="1" t="str">
        <f>IFERROR(VLOOKUP(ROWS($O$5:O4770),$K$5:$L$7000,2,FALSE),"")</f>
        <v/>
      </c>
    </row>
    <row r="4771" spans="2:15" ht="15" customHeight="1" x14ac:dyDescent="0.25">
      <c r="B4771" s="178" t="s">
        <v>9196</v>
      </c>
      <c r="C4771" s="178" t="s">
        <v>104</v>
      </c>
      <c r="D4771" s="178" t="s">
        <v>1245</v>
      </c>
      <c r="E4771" s="178" t="s">
        <v>302</v>
      </c>
      <c r="F4771" s="178" t="s">
        <v>17</v>
      </c>
      <c r="G4771" s="1">
        <f>IF(ISNUMBER(Pay_Item_Search_Text),IF(ISNUMBER(IF(FIND(Pay_Item_Search_Text,B4771)=1,1, "FALSE")),MAX(G$4:$G4770)+1,IF(ISNUMBER(Pay_Item_Search_Text),0,IF(ISNUMBER(SEARCH(Pay_Item_Search_Text,H4771)),MAX(G$4:$G4770)+1,0))),IF(ISNUMBER(Pay_Item_Search_Text),0,IF(ISNUMBER(SEARCH(Pay_Item_Search_Text,H4771)),MAX(G$4:$G4770)+1,0)))</f>
        <v>4767</v>
      </c>
      <c r="H4771" s="1" t="str">
        <f>IF(Table_PayItems[[#This Row],[Description]]="_","_ Unique Item - "&amp;Table_PayItems[[#This Row],[Item]]&amp;" - $"&amp;Table_PayItems[[#This Row],[Unit]],Table_PayItems[[#This Row],[Description]]&amp;" - $"&amp;Table_PayItems[[#This Row],[Unit]])</f>
        <v>Sewer, Cl B, 114 inch, Tr Det D - $Ft</v>
      </c>
      <c r="I4771" s="29" t="str">
        <f>IFERROR(VLOOKUP(ROWS($M$5:M4771),Table_PayItems[[Search Key]:[Concentrated Name]],2,FALSE),"")</f>
        <v>Sewer, Cl B, 114 inch, Tr Det D - $Ft</v>
      </c>
      <c r="J4771" s="1"/>
      <c r="K4771" s="1"/>
      <c r="L4771" s="22">
        <f>IF(ISNUMBER(SEARCH(Pay_Item_Search_Text_2,M4771)),MAX($L$4:L4770)+1,0)</f>
        <v>0</v>
      </c>
      <c r="M4771" s="1" t="str">
        <f>IFERROR(VLOOKUP(ROWS($M$5:M4771),Table_PayItems[[Search Key]:[Concentrated Name]],2,FALSE),"")</f>
        <v>Sewer, Cl B, 114 inch, Tr Det D - $Ft</v>
      </c>
      <c r="N4771" s="1" t="str">
        <f>IFERROR(VLOOKUP(ROWS($M$5:N4771),$L$5:$M$7000,2,FALSE),"")</f>
        <v/>
      </c>
      <c r="O4771" s="1" t="str">
        <f>IFERROR(VLOOKUP(ROWS($O$5:O4771),$K$5:$L$7000,2,FALSE),"")</f>
        <v/>
      </c>
    </row>
    <row r="4772" spans="2:15" ht="15" customHeight="1" x14ac:dyDescent="0.25">
      <c r="B4772" s="178" t="s">
        <v>9223</v>
      </c>
      <c r="C4772" s="178" t="s">
        <v>104</v>
      </c>
      <c r="D4772" s="178" t="s">
        <v>1272</v>
      </c>
      <c r="E4772" s="178" t="s">
        <v>302</v>
      </c>
      <c r="F4772" s="178" t="s">
        <v>17</v>
      </c>
      <c r="G4772" s="1">
        <f>IF(ISNUMBER(Pay_Item_Search_Text),IF(ISNUMBER(IF(FIND(Pay_Item_Search_Text,B4772)=1,1, "FALSE")),MAX(G$4:$G4771)+1,IF(ISNUMBER(Pay_Item_Search_Text),0,IF(ISNUMBER(SEARCH(Pay_Item_Search_Text,H4772)),MAX(G$4:$G4771)+1,0))),IF(ISNUMBER(Pay_Item_Search_Text),0,IF(ISNUMBER(SEARCH(Pay_Item_Search_Text,H4772)),MAX(G$4:$G4771)+1,0)))</f>
        <v>4768</v>
      </c>
      <c r="H4772" s="1" t="str">
        <f>IF(Table_PayItems[[#This Row],[Description]]="_","_ Unique Item - "&amp;Table_PayItems[[#This Row],[Item]]&amp;" - $"&amp;Table_PayItems[[#This Row],[Unit]],Table_PayItems[[#This Row],[Description]]&amp;" - $"&amp;Table_PayItems[[#This Row],[Unit]])</f>
        <v>Sewer, Cl B, 114 inch, Tr Det E - $Ft</v>
      </c>
      <c r="I4772" s="29" t="str">
        <f>IFERROR(VLOOKUP(ROWS($M$5:M4772),Table_PayItems[[Search Key]:[Concentrated Name]],2,FALSE),"")</f>
        <v>Sewer, Cl B, 114 inch, Tr Det E - $Ft</v>
      </c>
      <c r="J4772" s="1"/>
      <c r="K4772" s="1"/>
      <c r="L4772" s="22">
        <f>IF(ISNUMBER(SEARCH(Pay_Item_Search_Text_2,M4772)),MAX($L$4:L4771)+1,0)</f>
        <v>0</v>
      </c>
      <c r="M4772" s="1" t="str">
        <f>IFERROR(VLOOKUP(ROWS($M$5:M4772),Table_PayItems[[Search Key]:[Concentrated Name]],2,FALSE),"")</f>
        <v>Sewer, Cl B, 114 inch, Tr Det E - $Ft</v>
      </c>
      <c r="N4772" s="1" t="str">
        <f>IFERROR(VLOOKUP(ROWS($M$5:N4772),$L$5:$M$7000,2,FALSE),"")</f>
        <v/>
      </c>
      <c r="O4772" s="1" t="str">
        <f>IFERROR(VLOOKUP(ROWS($O$5:O4772),$K$5:$L$7000,2,FALSE),"")</f>
        <v/>
      </c>
    </row>
    <row r="4773" spans="2:15" ht="15" customHeight="1" x14ac:dyDescent="0.25">
      <c r="B4773" s="178" t="s">
        <v>9097</v>
      </c>
      <c r="C4773" s="178" t="s">
        <v>104</v>
      </c>
      <c r="D4773" s="178" t="s">
        <v>1146</v>
      </c>
      <c r="E4773" s="178" t="s">
        <v>296</v>
      </c>
      <c r="F4773" s="178" t="s">
        <v>17</v>
      </c>
      <c r="G4773" s="1">
        <f>IF(ISNUMBER(Pay_Item_Search_Text),IF(ISNUMBER(IF(FIND(Pay_Item_Search_Text,B4773)=1,1, "FALSE")),MAX(G$4:$G4772)+1,IF(ISNUMBER(Pay_Item_Search_Text),0,IF(ISNUMBER(SEARCH(Pay_Item_Search_Text,H4773)),MAX(G$4:$G4772)+1,0))),IF(ISNUMBER(Pay_Item_Search_Text),0,IF(ISNUMBER(SEARCH(Pay_Item_Search_Text,H4773)),MAX(G$4:$G4772)+1,0)))</f>
        <v>4769</v>
      </c>
      <c r="H4773" s="1" t="str">
        <f>IF(Table_PayItems[[#This Row],[Description]]="_","_ Unique Item - "&amp;Table_PayItems[[#This Row],[Item]]&amp;" - $"&amp;Table_PayItems[[#This Row],[Unit]],Table_PayItems[[#This Row],[Description]]&amp;" - $"&amp;Table_PayItems[[#This Row],[Unit]])</f>
        <v>Sewer, Cl B, 12 inch, Tr Det A - $Ft</v>
      </c>
      <c r="I4773" s="29" t="str">
        <f>IFERROR(VLOOKUP(ROWS($M$5:M4773),Table_PayItems[[Search Key]:[Concentrated Name]],2,FALSE),"")</f>
        <v>Sewer, Cl B, 12 inch, Tr Det A - $Ft</v>
      </c>
      <c r="J4773" s="1"/>
      <c r="K4773" s="1"/>
      <c r="L4773" s="22">
        <f>IF(ISNUMBER(SEARCH(Pay_Item_Search_Text_2,M4773)),MAX($L$4:L4772)+1,0)</f>
        <v>0</v>
      </c>
      <c r="M4773" s="1" t="str">
        <f>IFERROR(VLOOKUP(ROWS($M$5:M4773),Table_PayItems[[Search Key]:[Concentrated Name]],2,FALSE),"")</f>
        <v>Sewer, Cl B, 12 inch, Tr Det A - $Ft</v>
      </c>
      <c r="N4773" s="1" t="str">
        <f>IFERROR(VLOOKUP(ROWS($M$5:N4773),$L$5:$M$7000,2,FALSE),"")</f>
        <v/>
      </c>
      <c r="O4773" s="1" t="str">
        <f>IFERROR(VLOOKUP(ROWS($O$5:O4773),$K$5:$L$7000,2,FALSE),"")</f>
        <v/>
      </c>
    </row>
    <row r="4774" spans="2:15" ht="15" customHeight="1" x14ac:dyDescent="0.25">
      <c r="B4774" s="178" t="s">
        <v>9124</v>
      </c>
      <c r="C4774" s="178" t="s">
        <v>104</v>
      </c>
      <c r="D4774" s="178" t="s">
        <v>1173</v>
      </c>
      <c r="E4774" s="178" t="s">
        <v>296</v>
      </c>
      <c r="F4774" s="178" t="s">
        <v>17</v>
      </c>
      <c r="G4774" s="1">
        <f>IF(ISNUMBER(Pay_Item_Search_Text),IF(ISNUMBER(IF(FIND(Pay_Item_Search_Text,B4774)=1,1, "FALSE")),MAX(G$4:$G4773)+1,IF(ISNUMBER(Pay_Item_Search_Text),0,IF(ISNUMBER(SEARCH(Pay_Item_Search_Text,H4774)),MAX(G$4:$G4773)+1,0))),IF(ISNUMBER(Pay_Item_Search_Text),0,IF(ISNUMBER(SEARCH(Pay_Item_Search_Text,H4774)),MAX(G$4:$G4773)+1,0)))</f>
        <v>4770</v>
      </c>
      <c r="H4774" s="1" t="str">
        <f>IF(Table_PayItems[[#This Row],[Description]]="_","_ Unique Item - "&amp;Table_PayItems[[#This Row],[Item]]&amp;" - $"&amp;Table_PayItems[[#This Row],[Unit]],Table_PayItems[[#This Row],[Description]]&amp;" - $"&amp;Table_PayItems[[#This Row],[Unit]])</f>
        <v>Sewer, Cl B, 12 inch, Tr Det B - $Ft</v>
      </c>
      <c r="I4774" s="29" t="str">
        <f>IFERROR(VLOOKUP(ROWS($M$5:M4774),Table_PayItems[[Search Key]:[Concentrated Name]],2,FALSE),"")</f>
        <v>Sewer, Cl B, 12 inch, Tr Det B - $Ft</v>
      </c>
      <c r="J4774" s="1"/>
      <c r="K4774" s="1"/>
      <c r="L4774" s="22">
        <f>IF(ISNUMBER(SEARCH(Pay_Item_Search_Text_2,M4774)),MAX($L$4:L4773)+1,0)</f>
        <v>0</v>
      </c>
      <c r="M4774" s="1" t="str">
        <f>IFERROR(VLOOKUP(ROWS($M$5:M4774),Table_PayItems[[Search Key]:[Concentrated Name]],2,FALSE),"")</f>
        <v>Sewer, Cl B, 12 inch, Tr Det B - $Ft</v>
      </c>
      <c r="N4774" s="1" t="str">
        <f>IFERROR(VLOOKUP(ROWS($M$5:N4774),$L$5:$M$7000,2,FALSE),"")</f>
        <v/>
      </c>
      <c r="O4774" s="1" t="str">
        <f>IFERROR(VLOOKUP(ROWS($O$5:O4774),$K$5:$L$7000,2,FALSE),"")</f>
        <v/>
      </c>
    </row>
    <row r="4775" spans="2:15" ht="15" customHeight="1" x14ac:dyDescent="0.25">
      <c r="B4775" s="178" t="s">
        <v>9151</v>
      </c>
      <c r="C4775" s="178" t="s">
        <v>104</v>
      </c>
      <c r="D4775" s="178" t="s">
        <v>1200</v>
      </c>
      <c r="E4775" s="178" t="s">
        <v>296</v>
      </c>
      <c r="F4775" s="178" t="s">
        <v>17</v>
      </c>
      <c r="G4775" s="1">
        <f>IF(ISNUMBER(Pay_Item_Search_Text),IF(ISNUMBER(IF(FIND(Pay_Item_Search_Text,B4775)=1,1, "FALSE")),MAX(G$4:$G4774)+1,IF(ISNUMBER(Pay_Item_Search_Text),0,IF(ISNUMBER(SEARCH(Pay_Item_Search_Text,H4775)),MAX(G$4:$G4774)+1,0))),IF(ISNUMBER(Pay_Item_Search_Text),0,IF(ISNUMBER(SEARCH(Pay_Item_Search_Text,H4775)),MAX(G$4:$G4774)+1,0)))</f>
        <v>4771</v>
      </c>
      <c r="H4775" s="1" t="str">
        <f>IF(Table_PayItems[[#This Row],[Description]]="_","_ Unique Item - "&amp;Table_PayItems[[#This Row],[Item]]&amp;" - $"&amp;Table_PayItems[[#This Row],[Unit]],Table_PayItems[[#This Row],[Description]]&amp;" - $"&amp;Table_PayItems[[#This Row],[Unit]])</f>
        <v>Sewer, Cl B, 12 inch, Tr Det C - $Ft</v>
      </c>
      <c r="I4775" s="29" t="str">
        <f>IFERROR(VLOOKUP(ROWS($M$5:M4775),Table_PayItems[[Search Key]:[Concentrated Name]],2,FALSE),"")</f>
        <v>Sewer, Cl B, 12 inch, Tr Det C - $Ft</v>
      </c>
      <c r="J4775" s="1"/>
      <c r="K4775" s="1"/>
      <c r="L4775" s="22">
        <f>IF(ISNUMBER(SEARCH(Pay_Item_Search_Text_2,M4775)),MAX($L$4:L4774)+1,0)</f>
        <v>0</v>
      </c>
      <c r="M4775" s="1" t="str">
        <f>IFERROR(VLOOKUP(ROWS($M$5:M4775),Table_PayItems[[Search Key]:[Concentrated Name]],2,FALSE),"")</f>
        <v>Sewer, Cl B, 12 inch, Tr Det C - $Ft</v>
      </c>
      <c r="N4775" s="1" t="str">
        <f>IFERROR(VLOOKUP(ROWS($M$5:N4775),$L$5:$M$7000,2,FALSE),"")</f>
        <v/>
      </c>
      <c r="O4775" s="1" t="str">
        <f>IFERROR(VLOOKUP(ROWS($O$5:O4775),$K$5:$L$7000,2,FALSE),"")</f>
        <v/>
      </c>
    </row>
    <row r="4776" spans="2:15" ht="15" customHeight="1" x14ac:dyDescent="0.25">
      <c r="B4776" s="178" t="s">
        <v>9178</v>
      </c>
      <c r="C4776" s="178" t="s">
        <v>104</v>
      </c>
      <c r="D4776" s="178" t="s">
        <v>1227</v>
      </c>
      <c r="E4776" s="178" t="s">
        <v>296</v>
      </c>
      <c r="F4776" s="178" t="s">
        <v>17</v>
      </c>
      <c r="G4776" s="1">
        <f>IF(ISNUMBER(Pay_Item_Search_Text),IF(ISNUMBER(IF(FIND(Pay_Item_Search_Text,B4776)=1,1, "FALSE")),MAX(G$4:$G4775)+1,IF(ISNUMBER(Pay_Item_Search_Text),0,IF(ISNUMBER(SEARCH(Pay_Item_Search_Text,H4776)),MAX(G$4:$G4775)+1,0))),IF(ISNUMBER(Pay_Item_Search_Text),0,IF(ISNUMBER(SEARCH(Pay_Item_Search_Text,H4776)),MAX(G$4:$G4775)+1,0)))</f>
        <v>4772</v>
      </c>
      <c r="H4776" s="1" t="str">
        <f>IF(Table_PayItems[[#This Row],[Description]]="_","_ Unique Item - "&amp;Table_PayItems[[#This Row],[Item]]&amp;" - $"&amp;Table_PayItems[[#This Row],[Unit]],Table_PayItems[[#This Row],[Description]]&amp;" - $"&amp;Table_PayItems[[#This Row],[Unit]])</f>
        <v>Sewer, Cl B, 12 inch, Tr Det D - $Ft</v>
      </c>
      <c r="I4776" s="29" t="str">
        <f>IFERROR(VLOOKUP(ROWS($M$5:M4776),Table_PayItems[[Search Key]:[Concentrated Name]],2,FALSE),"")</f>
        <v>Sewer, Cl B, 12 inch, Tr Det D - $Ft</v>
      </c>
      <c r="J4776" s="1"/>
      <c r="K4776" s="1"/>
      <c r="L4776" s="22">
        <f>IF(ISNUMBER(SEARCH(Pay_Item_Search_Text_2,M4776)),MAX($L$4:L4775)+1,0)</f>
        <v>0</v>
      </c>
      <c r="M4776" s="1" t="str">
        <f>IFERROR(VLOOKUP(ROWS($M$5:M4776),Table_PayItems[[Search Key]:[Concentrated Name]],2,FALSE),"")</f>
        <v>Sewer, Cl B, 12 inch, Tr Det D - $Ft</v>
      </c>
      <c r="N4776" s="1" t="str">
        <f>IFERROR(VLOOKUP(ROWS($M$5:N4776),$L$5:$M$7000,2,FALSE),"")</f>
        <v/>
      </c>
      <c r="O4776" s="1" t="str">
        <f>IFERROR(VLOOKUP(ROWS($O$5:O4776),$K$5:$L$7000,2,FALSE),"")</f>
        <v/>
      </c>
    </row>
    <row r="4777" spans="2:15" ht="15" customHeight="1" x14ac:dyDescent="0.25">
      <c r="B4777" s="178" t="s">
        <v>9205</v>
      </c>
      <c r="C4777" s="178" t="s">
        <v>104</v>
      </c>
      <c r="D4777" s="178" t="s">
        <v>1254</v>
      </c>
      <c r="E4777" s="178" t="s">
        <v>296</v>
      </c>
      <c r="F4777" s="178" t="s">
        <v>17</v>
      </c>
      <c r="G4777" s="1">
        <f>IF(ISNUMBER(Pay_Item_Search_Text),IF(ISNUMBER(IF(FIND(Pay_Item_Search_Text,B4777)=1,1, "FALSE")),MAX(G$4:$G4776)+1,IF(ISNUMBER(Pay_Item_Search_Text),0,IF(ISNUMBER(SEARCH(Pay_Item_Search_Text,H4777)),MAX(G$4:$G4776)+1,0))),IF(ISNUMBER(Pay_Item_Search_Text),0,IF(ISNUMBER(SEARCH(Pay_Item_Search_Text,H4777)),MAX(G$4:$G4776)+1,0)))</f>
        <v>4773</v>
      </c>
      <c r="H4777" s="1" t="str">
        <f>IF(Table_PayItems[[#This Row],[Description]]="_","_ Unique Item - "&amp;Table_PayItems[[#This Row],[Item]]&amp;" - $"&amp;Table_PayItems[[#This Row],[Unit]],Table_PayItems[[#This Row],[Description]]&amp;" - $"&amp;Table_PayItems[[#This Row],[Unit]])</f>
        <v>Sewer, Cl B, 12 inch, Tr Det E - $Ft</v>
      </c>
      <c r="I4777" s="29" t="str">
        <f>IFERROR(VLOOKUP(ROWS($M$5:M4777),Table_PayItems[[Search Key]:[Concentrated Name]],2,FALSE),"")</f>
        <v>Sewer, Cl B, 12 inch, Tr Det E - $Ft</v>
      </c>
      <c r="J4777" s="1"/>
      <c r="K4777" s="1"/>
      <c r="L4777" s="22">
        <f>IF(ISNUMBER(SEARCH(Pay_Item_Search_Text_2,M4777)),MAX($L$4:L4776)+1,0)</f>
        <v>0</v>
      </c>
      <c r="M4777" s="1" t="str">
        <f>IFERROR(VLOOKUP(ROWS($M$5:M4777),Table_PayItems[[Search Key]:[Concentrated Name]],2,FALSE),"")</f>
        <v>Sewer, Cl B, 12 inch, Tr Det E - $Ft</v>
      </c>
      <c r="N4777" s="1" t="str">
        <f>IFERROR(VLOOKUP(ROWS($M$5:N4777),$L$5:$M$7000,2,FALSE),"")</f>
        <v/>
      </c>
      <c r="O4777" s="1" t="str">
        <f>IFERROR(VLOOKUP(ROWS($O$5:O4777),$K$5:$L$7000,2,FALSE),"")</f>
        <v/>
      </c>
    </row>
    <row r="4778" spans="2:15" ht="15" customHeight="1" x14ac:dyDescent="0.25">
      <c r="B4778" s="178" t="s">
        <v>9116</v>
      </c>
      <c r="C4778" s="178" t="s">
        <v>104</v>
      </c>
      <c r="D4778" s="178" t="s">
        <v>1165</v>
      </c>
      <c r="E4778" s="178" t="s">
        <v>302</v>
      </c>
      <c r="F4778" s="178" t="s">
        <v>17</v>
      </c>
      <c r="G4778" s="1">
        <f>IF(ISNUMBER(Pay_Item_Search_Text),IF(ISNUMBER(IF(FIND(Pay_Item_Search_Text,B4778)=1,1, "FALSE")),MAX(G$4:$G4777)+1,IF(ISNUMBER(Pay_Item_Search_Text),0,IF(ISNUMBER(SEARCH(Pay_Item_Search_Text,H4778)),MAX(G$4:$G4777)+1,0))),IF(ISNUMBER(Pay_Item_Search_Text),0,IF(ISNUMBER(SEARCH(Pay_Item_Search_Text,H4778)),MAX(G$4:$G4777)+1,0)))</f>
        <v>4774</v>
      </c>
      <c r="H4778" s="1" t="str">
        <f>IF(Table_PayItems[[#This Row],[Description]]="_","_ Unique Item - "&amp;Table_PayItems[[#This Row],[Item]]&amp;" - $"&amp;Table_PayItems[[#This Row],[Unit]],Table_PayItems[[#This Row],[Description]]&amp;" - $"&amp;Table_PayItems[[#This Row],[Unit]])</f>
        <v>Sewer, Cl B, 120 inch, Tr Det A - $Ft</v>
      </c>
      <c r="I4778" s="29" t="str">
        <f>IFERROR(VLOOKUP(ROWS($M$5:M4778),Table_PayItems[[Search Key]:[Concentrated Name]],2,FALSE),"")</f>
        <v>Sewer, Cl B, 120 inch, Tr Det A - $Ft</v>
      </c>
      <c r="J4778" s="1"/>
      <c r="K4778" s="1"/>
      <c r="L4778" s="22">
        <f>IF(ISNUMBER(SEARCH(Pay_Item_Search_Text_2,M4778)),MAX($L$4:L4777)+1,0)</f>
        <v>827</v>
      </c>
      <c r="M4778" s="1" t="str">
        <f>IFERROR(VLOOKUP(ROWS($M$5:M4778),Table_PayItems[[Search Key]:[Concentrated Name]],2,FALSE),"")</f>
        <v>Sewer, Cl B, 120 inch, Tr Det A - $Ft</v>
      </c>
      <c r="N4778" s="1" t="str">
        <f>IFERROR(VLOOKUP(ROWS($M$5:N4778),$L$5:$M$7000,2,FALSE),"")</f>
        <v/>
      </c>
      <c r="O4778" s="1" t="str">
        <f>IFERROR(VLOOKUP(ROWS($O$5:O4778),$K$5:$L$7000,2,FALSE),"")</f>
        <v/>
      </c>
    </row>
    <row r="4779" spans="2:15" ht="15" customHeight="1" x14ac:dyDescent="0.25">
      <c r="B4779" s="178" t="s">
        <v>9143</v>
      </c>
      <c r="C4779" s="178" t="s">
        <v>104</v>
      </c>
      <c r="D4779" s="178" t="s">
        <v>1192</v>
      </c>
      <c r="E4779" s="178" t="s">
        <v>302</v>
      </c>
      <c r="F4779" s="178" t="s">
        <v>17</v>
      </c>
      <c r="G4779" s="1">
        <f>IF(ISNUMBER(Pay_Item_Search_Text),IF(ISNUMBER(IF(FIND(Pay_Item_Search_Text,B4779)=1,1, "FALSE")),MAX(G$4:$G4778)+1,IF(ISNUMBER(Pay_Item_Search_Text),0,IF(ISNUMBER(SEARCH(Pay_Item_Search_Text,H4779)),MAX(G$4:$G4778)+1,0))),IF(ISNUMBER(Pay_Item_Search_Text),0,IF(ISNUMBER(SEARCH(Pay_Item_Search_Text,H4779)),MAX(G$4:$G4778)+1,0)))</f>
        <v>4775</v>
      </c>
      <c r="H4779" s="1" t="str">
        <f>IF(Table_PayItems[[#This Row],[Description]]="_","_ Unique Item - "&amp;Table_PayItems[[#This Row],[Item]]&amp;" - $"&amp;Table_PayItems[[#This Row],[Unit]],Table_PayItems[[#This Row],[Description]]&amp;" - $"&amp;Table_PayItems[[#This Row],[Unit]])</f>
        <v>Sewer, Cl B, 120 inch, Tr Det B - $Ft</v>
      </c>
      <c r="I4779" s="29" t="str">
        <f>IFERROR(VLOOKUP(ROWS($M$5:M4779),Table_PayItems[[Search Key]:[Concentrated Name]],2,FALSE),"")</f>
        <v>Sewer, Cl B, 120 inch, Tr Det B - $Ft</v>
      </c>
      <c r="J4779" s="1"/>
      <c r="K4779" s="1"/>
      <c r="L4779" s="22">
        <f>IF(ISNUMBER(SEARCH(Pay_Item_Search_Text_2,M4779)),MAX($L$4:L4778)+1,0)</f>
        <v>828</v>
      </c>
      <c r="M4779" s="1" t="str">
        <f>IFERROR(VLOOKUP(ROWS($M$5:M4779),Table_PayItems[[Search Key]:[Concentrated Name]],2,FALSE),"")</f>
        <v>Sewer, Cl B, 120 inch, Tr Det B - $Ft</v>
      </c>
      <c r="N4779" s="1" t="str">
        <f>IFERROR(VLOOKUP(ROWS($M$5:N4779),$L$5:$M$7000,2,FALSE),"")</f>
        <v/>
      </c>
      <c r="O4779" s="1" t="str">
        <f>IFERROR(VLOOKUP(ROWS($O$5:O4779),$K$5:$L$7000,2,FALSE),"")</f>
        <v/>
      </c>
    </row>
    <row r="4780" spans="2:15" ht="15" customHeight="1" x14ac:dyDescent="0.25">
      <c r="B4780" s="178" t="s">
        <v>9170</v>
      </c>
      <c r="C4780" s="178" t="s">
        <v>104</v>
      </c>
      <c r="D4780" s="178" t="s">
        <v>1219</v>
      </c>
      <c r="E4780" s="178" t="s">
        <v>302</v>
      </c>
      <c r="F4780" s="178" t="s">
        <v>17</v>
      </c>
      <c r="G4780" s="1">
        <f>IF(ISNUMBER(Pay_Item_Search_Text),IF(ISNUMBER(IF(FIND(Pay_Item_Search_Text,B4780)=1,1, "FALSE")),MAX(G$4:$G4779)+1,IF(ISNUMBER(Pay_Item_Search_Text),0,IF(ISNUMBER(SEARCH(Pay_Item_Search_Text,H4780)),MAX(G$4:$G4779)+1,0))),IF(ISNUMBER(Pay_Item_Search_Text),0,IF(ISNUMBER(SEARCH(Pay_Item_Search_Text,H4780)),MAX(G$4:$G4779)+1,0)))</f>
        <v>4776</v>
      </c>
      <c r="H4780" s="1" t="str">
        <f>IF(Table_PayItems[[#This Row],[Description]]="_","_ Unique Item - "&amp;Table_PayItems[[#This Row],[Item]]&amp;" - $"&amp;Table_PayItems[[#This Row],[Unit]],Table_PayItems[[#This Row],[Description]]&amp;" - $"&amp;Table_PayItems[[#This Row],[Unit]])</f>
        <v>Sewer, Cl B, 120 inch, Tr Det C - $Ft</v>
      </c>
      <c r="I4780" s="29" t="str">
        <f>IFERROR(VLOOKUP(ROWS($M$5:M4780),Table_PayItems[[Search Key]:[Concentrated Name]],2,FALSE),"")</f>
        <v>Sewer, Cl B, 120 inch, Tr Det C - $Ft</v>
      </c>
      <c r="J4780" s="1"/>
      <c r="K4780" s="1"/>
      <c r="L4780" s="22">
        <f>IF(ISNUMBER(SEARCH(Pay_Item_Search_Text_2,M4780)),MAX($L$4:L4779)+1,0)</f>
        <v>829</v>
      </c>
      <c r="M4780" s="1" t="str">
        <f>IFERROR(VLOOKUP(ROWS($M$5:M4780),Table_PayItems[[Search Key]:[Concentrated Name]],2,FALSE),"")</f>
        <v>Sewer, Cl B, 120 inch, Tr Det C - $Ft</v>
      </c>
      <c r="N4780" s="1" t="str">
        <f>IFERROR(VLOOKUP(ROWS($M$5:N4780),$L$5:$M$7000,2,FALSE),"")</f>
        <v/>
      </c>
      <c r="O4780" s="1" t="str">
        <f>IFERROR(VLOOKUP(ROWS($O$5:O4780),$K$5:$L$7000,2,FALSE),"")</f>
        <v/>
      </c>
    </row>
    <row r="4781" spans="2:15" ht="15" customHeight="1" x14ac:dyDescent="0.25">
      <c r="B4781" s="178" t="s">
        <v>9197</v>
      </c>
      <c r="C4781" s="178" t="s">
        <v>104</v>
      </c>
      <c r="D4781" s="178" t="s">
        <v>1246</v>
      </c>
      <c r="E4781" s="178" t="s">
        <v>302</v>
      </c>
      <c r="F4781" s="178" t="s">
        <v>17</v>
      </c>
      <c r="G4781" s="1">
        <f>IF(ISNUMBER(Pay_Item_Search_Text),IF(ISNUMBER(IF(FIND(Pay_Item_Search_Text,B4781)=1,1, "FALSE")),MAX(G$4:$G4780)+1,IF(ISNUMBER(Pay_Item_Search_Text),0,IF(ISNUMBER(SEARCH(Pay_Item_Search_Text,H4781)),MAX(G$4:$G4780)+1,0))),IF(ISNUMBER(Pay_Item_Search_Text),0,IF(ISNUMBER(SEARCH(Pay_Item_Search_Text,H4781)),MAX(G$4:$G4780)+1,0)))</f>
        <v>4777</v>
      </c>
      <c r="H4781" s="1" t="str">
        <f>IF(Table_PayItems[[#This Row],[Description]]="_","_ Unique Item - "&amp;Table_PayItems[[#This Row],[Item]]&amp;" - $"&amp;Table_PayItems[[#This Row],[Unit]],Table_PayItems[[#This Row],[Description]]&amp;" - $"&amp;Table_PayItems[[#This Row],[Unit]])</f>
        <v>Sewer, Cl B, 120 inch, Tr Det D - $Ft</v>
      </c>
      <c r="I4781" s="29" t="str">
        <f>IFERROR(VLOOKUP(ROWS($M$5:M4781),Table_PayItems[[Search Key]:[Concentrated Name]],2,FALSE),"")</f>
        <v>Sewer, Cl B, 120 inch, Tr Det D - $Ft</v>
      </c>
      <c r="J4781" s="1"/>
      <c r="K4781" s="1"/>
      <c r="L4781" s="22">
        <f>IF(ISNUMBER(SEARCH(Pay_Item_Search_Text_2,M4781)),MAX($L$4:L4780)+1,0)</f>
        <v>830</v>
      </c>
      <c r="M4781" s="1" t="str">
        <f>IFERROR(VLOOKUP(ROWS($M$5:M4781),Table_PayItems[[Search Key]:[Concentrated Name]],2,FALSE),"")</f>
        <v>Sewer, Cl B, 120 inch, Tr Det D - $Ft</v>
      </c>
      <c r="N4781" s="1" t="str">
        <f>IFERROR(VLOOKUP(ROWS($M$5:N4781),$L$5:$M$7000,2,FALSE),"")</f>
        <v/>
      </c>
      <c r="O4781" s="1" t="str">
        <f>IFERROR(VLOOKUP(ROWS($O$5:O4781),$K$5:$L$7000,2,FALSE),"")</f>
        <v/>
      </c>
    </row>
    <row r="4782" spans="2:15" ht="15" customHeight="1" x14ac:dyDescent="0.25">
      <c r="B4782" s="178" t="s">
        <v>9224</v>
      </c>
      <c r="C4782" s="178" t="s">
        <v>104</v>
      </c>
      <c r="D4782" s="178" t="s">
        <v>1273</v>
      </c>
      <c r="E4782" s="178" t="s">
        <v>302</v>
      </c>
      <c r="F4782" s="178" t="s">
        <v>17</v>
      </c>
      <c r="G4782" s="1">
        <f>IF(ISNUMBER(Pay_Item_Search_Text),IF(ISNUMBER(IF(FIND(Pay_Item_Search_Text,B4782)=1,1, "FALSE")),MAX(G$4:$G4781)+1,IF(ISNUMBER(Pay_Item_Search_Text),0,IF(ISNUMBER(SEARCH(Pay_Item_Search_Text,H4782)),MAX(G$4:$G4781)+1,0))),IF(ISNUMBER(Pay_Item_Search_Text),0,IF(ISNUMBER(SEARCH(Pay_Item_Search_Text,H4782)),MAX(G$4:$G4781)+1,0)))</f>
        <v>4778</v>
      </c>
      <c r="H4782" s="1" t="str">
        <f>IF(Table_PayItems[[#This Row],[Description]]="_","_ Unique Item - "&amp;Table_PayItems[[#This Row],[Item]]&amp;" - $"&amp;Table_PayItems[[#This Row],[Unit]],Table_PayItems[[#This Row],[Description]]&amp;" - $"&amp;Table_PayItems[[#This Row],[Unit]])</f>
        <v>Sewer, Cl B, 120 inch, Tr Det E - $Ft</v>
      </c>
      <c r="I4782" s="29" t="str">
        <f>IFERROR(VLOOKUP(ROWS($M$5:M4782),Table_PayItems[[Search Key]:[Concentrated Name]],2,FALSE),"")</f>
        <v>Sewer, Cl B, 120 inch, Tr Det E - $Ft</v>
      </c>
      <c r="J4782" s="1"/>
      <c r="K4782" s="1"/>
      <c r="L4782" s="22">
        <f>IF(ISNUMBER(SEARCH(Pay_Item_Search_Text_2,M4782)),MAX($L$4:L4781)+1,0)</f>
        <v>831</v>
      </c>
      <c r="M4782" s="1" t="str">
        <f>IFERROR(VLOOKUP(ROWS($M$5:M4782),Table_PayItems[[Search Key]:[Concentrated Name]],2,FALSE),"")</f>
        <v>Sewer, Cl B, 120 inch, Tr Det E - $Ft</v>
      </c>
      <c r="N4782" s="1" t="str">
        <f>IFERROR(VLOOKUP(ROWS($M$5:N4782),$L$5:$M$7000,2,FALSE),"")</f>
        <v/>
      </c>
      <c r="O4782" s="1" t="str">
        <f>IFERROR(VLOOKUP(ROWS($O$5:O4782),$K$5:$L$7000,2,FALSE),"")</f>
        <v/>
      </c>
    </row>
    <row r="4783" spans="2:15" ht="15" customHeight="1" x14ac:dyDescent="0.25">
      <c r="B4783" s="178" t="s">
        <v>9117</v>
      </c>
      <c r="C4783" s="178" t="s">
        <v>104</v>
      </c>
      <c r="D4783" s="178" t="s">
        <v>1166</v>
      </c>
      <c r="E4783" s="178" t="s">
        <v>302</v>
      </c>
      <c r="F4783" s="178" t="s">
        <v>17</v>
      </c>
      <c r="G4783" s="1">
        <f>IF(ISNUMBER(Pay_Item_Search_Text),IF(ISNUMBER(IF(FIND(Pay_Item_Search_Text,B4783)=1,1, "FALSE")),MAX(G$4:$G4782)+1,IF(ISNUMBER(Pay_Item_Search_Text),0,IF(ISNUMBER(SEARCH(Pay_Item_Search_Text,H4783)),MAX(G$4:$G4782)+1,0))),IF(ISNUMBER(Pay_Item_Search_Text),0,IF(ISNUMBER(SEARCH(Pay_Item_Search_Text,H4783)),MAX(G$4:$G4782)+1,0)))</f>
        <v>4779</v>
      </c>
      <c r="H4783" s="1" t="str">
        <f>IF(Table_PayItems[[#This Row],[Description]]="_","_ Unique Item - "&amp;Table_PayItems[[#This Row],[Item]]&amp;" - $"&amp;Table_PayItems[[#This Row],[Unit]],Table_PayItems[[#This Row],[Description]]&amp;" - $"&amp;Table_PayItems[[#This Row],[Unit]])</f>
        <v>Sewer, Cl B, 126 inch, Tr Det A - $Ft</v>
      </c>
      <c r="I4783" s="29" t="str">
        <f>IFERROR(VLOOKUP(ROWS($M$5:M4783),Table_PayItems[[Search Key]:[Concentrated Name]],2,FALSE),"")</f>
        <v>Sewer, Cl B, 126 inch, Tr Det A - $Ft</v>
      </c>
      <c r="J4783" s="1"/>
      <c r="K4783" s="1"/>
      <c r="L4783" s="22">
        <f>IF(ISNUMBER(SEARCH(Pay_Item_Search_Text_2,M4783)),MAX($L$4:L4782)+1,0)</f>
        <v>0</v>
      </c>
      <c r="M4783" s="1" t="str">
        <f>IFERROR(VLOOKUP(ROWS($M$5:M4783),Table_PayItems[[Search Key]:[Concentrated Name]],2,FALSE),"")</f>
        <v>Sewer, Cl B, 126 inch, Tr Det A - $Ft</v>
      </c>
      <c r="N4783" s="1" t="str">
        <f>IFERROR(VLOOKUP(ROWS($M$5:N4783),$L$5:$M$7000,2,FALSE),"")</f>
        <v/>
      </c>
      <c r="O4783" s="1" t="str">
        <f>IFERROR(VLOOKUP(ROWS($O$5:O4783),$K$5:$L$7000,2,FALSE),"")</f>
        <v/>
      </c>
    </row>
    <row r="4784" spans="2:15" ht="15" customHeight="1" x14ac:dyDescent="0.25">
      <c r="B4784" s="178" t="s">
        <v>9144</v>
      </c>
      <c r="C4784" s="178" t="s">
        <v>104</v>
      </c>
      <c r="D4784" s="178" t="s">
        <v>1193</v>
      </c>
      <c r="E4784" s="178" t="s">
        <v>302</v>
      </c>
      <c r="F4784" s="178" t="s">
        <v>17</v>
      </c>
      <c r="G4784" s="1">
        <f>IF(ISNUMBER(Pay_Item_Search_Text),IF(ISNUMBER(IF(FIND(Pay_Item_Search_Text,B4784)=1,1, "FALSE")),MAX(G$4:$G4783)+1,IF(ISNUMBER(Pay_Item_Search_Text),0,IF(ISNUMBER(SEARCH(Pay_Item_Search_Text,H4784)),MAX(G$4:$G4783)+1,0))),IF(ISNUMBER(Pay_Item_Search_Text),0,IF(ISNUMBER(SEARCH(Pay_Item_Search_Text,H4784)),MAX(G$4:$G4783)+1,0)))</f>
        <v>4780</v>
      </c>
      <c r="H4784" s="1" t="str">
        <f>IF(Table_PayItems[[#This Row],[Description]]="_","_ Unique Item - "&amp;Table_PayItems[[#This Row],[Item]]&amp;" - $"&amp;Table_PayItems[[#This Row],[Unit]],Table_PayItems[[#This Row],[Description]]&amp;" - $"&amp;Table_PayItems[[#This Row],[Unit]])</f>
        <v>Sewer, Cl B, 126 inch, Tr Det B - $Ft</v>
      </c>
      <c r="I4784" s="29" t="str">
        <f>IFERROR(VLOOKUP(ROWS($M$5:M4784),Table_PayItems[[Search Key]:[Concentrated Name]],2,FALSE),"")</f>
        <v>Sewer, Cl B, 126 inch, Tr Det B - $Ft</v>
      </c>
      <c r="J4784" s="1"/>
      <c r="K4784" s="1"/>
      <c r="L4784" s="22">
        <f>IF(ISNUMBER(SEARCH(Pay_Item_Search_Text_2,M4784)),MAX($L$4:L4783)+1,0)</f>
        <v>0</v>
      </c>
      <c r="M4784" s="1" t="str">
        <f>IFERROR(VLOOKUP(ROWS($M$5:M4784),Table_PayItems[[Search Key]:[Concentrated Name]],2,FALSE),"")</f>
        <v>Sewer, Cl B, 126 inch, Tr Det B - $Ft</v>
      </c>
      <c r="N4784" s="1" t="str">
        <f>IFERROR(VLOOKUP(ROWS($M$5:N4784),$L$5:$M$7000,2,FALSE),"")</f>
        <v/>
      </c>
      <c r="O4784" s="1" t="str">
        <f>IFERROR(VLOOKUP(ROWS($O$5:O4784),$K$5:$L$7000,2,FALSE),"")</f>
        <v/>
      </c>
    </row>
    <row r="4785" spans="2:15" ht="15" customHeight="1" x14ac:dyDescent="0.25">
      <c r="B4785" s="178" t="s">
        <v>9171</v>
      </c>
      <c r="C4785" s="178" t="s">
        <v>104</v>
      </c>
      <c r="D4785" s="178" t="s">
        <v>1220</v>
      </c>
      <c r="E4785" s="178" t="s">
        <v>302</v>
      </c>
      <c r="F4785" s="178" t="s">
        <v>17</v>
      </c>
      <c r="G4785" s="1">
        <f>IF(ISNUMBER(Pay_Item_Search_Text),IF(ISNUMBER(IF(FIND(Pay_Item_Search_Text,B4785)=1,1, "FALSE")),MAX(G$4:$G4784)+1,IF(ISNUMBER(Pay_Item_Search_Text),0,IF(ISNUMBER(SEARCH(Pay_Item_Search_Text,H4785)),MAX(G$4:$G4784)+1,0))),IF(ISNUMBER(Pay_Item_Search_Text),0,IF(ISNUMBER(SEARCH(Pay_Item_Search_Text,H4785)),MAX(G$4:$G4784)+1,0)))</f>
        <v>4781</v>
      </c>
      <c r="H4785" s="1" t="str">
        <f>IF(Table_PayItems[[#This Row],[Description]]="_","_ Unique Item - "&amp;Table_PayItems[[#This Row],[Item]]&amp;" - $"&amp;Table_PayItems[[#This Row],[Unit]],Table_PayItems[[#This Row],[Description]]&amp;" - $"&amp;Table_PayItems[[#This Row],[Unit]])</f>
        <v>Sewer, Cl B, 126 inch, Tr Det C - $Ft</v>
      </c>
      <c r="I4785" s="29" t="str">
        <f>IFERROR(VLOOKUP(ROWS($M$5:M4785),Table_PayItems[[Search Key]:[Concentrated Name]],2,FALSE),"")</f>
        <v>Sewer, Cl B, 126 inch, Tr Det C - $Ft</v>
      </c>
      <c r="J4785" s="1"/>
      <c r="K4785" s="1"/>
      <c r="L4785" s="22">
        <f>IF(ISNUMBER(SEARCH(Pay_Item_Search_Text_2,M4785)),MAX($L$4:L4784)+1,0)</f>
        <v>0</v>
      </c>
      <c r="M4785" s="1" t="str">
        <f>IFERROR(VLOOKUP(ROWS($M$5:M4785),Table_PayItems[[Search Key]:[Concentrated Name]],2,FALSE),"")</f>
        <v>Sewer, Cl B, 126 inch, Tr Det C - $Ft</v>
      </c>
      <c r="N4785" s="1" t="str">
        <f>IFERROR(VLOOKUP(ROWS($M$5:N4785),$L$5:$M$7000,2,FALSE),"")</f>
        <v/>
      </c>
      <c r="O4785" s="1" t="str">
        <f>IFERROR(VLOOKUP(ROWS($O$5:O4785),$K$5:$L$7000,2,FALSE),"")</f>
        <v/>
      </c>
    </row>
    <row r="4786" spans="2:15" ht="15" customHeight="1" x14ac:dyDescent="0.25">
      <c r="B4786" s="178" t="s">
        <v>9198</v>
      </c>
      <c r="C4786" s="178" t="s">
        <v>104</v>
      </c>
      <c r="D4786" s="178" t="s">
        <v>1247</v>
      </c>
      <c r="E4786" s="178" t="s">
        <v>302</v>
      </c>
      <c r="F4786" s="178" t="s">
        <v>17</v>
      </c>
      <c r="G4786" s="1">
        <f>IF(ISNUMBER(Pay_Item_Search_Text),IF(ISNUMBER(IF(FIND(Pay_Item_Search_Text,B4786)=1,1, "FALSE")),MAX(G$4:$G4785)+1,IF(ISNUMBER(Pay_Item_Search_Text),0,IF(ISNUMBER(SEARCH(Pay_Item_Search_Text,H4786)),MAX(G$4:$G4785)+1,0))),IF(ISNUMBER(Pay_Item_Search_Text),0,IF(ISNUMBER(SEARCH(Pay_Item_Search_Text,H4786)),MAX(G$4:$G4785)+1,0)))</f>
        <v>4782</v>
      </c>
      <c r="H4786" s="1" t="str">
        <f>IF(Table_PayItems[[#This Row],[Description]]="_","_ Unique Item - "&amp;Table_PayItems[[#This Row],[Item]]&amp;" - $"&amp;Table_PayItems[[#This Row],[Unit]],Table_PayItems[[#This Row],[Description]]&amp;" - $"&amp;Table_PayItems[[#This Row],[Unit]])</f>
        <v>Sewer, Cl B, 126 inch, Tr Det D - $Ft</v>
      </c>
      <c r="I4786" s="29" t="str">
        <f>IFERROR(VLOOKUP(ROWS($M$5:M4786),Table_PayItems[[Search Key]:[Concentrated Name]],2,FALSE),"")</f>
        <v>Sewer, Cl B, 126 inch, Tr Det D - $Ft</v>
      </c>
      <c r="J4786" s="1"/>
      <c r="K4786" s="1"/>
      <c r="L4786" s="22">
        <f>IF(ISNUMBER(SEARCH(Pay_Item_Search_Text_2,M4786)),MAX($L$4:L4785)+1,0)</f>
        <v>0</v>
      </c>
      <c r="M4786" s="1" t="str">
        <f>IFERROR(VLOOKUP(ROWS($M$5:M4786),Table_PayItems[[Search Key]:[Concentrated Name]],2,FALSE),"")</f>
        <v>Sewer, Cl B, 126 inch, Tr Det D - $Ft</v>
      </c>
      <c r="N4786" s="1" t="str">
        <f>IFERROR(VLOOKUP(ROWS($M$5:N4786),$L$5:$M$7000,2,FALSE),"")</f>
        <v/>
      </c>
      <c r="O4786" s="1" t="str">
        <f>IFERROR(VLOOKUP(ROWS($O$5:O4786),$K$5:$L$7000,2,FALSE),"")</f>
        <v/>
      </c>
    </row>
    <row r="4787" spans="2:15" ht="15" customHeight="1" x14ac:dyDescent="0.25">
      <c r="B4787" s="178" t="s">
        <v>9225</v>
      </c>
      <c r="C4787" s="178" t="s">
        <v>104</v>
      </c>
      <c r="D4787" s="178" t="s">
        <v>1274</v>
      </c>
      <c r="E4787" s="178" t="s">
        <v>302</v>
      </c>
      <c r="F4787" s="178" t="s">
        <v>17</v>
      </c>
      <c r="G4787" s="1">
        <f>IF(ISNUMBER(Pay_Item_Search_Text),IF(ISNUMBER(IF(FIND(Pay_Item_Search_Text,B4787)=1,1, "FALSE")),MAX(G$4:$G4786)+1,IF(ISNUMBER(Pay_Item_Search_Text),0,IF(ISNUMBER(SEARCH(Pay_Item_Search_Text,H4787)),MAX(G$4:$G4786)+1,0))),IF(ISNUMBER(Pay_Item_Search_Text),0,IF(ISNUMBER(SEARCH(Pay_Item_Search_Text,H4787)),MAX(G$4:$G4786)+1,0)))</f>
        <v>4783</v>
      </c>
      <c r="H4787" s="1" t="str">
        <f>IF(Table_PayItems[[#This Row],[Description]]="_","_ Unique Item - "&amp;Table_PayItems[[#This Row],[Item]]&amp;" - $"&amp;Table_PayItems[[#This Row],[Unit]],Table_PayItems[[#This Row],[Description]]&amp;" - $"&amp;Table_PayItems[[#This Row],[Unit]])</f>
        <v>Sewer, Cl B, 126 inch, Tr Det E - $Ft</v>
      </c>
      <c r="I4787" s="29" t="str">
        <f>IFERROR(VLOOKUP(ROWS($M$5:M4787),Table_PayItems[[Search Key]:[Concentrated Name]],2,FALSE),"")</f>
        <v>Sewer, Cl B, 126 inch, Tr Det E - $Ft</v>
      </c>
      <c r="J4787" s="1"/>
      <c r="K4787" s="1"/>
      <c r="L4787" s="22">
        <f>IF(ISNUMBER(SEARCH(Pay_Item_Search_Text_2,M4787)),MAX($L$4:L4786)+1,0)</f>
        <v>0</v>
      </c>
      <c r="M4787" s="1" t="str">
        <f>IFERROR(VLOOKUP(ROWS($M$5:M4787),Table_PayItems[[Search Key]:[Concentrated Name]],2,FALSE),"")</f>
        <v>Sewer, Cl B, 126 inch, Tr Det E - $Ft</v>
      </c>
      <c r="N4787" s="1" t="str">
        <f>IFERROR(VLOOKUP(ROWS($M$5:N4787),$L$5:$M$7000,2,FALSE),"")</f>
        <v/>
      </c>
      <c r="O4787" s="1" t="str">
        <f>IFERROR(VLOOKUP(ROWS($O$5:O4787),$K$5:$L$7000,2,FALSE),"")</f>
        <v/>
      </c>
    </row>
    <row r="4788" spans="2:15" ht="15" customHeight="1" x14ac:dyDescent="0.25">
      <c r="B4788" s="178" t="s">
        <v>9118</v>
      </c>
      <c r="C4788" s="178" t="s">
        <v>104</v>
      </c>
      <c r="D4788" s="178" t="s">
        <v>1167</v>
      </c>
      <c r="E4788" s="178" t="s">
        <v>302</v>
      </c>
      <c r="F4788" s="178" t="s">
        <v>17</v>
      </c>
      <c r="G4788" s="1">
        <f>IF(ISNUMBER(Pay_Item_Search_Text),IF(ISNUMBER(IF(FIND(Pay_Item_Search_Text,B4788)=1,1, "FALSE")),MAX(G$4:$G4787)+1,IF(ISNUMBER(Pay_Item_Search_Text),0,IF(ISNUMBER(SEARCH(Pay_Item_Search_Text,H4788)),MAX(G$4:$G4787)+1,0))),IF(ISNUMBER(Pay_Item_Search_Text),0,IF(ISNUMBER(SEARCH(Pay_Item_Search_Text,H4788)),MAX(G$4:$G4787)+1,0)))</f>
        <v>4784</v>
      </c>
      <c r="H4788" s="1" t="str">
        <f>IF(Table_PayItems[[#This Row],[Description]]="_","_ Unique Item - "&amp;Table_PayItems[[#This Row],[Item]]&amp;" - $"&amp;Table_PayItems[[#This Row],[Unit]],Table_PayItems[[#This Row],[Description]]&amp;" - $"&amp;Table_PayItems[[#This Row],[Unit]])</f>
        <v>Sewer, Cl B, 132 inch, Tr Det A - $Ft</v>
      </c>
      <c r="I4788" s="29" t="str">
        <f>IFERROR(VLOOKUP(ROWS($M$5:M4788),Table_PayItems[[Search Key]:[Concentrated Name]],2,FALSE),"")</f>
        <v>Sewer, Cl B, 132 inch, Tr Det A - $Ft</v>
      </c>
      <c r="J4788" s="1"/>
      <c r="K4788" s="1"/>
      <c r="L4788" s="22">
        <f>IF(ISNUMBER(SEARCH(Pay_Item_Search_Text_2,M4788)),MAX($L$4:L4787)+1,0)</f>
        <v>0</v>
      </c>
      <c r="M4788" s="1" t="str">
        <f>IFERROR(VLOOKUP(ROWS($M$5:M4788),Table_PayItems[[Search Key]:[Concentrated Name]],2,FALSE),"")</f>
        <v>Sewer, Cl B, 132 inch, Tr Det A - $Ft</v>
      </c>
      <c r="N4788" s="1" t="str">
        <f>IFERROR(VLOOKUP(ROWS($M$5:N4788),$L$5:$M$7000,2,FALSE),"")</f>
        <v/>
      </c>
      <c r="O4788" s="1" t="str">
        <f>IFERROR(VLOOKUP(ROWS($O$5:O4788),$K$5:$L$7000,2,FALSE),"")</f>
        <v/>
      </c>
    </row>
    <row r="4789" spans="2:15" ht="15" customHeight="1" x14ac:dyDescent="0.25">
      <c r="B4789" s="178" t="s">
        <v>9145</v>
      </c>
      <c r="C4789" s="178" t="s">
        <v>104</v>
      </c>
      <c r="D4789" s="178" t="s">
        <v>1194</v>
      </c>
      <c r="E4789" s="178" t="s">
        <v>302</v>
      </c>
      <c r="F4789" s="178" t="s">
        <v>17</v>
      </c>
      <c r="G4789" s="1">
        <f>IF(ISNUMBER(Pay_Item_Search_Text),IF(ISNUMBER(IF(FIND(Pay_Item_Search_Text,B4789)=1,1, "FALSE")),MAX(G$4:$G4788)+1,IF(ISNUMBER(Pay_Item_Search_Text),0,IF(ISNUMBER(SEARCH(Pay_Item_Search_Text,H4789)),MAX(G$4:$G4788)+1,0))),IF(ISNUMBER(Pay_Item_Search_Text),0,IF(ISNUMBER(SEARCH(Pay_Item_Search_Text,H4789)),MAX(G$4:$G4788)+1,0)))</f>
        <v>4785</v>
      </c>
      <c r="H4789" s="1" t="str">
        <f>IF(Table_PayItems[[#This Row],[Description]]="_","_ Unique Item - "&amp;Table_PayItems[[#This Row],[Item]]&amp;" - $"&amp;Table_PayItems[[#This Row],[Unit]],Table_PayItems[[#This Row],[Description]]&amp;" - $"&amp;Table_PayItems[[#This Row],[Unit]])</f>
        <v>Sewer, Cl B, 132 inch, Tr Det B - $Ft</v>
      </c>
      <c r="I4789" s="29" t="str">
        <f>IFERROR(VLOOKUP(ROWS($M$5:M4789),Table_PayItems[[Search Key]:[Concentrated Name]],2,FALSE),"")</f>
        <v>Sewer, Cl B, 132 inch, Tr Det B - $Ft</v>
      </c>
      <c r="J4789" s="1"/>
      <c r="K4789" s="1"/>
      <c r="L4789" s="22">
        <f>IF(ISNUMBER(SEARCH(Pay_Item_Search_Text_2,M4789)),MAX($L$4:L4788)+1,0)</f>
        <v>0</v>
      </c>
      <c r="M4789" s="1" t="str">
        <f>IFERROR(VLOOKUP(ROWS($M$5:M4789),Table_PayItems[[Search Key]:[Concentrated Name]],2,FALSE),"")</f>
        <v>Sewer, Cl B, 132 inch, Tr Det B - $Ft</v>
      </c>
      <c r="N4789" s="1" t="str">
        <f>IFERROR(VLOOKUP(ROWS($M$5:N4789),$L$5:$M$7000,2,FALSE),"")</f>
        <v/>
      </c>
      <c r="O4789" s="1" t="str">
        <f>IFERROR(VLOOKUP(ROWS($O$5:O4789),$K$5:$L$7000,2,FALSE),"")</f>
        <v/>
      </c>
    </row>
    <row r="4790" spans="2:15" ht="15" customHeight="1" x14ac:dyDescent="0.25">
      <c r="B4790" s="178" t="s">
        <v>9172</v>
      </c>
      <c r="C4790" s="178" t="s">
        <v>104</v>
      </c>
      <c r="D4790" s="178" t="s">
        <v>1221</v>
      </c>
      <c r="E4790" s="178" t="s">
        <v>302</v>
      </c>
      <c r="F4790" s="178" t="s">
        <v>17</v>
      </c>
      <c r="G4790" s="1">
        <f>IF(ISNUMBER(Pay_Item_Search_Text),IF(ISNUMBER(IF(FIND(Pay_Item_Search_Text,B4790)=1,1, "FALSE")),MAX(G$4:$G4789)+1,IF(ISNUMBER(Pay_Item_Search_Text),0,IF(ISNUMBER(SEARCH(Pay_Item_Search_Text,H4790)),MAX(G$4:$G4789)+1,0))),IF(ISNUMBER(Pay_Item_Search_Text),0,IF(ISNUMBER(SEARCH(Pay_Item_Search_Text,H4790)),MAX(G$4:$G4789)+1,0)))</f>
        <v>4786</v>
      </c>
      <c r="H4790" s="1" t="str">
        <f>IF(Table_PayItems[[#This Row],[Description]]="_","_ Unique Item - "&amp;Table_PayItems[[#This Row],[Item]]&amp;" - $"&amp;Table_PayItems[[#This Row],[Unit]],Table_PayItems[[#This Row],[Description]]&amp;" - $"&amp;Table_PayItems[[#This Row],[Unit]])</f>
        <v>Sewer, Cl B, 132 inch, Tr Det C - $Ft</v>
      </c>
      <c r="I4790" s="29" t="str">
        <f>IFERROR(VLOOKUP(ROWS($M$5:M4790),Table_PayItems[[Search Key]:[Concentrated Name]],2,FALSE),"")</f>
        <v>Sewer, Cl B, 132 inch, Tr Det C - $Ft</v>
      </c>
      <c r="J4790" s="1"/>
      <c r="K4790" s="1"/>
      <c r="L4790" s="22">
        <f>IF(ISNUMBER(SEARCH(Pay_Item_Search_Text_2,M4790)),MAX($L$4:L4789)+1,0)</f>
        <v>0</v>
      </c>
      <c r="M4790" s="1" t="str">
        <f>IFERROR(VLOOKUP(ROWS($M$5:M4790),Table_PayItems[[Search Key]:[Concentrated Name]],2,FALSE),"")</f>
        <v>Sewer, Cl B, 132 inch, Tr Det C - $Ft</v>
      </c>
      <c r="N4790" s="1" t="str">
        <f>IFERROR(VLOOKUP(ROWS($M$5:N4790),$L$5:$M$7000,2,FALSE),"")</f>
        <v/>
      </c>
      <c r="O4790" s="1" t="str">
        <f>IFERROR(VLOOKUP(ROWS($O$5:O4790),$K$5:$L$7000,2,FALSE),"")</f>
        <v/>
      </c>
    </row>
    <row r="4791" spans="2:15" ht="15" customHeight="1" x14ac:dyDescent="0.25">
      <c r="B4791" s="178" t="s">
        <v>9199</v>
      </c>
      <c r="C4791" s="178" t="s">
        <v>104</v>
      </c>
      <c r="D4791" s="178" t="s">
        <v>1248</v>
      </c>
      <c r="E4791" s="178" t="s">
        <v>302</v>
      </c>
      <c r="F4791" s="178" t="s">
        <v>17</v>
      </c>
      <c r="G4791" s="1">
        <f>IF(ISNUMBER(Pay_Item_Search_Text),IF(ISNUMBER(IF(FIND(Pay_Item_Search_Text,B4791)=1,1, "FALSE")),MAX(G$4:$G4790)+1,IF(ISNUMBER(Pay_Item_Search_Text),0,IF(ISNUMBER(SEARCH(Pay_Item_Search_Text,H4791)),MAX(G$4:$G4790)+1,0))),IF(ISNUMBER(Pay_Item_Search_Text),0,IF(ISNUMBER(SEARCH(Pay_Item_Search_Text,H4791)),MAX(G$4:$G4790)+1,0)))</f>
        <v>4787</v>
      </c>
      <c r="H4791" s="1" t="str">
        <f>IF(Table_PayItems[[#This Row],[Description]]="_","_ Unique Item - "&amp;Table_PayItems[[#This Row],[Item]]&amp;" - $"&amp;Table_PayItems[[#This Row],[Unit]],Table_PayItems[[#This Row],[Description]]&amp;" - $"&amp;Table_PayItems[[#This Row],[Unit]])</f>
        <v>Sewer, Cl B, 132 inch, Tr Det D - $Ft</v>
      </c>
      <c r="I4791" s="29" t="str">
        <f>IFERROR(VLOOKUP(ROWS($M$5:M4791),Table_PayItems[[Search Key]:[Concentrated Name]],2,FALSE),"")</f>
        <v>Sewer, Cl B, 132 inch, Tr Det D - $Ft</v>
      </c>
      <c r="J4791" s="1"/>
      <c r="K4791" s="1"/>
      <c r="L4791" s="22">
        <f>IF(ISNUMBER(SEARCH(Pay_Item_Search_Text_2,M4791)),MAX($L$4:L4790)+1,0)</f>
        <v>0</v>
      </c>
      <c r="M4791" s="1" t="str">
        <f>IFERROR(VLOOKUP(ROWS($M$5:M4791),Table_PayItems[[Search Key]:[Concentrated Name]],2,FALSE),"")</f>
        <v>Sewer, Cl B, 132 inch, Tr Det D - $Ft</v>
      </c>
      <c r="N4791" s="1" t="str">
        <f>IFERROR(VLOOKUP(ROWS($M$5:N4791),$L$5:$M$7000,2,FALSE),"")</f>
        <v/>
      </c>
      <c r="O4791" s="1" t="str">
        <f>IFERROR(VLOOKUP(ROWS($O$5:O4791),$K$5:$L$7000,2,FALSE),"")</f>
        <v/>
      </c>
    </row>
    <row r="4792" spans="2:15" ht="15" customHeight="1" x14ac:dyDescent="0.25">
      <c r="B4792" s="178" t="s">
        <v>9226</v>
      </c>
      <c r="C4792" s="178" t="s">
        <v>104</v>
      </c>
      <c r="D4792" s="178" t="s">
        <v>1275</v>
      </c>
      <c r="E4792" s="178" t="s">
        <v>302</v>
      </c>
      <c r="F4792" s="178" t="s">
        <v>17</v>
      </c>
      <c r="G4792" s="1">
        <f>IF(ISNUMBER(Pay_Item_Search_Text),IF(ISNUMBER(IF(FIND(Pay_Item_Search_Text,B4792)=1,1, "FALSE")),MAX(G$4:$G4791)+1,IF(ISNUMBER(Pay_Item_Search_Text),0,IF(ISNUMBER(SEARCH(Pay_Item_Search_Text,H4792)),MAX(G$4:$G4791)+1,0))),IF(ISNUMBER(Pay_Item_Search_Text),0,IF(ISNUMBER(SEARCH(Pay_Item_Search_Text,H4792)),MAX(G$4:$G4791)+1,0)))</f>
        <v>4788</v>
      </c>
      <c r="H4792" s="1" t="str">
        <f>IF(Table_PayItems[[#This Row],[Description]]="_","_ Unique Item - "&amp;Table_PayItems[[#This Row],[Item]]&amp;" - $"&amp;Table_PayItems[[#This Row],[Unit]],Table_PayItems[[#This Row],[Description]]&amp;" - $"&amp;Table_PayItems[[#This Row],[Unit]])</f>
        <v>Sewer, Cl B, 132 inch, Tr Det E - $Ft</v>
      </c>
      <c r="I4792" s="29" t="str">
        <f>IFERROR(VLOOKUP(ROWS($M$5:M4792),Table_PayItems[[Search Key]:[Concentrated Name]],2,FALSE),"")</f>
        <v>Sewer, Cl B, 132 inch, Tr Det E - $Ft</v>
      </c>
      <c r="J4792" s="1"/>
      <c r="K4792" s="1"/>
      <c r="L4792" s="22">
        <f>IF(ISNUMBER(SEARCH(Pay_Item_Search_Text_2,M4792)),MAX($L$4:L4791)+1,0)</f>
        <v>0</v>
      </c>
      <c r="M4792" s="1" t="str">
        <f>IFERROR(VLOOKUP(ROWS($M$5:M4792),Table_PayItems[[Search Key]:[Concentrated Name]],2,FALSE),"")</f>
        <v>Sewer, Cl B, 132 inch, Tr Det E - $Ft</v>
      </c>
      <c r="N4792" s="1" t="str">
        <f>IFERROR(VLOOKUP(ROWS($M$5:N4792),$L$5:$M$7000,2,FALSE),"")</f>
        <v/>
      </c>
      <c r="O4792" s="1" t="str">
        <f>IFERROR(VLOOKUP(ROWS($O$5:O4792),$K$5:$L$7000,2,FALSE),"")</f>
        <v/>
      </c>
    </row>
    <row r="4793" spans="2:15" ht="15" customHeight="1" x14ac:dyDescent="0.25">
      <c r="B4793" s="178" t="s">
        <v>9119</v>
      </c>
      <c r="C4793" s="178" t="s">
        <v>104</v>
      </c>
      <c r="D4793" s="178" t="s">
        <v>1168</v>
      </c>
      <c r="E4793" s="178" t="s">
        <v>302</v>
      </c>
      <c r="F4793" s="178" t="s">
        <v>17</v>
      </c>
      <c r="G4793" s="1">
        <f>IF(ISNUMBER(Pay_Item_Search_Text),IF(ISNUMBER(IF(FIND(Pay_Item_Search_Text,B4793)=1,1, "FALSE")),MAX(G$4:$G4792)+1,IF(ISNUMBER(Pay_Item_Search_Text),0,IF(ISNUMBER(SEARCH(Pay_Item_Search_Text,H4793)),MAX(G$4:$G4792)+1,0))),IF(ISNUMBER(Pay_Item_Search_Text),0,IF(ISNUMBER(SEARCH(Pay_Item_Search_Text,H4793)),MAX(G$4:$G4792)+1,0)))</f>
        <v>4789</v>
      </c>
      <c r="H4793" s="1" t="str">
        <f>IF(Table_PayItems[[#This Row],[Description]]="_","_ Unique Item - "&amp;Table_PayItems[[#This Row],[Item]]&amp;" - $"&amp;Table_PayItems[[#This Row],[Unit]],Table_PayItems[[#This Row],[Description]]&amp;" - $"&amp;Table_PayItems[[#This Row],[Unit]])</f>
        <v>Sewer, Cl B, 138 inch, Tr Det A - $Ft</v>
      </c>
      <c r="I4793" s="29" t="str">
        <f>IFERROR(VLOOKUP(ROWS($M$5:M4793),Table_PayItems[[Search Key]:[Concentrated Name]],2,FALSE),"")</f>
        <v>Sewer, Cl B, 138 inch, Tr Det A - $Ft</v>
      </c>
      <c r="J4793" s="1"/>
      <c r="K4793" s="1"/>
      <c r="L4793" s="22">
        <f>IF(ISNUMBER(SEARCH(Pay_Item_Search_Text_2,M4793)),MAX($L$4:L4792)+1,0)</f>
        <v>0</v>
      </c>
      <c r="M4793" s="1" t="str">
        <f>IFERROR(VLOOKUP(ROWS($M$5:M4793),Table_PayItems[[Search Key]:[Concentrated Name]],2,FALSE),"")</f>
        <v>Sewer, Cl B, 138 inch, Tr Det A - $Ft</v>
      </c>
      <c r="N4793" s="1" t="str">
        <f>IFERROR(VLOOKUP(ROWS($M$5:N4793),$L$5:$M$7000,2,FALSE),"")</f>
        <v/>
      </c>
      <c r="O4793" s="1" t="str">
        <f>IFERROR(VLOOKUP(ROWS($O$5:O4793),$K$5:$L$7000,2,FALSE),"")</f>
        <v/>
      </c>
    </row>
    <row r="4794" spans="2:15" ht="15" customHeight="1" x14ac:dyDescent="0.25">
      <c r="B4794" s="178" t="s">
        <v>9146</v>
      </c>
      <c r="C4794" s="178" t="s">
        <v>104</v>
      </c>
      <c r="D4794" s="178" t="s">
        <v>1195</v>
      </c>
      <c r="E4794" s="178" t="s">
        <v>302</v>
      </c>
      <c r="F4794" s="178" t="s">
        <v>17</v>
      </c>
      <c r="G4794" s="1">
        <f>IF(ISNUMBER(Pay_Item_Search_Text),IF(ISNUMBER(IF(FIND(Pay_Item_Search_Text,B4794)=1,1, "FALSE")),MAX(G$4:$G4793)+1,IF(ISNUMBER(Pay_Item_Search_Text),0,IF(ISNUMBER(SEARCH(Pay_Item_Search_Text,H4794)),MAX(G$4:$G4793)+1,0))),IF(ISNUMBER(Pay_Item_Search_Text),0,IF(ISNUMBER(SEARCH(Pay_Item_Search_Text,H4794)),MAX(G$4:$G4793)+1,0)))</f>
        <v>4790</v>
      </c>
      <c r="H4794" s="1" t="str">
        <f>IF(Table_PayItems[[#This Row],[Description]]="_","_ Unique Item - "&amp;Table_PayItems[[#This Row],[Item]]&amp;" - $"&amp;Table_PayItems[[#This Row],[Unit]],Table_PayItems[[#This Row],[Description]]&amp;" - $"&amp;Table_PayItems[[#This Row],[Unit]])</f>
        <v>Sewer, Cl B, 138 inch, Tr Det B - $Ft</v>
      </c>
      <c r="I4794" s="29" t="str">
        <f>IFERROR(VLOOKUP(ROWS($M$5:M4794),Table_PayItems[[Search Key]:[Concentrated Name]],2,FALSE),"")</f>
        <v>Sewer, Cl B, 138 inch, Tr Det B - $Ft</v>
      </c>
      <c r="J4794" s="1"/>
      <c r="K4794" s="1"/>
      <c r="L4794" s="22">
        <f>IF(ISNUMBER(SEARCH(Pay_Item_Search_Text_2,M4794)),MAX($L$4:L4793)+1,0)</f>
        <v>0</v>
      </c>
      <c r="M4794" s="1" t="str">
        <f>IFERROR(VLOOKUP(ROWS($M$5:M4794),Table_PayItems[[Search Key]:[Concentrated Name]],2,FALSE),"")</f>
        <v>Sewer, Cl B, 138 inch, Tr Det B - $Ft</v>
      </c>
      <c r="N4794" s="1" t="str">
        <f>IFERROR(VLOOKUP(ROWS($M$5:N4794),$L$5:$M$7000,2,FALSE),"")</f>
        <v/>
      </c>
      <c r="O4794" s="1" t="str">
        <f>IFERROR(VLOOKUP(ROWS($O$5:O4794),$K$5:$L$7000,2,FALSE),"")</f>
        <v/>
      </c>
    </row>
    <row r="4795" spans="2:15" ht="15" customHeight="1" x14ac:dyDescent="0.25">
      <c r="B4795" s="178" t="s">
        <v>9173</v>
      </c>
      <c r="C4795" s="178" t="s">
        <v>104</v>
      </c>
      <c r="D4795" s="178" t="s">
        <v>1222</v>
      </c>
      <c r="E4795" s="178" t="s">
        <v>302</v>
      </c>
      <c r="F4795" s="178" t="s">
        <v>17</v>
      </c>
      <c r="G4795" s="1">
        <f>IF(ISNUMBER(Pay_Item_Search_Text),IF(ISNUMBER(IF(FIND(Pay_Item_Search_Text,B4795)=1,1, "FALSE")),MAX(G$4:$G4794)+1,IF(ISNUMBER(Pay_Item_Search_Text),0,IF(ISNUMBER(SEARCH(Pay_Item_Search_Text,H4795)),MAX(G$4:$G4794)+1,0))),IF(ISNUMBER(Pay_Item_Search_Text),0,IF(ISNUMBER(SEARCH(Pay_Item_Search_Text,H4795)),MAX(G$4:$G4794)+1,0)))</f>
        <v>4791</v>
      </c>
      <c r="H4795" s="1" t="str">
        <f>IF(Table_PayItems[[#This Row],[Description]]="_","_ Unique Item - "&amp;Table_PayItems[[#This Row],[Item]]&amp;" - $"&amp;Table_PayItems[[#This Row],[Unit]],Table_PayItems[[#This Row],[Description]]&amp;" - $"&amp;Table_PayItems[[#This Row],[Unit]])</f>
        <v>Sewer, Cl B, 138 inch, Tr Det C - $Ft</v>
      </c>
      <c r="I4795" s="29" t="str">
        <f>IFERROR(VLOOKUP(ROWS($M$5:M4795),Table_PayItems[[Search Key]:[Concentrated Name]],2,FALSE),"")</f>
        <v>Sewer, Cl B, 138 inch, Tr Det C - $Ft</v>
      </c>
      <c r="J4795" s="1"/>
      <c r="K4795" s="1"/>
      <c r="L4795" s="22">
        <f>IF(ISNUMBER(SEARCH(Pay_Item_Search_Text_2,M4795)),MAX($L$4:L4794)+1,0)</f>
        <v>0</v>
      </c>
      <c r="M4795" s="1" t="str">
        <f>IFERROR(VLOOKUP(ROWS($M$5:M4795),Table_PayItems[[Search Key]:[Concentrated Name]],2,FALSE),"")</f>
        <v>Sewer, Cl B, 138 inch, Tr Det C - $Ft</v>
      </c>
      <c r="N4795" s="1" t="str">
        <f>IFERROR(VLOOKUP(ROWS($M$5:N4795),$L$5:$M$7000,2,FALSE),"")</f>
        <v/>
      </c>
      <c r="O4795" s="1" t="str">
        <f>IFERROR(VLOOKUP(ROWS($O$5:O4795),$K$5:$L$7000,2,FALSE),"")</f>
        <v/>
      </c>
    </row>
    <row r="4796" spans="2:15" ht="15" customHeight="1" x14ac:dyDescent="0.25">
      <c r="B4796" s="178" t="s">
        <v>9200</v>
      </c>
      <c r="C4796" s="178" t="s">
        <v>104</v>
      </c>
      <c r="D4796" s="178" t="s">
        <v>1249</v>
      </c>
      <c r="E4796" s="178" t="s">
        <v>302</v>
      </c>
      <c r="F4796" s="178" t="s">
        <v>17</v>
      </c>
      <c r="G4796" s="1">
        <f>IF(ISNUMBER(Pay_Item_Search_Text),IF(ISNUMBER(IF(FIND(Pay_Item_Search_Text,B4796)=1,1, "FALSE")),MAX(G$4:$G4795)+1,IF(ISNUMBER(Pay_Item_Search_Text),0,IF(ISNUMBER(SEARCH(Pay_Item_Search_Text,H4796)),MAX(G$4:$G4795)+1,0))),IF(ISNUMBER(Pay_Item_Search_Text),0,IF(ISNUMBER(SEARCH(Pay_Item_Search_Text,H4796)),MAX(G$4:$G4795)+1,0)))</f>
        <v>4792</v>
      </c>
      <c r="H4796" s="1" t="str">
        <f>IF(Table_PayItems[[#This Row],[Description]]="_","_ Unique Item - "&amp;Table_PayItems[[#This Row],[Item]]&amp;" - $"&amp;Table_PayItems[[#This Row],[Unit]],Table_PayItems[[#This Row],[Description]]&amp;" - $"&amp;Table_PayItems[[#This Row],[Unit]])</f>
        <v>Sewer, Cl B, 138 inch, Tr Det D - $Ft</v>
      </c>
      <c r="I4796" s="29" t="str">
        <f>IFERROR(VLOOKUP(ROWS($M$5:M4796),Table_PayItems[[Search Key]:[Concentrated Name]],2,FALSE),"")</f>
        <v>Sewer, Cl B, 138 inch, Tr Det D - $Ft</v>
      </c>
      <c r="J4796" s="1"/>
      <c r="K4796" s="1"/>
      <c r="L4796" s="22">
        <f>IF(ISNUMBER(SEARCH(Pay_Item_Search_Text_2,M4796)),MAX($L$4:L4795)+1,0)</f>
        <v>0</v>
      </c>
      <c r="M4796" s="1" t="str">
        <f>IFERROR(VLOOKUP(ROWS($M$5:M4796),Table_PayItems[[Search Key]:[Concentrated Name]],2,FALSE),"")</f>
        <v>Sewer, Cl B, 138 inch, Tr Det D - $Ft</v>
      </c>
      <c r="N4796" s="1" t="str">
        <f>IFERROR(VLOOKUP(ROWS($M$5:N4796),$L$5:$M$7000,2,FALSE),"")</f>
        <v/>
      </c>
      <c r="O4796" s="1" t="str">
        <f>IFERROR(VLOOKUP(ROWS($O$5:O4796),$K$5:$L$7000,2,FALSE),"")</f>
        <v/>
      </c>
    </row>
    <row r="4797" spans="2:15" ht="15" customHeight="1" x14ac:dyDescent="0.25">
      <c r="B4797" s="178" t="s">
        <v>9227</v>
      </c>
      <c r="C4797" s="178" t="s">
        <v>104</v>
      </c>
      <c r="D4797" s="178" t="s">
        <v>1276</v>
      </c>
      <c r="E4797" s="178" t="s">
        <v>302</v>
      </c>
      <c r="F4797" s="178" t="s">
        <v>17</v>
      </c>
      <c r="G4797" s="1">
        <f>IF(ISNUMBER(Pay_Item_Search_Text),IF(ISNUMBER(IF(FIND(Pay_Item_Search_Text,B4797)=1,1, "FALSE")),MAX(G$4:$G4796)+1,IF(ISNUMBER(Pay_Item_Search_Text),0,IF(ISNUMBER(SEARCH(Pay_Item_Search_Text,H4797)),MAX(G$4:$G4796)+1,0))),IF(ISNUMBER(Pay_Item_Search_Text),0,IF(ISNUMBER(SEARCH(Pay_Item_Search_Text,H4797)),MAX(G$4:$G4796)+1,0)))</f>
        <v>4793</v>
      </c>
      <c r="H4797" s="1" t="str">
        <f>IF(Table_PayItems[[#This Row],[Description]]="_","_ Unique Item - "&amp;Table_PayItems[[#This Row],[Item]]&amp;" - $"&amp;Table_PayItems[[#This Row],[Unit]],Table_PayItems[[#This Row],[Description]]&amp;" - $"&amp;Table_PayItems[[#This Row],[Unit]])</f>
        <v>Sewer, Cl B, 138 inch, Tr Det E - $Ft</v>
      </c>
      <c r="I4797" s="29" t="str">
        <f>IFERROR(VLOOKUP(ROWS($M$5:M4797),Table_PayItems[[Search Key]:[Concentrated Name]],2,FALSE),"")</f>
        <v>Sewer, Cl B, 138 inch, Tr Det E - $Ft</v>
      </c>
      <c r="J4797" s="1"/>
      <c r="K4797" s="1"/>
      <c r="L4797" s="22">
        <f>IF(ISNUMBER(SEARCH(Pay_Item_Search_Text_2,M4797)),MAX($L$4:L4796)+1,0)</f>
        <v>0</v>
      </c>
      <c r="M4797" s="1" t="str">
        <f>IFERROR(VLOOKUP(ROWS($M$5:M4797),Table_PayItems[[Search Key]:[Concentrated Name]],2,FALSE),"")</f>
        <v>Sewer, Cl B, 138 inch, Tr Det E - $Ft</v>
      </c>
      <c r="N4797" s="1" t="str">
        <f>IFERROR(VLOOKUP(ROWS($M$5:N4797),$L$5:$M$7000,2,FALSE),"")</f>
        <v/>
      </c>
      <c r="O4797" s="1" t="str">
        <f>IFERROR(VLOOKUP(ROWS($O$5:O4797),$K$5:$L$7000,2,FALSE),"")</f>
        <v/>
      </c>
    </row>
    <row r="4798" spans="2:15" ht="15" customHeight="1" x14ac:dyDescent="0.25">
      <c r="B4798" s="178" t="s">
        <v>9120</v>
      </c>
      <c r="C4798" s="178" t="s">
        <v>104</v>
      </c>
      <c r="D4798" s="178" t="s">
        <v>1169</v>
      </c>
      <c r="E4798" s="178" t="s">
        <v>302</v>
      </c>
      <c r="F4798" s="178" t="s">
        <v>17</v>
      </c>
      <c r="G4798" s="1">
        <f>IF(ISNUMBER(Pay_Item_Search_Text),IF(ISNUMBER(IF(FIND(Pay_Item_Search_Text,B4798)=1,1, "FALSE")),MAX(G$4:$G4797)+1,IF(ISNUMBER(Pay_Item_Search_Text),0,IF(ISNUMBER(SEARCH(Pay_Item_Search_Text,H4798)),MAX(G$4:$G4797)+1,0))),IF(ISNUMBER(Pay_Item_Search_Text),0,IF(ISNUMBER(SEARCH(Pay_Item_Search_Text,H4798)),MAX(G$4:$G4797)+1,0)))</f>
        <v>4794</v>
      </c>
      <c r="H4798" s="1" t="str">
        <f>IF(Table_PayItems[[#This Row],[Description]]="_","_ Unique Item - "&amp;Table_PayItems[[#This Row],[Item]]&amp;" - $"&amp;Table_PayItems[[#This Row],[Unit]],Table_PayItems[[#This Row],[Description]]&amp;" - $"&amp;Table_PayItems[[#This Row],[Unit]])</f>
        <v>Sewer, Cl B, 144 inch, Tr Det A - $Ft</v>
      </c>
      <c r="I4798" s="29" t="str">
        <f>IFERROR(VLOOKUP(ROWS($M$5:M4798),Table_PayItems[[Search Key]:[Concentrated Name]],2,FALSE),"")</f>
        <v>Sewer, Cl B, 144 inch, Tr Det A - $Ft</v>
      </c>
      <c r="J4798" s="1"/>
      <c r="K4798" s="1"/>
      <c r="L4798" s="22">
        <f>IF(ISNUMBER(SEARCH(Pay_Item_Search_Text_2,M4798)),MAX($L$4:L4797)+1,0)</f>
        <v>0</v>
      </c>
      <c r="M4798" s="1" t="str">
        <f>IFERROR(VLOOKUP(ROWS($M$5:M4798),Table_PayItems[[Search Key]:[Concentrated Name]],2,FALSE),"")</f>
        <v>Sewer, Cl B, 144 inch, Tr Det A - $Ft</v>
      </c>
      <c r="N4798" s="1" t="str">
        <f>IFERROR(VLOOKUP(ROWS($M$5:N4798),$L$5:$M$7000,2,FALSE),"")</f>
        <v/>
      </c>
      <c r="O4798" s="1" t="str">
        <f>IFERROR(VLOOKUP(ROWS($O$5:O4798),$K$5:$L$7000,2,FALSE),"")</f>
        <v/>
      </c>
    </row>
    <row r="4799" spans="2:15" ht="15" customHeight="1" x14ac:dyDescent="0.25">
      <c r="B4799" s="178" t="s">
        <v>9147</v>
      </c>
      <c r="C4799" s="178" t="s">
        <v>104</v>
      </c>
      <c r="D4799" s="178" t="s">
        <v>1196</v>
      </c>
      <c r="E4799" s="178" t="s">
        <v>302</v>
      </c>
      <c r="F4799" s="178" t="s">
        <v>17</v>
      </c>
      <c r="G4799" s="1">
        <f>IF(ISNUMBER(Pay_Item_Search_Text),IF(ISNUMBER(IF(FIND(Pay_Item_Search_Text,B4799)=1,1, "FALSE")),MAX(G$4:$G4798)+1,IF(ISNUMBER(Pay_Item_Search_Text),0,IF(ISNUMBER(SEARCH(Pay_Item_Search_Text,H4799)),MAX(G$4:$G4798)+1,0))),IF(ISNUMBER(Pay_Item_Search_Text),0,IF(ISNUMBER(SEARCH(Pay_Item_Search_Text,H4799)),MAX(G$4:$G4798)+1,0)))</f>
        <v>4795</v>
      </c>
      <c r="H4799" s="1" t="str">
        <f>IF(Table_PayItems[[#This Row],[Description]]="_","_ Unique Item - "&amp;Table_PayItems[[#This Row],[Item]]&amp;" - $"&amp;Table_PayItems[[#This Row],[Unit]],Table_PayItems[[#This Row],[Description]]&amp;" - $"&amp;Table_PayItems[[#This Row],[Unit]])</f>
        <v>Sewer, Cl B, 144 inch, Tr Det B - $Ft</v>
      </c>
      <c r="I4799" s="29" t="str">
        <f>IFERROR(VLOOKUP(ROWS($M$5:M4799),Table_PayItems[[Search Key]:[Concentrated Name]],2,FALSE),"")</f>
        <v>Sewer, Cl B, 144 inch, Tr Det B - $Ft</v>
      </c>
      <c r="J4799" s="1"/>
      <c r="K4799" s="1"/>
      <c r="L4799" s="22">
        <f>IF(ISNUMBER(SEARCH(Pay_Item_Search_Text_2,M4799)),MAX($L$4:L4798)+1,0)</f>
        <v>0</v>
      </c>
      <c r="M4799" s="1" t="str">
        <f>IFERROR(VLOOKUP(ROWS($M$5:M4799),Table_PayItems[[Search Key]:[Concentrated Name]],2,FALSE),"")</f>
        <v>Sewer, Cl B, 144 inch, Tr Det B - $Ft</v>
      </c>
      <c r="N4799" s="1" t="str">
        <f>IFERROR(VLOOKUP(ROWS($M$5:N4799),$L$5:$M$7000,2,FALSE),"")</f>
        <v/>
      </c>
      <c r="O4799" s="1" t="str">
        <f>IFERROR(VLOOKUP(ROWS($O$5:O4799),$K$5:$L$7000,2,FALSE),"")</f>
        <v/>
      </c>
    </row>
    <row r="4800" spans="2:15" ht="15" customHeight="1" x14ac:dyDescent="0.25">
      <c r="B4800" s="178" t="s">
        <v>9174</v>
      </c>
      <c r="C4800" s="178" t="s">
        <v>104</v>
      </c>
      <c r="D4800" s="178" t="s">
        <v>1223</v>
      </c>
      <c r="E4800" s="178" t="s">
        <v>302</v>
      </c>
      <c r="F4800" s="178" t="s">
        <v>17</v>
      </c>
      <c r="G4800" s="1">
        <f>IF(ISNUMBER(Pay_Item_Search_Text),IF(ISNUMBER(IF(FIND(Pay_Item_Search_Text,B4800)=1,1, "FALSE")),MAX(G$4:$G4799)+1,IF(ISNUMBER(Pay_Item_Search_Text),0,IF(ISNUMBER(SEARCH(Pay_Item_Search_Text,H4800)),MAX(G$4:$G4799)+1,0))),IF(ISNUMBER(Pay_Item_Search_Text),0,IF(ISNUMBER(SEARCH(Pay_Item_Search_Text,H4800)),MAX(G$4:$G4799)+1,0)))</f>
        <v>4796</v>
      </c>
      <c r="H4800" s="1" t="str">
        <f>IF(Table_PayItems[[#This Row],[Description]]="_","_ Unique Item - "&amp;Table_PayItems[[#This Row],[Item]]&amp;" - $"&amp;Table_PayItems[[#This Row],[Unit]],Table_PayItems[[#This Row],[Description]]&amp;" - $"&amp;Table_PayItems[[#This Row],[Unit]])</f>
        <v>Sewer, Cl B, 144 inch, Tr Det C - $Ft</v>
      </c>
      <c r="I4800" s="29" t="str">
        <f>IFERROR(VLOOKUP(ROWS($M$5:M4800),Table_PayItems[[Search Key]:[Concentrated Name]],2,FALSE),"")</f>
        <v>Sewer, Cl B, 144 inch, Tr Det C - $Ft</v>
      </c>
      <c r="J4800" s="1"/>
      <c r="K4800" s="1"/>
      <c r="L4800" s="22">
        <f>IF(ISNUMBER(SEARCH(Pay_Item_Search_Text_2,M4800)),MAX($L$4:L4799)+1,0)</f>
        <v>0</v>
      </c>
      <c r="M4800" s="1" t="str">
        <f>IFERROR(VLOOKUP(ROWS($M$5:M4800),Table_PayItems[[Search Key]:[Concentrated Name]],2,FALSE),"")</f>
        <v>Sewer, Cl B, 144 inch, Tr Det C - $Ft</v>
      </c>
      <c r="N4800" s="1" t="str">
        <f>IFERROR(VLOOKUP(ROWS($M$5:N4800),$L$5:$M$7000,2,FALSE),"")</f>
        <v/>
      </c>
      <c r="O4800" s="1" t="str">
        <f>IFERROR(VLOOKUP(ROWS($O$5:O4800),$K$5:$L$7000,2,FALSE),"")</f>
        <v/>
      </c>
    </row>
    <row r="4801" spans="2:15" ht="15" customHeight="1" x14ac:dyDescent="0.25">
      <c r="B4801" s="178" t="s">
        <v>9201</v>
      </c>
      <c r="C4801" s="178" t="s">
        <v>104</v>
      </c>
      <c r="D4801" s="178" t="s">
        <v>1250</v>
      </c>
      <c r="E4801" s="178" t="s">
        <v>302</v>
      </c>
      <c r="F4801" s="178" t="s">
        <v>17</v>
      </c>
      <c r="G4801" s="1">
        <f>IF(ISNUMBER(Pay_Item_Search_Text),IF(ISNUMBER(IF(FIND(Pay_Item_Search_Text,B4801)=1,1, "FALSE")),MAX(G$4:$G4800)+1,IF(ISNUMBER(Pay_Item_Search_Text),0,IF(ISNUMBER(SEARCH(Pay_Item_Search_Text,H4801)),MAX(G$4:$G4800)+1,0))),IF(ISNUMBER(Pay_Item_Search_Text),0,IF(ISNUMBER(SEARCH(Pay_Item_Search_Text,H4801)),MAX(G$4:$G4800)+1,0)))</f>
        <v>4797</v>
      </c>
      <c r="H4801" s="1" t="str">
        <f>IF(Table_PayItems[[#This Row],[Description]]="_","_ Unique Item - "&amp;Table_PayItems[[#This Row],[Item]]&amp;" - $"&amp;Table_PayItems[[#This Row],[Unit]],Table_PayItems[[#This Row],[Description]]&amp;" - $"&amp;Table_PayItems[[#This Row],[Unit]])</f>
        <v>Sewer, Cl B, 144 inch, Tr Det D - $Ft</v>
      </c>
      <c r="I4801" s="29" t="str">
        <f>IFERROR(VLOOKUP(ROWS($M$5:M4801),Table_PayItems[[Search Key]:[Concentrated Name]],2,FALSE),"")</f>
        <v>Sewer, Cl B, 144 inch, Tr Det D - $Ft</v>
      </c>
      <c r="J4801" s="1"/>
      <c r="K4801" s="1"/>
      <c r="L4801" s="22">
        <f>IF(ISNUMBER(SEARCH(Pay_Item_Search_Text_2,M4801)),MAX($L$4:L4800)+1,0)</f>
        <v>0</v>
      </c>
      <c r="M4801" s="1" t="str">
        <f>IFERROR(VLOOKUP(ROWS($M$5:M4801),Table_PayItems[[Search Key]:[Concentrated Name]],2,FALSE),"")</f>
        <v>Sewer, Cl B, 144 inch, Tr Det D - $Ft</v>
      </c>
      <c r="N4801" s="1" t="str">
        <f>IFERROR(VLOOKUP(ROWS($M$5:N4801),$L$5:$M$7000,2,FALSE),"")</f>
        <v/>
      </c>
      <c r="O4801" s="1" t="str">
        <f>IFERROR(VLOOKUP(ROWS($O$5:O4801),$K$5:$L$7000,2,FALSE),"")</f>
        <v/>
      </c>
    </row>
    <row r="4802" spans="2:15" ht="15" customHeight="1" x14ac:dyDescent="0.25">
      <c r="B4802" s="178" t="s">
        <v>9228</v>
      </c>
      <c r="C4802" s="178" t="s">
        <v>104</v>
      </c>
      <c r="D4802" s="178" t="s">
        <v>1277</v>
      </c>
      <c r="E4802" s="178" t="s">
        <v>302</v>
      </c>
      <c r="F4802" s="178" t="s">
        <v>17</v>
      </c>
      <c r="G4802" s="1">
        <f>IF(ISNUMBER(Pay_Item_Search_Text),IF(ISNUMBER(IF(FIND(Pay_Item_Search_Text,B4802)=1,1, "FALSE")),MAX(G$4:$G4801)+1,IF(ISNUMBER(Pay_Item_Search_Text),0,IF(ISNUMBER(SEARCH(Pay_Item_Search_Text,H4802)),MAX(G$4:$G4801)+1,0))),IF(ISNUMBER(Pay_Item_Search_Text),0,IF(ISNUMBER(SEARCH(Pay_Item_Search_Text,H4802)),MAX(G$4:$G4801)+1,0)))</f>
        <v>4798</v>
      </c>
      <c r="H4802" s="1" t="str">
        <f>IF(Table_PayItems[[#This Row],[Description]]="_","_ Unique Item - "&amp;Table_PayItems[[#This Row],[Item]]&amp;" - $"&amp;Table_PayItems[[#This Row],[Unit]],Table_PayItems[[#This Row],[Description]]&amp;" - $"&amp;Table_PayItems[[#This Row],[Unit]])</f>
        <v>Sewer, Cl B, 144 inch, Tr Det E - $Ft</v>
      </c>
      <c r="I4802" s="29" t="str">
        <f>IFERROR(VLOOKUP(ROWS($M$5:M4802),Table_PayItems[[Search Key]:[Concentrated Name]],2,FALSE),"")</f>
        <v>Sewer, Cl B, 144 inch, Tr Det E - $Ft</v>
      </c>
      <c r="J4802" s="1"/>
      <c r="K4802" s="1"/>
      <c r="L4802" s="22">
        <f>IF(ISNUMBER(SEARCH(Pay_Item_Search_Text_2,M4802)),MAX($L$4:L4801)+1,0)</f>
        <v>0</v>
      </c>
      <c r="M4802" s="1" t="str">
        <f>IFERROR(VLOOKUP(ROWS($M$5:M4802),Table_PayItems[[Search Key]:[Concentrated Name]],2,FALSE),"")</f>
        <v>Sewer, Cl B, 144 inch, Tr Det E - $Ft</v>
      </c>
      <c r="N4802" s="1" t="str">
        <f>IFERROR(VLOOKUP(ROWS($M$5:N4802),$L$5:$M$7000,2,FALSE),"")</f>
        <v/>
      </c>
      <c r="O4802" s="1" t="str">
        <f>IFERROR(VLOOKUP(ROWS($O$5:O4802),$K$5:$L$7000,2,FALSE),"")</f>
        <v/>
      </c>
    </row>
    <row r="4803" spans="2:15" ht="15" customHeight="1" x14ac:dyDescent="0.25">
      <c r="B4803" s="178" t="s">
        <v>9098</v>
      </c>
      <c r="C4803" s="178" t="s">
        <v>104</v>
      </c>
      <c r="D4803" s="178" t="s">
        <v>1147</v>
      </c>
      <c r="E4803" s="178" t="s">
        <v>296</v>
      </c>
      <c r="F4803" s="178" t="s">
        <v>17</v>
      </c>
      <c r="G4803" s="1">
        <f>IF(ISNUMBER(Pay_Item_Search_Text),IF(ISNUMBER(IF(FIND(Pay_Item_Search_Text,B4803)=1,1, "FALSE")),MAX(G$4:$G4802)+1,IF(ISNUMBER(Pay_Item_Search_Text),0,IF(ISNUMBER(SEARCH(Pay_Item_Search_Text,H4803)),MAX(G$4:$G4802)+1,0))),IF(ISNUMBER(Pay_Item_Search_Text),0,IF(ISNUMBER(SEARCH(Pay_Item_Search_Text,H4803)),MAX(G$4:$G4802)+1,0)))</f>
        <v>4799</v>
      </c>
      <c r="H4803" s="1" t="str">
        <f>IF(Table_PayItems[[#This Row],[Description]]="_","_ Unique Item - "&amp;Table_PayItems[[#This Row],[Item]]&amp;" - $"&amp;Table_PayItems[[#This Row],[Unit]],Table_PayItems[[#This Row],[Description]]&amp;" - $"&amp;Table_PayItems[[#This Row],[Unit]])</f>
        <v>Sewer, Cl B, 15 inch, Tr Det A - $Ft</v>
      </c>
      <c r="I4803" s="29" t="str">
        <f>IFERROR(VLOOKUP(ROWS($M$5:M4803),Table_PayItems[[Search Key]:[Concentrated Name]],2,FALSE),"")</f>
        <v>Sewer, Cl B, 15 inch, Tr Det A - $Ft</v>
      </c>
      <c r="J4803" s="1"/>
      <c r="K4803" s="1"/>
      <c r="L4803" s="22">
        <f>IF(ISNUMBER(SEARCH(Pay_Item_Search_Text_2,M4803)),MAX($L$4:L4802)+1,0)</f>
        <v>0</v>
      </c>
      <c r="M4803" s="1" t="str">
        <f>IFERROR(VLOOKUP(ROWS($M$5:M4803),Table_PayItems[[Search Key]:[Concentrated Name]],2,FALSE),"")</f>
        <v>Sewer, Cl B, 15 inch, Tr Det A - $Ft</v>
      </c>
      <c r="N4803" s="1" t="str">
        <f>IFERROR(VLOOKUP(ROWS($M$5:N4803),$L$5:$M$7000,2,FALSE),"")</f>
        <v/>
      </c>
      <c r="O4803" s="1" t="str">
        <f>IFERROR(VLOOKUP(ROWS($O$5:O4803),$K$5:$L$7000,2,FALSE),"")</f>
        <v/>
      </c>
    </row>
    <row r="4804" spans="2:15" ht="15" customHeight="1" x14ac:dyDescent="0.25">
      <c r="B4804" s="178" t="s">
        <v>9125</v>
      </c>
      <c r="C4804" s="178" t="s">
        <v>104</v>
      </c>
      <c r="D4804" s="178" t="s">
        <v>1174</v>
      </c>
      <c r="E4804" s="178" t="s">
        <v>296</v>
      </c>
      <c r="F4804" s="178" t="s">
        <v>17</v>
      </c>
      <c r="G4804" s="1">
        <f>IF(ISNUMBER(Pay_Item_Search_Text),IF(ISNUMBER(IF(FIND(Pay_Item_Search_Text,B4804)=1,1, "FALSE")),MAX(G$4:$G4803)+1,IF(ISNUMBER(Pay_Item_Search_Text),0,IF(ISNUMBER(SEARCH(Pay_Item_Search_Text,H4804)),MAX(G$4:$G4803)+1,0))),IF(ISNUMBER(Pay_Item_Search_Text),0,IF(ISNUMBER(SEARCH(Pay_Item_Search_Text,H4804)),MAX(G$4:$G4803)+1,0)))</f>
        <v>4800</v>
      </c>
      <c r="H4804" s="24" t="str">
        <f>IF(Table_PayItems[[#This Row],[Description]]="_","_ Unique Item - "&amp;Table_PayItems[[#This Row],[Item]]&amp;" - $"&amp;Table_PayItems[[#This Row],[Unit]],Table_PayItems[[#This Row],[Description]]&amp;" - $"&amp;Table_PayItems[[#This Row],[Unit]])</f>
        <v>Sewer, Cl B, 15 inch, Tr Det B - $Ft</v>
      </c>
      <c r="I4804" s="29" t="str">
        <f>IFERROR(VLOOKUP(ROWS($M$5:M4804),Table_PayItems[[Search Key]:[Concentrated Name]],2,FALSE),"")</f>
        <v>Sewer, Cl B, 15 inch, Tr Det B - $Ft</v>
      </c>
      <c r="J4804" s="1"/>
      <c r="K4804" s="1"/>
      <c r="L4804" s="22">
        <f>IF(ISNUMBER(SEARCH(Pay_Item_Search_Text_2,M4804)),MAX($L$4:L4803)+1,0)</f>
        <v>0</v>
      </c>
      <c r="M4804" s="1" t="str">
        <f>IFERROR(VLOOKUP(ROWS($M$5:M4804),Table_PayItems[[Search Key]:[Concentrated Name]],2,FALSE),"")</f>
        <v>Sewer, Cl B, 15 inch, Tr Det B - $Ft</v>
      </c>
      <c r="N4804" s="1" t="str">
        <f>IFERROR(VLOOKUP(ROWS($M$5:N4804),$L$5:$M$7000,2,FALSE),"")</f>
        <v/>
      </c>
      <c r="O4804" s="1" t="str">
        <f>IFERROR(VLOOKUP(ROWS($O$5:O4804),$K$5:$L$7000,2,FALSE),"")</f>
        <v/>
      </c>
    </row>
    <row r="4805" spans="2:15" ht="15" customHeight="1" x14ac:dyDescent="0.25">
      <c r="B4805" s="178" t="s">
        <v>9152</v>
      </c>
      <c r="C4805" s="178" t="s">
        <v>104</v>
      </c>
      <c r="D4805" s="178" t="s">
        <v>1201</v>
      </c>
      <c r="E4805" s="178" t="s">
        <v>296</v>
      </c>
      <c r="F4805" s="178" t="s">
        <v>17</v>
      </c>
      <c r="G4805" s="1">
        <f>IF(ISNUMBER(Pay_Item_Search_Text),IF(ISNUMBER(IF(FIND(Pay_Item_Search_Text,B4805)=1,1, "FALSE")),MAX(G$4:$G4804)+1,IF(ISNUMBER(Pay_Item_Search_Text),0,IF(ISNUMBER(SEARCH(Pay_Item_Search_Text,H4805)),MAX(G$4:$G4804)+1,0))),IF(ISNUMBER(Pay_Item_Search_Text),0,IF(ISNUMBER(SEARCH(Pay_Item_Search_Text,H4805)),MAX(G$4:$G4804)+1,0)))</f>
        <v>4801</v>
      </c>
      <c r="H4805" s="1" t="str">
        <f>IF(Table_PayItems[[#This Row],[Description]]="_","_ Unique Item - "&amp;Table_PayItems[[#This Row],[Item]]&amp;" - $"&amp;Table_PayItems[[#This Row],[Unit]],Table_PayItems[[#This Row],[Description]]&amp;" - $"&amp;Table_PayItems[[#This Row],[Unit]])</f>
        <v>Sewer, Cl B, 15 inch, Tr Det C - $Ft</v>
      </c>
      <c r="I4805" s="29" t="str">
        <f>IFERROR(VLOOKUP(ROWS($M$5:M4805),Table_PayItems[[Search Key]:[Concentrated Name]],2,FALSE),"")</f>
        <v>Sewer, Cl B, 15 inch, Tr Det C - $Ft</v>
      </c>
      <c r="J4805" s="1"/>
      <c r="K4805" s="1"/>
      <c r="L4805" s="22">
        <f>IF(ISNUMBER(SEARCH(Pay_Item_Search_Text_2,M4805)),MAX($L$4:L4804)+1,0)</f>
        <v>0</v>
      </c>
      <c r="M4805" s="1" t="str">
        <f>IFERROR(VLOOKUP(ROWS($M$5:M4805),Table_PayItems[[Search Key]:[Concentrated Name]],2,FALSE),"")</f>
        <v>Sewer, Cl B, 15 inch, Tr Det C - $Ft</v>
      </c>
      <c r="N4805" s="1" t="str">
        <f>IFERROR(VLOOKUP(ROWS($M$5:N4805),$L$5:$M$7000,2,FALSE),"")</f>
        <v/>
      </c>
      <c r="O4805" s="1" t="str">
        <f>IFERROR(VLOOKUP(ROWS($O$5:O4805),$K$5:$L$7000,2,FALSE),"")</f>
        <v/>
      </c>
    </row>
    <row r="4806" spans="2:15" ht="15" customHeight="1" x14ac:dyDescent="0.25">
      <c r="B4806" s="178" t="s">
        <v>9179</v>
      </c>
      <c r="C4806" s="178" t="s">
        <v>104</v>
      </c>
      <c r="D4806" s="178" t="s">
        <v>1228</v>
      </c>
      <c r="E4806" s="178" t="s">
        <v>296</v>
      </c>
      <c r="F4806" s="178" t="s">
        <v>17</v>
      </c>
      <c r="G4806" s="1">
        <f>IF(ISNUMBER(Pay_Item_Search_Text),IF(ISNUMBER(IF(FIND(Pay_Item_Search_Text,B4806)=1,1, "FALSE")),MAX(G$4:$G4805)+1,IF(ISNUMBER(Pay_Item_Search_Text),0,IF(ISNUMBER(SEARCH(Pay_Item_Search_Text,H4806)),MAX(G$4:$G4805)+1,0))),IF(ISNUMBER(Pay_Item_Search_Text),0,IF(ISNUMBER(SEARCH(Pay_Item_Search_Text,H4806)),MAX(G$4:$G4805)+1,0)))</f>
        <v>4802</v>
      </c>
      <c r="H4806" s="1" t="str">
        <f>IF(Table_PayItems[[#This Row],[Description]]="_","_ Unique Item - "&amp;Table_PayItems[[#This Row],[Item]]&amp;" - $"&amp;Table_PayItems[[#This Row],[Unit]],Table_PayItems[[#This Row],[Description]]&amp;" - $"&amp;Table_PayItems[[#This Row],[Unit]])</f>
        <v>Sewer, Cl B, 15 inch, Tr Det D - $Ft</v>
      </c>
      <c r="I4806" s="29" t="str">
        <f>IFERROR(VLOOKUP(ROWS($M$5:M4806),Table_PayItems[[Search Key]:[Concentrated Name]],2,FALSE),"")</f>
        <v>Sewer, Cl B, 15 inch, Tr Det D - $Ft</v>
      </c>
      <c r="J4806" s="1"/>
      <c r="K4806" s="1"/>
      <c r="L4806" s="22">
        <f>IF(ISNUMBER(SEARCH(Pay_Item_Search_Text_2,M4806)),MAX($L$4:L4805)+1,0)</f>
        <v>0</v>
      </c>
      <c r="M4806" s="1" t="str">
        <f>IFERROR(VLOOKUP(ROWS($M$5:M4806),Table_PayItems[[Search Key]:[Concentrated Name]],2,FALSE),"")</f>
        <v>Sewer, Cl B, 15 inch, Tr Det D - $Ft</v>
      </c>
      <c r="N4806" s="1" t="str">
        <f>IFERROR(VLOOKUP(ROWS($M$5:N4806),$L$5:$M$7000,2,FALSE),"")</f>
        <v/>
      </c>
      <c r="O4806" s="1" t="str">
        <f>IFERROR(VLOOKUP(ROWS($O$5:O4806),$K$5:$L$7000,2,FALSE),"")</f>
        <v/>
      </c>
    </row>
    <row r="4807" spans="2:15" ht="15" customHeight="1" x14ac:dyDescent="0.25">
      <c r="B4807" s="178" t="s">
        <v>9206</v>
      </c>
      <c r="C4807" s="178" t="s">
        <v>104</v>
      </c>
      <c r="D4807" s="178" t="s">
        <v>1255</v>
      </c>
      <c r="E4807" s="178" t="s">
        <v>296</v>
      </c>
      <c r="F4807" s="178" t="s">
        <v>17</v>
      </c>
      <c r="G4807" s="1">
        <f>IF(ISNUMBER(Pay_Item_Search_Text),IF(ISNUMBER(IF(FIND(Pay_Item_Search_Text,B4807)=1,1, "FALSE")),MAX(G$4:$G4806)+1,IF(ISNUMBER(Pay_Item_Search_Text),0,IF(ISNUMBER(SEARCH(Pay_Item_Search_Text,H4807)),MAX(G$4:$G4806)+1,0))),IF(ISNUMBER(Pay_Item_Search_Text),0,IF(ISNUMBER(SEARCH(Pay_Item_Search_Text,H4807)),MAX(G$4:$G4806)+1,0)))</f>
        <v>4803</v>
      </c>
      <c r="H4807" s="1" t="str">
        <f>IF(Table_PayItems[[#This Row],[Description]]="_","_ Unique Item - "&amp;Table_PayItems[[#This Row],[Item]]&amp;" - $"&amp;Table_PayItems[[#This Row],[Unit]],Table_PayItems[[#This Row],[Description]]&amp;" - $"&amp;Table_PayItems[[#This Row],[Unit]])</f>
        <v>Sewer, Cl B, 15 inch, Tr Det E - $Ft</v>
      </c>
      <c r="I4807" s="29" t="str">
        <f>IFERROR(VLOOKUP(ROWS($M$5:M4807),Table_PayItems[[Search Key]:[Concentrated Name]],2,FALSE),"")</f>
        <v>Sewer, Cl B, 15 inch, Tr Det E - $Ft</v>
      </c>
      <c r="J4807" s="1"/>
      <c r="K4807" s="1"/>
      <c r="L4807" s="22">
        <f>IF(ISNUMBER(SEARCH(Pay_Item_Search_Text_2,M4807)),MAX($L$4:L4806)+1,0)</f>
        <v>0</v>
      </c>
      <c r="M4807" s="1" t="str">
        <f>IFERROR(VLOOKUP(ROWS($M$5:M4807),Table_PayItems[[Search Key]:[Concentrated Name]],2,FALSE),"")</f>
        <v>Sewer, Cl B, 15 inch, Tr Det E - $Ft</v>
      </c>
      <c r="N4807" s="1" t="str">
        <f>IFERROR(VLOOKUP(ROWS($M$5:N4807),$L$5:$M$7000,2,FALSE),"")</f>
        <v/>
      </c>
      <c r="O4807" s="1" t="str">
        <f>IFERROR(VLOOKUP(ROWS($O$5:O4807),$K$5:$L$7000,2,FALSE),"")</f>
        <v/>
      </c>
    </row>
    <row r="4808" spans="2:15" ht="15" customHeight="1" x14ac:dyDescent="0.25">
      <c r="B4808" s="178" t="s">
        <v>9099</v>
      </c>
      <c r="C4808" s="178" t="s">
        <v>104</v>
      </c>
      <c r="D4808" s="178" t="s">
        <v>1148</v>
      </c>
      <c r="E4808" s="178" t="s">
        <v>296</v>
      </c>
      <c r="F4808" s="178" t="s">
        <v>17</v>
      </c>
      <c r="G4808" s="27">
        <f>IF(ISNUMBER(Pay_Item_Search_Text),IF(ISNUMBER(IF(FIND(Pay_Item_Search_Text,B4808)=1,1, "FALSE")),MAX(G$4:$G4807)+1,IF(ISNUMBER(Pay_Item_Search_Text),0,IF(ISNUMBER(SEARCH(Pay_Item_Search_Text,H4808)),MAX(G$4:$G4807)+1,0))),IF(ISNUMBER(Pay_Item_Search_Text),0,IF(ISNUMBER(SEARCH(Pay_Item_Search_Text,H4808)),MAX(G$4:$G4807)+1,0)))</f>
        <v>4804</v>
      </c>
      <c r="H4808" s="24" t="str">
        <f>IF(Table_PayItems[[#This Row],[Description]]="_","_ Unique Item - "&amp;Table_PayItems[[#This Row],[Item]]&amp;" - $"&amp;Table_PayItems[[#This Row],[Unit]],Table_PayItems[[#This Row],[Description]]&amp;" - $"&amp;Table_PayItems[[#This Row],[Unit]])</f>
        <v>Sewer, Cl B, 18 inch, Tr Det A - $Ft</v>
      </c>
      <c r="I4808" s="30" t="str">
        <f>IFERROR(VLOOKUP(ROWS($M$5:M4808),Table_PayItems[[Search Key]:[Concentrated Name]],2,FALSE),"")</f>
        <v>Sewer, Cl B, 18 inch, Tr Det A - $Ft</v>
      </c>
      <c r="J4808" s="1"/>
      <c r="K4808" s="1"/>
      <c r="L4808" s="22">
        <f>IF(ISNUMBER(SEARCH(Pay_Item_Search_Text_2,M4808)),MAX($L$4:L4807)+1,0)</f>
        <v>0</v>
      </c>
      <c r="M4808" s="1" t="str">
        <f>IFERROR(VLOOKUP(ROWS($M$5:M4808),Table_PayItems[[Search Key]:[Concentrated Name]],2,FALSE),"")</f>
        <v>Sewer, Cl B, 18 inch, Tr Det A - $Ft</v>
      </c>
      <c r="N4808" s="1" t="str">
        <f>IFERROR(VLOOKUP(ROWS($M$5:N4808),$L$5:$M$7000,2,FALSE),"")</f>
        <v/>
      </c>
      <c r="O4808" s="1" t="str">
        <f>IFERROR(VLOOKUP(ROWS($O$5:O4808),$K$5:$L$7000,2,FALSE),"")</f>
        <v/>
      </c>
    </row>
    <row r="4809" spans="2:15" ht="15" customHeight="1" x14ac:dyDescent="0.25">
      <c r="B4809" s="178" t="s">
        <v>9126</v>
      </c>
      <c r="C4809" s="178" t="s">
        <v>104</v>
      </c>
      <c r="D4809" s="178" t="s">
        <v>1175</v>
      </c>
      <c r="E4809" s="178" t="s">
        <v>296</v>
      </c>
      <c r="F4809" s="178" t="s">
        <v>17</v>
      </c>
      <c r="G4809" s="1">
        <f>IF(ISNUMBER(Pay_Item_Search_Text),IF(ISNUMBER(IF(FIND(Pay_Item_Search_Text,B4809)=1,1, "FALSE")),MAX(G$4:$G4808)+1,IF(ISNUMBER(Pay_Item_Search_Text),0,IF(ISNUMBER(SEARCH(Pay_Item_Search_Text,H4809)),MAX(G$4:$G4808)+1,0))),IF(ISNUMBER(Pay_Item_Search_Text),0,IF(ISNUMBER(SEARCH(Pay_Item_Search_Text,H4809)),MAX(G$4:$G4808)+1,0)))</f>
        <v>4805</v>
      </c>
      <c r="H4809" s="1" t="str">
        <f>IF(Table_PayItems[[#This Row],[Description]]="_","_ Unique Item - "&amp;Table_PayItems[[#This Row],[Item]]&amp;" - $"&amp;Table_PayItems[[#This Row],[Unit]],Table_PayItems[[#This Row],[Description]]&amp;" - $"&amp;Table_PayItems[[#This Row],[Unit]])</f>
        <v>Sewer, Cl B, 18 inch, Tr Det B - $Ft</v>
      </c>
      <c r="I4809" s="29" t="str">
        <f>IFERROR(VLOOKUP(ROWS($M$5:M4809),Table_PayItems[[Search Key]:[Concentrated Name]],2,FALSE),"")</f>
        <v>Sewer, Cl B, 18 inch, Tr Det B - $Ft</v>
      </c>
      <c r="J4809" s="1"/>
      <c r="K4809" s="1"/>
      <c r="L4809" s="22">
        <f>IF(ISNUMBER(SEARCH(Pay_Item_Search_Text_2,M4809)),MAX($L$4:L4808)+1,0)</f>
        <v>0</v>
      </c>
      <c r="M4809" s="1" t="str">
        <f>IFERROR(VLOOKUP(ROWS($M$5:M4809),Table_PayItems[[Search Key]:[Concentrated Name]],2,FALSE),"")</f>
        <v>Sewer, Cl B, 18 inch, Tr Det B - $Ft</v>
      </c>
      <c r="N4809" s="1" t="str">
        <f>IFERROR(VLOOKUP(ROWS($M$5:N4809),$L$5:$M$7000,2,FALSE),"")</f>
        <v/>
      </c>
      <c r="O4809" s="1" t="str">
        <f>IFERROR(VLOOKUP(ROWS($O$5:O4809),$K$5:$L$7000,2,FALSE),"")</f>
        <v/>
      </c>
    </row>
    <row r="4810" spans="2:15" ht="15" customHeight="1" x14ac:dyDescent="0.25">
      <c r="B4810" s="178" t="s">
        <v>9153</v>
      </c>
      <c r="C4810" s="178" t="s">
        <v>104</v>
      </c>
      <c r="D4810" s="178" t="s">
        <v>1202</v>
      </c>
      <c r="E4810" s="178" t="s">
        <v>296</v>
      </c>
      <c r="F4810" s="178" t="s">
        <v>17</v>
      </c>
      <c r="G4810" s="1">
        <f>IF(ISNUMBER(Pay_Item_Search_Text),IF(ISNUMBER(IF(FIND(Pay_Item_Search_Text,B4810)=1,1, "FALSE")),MAX(G$4:$G4809)+1,IF(ISNUMBER(Pay_Item_Search_Text),0,IF(ISNUMBER(SEARCH(Pay_Item_Search_Text,H4810)),MAX(G$4:$G4809)+1,0))),IF(ISNUMBER(Pay_Item_Search_Text),0,IF(ISNUMBER(SEARCH(Pay_Item_Search_Text,H4810)),MAX(G$4:$G4809)+1,0)))</f>
        <v>4806</v>
      </c>
      <c r="H4810" s="1" t="str">
        <f>IF(Table_PayItems[[#This Row],[Description]]="_","_ Unique Item - "&amp;Table_PayItems[[#This Row],[Item]]&amp;" - $"&amp;Table_PayItems[[#This Row],[Unit]],Table_PayItems[[#This Row],[Description]]&amp;" - $"&amp;Table_PayItems[[#This Row],[Unit]])</f>
        <v>Sewer, Cl B, 18 inch, Tr Det C - $Ft</v>
      </c>
      <c r="I4810" s="29" t="str">
        <f>IFERROR(VLOOKUP(ROWS($M$5:M4810),Table_PayItems[[Search Key]:[Concentrated Name]],2,FALSE),"")</f>
        <v>Sewer, Cl B, 18 inch, Tr Det C - $Ft</v>
      </c>
      <c r="J4810" s="1"/>
      <c r="K4810" s="1"/>
      <c r="L4810" s="22">
        <f>IF(ISNUMBER(SEARCH(Pay_Item_Search_Text_2,M4810)),MAX($L$4:L4809)+1,0)</f>
        <v>0</v>
      </c>
      <c r="M4810" s="1" t="str">
        <f>IFERROR(VLOOKUP(ROWS($M$5:M4810),Table_PayItems[[Search Key]:[Concentrated Name]],2,FALSE),"")</f>
        <v>Sewer, Cl B, 18 inch, Tr Det C - $Ft</v>
      </c>
      <c r="N4810" s="1" t="str">
        <f>IFERROR(VLOOKUP(ROWS($M$5:N4810),$L$5:$M$7000,2,FALSE),"")</f>
        <v/>
      </c>
      <c r="O4810" s="1" t="str">
        <f>IFERROR(VLOOKUP(ROWS($O$5:O4810),$K$5:$L$7000,2,FALSE),"")</f>
        <v/>
      </c>
    </row>
    <row r="4811" spans="2:15" ht="15" customHeight="1" x14ac:dyDescent="0.25">
      <c r="B4811" s="178" t="s">
        <v>9180</v>
      </c>
      <c r="C4811" s="178" t="s">
        <v>104</v>
      </c>
      <c r="D4811" s="178" t="s">
        <v>1229</v>
      </c>
      <c r="E4811" s="178" t="s">
        <v>296</v>
      </c>
      <c r="F4811" s="178" t="s">
        <v>17</v>
      </c>
      <c r="G4811" s="1">
        <f>IF(ISNUMBER(Pay_Item_Search_Text),IF(ISNUMBER(IF(FIND(Pay_Item_Search_Text,B4811)=1,1, "FALSE")),MAX(G$4:$G4810)+1,IF(ISNUMBER(Pay_Item_Search_Text),0,IF(ISNUMBER(SEARCH(Pay_Item_Search_Text,H4811)),MAX(G$4:$G4810)+1,0))),IF(ISNUMBER(Pay_Item_Search_Text),0,IF(ISNUMBER(SEARCH(Pay_Item_Search_Text,H4811)),MAX(G$4:$G4810)+1,0)))</f>
        <v>4807</v>
      </c>
      <c r="H4811" s="1" t="str">
        <f>IF(Table_PayItems[[#This Row],[Description]]="_","_ Unique Item - "&amp;Table_PayItems[[#This Row],[Item]]&amp;" - $"&amp;Table_PayItems[[#This Row],[Unit]],Table_PayItems[[#This Row],[Description]]&amp;" - $"&amp;Table_PayItems[[#This Row],[Unit]])</f>
        <v>Sewer, Cl B, 18 inch, Tr Det D - $Ft</v>
      </c>
      <c r="I4811" s="29" t="str">
        <f>IFERROR(VLOOKUP(ROWS($M$5:M4811),Table_PayItems[[Search Key]:[Concentrated Name]],2,FALSE),"")</f>
        <v>Sewer, Cl B, 18 inch, Tr Det D - $Ft</v>
      </c>
      <c r="J4811" s="1"/>
      <c r="K4811" s="1"/>
      <c r="L4811" s="22">
        <f>IF(ISNUMBER(SEARCH(Pay_Item_Search_Text_2,M4811)),MAX($L$4:L4810)+1,0)</f>
        <v>0</v>
      </c>
      <c r="M4811" s="1" t="str">
        <f>IFERROR(VLOOKUP(ROWS($M$5:M4811),Table_PayItems[[Search Key]:[Concentrated Name]],2,FALSE),"")</f>
        <v>Sewer, Cl B, 18 inch, Tr Det D - $Ft</v>
      </c>
      <c r="N4811" s="1" t="str">
        <f>IFERROR(VLOOKUP(ROWS($M$5:N4811),$L$5:$M$7000,2,FALSE),"")</f>
        <v/>
      </c>
      <c r="O4811" s="1" t="str">
        <f>IFERROR(VLOOKUP(ROWS($O$5:O4811),$K$5:$L$7000,2,FALSE),"")</f>
        <v/>
      </c>
    </row>
    <row r="4812" spans="2:15" ht="15" customHeight="1" x14ac:dyDescent="0.25">
      <c r="B4812" s="178" t="s">
        <v>9207</v>
      </c>
      <c r="C4812" s="178" t="s">
        <v>104</v>
      </c>
      <c r="D4812" s="178" t="s">
        <v>1256</v>
      </c>
      <c r="E4812" s="178" t="s">
        <v>296</v>
      </c>
      <c r="F4812" s="178" t="s">
        <v>17</v>
      </c>
      <c r="G4812" s="1">
        <f>IF(ISNUMBER(Pay_Item_Search_Text),IF(ISNUMBER(IF(FIND(Pay_Item_Search_Text,B4812)=1,1, "FALSE")),MAX(G$4:$G4811)+1,IF(ISNUMBER(Pay_Item_Search_Text),0,IF(ISNUMBER(SEARCH(Pay_Item_Search_Text,H4812)),MAX(G$4:$G4811)+1,0))),IF(ISNUMBER(Pay_Item_Search_Text),0,IF(ISNUMBER(SEARCH(Pay_Item_Search_Text,H4812)),MAX(G$4:$G4811)+1,0)))</f>
        <v>4808</v>
      </c>
      <c r="H4812" s="1" t="str">
        <f>IF(Table_PayItems[[#This Row],[Description]]="_","_ Unique Item - "&amp;Table_PayItems[[#This Row],[Item]]&amp;" - $"&amp;Table_PayItems[[#This Row],[Unit]],Table_PayItems[[#This Row],[Description]]&amp;" - $"&amp;Table_PayItems[[#This Row],[Unit]])</f>
        <v>Sewer, Cl B, 18 inch, Tr Det E - $Ft</v>
      </c>
      <c r="I4812" s="29" t="str">
        <f>IFERROR(VLOOKUP(ROWS($M$5:M4812),Table_PayItems[[Search Key]:[Concentrated Name]],2,FALSE),"")</f>
        <v>Sewer, Cl B, 18 inch, Tr Det E - $Ft</v>
      </c>
      <c r="J4812" s="1"/>
      <c r="K4812" s="1"/>
      <c r="L4812" s="22">
        <f>IF(ISNUMBER(SEARCH(Pay_Item_Search_Text_2,M4812)),MAX($L$4:L4811)+1,0)</f>
        <v>0</v>
      </c>
      <c r="M4812" s="1" t="str">
        <f>IFERROR(VLOOKUP(ROWS($M$5:M4812),Table_PayItems[[Search Key]:[Concentrated Name]],2,FALSE),"")</f>
        <v>Sewer, Cl B, 18 inch, Tr Det E - $Ft</v>
      </c>
      <c r="N4812" s="1" t="str">
        <f>IFERROR(VLOOKUP(ROWS($M$5:N4812),$L$5:$M$7000,2,FALSE),"")</f>
        <v/>
      </c>
      <c r="O4812" s="1" t="str">
        <f>IFERROR(VLOOKUP(ROWS($O$5:O4812),$K$5:$L$7000,2,FALSE),"")</f>
        <v/>
      </c>
    </row>
    <row r="4813" spans="2:15" ht="15" customHeight="1" x14ac:dyDescent="0.25">
      <c r="B4813" s="178" t="s">
        <v>9100</v>
      </c>
      <c r="C4813" s="178" t="s">
        <v>104</v>
      </c>
      <c r="D4813" s="178" t="s">
        <v>1149</v>
      </c>
      <c r="E4813" s="178" t="s">
        <v>296</v>
      </c>
      <c r="F4813" s="178" t="s">
        <v>17</v>
      </c>
      <c r="G4813" s="1">
        <f>IF(ISNUMBER(Pay_Item_Search_Text),IF(ISNUMBER(IF(FIND(Pay_Item_Search_Text,B4813)=1,1, "FALSE")),MAX(G$4:$G4812)+1,IF(ISNUMBER(Pay_Item_Search_Text),0,IF(ISNUMBER(SEARCH(Pay_Item_Search_Text,H4813)),MAX(G$4:$G4812)+1,0))),IF(ISNUMBER(Pay_Item_Search_Text),0,IF(ISNUMBER(SEARCH(Pay_Item_Search_Text,H4813)),MAX(G$4:$G4812)+1,0)))</f>
        <v>4809</v>
      </c>
      <c r="H4813" s="1" t="str">
        <f>IF(Table_PayItems[[#This Row],[Description]]="_","_ Unique Item - "&amp;Table_PayItems[[#This Row],[Item]]&amp;" - $"&amp;Table_PayItems[[#This Row],[Unit]],Table_PayItems[[#This Row],[Description]]&amp;" - $"&amp;Table_PayItems[[#This Row],[Unit]])</f>
        <v>Sewer, Cl B, 24 inch, Tr Det A - $Ft</v>
      </c>
      <c r="I4813" s="29" t="str">
        <f>IFERROR(VLOOKUP(ROWS($M$5:M4813),Table_PayItems[[Search Key]:[Concentrated Name]],2,FALSE),"")</f>
        <v>Sewer, Cl B, 24 inch, Tr Det A - $Ft</v>
      </c>
      <c r="J4813" s="1"/>
      <c r="K4813" s="1"/>
      <c r="L4813" s="22">
        <f>IF(ISNUMBER(SEARCH(Pay_Item_Search_Text_2,M4813)),MAX($L$4:L4812)+1,0)</f>
        <v>0</v>
      </c>
      <c r="M4813" s="1" t="str">
        <f>IFERROR(VLOOKUP(ROWS($M$5:M4813),Table_PayItems[[Search Key]:[Concentrated Name]],2,FALSE),"")</f>
        <v>Sewer, Cl B, 24 inch, Tr Det A - $Ft</v>
      </c>
      <c r="N4813" s="1" t="str">
        <f>IFERROR(VLOOKUP(ROWS($M$5:N4813),$L$5:$M$7000,2,FALSE),"")</f>
        <v/>
      </c>
      <c r="O4813" s="1" t="str">
        <f>IFERROR(VLOOKUP(ROWS($O$5:O4813),$K$5:$L$7000,2,FALSE),"")</f>
        <v/>
      </c>
    </row>
    <row r="4814" spans="2:15" ht="15" customHeight="1" x14ac:dyDescent="0.25">
      <c r="B4814" s="178" t="s">
        <v>9127</v>
      </c>
      <c r="C4814" s="178" t="s">
        <v>104</v>
      </c>
      <c r="D4814" s="178" t="s">
        <v>1176</v>
      </c>
      <c r="E4814" s="178" t="s">
        <v>296</v>
      </c>
      <c r="F4814" s="178" t="s">
        <v>17</v>
      </c>
      <c r="G4814" s="1">
        <f>IF(ISNUMBER(Pay_Item_Search_Text),IF(ISNUMBER(IF(FIND(Pay_Item_Search_Text,B4814)=1,1, "FALSE")),MAX(G$4:$G4813)+1,IF(ISNUMBER(Pay_Item_Search_Text),0,IF(ISNUMBER(SEARCH(Pay_Item_Search_Text,H4814)),MAX(G$4:$G4813)+1,0))),IF(ISNUMBER(Pay_Item_Search_Text),0,IF(ISNUMBER(SEARCH(Pay_Item_Search_Text,H4814)),MAX(G$4:$G4813)+1,0)))</f>
        <v>4810</v>
      </c>
      <c r="H4814" s="1" t="str">
        <f>IF(Table_PayItems[[#This Row],[Description]]="_","_ Unique Item - "&amp;Table_PayItems[[#This Row],[Item]]&amp;" - $"&amp;Table_PayItems[[#This Row],[Unit]],Table_PayItems[[#This Row],[Description]]&amp;" - $"&amp;Table_PayItems[[#This Row],[Unit]])</f>
        <v>Sewer, Cl B, 24 inch, Tr Det B - $Ft</v>
      </c>
      <c r="I4814" s="29" t="str">
        <f>IFERROR(VLOOKUP(ROWS($M$5:M4814),Table_PayItems[[Search Key]:[Concentrated Name]],2,FALSE),"")</f>
        <v>Sewer, Cl B, 24 inch, Tr Det B - $Ft</v>
      </c>
      <c r="J4814" s="1"/>
      <c r="K4814" s="1"/>
      <c r="L4814" s="22">
        <f>IF(ISNUMBER(SEARCH(Pay_Item_Search_Text_2,M4814)),MAX($L$4:L4813)+1,0)</f>
        <v>0</v>
      </c>
      <c r="M4814" s="1" t="str">
        <f>IFERROR(VLOOKUP(ROWS($M$5:M4814),Table_PayItems[[Search Key]:[Concentrated Name]],2,FALSE),"")</f>
        <v>Sewer, Cl B, 24 inch, Tr Det B - $Ft</v>
      </c>
      <c r="N4814" s="1" t="str">
        <f>IFERROR(VLOOKUP(ROWS($M$5:N4814),$L$5:$M$7000,2,FALSE),"")</f>
        <v/>
      </c>
      <c r="O4814" s="1" t="str">
        <f>IFERROR(VLOOKUP(ROWS($O$5:O4814),$K$5:$L$7000,2,FALSE),"")</f>
        <v/>
      </c>
    </row>
    <row r="4815" spans="2:15" ht="15" customHeight="1" x14ac:dyDescent="0.25">
      <c r="B4815" s="178" t="s">
        <v>9154</v>
      </c>
      <c r="C4815" s="178" t="s">
        <v>104</v>
      </c>
      <c r="D4815" s="178" t="s">
        <v>1203</v>
      </c>
      <c r="E4815" s="178" t="s">
        <v>296</v>
      </c>
      <c r="F4815" s="178" t="s">
        <v>17</v>
      </c>
      <c r="G4815" s="1">
        <f>IF(ISNUMBER(Pay_Item_Search_Text),IF(ISNUMBER(IF(FIND(Pay_Item_Search_Text,B4815)=1,1, "FALSE")),MAX(G$4:$G4814)+1,IF(ISNUMBER(Pay_Item_Search_Text),0,IF(ISNUMBER(SEARCH(Pay_Item_Search_Text,H4815)),MAX(G$4:$G4814)+1,0))),IF(ISNUMBER(Pay_Item_Search_Text),0,IF(ISNUMBER(SEARCH(Pay_Item_Search_Text,H4815)),MAX(G$4:$G4814)+1,0)))</f>
        <v>4811</v>
      </c>
      <c r="H4815" s="1" t="str">
        <f>IF(Table_PayItems[[#This Row],[Description]]="_","_ Unique Item - "&amp;Table_PayItems[[#This Row],[Item]]&amp;" - $"&amp;Table_PayItems[[#This Row],[Unit]],Table_PayItems[[#This Row],[Description]]&amp;" - $"&amp;Table_PayItems[[#This Row],[Unit]])</f>
        <v>Sewer, Cl B, 24 inch, Tr Det C - $Ft</v>
      </c>
      <c r="I4815" s="29" t="str">
        <f>IFERROR(VLOOKUP(ROWS($M$5:M4815),Table_PayItems[[Search Key]:[Concentrated Name]],2,FALSE),"")</f>
        <v>Sewer, Cl B, 24 inch, Tr Det C - $Ft</v>
      </c>
      <c r="J4815" s="1"/>
      <c r="K4815" s="1"/>
      <c r="L4815" s="22">
        <f>IF(ISNUMBER(SEARCH(Pay_Item_Search_Text_2,M4815)),MAX($L$4:L4814)+1,0)</f>
        <v>0</v>
      </c>
      <c r="M4815" s="1" t="str">
        <f>IFERROR(VLOOKUP(ROWS($M$5:M4815),Table_PayItems[[Search Key]:[Concentrated Name]],2,FALSE),"")</f>
        <v>Sewer, Cl B, 24 inch, Tr Det C - $Ft</v>
      </c>
      <c r="N4815" s="1" t="str">
        <f>IFERROR(VLOOKUP(ROWS($M$5:N4815),$L$5:$M$7000,2,FALSE),"")</f>
        <v/>
      </c>
      <c r="O4815" s="1" t="str">
        <f>IFERROR(VLOOKUP(ROWS($O$5:O4815),$K$5:$L$7000,2,FALSE),"")</f>
        <v/>
      </c>
    </row>
    <row r="4816" spans="2:15" ht="15" customHeight="1" x14ac:dyDescent="0.25">
      <c r="B4816" s="178" t="s">
        <v>9181</v>
      </c>
      <c r="C4816" s="178" t="s">
        <v>104</v>
      </c>
      <c r="D4816" s="178" t="s">
        <v>1230</v>
      </c>
      <c r="E4816" s="178" t="s">
        <v>296</v>
      </c>
      <c r="F4816" s="178" t="s">
        <v>17</v>
      </c>
      <c r="G4816" s="1">
        <f>IF(ISNUMBER(Pay_Item_Search_Text),IF(ISNUMBER(IF(FIND(Pay_Item_Search_Text,B4816)=1,1, "FALSE")),MAX(G$4:$G4815)+1,IF(ISNUMBER(Pay_Item_Search_Text),0,IF(ISNUMBER(SEARCH(Pay_Item_Search_Text,H4816)),MAX(G$4:$G4815)+1,0))),IF(ISNUMBER(Pay_Item_Search_Text),0,IF(ISNUMBER(SEARCH(Pay_Item_Search_Text,H4816)),MAX(G$4:$G4815)+1,0)))</f>
        <v>4812</v>
      </c>
      <c r="H4816" s="1" t="str">
        <f>IF(Table_PayItems[[#This Row],[Description]]="_","_ Unique Item - "&amp;Table_PayItems[[#This Row],[Item]]&amp;" - $"&amp;Table_PayItems[[#This Row],[Unit]],Table_PayItems[[#This Row],[Description]]&amp;" - $"&amp;Table_PayItems[[#This Row],[Unit]])</f>
        <v>Sewer, Cl B, 24 inch, Tr Det D - $Ft</v>
      </c>
      <c r="I4816" s="29" t="str">
        <f>IFERROR(VLOOKUP(ROWS($M$5:M4816),Table_PayItems[[Search Key]:[Concentrated Name]],2,FALSE),"")</f>
        <v>Sewer, Cl B, 24 inch, Tr Det D - $Ft</v>
      </c>
      <c r="J4816" s="1"/>
      <c r="K4816" s="1"/>
      <c r="L4816" s="22">
        <f>IF(ISNUMBER(SEARCH(Pay_Item_Search_Text_2,M4816)),MAX($L$4:L4815)+1,0)</f>
        <v>0</v>
      </c>
      <c r="M4816" s="1" t="str">
        <f>IFERROR(VLOOKUP(ROWS($M$5:M4816),Table_PayItems[[Search Key]:[Concentrated Name]],2,FALSE),"")</f>
        <v>Sewer, Cl B, 24 inch, Tr Det D - $Ft</v>
      </c>
      <c r="N4816" s="1" t="str">
        <f>IFERROR(VLOOKUP(ROWS($M$5:N4816),$L$5:$M$7000,2,FALSE),"")</f>
        <v/>
      </c>
      <c r="O4816" s="1" t="str">
        <f>IFERROR(VLOOKUP(ROWS($O$5:O4816),$K$5:$L$7000,2,FALSE),"")</f>
        <v/>
      </c>
    </row>
    <row r="4817" spans="2:15" ht="15" customHeight="1" x14ac:dyDescent="0.25">
      <c r="B4817" s="178" t="s">
        <v>9208</v>
      </c>
      <c r="C4817" s="178" t="s">
        <v>104</v>
      </c>
      <c r="D4817" s="178" t="s">
        <v>1257</v>
      </c>
      <c r="E4817" s="178" t="s">
        <v>296</v>
      </c>
      <c r="F4817" s="178" t="s">
        <v>17</v>
      </c>
      <c r="G4817" s="1">
        <f>IF(ISNUMBER(Pay_Item_Search_Text),IF(ISNUMBER(IF(FIND(Pay_Item_Search_Text,B4817)=1,1, "FALSE")),MAX(G$4:$G4816)+1,IF(ISNUMBER(Pay_Item_Search_Text),0,IF(ISNUMBER(SEARCH(Pay_Item_Search_Text,H4817)),MAX(G$4:$G4816)+1,0))),IF(ISNUMBER(Pay_Item_Search_Text),0,IF(ISNUMBER(SEARCH(Pay_Item_Search_Text,H4817)),MAX(G$4:$G4816)+1,0)))</f>
        <v>4813</v>
      </c>
      <c r="H4817" s="1" t="str">
        <f>IF(Table_PayItems[[#This Row],[Description]]="_","_ Unique Item - "&amp;Table_PayItems[[#This Row],[Item]]&amp;" - $"&amp;Table_PayItems[[#This Row],[Unit]],Table_PayItems[[#This Row],[Description]]&amp;" - $"&amp;Table_PayItems[[#This Row],[Unit]])</f>
        <v>Sewer, Cl B, 24 inch, Tr Det E - $Ft</v>
      </c>
      <c r="I4817" s="29" t="str">
        <f>IFERROR(VLOOKUP(ROWS($M$5:M4817),Table_PayItems[[Search Key]:[Concentrated Name]],2,FALSE),"")</f>
        <v>Sewer, Cl B, 24 inch, Tr Det E - $Ft</v>
      </c>
      <c r="J4817" s="1"/>
      <c r="K4817" s="1"/>
      <c r="L4817" s="22">
        <f>IF(ISNUMBER(SEARCH(Pay_Item_Search_Text_2,M4817)),MAX($L$4:L4816)+1,0)</f>
        <v>0</v>
      </c>
      <c r="M4817" s="1" t="str">
        <f>IFERROR(VLOOKUP(ROWS($M$5:M4817),Table_PayItems[[Search Key]:[Concentrated Name]],2,FALSE),"")</f>
        <v>Sewer, Cl B, 24 inch, Tr Det E - $Ft</v>
      </c>
      <c r="N4817" s="1" t="str">
        <f>IFERROR(VLOOKUP(ROWS($M$5:N4817),$L$5:$M$7000,2,FALSE),"")</f>
        <v/>
      </c>
      <c r="O4817" s="1" t="str">
        <f>IFERROR(VLOOKUP(ROWS($O$5:O4817),$K$5:$L$7000,2,FALSE),"")</f>
        <v/>
      </c>
    </row>
    <row r="4818" spans="2:15" ht="15" customHeight="1" x14ac:dyDescent="0.25">
      <c r="B4818" s="178" t="s">
        <v>9101</v>
      </c>
      <c r="C4818" s="178" t="s">
        <v>104</v>
      </c>
      <c r="D4818" s="178" t="s">
        <v>1150</v>
      </c>
      <c r="E4818" s="178" t="s">
        <v>302</v>
      </c>
      <c r="F4818" s="178" t="s">
        <v>17</v>
      </c>
      <c r="G4818" s="1">
        <f>IF(ISNUMBER(Pay_Item_Search_Text),IF(ISNUMBER(IF(FIND(Pay_Item_Search_Text,B4818)=1,1, "FALSE")),MAX(G$4:$G4817)+1,IF(ISNUMBER(Pay_Item_Search_Text),0,IF(ISNUMBER(SEARCH(Pay_Item_Search_Text,H4818)),MAX(G$4:$G4817)+1,0))),IF(ISNUMBER(Pay_Item_Search_Text),0,IF(ISNUMBER(SEARCH(Pay_Item_Search_Text,H4818)),MAX(G$4:$G4817)+1,0)))</f>
        <v>4814</v>
      </c>
      <c r="H4818" s="1" t="str">
        <f>IF(Table_PayItems[[#This Row],[Description]]="_","_ Unique Item - "&amp;Table_PayItems[[#This Row],[Item]]&amp;" - $"&amp;Table_PayItems[[#This Row],[Unit]],Table_PayItems[[#This Row],[Description]]&amp;" - $"&amp;Table_PayItems[[#This Row],[Unit]])</f>
        <v>Sewer, Cl B, 30 inch, Tr Det A - $Ft</v>
      </c>
      <c r="I4818" s="29" t="str">
        <f>IFERROR(VLOOKUP(ROWS($M$5:M4818),Table_PayItems[[Search Key]:[Concentrated Name]],2,FALSE),"")</f>
        <v>Sewer, Cl B, 30 inch, Tr Det A - $Ft</v>
      </c>
      <c r="J4818" s="1"/>
      <c r="K4818" s="1"/>
      <c r="L4818" s="22">
        <f>IF(ISNUMBER(SEARCH(Pay_Item_Search_Text_2,M4818)),MAX($L$4:L4817)+1,0)</f>
        <v>832</v>
      </c>
      <c r="M4818" s="1" t="str">
        <f>IFERROR(VLOOKUP(ROWS($M$5:M4818),Table_PayItems[[Search Key]:[Concentrated Name]],2,FALSE),"")</f>
        <v>Sewer, Cl B, 30 inch, Tr Det A - $Ft</v>
      </c>
      <c r="N4818" s="1" t="str">
        <f>IFERROR(VLOOKUP(ROWS($M$5:N4818),$L$5:$M$7000,2,FALSE),"")</f>
        <v/>
      </c>
      <c r="O4818" s="1" t="str">
        <f>IFERROR(VLOOKUP(ROWS($O$5:O4818),$K$5:$L$7000,2,FALSE),"")</f>
        <v/>
      </c>
    </row>
    <row r="4819" spans="2:15" ht="15" customHeight="1" x14ac:dyDescent="0.25">
      <c r="B4819" s="178" t="s">
        <v>9128</v>
      </c>
      <c r="C4819" s="178" t="s">
        <v>104</v>
      </c>
      <c r="D4819" s="178" t="s">
        <v>1177</v>
      </c>
      <c r="E4819" s="178" t="s">
        <v>302</v>
      </c>
      <c r="F4819" s="178" t="s">
        <v>17</v>
      </c>
      <c r="G4819" s="1">
        <f>IF(ISNUMBER(Pay_Item_Search_Text),IF(ISNUMBER(IF(FIND(Pay_Item_Search_Text,B4819)=1,1, "FALSE")),MAX(G$4:$G4818)+1,IF(ISNUMBER(Pay_Item_Search_Text),0,IF(ISNUMBER(SEARCH(Pay_Item_Search_Text,H4819)),MAX(G$4:$G4818)+1,0))),IF(ISNUMBER(Pay_Item_Search_Text),0,IF(ISNUMBER(SEARCH(Pay_Item_Search_Text,H4819)),MAX(G$4:$G4818)+1,0)))</f>
        <v>4815</v>
      </c>
      <c r="H4819" s="1" t="str">
        <f>IF(Table_PayItems[[#This Row],[Description]]="_","_ Unique Item - "&amp;Table_PayItems[[#This Row],[Item]]&amp;" - $"&amp;Table_PayItems[[#This Row],[Unit]],Table_PayItems[[#This Row],[Description]]&amp;" - $"&amp;Table_PayItems[[#This Row],[Unit]])</f>
        <v>Sewer, Cl B, 30 inch, Tr Det B - $Ft</v>
      </c>
      <c r="I4819" s="29" t="str">
        <f>IFERROR(VLOOKUP(ROWS($M$5:M4819),Table_PayItems[[Search Key]:[Concentrated Name]],2,FALSE),"")</f>
        <v>Sewer, Cl B, 30 inch, Tr Det B - $Ft</v>
      </c>
      <c r="J4819" s="1"/>
      <c r="K4819" s="1"/>
      <c r="L4819" s="22">
        <f>IF(ISNUMBER(SEARCH(Pay_Item_Search_Text_2,M4819)),MAX($L$4:L4818)+1,0)</f>
        <v>833</v>
      </c>
      <c r="M4819" s="1" t="str">
        <f>IFERROR(VLOOKUP(ROWS($M$5:M4819),Table_PayItems[[Search Key]:[Concentrated Name]],2,FALSE),"")</f>
        <v>Sewer, Cl B, 30 inch, Tr Det B - $Ft</v>
      </c>
      <c r="N4819" s="1" t="str">
        <f>IFERROR(VLOOKUP(ROWS($M$5:N4819),$L$5:$M$7000,2,FALSE),"")</f>
        <v/>
      </c>
      <c r="O4819" s="1" t="str">
        <f>IFERROR(VLOOKUP(ROWS($O$5:O4819),$K$5:$L$7000,2,FALSE),"")</f>
        <v/>
      </c>
    </row>
    <row r="4820" spans="2:15" ht="15" customHeight="1" x14ac:dyDescent="0.25">
      <c r="B4820" s="178" t="s">
        <v>9155</v>
      </c>
      <c r="C4820" s="178" t="s">
        <v>104</v>
      </c>
      <c r="D4820" s="178" t="s">
        <v>1204</v>
      </c>
      <c r="E4820" s="178" t="s">
        <v>302</v>
      </c>
      <c r="F4820" s="178" t="s">
        <v>17</v>
      </c>
      <c r="G4820" s="1">
        <f>IF(ISNUMBER(Pay_Item_Search_Text),IF(ISNUMBER(IF(FIND(Pay_Item_Search_Text,B4820)=1,1, "FALSE")),MAX(G$4:$G4819)+1,IF(ISNUMBER(Pay_Item_Search_Text),0,IF(ISNUMBER(SEARCH(Pay_Item_Search_Text,H4820)),MAX(G$4:$G4819)+1,0))),IF(ISNUMBER(Pay_Item_Search_Text),0,IF(ISNUMBER(SEARCH(Pay_Item_Search_Text,H4820)),MAX(G$4:$G4819)+1,0)))</f>
        <v>4816</v>
      </c>
      <c r="H4820" s="1" t="str">
        <f>IF(Table_PayItems[[#This Row],[Description]]="_","_ Unique Item - "&amp;Table_PayItems[[#This Row],[Item]]&amp;" - $"&amp;Table_PayItems[[#This Row],[Unit]],Table_PayItems[[#This Row],[Description]]&amp;" - $"&amp;Table_PayItems[[#This Row],[Unit]])</f>
        <v>Sewer, Cl B, 30 inch, Tr Det C - $Ft</v>
      </c>
      <c r="I4820" s="29" t="str">
        <f>IFERROR(VLOOKUP(ROWS($M$5:M4820),Table_PayItems[[Search Key]:[Concentrated Name]],2,FALSE),"")</f>
        <v>Sewer, Cl B, 30 inch, Tr Det C - $Ft</v>
      </c>
      <c r="J4820" s="1"/>
      <c r="K4820" s="1"/>
      <c r="L4820" s="22">
        <f>IF(ISNUMBER(SEARCH(Pay_Item_Search_Text_2,M4820)),MAX($L$4:L4819)+1,0)</f>
        <v>834</v>
      </c>
      <c r="M4820" s="1" t="str">
        <f>IFERROR(VLOOKUP(ROWS($M$5:M4820),Table_PayItems[[Search Key]:[Concentrated Name]],2,FALSE),"")</f>
        <v>Sewer, Cl B, 30 inch, Tr Det C - $Ft</v>
      </c>
      <c r="N4820" s="1" t="str">
        <f>IFERROR(VLOOKUP(ROWS($M$5:N4820),$L$5:$M$7000,2,FALSE),"")</f>
        <v/>
      </c>
      <c r="O4820" s="1" t="str">
        <f>IFERROR(VLOOKUP(ROWS($O$5:O4820),$K$5:$L$7000,2,FALSE),"")</f>
        <v/>
      </c>
    </row>
    <row r="4821" spans="2:15" ht="15" customHeight="1" x14ac:dyDescent="0.25">
      <c r="B4821" s="178" t="s">
        <v>9182</v>
      </c>
      <c r="C4821" s="178" t="s">
        <v>104</v>
      </c>
      <c r="D4821" s="178" t="s">
        <v>1231</v>
      </c>
      <c r="E4821" s="178" t="s">
        <v>302</v>
      </c>
      <c r="F4821" s="178" t="s">
        <v>17</v>
      </c>
      <c r="G4821" s="1">
        <f>IF(ISNUMBER(Pay_Item_Search_Text),IF(ISNUMBER(IF(FIND(Pay_Item_Search_Text,B4821)=1,1, "FALSE")),MAX(G$4:$G4820)+1,IF(ISNUMBER(Pay_Item_Search_Text),0,IF(ISNUMBER(SEARCH(Pay_Item_Search_Text,H4821)),MAX(G$4:$G4820)+1,0))),IF(ISNUMBER(Pay_Item_Search_Text),0,IF(ISNUMBER(SEARCH(Pay_Item_Search_Text,H4821)),MAX(G$4:$G4820)+1,0)))</f>
        <v>4817</v>
      </c>
      <c r="H4821" s="1" t="str">
        <f>IF(Table_PayItems[[#This Row],[Description]]="_","_ Unique Item - "&amp;Table_PayItems[[#This Row],[Item]]&amp;" - $"&amp;Table_PayItems[[#This Row],[Unit]],Table_PayItems[[#This Row],[Description]]&amp;" - $"&amp;Table_PayItems[[#This Row],[Unit]])</f>
        <v>Sewer, Cl B, 30 inch, Tr Det D - $Ft</v>
      </c>
      <c r="I4821" s="29" t="str">
        <f>IFERROR(VLOOKUP(ROWS($M$5:M4821),Table_PayItems[[Search Key]:[Concentrated Name]],2,FALSE),"")</f>
        <v>Sewer, Cl B, 30 inch, Tr Det D - $Ft</v>
      </c>
      <c r="J4821" s="1"/>
      <c r="K4821" s="1"/>
      <c r="L4821" s="22">
        <f>IF(ISNUMBER(SEARCH(Pay_Item_Search_Text_2,M4821)),MAX($L$4:L4820)+1,0)</f>
        <v>835</v>
      </c>
      <c r="M4821" s="1" t="str">
        <f>IFERROR(VLOOKUP(ROWS($M$5:M4821),Table_PayItems[[Search Key]:[Concentrated Name]],2,FALSE),"")</f>
        <v>Sewer, Cl B, 30 inch, Tr Det D - $Ft</v>
      </c>
      <c r="N4821" s="1" t="str">
        <f>IFERROR(VLOOKUP(ROWS($M$5:N4821),$L$5:$M$7000,2,FALSE),"")</f>
        <v/>
      </c>
      <c r="O4821" s="1" t="str">
        <f>IFERROR(VLOOKUP(ROWS($O$5:O4821),$K$5:$L$7000,2,FALSE),"")</f>
        <v/>
      </c>
    </row>
    <row r="4822" spans="2:15" ht="15" customHeight="1" x14ac:dyDescent="0.25">
      <c r="B4822" s="178" t="s">
        <v>9209</v>
      </c>
      <c r="C4822" s="178" t="s">
        <v>104</v>
      </c>
      <c r="D4822" s="178" t="s">
        <v>1258</v>
      </c>
      <c r="E4822" s="178" t="s">
        <v>302</v>
      </c>
      <c r="F4822" s="178" t="s">
        <v>17</v>
      </c>
      <c r="G4822" s="1">
        <f>IF(ISNUMBER(Pay_Item_Search_Text),IF(ISNUMBER(IF(FIND(Pay_Item_Search_Text,B4822)=1,1, "FALSE")),MAX(G$4:$G4821)+1,IF(ISNUMBER(Pay_Item_Search_Text),0,IF(ISNUMBER(SEARCH(Pay_Item_Search_Text,H4822)),MAX(G$4:$G4821)+1,0))),IF(ISNUMBER(Pay_Item_Search_Text),0,IF(ISNUMBER(SEARCH(Pay_Item_Search_Text,H4822)),MAX(G$4:$G4821)+1,0)))</f>
        <v>4818</v>
      </c>
      <c r="H4822" s="1" t="str">
        <f>IF(Table_PayItems[[#This Row],[Description]]="_","_ Unique Item - "&amp;Table_PayItems[[#This Row],[Item]]&amp;" - $"&amp;Table_PayItems[[#This Row],[Unit]],Table_PayItems[[#This Row],[Description]]&amp;" - $"&amp;Table_PayItems[[#This Row],[Unit]])</f>
        <v>Sewer, Cl B, 30 inch, Tr Det E - $Ft</v>
      </c>
      <c r="I4822" s="29" t="str">
        <f>IFERROR(VLOOKUP(ROWS($M$5:M4822),Table_PayItems[[Search Key]:[Concentrated Name]],2,FALSE),"")</f>
        <v>Sewer, Cl B, 30 inch, Tr Det E - $Ft</v>
      </c>
      <c r="J4822" s="1"/>
      <c r="K4822" s="1"/>
      <c r="L4822" s="22">
        <f>IF(ISNUMBER(SEARCH(Pay_Item_Search_Text_2,M4822)),MAX($L$4:L4821)+1,0)</f>
        <v>836</v>
      </c>
      <c r="M4822" s="1" t="str">
        <f>IFERROR(VLOOKUP(ROWS($M$5:M4822),Table_PayItems[[Search Key]:[Concentrated Name]],2,FALSE),"")</f>
        <v>Sewer, Cl B, 30 inch, Tr Det E - $Ft</v>
      </c>
      <c r="N4822" s="1" t="str">
        <f>IFERROR(VLOOKUP(ROWS($M$5:N4822),$L$5:$M$7000,2,FALSE),"")</f>
        <v/>
      </c>
      <c r="O4822" s="1" t="str">
        <f>IFERROR(VLOOKUP(ROWS($O$5:O4822),$K$5:$L$7000,2,FALSE),"")</f>
        <v/>
      </c>
    </row>
    <row r="4823" spans="2:15" ht="15" customHeight="1" x14ac:dyDescent="0.25">
      <c r="B4823" s="178" t="s">
        <v>9102</v>
      </c>
      <c r="C4823" s="178" t="s">
        <v>104</v>
      </c>
      <c r="D4823" s="178" t="s">
        <v>1151</v>
      </c>
      <c r="E4823" s="178" t="s">
        <v>302</v>
      </c>
      <c r="F4823" s="178" t="s">
        <v>17</v>
      </c>
      <c r="G4823" s="1">
        <f>IF(ISNUMBER(Pay_Item_Search_Text),IF(ISNUMBER(IF(FIND(Pay_Item_Search_Text,B4823)=1,1, "FALSE")),MAX(G$4:$G4822)+1,IF(ISNUMBER(Pay_Item_Search_Text),0,IF(ISNUMBER(SEARCH(Pay_Item_Search_Text,H4823)),MAX(G$4:$G4822)+1,0))),IF(ISNUMBER(Pay_Item_Search_Text),0,IF(ISNUMBER(SEARCH(Pay_Item_Search_Text,H4823)),MAX(G$4:$G4822)+1,0)))</f>
        <v>4819</v>
      </c>
      <c r="H4823" s="1" t="str">
        <f>IF(Table_PayItems[[#This Row],[Description]]="_","_ Unique Item - "&amp;Table_PayItems[[#This Row],[Item]]&amp;" - $"&amp;Table_PayItems[[#This Row],[Unit]],Table_PayItems[[#This Row],[Description]]&amp;" - $"&amp;Table_PayItems[[#This Row],[Unit]])</f>
        <v>Sewer, Cl B, 36 inch, Tr Det A - $Ft</v>
      </c>
      <c r="I4823" s="29" t="str">
        <f>IFERROR(VLOOKUP(ROWS($M$5:M4823),Table_PayItems[[Search Key]:[Concentrated Name]],2,FALSE),"")</f>
        <v>Sewer, Cl B, 36 inch, Tr Det A - $Ft</v>
      </c>
      <c r="J4823" s="1"/>
      <c r="K4823" s="1"/>
      <c r="L4823" s="22">
        <f>IF(ISNUMBER(SEARCH(Pay_Item_Search_Text_2,M4823)),MAX($L$4:L4822)+1,0)</f>
        <v>0</v>
      </c>
      <c r="M4823" s="1" t="str">
        <f>IFERROR(VLOOKUP(ROWS($M$5:M4823),Table_PayItems[[Search Key]:[Concentrated Name]],2,FALSE),"")</f>
        <v>Sewer, Cl B, 36 inch, Tr Det A - $Ft</v>
      </c>
      <c r="N4823" s="1" t="str">
        <f>IFERROR(VLOOKUP(ROWS($M$5:N4823),$L$5:$M$7000,2,FALSE),"")</f>
        <v/>
      </c>
      <c r="O4823" s="1" t="str">
        <f>IFERROR(VLOOKUP(ROWS($O$5:O4823),$K$5:$L$7000,2,FALSE),"")</f>
        <v/>
      </c>
    </row>
    <row r="4824" spans="2:15" ht="15" customHeight="1" x14ac:dyDescent="0.25">
      <c r="B4824" s="178" t="s">
        <v>9129</v>
      </c>
      <c r="C4824" s="178" t="s">
        <v>104</v>
      </c>
      <c r="D4824" s="178" t="s">
        <v>1178</v>
      </c>
      <c r="E4824" s="178" t="s">
        <v>302</v>
      </c>
      <c r="F4824" s="178" t="s">
        <v>17</v>
      </c>
      <c r="G4824" s="1">
        <f>IF(ISNUMBER(Pay_Item_Search_Text),IF(ISNUMBER(IF(FIND(Pay_Item_Search_Text,B4824)=1,1, "FALSE")),MAX(G$4:$G4823)+1,IF(ISNUMBER(Pay_Item_Search_Text),0,IF(ISNUMBER(SEARCH(Pay_Item_Search_Text,H4824)),MAX(G$4:$G4823)+1,0))),IF(ISNUMBER(Pay_Item_Search_Text),0,IF(ISNUMBER(SEARCH(Pay_Item_Search_Text,H4824)),MAX(G$4:$G4823)+1,0)))</f>
        <v>4820</v>
      </c>
      <c r="H4824" s="1" t="str">
        <f>IF(Table_PayItems[[#This Row],[Description]]="_","_ Unique Item - "&amp;Table_PayItems[[#This Row],[Item]]&amp;" - $"&amp;Table_PayItems[[#This Row],[Unit]],Table_PayItems[[#This Row],[Description]]&amp;" - $"&amp;Table_PayItems[[#This Row],[Unit]])</f>
        <v>Sewer, Cl B, 36 inch, Tr Det B - $Ft</v>
      </c>
      <c r="I4824" s="29" t="str">
        <f>IFERROR(VLOOKUP(ROWS($M$5:M4824),Table_PayItems[[Search Key]:[Concentrated Name]],2,FALSE),"")</f>
        <v>Sewer, Cl B, 36 inch, Tr Det B - $Ft</v>
      </c>
      <c r="J4824" s="1"/>
      <c r="K4824" s="1"/>
      <c r="L4824" s="22">
        <f>IF(ISNUMBER(SEARCH(Pay_Item_Search_Text_2,M4824)),MAX($L$4:L4823)+1,0)</f>
        <v>0</v>
      </c>
      <c r="M4824" s="1" t="str">
        <f>IFERROR(VLOOKUP(ROWS($M$5:M4824),Table_PayItems[[Search Key]:[Concentrated Name]],2,FALSE),"")</f>
        <v>Sewer, Cl B, 36 inch, Tr Det B - $Ft</v>
      </c>
      <c r="N4824" s="1" t="str">
        <f>IFERROR(VLOOKUP(ROWS($M$5:N4824),$L$5:$M$7000,2,FALSE),"")</f>
        <v/>
      </c>
      <c r="O4824" s="1" t="str">
        <f>IFERROR(VLOOKUP(ROWS($O$5:O4824),$K$5:$L$7000,2,FALSE),"")</f>
        <v/>
      </c>
    </row>
    <row r="4825" spans="2:15" ht="15" customHeight="1" x14ac:dyDescent="0.25">
      <c r="B4825" s="178" t="s">
        <v>9156</v>
      </c>
      <c r="C4825" s="178" t="s">
        <v>104</v>
      </c>
      <c r="D4825" s="178" t="s">
        <v>1205</v>
      </c>
      <c r="E4825" s="178" t="s">
        <v>302</v>
      </c>
      <c r="F4825" s="178" t="s">
        <v>17</v>
      </c>
      <c r="G4825" s="1">
        <f>IF(ISNUMBER(Pay_Item_Search_Text),IF(ISNUMBER(IF(FIND(Pay_Item_Search_Text,B4825)=1,1, "FALSE")),MAX(G$4:$G4824)+1,IF(ISNUMBER(Pay_Item_Search_Text),0,IF(ISNUMBER(SEARCH(Pay_Item_Search_Text,H4825)),MAX(G$4:$G4824)+1,0))),IF(ISNUMBER(Pay_Item_Search_Text),0,IF(ISNUMBER(SEARCH(Pay_Item_Search_Text,H4825)),MAX(G$4:$G4824)+1,0)))</f>
        <v>4821</v>
      </c>
      <c r="H4825" s="1" t="str">
        <f>IF(Table_PayItems[[#This Row],[Description]]="_","_ Unique Item - "&amp;Table_PayItems[[#This Row],[Item]]&amp;" - $"&amp;Table_PayItems[[#This Row],[Unit]],Table_PayItems[[#This Row],[Description]]&amp;" - $"&amp;Table_PayItems[[#This Row],[Unit]])</f>
        <v>Sewer, Cl B, 36 inch, Tr Det C - $Ft</v>
      </c>
      <c r="I4825" s="29" t="str">
        <f>IFERROR(VLOOKUP(ROWS($M$5:M4825),Table_PayItems[[Search Key]:[Concentrated Name]],2,FALSE),"")</f>
        <v>Sewer, Cl B, 36 inch, Tr Det C - $Ft</v>
      </c>
      <c r="J4825" s="1"/>
      <c r="K4825" s="1"/>
      <c r="L4825" s="22">
        <f>IF(ISNUMBER(SEARCH(Pay_Item_Search_Text_2,M4825)),MAX($L$4:L4824)+1,0)</f>
        <v>0</v>
      </c>
      <c r="M4825" s="1" t="str">
        <f>IFERROR(VLOOKUP(ROWS($M$5:M4825),Table_PayItems[[Search Key]:[Concentrated Name]],2,FALSE),"")</f>
        <v>Sewer, Cl B, 36 inch, Tr Det C - $Ft</v>
      </c>
      <c r="N4825" s="1" t="str">
        <f>IFERROR(VLOOKUP(ROWS($M$5:N4825),$L$5:$M$7000,2,FALSE),"")</f>
        <v/>
      </c>
      <c r="O4825" s="1" t="str">
        <f>IFERROR(VLOOKUP(ROWS($O$5:O4825),$K$5:$L$7000,2,FALSE),"")</f>
        <v/>
      </c>
    </row>
    <row r="4826" spans="2:15" ht="15" customHeight="1" x14ac:dyDescent="0.25">
      <c r="B4826" s="178" t="s">
        <v>9183</v>
      </c>
      <c r="C4826" s="178" t="s">
        <v>104</v>
      </c>
      <c r="D4826" s="178" t="s">
        <v>1232</v>
      </c>
      <c r="E4826" s="178" t="s">
        <v>302</v>
      </c>
      <c r="F4826" s="178" t="s">
        <v>17</v>
      </c>
      <c r="G4826" s="1">
        <f>IF(ISNUMBER(Pay_Item_Search_Text),IF(ISNUMBER(IF(FIND(Pay_Item_Search_Text,B4826)=1,1, "FALSE")),MAX(G$4:$G4825)+1,IF(ISNUMBER(Pay_Item_Search_Text),0,IF(ISNUMBER(SEARCH(Pay_Item_Search_Text,H4826)),MAX(G$4:$G4825)+1,0))),IF(ISNUMBER(Pay_Item_Search_Text),0,IF(ISNUMBER(SEARCH(Pay_Item_Search_Text,H4826)),MAX(G$4:$G4825)+1,0)))</f>
        <v>4822</v>
      </c>
      <c r="H4826" s="1" t="str">
        <f>IF(Table_PayItems[[#This Row],[Description]]="_","_ Unique Item - "&amp;Table_PayItems[[#This Row],[Item]]&amp;" - $"&amp;Table_PayItems[[#This Row],[Unit]],Table_PayItems[[#This Row],[Description]]&amp;" - $"&amp;Table_PayItems[[#This Row],[Unit]])</f>
        <v>Sewer, Cl B, 36 inch, Tr Det D - $Ft</v>
      </c>
      <c r="I4826" s="29" t="str">
        <f>IFERROR(VLOOKUP(ROWS($M$5:M4826),Table_PayItems[[Search Key]:[Concentrated Name]],2,FALSE),"")</f>
        <v>Sewer, Cl B, 36 inch, Tr Det D - $Ft</v>
      </c>
      <c r="J4826" s="1"/>
      <c r="K4826" s="1"/>
      <c r="L4826" s="22">
        <f>IF(ISNUMBER(SEARCH(Pay_Item_Search_Text_2,M4826)),MAX($L$4:L4825)+1,0)</f>
        <v>0</v>
      </c>
      <c r="M4826" s="1" t="str">
        <f>IFERROR(VLOOKUP(ROWS($M$5:M4826),Table_PayItems[[Search Key]:[Concentrated Name]],2,FALSE),"")</f>
        <v>Sewer, Cl B, 36 inch, Tr Det D - $Ft</v>
      </c>
      <c r="N4826" s="1" t="str">
        <f>IFERROR(VLOOKUP(ROWS($M$5:N4826),$L$5:$M$7000,2,FALSE),"")</f>
        <v/>
      </c>
      <c r="O4826" s="1" t="str">
        <f>IFERROR(VLOOKUP(ROWS($O$5:O4826),$K$5:$L$7000,2,FALSE),"")</f>
        <v/>
      </c>
    </row>
    <row r="4827" spans="2:15" ht="15" customHeight="1" x14ac:dyDescent="0.25">
      <c r="B4827" s="178" t="s">
        <v>9210</v>
      </c>
      <c r="C4827" s="178" t="s">
        <v>104</v>
      </c>
      <c r="D4827" s="178" t="s">
        <v>1259</v>
      </c>
      <c r="E4827" s="178" t="s">
        <v>302</v>
      </c>
      <c r="F4827" s="178" t="s">
        <v>17</v>
      </c>
      <c r="G4827" s="1">
        <f>IF(ISNUMBER(Pay_Item_Search_Text),IF(ISNUMBER(IF(FIND(Pay_Item_Search_Text,B4827)=1,1, "FALSE")),MAX(G$4:$G4826)+1,IF(ISNUMBER(Pay_Item_Search_Text),0,IF(ISNUMBER(SEARCH(Pay_Item_Search_Text,H4827)),MAX(G$4:$G4826)+1,0))),IF(ISNUMBER(Pay_Item_Search_Text),0,IF(ISNUMBER(SEARCH(Pay_Item_Search_Text,H4827)),MAX(G$4:$G4826)+1,0)))</f>
        <v>4823</v>
      </c>
      <c r="H4827" s="1" t="str">
        <f>IF(Table_PayItems[[#This Row],[Description]]="_","_ Unique Item - "&amp;Table_PayItems[[#This Row],[Item]]&amp;" - $"&amp;Table_PayItems[[#This Row],[Unit]],Table_PayItems[[#This Row],[Description]]&amp;" - $"&amp;Table_PayItems[[#This Row],[Unit]])</f>
        <v>Sewer, Cl B, 36 inch, Tr Det E - $Ft</v>
      </c>
      <c r="I4827" s="29" t="str">
        <f>IFERROR(VLOOKUP(ROWS($M$5:M4827),Table_PayItems[[Search Key]:[Concentrated Name]],2,FALSE),"")</f>
        <v>Sewer, Cl B, 36 inch, Tr Det E - $Ft</v>
      </c>
      <c r="J4827" s="1"/>
      <c r="K4827" s="1"/>
      <c r="L4827" s="22">
        <f>IF(ISNUMBER(SEARCH(Pay_Item_Search_Text_2,M4827)),MAX($L$4:L4826)+1,0)</f>
        <v>0</v>
      </c>
      <c r="M4827" s="1" t="str">
        <f>IFERROR(VLOOKUP(ROWS($M$5:M4827),Table_PayItems[[Search Key]:[Concentrated Name]],2,FALSE),"")</f>
        <v>Sewer, Cl B, 36 inch, Tr Det E - $Ft</v>
      </c>
      <c r="N4827" s="1" t="str">
        <f>IFERROR(VLOOKUP(ROWS($M$5:N4827),$L$5:$M$7000,2,FALSE),"")</f>
        <v/>
      </c>
      <c r="O4827" s="1" t="str">
        <f>IFERROR(VLOOKUP(ROWS($O$5:O4827),$K$5:$L$7000,2,FALSE),"")</f>
        <v/>
      </c>
    </row>
    <row r="4828" spans="2:15" ht="15" customHeight="1" x14ac:dyDescent="0.25">
      <c r="B4828" s="178" t="s">
        <v>9103</v>
      </c>
      <c r="C4828" s="178" t="s">
        <v>104</v>
      </c>
      <c r="D4828" s="178" t="s">
        <v>1152</v>
      </c>
      <c r="E4828" s="178" t="s">
        <v>302</v>
      </c>
      <c r="F4828" s="178" t="s">
        <v>17</v>
      </c>
      <c r="G4828" s="1">
        <f>IF(ISNUMBER(Pay_Item_Search_Text),IF(ISNUMBER(IF(FIND(Pay_Item_Search_Text,B4828)=1,1, "FALSE")),MAX(G$4:$G4827)+1,IF(ISNUMBER(Pay_Item_Search_Text),0,IF(ISNUMBER(SEARCH(Pay_Item_Search_Text,H4828)),MAX(G$4:$G4827)+1,0))),IF(ISNUMBER(Pay_Item_Search_Text),0,IF(ISNUMBER(SEARCH(Pay_Item_Search_Text,H4828)),MAX(G$4:$G4827)+1,0)))</f>
        <v>4824</v>
      </c>
      <c r="H4828" s="1" t="str">
        <f>IF(Table_PayItems[[#This Row],[Description]]="_","_ Unique Item - "&amp;Table_PayItems[[#This Row],[Item]]&amp;" - $"&amp;Table_PayItems[[#This Row],[Unit]],Table_PayItems[[#This Row],[Description]]&amp;" - $"&amp;Table_PayItems[[#This Row],[Unit]])</f>
        <v>Sewer, Cl B, 42 inch, Tr Det A - $Ft</v>
      </c>
      <c r="I4828" s="29" t="str">
        <f>IFERROR(VLOOKUP(ROWS($M$5:M4828),Table_PayItems[[Search Key]:[Concentrated Name]],2,FALSE),"")</f>
        <v>Sewer, Cl B, 42 inch, Tr Det A - $Ft</v>
      </c>
      <c r="J4828" s="1"/>
      <c r="K4828" s="1"/>
      <c r="L4828" s="22">
        <f>IF(ISNUMBER(SEARCH(Pay_Item_Search_Text_2,M4828)),MAX($L$4:L4827)+1,0)</f>
        <v>0</v>
      </c>
      <c r="M4828" s="1" t="str">
        <f>IFERROR(VLOOKUP(ROWS($M$5:M4828),Table_PayItems[[Search Key]:[Concentrated Name]],2,FALSE),"")</f>
        <v>Sewer, Cl B, 42 inch, Tr Det A - $Ft</v>
      </c>
      <c r="N4828" s="1" t="str">
        <f>IFERROR(VLOOKUP(ROWS($M$5:N4828),$L$5:$M$7000,2,FALSE),"")</f>
        <v/>
      </c>
      <c r="O4828" s="1" t="str">
        <f>IFERROR(VLOOKUP(ROWS($O$5:O4828),$K$5:$L$7000,2,FALSE),"")</f>
        <v/>
      </c>
    </row>
    <row r="4829" spans="2:15" ht="15" customHeight="1" x14ac:dyDescent="0.25">
      <c r="B4829" s="178" t="s">
        <v>9130</v>
      </c>
      <c r="C4829" s="178" t="s">
        <v>104</v>
      </c>
      <c r="D4829" s="178" t="s">
        <v>1179</v>
      </c>
      <c r="E4829" s="178" t="s">
        <v>302</v>
      </c>
      <c r="F4829" s="178" t="s">
        <v>17</v>
      </c>
      <c r="G4829" s="1">
        <f>IF(ISNUMBER(Pay_Item_Search_Text),IF(ISNUMBER(IF(FIND(Pay_Item_Search_Text,B4829)=1,1, "FALSE")),MAX(G$4:$G4828)+1,IF(ISNUMBER(Pay_Item_Search_Text),0,IF(ISNUMBER(SEARCH(Pay_Item_Search_Text,H4829)),MAX(G$4:$G4828)+1,0))),IF(ISNUMBER(Pay_Item_Search_Text),0,IF(ISNUMBER(SEARCH(Pay_Item_Search_Text,H4829)),MAX(G$4:$G4828)+1,0)))</f>
        <v>4825</v>
      </c>
      <c r="H4829" s="24" t="str">
        <f>IF(Table_PayItems[[#This Row],[Description]]="_","_ Unique Item - "&amp;Table_PayItems[[#This Row],[Item]]&amp;" - $"&amp;Table_PayItems[[#This Row],[Unit]],Table_PayItems[[#This Row],[Description]]&amp;" - $"&amp;Table_PayItems[[#This Row],[Unit]])</f>
        <v>Sewer, Cl B, 42 inch, Tr Det B - $Ft</v>
      </c>
      <c r="I4829" s="29" t="str">
        <f>IFERROR(VLOOKUP(ROWS($M$5:M4829),Table_PayItems[[Search Key]:[Concentrated Name]],2,FALSE),"")</f>
        <v>Sewer, Cl B, 42 inch, Tr Det B - $Ft</v>
      </c>
      <c r="J4829" s="1"/>
      <c r="K4829" s="1"/>
      <c r="L4829" s="22">
        <f>IF(ISNUMBER(SEARCH(Pay_Item_Search_Text_2,M4829)),MAX($L$4:L4828)+1,0)</f>
        <v>0</v>
      </c>
      <c r="M4829" s="1" t="str">
        <f>IFERROR(VLOOKUP(ROWS($M$5:M4829),Table_PayItems[[Search Key]:[Concentrated Name]],2,FALSE),"")</f>
        <v>Sewer, Cl B, 42 inch, Tr Det B - $Ft</v>
      </c>
      <c r="N4829" s="1" t="str">
        <f>IFERROR(VLOOKUP(ROWS($M$5:N4829),$L$5:$M$7000,2,FALSE),"")</f>
        <v/>
      </c>
      <c r="O4829" s="1" t="str">
        <f>IFERROR(VLOOKUP(ROWS($O$5:O4829),$K$5:$L$7000,2,FALSE),"")</f>
        <v/>
      </c>
    </row>
    <row r="4830" spans="2:15" ht="15" customHeight="1" x14ac:dyDescent="0.25">
      <c r="B4830" s="178" t="s">
        <v>9157</v>
      </c>
      <c r="C4830" s="178" t="s">
        <v>104</v>
      </c>
      <c r="D4830" s="178" t="s">
        <v>1206</v>
      </c>
      <c r="E4830" s="178" t="s">
        <v>302</v>
      </c>
      <c r="F4830" s="178" t="s">
        <v>17</v>
      </c>
      <c r="G4830" s="1">
        <f>IF(ISNUMBER(Pay_Item_Search_Text),IF(ISNUMBER(IF(FIND(Pay_Item_Search_Text,B4830)=1,1, "FALSE")),MAX(G$4:$G4829)+1,IF(ISNUMBER(Pay_Item_Search_Text),0,IF(ISNUMBER(SEARCH(Pay_Item_Search_Text,H4830)),MAX(G$4:$G4829)+1,0))),IF(ISNUMBER(Pay_Item_Search_Text),0,IF(ISNUMBER(SEARCH(Pay_Item_Search_Text,H4830)),MAX(G$4:$G4829)+1,0)))</f>
        <v>4826</v>
      </c>
      <c r="H4830" s="1" t="str">
        <f>IF(Table_PayItems[[#This Row],[Description]]="_","_ Unique Item - "&amp;Table_PayItems[[#This Row],[Item]]&amp;" - $"&amp;Table_PayItems[[#This Row],[Unit]],Table_PayItems[[#This Row],[Description]]&amp;" - $"&amp;Table_PayItems[[#This Row],[Unit]])</f>
        <v>Sewer, Cl B, 42 inch, Tr Det C - $Ft</v>
      </c>
      <c r="I4830" s="29" t="str">
        <f>IFERROR(VLOOKUP(ROWS($M$5:M4830),Table_PayItems[[Search Key]:[Concentrated Name]],2,FALSE),"")</f>
        <v>Sewer, Cl B, 42 inch, Tr Det C - $Ft</v>
      </c>
      <c r="J4830" s="1"/>
      <c r="K4830" s="1"/>
      <c r="L4830" s="22">
        <f>IF(ISNUMBER(SEARCH(Pay_Item_Search_Text_2,M4830)),MAX($L$4:L4829)+1,0)</f>
        <v>0</v>
      </c>
      <c r="M4830" s="1" t="str">
        <f>IFERROR(VLOOKUP(ROWS($M$5:M4830),Table_PayItems[[Search Key]:[Concentrated Name]],2,FALSE),"")</f>
        <v>Sewer, Cl B, 42 inch, Tr Det C - $Ft</v>
      </c>
      <c r="N4830" s="1" t="str">
        <f>IFERROR(VLOOKUP(ROWS($M$5:N4830),$L$5:$M$7000,2,FALSE),"")</f>
        <v/>
      </c>
      <c r="O4830" s="1" t="str">
        <f>IFERROR(VLOOKUP(ROWS($O$5:O4830),$K$5:$L$7000,2,FALSE),"")</f>
        <v/>
      </c>
    </row>
    <row r="4831" spans="2:15" ht="15" customHeight="1" x14ac:dyDescent="0.25">
      <c r="B4831" s="178" t="s">
        <v>9184</v>
      </c>
      <c r="C4831" s="178" t="s">
        <v>104</v>
      </c>
      <c r="D4831" s="178" t="s">
        <v>1233</v>
      </c>
      <c r="E4831" s="178" t="s">
        <v>302</v>
      </c>
      <c r="F4831" s="178" t="s">
        <v>17</v>
      </c>
      <c r="G4831" s="1">
        <f>IF(ISNUMBER(Pay_Item_Search_Text),IF(ISNUMBER(IF(FIND(Pay_Item_Search_Text,B4831)=1,1, "FALSE")),MAX(G$4:$G4830)+1,IF(ISNUMBER(Pay_Item_Search_Text),0,IF(ISNUMBER(SEARCH(Pay_Item_Search_Text,H4831)),MAX(G$4:$G4830)+1,0))),IF(ISNUMBER(Pay_Item_Search_Text),0,IF(ISNUMBER(SEARCH(Pay_Item_Search_Text,H4831)),MAX(G$4:$G4830)+1,0)))</f>
        <v>4827</v>
      </c>
      <c r="H4831" s="1" t="str">
        <f>IF(Table_PayItems[[#This Row],[Description]]="_","_ Unique Item - "&amp;Table_PayItems[[#This Row],[Item]]&amp;" - $"&amp;Table_PayItems[[#This Row],[Unit]],Table_PayItems[[#This Row],[Description]]&amp;" - $"&amp;Table_PayItems[[#This Row],[Unit]])</f>
        <v>Sewer, Cl B, 42 inch, Tr Det D - $Ft</v>
      </c>
      <c r="I4831" s="29" t="str">
        <f>IFERROR(VLOOKUP(ROWS($M$5:M4831),Table_PayItems[[Search Key]:[Concentrated Name]],2,FALSE),"")</f>
        <v>Sewer, Cl B, 42 inch, Tr Det D - $Ft</v>
      </c>
      <c r="J4831" s="1"/>
      <c r="K4831" s="1"/>
      <c r="L4831" s="22">
        <f>IF(ISNUMBER(SEARCH(Pay_Item_Search_Text_2,M4831)),MAX($L$4:L4830)+1,0)</f>
        <v>0</v>
      </c>
      <c r="M4831" s="1" t="str">
        <f>IFERROR(VLOOKUP(ROWS($M$5:M4831),Table_PayItems[[Search Key]:[Concentrated Name]],2,FALSE),"")</f>
        <v>Sewer, Cl B, 42 inch, Tr Det D - $Ft</v>
      </c>
      <c r="N4831" s="1" t="str">
        <f>IFERROR(VLOOKUP(ROWS($M$5:N4831),$L$5:$M$7000,2,FALSE),"")</f>
        <v/>
      </c>
      <c r="O4831" s="1" t="str">
        <f>IFERROR(VLOOKUP(ROWS($O$5:O4831),$K$5:$L$7000,2,FALSE),"")</f>
        <v/>
      </c>
    </row>
    <row r="4832" spans="2:15" ht="15" customHeight="1" x14ac:dyDescent="0.25">
      <c r="B4832" s="178" t="s">
        <v>9211</v>
      </c>
      <c r="C4832" s="178" t="s">
        <v>104</v>
      </c>
      <c r="D4832" s="178" t="s">
        <v>1260</v>
      </c>
      <c r="E4832" s="178" t="s">
        <v>302</v>
      </c>
      <c r="F4832" s="178" t="s">
        <v>17</v>
      </c>
      <c r="G4832" s="1">
        <f>IF(ISNUMBER(Pay_Item_Search_Text),IF(ISNUMBER(IF(FIND(Pay_Item_Search_Text,B4832)=1,1, "FALSE")),MAX(G$4:$G4831)+1,IF(ISNUMBER(Pay_Item_Search_Text),0,IF(ISNUMBER(SEARCH(Pay_Item_Search_Text,H4832)),MAX(G$4:$G4831)+1,0))),IF(ISNUMBER(Pay_Item_Search_Text),0,IF(ISNUMBER(SEARCH(Pay_Item_Search_Text,H4832)),MAX(G$4:$G4831)+1,0)))</f>
        <v>4828</v>
      </c>
      <c r="H4832" s="1" t="str">
        <f>IF(Table_PayItems[[#This Row],[Description]]="_","_ Unique Item - "&amp;Table_PayItems[[#This Row],[Item]]&amp;" - $"&amp;Table_PayItems[[#This Row],[Unit]],Table_PayItems[[#This Row],[Description]]&amp;" - $"&amp;Table_PayItems[[#This Row],[Unit]])</f>
        <v>Sewer, Cl B, 42 inch, Tr Det E - $Ft</v>
      </c>
      <c r="I4832" s="29" t="str">
        <f>IFERROR(VLOOKUP(ROWS($M$5:M4832),Table_PayItems[[Search Key]:[Concentrated Name]],2,FALSE),"")</f>
        <v>Sewer, Cl B, 42 inch, Tr Det E - $Ft</v>
      </c>
      <c r="J4832" s="1"/>
      <c r="K4832" s="1"/>
      <c r="L4832" s="22">
        <f>IF(ISNUMBER(SEARCH(Pay_Item_Search_Text_2,M4832)),MAX($L$4:L4831)+1,0)</f>
        <v>0</v>
      </c>
      <c r="M4832" s="1" t="str">
        <f>IFERROR(VLOOKUP(ROWS($M$5:M4832),Table_PayItems[[Search Key]:[Concentrated Name]],2,FALSE),"")</f>
        <v>Sewer, Cl B, 42 inch, Tr Det E - $Ft</v>
      </c>
      <c r="N4832" s="1" t="str">
        <f>IFERROR(VLOOKUP(ROWS($M$5:N4832),$L$5:$M$7000,2,FALSE),"")</f>
        <v/>
      </c>
      <c r="O4832" s="1" t="str">
        <f>IFERROR(VLOOKUP(ROWS($O$5:O4832),$K$5:$L$7000,2,FALSE),"")</f>
        <v/>
      </c>
    </row>
    <row r="4833" spans="2:15" ht="15" customHeight="1" x14ac:dyDescent="0.25">
      <c r="B4833" s="178" t="s">
        <v>9104</v>
      </c>
      <c r="C4833" s="178" t="s">
        <v>104</v>
      </c>
      <c r="D4833" s="178" t="s">
        <v>1153</v>
      </c>
      <c r="E4833" s="178" t="s">
        <v>302</v>
      </c>
      <c r="F4833" s="178" t="s">
        <v>17</v>
      </c>
      <c r="G4833" s="1">
        <f>IF(ISNUMBER(Pay_Item_Search_Text),IF(ISNUMBER(IF(FIND(Pay_Item_Search_Text,B4833)=1,1, "FALSE")),MAX(G$4:$G4832)+1,IF(ISNUMBER(Pay_Item_Search_Text),0,IF(ISNUMBER(SEARCH(Pay_Item_Search_Text,H4833)),MAX(G$4:$G4832)+1,0))),IF(ISNUMBER(Pay_Item_Search_Text),0,IF(ISNUMBER(SEARCH(Pay_Item_Search_Text,H4833)),MAX(G$4:$G4832)+1,0)))</f>
        <v>4829</v>
      </c>
      <c r="H4833" s="1" t="str">
        <f>IF(Table_PayItems[[#This Row],[Description]]="_","_ Unique Item - "&amp;Table_PayItems[[#This Row],[Item]]&amp;" - $"&amp;Table_PayItems[[#This Row],[Unit]],Table_PayItems[[#This Row],[Description]]&amp;" - $"&amp;Table_PayItems[[#This Row],[Unit]])</f>
        <v>Sewer, Cl B, 48 inch, Tr Det A - $Ft</v>
      </c>
      <c r="I4833" s="29" t="str">
        <f>IFERROR(VLOOKUP(ROWS($M$5:M4833),Table_PayItems[[Search Key]:[Concentrated Name]],2,FALSE),"")</f>
        <v>Sewer, Cl B, 48 inch, Tr Det A - $Ft</v>
      </c>
      <c r="J4833" s="1"/>
      <c r="K4833" s="1"/>
      <c r="L4833" s="22">
        <f>IF(ISNUMBER(SEARCH(Pay_Item_Search_Text_2,M4833)),MAX($L$4:L4832)+1,0)</f>
        <v>0</v>
      </c>
      <c r="M4833" s="1" t="str">
        <f>IFERROR(VLOOKUP(ROWS($M$5:M4833),Table_PayItems[[Search Key]:[Concentrated Name]],2,FALSE),"")</f>
        <v>Sewer, Cl B, 48 inch, Tr Det A - $Ft</v>
      </c>
      <c r="N4833" s="1" t="str">
        <f>IFERROR(VLOOKUP(ROWS($M$5:N4833),$L$5:$M$7000,2,FALSE),"")</f>
        <v/>
      </c>
      <c r="O4833" s="1" t="str">
        <f>IFERROR(VLOOKUP(ROWS($O$5:O4833),$K$5:$L$7000,2,FALSE),"")</f>
        <v/>
      </c>
    </row>
    <row r="4834" spans="2:15" ht="15" customHeight="1" x14ac:dyDescent="0.25">
      <c r="B4834" s="178" t="s">
        <v>9131</v>
      </c>
      <c r="C4834" s="178" t="s">
        <v>104</v>
      </c>
      <c r="D4834" s="178" t="s">
        <v>1180</v>
      </c>
      <c r="E4834" s="178" t="s">
        <v>302</v>
      </c>
      <c r="F4834" s="178" t="s">
        <v>17</v>
      </c>
      <c r="G4834" s="1">
        <f>IF(ISNUMBER(Pay_Item_Search_Text),IF(ISNUMBER(IF(FIND(Pay_Item_Search_Text,B4834)=1,1, "FALSE")),MAX(G$4:$G4833)+1,IF(ISNUMBER(Pay_Item_Search_Text),0,IF(ISNUMBER(SEARCH(Pay_Item_Search_Text,H4834)),MAX(G$4:$G4833)+1,0))),IF(ISNUMBER(Pay_Item_Search_Text),0,IF(ISNUMBER(SEARCH(Pay_Item_Search_Text,H4834)),MAX(G$4:$G4833)+1,0)))</f>
        <v>4830</v>
      </c>
      <c r="H4834" s="1" t="str">
        <f>IF(Table_PayItems[[#This Row],[Description]]="_","_ Unique Item - "&amp;Table_PayItems[[#This Row],[Item]]&amp;" - $"&amp;Table_PayItems[[#This Row],[Unit]],Table_PayItems[[#This Row],[Description]]&amp;" - $"&amp;Table_PayItems[[#This Row],[Unit]])</f>
        <v>Sewer, Cl B, 48 inch, Tr Det B - $Ft</v>
      </c>
      <c r="I4834" s="29" t="str">
        <f>IFERROR(VLOOKUP(ROWS($M$5:M4834),Table_PayItems[[Search Key]:[Concentrated Name]],2,FALSE),"")</f>
        <v>Sewer, Cl B, 48 inch, Tr Det B - $Ft</v>
      </c>
      <c r="J4834" s="1"/>
      <c r="K4834" s="1"/>
      <c r="L4834" s="22">
        <f>IF(ISNUMBER(SEARCH(Pay_Item_Search_Text_2,M4834)),MAX($L$4:L4833)+1,0)</f>
        <v>0</v>
      </c>
      <c r="M4834" s="1" t="str">
        <f>IFERROR(VLOOKUP(ROWS($M$5:M4834),Table_PayItems[[Search Key]:[Concentrated Name]],2,FALSE),"")</f>
        <v>Sewer, Cl B, 48 inch, Tr Det B - $Ft</v>
      </c>
      <c r="N4834" s="1" t="str">
        <f>IFERROR(VLOOKUP(ROWS($M$5:N4834),$L$5:$M$7000,2,FALSE),"")</f>
        <v/>
      </c>
      <c r="O4834" s="1" t="str">
        <f>IFERROR(VLOOKUP(ROWS($O$5:O4834),$K$5:$L$7000,2,FALSE),"")</f>
        <v/>
      </c>
    </row>
    <row r="4835" spans="2:15" ht="15" customHeight="1" x14ac:dyDescent="0.25">
      <c r="B4835" s="178" t="s">
        <v>9158</v>
      </c>
      <c r="C4835" s="178" t="s">
        <v>104</v>
      </c>
      <c r="D4835" s="178" t="s">
        <v>1207</v>
      </c>
      <c r="E4835" s="178" t="s">
        <v>302</v>
      </c>
      <c r="F4835" s="178" t="s">
        <v>17</v>
      </c>
      <c r="G4835" s="1">
        <f>IF(ISNUMBER(Pay_Item_Search_Text),IF(ISNUMBER(IF(FIND(Pay_Item_Search_Text,B4835)=1,1, "FALSE")),MAX(G$4:$G4834)+1,IF(ISNUMBER(Pay_Item_Search_Text),0,IF(ISNUMBER(SEARCH(Pay_Item_Search_Text,H4835)),MAX(G$4:$G4834)+1,0))),IF(ISNUMBER(Pay_Item_Search_Text),0,IF(ISNUMBER(SEARCH(Pay_Item_Search_Text,H4835)),MAX(G$4:$G4834)+1,0)))</f>
        <v>4831</v>
      </c>
      <c r="H4835" s="1" t="str">
        <f>IF(Table_PayItems[[#This Row],[Description]]="_","_ Unique Item - "&amp;Table_PayItems[[#This Row],[Item]]&amp;" - $"&amp;Table_PayItems[[#This Row],[Unit]],Table_PayItems[[#This Row],[Description]]&amp;" - $"&amp;Table_PayItems[[#This Row],[Unit]])</f>
        <v>Sewer, Cl B, 48 inch, Tr Det C - $Ft</v>
      </c>
      <c r="I4835" s="29" t="str">
        <f>IFERROR(VLOOKUP(ROWS($M$5:M4835),Table_PayItems[[Search Key]:[Concentrated Name]],2,FALSE),"")</f>
        <v>Sewer, Cl B, 48 inch, Tr Det C - $Ft</v>
      </c>
      <c r="J4835" s="1"/>
      <c r="K4835" s="1"/>
      <c r="L4835" s="22">
        <f>IF(ISNUMBER(SEARCH(Pay_Item_Search_Text_2,M4835)),MAX($L$4:L4834)+1,0)</f>
        <v>0</v>
      </c>
      <c r="M4835" s="1" t="str">
        <f>IFERROR(VLOOKUP(ROWS($M$5:M4835),Table_PayItems[[Search Key]:[Concentrated Name]],2,FALSE),"")</f>
        <v>Sewer, Cl B, 48 inch, Tr Det C - $Ft</v>
      </c>
      <c r="N4835" s="1" t="str">
        <f>IFERROR(VLOOKUP(ROWS($M$5:N4835),$L$5:$M$7000,2,FALSE),"")</f>
        <v/>
      </c>
      <c r="O4835" s="1" t="str">
        <f>IFERROR(VLOOKUP(ROWS($O$5:O4835),$K$5:$L$7000,2,FALSE),"")</f>
        <v/>
      </c>
    </row>
    <row r="4836" spans="2:15" ht="15" customHeight="1" x14ac:dyDescent="0.25">
      <c r="B4836" s="178" t="s">
        <v>9185</v>
      </c>
      <c r="C4836" s="178" t="s">
        <v>104</v>
      </c>
      <c r="D4836" s="178" t="s">
        <v>1234</v>
      </c>
      <c r="E4836" s="178" t="s">
        <v>302</v>
      </c>
      <c r="F4836" s="178" t="s">
        <v>17</v>
      </c>
      <c r="G4836" s="1">
        <f>IF(ISNUMBER(Pay_Item_Search_Text),IF(ISNUMBER(IF(FIND(Pay_Item_Search_Text,B4836)=1,1, "FALSE")),MAX(G$4:$G4835)+1,IF(ISNUMBER(Pay_Item_Search_Text),0,IF(ISNUMBER(SEARCH(Pay_Item_Search_Text,H4836)),MAX(G$4:$G4835)+1,0))),IF(ISNUMBER(Pay_Item_Search_Text),0,IF(ISNUMBER(SEARCH(Pay_Item_Search_Text,H4836)),MAX(G$4:$G4835)+1,0)))</f>
        <v>4832</v>
      </c>
      <c r="H4836" s="1" t="str">
        <f>IF(Table_PayItems[[#This Row],[Description]]="_","_ Unique Item - "&amp;Table_PayItems[[#This Row],[Item]]&amp;" - $"&amp;Table_PayItems[[#This Row],[Unit]],Table_PayItems[[#This Row],[Description]]&amp;" - $"&amp;Table_PayItems[[#This Row],[Unit]])</f>
        <v>Sewer, Cl B, 48 inch, Tr Det D - $Ft</v>
      </c>
      <c r="I4836" s="29" t="str">
        <f>IFERROR(VLOOKUP(ROWS($M$5:M4836),Table_PayItems[[Search Key]:[Concentrated Name]],2,FALSE),"")</f>
        <v>Sewer, Cl B, 48 inch, Tr Det D - $Ft</v>
      </c>
      <c r="J4836" s="1"/>
      <c r="K4836" s="1"/>
      <c r="L4836" s="22">
        <f>IF(ISNUMBER(SEARCH(Pay_Item_Search_Text_2,M4836)),MAX($L$4:L4835)+1,0)</f>
        <v>0</v>
      </c>
      <c r="M4836" s="1" t="str">
        <f>IFERROR(VLOOKUP(ROWS($M$5:M4836),Table_PayItems[[Search Key]:[Concentrated Name]],2,FALSE),"")</f>
        <v>Sewer, Cl B, 48 inch, Tr Det D - $Ft</v>
      </c>
      <c r="N4836" s="1" t="str">
        <f>IFERROR(VLOOKUP(ROWS($M$5:N4836),$L$5:$M$7000,2,FALSE),"")</f>
        <v/>
      </c>
      <c r="O4836" s="1" t="str">
        <f>IFERROR(VLOOKUP(ROWS($O$5:O4836),$K$5:$L$7000,2,FALSE),"")</f>
        <v/>
      </c>
    </row>
    <row r="4837" spans="2:15" ht="15" customHeight="1" x14ac:dyDescent="0.25">
      <c r="B4837" s="178" t="s">
        <v>9212</v>
      </c>
      <c r="C4837" s="178" t="s">
        <v>104</v>
      </c>
      <c r="D4837" s="178" t="s">
        <v>1261</v>
      </c>
      <c r="E4837" s="178" t="s">
        <v>302</v>
      </c>
      <c r="F4837" s="178" t="s">
        <v>17</v>
      </c>
      <c r="G4837" s="1">
        <f>IF(ISNUMBER(Pay_Item_Search_Text),IF(ISNUMBER(IF(FIND(Pay_Item_Search_Text,B4837)=1,1, "FALSE")),MAX(G$4:$G4836)+1,IF(ISNUMBER(Pay_Item_Search_Text),0,IF(ISNUMBER(SEARCH(Pay_Item_Search_Text,H4837)),MAX(G$4:$G4836)+1,0))),IF(ISNUMBER(Pay_Item_Search_Text),0,IF(ISNUMBER(SEARCH(Pay_Item_Search_Text,H4837)),MAX(G$4:$G4836)+1,0)))</f>
        <v>4833</v>
      </c>
      <c r="H4837" s="1" t="str">
        <f>IF(Table_PayItems[[#This Row],[Description]]="_","_ Unique Item - "&amp;Table_PayItems[[#This Row],[Item]]&amp;" - $"&amp;Table_PayItems[[#This Row],[Unit]],Table_PayItems[[#This Row],[Description]]&amp;" - $"&amp;Table_PayItems[[#This Row],[Unit]])</f>
        <v>Sewer, Cl B, 48 inch, Tr Det E - $Ft</v>
      </c>
      <c r="I4837" s="29" t="str">
        <f>IFERROR(VLOOKUP(ROWS($M$5:M4837),Table_PayItems[[Search Key]:[Concentrated Name]],2,FALSE),"")</f>
        <v>Sewer, Cl B, 48 inch, Tr Det E - $Ft</v>
      </c>
      <c r="J4837" s="1"/>
      <c r="K4837" s="1"/>
      <c r="L4837" s="22">
        <f>IF(ISNUMBER(SEARCH(Pay_Item_Search_Text_2,M4837)),MAX($L$4:L4836)+1,0)</f>
        <v>0</v>
      </c>
      <c r="M4837" s="1" t="str">
        <f>IFERROR(VLOOKUP(ROWS($M$5:M4837),Table_PayItems[[Search Key]:[Concentrated Name]],2,FALSE),"")</f>
        <v>Sewer, Cl B, 48 inch, Tr Det E - $Ft</v>
      </c>
      <c r="N4837" s="1" t="str">
        <f>IFERROR(VLOOKUP(ROWS($M$5:N4837),$L$5:$M$7000,2,FALSE),"")</f>
        <v/>
      </c>
      <c r="O4837" s="1" t="str">
        <f>IFERROR(VLOOKUP(ROWS($O$5:O4837),$K$5:$L$7000,2,FALSE),"")</f>
        <v/>
      </c>
    </row>
    <row r="4838" spans="2:15" ht="15" customHeight="1" x14ac:dyDescent="0.25">
      <c r="B4838" s="178" t="s">
        <v>9105</v>
      </c>
      <c r="C4838" s="178" t="s">
        <v>104</v>
      </c>
      <c r="D4838" s="178" t="s">
        <v>1154</v>
      </c>
      <c r="E4838" s="178" t="s">
        <v>302</v>
      </c>
      <c r="F4838" s="178" t="s">
        <v>17</v>
      </c>
      <c r="G4838" s="1">
        <f>IF(ISNUMBER(Pay_Item_Search_Text),IF(ISNUMBER(IF(FIND(Pay_Item_Search_Text,B4838)=1,1, "FALSE")),MAX(G$4:$G4837)+1,IF(ISNUMBER(Pay_Item_Search_Text),0,IF(ISNUMBER(SEARCH(Pay_Item_Search_Text,H4838)),MAX(G$4:$G4837)+1,0))),IF(ISNUMBER(Pay_Item_Search_Text),0,IF(ISNUMBER(SEARCH(Pay_Item_Search_Text,H4838)),MAX(G$4:$G4837)+1,0)))</f>
        <v>4834</v>
      </c>
      <c r="H4838" s="1" t="str">
        <f>IF(Table_PayItems[[#This Row],[Description]]="_","_ Unique Item - "&amp;Table_PayItems[[#This Row],[Item]]&amp;" - $"&amp;Table_PayItems[[#This Row],[Unit]],Table_PayItems[[#This Row],[Description]]&amp;" - $"&amp;Table_PayItems[[#This Row],[Unit]])</f>
        <v>Sewer, Cl B, 54 inch, Tr Det A - $Ft</v>
      </c>
      <c r="I4838" s="29" t="str">
        <f>IFERROR(VLOOKUP(ROWS($M$5:M4838),Table_PayItems[[Search Key]:[Concentrated Name]],2,FALSE),"")</f>
        <v>Sewer, Cl B, 54 inch, Tr Det A - $Ft</v>
      </c>
      <c r="J4838" s="1"/>
      <c r="K4838" s="1"/>
      <c r="L4838" s="22">
        <f>IF(ISNUMBER(SEARCH(Pay_Item_Search_Text_2,M4838)),MAX($L$4:L4837)+1,0)</f>
        <v>0</v>
      </c>
      <c r="M4838" s="1" t="str">
        <f>IFERROR(VLOOKUP(ROWS($M$5:M4838),Table_PayItems[[Search Key]:[Concentrated Name]],2,FALSE),"")</f>
        <v>Sewer, Cl B, 54 inch, Tr Det A - $Ft</v>
      </c>
      <c r="N4838" s="1" t="str">
        <f>IFERROR(VLOOKUP(ROWS($M$5:N4838),$L$5:$M$7000,2,FALSE),"")</f>
        <v/>
      </c>
      <c r="O4838" s="1" t="str">
        <f>IFERROR(VLOOKUP(ROWS($O$5:O4838),$K$5:$L$7000,2,FALSE),"")</f>
        <v/>
      </c>
    </row>
    <row r="4839" spans="2:15" ht="15" customHeight="1" x14ac:dyDescent="0.25">
      <c r="B4839" s="178" t="s">
        <v>9132</v>
      </c>
      <c r="C4839" s="178" t="s">
        <v>104</v>
      </c>
      <c r="D4839" s="178" t="s">
        <v>1181</v>
      </c>
      <c r="E4839" s="178" t="s">
        <v>302</v>
      </c>
      <c r="F4839" s="178" t="s">
        <v>17</v>
      </c>
      <c r="G4839" s="1">
        <f>IF(ISNUMBER(Pay_Item_Search_Text),IF(ISNUMBER(IF(FIND(Pay_Item_Search_Text,B4839)=1,1, "FALSE")),MAX(G$4:$G4838)+1,IF(ISNUMBER(Pay_Item_Search_Text),0,IF(ISNUMBER(SEARCH(Pay_Item_Search_Text,H4839)),MAX(G$4:$G4838)+1,0))),IF(ISNUMBER(Pay_Item_Search_Text),0,IF(ISNUMBER(SEARCH(Pay_Item_Search_Text,H4839)),MAX(G$4:$G4838)+1,0)))</f>
        <v>4835</v>
      </c>
      <c r="H4839" s="1" t="str">
        <f>IF(Table_PayItems[[#This Row],[Description]]="_","_ Unique Item - "&amp;Table_PayItems[[#This Row],[Item]]&amp;" - $"&amp;Table_PayItems[[#This Row],[Unit]],Table_PayItems[[#This Row],[Description]]&amp;" - $"&amp;Table_PayItems[[#This Row],[Unit]])</f>
        <v>Sewer, Cl B, 54 inch, Tr Det B - $Ft</v>
      </c>
      <c r="I4839" s="29" t="str">
        <f>IFERROR(VLOOKUP(ROWS($M$5:M4839),Table_PayItems[[Search Key]:[Concentrated Name]],2,FALSE),"")</f>
        <v>Sewer, Cl B, 54 inch, Tr Det B - $Ft</v>
      </c>
      <c r="J4839" s="1"/>
      <c r="K4839" s="1"/>
      <c r="L4839" s="22">
        <f>IF(ISNUMBER(SEARCH(Pay_Item_Search_Text_2,M4839)),MAX($L$4:L4838)+1,0)</f>
        <v>0</v>
      </c>
      <c r="M4839" s="1" t="str">
        <f>IFERROR(VLOOKUP(ROWS($M$5:M4839),Table_PayItems[[Search Key]:[Concentrated Name]],2,FALSE),"")</f>
        <v>Sewer, Cl B, 54 inch, Tr Det B - $Ft</v>
      </c>
      <c r="N4839" s="1" t="str">
        <f>IFERROR(VLOOKUP(ROWS($M$5:N4839),$L$5:$M$7000,2,FALSE),"")</f>
        <v/>
      </c>
      <c r="O4839" s="1" t="str">
        <f>IFERROR(VLOOKUP(ROWS($O$5:O4839),$K$5:$L$7000,2,FALSE),"")</f>
        <v/>
      </c>
    </row>
    <row r="4840" spans="2:15" ht="15" customHeight="1" x14ac:dyDescent="0.25">
      <c r="B4840" s="178" t="s">
        <v>9159</v>
      </c>
      <c r="C4840" s="178" t="s">
        <v>104</v>
      </c>
      <c r="D4840" s="178" t="s">
        <v>1208</v>
      </c>
      <c r="E4840" s="178" t="s">
        <v>302</v>
      </c>
      <c r="F4840" s="178" t="s">
        <v>17</v>
      </c>
      <c r="G4840" s="1">
        <f>IF(ISNUMBER(Pay_Item_Search_Text),IF(ISNUMBER(IF(FIND(Pay_Item_Search_Text,B4840)=1,1, "FALSE")),MAX(G$4:$G4839)+1,IF(ISNUMBER(Pay_Item_Search_Text),0,IF(ISNUMBER(SEARCH(Pay_Item_Search_Text,H4840)),MAX(G$4:$G4839)+1,0))),IF(ISNUMBER(Pay_Item_Search_Text),0,IF(ISNUMBER(SEARCH(Pay_Item_Search_Text,H4840)),MAX(G$4:$G4839)+1,0)))</f>
        <v>4836</v>
      </c>
      <c r="H4840" s="1" t="str">
        <f>IF(Table_PayItems[[#This Row],[Description]]="_","_ Unique Item - "&amp;Table_PayItems[[#This Row],[Item]]&amp;" - $"&amp;Table_PayItems[[#This Row],[Unit]],Table_PayItems[[#This Row],[Description]]&amp;" - $"&amp;Table_PayItems[[#This Row],[Unit]])</f>
        <v>Sewer, Cl B, 54 inch, Tr Det C - $Ft</v>
      </c>
      <c r="I4840" s="29" t="str">
        <f>IFERROR(VLOOKUP(ROWS($M$5:M4840),Table_PayItems[[Search Key]:[Concentrated Name]],2,FALSE),"")</f>
        <v>Sewer, Cl B, 54 inch, Tr Det C - $Ft</v>
      </c>
      <c r="J4840" s="1"/>
      <c r="K4840" s="1"/>
      <c r="L4840" s="22">
        <f>IF(ISNUMBER(SEARCH(Pay_Item_Search_Text_2,M4840)),MAX($L$4:L4839)+1,0)</f>
        <v>0</v>
      </c>
      <c r="M4840" s="1" t="str">
        <f>IFERROR(VLOOKUP(ROWS($M$5:M4840),Table_PayItems[[Search Key]:[Concentrated Name]],2,FALSE),"")</f>
        <v>Sewer, Cl B, 54 inch, Tr Det C - $Ft</v>
      </c>
      <c r="N4840" s="1" t="str">
        <f>IFERROR(VLOOKUP(ROWS($M$5:N4840),$L$5:$M$7000,2,FALSE),"")</f>
        <v/>
      </c>
      <c r="O4840" s="1" t="str">
        <f>IFERROR(VLOOKUP(ROWS($O$5:O4840),$K$5:$L$7000,2,FALSE),"")</f>
        <v/>
      </c>
    </row>
    <row r="4841" spans="2:15" ht="15" customHeight="1" x14ac:dyDescent="0.25">
      <c r="B4841" s="178" t="s">
        <v>9186</v>
      </c>
      <c r="C4841" s="178" t="s">
        <v>104</v>
      </c>
      <c r="D4841" s="178" t="s">
        <v>1235</v>
      </c>
      <c r="E4841" s="178" t="s">
        <v>302</v>
      </c>
      <c r="F4841" s="178" t="s">
        <v>17</v>
      </c>
      <c r="G4841" s="1">
        <f>IF(ISNUMBER(Pay_Item_Search_Text),IF(ISNUMBER(IF(FIND(Pay_Item_Search_Text,B4841)=1,1, "FALSE")),MAX(G$4:$G4840)+1,IF(ISNUMBER(Pay_Item_Search_Text),0,IF(ISNUMBER(SEARCH(Pay_Item_Search_Text,H4841)),MAX(G$4:$G4840)+1,0))),IF(ISNUMBER(Pay_Item_Search_Text),0,IF(ISNUMBER(SEARCH(Pay_Item_Search_Text,H4841)),MAX(G$4:$G4840)+1,0)))</f>
        <v>4837</v>
      </c>
      <c r="H4841" s="1" t="str">
        <f>IF(Table_PayItems[[#This Row],[Description]]="_","_ Unique Item - "&amp;Table_PayItems[[#This Row],[Item]]&amp;" - $"&amp;Table_PayItems[[#This Row],[Unit]],Table_PayItems[[#This Row],[Description]]&amp;" - $"&amp;Table_PayItems[[#This Row],[Unit]])</f>
        <v>Sewer, Cl B, 54 inch, Tr Det D - $Ft</v>
      </c>
      <c r="I4841" s="29" t="str">
        <f>IFERROR(VLOOKUP(ROWS($M$5:M4841),Table_PayItems[[Search Key]:[Concentrated Name]],2,FALSE),"")</f>
        <v>Sewer, Cl B, 54 inch, Tr Det D - $Ft</v>
      </c>
      <c r="J4841" s="1"/>
      <c r="K4841" s="1"/>
      <c r="L4841" s="22">
        <f>IF(ISNUMBER(SEARCH(Pay_Item_Search_Text_2,M4841)),MAX($L$4:L4840)+1,0)</f>
        <v>0</v>
      </c>
      <c r="M4841" s="1" t="str">
        <f>IFERROR(VLOOKUP(ROWS($M$5:M4841),Table_PayItems[[Search Key]:[Concentrated Name]],2,FALSE),"")</f>
        <v>Sewer, Cl B, 54 inch, Tr Det D - $Ft</v>
      </c>
      <c r="N4841" s="1" t="str">
        <f>IFERROR(VLOOKUP(ROWS($M$5:N4841),$L$5:$M$7000,2,FALSE),"")</f>
        <v/>
      </c>
      <c r="O4841" s="1" t="str">
        <f>IFERROR(VLOOKUP(ROWS($O$5:O4841),$K$5:$L$7000,2,FALSE),"")</f>
        <v/>
      </c>
    </row>
    <row r="4842" spans="2:15" ht="15" customHeight="1" x14ac:dyDescent="0.25">
      <c r="B4842" s="178" t="s">
        <v>9213</v>
      </c>
      <c r="C4842" s="178" t="s">
        <v>104</v>
      </c>
      <c r="D4842" s="178" t="s">
        <v>1262</v>
      </c>
      <c r="E4842" s="178" t="s">
        <v>302</v>
      </c>
      <c r="F4842" s="178" t="s">
        <v>17</v>
      </c>
      <c r="G4842" s="1">
        <f>IF(ISNUMBER(Pay_Item_Search_Text),IF(ISNUMBER(IF(FIND(Pay_Item_Search_Text,B4842)=1,1, "FALSE")),MAX(G$4:$G4841)+1,IF(ISNUMBER(Pay_Item_Search_Text),0,IF(ISNUMBER(SEARCH(Pay_Item_Search_Text,H4842)),MAX(G$4:$G4841)+1,0))),IF(ISNUMBER(Pay_Item_Search_Text),0,IF(ISNUMBER(SEARCH(Pay_Item_Search_Text,H4842)),MAX(G$4:$G4841)+1,0)))</f>
        <v>4838</v>
      </c>
      <c r="H4842" s="1" t="str">
        <f>IF(Table_PayItems[[#This Row],[Description]]="_","_ Unique Item - "&amp;Table_PayItems[[#This Row],[Item]]&amp;" - $"&amp;Table_PayItems[[#This Row],[Unit]],Table_PayItems[[#This Row],[Description]]&amp;" - $"&amp;Table_PayItems[[#This Row],[Unit]])</f>
        <v>Sewer, Cl B, 54 inch, Tr Det E - $Ft</v>
      </c>
      <c r="I4842" s="29" t="str">
        <f>IFERROR(VLOOKUP(ROWS($M$5:M4842),Table_PayItems[[Search Key]:[Concentrated Name]],2,FALSE),"")</f>
        <v>Sewer, Cl B, 54 inch, Tr Det E - $Ft</v>
      </c>
      <c r="J4842" s="1"/>
      <c r="K4842" s="1"/>
      <c r="L4842" s="22">
        <f>IF(ISNUMBER(SEARCH(Pay_Item_Search_Text_2,M4842)),MAX($L$4:L4841)+1,0)</f>
        <v>0</v>
      </c>
      <c r="M4842" s="1" t="str">
        <f>IFERROR(VLOOKUP(ROWS($M$5:M4842),Table_PayItems[[Search Key]:[Concentrated Name]],2,FALSE),"")</f>
        <v>Sewer, Cl B, 54 inch, Tr Det E - $Ft</v>
      </c>
      <c r="N4842" s="1" t="str">
        <f>IFERROR(VLOOKUP(ROWS($M$5:N4842),$L$5:$M$7000,2,FALSE),"")</f>
        <v/>
      </c>
      <c r="O4842" s="1" t="str">
        <f>IFERROR(VLOOKUP(ROWS($O$5:O4842),$K$5:$L$7000,2,FALSE),"")</f>
        <v/>
      </c>
    </row>
    <row r="4843" spans="2:15" ht="15" customHeight="1" x14ac:dyDescent="0.25">
      <c r="B4843" s="178" t="s">
        <v>9094</v>
      </c>
      <c r="C4843" s="178" t="s">
        <v>104</v>
      </c>
      <c r="D4843" s="178" t="s">
        <v>1143</v>
      </c>
      <c r="E4843" s="178" t="s">
        <v>296</v>
      </c>
      <c r="F4843" s="178" t="s">
        <v>17</v>
      </c>
      <c r="G4843" s="1">
        <f>IF(ISNUMBER(Pay_Item_Search_Text),IF(ISNUMBER(IF(FIND(Pay_Item_Search_Text,B4843)=1,1, "FALSE")),MAX(G$4:$G4842)+1,IF(ISNUMBER(Pay_Item_Search_Text),0,IF(ISNUMBER(SEARCH(Pay_Item_Search_Text,H4843)),MAX(G$4:$G4842)+1,0))),IF(ISNUMBER(Pay_Item_Search_Text),0,IF(ISNUMBER(SEARCH(Pay_Item_Search_Text,H4843)),MAX(G$4:$G4842)+1,0)))</f>
        <v>4839</v>
      </c>
      <c r="H4843" s="24" t="str">
        <f>IF(Table_PayItems[[#This Row],[Description]]="_","_ Unique Item - "&amp;Table_PayItems[[#This Row],[Item]]&amp;" - $"&amp;Table_PayItems[[#This Row],[Unit]],Table_PayItems[[#This Row],[Description]]&amp;" - $"&amp;Table_PayItems[[#This Row],[Unit]])</f>
        <v>Sewer, Cl B, 6 inch, Tr Det A - $Ft</v>
      </c>
      <c r="I4843" s="29" t="str">
        <f>IFERROR(VLOOKUP(ROWS($M$5:M4843),Table_PayItems[[Search Key]:[Concentrated Name]],2,FALSE),"")</f>
        <v>Sewer, Cl B, 6 inch, Tr Det A - $Ft</v>
      </c>
      <c r="J4843" s="1"/>
      <c r="K4843" s="1"/>
      <c r="L4843" s="22">
        <f>IF(ISNUMBER(SEARCH(Pay_Item_Search_Text_2,M4843)),MAX($L$4:L4842)+1,0)</f>
        <v>0</v>
      </c>
      <c r="M4843" s="1" t="str">
        <f>IFERROR(VLOOKUP(ROWS($M$5:M4843),Table_PayItems[[Search Key]:[Concentrated Name]],2,FALSE),"")</f>
        <v>Sewer, Cl B, 6 inch, Tr Det A - $Ft</v>
      </c>
      <c r="N4843" s="1" t="str">
        <f>IFERROR(VLOOKUP(ROWS($M$5:N4843),$L$5:$M$7000,2,FALSE),"")</f>
        <v/>
      </c>
      <c r="O4843" s="1" t="str">
        <f>IFERROR(VLOOKUP(ROWS($O$5:O4843),$K$5:$L$7000,2,FALSE),"")</f>
        <v/>
      </c>
    </row>
    <row r="4844" spans="2:15" ht="15" customHeight="1" x14ac:dyDescent="0.25">
      <c r="B4844" s="178" t="s">
        <v>9121</v>
      </c>
      <c r="C4844" s="178" t="s">
        <v>104</v>
      </c>
      <c r="D4844" s="178" t="s">
        <v>1170</v>
      </c>
      <c r="E4844" s="178" t="s">
        <v>296</v>
      </c>
      <c r="F4844" s="178" t="s">
        <v>17</v>
      </c>
      <c r="G4844" s="1">
        <f>IF(ISNUMBER(Pay_Item_Search_Text),IF(ISNUMBER(IF(FIND(Pay_Item_Search_Text,B4844)=1,1, "FALSE")),MAX(G$4:$G4843)+1,IF(ISNUMBER(Pay_Item_Search_Text),0,IF(ISNUMBER(SEARCH(Pay_Item_Search_Text,H4844)),MAX(G$4:$G4843)+1,0))),IF(ISNUMBER(Pay_Item_Search_Text),0,IF(ISNUMBER(SEARCH(Pay_Item_Search_Text,H4844)),MAX(G$4:$G4843)+1,0)))</f>
        <v>4840</v>
      </c>
      <c r="H4844" s="1" t="str">
        <f>IF(Table_PayItems[[#This Row],[Description]]="_","_ Unique Item - "&amp;Table_PayItems[[#This Row],[Item]]&amp;" - $"&amp;Table_PayItems[[#This Row],[Unit]],Table_PayItems[[#This Row],[Description]]&amp;" - $"&amp;Table_PayItems[[#This Row],[Unit]])</f>
        <v>Sewer, Cl B, 6 inch, Tr Det B - $Ft</v>
      </c>
      <c r="I4844" s="29" t="str">
        <f>IFERROR(VLOOKUP(ROWS($M$5:M4844),Table_PayItems[[Search Key]:[Concentrated Name]],2,FALSE),"")</f>
        <v>Sewer, Cl B, 6 inch, Tr Det B - $Ft</v>
      </c>
      <c r="J4844" s="1"/>
      <c r="K4844" s="1"/>
      <c r="L4844" s="22">
        <f>IF(ISNUMBER(SEARCH(Pay_Item_Search_Text_2,M4844)),MAX($L$4:L4843)+1,0)</f>
        <v>0</v>
      </c>
      <c r="M4844" s="1" t="str">
        <f>IFERROR(VLOOKUP(ROWS($M$5:M4844),Table_PayItems[[Search Key]:[Concentrated Name]],2,FALSE),"")</f>
        <v>Sewer, Cl B, 6 inch, Tr Det B - $Ft</v>
      </c>
      <c r="N4844" s="1" t="str">
        <f>IFERROR(VLOOKUP(ROWS($M$5:N4844),$L$5:$M$7000,2,FALSE),"")</f>
        <v/>
      </c>
      <c r="O4844" s="1" t="str">
        <f>IFERROR(VLOOKUP(ROWS($O$5:O4844),$K$5:$L$7000,2,FALSE),"")</f>
        <v/>
      </c>
    </row>
    <row r="4845" spans="2:15" ht="15" customHeight="1" x14ac:dyDescent="0.25">
      <c r="B4845" s="178" t="s">
        <v>9148</v>
      </c>
      <c r="C4845" s="178" t="s">
        <v>104</v>
      </c>
      <c r="D4845" s="178" t="s">
        <v>1197</v>
      </c>
      <c r="E4845" s="178" t="s">
        <v>296</v>
      </c>
      <c r="F4845" s="178" t="s">
        <v>17</v>
      </c>
      <c r="G4845" s="1">
        <f>IF(ISNUMBER(Pay_Item_Search_Text),IF(ISNUMBER(IF(FIND(Pay_Item_Search_Text,B4845)=1,1, "FALSE")),MAX(G$4:$G4844)+1,IF(ISNUMBER(Pay_Item_Search_Text),0,IF(ISNUMBER(SEARCH(Pay_Item_Search_Text,H4845)),MAX(G$4:$G4844)+1,0))),IF(ISNUMBER(Pay_Item_Search_Text),0,IF(ISNUMBER(SEARCH(Pay_Item_Search_Text,H4845)),MAX(G$4:$G4844)+1,0)))</f>
        <v>4841</v>
      </c>
      <c r="H4845" s="1" t="str">
        <f>IF(Table_PayItems[[#This Row],[Description]]="_","_ Unique Item - "&amp;Table_PayItems[[#This Row],[Item]]&amp;" - $"&amp;Table_PayItems[[#This Row],[Unit]],Table_PayItems[[#This Row],[Description]]&amp;" - $"&amp;Table_PayItems[[#This Row],[Unit]])</f>
        <v>Sewer, Cl B, 6 inch, Tr Det C - $Ft</v>
      </c>
      <c r="I4845" s="29" t="str">
        <f>IFERROR(VLOOKUP(ROWS($M$5:M4845),Table_PayItems[[Search Key]:[Concentrated Name]],2,FALSE),"")</f>
        <v>Sewer, Cl B, 6 inch, Tr Det C - $Ft</v>
      </c>
      <c r="J4845" s="1"/>
      <c r="K4845" s="1"/>
      <c r="L4845" s="22">
        <f>IF(ISNUMBER(SEARCH(Pay_Item_Search_Text_2,M4845)),MAX($L$4:L4844)+1,0)</f>
        <v>0</v>
      </c>
      <c r="M4845" s="1" t="str">
        <f>IFERROR(VLOOKUP(ROWS($M$5:M4845),Table_PayItems[[Search Key]:[Concentrated Name]],2,FALSE),"")</f>
        <v>Sewer, Cl B, 6 inch, Tr Det C - $Ft</v>
      </c>
      <c r="N4845" s="1" t="str">
        <f>IFERROR(VLOOKUP(ROWS($M$5:N4845),$L$5:$M$7000,2,FALSE),"")</f>
        <v/>
      </c>
      <c r="O4845" s="1" t="str">
        <f>IFERROR(VLOOKUP(ROWS($O$5:O4845),$K$5:$L$7000,2,FALSE),"")</f>
        <v/>
      </c>
    </row>
    <row r="4846" spans="2:15" ht="15" customHeight="1" x14ac:dyDescent="0.25">
      <c r="B4846" s="178" t="s">
        <v>9175</v>
      </c>
      <c r="C4846" s="178" t="s">
        <v>104</v>
      </c>
      <c r="D4846" s="178" t="s">
        <v>1224</v>
      </c>
      <c r="E4846" s="178" t="s">
        <v>296</v>
      </c>
      <c r="F4846" s="178" t="s">
        <v>17</v>
      </c>
      <c r="G4846" s="1">
        <f>IF(ISNUMBER(Pay_Item_Search_Text),IF(ISNUMBER(IF(FIND(Pay_Item_Search_Text,B4846)=1,1, "FALSE")),MAX(G$4:$G4845)+1,IF(ISNUMBER(Pay_Item_Search_Text),0,IF(ISNUMBER(SEARCH(Pay_Item_Search_Text,H4846)),MAX(G$4:$G4845)+1,0))),IF(ISNUMBER(Pay_Item_Search_Text),0,IF(ISNUMBER(SEARCH(Pay_Item_Search_Text,H4846)),MAX(G$4:$G4845)+1,0)))</f>
        <v>4842</v>
      </c>
      <c r="H4846" s="1" t="str">
        <f>IF(Table_PayItems[[#This Row],[Description]]="_","_ Unique Item - "&amp;Table_PayItems[[#This Row],[Item]]&amp;" - $"&amp;Table_PayItems[[#This Row],[Unit]],Table_PayItems[[#This Row],[Description]]&amp;" - $"&amp;Table_PayItems[[#This Row],[Unit]])</f>
        <v>Sewer, Cl B, 6 inch, Tr Det D - $Ft</v>
      </c>
      <c r="I4846" s="29" t="str">
        <f>IFERROR(VLOOKUP(ROWS($M$5:M4846),Table_PayItems[[Search Key]:[Concentrated Name]],2,FALSE),"")</f>
        <v>Sewer, Cl B, 6 inch, Tr Det D - $Ft</v>
      </c>
      <c r="J4846" s="1"/>
      <c r="K4846" s="1"/>
      <c r="L4846" s="22">
        <f>IF(ISNUMBER(SEARCH(Pay_Item_Search_Text_2,M4846)),MAX($L$4:L4845)+1,0)</f>
        <v>0</v>
      </c>
      <c r="M4846" s="1" t="str">
        <f>IFERROR(VLOOKUP(ROWS($M$5:M4846),Table_PayItems[[Search Key]:[Concentrated Name]],2,FALSE),"")</f>
        <v>Sewer, Cl B, 6 inch, Tr Det D - $Ft</v>
      </c>
      <c r="N4846" s="1" t="str">
        <f>IFERROR(VLOOKUP(ROWS($M$5:N4846),$L$5:$M$7000,2,FALSE),"")</f>
        <v/>
      </c>
      <c r="O4846" s="1" t="str">
        <f>IFERROR(VLOOKUP(ROWS($O$5:O4846),$K$5:$L$7000,2,FALSE),"")</f>
        <v/>
      </c>
    </row>
    <row r="4847" spans="2:15" ht="15" customHeight="1" x14ac:dyDescent="0.25">
      <c r="B4847" s="178" t="s">
        <v>9202</v>
      </c>
      <c r="C4847" s="178" t="s">
        <v>104</v>
      </c>
      <c r="D4847" s="178" t="s">
        <v>1251</v>
      </c>
      <c r="E4847" s="178" t="s">
        <v>296</v>
      </c>
      <c r="F4847" s="178" t="s">
        <v>17</v>
      </c>
      <c r="G4847" s="1">
        <f>IF(ISNUMBER(Pay_Item_Search_Text),IF(ISNUMBER(IF(FIND(Pay_Item_Search_Text,B4847)=1,1, "FALSE")),MAX(G$4:$G4846)+1,IF(ISNUMBER(Pay_Item_Search_Text),0,IF(ISNUMBER(SEARCH(Pay_Item_Search_Text,H4847)),MAX(G$4:$G4846)+1,0))),IF(ISNUMBER(Pay_Item_Search_Text),0,IF(ISNUMBER(SEARCH(Pay_Item_Search_Text,H4847)),MAX(G$4:$G4846)+1,0)))</f>
        <v>4843</v>
      </c>
      <c r="H4847" s="1" t="str">
        <f>IF(Table_PayItems[[#This Row],[Description]]="_","_ Unique Item - "&amp;Table_PayItems[[#This Row],[Item]]&amp;" - $"&amp;Table_PayItems[[#This Row],[Unit]],Table_PayItems[[#This Row],[Description]]&amp;" - $"&amp;Table_PayItems[[#This Row],[Unit]])</f>
        <v>Sewer, Cl B, 6 inch, Tr Det E - $Ft</v>
      </c>
      <c r="I4847" s="29" t="str">
        <f>IFERROR(VLOOKUP(ROWS($M$5:M4847),Table_PayItems[[Search Key]:[Concentrated Name]],2,FALSE),"")</f>
        <v>Sewer, Cl B, 6 inch, Tr Det E - $Ft</v>
      </c>
      <c r="J4847" s="1"/>
      <c r="K4847" s="1"/>
      <c r="L4847" s="22">
        <f>IF(ISNUMBER(SEARCH(Pay_Item_Search_Text_2,M4847)),MAX($L$4:L4846)+1,0)</f>
        <v>0</v>
      </c>
      <c r="M4847" s="1" t="str">
        <f>IFERROR(VLOOKUP(ROWS($M$5:M4847),Table_PayItems[[Search Key]:[Concentrated Name]],2,FALSE),"")</f>
        <v>Sewer, Cl B, 6 inch, Tr Det E - $Ft</v>
      </c>
      <c r="N4847" s="1" t="str">
        <f>IFERROR(VLOOKUP(ROWS($M$5:N4847),$L$5:$M$7000,2,FALSE),"")</f>
        <v/>
      </c>
      <c r="O4847" s="1" t="str">
        <f>IFERROR(VLOOKUP(ROWS($O$5:O4847),$K$5:$L$7000,2,FALSE),"")</f>
        <v/>
      </c>
    </row>
    <row r="4848" spans="2:15" ht="15" customHeight="1" x14ac:dyDescent="0.25">
      <c r="B4848" s="178" t="s">
        <v>9106</v>
      </c>
      <c r="C4848" s="178" t="s">
        <v>104</v>
      </c>
      <c r="D4848" s="178" t="s">
        <v>1155</v>
      </c>
      <c r="E4848" s="178" t="s">
        <v>302</v>
      </c>
      <c r="F4848" s="178" t="s">
        <v>17</v>
      </c>
      <c r="G4848" s="1">
        <f>IF(ISNUMBER(Pay_Item_Search_Text),IF(ISNUMBER(IF(FIND(Pay_Item_Search_Text,B4848)=1,1, "FALSE")),MAX(G$4:$G4847)+1,IF(ISNUMBER(Pay_Item_Search_Text),0,IF(ISNUMBER(SEARCH(Pay_Item_Search_Text,H4848)),MAX(G$4:$G4847)+1,0))),IF(ISNUMBER(Pay_Item_Search_Text),0,IF(ISNUMBER(SEARCH(Pay_Item_Search_Text,H4848)),MAX(G$4:$G4847)+1,0)))</f>
        <v>4844</v>
      </c>
      <c r="H4848" s="1" t="str">
        <f>IF(Table_PayItems[[#This Row],[Description]]="_","_ Unique Item - "&amp;Table_PayItems[[#This Row],[Item]]&amp;" - $"&amp;Table_PayItems[[#This Row],[Unit]],Table_PayItems[[#This Row],[Description]]&amp;" - $"&amp;Table_PayItems[[#This Row],[Unit]])</f>
        <v>Sewer, Cl B, 60 inch, Tr Det A - $Ft</v>
      </c>
      <c r="I4848" s="29" t="str">
        <f>IFERROR(VLOOKUP(ROWS($M$5:M4848),Table_PayItems[[Search Key]:[Concentrated Name]],2,FALSE),"")</f>
        <v>Sewer, Cl B, 60 inch, Tr Det A - $Ft</v>
      </c>
      <c r="J4848" s="1"/>
      <c r="K4848" s="1"/>
      <c r="L4848" s="22">
        <f>IF(ISNUMBER(SEARCH(Pay_Item_Search_Text_2,M4848)),MAX($L$4:L4847)+1,0)</f>
        <v>837</v>
      </c>
      <c r="M4848" s="1" t="str">
        <f>IFERROR(VLOOKUP(ROWS($M$5:M4848),Table_PayItems[[Search Key]:[Concentrated Name]],2,FALSE),"")</f>
        <v>Sewer, Cl B, 60 inch, Tr Det A - $Ft</v>
      </c>
      <c r="N4848" s="1" t="str">
        <f>IFERROR(VLOOKUP(ROWS($M$5:N4848),$L$5:$M$7000,2,FALSE),"")</f>
        <v/>
      </c>
      <c r="O4848" s="1" t="str">
        <f>IFERROR(VLOOKUP(ROWS($O$5:O4848),$K$5:$L$7000,2,FALSE),"")</f>
        <v/>
      </c>
    </row>
    <row r="4849" spans="2:15" ht="15" customHeight="1" x14ac:dyDescent="0.25">
      <c r="B4849" s="178" t="s">
        <v>9133</v>
      </c>
      <c r="C4849" s="178" t="s">
        <v>104</v>
      </c>
      <c r="D4849" s="178" t="s">
        <v>1182</v>
      </c>
      <c r="E4849" s="178" t="s">
        <v>302</v>
      </c>
      <c r="F4849" s="178" t="s">
        <v>17</v>
      </c>
      <c r="G4849" s="1">
        <f>IF(ISNUMBER(Pay_Item_Search_Text),IF(ISNUMBER(IF(FIND(Pay_Item_Search_Text,B4849)=1,1, "FALSE")),MAX(G$4:$G4848)+1,IF(ISNUMBER(Pay_Item_Search_Text),0,IF(ISNUMBER(SEARCH(Pay_Item_Search_Text,H4849)),MAX(G$4:$G4848)+1,0))),IF(ISNUMBER(Pay_Item_Search_Text),0,IF(ISNUMBER(SEARCH(Pay_Item_Search_Text,H4849)),MAX(G$4:$G4848)+1,0)))</f>
        <v>4845</v>
      </c>
      <c r="H4849" s="1" t="str">
        <f>IF(Table_PayItems[[#This Row],[Description]]="_","_ Unique Item - "&amp;Table_PayItems[[#This Row],[Item]]&amp;" - $"&amp;Table_PayItems[[#This Row],[Unit]],Table_PayItems[[#This Row],[Description]]&amp;" - $"&amp;Table_PayItems[[#This Row],[Unit]])</f>
        <v>Sewer, Cl B, 60 inch, Tr Det B - $Ft</v>
      </c>
      <c r="I4849" s="29" t="str">
        <f>IFERROR(VLOOKUP(ROWS($M$5:M4849),Table_PayItems[[Search Key]:[Concentrated Name]],2,FALSE),"")</f>
        <v>Sewer, Cl B, 60 inch, Tr Det B - $Ft</v>
      </c>
      <c r="J4849" s="1"/>
      <c r="K4849" s="1"/>
      <c r="L4849" s="22">
        <f>IF(ISNUMBER(SEARCH(Pay_Item_Search_Text_2,M4849)),MAX($L$4:L4848)+1,0)</f>
        <v>838</v>
      </c>
      <c r="M4849" s="1" t="str">
        <f>IFERROR(VLOOKUP(ROWS($M$5:M4849),Table_PayItems[[Search Key]:[Concentrated Name]],2,FALSE),"")</f>
        <v>Sewer, Cl B, 60 inch, Tr Det B - $Ft</v>
      </c>
      <c r="N4849" s="1" t="str">
        <f>IFERROR(VLOOKUP(ROWS($M$5:N4849),$L$5:$M$7000,2,FALSE),"")</f>
        <v/>
      </c>
      <c r="O4849" s="1" t="str">
        <f>IFERROR(VLOOKUP(ROWS($O$5:O4849),$K$5:$L$7000,2,FALSE),"")</f>
        <v/>
      </c>
    </row>
    <row r="4850" spans="2:15" ht="15" customHeight="1" x14ac:dyDescent="0.25">
      <c r="B4850" s="178" t="s">
        <v>9160</v>
      </c>
      <c r="C4850" s="178" t="s">
        <v>104</v>
      </c>
      <c r="D4850" s="178" t="s">
        <v>1209</v>
      </c>
      <c r="E4850" s="178" t="s">
        <v>302</v>
      </c>
      <c r="F4850" s="178" t="s">
        <v>17</v>
      </c>
      <c r="G4850" s="1">
        <f>IF(ISNUMBER(Pay_Item_Search_Text),IF(ISNUMBER(IF(FIND(Pay_Item_Search_Text,B4850)=1,1, "FALSE")),MAX(G$4:$G4849)+1,IF(ISNUMBER(Pay_Item_Search_Text),0,IF(ISNUMBER(SEARCH(Pay_Item_Search_Text,H4850)),MAX(G$4:$G4849)+1,0))),IF(ISNUMBER(Pay_Item_Search_Text),0,IF(ISNUMBER(SEARCH(Pay_Item_Search_Text,H4850)),MAX(G$4:$G4849)+1,0)))</f>
        <v>4846</v>
      </c>
      <c r="H4850" s="1" t="str">
        <f>IF(Table_PayItems[[#This Row],[Description]]="_","_ Unique Item - "&amp;Table_PayItems[[#This Row],[Item]]&amp;" - $"&amp;Table_PayItems[[#This Row],[Unit]],Table_PayItems[[#This Row],[Description]]&amp;" - $"&amp;Table_PayItems[[#This Row],[Unit]])</f>
        <v>Sewer, Cl B, 60 inch, Tr Det C - $Ft</v>
      </c>
      <c r="I4850" s="29" t="str">
        <f>IFERROR(VLOOKUP(ROWS($M$5:M4850),Table_PayItems[[Search Key]:[Concentrated Name]],2,FALSE),"")</f>
        <v>Sewer, Cl B, 60 inch, Tr Det C - $Ft</v>
      </c>
      <c r="J4850" s="1"/>
      <c r="K4850" s="1"/>
      <c r="L4850" s="22">
        <f>IF(ISNUMBER(SEARCH(Pay_Item_Search_Text_2,M4850)),MAX($L$4:L4849)+1,0)</f>
        <v>839</v>
      </c>
      <c r="M4850" s="1" t="str">
        <f>IFERROR(VLOOKUP(ROWS($M$5:M4850),Table_PayItems[[Search Key]:[Concentrated Name]],2,FALSE),"")</f>
        <v>Sewer, Cl B, 60 inch, Tr Det C - $Ft</v>
      </c>
      <c r="N4850" s="1" t="str">
        <f>IFERROR(VLOOKUP(ROWS($M$5:N4850),$L$5:$M$7000,2,FALSE),"")</f>
        <v/>
      </c>
      <c r="O4850" s="1" t="str">
        <f>IFERROR(VLOOKUP(ROWS($O$5:O4850),$K$5:$L$7000,2,FALSE),"")</f>
        <v/>
      </c>
    </row>
    <row r="4851" spans="2:15" ht="15" customHeight="1" x14ac:dyDescent="0.25">
      <c r="B4851" s="178" t="s">
        <v>9187</v>
      </c>
      <c r="C4851" s="178" t="s">
        <v>104</v>
      </c>
      <c r="D4851" s="178" t="s">
        <v>1236</v>
      </c>
      <c r="E4851" s="178" t="s">
        <v>302</v>
      </c>
      <c r="F4851" s="178" t="s">
        <v>17</v>
      </c>
      <c r="G4851" s="1">
        <f>IF(ISNUMBER(Pay_Item_Search_Text),IF(ISNUMBER(IF(FIND(Pay_Item_Search_Text,B4851)=1,1, "FALSE")),MAX(G$4:$G4850)+1,IF(ISNUMBER(Pay_Item_Search_Text),0,IF(ISNUMBER(SEARCH(Pay_Item_Search_Text,H4851)),MAX(G$4:$G4850)+1,0))),IF(ISNUMBER(Pay_Item_Search_Text),0,IF(ISNUMBER(SEARCH(Pay_Item_Search_Text,H4851)),MAX(G$4:$G4850)+1,0)))</f>
        <v>4847</v>
      </c>
      <c r="H4851" s="1" t="str">
        <f>IF(Table_PayItems[[#This Row],[Description]]="_","_ Unique Item - "&amp;Table_PayItems[[#This Row],[Item]]&amp;" - $"&amp;Table_PayItems[[#This Row],[Unit]],Table_PayItems[[#This Row],[Description]]&amp;" - $"&amp;Table_PayItems[[#This Row],[Unit]])</f>
        <v>Sewer, Cl B, 60 inch, Tr Det D - $Ft</v>
      </c>
      <c r="I4851" s="29" t="str">
        <f>IFERROR(VLOOKUP(ROWS($M$5:M4851),Table_PayItems[[Search Key]:[Concentrated Name]],2,FALSE),"")</f>
        <v>Sewer, Cl B, 60 inch, Tr Det D - $Ft</v>
      </c>
      <c r="J4851" s="1"/>
      <c r="K4851" s="1"/>
      <c r="L4851" s="22">
        <f>IF(ISNUMBER(SEARCH(Pay_Item_Search_Text_2,M4851)),MAX($L$4:L4850)+1,0)</f>
        <v>840</v>
      </c>
      <c r="M4851" s="1" t="str">
        <f>IFERROR(VLOOKUP(ROWS($M$5:M4851),Table_PayItems[[Search Key]:[Concentrated Name]],2,FALSE),"")</f>
        <v>Sewer, Cl B, 60 inch, Tr Det D - $Ft</v>
      </c>
      <c r="N4851" s="1" t="str">
        <f>IFERROR(VLOOKUP(ROWS($M$5:N4851),$L$5:$M$7000,2,FALSE),"")</f>
        <v/>
      </c>
      <c r="O4851" s="1" t="str">
        <f>IFERROR(VLOOKUP(ROWS($O$5:O4851),$K$5:$L$7000,2,FALSE),"")</f>
        <v/>
      </c>
    </row>
    <row r="4852" spans="2:15" ht="15" customHeight="1" x14ac:dyDescent="0.25">
      <c r="B4852" s="178" t="s">
        <v>9214</v>
      </c>
      <c r="C4852" s="178" t="s">
        <v>104</v>
      </c>
      <c r="D4852" s="178" t="s">
        <v>1263</v>
      </c>
      <c r="E4852" s="178" t="s">
        <v>302</v>
      </c>
      <c r="F4852" s="178" t="s">
        <v>17</v>
      </c>
      <c r="G4852" s="1">
        <f>IF(ISNUMBER(Pay_Item_Search_Text),IF(ISNUMBER(IF(FIND(Pay_Item_Search_Text,B4852)=1,1, "FALSE")),MAX(G$4:$G4851)+1,IF(ISNUMBER(Pay_Item_Search_Text),0,IF(ISNUMBER(SEARCH(Pay_Item_Search_Text,H4852)),MAX(G$4:$G4851)+1,0))),IF(ISNUMBER(Pay_Item_Search_Text),0,IF(ISNUMBER(SEARCH(Pay_Item_Search_Text,H4852)),MAX(G$4:$G4851)+1,0)))</f>
        <v>4848</v>
      </c>
      <c r="H4852" s="1" t="str">
        <f>IF(Table_PayItems[[#This Row],[Description]]="_","_ Unique Item - "&amp;Table_PayItems[[#This Row],[Item]]&amp;" - $"&amp;Table_PayItems[[#This Row],[Unit]],Table_PayItems[[#This Row],[Description]]&amp;" - $"&amp;Table_PayItems[[#This Row],[Unit]])</f>
        <v>Sewer, Cl B, 60 inch, Tr Det E - $Ft</v>
      </c>
      <c r="I4852" s="29" t="str">
        <f>IFERROR(VLOOKUP(ROWS($M$5:M4852),Table_PayItems[[Search Key]:[Concentrated Name]],2,FALSE),"")</f>
        <v>Sewer, Cl B, 60 inch, Tr Det E - $Ft</v>
      </c>
      <c r="J4852" s="1"/>
      <c r="K4852" s="1"/>
      <c r="L4852" s="22">
        <f>IF(ISNUMBER(SEARCH(Pay_Item_Search_Text_2,M4852)),MAX($L$4:L4851)+1,0)</f>
        <v>841</v>
      </c>
      <c r="M4852" s="1" t="str">
        <f>IFERROR(VLOOKUP(ROWS($M$5:M4852),Table_PayItems[[Search Key]:[Concentrated Name]],2,FALSE),"")</f>
        <v>Sewer, Cl B, 60 inch, Tr Det E - $Ft</v>
      </c>
      <c r="N4852" s="1" t="str">
        <f>IFERROR(VLOOKUP(ROWS($M$5:N4852),$L$5:$M$7000,2,FALSE),"")</f>
        <v/>
      </c>
      <c r="O4852" s="1" t="str">
        <f>IFERROR(VLOOKUP(ROWS($O$5:O4852),$K$5:$L$7000,2,FALSE),"")</f>
        <v/>
      </c>
    </row>
    <row r="4853" spans="2:15" ht="15" customHeight="1" x14ac:dyDescent="0.25">
      <c r="B4853" s="178" t="s">
        <v>9107</v>
      </c>
      <c r="C4853" s="178" t="s">
        <v>104</v>
      </c>
      <c r="D4853" s="178" t="s">
        <v>1156</v>
      </c>
      <c r="E4853" s="178" t="s">
        <v>302</v>
      </c>
      <c r="F4853" s="178" t="s">
        <v>17</v>
      </c>
      <c r="G4853" s="1">
        <f>IF(ISNUMBER(Pay_Item_Search_Text),IF(ISNUMBER(IF(FIND(Pay_Item_Search_Text,B4853)=1,1, "FALSE")),MAX(G$4:$G4852)+1,IF(ISNUMBER(Pay_Item_Search_Text),0,IF(ISNUMBER(SEARCH(Pay_Item_Search_Text,H4853)),MAX(G$4:$G4852)+1,0))),IF(ISNUMBER(Pay_Item_Search_Text),0,IF(ISNUMBER(SEARCH(Pay_Item_Search_Text,H4853)),MAX(G$4:$G4852)+1,0)))</f>
        <v>4849</v>
      </c>
      <c r="H4853" s="1" t="str">
        <f>IF(Table_PayItems[[#This Row],[Description]]="_","_ Unique Item - "&amp;Table_PayItems[[#This Row],[Item]]&amp;" - $"&amp;Table_PayItems[[#This Row],[Unit]],Table_PayItems[[#This Row],[Description]]&amp;" - $"&amp;Table_PayItems[[#This Row],[Unit]])</f>
        <v>Sewer, Cl B, 66 inch, Tr Det A - $Ft</v>
      </c>
      <c r="I4853" s="29" t="str">
        <f>IFERROR(VLOOKUP(ROWS($M$5:M4853),Table_PayItems[[Search Key]:[Concentrated Name]],2,FALSE),"")</f>
        <v>Sewer, Cl B, 66 inch, Tr Det A - $Ft</v>
      </c>
      <c r="J4853" s="1"/>
      <c r="K4853" s="1"/>
      <c r="L4853" s="22">
        <f>IF(ISNUMBER(SEARCH(Pay_Item_Search_Text_2,M4853)),MAX($L$4:L4852)+1,0)</f>
        <v>0</v>
      </c>
      <c r="M4853" s="1" t="str">
        <f>IFERROR(VLOOKUP(ROWS($M$5:M4853),Table_PayItems[[Search Key]:[Concentrated Name]],2,FALSE),"")</f>
        <v>Sewer, Cl B, 66 inch, Tr Det A - $Ft</v>
      </c>
      <c r="N4853" s="1" t="str">
        <f>IFERROR(VLOOKUP(ROWS($M$5:N4853),$L$5:$M$7000,2,FALSE),"")</f>
        <v/>
      </c>
      <c r="O4853" s="1" t="str">
        <f>IFERROR(VLOOKUP(ROWS($O$5:O4853),$K$5:$L$7000,2,FALSE),"")</f>
        <v/>
      </c>
    </row>
    <row r="4854" spans="2:15" ht="15" customHeight="1" x14ac:dyDescent="0.25">
      <c r="B4854" s="178" t="s">
        <v>9134</v>
      </c>
      <c r="C4854" s="178" t="s">
        <v>104</v>
      </c>
      <c r="D4854" s="178" t="s">
        <v>1183</v>
      </c>
      <c r="E4854" s="178" t="s">
        <v>302</v>
      </c>
      <c r="F4854" s="178" t="s">
        <v>17</v>
      </c>
      <c r="G4854" s="1">
        <f>IF(ISNUMBER(Pay_Item_Search_Text),IF(ISNUMBER(IF(FIND(Pay_Item_Search_Text,B4854)=1,1, "FALSE")),MAX(G$4:$G4853)+1,IF(ISNUMBER(Pay_Item_Search_Text),0,IF(ISNUMBER(SEARCH(Pay_Item_Search_Text,H4854)),MAX(G$4:$G4853)+1,0))),IF(ISNUMBER(Pay_Item_Search_Text),0,IF(ISNUMBER(SEARCH(Pay_Item_Search_Text,H4854)),MAX(G$4:$G4853)+1,0)))</f>
        <v>4850</v>
      </c>
      <c r="H4854" s="1" t="str">
        <f>IF(Table_PayItems[[#This Row],[Description]]="_","_ Unique Item - "&amp;Table_PayItems[[#This Row],[Item]]&amp;" - $"&amp;Table_PayItems[[#This Row],[Unit]],Table_PayItems[[#This Row],[Description]]&amp;" - $"&amp;Table_PayItems[[#This Row],[Unit]])</f>
        <v>Sewer, Cl B, 66 inch, Tr Det B - $Ft</v>
      </c>
      <c r="I4854" s="29" t="str">
        <f>IFERROR(VLOOKUP(ROWS($M$5:M4854),Table_PayItems[[Search Key]:[Concentrated Name]],2,FALSE),"")</f>
        <v>Sewer, Cl B, 66 inch, Tr Det B - $Ft</v>
      </c>
      <c r="J4854" s="1"/>
      <c r="K4854" s="1"/>
      <c r="L4854" s="22">
        <f>IF(ISNUMBER(SEARCH(Pay_Item_Search_Text_2,M4854)),MAX($L$4:L4853)+1,0)</f>
        <v>0</v>
      </c>
      <c r="M4854" s="1" t="str">
        <f>IFERROR(VLOOKUP(ROWS($M$5:M4854),Table_PayItems[[Search Key]:[Concentrated Name]],2,FALSE),"")</f>
        <v>Sewer, Cl B, 66 inch, Tr Det B - $Ft</v>
      </c>
      <c r="N4854" s="1" t="str">
        <f>IFERROR(VLOOKUP(ROWS($M$5:N4854),$L$5:$M$7000,2,FALSE),"")</f>
        <v/>
      </c>
      <c r="O4854" s="1" t="str">
        <f>IFERROR(VLOOKUP(ROWS($O$5:O4854),$K$5:$L$7000,2,FALSE),"")</f>
        <v/>
      </c>
    </row>
    <row r="4855" spans="2:15" ht="15" customHeight="1" x14ac:dyDescent="0.25">
      <c r="B4855" s="178" t="s">
        <v>9161</v>
      </c>
      <c r="C4855" s="178" t="s">
        <v>104</v>
      </c>
      <c r="D4855" s="178" t="s">
        <v>1210</v>
      </c>
      <c r="E4855" s="178" t="s">
        <v>302</v>
      </c>
      <c r="F4855" s="178" t="s">
        <v>17</v>
      </c>
      <c r="G4855" s="1">
        <f>IF(ISNUMBER(Pay_Item_Search_Text),IF(ISNUMBER(IF(FIND(Pay_Item_Search_Text,B4855)=1,1, "FALSE")),MAX(G$4:$G4854)+1,IF(ISNUMBER(Pay_Item_Search_Text),0,IF(ISNUMBER(SEARCH(Pay_Item_Search_Text,H4855)),MAX(G$4:$G4854)+1,0))),IF(ISNUMBER(Pay_Item_Search_Text),0,IF(ISNUMBER(SEARCH(Pay_Item_Search_Text,H4855)),MAX(G$4:$G4854)+1,0)))</f>
        <v>4851</v>
      </c>
      <c r="H4855" s="1" t="str">
        <f>IF(Table_PayItems[[#This Row],[Description]]="_","_ Unique Item - "&amp;Table_PayItems[[#This Row],[Item]]&amp;" - $"&amp;Table_PayItems[[#This Row],[Unit]],Table_PayItems[[#This Row],[Description]]&amp;" - $"&amp;Table_PayItems[[#This Row],[Unit]])</f>
        <v>Sewer, Cl B, 66 inch, Tr Det C - $Ft</v>
      </c>
      <c r="I4855" s="29" t="str">
        <f>IFERROR(VLOOKUP(ROWS($M$5:M4855),Table_PayItems[[Search Key]:[Concentrated Name]],2,FALSE),"")</f>
        <v>Sewer, Cl B, 66 inch, Tr Det C - $Ft</v>
      </c>
      <c r="J4855" s="1"/>
      <c r="K4855" s="1"/>
      <c r="L4855" s="22">
        <f>IF(ISNUMBER(SEARCH(Pay_Item_Search_Text_2,M4855)),MAX($L$4:L4854)+1,0)</f>
        <v>0</v>
      </c>
      <c r="M4855" s="1" t="str">
        <f>IFERROR(VLOOKUP(ROWS($M$5:M4855),Table_PayItems[[Search Key]:[Concentrated Name]],2,FALSE),"")</f>
        <v>Sewer, Cl B, 66 inch, Tr Det C - $Ft</v>
      </c>
      <c r="N4855" s="1" t="str">
        <f>IFERROR(VLOOKUP(ROWS($M$5:N4855),$L$5:$M$7000,2,FALSE),"")</f>
        <v/>
      </c>
      <c r="O4855" s="1" t="str">
        <f>IFERROR(VLOOKUP(ROWS($O$5:O4855),$K$5:$L$7000,2,FALSE),"")</f>
        <v/>
      </c>
    </row>
    <row r="4856" spans="2:15" ht="15" customHeight="1" x14ac:dyDescent="0.25">
      <c r="B4856" s="178" t="s">
        <v>9188</v>
      </c>
      <c r="C4856" s="178" t="s">
        <v>104</v>
      </c>
      <c r="D4856" s="178" t="s">
        <v>1237</v>
      </c>
      <c r="E4856" s="178" t="s">
        <v>302</v>
      </c>
      <c r="F4856" s="178" t="s">
        <v>17</v>
      </c>
      <c r="G4856" s="1">
        <f>IF(ISNUMBER(Pay_Item_Search_Text),IF(ISNUMBER(IF(FIND(Pay_Item_Search_Text,B4856)=1,1, "FALSE")),MAX(G$4:$G4855)+1,IF(ISNUMBER(Pay_Item_Search_Text),0,IF(ISNUMBER(SEARCH(Pay_Item_Search_Text,H4856)),MAX(G$4:$G4855)+1,0))),IF(ISNUMBER(Pay_Item_Search_Text),0,IF(ISNUMBER(SEARCH(Pay_Item_Search_Text,H4856)),MAX(G$4:$G4855)+1,0)))</f>
        <v>4852</v>
      </c>
      <c r="H4856" s="1" t="str">
        <f>IF(Table_PayItems[[#This Row],[Description]]="_","_ Unique Item - "&amp;Table_PayItems[[#This Row],[Item]]&amp;" - $"&amp;Table_PayItems[[#This Row],[Unit]],Table_PayItems[[#This Row],[Description]]&amp;" - $"&amp;Table_PayItems[[#This Row],[Unit]])</f>
        <v>Sewer, Cl B, 66 inch, Tr Det D - $Ft</v>
      </c>
      <c r="I4856" s="29" t="str">
        <f>IFERROR(VLOOKUP(ROWS($M$5:M4856),Table_PayItems[[Search Key]:[Concentrated Name]],2,FALSE),"")</f>
        <v>Sewer, Cl B, 66 inch, Tr Det D - $Ft</v>
      </c>
      <c r="J4856" s="1"/>
      <c r="K4856" s="1"/>
      <c r="L4856" s="22">
        <f>IF(ISNUMBER(SEARCH(Pay_Item_Search_Text_2,M4856)),MAX($L$4:L4855)+1,0)</f>
        <v>0</v>
      </c>
      <c r="M4856" s="1" t="str">
        <f>IFERROR(VLOOKUP(ROWS($M$5:M4856),Table_PayItems[[Search Key]:[Concentrated Name]],2,FALSE),"")</f>
        <v>Sewer, Cl B, 66 inch, Tr Det D - $Ft</v>
      </c>
      <c r="N4856" s="1" t="str">
        <f>IFERROR(VLOOKUP(ROWS($M$5:N4856),$L$5:$M$7000,2,FALSE),"")</f>
        <v/>
      </c>
      <c r="O4856" s="1" t="str">
        <f>IFERROR(VLOOKUP(ROWS($O$5:O4856),$K$5:$L$7000,2,FALSE),"")</f>
        <v/>
      </c>
    </row>
    <row r="4857" spans="2:15" ht="15" customHeight="1" x14ac:dyDescent="0.25">
      <c r="B4857" s="178" t="s">
        <v>9215</v>
      </c>
      <c r="C4857" s="178" t="s">
        <v>104</v>
      </c>
      <c r="D4857" s="178" t="s">
        <v>1264</v>
      </c>
      <c r="E4857" s="178" t="s">
        <v>302</v>
      </c>
      <c r="F4857" s="178" t="s">
        <v>17</v>
      </c>
      <c r="G4857" s="1">
        <f>IF(ISNUMBER(Pay_Item_Search_Text),IF(ISNUMBER(IF(FIND(Pay_Item_Search_Text,B4857)=1,1, "FALSE")),MAX(G$4:$G4856)+1,IF(ISNUMBER(Pay_Item_Search_Text),0,IF(ISNUMBER(SEARCH(Pay_Item_Search_Text,H4857)),MAX(G$4:$G4856)+1,0))),IF(ISNUMBER(Pay_Item_Search_Text),0,IF(ISNUMBER(SEARCH(Pay_Item_Search_Text,H4857)),MAX(G$4:$G4856)+1,0)))</f>
        <v>4853</v>
      </c>
      <c r="H4857" s="1" t="str">
        <f>IF(Table_PayItems[[#This Row],[Description]]="_","_ Unique Item - "&amp;Table_PayItems[[#This Row],[Item]]&amp;" - $"&amp;Table_PayItems[[#This Row],[Unit]],Table_PayItems[[#This Row],[Description]]&amp;" - $"&amp;Table_PayItems[[#This Row],[Unit]])</f>
        <v>Sewer, Cl B, 66 inch, Tr Det E - $Ft</v>
      </c>
      <c r="I4857" s="29" t="str">
        <f>IFERROR(VLOOKUP(ROWS($M$5:M4857),Table_PayItems[[Search Key]:[Concentrated Name]],2,FALSE),"")</f>
        <v>Sewer, Cl B, 66 inch, Tr Det E - $Ft</v>
      </c>
      <c r="J4857" s="1"/>
      <c r="K4857" s="1"/>
      <c r="L4857" s="22">
        <f>IF(ISNUMBER(SEARCH(Pay_Item_Search_Text_2,M4857)),MAX($L$4:L4856)+1,0)</f>
        <v>0</v>
      </c>
      <c r="M4857" s="1" t="str">
        <f>IFERROR(VLOOKUP(ROWS($M$5:M4857),Table_PayItems[[Search Key]:[Concentrated Name]],2,FALSE),"")</f>
        <v>Sewer, Cl B, 66 inch, Tr Det E - $Ft</v>
      </c>
      <c r="N4857" s="1" t="str">
        <f>IFERROR(VLOOKUP(ROWS($M$5:N4857),$L$5:$M$7000,2,FALSE),"")</f>
        <v/>
      </c>
      <c r="O4857" s="1" t="str">
        <f>IFERROR(VLOOKUP(ROWS($O$5:O4857),$K$5:$L$7000,2,FALSE),"")</f>
        <v/>
      </c>
    </row>
    <row r="4858" spans="2:15" ht="15" customHeight="1" x14ac:dyDescent="0.25">
      <c r="B4858" s="178" t="s">
        <v>9108</v>
      </c>
      <c r="C4858" s="178" t="s">
        <v>104</v>
      </c>
      <c r="D4858" s="178" t="s">
        <v>1157</v>
      </c>
      <c r="E4858" s="178" t="s">
        <v>302</v>
      </c>
      <c r="F4858" s="178" t="s">
        <v>17</v>
      </c>
      <c r="G4858" s="1">
        <f>IF(ISNUMBER(Pay_Item_Search_Text),IF(ISNUMBER(IF(FIND(Pay_Item_Search_Text,B4858)=1,1, "FALSE")),MAX(G$4:$G4857)+1,IF(ISNUMBER(Pay_Item_Search_Text),0,IF(ISNUMBER(SEARCH(Pay_Item_Search_Text,H4858)),MAX(G$4:$G4857)+1,0))),IF(ISNUMBER(Pay_Item_Search_Text),0,IF(ISNUMBER(SEARCH(Pay_Item_Search_Text,H4858)),MAX(G$4:$G4857)+1,0)))</f>
        <v>4854</v>
      </c>
      <c r="H4858" s="1" t="str">
        <f>IF(Table_PayItems[[#This Row],[Description]]="_","_ Unique Item - "&amp;Table_PayItems[[#This Row],[Item]]&amp;" - $"&amp;Table_PayItems[[#This Row],[Unit]],Table_PayItems[[#This Row],[Description]]&amp;" - $"&amp;Table_PayItems[[#This Row],[Unit]])</f>
        <v>Sewer, Cl B, 72 inch, Tr Det A - $Ft</v>
      </c>
      <c r="I4858" s="29" t="str">
        <f>IFERROR(VLOOKUP(ROWS($M$5:M4858),Table_PayItems[[Search Key]:[Concentrated Name]],2,FALSE),"")</f>
        <v>Sewer, Cl B, 72 inch, Tr Det A - $Ft</v>
      </c>
      <c r="J4858" s="1"/>
      <c r="K4858" s="1"/>
      <c r="L4858" s="22">
        <f>IF(ISNUMBER(SEARCH(Pay_Item_Search_Text_2,M4858)),MAX($L$4:L4857)+1,0)</f>
        <v>0</v>
      </c>
      <c r="M4858" s="1" t="str">
        <f>IFERROR(VLOOKUP(ROWS($M$5:M4858),Table_PayItems[[Search Key]:[Concentrated Name]],2,FALSE),"")</f>
        <v>Sewer, Cl B, 72 inch, Tr Det A - $Ft</v>
      </c>
      <c r="N4858" s="1" t="str">
        <f>IFERROR(VLOOKUP(ROWS($M$5:N4858),$L$5:$M$7000,2,FALSE),"")</f>
        <v/>
      </c>
      <c r="O4858" s="1" t="str">
        <f>IFERROR(VLOOKUP(ROWS($O$5:O4858),$K$5:$L$7000,2,FALSE),"")</f>
        <v/>
      </c>
    </row>
    <row r="4859" spans="2:15" ht="15" customHeight="1" x14ac:dyDescent="0.25">
      <c r="B4859" s="178" t="s">
        <v>9135</v>
      </c>
      <c r="C4859" s="178" t="s">
        <v>104</v>
      </c>
      <c r="D4859" s="178" t="s">
        <v>1184</v>
      </c>
      <c r="E4859" s="178" t="s">
        <v>302</v>
      </c>
      <c r="F4859" s="178" t="s">
        <v>17</v>
      </c>
      <c r="G4859" s="1">
        <f>IF(ISNUMBER(Pay_Item_Search_Text),IF(ISNUMBER(IF(FIND(Pay_Item_Search_Text,B4859)=1,1, "FALSE")),MAX(G$4:$G4858)+1,IF(ISNUMBER(Pay_Item_Search_Text),0,IF(ISNUMBER(SEARCH(Pay_Item_Search_Text,H4859)),MAX(G$4:$G4858)+1,0))),IF(ISNUMBER(Pay_Item_Search_Text),0,IF(ISNUMBER(SEARCH(Pay_Item_Search_Text,H4859)),MAX(G$4:$G4858)+1,0)))</f>
        <v>4855</v>
      </c>
      <c r="H4859" s="1" t="str">
        <f>IF(Table_PayItems[[#This Row],[Description]]="_","_ Unique Item - "&amp;Table_PayItems[[#This Row],[Item]]&amp;" - $"&amp;Table_PayItems[[#This Row],[Unit]],Table_PayItems[[#This Row],[Description]]&amp;" - $"&amp;Table_PayItems[[#This Row],[Unit]])</f>
        <v>Sewer, Cl B, 72 inch, Tr Det B - $Ft</v>
      </c>
      <c r="I4859" s="29" t="str">
        <f>IFERROR(VLOOKUP(ROWS($M$5:M4859),Table_PayItems[[Search Key]:[Concentrated Name]],2,FALSE),"")</f>
        <v>Sewer, Cl B, 72 inch, Tr Det B - $Ft</v>
      </c>
      <c r="J4859" s="1"/>
      <c r="K4859" s="1"/>
      <c r="L4859" s="22">
        <f>IF(ISNUMBER(SEARCH(Pay_Item_Search_Text_2,M4859)),MAX($L$4:L4858)+1,0)</f>
        <v>0</v>
      </c>
      <c r="M4859" s="1" t="str">
        <f>IFERROR(VLOOKUP(ROWS($M$5:M4859),Table_PayItems[[Search Key]:[Concentrated Name]],2,FALSE),"")</f>
        <v>Sewer, Cl B, 72 inch, Tr Det B - $Ft</v>
      </c>
      <c r="N4859" s="1" t="str">
        <f>IFERROR(VLOOKUP(ROWS($M$5:N4859),$L$5:$M$7000,2,FALSE),"")</f>
        <v/>
      </c>
      <c r="O4859" s="1" t="str">
        <f>IFERROR(VLOOKUP(ROWS($O$5:O4859),$K$5:$L$7000,2,FALSE),"")</f>
        <v/>
      </c>
    </row>
    <row r="4860" spans="2:15" ht="15" customHeight="1" x14ac:dyDescent="0.25">
      <c r="B4860" s="178" t="s">
        <v>9162</v>
      </c>
      <c r="C4860" s="178" t="s">
        <v>104</v>
      </c>
      <c r="D4860" s="178" t="s">
        <v>1211</v>
      </c>
      <c r="E4860" s="178" t="s">
        <v>302</v>
      </c>
      <c r="F4860" s="178" t="s">
        <v>17</v>
      </c>
      <c r="G4860" s="1">
        <f>IF(ISNUMBER(Pay_Item_Search_Text),IF(ISNUMBER(IF(FIND(Pay_Item_Search_Text,B4860)=1,1, "FALSE")),MAX(G$4:$G4859)+1,IF(ISNUMBER(Pay_Item_Search_Text),0,IF(ISNUMBER(SEARCH(Pay_Item_Search_Text,H4860)),MAX(G$4:$G4859)+1,0))),IF(ISNUMBER(Pay_Item_Search_Text),0,IF(ISNUMBER(SEARCH(Pay_Item_Search_Text,H4860)),MAX(G$4:$G4859)+1,0)))</f>
        <v>4856</v>
      </c>
      <c r="H4860" s="1" t="str">
        <f>IF(Table_PayItems[[#This Row],[Description]]="_","_ Unique Item - "&amp;Table_PayItems[[#This Row],[Item]]&amp;" - $"&amp;Table_PayItems[[#This Row],[Unit]],Table_PayItems[[#This Row],[Description]]&amp;" - $"&amp;Table_PayItems[[#This Row],[Unit]])</f>
        <v>Sewer, Cl B, 72 inch, Tr Det C - $Ft</v>
      </c>
      <c r="I4860" s="29" t="str">
        <f>IFERROR(VLOOKUP(ROWS($M$5:M4860),Table_PayItems[[Search Key]:[Concentrated Name]],2,FALSE),"")</f>
        <v>Sewer, Cl B, 72 inch, Tr Det C - $Ft</v>
      </c>
      <c r="J4860" s="1"/>
      <c r="K4860" s="1"/>
      <c r="L4860" s="22">
        <f>IF(ISNUMBER(SEARCH(Pay_Item_Search_Text_2,M4860)),MAX($L$4:L4859)+1,0)</f>
        <v>0</v>
      </c>
      <c r="M4860" s="1" t="str">
        <f>IFERROR(VLOOKUP(ROWS($M$5:M4860),Table_PayItems[[Search Key]:[Concentrated Name]],2,FALSE),"")</f>
        <v>Sewer, Cl B, 72 inch, Tr Det C - $Ft</v>
      </c>
      <c r="N4860" s="1" t="str">
        <f>IFERROR(VLOOKUP(ROWS($M$5:N4860),$L$5:$M$7000,2,FALSE),"")</f>
        <v/>
      </c>
      <c r="O4860" s="1" t="str">
        <f>IFERROR(VLOOKUP(ROWS($O$5:O4860),$K$5:$L$7000,2,FALSE),"")</f>
        <v/>
      </c>
    </row>
    <row r="4861" spans="2:15" ht="15" customHeight="1" x14ac:dyDescent="0.25">
      <c r="B4861" s="178" t="s">
        <v>9189</v>
      </c>
      <c r="C4861" s="178" t="s">
        <v>104</v>
      </c>
      <c r="D4861" s="178" t="s">
        <v>1238</v>
      </c>
      <c r="E4861" s="178" t="s">
        <v>302</v>
      </c>
      <c r="F4861" s="178" t="s">
        <v>17</v>
      </c>
      <c r="G4861" s="1">
        <f>IF(ISNUMBER(Pay_Item_Search_Text),IF(ISNUMBER(IF(FIND(Pay_Item_Search_Text,B4861)=1,1, "FALSE")),MAX(G$4:$G4860)+1,IF(ISNUMBER(Pay_Item_Search_Text),0,IF(ISNUMBER(SEARCH(Pay_Item_Search_Text,H4861)),MAX(G$4:$G4860)+1,0))),IF(ISNUMBER(Pay_Item_Search_Text),0,IF(ISNUMBER(SEARCH(Pay_Item_Search_Text,H4861)),MAX(G$4:$G4860)+1,0)))</f>
        <v>4857</v>
      </c>
      <c r="H4861" s="1" t="str">
        <f>IF(Table_PayItems[[#This Row],[Description]]="_","_ Unique Item - "&amp;Table_PayItems[[#This Row],[Item]]&amp;" - $"&amp;Table_PayItems[[#This Row],[Unit]],Table_PayItems[[#This Row],[Description]]&amp;" - $"&amp;Table_PayItems[[#This Row],[Unit]])</f>
        <v>Sewer, Cl B, 72 inch, Tr Det D - $Ft</v>
      </c>
      <c r="I4861" s="29" t="str">
        <f>IFERROR(VLOOKUP(ROWS($M$5:M4861),Table_PayItems[[Search Key]:[Concentrated Name]],2,FALSE),"")</f>
        <v>Sewer, Cl B, 72 inch, Tr Det D - $Ft</v>
      </c>
      <c r="J4861" s="1"/>
      <c r="K4861" s="1"/>
      <c r="L4861" s="22">
        <f>IF(ISNUMBER(SEARCH(Pay_Item_Search_Text_2,M4861)),MAX($L$4:L4860)+1,0)</f>
        <v>0</v>
      </c>
      <c r="M4861" s="1" t="str">
        <f>IFERROR(VLOOKUP(ROWS($M$5:M4861),Table_PayItems[[Search Key]:[Concentrated Name]],2,FALSE),"")</f>
        <v>Sewer, Cl B, 72 inch, Tr Det D - $Ft</v>
      </c>
      <c r="N4861" s="1" t="str">
        <f>IFERROR(VLOOKUP(ROWS($M$5:N4861),$L$5:$M$7000,2,FALSE),"")</f>
        <v/>
      </c>
      <c r="O4861" s="1" t="str">
        <f>IFERROR(VLOOKUP(ROWS($O$5:O4861),$K$5:$L$7000,2,FALSE),"")</f>
        <v/>
      </c>
    </row>
    <row r="4862" spans="2:15" ht="15" customHeight="1" x14ac:dyDescent="0.25">
      <c r="B4862" s="178" t="s">
        <v>9216</v>
      </c>
      <c r="C4862" s="178" t="s">
        <v>104</v>
      </c>
      <c r="D4862" s="178" t="s">
        <v>1265</v>
      </c>
      <c r="E4862" s="178" t="s">
        <v>302</v>
      </c>
      <c r="F4862" s="178" t="s">
        <v>17</v>
      </c>
      <c r="G4862" s="1">
        <f>IF(ISNUMBER(Pay_Item_Search_Text),IF(ISNUMBER(IF(FIND(Pay_Item_Search_Text,B4862)=1,1, "FALSE")),MAX(G$4:$G4861)+1,IF(ISNUMBER(Pay_Item_Search_Text),0,IF(ISNUMBER(SEARCH(Pay_Item_Search_Text,H4862)),MAX(G$4:$G4861)+1,0))),IF(ISNUMBER(Pay_Item_Search_Text),0,IF(ISNUMBER(SEARCH(Pay_Item_Search_Text,H4862)),MAX(G$4:$G4861)+1,0)))</f>
        <v>4858</v>
      </c>
      <c r="H4862" s="1" t="str">
        <f>IF(Table_PayItems[[#This Row],[Description]]="_","_ Unique Item - "&amp;Table_PayItems[[#This Row],[Item]]&amp;" - $"&amp;Table_PayItems[[#This Row],[Unit]],Table_PayItems[[#This Row],[Description]]&amp;" - $"&amp;Table_PayItems[[#This Row],[Unit]])</f>
        <v>Sewer, Cl B, 72 inch, Tr Det E - $Ft</v>
      </c>
      <c r="I4862" s="29" t="str">
        <f>IFERROR(VLOOKUP(ROWS($M$5:M4862),Table_PayItems[[Search Key]:[Concentrated Name]],2,FALSE),"")</f>
        <v>Sewer, Cl B, 72 inch, Tr Det E - $Ft</v>
      </c>
      <c r="J4862" s="1"/>
      <c r="K4862" s="1"/>
      <c r="L4862" s="22">
        <f>IF(ISNUMBER(SEARCH(Pay_Item_Search_Text_2,M4862)),MAX($L$4:L4861)+1,0)</f>
        <v>0</v>
      </c>
      <c r="M4862" s="1" t="str">
        <f>IFERROR(VLOOKUP(ROWS($M$5:M4862),Table_PayItems[[Search Key]:[Concentrated Name]],2,FALSE),"")</f>
        <v>Sewer, Cl B, 72 inch, Tr Det E - $Ft</v>
      </c>
      <c r="N4862" s="1" t="str">
        <f>IFERROR(VLOOKUP(ROWS($M$5:N4862),$L$5:$M$7000,2,FALSE),"")</f>
        <v/>
      </c>
      <c r="O4862" s="1" t="str">
        <f>IFERROR(VLOOKUP(ROWS($O$5:O4862),$K$5:$L$7000,2,FALSE),"")</f>
        <v/>
      </c>
    </row>
    <row r="4863" spans="2:15" ht="15" customHeight="1" x14ac:dyDescent="0.25">
      <c r="B4863" s="178" t="s">
        <v>9109</v>
      </c>
      <c r="C4863" s="178" t="s">
        <v>104</v>
      </c>
      <c r="D4863" s="178" t="s">
        <v>1158</v>
      </c>
      <c r="E4863" s="178" t="s">
        <v>302</v>
      </c>
      <c r="F4863" s="178" t="s">
        <v>17</v>
      </c>
      <c r="G4863" s="1">
        <f>IF(ISNUMBER(Pay_Item_Search_Text),IF(ISNUMBER(IF(FIND(Pay_Item_Search_Text,B4863)=1,1, "FALSE")),MAX(G$4:$G4862)+1,IF(ISNUMBER(Pay_Item_Search_Text),0,IF(ISNUMBER(SEARCH(Pay_Item_Search_Text,H4863)),MAX(G$4:$G4862)+1,0))),IF(ISNUMBER(Pay_Item_Search_Text),0,IF(ISNUMBER(SEARCH(Pay_Item_Search_Text,H4863)),MAX(G$4:$G4862)+1,0)))</f>
        <v>4859</v>
      </c>
      <c r="H4863" s="1" t="str">
        <f>IF(Table_PayItems[[#This Row],[Description]]="_","_ Unique Item - "&amp;Table_PayItems[[#This Row],[Item]]&amp;" - $"&amp;Table_PayItems[[#This Row],[Unit]],Table_PayItems[[#This Row],[Description]]&amp;" - $"&amp;Table_PayItems[[#This Row],[Unit]])</f>
        <v>Sewer, Cl B, 78 inch, Tr Det A - $Ft</v>
      </c>
      <c r="I4863" s="29" t="str">
        <f>IFERROR(VLOOKUP(ROWS($M$5:M4863),Table_PayItems[[Search Key]:[Concentrated Name]],2,FALSE),"")</f>
        <v>Sewer, Cl B, 78 inch, Tr Det A - $Ft</v>
      </c>
      <c r="J4863" s="1"/>
      <c r="K4863" s="1"/>
      <c r="L4863" s="22">
        <f>IF(ISNUMBER(SEARCH(Pay_Item_Search_Text_2,M4863)),MAX($L$4:L4862)+1,0)</f>
        <v>0</v>
      </c>
      <c r="M4863" s="1" t="str">
        <f>IFERROR(VLOOKUP(ROWS($M$5:M4863),Table_PayItems[[Search Key]:[Concentrated Name]],2,FALSE),"")</f>
        <v>Sewer, Cl B, 78 inch, Tr Det A - $Ft</v>
      </c>
      <c r="N4863" s="1" t="str">
        <f>IFERROR(VLOOKUP(ROWS($M$5:N4863),$L$5:$M$7000,2,FALSE),"")</f>
        <v/>
      </c>
      <c r="O4863" s="1" t="str">
        <f>IFERROR(VLOOKUP(ROWS($O$5:O4863),$K$5:$L$7000,2,FALSE),"")</f>
        <v/>
      </c>
    </row>
    <row r="4864" spans="2:15" ht="15" customHeight="1" x14ac:dyDescent="0.25">
      <c r="B4864" s="178" t="s">
        <v>9136</v>
      </c>
      <c r="C4864" s="178" t="s">
        <v>104</v>
      </c>
      <c r="D4864" s="178" t="s">
        <v>1185</v>
      </c>
      <c r="E4864" s="178" t="s">
        <v>302</v>
      </c>
      <c r="F4864" s="178" t="s">
        <v>17</v>
      </c>
      <c r="G4864" s="1">
        <f>IF(ISNUMBER(Pay_Item_Search_Text),IF(ISNUMBER(IF(FIND(Pay_Item_Search_Text,B4864)=1,1, "FALSE")),MAX(G$4:$G4863)+1,IF(ISNUMBER(Pay_Item_Search_Text),0,IF(ISNUMBER(SEARCH(Pay_Item_Search_Text,H4864)),MAX(G$4:$G4863)+1,0))),IF(ISNUMBER(Pay_Item_Search_Text),0,IF(ISNUMBER(SEARCH(Pay_Item_Search_Text,H4864)),MAX(G$4:$G4863)+1,0)))</f>
        <v>4860</v>
      </c>
      <c r="H4864" s="1" t="str">
        <f>IF(Table_PayItems[[#This Row],[Description]]="_","_ Unique Item - "&amp;Table_PayItems[[#This Row],[Item]]&amp;" - $"&amp;Table_PayItems[[#This Row],[Unit]],Table_PayItems[[#This Row],[Description]]&amp;" - $"&amp;Table_PayItems[[#This Row],[Unit]])</f>
        <v>Sewer, Cl B, 78 inch, Tr Det B - $Ft</v>
      </c>
      <c r="I4864" s="29" t="str">
        <f>IFERROR(VLOOKUP(ROWS($M$5:M4864),Table_PayItems[[Search Key]:[Concentrated Name]],2,FALSE),"")</f>
        <v>Sewer, Cl B, 78 inch, Tr Det B - $Ft</v>
      </c>
      <c r="J4864" s="1"/>
      <c r="K4864" s="1"/>
      <c r="L4864" s="22">
        <f>IF(ISNUMBER(SEARCH(Pay_Item_Search_Text_2,M4864)),MAX($L$4:L4863)+1,0)</f>
        <v>0</v>
      </c>
      <c r="M4864" s="1" t="str">
        <f>IFERROR(VLOOKUP(ROWS($M$5:M4864),Table_PayItems[[Search Key]:[Concentrated Name]],2,FALSE),"")</f>
        <v>Sewer, Cl B, 78 inch, Tr Det B - $Ft</v>
      </c>
      <c r="N4864" s="1" t="str">
        <f>IFERROR(VLOOKUP(ROWS($M$5:N4864),$L$5:$M$7000,2,FALSE),"")</f>
        <v/>
      </c>
      <c r="O4864" s="1" t="str">
        <f>IFERROR(VLOOKUP(ROWS($O$5:O4864),$K$5:$L$7000,2,FALSE),"")</f>
        <v/>
      </c>
    </row>
    <row r="4865" spans="2:15" ht="15" customHeight="1" x14ac:dyDescent="0.25">
      <c r="B4865" s="178" t="s">
        <v>9163</v>
      </c>
      <c r="C4865" s="178" t="s">
        <v>104</v>
      </c>
      <c r="D4865" s="178" t="s">
        <v>1212</v>
      </c>
      <c r="E4865" s="178" t="s">
        <v>302</v>
      </c>
      <c r="F4865" s="178" t="s">
        <v>17</v>
      </c>
      <c r="G4865" s="1">
        <f>IF(ISNUMBER(Pay_Item_Search_Text),IF(ISNUMBER(IF(FIND(Pay_Item_Search_Text,B4865)=1,1, "FALSE")),MAX(G$4:$G4864)+1,IF(ISNUMBER(Pay_Item_Search_Text),0,IF(ISNUMBER(SEARCH(Pay_Item_Search_Text,H4865)),MAX(G$4:$G4864)+1,0))),IF(ISNUMBER(Pay_Item_Search_Text),0,IF(ISNUMBER(SEARCH(Pay_Item_Search_Text,H4865)),MAX(G$4:$G4864)+1,0)))</f>
        <v>4861</v>
      </c>
      <c r="H4865" s="1" t="str">
        <f>IF(Table_PayItems[[#This Row],[Description]]="_","_ Unique Item - "&amp;Table_PayItems[[#This Row],[Item]]&amp;" - $"&amp;Table_PayItems[[#This Row],[Unit]],Table_PayItems[[#This Row],[Description]]&amp;" - $"&amp;Table_PayItems[[#This Row],[Unit]])</f>
        <v>Sewer, Cl B, 78 inch, Tr Det C - $Ft</v>
      </c>
      <c r="I4865" s="29" t="str">
        <f>IFERROR(VLOOKUP(ROWS($M$5:M4865),Table_PayItems[[Search Key]:[Concentrated Name]],2,FALSE),"")</f>
        <v>Sewer, Cl B, 78 inch, Tr Det C - $Ft</v>
      </c>
      <c r="J4865" s="1"/>
      <c r="K4865" s="1"/>
      <c r="L4865" s="22">
        <f>IF(ISNUMBER(SEARCH(Pay_Item_Search_Text_2,M4865)),MAX($L$4:L4864)+1,0)</f>
        <v>0</v>
      </c>
      <c r="M4865" s="1" t="str">
        <f>IFERROR(VLOOKUP(ROWS($M$5:M4865),Table_PayItems[[Search Key]:[Concentrated Name]],2,FALSE),"")</f>
        <v>Sewer, Cl B, 78 inch, Tr Det C - $Ft</v>
      </c>
      <c r="N4865" s="1" t="str">
        <f>IFERROR(VLOOKUP(ROWS($M$5:N4865),$L$5:$M$7000,2,FALSE),"")</f>
        <v/>
      </c>
      <c r="O4865" s="1" t="str">
        <f>IFERROR(VLOOKUP(ROWS($O$5:O4865),$K$5:$L$7000,2,FALSE),"")</f>
        <v/>
      </c>
    </row>
    <row r="4866" spans="2:15" ht="15" customHeight="1" x14ac:dyDescent="0.25">
      <c r="B4866" s="178" t="s">
        <v>9190</v>
      </c>
      <c r="C4866" s="178" t="s">
        <v>104</v>
      </c>
      <c r="D4866" s="178" t="s">
        <v>1239</v>
      </c>
      <c r="E4866" s="178" t="s">
        <v>302</v>
      </c>
      <c r="F4866" s="178" t="s">
        <v>17</v>
      </c>
      <c r="G4866" s="1">
        <f>IF(ISNUMBER(Pay_Item_Search_Text),IF(ISNUMBER(IF(FIND(Pay_Item_Search_Text,B4866)=1,1, "FALSE")),MAX(G$4:$G4865)+1,IF(ISNUMBER(Pay_Item_Search_Text),0,IF(ISNUMBER(SEARCH(Pay_Item_Search_Text,H4866)),MAX(G$4:$G4865)+1,0))),IF(ISNUMBER(Pay_Item_Search_Text),0,IF(ISNUMBER(SEARCH(Pay_Item_Search_Text,H4866)),MAX(G$4:$G4865)+1,0)))</f>
        <v>4862</v>
      </c>
      <c r="H4866" s="1" t="str">
        <f>IF(Table_PayItems[[#This Row],[Description]]="_","_ Unique Item - "&amp;Table_PayItems[[#This Row],[Item]]&amp;" - $"&amp;Table_PayItems[[#This Row],[Unit]],Table_PayItems[[#This Row],[Description]]&amp;" - $"&amp;Table_PayItems[[#This Row],[Unit]])</f>
        <v>Sewer, Cl B, 78 inch, Tr Det D - $Ft</v>
      </c>
      <c r="I4866" s="29" t="str">
        <f>IFERROR(VLOOKUP(ROWS($M$5:M4866),Table_PayItems[[Search Key]:[Concentrated Name]],2,FALSE),"")</f>
        <v>Sewer, Cl B, 78 inch, Tr Det D - $Ft</v>
      </c>
      <c r="J4866" s="1"/>
      <c r="K4866" s="1"/>
      <c r="L4866" s="22">
        <f>IF(ISNUMBER(SEARCH(Pay_Item_Search_Text_2,M4866)),MAX($L$4:L4865)+1,0)</f>
        <v>0</v>
      </c>
      <c r="M4866" s="1" t="str">
        <f>IFERROR(VLOOKUP(ROWS($M$5:M4866),Table_PayItems[[Search Key]:[Concentrated Name]],2,FALSE),"")</f>
        <v>Sewer, Cl B, 78 inch, Tr Det D - $Ft</v>
      </c>
      <c r="N4866" s="1" t="str">
        <f>IFERROR(VLOOKUP(ROWS($M$5:N4866),$L$5:$M$7000,2,FALSE),"")</f>
        <v/>
      </c>
      <c r="O4866" s="1" t="str">
        <f>IFERROR(VLOOKUP(ROWS($O$5:O4866),$K$5:$L$7000,2,FALSE),"")</f>
        <v/>
      </c>
    </row>
    <row r="4867" spans="2:15" ht="15" customHeight="1" x14ac:dyDescent="0.25">
      <c r="B4867" s="178" t="s">
        <v>9217</v>
      </c>
      <c r="C4867" s="178" t="s">
        <v>104</v>
      </c>
      <c r="D4867" s="178" t="s">
        <v>1266</v>
      </c>
      <c r="E4867" s="178" t="s">
        <v>302</v>
      </c>
      <c r="F4867" s="178" t="s">
        <v>17</v>
      </c>
      <c r="G4867" s="1">
        <f>IF(ISNUMBER(Pay_Item_Search_Text),IF(ISNUMBER(IF(FIND(Pay_Item_Search_Text,B4867)=1,1, "FALSE")),MAX(G$4:$G4866)+1,IF(ISNUMBER(Pay_Item_Search_Text),0,IF(ISNUMBER(SEARCH(Pay_Item_Search_Text,H4867)),MAX(G$4:$G4866)+1,0))),IF(ISNUMBER(Pay_Item_Search_Text),0,IF(ISNUMBER(SEARCH(Pay_Item_Search_Text,H4867)),MAX(G$4:$G4866)+1,0)))</f>
        <v>4863</v>
      </c>
      <c r="H4867" s="1" t="str">
        <f>IF(Table_PayItems[[#This Row],[Description]]="_","_ Unique Item - "&amp;Table_PayItems[[#This Row],[Item]]&amp;" - $"&amp;Table_PayItems[[#This Row],[Unit]],Table_PayItems[[#This Row],[Description]]&amp;" - $"&amp;Table_PayItems[[#This Row],[Unit]])</f>
        <v>Sewer, Cl B, 78 inch, Tr Det E - $Ft</v>
      </c>
      <c r="I4867" s="29" t="str">
        <f>IFERROR(VLOOKUP(ROWS($M$5:M4867),Table_PayItems[[Search Key]:[Concentrated Name]],2,FALSE),"")</f>
        <v>Sewer, Cl B, 78 inch, Tr Det E - $Ft</v>
      </c>
      <c r="J4867" s="1"/>
      <c r="K4867" s="1"/>
      <c r="L4867" s="22">
        <f>IF(ISNUMBER(SEARCH(Pay_Item_Search_Text_2,M4867)),MAX($L$4:L4866)+1,0)</f>
        <v>0</v>
      </c>
      <c r="M4867" s="1" t="str">
        <f>IFERROR(VLOOKUP(ROWS($M$5:M4867),Table_PayItems[[Search Key]:[Concentrated Name]],2,FALSE),"")</f>
        <v>Sewer, Cl B, 78 inch, Tr Det E - $Ft</v>
      </c>
      <c r="N4867" s="1" t="str">
        <f>IFERROR(VLOOKUP(ROWS($M$5:N4867),$L$5:$M$7000,2,FALSE),"")</f>
        <v/>
      </c>
      <c r="O4867" s="1" t="str">
        <f>IFERROR(VLOOKUP(ROWS($O$5:O4867),$K$5:$L$7000,2,FALSE),"")</f>
        <v/>
      </c>
    </row>
    <row r="4868" spans="2:15" ht="15" customHeight="1" x14ac:dyDescent="0.25">
      <c r="B4868" s="178" t="s">
        <v>9095</v>
      </c>
      <c r="C4868" s="178" t="s">
        <v>104</v>
      </c>
      <c r="D4868" s="178" t="s">
        <v>1144</v>
      </c>
      <c r="E4868" s="178" t="s">
        <v>296</v>
      </c>
      <c r="F4868" s="178" t="s">
        <v>17</v>
      </c>
      <c r="G4868" s="1">
        <f>IF(ISNUMBER(Pay_Item_Search_Text),IF(ISNUMBER(IF(FIND(Pay_Item_Search_Text,B4868)=1,1, "FALSE")),MAX(G$4:$G4867)+1,IF(ISNUMBER(Pay_Item_Search_Text),0,IF(ISNUMBER(SEARCH(Pay_Item_Search_Text,H4868)),MAX(G$4:$G4867)+1,0))),IF(ISNUMBER(Pay_Item_Search_Text),0,IF(ISNUMBER(SEARCH(Pay_Item_Search_Text,H4868)),MAX(G$4:$G4867)+1,0)))</f>
        <v>4864</v>
      </c>
      <c r="H4868" s="1" t="str">
        <f>IF(Table_PayItems[[#This Row],[Description]]="_","_ Unique Item - "&amp;Table_PayItems[[#This Row],[Item]]&amp;" - $"&amp;Table_PayItems[[#This Row],[Unit]],Table_PayItems[[#This Row],[Description]]&amp;" - $"&amp;Table_PayItems[[#This Row],[Unit]])</f>
        <v>Sewer, Cl B, 8 inch, Tr Det A - $Ft</v>
      </c>
      <c r="I4868" s="29" t="str">
        <f>IFERROR(VLOOKUP(ROWS($M$5:M4868),Table_PayItems[[Search Key]:[Concentrated Name]],2,FALSE),"")</f>
        <v>Sewer, Cl B, 8 inch, Tr Det A - $Ft</v>
      </c>
      <c r="J4868" s="1"/>
      <c r="K4868" s="1"/>
      <c r="L4868" s="22">
        <f>IF(ISNUMBER(SEARCH(Pay_Item_Search_Text_2,M4868)),MAX($L$4:L4867)+1,0)</f>
        <v>0</v>
      </c>
      <c r="M4868" s="1" t="str">
        <f>IFERROR(VLOOKUP(ROWS($M$5:M4868),Table_PayItems[[Search Key]:[Concentrated Name]],2,FALSE),"")</f>
        <v>Sewer, Cl B, 8 inch, Tr Det A - $Ft</v>
      </c>
      <c r="N4868" s="1" t="str">
        <f>IFERROR(VLOOKUP(ROWS($M$5:N4868),$L$5:$M$7000,2,FALSE),"")</f>
        <v/>
      </c>
      <c r="O4868" s="1" t="str">
        <f>IFERROR(VLOOKUP(ROWS($O$5:O4868),$K$5:$L$7000,2,FALSE),"")</f>
        <v/>
      </c>
    </row>
    <row r="4869" spans="2:15" ht="15" customHeight="1" x14ac:dyDescent="0.25">
      <c r="B4869" s="178" t="s">
        <v>9122</v>
      </c>
      <c r="C4869" s="178" t="s">
        <v>104</v>
      </c>
      <c r="D4869" s="178" t="s">
        <v>1171</v>
      </c>
      <c r="E4869" s="178" t="s">
        <v>296</v>
      </c>
      <c r="F4869" s="178" t="s">
        <v>17</v>
      </c>
      <c r="G4869" s="1">
        <f>IF(ISNUMBER(Pay_Item_Search_Text),IF(ISNUMBER(IF(FIND(Pay_Item_Search_Text,B4869)=1,1, "FALSE")),MAX(G$4:$G4868)+1,IF(ISNUMBER(Pay_Item_Search_Text),0,IF(ISNUMBER(SEARCH(Pay_Item_Search_Text,H4869)),MAX(G$4:$G4868)+1,0))),IF(ISNUMBER(Pay_Item_Search_Text),0,IF(ISNUMBER(SEARCH(Pay_Item_Search_Text,H4869)),MAX(G$4:$G4868)+1,0)))</f>
        <v>4865</v>
      </c>
      <c r="H4869" s="1" t="str">
        <f>IF(Table_PayItems[[#This Row],[Description]]="_","_ Unique Item - "&amp;Table_PayItems[[#This Row],[Item]]&amp;" - $"&amp;Table_PayItems[[#This Row],[Unit]],Table_PayItems[[#This Row],[Description]]&amp;" - $"&amp;Table_PayItems[[#This Row],[Unit]])</f>
        <v>Sewer, Cl B, 8 inch, Tr Det B - $Ft</v>
      </c>
      <c r="I4869" s="29" t="str">
        <f>IFERROR(VLOOKUP(ROWS($M$5:M4869),Table_PayItems[[Search Key]:[Concentrated Name]],2,FALSE),"")</f>
        <v>Sewer, Cl B, 8 inch, Tr Det B - $Ft</v>
      </c>
      <c r="J4869" s="1"/>
      <c r="K4869" s="1"/>
      <c r="L4869" s="22">
        <f>IF(ISNUMBER(SEARCH(Pay_Item_Search_Text_2,M4869)),MAX($L$4:L4868)+1,0)</f>
        <v>0</v>
      </c>
      <c r="M4869" s="1" t="str">
        <f>IFERROR(VLOOKUP(ROWS($M$5:M4869),Table_PayItems[[Search Key]:[Concentrated Name]],2,FALSE),"")</f>
        <v>Sewer, Cl B, 8 inch, Tr Det B - $Ft</v>
      </c>
      <c r="N4869" s="1" t="str">
        <f>IFERROR(VLOOKUP(ROWS($M$5:N4869),$L$5:$M$7000,2,FALSE),"")</f>
        <v/>
      </c>
      <c r="O4869" s="1" t="str">
        <f>IFERROR(VLOOKUP(ROWS($O$5:O4869),$K$5:$L$7000,2,FALSE),"")</f>
        <v/>
      </c>
    </row>
    <row r="4870" spans="2:15" ht="15" customHeight="1" x14ac:dyDescent="0.25">
      <c r="B4870" s="178" t="s">
        <v>9149</v>
      </c>
      <c r="C4870" s="178" t="s">
        <v>104</v>
      </c>
      <c r="D4870" s="178" t="s">
        <v>1198</v>
      </c>
      <c r="E4870" s="178" t="s">
        <v>296</v>
      </c>
      <c r="F4870" s="178" t="s">
        <v>17</v>
      </c>
      <c r="G4870" s="1">
        <f>IF(ISNUMBER(Pay_Item_Search_Text),IF(ISNUMBER(IF(FIND(Pay_Item_Search_Text,B4870)=1,1, "FALSE")),MAX(G$4:$G4869)+1,IF(ISNUMBER(Pay_Item_Search_Text),0,IF(ISNUMBER(SEARCH(Pay_Item_Search_Text,H4870)),MAX(G$4:$G4869)+1,0))),IF(ISNUMBER(Pay_Item_Search_Text),0,IF(ISNUMBER(SEARCH(Pay_Item_Search_Text,H4870)),MAX(G$4:$G4869)+1,0)))</f>
        <v>4866</v>
      </c>
      <c r="H4870" s="1" t="str">
        <f>IF(Table_PayItems[[#This Row],[Description]]="_","_ Unique Item - "&amp;Table_PayItems[[#This Row],[Item]]&amp;" - $"&amp;Table_PayItems[[#This Row],[Unit]],Table_PayItems[[#This Row],[Description]]&amp;" - $"&amp;Table_PayItems[[#This Row],[Unit]])</f>
        <v>Sewer, Cl B, 8 inch, Tr Det C - $Ft</v>
      </c>
      <c r="I4870" s="29" t="str">
        <f>IFERROR(VLOOKUP(ROWS($M$5:M4870),Table_PayItems[[Search Key]:[Concentrated Name]],2,FALSE),"")</f>
        <v>Sewer, Cl B, 8 inch, Tr Det C - $Ft</v>
      </c>
      <c r="J4870" s="1"/>
      <c r="K4870" s="1"/>
      <c r="L4870" s="22">
        <f>IF(ISNUMBER(SEARCH(Pay_Item_Search_Text_2,M4870)),MAX($L$4:L4869)+1,0)</f>
        <v>0</v>
      </c>
      <c r="M4870" s="1" t="str">
        <f>IFERROR(VLOOKUP(ROWS($M$5:M4870),Table_PayItems[[Search Key]:[Concentrated Name]],2,FALSE),"")</f>
        <v>Sewer, Cl B, 8 inch, Tr Det C - $Ft</v>
      </c>
      <c r="N4870" s="1" t="str">
        <f>IFERROR(VLOOKUP(ROWS($M$5:N4870),$L$5:$M$7000,2,FALSE),"")</f>
        <v/>
      </c>
      <c r="O4870" s="1" t="str">
        <f>IFERROR(VLOOKUP(ROWS($O$5:O4870),$K$5:$L$7000,2,FALSE),"")</f>
        <v/>
      </c>
    </row>
    <row r="4871" spans="2:15" ht="15" customHeight="1" x14ac:dyDescent="0.25">
      <c r="B4871" s="178" t="s">
        <v>9176</v>
      </c>
      <c r="C4871" s="178" t="s">
        <v>104</v>
      </c>
      <c r="D4871" s="178" t="s">
        <v>1225</v>
      </c>
      <c r="E4871" s="178" t="s">
        <v>296</v>
      </c>
      <c r="F4871" s="178" t="s">
        <v>17</v>
      </c>
      <c r="G4871" s="1">
        <f>IF(ISNUMBER(Pay_Item_Search_Text),IF(ISNUMBER(IF(FIND(Pay_Item_Search_Text,B4871)=1,1, "FALSE")),MAX(G$4:$G4870)+1,IF(ISNUMBER(Pay_Item_Search_Text),0,IF(ISNUMBER(SEARCH(Pay_Item_Search_Text,H4871)),MAX(G$4:$G4870)+1,0))),IF(ISNUMBER(Pay_Item_Search_Text),0,IF(ISNUMBER(SEARCH(Pay_Item_Search_Text,H4871)),MAX(G$4:$G4870)+1,0)))</f>
        <v>4867</v>
      </c>
      <c r="H4871" s="1" t="str">
        <f>IF(Table_PayItems[[#This Row],[Description]]="_","_ Unique Item - "&amp;Table_PayItems[[#This Row],[Item]]&amp;" - $"&amp;Table_PayItems[[#This Row],[Unit]],Table_PayItems[[#This Row],[Description]]&amp;" - $"&amp;Table_PayItems[[#This Row],[Unit]])</f>
        <v>Sewer, Cl B, 8 inch, Tr Det D - $Ft</v>
      </c>
      <c r="I4871" s="29" t="str">
        <f>IFERROR(VLOOKUP(ROWS($M$5:M4871),Table_PayItems[[Search Key]:[Concentrated Name]],2,FALSE),"")</f>
        <v>Sewer, Cl B, 8 inch, Tr Det D - $Ft</v>
      </c>
      <c r="J4871" s="1"/>
      <c r="K4871" s="1"/>
      <c r="L4871" s="22">
        <f>IF(ISNUMBER(SEARCH(Pay_Item_Search_Text_2,M4871)),MAX($L$4:L4870)+1,0)</f>
        <v>0</v>
      </c>
      <c r="M4871" s="1" t="str">
        <f>IFERROR(VLOOKUP(ROWS($M$5:M4871),Table_PayItems[[Search Key]:[Concentrated Name]],2,FALSE),"")</f>
        <v>Sewer, Cl B, 8 inch, Tr Det D - $Ft</v>
      </c>
      <c r="N4871" s="1" t="str">
        <f>IFERROR(VLOOKUP(ROWS($M$5:N4871),$L$5:$M$7000,2,FALSE),"")</f>
        <v/>
      </c>
      <c r="O4871" s="1" t="str">
        <f>IFERROR(VLOOKUP(ROWS($O$5:O4871),$K$5:$L$7000,2,FALSE),"")</f>
        <v/>
      </c>
    </row>
    <row r="4872" spans="2:15" ht="15" customHeight="1" x14ac:dyDescent="0.25">
      <c r="B4872" s="178" t="s">
        <v>9203</v>
      </c>
      <c r="C4872" s="178" t="s">
        <v>104</v>
      </c>
      <c r="D4872" s="178" t="s">
        <v>1252</v>
      </c>
      <c r="E4872" s="178" t="s">
        <v>296</v>
      </c>
      <c r="F4872" s="178" t="s">
        <v>17</v>
      </c>
      <c r="G4872" s="1">
        <f>IF(ISNUMBER(Pay_Item_Search_Text),IF(ISNUMBER(IF(FIND(Pay_Item_Search_Text,B4872)=1,1, "FALSE")),MAX(G$4:$G4871)+1,IF(ISNUMBER(Pay_Item_Search_Text),0,IF(ISNUMBER(SEARCH(Pay_Item_Search_Text,H4872)),MAX(G$4:$G4871)+1,0))),IF(ISNUMBER(Pay_Item_Search_Text),0,IF(ISNUMBER(SEARCH(Pay_Item_Search_Text,H4872)),MAX(G$4:$G4871)+1,0)))</f>
        <v>4868</v>
      </c>
      <c r="H4872" s="1" t="str">
        <f>IF(Table_PayItems[[#This Row],[Description]]="_","_ Unique Item - "&amp;Table_PayItems[[#This Row],[Item]]&amp;" - $"&amp;Table_PayItems[[#This Row],[Unit]],Table_PayItems[[#This Row],[Description]]&amp;" - $"&amp;Table_PayItems[[#This Row],[Unit]])</f>
        <v>Sewer, Cl B, 8 inch, Tr Det E - $Ft</v>
      </c>
      <c r="I4872" s="29" t="str">
        <f>IFERROR(VLOOKUP(ROWS($M$5:M4872),Table_PayItems[[Search Key]:[Concentrated Name]],2,FALSE),"")</f>
        <v>Sewer, Cl B, 8 inch, Tr Det E - $Ft</v>
      </c>
      <c r="J4872" s="1"/>
      <c r="K4872" s="1"/>
      <c r="L4872" s="22">
        <f>IF(ISNUMBER(SEARCH(Pay_Item_Search_Text_2,M4872)),MAX($L$4:L4871)+1,0)</f>
        <v>0</v>
      </c>
      <c r="M4872" s="1" t="str">
        <f>IFERROR(VLOOKUP(ROWS($M$5:M4872),Table_PayItems[[Search Key]:[Concentrated Name]],2,FALSE),"")</f>
        <v>Sewer, Cl B, 8 inch, Tr Det E - $Ft</v>
      </c>
      <c r="N4872" s="1" t="str">
        <f>IFERROR(VLOOKUP(ROWS($M$5:N4872),$L$5:$M$7000,2,FALSE),"")</f>
        <v/>
      </c>
      <c r="O4872" s="1" t="str">
        <f>IFERROR(VLOOKUP(ROWS($O$5:O4872),$K$5:$L$7000,2,FALSE),"")</f>
        <v/>
      </c>
    </row>
    <row r="4873" spans="2:15" ht="15" customHeight="1" x14ac:dyDescent="0.25">
      <c r="B4873" s="178" t="s">
        <v>9110</v>
      </c>
      <c r="C4873" s="178" t="s">
        <v>104</v>
      </c>
      <c r="D4873" s="178" t="s">
        <v>1159</v>
      </c>
      <c r="E4873" s="178" t="s">
        <v>302</v>
      </c>
      <c r="F4873" s="178" t="s">
        <v>17</v>
      </c>
      <c r="G4873" s="1">
        <f>IF(ISNUMBER(Pay_Item_Search_Text),IF(ISNUMBER(IF(FIND(Pay_Item_Search_Text,B4873)=1,1, "FALSE")),MAX(G$4:$G4872)+1,IF(ISNUMBER(Pay_Item_Search_Text),0,IF(ISNUMBER(SEARCH(Pay_Item_Search_Text,H4873)),MAX(G$4:$G4872)+1,0))),IF(ISNUMBER(Pay_Item_Search_Text),0,IF(ISNUMBER(SEARCH(Pay_Item_Search_Text,H4873)),MAX(G$4:$G4872)+1,0)))</f>
        <v>4869</v>
      </c>
      <c r="H4873" s="1" t="str">
        <f>IF(Table_PayItems[[#This Row],[Description]]="_","_ Unique Item - "&amp;Table_PayItems[[#This Row],[Item]]&amp;" - $"&amp;Table_PayItems[[#This Row],[Unit]],Table_PayItems[[#This Row],[Description]]&amp;" - $"&amp;Table_PayItems[[#This Row],[Unit]])</f>
        <v>Sewer, Cl B, 84 inch, Tr Det A - $Ft</v>
      </c>
      <c r="I4873" s="29" t="str">
        <f>IFERROR(VLOOKUP(ROWS($M$5:M4873),Table_PayItems[[Search Key]:[Concentrated Name]],2,FALSE),"")</f>
        <v>Sewer, Cl B, 84 inch, Tr Det A - $Ft</v>
      </c>
      <c r="J4873" s="1"/>
      <c r="K4873" s="1"/>
      <c r="L4873" s="22">
        <f>IF(ISNUMBER(SEARCH(Pay_Item_Search_Text_2,M4873)),MAX($L$4:L4872)+1,0)</f>
        <v>0</v>
      </c>
      <c r="M4873" s="1" t="str">
        <f>IFERROR(VLOOKUP(ROWS($M$5:M4873),Table_PayItems[[Search Key]:[Concentrated Name]],2,FALSE),"")</f>
        <v>Sewer, Cl B, 84 inch, Tr Det A - $Ft</v>
      </c>
      <c r="N4873" s="1" t="str">
        <f>IFERROR(VLOOKUP(ROWS($M$5:N4873),$L$5:$M$7000,2,FALSE),"")</f>
        <v/>
      </c>
      <c r="O4873" s="1" t="str">
        <f>IFERROR(VLOOKUP(ROWS($O$5:O4873),$K$5:$L$7000,2,FALSE),"")</f>
        <v/>
      </c>
    </row>
    <row r="4874" spans="2:15" ht="15" customHeight="1" x14ac:dyDescent="0.25">
      <c r="B4874" s="178" t="s">
        <v>9137</v>
      </c>
      <c r="C4874" s="178" t="s">
        <v>104</v>
      </c>
      <c r="D4874" s="178" t="s">
        <v>1186</v>
      </c>
      <c r="E4874" s="178" t="s">
        <v>302</v>
      </c>
      <c r="F4874" s="178" t="s">
        <v>17</v>
      </c>
      <c r="G4874" s="1">
        <f>IF(ISNUMBER(Pay_Item_Search_Text),IF(ISNUMBER(IF(FIND(Pay_Item_Search_Text,B4874)=1,1, "FALSE")),MAX(G$4:$G4873)+1,IF(ISNUMBER(Pay_Item_Search_Text),0,IF(ISNUMBER(SEARCH(Pay_Item_Search_Text,H4874)),MAX(G$4:$G4873)+1,0))),IF(ISNUMBER(Pay_Item_Search_Text),0,IF(ISNUMBER(SEARCH(Pay_Item_Search_Text,H4874)),MAX(G$4:$G4873)+1,0)))</f>
        <v>4870</v>
      </c>
      <c r="H4874" s="1" t="str">
        <f>IF(Table_PayItems[[#This Row],[Description]]="_","_ Unique Item - "&amp;Table_PayItems[[#This Row],[Item]]&amp;" - $"&amp;Table_PayItems[[#This Row],[Unit]],Table_PayItems[[#This Row],[Description]]&amp;" - $"&amp;Table_PayItems[[#This Row],[Unit]])</f>
        <v>Sewer, Cl B, 84 inch, Tr Det B - $Ft</v>
      </c>
      <c r="I4874" s="29" t="str">
        <f>IFERROR(VLOOKUP(ROWS($M$5:M4874),Table_PayItems[[Search Key]:[Concentrated Name]],2,FALSE),"")</f>
        <v>Sewer, Cl B, 84 inch, Tr Det B - $Ft</v>
      </c>
      <c r="J4874" s="1"/>
      <c r="K4874" s="1"/>
      <c r="L4874" s="22">
        <f>IF(ISNUMBER(SEARCH(Pay_Item_Search_Text_2,M4874)),MAX($L$4:L4873)+1,0)</f>
        <v>0</v>
      </c>
      <c r="M4874" s="1" t="str">
        <f>IFERROR(VLOOKUP(ROWS($M$5:M4874),Table_PayItems[[Search Key]:[Concentrated Name]],2,FALSE),"")</f>
        <v>Sewer, Cl B, 84 inch, Tr Det B - $Ft</v>
      </c>
      <c r="N4874" s="1" t="str">
        <f>IFERROR(VLOOKUP(ROWS($M$5:N4874),$L$5:$M$7000,2,FALSE),"")</f>
        <v/>
      </c>
      <c r="O4874" s="1" t="str">
        <f>IFERROR(VLOOKUP(ROWS($O$5:O4874),$K$5:$L$7000,2,FALSE),"")</f>
        <v/>
      </c>
    </row>
    <row r="4875" spans="2:15" ht="15" customHeight="1" x14ac:dyDescent="0.25">
      <c r="B4875" s="178" t="s">
        <v>9164</v>
      </c>
      <c r="C4875" s="178" t="s">
        <v>104</v>
      </c>
      <c r="D4875" s="178" t="s">
        <v>1213</v>
      </c>
      <c r="E4875" s="178" t="s">
        <v>302</v>
      </c>
      <c r="F4875" s="178" t="s">
        <v>17</v>
      </c>
      <c r="G4875" s="1">
        <f>IF(ISNUMBER(Pay_Item_Search_Text),IF(ISNUMBER(IF(FIND(Pay_Item_Search_Text,B4875)=1,1, "FALSE")),MAX(G$4:$G4874)+1,IF(ISNUMBER(Pay_Item_Search_Text),0,IF(ISNUMBER(SEARCH(Pay_Item_Search_Text,H4875)),MAX(G$4:$G4874)+1,0))),IF(ISNUMBER(Pay_Item_Search_Text),0,IF(ISNUMBER(SEARCH(Pay_Item_Search_Text,H4875)),MAX(G$4:$G4874)+1,0)))</f>
        <v>4871</v>
      </c>
      <c r="H4875" s="1" t="str">
        <f>IF(Table_PayItems[[#This Row],[Description]]="_","_ Unique Item - "&amp;Table_PayItems[[#This Row],[Item]]&amp;" - $"&amp;Table_PayItems[[#This Row],[Unit]],Table_PayItems[[#This Row],[Description]]&amp;" - $"&amp;Table_PayItems[[#This Row],[Unit]])</f>
        <v>Sewer, Cl B, 84 inch, Tr Det C - $Ft</v>
      </c>
      <c r="I4875" s="29" t="str">
        <f>IFERROR(VLOOKUP(ROWS($M$5:M4875),Table_PayItems[[Search Key]:[Concentrated Name]],2,FALSE),"")</f>
        <v>Sewer, Cl B, 84 inch, Tr Det C - $Ft</v>
      </c>
      <c r="J4875" s="1"/>
      <c r="K4875" s="1"/>
      <c r="L4875" s="22">
        <f>IF(ISNUMBER(SEARCH(Pay_Item_Search_Text_2,M4875)),MAX($L$4:L4874)+1,0)</f>
        <v>0</v>
      </c>
      <c r="M4875" s="1" t="str">
        <f>IFERROR(VLOOKUP(ROWS($M$5:M4875),Table_PayItems[[Search Key]:[Concentrated Name]],2,FALSE),"")</f>
        <v>Sewer, Cl B, 84 inch, Tr Det C - $Ft</v>
      </c>
      <c r="N4875" s="1" t="str">
        <f>IFERROR(VLOOKUP(ROWS($M$5:N4875),$L$5:$M$7000,2,FALSE),"")</f>
        <v/>
      </c>
      <c r="O4875" s="1" t="str">
        <f>IFERROR(VLOOKUP(ROWS($O$5:O4875),$K$5:$L$7000,2,FALSE),"")</f>
        <v/>
      </c>
    </row>
    <row r="4876" spans="2:15" ht="15" customHeight="1" x14ac:dyDescent="0.25">
      <c r="B4876" s="178" t="s">
        <v>9191</v>
      </c>
      <c r="C4876" s="178" t="s">
        <v>104</v>
      </c>
      <c r="D4876" s="178" t="s">
        <v>1240</v>
      </c>
      <c r="E4876" s="178" t="s">
        <v>302</v>
      </c>
      <c r="F4876" s="178" t="s">
        <v>17</v>
      </c>
      <c r="G4876" s="1">
        <f>IF(ISNUMBER(Pay_Item_Search_Text),IF(ISNUMBER(IF(FIND(Pay_Item_Search_Text,B4876)=1,1, "FALSE")),MAX(G$4:$G4875)+1,IF(ISNUMBER(Pay_Item_Search_Text),0,IF(ISNUMBER(SEARCH(Pay_Item_Search_Text,H4876)),MAX(G$4:$G4875)+1,0))),IF(ISNUMBER(Pay_Item_Search_Text),0,IF(ISNUMBER(SEARCH(Pay_Item_Search_Text,H4876)),MAX(G$4:$G4875)+1,0)))</f>
        <v>4872</v>
      </c>
      <c r="H4876" s="1" t="str">
        <f>IF(Table_PayItems[[#This Row],[Description]]="_","_ Unique Item - "&amp;Table_PayItems[[#This Row],[Item]]&amp;" - $"&amp;Table_PayItems[[#This Row],[Unit]],Table_PayItems[[#This Row],[Description]]&amp;" - $"&amp;Table_PayItems[[#This Row],[Unit]])</f>
        <v>Sewer, Cl B, 84 inch, Tr Det D - $Ft</v>
      </c>
      <c r="I4876" s="29" t="str">
        <f>IFERROR(VLOOKUP(ROWS($M$5:M4876),Table_PayItems[[Search Key]:[Concentrated Name]],2,FALSE),"")</f>
        <v>Sewer, Cl B, 84 inch, Tr Det D - $Ft</v>
      </c>
      <c r="J4876" s="1"/>
      <c r="K4876" s="1"/>
      <c r="L4876" s="22">
        <f>IF(ISNUMBER(SEARCH(Pay_Item_Search_Text_2,M4876)),MAX($L$4:L4875)+1,0)</f>
        <v>0</v>
      </c>
      <c r="M4876" s="1" t="str">
        <f>IFERROR(VLOOKUP(ROWS($M$5:M4876),Table_PayItems[[Search Key]:[Concentrated Name]],2,FALSE),"")</f>
        <v>Sewer, Cl B, 84 inch, Tr Det D - $Ft</v>
      </c>
      <c r="N4876" s="1" t="str">
        <f>IFERROR(VLOOKUP(ROWS($M$5:N4876),$L$5:$M$7000,2,FALSE),"")</f>
        <v/>
      </c>
      <c r="O4876" s="1" t="str">
        <f>IFERROR(VLOOKUP(ROWS($O$5:O4876),$K$5:$L$7000,2,FALSE),"")</f>
        <v/>
      </c>
    </row>
    <row r="4877" spans="2:15" ht="15" customHeight="1" x14ac:dyDescent="0.25">
      <c r="B4877" s="178" t="s">
        <v>9218</v>
      </c>
      <c r="C4877" s="178" t="s">
        <v>104</v>
      </c>
      <c r="D4877" s="178" t="s">
        <v>1267</v>
      </c>
      <c r="E4877" s="178" t="s">
        <v>302</v>
      </c>
      <c r="F4877" s="178" t="s">
        <v>17</v>
      </c>
      <c r="G4877" s="1">
        <f>IF(ISNUMBER(Pay_Item_Search_Text),IF(ISNUMBER(IF(FIND(Pay_Item_Search_Text,B4877)=1,1, "FALSE")),MAX(G$4:$G4876)+1,IF(ISNUMBER(Pay_Item_Search_Text),0,IF(ISNUMBER(SEARCH(Pay_Item_Search_Text,H4877)),MAX(G$4:$G4876)+1,0))),IF(ISNUMBER(Pay_Item_Search_Text),0,IF(ISNUMBER(SEARCH(Pay_Item_Search_Text,H4877)),MAX(G$4:$G4876)+1,0)))</f>
        <v>4873</v>
      </c>
      <c r="H4877" s="1" t="str">
        <f>IF(Table_PayItems[[#This Row],[Description]]="_","_ Unique Item - "&amp;Table_PayItems[[#This Row],[Item]]&amp;" - $"&amp;Table_PayItems[[#This Row],[Unit]],Table_PayItems[[#This Row],[Description]]&amp;" - $"&amp;Table_PayItems[[#This Row],[Unit]])</f>
        <v>Sewer, Cl B, 84 inch, Tr Det E - $Ft</v>
      </c>
      <c r="I4877" s="29" t="str">
        <f>IFERROR(VLOOKUP(ROWS($M$5:M4877),Table_PayItems[[Search Key]:[Concentrated Name]],2,FALSE),"")</f>
        <v>Sewer, Cl B, 84 inch, Tr Det E - $Ft</v>
      </c>
      <c r="J4877" s="1"/>
      <c r="K4877" s="1"/>
      <c r="L4877" s="22">
        <f>IF(ISNUMBER(SEARCH(Pay_Item_Search_Text_2,M4877)),MAX($L$4:L4876)+1,0)</f>
        <v>0</v>
      </c>
      <c r="M4877" s="1" t="str">
        <f>IFERROR(VLOOKUP(ROWS($M$5:M4877),Table_PayItems[[Search Key]:[Concentrated Name]],2,FALSE),"")</f>
        <v>Sewer, Cl B, 84 inch, Tr Det E - $Ft</v>
      </c>
      <c r="N4877" s="1" t="str">
        <f>IFERROR(VLOOKUP(ROWS($M$5:N4877),$L$5:$M$7000,2,FALSE),"")</f>
        <v/>
      </c>
      <c r="O4877" s="1" t="str">
        <f>IFERROR(VLOOKUP(ROWS($O$5:O4877),$K$5:$L$7000,2,FALSE),"")</f>
        <v/>
      </c>
    </row>
    <row r="4878" spans="2:15" ht="15" customHeight="1" x14ac:dyDescent="0.25">
      <c r="B4878" s="178" t="s">
        <v>9111</v>
      </c>
      <c r="C4878" s="178" t="s">
        <v>104</v>
      </c>
      <c r="D4878" s="178" t="s">
        <v>1160</v>
      </c>
      <c r="E4878" s="178" t="s">
        <v>302</v>
      </c>
      <c r="F4878" s="178" t="s">
        <v>17</v>
      </c>
      <c r="G4878" s="1">
        <f>IF(ISNUMBER(Pay_Item_Search_Text),IF(ISNUMBER(IF(FIND(Pay_Item_Search_Text,B4878)=1,1, "FALSE")),MAX(G$4:$G4877)+1,IF(ISNUMBER(Pay_Item_Search_Text),0,IF(ISNUMBER(SEARCH(Pay_Item_Search_Text,H4878)),MAX(G$4:$G4877)+1,0))),IF(ISNUMBER(Pay_Item_Search_Text),0,IF(ISNUMBER(SEARCH(Pay_Item_Search_Text,H4878)),MAX(G$4:$G4877)+1,0)))</f>
        <v>4874</v>
      </c>
      <c r="H4878" s="1" t="str">
        <f>IF(Table_PayItems[[#This Row],[Description]]="_","_ Unique Item - "&amp;Table_PayItems[[#This Row],[Item]]&amp;" - $"&amp;Table_PayItems[[#This Row],[Unit]],Table_PayItems[[#This Row],[Description]]&amp;" - $"&amp;Table_PayItems[[#This Row],[Unit]])</f>
        <v>Sewer, Cl B, 90 inch, Tr Det A - $Ft</v>
      </c>
      <c r="I4878" s="29" t="str">
        <f>IFERROR(VLOOKUP(ROWS($M$5:M4878),Table_PayItems[[Search Key]:[Concentrated Name]],2,FALSE),"")</f>
        <v>Sewer, Cl B, 90 inch, Tr Det A - $Ft</v>
      </c>
      <c r="J4878" s="1"/>
      <c r="K4878" s="1"/>
      <c r="L4878" s="22">
        <f>IF(ISNUMBER(SEARCH(Pay_Item_Search_Text_2,M4878)),MAX($L$4:L4877)+1,0)</f>
        <v>842</v>
      </c>
      <c r="M4878" s="1" t="str">
        <f>IFERROR(VLOOKUP(ROWS($M$5:M4878),Table_PayItems[[Search Key]:[Concentrated Name]],2,FALSE),"")</f>
        <v>Sewer, Cl B, 90 inch, Tr Det A - $Ft</v>
      </c>
      <c r="N4878" s="1" t="str">
        <f>IFERROR(VLOOKUP(ROWS($M$5:N4878),$L$5:$M$7000,2,FALSE),"")</f>
        <v/>
      </c>
      <c r="O4878" s="1" t="str">
        <f>IFERROR(VLOOKUP(ROWS($O$5:O4878),$K$5:$L$7000,2,FALSE),"")</f>
        <v/>
      </c>
    </row>
    <row r="4879" spans="2:15" ht="15" customHeight="1" x14ac:dyDescent="0.25">
      <c r="B4879" s="178" t="s">
        <v>9138</v>
      </c>
      <c r="C4879" s="178" t="s">
        <v>104</v>
      </c>
      <c r="D4879" s="178" t="s">
        <v>1187</v>
      </c>
      <c r="E4879" s="178" t="s">
        <v>302</v>
      </c>
      <c r="F4879" s="178" t="s">
        <v>17</v>
      </c>
      <c r="G4879" s="1">
        <f>IF(ISNUMBER(Pay_Item_Search_Text),IF(ISNUMBER(IF(FIND(Pay_Item_Search_Text,B4879)=1,1, "FALSE")),MAX(G$4:$G4878)+1,IF(ISNUMBER(Pay_Item_Search_Text),0,IF(ISNUMBER(SEARCH(Pay_Item_Search_Text,H4879)),MAX(G$4:$G4878)+1,0))),IF(ISNUMBER(Pay_Item_Search_Text),0,IF(ISNUMBER(SEARCH(Pay_Item_Search_Text,H4879)),MAX(G$4:$G4878)+1,0)))</f>
        <v>4875</v>
      </c>
      <c r="H4879" s="1" t="str">
        <f>IF(Table_PayItems[[#This Row],[Description]]="_","_ Unique Item - "&amp;Table_PayItems[[#This Row],[Item]]&amp;" - $"&amp;Table_PayItems[[#This Row],[Unit]],Table_PayItems[[#This Row],[Description]]&amp;" - $"&amp;Table_PayItems[[#This Row],[Unit]])</f>
        <v>Sewer, Cl B, 90 inch, Tr Det B - $Ft</v>
      </c>
      <c r="I4879" s="29" t="str">
        <f>IFERROR(VLOOKUP(ROWS($M$5:M4879),Table_PayItems[[Search Key]:[Concentrated Name]],2,FALSE),"")</f>
        <v>Sewer, Cl B, 90 inch, Tr Det B - $Ft</v>
      </c>
      <c r="J4879" s="1"/>
      <c r="K4879" s="1"/>
      <c r="L4879" s="22">
        <f>IF(ISNUMBER(SEARCH(Pay_Item_Search_Text_2,M4879)),MAX($L$4:L4878)+1,0)</f>
        <v>843</v>
      </c>
      <c r="M4879" s="1" t="str">
        <f>IFERROR(VLOOKUP(ROWS($M$5:M4879),Table_PayItems[[Search Key]:[Concentrated Name]],2,FALSE),"")</f>
        <v>Sewer, Cl B, 90 inch, Tr Det B - $Ft</v>
      </c>
      <c r="N4879" s="1" t="str">
        <f>IFERROR(VLOOKUP(ROWS($M$5:N4879),$L$5:$M$7000,2,FALSE),"")</f>
        <v/>
      </c>
      <c r="O4879" s="1" t="str">
        <f>IFERROR(VLOOKUP(ROWS($O$5:O4879),$K$5:$L$7000,2,FALSE),"")</f>
        <v/>
      </c>
    </row>
    <row r="4880" spans="2:15" ht="15" customHeight="1" x14ac:dyDescent="0.25">
      <c r="B4880" s="178" t="s">
        <v>9165</v>
      </c>
      <c r="C4880" s="178" t="s">
        <v>104</v>
      </c>
      <c r="D4880" s="178" t="s">
        <v>1214</v>
      </c>
      <c r="E4880" s="178" t="s">
        <v>302</v>
      </c>
      <c r="F4880" s="178" t="s">
        <v>17</v>
      </c>
      <c r="G4880" s="1">
        <f>IF(ISNUMBER(Pay_Item_Search_Text),IF(ISNUMBER(IF(FIND(Pay_Item_Search_Text,B4880)=1,1, "FALSE")),MAX(G$4:$G4879)+1,IF(ISNUMBER(Pay_Item_Search_Text),0,IF(ISNUMBER(SEARCH(Pay_Item_Search_Text,H4880)),MAX(G$4:$G4879)+1,0))),IF(ISNUMBER(Pay_Item_Search_Text),0,IF(ISNUMBER(SEARCH(Pay_Item_Search_Text,H4880)),MAX(G$4:$G4879)+1,0)))</f>
        <v>4876</v>
      </c>
      <c r="H4880" s="1" t="str">
        <f>IF(Table_PayItems[[#This Row],[Description]]="_","_ Unique Item - "&amp;Table_PayItems[[#This Row],[Item]]&amp;" - $"&amp;Table_PayItems[[#This Row],[Unit]],Table_PayItems[[#This Row],[Description]]&amp;" - $"&amp;Table_PayItems[[#This Row],[Unit]])</f>
        <v>Sewer, Cl B, 90 inch, Tr Det C - $Ft</v>
      </c>
      <c r="I4880" s="29" t="str">
        <f>IFERROR(VLOOKUP(ROWS($M$5:M4880),Table_PayItems[[Search Key]:[Concentrated Name]],2,FALSE),"")</f>
        <v>Sewer, Cl B, 90 inch, Tr Det C - $Ft</v>
      </c>
      <c r="J4880" s="1"/>
      <c r="K4880" s="1"/>
      <c r="L4880" s="22">
        <f>IF(ISNUMBER(SEARCH(Pay_Item_Search_Text_2,M4880)),MAX($L$4:L4879)+1,0)</f>
        <v>844</v>
      </c>
      <c r="M4880" s="1" t="str">
        <f>IFERROR(VLOOKUP(ROWS($M$5:M4880),Table_PayItems[[Search Key]:[Concentrated Name]],2,FALSE),"")</f>
        <v>Sewer, Cl B, 90 inch, Tr Det C - $Ft</v>
      </c>
      <c r="N4880" s="1" t="str">
        <f>IFERROR(VLOOKUP(ROWS($M$5:N4880),$L$5:$M$7000,2,FALSE),"")</f>
        <v/>
      </c>
      <c r="O4880" s="1" t="str">
        <f>IFERROR(VLOOKUP(ROWS($O$5:O4880),$K$5:$L$7000,2,FALSE),"")</f>
        <v/>
      </c>
    </row>
    <row r="4881" spans="2:15" ht="15" customHeight="1" x14ac:dyDescent="0.25">
      <c r="B4881" s="178" t="s">
        <v>9192</v>
      </c>
      <c r="C4881" s="178" t="s">
        <v>104</v>
      </c>
      <c r="D4881" s="178" t="s">
        <v>1241</v>
      </c>
      <c r="E4881" s="178" t="s">
        <v>302</v>
      </c>
      <c r="F4881" s="178" t="s">
        <v>17</v>
      </c>
      <c r="G4881" s="1">
        <f>IF(ISNUMBER(Pay_Item_Search_Text),IF(ISNUMBER(IF(FIND(Pay_Item_Search_Text,B4881)=1,1, "FALSE")),MAX(G$4:$G4880)+1,IF(ISNUMBER(Pay_Item_Search_Text),0,IF(ISNUMBER(SEARCH(Pay_Item_Search_Text,H4881)),MAX(G$4:$G4880)+1,0))),IF(ISNUMBER(Pay_Item_Search_Text),0,IF(ISNUMBER(SEARCH(Pay_Item_Search_Text,H4881)),MAX(G$4:$G4880)+1,0)))</f>
        <v>4877</v>
      </c>
      <c r="H4881" s="1" t="str">
        <f>IF(Table_PayItems[[#This Row],[Description]]="_","_ Unique Item - "&amp;Table_PayItems[[#This Row],[Item]]&amp;" - $"&amp;Table_PayItems[[#This Row],[Unit]],Table_PayItems[[#This Row],[Description]]&amp;" - $"&amp;Table_PayItems[[#This Row],[Unit]])</f>
        <v>Sewer, Cl B, 90 inch, Tr Det D - $Ft</v>
      </c>
      <c r="I4881" s="29" t="str">
        <f>IFERROR(VLOOKUP(ROWS($M$5:M4881),Table_PayItems[[Search Key]:[Concentrated Name]],2,FALSE),"")</f>
        <v>Sewer, Cl B, 90 inch, Tr Det D - $Ft</v>
      </c>
      <c r="J4881" s="1"/>
      <c r="K4881" s="1"/>
      <c r="L4881" s="22">
        <f>IF(ISNUMBER(SEARCH(Pay_Item_Search_Text_2,M4881)),MAX($L$4:L4880)+1,0)</f>
        <v>845</v>
      </c>
      <c r="M4881" s="1" t="str">
        <f>IFERROR(VLOOKUP(ROWS($M$5:M4881),Table_PayItems[[Search Key]:[Concentrated Name]],2,FALSE),"")</f>
        <v>Sewer, Cl B, 90 inch, Tr Det D - $Ft</v>
      </c>
      <c r="N4881" s="1" t="str">
        <f>IFERROR(VLOOKUP(ROWS($M$5:N4881),$L$5:$M$7000,2,FALSE),"")</f>
        <v/>
      </c>
      <c r="O4881" s="1" t="str">
        <f>IFERROR(VLOOKUP(ROWS($O$5:O4881),$K$5:$L$7000,2,FALSE),"")</f>
        <v/>
      </c>
    </row>
    <row r="4882" spans="2:15" ht="15" customHeight="1" x14ac:dyDescent="0.25">
      <c r="B4882" s="178" t="s">
        <v>9219</v>
      </c>
      <c r="C4882" s="178" t="s">
        <v>104</v>
      </c>
      <c r="D4882" s="178" t="s">
        <v>1268</v>
      </c>
      <c r="E4882" s="178" t="s">
        <v>302</v>
      </c>
      <c r="F4882" s="178" t="s">
        <v>17</v>
      </c>
      <c r="G4882" s="1">
        <f>IF(ISNUMBER(Pay_Item_Search_Text),IF(ISNUMBER(IF(FIND(Pay_Item_Search_Text,B4882)=1,1, "FALSE")),MAX(G$4:$G4881)+1,IF(ISNUMBER(Pay_Item_Search_Text),0,IF(ISNUMBER(SEARCH(Pay_Item_Search_Text,H4882)),MAX(G$4:$G4881)+1,0))),IF(ISNUMBER(Pay_Item_Search_Text),0,IF(ISNUMBER(SEARCH(Pay_Item_Search_Text,H4882)),MAX(G$4:$G4881)+1,0)))</f>
        <v>4878</v>
      </c>
      <c r="H4882" s="1" t="str">
        <f>IF(Table_PayItems[[#This Row],[Description]]="_","_ Unique Item - "&amp;Table_PayItems[[#This Row],[Item]]&amp;" - $"&amp;Table_PayItems[[#This Row],[Unit]],Table_PayItems[[#This Row],[Description]]&amp;" - $"&amp;Table_PayItems[[#This Row],[Unit]])</f>
        <v>Sewer, Cl B, 90 inch, Tr Det E - $Ft</v>
      </c>
      <c r="I4882" s="29" t="str">
        <f>IFERROR(VLOOKUP(ROWS($M$5:M4882),Table_PayItems[[Search Key]:[Concentrated Name]],2,FALSE),"")</f>
        <v>Sewer, Cl B, 90 inch, Tr Det E - $Ft</v>
      </c>
      <c r="J4882" s="1"/>
      <c r="K4882" s="1"/>
      <c r="L4882" s="22">
        <f>IF(ISNUMBER(SEARCH(Pay_Item_Search_Text_2,M4882)),MAX($L$4:L4881)+1,0)</f>
        <v>846</v>
      </c>
      <c r="M4882" s="1" t="str">
        <f>IFERROR(VLOOKUP(ROWS($M$5:M4882),Table_PayItems[[Search Key]:[Concentrated Name]],2,FALSE),"")</f>
        <v>Sewer, Cl B, 90 inch, Tr Det E - $Ft</v>
      </c>
      <c r="N4882" s="1" t="str">
        <f>IFERROR(VLOOKUP(ROWS($M$5:N4882),$L$5:$M$7000,2,FALSE),"")</f>
        <v/>
      </c>
      <c r="O4882" s="1" t="str">
        <f>IFERROR(VLOOKUP(ROWS($O$5:O4882),$K$5:$L$7000,2,FALSE),"")</f>
        <v/>
      </c>
    </row>
    <row r="4883" spans="2:15" ht="15" customHeight="1" x14ac:dyDescent="0.25">
      <c r="B4883" s="178" t="s">
        <v>9112</v>
      </c>
      <c r="C4883" s="178" t="s">
        <v>104</v>
      </c>
      <c r="D4883" s="178" t="s">
        <v>1161</v>
      </c>
      <c r="E4883" s="178" t="s">
        <v>302</v>
      </c>
      <c r="F4883" s="178" t="s">
        <v>17</v>
      </c>
      <c r="G4883" s="1">
        <f>IF(ISNUMBER(Pay_Item_Search_Text),IF(ISNUMBER(IF(FIND(Pay_Item_Search_Text,B4883)=1,1, "FALSE")),MAX(G$4:$G4882)+1,IF(ISNUMBER(Pay_Item_Search_Text),0,IF(ISNUMBER(SEARCH(Pay_Item_Search_Text,H4883)),MAX(G$4:$G4882)+1,0))),IF(ISNUMBER(Pay_Item_Search_Text),0,IF(ISNUMBER(SEARCH(Pay_Item_Search_Text,H4883)),MAX(G$4:$G4882)+1,0)))</f>
        <v>4879</v>
      </c>
      <c r="H4883" s="1" t="str">
        <f>IF(Table_PayItems[[#This Row],[Description]]="_","_ Unique Item - "&amp;Table_PayItems[[#This Row],[Item]]&amp;" - $"&amp;Table_PayItems[[#This Row],[Unit]],Table_PayItems[[#This Row],[Description]]&amp;" - $"&amp;Table_PayItems[[#This Row],[Unit]])</f>
        <v>Sewer, Cl B, 96 inch, Tr Det A - $Ft</v>
      </c>
      <c r="I4883" s="29" t="str">
        <f>IFERROR(VLOOKUP(ROWS($M$5:M4883),Table_PayItems[[Search Key]:[Concentrated Name]],2,FALSE),"")</f>
        <v>Sewer, Cl B, 96 inch, Tr Det A - $Ft</v>
      </c>
      <c r="J4883" s="1"/>
      <c r="K4883" s="1"/>
      <c r="L4883" s="22">
        <f>IF(ISNUMBER(SEARCH(Pay_Item_Search_Text_2,M4883)),MAX($L$4:L4882)+1,0)</f>
        <v>0</v>
      </c>
      <c r="M4883" s="1" t="str">
        <f>IFERROR(VLOOKUP(ROWS($M$5:M4883),Table_PayItems[[Search Key]:[Concentrated Name]],2,FALSE),"")</f>
        <v>Sewer, Cl B, 96 inch, Tr Det A - $Ft</v>
      </c>
      <c r="N4883" s="1" t="str">
        <f>IFERROR(VLOOKUP(ROWS($M$5:N4883),$L$5:$M$7000,2,FALSE),"")</f>
        <v/>
      </c>
      <c r="O4883" s="1" t="str">
        <f>IFERROR(VLOOKUP(ROWS($O$5:O4883),$K$5:$L$7000,2,FALSE),"")</f>
        <v/>
      </c>
    </row>
    <row r="4884" spans="2:15" ht="15" customHeight="1" x14ac:dyDescent="0.25">
      <c r="B4884" s="178" t="s">
        <v>9139</v>
      </c>
      <c r="C4884" s="178" t="s">
        <v>104</v>
      </c>
      <c r="D4884" s="178" t="s">
        <v>1188</v>
      </c>
      <c r="E4884" s="178" t="s">
        <v>302</v>
      </c>
      <c r="F4884" s="178" t="s">
        <v>17</v>
      </c>
      <c r="G4884" s="1">
        <f>IF(ISNUMBER(Pay_Item_Search_Text),IF(ISNUMBER(IF(FIND(Pay_Item_Search_Text,B4884)=1,1, "FALSE")),MAX(G$4:$G4883)+1,IF(ISNUMBER(Pay_Item_Search_Text),0,IF(ISNUMBER(SEARCH(Pay_Item_Search_Text,H4884)),MAX(G$4:$G4883)+1,0))),IF(ISNUMBER(Pay_Item_Search_Text),0,IF(ISNUMBER(SEARCH(Pay_Item_Search_Text,H4884)),MAX(G$4:$G4883)+1,0)))</f>
        <v>4880</v>
      </c>
      <c r="H4884" s="1" t="str">
        <f>IF(Table_PayItems[[#This Row],[Description]]="_","_ Unique Item - "&amp;Table_PayItems[[#This Row],[Item]]&amp;" - $"&amp;Table_PayItems[[#This Row],[Unit]],Table_PayItems[[#This Row],[Description]]&amp;" - $"&amp;Table_PayItems[[#This Row],[Unit]])</f>
        <v>Sewer, Cl B, 96 inch, Tr Det B - $Ft</v>
      </c>
      <c r="I4884" s="29" t="str">
        <f>IFERROR(VLOOKUP(ROWS($M$5:M4884),Table_PayItems[[Search Key]:[Concentrated Name]],2,FALSE),"")</f>
        <v>Sewer, Cl B, 96 inch, Tr Det B - $Ft</v>
      </c>
      <c r="J4884" s="1"/>
      <c r="K4884" s="1"/>
      <c r="L4884" s="22">
        <f>IF(ISNUMBER(SEARCH(Pay_Item_Search_Text_2,M4884)),MAX($L$4:L4883)+1,0)</f>
        <v>0</v>
      </c>
      <c r="M4884" s="1" t="str">
        <f>IFERROR(VLOOKUP(ROWS($M$5:M4884),Table_PayItems[[Search Key]:[Concentrated Name]],2,FALSE),"")</f>
        <v>Sewer, Cl B, 96 inch, Tr Det B - $Ft</v>
      </c>
      <c r="N4884" s="1" t="str">
        <f>IFERROR(VLOOKUP(ROWS($M$5:N4884),$L$5:$M$7000,2,FALSE),"")</f>
        <v/>
      </c>
      <c r="O4884" s="1" t="str">
        <f>IFERROR(VLOOKUP(ROWS($O$5:O4884),$K$5:$L$7000,2,FALSE),"")</f>
        <v/>
      </c>
    </row>
    <row r="4885" spans="2:15" ht="15" customHeight="1" x14ac:dyDescent="0.25">
      <c r="B4885" s="178" t="s">
        <v>9166</v>
      </c>
      <c r="C4885" s="178" t="s">
        <v>104</v>
      </c>
      <c r="D4885" s="178" t="s">
        <v>1215</v>
      </c>
      <c r="E4885" s="178" t="s">
        <v>302</v>
      </c>
      <c r="F4885" s="178" t="s">
        <v>17</v>
      </c>
      <c r="G4885" s="1">
        <f>IF(ISNUMBER(Pay_Item_Search_Text),IF(ISNUMBER(IF(FIND(Pay_Item_Search_Text,B4885)=1,1, "FALSE")),MAX(G$4:$G4884)+1,IF(ISNUMBER(Pay_Item_Search_Text),0,IF(ISNUMBER(SEARCH(Pay_Item_Search_Text,H4885)),MAX(G$4:$G4884)+1,0))),IF(ISNUMBER(Pay_Item_Search_Text),0,IF(ISNUMBER(SEARCH(Pay_Item_Search_Text,H4885)),MAX(G$4:$G4884)+1,0)))</f>
        <v>4881</v>
      </c>
      <c r="H4885" s="1" t="str">
        <f>IF(Table_PayItems[[#This Row],[Description]]="_","_ Unique Item - "&amp;Table_PayItems[[#This Row],[Item]]&amp;" - $"&amp;Table_PayItems[[#This Row],[Unit]],Table_PayItems[[#This Row],[Description]]&amp;" - $"&amp;Table_PayItems[[#This Row],[Unit]])</f>
        <v>Sewer, Cl B, 96 inch, Tr Det C - $Ft</v>
      </c>
      <c r="I4885" s="29" t="str">
        <f>IFERROR(VLOOKUP(ROWS($M$5:M4885),Table_PayItems[[Search Key]:[Concentrated Name]],2,FALSE),"")</f>
        <v>Sewer, Cl B, 96 inch, Tr Det C - $Ft</v>
      </c>
      <c r="J4885" s="1"/>
      <c r="K4885" s="1"/>
      <c r="L4885" s="22">
        <f>IF(ISNUMBER(SEARCH(Pay_Item_Search_Text_2,M4885)),MAX($L$4:L4884)+1,0)</f>
        <v>0</v>
      </c>
      <c r="M4885" s="1" t="str">
        <f>IFERROR(VLOOKUP(ROWS($M$5:M4885),Table_PayItems[[Search Key]:[Concentrated Name]],2,FALSE),"")</f>
        <v>Sewer, Cl B, 96 inch, Tr Det C - $Ft</v>
      </c>
      <c r="N4885" s="1" t="str">
        <f>IFERROR(VLOOKUP(ROWS($M$5:N4885),$L$5:$M$7000,2,FALSE),"")</f>
        <v/>
      </c>
      <c r="O4885" s="1" t="str">
        <f>IFERROR(VLOOKUP(ROWS($O$5:O4885),$K$5:$L$7000,2,FALSE),"")</f>
        <v/>
      </c>
    </row>
    <row r="4886" spans="2:15" ht="15" customHeight="1" x14ac:dyDescent="0.25">
      <c r="B4886" s="178" t="s">
        <v>9193</v>
      </c>
      <c r="C4886" s="178" t="s">
        <v>104</v>
      </c>
      <c r="D4886" s="178" t="s">
        <v>1242</v>
      </c>
      <c r="E4886" s="178" t="s">
        <v>302</v>
      </c>
      <c r="F4886" s="178" t="s">
        <v>17</v>
      </c>
      <c r="G4886" s="1">
        <f>IF(ISNUMBER(Pay_Item_Search_Text),IF(ISNUMBER(IF(FIND(Pay_Item_Search_Text,B4886)=1,1, "FALSE")),MAX(G$4:$G4885)+1,IF(ISNUMBER(Pay_Item_Search_Text),0,IF(ISNUMBER(SEARCH(Pay_Item_Search_Text,H4886)),MAX(G$4:$G4885)+1,0))),IF(ISNUMBER(Pay_Item_Search_Text),0,IF(ISNUMBER(SEARCH(Pay_Item_Search_Text,H4886)),MAX(G$4:$G4885)+1,0)))</f>
        <v>4882</v>
      </c>
      <c r="H4886" s="1" t="str">
        <f>IF(Table_PayItems[[#This Row],[Description]]="_","_ Unique Item - "&amp;Table_PayItems[[#This Row],[Item]]&amp;" - $"&amp;Table_PayItems[[#This Row],[Unit]],Table_PayItems[[#This Row],[Description]]&amp;" - $"&amp;Table_PayItems[[#This Row],[Unit]])</f>
        <v>Sewer, Cl B, 96 inch, Tr Det D - $Ft</v>
      </c>
      <c r="I4886" s="29" t="str">
        <f>IFERROR(VLOOKUP(ROWS($M$5:M4886),Table_PayItems[[Search Key]:[Concentrated Name]],2,FALSE),"")</f>
        <v>Sewer, Cl B, 96 inch, Tr Det D - $Ft</v>
      </c>
      <c r="J4886" s="1"/>
      <c r="K4886" s="1"/>
      <c r="L4886" s="22">
        <f>IF(ISNUMBER(SEARCH(Pay_Item_Search_Text_2,M4886)),MAX($L$4:L4885)+1,0)</f>
        <v>0</v>
      </c>
      <c r="M4886" s="1" t="str">
        <f>IFERROR(VLOOKUP(ROWS($M$5:M4886),Table_PayItems[[Search Key]:[Concentrated Name]],2,FALSE),"")</f>
        <v>Sewer, Cl B, 96 inch, Tr Det D - $Ft</v>
      </c>
      <c r="N4886" s="1" t="str">
        <f>IFERROR(VLOOKUP(ROWS($M$5:N4886),$L$5:$M$7000,2,FALSE),"")</f>
        <v/>
      </c>
      <c r="O4886" s="1" t="str">
        <f>IFERROR(VLOOKUP(ROWS($O$5:O4886),$K$5:$L$7000,2,FALSE),"")</f>
        <v/>
      </c>
    </row>
    <row r="4887" spans="2:15" ht="15" customHeight="1" x14ac:dyDescent="0.25">
      <c r="B4887" s="178" t="s">
        <v>9220</v>
      </c>
      <c r="C4887" s="178" t="s">
        <v>104</v>
      </c>
      <c r="D4887" s="178" t="s">
        <v>1269</v>
      </c>
      <c r="E4887" s="178" t="s">
        <v>302</v>
      </c>
      <c r="F4887" s="178" t="s">
        <v>17</v>
      </c>
      <c r="G4887" s="1">
        <f>IF(ISNUMBER(Pay_Item_Search_Text),IF(ISNUMBER(IF(FIND(Pay_Item_Search_Text,B4887)=1,1, "FALSE")),MAX(G$4:$G4886)+1,IF(ISNUMBER(Pay_Item_Search_Text),0,IF(ISNUMBER(SEARCH(Pay_Item_Search_Text,H4887)),MAX(G$4:$G4886)+1,0))),IF(ISNUMBER(Pay_Item_Search_Text),0,IF(ISNUMBER(SEARCH(Pay_Item_Search_Text,H4887)),MAX(G$4:$G4886)+1,0)))</f>
        <v>4883</v>
      </c>
      <c r="H4887" s="1" t="str">
        <f>IF(Table_PayItems[[#This Row],[Description]]="_","_ Unique Item - "&amp;Table_PayItems[[#This Row],[Item]]&amp;" - $"&amp;Table_PayItems[[#This Row],[Unit]],Table_PayItems[[#This Row],[Description]]&amp;" - $"&amp;Table_PayItems[[#This Row],[Unit]])</f>
        <v>Sewer, Cl B, 96 inch, Tr Det E - $Ft</v>
      </c>
      <c r="I4887" s="29" t="str">
        <f>IFERROR(VLOOKUP(ROWS($M$5:M4887),Table_PayItems[[Search Key]:[Concentrated Name]],2,FALSE),"")</f>
        <v>Sewer, Cl B, 96 inch, Tr Det E - $Ft</v>
      </c>
      <c r="J4887" s="1"/>
      <c r="K4887" s="1"/>
      <c r="L4887" s="22">
        <f>IF(ISNUMBER(SEARCH(Pay_Item_Search_Text_2,M4887)),MAX($L$4:L4886)+1,0)</f>
        <v>0</v>
      </c>
      <c r="M4887" s="1" t="str">
        <f>IFERROR(VLOOKUP(ROWS($M$5:M4887),Table_PayItems[[Search Key]:[Concentrated Name]],2,FALSE),"")</f>
        <v>Sewer, Cl B, 96 inch, Tr Det E - $Ft</v>
      </c>
      <c r="N4887" s="1" t="str">
        <f>IFERROR(VLOOKUP(ROWS($M$5:N4887),$L$5:$M$7000,2,FALSE),"")</f>
        <v/>
      </c>
      <c r="O4887" s="1" t="str">
        <f>IFERROR(VLOOKUP(ROWS($O$5:O4887),$K$5:$L$7000,2,FALSE),"")</f>
        <v/>
      </c>
    </row>
    <row r="4888" spans="2:15" ht="15" customHeight="1" x14ac:dyDescent="0.25">
      <c r="B4888" s="178" t="s">
        <v>9231</v>
      </c>
      <c r="C4888" s="178" t="s">
        <v>104</v>
      </c>
      <c r="D4888" s="178" t="s">
        <v>1280</v>
      </c>
      <c r="E4888" s="178" t="s">
        <v>296</v>
      </c>
      <c r="F4888" s="178" t="s">
        <v>17</v>
      </c>
      <c r="G4888" s="1">
        <f>IF(ISNUMBER(Pay_Item_Search_Text),IF(ISNUMBER(IF(FIND(Pay_Item_Search_Text,B4888)=1,1, "FALSE")),MAX(G$4:$G4887)+1,IF(ISNUMBER(Pay_Item_Search_Text),0,IF(ISNUMBER(SEARCH(Pay_Item_Search_Text,H4888)),MAX(G$4:$G4887)+1,0))),IF(ISNUMBER(Pay_Item_Search_Text),0,IF(ISNUMBER(SEARCH(Pay_Item_Search_Text,H4888)),MAX(G$4:$G4887)+1,0)))</f>
        <v>4884</v>
      </c>
      <c r="H4888" s="1" t="str">
        <f>IF(Table_PayItems[[#This Row],[Description]]="_","_ Unique Item - "&amp;Table_PayItems[[#This Row],[Item]]&amp;" - $"&amp;Table_PayItems[[#This Row],[Unit]],Table_PayItems[[#This Row],[Description]]&amp;" - $"&amp;Table_PayItems[[#This Row],[Unit]])</f>
        <v>Sewer, Cl C, 10 inch, Tr Det A - $Ft</v>
      </c>
      <c r="I4888" s="29" t="str">
        <f>IFERROR(VLOOKUP(ROWS($M$5:M4888),Table_PayItems[[Search Key]:[Concentrated Name]],2,FALSE),"")</f>
        <v>Sewer, Cl C, 10 inch, Tr Det A - $Ft</v>
      </c>
      <c r="J4888" s="1"/>
      <c r="K4888" s="1"/>
      <c r="L4888" s="22">
        <f>IF(ISNUMBER(SEARCH(Pay_Item_Search_Text_2,M4888)),MAX($L$4:L4887)+1,0)</f>
        <v>847</v>
      </c>
      <c r="M4888" s="1" t="str">
        <f>IFERROR(VLOOKUP(ROWS($M$5:M4888),Table_PayItems[[Search Key]:[Concentrated Name]],2,FALSE),"")</f>
        <v>Sewer, Cl C, 10 inch, Tr Det A - $Ft</v>
      </c>
      <c r="N4888" s="1" t="str">
        <f>IFERROR(VLOOKUP(ROWS($M$5:N4888),$L$5:$M$7000,2,FALSE),"")</f>
        <v/>
      </c>
      <c r="O4888" s="1" t="str">
        <f>IFERROR(VLOOKUP(ROWS($O$5:O4888),$K$5:$L$7000,2,FALSE),"")</f>
        <v/>
      </c>
    </row>
    <row r="4889" spans="2:15" ht="15" customHeight="1" x14ac:dyDescent="0.25">
      <c r="B4889" s="178" t="s">
        <v>9258</v>
      </c>
      <c r="C4889" s="178" t="s">
        <v>104</v>
      </c>
      <c r="D4889" s="178" t="s">
        <v>1307</v>
      </c>
      <c r="E4889" s="178" t="s">
        <v>296</v>
      </c>
      <c r="F4889" s="178" t="s">
        <v>17</v>
      </c>
      <c r="G4889" s="1">
        <f>IF(ISNUMBER(Pay_Item_Search_Text),IF(ISNUMBER(IF(FIND(Pay_Item_Search_Text,B4889)=1,1, "FALSE")),MAX(G$4:$G4888)+1,IF(ISNUMBER(Pay_Item_Search_Text),0,IF(ISNUMBER(SEARCH(Pay_Item_Search_Text,H4889)),MAX(G$4:$G4888)+1,0))),IF(ISNUMBER(Pay_Item_Search_Text),0,IF(ISNUMBER(SEARCH(Pay_Item_Search_Text,H4889)),MAX(G$4:$G4888)+1,0)))</f>
        <v>4885</v>
      </c>
      <c r="H4889" s="1" t="str">
        <f>IF(Table_PayItems[[#This Row],[Description]]="_","_ Unique Item - "&amp;Table_PayItems[[#This Row],[Item]]&amp;" - $"&amp;Table_PayItems[[#This Row],[Unit]],Table_PayItems[[#This Row],[Description]]&amp;" - $"&amp;Table_PayItems[[#This Row],[Unit]])</f>
        <v>Sewer, Cl C, 10 inch, Tr Det B - $Ft</v>
      </c>
      <c r="I4889" s="29" t="str">
        <f>IFERROR(VLOOKUP(ROWS($M$5:M4889),Table_PayItems[[Search Key]:[Concentrated Name]],2,FALSE),"")</f>
        <v>Sewer, Cl C, 10 inch, Tr Det B - $Ft</v>
      </c>
      <c r="J4889" s="1"/>
      <c r="K4889" s="1"/>
      <c r="L4889" s="22">
        <f>IF(ISNUMBER(SEARCH(Pay_Item_Search_Text_2,M4889)),MAX($L$4:L4888)+1,0)</f>
        <v>848</v>
      </c>
      <c r="M4889" s="1" t="str">
        <f>IFERROR(VLOOKUP(ROWS($M$5:M4889),Table_PayItems[[Search Key]:[Concentrated Name]],2,FALSE),"")</f>
        <v>Sewer, Cl C, 10 inch, Tr Det B - $Ft</v>
      </c>
      <c r="N4889" s="1" t="str">
        <f>IFERROR(VLOOKUP(ROWS($M$5:N4889),$L$5:$M$7000,2,FALSE),"")</f>
        <v/>
      </c>
      <c r="O4889" s="1" t="str">
        <f>IFERROR(VLOOKUP(ROWS($O$5:O4889),$K$5:$L$7000,2,FALSE),"")</f>
        <v/>
      </c>
    </row>
    <row r="4890" spans="2:15" ht="15" customHeight="1" x14ac:dyDescent="0.25">
      <c r="B4890" s="178" t="s">
        <v>9285</v>
      </c>
      <c r="C4890" s="178" t="s">
        <v>104</v>
      </c>
      <c r="D4890" s="178" t="s">
        <v>1334</v>
      </c>
      <c r="E4890" s="178" t="s">
        <v>296</v>
      </c>
      <c r="F4890" s="178" t="s">
        <v>17</v>
      </c>
      <c r="G4890" s="1">
        <f>IF(ISNUMBER(Pay_Item_Search_Text),IF(ISNUMBER(IF(FIND(Pay_Item_Search_Text,B4890)=1,1, "FALSE")),MAX(G$4:$G4889)+1,IF(ISNUMBER(Pay_Item_Search_Text),0,IF(ISNUMBER(SEARCH(Pay_Item_Search_Text,H4890)),MAX(G$4:$G4889)+1,0))),IF(ISNUMBER(Pay_Item_Search_Text),0,IF(ISNUMBER(SEARCH(Pay_Item_Search_Text,H4890)),MAX(G$4:$G4889)+1,0)))</f>
        <v>4886</v>
      </c>
      <c r="H4890" s="1" t="str">
        <f>IF(Table_PayItems[[#This Row],[Description]]="_","_ Unique Item - "&amp;Table_PayItems[[#This Row],[Item]]&amp;" - $"&amp;Table_PayItems[[#This Row],[Unit]],Table_PayItems[[#This Row],[Description]]&amp;" - $"&amp;Table_PayItems[[#This Row],[Unit]])</f>
        <v>Sewer, Cl C, 10 inch, Tr Det C - $Ft</v>
      </c>
      <c r="I4890" s="29" t="str">
        <f>IFERROR(VLOOKUP(ROWS($M$5:M4890),Table_PayItems[[Search Key]:[Concentrated Name]],2,FALSE),"")</f>
        <v>Sewer, Cl C, 10 inch, Tr Det C - $Ft</v>
      </c>
      <c r="J4890" s="1"/>
      <c r="K4890" s="1"/>
      <c r="L4890" s="22">
        <f>IF(ISNUMBER(SEARCH(Pay_Item_Search_Text_2,M4890)),MAX($L$4:L4889)+1,0)</f>
        <v>849</v>
      </c>
      <c r="M4890" s="1" t="str">
        <f>IFERROR(VLOOKUP(ROWS($M$5:M4890),Table_PayItems[[Search Key]:[Concentrated Name]],2,FALSE),"")</f>
        <v>Sewer, Cl C, 10 inch, Tr Det C - $Ft</v>
      </c>
      <c r="N4890" s="1" t="str">
        <f>IFERROR(VLOOKUP(ROWS($M$5:N4890),$L$5:$M$7000,2,FALSE),"")</f>
        <v/>
      </c>
      <c r="O4890" s="1" t="str">
        <f>IFERROR(VLOOKUP(ROWS($O$5:O4890),$K$5:$L$7000,2,FALSE),"")</f>
        <v/>
      </c>
    </row>
    <row r="4891" spans="2:15" ht="15" customHeight="1" x14ac:dyDescent="0.25">
      <c r="B4891" s="178" t="s">
        <v>9312</v>
      </c>
      <c r="C4891" s="178" t="s">
        <v>104</v>
      </c>
      <c r="D4891" s="178" t="s">
        <v>1361</v>
      </c>
      <c r="E4891" s="178" t="s">
        <v>296</v>
      </c>
      <c r="F4891" s="178" t="s">
        <v>17</v>
      </c>
      <c r="G4891" s="1">
        <f>IF(ISNUMBER(Pay_Item_Search_Text),IF(ISNUMBER(IF(FIND(Pay_Item_Search_Text,B4891)=1,1, "FALSE")),MAX(G$4:$G4890)+1,IF(ISNUMBER(Pay_Item_Search_Text),0,IF(ISNUMBER(SEARCH(Pay_Item_Search_Text,H4891)),MAX(G$4:$G4890)+1,0))),IF(ISNUMBER(Pay_Item_Search_Text),0,IF(ISNUMBER(SEARCH(Pay_Item_Search_Text,H4891)),MAX(G$4:$G4890)+1,0)))</f>
        <v>4887</v>
      </c>
      <c r="H4891" s="1" t="str">
        <f>IF(Table_PayItems[[#This Row],[Description]]="_","_ Unique Item - "&amp;Table_PayItems[[#This Row],[Item]]&amp;" - $"&amp;Table_PayItems[[#This Row],[Unit]],Table_PayItems[[#This Row],[Description]]&amp;" - $"&amp;Table_PayItems[[#This Row],[Unit]])</f>
        <v>Sewer, Cl C, 10 inch, Tr Det D - $Ft</v>
      </c>
      <c r="I4891" s="29" t="str">
        <f>IFERROR(VLOOKUP(ROWS($M$5:M4891),Table_PayItems[[Search Key]:[Concentrated Name]],2,FALSE),"")</f>
        <v>Sewer, Cl C, 10 inch, Tr Det D - $Ft</v>
      </c>
      <c r="J4891" s="1"/>
      <c r="K4891" s="1"/>
      <c r="L4891" s="22">
        <f>IF(ISNUMBER(SEARCH(Pay_Item_Search_Text_2,M4891)),MAX($L$4:L4890)+1,0)</f>
        <v>850</v>
      </c>
      <c r="M4891" s="1" t="str">
        <f>IFERROR(VLOOKUP(ROWS($M$5:M4891),Table_PayItems[[Search Key]:[Concentrated Name]],2,FALSE),"")</f>
        <v>Sewer, Cl C, 10 inch, Tr Det D - $Ft</v>
      </c>
      <c r="N4891" s="1" t="str">
        <f>IFERROR(VLOOKUP(ROWS($M$5:N4891),$L$5:$M$7000,2,FALSE),"")</f>
        <v/>
      </c>
      <c r="O4891" s="1" t="str">
        <f>IFERROR(VLOOKUP(ROWS($O$5:O4891),$K$5:$L$7000,2,FALSE),"")</f>
        <v/>
      </c>
    </row>
    <row r="4892" spans="2:15" ht="15" customHeight="1" x14ac:dyDescent="0.25">
      <c r="B4892" s="178" t="s">
        <v>9339</v>
      </c>
      <c r="C4892" s="178" t="s">
        <v>104</v>
      </c>
      <c r="D4892" s="178" t="s">
        <v>1388</v>
      </c>
      <c r="E4892" s="178" t="s">
        <v>296</v>
      </c>
      <c r="F4892" s="178" t="s">
        <v>17</v>
      </c>
      <c r="G4892" s="1">
        <f>IF(ISNUMBER(Pay_Item_Search_Text),IF(ISNUMBER(IF(FIND(Pay_Item_Search_Text,B4892)=1,1, "FALSE")),MAX(G$4:$G4891)+1,IF(ISNUMBER(Pay_Item_Search_Text),0,IF(ISNUMBER(SEARCH(Pay_Item_Search_Text,H4892)),MAX(G$4:$G4891)+1,0))),IF(ISNUMBER(Pay_Item_Search_Text),0,IF(ISNUMBER(SEARCH(Pay_Item_Search_Text,H4892)),MAX(G$4:$G4891)+1,0)))</f>
        <v>4888</v>
      </c>
      <c r="H4892" s="1" t="str">
        <f>IF(Table_PayItems[[#This Row],[Description]]="_","_ Unique Item - "&amp;Table_PayItems[[#This Row],[Item]]&amp;" - $"&amp;Table_PayItems[[#This Row],[Unit]],Table_PayItems[[#This Row],[Description]]&amp;" - $"&amp;Table_PayItems[[#This Row],[Unit]])</f>
        <v>Sewer, Cl C, 10 inch, Tr Det E - $Ft</v>
      </c>
      <c r="I4892" s="29" t="str">
        <f>IFERROR(VLOOKUP(ROWS($M$5:M4892),Table_PayItems[[Search Key]:[Concentrated Name]],2,FALSE),"")</f>
        <v>Sewer, Cl C, 10 inch, Tr Det E - $Ft</v>
      </c>
      <c r="J4892" s="1"/>
      <c r="K4892" s="1"/>
      <c r="L4892" s="22">
        <f>IF(ISNUMBER(SEARCH(Pay_Item_Search_Text_2,M4892)),MAX($L$4:L4891)+1,0)</f>
        <v>851</v>
      </c>
      <c r="M4892" s="1" t="str">
        <f>IFERROR(VLOOKUP(ROWS($M$5:M4892),Table_PayItems[[Search Key]:[Concentrated Name]],2,FALSE),"")</f>
        <v>Sewer, Cl C, 10 inch, Tr Det E - $Ft</v>
      </c>
      <c r="N4892" s="1" t="str">
        <f>IFERROR(VLOOKUP(ROWS($M$5:N4892),$L$5:$M$7000,2,FALSE),"")</f>
        <v/>
      </c>
      <c r="O4892" s="1" t="str">
        <f>IFERROR(VLOOKUP(ROWS($O$5:O4892),$K$5:$L$7000,2,FALSE),"")</f>
        <v/>
      </c>
    </row>
    <row r="4893" spans="2:15" ht="15" customHeight="1" x14ac:dyDescent="0.25">
      <c r="B4893" s="178" t="s">
        <v>9248</v>
      </c>
      <c r="C4893" s="178" t="s">
        <v>104</v>
      </c>
      <c r="D4893" s="178" t="s">
        <v>1297</v>
      </c>
      <c r="E4893" s="178" t="s">
        <v>302</v>
      </c>
      <c r="F4893" s="178" t="s">
        <v>17</v>
      </c>
      <c r="G4893" s="1">
        <f>IF(ISNUMBER(Pay_Item_Search_Text),IF(ISNUMBER(IF(FIND(Pay_Item_Search_Text,B4893)=1,1, "FALSE")),MAX(G$4:$G4892)+1,IF(ISNUMBER(Pay_Item_Search_Text),0,IF(ISNUMBER(SEARCH(Pay_Item_Search_Text,H4893)),MAX(G$4:$G4892)+1,0))),IF(ISNUMBER(Pay_Item_Search_Text),0,IF(ISNUMBER(SEARCH(Pay_Item_Search_Text,H4893)),MAX(G$4:$G4892)+1,0)))</f>
        <v>4889</v>
      </c>
      <c r="H4893" s="1" t="str">
        <f>IF(Table_PayItems[[#This Row],[Description]]="_","_ Unique Item - "&amp;Table_PayItems[[#This Row],[Item]]&amp;" - $"&amp;Table_PayItems[[#This Row],[Unit]],Table_PayItems[[#This Row],[Description]]&amp;" - $"&amp;Table_PayItems[[#This Row],[Unit]])</f>
        <v>Sewer, Cl C, 102 inch, Tr Det A - $Ft</v>
      </c>
      <c r="I4893" s="29" t="str">
        <f>IFERROR(VLOOKUP(ROWS($M$5:M4893),Table_PayItems[[Search Key]:[Concentrated Name]],2,FALSE),"")</f>
        <v>Sewer, Cl C, 102 inch, Tr Det A - $Ft</v>
      </c>
      <c r="J4893" s="1"/>
      <c r="K4893" s="1"/>
      <c r="L4893" s="22">
        <f>IF(ISNUMBER(SEARCH(Pay_Item_Search_Text_2,M4893)),MAX($L$4:L4892)+1,0)</f>
        <v>852</v>
      </c>
      <c r="M4893" s="1" t="str">
        <f>IFERROR(VLOOKUP(ROWS($M$5:M4893),Table_PayItems[[Search Key]:[Concentrated Name]],2,FALSE),"")</f>
        <v>Sewer, Cl C, 102 inch, Tr Det A - $Ft</v>
      </c>
      <c r="N4893" s="1" t="str">
        <f>IFERROR(VLOOKUP(ROWS($M$5:N4893),$L$5:$M$7000,2,FALSE),"")</f>
        <v/>
      </c>
      <c r="O4893" s="1" t="str">
        <f>IFERROR(VLOOKUP(ROWS($O$5:O4893),$K$5:$L$7000,2,FALSE),"")</f>
        <v/>
      </c>
    </row>
    <row r="4894" spans="2:15" ht="15" customHeight="1" x14ac:dyDescent="0.25">
      <c r="B4894" s="178" t="s">
        <v>9275</v>
      </c>
      <c r="C4894" s="178" t="s">
        <v>104</v>
      </c>
      <c r="D4894" s="178" t="s">
        <v>1324</v>
      </c>
      <c r="E4894" s="178" t="s">
        <v>302</v>
      </c>
      <c r="F4894" s="178" t="s">
        <v>17</v>
      </c>
      <c r="G4894" s="1">
        <f>IF(ISNUMBER(Pay_Item_Search_Text),IF(ISNUMBER(IF(FIND(Pay_Item_Search_Text,B4894)=1,1, "FALSE")),MAX(G$4:$G4893)+1,IF(ISNUMBER(Pay_Item_Search_Text),0,IF(ISNUMBER(SEARCH(Pay_Item_Search_Text,H4894)),MAX(G$4:$G4893)+1,0))),IF(ISNUMBER(Pay_Item_Search_Text),0,IF(ISNUMBER(SEARCH(Pay_Item_Search_Text,H4894)),MAX(G$4:$G4893)+1,0)))</f>
        <v>4890</v>
      </c>
      <c r="H4894" s="1" t="str">
        <f>IF(Table_PayItems[[#This Row],[Description]]="_","_ Unique Item - "&amp;Table_PayItems[[#This Row],[Item]]&amp;" - $"&amp;Table_PayItems[[#This Row],[Unit]],Table_PayItems[[#This Row],[Description]]&amp;" - $"&amp;Table_PayItems[[#This Row],[Unit]])</f>
        <v>Sewer, Cl C, 102 inch, Tr Det B - $Ft</v>
      </c>
      <c r="I4894" s="29" t="str">
        <f>IFERROR(VLOOKUP(ROWS($M$5:M4894),Table_PayItems[[Search Key]:[Concentrated Name]],2,FALSE),"")</f>
        <v>Sewer, Cl C, 102 inch, Tr Det B - $Ft</v>
      </c>
      <c r="J4894" s="1"/>
      <c r="K4894" s="1"/>
      <c r="L4894" s="22">
        <f>IF(ISNUMBER(SEARCH(Pay_Item_Search_Text_2,M4894)),MAX($L$4:L4893)+1,0)</f>
        <v>853</v>
      </c>
      <c r="M4894" s="1" t="str">
        <f>IFERROR(VLOOKUP(ROWS($M$5:M4894),Table_PayItems[[Search Key]:[Concentrated Name]],2,FALSE),"")</f>
        <v>Sewer, Cl C, 102 inch, Tr Det B - $Ft</v>
      </c>
      <c r="N4894" s="1" t="str">
        <f>IFERROR(VLOOKUP(ROWS($M$5:N4894),$L$5:$M$7000,2,FALSE),"")</f>
        <v/>
      </c>
      <c r="O4894" s="1" t="str">
        <f>IFERROR(VLOOKUP(ROWS($O$5:O4894),$K$5:$L$7000,2,FALSE),"")</f>
        <v/>
      </c>
    </row>
    <row r="4895" spans="2:15" ht="15" customHeight="1" x14ac:dyDescent="0.25">
      <c r="B4895" s="178" t="s">
        <v>9302</v>
      </c>
      <c r="C4895" s="178" t="s">
        <v>104</v>
      </c>
      <c r="D4895" s="178" t="s">
        <v>1351</v>
      </c>
      <c r="E4895" s="178" t="s">
        <v>302</v>
      </c>
      <c r="F4895" s="178" t="s">
        <v>17</v>
      </c>
      <c r="G4895" s="1">
        <f>IF(ISNUMBER(Pay_Item_Search_Text),IF(ISNUMBER(IF(FIND(Pay_Item_Search_Text,B4895)=1,1, "FALSE")),MAX(G$4:$G4894)+1,IF(ISNUMBER(Pay_Item_Search_Text),0,IF(ISNUMBER(SEARCH(Pay_Item_Search_Text,H4895)),MAX(G$4:$G4894)+1,0))),IF(ISNUMBER(Pay_Item_Search_Text),0,IF(ISNUMBER(SEARCH(Pay_Item_Search_Text,H4895)),MAX(G$4:$G4894)+1,0)))</f>
        <v>4891</v>
      </c>
      <c r="H4895" s="1" t="str">
        <f>IF(Table_PayItems[[#This Row],[Description]]="_","_ Unique Item - "&amp;Table_PayItems[[#This Row],[Item]]&amp;" - $"&amp;Table_PayItems[[#This Row],[Unit]],Table_PayItems[[#This Row],[Description]]&amp;" - $"&amp;Table_PayItems[[#This Row],[Unit]])</f>
        <v>Sewer, Cl C, 102 inch, Tr Det C - $Ft</v>
      </c>
      <c r="I4895" s="29" t="str">
        <f>IFERROR(VLOOKUP(ROWS($M$5:M4895),Table_PayItems[[Search Key]:[Concentrated Name]],2,FALSE),"")</f>
        <v>Sewer, Cl C, 102 inch, Tr Det C - $Ft</v>
      </c>
      <c r="J4895" s="1"/>
      <c r="K4895" s="1"/>
      <c r="L4895" s="22">
        <f>IF(ISNUMBER(SEARCH(Pay_Item_Search_Text_2,M4895)),MAX($L$4:L4894)+1,0)</f>
        <v>854</v>
      </c>
      <c r="M4895" s="1" t="str">
        <f>IFERROR(VLOOKUP(ROWS($M$5:M4895),Table_PayItems[[Search Key]:[Concentrated Name]],2,FALSE),"")</f>
        <v>Sewer, Cl C, 102 inch, Tr Det C - $Ft</v>
      </c>
      <c r="N4895" s="1" t="str">
        <f>IFERROR(VLOOKUP(ROWS($M$5:N4895),$L$5:$M$7000,2,FALSE),"")</f>
        <v/>
      </c>
      <c r="O4895" s="1" t="str">
        <f>IFERROR(VLOOKUP(ROWS($O$5:O4895),$K$5:$L$7000,2,FALSE),"")</f>
        <v/>
      </c>
    </row>
    <row r="4896" spans="2:15" ht="15" customHeight="1" x14ac:dyDescent="0.25">
      <c r="B4896" s="178" t="s">
        <v>9329</v>
      </c>
      <c r="C4896" s="178" t="s">
        <v>104</v>
      </c>
      <c r="D4896" s="178" t="s">
        <v>1378</v>
      </c>
      <c r="E4896" s="178" t="s">
        <v>302</v>
      </c>
      <c r="F4896" s="178" t="s">
        <v>17</v>
      </c>
      <c r="G4896" s="1">
        <f>IF(ISNUMBER(Pay_Item_Search_Text),IF(ISNUMBER(IF(FIND(Pay_Item_Search_Text,B4896)=1,1, "FALSE")),MAX(G$4:$G4895)+1,IF(ISNUMBER(Pay_Item_Search_Text),0,IF(ISNUMBER(SEARCH(Pay_Item_Search_Text,H4896)),MAX(G$4:$G4895)+1,0))),IF(ISNUMBER(Pay_Item_Search_Text),0,IF(ISNUMBER(SEARCH(Pay_Item_Search_Text,H4896)),MAX(G$4:$G4895)+1,0)))</f>
        <v>4892</v>
      </c>
      <c r="H4896" s="1" t="str">
        <f>IF(Table_PayItems[[#This Row],[Description]]="_","_ Unique Item - "&amp;Table_PayItems[[#This Row],[Item]]&amp;" - $"&amp;Table_PayItems[[#This Row],[Unit]],Table_PayItems[[#This Row],[Description]]&amp;" - $"&amp;Table_PayItems[[#This Row],[Unit]])</f>
        <v>Sewer, Cl C, 102 inch, Tr Det D - $Ft</v>
      </c>
      <c r="I4896" s="29" t="str">
        <f>IFERROR(VLOOKUP(ROWS($M$5:M4896),Table_PayItems[[Search Key]:[Concentrated Name]],2,FALSE),"")</f>
        <v>Sewer, Cl C, 102 inch, Tr Det D - $Ft</v>
      </c>
      <c r="J4896" s="1"/>
      <c r="K4896" s="1"/>
      <c r="L4896" s="22">
        <f>IF(ISNUMBER(SEARCH(Pay_Item_Search_Text_2,M4896)),MAX($L$4:L4895)+1,0)</f>
        <v>855</v>
      </c>
      <c r="M4896" s="1" t="str">
        <f>IFERROR(VLOOKUP(ROWS($M$5:M4896),Table_PayItems[[Search Key]:[Concentrated Name]],2,FALSE),"")</f>
        <v>Sewer, Cl C, 102 inch, Tr Det D - $Ft</v>
      </c>
      <c r="N4896" s="1" t="str">
        <f>IFERROR(VLOOKUP(ROWS($M$5:N4896),$L$5:$M$7000,2,FALSE),"")</f>
        <v/>
      </c>
      <c r="O4896" s="1" t="str">
        <f>IFERROR(VLOOKUP(ROWS($O$5:O4896),$K$5:$L$7000,2,FALSE),"")</f>
        <v/>
      </c>
    </row>
    <row r="4897" spans="2:15" ht="15" customHeight="1" x14ac:dyDescent="0.25">
      <c r="B4897" s="178" t="s">
        <v>9356</v>
      </c>
      <c r="C4897" s="178" t="s">
        <v>104</v>
      </c>
      <c r="D4897" s="178" t="s">
        <v>1405</v>
      </c>
      <c r="E4897" s="178" t="s">
        <v>302</v>
      </c>
      <c r="F4897" s="178" t="s">
        <v>17</v>
      </c>
      <c r="G4897" s="1">
        <f>IF(ISNUMBER(Pay_Item_Search_Text),IF(ISNUMBER(IF(FIND(Pay_Item_Search_Text,B4897)=1,1, "FALSE")),MAX(G$4:$G4896)+1,IF(ISNUMBER(Pay_Item_Search_Text),0,IF(ISNUMBER(SEARCH(Pay_Item_Search_Text,H4897)),MAX(G$4:$G4896)+1,0))),IF(ISNUMBER(Pay_Item_Search_Text),0,IF(ISNUMBER(SEARCH(Pay_Item_Search_Text,H4897)),MAX(G$4:$G4896)+1,0)))</f>
        <v>4893</v>
      </c>
      <c r="H4897" s="1" t="str">
        <f>IF(Table_PayItems[[#This Row],[Description]]="_","_ Unique Item - "&amp;Table_PayItems[[#This Row],[Item]]&amp;" - $"&amp;Table_PayItems[[#This Row],[Unit]],Table_PayItems[[#This Row],[Description]]&amp;" - $"&amp;Table_PayItems[[#This Row],[Unit]])</f>
        <v>Sewer, Cl C, 102 inch, Tr Det E - $Ft</v>
      </c>
      <c r="I4897" s="29" t="str">
        <f>IFERROR(VLOOKUP(ROWS($M$5:M4897),Table_PayItems[[Search Key]:[Concentrated Name]],2,FALSE),"")</f>
        <v>Sewer, Cl C, 102 inch, Tr Det E - $Ft</v>
      </c>
      <c r="J4897" s="1"/>
      <c r="K4897" s="1"/>
      <c r="L4897" s="22">
        <f>IF(ISNUMBER(SEARCH(Pay_Item_Search_Text_2,M4897)),MAX($L$4:L4896)+1,0)</f>
        <v>856</v>
      </c>
      <c r="M4897" s="1" t="str">
        <f>IFERROR(VLOOKUP(ROWS($M$5:M4897),Table_PayItems[[Search Key]:[Concentrated Name]],2,FALSE),"")</f>
        <v>Sewer, Cl C, 102 inch, Tr Det E - $Ft</v>
      </c>
      <c r="N4897" s="1" t="str">
        <f>IFERROR(VLOOKUP(ROWS($M$5:N4897),$L$5:$M$7000,2,FALSE),"")</f>
        <v/>
      </c>
      <c r="O4897" s="1" t="str">
        <f>IFERROR(VLOOKUP(ROWS($O$5:O4897),$K$5:$L$7000,2,FALSE),"")</f>
        <v/>
      </c>
    </row>
    <row r="4898" spans="2:15" ht="15" customHeight="1" x14ac:dyDescent="0.25">
      <c r="B4898" s="178" t="s">
        <v>9249</v>
      </c>
      <c r="C4898" s="178" t="s">
        <v>104</v>
      </c>
      <c r="D4898" s="178" t="s">
        <v>1298</v>
      </c>
      <c r="E4898" s="178" t="s">
        <v>302</v>
      </c>
      <c r="F4898" s="178" t="s">
        <v>17</v>
      </c>
      <c r="G4898" s="1">
        <f>IF(ISNUMBER(Pay_Item_Search_Text),IF(ISNUMBER(IF(FIND(Pay_Item_Search_Text,B4898)=1,1, "FALSE")),MAX(G$4:$G4897)+1,IF(ISNUMBER(Pay_Item_Search_Text),0,IF(ISNUMBER(SEARCH(Pay_Item_Search_Text,H4898)),MAX(G$4:$G4897)+1,0))),IF(ISNUMBER(Pay_Item_Search_Text),0,IF(ISNUMBER(SEARCH(Pay_Item_Search_Text,H4898)),MAX(G$4:$G4897)+1,0)))</f>
        <v>4894</v>
      </c>
      <c r="H4898" s="1" t="str">
        <f>IF(Table_PayItems[[#This Row],[Description]]="_","_ Unique Item - "&amp;Table_PayItems[[#This Row],[Item]]&amp;" - $"&amp;Table_PayItems[[#This Row],[Unit]],Table_PayItems[[#This Row],[Description]]&amp;" - $"&amp;Table_PayItems[[#This Row],[Unit]])</f>
        <v>Sewer, Cl C, 108 inch, Tr Det A - $Ft</v>
      </c>
      <c r="I4898" s="29" t="str">
        <f>IFERROR(VLOOKUP(ROWS($M$5:M4898),Table_PayItems[[Search Key]:[Concentrated Name]],2,FALSE),"")</f>
        <v>Sewer, Cl C, 108 inch, Tr Det A - $Ft</v>
      </c>
      <c r="J4898" s="1"/>
      <c r="K4898" s="1"/>
      <c r="L4898" s="22">
        <f>IF(ISNUMBER(SEARCH(Pay_Item_Search_Text_2,M4898)),MAX($L$4:L4897)+1,0)</f>
        <v>857</v>
      </c>
      <c r="M4898" s="1" t="str">
        <f>IFERROR(VLOOKUP(ROWS($M$5:M4898),Table_PayItems[[Search Key]:[Concentrated Name]],2,FALSE),"")</f>
        <v>Sewer, Cl C, 108 inch, Tr Det A - $Ft</v>
      </c>
      <c r="N4898" s="1" t="str">
        <f>IFERROR(VLOOKUP(ROWS($M$5:N4898),$L$5:$M$7000,2,FALSE),"")</f>
        <v/>
      </c>
      <c r="O4898" s="1" t="str">
        <f>IFERROR(VLOOKUP(ROWS($O$5:O4898),$K$5:$L$7000,2,FALSE),"")</f>
        <v/>
      </c>
    </row>
    <row r="4899" spans="2:15" ht="15" customHeight="1" x14ac:dyDescent="0.25">
      <c r="B4899" s="178" t="s">
        <v>9276</v>
      </c>
      <c r="C4899" s="178" t="s">
        <v>104</v>
      </c>
      <c r="D4899" s="178" t="s">
        <v>1325</v>
      </c>
      <c r="E4899" s="178" t="s">
        <v>302</v>
      </c>
      <c r="F4899" s="178" t="s">
        <v>17</v>
      </c>
      <c r="G4899" s="1">
        <f>IF(ISNUMBER(Pay_Item_Search_Text),IF(ISNUMBER(IF(FIND(Pay_Item_Search_Text,B4899)=1,1, "FALSE")),MAX(G$4:$G4898)+1,IF(ISNUMBER(Pay_Item_Search_Text),0,IF(ISNUMBER(SEARCH(Pay_Item_Search_Text,H4899)),MAX(G$4:$G4898)+1,0))),IF(ISNUMBER(Pay_Item_Search_Text),0,IF(ISNUMBER(SEARCH(Pay_Item_Search_Text,H4899)),MAX(G$4:$G4898)+1,0)))</f>
        <v>4895</v>
      </c>
      <c r="H4899" s="1" t="str">
        <f>IF(Table_PayItems[[#This Row],[Description]]="_","_ Unique Item - "&amp;Table_PayItems[[#This Row],[Item]]&amp;" - $"&amp;Table_PayItems[[#This Row],[Unit]],Table_PayItems[[#This Row],[Description]]&amp;" - $"&amp;Table_PayItems[[#This Row],[Unit]])</f>
        <v>Sewer, Cl C, 108 inch, Tr Det B - $Ft</v>
      </c>
      <c r="I4899" s="29" t="str">
        <f>IFERROR(VLOOKUP(ROWS($M$5:M4899),Table_PayItems[[Search Key]:[Concentrated Name]],2,FALSE),"")</f>
        <v>Sewer, Cl C, 108 inch, Tr Det B - $Ft</v>
      </c>
      <c r="J4899" s="1"/>
      <c r="K4899" s="1"/>
      <c r="L4899" s="22">
        <f>IF(ISNUMBER(SEARCH(Pay_Item_Search_Text_2,M4899)),MAX($L$4:L4898)+1,0)</f>
        <v>858</v>
      </c>
      <c r="M4899" s="1" t="str">
        <f>IFERROR(VLOOKUP(ROWS($M$5:M4899),Table_PayItems[[Search Key]:[Concentrated Name]],2,FALSE),"")</f>
        <v>Sewer, Cl C, 108 inch, Tr Det B - $Ft</v>
      </c>
      <c r="N4899" s="1" t="str">
        <f>IFERROR(VLOOKUP(ROWS($M$5:N4899),$L$5:$M$7000,2,FALSE),"")</f>
        <v/>
      </c>
      <c r="O4899" s="1" t="str">
        <f>IFERROR(VLOOKUP(ROWS($O$5:O4899),$K$5:$L$7000,2,FALSE),"")</f>
        <v/>
      </c>
    </row>
    <row r="4900" spans="2:15" ht="15" customHeight="1" x14ac:dyDescent="0.25">
      <c r="B4900" s="178" t="s">
        <v>9303</v>
      </c>
      <c r="C4900" s="178" t="s">
        <v>104</v>
      </c>
      <c r="D4900" s="178" t="s">
        <v>1352</v>
      </c>
      <c r="E4900" s="178" t="s">
        <v>302</v>
      </c>
      <c r="F4900" s="178" t="s">
        <v>17</v>
      </c>
      <c r="G4900" s="1">
        <f>IF(ISNUMBER(Pay_Item_Search_Text),IF(ISNUMBER(IF(FIND(Pay_Item_Search_Text,B4900)=1,1, "FALSE")),MAX(G$4:$G4899)+1,IF(ISNUMBER(Pay_Item_Search_Text),0,IF(ISNUMBER(SEARCH(Pay_Item_Search_Text,H4900)),MAX(G$4:$G4899)+1,0))),IF(ISNUMBER(Pay_Item_Search_Text),0,IF(ISNUMBER(SEARCH(Pay_Item_Search_Text,H4900)),MAX(G$4:$G4899)+1,0)))</f>
        <v>4896</v>
      </c>
      <c r="H4900" s="1" t="str">
        <f>IF(Table_PayItems[[#This Row],[Description]]="_","_ Unique Item - "&amp;Table_PayItems[[#This Row],[Item]]&amp;" - $"&amp;Table_PayItems[[#This Row],[Unit]],Table_PayItems[[#This Row],[Description]]&amp;" - $"&amp;Table_PayItems[[#This Row],[Unit]])</f>
        <v>Sewer, Cl C, 108 inch, Tr Det C - $Ft</v>
      </c>
      <c r="I4900" s="29" t="str">
        <f>IFERROR(VLOOKUP(ROWS($M$5:M4900),Table_PayItems[[Search Key]:[Concentrated Name]],2,FALSE),"")</f>
        <v>Sewer, Cl C, 108 inch, Tr Det C - $Ft</v>
      </c>
      <c r="J4900" s="1"/>
      <c r="K4900" s="1"/>
      <c r="L4900" s="22">
        <f>IF(ISNUMBER(SEARCH(Pay_Item_Search_Text_2,M4900)),MAX($L$4:L4899)+1,0)</f>
        <v>859</v>
      </c>
      <c r="M4900" s="1" t="str">
        <f>IFERROR(VLOOKUP(ROWS($M$5:M4900),Table_PayItems[[Search Key]:[Concentrated Name]],2,FALSE),"")</f>
        <v>Sewer, Cl C, 108 inch, Tr Det C - $Ft</v>
      </c>
      <c r="N4900" s="1" t="str">
        <f>IFERROR(VLOOKUP(ROWS($M$5:N4900),$L$5:$M$7000,2,FALSE),"")</f>
        <v/>
      </c>
      <c r="O4900" s="1" t="str">
        <f>IFERROR(VLOOKUP(ROWS($O$5:O4900),$K$5:$L$7000,2,FALSE),"")</f>
        <v/>
      </c>
    </row>
    <row r="4901" spans="2:15" ht="15" customHeight="1" x14ac:dyDescent="0.25">
      <c r="B4901" s="178" t="s">
        <v>9330</v>
      </c>
      <c r="C4901" s="178" t="s">
        <v>104</v>
      </c>
      <c r="D4901" s="178" t="s">
        <v>1379</v>
      </c>
      <c r="E4901" s="178" t="s">
        <v>302</v>
      </c>
      <c r="F4901" s="178" t="s">
        <v>17</v>
      </c>
      <c r="G4901" s="1">
        <f>IF(ISNUMBER(Pay_Item_Search_Text),IF(ISNUMBER(IF(FIND(Pay_Item_Search_Text,B4901)=1,1, "FALSE")),MAX(G$4:$G4900)+1,IF(ISNUMBER(Pay_Item_Search_Text),0,IF(ISNUMBER(SEARCH(Pay_Item_Search_Text,H4901)),MAX(G$4:$G4900)+1,0))),IF(ISNUMBER(Pay_Item_Search_Text),0,IF(ISNUMBER(SEARCH(Pay_Item_Search_Text,H4901)),MAX(G$4:$G4900)+1,0)))</f>
        <v>4897</v>
      </c>
      <c r="H4901" s="1" t="str">
        <f>IF(Table_PayItems[[#This Row],[Description]]="_","_ Unique Item - "&amp;Table_PayItems[[#This Row],[Item]]&amp;" - $"&amp;Table_PayItems[[#This Row],[Unit]],Table_PayItems[[#This Row],[Description]]&amp;" - $"&amp;Table_PayItems[[#This Row],[Unit]])</f>
        <v>Sewer, Cl C, 108 inch, Tr Det D - $Ft</v>
      </c>
      <c r="I4901" s="29" t="str">
        <f>IFERROR(VLOOKUP(ROWS($M$5:M4901),Table_PayItems[[Search Key]:[Concentrated Name]],2,FALSE),"")</f>
        <v>Sewer, Cl C, 108 inch, Tr Det D - $Ft</v>
      </c>
      <c r="J4901" s="1"/>
      <c r="K4901" s="1"/>
      <c r="L4901" s="22">
        <f>IF(ISNUMBER(SEARCH(Pay_Item_Search_Text_2,M4901)),MAX($L$4:L4900)+1,0)</f>
        <v>860</v>
      </c>
      <c r="M4901" s="1" t="str">
        <f>IFERROR(VLOOKUP(ROWS($M$5:M4901),Table_PayItems[[Search Key]:[Concentrated Name]],2,FALSE),"")</f>
        <v>Sewer, Cl C, 108 inch, Tr Det D - $Ft</v>
      </c>
      <c r="N4901" s="1" t="str">
        <f>IFERROR(VLOOKUP(ROWS($M$5:N4901),$L$5:$M$7000,2,FALSE),"")</f>
        <v/>
      </c>
      <c r="O4901" s="1" t="str">
        <f>IFERROR(VLOOKUP(ROWS($O$5:O4901),$K$5:$L$7000,2,FALSE),"")</f>
        <v/>
      </c>
    </row>
    <row r="4902" spans="2:15" ht="15" customHeight="1" x14ac:dyDescent="0.25">
      <c r="B4902" s="178" t="s">
        <v>9357</v>
      </c>
      <c r="C4902" s="178" t="s">
        <v>104</v>
      </c>
      <c r="D4902" s="178" t="s">
        <v>1406</v>
      </c>
      <c r="E4902" s="178" t="s">
        <v>302</v>
      </c>
      <c r="F4902" s="178" t="s">
        <v>17</v>
      </c>
      <c r="G4902" s="1">
        <f>IF(ISNUMBER(Pay_Item_Search_Text),IF(ISNUMBER(IF(FIND(Pay_Item_Search_Text,B4902)=1,1, "FALSE")),MAX(G$4:$G4901)+1,IF(ISNUMBER(Pay_Item_Search_Text),0,IF(ISNUMBER(SEARCH(Pay_Item_Search_Text,H4902)),MAX(G$4:$G4901)+1,0))),IF(ISNUMBER(Pay_Item_Search_Text),0,IF(ISNUMBER(SEARCH(Pay_Item_Search_Text,H4902)),MAX(G$4:$G4901)+1,0)))</f>
        <v>4898</v>
      </c>
      <c r="H4902" s="1" t="str">
        <f>IF(Table_PayItems[[#This Row],[Description]]="_","_ Unique Item - "&amp;Table_PayItems[[#This Row],[Item]]&amp;" - $"&amp;Table_PayItems[[#This Row],[Unit]],Table_PayItems[[#This Row],[Description]]&amp;" - $"&amp;Table_PayItems[[#This Row],[Unit]])</f>
        <v>Sewer, Cl C, 108 inch, Tr Det E - $Ft</v>
      </c>
      <c r="I4902" s="29" t="str">
        <f>IFERROR(VLOOKUP(ROWS($M$5:M4902),Table_PayItems[[Search Key]:[Concentrated Name]],2,FALSE),"")</f>
        <v>Sewer, Cl C, 108 inch, Tr Det E - $Ft</v>
      </c>
      <c r="J4902" s="1"/>
      <c r="K4902" s="1"/>
      <c r="L4902" s="22">
        <f>IF(ISNUMBER(SEARCH(Pay_Item_Search_Text_2,M4902)),MAX($L$4:L4901)+1,0)</f>
        <v>861</v>
      </c>
      <c r="M4902" s="1" t="str">
        <f>IFERROR(VLOOKUP(ROWS($M$5:M4902),Table_PayItems[[Search Key]:[Concentrated Name]],2,FALSE),"")</f>
        <v>Sewer, Cl C, 108 inch, Tr Det E - $Ft</v>
      </c>
      <c r="N4902" s="1" t="str">
        <f>IFERROR(VLOOKUP(ROWS($M$5:N4902),$L$5:$M$7000,2,FALSE),"")</f>
        <v/>
      </c>
      <c r="O4902" s="1" t="str">
        <f>IFERROR(VLOOKUP(ROWS($O$5:O4902),$K$5:$L$7000,2,FALSE),"")</f>
        <v/>
      </c>
    </row>
    <row r="4903" spans="2:15" ht="15" customHeight="1" x14ac:dyDescent="0.25">
      <c r="B4903" s="178" t="s">
        <v>9250</v>
      </c>
      <c r="C4903" s="178" t="s">
        <v>104</v>
      </c>
      <c r="D4903" s="178" t="s">
        <v>1299</v>
      </c>
      <c r="E4903" s="178" t="s">
        <v>302</v>
      </c>
      <c r="F4903" s="178" t="s">
        <v>17</v>
      </c>
      <c r="G4903" s="1">
        <f>IF(ISNUMBER(Pay_Item_Search_Text),IF(ISNUMBER(IF(FIND(Pay_Item_Search_Text,B4903)=1,1, "FALSE")),MAX(G$4:$G4902)+1,IF(ISNUMBER(Pay_Item_Search_Text),0,IF(ISNUMBER(SEARCH(Pay_Item_Search_Text,H4903)),MAX(G$4:$G4902)+1,0))),IF(ISNUMBER(Pay_Item_Search_Text),0,IF(ISNUMBER(SEARCH(Pay_Item_Search_Text,H4903)),MAX(G$4:$G4902)+1,0)))</f>
        <v>4899</v>
      </c>
      <c r="H4903" s="1" t="str">
        <f>IF(Table_PayItems[[#This Row],[Description]]="_","_ Unique Item - "&amp;Table_PayItems[[#This Row],[Item]]&amp;" - $"&amp;Table_PayItems[[#This Row],[Unit]],Table_PayItems[[#This Row],[Description]]&amp;" - $"&amp;Table_PayItems[[#This Row],[Unit]])</f>
        <v>Sewer, Cl C, 114 inch, Tr Det A - $Ft</v>
      </c>
      <c r="I4903" s="29" t="str">
        <f>IFERROR(VLOOKUP(ROWS($M$5:M4903),Table_PayItems[[Search Key]:[Concentrated Name]],2,FALSE),"")</f>
        <v>Sewer, Cl C, 114 inch, Tr Det A - $Ft</v>
      </c>
      <c r="J4903" s="1"/>
      <c r="K4903" s="1"/>
      <c r="L4903" s="22">
        <f>IF(ISNUMBER(SEARCH(Pay_Item_Search_Text_2,M4903)),MAX($L$4:L4902)+1,0)</f>
        <v>0</v>
      </c>
      <c r="M4903" s="1" t="str">
        <f>IFERROR(VLOOKUP(ROWS($M$5:M4903),Table_PayItems[[Search Key]:[Concentrated Name]],2,FALSE),"")</f>
        <v>Sewer, Cl C, 114 inch, Tr Det A - $Ft</v>
      </c>
      <c r="N4903" s="1" t="str">
        <f>IFERROR(VLOOKUP(ROWS($M$5:N4903),$L$5:$M$7000,2,FALSE),"")</f>
        <v/>
      </c>
      <c r="O4903" s="1" t="str">
        <f>IFERROR(VLOOKUP(ROWS($O$5:O4903),$K$5:$L$7000,2,FALSE),"")</f>
        <v/>
      </c>
    </row>
    <row r="4904" spans="2:15" ht="15" customHeight="1" x14ac:dyDescent="0.25">
      <c r="B4904" s="178" t="s">
        <v>9277</v>
      </c>
      <c r="C4904" s="178" t="s">
        <v>104</v>
      </c>
      <c r="D4904" s="178" t="s">
        <v>1326</v>
      </c>
      <c r="E4904" s="178" t="s">
        <v>302</v>
      </c>
      <c r="F4904" s="178" t="s">
        <v>17</v>
      </c>
      <c r="G4904" s="1">
        <f>IF(ISNUMBER(Pay_Item_Search_Text),IF(ISNUMBER(IF(FIND(Pay_Item_Search_Text,B4904)=1,1, "FALSE")),MAX(G$4:$G4903)+1,IF(ISNUMBER(Pay_Item_Search_Text),0,IF(ISNUMBER(SEARCH(Pay_Item_Search_Text,H4904)),MAX(G$4:$G4903)+1,0))),IF(ISNUMBER(Pay_Item_Search_Text),0,IF(ISNUMBER(SEARCH(Pay_Item_Search_Text,H4904)),MAX(G$4:$G4903)+1,0)))</f>
        <v>4900</v>
      </c>
      <c r="H4904" s="1" t="str">
        <f>IF(Table_PayItems[[#This Row],[Description]]="_","_ Unique Item - "&amp;Table_PayItems[[#This Row],[Item]]&amp;" - $"&amp;Table_PayItems[[#This Row],[Unit]],Table_PayItems[[#This Row],[Description]]&amp;" - $"&amp;Table_PayItems[[#This Row],[Unit]])</f>
        <v>Sewer, Cl C, 114 inch, Tr Det B - $Ft</v>
      </c>
      <c r="I4904" s="29" t="str">
        <f>IFERROR(VLOOKUP(ROWS($M$5:M4904),Table_PayItems[[Search Key]:[Concentrated Name]],2,FALSE),"")</f>
        <v>Sewer, Cl C, 114 inch, Tr Det B - $Ft</v>
      </c>
      <c r="J4904" s="1"/>
      <c r="K4904" s="1"/>
      <c r="L4904" s="22">
        <f>IF(ISNUMBER(SEARCH(Pay_Item_Search_Text_2,M4904)),MAX($L$4:L4903)+1,0)</f>
        <v>0</v>
      </c>
      <c r="M4904" s="1" t="str">
        <f>IFERROR(VLOOKUP(ROWS($M$5:M4904),Table_PayItems[[Search Key]:[Concentrated Name]],2,FALSE),"")</f>
        <v>Sewer, Cl C, 114 inch, Tr Det B - $Ft</v>
      </c>
      <c r="N4904" s="1" t="str">
        <f>IFERROR(VLOOKUP(ROWS($M$5:N4904),$L$5:$M$7000,2,FALSE),"")</f>
        <v/>
      </c>
      <c r="O4904" s="1" t="str">
        <f>IFERROR(VLOOKUP(ROWS($O$5:O4904),$K$5:$L$7000,2,FALSE),"")</f>
        <v/>
      </c>
    </row>
    <row r="4905" spans="2:15" ht="15" customHeight="1" x14ac:dyDescent="0.25">
      <c r="B4905" s="178" t="s">
        <v>9304</v>
      </c>
      <c r="C4905" s="178" t="s">
        <v>104</v>
      </c>
      <c r="D4905" s="178" t="s">
        <v>1353</v>
      </c>
      <c r="E4905" s="178" t="s">
        <v>302</v>
      </c>
      <c r="F4905" s="178" t="s">
        <v>17</v>
      </c>
      <c r="G4905" s="1">
        <f>IF(ISNUMBER(Pay_Item_Search_Text),IF(ISNUMBER(IF(FIND(Pay_Item_Search_Text,B4905)=1,1, "FALSE")),MAX(G$4:$G4904)+1,IF(ISNUMBER(Pay_Item_Search_Text),0,IF(ISNUMBER(SEARCH(Pay_Item_Search_Text,H4905)),MAX(G$4:$G4904)+1,0))),IF(ISNUMBER(Pay_Item_Search_Text),0,IF(ISNUMBER(SEARCH(Pay_Item_Search_Text,H4905)),MAX(G$4:$G4904)+1,0)))</f>
        <v>4901</v>
      </c>
      <c r="H4905" s="1" t="str">
        <f>IF(Table_PayItems[[#This Row],[Description]]="_","_ Unique Item - "&amp;Table_PayItems[[#This Row],[Item]]&amp;" - $"&amp;Table_PayItems[[#This Row],[Unit]],Table_PayItems[[#This Row],[Description]]&amp;" - $"&amp;Table_PayItems[[#This Row],[Unit]])</f>
        <v>Sewer, Cl C, 114 inch, Tr Det C - $Ft</v>
      </c>
      <c r="I4905" s="29" t="str">
        <f>IFERROR(VLOOKUP(ROWS($M$5:M4905),Table_PayItems[[Search Key]:[Concentrated Name]],2,FALSE),"")</f>
        <v>Sewer, Cl C, 114 inch, Tr Det C - $Ft</v>
      </c>
      <c r="J4905" s="1"/>
      <c r="K4905" s="1"/>
      <c r="L4905" s="22">
        <f>IF(ISNUMBER(SEARCH(Pay_Item_Search_Text_2,M4905)),MAX($L$4:L4904)+1,0)</f>
        <v>0</v>
      </c>
      <c r="M4905" s="1" t="str">
        <f>IFERROR(VLOOKUP(ROWS($M$5:M4905),Table_PayItems[[Search Key]:[Concentrated Name]],2,FALSE),"")</f>
        <v>Sewer, Cl C, 114 inch, Tr Det C - $Ft</v>
      </c>
      <c r="N4905" s="1" t="str">
        <f>IFERROR(VLOOKUP(ROWS($M$5:N4905),$L$5:$M$7000,2,FALSE),"")</f>
        <v/>
      </c>
      <c r="O4905" s="1" t="str">
        <f>IFERROR(VLOOKUP(ROWS($O$5:O4905),$K$5:$L$7000,2,FALSE),"")</f>
        <v/>
      </c>
    </row>
    <row r="4906" spans="2:15" ht="15" customHeight="1" x14ac:dyDescent="0.25">
      <c r="B4906" s="178" t="s">
        <v>9331</v>
      </c>
      <c r="C4906" s="178" t="s">
        <v>104</v>
      </c>
      <c r="D4906" s="178" t="s">
        <v>1380</v>
      </c>
      <c r="E4906" s="178" t="s">
        <v>302</v>
      </c>
      <c r="F4906" s="178" t="s">
        <v>17</v>
      </c>
      <c r="G4906" s="1">
        <f>IF(ISNUMBER(Pay_Item_Search_Text),IF(ISNUMBER(IF(FIND(Pay_Item_Search_Text,B4906)=1,1, "FALSE")),MAX(G$4:$G4905)+1,IF(ISNUMBER(Pay_Item_Search_Text),0,IF(ISNUMBER(SEARCH(Pay_Item_Search_Text,H4906)),MAX(G$4:$G4905)+1,0))),IF(ISNUMBER(Pay_Item_Search_Text),0,IF(ISNUMBER(SEARCH(Pay_Item_Search_Text,H4906)),MAX(G$4:$G4905)+1,0)))</f>
        <v>4902</v>
      </c>
      <c r="H4906" s="1" t="str">
        <f>IF(Table_PayItems[[#This Row],[Description]]="_","_ Unique Item - "&amp;Table_PayItems[[#This Row],[Item]]&amp;" - $"&amp;Table_PayItems[[#This Row],[Unit]],Table_PayItems[[#This Row],[Description]]&amp;" - $"&amp;Table_PayItems[[#This Row],[Unit]])</f>
        <v>Sewer, Cl C, 114 inch, Tr Det D - $Ft</v>
      </c>
      <c r="I4906" s="29" t="str">
        <f>IFERROR(VLOOKUP(ROWS($M$5:M4906),Table_PayItems[[Search Key]:[Concentrated Name]],2,FALSE),"")</f>
        <v>Sewer, Cl C, 114 inch, Tr Det D - $Ft</v>
      </c>
      <c r="J4906" s="1"/>
      <c r="K4906" s="1"/>
      <c r="L4906" s="22">
        <f>IF(ISNUMBER(SEARCH(Pay_Item_Search_Text_2,M4906)),MAX($L$4:L4905)+1,0)</f>
        <v>0</v>
      </c>
      <c r="M4906" s="1" t="str">
        <f>IFERROR(VLOOKUP(ROWS($M$5:M4906),Table_PayItems[[Search Key]:[Concentrated Name]],2,FALSE),"")</f>
        <v>Sewer, Cl C, 114 inch, Tr Det D - $Ft</v>
      </c>
      <c r="N4906" s="1" t="str">
        <f>IFERROR(VLOOKUP(ROWS($M$5:N4906),$L$5:$M$7000,2,FALSE),"")</f>
        <v/>
      </c>
      <c r="O4906" s="1" t="str">
        <f>IFERROR(VLOOKUP(ROWS($O$5:O4906),$K$5:$L$7000,2,FALSE),"")</f>
        <v/>
      </c>
    </row>
    <row r="4907" spans="2:15" ht="15" customHeight="1" x14ac:dyDescent="0.25">
      <c r="B4907" s="178" t="s">
        <v>9358</v>
      </c>
      <c r="C4907" s="178" t="s">
        <v>104</v>
      </c>
      <c r="D4907" s="178" t="s">
        <v>1407</v>
      </c>
      <c r="E4907" s="178" t="s">
        <v>302</v>
      </c>
      <c r="F4907" s="178" t="s">
        <v>17</v>
      </c>
      <c r="G4907" s="1">
        <f>IF(ISNUMBER(Pay_Item_Search_Text),IF(ISNUMBER(IF(FIND(Pay_Item_Search_Text,B4907)=1,1, "FALSE")),MAX(G$4:$G4906)+1,IF(ISNUMBER(Pay_Item_Search_Text),0,IF(ISNUMBER(SEARCH(Pay_Item_Search_Text,H4907)),MAX(G$4:$G4906)+1,0))),IF(ISNUMBER(Pay_Item_Search_Text),0,IF(ISNUMBER(SEARCH(Pay_Item_Search_Text,H4907)),MAX(G$4:$G4906)+1,0)))</f>
        <v>4903</v>
      </c>
      <c r="H4907" s="1" t="str">
        <f>IF(Table_PayItems[[#This Row],[Description]]="_","_ Unique Item - "&amp;Table_PayItems[[#This Row],[Item]]&amp;" - $"&amp;Table_PayItems[[#This Row],[Unit]],Table_PayItems[[#This Row],[Description]]&amp;" - $"&amp;Table_PayItems[[#This Row],[Unit]])</f>
        <v>Sewer, Cl C, 114 inch, Tr Det E - $Ft</v>
      </c>
      <c r="I4907" s="29" t="str">
        <f>IFERROR(VLOOKUP(ROWS($M$5:M4907),Table_PayItems[[Search Key]:[Concentrated Name]],2,FALSE),"")</f>
        <v>Sewer, Cl C, 114 inch, Tr Det E - $Ft</v>
      </c>
      <c r="J4907" s="1"/>
      <c r="K4907" s="1"/>
      <c r="L4907" s="22">
        <f>IF(ISNUMBER(SEARCH(Pay_Item_Search_Text_2,M4907)),MAX($L$4:L4906)+1,0)</f>
        <v>0</v>
      </c>
      <c r="M4907" s="1" t="str">
        <f>IFERROR(VLOOKUP(ROWS($M$5:M4907),Table_PayItems[[Search Key]:[Concentrated Name]],2,FALSE),"")</f>
        <v>Sewer, Cl C, 114 inch, Tr Det E - $Ft</v>
      </c>
      <c r="N4907" s="1" t="str">
        <f>IFERROR(VLOOKUP(ROWS($M$5:N4907),$L$5:$M$7000,2,FALSE),"")</f>
        <v/>
      </c>
      <c r="O4907" s="1" t="str">
        <f>IFERROR(VLOOKUP(ROWS($O$5:O4907),$K$5:$L$7000,2,FALSE),"")</f>
        <v/>
      </c>
    </row>
    <row r="4908" spans="2:15" ht="15" customHeight="1" x14ac:dyDescent="0.25">
      <c r="B4908" s="178" t="s">
        <v>9232</v>
      </c>
      <c r="C4908" s="178" t="s">
        <v>104</v>
      </c>
      <c r="D4908" s="178" t="s">
        <v>1281</v>
      </c>
      <c r="E4908" s="178" t="s">
        <v>296</v>
      </c>
      <c r="F4908" s="178" t="s">
        <v>17</v>
      </c>
      <c r="G4908" s="1">
        <f>IF(ISNUMBER(Pay_Item_Search_Text),IF(ISNUMBER(IF(FIND(Pay_Item_Search_Text,B4908)=1,1, "FALSE")),MAX(G$4:$G4907)+1,IF(ISNUMBER(Pay_Item_Search_Text),0,IF(ISNUMBER(SEARCH(Pay_Item_Search_Text,H4908)),MAX(G$4:$G4907)+1,0))),IF(ISNUMBER(Pay_Item_Search_Text),0,IF(ISNUMBER(SEARCH(Pay_Item_Search_Text,H4908)),MAX(G$4:$G4907)+1,0)))</f>
        <v>4904</v>
      </c>
      <c r="H4908" s="1" t="str">
        <f>IF(Table_PayItems[[#This Row],[Description]]="_","_ Unique Item - "&amp;Table_PayItems[[#This Row],[Item]]&amp;" - $"&amp;Table_PayItems[[#This Row],[Unit]],Table_PayItems[[#This Row],[Description]]&amp;" - $"&amp;Table_PayItems[[#This Row],[Unit]])</f>
        <v>Sewer, Cl C, 12 inch, Tr Det A - $Ft</v>
      </c>
      <c r="I4908" s="29" t="str">
        <f>IFERROR(VLOOKUP(ROWS($M$5:M4908),Table_PayItems[[Search Key]:[Concentrated Name]],2,FALSE),"")</f>
        <v>Sewer, Cl C, 12 inch, Tr Det A - $Ft</v>
      </c>
      <c r="J4908" s="1"/>
      <c r="K4908" s="1"/>
      <c r="L4908" s="22">
        <f>IF(ISNUMBER(SEARCH(Pay_Item_Search_Text_2,M4908)),MAX($L$4:L4907)+1,0)</f>
        <v>0</v>
      </c>
      <c r="M4908" s="1" t="str">
        <f>IFERROR(VLOOKUP(ROWS($M$5:M4908),Table_PayItems[[Search Key]:[Concentrated Name]],2,FALSE),"")</f>
        <v>Sewer, Cl C, 12 inch, Tr Det A - $Ft</v>
      </c>
      <c r="N4908" s="1" t="str">
        <f>IFERROR(VLOOKUP(ROWS($M$5:N4908),$L$5:$M$7000,2,FALSE),"")</f>
        <v/>
      </c>
      <c r="O4908" s="1" t="str">
        <f>IFERROR(VLOOKUP(ROWS($O$5:O4908),$K$5:$L$7000,2,FALSE),"")</f>
        <v/>
      </c>
    </row>
    <row r="4909" spans="2:15" ht="15" customHeight="1" x14ac:dyDescent="0.25">
      <c r="B4909" s="178" t="s">
        <v>9259</v>
      </c>
      <c r="C4909" s="178" t="s">
        <v>104</v>
      </c>
      <c r="D4909" s="178" t="s">
        <v>1308</v>
      </c>
      <c r="E4909" s="178" t="s">
        <v>296</v>
      </c>
      <c r="F4909" s="178" t="s">
        <v>17</v>
      </c>
      <c r="G4909" s="1">
        <f>IF(ISNUMBER(Pay_Item_Search_Text),IF(ISNUMBER(IF(FIND(Pay_Item_Search_Text,B4909)=1,1, "FALSE")),MAX(G$4:$G4908)+1,IF(ISNUMBER(Pay_Item_Search_Text),0,IF(ISNUMBER(SEARCH(Pay_Item_Search_Text,H4909)),MAX(G$4:$G4908)+1,0))),IF(ISNUMBER(Pay_Item_Search_Text),0,IF(ISNUMBER(SEARCH(Pay_Item_Search_Text,H4909)),MAX(G$4:$G4908)+1,0)))</f>
        <v>4905</v>
      </c>
      <c r="H4909" s="1" t="str">
        <f>IF(Table_PayItems[[#This Row],[Description]]="_","_ Unique Item - "&amp;Table_PayItems[[#This Row],[Item]]&amp;" - $"&amp;Table_PayItems[[#This Row],[Unit]],Table_PayItems[[#This Row],[Description]]&amp;" - $"&amp;Table_PayItems[[#This Row],[Unit]])</f>
        <v>Sewer, Cl C, 12 inch, Tr Det B - $Ft</v>
      </c>
      <c r="I4909" s="29" t="str">
        <f>IFERROR(VLOOKUP(ROWS($M$5:M4909),Table_PayItems[[Search Key]:[Concentrated Name]],2,FALSE),"")</f>
        <v>Sewer, Cl C, 12 inch, Tr Det B - $Ft</v>
      </c>
      <c r="J4909" s="1"/>
      <c r="K4909" s="1"/>
      <c r="L4909" s="22">
        <f>IF(ISNUMBER(SEARCH(Pay_Item_Search_Text_2,M4909)),MAX($L$4:L4908)+1,0)</f>
        <v>0</v>
      </c>
      <c r="M4909" s="1" t="str">
        <f>IFERROR(VLOOKUP(ROWS($M$5:M4909),Table_PayItems[[Search Key]:[Concentrated Name]],2,FALSE),"")</f>
        <v>Sewer, Cl C, 12 inch, Tr Det B - $Ft</v>
      </c>
      <c r="N4909" s="1" t="str">
        <f>IFERROR(VLOOKUP(ROWS($M$5:N4909),$L$5:$M$7000,2,FALSE),"")</f>
        <v/>
      </c>
      <c r="O4909" s="1" t="str">
        <f>IFERROR(VLOOKUP(ROWS($O$5:O4909),$K$5:$L$7000,2,FALSE),"")</f>
        <v/>
      </c>
    </row>
    <row r="4910" spans="2:15" ht="15" customHeight="1" x14ac:dyDescent="0.25">
      <c r="B4910" s="178" t="s">
        <v>9286</v>
      </c>
      <c r="C4910" s="178" t="s">
        <v>104</v>
      </c>
      <c r="D4910" s="178" t="s">
        <v>1335</v>
      </c>
      <c r="E4910" s="178" t="s">
        <v>296</v>
      </c>
      <c r="F4910" s="178" t="s">
        <v>17</v>
      </c>
      <c r="G4910" s="1">
        <f>IF(ISNUMBER(Pay_Item_Search_Text),IF(ISNUMBER(IF(FIND(Pay_Item_Search_Text,B4910)=1,1, "FALSE")),MAX(G$4:$G4909)+1,IF(ISNUMBER(Pay_Item_Search_Text),0,IF(ISNUMBER(SEARCH(Pay_Item_Search_Text,H4910)),MAX(G$4:$G4909)+1,0))),IF(ISNUMBER(Pay_Item_Search_Text),0,IF(ISNUMBER(SEARCH(Pay_Item_Search_Text,H4910)),MAX(G$4:$G4909)+1,0)))</f>
        <v>4906</v>
      </c>
      <c r="H4910" s="1" t="str">
        <f>IF(Table_PayItems[[#This Row],[Description]]="_","_ Unique Item - "&amp;Table_PayItems[[#This Row],[Item]]&amp;" - $"&amp;Table_PayItems[[#This Row],[Unit]],Table_PayItems[[#This Row],[Description]]&amp;" - $"&amp;Table_PayItems[[#This Row],[Unit]])</f>
        <v>Sewer, Cl C, 12 inch, Tr Det C - $Ft</v>
      </c>
      <c r="I4910" s="29" t="str">
        <f>IFERROR(VLOOKUP(ROWS($M$5:M4910),Table_PayItems[[Search Key]:[Concentrated Name]],2,FALSE),"")</f>
        <v>Sewer, Cl C, 12 inch, Tr Det C - $Ft</v>
      </c>
      <c r="J4910" s="1"/>
      <c r="K4910" s="1"/>
      <c r="L4910" s="22">
        <f>IF(ISNUMBER(SEARCH(Pay_Item_Search_Text_2,M4910)),MAX($L$4:L4909)+1,0)</f>
        <v>0</v>
      </c>
      <c r="M4910" s="1" t="str">
        <f>IFERROR(VLOOKUP(ROWS($M$5:M4910),Table_PayItems[[Search Key]:[Concentrated Name]],2,FALSE),"")</f>
        <v>Sewer, Cl C, 12 inch, Tr Det C - $Ft</v>
      </c>
      <c r="N4910" s="1" t="str">
        <f>IFERROR(VLOOKUP(ROWS($M$5:N4910),$L$5:$M$7000,2,FALSE),"")</f>
        <v/>
      </c>
      <c r="O4910" s="1" t="str">
        <f>IFERROR(VLOOKUP(ROWS($O$5:O4910),$K$5:$L$7000,2,FALSE),"")</f>
        <v/>
      </c>
    </row>
    <row r="4911" spans="2:15" ht="15" customHeight="1" x14ac:dyDescent="0.25">
      <c r="B4911" s="178" t="s">
        <v>9313</v>
      </c>
      <c r="C4911" s="178" t="s">
        <v>104</v>
      </c>
      <c r="D4911" s="178" t="s">
        <v>1362</v>
      </c>
      <c r="E4911" s="178" t="s">
        <v>296</v>
      </c>
      <c r="F4911" s="178" t="s">
        <v>17</v>
      </c>
      <c r="G4911" s="1">
        <f>IF(ISNUMBER(Pay_Item_Search_Text),IF(ISNUMBER(IF(FIND(Pay_Item_Search_Text,B4911)=1,1, "FALSE")),MAX(G$4:$G4910)+1,IF(ISNUMBER(Pay_Item_Search_Text),0,IF(ISNUMBER(SEARCH(Pay_Item_Search_Text,H4911)),MAX(G$4:$G4910)+1,0))),IF(ISNUMBER(Pay_Item_Search_Text),0,IF(ISNUMBER(SEARCH(Pay_Item_Search_Text,H4911)),MAX(G$4:$G4910)+1,0)))</f>
        <v>4907</v>
      </c>
      <c r="H4911" s="1" t="str">
        <f>IF(Table_PayItems[[#This Row],[Description]]="_","_ Unique Item - "&amp;Table_PayItems[[#This Row],[Item]]&amp;" - $"&amp;Table_PayItems[[#This Row],[Unit]],Table_PayItems[[#This Row],[Description]]&amp;" - $"&amp;Table_PayItems[[#This Row],[Unit]])</f>
        <v>Sewer, Cl C, 12 inch, Tr Det D - $Ft</v>
      </c>
      <c r="I4911" s="29" t="str">
        <f>IFERROR(VLOOKUP(ROWS($M$5:M4911),Table_PayItems[[Search Key]:[Concentrated Name]],2,FALSE),"")</f>
        <v>Sewer, Cl C, 12 inch, Tr Det D - $Ft</v>
      </c>
      <c r="J4911" s="1"/>
      <c r="K4911" s="1"/>
      <c r="L4911" s="22">
        <f>IF(ISNUMBER(SEARCH(Pay_Item_Search_Text_2,M4911)),MAX($L$4:L4910)+1,0)</f>
        <v>0</v>
      </c>
      <c r="M4911" s="1" t="str">
        <f>IFERROR(VLOOKUP(ROWS($M$5:M4911),Table_PayItems[[Search Key]:[Concentrated Name]],2,FALSE),"")</f>
        <v>Sewer, Cl C, 12 inch, Tr Det D - $Ft</v>
      </c>
      <c r="N4911" s="1" t="str">
        <f>IFERROR(VLOOKUP(ROWS($M$5:N4911),$L$5:$M$7000,2,FALSE),"")</f>
        <v/>
      </c>
      <c r="O4911" s="1" t="str">
        <f>IFERROR(VLOOKUP(ROWS($O$5:O4911),$K$5:$L$7000,2,FALSE),"")</f>
        <v/>
      </c>
    </row>
    <row r="4912" spans="2:15" ht="15" customHeight="1" x14ac:dyDescent="0.25">
      <c r="B4912" s="178" t="s">
        <v>9340</v>
      </c>
      <c r="C4912" s="178" t="s">
        <v>104</v>
      </c>
      <c r="D4912" s="178" t="s">
        <v>1389</v>
      </c>
      <c r="E4912" s="178" t="s">
        <v>296</v>
      </c>
      <c r="F4912" s="178" t="s">
        <v>17</v>
      </c>
      <c r="G4912" s="1">
        <f>IF(ISNUMBER(Pay_Item_Search_Text),IF(ISNUMBER(IF(FIND(Pay_Item_Search_Text,B4912)=1,1, "FALSE")),MAX(G$4:$G4911)+1,IF(ISNUMBER(Pay_Item_Search_Text),0,IF(ISNUMBER(SEARCH(Pay_Item_Search_Text,H4912)),MAX(G$4:$G4911)+1,0))),IF(ISNUMBER(Pay_Item_Search_Text),0,IF(ISNUMBER(SEARCH(Pay_Item_Search_Text,H4912)),MAX(G$4:$G4911)+1,0)))</f>
        <v>4908</v>
      </c>
      <c r="H4912" s="1" t="str">
        <f>IF(Table_PayItems[[#This Row],[Description]]="_","_ Unique Item - "&amp;Table_PayItems[[#This Row],[Item]]&amp;" - $"&amp;Table_PayItems[[#This Row],[Unit]],Table_PayItems[[#This Row],[Description]]&amp;" - $"&amp;Table_PayItems[[#This Row],[Unit]])</f>
        <v>Sewer, Cl C, 12 inch, Tr Det E - $Ft</v>
      </c>
      <c r="I4912" s="29" t="str">
        <f>IFERROR(VLOOKUP(ROWS($M$5:M4912),Table_PayItems[[Search Key]:[Concentrated Name]],2,FALSE),"")</f>
        <v>Sewer, Cl C, 12 inch, Tr Det E - $Ft</v>
      </c>
      <c r="J4912" s="1"/>
      <c r="K4912" s="1"/>
      <c r="L4912" s="22">
        <f>IF(ISNUMBER(SEARCH(Pay_Item_Search_Text_2,M4912)),MAX($L$4:L4911)+1,0)</f>
        <v>0</v>
      </c>
      <c r="M4912" s="1" t="str">
        <f>IFERROR(VLOOKUP(ROWS($M$5:M4912),Table_PayItems[[Search Key]:[Concentrated Name]],2,FALSE),"")</f>
        <v>Sewer, Cl C, 12 inch, Tr Det E - $Ft</v>
      </c>
      <c r="N4912" s="1" t="str">
        <f>IFERROR(VLOOKUP(ROWS($M$5:N4912),$L$5:$M$7000,2,FALSE),"")</f>
        <v/>
      </c>
      <c r="O4912" s="1" t="str">
        <f>IFERROR(VLOOKUP(ROWS($O$5:O4912),$K$5:$L$7000,2,FALSE),"")</f>
        <v/>
      </c>
    </row>
    <row r="4913" spans="2:15" ht="15" customHeight="1" x14ac:dyDescent="0.25">
      <c r="B4913" s="178" t="s">
        <v>9251</v>
      </c>
      <c r="C4913" s="178" t="s">
        <v>104</v>
      </c>
      <c r="D4913" s="178" t="s">
        <v>1300</v>
      </c>
      <c r="E4913" s="178" t="s">
        <v>302</v>
      </c>
      <c r="F4913" s="178" t="s">
        <v>17</v>
      </c>
      <c r="G4913" s="1">
        <f>IF(ISNUMBER(Pay_Item_Search_Text),IF(ISNUMBER(IF(FIND(Pay_Item_Search_Text,B4913)=1,1, "FALSE")),MAX(G$4:$G4912)+1,IF(ISNUMBER(Pay_Item_Search_Text),0,IF(ISNUMBER(SEARCH(Pay_Item_Search_Text,H4913)),MAX(G$4:$G4912)+1,0))),IF(ISNUMBER(Pay_Item_Search_Text),0,IF(ISNUMBER(SEARCH(Pay_Item_Search_Text,H4913)),MAX(G$4:$G4912)+1,0)))</f>
        <v>4909</v>
      </c>
      <c r="H4913" s="1" t="str">
        <f>IF(Table_PayItems[[#This Row],[Description]]="_","_ Unique Item - "&amp;Table_PayItems[[#This Row],[Item]]&amp;" - $"&amp;Table_PayItems[[#This Row],[Unit]],Table_PayItems[[#This Row],[Description]]&amp;" - $"&amp;Table_PayItems[[#This Row],[Unit]])</f>
        <v>Sewer, Cl C, 120 inch, Tr Det A - $Ft</v>
      </c>
      <c r="I4913" s="29" t="str">
        <f>IFERROR(VLOOKUP(ROWS($M$5:M4913),Table_PayItems[[Search Key]:[Concentrated Name]],2,FALSE),"")</f>
        <v>Sewer, Cl C, 120 inch, Tr Det A - $Ft</v>
      </c>
      <c r="J4913" s="1"/>
      <c r="K4913" s="1"/>
      <c r="L4913" s="22">
        <f>IF(ISNUMBER(SEARCH(Pay_Item_Search_Text_2,M4913)),MAX($L$4:L4912)+1,0)</f>
        <v>862</v>
      </c>
      <c r="M4913" s="1" t="str">
        <f>IFERROR(VLOOKUP(ROWS($M$5:M4913),Table_PayItems[[Search Key]:[Concentrated Name]],2,FALSE),"")</f>
        <v>Sewer, Cl C, 120 inch, Tr Det A - $Ft</v>
      </c>
      <c r="N4913" s="1" t="str">
        <f>IFERROR(VLOOKUP(ROWS($M$5:N4913),$L$5:$M$7000,2,FALSE),"")</f>
        <v/>
      </c>
      <c r="O4913" s="1" t="str">
        <f>IFERROR(VLOOKUP(ROWS($O$5:O4913),$K$5:$L$7000,2,FALSE),"")</f>
        <v/>
      </c>
    </row>
    <row r="4914" spans="2:15" ht="15" customHeight="1" x14ac:dyDescent="0.25">
      <c r="B4914" s="178" t="s">
        <v>9278</v>
      </c>
      <c r="C4914" s="178" t="s">
        <v>104</v>
      </c>
      <c r="D4914" s="178" t="s">
        <v>1327</v>
      </c>
      <c r="E4914" s="178" t="s">
        <v>302</v>
      </c>
      <c r="F4914" s="178" t="s">
        <v>17</v>
      </c>
      <c r="G4914" s="1">
        <f>IF(ISNUMBER(Pay_Item_Search_Text),IF(ISNUMBER(IF(FIND(Pay_Item_Search_Text,B4914)=1,1, "FALSE")),MAX(G$4:$G4913)+1,IF(ISNUMBER(Pay_Item_Search_Text),0,IF(ISNUMBER(SEARCH(Pay_Item_Search_Text,H4914)),MAX(G$4:$G4913)+1,0))),IF(ISNUMBER(Pay_Item_Search_Text),0,IF(ISNUMBER(SEARCH(Pay_Item_Search_Text,H4914)),MAX(G$4:$G4913)+1,0)))</f>
        <v>4910</v>
      </c>
      <c r="H4914" s="1" t="str">
        <f>IF(Table_PayItems[[#This Row],[Description]]="_","_ Unique Item - "&amp;Table_PayItems[[#This Row],[Item]]&amp;" - $"&amp;Table_PayItems[[#This Row],[Unit]],Table_PayItems[[#This Row],[Description]]&amp;" - $"&amp;Table_PayItems[[#This Row],[Unit]])</f>
        <v>Sewer, Cl C, 120 inch, Tr Det B - $Ft</v>
      </c>
      <c r="I4914" s="29" t="str">
        <f>IFERROR(VLOOKUP(ROWS($M$5:M4914),Table_PayItems[[Search Key]:[Concentrated Name]],2,FALSE),"")</f>
        <v>Sewer, Cl C, 120 inch, Tr Det B - $Ft</v>
      </c>
      <c r="J4914" s="1"/>
      <c r="K4914" s="1"/>
      <c r="L4914" s="22">
        <f>IF(ISNUMBER(SEARCH(Pay_Item_Search_Text_2,M4914)),MAX($L$4:L4913)+1,0)</f>
        <v>863</v>
      </c>
      <c r="M4914" s="1" t="str">
        <f>IFERROR(VLOOKUP(ROWS($M$5:M4914),Table_PayItems[[Search Key]:[Concentrated Name]],2,FALSE),"")</f>
        <v>Sewer, Cl C, 120 inch, Tr Det B - $Ft</v>
      </c>
      <c r="N4914" s="1" t="str">
        <f>IFERROR(VLOOKUP(ROWS($M$5:N4914),$L$5:$M$7000,2,FALSE),"")</f>
        <v/>
      </c>
      <c r="O4914" s="1" t="str">
        <f>IFERROR(VLOOKUP(ROWS($O$5:O4914),$K$5:$L$7000,2,FALSE),"")</f>
        <v/>
      </c>
    </row>
    <row r="4915" spans="2:15" ht="15" customHeight="1" x14ac:dyDescent="0.25">
      <c r="B4915" s="178" t="s">
        <v>9305</v>
      </c>
      <c r="C4915" s="178" t="s">
        <v>104</v>
      </c>
      <c r="D4915" s="178" t="s">
        <v>1354</v>
      </c>
      <c r="E4915" s="178" t="s">
        <v>302</v>
      </c>
      <c r="F4915" s="178" t="s">
        <v>17</v>
      </c>
      <c r="G4915" s="1">
        <f>IF(ISNUMBER(Pay_Item_Search_Text),IF(ISNUMBER(IF(FIND(Pay_Item_Search_Text,B4915)=1,1, "FALSE")),MAX(G$4:$G4914)+1,IF(ISNUMBER(Pay_Item_Search_Text),0,IF(ISNUMBER(SEARCH(Pay_Item_Search_Text,H4915)),MAX(G$4:$G4914)+1,0))),IF(ISNUMBER(Pay_Item_Search_Text),0,IF(ISNUMBER(SEARCH(Pay_Item_Search_Text,H4915)),MAX(G$4:$G4914)+1,0)))</f>
        <v>4911</v>
      </c>
      <c r="H4915" s="1" t="str">
        <f>IF(Table_PayItems[[#This Row],[Description]]="_","_ Unique Item - "&amp;Table_PayItems[[#This Row],[Item]]&amp;" - $"&amp;Table_PayItems[[#This Row],[Unit]],Table_PayItems[[#This Row],[Description]]&amp;" - $"&amp;Table_PayItems[[#This Row],[Unit]])</f>
        <v>Sewer, Cl C, 120 inch, Tr Det C - $Ft</v>
      </c>
      <c r="I4915" s="29" t="str">
        <f>IFERROR(VLOOKUP(ROWS($M$5:M4915),Table_PayItems[[Search Key]:[Concentrated Name]],2,FALSE),"")</f>
        <v>Sewer, Cl C, 120 inch, Tr Det C - $Ft</v>
      </c>
      <c r="J4915" s="1"/>
      <c r="K4915" s="1"/>
      <c r="L4915" s="22">
        <f>IF(ISNUMBER(SEARCH(Pay_Item_Search_Text_2,M4915)),MAX($L$4:L4914)+1,0)</f>
        <v>864</v>
      </c>
      <c r="M4915" s="1" t="str">
        <f>IFERROR(VLOOKUP(ROWS($M$5:M4915),Table_PayItems[[Search Key]:[Concentrated Name]],2,FALSE),"")</f>
        <v>Sewer, Cl C, 120 inch, Tr Det C - $Ft</v>
      </c>
      <c r="N4915" s="1" t="str">
        <f>IFERROR(VLOOKUP(ROWS($M$5:N4915),$L$5:$M$7000,2,FALSE),"")</f>
        <v/>
      </c>
      <c r="O4915" s="1" t="str">
        <f>IFERROR(VLOOKUP(ROWS($O$5:O4915),$K$5:$L$7000,2,FALSE),"")</f>
        <v/>
      </c>
    </row>
    <row r="4916" spans="2:15" ht="15" customHeight="1" x14ac:dyDescent="0.25">
      <c r="B4916" s="178" t="s">
        <v>9332</v>
      </c>
      <c r="C4916" s="178" t="s">
        <v>104</v>
      </c>
      <c r="D4916" s="178" t="s">
        <v>1381</v>
      </c>
      <c r="E4916" s="178" t="s">
        <v>302</v>
      </c>
      <c r="F4916" s="178" t="s">
        <v>17</v>
      </c>
      <c r="G4916" s="1">
        <f>IF(ISNUMBER(Pay_Item_Search_Text),IF(ISNUMBER(IF(FIND(Pay_Item_Search_Text,B4916)=1,1, "FALSE")),MAX(G$4:$G4915)+1,IF(ISNUMBER(Pay_Item_Search_Text),0,IF(ISNUMBER(SEARCH(Pay_Item_Search_Text,H4916)),MAX(G$4:$G4915)+1,0))),IF(ISNUMBER(Pay_Item_Search_Text),0,IF(ISNUMBER(SEARCH(Pay_Item_Search_Text,H4916)),MAX(G$4:$G4915)+1,0)))</f>
        <v>4912</v>
      </c>
      <c r="H4916" s="1" t="str">
        <f>IF(Table_PayItems[[#This Row],[Description]]="_","_ Unique Item - "&amp;Table_PayItems[[#This Row],[Item]]&amp;" - $"&amp;Table_PayItems[[#This Row],[Unit]],Table_PayItems[[#This Row],[Description]]&amp;" - $"&amp;Table_PayItems[[#This Row],[Unit]])</f>
        <v>Sewer, Cl C, 120 inch, Tr Det D - $Ft</v>
      </c>
      <c r="I4916" s="29" t="str">
        <f>IFERROR(VLOOKUP(ROWS($M$5:M4916),Table_PayItems[[Search Key]:[Concentrated Name]],2,FALSE),"")</f>
        <v>Sewer, Cl C, 120 inch, Tr Det D - $Ft</v>
      </c>
      <c r="J4916" s="1"/>
      <c r="K4916" s="1"/>
      <c r="L4916" s="22">
        <f>IF(ISNUMBER(SEARCH(Pay_Item_Search_Text_2,M4916)),MAX($L$4:L4915)+1,0)</f>
        <v>865</v>
      </c>
      <c r="M4916" s="1" t="str">
        <f>IFERROR(VLOOKUP(ROWS($M$5:M4916),Table_PayItems[[Search Key]:[Concentrated Name]],2,FALSE),"")</f>
        <v>Sewer, Cl C, 120 inch, Tr Det D - $Ft</v>
      </c>
      <c r="N4916" s="1" t="str">
        <f>IFERROR(VLOOKUP(ROWS($M$5:N4916),$L$5:$M$7000,2,FALSE),"")</f>
        <v/>
      </c>
      <c r="O4916" s="1" t="str">
        <f>IFERROR(VLOOKUP(ROWS($O$5:O4916),$K$5:$L$7000,2,FALSE),"")</f>
        <v/>
      </c>
    </row>
    <row r="4917" spans="2:15" ht="15" customHeight="1" x14ac:dyDescent="0.25">
      <c r="B4917" s="178" t="s">
        <v>9359</v>
      </c>
      <c r="C4917" s="178" t="s">
        <v>104</v>
      </c>
      <c r="D4917" s="178" t="s">
        <v>1408</v>
      </c>
      <c r="E4917" s="178" t="s">
        <v>302</v>
      </c>
      <c r="F4917" s="178" t="s">
        <v>17</v>
      </c>
      <c r="G4917" s="1">
        <f>IF(ISNUMBER(Pay_Item_Search_Text),IF(ISNUMBER(IF(FIND(Pay_Item_Search_Text,B4917)=1,1, "FALSE")),MAX(G$4:$G4916)+1,IF(ISNUMBER(Pay_Item_Search_Text),0,IF(ISNUMBER(SEARCH(Pay_Item_Search_Text,H4917)),MAX(G$4:$G4916)+1,0))),IF(ISNUMBER(Pay_Item_Search_Text),0,IF(ISNUMBER(SEARCH(Pay_Item_Search_Text,H4917)),MAX(G$4:$G4916)+1,0)))</f>
        <v>4913</v>
      </c>
      <c r="H4917" s="1" t="str">
        <f>IF(Table_PayItems[[#This Row],[Description]]="_","_ Unique Item - "&amp;Table_PayItems[[#This Row],[Item]]&amp;" - $"&amp;Table_PayItems[[#This Row],[Unit]],Table_PayItems[[#This Row],[Description]]&amp;" - $"&amp;Table_PayItems[[#This Row],[Unit]])</f>
        <v>Sewer, Cl C, 120 inch, Tr Det E - $Ft</v>
      </c>
      <c r="I4917" s="29" t="str">
        <f>IFERROR(VLOOKUP(ROWS($M$5:M4917),Table_PayItems[[Search Key]:[Concentrated Name]],2,FALSE),"")</f>
        <v>Sewer, Cl C, 120 inch, Tr Det E - $Ft</v>
      </c>
      <c r="J4917" s="1"/>
      <c r="K4917" s="1"/>
      <c r="L4917" s="22">
        <f>IF(ISNUMBER(SEARCH(Pay_Item_Search_Text_2,M4917)),MAX($L$4:L4916)+1,0)</f>
        <v>866</v>
      </c>
      <c r="M4917" s="1" t="str">
        <f>IFERROR(VLOOKUP(ROWS($M$5:M4917),Table_PayItems[[Search Key]:[Concentrated Name]],2,FALSE),"")</f>
        <v>Sewer, Cl C, 120 inch, Tr Det E - $Ft</v>
      </c>
      <c r="N4917" s="1" t="str">
        <f>IFERROR(VLOOKUP(ROWS($M$5:N4917),$L$5:$M$7000,2,FALSE),"")</f>
        <v/>
      </c>
      <c r="O4917" s="1" t="str">
        <f>IFERROR(VLOOKUP(ROWS($O$5:O4917),$K$5:$L$7000,2,FALSE),"")</f>
        <v/>
      </c>
    </row>
    <row r="4918" spans="2:15" ht="15" customHeight="1" x14ac:dyDescent="0.25">
      <c r="B4918" s="178" t="s">
        <v>9252</v>
      </c>
      <c r="C4918" s="178" t="s">
        <v>104</v>
      </c>
      <c r="D4918" s="178" t="s">
        <v>1301</v>
      </c>
      <c r="E4918" s="178" t="s">
        <v>302</v>
      </c>
      <c r="F4918" s="178" t="s">
        <v>17</v>
      </c>
      <c r="G4918" s="1">
        <f>IF(ISNUMBER(Pay_Item_Search_Text),IF(ISNUMBER(IF(FIND(Pay_Item_Search_Text,B4918)=1,1, "FALSE")),MAX(G$4:$G4917)+1,IF(ISNUMBER(Pay_Item_Search_Text),0,IF(ISNUMBER(SEARCH(Pay_Item_Search_Text,H4918)),MAX(G$4:$G4917)+1,0))),IF(ISNUMBER(Pay_Item_Search_Text),0,IF(ISNUMBER(SEARCH(Pay_Item_Search_Text,H4918)),MAX(G$4:$G4917)+1,0)))</f>
        <v>4914</v>
      </c>
      <c r="H4918" s="1" t="str">
        <f>IF(Table_PayItems[[#This Row],[Description]]="_","_ Unique Item - "&amp;Table_PayItems[[#This Row],[Item]]&amp;" - $"&amp;Table_PayItems[[#This Row],[Unit]],Table_PayItems[[#This Row],[Description]]&amp;" - $"&amp;Table_PayItems[[#This Row],[Unit]])</f>
        <v>Sewer, Cl C, 126 inch, Tr Det A - $Ft</v>
      </c>
      <c r="I4918" s="29" t="str">
        <f>IFERROR(VLOOKUP(ROWS($M$5:M4918),Table_PayItems[[Search Key]:[Concentrated Name]],2,FALSE),"")</f>
        <v>Sewer, Cl C, 126 inch, Tr Det A - $Ft</v>
      </c>
      <c r="J4918" s="1"/>
      <c r="K4918" s="1"/>
      <c r="L4918" s="22">
        <f>IF(ISNUMBER(SEARCH(Pay_Item_Search_Text_2,M4918)),MAX($L$4:L4917)+1,0)</f>
        <v>0</v>
      </c>
      <c r="M4918" s="1" t="str">
        <f>IFERROR(VLOOKUP(ROWS($M$5:M4918),Table_PayItems[[Search Key]:[Concentrated Name]],2,FALSE),"")</f>
        <v>Sewer, Cl C, 126 inch, Tr Det A - $Ft</v>
      </c>
      <c r="N4918" s="1" t="str">
        <f>IFERROR(VLOOKUP(ROWS($M$5:N4918),$L$5:$M$7000,2,FALSE),"")</f>
        <v/>
      </c>
      <c r="O4918" s="1" t="str">
        <f>IFERROR(VLOOKUP(ROWS($O$5:O4918),$K$5:$L$7000,2,FALSE),"")</f>
        <v/>
      </c>
    </row>
    <row r="4919" spans="2:15" ht="15" customHeight="1" x14ac:dyDescent="0.25">
      <c r="B4919" s="178" t="s">
        <v>9279</v>
      </c>
      <c r="C4919" s="178" t="s">
        <v>104</v>
      </c>
      <c r="D4919" s="178" t="s">
        <v>1328</v>
      </c>
      <c r="E4919" s="178" t="s">
        <v>302</v>
      </c>
      <c r="F4919" s="178" t="s">
        <v>17</v>
      </c>
      <c r="G4919" s="1">
        <f>IF(ISNUMBER(Pay_Item_Search_Text),IF(ISNUMBER(IF(FIND(Pay_Item_Search_Text,B4919)=1,1, "FALSE")),MAX(G$4:$G4918)+1,IF(ISNUMBER(Pay_Item_Search_Text),0,IF(ISNUMBER(SEARCH(Pay_Item_Search_Text,H4919)),MAX(G$4:$G4918)+1,0))),IF(ISNUMBER(Pay_Item_Search_Text),0,IF(ISNUMBER(SEARCH(Pay_Item_Search_Text,H4919)),MAX(G$4:$G4918)+1,0)))</f>
        <v>4915</v>
      </c>
      <c r="H4919" s="1" t="str">
        <f>IF(Table_PayItems[[#This Row],[Description]]="_","_ Unique Item - "&amp;Table_PayItems[[#This Row],[Item]]&amp;" - $"&amp;Table_PayItems[[#This Row],[Unit]],Table_PayItems[[#This Row],[Description]]&amp;" - $"&amp;Table_PayItems[[#This Row],[Unit]])</f>
        <v>Sewer, Cl C, 126 inch, Tr Det B - $Ft</v>
      </c>
      <c r="I4919" s="29" t="str">
        <f>IFERROR(VLOOKUP(ROWS($M$5:M4919),Table_PayItems[[Search Key]:[Concentrated Name]],2,FALSE),"")</f>
        <v>Sewer, Cl C, 126 inch, Tr Det B - $Ft</v>
      </c>
      <c r="J4919" s="1"/>
      <c r="K4919" s="1"/>
      <c r="L4919" s="22">
        <f>IF(ISNUMBER(SEARCH(Pay_Item_Search_Text_2,M4919)),MAX($L$4:L4918)+1,0)</f>
        <v>0</v>
      </c>
      <c r="M4919" s="1" t="str">
        <f>IFERROR(VLOOKUP(ROWS($M$5:M4919),Table_PayItems[[Search Key]:[Concentrated Name]],2,FALSE),"")</f>
        <v>Sewer, Cl C, 126 inch, Tr Det B - $Ft</v>
      </c>
      <c r="N4919" s="1" t="str">
        <f>IFERROR(VLOOKUP(ROWS($M$5:N4919),$L$5:$M$7000,2,FALSE),"")</f>
        <v/>
      </c>
      <c r="O4919" s="1" t="str">
        <f>IFERROR(VLOOKUP(ROWS($O$5:O4919),$K$5:$L$7000,2,FALSE),"")</f>
        <v/>
      </c>
    </row>
    <row r="4920" spans="2:15" ht="15" customHeight="1" x14ac:dyDescent="0.25">
      <c r="B4920" s="178" t="s">
        <v>9306</v>
      </c>
      <c r="C4920" s="178" t="s">
        <v>104</v>
      </c>
      <c r="D4920" s="178" t="s">
        <v>1355</v>
      </c>
      <c r="E4920" s="178" t="s">
        <v>302</v>
      </c>
      <c r="F4920" s="178" t="s">
        <v>17</v>
      </c>
      <c r="G4920" s="1">
        <f>IF(ISNUMBER(Pay_Item_Search_Text),IF(ISNUMBER(IF(FIND(Pay_Item_Search_Text,B4920)=1,1, "FALSE")),MAX(G$4:$G4919)+1,IF(ISNUMBER(Pay_Item_Search_Text),0,IF(ISNUMBER(SEARCH(Pay_Item_Search_Text,H4920)),MAX(G$4:$G4919)+1,0))),IF(ISNUMBER(Pay_Item_Search_Text),0,IF(ISNUMBER(SEARCH(Pay_Item_Search_Text,H4920)),MAX(G$4:$G4919)+1,0)))</f>
        <v>4916</v>
      </c>
      <c r="H4920" s="1" t="str">
        <f>IF(Table_PayItems[[#This Row],[Description]]="_","_ Unique Item - "&amp;Table_PayItems[[#This Row],[Item]]&amp;" - $"&amp;Table_PayItems[[#This Row],[Unit]],Table_PayItems[[#This Row],[Description]]&amp;" - $"&amp;Table_PayItems[[#This Row],[Unit]])</f>
        <v>Sewer, Cl C, 126 inch, Tr Det C - $Ft</v>
      </c>
      <c r="I4920" s="29" t="str">
        <f>IFERROR(VLOOKUP(ROWS($M$5:M4920),Table_PayItems[[Search Key]:[Concentrated Name]],2,FALSE),"")</f>
        <v>Sewer, Cl C, 126 inch, Tr Det C - $Ft</v>
      </c>
      <c r="J4920" s="1"/>
      <c r="K4920" s="1"/>
      <c r="L4920" s="22">
        <f>IF(ISNUMBER(SEARCH(Pay_Item_Search_Text_2,M4920)),MAX($L$4:L4919)+1,0)</f>
        <v>0</v>
      </c>
      <c r="M4920" s="1" t="str">
        <f>IFERROR(VLOOKUP(ROWS($M$5:M4920),Table_PayItems[[Search Key]:[Concentrated Name]],2,FALSE),"")</f>
        <v>Sewer, Cl C, 126 inch, Tr Det C - $Ft</v>
      </c>
      <c r="N4920" s="1" t="str">
        <f>IFERROR(VLOOKUP(ROWS($M$5:N4920),$L$5:$M$7000,2,FALSE),"")</f>
        <v/>
      </c>
      <c r="O4920" s="1" t="str">
        <f>IFERROR(VLOOKUP(ROWS($O$5:O4920),$K$5:$L$7000,2,FALSE),"")</f>
        <v/>
      </c>
    </row>
    <row r="4921" spans="2:15" ht="15" customHeight="1" x14ac:dyDescent="0.25">
      <c r="B4921" s="178" t="s">
        <v>9333</v>
      </c>
      <c r="C4921" s="178" t="s">
        <v>104</v>
      </c>
      <c r="D4921" s="178" t="s">
        <v>1382</v>
      </c>
      <c r="E4921" s="178" t="s">
        <v>302</v>
      </c>
      <c r="F4921" s="178" t="s">
        <v>17</v>
      </c>
      <c r="G4921" s="1">
        <f>IF(ISNUMBER(Pay_Item_Search_Text),IF(ISNUMBER(IF(FIND(Pay_Item_Search_Text,B4921)=1,1, "FALSE")),MAX(G$4:$G4920)+1,IF(ISNUMBER(Pay_Item_Search_Text),0,IF(ISNUMBER(SEARCH(Pay_Item_Search_Text,H4921)),MAX(G$4:$G4920)+1,0))),IF(ISNUMBER(Pay_Item_Search_Text),0,IF(ISNUMBER(SEARCH(Pay_Item_Search_Text,H4921)),MAX(G$4:$G4920)+1,0)))</f>
        <v>4917</v>
      </c>
      <c r="H4921" s="1" t="str">
        <f>IF(Table_PayItems[[#This Row],[Description]]="_","_ Unique Item - "&amp;Table_PayItems[[#This Row],[Item]]&amp;" - $"&amp;Table_PayItems[[#This Row],[Unit]],Table_PayItems[[#This Row],[Description]]&amp;" - $"&amp;Table_PayItems[[#This Row],[Unit]])</f>
        <v>Sewer, Cl C, 126 inch, Tr Det D - $Ft</v>
      </c>
      <c r="I4921" s="29" t="str">
        <f>IFERROR(VLOOKUP(ROWS($M$5:M4921),Table_PayItems[[Search Key]:[Concentrated Name]],2,FALSE),"")</f>
        <v>Sewer, Cl C, 126 inch, Tr Det D - $Ft</v>
      </c>
      <c r="J4921" s="1"/>
      <c r="K4921" s="1"/>
      <c r="L4921" s="22">
        <f>IF(ISNUMBER(SEARCH(Pay_Item_Search_Text_2,M4921)),MAX($L$4:L4920)+1,0)</f>
        <v>0</v>
      </c>
      <c r="M4921" s="1" t="str">
        <f>IFERROR(VLOOKUP(ROWS($M$5:M4921),Table_PayItems[[Search Key]:[Concentrated Name]],2,FALSE),"")</f>
        <v>Sewer, Cl C, 126 inch, Tr Det D - $Ft</v>
      </c>
      <c r="N4921" s="1" t="str">
        <f>IFERROR(VLOOKUP(ROWS($M$5:N4921),$L$5:$M$7000,2,FALSE),"")</f>
        <v/>
      </c>
      <c r="O4921" s="1" t="str">
        <f>IFERROR(VLOOKUP(ROWS($O$5:O4921),$K$5:$L$7000,2,FALSE),"")</f>
        <v/>
      </c>
    </row>
    <row r="4922" spans="2:15" ht="15" customHeight="1" x14ac:dyDescent="0.25">
      <c r="B4922" s="178" t="s">
        <v>9360</v>
      </c>
      <c r="C4922" s="178" t="s">
        <v>104</v>
      </c>
      <c r="D4922" s="178" t="s">
        <v>1409</v>
      </c>
      <c r="E4922" s="178" t="s">
        <v>302</v>
      </c>
      <c r="F4922" s="178" t="s">
        <v>17</v>
      </c>
      <c r="G4922" s="1">
        <f>IF(ISNUMBER(Pay_Item_Search_Text),IF(ISNUMBER(IF(FIND(Pay_Item_Search_Text,B4922)=1,1, "FALSE")),MAX(G$4:$G4921)+1,IF(ISNUMBER(Pay_Item_Search_Text),0,IF(ISNUMBER(SEARCH(Pay_Item_Search_Text,H4922)),MAX(G$4:$G4921)+1,0))),IF(ISNUMBER(Pay_Item_Search_Text),0,IF(ISNUMBER(SEARCH(Pay_Item_Search_Text,H4922)),MAX(G$4:$G4921)+1,0)))</f>
        <v>4918</v>
      </c>
      <c r="H4922" s="1" t="str">
        <f>IF(Table_PayItems[[#This Row],[Description]]="_","_ Unique Item - "&amp;Table_PayItems[[#This Row],[Item]]&amp;" - $"&amp;Table_PayItems[[#This Row],[Unit]],Table_PayItems[[#This Row],[Description]]&amp;" - $"&amp;Table_PayItems[[#This Row],[Unit]])</f>
        <v>Sewer, Cl C, 126 inch, Tr Det E - $Ft</v>
      </c>
      <c r="I4922" s="29" t="str">
        <f>IFERROR(VLOOKUP(ROWS($M$5:M4922),Table_PayItems[[Search Key]:[Concentrated Name]],2,FALSE),"")</f>
        <v>Sewer, Cl C, 126 inch, Tr Det E - $Ft</v>
      </c>
      <c r="J4922" s="1"/>
      <c r="K4922" s="1"/>
      <c r="L4922" s="22">
        <f>IF(ISNUMBER(SEARCH(Pay_Item_Search_Text_2,M4922)),MAX($L$4:L4921)+1,0)</f>
        <v>0</v>
      </c>
      <c r="M4922" s="1" t="str">
        <f>IFERROR(VLOOKUP(ROWS($M$5:M4922),Table_PayItems[[Search Key]:[Concentrated Name]],2,FALSE),"")</f>
        <v>Sewer, Cl C, 126 inch, Tr Det E - $Ft</v>
      </c>
      <c r="N4922" s="1" t="str">
        <f>IFERROR(VLOOKUP(ROWS($M$5:N4922),$L$5:$M$7000,2,FALSE),"")</f>
        <v/>
      </c>
      <c r="O4922" s="1" t="str">
        <f>IFERROR(VLOOKUP(ROWS($O$5:O4922),$K$5:$L$7000,2,FALSE),"")</f>
        <v/>
      </c>
    </row>
    <row r="4923" spans="2:15" ht="15" customHeight="1" x14ac:dyDescent="0.25">
      <c r="B4923" s="178" t="s">
        <v>9253</v>
      </c>
      <c r="C4923" s="178" t="s">
        <v>104</v>
      </c>
      <c r="D4923" s="178" t="s">
        <v>1302</v>
      </c>
      <c r="E4923" s="178" t="s">
        <v>302</v>
      </c>
      <c r="F4923" s="178" t="s">
        <v>17</v>
      </c>
      <c r="G4923" s="1">
        <f>IF(ISNUMBER(Pay_Item_Search_Text),IF(ISNUMBER(IF(FIND(Pay_Item_Search_Text,B4923)=1,1, "FALSE")),MAX(G$4:$G4922)+1,IF(ISNUMBER(Pay_Item_Search_Text),0,IF(ISNUMBER(SEARCH(Pay_Item_Search_Text,H4923)),MAX(G$4:$G4922)+1,0))),IF(ISNUMBER(Pay_Item_Search_Text),0,IF(ISNUMBER(SEARCH(Pay_Item_Search_Text,H4923)),MAX(G$4:$G4922)+1,0)))</f>
        <v>4919</v>
      </c>
      <c r="H4923" s="1" t="str">
        <f>IF(Table_PayItems[[#This Row],[Description]]="_","_ Unique Item - "&amp;Table_PayItems[[#This Row],[Item]]&amp;" - $"&amp;Table_PayItems[[#This Row],[Unit]],Table_PayItems[[#This Row],[Description]]&amp;" - $"&amp;Table_PayItems[[#This Row],[Unit]])</f>
        <v>Sewer, Cl C, 132 inch, Tr Det A - $Ft</v>
      </c>
      <c r="I4923" s="29" t="str">
        <f>IFERROR(VLOOKUP(ROWS($M$5:M4923),Table_PayItems[[Search Key]:[Concentrated Name]],2,FALSE),"")</f>
        <v>Sewer, Cl C, 132 inch, Tr Det A - $Ft</v>
      </c>
      <c r="J4923" s="1"/>
      <c r="K4923" s="1"/>
      <c r="L4923" s="22">
        <f>IF(ISNUMBER(SEARCH(Pay_Item_Search_Text_2,M4923)),MAX($L$4:L4922)+1,0)</f>
        <v>0</v>
      </c>
      <c r="M4923" s="1" t="str">
        <f>IFERROR(VLOOKUP(ROWS($M$5:M4923),Table_PayItems[[Search Key]:[Concentrated Name]],2,FALSE),"")</f>
        <v>Sewer, Cl C, 132 inch, Tr Det A - $Ft</v>
      </c>
      <c r="N4923" s="1" t="str">
        <f>IFERROR(VLOOKUP(ROWS($M$5:N4923),$L$5:$M$7000,2,FALSE),"")</f>
        <v/>
      </c>
      <c r="O4923" s="1" t="str">
        <f>IFERROR(VLOOKUP(ROWS($O$5:O4923),$K$5:$L$7000,2,FALSE),"")</f>
        <v/>
      </c>
    </row>
    <row r="4924" spans="2:15" ht="15" customHeight="1" x14ac:dyDescent="0.25">
      <c r="B4924" s="178" t="s">
        <v>9280</v>
      </c>
      <c r="C4924" s="178" t="s">
        <v>104</v>
      </c>
      <c r="D4924" s="178" t="s">
        <v>1329</v>
      </c>
      <c r="E4924" s="178" t="s">
        <v>302</v>
      </c>
      <c r="F4924" s="178" t="s">
        <v>17</v>
      </c>
      <c r="G4924" s="1">
        <f>IF(ISNUMBER(Pay_Item_Search_Text),IF(ISNUMBER(IF(FIND(Pay_Item_Search_Text,B4924)=1,1, "FALSE")),MAX(G$4:$G4923)+1,IF(ISNUMBER(Pay_Item_Search_Text),0,IF(ISNUMBER(SEARCH(Pay_Item_Search_Text,H4924)),MAX(G$4:$G4923)+1,0))),IF(ISNUMBER(Pay_Item_Search_Text),0,IF(ISNUMBER(SEARCH(Pay_Item_Search_Text,H4924)),MAX(G$4:$G4923)+1,0)))</f>
        <v>4920</v>
      </c>
      <c r="H4924" s="1" t="str">
        <f>IF(Table_PayItems[[#This Row],[Description]]="_","_ Unique Item - "&amp;Table_PayItems[[#This Row],[Item]]&amp;" - $"&amp;Table_PayItems[[#This Row],[Unit]],Table_PayItems[[#This Row],[Description]]&amp;" - $"&amp;Table_PayItems[[#This Row],[Unit]])</f>
        <v>Sewer, Cl C, 132 inch, Tr Det B - $Ft</v>
      </c>
      <c r="I4924" s="29" t="str">
        <f>IFERROR(VLOOKUP(ROWS($M$5:M4924),Table_PayItems[[Search Key]:[Concentrated Name]],2,FALSE),"")</f>
        <v>Sewer, Cl C, 132 inch, Tr Det B - $Ft</v>
      </c>
      <c r="J4924" s="1"/>
      <c r="K4924" s="1"/>
      <c r="L4924" s="22">
        <f>IF(ISNUMBER(SEARCH(Pay_Item_Search_Text_2,M4924)),MAX($L$4:L4923)+1,0)</f>
        <v>0</v>
      </c>
      <c r="M4924" s="1" t="str">
        <f>IFERROR(VLOOKUP(ROWS($M$5:M4924),Table_PayItems[[Search Key]:[Concentrated Name]],2,FALSE),"")</f>
        <v>Sewer, Cl C, 132 inch, Tr Det B - $Ft</v>
      </c>
      <c r="N4924" s="1" t="str">
        <f>IFERROR(VLOOKUP(ROWS($M$5:N4924),$L$5:$M$7000,2,FALSE),"")</f>
        <v/>
      </c>
      <c r="O4924" s="1" t="str">
        <f>IFERROR(VLOOKUP(ROWS($O$5:O4924),$K$5:$L$7000,2,FALSE),"")</f>
        <v/>
      </c>
    </row>
    <row r="4925" spans="2:15" ht="15" customHeight="1" x14ac:dyDescent="0.25">
      <c r="B4925" s="178" t="s">
        <v>9307</v>
      </c>
      <c r="C4925" s="178" t="s">
        <v>104</v>
      </c>
      <c r="D4925" s="178" t="s">
        <v>1356</v>
      </c>
      <c r="E4925" s="178" t="s">
        <v>302</v>
      </c>
      <c r="F4925" s="178" t="s">
        <v>17</v>
      </c>
      <c r="G4925" s="1">
        <f>IF(ISNUMBER(Pay_Item_Search_Text),IF(ISNUMBER(IF(FIND(Pay_Item_Search_Text,B4925)=1,1, "FALSE")),MAX(G$4:$G4924)+1,IF(ISNUMBER(Pay_Item_Search_Text),0,IF(ISNUMBER(SEARCH(Pay_Item_Search_Text,H4925)),MAX(G$4:$G4924)+1,0))),IF(ISNUMBER(Pay_Item_Search_Text),0,IF(ISNUMBER(SEARCH(Pay_Item_Search_Text,H4925)),MAX(G$4:$G4924)+1,0)))</f>
        <v>4921</v>
      </c>
      <c r="H4925" s="1" t="str">
        <f>IF(Table_PayItems[[#This Row],[Description]]="_","_ Unique Item - "&amp;Table_PayItems[[#This Row],[Item]]&amp;" - $"&amp;Table_PayItems[[#This Row],[Unit]],Table_PayItems[[#This Row],[Description]]&amp;" - $"&amp;Table_PayItems[[#This Row],[Unit]])</f>
        <v>Sewer, Cl C, 132 inch, Tr Det C - $Ft</v>
      </c>
      <c r="I4925" s="29" t="str">
        <f>IFERROR(VLOOKUP(ROWS($M$5:M4925),Table_PayItems[[Search Key]:[Concentrated Name]],2,FALSE),"")</f>
        <v>Sewer, Cl C, 132 inch, Tr Det C - $Ft</v>
      </c>
      <c r="J4925" s="1"/>
      <c r="K4925" s="1"/>
      <c r="L4925" s="22">
        <f>IF(ISNUMBER(SEARCH(Pay_Item_Search_Text_2,M4925)),MAX($L$4:L4924)+1,0)</f>
        <v>0</v>
      </c>
      <c r="M4925" s="1" t="str">
        <f>IFERROR(VLOOKUP(ROWS($M$5:M4925),Table_PayItems[[Search Key]:[Concentrated Name]],2,FALSE),"")</f>
        <v>Sewer, Cl C, 132 inch, Tr Det C - $Ft</v>
      </c>
      <c r="N4925" s="1" t="str">
        <f>IFERROR(VLOOKUP(ROWS($M$5:N4925),$L$5:$M$7000,2,FALSE),"")</f>
        <v/>
      </c>
      <c r="O4925" s="1" t="str">
        <f>IFERROR(VLOOKUP(ROWS($O$5:O4925),$K$5:$L$7000,2,FALSE),"")</f>
        <v/>
      </c>
    </row>
    <row r="4926" spans="2:15" ht="15" customHeight="1" x14ac:dyDescent="0.25">
      <c r="B4926" s="178" t="s">
        <v>9334</v>
      </c>
      <c r="C4926" s="178" t="s">
        <v>104</v>
      </c>
      <c r="D4926" s="178" t="s">
        <v>1383</v>
      </c>
      <c r="E4926" s="178" t="s">
        <v>302</v>
      </c>
      <c r="F4926" s="178" t="s">
        <v>17</v>
      </c>
      <c r="G4926" s="1">
        <f>IF(ISNUMBER(Pay_Item_Search_Text),IF(ISNUMBER(IF(FIND(Pay_Item_Search_Text,B4926)=1,1, "FALSE")),MAX(G$4:$G4925)+1,IF(ISNUMBER(Pay_Item_Search_Text),0,IF(ISNUMBER(SEARCH(Pay_Item_Search_Text,H4926)),MAX(G$4:$G4925)+1,0))),IF(ISNUMBER(Pay_Item_Search_Text),0,IF(ISNUMBER(SEARCH(Pay_Item_Search_Text,H4926)),MAX(G$4:$G4925)+1,0)))</f>
        <v>4922</v>
      </c>
      <c r="H4926" s="1" t="str">
        <f>IF(Table_PayItems[[#This Row],[Description]]="_","_ Unique Item - "&amp;Table_PayItems[[#This Row],[Item]]&amp;" - $"&amp;Table_PayItems[[#This Row],[Unit]],Table_PayItems[[#This Row],[Description]]&amp;" - $"&amp;Table_PayItems[[#This Row],[Unit]])</f>
        <v>Sewer, Cl C, 132 inch, Tr Det D - $Ft</v>
      </c>
      <c r="I4926" s="29" t="str">
        <f>IFERROR(VLOOKUP(ROWS($M$5:M4926),Table_PayItems[[Search Key]:[Concentrated Name]],2,FALSE),"")</f>
        <v>Sewer, Cl C, 132 inch, Tr Det D - $Ft</v>
      </c>
      <c r="J4926" s="1"/>
      <c r="K4926" s="1"/>
      <c r="L4926" s="22">
        <f>IF(ISNUMBER(SEARCH(Pay_Item_Search_Text_2,M4926)),MAX($L$4:L4925)+1,0)</f>
        <v>0</v>
      </c>
      <c r="M4926" s="1" t="str">
        <f>IFERROR(VLOOKUP(ROWS($M$5:M4926),Table_PayItems[[Search Key]:[Concentrated Name]],2,FALSE),"")</f>
        <v>Sewer, Cl C, 132 inch, Tr Det D - $Ft</v>
      </c>
      <c r="N4926" s="1" t="str">
        <f>IFERROR(VLOOKUP(ROWS($M$5:N4926),$L$5:$M$7000,2,FALSE),"")</f>
        <v/>
      </c>
      <c r="O4926" s="1" t="str">
        <f>IFERROR(VLOOKUP(ROWS($O$5:O4926),$K$5:$L$7000,2,FALSE),"")</f>
        <v/>
      </c>
    </row>
    <row r="4927" spans="2:15" ht="15" customHeight="1" x14ac:dyDescent="0.25">
      <c r="B4927" s="178" t="s">
        <v>9361</v>
      </c>
      <c r="C4927" s="178" t="s">
        <v>104</v>
      </c>
      <c r="D4927" s="178" t="s">
        <v>1410</v>
      </c>
      <c r="E4927" s="178" t="s">
        <v>302</v>
      </c>
      <c r="F4927" s="178" t="s">
        <v>17</v>
      </c>
      <c r="G4927" s="1">
        <f>IF(ISNUMBER(Pay_Item_Search_Text),IF(ISNUMBER(IF(FIND(Pay_Item_Search_Text,B4927)=1,1, "FALSE")),MAX(G$4:$G4926)+1,IF(ISNUMBER(Pay_Item_Search_Text),0,IF(ISNUMBER(SEARCH(Pay_Item_Search_Text,H4927)),MAX(G$4:$G4926)+1,0))),IF(ISNUMBER(Pay_Item_Search_Text),0,IF(ISNUMBER(SEARCH(Pay_Item_Search_Text,H4927)),MAX(G$4:$G4926)+1,0)))</f>
        <v>4923</v>
      </c>
      <c r="H4927" s="1" t="str">
        <f>IF(Table_PayItems[[#This Row],[Description]]="_","_ Unique Item - "&amp;Table_PayItems[[#This Row],[Item]]&amp;" - $"&amp;Table_PayItems[[#This Row],[Unit]],Table_PayItems[[#This Row],[Description]]&amp;" - $"&amp;Table_PayItems[[#This Row],[Unit]])</f>
        <v>Sewer, Cl C, 132 inch, Tr Det E - $Ft</v>
      </c>
      <c r="I4927" s="29" t="str">
        <f>IFERROR(VLOOKUP(ROWS($M$5:M4927),Table_PayItems[[Search Key]:[Concentrated Name]],2,FALSE),"")</f>
        <v>Sewer, Cl C, 132 inch, Tr Det E - $Ft</v>
      </c>
      <c r="J4927" s="1"/>
      <c r="K4927" s="1"/>
      <c r="L4927" s="22">
        <f>IF(ISNUMBER(SEARCH(Pay_Item_Search_Text_2,M4927)),MAX($L$4:L4926)+1,0)</f>
        <v>0</v>
      </c>
      <c r="M4927" s="1" t="str">
        <f>IFERROR(VLOOKUP(ROWS($M$5:M4927),Table_PayItems[[Search Key]:[Concentrated Name]],2,FALSE),"")</f>
        <v>Sewer, Cl C, 132 inch, Tr Det E - $Ft</v>
      </c>
      <c r="N4927" s="1" t="str">
        <f>IFERROR(VLOOKUP(ROWS($M$5:N4927),$L$5:$M$7000,2,FALSE),"")</f>
        <v/>
      </c>
      <c r="O4927" s="1" t="str">
        <f>IFERROR(VLOOKUP(ROWS($O$5:O4927),$K$5:$L$7000,2,FALSE),"")</f>
        <v/>
      </c>
    </row>
    <row r="4928" spans="2:15" ht="15" customHeight="1" x14ac:dyDescent="0.25">
      <c r="B4928" s="178" t="s">
        <v>9254</v>
      </c>
      <c r="C4928" s="178" t="s">
        <v>104</v>
      </c>
      <c r="D4928" s="178" t="s">
        <v>1303</v>
      </c>
      <c r="E4928" s="178" t="s">
        <v>302</v>
      </c>
      <c r="F4928" s="178" t="s">
        <v>17</v>
      </c>
      <c r="G4928" s="1">
        <f>IF(ISNUMBER(Pay_Item_Search_Text),IF(ISNUMBER(IF(FIND(Pay_Item_Search_Text,B4928)=1,1, "FALSE")),MAX(G$4:$G4927)+1,IF(ISNUMBER(Pay_Item_Search_Text),0,IF(ISNUMBER(SEARCH(Pay_Item_Search_Text,H4928)),MAX(G$4:$G4927)+1,0))),IF(ISNUMBER(Pay_Item_Search_Text),0,IF(ISNUMBER(SEARCH(Pay_Item_Search_Text,H4928)),MAX(G$4:$G4927)+1,0)))</f>
        <v>4924</v>
      </c>
      <c r="H4928" s="1" t="str">
        <f>IF(Table_PayItems[[#This Row],[Description]]="_","_ Unique Item - "&amp;Table_PayItems[[#This Row],[Item]]&amp;" - $"&amp;Table_PayItems[[#This Row],[Unit]],Table_PayItems[[#This Row],[Description]]&amp;" - $"&amp;Table_PayItems[[#This Row],[Unit]])</f>
        <v>Sewer, Cl C, 138 inch, Tr Det A - $Ft</v>
      </c>
      <c r="I4928" s="29" t="str">
        <f>IFERROR(VLOOKUP(ROWS($M$5:M4928),Table_PayItems[[Search Key]:[Concentrated Name]],2,FALSE),"")</f>
        <v>Sewer, Cl C, 138 inch, Tr Det A - $Ft</v>
      </c>
      <c r="J4928" s="1"/>
      <c r="K4928" s="1"/>
      <c r="L4928" s="22">
        <f>IF(ISNUMBER(SEARCH(Pay_Item_Search_Text_2,M4928)),MAX($L$4:L4927)+1,0)</f>
        <v>0</v>
      </c>
      <c r="M4928" s="1" t="str">
        <f>IFERROR(VLOOKUP(ROWS($M$5:M4928),Table_PayItems[[Search Key]:[Concentrated Name]],2,FALSE),"")</f>
        <v>Sewer, Cl C, 138 inch, Tr Det A - $Ft</v>
      </c>
      <c r="N4928" s="1" t="str">
        <f>IFERROR(VLOOKUP(ROWS($M$5:N4928),$L$5:$M$7000,2,FALSE),"")</f>
        <v/>
      </c>
      <c r="O4928" s="1" t="str">
        <f>IFERROR(VLOOKUP(ROWS($O$5:O4928),$K$5:$L$7000,2,FALSE),"")</f>
        <v/>
      </c>
    </row>
    <row r="4929" spans="2:15" ht="15" customHeight="1" x14ac:dyDescent="0.25">
      <c r="B4929" s="178" t="s">
        <v>9281</v>
      </c>
      <c r="C4929" s="178" t="s">
        <v>104</v>
      </c>
      <c r="D4929" s="178" t="s">
        <v>1330</v>
      </c>
      <c r="E4929" s="178" t="s">
        <v>302</v>
      </c>
      <c r="F4929" s="178" t="s">
        <v>17</v>
      </c>
      <c r="G4929" s="1">
        <f>IF(ISNUMBER(Pay_Item_Search_Text),IF(ISNUMBER(IF(FIND(Pay_Item_Search_Text,B4929)=1,1, "FALSE")),MAX(G$4:$G4928)+1,IF(ISNUMBER(Pay_Item_Search_Text),0,IF(ISNUMBER(SEARCH(Pay_Item_Search_Text,H4929)),MAX(G$4:$G4928)+1,0))),IF(ISNUMBER(Pay_Item_Search_Text),0,IF(ISNUMBER(SEARCH(Pay_Item_Search_Text,H4929)),MAX(G$4:$G4928)+1,0)))</f>
        <v>4925</v>
      </c>
      <c r="H4929" s="1" t="str">
        <f>IF(Table_PayItems[[#This Row],[Description]]="_","_ Unique Item - "&amp;Table_PayItems[[#This Row],[Item]]&amp;" - $"&amp;Table_PayItems[[#This Row],[Unit]],Table_PayItems[[#This Row],[Description]]&amp;" - $"&amp;Table_PayItems[[#This Row],[Unit]])</f>
        <v>Sewer, Cl C, 138 inch, Tr Det B - $Ft</v>
      </c>
      <c r="I4929" s="29" t="str">
        <f>IFERROR(VLOOKUP(ROWS($M$5:M4929),Table_PayItems[[Search Key]:[Concentrated Name]],2,FALSE),"")</f>
        <v>Sewer, Cl C, 138 inch, Tr Det B - $Ft</v>
      </c>
      <c r="J4929" s="1"/>
      <c r="K4929" s="1"/>
      <c r="L4929" s="22">
        <f>IF(ISNUMBER(SEARCH(Pay_Item_Search_Text_2,M4929)),MAX($L$4:L4928)+1,0)</f>
        <v>0</v>
      </c>
      <c r="M4929" s="1" t="str">
        <f>IFERROR(VLOOKUP(ROWS($M$5:M4929),Table_PayItems[[Search Key]:[Concentrated Name]],2,FALSE),"")</f>
        <v>Sewer, Cl C, 138 inch, Tr Det B - $Ft</v>
      </c>
      <c r="N4929" s="1" t="str">
        <f>IFERROR(VLOOKUP(ROWS($M$5:N4929),$L$5:$M$7000,2,FALSE),"")</f>
        <v/>
      </c>
      <c r="O4929" s="1" t="str">
        <f>IFERROR(VLOOKUP(ROWS($O$5:O4929),$K$5:$L$7000,2,FALSE),"")</f>
        <v/>
      </c>
    </row>
    <row r="4930" spans="2:15" ht="15" customHeight="1" x14ac:dyDescent="0.25">
      <c r="B4930" s="178" t="s">
        <v>9308</v>
      </c>
      <c r="C4930" s="178" t="s">
        <v>104</v>
      </c>
      <c r="D4930" s="178" t="s">
        <v>1357</v>
      </c>
      <c r="E4930" s="178" t="s">
        <v>302</v>
      </c>
      <c r="F4930" s="178" t="s">
        <v>17</v>
      </c>
      <c r="G4930" s="1">
        <f>IF(ISNUMBER(Pay_Item_Search_Text),IF(ISNUMBER(IF(FIND(Pay_Item_Search_Text,B4930)=1,1, "FALSE")),MAX(G$4:$G4929)+1,IF(ISNUMBER(Pay_Item_Search_Text),0,IF(ISNUMBER(SEARCH(Pay_Item_Search_Text,H4930)),MAX(G$4:$G4929)+1,0))),IF(ISNUMBER(Pay_Item_Search_Text),0,IF(ISNUMBER(SEARCH(Pay_Item_Search_Text,H4930)),MAX(G$4:$G4929)+1,0)))</f>
        <v>4926</v>
      </c>
      <c r="H4930" s="1" t="str">
        <f>IF(Table_PayItems[[#This Row],[Description]]="_","_ Unique Item - "&amp;Table_PayItems[[#This Row],[Item]]&amp;" - $"&amp;Table_PayItems[[#This Row],[Unit]],Table_PayItems[[#This Row],[Description]]&amp;" - $"&amp;Table_PayItems[[#This Row],[Unit]])</f>
        <v>Sewer, Cl C, 138 inch, Tr Det C - $Ft</v>
      </c>
      <c r="I4930" s="29" t="str">
        <f>IFERROR(VLOOKUP(ROWS($M$5:M4930),Table_PayItems[[Search Key]:[Concentrated Name]],2,FALSE),"")</f>
        <v>Sewer, Cl C, 138 inch, Tr Det C - $Ft</v>
      </c>
      <c r="J4930" s="1"/>
      <c r="K4930" s="1"/>
      <c r="L4930" s="22">
        <f>IF(ISNUMBER(SEARCH(Pay_Item_Search_Text_2,M4930)),MAX($L$4:L4929)+1,0)</f>
        <v>0</v>
      </c>
      <c r="M4930" s="1" t="str">
        <f>IFERROR(VLOOKUP(ROWS($M$5:M4930),Table_PayItems[[Search Key]:[Concentrated Name]],2,FALSE),"")</f>
        <v>Sewer, Cl C, 138 inch, Tr Det C - $Ft</v>
      </c>
      <c r="N4930" s="1" t="str">
        <f>IFERROR(VLOOKUP(ROWS($M$5:N4930),$L$5:$M$7000,2,FALSE),"")</f>
        <v/>
      </c>
      <c r="O4930" s="1" t="str">
        <f>IFERROR(VLOOKUP(ROWS($O$5:O4930),$K$5:$L$7000,2,FALSE),"")</f>
        <v/>
      </c>
    </row>
    <row r="4931" spans="2:15" ht="15" customHeight="1" x14ac:dyDescent="0.25">
      <c r="B4931" s="178" t="s">
        <v>9335</v>
      </c>
      <c r="C4931" s="178" t="s">
        <v>104</v>
      </c>
      <c r="D4931" s="178" t="s">
        <v>1384</v>
      </c>
      <c r="E4931" s="178" t="s">
        <v>302</v>
      </c>
      <c r="F4931" s="178" t="s">
        <v>17</v>
      </c>
      <c r="G4931" s="1">
        <f>IF(ISNUMBER(Pay_Item_Search_Text),IF(ISNUMBER(IF(FIND(Pay_Item_Search_Text,B4931)=1,1, "FALSE")),MAX(G$4:$G4930)+1,IF(ISNUMBER(Pay_Item_Search_Text),0,IF(ISNUMBER(SEARCH(Pay_Item_Search_Text,H4931)),MAX(G$4:$G4930)+1,0))),IF(ISNUMBER(Pay_Item_Search_Text),0,IF(ISNUMBER(SEARCH(Pay_Item_Search_Text,H4931)),MAX(G$4:$G4930)+1,0)))</f>
        <v>4927</v>
      </c>
      <c r="H4931" s="1" t="str">
        <f>IF(Table_PayItems[[#This Row],[Description]]="_","_ Unique Item - "&amp;Table_PayItems[[#This Row],[Item]]&amp;" - $"&amp;Table_PayItems[[#This Row],[Unit]],Table_PayItems[[#This Row],[Description]]&amp;" - $"&amp;Table_PayItems[[#This Row],[Unit]])</f>
        <v>Sewer, Cl C, 138 inch, Tr Det D - $Ft</v>
      </c>
      <c r="I4931" s="29" t="str">
        <f>IFERROR(VLOOKUP(ROWS($M$5:M4931),Table_PayItems[[Search Key]:[Concentrated Name]],2,FALSE),"")</f>
        <v>Sewer, Cl C, 138 inch, Tr Det D - $Ft</v>
      </c>
      <c r="J4931" s="1"/>
      <c r="K4931" s="1"/>
      <c r="L4931" s="22">
        <f>IF(ISNUMBER(SEARCH(Pay_Item_Search_Text_2,M4931)),MAX($L$4:L4930)+1,0)</f>
        <v>0</v>
      </c>
      <c r="M4931" s="1" t="str">
        <f>IFERROR(VLOOKUP(ROWS($M$5:M4931),Table_PayItems[[Search Key]:[Concentrated Name]],2,FALSE),"")</f>
        <v>Sewer, Cl C, 138 inch, Tr Det D - $Ft</v>
      </c>
      <c r="N4931" s="1" t="str">
        <f>IFERROR(VLOOKUP(ROWS($M$5:N4931),$L$5:$M$7000,2,FALSE),"")</f>
        <v/>
      </c>
      <c r="O4931" s="1" t="str">
        <f>IFERROR(VLOOKUP(ROWS($O$5:O4931),$K$5:$L$7000,2,FALSE),"")</f>
        <v/>
      </c>
    </row>
    <row r="4932" spans="2:15" ht="15" customHeight="1" x14ac:dyDescent="0.25">
      <c r="B4932" s="178" t="s">
        <v>9362</v>
      </c>
      <c r="C4932" s="178" t="s">
        <v>104</v>
      </c>
      <c r="D4932" s="178" t="s">
        <v>1411</v>
      </c>
      <c r="E4932" s="178" t="s">
        <v>302</v>
      </c>
      <c r="F4932" s="178" t="s">
        <v>17</v>
      </c>
      <c r="G4932" s="1">
        <f>IF(ISNUMBER(Pay_Item_Search_Text),IF(ISNUMBER(IF(FIND(Pay_Item_Search_Text,B4932)=1,1, "FALSE")),MAX(G$4:$G4931)+1,IF(ISNUMBER(Pay_Item_Search_Text),0,IF(ISNUMBER(SEARCH(Pay_Item_Search_Text,H4932)),MAX(G$4:$G4931)+1,0))),IF(ISNUMBER(Pay_Item_Search_Text),0,IF(ISNUMBER(SEARCH(Pay_Item_Search_Text,H4932)),MAX(G$4:$G4931)+1,0)))</f>
        <v>4928</v>
      </c>
      <c r="H4932" s="1" t="str">
        <f>IF(Table_PayItems[[#This Row],[Description]]="_","_ Unique Item - "&amp;Table_PayItems[[#This Row],[Item]]&amp;" - $"&amp;Table_PayItems[[#This Row],[Unit]],Table_PayItems[[#This Row],[Description]]&amp;" - $"&amp;Table_PayItems[[#This Row],[Unit]])</f>
        <v>Sewer, Cl C, 138 inch, Tr Det E - $Ft</v>
      </c>
      <c r="I4932" s="29" t="str">
        <f>IFERROR(VLOOKUP(ROWS($M$5:M4932),Table_PayItems[[Search Key]:[Concentrated Name]],2,FALSE),"")</f>
        <v>Sewer, Cl C, 138 inch, Tr Det E - $Ft</v>
      </c>
      <c r="J4932" s="1"/>
      <c r="K4932" s="1"/>
      <c r="L4932" s="22">
        <f>IF(ISNUMBER(SEARCH(Pay_Item_Search_Text_2,M4932)),MAX($L$4:L4931)+1,0)</f>
        <v>0</v>
      </c>
      <c r="M4932" s="1" t="str">
        <f>IFERROR(VLOOKUP(ROWS($M$5:M4932),Table_PayItems[[Search Key]:[Concentrated Name]],2,FALSE),"")</f>
        <v>Sewer, Cl C, 138 inch, Tr Det E - $Ft</v>
      </c>
      <c r="N4932" s="1" t="str">
        <f>IFERROR(VLOOKUP(ROWS($M$5:N4932),$L$5:$M$7000,2,FALSE),"")</f>
        <v/>
      </c>
      <c r="O4932" s="1" t="str">
        <f>IFERROR(VLOOKUP(ROWS($O$5:O4932),$K$5:$L$7000,2,FALSE),"")</f>
        <v/>
      </c>
    </row>
    <row r="4933" spans="2:15" ht="15" customHeight="1" x14ac:dyDescent="0.25">
      <c r="B4933" s="178" t="s">
        <v>9255</v>
      </c>
      <c r="C4933" s="178" t="s">
        <v>104</v>
      </c>
      <c r="D4933" s="178" t="s">
        <v>1304</v>
      </c>
      <c r="E4933" s="178" t="s">
        <v>302</v>
      </c>
      <c r="F4933" s="178" t="s">
        <v>17</v>
      </c>
      <c r="G4933" s="1">
        <f>IF(ISNUMBER(Pay_Item_Search_Text),IF(ISNUMBER(IF(FIND(Pay_Item_Search_Text,B4933)=1,1, "FALSE")),MAX(G$4:$G4932)+1,IF(ISNUMBER(Pay_Item_Search_Text),0,IF(ISNUMBER(SEARCH(Pay_Item_Search_Text,H4933)),MAX(G$4:$G4932)+1,0))),IF(ISNUMBER(Pay_Item_Search_Text),0,IF(ISNUMBER(SEARCH(Pay_Item_Search_Text,H4933)),MAX(G$4:$G4932)+1,0)))</f>
        <v>4929</v>
      </c>
      <c r="H4933" s="1" t="str">
        <f>IF(Table_PayItems[[#This Row],[Description]]="_","_ Unique Item - "&amp;Table_PayItems[[#This Row],[Item]]&amp;" - $"&amp;Table_PayItems[[#This Row],[Unit]],Table_PayItems[[#This Row],[Description]]&amp;" - $"&amp;Table_PayItems[[#This Row],[Unit]])</f>
        <v>Sewer, Cl C, 144 inch, Tr Det A - $Ft</v>
      </c>
      <c r="I4933" s="29" t="str">
        <f>IFERROR(VLOOKUP(ROWS($M$5:M4933),Table_PayItems[[Search Key]:[Concentrated Name]],2,FALSE),"")</f>
        <v>Sewer, Cl C, 144 inch, Tr Det A - $Ft</v>
      </c>
      <c r="J4933" s="1"/>
      <c r="K4933" s="1"/>
      <c r="L4933" s="22">
        <f>IF(ISNUMBER(SEARCH(Pay_Item_Search_Text_2,M4933)),MAX($L$4:L4932)+1,0)</f>
        <v>0</v>
      </c>
      <c r="M4933" s="1" t="str">
        <f>IFERROR(VLOOKUP(ROWS($M$5:M4933),Table_PayItems[[Search Key]:[Concentrated Name]],2,FALSE),"")</f>
        <v>Sewer, Cl C, 144 inch, Tr Det A - $Ft</v>
      </c>
      <c r="N4933" s="1" t="str">
        <f>IFERROR(VLOOKUP(ROWS($M$5:N4933),$L$5:$M$7000,2,FALSE),"")</f>
        <v/>
      </c>
      <c r="O4933" s="1" t="str">
        <f>IFERROR(VLOOKUP(ROWS($O$5:O4933),$K$5:$L$7000,2,FALSE),"")</f>
        <v/>
      </c>
    </row>
    <row r="4934" spans="2:15" ht="15" customHeight="1" x14ac:dyDescent="0.25">
      <c r="B4934" s="178" t="s">
        <v>9282</v>
      </c>
      <c r="C4934" s="178" t="s">
        <v>104</v>
      </c>
      <c r="D4934" s="178" t="s">
        <v>1331</v>
      </c>
      <c r="E4934" s="178" t="s">
        <v>302</v>
      </c>
      <c r="F4934" s="178" t="s">
        <v>17</v>
      </c>
      <c r="G4934" s="1">
        <f>IF(ISNUMBER(Pay_Item_Search_Text),IF(ISNUMBER(IF(FIND(Pay_Item_Search_Text,B4934)=1,1, "FALSE")),MAX(G$4:$G4933)+1,IF(ISNUMBER(Pay_Item_Search_Text),0,IF(ISNUMBER(SEARCH(Pay_Item_Search_Text,H4934)),MAX(G$4:$G4933)+1,0))),IF(ISNUMBER(Pay_Item_Search_Text),0,IF(ISNUMBER(SEARCH(Pay_Item_Search_Text,H4934)),MAX(G$4:$G4933)+1,0)))</f>
        <v>4930</v>
      </c>
      <c r="H4934" s="1" t="str">
        <f>IF(Table_PayItems[[#This Row],[Description]]="_","_ Unique Item - "&amp;Table_PayItems[[#This Row],[Item]]&amp;" - $"&amp;Table_PayItems[[#This Row],[Unit]],Table_PayItems[[#This Row],[Description]]&amp;" - $"&amp;Table_PayItems[[#This Row],[Unit]])</f>
        <v>Sewer, Cl C, 144 inch, Tr Det B - $Ft</v>
      </c>
      <c r="I4934" s="29" t="str">
        <f>IFERROR(VLOOKUP(ROWS($M$5:M4934),Table_PayItems[[Search Key]:[Concentrated Name]],2,FALSE),"")</f>
        <v>Sewer, Cl C, 144 inch, Tr Det B - $Ft</v>
      </c>
      <c r="J4934" s="1"/>
      <c r="K4934" s="1"/>
      <c r="L4934" s="22">
        <f>IF(ISNUMBER(SEARCH(Pay_Item_Search_Text_2,M4934)),MAX($L$4:L4933)+1,0)</f>
        <v>0</v>
      </c>
      <c r="M4934" s="1" t="str">
        <f>IFERROR(VLOOKUP(ROWS($M$5:M4934),Table_PayItems[[Search Key]:[Concentrated Name]],2,FALSE),"")</f>
        <v>Sewer, Cl C, 144 inch, Tr Det B - $Ft</v>
      </c>
      <c r="N4934" s="1" t="str">
        <f>IFERROR(VLOOKUP(ROWS($M$5:N4934),$L$5:$M$7000,2,FALSE),"")</f>
        <v/>
      </c>
      <c r="O4934" s="1" t="str">
        <f>IFERROR(VLOOKUP(ROWS($O$5:O4934),$K$5:$L$7000,2,FALSE),"")</f>
        <v/>
      </c>
    </row>
    <row r="4935" spans="2:15" ht="15" customHeight="1" x14ac:dyDescent="0.25">
      <c r="B4935" s="178" t="s">
        <v>9309</v>
      </c>
      <c r="C4935" s="178" t="s">
        <v>104</v>
      </c>
      <c r="D4935" s="178" t="s">
        <v>1358</v>
      </c>
      <c r="E4935" s="178" t="s">
        <v>302</v>
      </c>
      <c r="F4935" s="178" t="s">
        <v>17</v>
      </c>
      <c r="G4935" s="1">
        <f>IF(ISNUMBER(Pay_Item_Search_Text),IF(ISNUMBER(IF(FIND(Pay_Item_Search_Text,B4935)=1,1, "FALSE")),MAX(G$4:$G4934)+1,IF(ISNUMBER(Pay_Item_Search_Text),0,IF(ISNUMBER(SEARCH(Pay_Item_Search_Text,H4935)),MAX(G$4:$G4934)+1,0))),IF(ISNUMBER(Pay_Item_Search_Text),0,IF(ISNUMBER(SEARCH(Pay_Item_Search_Text,H4935)),MAX(G$4:$G4934)+1,0)))</f>
        <v>4931</v>
      </c>
      <c r="H4935" s="1" t="str">
        <f>IF(Table_PayItems[[#This Row],[Description]]="_","_ Unique Item - "&amp;Table_PayItems[[#This Row],[Item]]&amp;" - $"&amp;Table_PayItems[[#This Row],[Unit]],Table_PayItems[[#This Row],[Description]]&amp;" - $"&amp;Table_PayItems[[#This Row],[Unit]])</f>
        <v>Sewer, Cl C, 144 inch, Tr Det C - $Ft</v>
      </c>
      <c r="I4935" s="29" t="str">
        <f>IFERROR(VLOOKUP(ROWS($M$5:M4935),Table_PayItems[[Search Key]:[Concentrated Name]],2,FALSE),"")</f>
        <v>Sewer, Cl C, 144 inch, Tr Det C - $Ft</v>
      </c>
      <c r="J4935" s="1"/>
      <c r="K4935" s="1"/>
      <c r="L4935" s="22">
        <f>IF(ISNUMBER(SEARCH(Pay_Item_Search_Text_2,M4935)),MAX($L$4:L4934)+1,0)</f>
        <v>0</v>
      </c>
      <c r="M4935" s="1" t="str">
        <f>IFERROR(VLOOKUP(ROWS($M$5:M4935),Table_PayItems[[Search Key]:[Concentrated Name]],2,FALSE),"")</f>
        <v>Sewer, Cl C, 144 inch, Tr Det C - $Ft</v>
      </c>
      <c r="N4935" s="1" t="str">
        <f>IFERROR(VLOOKUP(ROWS($M$5:N4935),$L$5:$M$7000,2,FALSE),"")</f>
        <v/>
      </c>
      <c r="O4935" s="1" t="str">
        <f>IFERROR(VLOOKUP(ROWS($O$5:O4935),$K$5:$L$7000,2,FALSE),"")</f>
        <v/>
      </c>
    </row>
    <row r="4936" spans="2:15" ht="15" customHeight="1" x14ac:dyDescent="0.25">
      <c r="B4936" s="178" t="s">
        <v>9336</v>
      </c>
      <c r="C4936" s="178" t="s">
        <v>104</v>
      </c>
      <c r="D4936" s="178" t="s">
        <v>1385</v>
      </c>
      <c r="E4936" s="178" t="s">
        <v>302</v>
      </c>
      <c r="F4936" s="178" t="s">
        <v>17</v>
      </c>
      <c r="G4936" s="1">
        <f>IF(ISNUMBER(Pay_Item_Search_Text),IF(ISNUMBER(IF(FIND(Pay_Item_Search_Text,B4936)=1,1, "FALSE")),MAX(G$4:$G4935)+1,IF(ISNUMBER(Pay_Item_Search_Text),0,IF(ISNUMBER(SEARCH(Pay_Item_Search_Text,H4936)),MAX(G$4:$G4935)+1,0))),IF(ISNUMBER(Pay_Item_Search_Text),0,IF(ISNUMBER(SEARCH(Pay_Item_Search_Text,H4936)),MAX(G$4:$G4935)+1,0)))</f>
        <v>4932</v>
      </c>
      <c r="H4936" s="1" t="str">
        <f>IF(Table_PayItems[[#This Row],[Description]]="_","_ Unique Item - "&amp;Table_PayItems[[#This Row],[Item]]&amp;" - $"&amp;Table_PayItems[[#This Row],[Unit]],Table_PayItems[[#This Row],[Description]]&amp;" - $"&amp;Table_PayItems[[#This Row],[Unit]])</f>
        <v>Sewer, Cl C, 144 inch, Tr Det D - $Ft</v>
      </c>
      <c r="I4936" s="29" t="str">
        <f>IFERROR(VLOOKUP(ROWS($M$5:M4936),Table_PayItems[[Search Key]:[Concentrated Name]],2,FALSE),"")</f>
        <v>Sewer, Cl C, 144 inch, Tr Det D - $Ft</v>
      </c>
      <c r="J4936" s="1"/>
      <c r="K4936" s="1"/>
      <c r="L4936" s="22">
        <f>IF(ISNUMBER(SEARCH(Pay_Item_Search_Text_2,M4936)),MAX($L$4:L4935)+1,0)</f>
        <v>0</v>
      </c>
      <c r="M4936" s="1" t="str">
        <f>IFERROR(VLOOKUP(ROWS($M$5:M4936),Table_PayItems[[Search Key]:[Concentrated Name]],2,FALSE),"")</f>
        <v>Sewer, Cl C, 144 inch, Tr Det D - $Ft</v>
      </c>
      <c r="N4936" s="1" t="str">
        <f>IFERROR(VLOOKUP(ROWS($M$5:N4936),$L$5:$M$7000,2,FALSE),"")</f>
        <v/>
      </c>
      <c r="O4936" s="1" t="str">
        <f>IFERROR(VLOOKUP(ROWS($O$5:O4936),$K$5:$L$7000,2,FALSE),"")</f>
        <v/>
      </c>
    </row>
    <row r="4937" spans="2:15" ht="15" customHeight="1" x14ac:dyDescent="0.25">
      <c r="B4937" s="178" t="s">
        <v>9363</v>
      </c>
      <c r="C4937" s="178" t="s">
        <v>104</v>
      </c>
      <c r="D4937" s="178" t="s">
        <v>1412</v>
      </c>
      <c r="E4937" s="178" t="s">
        <v>302</v>
      </c>
      <c r="F4937" s="178" t="s">
        <v>17</v>
      </c>
      <c r="G4937" s="1">
        <f>IF(ISNUMBER(Pay_Item_Search_Text),IF(ISNUMBER(IF(FIND(Pay_Item_Search_Text,B4937)=1,1, "FALSE")),MAX(G$4:$G4936)+1,IF(ISNUMBER(Pay_Item_Search_Text),0,IF(ISNUMBER(SEARCH(Pay_Item_Search_Text,H4937)),MAX(G$4:$G4936)+1,0))),IF(ISNUMBER(Pay_Item_Search_Text),0,IF(ISNUMBER(SEARCH(Pay_Item_Search_Text,H4937)),MAX(G$4:$G4936)+1,0)))</f>
        <v>4933</v>
      </c>
      <c r="H4937" s="1" t="str">
        <f>IF(Table_PayItems[[#This Row],[Description]]="_","_ Unique Item - "&amp;Table_PayItems[[#This Row],[Item]]&amp;" - $"&amp;Table_PayItems[[#This Row],[Unit]],Table_PayItems[[#This Row],[Description]]&amp;" - $"&amp;Table_PayItems[[#This Row],[Unit]])</f>
        <v>Sewer, Cl C, 144 inch, Tr Det E - $Ft</v>
      </c>
      <c r="I4937" s="29" t="str">
        <f>IFERROR(VLOOKUP(ROWS($M$5:M4937),Table_PayItems[[Search Key]:[Concentrated Name]],2,FALSE),"")</f>
        <v>Sewer, Cl C, 144 inch, Tr Det E - $Ft</v>
      </c>
      <c r="J4937" s="1"/>
      <c r="K4937" s="1"/>
      <c r="L4937" s="22">
        <f>IF(ISNUMBER(SEARCH(Pay_Item_Search_Text_2,M4937)),MAX($L$4:L4936)+1,0)</f>
        <v>0</v>
      </c>
      <c r="M4937" s="1" t="str">
        <f>IFERROR(VLOOKUP(ROWS($M$5:M4937),Table_PayItems[[Search Key]:[Concentrated Name]],2,FALSE),"")</f>
        <v>Sewer, Cl C, 144 inch, Tr Det E - $Ft</v>
      </c>
      <c r="N4937" s="1" t="str">
        <f>IFERROR(VLOOKUP(ROWS($M$5:N4937),$L$5:$M$7000,2,FALSE),"")</f>
        <v/>
      </c>
      <c r="O4937" s="1" t="str">
        <f>IFERROR(VLOOKUP(ROWS($O$5:O4937),$K$5:$L$7000,2,FALSE),"")</f>
        <v/>
      </c>
    </row>
    <row r="4938" spans="2:15" ht="15" customHeight="1" x14ac:dyDescent="0.25">
      <c r="B4938" s="178" t="s">
        <v>9233</v>
      </c>
      <c r="C4938" s="178" t="s">
        <v>104</v>
      </c>
      <c r="D4938" s="178" t="s">
        <v>1282</v>
      </c>
      <c r="E4938" s="178" t="s">
        <v>296</v>
      </c>
      <c r="F4938" s="178" t="s">
        <v>17</v>
      </c>
      <c r="G4938" s="1">
        <f>IF(ISNUMBER(Pay_Item_Search_Text),IF(ISNUMBER(IF(FIND(Pay_Item_Search_Text,B4938)=1,1, "FALSE")),MAX(G$4:$G4937)+1,IF(ISNUMBER(Pay_Item_Search_Text),0,IF(ISNUMBER(SEARCH(Pay_Item_Search_Text,H4938)),MAX(G$4:$G4937)+1,0))),IF(ISNUMBER(Pay_Item_Search_Text),0,IF(ISNUMBER(SEARCH(Pay_Item_Search_Text,H4938)),MAX(G$4:$G4937)+1,0)))</f>
        <v>4934</v>
      </c>
      <c r="H4938" s="1" t="str">
        <f>IF(Table_PayItems[[#This Row],[Description]]="_","_ Unique Item - "&amp;Table_PayItems[[#This Row],[Item]]&amp;" - $"&amp;Table_PayItems[[#This Row],[Unit]],Table_PayItems[[#This Row],[Description]]&amp;" - $"&amp;Table_PayItems[[#This Row],[Unit]])</f>
        <v>Sewer, Cl C, 15 inch, Tr Det A - $Ft</v>
      </c>
      <c r="I4938" s="29" t="str">
        <f>IFERROR(VLOOKUP(ROWS($M$5:M4938),Table_PayItems[[Search Key]:[Concentrated Name]],2,FALSE),"")</f>
        <v>Sewer, Cl C, 15 inch, Tr Det A - $Ft</v>
      </c>
      <c r="J4938" s="1"/>
      <c r="K4938" s="1"/>
      <c r="L4938" s="22">
        <f>IF(ISNUMBER(SEARCH(Pay_Item_Search_Text_2,M4938)),MAX($L$4:L4937)+1,0)</f>
        <v>0</v>
      </c>
      <c r="M4938" s="1" t="str">
        <f>IFERROR(VLOOKUP(ROWS($M$5:M4938),Table_PayItems[[Search Key]:[Concentrated Name]],2,FALSE),"")</f>
        <v>Sewer, Cl C, 15 inch, Tr Det A - $Ft</v>
      </c>
      <c r="N4938" s="1" t="str">
        <f>IFERROR(VLOOKUP(ROWS($M$5:N4938),$L$5:$M$7000,2,FALSE),"")</f>
        <v/>
      </c>
      <c r="O4938" s="1" t="str">
        <f>IFERROR(VLOOKUP(ROWS($O$5:O4938),$K$5:$L$7000,2,FALSE),"")</f>
        <v/>
      </c>
    </row>
    <row r="4939" spans="2:15" ht="15" customHeight="1" x14ac:dyDescent="0.25">
      <c r="B4939" s="178" t="s">
        <v>9260</v>
      </c>
      <c r="C4939" s="178" t="s">
        <v>104</v>
      </c>
      <c r="D4939" s="178" t="s">
        <v>1309</v>
      </c>
      <c r="E4939" s="178" t="s">
        <v>296</v>
      </c>
      <c r="F4939" s="178" t="s">
        <v>17</v>
      </c>
      <c r="G4939" s="1">
        <f>IF(ISNUMBER(Pay_Item_Search_Text),IF(ISNUMBER(IF(FIND(Pay_Item_Search_Text,B4939)=1,1, "FALSE")),MAX(G$4:$G4938)+1,IF(ISNUMBER(Pay_Item_Search_Text),0,IF(ISNUMBER(SEARCH(Pay_Item_Search_Text,H4939)),MAX(G$4:$G4938)+1,0))),IF(ISNUMBER(Pay_Item_Search_Text),0,IF(ISNUMBER(SEARCH(Pay_Item_Search_Text,H4939)),MAX(G$4:$G4938)+1,0)))</f>
        <v>4935</v>
      </c>
      <c r="H4939" s="1" t="str">
        <f>IF(Table_PayItems[[#This Row],[Description]]="_","_ Unique Item - "&amp;Table_PayItems[[#This Row],[Item]]&amp;" - $"&amp;Table_PayItems[[#This Row],[Unit]],Table_PayItems[[#This Row],[Description]]&amp;" - $"&amp;Table_PayItems[[#This Row],[Unit]])</f>
        <v>Sewer, Cl C, 15 inch, Tr Det B - $Ft</v>
      </c>
      <c r="I4939" s="29" t="str">
        <f>IFERROR(VLOOKUP(ROWS($M$5:M4939),Table_PayItems[[Search Key]:[Concentrated Name]],2,FALSE),"")</f>
        <v>Sewer, Cl C, 15 inch, Tr Det B - $Ft</v>
      </c>
      <c r="J4939" s="1"/>
      <c r="K4939" s="1"/>
      <c r="L4939" s="22">
        <f>IF(ISNUMBER(SEARCH(Pay_Item_Search_Text_2,M4939)),MAX($L$4:L4938)+1,0)</f>
        <v>0</v>
      </c>
      <c r="M4939" s="1" t="str">
        <f>IFERROR(VLOOKUP(ROWS($M$5:M4939),Table_PayItems[[Search Key]:[Concentrated Name]],2,FALSE),"")</f>
        <v>Sewer, Cl C, 15 inch, Tr Det B - $Ft</v>
      </c>
      <c r="N4939" s="1" t="str">
        <f>IFERROR(VLOOKUP(ROWS($M$5:N4939),$L$5:$M$7000,2,FALSE),"")</f>
        <v/>
      </c>
      <c r="O4939" s="1" t="str">
        <f>IFERROR(VLOOKUP(ROWS($O$5:O4939),$K$5:$L$7000,2,FALSE),"")</f>
        <v/>
      </c>
    </row>
    <row r="4940" spans="2:15" ht="15" customHeight="1" x14ac:dyDescent="0.25">
      <c r="B4940" s="178" t="s">
        <v>9287</v>
      </c>
      <c r="C4940" s="178" t="s">
        <v>104</v>
      </c>
      <c r="D4940" s="178" t="s">
        <v>1336</v>
      </c>
      <c r="E4940" s="178" t="s">
        <v>296</v>
      </c>
      <c r="F4940" s="178" t="s">
        <v>17</v>
      </c>
      <c r="G4940" s="1">
        <f>IF(ISNUMBER(Pay_Item_Search_Text),IF(ISNUMBER(IF(FIND(Pay_Item_Search_Text,B4940)=1,1, "FALSE")),MAX(G$4:$G4939)+1,IF(ISNUMBER(Pay_Item_Search_Text),0,IF(ISNUMBER(SEARCH(Pay_Item_Search_Text,H4940)),MAX(G$4:$G4939)+1,0))),IF(ISNUMBER(Pay_Item_Search_Text),0,IF(ISNUMBER(SEARCH(Pay_Item_Search_Text,H4940)),MAX(G$4:$G4939)+1,0)))</f>
        <v>4936</v>
      </c>
      <c r="H4940" s="1" t="str">
        <f>IF(Table_PayItems[[#This Row],[Description]]="_","_ Unique Item - "&amp;Table_PayItems[[#This Row],[Item]]&amp;" - $"&amp;Table_PayItems[[#This Row],[Unit]],Table_PayItems[[#This Row],[Description]]&amp;" - $"&amp;Table_PayItems[[#This Row],[Unit]])</f>
        <v>Sewer, Cl C, 15 inch, Tr Det C - $Ft</v>
      </c>
      <c r="I4940" s="29" t="str">
        <f>IFERROR(VLOOKUP(ROWS($M$5:M4940),Table_PayItems[[Search Key]:[Concentrated Name]],2,FALSE),"")</f>
        <v>Sewer, Cl C, 15 inch, Tr Det C - $Ft</v>
      </c>
      <c r="J4940" s="1"/>
      <c r="K4940" s="1"/>
      <c r="L4940" s="22">
        <f>IF(ISNUMBER(SEARCH(Pay_Item_Search_Text_2,M4940)),MAX($L$4:L4939)+1,0)</f>
        <v>0</v>
      </c>
      <c r="M4940" s="1" t="str">
        <f>IFERROR(VLOOKUP(ROWS($M$5:M4940),Table_PayItems[[Search Key]:[Concentrated Name]],2,FALSE),"")</f>
        <v>Sewer, Cl C, 15 inch, Tr Det C - $Ft</v>
      </c>
      <c r="N4940" s="1" t="str">
        <f>IFERROR(VLOOKUP(ROWS($M$5:N4940),$L$5:$M$7000,2,FALSE),"")</f>
        <v/>
      </c>
      <c r="O4940" s="1" t="str">
        <f>IFERROR(VLOOKUP(ROWS($O$5:O4940),$K$5:$L$7000,2,FALSE),"")</f>
        <v/>
      </c>
    </row>
    <row r="4941" spans="2:15" ht="15" customHeight="1" x14ac:dyDescent="0.25">
      <c r="B4941" s="178" t="s">
        <v>9314</v>
      </c>
      <c r="C4941" s="178" t="s">
        <v>104</v>
      </c>
      <c r="D4941" s="178" t="s">
        <v>1363</v>
      </c>
      <c r="E4941" s="178" t="s">
        <v>296</v>
      </c>
      <c r="F4941" s="178" t="s">
        <v>17</v>
      </c>
      <c r="G4941" s="1">
        <f>IF(ISNUMBER(Pay_Item_Search_Text),IF(ISNUMBER(IF(FIND(Pay_Item_Search_Text,B4941)=1,1, "FALSE")),MAX(G$4:$G4940)+1,IF(ISNUMBER(Pay_Item_Search_Text),0,IF(ISNUMBER(SEARCH(Pay_Item_Search_Text,H4941)),MAX(G$4:$G4940)+1,0))),IF(ISNUMBER(Pay_Item_Search_Text),0,IF(ISNUMBER(SEARCH(Pay_Item_Search_Text,H4941)),MAX(G$4:$G4940)+1,0)))</f>
        <v>4937</v>
      </c>
      <c r="H4941" s="1" t="str">
        <f>IF(Table_PayItems[[#This Row],[Description]]="_","_ Unique Item - "&amp;Table_PayItems[[#This Row],[Item]]&amp;" - $"&amp;Table_PayItems[[#This Row],[Unit]],Table_PayItems[[#This Row],[Description]]&amp;" - $"&amp;Table_PayItems[[#This Row],[Unit]])</f>
        <v>Sewer, Cl C, 15 inch, Tr Det D - $Ft</v>
      </c>
      <c r="I4941" s="29" t="str">
        <f>IFERROR(VLOOKUP(ROWS($M$5:M4941),Table_PayItems[[Search Key]:[Concentrated Name]],2,FALSE),"")</f>
        <v>Sewer, Cl C, 15 inch, Tr Det D - $Ft</v>
      </c>
      <c r="J4941" s="1"/>
      <c r="K4941" s="1"/>
      <c r="L4941" s="22">
        <f>IF(ISNUMBER(SEARCH(Pay_Item_Search_Text_2,M4941)),MAX($L$4:L4940)+1,0)</f>
        <v>0</v>
      </c>
      <c r="M4941" s="1" t="str">
        <f>IFERROR(VLOOKUP(ROWS($M$5:M4941),Table_PayItems[[Search Key]:[Concentrated Name]],2,FALSE),"")</f>
        <v>Sewer, Cl C, 15 inch, Tr Det D - $Ft</v>
      </c>
      <c r="N4941" s="1" t="str">
        <f>IFERROR(VLOOKUP(ROWS($M$5:N4941),$L$5:$M$7000,2,FALSE),"")</f>
        <v/>
      </c>
      <c r="O4941" s="1" t="str">
        <f>IFERROR(VLOOKUP(ROWS($O$5:O4941),$K$5:$L$7000,2,FALSE),"")</f>
        <v/>
      </c>
    </row>
    <row r="4942" spans="2:15" ht="15" customHeight="1" x14ac:dyDescent="0.25">
      <c r="B4942" s="178" t="s">
        <v>9341</v>
      </c>
      <c r="C4942" s="178" t="s">
        <v>104</v>
      </c>
      <c r="D4942" s="178" t="s">
        <v>1390</v>
      </c>
      <c r="E4942" s="178" t="s">
        <v>296</v>
      </c>
      <c r="F4942" s="178" t="s">
        <v>17</v>
      </c>
      <c r="G4942" s="1">
        <f>IF(ISNUMBER(Pay_Item_Search_Text),IF(ISNUMBER(IF(FIND(Pay_Item_Search_Text,B4942)=1,1, "FALSE")),MAX(G$4:$G4941)+1,IF(ISNUMBER(Pay_Item_Search_Text),0,IF(ISNUMBER(SEARCH(Pay_Item_Search_Text,H4942)),MAX(G$4:$G4941)+1,0))),IF(ISNUMBER(Pay_Item_Search_Text),0,IF(ISNUMBER(SEARCH(Pay_Item_Search_Text,H4942)),MAX(G$4:$G4941)+1,0)))</f>
        <v>4938</v>
      </c>
      <c r="H4942" s="1" t="str">
        <f>IF(Table_PayItems[[#This Row],[Description]]="_","_ Unique Item - "&amp;Table_PayItems[[#This Row],[Item]]&amp;" - $"&amp;Table_PayItems[[#This Row],[Unit]],Table_PayItems[[#This Row],[Description]]&amp;" - $"&amp;Table_PayItems[[#This Row],[Unit]])</f>
        <v>Sewer, Cl C, 15 inch, Tr Det E - $Ft</v>
      </c>
      <c r="I4942" s="29" t="str">
        <f>IFERROR(VLOOKUP(ROWS($M$5:M4942),Table_PayItems[[Search Key]:[Concentrated Name]],2,FALSE),"")</f>
        <v>Sewer, Cl C, 15 inch, Tr Det E - $Ft</v>
      </c>
      <c r="J4942" s="1"/>
      <c r="K4942" s="1"/>
      <c r="L4942" s="22">
        <f>IF(ISNUMBER(SEARCH(Pay_Item_Search_Text_2,M4942)),MAX($L$4:L4941)+1,0)</f>
        <v>0</v>
      </c>
      <c r="M4942" s="1" t="str">
        <f>IFERROR(VLOOKUP(ROWS($M$5:M4942),Table_PayItems[[Search Key]:[Concentrated Name]],2,FALSE),"")</f>
        <v>Sewer, Cl C, 15 inch, Tr Det E - $Ft</v>
      </c>
      <c r="N4942" s="1" t="str">
        <f>IFERROR(VLOOKUP(ROWS($M$5:N4942),$L$5:$M$7000,2,FALSE),"")</f>
        <v/>
      </c>
      <c r="O4942" s="1" t="str">
        <f>IFERROR(VLOOKUP(ROWS($O$5:O4942),$K$5:$L$7000,2,FALSE),"")</f>
        <v/>
      </c>
    </row>
    <row r="4943" spans="2:15" ht="15" customHeight="1" x14ac:dyDescent="0.25">
      <c r="B4943" s="178" t="s">
        <v>9234</v>
      </c>
      <c r="C4943" s="178" t="s">
        <v>104</v>
      </c>
      <c r="D4943" s="178" t="s">
        <v>1283</v>
      </c>
      <c r="E4943" s="178" t="s">
        <v>296</v>
      </c>
      <c r="F4943" s="178" t="s">
        <v>17</v>
      </c>
      <c r="G4943" s="1">
        <f>IF(ISNUMBER(Pay_Item_Search_Text),IF(ISNUMBER(IF(FIND(Pay_Item_Search_Text,B4943)=1,1, "FALSE")),MAX(G$4:$G4942)+1,IF(ISNUMBER(Pay_Item_Search_Text),0,IF(ISNUMBER(SEARCH(Pay_Item_Search_Text,H4943)),MAX(G$4:$G4942)+1,0))),IF(ISNUMBER(Pay_Item_Search_Text),0,IF(ISNUMBER(SEARCH(Pay_Item_Search_Text,H4943)),MAX(G$4:$G4942)+1,0)))</f>
        <v>4939</v>
      </c>
      <c r="H4943" s="1" t="str">
        <f>IF(Table_PayItems[[#This Row],[Description]]="_","_ Unique Item - "&amp;Table_PayItems[[#This Row],[Item]]&amp;" - $"&amp;Table_PayItems[[#This Row],[Unit]],Table_PayItems[[#This Row],[Description]]&amp;" - $"&amp;Table_PayItems[[#This Row],[Unit]])</f>
        <v>Sewer, Cl C, 18 inch, Tr Det A - $Ft</v>
      </c>
      <c r="I4943" s="29" t="str">
        <f>IFERROR(VLOOKUP(ROWS($M$5:M4943),Table_PayItems[[Search Key]:[Concentrated Name]],2,FALSE),"")</f>
        <v>Sewer, Cl C, 18 inch, Tr Det A - $Ft</v>
      </c>
      <c r="J4943" s="1"/>
      <c r="K4943" s="1"/>
      <c r="L4943" s="22">
        <f>IF(ISNUMBER(SEARCH(Pay_Item_Search_Text_2,M4943)),MAX($L$4:L4942)+1,0)</f>
        <v>0</v>
      </c>
      <c r="M4943" s="1" t="str">
        <f>IFERROR(VLOOKUP(ROWS($M$5:M4943),Table_PayItems[[Search Key]:[Concentrated Name]],2,FALSE),"")</f>
        <v>Sewer, Cl C, 18 inch, Tr Det A - $Ft</v>
      </c>
      <c r="N4943" s="1" t="str">
        <f>IFERROR(VLOOKUP(ROWS($M$5:N4943),$L$5:$M$7000,2,FALSE),"")</f>
        <v/>
      </c>
      <c r="O4943" s="1" t="str">
        <f>IFERROR(VLOOKUP(ROWS($O$5:O4943),$K$5:$L$7000,2,FALSE),"")</f>
        <v/>
      </c>
    </row>
    <row r="4944" spans="2:15" ht="15" customHeight="1" x14ac:dyDescent="0.25">
      <c r="B4944" s="178" t="s">
        <v>9261</v>
      </c>
      <c r="C4944" s="178" t="s">
        <v>104</v>
      </c>
      <c r="D4944" s="178" t="s">
        <v>1310</v>
      </c>
      <c r="E4944" s="178" t="s">
        <v>296</v>
      </c>
      <c r="F4944" s="178" t="s">
        <v>17</v>
      </c>
      <c r="G4944" s="1">
        <f>IF(ISNUMBER(Pay_Item_Search_Text),IF(ISNUMBER(IF(FIND(Pay_Item_Search_Text,B4944)=1,1, "FALSE")),MAX(G$4:$G4943)+1,IF(ISNUMBER(Pay_Item_Search_Text),0,IF(ISNUMBER(SEARCH(Pay_Item_Search_Text,H4944)),MAX(G$4:$G4943)+1,0))),IF(ISNUMBER(Pay_Item_Search_Text),0,IF(ISNUMBER(SEARCH(Pay_Item_Search_Text,H4944)),MAX(G$4:$G4943)+1,0)))</f>
        <v>4940</v>
      </c>
      <c r="H4944" s="1" t="str">
        <f>IF(Table_PayItems[[#This Row],[Description]]="_","_ Unique Item - "&amp;Table_PayItems[[#This Row],[Item]]&amp;" - $"&amp;Table_PayItems[[#This Row],[Unit]],Table_PayItems[[#This Row],[Description]]&amp;" - $"&amp;Table_PayItems[[#This Row],[Unit]])</f>
        <v>Sewer, Cl C, 18 inch, Tr Det B - $Ft</v>
      </c>
      <c r="I4944" s="29" t="str">
        <f>IFERROR(VLOOKUP(ROWS($M$5:M4944),Table_PayItems[[Search Key]:[Concentrated Name]],2,FALSE),"")</f>
        <v>Sewer, Cl C, 18 inch, Tr Det B - $Ft</v>
      </c>
      <c r="J4944" s="1"/>
      <c r="K4944" s="1"/>
      <c r="L4944" s="22">
        <f>IF(ISNUMBER(SEARCH(Pay_Item_Search_Text_2,M4944)),MAX($L$4:L4943)+1,0)</f>
        <v>0</v>
      </c>
      <c r="M4944" s="1" t="str">
        <f>IFERROR(VLOOKUP(ROWS($M$5:M4944),Table_PayItems[[Search Key]:[Concentrated Name]],2,FALSE),"")</f>
        <v>Sewer, Cl C, 18 inch, Tr Det B - $Ft</v>
      </c>
      <c r="N4944" s="1" t="str">
        <f>IFERROR(VLOOKUP(ROWS($M$5:N4944),$L$5:$M$7000,2,FALSE),"")</f>
        <v/>
      </c>
      <c r="O4944" s="1" t="str">
        <f>IFERROR(VLOOKUP(ROWS($O$5:O4944),$K$5:$L$7000,2,FALSE),"")</f>
        <v/>
      </c>
    </row>
    <row r="4945" spans="2:15" ht="15" customHeight="1" x14ac:dyDescent="0.25">
      <c r="B4945" s="178" t="s">
        <v>9288</v>
      </c>
      <c r="C4945" s="178" t="s">
        <v>104</v>
      </c>
      <c r="D4945" s="178" t="s">
        <v>1337</v>
      </c>
      <c r="E4945" s="178" t="s">
        <v>296</v>
      </c>
      <c r="F4945" s="178" t="s">
        <v>17</v>
      </c>
      <c r="G4945" s="1">
        <f>IF(ISNUMBER(Pay_Item_Search_Text),IF(ISNUMBER(IF(FIND(Pay_Item_Search_Text,B4945)=1,1, "FALSE")),MAX(G$4:$G4944)+1,IF(ISNUMBER(Pay_Item_Search_Text),0,IF(ISNUMBER(SEARCH(Pay_Item_Search_Text,H4945)),MAX(G$4:$G4944)+1,0))),IF(ISNUMBER(Pay_Item_Search_Text),0,IF(ISNUMBER(SEARCH(Pay_Item_Search_Text,H4945)),MAX(G$4:$G4944)+1,0)))</f>
        <v>4941</v>
      </c>
      <c r="H4945" s="1" t="str">
        <f>IF(Table_PayItems[[#This Row],[Description]]="_","_ Unique Item - "&amp;Table_PayItems[[#This Row],[Item]]&amp;" - $"&amp;Table_PayItems[[#This Row],[Unit]],Table_PayItems[[#This Row],[Description]]&amp;" - $"&amp;Table_PayItems[[#This Row],[Unit]])</f>
        <v>Sewer, Cl C, 18 inch, Tr Det C - $Ft</v>
      </c>
      <c r="I4945" s="29" t="str">
        <f>IFERROR(VLOOKUP(ROWS($M$5:M4945),Table_PayItems[[Search Key]:[Concentrated Name]],2,FALSE),"")</f>
        <v>Sewer, Cl C, 18 inch, Tr Det C - $Ft</v>
      </c>
      <c r="J4945" s="1"/>
      <c r="K4945" s="1"/>
      <c r="L4945" s="22">
        <f>IF(ISNUMBER(SEARCH(Pay_Item_Search_Text_2,M4945)),MAX($L$4:L4944)+1,0)</f>
        <v>0</v>
      </c>
      <c r="M4945" s="1" t="str">
        <f>IFERROR(VLOOKUP(ROWS($M$5:M4945),Table_PayItems[[Search Key]:[Concentrated Name]],2,FALSE),"")</f>
        <v>Sewer, Cl C, 18 inch, Tr Det C - $Ft</v>
      </c>
      <c r="N4945" s="1" t="str">
        <f>IFERROR(VLOOKUP(ROWS($M$5:N4945),$L$5:$M$7000,2,FALSE),"")</f>
        <v/>
      </c>
      <c r="O4945" s="1" t="str">
        <f>IFERROR(VLOOKUP(ROWS($O$5:O4945),$K$5:$L$7000,2,FALSE),"")</f>
        <v/>
      </c>
    </row>
    <row r="4946" spans="2:15" ht="15" customHeight="1" x14ac:dyDescent="0.25">
      <c r="B4946" s="178" t="s">
        <v>9315</v>
      </c>
      <c r="C4946" s="178" t="s">
        <v>104</v>
      </c>
      <c r="D4946" s="178" t="s">
        <v>1364</v>
      </c>
      <c r="E4946" s="178" t="s">
        <v>296</v>
      </c>
      <c r="F4946" s="178" t="s">
        <v>17</v>
      </c>
      <c r="G4946" s="1">
        <f>IF(ISNUMBER(Pay_Item_Search_Text),IF(ISNUMBER(IF(FIND(Pay_Item_Search_Text,B4946)=1,1, "FALSE")),MAX(G$4:$G4945)+1,IF(ISNUMBER(Pay_Item_Search_Text),0,IF(ISNUMBER(SEARCH(Pay_Item_Search_Text,H4946)),MAX(G$4:$G4945)+1,0))),IF(ISNUMBER(Pay_Item_Search_Text),0,IF(ISNUMBER(SEARCH(Pay_Item_Search_Text,H4946)),MAX(G$4:$G4945)+1,0)))</f>
        <v>4942</v>
      </c>
      <c r="H4946" s="1" t="str">
        <f>IF(Table_PayItems[[#This Row],[Description]]="_","_ Unique Item - "&amp;Table_PayItems[[#This Row],[Item]]&amp;" - $"&amp;Table_PayItems[[#This Row],[Unit]],Table_PayItems[[#This Row],[Description]]&amp;" - $"&amp;Table_PayItems[[#This Row],[Unit]])</f>
        <v>Sewer, Cl C, 18 inch, Tr Det D - $Ft</v>
      </c>
      <c r="I4946" s="29" t="str">
        <f>IFERROR(VLOOKUP(ROWS($M$5:M4946),Table_PayItems[[Search Key]:[Concentrated Name]],2,FALSE),"")</f>
        <v>Sewer, Cl C, 18 inch, Tr Det D - $Ft</v>
      </c>
      <c r="J4946" s="1"/>
      <c r="K4946" s="1"/>
      <c r="L4946" s="22">
        <f>IF(ISNUMBER(SEARCH(Pay_Item_Search_Text_2,M4946)),MAX($L$4:L4945)+1,0)</f>
        <v>0</v>
      </c>
      <c r="M4946" s="1" t="str">
        <f>IFERROR(VLOOKUP(ROWS($M$5:M4946),Table_PayItems[[Search Key]:[Concentrated Name]],2,FALSE),"")</f>
        <v>Sewer, Cl C, 18 inch, Tr Det D - $Ft</v>
      </c>
      <c r="N4946" s="1" t="str">
        <f>IFERROR(VLOOKUP(ROWS($M$5:N4946),$L$5:$M$7000,2,FALSE),"")</f>
        <v/>
      </c>
      <c r="O4946" s="1" t="str">
        <f>IFERROR(VLOOKUP(ROWS($O$5:O4946),$K$5:$L$7000,2,FALSE),"")</f>
        <v/>
      </c>
    </row>
    <row r="4947" spans="2:15" ht="15" customHeight="1" x14ac:dyDescent="0.25">
      <c r="B4947" s="178" t="s">
        <v>9342</v>
      </c>
      <c r="C4947" s="178" t="s">
        <v>104</v>
      </c>
      <c r="D4947" s="178" t="s">
        <v>1391</v>
      </c>
      <c r="E4947" s="178" t="s">
        <v>296</v>
      </c>
      <c r="F4947" s="178" t="s">
        <v>17</v>
      </c>
      <c r="G4947" s="1">
        <f>IF(ISNUMBER(Pay_Item_Search_Text),IF(ISNUMBER(IF(FIND(Pay_Item_Search_Text,B4947)=1,1, "FALSE")),MAX(G$4:$G4946)+1,IF(ISNUMBER(Pay_Item_Search_Text),0,IF(ISNUMBER(SEARCH(Pay_Item_Search_Text,H4947)),MAX(G$4:$G4946)+1,0))),IF(ISNUMBER(Pay_Item_Search_Text),0,IF(ISNUMBER(SEARCH(Pay_Item_Search_Text,H4947)),MAX(G$4:$G4946)+1,0)))</f>
        <v>4943</v>
      </c>
      <c r="H4947" s="1" t="str">
        <f>IF(Table_PayItems[[#This Row],[Description]]="_","_ Unique Item - "&amp;Table_PayItems[[#This Row],[Item]]&amp;" - $"&amp;Table_PayItems[[#This Row],[Unit]],Table_PayItems[[#This Row],[Description]]&amp;" - $"&amp;Table_PayItems[[#This Row],[Unit]])</f>
        <v>Sewer, Cl C, 18 inch, Tr Det E - $Ft</v>
      </c>
      <c r="I4947" s="29" t="str">
        <f>IFERROR(VLOOKUP(ROWS($M$5:M4947),Table_PayItems[[Search Key]:[Concentrated Name]],2,FALSE),"")</f>
        <v>Sewer, Cl C, 18 inch, Tr Det E - $Ft</v>
      </c>
      <c r="J4947" s="1"/>
      <c r="K4947" s="1"/>
      <c r="L4947" s="22">
        <f>IF(ISNUMBER(SEARCH(Pay_Item_Search_Text_2,M4947)),MAX($L$4:L4946)+1,0)</f>
        <v>0</v>
      </c>
      <c r="M4947" s="1" t="str">
        <f>IFERROR(VLOOKUP(ROWS($M$5:M4947),Table_PayItems[[Search Key]:[Concentrated Name]],2,FALSE),"")</f>
        <v>Sewer, Cl C, 18 inch, Tr Det E - $Ft</v>
      </c>
      <c r="N4947" s="1" t="str">
        <f>IFERROR(VLOOKUP(ROWS($M$5:N4947),$L$5:$M$7000,2,FALSE),"")</f>
        <v/>
      </c>
      <c r="O4947" s="1" t="str">
        <f>IFERROR(VLOOKUP(ROWS($O$5:O4947),$K$5:$L$7000,2,FALSE),"")</f>
        <v/>
      </c>
    </row>
    <row r="4948" spans="2:15" ht="15" customHeight="1" x14ac:dyDescent="0.25">
      <c r="B4948" s="178" t="s">
        <v>9235</v>
      </c>
      <c r="C4948" s="178" t="s">
        <v>104</v>
      </c>
      <c r="D4948" s="178" t="s">
        <v>1284</v>
      </c>
      <c r="E4948" s="178" t="s">
        <v>296</v>
      </c>
      <c r="F4948" s="178" t="s">
        <v>17</v>
      </c>
      <c r="G4948" s="1">
        <f>IF(ISNUMBER(Pay_Item_Search_Text),IF(ISNUMBER(IF(FIND(Pay_Item_Search_Text,B4948)=1,1, "FALSE")),MAX(G$4:$G4947)+1,IF(ISNUMBER(Pay_Item_Search_Text),0,IF(ISNUMBER(SEARCH(Pay_Item_Search_Text,H4948)),MAX(G$4:$G4947)+1,0))),IF(ISNUMBER(Pay_Item_Search_Text),0,IF(ISNUMBER(SEARCH(Pay_Item_Search_Text,H4948)),MAX(G$4:$G4947)+1,0)))</f>
        <v>4944</v>
      </c>
      <c r="H4948" s="1" t="str">
        <f>IF(Table_PayItems[[#This Row],[Description]]="_","_ Unique Item - "&amp;Table_PayItems[[#This Row],[Item]]&amp;" - $"&amp;Table_PayItems[[#This Row],[Unit]],Table_PayItems[[#This Row],[Description]]&amp;" - $"&amp;Table_PayItems[[#This Row],[Unit]])</f>
        <v>Sewer, Cl C, 24 inch, Tr Det A - $Ft</v>
      </c>
      <c r="I4948" s="29" t="str">
        <f>IFERROR(VLOOKUP(ROWS($M$5:M4948),Table_PayItems[[Search Key]:[Concentrated Name]],2,FALSE),"")</f>
        <v>Sewer, Cl C, 24 inch, Tr Det A - $Ft</v>
      </c>
      <c r="J4948" s="1"/>
      <c r="K4948" s="1"/>
      <c r="L4948" s="22">
        <f>IF(ISNUMBER(SEARCH(Pay_Item_Search_Text_2,M4948)),MAX($L$4:L4947)+1,0)</f>
        <v>0</v>
      </c>
      <c r="M4948" s="1" t="str">
        <f>IFERROR(VLOOKUP(ROWS($M$5:M4948),Table_PayItems[[Search Key]:[Concentrated Name]],2,FALSE),"")</f>
        <v>Sewer, Cl C, 24 inch, Tr Det A - $Ft</v>
      </c>
      <c r="N4948" s="1" t="str">
        <f>IFERROR(VLOOKUP(ROWS($M$5:N4948),$L$5:$M$7000,2,FALSE),"")</f>
        <v/>
      </c>
      <c r="O4948" s="1" t="str">
        <f>IFERROR(VLOOKUP(ROWS($O$5:O4948),$K$5:$L$7000,2,FALSE),"")</f>
        <v/>
      </c>
    </row>
    <row r="4949" spans="2:15" ht="15" customHeight="1" x14ac:dyDescent="0.25">
      <c r="B4949" s="178" t="s">
        <v>9262</v>
      </c>
      <c r="C4949" s="178" t="s">
        <v>104</v>
      </c>
      <c r="D4949" s="178" t="s">
        <v>1311</v>
      </c>
      <c r="E4949" s="178" t="s">
        <v>296</v>
      </c>
      <c r="F4949" s="178" t="s">
        <v>17</v>
      </c>
      <c r="G4949" s="1">
        <f>IF(ISNUMBER(Pay_Item_Search_Text),IF(ISNUMBER(IF(FIND(Pay_Item_Search_Text,B4949)=1,1, "FALSE")),MAX(G$4:$G4948)+1,IF(ISNUMBER(Pay_Item_Search_Text),0,IF(ISNUMBER(SEARCH(Pay_Item_Search_Text,H4949)),MAX(G$4:$G4948)+1,0))),IF(ISNUMBER(Pay_Item_Search_Text),0,IF(ISNUMBER(SEARCH(Pay_Item_Search_Text,H4949)),MAX(G$4:$G4948)+1,0)))</f>
        <v>4945</v>
      </c>
      <c r="H4949" s="1" t="str">
        <f>IF(Table_PayItems[[#This Row],[Description]]="_","_ Unique Item - "&amp;Table_PayItems[[#This Row],[Item]]&amp;" - $"&amp;Table_PayItems[[#This Row],[Unit]],Table_PayItems[[#This Row],[Description]]&amp;" - $"&amp;Table_PayItems[[#This Row],[Unit]])</f>
        <v>Sewer, Cl C, 24 inch, Tr Det B - $Ft</v>
      </c>
      <c r="I4949" s="29" t="str">
        <f>IFERROR(VLOOKUP(ROWS($M$5:M4949),Table_PayItems[[Search Key]:[Concentrated Name]],2,FALSE),"")</f>
        <v>Sewer, Cl C, 24 inch, Tr Det B - $Ft</v>
      </c>
      <c r="J4949" s="1"/>
      <c r="K4949" s="1"/>
      <c r="L4949" s="22">
        <f>IF(ISNUMBER(SEARCH(Pay_Item_Search_Text_2,M4949)),MAX($L$4:L4948)+1,0)</f>
        <v>0</v>
      </c>
      <c r="M4949" s="1" t="str">
        <f>IFERROR(VLOOKUP(ROWS($M$5:M4949),Table_PayItems[[Search Key]:[Concentrated Name]],2,FALSE),"")</f>
        <v>Sewer, Cl C, 24 inch, Tr Det B - $Ft</v>
      </c>
      <c r="N4949" s="1" t="str">
        <f>IFERROR(VLOOKUP(ROWS($M$5:N4949),$L$5:$M$7000,2,FALSE),"")</f>
        <v/>
      </c>
      <c r="O4949" s="1" t="str">
        <f>IFERROR(VLOOKUP(ROWS($O$5:O4949),$K$5:$L$7000,2,FALSE),"")</f>
        <v/>
      </c>
    </row>
    <row r="4950" spans="2:15" ht="15" customHeight="1" x14ac:dyDescent="0.25">
      <c r="B4950" s="178" t="s">
        <v>9289</v>
      </c>
      <c r="C4950" s="178" t="s">
        <v>104</v>
      </c>
      <c r="D4950" s="178" t="s">
        <v>1338</v>
      </c>
      <c r="E4950" s="178" t="s">
        <v>296</v>
      </c>
      <c r="F4950" s="178" t="s">
        <v>17</v>
      </c>
      <c r="G4950" s="1">
        <f>IF(ISNUMBER(Pay_Item_Search_Text),IF(ISNUMBER(IF(FIND(Pay_Item_Search_Text,B4950)=1,1, "FALSE")),MAX(G$4:$G4949)+1,IF(ISNUMBER(Pay_Item_Search_Text),0,IF(ISNUMBER(SEARCH(Pay_Item_Search_Text,H4950)),MAX(G$4:$G4949)+1,0))),IF(ISNUMBER(Pay_Item_Search_Text),0,IF(ISNUMBER(SEARCH(Pay_Item_Search_Text,H4950)),MAX(G$4:$G4949)+1,0)))</f>
        <v>4946</v>
      </c>
      <c r="H4950" s="1" t="str">
        <f>IF(Table_PayItems[[#This Row],[Description]]="_","_ Unique Item - "&amp;Table_PayItems[[#This Row],[Item]]&amp;" - $"&amp;Table_PayItems[[#This Row],[Unit]],Table_PayItems[[#This Row],[Description]]&amp;" - $"&amp;Table_PayItems[[#This Row],[Unit]])</f>
        <v>Sewer, Cl C, 24 inch, Tr Det C - $Ft</v>
      </c>
      <c r="I4950" s="29" t="str">
        <f>IFERROR(VLOOKUP(ROWS($M$5:M4950),Table_PayItems[[Search Key]:[Concentrated Name]],2,FALSE),"")</f>
        <v>Sewer, Cl C, 24 inch, Tr Det C - $Ft</v>
      </c>
      <c r="J4950" s="1"/>
      <c r="K4950" s="1"/>
      <c r="L4950" s="22">
        <f>IF(ISNUMBER(SEARCH(Pay_Item_Search_Text_2,M4950)),MAX($L$4:L4949)+1,0)</f>
        <v>0</v>
      </c>
      <c r="M4950" s="1" t="str">
        <f>IFERROR(VLOOKUP(ROWS($M$5:M4950),Table_PayItems[[Search Key]:[Concentrated Name]],2,FALSE),"")</f>
        <v>Sewer, Cl C, 24 inch, Tr Det C - $Ft</v>
      </c>
      <c r="N4950" s="1" t="str">
        <f>IFERROR(VLOOKUP(ROWS($M$5:N4950),$L$5:$M$7000,2,FALSE),"")</f>
        <v/>
      </c>
      <c r="O4950" s="1" t="str">
        <f>IFERROR(VLOOKUP(ROWS($O$5:O4950),$K$5:$L$7000,2,FALSE),"")</f>
        <v/>
      </c>
    </row>
    <row r="4951" spans="2:15" ht="15" customHeight="1" x14ac:dyDescent="0.25">
      <c r="B4951" s="178" t="s">
        <v>9316</v>
      </c>
      <c r="C4951" s="178" t="s">
        <v>104</v>
      </c>
      <c r="D4951" s="178" t="s">
        <v>1365</v>
      </c>
      <c r="E4951" s="178" t="s">
        <v>296</v>
      </c>
      <c r="F4951" s="178" t="s">
        <v>17</v>
      </c>
      <c r="G4951" s="1">
        <f>IF(ISNUMBER(Pay_Item_Search_Text),IF(ISNUMBER(IF(FIND(Pay_Item_Search_Text,B4951)=1,1, "FALSE")),MAX(G$4:$G4950)+1,IF(ISNUMBER(Pay_Item_Search_Text),0,IF(ISNUMBER(SEARCH(Pay_Item_Search_Text,H4951)),MAX(G$4:$G4950)+1,0))),IF(ISNUMBER(Pay_Item_Search_Text),0,IF(ISNUMBER(SEARCH(Pay_Item_Search_Text,H4951)),MAX(G$4:$G4950)+1,0)))</f>
        <v>4947</v>
      </c>
      <c r="H4951" s="1" t="str">
        <f>IF(Table_PayItems[[#This Row],[Description]]="_","_ Unique Item - "&amp;Table_PayItems[[#This Row],[Item]]&amp;" - $"&amp;Table_PayItems[[#This Row],[Unit]],Table_PayItems[[#This Row],[Description]]&amp;" - $"&amp;Table_PayItems[[#This Row],[Unit]])</f>
        <v>Sewer, Cl C, 24 inch, Tr Det D - $Ft</v>
      </c>
      <c r="I4951" s="29" t="str">
        <f>IFERROR(VLOOKUP(ROWS($M$5:M4951),Table_PayItems[[Search Key]:[Concentrated Name]],2,FALSE),"")</f>
        <v>Sewer, Cl C, 24 inch, Tr Det D - $Ft</v>
      </c>
      <c r="J4951" s="1"/>
      <c r="K4951" s="1"/>
      <c r="L4951" s="22">
        <f>IF(ISNUMBER(SEARCH(Pay_Item_Search_Text_2,M4951)),MAX($L$4:L4950)+1,0)</f>
        <v>0</v>
      </c>
      <c r="M4951" s="1" t="str">
        <f>IFERROR(VLOOKUP(ROWS($M$5:M4951),Table_PayItems[[Search Key]:[Concentrated Name]],2,FALSE),"")</f>
        <v>Sewer, Cl C, 24 inch, Tr Det D - $Ft</v>
      </c>
      <c r="N4951" s="1" t="str">
        <f>IFERROR(VLOOKUP(ROWS($M$5:N4951),$L$5:$M$7000,2,FALSE),"")</f>
        <v/>
      </c>
      <c r="O4951" s="1" t="str">
        <f>IFERROR(VLOOKUP(ROWS($O$5:O4951),$K$5:$L$7000,2,FALSE),"")</f>
        <v/>
      </c>
    </row>
    <row r="4952" spans="2:15" ht="15" customHeight="1" x14ac:dyDescent="0.25">
      <c r="B4952" s="178" t="s">
        <v>9343</v>
      </c>
      <c r="C4952" s="178" t="s">
        <v>104</v>
      </c>
      <c r="D4952" s="178" t="s">
        <v>1392</v>
      </c>
      <c r="E4952" s="178" t="s">
        <v>296</v>
      </c>
      <c r="F4952" s="178" t="s">
        <v>17</v>
      </c>
      <c r="G4952" s="1">
        <f>IF(ISNUMBER(Pay_Item_Search_Text),IF(ISNUMBER(IF(FIND(Pay_Item_Search_Text,B4952)=1,1, "FALSE")),MAX(G$4:$G4951)+1,IF(ISNUMBER(Pay_Item_Search_Text),0,IF(ISNUMBER(SEARCH(Pay_Item_Search_Text,H4952)),MAX(G$4:$G4951)+1,0))),IF(ISNUMBER(Pay_Item_Search_Text),0,IF(ISNUMBER(SEARCH(Pay_Item_Search_Text,H4952)),MAX(G$4:$G4951)+1,0)))</f>
        <v>4948</v>
      </c>
      <c r="H4952" s="1" t="str">
        <f>IF(Table_PayItems[[#This Row],[Description]]="_","_ Unique Item - "&amp;Table_PayItems[[#This Row],[Item]]&amp;" - $"&amp;Table_PayItems[[#This Row],[Unit]],Table_PayItems[[#This Row],[Description]]&amp;" - $"&amp;Table_PayItems[[#This Row],[Unit]])</f>
        <v>Sewer, Cl C, 24 inch, Tr Det E - $Ft</v>
      </c>
      <c r="I4952" s="29" t="str">
        <f>IFERROR(VLOOKUP(ROWS($M$5:M4952),Table_PayItems[[Search Key]:[Concentrated Name]],2,FALSE),"")</f>
        <v>Sewer, Cl C, 24 inch, Tr Det E - $Ft</v>
      </c>
      <c r="J4952" s="1"/>
      <c r="K4952" s="1"/>
      <c r="L4952" s="22">
        <f>IF(ISNUMBER(SEARCH(Pay_Item_Search_Text_2,M4952)),MAX($L$4:L4951)+1,0)</f>
        <v>0</v>
      </c>
      <c r="M4952" s="1" t="str">
        <f>IFERROR(VLOOKUP(ROWS($M$5:M4952),Table_PayItems[[Search Key]:[Concentrated Name]],2,FALSE),"")</f>
        <v>Sewer, Cl C, 24 inch, Tr Det E - $Ft</v>
      </c>
      <c r="N4952" s="1" t="str">
        <f>IFERROR(VLOOKUP(ROWS($M$5:N4952),$L$5:$M$7000,2,FALSE),"")</f>
        <v/>
      </c>
      <c r="O4952" s="1" t="str">
        <f>IFERROR(VLOOKUP(ROWS($O$5:O4952),$K$5:$L$7000,2,FALSE),"")</f>
        <v/>
      </c>
    </row>
    <row r="4953" spans="2:15" ht="15" customHeight="1" x14ac:dyDescent="0.25">
      <c r="B4953" s="178" t="s">
        <v>9236</v>
      </c>
      <c r="C4953" s="178" t="s">
        <v>104</v>
      </c>
      <c r="D4953" s="178" t="s">
        <v>1285</v>
      </c>
      <c r="E4953" s="178" t="s">
        <v>302</v>
      </c>
      <c r="F4953" s="178" t="s">
        <v>17</v>
      </c>
      <c r="G4953" s="1">
        <f>IF(ISNUMBER(Pay_Item_Search_Text),IF(ISNUMBER(IF(FIND(Pay_Item_Search_Text,B4953)=1,1, "FALSE")),MAX(G$4:$G4952)+1,IF(ISNUMBER(Pay_Item_Search_Text),0,IF(ISNUMBER(SEARCH(Pay_Item_Search_Text,H4953)),MAX(G$4:$G4952)+1,0))),IF(ISNUMBER(Pay_Item_Search_Text),0,IF(ISNUMBER(SEARCH(Pay_Item_Search_Text,H4953)),MAX(G$4:$G4952)+1,0)))</f>
        <v>4949</v>
      </c>
      <c r="H4953" s="1" t="str">
        <f>IF(Table_PayItems[[#This Row],[Description]]="_","_ Unique Item - "&amp;Table_PayItems[[#This Row],[Item]]&amp;" - $"&amp;Table_PayItems[[#This Row],[Unit]],Table_PayItems[[#This Row],[Description]]&amp;" - $"&amp;Table_PayItems[[#This Row],[Unit]])</f>
        <v>Sewer, Cl C, 30 inch, Tr Det A - $Ft</v>
      </c>
      <c r="I4953" s="29" t="str">
        <f>IFERROR(VLOOKUP(ROWS($M$5:M4953),Table_PayItems[[Search Key]:[Concentrated Name]],2,FALSE),"")</f>
        <v>Sewer, Cl C, 30 inch, Tr Det A - $Ft</v>
      </c>
      <c r="J4953" s="1"/>
      <c r="K4953" s="1"/>
      <c r="L4953" s="22">
        <f>IF(ISNUMBER(SEARCH(Pay_Item_Search_Text_2,M4953)),MAX($L$4:L4952)+1,0)</f>
        <v>867</v>
      </c>
      <c r="M4953" s="1" t="str">
        <f>IFERROR(VLOOKUP(ROWS($M$5:M4953),Table_PayItems[[Search Key]:[Concentrated Name]],2,FALSE),"")</f>
        <v>Sewer, Cl C, 30 inch, Tr Det A - $Ft</v>
      </c>
      <c r="N4953" s="1" t="str">
        <f>IFERROR(VLOOKUP(ROWS($M$5:N4953),$L$5:$M$7000,2,FALSE),"")</f>
        <v/>
      </c>
      <c r="O4953" s="1" t="str">
        <f>IFERROR(VLOOKUP(ROWS($O$5:O4953),$K$5:$L$7000,2,FALSE),"")</f>
        <v/>
      </c>
    </row>
    <row r="4954" spans="2:15" ht="15" customHeight="1" x14ac:dyDescent="0.25">
      <c r="B4954" s="178" t="s">
        <v>9263</v>
      </c>
      <c r="C4954" s="178" t="s">
        <v>104</v>
      </c>
      <c r="D4954" s="178" t="s">
        <v>1312</v>
      </c>
      <c r="E4954" s="178" t="s">
        <v>302</v>
      </c>
      <c r="F4954" s="178" t="s">
        <v>17</v>
      </c>
      <c r="G4954" s="1">
        <f>IF(ISNUMBER(Pay_Item_Search_Text),IF(ISNUMBER(IF(FIND(Pay_Item_Search_Text,B4954)=1,1, "FALSE")),MAX(G$4:$G4953)+1,IF(ISNUMBER(Pay_Item_Search_Text),0,IF(ISNUMBER(SEARCH(Pay_Item_Search_Text,H4954)),MAX(G$4:$G4953)+1,0))),IF(ISNUMBER(Pay_Item_Search_Text),0,IF(ISNUMBER(SEARCH(Pay_Item_Search_Text,H4954)),MAX(G$4:$G4953)+1,0)))</f>
        <v>4950</v>
      </c>
      <c r="H4954" s="1" t="str">
        <f>IF(Table_PayItems[[#This Row],[Description]]="_","_ Unique Item - "&amp;Table_PayItems[[#This Row],[Item]]&amp;" - $"&amp;Table_PayItems[[#This Row],[Unit]],Table_PayItems[[#This Row],[Description]]&amp;" - $"&amp;Table_PayItems[[#This Row],[Unit]])</f>
        <v>Sewer, Cl C, 30 inch, Tr Det B - $Ft</v>
      </c>
      <c r="I4954" s="29" t="str">
        <f>IFERROR(VLOOKUP(ROWS($M$5:M4954),Table_PayItems[[Search Key]:[Concentrated Name]],2,FALSE),"")</f>
        <v>Sewer, Cl C, 30 inch, Tr Det B - $Ft</v>
      </c>
      <c r="J4954" s="1"/>
      <c r="K4954" s="1"/>
      <c r="L4954" s="22">
        <f>IF(ISNUMBER(SEARCH(Pay_Item_Search_Text_2,M4954)),MAX($L$4:L4953)+1,0)</f>
        <v>868</v>
      </c>
      <c r="M4954" s="1" t="str">
        <f>IFERROR(VLOOKUP(ROWS($M$5:M4954),Table_PayItems[[Search Key]:[Concentrated Name]],2,FALSE),"")</f>
        <v>Sewer, Cl C, 30 inch, Tr Det B - $Ft</v>
      </c>
      <c r="N4954" s="1" t="str">
        <f>IFERROR(VLOOKUP(ROWS($M$5:N4954),$L$5:$M$7000,2,FALSE),"")</f>
        <v/>
      </c>
      <c r="O4954" s="1" t="str">
        <f>IFERROR(VLOOKUP(ROWS($O$5:O4954),$K$5:$L$7000,2,FALSE),"")</f>
        <v/>
      </c>
    </row>
    <row r="4955" spans="2:15" ht="15" customHeight="1" x14ac:dyDescent="0.25">
      <c r="B4955" s="178" t="s">
        <v>9290</v>
      </c>
      <c r="C4955" s="178" t="s">
        <v>104</v>
      </c>
      <c r="D4955" s="178" t="s">
        <v>1339</v>
      </c>
      <c r="E4955" s="178" t="s">
        <v>302</v>
      </c>
      <c r="F4955" s="178" t="s">
        <v>17</v>
      </c>
      <c r="G4955" s="1">
        <f>IF(ISNUMBER(Pay_Item_Search_Text),IF(ISNUMBER(IF(FIND(Pay_Item_Search_Text,B4955)=1,1, "FALSE")),MAX(G$4:$G4954)+1,IF(ISNUMBER(Pay_Item_Search_Text),0,IF(ISNUMBER(SEARCH(Pay_Item_Search_Text,H4955)),MAX(G$4:$G4954)+1,0))),IF(ISNUMBER(Pay_Item_Search_Text),0,IF(ISNUMBER(SEARCH(Pay_Item_Search_Text,H4955)),MAX(G$4:$G4954)+1,0)))</f>
        <v>4951</v>
      </c>
      <c r="H4955" s="1" t="str">
        <f>IF(Table_PayItems[[#This Row],[Description]]="_","_ Unique Item - "&amp;Table_PayItems[[#This Row],[Item]]&amp;" - $"&amp;Table_PayItems[[#This Row],[Unit]],Table_PayItems[[#This Row],[Description]]&amp;" - $"&amp;Table_PayItems[[#This Row],[Unit]])</f>
        <v>Sewer, Cl C, 30 inch, Tr Det C - $Ft</v>
      </c>
      <c r="I4955" s="29" t="str">
        <f>IFERROR(VLOOKUP(ROWS($M$5:M4955),Table_PayItems[[Search Key]:[Concentrated Name]],2,FALSE),"")</f>
        <v>Sewer, Cl C, 30 inch, Tr Det C - $Ft</v>
      </c>
      <c r="J4955" s="1"/>
      <c r="K4955" s="1"/>
      <c r="L4955" s="22">
        <f>IF(ISNUMBER(SEARCH(Pay_Item_Search_Text_2,M4955)),MAX($L$4:L4954)+1,0)</f>
        <v>869</v>
      </c>
      <c r="M4955" s="1" t="str">
        <f>IFERROR(VLOOKUP(ROWS($M$5:M4955),Table_PayItems[[Search Key]:[Concentrated Name]],2,FALSE),"")</f>
        <v>Sewer, Cl C, 30 inch, Tr Det C - $Ft</v>
      </c>
      <c r="N4955" s="1" t="str">
        <f>IFERROR(VLOOKUP(ROWS($M$5:N4955),$L$5:$M$7000,2,FALSE),"")</f>
        <v/>
      </c>
      <c r="O4955" s="1" t="str">
        <f>IFERROR(VLOOKUP(ROWS($O$5:O4955),$K$5:$L$7000,2,FALSE),"")</f>
        <v/>
      </c>
    </row>
    <row r="4956" spans="2:15" ht="15" customHeight="1" x14ac:dyDescent="0.25">
      <c r="B4956" s="178" t="s">
        <v>9317</v>
      </c>
      <c r="C4956" s="178" t="s">
        <v>104</v>
      </c>
      <c r="D4956" s="178" t="s">
        <v>1366</v>
      </c>
      <c r="E4956" s="178" t="s">
        <v>302</v>
      </c>
      <c r="F4956" s="178" t="s">
        <v>17</v>
      </c>
      <c r="G4956" s="1">
        <f>IF(ISNUMBER(Pay_Item_Search_Text),IF(ISNUMBER(IF(FIND(Pay_Item_Search_Text,B4956)=1,1, "FALSE")),MAX(G$4:$G4955)+1,IF(ISNUMBER(Pay_Item_Search_Text),0,IF(ISNUMBER(SEARCH(Pay_Item_Search_Text,H4956)),MAX(G$4:$G4955)+1,0))),IF(ISNUMBER(Pay_Item_Search_Text),0,IF(ISNUMBER(SEARCH(Pay_Item_Search_Text,H4956)),MAX(G$4:$G4955)+1,0)))</f>
        <v>4952</v>
      </c>
      <c r="H4956" s="1" t="str">
        <f>IF(Table_PayItems[[#This Row],[Description]]="_","_ Unique Item - "&amp;Table_PayItems[[#This Row],[Item]]&amp;" - $"&amp;Table_PayItems[[#This Row],[Unit]],Table_PayItems[[#This Row],[Description]]&amp;" - $"&amp;Table_PayItems[[#This Row],[Unit]])</f>
        <v>Sewer, Cl C, 30 inch, Tr Det D - $Ft</v>
      </c>
      <c r="I4956" s="29" t="str">
        <f>IFERROR(VLOOKUP(ROWS($M$5:M4956),Table_PayItems[[Search Key]:[Concentrated Name]],2,FALSE),"")</f>
        <v>Sewer, Cl C, 30 inch, Tr Det D - $Ft</v>
      </c>
      <c r="J4956" s="1"/>
      <c r="K4956" s="1"/>
      <c r="L4956" s="22">
        <f>IF(ISNUMBER(SEARCH(Pay_Item_Search_Text_2,M4956)),MAX($L$4:L4955)+1,0)</f>
        <v>870</v>
      </c>
      <c r="M4956" s="1" t="str">
        <f>IFERROR(VLOOKUP(ROWS($M$5:M4956),Table_PayItems[[Search Key]:[Concentrated Name]],2,FALSE),"")</f>
        <v>Sewer, Cl C, 30 inch, Tr Det D - $Ft</v>
      </c>
      <c r="N4956" s="1" t="str">
        <f>IFERROR(VLOOKUP(ROWS($M$5:N4956),$L$5:$M$7000,2,FALSE),"")</f>
        <v/>
      </c>
      <c r="O4956" s="1" t="str">
        <f>IFERROR(VLOOKUP(ROWS($O$5:O4956),$K$5:$L$7000,2,FALSE),"")</f>
        <v/>
      </c>
    </row>
    <row r="4957" spans="2:15" ht="15" customHeight="1" x14ac:dyDescent="0.25">
      <c r="B4957" s="178" t="s">
        <v>9344</v>
      </c>
      <c r="C4957" s="178" t="s">
        <v>104</v>
      </c>
      <c r="D4957" s="178" t="s">
        <v>1393</v>
      </c>
      <c r="E4957" s="178" t="s">
        <v>302</v>
      </c>
      <c r="F4957" s="178" t="s">
        <v>17</v>
      </c>
      <c r="G4957" s="1">
        <f>IF(ISNUMBER(Pay_Item_Search_Text),IF(ISNUMBER(IF(FIND(Pay_Item_Search_Text,B4957)=1,1, "FALSE")),MAX(G$4:$G4956)+1,IF(ISNUMBER(Pay_Item_Search_Text),0,IF(ISNUMBER(SEARCH(Pay_Item_Search_Text,H4957)),MAX(G$4:$G4956)+1,0))),IF(ISNUMBER(Pay_Item_Search_Text),0,IF(ISNUMBER(SEARCH(Pay_Item_Search_Text,H4957)),MAX(G$4:$G4956)+1,0)))</f>
        <v>4953</v>
      </c>
      <c r="H4957" s="1" t="str">
        <f>IF(Table_PayItems[[#This Row],[Description]]="_","_ Unique Item - "&amp;Table_PayItems[[#This Row],[Item]]&amp;" - $"&amp;Table_PayItems[[#This Row],[Unit]],Table_PayItems[[#This Row],[Description]]&amp;" - $"&amp;Table_PayItems[[#This Row],[Unit]])</f>
        <v>Sewer, Cl C, 30 inch, Tr Det E - $Ft</v>
      </c>
      <c r="I4957" s="29" t="str">
        <f>IFERROR(VLOOKUP(ROWS($M$5:M4957),Table_PayItems[[Search Key]:[Concentrated Name]],2,FALSE),"")</f>
        <v>Sewer, Cl C, 30 inch, Tr Det E - $Ft</v>
      </c>
      <c r="J4957" s="1"/>
      <c r="K4957" s="1"/>
      <c r="L4957" s="22">
        <f>IF(ISNUMBER(SEARCH(Pay_Item_Search_Text_2,M4957)),MAX($L$4:L4956)+1,0)</f>
        <v>871</v>
      </c>
      <c r="M4957" s="1" t="str">
        <f>IFERROR(VLOOKUP(ROWS($M$5:M4957),Table_PayItems[[Search Key]:[Concentrated Name]],2,FALSE),"")</f>
        <v>Sewer, Cl C, 30 inch, Tr Det E - $Ft</v>
      </c>
      <c r="N4957" s="1" t="str">
        <f>IFERROR(VLOOKUP(ROWS($M$5:N4957),$L$5:$M$7000,2,FALSE),"")</f>
        <v/>
      </c>
      <c r="O4957" s="1" t="str">
        <f>IFERROR(VLOOKUP(ROWS($O$5:O4957),$K$5:$L$7000,2,FALSE),"")</f>
        <v/>
      </c>
    </row>
    <row r="4958" spans="2:15" ht="15" customHeight="1" x14ac:dyDescent="0.25">
      <c r="B4958" s="178" t="s">
        <v>9237</v>
      </c>
      <c r="C4958" s="178" t="s">
        <v>104</v>
      </c>
      <c r="D4958" s="178" t="s">
        <v>1286</v>
      </c>
      <c r="E4958" s="178" t="s">
        <v>302</v>
      </c>
      <c r="F4958" s="178" t="s">
        <v>17</v>
      </c>
      <c r="G4958" s="1">
        <f>IF(ISNUMBER(Pay_Item_Search_Text),IF(ISNUMBER(IF(FIND(Pay_Item_Search_Text,B4958)=1,1, "FALSE")),MAX(G$4:$G4957)+1,IF(ISNUMBER(Pay_Item_Search_Text),0,IF(ISNUMBER(SEARCH(Pay_Item_Search_Text,H4958)),MAX(G$4:$G4957)+1,0))),IF(ISNUMBER(Pay_Item_Search_Text),0,IF(ISNUMBER(SEARCH(Pay_Item_Search_Text,H4958)),MAX(G$4:$G4957)+1,0)))</f>
        <v>4954</v>
      </c>
      <c r="H4958" s="1" t="str">
        <f>IF(Table_PayItems[[#This Row],[Description]]="_","_ Unique Item - "&amp;Table_PayItems[[#This Row],[Item]]&amp;" - $"&amp;Table_PayItems[[#This Row],[Unit]],Table_PayItems[[#This Row],[Description]]&amp;" - $"&amp;Table_PayItems[[#This Row],[Unit]])</f>
        <v>Sewer, Cl C, 36 inch, Tr Det A - $Ft</v>
      </c>
      <c r="I4958" s="29" t="str">
        <f>IFERROR(VLOOKUP(ROWS($M$5:M4958),Table_PayItems[[Search Key]:[Concentrated Name]],2,FALSE),"")</f>
        <v>Sewer, Cl C, 36 inch, Tr Det A - $Ft</v>
      </c>
      <c r="J4958" s="1"/>
      <c r="K4958" s="1"/>
      <c r="L4958" s="22">
        <f>IF(ISNUMBER(SEARCH(Pay_Item_Search_Text_2,M4958)),MAX($L$4:L4957)+1,0)</f>
        <v>0</v>
      </c>
      <c r="M4958" s="1" t="str">
        <f>IFERROR(VLOOKUP(ROWS($M$5:M4958),Table_PayItems[[Search Key]:[Concentrated Name]],2,FALSE),"")</f>
        <v>Sewer, Cl C, 36 inch, Tr Det A - $Ft</v>
      </c>
      <c r="N4958" s="1" t="str">
        <f>IFERROR(VLOOKUP(ROWS($M$5:N4958),$L$5:$M$7000,2,FALSE),"")</f>
        <v/>
      </c>
      <c r="O4958" s="1" t="str">
        <f>IFERROR(VLOOKUP(ROWS($O$5:O4958),$K$5:$L$7000,2,FALSE),"")</f>
        <v/>
      </c>
    </row>
    <row r="4959" spans="2:15" ht="15" customHeight="1" x14ac:dyDescent="0.25">
      <c r="B4959" s="178" t="s">
        <v>9264</v>
      </c>
      <c r="C4959" s="178" t="s">
        <v>104</v>
      </c>
      <c r="D4959" s="178" t="s">
        <v>1313</v>
      </c>
      <c r="E4959" s="178" t="s">
        <v>302</v>
      </c>
      <c r="F4959" s="178" t="s">
        <v>17</v>
      </c>
      <c r="G4959" s="1">
        <f>IF(ISNUMBER(Pay_Item_Search_Text),IF(ISNUMBER(IF(FIND(Pay_Item_Search_Text,B4959)=1,1, "FALSE")),MAX(G$4:$G4958)+1,IF(ISNUMBER(Pay_Item_Search_Text),0,IF(ISNUMBER(SEARCH(Pay_Item_Search_Text,H4959)),MAX(G$4:$G4958)+1,0))),IF(ISNUMBER(Pay_Item_Search_Text),0,IF(ISNUMBER(SEARCH(Pay_Item_Search_Text,H4959)),MAX(G$4:$G4958)+1,0)))</f>
        <v>4955</v>
      </c>
      <c r="H4959" s="1" t="str">
        <f>IF(Table_PayItems[[#This Row],[Description]]="_","_ Unique Item - "&amp;Table_PayItems[[#This Row],[Item]]&amp;" - $"&amp;Table_PayItems[[#This Row],[Unit]],Table_PayItems[[#This Row],[Description]]&amp;" - $"&amp;Table_PayItems[[#This Row],[Unit]])</f>
        <v>Sewer, Cl C, 36 inch, Tr Det B - $Ft</v>
      </c>
      <c r="I4959" s="29" t="str">
        <f>IFERROR(VLOOKUP(ROWS($M$5:M4959),Table_PayItems[[Search Key]:[Concentrated Name]],2,FALSE),"")</f>
        <v>Sewer, Cl C, 36 inch, Tr Det B - $Ft</v>
      </c>
      <c r="J4959" s="1"/>
      <c r="K4959" s="1"/>
      <c r="L4959" s="22">
        <f>IF(ISNUMBER(SEARCH(Pay_Item_Search_Text_2,M4959)),MAX($L$4:L4958)+1,0)</f>
        <v>0</v>
      </c>
      <c r="M4959" s="1" t="str">
        <f>IFERROR(VLOOKUP(ROWS($M$5:M4959),Table_PayItems[[Search Key]:[Concentrated Name]],2,FALSE),"")</f>
        <v>Sewer, Cl C, 36 inch, Tr Det B - $Ft</v>
      </c>
      <c r="N4959" s="1" t="str">
        <f>IFERROR(VLOOKUP(ROWS($M$5:N4959),$L$5:$M$7000,2,FALSE),"")</f>
        <v/>
      </c>
      <c r="O4959" s="1" t="str">
        <f>IFERROR(VLOOKUP(ROWS($O$5:O4959),$K$5:$L$7000,2,FALSE),"")</f>
        <v/>
      </c>
    </row>
    <row r="4960" spans="2:15" ht="15" customHeight="1" x14ac:dyDescent="0.25">
      <c r="B4960" s="178" t="s">
        <v>9291</v>
      </c>
      <c r="C4960" s="178" t="s">
        <v>104</v>
      </c>
      <c r="D4960" s="178" t="s">
        <v>1340</v>
      </c>
      <c r="E4960" s="178" t="s">
        <v>302</v>
      </c>
      <c r="F4960" s="178" t="s">
        <v>17</v>
      </c>
      <c r="G4960" s="1">
        <f>IF(ISNUMBER(Pay_Item_Search_Text),IF(ISNUMBER(IF(FIND(Pay_Item_Search_Text,B4960)=1,1, "FALSE")),MAX(G$4:$G4959)+1,IF(ISNUMBER(Pay_Item_Search_Text),0,IF(ISNUMBER(SEARCH(Pay_Item_Search_Text,H4960)),MAX(G$4:$G4959)+1,0))),IF(ISNUMBER(Pay_Item_Search_Text),0,IF(ISNUMBER(SEARCH(Pay_Item_Search_Text,H4960)),MAX(G$4:$G4959)+1,0)))</f>
        <v>4956</v>
      </c>
      <c r="H4960" s="1" t="str">
        <f>IF(Table_PayItems[[#This Row],[Description]]="_","_ Unique Item - "&amp;Table_PayItems[[#This Row],[Item]]&amp;" - $"&amp;Table_PayItems[[#This Row],[Unit]],Table_PayItems[[#This Row],[Description]]&amp;" - $"&amp;Table_PayItems[[#This Row],[Unit]])</f>
        <v>Sewer, Cl C, 36 inch, Tr Det C - $Ft</v>
      </c>
      <c r="I4960" s="29" t="str">
        <f>IFERROR(VLOOKUP(ROWS($M$5:M4960),Table_PayItems[[Search Key]:[Concentrated Name]],2,FALSE),"")</f>
        <v>Sewer, Cl C, 36 inch, Tr Det C - $Ft</v>
      </c>
      <c r="J4960" s="1"/>
      <c r="K4960" s="1"/>
      <c r="L4960" s="22">
        <f>IF(ISNUMBER(SEARCH(Pay_Item_Search_Text_2,M4960)),MAX($L$4:L4959)+1,0)</f>
        <v>0</v>
      </c>
      <c r="M4960" s="1" t="str">
        <f>IFERROR(VLOOKUP(ROWS($M$5:M4960),Table_PayItems[[Search Key]:[Concentrated Name]],2,FALSE),"")</f>
        <v>Sewer, Cl C, 36 inch, Tr Det C - $Ft</v>
      </c>
      <c r="N4960" s="1" t="str">
        <f>IFERROR(VLOOKUP(ROWS($M$5:N4960),$L$5:$M$7000,2,FALSE),"")</f>
        <v/>
      </c>
      <c r="O4960" s="1" t="str">
        <f>IFERROR(VLOOKUP(ROWS($O$5:O4960),$K$5:$L$7000,2,FALSE),"")</f>
        <v/>
      </c>
    </row>
    <row r="4961" spans="2:15" ht="15" customHeight="1" x14ac:dyDescent="0.25">
      <c r="B4961" s="178" t="s">
        <v>9318</v>
      </c>
      <c r="C4961" s="178" t="s">
        <v>104</v>
      </c>
      <c r="D4961" s="178" t="s">
        <v>1367</v>
      </c>
      <c r="E4961" s="178" t="s">
        <v>302</v>
      </c>
      <c r="F4961" s="178" t="s">
        <v>17</v>
      </c>
      <c r="G4961" s="1">
        <f>IF(ISNUMBER(Pay_Item_Search_Text),IF(ISNUMBER(IF(FIND(Pay_Item_Search_Text,B4961)=1,1, "FALSE")),MAX(G$4:$G4960)+1,IF(ISNUMBER(Pay_Item_Search_Text),0,IF(ISNUMBER(SEARCH(Pay_Item_Search_Text,H4961)),MAX(G$4:$G4960)+1,0))),IF(ISNUMBER(Pay_Item_Search_Text),0,IF(ISNUMBER(SEARCH(Pay_Item_Search_Text,H4961)),MAX(G$4:$G4960)+1,0)))</f>
        <v>4957</v>
      </c>
      <c r="H4961" s="1" t="str">
        <f>IF(Table_PayItems[[#This Row],[Description]]="_","_ Unique Item - "&amp;Table_PayItems[[#This Row],[Item]]&amp;" - $"&amp;Table_PayItems[[#This Row],[Unit]],Table_PayItems[[#This Row],[Description]]&amp;" - $"&amp;Table_PayItems[[#This Row],[Unit]])</f>
        <v>Sewer, Cl C, 36 inch, Tr Det D - $Ft</v>
      </c>
      <c r="I4961" s="29" t="str">
        <f>IFERROR(VLOOKUP(ROWS($M$5:M4961),Table_PayItems[[Search Key]:[Concentrated Name]],2,FALSE),"")</f>
        <v>Sewer, Cl C, 36 inch, Tr Det D - $Ft</v>
      </c>
      <c r="J4961" s="1"/>
      <c r="K4961" s="1"/>
      <c r="L4961" s="22">
        <f>IF(ISNUMBER(SEARCH(Pay_Item_Search_Text_2,M4961)),MAX($L$4:L4960)+1,0)</f>
        <v>0</v>
      </c>
      <c r="M4961" s="1" t="str">
        <f>IFERROR(VLOOKUP(ROWS($M$5:M4961),Table_PayItems[[Search Key]:[Concentrated Name]],2,FALSE),"")</f>
        <v>Sewer, Cl C, 36 inch, Tr Det D - $Ft</v>
      </c>
      <c r="N4961" s="1" t="str">
        <f>IFERROR(VLOOKUP(ROWS($M$5:N4961),$L$5:$M$7000,2,FALSE),"")</f>
        <v/>
      </c>
      <c r="O4961" s="1" t="str">
        <f>IFERROR(VLOOKUP(ROWS($O$5:O4961),$K$5:$L$7000,2,FALSE),"")</f>
        <v/>
      </c>
    </row>
    <row r="4962" spans="2:15" ht="15" customHeight="1" x14ac:dyDescent="0.25">
      <c r="B4962" s="178" t="s">
        <v>9345</v>
      </c>
      <c r="C4962" s="178" t="s">
        <v>104</v>
      </c>
      <c r="D4962" s="178" t="s">
        <v>1394</v>
      </c>
      <c r="E4962" s="178" t="s">
        <v>302</v>
      </c>
      <c r="F4962" s="178" t="s">
        <v>17</v>
      </c>
      <c r="G4962" s="1">
        <f>IF(ISNUMBER(Pay_Item_Search_Text),IF(ISNUMBER(IF(FIND(Pay_Item_Search_Text,B4962)=1,1, "FALSE")),MAX(G$4:$G4961)+1,IF(ISNUMBER(Pay_Item_Search_Text),0,IF(ISNUMBER(SEARCH(Pay_Item_Search_Text,H4962)),MAX(G$4:$G4961)+1,0))),IF(ISNUMBER(Pay_Item_Search_Text),0,IF(ISNUMBER(SEARCH(Pay_Item_Search_Text,H4962)),MAX(G$4:$G4961)+1,0)))</f>
        <v>4958</v>
      </c>
      <c r="H4962" s="1" t="str">
        <f>IF(Table_PayItems[[#This Row],[Description]]="_","_ Unique Item - "&amp;Table_PayItems[[#This Row],[Item]]&amp;" - $"&amp;Table_PayItems[[#This Row],[Unit]],Table_PayItems[[#This Row],[Description]]&amp;" - $"&amp;Table_PayItems[[#This Row],[Unit]])</f>
        <v>Sewer, Cl C, 36 inch, Tr Det E - $Ft</v>
      </c>
      <c r="I4962" s="29" t="str">
        <f>IFERROR(VLOOKUP(ROWS($M$5:M4962),Table_PayItems[[Search Key]:[Concentrated Name]],2,FALSE),"")</f>
        <v>Sewer, Cl C, 36 inch, Tr Det E - $Ft</v>
      </c>
      <c r="J4962" s="1"/>
      <c r="K4962" s="1"/>
      <c r="L4962" s="22">
        <f>IF(ISNUMBER(SEARCH(Pay_Item_Search_Text_2,M4962)),MAX($L$4:L4961)+1,0)</f>
        <v>0</v>
      </c>
      <c r="M4962" s="1" t="str">
        <f>IFERROR(VLOOKUP(ROWS($M$5:M4962),Table_PayItems[[Search Key]:[Concentrated Name]],2,FALSE),"")</f>
        <v>Sewer, Cl C, 36 inch, Tr Det E - $Ft</v>
      </c>
      <c r="N4962" s="1" t="str">
        <f>IFERROR(VLOOKUP(ROWS($M$5:N4962),$L$5:$M$7000,2,FALSE),"")</f>
        <v/>
      </c>
      <c r="O4962" s="1" t="str">
        <f>IFERROR(VLOOKUP(ROWS($O$5:O4962),$K$5:$L$7000,2,FALSE),"")</f>
        <v/>
      </c>
    </row>
    <row r="4963" spans="2:15" ht="15" customHeight="1" x14ac:dyDescent="0.25">
      <c r="B4963" s="178" t="s">
        <v>9238</v>
      </c>
      <c r="C4963" s="178" t="s">
        <v>104</v>
      </c>
      <c r="D4963" s="178" t="s">
        <v>1287</v>
      </c>
      <c r="E4963" s="178" t="s">
        <v>302</v>
      </c>
      <c r="F4963" s="178" t="s">
        <v>17</v>
      </c>
      <c r="G4963" s="1">
        <f>IF(ISNUMBER(Pay_Item_Search_Text),IF(ISNUMBER(IF(FIND(Pay_Item_Search_Text,B4963)=1,1, "FALSE")),MAX(G$4:$G4962)+1,IF(ISNUMBER(Pay_Item_Search_Text),0,IF(ISNUMBER(SEARCH(Pay_Item_Search_Text,H4963)),MAX(G$4:$G4962)+1,0))),IF(ISNUMBER(Pay_Item_Search_Text),0,IF(ISNUMBER(SEARCH(Pay_Item_Search_Text,H4963)),MAX(G$4:$G4962)+1,0)))</f>
        <v>4959</v>
      </c>
      <c r="H4963" s="1" t="str">
        <f>IF(Table_PayItems[[#This Row],[Description]]="_","_ Unique Item - "&amp;Table_PayItems[[#This Row],[Item]]&amp;" - $"&amp;Table_PayItems[[#This Row],[Unit]],Table_PayItems[[#This Row],[Description]]&amp;" - $"&amp;Table_PayItems[[#This Row],[Unit]])</f>
        <v>Sewer, Cl C, 42 inch, Tr Det A - $Ft</v>
      </c>
      <c r="I4963" s="29" t="str">
        <f>IFERROR(VLOOKUP(ROWS($M$5:M4963),Table_PayItems[[Search Key]:[Concentrated Name]],2,FALSE),"")</f>
        <v>Sewer, Cl C, 42 inch, Tr Det A - $Ft</v>
      </c>
      <c r="J4963" s="1"/>
      <c r="K4963" s="1"/>
      <c r="L4963" s="22">
        <f>IF(ISNUMBER(SEARCH(Pay_Item_Search_Text_2,M4963)),MAX($L$4:L4962)+1,0)</f>
        <v>0</v>
      </c>
      <c r="M4963" s="1" t="str">
        <f>IFERROR(VLOOKUP(ROWS($M$5:M4963),Table_PayItems[[Search Key]:[Concentrated Name]],2,FALSE),"")</f>
        <v>Sewer, Cl C, 42 inch, Tr Det A - $Ft</v>
      </c>
      <c r="N4963" s="1" t="str">
        <f>IFERROR(VLOOKUP(ROWS($M$5:N4963),$L$5:$M$7000,2,FALSE),"")</f>
        <v/>
      </c>
      <c r="O4963" s="1" t="str">
        <f>IFERROR(VLOOKUP(ROWS($O$5:O4963),$K$5:$L$7000,2,FALSE),"")</f>
        <v/>
      </c>
    </row>
    <row r="4964" spans="2:15" ht="15" customHeight="1" x14ac:dyDescent="0.25">
      <c r="B4964" s="178" t="s">
        <v>9265</v>
      </c>
      <c r="C4964" s="178" t="s">
        <v>104</v>
      </c>
      <c r="D4964" s="178" t="s">
        <v>1314</v>
      </c>
      <c r="E4964" s="178" t="s">
        <v>302</v>
      </c>
      <c r="F4964" s="178" t="s">
        <v>17</v>
      </c>
      <c r="G4964" s="1">
        <f>IF(ISNUMBER(Pay_Item_Search_Text),IF(ISNUMBER(IF(FIND(Pay_Item_Search_Text,B4964)=1,1, "FALSE")),MAX(G$4:$G4963)+1,IF(ISNUMBER(Pay_Item_Search_Text),0,IF(ISNUMBER(SEARCH(Pay_Item_Search_Text,H4964)),MAX(G$4:$G4963)+1,0))),IF(ISNUMBER(Pay_Item_Search_Text),0,IF(ISNUMBER(SEARCH(Pay_Item_Search_Text,H4964)),MAX(G$4:$G4963)+1,0)))</f>
        <v>4960</v>
      </c>
      <c r="H4964" s="1" t="str">
        <f>IF(Table_PayItems[[#This Row],[Description]]="_","_ Unique Item - "&amp;Table_PayItems[[#This Row],[Item]]&amp;" - $"&amp;Table_PayItems[[#This Row],[Unit]],Table_PayItems[[#This Row],[Description]]&amp;" - $"&amp;Table_PayItems[[#This Row],[Unit]])</f>
        <v>Sewer, Cl C, 42 inch, Tr Det B - $Ft</v>
      </c>
      <c r="I4964" s="29" t="str">
        <f>IFERROR(VLOOKUP(ROWS($M$5:M4964),Table_PayItems[[Search Key]:[Concentrated Name]],2,FALSE),"")</f>
        <v>Sewer, Cl C, 42 inch, Tr Det B - $Ft</v>
      </c>
      <c r="J4964" s="1"/>
      <c r="K4964" s="1"/>
      <c r="L4964" s="22">
        <f>IF(ISNUMBER(SEARCH(Pay_Item_Search_Text_2,M4964)),MAX($L$4:L4963)+1,0)</f>
        <v>0</v>
      </c>
      <c r="M4964" s="1" t="str">
        <f>IFERROR(VLOOKUP(ROWS($M$5:M4964),Table_PayItems[[Search Key]:[Concentrated Name]],2,FALSE),"")</f>
        <v>Sewer, Cl C, 42 inch, Tr Det B - $Ft</v>
      </c>
      <c r="N4964" s="1" t="str">
        <f>IFERROR(VLOOKUP(ROWS($M$5:N4964),$L$5:$M$7000,2,FALSE),"")</f>
        <v/>
      </c>
      <c r="O4964" s="1" t="str">
        <f>IFERROR(VLOOKUP(ROWS($O$5:O4964),$K$5:$L$7000,2,FALSE),"")</f>
        <v/>
      </c>
    </row>
    <row r="4965" spans="2:15" ht="15" customHeight="1" x14ac:dyDescent="0.25">
      <c r="B4965" s="178" t="s">
        <v>9292</v>
      </c>
      <c r="C4965" s="178" t="s">
        <v>104</v>
      </c>
      <c r="D4965" s="178" t="s">
        <v>1341</v>
      </c>
      <c r="E4965" s="178" t="s">
        <v>302</v>
      </c>
      <c r="F4965" s="178" t="s">
        <v>17</v>
      </c>
      <c r="G4965" s="1">
        <f>IF(ISNUMBER(Pay_Item_Search_Text),IF(ISNUMBER(IF(FIND(Pay_Item_Search_Text,B4965)=1,1, "FALSE")),MAX(G$4:$G4964)+1,IF(ISNUMBER(Pay_Item_Search_Text),0,IF(ISNUMBER(SEARCH(Pay_Item_Search_Text,H4965)),MAX(G$4:$G4964)+1,0))),IF(ISNUMBER(Pay_Item_Search_Text),0,IF(ISNUMBER(SEARCH(Pay_Item_Search_Text,H4965)),MAX(G$4:$G4964)+1,0)))</f>
        <v>4961</v>
      </c>
      <c r="H4965" s="1" t="str">
        <f>IF(Table_PayItems[[#This Row],[Description]]="_","_ Unique Item - "&amp;Table_PayItems[[#This Row],[Item]]&amp;" - $"&amp;Table_PayItems[[#This Row],[Unit]],Table_PayItems[[#This Row],[Description]]&amp;" - $"&amp;Table_PayItems[[#This Row],[Unit]])</f>
        <v>Sewer, Cl C, 42 inch, Tr Det C - $Ft</v>
      </c>
      <c r="I4965" s="29" t="str">
        <f>IFERROR(VLOOKUP(ROWS($M$5:M4965),Table_PayItems[[Search Key]:[Concentrated Name]],2,FALSE),"")</f>
        <v>Sewer, Cl C, 42 inch, Tr Det C - $Ft</v>
      </c>
      <c r="J4965" s="1"/>
      <c r="K4965" s="1"/>
      <c r="L4965" s="22">
        <f>IF(ISNUMBER(SEARCH(Pay_Item_Search_Text_2,M4965)),MAX($L$4:L4964)+1,0)</f>
        <v>0</v>
      </c>
      <c r="M4965" s="1" t="str">
        <f>IFERROR(VLOOKUP(ROWS($M$5:M4965),Table_PayItems[[Search Key]:[Concentrated Name]],2,FALSE),"")</f>
        <v>Sewer, Cl C, 42 inch, Tr Det C - $Ft</v>
      </c>
      <c r="N4965" s="1" t="str">
        <f>IFERROR(VLOOKUP(ROWS($M$5:N4965),$L$5:$M$7000,2,FALSE),"")</f>
        <v/>
      </c>
      <c r="O4965" s="1" t="str">
        <f>IFERROR(VLOOKUP(ROWS($O$5:O4965),$K$5:$L$7000,2,FALSE),"")</f>
        <v/>
      </c>
    </row>
    <row r="4966" spans="2:15" ht="15" customHeight="1" x14ac:dyDescent="0.25">
      <c r="B4966" s="178" t="s">
        <v>9319</v>
      </c>
      <c r="C4966" s="178" t="s">
        <v>104</v>
      </c>
      <c r="D4966" s="178" t="s">
        <v>1368</v>
      </c>
      <c r="E4966" s="178" t="s">
        <v>302</v>
      </c>
      <c r="F4966" s="178" t="s">
        <v>17</v>
      </c>
      <c r="G4966" s="1">
        <f>IF(ISNUMBER(Pay_Item_Search_Text),IF(ISNUMBER(IF(FIND(Pay_Item_Search_Text,B4966)=1,1, "FALSE")),MAX(G$4:$G4965)+1,IF(ISNUMBER(Pay_Item_Search_Text),0,IF(ISNUMBER(SEARCH(Pay_Item_Search_Text,H4966)),MAX(G$4:$G4965)+1,0))),IF(ISNUMBER(Pay_Item_Search_Text),0,IF(ISNUMBER(SEARCH(Pay_Item_Search_Text,H4966)),MAX(G$4:$G4965)+1,0)))</f>
        <v>4962</v>
      </c>
      <c r="H4966" s="1" t="str">
        <f>IF(Table_PayItems[[#This Row],[Description]]="_","_ Unique Item - "&amp;Table_PayItems[[#This Row],[Item]]&amp;" - $"&amp;Table_PayItems[[#This Row],[Unit]],Table_PayItems[[#This Row],[Description]]&amp;" - $"&amp;Table_PayItems[[#This Row],[Unit]])</f>
        <v>Sewer, Cl C, 42 inch, Tr Det D - $Ft</v>
      </c>
      <c r="I4966" s="29" t="str">
        <f>IFERROR(VLOOKUP(ROWS($M$5:M4966),Table_PayItems[[Search Key]:[Concentrated Name]],2,FALSE),"")</f>
        <v>Sewer, Cl C, 42 inch, Tr Det D - $Ft</v>
      </c>
      <c r="J4966" s="1"/>
      <c r="K4966" s="1"/>
      <c r="L4966" s="22">
        <f>IF(ISNUMBER(SEARCH(Pay_Item_Search_Text_2,M4966)),MAX($L$4:L4965)+1,0)</f>
        <v>0</v>
      </c>
      <c r="M4966" s="1" t="str">
        <f>IFERROR(VLOOKUP(ROWS($M$5:M4966),Table_PayItems[[Search Key]:[Concentrated Name]],2,FALSE),"")</f>
        <v>Sewer, Cl C, 42 inch, Tr Det D - $Ft</v>
      </c>
      <c r="N4966" s="1" t="str">
        <f>IFERROR(VLOOKUP(ROWS($M$5:N4966),$L$5:$M$7000,2,FALSE),"")</f>
        <v/>
      </c>
      <c r="O4966" s="1" t="str">
        <f>IFERROR(VLOOKUP(ROWS($O$5:O4966),$K$5:$L$7000,2,FALSE),"")</f>
        <v/>
      </c>
    </row>
    <row r="4967" spans="2:15" ht="15" customHeight="1" x14ac:dyDescent="0.25">
      <c r="B4967" s="178" t="s">
        <v>9346</v>
      </c>
      <c r="C4967" s="178" t="s">
        <v>104</v>
      </c>
      <c r="D4967" s="178" t="s">
        <v>1395</v>
      </c>
      <c r="E4967" s="178" t="s">
        <v>302</v>
      </c>
      <c r="F4967" s="178" t="s">
        <v>17</v>
      </c>
      <c r="G4967" s="1">
        <f>IF(ISNUMBER(Pay_Item_Search_Text),IF(ISNUMBER(IF(FIND(Pay_Item_Search_Text,B4967)=1,1, "FALSE")),MAX(G$4:$G4966)+1,IF(ISNUMBER(Pay_Item_Search_Text),0,IF(ISNUMBER(SEARCH(Pay_Item_Search_Text,H4967)),MAX(G$4:$G4966)+1,0))),IF(ISNUMBER(Pay_Item_Search_Text),0,IF(ISNUMBER(SEARCH(Pay_Item_Search_Text,H4967)),MAX(G$4:$G4966)+1,0)))</f>
        <v>4963</v>
      </c>
      <c r="H4967" s="1" t="str">
        <f>IF(Table_PayItems[[#This Row],[Description]]="_","_ Unique Item - "&amp;Table_PayItems[[#This Row],[Item]]&amp;" - $"&amp;Table_PayItems[[#This Row],[Unit]],Table_PayItems[[#This Row],[Description]]&amp;" - $"&amp;Table_PayItems[[#This Row],[Unit]])</f>
        <v>Sewer, Cl C, 42 inch, Tr Det E - $Ft</v>
      </c>
      <c r="I4967" s="29" t="str">
        <f>IFERROR(VLOOKUP(ROWS($M$5:M4967),Table_PayItems[[Search Key]:[Concentrated Name]],2,FALSE),"")</f>
        <v>Sewer, Cl C, 42 inch, Tr Det E - $Ft</v>
      </c>
      <c r="J4967" s="1"/>
      <c r="K4967" s="1"/>
      <c r="L4967" s="22">
        <f>IF(ISNUMBER(SEARCH(Pay_Item_Search_Text_2,M4967)),MAX($L$4:L4966)+1,0)</f>
        <v>0</v>
      </c>
      <c r="M4967" s="1" t="str">
        <f>IFERROR(VLOOKUP(ROWS($M$5:M4967),Table_PayItems[[Search Key]:[Concentrated Name]],2,FALSE),"")</f>
        <v>Sewer, Cl C, 42 inch, Tr Det E - $Ft</v>
      </c>
      <c r="N4967" s="1" t="str">
        <f>IFERROR(VLOOKUP(ROWS($M$5:N4967),$L$5:$M$7000,2,FALSE),"")</f>
        <v/>
      </c>
      <c r="O4967" s="1" t="str">
        <f>IFERROR(VLOOKUP(ROWS($O$5:O4967),$K$5:$L$7000,2,FALSE),"")</f>
        <v/>
      </c>
    </row>
    <row r="4968" spans="2:15" ht="15" customHeight="1" x14ac:dyDescent="0.25">
      <c r="B4968" s="178" t="s">
        <v>9239</v>
      </c>
      <c r="C4968" s="178" t="s">
        <v>104</v>
      </c>
      <c r="D4968" s="178" t="s">
        <v>1288</v>
      </c>
      <c r="E4968" s="178" t="s">
        <v>302</v>
      </c>
      <c r="F4968" s="178" t="s">
        <v>17</v>
      </c>
      <c r="G4968" s="1">
        <f>IF(ISNUMBER(Pay_Item_Search_Text),IF(ISNUMBER(IF(FIND(Pay_Item_Search_Text,B4968)=1,1, "FALSE")),MAX(G$4:$G4967)+1,IF(ISNUMBER(Pay_Item_Search_Text),0,IF(ISNUMBER(SEARCH(Pay_Item_Search_Text,H4968)),MAX(G$4:$G4967)+1,0))),IF(ISNUMBER(Pay_Item_Search_Text),0,IF(ISNUMBER(SEARCH(Pay_Item_Search_Text,H4968)),MAX(G$4:$G4967)+1,0)))</f>
        <v>4964</v>
      </c>
      <c r="H4968" s="1" t="str">
        <f>IF(Table_PayItems[[#This Row],[Description]]="_","_ Unique Item - "&amp;Table_PayItems[[#This Row],[Item]]&amp;" - $"&amp;Table_PayItems[[#This Row],[Unit]],Table_PayItems[[#This Row],[Description]]&amp;" - $"&amp;Table_PayItems[[#This Row],[Unit]])</f>
        <v>Sewer, Cl C, 48 inch, Tr Det A - $Ft</v>
      </c>
      <c r="I4968" s="29" t="str">
        <f>IFERROR(VLOOKUP(ROWS($M$5:M4968),Table_PayItems[[Search Key]:[Concentrated Name]],2,FALSE),"")</f>
        <v>Sewer, Cl C, 48 inch, Tr Det A - $Ft</v>
      </c>
      <c r="J4968" s="1"/>
      <c r="K4968" s="1"/>
      <c r="L4968" s="22">
        <f>IF(ISNUMBER(SEARCH(Pay_Item_Search_Text_2,M4968)),MAX($L$4:L4967)+1,0)</f>
        <v>0</v>
      </c>
      <c r="M4968" s="1" t="str">
        <f>IFERROR(VLOOKUP(ROWS($M$5:M4968),Table_PayItems[[Search Key]:[Concentrated Name]],2,FALSE),"")</f>
        <v>Sewer, Cl C, 48 inch, Tr Det A - $Ft</v>
      </c>
      <c r="N4968" s="1" t="str">
        <f>IFERROR(VLOOKUP(ROWS($M$5:N4968),$L$5:$M$7000,2,FALSE),"")</f>
        <v/>
      </c>
      <c r="O4968" s="1" t="str">
        <f>IFERROR(VLOOKUP(ROWS($O$5:O4968),$K$5:$L$7000,2,FALSE),"")</f>
        <v/>
      </c>
    </row>
    <row r="4969" spans="2:15" ht="15" customHeight="1" x14ac:dyDescent="0.25">
      <c r="B4969" s="178" t="s">
        <v>9266</v>
      </c>
      <c r="C4969" s="178" t="s">
        <v>104</v>
      </c>
      <c r="D4969" s="178" t="s">
        <v>1315</v>
      </c>
      <c r="E4969" s="178" t="s">
        <v>302</v>
      </c>
      <c r="F4969" s="178" t="s">
        <v>17</v>
      </c>
      <c r="G4969" s="1">
        <f>IF(ISNUMBER(Pay_Item_Search_Text),IF(ISNUMBER(IF(FIND(Pay_Item_Search_Text,B4969)=1,1, "FALSE")),MAX(G$4:$G4968)+1,IF(ISNUMBER(Pay_Item_Search_Text),0,IF(ISNUMBER(SEARCH(Pay_Item_Search_Text,H4969)),MAX(G$4:$G4968)+1,0))),IF(ISNUMBER(Pay_Item_Search_Text),0,IF(ISNUMBER(SEARCH(Pay_Item_Search_Text,H4969)),MAX(G$4:$G4968)+1,0)))</f>
        <v>4965</v>
      </c>
      <c r="H4969" s="1" t="str">
        <f>IF(Table_PayItems[[#This Row],[Description]]="_","_ Unique Item - "&amp;Table_PayItems[[#This Row],[Item]]&amp;" - $"&amp;Table_PayItems[[#This Row],[Unit]],Table_PayItems[[#This Row],[Description]]&amp;" - $"&amp;Table_PayItems[[#This Row],[Unit]])</f>
        <v>Sewer, Cl C, 48 inch, Tr Det B - $Ft</v>
      </c>
      <c r="I4969" s="29" t="str">
        <f>IFERROR(VLOOKUP(ROWS($M$5:M4969),Table_PayItems[[Search Key]:[Concentrated Name]],2,FALSE),"")</f>
        <v>Sewer, Cl C, 48 inch, Tr Det B - $Ft</v>
      </c>
      <c r="J4969" s="1"/>
      <c r="K4969" s="1"/>
      <c r="L4969" s="22">
        <f>IF(ISNUMBER(SEARCH(Pay_Item_Search_Text_2,M4969)),MAX($L$4:L4968)+1,0)</f>
        <v>0</v>
      </c>
      <c r="M4969" s="1" t="str">
        <f>IFERROR(VLOOKUP(ROWS($M$5:M4969),Table_PayItems[[Search Key]:[Concentrated Name]],2,FALSE),"")</f>
        <v>Sewer, Cl C, 48 inch, Tr Det B - $Ft</v>
      </c>
      <c r="N4969" s="1" t="str">
        <f>IFERROR(VLOOKUP(ROWS($M$5:N4969),$L$5:$M$7000,2,FALSE),"")</f>
        <v/>
      </c>
      <c r="O4969" s="1" t="str">
        <f>IFERROR(VLOOKUP(ROWS($O$5:O4969),$K$5:$L$7000,2,FALSE),"")</f>
        <v/>
      </c>
    </row>
    <row r="4970" spans="2:15" ht="15" customHeight="1" x14ac:dyDescent="0.25">
      <c r="B4970" s="178" t="s">
        <v>9293</v>
      </c>
      <c r="C4970" s="178" t="s">
        <v>104</v>
      </c>
      <c r="D4970" s="178" t="s">
        <v>1342</v>
      </c>
      <c r="E4970" s="178" t="s">
        <v>302</v>
      </c>
      <c r="F4970" s="178" t="s">
        <v>17</v>
      </c>
      <c r="G4970" s="1">
        <f>IF(ISNUMBER(Pay_Item_Search_Text),IF(ISNUMBER(IF(FIND(Pay_Item_Search_Text,B4970)=1,1, "FALSE")),MAX(G$4:$G4969)+1,IF(ISNUMBER(Pay_Item_Search_Text),0,IF(ISNUMBER(SEARCH(Pay_Item_Search_Text,H4970)),MAX(G$4:$G4969)+1,0))),IF(ISNUMBER(Pay_Item_Search_Text),0,IF(ISNUMBER(SEARCH(Pay_Item_Search_Text,H4970)),MAX(G$4:$G4969)+1,0)))</f>
        <v>4966</v>
      </c>
      <c r="H4970" s="1" t="str">
        <f>IF(Table_PayItems[[#This Row],[Description]]="_","_ Unique Item - "&amp;Table_PayItems[[#This Row],[Item]]&amp;" - $"&amp;Table_PayItems[[#This Row],[Unit]],Table_PayItems[[#This Row],[Description]]&amp;" - $"&amp;Table_PayItems[[#This Row],[Unit]])</f>
        <v>Sewer, Cl C, 48 inch, Tr Det C - $Ft</v>
      </c>
      <c r="I4970" s="29" t="str">
        <f>IFERROR(VLOOKUP(ROWS($M$5:M4970),Table_PayItems[[Search Key]:[Concentrated Name]],2,FALSE),"")</f>
        <v>Sewer, Cl C, 48 inch, Tr Det C - $Ft</v>
      </c>
      <c r="J4970" s="1"/>
      <c r="K4970" s="1"/>
      <c r="L4970" s="22">
        <f>IF(ISNUMBER(SEARCH(Pay_Item_Search_Text_2,M4970)),MAX($L$4:L4969)+1,0)</f>
        <v>0</v>
      </c>
      <c r="M4970" s="1" t="str">
        <f>IFERROR(VLOOKUP(ROWS($M$5:M4970),Table_PayItems[[Search Key]:[Concentrated Name]],2,FALSE),"")</f>
        <v>Sewer, Cl C, 48 inch, Tr Det C - $Ft</v>
      </c>
      <c r="N4970" s="1" t="str">
        <f>IFERROR(VLOOKUP(ROWS($M$5:N4970),$L$5:$M$7000,2,FALSE),"")</f>
        <v/>
      </c>
      <c r="O4970" s="1" t="str">
        <f>IFERROR(VLOOKUP(ROWS($O$5:O4970),$K$5:$L$7000,2,FALSE),"")</f>
        <v/>
      </c>
    </row>
    <row r="4971" spans="2:15" ht="15" customHeight="1" x14ac:dyDescent="0.25">
      <c r="B4971" s="178" t="s">
        <v>9320</v>
      </c>
      <c r="C4971" s="178" t="s">
        <v>104</v>
      </c>
      <c r="D4971" s="178" t="s">
        <v>1369</v>
      </c>
      <c r="E4971" s="178" t="s">
        <v>302</v>
      </c>
      <c r="F4971" s="178" t="s">
        <v>17</v>
      </c>
      <c r="G4971" s="1">
        <f>IF(ISNUMBER(Pay_Item_Search_Text),IF(ISNUMBER(IF(FIND(Pay_Item_Search_Text,B4971)=1,1, "FALSE")),MAX(G$4:$G4970)+1,IF(ISNUMBER(Pay_Item_Search_Text),0,IF(ISNUMBER(SEARCH(Pay_Item_Search_Text,H4971)),MAX(G$4:$G4970)+1,0))),IF(ISNUMBER(Pay_Item_Search_Text),0,IF(ISNUMBER(SEARCH(Pay_Item_Search_Text,H4971)),MAX(G$4:$G4970)+1,0)))</f>
        <v>4967</v>
      </c>
      <c r="H4971" s="1" t="str">
        <f>IF(Table_PayItems[[#This Row],[Description]]="_","_ Unique Item - "&amp;Table_PayItems[[#This Row],[Item]]&amp;" - $"&amp;Table_PayItems[[#This Row],[Unit]],Table_PayItems[[#This Row],[Description]]&amp;" - $"&amp;Table_PayItems[[#This Row],[Unit]])</f>
        <v>Sewer, Cl C, 48 inch, Tr Det D - $Ft</v>
      </c>
      <c r="I4971" s="29" t="str">
        <f>IFERROR(VLOOKUP(ROWS($M$5:M4971),Table_PayItems[[Search Key]:[Concentrated Name]],2,FALSE),"")</f>
        <v>Sewer, Cl C, 48 inch, Tr Det D - $Ft</v>
      </c>
      <c r="J4971" s="1"/>
      <c r="K4971" s="1"/>
      <c r="L4971" s="22">
        <f>IF(ISNUMBER(SEARCH(Pay_Item_Search_Text_2,M4971)),MAX($L$4:L4970)+1,0)</f>
        <v>0</v>
      </c>
      <c r="M4971" s="1" t="str">
        <f>IFERROR(VLOOKUP(ROWS($M$5:M4971),Table_PayItems[[Search Key]:[Concentrated Name]],2,FALSE),"")</f>
        <v>Sewer, Cl C, 48 inch, Tr Det D - $Ft</v>
      </c>
      <c r="N4971" s="1" t="str">
        <f>IFERROR(VLOOKUP(ROWS($M$5:N4971),$L$5:$M$7000,2,FALSE),"")</f>
        <v/>
      </c>
      <c r="O4971" s="1" t="str">
        <f>IFERROR(VLOOKUP(ROWS($O$5:O4971),$K$5:$L$7000,2,FALSE),"")</f>
        <v/>
      </c>
    </row>
    <row r="4972" spans="2:15" ht="15" customHeight="1" x14ac:dyDescent="0.25">
      <c r="B4972" s="178" t="s">
        <v>9347</v>
      </c>
      <c r="C4972" s="178" t="s">
        <v>104</v>
      </c>
      <c r="D4972" s="178" t="s">
        <v>1396</v>
      </c>
      <c r="E4972" s="178" t="s">
        <v>302</v>
      </c>
      <c r="F4972" s="178" t="s">
        <v>17</v>
      </c>
      <c r="G4972" s="1">
        <f>IF(ISNUMBER(Pay_Item_Search_Text),IF(ISNUMBER(IF(FIND(Pay_Item_Search_Text,B4972)=1,1, "FALSE")),MAX(G$4:$G4971)+1,IF(ISNUMBER(Pay_Item_Search_Text),0,IF(ISNUMBER(SEARCH(Pay_Item_Search_Text,H4972)),MAX(G$4:$G4971)+1,0))),IF(ISNUMBER(Pay_Item_Search_Text),0,IF(ISNUMBER(SEARCH(Pay_Item_Search_Text,H4972)),MAX(G$4:$G4971)+1,0)))</f>
        <v>4968</v>
      </c>
      <c r="H4972" s="1" t="str">
        <f>IF(Table_PayItems[[#This Row],[Description]]="_","_ Unique Item - "&amp;Table_PayItems[[#This Row],[Item]]&amp;" - $"&amp;Table_PayItems[[#This Row],[Unit]],Table_PayItems[[#This Row],[Description]]&amp;" - $"&amp;Table_PayItems[[#This Row],[Unit]])</f>
        <v>Sewer, Cl C, 48 inch, Tr Det E - $Ft</v>
      </c>
      <c r="I4972" s="29" t="str">
        <f>IFERROR(VLOOKUP(ROWS($M$5:M4972),Table_PayItems[[Search Key]:[Concentrated Name]],2,FALSE),"")</f>
        <v>Sewer, Cl C, 48 inch, Tr Det E - $Ft</v>
      </c>
      <c r="J4972" s="1"/>
      <c r="K4972" s="1"/>
      <c r="L4972" s="22">
        <f>IF(ISNUMBER(SEARCH(Pay_Item_Search_Text_2,M4972)),MAX($L$4:L4971)+1,0)</f>
        <v>0</v>
      </c>
      <c r="M4972" s="1" t="str">
        <f>IFERROR(VLOOKUP(ROWS($M$5:M4972),Table_PayItems[[Search Key]:[Concentrated Name]],2,FALSE),"")</f>
        <v>Sewer, Cl C, 48 inch, Tr Det E - $Ft</v>
      </c>
      <c r="N4972" s="1" t="str">
        <f>IFERROR(VLOOKUP(ROWS($M$5:N4972),$L$5:$M$7000,2,FALSE),"")</f>
        <v/>
      </c>
      <c r="O4972" s="1" t="str">
        <f>IFERROR(VLOOKUP(ROWS($O$5:O4972),$K$5:$L$7000,2,FALSE),"")</f>
        <v/>
      </c>
    </row>
    <row r="4973" spans="2:15" ht="15" customHeight="1" x14ac:dyDescent="0.25">
      <c r="B4973" s="178" t="s">
        <v>9240</v>
      </c>
      <c r="C4973" s="178" t="s">
        <v>104</v>
      </c>
      <c r="D4973" s="178" t="s">
        <v>1289</v>
      </c>
      <c r="E4973" s="178" t="s">
        <v>302</v>
      </c>
      <c r="F4973" s="178" t="s">
        <v>17</v>
      </c>
      <c r="G4973" s="1">
        <f>IF(ISNUMBER(Pay_Item_Search_Text),IF(ISNUMBER(IF(FIND(Pay_Item_Search_Text,B4973)=1,1, "FALSE")),MAX(G$4:$G4972)+1,IF(ISNUMBER(Pay_Item_Search_Text),0,IF(ISNUMBER(SEARCH(Pay_Item_Search_Text,H4973)),MAX(G$4:$G4972)+1,0))),IF(ISNUMBER(Pay_Item_Search_Text),0,IF(ISNUMBER(SEARCH(Pay_Item_Search_Text,H4973)),MAX(G$4:$G4972)+1,0)))</f>
        <v>4969</v>
      </c>
      <c r="H4973" s="1" t="str">
        <f>IF(Table_PayItems[[#This Row],[Description]]="_","_ Unique Item - "&amp;Table_PayItems[[#This Row],[Item]]&amp;" - $"&amp;Table_PayItems[[#This Row],[Unit]],Table_PayItems[[#This Row],[Description]]&amp;" - $"&amp;Table_PayItems[[#This Row],[Unit]])</f>
        <v>Sewer, Cl C, 54 inch, Tr Det A - $Ft</v>
      </c>
      <c r="I4973" s="29" t="str">
        <f>IFERROR(VLOOKUP(ROWS($M$5:M4973),Table_PayItems[[Search Key]:[Concentrated Name]],2,FALSE),"")</f>
        <v>Sewer, Cl C, 54 inch, Tr Det A - $Ft</v>
      </c>
      <c r="J4973" s="1"/>
      <c r="K4973" s="1"/>
      <c r="L4973" s="22">
        <f>IF(ISNUMBER(SEARCH(Pay_Item_Search_Text_2,M4973)),MAX($L$4:L4972)+1,0)</f>
        <v>0</v>
      </c>
      <c r="M4973" s="1" t="str">
        <f>IFERROR(VLOOKUP(ROWS($M$5:M4973),Table_PayItems[[Search Key]:[Concentrated Name]],2,FALSE),"")</f>
        <v>Sewer, Cl C, 54 inch, Tr Det A - $Ft</v>
      </c>
      <c r="N4973" s="1" t="str">
        <f>IFERROR(VLOOKUP(ROWS($M$5:N4973),$L$5:$M$7000,2,FALSE),"")</f>
        <v/>
      </c>
      <c r="O4973" s="1" t="str">
        <f>IFERROR(VLOOKUP(ROWS($O$5:O4973),$K$5:$L$7000,2,FALSE),"")</f>
        <v/>
      </c>
    </row>
    <row r="4974" spans="2:15" ht="15" customHeight="1" x14ac:dyDescent="0.25">
      <c r="B4974" s="178" t="s">
        <v>9267</v>
      </c>
      <c r="C4974" s="178" t="s">
        <v>104</v>
      </c>
      <c r="D4974" s="178" t="s">
        <v>1316</v>
      </c>
      <c r="E4974" s="178" t="s">
        <v>302</v>
      </c>
      <c r="F4974" s="178" t="s">
        <v>17</v>
      </c>
      <c r="G4974" s="1">
        <f>IF(ISNUMBER(Pay_Item_Search_Text),IF(ISNUMBER(IF(FIND(Pay_Item_Search_Text,B4974)=1,1, "FALSE")),MAX(G$4:$G4973)+1,IF(ISNUMBER(Pay_Item_Search_Text),0,IF(ISNUMBER(SEARCH(Pay_Item_Search_Text,H4974)),MAX(G$4:$G4973)+1,0))),IF(ISNUMBER(Pay_Item_Search_Text),0,IF(ISNUMBER(SEARCH(Pay_Item_Search_Text,H4974)),MAX(G$4:$G4973)+1,0)))</f>
        <v>4970</v>
      </c>
      <c r="H4974" s="1" t="str">
        <f>IF(Table_PayItems[[#This Row],[Description]]="_","_ Unique Item - "&amp;Table_PayItems[[#This Row],[Item]]&amp;" - $"&amp;Table_PayItems[[#This Row],[Unit]],Table_PayItems[[#This Row],[Description]]&amp;" - $"&amp;Table_PayItems[[#This Row],[Unit]])</f>
        <v>Sewer, Cl C, 54 inch, Tr Det B - $Ft</v>
      </c>
      <c r="I4974" s="29" t="str">
        <f>IFERROR(VLOOKUP(ROWS($M$5:M4974),Table_PayItems[[Search Key]:[Concentrated Name]],2,FALSE),"")</f>
        <v>Sewer, Cl C, 54 inch, Tr Det B - $Ft</v>
      </c>
      <c r="J4974" s="1"/>
      <c r="K4974" s="1"/>
      <c r="L4974" s="22">
        <f>IF(ISNUMBER(SEARCH(Pay_Item_Search_Text_2,M4974)),MAX($L$4:L4973)+1,0)</f>
        <v>0</v>
      </c>
      <c r="M4974" s="1" t="str">
        <f>IFERROR(VLOOKUP(ROWS($M$5:M4974),Table_PayItems[[Search Key]:[Concentrated Name]],2,FALSE),"")</f>
        <v>Sewer, Cl C, 54 inch, Tr Det B - $Ft</v>
      </c>
      <c r="N4974" s="1" t="str">
        <f>IFERROR(VLOOKUP(ROWS($M$5:N4974),$L$5:$M$7000,2,FALSE),"")</f>
        <v/>
      </c>
      <c r="O4974" s="1" t="str">
        <f>IFERROR(VLOOKUP(ROWS($O$5:O4974),$K$5:$L$7000,2,FALSE),"")</f>
        <v/>
      </c>
    </row>
    <row r="4975" spans="2:15" ht="15" customHeight="1" x14ac:dyDescent="0.25">
      <c r="B4975" s="178" t="s">
        <v>9294</v>
      </c>
      <c r="C4975" s="178" t="s">
        <v>104</v>
      </c>
      <c r="D4975" s="178" t="s">
        <v>1343</v>
      </c>
      <c r="E4975" s="178" t="s">
        <v>302</v>
      </c>
      <c r="F4975" s="178" t="s">
        <v>17</v>
      </c>
      <c r="G4975" s="1">
        <f>IF(ISNUMBER(Pay_Item_Search_Text),IF(ISNUMBER(IF(FIND(Pay_Item_Search_Text,B4975)=1,1, "FALSE")),MAX(G$4:$G4974)+1,IF(ISNUMBER(Pay_Item_Search_Text),0,IF(ISNUMBER(SEARCH(Pay_Item_Search_Text,H4975)),MAX(G$4:$G4974)+1,0))),IF(ISNUMBER(Pay_Item_Search_Text),0,IF(ISNUMBER(SEARCH(Pay_Item_Search_Text,H4975)),MAX(G$4:$G4974)+1,0)))</f>
        <v>4971</v>
      </c>
      <c r="H4975" s="1" t="str">
        <f>IF(Table_PayItems[[#This Row],[Description]]="_","_ Unique Item - "&amp;Table_PayItems[[#This Row],[Item]]&amp;" - $"&amp;Table_PayItems[[#This Row],[Unit]],Table_PayItems[[#This Row],[Description]]&amp;" - $"&amp;Table_PayItems[[#This Row],[Unit]])</f>
        <v>Sewer, Cl C, 54 inch, Tr Det C - $Ft</v>
      </c>
      <c r="I4975" s="29" t="str">
        <f>IFERROR(VLOOKUP(ROWS($M$5:M4975),Table_PayItems[[Search Key]:[Concentrated Name]],2,FALSE),"")</f>
        <v>Sewer, Cl C, 54 inch, Tr Det C - $Ft</v>
      </c>
      <c r="J4975" s="1"/>
      <c r="K4975" s="1"/>
      <c r="L4975" s="22">
        <f>IF(ISNUMBER(SEARCH(Pay_Item_Search_Text_2,M4975)),MAX($L$4:L4974)+1,0)</f>
        <v>0</v>
      </c>
      <c r="M4975" s="1" t="str">
        <f>IFERROR(VLOOKUP(ROWS($M$5:M4975),Table_PayItems[[Search Key]:[Concentrated Name]],2,FALSE),"")</f>
        <v>Sewer, Cl C, 54 inch, Tr Det C - $Ft</v>
      </c>
      <c r="N4975" s="1" t="str">
        <f>IFERROR(VLOOKUP(ROWS($M$5:N4975),$L$5:$M$7000,2,FALSE),"")</f>
        <v/>
      </c>
      <c r="O4975" s="1" t="str">
        <f>IFERROR(VLOOKUP(ROWS($O$5:O4975),$K$5:$L$7000,2,FALSE),"")</f>
        <v/>
      </c>
    </row>
    <row r="4976" spans="2:15" ht="15" customHeight="1" x14ac:dyDescent="0.25">
      <c r="B4976" s="178" t="s">
        <v>9321</v>
      </c>
      <c r="C4976" s="178" t="s">
        <v>104</v>
      </c>
      <c r="D4976" s="178" t="s">
        <v>1370</v>
      </c>
      <c r="E4976" s="178" t="s">
        <v>302</v>
      </c>
      <c r="F4976" s="178" t="s">
        <v>17</v>
      </c>
      <c r="G4976" s="1">
        <f>IF(ISNUMBER(Pay_Item_Search_Text),IF(ISNUMBER(IF(FIND(Pay_Item_Search_Text,B4976)=1,1, "FALSE")),MAX(G$4:$G4975)+1,IF(ISNUMBER(Pay_Item_Search_Text),0,IF(ISNUMBER(SEARCH(Pay_Item_Search_Text,H4976)),MAX(G$4:$G4975)+1,0))),IF(ISNUMBER(Pay_Item_Search_Text),0,IF(ISNUMBER(SEARCH(Pay_Item_Search_Text,H4976)),MAX(G$4:$G4975)+1,0)))</f>
        <v>4972</v>
      </c>
      <c r="H4976" s="1" t="str">
        <f>IF(Table_PayItems[[#This Row],[Description]]="_","_ Unique Item - "&amp;Table_PayItems[[#This Row],[Item]]&amp;" - $"&amp;Table_PayItems[[#This Row],[Unit]],Table_PayItems[[#This Row],[Description]]&amp;" - $"&amp;Table_PayItems[[#This Row],[Unit]])</f>
        <v>Sewer, Cl C, 54 inch, Tr Det D - $Ft</v>
      </c>
      <c r="I4976" s="29" t="str">
        <f>IFERROR(VLOOKUP(ROWS($M$5:M4976),Table_PayItems[[Search Key]:[Concentrated Name]],2,FALSE),"")</f>
        <v>Sewer, Cl C, 54 inch, Tr Det D - $Ft</v>
      </c>
      <c r="J4976" s="1"/>
      <c r="K4976" s="1"/>
      <c r="L4976" s="22">
        <f>IF(ISNUMBER(SEARCH(Pay_Item_Search_Text_2,M4976)),MAX($L$4:L4975)+1,0)</f>
        <v>0</v>
      </c>
      <c r="M4976" s="1" t="str">
        <f>IFERROR(VLOOKUP(ROWS($M$5:M4976),Table_PayItems[[Search Key]:[Concentrated Name]],2,FALSE),"")</f>
        <v>Sewer, Cl C, 54 inch, Tr Det D - $Ft</v>
      </c>
      <c r="N4976" s="1" t="str">
        <f>IFERROR(VLOOKUP(ROWS($M$5:N4976),$L$5:$M$7000,2,FALSE),"")</f>
        <v/>
      </c>
      <c r="O4976" s="1" t="str">
        <f>IFERROR(VLOOKUP(ROWS($O$5:O4976),$K$5:$L$7000,2,FALSE),"")</f>
        <v/>
      </c>
    </row>
    <row r="4977" spans="2:15" ht="15" customHeight="1" x14ac:dyDescent="0.25">
      <c r="B4977" s="178" t="s">
        <v>9348</v>
      </c>
      <c r="C4977" s="178" t="s">
        <v>104</v>
      </c>
      <c r="D4977" s="178" t="s">
        <v>1397</v>
      </c>
      <c r="E4977" s="178" t="s">
        <v>302</v>
      </c>
      <c r="F4977" s="178" t="s">
        <v>17</v>
      </c>
      <c r="G4977" s="1">
        <f>IF(ISNUMBER(Pay_Item_Search_Text),IF(ISNUMBER(IF(FIND(Pay_Item_Search_Text,B4977)=1,1, "FALSE")),MAX(G$4:$G4976)+1,IF(ISNUMBER(Pay_Item_Search_Text),0,IF(ISNUMBER(SEARCH(Pay_Item_Search_Text,H4977)),MAX(G$4:$G4976)+1,0))),IF(ISNUMBER(Pay_Item_Search_Text),0,IF(ISNUMBER(SEARCH(Pay_Item_Search_Text,H4977)),MAX(G$4:$G4976)+1,0)))</f>
        <v>4973</v>
      </c>
      <c r="H4977" s="1" t="str">
        <f>IF(Table_PayItems[[#This Row],[Description]]="_","_ Unique Item - "&amp;Table_PayItems[[#This Row],[Item]]&amp;" - $"&amp;Table_PayItems[[#This Row],[Unit]],Table_PayItems[[#This Row],[Description]]&amp;" - $"&amp;Table_PayItems[[#This Row],[Unit]])</f>
        <v>Sewer, Cl C, 54 inch, Tr Det E - $Ft</v>
      </c>
      <c r="I4977" s="29" t="str">
        <f>IFERROR(VLOOKUP(ROWS($M$5:M4977),Table_PayItems[[Search Key]:[Concentrated Name]],2,FALSE),"")</f>
        <v>Sewer, Cl C, 54 inch, Tr Det E - $Ft</v>
      </c>
      <c r="J4977" s="1"/>
      <c r="K4977" s="1"/>
      <c r="L4977" s="22">
        <f>IF(ISNUMBER(SEARCH(Pay_Item_Search_Text_2,M4977)),MAX($L$4:L4976)+1,0)</f>
        <v>0</v>
      </c>
      <c r="M4977" s="1" t="str">
        <f>IFERROR(VLOOKUP(ROWS($M$5:M4977),Table_PayItems[[Search Key]:[Concentrated Name]],2,FALSE),"")</f>
        <v>Sewer, Cl C, 54 inch, Tr Det E - $Ft</v>
      </c>
      <c r="N4977" s="1" t="str">
        <f>IFERROR(VLOOKUP(ROWS($M$5:N4977),$L$5:$M$7000,2,FALSE),"")</f>
        <v/>
      </c>
      <c r="O4977" s="1" t="str">
        <f>IFERROR(VLOOKUP(ROWS($O$5:O4977),$K$5:$L$7000,2,FALSE),"")</f>
        <v/>
      </c>
    </row>
    <row r="4978" spans="2:15" ht="15" customHeight="1" x14ac:dyDescent="0.25">
      <c r="B4978" s="178" t="s">
        <v>9229</v>
      </c>
      <c r="C4978" s="178" t="s">
        <v>104</v>
      </c>
      <c r="D4978" s="178" t="s">
        <v>1278</v>
      </c>
      <c r="E4978" s="178" t="s">
        <v>296</v>
      </c>
      <c r="F4978" s="178" t="s">
        <v>17</v>
      </c>
      <c r="G4978" s="1">
        <f>IF(ISNUMBER(Pay_Item_Search_Text),IF(ISNUMBER(IF(FIND(Pay_Item_Search_Text,B4978)=1,1, "FALSE")),MAX(G$4:$G4977)+1,IF(ISNUMBER(Pay_Item_Search_Text),0,IF(ISNUMBER(SEARCH(Pay_Item_Search_Text,H4978)),MAX(G$4:$G4977)+1,0))),IF(ISNUMBER(Pay_Item_Search_Text),0,IF(ISNUMBER(SEARCH(Pay_Item_Search_Text,H4978)),MAX(G$4:$G4977)+1,0)))</f>
        <v>4974</v>
      </c>
      <c r="H4978" s="1" t="str">
        <f>IF(Table_PayItems[[#This Row],[Description]]="_","_ Unique Item - "&amp;Table_PayItems[[#This Row],[Item]]&amp;" - $"&amp;Table_PayItems[[#This Row],[Unit]],Table_PayItems[[#This Row],[Description]]&amp;" - $"&amp;Table_PayItems[[#This Row],[Unit]])</f>
        <v>Sewer, Cl C, 6 inch, Tr Det A - $Ft</v>
      </c>
      <c r="I4978" s="29" t="str">
        <f>IFERROR(VLOOKUP(ROWS($M$5:M4978),Table_PayItems[[Search Key]:[Concentrated Name]],2,FALSE),"")</f>
        <v>Sewer, Cl C, 6 inch, Tr Det A - $Ft</v>
      </c>
      <c r="J4978" s="1"/>
      <c r="K4978" s="1"/>
      <c r="L4978" s="22">
        <f>IF(ISNUMBER(SEARCH(Pay_Item_Search_Text_2,M4978)),MAX($L$4:L4977)+1,0)</f>
        <v>0</v>
      </c>
      <c r="M4978" s="1" t="str">
        <f>IFERROR(VLOOKUP(ROWS($M$5:M4978),Table_PayItems[[Search Key]:[Concentrated Name]],2,FALSE),"")</f>
        <v>Sewer, Cl C, 6 inch, Tr Det A - $Ft</v>
      </c>
      <c r="N4978" s="1" t="str">
        <f>IFERROR(VLOOKUP(ROWS($M$5:N4978),$L$5:$M$7000,2,FALSE),"")</f>
        <v/>
      </c>
      <c r="O4978" s="1" t="str">
        <f>IFERROR(VLOOKUP(ROWS($O$5:O4978),$K$5:$L$7000,2,FALSE),"")</f>
        <v/>
      </c>
    </row>
    <row r="4979" spans="2:15" ht="15" customHeight="1" x14ac:dyDescent="0.25">
      <c r="B4979" s="178" t="s">
        <v>9256</v>
      </c>
      <c r="C4979" s="178" t="s">
        <v>104</v>
      </c>
      <c r="D4979" s="178" t="s">
        <v>1305</v>
      </c>
      <c r="E4979" s="178" t="s">
        <v>296</v>
      </c>
      <c r="F4979" s="178" t="s">
        <v>17</v>
      </c>
      <c r="G4979" s="1">
        <f>IF(ISNUMBER(Pay_Item_Search_Text),IF(ISNUMBER(IF(FIND(Pay_Item_Search_Text,B4979)=1,1, "FALSE")),MAX(G$4:$G4978)+1,IF(ISNUMBER(Pay_Item_Search_Text),0,IF(ISNUMBER(SEARCH(Pay_Item_Search_Text,H4979)),MAX(G$4:$G4978)+1,0))),IF(ISNUMBER(Pay_Item_Search_Text),0,IF(ISNUMBER(SEARCH(Pay_Item_Search_Text,H4979)),MAX(G$4:$G4978)+1,0)))</f>
        <v>4975</v>
      </c>
      <c r="H4979" s="1" t="str">
        <f>IF(Table_PayItems[[#This Row],[Description]]="_","_ Unique Item - "&amp;Table_PayItems[[#This Row],[Item]]&amp;" - $"&amp;Table_PayItems[[#This Row],[Unit]],Table_PayItems[[#This Row],[Description]]&amp;" - $"&amp;Table_PayItems[[#This Row],[Unit]])</f>
        <v>Sewer, Cl C, 6 inch, Tr Det B - $Ft</v>
      </c>
      <c r="I4979" s="29" t="str">
        <f>IFERROR(VLOOKUP(ROWS($M$5:M4979),Table_PayItems[[Search Key]:[Concentrated Name]],2,FALSE),"")</f>
        <v>Sewer, Cl C, 6 inch, Tr Det B - $Ft</v>
      </c>
      <c r="J4979" s="1"/>
      <c r="K4979" s="1"/>
      <c r="L4979" s="22">
        <f>IF(ISNUMBER(SEARCH(Pay_Item_Search_Text_2,M4979)),MAX($L$4:L4978)+1,0)</f>
        <v>0</v>
      </c>
      <c r="M4979" s="1" t="str">
        <f>IFERROR(VLOOKUP(ROWS($M$5:M4979),Table_PayItems[[Search Key]:[Concentrated Name]],2,FALSE),"")</f>
        <v>Sewer, Cl C, 6 inch, Tr Det B - $Ft</v>
      </c>
      <c r="N4979" s="1" t="str">
        <f>IFERROR(VLOOKUP(ROWS($M$5:N4979),$L$5:$M$7000,2,FALSE),"")</f>
        <v/>
      </c>
      <c r="O4979" s="1" t="str">
        <f>IFERROR(VLOOKUP(ROWS($O$5:O4979),$K$5:$L$7000,2,FALSE),"")</f>
        <v/>
      </c>
    </row>
    <row r="4980" spans="2:15" ht="15" customHeight="1" x14ac:dyDescent="0.25">
      <c r="B4980" s="178" t="s">
        <v>9283</v>
      </c>
      <c r="C4980" s="178" t="s">
        <v>104</v>
      </c>
      <c r="D4980" s="178" t="s">
        <v>1332</v>
      </c>
      <c r="E4980" s="178" t="s">
        <v>296</v>
      </c>
      <c r="F4980" s="178" t="s">
        <v>17</v>
      </c>
      <c r="G4980" s="1">
        <f>IF(ISNUMBER(Pay_Item_Search_Text),IF(ISNUMBER(IF(FIND(Pay_Item_Search_Text,B4980)=1,1, "FALSE")),MAX(G$4:$G4979)+1,IF(ISNUMBER(Pay_Item_Search_Text),0,IF(ISNUMBER(SEARCH(Pay_Item_Search_Text,H4980)),MAX(G$4:$G4979)+1,0))),IF(ISNUMBER(Pay_Item_Search_Text),0,IF(ISNUMBER(SEARCH(Pay_Item_Search_Text,H4980)),MAX(G$4:$G4979)+1,0)))</f>
        <v>4976</v>
      </c>
      <c r="H4980" s="1" t="str">
        <f>IF(Table_PayItems[[#This Row],[Description]]="_","_ Unique Item - "&amp;Table_PayItems[[#This Row],[Item]]&amp;" - $"&amp;Table_PayItems[[#This Row],[Unit]],Table_PayItems[[#This Row],[Description]]&amp;" - $"&amp;Table_PayItems[[#This Row],[Unit]])</f>
        <v>Sewer, Cl C, 6 inch, Tr Det C - $Ft</v>
      </c>
      <c r="I4980" s="29" t="str">
        <f>IFERROR(VLOOKUP(ROWS($M$5:M4980),Table_PayItems[[Search Key]:[Concentrated Name]],2,FALSE),"")</f>
        <v>Sewer, Cl C, 6 inch, Tr Det C - $Ft</v>
      </c>
      <c r="J4980" s="1"/>
      <c r="K4980" s="1"/>
      <c r="L4980" s="22">
        <f>IF(ISNUMBER(SEARCH(Pay_Item_Search_Text_2,M4980)),MAX($L$4:L4979)+1,0)</f>
        <v>0</v>
      </c>
      <c r="M4980" s="1" t="str">
        <f>IFERROR(VLOOKUP(ROWS($M$5:M4980),Table_PayItems[[Search Key]:[Concentrated Name]],2,FALSE),"")</f>
        <v>Sewer, Cl C, 6 inch, Tr Det C - $Ft</v>
      </c>
      <c r="N4980" s="1" t="str">
        <f>IFERROR(VLOOKUP(ROWS($M$5:N4980),$L$5:$M$7000,2,FALSE),"")</f>
        <v/>
      </c>
      <c r="O4980" s="1" t="str">
        <f>IFERROR(VLOOKUP(ROWS($O$5:O4980),$K$5:$L$7000,2,FALSE),"")</f>
        <v/>
      </c>
    </row>
    <row r="4981" spans="2:15" ht="15" customHeight="1" x14ac:dyDescent="0.25">
      <c r="B4981" s="178" t="s">
        <v>9310</v>
      </c>
      <c r="C4981" s="178" t="s">
        <v>104</v>
      </c>
      <c r="D4981" s="178" t="s">
        <v>1359</v>
      </c>
      <c r="E4981" s="178" t="s">
        <v>296</v>
      </c>
      <c r="F4981" s="178" t="s">
        <v>17</v>
      </c>
      <c r="G4981" s="1">
        <f>IF(ISNUMBER(Pay_Item_Search_Text),IF(ISNUMBER(IF(FIND(Pay_Item_Search_Text,B4981)=1,1, "FALSE")),MAX(G$4:$G4980)+1,IF(ISNUMBER(Pay_Item_Search_Text),0,IF(ISNUMBER(SEARCH(Pay_Item_Search_Text,H4981)),MAX(G$4:$G4980)+1,0))),IF(ISNUMBER(Pay_Item_Search_Text),0,IF(ISNUMBER(SEARCH(Pay_Item_Search_Text,H4981)),MAX(G$4:$G4980)+1,0)))</f>
        <v>4977</v>
      </c>
      <c r="H4981" s="1" t="str">
        <f>IF(Table_PayItems[[#This Row],[Description]]="_","_ Unique Item - "&amp;Table_PayItems[[#This Row],[Item]]&amp;" - $"&amp;Table_PayItems[[#This Row],[Unit]],Table_PayItems[[#This Row],[Description]]&amp;" - $"&amp;Table_PayItems[[#This Row],[Unit]])</f>
        <v>Sewer, Cl C, 6 inch, Tr Det D - $Ft</v>
      </c>
      <c r="I4981" s="29" t="str">
        <f>IFERROR(VLOOKUP(ROWS($M$5:M4981),Table_PayItems[[Search Key]:[Concentrated Name]],2,FALSE),"")</f>
        <v>Sewer, Cl C, 6 inch, Tr Det D - $Ft</v>
      </c>
      <c r="J4981" s="1"/>
      <c r="K4981" s="1"/>
      <c r="L4981" s="22">
        <f>IF(ISNUMBER(SEARCH(Pay_Item_Search_Text_2,M4981)),MAX($L$4:L4980)+1,0)</f>
        <v>0</v>
      </c>
      <c r="M4981" s="1" t="str">
        <f>IFERROR(VLOOKUP(ROWS($M$5:M4981),Table_PayItems[[Search Key]:[Concentrated Name]],2,FALSE),"")</f>
        <v>Sewer, Cl C, 6 inch, Tr Det D - $Ft</v>
      </c>
      <c r="N4981" s="1" t="str">
        <f>IFERROR(VLOOKUP(ROWS($M$5:N4981),$L$5:$M$7000,2,FALSE),"")</f>
        <v/>
      </c>
      <c r="O4981" s="1" t="str">
        <f>IFERROR(VLOOKUP(ROWS($O$5:O4981),$K$5:$L$7000,2,FALSE),"")</f>
        <v/>
      </c>
    </row>
    <row r="4982" spans="2:15" ht="15" customHeight="1" x14ac:dyDescent="0.25">
      <c r="B4982" s="178" t="s">
        <v>9337</v>
      </c>
      <c r="C4982" s="178" t="s">
        <v>104</v>
      </c>
      <c r="D4982" s="178" t="s">
        <v>1386</v>
      </c>
      <c r="E4982" s="178" t="s">
        <v>296</v>
      </c>
      <c r="F4982" s="178" t="s">
        <v>17</v>
      </c>
      <c r="G4982" s="1">
        <f>IF(ISNUMBER(Pay_Item_Search_Text),IF(ISNUMBER(IF(FIND(Pay_Item_Search_Text,B4982)=1,1, "FALSE")),MAX(G$4:$G4981)+1,IF(ISNUMBER(Pay_Item_Search_Text),0,IF(ISNUMBER(SEARCH(Pay_Item_Search_Text,H4982)),MAX(G$4:$G4981)+1,0))),IF(ISNUMBER(Pay_Item_Search_Text),0,IF(ISNUMBER(SEARCH(Pay_Item_Search_Text,H4982)),MAX(G$4:$G4981)+1,0)))</f>
        <v>4978</v>
      </c>
      <c r="H4982" s="1" t="str">
        <f>IF(Table_PayItems[[#This Row],[Description]]="_","_ Unique Item - "&amp;Table_PayItems[[#This Row],[Item]]&amp;" - $"&amp;Table_PayItems[[#This Row],[Unit]],Table_PayItems[[#This Row],[Description]]&amp;" - $"&amp;Table_PayItems[[#This Row],[Unit]])</f>
        <v>Sewer, Cl C, 6 inch, Tr Det E - $Ft</v>
      </c>
      <c r="I4982" s="29" t="str">
        <f>IFERROR(VLOOKUP(ROWS($M$5:M4982),Table_PayItems[[Search Key]:[Concentrated Name]],2,FALSE),"")</f>
        <v>Sewer, Cl C, 6 inch, Tr Det E - $Ft</v>
      </c>
      <c r="J4982" s="1"/>
      <c r="K4982" s="1"/>
      <c r="L4982" s="22">
        <f>IF(ISNUMBER(SEARCH(Pay_Item_Search_Text_2,M4982)),MAX($L$4:L4981)+1,0)</f>
        <v>0</v>
      </c>
      <c r="M4982" s="1" t="str">
        <f>IFERROR(VLOOKUP(ROWS($M$5:M4982),Table_PayItems[[Search Key]:[Concentrated Name]],2,FALSE),"")</f>
        <v>Sewer, Cl C, 6 inch, Tr Det E - $Ft</v>
      </c>
      <c r="N4982" s="1" t="str">
        <f>IFERROR(VLOOKUP(ROWS($M$5:N4982),$L$5:$M$7000,2,FALSE),"")</f>
        <v/>
      </c>
      <c r="O4982" s="1" t="str">
        <f>IFERROR(VLOOKUP(ROWS($O$5:O4982),$K$5:$L$7000,2,FALSE),"")</f>
        <v/>
      </c>
    </row>
    <row r="4983" spans="2:15" ht="15" customHeight="1" x14ac:dyDescent="0.25">
      <c r="B4983" s="178" t="s">
        <v>9241</v>
      </c>
      <c r="C4983" s="178" t="s">
        <v>104</v>
      </c>
      <c r="D4983" s="178" t="s">
        <v>1290</v>
      </c>
      <c r="E4983" s="178" t="s">
        <v>302</v>
      </c>
      <c r="F4983" s="178" t="s">
        <v>17</v>
      </c>
      <c r="G4983" s="1">
        <f>IF(ISNUMBER(Pay_Item_Search_Text),IF(ISNUMBER(IF(FIND(Pay_Item_Search_Text,B4983)=1,1, "FALSE")),MAX(G$4:$G4982)+1,IF(ISNUMBER(Pay_Item_Search_Text),0,IF(ISNUMBER(SEARCH(Pay_Item_Search_Text,H4983)),MAX(G$4:$G4982)+1,0))),IF(ISNUMBER(Pay_Item_Search_Text),0,IF(ISNUMBER(SEARCH(Pay_Item_Search_Text,H4983)),MAX(G$4:$G4982)+1,0)))</f>
        <v>4979</v>
      </c>
      <c r="H4983" s="1" t="str">
        <f>IF(Table_PayItems[[#This Row],[Description]]="_","_ Unique Item - "&amp;Table_PayItems[[#This Row],[Item]]&amp;" - $"&amp;Table_PayItems[[#This Row],[Unit]],Table_PayItems[[#This Row],[Description]]&amp;" - $"&amp;Table_PayItems[[#This Row],[Unit]])</f>
        <v>Sewer, Cl C, 60 inch, Tr Det A - $Ft</v>
      </c>
      <c r="I4983" s="29" t="str">
        <f>IFERROR(VLOOKUP(ROWS($M$5:M4983),Table_PayItems[[Search Key]:[Concentrated Name]],2,FALSE),"")</f>
        <v>Sewer, Cl C, 60 inch, Tr Det A - $Ft</v>
      </c>
      <c r="J4983" s="1"/>
      <c r="K4983" s="1"/>
      <c r="L4983" s="22">
        <f>IF(ISNUMBER(SEARCH(Pay_Item_Search_Text_2,M4983)),MAX($L$4:L4982)+1,0)</f>
        <v>872</v>
      </c>
      <c r="M4983" s="1" t="str">
        <f>IFERROR(VLOOKUP(ROWS($M$5:M4983),Table_PayItems[[Search Key]:[Concentrated Name]],2,FALSE),"")</f>
        <v>Sewer, Cl C, 60 inch, Tr Det A - $Ft</v>
      </c>
      <c r="N4983" s="1" t="str">
        <f>IFERROR(VLOOKUP(ROWS($M$5:N4983),$L$5:$M$7000,2,FALSE),"")</f>
        <v/>
      </c>
      <c r="O4983" s="1" t="str">
        <f>IFERROR(VLOOKUP(ROWS($O$5:O4983),$K$5:$L$7000,2,FALSE),"")</f>
        <v/>
      </c>
    </row>
    <row r="4984" spans="2:15" ht="15" customHeight="1" x14ac:dyDescent="0.25">
      <c r="B4984" s="178" t="s">
        <v>9268</v>
      </c>
      <c r="C4984" s="178" t="s">
        <v>104</v>
      </c>
      <c r="D4984" s="178" t="s">
        <v>1317</v>
      </c>
      <c r="E4984" s="178" t="s">
        <v>302</v>
      </c>
      <c r="F4984" s="178" t="s">
        <v>17</v>
      </c>
      <c r="G4984" s="1">
        <f>IF(ISNUMBER(Pay_Item_Search_Text),IF(ISNUMBER(IF(FIND(Pay_Item_Search_Text,B4984)=1,1, "FALSE")),MAX(G$4:$G4983)+1,IF(ISNUMBER(Pay_Item_Search_Text),0,IF(ISNUMBER(SEARCH(Pay_Item_Search_Text,H4984)),MAX(G$4:$G4983)+1,0))),IF(ISNUMBER(Pay_Item_Search_Text),0,IF(ISNUMBER(SEARCH(Pay_Item_Search_Text,H4984)),MAX(G$4:$G4983)+1,0)))</f>
        <v>4980</v>
      </c>
      <c r="H4984" s="1" t="str">
        <f>IF(Table_PayItems[[#This Row],[Description]]="_","_ Unique Item - "&amp;Table_PayItems[[#This Row],[Item]]&amp;" - $"&amp;Table_PayItems[[#This Row],[Unit]],Table_PayItems[[#This Row],[Description]]&amp;" - $"&amp;Table_PayItems[[#This Row],[Unit]])</f>
        <v>Sewer, Cl C, 60 inch, Tr Det B - $Ft</v>
      </c>
      <c r="I4984" s="29" t="str">
        <f>IFERROR(VLOOKUP(ROWS($M$5:M4984),Table_PayItems[[Search Key]:[Concentrated Name]],2,FALSE),"")</f>
        <v>Sewer, Cl C, 60 inch, Tr Det B - $Ft</v>
      </c>
      <c r="J4984" s="1"/>
      <c r="K4984" s="1"/>
      <c r="L4984" s="22">
        <f>IF(ISNUMBER(SEARCH(Pay_Item_Search_Text_2,M4984)),MAX($L$4:L4983)+1,0)</f>
        <v>873</v>
      </c>
      <c r="M4984" s="1" t="str">
        <f>IFERROR(VLOOKUP(ROWS($M$5:M4984),Table_PayItems[[Search Key]:[Concentrated Name]],2,FALSE),"")</f>
        <v>Sewer, Cl C, 60 inch, Tr Det B - $Ft</v>
      </c>
      <c r="N4984" s="1" t="str">
        <f>IFERROR(VLOOKUP(ROWS($M$5:N4984),$L$5:$M$7000,2,FALSE),"")</f>
        <v/>
      </c>
      <c r="O4984" s="1" t="str">
        <f>IFERROR(VLOOKUP(ROWS($O$5:O4984),$K$5:$L$7000,2,FALSE),"")</f>
        <v/>
      </c>
    </row>
    <row r="4985" spans="2:15" ht="15" customHeight="1" x14ac:dyDescent="0.25">
      <c r="B4985" s="178" t="s">
        <v>9295</v>
      </c>
      <c r="C4985" s="178" t="s">
        <v>104</v>
      </c>
      <c r="D4985" s="178" t="s">
        <v>1344</v>
      </c>
      <c r="E4985" s="178" t="s">
        <v>302</v>
      </c>
      <c r="F4985" s="178" t="s">
        <v>17</v>
      </c>
      <c r="G4985" s="1">
        <f>IF(ISNUMBER(Pay_Item_Search_Text),IF(ISNUMBER(IF(FIND(Pay_Item_Search_Text,B4985)=1,1, "FALSE")),MAX(G$4:$G4984)+1,IF(ISNUMBER(Pay_Item_Search_Text),0,IF(ISNUMBER(SEARCH(Pay_Item_Search_Text,H4985)),MAX(G$4:$G4984)+1,0))),IF(ISNUMBER(Pay_Item_Search_Text),0,IF(ISNUMBER(SEARCH(Pay_Item_Search_Text,H4985)),MAX(G$4:$G4984)+1,0)))</f>
        <v>4981</v>
      </c>
      <c r="H4985" s="1" t="str">
        <f>IF(Table_PayItems[[#This Row],[Description]]="_","_ Unique Item - "&amp;Table_PayItems[[#This Row],[Item]]&amp;" - $"&amp;Table_PayItems[[#This Row],[Unit]],Table_PayItems[[#This Row],[Description]]&amp;" - $"&amp;Table_PayItems[[#This Row],[Unit]])</f>
        <v>Sewer, Cl C, 60 inch, Tr Det C - $Ft</v>
      </c>
      <c r="I4985" s="29" t="str">
        <f>IFERROR(VLOOKUP(ROWS($M$5:M4985),Table_PayItems[[Search Key]:[Concentrated Name]],2,FALSE),"")</f>
        <v>Sewer, Cl C, 60 inch, Tr Det C - $Ft</v>
      </c>
      <c r="J4985" s="1"/>
      <c r="K4985" s="1"/>
      <c r="L4985" s="22">
        <f>IF(ISNUMBER(SEARCH(Pay_Item_Search_Text_2,M4985)),MAX($L$4:L4984)+1,0)</f>
        <v>874</v>
      </c>
      <c r="M4985" s="1" t="str">
        <f>IFERROR(VLOOKUP(ROWS($M$5:M4985),Table_PayItems[[Search Key]:[Concentrated Name]],2,FALSE),"")</f>
        <v>Sewer, Cl C, 60 inch, Tr Det C - $Ft</v>
      </c>
      <c r="N4985" s="1" t="str">
        <f>IFERROR(VLOOKUP(ROWS($M$5:N4985),$L$5:$M$7000,2,FALSE),"")</f>
        <v/>
      </c>
      <c r="O4985" s="1" t="str">
        <f>IFERROR(VLOOKUP(ROWS($O$5:O4985),$K$5:$L$7000,2,FALSE),"")</f>
        <v/>
      </c>
    </row>
    <row r="4986" spans="2:15" ht="15" customHeight="1" x14ac:dyDescent="0.25">
      <c r="B4986" s="178" t="s">
        <v>9322</v>
      </c>
      <c r="C4986" s="178" t="s">
        <v>104</v>
      </c>
      <c r="D4986" s="178" t="s">
        <v>1371</v>
      </c>
      <c r="E4986" s="178" t="s">
        <v>302</v>
      </c>
      <c r="F4986" s="178" t="s">
        <v>17</v>
      </c>
      <c r="G4986" s="1">
        <f>IF(ISNUMBER(Pay_Item_Search_Text),IF(ISNUMBER(IF(FIND(Pay_Item_Search_Text,B4986)=1,1, "FALSE")),MAX(G$4:$G4985)+1,IF(ISNUMBER(Pay_Item_Search_Text),0,IF(ISNUMBER(SEARCH(Pay_Item_Search_Text,H4986)),MAX(G$4:$G4985)+1,0))),IF(ISNUMBER(Pay_Item_Search_Text),0,IF(ISNUMBER(SEARCH(Pay_Item_Search_Text,H4986)),MAX(G$4:$G4985)+1,0)))</f>
        <v>4982</v>
      </c>
      <c r="H4986" s="1" t="str">
        <f>IF(Table_PayItems[[#This Row],[Description]]="_","_ Unique Item - "&amp;Table_PayItems[[#This Row],[Item]]&amp;" - $"&amp;Table_PayItems[[#This Row],[Unit]],Table_PayItems[[#This Row],[Description]]&amp;" - $"&amp;Table_PayItems[[#This Row],[Unit]])</f>
        <v>Sewer, Cl C, 60 inch, Tr Det D - $Ft</v>
      </c>
      <c r="I4986" s="29" t="str">
        <f>IFERROR(VLOOKUP(ROWS($M$5:M4986),Table_PayItems[[Search Key]:[Concentrated Name]],2,FALSE),"")</f>
        <v>Sewer, Cl C, 60 inch, Tr Det D - $Ft</v>
      </c>
      <c r="J4986" s="1"/>
      <c r="K4986" s="1"/>
      <c r="L4986" s="22">
        <f>IF(ISNUMBER(SEARCH(Pay_Item_Search_Text_2,M4986)),MAX($L$4:L4985)+1,0)</f>
        <v>875</v>
      </c>
      <c r="M4986" s="1" t="str">
        <f>IFERROR(VLOOKUP(ROWS($M$5:M4986),Table_PayItems[[Search Key]:[Concentrated Name]],2,FALSE),"")</f>
        <v>Sewer, Cl C, 60 inch, Tr Det D - $Ft</v>
      </c>
      <c r="N4986" s="1" t="str">
        <f>IFERROR(VLOOKUP(ROWS($M$5:N4986),$L$5:$M$7000,2,FALSE),"")</f>
        <v/>
      </c>
      <c r="O4986" s="1" t="str">
        <f>IFERROR(VLOOKUP(ROWS($O$5:O4986),$K$5:$L$7000,2,FALSE),"")</f>
        <v/>
      </c>
    </row>
    <row r="4987" spans="2:15" ht="15" customHeight="1" x14ac:dyDescent="0.25">
      <c r="B4987" s="178" t="s">
        <v>9349</v>
      </c>
      <c r="C4987" s="178" t="s">
        <v>104</v>
      </c>
      <c r="D4987" s="178" t="s">
        <v>1398</v>
      </c>
      <c r="E4987" s="178" t="s">
        <v>302</v>
      </c>
      <c r="F4987" s="178" t="s">
        <v>17</v>
      </c>
      <c r="G4987" s="1">
        <f>IF(ISNUMBER(Pay_Item_Search_Text),IF(ISNUMBER(IF(FIND(Pay_Item_Search_Text,B4987)=1,1, "FALSE")),MAX(G$4:$G4986)+1,IF(ISNUMBER(Pay_Item_Search_Text),0,IF(ISNUMBER(SEARCH(Pay_Item_Search_Text,H4987)),MAX(G$4:$G4986)+1,0))),IF(ISNUMBER(Pay_Item_Search_Text),0,IF(ISNUMBER(SEARCH(Pay_Item_Search_Text,H4987)),MAX(G$4:$G4986)+1,0)))</f>
        <v>4983</v>
      </c>
      <c r="H4987" s="1" t="str">
        <f>IF(Table_PayItems[[#This Row],[Description]]="_","_ Unique Item - "&amp;Table_PayItems[[#This Row],[Item]]&amp;" - $"&amp;Table_PayItems[[#This Row],[Unit]],Table_PayItems[[#This Row],[Description]]&amp;" - $"&amp;Table_PayItems[[#This Row],[Unit]])</f>
        <v>Sewer, Cl C, 60 inch, Tr Det E - $Ft</v>
      </c>
      <c r="I4987" s="29" t="str">
        <f>IFERROR(VLOOKUP(ROWS($M$5:M4987),Table_PayItems[[Search Key]:[Concentrated Name]],2,FALSE),"")</f>
        <v>Sewer, Cl C, 60 inch, Tr Det E - $Ft</v>
      </c>
      <c r="J4987" s="1"/>
      <c r="K4987" s="1"/>
      <c r="L4987" s="22">
        <f>IF(ISNUMBER(SEARCH(Pay_Item_Search_Text_2,M4987)),MAX($L$4:L4986)+1,0)</f>
        <v>876</v>
      </c>
      <c r="M4987" s="1" t="str">
        <f>IFERROR(VLOOKUP(ROWS($M$5:M4987),Table_PayItems[[Search Key]:[Concentrated Name]],2,FALSE),"")</f>
        <v>Sewer, Cl C, 60 inch, Tr Det E - $Ft</v>
      </c>
      <c r="N4987" s="1" t="str">
        <f>IFERROR(VLOOKUP(ROWS($M$5:N4987),$L$5:$M$7000,2,FALSE),"")</f>
        <v/>
      </c>
      <c r="O4987" s="1" t="str">
        <f>IFERROR(VLOOKUP(ROWS($O$5:O4987),$K$5:$L$7000,2,FALSE),"")</f>
        <v/>
      </c>
    </row>
    <row r="4988" spans="2:15" ht="15" customHeight="1" x14ac:dyDescent="0.25">
      <c r="B4988" s="178" t="s">
        <v>9242</v>
      </c>
      <c r="C4988" s="178" t="s">
        <v>104</v>
      </c>
      <c r="D4988" s="178" t="s">
        <v>1291</v>
      </c>
      <c r="E4988" s="178" t="s">
        <v>302</v>
      </c>
      <c r="F4988" s="178" t="s">
        <v>17</v>
      </c>
      <c r="G4988" s="1">
        <f>IF(ISNUMBER(Pay_Item_Search_Text),IF(ISNUMBER(IF(FIND(Pay_Item_Search_Text,B4988)=1,1, "FALSE")),MAX(G$4:$G4987)+1,IF(ISNUMBER(Pay_Item_Search_Text),0,IF(ISNUMBER(SEARCH(Pay_Item_Search_Text,H4988)),MAX(G$4:$G4987)+1,0))),IF(ISNUMBER(Pay_Item_Search_Text),0,IF(ISNUMBER(SEARCH(Pay_Item_Search_Text,H4988)),MAX(G$4:$G4987)+1,0)))</f>
        <v>4984</v>
      </c>
      <c r="H4988" s="1" t="str">
        <f>IF(Table_PayItems[[#This Row],[Description]]="_","_ Unique Item - "&amp;Table_PayItems[[#This Row],[Item]]&amp;" - $"&amp;Table_PayItems[[#This Row],[Unit]],Table_PayItems[[#This Row],[Description]]&amp;" - $"&amp;Table_PayItems[[#This Row],[Unit]])</f>
        <v>Sewer, Cl C, 66 inch, Tr Det A - $Ft</v>
      </c>
      <c r="I4988" s="29" t="str">
        <f>IFERROR(VLOOKUP(ROWS($M$5:M4988),Table_PayItems[[Search Key]:[Concentrated Name]],2,FALSE),"")</f>
        <v>Sewer, Cl C, 66 inch, Tr Det A - $Ft</v>
      </c>
      <c r="J4988" s="1"/>
      <c r="K4988" s="1"/>
      <c r="L4988" s="22">
        <f>IF(ISNUMBER(SEARCH(Pay_Item_Search_Text_2,M4988)),MAX($L$4:L4987)+1,0)</f>
        <v>0</v>
      </c>
      <c r="M4988" s="1" t="str">
        <f>IFERROR(VLOOKUP(ROWS($M$5:M4988),Table_PayItems[[Search Key]:[Concentrated Name]],2,FALSE),"")</f>
        <v>Sewer, Cl C, 66 inch, Tr Det A - $Ft</v>
      </c>
      <c r="N4988" s="1" t="str">
        <f>IFERROR(VLOOKUP(ROWS($M$5:N4988),$L$5:$M$7000,2,FALSE),"")</f>
        <v/>
      </c>
      <c r="O4988" s="1" t="str">
        <f>IFERROR(VLOOKUP(ROWS($O$5:O4988),$K$5:$L$7000,2,FALSE),"")</f>
        <v/>
      </c>
    </row>
    <row r="4989" spans="2:15" ht="15" customHeight="1" x14ac:dyDescent="0.25">
      <c r="B4989" s="178" t="s">
        <v>9269</v>
      </c>
      <c r="C4989" s="178" t="s">
        <v>104</v>
      </c>
      <c r="D4989" s="178" t="s">
        <v>1318</v>
      </c>
      <c r="E4989" s="178" t="s">
        <v>302</v>
      </c>
      <c r="F4989" s="178" t="s">
        <v>17</v>
      </c>
      <c r="G4989" s="1">
        <f>IF(ISNUMBER(Pay_Item_Search_Text),IF(ISNUMBER(IF(FIND(Pay_Item_Search_Text,B4989)=1,1, "FALSE")),MAX(G$4:$G4988)+1,IF(ISNUMBER(Pay_Item_Search_Text),0,IF(ISNUMBER(SEARCH(Pay_Item_Search_Text,H4989)),MAX(G$4:$G4988)+1,0))),IF(ISNUMBER(Pay_Item_Search_Text),0,IF(ISNUMBER(SEARCH(Pay_Item_Search_Text,H4989)),MAX(G$4:$G4988)+1,0)))</f>
        <v>4985</v>
      </c>
      <c r="H4989" s="1" t="str">
        <f>IF(Table_PayItems[[#This Row],[Description]]="_","_ Unique Item - "&amp;Table_PayItems[[#This Row],[Item]]&amp;" - $"&amp;Table_PayItems[[#This Row],[Unit]],Table_PayItems[[#This Row],[Description]]&amp;" - $"&amp;Table_PayItems[[#This Row],[Unit]])</f>
        <v>Sewer, Cl C, 66 inch, Tr Det B - $Ft</v>
      </c>
      <c r="I4989" s="29" t="str">
        <f>IFERROR(VLOOKUP(ROWS($M$5:M4989),Table_PayItems[[Search Key]:[Concentrated Name]],2,FALSE),"")</f>
        <v>Sewer, Cl C, 66 inch, Tr Det B - $Ft</v>
      </c>
      <c r="J4989" s="1"/>
      <c r="K4989" s="1"/>
      <c r="L4989" s="22">
        <f>IF(ISNUMBER(SEARCH(Pay_Item_Search_Text_2,M4989)),MAX($L$4:L4988)+1,0)</f>
        <v>0</v>
      </c>
      <c r="M4989" s="1" t="str">
        <f>IFERROR(VLOOKUP(ROWS($M$5:M4989),Table_PayItems[[Search Key]:[Concentrated Name]],2,FALSE),"")</f>
        <v>Sewer, Cl C, 66 inch, Tr Det B - $Ft</v>
      </c>
      <c r="N4989" s="1" t="str">
        <f>IFERROR(VLOOKUP(ROWS($M$5:N4989),$L$5:$M$7000,2,FALSE),"")</f>
        <v/>
      </c>
      <c r="O4989" s="1" t="str">
        <f>IFERROR(VLOOKUP(ROWS($O$5:O4989),$K$5:$L$7000,2,FALSE),"")</f>
        <v/>
      </c>
    </row>
    <row r="4990" spans="2:15" ht="15" customHeight="1" x14ac:dyDescent="0.25">
      <c r="B4990" s="178" t="s">
        <v>9296</v>
      </c>
      <c r="C4990" s="178" t="s">
        <v>104</v>
      </c>
      <c r="D4990" s="178" t="s">
        <v>1345</v>
      </c>
      <c r="E4990" s="178" t="s">
        <v>302</v>
      </c>
      <c r="F4990" s="178" t="s">
        <v>17</v>
      </c>
      <c r="G4990" s="1">
        <f>IF(ISNUMBER(Pay_Item_Search_Text),IF(ISNUMBER(IF(FIND(Pay_Item_Search_Text,B4990)=1,1, "FALSE")),MAX(G$4:$G4989)+1,IF(ISNUMBER(Pay_Item_Search_Text),0,IF(ISNUMBER(SEARCH(Pay_Item_Search_Text,H4990)),MAX(G$4:$G4989)+1,0))),IF(ISNUMBER(Pay_Item_Search_Text),0,IF(ISNUMBER(SEARCH(Pay_Item_Search_Text,H4990)),MAX(G$4:$G4989)+1,0)))</f>
        <v>4986</v>
      </c>
      <c r="H4990" s="1" t="str">
        <f>IF(Table_PayItems[[#This Row],[Description]]="_","_ Unique Item - "&amp;Table_PayItems[[#This Row],[Item]]&amp;" - $"&amp;Table_PayItems[[#This Row],[Unit]],Table_PayItems[[#This Row],[Description]]&amp;" - $"&amp;Table_PayItems[[#This Row],[Unit]])</f>
        <v>Sewer, Cl C, 66 inch, Tr Det C - $Ft</v>
      </c>
      <c r="I4990" s="29" t="str">
        <f>IFERROR(VLOOKUP(ROWS($M$5:M4990),Table_PayItems[[Search Key]:[Concentrated Name]],2,FALSE),"")</f>
        <v>Sewer, Cl C, 66 inch, Tr Det C - $Ft</v>
      </c>
      <c r="J4990" s="1"/>
      <c r="K4990" s="1"/>
      <c r="L4990" s="22">
        <f>IF(ISNUMBER(SEARCH(Pay_Item_Search_Text_2,M4990)),MAX($L$4:L4989)+1,0)</f>
        <v>0</v>
      </c>
      <c r="M4990" s="1" t="str">
        <f>IFERROR(VLOOKUP(ROWS($M$5:M4990),Table_PayItems[[Search Key]:[Concentrated Name]],2,FALSE),"")</f>
        <v>Sewer, Cl C, 66 inch, Tr Det C - $Ft</v>
      </c>
      <c r="N4990" s="1" t="str">
        <f>IFERROR(VLOOKUP(ROWS($M$5:N4990),$L$5:$M$7000,2,FALSE),"")</f>
        <v/>
      </c>
      <c r="O4990" s="1" t="str">
        <f>IFERROR(VLOOKUP(ROWS($O$5:O4990),$K$5:$L$7000,2,FALSE),"")</f>
        <v/>
      </c>
    </row>
    <row r="4991" spans="2:15" ht="15" customHeight="1" x14ac:dyDescent="0.25">
      <c r="B4991" s="178" t="s">
        <v>9323</v>
      </c>
      <c r="C4991" s="178" t="s">
        <v>104</v>
      </c>
      <c r="D4991" s="178" t="s">
        <v>1372</v>
      </c>
      <c r="E4991" s="178" t="s">
        <v>302</v>
      </c>
      <c r="F4991" s="178" t="s">
        <v>17</v>
      </c>
      <c r="G4991" s="1">
        <f>IF(ISNUMBER(Pay_Item_Search_Text),IF(ISNUMBER(IF(FIND(Pay_Item_Search_Text,B4991)=1,1, "FALSE")),MAX(G$4:$G4990)+1,IF(ISNUMBER(Pay_Item_Search_Text),0,IF(ISNUMBER(SEARCH(Pay_Item_Search_Text,H4991)),MAX(G$4:$G4990)+1,0))),IF(ISNUMBER(Pay_Item_Search_Text),0,IF(ISNUMBER(SEARCH(Pay_Item_Search_Text,H4991)),MAX(G$4:$G4990)+1,0)))</f>
        <v>4987</v>
      </c>
      <c r="H4991" s="1" t="str">
        <f>IF(Table_PayItems[[#This Row],[Description]]="_","_ Unique Item - "&amp;Table_PayItems[[#This Row],[Item]]&amp;" - $"&amp;Table_PayItems[[#This Row],[Unit]],Table_PayItems[[#This Row],[Description]]&amp;" - $"&amp;Table_PayItems[[#This Row],[Unit]])</f>
        <v>Sewer, Cl C, 66 inch, Tr Det D - $Ft</v>
      </c>
      <c r="I4991" s="29" t="str">
        <f>IFERROR(VLOOKUP(ROWS($M$5:M4991),Table_PayItems[[Search Key]:[Concentrated Name]],2,FALSE),"")</f>
        <v>Sewer, Cl C, 66 inch, Tr Det D - $Ft</v>
      </c>
      <c r="J4991" s="1"/>
      <c r="K4991" s="1"/>
      <c r="L4991" s="22">
        <f>IF(ISNUMBER(SEARCH(Pay_Item_Search_Text_2,M4991)),MAX($L$4:L4990)+1,0)</f>
        <v>0</v>
      </c>
      <c r="M4991" s="1" t="str">
        <f>IFERROR(VLOOKUP(ROWS($M$5:M4991),Table_PayItems[[Search Key]:[Concentrated Name]],2,FALSE),"")</f>
        <v>Sewer, Cl C, 66 inch, Tr Det D - $Ft</v>
      </c>
      <c r="N4991" s="1" t="str">
        <f>IFERROR(VLOOKUP(ROWS($M$5:N4991),$L$5:$M$7000,2,FALSE),"")</f>
        <v/>
      </c>
      <c r="O4991" s="1" t="str">
        <f>IFERROR(VLOOKUP(ROWS($O$5:O4991),$K$5:$L$7000,2,FALSE),"")</f>
        <v/>
      </c>
    </row>
    <row r="4992" spans="2:15" ht="15" customHeight="1" x14ac:dyDescent="0.25">
      <c r="B4992" s="178" t="s">
        <v>9350</v>
      </c>
      <c r="C4992" s="178" t="s">
        <v>104</v>
      </c>
      <c r="D4992" s="178" t="s">
        <v>1399</v>
      </c>
      <c r="E4992" s="178" t="s">
        <v>302</v>
      </c>
      <c r="F4992" s="178" t="s">
        <v>17</v>
      </c>
      <c r="G4992" s="1">
        <f>IF(ISNUMBER(Pay_Item_Search_Text),IF(ISNUMBER(IF(FIND(Pay_Item_Search_Text,B4992)=1,1, "FALSE")),MAX(G$4:$G4991)+1,IF(ISNUMBER(Pay_Item_Search_Text),0,IF(ISNUMBER(SEARCH(Pay_Item_Search_Text,H4992)),MAX(G$4:$G4991)+1,0))),IF(ISNUMBER(Pay_Item_Search_Text),0,IF(ISNUMBER(SEARCH(Pay_Item_Search_Text,H4992)),MAX(G$4:$G4991)+1,0)))</f>
        <v>4988</v>
      </c>
      <c r="H4992" s="1" t="str">
        <f>IF(Table_PayItems[[#This Row],[Description]]="_","_ Unique Item - "&amp;Table_PayItems[[#This Row],[Item]]&amp;" - $"&amp;Table_PayItems[[#This Row],[Unit]],Table_PayItems[[#This Row],[Description]]&amp;" - $"&amp;Table_PayItems[[#This Row],[Unit]])</f>
        <v>Sewer, Cl C, 66 inch, Tr Det E - $Ft</v>
      </c>
      <c r="I4992" s="29" t="str">
        <f>IFERROR(VLOOKUP(ROWS($M$5:M4992),Table_PayItems[[Search Key]:[Concentrated Name]],2,FALSE),"")</f>
        <v>Sewer, Cl C, 66 inch, Tr Det E - $Ft</v>
      </c>
      <c r="J4992" s="1"/>
      <c r="K4992" s="1"/>
      <c r="L4992" s="22">
        <f>IF(ISNUMBER(SEARCH(Pay_Item_Search_Text_2,M4992)),MAX($L$4:L4991)+1,0)</f>
        <v>0</v>
      </c>
      <c r="M4992" s="1" t="str">
        <f>IFERROR(VLOOKUP(ROWS($M$5:M4992),Table_PayItems[[Search Key]:[Concentrated Name]],2,FALSE),"")</f>
        <v>Sewer, Cl C, 66 inch, Tr Det E - $Ft</v>
      </c>
      <c r="N4992" s="1" t="str">
        <f>IFERROR(VLOOKUP(ROWS($M$5:N4992),$L$5:$M$7000,2,FALSE),"")</f>
        <v/>
      </c>
      <c r="O4992" s="1" t="str">
        <f>IFERROR(VLOOKUP(ROWS($O$5:O4992),$K$5:$L$7000,2,FALSE),"")</f>
        <v/>
      </c>
    </row>
    <row r="4993" spans="2:15" ht="15" customHeight="1" x14ac:dyDescent="0.25">
      <c r="B4993" s="178" t="s">
        <v>9243</v>
      </c>
      <c r="C4993" s="178" t="s">
        <v>104</v>
      </c>
      <c r="D4993" s="178" t="s">
        <v>1292</v>
      </c>
      <c r="E4993" s="178" t="s">
        <v>302</v>
      </c>
      <c r="F4993" s="178" t="s">
        <v>17</v>
      </c>
      <c r="G4993" s="1">
        <f>IF(ISNUMBER(Pay_Item_Search_Text),IF(ISNUMBER(IF(FIND(Pay_Item_Search_Text,B4993)=1,1, "FALSE")),MAX(G$4:$G4992)+1,IF(ISNUMBER(Pay_Item_Search_Text),0,IF(ISNUMBER(SEARCH(Pay_Item_Search_Text,H4993)),MAX(G$4:$G4992)+1,0))),IF(ISNUMBER(Pay_Item_Search_Text),0,IF(ISNUMBER(SEARCH(Pay_Item_Search_Text,H4993)),MAX(G$4:$G4992)+1,0)))</f>
        <v>4989</v>
      </c>
      <c r="H4993" s="1" t="str">
        <f>IF(Table_PayItems[[#This Row],[Description]]="_","_ Unique Item - "&amp;Table_PayItems[[#This Row],[Item]]&amp;" - $"&amp;Table_PayItems[[#This Row],[Unit]],Table_PayItems[[#This Row],[Description]]&amp;" - $"&amp;Table_PayItems[[#This Row],[Unit]])</f>
        <v>Sewer, Cl C, 72 inch, Tr Det A - $Ft</v>
      </c>
      <c r="I4993" s="29" t="str">
        <f>IFERROR(VLOOKUP(ROWS($M$5:M4993),Table_PayItems[[Search Key]:[Concentrated Name]],2,FALSE),"")</f>
        <v>Sewer, Cl C, 72 inch, Tr Det A - $Ft</v>
      </c>
      <c r="J4993" s="1"/>
      <c r="K4993" s="1"/>
      <c r="L4993" s="22">
        <f>IF(ISNUMBER(SEARCH(Pay_Item_Search_Text_2,M4993)),MAX($L$4:L4992)+1,0)</f>
        <v>0</v>
      </c>
      <c r="M4993" s="1" t="str">
        <f>IFERROR(VLOOKUP(ROWS($M$5:M4993),Table_PayItems[[Search Key]:[Concentrated Name]],2,FALSE),"")</f>
        <v>Sewer, Cl C, 72 inch, Tr Det A - $Ft</v>
      </c>
      <c r="N4993" s="1" t="str">
        <f>IFERROR(VLOOKUP(ROWS($M$5:N4993),$L$5:$M$7000,2,FALSE),"")</f>
        <v/>
      </c>
      <c r="O4993" s="1" t="str">
        <f>IFERROR(VLOOKUP(ROWS($O$5:O4993),$K$5:$L$7000,2,FALSE),"")</f>
        <v/>
      </c>
    </row>
    <row r="4994" spans="2:15" ht="15" customHeight="1" x14ac:dyDescent="0.25">
      <c r="B4994" s="178" t="s">
        <v>9270</v>
      </c>
      <c r="C4994" s="178" t="s">
        <v>104</v>
      </c>
      <c r="D4994" s="178" t="s">
        <v>1319</v>
      </c>
      <c r="E4994" s="178" t="s">
        <v>302</v>
      </c>
      <c r="F4994" s="178" t="s">
        <v>17</v>
      </c>
      <c r="G4994" s="1">
        <f>IF(ISNUMBER(Pay_Item_Search_Text),IF(ISNUMBER(IF(FIND(Pay_Item_Search_Text,B4994)=1,1, "FALSE")),MAX(G$4:$G4993)+1,IF(ISNUMBER(Pay_Item_Search_Text),0,IF(ISNUMBER(SEARCH(Pay_Item_Search_Text,H4994)),MAX(G$4:$G4993)+1,0))),IF(ISNUMBER(Pay_Item_Search_Text),0,IF(ISNUMBER(SEARCH(Pay_Item_Search_Text,H4994)),MAX(G$4:$G4993)+1,0)))</f>
        <v>4990</v>
      </c>
      <c r="H4994" s="1" t="str">
        <f>IF(Table_PayItems[[#This Row],[Description]]="_","_ Unique Item - "&amp;Table_PayItems[[#This Row],[Item]]&amp;" - $"&amp;Table_PayItems[[#This Row],[Unit]],Table_PayItems[[#This Row],[Description]]&amp;" - $"&amp;Table_PayItems[[#This Row],[Unit]])</f>
        <v>Sewer, Cl C, 72 inch, Tr Det B - $Ft</v>
      </c>
      <c r="I4994" s="29" t="str">
        <f>IFERROR(VLOOKUP(ROWS($M$5:M4994),Table_PayItems[[Search Key]:[Concentrated Name]],2,FALSE),"")</f>
        <v>Sewer, Cl C, 72 inch, Tr Det B - $Ft</v>
      </c>
      <c r="J4994" s="1"/>
      <c r="K4994" s="1"/>
      <c r="L4994" s="22">
        <f>IF(ISNUMBER(SEARCH(Pay_Item_Search_Text_2,M4994)),MAX($L$4:L4993)+1,0)</f>
        <v>0</v>
      </c>
      <c r="M4994" s="1" t="str">
        <f>IFERROR(VLOOKUP(ROWS($M$5:M4994),Table_PayItems[[Search Key]:[Concentrated Name]],2,FALSE),"")</f>
        <v>Sewer, Cl C, 72 inch, Tr Det B - $Ft</v>
      </c>
      <c r="N4994" s="1" t="str">
        <f>IFERROR(VLOOKUP(ROWS($M$5:N4994),$L$5:$M$7000,2,FALSE),"")</f>
        <v/>
      </c>
      <c r="O4994" s="1" t="str">
        <f>IFERROR(VLOOKUP(ROWS($O$5:O4994),$K$5:$L$7000,2,FALSE),"")</f>
        <v/>
      </c>
    </row>
    <row r="4995" spans="2:15" ht="15" customHeight="1" x14ac:dyDescent="0.25">
      <c r="B4995" s="178" t="s">
        <v>9297</v>
      </c>
      <c r="C4995" s="178" t="s">
        <v>104</v>
      </c>
      <c r="D4995" s="178" t="s">
        <v>1346</v>
      </c>
      <c r="E4995" s="178" t="s">
        <v>302</v>
      </c>
      <c r="F4995" s="178" t="s">
        <v>17</v>
      </c>
      <c r="G4995" s="1">
        <f>IF(ISNUMBER(Pay_Item_Search_Text),IF(ISNUMBER(IF(FIND(Pay_Item_Search_Text,B4995)=1,1, "FALSE")),MAX(G$4:$G4994)+1,IF(ISNUMBER(Pay_Item_Search_Text),0,IF(ISNUMBER(SEARCH(Pay_Item_Search_Text,H4995)),MAX(G$4:$G4994)+1,0))),IF(ISNUMBER(Pay_Item_Search_Text),0,IF(ISNUMBER(SEARCH(Pay_Item_Search_Text,H4995)),MAX(G$4:$G4994)+1,0)))</f>
        <v>4991</v>
      </c>
      <c r="H4995" s="1" t="str">
        <f>IF(Table_PayItems[[#This Row],[Description]]="_","_ Unique Item - "&amp;Table_PayItems[[#This Row],[Item]]&amp;" - $"&amp;Table_PayItems[[#This Row],[Unit]],Table_PayItems[[#This Row],[Description]]&amp;" - $"&amp;Table_PayItems[[#This Row],[Unit]])</f>
        <v>Sewer, Cl C, 72 inch, Tr Det C - $Ft</v>
      </c>
      <c r="I4995" s="29" t="str">
        <f>IFERROR(VLOOKUP(ROWS($M$5:M4995),Table_PayItems[[Search Key]:[Concentrated Name]],2,FALSE),"")</f>
        <v>Sewer, Cl C, 72 inch, Tr Det C - $Ft</v>
      </c>
      <c r="J4995" s="1"/>
      <c r="K4995" s="1"/>
      <c r="L4995" s="22">
        <f>IF(ISNUMBER(SEARCH(Pay_Item_Search_Text_2,M4995)),MAX($L$4:L4994)+1,0)</f>
        <v>0</v>
      </c>
      <c r="M4995" s="1" t="str">
        <f>IFERROR(VLOOKUP(ROWS($M$5:M4995),Table_PayItems[[Search Key]:[Concentrated Name]],2,FALSE),"")</f>
        <v>Sewer, Cl C, 72 inch, Tr Det C - $Ft</v>
      </c>
      <c r="N4995" s="1" t="str">
        <f>IFERROR(VLOOKUP(ROWS($M$5:N4995),$L$5:$M$7000,2,FALSE),"")</f>
        <v/>
      </c>
      <c r="O4995" s="1" t="str">
        <f>IFERROR(VLOOKUP(ROWS($O$5:O4995),$K$5:$L$7000,2,FALSE),"")</f>
        <v/>
      </c>
    </row>
    <row r="4996" spans="2:15" ht="15" customHeight="1" x14ac:dyDescent="0.25">
      <c r="B4996" s="178" t="s">
        <v>9324</v>
      </c>
      <c r="C4996" s="178" t="s">
        <v>104</v>
      </c>
      <c r="D4996" s="178" t="s">
        <v>1373</v>
      </c>
      <c r="E4996" s="178" t="s">
        <v>302</v>
      </c>
      <c r="F4996" s="178" t="s">
        <v>17</v>
      </c>
      <c r="G4996" s="1">
        <f>IF(ISNUMBER(Pay_Item_Search_Text),IF(ISNUMBER(IF(FIND(Pay_Item_Search_Text,B4996)=1,1, "FALSE")),MAX(G$4:$G4995)+1,IF(ISNUMBER(Pay_Item_Search_Text),0,IF(ISNUMBER(SEARCH(Pay_Item_Search_Text,H4996)),MAX(G$4:$G4995)+1,0))),IF(ISNUMBER(Pay_Item_Search_Text),0,IF(ISNUMBER(SEARCH(Pay_Item_Search_Text,H4996)),MAX(G$4:$G4995)+1,0)))</f>
        <v>4992</v>
      </c>
      <c r="H4996" s="1" t="str">
        <f>IF(Table_PayItems[[#This Row],[Description]]="_","_ Unique Item - "&amp;Table_PayItems[[#This Row],[Item]]&amp;" - $"&amp;Table_PayItems[[#This Row],[Unit]],Table_PayItems[[#This Row],[Description]]&amp;" - $"&amp;Table_PayItems[[#This Row],[Unit]])</f>
        <v>Sewer, Cl C, 72 inch, Tr Det D - $Ft</v>
      </c>
      <c r="I4996" s="29" t="str">
        <f>IFERROR(VLOOKUP(ROWS($M$5:M4996),Table_PayItems[[Search Key]:[Concentrated Name]],2,FALSE),"")</f>
        <v>Sewer, Cl C, 72 inch, Tr Det D - $Ft</v>
      </c>
      <c r="J4996" s="1"/>
      <c r="K4996" s="1"/>
      <c r="L4996" s="22">
        <f>IF(ISNUMBER(SEARCH(Pay_Item_Search_Text_2,M4996)),MAX($L$4:L4995)+1,0)</f>
        <v>0</v>
      </c>
      <c r="M4996" s="1" t="str">
        <f>IFERROR(VLOOKUP(ROWS($M$5:M4996),Table_PayItems[[Search Key]:[Concentrated Name]],2,FALSE),"")</f>
        <v>Sewer, Cl C, 72 inch, Tr Det D - $Ft</v>
      </c>
      <c r="N4996" s="1" t="str">
        <f>IFERROR(VLOOKUP(ROWS($M$5:N4996),$L$5:$M$7000,2,FALSE),"")</f>
        <v/>
      </c>
      <c r="O4996" s="1" t="str">
        <f>IFERROR(VLOOKUP(ROWS($O$5:O4996),$K$5:$L$7000,2,FALSE),"")</f>
        <v/>
      </c>
    </row>
    <row r="4997" spans="2:15" ht="15" customHeight="1" x14ac:dyDescent="0.25">
      <c r="B4997" s="178" t="s">
        <v>9351</v>
      </c>
      <c r="C4997" s="178" t="s">
        <v>104</v>
      </c>
      <c r="D4997" s="178" t="s">
        <v>1400</v>
      </c>
      <c r="E4997" s="178" t="s">
        <v>302</v>
      </c>
      <c r="F4997" s="178" t="s">
        <v>17</v>
      </c>
      <c r="G4997" s="1">
        <f>IF(ISNUMBER(Pay_Item_Search_Text),IF(ISNUMBER(IF(FIND(Pay_Item_Search_Text,B4997)=1,1, "FALSE")),MAX(G$4:$G4996)+1,IF(ISNUMBER(Pay_Item_Search_Text),0,IF(ISNUMBER(SEARCH(Pay_Item_Search_Text,H4997)),MAX(G$4:$G4996)+1,0))),IF(ISNUMBER(Pay_Item_Search_Text),0,IF(ISNUMBER(SEARCH(Pay_Item_Search_Text,H4997)),MAX(G$4:$G4996)+1,0)))</f>
        <v>4993</v>
      </c>
      <c r="H4997" s="1" t="str">
        <f>IF(Table_PayItems[[#This Row],[Description]]="_","_ Unique Item - "&amp;Table_PayItems[[#This Row],[Item]]&amp;" - $"&amp;Table_PayItems[[#This Row],[Unit]],Table_PayItems[[#This Row],[Description]]&amp;" - $"&amp;Table_PayItems[[#This Row],[Unit]])</f>
        <v>Sewer, Cl C, 72 inch, Tr Det E - $Ft</v>
      </c>
      <c r="I4997" s="29" t="str">
        <f>IFERROR(VLOOKUP(ROWS($M$5:M4997),Table_PayItems[[Search Key]:[Concentrated Name]],2,FALSE),"")</f>
        <v>Sewer, Cl C, 72 inch, Tr Det E - $Ft</v>
      </c>
      <c r="J4997" s="1"/>
      <c r="K4997" s="1"/>
      <c r="L4997" s="22">
        <f>IF(ISNUMBER(SEARCH(Pay_Item_Search_Text_2,M4997)),MAX($L$4:L4996)+1,0)</f>
        <v>0</v>
      </c>
      <c r="M4997" s="1" t="str">
        <f>IFERROR(VLOOKUP(ROWS($M$5:M4997),Table_PayItems[[Search Key]:[Concentrated Name]],2,FALSE),"")</f>
        <v>Sewer, Cl C, 72 inch, Tr Det E - $Ft</v>
      </c>
      <c r="N4997" s="1" t="str">
        <f>IFERROR(VLOOKUP(ROWS($M$5:N4997),$L$5:$M$7000,2,FALSE),"")</f>
        <v/>
      </c>
      <c r="O4997" s="1" t="str">
        <f>IFERROR(VLOOKUP(ROWS($O$5:O4997),$K$5:$L$7000,2,FALSE),"")</f>
        <v/>
      </c>
    </row>
    <row r="4998" spans="2:15" ht="15" customHeight="1" x14ac:dyDescent="0.25">
      <c r="B4998" s="178" t="s">
        <v>9244</v>
      </c>
      <c r="C4998" s="178" t="s">
        <v>104</v>
      </c>
      <c r="D4998" s="178" t="s">
        <v>1293</v>
      </c>
      <c r="E4998" s="178" t="s">
        <v>302</v>
      </c>
      <c r="F4998" s="178" t="s">
        <v>17</v>
      </c>
      <c r="G4998" s="1">
        <f>IF(ISNUMBER(Pay_Item_Search_Text),IF(ISNUMBER(IF(FIND(Pay_Item_Search_Text,B4998)=1,1, "FALSE")),MAX(G$4:$G4997)+1,IF(ISNUMBER(Pay_Item_Search_Text),0,IF(ISNUMBER(SEARCH(Pay_Item_Search_Text,H4998)),MAX(G$4:$G4997)+1,0))),IF(ISNUMBER(Pay_Item_Search_Text),0,IF(ISNUMBER(SEARCH(Pay_Item_Search_Text,H4998)),MAX(G$4:$G4997)+1,0)))</f>
        <v>4994</v>
      </c>
      <c r="H4998" s="1" t="str">
        <f>IF(Table_PayItems[[#This Row],[Description]]="_","_ Unique Item - "&amp;Table_PayItems[[#This Row],[Item]]&amp;" - $"&amp;Table_PayItems[[#This Row],[Unit]],Table_PayItems[[#This Row],[Description]]&amp;" - $"&amp;Table_PayItems[[#This Row],[Unit]])</f>
        <v>Sewer, Cl C, 78 inch, Tr Det A - $Ft</v>
      </c>
      <c r="I4998" s="29" t="str">
        <f>IFERROR(VLOOKUP(ROWS($M$5:M4998),Table_PayItems[[Search Key]:[Concentrated Name]],2,FALSE),"")</f>
        <v>Sewer, Cl C, 78 inch, Tr Det A - $Ft</v>
      </c>
      <c r="J4998" s="1"/>
      <c r="K4998" s="1"/>
      <c r="L4998" s="22">
        <f>IF(ISNUMBER(SEARCH(Pay_Item_Search_Text_2,M4998)),MAX($L$4:L4997)+1,0)</f>
        <v>0</v>
      </c>
      <c r="M4998" s="1" t="str">
        <f>IFERROR(VLOOKUP(ROWS($M$5:M4998),Table_PayItems[[Search Key]:[Concentrated Name]],2,FALSE),"")</f>
        <v>Sewer, Cl C, 78 inch, Tr Det A - $Ft</v>
      </c>
      <c r="N4998" s="1" t="str">
        <f>IFERROR(VLOOKUP(ROWS($M$5:N4998),$L$5:$M$7000,2,FALSE),"")</f>
        <v/>
      </c>
      <c r="O4998" s="1" t="str">
        <f>IFERROR(VLOOKUP(ROWS($O$5:O4998),$K$5:$L$7000,2,FALSE),"")</f>
        <v/>
      </c>
    </row>
    <row r="4999" spans="2:15" ht="15" customHeight="1" x14ac:dyDescent="0.25">
      <c r="B4999" s="178" t="s">
        <v>9271</v>
      </c>
      <c r="C4999" s="178" t="s">
        <v>104</v>
      </c>
      <c r="D4999" s="178" t="s">
        <v>1320</v>
      </c>
      <c r="E4999" s="178" t="s">
        <v>302</v>
      </c>
      <c r="F4999" s="178" t="s">
        <v>17</v>
      </c>
      <c r="G4999" s="1">
        <f>IF(ISNUMBER(Pay_Item_Search_Text),IF(ISNUMBER(IF(FIND(Pay_Item_Search_Text,B4999)=1,1, "FALSE")),MAX(G$4:$G4998)+1,IF(ISNUMBER(Pay_Item_Search_Text),0,IF(ISNUMBER(SEARCH(Pay_Item_Search_Text,H4999)),MAX(G$4:$G4998)+1,0))),IF(ISNUMBER(Pay_Item_Search_Text),0,IF(ISNUMBER(SEARCH(Pay_Item_Search_Text,H4999)),MAX(G$4:$G4998)+1,0)))</f>
        <v>4995</v>
      </c>
      <c r="H4999" s="1" t="str">
        <f>IF(Table_PayItems[[#This Row],[Description]]="_","_ Unique Item - "&amp;Table_PayItems[[#This Row],[Item]]&amp;" - $"&amp;Table_PayItems[[#This Row],[Unit]],Table_PayItems[[#This Row],[Description]]&amp;" - $"&amp;Table_PayItems[[#This Row],[Unit]])</f>
        <v>Sewer, Cl C, 78 inch, Tr Det B - $Ft</v>
      </c>
      <c r="I4999" s="29" t="str">
        <f>IFERROR(VLOOKUP(ROWS($M$5:M4999),Table_PayItems[[Search Key]:[Concentrated Name]],2,FALSE),"")</f>
        <v>Sewer, Cl C, 78 inch, Tr Det B - $Ft</v>
      </c>
      <c r="J4999" s="1"/>
      <c r="K4999" s="1"/>
      <c r="L4999" s="22">
        <f>IF(ISNUMBER(SEARCH(Pay_Item_Search_Text_2,M4999)),MAX($L$4:L4998)+1,0)</f>
        <v>0</v>
      </c>
      <c r="M4999" s="1" t="str">
        <f>IFERROR(VLOOKUP(ROWS($M$5:M4999),Table_PayItems[[Search Key]:[Concentrated Name]],2,FALSE),"")</f>
        <v>Sewer, Cl C, 78 inch, Tr Det B - $Ft</v>
      </c>
      <c r="N4999" s="1" t="str">
        <f>IFERROR(VLOOKUP(ROWS($M$5:N4999),$L$5:$M$7000,2,FALSE),"")</f>
        <v/>
      </c>
      <c r="O4999" s="1" t="str">
        <f>IFERROR(VLOOKUP(ROWS($O$5:O4999),$K$5:$L$7000,2,FALSE),"")</f>
        <v/>
      </c>
    </row>
    <row r="5000" spans="2:15" ht="15" customHeight="1" x14ac:dyDescent="0.25">
      <c r="B5000" s="178" t="s">
        <v>9298</v>
      </c>
      <c r="C5000" s="178" t="s">
        <v>104</v>
      </c>
      <c r="D5000" s="178" t="s">
        <v>1347</v>
      </c>
      <c r="E5000" s="178" t="s">
        <v>302</v>
      </c>
      <c r="F5000" s="178" t="s">
        <v>17</v>
      </c>
      <c r="G5000" s="1">
        <f>IF(ISNUMBER(Pay_Item_Search_Text),IF(ISNUMBER(IF(FIND(Pay_Item_Search_Text,B5000)=1,1, "FALSE")),MAX(G$4:$G4999)+1,IF(ISNUMBER(Pay_Item_Search_Text),0,IF(ISNUMBER(SEARCH(Pay_Item_Search_Text,H5000)),MAX(G$4:$G4999)+1,0))),IF(ISNUMBER(Pay_Item_Search_Text),0,IF(ISNUMBER(SEARCH(Pay_Item_Search_Text,H5000)),MAX(G$4:$G4999)+1,0)))</f>
        <v>4996</v>
      </c>
      <c r="H5000" s="1" t="str">
        <f>IF(Table_PayItems[[#This Row],[Description]]="_","_ Unique Item - "&amp;Table_PayItems[[#This Row],[Item]]&amp;" - $"&amp;Table_PayItems[[#This Row],[Unit]],Table_PayItems[[#This Row],[Description]]&amp;" - $"&amp;Table_PayItems[[#This Row],[Unit]])</f>
        <v>Sewer, Cl C, 78 inch, Tr Det C - $Ft</v>
      </c>
      <c r="I5000" s="29" t="str">
        <f>IFERROR(VLOOKUP(ROWS($M$5:M5000),Table_PayItems[[Search Key]:[Concentrated Name]],2,FALSE),"")</f>
        <v>Sewer, Cl C, 78 inch, Tr Det C - $Ft</v>
      </c>
      <c r="J5000" s="1"/>
      <c r="K5000" s="1"/>
      <c r="L5000" s="22">
        <f>IF(ISNUMBER(SEARCH(Pay_Item_Search_Text_2,M5000)),MAX($L$4:L4999)+1,0)</f>
        <v>0</v>
      </c>
      <c r="M5000" s="1" t="str">
        <f>IFERROR(VLOOKUP(ROWS($M$5:M5000),Table_PayItems[[Search Key]:[Concentrated Name]],2,FALSE),"")</f>
        <v>Sewer, Cl C, 78 inch, Tr Det C - $Ft</v>
      </c>
      <c r="N5000" s="1" t="str">
        <f>IFERROR(VLOOKUP(ROWS($M$5:N5000),$L$5:$M$7000,2,FALSE),"")</f>
        <v/>
      </c>
      <c r="O5000" s="1" t="str">
        <f>IFERROR(VLOOKUP(ROWS($O$5:O5000),$K$5:$L$7000,2,FALSE),"")</f>
        <v/>
      </c>
    </row>
    <row r="5001" spans="2:15" ht="15" customHeight="1" x14ac:dyDescent="0.25">
      <c r="B5001" s="178" t="s">
        <v>9325</v>
      </c>
      <c r="C5001" s="178" t="s">
        <v>104</v>
      </c>
      <c r="D5001" s="178" t="s">
        <v>1374</v>
      </c>
      <c r="E5001" s="178" t="s">
        <v>302</v>
      </c>
      <c r="F5001" s="178" t="s">
        <v>17</v>
      </c>
      <c r="G5001" s="1">
        <f>IF(ISNUMBER(Pay_Item_Search_Text),IF(ISNUMBER(IF(FIND(Pay_Item_Search_Text,B5001)=1,1, "FALSE")),MAX(G$4:$G5000)+1,IF(ISNUMBER(Pay_Item_Search_Text),0,IF(ISNUMBER(SEARCH(Pay_Item_Search_Text,H5001)),MAX(G$4:$G5000)+1,0))),IF(ISNUMBER(Pay_Item_Search_Text),0,IF(ISNUMBER(SEARCH(Pay_Item_Search_Text,H5001)),MAX(G$4:$G5000)+1,0)))</f>
        <v>4997</v>
      </c>
      <c r="H5001" s="1" t="str">
        <f>IF(Table_PayItems[[#This Row],[Description]]="_","_ Unique Item - "&amp;Table_PayItems[[#This Row],[Item]]&amp;" - $"&amp;Table_PayItems[[#This Row],[Unit]],Table_PayItems[[#This Row],[Description]]&amp;" - $"&amp;Table_PayItems[[#This Row],[Unit]])</f>
        <v>Sewer, Cl C, 78 inch, Tr Det D - $Ft</v>
      </c>
      <c r="I5001" s="29" t="str">
        <f>IFERROR(VLOOKUP(ROWS($M$5:M5001),Table_PayItems[[Search Key]:[Concentrated Name]],2,FALSE),"")</f>
        <v>Sewer, Cl C, 78 inch, Tr Det D - $Ft</v>
      </c>
      <c r="J5001" s="1"/>
      <c r="K5001" s="1"/>
      <c r="L5001" s="22">
        <f>IF(ISNUMBER(SEARCH(Pay_Item_Search_Text_2,M5001)),MAX($L$4:L5000)+1,0)</f>
        <v>0</v>
      </c>
      <c r="M5001" s="1" t="str">
        <f>IFERROR(VLOOKUP(ROWS($M$5:M5001),Table_PayItems[[Search Key]:[Concentrated Name]],2,FALSE),"")</f>
        <v>Sewer, Cl C, 78 inch, Tr Det D - $Ft</v>
      </c>
      <c r="N5001" s="1" t="str">
        <f>IFERROR(VLOOKUP(ROWS($M$5:N5001),$L$5:$M$7000,2,FALSE),"")</f>
        <v/>
      </c>
      <c r="O5001" s="1" t="str">
        <f>IFERROR(VLOOKUP(ROWS($O$5:O5001),$K$5:$L$7000,2,FALSE),"")</f>
        <v/>
      </c>
    </row>
    <row r="5002" spans="2:15" ht="15" customHeight="1" x14ac:dyDescent="0.25">
      <c r="B5002" s="178" t="s">
        <v>9352</v>
      </c>
      <c r="C5002" s="178" t="s">
        <v>104</v>
      </c>
      <c r="D5002" s="178" t="s">
        <v>1401</v>
      </c>
      <c r="E5002" s="178" t="s">
        <v>302</v>
      </c>
      <c r="F5002" s="178" t="s">
        <v>17</v>
      </c>
      <c r="G5002" s="1">
        <f>IF(ISNUMBER(Pay_Item_Search_Text),IF(ISNUMBER(IF(FIND(Pay_Item_Search_Text,B5002)=1,1, "FALSE")),MAX(G$4:$G5001)+1,IF(ISNUMBER(Pay_Item_Search_Text),0,IF(ISNUMBER(SEARCH(Pay_Item_Search_Text,H5002)),MAX(G$4:$G5001)+1,0))),IF(ISNUMBER(Pay_Item_Search_Text),0,IF(ISNUMBER(SEARCH(Pay_Item_Search_Text,H5002)),MAX(G$4:$G5001)+1,0)))</f>
        <v>4998</v>
      </c>
      <c r="H5002" s="1" t="str">
        <f>IF(Table_PayItems[[#This Row],[Description]]="_","_ Unique Item - "&amp;Table_PayItems[[#This Row],[Item]]&amp;" - $"&amp;Table_PayItems[[#This Row],[Unit]],Table_PayItems[[#This Row],[Description]]&amp;" - $"&amp;Table_PayItems[[#This Row],[Unit]])</f>
        <v>Sewer, Cl C, 78 inch, Tr Det E - $Ft</v>
      </c>
      <c r="I5002" s="29" t="str">
        <f>IFERROR(VLOOKUP(ROWS($M$5:M5002),Table_PayItems[[Search Key]:[Concentrated Name]],2,FALSE),"")</f>
        <v>Sewer, Cl C, 78 inch, Tr Det E - $Ft</v>
      </c>
      <c r="J5002" s="1"/>
      <c r="K5002" s="1"/>
      <c r="L5002" s="22">
        <f>IF(ISNUMBER(SEARCH(Pay_Item_Search_Text_2,M5002)),MAX($L$4:L5001)+1,0)</f>
        <v>0</v>
      </c>
      <c r="M5002" s="1" t="str">
        <f>IFERROR(VLOOKUP(ROWS($M$5:M5002),Table_PayItems[[Search Key]:[Concentrated Name]],2,FALSE),"")</f>
        <v>Sewer, Cl C, 78 inch, Tr Det E - $Ft</v>
      </c>
      <c r="N5002" s="1" t="str">
        <f>IFERROR(VLOOKUP(ROWS($M$5:N5002),$L$5:$M$7000,2,FALSE),"")</f>
        <v/>
      </c>
      <c r="O5002" s="1" t="str">
        <f>IFERROR(VLOOKUP(ROWS($O$5:O5002),$K$5:$L$7000,2,FALSE),"")</f>
        <v/>
      </c>
    </row>
    <row r="5003" spans="2:15" ht="15" customHeight="1" x14ac:dyDescent="0.25">
      <c r="B5003" s="178" t="s">
        <v>9230</v>
      </c>
      <c r="C5003" s="178" t="s">
        <v>104</v>
      </c>
      <c r="D5003" s="178" t="s">
        <v>1279</v>
      </c>
      <c r="E5003" s="178" t="s">
        <v>296</v>
      </c>
      <c r="F5003" s="178" t="s">
        <v>17</v>
      </c>
      <c r="G5003" s="1">
        <f>IF(ISNUMBER(Pay_Item_Search_Text),IF(ISNUMBER(IF(FIND(Pay_Item_Search_Text,B5003)=1,1, "FALSE")),MAX(G$4:$G5002)+1,IF(ISNUMBER(Pay_Item_Search_Text),0,IF(ISNUMBER(SEARCH(Pay_Item_Search_Text,H5003)),MAX(G$4:$G5002)+1,0))),IF(ISNUMBER(Pay_Item_Search_Text),0,IF(ISNUMBER(SEARCH(Pay_Item_Search_Text,H5003)),MAX(G$4:$G5002)+1,0)))</f>
        <v>4999</v>
      </c>
      <c r="H5003" s="1" t="str">
        <f>IF(Table_PayItems[[#This Row],[Description]]="_","_ Unique Item - "&amp;Table_PayItems[[#This Row],[Item]]&amp;" - $"&amp;Table_PayItems[[#This Row],[Unit]],Table_PayItems[[#This Row],[Description]]&amp;" - $"&amp;Table_PayItems[[#This Row],[Unit]])</f>
        <v>Sewer, Cl C, 8 inch, Tr Det A - $Ft</v>
      </c>
      <c r="I5003" s="29" t="str">
        <f>IFERROR(VLOOKUP(ROWS($M$5:M5003),Table_PayItems[[Search Key]:[Concentrated Name]],2,FALSE),"")</f>
        <v>Sewer, Cl C, 8 inch, Tr Det A - $Ft</v>
      </c>
      <c r="J5003" s="1"/>
      <c r="K5003" s="1"/>
      <c r="L5003" s="22">
        <f>IF(ISNUMBER(SEARCH(Pay_Item_Search_Text_2,M5003)),MAX($L$4:L5002)+1,0)</f>
        <v>0</v>
      </c>
      <c r="M5003" s="1" t="str">
        <f>IFERROR(VLOOKUP(ROWS($M$5:M5003),Table_PayItems[[Search Key]:[Concentrated Name]],2,FALSE),"")</f>
        <v>Sewer, Cl C, 8 inch, Tr Det A - $Ft</v>
      </c>
      <c r="N5003" s="1" t="str">
        <f>IFERROR(VLOOKUP(ROWS($M$5:N5003),$L$5:$M$7000,2,FALSE),"")</f>
        <v/>
      </c>
      <c r="O5003" s="1" t="str">
        <f>IFERROR(VLOOKUP(ROWS($O$5:O5003),$K$5:$L$7000,2,FALSE),"")</f>
        <v/>
      </c>
    </row>
    <row r="5004" spans="2:15" ht="15" customHeight="1" x14ac:dyDescent="0.25">
      <c r="B5004" s="178" t="s">
        <v>9257</v>
      </c>
      <c r="C5004" s="178" t="s">
        <v>104</v>
      </c>
      <c r="D5004" s="178" t="s">
        <v>1306</v>
      </c>
      <c r="E5004" s="178" t="s">
        <v>296</v>
      </c>
      <c r="F5004" s="178" t="s">
        <v>17</v>
      </c>
      <c r="G5004" s="1">
        <f>IF(ISNUMBER(Pay_Item_Search_Text),IF(ISNUMBER(IF(FIND(Pay_Item_Search_Text,B5004)=1,1, "FALSE")),MAX(G$4:$G5003)+1,IF(ISNUMBER(Pay_Item_Search_Text),0,IF(ISNUMBER(SEARCH(Pay_Item_Search_Text,H5004)),MAX(G$4:$G5003)+1,0))),IF(ISNUMBER(Pay_Item_Search_Text),0,IF(ISNUMBER(SEARCH(Pay_Item_Search_Text,H5004)),MAX(G$4:$G5003)+1,0)))</f>
        <v>5000</v>
      </c>
      <c r="H5004" s="1" t="str">
        <f>IF(Table_PayItems[[#This Row],[Description]]="_","_ Unique Item - "&amp;Table_PayItems[[#This Row],[Item]]&amp;" - $"&amp;Table_PayItems[[#This Row],[Unit]],Table_PayItems[[#This Row],[Description]]&amp;" - $"&amp;Table_PayItems[[#This Row],[Unit]])</f>
        <v>Sewer, Cl C, 8 inch, Tr Det B - $Ft</v>
      </c>
      <c r="I5004" s="29" t="str">
        <f>IFERROR(VLOOKUP(ROWS($M$5:M5004),Table_PayItems[[Search Key]:[Concentrated Name]],2,FALSE),"")</f>
        <v>Sewer, Cl C, 8 inch, Tr Det B - $Ft</v>
      </c>
      <c r="J5004" s="1"/>
      <c r="K5004" s="1"/>
      <c r="L5004" s="22">
        <f>IF(ISNUMBER(SEARCH(Pay_Item_Search_Text_2,M5004)),MAX($L$4:L5003)+1,0)</f>
        <v>0</v>
      </c>
      <c r="M5004" s="1" t="str">
        <f>IFERROR(VLOOKUP(ROWS($M$5:M5004),Table_PayItems[[Search Key]:[Concentrated Name]],2,FALSE),"")</f>
        <v>Sewer, Cl C, 8 inch, Tr Det B - $Ft</v>
      </c>
      <c r="N5004" s="1" t="str">
        <f>IFERROR(VLOOKUP(ROWS($M$5:N5004),$L$5:$M$7000,2,FALSE),"")</f>
        <v/>
      </c>
      <c r="O5004" s="1" t="str">
        <f>IFERROR(VLOOKUP(ROWS($O$5:O5004),$K$5:$L$7000,2,FALSE),"")</f>
        <v/>
      </c>
    </row>
    <row r="5005" spans="2:15" ht="15" customHeight="1" x14ac:dyDescent="0.25">
      <c r="B5005" s="178" t="s">
        <v>9284</v>
      </c>
      <c r="C5005" s="178" t="s">
        <v>104</v>
      </c>
      <c r="D5005" s="178" t="s">
        <v>1333</v>
      </c>
      <c r="E5005" s="178" t="s">
        <v>296</v>
      </c>
      <c r="F5005" s="178" t="s">
        <v>17</v>
      </c>
      <c r="G5005" s="1">
        <f>IF(ISNUMBER(Pay_Item_Search_Text),IF(ISNUMBER(IF(FIND(Pay_Item_Search_Text,B5005)=1,1, "FALSE")),MAX(G$4:$G5004)+1,IF(ISNUMBER(Pay_Item_Search_Text),0,IF(ISNUMBER(SEARCH(Pay_Item_Search_Text,H5005)),MAX(G$4:$G5004)+1,0))),IF(ISNUMBER(Pay_Item_Search_Text),0,IF(ISNUMBER(SEARCH(Pay_Item_Search_Text,H5005)),MAX(G$4:$G5004)+1,0)))</f>
        <v>5001</v>
      </c>
      <c r="H5005" s="1" t="str">
        <f>IF(Table_PayItems[[#This Row],[Description]]="_","_ Unique Item - "&amp;Table_PayItems[[#This Row],[Item]]&amp;" - $"&amp;Table_PayItems[[#This Row],[Unit]],Table_PayItems[[#This Row],[Description]]&amp;" - $"&amp;Table_PayItems[[#This Row],[Unit]])</f>
        <v>Sewer, Cl C, 8 inch, Tr Det C - $Ft</v>
      </c>
      <c r="I5005" s="29" t="str">
        <f>IFERROR(VLOOKUP(ROWS($M$5:M5005),Table_PayItems[[Search Key]:[Concentrated Name]],2,FALSE),"")</f>
        <v>Sewer, Cl C, 8 inch, Tr Det C - $Ft</v>
      </c>
      <c r="J5005" s="1"/>
      <c r="K5005" s="1"/>
      <c r="L5005" s="22">
        <f>IF(ISNUMBER(SEARCH(Pay_Item_Search_Text_2,M5005)),MAX($L$4:L5004)+1,0)</f>
        <v>0</v>
      </c>
      <c r="M5005" s="1" t="str">
        <f>IFERROR(VLOOKUP(ROWS($M$5:M5005),Table_PayItems[[Search Key]:[Concentrated Name]],2,FALSE),"")</f>
        <v>Sewer, Cl C, 8 inch, Tr Det C - $Ft</v>
      </c>
      <c r="N5005" s="1" t="str">
        <f>IFERROR(VLOOKUP(ROWS($M$5:N5005),$L$5:$M$7000,2,FALSE),"")</f>
        <v/>
      </c>
      <c r="O5005" s="1" t="str">
        <f>IFERROR(VLOOKUP(ROWS($O$5:O5005),$K$5:$L$7000,2,FALSE),"")</f>
        <v/>
      </c>
    </row>
    <row r="5006" spans="2:15" ht="15" customHeight="1" x14ac:dyDescent="0.25">
      <c r="B5006" s="178" t="s">
        <v>9311</v>
      </c>
      <c r="C5006" s="178" t="s">
        <v>104</v>
      </c>
      <c r="D5006" s="178" t="s">
        <v>1360</v>
      </c>
      <c r="E5006" s="178" t="s">
        <v>296</v>
      </c>
      <c r="F5006" s="178" t="s">
        <v>17</v>
      </c>
      <c r="G5006" s="1">
        <f>IF(ISNUMBER(Pay_Item_Search_Text),IF(ISNUMBER(IF(FIND(Pay_Item_Search_Text,B5006)=1,1, "FALSE")),MAX(G$4:$G5005)+1,IF(ISNUMBER(Pay_Item_Search_Text),0,IF(ISNUMBER(SEARCH(Pay_Item_Search_Text,H5006)),MAX(G$4:$G5005)+1,0))),IF(ISNUMBER(Pay_Item_Search_Text),0,IF(ISNUMBER(SEARCH(Pay_Item_Search_Text,H5006)),MAX(G$4:$G5005)+1,0)))</f>
        <v>5002</v>
      </c>
      <c r="H5006" s="1" t="str">
        <f>IF(Table_PayItems[[#This Row],[Description]]="_","_ Unique Item - "&amp;Table_PayItems[[#This Row],[Item]]&amp;" - $"&amp;Table_PayItems[[#This Row],[Unit]],Table_PayItems[[#This Row],[Description]]&amp;" - $"&amp;Table_PayItems[[#This Row],[Unit]])</f>
        <v>Sewer, Cl C, 8 inch, Tr Det D - $Ft</v>
      </c>
      <c r="I5006" s="29" t="str">
        <f>IFERROR(VLOOKUP(ROWS($M$5:M5006),Table_PayItems[[Search Key]:[Concentrated Name]],2,FALSE),"")</f>
        <v>Sewer, Cl C, 8 inch, Tr Det D - $Ft</v>
      </c>
      <c r="J5006" s="1"/>
      <c r="K5006" s="1"/>
      <c r="L5006" s="22">
        <f>IF(ISNUMBER(SEARCH(Pay_Item_Search_Text_2,M5006)),MAX($L$4:L5005)+1,0)</f>
        <v>0</v>
      </c>
      <c r="M5006" s="1" t="str">
        <f>IFERROR(VLOOKUP(ROWS($M$5:M5006),Table_PayItems[[Search Key]:[Concentrated Name]],2,FALSE),"")</f>
        <v>Sewer, Cl C, 8 inch, Tr Det D - $Ft</v>
      </c>
      <c r="N5006" s="1" t="str">
        <f>IFERROR(VLOOKUP(ROWS($M$5:N5006),$L$5:$M$7000,2,FALSE),"")</f>
        <v/>
      </c>
      <c r="O5006" s="1" t="str">
        <f>IFERROR(VLOOKUP(ROWS($O$5:O5006),$K$5:$L$7000,2,FALSE),"")</f>
        <v/>
      </c>
    </row>
    <row r="5007" spans="2:15" ht="15" customHeight="1" x14ac:dyDescent="0.25">
      <c r="B5007" s="178" t="s">
        <v>9338</v>
      </c>
      <c r="C5007" s="178" t="s">
        <v>104</v>
      </c>
      <c r="D5007" s="178" t="s">
        <v>1387</v>
      </c>
      <c r="E5007" s="178" t="s">
        <v>296</v>
      </c>
      <c r="F5007" s="178" t="s">
        <v>17</v>
      </c>
      <c r="G5007" s="1">
        <f>IF(ISNUMBER(Pay_Item_Search_Text),IF(ISNUMBER(IF(FIND(Pay_Item_Search_Text,B5007)=1,1, "FALSE")),MAX(G$4:$G5006)+1,IF(ISNUMBER(Pay_Item_Search_Text),0,IF(ISNUMBER(SEARCH(Pay_Item_Search_Text,H5007)),MAX(G$4:$G5006)+1,0))),IF(ISNUMBER(Pay_Item_Search_Text),0,IF(ISNUMBER(SEARCH(Pay_Item_Search_Text,H5007)),MAX(G$4:$G5006)+1,0)))</f>
        <v>5003</v>
      </c>
      <c r="H5007" s="1" t="str">
        <f>IF(Table_PayItems[[#This Row],[Description]]="_","_ Unique Item - "&amp;Table_PayItems[[#This Row],[Item]]&amp;" - $"&amp;Table_PayItems[[#This Row],[Unit]],Table_PayItems[[#This Row],[Description]]&amp;" - $"&amp;Table_PayItems[[#This Row],[Unit]])</f>
        <v>Sewer, Cl C, 8 inch, Tr Det E - $Ft</v>
      </c>
      <c r="I5007" s="29" t="str">
        <f>IFERROR(VLOOKUP(ROWS($M$5:M5007),Table_PayItems[[Search Key]:[Concentrated Name]],2,FALSE),"")</f>
        <v>Sewer, Cl C, 8 inch, Tr Det E - $Ft</v>
      </c>
      <c r="J5007" s="1"/>
      <c r="K5007" s="1"/>
      <c r="L5007" s="22">
        <f>IF(ISNUMBER(SEARCH(Pay_Item_Search_Text_2,M5007)),MAX($L$4:L5006)+1,0)</f>
        <v>0</v>
      </c>
      <c r="M5007" s="1" t="str">
        <f>IFERROR(VLOOKUP(ROWS($M$5:M5007),Table_PayItems[[Search Key]:[Concentrated Name]],2,FALSE),"")</f>
        <v>Sewer, Cl C, 8 inch, Tr Det E - $Ft</v>
      </c>
      <c r="N5007" s="1" t="str">
        <f>IFERROR(VLOOKUP(ROWS($M$5:N5007),$L$5:$M$7000,2,FALSE),"")</f>
        <v/>
      </c>
      <c r="O5007" s="1" t="str">
        <f>IFERROR(VLOOKUP(ROWS($O$5:O5007),$K$5:$L$7000,2,FALSE),"")</f>
        <v/>
      </c>
    </row>
    <row r="5008" spans="2:15" ht="15" customHeight="1" x14ac:dyDescent="0.25">
      <c r="B5008" s="178" t="s">
        <v>9245</v>
      </c>
      <c r="C5008" s="178" t="s">
        <v>104</v>
      </c>
      <c r="D5008" s="178" t="s">
        <v>1294</v>
      </c>
      <c r="E5008" s="178" t="s">
        <v>302</v>
      </c>
      <c r="F5008" s="178" t="s">
        <v>17</v>
      </c>
      <c r="G5008" s="1">
        <f>IF(ISNUMBER(Pay_Item_Search_Text),IF(ISNUMBER(IF(FIND(Pay_Item_Search_Text,B5008)=1,1, "FALSE")),MAX(G$4:$G5007)+1,IF(ISNUMBER(Pay_Item_Search_Text),0,IF(ISNUMBER(SEARCH(Pay_Item_Search_Text,H5008)),MAX(G$4:$G5007)+1,0))),IF(ISNUMBER(Pay_Item_Search_Text),0,IF(ISNUMBER(SEARCH(Pay_Item_Search_Text,H5008)),MAX(G$4:$G5007)+1,0)))</f>
        <v>5004</v>
      </c>
      <c r="H5008" s="1" t="str">
        <f>IF(Table_PayItems[[#This Row],[Description]]="_","_ Unique Item - "&amp;Table_PayItems[[#This Row],[Item]]&amp;" - $"&amp;Table_PayItems[[#This Row],[Unit]],Table_PayItems[[#This Row],[Description]]&amp;" - $"&amp;Table_PayItems[[#This Row],[Unit]])</f>
        <v>Sewer, Cl C, 84 inch, Tr Det A - $Ft</v>
      </c>
      <c r="I5008" s="29" t="str">
        <f>IFERROR(VLOOKUP(ROWS($M$5:M5008),Table_PayItems[[Search Key]:[Concentrated Name]],2,FALSE),"")</f>
        <v>Sewer, Cl C, 84 inch, Tr Det A - $Ft</v>
      </c>
      <c r="J5008" s="1"/>
      <c r="K5008" s="1"/>
      <c r="L5008" s="22">
        <f>IF(ISNUMBER(SEARCH(Pay_Item_Search_Text_2,M5008)),MAX($L$4:L5007)+1,0)</f>
        <v>0</v>
      </c>
      <c r="M5008" s="1" t="str">
        <f>IFERROR(VLOOKUP(ROWS($M$5:M5008),Table_PayItems[[Search Key]:[Concentrated Name]],2,FALSE),"")</f>
        <v>Sewer, Cl C, 84 inch, Tr Det A - $Ft</v>
      </c>
      <c r="N5008" s="1" t="str">
        <f>IFERROR(VLOOKUP(ROWS($M$5:N5008),$L$5:$M$7000,2,FALSE),"")</f>
        <v/>
      </c>
      <c r="O5008" s="1" t="str">
        <f>IFERROR(VLOOKUP(ROWS($O$5:O5008),$K$5:$L$7000,2,FALSE),"")</f>
        <v/>
      </c>
    </row>
    <row r="5009" spans="2:15" ht="15" customHeight="1" x14ac:dyDescent="0.25">
      <c r="B5009" s="178" t="s">
        <v>9272</v>
      </c>
      <c r="C5009" s="178" t="s">
        <v>104</v>
      </c>
      <c r="D5009" s="178" t="s">
        <v>1321</v>
      </c>
      <c r="E5009" s="178" t="s">
        <v>302</v>
      </c>
      <c r="F5009" s="178" t="s">
        <v>17</v>
      </c>
      <c r="G5009" s="1">
        <f>IF(ISNUMBER(Pay_Item_Search_Text),IF(ISNUMBER(IF(FIND(Pay_Item_Search_Text,B5009)=1,1, "FALSE")),MAX(G$4:$G5008)+1,IF(ISNUMBER(Pay_Item_Search_Text),0,IF(ISNUMBER(SEARCH(Pay_Item_Search_Text,H5009)),MAX(G$4:$G5008)+1,0))),IF(ISNUMBER(Pay_Item_Search_Text),0,IF(ISNUMBER(SEARCH(Pay_Item_Search_Text,H5009)),MAX(G$4:$G5008)+1,0)))</f>
        <v>5005</v>
      </c>
      <c r="H5009" s="1" t="str">
        <f>IF(Table_PayItems[[#This Row],[Description]]="_","_ Unique Item - "&amp;Table_PayItems[[#This Row],[Item]]&amp;" - $"&amp;Table_PayItems[[#This Row],[Unit]],Table_PayItems[[#This Row],[Description]]&amp;" - $"&amp;Table_PayItems[[#This Row],[Unit]])</f>
        <v>Sewer, Cl C, 84 inch, Tr Det B - $Ft</v>
      </c>
      <c r="I5009" s="29" t="str">
        <f>IFERROR(VLOOKUP(ROWS($M$5:M5009),Table_PayItems[[Search Key]:[Concentrated Name]],2,FALSE),"")</f>
        <v>Sewer, Cl C, 84 inch, Tr Det B - $Ft</v>
      </c>
      <c r="J5009" s="1"/>
      <c r="K5009" s="1"/>
      <c r="L5009" s="22">
        <f>IF(ISNUMBER(SEARCH(Pay_Item_Search_Text_2,M5009)),MAX($L$4:L5008)+1,0)</f>
        <v>0</v>
      </c>
      <c r="M5009" s="1" t="str">
        <f>IFERROR(VLOOKUP(ROWS($M$5:M5009),Table_PayItems[[Search Key]:[Concentrated Name]],2,FALSE),"")</f>
        <v>Sewer, Cl C, 84 inch, Tr Det B - $Ft</v>
      </c>
      <c r="N5009" s="1" t="str">
        <f>IFERROR(VLOOKUP(ROWS($M$5:N5009),$L$5:$M$7000,2,FALSE),"")</f>
        <v/>
      </c>
      <c r="O5009" s="1" t="str">
        <f>IFERROR(VLOOKUP(ROWS($O$5:O5009),$K$5:$L$7000,2,FALSE),"")</f>
        <v/>
      </c>
    </row>
    <row r="5010" spans="2:15" ht="15" customHeight="1" x14ac:dyDescent="0.25">
      <c r="B5010" s="178" t="s">
        <v>9299</v>
      </c>
      <c r="C5010" s="178" t="s">
        <v>104</v>
      </c>
      <c r="D5010" s="178" t="s">
        <v>1348</v>
      </c>
      <c r="E5010" s="178" t="s">
        <v>302</v>
      </c>
      <c r="F5010" s="178" t="s">
        <v>17</v>
      </c>
      <c r="G5010" s="1">
        <f>IF(ISNUMBER(Pay_Item_Search_Text),IF(ISNUMBER(IF(FIND(Pay_Item_Search_Text,B5010)=1,1, "FALSE")),MAX(G$4:$G5009)+1,IF(ISNUMBER(Pay_Item_Search_Text),0,IF(ISNUMBER(SEARCH(Pay_Item_Search_Text,H5010)),MAX(G$4:$G5009)+1,0))),IF(ISNUMBER(Pay_Item_Search_Text),0,IF(ISNUMBER(SEARCH(Pay_Item_Search_Text,H5010)),MAX(G$4:$G5009)+1,0)))</f>
        <v>5006</v>
      </c>
      <c r="H5010" s="1" t="str">
        <f>IF(Table_PayItems[[#This Row],[Description]]="_","_ Unique Item - "&amp;Table_PayItems[[#This Row],[Item]]&amp;" - $"&amp;Table_PayItems[[#This Row],[Unit]],Table_PayItems[[#This Row],[Description]]&amp;" - $"&amp;Table_PayItems[[#This Row],[Unit]])</f>
        <v>Sewer, Cl C, 84 inch, Tr Det C - $Ft</v>
      </c>
      <c r="I5010" s="29" t="str">
        <f>IFERROR(VLOOKUP(ROWS($M$5:M5010),Table_PayItems[[Search Key]:[Concentrated Name]],2,FALSE),"")</f>
        <v>Sewer, Cl C, 84 inch, Tr Det C - $Ft</v>
      </c>
      <c r="J5010" s="1"/>
      <c r="K5010" s="1"/>
      <c r="L5010" s="22">
        <f>IF(ISNUMBER(SEARCH(Pay_Item_Search_Text_2,M5010)),MAX($L$4:L5009)+1,0)</f>
        <v>0</v>
      </c>
      <c r="M5010" s="1" t="str">
        <f>IFERROR(VLOOKUP(ROWS($M$5:M5010),Table_PayItems[[Search Key]:[Concentrated Name]],2,FALSE),"")</f>
        <v>Sewer, Cl C, 84 inch, Tr Det C - $Ft</v>
      </c>
      <c r="N5010" s="1" t="str">
        <f>IFERROR(VLOOKUP(ROWS($M$5:N5010),$L$5:$M$7000,2,FALSE),"")</f>
        <v/>
      </c>
      <c r="O5010" s="1" t="str">
        <f>IFERROR(VLOOKUP(ROWS($O$5:O5010),$K$5:$L$7000,2,FALSE),"")</f>
        <v/>
      </c>
    </row>
    <row r="5011" spans="2:15" ht="15" customHeight="1" x14ac:dyDescent="0.25">
      <c r="B5011" s="178" t="s">
        <v>9326</v>
      </c>
      <c r="C5011" s="178" t="s">
        <v>104</v>
      </c>
      <c r="D5011" s="178" t="s">
        <v>1375</v>
      </c>
      <c r="E5011" s="178" t="s">
        <v>302</v>
      </c>
      <c r="F5011" s="178" t="s">
        <v>17</v>
      </c>
      <c r="G5011" s="1">
        <f>IF(ISNUMBER(Pay_Item_Search_Text),IF(ISNUMBER(IF(FIND(Pay_Item_Search_Text,B5011)=1,1, "FALSE")),MAX(G$4:$G5010)+1,IF(ISNUMBER(Pay_Item_Search_Text),0,IF(ISNUMBER(SEARCH(Pay_Item_Search_Text,H5011)),MAX(G$4:$G5010)+1,0))),IF(ISNUMBER(Pay_Item_Search_Text),0,IF(ISNUMBER(SEARCH(Pay_Item_Search_Text,H5011)),MAX(G$4:$G5010)+1,0)))</f>
        <v>5007</v>
      </c>
      <c r="H5011" s="1" t="str">
        <f>IF(Table_PayItems[[#This Row],[Description]]="_","_ Unique Item - "&amp;Table_PayItems[[#This Row],[Item]]&amp;" - $"&amp;Table_PayItems[[#This Row],[Unit]],Table_PayItems[[#This Row],[Description]]&amp;" - $"&amp;Table_PayItems[[#This Row],[Unit]])</f>
        <v>Sewer, Cl C, 84 inch, Tr Det D - $Ft</v>
      </c>
      <c r="I5011" s="29" t="str">
        <f>IFERROR(VLOOKUP(ROWS($M$5:M5011),Table_PayItems[[Search Key]:[Concentrated Name]],2,FALSE),"")</f>
        <v>Sewer, Cl C, 84 inch, Tr Det D - $Ft</v>
      </c>
      <c r="J5011" s="1"/>
      <c r="K5011" s="1"/>
      <c r="L5011" s="22">
        <f>IF(ISNUMBER(SEARCH(Pay_Item_Search_Text_2,M5011)),MAX($L$4:L5010)+1,0)</f>
        <v>0</v>
      </c>
      <c r="M5011" s="1" t="str">
        <f>IFERROR(VLOOKUP(ROWS($M$5:M5011),Table_PayItems[[Search Key]:[Concentrated Name]],2,FALSE),"")</f>
        <v>Sewer, Cl C, 84 inch, Tr Det D - $Ft</v>
      </c>
      <c r="N5011" s="1" t="str">
        <f>IFERROR(VLOOKUP(ROWS($M$5:N5011),$L$5:$M$7000,2,FALSE),"")</f>
        <v/>
      </c>
      <c r="O5011" s="1" t="str">
        <f>IFERROR(VLOOKUP(ROWS($O$5:O5011),$K$5:$L$7000,2,FALSE),"")</f>
        <v/>
      </c>
    </row>
    <row r="5012" spans="2:15" ht="15" customHeight="1" x14ac:dyDescent="0.25">
      <c r="B5012" s="178" t="s">
        <v>9353</v>
      </c>
      <c r="C5012" s="178" t="s">
        <v>104</v>
      </c>
      <c r="D5012" s="178" t="s">
        <v>1402</v>
      </c>
      <c r="E5012" s="178" t="s">
        <v>302</v>
      </c>
      <c r="F5012" s="178" t="s">
        <v>17</v>
      </c>
      <c r="G5012" s="1">
        <f>IF(ISNUMBER(Pay_Item_Search_Text),IF(ISNUMBER(IF(FIND(Pay_Item_Search_Text,B5012)=1,1, "FALSE")),MAX(G$4:$G5011)+1,IF(ISNUMBER(Pay_Item_Search_Text),0,IF(ISNUMBER(SEARCH(Pay_Item_Search_Text,H5012)),MAX(G$4:$G5011)+1,0))),IF(ISNUMBER(Pay_Item_Search_Text),0,IF(ISNUMBER(SEARCH(Pay_Item_Search_Text,H5012)),MAX(G$4:$G5011)+1,0)))</f>
        <v>5008</v>
      </c>
      <c r="H5012" s="1" t="str">
        <f>IF(Table_PayItems[[#This Row],[Description]]="_","_ Unique Item - "&amp;Table_PayItems[[#This Row],[Item]]&amp;" - $"&amp;Table_PayItems[[#This Row],[Unit]],Table_PayItems[[#This Row],[Description]]&amp;" - $"&amp;Table_PayItems[[#This Row],[Unit]])</f>
        <v>Sewer, Cl C, 84 inch, Tr Det E - $Ft</v>
      </c>
      <c r="I5012" s="29" t="str">
        <f>IFERROR(VLOOKUP(ROWS($M$5:M5012),Table_PayItems[[Search Key]:[Concentrated Name]],2,FALSE),"")</f>
        <v>Sewer, Cl C, 84 inch, Tr Det E - $Ft</v>
      </c>
      <c r="J5012" s="1"/>
      <c r="K5012" s="1"/>
      <c r="L5012" s="22">
        <f>IF(ISNUMBER(SEARCH(Pay_Item_Search_Text_2,M5012)),MAX($L$4:L5011)+1,0)</f>
        <v>0</v>
      </c>
      <c r="M5012" s="1" t="str">
        <f>IFERROR(VLOOKUP(ROWS($M$5:M5012),Table_PayItems[[Search Key]:[Concentrated Name]],2,FALSE),"")</f>
        <v>Sewer, Cl C, 84 inch, Tr Det E - $Ft</v>
      </c>
      <c r="N5012" s="1" t="str">
        <f>IFERROR(VLOOKUP(ROWS($M$5:N5012),$L$5:$M$7000,2,FALSE),"")</f>
        <v/>
      </c>
      <c r="O5012" s="1" t="str">
        <f>IFERROR(VLOOKUP(ROWS($O$5:O5012),$K$5:$L$7000,2,FALSE),"")</f>
        <v/>
      </c>
    </row>
    <row r="5013" spans="2:15" ht="15" customHeight="1" x14ac:dyDescent="0.25">
      <c r="B5013" s="178" t="s">
        <v>9246</v>
      </c>
      <c r="C5013" s="178" t="s">
        <v>104</v>
      </c>
      <c r="D5013" s="178" t="s">
        <v>1295</v>
      </c>
      <c r="E5013" s="178" t="s">
        <v>302</v>
      </c>
      <c r="F5013" s="178" t="s">
        <v>17</v>
      </c>
      <c r="G5013" s="1">
        <f>IF(ISNUMBER(Pay_Item_Search_Text),IF(ISNUMBER(IF(FIND(Pay_Item_Search_Text,B5013)=1,1, "FALSE")),MAX(G$4:$G5012)+1,IF(ISNUMBER(Pay_Item_Search_Text),0,IF(ISNUMBER(SEARCH(Pay_Item_Search_Text,H5013)),MAX(G$4:$G5012)+1,0))),IF(ISNUMBER(Pay_Item_Search_Text),0,IF(ISNUMBER(SEARCH(Pay_Item_Search_Text,H5013)),MAX(G$4:$G5012)+1,0)))</f>
        <v>5009</v>
      </c>
      <c r="H5013" s="1" t="str">
        <f>IF(Table_PayItems[[#This Row],[Description]]="_","_ Unique Item - "&amp;Table_PayItems[[#This Row],[Item]]&amp;" - $"&amp;Table_PayItems[[#This Row],[Unit]],Table_PayItems[[#This Row],[Description]]&amp;" - $"&amp;Table_PayItems[[#This Row],[Unit]])</f>
        <v>Sewer, Cl C, 90 inch, Tr Det A - $Ft</v>
      </c>
      <c r="I5013" s="29" t="str">
        <f>IFERROR(VLOOKUP(ROWS($M$5:M5013),Table_PayItems[[Search Key]:[Concentrated Name]],2,FALSE),"")</f>
        <v>Sewer, Cl C, 90 inch, Tr Det A - $Ft</v>
      </c>
      <c r="J5013" s="1"/>
      <c r="K5013" s="1"/>
      <c r="L5013" s="22">
        <f>IF(ISNUMBER(SEARCH(Pay_Item_Search_Text_2,M5013)),MAX($L$4:L5012)+1,0)</f>
        <v>877</v>
      </c>
      <c r="M5013" s="1" t="str">
        <f>IFERROR(VLOOKUP(ROWS($M$5:M5013),Table_PayItems[[Search Key]:[Concentrated Name]],2,FALSE),"")</f>
        <v>Sewer, Cl C, 90 inch, Tr Det A - $Ft</v>
      </c>
      <c r="N5013" s="1" t="str">
        <f>IFERROR(VLOOKUP(ROWS($M$5:N5013),$L$5:$M$7000,2,FALSE),"")</f>
        <v/>
      </c>
      <c r="O5013" s="1" t="str">
        <f>IFERROR(VLOOKUP(ROWS($O$5:O5013),$K$5:$L$7000,2,FALSE),"")</f>
        <v/>
      </c>
    </row>
    <row r="5014" spans="2:15" ht="15" customHeight="1" x14ac:dyDescent="0.25">
      <c r="B5014" s="178" t="s">
        <v>9273</v>
      </c>
      <c r="C5014" s="178" t="s">
        <v>104</v>
      </c>
      <c r="D5014" s="178" t="s">
        <v>1322</v>
      </c>
      <c r="E5014" s="178" t="s">
        <v>302</v>
      </c>
      <c r="F5014" s="178" t="s">
        <v>17</v>
      </c>
      <c r="G5014" s="1">
        <f>IF(ISNUMBER(Pay_Item_Search_Text),IF(ISNUMBER(IF(FIND(Pay_Item_Search_Text,B5014)=1,1, "FALSE")),MAX(G$4:$G5013)+1,IF(ISNUMBER(Pay_Item_Search_Text),0,IF(ISNUMBER(SEARCH(Pay_Item_Search_Text,H5014)),MAX(G$4:$G5013)+1,0))),IF(ISNUMBER(Pay_Item_Search_Text),0,IF(ISNUMBER(SEARCH(Pay_Item_Search_Text,H5014)),MAX(G$4:$G5013)+1,0)))</f>
        <v>5010</v>
      </c>
      <c r="H5014" s="1" t="str">
        <f>IF(Table_PayItems[[#This Row],[Description]]="_","_ Unique Item - "&amp;Table_PayItems[[#This Row],[Item]]&amp;" - $"&amp;Table_PayItems[[#This Row],[Unit]],Table_PayItems[[#This Row],[Description]]&amp;" - $"&amp;Table_PayItems[[#This Row],[Unit]])</f>
        <v>Sewer, Cl C, 90 inch, Tr Det B - $Ft</v>
      </c>
      <c r="I5014" s="29" t="str">
        <f>IFERROR(VLOOKUP(ROWS($M$5:M5014),Table_PayItems[[Search Key]:[Concentrated Name]],2,FALSE),"")</f>
        <v>Sewer, Cl C, 90 inch, Tr Det B - $Ft</v>
      </c>
      <c r="J5014" s="1"/>
      <c r="K5014" s="1"/>
      <c r="L5014" s="22">
        <f>IF(ISNUMBER(SEARCH(Pay_Item_Search_Text_2,M5014)),MAX($L$4:L5013)+1,0)</f>
        <v>878</v>
      </c>
      <c r="M5014" s="1" t="str">
        <f>IFERROR(VLOOKUP(ROWS($M$5:M5014),Table_PayItems[[Search Key]:[Concentrated Name]],2,FALSE),"")</f>
        <v>Sewer, Cl C, 90 inch, Tr Det B - $Ft</v>
      </c>
      <c r="N5014" s="1" t="str">
        <f>IFERROR(VLOOKUP(ROWS($M$5:N5014),$L$5:$M$7000,2,FALSE),"")</f>
        <v/>
      </c>
      <c r="O5014" s="1" t="str">
        <f>IFERROR(VLOOKUP(ROWS($O$5:O5014),$K$5:$L$7000,2,FALSE),"")</f>
        <v/>
      </c>
    </row>
    <row r="5015" spans="2:15" ht="15" customHeight="1" x14ac:dyDescent="0.25">
      <c r="B5015" s="178" t="s">
        <v>9300</v>
      </c>
      <c r="C5015" s="178" t="s">
        <v>104</v>
      </c>
      <c r="D5015" s="178" t="s">
        <v>1349</v>
      </c>
      <c r="E5015" s="178" t="s">
        <v>302</v>
      </c>
      <c r="F5015" s="178" t="s">
        <v>17</v>
      </c>
      <c r="G5015" s="1">
        <f>IF(ISNUMBER(Pay_Item_Search_Text),IF(ISNUMBER(IF(FIND(Pay_Item_Search_Text,B5015)=1,1, "FALSE")),MAX(G$4:$G5014)+1,IF(ISNUMBER(Pay_Item_Search_Text),0,IF(ISNUMBER(SEARCH(Pay_Item_Search_Text,H5015)),MAX(G$4:$G5014)+1,0))),IF(ISNUMBER(Pay_Item_Search_Text),0,IF(ISNUMBER(SEARCH(Pay_Item_Search_Text,H5015)),MAX(G$4:$G5014)+1,0)))</f>
        <v>5011</v>
      </c>
      <c r="H5015" s="1" t="str">
        <f>IF(Table_PayItems[[#This Row],[Description]]="_","_ Unique Item - "&amp;Table_PayItems[[#This Row],[Item]]&amp;" - $"&amp;Table_PayItems[[#This Row],[Unit]],Table_PayItems[[#This Row],[Description]]&amp;" - $"&amp;Table_PayItems[[#This Row],[Unit]])</f>
        <v>Sewer, Cl C, 90 inch, Tr Det C - $Ft</v>
      </c>
      <c r="I5015" s="29" t="str">
        <f>IFERROR(VLOOKUP(ROWS($M$5:M5015),Table_PayItems[[Search Key]:[Concentrated Name]],2,FALSE),"")</f>
        <v>Sewer, Cl C, 90 inch, Tr Det C - $Ft</v>
      </c>
      <c r="J5015" s="1"/>
      <c r="K5015" s="1"/>
      <c r="L5015" s="22">
        <f>IF(ISNUMBER(SEARCH(Pay_Item_Search_Text_2,M5015)),MAX($L$4:L5014)+1,0)</f>
        <v>879</v>
      </c>
      <c r="M5015" s="1" t="str">
        <f>IFERROR(VLOOKUP(ROWS($M$5:M5015),Table_PayItems[[Search Key]:[Concentrated Name]],2,FALSE),"")</f>
        <v>Sewer, Cl C, 90 inch, Tr Det C - $Ft</v>
      </c>
      <c r="N5015" s="1" t="str">
        <f>IFERROR(VLOOKUP(ROWS($M$5:N5015),$L$5:$M$7000,2,FALSE),"")</f>
        <v/>
      </c>
      <c r="O5015" s="1" t="str">
        <f>IFERROR(VLOOKUP(ROWS($O$5:O5015),$K$5:$L$7000,2,FALSE),"")</f>
        <v/>
      </c>
    </row>
    <row r="5016" spans="2:15" ht="15" customHeight="1" x14ac:dyDescent="0.25">
      <c r="B5016" s="178" t="s">
        <v>9327</v>
      </c>
      <c r="C5016" s="178" t="s">
        <v>104</v>
      </c>
      <c r="D5016" s="178" t="s">
        <v>1376</v>
      </c>
      <c r="E5016" s="178" t="s">
        <v>302</v>
      </c>
      <c r="F5016" s="178" t="s">
        <v>17</v>
      </c>
      <c r="G5016" s="1">
        <f>IF(ISNUMBER(Pay_Item_Search_Text),IF(ISNUMBER(IF(FIND(Pay_Item_Search_Text,B5016)=1,1, "FALSE")),MAX(G$4:$G5015)+1,IF(ISNUMBER(Pay_Item_Search_Text),0,IF(ISNUMBER(SEARCH(Pay_Item_Search_Text,H5016)),MAX(G$4:$G5015)+1,0))),IF(ISNUMBER(Pay_Item_Search_Text),0,IF(ISNUMBER(SEARCH(Pay_Item_Search_Text,H5016)),MAX(G$4:$G5015)+1,0)))</f>
        <v>5012</v>
      </c>
      <c r="H5016" s="1" t="str">
        <f>IF(Table_PayItems[[#This Row],[Description]]="_","_ Unique Item - "&amp;Table_PayItems[[#This Row],[Item]]&amp;" - $"&amp;Table_PayItems[[#This Row],[Unit]],Table_PayItems[[#This Row],[Description]]&amp;" - $"&amp;Table_PayItems[[#This Row],[Unit]])</f>
        <v>Sewer, Cl C, 90 inch, Tr Det D - $Ft</v>
      </c>
      <c r="I5016" s="29" t="str">
        <f>IFERROR(VLOOKUP(ROWS($M$5:M5016),Table_PayItems[[Search Key]:[Concentrated Name]],2,FALSE),"")</f>
        <v>Sewer, Cl C, 90 inch, Tr Det D - $Ft</v>
      </c>
      <c r="J5016" s="1"/>
      <c r="K5016" s="1"/>
      <c r="L5016" s="22">
        <f>IF(ISNUMBER(SEARCH(Pay_Item_Search_Text_2,M5016)),MAX($L$4:L5015)+1,0)</f>
        <v>880</v>
      </c>
      <c r="M5016" s="1" t="str">
        <f>IFERROR(VLOOKUP(ROWS($M$5:M5016),Table_PayItems[[Search Key]:[Concentrated Name]],2,FALSE),"")</f>
        <v>Sewer, Cl C, 90 inch, Tr Det D - $Ft</v>
      </c>
      <c r="N5016" s="1" t="str">
        <f>IFERROR(VLOOKUP(ROWS($M$5:N5016),$L$5:$M$7000,2,FALSE),"")</f>
        <v/>
      </c>
      <c r="O5016" s="1" t="str">
        <f>IFERROR(VLOOKUP(ROWS($O$5:O5016),$K$5:$L$7000,2,FALSE),"")</f>
        <v/>
      </c>
    </row>
    <row r="5017" spans="2:15" ht="15" customHeight="1" x14ac:dyDescent="0.25">
      <c r="B5017" s="178" t="s">
        <v>9354</v>
      </c>
      <c r="C5017" s="178" t="s">
        <v>104</v>
      </c>
      <c r="D5017" s="178" t="s">
        <v>1403</v>
      </c>
      <c r="E5017" s="178" t="s">
        <v>302</v>
      </c>
      <c r="F5017" s="178" t="s">
        <v>17</v>
      </c>
      <c r="G5017" s="1">
        <f>IF(ISNUMBER(Pay_Item_Search_Text),IF(ISNUMBER(IF(FIND(Pay_Item_Search_Text,B5017)=1,1, "FALSE")),MAX(G$4:$G5016)+1,IF(ISNUMBER(Pay_Item_Search_Text),0,IF(ISNUMBER(SEARCH(Pay_Item_Search_Text,H5017)),MAX(G$4:$G5016)+1,0))),IF(ISNUMBER(Pay_Item_Search_Text),0,IF(ISNUMBER(SEARCH(Pay_Item_Search_Text,H5017)),MAX(G$4:$G5016)+1,0)))</f>
        <v>5013</v>
      </c>
      <c r="H5017" s="1" t="str">
        <f>IF(Table_PayItems[[#This Row],[Description]]="_","_ Unique Item - "&amp;Table_PayItems[[#This Row],[Item]]&amp;" - $"&amp;Table_PayItems[[#This Row],[Unit]],Table_PayItems[[#This Row],[Description]]&amp;" - $"&amp;Table_PayItems[[#This Row],[Unit]])</f>
        <v>Sewer, Cl C, 90 inch, Tr Det E - $Ft</v>
      </c>
      <c r="I5017" s="29" t="str">
        <f>IFERROR(VLOOKUP(ROWS($M$5:M5017),Table_PayItems[[Search Key]:[Concentrated Name]],2,FALSE),"")</f>
        <v>Sewer, Cl C, 90 inch, Tr Det E - $Ft</v>
      </c>
      <c r="J5017" s="1"/>
      <c r="K5017" s="1"/>
      <c r="L5017" s="22">
        <f>IF(ISNUMBER(SEARCH(Pay_Item_Search_Text_2,M5017)),MAX($L$4:L5016)+1,0)</f>
        <v>881</v>
      </c>
      <c r="M5017" s="1" t="str">
        <f>IFERROR(VLOOKUP(ROWS($M$5:M5017),Table_PayItems[[Search Key]:[Concentrated Name]],2,FALSE),"")</f>
        <v>Sewer, Cl C, 90 inch, Tr Det E - $Ft</v>
      </c>
      <c r="N5017" s="1" t="str">
        <f>IFERROR(VLOOKUP(ROWS($M$5:N5017),$L$5:$M$7000,2,FALSE),"")</f>
        <v/>
      </c>
      <c r="O5017" s="1" t="str">
        <f>IFERROR(VLOOKUP(ROWS($O$5:O5017),$K$5:$L$7000,2,FALSE),"")</f>
        <v/>
      </c>
    </row>
    <row r="5018" spans="2:15" ht="15" customHeight="1" x14ac:dyDescent="0.25">
      <c r="B5018" s="178" t="s">
        <v>9247</v>
      </c>
      <c r="C5018" s="178" t="s">
        <v>104</v>
      </c>
      <c r="D5018" s="178" t="s">
        <v>1296</v>
      </c>
      <c r="E5018" s="178" t="s">
        <v>302</v>
      </c>
      <c r="F5018" s="178" t="s">
        <v>17</v>
      </c>
      <c r="G5018" s="1">
        <f>IF(ISNUMBER(Pay_Item_Search_Text),IF(ISNUMBER(IF(FIND(Pay_Item_Search_Text,B5018)=1,1, "FALSE")),MAX(G$4:$G5017)+1,IF(ISNUMBER(Pay_Item_Search_Text),0,IF(ISNUMBER(SEARCH(Pay_Item_Search_Text,H5018)),MAX(G$4:$G5017)+1,0))),IF(ISNUMBER(Pay_Item_Search_Text),0,IF(ISNUMBER(SEARCH(Pay_Item_Search_Text,H5018)),MAX(G$4:$G5017)+1,0)))</f>
        <v>5014</v>
      </c>
      <c r="H5018" s="1" t="str">
        <f>IF(Table_PayItems[[#This Row],[Description]]="_","_ Unique Item - "&amp;Table_PayItems[[#This Row],[Item]]&amp;" - $"&amp;Table_PayItems[[#This Row],[Unit]],Table_PayItems[[#This Row],[Description]]&amp;" - $"&amp;Table_PayItems[[#This Row],[Unit]])</f>
        <v>Sewer, Cl C, 96 inch, Tr Det A - $Ft</v>
      </c>
      <c r="I5018" s="29" t="str">
        <f>IFERROR(VLOOKUP(ROWS($M$5:M5018),Table_PayItems[[Search Key]:[Concentrated Name]],2,FALSE),"")</f>
        <v>Sewer, Cl C, 96 inch, Tr Det A - $Ft</v>
      </c>
      <c r="J5018" s="1"/>
      <c r="K5018" s="1"/>
      <c r="L5018" s="22">
        <f>IF(ISNUMBER(SEARCH(Pay_Item_Search_Text_2,M5018)),MAX($L$4:L5017)+1,0)</f>
        <v>0</v>
      </c>
      <c r="M5018" s="1" t="str">
        <f>IFERROR(VLOOKUP(ROWS($M$5:M5018),Table_PayItems[[Search Key]:[Concentrated Name]],2,FALSE),"")</f>
        <v>Sewer, Cl C, 96 inch, Tr Det A - $Ft</v>
      </c>
      <c r="N5018" s="1" t="str">
        <f>IFERROR(VLOOKUP(ROWS($M$5:N5018),$L$5:$M$7000,2,FALSE),"")</f>
        <v/>
      </c>
      <c r="O5018" s="1" t="str">
        <f>IFERROR(VLOOKUP(ROWS($O$5:O5018),$K$5:$L$7000,2,FALSE),"")</f>
        <v/>
      </c>
    </row>
    <row r="5019" spans="2:15" ht="15" customHeight="1" x14ac:dyDescent="0.25">
      <c r="B5019" s="178" t="s">
        <v>9274</v>
      </c>
      <c r="C5019" s="178" t="s">
        <v>104</v>
      </c>
      <c r="D5019" s="178" t="s">
        <v>1323</v>
      </c>
      <c r="E5019" s="178" t="s">
        <v>302</v>
      </c>
      <c r="F5019" s="178" t="s">
        <v>17</v>
      </c>
      <c r="G5019" s="1">
        <f>IF(ISNUMBER(Pay_Item_Search_Text),IF(ISNUMBER(IF(FIND(Pay_Item_Search_Text,B5019)=1,1, "FALSE")),MAX(G$4:$G5018)+1,IF(ISNUMBER(Pay_Item_Search_Text),0,IF(ISNUMBER(SEARCH(Pay_Item_Search_Text,H5019)),MAX(G$4:$G5018)+1,0))),IF(ISNUMBER(Pay_Item_Search_Text),0,IF(ISNUMBER(SEARCH(Pay_Item_Search_Text,H5019)),MAX(G$4:$G5018)+1,0)))</f>
        <v>5015</v>
      </c>
      <c r="H5019" s="1" t="str">
        <f>IF(Table_PayItems[[#This Row],[Description]]="_","_ Unique Item - "&amp;Table_PayItems[[#This Row],[Item]]&amp;" - $"&amp;Table_PayItems[[#This Row],[Unit]],Table_PayItems[[#This Row],[Description]]&amp;" - $"&amp;Table_PayItems[[#This Row],[Unit]])</f>
        <v>Sewer, Cl C, 96 inch, Tr Det B - $Ft</v>
      </c>
      <c r="I5019" s="29" t="str">
        <f>IFERROR(VLOOKUP(ROWS($M$5:M5019),Table_PayItems[[Search Key]:[Concentrated Name]],2,FALSE),"")</f>
        <v>Sewer, Cl C, 96 inch, Tr Det B - $Ft</v>
      </c>
      <c r="J5019" s="1"/>
      <c r="K5019" s="1"/>
      <c r="L5019" s="22">
        <f>IF(ISNUMBER(SEARCH(Pay_Item_Search_Text_2,M5019)),MAX($L$4:L5018)+1,0)</f>
        <v>0</v>
      </c>
      <c r="M5019" s="1" t="str">
        <f>IFERROR(VLOOKUP(ROWS($M$5:M5019),Table_PayItems[[Search Key]:[Concentrated Name]],2,FALSE),"")</f>
        <v>Sewer, Cl C, 96 inch, Tr Det B - $Ft</v>
      </c>
      <c r="N5019" s="1" t="str">
        <f>IFERROR(VLOOKUP(ROWS($M$5:N5019),$L$5:$M$7000,2,FALSE),"")</f>
        <v/>
      </c>
      <c r="O5019" s="1" t="str">
        <f>IFERROR(VLOOKUP(ROWS($O$5:O5019),$K$5:$L$7000,2,FALSE),"")</f>
        <v/>
      </c>
    </row>
    <row r="5020" spans="2:15" ht="15" customHeight="1" x14ac:dyDescent="0.25">
      <c r="B5020" s="178" t="s">
        <v>9301</v>
      </c>
      <c r="C5020" s="178" t="s">
        <v>104</v>
      </c>
      <c r="D5020" s="178" t="s">
        <v>1350</v>
      </c>
      <c r="E5020" s="178" t="s">
        <v>302</v>
      </c>
      <c r="F5020" s="178" t="s">
        <v>17</v>
      </c>
      <c r="G5020" s="1">
        <f>IF(ISNUMBER(Pay_Item_Search_Text),IF(ISNUMBER(IF(FIND(Pay_Item_Search_Text,B5020)=1,1, "FALSE")),MAX(G$4:$G5019)+1,IF(ISNUMBER(Pay_Item_Search_Text),0,IF(ISNUMBER(SEARCH(Pay_Item_Search_Text,H5020)),MAX(G$4:$G5019)+1,0))),IF(ISNUMBER(Pay_Item_Search_Text),0,IF(ISNUMBER(SEARCH(Pay_Item_Search_Text,H5020)),MAX(G$4:$G5019)+1,0)))</f>
        <v>5016</v>
      </c>
      <c r="H5020" s="1" t="str">
        <f>IF(Table_PayItems[[#This Row],[Description]]="_","_ Unique Item - "&amp;Table_PayItems[[#This Row],[Item]]&amp;" - $"&amp;Table_PayItems[[#This Row],[Unit]],Table_PayItems[[#This Row],[Description]]&amp;" - $"&amp;Table_PayItems[[#This Row],[Unit]])</f>
        <v>Sewer, Cl C, 96 inch, Tr Det C - $Ft</v>
      </c>
      <c r="I5020" s="29" t="str">
        <f>IFERROR(VLOOKUP(ROWS($M$5:M5020),Table_PayItems[[Search Key]:[Concentrated Name]],2,FALSE),"")</f>
        <v>Sewer, Cl C, 96 inch, Tr Det C - $Ft</v>
      </c>
      <c r="J5020" s="1"/>
      <c r="K5020" s="1"/>
      <c r="L5020" s="22">
        <f>IF(ISNUMBER(SEARCH(Pay_Item_Search_Text_2,M5020)),MAX($L$4:L5019)+1,0)</f>
        <v>0</v>
      </c>
      <c r="M5020" s="1" t="str">
        <f>IFERROR(VLOOKUP(ROWS($M$5:M5020),Table_PayItems[[Search Key]:[Concentrated Name]],2,FALSE),"")</f>
        <v>Sewer, Cl C, 96 inch, Tr Det C - $Ft</v>
      </c>
      <c r="N5020" s="1" t="str">
        <f>IFERROR(VLOOKUP(ROWS($M$5:N5020),$L$5:$M$7000,2,FALSE),"")</f>
        <v/>
      </c>
      <c r="O5020" s="1" t="str">
        <f>IFERROR(VLOOKUP(ROWS($O$5:O5020),$K$5:$L$7000,2,FALSE),"")</f>
        <v/>
      </c>
    </row>
    <row r="5021" spans="2:15" ht="15" customHeight="1" x14ac:dyDescent="0.25">
      <c r="B5021" s="178" t="s">
        <v>9328</v>
      </c>
      <c r="C5021" s="178" t="s">
        <v>104</v>
      </c>
      <c r="D5021" s="178" t="s">
        <v>1377</v>
      </c>
      <c r="E5021" s="178" t="s">
        <v>302</v>
      </c>
      <c r="F5021" s="178" t="s">
        <v>17</v>
      </c>
      <c r="G5021" s="1">
        <f>IF(ISNUMBER(Pay_Item_Search_Text),IF(ISNUMBER(IF(FIND(Pay_Item_Search_Text,B5021)=1,1, "FALSE")),MAX(G$4:$G5020)+1,IF(ISNUMBER(Pay_Item_Search_Text),0,IF(ISNUMBER(SEARCH(Pay_Item_Search_Text,H5021)),MAX(G$4:$G5020)+1,0))),IF(ISNUMBER(Pay_Item_Search_Text),0,IF(ISNUMBER(SEARCH(Pay_Item_Search_Text,H5021)),MAX(G$4:$G5020)+1,0)))</f>
        <v>5017</v>
      </c>
      <c r="H5021" s="1" t="str">
        <f>IF(Table_PayItems[[#This Row],[Description]]="_","_ Unique Item - "&amp;Table_PayItems[[#This Row],[Item]]&amp;" - $"&amp;Table_PayItems[[#This Row],[Unit]],Table_PayItems[[#This Row],[Description]]&amp;" - $"&amp;Table_PayItems[[#This Row],[Unit]])</f>
        <v>Sewer, Cl C, 96 inch, Tr Det D - $Ft</v>
      </c>
      <c r="I5021" s="29" t="str">
        <f>IFERROR(VLOOKUP(ROWS($M$5:M5021),Table_PayItems[[Search Key]:[Concentrated Name]],2,FALSE),"")</f>
        <v>Sewer, Cl C, 96 inch, Tr Det D - $Ft</v>
      </c>
      <c r="J5021" s="1"/>
      <c r="K5021" s="1"/>
      <c r="L5021" s="22">
        <f>IF(ISNUMBER(SEARCH(Pay_Item_Search_Text_2,M5021)),MAX($L$4:L5020)+1,0)</f>
        <v>0</v>
      </c>
      <c r="M5021" s="1" t="str">
        <f>IFERROR(VLOOKUP(ROWS($M$5:M5021),Table_PayItems[[Search Key]:[Concentrated Name]],2,FALSE),"")</f>
        <v>Sewer, Cl C, 96 inch, Tr Det D - $Ft</v>
      </c>
      <c r="N5021" s="1" t="str">
        <f>IFERROR(VLOOKUP(ROWS($M$5:N5021),$L$5:$M$7000,2,FALSE),"")</f>
        <v/>
      </c>
      <c r="O5021" s="1" t="str">
        <f>IFERROR(VLOOKUP(ROWS($O$5:O5021),$K$5:$L$7000,2,FALSE),"")</f>
        <v/>
      </c>
    </row>
    <row r="5022" spans="2:15" ht="15" customHeight="1" x14ac:dyDescent="0.25">
      <c r="B5022" s="178" t="s">
        <v>9355</v>
      </c>
      <c r="C5022" s="178" t="s">
        <v>104</v>
      </c>
      <c r="D5022" s="178" t="s">
        <v>1404</v>
      </c>
      <c r="E5022" s="178" t="s">
        <v>302</v>
      </c>
      <c r="F5022" s="178" t="s">
        <v>17</v>
      </c>
      <c r="G5022" s="1">
        <f>IF(ISNUMBER(Pay_Item_Search_Text),IF(ISNUMBER(IF(FIND(Pay_Item_Search_Text,B5022)=1,1, "FALSE")),MAX(G$4:$G5021)+1,IF(ISNUMBER(Pay_Item_Search_Text),0,IF(ISNUMBER(SEARCH(Pay_Item_Search_Text,H5022)),MAX(G$4:$G5021)+1,0))),IF(ISNUMBER(Pay_Item_Search_Text),0,IF(ISNUMBER(SEARCH(Pay_Item_Search_Text,H5022)),MAX(G$4:$G5021)+1,0)))</f>
        <v>5018</v>
      </c>
      <c r="H5022" s="1" t="str">
        <f>IF(Table_PayItems[[#This Row],[Description]]="_","_ Unique Item - "&amp;Table_PayItems[[#This Row],[Item]]&amp;" - $"&amp;Table_PayItems[[#This Row],[Unit]],Table_PayItems[[#This Row],[Description]]&amp;" - $"&amp;Table_PayItems[[#This Row],[Unit]])</f>
        <v>Sewer, Cl C, 96 inch, Tr Det E - $Ft</v>
      </c>
      <c r="I5022" s="29" t="str">
        <f>IFERROR(VLOOKUP(ROWS($M$5:M5022),Table_PayItems[[Search Key]:[Concentrated Name]],2,FALSE),"")</f>
        <v>Sewer, Cl C, 96 inch, Tr Det E - $Ft</v>
      </c>
      <c r="J5022" s="1"/>
      <c r="K5022" s="1"/>
      <c r="L5022" s="22">
        <f>IF(ISNUMBER(SEARCH(Pay_Item_Search_Text_2,M5022)),MAX($L$4:L5021)+1,0)</f>
        <v>0</v>
      </c>
      <c r="M5022" s="1" t="str">
        <f>IFERROR(VLOOKUP(ROWS($M$5:M5022),Table_PayItems[[Search Key]:[Concentrated Name]],2,FALSE),"")</f>
        <v>Sewer, Cl C, 96 inch, Tr Det E - $Ft</v>
      </c>
      <c r="N5022" s="1" t="str">
        <f>IFERROR(VLOOKUP(ROWS($M$5:N5022),$L$5:$M$7000,2,FALSE),"")</f>
        <v/>
      </c>
      <c r="O5022" s="1" t="str">
        <f>IFERROR(VLOOKUP(ROWS($O$5:O5022),$K$5:$L$7000,2,FALSE),"")</f>
        <v/>
      </c>
    </row>
    <row r="5023" spans="2:15" ht="15" customHeight="1" x14ac:dyDescent="0.25">
      <c r="B5023" s="178" t="s">
        <v>9380</v>
      </c>
      <c r="C5023" s="178" t="s">
        <v>104</v>
      </c>
      <c r="D5023" s="178" t="s">
        <v>1429</v>
      </c>
      <c r="E5023" s="178" t="s">
        <v>302</v>
      </c>
      <c r="F5023" s="178" t="s">
        <v>17</v>
      </c>
      <c r="G5023" s="1">
        <f>IF(ISNUMBER(Pay_Item_Search_Text),IF(ISNUMBER(IF(FIND(Pay_Item_Search_Text,B5023)=1,1, "FALSE")),MAX(G$4:$G5022)+1,IF(ISNUMBER(Pay_Item_Search_Text),0,IF(ISNUMBER(SEARCH(Pay_Item_Search_Text,H5023)),MAX(G$4:$G5022)+1,0))),IF(ISNUMBER(Pay_Item_Search_Text),0,IF(ISNUMBER(SEARCH(Pay_Item_Search_Text,H5023)),MAX(G$4:$G5022)+1,0)))</f>
        <v>5019</v>
      </c>
      <c r="H5023" s="1" t="str">
        <f>IF(Table_PayItems[[#This Row],[Description]]="_","_ Unique Item - "&amp;Table_PayItems[[#This Row],[Item]]&amp;" - $"&amp;Table_PayItems[[#This Row],[Unit]],Table_PayItems[[#This Row],[Description]]&amp;" - $"&amp;Table_PayItems[[#This Row],[Unit]])</f>
        <v>Sewer, Cl D, 102 inch, Tr Det A - $Ft</v>
      </c>
      <c r="I5023" s="29" t="str">
        <f>IFERROR(VLOOKUP(ROWS($M$5:M5023),Table_PayItems[[Search Key]:[Concentrated Name]],2,FALSE),"")</f>
        <v>Sewer, Cl D, 102 inch, Tr Det A - $Ft</v>
      </c>
      <c r="J5023" s="1"/>
      <c r="K5023" s="1"/>
      <c r="L5023" s="22">
        <f>IF(ISNUMBER(SEARCH(Pay_Item_Search_Text_2,M5023)),MAX($L$4:L5022)+1,0)</f>
        <v>882</v>
      </c>
      <c r="M5023" s="1" t="str">
        <f>IFERROR(VLOOKUP(ROWS($M$5:M5023),Table_PayItems[[Search Key]:[Concentrated Name]],2,FALSE),"")</f>
        <v>Sewer, Cl D, 102 inch, Tr Det A - $Ft</v>
      </c>
      <c r="N5023" s="1" t="str">
        <f>IFERROR(VLOOKUP(ROWS($M$5:N5023),$L$5:$M$7000,2,FALSE),"")</f>
        <v/>
      </c>
      <c r="O5023" s="1" t="str">
        <f>IFERROR(VLOOKUP(ROWS($O$5:O5023),$K$5:$L$7000,2,FALSE),"")</f>
        <v/>
      </c>
    </row>
    <row r="5024" spans="2:15" ht="15" customHeight="1" x14ac:dyDescent="0.25">
      <c r="B5024" s="178" t="s">
        <v>9404</v>
      </c>
      <c r="C5024" s="178" t="s">
        <v>104</v>
      </c>
      <c r="D5024" s="178" t="s">
        <v>1453</v>
      </c>
      <c r="E5024" s="178" t="s">
        <v>302</v>
      </c>
      <c r="F5024" s="178" t="s">
        <v>17</v>
      </c>
      <c r="G5024" s="1">
        <f>IF(ISNUMBER(Pay_Item_Search_Text),IF(ISNUMBER(IF(FIND(Pay_Item_Search_Text,B5024)=1,1, "FALSE")),MAX(G$4:$G5023)+1,IF(ISNUMBER(Pay_Item_Search_Text),0,IF(ISNUMBER(SEARCH(Pay_Item_Search_Text,H5024)),MAX(G$4:$G5023)+1,0))),IF(ISNUMBER(Pay_Item_Search_Text),0,IF(ISNUMBER(SEARCH(Pay_Item_Search_Text,H5024)),MAX(G$4:$G5023)+1,0)))</f>
        <v>5020</v>
      </c>
      <c r="H5024" s="1" t="str">
        <f>IF(Table_PayItems[[#This Row],[Description]]="_","_ Unique Item - "&amp;Table_PayItems[[#This Row],[Item]]&amp;" - $"&amp;Table_PayItems[[#This Row],[Unit]],Table_PayItems[[#This Row],[Description]]&amp;" - $"&amp;Table_PayItems[[#This Row],[Unit]])</f>
        <v>Sewer, Cl D, 102 inch, Tr Det B - $Ft</v>
      </c>
      <c r="I5024" s="29" t="str">
        <f>IFERROR(VLOOKUP(ROWS($M$5:M5024),Table_PayItems[[Search Key]:[Concentrated Name]],2,FALSE),"")</f>
        <v>Sewer, Cl D, 102 inch, Tr Det B - $Ft</v>
      </c>
      <c r="J5024" s="1"/>
      <c r="K5024" s="1"/>
      <c r="L5024" s="22">
        <f>IF(ISNUMBER(SEARCH(Pay_Item_Search_Text_2,M5024)),MAX($L$4:L5023)+1,0)</f>
        <v>883</v>
      </c>
      <c r="M5024" s="1" t="str">
        <f>IFERROR(VLOOKUP(ROWS($M$5:M5024),Table_PayItems[[Search Key]:[Concentrated Name]],2,FALSE),"")</f>
        <v>Sewer, Cl D, 102 inch, Tr Det B - $Ft</v>
      </c>
      <c r="N5024" s="1" t="str">
        <f>IFERROR(VLOOKUP(ROWS($M$5:N5024),$L$5:$M$7000,2,FALSE),"")</f>
        <v/>
      </c>
      <c r="O5024" s="1" t="str">
        <f>IFERROR(VLOOKUP(ROWS($O$5:O5024),$K$5:$L$7000,2,FALSE),"")</f>
        <v/>
      </c>
    </row>
    <row r="5025" spans="2:15" ht="15" customHeight="1" x14ac:dyDescent="0.25">
      <c r="B5025" s="178" t="s">
        <v>9428</v>
      </c>
      <c r="C5025" s="178" t="s">
        <v>104</v>
      </c>
      <c r="D5025" s="178" t="s">
        <v>1477</v>
      </c>
      <c r="E5025" s="178" t="s">
        <v>302</v>
      </c>
      <c r="F5025" s="178" t="s">
        <v>17</v>
      </c>
      <c r="G5025" s="1">
        <f>IF(ISNUMBER(Pay_Item_Search_Text),IF(ISNUMBER(IF(FIND(Pay_Item_Search_Text,B5025)=1,1, "FALSE")),MAX(G$4:$G5024)+1,IF(ISNUMBER(Pay_Item_Search_Text),0,IF(ISNUMBER(SEARCH(Pay_Item_Search_Text,H5025)),MAX(G$4:$G5024)+1,0))),IF(ISNUMBER(Pay_Item_Search_Text),0,IF(ISNUMBER(SEARCH(Pay_Item_Search_Text,H5025)),MAX(G$4:$G5024)+1,0)))</f>
        <v>5021</v>
      </c>
      <c r="H5025" s="1" t="str">
        <f>IF(Table_PayItems[[#This Row],[Description]]="_","_ Unique Item - "&amp;Table_PayItems[[#This Row],[Item]]&amp;" - $"&amp;Table_PayItems[[#This Row],[Unit]],Table_PayItems[[#This Row],[Description]]&amp;" - $"&amp;Table_PayItems[[#This Row],[Unit]])</f>
        <v>Sewer, Cl D, 102 inch, Tr Det C - $Ft</v>
      </c>
      <c r="I5025" s="29" t="str">
        <f>IFERROR(VLOOKUP(ROWS($M$5:M5025),Table_PayItems[[Search Key]:[Concentrated Name]],2,FALSE),"")</f>
        <v>Sewer, Cl D, 102 inch, Tr Det C - $Ft</v>
      </c>
      <c r="J5025" s="1"/>
      <c r="K5025" s="1"/>
      <c r="L5025" s="22">
        <f>IF(ISNUMBER(SEARCH(Pay_Item_Search_Text_2,M5025)),MAX($L$4:L5024)+1,0)</f>
        <v>884</v>
      </c>
      <c r="M5025" s="1" t="str">
        <f>IFERROR(VLOOKUP(ROWS($M$5:M5025),Table_PayItems[[Search Key]:[Concentrated Name]],2,FALSE),"")</f>
        <v>Sewer, Cl D, 102 inch, Tr Det C - $Ft</v>
      </c>
      <c r="N5025" s="1" t="str">
        <f>IFERROR(VLOOKUP(ROWS($M$5:N5025),$L$5:$M$7000,2,FALSE),"")</f>
        <v/>
      </c>
      <c r="O5025" s="1" t="str">
        <f>IFERROR(VLOOKUP(ROWS($O$5:O5025),$K$5:$L$7000,2,FALSE),"")</f>
        <v/>
      </c>
    </row>
    <row r="5026" spans="2:15" ht="15" customHeight="1" x14ac:dyDescent="0.25">
      <c r="B5026" s="178" t="s">
        <v>9452</v>
      </c>
      <c r="C5026" s="178" t="s">
        <v>104</v>
      </c>
      <c r="D5026" s="178" t="s">
        <v>1501</v>
      </c>
      <c r="E5026" s="178" t="s">
        <v>302</v>
      </c>
      <c r="F5026" s="178" t="s">
        <v>17</v>
      </c>
      <c r="G5026" s="1">
        <f>IF(ISNUMBER(Pay_Item_Search_Text),IF(ISNUMBER(IF(FIND(Pay_Item_Search_Text,B5026)=1,1, "FALSE")),MAX(G$4:$G5025)+1,IF(ISNUMBER(Pay_Item_Search_Text),0,IF(ISNUMBER(SEARCH(Pay_Item_Search_Text,H5026)),MAX(G$4:$G5025)+1,0))),IF(ISNUMBER(Pay_Item_Search_Text),0,IF(ISNUMBER(SEARCH(Pay_Item_Search_Text,H5026)),MAX(G$4:$G5025)+1,0)))</f>
        <v>5022</v>
      </c>
      <c r="H5026" s="1" t="str">
        <f>IF(Table_PayItems[[#This Row],[Description]]="_","_ Unique Item - "&amp;Table_PayItems[[#This Row],[Item]]&amp;" - $"&amp;Table_PayItems[[#This Row],[Unit]],Table_PayItems[[#This Row],[Description]]&amp;" - $"&amp;Table_PayItems[[#This Row],[Unit]])</f>
        <v>Sewer, Cl D, 102 inch, Tr Det D - $Ft</v>
      </c>
      <c r="I5026" s="29" t="str">
        <f>IFERROR(VLOOKUP(ROWS($M$5:M5026),Table_PayItems[[Search Key]:[Concentrated Name]],2,FALSE),"")</f>
        <v>Sewer, Cl D, 102 inch, Tr Det D - $Ft</v>
      </c>
      <c r="J5026" s="1"/>
      <c r="K5026" s="1"/>
      <c r="L5026" s="22">
        <f>IF(ISNUMBER(SEARCH(Pay_Item_Search_Text_2,M5026)),MAX($L$4:L5025)+1,0)</f>
        <v>885</v>
      </c>
      <c r="M5026" s="1" t="str">
        <f>IFERROR(VLOOKUP(ROWS($M$5:M5026),Table_PayItems[[Search Key]:[Concentrated Name]],2,FALSE),"")</f>
        <v>Sewer, Cl D, 102 inch, Tr Det D - $Ft</v>
      </c>
      <c r="N5026" s="1" t="str">
        <f>IFERROR(VLOOKUP(ROWS($M$5:N5026),$L$5:$M$7000,2,FALSE),"")</f>
        <v/>
      </c>
      <c r="O5026" s="1" t="str">
        <f>IFERROR(VLOOKUP(ROWS($O$5:O5026),$K$5:$L$7000,2,FALSE),"")</f>
        <v/>
      </c>
    </row>
    <row r="5027" spans="2:15" ht="15" customHeight="1" x14ac:dyDescent="0.25">
      <c r="B5027" s="178" t="s">
        <v>9476</v>
      </c>
      <c r="C5027" s="178" t="s">
        <v>104</v>
      </c>
      <c r="D5027" s="178" t="s">
        <v>1525</v>
      </c>
      <c r="E5027" s="178" t="s">
        <v>302</v>
      </c>
      <c r="F5027" s="178" t="s">
        <v>17</v>
      </c>
      <c r="G5027" s="1">
        <f>IF(ISNUMBER(Pay_Item_Search_Text),IF(ISNUMBER(IF(FIND(Pay_Item_Search_Text,B5027)=1,1, "FALSE")),MAX(G$4:$G5026)+1,IF(ISNUMBER(Pay_Item_Search_Text),0,IF(ISNUMBER(SEARCH(Pay_Item_Search_Text,H5027)),MAX(G$4:$G5026)+1,0))),IF(ISNUMBER(Pay_Item_Search_Text),0,IF(ISNUMBER(SEARCH(Pay_Item_Search_Text,H5027)),MAX(G$4:$G5026)+1,0)))</f>
        <v>5023</v>
      </c>
      <c r="H5027" s="1" t="str">
        <f>IF(Table_PayItems[[#This Row],[Description]]="_","_ Unique Item - "&amp;Table_PayItems[[#This Row],[Item]]&amp;" - $"&amp;Table_PayItems[[#This Row],[Unit]],Table_PayItems[[#This Row],[Description]]&amp;" - $"&amp;Table_PayItems[[#This Row],[Unit]])</f>
        <v>Sewer, Cl D, 102 inch, Tr Det E - $Ft</v>
      </c>
      <c r="I5027" s="29" t="str">
        <f>IFERROR(VLOOKUP(ROWS($M$5:M5027),Table_PayItems[[Search Key]:[Concentrated Name]],2,FALSE),"")</f>
        <v>Sewer, Cl D, 102 inch, Tr Det E - $Ft</v>
      </c>
      <c r="J5027" s="1"/>
      <c r="K5027" s="1"/>
      <c r="L5027" s="22">
        <f>IF(ISNUMBER(SEARCH(Pay_Item_Search_Text_2,M5027)),MAX($L$4:L5026)+1,0)</f>
        <v>886</v>
      </c>
      <c r="M5027" s="1" t="str">
        <f>IFERROR(VLOOKUP(ROWS($M$5:M5027),Table_PayItems[[Search Key]:[Concentrated Name]],2,FALSE),"")</f>
        <v>Sewer, Cl D, 102 inch, Tr Det E - $Ft</v>
      </c>
      <c r="N5027" s="1" t="str">
        <f>IFERROR(VLOOKUP(ROWS($M$5:N5027),$L$5:$M$7000,2,FALSE),"")</f>
        <v/>
      </c>
      <c r="O5027" s="1" t="str">
        <f>IFERROR(VLOOKUP(ROWS($O$5:O5027),$K$5:$L$7000,2,FALSE),"")</f>
        <v/>
      </c>
    </row>
    <row r="5028" spans="2:15" ht="15" customHeight="1" x14ac:dyDescent="0.25">
      <c r="B5028" s="178" t="s">
        <v>9381</v>
      </c>
      <c r="C5028" s="178" t="s">
        <v>104</v>
      </c>
      <c r="D5028" s="178" t="s">
        <v>1430</v>
      </c>
      <c r="E5028" s="178" t="s">
        <v>302</v>
      </c>
      <c r="F5028" s="178" t="s">
        <v>17</v>
      </c>
      <c r="G5028" s="1">
        <f>IF(ISNUMBER(Pay_Item_Search_Text),IF(ISNUMBER(IF(FIND(Pay_Item_Search_Text,B5028)=1,1, "FALSE")),MAX(G$4:$G5027)+1,IF(ISNUMBER(Pay_Item_Search_Text),0,IF(ISNUMBER(SEARCH(Pay_Item_Search_Text,H5028)),MAX(G$4:$G5027)+1,0))),IF(ISNUMBER(Pay_Item_Search_Text),0,IF(ISNUMBER(SEARCH(Pay_Item_Search_Text,H5028)),MAX(G$4:$G5027)+1,0)))</f>
        <v>5024</v>
      </c>
      <c r="H5028" s="1" t="str">
        <f>IF(Table_PayItems[[#This Row],[Description]]="_","_ Unique Item - "&amp;Table_PayItems[[#This Row],[Item]]&amp;" - $"&amp;Table_PayItems[[#This Row],[Unit]],Table_PayItems[[#This Row],[Description]]&amp;" - $"&amp;Table_PayItems[[#This Row],[Unit]])</f>
        <v>Sewer, Cl D, 108 inch, Tr Det A - $Ft</v>
      </c>
      <c r="I5028" s="29" t="str">
        <f>IFERROR(VLOOKUP(ROWS($M$5:M5028),Table_PayItems[[Search Key]:[Concentrated Name]],2,FALSE),"")</f>
        <v>Sewer, Cl D, 108 inch, Tr Det A - $Ft</v>
      </c>
      <c r="J5028" s="1"/>
      <c r="K5028" s="1"/>
      <c r="L5028" s="22">
        <f>IF(ISNUMBER(SEARCH(Pay_Item_Search_Text_2,M5028)),MAX($L$4:L5027)+1,0)</f>
        <v>887</v>
      </c>
      <c r="M5028" s="1" t="str">
        <f>IFERROR(VLOOKUP(ROWS($M$5:M5028),Table_PayItems[[Search Key]:[Concentrated Name]],2,FALSE),"")</f>
        <v>Sewer, Cl D, 108 inch, Tr Det A - $Ft</v>
      </c>
      <c r="N5028" s="1" t="str">
        <f>IFERROR(VLOOKUP(ROWS($M$5:N5028),$L$5:$M$7000,2,FALSE),"")</f>
        <v/>
      </c>
      <c r="O5028" s="1" t="str">
        <f>IFERROR(VLOOKUP(ROWS($O$5:O5028),$K$5:$L$7000,2,FALSE),"")</f>
        <v/>
      </c>
    </row>
    <row r="5029" spans="2:15" ht="15" customHeight="1" x14ac:dyDescent="0.25">
      <c r="B5029" s="178" t="s">
        <v>9405</v>
      </c>
      <c r="C5029" s="178" t="s">
        <v>104</v>
      </c>
      <c r="D5029" s="178" t="s">
        <v>1454</v>
      </c>
      <c r="E5029" s="178" t="s">
        <v>302</v>
      </c>
      <c r="F5029" s="178" t="s">
        <v>17</v>
      </c>
      <c r="G5029" s="1">
        <f>IF(ISNUMBER(Pay_Item_Search_Text),IF(ISNUMBER(IF(FIND(Pay_Item_Search_Text,B5029)=1,1, "FALSE")),MAX(G$4:$G5028)+1,IF(ISNUMBER(Pay_Item_Search_Text),0,IF(ISNUMBER(SEARCH(Pay_Item_Search_Text,H5029)),MAX(G$4:$G5028)+1,0))),IF(ISNUMBER(Pay_Item_Search_Text),0,IF(ISNUMBER(SEARCH(Pay_Item_Search_Text,H5029)),MAX(G$4:$G5028)+1,0)))</f>
        <v>5025</v>
      </c>
      <c r="H5029" s="1" t="str">
        <f>IF(Table_PayItems[[#This Row],[Description]]="_","_ Unique Item - "&amp;Table_PayItems[[#This Row],[Item]]&amp;" - $"&amp;Table_PayItems[[#This Row],[Unit]],Table_PayItems[[#This Row],[Description]]&amp;" - $"&amp;Table_PayItems[[#This Row],[Unit]])</f>
        <v>Sewer, Cl D, 108 inch, Tr Det B - $Ft</v>
      </c>
      <c r="I5029" s="29" t="str">
        <f>IFERROR(VLOOKUP(ROWS($M$5:M5029),Table_PayItems[[Search Key]:[Concentrated Name]],2,FALSE),"")</f>
        <v>Sewer, Cl D, 108 inch, Tr Det B - $Ft</v>
      </c>
      <c r="J5029" s="1"/>
      <c r="K5029" s="1"/>
      <c r="L5029" s="22">
        <f>IF(ISNUMBER(SEARCH(Pay_Item_Search_Text_2,M5029)),MAX($L$4:L5028)+1,0)</f>
        <v>888</v>
      </c>
      <c r="M5029" s="1" t="str">
        <f>IFERROR(VLOOKUP(ROWS($M$5:M5029),Table_PayItems[[Search Key]:[Concentrated Name]],2,FALSE),"")</f>
        <v>Sewer, Cl D, 108 inch, Tr Det B - $Ft</v>
      </c>
      <c r="N5029" s="1" t="str">
        <f>IFERROR(VLOOKUP(ROWS($M$5:N5029),$L$5:$M$7000,2,FALSE),"")</f>
        <v/>
      </c>
      <c r="O5029" s="1" t="str">
        <f>IFERROR(VLOOKUP(ROWS($O$5:O5029),$K$5:$L$7000,2,FALSE),"")</f>
        <v/>
      </c>
    </row>
    <row r="5030" spans="2:15" ht="15" customHeight="1" x14ac:dyDescent="0.25">
      <c r="B5030" s="178" t="s">
        <v>9429</v>
      </c>
      <c r="C5030" s="178" t="s">
        <v>104</v>
      </c>
      <c r="D5030" s="178" t="s">
        <v>1478</v>
      </c>
      <c r="E5030" s="178" t="s">
        <v>302</v>
      </c>
      <c r="F5030" s="178" t="s">
        <v>17</v>
      </c>
      <c r="G5030" s="1">
        <f>IF(ISNUMBER(Pay_Item_Search_Text),IF(ISNUMBER(IF(FIND(Pay_Item_Search_Text,B5030)=1,1, "FALSE")),MAX(G$4:$G5029)+1,IF(ISNUMBER(Pay_Item_Search_Text),0,IF(ISNUMBER(SEARCH(Pay_Item_Search_Text,H5030)),MAX(G$4:$G5029)+1,0))),IF(ISNUMBER(Pay_Item_Search_Text),0,IF(ISNUMBER(SEARCH(Pay_Item_Search_Text,H5030)),MAX(G$4:$G5029)+1,0)))</f>
        <v>5026</v>
      </c>
      <c r="H5030" s="1" t="str">
        <f>IF(Table_PayItems[[#This Row],[Description]]="_","_ Unique Item - "&amp;Table_PayItems[[#This Row],[Item]]&amp;" - $"&amp;Table_PayItems[[#This Row],[Unit]],Table_PayItems[[#This Row],[Description]]&amp;" - $"&amp;Table_PayItems[[#This Row],[Unit]])</f>
        <v>Sewer, Cl D, 108 inch, Tr Det C - $Ft</v>
      </c>
      <c r="I5030" s="29" t="str">
        <f>IFERROR(VLOOKUP(ROWS($M$5:M5030),Table_PayItems[[Search Key]:[Concentrated Name]],2,FALSE),"")</f>
        <v>Sewer, Cl D, 108 inch, Tr Det C - $Ft</v>
      </c>
      <c r="J5030" s="1"/>
      <c r="K5030" s="1"/>
      <c r="L5030" s="22">
        <f>IF(ISNUMBER(SEARCH(Pay_Item_Search_Text_2,M5030)),MAX($L$4:L5029)+1,0)</f>
        <v>889</v>
      </c>
      <c r="M5030" s="1" t="str">
        <f>IFERROR(VLOOKUP(ROWS($M$5:M5030),Table_PayItems[[Search Key]:[Concentrated Name]],2,FALSE),"")</f>
        <v>Sewer, Cl D, 108 inch, Tr Det C - $Ft</v>
      </c>
      <c r="N5030" s="1" t="str">
        <f>IFERROR(VLOOKUP(ROWS($M$5:N5030),$L$5:$M$7000,2,FALSE),"")</f>
        <v/>
      </c>
      <c r="O5030" s="1" t="str">
        <f>IFERROR(VLOOKUP(ROWS($O$5:O5030),$K$5:$L$7000,2,FALSE),"")</f>
        <v/>
      </c>
    </row>
    <row r="5031" spans="2:15" ht="15" customHeight="1" x14ac:dyDescent="0.25">
      <c r="B5031" s="178" t="s">
        <v>9453</v>
      </c>
      <c r="C5031" s="178" t="s">
        <v>104</v>
      </c>
      <c r="D5031" s="178" t="s">
        <v>1502</v>
      </c>
      <c r="E5031" s="178" t="s">
        <v>302</v>
      </c>
      <c r="F5031" s="178" t="s">
        <v>17</v>
      </c>
      <c r="G5031" s="1">
        <f>IF(ISNUMBER(Pay_Item_Search_Text),IF(ISNUMBER(IF(FIND(Pay_Item_Search_Text,B5031)=1,1, "FALSE")),MAX(G$4:$G5030)+1,IF(ISNUMBER(Pay_Item_Search_Text),0,IF(ISNUMBER(SEARCH(Pay_Item_Search_Text,H5031)),MAX(G$4:$G5030)+1,0))),IF(ISNUMBER(Pay_Item_Search_Text),0,IF(ISNUMBER(SEARCH(Pay_Item_Search_Text,H5031)),MAX(G$4:$G5030)+1,0)))</f>
        <v>5027</v>
      </c>
      <c r="H5031" s="1" t="str">
        <f>IF(Table_PayItems[[#This Row],[Description]]="_","_ Unique Item - "&amp;Table_PayItems[[#This Row],[Item]]&amp;" - $"&amp;Table_PayItems[[#This Row],[Unit]],Table_PayItems[[#This Row],[Description]]&amp;" - $"&amp;Table_PayItems[[#This Row],[Unit]])</f>
        <v>Sewer, Cl D, 108 inch, Tr Det D - $Ft</v>
      </c>
      <c r="I5031" s="29" t="str">
        <f>IFERROR(VLOOKUP(ROWS($M$5:M5031),Table_PayItems[[Search Key]:[Concentrated Name]],2,FALSE),"")</f>
        <v>Sewer, Cl D, 108 inch, Tr Det D - $Ft</v>
      </c>
      <c r="J5031" s="1"/>
      <c r="K5031" s="1"/>
      <c r="L5031" s="22">
        <f>IF(ISNUMBER(SEARCH(Pay_Item_Search_Text_2,M5031)),MAX($L$4:L5030)+1,0)</f>
        <v>890</v>
      </c>
      <c r="M5031" s="1" t="str">
        <f>IFERROR(VLOOKUP(ROWS($M$5:M5031),Table_PayItems[[Search Key]:[Concentrated Name]],2,FALSE),"")</f>
        <v>Sewer, Cl D, 108 inch, Tr Det D - $Ft</v>
      </c>
      <c r="N5031" s="1" t="str">
        <f>IFERROR(VLOOKUP(ROWS($M$5:N5031),$L$5:$M$7000,2,FALSE),"")</f>
        <v/>
      </c>
      <c r="O5031" s="1" t="str">
        <f>IFERROR(VLOOKUP(ROWS($O$5:O5031),$K$5:$L$7000,2,FALSE),"")</f>
        <v/>
      </c>
    </row>
    <row r="5032" spans="2:15" ht="15" customHeight="1" x14ac:dyDescent="0.25">
      <c r="B5032" s="178" t="s">
        <v>9477</v>
      </c>
      <c r="C5032" s="178" t="s">
        <v>104</v>
      </c>
      <c r="D5032" s="178" t="s">
        <v>1526</v>
      </c>
      <c r="E5032" s="178" t="s">
        <v>302</v>
      </c>
      <c r="F5032" s="178" t="s">
        <v>17</v>
      </c>
      <c r="G5032" s="1">
        <f>IF(ISNUMBER(Pay_Item_Search_Text),IF(ISNUMBER(IF(FIND(Pay_Item_Search_Text,B5032)=1,1, "FALSE")),MAX(G$4:$G5031)+1,IF(ISNUMBER(Pay_Item_Search_Text),0,IF(ISNUMBER(SEARCH(Pay_Item_Search_Text,H5032)),MAX(G$4:$G5031)+1,0))),IF(ISNUMBER(Pay_Item_Search_Text),0,IF(ISNUMBER(SEARCH(Pay_Item_Search_Text,H5032)),MAX(G$4:$G5031)+1,0)))</f>
        <v>5028</v>
      </c>
      <c r="H5032" s="1" t="str">
        <f>IF(Table_PayItems[[#This Row],[Description]]="_","_ Unique Item - "&amp;Table_PayItems[[#This Row],[Item]]&amp;" - $"&amp;Table_PayItems[[#This Row],[Unit]],Table_PayItems[[#This Row],[Description]]&amp;" - $"&amp;Table_PayItems[[#This Row],[Unit]])</f>
        <v>Sewer, Cl D, 108 inch, Tr Det E - $Ft</v>
      </c>
      <c r="I5032" s="29" t="str">
        <f>IFERROR(VLOOKUP(ROWS($M$5:M5032),Table_PayItems[[Search Key]:[Concentrated Name]],2,FALSE),"")</f>
        <v>Sewer, Cl D, 108 inch, Tr Det E - $Ft</v>
      </c>
      <c r="J5032" s="1"/>
      <c r="K5032" s="1"/>
      <c r="L5032" s="22">
        <f>IF(ISNUMBER(SEARCH(Pay_Item_Search_Text_2,M5032)),MAX($L$4:L5031)+1,0)</f>
        <v>891</v>
      </c>
      <c r="M5032" s="1" t="str">
        <f>IFERROR(VLOOKUP(ROWS($M$5:M5032),Table_PayItems[[Search Key]:[Concentrated Name]],2,FALSE),"")</f>
        <v>Sewer, Cl D, 108 inch, Tr Det E - $Ft</v>
      </c>
      <c r="N5032" s="1" t="str">
        <f>IFERROR(VLOOKUP(ROWS($M$5:N5032),$L$5:$M$7000,2,FALSE),"")</f>
        <v/>
      </c>
      <c r="O5032" s="1" t="str">
        <f>IFERROR(VLOOKUP(ROWS($O$5:O5032),$K$5:$L$7000,2,FALSE),"")</f>
        <v/>
      </c>
    </row>
    <row r="5033" spans="2:15" ht="15" customHeight="1" x14ac:dyDescent="0.25">
      <c r="B5033" s="178" t="s">
        <v>9382</v>
      </c>
      <c r="C5033" s="178" t="s">
        <v>104</v>
      </c>
      <c r="D5033" s="178" t="s">
        <v>1431</v>
      </c>
      <c r="E5033" s="178" t="s">
        <v>302</v>
      </c>
      <c r="F5033" s="178" t="s">
        <v>17</v>
      </c>
      <c r="G5033" s="1">
        <f>IF(ISNUMBER(Pay_Item_Search_Text),IF(ISNUMBER(IF(FIND(Pay_Item_Search_Text,B5033)=1,1, "FALSE")),MAX(G$4:$G5032)+1,IF(ISNUMBER(Pay_Item_Search_Text),0,IF(ISNUMBER(SEARCH(Pay_Item_Search_Text,H5033)),MAX(G$4:$G5032)+1,0))),IF(ISNUMBER(Pay_Item_Search_Text),0,IF(ISNUMBER(SEARCH(Pay_Item_Search_Text,H5033)),MAX(G$4:$G5032)+1,0)))</f>
        <v>5029</v>
      </c>
      <c r="H5033" s="1" t="str">
        <f>IF(Table_PayItems[[#This Row],[Description]]="_","_ Unique Item - "&amp;Table_PayItems[[#This Row],[Item]]&amp;" - $"&amp;Table_PayItems[[#This Row],[Unit]],Table_PayItems[[#This Row],[Description]]&amp;" - $"&amp;Table_PayItems[[#This Row],[Unit]])</f>
        <v>Sewer, Cl D, 114 inch, Tr Det A - $Ft</v>
      </c>
      <c r="I5033" s="29" t="str">
        <f>IFERROR(VLOOKUP(ROWS($M$5:M5033),Table_PayItems[[Search Key]:[Concentrated Name]],2,FALSE),"")</f>
        <v>Sewer, Cl D, 114 inch, Tr Det A - $Ft</v>
      </c>
      <c r="J5033" s="1"/>
      <c r="K5033" s="1"/>
      <c r="L5033" s="22">
        <f>IF(ISNUMBER(SEARCH(Pay_Item_Search_Text_2,M5033)),MAX($L$4:L5032)+1,0)</f>
        <v>0</v>
      </c>
      <c r="M5033" s="1" t="str">
        <f>IFERROR(VLOOKUP(ROWS($M$5:M5033),Table_PayItems[[Search Key]:[Concentrated Name]],2,FALSE),"")</f>
        <v>Sewer, Cl D, 114 inch, Tr Det A - $Ft</v>
      </c>
      <c r="N5033" s="1" t="str">
        <f>IFERROR(VLOOKUP(ROWS($M$5:N5033),$L$5:$M$7000,2,FALSE),"")</f>
        <v/>
      </c>
      <c r="O5033" s="1" t="str">
        <f>IFERROR(VLOOKUP(ROWS($O$5:O5033),$K$5:$L$7000,2,FALSE),"")</f>
        <v/>
      </c>
    </row>
    <row r="5034" spans="2:15" ht="15" customHeight="1" x14ac:dyDescent="0.25">
      <c r="B5034" s="178" t="s">
        <v>9406</v>
      </c>
      <c r="C5034" s="178" t="s">
        <v>104</v>
      </c>
      <c r="D5034" s="178" t="s">
        <v>1455</v>
      </c>
      <c r="E5034" s="178" t="s">
        <v>302</v>
      </c>
      <c r="F5034" s="178" t="s">
        <v>17</v>
      </c>
      <c r="G5034" s="1">
        <f>IF(ISNUMBER(Pay_Item_Search_Text),IF(ISNUMBER(IF(FIND(Pay_Item_Search_Text,B5034)=1,1, "FALSE")),MAX(G$4:$G5033)+1,IF(ISNUMBER(Pay_Item_Search_Text),0,IF(ISNUMBER(SEARCH(Pay_Item_Search_Text,H5034)),MAX(G$4:$G5033)+1,0))),IF(ISNUMBER(Pay_Item_Search_Text),0,IF(ISNUMBER(SEARCH(Pay_Item_Search_Text,H5034)),MAX(G$4:$G5033)+1,0)))</f>
        <v>5030</v>
      </c>
      <c r="H5034" s="1" t="str">
        <f>IF(Table_PayItems[[#This Row],[Description]]="_","_ Unique Item - "&amp;Table_PayItems[[#This Row],[Item]]&amp;" - $"&amp;Table_PayItems[[#This Row],[Unit]],Table_PayItems[[#This Row],[Description]]&amp;" - $"&amp;Table_PayItems[[#This Row],[Unit]])</f>
        <v>Sewer, Cl D, 114 inch, Tr Det B - $Ft</v>
      </c>
      <c r="I5034" s="29" t="str">
        <f>IFERROR(VLOOKUP(ROWS($M$5:M5034),Table_PayItems[[Search Key]:[Concentrated Name]],2,FALSE),"")</f>
        <v>Sewer, Cl D, 114 inch, Tr Det B - $Ft</v>
      </c>
      <c r="J5034" s="1"/>
      <c r="K5034" s="1"/>
      <c r="L5034" s="22">
        <f>IF(ISNUMBER(SEARCH(Pay_Item_Search_Text_2,M5034)),MAX($L$4:L5033)+1,0)</f>
        <v>0</v>
      </c>
      <c r="M5034" s="1" t="str">
        <f>IFERROR(VLOOKUP(ROWS($M$5:M5034),Table_PayItems[[Search Key]:[Concentrated Name]],2,FALSE),"")</f>
        <v>Sewer, Cl D, 114 inch, Tr Det B - $Ft</v>
      </c>
      <c r="N5034" s="1" t="str">
        <f>IFERROR(VLOOKUP(ROWS($M$5:N5034),$L$5:$M$7000,2,FALSE),"")</f>
        <v/>
      </c>
      <c r="O5034" s="1" t="str">
        <f>IFERROR(VLOOKUP(ROWS($O$5:O5034),$K$5:$L$7000,2,FALSE),"")</f>
        <v/>
      </c>
    </row>
    <row r="5035" spans="2:15" ht="15" customHeight="1" x14ac:dyDescent="0.25">
      <c r="B5035" s="178" t="s">
        <v>9430</v>
      </c>
      <c r="C5035" s="178" t="s">
        <v>104</v>
      </c>
      <c r="D5035" s="178" t="s">
        <v>1479</v>
      </c>
      <c r="E5035" s="178" t="s">
        <v>302</v>
      </c>
      <c r="F5035" s="178" t="s">
        <v>17</v>
      </c>
      <c r="G5035" s="1">
        <f>IF(ISNUMBER(Pay_Item_Search_Text),IF(ISNUMBER(IF(FIND(Pay_Item_Search_Text,B5035)=1,1, "FALSE")),MAX(G$4:$G5034)+1,IF(ISNUMBER(Pay_Item_Search_Text),0,IF(ISNUMBER(SEARCH(Pay_Item_Search_Text,H5035)),MAX(G$4:$G5034)+1,0))),IF(ISNUMBER(Pay_Item_Search_Text),0,IF(ISNUMBER(SEARCH(Pay_Item_Search_Text,H5035)),MAX(G$4:$G5034)+1,0)))</f>
        <v>5031</v>
      </c>
      <c r="H5035" s="1" t="str">
        <f>IF(Table_PayItems[[#This Row],[Description]]="_","_ Unique Item - "&amp;Table_PayItems[[#This Row],[Item]]&amp;" - $"&amp;Table_PayItems[[#This Row],[Unit]],Table_PayItems[[#This Row],[Description]]&amp;" - $"&amp;Table_PayItems[[#This Row],[Unit]])</f>
        <v>Sewer, Cl D, 114 inch, Tr Det C - $Ft</v>
      </c>
      <c r="I5035" s="29" t="str">
        <f>IFERROR(VLOOKUP(ROWS($M$5:M5035),Table_PayItems[[Search Key]:[Concentrated Name]],2,FALSE),"")</f>
        <v>Sewer, Cl D, 114 inch, Tr Det C - $Ft</v>
      </c>
      <c r="J5035" s="1"/>
      <c r="K5035" s="1"/>
      <c r="L5035" s="22">
        <f>IF(ISNUMBER(SEARCH(Pay_Item_Search_Text_2,M5035)),MAX($L$4:L5034)+1,0)</f>
        <v>0</v>
      </c>
      <c r="M5035" s="1" t="str">
        <f>IFERROR(VLOOKUP(ROWS($M$5:M5035),Table_PayItems[[Search Key]:[Concentrated Name]],2,FALSE),"")</f>
        <v>Sewer, Cl D, 114 inch, Tr Det C - $Ft</v>
      </c>
      <c r="N5035" s="1" t="str">
        <f>IFERROR(VLOOKUP(ROWS($M$5:N5035),$L$5:$M$7000,2,FALSE),"")</f>
        <v/>
      </c>
      <c r="O5035" s="1" t="str">
        <f>IFERROR(VLOOKUP(ROWS($O$5:O5035),$K$5:$L$7000,2,FALSE),"")</f>
        <v/>
      </c>
    </row>
    <row r="5036" spans="2:15" ht="15" customHeight="1" x14ac:dyDescent="0.25">
      <c r="B5036" s="178" t="s">
        <v>9454</v>
      </c>
      <c r="C5036" s="178" t="s">
        <v>104</v>
      </c>
      <c r="D5036" s="178" t="s">
        <v>1503</v>
      </c>
      <c r="E5036" s="178" t="s">
        <v>302</v>
      </c>
      <c r="F5036" s="178" t="s">
        <v>17</v>
      </c>
      <c r="G5036" s="1">
        <f>IF(ISNUMBER(Pay_Item_Search_Text),IF(ISNUMBER(IF(FIND(Pay_Item_Search_Text,B5036)=1,1, "FALSE")),MAX(G$4:$G5035)+1,IF(ISNUMBER(Pay_Item_Search_Text),0,IF(ISNUMBER(SEARCH(Pay_Item_Search_Text,H5036)),MAX(G$4:$G5035)+1,0))),IF(ISNUMBER(Pay_Item_Search_Text),0,IF(ISNUMBER(SEARCH(Pay_Item_Search_Text,H5036)),MAX(G$4:$G5035)+1,0)))</f>
        <v>5032</v>
      </c>
      <c r="H5036" s="1" t="str">
        <f>IF(Table_PayItems[[#This Row],[Description]]="_","_ Unique Item - "&amp;Table_PayItems[[#This Row],[Item]]&amp;" - $"&amp;Table_PayItems[[#This Row],[Unit]],Table_PayItems[[#This Row],[Description]]&amp;" - $"&amp;Table_PayItems[[#This Row],[Unit]])</f>
        <v>Sewer, Cl D, 114 inch, Tr Det D - $Ft</v>
      </c>
      <c r="I5036" s="29" t="str">
        <f>IFERROR(VLOOKUP(ROWS($M$5:M5036),Table_PayItems[[Search Key]:[Concentrated Name]],2,FALSE),"")</f>
        <v>Sewer, Cl D, 114 inch, Tr Det D - $Ft</v>
      </c>
      <c r="J5036" s="1"/>
      <c r="K5036" s="1"/>
      <c r="L5036" s="22">
        <f>IF(ISNUMBER(SEARCH(Pay_Item_Search_Text_2,M5036)),MAX($L$4:L5035)+1,0)</f>
        <v>0</v>
      </c>
      <c r="M5036" s="1" t="str">
        <f>IFERROR(VLOOKUP(ROWS($M$5:M5036),Table_PayItems[[Search Key]:[Concentrated Name]],2,FALSE),"")</f>
        <v>Sewer, Cl D, 114 inch, Tr Det D - $Ft</v>
      </c>
      <c r="N5036" s="1" t="str">
        <f>IFERROR(VLOOKUP(ROWS($M$5:N5036),$L$5:$M$7000,2,FALSE),"")</f>
        <v/>
      </c>
      <c r="O5036" s="1" t="str">
        <f>IFERROR(VLOOKUP(ROWS($O$5:O5036),$K$5:$L$7000,2,FALSE),"")</f>
        <v/>
      </c>
    </row>
    <row r="5037" spans="2:15" ht="15" customHeight="1" x14ac:dyDescent="0.25">
      <c r="B5037" s="178" t="s">
        <v>9478</v>
      </c>
      <c r="C5037" s="178" t="s">
        <v>104</v>
      </c>
      <c r="D5037" s="178" t="s">
        <v>1527</v>
      </c>
      <c r="E5037" s="178" t="s">
        <v>302</v>
      </c>
      <c r="F5037" s="178" t="s">
        <v>17</v>
      </c>
      <c r="G5037" s="1">
        <f>IF(ISNUMBER(Pay_Item_Search_Text),IF(ISNUMBER(IF(FIND(Pay_Item_Search_Text,B5037)=1,1, "FALSE")),MAX(G$4:$G5036)+1,IF(ISNUMBER(Pay_Item_Search_Text),0,IF(ISNUMBER(SEARCH(Pay_Item_Search_Text,H5037)),MAX(G$4:$G5036)+1,0))),IF(ISNUMBER(Pay_Item_Search_Text),0,IF(ISNUMBER(SEARCH(Pay_Item_Search_Text,H5037)),MAX(G$4:$G5036)+1,0)))</f>
        <v>5033</v>
      </c>
      <c r="H5037" s="1" t="str">
        <f>IF(Table_PayItems[[#This Row],[Description]]="_","_ Unique Item - "&amp;Table_PayItems[[#This Row],[Item]]&amp;" - $"&amp;Table_PayItems[[#This Row],[Unit]],Table_PayItems[[#This Row],[Description]]&amp;" - $"&amp;Table_PayItems[[#This Row],[Unit]])</f>
        <v>Sewer, Cl D, 114 inch, Tr Det E - $Ft</v>
      </c>
      <c r="I5037" s="29" t="str">
        <f>IFERROR(VLOOKUP(ROWS($M$5:M5037),Table_PayItems[[Search Key]:[Concentrated Name]],2,FALSE),"")</f>
        <v>Sewer, Cl D, 114 inch, Tr Det E - $Ft</v>
      </c>
      <c r="J5037" s="1"/>
      <c r="K5037" s="1"/>
      <c r="L5037" s="22">
        <f>IF(ISNUMBER(SEARCH(Pay_Item_Search_Text_2,M5037)),MAX($L$4:L5036)+1,0)</f>
        <v>0</v>
      </c>
      <c r="M5037" s="1" t="str">
        <f>IFERROR(VLOOKUP(ROWS($M$5:M5037),Table_PayItems[[Search Key]:[Concentrated Name]],2,FALSE),"")</f>
        <v>Sewer, Cl D, 114 inch, Tr Det E - $Ft</v>
      </c>
      <c r="N5037" s="1" t="str">
        <f>IFERROR(VLOOKUP(ROWS($M$5:N5037),$L$5:$M$7000,2,FALSE),"")</f>
        <v/>
      </c>
      <c r="O5037" s="1" t="str">
        <f>IFERROR(VLOOKUP(ROWS($O$5:O5037),$K$5:$L$7000,2,FALSE),"")</f>
        <v/>
      </c>
    </row>
    <row r="5038" spans="2:15" ht="15" customHeight="1" x14ac:dyDescent="0.25">
      <c r="B5038" s="178" t="s">
        <v>9364</v>
      </c>
      <c r="C5038" s="178" t="s">
        <v>104</v>
      </c>
      <c r="D5038" s="178" t="s">
        <v>1413</v>
      </c>
      <c r="E5038" s="178" t="s">
        <v>296</v>
      </c>
      <c r="F5038" s="178" t="s">
        <v>17</v>
      </c>
      <c r="G5038" s="1">
        <f>IF(ISNUMBER(Pay_Item_Search_Text),IF(ISNUMBER(IF(FIND(Pay_Item_Search_Text,B5038)=1,1, "FALSE")),MAX(G$4:$G5037)+1,IF(ISNUMBER(Pay_Item_Search_Text),0,IF(ISNUMBER(SEARCH(Pay_Item_Search_Text,H5038)),MAX(G$4:$G5037)+1,0))),IF(ISNUMBER(Pay_Item_Search_Text),0,IF(ISNUMBER(SEARCH(Pay_Item_Search_Text,H5038)),MAX(G$4:$G5037)+1,0)))</f>
        <v>5034</v>
      </c>
      <c r="H5038" s="1" t="str">
        <f>IF(Table_PayItems[[#This Row],[Description]]="_","_ Unique Item - "&amp;Table_PayItems[[#This Row],[Item]]&amp;" - $"&amp;Table_PayItems[[#This Row],[Unit]],Table_PayItems[[#This Row],[Description]]&amp;" - $"&amp;Table_PayItems[[#This Row],[Unit]])</f>
        <v>Sewer, Cl D, 12 inch, Tr Det A - $Ft</v>
      </c>
      <c r="I5038" s="29" t="str">
        <f>IFERROR(VLOOKUP(ROWS($M$5:M5038),Table_PayItems[[Search Key]:[Concentrated Name]],2,FALSE),"")</f>
        <v>Sewer, Cl D, 12 inch, Tr Det A - $Ft</v>
      </c>
      <c r="J5038" s="1"/>
      <c r="K5038" s="1"/>
      <c r="L5038" s="22">
        <f>IF(ISNUMBER(SEARCH(Pay_Item_Search_Text_2,M5038)),MAX($L$4:L5037)+1,0)</f>
        <v>0</v>
      </c>
      <c r="M5038" s="1" t="str">
        <f>IFERROR(VLOOKUP(ROWS($M$5:M5038),Table_PayItems[[Search Key]:[Concentrated Name]],2,FALSE),"")</f>
        <v>Sewer, Cl D, 12 inch, Tr Det A - $Ft</v>
      </c>
      <c r="N5038" s="1" t="str">
        <f>IFERROR(VLOOKUP(ROWS($M$5:N5038),$L$5:$M$7000,2,FALSE),"")</f>
        <v/>
      </c>
      <c r="O5038" s="1" t="str">
        <f>IFERROR(VLOOKUP(ROWS($O$5:O5038),$K$5:$L$7000,2,FALSE),"")</f>
        <v/>
      </c>
    </row>
    <row r="5039" spans="2:15" ht="15" customHeight="1" x14ac:dyDescent="0.25">
      <c r="B5039" s="178" t="s">
        <v>9388</v>
      </c>
      <c r="C5039" s="178" t="s">
        <v>104</v>
      </c>
      <c r="D5039" s="178" t="s">
        <v>1437</v>
      </c>
      <c r="E5039" s="178" t="s">
        <v>296</v>
      </c>
      <c r="F5039" s="178" t="s">
        <v>17</v>
      </c>
      <c r="G5039" s="1">
        <f>IF(ISNUMBER(Pay_Item_Search_Text),IF(ISNUMBER(IF(FIND(Pay_Item_Search_Text,B5039)=1,1, "FALSE")),MAX(G$4:$G5038)+1,IF(ISNUMBER(Pay_Item_Search_Text),0,IF(ISNUMBER(SEARCH(Pay_Item_Search_Text,H5039)),MAX(G$4:$G5038)+1,0))),IF(ISNUMBER(Pay_Item_Search_Text),0,IF(ISNUMBER(SEARCH(Pay_Item_Search_Text,H5039)),MAX(G$4:$G5038)+1,0)))</f>
        <v>5035</v>
      </c>
      <c r="H5039" s="1" t="str">
        <f>IF(Table_PayItems[[#This Row],[Description]]="_","_ Unique Item - "&amp;Table_PayItems[[#This Row],[Item]]&amp;" - $"&amp;Table_PayItems[[#This Row],[Unit]],Table_PayItems[[#This Row],[Description]]&amp;" - $"&amp;Table_PayItems[[#This Row],[Unit]])</f>
        <v>Sewer, Cl D, 12 inch, Tr Det B - $Ft</v>
      </c>
      <c r="I5039" s="29" t="str">
        <f>IFERROR(VLOOKUP(ROWS($M$5:M5039),Table_PayItems[[Search Key]:[Concentrated Name]],2,FALSE),"")</f>
        <v>Sewer, Cl D, 12 inch, Tr Det B - $Ft</v>
      </c>
      <c r="J5039" s="1"/>
      <c r="K5039" s="1"/>
      <c r="L5039" s="22">
        <f>IF(ISNUMBER(SEARCH(Pay_Item_Search_Text_2,M5039)),MAX($L$4:L5038)+1,0)</f>
        <v>0</v>
      </c>
      <c r="M5039" s="1" t="str">
        <f>IFERROR(VLOOKUP(ROWS($M$5:M5039),Table_PayItems[[Search Key]:[Concentrated Name]],2,FALSE),"")</f>
        <v>Sewer, Cl D, 12 inch, Tr Det B - $Ft</v>
      </c>
      <c r="N5039" s="1" t="str">
        <f>IFERROR(VLOOKUP(ROWS($M$5:N5039),$L$5:$M$7000,2,FALSE),"")</f>
        <v/>
      </c>
      <c r="O5039" s="1" t="str">
        <f>IFERROR(VLOOKUP(ROWS($O$5:O5039),$K$5:$L$7000,2,FALSE),"")</f>
        <v/>
      </c>
    </row>
    <row r="5040" spans="2:15" ht="15" customHeight="1" x14ac:dyDescent="0.25">
      <c r="B5040" s="178" t="s">
        <v>9412</v>
      </c>
      <c r="C5040" s="178" t="s">
        <v>104</v>
      </c>
      <c r="D5040" s="178" t="s">
        <v>1461</v>
      </c>
      <c r="E5040" s="178" t="s">
        <v>296</v>
      </c>
      <c r="F5040" s="178" t="s">
        <v>17</v>
      </c>
      <c r="G5040" s="1">
        <f>IF(ISNUMBER(Pay_Item_Search_Text),IF(ISNUMBER(IF(FIND(Pay_Item_Search_Text,B5040)=1,1, "FALSE")),MAX(G$4:$G5039)+1,IF(ISNUMBER(Pay_Item_Search_Text),0,IF(ISNUMBER(SEARCH(Pay_Item_Search_Text,H5040)),MAX(G$4:$G5039)+1,0))),IF(ISNUMBER(Pay_Item_Search_Text),0,IF(ISNUMBER(SEARCH(Pay_Item_Search_Text,H5040)),MAX(G$4:$G5039)+1,0)))</f>
        <v>5036</v>
      </c>
      <c r="H5040" s="1" t="str">
        <f>IF(Table_PayItems[[#This Row],[Description]]="_","_ Unique Item - "&amp;Table_PayItems[[#This Row],[Item]]&amp;" - $"&amp;Table_PayItems[[#This Row],[Unit]],Table_PayItems[[#This Row],[Description]]&amp;" - $"&amp;Table_PayItems[[#This Row],[Unit]])</f>
        <v>Sewer, Cl D, 12 inch, Tr Det C - $Ft</v>
      </c>
      <c r="I5040" s="29" t="str">
        <f>IFERROR(VLOOKUP(ROWS($M$5:M5040),Table_PayItems[[Search Key]:[Concentrated Name]],2,FALSE),"")</f>
        <v>Sewer, Cl D, 12 inch, Tr Det C - $Ft</v>
      </c>
      <c r="J5040" s="1"/>
      <c r="K5040" s="1"/>
      <c r="L5040" s="22">
        <f>IF(ISNUMBER(SEARCH(Pay_Item_Search_Text_2,M5040)),MAX($L$4:L5039)+1,0)</f>
        <v>0</v>
      </c>
      <c r="M5040" s="1" t="str">
        <f>IFERROR(VLOOKUP(ROWS($M$5:M5040),Table_PayItems[[Search Key]:[Concentrated Name]],2,FALSE),"")</f>
        <v>Sewer, Cl D, 12 inch, Tr Det C - $Ft</v>
      </c>
      <c r="N5040" s="1" t="str">
        <f>IFERROR(VLOOKUP(ROWS($M$5:N5040),$L$5:$M$7000,2,FALSE),"")</f>
        <v/>
      </c>
      <c r="O5040" s="1" t="str">
        <f>IFERROR(VLOOKUP(ROWS($O$5:O5040),$K$5:$L$7000,2,FALSE),"")</f>
        <v/>
      </c>
    </row>
    <row r="5041" spans="2:15" ht="15" customHeight="1" x14ac:dyDescent="0.25">
      <c r="B5041" s="178" t="s">
        <v>9436</v>
      </c>
      <c r="C5041" s="178" t="s">
        <v>104</v>
      </c>
      <c r="D5041" s="178" t="s">
        <v>1485</v>
      </c>
      <c r="E5041" s="178" t="s">
        <v>296</v>
      </c>
      <c r="F5041" s="178" t="s">
        <v>17</v>
      </c>
      <c r="G5041" s="1">
        <f>IF(ISNUMBER(Pay_Item_Search_Text),IF(ISNUMBER(IF(FIND(Pay_Item_Search_Text,B5041)=1,1, "FALSE")),MAX(G$4:$G5040)+1,IF(ISNUMBER(Pay_Item_Search_Text),0,IF(ISNUMBER(SEARCH(Pay_Item_Search_Text,H5041)),MAX(G$4:$G5040)+1,0))),IF(ISNUMBER(Pay_Item_Search_Text),0,IF(ISNUMBER(SEARCH(Pay_Item_Search_Text,H5041)),MAX(G$4:$G5040)+1,0)))</f>
        <v>5037</v>
      </c>
      <c r="H5041" s="1" t="str">
        <f>IF(Table_PayItems[[#This Row],[Description]]="_","_ Unique Item - "&amp;Table_PayItems[[#This Row],[Item]]&amp;" - $"&amp;Table_PayItems[[#This Row],[Unit]],Table_PayItems[[#This Row],[Description]]&amp;" - $"&amp;Table_PayItems[[#This Row],[Unit]])</f>
        <v>Sewer, Cl D, 12 inch, Tr Det D - $Ft</v>
      </c>
      <c r="I5041" s="29" t="str">
        <f>IFERROR(VLOOKUP(ROWS($M$5:M5041),Table_PayItems[[Search Key]:[Concentrated Name]],2,FALSE),"")</f>
        <v>Sewer, Cl D, 12 inch, Tr Det D - $Ft</v>
      </c>
      <c r="J5041" s="1"/>
      <c r="K5041" s="1"/>
      <c r="L5041" s="22">
        <f>IF(ISNUMBER(SEARCH(Pay_Item_Search_Text_2,M5041)),MAX($L$4:L5040)+1,0)</f>
        <v>0</v>
      </c>
      <c r="M5041" s="1" t="str">
        <f>IFERROR(VLOOKUP(ROWS($M$5:M5041),Table_PayItems[[Search Key]:[Concentrated Name]],2,FALSE),"")</f>
        <v>Sewer, Cl D, 12 inch, Tr Det D - $Ft</v>
      </c>
      <c r="N5041" s="1" t="str">
        <f>IFERROR(VLOOKUP(ROWS($M$5:N5041),$L$5:$M$7000,2,FALSE),"")</f>
        <v/>
      </c>
      <c r="O5041" s="1" t="str">
        <f>IFERROR(VLOOKUP(ROWS($O$5:O5041),$K$5:$L$7000,2,FALSE),"")</f>
        <v/>
      </c>
    </row>
    <row r="5042" spans="2:15" ht="15" customHeight="1" x14ac:dyDescent="0.25">
      <c r="B5042" s="178" t="s">
        <v>9460</v>
      </c>
      <c r="C5042" s="178" t="s">
        <v>104</v>
      </c>
      <c r="D5042" s="178" t="s">
        <v>1509</v>
      </c>
      <c r="E5042" s="178" t="s">
        <v>296</v>
      </c>
      <c r="F5042" s="178" t="s">
        <v>17</v>
      </c>
      <c r="G5042" s="1">
        <f>IF(ISNUMBER(Pay_Item_Search_Text),IF(ISNUMBER(IF(FIND(Pay_Item_Search_Text,B5042)=1,1, "FALSE")),MAX(G$4:$G5041)+1,IF(ISNUMBER(Pay_Item_Search_Text),0,IF(ISNUMBER(SEARCH(Pay_Item_Search_Text,H5042)),MAX(G$4:$G5041)+1,0))),IF(ISNUMBER(Pay_Item_Search_Text),0,IF(ISNUMBER(SEARCH(Pay_Item_Search_Text,H5042)),MAX(G$4:$G5041)+1,0)))</f>
        <v>5038</v>
      </c>
      <c r="H5042" s="1" t="str">
        <f>IF(Table_PayItems[[#This Row],[Description]]="_","_ Unique Item - "&amp;Table_PayItems[[#This Row],[Item]]&amp;" - $"&amp;Table_PayItems[[#This Row],[Unit]],Table_PayItems[[#This Row],[Description]]&amp;" - $"&amp;Table_PayItems[[#This Row],[Unit]])</f>
        <v>Sewer, Cl D, 12 inch, Tr Det E - $Ft</v>
      </c>
      <c r="I5042" s="29" t="str">
        <f>IFERROR(VLOOKUP(ROWS($M$5:M5042),Table_PayItems[[Search Key]:[Concentrated Name]],2,FALSE),"")</f>
        <v>Sewer, Cl D, 12 inch, Tr Det E - $Ft</v>
      </c>
      <c r="J5042" s="1"/>
      <c r="K5042" s="1"/>
      <c r="L5042" s="22">
        <f>IF(ISNUMBER(SEARCH(Pay_Item_Search_Text_2,M5042)),MAX($L$4:L5041)+1,0)</f>
        <v>0</v>
      </c>
      <c r="M5042" s="1" t="str">
        <f>IFERROR(VLOOKUP(ROWS($M$5:M5042),Table_PayItems[[Search Key]:[Concentrated Name]],2,FALSE),"")</f>
        <v>Sewer, Cl D, 12 inch, Tr Det E - $Ft</v>
      </c>
      <c r="N5042" s="1" t="str">
        <f>IFERROR(VLOOKUP(ROWS($M$5:N5042),$L$5:$M$7000,2,FALSE),"")</f>
        <v/>
      </c>
      <c r="O5042" s="1" t="str">
        <f>IFERROR(VLOOKUP(ROWS($O$5:O5042),$K$5:$L$7000,2,FALSE),"")</f>
        <v/>
      </c>
    </row>
    <row r="5043" spans="2:15" ht="15" customHeight="1" x14ac:dyDescent="0.25">
      <c r="B5043" s="178" t="s">
        <v>9383</v>
      </c>
      <c r="C5043" s="178" t="s">
        <v>104</v>
      </c>
      <c r="D5043" s="178" t="s">
        <v>1432</v>
      </c>
      <c r="E5043" s="178" t="s">
        <v>302</v>
      </c>
      <c r="F5043" s="178" t="s">
        <v>17</v>
      </c>
      <c r="G5043" s="1">
        <f>IF(ISNUMBER(Pay_Item_Search_Text),IF(ISNUMBER(IF(FIND(Pay_Item_Search_Text,B5043)=1,1, "FALSE")),MAX(G$4:$G5042)+1,IF(ISNUMBER(Pay_Item_Search_Text),0,IF(ISNUMBER(SEARCH(Pay_Item_Search_Text,H5043)),MAX(G$4:$G5042)+1,0))),IF(ISNUMBER(Pay_Item_Search_Text),0,IF(ISNUMBER(SEARCH(Pay_Item_Search_Text,H5043)),MAX(G$4:$G5042)+1,0)))</f>
        <v>5039</v>
      </c>
      <c r="H5043" s="1" t="str">
        <f>IF(Table_PayItems[[#This Row],[Description]]="_","_ Unique Item - "&amp;Table_PayItems[[#This Row],[Item]]&amp;" - $"&amp;Table_PayItems[[#This Row],[Unit]],Table_PayItems[[#This Row],[Description]]&amp;" - $"&amp;Table_PayItems[[#This Row],[Unit]])</f>
        <v>Sewer, Cl D, 120 inch, Tr Det A - $Ft</v>
      </c>
      <c r="I5043" s="29" t="str">
        <f>IFERROR(VLOOKUP(ROWS($M$5:M5043),Table_PayItems[[Search Key]:[Concentrated Name]],2,FALSE),"")</f>
        <v>Sewer, Cl D, 120 inch, Tr Det A - $Ft</v>
      </c>
      <c r="J5043" s="1"/>
      <c r="K5043" s="1"/>
      <c r="L5043" s="22">
        <f>IF(ISNUMBER(SEARCH(Pay_Item_Search_Text_2,M5043)),MAX($L$4:L5042)+1,0)</f>
        <v>892</v>
      </c>
      <c r="M5043" s="1" t="str">
        <f>IFERROR(VLOOKUP(ROWS($M$5:M5043),Table_PayItems[[Search Key]:[Concentrated Name]],2,FALSE),"")</f>
        <v>Sewer, Cl D, 120 inch, Tr Det A - $Ft</v>
      </c>
      <c r="N5043" s="1" t="str">
        <f>IFERROR(VLOOKUP(ROWS($M$5:N5043),$L$5:$M$7000,2,FALSE),"")</f>
        <v/>
      </c>
      <c r="O5043" s="1" t="str">
        <f>IFERROR(VLOOKUP(ROWS($O$5:O5043),$K$5:$L$7000,2,FALSE),"")</f>
        <v/>
      </c>
    </row>
    <row r="5044" spans="2:15" ht="15" customHeight="1" x14ac:dyDescent="0.25">
      <c r="B5044" s="178" t="s">
        <v>9407</v>
      </c>
      <c r="C5044" s="178" t="s">
        <v>104</v>
      </c>
      <c r="D5044" s="178" t="s">
        <v>1456</v>
      </c>
      <c r="E5044" s="178" t="s">
        <v>302</v>
      </c>
      <c r="F5044" s="178" t="s">
        <v>17</v>
      </c>
      <c r="G5044" s="1">
        <f>IF(ISNUMBER(Pay_Item_Search_Text),IF(ISNUMBER(IF(FIND(Pay_Item_Search_Text,B5044)=1,1, "FALSE")),MAX(G$4:$G5043)+1,IF(ISNUMBER(Pay_Item_Search_Text),0,IF(ISNUMBER(SEARCH(Pay_Item_Search_Text,H5044)),MAX(G$4:$G5043)+1,0))),IF(ISNUMBER(Pay_Item_Search_Text),0,IF(ISNUMBER(SEARCH(Pay_Item_Search_Text,H5044)),MAX(G$4:$G5043)+1,0)))</f>
        <v>5040</v>
      </c>
      <c r="H5044" s="1" t="str">
        <f>IF(Table_PayItems[[#This Row],[Description]]="_","_ Unique Item - "&amp;Table_PayItems[[#This Row],[Item]]&amp;" - $"&amp;Table_PayItems[[#This Row],[Unit]],Table_PayItems[[#This Row],[Description]]&amp;" - $"&amp;Table_PayItems[[#This Row],[Unit]])</f>
        <v>Sewer, Cl D, 120 inch, Tr Det B - $Ft</v>
      </c>
      <c r="I5044" s="29" t="str">
        <f>IFERROR(VLOOKUP(ROWS($M$5:M5044),Table_PayItems[[Search Key]:[Concentrated Name]],2,FALSE),"")</f>
        <v>Sewer, Cl D, 120 inch, Tr Det B - $Ft</v>
      </c>
      <c r="J5044" s="1"/>
      <c r="K5044" s="1"/>
      <c r="L5044" s="22">
        <f>IF(ISNUMBER(SEARCH(Pay_Item_Search_Text_2,M5044)),MAX($L$4:L5043)+1,0)</f>
        <v>893</v>
      </c>
      <c r="M5044" s="1" t="str">
        <f>IFERROR(VLOOKUP(ROWS($M$5:M5044),Table_PayItems[[Search Key]:[Concentrated Name]],2,FALSE),"")</f>
        <v>Sewer, Cl D, 120 inch, Tr Det B - $Ft</v>
      </c>
      <c r="N5044" s="1" t="str">
        <f>IFERROR(VLOOKUP(ROWS($M$5:N5044),$L$5:$M$7000,2,FALSE),"")</f>
        <v/>
      </c>
      <c r="O5044" s="1" t="str">
        <f>IFERROR(VLOOKUP(ROWS($O$5:O5044),$K$5:$L$7000,2,FALSE),"")</f>
        <v/>
      </c>
    </row>
    <row r="5045" spans="2:15" ht="15" customHeight="1" x14ac:dyDescent="0.25">
      <c r="B5045" s="178" t="s">
        <v>9431</v>
      </c>
      <c r="C5045" s="178" t="s">
        <v>104</v>
      </c>
      <c r="D5045" s="178" t="s">
        <v>1480</v>
      </c>
      <c r="E5045" s="178" t="s">
        <v>302</v>
      </c>
      <c r="F5045" s="178" t="s">
        <v>17</v>
      </c>
      <c r="G5045" s="1">
        <f>IF(ISNUMBER(Pay_Item_Search_Text),IF(ISNUMBER(IF(FIND(Pay_Item_Search_Text,B5045)=1,1, "FALSE")),MAX(G$4:$G5044)+1,IF(ISNUMBER(Pay_Item_Search_Text),0,IF(ISNUMBER(SEARCH(Pay_Item_Search_Text,H5045)),MAX(G$4:$G5044)+1,0))),IF(ISNUMBER(Pay_Item_Search_Text),0,IF(ISNUMBER(SEARCH(Pay_Item_Search_Text,H5045)),MAX(G$4:$G5044)+1,0)))</f>
        <v>5041</v>
      </c>
      <c r="H5045" s="1" t="str">
        <f>IF(Table_PayItems[[#This Row],[Description]]="_","_ Unique Item - "&amp;Table_PayItems[[#This Row],[Item]]&amp;" - $"&amp;Table_PayItems[[#This Row],[Unit]],Table_PayItems[[#This Row],[Description]]&amp;" - $"&amp;Table_PayItems[[#This Row],[Unit]])</f>
        <v>Sewer, Cl D, 120 inch, Tr Det C - $Ft</v>
      </c>
      <c r="I5045" s="29" t="str">
        <f>IFERROR(VLOOKUP(ROWS($M$5:M5045),Table_PayItems[[Search Key]:[Concentrated Name]],2,FALSE),"")</f>
        <v>Sewer, Cl D, 120 inch, Tr Det C - $Ft</v>
      </c>
      <c r="J5045" s="1"/>
      <c r="K5045" s="1"/>
      <c r="L5045" s="22">
        <f>IF(ISNUMBER(SEARCH(Pay_Item_Search_Text_2,M5045)),MAX($L$4:L5044)+1,0)</f>
        <v>894</v>
      </c>
      <c r="M5045" s="1" t="str">
        <f>IFERROR(VLOOKUP(ROWS($M$5:M5045),Table_PayItems[[Search Key]:[Concentrated Name]],2,FALSE),"")</f>
        <v>Sewer, Cl D, 120 inch, Tr Det C - $Ft</v>
      </c>
      <c r="N5045" s="1" t="str">
        <f>IFERROR(VLOOKUP(ROWS($M$5:N5045),$L$5:$M$7000,2,FALSE),"")</f>
        <v/>
      </c>
      <c r="O5045" s="1" t="str">
        <f>IFERROR(VLOOKUP(ROWS($O$5:O5045),$K$5:$L$7000,2,FALSE),"")</f>
        <v/>
      </c>
    </row>
    <row r="5046" spans="2:15" ht="15" customHeight="1" x14ac:dyDescent="0.25">
      <c r="B5046" s="178" t="s">
        <v>9455</v>
      </c>
      <c r="C5046" s="178" t="s">
        <v>104</v>
      </c>
      <c r="D5046" s="178" t="s">
        <v>1504</v>
      </c>
      <c r="E5046" s="178" t="s">
        <v>302</v>
      </c>
      <c r="F5046" s="178" t="s">
        <v>17</v>
      </c>
      <c r="G5046" s="1">
        <f>IF(ISNUMBER(Pay_Item_Search_Text),IF(ISNUMBER(IF(FIND(Pay_Item_Search_Text,B5046)=1,1, "FALSE")),MAX(G$4:$G5045)+1,IF(ISNUMBER(Pay_Item_Search_Text),0,IF(ISNUMBER(SEARCH(Pay_Item_Search_Text,H5046)),MAX(G$4:$G5045)+1,0))),IF(ISNUMBER(Pay_Item_Search_Text),0,IF(ISNUMBER(SEARCH(Pay_Item_Search_Text,H5046)),MAX(G$4:$G5045)+1,0)))</f>
        <v>5042</v>
      </c>
      <c r="H5046" s="1" t="str">
        <f>IF(Table_PayItems[[#This Row],[Description]]="_","_ Unique Item - "&amp;Table_PayItems[[#This Row],[Item]]&amp;" - $"&amp;Table_PayItems[[#This Row],[Unit]],Table_PayItems[[#This Row],[Description]]&amp;" - $"&amp;Table_PayItems[[#This Row],[Unit]])</f>
        <v>Sewer, Cl D, 120 inch, Tr Det D - $Ft</v>
      </c>
      <c r="I5046" s="29" t="str">
        <f>IFERROR(VLOOKUP(ROWS($M$5:M5046),Table_PayItems[[Search Key]:[Concentrated Name]],2,FALSE),"")</f>
        <v>Sewer, Cl D, 120 inch, Tr Det D - $Ft</v>
      </c>
      <c r="J5046" s="1"/>
      <c r="K5046" s="1"/>
      <c r="L5046" s="22">
        <f>IF(ISNUMBER(SEARCH(Pay_Item_Search_Text_2,M5046)),MAX($L$4:L5045)+1,0)</f>
        <v>895</v>
      </c>
      <c r="M5046" s="1" t="str">
        <f>IFERROR(VLOOKUP(ROWS($M$5:M5046),Table_PayItems[[Search Key]:[Concentrated Name]],2,FALSE),"")</f>
        <v>Sewer, Cl D, 120 inch, Tr Det D - $Ft</v>
      </c>
      <c r="N5046" s="1" t="str">
        <f>IFERROR(VLOOKUP(ROWS($M$5:N5046),$L$5:$M$7000,2,FALSE),"")</f>
        <v/>
      </c>
      <c r="O5046" s="1" t="str">
        <f>IFERROR(VLOOKUP(ROWS($O$5:O5046),$K$5:$L$7000,2,FALSE),"")</f>
        <v/>
      </c>
    </row>
    <row r="5047" spans="2:15" ht="15" customHeight="1" x14ac:dyDescent="0.25">
      <c r="B5047" s="178" t="s">
        <v>9479</v>
      </c>
      <c r="C5047" s="178" t="s">
        <v>104</v>
      </c>
      <c r="D5047" s="178" t="s">
        <v>1528</v>
      </c>
      <c r="E5047" s="178" t="s">
        <v>302</v>
      </c>
      <c r="F5047" s="178" t="s">
        <v>17</v>
      </c>
      <c r="G5047" s="1">
        <f>IF(ISNUMBER(Pay_Item_Search_Text),IF(ISNUMBER(IF(FIND(Pay_Item_Search_Text,B5047)=1,1, "FALSE")),MAX(G$4:$G5046)+1,IF(ISNUMBER(Pay_Item_Search_Text),0,IF(ISNUMBER(SEARCH(Pay_Item_Search_Text,H5047)),MAX(G$4:$G5046)+1,0))),IF(ISNUMBER(Pay_Item_Search_Text),0,IF(ISNUMBER(SEARCH(Pay_Item_Search_Text,H5047)),MAX(G$4:$G5046)+1,0)))</f>
        <v>5043</v>
      </c>
      <c r="H5047" s="1" t="str">
        <f>IF(Table_PayItems[[#This Row],[Description]]="_","_ Unique Item - "&amp;Table_PayItems[[#This Row],[Item]]&amp;" - $"&amp;Table_PayItems[[#This Row],[Unit]],Table_PayItems[[#This Row],[Description]]&amp;" - $"&amp;Table_PayItems[[#This Row],[Unit]])</f>
        <v>Sewer, Cl D, 120 inch, Tr Det E - $Ft</v>
      </c>
      <c r="I5047" s="29" t="str">
        <f>IFERROR(VLOOKUP(ROWS($M$5:M5047),Table_PayItems[[Search Key]:[Concentrated Name]],2,FALSE),"")</f>
        <v>Sewer, Cl D, 120 inch, Tr Det E - $Ft</v>
      </c>
      <c r="J5047" s="1"/>
      <c r="K5047" s="1"/>
      <c r="L5047" s="22">
        <f>IF(ISNUMBER(SEARCH(Pay_Item_Search_Text_2,M5047)),MAX($L$4:L5046)+1,0)</f>
        <v>896</v>
      </c>
      <c r="M5047" s="1" t="str">
        <f>IFERROR(VLOOKUP(ROWS($M$5:M5047),Table_PayItems[[Search Key]:[Concentrated Name]],2,FALSE),"")</f>
        <v>Sewer, Cl D, 120 inch, Tr Det E - $Ft</v>
      </c>
      <c r="N5047" s="1" t="str">
        <f>IFERROR(VLOOKUP(ROWS($M$5:N5047),$L$5:$M$7000,2,FALSE),"")</f>
        <v/>
      </c>
      <c r="O5047" s="1" t="str">
        <f>IFERROR(VLOOKUP(ROWS($O$5:O5047),$K$5:$L$7000,2,FALSE),"")</f>
        <v/>
      </c>
    </row>
    <row r="5048" spans="2:15" ht="15" customHeight="1" x14ac:dyDescent="0.25">
      <c r="B5048" s="178" t="s">
        <v>9384</v>
      </c>
      <c r="C5048" s="178" t="s">
        <v>104</v>
      </c>
      <c r="D5048" s="178" t="s">
        <v>1433</v>
      </c>
      <c r="E5048" s="178" t="s">
        <v>302</v>
      </c>
      <c r="F5048" s="178" t="s">
        <v>17</v>
      </c>
      <c r="G5048" s="1">
        <f>IF(ISNUMBER(Pay_Item_Search_Text),IF(ISNUMBER(IF(FIND(Pay_Item_Search_Text,B5048)=1,1, "FALSE")),MAX(G$4:$G5047)+1,IF(ISNUMBER(Pay_Item_Search_Text),0,IF(ISNUMBER(SEARCH(Pay_Item_Search_Text,H5048)),MAX(G$4:$G5047)+1,0))),IF(ISNUMBER(Pay_Item_Search_Text),0,IF(ISNUMBER(SEARCH(Pay_Item_Search_Text,H5048)),MAX(G$4:$G5047)+1,0)))</f>
        <v>5044</v>
      </c>
      <c r="H5048" s="1" t="str">
        <f>IF(Table_PayItems[[#This Row],[Description]]="_","_ Unique Item - "&amp;Table_PayItems[[#This Row],[Item]]&amp;" - $"&amp;Table_PayItems[[#This Row],[Unit]],Table_PayItems[[#This Row],[Description]]&amp;" - $"&amp;Table_PayItems[[#This Row],[Unit]])</f>
        <v>Sewer, Cl D, 126 inch, Tr Det A - $Ft</v>
      </c>
      <c r="I5048" s="29" t="str">
        <f>IFERROR(VLOOKUP(ROWS($M$5:M5048),Table_PayItems[[Search Key]:[Concentrated Name]],2,FALSE),"")</f>
        <v>Sewer, Cl D, 126 inch, Tr Det A - $Ft</v>
      </c>
      <c r="J5048" s="1"/>
      <c r="K5048" s="1"/>
      <c r="L5048" s="22">
        <f>IF(ISNUMBER(SEARCH(Pay_Item_Search_Text_2,M5048)),MAX($L$4:L5047)+1,0)</f>
        <v>0</v>
      </c>
      <c r="M5048" s="1" t="str">
        <f>IFERROR(VLOOKUP(ROWS($M$5:M5048),Table_PayItems[[Search Key]:[Concentrated Name]],2,FALSE),"")</f>
        <v>Sewer, Cl D, 126 inch, Tr Det A - $Ft</v>
      </c>
      <c r="N5048" s="1" t="str">
        <f>IFERROR(VLOOKUP(ROWS($M$5:N5048),$L$5:$M$7000,2,FALSE),"")</f>
        <v/>
      </c>
      <c r="O5048" s="1" t="str">
        <f>IFERROR(VLOOKUP(ROWS($O$5:O5048),$K$5:$L$7000,2,FALSE),"")</f>
        <v/>
      </c>
    </row>
    <row r="5049" spans="2:15" ht="15" customHeight="1" x14ac:dyDescent="0.25">
      <c r="B5049" s="178" t="s">
        <v>9408</v>
      </c>
      <c r="C5049" s="178" t="s">
        <v>104</v>
      </c>
      <c r="D5049" s="178" t="s">
        <v>1457</v>
      </c>
      <c r="E5049" s="178" t="s">
        <v>302</v>
      </c>
      <c r="F5049" s="178" t="s">
        <v>17</v>
      </c>
      <c r="G5049" s="1">
        <f>IF(ISNUMBER(Pay_Item_Search_Text),IF(ISNUMBER(IF(FIND(Pay_Item_Search_Text,B5049)=1,1, "FALSE")),MAX(G$4:$G5048)+1,IF(ISNUMBER(Pay_Item_Search_Text),0,IF(ISNUMBER(SEARCH(Pay_Item_Search_Text,H5049)),MAX(G$4:$G5048)+1,0))),IF(ISNUMBER(Pay_Item_Search_Text),0,IF(ISNUMBER(SEARCH(Pay_Item_Search_Text,H5049)),MAX(G$4:$G5048)+1,0)))</f>
        <v>5045</v>
      </c>
      <c r="H5049" s="1" t="str">
        <f>IF(Table_PayItems[[#This Row],[Description]]="_","_ Unique Item - "&amp;Table_PayItems[[#This Row],[Item]]&amp;" - $"&amp;Table_PayItems[[#This Row],[Unit]],Table_PayItems[[#This Row],[Description]]&amp;" - $"&amp;Table_PayItems[[#This Row],[Unit]])</f>
        <v>Sewer, Cl D, 126 inch, Tr Det B - $Ft</v>
      </c>
      <c r="I5049" s="29" t="str">
        <f>IFERROR(VLOOKUP(ROWS($M$5:M5049),Table_PayItems[[Search Key]:[Concentrated Name]],2,FALSE),"")</f>
        <v>Sewer, Cl D, 126 inch, Tr Det B - $Ft</v>
      </c>
      <c r="J5049" s="1"/>
      <c r="K5049" s="1"/>
      <c r="L5049" s="22">
        <f>IF(ISNUMBER(SEARCH(Pay_Item_Search_Text_2,M5049)),MAX($L$4:L5048)+1,0)</f>
        <v>0</v>
      </c>
      <c r="M5049" s="1" t="str">
        <f>IFERROR(VLOOKUP(ROWS($M$5:M5049),Table_PayItems[[Search Key]:[Concentrated Name]],2,FALSE),"")</f>
        <v>Sewer, Cl D, 126 inch, Tr Det B - $Ft</v>
      </c>
      <c r="N5049" s="1" t="str">
        <f>IFERROR(VLOOKUP(ROWS($M$5:N5049),$L$5:$M$7000,2,FALSE),"")</f>
        <v/>
      </c>
      <c r="O5049" s="1" t="str">
        <f>IFERROR(VLOOKUP(ROWS($O$5:O5049),$K$5:$L$7000,2,FALSE),"")</f>
        <v/>
      </c>
    </row>
    <row r="5050" spans="2:15" ht="15" customHeight="1" x14ac:dyDescent="0.25">
      <c r="B5050" s="178" t="s">
        <v>9432</v>
      </c>
      <c r="C5050" s="178" t="s">
        <v>104</v>
      </c>
      <c r="D5050" s="178" t="s">
        <v>1481</v>
      </c>
      <c r="E5050" s="178" t="s">
        <v>302</v>
      </c>
      <c r="F5050" s="178" t="s">
        <v>17</v>
      </c>
      <c r="G5050" s="1">
        <f>IF(ISNUMBER(Pay_Item_Search_Text),IF(ISNUMBER(IF(FIND(Pay_Item_Search_Text,B5050)=1,1, "FALSE")),MAX(G$4:$G5049)+1,IF(ISNUMBER(Pay_Item_Search_Text),0,IF(ISNUMBER(SEARCH(Pay_Item_Search_Text,H5050)),MAX(G$4:$G5049)+1,0))),IF(ISNUMBER(Pay_Item_Search_Text),0,IF(ISNUMBER(SEARCH(Pay_Item_Search_Text,H5050)),MAX(G$4:$G5049)+1,0)))</f>
        <v>5046</v>
      </c>
      <c r="H5050" s="1" t="str">
        <f>IF(Table_PayItems[[#This Row],[Description]]="_","_ Unique Item - "&amp;Table_PayItems[[#This Row],[Item]]&amp;" - $"&amp;Table_PayItems[[#This Row],[Unit]],Table_PayItems[[#This Row],[Description]]&amp;" - $"&amp;Table_PayItems[[#This Row],[Unit]])</f>
        <v>Sewer, Cl D, 126 inch, Tr Det C - $Ft</v>
      </c>
      <c r="I5050" s="29" t="str">
        <f>IFERROR(VLOOKUP(ROWS($M$5:M5050),Table_PayItems[[Search Key]:[Concentrated Name]],2,FALSE),"")</f>
        <v>Sewer, Cl D, 126 inch, Tr Det C - $Ft</v>
      </c>
      <c r="J5050" s="1"/>
      <c r="K5050" s="1"/>
      <c r="L5050" s="22">
        <f>IF(ISNUMBER(SEARCH(Pay_Item_Search_Text_2,M5050)),MAX($L$4:L5049)+1,0)</f>
        <v>0</v>
      </c>
      <c r="M5050" s="1" t="str">
        <f>IFERROR(VLOOKUP(ROWS($M$5:M5050),Table_PayItems[[Search Key]:[Concentrated Name]],2,FALSE),"")</f>
        <v>Sewer, Cl D, 126 inch, Tr Det C - $Ft</v>
      </c>
      <c r="N5050" s="1" t="str">
        <f>IFERROR(VLOOKUP(ROWS($M$5:N5050),$L$5:$M$7000,2,FALSE),"")</f>
        <v/>
      </c>
      <c r="O5050" s="1" t="str">
        <f>IFERROR(VLOOKUP(ROWS($O$5:O5050),$K$5:$L$7000,2,FALSE),"")</f>
        <v/>
      </c>
    </row>
    <row r="5051" spans="2:15" ht="15" customHeight="1" x14ac:dyDescent="0.25">
      <c r="B5051" s="178" t="s">
        <v>9456</v>
      </c>
      <c r="C5051" s="178" t="s">
        <v>104</v>
      </c>
      <c r="D5051" s="178" t="s">
        <v>1505</v>
      </c>
      <c r="E5051" s="178" t="s">
        <v>302</v>
      </c>
      <c r="F5051" s="178" t="s">
        <v>17</v>
      </c>
      <c r="G5051" s="1">
        <f>IF(ISNUMBER(Pay_Item_Search_Text),IF(ISNUMBER(IF(FIND(Pay_Item_Search_Text,B5051)=1,1, "FALSE")),MAX(G$4:$G5050)+1,IF(ISNUMBER(Pay_Item_Search_Text),0,IF(ISNUMBER(SEARCH(Pay_Item_Search_Text,H5051)),MAX(G$4:$G5050)+1,0))),IF(ISNUMBER(Pay_Item_Search_Text),0,IF(ISNUMBER(SEARCH(Pay_Item_Search_Text,H5051)),MAX(G$4:$G5050)+1,0)))</f>
        <v>5047</v>
      </c>
      <c r="H5051" s="1" t="str">
        <f>IF(Table_PayItems[[#This Row],[Description]]="_","_ Unique Item - "&amp;Table_PayItems[[#This Row],[Item]]&amp;" - $"&amp;Table_PayItems[[#This Row],[Unit]],Table_PayItems[[#This Row],[Description]]&amp;" - $"&amp;Table_PayItems[[#This Row],[Unit]])</f>
        <v>Sewer, Cl D, 126 inch, Tr Det D - $Ft</v>
      </c>
      <c r="I5051" s="29" t="str">
        <f>IFERROR(VLOOKUP(ROWS($M$5:M5051),Table_PayItems[[Search Key]:[Concentrated Name]],2,FALSE),"")</f>
        <v>Sewer, Cl D, 126 inch, Tr Det D - $Ft</v>
      </c>
      <c r="J5051" s="1"/>
      <c r="K5051" s="1"/>
      <c r="L5051" s="22">
        <f>IF(ISNUMBER(SEARCH(Pay_Item_Search_Text_2,M5051)),MAX($L$4:L5050)+1,0)</f>
        <v>0</v>
      </c>
      <c r="M5051" s="1" t="str">
        <f>IFERROR(VLOOKUP(ROWS($M$5:M5051),Table_PayItems[[Search Key]:[Concentrated Name]],2,FALSE),"")</f>
        <v>Sewer, Cl D, 126 inch, Tr Det D - $Ft</v>
      </c>
      <c r="N5051" s="1" t="str">
        <f>IFERROR(VLOOKUP(ROWS($M$5:N5051),$L$5:$M$7000,2,FALSE),"")</f>
        <v/>
      </c>
      <c r="O5051" s="1" t="str">
        <f>IFERROR(VLOOKUP(ROWS($O$5:O5051),$K$5:$L$7000,2,FALSE),"")</f>
        <v/>
      </c>
    </row>
    <row r="5052" spans="2:15" ht="15" customHeight="1" x14ac:dyDescent="0.25">
      <c r="B5052" s="178" t="s">
        <v>9480</v>
      </c>
      <c r="C5052" s="178" t="s">
        <v>104</v>
      </c>
      <c r="D5052" s="178" t="s">
        <v>1529</v>
      </c>
      <c r="E5052" s="178" t="s">
        <v>302</v>
      </c>
      <c r="F5052" s="178" t="s">
        <v>17</v>
      </c>
      <c r="G5052" s="1">
        <f>IF(ISNUMBER(Pay_Item_Search_Text),IF(ISNUMBER(IF(FIND(Pay_Item_Search_Text,B5052)=1,1, "FALSE")),MAX(G$4:$G5051)+1,IF(ISNUMBER(Pay_Item_Search_Text),0,IF(ISNUMBER(SEARCH(Pay_Item_Search_Text,H5052)),MAX(G$4:$G5051)+1,0))),IF(ISNUMBER(Pay_Item_Search_Text),0,IF(ISNUMBER(SEARCH(Pay_Item_Search_Text,H5052)),MAX(G$4:$G5051)+1,0)))</f>
        <v>5048</v>
      </c>
      <c r="H5052" s="1" t="str">
        <f>IF(Table_PayItems[[#This Row],[Description]]="_","_ Unique Item - "&amp;Table_PayItems[[#This Row],[Item]]&amp;" - $"&amp;Table_PayItems[[#This Row],[Unit]],Table_PayItems[[#This Row],[Description]]&amp;" - $"&amp;Table_PayItems[[#This Row],[Unit]])</f>
        <v>Sewer, Cl D, 126 inch, Tr Det E - $Ft</v>
      </c>
      <c r="I5052" s="29" t="str">
        <f>IFERROR(VLOOKUP(ROWS($M$5:M5052),Table_PayItems[[Search Key]:[Concentrated Name]],2,FALSE),"")</f>
        <v>Sewer, Cl D, 126 inch, Tr Det E - $Ft</v>
      </c>
      <c r="J5052" s="1"/>
      <c r="K5052" s="1"/>
      <c r="L5052" s="22">
        <f>IF(ISNUMBER(SEARCH(Pay_Item_Search_Text_2,M5052)),MAX($L$4:L5051)+1,0)</f>
        <v>0</v>
      </c>
      <c r="M5052" s="1" t="str">
        <f>IFERROR(VLOOKUP(ROWS($M$5:M5052),Table_PayItems[[Search Key]:[Concentrated Name]],2,FALSE),"")</f>
        <v>Sewer, Cl D, 126 inch, Tr Det E - $Ft</v>
      </c>
      <c r="N5052" s="1" t="str">
        <f>IFERROR(VLOOKUP(ROWS($M$5:N5052),$L$5:$M$7000,2,FALSE),"")</f>
        <v/>
      </c>
      <c r="O5052" s="1" t="str">
        <f>IFERROR(VLOOKUP(ROWS($O$5:O5052),$K$5:$L$7000,2,FALSE),"")</f>
        <v/>
      </c>
    </row>
    <row r="5053" spans="2:15" ht="15" customHeight="1" x14ac:dyDescent="0.25">
      <c r="B5053" s="178" t="s">
        <v>9385</v>
      </c>
      <c r="C5053" s="178" t="s">
        <v>104</v>
      </c>
      <c r="D5053" s="178" t="s">
        <v>1434</v>
      </c>
      <c r="E5053" s="178" t="s">
        <v>302</v>
      </c>
      <c r="F5053" s="178" t="s">
        <v>17</v>
      </c>
      <c r="G5053" s="1">
        <f>IF(ISNUMBER(Pay_Item_Search_Text),IF(ISNUMBER(IF(FIND(Pay_Item_Search_Text,B5053)=1,1, "FALSE")),MAX(G$4:$G5052)+1,IF(ISNUMBER(Pay_Item_Search_Text),0,IF(ISNUMBER(SEARCH(Pay_Item_Search_Text,H5053)),MAX(G$4:$G5052)+1,0))),IF(ISNUMBER(Pay_Item_Search_Text),0,IF(ISNUMBER(SEARCH(Pay_Item_Search_Text,H5053)),MAX(G$4:$G5052)+1,0)))</f>
        <v>5049</v>
      </c>
      <c r="H5053" s="1" t="str">
        <f>IF(Table_PayItems[[#This Row],[Description]]="_","_ Unique Item - "&amp;Table_PayItems[[#This Row],[Item]]&amp;" - $"&amp;Table_PayItems[[#This Row],[Unit]],Table_PayItems[[#This Row],[Description]]&amp;" - $"&amp;Table_PayItems[[#This Row],[Unit]])</f>
        <v>Sewer, Cl D, 132 inch, Tr Det A - $Ft</v>
      </c>
      <c r="I5053" s="29" t="str">
        <f>IFERROR(VLOOKUP(ROWS($M$5:M5053),Table_PayItems[[Search Key]:[Concentrated Name]],2,FALSE),"")</f>
        <v>Sewer, Cl D, 132 inch, Tr Det A - $Ft</v>
      </c>
      <c r="J5053" s="1"/>
      <c r="K5053" s="1"/>
      <c r="L5053" s="22">
        <f>IF(ISNUMBER(SEARCH(Pay_Item_Search_Text_2,M5053)),MAX($L$4:L5052)+1,0)</f>
        <v>0</v>
      </c>
      <c r="M5053" s="1" t="str">
        <f>IFERROR(VLOOKUP(ROWS($M$5:M5053),Table_PayItems[[Search Key]:[Concentrated Name]],2,FALSE),"")</f>
        <v>Sewer, Cl D, 132 inch, Tr Det A - $Ft</v>
      </c>
      <c r="N5053" s="1" t="str">
        <f>IFERROR(VLOOKUP(ROWS($M$5:N5053),$L$5:$M$7000,2,FALSE),"")</f>
        <v/>
      </c>
      <c r="O5053" s="1" t="str">
        <f>IFERROR(VLOOKUP(ROWS($O$5:O5053),$K$5:$L$7000,2,FALSE),"")</f>
        <v/>
      </c>
    </row>
    <row r="5054" spans="2:15" ht="15" customHeight="1" x14ac:dyDescent="0.25">
      <c r="B5054" s="178" t="s">
        <v>9409</v>
      </c>
      <c r="C5054" s="178" t="s">
        <v>104</v>
      </c>
      <c r="D5054" s="178" t="s">
        <v>1458</v>
      </c>
      <c r="E5054" s="178" t="s">
        <v>302</v>
      </c>
      <c r="F5054" s="178" t="s">
        <v>17</v>
      </c>
      <c r="G5054" s="1">
        <f>IF(ISNUMBER(Pay_Item_Search_Text),IF(ISNUMBER(IF(FIND(Pay_Item_Search_Text,B5054)=1,1, "FALSE")),MAX(G$4:$G5053)+1,IF(ISNUMBER(Pay_Item_Search_Text),0,IF(ISNUMBER(SEARCH(Pay_Item_Search_Text,H5054)),MAX(G$4:$G5053)+1,0))),IF(ISNUMBER(Pay_Item_Search_Text),0,IF(ISNUMBER(SEARCH(Pay_Item_Search_Text,H5054)),MAX(G$4:$G5053)+1,0)))</f>
        <v>5050</v>
      </c>
      <c r="H5054" s="1" t="str">
        <f>IF(Table_PayItems[[#This Row],[Description]]="_","_ Unique Item - "&amp;Table_PayItems[[#This Row],[Item]]&amp;" - $"&amp;Table_PayItems[[#This Row],[Unit]],Table_PayItems[[#This Row],[Description]]&amp;" - $"&amp;Table_PayItems[[#This Row],[Unit]])</f>
        <v>Sewer, Cl D, 132 inch, Tr Det B - $Ft</v>
      </c>
      <c r="I5054" s="29" t="str">
        <f>IFERROR(VLOOKUP(ROWS($M$5:M5054),Table_PayItems[[Search Key]:[Concentrated Name]],2,FALSE),"")</f>
        <v>Sewer, Cl D, 132 inch, Tr Det B - $Ft</v>
      </c>
      <c r="J5054" s="1"/>
      <c r="K5054" s="1"/>
      <c r="L5054" s="22">
        <f>IF(ISNUMBER(SEARCH(Pay_Item_Search_Text_2,M5054)),MAX($L$4:L5053)+1,0)</f>
        <v>0</v>
      </c>
      <c r="M5054" s="1" t="str">
        <f>IFERROR(VLOOKUP(ROWS($M$5:M5054),Table_PayItems[[Search Key]:[Concentrated Name]],2,FALSE),"")</f>
        <v>Sewer, Cl D, 132 inch, Tr Det B - $Ft</v>
      </c>
      <c r="N5054" s="1" t="str">
        <f>IFERROR(VLOOKUP(ROWS($M$5:N5054),$L$5:$M$7000,2,FALSE),"")</f>
        <v/>
      </c>
      <c r="O5054" s="1" t="str">
        <f>IFERROR(VLOOKUP(ROWS($O$5:O5054),$K$5:$L$7000,2,FALSE),"")</f>
        <v/>
      </c>
    </row>
    <row r="5055" spans="2:15" ht="15" customHeight="1" x14ac:dyDescent="0.25">
      <c r="B5055" s="178" t="s">
        <v>9433</v>
      </c>
      <c r="C5055" s="178" t="s">
        <v>104</v>
      </c>
      <c r="D5055" s="178" t="s">
        <v>1482</v>
      </c>
      <c r="E5055" s="178" t="s">
        <v>302</v>
      </c>
      <c r="F5055" s="178" t="s">
        <v>17</v>
      </c>
      <c r="G5055" s="1">
        <f>IF(ISNUMBER(Pay_Item_Search_Text),IF(ISNUMBER(IF(FIND(Pay_Item_Search_Text,B5055)=1,1, "FALSE")),MAX(G$4:$G5054)+1,IF(ISNUMBER(Pay_Item_Search_Text),0,IF(ISNUMBER(SEARCH(Pay_Item_Search_Text,H5055)),MAX(G$4:$G5054)+1,0))),IF(ISNUMBER(Pay_Item_Search_Text),0,IF(ISNUMBER(SEARCH(Pay_Item_Search_Text,H5055)),MAX(G$4:$G5054)+1,0)))</f>
        <v>5051</v>
      </c>
      <c r="H5055" s="1" t="str">
        <f>IF(Table_PayItems[[#This Row],[Description]]="_","_ Unique Item - "&amp;Table_PayItems[[#This Row],[Item]]&amp;" - $"&amp;Table_PayItems[[#This Row],[Unit]],Table_PayItems[[#This Row],[Description]]&amp;" - $"&amp;Table_PayItems[[#This Row],[Unit]])</f>
        <v>Sewer, Cl D, 132 inch, Tr Det C - $Ft</v>
      </c>
      <c r="I5055" s="29" t="str">
        <f>IFERROR(VLOOKUP(ROWS($M$5:M5055),Table_PayItems[[Search Key]:[Concentrated Name]],2,FALSE),"")</f>
        <v>Sewer, Cl D, 132 inch, Tr Det C - $Ft</v>
      </c>
      <c r="J5055" s="1"/>
      <c r="K5055" s="1"/>
      <c r="L5055" s="22">
        <f>IF(ISNUMBER(SEARCH(Pay_Item_Search_Text_2,M5055)),MAX($L$4:L5054)+1,0)</f>
        <v>0</v>
      </c>
      <c r="M5055" s="1" t="str">
        <f>IFERROR(VLOOKUP(ROWS($M$5:M5055),Table_PayItems[[Search Key]:[Concentrated Name]],2,FALSE),"")</f>
        <v>Sewer, Cl D, 132 inch, Tr Det C - $Ft</v>
      </c>
      <c r="N5055" s="1" t="str">
        <f>IFERROR(VLOOKUP(ROWS($M$5:N5055),$L$5:$M$7000,2,FALSE),"")</f>
        <v/>
      </c>
      <c r="O5055" s="1" t="str">
        <f>IFERROR(VLOOKUP(ROWS($O$5:O5055),$K$5:$L$7000,2,FALSE),"")</f>
        <v/>
      </c>
    </row>
    <row r="5056" spans="2:15" ht="15" customHeight="1" x14ac:dyDescent="0.25">
      <c r="B5056" s="178" t="s">
        <v>9457</v>
      </c>
      <c r="C5056" s="178" t="s">
        <v>104</v>
      </c>
      <c r="D5056" s="178" t="s">
        <v>1506</v>
      </c>
      <c r="E5056" s="178" t="s">
        <v>302</v>
      </c>
      <c r="F5056" s="178" t="s">
        <v>17</v>
      </c>
      <c r="G5056" s="1">
        <f>IF(ISNUMBER(Pay_Item_Search_Text),IF(ISNUMBER(IF(FIND(Pay_Item_Search_Text,B5056)=1,1, "FALSE")),MAX(G$4:$G5055)+1,IF(ISNUMBER(Pay_Item_Search_Text),0,IF(ISNUMBER(SEARCH(Pay_Item_Search_Text,H5056)),MAX(G$4:$G5055)+1,0))),IF(ISNUMBER(Pay_Item_Search_Text),0,IF(ISNUMBER(SEARCH(Pay_Item_Search_Text,H5056)),MAX(G$4:$G5055)+1,0)))</f>
        <v>5052</v>
      </c>
      <c r="H5056" s="1" t="str">
        <f>IF(Table_PayItems[[#This Row],[Description]]="_","_ Unique Item - "&amp;Table_PayItems[[#This Row],[Item]]&amp;" - $"&amp;Table_PayItems[[#This Row],[Unit]],Table_PayItems[[#This Row],[Description]]&amp;" - $"&amp;Table_PayItems[[#This Row],[Unit]])</f>
        <v>Sewer, Cl D, 132 inch, Tr Det D - $Ft</v>
      </c>
      <c r="I5056" s="29" t="str">
        <f>IFERROR(VLOOKUP(ROWS($M$5:M5056),Table_PayItems[[Search Key]:[Concentrated Name]],2,FALSE),"")</f>
        <v>Sewer, Cl D, 132 inch, Tr Det D - $Ft</v>
      </c>
      <c r="J5056" s="1"/>
      <c r="K5056" s="1"/>
      <c r="L5056" s="22">
        <f>IF(ISNUMBER(SEARCH(Pay_Item_Search_Text_2,M5056)),MAX($L$4:L5055)+1,0)</f>
        <v>0</v>
      </c>
      <c r="M5056" s="1" t="str">
        <f>IFERROR(VLOOKUP(ROWS($M$5:M5056),Table_PayItems[[Search Key]:[Concentrated Name]],2,FALSE),"")</f>
        <v>Sewer, Cl D, 132 inch, Tr Det D - $Ft</v>
      </c>
      <c r="N5056" s="1" t="str">
        <f>IFERROR(VLOOKUP(ROWS($M$5:N5056),$L$5:$M$7000,2,FALSE),"")</f>
        <v/>
      </c>
      <c r="O5056" s="1" t="str">
        <f>IFERROR(VLOOKUP(ROWS($O$5:O5056),$K$5:$L$7000,2,FALSE),"")</f>
        <v/>
      </c>
    </row>
    <row r="5057" spans="2:15" ht="15" customHeight="1" x14ac:dyDescent="0.25">
      <c r="B5057" s="178" t="s">
        <v>9481</v>
      </c>
      <c r="C5057" s="178" t="s">
        <v>104</v>
      </c>
      <c r="D5057" s="178" t="s">
        <v>1530</v>
      </c>
      <c r="E5057" s="178" t="s">
        <v>302</v>
      </c>
      <c r="F5057" s="178" t="s">
        <v>17</v>
      </c>
      <c r="G5057" s="1">
        <f>IF(ISNUMBER(Pay_Item_Search_Text),IF(ISNUMBER(IF(FIND(Pay_Item_Search_Text,B5057)=1,1, "FALSE")),MAX(G$4:$G5056)+1,IF(ISNUMBER(Pay_Item_Search_Text),0,IF(ISNUMBER(SEARCH(Pay_Item_Search_Text,H5057)),MAX(G$4:$G5056)+1,0))),IF(ISNUMBER(Pay_Item_Search_Text),0,IF(ISNUMBER(SEARCH(Pay_Item_Search_Text,H5057)),MAX(G$4:$G5056)+1,0)))</f>
        <v>5053</v>
      </c>
      <c r="H5057" s="1" t="str">
        <f>IF(Table_PayItems[[#This Row],[Description]]="_","_ Unique Item - "&amp;Table_PayItems[[#This Row],[Item]]&amp;" - $"&amp;Table_PayItems[[#This Row],[Unit]],Table_PayItems[[#This Row],[Description]]&amp;" - $"&amp;Table_PayItems[[#This Row],[Unit]])</f>
        <v>Sewer, Cl D, 132 inch, Tr Det E - $Ft</v>
      </c>
      <c r="I5057" s="29" t="str">
        <f>IFERROR(VLOOKUP(ROWS($M$5:M5057),Table_PayItems[[Search Key]:[Concentrated Name]],2,FALSE),"")</f>
        <v>Sewer, Cl D, 132 inch, Tr Det E - $Ft</v>
      </c>
      <c r="J5057" s="1"/>
      <c r="K5057" s="1"/>
      <c r="L5057" s="22">
        <f>IF(ISNUMBER(SEARCH(Pay_Item_Search_Text_2,M5057)),MAX($L$4:L5056)+1,0)</f>
        <v>0</v>
      </c>
      <c r="M5057" s="1" t="str">
        <f>IFERROR(VLOOKUP(ROWS($M$5:M5057),Table_PayItems[[Search Key]:[Concentrated Name]],2,FALSE),"")</f>
        <v>Sewer, Cl D, 132 inch, Tr Det E - $Ft</v>
      </c>
      <c r="N5057" s="1" t="str">
        <f>IFERROR(VLOOKUP(ROWS($M$5:N5057),$L$5:$M$7000,2,FALSE),"")</f>
        <v/>
      </c>
      <c r="O5057" s="1" t="str">
        <f>IFERROR(VLOOKUP(ROWS($O$5:O5057),$K$5:$L$7000,2,FALSE),"")</f>
        <v/>
      </c>
    </row>
    <row r="5058" spans="2:15" ht="15" customHeight="1" x14ac:dyDescent="0.25">
      <c r="B5058" s="178" t="s">
        <v>9386</v>
      </c>
      <c r="C5058" s="178" t="s">
        <v>104</v>
      </c>
      <c r="D5058" s="178" t="s">
        <v>1435</v>
      </c>
      <c r="E5058" s="178" t="s">
        <v>302</v>
      </c>
      <c r="F5058" s="178" t="s">
        <v>17</v>
      </c>
      <c r="G5058" s="1">
        <f>IF(ISNUMBER(Pay_Item_Search_Text),IF(ISNUMBER(IF(FIND(Pay_Item_Search_Text,B5058)=1,1, "FALSE")),MAX(G$4:$G5057)+1,IF(ISNUMBER(Pay_Item_Search_Text),0,IF(ISNUMBER(SEARCH(Pay_Item_Search_Text,H5058)),MAX(G$4:$G5057)+1,0))),IF(ISNUMBER(Pay_Item_Search_Text),0,IF(ISNUMBER(SEARCH(Pay_Item_Search_Text,H5058)),MAX(G$4:$G5057)+1,0)))</f>
        <v>5054</v>
      </c>
      <c r="H5058" s="1" t="str">
        <f>IF(Table_PayItems[[#This Row],[Description]]="_","_ Unique Item - "&amp;Table_PayItems[[#This Row],[Item]]&amp;" - $"&amp;Table_PayItems[[#This Row],[Unit]],Table_PayItems[[#This Row],[Description]]&amp;" - $"&amp;Table_PayItems[[#This Row],[Unit]])</f>
        <v>Sewer, Cl D, 138 inch, Tr Det A - $Ft</v>
      </c>
      <c r="I5058" s="29" t="str">
        <f>IFERROR(VLOOKUP(ROWS($M$5:M5058),Table_PayItems[[Search Key]:[Concentrated Name]],2,FALSE),"")</f>
        <v>Sewer, Cl D, 138 inch, Tr Det A - $Ft</v>
      </c>
      <c r="J5058" s="1"/>
      <c r="K5058" s="1"/>
      <c r="L5058" s="22">
        <f>IF(ISNUMBER(SEARCH(Pay_Item_Search_Text_2,M5058)),MAX($L$4:L5057)+1,0)</f>
        <v>0</v>
      </c>
      <c r="M5058" s="1" t="str">
        <f>IFERROR(VLOOKUP(ROWS($M$5:M5058),Table_PayItems[[Search Key]:[Concentrated Name]],2,FALSE),"")</f>
        <v>Sewer, Cl D, 138 inch, Tr Det A - $Ft</v>
      </c>
      <c r="N5058" s="1" t="str">
        <f>IFERROR(VLOOKUP(ROWS($M$5:N5058),$L$5:$M$7000,2,FALSE),"")</f>
        <v/>
      </c>
      <c r="O5058" s="1" t="str">
        <f>IFERROR(VLOOKUP(ROWS($O$5:O5058),$K$5:$L$7000,2,FALSE),"")</f>
        <v/>
      </c>
    </row>
    <row r="5059" spans="2:15" ht="15" customHeight="1" x14ac:dyDescent="0.25">
      <c r="B5059" s="178" t="s">
        <v>9410</v>
      </c>
      <c r="C5059" s="178" t="s">
        <v>104</v>
      </c>
      <c r="D5059" s="178" t="s">
        <v>1459</v>
      </c>
      <c r="E5059" s="178" t="s">
        <v>302</v>
      </c>
      <c r="F5059" s="178" t="s">
        <v>17</v>
      </c>
      <c r="G5059" s="1">
        <f>IF(ISNUMBER(Pay_Item_Search_Text),IF(ISNUMBER(IF(FIND(Pay_Item_Search_Text,B5059)=1,1, "FALSE")),MAX(G$4:$G5058)+1,IF(ISNUMBER(Pay_Item_Search_Text),0,IF(ISNUMBER(SEARCH(Pay_Item_Search_Text,H5059)),MAX(G$4:$G5058)+1,0))),IF(ISNUMBER(Pay_Item_Search_Text),0,IF(ISNUMBER(SEARCH(Pay_Item_Search_Text,H5059)),MAX(G$4:$G5058)+1,0)))</f>
        <v>5055</v>
      </c>
      <c r="H5059" s="1" t="str">
        <f>IF(Table_PayItems[[#This Row],[Description]]="_","_ Unique Item - "&amp;Table_PayItems[[#This Row],[Item]]&amp;" - $"&amp;Table_PayItems[[#This Row],[Unit]],Table_PayItems[[#This Row],[Description]]&amp;" - $"&amp;Table_PayItems[[#This Row],[Unit]])</f>
        <v>Sewer, Cl D, 138 inch, Tr Det B - $Ft</v>
      </c>
      <c r="I5059" s="29" t="str">
        <f>IFERROR(VLOOKUP(ROWS($M$5:M5059),Table_PayItems[[Search Key]:[Concentrated Name]],2,FALSE),"")</f>
        <v>Sewer, Cl D, 138 inch, Tr Det B - $Ft</v>
      </c>
      <c r="J5059" s="1"/>
      <c r="K5059" s="1"/>
      <c r="L5059" s="22">
        <f>IF(ISNUMBER(SEARCH(Pay_Item_Search_Text_2,M5059)),MAX($L$4:L5058)+1,0)</f>
        <v>0</v>
      </c>
      <c r="M5059" s="1" t="str">
        <f>IFERROR(VLOOKUP(ROWS($M$5:M5059),Table_PayItems[[Search Key]:[Concentrated Name]],2,FALSE),"")</f>
        <v>Sewer, Cl D, 138 inch, Tr Det B - $Ft</v>
      </c>
      <c r="N5059" s="1" t="str">
        <f>IFERROR(VLOOKUP(ROWS($M$5:N5059),$L$5:$M$7000,2,FALSE),"")</f>
        <v/>
      </c>
      <c r="O5059" s="1" t="str">
        <f>IFERROR(VLOOKUP(ROWS($O$5:O5059),$K$5:$L$7000,2,FALSE),"")</f>
        <v/>
      </c>
    </row>
    <row r="5060" spans="2:15" ht="15" customHeight="1" x14ac:dyDescent="0.25">
      <c r="B5060" s="178" t="s">
        <v>9434</v>
      </c>
      <c r="C5060" s="178" t="s">
        <v>104</v>
      </c>
      <c r="D5060" s="178" t="s">
        <v>1483</v>
      </c>
      <c r="E5060" s="178" t="s">
        <v>302</v>
      </c>
      <c r="F5060" s="178" t="s">
        <v>17</v>
      </c>
      <c r="G5060" s="1">
        <f>IF(ISNUMBER(Pay_Item_Search_Text),IF(ISNUMBER(IF(FIND(Pay_Item_Search_Text,B5060)=1,1, "FALSE")),MAX(G$4:$G5059)+1,IF(ISNUMBER(Pay_Item_Search_Text),0,IF(ISNUMBER(SEARCH(Pay_Item_Search_Text,H5060)),MAX(G$4:$G5059)+1,0))),IF(ISNUMBER(Pay_Item_Search_Text),0,IF(ISNUMBER(SEARCH(Pay_Item_Search_Text,H5060)),MAX(G$4:$G5059)+1,0)))</f>
        <v>5056</v>
      </c>
      <c r="H5060" s="1" t="str">
        <f>IF(Table_PayItems[[#This Row],[Description]]="_","_ Unique Item - "&amp;Table_PayItems[[#This Row],[Item]]&amp;" - $"&amp;Table_PayItems[[#This Row],[Unit]],Table_PayItems[[#This Row],[Description]]&amp;" - $"&amp;Table_PayItems[[#This Row],[Unit]])</f>
        <v>Sewer, Cl D, 138 inch, Tr Det C - $Ft</v>
      </c>
      <c r="I5060" s="29" t="str">
        <f>IFERROR(VLOOKUP(ROWS($M$5:M5060),Table_PayItems[[Search Key]:[Concentrated Name]],2,FALSE),"")</f>
        <v>Sewer, Cl D, 138 inch, Tr Det C - $Ft</v>
      </c>
      <c r="J5060" s="1"/>
      <c r="K5060" s="1"/>
      <c r="L5060" s="22">
        <f>IF(ISNUMBER(SEARCH(Pay_Item_Search_Text_2,M5060)),MAX($L$4:L5059)+1,0)</f>
        <v>0</v>
      </c>
      <c r="M5060" s="1" t="str">
        <f>IFERROR(VLOOKUP(ROWS($M$5:M5060),Table_PayItems[[Search Key]:[Concentrated Name]],2,FALSE),"")</f>
        <v>Sewer, Cl D, 138 inch, Tr Det C - $Ft</v>
      </c>
      <c r="N5060" s="1" t="str">
        <f>IFERROR(VLOOKUP(ROWS($M$5:N5060),$L$5:$M$7000,2,FALSE),"")</f>
        <v/>
      </c>
      <c r="O5060" s="1" t="str">
        <f>IFERROR(VLOOKUP(ROWS($O$5:O5060),$K$5:$L$7000,2,FALSE),"")</f>
        <v/>
      </c>
    </row>
    <row r="5061" spans="2:15" ht="15" customHeight="1" x14ac:dyDescent="0.25">
      <c r="B5061" s="178" t="s">
        <v>9458</v>
      </c>
      <c r="C5061" s="178" t="s">
        <v>104</v>
      </c>
      <c r="D5061" s="178" t="s">
        <v>1507</v>
      </c>
      <c r="E5061" s="178" t="s">
        <v>302</v>
      </c>
      <c r="F5061" s="178" t="s">
        <v>17</v>
      </c>
      <c r="G5061" s="1">
        <f>IF(ISNUMBER(Pay_Item_Search_Text),IF(ISNUMBER(IF(FIND(Pay_Item_Search_Text,B5061)=1,1, "FALSE")),MAX(G$4:$G5060)+1,IF(ISNUMBER(Pay_Item_Search_Text),0,IF(ISNUMBER(SEARCH(Pay_Item_Search_Text,H5061)),MAX(G$4:$G5060)+1,0))),IF(ISNUMBER(Pay_Item_Search_Text),0,IF(ISNUMBER(SEARCH(Pay_Item_Search_Text,H5061)),MAX(G$4:$G5060)+1,0)))</f>
        <v>5057</v>
      </c>
      <c r="H5061" s="1" t="str">
        <f>IF(Table_PayItems[[#This Row],[Description]]="_","_ Unique Item - "&amp;Table_PayItems[[#This Row],[Item]]&amp;" - $"&amp;Table_PayItems[[#This Row],[Unit]],Table_PayItems[[#This Row],[Description]]&amp;" - $"&amp;Table_PayItems[[#This Row],[Unit]])</f>
        <v>Sewer, Cl D, 138 inch, Tr Det D - $Ft</v>
      </c>
      <c r="I5061" s="29" t="str">
        <f>IFERROR(VLOOKUP(ROWS($M$5:M5061),Table_PayItems[[Search Key]:[Concentrated Name]],2,FALSE),"")</f>
        <v>Sewer, Cl D, 138 inch, Tr Det D - $Ft</v>
      </c>
      <c r="J5061" s="1"/>
      <c r="K5061" s="1"/>
      <c r="L5061" s="22">
        <f>IF(ISNUMBER(SEARCH(Pay_Item_Search_Text_2,M5061)),MAX($L$4:L5060)+1,0)</f>
        <v>0</v>
      </c>
      <c r="M5061" s="1" t="str">
        <f>IFERROR(VLOOKUP(ROWS($M$5:M5061),Table_PayItems[[Search Key]:[Concentrated Name]],2,FALSE),"")</f>
        <v>Sewer, Cl D, 138 inch, Tr Det D - $Ft</v>
      </c>
      <c r="N5061" s="1" t="str">
        <f>IFERROR(VLOOKUP(ROWS($M$5:N5061),$L$5:$M$7000,2,FALSE),"")</f>
        <v/>
      </c>
      <c r="O5061" s="1" t="str">
        <f>IFERROR(VLOOKUP(ROWS($O$5:O5061),$K$5:$L$7000,2,FALSE),"")</f>
        <v/>
      </c>
    </row>
    <row r="5062" spans="2:15" ht="15" customHeight="1" x14ac:dyDescent="0.25">
      <c r="B5062" s="178" t="s">
        <v>9482</v>
      </c>
      <c r="C5062" s="178" t="s">
        <v>104</v>
      </c>
      <c r="D5062" s="178" t="s">
        <v>1531</v>
      </c>
      <c r="E5062" s="178" t="s">
        <v>302</v>
      </c>
      <c r="F5062" s="178" t="s">
        <v>17</v>
      </c>
      <c r="G5062" s="1">
        <f>IF(ISNUMBER(Pay_Item_Search_Text),IF(ISNUMBER(IF(FIND(Pay_Item_Search_Text,B5062)=1,1, "FALSE")),MAX(G$4:$G5061)+1,IF(ISNUMBER(Pay_Item_Search_Text),0,IF(ISNUMBER(SEARCH(Pay_Item_Search_Text,H5062)),MAX(G$4:$G5061)+1,0))),IF(ISNUMBER(Pay_Item_Search_Text),0,IF(ISNUMBER(SEARCH(Pay_Item_Search_Text,H5062)),MAX(G$4:$G5061)+1,0)))</f>
        <v>5058</v>
      </c>
      <c r="H5062" s="1" t="str">
        <f>IF(Table_PayItems[[#This Row],[Description]]="_","_ Unique Item - "&amp;Table_PayItems[[#This Row],[Item]]&amp;" - $"&amp;Table_PayItems[[#This Row],[Unit]],Table_PayItems[[#This Row],[Description]]&amp;" - $"&amp;Table_PayItems[[#This Row],[Unit]])</f>
        <v>Sewer, Cl D, 138 inch, Tr Det E - $Ft</v>
      </c>
      <c r="I5062" s="29" t="str">
        <f>IFERROR(VLOOKUP(ROWS($M$5:M5062),Table_PayItems[[Search Key]:[Concentrated Name]],2,FALSE),"")</f>
        <v>Sewer, Cl D, 138 inch, Tr Det E - $Ft</v>
      </c>
      <c r="J5062" s="1"/>
      <c r="K5062" s="1"/>
      <c r="L5062" s="22">
        <f>IF(ISNUMBER(SEARCH(Pay_Item_Search_Text_2,M5062)),MAX($L$4:L5061)+1,0)</f>
        <v>0</v>
      </c>
      <c r="M5062" s="1" t="str">
        <f>IFERROR(VLOOKUP(ROWS($M$5:M5062),Table_PayItems[[Search Key]:[Concentrated Name]],2,FALSE),"")</f>
        <v>Sewer, Cl D, 138 inch, Tr Det E - $Ft</v>
      </c>
      <c r="N5062" s="1" t="str">
        <f>IFERROR(VLOOKUP(ROWS($M$5:N5062),$L$5:$M$7000,2,FALSE),"")</f>
        <v/>
      </c>
      <c r="O5062" s="1" t="str">
        <f>IFERROR(VLOOKUP(ROWS($O$5:O5062),$K$5:$L$7000,2,FALSE),"")</f>
        <v/>
      </c>
    </row>
    <row r="5063" spans="2:15" ht="15" customHeight="1" x14ac:dyDescent="0.25">
      <c r="B5063" s="178" t="s">
        <v>9387</v>
      </c>
      <c r="C5063" s="178" t="s">
        <v>104</v>
      </c>
      <c r="D5063" s="178" t="s">
        <v>1436</v>
      </c>
      <c r="E5063" s="178" t="s">
        <v>302</v>
      </c>
      <c r="F5063" s="178" t="s">
        <v>17</v>
      </c>
      <c r="G5063" s="1">
        <f>IF(ISNUMBER(Pay_Item_Search_Text),IF(ISNUMBER(IF(FIND(Pay_Item_Search_Text,B5063)=1,1, "FALSE")),MAX(G$4:$G5062)+1,IF(ISNUMBER(Pay_Item_Search_Text),0,IF(ISNUMBER(SEARCH(Pay_Item_Search_Text,H5063)),MAX(G$4:$G5062)+1,0))),IF(ISNUMBER(Pay_Item_Search_Text),0,IF(ISNUMBER(SEARCH(Pay_Item_Search_Text,H5063)),MAX(G$4:$G5062)+1,0)))</f>
        <v>5059</v>
      </c>
      <c r="H5063" s="1" t="str">
        <f>IF(Table_PayItems[[#This Row],[Description]]="_","_ Unique Item - "&amp;Table_PayItems[[#This Row],[Item]]&amp;" - $"&amp;Table_PayItems[[#This Row],[Unit]],Table_PayItems[[#This Row],[Description]]&amp;" - $"&amp;Table_PayItems[[#This Row],[Unit]])</f>
        <v>Sewer, Cl D, 144 inch, Tr Det A - $Ft</v>
      </c>
      <c r="I5063" s="29" t="str">
        <f>IFERROR(VLOOKUP(ROWS($M$5:M5063),Table_PayItems[[Search Key]:[Concentrated Name]],2,FALSE),"")</f>
        <v>Sewer, Cl D, 144 inch, Tr Det A - $Ft</v>
      </c>
      <c r="J5063" s="1"/>
      <c r="K5063" s="1"/>
      <c r="L5063" s="22">
        <f>IF(ISNUMBER(SEARCH(Pay_Item_Search_Text_2,M5063)),MAX($L$4:L5062)+1,0)</f>
        <v>0</v>
      </c>
      <c r="M5063" s="1" t="str">
        <f>IFERROR(VLOOKUP(ROWS($M$5:M5063),Table_PayItems[[Search Key]:[Concentrated Name]],2,FALSE),"")</f>
        <v>Sewer, Cl D, 144 inch, Tr Det A - $Ft</v>
      </c>
      <c r="N5063" s="1" t="str">
        <f>IFERROR(VLOOKUP(ROWS($M$5:N5063),$L$5:$M$7000,2,FALSE),"")</f>
        <v/>
      </c>
      <c r="O5063" s="1" t="str">
        <f>IFERROR(VLOOKUP(ROWS($O$5:O5063),$K$5:$L$7000,2,FALSE),"")</f>
        <v/>
      </c>
    </row>
    <row r="5064" spans="2:15" ht="15" customHeight="1" x14ac:dyDescent="0.25">
      <c r="B5064" s="178" t="s">
        <v>9411</v>
      </c>
      <c r="C5064" s="178" t="s">
        <v>104</v>
      </c>
      <c r="D5064" s="178" t="s">
        <v>1460</v>
      </c>
      <c r="E5064" s="178" t="s">
        <v>302</v>
      </c>
      <c r="F5064" s="178" t="s">
        <v>17</v>
      </c>
      <c r="G5064" s="1">
        <f>IF(ISNUMBER(Pay_Item_Search_Text),IF(ISNUMBER(IF(FIND(Pay_Item_Search_Text,B5064)=1,1, "FALSE")),MAX(G$4:$G5063)+1,IF(ISNUMBER(Pay_Item_Search_Text),0,IF(ISNUMBER(SEARCH(Pay_Item_Search_Text,H5064)),MAX(G$4:$G5063)+1,0))),IF(ISNUMBER(Pay_Item_Search_Text),0,IF(ISNUMBER(SEARCH(Pay_Item_Search_Text,H5064)),MAX(G$4:$G5063)+1,0)))</f>
        <v>5060</v>
      </c>
      <c r="H5064" s="1" t="str">
        <f>IF(Table_PayItems[[#This Row],[Description]]="_","_ Unique Item - "&amp;Table_PayItems[[#This Row],[Item]]&amp;" - $"&amp;Table_PayItems[[#This Row],[Unit]],Table_PayItems[[#This Row],[Description]]&amp;" - $"&amp;Table_PayItems[[#This Row],[Unit]])</f>
        <v>Sewer, Cl D, 144 inch, Tr Det B - $Ft</v>
      </c>
      <c r="I5064" s="29" t="str">
        <f>IFERROR(VLOOKUP(ROWS($M$5:M5064),Table_PayItems[[Search Key]:[Concentrated Name]],2,FALSE),"")</f>
        <v>Sewer, Cl D, 144 inch, Tr Det B - $Ft</v>
      </c>
      <c r="J5064" s="1"/>
      <c r="K5064" s="1"/>
      <c r="L5064" s="22">
        <f>IF(ISNUMBER(SEARCH(Pay_Item_Search_Text_2,M5064)),MAX($L$4:L5063)+1,0)</f>
        <v>0</v>
      </c>
      <c r="M5064" s="1" t="str">
        <f>IFERROR(VLOOKUP(ROWS($M$5:M5064),Table_PayItems[[Search Key]:[Concentrated Name]],2,FALSE),"")</f>
        <v>Sewer, Cl D, 144 inch, Tr Det B - $Ft</v>
      </c>
      <c r="N5064" s="1" t="str">
        <f>IFERROR(VLOOKUP(ROWS($M$5:N5064),$L$5:$M$7000,2,FALSE),"")</f>
        <v/>
      </c>
      <c r="O5064" s="1" t="str">
        <f>IFERROR(VLOOKUP(ROWS($O$5:O5064),$K$5:$L$7000,2,FALSE),"")</f>
        <v/>
      </c>
    </row>
    <row r="5065" spans="2:15" ht="15" customHeight="1" x14ac:dyDescent="0.25">
      <c r="B5065" s="178" t="s">
        <v>9435</v>
      </c>
      <c r="C5065" s="178" t="s">
        <v>104</v>
      </c>
      <c r="D5065" s="178" t="s">
        <v>1484</v>
      </c>
      <c r="E5065" s="178" t="s">
        <v>302</v>
      </c>
      <c r="F5065" s="178" t="s">
        <v>17</v>
      </c>
      <c r="G5065" s="1">
        <f>IF(ISNUMBER(Pay_Item_Search_Text),IF(ISNUMBER(IF(FIND(Pay_Item_Search_Text,B5065)=1,1, "FALSE")),MAX(G$4:$G5064)+1,IF(ISNUMBER(Pay_Item_Search_Text),0,IF(ISNUMBER(SEARCH(Pay_Item_Search_Text,H5065)),MAX(G$4:$G5064)+1,0))),IF(ISNUMBER(Pay_Item_Search_Text),0,IF(ISNUMBER(SEARCH(Pay_Item_Search_Text,H5065)),MAX(G$4:$G5064)+1,0)))</f>
        <v>5061</v>
      </c>
      <c r="H5065" s="1" t="str">
        <f>IF(Table_PayItems[[#This Row],[Description]]="_","_ Unique Item - "&amp;Table_PayItems[[#This Row],[Item]]&amp;" - $"&amp;Table_PayItems[[#This Row],[Unit]],Table_PayItems[[#This Row],[Description]]&amp;" - $"&amp;Table_PayItems[[#This Row],[Unit]])</f>
        <v>Sewer, Cl D, 144 inch, Tr Det C - $Ft</v>
      </c>
      <c r="I5065" s="29" t="str">
        <f>IFERROR(VLOOKUP(ROWS($M$5:M5065),Table_PayItems[[Search Key]:[Concentrated Name]],2,FALSE),"")</f>
        <v>Sewer, Cl D, 144 inch, Tr Det C - $Ft</v>
      </c>
      <c r="J5065" s="1"/>
      <c r="K5065" s="1"/>
      <c r="L5065" s="22">
        <f>IF(ISNUMBER(SEARCH(Pay_Item_Search_Text_2,M5065)),MAX($L$4:L5064)+1,0)</f>
        <v>0</v>
      </c>
      <c r="M5065" s="1" t="str">
        <f>IFERROR(VLOOKUP(ROWS($M$5:M5065),Table_PayItems[[Search Key]:[Concentrated Name]],2,FALSE),"")</f>
        <v>Sewer, Cl D, 144 inch, Tr Det C - $Ft</v>
      </c>
      <c r="N5065" s="1" t="str">
        <f>IFERROR(VLOOKUP(ROWS($M$5:N5065),$L$5:$M$7000,2,FALSE),"")</f>
        <v/>
      </c>
      <c r="O5065" s="1" t="str">
        <f>IFERROR(VLOOKUP(ROWS($O$5:O5065),$K$5:$L$7000,2,FALSE),"")</f>
        <v/>
      </c>
    </row>
    <row r="5066" spans="2:15" ht="15" customHeight="1" x14ac:dyDescent="0.25">
      <c r="B5066" s="178" t="s">
        <v>9459</v>
      </c>
      <c r="C5066" s="178" t="s">
        <v>104</v>
      </c>
      <c r="D5066" s="178" t="s">
        <v>1508</v>
      </c>
      <c r="E5066" s="178" t="s">
        <v>302</v>
      </c>
      <c r="F5066" s="178" t="s">
        <v>17</v>
      </c>
      <c r="G5066" s="1">
        <f>IF(ISNUMBER(Pay_Item_Search_Text),IF(ISNUMBER(IF(FIND(Pay_Item_Search_Text,B5066)=1,1, "FALSE")),MAX(G$4:$G5065)+1,IF(ISNUMBER(Pay_Item_Search_Text),0,IF(ISNUMBER(SEARCH(Pay_Item_Search_Text,H5066)),MAX(G$4:$G5065)+1,0))),IF(ISNUMBER(Pay_Item_Search_Text),0,IF(ISNUMBER(SEARCH(Pay_Item_Search_Text,H5066)),MAX(G$4:$G5065)+1,0)))</f>
        <v>5062</v>
      </c>
      <c r="H5066" s="1" t="str">
        <f>IF(Table_PayItems[[#This Row],[Description]]="_","_ Unique Item - "&amp;Table_PayItems[[#This Row],[Item]]&amp;" - $"&amp;Table_PayItems[[#This Row],[Unit]],Table_PayItems[[#This Row],[Description]]&amp;" - $"&amp;Table_PayItems[[#This Row],[Unit]])</f>
        <v>Sewer, Cl D, 144 inch, Tr Det D - $Ft</v>
      </c>
      <c r="I5066" s="29" t="str">
        <f>IFERROR(VLOOKUP(ROWS($M$5:M5066),Table_PayItems[[Search Key]:[Concentrated Name]],2,FALSE),"")</f>
        <v>Sewer, Cl D, 144 inch, Tr Det D - $Ft</v>
      </c>
      <c r="J5066" s="1"/>
      <c r="K5066" s="1"/>
      <c r="L5066" s="22">
        <f>IF(ISNUMBER(SEARCH(Pay_Item_Search_Text_2,M5066)),MAX($L$4:L5065)+1,0)</f>
        <v>0</v>
      </c>
      <c r="M5066" s="1" t="str">
        <f>IFERROR(VLOOKUP(ROWS($M$5:M5066),Table_PayItems[[Search Key]:[Concentrated Name]],2,FALSE),"")</f>
        <v>Sewer, Cl D, 144 inch, Tr Det D - $Ft</v>
      </c>
      <c r="N5066" s="1" t="str">
        <f>IFERROR(VLOOKUP(ROWS($M$5:N5066),$L$5:$M$7000,2,FALSE),"")</f>
        <v/>
      </c>
      <c r="O5066" s="1" t="str">
        <f>IFERROR(VLOOKUP(ROWS($O$5:O5066),$K$5:$L$7000,2,FALSE),"")</f>
        <v/>
      </c>
    </row>
    <row r="5067" spans="2:15" ht="15" customHeight="1" x14ac:dyDescent="0.25">
      <c r="B5067" s="178" t="s">
        <v>9483</v>
      </c>
      <c r="C5067" s="178" t="s">
        <v>104</v>
      </c>
      <c r="D5067" s="178" t="s">
        <v>1532</v>
      </c>
      <c r="E5067" s="178" t="s">
        <v>302</v>
      </c>
      <c r="F5067" s="178" t="s">
        <v>17</v>
      </c>
      <c r="G5067" s="1">
        <f>IF(ISNUMBER(Pay_Item_Search_Text),IF(ISNUMBER(IF(FIND(Pay_Item_Search_Text,B5067)=1,1, "FALSE")),MAX(G$4:$G5066)+1,IF(ISNUMBER(Pay_Item_Search_Text),0,IF(ISNUMBER(SEARCH(Pay_Item_Search_Text,H5067)),MAX(G$4:$G5066)+1,0))),IF(ISNUMBER(Pay_Item_Search_Text),0,IF(ISNUMBER(SEARCH(Pay_Item_Search_Text,H5067)),MAX(G$4:$G5066)+1,0)))</f>
        <v>5063</v>
      </c>
      <c r="H5067" s="1" t="str">
        <f>IF(Table_PayItems[[#This Row],[Description]]="_","_ Unique Item - "&amp;Table_PayItems[[#This Row],[Item]]&amp;" - $"&amp;Table_PayItems[[#This Row],[Unit]],Table_PayItems[[#This Row],[Description]]&amp;" - $"&amp;Table_PayItems[[#This Row],[Unit]])</f>
        <v>Sewer, Cl D, 144 inch, Tr Det E - $Ft</v>
      </c>
      <c r="I5067" s="29" t="str">
        <f>IFERROR(VLOOKUP(ROWS($M$5:M5067),Table_PayItems[[Search Key]:[Concentrated Name]],2,FALSE),"")</f>
        <v>Sewer, Cl D, 144 inch, Tr Det E - $Ft</v>
      </c>
      <c r="J5067" s="1"/>
      <c r="K5067" s="1"/>
      <c r="L5067" s="22">
        <f>IF(ISNUMBER(SEARCH(Pay_Item_Search_Text_2,M5067)),MAX($L$4:L5066)+1,0)</f>
        <v>0</v>
      </c>
      <c r="M5067" s="1" t="str">
        <f>IFERROR(VLOOKUP(ROWS($M$5:M5067),Table_PayItems[[Search Key]:[Concentrated Name]],2,FALSE),"")</f>
        <v>Sewer, Cl D, 144 inch, Tr Det E - $Ft</v>
      </c>
      <c r="N5067" s="1" t="str">
        <f>IFERROR(VLOOKUP(ROWS($M$5:N5067),$L$5:$M$7000,2,FALSE),"")</f>
        <v/>
      </c>
      <c r="O5067" s="1" t="str">
        <f>IFERROR(VLOOKUP(ROWS($O$5:O5067),$K$5:$L$7000,2,FALSE),"")</f>
        <v/>
      </c>
    </row>
    <row r="5068" spans="2:15" ht="15" customHeight="1" x14ac:dyDescent="0.25">
      <c r="B5068" s="178" t="s">
        <v>9365</v>
      </c>
      <c r="C5068" s="178" t="s">
        <v>104</v>
      </c>
      <c r="D5068" s="178" t="s">
        <v>1414</v>
      </c>
      <c r="E5068" s="178" t="s">
        <v>296</v>
      </c>
      <c r="F5068" s="178" t="s">
        <v>17</v>
      </c>
      <c r="G5068" s="1">
        <f>IF(ISNUMBER(Pay_Item_Search_Text),IF(ISNUMBER(IF(FIND(Pay_Item_Search_Text,B5068)=1,1, "FALSE")),MAX(G$4:$G5067)+1,IF(ISNUMBER(Pay_Item_Search_Text),0,IF(ISNUMBER(SEARCH(Pay_Item_Search_Text,H5068)),MAX(G$4:$G5067)+1,0))),IF(ISNUMBER(Pay_Item_Search_Text),0,IF(ISNUMBER(SEARCH(Pay_Item_Search_Text,H5068)),MAX(G$4:$G5067)+1,0)))</f>
        <v>5064</v>
      </c>
      <c r="H5068" s="1" t="str">
        <f>IF(Table_PayItems[[#This Row],[Description]]="_","_ Unique Item - "&amp;Table_PayItems[[#This Row],[Item]]&amp;" - $"&amp;Table_PayItems[[#This Row],[Unit]],Table_PayItems[[#This Row],[Description]]&amp;" - $"&amp;Table_PayItems[[#This Row],[Unit]])</f>
        <v>Sewer, Cl D, 15 inch, Tr Det A - $Ft</v>
      </c>
      <c r="I5068" s="29" t="str">
        <f>IFERROR(VLOOKUP(ROWS($M$5:M5068),Table_PayItems[[Search Key]:[Concentrated Name]],2,FALSE),"")</f>
        <v>Sewer, Cl D, 15 inch, Tr Det A - $Ft</v>
      </c>
      <c r="J5068" s="1"/>
      <c r="K5068" s="1"/>
      <c r="L5068" s="22">
        <f>IF(ISNUMBER(SEARCH(Pay_Item_Search_Text_2,M5068)),MAX($L$4:L5067)+1,0)</f>
        <v>0</v>
      </c>
      <c r="M5068" s="1" t="str">
        <f>IFERROR(VLOOKUP(ROWS($M$5:M5068),Table_PayItems[[Search Key]:[Concentrated Name]],2,FALSE),"")</f>
        <v>Sewer, Cl D, 15 inch, Tr Det A - $Ft</v>
      </c>
      <c r="N5068" s="1" t="str">
        <f>IFERROR(VLOOKUP(ROWS($M$5:N5068),$L$5:$M$7000,2,FALSE),"")</f>
        <v/>
      </c>
      <c r="O5068" s="1" t="str">
        <f>IFERROR(VLOOKUP(ROWS($O$5:O5068),$K$5:$L$7000,2,FALSE),"")</f>
        <v/>
      </c>
    </row>
    <row r="5069" spans="2:15" ht="15" customHeight="1" x14ac:dyDescent="0.25">
      <c r="B5069" s="178" t="s">
        <v>9389</v>
      </c>
      <c r="C5069" s="178" t="s">
        <v>104</v>
      </c>
      <c r="D5069" s="178" t="s">
        <v>1438</v>
      </c>
      <c r="E5069" s="178" t="s">
        <v>296</v>
      </c>
      <c r="F5069" s="178" t="s">
        <v>17</v>
      </c>
      <c r="G5069" s="1">
        <f>IF(ISNUMBER(Pay_Item_Search_Text),IF(ISNUMBER(IF(FIND(Pay_Item_Search_Text,B5069)=1,1, "FALSE")),MAX(G$4:$G5068)+1,IF(ISNUMBER(Pay_Item_Search_Text),0,IF(ISNUMBER(SEARCH(Pay_Item_Search_Text,H5069)),MAX(G$4:$G5068)+1,0))),IF(ISNUMBER(Pay_Item_Search_Text),0,IF(ISNUMBER(SEARCH(Pay_Item_Search_Text,H5069)),MAX(G$4:$G5068)+1,0)))</f>
        <v>5065</v>
      </c>
      <c r="H5069" s="1" t="str">
        <f>IF(Table_PayItems[[#This Row],[Description]]="_","_ Unique Item - "&amp;Table_PayItems[[#This Row],[Item]]&amp;" - $"&amp;Table_PayItems[[#This Row],[Unit]],Table_PayItems[[#This Row],[Description]]&amp;" - $"&amp;Table_PayItems[[#This Row],[Unit]])</f>
        <v>Sewer, Cl D, 15 inch, Tr Det B - $Ft</v>
      </c>
      <c r="I5069" s="29" t="str">
        <f>IFERROR(VLOOKUP(ROWS($M$5:M5069),Table_PayItems[[Search Key]:[Concentrated Name]],2,FALSE),"")</f>
        <v>Sewer, Cl D, 15 inch, Tr Det B - $Ft</v>
      </c>
      <c r="J5069" s="1"/>
      <c r="K5069" s="1"/>
      <c r="L5069" s="22">
        <f>IF(ISNUMBER(SEARCH(Pay_Item_Search_Text_2,M5069)),MAX($L$4:L5068)+1,0)</f>
        <v>0</v>
      </c>
      <c r="M5069" s="1" t="str">
        <f>IFERROR(VLOOKUP(ROWS($M$5:M5069),Table_PayItems[[Search Key]:[Concentrated Name]],2,FALSE),"")</f>
        <v>Sewer, Cl D, 15 inch, Tr Det B - $Ft</v>
      </c>
      <c r="N5069" s="1" t="str">
        <f>IFERROR(VLOOKUP(ROWS($M$5:N5069),$L$5:$M$7000,2,FALSE),"")</f>
        <v/>
      </c>
      <c r="O5069" s="1" t="str">
        <f>IFERROR(VLOOKUP(ROWS($O$5:O5069),$K$5:$L$7000,2,FALSE),"")</f>
        <v/>
      </c>
    </row>
    <row r="5070" spans="2:15" ht="15" customHeight="1" x14ac:dyDescent="0.25">
      <c r="B5070" s="178" t="s">
        <v>9413</v>
      </c>
      <c r="C5070" s="178" t="s">
        <v>104</v>
      </c>
      <c r="D5070" s="178" t="s">
        <v>1462</v>
      </c>
      <c r="E5070" s="178" t="s">
        <v>296</v>
      </c>
      <c r="F5070" s="178" t="s">
        <v>17</v>
      </c>
      <c r="G5070" s="1">
        <f>IF(ISNUMBER(Pay_Item_Search_Text),IF(ISNUMBER(IF(FIND(Pay_Item_Search_Text,B5070)=1,1, "FALSE")),MAX(G$4:$G5069)+1,IF(ISNUMBER(Pay_Item_Search_Text),0,IF(ISNUMBER(SEARCH(Pay_Item_Search_Text,H5070)),MAX(G$4:$G5069)+1,0))),IF(ISNUMBER(Pay_Item_Search_Text),0,IF(ISNUMBER(SEARCH(Pay_Item_Search_Text,H5070)),MAX(G$4:$G5069)+1,0)))</f>
        <v>5066</v>
      </c>
      <c r="H5070" s="1" t="str">
        <f>IF(Table_PayItems[[#This Row],[Description]]="_","_ Unique Item - "&amp;Table_PayItems[[#This Row],[Item]]&amp;" - $"&amp;Table_PayItems[[#This Row],[Unit]],Table_PayItems[[#This Row],[Description]]&amp;" - $"&amp;Table_PayItems[[#This Row],[Unit]])</f>
        <v>Sewer, Cl D, 15 inch, Tr Det C - $Ft</v>
      </c>
      <c r="I5070" s="29" t="str">
        <f>IFERROR(VLOOKUP(ROWS($M$5:M5070),Table_PayItems[[Search Key]:[Concentrated Name]],2,FALSE),"")</f>
        <v>Sewer, Cl D, 15 inch, Tr Det C - $Ft</v>
      </c>
      <c r="J5070" s="1"/>
      <c r="K5070" s="1"/>
      <c r="L5070" s="22">
        <f>IF(ISNUMBER(SEARCH(Pay_Item_Search_Text_2,M5070)),MAX($L$4:L5069)+1,0)</f>
        <v>0</v>
      </c>
      <c r="M5070" s="1" t="str">
        <f>IFERROR(VLOOKUP(ROWS($M$5:M5070),Table_PayItems[[Search Key]:[Concentrated Name]],2,FALSE),"")</f>
        <v>Sewer, Cl D, 15 inch, Tr Det C - $Ft</v>
      </c>
      <c r="N5070" s="1" t="str">
        <f>IFERROR(VLOOKUP(ROWS($M$5:N5070),$L$5:$M$7000,2,FALSE),"")</f>
        <v/>
      </c>
      <c r="O5070" s="1" t="str">
        <f>IFERROR(VLOOKUP(ROWS($O$5:O5070),$K$5:$L$7000,2,FALSE),"")</f>
        <v/>
      </c>
    </row>
    <row r="5071" spans="2:15" ht="15" customHeight="1" x14ac:dyDescent="0.25">
      <c r="B5071" s="178" t="s">
        <v>9437</v>
      </c>
      <c r="C5071" s="178" t="s">
        <v>104</v>
      </c>
      <c r="D5071" s="178" t="s">
        <v>1486</v>
      </c>
      <c r="E5071" s="178" t="s">
        <v>296</v>
      </c>
      <c r="F5071" s="178" t="s">
        <v>17</v>
      </c>
      <c r="G5071" s="1">
        <f>IF(ISNUMBER(Pay_Item_Search_Text),IF(ISNUMBER(IF(FIND(Pay_Item_Search_Text,B5071)=1,1, "FALSE")),MAX(G$4:$G5070)+1,IF(ISNUMBER(Pay_Item_Search_Text),0,IF(ISNUMBER(SEARCH(Pay_Item_Search_Text,H5071)),MAX(G$4:$G5070)+1,0))),IF(ISNUMBER(Pay_Item_Search_Text),0,IF(ISNUMBER(SEARCH(Pay_Item_Search_Text,H5071)),MAX(G$4:$G5070)+1,0)))</f>
        <v>5067</v>
      </c>
      <c r="H5071" s="1" t="str">
        <f>IF(Table_PayItems[[#This Row],[Description]]="_","_ Unique Item - "&amp;Table_PayItems[[#This Row],[Item]]&amp;" - $"&amp;Table_PayItems[[#This Row],[Unit]],Table_PayItems[[#This Row],[Description]]&amp;" - $"&amp;Table_PayItems[[#This Row],[Unit]])</f>
        <v>Sewer, Cl D, 15 inch, Tr Det D - $Ft</v>
      </c>
      <c r="I5071" s="29" t="str">
        <f>IFERROR(VLOOKUP(ROWS($M$5:M5071),Table_PayItems[[Search Key]:[Concentrated Name]],2,FALSE),"")</f>
        <v>Sewer, Cl D, 15 inch, Tr Det D - $Ft</v>
      </c>
      <c r="J5071" s="1"/>
      <c r="K5071" s="1"/>
      <c r="L5071" s="22">
        <f>IF(ISNUMBER(SEARCH(Pay_Item_Search_Text_2,M5071)),MAX($L$4:L5070)+1,0)</f>
        <v>0</v>
      </c>
      <c r="M5071" s="1" t="str">
        <f>IFERROR(VLOOKUP(ROWS($M$5:M5071),Table_PayItems[[Search Key]:[Concentrated Name]],2,FALSE),"")</f>
        <v>Sewer, Cl D, 15 inch, Tr Det D - $Ft</v>
      </c>
      <c r="N5071" s="1" t="str">
        <f>IFERROR(VLOOKUP(ROWS($M$5:N5071),$L$5:$M$7000,2,FALSE),"")</f>
        <v/>
      </c>
      <c r="O5071" s="1" t="str">
        <f>IFERROR(VLOOKUP(ROWS($O$5:O5071),$K$5:$L$7000,2,FALSE),"")</f>
        <v/>
      </c>
    </row>
    <row r="5072" spans="2:15" ht="15" customHeight="1" x14ac:dyDescent="0.25">
      <c r="B5072" s="178" t="s">
        <v>9461</v>
      </c>
      <c r="C5072" s="178" t="s">
        <v>104</v>
      </c>
      <c r="D5072" s="178" t="s">
        <v>1510</v>
      </c>
      <c r="E5072" s="178" t="s">
        <v>296</v>
      </c>
      <c r="F5072" s="178" t="s">
        <v>17</v>
      </c>
      <c r="G5072" s="1">
        <f>IF(ISNUMBER(Pay_Item_Search_Text),IF(ISNUMBER(IF(FIND(Pay_Item_Search_Text,B5072)=1,1, "FALSE")),MAX(G$4:$G5071)+1,IF(ISNUMBER(Pay_Item_Search_Text),0,IF(ISNUMBER(SEARCH(Pay_Item_Search_Text,H5072)),MAX(G$4:$G5071)+1,0))),IF(ISNUMBER(Pay_Item_Search_Text),0,IF(ISNUMBER(SEARCH(Pay_Item_Search_Text,H5072)),MAX(G$4:$G5071)+1,0)))</f>
        <v>5068</v>
      </c>
      <c r="H5072" s="1" t="str">
        <f>IF(Table_PayItems[[#This Row],[Description]]="_","_ Unique Item - "&amp;Table_PayItems[[#This Row],[Item]]&amp;" - $"&amp;Table_PayItems[[#This Row],[Unit]],Table_PayItems[[#This Row],[Description]]&amp;" - $"&amp;Table_PayItems[[#This Row],[Unit]])</f>
        <v>Sewer, Cl D, 15 inch, Tr Det E - $Ft</v>
      </c>
      <c r="I5072" s="29" t="str">
        <f>IFERROR(VLOOKUP(ROWS($M$5:M5072),Table_PayItems[[Search Key]:[Concentrated Name]],2,FALSE),"")</f>
        <v>Sewer, Cl D, 15 inch, Tr Det E - $Ft</v>
      </c>
      <c r="J5072" s="1"/>
      <c r="K5072" s="1"/>
      <c r="L5072" s="22">
        <f>IF(ISNUMBER(SEARCH(Pay_Item_Search_Text_2,M5072)),MAX($L$4:L5071)+1,0)</f>
        <v>0</v>
      </c>
      <c r="M5072" s="1" t="str">
        <f>IFERROR(VLOOKUP(ROWS($M$5:M5072),Table_PayItems[[Search Key]:[Concentrated Name]],2,FALSE),"")</f>
        <v>Sewer, Cl D, 15 inch, Tr Det E - $Ft</v>
      </c>
      <c r="N5072" s="1" t="str">
        <f>IFERROR(VLOOKUP(ROWS($M$5:N5072),$L$5:$M$7000,2,FALSE),"")</f>
        <v/>
      </c>
      <c r="O5072" s="1" t="str">
        <f>IFERROR(VLOOKUP(ROWS($O$5:O5072),$K$5:$L$7000,2,FALSE),"")</f>
        <v/>
      </c>
    </row>
    <row r="5073" spans="2:15" ht="15" customHeight="1" x14ac:dyDescent="0.25">
      <c r="B5073" s="178" t="s">
        <v>9366</v>
      </c>
      <c r="C5073" s="178" t="s">
        <v>104</v>
      </c>
      <c r="D5073" s="178" t="s">
        <v>1415</v>
      </c>
      <c r="E5073" s="178" t="s">
        <v>296</v>
      </c>
      <c r="F5073" s="178" t="s">
        <v>17</v>
      </c>
      <c r="G5073" s="1">
        <f>IF(ISNUMBER(Pay_Item_Search_Text),IF(ISNUMBER(IF(FIND(Pay_Item_Search_Text,B5073)=1,1, "FALSE")),MAX(G$4:$G5072)+1,IF(ISNUMBER(Pay_Item_Search_Text),0,IF(ISNUMBER(SEARCH(Pay_Item_Search_Text,H5073)),MAX(G$4:$G5072)+1,0))),IF(ISNUMBER(Pay_Item_Search_Text),0,IF(ISNUMBER(SEARCH(Pay_Item_Search_Text,H5073)),MAX(G$4:$G5072)+1,0)))</f>
        <v>5069</v>
      </c>
      <c r="H5073" s="1" t="str">
        <f>IF(Table_PayItems[[#This Row],[Description]]="_","_ Unique Item - "&amp;Table_PayItems[[#This Row],[Item]]&amp;" - $"&amp;Table_PayItems[[#This Row],[Unit]],Table_PayItems[[#This Row],[Description]]&amp;" - $"&amp;Table_PayItems[[#This Row],[Unit]])</f>
        <v>Sewer, Cl D, 18 inch, Tr Det A - $Ft</v>
      </c>
      <c r="I5073" s="29" t="str">
        <f>IFERROR(VLOOKUP(ROWS($M$5:M5073),Table_PayItems[[Search Key]:[Concentrated Name]],2,FALSE),"")</f>
        <v>Sewer, Cl D, 18 inch, Tr Det A - $Ft</v>
      </c>
      <c r="J5073" s="1"/>
      <c r="K5073" s="1"/>
      <c r="L5073" s="22">
        <f>IF(ISNUMBER(SEARCH(Pay_Item_Search_Text_2,M5073)),MAX($L$4:L5072)+1,0)</f>
        <v>0</v>
      </c>
      <c r="M5073" s="1" t="str">
        <f>IFERROR(VLOOKUP(ROWS($M$5:M5073),Table_PayItems[[Search Key]:[Concentrated Name]],2,FALSE),"")</f>
        <v>Sewer, Cl D, 18 inch, Tr Det A - $Ft</v>
      </c>
      <c r="N5073" s="1" t="str">
        <f>IFERROR(VLOOKUP(ROWS($M$5:N5073),$L$5:$M$7000,2,FALSE),"")</f>
        <v/>
      </c>
      <c r="O5073" s="1" t="str">
        <f>IFERROR(VLOOKUP(ROWS($O$5:O5073),$K$5:$L$7000,2,FALSE),"")</f>
        <v/>
      </c>
    </row>
    <row r="5074" spans="2:15" ht="15" customHeight="1" x14ac:dyDescent="0.25">
      <c r="B5074" s="178" t="s">
        <v>9390</v>
      </c>
      <c r="C5074" s="178" t="s">
        <v>104</v>
      </c>
      <c r="D5074" s="178" t="s">
        <v>1439</v>
      </c>
      <c r="E5074" s="178" t="s">
        <v>296</v>
      </c>
      <c r="F5074" s="178" t="s">
        <v>17</v>
      </c>
      <c r="G5074" s="1">
        <f>IF(ISNUMBER(Pay_Item_Search_Text),IF(ISNUMBER(IF(FIND(Pay_Item_Search_Text,B5074)=1,1, "FALSE")),MAX(G$4:$G5073)+1,IF(ISNUMBER(Pay_Item_Search_Text),0,IF(ISNUMBER(SEARCH(Pay_Item_Search_Text,H5074)),MAX(G$4:$G5073)+1,0))),IF(ISNUMBER(Pay_Item_Search_Text),0,IF(ISNUMBER(SEARCH(Pay_Item_Search_Text,H5074)),MAX(G$4:$G5073)+1,0)))</f>
        <v>5070</v>
      </c>
      <c r="H5074" s="1" t="str">
        <f>IF(Table_PayItems[[#This Row],[Description]]="_","_ Unique Item - "&amp;Table_PayItems[[#This Row],[Item]]&amp;" - $"&amp;Table_PayItems[[#This Row],[Unit]],Table_PayItems[[#This Row],[Description]]&amp;" - $"&amp;Table_PayItems[[#This Row],[Unit]])</f>
        <v>Sewer, Cl D, 18 inch, Tr Det B - $Ft</v>
      </c>
      <c r="I5074" s="29" t="str">
        <f>IFERROR(VLOOKUP(ROWS($M$5:M5074),Table_PayItems[[Search Key]:[Concentrated Name]],2,FALSE),"")</f>
        <v>Sewer, Cl D, 18 inch, Tr Det B - $Ft</v>
      </c>
      <c r="J5074" s="1"/>
      <c r="K5074" s="1"/>
      <c r="L5074" s="22">
        <f>IF(ISNUMBER(SEARCH(Pay_Item_Search_Text_2,M5074)),MAX($L$4:L5073)+1,0)</f>
        <v>0</v>
      </c>
      <c r="M5074" s="1" t="str">
        <f>IFERROR(VLOOKUP(ROWS($M$5:M5074),Table_PayItems[[Search Key]:[Concentrated Name]],2,FALSE),"")</f>
        <v>Sewer, Cl D, 18 inch, Tr Det B - $Ft</v>
      </c>
      <c r="N5074" s="1" t="str">
        <f>IFERROR(VLOOKUP(ROWS($M$5:N5074),$L$5:$M$7000,2,FALSE),"")</f>
        <v/>
      </c>
      <c r="O5074" s="1" t="str">
        <f>IFERROR(VLOOKUP(ROWS($O$5:O5074),$K$5:$L$7000,2,FALSE),"")</f>
        <v/>
      </c>
    </row>
    <row r="5075" spans="2:15" ht="15" customHeight="1" x14ac:dyDescent="0.25">
      <c r="B5075" s="178" t="s">
        <v>9414</v>
      </c>
      <c r="C5075" s="178" t="s">
        <v>104</v>
      </c>
      <c r="D5075" s="178" t="s">
        <v>1463</v>
      </c>
      <c r="E5075" s="178" t="s">
        <v>296</v>
      </c>
      <c r="F5075" s="178" t="s">
        <v>17</v>
      </c>
      <c r="G5075" s="1">
        <f>IF(ISNUMBER(Pay_Item_Search_Text),IF(ISNUMBER(IF(FIND(Pay_Item_Search_Text,B5075)=1,1, "FALSE")),MAX(G$4:$G5074)+1,IF(ISNUMBER(Pay_Item_Search_Text),0,IF(ISNUMBER(SEARCH(Pay_Item_Search_Text,H5075)),MAX(G$4:$G5074)+1,0))),IF(ISNUMBER(Pay_Item_Search_Text),0,IF(ISNUMBER(SEARCH(Pay_Item_Search_Text,H5075)),MAX(G$4:$G5074)+1,0)))</f>
        <v>5071</v>
      </c>
      <c r="H5075" s="1" t="str">
        <f>IF(Table_PayItems[[#This Row],[Description]]="_","_ Unique Item - "&amp;Table_PayItems[[#This Row],[Item]]&amp;" - $"&amp;Table_PayItems[[#This Row],[Unit]],Table_PayItems[[#This Row],[Description]]&amp;" - $"&amp;Table_PayItems[[#This Row],[Unit]])</f>
        <v>Sewer, Cl D, 18 inch, Tr Det C - $Ft</v>
      </c>
      <c r="I5075" s="29" t="str">
        <f>IFERROR(VLOOKUP(ROWS($M$5:M5075),Table_PayItems[[Search Key]:[Concentrated Name]],2,FALSE),"")</f>
        <v>Sewer, Cl D, 18 inch, Tr Det C - $Ft</v>
      </c>
      <c r="J5075" s="1"/>
      <c r="K5075" s="1"/>
      <c r="L5075" s="22">
        <f>IF(ISNUMBER(SEARCH(Pay_Item_Search_Text_2,M5075)),MAX($L$4:L5074)+1,0)</f>
        <v>0</v>
      </c>
      <c r="M5075" s="1" t="str">
        <f>IFERROR(VLOOKUP(ROWS($M$5:M5075),Table_PayItems[[Search Key]:[Concentrated Name]],2,FALSE),"")</f>
        <v>Sewer, Cl D, 18 inch, Tr Det C - $Ft</v>
      </c>
      <c r="N5075" s="1" t="str">
        <f>IFERROR(VLOOKUP(ROWS($M$5:N5075),$L$5:$M$7000,2,FALSE),"")</f>
        <v/>
      </c>
      <c r="O5075" s="1" t="str">
        <f>IFERROR(VLOOKUP(ROWS($O$5:O5075),$K$5:$L$7000,2,FALSE),"")</f>
        <v/>
      </c>
    </row>
    <row r="5076" spans="2:15" ht="15" customHeight="1" x14ac:dyDescent="0.25">
      <c r="B5076" s="178" t="s">
        <v>9438</v>
      </c>
      <c r="C5076" s="178" t="s">
        <v>104</v>
      </c>
      <c r="D5076" s="178" t="s">
        <v>1487</v>
      </c>
      <c r="E5076" s="178" t="s">
        <v>296</v>
      </c>
      <c r="F5076" s="178" t="s">
        <v>17</v>
      </c>
      <c r="G5076" s="1">
        <f>IF(ISNUMBER(Pay_Item_Search_Text),IF(ISNUMBER(IF(FIND(Pay_Item_Search_Text,B5076)=1,1, "FALSE")),MAX(G$4:$G5075)+1,IF(ISNUMBER(Pay_Item_Search_Text),0,IF(ISNUMBER(SEARCH(Pay_Item_Search_Text,H5076)),MAX(G$4:$G5075)+1,0))),IF(ISNUMBER(Pay_Item_Search_Text),0,IF(ISNUMBER(SEARCH(Pay_Item_Search_Text,H5076)),MAX(G$4:$G5075)+1,0)))</f>
        <v>5072</v>
      </c>
      <c r="H5076" s="1" t="str">
        <f>IF(Table_PayItems[[#This Row],[Description]]="_","_ Unique Item - "&amp;Table_PayItems[[#This Row],[Item]]&amp;" - $"&amp;Table_PayItems[[#This Row],[Unit]],Table_PayItems[[#This Row],[Description]]&amp;" - $"&amp;Table_PayItems[[#This Row],[Unit]])</f>
        <v>Sewer, Cl D, 18 inch, Tr Det D - $Ft</v>
      </c>
      <c r="I5076" s="29" t="str">
        <f>IFERROR(VLOOKUP(ROWS($M$5:M5076),Table_PayItems[[Search Key]:[Concentrated Name]],2,FALSE),"")</f>
        <v>Sewer, Cl D, 18 inch, Tr Det D - $Ft</v>
      </c>
      <c r="J5076" s="1"/>
      <c r="K5076" s="1"/>
      <c r="L5076" s="22">
        <f>IF(ISNUMBER(SEARCH(Pay_Item_Search_Text_2,M5076)),MAX($L$4:L5075)+1,0)</f>
        <v>0</v>
      </c>
      <c r="M5076" s="1" t="str">
        <f>IFERROR(VLOOKUP(ROWS($M$5:M5076),Table_PayItems[[Search Key]:[Concentrated Name]],2,FALSE),"")</f>
        <v>Sewer, Cl D, 18 inch, Tr Det D - $Ft</v>
      </c>
      <c r="N5076" s="1" t="str">
        <f>IFERROR(VLOOKUP(ROWS($M$5:N5076),$L$5:$M$7000,2,FALSE),"")</f>
        <v/>
      </c>
      <c r="O5076" s="1" t="str">
        <f>IFERROR(VLOOKUP(ROWS($O$5:O5076),$K$5:$L$7000,2,FALSE),"")</f>
        <v/>
      </c>
    </row>
    <row r="5077" spans="2:15" ht="15" customHeight="1" x14ac:dyDescent="0.25">
      <c r="B5077" s="178" t="s">
        <v>9462</v>
      </c>
      <c r="C5077" s="178" t="s">
        <v>104</v>
      </c>
      <c r="D5077" s="178" t="s">
        <v>1511</v>
      </c>
      <c r="E5077" s="178" t="s">
        <v>296</v>
      </c>
      <c r="F5077" s="178" t="s">
        <v>17</v>
      </c>
      <c r="G5077" s="1">
        <f>IF(ISNUMBER(Pay_Item_Search_Text),IF(ISNUMBER(IF(FIND(Pay_Item_Search_Text,B5077)=1,1, "FALSE")),MAX(G$4:$G5076)+1,IF(ISNUMBER(Pay_Item_Search_Text),0,IF(ISNUMBER(SEARCH(Pay_Item_Search_Text,H5077)),MAX(G$4:$G5076)+1,0))),IF(ISNUMBER(Pay_Item_Search_Text),0,IF(ISNUMBER(SEARCH(Pay_Item_Search_Text,H5077)),MAX(G$4:$G5076)+1,0)))</f>
        <v>5073</v>
      </c>
      <c r="H5077" s="1" t="str">
        <f>IF(Table_PayItems[[#This Row],[Description]]="_","_ Unique Item - "&amp;Table_PayItems[[#This Row],[Item]]&amp;" - $"&amp;Table_PayItems[[#This Row],[Unit]],Table_PayItems[[#This Row],[Description]]&amp;" - $"&amp;Table_PayItems[[#This Row],[Unit]])</f>
        <v>Sewer, Cl D, 18 inch, Tr Det E - $Ft</v>
      </c>
      <c r="I5077" s="29" t="str">
        <f>IFERROR(VLOOKUP(ROWS($M$5:M5077),Table_PayItems[[Search Key]:[Concentrated Name]],2,FALSE),"")</f>
        <v>Sewer, Cl D, 18 inch, Tr Det E - $Ft</v>
      </c>
      <c r="J5077" s="1"/>
      <c r="K5077" s="1"/>
      <c r="L5077" s="22">
        <f>IF(ISNUMBER(SEARCH(Pay_Item_Search_Text_2,M5077)),MAX($L$4:L5076)+1,0)</f>
        <v>0</v>
      </c>
      <c r="M5077" s="1" t="str">
        <f>IFERROR(VLOOKUP(ROWS($M$5:M5077),Table_PayItems[[Search Key]:[Concentrated Name]],2,FALSE),"")</f>
        <v>Sewer, Cl D, 18 inch, Tr Det E - $Ft</v>
      </c>
      <c r="N5077" s="1" t="str">
        <f>IFERROR(VLOOKUP(ROWS($M$5:N5077),$L$5:$M$7000,2,FALSE),"")</f>
        <v/>
      </c>
      <c r="O5077" s="1" t="str">
        <f>IFERROR(VLOOKUP(ROWS($O$5:O5077),$K$5:$L$7000,2,FALSE),"")</f>
        <v/>
      </c>
    </row>
    <row r="5078" spans="2:15" ht="15" customHeight="1" x14ac:dyDescent="0.25">
      <c r="B5078" s="178" t="s">
        <v>9367</v>
      </c>
      <c r="C5078" s="178" t="s">
        <v>104</v>
      </c>
      <c r="D5078" s="178" t="s">
        <v>1416</v>
      </c>
      <c r="E5078" s="178" t="s">
        <v>296</v>
      </c>
      <c r="F5078" s="178" t="s">
        <v>17</v>
      </c>
      <c r="G5078" s="1">
        <f>IF(ISNUMBER(Pay_Item_Search_Text),IF(ISNUMBER(IF(FIND(Pay_Item_Search_Text,B5078)=1,1, "FALSE")),MAX(G$4:$G5077)+1,IF(ISNUMBER(Pay_Item_Search_Text),0,IF(ISNUMBER(SEARCH(Pay_Item_Search_Text,H5078)),MAX(G$4:$G5077)+1,0))),IF(ISNUMBER(Pay_Item_Search_Text),0,IF(ISNUMBER(SEARCH(Pay_Item_Search_Text,H5078)),MAX(G$4:$G5077)+1,0)))</f>
        <v>5074</v>
      </c>
      <c r="H5078" s="1" t="str">
        <f>IF(Table_PayItems[[#This Row],[Description]]="_","_ Unique Item - "&amp;Table_PayItems[[#This Row],[Item]]&amp;" - $"&amp;Table_PayItems[[#This Row],[Unit]],Table_PayItems[[#This Row],[Description]]&amp;" - $"&amp;Table_PayItems[[#This Row],[Unit]])</f>
        <v>Sewer, Cl D, 24 inch, Tr Det A - $Ft</v>
      </c>
      <c r="I5078" s="29" t="str">
        <f>IFERROR(VLOOKUP(ROWS($M$5:M5078),Table_PayItems[[Search Key]:[Concentrated Name]],2,FALSE),"")</f>
        <v>Sewer, Cl D, 24 inch, Tr Det A - $Ft</v>
      </c>
      <c r="J5078" s="1"/>
      <c r="K5078" s="1"/>
      <c r="L5078" s="22">
        <f>IF(ISNUMBER(SEARCH(Pay_Item_Search_Text_2,M5078)),MAX($L$4:L5077)+1,0)</f>
        <v>0</v>
      </c>
      <c r="M5078" s="1" t="str">
        <f>IFERROR(VLOOKUP(ROWS($M$5:M5078),Table_PayItems[[Search Key]:[Concentrated Name]],2,FALSE),"")</f>
        <v>Sewer, Cl D, 24 inch, Tr Det A - $Ft</v>
      </c>
      <c r="N5078" s="1" t="str">
        <f>IFERROR(VLOOKUP(ROWS($M$5:N5078),$L$5:$M$7000,2,FALSE),"")</f>
        <v/>
      </c>
      <c r="O5078" s="1" t="str">
        <f>IFERROR(VLOOKUP(ROWS($O$5:O5078),$K$5:$L$7000,2,FALSE),"")</f>
        <v/>
      </c>
    </row>
    <row r="5079" spans="2:15" ht="15" customHeight="1" x14ac:dyDescent="0.25">
      <c r="B5079" s="178" t="s">
        <v>9391</v>
      </c>
      <c r="C5079" s="178" t="s">
        <v>104</v>
      </c>
      <c r="D5079" s="178" t="s">
        <v>1440</v>
      </c>
      <c r="E5079" s="178" t="s">
        <v>296</v>
      </c>
      <c r="F5079" s="178" t="s">
        <v>17</v>
      </c>
      <c r="G5079" s="1">
        <f>IF(ISNUMBER(Pay_Item_Search_Text),IF(ISNUMBER(IF(FIND(Pay_Item_Search_Text,B5079)=1,1, "FALSE")),MAX(G$4:$G5078)+1,IF(ISNUMBER(Pay_Item_Search_Text),0,IF(ISNUMBER(SEARCH(Pay_Item_Search_Text,H5079)),MAX(G$4:$G5078)+1,0))),IF(ISNUMBER(Pay_Item_Search_Text),0,IF(ISNUMBER(SEARCH(Pay_Item_Search_Text,H5079)),MAX(G$4:$G5078)+1,0)))</f>
        <v>5075</v>
      </c>
      <c r="H5079" s="1" t="str">
        <f>IF(Table_PayItems[[#This Row],[Description]]="_","_ Unique Item - "&amp;Table_PayItems[[#This Row],[Item]]&amp;" - $"&amp;Table_PayItems[[#This Row],[Unit]],Table_PayItems[[#This Row],[Description]]&amp;" - $"&amp;Table_PayItems[[#This Row],[Unit]])</f>
        <v>Sewer, Cl D, 24 inch, Tr Det B - $Ft</v>
      </c>
      <c r="I5079" s="29" t="str">
        <f>IFERROR(VLOOKUP(ROWS($M$5:M5079),Table_PayItems[[Search Key]:[Concentrated Name]],2,FALSE),"")</f>
        <v>Sewer, Cl D, 24 inch, Tr Det B - $Ft</v>
      </c>
      <c r="J5079" s="1"/>
      <c r="K5079" s="1"/>
      <c r="L5079" s="22">
        <f>IF(ISNUMBER(SEARCH(Pay_Item_Search_Text_2,M5079)),MAX($L$4:L5078)+1,0)</f>
        <v>0</v>
      </c>
      <c r="M5079" s="1" t="str">
        <f>IFERROR(VLOOKUP(ROWS($M$5:M5079),Table_PayItems[[Search Key]:[Concentrated Name]],2,FALSE),"")</f>
        <v>Sewer, Cl D, 24 inch, Tr Det B - $Ft</v>
      </c>
      <c r="N5079" s="1" t="str">
        <f>IFERROR(VLOOKUP(ROWS($M$5:N5079),$L$5:$M$7000,2,FALSE),"")</f>
        <v/>
      </c>
      <c r="O5079" s="1" t="str">
        <f>IFERROR(VLOOKUP(ROWS($O$5:O5079),$K$5:$L$7000,2,FALSE),"")</f>
        <v/>
      </c>
    </row>
    <row r="5080" spans="2:15" ht="15" customHeight="1" x14ac:dyDescent="0.25">
      <c r="B5080" s="178" t="s">
        <v>9415</v>
      </c>
      <c r="C5080" s="178" t="s">
        <v>104</v>
      </c>
      <c r="D5080" s="178" t="s">
        <v>1464</v>
      </c>
      <c r="E5080" s="178" t="s">
        <v>296</v>
      </c>
      <c r="F5080" s="178" t="s">
        <v>17</v>
      </c>
      <c r="G5080" s="1">
        <f>IF(ISNUMBER(Pay_Item_Search_Text),IF(ISNUMBER(IF(FIND(Pay_Item_Search_Text,B5080)=1,1, "FALSE")),MAX(G$4:$G5079)+1,IF(ISNUMBER(Pay_Item_Search_Text),0,IF(ISNUMBER(SEARCH(Pay_Item_Search_Text,H5080)),MAX(G$4:$G5079)+1,0))),IF(ISNUMBER(Pay_Item_Search_Text),0,IF(ISNUMBER(SEARCH(Pay_Item_Search_Text,H5080)),MAX(G$4:$G5079)+1,0)))</f>
        <v>5076</v>
      </c>
      <c r="H5080" s="1" t="str">
        <f>IF(Table_PayItems[[#This Row],[Description]]="_","_ Unique Item - "&amp;Table_PayItems[[#This Row],[Item]]&amp;" - $"&amp;Table_PayItems[[#This Row],[Unit]],Table_PayItems[[#This Row],[Description]]&amp;" - $"&amp;Table_PayItems[[#This Row],[Unit]])</f>
        <v>Sewer, Cl D, 24 inch, Tr Det C - $Ft</v>
      </c>
      <c r="I5080" s="29" t="str">
        <f>IFERROR(VLOOKUP(ROWS($M$5:M5080),Table_PayItems[[Search Key]:[Concentrated Name]],2,FALSE),"")</f>
        <v>Sewer, Cl D, 24 inch, Tr Det C - $Ft</v>
      </c>
      <c r="J5080" s="1"/>
      <c r="K5080" s="1"/>
      <c r="L5080" s="22">
        <f>IF(ISNUMBER(SEARCH(Pay_Item_Search_Text_2,M5080)),MAX($L$4:L5079)+1,0)</f>
        <v>0</v>
      </c>
      <c r="M5080" s="1" t="str">
        <f>IFERROR(VLOOKUP(ROWS($M$5:M5080),Table_PayItems[[Search Key]:[Concentrated Name]],2,FALSE),"")</f>
        <v>Sewer, Cl D, 24 inch, Tr Det C - $Ft</v>
      </c>
      <c r="N5080" s="1" t="str">
        <f>IFERROR(VLOOKUP(ROWS($M$5:N5080),$L$5:$M$7000,2,FALSE),"")</f>
        <v/>
      </c>
      <c r="O5080" s="1" t="str">
        <f>IFERROR(VLOOKUP(ROWS($O$5:O5080),$K$5:$L$7000,2,FALSE),"")</f>
        <v/>
      </c>
    </row>
    <row r="5081" spans="2:15" ht="15" customHeight="1" x14ac:dyDescent="0.25">
      <c r="B5081" s="178" t="s">
        <v>9439</v>
      </c>
      <c r="C5081" s="178" t="s">
        <v>104</v>
      </c>
      <c r="D5081" s="178" t="s">
        <v>1488</v>
      </c>
      <c r="E5081" s="178" t="s">
        <v>296</v>
      </c>
      <c r="F5081" s="178" t="s">
        <v>17</v>
      </c>
      <c r="G5081" s="1">
        <f>IF(ISNUMBER(Pay_Item_Search_Text),IF(ISNUMBER(IF(FIND(Pay_Item_Search_Text,B5081)=1,1, "FALSE")),MAX(G$4:$G5080)+1,IF(ISNUMBER(Pay_Item_Search_Text),0,IF(ISNUMBER(SEARCH(Pay_Item_Search_Text,H5081)),MAX(G$4:$G5080)+1,0))),IF(ISNUMBER(Pay_Item_Search_Text),0,IF(ISNUMBER(SEARCH(Pay_Item_Search_Text,H5081)),MAX(G$4:$G5080)+1,0)))</f>
        <v>5077</v>
      </c>
      <c r="H5081" s="1" t="str">
        <f>IF(Table_PayItems[[#This Row],[Description]]="_","_ Unique Item - "&amp;Table_PayItems[[#This Row],[Item]]&amp;" - $"&amp;Table_PayItems[[#This Row],[Unit]],Table_PayItems[[#This Row],[Description]]&amp;" - $"&amp;Table_PayItems[[#This Row],[Unit]])</f>
        <v>Sewer, Cl D, 24 inch, Tr Det D - $Ft</v>
      </c>
      <c r="I5081" s="29" t="str">
        <f>IFERROR(VLOOKUP(ROWS($M$5:M5081),Table_PayItems[[Search Key]:[Concentrated Name]],2,FALSE),"")</f>
        <v>Sewer, Cl D, 24 inch, Tr Det D - $Ft</v>
      </c>
      <c r="J5081" s="1"/>
      <c r="K5081" s="1"/>
      <c r="L5081" s="22">
        <f>IF(ISNUMBER(SEARCH(Pay_Item_Search_Text_2,M5081)),MAX($L$4:L5080)+1,0)</f>
        <v>0</v>
      </c>
      <c r="M5081" s="1" t="str">
        <f>IFERROR(VLOOKUP(ROWS($M$5:M5081),Table_PayItems[[Search Key]:[Concentrated Name]],2,FALSE),"")</f>
        <v>Sewer, Cl D, 24 inch, Tr Det D - $Ft</v>
      </c>
      <c r="N5081" s="1" t="str">
        <f>IFERROR(VLOOKUP(ROWS($M$5:N5081),$L$5:$M$7000,2,FALSE),"")</f>
        <v/>
      </c>
      <c r="O5081" s="1" t="str">
        <f>IFERROR(VLOOKUP(ROWS($O$5:O5081),$K$5:$L$7000,2,FALSE),"")</f>
        <v/>
      </c>
    </row>
    <row r="5082" spans="2:15" ht="15" customHeight="1" x14ac:dyDescent="0.25">
      <c r="B5082" s="178" t="s">
        <v>9463</v>
      </c>
      <c r="C5082" s="178" t="s">
        <v>104</v>
      </c>
      <c r="D5082" s="178" t="s">
        <v>1512</v>
      </c>
      <c r="E5082" s="178" t="s">
        <v>296</v>
      </c>
      <c r="F5082" s="178" t="s">
        <v>17</v>
      </c>
      <c r="G5082" s="1">
        <f>IF(ISNUMBER(Pay_Item_Search_Text),IF(ISNUMBER(IF(FIND(Pay_Item_Search_Text,B5082)=1,1, "FALSE")),MAX(G$4:$G5081)+1,IF(ISNUMBER(Pay_Item_Search_Text),0,IF(ISNUMBER(SEARCH(Pay_Item_Search_Text,H5082)),MAX(G$4:$G5081)+1,0))),IF(ISNUMBER(Pay_Item_Search_Text),0,IF(ISNUMBER(SEARCH(Pay_Item_Search_Text,H5082)),MAX(G$4:$G5081)+1,0)))</f>
        <v>5078</v>
      </c>
      <c r="H5082" s="1" t="str">
        <f>IF(Table_PayItems[[#This Row],[Description]]="_","_ Unique Item - "&amp;Table_PayItems[[#This Row],[Item]]&amp;" - $"&amp;Table_PayItems[[#This Row],[Unit]],Table_PayItems[[#This Row],[Description]]&amp;" - $"&amp;Table_PayItems[[#This Row],[Unit]])</f>
        <v>Sewer, Cl D, 24 inch, Tr Det E - $Ft</v>
      </c>
      <c r="I5082" s="29" t="str">
        <f>IFERROR(VLOOKUP(ROWS($M$5:M5082),Table_PayItems[[Search Key]:[Concentrated Name]],2,FALSE),"")</f>
        <v>Sewer, Cl D, 24 inch, Tr Det E - $Ft</v>
      </c>
      <c r="J5082" s="1"/>
      <c r="K5082" s="1"/>
      <c r="L5082" s="22">
        <f>IF(ISNUMBER(SEARCH(Pay_Item_Search_Text_2,M5082)),MAX($L$4:L5081)+1,0)</f>
        <v>0</v>
      </c>
      <c r="M5082" s="1" t="str">
        <f>IFERROR(VLOOKUP(ROWS($M$5:M5082),Table_PayItems[[Search Key]:[Concentrated Name]],2,FALSE),"")</f>
        <v>Sewer, Cl D, 24 inch, Tr Det E - $Ft</v>
      </c>
      <c r="N5082" s="1" t="str">
        <f>IFERROR(VLOOKUP(ROWS($M$5:N5082),$L$5:$M$7000,2,FALSE),"")</f>
        <v/>
      </c>
      <c r="O5082" s="1" t="str">
        <f>IFERROR(VLOOKUP(ROWS($O$5:O5082),$K$5:$L$7000,2,FALSE),"")</f>
        <v/>
      </c>
    </row>
    <row r="5083" spans="2:15" ht="15" customHeight="1" x14ac:dyDescent="0.25">
      <c r="B5083" s="178" t="s">
        <v>9368</v>
      </c>
      <c r="C5083" s="178" t="s">
        <v>104</v>
      </c>
      <c r="D5083" s="178" t="s">
        <v>1417</v>
      </c>
      <c r="E5083" s="178" t="s">
        <v>302</v>
      </c>
      <c r="F5083" s="178" t="s">
        <v>17</v>
      </c>
      <c r="G5083" s="1">
        <f>IF(ISNUMBER(Pay_Item_Search_Text),IF(ISNUMBER(IF(FIND(Pay_Item_Search_Text,B5083)=1,1, "FALSE")),MAX(G$4:$G5082)+1,IF(ISNUMBER(Pay_Item_Search_Text),0,IF(ISNUMBER(SEARCH(Pay_Item_Search_Text,H5083)),MAX(G$4:$G5082)+1,0))),IF(ISNUMBER(Pay_Item_Search_Text),0,IF(ISNUMBER(SEARCH(Pay_Item_Search_Text,H5083)),MAX(G$4:$G5082)+1,0)))</f>
        <v>5079</v>
      </c>
      <c r="H5083" s="1" t="str">
        <f>IF(Table_PayItems[[#This Row],[Description]]="_","_ Unique Item - "&amp;Table_PayItems[[#This Row],[Item]]&amp;" - $"&amp;Table_PayItems[[#This Row],[Unit]],Table_PayItems[[#This Row],[Description]]&amp;" - $"&amp;Table_PayItems[[#This Row],[Unit]])</f>
        <v>Sewer, Cl D, 30 inch, Tr Det A - $Ft</v>
      </c>
      <c r="I5083" s="29" t="str">
        <f>IFERROR(VLOOKUP(ROWS($M$5:M5083),Table_PayItems[[Search Key]:[Concentrated Name]],2,FALSE),"")</f>
        <v>Sewer, Cl D, 30 inch, Tr Det A - $Ft</v>
      </c>
      <c r="J5083" s="1"/>
      <c r="K5083" s="1"/>
      <c r="L5083" s="22">
        <f>IF(ISNUMBER(SEARCH(Pay_Item_Search_Text_2,M5083)),MAX($L$4:L5082)+1,0)</f>
        <v>897</v>
      </c>
      <c r="M5083" s="1" t="str">
        <f>IFERROR(VLOOKUP(ROWS($M$5:M5083),Table_PayItems[[Search Key]:[Concentrated Name]],2,FALSE),"")</f>
        <v>Sewer, Cl D, 30 inch, Tr Det A - $Ft</v>
      </c>
      <c r="N5083" s="1" t="str">
        <f>IFERROR(VLOOKUP(ROWS($M$5:N5083),$L$5:$M$7000,2,FALSE),"")</f>
        <v/>
      </c>
      <c r="O5083" s="1" t="str">
        <f>IFERROR(VLOOKUP(ROWS($O$5:O5083),$K$5:$L$7000,2,FALSE),"")</f>
        <v/>
      </c>
    </row>
    <row r="5084" spans="2:15" ht="15" customHeight="1" x14ac:dyDescent="0.25">
      <c r="B5084" s="178" t="s">
        <v>9392</v>
      </c>
      <c r="C5084" s="178" t="s">
        <v>104</v>
      </c>
      <c r="D5084" s="178" t="s">
        <v>1441</v>
      </c>
      <c r="E5084" s="178" t="s">
        <v>302</v>
      </c>
      <c r="F5084" s="178" t="s">
        <v>17</v>
      </c>
      <c r="G5084" s="1">
        <f>IF(ISNUMBER(Pay_Item_Search_Text),IF(ISNUMBER(IF(FIND(Pay_Item_Search_Text,B5084)=1,1, "FALSE")),MAX(G$4:$G5083)+1,IF(ISNUMBER(Pay_Item_Search_Text),0,IF(ISNUMBER(SEARCH(Pay_Item_Search_Text,H5084)),MAX(G$4:$G5083)+1,0))),IF(ISNUMBER(Pay_Item_Search_Text),0,IF(ISNUMBER(SEARCH(Pay_Item_Search_Text,H5084)),MAX(G$4:$G5083)+1,0)))</f>
        <v>5080</v>
      </c>
      <c r="H5084" s="1" t="str">
        <f>IF(Table_PayItems[[#This Row],[Description]]="_","_ Unique Item - "&amp;Table_PayItems[[#This Row],[Item]]&amp;" - $"&amp;Table_PayItems[[#This Row],[Unit]],Table_PayItems[[#This Row],[Description]]&amp;" - $"&amp;Table_PayItems[[#This Row],[Unit]])</f>
        <v>Sewer, Cl D, 30 inch, Tr Det B - $Ft</v>
      </c>
      <c r="I5084" s="29" t="str">
        <f>IFERROR(VLOOKUP(ROWS($M$5:M5084),Table_PayItems[[Search Key]:[Concentrated Name]],2,FALSE),"")</f>
        <v>Sewer, Cl D, 30 inch, Tr Det B - $Ft</v>
      </c>
      <c r="J5084" s="1"/>
      <c r="K5084" s="1"/>
      <c r="L5084" s="22">
        <f>IF(ISNUMBER(SEARCH(Pay_Item_Search_Text_2,M5084)),MAX($L$4:L5083)+1,0)</f>
        <v>898</v>
      </c>
      <c r="M5084" s="1" t="str">
        <f>IFERROR(VLOOKUP(ROWS($M$5:M5084),Table_PayItems[[Search Key]:[Concentrated Name]],2,FALSE),"")</f>
        <v>Sewer, Cl D, 30 inch, Tr Det B - $Ft</v>
      </c>
      <c r="N5084" s="1" t="str">
        <f>IFERROR(VLOOKUP(ROWS($M$5:N5084),$L$5:$M$7000,2,FALSE),"")</f>
        <v/>
      </c>
      <c r="O5084" s="1" t="str">
        <f>IFERROR(VLOOKUP(ROWS($O$5:O5084),$K$5:$L$7000,2,FALSE),"")</f>
        <v/>
      </c>
    </row>
    <row r="5085" spans="2:15" ht="15" customHeight="1" x14ac:dyDescent="0.25">
      <c r="B5085" s="178" t="s">
        <v>9416</v>
      </c>
      <c r="C5085" s="178" t="s">
        <v>104</v>
      </c>
      <c r="D5085" s="178" t="s">
        <v>1465</v>
      </c>
      <c r="E5085" s="178" t="s">
        <v>302</v>
      </c>
      <c r="F5085" s="178" t="s">
        <v>17</v>
      </c>
      <c r="G5085" s="1">
        <f>IF(ISNUMBER(Pay_Item_Search_Text),IF(ISNUMBER(IF(FIND(Pay_Item_Search_Text,B5085)=1,1, "FALSE")),MAX(G$4:$G5084)+1,IF(ISNUMBER(Pay_Item_Search_Text),0,IF(ISNUMBER(SEARCH(Pay_Item_Search_Text,H5085)),MAX(G$4:$G5084)+1,0))),IF(ISNUMBER(Pay_Item_Search_Text),0,IF(ISNUMBER(SEARCH(Pay_Item_Search_Text,H5085)),MAX(G$4:$G5084)+1,0)))</f>
        <v>5081</v>
      </c>
      <c r="H5085" s="1" t="str">
        <f>IF(Table_PayItems[[#This Row],[Description]]="_","_ Unique Item - "&amp;Table_PayItems[[#This Row],[Item]]&amp;" - $"&amp;Table_PayItems[[#This Row],[Unit]],Table_PayItems[[#This Row],[Description]]&amp;" - $"&amp;Table_PayItems[[#This Row],[Unit]])</f>
        <v>Sewer, Cl D, 30 inch, Tr Det C - $Ft</v>
      </c>
      <c r="I5085" s="29" t="str">
        <f>IFERROR(VLOOKUP(ROWS($M$5:M5085),Table_PayItems[[Search Key]:[Concentrated Name]],2,FALSE),"")</f>
        <v>Sewer, Cl D, 30 inch, Tr Det C - $Ft</v>
      </c>
      <c r="J5085" s="1"/>
      <c r="K5085" s="1"/>
      <c r="L5085" s="22">
        <f>IF(ISNUMBER(SEARCH(Pay_Item_Search_Text_2,M5085)),MAX($L$4:L5084)+1,0)</f>
        <v>899</v>
      </c>
      <c r="M5085" s="1" t="str">
        <f>IFERROR(VLOOKUP(ROWS($M$5:M5085),Table_PayItems[[Search Key]:[Concentrated Name]],2,FALSE),"")</f>
        <v>Sewer, Cl D, 30 inch, Tr Det C - $Ft</v>
      </c>
      <c r="N5085" s="1" t="str">
        <f>IFERROR(VLOOKUP(ROWS($M$5:N5085),$L$5:$M$7000,2,FALSE),"")</f>
        <v/>
      </c>
      <c r="O5085" s="1" t="str">
        <f>IFERROR(VLOOKUP(ROWS($O$5:O5085),$K$5:$L$7000,2,FALSE),"")</f>
        <v/>
      </c>
    </row>
    <row r="5086" spans="2:15" ht="15" customHeight="1" x14ac:dyDescent="0.25">
      <c r="B5086" s="178" t="s">
        <v>9440</v>
      </c>
      <c r="C5086" s="178" t="s">
        <v>104</v>
      </c>
      <c r="D5086" s="178" t="s">
        <v>1489</v>
      </c>
      <c r="E5086" s="178" t="s">
        <v>302</v>
      </c>
      <c r="F5086" s="178" t="s">
        <v>17</v>
      </c>
      <c r="G5086" s="1">
        <f>IF(ISNUMBER(Pay_Item_Search_Text),IF(ISNUMBER(IF(FIND(Pay_Item_Search_Text,B5086)=1,1, "FALSE")),MAX(G$4:$G5085)+1,IF(ISNUMBER(Pay_Item_Search_Text),0,IF(ISNUMBER(SEARCH(Pay_Item_Search_Text,H5086)),MAX(G$4:$G5085)+1,0))),IF(ISNUMBER(Pay_Item_Search_Text),0,IF(ISNUMBER(SEARCH(Pay_Item_Search_Text,H5086)),MAX(G$4:$G5085)+1,0)))</f>
        <v>5082</v>
      </c>
      <c r="H5086" s="1" t="str">
        <f>IF(Table_PayItems[[#This Row],[Description]]="_","_ Unique Item - "&amp;Table_PayItems[[#This Row],[Item]]&amp;" - $"&amp;Table_PayItems[[#This Row],[Unit]],Table_PayItems[[#This Row],[Description]]&amp;" - $"&amp;Table_PayItems[[#This Row],[Unit]])</f>
        <v>Sewer, Cl D, 30 inch, Tr Det D - $Ft</v>
      </c>
      <c r="I5086" s="29" t="str">
        <f>IFERROR(VLOOKUP(ROWS($M$5:M5086),Table_PayItems[[Search Key]:[Concentrated Name]],2,FALSE),"")</f>
        <v>Sewer, Cl D, 30 inch, Tr Det D - $Ft</v>
      </c>
      <c r="J5086" s="1"/>
      <c r="K5086" s="1"/>
      <c r="L5086" s="22">
        <f>IF(ISNUMBER(SEARCH(Pay_Item_Search_Text_2,M5086)),MAX($L$4:L5085)+1,0)</f>
        <v>900</v>
      </c>
      <c r="M5086" s="1" t="str">
        <f>IFERROR(VLOOKUP(ROWS($M$5:M5086),Table_PayItems[[Search Key]:[Concentrated Name]],2,FALSE),"")</f>
        <v>Sewer, Cl D, 30 inch, Tr Det D - $Ft</v>
      </c>
      <c r="N5086" s="1" t="str">
        <f>IFERROR(VLOOKUP(ROWS($M$5:N5086),$L$5:$M$7000,2,FALSE),"")</f>
        <v/>
      </c>
      <c r="O5086" s="1" t="str">
        <f>IFERROR(VLOOKUP(ROWS($O$5:O5086),$K$5:$L$7000,2,FALSE),"")</f>
        <v/>
      </c>
    </row>
    <row r="5087" spans="2:15" ht="15" customHeight="1" x14ac:dyDescent="0.25">
      <c r="B5087" s="178" t="s">
        <v>9464</v>
      </c>
      <c r="C5087" s="178" t="s">
        <v>104</v>
      </c>
      <c r="D5087" s="178" t="s">
        <v>1513</v>
      </c>
      <c r="E5087" s="178" t="s">
        <v>302</v>
      </c>
      <c r="F5087" s="178" t="s">
        <v>17</v>
      </c>
      <c r="G5087" s="1">
        <f>IF(ISNUMBER(Pay_Item_Search_Text),IF(ISNUMBER(IF(FIND(Pay_Item_Search_Text,B5087)=1,1, "FALSE")),MAX(G$4:$G5086)+1,IF(ISNUMBER(Pay_Item_Search_Text),0,IF(ISNUMBER(SEARCH(Pay_Item_Search_Text,H5087)),MAX(G$4:$G5086)+1,0))),IF(ISNUMBER(Pay_Item_Search_Text),0,IF(ISNUMBER(SEARCH(Pay_Item_Search_Text,H5087)),MAX(G$4:$G5086)+1,0)))</f>
        <v>5083</v>
      </c>
      <c r="H5087" s="1" t="str">
        <f>IF(Table_PayItems[[#This Row],[Description]]="_","_ Unique Item - "&amp;Table_PayItems[[#This Row],[Item]]&amp;" - $"&amp;Table_PayItems[[#This Row],[Unit]],Table_PayItems[[#This Row],[Description]]&amp;" - $"&amp;Table_PayItems[[#This Row],[Unit]])</f>
        <v>Sewer, Cl D, 30 inch, Tr Det E - $Ft</v>
      </c>
      <c r="I5087" s="29" t="str">
        <f>IFERROR(VLOOKUP(ROWS($M$5:M5087),Table_PayItems[[Search Key]:[Concentrated Name]],2,FALSE),"")</f>
        <v>Sewer, Cl D, 30 inch, Tr Det E - $Ft</v>
      </c>
      <c r="J5087" s="1"/>
      <c r="K5087" s="1"/>
      <c r="L5087" s="22">
        <f>IF(ISNUMBER(SEARCH(Pay_Item_Search_Text_2,M5087)),MAX($L$4:L5086)+1,0)</f>
        <v>901</v>
      </c>
      <c r="M5087" s="1" t="str">
        <f>IFERROR(VLOOKUP(ROWS($M$5:M5087),Table_PayItems[[Search Key]:[Concentrated Name]],2,FALSE),"")</f>
        <v>Sewer, Cl D, 30 inch, Tr Det E - $Ft</v>
      </c>
      <c r="N5087" s="1" t="str">
        <f>IFERROR(VLOOKUP(ROWS($M$5:N5087),$L$5:$M$7000,2,FALSE),"")</f>
        <v/>
      </c>
      <c r="O5087" s="1" t="str">
        <f>IFERROR(VLOOKUP(ROWS($O$5:O5087),$K$5:$L$7000,2,FALSE),"")</f>
        <v/>
      </c>
    </row>
    <row r="5088" spans="2:15" ht="15" customHeight="1" x14ac:dyDescent="0.25">
      <c r="B5088" s="178" t="s">
        <v>9369</v>
      </c>
      <c r="C5088" s="178" t="s">
        <v>104</v>
      </c>
      <c r="D5088" s="178" t="s">
        <v>1418</v>
      </c>
      <c r="E5088" s="178" t="s">
        <v>302</v>
      </c>
      <c r="F5088" s="178" t="s">
        <v>17</v>
      </c>
      <c r="G5088" s="1">
        <f>IF(ISNUMBER(Pay_Item_Search_Text),IF(ISNUMBER(IF(FIND(Pay_Item_Search_Text,B5088)=1,1, "FALSE")),MAX(G$4:$G5087)+1,IF(ISNUMBER(Pay_Item_Search_Text),0,IF(ISNUMBER(SEARCH(Pay_Item_Search_Text,H5088)),MAX(G$4:$G5087)+1,0))),IF(ISNUMBER(Pay_Item_Search_Text),0,IF(ISNUMBER(SEARCH(Pay_Item_Search_Text,H5088)),MAX(G$4:$G5087)+1,0)))</f>
        <v>5084</v>
      </c>
      <c r="H5088" s="1" t="str">
        <f>IF(Table_PayItems[[#This Row],[Description]]="_","_ Unique Item - "&amp;Table_PayItems[[#This Row],[Item]]&amp;" - $"&amp;Table_PayItems[[#This Row],[Unit]],Table_PayItems[[#This Row],[Description]]&amp;" - $"&amp;Table_PayItems[[#This Row],[Unit]])</f>
        <v>Sewer, Cl D, 36 inch, Tr Det A - $Ft</v>
      </c>
      <c r="I5088" s="29" t="str">
        <f>IFERROR(VLOOKUP(ROWS($M$5:M5088),Table_PayItems[[Search Key]:[Concentrated Name]],2,FALSE),"")</f>
        <v>Sewer, Cl D, 36 inch, Tr Det A - $Ft</v>
      </c>
      <c r="J5088" s="1"/>
      <c r="K5088" s="1"/>
      <c r="L5088" s="22">
        <f>IF(ISNUMBER(SEARCH(Pay_Item_Search_Text_2,M5088)),MAX($L$4:L5087)+1,0)</f>
        <v>0</v>
      </c>
      <c r="M5088" s="1" t="str">
        <f>IFERROR(VLOOKUP(ROWS($M$5:M5088),Table_PayItems[[Search Key]:[Concentrated Name]],2,FALSE),"")</f>
        <v>Sewer, Cl D, 36 inch, Tr Det A - $Ft</v>
      </c>
      <c r="N5088" s="1" t="str">
        <f>IFERROR(VLOOKUP(ROWS($M$5:N5088),$L$5:$M$7000,2,FALSE),"")</f>
        <v/>
      </c>
      <c r="O5088" s="1" t="str">
        <f>IFERROR(VLOOKUP(ROWS($O$5:O5088),$K$5:$L$7000,2,FALSE),"")</f>
        <v/>
      </c>
    </row>
    <row r="5089" spans="2:15" ht="15" customHeight="1" x14ac:dyDescent="0.25">
      <c r="B5089" s="178" t="s">
        <v>9393</v>
      </c>
      <c r="C5089" s="178" t="s">
        <v>104</v>
      </c>
      <c r="D5089" s="178" t="s">
        <v>1442</v>
      </c>
      <c r="E5089" s="178" t="s">
        <v>302</v>
      </c>
      <c r="F5089" s="178" t="s">
        <v>17</v>
      </c>
      <c r="G5089" s="1">
        <f>IF(ISNUMBER(Pay_Item_Search_Text),IF(ISNUMBER(IF(FIND(Pay_Item_Search_Text,B5089)=1,1, "FALSE")),MAX(G$4:$G5088)+1,IF(ISNUMBER(Pay_Item_Search_Text),0,IF(ISNUMBER(SEARCH(Pay_Item_Search_Text,H5089)),MAX(G$4:$G5088)+1,0))),IF(ISNUMBER(Pay_Item_Search_Text),0,IF(ISNUMBER(SEARCH(Pay_Item_Search_Text,H5089)),MAX(G$4:$G5088)+1,0)))</f>
        <v>5085</v>
      </c>
      <c r="H5089" s="1" t="str">
        <f>IF(Table_PayItems[[#This Row],[Description]]="_","_ Unique Item - "&amp;Table_PayItems[[#This Row],[Item]]&amp;" - $"&amp;Table_PayItems[[#This Row],[Unit]],Table_PayItems[[#This Row],[Description]]&amp;" - $"&amp;Table_PayItems[[#This Row],[Unit]])</f>
        <v>Sewer, Cl D, 36 inch, Tr Det B - $Ft</v>
      </c>
      <c r="I5089" s="29" t="str">
        <f>IFERROR(VLOOKUP(ROWS($M$5:M5089),Table_PayItems[[Search Key]:[Concentrated Name]],2,FALSE),"")</f>
        <v>Sewer, Cl D, 36 inch, Tr Det B - $Ft</v>
      </c>
      <c r="J5089" s="1"/>
      <c r="K5089" s="1"/>
      <c r="L5089" s="22">
        <f>IF(ISNUMBER(SEARCH(Pay_Item_Search_Text_2,M5089)),MAX($L$4:L5088)+1,0)</f>
        <v>0</v>
      </c>
      <c r="M5089" s="1" t="str">
        <f>IFERROR(VLOOKUP(ROWS($M$5:M5089),Table_PayItems[[Search Key]:[Concentrated Name]],2,FALSE),"")</f>
        <v>Sewer, Cl D, 36 inch, Tr Det B - $Ft</v>
      </c>
      <c r="N5089" s="1" t="str">
        <f>IFERROR(VLOOKUP(ROWS($M$5:N5089),$L$5:$M$7000,2,FALSE),"")</f>
        <v/>
      </c>
      <c r="O5089" s="1" t="str">
        <f>IFERROR(VLOOKUP(ROWS($O$5:O5089),$K$5:$L$7000,2,FALSE),"")</f>
        <v/>
      </c>
    </row>
    <row r="5090" spans="2:15" ht="15" customHeight="1" x14ac:dyDescent="0.25">
      <c r="B5090" s="178" t="s">
        <v>9417</v>
      </c>
      <c r="C5090" s="178" t="s">
        <v>104</v>
      </c>
      <c r="D5090" s="178" t="s">
        <v>1466</v>
      </c>
      <c r="E5090" s="178" t="s">
        <v>302</v>
      </c>
      <c r="F5090" s="178" t="s">
        <v>17</v>
      </c>
      <c r="G5090" s="1">
        <f>IF(ISNUMBER(Pay_Item_Search_Text),IF(ISNUMBER(IF(FIND(Pay_Item_Search_Text,B5090)=1,1, "FALSE")),MAX(G$4:$G5089)+1,IF(ISNUMBER(Pay_Item_Search_Text),0,IF(ISNUMBER(SEARCH(Pay_Item_Search_Text,H5090)),MAX(G$4:$G5089)+1,0))),IF(ISNUMBER(Pay_Item_Search_Text),0,IF(ISNUMBER(SEARCH(Pay_Item_Search_Text,H5090)),MAX(G$4:$G5089)+1,0)))</f>
        <v>5086</v>
      </c>
      <c r="H5090" s="1" t="str">
        <f>IF(Table_PayItems[[#This Row],[Description]]="_","_ Unique Item - "&amp;Table_PayItems[[#This Row],[Item]]&amp;" - $"&amp;Table_PayItems[[#This Row],[Unit]],Table_PayItems[[#This Row],[Description]]&amp;" - $"&amp;Table_PayItems[[#This Row],[Unit]])</f>
        <v>Sewer, Cl D, 36 inch, Tr Det C - $Ft</v>
      </c>
      <c r="I5090" s="29" t="str">
        <f>IFERROR(VLOOKUP(ROWS($M$5:M5090),Table_PayItems[[Search Key]:[Concentrated Name]],2,FALSE),"")</f>
        <v>Sewer, Cl D, 36 inch, Tr Det C - $Ft</v>
      </c>
      <c r="J5090" s="1"/>
      <c r="K5090" s="1"/>
      <c r="L5090" s="22">
        <f>IF(ISNUMBER(SEARCH(Pay_Item_Search_Text_2,M5090)),MAX($L$4:L5089)+1,0)</f>
        <v>0</v>
      </c>
      <c r="M5090" s="1" t="str">
        <f>IFERROR(VLOOKUP(ROWS($M$5:M5090),Table_PayItems[[Search Key]:[Concentrated Name]],2,FALSE),"")</f>
        <v>Sewer, Cl D, 36 inch, Tr Det C - $Ft</v>
      </c>
      <c r="N5090" s="1" t="str">
        <f>IFERROR(VLOOKUP(ROWS($M$5:N5090),$L$5:$M$7000,2,FALSE),"")</f>
        <v/>
      </c>
      <c r="O5090" s="1" t="str">
        <f>IFERROR(VLOOKUP(ROWS($O$5:O5090),$K$5:$L$7000,2,FALSE),"")</f>
        <v/>
      </c>
    </row>
    <row r="5091" spans="2:15" ht="15" customHeight="1" x14ac:dyDescent="0.25">
      <c r="B5091" s="178" t="s">
        <v>9441</v>
      </c>
      <c r="C5091" s="178" t="s">
        <v>104</v>
      </c>
      <c r="D5091" s="178" t="s">
        <v>1490</v>
      </c>
      <c r="E5091" s="178" t="s">
        <v>302</v>
      </c>
      <c r="F5091" s="178" t="s">
        <v>17</v>
      </c>
      <c r="G5091" s="1">
        <f>IF(ISNUMBER(Pay_Item_Search_Text),IF(ISNUMBER(IF(FIND(Pay_Item_Search_Text,B5091)=1,1, "FALSE")),MAX(G$4:$G5090)+1,IF(ISNUMBER(Pay_Item_Search_Text),0,IF(ISNUMBER(SEARCH(Pay_Item_Search_Text,H5091)),MAX(G$4:$G5090)+1,0))),IF(ISNUMBER(Pay_Item_Search_Text),0,IF(ISNUMBER(SEARCH(Pay_Item_Search_Text,H5091)),MAX(G$4:$G5090)+1,0)))</f>
        <v>5087</v>
      </c>
      <c r="H5091" s="1" t="str">
        <f>IF(Table_PayItems[[#This Row],[Description]]="_","_ Unique Item - "&amp;Table_PayItems[[#This Row],[Item]]&amp;" - $"&amp;Table_PayItems[[#This Row],[Unit]],Table_PayItems[[#This Row],[Description]]&amp;" - $"&amp;Table_PayItems[[#This Row],[Unit]])</f>
        <v>Sewer, Cl D, 36 inch, Tr Det D - $Ft</v>
      </c>
      <c r="I5091" s="29" t="str">
        <f>IFERROR(VLOOKUP(ROWS($M$5:M5091),Table_PayItems[[Search Key]:[Concentrated Name]],2,FALSE),"")</f>
        <v>Sewer, Cl D, 36 inch, Tr Det D - $Ft</v>
      </c>
      <c r="J5091" s="1"/>
      <c r="K5091" s="1"/>
      <c r="L5091" s="22">
        <f>IF(ISNUMBER(SEARCH(Pay_Item_Search_Text_2,M5091)),MAX($L$4:L5090)+1,0)</f>
        <v>0</v>
      </c>
      <c r="M5091" s="1" t="str">
        <f>IFERROR(VLOOKUP(ROWS($M$5:M5091),Table_PayItems[[Search Key]:[Concentrated Name]],2,FALSE),"")</f>
        <v>Sewer, Cl D, 36 inch, Tr Det D - $Ft</v>
      </c>
      <c r="N5091" s="1" t="str">
        <f>IFERROR(VLOOKUP(ROWS($M$5:N5091),$L$5:$M$7000,2,FALSE),"")</f>
        <v/>
      </c>
      <c r="O5091" s="1" t="str">
        <f>IFERROR(VLOOKUP(ROWS($O$5:O5091),$K$5:$L$7000,2,FALSE),"")</f>
        <v/>
      </c>
    </row>
    <row r="5092" spans="2:15" ht="15" customHeight="1" x14ac:dyDescent="0.25">
      <c r="B5092" s="178" t="s">
        <v>9465</v>
      </c>
      <c r="C5092" s="178" t="s">
        <v>104</v>
      </c>
      <c r="D5092" s="178" t="s">
        <v>1514</v>
      </c>
      <c r="E5092" s="178" t="s">
        <v>302</v>
      </c>
      <c r="F5092" s="178" t="s">
        <v>17</v>
      </c>
      <c r="G5092" s="1">
        <f>IF(ISNUMBER(Pay_Item_Search_Text),IF(ISNUMBER(IF(FIND(Pay_Item_Search_Text,B5092)=1,1, "FALSE")),MAX(G$4:$G5091)+1,IF(ISNUMBER(Pay_Item_Search_Text),0,IF(ISNUMBER(SEARCH(Pay_Item_Search_Text,H5092)),MAX(G$4:$G5091)+1,0))),IF(ISNUMBER(Pay_Item_Search_Text),0,IF(ISNUMBER(SEARCH(Pay_Item_Search_Text,H5092)),MAX(G$4:$G5091)+1,0)))</f>
        <v>5088</v>
      </c>
      <c r="H5092" s="1" t="str">
        <f>IF(Table_PayItems[[#This Row],[Description]]="_","_ Unique Item - "&amp;Table_PayItems[[#This Row],[Item]]&amp;" - $"&amp;Table_PayItems[[#This Row],[Unit]],Table_PayItems[[#This Row],[Description]]&amp;" - $"&amp;Table_PayItems[[#This Row],[Unit]])</f>
        <v>Sewer, Cl D, 36 inch, Tr Det E - $Ft</v>
      </c>
      <c r="I5092" s="29" t="str">
        <f>IFERROR(VLOOKUP(ROWS($M$5:M5092),Table_PayItems[[Search Key]:[Concentrated Name]],2,FALSE),"")</f>
        <v>Sewer, Cl D, 36 inch, Tr Det E - $Ft</v>
      </c>
      <c r="J5092" s="1"/>
      <c r="K5092" s="1"/>
      <c r="L5092" s="22">
        <f>IF(ISNUMBER(SEARCH(Pay_Item_Search_Text_2,M5092)),MAX($L$4:L5091)+1,0)</f>
        <v>0</v>
      </c>
      <c r="M5092" s="1" t="str">
        <f>IFERROR(VLOOKUP(ROWS($M$5:M5092),Table_PayItems[[Search Key]:[Concentrated Name]],2,FALSE),"")</f>
        <v>Sewer, Cl D, 36 inch, Tr Det E - $Ft</v>
      </c>
      <c r="N5092" s="1" t="str">
        <f>IFERROR(VLOOKUP(ROWS($M$5:N5092),$L$5:$M$7000,2,FALSE),"")</f>
        <v/>
      </c>
      <c r="O5092" s="1" t="str">
        <f>IFERROR(VLOOKUP(ROWS($O$5:O5092),$K$5:$L$7000,2,FALSE),"")</f>
        <v/>
      </c>
    </row>
    <row r="5093" spans="2:15" ht="15" customHeight="1" x14ac:dyDescent="0.25">
      <c r="B5093" s="178" t="s">
        <v>9370</v>
      </c>
      <c r="C5093" s="178" t="s">
        <v>104</v>
      </c>
      <c r="D5093" s="178" t="s">
        <v>1419</v>
      </c>
      <c r="E5093" s="178" t="s">
        <v>302</v>
      </c>
      <c r="F5093" s="178" t="s">
        <v>17</v>
      </c>
      <c r="G5093" s="1">
        <f>IF(ISNUMBER(Pay_Item_Search_Text),IF(ISNUMBER(IF(FIND(Pay_Item_Search_Text,B5093)=1,1, "FALSE")),MAX(G$4:$G5092)+1,IF(ISNUMBER(Pay_Item_Search_Text),0,IF(ISNUMBER(SEARCH(Pay_Item_Search_Text,H5093)),MAX(G$4:$G5092)+1,0))),IF(ISNUMBER(Pay_Item_Search_Text),0,IF(ISNUMBER(SEARCH(Pay_Item_Search_Text,H5093)),MAX(G$4:$G5092)+1,0)))</f>
        <v>5089</v>
      </c>
      <c r="H5093" s="1" t="str">
        <f>IF(Table_PayItems[[#This Row],[Description]]="_","_ Unique Item - "&amp;Table_PayItems[[#This Row],[Item]]&amp;" - $"&amp;Table_PayItems[[#This Row],[Unit]],Table_PayItems[[#This Row],[Description]]&amp;" - $"&amp;Table_PayItems[[#This Row],[Unit]])</f>
        <v>Sewer, Cl D, 42 inch, Tr Det A - $Ft</v>
      </c>
      <c r="I5093" s="29" t="str">
        <f>IFERROR(VLOOKUP(ROWS($M$5:M5093),Table_PayItems[[Search Key]:[Concentrated Name]],2,FALSE),"")</f>
        <v>Sewer, Cl D, 42 inch, Tr Det A - $Ft</v>
      </c>
      <c r="J5093" s="1"/>
      <c r="K5093" s="1"/>
      <c r="L5093" s="22">
        <f>IF(ISNUMBER(SEARCH(Pay_Item_Search_Text_2,M5093)),MAX($L$4:L5092)+1,0)</f>
        <v>0</v>
      </c>
      <c r="M5093" s="1" t="str">
        <f>IFERROR(VLOOKUP(ROWS($M$5:M5093),Table_PayItems[[Search Key]:[Concentrated Name]],2,FALSE),"")</f>
        <v>Sewer, Cl D, 42 inch, Tr Det A - $Ft</v>
      </c>
      <c r="N5093" s="1" t="str">
        <f>IFERROR(VLOOKUP(ROWS($M$5:N5093),$L$5:$M$7000,2,FALSE),"")</f>
        <v/>
      </c>
      <c r="O5093" s="1" t="str">
        <f>IFERROR(VLOOKUP(ROWS($O$5:O5093),$K$5:$L$7000,2,FALSE),"")</f>
        <v/>
      </c>
    </row>
    <row r="5094" spans="2:15" ht="15" customHeight="1" x14ac:dyDescent="0.25">
      <c r="B5094" s="178" t="s">
        <v>9394</v>
      </c>
      <c r="C5094" s="178" t="s">
        <v>104</v>
      </c>
      <c r="D5094" s="178" t="s">
        <v>1443</v>
      </c>
      <c r="E5094" s="178" t="s">
        <v>302</v>
      </c>
      <c r="F5094" s="178" t="s">
        <v>17</v>
      </c>
      <c r="G5094" s="1">
        <f>IF(ISNUMBER(Pay_Item_Search_Text),IF(ISNUMBER(IF(FIND(Pay_Item_Search_Text,B5094)=1,1, "FALSE")),MAX(G$4:$G5093)+1,IF(ISNUMBER(Pay_Item_Search_Text),0,IF(ISNUMBER(SEARCH(Pay_Item_Search_Text,H5094)),MAX(G$4:$G5093)+1,0))),IF(ISNUMBER(Pay_Item_Search_Text),0,IF(ISNUMBER(SEARCH(Pay_Item_Search_Text,H5094)),MAX(G$4:$G5093)+1,0)))</f>
        <v>5090</v>
      </c>
      <c r="H5094" s="1" t="str">
        <f>IF(Table_PayItems[[#This Row],[Description]]="_","_ Unique Item - "&amp;Table_PayItems[[#This Row],[Item]]&amp;" - $"&amp;Table_PayItems[[#This Row],[Unit]],Table_PayItems[[#This Row],[Description]]&amp;" - $"&amp;Table_PayItems[[#This Row],[Unit]])</f>
        <v>Sewer, Cl D, 42 inch, Tr Det B - $Ft</v>
      </c>
      <c r="I5094" s="29" t="str">
        <f>IFERROR(VLOOKUP(ROWS($M$5:M5094),Table_PayItems[[Search Key]:[Concentrated Name]],2,FALSE),"")</f>
        <v>Sewer, Cl D, 42 inch, Tr Det B - $Ft</v>
      </c>
      <c r="J5094" s="1"/>
      <c r="K5094" s="1"/>
      <c r="L5094" s="22">
        <f>IF(ISNUMBER(SEARCH(Pay_Item_Search_Text_2,M5094)),MAX($L$4:L5093)+1,0)</f>
        <v>0</v>
      </c>
      <c r="M5094" s="1" t="str">
        <f>IFERROR(VLOOKUP(ROWS($M$5:M5094),Table_PayItems[[Search Key]:[Concentrated Name]],2,FALSE),"")</f>
        <v>Sewer, Cl D, 42 inch, Tr Det B - $Ft</v>
      </c>
      <c r="N5094" s="1" t="str">
        <f>IFERROR(VLOOKUP(ROWS($M$5:N5094),$L$5:$M$7000,2,FALSE),"")</f>
        <v/>
      </c>
      <c r="O5094" s="1" t="str">
        <f>IFERROR(VLOOKUP(ROWS($O$5:O5094),$K$5:$L$7000,2,FALSE),"")</f>
        <v/>
      </c>
    </row>
    <row r="5095" spans="2:15" ht="15" customHeight="1" x14ac:dyDescent="0.25">
      <c r="B5095" s="178" t="s">
        <v>9418</v>
      </c>
      <c r="C5095" s="178" t="s">
        <v>104</v>
      </c>
      <c r="D5095" s="178" t="s">
        <v>1467</v>
      </c>
      <c r="E5095" s="178" t="s">
        <v>302</v>
      </c>
      <c r="F5095" s="178" t="s">
        <v>17</v>
      </c>
      <c r="G5095" s="1">
        <f>IF(ISNUMBER(Pay_Item_Search_Text),IF(ISNUMBER(IF(FIND(Pay_Item_Search_Text,B5095)=1,1, "FALSE")),MAX(G$4:$G5094)+1,IF(ISNUMBER(Pay_Item_Search_Text),0,IF(ISNUMBER(SEARCH(Pay_Item_Search_Text,H5095)),MAX(G$4:$G5094)+1,0))),IF(ISNUMBER(Pay_Item_Search_Text),0,IF(ISNUMBER(SEARCH(Pay_Item_Search_Text,H5095)),MAX(G$4:$G5094)+1,0)))</f>
        <v>5091</v>
      </c>
      <c r="H5095" s="1" t="str">
        <f>IF(Table_PayItems[[#This Row],[Description]]="_","_ Unique Item - "&amp;Table_PayItems[[#This Row],[Item]]&amp;" - $"&amp;Table_PayItems[[#This Row],[Unit]],Table_PayItems[[#This Row],[Description]]&amp;" - $"&amp;Table_PayItems[[#This Row],[Unit]])</f>
        <v>Sewer, Cl D, 42 inch, Tr Det C - $Ft</v>
      </c>
      <c r="I5095" s="29" t="str">
        <f>IFERROR(VLOOKUP(ROWS($M$5:M5095),Table_PayItems[[Search Key]:[Concentrated Name]],2,FALSE),"")</f>
        <v>Sewer, Cl D, 42 inch, Tr Det C - $Ft</v>
      </c>
      <c r="J5095" s="1"/>
      <c r="K5095" s="1"/>
      <c r="L5095" s="22">
        <f>IF(ISNUMBER(SEARCH(Pay_Item_Search_Text_2,M5095)),MAX($L$4:L5094)+1,0)</f>
        <v>0</v>
      </c>
      <c r="M5095" s="1" t="str">
        <f>IFERROR(VLOOKUP(ROWS($M$5:M5095),Table_PayItems[[Search Key]:[Concentrated Name]],2,FALSE),"")</f>
        <v>Sewer, Cl D, 42 inch, Tr Det C - $Ft</v>
      </c>
      <c r="N5095" s="1" t="str">
        <f>IFERROR(VLOOKUP(ROWS($M$5:N5095),$L$5:$M$7000,2,FALSE),"")</f>
        <v/>
      </c>
      <c r="O5095" s="1" t="str">
        <f>IFERROR(VLOOKUP(ROWS($O$5:O5095),$K$5:$L$7000,2,FALSE),"")</f>
        <v/>
      </c>
    </row>
    <row r="5096" spans="2:15" ht="15" customHeight="1" x14ac:dyDescent="0.25">
      <c r="B5096" s="178" t="s">
        <v>9442</v>
      </c>
      <c r="C5096" s="178" t="s">
        <v>104</v>
      </c>
      <c r="D5096" s="178" t="s">
        <v>1491</v>
      </c>
      <c r="E5096" s="178" t="s">
        <v>302</v>
      </c>
      <c r="F5096" s="178" t="s">
        <v>17</v>
      </c>
      <c r="G5096" s="1">
        <f>IF(ISNUMBER(Pay_Item_Search_Text),IF(ISNUMBER(IF(FIND(Pay_Item_Search_Text,B5096)=1,1, "FALSE")),MAX(G$4:$G5095)+1,IF(ISNUMBER(Pay_Item_Search_Text),0,IF(ISNUMBER(SEARCH(Pay_Item_Search_Text,H5096)),MAX(G$4:$G5095)+1,0))),IF(ISNUMBER(Pay_Item_Search_Text),0,IF(ISNUMBER(SEARCH(Pay_Item_Search_Text,H5096)),MAX(G$4:$G5095)+1,0)))</f>
        <v>5092</v>
      </c>
      <c r="H5096" s="1" t="str">
        <f>IF(Table_PayItems[[#This Row],[Description]]="_","_ Unique Item - "&amp;Table_PayItems[[#This Row],[Item]]&amp;" - $"&amp;Table_PayItems[[#This Row],[Unit]],Table_PayItems[[#This Row],[Description]]&amp;" - $"&amp;Table_PayItems[[#This Row],[Unit]])</f>
        <v>Sewer, Cl D, 42 inch, Tr Det D - $Ft</v>
      </c>
      <c r="I5096" s="29" t="str">
        <f>IFERROR(VLOOKUP(ROWS($M$5:M5096),Table_PayItems[[Search Key]:[Concentrated Name]],2,FALSE),"")</f>
        <v>Sewer, Cl D, 42 inch, Tr Det D - $Ft</v>
      </c>
      <c r="J5096" s="1"/>
      <c r="K5096" s="1"/>
      <c r="L5096" s="22">
        <f>IF(ISNUMBER(SEARCH(Pay_Item_Search_Text_2,M5096)),MAX($L$4:L5095)+1,0)</f>
        <v>0</v>
      </c>
      <c r="M5096" s="1" t="str">
        <f>IFERROR(VLOOKUP(ROWS($M$5:M5096),Table_PayItems[[Search Key]:[Concentrated Name]],2,FALSE),"")</f>
        <v>Sewer, Cl D, 42 inch, Tr Det D - $Ft</v>
      </c>
      <c r="N5096" s="1" t="str">
        <f>IFERROR(VLOOKUP(ROWS($M$5:N5096),$L$5:$M$7000,2,FALSE),"")</f>
        <v/>
      </c>
      <c r="O5096" s="1" t="str">
        <f>IFERROR(VLOOKUP(ROWS($O$5:O5096),$K$5:$L$7000,2,FALSE),"")</f>
        <v/>
      </c>
    </row>
    <row r="5097" spans="2:15" ht="15" customHeight="1" x14ac:dyDescent="0.25">
      <c r="B5097" s="178" t="s">
        <v>9466</v>
      </c>
      <c r="C5097" s="178" t="s">
        <v>104</v>
      </c>
      <c r="D5097" s="178" t="s">
        <v>1515</v>
      </c>
      <c r="E5097" s="178" t="s">
        <v>302</v>
      </c>
      <c r="F5097" s="178" t="s">
        <v>17</v>
      </c>
      <c r="G5097" s="1">
        <f>IF(ISNUMBER(Pay_Item_Search_Text),IF(ISNUMBER(IF(FIND(Pay_Item_Search_Text,B5097)=1,1, "FALSE")),MAX(G$4:$G5096)+1,IF(ISNUMBER(Pay_Item_Search_Text),0,IF(ISNUMBER(SEARCH(Pay_Item_Search_Text,H5097)),MAX(G$4:$G5096)+1,0))),IF(ISNUMBER(Pay_Item_Search_Text),0,IF(ISNUMBER(SEARCH(Pay_Item_Search_Text,H5097)),MAX(G$4:$G5096)+1,0)))</f>
        <v>5093</v>
      </c>
      <c r="H5097" s="1" t="str">
        <f>IF(Table_PayItems[[#This Row],[Description]]="_","_ Unique Item - "&amp;Table_PayItems[[#This Row],[Item]]&amp;" - $"&amp;Table_PayItems[[#This Row],[Unit]],Table_PayItems[[#This Row],[Description]]&amp;" - $"&amp;Table_PayItems[[#This Row],[Unit]])</f>
        <v>Sewer, Cl D, 42 inch, Tr Det E - $Ft</v>
      </c>
      <c r="I5097" s="29" t="str">
        <f>IFERROR(VLOOKUP(ROWS($M$5:M5097),Table_PayItems[[Search Key]:[Concentrated Name]],2,FALSE),"")</f>
        <v>Sewer, Cl D, 42 inch, Tr Det E - $Ft</v>
      </c>
      <c r="J5097" s="1"/>
      <c r="K5097" s="1"/>
      <c r="L5097" s="22">
        <f>IF(ISNUMBER(SEARCH(Pay_Item_Search_Text_2,M5097)),MAX($L$4:L5096)+1,0)</f>
        <v>0</v>
      </c>
      <c r="M5097" s="1" t="str">
        <f>IFERROR(VLOOKUP(ROWS($M$5:M5097),Table_PayItems[[Search Key]:[Concentrated Name]],2,FALSE),"")</f>
        <v>Sewer, Cl D, 42 inch, Tr Det E - $Ft</v>
      </c>
      <c r="N5097" s="1" t="str">
        <f>IFERROR(VLOOKUP(ROWS($M$5:N5097),$L$5:$M$7000,2,FALSE),"")</f>
        <v/>
      </c>
      <c r="O5097" s="1" t="str">
        <f>IFERROR(VLOOKUP(ROWS($O$5:O5097),$K$5:$L$7000,2,FALSE),"")</f>
        <v/>
      </c>
    </row>
    <row r="5098" spans="2:15" ht="15" customHeight="1" x14ac:dyDescent="0.25">
      <c r="B5098" s="178" t="s">
        <v>9371</v>
      </c>
      <c r="C5098" s="178" t="s">
        <v>104</v>
      </c>
      <c r="D5098" s="178" t="s">
        <v>1420</v>
      </c>
      <c r="E5098" s="178" t="s">
        <v>302</v>
      </c>
      <c r="F5098" s="178" t="s">
        <v>17</v>
      </c>
      <c r="G5098" s="1">
        <f>IF(ISNUMBER(Pay_Item_Search_Text),IF(ISNUMBER(IF(FIND(Pay_Item_Search_Text,B5098)=1,1, "FALSE")),MAX(G$4:$G5097)+1,IF(ISNUMBER(Pay_Item_Search_Text),0,IF(ISNUMBER(SEARCH(Pay_Item_Search_Text,H5098)),MAX(G$4:$G5097)+1,0))),IF(ISNUMBER(Pay_Item_Search_Text),0,IF(ISNUMBER(SEARCH(Pay_Item_Search_Text,H5098)),MAX(G$4:$G5097)+1,0)))</f>
        <v>5094</v>
      </c>
      <c r="H5098" s="1" t="str">
        <f>IF(Table_PayItems[[#This Row],[Description]]="_","_ Unique Item - "&amp;Table_PayItems[[#This Row],[Item]]&amp;" - $"&amp;Table_PayItems[[#This Row],[Unit]],Table_PayItems[[#This Row],[Description]]&amp;" - $"&amp;Table_PayItems[[#This Row],[Unit]])</f>
        <v>Sewer, Cl D, 48 inch, Tr Det A - $Ft</v>
      </c>
      <c r="I5098" s="29" t="str">
        <f>IFERROR(VLOOKUP(ROWS($M$5:M5098),Table_PayItems[[Search Key]:[Concentrated Name]],2,FALSE),"")</f>
        <v>Sewer, Cl D, 48 inch, Tr Det A - $Ft</v>
      </c>
      <c r="J5098" s="1"/>
      <c r="K5098" s="1"/>
      <c r="L5098" s="22">
        <f>IF(ISNUMBER(SEARCH(Pay_Item_Search_Text_2,M5098)),MAX($L$4:L5097)+1,0)</f>
        <v>0</v>
      </c>
      <c r="M5098" s="1" t="str">
        <f>IFERROR(VLOOKUP(ROWS($M$5:M5098),Table_PayItems[[Search Key]:[Concentrated Name]],2,FALSE),"")</f>
        <v>Sewer, Cl D, 48 inch, Tr Det A - $Ft</v>
      </c>
      <c r="N5098" s="1" t="str">
        <f>IFERROR(VLOOKUP(ROWS($M$5:N5098),$L$5:$M$7000,2,FALSE),"")</f>
        <v/>
      </c>
      <c r="O5098" s="1" t="str">
        <f>IFERROR(VLOOKUP(ROWS($O$5:O5098),$K$5:$L$7000,2,FALSE),"")</f>
        <v/>
      </c>
    </row>
    <row r="5099" spans="2:15" ht="15" customHeight="1" x14ac:dyDescent="0.25">
      <c r="B5099" s="178" t="s">
        <v>9395</v>
      </c>
      <c r="C5099" s="178" t="s">
        <v>104</v>
      </c>
      <c r="D5099" s="178" t="s">
        <v>1444</v>
      </c>
      <c r="E5099" s="178" t="s">
        <v>302</v>
      </c>
      <c r="F5099" s="178" t="s">
        <v>17</v>
      </c>
      <c r="G5099" s="1">
        <f>IF(ISNUMBER(Pay_Item_Search_Text),IF(ISNUMBER(IF(FIND(Pay_Item_Search_Text,B5099)=1,1, "FALSE")),MAX(G$4:$G5098)+1,IF(ISNUMBER(Pay_Item_Search_Text),0,IF(ISNUMBER(SEARCH(Pay_Item_Search_Text,H5099)),MAX(G$4:$G5098)+1,0))),IF(ISNUMBER(Pay_Item_Search_Text),0,IF(ISNUMBER(SEARCH(Pay_Item_Search_Text,H5099)),MAX(G$4:$G5098)+1,0)))</f>
        <v>5095</v>
      </c>
      <c r="H5099" s="1" t="str">
        <f>IF(Table_PayItems[[#This Row],[Description]]="_","_ Unique Item - "&amp;Table_PayItems[[#This Row],[Item]]&amp;" - $"&amp;Table_PayItems[[#This Row],[Unit]],Table_PayItems[[#This Row],[Description]]&amp;" - $"&amp;Table_PayItems[[#This Row],[Unit]])</f>
        <v>Sewer, Cl D, 48 inch, Tr Det B - $Ft</v>
      </c>
      <c r="I5099" s="29" t="str">
        <f>IFERROR(VLOOKUP(ROWS($M$5:M5099),Table_PayItems[[Search Key]:[Concentrated Name]],2,FALSE),"")</f>
        <v>Sewer, Cl D, 48 inch, Tr Det B - $Ft</v>
      </c>
      <c r="J5099" s="1"/>
      <c r="K5099" s="1"/>
      <c r="L5099" s="22">
        <f>IF(ISNUMBER(SEARCH(Pay_Item_Search_Text_2,M5099)),MAX($L$4:L5098)+1,0)</f>
        <v>0</v>
      </c>
      <c r="M5099" s="1" t="str">
        <f>IFERROR(VLOOKUP(ROWS($M$5:M5099),Table_PayItems[[Search Key]:[Concentrated Name]],2,FALSE),"")</f>
        <v>Sewer, Cl D, 48 inch, Tr Det B - $Ft</v>
      </c>
      <c r="N5099" s="1" t="str">
        <f>IFERROR(VLOOKUP(ROWS($M$5:N5099),$L$5:$M$7000,2,FALSE),"")</f>
        <v/>
      </c>
      <c r="O5099" s="1" t="str">
        <f>IFERROR(VLOOKUP(ROWS($O$5:O5099),$K$5:$L$7000,2,FALSE),"")</f>
        <v/>
      </c>
    </row>
    <row r="5100" spans="2:15" ht="15" customHeight="1" x14ac:dyDescent="0.25">
      <c r="B5100" s="178" t="s">
        <v>9419</v>
      </c>
      <c r="C5100" s="178" t="s">
        <v>104</v>
      </c>
      <c r="D5100" s="178" t="s">
        <v>1468</v>
      </c>
      <c r="E5100" s="178" t="s">
        <v>302</v>
      </c>
      <c r="F5100" s="178" t="s">
        <v>17</v>
      </c>
      <c r="G5100" s="1">
        <f>IF(ISNUMBER(Pay_Item_Search_Text),IF(ISNUMBER(IF(FIND(Pay_Item_Search_Text,B5100)=1,1, "FALSE")),MAX(G$4:$G5099)+1,IF(ISNUMBER(Pay_Item_Search_Text),0,IF(ISNUMBER(SEARCH(Pay_Item_Search_Text,H5100)),MAX(G$4:$G5099)+1,0))),IF(ISNUMBER(Pay_Item_Search_Text),0,IF(ISNUMBER(SEARCH(Pay_Item_Search_Text,H5100)),MAX(G$4:$G5099)+1,0)))</f>
        <v>5096</v>
      </c>
      <c r="H5100" s="1" t="str">
        <f>IF(Table_PayItems[[#This Row],[Description]]="_","_ Unique Item - "&amp;Table_PayItems[[#This Row],[Item]]&amp;" - $"&amp;Table_PayItems[[#This Row],[Unit]],Table_PayItems[[#This Row],[Description]]&amp;" - $"&amp;Table_PayItems[[#This Row],[Unit]])</f>
        <v>Sewer, Cl D, 48 inch, Tr Det C - $Ft</v>
      </c>
      <c r="I5100" s="29" t="str">
        <f>IFERROR(VLOOKUP(ROWS($M$5:M5100),Table_PayItems[[Search Key]:[Concentrated Name]],2,FALSE),"")</f>
        <v>Sewer, Cl D, 48 inch, Tr Det C - $Ft</v>
      </c>
      <c r="J5100" s="1"/>
      <c r="K5100" s="1"/>
      <c r="L5100" s="22">
        <f>IF(ISNUMBER(SEARCH(Pay_Item_Search_Text_2,M5100)),MAX($L$4:L5099)+1,0)</f>
        <v>0</v>
      </c>
      <c r="M5100" s="1" t="str">
        <f>IFERROR(VLOOKUP(ROWS($M$5:M5100),Table_PayItems[[Search Key]:[Concentrated Name]],2,FALSE),"")</f>
        <v>Sewer, Cl D, 48 inch, Tr Det C - $Ft</v>
      </c>
      <c r="N5100" s="1" t="str">
        <f>IFERROR(VLOOKUP(ROWS($M$5:N5100),$L$5:$M$7000,2,FALSE),"")</f>
        <v/>
      </c>
      <c r="O5100" s="1" t="str">
        <f>IFERROR(VLOOKUP(ROWS($O$5:O5100),$K$5:$L$7000,2,FALSE),"")</f>
        <v/>
      </c>
    </row>
    <row r="5101" spans="2:15" ht="15" customHeight="1" x14ac:dyDescent="0.25">
      <c r="B5101" s="178" t="s">
        <v>9443</v>
      </c>
      <c r="C5101" s="178" t="s">
        <v>104</v>
      </c>
      <c r="D5101" s="178" t="s">
        <v>1492</v>
      </c>
      <c r="E5101" s="178" t="s">
        <v>302</v>
      </c>
      <c r="F5101" s="178" t="s">
        <v>17</v>
      </c>
      <c r="G5101" s="1">
        <f>IF(ISNUMBER(Pay_Item_Search_Text),IF(ISNUMBER(IF(FIND(Pay_Item_Search_Text,B5101)=1,1, "FALSE")),MAX(G$4:$G5100)+1,IF(ISNUMBER(Pay_Item_Search_Text),0,IF(ISNUMBER(SEARCH(Pay_Item_Search_Text,H5101)),MAX(G$4:$G5100)+1,0))),IF(ISNUMBER(Pay_Item_Search_Text),0,IF(ISNUMBER(SEARCH(Pay_Item_Search_Text,H5101)),MAX(G$4:$G5100)+1,0)))</f>
        <v>5097</v>
      </c>
      <c r="H5101" s="1" t="str">
        <f>IF(Table_PayItems[[#This Row],[Description]]="_","_ Unique Item - "&amp;Table_PayItems[[#This Row],[Item]]&amp;" - $"&amp;Table_PayItems[[#This Row],[Unit]],Table_PayItems[[#This Row],[Description]]&amp;" - $"&amp;Table_PayItems[[#This Row],[Unit]])</f>
        <v>Sewer, Cl D, 48 inch, Tr Det D - $Ft</v>
      </c>
      <c r="I5101" s="29" t="str">
        <f>IFERROR(VLOOKUP(ROWS($M$5:M5101),Table_PayItems[[Search Key]:[Concentrated Name]],2,FALSE),"")</f>
        <v>Sewer, Cl D, 48 inch, Tr Det D - $Ft</v>
      </c>
      <c r="J5101" s="1"/>
      <c r="K5101" s="1"/>
      <c r="L5101" s="22">
        <f>IF(ISNUMBER(SEARCH(Pay_Item_Search_Text_2,M5101)),MAX($L$4:L5100)+1,0)</f>
        <v>0</v>
      </c>
      <c r="M5101" s="1" t="str">
        <f>IFERROR(VLOOKUP(ROWS($M$5:M5101),Table_PayItems[[Search Key]:[Concentrated Name]],2,FALSE),"")</f>
        <v>Sewer, Cl D, 48 inch, Tr Det D - $Ft</v>
      </c>
      <c r="N5101" s="1" t="str">
        <f>IFERROR(VLOOKUP(ROWS($M$5:N5101),$L$5:$M$7000,2,FALSE),"")</f>
        <v/>
      </c>
      <c r="O5101" s="1" t="str">
        <f>IFERROR(VLOOKUP(ROWS($O$5:O5101),$K$5:$L$7000,2,FALSE),"")</f>
        <v/>
      </c>
    </row>
    <row r="5102" spans="2:15" ht="15" customHeight="1" x14ac:dyDescent="0.25">
      <c r="B5102" s="178" t="s">
        <v>9467</v>
      </c>
      <c r="C5102" s="178" t="s">
        <v>104</v>
      </c>
      <c r="D5102" s="178" t="s">
        <v>1516</v>
      </c>
      <c r="E5102" s="178" t="s">
        <v>302</v>
      </c>
      <c r="F5102" s="178" t="s">
        <v>17</v>
      </c>
      <c r="G5102" s="1">
        <f>IF(ISNUMBER(Pay_Item_Search_Text),IF(ISNUMBER(IF(FIND(Pay_Item_Search_Text,B5102)=1,1, "FALSE")),MAX(G$4:$G5101)+1,IF(ISNUMBER(Pay_Item_Search_Text),0,IF(ISNUMBER(SEARCH(Pay_Item_Search_Text,H5102)),MAX(G$4:$G5101)+1,0))),IF(ISNUMBER(Pay_Item_Search_Text),0,IF(ISNUMBER(SEARCH(Pay_Item_Search_Text,H5102)),MAX(G$4:$G5101)+1,0)))</f>
        <v>5098</v>
      </c>
      <c r="H5102" s="1" t="str">
        <f>IF(Table_PayItems[[#This Row],[Description]]="_","_ Unique Item - "&amp;Table_PayItems[[#This Row],[Item]]&amp;" - $"&amp;Table_PayItems[[#This Row],[Unit]],Table_PayItems[[#This Row],[Description]]&amp;" - $"&amp;Table_PayItems[[#This Row],[Unit]])</f>
        <v>Sewer, Cl D, 48 inch, Tr Det E - $Ft</v>
      </c>
      <c r="I5102" s="29" t="str">
        <f>IFERROR(VLOOKUP(ROWS($M$5:M5102),Table_PayItems[[Search Key]:[Concentrated Name]],2,FALSE),"")</f>
        <v>Sewer, Cl D, 48 inch, Tr Det E - $Ft</v>
      </c>
      <c r="J5102" s="1"/>
      <c r="K5102" s="1"/>
      <c r="L5102" s="22">
        <f>IF(ISNUMBER(SEARCH(Pay_Item_Search_Text_2,M5102)),MAX($L$4:L5101)+1,0)</f>
        <v>0</v>
      </c>
      <c r="M5102" s="1" t="str">
        <f>IFERROR(VLOOKUP(ROWS($M$5:M5102),Table_PayItems[[Search Key]:[Concentrated Name]],2,FALSE),"")</f>
        <v>Sewer, Cl D, 48 inch, Tr Det E - $Ft</v>
      </c>
      <c r="N5102" s="1" t="str">
        <f>IFERROR(VLOOKUP(ROWS($M$5:N5102),$L$5:$M$7000,2,FALSE),"")</f>
        <v/>
      </c>
      <c r="O5102" s="1" t="str">
        <f>IFERROR(VLOOKUP(ROWS($O$5:O5102),$K$5:$L$7000,2,FALSE),"")</f>
        <v/>
      </c>
    </row>
    <row r="5103" spans="2:15" ht="15" customHeight="1" x14ac:dyDescent="0.25">
      <c r="B5103" s="178" t="s">
        <v>9372</v>
      </c>
      <c r="C5103" s="178" t="s">
        <v>104</v>
      </c>
      <c r="D5103" s="178" t="s">
        <v>1421</v>
      </c>
      <c r="E5103" s="178" t="s">
        <v>302</v>
      </c>
      <c r="F5103" s="178" t="s">
        <v>17</v>
      </c>
      <c r="G5103" s="1">
        <f>IF(ISNUMBER(Pay_Item_Search_Text),IF(ISNUMBER(IF(FIND(Pay_Item_Search_Text,B5103)=1,1, "FALSE")),MAX(G$4:$G5102)+1,IF(ISNUMBER(Pay_Item_Search_Text),0,IF(ISNUMBER(SEARCH(Pay_Item_Search_Text,H5103)),MAX(G$4:$G5102)+1,0))),IF(ISNUMBER(Pay_Item_Search_Text),0,IF(ISNUMBER(SEARCH(Pay_Item_Search_Text,H5103)),MAX(G$4:$G5102)+1,0)))</f>
        <v>5099</v>
      </c>
      <c r="H5103" s="1" t="str">
        <f>IF(Table_PayItems[[#This Row],[Description]]="_","_ Unique Item - "&amp;Table_PayItems[[#This Row],[Item]]&amp;" - $"&amp;Table_PayItems[[#This Row],[Unit]],Table_PayItems[[#This Row],[Description]]&amp;" - $"&amp;Table_PayItems[[#This Row],[Unit]])</f>
        <v>Sewer, Cl D, 54 inch, Tr Det A - $Ft</v>
      </c>
      <c r="I5103" s="29" t="str">
        <f>IFERROR(VLOOKUP(ROWS($M$5:M5103),Table_PayItems[[Search Key]:[Concentrated Name]],2,FALSE),"")</f>
        <v>Sewer, Cl D, 54 inch, Tr Det A - $Ft</v>
      </c>
      <c r="J5103" s="1"/>
      <c r="K5103" s="1"/>
      <c r="L5103" s="22">
        <f>IF(ISNUMBER(SEARCH(Pay_Item_Search_Text_2,M5103)),MAX($L$4:L5102)+1,0)</f>
        <v>0</v>
      </c>
      <c r="M5103" s="1" t="str">
        <f>IFERROR(VLOOKUP(ROWS($M$5:M5103),Table_PayItems[[Search Key]:[Concentrated Name]],2,FALSE),"")</f>
        <v>Sewer, Cl D, 54 inch, Tr Det A - $Ft</v>
      </c>
      <c r="N5103" s="1" t="str">
        <f>IFERROR(VLOOKUP(ROWS($M$5:N5103),$L$5:$M$7000,2,FALSE),"")</f>
        <v/>
      </c>
      <c r="O5103" s="1" t="str">
        <f>IFERROR(VLOOKUP(ROWS($O$5:O5103),$K$5:$L$7000,2,FALSE),"")</f>
        <v/>
      </c>
    </row>
    <row r="5104" spans="2:15" ht="15" customHeight="1" x14ac:dyDescent="0.25">
      <c r="B5104" s="178" t="s">
        <v>9396</v>
      </c>
      <c r="C5104" s="178" t="s">
        <v>104</v>
      </c>
      <c r="D5104" s="178" t="s">
        <v>1445</v>
      </c>
      <c r="E5104" s="178" t="s">
        <v>302</v>
      </c>
      <c r="F5104" s="178" t="s">
        <v>17</v>
      </c>
      <c r="G5104" s="1">
        <f>IF(ISNUMBER(Pay_Item_Search_Text),IF(ISNUMBER(IF(FIND(Pay_Item_Search_Text,B5104)=1,1, "FALSE")),MAX(G$4:$G5103)+1,IF(ISNUMBER(Pay_Item_Search_Text),0,IF(ISNUMBER(SEARCH(Pay_Item_Search_Text,H5104)),MAX(G$4:$G5103)+1,0))),IF(ISNUMBER(Pay_Item_Search_Text),0,IF(ISNUMBER(SEARCH(Pay_Item_Search_Text,H5104)),MAX(G$4:$G5103)+1,0)))</f>
        <v>5100</v>
      </c>
      <c r="H5104" s="1" t="str">
        <f>IF(Table_PayItems[[#This Row],[Description]]="_","_ Unique Item - "&amp;Table_PayItems[[#This Row],[Item]]&amp;" - $"&amp;Table_PayItems[[#This Row],[Unit]],Table_PayItems[[#This Row],[Description]]&amp;" - $"&amp;Table_PayItems[[#This Row],[Unit]])</f>
        <v>Sewer, Cl D, 54 inch, Tr Det B - $Ft</v>
      </c>
      <c r="I5104" s="29" t="str">
        <f>IFERROR(VLOOKUP(ROWS($M$5:M5104),Table_PayItems[[Search Key]:[Concentrated Name]],2,FALSE),"")</f>
        <v>Sewer, Cl D, 54 inch, Tr Det B - $Ft</v>
      </c>
      <c r="J5104" s="1"/>
      <c r="K5104" s="1"/>
      <c r="L5104" s="22">
        <f>IF(ISNUMBER(SEARCH(Pay_Item_Search_Text_2,M5104)),MAX($L$4:L5103)+1,0)</f>
        <v>0</v>
      </c>
      <c r="M5104" s="1" t="str">
        <f>IFERROR(VLOOKUP(ROWS($M$5:M5104),Table_PayItems[[Search Key]:[Concentrated Name]],2,FALSE),"")</f>
        <v>Sewer, Cl D, 54 inch, Tr Det B - $Ft</v>
      </c>
      <c r="N5104" s="1" t="str">
        <f>IFERROR(VLOOKUP(ROWS($M$5:N5104),$L$5:$M$7000,2,FALSE),"")</f>
        <v/>
      </c>
      <c r="O5104" s="1" t="str">
        <f>IFERROR(VLOOKUP(ROWS($O$5:O5104),$K$5:$L$7000,2,FALSE),"")</f>
        <v/>
      </c>
    </row>
    <row r="5105" spans="2:15" ht="15" customHeight="1" x14ac:dyDescent="0.25">
      <c r="B5105" s="178" t="s">
        <v>9420</v>
      </c>
      <c r="C5105" s="178" t="s">
        <v>104</v>
      </c>
      <c r="D5105" s="178" t="s">
        <v>1469</v>
      </c>
      <c r="E5105" s="178" t="s">
        <v>302</v>
      </c>
      <c r="F5105" s="178" t="s">
        <v>17</v>
      </c>
      <c r="G5105" s="1">
        <f>IF(ISNUMBER(Pay_Item_Search_Text),IF(ISNUMBER(IF(FIND(Pay_Item_Search_Text,B5105)=1,1, "FALSE")),MAX(G$4:$G5104)+1,IF(ISNUMBER(Pay_Item_Search_Text),0,IF(ISNUMBER(SEARCH(Pay_Item_Search_Text,H5105)),MAX(G$4:$G5104)+1,0))),IF(ISNUMBER(Pay_Item_Search_Text),0,IF(ISNUMBER(SEARCH(Pay_Item_Search_Text,H5105)),MAX(G$4:$G5104)+1,0)))</f>
        <v>5101</v>
      </c>
      <c r="H5105" s="1" t="str">
        <f>IF(Table_PayItems[[#This Row],[Description]]="_","_ Unique Item - "&amp;Table_PayItems[[#This Row],[Item]]&amp;" - $"&amp;Table_PayItems[[#This Row],[Unit]],Table_PayItems[[#This Row],[Description]]&amp;" - $"&amp;Table_PayItems[[#This Row],[Unit]])</f>
        <v>Sewer, Cl D, 54 inch, Tr Det C - $Ft</v>
      </c>
      <c r="I5105" s="29" t="str">
        <f>IFERROR(VLOOKUP(ROWS($M$5:M5105),Table_PayItems[[Search Key]:[Concentrated Name]],2,FALSE),"")</f>
        <v>Sewer, Cl D, 54 inch, Tr Det C - $Ft</v>
      </c>
      <c r="J5105" s="1"/>
      <c r="K5105" s="1"/>
      <c r="L5105" s="22">
        <f>IF(ISNUMBER(SEARCH(Pay_Item_Search_Text_2,M5105)),MAX($L$4:L5104)+1,0)</f>
        <v>0</v>
      </c>
      <c r="M5105" s="1" t="str">
        <f>IFERROR(VLOOKUP(ROWS($M$5:M5105),Table_PayItems[[Search Key]:[Concentrated Name]],2,FALSE),"")</f>
        <v>Sewer, Cl D, 54 inch, Tr Det C - $Ft</v>
      </c>
      <c r="N5105" s="1" t="str">
        <f>IFERROR(VLOOKUP(ROWS($M$5:N5105),$L$5:$M$7000,2,FALSE),"")</f>
        <v/>
      </c>
      <c r="O5105" s="1" t="str">
        <f>IFERROR(VLOOKUP(ROWS($O$5:O5105),$K$5:$L$7000,2,FALSE),"")</f>
        <v/>
      </c>
    </row>
    <row r="5106" spans="2:15" ht="15" customHeight="1" x14ac:dyDescent="0.25">
      <c r="B5106" s="178" t="s">
        <v>9444</v>
      </c>
      <c r="C5106" s="178" t="s">
        <v>104</v>
      </c>
      <c r="D5106" s="178" t="s">
        <v>1493</v>
      </c>
      <c r="E5106" s="178" t="s">
        <v>302</v>
      </c>
      <c r="F5106" s="178" t="s">
        <v>17</v>
      </c>
      <c r="G5106" s="1">
        <f>IF(ISNUMBER(Pay_Item_Search_Text),IF(ISNUMBER(IF(FIND(Pay_Item_Search_Text,B5106)=1,1, "FALSE")),MAX(G$4:$G5105)+1,IF(ISNUMBER(Pay_Item_Search_Text),0,IF(ISNUMBER(SEARCH(Pay_Item_Search_Text,H5106)),MAX(G$4:$G5105)+1,0))),IF(ISNUMBER(Pay_Item_Search_Text),0,IF(ISNUMBER(SEARCH(Pay_Item_Search_Text,H5106)),MAX(G$4:$G5105)+1,0)))</f>
        <v>5102</v>
      </c>
      <c r="H5106" s="1" t="str">
        <f>IF(Table_PayItems[[#This Row],[Description]]="_","_ Unique Item - "&amp;Table_PayItems[[#This Row],[Item]]&amp;" - $"&amp;Table_PayItems[[#This Row],[Unit]],Table_PayItems[[#This Row],[Description]]&amp;" - $"&amp;Table_PayItems[[#This Row],[Unit]])</f>
        <v>Sewer, Cl D, 54 inch, Tr Det D - $Ft</v>
      </c>
      <c r="I5106" s="29" t="str">
        <f>IFERROR(VLOOKUP(ROWS($M$5:M5106),Table_PayItems[[Search Key]:[Concentrated Name]],2,FALSE),"")</f>
        <v>Sewer, Cl D, 54 inch, Tr Det D - $Ft</v>
      </c>
      <c r="J5106" s="1"/>
      <c r="K5106" s="1"/>
      <c r="L5106" s="22">
        <f>IF(ISNUMBER(SEARCH(Pay_Item_Search_Text_2,M5106)),MAX($L$4:L5105)+1,0)</f>
        <v>0</v>
      </c>
      <c r="M5106" s="1" t="str">
        <f>IFERROR(VLOOKUP(ROWS($M$5:M5106),Table_PayItems[[Search Key]:[Concentrated Name]],2,FALSE),"")</f>
        <v>Sewer, Cl D, 54 inch, Tr Det D - $Ft</v>
      </c>
      <c r="N5106" s="1" t="str">
        <f>IFERROR(VLOOKUP(ROWS($M$5:N5106),$L$5:$M$7000,2,FALSE),"")</f>
        <v/>
      </c>
      <c r="O5106" s="1" t="str">
        <f>IFERROR(VLOOKUP(ROWS($O$5:O5106),$K$5:$L$7000,2,FALSE),"")</f>
        <v/>
      </c>
    </row>
    <row r="5107" spans="2:15" ht="15" customHeight="1" x14ac:dyDescent="0.25">
      <c r="B5107" s="178" t="s">
        <v>9468</v>
      </c>
      <c r="C5107" s="178" t="s">
        <v>104</v>
      </c>
      <c r="D5107" s="178" t="s">
        <v>1517</v>
      </c>
      <c r="E5107" s="178" t="s">
        <v>302</v>
      </c>
      <c r="F5107" s="178" t="s">
        <v>17</v>
      </c>
      <c r="G5107" s="1">
        <f>IF(ISNUMBER(Pay_Item_Search_Text),IF(ISNUMBER(IF(FIND(Pay_Item_Search_Text,B5107)=1,1, "FALSE")),MAX(G$4:$G5106)+1,IF(ISNUMBER(Pay_Item_Search_Text),0,IF(ISNUMBER(SEARCH(Pay_Item_Search_Text,H5107)),MAX(G$4:$G5106)+1,0))),IF(ISNUMBER(Pay_Item_Search_Text),0,IF(ISNUMBER(SEARCH(Pay_Item_Search_Text,H5107)),MAX(G$4:$G5106)+1,0)))</f>
        <v>5103</v>
      </c>
      <c r="H5107" s="1" t="str">
        <f>IF(Table_PayItems[[#This Row],[Description]]="_","_ Unique Item - "&amp;Table_PayItems[[#This Row],[Item]]&amp;" - $"&amp;Table_PayItems[[#This Row],[Unit]],Table_PayItems[[#This Row],[Description]]&amp;" - $"&amp;Table_PayItems[[#This Row],[Unit]])</f>
        <v>Sewer, Cl D, 54 inch, Tr Det E - $Ft</v>
      </c>
      <c r="I5107" s="29" t="str">
        <f>IFERROR(VLOOKUP(ROWS($M$5:M5107),Table_PayItems[[Search Key]:[Concentrated Name]],2,FALSE),"")</f>
        <v>Sewer, Cl D, 54 inch, Tr Det E - $Ft</v>
      </c>
      <c r="J5107" s="1"/>
      <c r="K5107" s="1"/>
      <c r="L5107" s="22">
        <f>IF(ISNUMBER(SEARCH(Pay_Item_Search_Text_2,M5107)),MAX($L$4:L5106)+1,0)</f>
        <v>0</v>
      </c>
      <c r="M5107" s="1" t="str">
        <f>IFERROR(VLOOKUP(ROWS($M$5:M5107),Table_PayItems[[Search Key]:[Concentrated Name]],2,FALSE),"")</f>
        <v>Sewer, Cl D, 54 inch, Tr Det E - $Ft</v>
      </c>
      <c r="N5107" s="1" t="str">
        <f>IFERROR(VLOOKUP(ROWS($M$5:N5107),$L$5:$M$7000,2,FALSE),"")</f>
        <v/>
      </c>
      <c r="O5107" s="1" t="str">
        <f>IFERROR(VLOOKUP(ROWS($O$5:O5107),$K$5:$L$7000,2,FALSE),"")</f>
        <v/>
      </c>
    </row>
    <row r="5108" spans="2:15" ht="15" customHeight="1" x14ac:dyDescent="0.25">
      <c r="B5108" s="178" t="s">
        <v>9373</v>
      </c>
      <c r="C5108" s="178" t="s">
        <v>104</v>
      </c>
      <c r="D5108" s="178" t="s">
        <v>1422</v>
      </c>
      <c r="E5108" s="178" t="s">
        <v>302</v>
      </c>
      <c r="F5108" s="178" t="s">
        <v>17</v>
      </c>
      <c r="G5108" s="1">
        <f>IF(ISNUMBER(Pay_Item_Search_Text),IF(ISNUMBER(IF(FIND(Pay_Item_Search_Text,B5108)=1,1, "FALSE")),MAX(G$4:$G5107)+1,IF(ISNUMBER(Pay_Item_Search_Text),0,IF(ISNUMBER(SEARCH(Pay_Item_Search_Text,H5108)),MAX(G$4:$G5107)+1,0))),IF(ISNUMBER(Pay_Item_Search_Text),0,IF(ISNUMBER(SEARCH(Pay_Item_Search_Text,H5108)),MAX(G$4:$G5107)+1,0)))</f>
        <v>5104</v>
      </c>
      <c r="H5108" s="1" t="str">
        <f>IF(Table_PayItems[[#This Row],[Description]]="_","_ Unique Item - "&amp;Table_PayItems[[#This Row],[Item]]&amp;" - $"&amp;Table_PayItems[[#This Row],[Unit]],Table_PayItems[[#This Row],[Description]]&amp;" - $"&amp;Table_PayItems[[#This Row],[Unit]])</f>
        <v>Sewer, Cl D, 60 inch, Tr Det A - $Ft</v>
      </c>
      <c r="I5108" s="29" t="str">
        <f>IFERROR(VLOOKUP(ROWS($M$5:M5108),Table_PayItems[[Search Key]:[Concentrated Name]],2,FALSE),"")</f>
        <v>Sewer, Cl D, 60 inch, Tr Det A - $Ft</v>
      </c>
      <c r="J5108" s="1"/>
      <c r="K5108" s="1"/>
      <c r="L5108" s="22">
        <f>IF(ISNUMBER(SEARCH(Pay_Item_Search_Text_2,M5108)),MAX($L$4:L5107)+1,0)</f>
        <v>902</v>
      </c>
      <c r="M5108" s="1" t="str">
        <f>IFERROR(VLOOKUP(ROWS($M$5:M5108),Table_PayItems[[Search Key]:[Concentrated Name]],2,FALSE),"")</f>
        <v>Sewer, Cl D, 60 inch, Tr Det A - $Ft</v>
      </c>
      <c r="N5108" s="1" t="str">
        <f>IFERROR(VLOOKUP(ROWS($M$5:N5108),$L$5:$M$7000,2,FALSE),"")</f>
        <v/>
      </c>
      <c r="O5108" s="1" t="str">
        <f>IFERROR(VLOOKUP(ROWS($O$5:O5108),$K$5:$L$7000,2,FALSE),"")</f>
        <v/>
      </c>
    </row>
    <row r="5109" spans="2:15" ht="15" customHeight="1" x14ac:dyDescent="0.25">
      <c r="B5109" s="178" t="s">
        <v>9397</v>
      </c>
      <c r="C5109" s="178" t="s">
        <v>104</v>
      </c>
      <c r="D5109" s="178" t="s">
        <v>1446</v>
      </c>
      <c r="E5109" s="178" t="s">
        <v>302</v>
      </c>
      <c r="F5109" s="178" t="s">
        <v>17</v>
      </c>
      <c r="G5109" s="1">
        <f>IF(ISNUMBER(Pay_Item_Search_Text),IF(ISNUMBER(IF(FIND(Pay_Item_Search_Text,B5109)=1,1, "FALSE")),MAX(G$4:$G5108)+1,IF(ISNUMBER(Pay_Item_Search_Text),0,IF(ISNUMBER(SEARCH(Pay_Item_Search_Text,H5109)),MAX(G$4:$G5108)+1,0))),IF(ISNUMBER(Pay_Item_Search_Text),0,IF(ISNUMBER(SEARCH(Pay_Item_Search_Text,H5109)),MAX(G$4:$G5108)+1,0)))</f>
        <v>5105</v>
      </c>
      <c r="H5109" s="1" t="str">
        <f>IF(Table_PayItems[[#This Row],[Description]]="_","_ Unique Item - "&amp;Table_PayItems[[#This Row],[Item]]&amp;" - $"&amp;Table_PayItems[[#This Row],[Unit]],Table_PayItems[[#This Row],[Description]]&amp;" - $"&amp;Table_PayItems[[#This Row],[Unit]])</f>
        <v>Sewer, Cl D, 60 inch, Tr Det B - $Ft</v>
      </c>
      <c r="I5109" s="29" t="str">
        <f>IFERROR(VLOOKUP(ROWS($M$5:M5109),Table_PayItems[[Search Key]:[Concentrated Name]],2,FALSE),"")</f>
        <v>Sewer, Cl D, 60 inch, Tr Det B - $Ft</v>
      </c>
      <c r="J5109" s="1"/>
      <c r="K5109" s="1"/>
      <c r="L5109" s="22">
        <f>IF(ISNUMBER(SEARCH(Pay_Item_Search_Text_2,M5109)),MAX($L$4:L5108)+1,0)</f>
        <v>903</v>
      </c>
      <c r="M5109" s="1" t="str">
        <f>IFERROR(VLOOKUP(ROWS($M$5:M5109),Table_PayItems[[Search Key]:[Concentrated Name]],2,FALSE),"")</f>
        <v>Sewer, Cl D, 60 inch, Tr Det B - $Ft</v>
      </c>
      <c r="N5109" s="1" t="str">
        <f>IFERROR(VLOOKUP(ROWS($M$5:N5109),$L$5:$M$7000,2,FALSE),"")</f>
        <v/>
      </c>
      <c r="O5109" s="1" t="str">
        <f>IFERROR(VLOOKUP(ROWS($O$5:O5109),$K$5:$L$7000,2,FALSE),"")</f>
        <v/>
      </c>
    </row>
    <row r="5110" spans="2:15" ht="15" customHeight="1" x14ac:dyDescent="0.25">
      <c r="B5110" s="178" t="s">
        <v>9421</v>
      </c>
      <c r="C5110" s="178" t="s">
        <v>104</v>
      </c>
      <c r="D5110" s="178" t="s">
        <v>1470</v>
      </c>
      <c r="E5110" s="178" t="s">
        <v>302</v>
      </c>
      <c r="F5110" s="178" t="s">
        <v>17</v>
      </c>
      <c r="G5110" s="1">
        <f>IF(ISNUMBER(Pay_Item_Search_Text),IF(ISNUMBER(IF(FIND(Pay_Item_Search_Text,B5110)=1,1, "FALSE")),MAX(G$4:$G5109)+1,IF(ISNUMBER(Pay_Item_Search_Text),0,IF(ISNUMBER(SEARCH(Pay_Item_Search_Text,H5110)),MAX(G$4:$G5109)+1,0))),IF(ISNUMBER(Pay_Item_Search_Text),0,IF(ISNUMBER(SEARCH(Pay_Item_Search_Text,H5110)),MAX(G$4:$G5109)+1,0)))</f>
        <v>5106</v>
      </c>
      <c r="H5110" s="1" t="str">
        <f>IF(Table_PayItems[[#This Row],[Description]]="_","_ Unique Item - "&amp;Table_PayItems[[#This Row],[Item]]&amp;" - $"&amp;Table_PayItems[[#This Row],[Unit]],Table_PayItems[[#This Row],[Description]]&amp;" - $"&amp;Table_PayItems[[#This Row],[Unit]])</f>
        <v>Sewer, Cl D, 60 inch, Tr Det C - $Ft</v>
      </c>
      <c r="I5110" s="29" t="str">
        <f>IFERROR(VLOOKUP(ROWS($M$5:M5110),Table_PayItems[[Search Key]:[Concentrated Name]],2,FALSE),"")</f>
        <v>Sewer, Cl D, 60 inch, Tr Det C - $Ft</v>
      </c>
      <c r="J5110" s="1"/>
      <c r="K5110" s="1"/>
      <c r="L5110" s="22">
        <f>IF(ISNUMBER(SEARCH(Pay_Item_Search_Text_2,M5110)),MAX($L$4:L5109)+1,0)</f>
        <v>904</v>
      </c>
      <c r="M5110" s="1" t="str">
        <f>IFERROR(VLOOKUP(ROWS($M$5:M5110),Table_PayItems[[Search Key]:[Concentrated Name]],2,FALSE),"")</f>
        <v>Sewer, Cl D, 60 inch, Tr Det C - $Ft</v>
      </c>
      <c r="N5110" s="1" t="str">
        <f>IFERROR(VLOOKUP(ROWS($M$5:N5110),$L$5:$M$7000,2,FALSE),"")</f>
        <v/>
      </c>
      <c r="O5110" s="1" t="str">
        <f>IFERROR(VLOOKUP(ROWS($O$5:O5110),$K$5:$L$7000,2,FALSE),"")</f>
        <v/>
      </c>
    </row>
    <row r="5111" spans="2:15" ht="15" customHeight="1" x14ac:dyDescent="0.25">
      <c r="B5111" s="178" t="s">
        <v>9445</v>
      </c>
      <c r="C5111" s="178" t="s">
        <v>104</v>
      </c>
      <c r="D5111" s="178" t="s">
        <v>1494</v>
      </c>
      <c r="E5111" s="178" t="s">
        <v>302</v>
      </c>
      <c r="F5111" s="178" t="s">
        <v>17</v>
      </c>
      <c r="G5111" s="1">
        <f>IF(ISNUMBER(Pay_Item_Search_Text),IF(ISNUMBER(IF(FIND(Pay_Item_Search_Text,B5111)=1,1, "FALSE")),MAX(G$4:$G5110)+1,IF(ISNUMBER(Pay_Item_Search_Text),0,IF(ISNUMBER(SEARCH(Pay_Item_Search_Text,H5111)),MAX(G$4:$G5110)+1,0))),IF(ISNUMBER(Pay_Item_Search_Text),0,IF(ISNUMBER(SEARCH(Pay_Item_Search_Text,H5111)),MAX(G$4:$G5110)+1,0)))</f>
        <v>5107</v>
      </c>
      <c r="H5111" s="1" t="str">
        <f>IF(Table_PayItems[[#This Row],[Description]]="_","_ Unique Item - "&amp;Table_PayItems[[#This Row],[Item]]&amp;" - $"&amp;Table_PayItems[[#This Row],[Unit]],Table_PayItems[[#This Row],[Description]]&amp;" - $"&amp;Table_PayItems[[#This Row],[Unit]])</f>
        <v>Sewer, Cl D, 60 inch, Tr Det D - $Ft</v>
      </c>
      <c r="I5111" s="29" t="str">
        <f>IFERROR(VLOOKUP(ROWS($M$5:M5111),Table_PayItems[[Search Key]:[Concentrated Name]],2,FALSE),"")</f>
        <v>Sewer, Cl D, 60 inch, Tr Det D - $Ft</v>
      </c>
      <c r="J5111" s="1"/>
      <c r="K5111" s="1"/>
      <c r="L5111" s="22">
        <f>IF(ISNUMBER(SEARCH(Pay_Item_Search_Text_2,M5111)),MAX($L$4:L5110)+1,0)</f>
        <v>905</v>
      </c>
      <c r="M5111" s="1" t="str">
        <f>IFERROR(VLOOKUP(ROWS($M$5:M5111),Table_PayItems[[Search Key]:[Concentrated Name]],2,FALSE),"")</f>
        <v>Sewer, Cl D, 60 inch, Tr Det D - $Ft</v>
      </c>
      <c r="N5111" s="1" t="str">
        <f>IFERROR(VLOOKUP(ROWS($M$5:N5111),$L$5:$M$7000,2,FALSE),"")</f>
        <v/>
      </c>
      <c r="O5111" s="1" t="str">
        <f>IFERROR(VLOOKUP(ROWS($O$5:O5111),$K$5:$L$7000,2,FALSE),"")</f>
        <v/>
      </c>
    </row>
    <row r="5112" spans="2:15" ht="15" customHeight="1" x14ac:dyDescent="0.25">
      <c r="B5112" s="178" t="s">
        <v>9469</v>
      </c>
      <c r="C5112" s="178" t="s">
        <v>104</v>
      </c>
      <c r="D5112" s="178" t="s">
        <v>1518</v>
      </c>
      <c r="E5112" s="178" t="s">
        <v>302</v>
      </c>
      <c r="F5112" s="178" t="s">
        <v>17</v>
      </c>
      <c r="G5112" s="1">
        <f>IF(ISNUMBER(Pay_Item_Search_Text),IF(ISNUMBER(IF(FIND(Pay_Item_Search_Text,B5112)=1,1, "FALSE")),MAX(G$4:$G5111)+1,IF(ISNUMBER(Pay_Item_Search_Text),0,IF(ISNUMBER(SEARCH(Pay_Item_Search_Text,H5112)),MAX(G$4:$G5111)+1,0))),IF(ISNUMBER(Pay_Item_Search_Text),0,IF(ISNUMBER(SEARCH(Pay_Item_Search_Text,H5112)),MAX(G$4:$G5111)+1,0)))</f>
        <v>5108</v>
      </c>
      <c r="H5112" s="1" t="str">
        <f>IF(Table_PayItems[[#This Row],[Description]]="_","_ Unique Item - "&amp;Table_PayItems[[#This Row],[Item]]&amp;" - $"&amp;Table_PayItems[[#This Row],[Unit]],Table_PayItems[[#This Row],[Description]]&amp;" - $"&amp;Table_PayItems[[#This Row],[Unit]])</f>
        <v>Sewer, Cl D, 60 inch, Tr Det E - $Ft</v>
      </c>
      <c r="I5112" s="29" t="str">
        <f>IFERROR(VLOOKUP(ROWS($M$5:M5112),Table_PayItems[[Search Key]:[Concentrated Name]],2,FALSE),"")</f>
        <v>Sewer, Cl D, 60 inch, Tr Det E - $Ft</v>
      </c>
      <c r="J5112" s="1"/>
      <c r="K5112" s="1"/>
      <c r="L5112" s="22">
        <f>IF(ISNUMBER(SEARCH(Pay_Item_Search_Text_2,M5112)),MAX($L$4:L5111)+1,0)</f>
        <v>906</v>
      </c>
      <c r="M5112" s="1" t="str">
        <f>IFERROR(VLOOKUP(ROWS($M$5:M5112),Table_PayItems[[Search Key]:[Concentrated Name]],2,FALSE),"")</f>
        <v>Sewer, Cl D, 60 inch, Tr Det E - $Ft</v>
      </c>
      <c r="N5112" s="1" t="str">
        <f>IFERROR(VLOOKUP(ROWS($M$5:N5112),$L$5:$M$7000,2,FALSE),"")</f>
        <v/>
      </c>
      <c r="O5112" s="1" t="str">
        <f>IFERROR(VLOOKUP(ROWS($O$5:O5112),$K$5:$L$7000,2,FALSE),"")</f>
        <v/>
      </c>
    </row>
    <row r="5113" spans="2:15" ht="15" customHeight="1" x14ac:dyDescent="0.25">
      <c r="B5113" s="178" t="s">
        <v>9374</v>
      </c>
      <c r="C5113" s="178" t="s">
        <v>104</v>
      </c>
      <c r="D5113" s="178" t="s">
        <v>1423</v>
      </c>
      <c r="E5113" s="178" t="s">
        <v>302</v>
      </c>
      <c r="F5113" s="178" t="s">
        <v>17</v>
      </c>
      <c r="G5113" s="1">
        <f>IF(ISNUMBER(Pay_Item_Search_Text),IF(ISNUMBER(IF(FIND(Pay_Item_Search_Text,B5113)=1,1, "FALSE")),MAX(G$4:$G5112)+1,IF(ISNUMBER(Pay_Item_Search_Text),0,IF(ISNUMBER(SEARCH(Pay_Item_Search_Text,H5113)),MAX(G$4:$G5112)+1,0))),IF(ISNUMBER(Pay_Item_Search_Text),0,IF(ISNUMBER(SEARCH(Pay_Item_Search_Text,H5113)),MAX(G$4:$G5112)+1,0)))</f>
        <v>5109</v>
      </c>
      <c r="H5113" s="1" t="str">
        <f>IF(Table_PayItems[[#This Row],[Description]]="_","_ Unique Item - "&amp;Table_PayItems[[#This Row],[Item]]&amp;" - $"&amp;Table_PayItems[[#This Row],[Unit]],Table_PayItems[[#This Row],[Description]]&amp;" - $"&amp;Table_PayItems[[#This Row],[Unit]])</f>
        <v>Sewer, Cl D, 66 inch, Tr Det A - $Ft</v>
      </c>
      <c r="I5113" s="29" t="str">
        <f>IFERROR(VLOOKUP(ROWS($M$5:M5113),Table_PayItems[[Search Key]:[Concentrated Name]],2,FALSE),"")</f>
        <v>Sewer, Cl D, 66 inch, Tr Det A - $Ft</v>
      </c>
      <c r="J5113" s="1"/>
      <c r="K5113" s="1"/>
      <c r="L5113" s="22">
        <f>IF(ISNUMBER(SEARCH(Pay_Item_Search_Text_2,M5113)),MAX($L$4:L5112)+1,0)</f>
        <v>0</v>
      </c>
      <c r="M5113" s="1" t="str">
        <f>IFERROR(VLOOKUP(ROWS($M$5:M5113),Table_PayItems[[Search Key]:[Concentrated Name]],2,FALSE),"")</f>
        <v>Sewer, Cl D, 66 inch, Tr Det A - $Ft</v>
      </c>
      <c r="N5113" s="1" t="str">
        <f>IFERROR(VLOOKUP(ROWS($M$5:N5113),$L$5:$M$7000,2,FALSE),"")</f>
        <v/>
      </c>
      <c r="O5113" s="1" t="str">
        <f>IFERROR(VLOOKUP(ROWS($O$5:O5113),$K$5:$L$7000,2,FALSE),"")</f>
        <v/>
      </c>
    </row>
    <row r="5114" spans="2:15" ht="15" customHeight="1" x14ac:dyDescent="0.25">
      <c r="B5114" s="178" t="s">
        <v>9398</v>
      </c>
      <c r="C5114" s="178" t="s">
        <v>104</v>
      </c>
      <c r="D5114" s="178" t="s">
        <v>1447</v>
      </c>
      <c r="E5114" s="178" t="s">
        <v>302</v>
      </c>
      <c r="F5114" s="178" t="s">
        <v>17</v>
      </c>
      <c r="G5114" s="1">
        <f>IF(ISNUMBER(Pay_Item_Search_Text),IF(ISNUMBER(IF(FIND(Pay_Item_Search_Text,B5114)=1,1, "FALSE")),MAX(G$4:$G5113)+1,IF(ISNUMBER(Pay_Item_Search_Text),0,IF(ISNUMBER(SEARCH(Pay_Item_Search_Text,H5114)),MAX(G$4:$G5113)+1,0))),IF(ISNUMBER(Pay_Item_Search_Text),0,IF(ISNUMBER(SEARCH(Pay_Item_Search_Text,H5114)),MAX(G$4:$G5113)+1,0)))</f>
        <v>5110</v>
      </c>
      <c r="H5114" s="1" t="str">
        <f>IF(Table_PayItems[[#This Row],[Description]]="_","_ Unique Item - "&amp;Table_PayItems[[#This Row],[Item]]&amp;" - $"&amp;Table_PayItems[[#This Row],[Unit]],Table_PayItems[[#This Row],[Description]]&amp;" - $"&amp;Table_PayItems[[#This Row],[Unit]])</f>
        <v>Sewer, Cl D, 66 inch, Tr Det B - $Ft</v>
      </c>
      <c r="I5114" s="29" t="str">
        <f>IFERROR(VLOOKUP(ROWS($M$5:M5114),Table_PayItems[[Search Key]:[Concentrated Name]],2,FALSE),"")</f>
        <v>Sewer, Cl D, 66 inch, Tr Det B - $Ft</v>
      </c>
      <c r="J5114" s="1"/>
      <c r="K5114" s="1"/>
      <c r="L5114" s="22">
        <f>IF(ISNUMBER(SEARCH(Pay_Item_Search_Text_2,M5114)),MAX($L$4:L5113)+1,0)</f>
        <v>0</v>
      </c>
      <c r="M5114" s="1" t="str">
        <f>IFERROR(VLOOKUP(ROWS($M$5:M5114),Table_PayItems[[Search Key]:[Concentrated Name]],2,FALSE),"")</f>
        <v>Sewer, Cl D, 66 inch, Tr Det B - $Ft</v>
      </c>
      <c r="N5114" s="1" t="str">
        <f>IFERROR(VLOOKUP(ROWS($M$5:N5114),$L$5:$M$7000,2,FALSE),"")</f>
        <v/>
      </c>
      <c r="O5114" s="1" t="str">
        <f>IFERROR(VLOOKUP(ROWS($O$5:O5114),$K$5:$L$7000,2,FALSE),"")</f>
        <v/>
      </c>
    </row>
    <row r="5115" spans="2:15" ht="15" customHeight="1" x14ac:dyDescent="0.25">
      <c r="B5115" s="178" t="s">
        <v>9422</v>
      </c>
      <c r="C5115" s="178" t="s">
        <v>104</v>
      </c>
      <c r="D5115" s="178" t="s">
        <v>1471</v>
      </c>
      <c r="E5115" s="178" t="s">
        <v>302</v>
      </c>
      <c r="F5115" s="178" t="s">
        <v>17</v>
      </c>
      <c r="G5115" s="1">
        <f>IF(ISNUMBER(Pay_Item_Search_Text),IF(ISNUMBER(IF(FIND(Pay_Item_Search_Text,B5115)=1,1, "FALSE")),MAX(G$4:$G5114)+1,IF(ISNUMBER(Pay_Item_Search_Text),0,IF(ISNUMBER(SEARCH(Pay_Item_Search_Text,H5115)),MAX(G$4:$G5114)+1,0))),IF(ISNUMBER(Pay_Item_Search_Text),0,IF(ISNUMBER(SEARCH(Pay_Item_Search_Text,H5115)),MAX(G$4:$G5114)+1,0)))</f>
        <v>5111</v>
      </c>
      <c r="H5115" s="1" t="str">
        <f>IF(Table_PayItems[[#This Row],[Description]]="_","_ Unique Item - "&amp;Table_PayItems[[#This Row],[Item]]&amp;" - $"&amp;Table_PayItems[[#This Row],[Unit]],Table_PayItems[[#This Row],[Description]]&amp;" - $"&amp;Table_PayItems[[#This Row],[Unit]])</f>
        <v>Sewer, Cl D, 66 inch, Tr Det C - $Ft</v>
      </c>
      <c r="I5115" s="29" t="str">
        <f>IFERROR(VLOOKUP(ROWS($M$5:M5115),Table_PayItems[[Search Key]:[Concentrated Name]],2,FALSE),"")</f>
        <v>Sewer, Cl D, 66 inch, Tr Det C - $Ft</v>
      </c>
      <c r="J5115" s="1"/>
      <c r="K5115" s="1"/>
      <c r="L5115" s="22">
        <f>IF(ISNUMBER(SEARCH(Pay_Item_Search_Text_2,M5115)),MAX($L$4:L5114)+1,0)</f>
        <v>0</v>
      </c>
      <c r="M5115" s="1" t="str">
        <f>IFERROR(VLOOKUP(ROWS($M$5:M5115),Table_PayItems[[Search Key]:[Concentrated Name]],2,FALSE),"")</f>
        <v>Sewer, Cl D, 66 inch, Tr Det C - $Ft</v>
      </c>
      <c r="N5115" s="1" t="str">
        <f>IFERROR(VLOOKUP(ROWS($M$5:N5115),$L$5:$M$7000,2,FALSE),"")</f>
        <v/>
      </c>
      <c r="O5115" s="1" t="str">
        <f>IFERROR(VLOOKUP(ROWS($O$5:O5115),$K$5:$L$7000,2,FALSE),"")</f>
        <v/>
      </c>
    </row>
    <row r="5116" spans="2:15" ht="15" customHeight="1" x14ac:dyDescent="0.25">
      <c r="B5116" s="178" t="s">
        <v>9446</v>
      </c>
      <c r="C5116" s="178" t="s">
        <v>104</v>
      </c>
      <c r="D5116" s="178" t="s">
        <v>1495</v>
      </c>
      <c r="E5116" s="178" t="s">
        <v>302</v>
      </c>
      <c r="F5116" s="178" t="s">
        <v>17</v>
      </c>
      <c r="G5116" s="1">
        <f>IF(ISNUMBER(Pay_Item_Search_Text),IF(ISNUMBER(IF(FIND(Pay_Item_Search_Text,B5116)=1,1, "FALSE")),MAX(G$4:$G5115)+1,IF(ISNUMBER(Pay_Item_Search_Text),0,IF(ISNUMBER(SEARCH(Pay_Item_Search_Text,H5116)),MAX(G$4:$G5115)+1,0))),IF(ISNUMBER(Pay_Item_Search_Text),0,IF(ISNUMBER(SEARCH(Pay_Item_Search_Text,H5116)),MAX(G$4:$G5115)+1,0)))</f>
        <v>5112</v>
      </c>
      <c r="H5116" s="1" t="str">
        <f>IF(Table_PayItems[[#This Row],[Description]]="_","_ Unique Item - "&amp;Table_PayItems[[#This Row],[Item]]&amp;" - $"&amp;Table_PayItems[[#This Row],[Unit]],Table_PayItems[[#This Row],[Description]]&amp;" - $"&amp;Table_PayItems[[#This Row],[Unit]])</f>
        <v>Sewer, Cl D, 66 inch, Tr Det D - $Ft</v>
      </c>
      <c r="I5116" s="29" t="str">
        <f>IFERROR(VLOOKUP(ROWS($M$5:M5116),Table_PayItems[[Search Key]:[Concentrated Name]],2,FALSE),"")</f>
        <v>Sewer, Cl D, 66 inch, Tr Det D - $Ft</v>
      </c>
      <c r="J5116" s="1"/>
      <c r="K5116" s="1"/>
      <c r="L5116" s="22">
        <f>IF(ISNUMBER(SEARCH(Pay_Item_Search_Text_2,M5116)),MAX($L$4:L5115)+1,0)</f>
        <v>0</v>
      </c>
      <c r="M5116" s="1" t="str">
        <f>IFERROR(VLOOKUP(ROWS($M$5:M5116),Table_PayItems[[Search Key]:[Concentrated Name]],2,FALSE),"")</f>
        <v>Sewer, Cl D, 66 inch, Tr Det D - $Ft</v>
      </c>
      <c r="N5116" s="1" t="str">
        <f>IFERROR(VLOOKUP(ROWS($M$5:N5116),$L$5:$M$7000,2,FALSE),"")</f>
        <v/>
      </c>
      <c r="O5116" s="1" t="str">
        <f>IFERROR(VLOOKUP(ROWS($O$5:O5116),$K$5:$L$7000,2,FALSE),"")</f>
        <v/>
      </c>
    </row>
    <row r="5117" spans="2:15" ht="15" customHeight="1" x14ac:dyDescent="0.25">
      <c r="B5117" s="178" t="s">
        <v>9470</v>
      </c>
      <c r="C5117" s="178" t="s">
        <v>104</v>
      </c>
      <c r="D5117" s="178" t="s">
        <v>1519</v>
      </c>
      <c r="E5117" s="178" t="s">
        <v>302</v>
      </c>
      <c r="F5117" s="178" t="s">
        <v>17</v>
      </c>
      <c r="G5117" s="1">
        <f>IF(ISNUMBER(Pay_Item_Search_Text),IF(ISNUMBER(IF(FIND(Pay_Item_Search_Text,B5117)=1,1, "FALSE")),MAX(G$4:$G5116)+1,IF(ISNUMBER(Pay_Item_Search_Text),0,IF(ISNUMBER(SEARCH(Pay_Item_Search_Text,H5117)),MAX(G$4:$G5116)+1,0))),IF(ISNUMBER(Pay_Item_Search_Text),0,IF(ISNUMBER(SEARCH(Pay_Item_Search_Text,H5117)),MAX(G$4:$G5116)+1,0)))</f>
        <v>5113</v>
      </c>
      <c r="H5117" s="1" t="str">
        <f>IF(Table_PayItems[[#This Row],[Description]]="_","_ Unique Item - "&amp;Table_PayItems[[#This Row],[Item]]&amp;" - $"&amp;Table_PayItems[[#This Row],[Unit]],Table_PayItems[[#This Row],[Description]]&amp;" - $"&amp;Table_PayItems[[#This Row],[Unit]])</f>
        <v>Sewer, Cl D, 66 inch, Tr Det E - $Ft</v>
      </c>
      <c r="I5117" s="29" t="str">
        <f>IFERROR(VLOOKUP(ROWS($M$5:M5117),Table_PayItems[[Search Key]:[Concentrated Name]],2,FALSE),"")</f>
        <v>Sewer, Cl D, 66 inch, Tr Det E - $Ft</v>
      </c>
      <c r="J5117" s="1"/>
      <c r="K5117" s="1"/>
      <c r="L5117" s="22">
        <f>IF(ISNUMBER(SEARCH(Pay_Item_Search_Text_2,M5117)),MAX($L$4:L5116)+1,0)</f>
        <v>0</v>
      </c>
      <c r="M5117" s="1" t="str">
        <f>IFERROR(VLOOKUP(ROWS($M$5:M5117),Table_PayItems[[Search Key]:[Concentrated Name]],2,FALSE),"")</f>
        <v>Sewer, Cl D, 66 inch, Tr Det E - $Ft</v>
      </c>
      <c r="N5117" s="1" t="str">
        <f>IFERROR(VLOOKUP(ROWS($M$5:N5117),$L$5:$M$7000,2,FALSE),"")</f>
        <v/>
      </c>
      <c r="O5117" s="1" t="str">
        <f>IFERROR(VLOOKUP(ROWS($O$5:O5117),$K$5:$L$7000,2,FALSE),"")</f>
        <v/>
      </c>
    </row>
    <row r="5118" spans="2:15" ht="15" customHeight="1" x14ac:dyDescent="0.25">
      <c r="B5118" s="178" t="s">
        <v>9375</v>
      </c>
      <c r="C5118" s="178" t="s">
        <v>104</v>
      </c>
      <c r="D5118" s="178" t="s">
        <v>1424</v>
      </c>
      <c r="E5118" s="178" t="s">
        <v>302</v>
      </c>
      <c r="F5118" s="178" t="s">
        <v>17</v>
      </c>
      <c r="G5118" s="1">
        <f>IF(ISNUMBER(Pay_Item_Search_Text),IF(ISNUMBER(IF(FIND(Pay_Item_Search_Text,B5118)=1,1, "FALSE")),MAX(G$4:$G5117)+1,IF(ISNUMBER(Pay_Item_Search_Text),0,IF(ISNUMBER(SEARCH(Pay_Item_Search_Text,H5118)),MAX(G$4:$G5117)+1,0))),IF(ISNUMBER(Pay_Item_Search_Text),0,IF(ISNUMBER(SEARCH(Pay_Item_Search_Text,H5118)),MAX(G$4:$G5117)+1,0)))</f>
        <v>5114</v>
      </c>
      <c r="H5118" s="1" t="str">
        <f>IF(Table_PayItems[[#This Row],[Description]]="_","_ Unique Item - "&amp;Table_PayItems[[#This Row],[Item]]&amp;" - $"&amp;Table_PayItems[[#This Row],[Unit]],Table_PayItems[[#This Row],[Description]]&amp;" - $"&amp;Table_PayItems[[#This Row],[Unit]])</f>
        <v>Sewer, Cl D, 72 inch, Tr Det A - $Ft</v>
      </c>
      <c r="I5118" s="29" t="str">
        <f>IFERROR(VLOOKUP(ROWS($M$5:M5118),Table_PayItems[[Search Key]:[Concentrated Name]],2,FALSE),"")</f>
        <v>Sewer, Cl D, 72 inch, Tr Det A - $Ft</v>
      </c>
      <c r="J5118" s="1"/>
      <c r="K5118" s="1"/>
      <c r="L5118" s="22">
        <f>IF(ISNUMBER(SEARCH(Pay_Item_Search_Text_2,M5118)),MAX($L$4:L5117)+1,0)</f>
        <v>0</v>
      </c>
      <c r="M5118" s="1" t="str">
        <f>IFERROR(VLOOKUP(ROWS($M$5:M5118),Table_PayItems[[Search Key]:[Concentrated Name]],2,FALSE),"")</f>
        <v>Sewer, Cl D, 72 inch, Tr Det A - $Ft</v>
      </c>
      <c r="N5118" s="1" t="str">
        <f>IFERROR(VLOOKUP(ROWS($M$5:N5118),$L$5:$M$7000,2,FALSE),"")</f>
        <v/>
      </c>
      <c r="O5118" s="1" t="str">
        <f>IFERROR(VLOOKUP(ROWS($O$5:O5118),$K$5:$L$7000,2,FALSE),"")</f>
        <v/>
      </c>
    </row>
    <row r="5119" spans="2:15" ht="15" customHeight="1" x14ac:dyDescent="0.25">
      <c r="B5119" s="178" t="s">
        <v>9399</v>
      </c>
      <c r="C5119" s="178" t="s">
        <v>104</v>
      </c>
      <c r="D5119" s="178" t="s">
        <v>1448</v>
      </c>
      <c r="E5119" s="178" t="s">
        <v>302</v>
      </c>
      <c r="F5119" s="178" t="s">
        <v>17</v>
      </c>
      <c r="G5119" s="1">
        <f>IF(ISNUMBER(Pay_Item_Search_Text),IF(ISNUMBER(IF(FIND(Pay_Item_Search_Text,B5119)=1,1, "FALSE")),MAX(G$4:$G5118)+1,IF(ISNUMBER(Pay_Item_Search_Text),0,IF(ISNUMBER(SEARCH(Pay_Item_Search_Text,H5119)),MAX(G$4:$G5118)+1,0))),IF(ISNUMBER(Pay_Item_Search_Text),0,IF(ISNUMBER(SEARCH(Pay_Item_Search_Text,H5119)),MAX(G$4:$G5118)+1,0)))</f>
        <v>5115</v>
      </c>
      <c r="H5119" s="1" t="str">
        <f>IF(Table_PayItems[[#This Row],[Description]]="_","_ Unique Item - "&amp;Table_PayItems[[#This Row],[Item]]&amp;" - $"&amp;Table_PayItems[[#This Row],[Unit]],Table_PayItems[[#This Row],[Description]]&amp;" - $"&amp;Table_PayItems[[#This Row],[Unit]])</f>
        <v>Sewer, Cl D, 72 inch, Tr Det B - $Ft</v>
      </c>
      <c r="I5119" s="29" t="str">
        <f>IFERROR(VLOOKUP(ROWS($M$5:M5119),Table_PayItems[[Search Key]:[Concentrated Name]],2,FALSE),"")</f>
        <v>Sewer, Cl D, 72 inch, Tr Det B - $Ft</v>
      </c>
      <c r="J5119" s="1"/>
      <c r="K5119" s="1"/>
      <c r="L5119" s="22">
        <f>IF(ISNUMBER(SEARCH(Pay_Item_Search_Text_2,M5119)),MAX($L$4:L5118)+1,0)</f>
        <v>0</v>
      </c>
      <c r="M5119" s="1" t="str">
        <f>IFERROR(VLOOKUP(ROWS($M$5:M5119),Table_PayItems[[Search Key]:[Concentrated Name]],2,FALSE),"")</f>
        <v>Sewer, Cl D, 72 inch, Tr Det B - $Ft</v>
      </c>
      <c r="N5119" s="1" t="str">
        <f>IFERROR(VLOOKUP(ROWS($M$5:N5119),$L$5:$M$7000,2,FALSE),"")</f>
        <v/>
      </c>
      <c r="O5119" s="1" t="str">
        <f>IFERROR(VLOOKUP(ROWS($O$5:O5119),$K$5:$L$7000,2,FALSE),"")</f>
        <v/>
      </c>
    </row>
    <row r="5120" spans="2:15" ht="15" customHeight="1" x14ac:dyDescent="0.25">
      <c r="B5120" s="178" t="s">
        <v>9423</v>
      </c>
      <c r="C5120" s="178" t="s">
        <v>104</v>
      </c>
      <c r="D5120" s="178" t="s">
        <v>1472</v>
      </c>
      <c r="E5120" s="178" t="s">
        <v>302</v>
      </c>
      <c r="F5120" s="178" t="s">
        <v>17</v>
      </c>
      <c r="G5120" s="1">
        <f>IF(ISNUMBER(Pay_Item_Search_Text),IF(ISNUMBER(IF(FIND(Pay_Item_Search_Text,B5120)=1,1, "FALSE")),MAX(G$4:$G5119)+1,IF(ISNUMBER(Pay_Item_Search_Text),0,IF(ISNUMBER(SEARCH(Pay_Item_Search_Text,H5120)),MAX(G$4:$G5119)+1,0))),IF(ISNUMBER(Pay_Item_Search_Text),0,IF(ISNUMBER(SEARCH(Pay_Item_Search_Text,H5120)),MAX(G$4:$G5119)+1,0)))</f>
        <v>5116</v>
      </c>
      <c r="H5120" s="1" t="str">
        <f>IF(Table_PayItems[[#This Row],[Description]]="_","_ Unique Item - "&amp;Table_PayItems[[#This Row],[Item]]&amp;" - $"&amp;Table_PayItems[[#This Row],[Unit]],Table_PayItems[[#This Row],[Description]]&amp;" - $"&amp;Table_PayItems[[#This Row],[Unit]])</f>
        <v>Sewer, Cl D, 72 inch, Tr Det C - $Ft</v>
      </c>
      <c r="I5120" s="29" t="str">
        <f>IFERROR(VLOOKUP(ROWS($M$5:M5120),Table_PayItems[[Search Key]:[Concentrated Name]],2,FALSE),"")</f>
        <v>Sewer, Cl D, 72 inch, Tr Det C - $Ft</v>
      </c>
      <c r="J5120" s="1"/>
      <c r="K5120" s="1"/>
      <c r="L5120" s="22">
        <f>IF(ISNUMBER(SEARCH(Pay_Item_Search_Text_2,M5120)),MAX($L$4:L5119)+1,0)</f>
        <v>0</v>
      </c>
      <c r="M5120" s="1" t="str">
        <f>IFERROR(VLOOKUP(ROWS($M$5:M5120),Table_PayItems[[Search Key]:[Concentrated Name]],2,FALSE),"")</f>
        <v>Sewer, Cl D, 72 inch, Tr Det C - $Ft</v>
      </c>
      <c r="N5120" s="1" t="str">
        <f>IFERROR(VLOOKUP(ROWS($M$5:N5120),$L$5:$M$7000,2,FALSE),"")</f>
        <v/>
      </c>
      <c r="O5120" s="1" t="str">
        <f>IFERROR(VLOOKUP(ROWS($O$5:O5120),$K$5:$L$7000,2,FALSE),"")</f>
        <v/>
      </c>
    </row>
    <row r="5121" spans="2:15" ht="15" customHeight="1" x14ac:dyDescent="0.25">
      <c r="B5121" s="178" t="s">
        <v>9447</v>
      </c>
      <c r="C5121" s="178" t="s">
        <v>104</v>
      </c>
      <c r="D5121" s="178" t="s">
        <v>1496</v>
      </c>
      <c r="E5121" s="178" t="s">
        <v>302</v>
      </c>
      <c r="F5121" s="178" t="s">
        <v>17</v>
      </c>
      <c r="G5121" s="1">
        <f>IF(ISNUMBER(Pay_Item_Search_Text),IF(ISNUMBER(IF(FIND(Pay_Item_Search_Text,B5121)=1,1, "FALSE")),MAX(G$4:$G5120)+1,IF(ISNUMBER(Pay_Item_Search_Text),0,IF(ISNUMBER(SEARCH(Pay_Item_Search_Text,H5121)),MAX(G$4:$G5120)+1,0))),IF(ISNUMBER(Pay_Item_Search_Text),0,IF(ISNUMBER(SEARCH(Pay_Item_Search_Text,H5121)),MAX(G$4:$G5120)+1,0)))</f>
        <v>5117</v>
      </c>
      <c r="H5121" s="1" t="str">
        <f>IF(Table_PayItems[[#This Row],[Description]]="_","_ Unique Item - "&amp;Table_PayItems[[#This Row],[Item]]&amp;" - $"&amp;Table_PayItems[[#This Row],[Unit]],Table_PayItems[[#This Row],[Description]]&amp;" - $"&amp;Table_PayItems[[#This Row],[Unit]])</f>
        <v>Sewer, Cl D, 72 inch, Tr Det D - $Ft</v>
      </c>
      <c r="I5121" s="29" t="str">
        <f>IFERROR(VLOOKUP(ROWS($M$5:M5121),Table_PayItems[[Search Key]:[Concentrated Name]],2,FALSE),"")</f>
        <v>Sewer, Cl D, 72 inch, Tr Det D - $Ft</v>
      </c>
      <c r="J5121" s="1"/>
      <c r="K5121" s="1"/>
      <c r="L5121" s="22">
        <f>IF(ISNUMBER(SEARCH(Pay_Item_Search_Text_2,M5121)),MAX($L$4:L5120)+1,0)</f>
        <v>0</v>
      </c>
      <c r="M5121" s="1" t="str">
        <f>IFERROR(VLOOKUP(ROWS($M$5:M5121),Table_PayItems[[Search Key]:[Concentrated Name]],2,FALSE),"")</f>
        <v>Sewer, Cl D, 72 inch, Tr Det D - $Ft</v>
      </c>
      <c r="N5121" s="1" t="str">
        <f>IFERROR(VLOOKUP(ROWS($M$5:N5121),$L$5:$M$7000,2,FALSE),"")</f>
        <v/>
      </c>
      <c r="O5121" s="1" t="str">
        <f>IFERROR(VLOOKUP(ROWS($O$5:O5121),$K$5:$L$7000,2,FALSE),"")</f>
        <v/>
      </c>
    </row>
    <row r="5122" spans="2:15" ht="15" customHeight="1" x14ac:dyDescent="0.25">
      <c r="B5122" s="178" t="s">
        <v>9471</v>
      </c>
      <c r="C5122" s="178" t="s">
        <v>104</v>
      </c>
      <c r="D5122" s="178" t="s">
        <v>1520</v>
      </c>
      <c r="E5122" s="178" t="s">
        <v>302</v>
      </c>
      <c r="F5122" s="178" t="s">
        <v>17</v>
      </c>
      <c r="G5122" s="1">
        <f>IF(ISNUMBER(Pay_Item_Search_Text),IF(ISNUMBER(IF(FIND(Pay_Item_Search_Text,B5122)=1,1, "FALSE")),MAX(G$4:$G5121)+1,IF(ISNUMBER(Pay_Item_Search_Text),0,IF(ISNUMBER(SEARCH(Pay_Item_Search_Text,H5122)),MAX(G$4:$G5121)+1,0))),IF(ISNUMBER(Pay_Item_Search_Text),0,IF(ISNUMBER(SEARCH(Pay_Item_Search_Text,H5122)),MAX(G$4:$G5121)+1,0)))</f>
        <v>5118</v>
      </c>
      <c r="H5122" s="1" t="str">
        <f>IF(Table_PayItems[[#This Row],[Description]]="_","_ Unique Item - "&amp;Table_PayItems[[#This Row],[Item]]&amp;" - $"&amp;Table_PayItems[[#This Row],[Unit]],Table_PayItems[[#This Row],[Description]]&amp;" - $"&amp;Table_PayItems[[#This Row],[Unit]])</f>
        <v>Sewer, Cl D, 72 inch, Tr Det E - $Ft</v>
      </c>
      <c r="I5122" s="29" t="str">
        <f>IFERROR(VLOOKUP(ROWS($M$5:M5122),Table_PayItems[[Search Key]:[Concentrated Name]],2,FALSE),"")</f>
        <v>Sewer, Cl D, 72 inch, Tr Det E - $Ft</v>
      </c>
      <c r="J5122" s="1"/>
      <c r="K5122" s="1"/>
      <c r="L5122" s="22">
        <f>IF(ISNUMBER(SEARCH(Pay_Item_Search_Text_2,M5122)),MAX($L$4:L5121)+1,0)</f>
        <v>0</v>
      </c>
      <c r="M5122" s="1" t="str">
        <f>IFERROR(VLOOKUP(ROWS($M$5:M5122),Table_PayItems[[Search Key]:[Concentrated Name]],2,FALSE),"")</f>
        <v>Sewer, Cl D, 72 inch, Tr Det E - $Ft</v>
      </c>
      <c r="N5122" s="1" t="str">
        <f>IFERROR(VLOOKUP(ROWS($M$5:N5122),$L$5:$M$7000,2,FALSE),"")</f>
        <v/>
      </c>
      <c r="O5122" s="1" t="str">
        <f>IFERROR(VLOOKUP(ROWS($O$5:O5122),$K$5:$L$7000,2,FALSE),"")</f>
        <v/>
      </c>
    </row>
    <row r="5123" spans="2:15" ht="15" customHeight="1" x14ac:dyDescent="0.25">
      <c r="B5123" s="178" t="s">
        <v>9376</v>
      </c>
      <c r="C5123" s="178" t="s">
        <v>104</v>
      </c>
      <c r="D5123" s="178" t="s">
        <v>1425</v>
      </c>
      <c r="E5123" s="178" t="s">
        <v>302</v>
      </c>
      <c r="F5123" s="178" t="s">
        <v>17</v>
      </c>
      <c r="G5123" s="1">
        <f>IF(ISNUMBER(Pay_Item_Search_Text),IF(ISNUMBER(IF(FIND(Pay_Item_Search_Text,B5123)=1,1, "FALSE")),MAX(G$4:$G5122)+1,IF(ISNUMBER(Pay_Item_Search_Text),0,IF(ISNUMBER(SEARCH(Pay_Item_Search_Text,H5123)),MAX(G$4:$G5122)+1,0))),IF(ISNUMBER(Pay_Item_Search_Text),0,IF(ISNUMBER(SEARCH(Pay_Item_Search_Text,H5123)),MAX(G$4:$G5122)+1,0)))</f>
        <v>5119</v>
      </c>
      <c r="H5123" s="1" t="str">
        <f>IF(Table_PayItems[[#This Row],[Description]]="_","_ Unique Item - "&amp;Table_PayItems[[#This Row],[Item]]&amp;" - $"&amp;Table_PayItems[[#This Row],[Unit]],Table_PayItems[[#This Row],[Description]]&amp;" - $"&amp;Table_PayItems[[#This Row],[Unit]])</f>
        <v>Sewer, Cl D, 78 inch, Tr Det A - $Ft</v>
      </c>
      <c r="I5123" s="29" t="str">
        <f>IFERROR(VLOOKUP(ROWS($M$5:M5123),Table_PayItems[[Search Key]:[Concentrated Name]],2,FALSE),"")</f>
        <v>Sewer, Cl D, 78 inch, Tr Det A - $Ft</v>
      </c>
      <c r="J5123" s="1"/>
      <c r="K5123" s="1"/>
      <c r="L5123" s="22">
        <f>IF(ISNUMBER(SEARCH(Pay_Item_Search_Text_2,M5123)),MAX($L$4:L5122)+1,0)</f>
        <v>0</v>
      </c>
      <c r="M5123" s="1" t="str">
        <f>IFERROR(VLOOKUP(ROWS($M$5:M5123),Table_PayItems[[Search Key]:[Concentrated Name]],2,FALSE),"")</f>
        <v>Sewer, Cl D, 78 inch, Tr Det A - $Ft</v>
      </c>
      <c r="N5123" s="1" t="str">
        <f>IFERROR(VLOOKUP(ROWS($M$5:N5123),$L$5:$M$7000,2,FALSE),"")</f>
        <v/>
      </c>
      <c r="O5123" s="1" t="str">
        <f>IFERROR(VLOOKUP(ROWS($O$5:O5123),$K$5:$L$7000,2,FALSE),"")</f>
        <v/>
      </c>
    </row>
    <row r="5124" spans="2:15" ht="15" customHeight="1" x14ac:dyDescent="0.25">
      <c r="B5124" s="178" t="s">
        <v>9400</v>
      </c>
      <c r="C5124" s="178" t="s">
        <v>104</v>
      </c>
      <c r="D5124" s="178" t="s">
        <v>1449</v>
      </c>
      <c r="E5124" s="178" t="s">
        <v>302</v>
      </c>
      <c r="F5124" s="178" t="s">
        <v>17</v>
      </c>
      <c r="G5124" s="1">
        <f>IF(ISNUMBER(Pay_Item_Search_Text),IF(ISNUMBER(IF(FIND(Pay_Item_Search_Text,B5124)=1,1, "FALSE")),MAX(G$4:$G5123)+1,IF(ISNUMBER(Pay_Item_Search_Text),0,IF(ISNUMBER(SEARCH(Pay_Item_Search_Text,H5124)),MAX(G$4:$G5123)+1,0))),IF(ISNUMBER(Pay_Item_Search_Text),0,IF(ISNUMBER(SEARCH(Pay_Item_Search_Text,H5124)),MAX(G$4:$G5123)+1,0)))</f>
        <v>5120</v>
      </c>
      <c r="H5124" s="1" t="str">
        <f>IF(Table_PayItems[[#This Row],[Description]]="_","_ Unique Item - "&amp;Table_PayItems[[#This Row],[Item]]&amp;" - $"&amp;Table_PayItems[[#This Row],[Unit]],Table_PayItems[[#This Row],[Description]]&amp;" - $"&amp;Table_PayItems[[#This Row],[Unit]])</f>
        <v>Sewer, Cl D, 78 inch, Tr Det B - $Ft</v>
      </c>
      <c r="I5124" s="29" t="str">
        <f>IFERROR(VLOOKUP(ROWS($M$5:M5124),Table_PayItems[[Search Key]:[Concentrated Name]],2,FALSE),"")</f>
        <v>Sewer, Cl D, 78 inch, Tr Det B - $Ft</v>
      </c>
      <c r="J5124" s="1"/>
      <c r="K5124" s="1"/>
      <c r="L5124" s="22">
        <f>IF(ISNUMBER(SEARCH(Pay_Item_Search_Text_2,M5124)),MAX($L$4:L5123)+1,0)</f>
        <v>0</v>
      </c>
      <c r="M5124" s="1" t="str">
        <f>IFERROR(VLOOKUP(ROWS($M$5:M5124),Table_PayItems[[Search Key]:[Concentrated Name]],2,FALSE),"")</f>
        <v>Sewer, Cl D, 78 inch, Tr Det B - $Ft</v>
      </c>
      <c r="N5124" s="1" t="str">
        <f>IFERROR(VLOOKUP(ROWS($M$5:N5124),$L$5:$M$7000,2,FALSE),"")</f>
        <v/>
      </c>
      <c r="O5124" s="1" t="str">
        <f>IFERROR(VLOOKUP(ROWS($O$5:O5124),$K$5:$L$7000,2,FALSE),"")</f>
        <v/>
      </c>
    </row>
    <row r="5125" spans="2:15" ht="15" customHeight="1" x14ac:dyDescent="0.25">
      <c r="B5125" s="178" t="s">
        <v>9424</v>
      </c>
      <c r="C5125" s="178" t="s">
        <v>104</v>
      </c>
      <c r="D5125" s="178" t="s">
        <v>1473</v>
      </c>
      <c r="E5125" s="178" t="s">
        <v>302</v>
      </c>
      <c r="F5125" s="178" t="s">
        <v>17</v>
      </c>
      <c r="G5125" s="1">
        <f>IF(ISNUMBER(Pay_Item_Search_Text),IF(ISNUMBER(IF(FIND(Pay_Item_Search_Text,B5125)=1,1, "FALSE")),MAX(G$4:$G5124)+1,IF(ISNUMBER(Pay_Item_Search_Text),0,IF(ISNUMBER(SEARCH(Pay_Item_Search_Text,H5125)),MAX(G$4:$G5124)+1,0))),IF(ISNUMBER(Pay_Item_Search_Text),0,IF(ISNUMBER(SEARCH(Pay_Item_Search_Text,H5125)),MAX(G$4:$G5124)+1,0)))</f>
        <v>5121</v>
      </c>
      <c r="H5125" s="1" t="str">
        <f>IF(Table_PayItems[[#This Row],[Description]]="_","_ Unique Item - "&amp;Table_PayItems[[#This Row],[Item]]&amp;" - $"&amp;Table_PayItems[[#This Row],[Unit]],Table_PayItems[[#This Row],[Description]]&amp;" - $"&amp;Table_PayItems[[#This Row],[Unit]])</f>
        <v>Sewer, Cl D, 78 inch, Tr Det C - $Ft</v>
      </c>
      <c r="I5125" s="29" t="str">
        <f>IFERROR(VLOOKUP(ROWS($M$5:M5125),Table_PayItems[[Search Key]:[Concentrated Name]],2,FALSE),"")</f>
        <v>Sewer, Cl D, 78 inch, Tr Det C - $Ft</v>
      </c>
      <c r="J5125" s="1"/>
      <c r="K5125" s="1"/>
      <c r="L5125" s="22">
        <f>IF(ISNUMBER(SEARCH(Pay_Item_Search_Text_2,M5125)),MAX($L$4:L5124)+1,0)</f>
        <v>0</v>
      </c>
      <c r="M5125" s="1" t="str">
        <f>IFERROR(VLOOKUP(ROWS($M$5:M5125),Table_PayItems[[Search Key]:[Concentrated Name]],2,FALSE),"")</f>
        <v>Sewer, Cl D, 78 inch, Tr Det C - $Ft</v>
      </c>
      <c r="N5125" s="1" t="str">
        <f>IFERROR(VLOOKUP(ROWS($M$5:N5125),$L$5:$M$7000,2,FALSE),"")</f>
        <v/>
      </c>
      <c r="O5125" s="1" t="str">
        <f>IFERROR(VLOOKUP(ROWS($O$5:O5125),$K$5:$L$7000,2,FALSE),"")</f>
        <v/>
      </c>
    </row>
    <row r="5126" spans="2:15" ht="15" customHeight="1" x14ac:dyDescent="0.25">
      <c r="B5126" s="178" t="s">
        <v>9448</v>
      </c>
      <c r="C5126" s="178" t="s">
        <v>104</v>
      </c>
      <c r="D5126" s="178" t="s">
        <v>1497</v>
      </c>
      <c r="E5126" s="178" t="s">
        <v>302</v>
      </c>
      <c r="F5126" s="178" t="s">
        <v>17</v>
      </c>
      <c r="G5126" s="1">
        <f>IF(ISNUMBER(Pay_Item_Search_Text),IF(ISNUMBER(IF(FIND(Pay_Item_Search_Text,B5126)=1,1, "FALSE")),MAX(G$4:$G5125)+1,IF(ISNUMBER(Pay_Item_Search_Text),0,IF(ISNUMBER(SEARCH(Pay_Item_Search_Text,H5126)),MAX(G$4:$G5125)+1,0))),IF(ISNUMBER(Pay_Item_Search_Text),0,IF(ISNUMBER(SEARCH(Pay_Item_Search_Text,H5126)),MAX(G$4:$G5125)+1,0)))</f>
        <v>5122</v>
      </c>
      <c r="H5126" s="1" t="str">
        <f>IF(Table_PayItems[[#This Row],[Description]]="_","_ Unique Item - "&amp;Table_PayItems[[#This Row],[Item]]&amp;" - $"&amp;Table_PayItems[[#This Row],[Unit]],Table_PayItems[[#This Row],[Description]]&amp;" - $"&amp;Table_PayItems[[#This Row],[Unit]])</f>
        <v>Sewer, Cl D, 78 inch, Tr Det D - $Ft</v>
      </c>
      <c r="I5126" s="29" t="str">
        <f>IFERROR(VLOOKUP(ROWS($M$5:M5126),Table_PayItems[[Search Key]:[Concentrated Name]],2,FALSE),"")</f>
        <v>Sewer, Cl D, 78 inch, Tr Det D - $Ft</v>
      </c>
      <c r="J5126" s="1"/>
      <c r="K5126" s="1"/>
      <c r="L5126" s="22">
        <f>IF(ISNUMBER(SEARCH(Pay_Item_Search_Text_2,M5126)),MAX($L$4:L5125)+1,0)</f>
        <v>0</v>
      </c>
      <c r="M5126" s="1" t="str">
        <f>IFERROR(VLOOKUP(ROWS($M$5:M5126),Table_PayItems[[Search Key]:[Concentrated Name]],2,FALSE),"")</f>
        <v>Sewer, Cl D, 78 inch, Tr Det D - $Ft</v>
      </c>
      <c r="N5126" s="1" t="str">
        <f>IFERROR(VLOOKUP(ROWS($M$5:N5126),$L$5:$M$7000,2,FALSE),"")</f>
        <v/>
      </c>
      <c r="O5126" s="1" t="str">
        <f>IFERROR(VLOOKUP(ROWS($O$5:O5126),$K$5:$L$7000,2,FALSE),"")</f>
        <v/>
      </c>
    </row>
    <row r="5127" spans="2:15" ht="15" customHeight="1" x14ac:dyDescent="0.25">
      <c r="B5127" s="178" t="s">
        <v>9472</v>
      </c>
      <c r="C5127" s="178" t="s">
        <v>104</v>
      </c>
      <c r="D5127" s="178" t="s">
        <v>1521</v>
      </c>
      <c r="E5127" s="178" t="s">
        <v>302</v>
      </c>
      <c r="F5127" s="178" t="s">
        <v>17</v>
      </c>
      <c r="G5127" s="1">
        <f>IF(ISNUMBER(Pay_Item_Search_Text),IF(ISNUMBER(IF(FIND(Pay_Item_Search_Text,B5127)=1,1, "FALSE")),MAX(G$4:$G5126)+1,IF(ISNUMBER(Pay_Item_Search_Text),0,IF(ISNUMBER(SEARCH(Pay_Item_Search_Text,H5127)),MAX(G$4:$G5126)+1,0))),IF(ISNUMBER(Pay_Item_Search_Text),0,IF(ISNUMBER(SEARCH(Pay_Item_Search_Text,H5127)),MAX(G$4:$G5126)+1,0)))</f>
        <v>5123</v>
      </c>
      <c r="H5127" s="1" t="str">
        <f>IF(Table_PayItems[[#This Row],[Description]]="_","_ Unique Item - "&amp;Table_PayItems[[#This Row],[Item]]&amp;" - $"&amp;Table_PayItems[[#This Row],[Unit]],Table_PayItems[[#This Row],[Description]]&amp;" - $"&amp;Table_PayItems[[#This Row],[Unit]])</f>
        <v>Sewer, Cl D, 78 inch, Tr Det E - $Ft</v>
      </c>
      <c r="I5127" s="29" t="str">
        <f>IFERROR(VLOOKUP(ROWS($M$5:M5127),Table_PayItems[[Search Key]:[Concentrated Name]],2,FALSE),"")</f>
        <v>Sewer, Cl D, 78 inch, Tr Det E - $Ft</v>
      </c>
      <c r="J5127" s="1"/>
      <c r="K5127" s="1"/>
      <c r="L5127" s="22">
        <f>IF(ISNUMBER(SEARCH(Pay_Item_Search_Text_2,M5127)),MAX($L$4:L5126)+1,0)</f>
        <v>0</v>
      </c>
      <c r="M5127" s="1" t="str">
        <f>IFERROR(VLOOKUP(ROWS($M$5:M5127),Table_PayItems[[Search Key]:[Concentrated Name]],2,FALSE),"")</f>
        <v>Sewer, Cl D, 78 inch, Tr Det E - $Ft</v>
      </c>
      <c r="N5127" s="1" t="str">
        <f>IFERROR(VLOOKUP(ROWS($M$5:N5127),$L$5:$M$7000,2,FALSE),"")</f>
        <v/>
      </c>
      <c r="O5127" s="1" t="str">
        <f>IFERROR(VLOOKUP(ROWS($O$5:O5127),$K$5:$L$7000,2,FALSE),"")</f>
        <v/>
      </c>
    </row>
    <row r="5128" spans="2:15" ht="15" customHeight="1" x14ac:dyDescent="0.25">
      <c r="B5128" s="178" t="s">
        <v>9377</v>
      </c>
      <c r="C5128" s="178" t="s">
        <v>104</v>
      </c>
      <c r="D5128" s="178" t="s">
        <v>1426</v>
      </c>
      <c r="E5128" s="178" t="s">
        <v>302</v>
      </c>
      <c r="F5128" s="178" t="s">
        <v>17</v>
      </c>
      <c r="G5128" s="1">
        <f>IF(ISNUMBER(Pay_Item_Search_Text),IF(ISNUMBER(IF(FIND(Pay_Item_Search_Text,B5128)=1,1, "FALSE")),MAX(G$4:$G5127)+1,IF(ISNUMBER(Pay_Item_Search_Text),0,IF(ISNUMBER(SEARCH(Pay_Item_Search_Text,H5128)),MAX(G$4:$G5127)+1,0))),IF(ISNUMBER(Pay_Item_Search_Text),0,IF(ISNUMBER(SEARCH(Pay_Item_Search_Text,H5128)),MAX(G$4:$G5127)+1,0)))</f>
        <v>5124</v>
      </c>
      <c r="H5128" s="1" t="str">
        <f>IF(Table_PayItems[[#This Row],[Description]]="_","_ Unique Item - "&amp;Table_PayItems[[#This Row],[Item]]&amp;" - $"&amp;Table_PayItems[[#This Row],[Unit]],Table_PayItems[[#This Row],[Description]]&amp;" - $"&amp;Table_PayItems[[#This Row],[Unit]])</f>
        <v>Sewer, Cl D, 84 inch, Tr Det A - $Ft</v>
      </c>
      <c r="I5128" s="29" t="str">
        <f>IFERROR(VLOOKUP(ROWS($M$5:M5128),Table_PayItems[[Search Key]:[Concentrated Name]],2,FALSE),"")</f>
        <v>Sewer, Cl D, 84 inch, Tr Det A - $Ft</v>
      </c>
      <c r="J5128" s="1"/>
      <c r="K5128" s="1"/>
      <c r="L5128" s="22">
        <f>IF(ISNUMBER(SEARCH(Pay_Item_Search_Text_2,M5128)),MAX($L$4:L5127)+1,0)</f>
        <v>0</v>
      </c>
      <c r="M5128" s="1" t="str">
        <f>IFERROR(VLOOKUP(ROWS($M$5:M5128),Table_PayItems[[Search Key]:[Concentrated Name]],2,FALSE),"")</f>
        <v>Sewer, Cl D, 84 inch, Tr Det A - $Ft</v>
      </c>
      <c r="N5128" s="1" t="str">
        <f>IFERROR(VLOOKUP(ROWS($M$5:N5128),$L$5:$M$7000,2,FALSE),"")</f>
        <v/>
      </c>
      <c r="O5128" s="1" t="str">
        <f>IFERROR(VLOOKUP(ROWS($O$5:O5128),$K$5:$L$7000,2,FALSE),"")</f>
        <v/>
      </c>
    </row>
    <row r="5129" spans="2:15" ht="15" customHeight="1" x14ac:dyDescent="0.25">
      <c r="B5129" s="178" t="s">
        <v>9401</v>
      </c>
      <c r="C5129" s="178" t="s">
        <v>104</v>
      </c>
      <c r="D5129" s="178" t="s">
        <v>1450</v>
      </c>
      <c r="E5129" s="178" t="s">
        <v>302</v>
      </c>
      <c r="F5129" s="178" t="s">
        <v>17</v>
      </c>
      <c r="G5129" s="1">
        <f>IF(ISNUMBER(Pay_Item_Search_Text),IF(ISNUMBER(IF(FIND(Pay_Item_Search_Text,B5129)=1,1, "FALSE")),MAX(G$4:$G5128)+1,IF(ISNUMBER(Pay_Item_Search_Text),0,IF(ISNUMBER(SEARCH(Pay_Item_Search_Text,H5129)),MAX(G$4:$G5128)+1,0))),IF(ISNUMBER(Pay_Item_Search_Text),0,IF(ISNUMBER(SEARCH(Pay_Item_Search_Text,H5129)),MAX(G$4:$G5128)+1,0)))</f>
        <v>5125</v>
      </c>
      <c r="H5129" s="1" t="str">
        <f>IF(Table_PayItems[[#This Row],[Description]]="_","_ Unique Item - "&amp;Table_PayItems[[#This Row],[Item]]&amp;" - $"&amp;Table_PayItems[[#This Row],[Unit]],Table_PayItems[[#This Row],[Description]]&amp;" - $"&amp;Table_PayItems[[#This Row],[Unit]])</f>
        <v>Sewer, Cl D, 84 inch, Tr Det B - $Ft</v>
      </c>
      <c r="I5129" s="29" t="str">
        <f>IFERROR(VLOOKUP(ROWS($M$5:M5129),Table_PayItems[[Search Key]:[Concentrated Name]],2,FALSE),"")</f>
        <v>Sewer, Cl D, 84 inch, Tr Det B - $Ft</v>
      </c>
      <c r="J5129" s="1"/>
      <c r="K5129" s="1"/>
      <c r="L5129" s="22">
        <f>IF(ISNUMBER(SEARCH(Pay_Item_Search_Text_2,M5129)),MAX($L$4:L5128)+1,0)</f>
        <v>0</v>
      </c>
      <c r="M5129" s="1" t="str">
        <f>IFERROR(VLOOKUP(ROWS($M$5:M5129),Table_PayItems[[Search Key]:[Concentrated Name]],2,FALSE),"")</f>
        <v>Sewer, Cl D, 84 inch, Tr Det B - $Ft</v>
      </c>
      <c r="N5129" s="1" t="str">
        <f>IFERROR(VLOOKUP(ROWS($M$5:N5129),$L$5:$M$7000,2,FALSE),"")</f>
        <v/>
      </c>
      <c r="O5129" s="1" t="str">
        <f>IFERROR(VLOOKUP(ROWS($O$5:O5129),$K$5:$L$7000,2,FALSE),"")</f>
        <v/>
      </c>
    </row>
    <row r="5130" spans="2:15" ht="15" customHeight="1" x14ac:dyDescent="0.25">
      <c r="B5130" s="178" t="s">
        <v>9425</v>
      </c>
      <c r="C5130" s="178" t="s">
        <v>104</v>
      </c>
      <c r="D5130" s="178" t="s">
        <v>1474</v>
      </c>
      <c r="E5130" s="178" t="s">
        <v>302</v>
      </c>
      <c r="F5130" s="178" t="s">
        <v>17</v>
      </c>
      <c r="G5130" s="1">
        <f>IF(ISNUMBER(Pay_Item_Search_Text),IF(ISNUMBER(IF(FIND(Pay_Item_Search_Text,B5130)=1,1, "FALSE")),MAX(G$4:$G5129)+1,IF(ISNUMBER(Pay_Item_Search_Text),0,IF(ISNUMBER(SEARCH(Pay_Item_Search_Text,H5130)),MAX(G$4:$G5129)+1,0))),IF(ISNUMBER(Pay_Item_Search_Text),0,IF(ISNUMBER(SEARCH(Pay_Item_Search_Text,H5130)),MAX(G$4:$G5129)+1,0)))</f>
        <v>5126</v>
      </c>
      <c r="H5130" s="1" t="str">
        <f>IF(Table_PayItems[[#This Row],[Description]]="_","_ Unique Item - "&amp;Table_PayItems[[#This Row],[Item]]&amp;" - $"&amp;Table_PayItems[[#This Row],[Unit]],Table_PayItems[[#This Row],[Description]]&amp;" - $"&amp;Table_PayItems[[#This Row],[Unit]])</f>
        <v>Sewer, Cl D, 84 inch, Tr Det C - $Ft</v>
      </c>
      <c r="I5130" s="29" t="str">
        <f>IFERROR(VLOOKUP(ROWS($M$5:M5130),Table_PayItems[[Search Key]:[Concentrated Name]],2,FALSE),"")</f>
        <v>Sewer, Cl D, 84 inch, Tr Det C - $Ft</v>
      </c>
      <c r="J5130" s="1"/>
      <c r="K5130" s="1"/>
      <c r="L5130" s="22">
        <f>IF(ISNUMBER(SEARCH(Pay_Item_Search_Text_2,M5130)),MAX($L$4:L5129)+1,0)</f>
        <v>0</v>
      </c>
      <c r="M5130" s="1" t="str">
        <f>IFERROR(VLOOKUP(ROWS($M$5:M5130),Table_PayItems[[Search Key]:[Concentrated Name]],2,FALSE),"")</f>
        <v>Sewer, Cl D, 84 inch, Tr Det C - $Ft</v>
      </c>
      <c r="N5130" s="1" t="str">
        <f>IFERROR(VLOOKUP(ROWS($M$5:N5130),$L$5:$M$7000,2,FALSE),"")</f>
        <v/>
      </c>
      <c r="O5130" s="1" t="str">
        <f>IFERROR(VLOOKUP(ROWS($O$5:O5130),$K$5:$L$7000,2,FALSE),"")</f>
        <v/>
      </c>
    </row>
    <row r="5131" spans="2:15" ht="15" customHeight="1" x14ac:dyDescent="0.25">
      <c r="B5131" s="178" t="s">
        <v>9449</v>
      </c>
      <c r="C5131" s="178" t="s">
        <v>104</v>
      </c>
      <c r="D5131" s="178" t="s">
        <v>1498</v>
      </c>
      <c r="E5131" s="178" t="s">
        <v>302</v>
      </c>
      <c r="F5131" s="178" t="s">
        <v>17</v>
      </c>
      <c r="G5131" s="1">
        <f>IF(ISNUMBER(Pay_Item_Search_Text),IF(ISNUMBER(IF(FIND(Pay_Item_Search_Text,B5131)=1,1, "FALSE")),MAX(G$4:$G5130)+1,IF(ISNUMBER(Pay_Item_Search_Text),0,IF(ISNUMBER(SEARCH(Pay_Item_Search_Text,H5131)),MAX(G$4:$G5130)+1,0))),IF(ISNUMBER(Pay_Item_Search_Text),0,IF(ISNUMBER(SEARCH(Pay_Item_Search_Text,H5131)),MAX(G$4:$G5130)+1,0)))</f>
        <v>5127</v>
      </c>
      <c r="H5131" s="1" t="str">
        <f>IF(Table_PayItems[[#This Row],[Description]]="_","_ Unique Item - "&amp;Table_PayItems[[#This Row],[Item]]&amp;" - $"&amp;Table_PayItems[[#This Row],[Unit]],Table_PayItems[[#This Row],[Description]]&amp;" - $"&amp;Table_PayItems[[#This Row],[Unit]])</f>
        <v>Sewer, Cl D, 84 inch, Tr Det D - $Ft</v>
      </c>
      <c r="I5131" s="29" t="str">
        <f>IFERROR(VLOOKUP(ROWS($M$5:M5131),Table_PayItems[[Search Key]:[Concentrated Name]],2,FALSE),"")</f>
        <v>Sewer, Cl D, 84 inch, Tr Det D - $Ft</v>
      </c>
      <c r="J5131" s="1"/>
      <c r="K5131" s="1"/>
      <c r="L5131" s="22">
        <f>IF(ISNUMBER(SEARCH(Pay_Item_Search_Text_2,M5131)),MAX($L$4:L5130)+1,0)</f>
        <v>0</v>
      </c>
      <c r="M5131" s="1" t="str">
        <f>IFERROR(VLOOKUP(ROWS($M$5:M5131),Table_PayItems[[Search Key]:[Concentrated Name]],2,FALSE),"")</f>
        <v>Sewer, Cl D, 84 inch, Tr Det D - $Ft</v>
      </c>
      <c r="N5131" s="1" t="str">
        <f>IFERROR(VLOOKUP(ROWS($M$5:N5131),$L$5:$M$7000,2,FALSE),"")</f>
        <v/>
      </c>
      <c r="O5131" s="1" t="str">
        <f>IFERROR(VLOOKUP(ROWS($O$5:O5131),$K$5:$L$7000,2,FALSE),"")</f>
        <v/>
      </c>
    </row>
    <row r="5132" spans="2:15" ht="15" customHeight="1" x14ac:dyDescent="0.25">
      <c r="B5132" s="178" t="s">
        <v>9473</v>
      </c>
      <c r="C5132" s="178" t="s">
        <v>104</v>
      </c>
      <c r="D5132" s="178" t="s">
        <v>1522</v>
      </c>
      <c r="E5132" s="178" t="s">
        <v>302</v>
      </c>
      <c r="F5132" s="178" t="s">
        <v>17</v>
      </c>
      <c r="G5132" s="1">
        <f>IF(ISNUMBER(Pay_Item_Search_Text),IF(ISNUMBER(IF(FIND(Pay_Item_Search_Text,B5132)=1,1, "FALSE")),MAX(G$4:$G5131)+1,IF(ISNUMBER(Pay_Item_Search_Text),0,IF(ISNUMBER(SEARCH(Pay_Item_Search_Text,H5132)),MAX(G$4:$G5131)+1,0))),IF(ISNUMBER(Pay_Item_Search_Text),0,IF(ISNUMBER(SEARCH(Pay_Item_Search_Text,H5132)),MAX(G$4:$G5131)+1,0)))</f>
        <v>5128</v>
      </c>
      <c r="H5132" s="1" t="str">
        <f>IF(Table_PayItems[[#This Row],[Description]]="_","_ Unique Item - "&amp;Table_PayItems[[#This Row],[Item]]&amp;" - $"&amp;Table_PayItems[[#This Row],[Unit]],Table_PayItems[[#This Row],[Description]]&amp;" - $"&amp;Table_PayItems[[#This Row],[Unit]])</f>
        <v>Sewer, Cl D, 84 inch, Tr Det E - $Ft</v>
      </c>
      <c r="I5132" s="29" t="str">
        <f>IFERROR(VLOOKUP(ROWS($M$5:M5132),Table_PayItems[[Search Key]:[Concentrated Name]],2,FALSE),"")</f>
        <v>Sewer, Cl D, 84 inch, Tr Det E - $Ft</v>
      </c>
      <c r="J5132" s="1"/>
      <c r="K5132" s="1"/>
      <c r="L5132" s="22">
        <f>IF(ISNUMBER(SEARCH(Pay_Item_Search_Text_2,M5132)),MAX($L$4:L5131)+1,0)</f>
        <v>0</v>
      </c>
      <c r="M5132" s="1" t="str">
        <f>IFERROR(VLOOKUP(ROWS($M$5:M5132),Table_PayItems[[Search Key]:[Concentrated Name]],2,FALSE),"")</f>
        <v>Sewer, Cl D, 84 inch, Tr Det E - $Ft</v>
      </c>
      <c r="N5132" s="1" t="str">
        <f>IFERROR(VLOOKUP(ROWS($M$5:N5132),$L$5:$M$7000,2,FALSE),"")</f>
        <v/>
      </c>
      <c r="O5132" s="1" t="str">
        <f>IFERROR(VLOOKUP(ROWS($O$5:O5132),$K$5:$L$7000,2,FALSE),"")</f>
        <v/>
      </c>
    </row>
    <row r="5133" spans="2:15" ht="15" customHeight="1" x14ac:dyDescent="0.25">
      <c r="B5133" s="178" t="s">
        <v>9378</v>
      </c>
      <c r="C5133" s="178" t="s">
        <v>104</v>
      </c>
      <c r="D5133" s="178" t="s">
        <v>1427</v>
      </c>
      <c r="E5133" s="178" t="s">
        <v>302</v>
      </c>
      <c r="F5133" s="178" t="s">
        <v>17</v>
      </c>
      <c r="G5133" s="1">
        <f>IF(ISNUMBER(Pay_Item_Search_Text),IF(ISNUMBER(IF(FIND(Pay_Item_Search_Text,B5133)=1,1, "FALSE")),MAX(G$4:$G5132)+1,IF(ISNUMBER(Pay_Item_Search_Text),0,IF(ISNUMBER(SEARCH(Pay_Item_Search_Text,H5133)),MAX(G$4:$G5132)+1,0))),IF(ISNUMBER(Pay_Item_Search_Text),0,IF(ISNUMBER(SEARCH(Pay_Item_Search_Text,H5133)),MAX(G$4:$G5132)+1,0)))</f>
        <v>5129</v>
      </c>
      <c r="H5133" s="1" t="str">
        <f>IF(Table_PayItems[[#This Row],[Description]]="_","_ Unique Item - "&amp;Table_PayItems[[#This Row],[Item]]&amp;" - $"&amp;Table_PayItems[[#This Row],[Unit]],Table_PayItems[[#This Row],[Description]]&amp;" - $"&amp;Table_PayItems[[#This Row],[Unit]])</f>
        <v>Sewer, Cl D, 90 inch, Tr Det A - $Ft</v>
      </c>
      <c r="I5133" s="29" t="str">
        <f>IFERROR(VLOOKUP(ROWS($M$5:M5133),Table_PayItems[[Search Key]:[Concentrated Name]],2,FALSE),"")</f>
        <v>Sewer, Cl D, 90 inch, Tr Det A - $Ft</v>
      </c>
      <c r="J5133" s="1"/>
      <c r="K5133" s="1"/>
      <c r="L5133" s="22">
        <f>IF(ISNUMBER(SEARCH(Pay_Item_Search_Text_2,M5133)),MAX($L$4:L5132)+1,0)</f>
        <v>907</v>
      </c>
      <c r="M5133" s="1" t="str">
        <f>IFERROR(VLOOKUP(ROWS($M$5:M5133),Table_PayItems[[Search Key]:[Concentrated Name]],2,FALSE),"")</f>
        <v>Sewer, Cl D, 90 inch, Tr Det A - $Ft</v>
      </c>
      <c r="N5133" s="1" t="str">
        <f>IFERROR(VLOOKUP(ROWS($M$5:N5133),$L$5:$M$7000,2,FALSE),"")</f>
        <v/>
      </c>
      <c r="O5133" s="1" t="str">
        <f>IFERROR(VLOOKUP(ROWS($O$5:O5133),$K$5:$L$7000,2,FALSE),"")</f>
        <v/>
      </c>
    </row>
    <row r="5134" spans="2:15" ht="15" customHeight="1" x14ac:dyDescent="0.25">
      <c r="B5134" s="178" t="s">
        <v>9402</v>
      </c>
      <c r="C5134" s="178" t="s">
        <v>104</v>
      </c>
      <c r="D5134" s="178" t="s">
        <v>1451</v>
      </c>
      <c r="E5134" s="178" t="s">
        <v>302</v>
      </c>
      <c r="F5134" s="178" t="s">
        <v>17</v>
      </c>
      <c r="G5134" s="1">
        <f>IF(ISNUMBER(Pay_Item_Search_Text),IF(ISNUMBER(IF(FIND(Pay_Item_Search_Text,B5134)=1,1, "FALSE")),MAX(G$4:$G5133)+1,IF(ISNUMBER(Pay_Item_Search_Text),0,IF(ISNUMBER(SEARCH(Pay_Item_Search_Text,H5134)),MAX(G$4:$G5133)+1,0))),IF(ISNUMBER(Pay_Item_Search_Text),0,IF(ISNUMBER(SEARCH(Pay_Item_Search_Text,H5134)),MAX(G$4:$G5133)+1,0)))</f>
        <v>5130</v>
      </c>
      <c r="H5134" s="1" t="str">
        <f>IF(Table_PayItems[[#This Row],[Description]]="_","_ Unique Item - "&amp;Table_PayItems[[#This Row],[Item]]&amp;" - $"&amp;Table_PayItems[[#This Row],[Unit]],Table_PayItems[[#This Row],[Description]]&amp;" - $"&amp;Table_PayItems[[#This Row],[Unit]])</f>
        <v>Sewer, Cl D, 90 inch, Tr Det B - $Ft</v>
      </c>
      <c r="I5134" s="29" t="str">
        <f>IFERROR(VLOOKUP(ROWS($M$5:M5134),Table_PayItems[[Search Key]:[Concentrated Name]],2,FALSE),"")</f>
        <v>Sewer, Cl D, 90 inch, Tr Det B - $Ft</v>
      </c>
      <c r="J5134" s="1"/>
      <c r="K5134" s="1"/>
      <c r="L5134" s="22">
        <f>IF(ISNUMBER(SEARCH(Pay_Item_Search_Text_2,M5134)),MAX($L$4:L5133)+1,0)</f>
        <v>908</v>
      </c>
      <c r="M5134" s="1" t="str">
        <f>IFERROR(VLOOKUP(ROWS($M$5:M5134),Table_PayItems[[Search Key]:[Concentrated Name]],2,FALSE),"")</f>
        <v>Sewer, Cl D, 90 inch, Tr Det B - $Ft</v>
      </c>
      <c r="N5134" s="1" t="str">
        <f>IFERROR(VLOOKUP(ROWS($M$5:N5134),$L$5:$M$7000,2,FALSE),"")</f>
        <v/>
      </c>
      <c r="O5134" s="1" t="str">
        <f>IFERROR(VLOOKUP(ROWS($O$5:O5134),$K$5:$L$7000,2,FALSE),"")</f>
        <v/>
      </c>
    </row>
    <row r="5135" spans="2:15" ht="15" customHeight="1" x14ac:dyDescent="0.25">
      <c r="B5135" s="178" t="s">
        <v>9426</v>
      </c>
      <c r="C5135" s="178" t="s">
        <v>104</v>
      </c>
      <c r="D5135" s="178" t="s">
        <v>1475</v>
      </c>
      <c r="E5135" s="178" t="s">
        <v>302</v>
      </c>
      <c r="F5135" s="178" t="s">
        <v>17</v>
      </c>
      <c r="G5135" s="1">
        <f>IF(ISNUMBER(Pay_Item_Search_Text),IF(ISNUMBER(IF(FIND(Pay_Item_Search_Text,B5135)=1,1, "FALSE")),MAX(G$4:$G5134)+1,IF(ISNUMBER(Pay_Item_Search_Text),0,IF(ISNUMBER(SEARCH(Pay_Item_Search_Text,H5135)),MAX(G$4:$G5134)+1,0))),IF(ISNUMBER(Pay_Item_Search_Text),0,IF(ISNUMBER(SEARCH(Pay_Item_Search_Text,H5135)),MAX(G$4:$G5134)+1,0)))</f>
        <v>5131</v>
      </c>
      <c r="H5135" s="1" t="str">
        <f>IF(Table_PayItems[[#This Row],[Description]]="_","_ Unique Item - "&amp;Table_PayItems[[#This Row],[Item]]&amp;" - $"&amp;Table_PayItems[[#This Row],[Unit]],Table_PayItems[[#This Row],[Description]]&amp;" - $"&amp;Table_PayItems[[#This Row],[Unit]])</f>
        <v>Sewer, Cl D, 90 inch, Tr Det C - $Ft</v>
      </c>
      <c r="I5135" s="29" t="str">
        <f>IFERROR(VLOOKUP(ROWS($M$5:M5135),Table_PayItems[[Search Key]:[Concentrated Name]],2,FALSE),"")</f>
        <v>Sewer, Cl D, 90 inch, Tr Det C - $Ft</v>
      </c>
      <c r="J5135" s="1"/>
      <c r="K5135" s="1"/>
      <c r="L5135" s="22">
        <f>IF(ISNUMBER(SEARCH(Pay_Item_Search_Text_2,M5135)),MAX($L$4:L5134)+1,0)</f>
        <v>909</v>
      </c>
      <c r="M5135" s="1" t="str">
        <f>IFERROR(VLOOKUP(ROWS($M$5:M5135),Table_PayItems[[Search Key]:[Concentrated Name]],2,FALSE),"")</f>
        <v>Sewer, Cl D, 90 inch, Tr Det C - $Ft</v>
      </c>
      <c r="N5135" s="1" t="str">
        <f>IFERROR(VLOOKUP(ROWS($M$5:N5135),$L$5:$M$7000,2,FALSE),"")</f>
        <v/>
      </c>
      <c r="O5135" s="1" t="str">
        <f>IFERROR(VLOOKUP(ROWS($O$5:O5135),$K$5:$L$7000,2,FALSE),"")</f>
        <v/>
      </c>
    </row>
    <row r="5136" spans="2:15" ht="15" customHeight="1" x14ac:dyDescent="0.25">
      <c r="B5136" s="178" t="s">
        <v>9450</v>
      </c>
      <c r="C5136" s="178" t="s">
        <v>104</v>
      </c>
      <c r="D5136" s="178" t="s">
        <v>1499</v>
      </c>
      <c r="E5136" s="178" t="s">
        <v>302</v>
      </c>
      <c r="F5136" s="178" t="s">
        <v>17</v>
      </c>
      <c r="G5136" s="1">
        <f>IF(ISNUMBER(Pay_Item_Search_Text),IF(ISNUMBER(IF(FIND(Pay_Item_Search_Text,B5136)=1,1, "FALSE")),MAX(G$4:$G5135)+1,IF(ISNUMBER(Pay_Item_Search_Text),0,IF(ISNUMBER(SEARCH(Pay_Item_Search_Text,H5136)),MAX(G$4:$G5135)+1,0))),IF(ISNUMBER(Pay_Item_Search_Text),0,IF(ISNUMBER(SEARCH(Pay_Item_Search_Text,H5136)),MAX(G$4:$G5135)+1,0)))</f>
        <v>5132</v>
      </c>
      <c r="H5136" s="1" t="str">
        <f>IF(Table_PayItems[[#This Row],[Description]]="_","_ Unique Item - "&amp;Table_PayItems[[#This Row],[Item]]&amp;" - $"&amp;Table_PayItems[[#This Row],[Unit]],Table_PayItems[[#This Row],[Description]]&amp;" - $"&amp;Table_PayItems[[#This Row],[Unit]])</f>
        <v>Sewer, Cl D, 90 inch, Tr Det D - $Ft</v>
      </c>
      <c r="I5136" s="29" t="str">
        <f>IFERROR(VLOOKUP(ROWS($M$5:M5136),Table_PayItems[[Search Key]:[Concentrated Name]],2,FALSE),"")</f>
        <v>Sewer, Cl D, 90 inch, Tr Det D - $Ft</v>
      </c>
      <c r="J5136" s="1"/>
      <c r="K5136" s="1"/>
      <c r="L5136" s="22">
        <f>IF(ISNUMBER(SEARCH(Pay_Item_Search_Text_2,M5136)),MAX($L$4:L5135)+1,0)</f>
        <v>910</v>
      </c>
      <c r="M5136" s="1" t="str">
        <f>IFERROR(VLOOKUP(ROWS($M$5:M5136),Table_PayItems[[Search Key]:[Concentrated Name]],2,FALSE),"")</f>
        <v>Sewer, Cl D, 90 inch, Tr Det D - $Ft</v>
      </c>
      <c r="N5136" s="1" t="str">
        <f>IFERROR(VLOOKUP(ROWS($M$5:N5136),$L$5:$M$7000,2,FALSE),"")</f>
        <v/>
      </c>
      <c r="O5136" s="1" t="str">
        <f>IFERROR(VLOOKUP(ROWS($O$5:O5136),$K$5:$L$7000,2,FALSE),"")</f>
        <v/>
      </c>
    </row>
    <row r="5137" spans="2:15" ht="15" customHeight="1" x14ac:dyDescent="0.25">
      <c r="B5137" s="178" t="s">
        <v>9474</v>
      </c>
      <c r="C5137" s="178" t="s">
        <v>104</v>
      </c>
      <c r="D5137" s="178" t="s">
        <v>1523</v>
      </c>
      <c r="E5137" s="178" t="s">
        <v>302</v>
      </c>
      <c r="F5137" s="178" t="s">
        <v>17</v>
      </c>
      <c r="G5137" s="1">
        <f>IF(ISNUMBER(Pay_Item_Search_Text),IF(ISNUMBER(IF(FIND(Pay_Item_Search_Text,B5137)=1,1, "FALSE")),MAX(G$4:$G5136)+1,IF(ISNUMBER(Pay_Item_Search_Text),0,IF(ISNUMBER(SEARCH(Pay_Item_Search_Text,H5137)),MAX(G$4:$G5136)+1,0))),IF(ISNUMBER(Pay_Item_Search_Text),0,IF(ISNUMBER(SEARCH(Pay_Item_Search_Text,H5137)),MAX(G$4:$G5136)+1,0)))</f>
        <v>5133</v>
      </c>
      <c r="H5137" s="1" t="str">
        <f>IF(Table_PayItems[[#This Row],[Description]]="_","_ Unique Item - "&amp;Table_PayItems[[#This Row],[Item]]&amp;" - $"&amp;Table_PayItems[[#This Row],[Unit]],Table_PayItems[[#This Row],[Description]]&amp;" - $"&amp;Table_PayItems[[#This Row],[Unit]])</f>
        <v>Sewer, Cl D, 90 inch, Tr Det E - $Ft</v>
      </c>
      <c r="I5137" s="29" t="str">
        <f>IFERROR(VLOOKUP(ROWS($M$5:M5137),Table_PayItems[[Search Key]:[Concentrated Name]],2,FALSE),"")</f>
        <v>Sewer, Cl D, 90 inch, Tr Det E - $Ft</v>
      </c>
      <c r="J5137" s="1"/>
      <c r="K5137" s="1"/>
      <c r="L5137" s="22">
        <f>IF(ISNUMBER(SEARCH(Pay_Item_Search_Text_2,M5137)),MAX($L$4:L5136)+1,0)</f>
        <v>911</v>
      </c>
      <c r="M5137" s="1" t="str">
        <f>IFERROR(VLOOKUP(ROWS($M$5:M5137),Table_PayItems[[Search Key]:[Concentrated Name]],2,FALSE),"")</f>
        <v>Sewer, Cl D, 90 inch, Tr Det E - $Ft</v>
      </c>
      <c r="N5137" s="1" t="str">
        <f>IFERROR(VLOOKUP(ROWS($M$5:N5137),$L$5:$M$7000,2,FALSE),"")</f>
        <v/>
      </c>
      <c r="O5137" s="1" t="str">
        <f>IFERROR(VLOOKUP(ROWS($O$5:O5137),$K$5:$L$7000,2,FALSE),"")</f>
        <v/>
      </c>
    </row>
    <row r="5138" spans="2:15" ht="15" customHeight="1" x14ac:dyDescent="0.25">
      <c r="B5138" s="178" t="s">
        <v>9379</v>
      </c>
      <c r="C5138" s="178" t="s">
        <v>104</v>
      </c>
      <c r="D5138" s="178" t="s">
        <v>1428</v>
      </c>
      <c r="E5138" s="178" t="s">
        <v>302</v>
      </c>
      <c r="F5138" s="178" t="s">
        <v>17</v>
      </c>
      <c r="G5138" s="1">
        <f>IF(ISNUMBER(Pay_Item_Search_Text),IF(ISNUMBER(IF(FIND(Pay_Item_Search_Text,B5138)=1,1, "FALSE")),MAX(G$4:$G5137)+1,IF(ISNUMBER(Pay_Item_Search_Text),0,IF(ISNUMBER(SEARCH(Pay_Item_Search_Text,H5138)),MAX(G$4:$G5137)+1,0))),IF(ISNUMBER(Pay_Item_Search_Text),0,IF(ISNUMBER(SEARCH(Pay_Item_Search_Text,H5138)),MAX(G$4:$G5137)+1,0)))</f>
        <v>5134</v>
      </c>
      <c r="H5138" s="1" t="str">
        <f>IF(Table_PayItems[[#This Row],[Description]]="_","_ Unique Item - "&amp;Table_PayItems[[#This Row],[Item]]&amp;" - $"&amp;Table_PayItems[[#This Row],[Unit]],Table_PayItems[[#This Row],[Description]]&amp;" - $"&amp;Table_PayItems[[#This Row],[Unit]])</f>
        <v>Sewer, Cl D, 96 inch, Tr Det A - $Ft</v>
      </c>
      <c r="I5138" s="29" t="str">
        <f>IFERROR(VLOOKUP(ROWS($M$5:M5138),Table_PayItems[[Search Key]:[Concentrated Name]],2,FALSE),"")</f>
        <v>Sewer, Cl D, 96 inch, Tr Det A - $Ft</v>
      </c>
      <c r="J5138" s="1"/>
      <c r="K5138" s="1"/>
      <c r="L5138" s="22">
        <f>IF(ISNUMBER(SEARCH(Pay_Item_Search_Text_2,M5138)),MAX($L$4:L5137)+1,0)</f>
        <v>0</v>
      </c>
      <c r="M5138" s="1" t="str">
        <f>IFERROR(VLOOKUP(ROWS($M$5:M5138),Table_PayItems[[Search Key]:[Concentrated Name]],2,FALSE),"")</f>
        <v>Sewer, Cl D, 96 inch, Tr Det A - $Ft</v>
      </c>
      <c r="N5138" s="1" t="str">
        <f>IFERROR(VLOOKUP(ROWS($M$5:N5138),$L$5:$M$7000,2,FALSE),"")</f>
        <v/>
      </c>
      <c r="O5138" s="1" t="str">
        <f>IFERROR(VLOOKUP(ROWS($O$5:O5138),$K$5:$L$7000,2,FALSE),"")</f>
        <v/>
      </c>
    </row>
    <row r="5139" spans="2:15" ht="15" customHeight="1" x14ac:dyDescent="0.25">
      <c r="B5139" s="178" t="s">
        <v>9403</v>
      </c>
      <c r="C5139" s="178" t="s">
        <v>104</v>
      </c>
      <c r="D5139" s="178" t="s">
        <v>1452</v>
      </c>
      <c r="E5139" s="178" t="s">
        <v>302</v>
      </c>
      <c r="F5139" s="178" t="s">
        <v>17</v>
      </c>
      <c r="G5139" s="1">
        <f>IF(ISNUMBER(Pay_Item_Search_Text),IF(ISNUMBER(IF(FIND(Pay_Item_Search_Text,B5139)=1,1, "FALSE")),MAX(G$4:$G5138)+1,IF(ISNUMBER(Pay_Item_Search_Text),0,IF(ISNUMBER(SEARCH(Pay_Item_Search_Text,H5139)),MAX(G$4:$G5138)+1,0))),IF(ISNUMBER(Pay_Item_Search_Text),0,IF(ISNUMBER(SEARCH(Pay_Item_Search_Text,H5139)),MAX(G$4:$G5138)+1,0)))</f>
        <v>5135</v>
      </c>
      <c r="H5139" s="1" t="str">
        <f>IF(Table_PayItems[[#This Row],[Description]]="_","_ Unique Item - "&amp;Table_PayItems[[#This Row],[Item]]&amp;" - $"&amp;Table_PayItems[[#This Row],[Unit]],Table_PayItems[[#This Row],[Description]]&amp;" - $"&amp;Table_PayItems[[#This Row],[Unit]])</f>
        <v>Sewer, Cl D, 96 inch, Tr Det B - $Ft</v>
      </c>
      <c r="I5139" s="29" t="str">
        <f>IFERROR(VLOOKUP(ROWS($M$5:M5139),Table_PayItems[[Search Key]:[Concentrated Name]],2,FALSE),"")</f>
        <v>Sewer, Cl D, 96 inch, Tr Det B - $Ft</v>
      </c>
      <c r="J5139" s="1"/>
      <c r="K5139" s="1"/>
      <c r="L5139" s="22">
        <f>IF(ISNUMBER(SEARCH(Pay_Item_Search_Text_2,M5139)),MAX($L$4:L5138)+1,0)</f>
        <v>0</v>
      </c>
      <c r="M5139" s="1" t="str">
        <f>IFERROR(VLOOKUP(ROWS($M$5:M5139),Table_PayItems[[Search Key]:[Concentrated Name]],2,FALSE),"")</f>
        <v>Sewer, Cl D, 96 inch, Tr Det B - $Ft</v>
      </c>
      <c r="N5139" s="1" t="str">
        <f>IFERROR(VLOOKUP(ROWS($M$5:N5139),$L$5:$M$7000,2,FALSE),"")</f>
        <v/>
      </c>
      <c r="O5139" s="1" t="str">
        <f>IFERROR(VLOOKUP(ROWS($O$5:O5139),$K$5:$L$7000,2,FALSE),"")</f>
        <v/>
      </c>
    </row>
    <row r="5140" spans="2:15" ht="15" customHeight="1" x14ac:dyDescent="0.25">
      <c r="B5140" s="178" t="s">
        <v>9427</v>
      </c>
      <c r="C5140" s="178" t="s">
        <v>104</v>
      </c>
      <c r="D5140" s="178" t="s">
        <v>1476</v>
      </c>
      <c r="E5140" s="178" t="s">
        <v>302</v>
      </c>
      <c r="F5140" s="178" t="s">
        <v>17</v>
      </c>
      <c r="G5140" s="1">
        <f>IF(ISNUMBER(Pay_Item_Search_Text),IF(ISNUMBER(IF(FIND(Pay_Item_Search_Text,B5140)=1,1, "FALSE")),MAX(G$4:$G5139)+1,IF(ISNUMBER(Pay_Item_Search_Text),0,IF(ISNUMBER(SEARCH(Pay_Item_Search_Text,H5140)),MAX(G$4:$G5139)+1,0))),IF(ISNUMBER(Pay_Item_Search_Text),0,IF(ISNUMBER(SEARCH(Pay_Item_Search_Text,H5140)),MAX(G$4:$G5139)+1,0)))</f>
        <v>5136</v>
      </c>
      <c r="H5140" s="1" t="str">
        <f>IF(Table_PayItems[[#This Row],[Description]]="_","_ Unique Item - "&amp;Table_PayItems[[#This Row],[Item]]&amp;" - $"&amp;Table_PayItems[[#This Row],[Unit]],Table_PayItems[[#This Row],[Description]]&amp;" - $"&amp;Table_PayItems[[#This Row],[Unit]])</f>
        <v>Sewer, Cl D, 96 inch, Tr Det C - $Ft</v>
      </c>
      <c r="I5140" s="29" t="str">
        <f>IFERROR(VLOOKUP(ROWS($M$5:M5140),Table_PayItems[[Search Key]:[Concentrated Name]],2,FALSE),"")</f>
        <v>Sewer, Cl D, 96 inch, Tr Det C - $Ft</v>
      </c>
      <c r="J5140" s="1"/>
      <c r="K5140" s="1"/>
      <c r="L5140" s="22">
        <f>IF(ISNUMBER(SEARCH(Pay_Item_Search_Text_2,M5140)),MAX($L$4:L5139)+1,0)</f>
        <v>0</v>
      </c>
      <c r="M5140" s="1" t="str">
        <f>IFERROR(VLOOKUP(ROWS($M$5:M5140),Table_PayItems[[Search Key]:[Concentrated Name]],2,FALSE),"")</f>
        <v>Sewer, Cl D, 96 inch, Tr Det C - $Ft</v>
      </c>
      <c r="N5140" s="1" t="str">
        <f>IFERROR(VLOOKUP(ROWS($M$5:N5140),$L$5:$M$7000,2,FALSE),"")</f>
        <v/>
      </c>
      <c r="O5140" s="1" t="str">
        <f>IFERROR(VLOOKUP(ROWS($O$5:O5140),$K$5:$L$7000,2,FALSE),"")</f>
        <v/>
      </c>
    </row>
    <row r="5141" spans="2:15" ht="15" customHeight="1" x14ac:dyDescent="0.25">
      <c r="B5141" s="178" t="s">
        <v>9451</v>
      </c>
      <c r="C5141" s="178" t="s">
        <v>104</v>
      </c>
      <c r="D5141" s="178" t="s">
        <v>1500</v>
      </c>
      <c r="E5141" s="178" t="s">
        <v>302</v>
      </c>
      <c r="F5141" s="178" t="s">
        <v>17</v>
      </c>
      <c r="G5141" s="1">
        <f>IF(ISNUMBER(Pay_Item_Search_Text),IF(ISNUMBER(IF(FIND(Pay_Item_Search_Text,B5141)=1,1, "FALSE")),MAX(G$4:$G5140)+1,IF(ISNUMBER(Pay_Item_Search_Text),0,IF(ISNUMBER(SEARCH(Pay_Item_Search_Text,H5141)),MAX(G$4:$G5140)+1,0))),IF(ISNUMBER(Pay_Item_Search_Text),0,IF(ISNUMBER(SEARCH(Pay_Item_Search_Text,H5141)),MAX(G$4:$G5140)+1,0)))</f>
        <v>5137</v>
      </c>
      <c r="H5141" s="1" t="str">
        <f>IF(Table_PayItems[[#This Row],[Description]]="_","_ Unique Item - "&amp;Table_PayItems[[#This Row],[Item]]&amp;" - $"&amp;Table_PayItems[[#This Row],[Unit]],Table_PayItems[[#This Row],[Description]]&amp;" - $"&amp;Table_PayItems[[#This Row],[Unit]])</f>
        <v>Sewer, Cl D, 96 inch, Tr Det D - $Ft</v>
      </c>
      <c r="I5141" s="29" t="str">
        <f>IFERROR(VLOOKUP(ROWS($M$5:M5141),Table_PayItems[[Search Key]:[Concentrated Name]],2,FALSE),"")</f>
        <v>Sewer, Cl D, 96 inch, Tr Det D - $Ft</v>
      </c>
      <c r="J5141" s="1"/>
      <c r="K5141" s="1"/>
      <c r="L5141" s="22">
        <f>IF(ISNUMBER(SEARCH(Pay_Item_Search_Text_2,M5141)),MAX($L$4:L5140)+1,0)</f>
        <v>0</v>
      </c>
      <c r="M5141" s="1" t="str">
        <f>IFERROR(VLOOKUP(ROWS($M$5:M5141),Table_PayItems[[Search Key]:[Concentrated Name]],2,FALSE),"")</f>
        <v>Sewer, Cl D, 96 inch, Tr Det D - $Ft</v>
      </c>
      <c r="N5141" s="1" t="str">
        <f>IFERROR(VLOOKUP(ROWS($M$5:N5141),$L$5:$M$7000,2,FALSE),"")</f>
        <v/>
      </c>
      <c r="O5141" s="1" t="str">
        <f>IFERROR(VLOOKUP(ROWS($O$5:O5141),$K$5:$L$7000,2,FALSE),"")</f>
        <v/>
      </c>
    </row>
    <row r="5142" spans="2:15" ht="15" customHeight="1" x14ac:dyDescent="0.25">
      <c r="B5142" s="178" t="s">
        <v>9475</v>
      </c>
      <c r="C5142" s="178" t="s">
        <v>104</v>
      </c>
      <c r="D5142" s="178" t="s">
        <v>1524</v>
      </c>
      <c r="E5142" s="178" t="s">
        <v>302</v>
      </c>
      <c r="F5142" s="178" t="s">
        <v>17</v>
      </c>
      <c r="G5142" s="1">
        <f>IF(ISNUMBER(Pay_Item_Search_Text),IF(ISNUMBER(IF(FIND(Pay_Item_Search_Text,B5142)=1,1, "FALSE")),MAX(G$4:$G5141)+1,IF(ISNUMBER(Pay_Item_Search_Text),0,IF(ISNUMBER(SEARCH(Pay_Item_Search_Text,H5142)),MAX(G$4:$G5141)+1,0))),IF(ISNUMBER(Pay_Item_Search_Text),0,IF(ISNUMBER(SEARCH(Pay_Item_Search_Text,H5142)),MAX(G$4:$G5141)+1,0)))</f>
        <v>5138</v>
      </c>
      <c r="H5142" s="1" t="str">
        <f>IF(Table_PayItems[[#This Row],[Description]]="_","_ Unique Item - "&amp;Table_PayItems[[#This Row],[Item]]&amp;" - $"&amp;Table_PayItems[[#This Row],[Unit]],Table_PayItems[[#This Row],[Description]]&amp;" - $"&amp;Table_PayItems[[#This Row],[Unit]])</f>
        <v>Sewer, Cl D, 96 inch, Tr Det E - $Ft</v>
      </c>
      <c r="I5142" s="29" t="str">
        <f>IFERROR(VLOOKUP(ROWS($M$5:M5142),Table_PayItems[[Search Key]:[Concentrated Name]],2,FALSE),"")</f>
        <v>Sewer, Cl D, 96 inch, Tr Det E - $Ft</v>
      </c>
      <c r="J5142" s="1"/>
      <c r="K5142" s="1"/>
      <c r="L5142" s="22">
        <f>IF(ISNUMBER(SEARCH(Pay_Item_Search_Text_2,M5142)),MAX($L$4:L5141)+1,0)</f>
        <v>0</v>
      </c>
      <c r="M5142" s="1" t="str">
        <f>IFERROR(VLOOKUP(ROWS($M$5:M5142),Table_PayItems[[Search Key]:[Concentrated Name]],2,FALSE),"")</f>
        <v>Sewer, Cl D, 96 inch, Tr Det E - $Ft</v>
      </c>
      <c r="N5142" s="1" t="str">
        <f>IFERROR(VLOOKUP(ROWS($M$5:N5142),$L$5:$M$7000,2,FALSE),"")</f>
        <v/>
      </c>
      <c r="O5142" s="1" t="str">
        <f>IFERROR(VLOOKUP(ROWS($O$5:O5142),$K$5:$L$7000,2,FALSE),"")</f>
        <v/>
      </c>
    </row>
    <row r="5143" spans="2:15" ht="15" customHeight="1" x14ac:dyDescent="0.25">
      <c r="B5143" s="178" t="s">
        <v>9500</v>
      </c>
      <c r="C5143" s="178" t="s">
        <v>104</v>
      </c>
      <c r="D5143" s="178" t="s">
        <v>1549</v>
      </c>
      <c r="E5143" s="178" t="s">
        <v>302</v>
      </c>
      <c r="F5143" s="178" t="s">
        <v>17</v>
      </c>
      <c r="G5143" s="1">
        <f>IF(ISNUMBER(Pay_Item_Search_Text),IF(ISNUMBER(IF(FIND(Pay_Item_Search_Text,B5143)=1,1, "FALSE")),MAX(G$4:$G5142)+1,IF(ISNUMBER(Pay_Item_Search_Text),0,IF(ISNUMBER(SEARCH(Pay_Item_Search_Text,H5143)),MAX(G$4:$G5142)+1,0))),IF(ISNUMBER(Pay_Item_Search_Text),0,IF(ISNUMBER(SEARCH(Pay_Item_Search_Text,H5143)),MAX(G$4:$G5142)+1,0)))</f>
        <v>5139</v>
      </c>
      <c r="H5143" s="1" t="str">
        <f>IF(Table_PayItems[[#This Row],[Description]]="_","_ Unique Item - "&amp;Table_PayItems[[#This Row],[Item]]&amp;" - $"&amp;Table_PayItems[[#This Row],[Unit]],Table_PayItems[[#This Row],[Description]]&amp;" - $"&amp;Table_PayItems[[#This Row],[Unit]])</f>
        <v>Sewer, Cl E, 102 inch, Tr Det B - $Ft</v>
      </c>
      <c r="I5143" s="29" t="str">
        <f>IFERROR(VLOOKUP(ROWS($M$5:M5143),Table_PayItems[[Search Key]:[Concentrated Name]],2,FALSE),"")</f>
        <v>Sewer, Cl E, 102 inch, Tr Det B - $Ft</v>
      </c>
      <c r="J5143" s="1"/>
      <c r="K5143" s="1"/>
      <c r="L5143" s="22">
        <f>IF(ISNUMBER(SEARCH(Pay_Item_Search_Text_2,M5143)),MAX($L$4:L5142)+1,0)</f>
        <v>912</v>
      </c>
      <c r="M5143" s="1" t="str">
        <f>IFERROR(VLOOKUP(ROWS($M$5:M5143),Table_PayItems[[Search Key]:[Concentrated Name]],2,FALSE),"")</f>
        <v>Sewer, Cl E, 102 inch, Tr Det B - $Ft</v>
      </c>
      <c r="N5143" s="1" t="str">
        <f>IFERROR(VLOOKUP(ROWS($M$5:N5143),$L$5:$M$7000,2,FALSE),"")</f>
        <v/>
      </c>
      <c r="O5143" s="1" t="str">
        <f>IFERROR(VLOOKUP(ROWS($O$5:O5143),$K$5:$L$7000,2,FALSE),"")</f>
        <v/>
      </c>
    </row>
    <row r="5144" spans="2:15" ht="15" customHeight="1" x14ac:dyDescent="0.25">
      <c r="B5144" s="178" t="s">
        <v>9524</v>
      </c>
      <c r="C5144" s="178" t="s">
        <v>104</v>
      </c>
      <c r="D5144" s="178" t="s">
        <v>1573</v>
      </c>
      <c r="E5144" s="178" t="s">
        <v>302</v>
      </c>
      <c r="F5144" s="178" t="s">
        <v>17</v>
      </c>
      <c r="G5144" s="1">
        <f>IF(ISNUMBER(Pay_Item_Search_Text),IF(ISNUMBER(IF(FIND(Pay_Item_Search_Text,B5144)=1,1, "FALSE")),MAX(G$4:$G5143)+1,IF(ISNUMBER(Pay_Item_Search_Text),0,IF(ISNUMBER(SEARCH(Pay_Item_Search_Text,H5144)),MAX(G$4:$G5143)+1,0))),IF(ISNUMBER(Pay_Item_Search_Text),0,IF(ISNUMBER(SEARCH(Pay_Item_Search_Text,H5144)),MAX(G$4:$G5143)+1,0)))</f>
        <v>5140</v>
      </c>
      <c r="H5144" s="1" t="str">
        <f>IF(Table_PayItems[[#This Row],[Description]]="_","_ Unique Item - "&amp;Table_PayItems[[#This Row],[Item]]&amp;" - $"&amp;Table_PayItems[[#This Row],[Unit]],Table_PayItems[[#This Row],[Description]]&amp;" - $"&amp;Table_PayItems[[#This Row],[Unit]])</f>
        <v>Sewer, Cl E, 102 inch, Tr Det C - $Ft</v>
      </c>
      <c r="I5144" s="29" t="str">
        <f>IFERROR(VLOOKUP(ROWS($M$5:M5144),Table_PayItems[[Search Key]:[Concentrated Name]],2,FALSE),"")</f>
        <v>Sewer, Cl E, 102 inch, Tr Det C - $Ft</v>
      </c>
      <c r="J5144" s="1"/>
      <c r="K5144" s="1"/>
      <c r="L5144" s="22">
        <f>IF(ISNUMBER(SEARCH(Pay_Item_Search_Text_2,M5144)),MAX($L$4:L5143)+1,0)</f>
        <v>913</v>
      </c>
      <c r="M5144" s="1" t="str">
        <f>IFERROR(VLOOKUP(ROWS($M$5:M5144),Table_PayItems[[Search Key]:[Concentrated Name]],2,FALSE),"")</f>
        <v>Sewer, Cl E, 102 inch, Tr Det C - $Ft</v>
      </c>
      <c r="N5144" s="1" t="str">
        <f>IFERROR(VLOOKUP(ROWS($M$5:N5144),$L$5:$M$7000,2,FALSE),"")</f>
        <v/>
      </c>
      <c r="O5144" s="1" t="str">
        <f>IFERROR(VLOOKUP(ROWS($O$5:O5144),$K$5:$L$7000,2,FALSE),"")</f>
        <v/>
      </c>
    </row>
    <row r="5145" spans="2:15" ht="15" customHeight="1" x14ac:dyDescent="0.25">
      <c r="B5145" s="178" t="s">
        <v>9548</v>
      </c>
      <c r="C5145" s="178" t="s">
        <v>104</v>
      </c>
      <c r="D5145" s="178" t="s">
        <v>1597</v>
      </c>
      <c r="E5145" s="178" t="s">
        <v>302</v>
      </c>
      <c r="F5145" s="178" t="s">
        <v>17</v>
      </c>
      <c r="G5145" s="1">
        <f>IF(ISNUMBER(Pay_Item_Search_Text),IF(ISNUMBER(IF(FIND(Pay_Item_Search_Text,B5145)=1,1, "FALSE")),MAX(G$4:$G5144)+1,IF(ISNUMBER(Pay_Item_Search_Text),0,IF(ISNUMBER(SEARCH(Pay_Item_Search_Text,H5145)),MAX(G$4:$G5144)+1,0))),IF(ISNUMBER(Pay_Item_Search_Text),0,IF(ISNUMBER(SEARCH(Pay_Item_Search_Text,H5145)),MAX(G$4:$G5144)+1,0)))</f>
        <v>5141</v>
      </c>
      <c r="H5145" s="1" t="str">
        <f>IF(Table_PayItems[[#This Row],[Description]]="_","_ Unique Item - "&amp;Table_PayItems[[#This Row],[Item]]&amp;" - $"&amp;Table_PayItems[[#This Row],[Unit]],Table_PayItems[[#This Row],[Description]]&amp;" - $"&amp;Table_PayItems[[#This Row],[Unit]])</f>
        <v>Sewer, Cl E, 102 inch, Tr Det D - $Ft</v>
      </c>
      <c r="I5145" s="29" t="str">
        <f>IFERROR(VLOOKUP(ROWS($M$5:M5145),Table_PayItems[[Search Key]:[Concentrated Name]],2,FALSE),"")</f>
        <v>Sewer, Cl E, 102 inch, Tr Det D - $Ft</v>
      </c>
      <c r="J5145" s="1"/>
      <c r="K5145" s="1"/>
      <c r="L5145" s="22">
        <f>IF(ISNUMBER(SEARCH(Pay_Item_Search_Text_2,M5145)),MAX($L$4:L5144)+1,0)</f>
        <v>914</v>
      </c>
      <c r="M5145" s="1" t="str">
        <f>IFERROR(VLOOKUP(ROWS($M$5:M5145),Table_PayItems[[Search Key]:[Concentrated Name]],2,FALSE),"")</f>
        <v>Sewer, Cl E, 102 inch, Tr Det D - $Ft</v>
      </c>
      <c r="N5145" s="1" t="str">
        <f>IFERROR(VLOOKUP(ROWS($M$5:N5145),$L$5:$M$7000,2,FALSE),"")</f>
        <v/>
      </c>
      <c r="O5145" s="1" t="str">
        <f>IFERROR(VLOOKUP(ROWS($O$5:O5145),$K$5:$L$7000,2,FALSE),"")</f>
        <v/>
      </c>
    </row>
    <row r="5146" spans="2:15" ht="15" customHeight="1" x14ac:dyDescent="0.25">
      <c r="B5146" s="178" t="s">
        <v>9572</v>
      </c>
      <c r="C5146" s="178" t="s">
        <v>104</v>
      </c>
      <c r="D5146" s="178" t="s">
        <v>1621</v>
      </c>
      <c r="E5146" s="178" t="s">
        <v>302</v>
      </c>
      <c r="F5146" s="178" t="s">
        <v>17</v>
      </c>
      <c r="G5146" s="1">
        <f>IF(ISNUMBER(Pay_Item_Search_Text),IF(ISNUMBER(IF(FIND(Pay_Item_Search_Text,B5146)=1,1, "FALSE")),MAX(G$4:$G5145)+1,IF(ISNUMBER(Pay_Item_Search_Text),0,IF(ISNUMBER(SEARCH(Pay_Item_Search_Text,H5146)),MAX(G$4:$G5145)+1,0))),IF(ISNUMBER(Pay_Item_Search_Text),0,IF(ISNUMBER(SEARCH(Pay_Item_Search_Text,H5146)),MAX(G$4:$G5145)+1,0)))</f>
        <v>5142</v>
      </c>
      <c r="H5146" s="1" t="str">
        <f>IF(Table_PayItems[[#This Row],[Description]]="_","_ Unique Item - "&amp;Table_PayItems[[#This Row],[Item]]&amp;" - $"&amp;Table_PayItems[[#This Row],[Unit]],Table_PayItems[[#This Row],[Description]]&amp;" - $"&amp;Table_PayItems[[#This Row],[Unit]])</f>
        <v>Sewer, Cl E, 102 inch, Tr Det E - $Ft</v>
      </c>
      <c r="I5146" s="29" t="str">
        <f>IFERROR(VLOOKUP(ROWS($M$5:M5146),Table_PayItems[[Search Key]:[Concentrated Name]],2,FALSE),"")</f>
        <v>Sewer, Cl E, 102 inch, Tr Det E - $Ft</v>
      </c>
      <c r="J5146" s="1"/>
      <c r="K5146" s="1"/>
      <c r="L5146" s="22">
        <f>IF(ISNUMBER(SEARCH(Pay_Item_Search_Text_2,M5146)),MAX($L$4:L5145)+1,0)</f>
        <v>915</v>
      </c>
      <c r="M5146" s="1" t="str">
        <f>IFERROR(VLOOKUP(ROWS($M$5:M5146),Table_PayItems[[Search Key]:[Concentrated Name]],2,FALSE),"")</f>
        <v>Sewer, Cl E, 102 inch, Tr Det E - $Ft</v>
      </c>
      <c r="N5146" s="1" t="str">
        <f>IFERROR(VLOOKUP(ROWS($M$5:N5146),$L$5:$M$7000,2,FALSE),"")</f>
        <v/>
      </c>
      <c r="O5146" s="1" t="str">
        <f>IFERROR(VLOOKUP(ROWS($O$5:O5146),$K$5:$L$7000,2,FALSE),"")</f>
        <v/>
      </c>
    </row>
    <row r="5147" spans="2:15" ht="15" customHeight="1" x14ac:dyDescent="0.25">
      <c r="B5147" s="178" t="s">
        <v>9501</v>
      </c>
      <c r="C5147" s="178" t="s">
        <v>104</v>
      </c>
      <c r="D5147" s="178" t="s">
        <v>1550</v>
      </c>
      <c r="E5147" s="178" t="s">
        <v>302</v>
      </c>
      <c r="F5147" s="178" t="s">
        <v>17</v>
      </c>
      <c r="G5147" s="1">
        <f>IF(ISNUMBER(Pay_Item_Search_Text),IF(ISNUMBER(IF(FIND(Pay_Item_Search_Text,B5147)=1,1, "FALSE")),MAX(G$4:$G5146)+1,IF(ISNUMBER(Pay_Item_Search_Text),0,IF(ISNUMBER(SEARCH(Pay_Item_Search_Text,H5147)),MAX(G$4:$G5146)+1,0))),IF(ISNUMBER(Pay_Item_Search_Text),0,IF(ISNUMBER(SEARCH(Pay_Item_Search_Text,H5147)),MAX(G$4:$G5146)+1,0)))</f>
        <v>5143</v>
      </c>
      <c r="H5147" s="1" t="str">
        <f>IF(Table_PayItems[[#This Row],[Description]]="_","_ Unique Item - "&amp;Table_PayItems[[#This Row],[Item]]&amp;" - $"&amp;Table_PayItems[[#This Row],[Unit]],Table_PayItems[[#This Row],[Description]]&amp;" - $"&amp;Table_PayItems[[#This Row],[Unit]])</f>
        <v>Sewer, Cl E, 108 inch, Tr Det B - $Ft</v>
      </c>
      <c r="I5147" s="29" t="str">
        <f>IFERROR(VLOOKUP(ROWS($M$5:M5147),Table_PayItems[[Search Key]:[Concentrated Name]],2,FALSE),"")</f>
        <v>Sewer, Cl E, 108 inch, Tr Det B - $Ft</v>
      </c>
      <c r="J5147" s="1"/>
      <c r="K5147" s="1"/>
      <c r="L5147" s="22">
        <f>IF(ISNUMBER(SEARCH(Pay_Item_Search_Text_2,M5147)),MAX($L$4:L5146)+1,0)</f>
        <v>916</v>
      </c>
      <c r="M5147" s="1" t="str">
        <f>IFERROR(VLOOKUP(ROWS($M$5:M5147),Table_PayItems[[Search Key]:[Concentrated Name]],2,FALSE),"")</f>
        <v>Sewer, Cl E, 108 inch, Tr Det B - $Ft</v>
      </c>
      <c r="N5147" s="1" t="str">
        <f>IFERROR(VLOOKUP(ROWS($M$5:N5147),$L$5:$M$7000,2,FALSE),"")</f>
        <v/>
      </c>
      <c r="O5147" s="1" t="str">
        <f>IFERROR(VLOOKUP(ROWS($O$5:O5147),$K$5:$L$7000,2,FALSE),"")</f>
        <v/>
      </c>
    </row>
    <row r="5148" spans="2:15" ht="15" customHeight="1" x14ac:dyDescent="0.25">
      <c r="B5148" s="178" t="s">
        <v>9525</v>
      </c>
      <c r="C5148" s="178" t="s">
        <v>104</v>
      </c>
      <c r="D5148" s="178" t="s">
        <v>1574</v>
      </c>
      <c r="E5148" s="178" t="s">
        <v>302</v>
      </c>
      <c r="F5148" s="178" t="s">
        <v>17</v>
      </c>
      <c r="G5148" s="1">
        <f>IF(ISNUMBER(Pay_Item_Search_Text),IF(ISNUMBER(IF(FIND(Pay_Item_Search_Text,B5148)=1,1, "FALSE")),MAX(G$4:$G5147)+1,IF(ISNUMBER(Pay_Item_Search_Text),0,IF(ISNUMBER(SEARCH(Pay_Item_Search_Text,H5148)),MAX(G$4:$G5147)+1,0))),IF(ISNUMBER(Pay_Item_Search_Text),0,IF(ISNUMBER(SEARCH(Pay_Item_Search_Text,H5148)),MAX(G$4:$G5147)+1,0)))</f>
        <v>5144</v>
      </c>
      <c r="H5148" s="1" t="str">
        <f>IF(Table_PayItems[[#This Row],[Description]]="_","_ Unique Item - "&amp;Table_PayItems[[#This Row],[Item]]&amp;" - $"&amp;Table_PayItems[[#This Row],[Unit]],Table_PayItems[[#This Row],[Description]]&amp;" - $"&amp;Table_PayItems[[#This Row],[Unit]])</f>
        <v>Sewer, Cl E, 108 inch, Tr Det C - $Ft</v>
      </c>
      <c r="I5148" s="29" t="str">
        <f>IFERROR(VLOOKUP(ROWS($M$5:M5148),Table_PayItems[[Search Key]:[Concentrated Name]],2,FALSE),"")</f>
        <v>Sewer, Cl E, 108 inch, Tr Det C - $Ft</v>
      </c>
      <c r="J5148" s="1"/>
      <c r="K5148" s="1"/>
      <c r="L5148" s="22">
        <f>IF(ISNUMBER(SEARCH(Pay_Item_Search_Text_2,M5148)),MAX($L$4:L5147)+1,0)</f>
        <v>917</v>
      </c>
      <c r="M5148" s="1" t="str">
        <f>IFERROR(VLOOKUP(ROWS($M$5:M5148),Table_PayItems[[Search Key]:[Concentrated Name]],2,FALSE),"")</f>
        <v>Sewer, Cl E, 108 inch, Tr Det C - $Ft</v>
      </c>
      <c r="N5148" s="1" t="str">
        <f>IFERROR(VLOOKUP(ROWS($M$5:N5148),$L$5:$M$7000,2,FALSE),"")</f>
        <v/>
      </c>
      <c r="O5148" s="1" t="str">
        <f>IFERROR(VLOOKUP(ROWS($O$5:O5148),$K$5:$L$7000,2,FALSE),"")</f>
        <v/>
      </c>
    </row>
    <row r="5149" spans="2:15" ht="15" customHeight="1" x14ac:dyDescent="0.25">
      <c r="B5149" s="178" t="s">
        <v>9549</v>
      </c>
      <c r="C5149" s="178" t="s">
        <v>104</v>
      </c>
      <c r="D5149" s="178" t="s">
        <v>1598</v>
      </c>
      <c r="E5149" s="178" t="s">
        <v>302</v>
      </c>
      <c r="F5149" s="178" t="s">
        <v>17</v>
      </c>
      <c r="G5149" s="1">
        <f>IF(ISNUMBER(Pay_Item_Search_Text),IF(ISNUMBER(IF(FIND(Pay_Item_Search_Text,B5149)=1,1, "FALSE")),MAX(G$4:$G5148)+1,IF(ISNUMBER(Pay_Item_Search_Text),0,IF(ISNUMBER(SEARCH(Pay_Item_Search_Text,H5149)),MAX(G$4:$G5148)+1,0))),IF(ISNUMBER(Pay_Item_Search_Text),0,IF(ISNUMBER(SEARCH(Pay_Item_Search_Text,H5149)),MAX(G$4:$G5148)+1,0)))</f>
        <v>5145</v>
      </c>
      <c r="H5149" s="1" t="str">
        <f>IF(Table_PayItems[[#This Row],[Description]]="_","_ Unique Item - "&amp;Table_PayItems[[#This Row],[Item]]&amp;" - $"&amp;Table_PayItems[[#This Row],[Unit]],Table_PayItems[[#This Row],[Description]]&amp;" - $"&amp;Table_PayItems[[#This Row],[Unit]])</f>
        <v>Sewer, Cl E, 108 inch, Tr Det D - $Ft</v>
      </c>
      <c r="I5149" s="29" t="str">
        <f>IFERROR(VLOOKUP(ROWS($M$5:M5149),Table_PayItems[[Search Key]:[Concentrated Name]],2,FALSE),"")</f>
        <v>Sewer, Cl E, 108 inch, Tr Det D - $Ft</v>
      </c>
      <c r="J5149" s="1"/>
      <c r="K5149" s="1"/>
      <c r="L5149" s="22">
        <f>IF(ISNUMBER(SEARCH(Pay_Item_Search_Text_2,M5149)),MAX($L$4:L5148)+1,0)</f>
        <v>918</v>
      </c>
      <c r="M5149" s="1" t="str">
        <f>IFERROR(VLOOKUP(ROWS($M$5:M5149),Table_PayItems[[Search Key]:[Concentrated Name]],2,FALSE),"")</f>
        <v>Sewer, Cl E, 108 inch, Tr Det D - $Ft</v>
      </c>
      <c r="N5149" s="1" t="str">
        <f>IFERROR(VLOOKUP(ROWS($M$5:N5149),$L$5:$M$7000,2,FALSE),"")</f>
        <v/>
      </c>
      <c r="O5149" s="1" t="str">
        <f>IFERROR(VLOOKUP(ROWS($O$5:O5149),$K$5:$L$7000,2,FALSE),"")</f>
        <v/>
      </c>
    </row>
    <row r="5150" spans="2:15" ht="15" customHeight="1" x14ac:dyDescent="0.25">
      <c r="B5150" s="178" t="s">
        <v>9573</v>
      </c>
      <c r="C5150" s="178" t="s">
        <v>104</v>
      </c>
      <c r="D5150" s="178" t="s">
        <v>1622</v>
      </c>
      <c r="E5150" s="178" t="s">
        <v>302</v>
      </c>
      <c r="F5150" s="178" t="s">
        <v>17</v>
      </c>
      <c r="G5150" s="1">
        <f>IF(ISNUMBER(Pay_Item_Search_Text),IF(ISNUMBER(IF(FIND(Pay_Item_Search_Text,B5150)=1,1, "FALSE")),MAX(G$4:$G5149)+1,IF(ISNUMBER(Pay_Item_Search_Text),0,IF(ISNUMBER(SEARCH(Pay_Item_Search_Text,H5150)),MAX(G$4:$G5149)+1,0))),IF(ISNUMBER(Pay_Item_Search_Text),0,IF(ISNUMBER(SEARCH(Pay_Item_Search_Text,H5150)),MAX(G$4:$G5149)+1,0)))</f>
        <v>5146</v>
      </c>
      <c r="H5150" s="1" t="str">
        <f>IF(Table_PayItems[[#This Row],[Description]]="_","_ Unique Item - "&amp;Table_PayItems[[#This Row],[Item]]&amp;" - $"&amp;Table_PayItems[[#This Row],[Unit]],Table_PayItems[[#This Row],[Description]]&amp;" - $"&amp;Table_PayItems[[#This Row],[Unit]])</f>
        <v>Sewer, Cl E, 108 inch, Tr Det E - $Ft</v>
      </c>
      <c r="I5150" s="29" t="str">
        <f>IFERROR(VLOOKUP(ROWS($M$5:M5150),Table_PayItems[[Search Key]:[Concentrated Name]],2,FALSE),"")</f>
        <v>Sewer, Cl E, 108 inch, Tr Det E - $Ft</v>
      </c>
      <c r="J5150" s="1"/>
      <c r="K5150" s="1"/>
      <c r="L5150" s="22">
        <f>IF(ISNUMBER(SEARCH(Pay_Item_Search_Text_2,M5150)),MAX($L$4:L5149)+1,0)</f>
        <v>919</v>
      </c>
      <c r="M5150" s="1" t="str">
        <f>IFERROR(VLOOKUP(ROWS($M$5:M5150),Table_PayItems[[Search Key]:[Concentrated Name]],2,FALSE),"")</f>
        <v>Sewer, Cl E, 108 inch, Tr Det E - $Ft</v>
      </c>
      <c r="N5150" s="1" t="str">
        <f>IFERROR(VLOOKUP(ROWS($M$5:N5150),$L$5:$M$7000,2,FALSE),"")</f>
        <v/>
      </c>
      <c r="O5150" s="1" t="str">
        <f>IFERROR(VLOOKUP(ROWS($O$5:O5150),$K$5:$L$7000,2,FALSE),"")</f>
        <v/>
      </c>
    </row>
    <row r="5151" spans="2:15" ht="15" customHeight="1" x14ac:dyDescent="0.25">
      <c r="B5151" s="178" t="s">
        <v>9502</v>
      </c>
      <c r="C5151" s="178" t="s">
        <v>104</v>
      </c>
      <c r="D5151" s="178" t="s">
        <v>1551</v>
      </c>
      <c r="E5151" s="178" t="s">
        <v>302</v>
      </c>
      <c r="F5151" s="178" t="s">
        <v>17</v>
      </c>
      <c r="G5151" s="1">
        <f>IF(ISNUMBER(Pay_Item_Search_Text),IF(ISNUMBER(IF(FIND(Pay_Item_Search_Text,B5151)=1,1, "FALSE")),MAX(G$4:$G5150)+1,IF(ISNUMBER(Pay_Item_Search_Text),0,IF(ISNUMBER(SEARCH(Pay_Item_Search_Text,H5151)),MAX(G$4:$G5150)+1,0))),IF(ISNUMBER(Pay_Item_Search_Text),0,IF(ISNUMBER(SEARCH(Pay_Item_Search_Text,H5151)),MAX(G$4:$G5150)+1,0)))</f>
        <v>5147</v>
      </c>
      <c r="H5151" s="1" t="str">
        <f>IF(Table_PayItems[[#This Row],[Description]]="_","_ Unique Item - "&amp;Table_PayItems[[#This Row],[Item]]&amp;" - $"&amp;Table_PayItems[[#This Row],[Unit]],Table_PayItems[[#This Row],[Description]]&amp;" - $"&amp;Table_PayItems[[#This Row],[Unit]])</f>
        <v>Sewer, Cl E, 114 inch, Tr Det B - $Ft</v>
      </c>
      <c r="I5151" s="29" t="str">
        <f>IFERROR(VLOOKUP(ROWS($M$5:M5151),Table_PayItems[[Search Key]:[Concentrated Name]],2,FALSE),"")</f>
        <v>Sewer, Cl E, 114 inch, Tr Det B - $Ft</v>
      </c>
      <c r="J5151" s="1"/>
      <c r="K5151" s="1"/>
      <c r="L5151" s="22">
        <f>IF(ISNUMBER(SEARCH(Pay_Item_Search_Text_2,M5151)),MAX($L$4:L5150)+1,0)</f>
        <v>0</v>
      </c>
      <c r="M5151" s="1" t="str">
        <f>IFERROR(VLOOKUP(ROWS($M$5:M5151),Table_PayItems[[Search Key]:[Concentrated Name]],2,FALSE),"")</f>
        <v>Sewer, Cl E, 114 inch, Tr Det B - $Ft</v>
      </c>
      <c r="N5151" s="1" t="str">
        <f>IFERROR(VLOOKUP(ROWS($M$5:N5151),$L$5:$M$7000,2,FALSE),"")</f>
        <v/>
      </c>
      <c r="O5151" s="1" t="str">
        <f>IFERROR(VLOOKUP(ROWS($O$5:O5151),$K$5:$L$7000,2,FALSE),"")</f>
        <v/>
      </c>
    </row>
    <row r="5152" spans="2:15" ht="15" customHeight="1" x14ac:dyDescent="0.25">
      <c r="B5152" s="178" t="s">
        <v>9526</v>
      </c>
      <c r="C5152" s="178" t="s">
        <v>104</v>
      </c>
      <c r="D5152" s="178" t="s">
        <v>1575</v>
      </c>
      <c r="E5152" s="178" t="s">
        <v>302</v>
      </c>
      <c r="F5152" s="178" t="s">
        <v>17</v>
      </c>
      <c r="G5152" s="1">
        <f>IF(ISNUMBER(Pay_Item_Search_Text),IF(ISNUMBER(IF(FIND(Pay_Item_Search_Text,B5152)=1,1, "FALSE")),MAX(G$4:$G5151)+1,IF(ISNUMBER(Pay_Item_Search_Text),0,IF(ISNUMBER(SEARCH(Pay_Item_Search_Text,H5152)),MAX(G$4:$G5151)+1,0))),IF(ISNUMBER(Pay_Item_Search_Text),0,IF(ISNUMBER(SEARCH(Pay_Item_Search_Text,H5152)),MAX(G$4:$G5151)+1,0)))</f>
        <v>5148</v>
      </c>
      <c r="H5152" s="1" t="str">
        <f>IF(Table_PayItems[[#This Row],[Description]]="_","_ Unique Item - "&amp;Table_PayItems[[#This Row],[Item]]&amp;" - $"&amp;Table_PayItems[[#This Row],[Unit]],Table_PayItems[[#This Row],[Description]]&amp;" - $"&amp;Table_PayItems[[#This Row],[Unit]])</f>
        <v>Sewer, Cl E, 114 inch, Tr Det C - $Ft</v>
      </c>
      <c r="I5152" s="29" t="str">
        <f>IFERROR(VLOOKUP(ROWS($M$5:M5152),Table_PayItems[[Search Key]:[Concentrated Name]],2,FALSE),"")</f>
        <v>Sewer, Cl E, 114 inch, Tr Det C - $Ft</v>
      </c>
      <c r="J5152" s="1"/>
      <c r="K5152" s="1"/>
      <c r="L5152" s="22">
        <f>IF(ISNUMBER(SEARCH(Pay_Item_Search_Text_2,M5152)),MAX($L$4:L5151)+1,0)</f>
        <v>0</v>
      </c>
      <c r="M5152" s="1" t="str">
        <f>IFERROR(VLOOKUP(ROWS($M$5:M5152),Table_PayItems[[Search Key]:[Concentrated Name]],2,FALSE),"")</f>
        <v>Sewer, Cl E, 114 inch, Tr Det C - $Ft</v>
      </c>
      <c r="N5152" s="1" t="str">
        <f>IFERROR(VLOOKUP(ROWS($M$5:N5152),$L$5:$M$7000,2,FALSE),"")</f>
        <v/>
      </c>
      <c r="O5152" s="1" t="str">
        <f>IFERROR(VLOOKUP(ROWS($O$5:O5152),$K$5:$L$7000,2,FALSE),"")</f>
        <v/>
      </c>
    </row>
    <row r="5153" spans="2:15" ht="15" customHeight="1" x14ac:dyDescent="0.25">
      <c r="B5153" s="178" t="s">
        <v>9550</v>
      </c>
      <c r="C5153" s="178" t="s">
        <v>104</v>
      </c>
      <c r="D5153" s="178" t="s">
        <v>1599</v>
      </c>
      <c r="E5153" s="178" t="s">
        <v>302</v>
      </c>
      <c r="F5153" s="178" t="s">
        <v>17</v>
      </c>
      <c r="G5153" s="1">
        <f>IF(ISNUMBER(Pay_Item_Search_Text),IF(ISNUMBER(IF(FIND(Pay_Item_Search_Text,B5153)=1,1, "FALSE")),MAX(G$4:$G5152)+1,IF(ISNUMBER(Pay_Item_Search_Text),0,IF(ISNUMBER(SEARCH(Pay_Item_Search_Text,H5153)),MAX(G$4:$G5152)+1,0))),IF(ISNUMBER(Pay_Item_Search_Text),0,IF(ISNUMBER(SEARCH(Pay_Item_Search_Text,H5153)),MAX(G$4:$G5152)+1,0)))</f>
        <v>5149</v>
      </c>
      <c r="H5153" s="1" t="str">
        <f>IF(Table_PayItems[[#This Row],[Description]]="_","_ Unique Item - "&amp;Table_PayItems[[#This Row],[Item]]&amp;" - $"&amp;Table_PayItems[[#This Row],[Unit]],Table_PayItems[[#This Row],[Description]]&amp;" - $"&amp;Table_PayItems[[#This Row],[Unit]])</f>
        <v>Sewer, Cl E, 114 inch, Tr Det D - $Ft</v>
      </c>
      <c r="I5153" s="29" t="str">
        <f>IFERROR(VLOOKUP(ROWS($M$5:M5153),Table_PayItems[[Search Key]:[Concentrated Name]],2,FALSE),"")</f>
        <v>Sewer, Cl E, 114 inch, Tr Det D - $Ft</v>
      </c>
      <c r="J5153" s="1"/>
      <c r="K5153" s="1"/>
      <c r="L5153" s="22">
        <f>IF(ISNUMBER(SEARCH(Pay_Item_Search_Text_2,M5153)),MAX($L$4:L5152)+1,0)</f>
        <v>0</v>
      </c>
      <c r="M5153" s="1" t="str">
        <f>IFERROR(VLOOKUP(ROWS($M$5:M5153),Table_PayItems[[Search Key]:[Concentrated Name]],2,FALSE),"")</f>
        <v>Sewer, Cl E, 114 inch, Tr Det D - $Ft</v>
      </c>
      <c r="N5153" s="1" t="str">
        <f>IFERROR(VLOOKUP(ROWS($M$5:N5153),$L$5:$M$7000,2,FALSE),"")</f>
        <v/>
      </c>
      <c r="O5153" s="1" t="str">
        <f>IFERROR(VLOOKUP(ROWS($O$5:O5153),$K$5:$L$7000,2,FALSE),"")</f>
        <v/>
      </c>
    </row>
    <row r="5154" spans="2:15" ht="15" customHeight="1" x14ac:dyDescent="0.25">
      <c r="B5154" s="178" t="s">
        <v>9574</v>
      </c>
      <c r="C5154" s="178" t="s">
        <v>104</v>
      </c>
      <c r="D5154" s="178" t="s">
        <v>1623</v>
      </c>
      <c r="E5154" s="178" t="s">
        <v>302</v>
      </c>
      <c r="F5154" s="178" t="s">
        <v>17</v>
      </c>
      <c r="G5154" s="1">
        <f>IF(ISNUMBER(Pay_Item_Search_Text),IF(ISNUMBER(IF(FIND(Pay_Item_Search_Text,B5154)=1,1, "FALSE")),MAX(G$4:$G5153)+1,IF(ISNUMBER(Pay_Item_Search_Text),0,IF(ISNUMBER(SEARCH(Pay_Item_Search_Text,H5154)),MAX(G$4:$G5153)+1,0))),IF(ISNUMBER(Pay_Item_Search_Text),0,IF(ISNUMBER(SEARCH(Pay_Item_Search_Text,H5154)),MAX(G$4:$G5153)+1,0)))</f>
        <v>5150</v>
      </c>
      <c r="H5154" s="1" t="str">
        <f>IF(Table_PayItems[[#This Row],[Description]]="_","_ Unique Item - "&amp;Table_PayItems[[#This Row],[Item]]&amp;" - $"&amp;Table_PayItems[[#This Row],[Unit]],Table_PayItems[[#This Row],[Description]]&amp;" - $"&amp;Table_PayItems[[#This Row],[Unit]])</f>
        <v>Sewer, Cl E, 114 inch, Tr Det E - $Ft</v>
      </c>
      <c r="I5154" s="29" t="str">
        <f>IFERROR(VLOOKUP(ROWS($M$5:M5154),Table_PayItems[[Search Key]:[Concentrated Name]],2,FALSE),"")</f>
        <v>Sewer, Cl E, 114 inch, Tr Det E - $Ft</v>
      </c>
      <c r="J5154" s="1"/>
      <c r="K5154" s="1"/>
      <c r="L5154" s="22">
        <f>IF(ISNUMBER(SEARCH(Pay_Item_Search_Text_2,M5154)),MAX($L$4:L5153)+1,0)</f>
        <v>0</v>
      </c>
      <c r="M5154" s="1" t="str">
        <f>IFERROR(VLOOKUP(ROWS($M$5:M5154),Table_PayItems[[Search Key]:[Concentrated Name]],2,FALSE),"")</f>
        <v>Sewer, Cl E, 114 inch, Tr Det E - $Ft</v>
      </c>
      <c r="N5154" s="1" t="str">
        <f>IFERROR(VLOOKUP(ROWS($M$5:N5154),$L$5:$M$7000,2,FALSE),"")</f>
        <v/>
      </c>
      <c r="O5154" s="1" t="str">
        <f>IFERROR(VLOOKUP(ROWS($O$5:O5154),$K$5:$L$7000,2,FALSE),"")</f>
        <v/>
      </c>
    </row>
    <row r="5155" spans="2:15" ht="15" customHeight="1" x14ac:dyDescent="0.25">
      <c r="B5155" s="178" t="s">
        <v>9484</v>
      </c>
      <c r="C5155" s="178" t="s">
        <v>104</v>
      </c>
      <c r="D5155" s="178" t="s">
        <v>1533</v>
      </c>
      <c r="E5155" s="178" t="s">
        <v>296</v>
      </c>
      <c r="F5155" s="178" t="s">
        <v>17</v>
      </c>
      <c r="G5155" s="1">
        <f>IF(ISNUMBER(Pay_Item_Search_Text),IF(ISNUMBER(IF(FIND(Pay_Item_Search_Text,B5155)=1,1, "FALSE")),MAX(G$4:$G5154)+1,IF(ISNUMBER(Pay_Item_Search_Text),0,IF(ISNUMBER(SEARCH(Pay_Item_Search_Text,H5155)),MAX(G$4:$G5154)+1,0))),IF(ISNUMBER(Pay_Item_Search_Text),0,IF(ISNUMBER(SEARCH(Pay_Item_Search_Text,H5155)),MAX(G$4:$G5154)+1,0)))</f>
        <v>5151</v>
      </c>
      <c r="H5155" s="1" t="str">
        <f>IF(Table_PayItems[[#This Row],[Description]]="_","_ Unique Item - "&amp;Table_PayItems[[#This Row],[Item]]&amp;" - $"&amp;Table_PayItems[[#This Row],[Unit]],Table_PayItems[[#This Row],[Description]]&amp;" - $"&amp;Table_PayItems[[#This Row],[Unit]])</f>
        <v>Sewer, Cl E, 12 inch, Tr Det B - $Ft</v>
      </c>
      <c r="I5155" s="29" t="str">
        <f>IFERROR(VLOOKUP(ROWS($M$5:M5155),Table_PayItems[[Search Key]:[Concentrated Name]],2,FALSE),"")</f>
        <v>Sewer, Cl E, 12 inch, Tr Det B - $Ft</v>
      </c>
      <c r="J5155" s="1"/>
      <c r="K5155" s="1"/>
      <c r="L5155" s="22">
        <f>IF(ISNUMBER(SEARCH(Pay_Item_Search_Text_2,M5155)),MAX($L$4:L5154)+1,0)</f>
        <v>0</v>
      </c>
      <c r="M5155" s="1" t="str">
        <f>IFERROR(VLOOKUP(ROWS($M$5:M5155),Table_PayItems[[Search Key]:[Concentrated Name]],2,FALSE),"")</f>
        <v>Sewer, Cl E, 12 inch, Tr Det B - $Ft</v>
      </c>
      <c r="N5155" s="1" t="str">
        <f>IFERROR(VLOOKUP(ROWS($M$5:N5155),$L$5:$M$7000,2,FALSE),"")</f>
        <v/>
      </c>
      <c r="O5155" s="1" t="str">
        <f>IFERROR(VLOOKUP(ROWS($O$5:O5155),$K$5:$L$7000,2,FALSE),"")</f>
        <v/>
      </c>
    </row>
    <row r="5156" spans="2:15" ht="15" customHeight="1" x14ac:dyDescent="0.25">
      <c r="B5156" s="178" t="s">
        <v>9508</v>
      </c>
      <c r="C5156" s="178" t="s">
        <v>104</v>
      </c>
      <c r="D5156" s="178" t="s">
        <v>1557</v>
      </c>
      <c r="E5156" s="178" t="s">
        <v>296</v>
      </c>
      <c r="F5156" s="178" t="s">
        <v>17</v>
      </c>
      <c r="G5156" s="1">
        <f>IF(ISNUMBER(Pay_Item_Search_Text),IF(ISNUMBER(IF(FIND(Pay_Item_Search_Text,B5156)=1,1, "FALSE")),MAX(G$4:$G5155)+1,IF(ISNUMBER(Pay_Item_Search_Text),0,IF(ISNUMBER(SEARCH(Pay_Item_Search_Text,H5156)),MAX(G$4:$G5155)+1,0))),IF(ISNUMBER(Pay_Item_Search_Text),0,IF(ISNUMBER(SEARCH(Pay_Item_Search_Text,H5156)),MAX(G$4:$G5155)+1,0)))</f>
        <v>5152</v>
      </c>
      <c r="H5156" s="1" t="str">
        <f>IF(Table_PayItems[[#This Row],[Description]]="_","_ Unique Item - "&amp;Table_PayItems[[#This Row],[Item]]&amp;" - $"&amp;Table_PayItems[[#This Row],[Unit]],Table_PayItems[[#This Row],[Description]]&amp;" - $"&amp;Table_PayItems[[#This Row],[Unit]])</f>
        <v>Sewer, Cl E, 12 inch, Tr Det C - $Ft</v>
      </c>
      <c r="I5156" s="29" t="str">
        <f>IFERROR(VLOOKUP(ROWS($M$5:M5156),Table_PayItems[[Search Key]:[Concentrated Name]],2,FALSE),"")</f>
        <v>Sewer, Cl E, 12 inch, Tr Det C - $Ft</v>
      </c>
      <c r="J5156" s="1"/>
      <c r="K5156" s="1"/>
      <c r="L5156" s="22">
        <f>IF(ISNUMBER(SEARCH(Pay_Item_Search_Text_2,M5156)),MAX($L$4:L5155)+1,0)</f>
        <v>0</v>
      </c>
      <c r="M5156" s="1" t="str">
        <f>IFERROR(VLOOKUP(ROWS($M$5:M5156),Table_PayItems[[Search Key]:[Concentrated Name]],2,FALSE),"")</f>
        <v>Sewer, Cl E, 12 inch, Tr Det C - $Ft</v>
      </c>
      <c r="N5156" s="1" t="str">
        <f>IFERROR(VLOOKUP(ROWS($M$5:N5156),$L$5:$M$7000,2,FALSE),"")</f>
        <v/>
      </c>
      <c r="O5156" s="1" t="str">
        <f>IFERROR(VLOOKUP(ROWS($O$5:O5156),$K$5:$L$7000,2,FALSE),"")</f>
        <v/>
      </c>
    </row>
    <row r="5157" spans="2:15" ht="15" customHeight="1" x14ac:dyDescent="0.25">
      <c r="B5157" s="178" t="s">
        <v>9532</v>
      </c>
      <c r="C5157" s="178" t="s">
        <v>104</v>
      </c>
      <c r="D5157" s="178" t="s">
        <v>1581</v>
      </c>
      <c r="E5157" s="178" t="s">
        <v>296</v>
      </c>
      <c r="F5157" s="178" t="s">
        <v>17</v>
      </c>
      <c r="G5157" s="1">
        <f>IF(ISNUMBER(Pay_Item_Search_Text),IF(ISNUMBER(IF(FIND(Pay_Item_Search_Text,B5157)=1,1, "FALSE")),MAX(G$4:$G5156)+1,IF(ISNUMBER(Pay_Item_Search_Text),0,IF(ISNUMBER(SEARCH(Pay_Item_Search_Text,H5157)),MAX(G$4:$G5156)+1,0))),IF(ISNUMBER(Pay_Item_Search_Text),0,IF(ISNUMBER(SEARCH(Pay_Item_Search_Text,H5157)),MAX(G$4:$G5156)+1,0)))</f>
        <v>5153</v>
      </c>
      <c r="H5157" s="1" t="str">
        <f>IF(Table_PayItems[[#This Row],[Description]]="_","_ Unique Item - "&amp;Table_PayItems[[#This Row],[Item]]&amp;" - $"&amp;Table_PayItems[[#This Row],[Unit]],Table_PayItems[[#This Row],[Description]]&amp;" - $"&amp;Table_PayItems[[#This Row],[Unit]])</f>
        <v>Sewer, Cl E, 12 inch, Tr Det D - $Ft</v>
      </c>
      <c r="I5157" s="29" t="str">
        <f>IFERROR(VLOOKUP(ROWS($M$5:M5157),Table_PayItems[[Search Key]:[Concentrated Name]],2,FALSE),"")</f>
        <v>Sewer, Cl E, 12 inch, Tr Det D - $Ft</v>
      </c>
      <c r="J5157" s="1"/>
      <c r="K5157" s="1"/>
      <c r="L5157" s="22">
        <f>IF(ISNUMBER(SEARCH(Pay_Item_Search_Text_2,M5157)),MAX($L$4:L5156)+1,0)</f>
        <v>0</v>
      </c>
      <c r="M5157" s="1" t="str">
        <f>IFERROR(VLOOKUP(ROWS($M$5:M5157),Table_PayItems[[Search Key]:[Concentrated Name]],2,FALSE),"")</f>
        <v>Sewer, Cl E, 12 inch, Tr Det D - $Ft</v>
      </c>
      <c r="N5157" s="1" t="str">
        <f>IFERROR(VLOOKUP(ROWS($M$5:N5157),$L$5:$M$7000,2,FALSE),"")</f>
        <v/>
      </c>
      <c r="O5157" s="1" t="str">
        <f>IFERROR(VLOOKUP(ROWS($O$5:O5157),$K$5:$L$7000,2,FALSE),"")</f>
        <v/>
      </c>
    </row>
    <row r="5158" spans="2:15" ht="15" customHeight="1" x14ac:dyDescent="0.25">
      <c r="B5158" s="178" t="s">
        <v>9556</v>
      </c>
      <c r="C5158" s="178" t="s">
        <v>104</v>
      </c>
      <c r="D5158" s="178" t="s">
        <v>1605</v>
      </c>
      <c r="E5158" s="178" t="s">
        <v>296</v>
      </c>
      <c r="F5158" s="178" t="s">
        <v>17</v>
      </c>
      <c r="G5158" s="1">
        <f>IF(ISNUMBER(Pay_Item_Search_Text),IF(ISNUMBER(IF(FIND(Pay_Item_Search_Text,B5158)=1,1, "FALSE")),MAX(G$4:$G5157)+1,IF(ISNUMBER(Pay_Item_Search_Text),0,IF(ISNUMBER(SEARCH(Pay_Item_Search_Text,H5158)),MAX(G$4:$G5157)+1,0))),IF(ISNUMBER(Pay_Item_Search_Text),0,IF(ISNUMBER(SEARCH(Pay_Item_Search_Text,H5158)),MAX(G$4:$G5157)+1,0)))</f>
        <v>5154</v>
      </c>
      <c r="H5158" s="1" t="str">
        <f>IF(Table_PayItems[[#This Row],[Description]]="_","_ Unique Item - "&amp;Table_PayItems[[#This Row],[Item]]&amp;" - $"&amp;Table_PayItems[[#This Row],[Unit]],Table_PayItems[[#This Row],[Description]]&amp;" - $"&amp;Table_PayItems[[#This Row],[Unit]])</f>
        <v>Sewer, Cl E, 12 inch, Tr Det E - $Ft</v>
      </c>
      <c r="I5158" s="29" t="str">
        <f>IFERROR(VLOOKUP(ROWS($M$5:M5158),Table_PayItems[[Search Key]:[Concentrated Name]],2,FALSE),"")</f>
        <v>Sewer, Cl E, 12 inch, Tr Det E - $Ft</v>
      </c>
      <c r="J5158" s="1"/>
      <c r="K5158" s="1"/>
      <c r="L5158" s="22">
        <f>IF(ISNUMBER(SEARCH(Pay_Item_Search_Text_2,M5158)),MAX($L$4:L5157)+1,0)</f>
        <v>0</v>
      </c>
      <c r="M5158" s="1" t="str">
        <f>IFERROR(VLOOKUP(ROWS($M$5:M5158),Table_PayItems[[Search Key]:[Concentrated Name]],2,FALSE),"")</f>
        <v>Sewer, Cl E, 12 inch, Tr Det E - $Ft</v>
      </c>
      <c r="N5158" s="1" t="str">
        <f>IFERROR(VLOOKUP(ROWS($M$5:N5158),$L$5:$M$7000,2,FALSE),"")</f>
        <v/>
      </c>
      <c r="O5158" s="1" t="str">
        <f>IFERROR(VLOOKUP(ROWS($O$5:O5158),$K$5:$L$7000,2,FALSE),"")</f>
        <v/>
      </c>
    </row>
    <row r="5159" spans="2:15" ht="15" customHeight="1" x14ac:dyDescent="0.25">
      <c r="B5159" s="178" t="s">
        <v>9503</v>
      </c>
      <c r="C5159" s="178" t="s">
        <v>104</v>
      </c>
      <c r="D5159" s="178" t="s">
        <v>1552</v>
      </c>
      <c r="E5159" s="178" t="s">
        <v>302</v>
      </c>
      <c r="F5159" s="178" t="s">
        <v>17</v>
      </c>
      <c r="G5159" s="1">
        <f>IF(ISNUMBER(Pay_Item_Search_Text),IF(ISNUMBER(IF(FIND(Pay_Item_Search_Text,B5159)=1,1, "FALSE")),MAX(G$4:$G5158)+1,IF(ISNUMBER(Pay_Item_Search_Text),0,IF(ISNUMBER(SEARCH(Pay_Item_Search_Text,H5159)),MAX(G$4:$G5158)+1,0))),IF(ISNUMBER(Pay_Item_Search_Text),0,IF(ISNUMBER(SEARCH(Pay_Item_Search_Text,H5159)),MAX(G$4:$G5158)+1,0)))</f>
        <v>5155</v>
      </c>
      <c r="H5159" s="1" t="str">
        <f>IF(Table_PayItems[[#This Row],[Description]]="_","_ Unique Item - "&amp;Table_PayItems[[#This Row],[Item]]&amp;" - $"&amp;Table_PayItems[[#This Row],[Unit]],Table_PayItems[[#This Row],[Description]]&amp;" - $"&amp;Table_PayItems[[#This Row],[Unit]])</f>
        <v>Sewer, Cl E, 120 inch, Tr Det B - $Ft</v>
      </c>
      <c r="I5159" s="29" t="str">
        <f>IFERROR(VLOOKUP(ROWS($M$5:M5159),Table_PayItems[[Search Key]:[Concentrated Name]],2,FALSE),"")</f>
        <v>Sewer, Cl E, 120 inch, Tr Det B - $Ft</v>
      </c>
      <c r="J5159" s="1"/>
      <c r="K5159" s="1"/>
      <c r="L5159" s="22">
        <f>IF(ISNUMBER(SEARCH(Pay_Item_Search_Text_2,M5159)),MAX($L$4:L5158)+1,0)</f>
        <v>920</v>
      </c>
      <c r="M5159" s="1" t="str">
        <f>IFERROR(VLOOKUP(ROWS($M$5:M5159),Table_PayItems[[Search Key]:[Concentrated Name]],2,FALSE),"")</f>
        <v>Sewer, Cl E, 120 inch, Tr Det B - $Ft</v>
      </c>
      <c r="N5159" s="1" t="str">
        <f>IFERROR(VLOOKUP(ROWS($M$5:N5159),$L$5:$M$7000,2,FALSE),"")</f>
        <v/>
      </c>
      <c r="O5159" s="1" t="str">
        <f>IFERROR(VLOOKUP(ROWS($O$5:O5159),$K$5:$L$7000,2,FALSE),"")</f>
        <v/>
      </c>
    </row>
    <row r="5160" spans="2:15" ht="15" customHeight="1" x14ac:dyDescent="0.25">
      <c r="B5160" s="178" t="s">
        <v>9527</v>
      </c>
      <c r="C5160" s="178" t="s">
        <v>104</v>
      </c>
      <c r="D5160" s="178" t="s">
        <v>1576</v>
      </c>
      <c r="E5160" s="178" t="s">
        <v>302</v>
      </c>
      <c r="F5160" s="178" t="s">
        <v>17</v>
      </c>
      <c r="G5160" s="1">
        <f>IF(ISNUMBER(Pay_Item_Search_Text),IF(ISNUMBER(IF(FIND(Pay_Item_Search_Text,B5160)=1,1, "FALSE")),MAX(G$4:$G5159)+1,IF(ISNUMBER(Pay_Item_Search_Text),0,IF(ISNUMBER(SEARCH(Pay_Item_Search_Text,H5160)),MAX(G$4:$G5159)+1,0))),IF(ISNUMBER(Pay_Item_Search_Text),0,IF(ISNUMBER(SEARCH(Pay_Item_Search_Text,H5160)),MAX(G$4:$G5159)+1,0)))</f>
        <v>5156</v>
      </c>
      <c r="H5160" s="1" t="str">
        <f>IF(Table_PayItems[[#This Row],[Description]]="_","_ Unique Item - "&amp;Table_PayItems[[#This Row],[Item]]&amp;" - $"&amp;Table_PayItems[[#This Row],[Unit]],Table_PayItems[[#This Row],[Description]]&amp;" - $"&amp;Table_PayItems[[#This Row],[Unit]])</f>
        <v>Sewer, Cl E, 120 inch, Tr Det C - $Ft</v>
      </c>
      <c r="I5160" s="29" t="str">
        <f>IFERROR(VLOOKUP(ROWS($M$5:M5160),Table_PayItems[[Search Key]:[Concentrated Name]],2,FALSE),"")</f>
        <v>Sewer, Cl E, 120 inch, Tr Det C - $Ft</v>
      </c>
      <c r="J5160" s="1"/>
      <c r="K5160" s="1"/>
      <c r="L5160" s="22">
        <f>IF(ISNUMBER(SEARCH(Pay_Item_Search_Text_2,M5160)),MAX($L$4:L5159)+1,0)</f>
        <v>921</v>
      </c>
      <c r="M5160" s="1" t="str">
        <f>IFERROR(VLOOKUP(ROWS($M$5:M5160),Table_PayItems[[Search Key]:[Concentrated Name]],2,FALSE),"")</f>
        <v>Sewer, Cl E, 120 inch, Tr Det C - $Ft</v>
      </c>
      <c r="N5160" s="1" t="str">
        <f>IFERROR(VLOOKUP(ROWS($M$5:N5160),$L$5:$M$7000,2,FALSE),"")</f>
        <v/>
      </c>
      <c r="O5160" s="1" t="str">
        <f>IFERROR(VLOOKUP(ROWS($O$5:O5160),$K$5:$L$7000,2,FALSE),"")</f>
        <v/>
      </c>
    </row>
    <row r="5161" spans="2:15" ht="15" customHeight="1" x14ac:dyDescent="0.25">
      <c r="B5161" s="178" t="s">
        <v>9551</v>
      </c>
      <c r="C5161" s="178" t="s">
        <v>104</v>
      </c>
      <c r="D5161" s="178" t="s">
        <v>1600</v>
      </c>
      <c r="E5161" s="178" t="s">
        <v>302</v>
      </c>
      <c r="F5161" s="178" t="s">
        <v>17</v>
      </c>
      <c r="G5161" s="1">
        <f>IF(ISNUMBER(Pay_Item_Search_Text),IF(ISNUMBER(IF(FIND(Pay_Item_Search_Text,B5161)=1,1, "FALSE")),MAX(G$4:$G5160)+1,IF(ISNUMBER(Pay_Item_Search_Text),0,IF(ISNUMBER(SEARCH(Pay_Item_Search_Text,H5161)),MAX(G$4:$G5160)+1,0))),IF(ISNUMBER(Pay_Item_Search_Text),0,IF(ISNUMBER(SEARCH(Pay_Item_Search_Text,H5161)),MAX(G$4:$G5160)+1,0)))</f>
        <v>5157</v>
      </c>
      <c r="H5161" s="1" t="str">
        <f>IF(Table_PayItems[[#This Row],[Description]]="_","_ Unique Item - "&amp;Table_PayItems[[#This Row],[Item]]&amp;" - $"&amp;Table_PayItems[[#This Row],[Unit]],Table_PayItems[[#This Row],[Description]]&amp;" - $"&amp;Table_PayItems[[#This Row],[Unit]])</f>
        <v>Sewer, Cl E, 120 inch, Tr Det D - $Ft</v>
      </c>
      <c r="I5161" s="29" t="str">
        <f>IFERROR(VLOOKUP(ROWS($M$5:M5161),Table_PayItems[[Search Key]:[Concentrated Name]],2,FALSE),"")</f>
        <v>Sewer, Cl E, 120 inch, Tr Det D - $Ft</v>
      </c>
      <c r="J5161" s="1"/>
      <c r="K5161" s="1"/>
      <c r="L5161" s="22">
        <f>IF(ISNUMBER(SEARCH(Pay_Item_Search_Text_2,M5161)),MAX($L$4:L5160)+1,0)</f>
        <v>922</v>
      </c>
      <c r="M5161" s="1" t="str">
        <f>IFERROR(VLOOKUP(ROWS($M$5:M5161),Table_PayItems[[Search Key]:[Concentrated Name]],2,FALSE),"")</f>
        <v>Sewer, Cl E, 120 inch, Tr Det D - $Ft</v>
      </c>
      <c r="N5161" s="1" t="str">
        <f>IFERROR(VLOOKUP(ROWS($M$5:N5161),$L$5:$M$7000,2,FALSE),"")</f>
        <v/>
      </c>
      <c r="O5161" s="1" t="str">
        <f>IFERROR(VLOOKUP(ROWS($O$5:O5161),$K$5:$L$7000,2,FALSE),"")</f>
        <v/>
      </c>
    </row>
    <row r="5162" spans="2:15" ht="15" customHeight="1" x14ac:dyDescent="0.25">
      <c r="B5162" s="178" t="s">
        <v>9575</v>
      </c>
      <c r="C5162" s="178" t="s">
        <v>104</v>
      </c>
      <c r="D5162" s="178" t="s">
        <v>1624</v>
      </c>
      <c r="E5162" s="178" t="s">
        <v>302</v>
      </c>
      <c r="F5162" s="178" t="s">
        <v>17</v>
      </c>
      <c r="G5162" s="1">
        <f>IF(ISNUMBER(Pay_Item_Search_Text),IF(ISNUMBER(IF(FIND(Pay_Item_Search_Text,B5162)=1,1, "FALSE")),MAX(G$4:$G5161)+1,IF(ISNUMBER(Pay_Item_Search_Text),0,IF(ISNUMBER(SEARCH(Pay_Item_Search_Text,H5162)),MAX(G$4:$G5161)+1,0))),IF(ISNUMBER(Pay_Item_Search_Text),0,IF(ISNUMBER(SEARCH(Pay_Item_Search_Text,H5162)),MAX(G$4:$G5161)+1,0)))</f>
        <v>5158</v>
      </c>
      <c r="H5162" s="1" t="str">
        <f>IF(Table_PayItems[[#This Row],[Description]]="_","_ Unique Item - "&amp;Table_PayItems[[#This Row],[Item]]&amp;" - $"&amp;Table_PayItems[[#This Row],[Unit]],Table_PayItems[[#This Row],[Description]]&amp;" - $"&amp;Table_PayItems[[#This Row],[Unit]])</f>
        <v>Sewer, Cl E, 120 inch, Tr Det E - $Ft</v>
      </c>
      <c r="I5162" s="29" t="str">
        <f>IFERROR(VLOOKUP(ROWS($M$5:M5162),Table_PayItems[[Search Key]:[Concentrated Name]],2,FALSE),"")</f>
        <v>Sewer, Cl E, 120 inch, Tr Det E - $Ft</v>
      </c>
      <c r="J5162" s="1"/>
      <c r="K5162" s="1"/>
      <c r="L5162" s="22">
        <f>IF(ISNUMBER(SEARCH(Pay_Item_Search_Text_2,M5162)),MAX($L$4:L5161)+1,0)</f>
        <v>923</v>
      </c>
      <c r="M5162" s="1" t="str">
        <f>IFERROR(VLOOKUP(ROWS($M$5:M5162),Table_PayItems[[Search Key]:[Concentrated Name]],2,FALSE),"")</f>
        <v>Sewer, Cl E, 120 inch, Tr Det E - $Ft</v>
      </c>
      <c r="N5162" s="1" t="str">
        <f>IFERROR(VLOOKUP(ROWS($M$5:N5162),$L$5:$M$7000,2,FALSE),"")</f>
        <v/>
      </c>
      <c r="O5162" s="1" t="str">
        <f>IFERROR(VLOOKUP(ROWS($O$5:O5162),$K$5:$L$7000,2,FALSE),"")</f>
        <v/>
      </c>
    </row>
    <row r="5163" spans="2:15" ht="15" customHeight="1" x14ac:dyDescent="0.25">
      <c r="B5163" s="178" t="s">
        <v>9504</v>
      </c>
      <c r="C5163" s="178" t="s">
        <v>104</v>
      </c>
      <c r="D5163" s="178" t="s">
        <v>1553</v>
      </c>
      <c r="E5163" s="178" t="s">
        <v>302</v>
      </c>
      <c r="F5163" s="178" t="s">
        <v>17</v>
      </c>
      <c r="G5163" s="1">
        <f>IF(ISNUMBER(Pay_Item_Search_Text),IF(ISNUMBER(IF(FIND(Pay_Item_Search_Text,B5163)=1,1, "FALSE")),MAX(G$4:$G5162)+1,IF(ISNUMBER(Pay_Item_Search_Text),0,IF(ISNUMBER(SEARCH(Pay_Item_Search_Text,H5163)),MAX(G$4:$G5162)+1,0))),IF(ISNUMBER(Pay_Item_Search_Text),0,IF(ISNUMBER(SEARCH(Pay_Item_Search_Text,H5163)),MAX(G$4:$G5162)+1,0)))</f>
        <v>5159</v>
      </c>
      <c r="H5163" s="1" t="str">
        <f>IF(Table_PayItems[[#This Row],[Description]]="_","_ Unique Item - "&amp;Table_PayItems[[#This Row],[Item]]&amp;" - $"&amp;Table_PayItems[[#This Row],[Unit]],Table_PayItems[[#This Row],[Description]]&amp;" - $"&amp;Table_PayItems[[#This Row],[Unit]])</f>
        <v>Sewer, Cl E, 126 inch, Tr Det B - $Ft</v>
      </c>
      <c r="I5163" s="29" t="str">
        <f>IFERROR(VLOOKUP(ROWS($M$5:M5163),Table_PayItems[[Search Key]:[Concentrated Name]],2,FALSE),"")</f>
        <v>Sewer, Cl E, 126 inch, Tr Det B - $Ft</v>
      </c>
      <c r="J5163" s="1"/>
      <c r="K5163" s="1"/>
      <c r="L5163" s="22">
        <f>IF(ISNUMBER(SEARCH(Pay_Item_Search_Text_2,M5163)),MAX($L$4:L5162)+1,0)</f>
        <v>0</v>
      </c>
      <c r="M5163" s="1" t="str">
        <f>IFERROR(VLOOKUP(ROWS($M$5:M5163),Table_PayItems[[Search Key]:[Concentrated Name]],2,FALSE),"")</f>
        <v>Sewer, Cl E, 126 inch, Tr Det B - $Ft</v>
      </c>
      <c r="N5163" s="1" t="str">
        <f>IFERROR(VLOOKUP(ROWS($M$5:N5163),$L$5:$M$7000,2,FALSE),"")</f>
        <v/>
      </c>
      <c r="O5163" s="1" t="str">
        <f>IFERROR(VLOOKUP(ROWS($O$5:O5163),$K$5:$L$7000,2,FALSE),"")</f>
        <v/>
      </c>
    </row>
    <row r="5164" spans="2:15" ht="15" customHeight="1" x14ac:dyDescent="0.25">
      <c r="B5164" s="178" t="s">
        <v>9528</v>
      </c>
      <c r="C5164" s="178" t="s">
        <v>104</v>
      </c>
      <c r="D5164" s="178" t="s">
        <v>1577</v>
      </c>
      <c r="E5164" s="178" t="s">
        <v>302</v>
      </c>
      <c r="F5164" s="178" t="s">
        <v>17</v>
      </c>
      <c r="G5164" s="1">
        <f>IF(ISNUMBER(Pay_Item_Search_Text),IF(ISNUMBER(IF(FIND(Pay_Item_Search_Text,B5164)=1,1, "FALSE")),MAX(G$4:$G5163)+1,IF(ISNUMBER(Pay_Item_Search_Text),0,IF(ISNUMBER(SEARCH(Pay_Item_Search_Text,H5164)),MAX(G$4:$G5163)+1,0))),IF(ISNUMBER(Pay_Item_Search_Text),0,IF(ISNUMBER(SEARCH(Pay_Item_Search_Text,H5164)),MAX(G$4:$G5163)+1,0)))</f>
        <v>5160</v>
      </c>
      <c r="H5164" s="1" t="str">
        <f>IF(Table_PayItems[[#This Row],[Description]]="_","_ Unique Item - "&amp;Table_PayItems[[#This Row],[Item]]&amp;" - $"&amp;Table_PayItems[[#This Row],[Unit]],Table_PayItems[[#This Row],[Description]]&amp;" - $"&amp;Table_PayItems[[#This Row],[Unit]])</f>
        <v>Sewer, Cl E, 126 inch, Tr Det C - $Ft</v>
      </c>
      <c r="I5164" s="29" t="str">
        <f>IFERROR(VLOOKUP(ROWS($M$5:M5164),Table_PayItems[[Search Key]:[Concentrated Name]],2,FALSE),"")</f>
        <v>Sewer, Cl E, 126 inch, Tr Det C - $Ft</v>
      </c>
      <c r="J5164" s="1"/>
      <c r="K5164" s="1"/>
      <c r="L5164" s="22">
        <f>IF(ISNUMBER(SEARCH(Pay_Item_Search_Text_2,M5164)),MAX($L$4:L5163)+1,0)</f>
        <v>0</v>
      </c>
      <c r="M5164" s="1" t="str">
        <f>IFERROR(VLOOKUP(ROWS($M$5:M5164),Table_PayItems[[Search Key]:[Concentrated Name]],2,FALSE),"")</f>
        <v>Sewer, Cl E, 126 inch, Tr Det C - $Ft</v>
      </c>
      <c r="N5164" s="1" t="str">
        <f>IFERROR(VLOOKUP(ROWS($M$5:N5164),$L$5:$M$7000,2,FALSE),"")</f>
        <v/>
      </c>
      <c r="O5164" s="1" t="str">
        <f>IFERROR(VLOOKUP(ROWS($O$5:O5164),$K$5:$L$7000,2,FALSE),"")</f>
        <v/>
      </c>
    </row>
    <row r="5165" spans="2:15" ht="15" customHeight="1" x14ac:dyDescent="0.25">
      <c r="B5165" s="178" t="s">
        <v>9552</v>
      </c>
      <c r="C5165" s="178" t="s">
        <v>104</v>
      </c>
      <c r="D5165" s="178" t="s">
        <v>1601</v>
      </c>
      <c r="E5165" s="178" t="s">
        <v>302</v>
      </c>
      <c r="F5165" s="178" t="s">
        <v>17</v>
      </c>
      <c r="G5165" s="1">
        <f>IF(ISNUMBER(Pay_Item_Search_Text),IF(ISNUMBER(IF(FIND(Pay_Item_Search_Text,B5165)=1,1, "FALSE")),MAX(G$4:$G5164)+1,IF(ISNUMBER(Pay_Item_Search_Text),0,IF(ISNUMBER(SEARCH(Pay_Item_Search_Text,H5165)),MAX(G$4:$G5164)+1,0))),IF(ISNUMBER(Pay_Item_Search_Text),0,IF(ISNUMBER(SEARCH(Pay_Item_Search_Text,H5165)),MAX(G$4:$G5164)+1,0)))</f>
        <v>5161</v>
      </c>
      <c r="H5165" s="1" t="str">
        <f>IF(Table_PayItems[[#This Row],[Description]]="_","_ Unique Item - "&amp;Table_PayItems[[#This Row],[Item]]&amp;" - $"&amp;Table_PayItems[[#This Row],[Unit]],Table_PayItems[[#This Row],[Description]]&amp;" - $"&amp;Table_PayItems[[#This Row],[Unit]])</f>
        <v>Sewer, Cl E, 126 inch, Tr Det D - $Ft</v>
      </c>
      <c r="I5165" s="29" t="str">
        <f>IFERROR(VLOOKUP(ROWS($M$5:M5165),Table_PayItems[[Search Key]:[Concentrated Name]],2,FALSE),"")</f>
        <v>Sewer, Cl E, 126 inch, Tr Det D - $Ft</v>
      </c>
      <c r="J5165" s="1"/>
      <c r="K5165" s="1"/>
      <c r="L5165" s="22">
        <f>IF(ISNUMBER(SEARCH(Pay_Item_Search_Text_2,M5165)),MAX($L$4:L5164)+1,0)</f>
        <v>0</v>
      </c>
      <c r="M5165" s="1" t="str">
        <f>IFERROR(VLOOKUP(ROWS($M$5:M5165),Table_PayItems[[Search Key]:[Concentrated Name]],2,FALSE),"")</f>
        <v>Sewer, Cl E, 126 inch, Tr Det D - $Ft</v>
      </c>
      <c r="N5165" s="1" t="str">
        <f>IFERROR(VLOOKUP(ROWS($M$5:N5165),$L$5:$M$7000,2,FALSE),"")</f>
        <v/>
      </c>
      <c r="O5165" s="1" t="str">
        <f>IFERROR(VLOOKUP(ROWS($O$5:O5165),$K$5:$L$7000,2,FALSE),"")</f>
        <v/>
      </c>
    </row>
    <row r="5166" spans="2:15" ht="15" customHeight="1" x14ac:dyDescent="0.25">
      <c r="B5166" s="178" t="s">
        <v>9576</v>
      </c>
      <c r="C5166" s="178" t="s">
        <v>104</v>
      </c>
      <c r="D5166" s="178" t="s">
        <v>1625</v>
      </c>
      <c r="E5166" s="178" t="s">
        <v>302</v>
      </c>
      <c r="F5166" s="178" t="s">
        <v>17</v>
      </c>
      <c r="G5166" s="1">
        <f>IF(ISNUMBER(Pay_Item_Search_Text),IF(ISNUMBER(IF(FIND(Pay_Item_Search_Text,B5166)=1,1, "FALSE")),MAX(G$4:$G5165)+1,IF(ISNUMBER(Pay_Item_Search_Text),0,IF(ISNUMBER(SEARCH(Pay_Item_Search_Text,H5166)),MAX(G$4:$G5165)+1,0))),IF(ISNUMBER(Pay_Item_Search_Text),0,IF(ISNUMBER(SEARCH(Pay_Item_Search_Text,H5166)),MAX(G$4:$G5165)+1,0)))</f>
        <v>5162</v>
      </c>
      <c r="H5166" s="1" t="str">
        <f>IF(Table_PayItems[[#This Row],[Description]]="_","_ Unique Item - "&amp;Table_PayItems[[#This Row],[Item]]&amp;" - $"&amp;Table_PayItems[[#This Row],[Unit]],Table_PayItems[[#This Row],[Description]]&amp;" - $"&amp;Table_PayItems[[#This Row],[Unit]])</f>
        <v>Sewer, Cl E, 126 inch, Tr Det E - $Ft</v>
      </c>
      <c r="I5166" s="29" t="str">
        <f>IFERROR(VLOOKUP(ROWS($M$5:M5166),Table_PayItems[[Search Key]:[Concentrated Name]],2,FALSE),"")</f>
        <v>Sewer, Cl E, 126 inch, Tr Det E - $Ft</v>
      </c>
      <c r="J5166" s="1"/>
      <c r="K5166" s="1"/>
      <c r="L5166" s="22">
        <f>IF(ISNUMBER(SEARCH(Pay_Item_Search_Text_2,M5166)),MAX($L$4:L5165)+1,0)</f>
        <v>0</v>
      </c>
      <c r="M5166" s="1" t="str">
        <f>IFERROR(VLOOKUP(ROWS($M$5:M5166),Table_PayItems[[Search Key]:[Concentrated Name]],2,FALSE),"")</f>
        <v>Sewer, Cl E, 126 inch, Tr Det E - $Ft</v>
      </c>
      <c r="N5166" s="1" t="str">
        <f>IFERROR(VLOOKUP(ROWS($M$5:N5166),$L$5:$M$7000,2,FALSE),"")</f>
        <v/>
      </c>
      <c r="O5166" s="1" t="str">
        <f>IFERROR(VLOOKUP(ROWS($O$5:O5166),$K$5:$L$7000,2,FALSE),"")</f>
        <v/>
      </c>
    </row>
    <row r="5167" spans="2:15" ht="15" customHeight="1" x14ac:dyDescent="0.25">
      <c r="B5167" s="178" t="s">
        <v>9505</v>
      </c>
      <c r="C5167" s="178" t="s">
        <v>104</v>
      </c>
      <c r="D5167" s="178" t="s">
        <v>1554</v>
      </c>
      <c r="E5167" s="178" t="s">
        <v>302</v>
      </c>
      <c r="F5167" s="178" t="s">
        <v>17</v>
      </c>
      <c r="G5167" s="1">
        <f>IF(ISNUMBER(Pay_Item_Search_Text),IF(ISNUMBER(IF(FIND(Pay_Item_Search_Text,B5167)=1,1, "FALSE")),MAX(G$4:$G5166)+1,IF(ISNUMBER(Pay_Item_Search_Text),0,IF(ISNUMBER(SEARCH(Pay_Item_Search_Text,H5167)),MAX(G$4:$G5166)+1,0))),IF(ISNUMBER(Pay_Item_Search_Text),0,IF(ISNUMBER(SEARCH(Pay_Item_Search_Text,H5167)),MAX(G$4:$G5166)+1,0)))</f>
        <v>5163</v>
      </c>
      <c r="H5167" s="1" t="str">
        <f>IF(Table_PayItems[[#This Row],[Description]]="_","_ Unique Item - "&amp;Table_PayItems[[#This Row],[Item]]&amp;" - $"&amp;Table_PayItems[[#This Row],[Unit]],Table_PayItems[[#This Row],[Description]]&amp;" - $"&amp;Table_PayItems[[#This Row],[Unit]])</f>
        <v>Sewer, Cl E, 132 inch, Tr Det B - $Ft</v>
      </c>
      <c r="I5167" s="29" t="str">
        <f>IFERROR(VLOOKUP(ROWS($M$5:M5167),Table_PayItems[[Search Key]:[Concentrated Name]],2,FALSE),"")</f>
        <v>Sewer, Cl E, 132 inch, Tr Det B - $Ft</v>
      </c>
      <c r="J5167" s="1"/>
      <c r="K5167" s="1"/>
      <c r="L5167" s="22">
        <f>IF(ISNUMBER(SEARCH(Pay_Item_Search_Text_2,M5167)),MAX($L$4:L5166)+1,0)</f>
        <v>0</v>
      </c>
      <c r="M5167" s="1" t="str">
        <f>IFERROR(VLOOKUP(ROWS($M$5:M5167),Table_PayItems[[Search Key]:[Concentrated Name]],2,FALSE),"")</f>
        <v>Sewer, Cl E, 132 inch, Tr Det B - $Ft</v>
      </c>
      <c r="N5167" s="1" t="str">
        <f>IFERROR(VLOOKUP(ROWS($M$5:N5167),$L$5:$M$7000,2,FALSE),"")</f>
        <v/>
      </c>
      <c r="O5167" s="1" t="str">
        <f>IFERROR(VLOOKUP(ROWS($O$5:O5167),$K$5:$L$7000,2,FALSE),"")</f>
        <v/>
      </c>
    </row>
    <row r="5168" spans="2:15" ht="15" customHeight="1" x14ac:dyDescent="0.25">
      <c r="B5168" s="178" t="s">
        <v>9529</v>
      </c>
      <c r="C5168" s="178" t="s">
        <v>104</v>
      </c>
      <c r="D5168" s="178" t="s">
        <v>1578</v>
      </c>
      <c r="E5168" s="178" t="s">
        <v>302</v>
      </c>
      <c r="F5168" s="178" t="s">
        <v>17</v>
      </c>
      <c r="G5168" s="1">
        <f>IF(ISNUMBER(Pay_Item_Search_Text),IF(ISNUMBER(IF(FIND(Pay_Item_Search_Text,B5168)=1,1, "FALSE")),MAX(G$4:$G5167)+1,IF(ISNUMBER(Pay_Item_Search_Text),0,IF(ISNUMBER(SEARCH(Pay_Item_Search_Text,H5168)),MAX(G$4:$G5167)+1,0))),IF(ISNUMBER(Pay_Item_Search_Text),0,IF(ISNUMBER(SEARCH(Pay_Item_Search_Text,H5168)),MAX(G$4:$G5167)+1,0)))</f>
        <v>5164</v>
      </c>
      <c r="H5168" s="1" t="str">
        <f>IF(Table_PayItems[[#This Row],[Description]]="_","_ Unique Item - "&amp;Table_PayItems[[#This Row],[Item]]&amp;" - $"&amp;Table_PayItems[[#This Row],[Unit]],Table_PayItems[[#This Row],[Description]]&amp;" - $"&amp;Table_PayItems[[#This Row],[Unit]])</f>
        <v>Sewer, Cl E, 132 inch, Tr Det C - $Ft</v>
      </c>
      <c r="I5168" s="29" t="str">
        <f>IFERROR(VLOOKUP(ROWS($M$5:M5168),Table_PayItems[[Search Key]:[Concentrated Name]],2,FALSE),"")</f>
        <v>Sewer, Cl E, 132 inch, Tr Det C - $Ft</v>
      </c>
      <c r="J5168" s="1"/>
      <c r="K5168" s="1"/>
      <c r="L5168" s="22">
        <f>IF(ISNUMBER(SEARCH(Pay_Item_Search_Text_2,M5168)),MAX($L$4:L5167)+1,0)</f>
        <v>0</v>
      </c>
      <c r="M5168" s="1" t="str">
        <f>IFERROR(VLOOKUP(ROWS($M$5:M5168),Table_PayItems[[Search Key]:[Concentrated Name]],2,FALSE),"")</f>
        <v>Sewer, Cl E, 132 inch, Tr Det C - $Ft</v>
      </c>
      <c r="N5168" s="1" t="str">
        <f>IFERROR(VLOOKUP(ROWS($M$5:N5168),$L$5:$M$7000,2,FALSE),"")</f>
        <v/>
      </c>
      <c r="O5168" s="1" t="str">
        <f>IFERROR(VLOOKUP(ROWS($O$5:O5168),$K$5:$L$7000,2,FALSE),"")</f>
        <v/>
      </c>
    </row>
    <row r="5169" spans="2:15" ht="15" customHeight="1" x14ac:dyDescent="0.25">
      <c r="B5169" s="178" t="s">
        <v>9553</v>
      </c>
      <c r="C5169" s="178" t="s">
        <v>104</v>
      </c>
      <c r="D5169" s="178" t="s">
        <v>1602</v>
      </c>
      <c r="E5169" s="178" t="s">
        <v>302</v>
      </c>
      <c r="F5169" s="178" t="s">
        <v>17</v>
      </c>
      <c r="G5169" s="1">
        <f>IF(ISNUMBER(Pay_Item_Search_Text),IF(ISNUMBER(IF(FIND(Pay_Item_Search_Text,B5169)=1,1, "FALSE")),MAX(G$4:$G5168)+1,IF(ISNUMBER(Pay_Item_Search_Text),0,IF(ISNUMBER(SEARCH(Pay_Item_Search_Text,H5169)),MAX(G$4:$G5168)+1,0))),IF(ISNUMBER(Pay_Item_Search_Text),0,IF(ISNUMBER(SEARCH(Pay_Item_Search_Text,H5169)),MAX(G$4:$G5168)+1,0)))</f>
        <v>5165</v>
      </c>
      <c r="H5169" s="1" t="str">
        <f>IF(Table_PayItems[[#This Row],[Description]]="_","_ Unique Item - "&amp;Table_PayItems[[#This Row],[Item]]&amp;" - $"&amp;Table_PayItems[[#This Row],[Unit]],Table_PayItems[[#This Row],[Description]]&amp;" - $"&amp;Table_PayItems[[#This Row],[Unit]])</f>
        <v>Sewer, Cl E, 132 inch, Tr Det D - $Ft</v>
      </c>
      <c r="I5169" s="29" t="str">
        <f>IFERROR(VLOOKUP(ROWS($M$5:M5169),Table_PayItems[[Search Key]:[Concentrated Name]],2,FALSE),"")</f>
        <v>Sewer, Cl E, 132 inch, Tr Det D - $Ft</v>
      </c>
      <c r="J5169" s="1"/>
      <c r="K5169" s="1"/>
      <c r="L5169" s="22">
        <f>IF(ISNUMBER(SEARCH(Pay_Item_Search_Text_2,M5169)),MAX($L$4:L5168)+1,0)</f>
        <v>0</v>
      </c>
      <c r="M5169" s="1" t="str">
        <f>IFERROR(VLOOKUP(ROWS($M$5:M5169),Table_PayItems[[Search Key]:[Concentrated Name]],2,FALSE),"")</f>
        <v>Sewer, Cl E, 132 inch, Tr Det D - $Ft</v>
      </c>
      <c r="N5169" s="1" t="str">
        <f>IFERROR(VLOOKUP(ROWS($M$5:N5169),$L$5:$M$7000,2,FALSE),"")</f>
        <v/>
      </c>
      <c r="O5169" s="1" t="str">
        <f>IFERROR(VLOOKUP(ROWS($O$5:O5169),$K$5:$L$7000,2,FALSE),"")</f>
        <v/>
      </c>
    </row>
    <row r="5170" spans="2:15" ht="15" customHeight="1" x14ac:dyDescent="0.25">
      <c r="B5170" s="178" t="s">
        <v>9577</v>
      </c>
      <c r="C5170" s="178" t="s">
        <v>104</v>
      </c>
      <c r="D5170" s="178" t="s">
        <v>1626</v>
      </c>
      <c r="E5170" s="178" t="s">
        <v>302</v>
      </c>
      <c r="F5170" s="178" t="s">
        <v>17</v>
      </c>
      <c r="G5170" s="1">
        <f>IF(ISNUMBER(Pay_Item_Search_Text),IF(ISNUMBER(IF(FIND(Pay_Item_Search_Text,B5170)=1,1, "FALSE")),MAX(G$4:$G5169)+1,IF(ISNUMBER(Pay_Item_Search_Text),0,IF(ISNUMBER(SEARCH(Pay_Item_Search_Text,H5170)),MAX(G$4:$G5169)+1,0))),IF(ISNUMBER(Pay_Item_Search_Text),0,IF(ISNUMBER(SEARCH(Pay_Item_Search_Text,H5170)),MAX(G$4:$G5169)+1,0)))</f>
        <v>5166</v>
      </c>
      <c r="H5170" s="1" t="str">
        <f>IF(Table_PayItems[[#This Row],[Description]]="_","_ Unique Item - "&amp;Table_PayItems[[#This Row],[Item]]&amp;" - $"&amp;Table_PayItems[[#This Row],[Unit]],Table_PayItems[[#This Row],[Description]]&amp;" - $"&amp;Table_PayItems[[#This Row],[Unit]])</f>
        <v>Sewer, Cl E, 132 inch, Tr Det E - $Ft</v>
      </c>
      <c r="I5170" s="29" t="str">
        <f>IFERROR(VLOOKUP(ROWS($M$5:M5170),Table_PayItems[[Search Key]:[Concentrated Name]],2,FALSE),"")</f>
        <v>Sewer, Cl E, 132 inch, Tr Det E - $Ft</v>
      </c>
      <c r="J5170" s="1"/>
      <c r="K5170" s="1"/>
      <c r="L5170" s="22">
        <f>IF(ISNUMBER(SEARCH(Pay_Item_Search_Text_2,M5170)),MAX($L$4:L5169)+1,0)</f>
        <v>0</v>
      </c>
      <c r="M5170" s="1" t="str">
        <f>IFERROR(VLOOKUP(ROWS($M$5:M5170),Table_PayItems[[Search Key]:[Concentrated Name]],2,FALSE),"")</f>
        <v>Sewer, Cl E, 132 inch, Tr Det E - $Ft</v>
      </c>
      <c r="N5170" s="1" t="str">
        <f>IFERROR(VLOOKUP(ROWS($M$5:N5170),$L$5:$M$7000,2,FALSE),"")</f>
        <v/>
      </c>
      <c r="O5170" s="1" t="str">
        <f>IFERROR(VLOOKUP(ROWS($O$5:O5170),$K$5:$L$7000,2,FALSE),"")</f>
        <v/>
      </c>
    </row>
    <row r="5171" spans="2:15" ht="15" customHeight="1" x14ac:dyDescent="0.25">
      <c r="B5171" s="178" t="s">
        <v>9506</v>
      </c>
      <c r="C5171" s="178" t="s">
        <v>104</v>
      </c>
      <c r="D5171" s="178" t="s">
        <v>1555</v>
      </c>
      <c r="E5171" s="178" t="s">
        <v>302</v>
      </c>
      <c r="F5171" s="178" t="s">
        <v>17</v>
      </c>
      <c r="G5171" s="1">
        <f>IF(ISNUMBER(Pay_Item_Search_Text),IF(ISNUMBER(IF(FIND(Pay_Item_Search_Text,B5171)=1,1, "FALSE")),MAX(G$4:$G5170)+1,IF(ISNUMBER(Pay_Item_Search_Text),0,IF(ISNUMBER(SEARCH(Pay_Item_Search_Text,H5171)),MAX(G$4:$G5170)+1,0))),IF(ISNUMBER(Pay_Item_Search_Text),0,IF(ISNUMBER(SEARCH(Pay_Item_Search_Text,H5171)),MAX(G$4:$G5170)+1,0)))</f>
        <v>5167</v>
      </c>
      <c r="H5171" s="1" t="str">
        <f>IF(Table_PayItems[[#This Row],[Description]]="_","_ Unique Item - "&amp;Table_PayItems[[#This Row],[Item]]&amp;" - $"&amp;Table_PayItems[[#This Row],[Unit]],Table_PayItems[[#This Row],[Description]]&amp;" - $"&amp;Table_PayItems[[#This Row],[Unit]])</f>
        <v>Sewer, Cl E, 138 inch, Tr Det B - $Ft</v>
      </c>
      <c r="I5171" s="29" t="str">
        <f>IFERROR(VLOOKUP(ROWS($M$5:M5171),Table_PayItems[[Search Key]:[Concentrated Name]],2,FALSE),"")</f>
        <v>Sewer, Cl E, 138 inch, Tr Det B - $Ft</v>
      </c>
      <c r="J5171" s="1"/>
      <c r="K5171" s="1"/>
      <c r="L5171" s="22">
        <f>IF(ISNUMBER(SEARCH(Pay_Item_Search_Text_2,M5171)),MAX($L$4:L5170)+1,0)</f>
        <v>0</v>
      </c>
      <c r="M5171" s="1" t="str">
        <f>IFERROR(VLOOKUP(ROWS($M$5:M5171),Table_PayItems[[Search Key]:[Concentrated Name]],2,FALSE),"")</f>
        <v>Sewer, Cl E, 138 inch, Tr Det B - $Ft</v>
      </c>
      <c r="N5171" s="1" t="str">
        <f>IFERROR(VLOOKUP(ROWS($M$5:N5171),$L$5:$M$7000,2,FALSE),"")</f>
        <v/>
      </c>
      <c r="O5171" s="1" t="str">
        <f>IFERROR(VLOOKUP(ROWS($O$5:O5171),$K$5:$L$7000,2,FALSE),"")</f>
        <v/>
      </c>
    </row>
    <row r="5172" spans="2:15" ht="15" customHeight="1" x14ac:dyDescent="0.25">
      <c r="B5172" s="178" t="s">
        <v>9530</v>
      </c>
      <c r="C5172" s="178" t="s">
        <v>104</v>
      </c>
      <c r="D5172" s="178" t="s">
        <v>1579</v>
      </c>
      <c r="E5172" s="178" t="s">
        <v>302</v>
      </c>
      <c r="F5172" s="178" t="s">
        <v>17</v>
      </c>
      <c r="G5172" s="1">
        <f>IF(ISNUMBER(Pay_Item_Search_Text),IF(ISNUMBER(IF(FIND(Pay_Item_Search_Text,B5172)=1,1, "FALSE")),MAX(G$4:$G5171)+1,IF(ISNUMBER(Pay_Item_Search_Text),0,IF(ISNUMBER(SEARCH(Pay_Item_Search_Text,H5172)),MAX(G$4:$G5171)+1,0))),IF(ISNUMBER(Pay_Item_Search_Text),0,IF(ISNUMBER(SEARCH(Pay_Item_Search_Text,H5172)),MAX(G$4:$G5171)+1,0)))</f>
        <v>5168</v>
      </c>
      <c r="H5172" s="1" t="str">
        <f>IF(Table_PayItems[[#This Row],[Description]]="_","_ Unique Item - "&amp;Table_PayItems[[#This Row],[Item]]&amp;" - $"&amp;Table_PayItems[[#This Row],[Unit]],Table_PayItems[[#This Row],[Description]]&amp;" - $"&amp;Table_PayItems[[#This Row],[Unit]])</f>
        <v>Sewer, Cl E, 138 inch, Tr Det C - $Ft</v>
      </c>
      <c r="I5172" s="29" t="str">
        <f>IFERROR(VLOOKUP(ROWS($M$5:M5172),Table_PayItems[[Search Key]:[Concentrated Name]],2,FALSE),"")</f>
        <v>Sewer, Cl E, 138 inch, Tr Det C - $Ft</v>
      </c>
      <c r="J5172" s="1"/>
      <c r="K5172" s="1"/>
      <c r="L5172" s="22">
        <f>IF(ISNUMBER(SEARCH(Pay_Item_Search_Text_2,M5172)),MAX($L$4:L5171)+1,0)</f>
        <v>0</v>
      </c>
      <c r="M5172" s="1" t="str">
        <f>IFERROR(VLOOKUP(ROWS($M$5:M5172),Table_PayItems[[Search Key]:[Concentrated Name]],2,FALSE),"")</f>
        <v>Sewer, Cl E, 138 inch, Tr Det C - $Ft</v>
      </c>
      <c r="N5172" s="1" t="str">
        <f>IFERROR(VLOOKUP(ROWS($M$5:N5172),$L$5:$M$7000,2,FALSE),"")</f>
        <v/>
      </c>
      <c r="O5172" s="1" t="str">
        <f>IFERROR(VLOOKUP(ROWS($O$5:O5172),$K$5:$L$7000,2,FALSE),"")</f>
        <v/>
      </c>
    </row>
    <row r="5173" spans="2:15" ht="15" customHeight="1" x14ac:dyDescent="0.25">
      <c r="B5173" s="178" t="s">
        <v>9554</v>
      </c>
      <c r="C5173" s="178" t="s">
        <v>104</v>
      </c>
      <c r="D5173" s="178" t="s">
        <v>1603</v>
      </c>
      <c r="E5173" s="178" t="s">
        <v>302</v>
      </c>
      <c r="F5173" s="178" t="s">
        <v>17</v>
      </c>
      <c r="G5173" s="1">
        <f>IF(ISNUMBER(Pay_Item_Search_Text),IF(ISNUMBER(IF(FIND(Pay_Item_Search_Text,B5173)=1,1, "FALSE")),MAX(G$4:$G5172)+1,IF(ISNUMBER(Pay_Item_Search_Text),0,IF(ISNUMBER(SEARCH(Pay_Item_Search_Text,H5173)),MAX(G$4:$G5172)+1,0))),IF(ISNUMBER(Pay_Item_Search_Text),0,IF(ISNUMBER(SEARCH(Pay_Item_Search_Text,H5173)),MAX(G$4:$G5172)+1,0)))</f>
        <v>5169</v>
      </c>
      <c r="H5173" s="1" t="str">
        <f>IF(Table_PayItems[[#This Row],[Description]]="_","_ Unique Item - "&amp;Table_PayItems[[#This Row],[Item]]&amp;" - $"&amp;Table_PayItems[[#This Row],[Unit]],Table_PayItems[[#This Row],[Description]]&amp;" - $"&amp;Table_PayItems[[#This Row],[Unit]])</f>
        <v>Sewer, Cl E, 138 inch, Tr Det D - $Ft</v>
      </c>
      <c r="I5173" s="29" t="str">
        <f>IFERROR(VLOOKUP(ROWS($M$5:M5173),Table_PayItems[[Search Key]:[Concentrated Name]],2,FALSE),"")</f>
        <v>Sewer, Cl E, 138 inch, Tr Det D - $Ft</v>
      </c>
      <c r="J5173" s="1"/>
      <c r="K5173" s="1"/>
      <c r="L5173" s="22">
        <f>IF(ISNUMBER(SEARCH(Pay_Item_Search_Text_2,M5173)),MAX($L$4:L5172)+1,0)</f>
        <v>0</v>
      </c>
      <c r="M5173" s="1" t="str">
        <f>IFERROR(VLOOKUP(ROWS($M$5:M5173),Table_PayItems[[Search Key]:[Concentrated Name]],2,FALSE),"")</f>
        <v>Sewer, Cl E, 138 inch, Tr Det D - $Ft</v>
      </c>
      <c r="N5173" s="1" t="str">
        <f>IFERROR(VLOOKUP(ROWS($M$5:N5173),$L$5:$M$7000,2,FALSE),"")</f>
        <v/>
      </c>
      <c r="O5173" s="1" t="str">
        <f>IFERROR(VLOOKUP(ROWS($O$5:O5173),$K$5:$L$7000,2,FALSE),"")</f>
        <v/>
      </c>
    </row>
    <row r="5174" spans="2:15" ht="15" customHeight="1" x14ac:dyDescent="0.25">
      <c r="B5174" s="178" t="s">
        <v>9578</v>
      </c>
      <c r="C5174" s="178" t="s">
        <v>104</v>
      </c>
      <c r="D5174" s="178" t="s">
        <v>1627</v>
      </c>
      <c r="E5174" s="178" t="s">
        <v>302</v>
      </c>
      <c r="F5174" s="178" t="s">
        <v>17</v>
      </c>
      <c r="G5174" s="1">
        <f>IF(ISNUMBER(Pay_Item_Search_Text),IF(ISNUMBER(IF(FIND(Pay_Item_Search_Text,B5174)=1,1, "FALSE")),MAX(G$4:$G5173)+1,IF(ISNUMBER(Pay_Item_Search_Text),0,IF(ISNUMBER(SEARCH(Pay_Item_Search_Text,H5174)),MAX(G$4:$G5173)+1,0))),IF(ISNUMBER(Pay_Item_Search_Text),0,IF(ISNUMBER(SEARCH(Pay_Item_Search_Text,H5174)),MAX(G$4:$G5173)+1,0)))</f>
        <v>5170</v>
      </c>
      <c r="H5174" s="1" t="str">
        <f>IF(Table_PayItems[[#This Row],[Description]]="_","_ Unique Item - "&amp;Table_PayItems[[#This Row],[Item]]&amp;" - $"&amp;Table_PayItems[[#This Row],[Unit]],Table_PayItems[[#This Row],[Description]]&amp;" - $"&amp;Table_PayItems[[#This Row],[Unit]])</f>
        <v>Sewer, Cl E, 138 inch, Tr Det E - $Ft</v>
      </c>
      <c r="I5174" s="29" t="str">
        <f>IFERROR(VLOOKUP(ROWS($M$5:M5174),Table_PayItems[[Search Key]:[Concentrated Name]],2,FALSE),"")</f>
        <v>Sewer, Cl E, 138 inch, Tr Det E - $Ft</v>
      </c>
      <c r="J5174" s="1"/>
      <c r="K5174" s="1"/>
      <c r="L5174" s="22">
        <f>IF(ISNUMBER(SEARCH(Pay_Item_Search_Text_2,M5174)),MAX($L$4:L5173)+1,0)</f>
        <v>0</v>
      </c>
      <c r="M5174" s="1" t="str">
        <f>IFERROR(VLOOKUP(ROWS($M$5:M5174),Table_PayItems[[Search Key]:[Concentrated Name]],2,FALSE),"")</f>
        <v>Sewer, Cl E, 138 inch, Tr Det E - $Ft</v>
      </c>
      <c r="N5174" s="1" t="str">
        <f>IFERROR(VLOOKUP(ROWS($M$5:N5174),$L$5:$M$7000,2,FALSE),"")</f>
        <v/>
      </c>
      <c r="O5174" s="1" t="str">
        <f>IFERROR(VLOOKUP(ROWS($O$5:O5174),$K$5:$L$7000,2,FALSE),"")</f>
        <v/>
      </c>
    </row>
    <row r="5175" spans="2:15" ht="15" customHeight="1" x14ac:dyDescent="0.25">
      <c r="B5175" s="178" t="s">
        <v>9507</v>
      </c>
      <c r="C5175" s="178" t="s">
        <v>104</v>
      </c>
      <c r="D5175" s="178" t="s">
        <v>1556</v>
      </c>
      <c r="E5175" s="178" t="s">
        <v>302</v>
      </c>
      <c r="F5175" s="178" t="s">
        <v>17</v>
      </c>
      <c r="G5175" s="1">
        <f>IF(ISNUMBER(Pay_Item_Search_Text),IF(ISNUMBER(IF(FIND(Pay_Item_Search_Text,B5175)=1,1, "FALSE")),MAX(G$4:$G5174)+1,IF(ISNUMBER(Pay_Item_Search_Text),0,IF(ISNUMBER(SEARCH(Pay_Item_Search_Text,H5175)),MAX(G$4:$G5174)+1,0))),IF(ISNUMBER(Pay_Item_Search_Text),0,IF(ISNUMBER(SEARCH(Pay_Item_Search_Text,H5175)),MAX(G$4:$G5174)+1,0)))</f>
        <v>5171</v>
      </c>
      <c r="H5175" s="1" t="str">
        <f>IF(Table_PayItems[[#This Row],[Description]]="_","_ Unique Item - "&amp;Table_PayItems[[#This Row],[Item]]&amp;" - $"&amp;Table_PayItems[[#This Row],[Unit]],Table_PayItems[[#This Row],[Description]]&amp;" - $"&amp;Table_PayItems[[#This Row],[Unit]])</f>
        <v>Sewer, Cl E, 144 inch, Tr Det B - $Ft</v>
      </c>
      <c r="I5175" s="29" t="str">
        <f>IFERROR(VLOOKUP(ROWS($M$5:M5175),Table_PayItems[[Search Key]:[Concentrated Name]],2,FALSE),"")</f>
        <v>Sewer, Cl E, 144 inch, Tr Det B - $Ft</v>
      </c>
      <c r="J5175" s="1"/>
      <c r="K5175" s="1"/>
      <c r="L5175" s="22">
        <f>IF(ISNUMBER(SEARCH(Pay_Item_Search_Text_2,M5175)),MAX($L$4:L5174)+1,0)</f>
        <v>0</v>
      </c>
      <c r="M5175" s="1" t="str">
        <f>IFERROR(VLOOKUP(ROWS($M$5:M5175),Table_PayItems[[Search Key]:[Concentrated Name]],2,FALSE),"")</f>
        <v>Sewer, Cl E, 144 inch, Tr Det B - $Ft</v>
      </c>
      <c r="N5175" s="1" t="str">
        <f>IFERROR(VLOOKUP(ROWS($M$5:N5175),$L$5:$M$7000,2,FALSE),"")</f>
        <v/>
      </c>
      <c r="O5175" s="1" t="str">
        <f>IFERROR(VLOOKUP(ROWS($O$5:O5175),$K$5:$L$7000,2,FALSE),"")</f>
        <v/>
      </c>
    </row>
    <row r="5176" spans="2:15" ht="15" customHeight="1" x14ac:dyDescent="0.25">
      <c r="B5176" s="178" t="s">
        <v>9531</v>
      </c>
      <c r="C5176" s="178" t="s">
        <v>104</v>
      </c>
      <c r="D5176" s="178" t="s">
        <v>1580</v>
      </c>
      <c r="E5176" s="178" t="s">
        <v>302</v>
      </c>
      <c r="F5176" s="178" t="s">
        <v>17</v>
      </c>
      <c r="G5176" s="1">
        <f>IF(ISNUMBER(Pay_Item_Search_Text),IF(ISNUMBER(IF(FIND(Pay_Item_Search_Text,B5176)=1,1, "FALSE")),MAX(G$4:$G5175)+1,IF(ISNUMBER(Pay_Item_Search_Text),0,IF(ISNUMBER(SEARCH(Pay_Item_Search_Text,H5176)),MAX(G$4:$G5175)+1,0))),IF(ISNUMBER(Pay_Item_Search_Text),0,IF(ISNUMBER(SEARCH(Pay_Item_Search_Text,H5176)),MAX(G$4:$G5175)+1,0)))</f>
        <v>5172</v>
      </c>
      <c r="H5176" s="1" t="str">
        <f>IF(Table_PayItems[[#This Row],[Description]]="_","_ Unique Item - "&amp;Table_PayItems[[#This Row],[Item]]&amp;" - $"&amp;Table_PayItems[[#This Row],[Unit]],Table_PayItems[[#This Row],[Description]]&amp;" - $"&amp;Table_PayItems[[#This Row],[Unit]])</f>
        <v>Sewer, Cl E, 144 inch, Tr Det C - $Ft</v>
      </c>
      <c r="I5176" s="29" t="str">
        <f>IFERROR(VLOOKUP(ROWS($M$5:M5176),Table_PayItems[[Search Key]:[Concentrated Name]],2,FALSE),"")</f>
        <v>Sewer, Cl E, 144 inch, Tr Det C - $Ft</v>
      </c>
      <c r="J5176" s="1"/>
      <c r="K5176" s="1"/>
      <c r="L5176" s="22">
        <f>IF(ISNUMBER(SEARCH(Pay_Item_Search_Text_2,M5176)),MAX($L$4:L5175)+1,0)</f>
        <v>0</v>
      </c>
      <c r="M5176" s="1" t="str">
        <f>IFERROR(VLOOKUP(ROWS($M$5:M5176),Table_PayItems[[Search Key]:[Concentrated Name]],2,FALSE),"")</f>
        <v>Sewer, Cl E, 144 inch, Tr Det C - $Ft</v>
      </c>
      <c r="N5176" s="1" t="str">
        <f>IFERROR(VLOOKUP(ROWS($M$5:N5176),$L$5:$M$7000,2,FALSE),"")</f>
        <v/>
      </c>
      <c r="O5176" s="1" t="str">
        <f>IFERROR(VLOOKUP(ROWS($O$5:O5176),$K$5:$L$7000,2,FALSE),"")</f>
        <v/>
      </c>
    </row>
    <row r="5177" spans="2:15" ht="15" customHeight="1" x14ac:dyDescent="0.25">
      <c r="B5177" s="178" t="s">
        <v>9555</v>
      </c>
      <c r="C5177" s="178" t="s">
        <v>104</v>
      </c>
      <c r="D5177" s="178" t="s">
        <v>1604</v>
      </c>
      <c r="E5177" s="178" t="s">
        <v>302</v>
      </c>
      <c r="F5177" s="178" t="s">
        <v>17</v>
      </c>
      <c r="G5177" s="1">
        <f>IF(ISNUMBER(Pay_Item_Search_Text),IF(ISNUMBER(IF(FIND(Pay_Item_Search_Text,B5177)=1,1, "FALSE")),MAX(G$4:$G5176)+1,IF(ISNUMBER(Pay_Item_Search_Text),0,IF(ISNUMBER(SEARCH(Pay_Item_Search_Text,H5177)),MAX(G$4:$G5176)+1,0))),IF(ISNUMBER(Pay_Item_Search_Text),0,IF(ISNUMBER(SEARCH(Pay_Item_Search_Text,H5177)),MAX(G$4:$G5176)+1,0)))</f>
        <v>5173</v>
      </c>
      <c r="H5177" s="1" t="str">
        <f>IF(Table_PayItems[[#This Row],[Description]]="_","_ Unique Item - "&amp;Table_PayItems[[#This Row],[Item]]&amp;" - $"&amp;Table_PayItems[[#This Row],[Unit]],Table_PayItems[[#This Row],[Description]]&amp;" - $"&amp;Table_PayItems[[#This Row],[Unit]])</f>
        <v>Sewer, Cl E, 144 inch, Tr Det D - $Ft</v>
      </c>
      <c r="I5177" s="29" t="str">
        <f>IFERROR(VLOOKUP(ROWS($M$5:M5177),Table_PayItems[[Search Key]:[Concentrated Name]],2,FALSE),"")</f>
        <v>Sewer, Cl E, 144 inch, Tr Det D - $Ft</v>
      </c>
      <c r="J5177" s="1"/>
      <c r="K5177" s="1"/>
      <c r="L5177" s="22">
        <f>IF(ISNUMBER(SEARCH(Pay_Item_Search_Text_2,M5177)),MAX($L$4:L5176)+1,0)</f>
        <v>0</v>
      </c>
      <c r="M5177" s="1" t="str">
        <f>IFERROR(VLOOKUP(ROWS($M$5:M5177),Table_PayItems[[Search Key]:[Concentrated Name]],2,FALSE),"")</f>
        <v>Sewer, Cl E, 144 inch, Tr Det D - $Ft</v>
      </c>
      <c r="N5177" s="1" t="str">
        <f>IFERROR(VLOOKUP(ROWS($M$5:N5177),$L$5:$M$7000,2,FALSE),"")</f>
        <v/>
      </c>
      <c r="O5177" s="1" t="str">
        <f>IFERROR(VLOOKUP(ROWS($O$5:O5177),$K$5:$L$7000,2,FALSE),"")</f>
        <v/>
      </c>
    </row>
    <row r="5178" spans="2:15" ht="15" customHeight="1" x14ac:dyDescent="0.25">
      <c r="B5178" s="178" t="s">
        <v>9579</v>
      </c>
      <c r="C5178" s="178" t="s">
        <v>104</v>
      </c>
      <c r="D5178" s="178" t="s">
        <v>1628</v>
      </c>
      <c r="E5178" s="178" t="s">
        <v>302</v>
      </c>
      <c r="F5178" s="178" t="s">
        <v>17</v>
      </c>
      <c r="G5178" s="1">
        <f>IF(ISNUMBER(Pay_Item_Search_Text),IF(ISNUMBER(IF(FIND(Pay_Item_Search_Text,B5178)=1,1, "FALSE")),MAX(G$4:$G5177)+1,IF(ISNUMBER(Pay_Item_Search_Text),0,IF(ISNUMBER(SEARCH(Pay_Item_Search_Text,H5178)),MAX(G$4:$G5177)+1,0))),IF(ISNUMBER(Pay_Item_Search_Text),0,IF(ISNUMBER(SEARCH(Pay_Item_Search_Text,H5178)),MAX(G$4:$G5177)+1,0)))</f>
        <v>5174</v>
      </c>
      <c r="H5178" s="1" t="str">
        <f>IF(Table_PayItems[[#This Row],[Description]]="_","_ Unique Item - "&amp;Table_PayItems[[#This Row],[Item]]&amp;" - $"&amp;Table_PayItems[[#This Row],[Unit]],Table_PayItems[[#This Row],[Description]]&amp;" - $"&amp;Table_PayItems[[#This Row],[Unit]])</f>
        <v>Sewer, Cl E, 144 inch, Tr Det E - $Ft</v>
      </c>
      <c r="I5178" s="29" t="str">
        <f>IFERROR(VLOOKUP(ROWS($M$5:M5178),Table_PayItems[[Search Key]:[Concentrated Name]],2,FALSE),"")</f>
        <v>Sewer, Cl E, 144 inch, Tr Det E - $Ft</v>
      </c>
      <c r="J5178" s="1"/>
      <c r="K5178" s="1"/>
      <c r="L5178" s="22">
        <f>IF(ISNUMBER(SEARCH(Pay_Item_Search_Text_2,M5178)),MAX($L$4:L5177)+1,0)</f>
        <v>0</v>
      </c>
      <c r="M5178" s="1" t="str">
        <f>IFERROR(VLOOKUP(ROWS($M$5:M5178),Table_PayItems[[Search Key]:[Concentrated Name]],2,FALSE),"")</f>
        <v>Sewer, Cl E, 144 inch, Tr Det E - $Ft</v>
      </c>
      <c r="N5178" s="1" t="str">
        <f>IFERROR(VLOOKUP(ROWS($M$5:N5178),$L$5:$M$7000,2,FALSE),"")</f>
        <v/>
      </c>
      <c r="O5178" s="1" t="str">
        <f>IFERROR(VLOOKUP(ROWS($O$5:O5178),$K$5:$L$7000,2,FALSE),"")</f>
        <v/>
      </c>
    </row>
    <row r="5179" spans="2:15" ht="15" customHeight="1" x14ac:dyDescent="0.25">
      <c r="B5179" s="178" t="s">
        <v>9485</v>
      </c>
      <c r="C5179" s="178" t="s">
        <v>104</v>
      </c>
      <c r="D5179" s="178" t="s">
        <v>1534</v>
      </c>
      <c r="E5179" s="178" t="s">
        <v>296</v>
      </c>
      <c r="F5179" s="178" t="s">
        <v>17</v>
      </c>
      <c r="G5179" s="1">
        <f>IF(ISNUMBER(Pay_Item_Search_Text),IF(ISNUMBER(IF(FIND(Pay_Item_Search_Text,B5179)=1,1, "FALSE")),MAX(G$4:$G5178)+1,IF(ISNUMBER(Pay_Item_Search_Text),0,IF(ISNUMBER(SEARCH(Pay_Item_Search_Text,H5179)),MAX(G$4:$G5178)+1,0))),IF(ISNUMBER(Pay_Item_Search_Text),0,IF(ISNUMBER(SEARCH(Pay_Item_Search_Text,H5179)),MAX(G$4:$G5178)+1,0)))</f>
        <v>5175</v>
      </c>
      <c r="H5179" s="1" t="str">
        <f>IF(Table_PayItems[[#This Row],[Description]]="_","_ Unique Item - "&amp;Table_PayItems[[#This Row],[Item]]&amp;" - $"&amp;Table_PayItems[[#This Row],[Unit]],Table_PayItems[[#This Row],[Description]]&amp;" - $"&amp;Table_PayItems[[#This Row],[Unit]])</f>
        <v>Sewer, Cl E, 15 inch, Tr Det B - $Ft</v>
      </c>
      <c r="I5179" s="29" t="str">
        <f>IFERROR(VLOOKUP(ROWS($M$5:M5179),Table_PayItems[[Search Key]:[Concentrated Name]],2,FALSE),"")</f>
        <v>Sewer, Cl E, 15 inch, Tr Det B - $Ft</v>
      </c>
      <c r="J5179" s="1"/>
      <c r="K5179" s="1"/>
      <c r="L5179" s="22">
        <f>IF(ISNUMBER(SEARCH(Pay_Item_Search_Text_2,M5179)),MAX($L$4:L5178)+1,0)</f>
        <v>0</v>
      </c>
      <c r="M5179" s="1" t="str">
        <f>IFERROR(VLOOKUP(ROWS($M$5:M5179),Table_PayItems[[Search Key]:[Concentrated Name]],2,FALSE),"")</f>
        <v>Sewer, Cl E, 15 inch, Tr Det B - $Ft</v>
      </c>
      <c r="N5179" s="1" t="str">
        <f>IFERROR(VLOOKUP(ROWS($M$5:N5179),$L$5:$M$7000,2,FALSE),"")</f>
        <v/>
      </c>
      <c r="O5179" s="1" t="str">
        <f>IFERROR(VLOOKUP(ROWS($O$5:O5179),$K$5:$L$7000,2,FALSE),"")</f>
        <v/>
      </c>
    </row>
    <row r="5180" spans="2:15" ht="15" customHeight="1" x14ac:dyDescent="0.25">
      <c r="B5180" s="178" t="s">
        <v>9509</v>
      </c>
      <c r="C5180" s="178" t="s">
        <v>104</v>
      </c>
      <c r="D5180" s="178" t="s">
        <v>1558</v>
      </c>
      <c r="E5180" s="178" t="s">
        <v>296</v>
      </c>
      <c r="F5180" s="178" t="s">
        <v>17</v>
      </c>
      <c r="G5180" s="1">
        <f>IF(ISNUMBER(Pay_Item_Search_Text),IF(ISNUMBER(IF(FIND(Pay_Item_Search_Text,B5180)=1,1, "FALSE")),MAX(G$4:$G5179)+1,IF(ISNUMBER(Pay_Item_Search_Text),0,IF(ISNUMBER(SEARCH(Pay_Item_Search_Text,H5180)),MAX(G$4:$G5179)+1,0))),IF(ISNUMBER(Pay_Item_Search_Text),0,IF(ISNUMBER(SEARCH(Pay_Item_Search_Text,H5180)),MAX(G$4:$G5179)+1,0)))</f>
        <v>5176</v>
      </c>
      <c r="H5180" s="1" t="str">
        <f>IF(Table_PayItems[[#This Row],[Description]]="_","_ Unique Item - "&amp;Table_PayItems[[#This Row],[Item]]&amp;" - $"&amp;Table_PayItems[[#This Row],[Unit]],Table_PayItems[[#This Row],[Description]]&amp;" - $"&amp;Table_PayItems[[#This Row],[Unit]])</f>
        <v>Sewer, Cl E, 15 inch, Tr Det C - $Ft</v>
      </c>
      <c r="I5180" s="29" t="str">
        <f>IFERROR(VLOOKUP(ROWS($M$5:M5180),Table_PayItems[[Search Key]:[Concentrated Name]],2,FALSE),"")</f>
        <v>Sewer, Cl E, 15 inch, Tr Det C - $Ft</v>
      </c>
      <c r="J5180" s="1"/>
      <c r="K5180" s="1"/>
      <c r="L5180" s="22">
        <f>IF(ISNUMBER(SEARCH(Pay_Item_Search_Text_2,M5180)),MAX($L$4:L5179)+1,0)</f>
        <v>0</v>
      </c>
      <c r="M5180" s="1" t="str">
        <f>IFERROR(VLOOKUP(ROWS($M$5:M5180),Table_PayItems[[Search Key]:[Concentrated Name]],2,FALSE),"")</f>
        <v>Sewer, Cl E, 15 inch, Tr Det C - $Ft</v>
      </c>
      <c r="N5180" s="1" t="str">
        <f>IFERROR(VLOOKUP(ROWS($M$5:N5180),$L$5:$M$7000,2,FALSE),"")</f>
        <v/>
      </c>
      <c r="O5180" s="1" t="str">
        <f>IFERROR(VLOOKUP(ROWS($O$5:O5180),$K$5:$L$7000,2,FALSE),"")</f>
        <v/>
      </c>
    </row>
    <row r="5181" spans="2:15" ht="15" customHeight="1" x14ac:dyDescent="0.25">
      <c r="B5181" s="178" t="s">
        <v>9533</v>
      </c>
      <c r="C5181" s="178" t="s">
        <v>104</v>
      </c>
      <c r="D5181" s="178" t="s">
        <v>1582</v>
      </c>
      <c r="E5181" s="178" t="s">
        <v>296</v>
      </c>
      <c r="F5181" s="178" t="s">
        <v>17</v>
      </c>
      <c r="G5181" s="1">
        <f>IF(ISNUMBER(Pay_Item_Search_Text),IF(ISNUMBER(IF(FIND(Pay_Item_Search_Text,B5181)=1,1, "FALSE")),MAX(G$4:$G5180)+1,IF(ISNUMBER(Pay_Item_Search_Text),0,IF(ISNUMBER(SEARCH(Pay_Item_Search_Text,H5181)),MAX(G$4:$G5180)+1,0))),IF(ISNUMBER(Pay_Item_Search_Text),0,IF(ISNUMBER(SEARCH(Pay_Item_Search_Text,H5181)),MAX(G$4:$G5180)+1,0)))</f>
        <v>5177</v>
      </c>
      <c r="H5181" s="1" t="str">
        <f>IF(Table_PayItems[[#This Row],[Description]]="_","_ Unique Item - "&amp;Table_PayItems[[#This Row],[Item]]&amp;" - $"&amp;Table_PayItems[[#This Row],[Unit]],Table_PayItems[[#This Row],[Description]]&amp;" - $"&amp;Table_PayItems[[#This Row],[Unit]])</f>
        <v>Sewer, Cl E, 15 inch, Tr Det D - $Ft</v>
      </c>
      <c r="I5181" s="29" t="str">
        <f>IFERROR(VLOOKUP(ROWS($M$5:M5181),Table_PayItems[[Search Key]:[Concentrated Name]],2,FALSE),"")</f>
        <v>Sewer, Cl E, 15 inch, Tr Det D - $Ft</v>
      </c>
      <c r="J5181" s="1"/>
      <c r="K5181" s="1"/>
      <c r="L5181" s="22">
        <f>IF(ISNUMBER(SEARCH(Pay_Item_Search_Text_2,M5181)),MAX($L$4:L5180)+1,0)</f>
        <v>0</v>
      </c>
      <c r="M5181" s="1" t="str">
        <f>IFERROR(VLOOKUP(ROWS($M$5:M5181),Table_PayItems[[Search Key]:[Concentrated Name]],2,FALSE),"")</f>
        <v>Sewer, Cl E, 15 inch, Tr Det D - $Ft</v>
      </c>
      <c r="N5181" s="1" t="str">
        <f>IFERROR(VLOOKUP(ROWS($M$5:N5181),$L$5:$M$7000,2,FALSE),"")</f>
        <v/>
      </c>
      <c r="O5181" s="1" t="str">
        <f>IFERROR(VLOOKUP(ROWS($O$5:O5181),$K$5:$L$7000,2,FALSE),"")</f>
        <v/>
      </c>
    </row>
    <row r="5182" spans="2:15" ht="15" customHeight="1" x14ac:dyDescent="0.25">
      <c r="B5182" s="178" t="s">
        <v>9557</v>
      </c>
      <c r="C5182" s="178" t="s">
        <v>104</v>
      </c>
      <c r="D5182" s="178" t="s">
        <v>1606</v>
      </c>
      <c r="E5182" s="178" t="s">
        <v>296</v>
      </c>
      <c r="F5182" s="178" t="s">
        <v>17</v>
      </c>
      <c r="G5182" s="1">
        <f>IF(ISNUMBER(Pay_Item_Search_Text),IF(ISNUMBER(IF(FIND(Pay_Item_Search_Text,B5182)=1,1, "FALSE")),MAX(G$4:$G5181)+1,IF(ISNUMBER(Pay_Item_Search_Text),0,IF(ISNUMBER(SEARCH(Pay_Item_Search_Text,H5182)),MAX(G$4:$G5181)+1,0))),IF(ISNUMBER(Pay_Item_Search_Text),0,IF(ISNUMBER(SEARCH(Pay_Item_Search_Text,H5182)),MAX(G$4:$G5181)+1,0)))</f>
        <v>5178</v>
      </c>
      <c r="H5182" s="1" t="str">
        <f>IF(Table_PayItems[[#This Row],[Description]]="_","_ Unique Item - "&amp;Table_PayItems[[#This Row],[Item]]&amp;" - $"&amp;Table_PayItems[[#This Row],[Unit]],Table_PayItems[[#This Row],[Description]]&amp;" - $"&amp;Table_PayItems[[#This Row],[Unit]])</f>
        <v>Sewer, Cl E, 15 inch, Tr Det E - $Ft</v>
      </c>
      <c r="I5182" s="29" t="str">
        <f>IFERROR(VLOOKUP(ROWS($M$5:M5182),Table_PayItems[[Search Key]:[Concentrated Name]],2,FALSE),"")</f>
        <v>Sewer, Cl E, 15 inch, Tr Det E - $Ft</v>
      </c>
      <c r="J5182" s="1"/>
      <c r="K5182" s="1"/>
      <c r="L5182" s="22">
        <f>IF(ISNUMBER(SEARCH(Pay_Item_Search_Text_2,M5182)),MAX($L$4:L5181)+1,0)</f>
        <v>0</v>
      </c>
      <c r="M5182" s="1" t="str">
        <f>IFERROR(VLOOKUP(ROWS($M$5:M5182),Table_PayItems[[Search Key]:[Concentrated Name]],2,FALSE),"")</f>
        <v>Sewer, Cl E, 15 inch, Tr Det E - $Ft</v>
      </c>
      <c r="N5182" s="1" t="str">
        <f>IFERROR(VLOOKUP(ROWS($M$5:N5182),$L$5:$M$7000,2,FALSE),"")</f>
        <v/>
      </c>
      <c r="O5182" s="1" t="str">
        <f>IFERROR(VLOOKUP(ROWS($O$5:O5182),$K$5:$L$7000,2,FALSE),"")</f>
        <v/>
      </c>
    </row>
    <row r="5183" spans="2:15" ht="15" customHeight="1" x14ac:dyDescent="0.25">
      <c r="B5183" s="178" t="s">
        <v>9486</v>
      </c>
      <c r="C5183" s="178" t="s">
        <v>104</v>
      </c>
      <c r="D5183" s="178" t="s">
        <v>1535</v>
      </c>
      <c r="E5183" s="178" t="s">
        <v>296</v>
      </c>
      <c r="F5183" s="178" t="s">
        <v>17</v>
      </c>
      <c r="G5183" s="1">
        <f>IF(ISNUMBER(Pay_Item_Search_Text),IF(ISNUMBER(IF(FIND(Pay_Item_Search_Text,B5183)=1,1, "FALSE")),MAX(G$4:$G5182)+1,IF(ISNUMBER(Pay_Item_Search_Text),0,IF(ISNUMBER(SEARCH(Pay_Item_Search_Text,H5183)),MAX(G$4:$G5182)+1,0))),IF(ISNUMBER(Pay_Item_Search_Text),0,IF(ISNUMBER(SEARCH(Pay_Item_Search_Text,H5183)),MAX(G$4:$G5182)+1,0)))</f>
        <v>5179</v>
      </c>
      <c r="H5183" s="1" t="str">
        <f>IF(Table_PayItems[[#This Row],[Description]]="_","_ Unique Item - "&amp;Table_PayItems[[#This Row],[Item]]&amp;" - $"&amp;Table_PayItems[[#This Row],[Unit]],Table_PayItems[[#This Row],[Description]]&amp;" - $"&amp;Table_PayItems[[#This Row],[Unit]])</f>
        <v>Sewer, Cl E, 18 inch, Tr Det B - $Ft</v>
      </c>
      <c r="I5183" s="29" t="str">
        <f>IFERROR(VLOOKUP(ROWS($M$5:M5183),Table_PayItems[[Search Key]:[Concentrated Name]],2,FALSE),"")</f>
        <v>Sewer, Cl E, 18 inch, Tr Det B - $Ft</v>
      </c>
      <c r="J5183" s="1"/>
      <c r="K5183" s="1"/>
      <c r="L5183" s="22">
        <f>IF(ISNUMBER(SEARCH(Pay_Item_Search_Text_2,M5183)),MAX($L$4:L5182)+1,0)</f>
        <v>0</v>
      </c>
      <c r="M5183" s="1" t="str">
        <f>IFERROR(VLOOKUP(ROWS($M$5:M5183),Table_PayItems[[Search Key]:[Concentrated Name]],2,FALSE),"")</f>
        <v>Sewer, Cl E, 18 inch, Tr Det B - $Ft</v>
      </c>
      <c r="N5183" s="1" t="str">
        <f>IFERROR(VLOOKUP(ROWS($M$5:N5183),$L$5:$M$7000,2,FALSE),"")</f>
        <v/>
      </c>
      <c r="O5183" s="1" t="str">
        <f>IFERROR(VLOOKUP(ROWS($O$5:O5183),$K$5:$L$7000,2,FALSE),"")</f>
        <v/>
      </c>
    </row>
    <row r="5184" spans="2:15" ht="15" customHeight="1" x14ac:dyDescent="0.25">
      <c r="B5184" s="178" t="s">
        <v>9510</v>
      </c>
      <c r="C5184" s="178" t="s">
        <v>104</v>
      </c>
      <c r="D5184" s="178" t="s">
        <v>1559</v>
      </c>
      <c r="E5184" s="178" t="s">
        <v>296</v>
      </c>
      <c r="F5184" s="178" t="s">
        <v>17</v>
      </c>
      <c r="G5184" s="1">
        <f>IF(ISNUMBER(Pay_Item_Search_Text),IF(ISNUMBER(IF(FIND(Pay_Item_Search_Text,B5184)=1,1, "FALSE")),MAX(G$4:$G5183)+1,IF(ISNUMBER(Pay_Item_Search_Text),0,IF(ISNUMBER(SEARCH(Pay_Item_Search_Text,H5184)),MAX(G$4:$G5183)+1,0))),IF(ISNUMBER(Pay_Item_Search_Text),0,IF(ISNUMBER(SEARCH(Pay_Item_Search_Text,H5184)),MAX(G$4:$G5183)+1,0)))</f>
        <v>5180</v>
      </c>
      <c r="H5184" s="1" t="str">
        <f>IF(Table_PayItems[[#This Row],[Description]]="_","_ Unique Item - "&amp;Table_PayItems[[#This Row],[Item]]&amp;" - $"&amp;Table_PayItems[[#This Row],[Unit]],Table_PayItems[[#This Row],[Description]]&amp;" - $"&amp;Table_PayItems[[#This Row],[Unit]])</f>
        <v>Sewer, Cl E, 18 inch, Tr Det C - $Ft</v>
      </c>
      <c r="I5184" s="29" t="str">
        <f>IFERROR(VLOOKUP(ROWS($M$5:M5184),Table_PayItems[[Search Key]:[Concentrated Name]],2,FALSE),"")</f>
        <v>Sewer, Cl E, 18 inch, Tr Det C - $Ft</v>
      </c>
      <c r="J5184" s="1"/>
      <c r="K5184" s="1"/>
      <c r="L5184" s="22">
        <f>IF(ISNUMBER(SEARCH(Pay_Item_Search_Text_2,M5184)),MAX($L$4:L5183)+1,0)</f>
        <v>0</v>
      </c>
      <c r="M5184" s="1" t="str">
        <f>IFERROR(VLOOKUP(ROWS($M$5:M5184),Table_PayItems[[Search Key]:[Concentrated Name]],2,FALSE),"")</f>
        <v>Sewer, Cl E, 18 inch, Tr Det C - $Ft</v>
      </c>
      <c r="N5184" s="1" t="str">
        <f>IFERROR(VLOOKUP(ROWS($M$5:N5184),$L$5:$M$7000,2,FALSE),"")</f>
        <v/>
      </c>
      <c r="O5184" s="1" t="str">
        <f>IFERROR(VLOOKUP(ROWS($O$5:O5184),$K$5:$L$7000,2,FALSE),"")</f>
        <v/>
      </c>
    </row>
    <row r="5185" spans="2:15" ht="15" customHeight="1" x14ac:dyDescent="0.25">
      <c r="B5185" s="178" t="s">
        <v>9534</v>
      </c>
      <c r="C5185" s="178" t="s">
        <v>104</v>
      </c>
      <c r="D5185" s="178" t="s">
        <v>1583</v>
      </c>
      <c r="E5185" s="178" t="s">
        <v>296</v>
      </c>
      <c r="F5185" s="178" t="s">
        <v>17</v>
      </c>
      <c r="G5185" s="1">
        <f>IF(ISNUMBER(Pay_Item_Search_Text),IF(ISNUMBER(IF(FIND(Pay_Item_Search_Text,B5185)=1,1, "FALSE")),MAX(G$4:$G5184)+1,IF(ISNUMBER(Pay_Item_Search_Text),0,IF(ISNUMBER(SEARCH(Pay_Item_Search_Text,H5185)),MAX(G$4:$G5184)+1,0))),IF(ISNUMBER(Pay_Item_Search_Text),0,IF(ISNUMBER(SEARCH(Pay_Item_Search_Text,H5185)),MAX(G$4:$G5184)+1,0)))</f>
        <v>5181</v>
      </c>
      <c r="H5185" s="1" t="str">
        <f>IF(Table_PayItems[[#This Row],[Description]]="_","_ Unique Item - "&amp;Table_PayItems[[#This Row],[Item]]&amp;" - $"&amp;Table_PayItems[[#This Row],[Unit]],Table_PayItems[[#This Row],[Description]]&amp;" - $"&amp;Table_PayItems[[#This Row],[Unit]])</f>
        <v>Sewer, Cl E, 18 inch, Tr Det D - $Ft</v>
      </c>
      <c r="I5185" s="29" t="str">
        <f>IFERROR(VLOOKUP(ROWS($M$5:M5185),Table_PayItems[[Search Key]:[Concentrated Name]],2,FALSE),"")</f>
        <v>Sewer, Cl E, 18 inch, Tr Det D - $Ft</v>
      </c>
      <c r="J5185" s="1"/>
      <c r="K5185" s="1"/>
      <c r="L5185" s="22">
        <f>IF(ISNUMBER(SEARCH(Pay_Item_Search_Text_2,M5185)),MAX($L$4:L5184)+1,0)</f>
        <v>0</v>
      </c>
      <c r="M5185" s="1" t="str">
        <f>IFERROR(VLOOKUP(ROWS($M$5:M5185),Table_PayItems[[Search Key]:[Concentrated Name]],2,FALSE),"")</f>
        <v>Sewer, Cl E, 18 inch, Tr Det D - $Ft</v>
      </c>
      <c r="N5185" s="1" t="str">
        <f>IFERROR(VLOOKUP(ROWS($M$5:N5185),$L$5:$M$7000,2,FALSE),"")</f>
        <v/>
      </c>
      <c r="O5185" s="1" t="str">
        <f>IFERROR(VLOOKUP(ROWS($O$5:O5185),$K$5:$L$7000,2,FALSE),"")</f>
        <v/>
      </c>
    </row>
    <row r="5186" spans="2:15" ht="15" customHeight="1" x14ac:dyDescent="0.25">
      <c r="B5186" s="178" t="s">
        <v>9558</v>
      </c>
      <c r="C5186" s="178" t="s">
        <v>104</v>
      </c>
      <c r="D5186" s="178" t="s">
        <v>1607</v>
      </c>
      <c r="E5186" s="178" t="s">
        <v>296</v>
      </c>
      <c r="F5186" s="178" t="s">
        <v>17</v>
      </c>
      <c r="G5186" s="1">
        <f>IF(ISNUMBER(Pay_Item_Search_Text),IF(ISNUMBER(IF(FIND(Pay_Item_Search_Text,B5186)=1,1, "FALSE")),MAX(G$4:$G5185)+1,IF(ISNUMBER(Pay_Item_Search_Text),0,IF(ISNUMBER(SEARCH(Pay_Item_Search_Text,H5186)),MAX(G$4:$G5185)+1,0))),IF(ISNUMBER(Pay_Item_Search_Text),0,IF(ISNUMBER(SEARCH(Pay_Item_Search_Text,H5186)),MAX(G$4:$G5185)+1,0)))</f>
        <v>5182</v>
      </c>
      <c r="H5186" s="1" t="str">
        <f>IF(Table_PayItems[[#This Row],[Description]]="_","_ Unique Item - "&amp;Table_PayItems[[#This Row],[Item]]&amp;" - $"&amp;Table_PayItems[[#This Row],[Unit]],Table_PayItems[[#This Row],[Description]]&amp;" - $"&amp;Table_PayItems[[#This Row],[Unit]])</f>
        <v>Sewer, Cl E, 18 inch, Tr Det E - $Ft</v>
      </c>
      <c r="I5186" s="29" t="str">
        <f>IFERROR(VLOOKUP(ROWS($M$5:M5186),Table_PayItems[[Search Key]:[Concentrated Name]],2,FALSE),"")</f>
        <v>Sewer, Cl E, 18 inch, Tr Det E - $Ft</v>
      </c>
      <c r="J5186" s="1"/>
      <c r="K5186" s="1"/>
      <c r="L5186" s="22">
        <f>IF(ISNUMBER(SEARCH(Pay_Item_Search_Text_2,M5186)),MAX($L$4:L5185)+1,0)</f>
        <v>0</v>
      </c>
      <c r="M5186" s="1" t="str">
        <f>IFERROR(VLOOKUP(ROWS($M$5:M5186),Table_PayItems[[Search Key]:[Concentrated Name]],2,FALSE),"")</f>
        <v>Sewer, Cl E, 18 inch, Tr Det E - $Ft</v>
      </c>
      <c r="N5186" s="1" t="str">
        <f>IFERROR(VLOOKUP(ROWS($M$5:N5186),$L$5:$M$7000,2,FALSE),"")</f>
        <v/>
      </c>
      <c r="O5186" s="1" t="str">
        <f>IFERROR(VLOOKUP(ROWS($O$5:O5186),$K$5:$L$7000,2,FALSE),"")</f>
        <v/>
      </c>
    </row>
    <row r="5187" spans="2:15" ht="15" customHeight="1" x14ac:dyDescent="0.25">
      <c r="B5187" s="178" t="s">
        <v>9487</v>
      </c>
      <c r="C5187" s="178" t="s">
        <v>104</v>
      </c>
      <c r="D5187" s="178" t="s">
        <v>1536</v>
      </c>
      <c r="E5187" s="178" t="s">
        <v>296</v>
      </c>
      <c r="F5187" s="178" t="s">
        <v>17</v>
      </c>
      <c r="G5187" s="1">
        <f>IF(ISNUMBER(Pay_Item_Search_Text),IF(ISNUMBER(IF(FIND(Pay_Item_Search_Text,B5187)=1,1, "FALSE")),MAX(G$4:$G5186)+1,IF(ISNUMBER(Pay_Item_Search_Text),0,IF(ISNUMBER(SEARCH(Pay_Item_Search_Text,H5187)),MAX(G$4:$G5186)+1,0))),IF(ISNUMBER(Pay_Item_Search_Text),0,IF(ISNUMBER(SEARCH(Pay_Item_Search_Text,H5187)),MAX(G$4:$G5186)+1,0)))</f>
        <v>5183</v>
      </c>
      <c r="H5187" s="1" t="str">
        <f>IF(Table_PayItems[[#This Row],[Description]]="_","_ Unique Item - "&amp;Table_PayItems[[#This Row],[Item]]&amp;" - $"&amp;Table_PayItems[[#This Row],[Unit]],Table_PayItems[[#This Row],[Description]]&amp;" - $"&amp;Table_PayItems[[#This Row],[Unit]])</f>
        <v>Sewer, Cl E, 24 inch, Tr Det B - $Ft</v>
      </c>
      <c r="I5187" s="29" t="str">
        <f>IFERROR(VLOOKUP(ROWS($M$5:M5187),Table_PayItems[[Search Key]:[Concentrated Name]],2,FALSE),"")</f>
        <v>Sewer, Cl E, 24 inch, Tr Det B - $Ft</v>
      </c>
      <c r="J5187" s="1"/>
      <c r="K5187" s="1"/>
      <c r="L5187" s="22">
        <f>IF(ISNUMBER(SEARCH(Pay_Item_Search_Text_2,M5187)),MAX($L$4:L5186)+1,0)</f>
        <v>0</v>
      </c>
      <c r="M5187" s="1" t="str">
        <f>IFERROR(VLOOKUP(ROWS($M$5:M5187),Table_PayItems[[Search Key]:[Concentrated Name]],2,FALSE),"")</f>
        <v>Sewer, Cl E, 24 inch, Tr Det B - $Ft</v>
      </c>
      <c r="N5187" s="1" t="str">
        <f>IFERROR(VLOOKUP(ROWS($M$5:N5187),$L$5:$M$7000,2,FALSE),"")</f>
        <v/>
      </c>
      <c r="O5187" s="1" t="str">
        <f>IFERROR(VLOOKUP(ROWS($O$5:O5187),$K$5:$L$7000,2,FALSE),"")</f>
        <v/>
      </c>
    </row>
    <row r="5188" spans="2:15" ht="15" customHeight="1" x14ac:dyDescent="0.25">
      <c r="B5188" s="178" t="s">
        <v>9511</v>
      </c>
      <c r="C5188" s="178" t="s">
        <v>104</v>
      </c>
      <c r="D5188" s="178" t="s">
        <v>1560</v>
      </c>
      <c r="E5188" s="178" t="s">
        <v>296</v>
      </c>
      <c r="F5188" s="178" t="s">
        <v>17</v>
      </c>
      <c r="G5188" s="1">
        <f>IF(ISNUMBER(Pay_Item_Search_Text),IF(ISNUMBER(IF(FIND(Pay_Item_Search_Text,B5188)=1,1, "FALSE")),MAX(G$4:$G5187)+1,IF(ISNUMBER(Pay_Item_Search_Text),0,IF(ISNUMBER(SEARCH(Pay_Item_Search_Text,H5188)),MAX(G$4:$G5187)+1,0))),IF(ISNUMBER(Pay_Item_Search_Text),0,IF(ISNUMBER(SEARCH(Pay_Item_Search_Text,H5188)),MAX(G$4:$G5187)+1,0)))</f>
        <v>5184</v>
      </c>
      <c r="H5188" s="1" t="str">
        <f>IF(Table_PayItems[[#This Row],[Description]]="_","_ Unique Item - "&amp;Table_PayItems[[#This Row],[Item]]&amp;" - $"&amp;Table_PayItems[[#This Row],[Unit]],Table_PayItems[[#This Row],[Description]]&amp;" - $"&amp;Table_PayItems[[#This Row],[Unit]])</f>
        <v>Sewer, Cl E, 24 inch, Tr Det C - $Ft</v>
      </c>
      <c r="I5188" s="29" t="str">
        <f>IFERROR(VLOOKUP(ROWS($M$5:M5188),Table_PayItems[[Search Key]:[Concentrated Name]],2,FALSE),"")</f>
        <v>Sewer, Cl E, 24 inch, Tr Det C - $Ft</v>
      </c>
      <c r="J5188" s="1"/>
      <c r="K5188" s="1"/>
      <c r="L5188" s="22">
        <f>IF(ISNUMBER(SEARCH(Pay_Item_Search_Text_2,M5188)),MAX($L$4:L5187)+1,0)</f>
        <v>0</v>
      </c>
      <c r="M5188" s="1" t="str">
        <f>IFERROR(VLOOKUP(ROWS($M$5:M5188),Table_PayItems[[Search Key]:[Concentrated Name]],2,FALSE),"")</f>
        <v>Sewer, Cl E, 24 inch, Tr Det C - $Ft</v>
      </c>
      <c r="N5188" s="1" t="str">
        <f>IFERROR(VLOOKUP(ROWS($M$5:N5188),$L$5:$M$7000,2,FALSE),"")</f>
        <v/>
      </c>
      <c r="O5188" s="1" t="str">
        <f>IFERROR(VLOOKUP(ROWS($O$5:O5188),$K$5:$L$7000,2,FALSE),"")</f>
        <v/>
      </c>
    </row>
    <row r="5189" spans="2:15" ht="15" customHeight="1" x14ac:dyDescent="0.25">
      <c r="B5189" s="178" t="s">
        <v>9535</v>
      </c>
      <c r="C5189" s="178" t="s">
        <v>104</v>
      </c>
      <c r="D5189" s="178" t="s">
        <v>1584</v>
      </c>
      <c r="E5189" s="178" t="s">
        <v>296</v>
      </c>
      <c r="F5189" s="178" t="s">
        <v>17</v>
      </c>
      <c r="G5189" s="1">
        <f>IF(ISNUMBER(Pay_Item_Search_Text),IF(ISNUMBER(IF(FIND(Pay_Item_Search_Text,B5189)=1,1, "FALSE")),MAX(G$4:$G5188)+1,IF(ISNUMBER(Pay_Item_Search_Text),0,IF(ISNUMBER(SEARCH(Pay_Item_Search_Text,H5189)),MAX(G$4:$G5188)+1,0))),IF(ISNUMBER(Pay_Item_Search_Text),0,IF(ISNUMBER(SEARCH(Pay_Item_Search_Text,H5189)),MAX(G$4:$G5188)+1,0)))</f>
        <v>5185</v>
      </c>
      <c r="H5189" s="1" t="str">
        <f>IF(Table_PayItems[[#This Row],[Description]]="_","_ Unique Item - "&amp;Table_PayItems[[#This Row],[Item]]&amp;" - $"&amp;Table_PayItems[[#This Row],[Unit]],Table_PayItems[[#This Row],[Description]]&amp;" - $"&amp;Table_PayItems[[#This Row],[Unit]])</f>
        <v>Sewer, Cl E, 24 inch, Tr Det D - $Ft</v>
      </c>
      <c r="I5189" s="29" t="str">
        <f>IFERROR(VLOOKUP(ROWS($M$5:M5189),Table_PayItems[[Search Key]:[Concentrated Name]],2,FALSE),"")</f>
        <v>Sewer, Cl E, 24 inch, Tr Det D - $Ft</v>
      </c>
      <c r="J5189" s="1"/>
      <c r="K5189" s="1"/>
      <c r="L5189" s="22">
        <f>IF(ISNUMBER(SEARCH(Pay_Item_Search_Text_2,M5189)),MAX($L$4:L5188)+1,0)</f>
        <v>0</v>
      </c>
      <c r="M5189" s="1" t="str">
        <f>IFERROR(VLOOKUP(ROWS($M$5:M5189),Table_PayItems[[Search Key]:[Concentrated Name]],2,FALSE),"")</f>
        <v>Sewer, Cl E, 24 inch, Tr Det D - $Ft</v>
      </c>
      <c r="N5189" s="1" t="str">
        <f>IFERROR(VLOOKUP(ROWS($M$5:N5189),$L$5:$M$7000,2,FALSE),"")</f>
        <v/>
      </c>
      <c r="O5189" s="1" t="str">
        <f>IFERROR(VLOOKUP(ROWS($O$5:O5189),$K$5:$L$7000,2,FALSE),"")</f>
        <v/>
      </c>
    </row>
    <row r="5190" spans="2:15" ht="15" customHeight="1" x14ac:dyDescent="0.25">
      <c r="B5190" s="178" t="s">
        <v>9559</v>
      </c>
      <c r="C5190" s="178" t="s">
        <v>104</v>
      </c>
      <c r="D5190" s="178" t="s">
        <v>1608</v>
      </c>
      <c r="E5190" s="178" t="s">
        <v>296</v>
      </c>
      <c r="F5190" s="178" t="s">
        <v>17</v>
      </c>
      <c r="G5190" s="1">
        <f>IF(ISNUMBER(Pay_Item_Search_Text),IF(ISNUMBER(IF(FIND(Pay_Item_Search_Text,B5190)=1,1, "FALSE")),MAX(G$4:$G5189)+1,IF(ISNUMBER(Pay_Item_Search_Text),0,IF(ISNUMBER(SEARCH(Pay_Item_Search_Text,H5190)),MAX(G$4:$G5189)+1,0))),IF(ISNUMBER(Pay_Item_Search_Text),0,IF(ISNUMBER(SEARCH(Pay_Item_Search_Text,H5190)),MAX(G$4:$G5189)+1,0)))</f>
        <v>5186</v>
      </c>
      <c r="H5190" s="1" t="str">
        <f>IF(Table_PayItems[[#This Row],[Description]]="_","_ Unique Item - "&amp;Table_PayItems[[#This Row],[Item]]&amp;" - $"&amp;Table_PayItems[[#This Row],[Unit]],Table_PayItems[[#This Row],[Description]]&amp;" - $"&amp;Table_PayItems[[#This Row],[Unit]])</f>
        <v>Sewer, Cl E, 24 inch, Tr Det E - $Ft</v>
      </c>
      <c r="I5190" s="29" t="str">
        <f>IFERROR(VLOOKUP(ROWS($M$5:M5190),Table_PayItems[[Search Key]:[Concentrated Name]],2,FALSE),"")</f>
        <v>Sewer, Cl E, 24 inch, Tr Det E - $Ft</v>
      </c>
      <c r="J5190" s="1"/>
      <c r="K5190" s="1"/>
      <c r="L5190" s="22">
        <f>IF(ISNUMBER(SEARCH(Pay_Item_Search_Text_2,M5190)),MAX($L$4:L5189)+1,0)</f>
        <v>0</v>
      </c>
      <c r="M5190" s="1" t="str">
        <f>IFERROR(VLOOKUP(ROWS($M$5:M5190),Table_PayItems[[Search Key]:[Concentrated Name]],2,FALSE),"")</f>
        <v>Sewer, Cl E, 24 inch, Tr Det E - $Ft</v>
      </c>
      <c r="N5190" s="1" t="str">
        <f>IFERROR(VLOOKUP(ROWS($M$5:N5190),$L$5:$M$7000,2,FALSE),"")</f>
        <v/>
      </c>
      <c r="O5190" s="1" t="str">
        <f>IFERROR(VLOOKUP(ROWS($O$5:O5190),$K$5:$L$7000,2,FALSE),"")</f>
        <v/>
      </c>
    </row>
    <row r="5191" spans="2:15" ht="15" customHeight="1" x14ac:dyDescent="0.25">
      <c r="B5191" s="178" t="s">
        <v>9488</v>
      </c>
      <c r="C5191" s="178" t="s">
        <v>104</v>
      </c>
      <c r="D5191" s="178" t="s">
        <v>1537</v>
      </c>
      <c r="E5191" s="178" t="s">
        <v>302</v>
      </c>
      <c r="F5191" s="178" t="s">
        <v>17</v>
      </c>
      <c r="G5191" s="1">
        <f>IF(ISNUMBER(Pay_Item_Search_Text),IF(ISNUMBER(IF(FIND(Pay_Item_Search_Text,B5191)=1,1, "FALSE")),MAX(G$4:$G5190)+1,IF(ISNUMBER(Pay_Item_Search_Text),0,IF(ISNUMBER(SEARCH(Pay_Item_Search_Text,H5191)),MAX(G$4:$G5190)+1,0))),IF(ISNUMBER(Pay_Item_Search_Text),0,IF(ISNUMBER(SEARCH(Pay_Item_Search_Text,H5191)),MAX(G$4:$G5190)+1,0)))</f>
        <v>5187</v>
      </c>
      <c r="H5191" s="1" t="str">
        <f>IF(Table_PayItems[[#This Row],[Description]]="_","_ Unique Item - "&amp;Table_PayItems[[#This Row],[Item]]&amp;" - $"&amp;Table_PayItems[[#This Row],[Unit]],Table_PayItems[[#This Row],[Description]]&amp;" - $"&amp;Table_PayItems[[#This Row],[Unit]])</f>
        <v>Sewer, Cl E, 30 inch, Tr Det B - $Ft</v>
      </c>
      <c r="I5191" s="29" t="str">
        <f>IFERROR(VLOOKUP(ROWS($M$5:M5191),Table_PayItems[[Search Key]:[Concentrated Name]],2,FALSE),"")</f>
        <v>Sewer, Cl E, 30 inch, Tr Det B - $Ft</v>
      </c>
      <c r="J5191" s="1"/>
      <c r="K5191" s="1"/>
      <c r="L5191" s="22">
        <f>IF(ISNUMBER(SEARCH(Pay_Item_Search_Text_2,M5191)),MAX($L$4:L5190)+1,0)</f>
        <v>924</v>
      </c>
      <c r="M5191" s="1" t="str">
        <f>IFERROR(VLOOKUP(ROWS($M$5:M5191),Table_PayItems[[Search Key]:[Concentrated Name]],2,FALSE),"")</f>
        <v>Sewer, Cl E, 30 inch, Tr Det B - $Ft</v>
      </c>
      <c r="N5191" s="1" t="str">
        <f>IFERROR(VLOOKUP(ROWS($M$5:N5191),$L$5:$M$7000,2,FALSE),"")</f>
        <v/>
      </c>
      <c r="O5191" s="1" t="str">
        <f>IFERROR(VLOOKUP(ROWS($O$5:O5191),$K$5:$L$7000,2,FALSE),"")</f>
        <v/>
      </c>
    </row>
    <row r="5192" spans="2:15" ht="15" customHeight="1" x14ac:dyDescent="0.25">
      <c r="B5192" s="178" t="s">
        <v>9512</v>
      </c>
      <c r="C5192" s="178" t="s">
        <v>104</v>
      </c>
      <c r="D5192" s="178" t="s">
        <v>1561</v>
      </c>
      <c r="E5192" s="178" t="s">
        <v>302</v>
      </c>
      <c r="F5192" s="178" t="s">
        <v>17</v>
      </c>
      <c r="G5192" s="1">
        <f>IF(ISNUMBER(Pay_Item_Search_Text),IF(ISNUMBER(IF(FIND(Pay_Item_Search_Text,B5192)=1,1, "FALSE")),MAX(G$4:$G5191)+1,IF(ISNUMBER(Pay_Item_Search_Text),0,IF(ISNUMBER(SEARCH(Pay_Item_Search_Text,H5192)),MAX(G$4:$G5191)+1,0))),IF(ISNUMBER(Pay_Item_Search_Text),0,IF(ISNUMBER(SEARCH(Pay_Item_Search_Text,H5192)),MAX(G$4:$G5191)+1,0)))</f>
        <v>5188</v>
      </c>
      <c r="H5192" s="1" t="str">
        <f>IF(Table_PayItems[[#This Row],[Description]]="_","_ Unique Item - "&amp;Table_PayItems[[#This Row],[Item]]&amp;" - $"&amp;Table_PayItems[[#This Row],[Unit]],Table_PayItems[[#This Row],[Description]]&amp;" - $"&amp;Table_PayItems[[#This Row],[Unit]])</f>
        <v>Sewer, Cl E, 30 inch, Tr Det C - $Ft</v>
      </c>
      <c r="I5192" s="29" t="str">
        <f>IFERROR(VLOOKUP(ROWS($M$5:M5192),Table_PayItems[[Search Key]:[Concentrated Name]],2,FALSE),"")</f>
        <v>Sewer, Cl E, 30 inch, Tr Det C - $Ft</v>
      </c>
      <c r="J5192" s="1"/>
      <c r="K5192" s="1"/>
      <c r="L5192" s="22">
        <f>IF(ISNUMBER(SEARCH(Pay_Item_Search_Text_2,M5192)),MAX($L$4:L5191)+1,0)</f>
        <v>925</v>
      </c>
      <c r="M5192" s="1" t="str">
        <f>IFERROR(VLOOKUP(ROWS($M$5:M5192),Table_PayItems[[Search Key]:[Concentrated Name]],2,FALSE),"")</f>
        <v>Sewer, Cl E, 30 inch, Tr Det C - $Ft</v>
      </c>
      <c r="N5192" s="1" t="str">
        <f>IFERROR(VLOOKUP(ROWS($M$5:N5192),$L$5:$M$7000,2,FALSE),"")</f>
        <v/>
      </c>
      <c r="O5192" s="1" t="str">
        <f>IFERROR(VLOOKUP(ROWS($O$5:O5192),$K$5:$L$7000,2,FALSE),"")</f>
        <v/>
      </c>
    </row>
    <row r="5193" spans="2:15" ht="15" customHeight="1" x14ac:dyDescent="0.25">
      <c r="B5193" s="178" t="s">
        <v>9536</v>
      </c>
      <c r="C5193" s="178" t="s">
        <v>104</v>
      </c>
      <c r="D5193" s="178" t="s">
        <v>1585</v>
      </c>
      <c r="E5193" s="178" t="s">
        <v>302</v>
      </c>
      <c r="F5193" s="178" t="s">
        <v>17</v>
      </c>
      <c r="G5193" s="1">
        <f>IF(ISNUMBER(Pay_Item_Search_Text),IF(ISNUMBER(IF(FIND(Pay_Item_Search_Text,B5193)=1,1, "FALSE")),MAX(G$4:$G5192)+1,IF(ISNUMBER(Pay_Item_Search_Text),0,IF(ISNUMBER(SEARCH(Pay_Item_Search_Text,H5193)),MAX(G$4:$G5192)+1,0))),IF(ISNUMBER(Pay_Item_Search_Text),0,IF(ISNUMBER(SEARCH(Pay_Item_Search_Text,H5193)),MAX(G$4:$G5192)+1,0)))</f>
        <v>5189</v>
      </c>
      <c r="H5193" s="1" t="str">
        <f>IF(Table_PayItems[[#This Row],[Description]]="_","_ Unique Item - "&amp;Table_PayItems[[#This Row],[Item]]&amp;" - $"&amp;Table_PayItems[[#This Row],[Unit]],Table_PayItems[[#This Row],[Description]]&amp;" - $"&amp;Table_PayItems[[#This Row],[Unit]])</f>
        <v>Sewer, Cl E, 30 inch, Tr Det D - $Ft</v>
      </c>
      <c r="I5193" s="29" t="str">
        <f>IFERROR(VLOOKUP(ROWS($M$5:M5193),Table_PayItems[[Search Key]:[Concentrated Name]],2,FALSE),"")</f>
        <v>Sewer, Cl E, 30 inch, Tr Det D - $Ft</v>
      </c>
      <c r="J5193" s="1"/>
      <c r="K5193" s="1"/>
      <c r="L5193" s="22">
        <f>IF(ISNUMBER(SEARCH(Pay_Item_Search_Text_2,M5193)),MAX($L$4:L5192)+1,0)</f>
        <v>926</v>
      </c>
      <c r="M5193" s="1" t="str">
        <f>IFERROR(VLOOKUP(ROWS($M$5:M5193),Table_PayItems[[Search Key]:[Concentrated Name]],2,FALSE),"")</f>
        <v>Sewer, Cl E, 30 inch, Tr Det D - $Ft</v>
      </c>
      <c r="N5193" s="1" t="str">
        <f>IFERROR(VLOOKUP(ROWS($M$5:N5193),$L$5:$M$7000,2,FALSE),"")</f>
        <v/>
      </c>
      <c r="O5193" s="1" t="str">
        <f>IFERROR(VLOOKUP(ROWS($O$5:O5193),$K$5:$L$7000,2,FALSE),"")</f>
        <v/>
      </c>
    </row>
    <row r="5194" spans="2:15" ht="15" customHeight="1" x14ac:dyDescent="0.25">
      <c r="B5194" s="178" t="s">
        <v>9560</v>
      </c>
      <c r="C5194" s="178" t="s">
        <v>104</v>
      </c>
      <c r="D5194" s="178" t="s">
        <v>1609</v>
      </c>
      <c r="E5194" s="178" t="s">
        <v>302</v>
      </c>
      <c r="F5194" s="178" t="s">
        <v>17</v>
      </c>
      <c r="G5194" s="1">
        <f>IF(ISNUMBER(Pay_Item_Search_Text),IF(ISNUMBER(IF(FIND(Pay_Item_Search_Text,B5194)=1,1, "FALSE")),MAX(G$4:$G5193)+1,IF(ISNUMBER(Pay_Item_Search_Text),0,IF(ISNUMBER(SEARCH(Pay_Item_Search_Text,H5194)),MAX(G$4:$G5193)+1,0))),IF(ISNUMBER(Pay_Item_Search_Text),0,IF(ISNUMBER(SEARCH(Pay_Item_Search_Text,H5194)),MAX(G$4:$G5193)+1,0)))</f>
        <v>5190</v>
      </c>
      <c r="H5194" s="1" t="str">
        <f>IF(Table_PayItems[[#This Row],[Description]]="_","_ Unique Item - "&amp;Table_PayItems[[#This Row],[Item]]&amp;" - $"&amp;Table_PayItems[[#This Row],[Unit]],Table_PayItems[[#This Row],[Description]]&amp;" - $"&amp;Table_PayItems[[#This Row],[Unit]])</f>
        <v>Sewer, Cl E, 30 inch, Tr Det E - $Ft</v>
      </c>
      <c r="I5194" s="29" t="str">
        <f>IFERROR(VLOOKUP(ROWS($M$5:M5194),Table_PayItems[[Search Key]:[Concentrated Name]],2,FALSE),"")</f>
        <v>Sewer, Cl E, 30 inch, Tr Det E - $Ft</v>
      </c>
      <c r="J5194" s="1"/>
      <c r="K5194" s="1"/>
      <c r="L5194" s="22">
        <f>IF(ISNUMBER(SEARCH(Pay_Item_Search_Text_2,M5194)),MAX($L$4:L5193)+1,0)</f>
        <v>927</v>
      </c>
      <c r="M5194" s="1" t="str">
        <f>IFERROR(VLOOKUP(ROWS($M$5:M5194),Table_PayItems[[Search Key]:[Concentrated Name]],2,FALSE),"")</f>
        <v>Sewer, Cl E, 30 inch, Tr Det E - $Ft</v>
      </c>
      <c r="N5194" s="1" t="str">
        <f>IFERROR(VLOOKUP(ROWS($M$5:N5194),$L$5:$M$7000,2,FALSE),"")</f>
        <v/>
      </c>
      <c r="O5194" s="1" t="str">
        <f>IFERROR(VLOOKUP(ROWS($O$5:O5194),$K$5:$L$7000,2,FALSE),"")</f>
        <v/>
      </c>
    </row>
    <row r="5195" spans="2:15" ht="15" customHeight="1" x14ac:dyDescent="0.25">
      <c r="B5195" s="178" t="s">
        <v>9489</v>
      </c>
      <c r="C5195" s="178" t="s">
        <v>104</v>
      </c>
      <c r="D5195" s="178" t="s">
        <v>1538</v>
      </c>
      <c r="E5195" s="178" t="s">
        <v>302</v>
      </c>
      <c r="F5195" s="178" t="s">
        <v>17</v>
      </c>
      <c r="G5195" s="1">
        <f>IF(ISNUMBER(Pay_Item_Search_Text),IF(ISNUMBER(IF(FIND(Pay_Item_Search_Text,B5195)=1,1, "FALSE")),MAX(G$4:$G5194)+1,IF(ISNUMBER(Pay_Item_Search_Text),0,IF(ISNUMBER(SEARCH(Pay_Item_Search_Text,H5195)),MAX(G$4:$G5194)+1,0))),IF(ISNUMBER(Pay_Item_Search_Text),0,IF(ISNUMBER(SEARCH(Pay_Item_Search_Text,H5195)),MAX(G$4:$G5194)+1,0)))</f>
        <v>5191</v>
      </c>
      <c r="H5195" s="1" t="str">
        <f>IF(Table_PayItems[[#This Row],[Description]]="_","_ Unique Item - "&amp;Table_PayItems[[#This Row],[Item]]&amp;" - $"&amp;Table_PayItems[[#This Row],[Unit]],Table_PayItems[[#This Row],[Description]]&amp;" - $"&amp;Table_PayItems[[#This Row],[Unit]])</f>
        <v>Sewer, Cl E, 36 inch, Tr Det B - $Ft</v>
      </c>
      <c r="I5195" s="29" t="str">
        <f>IFERROR(VLOOKUP(ROWS($M$5:M5195),Table_PayItems[[Search Key]:[Concentrated Name]],2,FALSE),"")</f>
        <v>Sewer, Cl E, 36 inch, Tr Det B - $Ft</v>
      </c>
      <c r="J5195" s="1"/>
      <c r="K5195" s="1"/>
      <c r="L5195" s="22">
        <f>IF(ISNUMBER(SEARCH(Pay_Item_Search_Text_2,M5195)),MAX($L$4:L5194)+1,0)</f>
        <v>0</v>
      </c>
      <c r="M5195" s="1" t="str">
        <f>IFERROR(VLOOKUP(ROWS($M$5:M5195),Table_PayItems[[Search Key]:[Concentrated Name]],2,FALSE),"")</f>
        <v>Sewer, Cl E, 36 inch, Tr Det B - $Ft</v>
      </c>
      <c r="N5195" s="1" t="str">
        <f>IFERROR(VLOOKUP(ROWS($M$5:N5195),$L$5:$M$7000,2,FALSE),"")</f>
        <v/>
      </c>
      <c r="O5195" s="1" t="str">
        <f>IFERROR(VLOOKUP(ROWS($O$5:O5195),$K$5:$L$7000,2,FALSE),"")</f>
        <v/>
      </c>
    </row>
    <row r="5196" spans="2:15" ht="15" customHeight="1" x14ac:dyDescent="0.25">
      <c r="B5196" s="178" t="s">
        <v>9513</v>
      </c>
      <c r="C5196" s="178" t="s">
        <v>104</v>
      </c>
      <c r="D5196" s="178" t="s">
        <v>1562</v>
      </c>
      <c r="E5196" s="178" t="s">
        <v>302</v>
      </c>
      <c r="F5196" s="178" t="s">
        <v>17</v>
      </c>
      <c r="G5196" s="1">
        <f>IF(ISNUMBER(Pay_Item_Search_Text),IF(ISNUMBER(IF(FIND(Pay_Item_Search_Text,B5196)=1,1, "FALSE")),MAX(G$4:$G5195)+1,IF(ISNUMBER(Pay_Item_Search_Text),0,IF(ISNUMBER(SEARCH(Pay_Item_Search_Text,H5196)),MAX(G$4:$G5195)+1,0))),IF(ISNUMBER(Pay_Item_Search_Text),0,IF(ISNUMBER(SEARCH(Pay_Item_Search_Text,H5196)),MAX(G$4:$G5195)+1,0)))</f>
        <v>5192</v>
      </c>
      <c r="H5196" s="1" t="str">
        <f>IF(Table_PayItems[[#This Row],[Description]]="_","_ Unique Item - "&amp;Table_PayItems[[#This Row],[Item]]&amp;" - $"&amp;Table_PayItems[[#This Row],[Unit]],Table_PayItems[[#This Row],[Description]]&amp;" - $"&amp;Table_PayItems[[#This Row],[Unit]])</f>
        <v>Sewer, Cl E, 36 inch, Tr Det C - $Ft</v>
      </c>
      <c r="I5196" s="29" t="str">
        <f>IFERROR(VLOOKUP(ROWS($M$5:M5196),Table_PayItems[[Search Key]:[Concentrated Name]],2,FALSE),"")</f>
        <v>Sewer, Cl E, 36 inch, Tr Det C - $Ft</v>
      </c>
      <c r="J5196" s="1"/>
      <c r="K5196" s="1"/>
      <c r="L5196" s="22">
        <f>IF(ISNUMBER(SEARCH(Pay_Item_Search_Text_2,M5196)),MAX($L$4:L5195)+1,0)</f>
        <v>0</v>
      </c>
      <c r="M5196" s="1" t="str">
        <f>IFERROR(VLOOKUP(ROWS($M$5:M5196),Table_PayItems[[Search Key]:[Concentrated Name]],2,FALSE),"")</f>
        <v>Sewer, Cl E, 36 inch, Tr Det C - $Ft</v>
      </c>
      <c r="N5196" s="1" t="str">
        <f>IFERROR(VLOOKUP(ROWS($M$5:N5196),$L$5:$M$7000,2,FALSE),"")</f>
        <v/>
      </c>
      <c r="O5196" s="1" t="str">
        <f>IFERROR(VLOOKUP(ROWS($O$5:O5196),$K$5:$L$7000,2,FALSE),"")</f>
        <v/>
      </c>
    </row>
    <row r="5197" spans="2:15" ht="15" customHeight="1" x14ac:dyDescent="0.25">
      <c r="B5197" s="178" t="s">
        <v>9537</v>
      </c>
      <c r="C5197" s="178" t="s">
        <v>104</v>
      </c>
      <c r="D5197" s="178" t="s">
        <v>1586</v>
      </c>
      <c r="E5197" s="178" t="s">
        <v>302</v>
      </c>
      <c r="F5197" s="178" t="s">
        <v>17</v>
      </c>
      <c r="G5197" s="1">
        <f>IF(ISNUMBER(Pay_Item_Search_Text),IF(ISNUMBER(IF(FIND(Pay_Item_Search_Text,B5197)=1,1, "FALSE")),MAX(G$4:$G5196)+1,IF(ISNUMBER(Pay_Item_Search_Text),0,IF(ISNUMBER(SEARCH(Pay_Item_Search_Text,H5197)),MAX(G$4:$G5196)+1,0))),IF(ISNUMBER(Pay_Item_Search_Text),0,IF(ISNUMBER(SEARCH(Pay_Item_Search_Text,H5197)),MAX(G$4:$G5196)+1,0)))</f>
        <v>5193</v>
      </c>
      <c r="H5197" s="1" t="str">
        <f>IF(Table_PayItems[[#This Row],[Description]]="_","_ Unique Item - "&amp;Table_PayItems[[#This Row],[Item]]&amp;" - $"&amp;Table_PayItems[[#This Row],[Unit]],Table_PayItems[[#This Row],[Description]]&amp;" - $"&amp;Table_PayItems[[#This Row],[Unit]])</f>
        <v>Sewer, Cl E, 36 inch, Tr Det D - $Ft</v>
      </c>
      <c r="I5197" s="29" t="str">
        <f>IFERROR(VLOOKUP(ROWS($M$5:M5197),Table_PayItems[[Search Key]:[Concentrated Name]],2,FALSE),"")</f>
        <v>Sewer, Cl E, 36 inch, Tr Det D - $Ft</v>
      </c>
      <c r="J5197" s="1"/>
      <c r="K5197" s="1"/>
      <c r="L5197" s="22">
        <f>IF(ISNUMBER(SEARCH(Pay_Item_Search_Text_2,M5197)),MAX($L$4:L5196)+1,0)</f>
        <v>0</v>
      </c>
      <c r="M5197" s="1" t="str">
        <f>IFERROR(VLOOKUP(ROWS($M$5:M5197),Table_PayItems[[Search Key]:[Concentrated Name]],2,FALSE),"")</f>
        <v>Sewer, Cl E, 36 inch, Tr Det D - $Ft</v>
      </c>
      <c r="N5197" s="1" t="str">
        <f>IFERROR(VLOOKUP(ROWS($M$5:N5197),$L$5:$M$7000,2,FALSE),"")</f>
        <v/>
      </c>
      <c r="O5197" s="1" t="str">
        <f>IFERROR(VLOOKUP(ROWS($O$5:O5197),$K$5:$L$7000,2,FALSE),"")</f>
        <v/>
      </c>
    </row>
    <row r="5198" spans="2:15" ht="15" customHeight="1" x14ac:dyDescent="0.25">
      <c r="B5198" s="178" t="s">
        <v>9561</v>
      </c>
      <c r="C5198" s="178" t="s">
        <v>104</v>
      </c>
      <c r="D5198" s="178" t="s">
        <v>1610</v>
      </c>
      <c r="E5198" s="178" t="s">
        <v>302</v>
      </c>
      <c r="F5198" s="178" t="s">
        <v>17</v>
      </c>
      <c r="G5198" s="1">
        <f>IF(ISNUMBER(Pay_Item_Search_Text),IF(ISNUMBER(IF(FIND(Pay_Item_Search_Text,B5198)=1,1, "FALSE")),MAX(G$4:$G5197)+1,IF(ISNUMBER(Pay_Item_Search_Text),0,IF(ISNUMBER(SEARCH(Pay_Item_Search_Text,H5198)),MAX(G$4:$G5197)+1,0))),IF(ISNUMBER(Pay_Item_Search_Text),0,IF(ISNUMBER(SEARCH(Pay_Item_Search_Text,H5198)),MAX(G$4:$G5197)+1,0)))</f>
        <v>5194</v>
      </c>
      <c r="H5198" s="1" t="str">
        <f>IF(Table_PayItems[[#This Row],[Description]]="_","_ Unique Item - "&amp;Table_PayItems[[#This Row],[Item]]&amp;" - $"&amp;Table_PayItems[[#This Row],[Unit]],Table_PayItems[[#This Row],[Description]]&amp;" - $"&amp;Table_PayItems[[#This Row],[Unit]])</f>
        <v>Sewer, Cl E, 36 inch, Tr Det E - $Ft</v>
      </c>
      <c r="I5198" s="29" t="str">
        <f>IFERROR(VLOOKUP(ROWS($M$5:M5198),Table_PayItems[[Search Key]:[Concentrated Name]],2,FALSE),"")</f>
        <v>Sewer, Cl E, 36 inch, Tr Det E - $Ft</v>
      </c>
      <c r="J5198" s="1"/>
      <c r="K5198" s="1"/>
      <c r="L5198" s="22">
        <f>IF(ISNUMBER(SEARCH(Pay_Item_Search_Text_2,M5198)),MAX($L$4:L5197)+1,0)</f>
        <v>0</v>
      </c>
      <c r="M5198" s="1" t="str">
        <f>IFERROR(VLOOKUP(ROWS($M$5:M5198),Table_PayItems[[Search Key]:[Concentrated Name]],2,FALSE),"")</f>
        <v>Sewer, Cl E, 36 inch, Tr Det E - $Ft</v>
      </c>
      <c r="N5198" s="1" t="str">
        <f>IFERROR(VLOOKUP(ROWS($M$5:N5198),$L$5:$M$7000,2,FALSE),"")</f>
        <v/>
      </c>
      <c r="O5198" s="1" t="str">
        <f>IFERROR(VLOOKUP(ROWS($O$5:O5198),$K$5:$L$7000,2,FALSE),"")</f>
        <v/>
      </c>
    </row>
    <row r="5199" spans="2:15" ht="15" customHeight="1" x14ac:dyDescent="0.25">
      <c r="B5199" s="178" t="s">
        <v>9490</v>
      </c>
      <c r="C5199" s="178" t="s">
        <v>104</v>
      </c>
      <c r="D5199" s="178" t="s">
        <v>1539</v>
      </c>
      <c r="E5199" s="178" t="s">
        <v>302</v>
      </c>
      <c r="F5199" s="178" t="s">
        <v>17</v>
      </c>
      <c r="G5199" s="1">
        <f>IF(ISNUMBER(Pay_Item_Search_Text),IF(ISNUMBER(IF(FIND(Pay_Item_Search_Text,B5199)=1,1, "FALSE")),MAX(G$4:$G5198)+1,IF(ISNUMBER(Pay_Item_Search_Text),0,IF(ISNUMBER(SEARCH(Pay_Item_Search_Text,H5199)),MAX(G$4:$G5198)+1,0))),IF(ISNUMBER(Pay_Item_Search_Text),0,IF(ISNUMBER(SEARCH(Pay_Item_Search_Text,H5199)),MAX(G$4:$G5198)+1,0)))</f>
        <v>5195</v>
      </c>
      <c r="H5199" s="1" t="str">
        <f>IF(Table_PayItems[[#This Row],[Description]]="_","_ Unique Item - "&amp;Table_PayItems[[#This Row],[Item]]&amp;" - $"&amp;Table_PayItems[[#This Row],[Unit]],Table_PayItems[[#This Row],[Description]]&amp;" - $"&amp;Table_PayItems[[#This Row],[Unit]])</f>
        <v>Sewer, Cl E, 42 inch, Tr Det B - $Ft</v>
      </c>
      <c r="I5199" s="29" t="str">
        <f>IFERROR(VLOOKUP(ROWS($M$5:M5199),Table_PayItems[[Search Key]:[Concentrated Name]],2,FALSE),"")</f>
        <v>Sewer, Cl E, 42 inch, Tr Det B - $Ft</v>
      </c>
      <c r="J5199" s="1"/>
      <c r="K5199" s="1"/>
      <c r="L5199" s="22">
        <f>IF(ISNUMBER(SEARCH(Pay_Item_Search_Text_2,M5199)),MAX($L$4:L5198)+1,0)</f>
        <v>0</v>
      </c>
      <c r="M5199" s="1" t="str">
        <f>IFERROR(VLOOKUP(ROWS($M$5:M5199),Table_PayItems[[Search Key]:[Concentrated Name]],2,FALSE),"")</f>
        <v>Sewer, Cl E, 42 inch, Tr Det B - $Ft</v>
      </c>
      <c r="N5199" s="1" t="str">
        <f>IFERROR(VLOOKUP(ROWS($M$5:N5199),$L$5:$M$7000,2,FALSE),"")</f>
        <v/>
      </c>
      <c r="O5199" s="1" t="str">
        <f>IFERROR(VLOOKUP(ROWS($O$5:O5199),$K$5:$L$7000,2,FALSE),"")</f>
        <v/>
      </c>
    </row>
    <row r="5200" spans="2:15" ht="15" customHeight="1" x14ac:dyDescent="0.25">
      <c r="B5200" s="178" t="s">
        <v>9514</v>
      </c>
      <c r="C5200" s="178" t="s">
        <v>104</v>
      </c>
      <c r="D5200" s="178" t="s">
        <v>1563</v>
      </c>
      <c r="E5200" s="178" t="s">
        <v>302</v>
      </c>
      <c r="F5200" s="178" t="s">
        <v>17</v>
      </c>
      <c r="G5200" s="1">
        <f>IF(ISNUMBER(Pay_Item_Search_Text),IF(ISNUMBER(IF(FIND(Pay_Item_Search_Text,B5200)=1,1, "FALSE")),MAX(G$4:$G5199)+1,IF(ISNUMBER(Pay_Item_Search_Text),0,IF(ISNUMBER(SEARCH(Pay_Item_Search_Text,H5200)),MAX(G$4:$G5199)+1,0))),IF(ISNUMBER(Pay_Item_Search_Text),0,IF(ISNUMBER(SEARCH(Pay_Item_Search_Text,H5200)),MAX(G$4:$G5199)+1,0)))</f>
        <v>5196</v>
      </c>
      <c r="H5200" s="1" t="str">
        <f>IF(Table_PayItems[[#This Row],[Description]]="_","_ Unique Item - "&amp;Table_PayItems[[#This Row],[Item]]&amp;" - $"&amp;Table_PayItems[[#This Row],[Unit]],Table_PayItems[[#This Row],[Description]]&amp;" - $"&amp;Table_PayItems[[#This Row],[Unit]])</f>
        <v>Sewer, Cl E, 42 inch, Tr Det C - $Ft</v>
      </c>
      <c r="I5200" s="29" t="str">
        <f>IFERROR(VLOOKUP(ROWS($M$5:M5200),Table_PayItems[[Search Key]:[Concentrated Name]],2,FALSE),"")</f>
        <v>Sewer, Cl E, 42 inch, Tr Det C - $Ft</v>
      </c>
      <c r="J5200" s="1"/>
      <c r="K5200" s="1"/>
      <c r="L5200" s="22">
        <f>IF(ISNUMBER(SEARCH(Pay_Item_Search_Text_2,M5200)),MAX($L$4:L5199)+1,0)</f>
        <v>0</v>
      </c>
      <c r="M5200" s="1" t="str">
        <f>IFERROR(VLOOKUP(ROWS($M$5:M5200),Table_PayItems[[Search Key]:[Concentrated Name]],2,FALSE),"")</f>
        <v>Sewer, Cl E, 42 inch, Tr Det C - $Ft</v>
      </c>
      <c r="N5200" s="1" t="str">
        <f>IFERROR(VLOOKUP(ROWS($M$5:N5200),$L$5:$M$7000,2,FALSE),"")</f>
        <v/>
      </c>
      <c r="O5200" s="1" t="str">
        <f>IFERROR(VLOOKUP(ROWS($O$5:O5200),$K$5:$L$7000,2,FALSE),"")</f>
        <v/>
      </c>
    </row>
    <row r="5201" spans="2:15" ht="15" customHeight="1" x14ac:dyDescent="0.25">
      <c r="B5201" s="178" t="s">
        <v>9538</v>
      </c>
      <c r="C5201" s="178" t="s">
        <v>104</v>
      </c>
      <c r="D5201" s="178" t="s">
        <v>1587</v>
      </c>
      <c r="E5201" s="178" t="s">
        <v>302</v>
      </c>
      <c r="F5201" s="178" t="s">
        <v>17</v>
      </c>
      <c r="G5201" s="1">
        <f>IF(ISNUMBER(Pay_Item_Search_Text),IF(ISNUMBER(IF(FIND(Pay_Item_Search_Text,B5201)=1,1, "FALSE")),MAX(G$4:$G5200)+1,IF(ISNUMBER(Pay_Item_Search_Text),0,IF(ISNUMBER(SEARCH(Pay_Item_Search_Text,H5201)),MAX(G$4:$G5200)+1,0))),IF(ISNUMBER(Pay_Item_Search_Text),0,IF(ISNUMBER(SEARCH(Pay_Item_Search_Text,H5201)),MAX(G$4:$G5200)+1,0)))</f>
        <v>5197</v>
      </c>
      <c r="H5201" s="1" t="str">
        <f>IF(Table_PayItems[[#This Row],[Description]]="_","_ Unique Item - "&amp;Table_PayItems[[#This Row],[Item]]&amp;" - $"&amp;Table_PayItems[[#This Row],[Unit]],Table_PayItems[[#This Row],[Description]]&amp;" - $"&amp;Table_PayItems[[#This Row],[Unit]])</f>
        <v>Sewer, Cl E, 42 inch, Tr Det D - $Ft</v>
      </c>
      <c r="I5201" s="29" t="str">
        <f>IFERROR(VLOOKUP(ROWS($M$5:M5201),Table_PayItems[[Search Key]:[Concentrated Name]],2,FALSE),"")</f>
        <v>Sewer, Cl E, 42 inch, Tr Det D - $Ft</v>
      </c>
      <c r="J5201" s="1"/>
      <c r="K5201" s="1"/>
      <c r="L5201" s="22">
        <f>IF(ISNUMBER(SEARCH(Pay_Item_Search_Text_2,M5201)),MAX($L$4:L5200)+1,0)</f>
        <v>0</v>
      </c>
      <c r="M5201" s="1" t="str">
        <f>IFERROR(VLOOKUP(ROWS($M$5:M5201),Table_PayItems[[Search Key]:[Concentrated Name]],2,FALSE),"")</f>
        <v>Sewer, Cl E, 42 inch, Tr Det D - $Ft</v>
      </c>
      <c r="N5201" s="1" t="str">
        <f>IFERROR(VLOOKUP(ROWS($M$5:N5201),$L$5:$M$7000,2,FALSE),"")</f>
        <v/>
      </c>
      <c r="O5201" s="1" t="str">
        <f>IFERROR(VLOOKUP(ROWS($O$5:O5201),$K$5:$L$7000,2,FALSE),"")</f>
        <v/>
      </c>
    </row>
    <row r="5202" spans="2:15" ht="15" customHeight="1" x14ac:dyDescent="0.25">
      <c r="B5202" s="178" t="s">
        <v>9562</v>
      </c>
      <c r="C5202" s="178" t="s">
        <v>104</v>
      </c>
      <c r="D5202" s="178" t="s">
        <v>1611</v>
      </c>
      <c r="E5202" s="178" t="s">
        <v>302</v>
      </c>
      <c r="F5202" s="178" t="s">
        <v>17</v>
      </c>
      <c r="G5202" s="1">
        <f>IF(ISNUMBER(Pay_Item_Search_Text),IF(ISNUMBER(IF(FIND(Pay_Item_Search_Text,B5202)=1,1, "FALSE")),MAX(G$4:$G5201)+1,IF(ISNUMBER(Pay_Item_Search_Text),0,IF(ISNUMBER(SEARCH(Pay_Item_Search_Text,H5202)),MAX(G$4:$G5201)+1,0))),IF(ISNUMBER(Pay_Item_Search_Text),0,IF(ISNUMBER(SEARCH(Pay_Item_Search_Text,H5202)),MAX(G$4:$G5201)+1,0)))</f>
        <v>5198</v>
      </c>
      <c r="H5202" s="1" t="str">
        <f>IF(Table_PayItems[[#This Row],[Description]]="_","_ Unique Item - "&amp;Table_PayItems[[#This Row],[Item]]&amp;" - $"&amp;Table_PayItems[[#This Row],[Unit]],Table_PayItems[[#This Row],[Description]]&amp;" - $"&amp;Table_PayItems[[#This Row],[Unit]])</f>
        <v>Sewer, Cl E, 42 inch, Tr Det E - $Ft</v>
      </c>
      <c r="I5202" s="29" t="str">
        <f>IFERROR(VLOOKUP(ROWS($M$5:M5202),Table_PayItems[[Search Key]:[Concentrated Name]],2,FALSE),"")</f>
        <v>Sewer, Cl E, 42 inch, Tr Det E - $Ft</v>
      </c>
      <c r="J5202" s="1"/>
      <c r="K5202" s="1"/>
      <c r="L5202" s="22">
        <f>IF(ISNUMBER(SEARCH(Pay_Item_Search_Text_2,M5202)),MAX($L$4:L5201)+1,0)</f>
        <v>0</v>
      </c>
      <c r="M5202" s="1" t="str">
        <f>IFERROR(VLOOKUP(ROWS($M$5:M5202),Table_PayItems[[Search Key]:[Concentrated Name]],2,FALSE),"")</f>
        <v>Sewer, Cl E, 42 inch, Tr Det E - $Ft</v>
      </c>
      <c r="N5202" s="1" t="str">
        <f>IFERROR(VLOOKUP(ROWS($M$5:N5202),$L$5:$M$7000,2,FALSE),"")</f>
        <v/>
      </c>
      <c r="O5202" s="1" t="str">
        <f>IFERROR(VLOOKUP(ROWS($O$5:O5202),$K$5:$L$7000,2,FALSE),"")</f>
        <v/>
      </c>
    </row>
    <row r="5203" spans="2:15" ht="15" customHeight="1" x14ac:dyDescent="0.25">
      <c r="B5203" s="178" t="s">
        <v>9491</v>
      </c>
      <c r="C5203" s="178" t="s">
        <v>104</v>
      </c>
      <c r="D5203" s="178" t="s">
        <v>1540</v>
      </c>
      <c r="E5203" s="178" t="s">
        <v>302</v>
      </c>
      <c r="F5203" s="178" t="s">
        <v>17</v>
      </c>
      <c r="G5203" s="1">
        <f>IF(ISNUMBER(Pay_Item_Search_Text),IF(ISNUMBER(IF(FIND(Pay_Item_Search_Text,B5203)=1,1, "FALSE")),MAX(G$4:$G5202)+1,IF(ISNUMBER(Pay_Item_Search_Text),0,IF(ISNUMBER(SEARCH(Pay_Item_Search_Text,H5203)),MAX(G$4:$G5202)+1,0))),IF(ISNUMBER(Pay_Item_Search_Text),0,IF(ISNUMBER(SEARCH(Pay_Item_Search_Text,H5203)),MAX(G$4:$G5202)+1,0)))</f>
        <v>5199</v>
      </c>
      <c r="H5203" s="1" t="str">
        <f>IF(Table_PayItems[[#This Row],[Description]]="_","_ Unique Item - "&amp;Table_PayItems[[#This Row],[Item]]&amp;" - $"&amp;Table_PayItems[[#This Row],[Unit]],Table_PayItems[[#This Row],[Description]]&amp;" - $"&amp;Table_PayItems[[#This Row],[Unit]])</f>
        <v>Sewer, Cl E, 48 inch, Tr Det B - $Ft</v>
      </c>
      <c r="I5203" s="29" t="str">
        <f>IFERROR(VLOOKUP(ROWS($M$5:M5203),Table_PayItems[[Search Key]:[Concentrated Name]],2,FALSE),"")</f>
        <v>Sewer, Cl E, 48 inch, Tr Det B - $Ft</v>
      </c>
      <c r="J5203" s="1"/>
      <c r="K5203" s="1"/>
      <c r="L5203" s="22">
        <f>IF(ISNUMBER(SEARCH(Pay_Item_Search_Text_2,M5203)),MAX($L$4:L5202)+1,0)</f>
        <v>0</v>
      </c>
      <c r="M5203" s="1" t="str">
        <f>IFERROR(VLOOKUP(ROWS($M$5:M5203),Table_PayItems[[Search Key]:[Concentrated Name]],2,FALSE),"")</f>
        <v>Sewer, Cl E, 48 inch, Tr Det B - $Ft</v>
      </c>
      <c r="N5203" s="1" t="str">
        <f>IFERROR(VLOOKUP(ROWS($M$5:N5203),$L$5:$M$7000,2,FALSE),"")</f>
        <v/>
      </c>
      <c r="O5203" s="1" t="str">
        <f>IFERROR(VLOOKUP(ROWS($O$5:O5203),$K$5:$L$7000,2,FALSE),"")</f>
        <v/>
      </c>
    </row>
    <row r="5204" spans="2:15" ht="15" customHeight="1" x14ac:dyDescent="0.25">
      <c r="B5204" s="178" t="s">
        <v>9515</v>
      </c>
      <c r="C5204" s="178" t="s">
        <v>104</v>
      </c>
      <c r="D5204" s="178" t="s">
        <v>1564</v>
      </c>
      <c r="E5204" s="178" t="s">
        <v>302</v>
      </c>
      <c r="F5204" s="178" t="s">
        <v>17</v>
      </c>
      <c r="G5204" s="1">
        <f>IF(ISNUMBER(Pay_Item_Search_Text),IF(ISNUMBER(IF(FIND(Pay_Item_Search_Text,B5204)=1,1, "FALSE")),MAX(G$4:$G5203)+1,IF(ISNUMBER(Pay_Item_Search_Text),0,IF(ISNUMBER(SEARCH(Pay_Item_Search_Text,H5204)),MAX(G$4:$G5203)+1,0))),IF(ISNUMBER(Pay_Item_Search_Text),0,IF(ISNUMBER(SEARCH(Pay_Item_Search_Text,H5204)),MAX(G$4:$G5203)+1,0)))</f>
        <v>5200</v>
      </c>
      <c r="H5204" s="1" t="str">
        <f>IF(Table_PayItems[[#This Row],[Description]]="_","_ Unique Item - "&amp;Table_PayItems[[#This Row],[Item]]&amp;" - $"&amp;Table_PayItems[[#This Row],[Unit]],Table_PayItems[[#This Row],[Description]]&amp;" - $"&amp;Table_PayItems[[#This Row],[Unit]])</f>
        <v>Sewer, Cl E, 48 inch, Tr Det C - $Ft</v>
      </c>
      <c r="I5204" s="29" t="str">
        <f>IFERROR(VLOOKUP(ROWS($M$5:M5204),Table_PayItems[[Search Key]:[Concentrated Name]],2,FALSE),"")</f>
        <v>Sewer, Cl E, 48 inch, Tr Det C - $Ft</v>
      </c>
      <c r="J5204" s="1"/>
      <c r="K5204" s="1"/>
      <c r="L5204" s="22">
        <f>IF(ISNUMBER(SEARCH(Pay_Item_Search_Text_2,M5204)),MAX($L$4:L5203)+1,0)</f>
        <v>0</v>
      </c>
      <c r="M5204" s="1" t="str">
        <f>IFERROR(VLOOKUP(ROWS($M$5:M5204),Table_PayItems[[Search Key]:[Concentrated Name]],2,FALSE),"")</f>
        <v>Sewer, Cl E, 48 inch, Tr Det C - $Ft</v>
      </c>
      <c r="N5204" s="1" t="str">
        <f>IFERROR(VLOOKUP(ROWS($M$5:N5204),$L$5:$M$7000,2,FALSE),"")</f>
        <v/>
      </c>
      <c r="O5204" s="1" t="str">
        <f>IFERROR(VLOOKUP(ROWS($O$5:O5204),$K$5:$L$7000,2,FALSE),"")</f>
        <v/>
      </c>
    </row>
    <row r="5205" spans="2:15" ht="15" customHeight="1" x14ac:dyDescent="0.25">
      <c r="B5205" s="178" t="s">
        <v>9539</v>
      </c>
      <c r="C5205" s="178" t="s">
        <v>104</v>
      </c>
      <c r="D5205" s="178" t="s">
        <v>1588</v>
      </c>
      <c r="E5205" s="178" t="s">
        <v>302</v>
      </c>
      <c r="F5205" s="178" t="s">
        <v>17</v>
      </c>
      <c r="G5205" s="1">
        <f>IF(ISNUMBER(Pay_Item_Search_Text),IF(ISNUMBER(IF(FIND(Pay_Item_Search_Text,B5205)=1,1, "FALSE")),MAX(G$4:$G5204)+1,IF(ISNUMBER(Pay_Item_Search_Text),0,IF(ISNUMBER(SEARCH(Pay_Item_Search_Text,H5205)),MAX(G$4:$G5204)+1,0))),IF(ISNUMBER(Pay_Item_Search_Text),0,IF(ISNUMBER(SEARCH(Pay_Item_Search_Text,H5205)),MAX(G$4:$G5204)+1,0)))</f>
        <v>5201</v>
      </c>
      <c r="H5205" s="1" t="str">
        <f>IF(Table_PayItems[[#This Row],[Description]]="_","_ Unique Item - "&amp;Table_PayItems[[#This Row],[Item]]&amp;" - $"&amp;Table_PayItems[[#This Row],[Unit]],Table_PayItems[[#This Row],[Description]]&amp;" - $"&amp;Table_PayItems[[#This Row],[Unit]])</f>
        <v>Sewer, Cl E, 48 inch, Tr Det D - $Ft</v>
      </c>
      <c r="I5205" s="29" t="str">
        <f>IFERROR(VLOOKUP(ROWS($M$5:M5205),Table_PayItems[[Search Key]:[Concentrated Name]],2,FALSE),"")</f>
        <v>Sewer, Cl E, 48 inch, Tr Det D - $Ft</v>
      </c>
      <c r="J5205" s="1"/>
      <c r="K5205" s="1"/>
      <c r="L5205" s="22">
        <f>IF(ISNUMBER(SEARCH(Pay_Item_Search_Text_2,M5205)),MAX($L$4:L5204)+1,0)</f>
        <v>0</v>
      </c>
      <c r="M5205" s="1" t="str">
        <f>IFERROR(VLOOKUP(ROWS($M$5:M5205),Table_PayItems[[Search Key]:[Concentrated Name]],2,FALSE),"")</f>
        <v>Sewer, Cl E, 48 inch, Tr Det D - $Ft</v>
      </c>
      <c r="N5205" s="1" t="str">
        <f>IFERROR(VLOOKUP(ROWS($M$5:N5205),$L$5:$M$7000,2,FALSE),"")</f>
        <v/>
      </c>
      <c r="O5205" s="1" t="str">
        <f>IFERROR(VLOOKUP(ROWS($O$5:O5205),$K$5:$L$7000,2,FALSE),"")</f>
        <v/>
      </c>
    </row>
    <row r="5206" spans="2:15" ht="15" customHeight="1" x14ac:dyDescent="0.25">
      <c r="B5206" s="178" t="s">
        <v>9563</v>
      </c>
      <c r="C5206" s="178" t="s">
        <v>104</v>
      </c>
      <c r="D5206" s="178" t="s">
        <v>1612</v>
      </c>
      <c r="E5206" s="178" t="s">
        <v>302</v>
      </c>
      <c r="F5206" s="178" t="s">
        <v>17</v>
      </c>
      <c r="G5206" s="1">
        <f>IF(ISNUMBER(Pay_Item_Search_Text),IF(ISNUMBER(IF(FIND(Pay_Item_Search_Text,B5206)=1,1, "FALSE")),MAX(G$4:$G5205)+1,IF(ISNUMBER(Pay_Item_Search_Text),0,IF(ISNUMBER(SEARCH(Pay_Item_Search_Text,H5206)),MAX(G$4:$G5205)+1,0))),IF(ISNUMBER(Pay_Item_Search_Text),0,IF(ISNUMBER(SEARCH(Pay_Item_Search_Text,H5206)),MAX(G$4:$G5205)+1,0)))</f>
        <v>5202</v>
      </c>
      <c r="H5206" s="1" t="str">
        <f>IF(Table_PayItems[[#This Row],[Description]]="_","_ Unique Item - "&amp;Table_PayItems[[#This Row],[Item]]&amp;" - $"&amp;Table_PayItems[[#This Row],[Unit]],Table_PayItems[[#This Row],[Description]]&amp;" - $"&amp;Table_PayItems[[#This Row],[Unit]])</f>
        <v>Sewer, Cl E, 48 inch, Tr Det E - $Ft</v>
      </c>
      <c r="I5206" s="29" t="str">
        <f>IFERROR(VLOOKUP(ROWS($M$5:M5206),Table_PayItems[[Search Key]:[Concentrated Name]],2,FALSE),"")</f>
        <v>Sewer, Cl E, 48 inch, Tr Det E - $Ft</v>
      </c>
      <c r="J5206" s="1"/>
      <c r="K5206" s="1"/>
      <c r="L5206" s="22">
        <f>IF(ISNUMBER(SEARCH(Pay_Item_Search_Text_2,M5206)),MAX($L$4:L5205)+1,0)</f>
        <v>0</v>
      </c>
      <c r="M5206" s="1" t="str">
        <f>IFERROR(VLOOKUP(ROWS($M$5:M5206),Table_PayItems[[Search Key]:[Concentrated Name]],2,FALSE),"")</f>
        <v>Sewer, Cl E, 48 inch, Tr Det E - $Ft</v>
      </c>
      <c r="N5206" s="1" t="str">
        <f>IFERROR(VLOOKUP(ROWS($M$5:N5206),$L$5:$M$7000,2,FALSE),"")</f>
        <v/>
      </c>
      <c r="O5206" s="1" t="str">
        <f>IFERROR(VLOOKUP(ROWS($O$5:O5206),$K$5:$L$7000,2,FALSE),"")</f>
        <v/>
      </c>
    </row>
    <row r="5207" spans="2:15" ht="15" customHeight="1" x14ac:dyDescent="0.25">
      <c r="B5207" s="178" t="s">
        <v>9492</v>
      </c>
      <c r="C5207" s="178" t="s">
        <v>104</v>
      </c>
      <c r="D5207" s="178" t="s">
        <v>1541</v>
      </c>
      <c r="E5207" s="178" t="s">
        <v>302</v>
      </c>
      <c r="F5207" s="178" t="s">
        <v>17</v>
      </c>
      <c r="G5207" s="1">
        <f>IF(ISNUMBER(Pay_Item_Search_Text),IF(ISNUMBER(IF(FIND(Pay_Item_Search_Text,B5207)=1,1, "FALSE")),MAX(G$4:$G5206)+1,IF(ISNUMBER(Pay_Item_Search_Text),0,IF(ISNUMBER(SEARCH(Pay_Item_Search_Text,H5207)),MAX(G$4:$G5206)+1,0))),IF(ISNUMBER(Pay_Item_Search_Text),0,IF(ISNUMBER(SEARCH(Pay_Item_Search_Text,H5207)),MAX(G$4:$G5206)+1,0)))</f>
        <v>5203</v>
      </c>
      <c r="H5207" s="1" t="str">
        <f>IF(Table_PayItems[[#This Row],[Description]]="_","_ Unique Item - "&amp;Table_PayItems[[#This Row],[Item]]&amp;" - $"&amp;Table_PayItems[[#This Row],[Unit]],Table_PayItems[[#This Row],[Description]]&amp;" - $"&amp;Table_PayItems[[#This Row],[Unit]])</f>
        <v>Sewer, Cl E, 54 inch, Tr Det B - $Ft</v>
      </c>
      <c r="I5207" s="29" t="str">
        <f>IFERROR(VLOOKUP(ROWS($M$5:M5207),Table_PayItems[[Search Key]:[Concentrated Name]],2,FALSE),"")</f>
        <v>Sewer, Cl E, 54 inch, Tr Det B - $Ft</v>
      </c>
      <c r="J5207" s="1"/>
      <c r="K5207" s="1"/>
      <c r="L5207" s="22">
        <f>IF(ISNUMBER(SEARCH(Pay_Item_Search_Text_2,M5207)),MAX($L$4:L5206)+1,0)</f>
        <v>0</v>
      </c>
      <c r="M5207" s="1" t="str">
        <f>IFERROR(VLOOKUP(ROWS($M$5:M5207),Table_PayItems[[Search Key]:[Concentrated Name]],2,FALSE),"")</f>
        <v>Sewer, Cl E, 54 inch, Tr Det B - $Ft</v>
      </c>
      <c r="N5207" s="1" t="str">
        <f>IFERROR(VLOOKUP(ROWS($M$5:N5207),$L$5:$M$7000,2,FALSE),"")</f>
        <v/>
      </c>
      <c r="O5207" s="1" t="str">
        <f>IFERROR(VLOOKUP(ROWS($O$5:O5207),$K$5:$L$7000,2,FALSE),"")</f>
        <v/>
      </c>
    </row>
    <row r="5208" spans="2:15" ht="15" customHeight="1" x14ac:dyDescent="0.25">
      <c r="B5208" s="178" t="s">
        <v>9516</v>
      </c>
      <c r="C5208" s="178" t="s">
        <v>104</v>
      </c>
      <c r="D5208" s="178" t="s">
        <v>1565</v>
      </c>
      <c r="E5208" s="178" t="s">
        <v>302</v>
      </c>
      <c r="F5208" s="178" t="s">
        <v>17</v>
      </c>
      <c r="G5208" s="1">
        <f>IF(ISNUMBER(Pay_Item_Search_Text),IF(ISNUMBER(IF(FIND(Pay_Item_Search_Text,B5208)=1,1, "FALSE")),MAX(G$4:$G5207)+1,IF(ISNUMBER(Pay_Item_Search_Text),0,IF(ISNUMBER(SEARCH(Pay_Item_Search_Text,H5208)),MAX(G$4:$G5207)+1,0))),IF(ISNUMBER(Pay_Item_Search_Text),0,IF(ISNUMBER(SEARCH(Pay_Item_Search_Text,H5208)),MAX(G$4:$G5207)+1,0)))</f>
        <v>5204</v>
      </c>
      <c r="H5208" s="1" t="str">
        <f>IF(Table_PayItems[[#This Row],[Description]]="_","_ Unique Item - "&amp;Table_PayItems[[#This Row],[Item]]&amp;" - $"&amp;Table_PayItems[[#This Row],[Unit]],Table_PayItems[[#This Row],[Description]]&amp;" - $"&amp;Table_PayItems[[#This Row],[Unit]])</f>
        <v>Sewer, Cl E, 54 inch, Tr Det C - $Ft</v>
      </c>
      <c r="I5208" s="29" t="str">
        <f>IFERROR(VLOOKUP(ROWS($M$5:M5208),Table_PayItems[[Search Key]:[Concentrated Name]],2,FALSE),"")</f>
        <v>Sewer, Cl E, 54 inch, Tr Det C - $Ft</v>
      </c>
      <c r="J5208" s="1"/>
      <c r="K5208" s="1"/>
      <c r="L5208" s="22">
        <f>IF(ISNUMBER(SEARCH(Pay_Item_Search_Text_2,M5208)),MAX($L$4:L5207)+1,0)</f>
        <v>0</v>
      </c>
      <c r="M5208" s="1" t="str">
        <f>IFERROR(VLOOKUP(ROWS($M$5:M5208),Table_PayItems[[Search Key]:[Concentrated Name]],2,FALSE),"")</f>
        <v>Sewer, Cl E, 54 inch, Tr Det C - $Ft</v>
      </c>
      <c r="N5208" s="1" t="str">
        <f>IFERROR(VLOOKUP(ROWS($M$5:N5208),$L$5:$M$7000,2,FALSE),"")</f>
        <v/>
      </c>
      <c r="O5208" s="1" t="str">
        <f>IFERROR(VLOOKUP(ROWS($O$5:O5208),$K$5:$L$7000,2,FALSE),"")</f>
        <v/>
      </c>
    </row>
    <row r="5209" spans="2:15" ht="15" customHeight="1" x14ac:dyDescent="0.25">
      <c r="B5209" s="178" t="s">
        <v>9540</v>
      </c>
      <c r="C5209" s="178" t="s">
        <v>104</v>
      </c>
      <c r="D5209" s="178" t="s">
        <v>1589</v>
      </c>
      <c r="E5209" s="178" t="s">
        <v>302</v>
      </c>
      <c r="F5209" s="178" t="s">
        <v>17</v>
      </c>
      <c r="G5209" s="1">
        <f>IF(ISNUMBER(Pay_Item_Search_Text),IF(ISNUMBER(IF(FIND(Pay_Item_Search_Text,B5209)=1,1, "FALSE")),MAX(G$4:$G5208)+1,IF(ISNUMBER(Pay_Item_Search_Text),0,IF(ISNUMBER(SEARCH(Pay_Item_Search_Text,H5209)),MAX(G$4:$G5208)+1,0))),IF(ISNUMBER(Pay_Item_Search_Text),0,IF(ISNUMBER(SEARCH(Pay_Item_Search_Text,H5209)),MAX(G$4:$G5208)+1,0)))</f>
        <v>5205</v>
      </c>
      <c r="H5209" s="1" t="str">
        <f>IF(Table_PayItems[[#This Row],[Description]]="_","_ Unique Item - "&amp;Table_PayItems[[#This Row],[Item]]&amp;" - $"&amp;Table_PayItems[[#This Row],[Unit]],Table_PayItems[[#This Row],[Description]]&amp;" - $"&amp;Table_PayItems[[#This Row],[Unit]])</f>
        <v>Sewer, Cl E, 54 inch, Tr Det D - $Ft</v>
      </c>
      <c r="I5209" s="29" t="str">
        <f>IFERROR(VLOOKUP(ROWS($M$5:M5209),Table_PayItems[[Search Key]:[Concentrated Name]],2,FALSE),"")</f>
        <v>Sewer, Cl E, 54 inch, Tr Det D - $Ft</v>
      </c>
      <c r="J5209" s="1"/>
      <c r="K5209" s="1"/>
      <c r="L5209" s="22">
        <f>IF(ISNUMBER(SEARCH(Pay_Item_Search_Text_2,M5209)),MAX($L$4:L5208)+1,0)</f>
        <v>0</v>
      </c>
      <c r="M5209" s="1" t="str">
        <f>IFERROR(VLOOKUP(ROWS($M$5:M5209),Table_PayItems[[Search Key]:[Concentrated Name]],2,FALSE),"")</f>
        <v>Sewer, Cl E, 54 inch, Tr Det D - $Ft</v>
      </c>
      <c r="N5209" s="1" t="str">
        <f>IFERROR(VLOOKUP(ROWS($M$5:N5209),$L$5:$M$7000,2,FALSE),"")</f>
        <v/>
      </c>
      <c r="O5209" s="1" t="str">
        <f>IFERROR(VLOOKUP(ROWS($O$5:O5209),$K$5:$L$7000,2,FALSE),"")</f>
        <v/>
      </c>
    </row>
    <row r="5210" spans="2:15" ht="15" customHeight="1" x14ac:dyDescent="0.25">
      <c r="B5210" s="178" t="s">
        <v>9564</v>
      </c>
      <c r="C5210" s="178" t="s">
        <v>104</v>
      </c>
      <c r="D5210" s="178" t="s">
        <v>1613</v>
      </c>
      <c r="E5210" s="178" t="s">
        <v>302</v>
      </c>
      <c r="F5210" s="178" t="s">
        <v>17</v>
      </c>
      <c r="G5210" s="1">
        <f>IF(ISNUMBER(Pay_Item_Search_Text),IF(ISNUMBER(IF(FIND(Pay_Item_Search_Text,B5210)=1,1, "FALSE")),MAX(G$4:$G5209)+1,IF(ISNUMBER(Pay_Item_Search_Text),0,IF(ISNUMBER(SEARCH(Pay_Item_Search_Text,H5210)),MAX(G$4:$G5209)+1,0))),IF(ISNUMBER(Pay_Item_Search_Text),0,IF(ISNUMBER(SEARCH(Pay_Item_Search_Text,H5210)),MAX(G$4:$G5209)+1,0)))</f>
        <v>5206</v>
      </c>
      <c r="H5210" s="1" t="str">
        <f>IF(Table_PayItems[[#This Row],[Description]]="_","_ Unique Item - "&amp;Table_PayItems[[#This Row],[Item]]&amp;" - $"&amp;Table_PayItems[[#This Row],[Unit]],Table_PayItems[[#This Row],[Description]]&amp;" - $"&amp;Table_PayItems[[#This Row],[Unit]])</f>
        <v>Sewer, Cl E, 54 inch, Tr Det E - $Ft</v>
      </c>
      <c r="I5210" s="29" t="str">
        <f>IFERROR(VLOOKUP(ROWS($M$5:M5210),Table_PayItems[[Search Key]:[Concentrated Name]],2,FALSE),"")</f>
        <v>Sewer, Cl E, 54 inch, Tr Det E - $Ft</v>
      </c>
      <c r="J5210" s="1"/>
      <c r="K5210" s="1"/>
      <c r="L5210" s="22">
        <f>IF(ISNUMBER(SEARCH(Pay_Item_Search_Text_2,M5210)),MAX($L$4:L5209)+1,0)</f>
        <v>0</v>
      </c>
      <c r="M5210" s="1" t="str">
        <f>IFERROR(VLOOKUP(ROWS($M$5:M5210),Table_PayItems[[Search Key]:[Concentrated Name]],2,FALSE),"")</f>
        <v>Sewer, Cl E, 54 inch, Tr Det E - $Ft</v>
      </c>
      <c r="N5210" s="1" t="str">
        <f>IFERROR(VLOOKUP(ROWS($M$5:N5210),$L$5:$M$7000,2,FALSE),"")</f>
        <v/>
      </c>
      <c r="O5210" s="1" t="str">
        <f>IFERROR(VLOOKUP(ROWS($O$5:O5210),$K$5:$L$7000,2,FALSE),"")</f>
        <v/>
      </c>
    </row>
    <row r="5211" spans="2:15" ht="15" customHeight="1" x14ac:dyDescent="0.25">
      <c r="B5211" s="178" t="s">
        <v>9493</v>
      </c>
      <c r="C5211" s="178" t="s">
        <v>104</v>
      </c>
      <c r="D5211" s="178" t="s">
        <v>1542</v>
      </c>
      <c r="E5211" s="178" t="s">
        <v>302</v>
      </c>
      <c r="F5211" s="178" t="s">
        <v>17</v>
      </c>
      <c r="G5211" s="1">
        <f>IF(ISNUMBER(Pay_Item_Search_Text),IF(ISNUMBER(IF(FIND(Pay_Item_Search_Text,B5211)=1,1, "FALSE")),MAX(G$4:$G5210)+1,IF(ISNUMBER(Pay_Item_Search_Text),0,IF(ISNUMBER(SEARCH(Pay_Item_Search_Text,H5211)),MAX(G$4:$G5210)+1,0))),IF(ISNUMBER(Pay_Item_Search_Text),0,IF(ISNUMBER(SEARCH(Pay_Item_Search_Text,H5211)),MAX(G$4:$G5210)+1,0)))</f>
        <v>5207</v>
      </c>
      <c r="H5211" s="1" t="str">
        <f>IF(Table_PayItems[[#This Row],[Description]]="_","_ Unique Item - "&amp;Table_PayItems[[#This Row],[Item]]&amp;" - $"&amp;Table_PayItems[[#This Row],[Unit]],Table_PayItems[[#This Row],[Description]]&amp;" - $"&amp;Table_PayItems[[#This Row],[Unit]])</f>
        <v>Sewer, Cl E, 60 inch, Tr Det B - $Ft</v>
      </c>
      <c r="I5211" s="29" t="str">
        <f>IFERROR(VLOOKUP(ROWS($M$5:M5211),Table_PayItems[[Search Key]:[Concentrated Name]],2,FALSE),"")</f>
        <v>Sewer, Cl E, 60 inch, Tr Det B - $Ft</v>
      </c>
      <c r="J5211" s="1"/>
      <c r="K5211" s="1"/>
      <c r="L5211" s="22">
        <f>IF(ISNUMBER(SEARCH(Pay_Item_Search_Text_2,M5211)),MAX($L$4:L5210)+1,0)</f>
        <v>928</v>
      </c>
      <c r="M5211" s="1" t="str">
        <f>IFERROR(VLOOKUP(ROWS($M$5:M5211),Table_PayItems[[Search Key]:[Concentrated Name]],2,FALSE),"")</f>
        <v>Sewer, Cl E, 60 inch, Tr Det B - $Ft</v>
      </c>
      <c r="N5211" s="1" t="str">
        <f>IFERROR(VLOOKUP(ROWS($M$5:N5211),$L$5:$M$7000,2,FALSE),"")</f>
        <v/>
      </c>
      <c r="O5211" s="1" t="str">
        <f>IFERROR(VLOOKUP(ROWS($O$5:O5211),$K$5:$L$7000,2,FALSE),"")</f>
        <v/>
      </c>
    </row>
    <row r="5212" spans="2:15" ht="15" customHeight="1" x14ac:dyDescent="0.25">
      <c r="B5212" s="178" t="s">
        <v>9517</v>
      </c>
      <c r="C5212" s="178" t="s">
        <v>104</v>
      </c>
      <c r="D5212" s="178" t="s">
        <v>1566</v>
      </c>
      <c r="E5212" s="178" t="s">
        <v>302</v>
      </c>
      <c r="F5212" s="178" t="s">
        <v>17</v>
      </c>
      <c r="G5212" s="1">
        <f>IF(ISNUMBER(Pay_Item_Search_Text),IF(ISNUMBER(IF(FIND(Pay_Item_Search_Text,B5212)=1,1, "FALSE")),MAX(G$4:$G5211)+1,IF(ISNUMBER(Pay_Item_Search_Text),0,IF(ISNUMBER(SEARCH(Pay_Item_Search_Text,H5212)),MAX(G$4:$G5211)+1,0))),IF(ISNUMBER(Pay_Item_Search_Text),0,IF(ISNUMBER(SEARCH(Pay_Item_Search_Text,H5212)),MAX(G$4:$G5211)+1,0)))</f>
        <v>5208</v>
      </c>
      <c r="H5212" s="1" t="str">
        <f>IF(Table_PayItems[[#This Row],[Description]]="_","_ Unique Item - "&amp;Table_PayItems[[#This Row],[Item]]&amp;" - $"&amp;Table_PayItems[[#This Row],[Unit]],Table_PayItems[[#This Row],[Description]]&amp;" - $"&amp;Table_PayItems[[#This Row],[Unit]])</f>
        <v>Sewer, Cl E, 60 inch, Tr Det C - $Ft</v>
      </c>
      <c r="I5212" s="29" t="str">
        <f>IFERROR(VLOOKUP(ROWS($M$5:M5212),Table_PayItems[[Search Key]:[Concentrated Name]],2,FALSE),"")</f>
        <v>Sewer, Cl E, 60 inch, Tr Det C - $Ft</v>
      </c>
      <c r="J5212" s="1"/>
      <c r="K5212" s="1"/>
      <c r="L5212" s="22">
        <f>IF(ISNUMBER(SEARCH(Pay_Item_Search_Text_2,M5212)),MAX($L$4:L5211)+1,0)</f>
        <v>929</v>
      </c>
      <c r="M5212" s="1" t="str">
        <f>IFERROR(VLOOKUP(ROWS($M$5:M5212),Table_PayItems[[Search Key]:[Concentrated Name]],2,FALSE),"")</f>
        <v>Sewer, Cl E, 60 inch, Tr Det C - $Ft</v>
      </c>
      <c r="N5212" s="1" t="str">
        <f>IFERROR(VLOOKUP(ROWS($M$5:N5212),$L$5:$M$7000,2,FALSE),"")</f>
        <v/>
      </c>
      <c r="O5212" s="1" t="str">
        <f>IFERROR(VLOOKUP(ROWS($O$5:O5212),$K$5:$L$7000,2,FALSE),"")</f>
        <v/>
      </c>
    </row>
    <row r="5213" spans="2:15" ht="15" customHeight="1" x14ac:dyDescent="0.25">
      <c r="B5213" s="178" t="s">
        <v>9541</v>
      </c>
      <c r="C5213" s="178" t="s">
        <v>104</v>
      </c>
      <c r="D5213" s="178" t="s">
        <v>1590</v>
      </c>
      <c r="E5213" s="178" t="s">
        <v>302</v>
      </c>
      <c r="F5213" s="178" t="s">
        <v>17</v>
      </c>
      <c r="G5213" s="1">
        <f>IF(ISNUMBER(Pay_Item_Search_Text),IF(ISNUMBER(IF(FIND(Pay_Item_Search_Text,B5213)=1,1, "FALSE")),MAX(G$4:$G5212)+1,IF(ISNUMBER(Pay_Item_Search_Text),0,IF(ISNUMBER(SEARCH(Pay_Item_Search_Text,H5213)),MAX(G$4:$G5212)+1,0))),IF(ISNUMBER(Pay_Item_Search_Text),0,IF(ISNUMBER(SEARCH(Pay_Item_Search_Text,H5213)),MAX(G$4:$G5212)+1,0)))</f>
        <v>5209</v>
      </c>
      <c r="H5213" s="1" t="str">
        <f>IF(Table_PayItems[[#This Row],[Description]]="_","_ Unique Item - "&amp;Table_PayItems[[#This Row],[Item]]&amp;" - $"&amp;Table_PayItems[[#This Row],[Unit]],Table_PayItems[[#This Row],[Description]]&amp;" - $"&amp;Table_PayItems[[#This Row],[Unit]])</f>
        <v>Sewer, Cl E, 60 inch, Tr Det D - $Ft</v>
      </c>
      <c r="I5213" s="29" t="str">
        <f>IFERROR(VLOOKUP(ROWS($M$5:M5213),Table_PayItems[[Search Key]:[Concentrated Name]],2,FALSE),"")</f>
        <v>Sewer, Cl E, 60 inch, Tr Det D - $Ft</v>
      </c>
      <c r="J5213" s="1"/>
      <c r="K5213" s="1"/>
      <c r="L5213" s="22">
        <f>IF(ISNUMBER(SEARCH(Pay_Item_Search_Text_2,M5213)),MAX($L$4:L5212)+1,0)</f>
        <v>930</v>
      </c>
      <c r="M5213" s="1" t="str">
        <f>IFERROR(VLOOKUP(ROWS($M$5:M5213),Table_PayItems[[Search Key]:[Concentrated Name]],2,FALSE),"")</f>
        <v>Sewer, Cl E, 60 inch, Tr Det D - $Ft</v>
      </c>
      <c r="N5213" s="1" t="str">
        <f>IFERROR(VLOOKUP(ROWS($M$5:N5213),$L$5:$M$7000,2,FALSE),"")</f>
        <v/>
      </c>
      <c r="O5213" s="1" t="str">
        <f>IFERROR(VLOOKUP(ROWS($O$5:O5213),$K$5:$L$7000,2,FALSE),"")</f>
        <v/>
      </c>
    </row>
    <row r="5214" spans="2:15" ht="15" customHeight="1" x14ac:dyDescent="0.25">
      <c r="B5214" s="178" t="s">
        <v>9565</v>
      </c>
      <c r="C5214" s="178" t="s">
        <v>104</v>
      </c>
      <c r="D5214" s="178" t="s">
        <v>1614</v>
      </c>
      <c r="E5214" s="178" t="s">
        <v>302</v>
      </c>
      <c r="F5214" s="178" t="s">
        <v>17</v>
      </c>
      <c r="G5214" s="1">
        <f>IF(ISNUMBER(Pay_Item_Search_Text),IF(ISNUMBER(IF(FIND(Pay_Item_Search_Text,B5214)=1,1, "FALSE")),MAX(G$4:$G5213)+1,IF(ISNUMBER(Pay_Item_Search_Text),0,IF(ISNUMBER(SEARCH(Pay_Item_Search_Text,H5214)),MAX(G$4:$G5213)+1,0))),IF(ISNUMBER(Pay_Item_Search_Text),0,IF(ISNUMBER(SEARCH(Pay_Item_Search_Text,H5214)),MAX(G$4:$G5213)+1,0)))</f>
        <v>5210</v>
      </c>
      <c r="H5214" s="1" t="str">
        <f>IF(Table_PayItems[[#This Row],[Description]]="_","_ Unique Item - "&amp;Table_PayItems[[#This Row],[Item]]&amp;" - $"&amp;Table_PayItems[[#This Row],[Unit]],Table_PayItems[[#This Row],[Description]]&amp;" - $"&amp;Table_PayItems[[#This Row],[Unit]])</f>
        <v>Sewer, Cl E, 60 inch, Tr Det E - $Ft</v>
      </c>
      <c r="I5214" s="29" t="str">
        <f>IFERROR(VLOOKUP(ROWS($M$5:M5214),Table_PayItems[[Search Key]:[Concentrated Name]],2,FALSE),"")</f>
        <v>Sewer, Cl E, 60 inch, Tr Det E - $Ft</v>
      </c>
      <c r="J5214" s="1"/>
      <c r="K5214" s="1"/>
      <c r="L5214" s="22">
        <f>IF(ISNUMBER(SEARCH(Pay_Item_Search_Text_2,M5214)),MAX($L$4:L5213)+1,0)</f>
        <v>931</v>
      </c>
      <c r="M5214" s="1" t="str">
        <f>IFERROR(VLOOKUP(ROWS($M$5:M5214),Table_PayItems[[Search Key]:[Concentrated Name]],2,FALSE),"")</f>
        <v>Sewer, Cl E, 60 inch, Tr Det E - $Ft</v>
      </c>
      <c r="N5214" s="1" t="str">
        <f>IFERROR(VLOOKUP(ROWS($M$5:N5214),$L$5:$M$7000,2,FALSE),"")</f>
        <v/>
      </c>
      <c r="O5214" s="1" t="str">
        <f>IFERROR(VLOOKUP(ROWS($O$5:O5214),$K$5:$L$7000,2,FALSE),"")</f>
        <v/>
      </c>
    </row>
    <row r="5215" spans="2:15" ht="15" customHeight="1" x14ac:dyDescent="0.25">
      <c r="B5215" s="178" t="s">
        <v>9494</v>
      </c>
      <c r="C5215" s="178" t="s">
        <v>104</v>
      </c>
      <c r="D5215" s="178" t="s">
        <v>1543</v>
      </c>
      <c r="E5215" s="178" t="s">
        <v>302</v>
      </c>
      <c r="F5215" s="178" t="s">
        <v>17</v>
      </c>
      <c r="G5215" s="1">
        <f>IF(ISNUMBER(Pay_Item_Search_Text),IF(ISNUMBER(IF(FIND(Pay_Item_Search_Text,B5215)=1,1, "FALSE")),MAX(G$4:$G5214)+1,IF(ISNUMBER(Pay_Item_Search_Text),0,IF(ISNUMBER(SEARCH(Pay_Item_Search_Text,H5215)),MAX(G$4:$G5214)+1,0))),IF(ISNUMBER(Pay_Item_Search_Text),0,IF(ISNUMBER(SEARCH(Pay_Item_Search_Text,H5215)),MAX(G$4:$G5214)+1,0)))</f>
        <v>5211</v>
      </c>
      <c r="H5215" s="1" t="str">
        <f>IF(Table_PayItems[[#This Row],[Description]]="_","_ Unique Item - "&amp;Table_PayItems[[#This Row],[Item]]&amp;" - $"&amp;Table_PayItems[[#This Row],[Unit]],Table_PayItems[[#This Row],[Description]]&amp;" - $"&amp;Table_PayItems[[#This Row],[Unit]])</f>
        <v>Sewer, Cl E, 66 inch, Tr Det B - $Ft</v>
      </c>
      <c r="I5215" s="29" t="str">
        <f>IFERROR(VLOOKUP(ROWS($M$5:M5215),Table_PayItems[[Search Key]:[Concentrated Name]],2,FALSE),"")</f>
        <v>Sewer, Cl E, 66 inch, Tr Det B - $Ft</v>
      </c>
      <c r="J5215" s="1"/>
      <c r="K5215" s="1"/>
      <c r="L5215" s="22">
        <f>IF(ISNUMBER(SEARCH(Pay_Item_Search_Text_2,M5215)),MAX($L$4:L5214)+1,0)</f>
        <v>0</v>
      </c>
      <c r="M5215" s="1" t="str">
        <f>IFERROR(VLOOKUP(ROWS($M$5:M5215),Table_PayItems[[Search Key]:[Concentrated Name]],2,FALSE),"")</f>
        <v>Sewer, Cl E, 66 inch, Tr Det B - $Ft</v>
      </c>
      <c r="N5215" s="1" t="str">
        <f>IFERROR(VLOOKUP(ROWS($M$5:N5215),$L$5:$M$7000,2,FALSE),"")</f>
        <v/>
      </c>
      <c r="O5215" s="1" t="str">
        <f>IFERROR(VLOOKUP(ROWS($O$5:O5215),$K$5:$L$7000,2,FALSE),"")</f>
        <v/>
      </c>
    </row>
    <row r="5216" spans="2:15" ht="15" customHeight="1" x14ac:dyDescent="0.25">
      <c r="B5216" s="178" t="s">
        <v>9518</v>
      </c>
      <c r="C5216" s="178" t="s">
        <v>104</v>
      </c>
      <c r="D5216" s="178" t="s">
        <v>1567</v>
      </c>
      <c r="E5216" s="178" t="s">
        <v>302</v>
      </c>
      <c r="F5216" s="178" t="s">
        <v>17</v>
      </c>
      <c r="G5216" s="1">
        <f>IF(ISNUMBER(Pay_Item_Search_Text),IF(ISNUMBER(IF(FIND(Pay_Item_Search_Text,B5216)=1,1, "FALSE")),MAX(G$4:$G5215)+1,IF(ISNUMBER(Pay_Item_Search_Text),0,IF(ISNUMBER(SEARCH(Pay_Item_Search_Text,H5216)),MAX(G$4:$G5215)+1,0))),IF(ISNUMBER(Pay_Item_Search_Text),0,IF(ISNUMBER(SEARCH(Pay_Item_Search_Text,H5216)),MAX(G$4:$G5215)+1,0)))</f>
        <v>5212</v>
      </c>
      <c r="H5216" s="1" t="str">
        <f>IF(Table_PayItems[[#This Row],[Description]]="_","_ Unique Item - "&amp;Table_PayItems[[#This Row],[Item]]&amp;" - $"&amp;Table_PayItems[[#This Row],[Unit]],Table_PayItems[[#This Row],[Description]]&amp;" - $"&amp;Table_PayItems[[#This Row],[Unit]])</f>
        <v>Sewer, Cl E, 66 inch, Tr Det C - $Ft</v>
      </c>
      <c r="I5216" s="29" t="str">
        <f>IFERROR(VLOOKUP(ROWS($M$5:M5216),Table_PayItems[[Search Key]:[Concentrated Name]],2,FALSE),"")</f>
        <v>Sewer, Cl E, 66 inch, Tr Det C - $Ft</v>
      </c>
      <c r="J5216" s="1"/>
      <c r="K5216" s="1"/>
      <c r="L5216" s="22">
        <f>IF(ISNUMBER(SEARCH(Pay_Item_Search_Text_2,M5216)),MAX($L$4:L5215)+1,0)</f>
        <v>0</v>
      </c>
      <c r="M5216" s="1" t="str">
        <f>IFERROR(VLOOKUP(ROWS($M$5:M5216),Table_PayItems[[Search Key]:[Concentrated Name]],2,FALSE),"")</f>
        <v>Sewer, Cl E, 66 inch, Tr Det C - $Ft</v>
      </c>
      <c r="N5216" s="1" t="str">
        <f>IFERROR(VLOOKUP(ROWS($M$5:N5216),$L$5:$M$7000,2,FALSE),"")</f>
        <v/>
      </c>
      <c r="O5216" s="1" t="str">
        <f>IFERROR(VLOOKUP(ROWS($O$5:O5216),$K$5:$L$7000,2,FALSE),"")</f>
        <v/>
      </c>
    </row>
    <row r="5217" spans="2:15" ht="15" customHeight="1" x14ac:dyDescent="0.25">
      <c r="B5217" s="178" t="s">
        <v>9542</v>
      </c>
      <c r="C5217" s="178" t="s">
        <v>104</v>
      </c>
      <c r="D5217" s="178" t="s">
        <v>1591</v>
      </c>
      <c r="E5217" s="178" t="s">
        <v>302</v>
      </c>
      <c r="F5217" s="178" t="s">
        <v>17</v>
      </c>
      <c r="G5217" s="1">
        <f>IF(ISNUMBER(Pay_Item_Search_Text),IF(ISNUMBER(IF(FIND(Pay_Item_Search_Text,B5217)=1,1, "FALSE")),MAX(G$4:$G5216)+1,IF(ISNUMBER(Pay_Item_Search_Text),0,IF(ISNUMBER(SEARCH(Pay_Item_Search_Text,H5217)),MAX(G$4:$G5216)+1,0))),IF(ISNUMBER(Pay_Item_Search_Text),0,IF(ISNUMBER(SEARCH(Pay_Item_Search_Text,H5217)),MAX(G$4:$G5216)+1,0)))</f>
        <v>5213</v>
      </c>
      <c r="H5217" s="1" t="str">
        <f>IF(Table_PayItems[[#This Row],[Description]]="_","_ Unique Item - "&amp;Table_PayItems[[#This Row],[Item]]&amp;" - $"&amp;Table_PayItems[[#This Row],[Unit]],Table_PayItems[[#This Row],[Description]]&amp;" - $"&amp;Table_PayItems[[#This Row],[Unit]])</f>
        <v>Sewer, Cl E, 66 inch, Tr Det D - $Ft</v>
      </c>
      <c r="I5217" s="29" t="str">
        <f>IFERROR(VLOOKUP(ROWS($M$5:M5217),Table_PayItems[[Search Key]:[Concentrated Name]],2,FALSE),"")</f>
        <v>Sewer, Cl E, 66 inch, Tr Det D - $Ft</v>
      </c>
      <c r="J5217" s="1"/>
      <c r="K5217" s="1"/>
      <c r="L5217" s="22">
        <f>IF(ISNUMBER(SEARCH(Pay_Item_Search_Text_2,M5217)),MAX($L$4:L5216)+1,0)</f>
        <v>0</v>
      </c>
      <c r="M5217" s="1" t="str">
        <f>IFERROR(VLOOKUP(ROWS($M$5:M5217),Table_PayItems[[Search Key]:[Concentrated Name]],2,FALSE),"")</f>
        <v>Sewer, Cl E, 66 inch, Tr Det D - $Ft</v>
      </c>
      <c r="N5217" s="1" t="str">
        <f>IFERROR(VLOOKUP(ROWS($M$5:N5217),$L$5:$M$7000,2,FALSE),"")</f>
        <v/>
      </c>
      <c r="O5217" s="1" t="str">
        <f>IFERROR(VLOOKUP(ROWS($O$5:O5217),$K$5:$L$7000,2,FALSE),"")</f>
        <v/>
      </c>
    </row>
    <row r="5218" spans="2:15" ht="15" customHeight="1" x14ac:dyDescent="0.25">
      <c r="B5218" s="178" t="s">
        <v>9566</v>
      </c>
      <c r="C5218" s="178" t="s">
        <v>104</v>
      </c>
      <c r="D5218" s="178" t="s">
        <v>1615</v>
      </c>
      <c r="E5218" s="178" t="s">
        <v>302</v>
      </c>
      <c r="F5218" s="178" t="s">
        <v>17</v>
      </c>
      <c r="G5218" s="1">
        <f>IF(ISNUMBER(Pay_Item_Search_Text),IF(ISNUMBER(IF(FIND(Pay_Item_Search_Text,B5218)=1,1, "FALSE")),MAX(G$4:$G5217)+1,IF(ISNUMBER(Pay_Item_Search_Text),0,IF(ISNUMBER(SEARCH(Pay_Item_Search_Text,H5218)),MAX(G$4:$G5217)+1,0))),IF(ISNUMBER(Pay_Item_Search_Text),0,IF(ISNUMBER(SEARCH(Pay_Item_Search_Text,H5218)),MAX(G$4:$G5217)+1,0)))</f>
        <v>5214</v>
      </c>
      <c r="H5218" s="1" t="str">
        <f>IF(Table_PayItems[[#This Row],[Description]]="_","_ Unique Item - "&amp;Table_PayItems[[#This Row],[Item]]&amp;" - $"&amp;Table_PayItems[[#This Row],[Unit]],Table_PayItems[[#This Row],[Description]]&amp;" - $"&amp;Table_PayItems[[#This Row],[Unit]])</f>
        <v>Sewer, Cl E, 66 inch, Tr Det E - $Ft</v>
      </c>
      <c r="I5218" s="29" t="str">
        <f>IFERROR(VLOOKUP(ROWS($M$5:M5218),Table_PayItems[[Search Key]:[Concentrated Name]],2,FALSE),"")</f>
        <v>Sewer, Cl E, 66 inch, Tr Det E - $Ft</v>
      </c>
      <c r="J5218" s="1"/>
      <c r="K5218" s="1"/>
      <c r="L5218" s="22">
        <f>IF(ISNUMBER(SEARCH(Pay_Item_Search_Text_2,M5218)),MAX($L$4:L5217)+1,0)</f>
        <v>0</v>
      </c>
      <c r="M5218" s="1" t="str">
        <f>IFERROR(VLOOKUP(ROWS($M$5:M5218),Table_PayItems[[Search Key]:[Concentrated Name]],2,FALSE),"")</f>
        <v>Sewer, Cl E, 66 inch, Tr Det E - $Ft</v>
      </c>
      <c r="N5218" s="1" t="str">
        <f>IFERROR(VLOOKUP(ROWS($M$5:N5218),$L$5:$M$7000,2,FALSE),"")</f>
        <v/>
      </c>
      <c r="O5218" s="1" t="str">
        <f>IFERROR(VLOOKUP(ROWS($O$5:O5218),$K$5:$L$7000,2,FALSE),"")</f>
        <v/>
      </c>
    </row>
    <row r="5219" spans="2:15" ht="15" customHeight="1" x14ac:dyDescent="0.25">
      <c r="B5219" s="178" t="s">
        <v>9495</v>
      </c>
      <c r="C5219" s="178" t="s">
        <v>104</v>
      </c>
      <c r="D5219" s="178" t="s">
        <v>1544</v>
      </c>
      <c r="E5219" s="178" t="s">
        <v>302</v>
      </c>
      <c r="F5219" s="178" t="s">
        <v>17</v>
      </c>
      <c r="G5219" s="1">
        <f>IF(ISNUMBER(Pay_Item_Search_Text),IF(ISNUMBER(IF(FIND(Pay_Item_Search_Text,B5219)=1,1, "FALSE")),MAX(G$4:$G5218)+1,IF(ISNUMBER(Pay_Item_Search_Text),0,IF(ISNUMBER(SEARCH(Pay_Item_Search_Text,H5219)),MAX(G$4:$G5218)+1,0))),IF(ISNUMBER(Pay_Item_Search_Text),0,IF(ISNUMBER(SEARCH(Pay_Item_Search_Text,H5219)),MAX(G$4:$G5218)+1,0)))</f>
        <v>5215</v>
      </c>
      <c r="H5219" s="1" t="str">
        <f>IF(Table_PayItems[[#This Row],[Description]]="_","_ Unique Item - "&amp;Table_PayItems[[#This Row],[Item]]&amp;" - $"&amp;Table_PayItems[[#This Row],[Unit]],Table_PayItems[[#This Row],[Description]]&amp;" - $"&amp;Table_PayItems[[#This Row],[Unit]])</f>
        <v>Sewer, Cl E, 72 inch, Tr Det B - $Ft</v>
      </c>
      <c r="I5219" s="29" t="str">
        <f>IFERROR(VLOOKUP(ROWS($M$5:M5219),Table_PayItems[[Search Key]:[Concentrated Name]],2,FALSE),"")</f>
        <v>Sewer, Cl E, 72 inch, Tr Det B - $Ft</v>
      </c>
      <c r="J5219" s="1"/>
      <c r="K5219" s="1"/>
      <c r="L5219" s="22">
        <f>IF(ISNUMBER(SEARCH(Pay_Item_Search_Text_2,M5219)),MAX($L$4:L5218)+1,0)</f>
        <v>0</v>
      </c>
      <c r="M5219" s="1" t="str">
        <f>IFERROR(VLOOKUP(ROWS($M$5:M5219),Table_PayItems[[Search Key]:[Concentrated Name]],2,FALSE),"")</f>
        <v>Sewer, Cl E, 72 inch, Tr Det B - $Ft</v>
      </c>
      <c r="N5219" s="1" t="str">
        <f>IFERROR(VLOOKUP(ROWS($M$5:N5219),$L$5:$M$7000,2,FALSE),"")</f>
        <v/>
      </c>
      <c r="O5219" s="1" t="str">
        <f>IFERROR(VLOOKUP(ROWS($O$5:O5219),$K$5:$L$7000,2,FALSE),"")</f>
        <v/>
      </c>
    </row>
    <row r="5220" spans="2:15" ht="15" customHeight="1" x14ac:dyDescent="0.25">
      <c r="B5220" s="178" t="s">
        <v>9519</v>
      </c>
      <c r="C5220" s="178" t="s">
        <v>104</v>
      </c>
      <c r="D5220" s="178" t="s">
        <v>1568</v>
      </c>
      <c r="E5220" s="178" t="s">
        <v>302</v>
      </c>
      <c r="F5220" s="178" t="s">
        <v>17</v>
      </c>
      <c r="G5220" s="1">
        <f>IF(ISNUMBER(Pay_Item_Search_Text),IF(ISNUMBER(IF(FIND(Pay_Item_Search_Text,B5220)=1,1, "FALSE")),MAX(G$4:$G5219)+1,IF(ISNUMBER(Pay_Item_Search_Text),0,IF(ISNUMBER(SEARCH(Pay_Item_Search_Text,H5220)),MAX(G$4:$G5219)+1,0))),IF(ISNUMBER(Pay_Item_Search_Text),0,IF(ISNUMBER(SEARCH(Pay_Item_Search_Text,H5220)),MAX(G$4:$G5219)+1,0)))</f>
        <v>5216</v>
      </c>
      <c r="H5220" s="1" t="str">
        <f>IF(Table_PayItems[[#This Row],[Description]]="_","_ Unique Item - "&amp;Table_PayItems[[#This Row],[Item]]&amp;" - $"&amp;Table_PayItems[[#This Row],[Unit]],Table_PayItems[[#This Row],[Description]]&amp;" - $"&amp;Table_PayItems[[#This Row],[Unit]])</f>
        <v>Sewer, Cl E, 72 inch, Tr Det C - $Ft</v>
      </c>
      <c r="I5220" s="29" t="str">
        <f>IFERROR(VLOOKUP(ROWS($M$5:M5220),Table_PayItems[[Search Key]:[Concentrated Name]],2,FALSE),"")</f>
        <v>Sewer, Cl E, 72 inch, Tr Det C - $Ft</v>
      </c>
      <c r="J5220" s="1"/>
      <c r="K5220" s="1"/>
      <c r="L5220" s="22">
        <f>IF(ISNUMBER(SEARCH(Pay_Item_Search_Text_2,M5220)),MAX($L$4:L5219)+1,0)</f>
        <v>0</v>
      </c>
      <c r="M5220" s="1" t="str">
        <f>IFERROR(VLOOKUP(ROWS($M$5:M5220),Table_PayItems[[Search Key]:[Concentrated Name]],2,FALSE),"")</f>
        <v>Sewer, Cl E, 72 inch, Tr Det C - $Ft</v>
      </c>
      <c r="N5220" s="1" t="str">
        <f>IFERROR(VLOOKUP(ROWS($M$5:N5220),$L$5:$M$7000,2,FALSE),"")</f>
        <v/>
      </c>
      <c r="O5220" s="1" t="str">
        <f>IFERROR(VLOOKUP(ROWS($O$5:O5220),$K$5:$L$7000,2,FALSE),"")</f>
        <v/>
      </c>
    </row>
    <row r="5221" spans="2:15" ht="15" customHeight="1" x14ac:dyDescent="0.25">
      <c r="B5221" s="178" t="s">
        <v>9543</v>
      </c>
      <c r="C5221" s="178" t="s">
        <v>104</v>
      </c>
      <c r="D5221" s="178" t="s">
        <v>1592</v>
      </c>
      <c r="E5221" s="178" t="s">
        <v>302</v>
      </c>
      <c r="F5221" s="178" t="s">
        <v>17</v>
      </c>
      <c r="G5221" s="1">
        <f>IF(ISNUMBER(Pay_Item_Search_Text),IF(ISNUMBER(IF(FIND(Pay_Item_Search_Text,B5221)=1,1, "FALSE")),MAX(G$4:$G5220)+1,IF(ISNUMBER(Pay_Item_Search_Text),0,IF(ISNUMBER(SEARCH(Pay_Item_Search_Text,H5221)),MAX(G$4:$G5220)+1,0))),IF(ISNUMBER(Pay_Item_Search_Text),0,IF(ISNUMBER(SEARCH(Pay_Item_Search_Text,H5221)),MAX(G$4:$G5220)+1,0)))</f>
        <v>5217</v>
      </c>
      <c r="H5221" s="1" t="str">
        <f>IF(Table_PayItems[[#This Row],[Description]]="_","_ Unique Item - "&amp;Table_PayItems[[#This Row],[Item]]&amp;" - $"&amp;Table_PayItems[[#This Row],[Unit]],Table_PayItems[[#This Row],[Description]]&amp;" - $"&amp;Table_PayItems[[#This Row],[Unit]])</f>
        <v>Sewer, Cl E, 72 inch, Tr Det D - $Ft</v>
      </c>
      <c r="I5221" s="29" t="str">
        <f>IFERROR(VLOOKUP(ROWS($M$5:M5221),Table_PayItems[[Search Key]:[Concentrated Name]],2,FALSE),"")</f>
        <v>Sewer, Cl E, 72 inch, Tr Det D - $Ft</v>
      </c>
      <c r="J5221" s="1"/>
      <c r="K5221" s="1"/>
      <c r="L5221" s="22">
        <f>IF(ISNUMBER(SEARCH(Pay_Item_Search_Text_2,M5221)),MAX($L$4:L5220)+1,0)</f>
        <v>0</v>
      </c>
      <c r="M5221" s="1" t="str">
        <f>IFERROR(VLOOKUP(ROWS($M$5:M5221),Table_PayItems[[Search Key]:[Concentrated Name]],2,FALSE),"")</f>
        <v>Sewer, Cl E, 72 inch, Tr Det D - $Ft</v>
      </c>
      <c r="N5221" s="1" t="str">
        <f>IFERROR(VLOOKUP(ROWS($M$5:N5221),$L$5:$M$7000,2,FALSE),"")</f>
        <v/>
      </c>
      <c r="O5221" s="1" t="str">
        <f>IFERROR(VLOOKUP(ROWS($O$5:O5221),$K$5:$L$7000,2,FALSE),"")</f>
        <v/>
      </c>
    </row>
    <row r="5222" spans="2:15" ht="15" customHeight="1" x14ac:dyDescent="0.25">
      <c r="B5222" s="178" t="s">
        <v>9567</v>
      </c>
      <c r="C5222" s="178" t="s">
        <v>104</v>
      </c>
      <c r="D5222" s="178" t="s">
        <v>1616</v>
      </c>
      <c r="E5222" s="178" t="s">
        <v>302</v>
      </c>
      <c r="F5222" s="178" t="s">
        <v>17</v>
      </c>
      <c r="G5222" s="1">
        <f>IF(ISNUMBER(Pay_Item_Search_Text),IF(ISNUMBER(IF(FIND(Pay_Item_Search_Text,B5222)=1,1, "FALSE")),MAX(G$4:$G5221)+1,IF(ISNUMBER(Pay_Item_Search_Text),0,IF(ISNUMBER(SEARCH(Pay_Item_Search_Text,H5222)),MAX(G$4:$G5221)+1,0))),IF(ISNUMBER(Pay_Item_Search_Text),0,IF(ISNUMBER(SEARCH(Pay_Item_Search_Text,H5222)),MAX(G$4:$G5221)+1,0)))</f>
        <v>5218</v>
      </c>
      <c r="H5222" s="1" t="str">
        <f>IF(Table_PayItems[[#This Row],[Description]]="_","_ Unique Item - "&amp;Table_PayItems[[#This Row],[Item]]&amp;" - $"&amp;Table_PayItems[[#This Row],[Unit]],Table_PayItems[[#This Row],[Description]]&amp;" - $"&amp;Table_PayItems[[#This Row],[Unit]])</f>
        <v>Sewer, Cl E, 72 inch, Tr Det E - $Ft</v>
      </c>
      <c r="I5222" s="29" t="str">
        <f>IFERROR(VLOOKUP(ROWS($M$5:M5222),Table_PayItems[[Search Key]:[Concentrated Name]],2,FALSE),"")</f>
        <v>Sewer, Cl E, 72 inch, Tr Det E - $Ft</v>
      </c>
      <c r="J5222" s="1"/>
      <c r="K5222" s="1"/>
      <c r="L5222" s="22">
        <f>IF(ISNUMBER(SEARCH(Pay_Item_Search_Text_2,M5222)),MAX($L$4:L5221)+1,0)</f>
        <v>0</v>
      </c>
      <c r="M5222" s="1" t="str">
        <f>IFERROR(VLOOKUP(ROWS($M$5:M5222),Table_PayItems[[Search Key]:[Concentrated Name]],2,FALSE),"")</f>
        <v>Sewer, Cl E, 72 inch, Tr Det E - $Ft</v>
      </c>
      <c r="N5222" s="1" t="str">
        <f>IFERROR(VLOOKUP(ROWS($M$5:N5222),$L$5:$M$7000,2,FALSE),"")</f>
        <v/>
      </c>
      <c r="O5222" s="1" t="str">
        <f>IFERROR(VLOOKUP(ROWS($O$5:O5222),$K$5:$L$7000,2,FALSE),"")</f>
        <v/>
      </c>
    </row>
    <row r="5223" spans="2:15" ht="15" customHeight="1" x14ac:dyDescent="0.25">
      <c r="B5223" s="178" t="s">
        <v>9496</v>
      </c>
      <c r="C5223" s="178" t="s">
        <v>104</v>
      </c>
      <c r="D5223" s="178" t="s">
        <v>1545</v>
      </c>
      <c r="E5223" s="178" t="s">
        <v>302</v>
      </c>
      <c r="F5223" s="178" t="s">
        <v>17</v>
      </c>
      <c r="G5223" s="1">
        <f>IF(ISNUMBER(Pay_Item_Search_Text),IF(ISNUMBER(IF(FIND(Pay_Item_Search_Text,B5223)=1,1, "FALSE")),MAX(G$4:$G5222)+1,IF(ISNUMBER(Pay_Item_Search_Text),0,IF(ISNUMBER(SEARCH(Pay_Item_Search_Text,H5223)),MAX(G$4:$G5222)+1,0))),IF(ISNUMBER(Pay_Item_Search_Text),0,IF(ISNUMBER(SEARCH(Pay_Item_Search_Text,H5223)),MAX(G$4:$G5222)+1,0)))</f>
        <v>5219</v>
      </c>
      <c r="H5223" s="1" t="str">
        <f>IF(Table_PayItems[[#This Row],[Description]]="_","_ Unique Item - "&amp;Table_PayItems[[#This Row],[Item]]&amp;" - $"&amp;Table_PayItems[[#This Row],[Unit]],Table_PayItems[[#This Row],[Description]]&amp;" - $"&amp;Table_PayItems[[#This Row],[Unit]])</f>
        <v>Sewer, Cl E, 78 inch, Tr Det B - $Ft</v>
      </c>
      <c r="I5223" s="29" t="str">
        <f>IFERROR(VLOOKUP(ROWS($M$5:M5223),Table_PayItems[[Search Key]:[Concentrated Name]],2,FALSE),"")</f>
        <v>Sewer, Cl E, 78 inch, Tr Det B - $Ft</v>
      </c>
      <c r="J5223" s="1"/>
      <c r="K5223" s="1"/>
      <c r="L5223" s="22">
        <f>IF(ISNUMBER(SEARCH(Pay_Item_Search_Text_2,M5223)),MAX($L$4:L5222)+1,0)</f>
        <v>0</v>
      </c>
      <c r="M5223" s="1" t="str">
        <f>IFERROR(VLOOKUP(ROWS($M$5:M5223),Table_PayItems[[Search Key]:[Concentrated Name]],2,FALSE),"")</f>
        <v>Sewer, Cl E, 78 inch, Tr Det B - $Ft</v>
      </c>
      <c r="N5223" s="1" t="str">
        <f>IFERROR(VLOOKUP(ROWS($M$5:N5223),$L$5:$M$7000,2,FALSE),"")</f>
        <v/>
      </c>
      <c r="O5223" s="1" t="str">
        <f>IFERROR(VLOOKUP(ROWS($O$5:O5223),$K$5:$L$7000,2,FALSE),"")</f>
        <v/>
      </c>
    </row>
    <row r="5224" spans="2:15" ht="15" customHeight="1" x14ac:dyDescent="0.25">
      <c r="B5224" s="178" t="s">
        <v>9520</v>
      </c>
      <c r="C5224" s="178" t="s">
        <v>104</v>
      </c>
      <c r="D5224" s="178" t="s">
        <v>1569</v>
      </c>
      <c r="E5224" s="178" t="s">
        <v>302</v>
      </c>
      <c r="F5224" s="178" t="s">
        <v>17</v>
      </c>
      <c r="G5224" s="1">
        <f>IF(ISNUMBER(Pay_Item_Search_Text),IF(ISNUMBER(IF(FIND(Pay_Item_Search_Text,B5224)=1,1, "FALSE")),MAX(G$4:$G5223)+1,IF(ISNUMBER(Pay_Item_Search_Text),0,IF(ISNUMBER(SEARCH(Pay_Item_Search_Text,H5224)),MAX(G$4:$G5223)+1,0))),IF(ISNUMBER(Pay_Item_Search_Text),0,IF(ISNUMBER(SEARCH(Pay_Item_Search_Text,H5224)),MAX(G$4:$G5223)+1,0)))</f>
        <v>5220</v>
      </c>
      <c r="H5224" s="1" t="str">
        <f>IF(Table_PayItems[[#This Row],[Description]]="_","_ Unique Item - "&amp;Table_PayItems[[#This Row],[Item]]&amp;" - $"&amp;Table_PayItems[[#This Row],[Unit]],Table_PayItems[[#This Row],[Description]]&amp;" - $"&amp;Table_PayItems[[#This Row],[Unit]])</f>
        <v>Sewer, Cl E, 78 inch, Tr Det C - $Ft</v>
      </c>
      <c r="I5224" s="29" t="str">
        <f>IFERROR(VLOOKUP(ROWS($M$5:M5224),Table_PayItems[[Search Key]:[Concentrated Name]],2,FALSE),"")</f>
        <v>Sewer, Cl E, 78 inch, Tr Det C - $Ft</v>
      </c>
      <c r="J5224" s="1"/>
      <c r="K5224" s="1"/>
      <c r="L5224" s="22">
        <f>IF(ISNUMBER(SEARCH(Pay_Item_Search_Text_2,M5224)),MAX($L$4:L5223)+1,0)</f>
        <v>0</v>
      </c>
      <c r="M5224" s="1" t="str">
        <f>IFERROR(VLOOKUP(ROWS($M$5:M5224),Table_PayItems[[Search Key]:[Concentrated Name]],2,FALSE),"")</f>
        <v>Sewer, Cl E, 78 inch, Tr Det C - $Ft</v>
      </c>
      <c r="N5224" s="1" t="str">
        <f>IFERROR(VLOOKUP(ROWS($M$5:N5224),$L$5:$M$7000,2,FALSE),"")</f>
        <v/>
      </c>
      <c r="O5224" s="1" t="str">
        <f>IFERROR(VLOOKUP(ROWS($O$5:O5224),$K$5:$L$7000,2,FALSE),"")</f>
        <v/>
      </c>
    </row>
    <row r="5225" spans="2:15" ht="15" customHeight="1" x14ac:dyDescent="0.25">
      <c r="B5225" s="178" t="s">
        <v>9544</v>
      </c>
      <c r="C5225" s="178" t="s">
        <v>104</v>
      </c>
      <c r="D5225" s="178" t="s">
        <v>1593</v>
      </c>
      <c r="E5225" s="178" t="s">
        <v>302</v>
      </c>
      <c r="F5225" s="178" t="s">
        <v>17</v>
      </c>
      <c r="G5225" s="1">
        <f>IF(ISNUMBER(Pay_Item_Search_Text),IF(ISNUMBER(IF(FIND(Pay_Item_Search_Text,B5225)=1,1, "FALSE")),MAX(G$4:$G5224)+1,IF(ISNUMBER(Pay_Item_Search_Text),0,IF(ISNUMBER(SEARCH(Pay_Item_Search_Text,H5225)),MAX(G$4:$G5224)+1,0))),IF(ISNUMBER(Pay_Item_Search_Text),0,IF(ISNUMBER(SEARCH(Pay_Item_Search_Text,H5225)),MAX(G$4:$G5224)+1,0)))</f>
        <v>5221</v>
      </c>
      <c r="H5225" s="1" t="str">
        <f>IF(Table_PayItems[[#This Row],[Description]]="_","_ Unique Item - "&amp;Table_PayItems[[#This Row],[Item]]&amp;" - $"&amp;Table_PayItems[[#This Row],[Unit]],Table_PayItems[[#This Row],[Description]]&amp;" - $"&amp;Table_PayItems[[#This Row],[Unit]])</f>
        <v>Sewer, Cl E, 78 inch, Tr Det D - $Ft</v>
      </c>
      <c r="I5225" s="29" t="str">
        <f>IFERROR(VLOOKUP(ROWS($M$5:M5225),Table_PayItems[[Search Key]:[Concentrated Name]],2,FALSE),"")</f>
        <v>Sewer, Cl E, 78 inch, Tr Det D - $Ft</v>
      </c>
      <c r="J5225" s="1"/>
      <c r="K5225" s="1"/>
      <c r="L5225" s="22">
        <f>IF(ISNUMBER(SEARCH(Pay_Item_Search_Text_2,M5225)),MAX($L$4:L5224)+1,0)</f>
        <v>0</v>
      </c>
      <c r="M5225" s="1" t="str">
        <f>IFERROR(VLOOKUP(ROWS($M$5:M5225),Table_PayItems[[Search Key]:[Concentrated Name]],2,FALSE),"")</f>
        <v>Sewer, Cl E, 78 inch, Tr Det D - $Ft</v>
      </c>
      <c r="N5225" s="1" t="str">
        <f>IFERROR(VLOOKUP(ROWS($M$5:N5225),$L$5:$M$7000,2,FALSE),"")</f>
        <v/>
      </c>
      <c r="O5225" s="1" t="str">
        <f>IFERROR(VLOOKUP(ROWS($O$5:O5225),$K$5:$L$7000,2,FALSE),"")</f>
        <v/>
      </c>
    </row>
    <row r="5226" spans="2:15" ht="15" customHeight="1" x14ac:dyDescent="0.25">
      <c r="B5226" s="178" t="s">
        <v>9568</v>
      </c>
      <c r="C5226" s="178" t="s">
        <v>104</v>
      </c>
      <c r="D5226" s="178" t="s">
        <v>1617</v>
      </c>
      <c r="E5226" s="178" t="s">
        <v>302</v>
      </c>
      <c r="F5226" s="178" t="s">
        <v>17</v>
      </c>
      <c r="G5226" s="1">
        <f>IF(ISNUMBER(Pay_Item_Search_Text),IF(ISNUMBER(IF(FIND(Pay_Item_Search_Text,B5226)=1,1, "FALSE")),MAX(G$4:$G5225)+1,IF(ISNUMBER(Pay_Item_Search_Text),0,IF(ISNUMBER(SEARCH(Pay_Item_Search_Text,H5226)),MAX(G$4:$G5225)+1,0))),IF(ISNUMBER(Pay_Item_Search_Text),0,IF(ISNUMBER(SEARCH(Pay_Item_Search_Text,H5226)),MAX(G$4:$G5225)+1,0)))</f>
        <v>5222</v>
      </c>
      <c r="H5226" s="1" t="str">
        <f>IF(Table_PayItems[[#This Row],[Description]]="_","_ Unique Item - "&amp;Table_PayItems[[#This Row],[Item]]&amp;" - $"&amp;Table_PayItems[[#This Row],[Unit]],Table_PayItems[[#This Row],[Description]]&amp;" - $"&amp;Table_PayItems[[#This Row],[Unit]])</f>
        <v>Sewer, Cl E, 78 inch, Tr Det E - $Ft</v>
      </c>
      <c r="I5226" s="29" t="str">
        <f>IFERROR(VLOOKUP(ROWS($M$5:M5226),Table_PayItems[[Search Key]:[Concentrated Name]],2,FALSE),"")</f>
        <v>Sewer, Cl E, 78 inch, Tr Det E - $Ft</v>
      </c>
      <c r="J5226" s="1"/>
      <c r="K5226" s="1"/>
      <c r="L5226" s="22">
        <f>IF(ISNUMBER(SEARCH(Pay_Item_Search_Text_2,M5226)),MAX($L$4:L5225)+1,0)</f>
        <v>0</v>
      </c>
      <c r="M5226" s="1" t="str">
        <f>IFERROR(VLOOKUP(ROWS($M$5:M5226),Table_PayItems[[Search Key]:[Concentrated Name]],2,FALSE),"")</f>
        <v>Sewer, Cl E, 78 inch, Tr Det E - $Ft</v>
      </c>
      <c r="N5226" s="1" t="str">
        <f>IFERROR(VLOOKUP(ROWS($M$5:N5226),$L$5:$M$7000,2,FALSE),"")</f>
        <v/>
      </c>
      <c r="O5226" s="1" t="str">
        <f>IFERROR(VLOOKUP(ROWS($O$5:O5226),$K$5:$L$7000,2,FALSE),"")</f>
        <v/>
      </c>
    </row>
    <row r="5227" spans="2:15" ht="15" customHeight="1" x14ac:dyDescent="0.25">
      <c r="B5227" s="178" t="s">
        <v>9497</v>
      </c>
      <c r="C5227" s="178" t="s">
        <v>104</v>
      </c>
      <c r="D5227" s="178" t="s">
        <v>1546</v>
      </c>
      <c r="E5227" s="178" t="s">
        <v>302</v>
      </c>
      <c r="F5227" s="178" t="s">
        <v>17</v>
      </c>
      <c r="G5227" s="1">
        <f>IF(ISNUMBER(Pay_Item_Search_Text),IF(ISNUMBER(IF(FIND(Pay_Item_Search_Text,B5227)=1,1, "FALSE")),MAX(G$4:$G5226)+1,IF(ISNUMBER(Pay_Item_Search_Text),0,IF(ISNUMBER(SEARCH(Pay_Item_Search_Text,H5227)),MAX(G$4:$G5226)+1,0))),IF(ISNUMBER(Pay_Item_Search_Text),0,IF(ISNUMBER(SEARCH(Pay_Item_Search_Text,H5227)),MAX(G$4:$G5226)+1,0)))</f>
        <v>5223</v>
      </c>
      <c r="H5227" s="1" t="str">
        <f>IF(Table_PayItems[[#This Row],[Description]]="_","_ Unique Item - "&amp;Table_PayItems[[#This Row],[Item]]&amp;" - $"&amp;Table_PayItems[[#This Row],[Unit]],Table_PayItems[[#This Row],[Description]]&amp;" - $"&amp;Table_PayItems[[#This Row],[Unit]])</f>
        <v>Sewer, Cl E, 84 inch, Tr Det B - $Ft</v>
      </c>
      <c r="I5227" s="29" t="str">
        <f>IFERROR(VLOOKUP(ROWS($M$5:M5227),Table_PayItems[[Search Key]:[Concentrated Name]],2,FALSE),"")</f>
        <v>Sewer, Cl E, 84 inch, Tr Det B - $Ft</v>
      </c>
      <c r="J5227" s="1"/>
      <c r="K5227" s="1"/>
      <c r="L5227" s="22">
        <f>IF(ISNUMBER(SEARCH(Pay_Item_Search_Text_2,M5227)),MAX($L$4:L5226)+1,0)</f>
        <v>0</v>
      </c>
      <c r="M5227" s="1" t="str">
        <f>IFERROR(VLOOKUP(ROWS($M$5:M5227),Table_PayItems[[Search Key]:[Concentrated Name]],2,FALSE),"")</f>
        <v>Sewer, Cl E, 84 inch, Tr Det B - $Ft</v>
      </c>
      <c r="N5227" s="1" t="str">
        <f>IFERROR(VLOOKUP(ROWS($M$5:N5227),$L$5:$M$7000,2,FALSE),"")</f>
        <v/>
      </c>
      <c r="O5227" s="1" t="str">
        <f>IFERROR(VLOOKUP(ROWS($O$5:O5227),$K$5:$L$7000,2,FALSE),"")</f>
        <v/>
      </c>
    </row>
    <row r="5228" spans="2:15" ht="15" customHeight="1" x14ac:dyDescent="0.25">
      <c r="B5228" s="178" t="s">
        <v>9521</v>
      </c>
      <c r="C5228" s="178" t="s">
        <v>104</v>
      </c>
      <c r="D5228" s="178" t="s">
        <v>1570</v>
      </c>
      <c r="E5228" s="178" t="s">
        <v>302</v>
      </c>
      <c r="F5228" s="178" t="s">
        <v>17</v>
      </c>
      <c r="G5228" s="1">
        <f>IF(ISNUMBER(Pay_Item_Search_Text),IF(ISNUMBER(IF(FIND(Pay_Item_Search_Text,B5228)=1,1, "FALSE")),MAX(G$4:$G5227)+1,IF(ISNUMBER(Pay_Item_Search_Text),0,IF(ISNUMBER(SEARCH(Pay_Item_Search_Text,H5228)),MAX(G$4:$G5227)+1,0))),IF(ISNUMBER(Pay_Item_Search_Text),0,IF(ISNUMBER(SEARCH(Pay_Item_Search_Text,H5228)),MAX(G$4:$G5227)+1,0)))</f>
        <v>5224</v>
      </c>
      <c r="H5228" s="1" t="str">
        <f>IF(Table_PayItems[[#This Row],[Description]]="_","_ Unique Item - "&amp;Table_PayItems[[#This Row],[Item]]&amp;" - $"&amp;Table_PayItems[[#This Row],[Unit]],Table_PayItems[[#This Row],[Description]]&amp;" - $"&amp;Table_PayItems[[#This Row],[Unit]])</f>
        <v>Sewer, Cl E, 84 inch, Tr Det C - $Ft</v>
      </c>
      <c r="I5228" s="29" t="str">
        <f>IFERROR(VLOOKUP(ROWS($M$5:M5228),Table_PayItems[[Search Key]:[Concentrated Name]],2,FALSE),"")</f>
        <v>Sewer, Cl E, 84 inch, Tr Det C - $Ft</v>
      </c>
      <c r="J5228" s="1"/>
      <c r="K5228" s="1"/>
      <c r="L5228" s="22">
        <f>IF(ISNUMBER(SEARCH(Pay_Item_Search_Text_2,M5228)),MAX($L$4:L5227)+1,0)</f>
        <v>0</v>
      </c>
      <c r="M5228" s="1" t="str">
        <f>IFERROR(VLOOKUP(ROWS($M$5:M5228),Table_PayItems[[Search Key]:[Concentrated Name]],2,FALSE),"")</f>
        <v>Sewer, Cl E, 84 inch, Tr Det C - $Ft</v>
      </c>
      <c r="N5228" s="1" t="str">
        <f>IFERROR(VLOOKUP(ROWS($M$5:N5228),$L$5:$M$7000,2,FALSE),"")</f>
        <v/>
      </c>
      <c r="O5228" s="1" t="str">
        <f>IFERROR(VLOOKUP(ROWS($O$5:O5228),$K$5:$L$7000,2,FALSE),"")</f>
        <v/>
      </c>
    </row>
    <row r="5229" spans="2:15" ht="15" customHeight="1" x14ac:dyDescent="0.25">
      <c r="B5229" s="178" t="s">
        <v>9545</v>
      </c>
      <c r="C5229" s="178" t="s">
        <v>104</v>
      </c>
      <c r="D5229" s="178" t="s">
        <v>1594</v>
      </c>
      <c r="E5229" s="178" t="s">
        <v>302</v>
      </c>
      <c r="F5229" s="178" t="s">
        <v>17</v>
      </c>
      <c r="G5229" s="1">
        <f>IF(ISNUMBER(Pay_Item_Search_Text),IF(ISNUMBER(IF(FIND(Pay_Item_Search_Text,B5229)=1,1, "FALSE")),MAX(G$4:$G5228)+1,IF(ISNUMBER(Pay_Item_Search_Text),0,IF(ISNUMBER(SEARCH(Pay_Item_Search_Text,H5229)),MAX(G$4:$G5228)+1,0))),IF(ISNUMBER(Pay_Item_Search_Text),0,IF(ISNUMBER(SEARCH(Pay_Item_Search_Text,H5229)),MAX(G$4:$G5228)+1,0)))</f>
        <v>5225</v>
      </c>
      <c r="H5229" s="1" t="str">
        <f>IF(Table_PayItems[[#This Row],[Description]]="_","_ Unique Item - "&amp;Table_PayItems[[#This Row],[Item]]&amp;" - $"&amp;Table_PayItems[[#This Row],[Unit]],Table_PayItems[[#This Row],[Description]]&amp;" - $"&amp;Table_PayItems[[#This Row],[Unit]])</f>
        <v>Sewer, Cl E, 84 inch, Tr Det D - $Ft</v>
      </c>
      <c r="I5229" s="29" t="str">
        <f>IFERROR(VLOOKUP(ROWS($M$5:M5229),Table_PayItems[[Search Key]:[Concentrated Name]],2,FALSE),"")</f>
        <v>Sewer, Cl E, 84 inch, Tr Det D - $Ft</v>
      </c>
      <c r="J5229" s="1"/>
      <c r="K5229" s="1"/>
      <c r="L5229" s="22">
        <f>IF(ISNUMBER(SEARCH(Pay_Item_Search_Text_2,M5229)),MAX($L$4:L5228)+1,0)</f>
        <v>0</v>
      </c>
      <c r="M5229" s="1" t="str">
        <f>IFERROR(VLOOKUP(ROWS($M$5:M5229),Table_PayItems[[Search Key]:[Concentrated Name]],2,FALSE),"")</f>
        <v>Sewer, Cl E, 84 inch, Tr Det D - $Ft</v>
      </c>
      <c r="N5229" s="1" t="str">
        <f>IFERROR(VLOOKUP(ROWS($M$5:N5229),$L$5:$M$7000,2,FALSE),"")</f>
        <v/>
      </c>
      <c r="O5229" s="1" t="str">
        <f>IFERROR(VLOOKUP(ROWS($O$5:O5229),$K$5:$L$7000,2,FALSE),"")</f>
        <v/>
      </c>
    </row>
    <row r="5230" spans="2:15" ht="15" customHeight="1" x14ac:dyDescent="0.25">
      <c r="B5230" s="178" t="s">
        <v>9569</v>
      </c>
      <c r="C5230" s="178" t="s">
        <v>104</v>
      </c>
      <c r="D5230" s="178" t="s">
        <v>1618</v>
      </c>
      <c r="E5230" s="178" t="s">
        <v>302</v>
      </c>
      <c r="F5230" s="178" t="s">
        <v>17</v>
      </c>
      <c r="G5230" s="1">
        <f>IF(ISNUMBER(Pay_Item_Search_Text),IF(ISNUMBER(IF(FIND(Pay_Item_Search_Text,B5230)=1,1, "FALSE")),MAX(G$4:$G5229)+1,IF(ISNUMBER(Pay_Item_Search_Text),0,IF(ISNUMBER(SEARCH(Pay_Item_Search_Text,H5230)),MAX(G$4:$G5229)+1,0))),IF(ISNUMBER(Pay_Item_Search_Text),0,IF(ISNUMBER(SEARCH(Pay_Item_Search_Text,H5230)),MAX(G$4:$G5229)+1,0)))</f>
        <v>5226</v>
      </c>
      <c r="H5230" s="1" t="str">
        <f>IF(Table_PayItems[[#This Row],[Description]]="_","_ Unique Item - "&amp;Table_PayItems[[#This Row],[Item]]&amp;" - $"&amp;Table_PayItems[[#This Row],[Unit]],Table_PayItems[[#This Row],[Description]]&amp;" - $"&amp;Table_PayItems[[#This Row],[Unit]])</f>
        <v>Sewer, Cl E, 84 inch, Tr Det E - $Ft</v>
      </c>
      <c r="I5230" s="29" t="str">
        <f>IFERROR(VLOOKUP(ROWS($M$5:M5230),Table_PayItems[[Search Key]:[Concentrated Name]],2,FALSE),"")</f>
        <v>Sewer, Cl E, 84 inch, Tr Det E - $Ft</v>
      </c>
      <c r="J5230" s="1"/>
      <c r="K5230" s="1"/>
      <c r="L5230" s="22">
        <f>IF(ISNUMBER(SEARCH(Pay_Item_Search_Text_2,M5230)),MAX($L$4:L5229)+1,0)</f>
        <v>0</v>
      </c>
      <c r="M5230" s="1" t="str">
        <f>IFERROR(VLOOKUP(ROWS($M$5:M5230),Table_PayItems[[Search Key]:[Concentrated Name]],2,FALSE),"")</f>
        <v>Sewer, Cl E, 84 inch, Tr Det E - $Ft</v>
      </c>
      <c r="N5230" s="1" t="str">
        <f>IFERROR(VLOOKUP(ROWS($M$5:N5230),$L$5:$M$7000,2,FALSE),"")</f>
        <v/>
      </c>
      <c r="O5230" s="1" t="str">
        <f>IFERROR(VLOOKUP(ROWS($O$5:O5230),$K$5:$L$7000,2,FALSE),"")</f>
        <v/>
      </c>
    </row>
    <row r="5231" spans="2:15" ht="15" customHeight="1" x14ac:dyDescent="0.25">
      <c r="B5231" s="178" t="s">
        <v>9498</v>
      </c>
      <c r="C5231" s="178" t="s">
        <v>104</v>
      </c>
      <c r="D5231" s="178" t="s">
        <v>1547</v>
      </c>
      <c r="E5231" s="178" t="s">
        <v>302</v>
      </c>
      <c r="F5231" s="178" t="s">
        <v>17</v>
      </c>
      <c r="G5231" s="1">
        <f>IF(ISNUMBER(Pay_Item_Search_Text),IF(ISNUMBER(IF(FIND(Pay_Item_Search_Text,B5231)=1,1, "FALSE")),MAX(G$4:$G5230)+1,IF(ISNUMBER(Pay_Item_Search_Text),0,IF(ISNUMBER(SEARCH(Pay_Item_Search_Text,H5231)),MAX(G$4:$G5230)+1,0))),IF(ISNUMBER(Pay_Item_Search_Text),0,IF(ISNUMBER(SEARCH(Pay_Item_Search_Text,H5231)),MAX(G$4:$G5230)+1,0)))</f>
        <v>5227</v>
      </c>
      <c r="H5231" s="1" t="str">
        <f>IF(Table_PayItems[[#This Row],[Description]]="_","_ Unique Item - "&amp;Table_PayItems[[#This Row],[Item]]&amp;" - $"&amp;Table_PayItems[[#This Row],[Unit]],Table_PayItems[[#This Row],[Description]]&amp;" - $"&amp;Table_PayItems[[#This Row],[Unit]])</f>
        <v>Sewer, Cl E, 90 inch, Tr Det B - $Ft</v>
      </c>
      <c r="I5231" s="29" t="str">
        <f>IFERROR(VLOOKUP(ROWS($M$5:M5231),Table_PayItems[[Search Key]:[Concentrated Name]],2,FALSE),"")</f>
        <v>Sewer, Cl E, 90 inch, Tr Det B - $Ft</v>
      </c>
      <c r="J5231" s="1"/>
      <c r="K5231" s="1"/>
      <c r="L5231" s="22">
        <f>IF(ISNUMBER(SEARCH(Pay_Item_Search_Text_2,M5231)),MAX($L$4:L5230)+1,0)</f>
        <v>932</v>
      </c>
      <c r="M5231" s="1" t="str">
        <f>IFERROR(VLOOKUP(ROWS($M$5:M5231),Table_PayItems[[Search Key]:[Concentrated Name]],2,FALSE),"")</f>
        <v>Sewer, Cl E, 90 inch, Tr Det B - $Ft</v>
      </c>
      <c r="N5231" s="1" t="str">
        <f>IFERROR(VLOOKUP(ROWS($M$5:N5231),$L$5:$M$7000,2,FALSE),"")</f>
        <v/>
      </c>
      <c r="O5231" s="1" t="str">
        <f>IFERROR(VLOOKUP(ROWS($O$5:O5231),$K$5:$L$7000,2,FALSE),"")</f>
        <v/>
      </c>
    </row>
    <row r="5232" spans="2:15" ht="15" customHeight="1" x14ac:dyDescent="0.25">
      <c r="B5232" s="178" t="s">
        <v>9522</v>
      </c>
      <c r="C5232" s="178" t="s">
        <v>104</v>
      </c>
      <c r="D5232" s="178" t="s">
        <v>1571</v>
      </c>
      <c r="E5232" s="178" t="s">
        <v>302</v>
      </c>
      <c r="F5232" s="178" t="s">
        <v>17</v>
      </c>
      <c r="G5232" s="1">
        <f>IF(ISNUMBER(Pay_Item_Search_Text),IF(ISNUMBER(IF(FIND(Pay_Item_Search_Text,B5232)=1,1, "FALSE")),MAX(G$4:$G5231)+1,IF(ISNUMBER(Pay_Item_Search_Text),0,IF(ISNUMBER(SEARCH(Pay_Item_Search_Text,H5232)),MAX(G$4:$G5231)+1,0))),IF(ISNUMBER(Pay_Item_Search_Text),0,IF(ISNUMBER(SEARCH(Pay_Item_Search_Text,H5232)),MAX(G$4:$G5231)+1,0)))</f>
        <v>5228</v>
      </c>
      <c r="H5232" s="1" t="str">
        <f>IF(Table_PayItems[[#This Row],[Description]]="_","_ Unique Item - "&amp;Table_PayItems[[#This Row],[Item]]&amp;" - $"&amp;Table_PayItems[[#This Row],[Unit]],Table_PayItems[[#This Row],[Description]]&amp;" - $"&amp;Table_PayItems[[#This Row],[Unit]])</f>
        <v>Sewer, Cl E, 90 inch, Tr Det C - $Ft</v>
      </c>
      <c r="I5232" s="29" t="str">
        <f>IFERROR(VLOOKUP(ROWS($M$5:M5232),Table_PayItems[[Search Key]:[Concentrated Name]],2,FALSE),"")</f>
        <v>Sewer, Cl E, 90 inch, Tr Det C - $Ft</v>
      </c>
      <c r="J5232" s="1"/>
      <c r="K5232" s="1"/>
      <c r="L5232" s="22">
        <f>IF(ISNUMBER(SEARCH(Pay_Item_Search_Text_2,M5232)),MAX($L$4:L5231)+1,0)</f>
        <v>933</v>
      </c>
      <c r="M5232" s="1" t="str">
        <f>IFERROR(VLOOKUP(ROWS($M$5:M5232),Table_PayItems[[Search Key]:[Concentrated Name]],2,FALSE),"")</f>
        <v>Sewer, Cl E, 90 inch, Tr Det C - $Ft</v>
      </c>
      <c r="N5232" s="1" t="str">
        <f>IFERROR(VLOOKUP(ROWS($M$5:N5232),$L$5:$M$7000,2,FALSE),"")</f>
        <v/>
      </c>
      <c r="O5232" s="1" t="str">
        <f>IFERROR(VLOOKUP(ROWS($O$5:O5232),$K$5:$L$7000,2,FALSE),"")</f>
        <v/>
      </c>
    </row>
    <row r="5233" spans="2:15" ht="15" customHeight="1" x14ac:dyDescent="0.25">
      <c r="B5233" s="178" t="s">
        <v>9546</v>
      </c>
      <c r="C5233" s="178" t="s">
        <v>104</v>
      </c>
      <c r="D5233" s="178" t="s">
        <v>1595</v>
      </c>
      <c r="E5233" s="178" t="s">
        <v>302</v>
      </c>
      <c r="F5233" s="178" t="s">
        <v>17</v>
      </c>
      <c r="G5233" s="1">
        <f>IF(ISNUMBER(Pay_Item_Search_Text),IF(ISNUMBER(IF(FIND(Pay_Item_Search_Text,B5233)=1,1, "FALSE")),MAX(G$4:$G5232)+1,IF(ISNUMBER(Pay_Item_Search_Text),0,IF(ISNUMBER(SEARCH(Pay_Item_Search_Text,H5233)),MAX(G$4:$G5232)+1,0))),IF(ISNUMBER(Pay_Item_Search_Text),0,IF(ISNUMBER(SEARCH(Pay_Item_Search_Text,H5233)),MAX(G$4:$G5232)+1,0)))</f>
        <v>5229</v>
      </c>
      <c r="H5233" s="1" t="str">
        <f>IF(Table_PayItems[[#This Row],[Description]]="_","_ Unique Item - "&amp;Table_PayItems[[#This Row],[Item]]&amp;" - $"&amp;Table_PayItems[[#This Row],[Unit]],Table_PayItems[[#This Row],[Description]]&amp;" - $"&amp;Table_PayItems[[#This Row],[Unit]])</f>
        <v>Sewer, Cl E, 90 inch, Tr Det D - $Ft</v>
      </c>
      <c r="I5233" s="29" t="str">
        <f>IFERROR(VLOOKUP(ROWS($M$5:M5233),Table_PayItems[[Search Key]:[Concentrated Name]],2,FALSE),"")</f>
        <v>Sewer, Cl E, 90 inch, Tr Det D - $Ft</v>
      </c>
      <c r="J5233" s="1"/>
      <c r="K5233" s="1"/>
      <c r="L5233" s="22">
        <f>IF(ISNUMBER(SEARCH(Pay_Item_Search_Text_2,M5233)),MAX($L$4:L5232)+1,0)</f>
        <v>934</v>
      </c>
      <c r="M5233" s="1" t="str">
        <f>IFERROR(VLOOKUP(ROWS($M$5:M5233),Table_PayItems[[Search Key]:[Concentrated Name]],2,FALSE),"")</f>
        <v>Sewer, Cl E, 90 inch, Tr Det D - $Ft</v>
      </c>
      <c r="N5233" s="1" t="str">
        <f>IFERROR(VLOOKUP(ROWS($M$5:N5233),$L$5:$M$7000,2,FALSE),"")</f>
        <v/>
      </c>
      <c r="O5233" s="1" t="str">
        <f>IFERROR(VLOOKUP(ROWS($O$5:O5233),$K$5:$L$7000,2,FALSE),"")</f>
        <v/>
      </c>
    </row>
    <row r="5234" spans="2:15" ht="15" customHeight="1" x14ac:dyDescent="0.25">
      <c r="B5234" s="178" t="s">
        <v>9570</v>
      </c>
      <c r="C5234" s="178" t="s">
        <v>104</v>
      </c>
      <c r="D5234" s="178" t="s">
        <v>1619</v>
      </c>
      <c r="E5234" s="178" t="s">
        <v>302</v>
      </c>
      <c r="F5234" s="178" t="s">
        <v>17</v>
      </c>
      <c r="G5234" s="1">
        <f>IF(ISNUMBER(Pay_Item_Search_Text),IF(ISNUMBER(IF(FIND(Pay_Item_Search_Text,B5234)=1,1, "FALSE")),MAX(G$4:$G5233)+1,IF(ISNUMBER(Pay_Item_Search_Text),0,IF(ISNUMBER(SEARCH(Pay_Item_Search_Text,H5234)),MAX(G$4:$G5233)+1,0))),IF(ISNUMBER(Pay_Item_Search_Text),0,IF(ISNUMBER(SEARCH(Pay_Item_Search_Text,H5234)),MAX(G$4:$G5233)+1,0)))</f>
        <v>5230</v>
      </c>
      <c r="H5234" s="1" t="str">
        <f>IF(Table_PayItems[[#This Row],[Description]]="_","_ Unique Item - "&amp;Table_PayItems[[#This Row],[Item]]&amp;" - $"&amp;Table_PayItems[[#This Row],[Unit]],Table_PayItems[[#This Row],[Description]]&amp;" - $"&amp;Table_PayItems[[#This Row],[Unit]])</f>
        <v>Sewer, Cl E, 90 inch, Tr Det E - $Ft</v>
      </c>
      <c r="I5234" s="29" t="str">
        <f>IFERROR(VLOOKUP(ROWS($M$5:M5234),Table_PayItems[[Search Key]:[Concentrated Name]],2,FALSE),"")</f>
        <v>Sewer, Cl E, 90 inch, Tr Det E - $Ft</v>
      </c>
      <c r="J5234" s="1"/>
      <c r="K5234" s="1"/>
      <c r="L5234" s="22">
        <f>IF(ISNUMBER(SEARCH(Pay_Item_Search_Text_2,M5234)),MAX($L$4:L5233)+1,0)</f>
        <v>935</v>
      </c>
      <c r="M5234" s="1" t="str">
        <f>IFERROR(VLOOKUP(ROWS($M$5:M5234),Table_PayItems[[Search Key]:[Concentrated Name]],2,FALSE),"")</f>
        <v>Sewer, Cl E, 90 inch, Tr Det E - $Ft</v>
      </c>
      <c r="N5234" s="1" t="str">
        <f>IFERROR(VLOOKUP(ROWS($M$5:N5234),$L$5:$M$7000,2,FALSE),"")</f>
        <v/>
      </c>
      <c r="O5234" s="1" t="str">
        <f>IFERROR(VLOOKUP(ROWS($O$5:O5234),$K$5:$L$7000,2,FALSE),"")</f>
        <v/>
      </c>
    </row>
    <row r="5235" spans="2:15" ht="15" customHeight="1" x14ac:dyDescent="0.25">
      <c r="B5235" s="178" t="s">
        <v>9499</v>
      </c>
      <c r="C5235" s="178" t="s">
        <v>104</v>
      </c>
      <c r="D5235" s="178" t="s">
        <v>1548</v>
      </c>
      <c r="E5235" s="178" t="s">
        <v>302</v>
      </c>
      <c r="F5235" s="178" t="s">
        <v>17</v>
      </c>
      <c r="G5235" s="1">
        <f>IF(ISNUMBER(Pay_Item_Search_Text),IF(ISNUMBER(IF(FIND(Pay_Item_Search_Text,B5235)=1,1, "FALSE")),MAX(G$4:$G5234)+1,IF(ISNUMBER(Pay_Item_Search_Text),0,IF(ISNUMBER(SEARCH(Pay_Item_Search_Text,H5235)),MAX(G$4:$G5234)+1,0))),IF(ISNUMBER(Pay_Item_Search_Text),0,IF(ISNUMBER(SEARCH(Pay_Item_Search_Text,H5235)),MAX(G$4:$G5234)+1,0)))</f>
        <v>5231</v>
      </c>
      <c r="H5235" s="1" t="str">
        <f>IF(Table_PayItems[[#This Row],[Description]]="_","_ Unique Item - "&amp;Table_PayItems[[#This Row],[Item]]&amp;" - $"&amp;Table_PayItems[[#This Row],[Unit]],Table_PayItems[[#This Row],[Description]]&amp;" - $"&amp;Table_PayItems[[#This Row],[Unit]])</f>
        <v>Sewer, Cl E, 96 inch, Tr Det B - $Ft</v>
      </c>
      <c r="I5235" s="29" t="str">
        <f>IFERROR(VLOOKUP(ROWS($M$5:M5235),Table_PayItems[[Search Key]:[Concentrated Name]],2,FALSE),"")</f>
        <v>Sewer, Cl E, 96 inch, Tr Det B - $Ft</v>
      </c>
      <c r="J5235" s="1"/>
      <c r="K5235" s="1"/>
      <c r="L5235" s="22">
        <f>IF(ISNUMBER(SEARCH(Pay_Item_Search_Text_2,M5235)),MAX($L$4:L5234)+1,0)</f>
        <v>0</v>
      </c>
      <c r="M5235" s="1" t="str">
        <f>IFERROR(VLOOKUP(ROWS($M$5:M5235),Table_PayItems[[Search Key]:[Concentrated Name]],2,FALSE),"")</f>
        <v>Sewer, Cl E, 96 inch, Tr Det B - $Ft</v>
      </c>
      <c r="N5235" s="1" t="str">
        <f>IFERROR(VLOOKUP(ROWS($M$5:N5235),$L$5:$M$7000,2,FALSE),"")</f>
        <v/>
      </c>
      <c r="O5235" s="1" t="str">
        <f>IFERROR(VLOOKUP(ROWS($O$5:O5235),$K$5:$L$7000,2,FALSE),"")</f>
        <v/>
      </c>
    </row>
    <row r="5236" spans="2:15" ht="15" customHeight="1" x14ac:dyDescent="0.25">
      <c r="B5236" s="178" t="s">
        <v>9523</v>
      </c>
      <c r="C5236" s="178" t="s">
        <v>104</v>
      </c>
      <c r="D5236" s="178" t="s">
        <v>1572</v>
      </c>
      <c r="E5236" s="178" t="s">
        <v>302</v>
      </c>
      <c r="F5236" s="178" t="s">
        <v>17</v>
      </c>
      <c r="G5236" s="1">
        <f>IF(ISNUMBER(Pay_Item_Search_Text),IF(ISNUMBER(IF(FIND(Pay_Item_Search_Text,B5236)=1,1, "FALSE")),MAX(G$4:$G5235)+1,IF(ISNUMBER(Pay_Item_Search_Text),0,IF(ISNUMBER(SEARCH(Pay_Item_Search_Text,H5236)),MAX(G$4:$G5235)+1,0))),IF(ISNUMBER(Pay_Item_Search_Text),0,IF(ISNUMBER(SEARCH(Pay_Item_Search_Text,H5236)),MAX(G$4:$G5235)+1,0)))</f>
        <v>5232</v>
      </c>
      <c r="H5236" s="1" t="str">
        <f>IF(Table_PayItems[[#This Row],[Description]]="_","_ Unique Item - "&amp;Table_PayItems[[#This Row],[Item]]&amp;" - $"&amp;Table_PayItems[[#This Row],[Unit]],Table_PayItems[[#This Row],[Description]]&amp;" - $"&amp;Table_PayItems[[#This Row],[Unit]])</f>
        <v>Sewer, Cl E, 96 inch, Tr Det C - $Ft</v>
      </c>
      <c r="I5236" s="29" t="str">
        <f>IFERROR(VLOOKUP(ROWS($M$5:M5236),Table_PayItems[[Search Key]:[Concentrated Name]],2,FALSE),"")</f>
        <v>Sewer, Cl E, 96 inch, Tr Det C - $Ft</v>
      </c>
      <c r="J5236" s="1"/>
      <c r="K5236" s="1"/>
      <c r="L5236" s="22">
        <f>IF(ISNUMBER(SEARCH(Pay_Item_Search_Text_2,M5236)),MAX($L$4:L5235)+1,0)</f>
        <v>0</v>
      </c>
      <c r="M5236" s="1" t="str">
        <f>IFERROR(VLOOKUP(ROWS($M$5:M5236),Table_PayItems[[Search Key]:[Concentrated Name]],2,FALSE),"")</f>
        <v>Sewer, Cl E, 96 inch, Tr Det C - $Ft</v>
      </c>
      <c r="N5236" s="1" t="str">
        <f>IFERROR(VLOOKUP(ROWS($M$5:N5236),$L$5:$M$7000,2,FALSE),"")</f>
        <v/>
      </c>
      <c r="O5236" s="1" t="str">
        <f>IFERROR(VLOOKUP(ROWS($O$5:O5236),$K$5:$L$7000,2,FALSE),"")</f>
        <v/>
      </c>
    </row>
    <row r="5237" spans="2:15" ht="15" customHeight="1" x14ac:dyDescent="0.25">
      <c r="B5237" s="178" t="s">
        <v>9547</v>
      </c>
      <c r="C5237" s="178" t="s">
        <v>104</v>
      </c>
      <c r="D5237" s="178" t="s">
        <v>1596</v>
      </c>
      <c r="E5237" s="178" t="s">
        <v>302</v>
      </c>
      <c r="F5237" s="178" t="s">
        <v>17</v>
      </c>
      <c r="G5237" s="1">
        <f>IF(ISNUMBER(Pay_Item_Search_Text),IF(ISNUMBER(IF(FIND(Pay_Item_Search_Text,B5237)=1,1, "FALSE")),MAX(G$4:$G5236)+1,IF(ISNUMBER(Pay_Item_Search_Text),0,IF(ISNUMBER(SEARCH(Pay_Item_Search_Text,H5237)),MAX(G$4:$G5236)+1,0))),IF(ISNUMBER(Pay_Item_Search_Text),0,IF(ISNUMBER(SEARCH(Pay_Item_Search_Text,H5237)),MAX(G$4:$G5236)+1,0)))</f>
        <v>5233</v>
      </c>
      <c r="H5237" s="1" t="str">
        <f>IF(Table_PayItems[[#This Row],[Description]]="_","_ Unique Item - "&amp;Table_PayItems[[#This Row],[Item]]&amp;" - $"&amp;Table_PayItems[[#This Row],[Unit]],Table_PayItems[[#This Row],[Description]]&amp;" - $"&amp;Table_PayItems[[#This Row],[Unit]])</f>
        <v>Sewer, Cl E, 96 inch, Tr Det D - $Ft</v>
      </c>
      <c r="I5237" s="29" t="str">
        <f>IFERROR(VLOOKUP(ROWS($M$5:M5237),Table_PayItems[[Search Key]:[Concentrated Name]],2,FALSE),"")</f>
        <v>Sewer, Cl E, 96 inch, Tr Det D - $Ft</v>
      </c>
      <c r="J5237" s="1"/>
      <c r="K5237" s="1"/>
      <c r="L5237" s="22">
        <f>IF(ISNUMBER(SEARCH(Pay_Item_Search_Text_2,M5237)),MAX($L$4:L5236)+1,0)</f>
        <v>0</v>
      </c>
      <c r="M5237" s="1" t="str">
        <f>IFERROR(VLOOKUP(ROWS($M$5:M5237),Table_PayItems[[Search Key]:[Concentrated Name]],2,FALSE),"")</f>
        <v>Sewer, Cl E, 96 inch, Tr Det D - $Ft</v>
      </c>
      <c r="N5237" s="1" t="str">
        <f>IFERROR(VLOOKUP(ROWS($M$5:N5237),$L$5:$M$7000,2,FALSE),"")</f>
        <v/>
      </c>
      <c r="O5237" s="1" t="str">
        <f>IFERROR(VLOOKUP(ROWS($O$5:O5237),$K$5:$L$7000,2,FALSE),"")</f>
        <v/>
      </c>
    </row>
    <row r="5238" spans="2:15" ht="15" customHeight="1" x14ac:dyDescent="0.25">
      <c r="B5238" s="178" t="s">
        <v>9571</v>
      </c>
      <c r="C5238" s="178" t="s">
        <v>104</v>
      </c>
      <c r="D5238" s="178" t="s">
        <v>1620</v>
      </c>
      <c r="E5238" s="178" t="s">
        <v>302</v>
      </c>
      <c r="F5238" s="178" t="s">
        <v>17</v>
      </c>
      <c r="G5238" s="1">
        <f>IF(ISNUMBER(Pay_Item_Search_Text),IF(ISNUMBER(IF(FIND(Pay_Item_Search_Text,B5238)=1,1, "FALSE")),MAX(G$4:$G5237)+1,IF(ISNUMBER(Pay_Item_Search_Text),0,IF(ISNUMBER(SEARCH(Pay_Item_Search_Text,H5238)),MAX(G$4:$G5237)+1,0))),IF(ISNUMBER(Pay_Item_Search_Text),0,IF(ISNUMBER(SEARCH(Pay_Item_Search_Text,H5238)),MAX(G$4:$G5237)+1,0)))</f>
        <v>5234</v>
      </c>
      <c r="H5238" s="1" t="str">
        <f>IF(Table_PayItems[[#This Row],[Description]]="_","_ Unique Item - "&amp;Table_PayItems[[#This Row],[Item]]&amp;" - $"&amp;Table_PayItems[[#This Row],[Unit]],Table_PayItems[[#This Row],[Description]]&amp;" - $"&amp;Table_PayItems[[#This Row],[Unit]])</f>
        <v>Sewer, Cl E, 96 inch, Tr Det E - $Ft</v>
      </c>
      <c r="I5238" s="29" t="str">
        <f>IFERROR(VLOOKUP(ROWS($M$5:M5238),Table_PayItems[[Search Key]:[Concentrated Name]],2,FALSE),"")</f>
        <v>Sewer, Cl E, 96 inch, Tr Det E - $Ft</v>
      </c>
      <c r="J5238" s="1"/>
      <c r="K5238" s="1"/>
      <c r="L5238" s="22">
        <f>IF(ISNUMBER(SEARCH(Pay_Item_Search_Text_2,M5238)),MAX($L$4:L5237)+1,0)</f>
        <v>0</v>
      </c>
      <c r="M5238" s="1" t="str">
        <f>IFERROR(VLOOKUP(ROWS($M$5:M5238),Table_PayItems[[Search Key]:[Concentrated Name]],2,FALSE),"")</f>
        <v>Sewer, Cl E, 96 inch, Tr Det E - $Ft</v>
      </c>
      <c r="N5238" s="1" t="str">
        <f>IFERROR(VLOOKUP(ROWS($M$5:N5238),$L$5:$M$7000,2,FALSE),"")</f>
        <v/>
      </c>
      <c r="O5238" s="1" t="str">
        <f>IFERROR(VLOOKUP(ROWS($O$5:O5238),$K$5:$L$7000,2,FALSE),"")</f>
        <v/>
      </c>
    </row>
    <row r="5239" spans="2:15" ht="15" customHeight="1" x14ac:dyDescent="0.25">
      <c r="B5239" s="178" t="s">
        <v>9596</v>
      </c>
      <c r="C5239" s="178" t="s">
        <v>104</v>
      </c>
      <c r="D5239" s="178" t="s">
        <v>1645</v>
      </c>
      <c r="E5239" s="178" t="s">
        <v>302</v>
      </c>
      <c r="F5239" s="178" t="s">
        <v>17</v>
      </c>
      <c r="G5239" s="1">
        <f>IF(ISNUMBER(Pay_Item_Search_Text),IF(ISNUMBER(IF(FIND(Pay_Item_Search_Text,B5239)=1,1, "FALSE")),MAX(G$4:$G5238)+1,IF(ISNUMBER(Pay_Item_Search_Text),0,IF(ISNUMBER(SEARCH(Pay_Item_Search_Text,H5239)),MAX(G$4:$G5238)+1,0))),IF(ISNUMBER(Pay_Item_Search_Text),0,IF(ISNUMBER(SEARCH(Pay_Item_Search_Text,H5239)),MAX(G$4:$G5238)+1,0)))</f>
        <v>5235</v>
      </c>
      <c r="H5239" s="1" t="str">
        <f>IF(Table_PayItems[[#This Row],[Description]]="_","_ Unique Item - "&amp;Table_PayItems[[#This Row],[Item]]&amp;" - $"&amp;Table_PayItems[[#This Row],[Unit]],Table_PayItems[[#This Row],[Description]]&amp;" - $"&amp;Table_PayItems[[#This Row],[Unit]])</f>
        <v>Sewer, Cl II, 102 inch, Tr Det A - $Ft</v>
      </c>
      <c r="I5239" s="29" t="str">
        <f>IFERROR(VLOOKUP(ROWS($M$5:M5239),Table_PayItems[[Search Key]:[Concentrated Name]],2,FALSE),"")</f>
        <v>Sewer, Cl II, 102 inch, Tr Det A - $Ft</v>
      </c>
      <c r="J5239" s="1"/>
      <c r="K5239" s="1"/>
      <c r="L5239" s="22">
        <f>IF(ISNUMBER(SEARCH(Pay_Item_Search_Text_2,M5239)),MAX($L$4:L5238)+1,0)</f>
        <v>936</v>
      </c>
      <c r="M5239" s="1" t="str">
        <f>IFERROR(VLOOKUP(ROWS($M$5:M5239),Table_PayItems[[Search Key]:[Concentrated Name]],2,FALSE),"")</f>
        <v>Sewer, Cl II, 102 inch, Tr Det A - $Ft</v>
      </c>
      <c r="N5239" s="1" t="str">
        <f>IFERROR(VLOOKUP(ROWS($M$5:N5239),$L$5:$M$7000,2,FALSE),"")</f>
        <v/>
      </c>
      <c r="O5239" s="1" t="str">
        <f>IFERROR(VLOOKUP(ROWS($O$5:O5239),$K$5:$L$7000,2,FALSE),"")</f>
        <v/>
      </c>
    </row>
    <row r="5240" spans="2:15" ht="15" customHeight="1" x14ac:dyDescent="0.25">
      <c r="B5240" s="178" t="s">
        <v>9620</v>
      </c>
      <c r="C5240" s="178" t="s">
        <v>104</v>
      </c>
      <c r="D5240" s="178" t="s">
        <v>1669</v>
      </c>
      <c r="E5240" s="178" t="s">
        <v>302</v>
      </c>
      <c r="F5240" s="178" t="s">
        <v>17</v>
      </c>
      <c r="G5240" s="1">
        <f>IF(ISNUMBER(Pay_Item_Search_Text),IF(ISNUMBER(IF(FIND(Pay_Item_Search_Text,B5240)=1,1, "FALSE")),MAX(G$4:$G5239)+1,IF(ISNUMBER(Pay_Item_Search_Text),0,IF(ISNUMBER(SEARCH(Pay_Item_Search_Text,H5240)),MAX(G$4:$G5239)+1,0))),IF(ISNUMBER(Pay_Item_Search_Text),0,IF(ISNUMBER(SEARCH(Pay_Item_Search_Text,H5240)),MAX(G$4:$G5239)+1,0)))</f>
        <v>5236</v>
      </c>
      <c r="H5240" s="1" t="str">
        <f>IF(Table_PayItems[[#This Row],[Description]]="_","_ Unique Item - "&amp;Table_PayItems[[#This Row],[Item]]&amp;" - $"&amp;Table_PayItems[[#This Row],[Unit]],Table_PayItems[[#This Row],[Description]]&amp;" - $"&amp;Table_PayItems[[#This Row],[Unit]])</f>
        <v>Sewer, Cl II, 102 inch, Tr Det B - $Ft</v>
      </c>
      <c r="I5240" s="29" t="str">
        <f>IFERROR(VLOOKUP(ROWS($M$5:M5240),Table_PayItems[[Search Key]:[Concentrated Name]],2,FALSE),"")</f>
        <v>Sewer, Cl II, 102 inch, Tr Det B - $Ft</v>
      </c>
      <c r="J5240" s="1"/>
      <c r="K5240" s="1"/>
      <c r="L5240" s="22">
        <f>IF(ISNUMBER(SEARCH(Pay_Item_Search_Text_2,M5240)),MAX($L$4:L5239)+1,0)</f>
        <v>937</v>
      </c>
      <c r="M5240" s="1" t="str">
        <f>IFERROR(VLOOKUP(ROWS($M$5:M5240),Table_PayItems[[Search Key]:[Concentrated Name]],2,FALSE),"")</f>
        <v>Sewer, Cl II, 102 inch, Tr Det B - $Ft</v>
      </c>
      <c r="N5240" s="1" t="str">
        <f>IFERROR(VLOOKUP(ROWS($M$5:N5240),$L$5:$M$7000,2,FALSE),"")</f>
        <v/>
      </c>
      <c r="O5240" s="1" t="str">
        <f>IFERROR(VLOOKUP(ROWS($O$5:O5240),$K$5:$L$7000,2,FALSE),"")</f>
        <v/>
      </c>
    </row>
    <row r="5241" spans="2:15" ht="15" customHeight="1" x14ac:dyDescent="0.25">
      <c r="B5241" s="178" t="s">
        <v>9644</v>
      </c>
      <c r="C5241" s="178" t="s">
        <v>104</v>
      </c>
      <c r="D5241" s="178" t="s">
        <v>1693</v>
      </c>
      <c r="E5241" s="178" t="s">
        <v>302</v>
      </c>
      <c r="F5241" s="178" t="s">
        <v>17</v>
      </c>
      <c r="G5241" s="1">
        <f>IF(ISNUMBER(Pay_Item_Search_Text),IF(ISNUMBER(IF(FIND(Pay_Item_Search_Text,B5241)=1,1, "FALSE")),MAX(G$4:$G5240)+1,IF(ISNUMBER(Pay_Item_Search_Text),0,IF(ISNUMBER(SEARCH(Pay_Item_Search_Text,H5241)),MAX(G$4:$G5240)+1,0))),IF(ISNUMBER(Pay_Item_Search_Text),0,IF(ISNUMBER(SEARCH(Pay_Item_Search_Text,H5241)),MAX(G$4:$G5240)+1,0)))</f>
        <v>5237</v>
      </c>
      <c r="H5241" s="1" t="str">
        <f>IF(Table_PayItems[[#This Row],[Description]]="_","_ Unique Item - "&amp;Table_PayItems[[#This Row],[Item]]&amp;" - $"&amp;Table_PayItems[[#This Row],[Unit]],Table_PayItems[[#This Row],[Description]]&amp;" - $"&amp;Table_PayItems[[#This Row],[Unit]])</f>
        <v>Sewer, Cl II, 102 inch, Tr Det C - $Ft</v>
      </c>
      <c r="I5241" s="29" t="str">
        <f>IFERROR(VLOOKUP(ROWS($M$5:M5241),Table_PayItems[[Search Key]:[Concentrated Name]],2,FALSE),"")</f>
        <v>Sewer, Cl II, 102 inch, Tr Det C - $Ft</v>
      </c>
      <c r="J5241" s="1"/>
      <c r="K5241" s="1"/>
      <c r="L5241" s="22">
        <f>IF(ISNUMBER(SEARCH(Pay_Item_Search_Text_2,M5241)),MAX($L$4:L5240)+1,0)</f>
        <v>938</v>
      </c>
      <c r="M5241" s="1" t="str">
        <f>IFERROR(VLOOKUP(ROWS($M$5:M5241),Table_PayItems[[Search Key]:[Concentrated Name]],2,FALSE),"")</f>
        <v>Sewer, Cl II, 102 inch, Tr Det C - $Ft</v>
      </c>
      <c r="N5241" s="1" t="str">
        <f>IFERROR(VLOOKUP(ROWS($M$5:N5241),$L$5:$M$7000,2,FALSE),"")</f>
        <v/>
      </c>
      <c r="O5241" s="1" t="str">
        <f>IFERROR(VLOOKUP(ROWS($O$5:O5241),$K$5:$L$7000,2,FALSE),"")</f>
        <v/>
      </c>
    </row>
    <row r="5242" spans="2:15" ht="15" customHeight="1" x14ac:dyDescent="0.25">
      <c r="B5242" s="178" t="s">
        <v>9668</v>
      </c>
      <c r="C5242" s="178" t="s">
        <v>104</v>
      </c>
      <c r="D5242" s="178" t="s">
        <v>1717</v>
      </c>
      <c r="E5242" s="178" t="s">
        <v>302</v>
      </c>
      <c r="F5242" s="178" t="s">
        <v>17</v>
      </c>
      <c r="G5242" s="1">
        <f>IF(ISNUMBER(Pay_Item_Search_Text),IF(ISNUMBER(IF(FIND(Pay_Item_Search_Text,B5242)=1,1, "FALSE")),MAX(G$4:$G5241)+1,IF(ISNUMBER(Pay_Item_Search_Text),0,IF(ISNUMBER(SEARCH(Pay_Item_Search_Text,H5242)),MAX(G$4:$G5241)+1,0))),IF(ISNUMBER(Pay_Item_Search_Text),0,IF(ISNUMBER(SEARCH(Pay_Item_Search_Text,H5242)),MAX(G$4:$G5241)+1,0)))</f>
        <v>5238</v>
      </c>
      <c r="H5242" s="1" t="str">
        <f>IF(Table_PayItems[[#This Row],[Description]]="_","_ Unique Item - "&amp;Table_PayItems[[#This Row],[Item]]&amp;" - $"&amp;Table_PayItems[[#This Row],[Unit]],Table_PayItems[[#This Row],[Description]]&amp;" - $"&amp;Table_PayItems[[#This Row],[Unit]])</f>
        <v>Sewer, Cl II, 102 inch, Tr Det D - $Ft</v>
      </c>
      <c r="I5242" s="29" t="str">
        <f>IFERROR(VLOOKUP(ROWS($M$5:M5242),Table_PayItems[[Search Key]:[Concentrated Name]],2,FALSE),"")</f>
        <v>Sewer, Cl II, 102 inch, Tr Det D - $Ft</v>
      </c>
      <c r="J5242" s="1"/>
      <c r="K5242" s="1"/>
      <c r="L5242" s="22">
        <f>IF(ISNUMBER(SEARCH(Pay_Item_Search_Text_2,M5242)),MAX($L$4:L5241)+1,0)</f>
        <v>939</v>
      </c>
      <c r="M5242" s="1" t="str">
        <f>IFERROR(VLOOKUP(ROWS($M$5:M5242),Table_PayItems[[Search Key]:[Concentrated Name]],2,FALSE),"")</f>
        <v>Sewer, Cl II, 102 inch, Tr Det D - $Ft</v>
      </c>
      <c r="N5242" s="1" t="str">
        <f>IFERROR(VLOOKUP(ROWS($M$5:N5242),$L$5:$M$7000,2,FALSE),"")</f>
        <v/>
      </c>
      <c r="O5242" s="1" t="str">
        <f>IFERROR(VLOOKUP(ROWS($O$5:O5242),$K$5:$L$7000,2,FALSE),"")</f>
        <v/>
      </c>
    </row>
    <row r="5243" spans="2:15" ht="15" customHeight="1" x14ac:dyDescent="0.25">
      <c r="B5243" s="178" t="s">
        <v>9597</v>
      </c>
      <c r="C5243" s="178" t="s">
        <v>104</v>
      </c>
      <c r="D5243" s="178" t="s">
        <v>1646</v>
      </c>
      <c r="E5243" s="178" t="s">
        <v>302</v>
      </c>
      <c r="F5243" s="178" t="s">
        <v>17</v>
      </c>
      <c r="G5243" s="1">
        <f>IF(ISNUMBER(Pay_Item_Search_Text),IF(ISNUMBER(IF(FIND(Pay_Item_Search_Text,B5243)=1,1, "FALSE")),MAX(G$4:$G5242)+1,IF(ISNUMBER(Pay_Item_Search_Text),0,IF(ISNUMBER(SEARCH(Pay_Item_Search_Text,H5243)),MAX(G$4:$G5242)+1,0))),IF(ISNUMBER(Pay_Item_Search_Text),0,IF(ISNUMBER(SEARCH(Pay_Item_Search_Text,H5243)),MAX(G$4:$G5242)+1,0)))</f>
        <v>5239</v>
      </c>
      <c r="H5243" s="1" t="str">
        <f>IF(Table_PayItems[[#This Row],[Description]]="_","_ Unique Item - "&amp;Table_PayItems[[#This Row],[Item]]&amp;" - $"&amp;Table_PayItems[[#This Row],[Unit]],Table_PayItems[[#This Row],[Description]]&amp;" - $"&amp;Table_PayItems[[#This Row],[Unit]])</f>
        <v>Sewer, Cl II, 108 inch, Tr Det A - $Ft</v>
      </c>
      <c r="I5243" s="29" t="str">
        <f>IFERROR(VLOOKUP(ROWS($M$5:M5243),Table_PayItems[[Search Key]:[Concentrated Name]],2,FALSE),"")</f>
        <v>Sewer, Cl II, 108 inch, Tr Det A - $Ft</v>
      </c>
      <c r="J5243" s="1"/>
      <c r="K5243" s="1"/>
      <c r="L5243" s="22">
        <f>IF(ISNUMBER(SEARCH(Pay_Item_Search_Text_2,M5243)),MAX($L$4:L5242)+1,0)</f>
        <v>940</v>
      </c>
      <c r="M5243" s="1" t="str">
        <f>IFERROR(VLOOKUP(ROWS($M$5:M5243),Table_PayItems[[Search Key]:[Concentrated Name]],2,FALSE),"")</f>
        <v>Sewer, Cl II, 108 inch, Tr Det A - $Ft</v>
      </c>
      <c r="N5243" s="1" t="str">
        <f>IFERROR(VLOOKUP(ROWS($M$5:N5243),$L$5:$M$7000,2,FALSE),"")</f>
        <v/>
      </c>
      <c r="O5243" s="1" t="str">
        <f>IFERROR(VLOOKUP(ROWS($O$5:O5243),$K$5:$L$7000,2,FALSE),"")</f>
        <v/>
      </c>
    </row>
    <row r="5244" spans="2:15" ht="15" customHeight="1" x14ac:dyDescent="0.25">
      <c r="B5244" s="178" t="s">
        <v>9621</v>
      </c>
      <c r="C5244" s="178" t="s">
        <v>104</v>
      </c>
      <c r="D5244" s="178" t="s">
        <v>1670</v>
      </c>
      <c r="E5244" s="178" t="s">
        <v>302</v>
      </c>
      <c r="F5244" s="178" t="s">
        <v>17</v>
      </c>
      <c r="G5244" s="1">
        <f>IF(ISNUMBER(Pay_Item_Search_Text),IF(ISNUMBER(IF(FIND(Pay_Item_Search_Text,B5244)=1,1, "FALSE")),MAX(G$4:$G5243)+1,IF(ISNUMBER(Pay_Item_Search_Text),0,IF(ISNUMBER(SEARCH(Pay_Item_Search_Text,H5244)),MAX(G$4:$G5243)+1,0))),IF(ISNUMBER(Pay_Item_Search_Text),0,IF(ISNUMBER(SEARCH(Pay_Item_Search_Text,H5244)),MAX(G$4:$G5243)+1,0)))</f>
        <v>5240</v>
      </c>
      <c r="H5244" s="1" t="str">
        <f>IF(Table_PayItems[[#This Row],[Description]]="_","_ Unique Item - "&amp;Table_PayItems[[#This Row],[Item]]&amp;" - $"&amp;Table_PayItems[[#This Row],[Unit]],Table_PayItems[[#This Row],[Description]]&amp;" - $"&amp;Table_PayItems[[#This Row],[Unit]])</f>
        <v>Sewer, Cl II, 108 inch, Tr Det B - $Ft</v>
      </c>
      <c r="I5244" s="29" t="str">
        <f>IFERROR(VLOOKUP(ROWS($M$5:M5244),Table_PayItems[[Search Key]:[Concentrated Name]],2,FALSE),"")</f>
        <v>Sewer, Cl II, 108 inch, Tr Det B - $Ft</v>
      </c>
      <c r="J5244" s="1"/>
      <c r="K5244" s="1"/>
      <c r="L5244" s="22">
        <f>IF(ISNUMBER(SEARCH(Pay_Item_Search_Text_2,M5244)),MAX($L$4:L5243)+1,0)</f>
        <v>941</v>
      </c>
      <c r="M5244" s="1" t="str">
        <f>IFERROR(VLOOKUP(ROWS($M$5:M5244),Table_PayItems[[Search Key]:[Concentrated Name]],2,FALSE),"")</f>
        <v>Sewer, Cl II, 108 inch, Tr Det B - $Ft</v>
      </c>
      <c r="N5244" s="1" t="str">
        <f>IFERROR(VLOOKUP(ROWS($M$5:N5244),$L$5:$M$7000,2,FALSE),"")</f>
        <v/>
      </c>
      <c r="O5244" s="1" t="str">
        <f>IFERROR(VLOOKUP(ROWS($O$5:O5244),$K$5:$L$7000,2,FALSE),"")</f>
        <v/>
      </c>
    </row>
    <row r="5245" spans="2:15" ht="15" customHeight="1" x14ac:dyDescent="0.25">
      <c r="B5245" s="178" t="s">
        <v>9645</v>
      </c>
      <c r="C5245" s="178" t="s">
        <v>104</v>
      </c>
      <c r="D5245" s="178" t="s">
        <v>1694</v>
      </c>
      <c r="E5245" s="178" t="s">
        <v>302</v>
      </c>
      <c r="F5245" s="178" t="s">
        <v>17</v>
      </c>
      <c r="G5245" s="1">
        <f>IF(ISNUMBER(Pay_Item_Search_Text),IF(ISNUMBER(IF(FIND(Pay_Item_Search_Text,B5245)=1,1, "FALSE")),MAX(G$4:$G5244)+1,IF(ISNUMBER(Pay_Item_Search_Text),0,IF(ISNUMBER(SEARCH(Pay_Item_Search_Text,H5245)),MAX(G$4:$G5244)+1,0))),IF(ISNUMBER(Pay_Item_Search_Text),0,IF(ISNUMBER(SEARCH(Pay_Item_Search_Text,H5245)),MAX(G$4:$G5244)+1,0)))</f>
        <v>5241</v>
      </c>
      <c r="H5245" s="1" t="str">
        <f>IF(Table_PayItems[[#This Row],[Description]]="_","_ Unique Item - "&amp;Table_PayItems[[#This Row],[Item]]&amp;" - $"&amp;Table_PayItems[[#This Row],[Unit]],Table_PayItems[[#This Row],[Description]]&amp;" - $"&amp;Table_PayItems[[#This Row],[Unit]])</f>
        <v>Sewer, Cl II, 108 inch, Tr Det C - $Ft</v>
      </c>
      <c r="I5245" s="29" t="str">
        <f>IFERROR(VLOOKUP(ROWS($M$5:M5245),Table_PayItems[[Search Key]:[Concentrated Name]],2,FALSE),"")</f>
        <v>Sewer, Cl II, 108 inch, Tr Det C - $Ft</v>
      </c>
      <c r="J5245" s="1"/>
      <c r="K5245" s="1"/>
      <c r="L5245" s="22">
        <f>IF(ISNUMBER(SEARCH(Pay_Item_Search_Text_2,M5245)),MAX($L$4:L5244)+1,0)</f>
        <v>942</v>
      </c>
      <c r="M5245" s="1" t="str">
        <f>IFERROR(VLOOKUP(ROWS($M$5:M5245),Table_PayItems[[Search Key]:[Concentrated Name]],2,FALSE),"")</f>
        <v>Sewer, Cl II, 108 inch, Tr Det C - $Ft</v>
      </c>
      <c r="N5245" s="1" t="str">
        <f>IFERROR(VLOOKUP(ROWS($M$5:N5245),$L$5:$M$7000,2,FALSE),"")</f>
        <v/>
      </c>
      <c r="O5245" s="1" t="str">
        <f>IFERROR(VLOOKUP(ROWS($O$5:O5245),$K$5:$L$7000,2,FALSE),"")</f>
        <v/>
      </c>
    </row>
    <row r="5246" spans="2:15" ht="15" customHeight="1" x14ac:dyDescent="0.25">
      <c r="B5246" s="178" t="s">
        <v>9669</v>
      </c>
      <c r="C5246" s="178" t="s">
        <v>104</v>
      </c>
      <c r="D5246" s="178" t="s">
        <v>1718</v>
      </c>
      <c r="E5246" s="178" t="s">
        <v>302</v>
      </c>
      <c r="F5246" s="178" t="s">
        <v>17</v>
      </c>
      <c r="G5246" s="1">
        <f>IF(ISNUMBER(Pay_Item_Search_Text),IF(ISNUMBER(IF(FIND(Pay_Item_Search_Text,B5246)=1,1, "FALSE")),MAX(G$4:$G5245)+1,IF(ISNUMBER(Pay_Item_Search_Text),0,IF(ISNUMBER(SEARCH(Pay_Item_Search_Text,H5246)),MAX(G$4:$G5245)+1,0))),IF(ISNUMBER(Pay_Item_Search_Text),0,IF(ISNUMBER(SEARCH(Pay_Item_Search_Text,H5246)),MAX(G$4:$G5245)+1,0)))</f>
        <v>5242</v>
      </c>
      <c r="H5246" s="1" t="str">
        <f>IF(Table_PayItems[[#This Row],[Description]]="_","_ Unique Item - "&amp;Table_PayItems[[#This Row],[Item]]&amp;" - $"&amp;Table_PayItems[[#This Row],[Unit]],Table_PayItems[[#This Row],[Description]]&amp;" - $"&amp;Table_PayItems[[#This Row],[Unit]])</f>
        <v>Sewer, Cl II, 108 inch, Tr Det D - $Ft</v>
      </c>
      <c r="I5246" s="29" t="str">
        <f>IFERROR(VLOOKUP(ROWS($M$5:M5246),Table_PayItems[[Search Key]:[Concentrated Name]],2,FALSE),"")</f>
        <v>Sewer, Cl II, 108 inch, Tr Det D - $Ft</v>
      </c>
      <c r="J5246" s="1"/>
      <c r="K5246" s="1"/>
      <c r="L5246" s="22">
        <f>IF(ISNUMBER(SEARCH(Pay_Item_Search_Text_2,M5246)),MAX($L$4:L5245)+1,0)</f>
        <v>943</v>
      </c>
      <c r="M5246" s="1" t="str">
        <f>IFERROR(VLOOKUP(ROWS($M$5:M5246),Table_PayItems[[Search Key]:[Concentrated Name]],2,FALSE),"")</f>
        <v>Sewer, Cl II, 108 inch, Tr Det D - $Ft</v>
      </c>
      <c r="N5246" s="1" t="str">
        <f>IFERROR(VLOOKUP(ROWS($M$5:N5246),$L$5:$M$7000,2,FALSE),"")</f>
        <v/>
      </c>
      <c r="O5246" s="1" t="str">
        <f>IFERROR(VLOOKUP(ROWS($O$5:O5246),$K$5:$L$7000,2,FALSE),"")</f>
        <v/>
      </c>
    </row>
    <row r="5247" spans="2:15" ht="15" customHeight="1" x14ac:dyDescent="0.25">
      <c r="B5247" s="178" t="s">
        <v>9598</v>
      </c>
      <c r="C5247" s="178" t="s">
        <v>104</v>
      </c>
      <c r="D5247" s="178" t="s">
        <v>1647</v>
      </c>
      <c r="E5247" s="178" t="s">
        <v>302</v>
      </c>
      <c r="F5247" s="178" t="s">
        <v>17</v>
      </c>
      <c r="G5247" s="1">
        <f>IF(ISNUMBER(Pay_Item_Search_Text),IF(ISNUMBER(IF(FIND(Pay_Item_Search_Text,B5247)=1,1, "FALSE")),MAX(G$4:$G5246)+1,IF(ISNUMBER(Pay_Item_Search_Text),0,IF(ISNUMBER(SEARCH(Pay_Item_Search_Text,H5247)),MAX(G$4:$G5246)+1,0))),IF(ISNUMBER(Pay_Item_Search_Text),0,IF(ISNUMBER(SEARCH(Pay_Item_Search_Text,H5247)),MAX(G$4:$G5246)+1,0)))</f>
        <v>5243</v>
      </c>
      <c r="H5247" s="1" t="str">
        <f>IF(Table_PayItems[[#This Row],[Description]]="_","_ Unique Item - "&amp;Table_PayItems[[#This Row],[Item]]&amp;" - $"&amp;Table_PayItems[[#This Row],[Unit]],Table_PayItems[[#This Row],[Description]]&amp;" - $"&amp;Table_PayItems[[#This Row],[Unit]])</f>
        <v>Sewer, Cl II, 114 inch, Tr Det A - $Ft</v>
      </c>
      <c r="I5247" s="29" t="str">
        <f>IFERROR(VLOOKUP(ROWS($M$5:M5247),Table_PayItems[[Search Key]:[Concentrated Name]],2,FALSE),"")</f>
        <v>Sewer, Cl II, 114 inch, Tr Det A - $Ft</v>
      </c>
      <c r="J5247" s="1"/>
      <c r="K5247" s="1"/>
      <c r="L5247" s="22">
        <f>IF(ISNUMBER(SEARCH(Pay_Item_Search_Text_2,M5247)),MAX($L$4:L5246)+1,0)</f>
        <v>0</v>
      </c>
      <c r="M5247" s="1" t="str">
        <f>IFERROR(VLOOKUP(ROWS($M$5:M5247),Table_PayItems[[Search Key]:[Concentrated Name]],2,FALSE),"")</f>
        <v>Sewer, Cl II, 114 inch, Tr Det A - $Ft</v>
      </c>
      <c r="N5247" s="1" t="str">
        <f>IFERROR(VLOOKUP(ROWS($M$5:N5247),$L$5:$M$7000,2,FALSE),"")</f>
        <v/>
      </c>
      <c r="O5247" s="1" t="str">
        <f>IFERROR(VLOOKUP(ROWS($O$5:O5247),$K$5:$L$7000,2,FALSE),"")</f>
        <v/>
      </c>
    </row>
    <row r="5248" spans="2:15" ht="15" customHeight="1" x14ac:dyDescent="0.25">
      <c r="B5248" s="178" t="s">
        <v>9622</v>
      </c>
      <c r="C5248" s="178" t="s">
        <v>104</v>
      </c>
      <c r="D5248" s="178" t="s">
        <v>1671</v>
      </c>
      <c r="E5248" s="178" t="s">
        <v>302</v>
      </c>
      <c r="F5248" s="178" t="s">
        <v>17</v>
      </c>
      <c r="G5248" s="1">
        <f>IF(ISNUMBER(Pay_Item_Search_Text),IF(ISNUMBER(IF(FIND(Pay_Item_Search_Text,B5248)=1,1, "FALSE")),MAX(G$4:$G5247)+1,IF(ISNUMBER(Pay_Item_Search_Text),0,IF(ISNUMBER(SEARCH(Pay_Item_Search_Text,H5248)),MAX(G$4:$G5247)+1,0))),IF(ISNUMBER(Pay_Item_Search_Text),0,IF(ISNUMBER(SEARCH(Pay_Item_Search_Text,H5248)),MAX(G$4:$G5247)+1,0)))</f>
        <v>5244</v>
      </c>
      <c r="H5248" s="1" t="str">
        <f>IF(Table_PayItems[[#This Row],[Description]]="_","_ Unique Item - "&amp;Table_PayItems[[#This Row],[Item]]&amp;" - $"&amp;Table_PayItems[[#This Row],[Unit]],Table_PayItems[[#This Row],[Description]]&amp;" - $"&amp;Table_PayItems[[#This Row],[Unit]])</f>
        <v>Sewer, Cl II, 114 inch, Tr Det B - $Ft</v>
      </c>
      <c r="I5248" s="29" t="str">
        <f>IFERROR(VLOOKUP(ROWS($M$5:M5248),Table_PayItems[[Search Key]:[Concentrated Name]],2,FALSE),"")</f>
        <v>Sewer, Cl II, 114 inch, Tr Det B - $Ft</v>
      </c>
      <c r="J5248" s="1"/>
      <c r="K5248" s="1"/>
      <c r="L5248" s="22">
        <f>IF(ISNUMBER(SEARCH(Pay_Item_Search_Text_2,M5248)),MAX($L$4:L5247)+1,0)</f>
        <v>0</v>
      </c>
      <c r="M5248" s="1" t="str">
        <f>IFERROR(VLOOKUP(ROWS($M$5:M5248),Table_PayItems[[Search Key]:[Concentrated Name]],2,FALSE),"")</f>
        <v>Sewer, Cl II, 114 inch, Tr Det B - $Ft</v>
      </c>
      <c r="N5248" s="1" t="str">
        <f>IFERROR(VLOOKUP(ROWS($M$5:N5248),$L$5:$M$7000,2,FALSE),"")</f>
        <v/>
      </c>
      <c r="O5248" s="1" t="str">
        <f>IFERROR(VLOOKUP(ROWS($O$5:O5248),$K$5:$L$7000,2,FALSE),"")</f>
        <v/>
      </c>
    </row>
    <row r="5249" spans="2:15" ht="15" customHeight="1" x14ac:dyDescent="0.25">
      <c r="B5249" s="178" t="s">
        <v>9646</v>
      </c>
      <c r="C5249" s="178" t="s">
        <v>104</v>
      </c>
      <c r="D5249" s="178" t="s">
        <v>1695</v>
      </c>
      <c r="E5249" s="178" t="s">
        <v>302</v>
      </c>
      <c r="F5249" s="178" t="s">
        <v>17</v>
      </c>
      <c r="G5249" s="1">
        <f>IF(ISNUMBER(Pay_Item_Search_Text),IF(ISNUMBER(IF(FIND(Pay_Item_Search_Text,B5249)=1,1, "FALSE")),MAX(G$4:$G5248)+1,IF(ISNUMBER(Pay_Item_Search_Text),0,IF(ISNUMBER(SEARCH(Pay_Item_Search_Text,H5249)),MAX(G$4:$G5248)+1,0))),IF(ISNUMBER(Pay_Item_Search_Text),0,IF(ISNUMBER(SEARCH(Pay_Item_Search_Text,H5249)),MAX(G$4:$G5248)+1,0)))</f>
        <v>5245</v>
      </c>
      <c r="H5249" s="1" t="str">
        <f>IF(Table_PayItems[[#This Row],[Description]]="_","_ Unique Item - "&amp;Table_PayItems[[#This Row],[Item]]&amp;" - $"&amp;Table_PayItems[[#This Row],[Unit]],Table_PayItems[[#This Row],[Description]]&amp;" - $"&amp;Table_PayItems[[#This Row],[Unit]])</f>
        <v>Sewer, Cl II, 114 inch, Tr Det C - $Ft</v>
      </c>
      <c r="I5249" s="29" t="str">
        <f>IFERROR(VLOOKUP(ROWS($M$5:M5249),Table_PayItems[[Search Key]:[Concentrated Name]],2,FALSE),"")</f>
        <v>Sewer, Cl II, 114 inch, Tr Det C - $Ft</v>
      </c>
      <c r="J5249" s="1"/>
      <c r="K5249" s="1"/>
      <c r="L5249" s="22">
        <f>IF(ISNUMBER(SEARCH(Pay_Item_Search_Text_2,M5249)),MAX($L$4:L5248)+1,0)</f>
        <v>0</v>
      </c>
      <c r="M5249" s="1" t="str">
        <f>IFERROR(VLOOKUP(ROWS($M$5:M5249),Table_PayItems[[Search Key]:[Concentrated Name]],2,FALSE),"")</f>
        <v>Sewer, Cl II, 114 inch, Tr Det C - $Ft</v>
      </c>
      <c r="N5249" s="1" t="str">
        <f>IFERROR(VLOOKUP(ROWS($M$5:N5249),$L$5:$M$7000,2,FALSE),"")</f>
        <v/>
      </c>
      <c r="O5249" s="1" t="str">
        <f>IFERROR(VLOOKUP(ROWS($O$5:O5249),$K$5:$L$7000,2,FALSE),"")</f>
        <v/>
      </c>
    </row>
    <row r="5250" spans="2:15" ht="15" customHeight="1" x14ac:dyDescent="0.25">
      <c r="B5250" s="178" t="s">
        <v>9670</v>
      </c>
      <c r="C5250" s="178" t="s">
        <v>104</v>
      </c>
      <c r="D5250" s="178" t="s">
        <v>1719</v>
      </c>
      <c r="E5250" s="178" t="s">
        <v>302</v>
      </c>
      <c r="F5250" s="178" t="s">
        <v>17</v>
      </c>
      <c r="G5250" s="1">
        <f>IF(ISNUMBER(Pay_Item_Search_Text),IF(ISNUMBER(IF(FIND(Pay_Item_Search_Text,B5250)=1,1, "FALSE")),MAX(G$4:$G5249)+1,IF(ISNUMBER(Pay_Item_Search_Text),0,IF(ISNUMBER(SEARCH(Pay_Item_Search_Text,H5250)),MAX(G$4:$G5249)+1,0))),IF(ISNUMBER(Pay_Item_Search_Text),0,IF(ISNUMBER(SEARCH(Pay_Item_Search_Text,H5250)),MAX(G$4:$G5249)+1,0)))</f>
        <v>5246</v>
      </c>
      <c r="H5250" s="1" t="str">
        <f>IF(Table_PayItems[[#This Row],[Description]]="_","_ Unique Item - "&amp;Table_PayItems[[#This Row],[Item]]&amp;" - $"&amp;Table_PayItems[[#This Row],[Unit]],Table_PayItems[[#This Row],[Description]]&amp;" - $"&amp;Table_PayItems[[#This Row],[Unit]])</f>
        <v>Sewer, Cl II, 114 inch, Tr Det D - $Ft</v>
      </c>
      <c r="I5250" s="29" t="str">
        <f>IFERROR(VLOOKUP(ROWS($M$5:M5250),Table_PayItems[[Search Key]:[Concentrated Name]],2,FALSE),"")</f>
        <v>Sewer, Cl II, 114 inch, Tr Det D - $Ft</v>
      </c>
      <c r="J5250" s="1"/>
      <c r="K5250" s="1"/>
      <c r="L5250" s="22">
        <f>IF(ISNUMBER(SEARCH(Pay_Item_Search_Text_2,M5250)),MAX($L$4:L5249)+1,0)</f>
        <v>0</v>
      </c>
      <c r="M5250" s="1" t="str">
        <f>IFERROR(VLOOKUP(ROWS($M$5:M5250),Table_PayItems[[Search Key]:[Concentrated Name]],2,FALSE),"")</f>
        <v>Sewer, Cl II, 114 inch, Tr Det D - $Ft</v>
      </c>
      <c r="N5250" s="1" t="str">
        <f>IFERROR(VLOOKUP(ROWS($M$5:N5250),$L$5:$M$7000,2,FALSE),"")</f>
        <v/>
      </c>
      <c r="O5250" s="1" t="str">
        <f>IFERROR(VLOOKUP(ROWS($O$5:O5250),$K$5:$L$7000,2,FALSE),"")</f>
        <v/>
      </c>
    </row>
    <row r="5251" spans="2:15" ht="15" customHeight="1" x14ac:dyDescent="0.25">
      <c r="B5251" s="178" t="s">
        <v>9580</v>
      </c>
      <c r="C5251" s="178" t="s">
        <v>104</v>
      </c>
      <c r="D5251" s="178" t="s">
        <v>1629</v>
      </c>
      <c r="E5251" s="178" t="s">
        <v>296</v>
      </c>
      <c r="F5251" s="178" t="s">
        <v>17</v>
      </c>
      <c r="G5251" s="1">
        <f>IF(ISNUMBER(Pay_Item_Search_Text),IF(ISNUMBER(IF(FIND(Pay_Item_Search_Text,B5251)=1,1, "FALSE")),MAX(G$4:$G5250)+1,IF(ISNUMBER(Pay_Item_Search_Text),0,IF(ISNUMBER(SEARCH(Pay_Item_Search_Text,H5251)),MAX(G$4:$G5250)+1,0))),IF(ISNUMBER(Pay_Item_Search_Text),0,IF(ISNUMBER(SEARCH(Pay_Item_Search_Text,H5251)),MAX(G$4:$G5250)+1,0)))</f>
        <v>5247</v>
      </c>
      <c r="H5251" s="1" t="str">
        <f>IF(Table_PayItems[[#This Row],[Description]]="_","_ Unique Item - "&amp;Table_PayItems[[#This Row],[Item]]&amp;" - $"&amp;Table_PayItems[[#This Row],[Unit]],Table_PayItems[[#This Row],[Description]]&amp;" - $"&amp;Table_PayItems[[#This Row],[Unit]])</f>
        <v>Sewer, Cl II, 12 inch, Tr Det A - $Ft</v>
      </c>
      <c r="I5251" s="29" t="str">
        <f>IFERROR(VLOOKUP(ROWS($M$5:M5251),Table_PayItems[[Search Key]:[Concentrated Name]],2,FALSE),"")</f>
        <v>Sewer, Cl II, 12 inch, Tr Det A - $Ft</v>
      </c>
      <c r="J5251" s="1"/>
      <c r="K5251" s="1"/>
      <c r="L5251" s="22">
        <f>IF(ISNUMBER(SEARCH(Pay_Item_Search_Text_2,M5251)),MAX($L$4:L5250)+1,0)</f>
        <v>0</v>
      </c>
      <c r="M5251" s="1" t="str">
        <f>IFERROR(VLOOKUP(ROWS($M$5:M5251),Table_PayItems[[Search Key]:[Concentrated Name]],2,FALSE),"")</f>
        <v>Sewer, Cl II, 12 inch, Tr Det A - $Ft</v>
      </c>
      <c r="N5251" s="1" t="str">
        <f>IFERROR(VLOOKUP(ROWS($M$5:N5251),$L$5:$M$7000,2,FALSE),"")</f>
        <v/>
      </c>
      <c r="O5251" s="1" t="str">
        <f>IFERROR(VLOOKUP(ROWS($O$5:O5251),$K$5:$L$7000,2,FALSE),"")</f>
        <v/>
      </c>
    </row>
    <row r="5252" spans="2:15" ht="15" customHeight="1" x14ac:dyDescent="0.25">
      <c r="B5252" s="178" t="s">
        <v>9604</v>
      </c>
      <c r="C5252" s="178" t="s">
        <v>104</v>
      </c>
      <c r="D5252" s="178" t="s">
        <v>1653</v>
      </c>
      <c r="E5252" s="178" t="s">
        <v>296</v>
      </c>
      <c r="F5252" s="178" t="s">
        <v>17</v>
      </c>
      <c r="G5252" s="1">
        <f>IF(ISNUMBER(Pay_Item_Search_Text),IF(ISNUMBER(IF(FIND(Pay_Item_Search_Text,B5252)=1,1, "FALSE")),MAX(G$4:$G5251)+1,IF(ISNUMBER(Pay_Item_Search_Text),0,IF(ISNUMBER(SEARCH(Pay_Item_Search_Text,H5252)),MAX(G$4:$G5251)+1,0))),IF(ISNUMBER(Pay_Item_Search_Text),0,IF(ISNUMBER(SEARCH(Pay_Item_Search_Text,H5252)),MAX(G$4:$G5251)+1,0)))</f>
        <v>5248</v>
      </c>
      <c r="H5252" s="1" t="str">
        <f>IF(Table_PayItems[[#This Row],[Description]]="_","_ Unique Item - "&amp;Table_PayItems[[#This Row],[Item]]&amp;" - $"&amp;Table_PayItems[[#This Row],[Unit]],Table_PayItems[[#This Row],[Description]]&amp;" - $"&amp;Table_PayItems[[#This Row],[Unit]])</f>
        <v>Sewer, Cl II, 12 inch, Tr Det B - $Ft</v>
      </c>
      <c r="I5252" s="29" t="str">
        <f>IFERROR(VLOOKUP(ROWS($M$5:M5252),Table_PayItems[[Search Key]:[Concentrated Name]],2,FALSE),"")</f>
        <v>Sewer, Cl II, 12 inch, Tr Det B - $Ft</v>
      </c>
      <c r="J5252" s="1"/>
      <c r="K5252" s="1"/>
      <c r="L5252" s="22">
        <f>IF(ISNUMBER(SEARCH(Pay_Item_Search_Text_2,M5252)),MAX($L$4:L5251)+1,0)</f>
        <v>0</v>
      </c>
      <c r="M5252" s="1" t="str">
        <f>IFERROR(VLOOKUP(ROWS($M$5:M5252),Table_PayItems[[Search Key]:[Concentrated Name]],2,FALSE),"")</f>
        <v>Sewer, Cl II, 12 inch, Tr Det B - $Ft</v>
      </c>
      <c r="N5252" s="1" t="str">
        <f>IFERROR(VLOOKUP(ROWS($M$5:N5252),$L$5:$M$7000,2,FALSE),"")</f>
        <v/>
      </c>
      <c r="O5252" s="1" t="str">
        <f>IFERROR(VLOOKUP(ROWS($O$5:O5252),$K$5:$L$7000,2,FALSE),"")</f>
        <v/>
      </c>
    </row>
    <row r="5253" spans="2:15" ht="15" customHeight="1" x14ac:dyDescent="0.25">
      <c r="B5253" s="178" t="s">
        <v>9628</v>
      </c>
      <c r="C5253" s="178" t="s">
        <v>104</v>
      </c>
      <c r="D5253" s="178" t="s">
        <v>1677</v>
      </c>
      <c r="E5253" s="178" t="s">
        <v>296</v>
      </c>
      <c r="F5253" s="178" t="s">
        <v>17</v>
      </c>
      <c r="G5253" s="1">
        <f>IF(ISNUMBER(Pay_Item_Search_Text),IF(ISNUMBER(IF(FIND(Pay_Item_Search_Text,B5253)=1,1, "FALSE")),MAX(G$4:$G5252)+1,IF(ISNUMBER(Pay_Item_Search_Text),0,IF(ISNUMBER(SEARCH(Pay_Item_Search_Text,H5253)),MAX(G$4:$G5252)+1,0))),IF(ISNUMBER(Pay_Item_Search_Text),0,IF(ISNUMBER(SEARCH(Pay_Item_Search_Text,H5253)),MAX(G$4:$G5252)+1,0)))</f>
        <v>5249</v>
      </c>
      <c r="H5253" s="1" t="str">
        <f>IF(Table_PayItems[[#This Row],[Description]]="_","_ Unique Item - "&amp;Table_PayItems[[#This Row],[Item]]&amp;" - $"&amp;Table_PayItems[[#This Row],[Unit]],Table_PayItems[[#This Row],[Description]]&amp;" - $"&amp;Table_PayItems[[#This Row],[Unit]])</f>
        <v>Sewer, Cl II, 12 inch, Tr Det C - $Ft</v>
      </c>
      <c r="I5253" s="29" t="str">
        <f>IFERROR(VLOOKUP(ROWS($M$5:M5253),Table_PayItems[[Search Key]:[Concentrated Name]],2,FALSE),"")</f>
        <v>Sewer, Cl II, 12 inch, Tr Det C - $Ft</v>
      </c>
      <c r="J5253" s="1"/>
      <c r="K5253" s="1"/>
      <c r="L5253" s="22">
        <f>IF(ISNUMBER(SEARCH(Pay_Item_Search_Text_2,M5253)),MAX($L$4:L5252)+1,0)</f>
        <v>0</v>
      </c>
      <c r="M5253" s="1" t="str">
        <f>IFERROR(VLOOKUP(ROWS($M$5:M5253),Table_PayItems[[Search Key]:[Concentrated Name]],2,FALSE),"")</f>
        <v>Sewer, Cl II, 12 inch, Tr Det C - $Ft</v>
      </c>
      <c r="N5253" s="1" t="str">
        <f>IFERROR(VLOOKUP(ROWS($M$5:N5253),$L$5:$M$7000,2,FALSE),"")</f>
        <v/>
      </c>
      <c r="O5253" s="1" t="str">
        <f>IFERROR(VLOOKUP(ROWS($O$5:O5253),$K$5:$L$7000,2,FALSE),"")</f>
        <v/>
      </c>
    </row>
    <row r="5254" spans="2:15" ht="15" customHeight="1" x14ac:dyDescent="0.25">
      <c r="B5254" s="178" t="s">
        <v>9652</v>
      </c>
      <c r="C5254" s="178" t="s">
        <v>104</v>
      </c>
      <c r="D5254" s="178" t="s">
        <v>1701</v>
      </c>
      <c r="E5254" s="178" t="s">
        <v>296</v>
      </c>
      <c r="F5254" s="178" t="s">
        <v>17</v>
      </c>
      <c r="G5254" s="1">
        <f>IF(ISNUMBER(Pay_Item_Search_Text),IF(ISNUMBER(IF(FIND(Pay_Item_Search_Text,B5254)=1,1, "FALSE")),MAX(G$4:$G5253)+1,IF(ISNUMBER(Pay_Item_Search_Text),0,IF(ISNUMBER(SEARCH(Pay_Item_Search_Text,H5254)),MAX(G$4:$G5253)+1,0))),IF(ISNUMBER(Pay_Item_Search_Text),0,IF(ISNUMBER(SEARCH(Pay_Item_Search_Text,H5254)),MAX(G$4:$G5253)+1,0)))</f>
        <v>5250</v>
      </c>
      <c r="H5254" s="1" t="str">
        <f>IF(Table_PayItems[[#This Row],[Description]]="_","_ Unique Item - "&amp;Table_PayItems[[#This Row],[Item]]&amp;" - $"&amp;Table_PayItems[[#This Row],[Unit]],Table_PayItems[[#This Row],[Description]]&amp;" - $"&amp;Table_PayItems[[#This Row],[Unit]])</f>
        <v>Sewer, Cl II, 12 inch, Tr Det D - $Ft</v>
      </c>
      <c r="I5254" s="29" t="str">
        <f>IFERROR(VLOOKUP(ROWS($M$5:M5254),Table_PayItems[[Search Key]:[Concentrated Name]],2,FALSE),"")</f>
        <v>Sewer, Cl II, 12 inch, Tr Det D - $Ft</v>
      </c>
      <c r="J5254" s="1"/>
      <c r="K5254" s="1"/>
      <c r="L5254" s="22">
        <f>IF(ISNUMBER(SEARCH(Pay_Item_Search_Text_2,M5254)),MAX($L$4:L5253)+1,0)</f>
        <v>0</v>
      </c>
      <c r="M5254" s="1" t="str">
        <f>IFERROR(VLOOKUP(ROWS($M$5:M5254),Table_PayItems[[Search Key]:[Concentrated Name]],2,FALSE),"")</f>
        <v>Sewer, Cl II, 12 inch, Tr Det D - $Ft</v>
      </c>
      <c r="N5254" s="1" t="str">
        <f>IFERROR(VLOOKUP(ROWS($M$5:N5254),$L$5:$M$7000,2,FALSE),"")</f>
        <v/>
      </c>
      <c r="O5254" s="1" t="str">
        <f>IFERROR(VLOOKUP(ROWS($O$5:O5254),$K$5:$L$7000,2,FALSE),"")</f>
        <v/>
      </c>
    </row>
    <row r="5255" spans="2:15" ht="15" customHeight="1" x14ac:dyDescent="0.25">
      <c r="B5255" s="178" t="s">
        <v>9599</v>
      </c>
      <c r="C5255" s="178" t="s">
        <v>104</v>
      </c>
      <c r="D5255" s="178" t="s">
        <v>1648</v>
      </c>
      <c r="E5255" s="178" t="s">
        <v>302</v>
      </c>
      <c r="F5255" s="178" t="s">
        <v>17</v>
      </c>
      <c r="G5255" s="1">
        <f>IF(ISNUMBER(Pay_Item_Search_Text),IF(ISNUMBER(IF(FIND(Pay_Item_Search_Text,B5255)=1,1, "FALSE")),MAX(G$4:$G5254)+1,IF(ISNUMBER(Pay_Item_Search_Text),0,IF(ISNUMBER(SEARCH(Pay_Item_Search_Text,H5255)),MAX(G$4:$G5254)+1,0))),IF(ISNUMBER(Pay_Item_Search_Text),0,IF(ISNUMBER(SEARCH(Pay_Item_Search_Text,H5255)),MAX(G$4:$G5254)+1,0)))</f>
        <v>5251</v>
      </c>
      <c r="H5255" s="1" t="str">
        <f>IF(Table_PayItems[[#This Row],[Description]]="_","_ Unique Item - "&amp;Table_PayItems[[#This Row],[Item]]&amp;" - $"&amp;Table_PayItems[[#This Row],[Unit]],Table_PayItems[[#This Row],[Description]]&amp;" - $"&amp;Table_PayItems[[#This Row],[Unit]])</f>
        <v>Sewer, Cl II, 120 inch, Tr Det A - $Ft</v>
      </c>
      <c r="I5255" s="29" t="str">
        <f>IFERROR(VLOOKUP(ROWS($M$5:M5255),Table_PayItems[[Search Key]:[Concentrated Name]],2,FALSE),"")</f>
        <v>Sewer, Cl II, 120 inch, Tr Det A - $Ft</v>
      </c>
      <c r="J5255" s="1"/>
      <c r="K5255" s="1"/>
      <c r="L5255" s="22">
        <f>IF(ISNUMBER(SEARCH(Pay_Item_Search_Text_2,M5255)),MAX($L$4:L5254)+1,0)</f>
        <v>944</v>
      </c>
      <c r="M5255" s="1" t="str">
        <f>IFERROR(VLOOKUP(ROWS($M$5:M5255),Table_PayItems[[Search Key]:[Concentrated Name]],2,FALSE),"")</f>
        <v>Sewer, Cl II, 120 inch, Tr Det A - $Ft</v>
      </c>
      <c r="N5255" s="1" t="str">
        <f>IFERROR(VLOOKUP(ROWS($M$5:N5255),$L$5:$M$7000,2,FALSE),"")</f>
        <v/>
      </c>
      <c r="O5255" s="1" t="str">
        <f>IFERROR(VLOOKUP(ROWS($O$5:O5255),$K$5:$L$7000,2,FALSE),"")</f>
        <v/>
      </c>
    </row>
    <row r="5256" spans="2:15" ht="15" customHeight="1" x14ac:dyDescent="0.25">
      <c r="B5256" s="178" t="s">
        <v>9623</v>
      </c>
      <c r="C5256" s="178" t="s">
        <v>104</v>
      </c>
      <c r="D5256" s="178" t="s">
        <v>1672</v>
      </c>
      <c r="E5256" s="178" t="s">
        <v>302</v>
      </c>
      <c r="F5256" s="178" t="s">
        <v>17</v>
      </c>
      <c r="G5256" s="1">
        <f>IF(ISNUMBER(Pay_Item_Search_Text),IF(ISNUMBER(IF(FIND(Pay_Item_Search_Text,B5256)=1,1, "FALSE")),MAX(G$4:$G5255)+1,IF(ISNUMBER(Pay_Item_Search_Text),0,IF(ISNUMBER(SEARCH(Pay_Item_Search_Text,H5256)),MAX(G$4:$G5255)+1,0))),IF(ISNUMBER(Pay_Item_Search_Text),0,IF(ISNUMBER(SEARCH(Pay_Item_Search_Text,H5256)),MAX(G$4:$G5255)+1,0)))</f>
        <v>5252</v>
      </c>
      <c r="H5256" s="1" t="str">
        <f>IF(Table_PayItems[[#This Row],[Description]]="_","_ Unique Item - "&amp;Table_PayItems[[#This Row],[Item]]&amp;" - $"&amp;Table_PayItems[[#This Row],[Unit]],Table_PayItems[[#This Row],[Description]]&amp;" - $"&amp;Table_PayItems[[#This Row],[Unit]])</f>
        <v>Sewer, Cl II, 120 inch, Tr Det B - $Ft</v>
      </c>
      <c r="I5256" s="29" t="str">
        <f>IFERROR(VLOOKUP(ROWS($M$5:M5256),Table_PayItems[[Search Key]:[Concentrated Name]],2,FALSE),"")</f>
        <v>Sewer, Cl II, 120 inch, Tr Det B - $Ft</v>
      </c>
      <c r="J5256" s="1"/>
      <c r="K5256" s="1"/>
      <c r="L5256" s="22">
        <f>IF(ISNUMBER(SEARCH(Pay_Item_Search_Text_2,M5256)),MAX($L$4:L5255)+1,0)</f>
        <v>945</v>
      </c>
      <c r="M5256" s="1" t="str">
        <f>IFERROR(VLOOKUP(ROWS($M$5:M5256),Table_PayItems[[Search Key]:[Concentrated Name]],2,FALSE),"")</f>
        <v>Sewer, Cl II, 120 inch, Tr Det B - $Ft</v>
      </c>
      <c r="N5256" s="1" t="str">
        <f>IFERROR(VLOOKUP(ROWS($M$5:N5256),$L$5:$M$7000,2,FALSE),"")</f>
        <v/>
      </c>
      <c r="O5256" s="1" t="str">
        <f>IFERROR(VLOOKUP(ROWS($O$5:O5256),$K$5:$L$7000,2,FALSE),"")</f>
        <v/>
      </c>
    </row>
    <row r="5257" spans="2:15" ht="15" customHeight="1" x14ac:dyDescent="0.25">
      <c r="B5257" s="178" t="s">
        <v>9647</v>
      </c>
      <c r="C5257" s="178" t="s">
        <v>104</v>
      </c>
      <c r="D5257" s="178" t="s">
        <v>1696</v>
      </c>
      <c r="E5257" s="178" t="s">
        <v>302</v>
      </c>
      <c r="F5257" s="178" t="s">
        <v>17</v>
      </c>
      <c r="G5257" s="1">
        <f>IF(ISNUMBER(Pay_Item_Search_Text),IF(ISNUMBER(IF(FIND(Pay_Item_Search_Text,B5257)=1,1, "FALSE")),MAX(G$4:$G5256)+1,IF(ISNUMBER(Pay_Item_Search_Text),0,IF(ISNUMBER(SEARCH(Pay_Item_Search_Text,H5257)),MAX(G$4:$G5256)+1,0))),IF(ISNUMBER(Pay_Item_Search_Text),0,IF(ISNUMBER(SEARCH(Pay_Item_Search_Text,H5257)),MAX(G$4:$G5256)+1,0)))</f>
        <v>5253</v>
      </c>
      <c r="H5257" s="1" t="str">
        <f>IF(Table_PayItems[[#This Row],[Description]]="_","_ Unique Item - "&amp;Table_PayItems[[#This Row],[Item]]&amp;" - $"&amp;Table_PayItems[[#This Row],[Unit]],Table_PayItems[[#This Row],[Description]]&amp;" - $"&amp;Table_PayItems[[#This Row],[Unit]])</f>
        <v>Sewer, Cl II, 120 inch, Tr Det C - $Ft</v>
      </c>
      <c r="I5257" s="29" t="str">
        <f>IFERROR(VLOOKUP(ROWS($M$5:M5257),Table_PayItems[[Search Key]:[Concentrated Name]],2,FALSE),"")</f>
        <v>Sewer, Cl II, 120 inch, Tr Det C - $Ft</v>
      </c>
      <c r="J5257" s="1"/>
      <c r="K5257" s="1"/>
      <c r="L5257" s="22">
        <f>IF(ISNUMBER(SEARCH(Pay_Item_Search_Text_2,M5257)),MAX($L$4:L5256)+1,0)</f>
        <v>946</v>
      </c>
      <c r="M5257" s="1" t="str">
        <f>IFERROR(VLOOKUP(ROWS($M$5:M5257),Table_PayItems[[Search Key]:[Concentrated Name]],2,FALSE),"")</f>
        <v>Sewer, Cl II, 120 inch, Tr Det C - $Ft</v>
      </c>
      <c r="N5257" s="1" t="str">
        <f>IFERROR(VLOOKUP(ROWS($M$5:N5257),$L$5:$M$7000,2,FALSE),"")</f>
        <v/>
      </c>
      <c r="O5257" s="1" t="str">
        <f>IFERROR(VLOOKUP(ROWS($O$5:O5257),$K$5:$L$7000,2,FALSE),"")</f>
        <v/>
      </c>
    </row>
    <row r="5258" spans="2:15" ht="15" customHeight="1" x14ac:dyDescent="0.25">
      <c r="B5258" s="178" t="s">
        <v>9671</v>
      </c>
      <c r="C5258" s="178" t="s">
        <v>104</v>
      </c>
      <c r="D5258" s="178" t="s">
        <v>1720</v>
      </c>
      <c r="E5258" s="178" t="s">
        <v>302</v>
      </c>
      <c r="F5258" s="178" t="s">
        <v>17</v>
      </c>
      <c r="G5258" s="1">
        <f>IF(ISNUMBER(Pay_Item_Search_Text),IF(ISNUMBER(IF(FIND(Pay_Item_Search_Text,B5258)=1,1, "FALSE")),MAX(G$4:$G5257)+1,IF(ISNUMBER(Pay_Item_Search_Text),0,IF(ISNUMBER(SEARCH(Pay_Item_Search_Text,H5258)),MAX(G$4:$G5257)+1,0))),IF(ISNUMBER(Pay_Item_Search_Text),0,IF(ISNUMBER(SEARCH(Pay_Item_Search_Text,H5258)),MAX(G$4:$G5257)+1,0)))</f>
        <v>5254</v>
      </c>
      <c r="H5258" s="1" t="str">
        <f>IF(Table_PayItems[[#This Row],[Description]]="_","_ Unique Item - "&amp;Table_PayItems[[#This Row],[Item]]&amp;" - $"&amp;Table_PayItems[[#This Row],[Unit]],Table_PayItems[[#This Row],[Description]]&amp;" - $"&amp;Table_PayItems[[#This Row],[Unit]])</f>
        <v>Sewer, Cl II, 120 inch, Tr Det D - $Ft</v>
      </c>
      <c r="I5258" s="29" t="str">
        <f>IFERROR(VLOOKUP(ROWS($M$5:M5258),Table_PayItems[[Search Key]:[Concentrated Name]],2,FALSE),"")</f>
        <v>Sewer, Cl II, 120 inch, Tr Det D - $Ft</v>
      </c>
      <c r="J5258" s="1"/>
      <c r="K5258" s="1"/>
      <c r="L5258" s="22">
        <f>IF(ISNUMBER(SEARCH(Pay_Item_Search_Text_2,M5258)),MAX($L$4:L5257)+1,0)</f>
        <v>947</v>
      </c>
      <c r="M5258" s="1" t="str">
        <f>IFERROR(VLOOKUP(ROWS($M$5:M5258),Table_PayItems[[Search Key]:[Concentrated Name]],2,FALSE),"")</f>
        <v>Sewer, Cl II, 120 inch, Tr Det D - $Ft</v>
      </c>
      <c r="N5258" s="1" t="str">
        <f>IFERROR(VLOOKUP(ROWS($M$5:N5258),$L$5:$M$7000,2,FALSE),"")</f>
        <v/>
      </c>
      <c r="O5258" s="1" t="str">
        <f>IFERROR(VLOOKUP(ROWS($O$5:O5258),$K$5:$L$7000,2,FALSE),"")</f>
        <v/>
      </c>
    </row>
    <row r="5259" spans="2:15" ht="15" customHeight="1" x14ac:dyDescent="0.25">
      <c r="B5259" s="178" t="s">
        <v>9600</v>
      </c>
      <c r="C5259" s="178" t="s">
        <v>104</v>
      </c>
      <c r="D5259" s="178" t="s">
        <v>1649</v>
      </c>
      <c r="E5259" s="178" t="s">
        <v>302</v>
      </c>
      <c r="F5259" s="178" t="s">
        <v>17</v>
      </c>
      <c r="G5259" s="1">
        <f>IF(ISNUMBER(Pay_Item_Search_Text),IF(ISNUMBER(IF(FIND(Pay_Item_Search_Text,B5259)=1,1, "FALSE")),MAX(G$4:$G5258)+1,IF(ISNUMBER(Pay_Item_Search_Text),0,IF(ISNUMBER(SEARCH(Pay_Item_Search_Text,H5259)),MAX(G$4:$G5258)+1,0))),IF(ISNUMBER(Pay_Item_Search_Text),0,IF(ISNUMBER(SEARCH(Pay_Item_Search_Text,H5259)),MAX(G$4:$G5258)+1,0)))</f>
        <v>5255</v>
      </c>
      <c r="H5259" s="1" t="str">
        <f>IF(Table_PayItems[[#This Row],[Description]]="_","_ Unique Item - "&amp;Table_PayItems[[#This Row],[Item]]&amp;" - $"&amp;Table_PayItems[[#This Row],[Unit]],Table_PayItems[[#This Row],[Description]]&amp;" - $"&amp;Table_PayItems[[#This Row],[Unit]])</f>
        <v>Sewer, Cl II, 126 inch, Tr Det A - $Ft</v>
      </c>
      <c r="I5259" s="29" t="str">
        <f>IFERROR(VLOOKUP(ROWS($M$5:M5259),Table_PayItems[[Search Key]:[Concentrated Name]],2,FALSE),"")</f>
        <v>Sewer, Cl II, 126 inch, Tr Det A - $Ft</v>
      </c>
      <c r="J5259" s="1"/>
      <c r="K5259" s="1"/>
      <c r="L5259" s="22">
        <f>IF(ISNUMBER(SEARCH(Pay_Item_Search_Text_2,M5259)),MAX($L$4:L5258)+1,0)</f>
        <v>0</v>
      </c>
      <c r="M5259" s="1" t="str">
        <f>IFERROR(VLOOKUP(ROWS($M$5:M5259),Table_PayItems[[Search Key]:[Concentrated Name]],2,FALSE),"")</f>
        <v>Sewer, Cl II, 126 inch, Tr Det A - $Ft</v>
      </c>
      <c r="N5259" s="1" t="str">
        <f>IFERROR(VLOOKUP(ROWS($M$5:N5259),$L$5:$M$7000,2,FALSE),"")</f>
        <v/>
      </c>
      <c r="O5259" s="1" t="str">
        <f>IFERROR(VLOOKUP(ROWS($O$5:O5259),$K$5:$L$7000,2,FALSE),"")</f>
        <v/>
      </c>
    </row>
    <row r="5260" spans="2:15" ht="15" customHeight="1" x14ac:dyDescent="0.25">
      <c r="B5260" s="178" t="s">
        <v>9624</v>
      </c>
      <c r="C5260" s="178" t="s">
        <v>104</v>
      </c>
      <c r="D5260" s="178" t="s">
        <v>1673</v>
      </c>
      <c r="E5260" s="178" t="s">
        <v>302</v>
      </c>
      <c r="F5260" s="178" t="s">
        <v>17</v>
      </c>
      <c r="G5260" s="1">
        <f>IF(ISNUMBER(Pay_Item_Search_Text),IF(ISNUMBER(IF(FIND(Pay_Item_Search_Text,B5260)=1,1, "FALSE")),MAX(G$4:$G5259)+1,IF(ISNUMBER(Pay_Item_Search_Text),0,IF(ISNUMBER(SEARCH(Pay_Item_Search_Text,H5260)),MAX(G$4:$G5259)+1,0))),IF(ISNUMBER(Pay_Item_Search_Text),0,IF(ISNUMBER(SEARCH(Pay_Item_Search_Text,H5260)),MAX(G$4:$G5259)+1,0)))</f>
        <v>5256</v>
      </c>
      <c r="H5260" s="1" t="str">
        <f>IF(Table_PayItems[[#This Row],[Description]]="_","_ Unique Item - "&amp;Table_PayItems[[#This Row],[Item]]&amp;" - $"&amp;Table_PayItems[[#This Row],[Unit]],Table_PayItems[[#This Row],[Description]]&amp;" - $"&amp;Table_PayItems[[#This Row],[Unit]])</f>
        <v>Sewer, Cl II, 126 inch, Tr Det B - $Ft</v>
      </c>
      <c r="I5260" s="29" t="str">
        <f>IFERROR(VLOOKUP(ROWS($M$5:M5260),Table_PayItems[[Search Key]:[Concentrated Name]],2,FALSE),"")</f>
        <v>Sewer, Cl II, 126 inch, Tr Det B - $Ft</v>
      </c>
      <c r="J5260" s="1"/>
      <c r="K5260" s="1"/>
      <c r="L5260" s="22">
        <f>IF(ISNUMBER(SEARCH(Pay_Item_Search_Text_2,M5260)),MAX($L$4:L5259)+1,0)</f>
        <v>0</v>
      </c>
      <c r="M5260" s="1" t="str">
        <f>IFERROR(VLOOKUP(ROWS($M$5:M5260),Table_PayItems[[Search Key]:[Concentrated Name]],2,FALSE),"")</f>
        <v>Sewer, Cl II, 126 inch, Tr Det B - $Ft</v>
      </c>
      <c r="N5260" s="1" t="str">
        <f>IFERROR(VLOOKUP(ROWS($M$5:N5260),$L$5:$M$7000,2,FALSE),"")</f>
        <v/>
      </c>
      <c r="O5260" s="1" t="str">
        <f>IFERROR(VLOOKUP(ROWS($O$5:O5260),$K$5:$L$7000,2,FALSE),"")</f>
        <v/>
      </c>
    </row>
    <row r="5261" spans="2:15" ht="15" customHeight="1" x14ac:dyDescent="0.25">
      <c r="B5261" s="178" t="s">
        <v>9648</v>
      </c>
      <c r="C5261" s="178" t="s">
        <v>104</v>
      </c>
      <c r="D5261" s="178" t="s">
        <v>1697</v>
      </c>
      <c r="E5261" s="178" t="s">
        <v>302</v>
      </c>
      <c r="F5261" s="178" t="s">
        <v>17</v>
      </c>
      <c r="G5261" s="1">
        <f>IF(ISNUMBER(Pay_Item_Search_Text),IF(ISNUMBER(IF(FIND(Pay_Item_Search_Text,B5261)=1,1, "FALSE")),MAX(G$4:$G5260)+1,IF(ISNUMBER(Pay_Item_Search_Text),0,IF(ISNUMBER(SEARCH(Pay_Item_Search_Text,H5261)),MAX(G$4:$G5260)+1,0))),IF(ISNUMBER(Pay_Item_Search_Text),0,IF(ISNUMBER(SEARCH(Pay_Item_Search_Text,H5261)),MAX(G$4:$G5260)+1,0)))</f>
        <v>5257</v>
      </c>
      <c r="H5261" s="1" t="str">
        <f>IF(Table_PayItems[[#This Row],[Description]]="_","_ Unique Item - "&amp;Table_PayItems[[#This Row],[Item]]&amp;" - $"&amp;Table_PayItems[[#This Row],[Unit]],Table_PayItems[[#This Row],[Description]]&amp;" - $"&amp;Table_PayItems[[#This Row],[Unit]])</f>
        <v>Sewer, Cl II, 126 inch, Tr Det C - $Ft</v>
      </c>
      <c r="I5261" s="29" t="str">
        <f>IFERROR(VLOOKUP(ROWS($M$5:M5261),Table_PayItems[[Search Key]:[Concentrated Name]],2,FALSE),"")</f>
        <v>Sewer, Cl II, 126 inch, Tr Det C - $Ft</v>
      </c>
      <c r="J5261" s="1"/>
      <c r="K5261" s="1"/>
      <c r="L5261" s="22">
        <f>IF(ISNUMBER(SEARCH(Pay_Item_Search_Text_2,M5261)),MAX($L$4:L5260)+1,0)</f>
        <v>0</v>
      </c>
      <c r="M5261" s="1" t="str">
        <f>IFERROR(VLOOKUP(ROWS($M$5:M5261),Table_PayItems[[Search Key]:[Concentrated Name]],2,FALSE),"")</f>
        <v>Sewer, Cl II, 126 inch, Tr Det C - $Ft</v>
      </c>
      <c r="N5261" s="1" t="str">
        <f>IFERROR(VLOOKUP(ROWS($M$5:N5261),$L$5:$M$7000,2,FALSE),"")</f>
        <v/>
      </c>
      <c r="O5261" s="1" t="str">
        <f>IFERROR(VLOOKUP(ROWS($O$5:O5261),$K$5:$L$7000,2,FALSE),"")</f>
        <v/>
      </c>
    </row>
    <row r="5262" spans="2:15" ht="15" customHeight="1" x14ac:dyDescent="0.25">
      <c r="B5262" s="178" t="s">
        <v>9672</v>
      </c>
      <c r="C5262" s="178" t="s">
        <v>104</v>
      </c>
      <c r="D5262" s="178" t="s">
        <v>1721</v>
      </c>
      <c r="E5262" s="178" t="s">
        <v>302</v>
      </c>
      <c r="F5262" s="178" t="s">
        <v>17</v>
      </c>
      <c r="G5262" s="1">
        <f>IF(ISNUMBER(Pay_Item_Search_Text),IF(ISNUMBER(IF(FIND(Pay_Item_Search_Text,B5262)=1,1, "FALSE")),MAX(G$4:$G5261)+1,IF(ISNUMBER(Pay_Item_Search_Text),0,IF(ISNUMBER(SEARCH(Pay_Item_Search_Text,H5262)),MAX(G$4:$G5261)+1,0))),IF(ISNUMBER(Pay_Item_Search_Text),0,IF(ISNUMBER(SEARCH(Pay_Item_Search_Text,H5262)),MAX(G$4:$G5261)+1,0)))</f>
        <v>5258</v>
      </c>
      <c r="H5262" s="1" t="str">
        <f>IF(Table_PayItems[[#This Row],[Description]]="_","_ Unique Item - "&amp;Table_PayItems[[#This Row],[Item]]&amp;" - $"&amp;Table_PayItems[[#This Row],[Unit]],Table_PayItems[[#This Row],[Description]]&amp;" - $"&amp;Table_PayItems[[#This Row],[Unit]])</f>
        <v>Sewer, Cl II, 126 inch, Tr Det D - $Ft</v>
      </c>
      <c r="I5262" s="29" t="str">
        <f>IFERROR(VLOOKUP(ROWS($M$5:M5262),Table_PayItems[[Search Key]:[Concentrated Name]],2,FALSE),"")</f>
        <v>Sewer, Cl II, 126 inch, Tr Det D - $Ft</v>
      </c>
      <c r="J5262" s="1"/>
      <c r="K5262" s="1"/>
      <c r="L5262" s="22">
        <f>IF(ISNUMBER(SEARCH(Pay_Item_Search_Text_2,M5262)),MAX($L$4:L5261)+1,0)</f>
        <v>0</v>
      </c>
      <c r="M5262" s="1" t="str">
        <f>IFERROR(VLOOKUP(ROWS($M$5:M5262),Table_PayItems[[Search Key]:[Concentrated Name]],2,FALSE),"")</f>
        <v>Sewer, Cl II, 126 inch, Tr Det D - $Ft</v>
      </c>
      <c r="N5262" s="1" t="str">
        <f>IFERROR(VLOOKUP(ROWS($M$5:N5262),$L$5:$M$7000,2,FALSE),"")</f>
        <v/>
      </c>
      <c r="O5262" s="1" t="str">
        <f>IFERROR(VLOOKUP(ROWS($O$5:O5262),$K$5:$L$7000,2,FALSE),"")</f>
        <v/>
      </c>
    </row>
    <row r="5263" spans="2:15" ht="15" customHeight="1" x14ac:dyDescent="0.25">
      <c r="B5263" s="178" t="s">
        <v>9601</v>
      </c>
      <c r="C5263" s="178" t="s">
        <v>104</v>
      </c>
      <c r="D5263" s="178" t="s">
        <v>1650</v>
      </c>
      <c r="E5263" s="178" t="s">
        <v>302</v>
      </c>
      <c r="F5263" s="178" t="s">
        <v>17</v>
      </c>
      <c r="G5263" s="1">
        <f>IF(ISNUMBER(Pay_Item_Search_Text),IF(ISNUMBER(IF(FIND(Pay_Item_Search_Text,B5263)=1,1, "FALSE")),MAX(G$4:$G5262)+1,IF(ISNUMBER(Pay_Item_Search_Text),0,IF(ISNUMBER(SEARCH(Pay_Item_Search_Text,H5263)),MAX(G$4:$G5262)+1,0))),IF(ISNUMBER(Pay_Item_Search_Text),0,IF(ISNUMBER(SEARCH(Pay_Item_Search_Text,H5263)),MAX(G$4:$G5262)+1,0)))</f>
        <v>5259</v>
      </c>
      <c r="H5263" s="1" t="str">
        <f>IF(Table_PayItems[[#This Row],[Description]]="_","_ Unique Item - "&amp;Table_PayItems[[#This Row],[Item]]&amp;" - $"&amp;Table_PayItems[[#This Row],[Unit]],Table_PayItems[[#This Row],[Description]]&amp;" - $"&amp;Table_PayItems[[#This Row],[Unit]])</f>
        <v>Sewer, Cl II, 132 inch, Tr Det A - $Ft</v>
      </c>
      <c r="I5263" s="29" t="str">
        <f>IFERROR(VLOOKUP(ROWS($M$5:M5263),Table_PayItems[[Search Key]:[Concentrated Name]],2,FALSE),"")</f>
        <v>Sewer, Cl II, 132 inch, Tr Det A - $Ft</v>
      </c>
      <c r="J5263" s="1"/>
      <c r="K5263" s="1"/>
      <c r="L5263" s="22">
        <f>IF(ISNUMBER(SEARCH(Pay_Item_Search_Text_2,M5263)),MAX($L$4:L5262)+1,0)</f>
        <v>0</v>
      </c>
      <c r="M5263" s="1" t="str">
        <f>IFERROR(VLOOKUP(ROWS($M$5:M5263),Table_PayItems[[Search Key]:[Concentrated Name]],2,FALSE),"")</f>
        <v>Sewer, Cl II, 132 inch, Tr Det A - $Ft</v>
      </c>
      <c r="N5263" s="1" t="str">
        <f>IFERROR(VLOOKUP(ROWS($M$5:N5263),$L$5:$M$7000,2,FALSE),"")</f>
        <v/>
      </c>
      <c r="O5263" s="1" t="str">
        <f>IFERROR(VLOOKUP(ROWS($O$5:O5263),$K$5:$L$7000,2,FALSE),"")</f>
        <v/>
      </c>
    </row>
    <row r="5264" spans="2:15" ht="15" customHeight="1" x14ac:dyDescent="0.25">
      <c r="B5264" s="178" t="s">
        <v>9625</v>
      </c>
      <c r="C5264" s="178" t="s">
        <v>104</v>
      </c>
      <c r="D5264" s="178" t="s">
        <v>1674</v>
      </c>
      <c r="E5264" s="178" t="s">
        <v>302</v>
      </c>
      <c r="F5264" s="178" t="s">
        <v>17</v>
      </c>
      <c r="G5264" s="1">
        <f>IF(ISNUMBER(Pay_Item_Search_Text),IF(ISNUMBER(IF(FIND(Pay_Item_Search_Text,B5264)=1,1, "FALSE")),MAX(G$4:$G5263)+1,IF(ISNUMBER(Pay_Item_Search_Text),0,IF(ISNUMBER(SEARCH(Pay_Item_Search_Text,H5264)),MAX(G$4:$G5263)+1,0))),IF(ISNUMBER(Pay_Item_Search_Text),0,IF(ISNUMBER(SEARCH(Pay_Item_Search_Text,H5264)),MAX(G$4:$G5263)+1,0)))</f>
        <v>5260</v>
      </c>
      <c r="H5264" s="1" t="str">
        <f>IF(Table_PayItems[[#This Row],[Description]]="_","_ Unique Item - "&amp;Table_PayItems[[#This Row],[Item]]&amp;" - $"&amp;Table_PayItems[[#This Row],[Unit]],Table_PayItems[[#This Row],[Description]]&amp;" - $"&amp;Table_PayItems[[#This Row],[Unit]])</f>
        <v>Sewer, Cl II, 132 inch, Tr Det B - $Ft</v>
      </c>
      <c r="I5264" s="29" t="str">
        <f>IFERROR(VLOOKUP(ROWS($M$5:M5264),Table_PayItems[[Search Key]:[Concentrated Name]],2,FALSE),"")</f>
        <v>Sewer, Cl II, 132 inch, Tr Det B - $Ft</v>
      </c>
      <c r="J5264" s="1"/>
      <c r="K5264" s="1"/>
      <c r="L5264" s="22">
        <f>IF(ISNUMBER(SEARCH(Pay_Item_Search_Text_2,M5264)),MAX($L$4:L5263)+1,0)</f>
        <v>0</v>
      </c>
      <c r="M5264" s="1" t="str">
        <f>IFERROR(VLOOKUP(ROWS($M$5:M5264),Table_PayItems[[Search Key]:[Concentrated Name]],2,FALSE),"")</f>
        <v>Sewer, Cl II, 132 inch, Tr Det B - $Ft</v>
      </c>
      <c r="N5264" s="1" t="str">
        <f>IFERROR(VLOOKUP(ROWS($M$5:N5264),$L$5:$M$7000,2,FALSE),"")</f>
        <v/>
      </c>
      <c r="O5264" s="1" t="str">
        <f>IFERROR(VLOOKUP(ROWS($O$5:O5264),$K$5:$L$7000,2,FALSE),"")</f>
        <v/>
      </c>
    </row>
    <row r="5265" spans="2:15" ht="15" customHeight="1" x14ac:dyDescent="0.25">
      <c r="B5265" s="178" t="s">
        <v>9649</v>
      </c>
      <c r="C5265" s="178" t="s">
        <v>104</v>
      </c>
      <c r="D5265" s="178" t="s">
        <v>1698</v>
      </c>
      <c r="E5265" s="178" t="s">
        <v>302</v>
      </c>
      <c r="F5265" s="178" t="s">
        <v>17</v>
      </c>
      <c r="G5265" s="1">
        <f>IF(ISNUMBER(Pay_Item_Search_Text),IF(ISNUMBER(IF(FIND(Pay_Item_Search_Text,B5265)=1,1, "FALSE")),MAX(G$4:$G5264)+1,IF(ISNUMBER(Pay_Item_Search_Text),0,IF(ISNUMBER(SEARCH(Pay_Item_Search_Text,H5265)),MAX(G$4:$G5264)+1,0))),IF(ISNUMBER(Pay_Item_Search_Text),0,IF(ISNUMBER(SEARCH(Pay_Item_Search_Text,H5265)),MAX(G$4:$G5264)+1,0)))</f>
        <v>5261</v>
      </c>
      <c r="H5265" s="1" t="str">
        <f>IF(Table_PayItems[[#This Row],[Description]]="_","_ Unique Item - "&amp;Table_PayItems[[#This Row],[Item]]&amp;" - $"&amp;Table_PayItems[[#This Row],[Unit]],Table_PayItems[[#This Row],[Description]]&amp;" - $"&amp;Table_PayItems[[#This Row],[Unit]])</f>
        <v>Sewer, Cl II, 132 inch, Tr Det C - $Ft</v>
      </c>
      <c r="I5265" s="29" t="str">
        <f>IFERROR(VLOOKUP(ROWS($M$5:M5265),Table_PayItems[[Search Key]:[Concentrated Name]],2,FALSE),"")</f>
        <v>Sewer, Cl II, 132 inch, Tr Det C - $Ft</v>
      </c>
      <c r="J5265" s="1"/>
      <c r="K5265" s="1"/>
      <c r="L5265" s="22">
        <f>IF(ISNUMBER(SEARCH(Pay_Item_Search_Text_2,M5265)),MAX($L$4:L5264)+1,0)</f>
        <v>0</v>
      </c>
      <c r="M5265" s="1" t="str">
        <f>IFERROR(VLOOKUP(ROWS($M$5:M5265),Table_PayItems[[Search Key]:[Concentrated Name]],2,FALSE),"")</f>
        <v>Sewer, Cl II, 132 inch, Tr Det C - $Ft</v>
      </c>
      <c r="N5265" s="1" t="str">
        <f>IFERROR(VLOOKUP(ROWS($M$5:N5265),$L$5:$M$7000,2,FALSE),"")</f>
        <v/>
      </c>
      <c r="O5265" s="1" t="str">
        <f>IFERROR(VLOOKUP(ROWS($O$5:O5265),$K$5:$L$7000,2,FALSE),"")</f>
        <v/>
      </c>
    </row>
    <row r="5266" spans="2:15" ht="15" customHeight="1" x14ac:dyDescent="0.25">
      <c r="B5266" s="178" t="s">
        <v>9673</v>
      </c>
      <c r="C5266" s="178" t="s">
        <v>104</v>
      </c>
      <c r="D5266" s="178" t="s">
        <v>1722</v>
      </c>
      <c r="E5266" s="178" t="s">
        <v>302</v>
      </c>
      <c r="F5266" s="178" t="s">
        <v>17</v>
      </c>
      <c r="G5266" s="1">
        <f>IF(ISNUMBER(Pay_Item_Search_Text),IF(ISNUMBER(IF(FIND(Pay_Item_Search_Text,B5266)=1,1, "FALSE")),MAX(G$4:$G5265)+1,IF(ISNUMBER(Pay_Item_Search_Text),0,IF(ISNUMBER(SEARCH(Pay_Item_Search_Text,H5266)),MAX(G$4:$G5265)+1,0))),IF(ISNUMBER(Pay_Item_Search_Text),0,IF(ISNUMBER(SEARCH(Pay_Item_Search_Text,H5266)),MAX(G$4:$G5265)+1,0)))</f>
        <v>5262</v>
      </c>
      <c r="H5266" s="1" t="str">
        <f>IF(Table_PayItems[[#This Row],[Description]]="_","_ Unique Item - "&amp;Table_PayItems[[#This Row],[Item]]&amp;" - $"&amp;Table_PayItems[[#This Row],[Unit]],Table_PayItems[[#This Row],[Description]]&amp;" - $"&amp;Table_PayItems[[#This Row],[Unit]])</f>
        <v>Sewer, Cl II, 132 inch, Tr Det D - $Ft</v>
      </c>
      <c r="I5266" s="29" t="str">
        <f>IFERROR(VLOOKUP(ROWS($M$5:M5266),Table_PayItems[[Search Key]:[Concentrated Name]],2,FALSE),"")</f>
        <v>Sewer, Cl II, 132 inch, Tr Det D - $Ft</v>
      </c>
      <c r="J5266" s="1"/>
      <c r="K5266" s="1"/>
      <c r="L5266" s="22">
        <f>IF(ISNUMBER(SEARCH(Pay_Item_Search_Text_2,M5266)),MAX($L$4:L5265)+1,0)</f>
        <v>0</v>
      </c>
      <c r="M5266" s="1" t="str">
        <f>IFERROR(VLOOKUP(ROWS($M$5:M5266),Table_PayItems[[Search Key]:[Concentrated Name]],2,FALSE),"")</f>
        <v>Sewer, Cl II, 132 inch, Tr Det D - $Ft</v>
      </c>
      <c r="N5266" s="1" t="str">
        <f>IFERROR(VLOOKUP(ROWS($M$5:N5266),$L$5:$M$7000,2,FALSE),"")</f>
        <v/>
      </c>
      <c r="O5266" s="1" t="str">
        <f>IFERROR(VLOOKUP(ROWS($O$5:O5266),$K$5:$L$7000,2,FALSE),"")</f>
        <v/>
      </c>
    </row>
    <row r="5267" spans="2:15" ht="15" customHeight="1" x14ac:dyDescent="0.25">
      <c r="B5267" s="178" t="s">
        <v>9602</v>
      </c>
      <c r="C5267" s="178" t="s">
        <v>104</v>
      </c>
      <c r="D5267" s="178" t="s">
        <v>1651</v>
      </c>
      <c r="E5267" s="178" t="s">
        <v>302</v>
      </c>
      <c r="F5267" s="178" t="s">
        <v>17</v>
      </c>
      <c r="G5267" s="1">
        <f>IF(ISNUMBER(Pay_Item_Search_Text),IF(ISNUMBER(IF(FIND(Pay_Item_Search_Text,B5267)=1,1, "FALSE")),MAX(G$4:$G5266)+1,IF(ISNUMBER(Pay_Item_Search_Text),0,IF(ISNUMBER(SEARCH(Pay_Item_Search_Text,H5267)),MAX(G$4:$G5266)+1,0))),IF(ISNUMBER(Pay_Item_Search_Text),0,IF(ISNUMBER(SEARCH(Pay_Item_Search_Text,H5267)),MAX(G$4:$G5266)+1,0)))</f>
        <v>5263</v>
      </c>
      <c r="H5267" s="1" t="str">
        <f>IF(Table_PayItems[[#This Row],[Description]]="_","_ Unique Item - "&amp;Table_PayItems[[#This Row],[Item]]&amp;" - $"&amp;Table_PayItems[[#This Row],[Unit]],Table_PayItems[[#This Row],[Description]]&amp;" - $"&amp;Table_PayItems[[#This Row],[Unit]])</f>
        <v>Sewer, Cl II, 138 inch, Tr Det A - $Ft</v>
      </c>
      <c r="I5267" s="29" t="str">
        <f>IFERROR(VLOOKUP(ROWS($M$5:M5267),Table_PayItems[[Search Key]:[Concentrated Name]],2,FALSE),"")</f>
        <v>Sewer, Cl II, 138 inch, Tr Det A - $Ft</v>
      </c>
      <c r="J5267" s="1"/>
      <c r="K5267" s="1"/>
      <c r="L5267" s="22">
        <f>IF(ISNUMBER(SEARCH(Pay_Item_Search_Text_2,M5267)),MAX($L$4:L5266)+1,0)</f>
        <v>0</v>
      </c>
      <c r="M5267" s="1" t="str">
        <f>IFERROR(VLOOKUP(ROWS($M$5:M5267),Table_PayItems[[Search Key]:[Concentrated Name]],2,FALSE),"")</f>
        <v>Sewer, Cl II, 138 inch, Tr Det A - $Ft</v>
      </c>
      <c r="N5267" s="1" t="str">
        <f>IFERROR(VLOOKUP(ROWS($M$5:N5267),$L$5:$M$7000,2,FALSE),"")</f>
        <v/>
      </c>
      <c r="O5267" s="1" t="str">
        <f>IFERROR(VLOOKUP(ROWS($O$5:O5267),$K$5:$L$7000,2,FALSE),"")</f>
        <v/>
      </c>
    </row>
    <row r="5268" spans="2:15" ht="15" customHeight="1" x14ac:dyDescent="0.25">
      <c r="B5268" s="178" t="s">
        <v>9626</v>
      </c>
      <c r="C5268" s="178" t="s">
        <v>104</v>
      </c>
      <c r="D5268" s="178" t="s">
        <v>1675</v>
      </c>
      <c r="E5268" s="178" t="s">
        <v>302</v>
      </c>
      <c r="F5268" s="178" t="s">
        <v>17</v>
      </c>
      <c r="G5268" s="1">
        <f>IF(ISNUMBER(Pay_Item_Search_Text),IF(ISNUMBER(IF(FIND(Pay_Item_Search_Text,B5268)=1,1, "FALSE")),MAX(G$4:$G5267)+1,IF(ISNUMBER(Pay_Item_Search_Text),0,IF(ISNUMBER(SEARCH(Pay_Item_Search_Text,H5268)),MAX(G$4:$G5267)+1,0))),IF(ISNUMBER(Pay_Item_Search_Text),0,IF(ISNUMBER(SEARCH(Pay_Item_Search_Text,H5268)),MAX(G$4:$G5267)+1,0)))</f>
        <v>5264</v>
      </c>
      <c r="H5268" s="1" t="str">
        <f>IF(Table_PayItems[[#This Row],[Description]]="_","_ Unique Item - "&amp;Table_PayItems[[#This Row],[Item]]&amp;" - $"&amp;Table_PayItems[[#This Row],[Unit]],Table_PayItems[[#This Row],[Description]]&amp;" - $"&amp;Table_PayItems[[#This Row],[Unit]])</f>
        <v>Sewer, Cl II, 138 inch, Tr Det B - $Ft</v>
      </c>
      <c r="I5268" s="29" t="str">
        <f>IFERROR(VLOOKUP(ROWS($M$5:M5268),Table_PayItems[[Search Key]:[Concentrated Name]],2,FALSE),"")</f>
        <v>Sewer, Cl II, 138 inch, Tr Det B - $Ft</v>
      </c>
      <c r="J5268" s="1"/>
      <c r="K5268" s="1"/>
      <c r="L5268" s="22">
        <f>IF(ISNUMBER(SEARCH(Pay_Item_Search_Text_2,M5268)),MAX($L$4:L5267)+1,0)</f>
        <v>0</v>
      </c>
      <c r="M5268" s="1" t="str">
        <f>IFERROR(VLOOKUP(ROWS($M$5:M5268),Table_PayItems[[Search Key]:[Concentrated Name]],2,FALSE),"")</f>
        <v>Sewer, Cl II, 138 inch, Tr Det B - $Ft</v>
      </c>
      <c r="N5268" s="1" t="str">
        <f>IFERROR(VLOOKUP(ROWS($M$5:N5268),$L$5:$M$7000,2,FALSE),"")</f>
        <v/>
      </c>
      <c r="O5268" s="1" t="str">
        <f>IFERROR(VLOOKUP(ROWS($O$5:O5268),$K$5:$L$7000,2,FALSE),"")</f>
        <v/>
      </c>
    </row>
    <row r="5269" spans="2:15" ht="15" customHeight="1" x14ac:dyDescent="0.25">
      <c r="B5269" s="178" t="s">
        <v>9650</v>
      </c>
      <c r="C5269" s="178" t="s">
        <v>104</v>
      </c>
      <c r="D5269" s="178" t="s">
        <v>1699</v>
      </c>
      <c r="E5269" s="178" t="s">
        <v>302</v>
      </c>
      <c r="F5269" s="178" t="s">
        <v>17</v>
      </c>
      <c r="G5269" s="1">
        <f>IF(ISNUMBER(Pay_Item_Search_Text),IF(ISNUMBER(IF(FIND(Pay_Item_Search_Text,B5269)=1,1, "FALSE")),MAX(G$4:$G5268)+1,IF(ISNUMBER(Pay_Item_Search_Text),0,IF(ISNUMBER(SEARCH(Pay_Item_Search_Text,H5269)),MAX(G$4:$G5268)+1,0))),IF(ISNUMBER(Pay_Item_Search_Text),0,IF(ISNUMBER(SEARCH(Pay_Item_Search_Text,H5269)),MAX(G$4:$G5268)+1,0)))</f>
        <v>5265</v>
      </c>
      <c r="H5269" s="1" t="str">
        <f>IF(Table_PayItems[[#This Row],[Description]]="_","_ Unique Item - "&amp;Table_PayItems[[#This Row],[Item]]&amp;" - $"&amp;Table_PayItems[[#This Row],[Unit]],Table_PayItems[[#This Row],[Description]]&amp;" - $"&amp;Table_PayItems[[#This Row],[Unit]])</f>
        <v>Sewer, Cl II, 138 inch, Tr Det C - $Ft</v>
      </c>
      <c r="I5269" s="29" t="str">
        <f>IFERROR(VLOOKUP(ROWS($M$5:M5269),Table_PayItems[[Search Key]:[Concentrated Name]],2,FALSE),"")</f>
        <v>Sewer, Cl II, 138 inch, Tr Det C - $Ft</v>
      </c>
      <c r="J5269" s="1"/>
      <c r="K5269" s="1"/>
      <c r="L5269" s="22">
        <f>IF(ISNUMBER(SEARCH(Pay_Item_Search_Text_2,M5269)),MAX($L$4:L5268)+1,0)</f>
        <v>0</v>
      </c>
      <c r="M5269" s="1" t="str">
        <f>IFERROR(VLOOKUP(ROWS($M$5:M5269),Table_PayItems[[Search Key]:[Concentrated Name]],2,FALSE),"")</f>
        <v>Sewer, Cl II, 138 inch, Tr Det C - $Ft</v>
      </c>
      <c r="N5269" s="1" t="str">
        <f>IFERROR(VLOOKUP(ROWS($M$5:N5269),$L$5:$M$7000,2,FALSE),"")</f>
        <v/>
      </c>
      <c r="O5269" s="1" t="str">
        <f>IFERROR(VLOOKUP(ROWS($O$5:O5269),$K$5:$L$7000,2,FALSE),"")</f>
        <v/>
      </c>
    </row>
    <row r="5270" spans="2:15" ht="15" customHeight="1" x14ac:dyDescent="0.25">
      <c r="B5270" s="178" t="s">
        <v>9674</v>
      </c>
      <c r="C5270" s="178" t="s">
        <v>104</v>
      </c>
      <c r="D5270" s="178" t="s">
        <v>1723</v>
      </c>
      <c r="E5270" s="178" t="s">
        <v>302</v>
      </c>
      <c r="F5270" s="178" t="s">
        <v>17</v>
      </c>
      <c r="G5270" s="1">
        <f>IF(ISNUMBER(Pay_Item_Search_Text),IF(ISNUMBER(IF(FIND(Pay_Item_Search_Text,B5270)=1,1, "FALSE")),MAX(G$4:$G5269)+1,IF(ISNUMBER(Pay_Item_Search_Text),0,IF(ISNUMBER(SEARCH(Pay_Item_Search_Text,H5270)),MAX(G$4:$G5269)+1,0))),IF(ISNUMBER(Pay_Item_Search_Text),0,IF(ISNUMBER(SEARCH(Pay_Item_Search_Text,H5270)),MAX(G$4:$G5269)+1,0)))</f>
        <v>5266</v>
      </c>
      <c r="H5270" s="1" t="str">
        <f>IF(Table_PayItems[[#This Row],[Description]]="_","_ Unique Item - "&amp;Table_PayItems[[#This Row],[Item]]&amp;" - $"&amp;Table_PayItems[[#This Row],[Unit]],Table_PayItems[[#This Row],[Description]]&amp;" - $"&amp;Table_PayItems[[#This Row],[Unit]])</f>
        <v>Sewer, Cl II, 138 inch, Tr Det D - $Ft</v>
      </c>
      <c r="I5270" s="29" t="str">
        <f>IFERROR(VLOOKUP(ROWS($M$5:M5270),Table_PayItems[[Search Key]:[Concentrated Name]],2,FALSE),"")</f>
        <v>Sewer, Cl II, 138 inch, Tr Det D - $Ft</v>
      </c>
      <c r="J5270" s="1"/>
      <c r="K5270" s="1"/>
      <c r="L5270" s="22">
        <f>IF(ISNUMBER(SEARCH(Pay_Item_Search_Text_2,M5270)),MAX($L$4:L5269)+1,0)</f>
        <v>0</v>
      </c>
      <c r="M5270" s="1" t="str">
        <f>IFERROR(VLOOKUP(ROWS($M$5:M5270),Table_PayItems[[Search Key]:[Concentrated Name]],2,FALSE),"")</f>
        <v>Sewer, Cl II, 138 inch, Tr Det D - $Ft</v>
      </c>
      <c r="N5270" s="1" t="str">
        <f>IFERROR(VLOOKUP(ROWS($M$5:N5270),$L$5:$M$7000,2,FALSE),"")</f>
        <v/>
      </c>
      <c r="O5270" s="1" t="str">
        <f>IFERROR(VLOOKUP(ROWS($O$5:O5270),$K$5:$L$7000,2,FALSE),"")</f>
        <v/>
      </c>
    </row>
    <row r="5271" spans="2:15" ht="15" customHeight="1" x14ac:dyDescent="0.25">
      <c r="B5271" s="178" t="s">
        <v>9603</v>
      </c>
      <c r="C5271" s="178" t="s">
        <v>104</v>
      </c>
      <c r="D5271" s="178" t="s">
        <v>1652</v>
      </c>
      <c r="E5271" s="178" t="s">
        <v>302</v>
      </c>
      <c r="F5271" s="178" t="s">
        <v>17</v>
      </c>
      <c r="G5271" s="1">
        <f>IF(ISNUMBER(Pay_Item_Search_Text),IF(ISNUMBER(IF(FIND(Pay_Item_Search_Text,B5271)=1,1, "FALSE")),MAX(G$4:$G5270)+1,IF(ISNUMBER(Pay_Item_Search_Text),0,IF(ISNUMBER(SEARCH(Pay_Item_Search_Text,H5271)),MAX(G$4:$G5270)+1,0))),IF(ISNUMBER(Pay_Item_Search_Text),0,IF(ISNUMBER(SEARCH(Pay_Item_Search_Text,H5271)),MAX(G$4:$G5270)+1,0)))</f>
        <v>5267</v>
      </c>
      <c r="H5271" s="1" t="str">
        <f>IF(Table_PayItems[[#This Row],[Description]]="_","_ Unique Item - "&amp;Table_PayItems[[#This Row],[Item]]&amp;" - $"&amp;Table_PayItems[[#This Row],[Unit]],Table_PayItems[[#This Row],[Description]]&amp;" - $"&amp;Table_PayItems[[#This Row],[Unit]])</f>
        <v>Sewer, Cl II, 144 inch, Tr Det A - $Ft</v>
      </c>
      <c r="I5271" s="29" t="str">
        <f>IFERROR(VLOOKUP(ROWS($M$5:M5271),Table_PayItems[[Search Key]:[Concentrated Name]],2,FALSE),"")</f>
        <v>Sewer, Cl II, 144 inch, Tr Det A - $Ft</v>
      </c>
      <c r="J5271" s="1"/>
      <c r="K5271" s="1"/>
      <c r="L5271" s="22">
        <f>IF(ISNUMBER(SEARCH(Pay_Item_Search_Text_2,M5271)),MAX($L$4:L5270)+1,0)</f>
        <v>0</v>
      </c>
      <c r="M5271" s="1" t="str">
        <f>IFERROR(VLOOKUP(ROWS($M$5:M5271),Table_PayItems[[Search Key]:[Concentrated Name]],2,FALSE),"")</f>
        <v>Sewer, Cl II, 144 inch, Tr Det A - $Ft</v>
      </c>
      <c r="N5271" s="1" t="str">
        <f>IFERROR(VLOOKUP(ROWS($M$5:N5271),$L$5:$M$7000,2,FALSE),"")</f>
        <v/>
      </c>
      <c r="O5271" s="1" t="str">
        <f>IFERROR(VLOOKUP(ROWS($O$5:O5271),$K$5:$L$7000,2,FALSE),"")</f>
        <v/>
      </c>
    </row>
    <row r="5272" spans="2:15" ht="15" customHeight="1" x14ac:dyDescent="0.25">
      <c r="B5272" s="178" t="s">
        <v>9627</v>
      </c>
      <c r="C5272" s="178" t="s">
        <v>104</v>
      </c>
      <c r="D5272" s="178" t="s">
        <v>1676</v>
      </c>
      <c r="E5272" s="178" t="s">
        <v>302</v>
      </c>
      <c r="F5272" s="178" t="s">
        <v>17</v>
      </c>
      <c r="G5272" s="1">
        <f>IF(ISNUMBER(Pay_Item_Search_Text),IF(ISNUMBER(IF(FIND(Pay_Item_Search_Text,B5272)=1,1, "FALSE")),MAX(G$4:$G5271)+1,IF(ISNUMBER(Pay_Item_Search_Text),0,IF(ISNUMBER(SEARCH(Pay_Item_Search_Text,H5272)),MAX(G$4:$G5271)+1,0))),IF(ISNUMBER(Pay_Item_Search_Text),0,IF(ISNUMBER(SEARCH(Pay_Item_Search_Text,H5272)),MAX(G$4:$G5271)+1,0)))</f>
        <v>5268</v>
      </c>
      <c r="H5272" s="1" t="str">
        <f>IF(Table_PayItems[[#This Row],[Description]]="_","_ Unique Item - "&amp;Table_PayItems[[#This Row],[Item]]&amp;" - $"&amp;Table_PayItems[[#This Row],[Unit]],Table_PayItems[[#This Row],[Description]]&amp;" - $"&amp;Table_PayItems[[#This Row],[Unit]])</f>
        <v>Sewer, Cl II, 144 inch, Tr Det B - $Ft</v>
      </c>
      <c r="I5272" s="29" t="str">
        <f>IFERROR(VLOOKUP(ROWS($M$5:M5272),Table_PayItems[[Search Key]:[Concentrated Name]],2,FALSE),"")</f>
        <v>Sewer, Cl II, 144 inch, Tr Det B - $Ft</v>
      </c>
      <c r="J5272" s="1"/>
      <c r="K5272" s="1"/>
      <c r="L5272" s="22">
        <f>IF(ISNUMBER(SEARCH(Pay_Item_Search_Text_2,M5272)),MAX($L$4:L5271)+1,0)</f>
        <v>0</v>
      </c>
      <c r="M5272" s="1" t="str">
        <f>IFERROR(VLOOKUP(ROWS($M$5:M5272),Table_PayItems[[Search Key]:[Concentrated Name]],2,FALSE),"")</f>
        <v>Sewer, Cl II, 144 inch, Tr Det B - $Ft</v>
      </c>
      <c r="N5272" s="1" t="str">
        <f>IFERROR(VLOOKUP(ROWS($M$5:N5272),$L$5:$M$7000,2,FALSE),"")</f>
        <v/>
      </c>
      <c r="O5272" s="1" t="str">
        <f>IFERROR(VLOOKUP(ROWS($O$5:O5272),$K$5:$L$7000,2,FALSE),"")</f>
        <v/>
      </c>
    </row>
    <row r="5273" spans="2:15" ht="15" customHeight="1" x14ac:dyDescent="0.25">
      <c r="B5273" s="178" t="s">
        <v>9651</v>
      </c>
      <c r="C5273" s="178" t="s">
        <v>104</v>
      </c>
      <c r="D5273" s="178" t="s">
        <v>1700</v>
      </c>
      <c r="E5273" s="178" t="s">
        <v>302</v>
      </c>
      <c r="F5273" s="178" t="s">
        <v>17</v>
      </c>
      <c r="G5273" s="1">
        <f>IF(ISNUMBER(Pay_Item_Search_Text),IF(ISNUMBER(IF(FIND(Pay_Item_Search_Text,B5273)=1,1, "FALSE")),MAX(G$4:$G5272)+1,IF(ISNUMBER(Pay_Item_Search_Text),0,IF(ISNUMBER(SEARCH(Pay_Item_Search_Text,H5273)),MAX(G$4:$G5272)+1,0))),IF(ISNUMBER(Pay_Item_Search_Text),0,IF(ISNUMBER(SEARCH(Pay_Item_Search_Text,H5273)),MAX(G$4:$G5272)+1,0)))</f>
        <v>5269</v>
      </c>
      <c r="H5273" s="1" t="str">
        <f>IF(Table_PayItems[[#This Row],[Description]]="_","_ Unique Item - "&amp;Table_PayItems[[#This Row],[Item]]&amp;" - $"&amp;Table_PayItems[[#This Row],[Unit]],Table_PayItems[[#This Row],[Description]]&amp;" - $"&amp;Table_PayItems[[#This Row],[Unit]])</f>
        <v>Sewer, Cl II, 144 inch, Tr Det C - $Ft</v>
      </c>
      <c r="I5273" s="29" t="str">
        <f>IFERROR(VLOOKUP(ROWS($M$5:M5273),Table_PayItems[[Search Key]:[Concentrated Name]],2,FALSE),"")</f>
        <v>Sewer, Cl II, 144 inch, Tr Det C - $Ft</v>
      </c>
      <c r="J5273" s="1"/>
      <c r="K5273" s="1"/>
      <c r="L5273" s="22">
        <f>IF(ISNUMBER(SEARCH(Pay_Item_Search_Text_2,M5273)),MAX($L$4:L5272)+1,0)</f>
        <v>0</v>
      </c>
      <c r="M5273" s="1" t="str">
        <f>IFERROR(VLOOKUP(ROWS($M$5:M5273),Table_PayItems[[Search Key]:[Concentrated Name]],2,FALSE),"")</f>
        <v>Sewer, Cl II, 144 inch, Tr Det C - $Ft</v>
      </c>
      <c r="N5273" s="1" t="str">
        <f>IFERROR(VLOOKUP(ROWS($M$5:N5273),$L$5:$M$7000,2,FALSE),"")</f>
        <v/>
      </c>
      <c r="O5273" s="1" t="str">
        <f>IFERROR(VLOOKUP(ROWS($O$5:O5273),$K$5:$L$7000,2,FALSE),"")</f>
        <v/>
      </c>
    </row>
    <row r="5274" spans="2:15" ht="15" customHeight="1" x14ac:dyDescent="0.25">
      <c r="B5274" s="178" t="s">
        <v>9675</v>
      </c>
      <c r="C5274" s="178" t="s">
        <v>104</v>
      </c>
      <c r="D5274" s="178" t="s">
        <v>1724</v>
      </c>
      <c r="E5274" s="178" t="s">
        <v>302</v>
      </c>
      <c r="F5274" s="178" t="s">
        <v>17</v>
      </c>
      <c r="G5274" s="1">
        <f>IF(ISNUMBER(Pay_Item_Search_Text),IF(ISNUMBER(IF(FIND(Pay_Item_Search_Text,B5274)=1,1, "FALSE")),MAX(G$4:$G5273)+1,IF(ISNUMBER(Pay_Item_Search_Text),0,IF(ISNUMBER(SEARCH(Pay_Item_Search_Text,H5274)),MAX(G$4:$G5273)+1,0))),IF(ISNUMBER(Pay_Item_Search_Text),0,IF(ISNUMBER(SEARCH(Pay_Item_Search_Text,H5274)),MAX(G$4:$G5273)+1,0)))</f>
        <v>5270</v>
      </c>
      <c r="H5274" s="1" t="str">
        <f>IF(Table_PayItems[[#This Row],[Description]]="_","_ Unique Item - "&amp;Table_PayItems[[#This Row],[Item]]&amp;" - $"&amp;Table_PayItems[[#This Row],[Unit]],Table_PayItems[[#This Row],[Description]]&amp;" - $"&amp;Table_PayItems[[#This Row],[Unit]])</f>
        <v>Sewer, Cl II, 144 inch, Tr Det D - $Ft</v>
      </c>
      <c r="I5274" s="29" t="str">
        <f>IFERROR(VLOOKUP(ROWS($M$5:M5274),Table_PayItems[[Search Key]:[Concentrated Name]],2,FALSE),"")</f>
        <v>Sewer, Cl II, 144 inch, Tr Det D - $Ft</v>
      </c>
      <c r="J5274" s="1"/>
      <c r="K5274" s="1"/>
      <c r="L5274" s="22">
        <f>IF(ISNUMBER(SEARCH(Pay_Item_Search_Text_2,M5274)),MAX($L$4:L5273)+1,0)</f>
        <v>0</v>
      </c>
      <c r="M5274" s="1" t="str">
        <f>IFERROR(VLOOKUP(ROWS($M$5:M5274),Table_PayItems[[Search Key]:[Concentrated Name]],2,FALSE),"")</f>
        <v>Sewer, Cl II, 144 inch, Tr Det D - $Ft</v>
      </c>
      <c r="N5274" s="1" t="str">
        <f>IFERROR(VLOOKUP(ROWS($M$5:N5274),$L$5:$M$7000,2,FALSE),"")</f>
        <v/>
      </c>
      <c r="O5274" s="1" t="str">
        <f>IFERROR(VLOOKUP(ROWS($O$5:O5274),$K$5:$L$7000,2,FALSE),"")</f>
        <v/>
      </c>
    </row>
    <row r="5275" spans="2:15" ht="15" customHeight="1" x14ac:dyDescent="0.25">
      <c r="B5275" s="178" t="s">
        <v>9581</v>
      </c>
      <c r="C5275" s="178" t="s">
        <v>104</v>
      </c>
      <c r="D5275" s="178" t="s">
        <v>1630</v>
      </c>
      <c r="E5275" s="178" t="s">
        <v>296</v>
      </c>
      <c r="F5275" s="178" t="s">
        <v>17</v>
      </c>
      <c r="G5275" s="1">
        <f>IF(ISNUMBER(Pay_Item_Search_Text),IF(ISNUMBER(IF(FIND(Pay_Item_Search_Text,B5275)=1,1, "FALSE")),MAX(G$4:$G5274)+1,IF(ISNUMBER(Pay_Item_Search_Text),0,IF(ISNUMBER(SEARCH(Pay_Item_Search_Text,H5275)),MAX(G$4:$G5274)+1,0))),IF(ISNUMBER(Pay_Item_Search_Text),0,IF(ISNUMBER(SEARCH(Pay_Item_Search_Text,H5275)),MAX(G$4:$G5274)+1,0)))</f>
        <v>5271</v>
      </c>
      <c r="H5275" s="1" t="str">
        <f>IF(Table_PayItems[[#This Row],[Description]]="_","_ Unique Item - "&amp;Table_PayItems[[#This Row],[Item]]&amp;" - $"&amp;Table_PayItems[[#This Row],[Unit]],Table_PayItems[[#This Row],[Description]]&amp;" - $"&amp;Table_PayItems[[#This Row],[Unit]])</f>
        <v>Sewer, Cl II, 15 inch, Tr Det A - $Ft</v>
      </c>
      <c r="I5275" s="29" t="str">
        <f>IFERROR(VLOOKUP(ROWS($M$5:M5275),Table_PayItems[[Search Key]:[Concentrated Name]],2,FALSE),"")</f>
        <v>Sewer, Cl II, 15 inch, Tr Det A - $Ft</v>
      </c>
      <c r="J5275" s="1"/>
      <c r="K5275" s="1"/>
      <c r="L5275" s="22">
        <f>IF(ISNUMBER(SEARCH(Pay_Item_Search_Text_2,M5275)),MAX($L$4:L5274)+1,0)</f>
        <v>0</v>
      </c>
      <c r="M5275" s="1" t="str">
        <f>IFERROR(VLOOKUP(ROWS($M$5:M5275),Table_PayItems[[Search Key]:[Concentrated Name]],2,FALSE),"")</f>
        <v>Sewer, Cl II, 15 inch, Tr Det A - $Ft</v>
      </c>
      <c r="N5275" s="1" t="str">
        <f>IFERROR(VLOOKUP(ROWS($M$5:N5275),$L$5:$M$7000,2,FALSE),"")</f>
        <v/>
      </c>
      <c r="O5275" s="1" t="str">
        <f>IFERROR(VLOOKUP(ROWS($O$5:O5275),$K$5:$L$7000,2,FALSE),"")</f>
        <v/>
      </c>
    </row>
    <row r="5276" spans="2:15" ht="15" customHeight="1" x14ac:dyDescent="0.25">
      <c r="B5276" s="178" t="s">
        <v>9605</v>
      </c>
      <c r="C5276" s="178" t="s">
        <v>104</v>
      </c>
      <c r="D5276" s="178" t="s">
        <v>1654</v>
      </c>
      <c r="E5276" s="178" t="s">
        <v>296</v>
      </c>
      <c r="F5276" s="178" t="s">
        <v>17</v>
      </c>
      <c r="G5276" s="1">
        <f>IF(ISNUMBER(Pay_Item_Search_Text),IF(ISNUMBER(IF(FIND(Pay_Item_Search_Text,B5276)=1,1, "FALSE")),MAX(G$4:$G5275)+1,IF(ISNUMBER(Pay_Item_Search_Text),0,IF(ISNUMBER(SEARCH(Pay_Item_Search_Text,H5276)),MAX(G$4:$G5275)+1,0))),IF(ISNUMBER(Pay_Item_Search_Text),0,IF(ISNUMBER(SEARCH(Pay_Item_Search_Text,H5276)),MAX(G$4:$G5275)+1,0)))</f>
        <v>5272</v>
      </c>
      <c r="H5276" s="1" t="str">
        <f>IF(Table_PayItems[[#This Row],[Description]]="_","_ Unique Item - "&amp;Table_PayItems[[#This Row],[Item]]&amp;" - $"&amp;Table_PayItems[[#This Row],[Unit]],Table_PayItems[[#This Row],[Description]]&amp;" - $"&amp;Table_PayItems[[#This Row],[Unit]])</f>
        <v>Sewer, Cl II, 15 inch, Tr Det B - $Ft</v>
      </c>
      <c r="I5276" s="29" t="str">
        <f>IFERROR(VLOOKUP(ROWS($M$5:M5276),Table_PayItems[[Search Key]:[Concentrated Name]],2,FALSE),"")</f>
        <v>Sewer, Cl II, 15 inch, Tr Det B - $Ft</v>
      </c>
      <c r="J5276" s="1"/>
      <c r="K5276" s="1"/>
      <c r="L5276" s="22">
        <f>IF(ISNUMBER(SEARCH(Pay_Item_Search_Text_2,M5276)),MAX($L$4:L5275)+1,0)</f>
        <v>0</v>
      </c>
      <c r="M5276" s="1" t="str">
        <f>IFERROR(VLOOKUP(ROWS($M$5:M5276),Table_PayItems[[Search Key]:[Concentrated Name]],2,FALSE),"")</f>
        <v>Sewer, Cl II, 15 inch, Tr Det B - $Ft</v>
      </c>
      <c r="N5276" s="1" t="str">
        <f>IFERROR(VLOOKUP(ROWS($M$5:N5276),$L$5:$M$7000,2,FALSE),"")</f>
        <v/>
      </c>
      <c r="O5276" s="1" t="str">
        <f>IFERROR(VLOOKUP(ROWS($O$5:O5276),$K$5:$L$7000,2,FALSE),"")</f>
        <v/>
      </c>
    </row>
    <row r="5277" spans="2:15" ht="15" customHeight="1" x14ac:dyDescent="0.25">
      <c r="B5277" s="178" t="s">
        <v>9629</v>
      </c>
      <c r="C5277" s="178" t="s">
        <v>104</v>
      </c>
      <c r="D5277" s="178" t="s">
        <v>1678</v>
      </c>
      <c r="E5277" s="178" t="s">
        <v>296</v>
      </c>
      <c r="F5277" s="178" t="s">
        <v>17</v>
      </c>
      <c r="G5277" s="1">
        <f>IF(ISNUMBER(Pay_Item_Search_Text),IF(ISNUMBER(IF(FIND(Pay_Item_Search_Text,B5277)=1,1, "FALSE")),MAX(G$4:$G5276)+1,IF(ISNUMBER(Pay_Item_Search_Text),0,IF(ISNUMBER(SEARCH(Pay_Item_Search_Text,H5277)),MAX(G$4:$G5276)+1,0))),IF(ISNUMBER(Pay_Item_Search_Text),0,IF(ISNUMBER(SEARCH(Pay_Item_Search_Text,H5277)),MAX(G$4:$G5276)+1,0)))</f>
        <v>5273</v>
      </c>
      <c r="H5277" s="1" t="str">
        <f>IF(Table_PayItems[[#This Row],[Description]]="_","_ Unique Item - "&amp;Table_PayItems[[#This Row],[Item]]&amp;" - $"&amp;Table_PayItems[[#This Row],[Unit]],Table_PayItems[[#This Row],[Description]]&amp;" - $"&amp;Table_PayItems[[#This Row],[Unit]])</f>
        <v>Sewer, Cl II, 15 inch, Tr Det C - $Ft</v>
      </c>
      <c r="I5277" s="29" t="str">
        <f>IFERROR(VLOOKUP(ROWS($M$5:M5277),Table_PayItems[[Search Key]:[Concentrated Name]],2,FALSE),"")</f>
        <v>Sewer, Cl II, 15 inch, Tr Det C - $Ft</v>
      </c>
      <c r="J5277" s="1"/>
      <c r="K5277" s="1"/>
      <c r="L5277" s="22">
        <f>IF(ISNUMBER(SEARCH(Pay_Item_Search_Text_2,M5277)),MAX($L$4:L5276)+1,0)</f>
        <v>0</v>
      </c>
      <c r="M5277" s="1" t="str">
        <f>IFERROR(VLOOKUP(ROWS($M$5:M5277),Table_PayItems[[Search Key]:[Concentrated Name]],2,FALSE),"")</f>
        <v>Sewer, Cl II, 15 inch, Tr Det C - $Ft</v>
      </c>
      <c r="N5277" s="1" t="str">
        <f>IFERROR(VLOOKUP(ROWS($M$5:N5277),$L$5:$M$7000,2,FALSE),"")</f>
        <v/>
      </c>
      <c r="O5277" s="1" t="str">
        <f>IFERROR(VLOOKUP(ROWS($O$5:O5277),$K$5:$L$7000,2,FALSE),"")</f>
        <v/>
      </c>
    </row>
    <row r="5278" spans="2:15" ht="15" customHeight="1" x14ac:dyDescent="0.25">
      <c r="B5278" s="178" t="s">
        <v>9653</v>
      </c>
      <c r="C5278" s="178" t="s">
        <v>104</v>
      </c>
      <c r="D5278" s="178" t="s">
        <v>1702</v>
      </c>
      <c r="E5278" s="178" t="s">
        <v>296</v>
      </c>
      <c r="F5278" s="178" t="s">
        <v>17</v>
      </c>
      <c r="G5278" s="1">
        <f>IF(ISNUMBER(Pay_Item_Search_Text),IF(ISNUMBER(IF(FIND(Pay_Item_Search_Text,B5278)=1,1, "FALSE")),MAX(G$4:$G5277)+1,IF(ISNUMBER(Pay_Item_Search_Text),0,IF(ISNUMBER(SEARCH(Pay_Item_Search_Text,H5278)),MAX(G$4:$G5277)+1,0))),IF(ISNUMBER(Pay_Item_Search_Text),0,IF(ISNUMBER(SEARCH(Pay_Item_Search_Text,H5278)),MAX(G$4:$G5277)+1,0)))</f>
        <v>5274</v>
      </c>
      <c r="H5278" s="1" t="str">
        <f>IF(Table_PayItems[[#This Row],[Description]]="_","_ Unique Item - "&amp;Table_PayItems[[#This Row],[Item]]&amp;" - $"&amp;Table_PayItems[[#This Row],[Unit]],Table_PayItems[[#This Row],[Description]]&amp;" - $"&amp;Table_PayItems[[#This Row],[Unit]])</f>
        <v>Sewer, Cl II, 15 inch, Tr Det D - $Ft</v>
      </c>
      <c r="I5278" s="29" t="str">
        <f>IFERROR(VLOOKUP(ROWS($M$5:M5278),Table_PayItems[[Search Key]:[Concentrated Name]],2,FALSE),"")</f>
        <v>Sewer, Cl II, 15 inch, Tr Det D - $Ft</v>
      </c>
      <c r="J5278" s="1"/>
      <c r="K5278" s="1"/>
      <c r="L5278" s="22">
        <f>IF(ISNUMBER(SEARCH(Pay_Item_Search_Text_2,M5278)),MAX($L$4:L5277)+1,0)</f>
        <v>0</v>
      </c>
      <c r="M5278" s="1" t="str">
        <f>IFERROR(VLOOKUP(ROWS($M$5:M5278),Table_PayItems[[Search Key]:[Concentrated Name]],2,FALSE),"")</f>
        <v>Sewer, Cl II, 15 inch, Tr Det D - $Ft</v>
      </c>
      <c r="N5278" s="1" t="str">
        <f>IFERROR(VLOOKUP(ROWS($M$5:N5278),$L$5:$M$7000,2,FALSE),"")</f>
        <v/>
      </c>
      <c r="O5278" s="1" t="str">
        <f>IFERROR(VLOOKUP(ROWS($O$5:O5278),$K$5:$L$7000,2,FALSE),"")</f>
        <v/>
      </c>
    </row>
    <row r="5279" spans="2:15" ht="15" customHeight="1" x14ac:dyDescent="0.25">
      <c r="B5279" s="178" t="s">
        <v>9582</v>
      </c>
      <c r="C5279" s="178" t="s">
        <v>104</v>
      </c>
      <c r="D5279" s="178" t="s">
        <v>1631</v>
      </c>
      <c r="E5279" s="178" t="s">
        <v>296</v>
      </c>
      <c r="F5279" s="178" t="s">
        <v>17</v>
      </c>
      <c r="G5279" s="1">
        <f>IF(ISNUMBER(Pay_Item_Search_Text),IF(ISNUMBER(IF(FIND(Pay_Item_Search_Text,B5279)=1,1, "FALSE")),MAX(G$4:$G5278)+1,IF(ISNUMBER(Pay_Item_Search_Text),0,IF(ISNUMBER(SEARCH(Pay_Item_Search_Text,H5279)),MAX(G$4:$G5278)+1,0))),IF(ISNUMBER(Pay_Item_Search_Text),0,IF(ISNUMBER(SEARCH(Pay_Item_Search_Text,H5279)),MAX(G$4:$G5278)+1,0)))</f>
        <v>5275</v>
      </c>
      <c r="H5279" s="1" t="str">
        <f>IF(Table_PayItems[[#This Row],[Description]]="_","_ Unique Item - "&amp;Table_PayItems[[#This Row],[Item]]&amp;" - $"&amp;Table_PayItems[[#This Row],[Unit]],Table_PayItems[[#This Row],[Description]]&amp;" - $"&amp;Table_PayItems[[#This Row],[Unit]])</f>
        <v>Sewer, Cl II, 18 inch, Tr Det A - $Ft</v>
      </c>
      <c r="I5279" s="29" t="str">
        <f>IFERROR(VLOOKUP(ROWS($M$5:M5279),Table_PayItems[[Search Key]:[Concentrated Name]],2,FALSE),"")</f>
        <v>Sewer, Cl II, 18 inch, Tr Det A - $Ft</v>
      </c>
      <c r="J5279" s="1"/>
      <c r="K5279" s="1"/>
      <c r="L5279" s="22">
        <f>IF(ISNUMBER(SEARCH(Pay_Item_Search_Text_2,M5279)),MAX($L$4:L5278)+1,0)</f>
        <v>0</v>
      </c>
      <c r="M5279" s="1" t="str">
        <f>IFERROR(VLOOKUP(ROWS($M$5:M5279),Table_PayItems[[Search Key]:[Concentrated Name]],2,FALSE),"")</f>
        <v>Sewer, Cl II, 18 inch, Tr Det A - $Ft</v>
      </c>
      <c r="N5279" s="1" t="str">
        <f>IFERROR(VLOOKUP(ROWS($M$5:N5279),$L$5:$M$7000,2,FALSE),"")</f>
        <v/>
      </c>
      <c r="O5279" s="1" t="str">
        <f>IFERROR(VLOOKUP(ROWS($O$5:O5279),$K$5:$L$7000,2,FALSE),"")</f>
        <v/>
      </c>
    </row>
    <row r="5280" spans="2:15" ht="15" customHeight="1" x14ac:dyDescent="0.25">
      <c r="B5280" s="178" t="s">
        <v>9606</v>
      </c>
      <c r="C5280" s="178" t="s">
        <v>104</v>
      </c>
      <c r="D5280" s="178" t="s">
        <v>1655</v>
      </c>
      <c r="E5280" s="178" t="s">
        <v>296</v>
      </c>
      <c r="F5280" s="178" t="s">
        <v>17</v>
      </c>
      <c r="G5280" s="1">
        <f>IF(ISNUMBER(Pay_Item_Search_Text),IF(ISNUMBER(IF(FIND(Pay_Item_Search_Text,B5280)=1,1, "FALSE")),MAX(G$4:$G5279)+1,IF(ISNUMBER(Pay_Item_Search_Text),0,IF(ISNUMBER(SEARCH(Pay_Item_Search_Text,H5280)),MAX(G$4:$G5279)+1,0))),IF(ISNUMBER(Pay_Item_Search_Text),0,IF(ISNUMBER(SEARCH(Pay_Item_Search_Text,H5280)),MAX(G$4:$G5279)+1,0)))</f>
        <v>5276</v>
      </c>
      <c r="H5280" s="1" t="str">
        <f>IF(Table_PayItems[[#This Row],[Description]]="_","_ Unique Item - "&amp;Table_PayItems[[#This Row],[Item]]&amp;" - $"&amp;Table_PayItems[[#This Row],[Unit]],Table_PayItems[[#This Row],[Description]]&amp;" - $"&amp;Table_PayItems[[#This Row],[Unit]])</f>
        <v>Sewer, Cl II, 18 inch, Tr Det B - $Ft</v>
      </c>
      <c r="I5280" s="29" t="str">
        <f>IFERROR(VLOOKUP(ROWS($M$5:M5280),Table_PayItems[[Search Key]:[Concentrated Name]],2,FALSE),"")</f>
        <v>Sewer, Cl II, 18 inch, Tr Det B - $Ft</v>
      </c>
      <c r="J5280" s="1"/>
      <c r="K5280" s="1"/>
      <c r="L5280" s="22">
        <f>IF(ISNUMBER(SEARCH(Pay_Item_Search_Text_2,M5280)),MAX($L$4:L5279)+1,0)</f>
        <v>0</v>
      </c>
      <c r="M5280" s="1" t="str">
        <f>IFERROR(VLOOKUP(ROWS($M$5:M5280),Table_PayItems[[Search Key]:[Concentrated Name]],2,FALSE),"")</f>
        <v>Sewer, Cl II, 18 inch, Tr Det B - $Ft</v>
      </c>
      <c r="N5280" s="1" t="str">
        <f>IFERROR(VLOOKUP(ROWS($M$5:N5280),$L$5:$M$7000,2,FALSE),"")</f>
        <v/>
      </c>
      <c r="O5280" s="1" t="str">
        <f>IFERROR(VLOOKUP(ROWS($O$5:O5280),$K$5:$L$7000,2,FALSE),"")</f>
        <v/>
      </c>
    </row>
    <row r="5281" spans="2:15" ht="15" customHeight="1" x14ac:dyDescent="0.25">
      <c r="B5281" s="178" t="s">
        <v>9630</v>
      </c>
      <c r="C5281" s="178" t="s">
        <v>104</v>
      </c>
      <c r="D5281" s="178" t="s">
        <v>1679</v>
      </c>
      <c r="E5281" s="178" t="s">
        <v>296</v>
      </c>
      <c r="F5281" s="178" t="s">
        <v>17</v>
      </c>
      <c r="G5281" s="1">
        <f>IF(ISNUMBER(Pay_Item_Search_Text),IF(ISNUMBER(IF(FIND(Pay_Item_Search_Text,B5281)=1,1, "FALSE")),MAX(G$4:$G5280)+1,IF(ISNUMBER(Pay_Item_Search_Text),0,IF(ISNUMBER(SEARCH(Pay_Item_Search_Text,H5281)),MAX(G$4:$G5280)+1,0))),IF(ISNUMBER(Pay_Item_Search_Text),0,IF(ISNUMBER(SEARCH(Pay_Item_Search_Text,H5281)),MAX(G$4:$G5280)+1,0)))</f>
        <v>5277</v>
      </c>
      <c r="H5281" s="1" t="str">
        <f>IF(Table_PayItems[[#This Row],[Description]]="_","_ Unique Item - "&amp;Table_PayItems[[#This Row],[Item]]&amp;" - $"&amp;Table_PayItems[[#This Row],[Unit]],Table_PayItems[[#This Row],[Description]]&amp;" - $"&amp;Table_PayItems[[#This Row],[Unit]])</f>
        <v>Sewer, Cl II, 18 inch, Tr Det C - $Ft</v>
      </c>
      <c r="I5281" s="29" t="str">
        <f>IFERROR(VLOOKUP(ROWS($M$5:M5281),Table_PayItems[[Search Key]:[Concentrated Name]],2,FALSE),"")</f>
        <v>Sewer, Cl II, 18 inch, Tr Det C - $Ft</v>
      </c>
      <c r="J5281" s="1"/>
      <c r="K5281" s="1"/>
      <c r="L5281" s="22">
        <f>IF(ISNUMBER(SEARCH(Pay_Item_Search_Text_2,M5281)),MAX($L$4:L5280)+1,0)</f>
        <v>0</v>
      </c>
      <c r="M5281" s="1" t="str">
        <f>IFERROR(VLOOKUP(ROWS($M$5:M5281),Table_PayItems[[Search Key]:[Concentrated Name]],2,FALSE),"")</f>
        <v>Sewer, Cl II, 18 inch, Tr Det C - $Ft</v>
      </c>
      <c r="N5281" s="1" t="str">
        <f>IFERROR(VLOOKUP(ROWS($M$5:N5281),$L$5:$M$7000,2,FALSE),"")</f>
        <v/>
      </c>
      <c r="O5281" s="1" t="str">
        <f>IFERROR(VLOOKUP(ROWS($O$5:O5281),$K$5:$L$7000,2,FALSE),"")</f>
        <v/>
      </c>
    </row>
    <row r="5282" spans="2:15" ht="15" customHeight="1" x14ac:dyDescent="0.25">
      <c r="B5282" s="178" t="s">
        <v>9654</v>
      </c>
      <c r="C5282" s="178" t="s">
        <v>104</v>
      </c>
      <c r="D5282" s="178" t="s">
        <v>1703</v>
      </c>
      <c r="E5282" s="178" t="s">
        <v>296</v>
      </c>
      <c r="F5282" s="178" t="s">
        <v>17</v>
      </c>
      <c r="G5282" s="1">
        <f>IF(ISNUMBER(Pay_Item_Search_Text),IF(ISNUMBER(IF(FIND(Pay_Item_Search_Text,B5282)=1,1, "FALSE")),MAX(G$4:$G5281)+1,IF(ISNUMBER(Pay_Item_Search_Text),0,IF(ISNUMBER(SEARCH(Pay_Item_Search_Text,H5282)),MAX(G$4:$G5281)+1,0))),IF(ISNUMBER(Pay_Item_Search_Text),0,IF(ISNUMBER(SEARCH(Pay_Item_Search_Text,H5282)),MAX(G$4:$G5281)+1,0)))</f>
        <v>5278</v>
      </c>
      <c r="H5282" s="1" t="str">
        <f>IF(Table_PayItems[[#This Row],[Description]]="_","_ Unique Item - "&amp;Table_PayItems[[#This Row],[Item]]&amp;" - $"&amp;Table_PayItems[[#This Row],[Unit]],Table_PayItems[[#This Row],[Description]]&amp;" - $"&amp;Table_PayItems[[#This Row],[Unit]])</f>
        <v>Sewer, Cl II, 18 inch, Tr Det D - $Ft</v>
      </c>
      <c r="I5282" s="29" t="str">
        <f>IFERROR(VLOOKUP(ROWS($M$5:M5282),Table_PayItems[[Search Key]:[Concentrated Name]],2,FALSE),"")</f>
        <v>Sewer, Cl II, 18 inch, Tr Det D - $Ft</v>
      </c>
      <c r="J5282" s="1"/>
      <c r="K5282" s="1"/>
      <c r="L5282" s="22">
        <f>IF(ISNUMBER(SEARCH(Pay_Item_Search_Text_2,M5282)),MAX($L$4:L5281)+1,0)</f>
        <v>0</v>
      </c>
      <c r="M5282" s="1" t="str">
        <f>IFERROR(VLOOKUP(ROWS($M$5:M5282),Table_PayItems[[Search Key]:[Concentrated Name]],2,FALSE),"")</f>
        <v>Sewer, Cl II, 18 inch, Tr Det D - $Ft</v>
      </c>
      <c r="N5282" s="1" t="str">
        <f>IFERROR(VLOOKUP(ROWS($M$5:N5282),$L$5:$M$7000,2,FALSE),"")</f>
        <v/>
      </c>
      <c r="O5282" s="1" t="str">
        <f>IFERROR(VLOOKUP(ROWS($O$5:O5282),$K$5:$L$7000,2,FALSE),"")</f>
        <v/>
      </c>
    </row>
    <row r="5283" spans="2:15" ht="15" customHeight="1" x14ac:dyDescent="0.25">
      <c r="B5283" s="178" t="s">
        <v>9583</v>
      </c>
      <c r="C5283" s="178" t="s">
        <v>104</v>
      </c>
      <c r="D5283" s="178" t="s">
        <v>1632</v>
      </c>
      <c r="E5283" s="178" t="s">
        <v>296</v>
      </c>
      <c r="F5283" s="178" t="s">
        <v>17</v>
      </c>
      <c r="G5283" s="1">
        <f>IF(ISNUMBER(Pay_Item_Search_Text),IF(ISNUMBER(IF(FIND(Pay_Item_Search_Text,B5283)=1,1, "FALSE")),MAX(G$4:$G5282)+1,IF(ISNUMBER(Pay_Item_Search_Text),0,IF(ISNUMBER(SEARCH(Pay_Item_Search_Text,H5283)),MAX(G$4:$G5282)+1,0))),IF(ISNUMBER(Pay_Item_Search_Text),0,IF(ISNUMBER(SEARCH(Pay_Item_Search_Text,H5283)),MAX(G$4:$G5282)+1,0)))</f>
        <v>5279</v>
      </c>
      <c r="H5283" s="1" t="str">
        <f>IF(Table_PayItems[[#This Row],[Description]]="_","_ Unique Item - "&amp;Table_PayItems[[#This Row],[Item]]&amp;" - $"&amp;Table_PayItems[[#This Row],[Unit]],Table_PayItems[[#This Row],[Description]]&amp;" - $"&amp;Table_PayItems[[#This Row],[Unit]])</f>
        <v>Sewer, Cl II, 24 inch, Tr Det A - $Ft</v>
      </c>
      <c r="I5283" s="29" t="str">
        <f>IFERROR(VLOOKUP(ROWS($M$5:M5283),Table_PayItems[[Search Key]:[Concentrated Name]],2,FALSE),"")</f>
        <v>Sewer, Cl II, 24 inch, Tr Det A - $Ft</v>
      </c>
      <c r="J5283" s="1"/>
      <c r="K5283" s="1"/>
      <c r="L5283" s="22">
        <f>IF(ISNUMBER(SEARCH(Pay_Item_Search_Text_2,M5283)),MAX($L$4:L5282)+1,0)</f>
        <v>0</v>
      </c>
      <c r="M5283" s="1" t="str">
        <f>IFERROR(VLOOKUP(ROWS($M$5:M5283),Table_PayItems[[Search Key]:[Concentrated Name]],2,FALSE),"")</f>
        <v>Sewer, Cl II, 24 inch, Tr Det A - $Ft</v>
      </c>
      <c r="N5283" s="1" t="str">
        <f>IFERROR(VLOOKUP(ROWS($M$5:N5283),$L$5:$M$7000,2,FALSE),"")</f>
        <v/>
      </c>
      <c r="O5283" s="1" t="str">
        <f>IFERROR(VLOOKUP(ROWS($O$5:O5283),$K$5:$L$7000,2,FALSE),"")</f>
        <v/>
      </c>
    </row>
    <row r="5284" spans="2:15" ht="15" customHeight="1" x14ac:dyDescent="0.25">
      <c r="B5284" s="178" t="s">
        <v>9607</v>
      </c>
      <c r="C5284" s="178" t="s">
        <v>104</v>
      </c>
      <c r="D5284" s="178" t="s">
        <v>1656</v>
      </c>
      <c r="E5284" s="178" t="s">
        <v>296</v>
      </c>
      <c r="F5284" s="178" t="s">
        <v>17</v>
      </c>
      <c r="G5284" s="1">
        <f>IF(ISNUMBER(Pay_Item_Search_Text),IF(ISNUMBER(IF(FIND(Pay_Item_Search_Text,B5284)=1,1, "FALSE")),MAX(G$4:$G5283)+1,IF(ISNUMBER(Pay_Item_Search_Text),0,IF(ISNUMBER(SEARCH(Pay_Item_Search_Text,H5284)),MAX(G$4:$G5283)+1,0))),IF(ISNUMBER(Pay_Item_Search_Text),0,IF(ISNUMBER(SEARCH(Pay_Item_Search_Text,H5284)),MAX(G$4:$G5283)+1,0)))</f>
        <v>5280</v>
      </c>
      <c r="H5284" s="1" t="str">
        <f>IF(Table_PayItems[[#This Row],[Description]]="_","_ Unique Item - "&amp;Table_PayItems[[#This Row],[Item]]&amp;" - $"&amp;Table_PayItems[[#This Row],[Unit]],Table_PayItems[[#This Row],[Description]]&amp;" - $"&amp;Table_PayItems[[#This Row],[Unit]])</f>
        <v>Sewer, Cl II, 24 inch, Tr Det B - $Ft</v>
      </c>
      <c r="I5284" s="29" t="str">
        <f>IFERROR(VLOOKUP(ROWS($M$5:M5284),Table_PayItems[[Search Key]:[Concentrated Name]],2,FALSE),"")</f>
        <v>Sewer, Cl II, 24 inch, Tr Det B - $Ft</v>
      </c>
      <c r="J5284" s="1"/>
      <c r="K5284" s="1"/>
      <c r="L5284" s="22">
        <f>IF(ISNUMBER(SEARCH(Pay_Item_Search_Text_2,M5284)),MAX($L$4:L5283)+1,0)</f>
        <v>0</v>
      </c>
      <c r="M5284" s="1" t="str">
        <f>IFERROR(VLOOKUP(ROWS($M$5:M5284),Table_PayItems[[Search Key]:[Concentrated Name]],2,FALSE),"")</f>
        <v>Sewer, Cl II, 24 inch, Tr Det B - $Ft</v>
      </c>
      <c r="N5284" s="1" t="str">
        <f>IFERROR(VLOOKUP(ROWS($M$5:N5284),$L$5:$M$7000,2,FALSE),"")</f>
        <v/>
      </c>
      <c r="O5284" s="1" t="str">
        <f>IFERROR(VLOOKUP(ROWS($O$5:O5284),$K$5:$L$7000,2,FALSE),"")</f>
        <v/>
      </c>
    </row>
    <row r="5285" spans="2:15" ht="15" customHeight="1" x14ac:dyDescent="0.25">
      <c r="B5285" s="178" t="s">
        <v>9631</v>
      </c>
      <c r="C5285" s="178" t="s">
        <v>104</v>
      </c>
      <c r="D5285" s="178" t="s">
        <v>1680</v>
      </c>
      <c r="E5285" s="178" t="s">
        <v>296</v>
      </c>
      <c r="F5285" s="178" t="s">
        <v>17</v>
      </c>
      <c r="G5285" s="1">
        <f>IF(ISNUMBER(Pay_Item_Search_Text),IF(ISNUMBER(IF(FIND(Pay_Item_Search_Text,B5285)=1,1, "FALSE")),MAX(G$4:$G5284)+1,IF(ISNUMBER(Pay_Item_Search_Text),0,IF(ISNUMBER(SEARCH(Pay_Item_Search_Text,H5285)),MAX(G$4:$G5284)+1,0))),IF(ISNUMBER(Pay_Item_Search_Text),0,IF(ISNUMBER(SEARCH(Pay_Item_Search_Text,H5285)),MAX(G$4:$G5284)+1,0)))</f>
        <v>5281</v>
      </c>
      <c r="H5285" s="1" t="str">
        <f>IF(Table_PayItems[[#This Row],[Description]]="_","_ Unique Item - "&amp;Table_PayItems[[#This Row],[Item]]&amp;" - $"&amp;Table_PayItems[[#This Row],[Unit]],Table_PayItems[[#This Row],[Description]]&amp;" - $"&amp;Table_PayItems[[#This Row],[Unit]])</f>
        <v>Sewer, Cl II, 24 inch, Tr Det C - $Ft</v>
      </c>
      <c r="I5285" s="29" t="str">
        <f>IFERROR(VLOOKUP(ROWS($M$5:M5285),Table_PayItems[[Search Key]:[Concentrated Name]],2,FALSE),"")</f>
        <v>Sewer, Cl II, 24 inch, Tr Det C - $Ft</v>
      </c>
      <c r="J5285" s="1"/>
      <c r="K5285" s="1"/>
      <c r="L5285" s="22">
        <f>IF(ISNUMBER(SEARCH(Pay_Item_Search_Text_2,M5285)),MAX($L$4:L5284)+1,0)</f>
        <v>0</v>
      </c>
      <c r="M5285" s="1" t="str">
        <f>IFERROR(VLOOKUP(ROWS($M$5:M5285),Table_PayItems[[Search Key]:[Concentrated Name]],2,FALSE),"")</f>
        <v>Sewer, Cl II, 24 inch, Tr Det C - $Ft</v>
      </c>
      <c r="N5285" s="1" t="str">
        <f>IFERROR(VLOOKUP(ROWS($M$5:N5285),$L$5:$M$7000,2,FALSE),"")</f>
        <v/>
      </c>
      <c r="O5285" s="1" t="str">
        <f>IFERROR(VLOOKUP(ROWS($O$5:O5285),$K$5:$L$7000,2,FALSE),"")</f>
        <v/>
      </c>
    </row>
    <row r="5286" spans="2:15" ht="15" customHeight="1" x14ac:dyDescent="0.25">
      <c r="B5286" s="178" t="s">
        <v>9655</v>
      </c>
      <c r="C5286" s="178" t="s">
        <v>104</v>
      </c>
      <c r="D5286" s="178" t="s">
        <v>1704</v>
      </c>
      <c r="E5286" s="178" t="s">
        <v>296</v>
      </c>
      <c r="F5286" s="178" t="s">
        <v>17</v>
      </c>
      <c r="G5286" s="1">
        <f>IF(ISNUMBER(Pay_Item_Search_Text),IF(ISNUMBER(IF(FIND(Pay_Item_Search_Text,B5286)=1,1, "FALSE")),MAX(G$4:$G5285)+1,IF(ISNUMBER(Pay_Item_Search_Text),0,IF(ISNUMBER(SEARCH(Pay_Item_Search_Text,H5286)),MAX(G$4:$G5285)+1,0))),IF(ISNUMBER(Pay_Item_Search_Text),0,IF(ISNUMBER(SEARCH(Pay_Item_Search_Text,H5286)),MAX(G$4:$G5285)+1,0)))</f>
        <v>5282</v>
      </c>
      <c r="H5286" s="1" t="str">
        <f>IF(Table_PayItems[[#This Row],[Description]]="_","_ Unique Item - "&amp;Table_PayItems[[#This Row],[Item]]&amp;" - $"&amp;Table_PayItems[[#This Row],[Unit]],Table_PayItems[[#This Row],[Description]]&amp;" - $"&amp;Table_PayItems[[#This Row],[Unit]])</f>
        <v>Sewer, Cl II, 24 inch, Tr Det D - $Ft</v>
      </c>
      <c r="I5286" s="29" t="str">
        <f>IFERROR(VLOOKUP(ROWS($M$5:M5286),Table_PayItems[[Search Key]:[Concentrated Name]],2,FALSE),"")</f>
        <v>Sewer, Cl II, 24 inch, Tr Det D - $Ft</v>
      </c>
      <c r="J5286" s="1"/>
      <c r="K5286" s="1"/>
      <c r="L5286" s="22">
        <f>IF(ISNUMBER(SEARCH(Pay_Item_Search_Text_2,M5286)),MAX($L$4:L5285)+1,0)</f>
        <v>0</v>
      </c>
      <c r="M5286" s="1" t="str">
        <f>IFERROR(VLOOKUP(ROWS($M$5:M5286),Table_PayItems[[Search Key]:[Concentrated Name]],2,FALSE),"")</f>
        <v>Sewer, Cl II, 24 inch, Tr Det D - $Ft</v>
      </c>
      <c r="N5286" s="1" t="str">
        <f>IFERROR(VLOOKUP(ROWS($M$5:N5286),$L$5:$M$7000,2,FALSE),"")</f>
        <v/>
      </c>
      <c r="O5286" s="1" t="str">
        <f>IFERROR(VLOOKUP(ROWS($O$5:O5286),$K$5:$L$7000,2,FALSE),"")</f>
        <v/>
      </c>
    </row>
    <row r="5287" spans="2:15" ht="15" customHeight="1" x14ac:dyDescent="0.25">
      <c r="B5287" s="178" t="s">
        <v>9584</v>
      </c>
      <c r="C5287" s="178" t="s">
        <v>104</v>
      </c>
      <c r="D5287" s="178" t="s">
        <v>1633</v>
      </c>
      <c r="E5287" s="178" t="s">
        <v>302</v>
      </c>
      <c r="F5287" s="178" t="s">
        <v>17</v>
      </c>
      <c r="G5287" s="1">
        <f>IF(ISNUMBER(Pay_Item_Search_Text),IF(ISNUMBER(IF(FIND(Pay_Item_Search_Text,B5287)=1,1, "FALSE")),MAX(G$4:$G5286)+1,IF(ISNUMBER(Pay_Item_Search_Text),0,IF(ISNUMBER(SEARCH(Pay_Item_Search_Text,H5287)),MAX(G$4:$G5286)+1,0))),IF(ISNUMBER(Pay_Item_Search_Text),0,IF(ISNUMBER(SEARCH(Pay_Item_Search_Text,H5287)),MAX(G$4:$G5286)+1,0)))</f>
        <v>5283</v>
      </c>
      <c r="H5287" s="1" t="str">
        <f>IF(Table_PayItems[[#This Row],[Description]]="_","_ Unique Item - "&amp;Table_PayItems[[#This Row],[Item]]&amp;" - $"&amp;Table_PayItems[[#This Row],[Unit]],Table_PayItems[[#This Row],[Description]]&amp;" - $"&amp;Table_PayItems[[#This Row],[Unit]])</f>
        <v>Sewer, Cl II, 30 inch, Tr Det A - $Ft</v>
      </c>
      <c r="I5287" s="29" t="str">
        <f>IFERROR(VLOOKUP(ROWS($M$5:M5287),Table_PayItems[[Search Key]:[Concentrated Name]],2,FALSE),"")</f>
        <v>Sewer, Cl II, 30 inch, Tr Det A - $Ft</v>
      </c>
      <c r="J5287" s="1"/>
      <c r="K5287" s="1"/>
      <c r="L5287" s="22">
        <f>IF(ISNUMBER(SEARCH(Pay_Item_Search_Text_2,M5287)),MAX($L$4:L5286)+1,0)</f>
        <v>948</v>
      </c>
      <c r="M5287" s="1" t="str">
        <f>IFERROR(VLOOKUP(ROWS($M$5:M5287),Table_PayItems[[Search Key]:[Concentrated Name]],2,FALSE),"")</f>
        <v>Sewer, Cl II, 30 inch, Tr Det A - $Ft</v>
      </c>
      <c r="N5287" s="1" t="str">
        <f>IFERROR(VLOOKUP(ROWS($M$5:N5287),$L$5:$M$7000,2,FALSE),"")</f>
        <v/>
      </c>
      <c r="O5287" s="1" t="str">
        <f>IFERROR(VLOOKUP(ROWS($O$5:O5287),$K$5:$L$7000,2,FALSE),"")</f>
        <v/>
      </c>
    </row>
    <row r="5288" spans="2:15" ht="15" customHeight="1" x14ac:dyDescent="0.25">
      <c r="B5288" s="178" t="s">
        <v>9608</v>
      </c>
      <c r="C5288" s="178" t="s">
        <v>104</v>
      </c>
      <c r="D5288" s="178" t="s">
        <v>1657</v>
      </c>
      <c r="E5288" s="178" t="s">
        <v>302</v>
      </c>
      <c r="F5288" s="178" t="s">
        <v>17</v>
      </c>
      <c r="G5288" s="1">
        <f>IF(ISNUMBER(Pay_Item_Search_Text),IF(ISNUMBER(IF(FIND(Pay_Item_Search_Text,B5288)=1,1, "FALSE")),MAX(G$4:$G5287)+1,IF(ISNUMBER(Pay_Item_Search_Text),0,IF(ISNUMBER(SEARCH(Pay_Item_Search_Text,H5288)),MAX(G$4:$G5287)+1,0))),IF(ISNUMBER(Pay_Item_Search_Text),0,IF(ISNUMBER(SEARCH(Pay_Item_Search_Text,H5288)),MAX(G$4:$G5287)+1,0)))</f>
        <v>5284</v>
      </c>
      <c r="H5288" s="1" t="str">
        <f>IF(Table_PayItems[[#This Row],[Description]]="_","_ Unique Item - "&amp;Table_PayItems[[#This Row],[Item]]&amp;" - $"&amp;Table_PayItems[[#This Row],[Unit]],Table_PayItems[[#This Row],[Description]]&amp;" - $"&amp;Table_PayItems[[#This Row],[Unit]])</f>
        <v>Sewer, Cl II, 30 inch, Tr Det B - $Ft</v>
      </c>
      <c r="I5288" s="29" t="str">
        <f>IFERROR(VLOOKUP(ROWS($M$5:M5288),Table_PayItems[[Search Key]:[Concentrated Name]],2,FALSE),"")</f>
        <v>Sewer, Cl II, 30 inch, Tr Det B - $Ft</v>
      </c>
      <c r="J5288" s="1"/>
      <c r="K5288" s="1"/>
      <c r="L5288" s="22">
        <f>IF(ISNUMBER(SEARCH(Pay_Item_Search_Text_2,M5288)),MAX($L$4:L5287)+1,0)</f>
        <v>949</v>
      </c>
      <c r="M5288" s="1" t="str">
        <f>IFERROR(VLOOKUP(ROWS($M$5:M5288),Table_PayItems[[Search Key]:[Concentrated Name]],2,FALSE),"")</f>
        <v>Sewer, Cl II, 30 inch, Tr Det B - $Ft</v>
      </c>
      <c r="N5288" s="1" t="str">
        <f>IFERROR(VLOOKUP(ROWS($M$5:N5288),$L$5:$M$7000,2,FALSE),"")</f>
        <v/>
      </c>
      <c r="O5288" s="1" t="str">
        <f>IFERROR(VLOOKUP(ROWS($O$5:O5288),$K$5:$L$7000,2,FALSE),"")</f>
        <v/>
      </c>
    </row>
    <row r="5289" spans="2:15" ht="15" customHeight="1" x14ac:dyDescent="0.25">
      <c r="B5289" s="178" t="s">
        <v>9632</v>
      </c>
      <c r="C5289" s="178" t="s">
        <v>104</v>
      </c>
      <c r="D5289" s="178" t="s">
        <v>1681</v>
      </c>
      <c r="E5289" s="178" t="s">
        <v>302</v>
      </c>
      <c r="F5289" s="178" t="s">
        <v>17</v>
      </c>
      <c r="G5289" s="1">
        <f>IF(ISNUMBER(Pay_Item_Search_Text),IF(ISNUMBER(IF(FIND(Pay_Item_Search_Text,B5289)=1,1, "FALSE")),MAX(G$4:$G5288)+1,IF(ISNUMBER(Pay_Item_Search_Text),0,IF(ISNUMBER(SEARCH(Pay_Item_Search_Text,H5289)),MAX(G$4:$G5288)+1,0))),IF(ISNUMBER(Pay_Item_Search_Text),0,IF(ISNUMBER(SEARCH(Pay_Item_Search_Text,H5289)),MAX(G$4:$G5288)+1,0)))</f>
        <v>5285</v>
      </c>
      <c r="H5289" s="1" t="str">
        <f>IF(Table_PayItems[[#This Row],[Description]]="_","_ Unique Item - "&amp;Table_PayItems[[#This Row],[Item]]&amp;" - $"&amp;Table_PayItems[[#This Row],[Unit]],Table_PayItems[[#This Row],[Description]]&amp;" - $"&amp;Table_PayItems[[#This Row],[Unit]])</f>
        <v>Sewer, Cl II, 30 inch, Tr Det C - $Ft</v>
      </c>
      <c r="I5289" s="29" t="str">
        <f>IFERROR(VLOOKUP(ROWS($M$5:M5289),Table_PayItems[[Search Key]:[Concentrated Name]],2,FALSE),"")</f>
        <v>Sewer, Cl II, 30 inch, Tr Det C - $Ft</v>
      </c>
      <c r="J5289" s="1"/>
      <c r="K5289" s="1"/>
      <c r="L5289" s="22">
        <f>IF(ISNUMBER(SEARCH(Pay_Item_Search_Text_2,M5289)),MAX($L$4:L5288)+1,0)</f>
        <v>950</v>
      </c>
      <c r="M5289" s="1" t="str">
        <f>IFERROR(VLOOKUP(ROWS($M$5:M5289),Table_PayItems[[Search Key]:[Concentrated Name]],2,FALSE),"")</f>
        <v>Sewer, Cl II, 30 inch, Tr Det C - $Ft</v>
      </c>
      <c r="N5289" s="1" t="str">
        <f>IFERROR(VLOOKUP(ROWS($M$5:N5289),$L$5:$M$7000,2,FALSE),"")</f>
        <v/>
      </c>
      <c r="O5289" s="1" t="str">
        <f>IFERROR(VLOOKUP(ROWS($O$5:O5289),$K$5:$L$7000,2,FALSE),"")</f>
        <v/>
      </c>
    </row>
    <row r="5290" spans="2:15" ht="15" customHeight="1" x14ac:dyDescent="0.25">
      <c r="B5290" s="178" t="s">
        <v>9656</v>
      </c>
      <c r="C5290" s="178" t="s">
        <v>104</v>
      </c>
      <c r="D5290" s="178" t="s">
        <v>1705</v>
      </c>
      <c r="E5290" s="178" t="s">
        <v>302</v>
      </c>
      <c r="F5290" s="178" t="s">
        <v>17</v>
      </c>
      <c r="G5290" s="1">
        <f>IF(ISNUMBER(Pay_Item_Search_Text),IF(ISNUMBER(IF(FIND(Pay_Item_Search_Text,B5290)=1,1, "FALSE")),MAX(G$4:$G5289)+1,IF(ISNUMBER(Pay_Item_Search_Text),0,IF(ISNUMBER(SEARCH(Pay_Item_Search_Text,H5290)),MAX(G$4:$G5289)+1,0))),IF(ISNUMBER(Pay_Item_Search_Text),0,IF(ISNUMBER(SEARCH(Pay_Item_Search_Text,H5290)),MAX(G$4:$G5289)+1,0)))</f>
        <v>5286</v>
      </c>
      <c r="H5290" s="1" t="str">
        <f>IF(Table_PayItems[[#This Row],[Description]]="_","_ Unique Item - "&amp;Table_PayItems[[#This Row],[Item]]&amp;" - $"&amp;Table_PayItems[[#This Row],[Unit]],Table_PayItems[[#This Row],[Description]]&amp;" - $"&amp;Table_PayItems[[#This Row],[Unit]])</f>
        <v>Sewer, Cl II, 30 inch, Tr Det D - $Ft</v>
      </c>
      <c r="I5290" s="29" t="str">
        <f>IFERROR(VLOOKUP(ROWS($M$5:M5290),Table_PayItems[[Search Key]:[Concentrated Name]],2,FALSE),"")</f>
        <v>Sewer, Cl II, 30 inch, Tr Det D - $Ft</v>
      </c>
      <c r="J5290" s="1"/>
      <c r="K5290" s="1"/>
      <c r="L5290" s="22">
        <f>IF(ISNUMBER(SEARCH(Pay_Item_Search_Text_2,M5290)),MAX($L$4:L5289)+1,0)</f>
        <v>951</v>
      </c>
      <c r="M5290" s="1" t="str">
        <f>IFERROR(VLOOKUP(ROWS($M$5:M5290),Table_PayItems[[Search Key]:[Concentrated Name]],2,FALSE),"")</f>
        <v>Sewer, Cl II, 30 inch, Tr Det D - $Ft</v>
      </c>
      <c r="N5290" s="1" t="str">
        <f>IFERROR(VLOOKUP(ROWS($M$5:N5290),$L$5:$M$7000,2,FALSE),"")</f>
        <v/>
      </c>
      <c r="O5290" s="1" t="str">
        <f>IFERROR(VLOOKUP(ROWS($O$5:O5290),$K$5:$L$7000,2,FALSE),"")</f>
        <v/>
      </c>
    </row>
    <row r="5291" spans="2:15" ht="15" customHeight="1" x14ac:dyDescent="0.25">
      <c r="B5291" s="178" t="s">
        <v>9585</v>
      </c>
      <c r="C5291" s="178" t="s">
        <v>104</v>
      </c>
      <c r="D5291" s="178" t="s">
        <v>1634</v>
      </c>
      <c r="E5291" s="178" t="s">
        <v>302</v>
      </c>
      <c r="F5291" s="178" t="s">
        <v>17</v>
      </c>
      <c r="G5291" s="1">
        <f>IF(ISNUMBER(Pay_Item_Search_Text),IF(ISNUMBER(IF(FIND(Pay_Item_Search_Text,B5291)=1,1, "FALSE")),MAX(G$4:$G5290)+1,IF(ISNUMBER(Pay_Item_Search_Text),0,IF(ISNUMBER(SEARCH(Pay_Item_Search_Text,H5291)),MAX(G$4:$G5290)+1,0))),IF(ISNUMBER(Pay_Item_Search_Text),0,IF(ISNUMBER(SEARCH(Pay_Item_Search_Text,H5291)),MAX(G$4:$G5290)+1,0)))</f>
        <v>5287</v>
      </c>
      <c r="H5291" s="1" t="str">
        <f>IF(Table_PayItems[[#This Row],[Description]]="_","_ Unique Item - "&amp;Table_PayItems[[#This Row],[Item]]&amp;" - $"&amp;Table_PayItems[[#This Row],[Unit]],Table_PayItems[[#This Row],[Description]]&amp;" - $"&amp;Table_PayItems[[#This Row],[Unit]])</f>
        <v>Sewer, Cl II, 36 inch, Tr Det A - $Ft</v>
      </c>
      <c r="I5291" s="29" t="str">
        <f>IFERROR(VLOOKUP(ROWS($M$5:M5291),Table_PayItems[[Search Key]:[Concentrated Name]],2,FALSE),"")</f>
        <v>Sewer, Cl II, 36 inch, Tr Det A - $Ft</v>
      </c>
      <c r="J5291" s="1"/>
      <c r="K5291" s="1"/>
      <c r="L5291" s="22">
        <f>IF(ISNUMBER(SEARCH(Pay_Item_Search_Text_2,M5291)),MAX($L$4:L5290)+1,0)</f>
        <v>0</v>
      </c>
      <c r="M5291" s="1" t="str">
        <f>IFERROR(VLOOKUP(ROWS($M$5:M5291),Table_PayItems[[Search Key]:[Concentrated Name]],2,FALSE),"")</f>
        <v>Sewer, Cl II, 36 inch, Tr Det A - $Ft</v>
      </c>
      <c r="N5291" s="1" t="str">
        <f>IFERROR(VLOOKUP(ROWS($M$5:N5291),$L$5:$M$7000,2,FALSE),"")</f>
        <v/>
      </c>
      <c r="O5291" s="1" t="str">
        <f>IFERROR(VLOOKUP(ROWS($O$5:O5291),$K$5:$L$7000,2,FALSE),"")</f>
        <v/>
      </c>
    </row>
    <row r="5292" spans="2:15" ht="15" customHeight="1" x14ac:dyDescent="0.25">
      <c r="B5292" s="178" t="s">
        <v>9609</v>
      </c>
      <c r="C5292" s="178" t="s">
        <v>104</v>
      </c>
      <c r="D5292" s="178" t="s">
        <v>1658</v>
      </c>
      <c r="E5292" s="178" t="s">
        <v>302</v>
      </c>
      <c r="F5292" s="178" t="s">
        <v>17</v>
      </c>
      <c r="G5292" s="1">
        <f>IF(ISNUMBER(Pay_Item_Search_Text),IF(ISNUMBER(IF(FIND(Pay_Item_Search_Text,B5292)=1,1, "FALSE")),MAX(G$4:$G5291)+1,IF(ISNUMBER(Pay_Item_Search_Text),0,IF(ISNUMBER(SEARCH(Pay_Item_Search_Text,H5292)),MAX(G$4:$G5291)+1,0))),IF(ISNUMBER(Pay_Item_Search_Text),0,IF(ISNUMBER(SEARCH(Pay_Item_Search_Text,H5292)),MAX(G$4:$G5291)+1,0)))</f>
        <v>5288</v>
      </c>
      <c r="H5292" s="1" t="str">
        <f>IF(Table_PayItems[[#This Row],[Description]]="_","_ Unique Item - "&amp;Table_PayItems[[#This Row],[Item]]&amp;" - $"&amp;Table_PayItems[[#This Row],[Unit]],Table_PayItems[[#This Row],[Description]]&amp;" - $"&amp;Table_PayItems[[#This Row],[Unit]])</f>
        <v>Sewer, Cl II, 36 inch, Tr Det B - $Ft</v>
      </c>
      <c r="I5292" s="29" t="str">
        <f>IFERROR(VLOOKUP(ROWS($M$5:M5292),Table_PayItems[[Search Key]:[Concentrated Name]],2,FALSE),"")</f>
        <v>Sewer, Cl II, 36 inch, Tr Det B - $Ft</v>
      </c>
      <c r="J5292" s="1"/>
      <c r="K5292" s="1"/>
      <c r="L5292" s="22">
        <f>IF(ISNUMBER(SEARCH(Pay_Item_Search_Text_2,M5292)),MAX($L$4:L5291)+1,0)</f>
        <v>0</v>
      </c>
      <c r="M5292" s="1" t="str">
        <f>IFERROR(VLOOKUP(ROWS($M$5:M5292),Table_PayItems[[Search Key]:[Concentrated Name]],2,FALSE),"")</f>
        <v>Sewer, Cl II, 36 inch, Tr Det B - $Ft</v>
      </c>
      <c r="N5292" s="1" t="str">
        <f>IFERROR(VLOOKUP(ROWS($M$5:N5292),$L$5:$M$7000,2,FALSE),"")</f>
        <v/>
      </c>
      <c r="O5292" s="1" t="str">
        <f>IFERROR(VLOOKUP(ROWS($O$5:O5292),$K$5:$L$7000,2,FALSE),"")</f>
        <v/>
      </c>
    </row>
    <row r="5293" spans="2:15" ht="15" customHeight="1" x14ac:dyDescent="0.25">
      <c r="B5293" s="178" t="s">
        <v>9633</v>
      </c>
      <c r="C5293" s="178" t="s">
        <v>104</v>
      </c>
      <c r="D5293" s="178" t="s">
        <v>1682</v>
      </c>
      <c r="E5293" s="178" t="s">
        <v>302</v>
      </c>
      <c r="F5293" s="178" t="s">
        <v>17</v>
      </c>
      <c r="G5293" s="1">
        <f>IF(ISNUMBER(Pay_Item_Search_Text),IF(ISNUMBER(IF(FIND(Pay_Item_Search_Text,B5293)=1,1, "FALSE")),MAX(G$4:$G5292)+1,IF(ISNUMBER(Pay_Item_Search_Text),0,IF(ISNUMBER(SEARCH(Pay_Item_Search_Text,H5293)),MAX(G$4:$G5292)+1,0))),IF(ISNUMBER(Pay_Item_Search_Text),0,IF(ISNUMBER(SEARCH(Pay_Item_Search_Text,H5293)),MAX(G$4:$G5292)+1,0)))</f>
        <v>5289</v>
      </c>
      <c r="H5293" s="1" t="str">
        <f>IF(Table_PayItems[[#This Row],[Description]]="_","_ Unique Item - "&amp;Table_PayItems[[#This Row],[Item]]&amp;" - $"&amp;Table_PayItems[[#This Row],[Unit]],Table_PayItems[[#This Row],[Description]]&amp;" - $"&amp;Table_PayItems[[#This Row],[Unit]])</f>
        <v>Sewer, Cl II, 36 inch, Tr Det C - $Ft</v>
      </c>
      <c r="I5293" s="29" t="str">
        <f>IFERROR(VLOOKUP(ROWS($M$5:M5293),Table_PayItems[[Search Key]:[Concentrated Name]],2,FALSE),"")</f>
        <v>Sewer, Cl II, 36 inch, Tr Det C - $Ft</v>
      </c>
      <c r="J5293" s="1"/>
      <c r="K5293" s="1"/>
      <c r="L5293" s="22">
        <f>IF(ISNUMBER(SEARCH(Pay_Item_Search_Text_2,M5293)),MAX($L$4:L5292)+1,0)</f>
        <v>0</v>
      </c>
      <c r="M5293" s="1" t="str">
        <f>IFERROR(VLOOKUP(ROWS($M$5:M5293),Table_PayItems[[Search Key]:[Concentrated Name]],2,FALSE),"")</f>
        <v>Sewer, Cl II, 36 inch, Tr Det C - $Ft</v>
      </c>
      <c r="N5293" s="1" t="str">
        <f>IFERROR(VLOOKUP(ROWS($M$5:N5293),$L$5:$M$7000,2,FALSE),"")</f>
        <v/>
      </c>
      <c r="O5293" s="1" t="str">
        <f>IFERROR(VLOOKUP(ROWS($O$5:O5293),$K$5:$L$7000,2,FALSE),"")</f>
        <v/>
      </c>
    </row>
    <row r="5294" spans="2:15" ht="15" customHeight="1" x14ac:dyDescent="0.25">
      <c r="B5294" s="178" t="s">
        <v>9657</v>
      </c>
      <c r="C5294" s="178" t="s">
        <v>104</v>
      </c>
      <c r="D5294" s="178" t="s">
        <v>1706</v>
      </c>
      <c r="E5294" s="178" t="s">
        <v>302</v>
      </c>
      <c r="F5294" s="178" t="s">
        <v>17</v>
      </c>
      <c r="G5294" s="1">
        <f>IF(ISNUMBER(Pay_Item_Search_Text),IF(ISNUMBER(IF(FIND(Pay_Item_Search_Text,B5294)=1,1, "FALSE")),MAX(G$4:$G5293)+1,IF(ISNUMBER(Pay_Item_Search_Text),0,IF(ISNUMBER(SEARCH(Pay_Item_Search_Text,H5294)),MAX(G$4:$G5293)+1,0))),IF(ISNUMBER(Pay_Item_Search_Text),0,IF(ISNUMBER(SEARCH(Pay_Item_Search_Text,H5294)),MAX(G$4:$G5293)+1,0)))</f>
        <v>5290</v>
      </c>
      <c r="H5294" s="1" t="str">
        <f>IF(Table_PayItems[[#This Row],[Description]]="_","_ Unique Item - "&amp;Table_PayItems[[#This Row],[Item]]&amp;" - $"&amp;Table_PayItems[[#This Row],[Unit]],Table_PayItems[[#This Row],[Description]]&amp;" - $"&amp;Table_PayItems[[#This Row],[Unit]])</f>
        <v>Sewer, Cl II, 36 inch, Tr Det D - $Ft</v>
      </c>
      <c r="I5294" s="29" t="str">
        <f>IFERROR(VLOOKUP(ROWS($M$5:M5294),Table_PayItems[[Search Key]:[Concentrated Name]],2,FALSE),"")</f>
        <v>Sewer, Cl II, 36 inch, Tr Det D - $Ft</v>
      </c>
      <c r="J5294" s="1"/>
      <c r="K5294" s="1"/>
      <c r="L5294" s="22">
        <f>IF(ISNUMBER(SEARCH(Pay_Item_Search_Text_2,M5294)),MAX($L$4:L5293)+1,0)</f>
        <v>0</v>
      </c>
      <c r="M5294" s="1" t="str">
        <f>IFERROR(VLOOKUP(ROWS($M$5:M5294),Table_PayItems[[Search Key]:[Concentrated Name]],2,FALSE),"")</f>
        <v>Sewer, Cl II, 36 inch, Tr Det D - $Ft</v>
      </c>
      <c r="N5294" s="1" t="str">
        <f>IFERROR(VLOOKUP(ROWS($M$5:N5294),$L$5:$M$7000,2,FALSE),"")</f>
        <v/>
      </c>
      <c r="O5294" s="1" t="str">
        <f>IFERROR(VLOOKUP(ROWS($O$5:O5294),$K$5:$L$7000,2,FALSE),"")</f>
        <v/>
      </c>
    </row>
    <row r="5295" spans="2:15" ht="15" customHeight="1" x14ac:dyDescent="0.25">
      <c r="B5295" s="178" t="s">
        <v>9586</v>
      </c>
      <c r="C5295" s="178" t="s">
        <v>104</v>
      </c>
      <c r="D5295" s="178" t="s">
        <v>1635</v>
      </c>
      <c r="E5295" s="178" t="s">
        <v>302</v>
      </c>
      <c r="F5295" s="178" t="s">
        <v>17</v>
      </c>
      <c r="G5295" s="1">
        <f>IF(ISNUMBER(Pay_Item_Search_Text),IF(ISNUMBER(IF(FIND(Pay_Item_Search_Text,B5295)=1,1, "FALSE")),MAX(G$4:$G5294)+1,IF(ISNUMBER(Pay_Item_Search_Text),0,IF(ISNUMBER(SEARCH(Pay_Item_Search_Text,H5295)),MAX(G$4:$G5294)+1,0))),IF(ISNUMBER(Pay_Item_Search_Text),0,IF(ISNUMBER(SEARCH(Pay_Item_Search_Text,H5295)),MAX(G$4:$G5294)+1,0)))</f>
        <v>5291</v>
      </c>
      <c r="H5295" s="1" t="str">
        <f>IF(Table_PayItems[[#This Row],[Description]]="_","_ Unique Item - "&amp;Table_PayItems[[#This Row],[Item]]&amp;" - $"&amp;Table_PayItems[[#This Row],[Unit]],Table_PayItems[[#This Row],[Description]]&amp;" - $"&amp;Table_PayItems[[#This Row],[Unit]])</f>
        <v>Sewer, Cl II, 42 inch, Tr Det A - $Ft</v>
      </c>
      <c r="I5295" s="29" t="str">
        <f>IFERROR(VLOOKUP(ROWS($M$5:M5295),Table_PayItems[[Search Key]:[Concentrated Name]],2,FALSE),"")</f>
        <v>Sewer, Cl II, 42 inch, Tr Det A - $Ft</v>
      </c>
      <c r="J5295" s="1"/>
      <c r="K5295" s="1"/>
      <c r="L5295" s="22">
        <f>IF(ISNUMBER(SEARCH(Pay_Item_Search_Text_2,M5295)),MAX($L$4:L5294)+1,0)</f>
        <v>0</v>
      </c>
      <c r="M5295" s="1" t="str">
        <f>IFERROR(VLOOKUP(ROWS($M$5:M5295),Table_PayItems[[Search Key]:[Concentrated Name]],2,FALSE),"")</f>
        <v>Sewer, Cl II, 42 inch, Tr Det A - $Ft</v>
      </c>
      <c r="N5295" s="1" t="str">
        <f>IFERROR(VLOOKUP(ROWS($M$5:N5295),$L$5:$M$7000,2,FALSE),"")</f>
        <v/>
      </c>
      <c r="O5295" s="1" t="str">
        <f>IFERROR(VLOOKUP(ROWS($O$5:O5295),$K$5:$L$7000,2,FALSE),"")</f>
        <v/>
      </c>
    </row>
    <row r="5296" spans="2:15" ht="15" customHeight="1" x14ac:dyDescent="0.25">
      <c r="B5296" s="178" t="s">
        <v>9610</v>
      </c>
      <c r="C5296" s="178" t="s">
        <v>104</v>
      </c>
      <c r="D5296" s="178" t="s">
        <v>1659</v>
      </c>
      <c r="E5296" s="178" t="s">
        <v>302</v>
      </c>
      <c r="F5296" s="178" t="s">
        <v>17</v>
      </c>
      <c r="G5296" s="1">
        <f>IF(ISNUMBER(Pay_Item_Search_Text),IF(ISNUMBER(IF(FIND(Pay_Item_Search_Text,B5296)=1,1, "FALSE")),MAX(G$4:$G5295)+1,IF(ISNUMBER(Pay_Item_Search_Text),0,IF(ISNUMBER(SEARCH(Pay_Item_Search_Text,H5296)),MAX(G$4:$G5295)+1,0))),IF(ISNUMBER(Pay_Item_Search_Text),0,IF(ISNUMBER(SEARCH(Pay_Item_Search_Text,H5296)),MAX(G$4:$G5295)+1,0)))</f>
        <v>5292</v>
      </c>
      <c r="H5296" s="1" t="str">
        <f>IF(Table_PayItems[[#This Row],[Description]]="_","_ Unique Item - "&amp;Table_PayItems[[#This Row],[Item]]&amp;" - $"&amp;Table_PayItems[[#This Row],[Unit]],Table_PayItems[[#This Row],[Description]]&amp;" - $"&amp;Table_PayItems[[#This Row],[Unit]])</f>
        <v>Sewer, Cl II, 42 inch, Tr Det B - $Ft</v>
      </c>
      <c r="I5296" s="29" t="str">
        <f>IFERROR(VLOOKUP(ROWS($M$5:M5296),Table_PayItems[[Search Key]:[Concentrated Name]],2,FALSE),"")</f>
        <v>Sewer, Cl II, 42 inch, Tr Det B - $Ft</v>
      </c>
      <c r="J5296" s="1"/>
      <c r="K5296" s="1"/>
      <c r="L5296" s="22">
        <f>IF(ISNUMBER(SEARCH(Pay_Item_Search_Text_2,M5296)),MAX($L$4:L5295)+1,0)</f>
        <v>0</v>
      </c>
      <c r="M5296" s="1" t="str">
        <f>IFERROR(VLOOKUP(ROWS($M$5:M5296),Table_PayItems[[Search Key]:[Concentrated Name]],2,FALSE),"")</f>
        <v>Sewer, Cl II, 42 inch, Tr Det B - $Ft</v>
      </c>
      <c r="N5296" s="1" t="str">
        <f>IFERROR(VLOOKUP(ROWS($M$5:N5296),$L$5:$M$7000,2,FALSE),"")</f>
        <v/>
      </c>
      <c r="O5296" s="1" t="str">
        <f>IFERROR(VLOOKUP(ROWS($O$5:O5296),$K$5:$L$7000,2,FALSE),"")</f>
        <v/>
      </c>
    </row>
    <row r="5297" spans="2:15" ht="15" customHeight="1" x14ac:dyDescent="0.25">
      <c r="B5297" s="178" t="s">
        <v>9634</v>
      </c>
      <c r="C5297" s="178" t="s">
        <v>104</v>
      </c>
      <c r="D5297" s="178" t="s">
        <v>1683</v>
      </c>
      <c r="E5297" s="178" t="s">
        <v>302</v>
      </c>
      <c r="F5297" s="178" t="s">
        <v>17</v>
      </c>
      <c r="G5297" s="1">
        <f>IF(ISNUMBER(Pay_Item_Search_Text),IF(ISNUMBER(IF(FIND(Pay_Item_Search_Text,B5297)=1,1, "FALSE")),MAX(G$4:$G5296)+1,IF(ISNUMBER(Pay_Item_Search_Text),0,IF(ISNUMBER(SEARCH(Pay_Item_Search_Text,H5297)),MAX(G$4:$G5296)+1,0))),IF(ISNUMBER(Pay_Item_Search_Text),0,IF(ISNUMBER(SEARCH(Pay_Item_Search_Text,H5297)),MAX(G$4:$G5296)+1,0)))</f>
        <v>5293</v>
      </c>
      <c r="H5297" s="1" t="str">
        <f>IF(Table_PayItems[[#This Row],[Description]]="_","_ Unique Item - "&amp;Table_PayItems[[#This Row],[Item]]&amp;" - $"&amp;Table_PayItems[[#This Row],[Unit]],Table_PayItems[[#This Row],[Description]]&amp;" - $"&amp;Table_PayItems[[#This Row],[Unit]])</f>
        <v>Sewer, Cl II, 42 inch, Tr Det C - $Ft</v>
      </c>
      <c r="I5297" s="29" t="str">
        <f>IFERROR(VLOOKUP(ROWS($M$5:M5297),Table_PayItems[[Search Key]:[Concentrated Name]],2,FALSE),"")</f>
        <v>Sewer, Cl II, 42 inch, Tr Det C - $Ft</v>
      </c>
      <c r="J5297" s="1"/>
      <c r="K5297" s="1"/>
      <c r="L5297" s="22">
        <f>IF(ISNUMBER(SEARCH(Pay_Item_Search_Text_2,M5297)),MAX($L$4:L5296)+1,0)</f>
        <v>0</v>
      </c>
      <c r="M5297" s="1" t="str">
        <f>IFERROR(VLOOKUP(ROWS($M$5:M5297),Table_PayItems[[Search Key]:[Concentrated Name]],2,FALSE),"")</f>
        <v>Sewer, Cl II, 42 inch, Tr Det C - $Ft</v>
      </c>
      <c r="N5297" s="1" t="str">
        <f>IFERROR(VLOOKUP(ROWS($M$5:N5297),$L$5:$M$7000,2,FALSE),"")</f>
        <v/>
      </c>
      <c r="O5297" s="1" t="str">
        <f>IFERROR(VLOOKUP(ROWS($O$5:O5297),$K$5:$L$7000,2,FALSE),"")</f>
        <v/>
      </c>
    </row>
    <row r="5298" spans="2:15" ht="15" customHeight="1" x14ac:dyDescent="0.25">
      <c r="B5298" s="178" t="s">
        <v>9658</v>
      </c>
      <c r="C5298" s="178" t="s">
        <v>104</v>
      </c>
      <c r="D5298" s="178" t="s">
        <v>1707</v>
      </c>
      <c r="E5298" s="178" t="s">
        <v>302</v>
      </c>
      <c r="F5298" s="178" t="s">
        <v>17</v>
      </c>
      <c r="G5298" s="1">
        <f>IF(ISNUMBER(Pay_Item_Search_Text),IF(ISNUMBER(IF(FIND(Pay_Item_Search_Text,B5298)=1,1, "FALSE")),MAX(G$4:$G5297)+1,IF(ISNUMBER(Pay_Item_Search_Text),0,IF(ISNUMBER(SEARCH(Pay_Item_Search_Text,H5298)),MAX(G$4:$G5297)+1,0))),IF(ISNUMBER(Pay_Item_Search_Text),0,IF(ISNUMBER(SEARCH(Pay_Item_Search_Text,H5298)),MAX(G$4:$G5297)+1,0)))</f>
        <v>5294</v>
      </c>
      <c r="H5298" s="1" t="str">
        <f>IF(Table_PayItems[[#This Row],[Description]]="_","_ Unique Item - "&amp;Table_PayItems[[#This Row],[Item]]&amp;" - $"&amp;Table_PayItems[[#This Row],[Unit]],Table_PayItems[[#This Row],[Description]]&amp;" - $"&amp;Table_PayItems[[#This Row],[Unit]])</f>
        <v>Sewer, Cl II, 42 inch, Tr Det D - $Ft</v>
      </c>
      <c r="I5298" s="29" t="str">
        <f>IFERROR(VLOOKUP(ROWS($M$5:M5298),Table_PayItems[[Search Key]:[Concentrated Name]],2,FALSE),"")</f>
        <v>Sewer, Cl II, 42 inch, Tr Det D - $Ft</v>
      </c>
      <c r="J5298" s="1"/>
      <c r="K5298" s="1"/>
      <c r="L5298" s="22">
        <f>IF(ISNUMBER(SEARCH(Pay_Item_Search_Text_2,M5298)),MAX($L$4:L5297)+1,0)</f>
        <v>0</v>
      </c>
      <c r="M5298" s="1" t="str">
        <f>IFERROR(VLOOKUP(ROWS($M$5:M5298),Table_PayItems[[Search Key]:[Concentrated Name]],2,FALSE),"")</f>
        <v>Sewer, Cl II, 42 inch, Tr Det D - $Ft</v>
      </c>
      <c r="N5298" s="1" t="str">
        <f>IFERROR(VLOOKUP(ROWS($M$5:N5298),$L$5:$M$7000,2,FALSE),"")</f>
        <v/>
      </c>
      <c r="O5298" s="1" t="str">
        <f>IFERROR(VLOOKUP(ROWS($O$5:O5298),$K$5:$L$7000,2,FALSE),"")</f>
        <v/>
      </c>
    </row>
    <row r="5299" spans="2:15" ht="15" customHeight="1" x14ac:dyDescent="0.25">
      <c r="B5299" s="178" t="s">
        <v>9587</v>
      </c>
      <c r="C5299" s="178" t="s">
        <v>104</v>
      </c>
      <c r="D5299" s="178" t="s">
        <v>1636</v>
      </c>
      <c r="E5299" s="178" t="s">
        <v>302</v>
      </c>
      <c r="F5299" s="178" t="s">
        <v>17</v>
      </c>
      <c r="G5299" s="1">
        <f>IF(ISNUMBER(Pay_Item_Search_Text),IF(ISNUMBER(IF(FIND(Pay_Item_Search_Text,B5299)=1,1, "FALSE")),MAX(G$4:$G5298)+1,IF(ISNUMBER(Pay_Item_Search_Text),0,IF(ISNUMBER(SEARCH(Pay_Item_Search_Text,H5299)),MAX(G$4:$G5298)+1,0))),IF(ISNUMBER(Pay_Item_Search_Text),0,IF(ISNUMBER(SEARCH(Pay_Item_Search_Text,H5299)),MAX(G$4:$G5298)+1,0)))</f>
        <v>5295</v>
      </c>
      <c r="H5299" s="1" t="str">
        <f>IF(Table_PayItems[[#This Row],[Description]]="_","_ Unique Item - "&amp;Table_PayItems[[#This Row],[Item]]&amp;" - $"&amp;Table_PayItems[[#This Row],[Unit]],Table_PayItems[[#This Row],[Description]]&amp;" - $"&amp;Table_PayItems[[#This Row],[Unit]])</f>
        <v>Sewer, Cl II, 48 inch, Tr Det A - $Ft</v>
      </c>
      <c r="I5299" s="29" t="str">
        <f>IFERROR(VLOOKUP(ROWS($M$5:M5299),Table_PayItems[[Search Key]:[Concentrated Name]],2,FALSE),"")</f>
        <v>Sewer, Cl II, 48 inch, Tr Det A - $Ft</v>
      </c>
      <c r="J5299" s="1"/>
      <c r="K5299" s="1"/>
      <c r="L5299" s="22">
        <f>IF(ISNUMBER(SEARCH(Pay_Item_Search_Text_2,M5299)),MAX($L$4:L5298)+1,0)</f>
        <v>0</v>
      </c>
      <c r="M5299" s="1" t="str">
        <f>IFERROR(VLOOKUP(ROWS($M$5:M5299),Table_PayItems[[Search Key]:[Concentrated Name]],2,FALSE),"")</f>
        <v>Sewer, Cl II, 48 inch, Tr Det A - $Ft</v>
      </c>
      <c r="N5299" s="1" t="str">
        <f>IFERROR(VLOOKUP(ROWS($M$5:N5299),$L$5:$M$7000,2,FALSE),"")</f>
        <v/>
      </c>
      <c r="O5299" s="1" t="str">
        <f>IFERROR(VLOOKUP(ROWS($O$5:O5299),$K$5:$L$7000,2,FALSE),"")</f>
        <v/>
      </c>
    </row>
    <row r="5300" spans="2:15" ht="15" customHeight="1" x14ac:dyDescent="0.25">
      <c r="B5300" s="178" t="s">
        <v>9611</v>
      </c>
      <c r="C5300" s="178" t="s">
        <v>104</v>
      </c>
      <c r="D5300" s="178" t="s">
        <v>1660</v>
      </c>
      <c r="E5300" s="178" t="s">
        <v>302</v>
      </c>
      <c r="F5300" s="178" t="s">
        <v>17</v>
      </c>
      <c r="G5300" s="1">
        <f>IF(ISNUMBER(Pay_Item_Search_Text),IF(ISNUMBER(IF(FIND(Pay_Item_Search_Text,B5300)=1,1, "FALSE")),MAX(G$4:$G5299)+1,IF(ISNUMBER(Pay_Item_Search_Text),0,IF(ISNUMBER(SEARCH(Pay_Item_Search_Text,H5300)),MAX(G$4:$G5299)+1,0))),IF(ISNUMBER(Pay_Item_Search_Text),0,IF(ISNUMBER(SEARCH(Pay_Item_Search_Text,H5300)),MAX(G$4:$G5299)+1,0)))</f>
        <v>5296</v>
      </c>
      <c r="H5300" s="1" t="str">
        <f>IF(Table_PayItems[[#This Row],[Description]]="_","_ Unique Item - "&amp;Table_PayItems[[#This Row],[Item]]&amp;" - $"&amp;Table_PayItems[[#This Row],[Unit]],Table_PayItems[[#This Row],[Description]]&amp;" - $"&amp;Table_PayItems[[#This Row],[Unit]])</f>
        <v>Sewer, Cl II, 48 inch, Tr Det B - $Ft</v>
      </c>
      <c r="I5300" s="29" t="str">
        <f>IFERROR(VLOOKUP(ROWS($M$5:M5300),Table_PayItems[[Search Key]:[Concentrated Name]],2,FALSE),"")</f>
        <v>Sewer, Cl II, 48 inch, Tr Det B - $Ft</v>
      </c>
      <c r="J5300" s="1"/>
      <c r="K5300" s="1"/>
      <c r="L5300" s="22">
        <f>IF(ISNUMBER(SEARCH(Pay_Item_Search_Text_2,M5300)),MAX($L$4:L5299)+1,0)</f>
        <v>0</v>
      </c>
      <c r="M5300" s="1" t="str">
        <f>IFERROR(VLOOKUP(ROWS($M$5:M5300),Table_PayItems[[Search Key]:[Concentrated Name]],2,FALSE),"")</f>
        <v>Sewer, Cl II, 48 inch, Tr Det B - $Ft</v>
      </c>
      <c r="N5300" s="1" t="str">
        <f>IFERROR(VLOOKUP(ROWS($M$5:N5300),$L$5:$M$7000,2,FALSE),"")</f>
        <v/>
      </c>
      <c r="O5300" s="1" t="str">
        <f>IFERROR(VLOOKUP(ROWS($O$5:O5300),$K$5:$L$7000,2,FALSE),"")</f>
        <v/>
      </c>
    </row>
    <row r="5301" spans="2:15" ht="15" customHeight="1" x14ac:dyDescent="0.25">
      <c r="B5301" s="178" t="s">
        <v>9635</v>
      </c>
      <c r="C5301" s="178" t="s">
        <v>104</v>
      </c>
      <c r="D5301" s="178" t="s">
        <v>1684</v>
      </c>
      <c r="E5301" s="178" t="s">
        <v>302</v>
      </c>
      <c r="F5301" s="178" t="s">
        <v>17</v>
      </c>
      <c r="G5301" s="1">
        <f>IF(ISNUMBER(Pay_Item_Search_Text),IF(ISNUMBER(IF(FIND(Pay_Item_Search_Text,B5301)=1,1, "FALSE")),MAX(G$4:$G5300)+1,IF(ISNUMBER(Pay_Item_Search_Text),0,IF(ISNUMBER(SEARCH(Pay_Item_Search_Text,H5301)),MAX(G$4:$G5300)+1,0))),IF(ISNUMBER(Pay_Item_Search_Text),0,IF(ISNUMBER(SEARCH(Pay_Item_Search_Text,H5301)),MAX(G$4:$G5300)+1,0)))</f>
        <v>5297</v>
      </c>
      <c r="H5301" s="1" t="str">
        <f>IF(Table_PayItems[[#This Row],[Description]]="_","_ Unique Item - "&amp;Table_PayItems[[#This Row],[Item]]&amp;" - $"&amp;Table_PayItems[[#This Row],[Unit]],Table_PayItems[[#This Row],[Description]]&amp;" - $"&amp;Table_PayItems[[#This Row],[Unit]])</f>
        <v>Sewer, Cl II, 48 inch, Tr Det C - $Ft</v>
      </c>
      <c r="I5301" s="29" t="str">
        <f>IFERROR(VLOOKUP(ROWS($M$5:M5301),Table_PayItems[[Search Key]:[Concentrated Name]],2,FALSE),"")</f>
        <v>Sewer, Cl II, 48 inch, Tr Det C - $Ft</v>
      </c>
      <c r="J5301" s="1"/>
      <c r="K5301" s="1"/>
      <c r="L5301" s="22">
        <f>IF(ISNUMBER(SEARCH(Pay_Item_Search_Text_2,M5301)),MAX($L$4:L5300)+1,0)</f>
        <v>0</v>
      </c>
      <c r="M5301" s="1" t="str">
        <f>IFERROR(VLOOKUP(ROWS($M$5:M5301),Table_PayItems[[Search Key]:[Concentrated Name]],2,FALSE),"")</f>
        <v>Sewer, Cl II, 48 inch, Tr Det C - $Ft</v>
      </c>
      <c r="N5301" s="1" t="str">
        <f>IFERROR(VLOOKUP(ROWS($M$5:N5301),$L$5:$M$7000,2,FALSE),"")</f>
        <v/>
      </c>
      <c r="O5301" s="1" t="str">
        <f>IFERROR(VLOOKUP(ROWS($O$5:O5301),$K$5:$L$7000,2,FALSE),"")</f>
        <v/>
      </c>
    </row>
    <row r="5302" spans="2:15" ht="15" customHeight="1" x14ac:dyDescent="0.25">
      <c r="B5302" s="178" t="s">
        <v>9659</v>
      </c>
      <c r="C5302" s="178" t="s">
        <v>104</v>
      </c>
      <c r="D5302" s="178" t="s">
        <v>1708</v>
      </c>
      <c r="E5302" s="178" t="s">
        <v>302</v>
      </c>
      <c r="F5302" s="178" t="s">
        <v>17</v>
      </c>
      <c r="G5302" s="1">
        <f>IF(ISNUMBER(Pay_Item_Search_Text),IF(ISNUMBER(IF(FIND(Pay_Item_Search_Text,B5302)=1,1, "FALSE")),MAX(G$4:$G5301)+1,IF(ISNUMBER(Pay_Item_Search_Text),0,IF(ISNUMBER(SEARCH(Pay_Item_Search_Text,H5302)),MAX(G$4:$G5301)+1,0))),IF(ISNUMBER(Pay_Item_Search_Text),0,IF(ISNUMBER(SEARCH(Pay_Item_Search_Text,H5302)),MAX(G$4:$G5301)+1,0)))</f>
        <v>5298</v>
      </c>
      <c r="H5302" s="1" t="str">
        <f>IF(Table_PayItems[[#This Row],[Description]]="_","_ Unique Item - "&amp;Table_PayItems[[#This Row],[Item]]&amp;" - $"&amp;Table_PayItems[[#This Row],[Unit]],Table_PayItems[[#This Row],[Description]]&amp;" - $"&amp;Table_PayItems[[#This Row],[Unit]])</f>
        <v>Sewer, Cl II, 48 inch, Tr Det D - $Ft</v>
      </c>
      <c r="I5302" s="29" t="str">
        <f>IFERROR(VLOOKUP(ROWS($M$5:M5302),Table_PayItems[[Search Key]:[Concentrated Name]],2,FALSE),"")</f>
        <v>Sewer, Cl II, 48 inch, Tr Det D - $Ft</v>
      </c>
      <c r="J5302" s="1"/>
      <c r="K5302" s="1"/>
      <c r="L5302" s="22">
        <f>IF(ISNUMBER(SEARCH(Pay_Item_Search_Text_2,M5302)),MAX($L$4:L5301)+1,0)</f>
        <v>0</v>
      </c>
      <c r="M5302" s="1" t="str">
        <f>IFERROR(VLOOKUP(ROWS($M$5:M5302),Table_PayItems[[Search Key]:[Concentrated Name]],2,FALSE),"")</f>
        <v>Sewer, Cl II, 48 inch, Tr Det D - $Ft</v>
      </c>
      <c r="N5302" s="1" t="str">
        <f>IFERROR(VLOOKUP(ROWS($M$5:N5302),$L$5:$M$7000,2,FALSE),"")</f>
        <v/>
      </c>
      <c r="O5302" s="1" t="str">
        <f>IFERROR(VLOOKUP(ROWS($O$5:O5302),$K$5:$L$7000,2,FALSE),"")</f>
        <v/>
      </c>
    </row>
    <row r="5303" spans="2:15" ht="15" customHeight="1" x14ac:dyDescent="0.25">
      <c r="B5303" s="178" t="s">
        <v>9588</v>
      </c>
      <c r="C5303" s="178" t="s">
        <v>104</v>
      </c>
      <c r="D5303" s="178" t="s">
        <v>1637</v>
      </c>
      <c r="E5303" s="178" t="s">
        <v>302</v>
      </c>
      <c r="F5303" s="178" t="s">
        <v>17</v>
      </c>
      <c r="G5303" s="1">
        <f>IF(ISNUMBER(Pay_Item_Search_Text),IF(ISNUMBER(IF(FIND(Pay_Item_Search_Text,B5303)=1,1, "FALSE")),MAX(G$4:$G5302)+1,IF(ISNUMBER(Pay_Item_Search_Text),0,IF(ISNUMBER(SEARCH(Pay_Item_Search_Text,H5303)),MAX(G$4:$G5302)+1,0))),IF(ISNUMBER(Pay_Item_Search_Text),0,IF(ISNUMBER(SEARCH(Pay_Item_Search_Text,H5303)),MAX(G$4:$G5302)+1,0)))</f>
        <v>5299</v>
      </c>
      <c r="H5303" s="1" t="str">
        <f>IF(Table_PayItems[[#This Row],[Description]]="_","_ Unique Item - "&amp;Table_PayItems[[#This Row],[Item]]&amp;" - $"&amp;Table_PayItems[[#This Row],[Unit]],Table_PayItems[[#This Row],[Description]]&amp;" - $"&amp;Table_PayItems[[#This Row],[Unit]])</f>
        <v>Sewer, Cl II, 54 inch, Tr Det A - $Ft</v>
      </c>
      <c r="I5303" s="29" t="str">
        <f>IFERROR(VLOOKUP(ROWS($M$5:M5303),Table_PayItems[[Search Key]:[Concentrated Name]],2,FALSE),"")</f>
        <v>Sewer, Cl II, 54 inch, Tr Det A - $Ft</v>
      </c>
      <c r="J5303" s="1"/>
      <c r="K5303" s="1"/>
      <c r="L5303" s="22">
        <f>IF(ISNUMBER(SEARCH(Pay_Item_Search_Text_2,M5303)),MAX($L$4:L5302)+1,0)</f>
        <v>0</v>
      </c>
      <c r="M5303" s="1" t="str">
        <f>IFERROR(VLOOKUP(ROWS($M$5:M5303),Table_PayItems[[Search Key]:[Concentrated Name]],2,FALSE),"")</f>
        <v>Sewer, Cl II, 54 inch, Tr Det A - $Ft</v>
      </c>
      <c r="N5303" s="1" t="str">
        <f>IFERROR(VLOOKUP(ROWS($M$5:N5303),$L$5:$M$7000,2,FALSE),"")</f>
        <v/>
      </c>
      <c r="O5303" s="1" t="str">
        <f>IFERROR(VLOOKUP(ROWS($O$5:O5303),$K$5:$L$7000,2,FALSE),"")</f>
        <v/>
      </c>
    </row>
    <row r="5304" spans="2:15" ht="15" customHeight="1" x14ac:dyDescent="0.25">
      <c r="B5304" s="178" t="s">
        <v>9612</v>
      </c>
      <c r="C5304" s="178" t="s">
        <v>104</v>
      </c>
      <c r="D5304" s="178" t="s">
        <v>1661</v>
      </c>
      <c r="E5304" s="178" t="s">
        <v>302</v>
      </c>
      <c r="F5304" s="178" t="s">
        <v>17</v>
      </c>
      <c r="G5304" s="1">
        <f>IF(ISNUMBER(Pay_Item_Search_Text),IF(ISNUMBER(IF(FIND(Pay_Item_Search_Text,B5304)=1,1, "FALSE")),MAX(G$4:$G5303)+1,IF(ISNUMBER(Pay_Item_Search_Text),0,IF(ISNUMBER(SEARCH(Pay_Item_Search_Text,H5304)),MAX(G$4:$G5303)+1,0))),IF(ISNUMBER(Pay_Item_Search_Text),0,IF(ISNUMBER(SEARCH(Pay_Item_Search_Text,H5304)),MAX(G$4:$G5303)+1,0)))</f>
        <v>5300</v>
      </c>
      <c r="H5304" s="1" t="str">
        <f>IF(Table_PayItems[[#This Row],[Description]]="_","_ Unique Item - "&amp;Table_PayItems[[#This Row],[Item]]&amp;" - $"&amp;Table_PayItems[[#This Row],[Unit]],Table_PayItems[[#This Row],[Description]]&amp;" - $"&amp;Table_PayItems[[#This Row],[Unit]])</f>
        <v>Sewer, Cl II, 54 inch, Tr Det B - $Ft</v>
      </c>
      <c r="I5304" s="29" t="str">
        <f>IFERROR(VLOOKUP(ROWS($M$5:M5304),Table_PayItems[[Search Key]:[Concentrated Name]],2,FALSE),"")</f>
        <v>Sewer, Cl II, 54 inch, Tr Det B - $Ft</v>
      </c>
      <c r="J5304" s="1"/>
      <c r="K5304" s="1"/>
      <c r="L5304" s="22">
        <f>IF(ISNUMBER(SEARCH(Pay_Item_Search_Text_2,M5304)),MAX($L$4:L5303)+1,0)</f>
        <v>0</v>
      </c>
      <c r="M5304" s="1" t="str">
        <f>IFERROR(VLOOKUP(ROWS($M$5:M5304),Table_PayItems[[Search Key]:[Concentrated Name]],2,FALSE),"")</f>
        <v>Sewer, Cl II, 54 inch, Tr Det B - $Ft</v>
      </c>
      <c r="N5304" s="1" t="str">
        <f>IFERROR(VLOOKUP(ROWS($M$5:N5304),$L$5:$M$7000,2,FALSE),"")</f>
        <v/>
      </c>
      <c r="O5304" s="1" t="str">
        <f>IFERROR(VLOOKUP(ROWS($O$5:O5304),$K$5:$L$7000,2,FALSE),"")</f>
        <v/>
      </c>
    </row>
    <row r="5305" spans="2:15" ht="15" customHeight="1" x14ac:dyDescent="0.25">
      <c r="B5305" s="178" t="s">
        <v>9636</v>
      </c>
      <c r="C5305" s="178" t="s">
        <v>104</v>
      </c>
      <c r="D5305" s="178" t="s">
        <v>1685</v>
      </c>
      <c r="E5305" s="178" t="s">
        <v>302</v>
      </c>
      <c r="F5305" s="178" t="s">
        <v>17</v>
      </c>
      <c r="G5305" s="1">
        <f>IF(ISNUMBER(Pay_Item_Search_Text),IF(ISNUMBER(IF(FIND(Pay_Item_Search_Text,B5305)=1,1, "FALSE")),MAX(G$4:$G5304)+1,IF(ISNUMBER(Pay_Item_Search_Text),0,IF(ISNUMBER(SEARCH(Pay_Item_Search_Text,H5305)),MAX(G$4:$G5304)+1,0))),IF(ISNUMBER(Pay_Item_Search_Text),0,IF(ISNUMBER(SEARCH(Pay_Item_Search_Text,H5305)),MAX(G$4:$G5304)+1,0)))</f>
        <v>5301</v>
      </c>
      <c r="H5305" s="1" t="str">
        <f>IF(Table_PayItems[[#This Row],[Description]]="_","_ Unique Item - "&amp;Table_PayItems[[#This Row],[Item]]&amp;" - $"&amp;Table_PayItems[[#This Row],[Unit]],Table_PayItems[[#This Row],[Description]]&amp;" - $"&amp;Table_PayItems[[#This Row],[Unit]])</f>
        <v>Sewer, Cl II, 54 inch, Tr Det C - $Ft</v>
      </c>
      <c r="I5305" s="29" t="str">
        <f>IFERROR(VLOOKUP(ROWS($M$5:M5305),Table_PayItems[[Search Key]:[Concentrated Name]],2,FALSE),"")</f>
        <v>Sewer, Cl II, 54 inch, Tr Det C - $Ft</v>
      </c>
      <c r="J5305" s="1"/>
      <c r="K5305" s="1"/>
      <c r="L5305" s="22">
        <f>IF(ISNUMBER(SEARCH(Pay_Item_Search_Text_2,M5305)),MAX($L$4:L5304)+1,0)</f>
        <v>0</v>
      </c>
      <c r="M5305" s="1" t="str">
        <f>IFERROR(VLOOKUP(ROWS($M$5:M5305),Table_PayItems[[Search Key]:[Concentrated Name]],2,FALSE),"")</f>
        <v>Sewer, Cl II, 54 inch, Tr Det C - $Ft</v>
      </c>
      <c r="N5305" s="1" t="str">
        <f>IFERROR(VLOOKUP(ROWS($M$5:N5305),$L$5:$M$7000,2,FALSE),"")</f>
        <v/>
      </c>
      <c r="O5305" s="1" t="str">
        <f>IFERROR(VLOOKUP(ROWS($O$5:O5305),$K$5:$L$7000,2,FALSE),"")</f>
        <v/>
      </c>
    </row>
    <row r="5306" spans="2:15" ht="15" customHeight="1" x14ac:dyDescent="0.25">
      <c r="B5306" s="178" t="s">
        <v>9660</v>
      </c>
      <c r="C5306" s="178" t="s">
        <v>104</v>
      </c>
      <c r="D5306" s="178" t="s">
        <v>1709</v>
      </c>
      <c r="E5306" s="178" t="s">
        <v>302</v>
      </c>
      <c r="F5306" s="178" t="s">
        <v>17</v>
      </c>
      <c r="G5306" s="1">
        <f>IF(ISNUMBER(Pay_Item_Search_Text),IF(ISNUMBER(IF(FIND(Pay_Item_Search_Text,B5306)=1,1, "FALSE")),MAX(G$4:$G5305)+1,IF(ISNUMBER(Pay_Item_Search_Text),0,IF(ISNUMBER(SEARCH(Pay_Item_Search_Text,H5306)),MAX(G$4:$G5305)+1,0))),IF(ISNUMBER(Pay_Item_Search_Text),0,IF(ISNUMBER(SEARCH(Pay_Item_Search_Text,H5306)),MAX(G$4:$G5305)+1,0)))</f>
        <v>5302</v>
      </c>
      <c r="H5306" s="1" t="str">
        <f>IF(Table_PayItems[[#This Row],[Description]]="_","_ Unique Item - "&amp;Table_PayItems[[#This Row],[Item]]&amp;" - $"&amp;Table_PayItems[[#This Row],[Unit]],Table_PayItems[[#This Row],[Description]]&amp;" - $"&amp;Table_PayItems[[#This Row],[Unit]])</f>
        <v>Sewer, Cl II, 54 inch, Tr Det D - $Ft</v>
      </c>
      <c r="I5306" s="29" t="str">
        <f>IFERROR(VLOOKUP(ROWS($M$5:M5306),Table_PayItems[[Search Key]:[Concentrated Name]],2,FALSE),"")</f>
        <v>Sewer, Cl II, 54 inch, Tr Det D - $Ft</v>
      </c>
      <c r="J5306" s="1"/>
      <c r="K5306" s="1"/>
      <c r="L5306" s="22">
        <f>IF(ISNUMBER(SEARCH(Pay_Item_Search_Text_2,M5306)),MAX($L$4:L5305)+1,0)</f>
        <v>0</v>
      </c>
      <c r="M5306" s="1" t="str">
        <f>IFERROR(VLOOKUP(ROWS($M$5:M5306),Table_PayItems[[Search Key]:[Concentrated Name]],2,FALSE),"")</f>
        <v>Sewer, Cl II, 54 inch, Tr Det D - $Ft</v>
      </c>
      <c r="N5306" s="1" t="str">
        <f>IFERROR(VLOOKUP(ROWS($M$5:N5306),$L$5:$M$7000,2,FALSE),"")</f>
        <v/>
      </c>
      <c r="O5306" s="1" t="str">
        <f>IFERROR(VLOOKUP(ROWS($O$5:O5306),$K$5:$L$7000,2,FALSE),"")</f>
        <v/>
      </c>
    </row>
    <row r="5307" spans="2:15" ht="15" customHeight="1" x14ac:dyDescent="0.25">
      <c r="B5307" s="178" t="s">
        <v>9589</v>
      </c>
      <c r="C5307" s="178" t="s">
        <v>104</v>
      </c>
      <c r="D5307" s="178" t="s">
        <v>1638</v>
      </c>
      <c r="E5307" s="178" t="s">
        <v>302</v>
      </c>
      <c r="F5307" s="178" t="s">
        <v>17</v>
      </c>
      <c r="G5307" s="1">
        <f>IF(ISNUMBER(Pay_Item_Search_Text),IF(ISNUMBER(IF(FIND(Pay_Item_Search_Text,B5307)=1,1, "FALSE")),MAX(G$4:$G5306)+1,IF(ISNUMBER(Pay_Item_Search_Text),0,IF(ISNUMBER(SEARCH(Pay_Item_Search_Text,H5307)),MAX(G$4:$G5306)+1,0))),IF(ISNUMBER(Pay_Item_Search_Text),0,IF(ISNUMBER(SEARCH(Pay_Item_Search_Text,H5307)),MAX(G$4:$G5306)+1,0)))</f>
        <v>5303</v>
      </c>
      <c r="H5307" s="1" t="str">
        <f>IF(Table_PayItems[[#This Row],[Description]]="_","_ Unique Item - "&amp;Table_PayItems[[#This Row],[Item]]&amp;" - $"&amp;Table_PayItems[[#This Row],[Unit]],Table_PayItems[[#This Row],[Description]]&amp;" - $"&amp;Table_PayItems[[#This Row],[Unit]])</f>
        <v>Sewer, Cl II, 60 inch, Tr Det A - $Ft</v>
      </c>
      <c r="I5307" s="29" t="str">
        <f>IFERROR(VLOOKUP(ROWS($M$5:M5307),Table_PayItems[[Search Key]:[Concentrated Name]],2,FALSE),"")</f>
        <v>Sewer, Cl II, 60 inch, Tr Det A - $Ft</v>
      </c>
      <c r="J5307" s="1"/>
      <c r="K5307" s="1"/>
      <c r="L5307" s="22">
        <f>IF(ISNUMBER(SEARCH(Pay_Item_Search_Text_2,M5307)),MAX($L$4:L5306)+1,0)</f>
        <v>952</v>
      </c>
      <c r="M5307" s="1" t="str">
        <f>IFERROR(VLOOKUP(ROWS($M$5:M5307),Table_PayItems[[Search Key]:[Concentrated Name]],2,FALSE),"")</f>
        <v>Sewer, Cl II, 60 inch, Tr Det A - $Ft</v>
      </c>
      <c r="N5307" s="1" t="str">
        <f>IFERROR(VLOOKUP(ROWS($M$5:N5307),$L$5:$M$7000,2,FALSE),"")</f>
        <v/>
      </c>
      <c r="O5307" s="1" t="str">
        <f>IFERROR(VLOOKUP(ROWS($O$5:O5307),$K$5:$L$7000,2,FALSE),"")</f>
        <v/>
      </c>
    </row>
    <row r="5308" spans="2:15" ht="15" customHeight="1" x14ac:dyDescent="0.25">
      <c r="B5308" s="178" t="s">
        <v>9613</v>
      </c>
      <c r="C5308" s="178" t="s">
        <v>104</v>
      </c>
      <c r="D5308" s="178" t="s">
        <v>1662</v>
      </c>
      <c r="E5308" s="178" t="s">
        <v>302</v>
      </c>
      <c r="F5308" s="178" t="s">
        <v>17</v>
      </c>
      <c r="G5308" s="1">
        <f>IF(ISNUMBER(Pay_Item_Search_Text),IF(ISNUMBER(IF(FIND(Pay_Item_Search_Text,B5308)=1,1, "FALSE")),MAX(G$4:$G5307)+1,IF(ISNUMBER(Pay_Item_Search_Text),0,IF(ISNUMBER(SEARCH(Pay_Item_Search_Text,H5308)),MAX(G$4:$G5307)+1,0))),IF(ISNUMBER(Pay_Item_Search_Text),0,IF(ISNUMBER(SEARCH(Pay_Item_Search_Text,H5308)),MAX(G$4:$G5307)+1,0)))</f>
        <v>5304</v>
      </c>
      <c r="H5308" s="1" t="str">
        <f>IF(Table_PayItems[[#This Row],[Description]]="_","_ Unique Item - "&amp;Table_PayItems[[#This Row],[Item]]&amp;" - $"&amp;Table_PayItems[[#This Row],[Unit]],Table_PayItems[[#This Row],[Description]]&amp;" - $"&amp;Table_PayItems[[#This Row],[Unit]])</f>
        <v>Sewer, Cl II, 60 inch, Tr Det B - $Ft</v>
      </c>
      <c r="I5308" s="29" t="str">
        <f>IFERROR(VLOOKUP(ROWS($M$5:M5308),Table_PayItems[[Search Key]:[Concentrated Name]],2,FALSE),"")</f>
        <v>Sewer, Cl II, 60 inch, Tr Det B - $Ft</v>
      </c>
      <c r="J5308" s="1"/>
      <c r="K5308" s="1"/>
      <c r="L5308" s="22">
        <f>IF(ISNUMBER(SEARCH(Pay_Item_Search_Text_2,M5308)),MAX($L$4:L5307)+1,0)</f>
        <v>953</v>
      </c>
      <c r="M5308" s="1" t="str">
        <f>IFERROR(VLOOKUP(ROWS($M$5:M5308),Table_PayItems[[Search Key]:[Concentrated Name]],2,FALSE),"")</f>
        <v>Sewer, Cl II, 60 inch, Tr Det B - $Ft</v>
      </c>
      <c r="N5308" s="1" t="str">
        <f>IFERROR(VLOOKUP(ROWS($M$5:N5308),$L$5:$M$7000,2,FALSE),"")</f>
        <v/>
      </c>
      <c r="O5308" s="1" t="str">
        <f>IFERROR(VLOOKUP(ROWS($O$5:O5308),$K$5:$L$7000,2,FALSE),"")</f>
        <v/>
      </c>
    </row>
    <row r="5309" spans="2:15" ht="15" customHeight="1" x14ac:dyDescent="0.25">
      <c r="B5309" s="178" t="s">
        <v>9637</v>
      </c>
      <c r="C5309" s="178" t="s">
        <v>104</v>
      </c>
      <c r="D5309" s="178" t="s">
        <v>1686</v>
      </c>
      <c r="E5309" s="178" t="s">
        <v>302</v>
      </c>
      <c r="F5309" s="178" t="s">
        <v>17</v>
      </c>
      <c r="G5309" s="1">
        <f>IF(ISNUMBER(Pay_Item_Search_Text),IF(ISNUMBER(IF(FIND(Pay_Item_Search_Text,B5309)=1,1, "FALSE")),MAX(G$4:$G5308)+1,IF(ISNUMBER(Pay_Item_Search_Text),0,IF(ISNUMBER(SEARCH(Pay_Item_Search_Text,H5309)),MAX(G$4:$G5308)+1,0))),IF(ISNUMBER(Pay_Item_Search_Text),0,IF(ISNUMBER(SEARCH(Pay_Item_Search_Text,H5309)),MAX(G$4:$G5308)+1,0)))</f>
        <v>5305</v>
      </c>
      <c r="H5309" s="1" t="str">
        <f>IF(Table_PayItems[[#This Row],[Description]]="_","_ Unique Item - "&amp;Table_PayItems[[#This Row],[Item]]&amp;" - $"&amp;Table_PayItems[[#This Row],[Unit]],Table_PayItems[[#This Row],[Description]]&amp;" - $"&amp;Table_PayItems[[#This Row],[Unit]])</f>
        <v>Sewer, Cl II, 60 inch, Tr Det C - $Ft</v>
      </c>
      <c r="I5309" s="29" t="str">
        <f>IFERROR(VLOOKUP(ROWS($M$5:M5309),Table_PayItems[[Search Key]:[Concentrated Name]],2,FALSE),"")</f>
        <v>Sewer, Cl II, 60 inch, Tr Det C - $Ft</v>
      </c>
      <c r="J5309" s="1"/>
      <c r="K5309" s="1"/>
      <c r="L5309" s="22">
        <f>IF(ISNUMBER(SEARCH(Pay_Item_Search_Text_2,M5309)),MAX($L$4:L5308)+1,0)</f>
        <v>954</v>
      </c>
      <c r="M5309" s="1" t="str">
        <f>IFERROR(VLOOKUP(ROWS($M$5:M5309),Table_PayItems[[Search Key]:[Concentrated Name]],2,FALSE),"")</f>
        <v>Sewer, Cl II, 60 inch, Tr Det C - $Ft</v>
      </c>
      <c r="N5309" s="1" t="str">
        <f>IFERROR(VLOOKUP(ROWS($M$5:N5309),$L$5:$M$7000,2,FALSE),"")</f>
        <v/>
      </c>
      <c r="O5309" s="1" t="str">
        <f>IFERROR(VLOOKUP(ROWS($O$5:O5309),$K$5:$L$7000,2,FALSE),"")</f>
        <v/>
      </c>
    </row>
    <row r="5310" spans="2:15" ht="15" customHeight="1" x14ac:dyDescent="0.25">
      <c r="B5310" s="178" t="s">
        <v>9661</v>
      </c>
      <c r="C5310" s="178" t="s">
        <v>104</v>
      </c>
      <c r="D5310" s="178" t="s">
        <v>1710</v>
      </c>
      <c r="E5310" s="178" t="s">
        <v>302</v>
      </c>
      <c r="F5310" s="178" t="s">
        <v>17</v>
      </c>
      <c r="G5310" s="1">
        <f>IF(ISNUMBER(Pay_Item_Search_Text),IF(ISNUMBER(IF(FIND(Pay_Item_Search_Text,B5310)=1,1, "FALSE")),MAX(G$4:$G5309)+1,IF(ISNUMBER(Pay_Item_Search_Text),0,IF(ISNUMBER(SEARCH(Pay_Item_Search_Text,H5310)),MAX(G$4:$G5309)+1,0))),IF(ISNUMBER(Pay_Item_Search_Text),0,IF(ISNUMBER(SEARCH(Pay_Item_Search_Text,H5310)),MAX(G$4:$G5309)+1,0)))</f>
        <v>5306</v>
      </c>
      <c r="H5310" s="1" t="str">
        <f>IF(Table_PayItems[[#This Row],[Description]]="_","_ Unique Item - "&amp;Table_PayItems[[#This Row],[Item]]&amp;" - $"&amp;Table_PayItems[[#This Row],[Unit]],Table_PayItems[[#This Row],[Description]]&amp;" - $"&amp;Table_PayItems[[#This Row],[Unit]])</f>
        <v>Sewer, Cl II, 60 inch, Tr Det D - $Ft</v>
      </c>
      <c r="I5310" s="29" t="str">
        <f>IFERROR(VLOOKUP(ROWS($M$5:M5310),Table_PayItems[[Search Key]:[Concentrated Name]],2,FALSE),"")</f>
        <v>Sewer, Cl II, 60 inch, Tr Det D - $Ft</v>
      </c>
      <c r="J5310" s="1"/>
      <c r="K5310" s="1"/>
      <c r="L5310" s="22">
        <f>IF(ISNUMBER(SEARCH(Pay_Item_Search_Text_2,M5310)),MAX($L$4:L5309)+1,0)</f>
        <v>955</v>
      </c>
      <c r="M5310" s="1" t="str">
        <f>IFERROR(VLOOKUP(ROWS($M$5:M5310),Table_PayItems[[Search Key]:[Concentrated Name]],2,FALSE),"")</f>
        <v>Sewer, Cl II, 60 inch, Tr Det D - $Ft</v>
      </c>
      <c r="N5310" s="1" t="str">
        <f>IFERROR(VLOOKUP(ROWS($M$5:N5310),$L$5:$M$7000,2,FALSE),"")</f>
        <v/>
      </c>
      <c r="O5310" s="1" t="str">
        <f>IFERROR(VLOOKUP(ROWS($O$5:O5310),$K$5:$L$7000,2,FALSE),"")</f>
        <v/>
      </c>
    </row>
    <row r="5311" spans="2:15" ht="15" customHeight="1" x14ac:dyDescent="0.25">
      <c r="B5311" s="178" t="s">
        <v>9590</v>
      </c>
      <c r="C5311" s="178" t="s">
        <v>104</v>
      </c>
      <c r="D5311" s="178" t="s">
        <v>1639</v>
      </c>
      <c r="E5311" s="178" t="s">
        <v>302</v>
      </c>
      <c r="F5311" s="178" t="s">
        <v>17</v>
      </c>
      <c r="G5311" s="1">
        <f>IF(ISNUMBER(Pay_Item_Search_Text),IF(ISNUMBER(IF(FIND(Pay_Item_Search_Text,B5311)=1,1, "FALSE")),MAX(G$4:$G5310)+1,IF(ISNUMBER(Pay_Item_Search_Text),0,IF(ISNUMBER(SEARCH(Pay_Item_Search_Text,H5311)),MAX(G$4:$G5310)+1,0))),IF(ISNUMBER(Pay_Item_Search_Text),0,IF(ISNUMBER(SEARCH(Pay_Item_Search_Text,H5311)),MAX(G$4:$G5310)+1,0)))</f>
        <v>5307</v>
      </c>
      <c r="H5311" s="1" t="str">
        <f>IF(Table_PayItems[[#This Row],[Description]]="_","_ Unique Item - "&amp;Table_PayItems[[#This Row],[Item]]&amp;" - $"&amp;Table_PayItems[[#This Row],[Unit]],Table_PayItems[[#This Row],[Description]]&amp;" - $"&amp;Table_PayItems[[#This Row],[Unit]])</f>
        <v>Sewer, Cl II, 66 inch, Tr Det A - $Ft</v>
      </c>
      <c r="I5311" s="29" t="str">
        <f>IFERROR(VLOOKUP(ROWS($M$5:M5311),Table_PayItems[[Search Key]:[Concentrated Name]],2,FALSE),"")</f>
        <v>Sewer, Cl II, 66 inch, Tr Det A - $Ft</v>
      </c>
      <c r="J5311" s="1"/>
      <c r="K5311" s="1"/>
      <c r="L5311" s="22">
        <f>IF(ISNUMBER(SEARCH(Pay_Item_Search_Text_2,M5311)),MAX($L$4:L5310)+1,0)</f>
        <v>0</v>
      </c>
      <c r="M5311" s="1" t="str">
        <f>IFERROR(VLOOKUP(ROWS($M$5:M5311),Table_PayItems[[Search Key]:[Concentrated Name]],2,FALSE),"")</f>
        <v>Sewer, Cl II, 66 inch, Tr Det A - $Ft</v>
      </c>
      <c r="N5311" s="1" t="str">
        <f>IFERROR(VLOOKUP(ROWS($M$5:N5311),$L$5:$M$7000,2,FALSE),"")</f>
        <v/>
      </c>
      <c r="O5311" s="1" t="str">
        <f>IFERROR(VLOOKUP(ROWS($O$5:O5311),$K$5:$L$7000,2,FALSE),"")</f>
        <v/>
      </c>
    </row>
    <row r="5312" spans="2:15" ht="15" customHeight="1" x14ac:dyDescent="0.25">
      <c r="B5312" s="178" t="s">
        <v>9614</v>
      </c>
      <c r="C5312" s="178" t="s">
        <v>104</v>
      </c>
      <c r="D5312" s="178" t="s">
        <v>1663</v>
      </c>
      <c r="E5312" s="178" t="s">
        <v>302</v>
      </c>
      <c r="F5312" s="178" t="s">
        <v>17</v>
      </c>
      <c r="G5312" s="1">
        <f>IF(ISNUMBER(Pay_Item_Search_Text),IF(ISNUMBER(IF(FIND(Pay_Item_Search_Text,B5312)=1,1, "FALSE")),MAX(G$4:$G5311)+1,IF(ISNUMBER(Pay_Item_Search_Text),0,IF(ISNUMBER(SEARCH(Pay_Item_Search_Text,H5312)),MAX(G$4:$G5311)+1,0))),IF(ISNUMBER(Pay_Item_Search_Text),0,IF(ISNUMBER(SEARCH(Pay_Item_Search_Text,H5312)),MAX(G$4:$G5311)+1,0)))</f>
        <v>5308</v>
      </c>
      <c r="H5312" s="1" t="str">
        <f>IF(Table_PayItems[[#This Row],[Description]]="_","_ Unique Item - "&amp;Table_PayItems[[#This Row],[Item]]&amp;" - $"&amp;Table_PayItems[[#This Row],[Unit]],Table_PayItems[[#This Row],[Description]]&amp;" - $"&amp;Table_PayItems[[#This Row],[Unit]])</f>
        <v>Sewer, Cl II, 66 inch, Tr Det B - $Ft</v>
      </c>
      <c r="I5312" s="29" t="str">
        <f>IFERROR(VLOOKUP(ROWS($M$5:M5312),Table_PayItems[[Search Key]:[Concentrated Name]],2,FALSE),"")</f>
        <v>Sewer, Cl II, 66 inch, Tr Det B - $Ft</v>
      </c>
      <c r="J5312" s="1"/>
      <c r="K5312" s="1"/>
      <c r="L5312" s="22">
        <f>IF(ISNUMBER(SEARCH(Pay_Item_Search_Text_2,M5312)),MAX($L$4:L5311)+1,0)</f>
        <v>0</v>
      </c>
      <c r="M5312" s="1" t="str">
        <f>IFERROR(VLOOKUP(ROWS($M$5:M5312),Table_PayItems[[Search Key]:[Concentrated Name]],2,FALSE),"")</f>
        <v>Sewer, Cl II, 66 inch, Tr Det B - $Ft</v>
      </c>
      <c r="N5312" s="1" t="str">
        <f>IFERROR(VLOOKUP(ROWS($M$5:N5312),$L$5:$M$7000,2,FALSE),"")</f>
        <v/>
      </c>
      <c r="O5312" s="1" t="str">
        <f>IFERROR(VLOOKUP(ROWS($O$5:O5312),$K$5:$L$7000,2,FALSE),"")</f>
        <v/>
      </c>
    </row>
    <row r="5313" spans="2:15" ht="15" customHeight="1" x14ac:dyDescent="0.25">
      <c r="B5313" s="178" t="s">
        <v>9638</v>
      </c>
      <c r="C5313" s="178" t="s">
        <v>104</v>
      </c>
      <c r="D5313" s="178" t="s">
        <v>1687</v>
      </c>
      <c r="E5313" s="178" t="s">
        <v>302</v>
      </c>
      <c r="F5313" s="178" t="s">
        <v>17</v>
      </c>
      <c r="G5313" s="1">
        <f>IF(ISNUMBER(Pay_Item_Search_Text),IF(ISNUMBER(IF(FIND(Pay_Item_Search_Text,B5313)=1,1, "FALSE")),MAX(G$4:$G5312)+1,IF(ISNUMBER(Pay_Item_Search_Text),0,IF(ISNUMBER(SEARCH(Pay_Item_Search_Text,H5313)),MAX(G$4:$G5312)+1,0))),IF(ISNUMBER(Pay_Item_Search_Text),0,IF(ISNUMBER(SEARCH(Pay_Item_Search_Text,H5313)),MAX(G$4:$G5312)+1,0)))</f>
        <v>5309</v>
      </c>
      <c r="H5313" s="1" t="str">
        <f>IF(Table_PayItems[[#This Row],[Description]]="_","_ Unique Item - "&amp;Table_PayItems[[#This Row],[Item]]&amp;" - $"&amp;Table_PayItems[[#This Row],[Unit]],Table_PayItems[[#This Row],[Description]]&amp;" - $"&amp;Table_PayItems[[#This Row],[Unit]])</f>
        <v>Sewer, Cl II, 66 inch, Tr Det C - $Ft</v>
      </c>
      <c r="I5313" s="29" t="str">
        <f>IFERROR(VLOOKUP(ROWS($M$5:M5313),Table_PayItems[[Search Key]:[Concentrated Name]],2,FALSE),"")</f>
        <v>Sewer, Cl II, 66 inch, Tr Det C - $Ft</v>
      </c>
      <c r="J5313" s="1"/>
      <c r="K5313" s="1"/>
      <c r="L5313" s="22">
        <f>IF(ISNUMBER(SEARCH(Pay_Item_Search_Text_2,M5313)),MAX($L$4:L5312)+1,0)</f>
        <v>0</v>
      </c>
      <c r="M5313" s="1" t="str">
        <f>IFERROR(VLOOKUP(ROWS($M$5:M5313),Table_PayItems[[Search Key]:[Concentrated Name]],2,FALSE),"")</f>
        <v>Sewer, Cl II, 66 inch, Tr Det C - $Ft</v>
      </c>
      <c r="N5313" s="1" t="str">
        <f>IFERROR(VLOOKUP(ROWS($M$5:N5313),$L$5:$M$7000,2,FALSE),"")</f>
        <v/>
      </c>
      <c r="O5313" s="1" t="str">
        <f>IFERROR(VLOOKUP(ROWS($O$5:O5313),$K$5:$L$7000,2,FALSE),"")</f>
        <v/>
      </c>
    </row>
    <row r="5314" spans="2:15" ht="15" customHeight="1" x14ac:dyDescent="0.25">
      <c r="B5314" s="178" t="s">
        <v>9662</v>
      </c>
      <c r="C5314" s="178" t="s">
        <v>104</v>
      </c>
      <c r="D5314" s="178" t="s">
        <v>1711</v>
      </c>
      <c r="E5314" s="178" t="s">
        <v>302</v>
      </c>
      <c r="F5314" s="178" t="s">
        <v>17</v>
      </c>
      <c r="G5314" s="1">
        <f>IF(ISNUMBER(Pay_Item_Search_Text),IF(ISNUMBER(IF(FIND(Pay_Item_Search_Text,B5314)=1,1, "FALSE")),MAX(G$4:$G5313)+1,IF(ISNUMBER(Pay_Item_Search_Text),0,IF(ISNUMBER(SEARCH(Pay_Item_Search_Text,H5314)),MAX(G$4:$G5313)+1,0))),IF(ISNUMBER(Pay_Item_Search_Text),0,IF(ISNUMBER(SEARCH(Pay_Item_Search_Text,H5314)),MAX(G$4:$G5313)+1,0)))</f>
        <v>5310</v>
      </c>
      <c r="H5314" s="1" t="str">
        <f>IF(Table_PayItems[[#This Row],[Description]]="_","_ Unique Item - "&amp;Table_PayItems[[#This Row],[Item]]&amp;" - $"&amp;Table_PayItems[[#This Row],[Unit]],Table_PayItems[[#This Row],[Description]]&amp;" - $"&amp;Table_PayItems[[#This Row],[Unit]])</f>
        <v>Sewer, Cl II, 66 inch, Tr Det D - $Ft</v>
      </c>
      <c r="I5314" s="29" t="str">
        <f>IFERROR(VLOOKUP(ROWS($M$5:M5314),Table_PayItems[[Search Key]:[Concentrated Name]],2,FALSE),"")</f>
        <v>Sewer, Cl II, 66 inch, Tr Det D - $Ft</v>
      </c>
      <c r="J5314" s="1"/>
      <c r="K5314" s="1"/>
      <c r="L5314" s="22">
        <f>IF(ISNUMBER(SEARCH(Pay_Item_Search_Text_2,M5314)),MAX($L$4:L5313)+1,0)</f>
        <v>0</v>
      </c>
      <c r="M5314" s="1" t="str">
        <f>IFERROR(VLOOKUP(ROWS($M$5:M5314),Table_PayItems[[Search Key]:[Concentrated Name]],2,FALSE),"")</f>
        <v>Sewer, Cl II, 66 inch, Tr Det D - $Ft</v>
      </c>
      <c r="N5314" s="1" t="str">
        <f>IFERROR(VLOOKUP(ROWS($M$5:N5314),$L$5:$M$7000,2,FALSE),"")</f>
        <v/>
      </c>
      <c r="O5314" s="1" t="str">
        <f>IFERROR(VLOOKUP(ROWS($O$5:O5314),$K$5:$L$7000,2,FALSE),"")</f>
        <v/>
      </c>
    </row>
    <row r="5315" spans="2:15" ht="15" customHeight="1" x14ac:dyDescent="0.25">
      <c r="B5315" s="178" t="s">
        <v>9591</v>
      </c>
      <c r="C5315" s="178" t="s">
        <v>104</v>
      </c>
      <c r="D5315" s="178" t="s">
        <v>1640</v>
      </c>
      <c r="E5315" s="178" t="s">
        <v>302</v>
      </c>
      <c r="F5315" s="178" t="s">
        <v>17</v>
      </c>
      <c r="G5315" s="1">
        <f>IF(ISNUMBER(Pay_Item_Search_Text),IF(ISNUMBER(IF(FIND(Pay_Item_Search_Text,B5315)=1,1, "FALSE")),MAX(G$4:$G5314)+1,IF(ISNUMBER(Pay_Item_Search_Text),0,IF(ISNUMBER(SEARCH(Pay_Item_Search_Text,H5315)),MAX(G$4:$G5314)+1,0))),IF(ISNUMBER(Pay_Item_Search_Text),0,IF(ISNUMBER(SEARCH(Pay_Item_Search_Text,H5315)),MAX(G$4:$G5314)+1,0)))</f>
        <v>5311</v>
      </c>
      <c r="H5315" s="1" t="str">
        <f>IF(Table_PayItems[[#This Row],[Description]]="_","_ Unique Item - "&amp;Table_PayItems[[#This Row],[Item]]&amp;" - $"&amp;Table_PayItems[[#This Row],[Unit]],Table_PayItems[[#This Row],[Description]]&amp;" - $"&amp;Table_PayItems[[#This Row],[Unit]])</f>
        <v>Sewer, Cl II, 72 inch, Tr Det A - $Ft</v>
      </c>
      <c r="I5315" s="29" t="str">
        <f>IFERROR(VLOOKUP(ROWS($M$5:M5315),Table_PayItems[[Search Key]:[Concentrated Name]],2,FALSE),"")</f>
        <v>Sewer, Cl II, 72 inch, Tr Det A - $Ft</v>
      </c>
      <c r="J5315" s="1"/>
      <c r="K5315" s="1"/>
      <c r="L5315" s="22">
        <f>IF(ISNUMBER(SEARCH(Pay_Item_Search_Text_2,M5315)),MAX($L$4:L5314)+1,0)</f>
        <v>0</v>
      </c>
      <c r="M5315" s="1" t="str">
        <f>IFERROR(VLOOKUP(ROWS($M$5:M5315),Table_PayItems[[Search Key]:[Concentrated Name]],2,FALSE),"")</f>
        <v>Sewer, Cl II, 72 inch, Tr Det A - $Ft</v>
      </c>
      <c r="N5315" s="1" t="str">
        <f>IFERROR(VLOOKUP(ROWS($M$5:N5315),$L$5:$M$7000,2,FALSE),"")</f>
        <v/>
      </c>
      <c r="O5315" s="1" t="str">
        <f>IFERROR(VLOOKUP(ROWS($O$5:O5315),$K$5:$L$7000,2,FALSE),"")</f>
        <v/>
      </c>
    </row>
    <row r="5316" spans="2:15" ht="15" customHeight="1" x14ac:dyDescent="0.25">
      <c r="B5316" s="178" t="s">
        <v>9615</v>
      </c>
      <c r="C5316" s="178" t="s">
        <v>104</v>
      </c>
      <c r="D5316" s="178" t="s">
        <v>1664</v>
      </c>
      <c r="E5316" s="178" t="s">
        <v>302</v>
      </c>
      <c r="F5316" s="178" t="s">
        <v>17</v>
      </c>
      <c r="G5316" s="1">
        <f>IF(ISNUMBER(Pay_Item_Search_Text),IF(ISNUMBER(IF(FIND(Pay_Item_Search_Text,B5316)=1,1, "FALSE")),MAX(G$4:$G5315)+1,IF(ISNUMBER(Pay_Item_Search_Text),0,IF(ISNUMBER(SEARCH(Pay_Item_Search_Text,H5316)),MAX(G$4:$G5315)+1,0))),IF(ISNUMBER(Pay_Item_Search_Text),0,IF(ISNUMBER(SEARCH(Pay_Item_Search_Text,H5316)),MAX(G$4:$G5315)+1,0)))</f>
        <v>5312</v>
      </c>
      <c r="H5316" s="1" t="str">
        <f>IF(Table_PayItems[[#This Row],[Description]]="_","_ Unique Item - "&amp;Table_PayItems[[#This Row],[Item]]&amp;" - $"&amp;Table_PayItems[[#This Row],[Unit]],Table_PayItems[[#This Row],[Description]]&amp;" - $"&amp;Table_PayItems[[#This Row],[Unit]])</f>
        <v>Sewer, Cl II, 72 inch, Tr Det B - $Ft</v>
      </c>
      <c r="I5316" s="29" t="str">
        <f>IFERROR(VLOOKUP(ROWS($M$5:M5316),Table_PayItems[[Search Key]:[Concentrated Name]],2,FALSE),"")</f>
        <v>Sewer, Cl II, 72 inch, Tr Det B - $Ft</v>
      </c>
      <c r="J5316" s="1"/>
      <c r="K5316" s="1"/>
      <c r="L5316" s="22">
        <f>IF(ISNUMBER(SEARCH(Pay_Item_Search_Text_2,M5316)),MAX($L$4:L5315)+1,0)</f>
        <v>0</v>
      </c>
      <c r="M5316" s="1" t="str">
        <f>IFERROR(VLOOKUP(ROWS($M$5:M5316),Table_PayItems[[Search Key]:[Concentrated Name]],2,FALSE),"")</f>
        <v>Sewer, Cl II, 72 inch, Tr Det B - $Ft</v>
      </c>
      <c r="N5316" s="1" t="str">
        <f>IFERROR(VLOOKUP(ROWS($M$5:N5316),$L$5:$M$7000,2,FALSE),"")</f>
        <v/>
      </c>
      <c r="O5316" s="1" t="str">
        <f>IFERROR(VLOOKUP(ROWS($O$5:O5316),$K$5:$L$7000,2,FALSE),"")</f>
        <v/>
      </c>
    </row>
    <row r="5317" spans="2:15" ht="15" customHeight="1" x14ac:dyDescent="0.25">
      <c r="B5317" s="178" t="s">
        <v>9639</v>
      </c>
      <c r="C5317" s="178" t="s">
        <v>104</v>
      </c>
      <c r="D5317" s="178" t="s">
        <v>1688</v>
      </c>
      <c r="E5317" s="178" t="s">
        <v>302</v>
      </c>
      <c r="F5317" s="178" t="s">
        <v>17</v>
      </c>
      <c r="G5317" s="1">
        <f>IF(ISNUMBER(Pay_Item_Search_Text),IF(ISNUMBER(IF(FIND(Pay_Item_Search_Text,B5317)=1,1, "FALSE")),MAX(G$4:$G5316)+1,IF(ISNUMBER(Pay_Item_Search_Text),0,IF(ISNUMBER(SEARCH(Pay_Item_Search_Text,H5317)),MAX(G$4:$G5316)+1,0))),IF(ISNUMBER(Pay_Item_Search_Text),0,IF(ISNUMBER(SEARCH(Pay_Item_Search_Text,H5317)),MAX(G$4:$G5316)+1,0)))</f>
        <v>5313</v>
      </c>
      <c r="H5317" s="1" t="str">
        <f>IF(Table_PayItems[[#This Row],[Description]]="_","_ Unique Item - "&amp;Table_PayItems[[#This Row],[Item]]&amp;" - $"&amp;Table_PayItems[[#This Row],[Unit]],Table_PayItems[[#This Row],[Description]]&amp;" - $"&amp;Table_PayItems[[#This Row],[Unit]])</f>
        <v>Sewer, Cl II, 72 inch, Tr Det C - $Ft</v>
      </c>
      <c r="I5317" s="29" t="str">
        <f>IFERROR(VLOOKUP(ROWS($M$5:M5317),Table_PayItems[[Search Key]:[Concentrated Name]],2,FALSE),"")</f>
        <v>Sewer, Cl II, 72 inch, Tr Det C - $Ft</v>
      </c>
      <c r="J5317" s="1"/>
      <c r="K5317" s="1"/>
      <c r="L5317" s="22">
        <f>IF(ISNUMBER(SEARCH(Pay_Item_Search_Text_2,M5317)),MAX($L$4:L5316)+1,0)</f>
        <v>0</v>
      </c>
      <c r="M5317" s="1" t="str">
        <f>IFERROR(VLOOKUP(ROWS($M$5:M5317),Table_PayItems[[Search Key]:[Concentrated Name]],2,FALSE),"")</f>
        <v>Sewer, Cl II, 72 inch, Tr Det C - $Ft</v>
      </c>
      <c r="N5317" s="1" t="str">
        <f>IFERROR(VLOOKUP(ROWS($M$5:N5317),$L$5:$M$7000,2,FALSE),"")</f>
        <v/>
      </c>
      <c r="O5317" s="1" t="str">
        <f>IFERROR(VLOOKUP(ROWS($O$5:O5317),$K$5:$L$7000,2,FALSE),"")</f>
        <v/>
      </c>
    </row>
    <row r="5318" spans="2:15" ht="15" customHeight="1" x14ac:dyDescent="0.25">
      <c r="B5318" s="178" t="s">
        <v>9663</v>
      </c>
      <c r="C5318" s="178" t="s">
        <v>104</v>
      </c>
      <c r="D5318" s="178" t="s">
        <v>1712</v>
      </c>
      <c r="E5318" s="178" t="s">
        <v>302</v>
      </c>
      <c r="F5318" s="178" t="s">
        <v>17</v>
      </c>
      <c r="G5318" s="1">
        <f>IF(ISNUMBER(Pay_Item_Search_Text),IF(ISNUMBER(IF(FIND(Pay_Item_Search_Text,B5318)=1,1, "FALSE")),MAX(G$4:$G5317)+1,IF(ISNUMBER(Pay_Item_Search_Text),0,IF(ISNUMBER(SEARCH(Pay_Item_Search_Text,H5318)),MAX(G$4:$G5317)+1,0))),IF(ISNUMBER(Pay_Item_Search_Text),0,IF(ISNUMBER(SEARCH(Pay_Item_Search_Text,H5318)),MAX(G$4:$G5317)+1,0)))</f>
        <v>5314</v>
      </c>
      <c r="H5318" s="1" t="str">
        <f>IF(Table_PayItems[[#This Row],[Description]]="_","_ Unique Item - "&amp;Table_PayItems[[#This Row],[Item]]&amp;" - $"&amp;Table_PayItems[[#This Row],[Unit]],Table_PayItems[[#This Row],[Description]]&amp;" - $"&amp;Table_PayItems[[#This Row],[Unit]])</f>
        <v>Sewer, Cl II, 72 inch, Tr Det D - $Ft</v>
      </c>
      <c r="I5318" s="29" t="str">
        <f>IFERROR(VLOOKUP(ROWS($M$5:M5318),Table_PayItems[[Search Key]:[Concentrated Name]],2,FALSE),"")</f>
        <v>Sewer, Cl II, 72 inch, Tr Det D - $Ft</v>
      </c>
      <c r="J5318" s="1"/>
      <c r="K5318" s="1"/>
      <c r="L5318" s="22">
        <f>IF(ISNUMBER(SEARCH(Pay_Item_Search_Text_2,M5318)),MAX($L$4:L5317)+1,0)</f>
        <v>0</v>
      </c>
      <c r="M5318" s="1" t="str">
        <f>IFERROR(VLOOKUP(ROWS($M$5:M5318),Table_PayItems[[Search Key]:[Concentrated Name]],2,FALSE),"")</f>
        <v>Sewer, Cl II, 72 inch, Tr Det D - $Ft</v>
      </c>
      <c r="N5318" s="1" t="str">
        <f>IFERROR(VLOOKUP(ROWS($M$5:N5318),$L$5:$M$7000,2,FALSE),"")</f>
        <v/>
      </c>
      <c r="O5318" s="1" t="str">
        <f>IFERROR(VLOOKUP(ROWS($O$5:O5318),$K$5:$L$7000,2,FALSE),"")</f>
        <v/>
      </c>
    </row>
    <row r="5319" spans="2:15" ht="15" customHeight="1" x14ac:dyDescent="0.25">
      <c r="B5319" s="178" t="s">
        <v>9592</v>
      </c>
      <c r="C5319" s="178" t="s">
        <v>104</v>
      </c>
      <c r="D5319" s="178" t="s">
        <v>1641</v>
      </c>
      <c r="E5319" s="178" t="s">
        <v>302</v>
      </c>
      <c r="F5319" s="178" t="s">
        <v>17</v>
      </c>
      <c r="G5319" s="1">
        <f>IF(ISNUMBER(Pay_Item_Search_Text),IF(ISNUMBER(IF(FIND(Pay_Item_Search_Text,B5319)=1,1, "FALSE")),MAX(G$4:$G5318)+1,IF(ISNUMBER(Pay_Item_Search_Text),0,IF(ISNUMBER(SEARCH(Pay_Item_Search_Text,H5319)),MAX(G$4:$G5318)+1,0))),IF(ISNUMBER(Pay_Item_Search_Text),0,IF(ISNUMBER(SEARCH(Pay_Item_Search_Text,H5319)),MAX(G$4:$G5318)+1,0)))</f>
        <v>5315</v>
      </c>
      <c r="H5319" s="1" t="str">
        <f>IF(Table_PayItems[[#This Row],[Description]]="_","_ Unique Item - "&amp;Table_PayItems[[#This Row],[Item]]&amp;" - $"&amp;Table_PayItems[[#This Row],[Unit]],Table_PayItems[[#This Row],[Description]]&amp;" - $"&amp;Table_PayItems[[#This Row],[Unit]])</f>
        <v>Sewer, Cl II, 78 inch, Tr Det A - $Ft</v>
      </c>
      <c r="I5319" s="29" t="str">
        <f>IFERROR(VLOOKUP(ROWS($M$5:M5319),Table_PayItems[[Search Key]:[Concentrated Name]],2,FALSE),"")</f>
        <v>Sewer, Cl II, 78 inch, Tr Det A - $Ft</v>
      </c>
      <c r="J5319" s="1"/>
      <c r="K5319" s="1"/>
      <c r="L5319" s="22">
        <f>IF(ISNUMBER(SEARCH(Pay_Item_Search_Text_2,M5319)),MAX($L$4:L5318)+1,0)</f>
        <v>0</v>
      </c>
      <c r="M5319" s="1" t="str">
        <f>IFERROR(VLOOKUP(ROWS($M$5:M5319),Table_PayItems[[Search Key]:[Concentrated Name]],2,FALSE),"")</f>
        <v>Sewer, Cl II, 78 inch, Tr Det A - $Ft</v>
      </c>
      <c r="N5319" s="1" t="str">
        <f>IFERROR(VLOOKUP(ROWS($M$5:N5319),$L$5:$M$7000,2,FALSE),"")</f>
        <v/>
      </c>
      <c r="O5319" s="1" t="str">
        <f>IFERROR(VLOOKUP(ROWS($O$5:O5319),$K$5:$L$7000,2,FALSE),"")</f>
        <v/>
      </c>
    </row>
    <row r="5320" spans="2:15" ht="15" customHeight="1" x14ac:dyDescent="0.25">
      <c r="B5320" s="178" t="s">
        <v>9616</v>
      </c>
      <c r="C5320" s="178" t="s">
        <v>104</v>
      </c>
      <c r="D5320" s="178" t="s">
        <v>1665</v>
      </c>
      <c r="E5320" s="178" t="s">
        <v>302</v>
      </c>
      <c r="F5320" s="178" t="s">
        <v>17</v>
      </c>
      <c r="G5320" s="1">
        <f>IF(ISNUMBER(Pay_Item_Search_Text),IF(ISNUMBER(IF(FIND(Pay_Item_Search_Text,B5320)=1,1, "FALSE")),MAX(G$4:$G5319)+1,IF(ISNUMBER(Pay_Item_Search_Text),0,IF(ISNUMBER(SEARCH(Pay_Item_Search_Text,H5320)),MAX(G$4:$G5319)+1,0))),IF(ISNUMBER(Pay_Item_Search_Text),0,IF(ISNUMBER(SEARCH(Pay_Item_Search_Text,H5320)),MAX(G$4:$G5319)+1,0)))</f>
        <v>5316</v>
      </c>
      <c r="H5320" s="1" t="str">
        <f>IF(Table_PayItems[[#This Row],[Description]]="_","_ Unique Item - "&amp;Table_PayItems[[#This Row],[Item]]&amp;" - $"&amp;Table_PayItems[[#This Row],[Unit]],Table_PayItems[[#This Row],[Description]]&amp;" - $"&amp;Table_PayItems[[#This Row],[Unit]])</f>
        <v>Sewer, Cl II, 78 inch, Tr Det B - $Ft</v>
      </c>
      <c r="I5320" s="29" t="str">
        <f>IFERROR(VLOOKUP(ROWS($M$5:M5320),Table_PayItems[[Search Key]:[Concentrated Name]],2,FALSE),"")</f>
        <v>Sewer, Cl II, 78 inch, Tr Det B - $Ft</v>
      </c>
      <c r="J5320" s="1"/>
      <c r="K5320" s="1"/>
      <c r="L5320" s="22">
        <f>IF(ISNUMBER(SEARCH(Pay_Item_Search_Text_2,M5320)),MAX($L$4:L5319)+1,0)</f>
        <v>0</v>
      </c>
      <c r="M5320" s="1" t="str">
        <f>IFERROR(VLOOKUP(ROWS($M$5:M5320),Table_PayItems[[Search Key]:[Concentrated Name]],2,FALSE),"")</f>
        <v>Sewer, Cl II, 78 inch, Tr Det B - $Ft</v>
      </c>
      <c r="N5320" s="1" t="str">
        <f>IFERROR(VLOOKUP(ROWS($M$5:N5320),$L$5:$M$7000,2,FALSE),"")</f>
        <v/>
      </c>
      <c r="O5320" s="1" t="str">
        <f>IFERROR(VLOOKUP(ROWS($O$5:O5320),$K$5:$L$7000,2,FALSE),"")</f>
        <v/>
      </c>
    </row>
    <row r="5321" spans="2:15" ht="15" customHeight="1" x14ac:dyDescent="0.25">
      <c r="B5321" s="178" t="s">
        <v>9640</v>
      </c>
      <c r="C5321" s="178" t="s">
        <v>104</v>
      </c>
      <c r="D5321" s="178" t="s">
        <v>1689</v>
      </c>
      <c r="E5321" s="178" t="s">
        <v>302</v>
      </c>
      <c r="F5321" s="178" t="s">
        <v>17</v>
      </c>
      <c r="G5321" s="1">
        <f>IF(ISNUMBER(Pay_Item_Search_Text),IF(ISNUMBER(IF(FIND(Pay_Item_Search_Text,B5321)=1,1, "FALSE")),MAX(G$4:$G5320)+1,IF(ISNUMBER(Pay_Item_Search_Text),0,IF(ISNUMBER(SEARCH(Pay_Item_Search_Text,H5321)),MAX(G$4:$G5320)+1,0))),IF(ISNUMBER(Pay_Item_Search_Text),0,IF(ISNUMBER(SEARCH(Pay_Item_Search_Text,H5321)),MAX(G$4:$G5320)+1,0)))</f>
        <v>5317</v>
      </c>
      <c r="H5321" s="1" t="str">
        <f>IF(Table_PayItems[[#This Row],[Description]]="_","_ Unique Item - "&amp;Table_PayItems[[#This Row],[Item]]&amp;" - $"&amp;Table_PayItems[[#This Row],[Unit]],Table_PayItems[[#This Row],[Description]]&amp;" - $"&amp;Table_PayItems[[#This Row],[Unit]])</f>
        <v>Sewer, Cl II, 78 inch, Tr Det C - $Ft</v>
      </c>
      <c r="I5321" s="29" t="str">
        <f>IFERROR(VLOOKUP(ROWS($M$5:M5321),Table_PayItems[[Search Key]:[Concentrated Name]],2,FALSE),"")</f>
        <v>Sewer, Cl II, 78 inch, Tr Det C - $Ft</v>
      </c>
      <c r="J5321" s="1"/>
      <c r="K5321" s="1"/>
      <c r="L5321" s="22">
        <f>IF(ISNUMBER(SEARCH(Pay_Item_Search_Text_2,M5321)),MAX($L$4:L5320)+1,0)</f>
        <v>0</v>
      </c>
      <c r="M5321" s="1" t="str">
        <f>IFERROR(VLOOKUP(ROWS($M$5:M5321),Table_PayItems[[Search Key]:[Concentrated Name]],2,FALSE),"")</f>
        <v>Sewer, Cl II, 78 inch, Tr Det C - $Ft</v>
      </c>
      <c r="N5321" s="1" t="str">
        <f>IFERROR(VLOOKUP(ROWS($M$5:N5321),$L$5:$M$7000,2,FALSE),"")</f>
        <v/>
      </c>
      <c r="O5321" s="1" t="str">
        <f>IFERROR(VLOOKUP(ROWS($O$5:O5321),$K$5:$L$7000,2,FALSE),"")</f>
        <v/>
      </c>
    </row>
    <row r="5322" spans="2:15" ht="15" customHeight="1" x14ac:dyDescent="0.25">
      <c r="B5322" s="178" t="s">
        <v>9664</v>
      </c>
      <c r="C5322" s="178" t="s">
        <v>104</v>
      </c>
      <c r="D5322" s="178" t="s">
        <v>1713</v>
      </c>
      <c r="E5322" s="178" t="s">
        <v>302</v>
      </c>
      <c r="F5322" s="178" t="s">
        <v>17</v>
      </c>
      <c r="G5322" s="1">
        <f>IF(ISNUMBER(Pay_Item_Search_Text),IF(ISNUMBER(IF(FIND(Pay_Item_Search_Text,B5322)=1,1, "FALSE")),MAX(G$4:$G5321)+1,IF(ISNUMBER(Pay_Item_Search_Text),0,IF(ISNUMBER(SEARCH(Pay_Item_Search_Text,H5322)),MAX(G$4:$G5321)+1,0))),IF(ISNUMBER(Pay_Item_Search_Text),0,IF(ISNUMBER(SEARCH(Pay_Item_Search_Text,H5322)),MAX(G$4:$G5321)+1,0)))</f>
        <v>5318</v>
      </c>
      <c r="H5322" s="1" t="str">
        <f>IF(Table_PayItems[[#This Row],[Description]]="_","_ Unique Item - "&amp;Table_PayItems[[#This Row],[Item]]&amp;" - $"&amp;Table_PayItems[[#This Row],[Unit]],Table_PayItems[[#This Row],[Description]]&amp;" - $"&amp;Table_PayItems[[#This Row],[Unit]])</f>
        <v>Sewer, Cl II, 78 inch, Tr Det D - $Ft</v>
      </c>
      <c r="I5322" s="29" t="str">
        <f>IFERROR(VLOOKUP(ROWS($M$5:M5322),Table_PayItems[[Search Key]:[Concentrated Name]],2,FALSE),"")</f>
        <v>Sewer, Cl II, 78 inch, Tr Det D - $Ft</v>
      </c>
      <c r="J5322" s="1"/>
      <c r="K5322" s="1"/>
      <c r="L5322" s="22">
        <f>IF(ISNUMBER(SEARCH(Pay_Item_Search_Text_2,M5322)),MAX($L$4:L5321)+1,0)</f>
        <v>0</v>
      </c>
      <c r="M5322" s="1" t="str">
        <f>IFERROR(VLOOKUP(ROWS($M$5:M5322),Table_PayItems[[Search Key]:[Concentrated Name]],2,FALSE),"")</f>
        <v>Sewer, Cl II, 78 inch, Tr Det D - $Ft</v>
      </c>
      <c r="N5322" s="1" t="str">
        <f>IFERROR(VLOOKUP(ROWS($M$5:N5322),$L$5:$M$7000,2,FALSE),"")</f>
        <v/>
      </c>
      <c r="O5322" s="1" t="str">
        <f>IFERROR(VLOOKUP(ROWS($O$5:O5322),$K$5:$L$7000,2,FALSE),"")</f>
        <v/>
      </c>
    </row>
    <row r="5323" spans="2:15" ht="15" customHeight="1" x14ac:dyDescent="0.25">
      <c r="B5323" s="178" t="s">
        <v>9593</v>
      </c>
      <c r="C5323" s="178" t="s">
        <v>104</v>
      </c>
      <c r="D5323" s="178" t="s">
        <v>1642</v>
      </c>
      <c r="E5323" s="178" t="s">
        <v>302</v>
      </c>
      <c r="F5323" s="178" t="s">
        <v>17</v>
      </c>
      <c r="G5323" s="1">
        <f>IF(ISNUMBER(Pay_Item_Search_Text),IF(ISNUMBER(IF(FIND(Pay_Item_Search_Text,B5323)=1,1, "FALSE")),MAX(G$4:$G5322)+1,IF(ISNUMBER(Pay_Item_Search_Text),0,IF(ISNUMBER(SEARCH(Pay_Item_Search_Text,H5323)),MAX(G$4:$G5322)+1,0))),IF(ISNUMBER(Pay_Item_Search_Text),0,IF(ISNUMBER(SEARCH(Pay_Item_Search_Text,H5323)),MAX(G$4:$G5322)+1,0)))</f>
        <v>5319</v>
      </c>
      <c r="H5323" s="1" t="str">
        <f>IF(Table_PayItems[[#This Row],[Description]]="_","_ Unique Item - "&amp;Table_PayItems[[#This Row],[Item]]&amp;" - $"&amp;Table_PayItems[[#This Row],[Unit]],Table_PayItems[[#This Row],[Description]]&amp;" - $"&amp;Table_PayItems[[#This Row],[Unit]])</f>
        <v>Sewer, Cl II, 84 inch, Tr Det A - $Ft</v>
      </c>
      <c r="I5323" s="29" t="str">
        <f>IFERROR(VLOOKUP(ROWS($M$5:M5323),Table_PayItems[[Search Key]:[Concentrated Name]],2,FALSE),"")</f>
        <v>Sewer, Cl II, 84 inch, Tr Det A - $Ft</v>
      </c>
      <c r="J5323" s="1"/>
      <c r="K5323" s="1"/>
      <c r="L5323" s="22">
        <f>IF(ISNUMBER(SEARCH(Pay_Item_Search_Text_2,M5323)),MAX($L$4:L5322)+1,0)</f>
        <v>0</v>
      </c>
      <c r="M5323" s="1" t="str">
        <f>IFERROR(VLOOKUP(ROWS($M$5:M5323),Table_PayItems[[Search Key]:[Concentrated Name]],2,FALSE),"")</f>
        <v>Sewer, Cl II, 84 inch, Tr Det A - $Ft</v>
      </c>
      <c r="N5323" s="1" t="str">
        <f>IFERROR(VLOOKUP(ROWS($M$5:N5323),$L$5:$M$7000,2,FALSE),"")</f>
        <v/>
      </c>
      <c r="O5323" s="1" t="str">
        <f>IFERROR(VLOOKUP(ROWS($O$5:O5323),$K$5:$L$7000,2,FALSE),"")</f>
        <v/>
      </c>
    </row>
    <row r="5324" spans="2:15" ht="15" customHeight="1" x14ac:dyDescent="0.25">
      <c r="B5324" s="178" t="s">
        <v>9617</v>
      </c>
      <c r="C5324" s="178" t="s">
        <v>104</v>
      </c>
      <c r="D5324" s="178" t="s">
        <v>1666</v>
      </c>
      <c r="E5324" s="178" t="s">
        <v>302</v>
      </c>
      <c r="F5324" s="178" t="s">
        <v>17</v>
      </c>
      <c r="G5324" s="1">
        <f>IF(ISNUMBER(Pay_Item_Search_Text),IF(ISNUMBER(IF(FIND(Pay_Item_Search_Text,B5324)=1,1, "FALSE")),MAX(G$4:$G5323)+1,IF(ISNUMBER(Pay_Item_Search_Text),0,IF(ISNUMBER(SEARCH(Pay_Item_Search_Text,H5324)),MAX(G$4:$G5323)+1,0))),IF(ISNUMBER(Pay_Item_Search_Text),0,IF(ISNUMBER(SEARCH(Pay_Item_Search_Text,H5324)),MAX(G$4:$G5323)+1,0)))</f>
        <v>5320</v>
      </c>
      <c r="H5324" s="1" t="str">
        <f>IF(Table_PayItems[[#This Row],[Description]]="_","_ Unique Item - "&amp;Table_PayItems[[#This Row],[Item]]&amp;" - $"&amp;Table_PayItems[[#This Row],[Unit]],Table_PayItems[[#This Row],[Description]]&amp;" - $"&amp;Table_PayItems[[#This Row],[Unit]])</f>
        <v>Sewer, Cl II, 84 inch, Tr Det B - $Ft</v>
      </c>
      <c r="I5324" s="29" t="str">
        <f>IFERROR(VLOOKUP(ROWS($M$5:M5324),Table_PayItems[[Search Key]:[Concentrated Name]],2,FALSE),"")</f>
        <v>Sewer, Cl II, 84 inch, Tr Det B - $Ft</v>
      </c>
      <c r="J5324" s="1"/>
      <c r="K5324" s="1"/>
      <c r="L5324" s="22">
        <f>IF(ISNUMBER(SEARCH(Pay_Item_Search_Text_2,M5324)),MAX($L$4:L5323)+1,0)</f>
        <v>0</v>
      </c>
      <c r="M5324" s="1" t="str">
        <f>IFERROR(VLOOKUP(ROWS($M$5:M5324),Table_PayItems[[Search Key]:[Concentrated Name]],2,FALSE),"")</f>
        <v>Sewer, Cl II, 84 inch, Tr Det B - $Ft</v>
      </c>
      <c r="N5324" s="1" t="str">
        <f>IFERROR(VLOOKUP(ROWS($M$5:N5324),$L$5:$M$7000,2,FALSE),"")</f>
        <v/>
      </c>
      <c r="O5324" s="1" t="str">
        <f>IFERROR(VLOOKUP(ROWS($O$5:O5324),$K$5:$L$7000,2,FALSE),"")</f>
        <v/>
      </c>
    </row>
    <row r="5325" spans="2:15" ht="15" customHeight="1" x14ac:dyDescent="0.25">
      <c r="B5325" s="178" t="s">
        <v>9641</v>
      </c>
      <c r="C5325" s="178" t="s">
        <v>104</v>
      </c>
      <c r="D5325" s="178" t="s">
        <v>1690</v>
      </c>
      <c r="E5325" s="178" t="s">
        <v>302</v>
      </c>
      <c r="F5325" s="178" t="s">
        <v>17</v>
      </c>
      <c r="G5325" s="1">
        <f>IF(ISNUMBER(Pay_Item_Search_Text),IF(ISNUMBER(IF(FIND(Pay_Item_Search_Text,B5325)=1,1, "FALSE")),MAX(G$4:$G5324)+1,IF(ISNUMBER(Pay_Item_Search_Text),0,IF(ISNUMBER(SEARCH(Pay_Item_Search_Text,H5325)),MAX(G$4:$G5324)+1,0))),IF(ISNUMBER(Pay_Item_Search_Text),0,IF(ISNUMBER(SEARCH(Pay_Item_Search_Text,H5325)),MAX(G$4:$G5324)+1,0)))</f>
        <v>5321</v>
      </c>
      <c r="H5325" s="1" t="str">
        <f>IF(Table_PayItems[[#This Row],[Description]]="_","_ Unique Item - "&amp;Table_PayItems[[#This Row],[Item]]&amp;" - $"&amp;Table_PayItems[[#This Row],[Unit]],Table_PayItems[[#This Row],[Description]]&amp;" - $"&amp;Table_PayItems[[#This Row],[Unit]])</f>
        <v>Sewer, Cl II, 84 inch, Tr Det C - $Ft</v>
      </c>
      <c r="I5325" s="29" t="str">
        <f>IFERROR(VLOOKUP(ROWS($M$5:M5325),Table_PayItems[[Search Key]:[Concentrated Name]],2,FALSE),"")</f>
        <v>Sewer, Cl II, 84 inch, Tr Det C - $Ft</v>
      </c>
      <c r="J5325" s="1"/>
      <c r="K5325" s="1"/>
      <c r="L5325" s="22">
        <f>IF(ISNUMBER(SEARCH(Pay_Item_Search_Text_2,M5325)),MAX($L$4:L5324)+1,0)</f>
        <v>0</v>
      </c>
      <c r="M5325" s="1" t="str">
        <f>IFERROR(VLOOKUP(ROWS($M$5:M5325),Table_PayItems[[Search Key]:[Concentrated Name]],2,FALSE),"")</f>
        <v>Sewer, Cl II, 84 inch, Tr Det C - $Ft</v>
      </c>
      <c r="N5325" s="1" t="str">
        <f>IFERROR(VLOOKUP(ROWS($M$5:N5325),$L$5:$M$7000,2,FALSE),"")</f>
        <v/>
      </c>
      <c r="O5325" s="1" t="str">
        <f>IFERROR(VLOOKUP(ROWS($O$5:O5325),$K$5:$L$7000,2,FALSE),"")</f>
        <v/>
      </c>
    </row>
    <row r="5326" spans="2:15" ht="15" customHeight="1" x14ac:dyDescent="0.25">
      <c r="B5326" s="178" t="s">
        <v>9665</v>
      </c>
      <c r="C5326" s="178" t="s">
        <v>104</v>
      </c>
      <c r="D5326" s="178" t="s">
        <v>1714</v>
      </c>
      <c r="E5326" s="178" t="s">
        <v>302</v>
      </c>
      <c r="F5326" s="178" t="s">
        <v>17</v>
      </c>
      <c r="G5326" s="1">
        <f>IF(ISNUMBER(Pay_Item_Search_Text),IF(ISNUMBER(IF(FIND(Pay_Item_Search_Text,B5326)=1,1, "FALSE")),MAX(G$4:$G5325)+1,IF(ISNUMBER(Pay_Item_Search_Text),0,IF(ISNUMBER(SEARCH(Pay_Item_Search_Text,H5326)),MAX(G$4:$G5325)+1,0))),IF(ISNUMBER(Pay_Item_Search_Text),0,IF(ISNUMBER(SEARCH(Pay_Item_Search_Text,H5326)),MAX(G$4:$G5325)+1,0)))</f>
        <v>5322</v>
      </c>
      <c r="H5326" s="1" t="str">
        <f>IF(Table_PayItems[[#This Row],[Description]]="_","_ Unique Item - "&amp;Table_PayItems[[#This Row],[Item]]&amp;" - $"&amp;Table_PayItems[[#This Row],[Unit]],Table_PayItems[[#This Row],[Description]]&amp;" - $"&amp;Table_PayItems[[#This Row],[Unit]])</f>
        <v>Sewer, Cl II, 84 inch, Tr Det D - $Ft</v>
      </c>
      <c r="I5326" s="29" t="str">
        <f>IFERROR(VLOOKUP(ROWS($M$5:M5326),Table_PayItems[[Search Key]:[Concentrated Name]],2,FALSE),"")</f>
        <v>Sewer, Cl II, 84 inch, Tr Det D - $Ft</v>
      </c>
      <c r="J5326" s="1"/>
      <c r="K5326" s="1"/>
      <c r="L5326" s="22">
        <f>IF(ISNUMBER(SEARCH(Pay_Item_Search_Text_2,M5326)),MAX($L$4:L5325)+1,0)</f>
        <v>0</v>
      </c>
      <c r="M5326" s="1" t="str">
        <f>IFERROR(VLOOKUP(ROWS($M$5:M5326),Table_PayItems[[Search Key]:[Concentrated Name]],2,FALSE),"")</f>
        <v>Sewer, Cl II, 84 inch, Tr Det D - $Ft</v>
      </c>
      <c r="N5326" s="1" t="str">
        <f>IFERROR(VLOOKUP(ROWS($M$5:N5326),$L$5:$M$7000,2,FALSE),"")</f>
        <v/>
      </c>
      <c r="O5326" s="1" t="str">
        <f>IFERROR(VLOOKUP(ROWS($O$5:O5326),$K$5:$L$7000,2,FALSE),"")</f>
        <v/>
      </c>
    </row>
    <row r="5327" spans="2:15" ht="15" customHeight="1" x14ac:dyDescent="0.25">
      <c r="B5327" s="178" t="s">
        <v>9594</v>
      </c>
      <c r="C5327" s="178" t="s">
        <v>104</v>
      </c>
      <c r="D5327" s="178" t="s">
        <v>1643</v>
      </c>
      <c r="E5327" s="178" t="s">
        <v>302</v>
      </c>
      <c r="F5327" s="178" t="s">
        <v>17</v>
      </c>
      <c r="G5327" s="1">
        <f>IF(ISNUMBER(Pay_Item_Search_Text),IF(ISNUMBER(IF(FIND(Pay_Item_Search_Text,B5327)=1,1, "FALSE")),MAX(G$4:$G5326)+1,IF(ISNUMBER(Pay_Item_Search_Text),0,IF(ISNUMBER(SEARCH(Pay_Item_Search_Text,H5327)),MAX(G$4:$G5326)+1,0))),IF(ISNUMBER(Pay_Item_Search_Text),0,IF(ISNUMBER(SEARCH(Pay_Item_Search_Text,H5327)),MAX(G$4:$G5326)+1,0)))</f>
        <v>5323</v>
      </c>
      <c r="H5327" s="1" t="str">
        <f>IF(Table_PayItems[[#This Row],[Description]]="_","_ Unique Item - "&amp;Table_PayItems[[#This Row],[Item]]&amp;" - $"&amp;Table_PayItems[[#This Row],[Unit]],Table_PayItems[[#This Row],[Description]]&amp;" - $"&amp;Table_PayItems[[#This Row],[Unit]])</f>
        <v>Sewer, Cl II, 90 inch, Tr Det A - $Ft</v>
      </c>
      <c r="I5327" s="29" t="str">
        <f>IFERROR(VLOOKUP(ROWS($M$5:M5327),Table_PayItems[[Search Key]:[Concentrated Name]],2,FALSE),"")</f>
        <v>Sewer, Cl II, 90 inch, Tr Det A - $Ft</v>
      </c>
      <c r="J5327" s="1"/>
      <c r="K5327" s="1"/>
      <c r="L5327" s="22">
        <f>IF(ISNUMBER(SEARCH(Pay_Item_Search_Text_2,M5327)),MAX($L$4:L5326)+1,0)</f>
        <v>956</v>
      </c>
      <c r="M5327" s="1" t="str">
        <f>IFERROR(VLOOKUP(ROWS($M$5:M5327),Table_PayItems[[Search Key]:[Concentrated Name]],2,FALSE),"")</f>
        <v>Sewer, Cl II, 90 inch, Tr Det A - $Ft</v>
      </c>
      <c r="N5327" s="1" t="str">
        <f>IFERROR(VLOOKUP(ROWS($M$5:N5327),$L$5:$M$7000,2,FALSE),"")</f>
        <v/>
      </c>
      <c r="O5327" s="1" t="str">
        <f>IFERROR(VLOOKUP(ROWS($O$5:O5327),$K$5:$L$7000,2,FALSE),"")</f>
        <v/>
      </c>
    </row>
    <row r="5328" spans="2:15" ht="15" customHeight="1" x14ac:dyDescent="0.25">
      <c r="B5328" s="178" t="s">
        <v>9618</v>
      </c>
      <c r="C5328" s="178" t="s">
        <v>104</v>
      </c>
      <c r="D5328" s="178" t="s">
        <v>1667</v>
      </c>
      <c r="E5328" s="178" t="s">
        <v>302</v>
      </c>
      <c r="F5328" s="178" t="s">
        <v>17</v>
      </c>
      <c r="G5328" s="1">
        <f>IF(ISNUMBER(Pay_Item_Search_Text),IF(ISNUMBER(IF(FIND(Pay_Item_Search_Text,B5328)=1,1, "FALSE")),MAX(G$4:$G5327)+1,IF(ISNUMBER(Pay_Item_Search_Text),0,IF(ISNUMBER(SEARCH(Pay_Item_Search_Text,H5328)),MAX(G$4:$G5327)+1,0))),IF(ISNUMBER(Pay_Item_Search_Text),0,IF(ISNUMBER(SEARCH(Pay_Item_Search_Text,H5328)),MAX(G$4:$G5327)+1,0)))</f>
        <v>5324</v>
      </c>
      <c r="H5328" s="1" t="str">
        <f>IF(Table_PayItems[[#This Row],[Description]]="_","_ Unique Item - "&amp;Table_PayItems[[#This Row],[Item]]&amp;" - $"&amp;Table_PayItems[[#This Row],[Unit]],Table_PayItems[[#This Row],[Description]]&amp;" - $"&amp;Table_PayItems[[#This Row],[Unit]])</f>
        <v>Sewer, Cl II, 90 inch, Tr Det B - $Ft</v>
      </c>
      <c r="I5328" s="29" t="str">
        <f>IFERROR(VLOOKUP(ROWS($M$5:M5328),Table_PayItems[[Search Key]:[Concentrated Name]],2,FALSE),"")</f>
        <v>Sewer, Cl II, 90 inch, Tr Det B - $Ft</v>
      </c>
      <c r="J5328" s="1"/>
      <c r="K5328" s="1"/>
      <c r="L5328" s="22">
        <f>IF(ISNUMBER(SEARCH(Pay_Item_Search_Text_2,M5328)),MAX($L$4:L5327)+1,0)</f>
        <v>957</v>
      </c>
      <c r="M5328" s="1" t="str">
        <f>IFERROR(VLOOKUP(ROWS($M$5:M5328),Table_PayItems[[Search Key]:[Concentrated Name]],2,FALSE),"")</f>
        <v>Sewer, Cl II, 90 inch, Tr Det B - $Ft</v>
      </c>
      <c r="N5328" s="1" t="str">
        <f>IFERROR(VLOOKUP(ROWS($M$5:N5328),$L$5:$M$7000,2,FALSE),"")</f>
        <v/>
      </c>
      <c r="O5328" s="1" t="str">
        <f>IFERROR(VLOOKUP(ROWS($O$5:O5328),$K$5:$L$7000,2,FALSE),"")</f>
        <v/>
      </c>
    </row>
    <row r="5329" spans="2:15" ht="15" customHeight="1" x14ac:dyDescent="0.25">
      <c r="B5329" s="178" t="s">
        <v>9642</v>
      </c>
      <c r="C5329" s="178" t="s">
        <v>104</v>
      </c>
      <c r="D5329" s="178" t="s">
        <v>1691</v>
      </c>
      <c r="E5329" s="178" t="s">
        <v>302</v>
      </c>
      <c r="F5329" s="178" t="s">
        <v>17</v>
      </c>
      <c r="G5329" s="1">
        <f>IF(ISNUMBER(Pay_Item_Search_Text),IF(ISNUMBER(IF(FIND(Pay_Item_Search_Text,B5329)=1,1, "FALSE")),MAX(G$4:$G5328)+1,IF(ISNUMBER(Pay_Item_Search_Text),0,IF(ISNUMBER(SEARCH(Pay_Item_Search_Text,H5329)),MAX(G$4:$G5328)+1,0))),IF(ISNUMBER(Pay_Item_Search_Text),0,IF(ISNUMBER(SEARCH(Pay_Item_Search_Text,H5329)),MAX(G$4:$G5328)+1,0)))</f>
        <v>5325</v>
      </c>
      <c r="H5329" s="1" t="str">
        <f>IF(Table_PayItems[[#This Row],[Description]]="_","_ Unique Item - "&amp;Table_PayItems[[#This Row],[Item]]&amp;" - $"&amp;Table_PayItems[[#This Row],[Unit]],Table_PayItems[[#This Row],[Description]]&amp;" - $"&amp;Table_PayItems[[#This Row],[Unit]])</f>
        <v>Sewer, Cl II, 90 inch, Tr Det C - $Ft</v>
      </c>
      <c r="I5329" s="29" t="str">
        <f>IFERROR(VLOOKUP(ROWS($M$5:M5329),Table_PayItems[[Search Key]:[Concentrated Name]],2,FALSE),"")</f>
        <v>Sewer, Cl II, 90 inch, Tr Det C - $Ft</v>
      </c>
      <c r="J5329" s="1"/>
      <c r="K5329" s="1"/>
      <c r="L5329" s="22">
        <f>IF(ISNUMBER(SEARCH(Pay_Item_Search_Text_2,M5329)),MAX($L$4:L5328)+1,0)</f>
        <v>958</v>
      </c>
      <c r="M5329" s="1" t="str">
        <f>IFERROR(VLOOKUP(ROWS($M$5:M5329),Table_PayItems[[Search Key]:[Concentrated Name]],2,FALSE),"")</f>
        <v>Sewer, Cl II, 90 inch, Tr Det C - $Ft</v>
      </c>
      <c r="N5329" s="1" t="str">
        <f>IFERROR(VLOOKUP(ROWS($M$5:N5329),$L$5:$M$7000,2,FALSE),"")</f>
        <v/>
      </c>
      <c r="O5329" s="1" t="str">
        <f>IFERROR(VLOOKUP(ROWS($O$5:O5329),$K$5:$L$7000,2,FALSE),"")</f>
        <v/>
      </c>
    </row>
    <row r="5330" spans="2:15" ht="15" customHeight="1" x14ac:dyDescent="0.25">
      <c r="B5330" s="178" t="s">
        <v>9666</v>
      </c>
      <c r="C5330" s="178" t="s">
        <v>104</v>
      </c>
      <c r="D5330" s="178" t="s">
        <v>1715</v>
      </c>
      <c r="E5330" s="178" t="s">
        <v>302</v>
      </c>
      <c r="F5330" s="178" t="s">
        <v>17</v>
      </c>
      <c r="G5330" s="1">
        <f>IF(ISNUMBER(Pay_Item_Search_Text),IF(ISNUMBER(IF(FIND(Pay_Item_Search_Text,B5330)=1,1, "FALSE")),MAX(G$4:$G5329)+1,IF(ISNUMBER(Pay_Item_Search_Text),0,IF(ISNUMBER(SEARCH(Pay_Item_Search_Text,H5330)),MAX(G$4:$G5329)+1,0))),IF(ISNUMBER(Pay_Item_Search_Text),0,IF(ISNUMBER(SEARCH(Pay_Item_Search_Text,H5330)),MAX(G$4:$G5329)+1,0)))</f>
        <v>5326</v>
      </c>
      <c r="H5330" s="1" t="str">
        <f>IF(Table_PayItems[[#This Row],[Description]]="_","_ Unique Item - "&amp;Table_PayItems[[#This Row],[Item]]&amp;" - $"&amp;Table_PayItems[[#This Row],[Unit]],Table_PayItems[[#This Row],[Description]]&amp;" - $"&amp;Table_PayItems[[#This Row],[Unit]])</f>
        <v>Sewer, Cl II, 90 inch, Tr Det D - $Ft</v>
      </c>
      <c r="I5330" s="29" t="str">
        <f>IFERROR(VLOOKUP(ROWS($M$5:M5330),Table_PayItems[[Search Key]:[Concentrated Name]],2,FALSE),"")</f>
        <v>Sewer, Cl II, 90 inch, Tr Det D - $Ft</v>
      </c>
      <c r="J5330" s="1"/>
      <c r="K5330" s="1"/>
      <c r="L5330" s="22">
        <f>IF(ISNUMBER(SEARCH(Pay_Item_Search_Text_2,M5330)),MAX($L$4:L5329)+1,0)</f>
        <v>959</v>
      </c>
      <c r="M5330" s="1" t="str">
        <f>IFERROR(VLOOKUP(ROWS($M$5:M5330),Table_PayItems[[Search Key]:[Concentrated Name]],2,FALSE),"")</f>
        <v>Sewer, Cl II, 90 inch, Tr Det D - $Ft</v>
      </c>
      <c r="N5330" s="1" t="str">
        <f>IFERROR(VLOOKUP(ROWS($M$5:N5330),$L$5:$M$7000,2,FALSE),"")</f>
        <v/>
      </c>
      <c r="O5330" s="1" t="str">
        <f>IFERROR(VLOOKUP(ROWS($O$5:O5330),$K$5:$L$7000,2,FALSE),"")</f>
        <v/>
      </c>
    </row>
    <row r="5331" spans="2:15" ht="15" customHeight="1" x14ac:dyDescent="0.25">
      <c r="B5331" s="178" t="s">
        <v>9595</v>
      </c>
      <c r="C5331" s="178" t="s">
        <v>104</v>
      </c>
      <c r="D5331" s="178" t="s">
        <v>1644</v>
      </c>
      <c r="E5331" s="178" t="s">
        <v>302</v>
      </c>
      <c r="F5331" s="178" t="s">
        <v>17</v>
      </c>
      <c r="G5331" s="1">
        <f>IF(ISNUMBER(Pay_Item_Search_Text),IF(ISNUMBER(IF(FIND(Pay_Item_Search_Text,B5331)=1,1, "FALSE")),MAX(G$4:$G5330)+1,IF(ISNUMBER(Pay_Item_Search_Text),0,IF(ISNUMBER(SEARCH(Pay_Item_Search_Text,H5331)),MAX(G$4:$G5330)+1,0))),IF(ISNUMBER(Pay_Item_Search_Text),0,IF(ISNUMBER(SEARCH(Pay_Item_Search_Text,H5331)),MAX(G$4:$G5330)+1,0)))</f>
        <v>5327</v>
      </c>
      <c r="H5331" s="1" t="str">
        <f>IF(Table_PayItems[[#This Row],[Description]]="_","_ Unique Item - "&amp;Table_PayItems[[#This Row],[Item]]&amp;" - $"&amp;Table_PayItems[[#This Row],[Unit]],Table_PayItems[[#This Row],[Description]]&amp;" - $"&amp;Table_PayItems[[#This Row],[Unit]])</f>
        <v>Sewer, Cl II, 96 inch, Tr Det A - $Ft</v>
      </c>
      <c r="I5331" s="29" t="str">
        <f>IFERROR(VLOOKUP(ROWS($M$5:M5331),Table_PayItems[[Search Key]:[Concentrated Name]],2,FALSE),"")</f>
        <v>Sewer, Cl II, 96 inch, Tr Det A - $Ft</v>
      </c>
      <c r="J5331" s="1"/>
      <c r="K5331" s="1"/>
      <c r="L5331" s="22">
        <f>IF(ISNUMBER(SEARCH(Pay_Item_Search_Text_2,M5331)),MAX($L$4:L5330)+1,0)</f>
        <v>0</v>
      </c>
      <c r="M5331" s="1" t="str">
        <f>IFERROR(VLOOKUP(ROWS($M$5:M5331),Table_PayItems[[Search Key]:[Concentrated Name]],2,FALSE),"")</f>
        <v>Sewer, Cl II, 96 inch, Tr Det A - $Ft</v>
      </c>
      <c r="N5331" s="1" t="str">
        <f>IFERROR(VLOOKUP(ROWS($M$5:N5331),$L$5:$M$7000,2,FALSE),"")</f>
        <v/>
      </c>
      <c r="O5331" s="1" t="str">
        <f>IFERROR(VLOOKUP(ROWS($O$5:O5331),$K$5:$L$7000,2,FALSE),"")</f>
        <v/>
      </c>
    </row>
    <row r="5332" spans="2:15" ht="15" customHeight="1" x14ac:dyDescent="0.25">
      <c r="B5332" s="178" t="s">
        <v>9619</v>
      </c>
      <c r="C5332" s="178" t="s">
        <v>104</v>
      </c>
      <c r="D5332" s="178" t="s">
        <v>1668</v>
      </c>
      <c r="E5332" s="178" t="s">
        <v>302</v>
      </c>
      <c r="F5332" s="178" t="s">
        <v>17</v>
      </c>
      <c r="G5332" s="1">
        <f>IF(ISNUMBER(Pay_Item_Search_Text),IF(ISNUMBER(IF(FIND(Pay_Item_Search_Text,B5332)=1,1, "FALSE")),MAX(G$4:$G5331)+1,IF(ISNUMBER(Pay_Item_Search_Text),0,IF(ISNUMBER(SEARCH(Pay_Item_Search_Text,H5332)),MAX(G$4:$G5331)+1,0))),IF(ISNUMBER(Pay_Item_Search_Text),0,IF(ISNUMBER(SEARCH(Pay_Item_Search_Text,H5332)),MAX(G$4:$G5331)+1,0)))</f>
        <v>5328</v>
      </c>
      <c r="H5332" s="1" t="str">
        <f>IF(Table_PayItems[[#This Row],[Description]]="_","_ Unique Item - "&amp;Table_PayItems[[#This Row],[Item]]&amp;" - $"&amp;Table_PayItems[[#This Row],[Unit]],Table_PayItems[[#This Row],[Description]]&amp;" - $"&amp;Table_PayItems[[#This Row],[Unit]])</f>
        <v>Sewer, Cl II, 96 inch, Tr Det B - $Ft</v>
      </c>
      <c r="I5332" s="29" t="str">
        <f>IFERROR(VLOOKUP(ROWS($M$5:M5332),Table_PayItems[[Search Key]:[Concentrated Name]],2,FALSE),"")</f>
        <v>Sewer, Cl II, 96 inch, Tr Det B - $Ft</v>
      </c>
      <c r="J5332" s="1"/>
      <c r="K5332" s="1"/>
      <c r="L5332" s="22">
        <f>IF(ISNUMBER(SEARCH(Pay_Item_Search_Text_2,M5332)),MAX($L$4:L5331)+1,0)</f>
        <v>0</v>
      </c>
      <c r="M5332" s="1" t="str">
        <f>IFERROR(VLOOKUP(ROWS($M$5:M5332),Table_PayItems[[Search Key]:[Concentrated Name]],2,FALSE),"")</f>
        <v>Sewer, Cl II, 96 inch, Tr Det B - $Ft</v>
      </c>
      <c r="N5332" s="1" t="str">
        <f>IFERROR(VLOOKUP(ROWS($M$5:N5332),$L$5:$M$7000,2,FALSE),"")</f>
        <v/>
      </c>
      <c r="O5332" s="1" t="str">
        <f>IFERROR(VLOOKUP(ROWS($O$5:O5332),$K$5:$L$7000,2,FALSE),"")</f>
        <v/>
      </c>
    </row>
    <row r="5333" spans="2:15" ht="15" customHeight="1" x14ac:dyDescent="0.25">
      <c r="B5333" s="178" t="s">
        <v>9643</v>
      </c>
      <c r="C5333" s="178" t="s">
        <v>104</v>
      </c>
      <c r="D5333" s="178" t="s">
        <v>1692</v>
      </c>
      <c r="E5333" s="178" t="s">
        <v>302</v>
      </c>
      <c r="F5333" s="178" t="s">
        <v>17</v>
      </c>
      <c r="G5333" s="1">
        <f>IF(ISNUMBER(Pay_Item_Search_Text),IF(ISNUMBER(IF(FIND(Pay_Item_Search_Text,B5333)=1,1, "FALSE")),MAX(G$4:$G5332)+1,IF(ISNUMBER(Pay_Item_Search_Text),0,IF(ISNUMBER(SEARCH(Pay_Item_Search_Text,H5333)),MAX(G$4:$G5332)+1,0))),IF(ISNUMBER(Pay_Item_Search_Text),0,IF(ISNUMBER(SEARCH(Pay_Item_Search_Text,H5333)),MAX(G$4:$G5332)+1,0)))</f>
        <v>5329</v>
      </c>
      <c r="H5333" s="1" t="str">
        <f>IF(Table_PayItems[[#This Row],[Description]]="_","_ Unique Item - "&amp;Table_PayItems[[#This Row],[Item]]&amp;" - $"&amp;Table_PayItems[[#This Row],[Unit]],Table_PayItems[[#This Row],[Description]]&amp;" - $"&amp;Table_PayItems[[#This Row],[Unit]])</f>
        <v>Sewer, Cl II, 96 inch, Tr Det C - $Ft</v>
      </c>
      <c r="I5333" s="29" t="str">
        <f>IFERROR(VLOOKUP(ROWS($M$5:M5333),Table_PayItems[[Search Key]:[Concentrated Name]],2,FALSE),"")</f>
        <v>Sewer, Cl II, 96 inch, Tr Det C - $Ft</v>
      </c>
      <c r="J5333" s="1"/>
      <c r="K5333" s="1"/>
      <c r="L5333" s="22">
        <f>IF(ISNUMBER(SEARCH(Pay_Item_Search_Text_2,M5333)),MAX($L$4:L5332)+1,0)</f>
        <v>0</v>
      </c>
      <c r="M5333" s="1" t="str">
        <f>IFERROR(VLOOKUP(ROWS($M$5:M5333),Table_PayItems[[Search Key]:[Concentrated Name]],2,FALSE),"")</f>
        <v>Sewer, Cl II, 96 inch, Tr Det C - $Ft</v>
      </c>
      <c r="N5333" s="1" t="str">
        <f>IFERROR(VLOOKUP(ROWS($M$5:N5333),$L$5:$M$7000,2,FALSE),"")</f>
        <v/>
      </c>
      <c r="O5333" s="1" t="str">
        <f>IFERROR(VLOOKUP(ROWS($O$5:O5333),$K$5:$L$7000,2,FALSE),"")</f>
        <v/>
      </c>
    </row>
    <row r="5334" spans="2:15" ht="15" customHeight="1" x14ac:dyDescent="0.25">
      <c r="B5334" s="178" t="s">
        <v>9667</v>
      </c>
      <c r="C5334" s="178" t="s">
        <v>104</v>
      </c>
      <c r="D5334" s="178" t="s">
        <v>1716</v>
      </c>
      <c r="E5334" s="178" t="s">
        <v>302</v>
      </c>
      <c r="F5334" s="178" t="s">
        <v>17</v>
      </c>
      <c r="G5334" s="1">
        <f>IF(ISNUMBER(Pay_Item_Search_Text),IF(ISNUMBER(IF(FIND(Pay_Item_Search_Text,B5334)=1,1, "FALSE")),MAX(G$4:$G5333)+1,IF(ISNUMBER(Pay_Item_Search_Text),0,IF(ISNUMBER(SEARCH(Pay_Item_Search_Text,H5334)),MAX(G$4:$G5333)+1,0))),IF(ISNUMBER(Pay_Item_Search_Text),0,IF(ISNUMBER(SEARCH(Pay_Item_Search_Text,H5334)),MAX(G$4:$G5333)+1,0)))</f>
        <v>5330</v>
      </c>
      <c r="H5334" s="1" t="str">
        <f>IF(Table_PayItems[[#This Row],[Description]]="_","_ Unique Item - "&amp;Table_PayItems[[#This Row],[Item]]&amp;" - $"&amp;Table_PayItems[[#This Row],[Unit]],Table_PayItems[[#This Row],[Description]]&amp;" - $"&amp;Table_PayItems[[#This Row],[Unit]])</f>
        <v>Sewer, Cl II, 96 inch, Tr Det D - $Ft</v>
      </c>
      <c r="I5334" s="29" t="str">
        <f>IFERROR(VLOOKUP(ROWS($M$5:M5334),Table_PayItems[[Search Key]:[Concentrated Name]],2,FALSE),"")</f>
        <v>Sewer, Cl II, 96 inch, Tr Det D - $Ft</v>
      </c>
      <c r="J5334" s="1"/>
      <c r="K5334" s="1"/>
      <c r="L5334" s="22">
        <f>IF(ISNUMBER(SEARCH(Pay_Item_Search_Text_2,M5334)),MAX($L$4:L5333)+1,0)</f>
        <v>0</v>
      </c>
      <c r="M5334" s="1" t="str">
        <f>IFERROR(VLOOKUP(ROWS($M$5:M5334),Table_PayItems[[Search Key]:[Concentrated Name]],2,FALSE),"")</f>
        <v>Sewer, Cl II, 96 inch, Tr Det D - $Ft</v>
      </c>
      <c r="N5334" s="1" t="str">
        <f>IFERROR(VLOOKUP(ROWS($M$5:N5334),$L$5:$M$7000,2,FALSE),"")</f>
        <v/>
      </c>
      <c r="O5334" s="1" t="str">
        <f>IFERROR(VLOOKUP(ROWS($O$5:O5334),$K$5:$L$7000,2,FALSE),"")</f>
        <v/>
      </c>
    </row>
    <row r="5335" spans="2:15" ht="15" customHeight="1" x14ac:dyDescent="0.25">
      <c r="B5335" s="178" t="s">
        <v>9692</v>
      </c>
      <c r="C5335" s="178" t="s">
        <v>104</v>
      </c>
      <c r="D5335" s="178" t="s">
        <v>1741</v>
      </c>
      <c r="E5335" s="178" t="s">
        <v>302</v>
      </c>
      <c r="F5335" s="178" t="s">
        <v>17</v>
      </c>
      <c r="G5335" s="1">
        <f>IF(ISNUMBER(Pay_Item_Search_Text),IF(ISNUMBER(IF(FIND(Pay_Item_Search_Text,B5335)=1,1, "FALSE")),MAX(G$4:$G5334)+1,IF(ISNUMBER(Pay_Item_Search_Text),0,IF(ISNUMBER(SEARCH(Pay_Item_Search_Text,H5335)),MAX(G$4:$G5334)+1,0))),IF(ISNUMBER(Pay_Item_Search_Text),0,IF(ISNUMBER(SEARCH(Pay_Item_Search_Text,H5335)),MAX(G$4:$G5334)+1,0)))</f>
        <v>5331</v>
      </c>
      <c r="H5335" s="1" t="str">
        <f>IF(Table_PayItems[[#This Row],[Description]]="_","_ Unique Item - "&amp;Table_PayItems[[#This Row],[Item]]&amp;" - $"&amp;Table_PayItems[[#This Row],[Unit]],Table_PayItems[[#This Row],[Description]]&amp;" - $"&amp;Table_PayItems[[#This Row],[Unit]])</f>
        <v>Sewer, Cl III, 102 inch, Tr Det A - $Ft</v>
      </c>
      <c r="I5335" s="29" t="str">
        <f>IFERROR(VLOOKUP(ROWS($M$5:M5335),Table_PayItems[[Search Key]:[Concentrated Name]],2,FALSE),"")</f>
        <v>Sewer, Cl III, 102 inch, Tr Det A - $Ft</v>
      </c>
      <c r="J5335" s="1"/>
      <c r="K5335" s="1"/>
      <c r="L5335" s="22">
        <f>IF(ISNUMBER(SEARCH(Pay_Item_Search_Text_2,M5335)),MAX($L$4:L5334)+1,0)</f>
        <v>960</v>
      </c>
      <c r="M5335" s="1" t="str">
        <f>IFERROR(VLOOKUP(ROWS($M$5:M5335),Table_PayItems[[Search Key]:[Concentrated Name]],2,FALSE),"")</f>
        <v>Sewer, Cl III, 102 inch, Tr Det A - $Ft</v>
      </c>
      <c r="N5335" s="1" t="str">
        <f>IFERROR(VLOOKUP(ROWS($M$5:N5335),$L$5:$M$7000,2,FALSE),"")</f>
        <v/>
      </c>
      <c r="O5335" s="1" t="str">
        <f>IFERROR(VLOOKUP(ROWS($O$5:O5335),$K$5:$L$7000,2,FALSE),"")</f>
        <v/>
      </c>
    </row>
    <row r="5336" spans="2:15" ht="15" customHeight="1" x14ac:dyDescent="0.25">
      <c r="B5336" s="178" t="s">
        <v>9716</v>
      </c>
      <c r="C5336" s="178" t="s">
        <v>104</v>
      </c>
      <c r="D5336" s="178" t="s">
        <v>1765</v>
      </c>
      <c r="E5336" s="178" t="s">
        <v>302</v>
      </c>
      <c r="F5336" s="178" t="s">
        <v>17</v>
      </c>
      <c r="G5336" s="1">
        <f>IF(ISNUMBER(Pay_Item_Search_Text),IF(ISNUMBER(IF(FIND(Pay_Item_Search_Text,B5336)=1,1, "FALSE")),MAX(G$4:$G5335)+1,IF(ISNUMBER(Pay_Item_Search_Text),0,IF(ISNUMBER(SEARCH(Pay_Item_Search_Text,H5336)),MAX(G$4:$G5335)+1,0))),IF(ISNUMBER(Pay_Item_Search_Text),0,IF(ISNUMBER(SEARCH(Pay_Item_Search_Text,H5336)),MAX(G$4:$G5335)+1,0)))</f>
        <v>5332</v>
      </c>
      <c r="H5336" s="1" t="str">
        <f>IF(Table_PayItems[[#This Row],[Description]]="_","_ Unique Item - "&amp;Table_PayItems[[#This Row],[Item]]&amp;" - $"&amp;Table_PayItems[[#This Row],[Unit]],Table_PayItems[[#This Row],[Description]]&amp;" - $"&amp;Table_PayItems[[#This Row],[Unit]])</f>
        <v>Sewer, Cl III, 102 inch, Tr Det B - $Ft</v>
      </c>
      <c r="I5336" s="29" t="str">
        <f>IFERROR(VLOOKUP(ROWS($M$5:M5336),Table_PayItems[[Search Key]:[Concentrated Name]],2,FALSE),"")</f>
        <v>Sewer, Cl III, 102 inch, Tr Det B - $Ft</v>
      </c>
      <c r="J5336" s="1"/>
      <c r="K5336" s="1"/>
      <c r="L5336" s="22">
        <f>IF(ISNUMBER(SEARCH(Pay_Item_Search_Text_2,M5336)),MAX($L$4:L5335)+1,0)</f>
        <v>961</v>
      </c>
      <c r="M5336" s="1" t="str">
        <f>IFERROR(VLOOKUP(ROWS($M$5:M5336),Table_PayItems[[Search Key]:[Concentrated Name]],2,FALSE),"")</f>
        <v>Sewer, Cl III, 102 inch, Tr Det B - $Ft</v>
      </c>
      <c r="N5336" s="1" t="str">
        <f>IFERROR(VLOOKUP(ROWS($M$5:N5336),$L$5:$M$7000,2,FALSE),"")</f>
        <v/>
      </c>
      <c r="O5336" s="1" t="str">
        <f>IFERROR(VLOOKUP(ROWS($O$5:O5336),$K$5:$L$7000,2,FALSE),"")</f>
        <v/>
      </c>
    </row>
    <row r="5337" spans="2:15" ht="15" customHeight="1" x14ac:dyDescent="0.25">
      <c r="B5337" s="178" t="s">
        <v>9740</v>
      </c>
      <c r="C5337" s="178" t="s">
        <v>104</v>
      </c>
      <c r="D5337" s="178" t="s">
        <v>1789</v>
      </c>
      <c r="E5337" s="178" t="s">
        <v>302</v>
      </c>
      <c r="F5337" s="178" t="s">
        <v>17</v>
      </c>
      <c r="G5337" s="1">
        <f>IF(ISNUMBER(Pay_Item_Search_Text),IF(ISNUMBER(IF(FIND(Pay_Item_Search_Text,B5337)=1,1, "FALSE")),MAX(G$4:$G5336)+1,IF(ISNUMBER(Pay_Item_Search_Text),0,IF(ISNUMBER(SEARCH(Pay_Item_Search_Text,H5337)),MAX(G$4:$G5336)+1,0))),IF(ISNUMBER(Pay_Item_Search_Text),0,IF(ISNUMBER(SEARCH(Pay_Item_Search_Text,H5337)),MAX(G$4:$G5336)+1,0)))</f>
        <v>5333</v>
      </c>
      <c r="H5337" s="1" t="str">
        <f>IF(Table_PayItems[[#This Row],[Description]]="_","_ Unique Item - "&amp;Table_PayItems[[#This Row],[Item]]&amp;" - $"&amp;Table_PayItems[[#This Row],[Unit]],Table_PayItems[[#This Row],[Description]]&amp;" - $"&amp;Table_PayItems[[#This Row],[Unit]])</f>
        <v>Sewer, Cl III, 102 inch, Tr Det C - $Ft</v>
      </c>
      <c r="I5337" s="29" t="str">
        <f>IFERROR(VLOOKUP(ROWS($M$5:M5337),Table_PayItems[[Search Key]:[Concentrated Name]],2,FALSE),"")</f>
        <v>Sewer, Cl III, 102 inch, Tr Det C - $Ft</v>
      </c>
      <c r="J5337" s="1"/>
      <c r="K5337" s="1"/>
      <c r="L5337" s="22">
        <f>IF(ISNUMBER(SEARCH(Pay_Item_Search_Text_2,M5337)),MAX($L$4:L5336)+1,0)</f>
        <v>962</v>
      </c>
      <c r="M5337" s="1" t="str">
        <f>IFERROR(VLOOKUP(ROWS($M$5:M5337),Table_PayItems[[Search Key]:[Concentrated Name]],2,FALSE),"")</f>
        <v>Sewer, Cl III, 102 inch, Tr Det C - $Ft</v>
      </c>
      <c r="N5337" s="1" t="str">
        <f>IFERROR(VLOOKUP(ROWS($M$5:N5337),$L$5:$M$7000,2,FALSE),"")</f>
        <v/>
      </c>
      <c r="O5337" s="1" t="str">
        <f>IFERROR(VLOOKUP(ROWS($O$5:O5337),$K$5:$L$7000,2,FALSE),"")</f>
        <v/>
      </c>
    </row>
    <row r="5338" spans="2:15" ht="15" customHeight="1" x14ac:dyDescent="0.25">
      <c r="B5338" s="178" t="s">
        <v>9764</v>
      </c>
      <c r="C5338" s="178" t="s">
        <v>104</v>
      </c>
      <c r="D5338" s="178" t="s">
        <v>1813</v>
      </c>
      <c r="E5338" s="178" t="s">
        <v>302</v>
      </c>
      <c r="F5338" s="178" t="s">
        <v>17</v>
      </c>
      <c r="G5338" s="1">
        <f>IF(ISNUMBER(Pay_Item_Search_Text),IF(ISNUMBER(IF(FIND(Pay_Item_Search_Text,B5338)=1,1, "FALSE")),MAX(G$4:$G5337)+1,IF(ISNUMBER(Pay_Item_Search_Text),0,IF(ISNUMBER(SEARCH(Pay_Item_Search_Text,H5338)),MAX(G$4:$G5337)+1,0))),IF(ISNUMBER(Pay_Item_Search_Text),0,IF(ISNUMBER(SEARCH(Pay_Item_Search_Text,H5338)),MAX(G$4:$G5337)+1,0)))</f>
        <v>5334</v>
      </c>
      <c r="H5338" s="1" t="str">
        <f>IF(Table_PayItems[[#This Row],[Description]]="_","_ Unique Item - "&amp;Table_PayItems[[#This Row],[Item]]&amp;" - $"&amp;Table_PayItems[[#This Row],[Unit]],Table_PayItems[[#This Row],[Description]]&amp;" - $"&amp;Table_PayItems[[#This Row],[Unit]])</f>
        <v>Sewer, Cl III, 102 inch, Tr Det D - $Ft</v>
      </c>
      <c r="I5338" s="29" t="str">
        <f>IFERROR(VLOOKUP(ROWS($M$5:M5338),Table_PayItems[[Search Key]:[Concentrated Name]],2,FALSE),"")</f>
        <v>Sewer, Cl III, 102 inch, Tr Det D - $Ft</v>
      </c>
      <c r="J5338" s="1"/>
      <c r="K5338" s="1"/>
      <c r="L5338" s="22">
        <f>IF(ISNUMBER(SEARCH(Pay_Item_Search_Text_2,M5338)),MAX($L$4:L5337)+1,0)</f>
        <v>963</v>
      </c>
      <c r="M5338" s="1" t="str">
        <f>IFERROR(VLOOKUP(ROWS($M$5:M5338),Table_PayItems[[Search Key]:[Concentrated Name]],2,FALSE),"")</f>
        <v>Sewer, Cl III, 102 inch, Tr Det D - $Ft</v>
      </c>
      <c r="N5338" s="1" t="str">
        <f>IFERROR(VLOOKUP(ROWS($M$5:N5338),$L$5:$M$7000,2,FALSE),"")</f>
        <v/>
      </c>
      <c r="O5338" s="1" t="str">
        <f>IFERROR(VLOOKUP(ROWS($O$5:O5338),$K$5:$L$7000,2,FALSE),"")</f>
        <v/>
      </c>
    </row>
    <row r="5339" spans="2:15" ht="15" customHeight="1" x14ac:dyDescent="0.25">
      <c r="B5339" s="178" t="s">
        <v>9693</v>
      </c>
      <c r="C5339" s="178" t="s">
        <v>104</v>
      </c>
      <c r="D5339" s="178" t="s">
        <v>1742</v>
      </c>
      <c r="E5339" s="178" t="s">
        <v>302</v>
      </c>
      <c r="F5339" s="178" t="s">
        <v>17</v>
      </c>
      <c r="G5339" s="1">
        <f>IF(ISNUMBER(Pay_Item_Search_Text),IF(ISNUMBER(IF(FIND(Pay_Item_Search_Text,B5339)=1,1, "FALSE")),MAX(G$4:$G5338)+1,IF(ISNUMBER(Pay_Item_Search_Text),0,IF(ISNUMBER(SEARCH(Pay_Item_Search_Text,H5339)),MAX(G$4:$G5338)+1,0))),IF(ISNUMBER(Pay_Item_Search_Text),0,IF(ISNUMBER(SEARCH(Pay_Item_Search_Text,H5339)),MAX(G$4:$G5338)+1,0)))</f>
        <v>5335</v>
      </c>
      <c r="H5339" s="24" t="str">
        <f>IF(Table_PayItems[[#This Row],[Description]]="_","_ Unique Item - "&amp;Table_PayItems[[#This Row],[Item]]&amp;" - $"&amp;Table_PayItems[[#This Row],[Unit]],Table_PayItems[[#This Row],[Description]]&amp;" - $"&amp;Table_PayItems[[#This Row],[Unit]])</f>
        <v>Sewer, Cl III, 108 inch, Tr Det A - $Ft</v>
      </c>
      <c r="I5339" s="30" t="str">
        <f>IFERROR(VLOOKUP(ROWS($M$5:M5339),Table_PayItems[[Search Key]:[Concentrated Name]],2,FALSE),"")</f>
        <v>Sewer, Cl III, 108 inch, Tr Det A - $Ft</v>
      </c>
      <c r="J5339" s="1"/>
      <c r="K5339" s="1"/>
      <c r="L5339" s="22">
        <f>IF(ISNUMBER(SEARCH(Pay_Item_Search_Text_2,M5339)),MAX($L$4:L5338)+1,0)</f>
        <v>964</v>
      </c>
      <c r="M5339" s="1" t="str">
        <f>IFERROR(VLOOKUP(ROWS($M$5:M5339),Table_PayItems[[Search Key]:[Concentrated Name]],2,FALSE),"")</f>
        <v>Sewer, Cl III, 108 inch, Tr Det A - $Ft</v>
      </c>
      <c r="N5339" s="1" t="str">
        <f>IFERROR(VLOOKUP(ROWS($M$5:N5339),$L$5:$M$7000,2,FALSE),"")</f>
        <v/>
      </c>
      <c r="O5339" s="1" t="str">
        <f>IFERROR(VLOOKUP(ROWS($O$5:O5339),$K$5:$L$7000,2,FALSE),"")</f>
        <v/>
      </c>
    </row>
    <row r="5340" spans="2:15" ht="15" customHeight="1" x14ac:dyDescent="0.25">
      <c r="B5340" s="178" t="s">
        <v>9717</v>
      </c>
      <c r="C5340" s="178" t="s">
        <v>104</v>
      </c>
      <c r="D5340" s="178" t="s">
        <v>1766</v>
      </c>
      <c r="E5340" s="178" t="s">
        <v>302</v>
      </c>
      <c r="F5340" s="178" t="s">
        <v>17</v>
      </c>
      <c r="G5340" s="1">
        <f>IF(ISNUMBER(Pay_Item_Search_Text),IF(ISNUMBER(IF(FIND(Pay_Item_Search_Text,B5340)=1,1, "FALSE")),MAX(G$4:$G5339)+1,IF(ISNUMBER(Pay_Item_Search_Text),0,IF(ISNUMBER(SEARCH(Pay_Item_Search_Text,H5340)),MAX(G$4:$G5339)+1,0))),IF(ISNUMBER(Pay_Item_Search_Text),0,IF(ISNUMBER(SEARCH(Pay_Item_Search_Text,H5340)),MAX(G$4:$G5339)+1,0)))</f>
        <v>5336</v>
      </c>
      <c r="H5340" s="1" t="str">
        <f>IF(Table_PayItems[[#This Row],[Description]]="_","_ Unique Item - "&amp;Table_PayItems[[#This Row],[Item]]&amp;" - $"&amp;Table_PayItems[[#This Row],[Unit]],Table_PayItems[[#This Row],[Description]]&amp;" - $"&amp;Table_PayItems[[#This Row],[Unit]])</f>
        <v>Sewer, Cl III, 108 inch, Tr Det B - $Ft</v>
      </c>
      <c r="I5340" s="29" t="str">
        <f>IFERROR(VLOOKUP(ROWS($M$5:M5340),Table_PayItems[[Search Key]:[Concentrated Name]],2,FALSE),"")</f>
        <v>Sewer, Cl III, 108 inch, Tr Det B - $Ft</v>
      </c>
      <c r="J5340" s="1"/>
      <c r="K5340" s="1"/>
      <c r="L5340" s="22">
        <f>IF(ISNUMBER(SEARCH(Pay_Item_Search_Text_2,M5340)),MAX($L$4:L5339)+1,0)</f>
        <v>965</v>
      </c>
      <c r="M5340" s="1" t="str">
        <f>IFERROR(VLOOKUP(ROWS($M$5:M5340),Table_PayItems[[Search Key]:[Concentrated Name]],2,FALSE),"")</f>
        <v>Sewer, Cl III, 108 inch, Tr Det B - $Ft</v>
      </c>
      <c r="N5340" s="1" t="str">
        <f>IFERROR(VLOOKUP(ROWS($M$5:N5340),$L$5:$M$7000,2,FALSE),"")</f>
        <v/>
      </c>
      <c r="O5340" s="1" t="str">
        <f>IFERROR(VLOOKUP(ROWS($O$5:O5340),$K$5:$L$7000,2,FALSE),"")</f>
        <v/>
      </c>
    </row>
    <row r="5341" spans="2:15" ht="15" customHeight="1" x14ac:dyDescent="0.25">
      <c r="B5341" s="178" t="s">
        <v>9741</v>
      </c>
      <c r="C5341" s="178" t="s">
        <v>104</v>
      </c>
      <c r="D5341" s="178" t="s">
        <v>1790</v>
      </c>
      <c r="E5341" s="178" t="s">
        <v>302</v>
      </c>
      <c r="F5341" s="178" t="s">
        <v>17</v>
      </c>
      <c r="G5341" s="1">
        <f>IF(ISNUMBER(Pay_Item_Search_Text),IF(ISNUMBER(IF(FIND(Pay_Item_Search_Text,B5341)=1,1, "FALSE")),MAX(G$4:$G5340)+1,IF(ISNUMBER(Pay_Item_Search_Text),0,IF(ISNUMBER(SEARCH(Pay_Item_Search_Text,H5341)),MAX(G$4:$G5340)+1,0))),IF(ISNUMBER(Pay_Item_Search_Text),0,IF(ISNUMBER(SEARCH(Pay_Item_Search_Text,H5341)),MAX(G$4:$G5340)+1,0)))</f>
        <v>5337</v>
      </c>
      <c r="H5341" s="1" t="str">
        <f>IF(Table_PayItems[[#This Row],[Description]]="_","_ Unique Item - "&amp;Table_PayItems[[#This Row],[Item]]&amp;" - $"&amp;Table_PayItems[[#This Row],[Unit]],Table_PayItems[[#This Row],[Description]]&amp;" - $"&amp;Table_PayItems[[#This Row],[Unit]])</f>
        <v>Sewer, Cl III, 108 inch, Tr Det C - $Ft</v>
      </c>
      <c r="I5341" s="29" t="str">
        <f>IFERROR(VLOOKUP(ROWS($M$5:M5341),Table_PayItems[[Search Key]:[Concentrated Name]],2,FALSE),"")</f>
        <v>Sewer, Cl III, 108 inch, Tr Det C - $Ft</v>
      </c>
      <c r="J5341" s="1"/>
      <c r="K5341" s="1"/>
      <c r="L5341" s="22">
        <f>IF(ISNUMBER(SEARCH(Pay_Item_Search_Text_2,M5341)),MAX($L$4:L5340)+1,0)</f>
        <v>966</v>
      </c>
      <c r="M5341" s="1" t="str">
        <f>IFERROR(VLOOKUP(ROWS($M$5:M5341),Table_PayItems[[Search Key]:[Concentrated Name]],2,FALSE),"")</f>
        <v>Sewer, Cl III, 108 inch, Tr Det C - $Ft</v>
      </c>
      <c r="N5341" s="1" t="str">
        <f>IFERROR(VLOOKUP(ROWS($M$5:N5341),$L$5:$M$7000,2,FALSE),"")</f>
        <v/>
      </c>
      <c r="O5341" s="1" t="str">
        <f>IFERROR(VLOOKUP(ROWS($O$5:O5341),$K$5:$L$7000,2,FALSE),"")</f>
        <v/>
      </c>
    </row>
    <row r="5342" spans="2:15" ht="15" customHeight="1" x14ac:dyDescent="0.25">
      <c r="B5342" s="178" t="s">
        <v>9765</v>
      </c>
      <c r="C5342" s="178" t="s">
        <v>104</v>
      </c>
      <c r="D5342" s="178" t="s">
        <v>1814</v>
      </c>
      <c r="E5342" s="178" t="s">
        <v>302</v>
      </c>
      <c r="F5342" s="178" t="s">
        <v>17</v>
      </c>
      <c r="G5342" s="1">
        <f>IF(ISNUMBER(Pay_Item_Search_Text),IF(ISNUMBER(IF(FIND(Pay_Item_Search_Text,B5342)=1,1, "FALSE")),MAX(G$4:$G5341)+1,IF(ISNUMBER(Pay_Item_Search_Text),0,IF(ISNUMBER(SEARCH(Pay_Item_Search_Text,H5342)),MAX(G$4:$G5341)+1,0))),IF(ISNUMBER(Pay_Item_Search_Text),0,IF(ISNUMBER(SEARCH(Pay_Item_Search_Text,H5342)),MAX(G$4:$G5341)+1,0)))</f>
        <v>5338</v>
      </c>
      <c r="H5342" s="1" t="str">
        <f>IF(Table_PayItems[[#This Row],[Description]]="_","_ Unique Item - "&amp;Table_PayItems[[#This Row],[Item]]&amp;" - $"&amp;Table_PayItems[[#This Row],[Unit]],Table_PayItems[[#This Row],[Description]]&amp;" - $"&amp;Table_PayItems[[#This Row],[Unit]])</f>
        <v>Sewer, Cl III, 108 inch, Tr Det D - $Ft</v>
      </c>
      <c r="I5342" s="29" t="str">
        <f>IFERROR(VLOOKUP(ROWS($M$5:M5342),Table_PayItems[[Search Key]:[Concentrated Name]],2,FALSE),"")</f>
        <v>Sewer, Cl III, 108 inch, Tr Det D - $Ft</v>
      </c>
      <c r="J5342" s="1"/>
      <c r="K5342" s="1"/>
      <c r="L5342" s="22">
        <f>IF(ISNUMBER(SEARCH(Pay_Item_Search_Text_2,M5342)),MAX($L$4:L5341)+1,0)</f>
        <v>967</v>
      </c>
      <c r="M5342" s="1" t="str">
        <f>IFERROR(VLOOKUP(ROWS($M$5:M5342),Table_PayItems[[Search Key]:[Concentrated Name]],2,FALSE),"")</f>
        <v>Sewer, Cl III, 108 inch, Tr Det D - $Ft</v>
      </c>
      <c r="N5342" s="1" t="str">
        <f>IFERROR(VLOOKUP(ROWS($M$5:N5342),$L$5:$M$7000,2,FALSE),"")</f>
        <v/>
      </c>
      <c r="O5342" s="1" t="str">
        <f>IFERROR(VLOOKUP(ROWS($O$5:O5342),$K$5:$L$7000,2,FALSE),"")</f>
        <v/>
      </c>
    </row>
    <row r="5343" spans="2:15" ht="15" customHeight="1" x14ac:dyDescent="0.25">
      <c r="B5343" s="178" t="s">
        <v>9694</v>
      </c>
      <c r="C5343" s="178" t="s">
        <v>104</v>
      </c>
      <c r="D5343" s="178" t="s">
        <v>1743</v>
      </c>
      <c r="E5343" s="178" t="s">
        <v>302</v>
      </c>
      <c r="F5343" s="178" t="s">
        <v>17</v>
      </c>
      <c r="G5343" s="1">
        <f>IF(ISNUMBER(Pay_Item_Search_Text),IF(ISNUMBER(IF(FIND(Pay_Item_Search_Text,B5343)=1,1, "FALSE")),MAX(G$4:$G5342)+1,IF(ISNUMBER(Pay_Item_Search_Text),0,IF(ISNUMBER(SEARCH(Pay_Item_Search_Text,H5343)),MAX(G$4:$G5342)+1,0))),IF(ISNUMBER(Pay_Item_Search_Text),0,IF(ISNUMBER(SEARCH(Pay_Item_Search_Text,H5343)),MAX(G$4:$G5342)+1,0)))</f>
        <v>5339</v>
      </c>
      <c r="H5343" s="1" t="str">
        <f>IF(Table_PayItems[[#This Row],[Description]]="_","_ Unique Item - "&amp;Table_PayItems[[#This Row],[Item]]&amp;" - $"&amp;Table_PayItems[[#This Row],[Unit]],Table_PayItems[[#This Row],[Description]]&amp;" - $"&amp;Table_PayItems[[#This Row],[Unit]])</f>
        <v>Sewer, Cl III, 114 inch, Tr Det A - $Ft</v>
      </c>
      <c r="I5343" s="29" t="str">
        <f>IFERROR(VLOOKUP(ROWS($M$5:M5343),Table_PayItems[[Search Key]:[Concentrated Name]],2,FALSE),"")</f>
        <v>Sewer, Cl III, 114 inch, Tr Det A - $Ft</v>
      </c>
      <c r="J5343" s="1"/>
      <c r="K5343" s="1"/>
      <c r="L5343" s="22">
        <f>IF(ISNUMBER(SEARCH(Pay_Item_Search_Text_2,M5343)),MAX($L$4:L5342)+1,0)</f>
        <v>0</v>
      </c>
      <c r="M5343" s="1" t="str">
        <f>IFERROR(VLOOKUP(ROWS($M$5:M5343),Table_PayItems[[Search Key]:[Concentrated Name]],2,FALSE),"")</f>
        <v>Sewer, Cl III, 114 inch, Tr Det A - $Ft</v>
      </c>
      <c r="N5343" s="1" t="str">
        <f>IFERROR(VLOOKUP(ROWS($M$5:N5343),$L$5:$M$7000,2,FALSE),"")</f>
        <v/>
      </c>
      <c r="O5343" s="1" t="str">
        <f>IFERROR(VLOOKUP(ROWS($O$5:O5343),$K$5:$L$7000,2,FALSE),"")</f>
        <v/>
      </c>
    </row>
    <row r="5344" spans="2:15" ht="15" customHeight="1" x14ac:dyDescent="0.25">
      <c r="B5344" s="178" t="s">
        <v>9718</v>
      </c>
      <c r="C5344" s="178" t="s">
        <v>104</v>
      </c>
      <c r="D5344" s="178" t="s">
        <v>1767</v>
      </c>
      <c r="E5344" s="178" t="s">
        <v>302</v>
      </c>
      <c r="F5344" s="178" t="s">
        <v>17</v>
      </c>
      <c r="G5344" s="1">
        <f>IF(ISNUMBER(Pay_Item_Search_Text),IF(ISNUMBER(IF(FIND(Pay_Item_Search_Text,B5344)=1,1, "FALSE")),MAX(G$4:$G5343)+1,IF(ISNUMBER(Pay_Item_Search_Text),0,IF(ISNUMBER(SEARCH(Pay_Item_Search_Text,H5344)),MAX(G$4:$G5343)+1,0))),IF(ISNUMBER(Pay_Item_Search_Text),0,IF(ISNUMBER(SEARCH(Pay_Item_Search_Text,H5344)),MAX(G$4:$G5343)+1,0)))</f>
        <v>5340</v>
      </c>
      <c r="H5344" s="1" t="str">
        <f>IF(Table_PayItems[[#This Row],[Description]]="_","_ Unique Item - "&amp;Table_PayItems[[#This Row],[Item]]&amp;" - $"&amp;Table_PayItems[[#This Row],[Unit]],Table_PayItems[[#This Row],[Description]]&amp;" - $"&amp;Table_PayItems[[#This Row],[Unit]])</f>
        <v>Sewer, Cl III, 114 inch, Tr Det B - $Ft</v>
      </c>
      <c r="I5344" s="29" t="str">
        <f>IFERROR(VLOOKUP(ROWS($M$5:M5344),Table_PayItems[[Search Key]:[Concentrated Name]],2,FALSE),"")</f>
        <v>Sewer, Cl III, 114 inch, Tr Det B - $Ft</v>
      </c>
      <c r="J5344" s="1"/>
      <c r="K5344" s="1"/>
      <c r="L5344" s="22">
        <f>IF(ISNUMBER(SEARCH(Pay_Item_Search_Text_2,M5344)),MAX($L$4:L5343)+1,0)</f>
        <v>0</v>
      </c>
      <c r="M5344" s="1" t="str">
        <f>IFERROR(VLOOKUP(ROWS($M$5:M5344),Table_PayItems[[Search Key]:[Concentrated Name]],2,FALSE),"")</f>
        <v>Sewer, Cl III, 114 inch, Tr Det B - $Ft</v>
      </c>
      <c r="N5344" s="1" t="str">
        <f>IFERROR(VLOOKUP(ROWS($M$5:N5344),$L$5:$M$7000,2,FALSE),"")</f>
        <v/>
      </c>
      <c r="O5344" s="1" t="str">
        <f>IFERROR(VLOOKUP(ROWS($O$5:O5344),$K$5:$L$7000,2,FALSE),"")</f>
        <v/>
      </c>
    </row>
    <row r="5345" spans="2:15" ht="15" customHeight="1" x14ac:dyDescent="0.25">
      <c r="B5345" s="178" t="s">
        <v>9742</v>
      </c>
      <c r="C5345" s="178" t="s">
        <v>104</v>
      </c>
      <c r="D5345" s="178" t="s">
        <v>1791</v>
      </c>
      <c r="E5345" s="178" t="s">
        <v>302</v>
      </c>
      <c r="F5345" s="178" t="s">
        <v>17</v>
      </c>
      <c r="G5345" s="1">
        <f>IF(ISNUMBER(Pay_Item_Search_Text),IF(ISNUMBER(IF(FIND(Pay_Item_Search_Text,B5345)=1,1, "FALSE")),MAX(G$4:$G5344)+1,IF(ISNUMBER(Pay_Item_Search_Text),0,IF(ISNUMBER(SEARCH(Pay_Item_Search_Text,H5345)),MAX(G$4:$G5344)+1,0))),IF(ISNUMBER(Pay_Item_Search_Text),0,IF(ISNUMBER(SEARCH(Pay_Item_Search_Text,H5345)),MAX(G$4:$G5344)+1,0)))</f>
        <v>5341</v>
      </c>
      <c r="H5345" s="1" t="str">
        <f>IF(Table_PayItems[[#This Row],[Description]]="_","_ Unique Item - "&amp;Table_PayItems[[#This Row],[Item]]&amp;" - $"&amp;Table_PayItems[[#This Row],[Unit]],Table_PayItems[[#This Row],[Description]]&amp;" - $"&amp;Table_PayItems[[#This Row],[Unit]])</f>
        <v>Sewer, Cl III, 114 inch, Tr Det C - $Ft</v>
      </c>
      <c r="I5345" s="29" t="str">
        <f>IFERROR(VLOOKUP(ROWS($M$5:M5345),Table_PayItems[[Search Key]:[Concentrated Name]],2,FALSE),"")</f>
        <v>Sewer, Cl III, 114 inch, Tr Det C - $Ft</v>
      </c>
      <c r="J5345" s="1"/>
      <c r="K5345" s="1"/>
      <c r="L5345" s="22">
        <f>IF(ISNUMBER(SEARCH(Pay_Item_Search_Text_2,M5345)),MAX($L$4:L5344)+1,0)</f>
        <v>0</v>
      </c>
      <c r="M5345" s="1" t="str">
        <f>IFERROR(VLOOKUP(ROWS($M$5:M5345),Table_PayItems[[Search Key]:[Concentrated Name]],2,FALSE),"")</f>
        <v>Sewer, Cl III, 114 inch, Tr Det C - $Ft</v>
      </c>
      <c r="N5345" s="1" t="str">
        <f>IFERROR(VLOOKUP(ROWS($M$5:N5345),$L$5:$M$7000,2,FALSE),"")</f>
        <v/>
      </c>
      <c r="O5345" s="1" t="str">
        <f>IFERROR(VLOOKUP(ROWS($O$5:O5345),$K$5:$L$7000,2,FALSE),"")</f>
        <v/>
      </c>
    </row>
    <row r="5346" spans="2:15" ht="15" customHeight="1" x14ac:dyDescent="0.25">
      <c r="B5346" s="178" t="s">
        <v>9766</v>
      </c>
      <c r="C5346" s="178" t="s">
        <v>104</v>
      </c>
      <c r="D5346" s="178" t="s">
        <v>1815</v>
      </c>
      <c r="E5346" s="178" t="s">
        <v>302</v>
      </c>
      <c r="F5346" s="178" t="s">
        <v>17</v>
      </c>
      <c r="G5346" s="1">
        <f>IF(ISNUMBER(Pay_Item_Search_Text),IF(ISNUMBER(IF(FIND(Pay_Item_Search_Text,B5346)=1,1, "FALSE")),MAX(G$4:$G5345)+1,IF(ISNUMBER(Pay_Item_Search_Text),0,IF(ISNUMBER(SEARCH(Pay_Item_Search_Text,H5346)),MAX(G$4:$G5345)+1,0))),IF(ISNUMBER(Pay_Item_Search_Text),0,IF(ISNUMBER(SEARCH(Pay_Item_Search_Text,H5346)),MAX(G$4:$G5345)+1,0)))</f>
        <v>5342</v>
      </c>
      <c r="H5346" s="1" t="str">
        <f>IF(Table_PayItems[[#This Row],[Description]]="_","_ Unique Item - "&amp;Table_PayItems[[#This Row],[Item]]&amp;" - $"&amp;Table_PayItems[[#This Row],[Unit]],Table_PayItems[[#This Row],[Description]]&amp;" - $"&amp;Table_PayItems[[#This Row],[Unit]])</f>
        <v>Sewer, Cl III, 114 inch, Tr Det D - $Ft</v>
      </c>
      <c r="I5346" s="29" t="str">
        <f>IFERROR(VLOOKUP(ROWS($M$5:M5346),Table_PayItems[[Search Key]:[Concentrated Name]],2,FALSE),"")</f>
        <v>Sewer, Cl III, 114 inch, Tr Det D - $Ft</v>
      </c>
      <c r="J5346" s="1"/>
      <c r="K5346" s="1"/>
      <c r="L5346" s="22">
        <f>IF(ISNUMBER(SEARCH(Pay_Item_Search_Text_2,M5346)),MAX($L$4:L5345)+1,0)</f>
        <v>0</v>
      </c>
      <c r="M5346" s="1" t="str">
        <f>IFERROR(VLOOKUP(ROWS($M$5:M5346),Table_PayItems[[Search Key]:[Concentrated Name]],2,FALSE),"")</f>
        <v>Sewer, Cl III, 114 inch, Tr Det D - $Ft</v>
      </c>
      <c r="N5346" s="1" t="str">
        <f>IFERROR(VLOOKUP(ROWS($M$5:N5346),$L$5:$M$7000,2,FALSE),"")</f>
        <v/>
      </c>
      <c r="O5346" s="1" t="str">
        <f>IFERROR(VLOOKUP(ROWS($O$5:O5346),$K$5:$L$7000,2,FALSE),"")</f>
        <v/>
      </c>
    </row>
    <row r="5347" spans="2:15" ht="15" customHeight="1" x14ac:dyDescent="0.25">
      <c r="B5347" s="178" t="s">
        <v>9676</v>
      </c>
      <c r="C5347" s="178" t="s">
        <v>104</v>
      </c>
      <c r="D5347" s="178" t="s">
        <v>1725</v>
      </c>
      <c r="E5347" s="178" t="s">
        <v>296</v>
      </c>
      <c r="F5347" s="178" t="s">
        <v>17</v>
      </c>
      <c r="G5347" s="1">
        <f>IF(ISNUMBER(Pay_Item_Search_Text),IF(ISNUMBER(IF(FIND(Pay_Item_Search_Text,B5347)=1,1, "FALSE")),MAX(G$4:$G5346)+1,IF(ISNUMBER(Pay_Item_Search_Text),0,IF(ISNUMBER(SEARCH(Pay_Item_Search_Text,H5347)),MAX(G$4:$G5346)+1,0))),IF(ISNUMBER(Pay_Item_Search_Text),0,IF(ISNUMBER(SEARCH(Pay_Item_Search_Text,H5347)),MAX(G$4:$G5346)+1,0)))</f>
        <v>5343</v>
      </c>
      <c r="H5347" s="1" t="str">
        <f>IF(Table_PayItems[[#This Row],[Description]]="_","_ Unique Item - "&amp;Table_PayItems[[#This Row],[Item]]&amp;" - $"&amp;Table_PayItems[[#This Row],[Unit]],Table_PayItems[[#This Row],[Description]]&amp;" - $"&amp;Table_PayItems[[#This Row],[Unit]])</f>
        <v>Sewer, Cl III, 12 inch, Tr Det A - $Ft</v>
      </c>
      <c r="I5347" s="29" t="str">
        <f>IFERROR(VLOOKUP(ROWS($M$5:M5347),Table_PayItems[[Search Key]:[Concentrated Name]],2,FALSE),"")</f>
        <v>Sewer, Cl III, 12 inch, Tr Det A - $Ft</v>
      </c>
      <c r="J5347" s="1"/>
      <c r="K5347" s="1"/>
      <c r="L5347" s="22">
        <f>IF(ISNUMBER(SEARCH(Pay_Item_Search_Text_2,M5347)),MAX($L$4:L5346)+1,0)</f>
        <v>0</v>
      </c>
      <c r="M5347" s="1" t="str">
        <f>IFERROR(VLOOKUP(ROWS($M$5:M5347),Table_PayItems[[Search Key]:[Concentrated Name]],2,FALSE),"")</f>
        <v>Sewer, Cl III, 12 inch, Tr Det A - $Ft</v>
      </c>
      <c r="N5347" s="1" t="str">
        <f>IFERROR(VLOOKUP(ROWS($M$5:N5347),$L$5:$M$7000,2,FALSE),"")</f>
        <v/>
      </c>
      <c r="O5347" s="1" t="str">
        <f>IFERROR(VLOOKUP(ROWS($O$5:O5347),$K$5:$L$7000,2,FALSE),"")</f>
        <v/>
      </c>
    </row>
    <row r="5348" spans="2:15" ht="15" customHeight="1" x14ac:dyDescent="0.25">
      <c r="B5348" s="178" t="s">
        <v>9700</v>
      </c>
      <c r="C5348" s="178" t="s">
        <v>104</v>
      </c>
      <c r="D5348" s="178" t="s">
        <v>1749</v>
      </c>
      <c r="E5348" s="178" t="s">
        <v>296</v>
      </c>
      <c r="F5348" s="178" t="s">
        <v>17</v>
      </c>
      <c r="G5348" s="1">
        <f>IF(ISNUMBER(Pay_Item_Search_Text),IF(ISNUMBER(IF(FIND(Pay_Item_Search_Text,B5348)=1,1, "FALSE")),MAX(G$4:$G5347)+1,IF(ISNUMBER(Pay_Item_Search_Text),0,IF(ISNUMBER(SEARCH(Pay_Item_Search_Text,H5348)),MAX(G$4:$G5347)+1,0))),IF(ISNUMBER(Pay_Item_Search_Text),0,IF(ISNUMBER(SEARCH(Pay_Item_Search_Text,H5348)),MAX(G$4:$G5347)+1,0)))</f>
        <v>5344</v>
      </c>
      <c r="H5348" s="1" t="str">
        <f>IF(Table_PayItems[[#This Row],[Description]]="_","_ Unique Item - "&amp;Table_PayItems[[#This Row],[Item]]&amp;" - $"&amp;Table_PayItems[[#This Row],[Unit]],Table_PayItems[[#This Row],[Description]]&amp;" - $"&amp;Table_PayItems[[#This Row],[Unit]])</f>
        <v>Sewer, Cl III, 12 inch, Tr Det B - $Ft</v>
      </c>
      <c r="I5348" s="29" t="str">
        <f>IFERROR(VLOOKUP(ROWS($M$5:M5348),Table_PayItems[[Search Key]:[Concentrated Name]],2,FALSE),"")</f>
        <v>Sewer, Cl III, 12 inch, Tr Det B - $Ft</v>
      </c>
      <c r="J5348" s="1"/>
      <c r="K5348" s="1"/>
      <c r="L5348" s="22">
        <f>IF(ISNUMBER(SEARCH(Pay_Item_Search_Text_2,M5348)),MAX($L$4:L5347)+1,0)</f>
        <v>0</v>
      </c>
      <c r="M5348" s="1" t="str">
        <f>IFERROR(VLOOKUP(ROWS($M$5:M5348),Table_PayItems[[Search Key]:[Concentrated Name]],2,FALSE),"")</f>
        <v>Sewer, Cl III, 12 inch, Tr Det B - $Ft</v>
      </c>
      <c r="N5348" s="1" t="str">
        <f>IFERROR(VLOOKUP(ROWS($M$5:N5348),$L$5:$M$7000,2,FALSE),"")</f>
        <v/>
      </c>
      <c r="O5348" s="1" t="str">
        <f>IFERROR(VLOOKUP(ROWS($O$5:O5348),$K$5:$L$7000,2,FALSE),"")</f>
        <v/>
      </c>
    </row>
    <row r="5349" spans="2:15" ht="15" customHeight="1" x14ac:dyDescent="0.25">
      <c r="B5349" s="178" t="s">
        <v>9724</v>
      </c>
      <c r="C5349" s="178" t="s">
        <v>104</v>
      </c>
      <c r="D5349" s="178" t="s">
        <v>1773</v>
      </c>
      <c r="E5349" s="178" t="s">
        <v>296</v>
      </c>
      <c r="F5349" s="178" t="s">
        <v>17</v>
      </c>
      <c r="G5349" s="1">
        <f>IF(ISNUMBER(Pay_Item_Search_Text),IF(ISNUMBER(IF(FIND(Pay_Item_Search_Text,B5349)=1,1, "FALSE")),MAX(G$4:$G5348)+1,IF(ISNUMBER(Pay_Item_Search_Text),0,IF(ISNUMBER(SEARCH(Pay_Item_Search_Text,H5349)),MAX(G$4:$G5348)+1,0))),IF(ISNUMBER(Pay_Item_Search_Text),0,IF(ISNUMBER(SEARCH(Pay_Item_Search_Text,H5349)),MAX(G$4:$G5348)+1,0)))</f>
        <v>5345</v>
      </c>
      <c r="H5349" s="1" t="str">
        <f>IF(Table_PayItems[[#This Row],[Description]]="_","_ Unique Item - "&amp;Table_PayItems[[#This Row],[Item]]&amp;" - $"&amp;Table_PayItems[[#This Row],[Unit]],Table_PayItems[[#This Row],[Description]]&amp;" - $"&amp;Table_PayItems[[#This Row],[Unit]])</f>
        <v>Sewer, Cl III, 12 inch, Tr Det C - $Ft</v>
      </c>
      <c r="I5349" s="29" t="str">
        <f>IFERROR(VLOOKUP(ROWS($M$5:M5349),Table_PayItems[[Search Key]:[Concentrated Name]],2,FALSE),"")</f>
        <v>Sewer, Cl III, 12 inch, Tr Det C - $Ft</v>
      </c>
      <c r="J5349" s="1"/>
      <c r="K5349" s="1"/>
      <c r="L5349" s="22">
        <f>IF(ISNUMBER(SEARCH(Pay_Item_Search_Text_2,M5349)),MAX($L$4:L5348)+1,0)</f>
        <v>0</v>
      </c>
      <c r="M5349" s="1" t="str">
        <f>IFERROR(VLOOKUP(ROWS($M$5:M5349),Table_PayItems[[Search Key]:[Concentrated Name]],2,FALSE),"")</f>
        <v>Sewer, Cl III, 12 inch, Tr Det C - $Ft</v>
      </c>
      <c r="N5349" s="1" t="str">
        <f>IFERROR(VLOOKUP(ROWS($M$5:N5349),$L$5:$M$7000,2,FALSE),"")</f>
        <v/>
      </c>
      <c r="O5349" s="1" t="str">
        <f>IFERROR(VLOOKUP(ROWS($O$5:O5349),$K$5:$L$7000,2,FALSE),"")</f>
        <v/>
      </c>
    </row>
    <row r="5350" spans="2:15" ht="15" customHeight="1" x14ac:dyDescent="0.25">
      <c r="B5350" s="178" t="s">
        <v>9748</v>
      </c>
      <c r="C5350" s="178" t="s">
        <v>104</v>
      </c>
      <c r="D5350" s="178" t="s">
        <v>1797</v>
      </c>
      <c r="E5350" s="178" t="s">
        <v>296</v>
      </c>
      <c r="F5350" s="178" t="s">
        <v>17</v>
      </c>
      <c r="G5350" s="27">
        <f>IF(ISNUMBER(Pay_Item_Search_Text),IF(ISNUMBER(IF(FIND(Pay_Item_Search_Text,B5350)=1,1, "FALSE")),MAX(G$4:$G5349)+1,IF(ISNUMBER(Pay_Item_Search_Text),0,IF(ISNUMBER(SEARCH(Pay_Item_Search_Text,H5350)),MAX(G$4:$G5349)+1,0))),IF(ISNUMBER(Pay_Item_Search_Text),0,IF(ISNUMBER(SEARCH(Pay_Item_Search_Text,H5350)),MAX(G$4:$G5349)+1,0)))</f>
        <v>5346</v>
      </c>
      <c r="H5350" s="24" t="str">
        <f>IF(Table_PayItems[[#This Row],[Description]]="_","_ Unique Item - "&amp;Table_PayItems[[#This Row],[Item]]&amp;" - $"&amp;Table_PayItems[[#This Row],[Unit]],Table_PayItems[[#This Row],[Description]]&amp;" - $"&amp;Table_PayItems[[#This Row],[Unit]])</f>
        <v>Sewer, Cl III, 12 inch, Tr Det D - $Ft</v>
      </c>
      <c r="I5350" s="30" t="str">
        <f>IFERROR(VLOOKUP(ROWS($M$5:M5350),Table_PayItems[[Search Key]:[Concentrated Name]],2,FALSE),"")</f>
        <v>Sewer, Cl III, 12 inch, Tr Det D - $Ft</v>
      </c>
      <c r="J5350" s="1"/>
      <c r="K5350" s="1"/>
      <c r="L5350" s="22">
        <f>IF(ISNUMBER(SEARCH(Pay_Item_Search_Text_2,M5350)),MAX($L$4:L5349)+1,0)</f>
        <v>0</v>
      </c>
      <c r="M5350" s="1" t="str">
        <f>IFERROR(VLOOKUP(ROWS($M$5:M5350),Table_PayItems[[Search Key]:[Concentrated Name]],2,FALSE),"")</f>
        <v>Sewer, Cl III, 12 inch, Tr Det D - $Ft</v>
      </c>
      <c r="N5350" s="1" t="str">
        <f>IFERROR(VLOOKUP(ROWS($M$5:N5350),$L$5:$M$7000,2,FALSE),"")</f>
        <v/>
      </c>
      <c r="O5350" s="1" t="str">
        <f>IFERROR(VLOOKUP(ROWS($O$5:O5350),$K$5:$L$7000,2,FALSE),"")</f>
        <v/>
      </c>
    </row>
    <row r="5351" spans="2:15" ht="15" customHeight="1" x14ac:dyDescent="0.25">
      <c r="B5351" s="178" t="s">
        <v>9695</v>
      </c>
      <c r="C5351" s="178" t="s">
        <v>104</v>
      </c>
      <c r="D5351" s="178" t="s">
        <v>1744</v>
      </c>
      <c r="E5351" s="178" t="s">
        <v>302</v>
      </c>
      <c r="F5351" s="178" t="s">
        <v>17</v>
      </c>
      <c r="G5351" s="1">
        <f>IF(ISNUMBER(Pay_Item_Search_Text),IF(ISNUMBER(IF(FIND(Pay_Item_Search_Text,B5351)=1,1, "FALSE")),MAX(G$4:$G5350)+1,IF(ISNUMBER(Pay_Item_Search_Text),0,IF(ISNUMBER(SEARCH(Pay_Item_Search_Text,H5351)),MAX(G$4:$G5350)+1,0))),IF(ISNUMBER(Pay_Item_Search_Text),0,IF(ISNUMBER(SEARCH(Pay_Item_Search_Text,H5351)),MAX(G$4:$G5350)+1,0)))</f>
        <v>5347</v>
      </c>
      <c r="H5351" s="1" t="str">
        <f>IF(Table_PayItems[[#This Row],[Description]]="_","_ Unique Item - "&amp;Table_PayItems[[#This Row],[Item]]&amp;" - $"&amp;Table_PayItems[[#This Row],[Unit]],Table_PayItems[[#This Row],[Description]]&amp;" - $"&amp;Table_PayItems[[#This Row],[Unit]])</f>
        <v>Sewer, Cl III, 120 inch, Tr Det A - $Ft</v>
      </c>
      <c r="I5351" s="29" t="str">
        <f>IFERROR(VLOOKUP(ROWS($M$5:M5351),Table_PayItems[[Search Key]:[Concentrated Name]],2,FALSE),"")</f>
        <v>Sewer, Cl III, 120 inch, Tr Det A - $Ft</v>
      </c>
      <c r="J5351" s="1"/>
      <c r="K5351" s="1"/>
      <c r="L5351" s="22">
        <f>IF(ISNUMBER(SEARCH(Pay_Item_Search_Text_2,M5351)),MAX($L$4:L5350)+1,0)</f>
        <v>968</v>
      </c>
      <c r="M5351" s="1" t="str">
        <f>IFERROR(VLOOKUP(ROWS($M$5:M5351),Table_PayItems[[Search Key]:[Concentrated Name]],2,FALSE),"")</f>
        <v>Sewer, Cl III, 120 inch, Tr Det A - $Ft</v>
      </c>
      <c r="N5351" s="1" t="str">
        <f>IFERROR(VLOOKUP(ROWS($M$5:N5351),$L$5:$M$7000,2,FALSE),"")</f>
        <v/>
      </c>
      <c r="O5351" s="1" t="str">
        <f>IFERROR(VLOOKUP(ROWS($O$5:O5351),$K$5:$L$7000,2,FALSE),"")</f>
        <v/>
      </c>
    </row>
    <row r="5352" spans="2:15" ht="15" customHeight="1" x14ac:dyDescent="0.25">
      <c r="B5352" s="178" t="s">
        <v>9719</v>
      </c>
      <c r="C5352" s="178" t="s">
        <v>104</v>
      </c>
      <c r="D5352" s="178" t="s">
        <v>1768</v>
      </c>
      <c r="E5352" s="178" t="s">
        <v>302</v>
      </c>
      <c r="F5352" s="178" t="s">
        <v>17</v>
      </c>
      <c r="G5352" s="1">
        <f>IF(ISNUMBER(Pay_Item_Search_Text),IF(ISNUMBER(IF(FIND(Pay_Item_Search_Text,B5352)=1,1, "FALSE")),MAX(G$4:$G5351)+1,IF(ISNUMBER(Pay_Item_Search_Text),0,IF(ISNUMBER(SEARCH(Pay_Item_Search_Text,H5352)),MAX(G$4:$G5351)+1,0))),IF(ISNUMBER(Pay_Item_Search_Text),0,IF(ISNUMBER(SEARCH(Pay_Item_Search_Text,H5352)),MAX(G$4:$G5351)+1,0)))</f>
        <v>5348</v>
      </c>
      <c r="H5352" s="1" t="str">
        <f>IF(Table_PayItems[[#This Row],[Description]]="_","_ Unique Item - "&amp;Table_PayItems[[#This Row],[Item]]&amp;" - $"&amp;Table_PayItems[[#This Row],[Unit]],Table_PayItems[[#This Row],[Description]]&amp;" - $"&amp;Table_PayItems[[#This Row],[Unit]])</f>
        <v>Sewer, Cl III, 120 inch, Tr Det B - $Ft</v>
      </c>
      <c r="I5352" s="29" t="str">
        <f>IFERROR(VLOOKUP(ROWS($M$5:M5352),Table_PayItems[[Search Key]:[Concentrated Name]],2,FALSE),"")</f>
        <v>Sewer, Cl III, 120 inch, Tr Det B - $Ft</v>
      </c>
      <c r="J5352" s="1"/>
      <c r="K5352" s="1"/>
      <c r="L5352" s="22">
        <f>IF(ISNUMBER(SEARCH(Pay_Item_Search_Text_2,M5352)),MAX($L$4:L5351)+1,0)</f>
        <v>969</v>
      </c>
      <c r="M5352" s="1" t="str">
        <f>IFERROR(VLOOKUP(ROWS($M$5:M5352),Table_PayItems[[Search Key]:[Concentrated Name]],2,FALSE),"")</f>
        <v>Sewer, Cl III, 120 inch, Tr Det B - $Ft</v>
      </c>
      <c r="N5352" s="1" t="str">
        <f>IFERROR(VLOOKUP(ROWS($M$5:N5352),$L$5:$M$7000,2,FALSE),"")</f>
        <v/>
      </c>
      <c r="O5352" s="1" t="str">
        <f>IFERROR(VLOOKUP(ROWS($O$5:O5352),$K$5:$L$7000,2,FALSE),"")</f>
        <v/>
      </c>
    </row>
    <row r="5353" spans="2:15" ht="15" customHeight="1" x14ac:dyDescent="0.25">
      <c r="B5353" s="178" t="s">
        <v>9743</v>
      </c>
      <c r="C5353" s="178" t="s">
        <v>104</v>
      </c>
      <c r="D5353" s="178" t="s">
        <v>1792</v>
      </c>
      <c r="E5353" s="178" t="s">
        <v>302</v>
      </c>
      <c r="F5353" s="178" t="s">
        <v>17</v>
      </c>
      <c r="G5353" s="1">
        <f>IF(ISNUMBER(Pay_Item_Search_Text),IF(ISNUMBER(IF(FIND(Pay_Item_Search_Text,B5353)=1,1, "FALSE")),MAX(G$4:$G5352)+1,IF(ISNUMBER(Pay_Item_Search_Text),0,IF(ISNUMBER(SEARCH(Pay_Item_Search_Text,H5353)),MAX(G$4:$G5352)+1,0))),IF(ISNUMBER(Pay_Item_Search_Text),0,IF(ISNUMBER(SEARCH(Pay_Item_Search_Text,H5353)),MAX(G$4:$G5352)+1,0)))</f>
        <v>5349</v>
      </c>
      <c r="H5353" s="1" t="str">
        <f>IF(Table_PayItems[[#This Row],[Description]]="_","_ Unique Item - "&amp;Table_PayItems[[#This Row],[Item]]&amp;" - $"&amp;Table_PayItems[[#This Row],[Unit]],Table_PayItems[[#This Row],[Description]]&amp;" - $"&amp;Table_PayItems[[#This Row],[Unit]])</f>
        <v>Sewer, Cl III, 120 inch, Tr Det C - $Ft</v>
      </c>
      <c r="I5353" s="29" t="str">
        <f>IFERROR(VLOOKUP(ROWS($M$5:M5353),Table_PayItems[[Search Key]:[Concentrated Name]],2,FALSE),"")</f>
        <v>Sewer, Cl III, 120 inch, Tr Det C - $Ft</v>
      </c>
      <c r="J5353" s="1"/>
      <c r="K5353" s="1"/>
      <c r="L5353" s="22">
        <f>IF(ISNUMBER(SEARCH(Pay_Item_Search_Text_2,M5353)),MAX($L$4:L5352)+1,0)</f>
        <v>970</v>
      </c>
      <c r="M5353" s="1" t="str">
        <f>IFERROR(VLOOKUP(ROWS($M$5:M5353),Table_PayItems[[Search Key]:[Concentrated Name]],2,FALSE),"")</f>
        <v>Sewer, Cl III, 120 inch, Tr Det C - $Ft</v>
      </c>
      <c r="N5353" s="1" t="str">
        <f>IFERROR(VLOOKUP(ROWS($M$5:N5353),$L$5:$M$7000,2,FALSE),"")</f>
        <v/>
      </c>
      <c r="O5353" s="1" t="str">
        <f>IFERROR(VLOOKUP(ROWS($O$5:O5353),$K$5:$L$7000,2,FALSE),"")</f>
        <v/>
      </c>
    </row>
    <row r="5354" spans="2:15" ht="15" customHeight="1" x14ac:dyDescent="0.25">
      <c r="B5354" s="178" t="s">
        <v>9767</v>
      </c>
      <c r="C5354" s="178" t="s">
        <v>104</v>
      </c>
      <c r="D5354" s="178" t="s">
        <v>1816</v>
      </c>
      <c r="E5354" s="178" t="s">
        <v>302</v>
      </c>
      <c r="F5354" s="178" t="s">
        <v>17</v>
      </c>
      <c r="G5354" s="1">
        <f>IF(ISNUMBER(Pay_Item_Search_Text),IF(ISNUMBER(IF(FIND(Pay_Item_Search_Text,B5354)=1,1, "FALSE")),MAX(G$4:$G5353)+1,IF(ISNUMBER(Pay_Item_Search_Text),0,IF(ISNUMBER(SEARCH(Pay_Item_Search_Text,H5354)),MAX(G$4:$G5353)+1,0))),IF(ISNUMBER(Pay_Item_Search_Text),0,IF(ISNUMBER(SEARCH(Pay_Item_Search_Text,H5354)),MAX(G$4:$G5353)+1,0)))</f>
        <v>5350</v>
      </c>
      <c r="H5354" s="1" t="str">
        <f>IF(Table_PayItems[[#This Row],[Description]]="_","_ Unique Item - "&amp;Table_PayItems[[#This Row],[Item]]&amp;" - $"&amp;Table_PayItems[[#This Row],[Unit]],Table_PayItems[[#This Row],[Description]]&amp;" - $"&amp;Table_PayItems[[#This Row],[Unit]])</f>
        <v>Sewer, Cl III, 120 inch, Tr Det D - $Ft</v>
      </c>
      <c r="I5354" s="29" t="str">
        <f>IFERROR(VLOOKUP(ROWS($M$5:M5354),Table_PayItems[[Search Key]:[Concentrated Name]],2,FALSE),"")</f>
        <v>Sewer, Cl III, 120 inch, Tr Det D - $Ft</v>
      </c>
      <c r="J5354" s="1"/>
      <c r="K5354" s="1"/>
      <c r="L5354" s="22">
        <f>IF(ISNUMBER(SEARCH(Pay_Item_Search_Text_2,M5354)),MAX($L$4:L5353)+1,0)</f>
        <v>971</v>
      </c>
      <c r="M5354" s="1" t="str">
        <f>IFERROR(VLOOKUP(ROWS($M$5:M5354),Table_PayItems[[Search Key]:[Concentrated Name]],2,FALSE),"")</f>
        <v>Sewer, Cl III, 120 inch, Tr Det D - $Ft</v>
      </c>
      <c r="N5354" s="1" t="str">
        <f>IFERROR(VLOOKUP(ROWS($M$5:N5354),$L$5:$M$7000,2,FALSE),"")</f>
        <v/>
      </c>
      <c r="O5354" s="1" t="str">
        <f>IFERROR(VLOOKUP(ROWS($O$5:O5354),$K$5:$L$7000,2,FALSE),"")</f>
        <v/>
      </c>
    </row>
    <row r="5355" spans="2:15" ht="15" customHeight="1" x14ac:dyDescent="0.25">
      <c r="B5355" s="178" t="s">
        <v>9696</v>
      </c>
      <c r="C5355" s="178" t="s">
        <v>104</v>
      </c>
      <c r="D5355" s="178" t="s">
        <v>1745</v>
      </c>
      <c r="E5355" s="178" t="s">
        <v>302</v>
      </c>
      <c r="F5355" s="178" t="s">
        <v>17</v>
      </c>
      <c r="G5355" s="1">
        <f>IF(ISNUMBER(Pay_Item_Search_Text),IF(ISNUMBER(IF(FIND(Pay_Item_Search_Text,B5355)=1,1, "FALSE")),MAX(G$4:$G5354)+1,IF(ISNUMBER(Pay_Item_Search_Text),0,IF(ISNUMBER(SEARCH(Pay_Item_Search_Text,H5355)),MAX(G$4:$G5354)+1,0))),IF(ISNUMBER(Pay_Item_Search_Text),0,IF(ISNUMBER(SEARCH(Pay_Item_Search_Text,H5355)),MAX(G$4:$G5354)+1,0)))</f>
        <v>5351</v>
      </c>
      <c r="H5355" s="1" t="str">
        <f>IF(Table_PayItems[[#This Row],[Description]]="_","_ Unique Item - "&amp;Table_PayItems[[#This Row],[Item]]&amp;" - $"&amp;Table_PayItems[[#This Row],[Unit]],Table_PayItems[[#This Row],[Description]]&amp;" - $"&amp;Table_PayItems[[#This Row],[Unit]])</f>
        <v>Sewer, Cl III, 126 inch, Tr Det A - $Ft</v>
      </c>
      <c r="I5355" s="29" t="str">
        <f>IFERROR(VLOOKUP(ROWS($M$5:M5355),Table_PayItems[[Search Key]:[Concentrated Name]],2,FALSE),"")</f>
        <v>Sewer, Cl III, 126 inch, Tr Det A - $Ft</v>
      </c>
      <c r="J5355" s="1"/>
      <c r="K5355" s="1"/>
      <c r="L5355" s="22">
        <f>IF(ISNUMBER(SEARCH(Pay_Item_Search_Text_2,M5355)),MAX($L$4:L5354)+1,0)</f>
        <v>0</v>
      </c>
      <c r="M5355" s="1" t="str">
        <f>IFERROR(VLOOKUP(ROWS($M$5:M5355),Table_PayItems[[Search Key]:[Concentrated Name]],2,FALSE),"")</f>
        <v>Sewer, Cl III, 126 inch, Tr Det A - $Ft</v>
      </c>
      <c r="N5355" s="1" t="str">
        <f>IFERROR(VLOOKUP(ROWS($M$5:N5355),$L$5:$M$7000,2,FALSE),"")</f>
        <v/>
      </c>
      <c r="O5355" s="1" t="str">
        <f>IFERROR(VLOOKUP(ROWS($O$5:O5355),$K$5:$L$7000,2,FALSE),"")</f>
        <v/>
      </c>
    </row>
    <row r="5356" spans="2:15" ht="15" customHeight="1" x14ac:dyDescent="0.25">
      <c r="B5356" s="178" t="s">
        <v>9720</v>
      </c>
      <c r="C5356" s="178" t="s">
        <v>104</v>
      </c>
      <c r="D5356" s="178" t="s">
        <v>1769</v>
      </c>
      <c r="E5356" s="178" t="s">
        <v>302</v>
      </c>
      <c r="F5356" s="178" t="s">
        <v>17</v>
      </c>
      <c r="G5356" s="1">
        <f>IF(ISNUMBER(Pay_Item_Search_Text),IF(ISNUMBER(IF(FIND(Pay_Item_Search_Text,B5356)=1,1, "FALSE")),MAX(G$4:$G5355)+1,IF(ISNUMBER(Pay_Item_Search_Text),0,IF(ISNUMBER(SEARCH(Pay_Item_Search_Text,H5356)),MAX(G$4:$G5355)+1,0))),IF(ISNUMBER(Pay_Item_Search_Text),0,IF(ISNUMBER(SEARCH(Pay_Item_Search_Text,H5356)),MAX(G$4:$G5355)+1,0)))</f>
        <v>5352</v>
      </c>
      <c r="H5356" s="1" t="str">
        <f>IF(Table_PayItems[[#This Row],[Description]]="_","_ Unique Item - "&amp;Table_PayItems[[#This Row],[Item]]&amp;" - $"&amp;Table_PayItems[[#This Row],[Unit]],Table_PayItems[[#This Row],[Description]]&amp;" - $"&amp;Table_PayItems[[#This Row],[Unit]])</f>
        <v>Sewer, Cl III, 126 inch, Tr Det B - $Ft</v>
      </c>
      <c r="I5356" s="29" t="str">
        <f>IFERROR(VLOOKUP(ROWS($M$5:M5356),Table_PayItems[[Search Key]:[Concentrated Name]],2,FALSE),"")</f>
        <v>Sewer, Cl III, 126 inch, Tr Det B - $Ft</v>
      </c>
      <c r="J5356" s="1"/>
      <c r="K5356" s="1"/>
      <c r="L5356" s="22">
        <f>IF(ISNUMBER(SEARCH(Pay_Item_Search_Text_2,M5356)),MAX($L$4:L5355)+1,0)</f>
        <v>0</v>
      </c>
      <c r="M5356" s="1" t="str">
        <f>IFERROR(VLOOKUP(ROWS($M$5:M5356),Table_PayItems[[Search Key]:[Concentrated Name]],2,FALSE),"")</f>
        <v>Sewer, Cl III, 126 inch, Tr Det B - $Ft</v>
      </c>
      <c r="N5356" s="1" t="str">
        <f>IFERROR(VLOOKUP(ROWS($M$5:N5356),$L$5:$M$7000,2,FALSE),"")</f>
        <v/>
      </c>
      <c r="O5356" s="1" t="str">
        <f>IFERROR(VLOOKUP(ROWS($O$5:O5356),$K$5:$L$7000,2,FALSE),"")</f>
        <v/>
      </c>
    </row>
    <row r="5357" spans="2:15" ht="15" customHeight="1" x14ac:dyDescent="0.25">
      <c r="B5357" s="178" t="s">
        <v>9744</v>
      </c>
      <c r="C5357" s="178" t="s">
        <v>104</v>
      </c>
      <c r="D5357" s="178" t="s">
        <v>1793</v>
      </c>
      <c r="E5357" s="178" t="s">
        <v>302</v>
      </c>
      <c r="F5357" s="178" t="s">
        <v>17</v>
      </c>
      <c r="G5357" s="1">
        <f>IF(ISNUMBER(Pay_Item_Search_Text),IF(ISNUMBER(IF(FIND(Pay_Item_Search_Text,B5357)=1,1, "FALSE")),MAX(G$4:$G5356)+1,IF(ISNUMBER(Pay_Item_Search_Text),0,IF(ISNUMBER(SEARCH(Pay_Item_Search_Text,H5357)),MAX(G$4:$G5356)+1,0))),IF(ISNUMBER(Pay_Item_Search_Text),0,IF(ISNUMBER(SEARCH(Pay_Item_Search_Text,H5357)),MAX(G$4:$G5356)+1,0)))</f>
        <v>5353</v>
      </c>
      <c r="H5357" s="1" t="str">
        <f>IF(Table_PayItems[[#This Row],[Description]]="_","_ Unique Item - "&amp;Table_PayItems[[#This Row],[Item]]&amp;" - $"&amp;Table_PayItems[[#This Row],[Unit]],Table_PayItems[[#This Row],[Description]]&amp;" - $"&amp;Table_PayItems[[#This Row],[Unit]])</f>
        <v>Sewer, Cl III, 126 inch, Tr Det C - $Ft</v>
      </c>
      <c r="I5357" s="29" t="str">
        <f>IFERROR(VLOOKUP(ROWS($M$5:M5357),Table_PayItems[[Search Key]:[Concentrated Name]],2,FALSE),"")</f>
        <v>Sewer, Cl III, 126 inch, Tr Det C - $Ft</v>
      </c>
      <c r="J5357" s="1"/>
      <c r="K5357" s="1"/>
      <c r="L5357" s="22">
        <f>IF(ISNUMBER(SEARCH(Pay_Item_Search_Text_2,M5357)),MAX($L$4:L5356)+1,0)</f>
        <v>0</v>
      </c>
      <c r="M5357" s="1" t="str">
        <f>IFERROR(VLOOKUP(ROWS($M$5:M5357),Table_PayItems[[Search Key]:[Concentrated Name]],2,FALSE),"")</f>
        <v>Sewer, Cl III, 126 inch, Tr Det C - $Ft</v>
      </c>
      <c r="N5357" s="1" t="str">
        <f>IFERROR(VLOOKUP(ROWS($M$5:N5357),$L$5:$M$7000,2,FALSE),"")</f>
        <v/>
      </c>
      <c r="O5357" s="1" t="str">
        <f>IFERROR(VLOOKUP(ROWS($O$5:O5357),$K$5:$L$7000,2,FALSE),"")</f>
        <v/>
      </c>
    </row>
    <row r="5358" spans="2:15" ht="15" customHeight="1" x14ac:dyDescent="0.25">
      <c r="B5358" s="178" t="s">
        <v>9768</v>
      </c>
      <c r="C5358" s="178" t="s">
        <v>104</v>
      </c>
      <c r="D5358" s="178" t="s">
        <v>1817</v>
      </c>
      <c r="E5358" s="178" t="s">
        <v>302</v>
      </c>
      <c r="F5358" s="178" t="s">
        <v>17</v>
      </c>
      <c r="G5358" s="1">
        <f>IF(ISNUMBER(Pay_Item_Search_Text),IF(ISNUMBER(IF(FIND(Pay_Item_Search_Text,B5358)=1,1, "FALSE")),MAX(G$4:$G5357)+1,IF(ISNUMBER(Pay_Item_Search_Text),0,IF(ISNUMBER(SEARCH(Pay_Item_Search_Text,H5358)),MAX(G$4:$G5357)+1,0))),IF(ISNUMBER(Pay_Item_Search_Text),0,IF(ISNUMBER(SEARCH(Pay_Item_Search_Text,H5358)),MAX(G$4:$G5357)+1,0)))</f>
        <v>5354</v>
      </c>
      <c r="H5358" s="1" t="str">
        <f>IF(Table_PayItems[[#This Row],[Description]]="_","_ Unique Item - "&amp;Table_PayItems[[#This Row],[Item]]&amp;" - $"&amp;Table_PayItems[[#This Row],[Unit]],Table_PayItems[[#This Row],[Description]]&amp;" - $"&amp;Table_PayItems[[#This Row],[Unit]])</f>
        <v>Sewer, Cl III, 126 inch, Tr Det D - $Ft</v>
      </c>
      <c r="I5358" s="29" t="str">
        <f>IFERROR(VLOOKUP(ROWS($M$5:M5358),Table_PayItems[[Search Key]:[Concentrated Name]],2,FALSE),"")</f>
        <v>Sewer, Cl III, 126 inch, Tr Det D - $Ft</v>
      </c>
      <c r="J5358" s="1"/>
      <c r="K5358" s="1"/>
      <c r="L5358" s="22">
        <f>IF(ISNUMBER(SEARCH(Pay_Item_Search_Text_2,M5358)),MAX($L$4:L5357)+1,0)</f>
        <v>0</v>
      </c>
      <c r="M5358" s="1" t="str">
        <f>IFERROR(VLOOKUP(ROWS($M$5:M5358),Table_PayItems[[Search Key]:[Concentrated Name]],2,FALSE),"")</f>
        <v>Sewer, Cl III, 126 inch, Tr Det D - $Ft</v>
      </c>
      <c r="N5358" s="1" t="str">
        <f>IFERROR(VLOOKUP(ROWS($M$5:N5358),$L$5:$M$7000,2,FALSE),"")</f>
        <v/>
      </c>
      <c r="O5358" s="1" t="str">
        <f>IFERROR(VLOOKUP(ROWS($O$5:O5358),$K$5:$L$7000,2,FALSE),"")</f>
        <v/>
      </c>
    </row>
    <row r="5359" spans="2:15" ht="15" customHeight="1" x14ac:dyDescent="0.25">
      <c r="B5359" s="178" t="s">
        <v>9697</v>
      </c>
      <c r="C5359" s="178" t="s">
        <v>104</v>
      </c>
      <c r="D5359" s="178" t="s">
        <v>1746</v>
      </c>
      <c r="E5359" s="178" t="s">
        <v>302</v>
      </c>
      <c r="F5359" s="178" t="s">
        <v>17</v>
      </c>
      <c r="G5359" s="1">
        <f>IF(ISNUMBER(Pay_Item_Search_Text),IF(ISNUMBER(IF(FIND(Pay_Item_Search_Text,B5359)=1,1, "FALSE")),MAX(G$4:$G5358)+1,IF(ISNUMBER(Pay_Item_Search_Text),0,IF(ISNUMBER(SEARCH(Pay_Item_Search_Text,H5359)),MAX(G$4:$G5358)+1,0))),IF(ISNUMBER(Pay_Item_Search_Text),0,IF(ISNUMBER(SEARCH(Pay_Item_Search_Text,H5359)),MAX(G$4:$G5358)+1,0)))</f>
        <v>5355</v>
      </c>
      <c r="H5359" s="1" t="str">
        <f>IF(Table_PayItems[[#This Row],[Description]]="_","_ Unique Item - "&amp;Table_PayItems[[#This Row],[Item]]&amp;" - $"&amp;Table_PayItems[[#This Row],[Unit]],Table_PayItems[[#This Row],[Description]]&amp;" - $"&amp;Table_PayItems[[#This Row],[Unit]])</f>
        <v>Sewer, Cl III, 132 inch, Tr Det A - $Ft</v>
      </c>
      <c r="I5359" s="29" t="str">
        <f>IFERROR(VLOOKUP(ROWS($M$5:M5359),Table_PayItems[[Search Key]:[Concentrated Name]],2,FALSE),"")</f>
        <v>Sewer, Cl III, 132 inch, Tr Det A - $Ft</v>
      </c>
      <c r="J5359" s="1"/>
      <c r="K5359" s="1"/>
      <c r="L5359" s="22">
        <f>IF(ISNUMBER(SEARCH(Pay_Item_Search_Text_2,M5359)),MAX($L$4:L5358)+1,0)</f>
        <v>0</v>
      </c>
      <c r="M5359" s="1" t="str">
        <f>IFERROR(VLOOKUP(ROWS($M$5:M5359),Table_PayItems[[Search Key]:[Concentrated Name]],2,FALSE),"")</f>
        <v>Sewer, Cl III, 132 inch, Tr Det A - $Ft</v>
      </c>
      <c r="N5359" s="1" t="str">
        <f>IFERROR(VLOOKUP(ROWS($M$5:N5359),$L$5:$M$7000,2,FALSE),"")</f>
        <v/>
      </c>
      <c r="O5359" s="1" t="str">
        <f>IFERROR(VLOOKUP(ROWS($O$5:O5359),$K$5:$L$7000,2,FALSE),"")</f>
        <v/>
      </c>
    </row>
    <row r="5360" spans="2:15" ht="15" customHeight="1" x14ac:dyDescent="0.25">
      <c r="B5360" s="178" t="s">
        <v>9721</v>
      </c>
      <c r="C5360" s="178" t="s">
        <v>104</v>
      </c>
      <c r="D5360" s="178" t="s">
        <v>1770</v>
      </c>
      <c r="E5360" s="178" t="s">
        <v>302</v>
      </c>
      <c r="F5360" s="178" t="s">
        <v>17</v>
      </c>
      <c r="G5360" s="1">
        <f>IF(ISNUMBER(Pay_Item_Search_Text),IF(ISNUMBER(IF(FIND(Pay_Item_Search_Text,B5360)=1,1, "FALSE")),MAX(G$4:$G5359)+1,IF(ISNUMBER(Pay_Item_Search_Text),0,IF(ISNUMBER(SEARCH(Pay_Item_Search_Text,H5360)),MAX(G$4:$G5359)+1,0))),IF(ISNUMBER(Pay_Item_Search_Text),0,IF(ISNUMBER(SEARCH(Pay_Item_Search_Text,H5360)),MAX(G$4:$G5359)+1,0)))</f>
        <v>5356</v>
      </c>
      <c r="H5360" s="1" t="str">
        <f>IF(Table_PayItems[[#This Row],[Description]]="_","_ Unique Item - "&amp;Table_PayItems[[#This Row],[Item]]&amp;" - $"&amp;Table_PayItems[[#This Row],[Unit]],Table_PayItems[[#This Row],[Description]]&amp;" - $"&amp;Table_PayItems[[#This Row],[Unit]])</f>
        <v>Sewer, Cl III, 132 inch, Tr Det B - $Ft</v>
      </c>
      <c r="I5360" s="29" t="str">
        <f>IFERROR(VLOOKUP(ROWS($M$5:M5360),Table_PayItems[[Search Key]:[Concentrated Name]],2,FALSE),"")</f>
        <v>Sewer, Cl III, 132 inch, Tr Det B - $Ft</v>
      </c>
      <c r="J5360" s="1"/>
      <c r="K5360" s="1"/>
      <c r="L5360" s="22">
        <f>IF(ISNUMBER(SEARCH(Pay_Item_Search_Text_2,M5360)),MAX($L$4:L5359)+1,0)</f>
        <v>0</v>
      </c>
      <c r="M5360" s="1" t="str">
        <f>IFERROR(VLOOKUP(ROWS($M$5:M5360),Table_PayItems[[Search Key]:[Concentrated Name]],2,FALSE),"")</f>
        <v>Sewer, Cl III, 132 inch, Tr Det B - $Ft</v>
      </c>
      <c r="N5360" s="1" t="str">
        <f>IFERROR(VLOOKUP(ROWS($M$5:N5360),$L$5:$M$7000,2,FALSE),"")</f>
        <v/>
      </c>
      <c r="O5360" s="1" t="str">
        <f>IFERROR(VLOOKUP(ROWS($O$5:O5360),$K$5:$L$7000,2,FALSE),"")</f>
        <v/>
      </c>
    </row>
    <row r="5361" spans="2:15" ht="15" customHeight="1" x14ac:dyDescent="0.25">
      <c r="B5361" s="178" t="s">
        <v>9745</v>
      </c>
      <c r="C5361" s="178" t="s">
        <v>104</v>
      </c>
      <c r="D5361" s="178" t="s">
        <v>1794</v>
      </c>
      <c r="E5361" s="178" t="s">
        <v>302</v>
      </c>
      <c r="F5361" s="178" t="s">
        <v>17</v>
      </c>
      <c r="G5361" s="1">
        <f>IF(ISNUMBER(Pay_Item_Search_Text),IF(ISNUMBER(IF(FIND(Pay_Item_Search_Text,B5361)=1,1, "FALSE")),MAX(G$4:$G5360)+1,IF(ISNUMBER(Pay_Item_Search_Text),0,IF(ISNUMBER(SEARCH(Pay_Item_Search_Text,H5361)),MAX(G$4:$G5360)+1,0))),IF(ISNUMBER(Pay_Item_Search_Text),0,IF(ISNUMBER(SEARCH(Pay_Item_Search_Text,H5361)),MAX(G$4:$G5360)+1,0)))</f>
        <v>5357</v>
      </c>
      <c r="H5361" s="1" t="str">
        <f>IF(Table_PayItems[[#This Row],[Description]]="_","_ Unique Item - "&amp;Table_PayItems[[#This Row],[Item]]&amp;" - $"&amp;Table_PayItems[[#This Row],[Unit]],Table_PayItems[[#This Row],[Description]]&amp;" - $"&amp;Table_PayItems[[#This Row],[Unit]])</f>
        <v>Sewer, Cl III, 132 inch, Tr Det C - $Ft</v>
      </c>
      <c r="I5361" s="29" t="str">
        <f>IFERROR(VLOOKUP(ROWS($M$5:M5361),Table_PayItems[[Search Key]:[Concentrated Name]],2,FALSE),"")</f>
        <v>Sewer, Cl III, 132 inch, Tr Det C - $Ft</v>
      </c>
      <c r="J5361" s="1"/>
      <c r="K5361" s="1"/>
      <c r="L5361" s="22">
        <f>IF(ISNUMBER(SEARCH(Pay_Item_Search_Text_2,M5361)),MAX($L$4:L5360)+1,0)</f>
        <v>0</v>
      </c>
      <c r="M5361" s="1" t="str">
        <f>IFERROR(VLOOKUP(ROWS($M$5:M5361),Table_PayItems[[Search Key]:[Concentrated Name]],2,FALSE),"")</f>
        <v>Sewer, Cl III, 132 inch, Tr Det C - $Ft</v>
      </c>
      <c r="N5361" s="1" t="str">
        <f>IFERROR(VLOOKUP(ROWS($M$5:N5361),$L$5:$M$7000,2,FALSE),"")</f>
        <v/>
      </c>
      <c r="O5361" s="1" t="str">
        <f>IFERROR(VLOOKUP(ROWS($O$5:O5361),$K$5:$L$7000,2,FALSE),"")</f>
        <v/>
      </c>
    </row>
    <row r="5362" spans="2:15" ht="15" customHeight="1" x14ac:dyDescent="0.25">
      <c r="B5362" s="178" t="s">
        <v>9769</v>
      </c>
      <c r="C5362" s="178" t="s">
        <v>104</v>
      </c>
      <c r="D5362" s="178" t="s">
        <v>1818</v>
      </c>
      <c r="E5362" s="178" t="s">
        <v>302</v>
      </c>
      <c r="F5362" s="178" t="s">
        <v>17</v>
      </c>
      <c r="G5362" s="1">
        <f>IF(ISNUMBER(Pay_Item_Search_Text),IF(ISNUMBER(IF(FIND(Pay_Item_Search_Text,B5362)=1,1, "FALSE")),MAX(G$4:$G5361)+1,IF(ISNUMBER(Pay_Item_Search_Text),0,IF(ISNUMBER(SEARCH(Pay_Item_Search_Text,H5362)),MAX(G$4:$G5361)+1,0))),IF(ISNUMBER(Pay_Item_Search_Text),0,IF(ISNUMBER(SEARCH(Pay_Item_Search_Text,H5362)),MAX(G$4:$G5361)+1,0)))</f>
        <v>5358</v>
      </c>
      <c r="H5362" s="1" t="str">
        <f>IF(Table_PayItems[[#This Row],[Description]]="_","_ Unique Item - "&amp;Table_PayItems[[#This Row],[Item]]&amp;" - $"&amp;Table_PayItems[[#This Row],[Unit]],Table_PayItems[[#This Row],[Description]]&amp;" - $"&amp;Table_PayItems[[#This Row],[Unit]])</f>
        <v>Sewer, Cl III, 132 inch, Tr Det D - $Ft</v>
      </c>
      <c r="I5362" s="29" t="str">
        <f>IFERROR(VLOOKUP(ROWS($M$5:M5362),Table_PayItems[[Search Key]:[Concentrated Name]],2,FALSE),"")</f>
        <v>Sewer, Cl III, 132 inch, Tr Det D - $Ft</v>
      </c>
      <c r="J5362" s="1"/>
      <c r="K5362" s="1"/>
      <c r="L5362" s="22">
        <f>IF(ISNUMBER(SEARCH(Pay_Item_Search_Text_2,M5362)),MAX($L$4:L5361)+1,0)</f>
        <v>0</v>
      </c>
      <c r="M5362" s="1" t="str">
        <f>IFERROR(VLOOKUP(ROWS($M$5:M5362),Table_PayItems[[Search Key]:[Concentrated Name]],2,FALSE),"")</f>
        <v>Sewer, Cl III, 132 inch, Tr Det D - $Ft</v>
      </c>
      <c r="N5362" s="1" t="str">
        <f>IFERROR(VLOOKUP(ROWS($M$5:N5362),$L$5:$M$7000,2,FALSE),"")</f>
        <v/>
      </c>
      <c r="O5362" s="1" t="str">
        <f>IFERROR(VLOOKUP(ROWS($O$5:O5362),$K$5:$L$7000,2,FALSE),"")</f>
        <v/>
      </c>
    </row>
    <row r="5363" spans="2:15" ht="15" customHeight="1" x14ac:dyDescent="0.25">
      <c r="B5363" s="178" t="s">
        <v>9698</v>
      </c>
      <c r="C5363" s="178" t="s">
        <v>104</v>
      </c>
      <c r="D5363" s="178" t="s">
        <v>1747</v>
      </c>
      <c r="E5363" s="178" t="s">
        <v>302</v>
      </c>
      <c r="F5363" s="178" t="s">
        <v>17</v>
      </c>
      <c r="G5363" s="1">
        <f>IF(ISNUMBER(Pay_Item_Search_Text),IF(ISNUMBER(IF(FIND(Pay_Item_Search_Text,B5363)=1,1, "FALSE")),MAX(G$4:$G5362)+1,IF(ISNUMBER(Pay_Item_Search_Text),0,IF(ISNUMBER(SEARCH(Pay_Item_Search_Text,H5363)),MAX(G$4:$G5362)+1,0))),IF(ISNUMBER(Pay_Item_Search_Text),0,IF(ISNUMBER(SEARCH(Pay_Item_Search_Text,H5363)),MAX(G$4:$G5362)+1,0)))</f>
        <v>5359</v>
      </c>
      <c r="H5363" s="1" t="str">
        <f>IF(Table_PayItems[[#This Row],[Description]]="_","_ Unique Item - "&amp;Table_PayItems[[#This Row],[Item]]&amp;" - $"&amp;Table_PayItems[[#This Row],[Unit]],Table_PayItems[[#This Row],[Description]]&amp;" - $"&amp;Table_PayItems[[#This Row],[Unit]])</f>
        <v>Sewer, Cl III, 138 inch, Tr Det A - $Ft</v>
      </c>
      <c r="I5363" s="29" t="str">
        <f>IFERROR(VLOOKUP(ROWS($M$5:M5363),Table_PayItems[[Search Key]:[Concentrated Name]],2,FALSE),"")</f>
        <v>Sewer, Cl III, 138 inch, Tr Det A - $Ft</v>
      </c>
      <c r="J5363" s="1"/>
      <c r="K5363" s="1"/>
      <c r="L5363" s="22">
        <f>IF(ISNUMBER(SEARCH(Pay_Item_Search_Text_2,M5363)),MAX($L$4:L5362)+1,0)</f>
        <v>0</v>
      </c>
      <c r="M5363" s="1" t="str">
        <f>IFERROR(VLOOKUP(ROWS($M$5:M5363),Table_PayItems[[Search Key]:[Concentrated Name]],2,FALSE),"")</f>
        <v>Sewer, Cl III, 138 inch, Tr Det A - $Ft</v>
      </c>
      <c r="N5363" s="1" t="str">
        <f>IFERROR(VLOOKUP(ROWS($M$5:N5363),$L$5:$M$7000,2,FALSE),"")</f>
        <v/>
      </c>
      <c r="O5363" s="1" t="str">
        <f>IFERROR(VLOOKUP(ROWS($O$5:O5363),$K$5:$L$7000,2,FALSE),"")</f>
        <v/>
      </c>
    </row>
    <row r="5364" spans="2:15" ht="15" customHeight="1" x14ac:dyDescent="0.25">
      <c r="B5364" s="178" t="s">
        <v>9722</v>
      </c>
      <c r="C5364" s="178" t="s">
        <v>104</v>
      </c>
      <c r="D5364" s="178" t="s">
        <v>1771</v>
      </c>
      <c r="E5364" s="178" t="s">
        <v>302</v>
      </c>
      <c r="F5364" s="178" t="s">
        <v>17</v>
      </c>
      <c r="G5364" s="1">
        <f>IF(ISNUMBER(Pay_Item_Search_Text),IF(ISNUMBER(IF(FIND(Pay_Item_Search_Text,B5364)=1,1, "FALSE")),MAX(G$4:$G5363)+1,IF(ISNUMBER(Pay_Item_Search_Text),0,IF(ISNUMBER(SEARCH(Pay_Item_Search_Text,H5364)),MAX(G$4:$G5363)+1,0))),IF(ISNUMBER(Pay_Item_Search_Text),0,IF(ISNUMBER(SEARCH(Pay_Item_Search_Text,H5364)),MAX(G$4:$G5363)+1,0)))</f>
        <v>5360</v>
      </c>
      <c r="H5364" s="1" t="str">
        <f>IF(Table_PayItems[[#This Row],[Description]]="_","_ Unique Item - "&amp;Table_PayItems[[#This Row],[Item]]&amp;" - $"&amp;Table_PayItems[[#This Row],[Unit]],Table_PayItems[[#This Row],[Description]]&amp;" - $"&amp;Table_PayItems[[#This Row],[Unit]])</f>
        <v>Sewer, Cl III, 138 inch, Tr Det B - $Ft</v>
      </c>
      <c r="I5364" s="29" t="str">
        <f>IFERROR(VLOOKUP(ROWS($M$5:M5364),Table_PayItems[[Search Key]:[Concentrated Name]],2,FALSE),"")</f>
        <v>Sewer, Cl III, 138 inch, Tr Det B - $Ft</v>
      </c>
      <c r="J5364" s="1"/>
      <c r="K5364" s="1"/>
      <c r="L5364" s="22">
        <f>IF(ISNUMBER(SEARCH(Pay_Item_Search_Text_2,M5364)),MAX($L$4:L5363)+1,0)</f>
        <v>0</v>
      </c>
      <c r="M5364" s="1" t="str">
        <f>IFERROR(VLOOKUP(ROWS($M$5:M5364),Table_PayItems[[Search Key]:[Concentrated Name]],2,FALSE),"")</f>
        <v>Sewer, Cl III, 138 inch, Tr Det B - $Ft</v>
      </c>
      <c r="N5364" s="1" t="str">
        <f>IFERROR(VLOOKUP(ROWS($M$5:N5364),$L$5:$M$7000,2,FALSE),"")</f>
        <v/>
      </c>
      <c r="O5364" s="1" t="str">
        <f>IFERROR(VLOOKUP(ROWS($O$5:O5364),$K$5:$L$7000,2,FALSE),"")</f>
        <v/>
      </c>
    </row>
    <row r="5365" spans="2:15" ht="15" customHeight="1" x14ac:dyDescent="0.25">
      <c r="B5365" s="178" t="s">
        <v>9746</v>
      </c>
      <c r="C5365" s="178" t="s">
        <v>104</v>
      </c>
      <c r="D5365" s="178" t="s">
        <v>1795</v>
      </c>
      <c r="E5365" s="178" t="s">
        <v>302</v>
      </c>
      <c r="F5365" s="178" t="s">
        <v>17</v>
      </c>
      <c r="G5365" s="27">
        <f>IF(ISNUMBER(Pay_Item_Search_Text),IF(ISNUMBER(IF(FIND(Pay_Item_Search_Text,B5365)=1,1, "FALSE")),MAX(G$4:$G5364)+1,IF(ISNUMBER(Pay_Item_Search_Text),0,IF(ISNUMBER(SEARCH(Pay_Item_Search_Text,H5365)),MAX(G$4:$G5364)+1,0))),IF(ISNUMBER(Pay_Item_Search_Text),0,IF(ISNUMBER(SEARCH(Pay_Item_Search_Text,H5365)),MAX(G$4:$G5364)+1,0)))</f>
        <v>5361</v>
      </c>
      <c r="H5365" s="24" t="str">
        <f>IF(Table_PayItems[[#This Row],[Description]]="_","_ Unique Item - "&amp;Table_PayItems[[#This Row],[Item]]&amp;" - $"&amp;Table_PayItems[[#This Row],[Unit]],Table_PayItems[[#This Row],[Description]]&amp;" - $"&amp;Table_PayItems[[#This Row],[Unit]])</f>
        <v>Sewer, Cl III, 138 inch, Tr Det C - $Ft</v>
      </c>
      <c r="I5365" s="30" t="str">
        <f>IFERROR(VLOOKUP(ROWS($M$5:M5365),Table_PayItems[[Search Key]:[Concentrated Name]],2,FALSE),"")</f>
        <v>Sewer, Cl III, 138 inch, Tr Det C - $Ft</v>
      </c>
      <c r="J5365" s="1"/>
      <c r="K5365" s="1"/>
      <c r="L5365" s="22">
        <f>IF(ISNUMBER(SEARCH(Pay_Item_Search_Text_2,M5365)),MAX($L$4:L5364)+1,0)</f>
        <v>0</v>
      </c>
      <c r="M5365" s="1" t="str">
        <f>IFERROR(VLOOKUP(ROWS($M$5:M5365),Table_PayItems[[Search Key]:[Concentrated Name]],2,FALSE),"")</f>
        <v>Sewer, Cl III, 138 inch, Tr Det C - $Ft</v>
      </c>
      <c r="N5365" s="1" t="str">
        <f>IFERROR(VLOOKUP(ROWS($M$5:N5365),$L$5:$M$7000,2,FALSE),"")</f>
        <v/>
      </c>
      <c r="O5365" s="1" t="str">
        <f>IFERROR(VLOOKUP(ROWS($O$5:O5365),$K$5:$L$7000,2,FALSE),"")</f>
        <v/>
      </c>
    </row>
    <row r="5366" spans="2:15" ht="15" customHeight="1" x14ac:dyDescent="0.25">
      <c r="B5366" s="178" t="s">
        <v>9770</v>
      </c>
      <c r="C5366" s="178" t="s">
        <v>104</v>
      </c>
      <c r="D5366" s="178" t="s">
        <v>1819</v>
      </c>
      <c r="E5366" s="178" t="s">
        <v>302</v>
      </c>
      <c r="F5366" s="178" t="s">
        <v>17</v>
      </c>
      <c r="G5366" s="1">
        <f>IF(ISNUMBER(Pay_Item_Search_Text),IF(ISNUMBER(IF(FIND(Pay_Item_Search_Text,B5366)=1,1, "FALSE")),MAX(G$4:$G5365)+1,IF(ISNUMBER(Pay_Item_Search_Text),0,IF(ISNUMBER(SEARCH(Pay_Item_Search_Text,H5366)),MAX(G$4:$G5365)+1,0))),IF(ISNUMBER(Pay_Item_Search_Text),0,IF(ISNUMBER(SEARCH(Pay_Item_Search_Text,H5366)),MAX(G$4:$G5365)+1,0)))</f>
        <v>5362</v>
      </c>
      <c r="H5366" s="1" t="str">
        <f>IF(Table_PayItems[[#This Row],[Description]]="_","_ Unique Item - "&amp;Table_PayItems[[#This Row],[Item]]&amp;" - $"&amp;Table_PayItems[[#This Row],[Unit]],Table_PayItems[[#This Row],[Description]]&amp;" - $"&amp;Table_PayItems[[#This Row],[Unit]])</f>
        <v>Sewer, Cl III, 138 inch, Tr Det D - $Ft</v>
      </c>
      <c r="I5366" s="29" t="str">
        <f>IFERROR(VLOOKUP(ROWS($M$5:M5366),Table_PayItems[[Search Key]:[Concentrated Name]],2,FALSE),"")</f>
        <v>Sewer, Cl III, 138 inch, Tr Det D - $Ft</v>
      </c>
      <c r="J5366" s="1"/>
      <c r="K5366" s="1"/>
      <c r="L5366" s="22">
        <f>IF(ISNUMBER(SEARCH(Pay_Item_Search_Text_2,M5366)),MAX($L$4:L5365)+1,0)</f>
        <v>0</v>
      </c>
      <c r="M5366" s="1" t="str">
        <f>IFERROR(VLOOKUP(ROWS($M$5:M5366),Table_PayItems[[Search Key]:[Concentrated Name]],2,FALSE),"")</f>
        <v>Sewer, Cl III, 138 inch, Tr Det D - $Ft</v>
      </c>
      <c r="N5366" s="1" t="str">
        <f>IFERROR(VLOOKUP(ROWS($M$5:N5366),$L$5:$M$7000,2,FALSE),"")</f>
        <v/>
      </c>
      <c r="O5366" s="1" t="str">
        <f>IFERROR(VLOOKUP(ROWS($O$5:O5366),$K$5:$L$7000,2,FALSE),"")</f>
        <v/>
      </c>
    </row>
    <row r="5367" spans="2:15" ht="15" customHeight="1" x14ac:dyDescent="0.25">
      <c r="B5367" s="178" t="s">
        <v>9699</v>
      </c>
      <c r="C5367" s="178" t="s">
        <v>104</v>
      </c>
      <c r="D5367" s="178" t="s">
        <v>1748</v>
      </c>
      <c r="E5367" s="178" t="s">
        <v>302</v>
      </c>
      <c r="F5367" s="178" t="s">
        <v>17</v>
      </c>
      <c r="G5367" s="1">
        <f>IF(ISNUMBER(Pay_Item_Search_Text),IF(ISNUMBER(IF(FIND(Pay_Item_Search_Text,B5367)=1,1, "FALSE")),MAX(G$4:$G5366)+1,IF(ISNUMBER(Pay_Item_Search_Text),0,IF(ISNUMBER(SEARCH(Pay_Item_Search_Text,H5367)),MAX(G$4:$G5366)+1,0))),IF(ISNUMBER(Pay_Item_Search_Text),0,IF(ISNUMBER(SEARCH(Pay_Item_Search_Text,H5367)),MAX(G$4:$G5366)+1,0)))</f>
        <v>5363</v>
      </c>
      <c r="H5367" s="1" t="str">
        <f>IF(Table_PayItems[[#This Row],[Description]]="_","_ Unique Item - "&amp;Table_PayItems[[#This Row],[Item]]&amp;" - $"&amp;Table_PayItems[[#This Row],[Unit]],Table_PayItems[[#This Row],[Description]]&amp;" - $"&amp;Table_PayItems[[#This Row],[Unit]])</f>
        <v>Sewer, Cl III, 144 inch, Tr Det A - $Ft</v>
      </c>
      <c r="I5367" s="29" t="str">
        <f>IFERROR(VLOOKUP(ROWS($M$5:M5367),Table_PayItems[[Search Key]:[Concentrated Name]],2,FALSE),"")</f>
        <v>Sewer, Cl III, 144 inch, Tr Det A - $Ft</v>
      </c>
      <c r="J5367" s="1"/>
      <c r="K5367" s="1"/>
      <c r="L5367" s="22">
        <f>IF(ISNUMBER(SEARCH(Pay_Item_Search_Text_2,M5367)),MAX($L$4:L5366)+1,0)</f>
        <v>0</v>
      </c>
      <c r="M5367" s="1" t="str">
        <f>IFERROR(VLOOKUP(ROWS($M$5:M5367),Table_PayItems[[Search Key]:[Concentrated Name]],2,FALSE),"")</f>
        <v>Sewer, Cl III, 144 inch, Tr Det A - $Ft</v>
      </c>
      <c r="N5367" s="1" t="str">
        <f>IFERROR(VLOOKUP(ROWS($M$5:N5367),$L$5:$M$7000,2,FALSE),"")</f>
        <v/>
      </c>
      <c r="O5367" s="1" t="str">
        <f>IFERROR(VLOOKUP(ROWS($O$5:O5367),$K$5:$L$7000,2,FALSE),"")</f>
        <v/>
      </c>
    </row>
    <row r="5368" spans="2:15" ht="15" customHeight="1" x14ac:dyDescent="0.25">
      <c r="B5368" s="178" t="s">
        <v>9723</v>
      </c>
      <c r="C5368" s="178" t="s">
        <v>104</v>
      </c>
      <c r="D5368" s="178" t="s">
        <v>1772</v>
      </c>
      <c r="E5368" s="178" t="s">
        <v>302</v>
      </c>
      <c r="F5368" s="178" t="s">
        <v>17</v>
      </c>
      <c r="G5368" s="1">
        <f>IF(ISNUMBER(Pay_Item_Search_Text),IF(ISNUMBER(IF(FIND(Pay_Item_Search_Text,B5368)=1,1, "FALSE")),MAX(G$4:$G5367)+1,IF(ISNUMBER(Pay_Item_Search_Text),0,IF(ISNUMBER(SEARCH(Pay_Item_Search_Text,H5368)),MAX(G$4:$G5367)+1,0))),IF(ISNUMBER(Pay_Item_Search_Text),0,IF(ISNUMBER(SEARCH(Pay_Item_Search_Text,H5368)),MAX(G$4:$G5367)+1,0)))</f>
        <v>5364</v>
      </c>
      <c r="H5368" s="1" t="str">
        <f>IF(Table_PayItems[[#This Row],[Description]]="_","_ Unique Item - "&amp;Table_PayItems[[#This Row],[Item]]&amp;" - $"&amp;Table_PayItems[[#This Row],[Unit]],Table_PayItems[[#This Row],[Description]]&amp;" - $"&amp;Table_PayItems[[#This Row],[Unit]])</f>
        <v>Sewer, Cl III, 144 inch, Tr Det B - $Ft</v>
      </c>
      <c r="I5368" s="29" t="str">
        <f>IFERROR(VLOOKUP(ROWS($M$5:M5368),Table_PayItems[[Search Key]:[Concentrated Name]],2,FALSE),"")</f>
        <v>Sewer, Cl III, 144 inch, Tr Det B - $Ft</v>
      </c>
      <c r="J5368" s="1"/>
      <c r="K5368" s="1"/>
      <c r="L5368" s="22">
        <f>IF(ISNUMBER(SEARCH(Pay_Item_Search_Text_2,M5368)),MAX($L$4:L5367)+1,0)</f>
        <v>0</v>
      </c>
      <c r="M5368" s="1" t="str">
        <f>IFERROR(VLOOKUP(ROWS($M$5:M5368),Table_PayItems[[Search Key]:[Concentrated Name]],2,FALSE),"")</f>
        <v>Sewer, Cl III, 144 inch, Tr Det B - $Ft</v>
      </c>
      <c r="N5368" s="1" t="str">
        <f>IFERROR(VLOOKUP(ROWS($M$5:N5368),$L$5:$M$7000,2,FALSE),"")</f>
        <v/>
      </c>
      <c r="O5368" s="1" t="str">
        <f>IFERROR(VLOOKUP(ROWS($O$5:O5368),$K$5:$L$7000,2,FALSE),"")</f>
        <v/>
      </c>
    </row>
    <row r="5369" spans="2:15" ht="15" customHeight="1" x14ac:dyDescent="0.25">
      <c r="B5369" s="178" t="s">
        <v>9747</v>
      </c>
      <c r="C5369" s="178" t="s">
        <v>104</v>
      </c>
      <c r="D5369" s="178" t="s">
        <v>1796</v>
      </c>
      <c r="E5369" s="178" t="s">
        <v>302</v>
      </c>
      <c r="F5369" s="178" t="s">
        <v>17</v>
      </c>
      <c r="G5369" s="1">
        <f>IF(ISNUMBER(Pay_Item_Search_Text),IF(ISNUMBER(IF(FIND(Pay_Item_Search_Text,B5369)=1,1, "FALSE")),MAX(G$4:$G5368)+1,IF(ISNUMBER(Pay_Item_Search_Text),0,IF(ISNUMBER(SEARCH(Pay_Item_Search_Text,H5369)),MAX(G$4:$G5368)+1,0))),IF(ISNUMBER(Pay_Item_Search_Text),0,IF(ISNUMBER(SEARCH(Pay_Item_Search_Text,H5369)),MAX(G$4:$G5368)+1,0)))</f>
        <v>5365</v>
      </c>
      <c r="H5369" s="1" t="str">
        <f>IF(Table_PayItems[[#This Row],[Description]]="_","_ Unique Item - "&amp;Table_PayItems[[#This Row],[Item]]&amp;" - $"&amp;Table_PayItems[[#This Row],[Unit]],Table_PayItems[[#This Row],[Description]]&amp;" - $"&amp;Table_PayItems[[#This Row],[Unit]])</f>
        <v>Sewer, Cl III, 144 inch, Tr Det C - $Ft</v>
      </c>
      <c r="I5369" s="29" t="str">
        <f>IFERROR(VLOOKUP(ROWS($M$5:M5369),Table_PayItems[[Search Key]:[Concentrated Name]],2,FALSE),"")</f>
        <v>Sewer, Cl III, 144 inch, Tr Det C - $Ft</v>
      </c>
      <c r="J5369" s="1"/>
      <c r="K5369" s="1"/>
      <c r="L5369" s="22">
        <f>IF(ISNUMBER(SEARCH(Pay_Item_Search_Text_2,M5369)),MAX($L$4:L5368)+1,0)</f>
        <v>0</v>
      </c>
      <c r="M5369" s="1" t="str">
        <f>IFERROR(VLOOKUP(ROWS($M$5:M5369),Table_PayItems[[Search Key]:[Concentrated Name]],2,FALSE),"")</f>
        <v>Sewer, Cl III, 144 inch, Tr Det C - $Ft</v>
      </c>
      <c r="N5369" s="1" t="str">
        <f>IFERROR(VLOOKUP(ROWS($M$5:N5369),$L$5:$M$7000,2,FALSE),"")</f>
        <v/>
      </c>
      <c r="O5369" s="1" t="str">
        <f>IFERROR(VLOOKUP(ROWS($O$5:O5369),$K$5:$L$7000,2,FALSE),"")</f>
        <v/>
      </c>
    </row>
    <row r="5370" spans="2:15" ht="15" customHeight="1" x14ac:dyDescent="0.25">
      <c r="B5370" s="178" t="s">
        <v>9771</v>
      </c>
      <c r="C5370" s="178" t="s">
        <v>104</v>
      </c>
      <c r="D5370" s="178" t="s">
        <v>1820</v>
      </c>
      <c r="E5370" s="178" t="s">
        <v>302</v>
      </c>
      <c r="F5370" s="178" t="s">
        <v>17</v>
      </c>
      <c r="G5370" s="1">
        <f>IF(ISNUMBER(Pay_Item_Search_Text),IF(ISNUMBER(IF(FIND(Pay_Item_Search_Text,B5370)=1,1, "FALSE")),MAX(G$4:$G5369)+1,IF(ISNUMBER(Pay_Item_Search_Text),0,IF(ISNUMBER(SEARCH(Pay_Item_Search_Text,H5370)),MAX(G$4:$G5369)+1,0))),IF(ISNUMBER(Pay_Item_Search_Text),0,IF(ISNUMBER(SEARCH(Pay_Item_Search_Text,H5370)),MAX(G$4:$G5369)+1,0)))</f>
        <v>5366</v>
      </c>
      <c r="H5370" s="1" t="str">
        <f>IF(Table_PayItems[[#This Row],[Description]]="_","_ Unique Item - "&amp;Table_PayItems[[#This Row],[Item]]&amp;" - $"&amp;Table_PayItems[[#This Row],[Unit]],Table_PayItems[[#This Row],[Description]]&amp;" - $"&amp;Table_PayItems[[#This Row],[Unit]])</f>
        <v>Sewer, Cl III, 144 inch, Tr Det D - $Ft</v>
      </c>
      <c r="I5370" s="29" t="str">
        <f>IFERROR(VLOOKUP(ROWS($M$5:M5370),Table_PayItems[[Search Key]:[Concentrated Name]],2,FALSE),"")</f>
        <v>Sewer, Cl III, 144 inch, Tr Det D - $Ft</v>
      </c>
      <c r="J5370" s="1"/>
      <c r="K5370" s="1"/>
      <c r="L5370" s="22">
        <f>IF(ISNUMBER(SEARCH(Pay_Item_Search_Text_2,M5370)),MAX($L$4:L5369)+1,0)</f>
        <v>0</v>
      </c>
      <c r="M5370" s="1" t="str">
        <f>IFERROR(VLOOKUP(ROWS($M$5:M5370),Table_PayItems[[Search Key]:[Concentrated Name]],2,FALSE),"")</f>
        <v>Sewer, Cl III, 144 inch, Tr Det D - $Ft</v>
      </c>
      <c r="N5370" s="1" t="str">
        <f>IFERROR(VLOOKUP(ROWS($M$5:N5370),$L$5:$M$7000,2,FALSE),"")</f>
        <v/>
      </c>
      <c r="O5370" s="1" t="str">
        <f>IFERROR(VLOOKUP(ROWS($O$5:O5370),$K$5:$L$7000,2,FALSE),"")</f>
        <v/>
      </c>
    </row>
    <row r="5371" spans="2:15" ht="15" customHeight="1" x14ac:dyDescent="0.25">
      <c r="B5371" s="178" t="s">
        <v>9677</v>
      </c>
      <c r="C5371" s="178" t="s">
        <v>104</v>
      </c>
      <c r="D5371" s="178" t="s">
        <v>1726</v>
      </c>
      <c r="E5371" s="178" t="s">
        <v>296</v>
      </c>
      <c r="F5371" s="178" t="s">
        <v>17</v>
      </c>
      <c r="G5371" s="1">
        <f>IF(ISNUMBER(Pay_Item_Search_Text),IF(ISNUMBER(IF(FIND(Pay_Item_Search_Text,B5371)=1,1, "FALSE")),MAX(G$4:$G5370)+1,IF(ISNUMBER(Pay_Item_Search_Text),0,IF(ISNUMBER(SEARCH(Pay_Item_Search_Text,H5371)),MAX(G$4:$G5370)+1,0))),IF(ISNUMBER(Pay_Item_Search_Text),0,IF(ISNUMBER(SEARCH(Pay_Item_Search_Text,H5371)),MAX(G$4:$G5370)+1,0)))</f>
        <v>5367</v>
      </c>
      <c r="H5371" s="1" t="str">
        <f>IF(Table_PayItems[[#This Row],[Description]]="_","_ Unique Item - "&amp;Table_PayItems[[#This Row],[Item]]&amp;" - $"&amp;Table_PayItems[[#This Row],[Unit]],Table_PayItems[[#This Row],[Description]]&amp;" - $"&amp;Table_PayItems[[#This Row],[Unit]])</f>
        <v>Sewer, Cl III, 15 inch, Tr Det A - $Ft</v>
      </c>
      <c r="I5371" s="29" t="str">
        <f>IFERROR(VLOOKUP(ROWS($M$5:M5371),Table_PayItems[[Search Key]:[Concentrated Name]],2,FALSE),"")</f>
        <v>Sewer, Cl III, 15 inch, Tr Det A - $Ft</v>
      </c>
      <c r="J5371" s="1"/>
      <c r="K5371" s="1"/>
      <c r="L5371" s="22">
        <f>IF(ISNUMBER(SEARCH(Pay_Item_Search_Text_2,M5371)),MAX($L$4:L5370)+1,0)</f>
        <v>0</v>
      </c>
      <c r="M5371" s="1" t="str">
        <f>IFERROR(VLOOKUP(ROWS($M$5:M5371),Table_PayItems[[Search Key]:[Concentrated Name]],2,FALSE),"")</f>
        <v>Sewer, Cl III, 15 inch, Tr Det A - $Ft</v>
      </c>
      <c r="N5371" s="1" t="str">
        <f>IFERROR(VLOOKUP(ROWS($M$5:N5371),$L$5:$M$7000,2,FALSE),"")</f>
        <v/>
      </c>
      <c r="O5371" s="1" t="str">
        <f>IFERROR(VLOOKUP(ROWS($O$5:O5371),$K$5:$L$7000,2,FALSE),"")</f>
        <v/>
      </c>
    </row>
    <row r="5372" spans="2:15" ht="15" customHeight="1" x14ac:dyDescent="0.25">
      <c r="B5372" s="178" t="s">
        <v>9701</v>
      </c>
      <c r="C5372" s="178" t="s">
        <v>104</v>
      </c>
      <c r="D5372" s="178" t="s">
        <v>1750</v>
      </c>
      <c r="E5372" s="178" t="s">
        <v>296</v>
      </c>
      <c r="F5372" s="178" t="s">
        <v>17</v>
      </c>
      <c r="G5372" s="1">
        <f>IF(ISNUMBER(Pay_Item_Search_Text),IF(ISNUMBER(IF(FIND(Pay_Item_Search_Text,B5372)=1,1, "FALSE")),MAX(G$4:$G5371)+1,IF(ISNUMBER(Pay_Item_Search_Text),0,IF(ISNUMBER(SEARCH(Pay_Item_Search_Text,H5372)),MAX(G$4:$G5371)+1,0))),IF(ISNUMBER(Pay_Item_Search_Text),0,IF(ISNUMBER(SEARCH(Pay_Item_Search_Text,H5372)),MAX(G$4:$G5371)+1,0)))</f>
        <v>5368</v>
      </c>
      <c r="H5372" s="1" t="str">
        <f>IF(Table_PayItems[[#This Row],[Description]]="_","_ Unique Item - "&amp;Table_PayItems[[#This Row],[Item]]&amp;" - $"&amp;Table_PayItems[[#This Row],[Unit]],Table_PayItems[[#This Row],[Description]]&amp;" - $"&amp;Table_PayItems[[#This Row],[Unit]])</f>
        <v>Sewer, Cl III, 15 inch, Tr Det B - $Ft</v>
      </c>
      <c r="I5372" s="29" t="str">
        <f>IFERROR(VLOOKUP(ROWS($M$5:M5372),Table_PayItems[[Search Key]:[Concentrated Name]],2,FALSE),"")</f>
        <v>Sewer, Cl III, 15 inch, Tr Det B - $Ft</v>
      </c>
      <c r="J5372" s="1"/>
      <c r="K5372" s="1"/>
      <c r="L5372" s="22">
        <f>IF(ISNUMBER(SEARCH(Pay_Item_Search_Text_2,M5372)),MAX($L$4:L5371)+1,0)</f>
        <v>0</v>
      </c>
      <c r="M5372" s="1" t="str">
        <f>IFERROR(VLOOKUP(ROWS($M$5:M5372),Table_PayItems[[Search Key]:[Concentrated Name]],2,FALSE),"")</f>
        <v>Sewer, Cl III, 15 inch, Tr Det B - $Ft</v>
      </c>
      <c r="N5372" s="1" t="str">
        <f>IFERROR(VLOOKUP(ROWS($M$5:N5372),$L$5:$M$7000,2,FALSE),"")</f>
        <v/>
      </c>
      <c r="O5372" s="1" t="str">
        <f>IFERROR(VLOOKUP(ROWS($O$5:O5372),$K$5:$L$7000,2,FALSE),"")</f>
        <v/>
      </c>
    </row>
    <row r="5373" spans="2:15" ht="15" customHeight="1" x14ac:dyDescent="0.25">
      <c r="B5373" s="178" t="s">
        <v>9725</v>
      </c>
      <c r="C5373" s="178" t="s">
        <v>104</v>
      </c>
      <c r="D5373" s="178" t="s">
        <v>1774</v>
      </c>
      <c r="E5373" s="178" t="s">
        <v>296</v>
      </c>
      <c r="F5373" s="178" t="s">
        <v>17</v>
      </c>
      <c r="G5373" s="1">
        <f>IF(ISNUMBER(Pay_Item_Search_Text),IF(ISNUMBER(IF(FIND(Pay_Item_Search_Text,B5373)=1,1, "FALSE")),MAX(G$4:$G5372)+1,IF(ISNUMBER(Pay_Item_Search_Text),0,IF(ISNUMBER(SEARCH(Pay_Item_Search_Text,H5373)),MAX(G$4:$G5372)+1,0))),IF(ISNUMBER(Pay_Item_Search_Text),0,IF(ISNUMBER(SEARCH(Pay_Item_Search_Text,H5373)),MAX(G$4:$G5372)+1,0)))</f>
        <v>5369</v>
      </c>
      <c r="H5373" s="1" t="str">
        <f>IF(Table_PayItems[[#This Row],[Description]]="_","_ Unique Item - "&amp;Table_PayItems[[#This Row],[Item]]&amp;" - $"&amp;Table_PayItems[[#This Row],[Unit]],Table_PayItems[[#This Row],[Description]]&amp;" - $"&amp;Table_PayItems[[#This Row],[Unit]])</f>
        <v>Sewer, Cl III, 15 inch, Tr Det C - $Ft</v>
      </c>
      <c r="I5373" s="29" t="str">
        <f>IFERROR(VLOOKUP(ROWS($M$5:M5373),Table_PayItems[[Search Key]:[Concentrated Name]],2,FALSE),"")</f>
        <v>Sewer, Cl III, 15 inch, Tr Det C - $Ft</v>
      </c>
      <c r="J5373" s="1"/>
      <c r="K5373" s="1"/>
      <c r="L5373" s="22">
        <f>IF(ISNUMBER(SEARCH(Pay_Item_Search_Text_2,M5373)),MAX($L$4:L5372)+1,0)</f>
        <v>0</v>
      </c>
      <c r="M5373" s="1" t="str">
        <f>IFERROR(VLOOKUP(ROWS($M$5:M5373),Table_PayItems[[Search Key]:[Concentrated Name]],2,FALSE),"")</f>
        <v>Sewer, Cl III, 15 inch, Tr Det C - $Ft</v>
      </c>
      <c r="N5373" s="1" t="str">
        <f>IFERROR(VLOOKUP(ROWS($M$5:N5373),$L$5:$M$7000,2,FALSE),"")</f>
        <v/>
      </c>
      <c r="O5373" s="1" t="str">
        <f>IFERROR(VLOOKUP(ROWS($O$5:O5373),$K$5:$L$7000,2,FALSE),"")</f>
        <v/>
      </c>
    </row>
    <row r="5374" spans="2:15" ht="15" customHeight="1" x14ac:dyDescent="0.25">
      <c r="B5374" s="178" t="s">
        <v>9749</v>
      </c>
      <c r="C5374" s="178" t="s">
        <v>104</v>
      </c>
      <c r="D5374" s="178" t="s">
        <v>1798</v>
      </c>
      <c r="E5374" s="178" t="s">
        <v>296</v>
      </c>
      <c r="F5374" s="178" t="s">
        <v>17</v>
      </c>
      <c r="G5374" s="1">
        <f>IF(ISNUMBER(Pay_Item_Search_Text),IF(ISNUMBER(IF(FIND(Pay_Item_Search_Text,B5374)=1,1, "FALSE")),MAX(G$4:$G5373)+1,IF(ISNUMBER(Pay_Item_Search_Text),0,IF(ISNUMBER(SEARCH(Pay_Item_Search_Text,H5374)),MAX(G$4:$G5373)+1,0))),IF(ISNUMBER(Pay_Item_Search_Text),0,IF(ISNUMBER(SEARCH(Pay_Item_Search_Text,H5374)),MAX(G$4:$G5373)+1,0)))</f>
        <v>5370</v>
      </c>
      <c r="H5374" s="1" t="str">
        <f>IF(Table_PayItems[[#This Row],[Description]]="_","_ Unique Item - "&amp;Table_PayItems[[#This Row],[Item]]&amp;" - $"&amp;Table_PayItems[[#This Row],[Unit]],Table_PayItems[[#This Row],[Description]]&amp;" - $"&amp;Table_PayItems[[#This Row],[Unit]])</f>
        <v>Sewer, Cl III, 15 inch, Tr Det D - $Ft</v>
      </c>
      <c r="I5374" s="29" t="str">
        <f>IFERROR(VLOOKUP(ROWS($M$5:M5374),Table_PayItems[[Search Key]:[Concentrated Name]],2,FALSE),"")</f>
        <v>Sewer, Cl III, 15 inch, Tr Det D - $Ft</v>
      </c>
      <c r="J5374" s="1"/>
      <c r="K5374" s="1"/>
      <c r="L5374" s="22">
        <f>IF(ISNUMBER(SEARCH(Pay_Item_Search_Text_2,M5374)),MAX($L$4:L5373)+1,0)</f>
        <v>0</v>
      </c>
      <c r="M5374" s="1" t="str">
        <f>IFERROR(VLOOKUP(ROWS($M$5:M5374),Table_PayItems[[Search Key]:[Concentrated Name]],2,FALSE),"")</f>
        <v>Sewer, Cl III, 15 inch, Tr Det D - $Ft</v>
      </c>
      <c r="N5374" s="1" t="str">
        <f>IFERROR(VLOOKUP(ROWS($M$5:N5374),$L$5:$M$7000,2,FALSE),"")</f>
        <v/>
      </c>
      <c r="O5374" s="1" t="str">
        <f>IFERROR(VLOOKUP(ROWS($O$5:O5374),$K$5:$L$7000,2,FALSE),"")</f>
        <v/>
      </c>
    </row>
    <row r="5375" spans="2:15" ht="15" customHeight="1" x14ac:dyDescent="0.25">
      <c r="B5375" s="178" t="s">
        <v>9678</v>
      </c>
      <c r="C5375" s="178" t="s">
        <v>104</v>
      </c>
      <c r="D5375" s="178" t="s">
        <v>1727</v>
      </c>
      <c r="E5375" s="178" t="s">
        <v>296</v>
      </c>
      <c r="F5375" s="178" t="s">
        <v>17</v>
      </c>
      <c r="G5375" s="1">
        <f>IF(ISNUMBER(Pay_Item_Search_Text),IF(ISNUMBER(IF(FIND(Pay_Item_Search_Text,B5375)=1,1, "FALSE")),MAX(G$4:$G5374)+1,IF(ISNUMBER(Pay_Item_Search_Text),0,IF(ISNUMBER(SEARCH(Pay_Item_Search_Text,H5375)),MAX(G$4:$G5374)+1,0))),IF(ISNUMBER(Pay_Item_Search_Text),0,IF(ISNUMBER(SEARCH(Pay_Item_Search_Text,H5375)),MAX(G$4:$G5374)+1,0)))</f>
        <v>5371</v>
      </c>
      <c r="H5375" s="1" t="str">
        <f>IF(Table_PayItems[[#This Row],[Description]]="_","_ Unique Item - "&amp;Table_PayItems[[#This Row],[Item]]&amp;" - $"&amp;Table_PayItems[[#This Row],[Unit]],Table_PayItems[[#This Row],[Description]]&amp;" - $"&amp;Table_PayItems[[#This Row],[Unit]])</f>
        <v>Sewer, Cl III, 18 inch, Tr Det A - $Ft</v>
      </c>
      <c r="I5375" s="29" t="str">
        <f>IFERROR(VLOOKUP(ROWS($M$5:M5375),Table_PayItems[[Search Key]:[Concentrated Name]],2,FALSE),"")</f>
        <v>Sewer, Cl III, 18 inch, Tr Det A - $Ft</v>
      </c>
      <c r="J5375" s="1"/>
      <c r="K5375" s="1"/>
      <c r="L5375" s="22">
        <f>IF(ISNUMBER(SEARCH(Pay_Item_Search_Text_2,M5375)),MAX($L$4:L5374)+1,0)</f>
        <v>0</v>
      </c>
      <c r="M5375" s="1" t="str">
        <f>IFERROR(VLOOKUP(ROWS($M$5:M5375),Table_PayItems[[Search Key]:[Concentrated Name]],2,FALSE),"")</f>
        <v>Sewer, Cl III, 18 inch, Tr Det A - $Ft</v>
      </c>
      <c r="N5375" s="1" t="str">
        <f>IFERROR(VLOOKUP(ROWS($M$5:N5375),$L$5:$M$7000,2,FALSE),"")</f>
        <v/>
      </c>
      <c r="O5375" s="1" t="str">
        <f>IFERROR(VLOOKUP(ROWS($O$5:O5375),$K$5:$L$7000,2,FALSE),"")</f>
        <v/>
      </c>
    </row>
    <row r="5376" spans="2:15" ht="15" customHeight="1" x14ac:dyDescent="0.25">
      <c r="B5376" s="178" t="s">
        <v>9702</v>
      </c>
      <c r="C5376" s="178" t="s">
        <v>104</v>
      </c>
      <c r="D5376" s="178" t="s">
        <v>1751</v>
      </c>
      <c r="E5376" s="178" t="s">
        <v>296</v>
      </c>
      <c r="F5376" s="178" t="s">
        <v>17</v>
      </c>
      <c r="G5376" s="1">
        <f>IF(ISNUMBER(Pay_Item_Search_Text),IF(ISNUMBER(IF(FIND(Pay_Item_Search_Text,B5376)=1,1, "FALSE")),MAX(G$4:$G5375)+1,IF(ISNUMBER(Pay_Item_Search_Text),0,IF(ISNUMBER(SEARCH(Pay_Item_Search_Text,H5376)),MAX(G$4:$G5375)+1,0))),IF(ISNUMBER(Pay_Item_Search_Text),0,IF(ISNUMBER(SEARCH(Pay_Item_Search_Text,H5376)),MAX(G$4:$G5375)+1,0)))</f>
        <v>5372</v>
      </c>
      <c r="H5376" s="1" t="str">
        <f>IF(Table_PayItems[[#This Row],[Description]]="_","_ Unique Item - "&amp;Table_PayItems[[#This Row],[Item]]&amp;" - $"&amp;Table_PayItems[[#This Row],[Unit]],Table_PayItems[[#This Row],[Description]]&amp;" - $"&amp;Table_PayItems[[#This Row],[Unit]])</f>
        <v>Sewer, Cl III, 18 inch, Tr Det B - $Ft</v>
      </c>
      <c r="I5376" s="29" t="str">
        <f>IFERROR(VLOOKUP(ROWS($M$5:M5376),Table_PayItems[[Search Key]:[Concentrated Name]],2,FALSE),"")</f>
        <v>Sewer, Cl III, 18 inch, Tr Det B - $Ft</v>
      </c>
      <c r="J5376" s="1"/>
      <c r="K5376" s="1"/>
      <c r="L5376" s="22">
        <f>IF(ISNUMBER(SEARCH(Pay_Item_Search_Text_2,M5376)),MAX($L$4:L5375)+1,0)</f>
        <v>0</v>
      </c>
      <c r="M5376" s="1" t="str">
        <f>IFERROR(VLOOKUP(ROWS($M$5:M5376),Table_PayItems[[Search Key]:[Concentrated Name]],2,FALSE),"")</f>
        <v>Sewer, Cl III, 18 inch, Tr Det B - $Ft</v>
      </c>
      <c r="N5376" s="1" t="str">
        <f>IFERROR(VLOOKUP(ROWS($M$5:N5376),$L$5:$M$7000,2,FALSE),"")</f>
        <v/>
      </c>
      <c r="O5376" s="1" t="str">
        <f>IFERROR(VLOOKUP(ROWS($O$5:O5376),$K$5:$L$7000,2,FALSE),"")</f>
        <v/>
      </c>
    </row>
    <row r="5377" spans="2:15" ht="15" customHeight="1" x14ac:dyDescent="0.25">
      <c r="B5377" s="178" t="s">
        <v>9726</v>
      </c>
      <c r="C5377" s="178" t="s">
        <v>104</v>
      </c>
      <c r="D5377" s="178" t="s">
        <v>1775</v>
      </c>
      <c r="E5377" s="178" t="s">
        <v>296</v>
      </c>
      <c r="F5377" s="178" t="s">
        <v>17</v>
      </c>
      <c r="G5377" s="1">
        <f>IF(ISNUMBER(Pay_Item_Search_Text),IF(ISNUMBER(IF(FIND(Pay_Item_Search_Text,B5377)=1,1, "FALSE")),MAX(G$4:$G5376)+1,IF(ISNUMBER(Pay_Item_Search_Text),0,IF(ISNUMBER(SEARCH(Pay_Item_Search_Text,H5377)),MAX(G$4:$G5376)+1,0))),IF(ISNUMBER(Pay_Item_Search_Text),0,IF(ISNUMBER(SEARCH(Pay_Item_Search_Text,H5377)),MAX(G$4:$G5376)+1,0)))</f>
        <v>5373</v>
      </c>
      <c r="H5377" s="1" t="str">
        <f>IF(Table_PayItems[[#This Row],[Description]]="_","_ Unique Item - "&amp;Table_PayItems[[#This Row],[Item]]&amp;" - $"&amp;Table_PayItems[[#This Row],[Unit]],Table_PayItems[[#This Row],[Description]]&amp;" - $"&amp;Table_PayItems[[#This Row],[Unit]])</f>
        <v>Sewer, Cl III, 18 inch, Tr Det C - $Ft</v>
      </c>
      <c r="I5377" s="29" t="str">
        <f>IFERROR(VLOOKUP(ROWS($M$5:M5377),Table_PayItems[[Search Key]:[Concentrated Name]],2,FALSE),"")</f>
        <v>Sewer, Cl III, 18 inch, Tr Det C - $Ft</v>
      </c>
      <c r="J5377" s="1"/>
      <c r="K5377" s="1"/>
      <c r="L5377" s="22">
        <f>IF(ISNUMBER(SEARCH(Pay_Item_Search_Text_2,M5377)),MAX($L$4:L5376)+1,0)</f>
        <v>0</v>
      </c>
      <c r="M5377" s="1" t="str">
        <f>IFERROR(VLOOKUP(ROWS($M$5:M5377),Table_PayItems[[Search Key]:[Concentrated Name]],2,FALSE),"")</f>
        <v>Sewer, Cl III, 18 inch, Tr Det C - $Ft</v>
      </c>
      <c r="N5377" s="1" t="str">
        <f>IFERROR(VLOOKUP(ROWS($M$5:N5377),$L$5:$M$7000,2,FALSE),"")</f>
        <v/>
      </c>
      <c r="O5377" s="1" t="str">
        <f>IFERROR(VLOOKUP(ROWS($O$5:O5377),$K$5:$L$7000,2,FALSE),"")</f>
        <v/>
      </c>
    </row>
    <row r="5378" spans="2:15" ht="15" customHeight="1" x14ac:dyDescent="0.25">
      <c r="B5378" s="178" t="s">
        <v>9750</v>
      </c>
      <c r="C5378" s="178" t="s">
        <v>104</v>
      </c>
      <c r="D5378" s="178" t="s">
        <v>1799</v>
      </c>
      <c r="E5378" s="178" t="s">
        <v>296</v>
      </c>
      <c r="F5378" s="178" t="s">
        <v>17</v>
      </c>
      <c r="G5378" s="1">
        <f>IF(ISNUMBER(Pay_Item_Search_Text),IF(ISNUMBER(IF(FIND(Pay_Item_Search_Text,B5378)=1,1, "FALSE")),MAX(G$4:$G5377)+1,IF(ISNUMBER(Pay_Item_Search_Text),0,IF(ISNUMBER(SEARCH(Pay_Item_Search_Text,H5378)),MAX(G$4:$G5377)+1,0))),IF(ISNUMBER(Pay_Item_Search_Text),0,IF(ISNUMBER(SEARCH(Pay_Item_Search_Text,H5378)),MAX(G$4:$G5377)+1,0)))</f>
        <v>5374</v>
      </c>
      <c r="H5378" s="1" t="str">
        <f>IF(Table_PayItems[[#This Row],[Description]]="_","_ Unique Item - "&amp;Table_PayItems[[#This Row],[Item]]&amp;" - $"&amp;Table_PayItems[[#This Row],[Unit]],Table_PayItems[[#This Row],[Description]]&amp;" - $"&amp;Table_PayItems[[#This Row],[Unit]])</f>
        <v>Sewer, Cl III, 18 inch, Tr Det D - $Ft</v>
      </c>
      <c r="I5378" s="29" t="str">
        <f>IFERROR(VLOOKUP(ROWS($M$5:M5378),Table_PayItems[[Search Key]:[Concentrated Name]],2,FALSE),"")</f>
        <v>Sewer, Cl III, 18 inch, Tr Det D - $Ft</v>
      </c>
      <c r="J5378" s="1"/>
      <c r="K5378" s="1"/>
      <c r="L5378" s="22">
        <f>IF(ISNUMBER(SEARCH(Pay_Item_Search_Text_2,M5378)),MAX($L$4:L5377)+1,0)</f>
        <v>0</v>
      </c>
      <c r="M5378" s="1" t="str">
        <f>IFERROR(VLOOKUP(ROWS($M$5:M5378),Table_PayItems[[Search Key]:[Concentrated Name]],2,FALSE),"")</f>
        <v>Sewer, Cl III, 18 inch, Tr Det D - $Ft</v>
      </c>
      <c r="N5378" s="1" t="str">
        <f>IFERROR(VLOOKUP(ROWS($M$5:N5378),$L$5:$M$7000,2,FALSE),"")</f>
        <v/>
      </c>
      <c r="O5378" s="1" t="str">
        <f>IFERROR(VLOOKUP(ROWS($O$5:O5378),$K$5:$L$7000,2,FALSE),"")</f>
        <v/>
      </c>
    </row>
    <row r="5379" spans="2:15" ht="15" customHeight="1" x14ac:dyDescent="0.25">
      <c r="B5379" s="178" t="s">
        <v>9679</v>
      </c>
      <c r="C5379" s="178" t="s">
        <v>104</v>
      </c>
      <c r="D5379" s="178" t="s">
        <v>1728</v>
      </c>
      <c r="E5379" s="178" t="s">
        <v>296</v>
      </c>
      <c r="F5379" s="178" t="s">
        <v>17</v>
      </c>
      <c r="G5379" s="1">
        <f>IF(ISNUMBER(Pay_Item_Search_Text),IF(ISNUMBER(IF(FIND(Pay_Item_Search_Text,B5379)=1,1, "FALSE")),MAX(G$4:$G5378)+1,IF(ISNUMBER(Pay_Item_Search_Text),0,IF(ISNUMBER(SEARCH(Pay_Item_Search_Text,H5379)),MAX(G$4:$G5378)+1,0))),IF(ISNUMBER(Pay_Item_Search_Text),0,IF(ISNUMBER(SEARCH(Pay_Item_Search_Text,H5379)),MAX(G$4:$G5378)+1,0)))</f>
        <v>5375</v>
      </c>
      <c r="H5379" s="1" t="str">
        <f>IF(Table_PayItems[[#This Row],[Description]]="_","_ Unique Item - "&amp;Table_PayItems[[#This Row],[Item]]&amp;" - $"&amp;Table_PayItems[[#This Row],[Unit]],Table_PayItems[[#This Row],[Description]]&amp;" - $"&amp;Table_PayItems[[#This Row],[Unit]])</f>
        <v>Sewer, Cl III, 24 inch, Tr Det A - $Ft</v>
      </c>
      <c r="I5379" s="29" t="str">
        <f>IFERROR(VLOOKUP(ROWS($M$5:M5379),Table_PayItems[[Search Key]:[Concentrated Name]],2,FALSE),"")</f>
        <v>Sewer, Cl III, 24 inch, Tr Det A - $Ft</v>
      </c>
      <c r="J5379" s="1"/>
      <c r="K5379" s="1"/>
      <c r="L5379" s="22">
        <f>IF(ISNUMBER(SEARCH(Pay_Item_Search_Text_2,M5379)),MAX($L$4:L5378)+1,0)</f>
        <v>0</v>
      </c>
      <c r="M5379" s="1" t="str">
        <f>IFERROR(VLOOKUP(ROWS($M$5:M5379),Table_PayItems[[Search Key]:[Concentrated Name]],2,FALSE),"")</f>
        <v>Sewer, Cl III, 24 inch, Tr Det A - $Ft</v>
      </c>
      <c r="N5379" s="1" t="str">
        <f>IFERROR(VLOOKUP(ROWS($M$5:N5379),$L$5:$M$7000,2,FALSE),"")</f>
        <v/>
      </c>
      <c r="O5379" s="1" t="str">
        <f>IFERROR(VLOOKUP(ROWS($O$5:O5379),$K$5:$L$7000,2,FALSE),"")</f>
        <v/>
      </c>
    </row>
    <row r="5380" spans="2:15" ht="15" customHeight="1" x14ac:dyDescent="0.25">
      <c r="B5380" s="178" t="s">
        <v>9703</v>
      </c>
      <c r="C5380" s="178" t="s">
        <v>104</v>
      </c>
      <c r="D5380" s="178" t="s">
        <v>1752</v>
      </c>
      <c r="E5380" s="178" t="s">
        <v>296</v>
      </c>
      <c r="F5380" s="178" t="s">
        <v>17</v>
      </c>
      <c r="G5380" s="1">
        <f>IF(ISNUMBER(Pay_Item_Search_Text),IF(ISNUMBER(IF(FIND(Pay_Item_Search_Text,B5380)=1,1, "FALSE")),MAX(G$4:$G5379)+1,IF(ISNUMBER(Pay_Item_Search_Text),0,IF(ISNUMBER(SEARCH(Pay_Item_Search_Text,H5380)),MAX(G$4:$G5379)+1,0))),IF(ISNUMBER(Pay_Item_Search_Text),0,IF(ISNUMBER(SEARCH(Pay_Item_Search_Text,H5380)),MAX(G$4:$G5379)+1,0)))</f>
        <v>5376</v>
      </c>
      <c r="H5380" s="1" t="str">
        <f>IF(Table_PayItems[[#This Row],[Description]]="_","_ Unique Item - "&amp;Table_PayItems[[#This Row],[Item]]&amp;" - $"&amp;Table_PayItems[[#This Row],[Unit]],Table_PayItems[[#This Row],[Description]]&amp;" - $"&amp;Table_PayItems[[#This Row],[Unit]])</f>
        <v>Sewer, Cl III, 24 inch, Tr Det B - $Ft</v>
      </c>
      <c r="I5380" s="29" t="str">
        <f>IFERROR(VLOOKUP(ROWS($M$5:M5380),Table_PayItems[[Search Key]:[Concentrated Name]],2,FALSE),"")</f>
        <v>Sewer, Cl III, 24 inch, Tr Det B - $Ft</v>
      </c>
      <c r="J5380" s="1"/>
      <c r="K5380" s="1"/>
      <c r="L5380" s="22">
        <f>IF(ISNUMBER(SEARCH(Pay_Item_Search_Text_2,M5380)),MAX($L$4:L5379)+1,0)</f>
        <v>0</v>
      </c>
      <c r="M5380" s="1" t="str">
        <f>IFERROR(VLOOKUP(ROWS($M$5:M5380),Table_PayItems[[Search Key]:[Concentrated Name]],2,FALSE),"")</f>
        <v>Sewer, Cl III, 24 inch, Tr Det B - $Ft</v>
      </c>
      <c r="N5380" s="1" t="str">
        <f>IFERROR(VLOOKUP(ROWS($M$5:N5380),$L$5:$M$7000,2,FALSE),"")</f>
        <v/>
      </c>
      <c r="O5380" s="1" t="str">
        <f>IFERROR(VLOOKUP(ROWS($O$5:O5380),$K$5:$L$7000,2,FALSE),"")</f>
        <v/>
      </c>
    </row>
    <row r="5381" spans="2:15" ht="15" customHeight="1" x14ac:dyDescent="0.25">
      <c r="B5381" s="178" t="s">
        <v>9727</v>
      </c>
      <c r="C5381" s="178" t="s">
        <v>104</v>
      </c>
      <c r="D5381" s="178" t="s">
        <v>1776</v>
      </c>
      <c r="E5381" s="178" t="s">
        <v>296</v>
      </c>
      <c r="F5381" s="178" t="s">
        <v>17</v>
      </c>
      <c r="G5381" s="1">
        <f>IF(ISNUMBER(Pay_Item_Search_Text),IF(ISNUMBER(IF(FIND(Pay_Item_Search_Text,B5381)=1,1, "FALSE")),MAX(G$4:$G5380)+1,IF(ISNUMBER(Pay_Item_Search_Text),0,IF(ISNUMBER(SEARCH(Pay_Item_Search_Text,H5381)),MAX(G$4:$G5380)+1,0))),IF(ISNUMBER(Pay_Item_Search_Text),0,IF(ISNUMBER(SEARCH(Pay_Item_Search_Text,H5381)),MAX(G$4:$G5380)+1,0)))</f>
        <v>5377</v>
      </c>
      <c r="H5381" s="1" t="str">
        <f>IF(Table_PayItems[[#This Row],[Description]]="_","_ Unique Item - "&amp;Table_PayItems[[#This Row],[Item]]&amp;" - $"&amp;Table_PayItems[[#This Row],[Unit]],Table_PayItems[[#This Row],[Description]]&amp;" - $"&amp;Table_PayItems[[#This Row],[Unit]])</f>
        <v>Sewer, Cl III, 24 inch, Tr Det C - $Ft</v>
      </c>
      <c r="I5381" s="29" t="str">
        <f>IFERROR(VLOOKUP(ROWS($M$5:M5381),Table_PayItems[[Search Key]:[Concentrated Name]],2,FALSE),"")</f>
        <v>Sewer, Cl III, 24 inch, Tr Det C - $Ft</v>
      </c>
      <c r="J5381" s="1"/>
      <c r="K5381" s="1"/>
      <c r="L5381" s="22">
        <f>IF(ISNUMBER(SEARCH(Pay_Item_Search_Text_2,M5381)),MAX($L$4:L5380)+1,0)</f>
        <v>0</v>
      </c>
      <c r="M5381" s="1" t="str">
        <f>IFERROR(VLOOKUP(ROWS($M$5:M5381),Table_PayItems[[Search Key]:[Concentrated Name]],2,FALSE),"")</f>
        <v>Sewer, Cl III, 24 inch, Tr Det C - $Ft</v>
      </c>
      <c r="N5381" s="1" t="str">
        <f>IFERROR(VLOOKUP(ROWS($M$5:N5381),$L$5:$M$7000,2,FALSE),"")</f>
        <v/>
      </c>
      <c r="O5381" s="1" t="str">
        <f>IFERROR(VLOOKUP(ROWS($O$5:O5381),$K$5:$L$7000,2,FALSE),"")</f>
        <v/>
      </c>
    </row>
    <row r="5382" spans="2:15" ht="15" customHeight="1" x14ac:dyDescent="0.25">
      <c r="B5382" s="178" t="s">
        <v>9751</v>
      </c>
      <c r="C5382" s="178" t="s">
        <v>104</v>
      </c>
      <c r="D5382" s="178" t="s">
        <v>1800</v>
      </c>
      <c r="E5382" s="178" t="s">
        <v>296</v>
      </c>
      <c r="F5382" s="178" t="s">
        <v>17</v>
      </c>
      <c r="G5382" s="27">
        <f>IF(ISNUMBER(Pay_Item_Search_Text),IF(ISNUMBER(IF(FIND(Pay_Item_Search_Text,B5382)=1,1, "FALSE")),MAX(G$4:$G5381)+1,IF(ISNUMBER(Pay_Item_Search_Text),0,IF(ISNUMBER(SEARCH(Pay_Item_Search_Text,H5382)),MAX(G$4:$G5381)+1,0))),IF(ISNUMBER(Pay_Item_Search_Text),0,IF(ISNUMBER(SEARCH(Pay_Item_Search_Text,H5382)),MAX(G$4:$G5381)+1,0)))</f>
        <v>5378</v>
      </c>
      <c r="H5382" s="24" t="str">
        <f>IF(Table_PayItems[[#This Row],[Description]]="_","_ Unique Item - "&amp;Table_PayItems[[#This Row],[Item]]&amp;" - $"&amp;Table_PayItems[[#This Row],[Unit]],Table_PayItems[[#This Row],[Description]]&amp;" - $"&amp;Table_PayItems[[#This Row],[Unit]])</f>
        <v>Sewer, Cl III, 24 inch, Tr Det D - $Ft</v>
      </c>
      <c r="I5382" s="30" t="str">
        <f>IFERROR(VLOOKUP(ROWS($M$5:M5382),Table_PayItems[[Search Key]:[Concentrated Name]],2,FALSE),"")</f>
        <v>Sewer, Cl III, 24 inch, Tr Det D - $Ft</v>
      </c>
      <c r="J5382" s="1"/>
      <c r="K5382" s="1"/>
      <c r="L5382" s="22">
        <f>IF(ISNUMBER(SEARCH(Pay_Item_Search_Text_2,M5382)),MAX($L$4:L5381)+1,0)</f>
        <v>0</v>
      </c>
      <c r="M5382" s="1" t="str">
        <f>IFERROR(VLOOKUP(ROWS($M$5:M5382),Table_PayItems[[Search Key]:[Concentrated Name]],2,FALSE),"")</f>
        <v>Sewer, Cl III, 24 inch, Tr Det D - $Ft</v>
      </c>
      <c r="N5382" s="1" t="str">
        <f>IFERROR(VLOOKUP(ROWS($M$5:N5382),$L$5:$M$7000,2,FALSE),"")</f>
        <v/>
      </c>
      <c r="O5382" s="1" t="str">
        <f>IFERROR(VLOOKUP(ROWS($O$5:O5382),$K$5:$L$7000,2,FALSE),"")</f>
        <v/>
      </c>
    </row>
    <row r="5383" spans="2:15" ht="15" customHeight="1" x14ac:dyDescent="0.25">
      <c r="B5383" s="178" t="s">
        <v>9680</v>
      </c>
      <c r="C5383" s="178" t="s">
        <v>104</v>
      </c>
      <c r="D5383" s="178" t="s">
        <v>1729</v>
      </c>
      <c r="E5383" s="178" t="s">
        <v>302</v>
      </c>
      <c r="F5383" s="178" t="s">
        <v>17</v>
      </c>
      <c r="G5383" s="1">
        <f>IF(ISNUMBER(Pay_Item_Search_Text),IF(ISNUMBER(IF(FIND(Pay_Item_Search_Text,B5383)=1,1, "FALSE")),MAX(G$4:$G5382)+1,IF(ISNUMBER(Pay_Item_Search_Text),0,IF(ISNUMBER(SEARCH(Pay_Item_Search_Text,H5383)),MAX(G$4:$G5382)+1,0))),IF(ISNUMBER(Pay_Item_Search_Text),0,IF(ISNUMBER(SEARCH(Pay_Item_Search_Text,H5383)),MAX(G$4:$G5382)+1,0)))</f>
        <v>5379</v>
      </c>
      <c r="H5383" s="1" t="str">
        <f>IF(Table_PayItems[[#This Row],[Description]]="_","_ Unique Item - "&amp;Table_PayItems[[#This Row],[Item]]&amp;" - $"&amp;Table_PayItems[[#This Row],[Unit]],Table_PayItems[[#This Row],[Description]]&amp;" - $"&amp;Table_PayItems[[#This Row],[Unit]])</f>
        <v>Sewer, Cl III, 30 inch, Tr Det A - $Ft</v>
      </c>
      <c r="I5383" s="29" t="str">
        <f>IFERROR(VLOOKUP(ROWS($M$5:M5383),Table_PayItems[[Search Key]:[Concentrated Name]],2,FALSE),"")</f>
        <v>Sewer, Cl III, 30 inch, Tr Det A - $Ft</v>
      </c>
      <c r="J5383" s="1"/>
      <c r="K5383" s="1"/>
      <c r="L5383" s="22">
        <f>IF(ISNUMBER(SEARCH(Pay_Item_Search_Text_2,M5383)),MAX($L$4:L5382)+1,0)</f>
        <v>972</v>
      </c>
      <c r="M5383" s="1" t="str">
        <f>IFERROR(VLOOKUP(ROWS($M$5:M5383),Table_PayItems[[Search Key]:[Concentrated Name]],2,FALSE),"")</f>
        <v>Sewer, Cl III, 30 inch, Tr Det A - $Ft</v>
      </c>
      <c r="N5383" s="1" t="str">
        <f>IFERROR(VLOOKUP(ROWS($M$5:N5383),$L$5:$M$7000,2,FALSE),"")</f>
        <v/>
      </c>
      <c r="O5383" s="1" t="str">
        <f>IFERROR(VLOOKUP(ROWS($O$5:O5383),$K$5:$L$7000,2,FALSE),"")</f>
        <v/>
      </c>
    </row>
    <row r="5384" spans="2:15" ht="15" customHeight="1" x14ac:dyDescent="0.25">
      <c r="B5384" s="178" t="s">
        <v>9704</v>
      </c>
      <c r="C5384" s="178" t="s">
        <v>104</v>
      </c>
      <c r="D5384" s="178" t="s">
        <v>1753</v>
      </c>
      <c r="E5384" s="178" t="s">
        <v>302</v>
      </c>
      <c r="F5384" s="178" t="s">
        <v>17</v>
      </c>
      <c r="G5384" s="1">
        <f>IF(ISNUMBER(Pay_Item_Search_Text),IF(ISNUMBER(IF(FIND(Pay_Item_Search_Text,B5384)=1,1, "FALSE")),MAX(G$4:$G5383)+1,IF(ISNUMBER(Pay_Item_Search_Text),0,IF(ISNUMBER(SEARCH(Pay_Item_Search_Text,H5384)),MAX(G$4:$G5383)+1,0))),IF(ISNUMBER(Pay_Item_Search_Text),0,IF(ISNUMBER(SEARCH(Pay_Item_Search_Text,H5384)),MAX(G$4:$G5383)+1,0)))</f>
        <v>5380</v>
      </c>
      <c r="H5384" s="1" t="str">
        <f>IF(Table_PayItems[[#This Row],[Description]]="_","_ Unique Item - "&amp;Table_PayItems[[#This Row],[Item]]&amp;" - $"&amp;Table_PayItems[[#This Row],[Unit]],Table_PayItems[[#This Row],[Description]]&amp;" - $"&amp;Table_PayItems[[#This Row],[Unit]])</f>
        <v>Sewer, Cl III, 30 inch, Tr Det B - $Ft</v>
      </c>
      <c r="I5384" s="29" t="str">
        <f>IFERROR(VLOOKUP(ROWS($M$5:M5384),Table_PayItems[[Search Key]:[Concentrated Name]],2,FALSE),"")</f>
        <v>Sewer, Cl III, 30 inch, Tr Det B - $Ft</v>
      </c>
      <c r="J5384" s="1"/>
      <c r="K5384" s="1"/>
      <c r="L5384" s="22">
        <f>IF(ISNUMBER(SEARCH(Pay_Item_Search_Text_2,M5384)),MAX($L$4:L5383)+1,0)</f>
        <v>973</v>
      </c>
      <c r="M5384" s="1" t="str">
        <f>IFERROR(VLOOKUP(ROWS($M$5:M5384),Table_PayItems[[Search Key]:[Concentrated Name]],2,FALSE),"")</f>
        <v>Sewer, Cl III, 30 inch, Tr Det B - $Ft</v>
      </c>
      <c r="N5384" s="1" t="str">
        <f>IFERROR(VLOOKUP(ROWS($M$5:N5384),$L$5:$M$7000,2,FALSE),"")</f>
        <v/>
      </c>
      <c r="O5384" s="1" t="str">
        <f>IFERROR(VLOOKUP(ROWS($O$5:O5384),$K$5:$L$7000,2,FALSE),"")</f>
        <v/>
      </c>
    </row>
    <row r="5385" spans="2:15" ht="15" customHeight="1" x14ac:dyDescent="0.25">
      <c r="B5385" s="178" t="s">
        <v>9728</v>
      </c>
      <c r="C5385" s="178" t="s">
        <v>104</v>
      </c>
      <c r="D5385" s="178" t="s">
        <v>1777</v>
      </c>
      <c r="E5385" s="178" t="s">
        <v>302</v>
      </c>
      <c r="F5385" s="178" t="s">
        <v>17</v>
      </c>
      <c r="G5385" s="1">
        <f>IF(ISNUMBER(Pay_Item_Search_Text),IF(ISNUMBER(IF(FIND(Pay_Item_Search_Text,B5385)=1,1, "FALSE")),MAX(G$4:$G5384)+1,IF(ISNUMBER(Pay_Item_Search_Text),0,IF(ISNUMBER(SEARCH(Pay_Item_Search_Text,H5385)),MAX(G$4:$G5384)+1,0))),IF(ISNUMBER(Pay_Item_Search_Text),0,IF(ISNUMBER(SEARCH(Pay_Item_Search_Text,H5385)),MAX(G$4:$G5384)+1,0)))</f>
        <v>5381</v>
      </c>
      <c r="H5385" s="1" t="str">
        <f>IF(Table_PayItems[[#This Row],[Description]]="_","_ Unique Item - "&amp;Table_PayItems[[#This Row],[Item]]&amp;" - $"&amp;Table_PayItems[[#This Row],[Unit]],Table_PayItems[[#This Row],[Description]]&amp;" - $"&amp;Table_PayItems[[#This Row],[Unit]])</f>
        <v>Sewer, Cl III, 30 inch, Tr Det C - $Ft</v>
      </c>
      <c r="I5385" s="29" t="str">
        <f>IFERROR(VLOOKUP(ROWS($M$5:M5385),Table_PayItems[[Search Key]:[Concentrated Name]],2,FALSE),"")</f>
        <v>Sewer, Cl III, 30 inch, Tr Det C - $Ft</v>
      </c>
      <c r="J5385" s="1"/>
      <c r="K5385" s="1"/>
      <c r="L5385" s="22">
        <f>IF(ISNUMBER(SEARCH(Pay_Item_Search_Text_2,M5385)),MAX($L$4:L5384)+1,0)</f>
        <v>974</v>
      </c>
      <c r="M5385" s="1" t="str">
        <f>IFERROR(VLOOKUP(ROWS($M$5:M5385),Table_PayItems[[Search Key]:[Concentrated Name]],2,FALSE),"")</f>
        <v>Sewer, Cl III, 30 inch, Tr Det C - $Ft</v>
      </c>
      <c r="N5385" s="1" t="str">
        <f>IFERROR(VLOOKUP(ROWS($M$5:N5385),$L$5:$M$7000,2,FALSE),"")</f>
        <v/>
      </c>
      <c r="O5385" s="1" t="str">
        <f>IFERROR(VLOOKUP(ROWS($O$5:O5385),$K$5:$L$7000,2,FALSE),"")</f>
        <v/>
      </c>
    </row>
    <row r="5386" spans="2:15" ht="15" customHeight="1" x14ac:dyDescent="0.25">
      <c r="B5386" s="178" t="s">
        <v>9752</v>
      </c>
      <c r="C5386" s="178" t="s">
        <v>104</v>
      </c>
      <c r="D5386" s="178" t="s">
        <v>1801</v>
      </c>
      <c r="E5386" s="178" t="s">
        <v>302</v>
      </c>
      <c r="F5386" s="178" t="s">
        <v>17</v>
      </c>
      <c r="G5386" s="1">
        <f>IF(ISNUMBER(Pay_Item_Search_Text),IF(ISNUMBER(IF(FIND(Pay_Item_Search_Text,B5386)=1,1, "FALSE")),MAX(G$4:$G5385)+1,IF(ISNUMBER(Pay_Item_Search_Text),0,IF(ISNUMBER(SEARCH(Pay_Item_Search_Text,H5386)),MAX(G$4:$G5385)+1,0))),IF(ISNUMBER(Pay_Item_Search_Text),0,IF(ISNUMBER(SEARCH(Pay_Item_Search_Text,H5386)),MAX(G$4:$G5385)+1,0)))</f>
        <v>5382</v>
      </c>
      <c r="H5386" s="1" t="str">
        <f>IF(Table_PayItems[[#This Row],[Description]]="_","_ Unique Item - "&amp;Table_PayItems[[#This Row],[Item]]&amp;" - $"&amp;Table_PayItems[[#This Row],[Unit]],Table_PayItems[[#This Row],[Description]]&amp;" - $"&amp;Table_PayItems[[#This Row],[Unit]])</f>
        <v>Sewer, Cl III, 30 inch, Tr Det D - $Ft</v>
      </c>
      <c r="I5386" s="29" t="str">
        <f>IFERROR(VLOOKUP(ROWS($M$5:M5386),Table_PayItems[[Search Key]:[Concentrated Name]],2,FALSE),"")</f>
        <v>Sewer, Cl III, 30 inch, Tr Det D - $Ft</v>
      </c>
      <c r="J5386" s="1"/>
      <c r="K5386" s="1"/>
      <c r="L5386" s="22">
        <f>IF(ISNUMBER(SEARCH(Pay_Item_Search_Text_2,M5386)),MAX($L$4:L5385)+1,0)</f>
        <v>975</v>
      </c>
      <c r="M5386" s="1" t="str">
        <f>IFERROR(VLOOKUP(ROWS($M$5:M5386),Table_PayItems[[Search Key]:[Concentrated Name]],2,FALSE),"")</f>
        <v>Sewer, Cl III, 30 inch, Tr Det D - $Ft</v>
      </c>
      <c r="N5386" s="1" t="str">
        <f>IFERROR(VLOOKUP(ROWS($M$5:N5386),$L$5:$M$7000,2,FALSE),"")</f>
        <v/>
      </c>
      <c r="O5386" s="1" t="str">
        <f>IFERROR(VLOOKUP(ROWS($O$5:O5386),$K$5:$L$7000,2,FALSE),"")</f>
        <v/>
      </c>
    </row>
    <row r="5387" spans="2:15" ht="15" customHeight="1" x14ac:dyDescent="0.25">
      <c r="B5387" s="178" t="s">
        <v>9681</v>
      </c>
      <c r="C5387" s="178" t="s">
        <v>104</v>
      </c>
      <c r="D5387" s="178" t="s">
        <v>1730</v>
      </c>
      <c r="E5387" s="178" t="s">
        <v>302</v>
      </c>
      <c r="F5387" s="178" t="s">
        <v>17</v>
      </c>
      <c r="G5387" s="1">
        <f>IF(ISNUMBER(Pay_Item_Search_Text),IF(ISNUMBER(IF(FIND(Pay_Item_Search_Text,B5387)=1,1, "FALSE")),MAX(G$4:$G5386)+1,IF(ISNUMBER(Pay_Item_Search_Text),0,IF(ISNUMBER(SEARCH(Pay_Item_Search_Text,H5387)),MAX(G$4:$G5386)+1,0))),IF(ISNUMBER(Pay_Item_Search_Text),0,IF(ISNUMBER(SEARCH(Pay_Item_Search_Text,H5387)),MAX(G$4:$G5386)+1,0)))</f>
        <v>5383</v>
      </c>
      <c r="H5387" s="1" t="str">
        <f>IF(Table_PayItems[[#This Row],[Description]]="_","_ Unique Item - "&amp;Table_PayItems[[#This Row],[Item]]&amp;" - $"&amp;Table_PayItems[[#This Row],[Unit]],Table_PayItems[[#This Row],[Description]]&amp;" - $"&amp;Table_PayItems[[#This Row],[Unit]])</f>
        <v>Sewer, Cl III, 36 inch, Tr Det A - $Ft</v>
      </c>
      <c r="I5387" s="29" t="str">
        <f>IFERROR(VLOOKUP(ROWS($M$5:M5387),Table_PayItems[[Search Key]:[Concentrated Name]],2,FALSE),"")</f>
        <v>Sewer, Cl III, 36 inch, Tr Det A - $Ft</v>
      </c>
      <c r="J5387" s="1"/>
      <c r="K5387" s="1"/>
      <c r="L5387" s="22">
        <f>IF(ISNUMBER(SEARCH(Pay_Item_Search_Text_2,M5387)),MAX($L$4:L5386)+1,0)</f>
        <v>0</v>
      </c>
      <c r="M5387" s="1" t="str">
        <f>IFERROR(VLOOKUP(ROWS($M$5:M5387),Table_PayItems[[Search Key]:[Concentrated Name]],2,FALSE),"")</f>
        <v>Sewer, Cl III, 36 inch, Tr Det A - $Ft</v>
      </c>
      <c r="N5387" s="1" t="str">
        <f>IFERROR(VLOOKUP(ROWS($M$5:N5387),$L$5:$M$7000,2,FALSE),"")</f>
        <v/>
      </c>
      <c r="O5387" s="1" t="str">
        <f>IFERROR(VLOOKUP(ROWS($O$5:O5387),$K$5:$L$7000,2,FALSE),"")</f>
        <v/>
      </c>
    </row>
    <row r="5388" spans="2:15" ht="15" customHeight="1" x14ac:dyDescent="0.25">
      <c r="B5388" s="178" t="s">
        <v>9705</v>
      </c>
      <c r="C5388" s="178" t="s">
        <v>104</v>
      </c>
      <c r="D5388" s="178" t="s">
        <v>1754</v>
      </c>
      <c r="E5388" s="178" t="s">
        <v>302</v>
      </c>
      <c r="F5388" s="178" t="s">
        <v>17</v>
      </c>
      <c r="G5388" s="1">
        <f>IF(ISNUMBER(Pay_Item_Search_Text),IF(ISNUMBER(IF(FIND(Pay_Item_Search_Text,B5388)=1,1, "FALSE")),MAX(G$4:$G5387)+1,IF(ISNUMBER(Pay_Item_Search_Text),0,IF(ISNUMBER(SEARCH(Pay_Item_Search_Text,H5388)),MAX(G$4:$G5387)+1,0))),IF(ISNUMBER(Pay_Item_Search_Text),0,IF(ISNUMBER(SEARCH(Pay_Item_Search_Text,H5388)),MAX(G$4:$G5387)+1,0)))</f>
        <v>5384</v>
      </c>
      <c r="H5388" s="1" t="str">
        <f>IF(Table_PayItems[[#This Row],[Description]]="_","_ Unique Item - "&amp;Table_PayItems[[#This Row],[Item]]&amp;" - $"&amp;Table_PayItems[[#This Row],[Unit]],Table_PayItems[[#This Row],[Description]]&amp;" - $"&amp;Table_PayItems[[#This Row],[Unit]])</f>
        <v>Sewer, Cl III, 36 inch, Tr Det B - $Ft</v>
      </c>
      <c r="I5388" s="29" t="str">
        <f>IFERROR(VLOOKUP(ROWS($M$5:M5388),Table_PayItems[[Search Key]:[Concentrated Name]],2,FALSE),"")</f>
        <v>Sewer, Cl III, 36 inch, Tr Det B - $Ft</v>
      </c>
      <c r="J5388" s="1"/>
      <c r="K5388" s="1"/>
      <c r="L5388" s="22">
        <f>IF(ISNUMBER(SEARCH(Pay_Item_Search_Text_2,M5388)),MAX($L$4:L5387)+1,0)</f>
        <v>0</v>
      </c>
      <c r="M5388" s="1" t="str">
        <f>IFERROR(VLOOKUP(ROWS($M$5:M5388),Table_PayItems[[Search Key]:[Concentrated Name]],2,FALSE),"")</f>
        <v>Sewer, Cl III, 36 inch, Tr Det B - $Ft</v>
      </c>
      <c r="N5388" s="1" t="str">
        <f>IFERROR(VLOOKUP(ROWS($M$5:N5388),$L$5:$M$7000,2,FALSE),"")</f>
        <v/>
      </c>
      <c r="O5388" s="1" t="str">
        <f>IFERROR(VLOOKUP(ROWS($O$5:O5388),$K$5:$L$7000,2,FALSE),"")</f>
        <v/>
      </c>
    </row>
    <row r="5389" spans="2:15" ht="15" customHeight="1" x14ac:dyDescent="0.25">
      <c r="B5389" s="178" t="s">
        <v>9729</v>
      </c>
      <c r="C5389" s="178" t="s">
        <v>104</v>
      </c>
      <c r="D5389" s="178" t="s">
        <v>1778</v>
      </c>
      <c r="E5389" s="178" t="s">
        <v>302</v>
      </c>
      <c r="F5389" s="178" t="s">
        <v>17</v>
      </c>
      <c r="G5389" s="1">
        <f>IF(ISNUMBER(Pay_Item_Search_Text),IF(ISNUMBER(IF(FIND(Pay_Item_Search_Text,B5389)=1,1, "FALSE")),MAX(G$4:$G5388)+1,IF(ISNUMBER(Pay_Item_Search_Text),0,IF(ISNUMBER(SEARCH(Pay_Item_Search_Text,H5389)),MAX(G$4:$G5388)+1,0))),IF(ISNUMBER(Pay_Item_Search_Text),0,IF(ISNUMBER(SEARCH(Pay_Item_Search_Text,H5389)),MAX(G$4:$G5388)+1,0)))</f>
        <v>5385</v>
      </c>
      <c r="H5389" s="1" t="str">
        <f>IF(Table_PayItems[[#This Row],[Description]]="_","_ Unique Item - "&amp;Table_PayItems[[#This Row],[Item]]&amp;" - $"&amp;Table_PayItems[[#This Row],[Unit]],Table_PayItems[[#This Row],[Description]]&amp;" - $"&amp;Table_PayItems[[#This Row],[Unit]])</f>
        <v>Sewer, Cl III, 36 inch, Tr Det C - $Ft</v>
      </c>
      <c r="I5389" s="29" t="str">
        <f>IFERROR(VLOOKUP(ROWS($M$5:M5389),Table_PayItems[[Search Key]:[Concentrated Name]],2,FALSE),"")</f>
        <v>Sewer, Cl III, 36 inch, Tr Det C - $Ft</v>
      </c>
      <c r="J5389" s="1"/>
      <c r="K5389" s="1"/>
      <c r="L5389" s="22">
        <f>IF(ISNUMBER(SEARCH(Pay_Item_Search_Text_2,M5389)),MAX($L$4:L5388)+1,0)</f>
        <v>0</v>
      </c>
      <c r="M5389" s="1" t="str">
        <f>IFERROR(VLOOKUP(ROWS($M$5:M5389),Table_PayItems[[Search Key]:[Concentrated Name]],2,FALSE),"")</f>
        <v>Sewer, Cl III, 36 inch, Tr Det C - $Ft</v>
      </c>
      <c r="N5389" s="1" t="str">
        <f>IFERROR(VLOOKUP(ROWS($M$5:N5389),$L$5:$M$7000,2,FALSE),"")</f>
        <v/>
      </c>
      <c r="O5389" s="1" t="str">
        <f>IFERROR(VLOOKUP(ROWS($O$5:O5389),$K$5:$L$7000,2,FALSE),"")</f>
        <v/>
      </c>
    </row>
    <row r="5390" spans="2:15" ht="15" customHeight="1" x14ac:dyDescent="0.25">
      <c r="B5390" s="178" t="s">
        <v>9753</v>
      </c>
      <c r="C5390" s="178" t="s">
        <v>104</v>
      </c>
      <c r="D5390" s="178" t="s">
        <v>1802</v>
      </c>
      <c r="E5390" s="178" t="s">
        <v>302</v>
      </c>
      <c r="F5390" s="178" t="s">
        <v>17</v>
      </c>
      <c r="G5390" s="1">
        <f>IF(ISNUMBER(Pay_Item_Search_Text),IF(ISNUMBER(IF(FIND(Pay_Item_Search_Text,B5390)=1,1, "FALSE")),MAX(G$4:$G5389)+1,IF(ISNUMBER(Pay_Item_Search_Text),0,IF(ISNUMBER(SEARCH(Pay_Item_Search_Text,H5390)),MAX(G$4:$G5389)+1,0))),IF(ISNUMBER(Pay_Item_Search_Text),0,IF(ISNUMBER(SEARCH(Pay_Item_Search_Text,H5390)),MAX(G$4:$G5389)+1,0)))</f>
        <v>5386</v>
      </c>
      <c r="H5390" s="1" t="str">
        <f>IF(Table_PayItems[[#This Row],[Description]]="_","_ Unique Item - "&amp;Table_PayItems[[#This Row],[Item]]&amp;" - $"&amp;Table_PayItems[[#This Row],[Unit]],Table_PayItems[[#This Row],[Description]]&amp;" - $"&amp;Table_PayItems[[#This Row],[Unit]])</f>
        <v>Sewer, Cl III, 36 inch, Tr Det D - $Ft</v>
      </c>
      <c r="I5390" s="29" t="str">
        <f>IFERROR(VLOOKUP(ROWS($M$5:M5390),Table_PayItems[[Search Key]:[Concentrated Name]],2,FALSE),"")</f>
        <v>Sewer, Cl III, 36 inch, Tr Det D - $Ft</v>
      </c>
      <c r="J5390" s="1"/>
      <c r="K5390" s="1"/>
      <c r="L5390" s="22">
        <f>IF(ISNUMBER(SEARCH(Pay_Item_Search_Text_2,M5390)),MAX($L$4:L5389)+1,0)</f>
        <v>0</v>
      </c>
      <c r="M5390" s="1" t="str">
        <f>IFERROR(VLOOKUP(ROWS($M$5:M5390),Table_PayItems[[Search Key]:[Concentrated Name]],2,FALSE),"")</f>
        <v>Sewer, Cl III, 36 inch, Tr Det D - $Ft</v>
      </c>
      <c r="N5390" s="1" t="str">
        <f>IFERROR(VLOOKUP(ROWS($M$5:N5390),$L$5:$M$7000,2,FALSE),"")</f>
        <v/>
      </c>
      <c r="O5390" s="1" t="str">
        <f>IFERROR(VLOOKUP(ROWS($O$5:O5390),$K$5:$L$7000,2,FALSE),"")</f>
        <v/>
      </c>
    </row>
    <row r="5391" spans="2:15" ht="15" customHeight="1" x14ac:dyDescent="0.25">
      <c r="B5391" s="178" t="s">
        <v>9682</v>
      </c>
      <c r="C5391" s="178" t="s">
        <v>104</v>
      </c>
      <c r="D5391" s="178" t="s">
        <v>1731</v>
      </c>
      <c r="E5391" s="178" t="s">
        <v>302</v>
      </c>
      <c r="F5391" s="178" t="s">
        <v>17</v>
      </c>
      <c r="G5391" s="1">
        <f>IF(ISNUMBER(Pay_Item_Search_Text),IF(ISNUMBER(IF(FIND(Pay_Item_Search_Text,B5391)=1,1, "FALSE")),MAX(G$4:$G5390)+1,IF(ISNUMBER(Pay_Item_Search_Text),0,IF(ISNUMBER(SEARCH(Pay_Item_Search_Text,H5391)),MAX(G$4:$G5390)+1,0))),IF(ISNUMBER(Pay_Item_Search_Text),0,IF(ISNUMBER(SEARCH(Pay_Item_Search_Text,H5391)),MAX(G$4:$G5390)+1,0)))</f>
        <v>5387</v>
      </c>
      <c r="H5391" s="1" t="str">
        <f>IF(Table_PayItems[[#This Row],[Description]]="_","_ Unique Item - "&amp;Table_PayItems[[#This Row],[Item]]&amp;" - $"&amp;Table_PayItems[[#This Row],[Unit]],Table_PayItems[[#This Row],[Description]]&amp;" - $"&amp;Table_PayItems[[#This Row],[Unit]])</f>
        <v>Sewer, Cl III, 42 inch, Tr Det A - $Ft</v>
      </c>
      <c r="I5391" s="29" t="str">
        <f>IFERROR(VLOOKUP(ROWS($M$5:M5391),Table_PayItems[[Search Key]:[Concentrated Name]],2,FALSE),"")</f>
        <v>Sewer, Cl III, 42 inch, Tr Det A - $Ft</v>
      </c>
      <c r="J5391" s="1"/>
      <c r="K5391" s="1"/>
      <c r="L5391" s="22">
        <f>IF(ISNUMBER(SEARCH(Pay_Item_Search_Text_2,M5391)),MAX($L$4:L5390)+1,0)</f>
        <v>0</v>
      </c>
      <c r="M5391" s="1" t="str">
        <f>IFERROR(VLOOKUP(ROWS($M$5:M5391),Table_PayItems[[Search Key]:[Concentrated Name]],2,FALSE),"")</f>
        <v>Sewer, Cl III, 42 inch, Tr Det A - $Ft</v>
      </c>
      <c r="N5391" s="1" t="str">
        <f>IFERROR(VLOOKUP(ROWS($M$5:N5391),$L$5:$M$7000,2,FALSE),"")</f>
        <v/>
      </c>
      <c r="O5391" s="1" t="str">
        <f>IFERROR(VLOOKUP(ROWS($O$5:O5391),$K$5:$L$7000,2,FALSE),"")</f>
        <v/>
      </c>
    </row>
    <row r="5392" spans="2:15" ht="15" customHeight="1" x14ac:dyDescent="0.25">
      <c r="B5392" s="178" t="s">
        <v>9706</v>
      </c>
      <c r="C5392" s="178" t="s">
        <v>104</v>
      </c>
      <c r="D5392" s="178" t="s">
        <v>1755</v>
      </c>
      <c r="E5392" s="178" t="s">
        <v>302</v>
      </c>
      <c r="F5392" s="178" t="s">
        <v>17</v>
      </c>
      <c r="G5392" s="1">
        <f>IF(ISNUMBER(Pay_Item_Search_Text),IF(ISNUMBER(IF(FIND(Pay_Item_Search_Text,B5392)=1,1, "FALSE")),MAX(G$4:$G5391)+1,IF(ISNUMBER(Pay_Item_Search_Text),0,IF(ISNUMBER(SEARCH(Pay_Item_Search_Text,H5392)),MAX(G$4:$G5391)+1,0))),IF(ISNUMBER(Pay_Item_Search_Text),0,IF(ISNUMBER(SEARCH(Pay_Item_Search_Text,H5392)),MAX(G$4:$G5391)+1,0)))</f>
        <v>5388</v>
      </c>
      <c r="H5392" s="1" t="str">
        <f>IF(Table_PayItems[[#This Row],[Description]]="_","_ Unique Item - "&amp;Table_PayItems[[#This Row],[Item]]&amp;" - $"&amp;Table_PayItems[[#This Row],[Unit]],Table_PayItems[[#This Row],[Description]]&amp;" - $"&amp;Table_PayItems[[#This Row],[Unit]])</f>
        <v>Sewer, Cl III, 42 inch, Tr Det B - $Ft</v>
      </c>
      <c r="I5392" s="29" t="str">
        <f>IFERROR(VLOOKUP(ROWS($M$5:M5392),Table_PayItems[[Search Key]:[Concentrated Name]],2,FALSE),"")</f>
        <v>Sewer, Cl III, 42 inch, Tr Det B - $Ft</v>
      </c>
      <c r="J5392" s="1"/>
      <c r="K5392" s="1"/>
      <c r="L5392" s="22">
        <f>IF(ISNUMBER(SEARCH(Pay_Item_Search_Text_2,M5392)),MAX($L$4:L5391)+1,0)</f>
        <v>0</v>
      </c>
      <c r="M5392" s="1" t="str">
        <f>IFERROR(VLOOKUP(ROWS($M$5:M5392),Table_PayItems[[Search Key]:[Concentrated Name]],2,FALSE),"")</f>
        <v>Sewer, Cl III, 42 inch, Tr Det B - $Ft</v>
      </c>
      <c r="N5392" s="1" t="str">
        <f>IFERROR(VLOOKUP(ROWS($M$5:N5392),$L$5:$M$7000,2,FALSE),"")</f>
        <v/>
      </c>
      <c r="O5392" s="1" t="str">
        <f>IFERROR(VLOOKUP(ROWS($O$5:O5392),$K$5:$L$7000,2,FALSE),"")</f>
        <v/>
      </c>
    </row>
    <row r="5393" spans="2:15" ht="15" customHeight="1" x14ac:dyDescent="0.25">
      <c r="B5393" s="178" t="s">
        <v>9730</v>
      </c>
      <c r="C5393" s="178" t="s">
        <v>104</v>
      </c>
      <c r="D5393" s="178" t="s">
        <v>1779</v>
      </c>
      <c r="E5393" s="178" t="s">
        <v>302</v>
      </c>
      <c r="F5393" s="178" t="s">
        <v>17</v>
      </c>
      <c r="G5393" s="1">
        <f>IF(ISNUMBER(Pay_Item_Search_Text),IF(ISNUMBER(IF(FIND(Pay_Item_Search_Text,B5393)=1,1, "FALSE")),MAX(G$4:$G5392)+1,IF(ISNUMBER(Pay_Item_Search_Text),0,IF(ISNUMBER(SEARCH(Pay_Item_Search_Text,H5393)),MAX(G$4:$G5392)+1,0))),IF(ISNUMBER(Pay_Item_Search_Text),0,IF(ISNUMBER(SEARCH(Pay_Item_Search_Text,H5393)),MAX(G$4:$G5392)+1,0)))</f>
        <v>5389</v>
      </c>
      <c r="H5393" s="1" t="str">
        <f>IF(Table_PayItems[[#This Row],[Description]]="_","_ Unique Item - "&amp;Table_PayItems[[#This Row],[Item]]&amp;" - $"&amp;Table_PayItems[[#This Row],[Unit]],Table_PayItems[[#This Row],[Description]]&amp;" - $"&amp;Table_PayItems[[#This Row],[Unit]])</f>
        <v>Sewer, Cl III, 42 inch, Tr Det C - $Ft</v>
      </c>
      <c r="I5393" s="29" t="str">
        <f>IFERROR(VLOOKUP(ROWS($M$5:M5393),Table_PayItems[[Search Key]:[Concentrated Name]],2,FALSE),"")</f>
        <v>Sewer, Cl III, 42 inch, Tr Det C - $Ft</v>
      </c>
      <c r="J5393" s="1"/>
      <c r="K5393" s="1"/>
      <c r="L5393" s="22">
        <f>IF(ISNUMBER(SEARCH(Pay_Item_Search_Text_2,M5393)),MAX($L$4:L5392)+1,0)</f>
        <v>0</v>
      </c>
      <c r="M5393" s="1" t="str">
        <f>IFERROR(VLOOKUP(ROWS($M$5:M5393),Table_PayItems[[Search Key]:[Concentrated Name]],2,FALSE),"")</f>
        <v>Sewer, Cl III, 42 inch, Tr Det C - $Ft</v>
      </c>
      <c r="N5393" s="1" t="str">
        <f>IFERROR(VLOOKUP(ROWS($M$5:N5393),$L$5:$M$7000,2,FALSE),"")</f>
        <v/>
      </c>
      <c r="O5393" s="1" t="str">
        <f>IFERROR(VLOOKUP(ROWS($O$5:O5393),$K$5:$L$7000,2,FALSE),"")</f>
        <v/>
      </c>
    </row>
    <row r="5394" spans="2:15" ht="15" customHeight="1" x14ac:dyDescent="0.25">
      <c r="B5394" s="178" t="s">
        <v>9754</v>
      </c>
      <c r="C5394" s="178" t="s">
        <v>104</v>
      </c>
      <c r="D5394" s="178" t="s">
        <v>1803</v>
      </c>
      <c r="E5394" s="178" t="s">
        <v>302</v>
      </c>
      <c r="F5394" s="178" t="s">
        <v>17</v>
      </c>
      <c r="G5394" s="1">
        <f>IF(ISNUMBER(Pay_Item_Search_Text),IF(ISNUMBER(IF(FIND(Pay_Item_Search_Text,B5394)=1,1, "FALSE")),MAX(G$4:$G5393)+1,IF(ISNUMBER(Pay_Item_Search_Text),0,IF(ISNUMBER(SEARCH(Pay_Item_Search_Text,H5394)),MAX(G$4:$G5393)+1,0))),IF(ISNUMBER(Pay_Item_Search_Text),0,IF(ISNUMBER(SEARCH(Pay_Item_Search_Text,H5394)),MAX(G$4:$G5393)+1,0)))</f>
        <v>5390</v>
      </c>
      <c r="H5394" s="1" t="str">
        <f>IF(Table_PayItems[[#This Row],[Description]]="_","_ Unique Item - "&amp;Table_PayItems[[#This Row],[Item]]&amp;" - $"&amp;Table_PayItems[[#This Row],[Unit]],Table_PayItems[[#This Row],[Description]]&amp;" - $"&amp;Table_PayItems[[#This Row],[Unit]])</f>
        <v>Sewer, Cl III, 42 inch, Tr Det D - $Ft</v>
      </c>
      <c r="I5394" s="29" t="str">
        <f>IFERROR(VLOOKUP(ROWS($M$5:M5394),Table_PayItems[[Search Key]:[Concentrated Name]],2,FALSE),"")</f>
        <v>Sewer, Cl III, 42 inch, Tr Det D - $Ft</v>
      </c>
      <c r="J5394" s="1"/>
      <c r="K5394" s="1"/>
      <c r="L5394" s="22">
        <f>IF(ISNUMBER(SEARCH(Pay_Item_Search_Text_2,M5394)),MAX($L$4:L5393)+1,0)</f>
        <v>0</v>
      </c>
      <c r="M5394" s="1" t="str">
        <f>IFERROR(VLOOKUP(ROWS($M$5:M5394),Table_PayItems[[Search Key]:[Concentrated Name]],2,FALSE),"")</f>
        <v>Sewer, Cl III, 42 inch, Tr Det D - $Ft</v>
      </c>
      <c r="N5394" s="1" t="str">
        <f>IFERROR(VLOOKUP(ROWS($M$5:N5394),$L$5:$M$7000,2,FALSE),"")</f>
        <v/>
      </c>
      <c r="O5394" s="1" t="str">
        <f>IFERROR(VLOOKUP(ROWS($O$5:O5394),$K$5:$L$7000,2,FALSE),"")</f>
        <v/>
      </c>
    </row>
    <row r="5395" spans="2:15" ht="15" customHeight="1" x14ac:dyDescent="0.25">
      <c r="B5395" s="178" t="s">
        <v>9683</v>
      </c>
      <c r="C5395" s="178" t="s">
        <v>104</v>
      </c>
      <c r="D5395" s="178" t="s">
        <v>1732</v>
      </c>
      <c r="E5395" s="178" t="s">
        <v>302</v>
      </c>
      <c r="F5395" s="178" t="s">
        <v>17</v>
      </c>
      <c r="G5395" s="1">
        <f>IF(ISNUMBER(Pay_Item_Search_Text),IF(ISNUMBER(IF(FIND(Pay_Item_Search_Text,B5395)=1,1, "FALSE")),MAX(G$4:$G5394)+1,IF(ISNUMBER(Pay_Item_Search_Text),0,IF(ISNUMBER(SEARCH(Pay_Item_Search_Text,H5395)),MAX(G$4:$G5394)+1,0))),IF(ISNUMBER(Pay_Item_Search_Text),0,IF(ISNUMBER(SEARCH(Pay_Item_Search_Text,H5395)),MAX(G$4:$G5394)+1,0)))</f>
        <v>5391</v>
      </c>
      <c r="H5395" s="1" t="str">
        <f>IF(Table_PayItems[[#This Row],[Description]]="_","_ Unique Item - "&amp;Table_PayItems[[#This Row],[Item]]&amp;" - $"&amp;Table_PayItems[[#This Row],[Unit]],Table_PayItems[[#This Row],[Description]]&amp;" - $"&amp;Table_PayItems[[#This Row],[Unit]])</f>
        <v>Sewer, Cl III, 48 inch, Tr Det A - $Ft</v>
      </c>
      <c r="I5395" s="29" t="str">
        <f>IFERROR(VLOOKUP(ROWS($M$5:M5395),Table_PayItems[[Search Key]:[Concentrated Name]],2,FALSE),"")</f>
        <v>Sewer, Cl III, 48 inch, Tr Det A - $Ft</v>
      </c>
      <c r="J5395" s="1"/>
      <c r="K5395" s="1"/>
      <c r="L5395" s="22">
        <f>IF(ISNUMBER(SEARCH(Pay_Item_Search_Text_2,M5395)),MAX($L$4:L5394)+1,0)</f>
        <v>0</v>
      </c>
      <c r="M5395" s="1" t="str">
        <f>IFERROR(VLOOKUP(ROWS($M$5:M5395),Table_PayItems[[Search Key]:[Concentrated Name]],2,FALSE),"")</f>
        <v>Sewer, Cl III, 48 inch, Tr Det A - $Ft</v>
      </c>
      <c r="N5395" s="1" t="str">
        <f>IFERROR(VLOOKUP(ROWS($M$5:N5395),$L$5:$M$7000,2,FALSE),"")</f>
        <v/>
      </c>
      <c r="O5395" s="1" t="str">
        <f>IFERROR(VLOOKUP(ROWS($O$5:O5395),$K$5:$L$7000,2,FALSE),"")</f>
        <v/>
      </c>
    </row>
    <row r="5396" spans="2:15" ht="15" customHeight="1" x14ac:dyDescent="0.25">
      <c r="B5396" s="178" t="s">
        <v>9707</v>
      </c>
      <c r="C5396" s="178" t="s">
        <v>104</v>
      </c>
      <c r="D5396" s="178" t="s">
        <v>1756</v>
      </c>
      <c r="E5396" s="178" t="s">
        <v>302</v>
      </c>
      <c r="F5396" s="178" t="s">
        <v>17</v>
      </c>
      <c r="G5396" s="1">
        <f>IF(ISNUMBER(Pay_Item_Search_Text),IF(ISNUMBER(IF(FIND(Pay_Item_Search_Text,B5396)=1,1, "FALSE")),MAX(G$4:$G5395)+1,IF(ISNUMBER(Pay_Item_Search_Text),0,IF(ISNUMBER(SEARCH(Pay_Item_Search_Text,H5396)),MAX(G$4:$G5395)+1,0))),IF(ISNUMBER(Pay_Item_Search_Text),0,IF(ISNUMBER(SEARCH(Pay_Item_Search_Text,H5396)),MAX(G$4:$G5395)+1,0)))</f>
        <v>5392</v>
      </c>
      <c r="H5396" s="1" t="str">
        <f>IF(Table_PayItems[[#This Row],[Description]]="_","_ Unique Item - "&amp;Table_PayItems[[#This Row],[Item]]&amp;" - $"&amp;Table_PayItems[[#This Row],[Unit]],Table_PayItems[[#This Row],[Description]]&amp;" - $"&amp;Table_PayItems[[#This Row],[Unit]])</f>
        <v>Sewer, Cl III, 48 inch, Tr Det B - $Ft</v>
      </c>
      <c r="I5396" s="29" t="str">
        <f>IFERROR(VLOOKUP(ROWS($M$5:M5396),Table_PayItems[[Search Key]:[Concentrated Name]],2,FALSE),"")</f>
        <v>Sewer, Cl III, 48 inch, Tr Det B - $Ft</v>
      </c>
      <c r="J5396" s="1"/>
      <c r="K5396" s="1"/>
      <c r="L5396" s="22">
        <f>IF(ISNUMBER(SEARCH(Pay_Item_Search_Text_2,M5396)),MAX($L$4:L5395)+1,0)</f>
        <v>0</v>
      </c>
      <c r="M5396" s="1" t="str">
        <f>IFERROR(VLOOKUP(ROWS($M$5:M5396),Table_PayItems[[Search Key]:[Concentrated Name]],2,FALSE),"")</f>
        <v>Sewer, Cl III, 48 inch, Tr Det B - $Ft</v>
      </c>
      <c r="N5396" s="1" t="str">
        <f>IFERROR(VLOOKUP(ROWS($M$5:N5396),$L$5:$M$7000,2,FALSE),"")</f>
        <v/>
      </c>
      <c r="O5396" s="1" t="str">
        <f>IFERROR(VLOOKUP(ROWS($O$5:O5396),$K$5:$L$7000,2,FALSE),"")</f>
        <v/>
      </c>
    </row>
    <row r="5397" spans="2:15" ht="15" customHeight="1" x14ac:dyDescent="0.25">
      <c r="B5397" s="178" t="s">
        <v>9731</v>
      </c>
      <c r="C5397" s="178" t="s">
        <v>104</v>
      </c>
      <c r="D5397" s="178" t="s">
        <v>1780</v>
      </c>
      <c r="E5397" s="178" t="s">
        <v>302</v>
      </c>
      <c r="F5397" s="178" t="s">
        <v>17</v>
      </c>
      <c r="G5397" s="1">
        <f>IF(ISNUMBER(Pay_Item_Search_Text),IF(ISNUMBER(IF(FIND(Pay_Item_Search_Text,B5397)=1,1, "FALSE")),MAX(G$4:$G5396)+1,IF(ISNUMBER(Pay_Item_Search_Text),0,IF(ISNUMBER(SEARCH(Pay_Item_Search_Text,H5397)),MAX(G$4:$G5396)+1,0))),IF(ISNUMBER(Pay_Item_Search_Text),0,IF(ISNUMBER(SEARCH(Pay_Item_Search_Text,H5397)),MAX(G$4:$G5396)+1,0)))</f>
        <v>5393</v>
      </c>
      <c r="H5397" s="1" t="str">
        <f>IF(Table_PayItems[[#This Row],[Description]]="_","_ Unique Item - "&amp;Table_PayItems[[#This Row],[Item]]&amp;" - $"&amp;Table_PayItems[[#This Row],[Unit]],Table_PayItems[[#This Row],[Description]]&amp;" - $"&amp;Table_PayItems[[#This Row],[Unit]])</f>
        <v>Sewer, Cl III, 48 inch, Tr Det C - $Ft</v>
      </c>
      <c r="I5397" s="29" t="str">
        <f>IFERROR(VLOOKUP(ROWS($M$5:M5397),Table_PayItems[[Search Key]:[Concentrated Name]],2,FALSE),"")</f>
        <v>Sewer, Cl III, 48 inch, Tr Det C - $Ft</v>
      </c>
      <c r="J5397" s="1"/>
      <c r="K5397" s="1"/>
      <c r="L5397" s="22">
        <f>IF(ISNUMBER(SEARCH(Pay_Item_Search_Text_2,M5397)),MAX($L$4:L5396)+1,0)</f>
        <v>0</v>
      </c>
      <c r="M5397" s="1" t="str">
        <f>IFERROR(VLOOKUP(ROWS($M$5:M5397),Table_PayItems[[Search Key]:[Concentrated Name]],2,FALSE),"")</f>
        <v>Sewer, Cl III, 48 inch, Tr Det C - $Ft</v>
      </c>
      <c r="N5397" s="1" t="str">
        <f>IFERROR(VLOOKUP(ROWS($M$5:N5397),$L$5:$M$7000,2,FALSE),"")</f>
        <v/>
      </c>
      <c r="O5397" s="1" t="str">
        <f>IFERROR(VLOOKUP(ROWS($O$5:O5397),$K$5:$L$7000,2,FALSE),"")</f>
        <v/>
      </c>
    </row>
    <row r="5398" spans="2:15" ht="15" customHeight="1" x14ac:dyDescent="0.25">
      <c r="B5398" s="178" t="s">
        <v>9755</v>
      </c>
      <c r="C5398" s="178" t="s">
        <v>104</v>
      </c>
      <c r="D5398" s="178" t="s">
        <v>1804</v>
      </c>
      <c r="E5398" s="178" t="s">
        <v>302</v>
      </c>
      <c r="F5398" s="178" t="s">
        <v>17</v>
      </c>
      <c r="G5398" s="27">
        <f>IF(ISNUMBER(Pay_Item_Search_Text),IF(ISNUMBER(IF(FIND(Pay_Item_Search_Text,B5398)=1,1, "FALSE")),MAX(G$4:$G5397)+1,IF(ISNUMBER(Pay_Item_Search_Text),0,IF(ISNUMBER(SEARCH(Pay_Item_Search_Text,H5398)),MAX(G$4:$G5397)+1,0))),IF(ISNUMBER(Pay_Item_Search_Text),0,IF(ISNUMBER(SEARCH(Pay_Item_Search_Text,H5398)),MAX(G$4:$G5397)+1,0)))</f>
        <v>5394</v>
      </c>
      <c r="H5398" s="24" t="str">
        <f>IF(Table_PayItems[[#This Row],[Description]]="_","_ Unique Item - "&amp;Table_PayItems[[#This Row],[Item]]&amp;" - $"&amp;Table_PayItems[[#This Row],[Unit]],Table_PayItems[[#This Row],[Description]]&amp;" - $"&amp;Table_PayItems[[#This Row],[Unit]])</f>
        <v>Sewer, Cl III, 48 inch, Tr Det D - $Ft</v>
      </c>
      <c r="I5398" s="30" t="str">
        <f>IFERROR(VLOOKUP(ROWS($M$5:M5398),Table_PayItems[[Search Key]:[Concentrated Name]],2,FALSE),"")</f>
        <v>Sewer, Cl III, 48 inch, Tr Det D - $Ft</v>
      </c>
      <c r="J5398" s="1"/>
      <c r="K5398" s="1"/>
      <c r="L5398" s="22">
        <f>IF(ISNUMBER(SEARCH(Pay_Item_Search_Text_2,M5398)),MAX($L$4:L5397)+1,0)</f>
        <v>0</v>
      </c>
      <c r="M5398" s="1" t="str">
        <f>IFERROR(VLOOKUP(ROWS($M$5:M5398),Table_PayItems[[Search Key]:[Concentrated Name]],2,FALSE),"")</f>
        <v>Sewer, Cl III, 48 inch, Tr Det D - $Ft</v>
      </c>
      <c r="N5398" s="1" t="str">
        <f>IFERROR(VLOOKUP(ROWS($M$5:N5398),$L$5:$M$7000,2,FALSE),"")</f>
        <v/>
      </c>
      <c r="O5398" s="1" t="str">
        <f>IFERROR(VLOOKUP(ROWS($O$5:O5398),$K$5:$L$7000,2,FALSE),"")</f>
        <v/>
      </c>
    </row>
    <row r="5399" spans="2:15" ht="15" customHeight="1" x14ac:dyDescent="0.25">
      <c r="B5399" s="178" t="s">
        <v>9684</v>
      </c>
      <c r="C5399" s="178" t="s">
        <v>104</v>
      </c>
      <c r="D5399" s="178" t="s">
        <v>1733</v>
      </c>
      <c r="E5399" s="178" t="s">
        <v>302</v>
      </c>
      <c r="F5399" s="178" t="s">
        <v>17</v>
      </c>
      <c r="G5399" s="1">
        <f>IF(ISNUMBER(Pay_Item_Search_Text),IF(ISNUMBER(IF(FIND(Pay_Item_Search_Text,B5399)=1,1, "FALSE")),MAX(G$4:$G5398)+1,IF(ISNUMBER(Pay_Item_Search_Text),0,IF(ISNUMBER(SEARCH(Pay_Item_Search_Text,H5399)),MAX(G$4:$G5398)+1,0))),IF(ISNUMBER(Pay_Item_Search_Text),0,IF(ISNUMBER(SEARCH(Pay_Item_Search_Text,H5399)),MAX(G$4:$G5398)+1,0)))</f>
        <v>5395</v>
      </c>
      <c r="H5399" s="1" t="str">
        <f>IF(Table_PayItems[[#This Row],[Description]]="_","_ Unique Item - "&amp;Table_PayItems[[#This Row],[Item]]&amp;" - $"&amp;Table_PayItems[[#This Row],[Unit]],Table_PayItems[[#This Row],[Description]]&amp;" - $"&amp;Table_PayItems[[#This Row],[Unit]])</f>
        <v>Sewer, Cl III, 54 inch, Tr Det A - $Ft</v>
      </c>
      <c r="I5399" s="29" t="str">
        <f>IFERROR(VLOOKUP(ROWS($M$5:M5399),Table_PayItems[[Search Key]:[Concentrated Name]],2,FALSE),"")</f>
        <v>Sewer, Cl III, 54 inch, Tr Det A - $Ft</v>
      </c>
      <c r="J5399" s="1"/>
      <c r="K5399" s="1"/>
      <c r="L5399" s="22">
        <f>IF(ISNUMBER(SEARCH(Pay_Item_Search_Text_2,M5399)),MAX($L$4:L5398)+1,0)</f>
        <v>0</v>
      </c>
      <c r="M5399" s="1" t="str">
        <f>IFERROR(VLOOKUP(ROWS($M$5:M5399),Table_PayItems[[Search Key]:[Concentrated Name]],2,FALSE),"")</f>
        <v>Sewer, Cl III, 54 inch, Tr Det A - $Ft</v>
      </c>
      <c r="N5399" s="1" t="str">
        <f>IFERROR(VLOOKUP(ROWS($M$5:N5399),$L$5:$M$7000,2,FALSE),"")</f>
        <v/>
      </c>
      <c r="O5399" s="1" t="str">
        <f>IFERROR(VLOOKUP(ROWS($O$5:O5399),$K$5:$L$7000,2,FALSE),"")</f>
        <v/>
      </c>
    </row>
    <row r="5400" spans="2:15" ht="15" customHeight="1" x14ac:dyDescent="0.25">
      <c r="B5400" s="178" t="s">
        <v>9708</v>
      </c>
      <c r="C5400" s="178" t="s">
        <v>104</v>
      </c>
      <c r="D5400" s="178" t="s">
        <v>1757</v>
      </c>
      <c r="E5400" s="178" t="s">
        <v>302</v>
      </c>
      <c r="F5400" s="178" t="s">
        <v>17</v>
      </c>
      <c r="G5400" s="1">
        <f>IF(ISNUMBER(Pay_Item_Search_Text),IF(ISNUMBER(IF(FIND(Pay_Item_Search_Text,B5400)=1,1, "FALSE")),MAX(G$4:$G5399)+1,IF(ISNUMBER(Pay_Item_Search_Text),0,IF(ISNUMBER(SEARCH(Pay_Item_Search_Text,H5400)),MAX(G$4:$G5399)+1,0))),IF(ISNUMBER(Pay_Item_Search_Text),0,IF(ISNUMBER(SEARCH(Pay_Item_Search_Text,H5400)),MAX(G$4:$G5399)+1,0)))</f>
        <v>5396</v>
      </c>
      <c r="H5400" s="1" t="str">
        <f>IF(Table_PayItems[[#This Row],[Description]]="_","_ Unique Item - "&amp;Table_PayItems[[#This Row],[Item]]&amp;" - $"&amp;Table_PayItems[[#This Row],[Unit]],Table_PayItems[[#This Row],[Description]]&amp;" - $"&amp;Table_PayItems[[#This Row],[Unit]])</f>
        <v>Sewer, Cl III, 54 inch, Tr Det B - $Ft</v>
      </c>
      <c r="I5400" s="29" t="str">
        <f>IFERROR(VLOOKUP(ROWS($M$5:M5400),Table_PayItems[[Search Key]:[Concentrated Name]],2,FALSE),"")</f>
        <v>Sewer, Cl III, 54 inch, Tr Det B - $Ft</v>
      </c>
      <c r="J5400" s="1"/>
      <c r="K5400" s="1"/>
      <c r="L5400" s="22">
        <f>IF(ISNUMBER(SEARCH(Pay_Item_Search_Text_2,M5400)),MAX($L$4:L5399)+1,0)</f>
        <v>0</v>
      </c>
      <c r="M5400" s="1" t="str">
        <f>IFERROR(VLOOKUP(ROWS($M$5:M5400),Table_PayItems[[Search Key]:[Concentrated Name]],2,FALSE),"")</f>
        <v>Sewer, Cl III, 54 inch, Tr Det B - $Ft</v>
      </c>
      <c r="N5400" s="1" t="str">
        <f>IFERROR(VLOOKUP(ROWS($M$5:N5400),$L$5:$M$7000,2,FALSE),"")</f>
        <v/>
      </c>
      <c r="O5400" s="1" t="str">
        <f>IFERROR(VLOOKUP(ROWS($O$5:O5400),$K$5:$L$7000,2,FALSE),"")</f>
        <v/>
      </c>
    </row>
    <row r="5401" spans="2:15" ht="15" customHeight="1" x14ac:dyDescent="0.25">
      <c r="B5401" s="178" t="s">
        <v>9732</v>
      </c>
      <c r="C5401" s="178" t="s">
        <v>104</v>
      </c>
      <c r="D5401" s="178" t="s">
        <v>1781</v>
      </c>
      <c r="E5401" s="178" t="s">
        <v>302</v>
      </c>
      <c r="F5401" s="178" t="s">
        <v>17</v>
      </c>
      <c r="G5401" s="1">
        <f>IF(ISNUMBER(Pay_Item_Search_Text),IF(ISNUMBER(IF(FIND(Pay_Item_Search_Text,B5401)=1,1, "FALSE")),MAX(G$4:$G5400)+1,IF(ISNUMBER(Pay_Item_Search_Text),0,IF(ISNUMBER(SEARCH(Pay_Item_Search_Text,H5401)),MAX(G$4:$G5400)+1,0))),IF(ISNUMBER(Pay_Item_Search_Text),0,IF(ISNUMBER(SEARCH(Pay_Item_Search_Text,H5401)),MAX(G$4:$G5400)+1,0)))</f>
        <v>5397</v>
      </c>
      <c r="H5401" s="1" t="str">
        <f>IF(Table_PayItems[[#This Row],[Description]]="_","_ Unique Item - "&amp;Table_PayItems[[#This Row],[Item]]&amp;" - $"&amp;Table_PayItems[[#This Row],[Unit]],Table_PayItems[[#This Row],[Description]]&amp;" - $"&amp;Table_PayItems[[#This Row],[Unit]])</f>
        <v>Sewer, Cl III, 54 inch, Tr Det C - $Ft</v>
      </c>
      <c r="I5401" s="29" t="str">
        <f>IFERROR(VLOOKUP(ROWS($M$5:M5401),Table_PayItems[[Search Key]:[Concentrated Name]],2,FALSE),"")</f>
        <v>Sewer, Cl III, 54 inch, Tr Det C - $Ft</v>
      </c>
      <c r="J5401" s="1"/>
      <c r="K5401" s="1"/>
      <c r="L5401" s="22">
        <f>IF(ISNUMBER(SEARCH(Pay_Item_Search_Text_2,M5401)),MAX($L$4:L5400)+1,0)</f>
        <v>0</v>
      </c>
      <c r="M5401" s="1" t="str">
        <f>IFERROR(VLOOKUP(ROWS($M$5:M5401),Table_PayItems[[Search Key]:[Concentrated Name]],2,FALSE),"")</f>
        <v>Sewer, Cl III, 54 inch, Tr Det C - $Ft</v>
      </c>
      <c r="N5401" s="1" t="str">
        <f>IFERROR(VLOOKUP(ROWS($M$5:N5401),$L$5:$M$7000,2,FALSE),"")</f>
        <v/>
      </c>
      <c r="O5401" s="1" t="str">
        <f>IFERROR(VLOOKUP(ROWS($O$5:O5401),$K$5:$L$7000,2,FALSE),"")</f>
        <v/>
      </c>
    </row>
    <row r="5402" spans="2:15" ht="15" customHeight="1" x14ac:dyDescent="0.25">
      <c r="B5402" s="178" t="s">
        <v>9756</v>
      </c>
      <c r="C5402" s="178" t="s">
        <v>104</v>
      </c>
      <c r="D5402" s="178" t="s">
        <v>1805</v>
      </c>
      <c r="E5402" s="178" t="s">
        <v>302</v>
      </c>
      <c r="F5402" s="178" t="s">
        <v>17</v>
      </c>
      <c r="G5402" s="1">
        <f>IF(ISNUMBER(Pay_Item_Search_Text),IF(ISNUMBER(IF(FIND(Pay_Item_Search_Text,B5402)=1,1, "FALSE")),MAX(G$4:$G5401)+1,IF(ISNUMBER(Pay_Item_Search_Text),0,IF(ISNUMBER(SEARCH(Pay_Item_Search_Text,H5402)),MAX(G$4:$G5401)+1,0))),IF(ISNUMBER(Pay_Item_Search_Text),0,IF(ISNUMBER(SEARCH(Pay_Item_Search_Text,H5402)),MAX(G$4:$G5401)+1,0)))</f>
        <v>5398</v>
      </c>
      <c r="H5402" s="1" t="str">
        <f>IF(Table_PayItems[[#This Row],[Description]]="_","_ Unique Item - "&amp;Table_PayItems[[#This Row],[Item]]&amp;" - $"&amp;Table_PayItems[[#This Row],[Unit]],Table_PayItems[[#This Row],[Description]]&amp;" - $"&amp;Table_PayItems[[#This Row],[Unit]])</f>
        <v>Sewer, Cl III, 54 inch, Tr Det D - $Ft</v>
      </c>
      <c r="I5402" s="29" t="str">
        <f>IFERROR(VLOOKUP(ROWS($M$5:M5402),Table_PayItems[[Search Key]:[Concentrated Name]],2,FALSE),"")</f>
        <v>Sewer, Cl III, 54 inch, Tr Det D - $Ft</v>
      </c>
      <c r="J5402" s="1"/>
      <c r="K5402" s="1"/>
      <c r="L5402" s="22">
        <f>IF(ISNUMBER(SEARCH(Pay_Item_Search_Text_2,M5402)),MAX($L$4:L5401)+1,0)</f>
        <v>0</v>
      </c>
      <c r="M5402" s="1" t="str">
        <f>IFERROR(VLOOKUP(ROWS($M$5:M5402),Table_PayItems[[Search Key]:[Concentrated Name]],2,FALSE),"")</f>
        <v>Sewer, Cl III, 54 inch, Tr Det D - $Ft</v>
      </c>
      <c r="N5402" s="1" t="str">
        <f>IFERROR(VLOOKUP(ROWS($M$5:N5402),$L$5:$M$7000,2,FALSE),"")</f>
        <v/>
      </c>
      <c r="O5402" s="1" t="str">
        <f>IFERROR(VLOOKUP(ROWS($O$5:O5402),$K$5:$L$7000,2,FALSE),"")</f>
        <v/>
      </c>
    </row>
    <row r="5403" spans="2:15" ht="15" customHeight="1" x14ac:dyDescent="0.25">
      <c r="B5403" s="178" t="s">
        <v>9685</v>
      </c>
      <c r="C5403" s="178" t="s">
        <v>104</v>
      </c>
      <c r="D5403" s="178" t="s">
        <v>1734</v>
      </c>
      <c r="E5403" s="178" t="s">
        <v>302</v>
      </c>
      <c r="F5403" s="178" t="s">
        <v>17</v>
      </c>
      <c r="G5403" s="1">
        <f>IF(ISNUMBER(Pay_Item_Search_Text),IF(ISNUMBER(IF(FIND(Pay_Item_Search_Text,B5403)=1,1, "FALSE")),MAX(G$4:$G5402)+1,IF(ISNUMBER(Pay_Item_Search_Text),0,IF(ISNUMBER(SEARCH(Pay_Item_Search_Text,H5403)),MAX(G$4:$G5402)+1,0))),IF(ISNUMBER(Pay_Item_Search_Text),0,IF(ISNUMBER(SEARCH(Pay_Item_Search_Text,H5403)),MAX(G$4:$G5402)+1,0)))</f>
        <v>5399</v>
      </c>
      <c r="H5403" s="1" t="str">
        <f>IF(Table_PayItems[[#This Row],[Description]]="_","_ Unique Item - "&amp;Table_PayItems[[#This Row],[Item]]&amp;" - $"&amp;Table_PayItems[[#This Row],[Unit]],Table_PayItems[[#This Row],[Description]]&amp;" - $"&amp;Table_PayItems[[#This Row],[Unit]])</f>
        <v>Sewer, Cl III, 60 inch, Tr Det A - $Ft</v>
      </c>
      <c r="I5403" s="29" t="str">
        <f>IFERROR(VLOOKUP(ROWS($M$5:M5403),Table_PayItems[[Search Key]:[Concentrated Name]],2,FALSE),"")</f>
        <v>Sewer, Cl III, 60 inch, Tr Det A - $Ft</v>
      </c>
      <c r="J5403" s="1"/>
      <c r="K5403" s="1"/>
      <c r="L5403" s="22">
        <f>IF(ISNUMBER(SEARCH(Pay_Item_Search_Text_2,M5403)),MAX($L$4:L5402)+1,0)</f>
        <v>976</v>
      </c>
      <c r="M5403" s="1" t="str">
        <f>IFERROR(VLOOKUP(ROWS($M$5:M5403),Table_PayItems[[Search Key]:[Concentrated Name]],2,FALSE),"")</f>
        <v>Sewer, Cl III, 60 inch, Tr Det A - $Ft</v>
      </c>
      <c r="N5403" s="1" t="str">
        <f>IFERROR(VLOOKUP(ROWS($M$5:N5403),$L$5:$M$7000,2,FALSE),"")</f>
        <v/>
      </c>
      <c r="O5403" s="1" t="str">
        <f>IFERROR(VLOOKUP(ROWS($O$5:O5403),$K$5:$L$7000,2,FALSE),"")</f>
        <v/>
      </c>
    </row>
    <row r="5404" spans="2:15" ht="15" customHeight="1" x14ac:dyDescent="0.25">
      <c r="B5404" s="178" t="s">
        <v>9709</v>
      </c>
      <c r="C5404" s="178" t="s">
        <v>104</v>
      </c>
      <c r="D5404" s="178" t="s">
        <v>1758</v>
      </c>
      <c r="E5404" s="178" t="s">
        <v>302</v>
      </c>
      <c r="F5404" s="178" t="s">
        <v>17</v>
      </c>
      <c r="G5404" s="1">
        <f>IF(ISNUMBER(Pay_Item_Search_Text),IF(ISNUMBER(IF(FIND(Pay_Item_Search_Text,B5404)=1,1, "FALSE")),MAX(G$4:$G5403)+1,IF(ISNUMBER(Pay_Item_Search_Text),0,IF(ISNUMBER(SEARCH(Pay_Item_Search_Text,H5404)),MAX(G$4:$G5403)+1,0))),IF(ISNUMBER(Pay_Item_Search_Text),0,IF(ISNUMBER(SEARCH(Pay_Item_Search_Text,H5404)),MAX(G$4:$G5403)+1,0)))</f>
        <v>5400</v>
      </c>
      <c r="H5404" s="1" t="str">
        <f>IF(Table_PayItems[[#This Row],[Description]]="_","_ Unique Item - "&amp;Table_PayItems[[#This Row],[Item]]&amp;" - $"&amp;Table_PayItems[[#This Row],[Unit]],Table_PayItems[[#This Row],[Description]]&amp;" - $"&amp;Table_PayItems[[#This Row],[Unit]])</f>
        <v>Sewer, Cl III, 60 inch, Tr Det B - $Ft</v>
      </c>
      <c r="I5404" s="29" t="str">
        <f>IFERROR(VLOOKUP(ROWS($M$5:M5404),Table_PayItems[[Search Key]:[Concentrated Name]],2,FALSE),"")</f>
        <v>Sewer, Cl III, 60 inch, Tr Det B - $Ft</v>
      </c>
      <c r="J5404" s="1"/>
      <c r="K5404" s="1"/>
      <c r="L5404" s="22">
        <f>IF(ISNUMBER(SEARCH(Pay_Item_Search_Text_2,M5404)),MAX($L$4:L5403)+1,0)</f>
        <v>977</v>
      </c>
      <c r="M5404" s="1" t="str">
        <f>IFERROR(VLOOKUP(ROWS($M$5:M5404),Table_PayItems[[Search Key]:[Concentrated Name]],2,FALSE),"")</f>
        <v>Sewer, Cl III, 60 inch, Tr Det B - $Ft</v>
      </c>
      <c r="N5404" s="1" t="str">
        <f>IFERROR(VLOOKUP(ROWS($M$5:N5404),$L$5:$M$7000,2,FALSE),"")</f>
        <v/>
      </c>
      <c r="O5404" s="1" t="str">
        <f>IFERROR(VLOOKUP(ROWS($O$5:O5404),$K$5:$L$7000,2,FALSE),"")</f>
        <v/>
      </c>
    </row>
    <row r="5405" spans="2:15" ht="15" customHeight="1" x14ac:dyDescent="0.25">
      <c r="B5405" s="178" t="s">
        <v>9733</v>
      </c>
      <c r="C5405" s="178" t="s">
        <v>104</v>
      </c>
      <c r="D5405" s="178" t="s">
        <v>1782</v>
      </c>
      <c r="E5405" s="178" t="s">
        <v>302</v>
      </c>
      <c r="F5405" s="178" t="s">
        <v>17</v>
      </c>
      <c r="G5405" s="1">
        <f>IF(ISNUMBER(Pay_Item_Search_Text),IF(ISNUMBER(IF(FIND(Pay_Item_Search_Text,B5405)=1,1, "FALSE")),MAX(G$4:$G5404)+1,IF(ISNUMBER(Pay_Item_Search_Text),0,IF(ISNUMBER(SEARCH(Pay_Item_Search_Text,H5405)),MAX(G$4:$G5404)+1,0))),IF(ISNUMBER(Pay_Item_Search_Text),0,IF(ISNUMBER(SEARCH(Pay_Item_Search_Text,H5405)),MAX(G$4:$G5404)+1,0)))</f>
        <v>5401</v>
      </c>
      <c r="H5405" s="1" t="str">
        <f>IF(Table_PayItems[[#This Row],[Description]]="_","_ Unique Item - "&amp;Table_PayItems[[#This Row],[Item]]&amp;" - $"&amp;Table_PayItems[[#This Row],[Unit]],Table_PayItems[[#This Row],[Description]]&amp;" - $"&amp;Table_PayItems[[#This Row],[Unit]])</f>
        <v>Sewer, Cl III, 60 inch, Tr Det C - $Ft</v>
      </c>
      <c r="I5405" s="29" t="str">
        <f>IFERROR(VLOOKUP(ROWS($M$5:M5405),Table_PayItems[[Search Key]:[Concentrated Name]],2,FALSE),"")</f>
        <v>Sewer, Cl III, 60 inch, Tr Det C - $Ft</v>
      </c>
      <c r="J5405" s="1"/>
      <c r="K5405" s="1"/>
      <c r="L5405" s="22">
        <f>IF(ISNUMBER(SEARCH(Pay_Item_Search_Text_2,M5405)),MAX($L$4:L5404)+1,0)</f>
        <v>978</v>
      </c>
      <c r="M5405" s="1" t="str">
        <f>IFERROR(VLOOKUP(ROWS($M$5:M5405),Table_PayItems[[Search Key]:[Concentrated Name]],2,FALSE),"")</f>
        <v>Sewer, Cl III, 60 inch, Tr Det C - $Ft</v>
      </c>
      <c r="N5405" s="1" t="str">
        <f>IFERROR(VLOOKUP(ROWS($M$5:N5405),$L$5:$M$7000,2,FALSE),"")</f>
        <v/>
      </c>
      <c r="O5405" s="1" t="str">
        <f>IFERROR(VLOOKUP(ROWS($O$5:O5405),$K$5:$L$7000,2,FALSE),"")</f>
        <v/>
      </c>
    </row>
    <row r="5406" spans="2:15" ht="15" customHeight="1" x14ac:dyDescent="0.25">
      <c r="B5406" s="178" t="s">
        <v>9757</v>
      </c>
      <c r="C5406" s="178" t="s">
        <v>104</v>
      </c>
      <c r="D5406" s="178" t="s">
        <v>1806</v>
      </c>
      <c r="E5406" s="178" t="s">
        <v>302</v>
      </c>
      <c r="F5406" s="178" t="s">
        <v>17</v>
      </c>
      <c r="G5406" s="1">
        <f>IF(ISNUMBER(Pay_Item_Search_Text),IF(ISNUMBER(IF(FIND(Pay_Item_Search_Text,B5406)=1,1, "FALSE")),MAX(G$4:$G5405)+1,IF(ISNUMBER(Pay_Item_Search_Text),0,IF(ISNUMBER(SEARCH(Pay_Item_Search_Text,H5406)),MAX(G$4:$G5405)+1,0))),IF(ISNUMBER(Pay_Item_Search_Text),0,IF(ISNUMBER(SEARCH(Pay_Item_Search_Text,H5406)),MAX(G$4:$G5405)+1,0)))</f>
        <v>5402</v>
      </c>
      <c r="H5406" s="1" t="str">
        <f>IF(Table_PayItems[[#This Row],[Description]]="_","_ Unique Item - "&amp;Table_PayItems[[#This Row],[Item]]&amp;" - $"&amp;Table_PayItems[[#This Row],[Unit]],Table_PayItems[[#This Row],[Description]]&amp;" - $"&amp;Table_PayItems[[#This Row],[Unit]])</f>
        <v>Sewer, Cl III, 60 inch, Tr Det D - $Ft</v>
      </c>
      <c r="I5406" s="29" t="str">
        <f>IFERROR(VLOOKUP(ROWS($M$5:M5406),Table_PayItems[[Search Key]:[Concentrated Name]],2,FALSE),"")</f>
        <v>Sewer, Cl III, 60 inch, Tr Det D - $Ft</v>
      </c>
      <c r="J5406" s="1"/>
      <c r="K5406" s="1"/>
      <c r="L5406" s="22">
        <f>IF(ISNUMBER(SEARCH(Pay_Item_Search_Text_2,M5406)),MAX($L$4:L5405)+1,0)</f>
        <v>979</v>
      </c>
      <c r="M5406" s="1" t="str">
        <f>IFERROR(VLOOKUP(ROWS($M$5:M5406),Table_PayItems[[Search Key]:[Concentrated Name]],2,FALSE),"")</f>
        <v>Sewer, Cl III, 60 inch, Tr Det D - $Ft</v>
      </c>
      <c r="N5406" s="1" t="str">
        <f>IFERROR(VLOOKUP(ROWS($M$5:N5406),$L$5:$M$7000,2,FALSE),"")</f>
        <v/>
      </c>
      <c r="O5406" s="1" t="str">
        <f>IFERROR(VLOOKUP(ROWS($O$5:O5406),$K$5:$L$7000,2,FALSE),"")</f>
        <v/>
      </c>
    </row>
    <row r="5407" spans="2:15" ht="15" customHeight="1" x14ac:dyDescent="0.25">
      <c r="B5407" s="178" t="s">
        <v>9686</v>
      </c>
      <c r="C5407" s="178" t="s">
        <v>104</v>
      </c>
      <c r="D5407" s="178" t="s">
        <v>1735</v>
      </c>
      <c r="E5407" s="178" t="s">
        <v>302</v>
      </c>
      <c r="F5407" s="178" t="s">
        <v>17</v>
      </c>
      <c r="G5407" s="1">
        <f>IF(ISNUMBER(Pay_Item_Search_Text),IF(ISNUMBER(IF(FIND(Pay_Item_Search_Text,B5407)=1,1, "FALSE")),MAX(G$4:$G5406)+1,IF(ISNUMBER(Pay_Item_Search_Text),0,IF(ISNUMBER(SEARCH(Pay_Item_Search_Text,H5407)),MAX(G$4:$G5406)+1,0))),IF(ISNUMBER(Pay_Item_Search_Text),0,IF(ISNUMBER(SEARCH(Pay_Item_Search_Text,H5407)),MAX(G$4:$G5406)+1,0)))</f>
        <v>5403</v>
      </c>
      <c r="H5407" s="1" t="str">
        <f>IF(Table_PayItems[[#This Row],[Description]]="_","_ Unique Item - "&amp;Table_PayItems[[#This Row],[Item]]&amp;" - $"&amp;Table_PayItems[[#This Row],[Unit]],Table_PayItems[[#This Row],[Description]]&amp;" - $"&amp;Table_PayItems[[#This Row],[Unit]])</f>
        <v>Sewer, Cl III, 66 inch, Tr Det A - $Ft</v>
      </c>
      <c r="I5407" s="29" t="str">
        <f>IFERROR(VLOOKUP(ROWS($M$5:M5407),Table_PayItems[[Search Key]:[Concentrated Name]],2,FALSE),"")</f>
        <v>Sewer, Cl III, 66 inch, Tr Det A - $Ft</v>
      </c>
      <c r="J5407" s="1"/>
      <c r="K5407" s="1"/>
      <c r="L5407" s="22">
        <f>IF(ISNUMBER(SEARCH(Pay_Item_Search_Text_2,M5407)),MAX($L$4:L5406)+1,0)</f>
        <v>0</v>
      </c>
      <c r="M5407" s="1" t="str">
        <f>IFERROR(VLOOKUP(ROWS($M$5:M5407),Table_PayItems[[Search Key]:[Concentrated Name]],2,FALSE),"")</f>
        <v>Sewer, Cl III, 66 inch, Tr Det A - $Ft</v>
      </c>
      <c r="N5407" s="1" t="str">
        <f>IFERROR(VLOOKUP(ROWS($M$5:N5407),$L$5:$M$7000,2,FALSE),"")</f>
        <v/>
      </c>
      <c r="O5407" s="1" t="str">
        <f>IFERROR(VLOOKUP(ROWS($O$5:O5407),$K$5:$L$7000,2,FALSE),"")</f>
        <v/>
      </c>
    </row>
    <row r="5408" spans="2:15" ht="15" customHeight="1" x14ac:dyDescent="0.25">
      <c r="B5408" s="178" t="s">
        <v>9710</v>
      </c>
      <c r="C5408" s="178" t="s">
        <v>104</v>
      </c>
      <c r="D5408" s="178" t="s">
        <v>1759</v>
      </c>
      <c r="E5408" s="178" t="s">
        <v>302</v>
      </c>
      <c r="F5408" s="178" t="s">
        <v>17</v>
      </c>
      <c r="G5408" s="1">
        <f>IF(ISNUMBER(Pay_Item_Search_Text),IF(ISNUMBER(IF(FIND(Pay_Item_Search_Text,B5408)=1,1, "FALSE")),MAX(G$4:$G5407)+1,IF(ISNUMBER(Pay_Item_Search_Text),0,IF(ISNUMBER(SEARCH(Pay_Item_Search_Text,H5408)),MAX(G$4:$G5407)+1,0))),IF(ISNUMBER(Pay_Item_Search_Text),0,IF(ISNUMBER(SEARCH(Pay_Item_Search_Text,H5408)),MAX(G$4:$G5407)+1,0)))</f>
        <v>5404</v>
      </c>
      <c r="H5408" s="1" t="str">
        <f>IF(Table_PayItems[[#This Row],[Description]]="_","_ Unique Item - "&amp;Table_PayItems[[#This Row],[Item]]&amp;" - $"&amp;Table_PayItems[[#This Row],[Unit]],Table_PayItems[[#This Row],[Description]]&amp;" - $"&amp;Table_PayItems[[#This Row],[Unit]])</f>
        <v>Sewer, Cl III, 66 inch, Tr Det B - $Ft</v>
      </c>
      <c r="I5408" s="29" t="str">
        <f>IFERROR(VLOOKUP(ROWS($M$5:M5408),Table_PayItems[[Search Key]:[Concentrated Name]],2,FALSE),"")</f>
        <v>Sewer, Cl III, 66 inch, Tr Det B - $Ft</v>
      </c>
      <c r="J5408" s="1"/>
      <c r="K5408" s="1"/>
      <c r="L5408" s="22">
        <f>IF(ISNUMBER(SEARCH(Pay_Item_Search_Text_2,M5408)),MAX($L$4:L5407)+1,0)</f>
        <v>0</v>
      </c>
      <c r="M5408" s="1" t="str">
        <f>IFERROR(VLOOKUP(ROWS($M$5:M5408),Table_PayItems[[Search Key]:[Concentrated Name]],2,FALSE),"")</f>
        <v>Sewer, Cl III, 66 inch, Tr Det B - $Ft</v>
      </c>
      <c r="N5408" s="1" t="str">
        <f>IFERROR(VLOOKUP(ROWS($M$5:N5408),$L$5:$M$7000,2,FALSE),"")</f>
        <v/>
      </c>
      <c r="O5408" s="1" t="str">
        <f>IFERROR(VLOOKUP(ROWS($O$5:O5408),$K$5:$L$7000,2,FALSE),"")</f>
        <v/>
      </c>
    </row>
    <row r="5409" spans="2:15" ht="15" customHeight="1" x14ac:dyDescent="0.25">
      <c r="B5409" s="178" t="s">
        <v>9734</v>
      </c>
      <c r="C5409" s="178" t="s">
        <v>104</v>
      </c>
      <c r="D5409" s="178" t="s">
        <v>1783</v>
      </c>
      <c r="E5409" s="178" t="s">
        <v>302</v>
      </c>
      <c r="F5409" s="178" t="s">
        <v>17</v>
      </c>
      <c r="G5409" s="1">
        <f>IF(ISNUMBER(Pay_Item_Search_Text),IF(ISNUMBER(IF(FIND(Pay_Item_Search_Text,B5409)=1,1, "FALSE")),MAX(G$4:$G5408)+1,IF(ISNUMBER(Pay_Item_Search_Text),0,IF(ISNUMBER(SEARCH(Pay_Item_Search_Text,H5409)),MAX(G$4:$G5408)+1,0))),IF(ISNUMBER(Pay_Item_Search_Text),0,IF(ISNUMBER(SEARCH(Pay_Item_Search_Text,H5409)),MAX(G$4:$G5408)+1,0)))</f>
        <v>5405</v>
      </c>
      <c r="H5409" s="1" t="str">
        <f>IF(Table_PayItems[[#This Row],[Description]]="_","_ Unique Item - "&amp;Table_PayItems[[#This Row],[Item]]&amp;" - $"&amp;Table_PayItems[[#This Row],[Unit]],Table_PayItems[[#This Row],[Description]]&amp;" - $"&amp;Table_PayItems[[#This Row],[Unit]])</f>
        <v>Sewer, Cl III, 66 inch, Tr Det C - $Ft</v>
      </c>
      <c r="I5409" s="29" t="str">
        <f>IFERROR(VLOOKUP(ROWS($M$5:M5409),Table_PayItems[[Search Key]:[Concentrated Name]],2,FALSE),"")</f>
        <v>Sewer, Cl III, 66 inch, Tr Det C - $Ft</v>
      </c>
      <c r="J5409" s="1"/>
      <c r="K5409" s="1"/>
      <c r="L5409" s="22">
        <f>IF(ISNUMBER(SEARCH(Pay_Item_Search_Text_2,M5409)),MAX($L$4:L5408)+1,0)</f>
        <v>0</v>
      </c>
      <c r="M5409" s="1" t="str">
        <f>IFERROR(VLOOKUP(ROWS($M$5:M5409),Table_PayItems[[Search Key]:[Concentrated Name]],2,FALSE),"")</f>
        <v>Sewer, Cl III, 66 inch, Tr Det C - $Ft</v>
      </c>
      <c r="N5409" s="1" t="str">
        <f>IFERROR(VLOOKUP(ROWS($M$5:N5409),$L$5:$M$7000,2,FALSE),"")</f>
        <v/>
      </c>
      <c r="O5409" s="1" t="str">
        <f>IFERROR(VLOOKUP(ROWS($O$5:O5409),$K$5:$L$7000,2,FALSE),"")</f>
        <v/>
      </c>
    </row>
    <row r="5410" spans="2:15" ht="15" customHeight="1" x14ac:dyDescent="0.25">
      <c r="B5410" s="178" t="s">
        <v>9758</v>
      </c>
      <c r="C5410" s="178" t="s">
        <v>104</v>
      </c>
      <c r="D5410" s="178" t="s">
        <v>1807</v>
      </c>
      <c r="E5410" s="178" t="s">
        <v>302</v>
      </c>
      <c r="F5410" s="178" t="s">
        <v>17</v>
      </c>
      <c r="G5410" s="1">
        <f>IF(ISNUMBER(Pay_Item_Search_Text),IF(ISNUMBER(IF(FIND(Pay_Item_Search_Text,B5410)=1,1, "FALSE")),MAX(G$4:$G5409)+1,IF(ISNUMBER(Pay_Item_Search_Text),0,IF(ISNUMBER(SEARCH(Pay_Item_Search_Text,H5410)),MAX(G$4:$G5409)+1,0))),IF(ISNUMBER(Pay_Item_Search_Text),0,IF(ISNUMBER(SEARCH(Pay_Item_Search_Text,H5410)),MAX(G$4:$G5409)+1,0)))</f>
        <v>5406</v>
      </c>
      <c r="H5410" s="1" t="str">
        <f>IF(Table_PayItems[[#This Row],[Description]]="_","_ Unique Item - "&amp;Table_PayItems[[#This Row],[Item]]&amp;" - $"&amp;Table_PayItems[[#This Row],[Unit]],Table_PayItems[[#This Row],[Description]]&amp;" - $"&amp;Table_PayItems[[#This Row],[Unit]])</f>
        <v>Sewer, Cl III, 66 inch, Tr Det D - $Ft</v>
      </c>
      <c r="I5410" s="29" t="str">
        <f>IFERROR(VLOOKUP(ROWS($M$5:M5410),Table_PayItems[[Search Key]:[Concentrated Name]],2,FALSE),"")</f>
        <v>Sewer, Cl III, 66 inch, Tr Det D - $Ft</v>
      </c>
      <c r="J5410" s="1"/>
      <c r="K5410" s="1"/>
      <c r="L5410" s="22">
        <f>IF(ISNUMBER(SEARCH(Pay_Item_Search_Text_2,M5410)),MAX($L$4:L5409)+1,0)</f>
        <v>0</v>
      </c>
      <c r="M5410" s="1" t="str">
        <f>IFERROR(VLOOKUP(ROWS($M$5:M5410),Table_PayItems[[Search Key]:[Concentrated Name]],2,FALSE),"")</f>
        <v>Sewer, Cl III, 66 inch, Tr Det D - $Ft</v>
      </c>
      <c r="N5410" s="1" t="str">
        <f>IFERROR(VLOOKUP(ROWS($M$5:N5410),$L$5:$M$7000,2,FALSE),"")</f>
        <v/>
      </c>
      <c r="O5410" s="1" t="str">
        <f>IFERROR(VLOOKUP(ROWS($O$5:O5410),$K$5:$L$7000,2,FALSE),"")</f>
        <v/>
      </c>
    </row>
    <row r="5411" spans="2:15" ht="15" customHeight="1" x14ac:dyDescent="0.25">
      <c r="B5411" s="178" t="s">
        <v>9687</v>
      </c>
      <c r="C5411" s="178" t="s">
        <v>104</v>
      </c>
      <c r="D5411" s="178" t="s">
        <v>1736</v>
      </c>
      <c r="E5411" s="178" t="s">
        <v>302</v>
      </c>
      <c r="F5411" s="178" t="s">
        <v>17</v>
      </c>
      <c r="G5411" s="1">
        <f>IF(ISNUMBER(Pay_Item_Search_Text),IF(ISNUMBER(IF(FIND(Pay_Item_Search_Text,B5411)=1,1, "FALSE")),MAX(G$4:$G5410)+1,IF(ISNUMBER(Pay_Item_Search_Text),0,IF(ISNUMBER(SEARCH(Pay_Item_Search_Text,H5411)),MAX(G$4:$G5410)+1,0))),IF(ISNUMBER(Pay_Item_Search_Text),0,IF(ISNUMBER(SEARCH(Pay_Item_Search_Text,H5411)),MAX(G$4:$G5410)+1,0)))</f>
        <v>5407</v>
      </c>
      <c r="H5411" s="1" t="str">
        <f>IF(Table_PayItems[[#This Row],[Description]]="_","_ Unique Item - "&amp;Table_PayItems[[#This Row],[Item]]&amp;" - $"&amp;Table_PayItems[[#This Row],[Unit]],Table_PayItems[[#This Row],[Description]]&amp;" - $"&amp;Table_PayItems[[#This Row],[Unit]])</f>
        <v>Sewer, Cl III, 72 inch, Tr Det A - $Ft</v>
      </c>
      <c r="I5411" s="29" t="str">
        <f>IFERROR(VLOOKUP(ROWS($M$5:M5411),Table_PayItems[[Search Key]:[Concentrated Name]],2,FALSE),"")</f>
        <v>Sewer, Cl III, 72 inch, Tr Det A - $Ft</v>
      </c>
      <c r="J5411" s="1"/>
      <c r="K5411" s="1"/>
      <c r="L5411" s="22">
        <f>IF(ISNUMBER(SEARCH(Pay_Item_Search_Text_2,M5411)),MAX($L$4:L5410)+1,0)</f>
        <v>0</v>
      </c>
      <c r="M5411" s="1" t="str">
        <f>IFERROR(VLOOKUP(ROWS($M$5:M5411),Table_PayItems[[Search Key]:[Concentrated Name]],2,FALSE),"")</f>
        <v>Sewer, Cl III, 72 inch, Tr Det A - $Ft</v>
      </c>
      <c r="N5411" s="1" t="str">
        <f>IFERROR(VLOOKUP(ROWS($M$5:N5411),$L$5:$M$7000,2,FALSE),"")</f>
        <v/>
      </c>
      <c r="O5411" s="1" t="str">
        <f>IFERROR(VLOOKUP(ROWS($O$5:O5411),$K$5:$L$7000,2,FALSE),"")</f>
        <v/>
      </c>
    </row>
    <row r="5412" spans="2:15" ht="15" customHeight="1" x14ac:dyDescent="0.25">
      <c r="B5412" s="178" t="s">
        <v>9711</v>
      </c>
      <c r="C5412" s="178" t="s">
        <v>104</v>
      </c>
      <c r="D5412" s="178" t="s">
        <v>1760</v>
      </c>
      <c r="E5412" s="178" t="s">
        <v>302</v>
      </c>
      <c r="F5412" s="178" t="s">
        <v>17</v>
      </c>
      <c r="G5412" s="1">
        <f>IF(ISNUMBER(Pay_Item_Search_Text),IF(ISNUMBER(IF(FIND(Pay_Item_Search_Text,B5412)=1,1, "FALSE")),MAX(G$4:$G5411)+1,IF(ISNUMBER(Pay_Item_Search_Text),0,IF(ISNUMBER(SEARCH(Pay_Item_Search_Text,H5412)),MAX(G$4:$G5411)+1,0))),IF(ISNUMBER(Pay_Item_Search_Text),0,IF(ISNUMBER(SEARCH(Pay_Item_Search_Text,H5412)),MAX(G$4:$G5411)+1,0)))</f>
        <v>5408</v>
      </c>
      <c r="H5412" s="1" t="str">
        <f>IF(Table_PayItems[[#This Row],[Description]]="_","_ Unique Item - "&amp;Table_PayItems[[#This Row],[Item]]&amp;" - $"&amp;Table_PayItems[[#This Row],[Unit]],Table_PayItems[[#This Row],[Description]]&amp;" - $"&amp;Table_PayItems[[#This Row],[Unit]])</f>
        <v>Sewer, Cl III, 72 inch, Tr Det B - $Ft</v>
      </c>
      <c r="I5412" s="29" t="str">
        <f>IFERROR(VLOOKUP(ROWS($M$5:M5412),Table_PayItems[[Search Key]:[Concentrated Name]],2,FALSE),"")</f>
        <v>Sewer, Cl III, 72 inch, Tr Det B - $Ft</v>
      </c>
      <c r="J5412" s="1"/>
      <c r="K5412" s="1"/>
      <c r="L5412" s="22">
        <f>IF(ISNUMBER(SEARCH(Pay_Item_Search_Text_2,M5412)),MAX($L$4:L5411)+1,0)</f>
        <v>0</v>
      </c>
      <c r="M5412" s="1" t="str">
        <f>IFERROR(VLOOKUP(ROWS($M$5:M5412),Table_PayItems[[Search Key]:[Concentrated Name]],2,FALSE),"")</f>
        <v>Sewer, Cl III, 72 inch, Tr Det B - $Ft</v>
      </c>
      <c r="N5412" s="1" t="str">
        <f>IFERROR(VLOOKUP(ROWS($M$5:N5412),$L$5:$M$7000,2,FALSE),"")</f>
        <v/>
      </c>
      <c r="O5412" s="1" t="str">
        <f>IFERROR(VLOOKUP(ROWS($O$5:O5412),$K$5:$L$7000,2,FALSE),"")</f>
        <v/>
      </c>
    </row>
    <row r="5413" spans="2:15" ht="15" customHeight="1" x14ac:dyDescent="0.25">
      <c r="B5413" s="178" t="s">
        <v>9735</v>
      </c>
      <c r="C5413" s="178" t="s">
        <v>104</v>
      </c>
      <c r="D5413" s="178" t="s">
        <v>1784</v>
      </c>
      <c r="E5413" s="178" t="s">
        <v>302</v>
      </c>
      <c r="F5413" s="178" t="s">
        <v>17</v>
      </c>
      <c r="G5413" s="1">
        <f>IF(ISNUMBER(Pay_Item_Search_Text),IF(ISNUMBER(IF(FIND(Pay_Item_Search_Text,B5413)=1,1, "FALSE")),MAX(G$4:$G5412)+1,IF(ISNUMBER(Pay_Item_Search_Text),0,IF(ISNUMBER(SEARCH(Pay_Item_Search_Text,H5413)),MAX(G$4:$G5412)+1,0))),IF(ISNUMBER(Pay_Item_Search_Text),0,IF(ISNUMBER(SEARCH(Pay_Item_Search_Text,H5413)),MAX(G$4:$G5412)+1,0)))</f>
        <v>5409</v>
      </c>
      <c r="H5413" s="1" t="str">
        <f>IF(Table_PayItems[[#This Row],[Description]]="_","_ Unique Item - "&amp;Table_PayItems[[#This Row],[Item]]&amp;" - $"&amp;Table_PayItems[[#This Row],[Unit]],Table_PayItems[[#This Row],[Description]]&amp;" - $"&amp;Table_PayItems[[#This Row],[Unit]])</f>
        <v>Sewer, Cl III, 72 inch, Tr Det C - $Ft</v>
      </c>
      <c r="I5413" s="29" t="str">
        <f>IFERROR(VLOOKUP(ROWS($M$5:M5413),Table_PayItems[[Search Key]:[Concentrated Name]],2,FALSE),"")</f>
        <v>Sewer, Cl III, 72 inch, Tr Det C - $Ft</v>
      </c>
      <c r="J5413" s="1"/>
      <c r="K5413" s="1"/>
      <c r="L5413" s="22">
        <f>IF(ISNUMBER(SEARCH(Pay_Item_Search_Text_2,M5413)),MAX($L$4:L5412)+1,0)</f>
        <v>0</v>
      </c>
      <c r="M5413" s="1" t="str">
        <f>IFERROR(VLOOKUP(ROWS($M$5:M5413),Table_PayItems[[Search Key]:[Concentrated Name]],2,FALSE),"")</f>
        <v>Sewer, Cl III, 72 inch, Tr Det C - $Ft</v>
      </c>
      <c r="N5413" s="1" t="str">
        <f>IFERROR(VLOOKUP(ROWS($M$5:N5413),$L$5:$M$7000,2,FALSE),"")</f>
        <v/>
      </c>
      <c r="O5413" s="1" t="str">
        <f>IFERROR(VLOOKUP(ROWS($O$5:O5413),$K$5:$L$7000,2,FALSE),"")</f>
        <v/>
      </c>
    </row>
    <row r="5414" spans="2:15" ht="15" customHeight="1" x14ac:dyDescent="0.25">
      <c r="B5414" s="178" t="s">
        <v>9759</v>
      </c>
      <c r="C5414" s="178" t="s">
        <v>104</v>
      </c>
      <c r="D5414" s="178" t="s">
        <v>1808</v>
      </c>
      <c r="E5414" s="178" t="s">
        <v>302</v>
      </c>
      <c r="F5414" s="178" t="s">
        <v>17</v>
      </c>
      <c r="G5414" s="1">
        <f>IF(ISNUMBER(Pay_Item_Search_Text),IF(ISNUMBER(IF(FIND(Pay_Item_Search_Text,B5414)=1,1, "FALSE")),MAX(G$4:$G5413)+1,IF(ISNUMBER(Pay_Item_Search_Text),0,IF(ISNUMBER(SEARCH(Pay_Item_Search_Text,H5414)),MAX(G$4:$G5413)+1,0))),IF(ISNUMBER(Pay_Item_Search_Text),0,IF(ISNUMBER(SEARCH(Pay_Item_Search_Text,H5414)),MAX(G$4:$G5413)+1,0)))</f>
        <v>5410</v>
      </c>
      <c r="H5414" s="1" t="str">
        <f>IF(Table_PayItems[[#This Row],[Description]]="_","_ Unique Item - "&amp;Table_PayItems[[#This Row],[Item]]&amp;" - $"&amp;Table_PayItems[[#This Row],[Unit]],Table_PayItems[[#This Row],[Description]]&amp;" - $"&amp;Table_PayItems[[#This Row],[Unit]])</f>
        <v>Sewer, Cl III, 72 inch, Tr Det D - $Ft</v>
      </c>
      <c r="I5414" s="29" t="str">
        <f>IFERROR(VLOOKUP(ROWS($M$5:M5414),Table_PayItems[[Search Key]:[Concentrated Name]],2,FALSE),"")</f>
        <v>Sewer, Cl III, 72 inch, Tr Det D - $Ft</v>
      </c>
      <c r="J5414" s="1"/>
      <c r="K5414" s="1"/>
      <c r="L5414" s="22">
        <f>IF(ISNUMBER(SEARCH(Pay_Item_Search_Text_2,M5414)),MAX($L$4:L5413)+1,0)</f>
        <v>0</v>
      </c>
      <c r="M5414" s="1" t="str">
        <f>IFERROR(VLOOKUP(ROWS($M$5:M5414),Table_PayItems[[Search Key]:[Concentrated Name]],2,FALSE),"")</f>
        <v>Sewer, Cl III, 72 inch, Tr Det D - $Ft</v>
      </c>
      <c r="N5414" s="1" t="str">
        <f>IFERROR(VLOOKUP(ROWS($M$5:N5414),$L$5:$M$7000,2,FALSE),"")</f>
        <v/>
      </c>
      <c r="O5414" s="1" t="str">
        <f>IFERROR(VLOOKUP(ROWS($O$5:O5414),$K$5:$L$7000,2,FALSE),"")</f>
        <v/>
      </c>
    </row>
    <row r="5415" spans="2:15" ht="15" customHeight="1" x14ac:dyDescent="0.25">
      <c r="B5415" s="178" t="s">
        <v>9688</v>
      </c>
      <c r="C5415" s="178" t="s">
        <v>104</v>
      </c>
      <c r="D5415" s="178" t="s">
        <v>1737</v>
      </c>
      <c r="E5415" s="178" t="s">
        <v>302</v>
      </c>
      <c r="F5415" s="178" t="s">
        <v>17</v>
      </c>
      <c r="G5415" s="1">
        <f>IF(ISNUMBER(Pay_Item_Search_Text),IF(ISNUMBER(IF(FIND(Pay_Item_Search_Text,B5415)=1,1, "FALSE")),MAX(G$4:$G5414)+1,IF(ISNUMBER(Pay_Item_Search_Text),0,IF(ISNUMBER(SEARCH(Pay_Item_Search_Text,H5415)),MAX(G$4:$G5414)+1,0))),IF(ISNUMBER(Pay_Item_Search_Text),0,IF(ISNUMBER(SEARCH(Pay_Item_Search_Text,H5415)),MAX(G$4:$G5414)+1,0)))</f>
        <v>5411</v>
      </c>
      <c r="H5415" s="1" t="str">
        <f>IF(Table_PayItems[[#This Row],[Description]]="_","_ Unique Item - "&amp;Table_PayItems[[#This Row],[Item]]&amp;" - $"&amp;Table_PayItems[[#This Row],[Unit]],Table_PayItems[[#This Row],[Description]]&amp;" - $"&amp;Table_PayItems[[#This Row],[Unit]])</f>
        <v>Sewer, Cl III, 78 inch, Tr Det A - $Ft</v>
      </c>
      <c r="I5415" s="29" t="str">
        <f>IFERROR(VLOOKUP(ROWS($M$5:M5415),Table_PayItems[[Search Key]:[Concentrated Name]],2,FALSE),"")</f>
        <v>Sewer, Cl III, 78 inch, Tr Det A - $Ft</v>
      </c>
      <c r="J5415" s="1"/>
      <c r="K5415" s="1"/>
      <c r="L5415" s="22">
        <f>IF(ISNUMBER(SEARCH(Pay_Item_Search_Text_2,M5415)),MAX($L$4:L5414)+1,0)</f>
        <v>0</v>
      </c>
      <c r="M5415" s="1" t="str">
        <f>IFERROR(VLOOKUP(ROWS($M$5:M5415),Table_PayItems[[Search Key]:[Concentrated Name]],2,FALSE),"")</f>
        <v>Sewer, Cl III, 78 inch, Tr Det A - $Ft</v>
      </c>
      <c r="N5415" s="1" t="str">
        <f>IFERROR(VLOOKUP(ROWS($M$5:N5415),$L$5:$M$7000,2,FALSE),"")</f>
        <v/>
      </c>
      <c r="O5415" s="1" t="str">
        <f>IFERROR(VLOOKUP(ROWS($O$5:O5415),$K$5:$L$7000,2,FALSE),"")</f>
        <v/>
      </c>
    </row>
    <row r="5416" spans="2:15" ht="15" customHeight="1" x14ac:dyDescent="0.25">
      <c r="B5416" s="178" t="s">
        <v>9712</v>
      </c>
      <c r="C5416" s="178" t="s">
        <v>104</v>
      </c>
      <c r="D5416" s="178" t="s">
        <v>1761</v>
      </c>
      <c r="E5416" s="178" t="s">
        <v>302</v>
      </c>
      <c r="F5416" s="178" t="s">
        <v>17</v>
      </c>
      <c r="G5416" s="1">
        <f>IF(ISNUMBER(Pay_Item_Search_Text),IF(ISNUMBER(IF(FIND(Pay_Item_Search_Text,B5416)=1,1, "FALSE")),MAX(G$4:$G5415)+1,IF(ISNUMBER(Pay_Item_Search_Text),0,IF(ISNUMBER(SEARCH(Pay_Item_Search_Text,H5416)),MAX(G$4:$G5415)+1,0))),IF(ISNUMBER(Pay_Item_Search_Text),0,IF(ISNUMBER(SEARCH(Pay_Item_Search_Text,H5416)),MAX(G$4:$G5415)+1,0)))</f>
        <v>5412</v>
      </c>
      <c r="H5416" s="1" t="str">
        <f>IF(Table_PayItems[[#This Row],[Description]]="_","_ Unique Item - "&amp;Table_PayItems[[#This Row],[Item]]&amp;" - $"&amp;Table_PayItems[[#This Row],[Unit]],Table_PayItems[[#This Row],[Description]]&amp;" - $"&amp;Table_PayItems[[#This Row],[Unit]])</f>
        <v>Sewer, Cl III, 78 inch, Tr Det B - $Ft</v>
      </c>
      <c r="I5416" s="29" t="str">
        <f>IFERROR(VLOOKUP(ROWS($M$5:M5416),Table_PayItems[[Search Key]:[Concentrated Name]],2,FALSE),"")</f>
        <v>Sewer, Cl III, 78 inch, Tr Det B - $Ft</v>
      </c>
      <c r="J5416" s="1"/>
      <c r="K5416" s="1"/>
      <c r="L5416" s="22">
        <f>IF(ISNUMBER(SEARCH(Pay_Item_Search_Text_2,M5416)),MAX($L$4:L5415)+1,0)</f>
        <v>0</v>
      </c>
      <c r="M5416" s="1" t="str">
        <f>IFERROR(VLOOKUP(ROWS($M$5:M5416),Table_PayItems[[Search Key]:[Concentrated Name]],2,FALSE),"")</f>
        <v>Sewer, Cl III, 78 inch, Tr Det B - $Ft</v>
      </c>
      <c r="N5416" s="1" t="str">
        <f>IFERROR(VLOOKUP(ROWS($M$5:N5416),$L$5:$M$7000,2,FALSE),"")</f>
        <v/>
      </c>
      <c r="O5416" s="1" t="str">
        <f>IFERROR(VLOOKUP(ROWS($O$5:O5416),$K$5:$L$7000,2,FALSE),"")</f>
        <v/>
      </c>
    </row>
    <row r="5417" spans="2:15" ht="15" customHeight="1" x14ac:dyDescent="0.25">
      <c r="B5417" s="178" t="s">
        <v>9736</v>
      </c>
      <c r="C5417" s="178" t="s">
        <v>104</v>
      </c>
      <c r="D5417" s="178" t="s">
        <v>1785</v>
      </c>
      <c r="E5417" s="178" t="s">
        <v>302</v>
      </c>
      <c r="F5417" s="178" t="s">
        <v>17</v>
      </c>
      <c r="G5417" s="1">
        <f>IF(ISNUMBER(Pay_Item_Search_Text),IF(ISNUMBER(IF(FIND(Pay_Item_Search_Text,B5417)=1,1, "FALSE")),MAX(G$4:$G5416)+1,IF(ISNUMBER(Pay_Item_Search_Text),0,IF(ISNUMBER(SEARCH(Pay_Item_Search_Text,H5417)),MAX(G$4:$G5416)+1,0))),IF(ISNUMBER(Pay_Item_Search_Text),0,IF(ISNUMBER(SEARCH(Pay_Item_Search_Text,H5417)),MAX(G$4:$G5416)+1,0)))</f>
        <v>5413</v>
      </c>
      <c r="H5417" s="1" t="str">
        <f>IF(Table_PayItems[[#This Row],[Description]]="_","_ Unique Item - "&amp;Table_PayItems[[#This Row],[Item]]&amp;" - $"&amp;Table_PayItems[[#This Row],[Unit]],Table_PayItems[[#This Row],[Description]]&amp;" - $"&amp;Table_PayItems[[#This Row],[Unit]])</f>
        <v>Sewer, Cl III, 78 inch, Tr Det C - $Ft</v>
      </c>
      <c r="I5417" s="29" t="str">
        <f>IFERROR(VLOOKUP(ROWS($M$5:M5417),Table_PayItems[[Search Key]:[Concentrated Name]],2,FALSE),"")</f>
        <v>Sewer, Cl III, 78 inch, Tr Det C - $Ft</v>
      </c>
      <c r="J5417" s="1"/>
      <c r="K5417" s="1"/>
      <c r="L5417" s="22">
        <f>IF(ISNUMBER(SEARCH(Pay_Item_Search_Text_2,M5417)),MAX($L$4:L5416)+1,0)</f>
        <v>0</v>
      </c>
      <c r="M5417" s="1" t="str">
        <f>IFERROR(VLOOKUP(ROWS($M$5:M5417),Table_PayItems[[Search Key]:[Concentrated Name]],2,FALSE),"")</f>
        <v>Sewer, Cl III, 78 inch, Tr Det C - $Ft</v>
      </c>
      <c r="N5417" s="1" t="str">
        <f>IFERROR(VLOOKUP(ROWS($M$5:N5417),$L$5:$M$7000,2,FALSE),"")</f>
        <v/>
      </c>
      <c r="O5417" s="1" t="str">
        <f>IFERROR(VLOOKUP(ROWS($O$5:O5417),$K$5:$L$7000,2,FALSE),"")</f>
        <v/>
      </c>
    </row>
    <row r="5418" spans="2:15" ht="15" customHeight="1" x14ac:dyDescent="0.25">
      <c r="B5418" s="178" t="s">
        <v>9760</v>
      </c>
      <c r="C5418" s="178" t="s">
        <v>104</v>
      </c>
      <c r="D5418" s="178" t="s">
        <v>1809</v>
      </c>
      <c r="E5418" s="178" t="s">
        <v>302</v>
      </c>
      <c r="F5418" s="178" t="s">
        <v>17</v>
      </c>
      <c r="G5418" s="1">
        <f>IF(ISNUMBER(Pay_Item_Search_Text),IF(ISNUMBER(IF(FIND(Pay_Item_Search_Text,B5418)=1,1, "FALSE")),MAX(G$4:$G5417)+1,IF(ISNUMBER(Pay_Item_Search_Text),0,IF(ISNUMBER(SEARCH(Pay_Item_Search_Text,H5418)),MAX(G$4:$G5417)+1,0))),IF(ISNUMBER(Pay_Item_Search_Text),0,IF(ISNUMBER(SEARCH(Pay_Item_Search_Text,H5418)),MAX(G$4:$G5417)+1,0)))</f>
        <v>5414</v>
      </c>
      <c r="H5418" s="1" t="str">
        <f>IF(Table_PayItems[[#This Row],[Description]]="_","_ Unique Item - "&amp;Table_PayItems[[#This Row],[Item]]&amp;" - $"&amp;Table_PayItems[[#This Row],[Unit]],Table_PayItems[[#This Row],[Description]]&amp;" - $"&amp;Table_PayItems[[#This Row],[Unit]])</f>
        <v>Sewer, Cl III, 78 inch, Tr Det D - $Ft</v>
      </c>
      <c r="I5418" s="29" t="str">
        <f>IFERROR(VLOOKUP(ROWS($M$5:M5418),Table_PayItems[[Search Key]:[Concentrated Name]],2,FALSE),"")</f>
        <v>Sewer, Cl III, 78 inch, Tr Det D - $Ft</v>
      </c>
      <c r="J5418" s="1"/>
      <c r="K5418" s="1"/>
      <c r="L5418" s="22">
        <f>IF(ISNUMBER(SEARCH(Pay_Item_Search_Text_2,M5418)),MAX($L$4:L5417)+1,0)</f>
        <v>0</v>
      </c>
      <c r="M5418" s="1" t="str">
        <f>IFERROR(VLOOKUP(ROWS($M$5:M5418),Table_PayItems[[Search Key]:[Concentrated Name]],2,FALSE),"")</f>
        <v>Sewer, Cl III, 78 inch, Tr Det D - $Ft</v>
      </c>
      <c r="N5418" s="1" t="str">
        <f>IFERROR(VLOOKUP(ROWS($M$5:N5418),$L$5:$M$7000,2,FALSE),"")</f>
        <v/>
      </c>
      <c r="O5418" s="1" t="str">
        <f>IFERROR(VLOOKUP(ROWS($O$5:O5418),$K$5:$L$7000,2,FALSE),"")</f>
        <v/>
      </c>
    </row>
    <row r="5419" spans="2:15" ht="15" customHeight="1" x14ac:dyDescent="0.25">
      <c r="B5419" s="178" t="s">
        <v>9689</v>
      </c>
      <c r="C5419" s="178" t="s">
        <v>104</v>
      </c>
      <c r="D5419" s="178" t="s">
        <v>1738</v>
      </c>
      <c r="E5419" s="178" t="s">
        <v>302</v>
      </c>
      <c r="F5419" s="178" t="s">
        <v>17</v>
      </c>
      <c r="G5419" s="27">
        <f>IF(ISNUMBER(Pay_Item_Search_Text),IF(ISNUMBER(IF(FIND(Pay_Item_Search_Text,B5419)=1,1, "FALSE")),MAX(G$4:$G5418)+1,IF(ISNUMBER(Pay_Item_Search_Text),0,IF(ISNUMBER(SEARCH(Pay_Item_Search_Text,H5419)),MAX(G$4:$G5418)+1,0))),IF(ISNUMBER(Pay_Item_Search_Text),0,IF(ISNUMBER(SEARCH(Pay_Item_Search_Text,H5419)),MAX(G$4:$G5418)+1,0)))</f>
        <v>5415</v>
      </c>
      <c r="H5419" s="24" t="str">
        <f>IF(Table_PayItems[[#This Row],[Description]]="_","_ Unique Item - "&amp;Table_PayItems[[#This Row],[Item]]&amp;" - $"&amp;Table_PayItems[[#This Row],[Unit]],Table_PayItems[[#This Row],[Description]]&amp;" - $"&amp;Table_PayItems[[#This Row],[Unit]])</f>
        <v>Sewer, Cl III, 84 inch, Tr Det A - $Ft</v>
      </c>
      <c r="I5419" s="30" t="str">
        <f>IFERROR(VLOOKUP(ROWS($M$5:M5419),Table_PayItems[[Search Key]:[Concentrated Name]],2,FALSE),"")</f>
        <v>Sewer, Cl III, 84 inch, Tr Det A - $Ft</v>
      </c>
      <c r="J5419" s="1"/>
      <c r="K5419" s="1"/>
      <c r="L5419" s="22">
        <f>IF(ISNUMBER(SEARCH(Pay_Item_Search_Text_2,M5419)),MAX($L$4:L5418)+1,0)</f>
        <v>0</v>
      </c>
      <c r="M5419" s="1" t="str">
        <f>IFERROR(VLOOKUP(ROWS($M$5:M5419),Table_PayItems[[Search Key]:[Concentrated Name]],2,FALSE),"")</f>
        <v>Sewer, Cl III, 84 inch, Tr Det A - $Ft</v>
      </c>
      <c r="N5419" s="1" t="str">
        <f>IFERROR(VLOOKUP(ROWS($M$5:N5419),$L$5:$M$7000,2,FALSE),"")</f>
        <v/>
      </c>
      <c r="O5419" s="1" t="str">
        <f>IFERROR(VLOOKUP(ROWS($O$5:O5419),$K$5:$L$7000,2,FALSE),"")</f>
        <v/>
      </c>
    </row>
    <row r="5420" spans="2:15" ht="15" customHeight="1" x14ac:dyDescent="0.25">
      <c r="B5420" s="178" t="s">
        <v>9713</v>
      </c>
      <c r="C5420" s="178" t="s">
        <v>104</v>
      </c>
      <c r="D5420" s="178" t="s">
        <v>1762</v>
      </c>
      <c r="E5420" s="178" t="s">
        <v>302</v>
      </c>
      <c r="F5420" s="178" t="s">
        <v>17</v>
      </c>
      <c r="G5420" s="1">
        <f>IF(ISNUMBER(Pay_Item_Search_Text),IF(ISNUMBER(IF(FIND(Pay_Item_Search_Text,B5420)=1,1, "FALSE")),MAX(G$4:$G5419)+1,IF(ISNUMBER(Pay_Item_Search_Text),0,IF(ISNUMBER(SEARCH(Pay_Item_Search_Text,H5420)),MAX(G$4:$G5419)+1,0))),IF(ISNUMBER(Pay_Item_Search_Text),0,IF(ISNUMBER(SEARCH(Pay_Item_Search_Text,H5420)),MAX(G$4:$G5419)+1,0)))</f>
        <v>5416</v>
      </c>
      <c r="H5420" s="1" t="str">
        <f>IF(Table_PayItems[[#This Row],[Description]]="_","_ Unique Item - "&amp;Table_PayItems[[#This Row],[Item]]&amp;" - $"&amp;Table_PayItems[[#This Row],[Unit]],Table_PayItems[[#This Row],[Description]]&amp;" - $"&amp;Table_PayItems[[#This Row],[Unit]])</f>
        <v>Sewer, Cl III, 84 inch, Tr Det B - $Ft</v>
      </c>
      <c r="I5420" s="29" t="str">
        <f>IFERROR(VLOOKUP(ROWS($M$5:M5420),Table_PayItems[[Search Key]:[Concentrated Name]],2,FALSE),"")</f>
        <v>Sewer, Cl III, 84 inch, Tr Det B - $Ft</v>
      </c>
      <c r="J5420" s="1"/>
      <c r="K5420" s="1"/>
      <c r="L5420" s="22">
        <f>IF(ISNUMBER(SEARCH(Pay_Item_Search_Text_2,M5420)),MAX($L$4:L5419)+1,0)</f>
        <v>0</v>
      </c>
      <c r="M5420" s="1" t="str">
        <f>IFERROR(VLOOKUP(ROWS($M$5:M5420),Table_PayItems[[Search Key]:[Concentrated Name]],2,FALSE),"")</f>
        <v>Sewer, Cl III, 84 inch, Tr Det B - $Ft</v>
      </c>
      <c r="N5420" s="1" t="str">
        <f>IFERROR(VLOOKUP(ROWS($M$5:N5420),$L$5:$M$7000,2,FALSE),"")</f>
        <v/>
      </c>
      <c r="O5420" s="1" t="str">
        <f>IFERROR(VLOOKUP(ROWS($O$5:O5420),$K$5:$L$7000,2,FALSE),"")</f>
        <v/>
      </c>
    </row>
    <row r="5421" spans="2:15" ht="15" customHeight="1" x14ac:dyDescent="0.25">
      <c r="B5421" s="178" t="s">
        <v>9737</v>
      </c>
      <c r="C5421" s="178" t="s">
        <v>104</v>
      </c>
      <c r="D5421" s="178" t="s">
        <v>1786</v>
      </c>
      <c r="E5421" s="178" t="s">
        <v>302</v>
      </c>
      <c r="F5421" s="178" t="s">
        <v>17</v>
      </c>
      <c r="G5421" s="1">
        <f>IF(ISNUMBER(Pay_Item_Search_Text),IF(ISNUMBER(IF(FIND(Pay_Item_Search_Text,B5421)=1,1, "FALSE")),MAX(G$4:$G5420)+1,IF(ISNUMBER(Pay_Item_Search_Text),0,IF(ISNUMBER(SEARCH(Pay_Item_Search_Text,H5421)),MAX(G$4:$G5420)+1,0))),IF(ISNUMBER(Pay_Item_Search_Text),0,IF(ISNUMBER(SEARCH(Pay_Item_Search_Text,H5421)),MAX(G$4:$G5420)+1,0)))</f>
        <v>5417</v>
      </c>
      <c r="H5421" s="1" t="str">
        <f>IF(Table_PayItems[[#This Row],[Description]]="_","_ Unique Item - "&amp;Table_PayItems[[#This Row],[Item]]&amp;" - $"&amp;Table_PayItems[[#This Row],[Unit]],Table_PayItems[[#This Row],[Description]]&amp;" - $"&amp;Table_PayItems[[#This Row],[Unit]])</f>
        <v>Sewer, Cl III, 84 inch, Tr Det C - $Ft</v>
      </c>
      <c r="I5421" s="29" t="str">
        <f>IFERROR(VLOOKUP(ROWS($M$5:M5421),Table_PayItems[[Search Key]:[Concentrated Name]],2,FALSE),"")</f>
        <v>Sewer, Cl III, 84 inch, Tr Det C - $Ft</v>
      </c>
      <c r="J5421" s="1"/>
      <c r="K5421" s="1"/>
      <c r="L5421" s="22">
        <f>IF(ISNUMBER(SEARCH(Pay_Item_Search_Text_2,M5421)),MAX($L$4:L5420)+1,0)</f>
        <v>0</v>
      </c>
      <c r="M5421" s="1" t="str">
        <f>IFERROR(VLOOKUP(ROWS($M$5:M5421),Table_PayItems[[Search Key]:[Concentrated Name]],2,FALSE),"")</f>
        <v>Sewer, Cl III, 84 inch, Tr Det C - $Ft</v>
      </c>
      <c r="N5421" s="1" t="str">
        <f>IFERROR(VLOOKUP(ROWS($M$5:N5421),$L$5:$M$7000,2,FALSE),"")</f>
        <v/>
      </c>
      <c r="O5421" s="1" t="str">
        <f>IFERROR(VLOOKUP(ROWS($O$5:O5421),$K$5:$L$7000,2,FALSE),"")</f>
        <v/>
      </c>
    </row>
    <row r="5422" spans="2:15" ht="15" customHeight="1" x14ac:dyDescent="0.25">
      <c r="B5422" s="178" t="s">
        <v>9761</v>
      </c>
      <c r="C5422" s="178" t="s">
        <v>104</v>
      </c>
      <c r="D5422" s="178" t="s">
        <v>1810</v>
      </c>
      <c r="E5422" s="178" t="s">
        <v>302</v>
      </c>
      <c r="F5422" s="178" t="s">
        <v>17</v>
      </c>
      <c r="G5422" s="1">
        <f>IF(ISNUMBER(Pay_Item_Search_Text),IF(ISNUMBER(IF(FIND(Pay_Item_Search_Text,B5422)=1,1, "FALSE")),MAX(G$4:$G5421)+1,IF(ISNUMBER(Pay_Item_Search_Text),0,IF(ISNUMBER(SEARCH(Pay_Item_Search_Text,H5422)),MAX(G$4:$G5421)+1,0))),IF(ISNUMBER(Pay_Item_Search_Text),0,IF(ISNUMBER(SEARCH(Pay_Item_Search_Text,H5422)),MAX(G$4:$G5421)+1,0)))</f>
        <v>5418</v>
      </c>
      <c r="H5422" s="1" t="str">
        <f>IF(Table_PayItems[[#This Row],[Description]]="_","_ Unique Item - "&amp;Table_PayItems[[#This Row],[Item]]&amp;" - $"&amp;Table_PayItems[[#This Row],[Unit]],Table_PayItems[[#This Row],[Description]]&amp;" - $"&amp;Table_PayItems[[#This Row],[Unit]])</f>
        <v>Sewer, Cl III, 84 inch, Tr Det D - $Ft</v>
      </c>
      <c r="I5422" s="29" t="str">
        <f>IFERROR(VLOOKUP(ROWS($M$5:M5422),Table_PayItems[[Search Key]:[Concentrated Name]],2,FALSE),"")</f>
        <v>Sewer, Cl III, 84 inch, Tr Det D - $Ft</v>
      </c>
      <c r="J5422" s="1"/>
      <c r="K5422" s="1"/>
      <c r="L5422" s="22">
        <f>IF(ISNUMBER(SEARCH(Pay_Item_Search_Text_2,M5422)),MAX($L$4:L5421)+1,0)</f>
        <v>0</v>
      </c>
      <c r="M5422" s="1" t="str">
        <f>IFERROR(VLOOKUP(ROWS($M$5:M5422),Table_PayItems[[Search Key]:[Concentrated Name]],2,FALSE),"")</f>
        <v>Sewer, Cl III, 84 inch, Tr Det D - $Ft</v>
      </c>
      <c r="N5422" s="1" t="str">
        <f>IFERROR(VLOOKUP(ROWS($M$5:N5422),$L$5:$M$7000,2,FALSE),"")</f>
        <v/>
      </c>
      <c r="O5422" s="1" t="str">
        <f>IFERROR(VLOOKUP(ROWS($O$5:O5422),$K$5:$L$7000,2,FALSE),"")</f>
        <v/>
      </c>
    </row>
    <row r="5423" spans="2:15" ht="15" customHeight="1" x14ac:dyDescent="0.25">
      <c r="B5423" s="178" t="s">
        <v>9690</v>
      </c>
      <c r="C5423" s="178" t="s">
        <v>104</v>
      </c>
      <c r="D5423" s="178" t="s">
        <v>1739</v>
      </c>
      <c r="E5423" s="178" t="s">
        <v>302</v>
      </c>
      <c r="F5423" s="178" t="s">
        <v>17</v>
      </c>
      <c r="G5423" s="1">
        <f>IF(ISNUMBER(Pay_Item_Search_Text),IF(ISNUMBER(IF(FIND(Pay_Item_Search_Text,B5423)=1,1, "FALSE")),MAX(G$4:$G5422)+1,IF(ISNUMBER(Pay_Item_Search_Text),0,IF(ISNUMBER(SEARCH(Pay_Item_Search_Text,H5423)),MAX(G$4:$G5422)+1,0))),IF(ISNUMBER(Pay_Item_Search_Text),0,IF(ISNUMBER(SEARCH(Pay_Item_Search_Text,H5423)),MAX(G$4:$G5422)+1,0)))</f>
        <v>5419</v>
      </c>
      <c r="H5423" s="24" t="str">
        <f>IF(Table_PayItems[[#This Row],[Description]]="_","_ Unique Item - "&amp;Table_PayItems[[#This Row],[Item]]&amp;" - $"&amp;Table_PayItems[[#This Row],[Unit]],Table_PayItems[[#This Row],[Description]]&amp;" - $"&amp;Table_PayItems[[#This Row],[Unit]])</f>
        <v>Sewer, Cl III, 90 inch, Tr Det A - $Ft</v>
      </c>
      <c r="I5423" s="30" t="str">
        <f>IFERROR(VLOOKUP(ROWS($M$5:M5423),Table_PayItems[[Search Key]:[Concentrated Name]],2,FALSE),"")</f>
        <v>Sewer, Cl III, 90 inch, Tr Det A - $Ft</v>
      </c>
      <c r="J5423" s="1"/>
      <c r="K5423" s="1"/>
      <c r="L5423" s="22">
        <f>IF(ISNUMBER(SEARCH(Pay_Item_Search_Text_2,M5423)),MAX($L$4:L5422)+1,0)</f>
        <v>980</v>
      </c>
      <c r="M5423" s="1" t="str">
        <f>IFERROR(VLOOKUP(ROWS($M$5:M5423),Table_PayItems[[Search Key]:[Concentrated Name]],2,FALSE),"")</f>
        <v>Sewer, Cl III, 90 inch, Tr Det A - $Ft</v>
      </c>
      <c r="N5423" s="1" t="str">
        <f>IFERROR(VLOOKUP(ROWS($M$5:N5423),$L$5:$M$7000,2,FALSE),"")</f>
        <v/>
      </c>
      <c r="O5423" s="1" t="str">
        <f>IFERROR(VLOOKUP(ROWS($O$5:O5423),$K$5:$L$7000,2,FALSE),"")</f>
        <v/>
      </c>
    </row>
    <row r="5424" spans="2:15" ht="15" customHeight="1" x14ac:dyDescent="0.25">
      <c r="B5424" s="178" t="s">
        <v>9714</v>
      </c>
      <c r="C5424" s="178" t="s">
        <v>104</v>
      </c>
      <c r="D5424" s="178" t="s">
        <v>1763</v>
      </c>
      <c r="E5424" s="178" t="s">
        <v>302</v>
      </c>
      <c r="F5424" s="178" t="s">
        <v>17</v>
      </c>
      <c r="G5424" s="1">
        <f>IF(ISNUMBER(Pay_Item_Search_Text),IF(ISNUMBER(IF(FIND(Pay_Item_Search_Text,B5424)=1,1, "FALSE")),MAX(G$4:$G5423)+1,IF(ISNUMBER(Pay_Item_Search_Text),0,IF(ISNUMBER(SEARCH(Pay_Item_Search_Text,H5424)),MAX(G$4:$G5423)+1,0))),IF(ISNUMBER(Pay_Item_Search_Text),0,IF(ISNUMBER(SEARCH(Pay_Item_Search_Text,H5424)),MAX(G$4:$G5423)+1,0)))</f>
        <v>5420</v>
      </c>
      <c r="H5424" s="1" t="str">
        <f>IF(Table_PayItems[[#This Row],[Description]]="_","_ Unique Item - "&amp;Table_PayItems[[#This Row],[Item]]&amp;" - $"&amp;Table_PayItems[[#This Row],[Unit]],Table_PayItems[[#This Row],[Description]]&amp;" - $"&amp;Table_PayItems[[#This Row],[Unit]])</f>
        <v>Sewer, Cl III, 90 inch, Tr Det B - $Ft</v>
      </c>
      <c r="I5424" s="29" t="str">
        <f>IFERROR(VLOOKUP(ROWS($M$5:M5424),Table_PayItems[[Search Key]:[Concentrated Name]],2,FALSE),"")</f>
        <v>Sewer, Cl III, 90 inch, Tr Det B - $Ft</v>
      </c>
      <c r="J5424" s="1"/>
      <c r="K5424" s="1"/>
      <c r="L5424" s="22">
        <f>IF(ISNUMBER(SEARCH(Pay_Item_Search_Text_2,M5424)),MAX($L$4:L5423)+1,0)</f>
        <v>981</v>
      </c>
      <c r="M5424" s="1" t="str">
        <f>IFERROR(VLOOKUP(ROWS($M$5:M5424),Table_PayItems[[Search Key]:[Concentrated Name]],2,FALSE),"")</f>
        <v>Sewer, Cl III, 90 inch, Tr Det B - $Ft</v>
      </c>
      <c r="N5424" s="1" t="str">
        <f>IFERROR(VLOOKUP(ROWS($M$5:N5424),$L$5:$M$7000,2,FALSE),"")</f>
        <v/>
      </c>
      <c r="O5424" s="1" t="str">
        <f>IFERROR(VLOOKUP(ROWS($O$5:O5424),$K$5:$L$7000,2,FALSE),"")</f>
        <v/>
      </c>
    </row>
    <row r="5425" spans="2:15" ht="15" customHeight="1" x14ac:dyDescent="0.25">
      <c r="B5425" s="178" t="s">
        <v>9738</v>
      </c>
      <c r="C5425" s="178" t="s">
        <v>104</v>
      </c>
      <c r="D5425" s="178" t="s">
        <v>1787</v>
      </c>
      <c r="E5425" s="178" t="s">
        <v>302</v>
      </c>
      <c r="F5425" s="178" t="s">
        <v>17</v>
      </c>
      <c r="G5425" s="1">
        <f>IF(ISNUMBER(Pay_Item_Search_Text),IF(ISNUMBER(IF(FIND(Pay_Item_Search_Text,B5425)=1,1, "FALSE")),MAX(G$4:$G5424)+1,IF(ISNUMBER(Pay_Item_Search_Text),0,IF(ISNUMBER(SEARCH(Pay_Item_Search_Text,H5425)),MAX(G$4:$G5424)+1,0))),IF(ISNUMBER(Pay_Item_Search_Text),0,IF(ISNUMBER(SEARCH(Pay_Item_Search_Text,H5425)),MAX(G$4:$G5424)+1,0)))</f>
        <v>5421</v>
      </c>
      <c r="H5425" s="1" t="str">
        <f>IF(Table_PayItems[[#This Row],[Description]]="_","_ Unique Item - "&amp;Table_PayItems[[#This Row],[Item]]&amp;" - $"&amp;Table_PayItems[[#This Row],[Unit]],Table_PayItems[[#This Row],[Description]]&amp;" - $"&amp;Table_PayItems[[#This Row],[Unit]])</f>
        <v>Sewer, Cl III, 90 inch, Tr Det C - $Ft</v>
      </c>
      <c r="I5425" s="29" t="str">
        <f>IFERROR(VLOOKUP(ROWS($M$5:M5425),Table_PayItems[[Search Key]:[Concentrated Name]],2,FALSE),"")</f>
        <v>Sewer, Cl III, 90 inch, Tr Det C - $Ft</v>
      </c>
      <c r="J5425" s="1"/>
      <c r="K5425" s="1"/>
      <c r="L5425" s="22">
        <f>IF(ISNUMBER(SEARCH(Pay_Item_Search_Text_2,M5425)),MAX($L$4:L5424)+1,0)</f>
        <v>982</v>
      </c>
      <c r="M5425" s="1" t="str">
        <f>IFERROR(VLOOKUP(ROWS($M$5:M5425),Table_PayItems[[Search Key]:[Concentrated Name]],2,FALSE),"")</f>
        <v>Sewer, Cl III, 90 inch, Tr Det C - $Ft</v>
      </c>
      <c r="N5425" s="1" t="str">
        <f>IFERROR(VLOOKUP(ROWS($M$5:N5425),$L$5:$M$7000,2,FALSE),"")</f>
        <v/>
      </c>
      <c r="O5425" s="1" t="str">
        <f>IFERROR(VLOOKUP(ROWS($O$5:O5425),$K$5:$L$7000,2,FALSE),"")</f>
        <v/>
      </c>
    </row>
    <row r="5426" spans="2:15" ht="15" customHeight="1" x14ac:dyDescent="0.25">
      <c r="B5426" s="178" t="s">
        <v>9762</v>
      </c>
      <c r="C5426" s="178" t="s">
        <v>104</v>
      </c>
      <c r="D5426" s="178" t="s">
        <v>1811</v>
      </c>
      <c r="E5426" s="178" t="s">
        <v>302</v>
      </c>
      <c r="F5426" s="178" t="s">
        <v>17</v>
      </c>
      <c r="G5426" s="1">
        <f>IF(ISNUMBER(Pay_Item_Search_Text),IF(ISNUMBER(IF(FIND(Pay_Item_Search_Text,B5426)=1,1, "FALSE")),MAX(G$4:$G5425)+1,IF(ISNUMBER(Pay_Item_Search_Text),0,IF(ISNUMBER(SEARCH(Pay_Item_Search_Text,H5426)),MAX(G$4:$G5425)+1,0))),IF(ISNUMBER(Pay_Item_Search_Text),0,IF(ISNUMBER(SEARCH(Pay_Item_Search_Text,H5426)),MAX(G$4:$G5425)+1,0)))</f>
        <v>5422</v>
      </c>
      <c r="H5426" s="1" t="str">
        <f>IF(Table_PayItems[[#This Row],[Description]]="_","_ Unique Item - "&amp;Table_PayItems[[#This Row],[Item]]&amp;" - $"&amp;Table_PayItems[[#This Row],[Unit]],Table_PayItems[[#This Row],[Description]]&amp;" - $"&amp;Table_PayItems[[#This Row],[Unit]])</f>
        <v>Sewer, Cl III, 90 inch, Tr Det D - $Ft</v>
      </c>
      <c r="I5426" s="29" t="str">
        <f>IFERROR(VLOOKUP(ROWS($M$5:M5426),Table_PayItems[[Search Key]:[Concentrated Name]],2,FALSE),"")</f>
        <v>Sewer, Cl III, 90 inch, Tr Det D - $Ft</v>
      </c>
      <c r="J5426" s="1"/>
      <c r="K5426" s="1"/>
      <c r="L5426" s="22">
        <f>IF(ISNUMBER(SEARCH(Pay_Item_Search_Text_2,M5426)),MAX($L$4:L5425)+1,0)</f>
        <v>983</v>
      </c>
      <c r="M5426" s="1" t="str">
        <f>IFERROR(VLOOKUP(ROWS($M$5:M5426),Table_PayItems[[Search Key]:[Concentrated Name]],2,FALSE),"")</f>
        <v>Sewer, Cl III, 90 inch, Tr Det D - $Ft</v>
      </c>
      <c r="N5426" s="1" t="str">
        <f>IFERROR(VLOOKUP(ROWS($M$5:N5426),$L$5:$M$7000,2,FALSE),"")</f>
        <v/>
      </c>
      <c r="O5426" s="1" t="str">
        <f>IFERROR(VLOOKUP(ROWS($O$5:O5426),$K$5:$L$7000,2,FALSE),"")</f>
        <v/>
      </c>
    </row>
    <row r="5427" spans="2:15" ht="15" customHeight="1" x14ac:dyDescent="0.25">
      <c r="B5427" s="178" t="s">
        <v>9691</v>
      </c>
      <c r="C5427" s="178" t="s">
        <v>104</v>
      </c>
      <c r="D5427" s="178" t="s">
        <v>1740</v>
      </c>
      <c r="E5427" s="178" t="s">
        <v>302</v>
      </c>
      <c r="F5427" s="178" t="s">
        <v>17</v>
      </c>
      <c r="G5427" s="1">
        <f>IF(ISNUMBER(Pay_Item_Search_Text),IF(ISNUMBER(IF(FIND(Pay_Item_Search_Text,B5427)=1,1, "FALSE")),MAX(G$4:$G5426)+1,IF(ISNUMBER(Pay_Item_Search_Text),0,IF(ISNUMBER(SEARCH(Pay_Item_Search_Text,H5427)),MAX(G$4:$G5426)+1,0))),IF(ISNUMBER(Pay_Item_Search_Text),0,IF(ISNUMBER(SEARCH(Pay_Item_Search_Text,H5427)),MAX(G$4:$G5426)+1,0)))</f>
        <v>5423</v>
      </c>
      <c r="H5427" s="1" t="str">
        <f>IF(Table_PayItems[[#This Row],[Description]]="_","_ Unique Item - "&amp;Table_PayItems[[#This Row],[Item]]&amp;" - $"&amp;Table_PayItems[[#This Row],[Unit]],Table_PayItems[[#This Row],[Description]]&amp;" - $"&amp;Table_PayItems[[#This Row],[Unit]])</f>
        <v>Sewer, Cl III, 96 inch, Tr Det A - $Ft</v>
      </c>
      <c r="I5427" s="29" t="str">
        <f>IFERROR(VLOOKUP(ROWS($M$5:M5427),Table_PayItems[[Search Key]:[Concentrated Name]],2,FALSE),"")</f>
        <v>Sewer, Cl III, 96 inch, Tr Det A - $Ft</v>
      </c>
      <c r="J5427" s="1"/>
      <c r="K5427" s="1"/>
      <c r="L5427" s="22">
        <f>IF(ISNUMBER(SEARCH(Pay_Item_Search_Text_2,M5427)),MAX($L$4:L5426)+1,0)</f>
        <v>0</v>
      </c>
      <c r="M5427" s="1" t="str">
        <f>IFERROR(VLOOKUP(ROWS($M$5:M5427),Table_PayItems[[Search Key]:[Concentrated Name]],2,FALSE),"")</f>
        <v>Sewer, Cl III, 96 inch, Tr Det A - $Ft</v>
      </c>
      <c r="N5427" s="1" t="str">
        <f>IFERROR(VLOOKUP(ROWS($M$5:N5427),$L$5:$M$7000,2,FALSE),"")</f>
        <v/>
      </c>
      <c r="O5427" s="1" t="str">
        <f>IFERROR(VLOOKUP(ROWS($O$5:O5427),$K$5:$L$7000,2,FALSE),"")</f>
        <v/>
      </c>
    </row>
    <row r="5428" spans="2:15" ht="15" customHeight="1" x14ac:dyDescent="0.25">
      <c r="B5428" s="178" t="s">
        <v>9715</v>
      </c>
      <c r="C5428" s="178" t="s">
        <v>104</v>
      </c>
      <c r="D5428" s="178" t="s">
        <v>1764</v>
      </c>
      <c r="E5428" s="178" t="s">
        <v>302</v>
      </c>
      <c r="F5428" s="178" t="s">
        <v>17</v>
      </c>
      <c r="G5428" s="1">
        <f>IF(ISNUMBER(Pay_Item_Search_Text),IF(ISNUMBER(IF(FIND(Pay_Item_Search_Text,B5428)=1,1, "FALSE")),MAX(G$4:$G5427)+1,IF(ISNUMBER(Pay_Item_Search_Text),0,IF(ISNUMBER(SEARCH(Pay_Item_Search_Text,H5428)),MAX(G$4:$G5427)+1,0))),IF(ISNUMBER(Pay_Item_Search_Text),0,IF(ISNUMBER(SEARCH(Pay_Item_Search_Text,H5428)),MAX(G$4:$G5427)+1,0)))</f>
        <v>5424</v>
      </c>
      <c r="H5428" s="1" t="str">
        <f>IF(Table_PayItems[[#This Row],[Description]]="_","_ Unique Item - "&amp;Table_PayItems[[#This Row],[Item]]&amp;" - $"&amp;Table_PayItems[[#This Row],[Unit]],Table_PayItems[[#This Row],[Description]]&amp;" - $"&amp;Table_PayItems[[#This Row],[Unit]])</f>
        <v>Sewer, Cl III, 96 inch, Tr Det B - $Ft</v>
      </c>
      <c r="I5428" s="29" t="str">
        <f>IFERROR(VLOOKUP(ROWS($M$5:M5428),Table_PayItems[[Search Key]:[Concentrated Name]],2,FALSE),"")</f>
        <v>Sewer, Cl III, 96 inch, Tr Det B - $Ft</v>
      </c>
      <c r="J5428" s="1"/>
      <c r="K5428" s="1"/>
      <c r="L5428" s="22">
        <f>IF(ISNUMBER(SEARCH(Pay_Item_Search_Text_2,M5428)),MAX($L$4:L5427)+1,0)</f>
        <v>0</v>
      </c>
      <c r="M5428" s="1" t="str">
        <f>IFERROR(VLOOKUP(ROWS($M$5:M5428),Table_PayItems[[Search Key]:[Concentrated Name]],2,FALSE),"")</f>
        <v>Sewer, Cl III, 96 inch, Tr Det B - $Ft</v>
      </c>
      <c r="N5428" s="1" t="str">
        <f>IFERROR(VLOOKUP(ROWS($M$5:N5428),$L$5:$M$7000,2,FALSE),"")</f>
        <v/>
      </c>
      <c r="O5428" s="1" t="str">
        <f>IFERROR(VLOOKUP(ROWS($O$5:O5428),$K$5:$L$7000,2,FALSE),"")</f>
        <v/>
      </c>
    </row>
    <row r="5429" spans="2:15" ht="15" customHeight="1" x14ac:dyDescent="0.25">
      <c r="B5429" s="178" t="s">
        <v>9739</v>
      </c>
      <c r="C5429" s="178" t="s">
        <v>104</v>
      </c>
      <c r="D5429" s="178" t="s">
        <v>1788</v>
      </c>
      <c r="E5429" s="178" t="s">
        <v>302</v>
      </c>
      <c r="F5429" s="178" t="s">
        <v>17</v>
      </c>
      <c r="G5429" s="1">
        <f>IF(ISNUMBER(Pay_Item_Search_Text),IF(ISNUMBER(IF(FIND(Pay_Item_Search_Text,B5429)=1,1, "FALSE")),MAX(G$4:$G5428)+1,IF(ISNUMBER(Pay_Item_Search_Text),0,IF(ISNUMBER(SEARCH(Pay_Item_Search_Text,H5429)),MAX(G$4:$G5428)+1,0))),IF(ISNUMBER(Pay_Item_Search_Text),0,IF(ISNUMBER(SEARCH(Pay_Item_Search_Text,H5429)),MAX(G$4:$G5428)+1,0)))</f>
        <v>5425</v>
      </c>
      <c r="H5429" s="1" t="str">
        <f>IF(Table_PayItems[[#This Row],[Description]]="_","_ Unique Item - "&amp;Table_PayItems[[#This Row],[Item]]&amp;" - $"&amp;Table_PayItems[[#This Row],[Unit]],Table_PayItems[[#This Row],[Description]]&amp;" - $"&amp;Table_PayItems[[#This Row],[Unit]])</f>
        <v>Sewer, Cl III, 96 inch, Tr Det C - $Ft</v>
      </c>
      <c r="I5429" s="29" t="str">
        <f>IFERROR(VLOOKUP(ROWS($M$5:M5429),Table_PayItems[[Search Key]:[Concentrated Name]],2,FALSE),"")</f>
        <v>Sewer, Cl III, 96 inch, Tr Det C - $Ft</v>
      </c>
      <c r="J5429" s="1"/>
      <c r="K5429" s="1"/>
      <c r="L5429" s="22">
        <f>IF(ISNUMBER(SEARCH(Pay_Item_Search_Text_2,M5429)),MAX($L$4:L5428)+1,0)</f>
        <v>0</v>
      </c>
      <c r="M5429" s="1" t="str">
        <f>IFERROR(VLOOKUP(ROWS($M$5:M5429),Table_PayItems[[Search Key]:[Concentrated Name]],2,FALSE),"")</f>
        <v>Sewer, Cl III, 96 inch, Tr Det C - $Ft</v>
      </c>
      <c r="N5429" s="1" t="str">
        <f>IFERROR(VLOOKUP(ROWS($M$5:N5429),$L$5:$M$7000,2,FALSE),"")</f>
        <v/>
      </c>
      <c r="O5429" s="1" t="str">
        <f>IFERROR(VLOOKUP(ROWS($O$5:O5429),$K$5:$L$7000,2,FALSE),"")</f>
        <v/>
      </c>
    </row>
    <row r="5430" spans="2:15" ht="15" customHeight="1" x14ac:dyDescent="0.25">
      <c r="B5430" s="178" t="s">
        <v>9763</v>
      </c>
      <c r="C5430" s="178" t="s">
        <v>104</v>
      </c>
      <c r="D5430" s="178" t="s">
        <v>1812</v>
      </c>
      <c r="E5430" s="178" t="s">
        <v>302</v>
      </c>
      <c r="F5430" s="178" t="s">
        <v>17</v>
      </c>
      <c r="G5430" s="1">
        <f>IF(ISNUMBER(Pay_Item_Search_Text),IF(ISNUMBER(IF(FIND(Pay_Item_Search_Text,B5430)=1,1, "FALSE")),MAX(G$4:$G5429)+1,IF(ISNUMBER(Pay_Item_Search_Text),0,IF(ISNUMBER(SEARCH(Pay_Item_Search_Text,H5430)),MAX(G$4:$G5429)+1,0))),IF(ISNUMBER(Pay_Item_Search_Text),0,IF(ISNUMBER(SEARCH(Pay_Item_Search_Text,H5430)),MAX(G$4:$G5429)+1,0)))</f>
        <v>5426</v>
      </c>
      <c r="H5430" s="1" t="str">
        <f>IF(Table_PayItems[[#This Row],[Description]]="_","_ Unique Item - "&amp;Table_PayItems[[#This Row],[Item]]&amp;" - $"&amp;Table_PayItems[[#This Row],[Unit]],Table_PayItems[[#This Row],[Description]]&amp;" - $"&amp;Table_PayItems[[#This Row],[Unit]])</f>
        <v>Sewer, Cl III, 96 inch, Tr Det D - $Ft</v>
      </c>
      <c r="I5430" s="29" t="str">
        <f>IFERROR(VLOOKUP(ROWS($M$5:M5430),Table_PayItems[[Search Key]:[Concentrated Name]],2,FALSE),"")</f>
        <v>Sewer, Cl III, 96 inch, Tr Det D - $Ft</v>
      </c>
      <c r="J5430" s="1"/>
      <c r="K5430" s="1"/>
      <c r="L5430" s="22">
        <f>IF(ISNUMBER(SEARCH(Pay_Item_Search_Text_2,M5430)),MAX($L$4:L5429)+1,0)</f>
        <v>0</v>
      </c>
      <c r="M5430" s="1" t="str">
        <f>IFERROR(VLOOKUP(ROWS($M$5:M5430),Table_PayItems[[Search Key]:[Concentrated Name]],2,FALSE),"")</f>
        <v>Sewer, Cl III, 96 inch, Tr Det D - $Ft</v>
      </c>
      <c r="N5430" s="1" t="str">
        <f>IFERROR(VLOOKUP(ROWS($M$5:N5430),$L$5:$M$7000,2,FALSE),"")</f>
        <v/>
      </c>
      <c r="O5430" s="1" t="str">
        <f>IFERROR(VLOOKUP(ROWS($O$5:O5430),$K$5:$L$7000,2,FALSE),"")</f>
        <v/>
      </c>
    </row>
    <row r="5431" spans="2:15" ht="15" customHeight="1" x14ac:dyDescent="0.25">
      <c r="B5431" s="178" t="s">
        <v>9788</v>
      </c>
      <c r="C5431" s="178" t="s">
        <v>104</v>
      </c>
      <c r="D5431" s="178" t="s">
        <v>1837</v>
      </c>
      <c r="E5431" s="178" t="s">
        <v>302</v>
      </c>
      <c r="F5431" s="178" t="s">
        <v>17</v>
      </c>
      <c r="G5431" s="1">
        <f>IF(ISNUMBER(Pay_Item_Search_Text),IF(ISNUMBER(IF(FIND(Pay_Item_Search_Text,B5431)=1,1, "FALSE")),MAX(G$4:$G5430)+1,IF(ISNUMBER(Pay_Item_Search_Text),0,IF(ISNUMBER(SEARCH(Pay_Item_Search_Text,H5431)),MAX(G$4:$G5430)+1,0))),IF(ISNUMBER(Pay_Item_Search_Text),0,IF(ISNUMBER(SEARCH(Pay_Item_Search_Text,H5431)),MAX(G$4:$G5430)+1,0)))</f>
        <v>5427</v>
      </c>
      <c r="H5431" s="1" t="str">
        <f>IF(Table_PayItems[[#This Row],[Description]]="_","_ Unique Item - "&amp;Table_PayItems[[#This Row],[Item]]&amp;" - $"&amp;Table_PayItems[[#This Row],[Unit]],Table_PayItems[[#This Row],[Description]]&amp;" - $"&amp;Table_PayItems[[#This Row],[Unit]])</f>
        <v>Sewer, Cl IV, 102 inch, Tr Det A - $Ft</v>
      </c>
      <c r="I5431" s="29" t="str">
        <f>IFERROR(VLOOKUP(ROWS($M$5:M5431),Table_PayItems[[Search Key]:[Concentrated Name]],2,FALSE),"")</f>
        <v>Sewer, Cl IV, 102 inch, Tr Det A - $Ft</v>
      </c>
      <c r="J5431" s="1"/>
      <c r="K5431" s="1"/>
      <c r="L5431" s="22">
        <f>IF(ISNUMBER(SEARCH(Pay_Item_Search_Text_2,M5431)),MAX($L$4:L5430)+1,0)</f>
        <v>984</v>
      </c>
      <c r="M5431" s="1" t="str">
        <f>IFERROR(VLOOKUP(ROWS($M$5:M5431),Table_PayItems[[Search Key]:[Concentrated Name]],2,FALSE),"")</f>
        <v>Sewer, Cl IV, 102 inch, Tr Det A - $Ft</v>
      </c>
      <c r="N5431" s="1" t="str">
        <f>IFERROR(VLOOKUP(ROWS($M$5:N5431),$L$5:$M$7000,2,FALSE),"")</f>
        <v/>
      </c>
      <c r="O5431" s="1" t="str">
        <f>IFERROR(VLOOKUP(ROWS($O$5:O5431),$K$5:$L$7000,2,FALSE),"")</f>
        <v/>
      </c>
    </row>
    <row r="5432" spans="2:15" ht="15" customHeight="1" x14ac:dyDescent="0.25">
      <c r="B5432" s="178" t="s">
        <v>9813</v>
      </c>
      <c r="C5432" s="178" t="s">
        <v>104</v>
      </c>
      <c r="D5432" s="178" t="s">
        <v>1861</v>
      </c>
      <c r="E5432" s="178" t="s">
        <v>302</v>
      </c>
      <c r="F5432" s="178" t="s">
        <v>17</v>
      </c>
      <c r="G5432" s="1">
        <f>IF(ISNUMBER(Pay_Item_Search_Text),IF(ISNUMBER(IF(FIND(Pay_Item_Search_Text,B5432)=1,1, "FALSE")),MAX(G$4:$G5431)+1,IF(ISNUMBER(Pay_Item_Search_Text),0,IF(ISNUMBER(SEARCH(Pay_Item_Search_Text,H5432)),MAX(G$4:$G5431)+1,0))),IF(ISNUMBER(Pay_Item_Search_Text),0,IF(ISNUMBER(SEARCH(Pay_Item_Search_Text,H5432)),MAX(G$4:$G5431)+1,0)))</f>
        <v>5428</v>
      </c>
      <c r="H5432" s="24" t="str">
        <f>IF(Table_PayItems[[#This Row],[Description]]="_","_ Unique Item - "&amp;Table_PayItems[[#This Row],[Item]]&amp;" - $"&amp;Table_PayItems[[#This Row],[Unit]],Table_PayItems[[#This Row],[Description]]&amp;" - $"&amp;Table_PayItems[[#This Row],[Unit]])</f>
        <v>Sewer, Cl IV, 102 inch, Tr Det B - $Ft</v>
      </c>
      <c r="I5432" s="30" t="str">
        <f>IFERROR(VLOOKUP(ROWS($M$5:M5432),Table_PayItems[[Search Key]:[Concentrated Name]],2,FALSE),"")</f>
        <v>Sewer, Cl IV, 102 inch, Tr Det B - $Ft</v>
      </c>
      <c r="J5432" s="1"/>
      <c r="K5432" s="1"/>
      <c r="L5432" s="22">
        <f>IF(ISNUMBER(SEARCH(Pay_Item_Search_Text_2,M5432)),MAX($L$4:L5431)+1,0)</f>
        <v>985</v>
      </c>
      <c r="M5432" s="1" t="str">
        <f>IFERROR(VLOOKUP(ROWS($M$5:M5432),Table_PayItems[[Search Key]:[Concentrated Name]],2,FALSE),"")</f>
        <v>Sewer, Cl IV, 102 inch, Tr Det B - $Ft</v>
      </c>
      <c r="N5432" s="1" t="str">
        <f>IFERROR(VLOOKUP(ROWS($M$5:N5432),$L$5:$M$7000,2,FALSE),"")</f>
        <v/>
      </c>
      <c r="O5432" s="1" t="str">
        <f>IFERROR(VLOOKUP(ROWS($O$5:O5432),$K$5:$L$7000,2,FALSE),"")</f>
        <v/>
      </c>
    </row>
    <row r="5433" spans="2:15" ht="15" customHeight="1" x14ac:dyDescent="0.25">
      <c r="B5433" s="178" t="s">
        <v>9837</v>
      </c>
      <c r="C5433" s="178" t="s">
        <v>104</v>
      </c>
      <c r="D5433" s="178" t="s">
        <v>1885</v>
      </c>
      <c r="E5433" s="178" t="s">
        <v>302</v>
      </c>
      <c r="F5433" s="178" t="s">
        <v>17</v>
      </c>
      <c r="G5433" s="1">
        <f>IF(ISNUMBER(Pay_Item_Search_Text),IF(ISNUMBER(IF(FIND(Pay_Item_Search_Text,B5433)=1,1, "FALSE")),MAX(G$4:$G5432)+1,IF(ISNUMBER(Pay_Item_Search_Text),0,IF(ISNUMBER(SEARCH(Pay_Item_Search_Text,H5433)),MAX(G$4:$G5432)+1,0))),IF(ISNUMBER(Pay_Item_Search_Text),0,IF(ISNUMBER(SEARCH(Pay_Item_Search_Text,H5433)),MAX(G$4:$G5432)+1,0)))</f>
        <v>5429</v>
      </c>
      <c r="H5433" s="1" t="str">
        <f>IF(Table_PayItems[[#This Row],[Description]]="_","_ Unique Item - "&amp;Table_PayItems[[#This Row],[Item]]&amp;" - $"&amp;Table_PayItems[[#This Row],[Unit]],Table_PayItems[[#This Row],[Description]]&amp;" - $"&amp;Table_PayItems[[#This Row],[Unit]])</f>
        <v>Sewer, Cl IV, 102 inch, Tr Det C - $Ft</v>
      </c>
      <c r="I5433" s="29" t="str">
        <f>IFERROR(VLOOKUP(ROWS($M$5:M5433),Table_PayItems[[Search Key]:[Concentrated Name]],2,FALSE),"")</f>
        <v>Sewer, Cl IV, 102 inch, Tr Det C - $Ft</v>
      </c>
      <c r="J5433" s="1"/>
      <c r="K5433" s="1"/>
      <c r="L5433" s="22">
        <f>IF(ISNUMBER(SEARCH(Pay_Item_Search_Text_2,M5433)),MAX($L$4:L5432)+1,0)</f>
        <v>986</v>
      </c>
      <c r="M5433" s="1" t="str">
        <f>IFERROR(VLOOKUP(ROWS($M$5:M5433),Table_PayItems[[Search Key]:[Concentrated Name]],2,FALSE),"")</f>
        <v>Sewer, Cl IV, 102 inch, Tr Det C - $Ft</v>
      </c>
      <c r="N5433" s="1" t="str">
        <f>IFERROR(VLOOKUP(ROWS($M$5:N5433),$L$5:$M$7000,2,FALSE),"")</f>
        <v/>
      </c>
      <c r="O5433" s="1" t="str">
        <f>IFERROR(VLOOKUP(ROWS($O$5:O5433),$K$5:$L$7000,2,FALSE),"")</f>
        <v/>
      </c>
    </row>
    <row r="5434" spans="2:15" ht="15" customHeight="1" x14ac:dyDescent="0.25">
      <c r="B5434" s="178" t="s">
        <v>9861</v>
      </c>
      <c r="C5434" s="178" t="s">
        <v>104</v>
      </c>
      <c r="D5434" s="178" t="s">
        <v>1909</v>
      </c>
      <c r="E5434" s="178" t="s">
        <v>302</v>
      </c>
      <c r="F5434" s="178" t="s">
        <v>17</v>
      </c>
      <c r="G5434" s="1">
        <f>IF(ISNUMBER(Pay_Item_Search_Text),IF(ISNUMBER(IF(FIND(Pay_Item_Search_Text,B5434)=1,1, "FALSE")),MAX(G$4:$G5433)+1,IF(ISNUMBER(Pay_Item_Search_Text),0,IF(ISNUMBER(SEARCH(Pay_Item_Search_Text,H5434)),MAX(G$4:$G5433)+1,0))),IF(ISNUMBER(Pay_Item_Search_Text),0,IF(ISNUMBER(SEARCH(Pay_Item_Search_Text,H5434)),MAX(G$4:$G5433)+1,0)))</f>
        <v>5430</v>
      </c>
      <c r="H5434" s="1" t="str">
        <f>IF(Table_PayItems[[#This Row],[Description]]="_","_ Unique Item - "&amp;Table_PayItems[[#This Row],[Item]]&amp;" - $"&amp;Table_PayItems[[#This Row],[Unit]],Table_PayItems[[#This Row],[Description]]&amp;" - $"&amp;Table_PayItems[[#This Row],[Unit]])</f>
        <v>Sewer, Cl IV, 102 inch, Tr Det D - $Ft</v>
      </c>
      <c r="I5434" s="29" t="str">
        <f>IFERROR(VLOOKUP(ROWS($M$5:M5434),Table_PayItems[[Search Key]:[Concentrated Name]],2,FALSE),"")</f>
        <v>Sewer, Cl IV, 102 inch, Tr Det D - $Ft</v>
      </c>
      <c r="J5434" s="1"/>
      <c r="K5434" s="1"/>
      <c r="L5434" s="22">
        <f>IF(ISNUMBER(SEARCH(Pay_Item_Search_Text_2,M5434)),MAX($L$4:L5433)+1,0)</f>
        <v>987</v>
      </c>
      <c r="M5434" s="1" t="str">
        <f>IFERROR(VLOOKUP(ROWS($M$5:M5434),Table_PayItems[[Search Key]:[Concentrated Name]],2,FALSE),"")</f>
        <v>Sewer, Cl IV, 102 inch, Tr Det D - $Ft</v>
      </c>
      <c r="N5434" s="1" t="str">
        <f>IFERROR(VLOOKUP(ROWS($M$5:N5434),$L$5:$M$7000,2,FALSE),"")</f>
        <v/>
      </c>
      <c r="O5434" s="1" t="str">
        <f>IFERROR(VLOOKUP(ROWS($O$5:O5434),$K$5:$L$7000,2,FALSE),"")</f>
        <v/>
      </c>
    </row>
    <row r="5435" spans="2:15" ht="15" customHeight="1" x14ac:dyDescent="0.25">
      <c r="B5435" s="178" t="s">
        <v>9789</v>
      </c>
      <c r="C5435" s="178" t="s">
        <v>104</v>
      </c>
      <c r="D5435" s="178" t="s">
        <v>1838</v>
      </c>
      <c r="E5435" s="178" t="s">
        <v>302</v>
      </c>
      <c r="F5435" s="178" t="s">
        <v>17</v>
      </c>
      <c r="G5435" s="1">
        <f>IF(ISNUMBER(Pay_Item_Search_Text),IF(ISNUMBER(IF(FIND(Pay_Item_Search_Text,B5435)=1,1, "FALSE")),MAX(G$4:$G5434)+1,IF(ISNUMBER(Pay_Item_Search_Text),0,IF(ISNUMBER(SEARCH(Pay_Item_Search_Text,H5435)),MAX(G$4:$G5434)+1,0))),IF(ISNUMBER(Pay_Item_Search_Text),0,IF(ISNUMBER(SEARCH(Pay_Item_Search_Text,H5435)),MAX(G$4:$G5434)+1,0)))</f>
        <v>5431</v>
      </c>
      <c r="H5435" s="1" t="str">
        <f>IF(Table_PayItems[[#This Row],[Description]]="_","_ Unique Item - "&amp;Table_PayItems[[#This Row],[Item]]&amp;" - $"&amp;Table_PayItems[[#This Row],[Unit]],Table_PayItems[[#This Row],[Description]]&amp;" - $"&amp;Table_PayItems[[#This Row],[Unit]])</f>
        <v>Sewer, Cl IV, 108 inch, Tr Det A - $Ft</v>
      </c>
      <c r="I5435" s="29" t="str">
        <f>IFERROR(VLOOKUP(ROWS($M$5:M5435),Table_PayItems[[Search Key]:[Concentrated Name]],2,FALSE),"")</f>
        <v>Sewer, Cl IV, 108 inch, Tr Det A - $Ft</v>
      </c>
      <c r="J5435" s="1"/>
      <c r="K5435" s="1"/>
      <c r="L5435" s="22">
        <f>IF(ISNUMBER(SEARCH(Pay_Item_Search_Text_2,M5435)),MAX($L$4:L5434)+1,0)</f>
        <v>988</v>
      </c>
      <c r="M5435" s="1" t="str">
        <f>IFERROR(VLOOKUP(ROWS($M$5:M5435),Table_PayItems[[Search Key]:[Concentrated Name]],2,FALSE),"")</f>
        <v>Sewer, Cl IV, 108 inch, Tr Det A - $Ft</v>
      </c>
      <c r="N5435" s="1" t="str">
        <f>IFERROR(VLOOKUP(ROWS($M$5:N5435),$L$5:$M$7000,2,FALSE),"")</f>
        <v/>
      </c>
      <c r="O5435" s="1" t="str">
        <f>IFERROR(VLOOKUP(ROWS($O$5:O5435),$K$5:$L$7000,2,FALSE),"")</f>
        <v/>
      </c>
    </row>
    <row r="5436" spans="2:15" ht="15" customHeight="1" x14ac:dyDescent="0.25">
      <c r="B5436" s="178" t="s">
        <v>9814</v>
      </c>
      <c r="C5436" s="178" t="s">
        <v>104</v>
      </c>
      <c r="D5436" s="178" t="s">
        <v>1862</v>
      </c>
      <c r="E5436" s="178" t="s">
        <v>302</v>
      </c>
      <c r="F5436" s="178" t="s">
        <v>17</v>
      </c>
      <c r="G5436" s="1">
        <f>IF(ISNUMBER(Pay_Item_Search_Text),IF(ISNUMBER(IF(FIND(Pay_Item_Search_Text,B5436)=1,1, "FALSE")),MAX(G$4:$G5435)+1,IF(ISNUMBER(Pay_Item_Search_Text),0,IF(ISNUMBER(SEARCH(Pay_Item_Search_Text,H5436)),MAX(G$4:$G5435)+1,0))),IF(ISNUMBER(Pay_Item_Search_Text),0,IF(ISNUMBER(SEARCH(Pay_Item_Search_Text,H5436)),MAX(G$4:$G5435)+1,0)))</f>
        <v>5432</v>
      </c>
      <c r="H5436" s="1" t="str">
        <f>IF(Table_PayItems[[#This Row],[Description]]="_","_ Unique Item - "&amp;Table_PayItems[[#This Row],[Item]]&amp;" - $"&amp;Table_PayItems[[#This Row],[Unit]],Table_PayItems[[#This Row],[Description]]&amp;" - $"&amp;Table_PayItems[[#This Row],[Unit]])</f>
        <v>Sewer, Cl IV, 108 inch, Tr Det B - $Ft</v>
      </c>
      <c r="I5436" s="29" t="str">
        <f>IFERROR(VLOOKUP(ROWS($M$5:M5436),Table_PayItems[[Search Key]:[Concentrated Name]],2,FALSE),"")</f>
        <v>Sewer, Cl IV, 108 inch, Tr Det B - $Ft</v>
      </c>
      <c r="J5436" s="1"/>
      <c r="K5436" s="1"/>
      <c r="L5436" s="22">
        <f>IF(ISNUMBER(SEARCH(Pay_Item_Search_Text_2,M5436)),MAX($L$4:L5435)+1,0)</f>
        <v>989</v>
      </c>
      <c r="M5436" s="1" t="str">
        <f>IFERROR(VLOOKUP(ROWS($M$5:M5436),Table_PayItems[[Search Key]:[Concentrated Name]],2,FALSE),"")</f>
        <v>Sewer, Cl IV, 108 inch, Tr Det B - $Ft</v>
      </c>
      <c r="N5436" s="1" t="str">
        <f>IFERROR(VLOOKUP(ROWS($M$5:N5436),$L$5:$M$7000,2,FALSE),"")</f>
        <v/>
      </c>
      <c r="O5436" s="1" t="str">
        <f>IFERROR(VLOOKUP(ROWS($O$5:O5436),$K$5:$L$7000,2,FALSE),"")</f>
        <v/>
      </c>
    </row>
    <row r="5437" spans="2:15" ht="15" customHeight="1" x14ac:dyDescent="0.25">
      <c r="B5437" s="178" t="s">
        <v>9838</v>
      </c>
      <c r="C5437" s="178" t="s">
        <v>104</v>
      </c>
      <c r="D5437" s="178" t="s">
        <v>1886</v>
      </c>
      <c r="E5437" s="178" t="s">
        <v>302</v>
      </c>
      <c r="F5437" s="178" t="s">
        <v>17</v>
      </c>
      <c r="G5437" s="1">
        <f>IF(ISNUMBER(Pay_Item_Search_Text),IF(ISNUMBER(IF(FIND(Pay_Item_Search_Text,B5437)=1,1, "FALSE")),MAX(G$4:$G5436)+1,IF(ISNUMBER(Pay_Item_Search_Text),0,IF(ISNUMBER(SEARCH(Pay_Item_Search_Text,H5437)),MAX(G$4:$G5436)+1,0))),IF(ISNUMBER(Pay_Item_Search_Text),0,IF(ISNUMBER(SEARCH(Pay_Item_Search_Text,H5437)),MAX(G$4:$G5436)+1,0)))</f>
        <v>5433</v>
      </c>
      <c r="H5437" s="1" t="str">
        <f>IF(Table_PayItems[[#This Row],[Description]]="_","_ Unique Item - "&amp;Table_PayItems[[#This Row],[Item]]&amp;" - $"&amp;Table_PayItems[[#This Row],[Unit]],Table_PayItems[[#This Row],[Description]]&amp;" - $"&amp;Table_PayItems[[#This Row],[Unit]])</f>
        <v>Sewer, Cl IV, 108 inch, Tr Det C - $Ft</v>
      </c>
      <c r="I5437" s="29" t="str">
        <f>IFERROR(VLOOKUP(ROWS($M$5:M5437),Table_PayItems[[Search Key]:[Concentrated Name]],2,FALSE),"")</f>
        <v>Sewer, Cl IV, 108 inch, Tr Det C - $Ft</v>
      </c>
      <c r="J5437" s="1"/>
      <c r="K5437" s="1"/>
      <c r="L5437" s="22">
        <f>IF(ISNUMBER(SEARCH(Pay_Item_Search_Text_2,M5437)),MAX($L$4:L5436)+1,0)</f>
        <v>990</v>
      </c>
      <c r="M5437" s="1" t="str">
        <f>IFERROR(VLOOKUP(ROWS($M$5:M5437),Table_PayItems[[Search Key]:[Concentrated Name]],2,FALSE),"")</f>
        <v>Sewer, Cl IV, 108 inch, Tr Det C - $Ft</v>
      </c>
      <c r="N5437" s="1" t="str">
        <f>IFERROR(VLOOKUP(ROWS($M$5:N5437),$L$5:$M$7000,2,FALSE),"")</f>
        <v/>
      </c>
      <c r="O5437" s="1" t="str">
        <f>IFERROR(VLOOKUP(ROWS($O$5:O5437),$K$5:$L$7000,2,FALSE),"")</f>
        <v/>
      </c>
    </row>
    <row r="5438" spans="2:15" ht="15" customHeight="1" x14ac:dyDescent="0.25">
      <c r="B5438" s="178" t="s">
        <v>9862</v>
      </c>
      <c r="C5438" s="178" t="s">
        <v>104</v>
      </c>
      <c r="D5438" s="178" t="s">
        <v>1910</v>
      </c>
      <c r="E5438" s="178" t="s">
        <v>302</v>
      </c>
      <c r="F5438" s="178" t="s">
        <v>17</v>
      </c>
      <c r="G5438" s="1">
        <f>IF(ISNUMBER(Pay_Item_Search_Text),IF(ISNUMBER(IF(FIND(Pay_Item_Search_Text,B5438)=1,1, "FALSE")),MAX(G$4:$G5437)+1,IF(ISNUMBER(Pay_Item_Search_Text),0,IF(ISNUMBER(SEARCH(Pay_Item_Search_Text,H5438)),MAX(G$4:$G5437)+1,0))),IF(ISNUMBER(Pay_Item_Search_Text),0,IF(ISNUMBER(SEARCH(Pay_Item_Search_Text,H5438)),MAX(G$4:$G5437)+1,0)))</f>
        <v>5434</v>
      </c>
      <c r="H5438" s="1" t="str">
        <f>IF(Table_PayItems[[#This Row],[Description]]="_","_ Unique Item - "&amp;Table_PayItems[[#This Row],[Item]]&amp;" - $"&amp;Table_PayItems[[#This Row],[Unit]],Table_PayItems[[#This Row],[Description]]&amp;" - $"&amp;Table_PayItems[[#This Row],[Unit]])</f>
        <v>Sewer, Cl IV, 108 inch, Tr Det D - $Ft</v>
      </c>
      <c r="I5438" s="29" t="str">
        <f>IFERROR(VLOOKUP(ROWS($M$5:M5438),Table_PayItems[[Search Key]:[Concentrated Name]],2,FALSE),"")</f>
        <v>Sewer, Cl IV, 108 inch, Tr Det D - $Ft</v>
      </c>
      <c r="J5438" s="1"/>
      <c r="K5438" s="1"/>
      <c r="L5438" s="22">
        <f>IF(ISNUMBER(SEARCH(Pay_Item_Search_Text_2,M5438)),MAX($L$4:L5437)+1,0)</f>
        <v>991</v>
      </c>
      <c r="M5438" s="1" t="str">
        <f>IFERROR(VLOOKUP(ROWS($M$5:M5438),Table_PayItems[[Search Key]:[Concentrated Name]],2,FALSE),"")</f>
        <v>Sewer, Cl IV, 108 inch, Tr Det D - $Ft</v>
      </c>
      <c r="N5438" s="1" t="str">
        <f>IFERROR(VLOOKUP(ROWS($M$5:N5438),$L$5:$M$7000,2,FALSE),"")</f>
        <v/>
      </c>
      <c r="O5438" s="1" t="str">
        <f>IFERROR(VLOOKUP(ROWS($O$5:O5438),$K$5:$L$7000,2,FALSE),"")</f>
        <v/>
      </c>
    </row>
    <row r="5439" spans="2:15" ht="15" customHeight="1" x14ac:dyDescent="0.25">
      <c r="B5439" s="178" t="s">
        <v>9790</v>
      </c>
      <c r="C5439" s="178" t="s">
        <v>104</v>
      </c>
      <c r="D5439" s="178" t="s">
        <v>1839</v>
      </c>
      <c r="E5439" s="178" t="s">
        <v>302</v>
      </c>
      <c r="F5439" s="178" t="s">
        <v>17</v>
      </c>
      <c r="G5439" s="1">
        <f>IF(ISNUMBER(Pay_Item_Search_Text),IF(ISNUMBER(IF(FIND(Pay_Item_Search_Text,B5439)=1,1, "FALSE")),MAX(G$4:$G5438)+1,IF(ISNUMBER(Pay_Item_Search_Text),0,IF(ISNUMBER(SEARCH(Pay_Item_Search_Text,H5439)),MAX(G$4:$G5438)+1,0))),IF(ISNUMBER(Pay_Item_Search_Text),0,IF(ISNUMBER(SEARCH(Pay_Item_Search_Text,H5439)),MAX(G$4:$G5438)+1,0)))</f>
        <v>5435</v>
      </c>
      <c r="H5439" s="1" t="str">
        <f>IF(Table_PayItems[[#This Row],[Description]]="_","_ Unique Item - "&amp;Table_PayItems[[#This Row],[Item]]&amp;" - $"&amp;Table_PayItems[[#This Row],[Unit]],Table_PayItems[[#This Row],[Description]]&amp;" - $"&amp;Table_PayItems[[#This Row],[Unit]])</f>
        <v>Sewer, Cl IV, 114 inch, Tr Det A - $Ft</v>
      </c>
      <c r="I5439" s="29" t="str">
        <f>IFERROR(VLOOKUP(ROWS($M$5:M5439),Table_PayItems[[Search Key]:[Concentrated Name]],2,FALSE),"")</f>
        <v>Sewer, Cl IV, 114 inch, Tr Det A - $Ft</v>
      </c>
      <c r="J5439" s="1"/>
      <c r="K5439" s="1"/>
      <c r="L5439" s="22">
        <f>IF(ISNUMBER(SEARCH(Pay_Item_Search_Text_2,M5439)),MAX($L$4:L5438)+1,0)</f>
        <v>0</v>
      </c>
      <c r="M5439" s="1" t="str">
        <f>IFERROR(VLOOKUP(ROWS($M$5:M5439),Table_PayItems[[Search Key]:[Concentrated Name]],2,FALSE),"")</f>
        <v>Sewer, Cl IV, 114 inch, Tr Det A - $Ft</v>
      </c>
      <c r="N5439" s="1" t="str">
        <f>IFERROR(VLOOKUP(ROWS($M$5:N5439),$L$5:$M$7000,2,FALSE),"")</f>
        <v/>
      </c>
      <c r="O5439" s="1" t="str">
        <f>IFERROR(VLOOKUP(ROWS($O$5:O5439),$K$5:$L$7000,2,FALSE),"")</f>
        <v/>
      </c>
    </row>
    <row r="5440" spans="2:15" ht="15" customHeight="1" x14ac:dyDescent="0.25">
      <c r="B5440" s="178" t="s">
        <v>9815</v>
      </c>
      <c r="C5440" s="178" t="s">
        <v>104</v>
      </c>
      <c r="D5440" s="178" t="s">
        <v>1863</v>
      </c>
      <c r="E5440" s="178" t="s">
        <v>302</v>
      </c>
      <c r="F5440" s="178" t="s">
        <v>17</v>
      </c>
      <c r="G5440" s="1">
        <f>IF(ISNUMBER(Pay_Item_Search_Text),IF(ISNUMBER(IF(FIND(Pay_Item_Search_Text,B5440)=1,1, "FALSE")),MAX(G$4:$G5439)+1,IF(ISNUMBER(Pay_Item_Search_Text),0,IF(ISNUMBER(SEARCH(Pay_Item_Search_Text,H5440)),MAX(G$4:$G5439)+1,0))),IF(ISNUMBER(Pay_Item_Search_Text),0,IF(ISNUMBER(SEARCH(Pay_Item_Search_Text,H5440)),MAX(G$4:$G5439)+1,0)))</f>
        <v>5436</v>
      </c>
      <c r="H5440" s="1" t="str">
        <f>IF(Table_PayItems[[#This Row],[Description]]="_","_ Unique Item - "&amp;Table_PayItems[[#This Row],[Item]]&amp;" - $"&amp;Table_PayItems[[#This Row],[Unit]],Table_PayItems[[#This Row],[Description]]&amp;" - $"&amp;Table_PayItems[[#This Row],[Unit]])</f>
        <v>Sewer, Cl IV, 114 inch, Tr Det B - $Ft</v>
      </c>
      <c r="I5440" s="29" t="str">
        <f>IFERROR(VLOOKUP(ROWS($M$5:M5440),Table_PayItems[[Search Key]:[Concentrated Name]],2,FALSE),"")</f>
        <v>Sewer, Cl IV, 114 inch, Tr Det B - $Ft</v>
      </c>
      <c r="J5440" s="1"/>
      <c r="K5440" s="1"/>
      <c r="L5440" s="22">
        <f>IF(ISNUMBER(SEARCH(Pay_Item_Search_Text_2,M5440)),MAX($L$4:L5439)+1,0)</f>
        <v>0</v>
      </c>
      <c r="M5440" s="1" t="str">
        <f>IFERROR(VLOOKUP(ROWS($M$5:M5440),Table_PayItems[[Search Key]:[Concentrated Name]],2,FALSE),"")</f>
        <v>Sewer, Cl IV, 114 inch, Tr Det B - $Ft</v>
      </c>
      <c r="N5440" s="1" t="str">
        <f>IFERROR(VLOOKUP(ROWS($M$5:N5440),$L$5:$M$7000,2,FALSE),"")</f>
        <v/>
      </c>
      <c r="O5440" s="1" t="str">
        <f>IFERROR(VLOOKUP(ROWS($O$5:O5440),$K$5:$L$7000,2,FALSE),"")</f>
        <v/>
      </c>
    </row>
    <row r="5441" spans="2:15" ht="15" customHeight="1" x14ac:dyDescent="0.25">
      <c r="B5441" s="178" t="s">
        <v>9839</v>
      </c>
      <c r="C5441" s="178" t="s">
        <v>104</v>
      </c>
      <c r="D5441" s="178" t="s">
        <v>1887</v>
      </c>
      <c r="E5441" s="178" t="s">
        <v>302</v>
      </c>
      <c r="F5441" s="178" t="s">
        <v>17</v>
      </c>
      <c r="G5441" s="1">
        <f>IF(ISNUMBER(Pay_Item_Search_Text),IF(ISNUMBER(IF(FIND(Pay_Item_Search_Text,B5441)=1,1, "FALSE")),MAX(G$4:$G5440)+1,IF(ISNUMBER(Pay_Item_Search_Text),0,IF(ISNUMBER(SEARCH(Pay_Item_Search_Text,H5441)),MAX(G$4:$G5440)+1,0))),IF(ISNUMBER(Pay_Item_Search_Text),0,IF(ISNUMBER(SEARCH(Pay_Item_Search_Text,H5441)),MAX(G$4:$G5440)+1,0)))</f>
        <v>5437</v>
      </c>
      <c r="H5441" s="1" t="str">
        <f>IF(Table_PayItems[[#This Row],[Description]]="_","_ Unique Item - "&amp;Table_PayItems[[#This Row],[Item]]&amp;" - $"&amp;Table_PayItems[[#This Row],[Unit]],Table_PayItems[[#This Row],[Description]]&amp;" - $"&amp;Table_PayItems[[#This Row],[Unit]])</f>
        <v>Sewer, Cl IV, 114 inch, Tr Det C - $Ft</v>
      </c>
      <c r="I5441" s="29" t="str">
        <f>IFERROR(VLOOKUP(ROWS($M$5:M5441),Table_PayItems[[Search Key]:[Concentrated Name]],2,FALSE),"")</f>
        <v>Sewer, Cl IV, 114 inch, Tr Det C - $Ft</v>
      </c>
      <c r="J5441" s="1"/>
      <c r="K5441" s="1"/>
      <c r="L5441" s="22">
        <f>IF(ISNUMBER(SEARCH(Pay_Item_Search_Text_2,M5441)),MAX($L$4:L5440)+1,0)</f>
        <v>0</v>
      </c>
      <c r="M5441" s="1" t="str">
        <f>IFERROR(VLOOKUP(ROWS($M$5:M5441),Table_PayItems[[Search Key]:[Concentrated Name]],2,FALSE),"")</f>
        <v>Sewer, Cl IV, 114 inch, Tr Det C - $Ft</v>
      </c>
      <c r="N5441" s="1" t="str">
        <f>IFERROR(VLOOKUP(ROWS($M$5:N5441),$L$5:$M$7000,2,FALSE),"")</f>
        <v/>
      </c>
      <c r="O5441" s="1" t="str">
        <f>IFERROR(VLOOKUP(ROWS($O$5:O5441),$K$5:$L$7000,2,FALSE),"")</f>
        <v/>
      </c>
    </row>
    <row r="5442" spans="2:15" ht="15" customHeight="1" x14ac:dyDescent="0.25">
      <c r="B5442" s="178" t="s">
        <v>9863</v>
      </c>
      <c r="C5442" s="178" t="s">
        <v>104</v>
      </c>
      <c r="D5442" s="178" t="s">
        <v>1911</v>
      </c>
      <c r="E5442" s="178" t="s">
        <v>302</v>
      </c>
      <c r="F5442" s="178" t="s">
        <v>17</v>
      </c>
      <c r="G5442" s="1">
        <f>IF(ISNUMBER(Pay_Item_Search_Text),IF(ISNUMBER(IF(FIND(Pay_Item_Search_Text,B5442)=1,1, "FALSE")),MAX(G$4:$G5441)+1,IF(ISNUMBER(Pay_Item_Search_Text),0,IF(ISNUMBER(SEARCH(Pay_Item_Search_Text,H5442)),MAX(G$4:$G5441)+1,0))),IF(ISNUMBER(Pay_Item_Search_Text),0,IF(ISNUMBER(SEARCH(Pay_Item_Search_Text,H5442)),MAX(G$4:$G5441)+1,0)))</f>
        <v>5438</v>
      </c>
      <c r="H5442" s="1" t="str">
        <f>IF(Table_PayItems[[#This Row],[Description]]="_","_ Unique Item - "&amp;Table_PayItems[[#This Row],[Item]]&amp;" - $"&amp;Table_PayItems[[#This Row],[Unit]],Table_PayItems[[#This Row],[Description]]&amp;" - $"&amp;Table_PayItems[[#This Row],[Unit]])</f>
        <v>Sewer, Cl IV, 114 inch, Tr Det D - $Ft</v>
      </c>
      <c r="I5442" s="29" t="str">
        <f>IFERROR(VLOOKUP(ROWS($M$5:M5442),Table_PayItems[[Search Key]:[Concentrated Name]],2,FALSE),"")</f>
        <v>Sewer, Cl IV, 114 inch, Tr Det D - $Ft</v>
      </c>
      <c r="J5442" s="1"/>
      <c r="K5442" s="1"/>
      <c r="L5442" s="22">
        <f>IF(ISNUMBER(SEARCH(Pay_Item_Search_Text_2,M5442)),MAX($L$4:L5441)+1,0)</f>
        <v>0</v>
      </c>
      <c r="M5442" s="1" t="str">
        <f>IFERROR(VLOOKUP(ROWS($M$5:M5442),Table_PayItems[[Search Key]:[Concentrated Name]],2,FALSE),"")</f>
        <v>Sewer, Cl IV, 114 inch, Tr Det D - $Ft</v>
      </c>
      <c r="N5442" s="1" t="str">
        <f>IFERROR(VLOOKUP(ROWS($M$5:N5442),$L$5:$M$7000,2,FALSE),"")</f>
        <v/>
      </c>
      <c r="O5442" s="1" t="str">
        <f>IFERROR(VLOOKUP(ROWS($O$5:O5442),$K$5:$L$7000,2,FALSE),"")</f>
        <v/>
      </c>
    </row>
    <row r="5443" spans="2:15" ht="15" customHeight="1" x14ac:dyDescent="0.25">
      <c r="B5443" s="178" t="s">
        <v>9772</v>
      </c>
      <c r="C5443" s="178" t="s">
        <v>104</v>
      </c>
      <c r="D5443" s="178" t="s">
        <v>1821</v>
      </c>
      <c r="E5443" s="178" t="s">
        <v>296</v>
      </c>
      <c r="F5443" s="178" t="s">
        <v>17</v>
      </c>
      <c r="G5443" s="1">
        <f>IF(ISNUMBER(Pay_Item_Search_Text),IF(ISNUMBER(IF(FIND(Pay_Item_Search_Text,B5443)=1,1, "FALSE")),MAX(G$4:$G5442)+1,IF(ISNUMBER(Pay_Item_Search_Text),0,IF(ISNUMBER(SEARCH(Pay_Item_Search_Text,H5443)),MAX(G$4:$G5442)+1,0))),IF(ISNUMBER(Pay_Item_Search_Text),0,IF(ISNUMBER(SEARCH(Pay_Item_Search_Text,H5443)),MAX(G$4:$G5442)+1,0)))</f>
        <v>5439</v>
      </c>
      <c r="H5443" s="1" t="str">
        <f>IF(Table_PayItems[[#This Row],[Description]]="_","_ Unique Item - "&amp;Table_PayItems[[#This Row],[Item]]&amp;" - $"&amp;Table_PayItems[[#This Row],[Unit]],Table_PayItems[[#This Row],[Description]]&amp;" - $"&amp;Table_PayItems[[#This Row],[Unit]])</f>
        <v>Sewer, Cl IV, 12 inch, Tr Det A - $Ft</v>
      </c>
      <c r="I5443" s="29" t="str">
        <f>IFERROR(VLOOKUP(ROWS($M$5:M5443),Table_PayItems[[Search Key]:[Concentrated Name]],2,FALSE),"")</f>
        <v>Sewer, Cl IV, 12 inch, Tr Det A - $Ft</v>
      </c>
      <c r="J5443" s="1"/>
      <c r="K5443" s="1"/>
      <c r="L5443" s="22">
        <f>IF(ISNUMBER(SEARCH(Pay_Item_Search_Text_2,M5443)),MAX($L$4:L5442)+1,0)</f>
        <v>0</v>
      </c>
      <c r="M5443" s="1" t="str">
        <f>IFERROR(VLOOKUP(ROWS($M$5:M5443),Table_PayItems[[Search Key]:[Concentrated Name]],2,FALSE),"")</f>
        <v>Sewer, Cl IV, 12 inch, Tr Det A - $Ft</v>
      </c>
      <c r="N5443" s="1" t="str">
        <f>IFERROR(VLOOKUP(ROWS($M$5:N5443),$L$5:$M$7000,2,FALSE),"")</f>
        <v/>
      </c>
      <c r="O5443" s="1" t="str">
        <f>IFERROR(VLOOKUP(ROWS($O$5:O5443),$K$5:$L$7000,2,FALSE),"")</f>
        <v/>
      </c>
    </row>
    <row r="5444" spans="2:15" ht="15" customHeight="1" x14ac:dyDescent="0.25">
      <c r="B5444" s="178" t="s">
        <v>9797</v>
      </c>
      <c r="C5444" s="178" t="s">
        <v>104</v>
      </c>
      <c r="D5444" s="178" t="s">
        <v>1845</v>
      </c>
      <c r="E5444" s="178" t="s">
        <v>296</v>
      </c>
      <c r="F5444" s="178" t="s">
        <v>17</v>
      </c>
      <c r="G5444" s="1">
        <f>IF(ISNUMBER(Pay_Item_Search_Text),IF(ISNUMBER(IF(FIND(Pay_Item_Search_Text,B5444)=1,1, "FALSE")),MAX(G$4:$G5443)+1,IF(ISNUMBER(Pay_Item_Search_Text),0,IF(ISNUMBER(SEARCH(Pay_Item_Search_Text,H5444)),MAX(G$4:$G5443)+1,0))),IF(ISNUMBER(Pay_Item_Search_Text),0,IF(ISNUMBER(SEARCH(Pay_Item_Search_Text,H5444)),MAX(G$4:$G5443)+1,0)))</f>
        <v>5440</v>
      </c>
      <c r="H5444" s="1" t="str">
        <f>IF(Table_PayItems[[#This Row],[Description]]="_","_ Unique Item - "&amp;Table_PayItems[[#This Row],[Item]]&amp;" - $"&amp;Table_PayItems[[#This Row],[Unit]],Table_PayItems[[#This Row],[Description]]&amp;" - $"&amp;Table_PayItems[[#This Row],[Unit]])</f>
        <v>Sewer, Cl IV, 12 inch, Tr Det B - $Ft</v>
      </c>
      <c r="I5444" s="29" t="str">
        <f>IFERROR(VLOOKUP(ROWS($M$5:M5444),Table_PayItems[[Search Key]:[Concentrated Name]],2,FALSE),"")</f>
        <v>Sewer, Cl IV, 12 inch, Tr Det B - $Ft</v>
      </c>
      <c r="J5444" s="1"/>
      <c r="K5444" s="1"/>
      <c r="L5444" s="22">
        <f>IF(ISNUMBER(SEARCH(Pay_Item_Search_Text_2,M5444)),MAX($L$4:L5443)+1,0)</f>
        <v>0</v>
      </c>
      <c r="M5444" s="1" t="str">
        <f>IFERROR(VLOOKUP(ROWS($M$5:M5444),Table_PayItems[[Search Key]:[Concentrated Name]],2,FALSE),"")</f>
        <v>Sewer, Cl IV, 12 inch, Tr Det B - $Ft</v>
      </c>
      <c r="N5444" s="1" t="str">
        <f>IFERROR(VLOOKUP(ROWS($M$5:N5444),$L$5:$M$7000,2,FALSE),"")</f>
        <v/>
      </c>
      <c r="O5444" s="1" t="str">
        <f>IFERROR(VLOOKUP(ROWS($O$5:O5444),$K$5:$L$7000,2,FALSE),"")</f>
        <v/>
      </c>
    </row>
    <row r="5445" spans="2:15" ht="15" customHeight="1" x14ac:dyDescent="0.25">
      <c r="B5445" s="178" t="s">
        <v>9821</v>
      </c>
      <c r="C5445" s="178" t="s">
        <v>104</v>
      </c>
      <c r="D5445" s="178" t="s">
        <v>1869</v>
      </c>
      <c r="E5445" s="178" t="s">
        <v>296</v>
      </c>
      <c r="F5445" s="178" t="s">
        <v>17</v>
      </c>
      <c r="G5445" s="1">
        <f>IF(ISNUMBER(Pay_Item_Search_Text),IF(ISNUMBER(IF(FIND(Pay_Item_Search_Text,B5445)=1,1, "FALSE")),MAX(G$4:$G5444)+1,IF(ISNUMBER(Pay_Item_Search_Text),0,IF(ISNUMBER(SEARCH(Pay_Item_Search_Text,H5445)),MAX(G$4:$G5444)+1,0))),IF(ISNUMBER(Pay_Item_Search_Text),0,IF(ISNUMBER(SEARCH(Pay_Item_Search_Text,H5445)),MAX(G$4:$G5444)+1,0)))</f>
        <v>5441</v>
      </c>
      <c r="H5445" s="1" t="str">
        <f>IF(Table_PayItems[[#This Row],[Description]]="_","_ Unique Item - "&amp;Table_PayItems[[#This Row],[Item]]&amp;" - $"&amp;Table_PayItems[[#This Row],[Unit]],Table_PayItems[[#This Row],[Description]]&amp;" - $"&amp;Table_PayItems[[#This Row],[Unit]])</f>
        <v>Sewer, Cl IV, 12 inch, Tr Det C - $Ft</v>
      </c>
      <c r="I5445" s="29" t="str">
        <f>IFERROR(VLOOKUP(ROWS($M$5:M5445),Table_PayItems[[Search Key]:[Concentrated Name]],2,FALSE),"")</f>
        <v>Sewer, Cl IV, 12 inch, Tr Det C - $Ft</v>
      </c>
      <c r="J5445" s="1"/>
      <c r="K5445" s="1"/>
      <c r="L5445" s="22">
        <f>IF(ISNUMBER(SEARCH(Pay_Item_Search_Text_2,M5445)),MAX($L$4:L5444)+1,0)</f>
        <v>0</v>
      </c>
      <c r="M5445" s="1" t="str">
        <f>IFERROR(VLOOKUP(ROWS($M$5:M5445),Table_PayItems[[Search Key]:[Concentrated Name]],2,FALSE),"")</f>
        <v>Sewer, Cl IV, 12 inch, Tr Det C - $Ft</v>
      </c>
      <c r="N5445" s="1" t="str">
        <f>IFERROR(VLOOKUP(ROWS($M$5:N5445),$L$5:$M$7000,2,FALSE),"")</f>
        <v/>
      </c>
      <c r="O5445" s="1" t="str">
        <f>IFERROR(VLOOKUP(ROWS($O$5:O5445),$K$5:$L$7000,2,FALSE),"")</f>
        <v/>
      </c>
    </row>
    <row r="5446" spans="2:15" ht="15" customHeight="1" x14ac:dyDescent="0.25">
      <c r="B5446" s="178" t="s">
        <v>9845</v>
      </c>
      <c r="C5446" s="178" t="s">
        <v>104</v>
      </c>
      <c r="D5446" s="178" t="s">
        <v>1893</v>
      </c>
      <c r="E5446" s="178" t="s">
        <v>296</v>
      </c>
      <c r="F5446" s="178" t="s">
        <v>17</v>
      </c>
      <c r="G5446" s="1">
        <f>IF(ISNUMBER(Pay_Item_Search_Text),IF(ISNUMBER(IF(FIND(Pay_Item_Search_Text,B5446)=1,1, "FALSE")),MAX(G$4:$G5445)+1,IF(ISNUMBER(Pay_Item_Search_Text),0,IF(ISNUMBER(SEARCH(Pay_Item_Search_Text,H5446)),MAX(G$4:$G5445)+1,0))),IF(ISNUMBER(Pay_Item_Search_Text),0,IF(ISNUMBER(SEARCH(Pay_Item_Search_Text,H5446)),MAX(G$4:$G5445)+1,0)))</f>
        <v>5442</v>
      </c>
      <c r="H5446" s="1" t="str">
        <f>IF(Table_PayItems[[#This Row],[Description]]="_","_ Unique Item - "&amp;Table_PayItems[[#This Row],[Item]]&amp;" - $"&amp;Table_PayItems[[#This Row],[Unit]],Table_PayItems[[#This Row],[Description]]&amp;" - $"&amp;Table_PayItems[[#This Row],[Unit]])</f>
        <v>Sewer, Cl IV, 12 inch, Tr Det D - $Ft</v>
      </c>
      <c r="I5446" s="29" t="str">
        <f>IFERROR(VLOOKUP(ROWS($M$5:M5446),Table_PayItems[[Search Key]:[Concentrated Name]],2,FALSE),"")</f>
        <v>Sewer, Cl IV, 12 inch, Tr Det D - $Ft</v>
      </c>
      <c r="J5446" s="1"/>
      <c r="K5446" s="1"/>
      <c r="L5446" s="22">
        <f>IF(ISNUMBER(SEARCH(Pay_Item_Search_Text_2,M5446)),MAX($L$4:L5445)+1,0)</f>
        <v>0</v>
      </c>
      <c r="M5446" s="1" t="str">
        <f>IFERROR(VLOOKUP(ROWS($M$5:M5446),Table_PayItems[[Search Key]:[Concentrated Name]],2,FALSE),"")</f>
        <v>Sewer, Cl IV, 12 inch, Tr Det D - $Ft</v>
      </c>
      <c r="N5446" s="1" t="str">
        <f>IFERROR(VLOOKUP(ROWS($M$5:N5446),$L$5:$M$7000,2,FALSE),"")</f>
        <v/>
      </c>
      <c r="O5446" s="1" t="str">
        <f>IFERROR(VLOOKUP(ROWS($O$5:O5446),$K$5:$L$7000,2,FALSE),"")</f>
        <v/>
      </c>
    </row>
    <row r="5447" spans="2:15" ht="15" customHeight="1" x14ac:dyDescent="0.25">
      <c r="B5447" s="178" t="s">
        <v>9791</v>
      </c>
      <c r="C5447" s="178" t="s">
        <v>104</v>
      </c>
      <c r="D5447" s="178" t="s">
        <v>1840</v>
      </c>
      <c r="E5447" s="178" t="s">
        <v>302</v>
      </c>
      <c r="F5447" s="178" t="s">
        <v>17</v>
      </c>
      <c r="G5447" s="1">
        <f>IF(ISNUMBER(Pay_Item_Search_Text),IF(ISNUMBER(IF(FIND(Pay_Item_Search_Text,B5447)=1,1, "FALSE")),MAX(G$4:$G5446)+1,IF(ISNUMBER(Pay_Item_Search_Text),0,IF(ISNUMBER(SEARCH(Pay_Item_Search_Text,H5447)),MAX(G$4:$G5446)+1,0))),IF(ISNUMBER(Pay_Item_Search_Text),0,IF(ISNUMBER(SEARCH(Pay_Item_Search_Text,H5447)),MAX(G$4:$G5446)+1,0)))</f>
        <v>5443</v>
      </c>
      <c r="H5447" s="1" t="str">
        <f>IF(Table_PayItems[[#This Row],[Description]]="_","_ Unique Item - "&amp;Table_PayItems[[#This Row],[Item]]&amp;" - $"&amp;Table_PayItems[[#This Row],[Unit]],Table_PayItems[[#This Row],[Description]]&amp;" - $"&amp;Table_PayItems[[#This Row],[Unit]])</f>
        <v>Sewer, Cl IV, 120 inch, Tr Det A - $Ft</v>
      </c>
      <c r="I5447" s="29" t="str">
        <f>IFERROR(VLOOKUP(ROWS($M$5:M5447),Table_PayItems[[Search Key]:[Concentrated Name]],2,FALSE),"")</f>
        <v>Sewer, Cl IV, 120 inch, Tr Det A - $Ft</v>
      </c>
      <c r="J5447" s="1"/>
      <c r="K5447" s="1"/>
      <c r="L5447" s="22">
        <f>IF(ISNUMBER(SEARCH(Pay_Item_Search_Text_2,M5447)),MAX($L$4:L5446)+1,0)</f>
        <v>992</v>
      </c>
      <c r="M5447" s="1" t="str">
        <f>IFERROR(VLOOKUP(ROWS($M$5:M5447),Table_PayItems[[Search Key]:[Concentrated Name]],2,FALSE),"")</f>
        <v>Sewer, Cl IV, 120 inch, Tr Det A - $Ft</v>
      </c>
      <c r="N5447" s="1" t="str">
        <f>IFERROR(VLOOKUP(ROWS($M$5:N5447),$L$5:$M$7000,2,FALSE),"")</f>
        <v/>
      </c>
      <c r="O5447" s="1" t="str">
        <f>IFERROR(VLOOKUP(ROWS($O$5:O5447),$K$5:$L$7000,2,FALSE),"")</f>
        <v/>
      </c>
    </row>
    <row r="5448" spans="2:15" ht="15" customHeight="1" x14ac:dyDescent="0.25">
      <c r="B5448" s="178" t="s">
        <v>9816</v>
      </c>
      <c r="C5448" s="178" t="s">
        <v>104</v>
      </c>
      <c r="D5448" s="178" t="s">
        <v>1864</v>
      </c>
      <c r="E5448" s="178" t="s">
        <v>302</v>
      </c>
      <c r="F5448" s="178" t="s">
        <v>17</v>
      </c>
      <c r="G5448" s="1">
        <f>IF(ISNUMBER(Pay_Item_Search_Text),IF(ISNUMBER(IF(FIND(Pay_Item_Search_Text,B5448)=1,1, "FALSE")),MAX(G$4:$G5447)+1,IF(ISNUMBER(Pay_Item_Search_Text),0,IF(ISNUMBER(SEARCH(Pay_Item_Search_Text,H5448)),MAX(G$4:$G5447)+1,0))),IF(ISNUMBER(Pay_Item_Search_Text),0,IF(ISNUMBER(SEARCH(Pay_Item_Search_Text,H5448)),MAX(G$4:$G5447)+1,0)))</f>
        <v>5444</v>
      </c>
      <c r="H5448" s="1" t="str">
        <f>IF(Table_PayItems[[#This Row],[Description]]="_","_ Unique Item - "&amp;Table_PayItems[[#This Row],[Item]]&amp;" - $"&amp;Table_PayItems[[#This Row],[Unit]],Table_PayItems[[#This Row],[Description]]&amp;" - $"&amp;Table_PayItems[[#This Row],[Unit]])</f>
        <v>Sewer, Cl IV, 120 inch, Tr Det B - $Ft</v>
      </c>
      <c r="I5448" s="29" t="str">
        <f>IFERROR(VLOOKUP(ROWS($M$5:M5448),Table_PayItems[[Search Key]:[Concentrated Name]],2,FALSE),"")</f>
        <v>Sewer, Cl IV, 120 inch, Tr Det B - $Ft</v>
      </c>
      <c r="J5448" s="1"/>
      <c r="K5448" s="1"/>
      <c r="L5448" s="22">
        <f>IF(ISNUMBER(SEARCH(Pay_Item_Search_Text_2,M5448)),MAX($L$4:L5447)+1,0)</f>
        <v>993</v>
      </c>
      <c r="M5448" s="1" t="str">
        <f>IFERROR(VLOOKUP(ROWS($M$5:M5448),Table_PayItems[[Search Key]:[Concentrated Name]],2,FALSE),"")</f>
        <v>Sewer, Cl IV, 120 inch, Tr Det B - $Ft</v>
      </c>
      <c r="N5448" s="1" t="str">
        <f>IFERROR(VLOOKUP(ROWS($M$5:N5448),$L$5:$M$7000,2,FALSE),"")</f>
        <v/>
      </c>
      <c r="O5448" s="1" t="str">
        <f>IFERROR(VLOOKUP(ROWS($O$5:O5448),$K$5:$L$7000,2,FALSE),"")</f>
        <v/>
      </c>
    </row>
    <row r="5449" spans="2:15" ht="15" customHeight="1" x14ac:dyDescent="0.25">
      <c r="B5449" s="178" t="s">
        <v>9840</v>
      </c>
      <c r="C5449" s="178" t="s">
        <v>104</v>
      </c>
      <c r="D5449" s="178" t="s">
        <v>1888</v>
      </c>
      <c r="E5449" s="178" t="s">
        <v>302</v>
      </c>
      <c r="F5449" s="178" t="s">
        <v>17</v>
      </c>
      <c r="G5449" s="1">
        <f>IF(ISNUMBER(Pay_Item_Search_Text),IF(ISNUMBER(IF(FIND(Pay_Item_Search_Text,B5449)=1,1, "FALSE")),MAX(G$4:$G5448)+1,IF(ISNUMBER(Pay_Item_Search_Text),0,IF(ISNUMBER(SEARCH(Pay_Item_Search_Text,H5449)),MAX(G$4:$G5448)+1,0))),IF(ISNUMBER(Pay_Item_Search_Text),0,IF(ISNUMBER(SEARCH(Pay_Item_Search_Text,H5449)),MAX(G$4:$G5448)+1,0)))</f>
        <v>5445</v>
      </c>
      <c r="H5449" s="1" t="str">
        <f>IF(Table_PayItems[[#This Row],[Description]]="_","_ Unique Item - "&amp;Table_PayItems[[#This Row],[Item]]&amp;" - $"&amp;Table_PayItems[[#This Row],[Unit]],Table_PayItems[[#This Row],[Description]]&amp;" - $"&amp;Table_PayItems[[#This Row],[Unit]])</f>
        <v>Sewer, Cl IV, 120 inch, Tr Det C - $Ft</v>
      </c>
      <c r="I5449" s="29" t="str">
        <f>IFERROR(VLOOKUP(ROWS($M$5:M5449),Table_PayItems[[Search Key]:[Concentrated Name]],2,FALSE),"")</f>
        <v>Sewer, Cl IV, 120 inch, Tr Det C - $Ft</v>
      </c>
      <c r="J5449" s="1"/>
      <c r="K5449" s="1"/>
      <c r="L5449" s="22">
        <f>IF(ISNUMBER(SEARCH(Pay_Item_Search_Text_2,M5449)),MAX($L$4:L5448)+1,0)</f>
        <v>994</v>
      </c>
      <c r="M5449" s="1" t="str">
        <f>IFERROR(VLOOKUP(ROWS($M$5:M5449),Table_PayItems[[Search Key]:[Concentrated Name]],2,FALSE),"")</f>
        <v>Sewer, Cl IV, 120 inch, Tr Det C - $Ft</v>
      </c>
      <c r="N5449" s="1" t="str">
        <f>IFERROR(VLOOKUP(ROWS($M$5:N5449),$L$5:$M$7000,2,FALSE),"")</f>
        <v/>
      </c>
      <c r="O5449" s="1" t="str">
        <f>IFERROR(VLOOKUP(ROWS($O$5:O5449),$K$5:$L$7000,2,FALSE),"")</f>
        <v/>
      </c>
    </row>
    <row r="5450" spans="2:15" ht="15" customHeight="1" x14ac:dyDescent="0.25">
      <c r="B5450" s="178" t="s">
        <v>9864</v>
      </c>
      <c r="C5450" s="178" t="s">
        <v>104</v>
      </c>
      <c r="D5450" s="178" t="s">
        <v>1912</v>
      </c>
      <c r="E5450" s="178" t="s">
        <v>302</v>
      </c>
      <c r="F5450" s="178" t="s">
        <v>17</v>
      </c>
      <c r="G5450" s="1">
        <f>IF(ISNUMBER(Pay_Item_Search_Text),IF(ISNUMBER(IF(FIND(Pay_Item_Search_Text,B5450)=1,1, "FALSE")),MAX(G$4:$G5449)+1,IF(ISNUMBER(Pay_Item_Search_Text),0,IF(ISNUMBER(SEARCH(Pay_Item_Search_Text,H5450)),MAX(G$4:$G5449)+1,0))),IF(ISNUMBER(Pay_Item_Search_Text),0,IF(ISNUMBER(SEARCH(Pay_Item_Search_Text,H5450)),MAX(G$4:$G5449)+1,0)))</f>
        <v>5446</v>
      </c>
      <c r="H5450" s="1" t="str">
        <f>IF(Table_PayItems[[#This Row],[Description]]="_","_ Unique Item - "&amp;Table_PayItems[[#This Row],[Item]]&amp;" - $"&amp;Table_PayItems[[#This Row],[Unit]],Table_PayItems[[#This Row],[Description]]&amp;" - $"&amp;Table_PayItems[[#This Row],[Unit]])</f>
        <v>Sewer, Cl IV, 120 inch, Tr Det D - $Ft</v>
      </c>
      <c r="I5450" s="29" t="str">
        <f>IFERROR(VLOOKUP(ROWS($M$5:M5450),Table_PayItems[[Search Key]:[Concentrated Name]],2,FALSE),"")</f>
        <v>Sewer, Cl IV, 120 inch, Tr Det D - $Ft</v>
      </c>
      <c r="J5450" s="1"/>
      <c r="K5450" s="1"/>
      <c r="L5450" s="22">
        <f>IF(ISNUMBER(SEARCH(Pay_Item_Search_Text_2,M5450)),MAX($L$4:L5449)+1,0)</f>
        <v>995</v>
      </c>
      <c r="M5450" s="1" t="str">
        <f>IFERROR(VLOOKUP(ROWS($M$5:M5450),Table_PayItems[[Search Key]:[Concentrated Name]],2,FALSE),"")</f>
        <v>Sewer, Cl IV, 120 inch, Tr Det D - $Ft</v>
      </c>
      <c r="N5450" s="1" t="str">
        <f>IFERROR(VLOOKUP(ROWS($M$5:N5450),$L$5:$M$7000,2,FALSE),"")</f>
        <v/>
      </c>
      <c r="O5450" s="1" t="str">
        <f>IFERROR(VLOOKUP(ROWS($O$5:O5450),$K$5:$L$7000,2,FALSE),"")</f>
        <v/>
      </c>
    </row>
    <row r="5451" spans="2:15" ht="15" customHeight="1" x14ac:dyDescent="0.25">
      <c r="B5451" s="178" t="s">
        <v>9792</v>
      </c>
      <c r="C5451" s="178" t="s">
        <v>104</v>
      </c>
      <c r="D5451" s="178" t="s">
        <v>1841</v>
      </c>
      <c r="E5451" s="178" t="s">
        <v>302</v>
      </c>
      <c r="F5451" s="178" t="s">
        <v>17</v>
      </c>
      <c r="G5451" s="1">
        <f>IF(ISNUMBER(Pay_Item_Search_Text),IF(ISNUMBER(IF(FIND(Pay_Item_Search_Text,B5451)=1,1, "FALSE")),MAX(G$4:$G5450)+1,IF(ISNUMBER(Pay_Item_Search_Text),0,IF(ISNUMBER(SEARCH(Pay_Item_Search_Text,H5451)),MAX(G$4:$G5450)+1,0))),IF(ISNUMBER(Pay_Item_Search_Text),0,IF(ISNUMBER(SEARCH(Pay_Item_Search_Text,H5451)),MAX(G$4:$G5450)+1,0)))</f>
        <v>5447</v>
      </c>
      <c r="H5451" s="1" t="str">
        <f>IF(Table_PayItems[[#This Row],[Description]]="_","_ Unique Item - "&amp;Table_PayItems[[#This Row],[Item]]&amp;" - $"&amp;Table_PayItems[[#This Row],[Unit]],Table_PayItems[[#This Row],[Description]]&amp;" - $"&amp;Table_PayItems[[#This Row],[Unit]])</f>
        <v>Sewer, Cl IV, 126 inch, Tr Det A - $Ft</v>
      </c>
      <c r="I5451" s="29" t="str">
        <f>IFERROR(VLOOKUP(ROWS($M$5:M5451),Table_PayItems[[Search Key]:[Concentrated Name]],2,FALSE),"")</f>
        <v>Sewer, Cl IV, 126 inch, Tr Det A - $Ft</v>
      </c>
      <c r="J5451" s="1"/>
      <c r="K5451" s="1"/>
      <c r="L5451" s="22">
        <f>IF(ISNUMBER(SEARCH(Pay_Item_Search_Text_2,M5451)),MAX($L$4:L5450)+1,0)</f>
        <v>0</v>
      </c>
      <c r="M5451" s="1" t="str">
        <f>IFERROR(VLOOKUP(ROWS($M$5:M5451),Table_PayItems[[Search Key]:[Concentrated Name]],2,FALSE),"")</f>
        <v>Sewer, Cl IV, 126 inch, Tr Det A - $Ft</v>
      </c>
      <c r="N5451" s="1" t="str">
        <f>IFERROR(VLOOKUP(ROWS($M$5:N5451),$L$5:$M$7000,2,FALSE),"")</f>
        <v/>
      </c>
      <c r="O5451" s="1" t="str">
        <f>IFERROR(VLOOKUP(ROWS($O$5:O5451),$K$5:$L$7000,2,FALSE),"")</f>
        <v/>
      </c>
    </row>
    <row r="5452" spans="2:15" ht="15" customHeight="1" x14ac:dyDescent="0.25">
      <c r="B5452" s="178" t="s">
        <v>9817</v>
      </c>
      <c r="C5452" s="178" t="s">
        <v>104</v>
      </c>
      <c r="D5452" s="178" t="s">
        <v>1865</v>
      </c>
      <c r="E5452" s="178" t="s">
        <v>302</v>
      </c>
      <c r="F5452" s="178" t="s">
        <v>17</v>
      </c>
      <c r="G5452" s="1">
        <f>IF(ISNUMBER(Pay_Item_Search_Text),IF(ISNUMBER(IF(FIND(Pay_Item_Search_Text,B5452)=1,1, "FALSE")),MAX(G$4:$G5451)+1,IF(ISNUMBER(Pay_Item_Search_Text),0,IF(ISNUMBER(SEARCH(Pay_Item_Search_Text,H5452)),MAX(G$4:$G5451)+1,0))),IF(ISNUMBER(Pay_Item_Search_Text),0,IF(ISNUMBER(SEARCH(Pay_Item_Search_Text,H5452)),MAX(G$4:$G5451)+1,0)))</f>
        <v>5448</v>
      </c>
      <c r="H5452" s="24" t="str">
        <f>IF(Table_PayItems[[#This Row],[Description]]="_","_ Unique Item - "&amp;Table_PayItems[[#This Row],[Item]]&amp;" - $"&amp;Table_PayItems[[#This Row],[Unit]],Table_PayItems[[#This Row],[Description]]&amp;" - $"&amp;Table_PayItems[[#This Row],[Unit]])</f>
        <v>Sewer, Cl IV, 126 inch, Tr Det B - $Ft</v>
      </c>
      <c r="I5452" s="30" t="str">
        <f>IFERROR(VLOOKUP(ROWS($M$5:M5452),Table_PayItems[[Search Key]:[Concentrated Name]],2,FALSE),"")</f>
        <v>Sewer, Cl IV, 126 inch, Tr Det B - $Ft</v>
      </c>
      <c r="J5452" s="1"/>
      <c r="K5452" s="1"/>
      <c r="L5452" s="22">
        <f>IF(ISNUMBER(SEARCH(Pay_Item_Search_Text_2,M5452)),MAX($L$4:L5451)+1,0)</f>
        <v>0</v>
      </c>
      <c r="M5452" s="1" t="str">
        <f>IFERROR(VLOOKUP(ROWS($M$5:M5452),Table_PayItems[[Search Key]:[Concentrated Name]],2,FALSE),"")</f>
        <v>Sewer, Cl IV, 126 inch, Tr Det B - $Ft</v>
      </c>
      <c r="N5452" s="1" t="str">
        <f>IFERROR(VLOOKUP(ROWS($M$5:N5452),$L$5:$M$7000,2,FALSE),"")</f>
        <v/>
      </c>
      <c r="O5452" s="1" t="str">
        <f>IFERROR(VLOOKUP(ROWS($O$5:O5452),$K$5:$L$7000,2,FALSE),"")</f>
        <v/>
      </c>
    </row>
    <row r="5453" spans="2:15" ht="15" customHeight="1" x14ac:dyDescent="0.25">
      <c r="B5453" s="178" t="s">
        <v>9841</v>
      </c>
      <c r="C5453" s="178" t="s">
        <v>104</v>
      </c>
      <c r="D5453" s="178" t="s">
        <v>1889</v>
      </c>
      <c r="E5453" s="178" t="s">
        <v>302</v>
      </c>
      <c r="F5453" s="178" t="s">
        <v>17</v>
      </c>
      <c r="G5453" s="1">
        <f>IF(ISNUMBER(Pay_Item_Search_Text),IF(ISNUMBER(IF(FIND(Pay_Item_Search_Text,B5453)=1,1, "FALSE")),MAX(G$4:$G5452)+1,IF(ISNUMBER(Pay_Item_Search_Text),0,IF(ISNUMBER(SEARCH(Pay_Item_Search_Text,H5453)),MAX(G$4:$G5452)+1,0))),IF(ISNUMBER(Pay_Item_Search_Text),0,IF(ISNUMBER(SEARCH(Pay_Item_Search_Text,H5453)),MAX(G$4:$G5452)+1,0)))</f>
        <v>5449</v>
      </c>
      <c r="H5453" s="24" t="str">
        <f>IF(Table_PayItems[[#This Row],[Description]]="_","_ Unique Item - "&amp;Table_PayItems[[#This Row],[Item]]&amp;" - $"&amp;Table_PayItems[[#This Row],[Unit]],Table_PayItems[[#This Row],[Description]]&amp;" - $"&amp;Table_PayItems[[#This Row],[Unit]])</f>
        <v>Sewer, Cl IV, 126 inch, Tr Det C - $Ft</v>
      </c>
      <c r="I5453" s="30" t="str">
        <f>IFERROR(VLOOKUP(ROWS($M$5:M5453),Table_PayItems[[Search Key]:[Concentrated Name]],2,FALSE),"")</f>
        <v>Sewer, Cl IV, 126 inch, Tr Det C - $Ft</v>
      </c>
      <c r="J5453" s="1"/>
      <c r="K5453" s="1"/>
      <c r="L5453" s="22">
        <f>IF(ISNUMBER(SEARCH(Pay_Item_Search_Text_2,M5453)),MAX($L$4:L5452)+1,0)</f>
        <v>0</v>
      </c>
      <c r="M5453" s="1" t="str">
        <f>IFERROR(VLOOKUP(ROWS($M$5:M5453),Table_PayItems[[Search Key]:[Concentrated Name]],2,FALSE),"")</f>
        <v>Sewer, Cl IV, 126 inch, Tr Det C - $Ft</v>
      </c>
      <c r="N5453" s="1" t="str">
        <f>IFERROR(VLOOKUP(ROWS($M$5:N5453),$L$5:$M$7000,2,FALSE),"")</f>
        <v/>
      </c>
      <c r="O5453" s="1" t="str">
        <f>IFERROR(VLOOKUP(ROWS($O$5:O5453),$K$5:$L$7000,2,FALSE),"")</f>
        <v/>
      </c>
    </row>
    <row r="5454" spans="2:15" ht="15" customHeight="1" x14ac:dyDescent="0.25">
      <c r="B5454" s="178" t="s">
        <v>9865</v>
      </c>
      <c r="C5454" s="178" t="s">
        <v>104</v>
      </c>
      <c r="D5454" s="178" t="s">
        <v>1913</v>
      </c>
      <c r="E5454" s="178" t="s">
        <v>302</v>
      </c>
      <c r="F5454" s="178" t="s">
        <v>17</v>
      </c>
      <c r="G5454" s="1">
        <f>IF(ISNUMBER(Pay_Item_Search_Text),IF(ISNUMBER(IF(FIND(Pay_Item_Search_Text,B5454)=1,1, "FALSE")),MAX(G$4:$G5453)+1,IF(ISNUMBER(Pay_Item_Search_Text),0,IF(ISNUMBER(SEARCH(Pay_Item_Search_Text,H5454)),MAX(G$4:$G5453)+1,0))),IF(ISNUMBER(Pay_Item_Search_Text),0,IF(ISNUMBER(SEARCH(Pay_Item_Search_Text,H5454)),MAX(G$4:$G5453)+1,0)))</f>
        <v>5450</v>
      </c>
      <c r="H5454" s="1" t="str">
        <f>IF(Table_PayItems[[#This Row],[Description]]="_","_ Unique Item - "&amp;Table_PayItems[[#This Row],[Item]]&amp;" - $"&amp;Table_PayItems[[#This Row],[Unit]],Table_PayItems[[#This Row],[Description]]&amp;" - $"&amp;Table_PayItems[[#This Row],[Unit]])</f>
        <v>Sewer, Cl IV, 126 inch, Tr Det D - $Ft</v>
      </c>
      <c r="I5454" s="29" t="str">
        <f>IFERROR(VLOOKUP(ROWS($M$5:M5454),Table_PayItems[[Search Key]:[Concentrated Name]],2,FALSE),"")</f>
        <v>Sewer, Cl IV, 126 inch, Tr Det D - $Ft</v>
      </c>
      <c r="J5454" s="1"/>
      <c r="K5454" s="1"/>
      <c r="L5454" s="22">
        <f>IF(ISNUMBER(SEARCH(Pay_Item_Search_Text_2,M5454)),MAX($L$4:L5453)+1,0)</f>
        <v>0</v>
      </c>
      <c r="M5454" s="1" t="str">
        <f>IFERROR(VLOOKUP(ROWS($M$5:M5454),Table_PayItems[[Search Key]:[Concentrated Name]],2,FALSE),"")</f>
        <v>Sewer, Cl IV, 126 inch, Tr Det D - $Ft</v>
      </c>
      <c r="N5454" s="1" t="str">
        <f>IFERROR(VLOOKUP(ROWS($M$5:N5454),$L$5:$M$7000,2,FALSE),"")</f>
        <v/>
      </c>
      <c r="O5454" s="1" t="str">
        <f>IFERROR(VLOOKUP(ROWS($O$5:O5454),$K$5:$L$7000,2,FALSE),"")</f>
        <v/>
      </c>
    </row>
    <row r="5455" spans="2:15" ht="15" customHeight="1" x14ac:dyDescent="0.25">
      <c r="B5455" s="178" t="s">
        <v>9793</v>
      </c>
      <c r="C5455" s="178" t="s">
        <v>104</v>
      </c>
      <c r="D5455" s="178" t="s">
        <v>1842</v>
      </c>
      <c r="E5455" s="178" t="s">
        <v>9794</v>
      </c>
      <c r="F5455" s="178" t="s">
        <v>17</v>
      </c>
      <c r="G5455" s="1">
        <f>IF(ISNUMBER(Pay_Item_Search_Text),IF(ISNUMBER(IF(FIND(Pay_Item_Search_Text,B5455)=1,1, "FALSE")),MAX(G$4:$G5454)+1,IF(ISNUMBER(Pay_Item_Search_Text),0,IF(ISNUMBER(SEARCH(Pay_Item_Search_Text,H5455)),MAX(G$4:$G5454)+1,0))),IF(ISNUMBER(Pay_Item_Search_Text),0,IF(ISNUMBER(SEARCH(Pay_Item_Search_Text,H5455)),MAX(G$4:$G5454)+1,0)))</f>
        <v>5451</v>
      </c>
      <c r="H5455" s="1" t="str">
        <f>IF(Table_PayItems[[#This Row],[Description]]="_","_ Unique Item - "&amp;Table_PayItems[[#This Row],[Item]]&amp;" - $"&amp;Table_PayItems[[#This Row],[Unit]],Table_PayItems[[#This Row],[Description]]&amp;" - $"&amp;Table_PayItems[[#This Row],[Unit]])</f>
        <v>Sewer, Cl IV, 132 inch, Tr Det A - $Ft</v>
      </c>
      <c r="I5455" s="29" t="str">
        <f>IFERROR(VLOOKUP(ROWS($M$5:M5455),Table_PayItems[[Search Key]:[Concentrated Name]],2,FALSE),"")</f>
        <v>Sewer, Cl IV, 132 inch, Tr Det A - $Ft</v>
      </c>
      <c r="J5455" s="1"/>
      <c r="K5455" s="1"/>
      <c r="L5455" s="22">
        <f>IF(ISNUMBER(SEARCH(Pay_Item_Search_Text_2,M5455)),MAX($L$4:L5454)+1,0)</f>
        <v>0</v>
      </c>
      <c r="M5455" s="1" t="str">
        <f>IFERROR(VLOOKUP(ROWS($M$5:M5455),Table_PayItems[[Search Key]:[Concentrated Name]],2,FALSE),"")</f>
        <v>Sewer, Cl IV, 132 inch, Tr Det A - $Ft</v>
      </c>
      <c r="N5455" s="1" t="str">
        <f>IFERROR(VLOOKUP(ROWS($M$5:N5455),$L$5:$M$7000,2,FALSE),"")</f>
        <v/>
      </c>
      <c r="O5455" s="1" t="str">
        <f>IFERROR(VLOOKUP(ROWS($O$5:O5455),$K$5:$L$7000,2,FALSE),"")</f>
        <v/>
      </c>
    </row>
    <row r="5456" spans="2:15" ht="15" customHeight="1" x14ac:dyDescent="0.25">
      <c r="B5456" s="178" t="s">
        <v>9818</v>
      </c>
      <c r="C5456" s="178" t="s">
        <v>104</v>
      </c>
      <c r="D5456" s="178" t="s">
        <v>1866</v>
      </c>
      <c r="E5456" s="178" t="s">
        <v>302</v>
      </c>
      <c r="F5456" s="178" t="s">
        <v>17</v>
      </c>
      <c r="G5456" s="1">
        <f>IF(ISNUMBER(Pay_Item_Search_Text),IF(ISNUMBER(IF(FIND(Pay_Item_Search_Text,B5456)=1,1, "FALSE")),MAX(G$4:$G5455)+1,IF(ISNUMBER(Pay_Item_Search_Text),0,IF(ISNUMBER(SEARCH(Pay_Item_Search_Text,H5456)),MAX(G$4:$G5455)+1,0))),IF(ISNUMBER(Pay_Item_Search_Text),0,IF(ISNUMBER(SEARCH(Pay_Item_Search_Text,H5456)),MAX(G$4:$G5455)+1,0)))</f>
        <v>5452</v>
      </c>
      <c r="H5456" s="1" t="str">
        <f>IF(Table_PayItems[[#This Row],[Description]]="_","_ Unique Item - "&amp;Table_PayItems[[#This Row],[Item]]&amp;" - $"&amp;Table_PayItems[[#This Row],[Unit]],Table_PayItems[[#This Row],[Description]]&amp;" - $"&amp;Table_PayItems[[#This Row],[Unit]])</f>
        <v>Sewer, Cl IV, 132 inch, Tr Det B - $Ft</v>
      </c>
      <c r="I5456" s="29" t="str">
        <f>IFERROR(VLOOKUP(ROWS($M$5:M5456),Table_PayItems[[Search Key]:[Concentrated Name]],2,FALSE),"")</f>
        <v>Sewer, Cl IV, 132 inch, Tr Det B - $Ft</v>
      </c>
      <c r="J5456" s="1"/>
      <c r="K5456" s="1"/>
      <c r="L5456" s="22">
        <f>IF(ISNUMBER(SEARCH(Pay_Item_Search_Text_2,M5456)),MAX($L$4:L5455)+1,0)</f>
        <v>0</v>
      </c>
      <c r="M5456" s="1" t="str">
        <f>IFERROR(VLOOKUP(ROWS($M$5:M5456),Table_PayItems[[Search Key]:[Concentrated Name]],2,FALSE),"")</f>
        <v>Sewer, Cl IV, 132 inch, Tr Det B - $Ft</v>
      </c>
      <c r="N5456" s="1" t="str">
        <f>IFERROR(VLOOKUP(ROWS($M$5:N5456),$L$5:$M$7000,2,FALSE),"")</f>
        <v/>
      </c>
      <c r="O5456" s="1" t="str">
        <f>IFERROR(VLOOKUP(ROWS($O$5:O5456),$K$5:$L$7000,2,FALSE),"")</f>
        <v/>
      </c>
    </row>
    <row r="5457" spans="2:15" ht="15" customHeight="1" x14ac:dyDescent="0.25">
      <c r="B5457" s="178" t="s">
        <v>9842</v>
      </c>
      <c r="C5457" s="178" t="s">
        <v>104</v>
      </c>
      <c r="D5457" s="178" t="s">
        <v>1890</v>
      </c>
      <c r="E5457" s="178" t="s">
        <v>302</v>
      </c>
      <c r="F5457" s="178" t="s">
        <v>17</v>
      </c>
      <c r="G5457" s="1">
        <f>IF(ISNUMBER(Pay_Item_Search_Text),IF(ISNUMBER(IF(FIND(Pay_Item_Search_Text,B5457)=1,1, "FALSE")),MAX(G$4:$G5456)+1,IF(ISNUMBER(Pay_Item_Search_Text),0,IF(ISNUMBER(SEARCH(Pay_Item_Search_Text,H5457)),MAX(G$4:$G5456)+1,0))),IF(ISNUMBER(Pay_Item_Search_Text),0,IF(ISNUMBER(SEARCH(Pay_Item_Search_Text,H5457)),MAX(G$4:$G5456)+1,0)))</f>
        <v>5453</v>
      </c>
      <c r="H5457" s="1" t="str">
        <f>IF(Table_PayItems[[#This Row],[Description]]="_","_ Unique Item - "&amp;Table_PayItems[[#This Row],[Item]]&amp;" - $"&amp;Table_PayItems[[#This Row],[Unit]],Table_PayItems[[#This Row],[Description]]&amp;" - $"&amp;Table_PayItems[[#This Row],[Unit]])</f>
        <v>Sewer, Cl IV, 132 inch, Tr Det C - $Ft</v>
      </c>
      <c r="I5457" s="29" t="str">
        <f>IFERROR(VLOOKUP(ROWS($M$5:M5457),Table_PayItems[[Search Key]:[Concentrated Name]],2,FALSE),"")</f>
        <v>Sewer, Cl IV, 132 inch, Tr Det C - $Ft</v>
      </c>
      <c r="J5457" s="1"/>
      <c r="K5457" s="1"/>
      <c r="L5457" s="22">
        <f>IF(ISNUMBER(SEARCH(Pay_Item_Search_Text_2,M5457)),MAX($L$4:L5456)+1,0)</f>
        <v>0</v>
      </c>
      <c r="M5457" s="1" t="str">
        <f>IFERROR(VLOOKUP(ROWS($M$5:M5457),Table_PayItems[[Search Key]:[Concentrated Name]],2,FALSE),"")</f>
        <v>Sewer, Cl IV, 132 inch, Tr Det C - $Ft</v>
      </c>
      <c r="N5457" s="1" t="str">
        <f>IFERROR(VLOOKUP(ROWS($M$5:N5457),$L$5:$M$7000,2,FALSE),"")</f>
        <v/>
      </c>
      <c r="O5457" s="1" t="str">
        <f>IFERROR(VLOOKUP(ROWS($O$5:O5457),$K$5:$L$7000,2,FALSE),"")</f>
        <v/>
      </c>
    </row>
    <row r="5458" spans="2:15" ht="15" customHeight="1" x14ac:dyDescent="0.25">
      <c r="B5458" s="178" t="s">
        <v>9866</v>
      </c>
      <c r="C5458" s="178" t="s">
        <v>104</v>
      </c>
      <c r="D5458" s="178" t="s">
        <v>1914</v>
      </c>
      <c r="E5458" s="178" t="s">
        <v>302</v>
      </c>
      <c r="F5458" s="178" t="s">
        <v>17</v>
      </c>
      <c r="G5458" s="1">
        <f>IF(ISNUMBER(Pay_Item_Search_Text),IF(ISNUMBER(IF(FIND(Pay_Item_Search_Text,B5458)=1,1, "FALSE")),MAX(G$4:$G5457)+1,IF(ISNUMBER(Pay_Item_Search_Text),0,IF(ISNUMBER(SEARCH(Pay_Item_Search_Text,H5458)),MAX(G$4:$G5457)+1,0))),IF(ISNUMBER(Pay_Item_Search_Text),0,IF(ISNUMBER(SEARCH(Pay_Item_Search_Text,H5458)),MAX(G$4:$G5457)+1,0)))</f>
        <v>5454</v>
      </c>
      <c r="H5458" s="1" t="str">
        <f>IF(Table_PayItems[[#This Row],[Description]]="_","_ Unique Item - "&amp;Table_PayItems[[#This Row],[Item]]&amp;" - $"&amp;Table_PayItems[[#This Row],[Unit]],Table_PayItems[[#This Row],[Description]]&amp;" - $"&amp;Table_PayItems[[#This Row],[Unit]])</f>
        <v>Sewer, Cl IV, 132 inch, Tr Det D - $Ft</v>
      </c>
      <c r="I5458" s="29" t="str">
        <f>IFERROR(VLOOKUP(ROWS($M$5:M5458),Table_PayItems[[Search Key]:[Concentrated Name]],2,FALSE),"")</f>
        <v>Sewer, Cl IV, 132 inch, Tr Det D - $Ft</v>
      </c>
      <c r="J5458" s="1"/>
      <c r="K5458" s="1"/>
      <c r="L5458" s="22">
        <f>IF(ISNUMBER(SEARCH(Pay_Item_Search_Text_2,M5458)),MAX($L$4:L5457)+1,0)</f>
        <v>0</v>
      </c>
      <c r="M5458" s="1" t="str">
        <f>IFERROR(VLOOKUP(ROWS($M$5:M5458),Table_PayItems[[Search Key]:[Concentrated Name]],2,FALSE),"")</f>
        <v>Sewer, Cl IV, 132 inch, Tr Det D - $Ft</v>
      </c>
      <c r="N5458" s="1" t="str">
        <f>IFERROR(VLOOKUP(ROWS($M$5:N5458),$L$5:$M$7000,2,FALSE),"")</f>
        <v/>
      </c>
      <c r="O5458" s="1" t="str">
        <f>IFERROR(VLOOKUP(ROWS($O$5:O5458),$K$5:$L$7000,2,FALSE),"")</f>
        <v/>
      </c>
    </row>
    <row r="5459" spans="2:15" ht="15" customHeight="1" x14ac:dyDescent="0.25">
      <c r="B5459" s="178" t="s">
        <v>9795</v>
      </c>
      <c r="C5459" s="178" t="s">
        <v>104</v>
      </c>
      <c r="D5459" s="178" t="s">
        <v>1843</v>
      </c>
      <c r="E5459" s="178" t="s">
        <v>302</v>
      </c>
      <c r="F5459" s="178" t="s">
        <v>17</v>
      </c>
      <c r="G5459" s="1">
        <f>IF(ISNUMBER(Pay_Item_Search_Text),IF(ISNUMBER(IF(FIND(Pay_Item_Search_Text,B5459)=1,1, "FALSE")),MAX(G$4:$G5458)+1,IF(ISNUMBER(Pay_Item_Search_Text),0,IF(ISNUMBER(SEARCH(Pay_Item_Search_Text,H5459)),MAX(G$4:$G5458)+1,0))),IF(ISNUMBER(Pay_Item_Search_Text),0,IF(ISNUMBER(SEARCH(Pay_Item_Search_Text,H5459)),MAX(G$4:$G5458)+1,0)))</f>
        <v>5455</v>
      </c>
      <c r="H5459" s="1" t="str">
        <f>IF(Table_PayItems[[#This Row],[Description]]="_","_ Unique Item - "&amp;Table_PayItems[[#This Row],[Item]]&amp;" - $"&amp;Table_PayItems[[#This Row],[Unit]],Table_PayItems[[#This Row],[Description]]&amp;" - $"&amp;Table_PayItems[[#This Row],[Unit]])</f>
        <v>Sewer, Cl IV, 138 inch, Tr Det A - $Ft</v>
      </c>
      <c r="I5459" s="29" t="str">
        <f>IFERROR(VLOOKUP(ROWS($M$5:M5459),Table_PayItems[[Search Key]:[Concentrated Name]],2,FALSE),"")</f>
        <v>Sewer, Cl IV, 138 inch, Tr Det A - $Ft</v>
      </c>
      <c r="J5459" s="1"/>
      <c r="K5459" s="1"/>
      <c r="L5459" s="22">
        <f>IF(ISNUMBER(SEARCH(Pay_Item_Search_Text_2,M5459)),MAX($L$4:L5458)+1,0)</f>
        <v>0</v>
      </c>
      <c r="M5459" s="1" t="str">
        <f>IFERROR(VLOOKUP(ROWS($M$5:M5459),Table_PayItems[[Search Key]:[Concentrated Name]],2,FALSE),"")</f>
        <v>Sewer, Cl IV, 138 inch, Tr Det A - $Ft</v>
      </c>
      <c r="N5459" s="1" t="str">
        <f>IFERROR(VLOOKUP(ROWS($M$5:N5459),$L$5:$M$7000,2,FALSE),"")</f>
        <v/>
      </c>
      <c r="O5459" s="1" t="str">
        <f>IFERROR(VLOOKUP(ROWS($O$5:O5459),$K$5:$L$7000,2,FALSE),"")</f>
        <v/>
      </c>
    </row>
    <row r="5460" spans="2:15" ht="15" customHeight="1" x14ac:dyDescent="0.25">
      <c r="B5460" s="178" t="s">
        <v>9819</v>
      </c>
      <c r="C5460" s="178" t="s">
        <v>104</v>
      </c>
      <c r="D5460" s="178" t="s">
        <v>1867</v>
      </c>
      <c r="E5460" s="178" t="s">
        <v>302</v>
      </c>
      <c r="F5460" s="178" t="s">
        <v>17</v>
      </c>
      <c r="G5460" s="1">
        <f>IF(ISNUMBER(Pay_Item_Search_Text),IF(ISNUMBER(IF(FIND(Pay_Item_Search_Text,B5460)=1,1, "FALSE")),MAX(G$4:$G5459)+1,IF(ISNUMBER(Pay_Item_Search_Text),0,IF(ISNUMBER(SEARCH(Pay_Item_Search_Text,H5460)),MAX(G$4:$G5459)+1,0))),IF(ISNUMBER(Pay_Item_Search_Text),0,IF(ISNUMBER(SEARCH(Pay_Item_Search_Text,H5460)),MAX(G$4:$G5459)+1,0)))</f>
        <v>5456</v>
      </c>
      <c r="H5460" s="1" t="str">
        <f>IF(Table_PayItems[[#This Row],[Description]]="_","_ Unique Item - "&amp;Table_PayItems[[#This Row],[Item]]&amp;" - $"&amp;Table_PayItems[[#This Row],[Unit]],Table_PayItems[[#This Row],[Description]]&amp;" - $"&amp;Table_PayItems[[#This Row],[Unit]])</f>
        <v>Sewer, Cl IV, 138 inch, Tr Det B - $Ft</v>
      </c>
      <c r="I5460" s="29" t="str">
        <f>IFERROR(VLOOKUP(ROWS($M$5:M5460),Table_PayItems[[Search Key]:[Concentrated Name]],2,FALSE),"")</f>
        <v>Sewer, Cl IV, 138 inch, Tr Det B - $Ft</v>
      </c>
      <c r="J5460" s="1"/>
      <c r="K5460" s="1"/>
      <c r="L5460" s="22">
        <f>IF(ISNUMBER(SEARCH(Pay_Item_Search_Text_2,M5460)),MAX($L$4:L5459)+1,0)</f>
        <v>0</v>
      </c>
      <c r="M5460" s="1" t="str">
        <f>IFERROR(VLOOKUP(ROWS($M$5:M5460),Table_PayItems[[Search Key]:[Concentrated Name]],2,FALSE),"")</f>
        <v>Sewer, Cl IV, 138 inch, Tr Det B - $Ft</v>
      </c>
      <c r="N5460" s="1" t="str">
        <f>IFERROR(VLOOKUP(ROWS($M$5:N5460),$L$5:$M$7000,2,FALSE),"")</f>
        <v/>
      </c>
      <c r="O5460" s="1" t="str">
        <f>IFERROR(VLOOKUP(ROWS($O$5:O5460),$K$5:$L$7000,2,FALSE),"")</f>
        <v/>
      </c>
    </row>
    <row r="5461" spans="2:15" ht="15" customHeight="1" x14ac:dyDescent="0.25">
      <c r="B5461" s="178" t="s">
        <v>9843</v>
      </c>
      <c r="C5461" s="178" t="s">
        <v>104</v>
      </c>
      <c r="D5461" s="178" t="s">
        <v>1891</v>
      </c>
      <c r="E5461" s="178" t="s">
        <v>302</v>
      </c>
      <c r="F5461" s="178" t="s">
        <v>17</v>
      </c>
      <c r="G5461" s="1">
        <f>IF(ISNUMBER(Pay_Item_Search_Text),IF(ISNUMBER(IF(FIND(Pay_Item_Search_Text,B5461)=1,1, "FALSE")),MAX(G$4:$G5460)+1,IF(ISNUMBER(Pay_Item_Search_Text),0,IF(ISNUMBER(SEARCH(Pay_Item_Search_Text,H5461)),MAX(G$4:$G5460)+1,0))),IF(ISNUMBER(Pay_Item_Search_Text),0,IF(ISNUMBER(SEARCH(Pay_Item_Search_Text,H5461)),MAX(G$4:$G5460)+1,0)))</f>
        <v>5457</v>
      </c>
      <c r="H5461" s="1" t="str">
        <f>IF(Table_PayItems[[#This Row],[Description]]="_","_ Unique Item - "&amp;Table_PayItems[[#This Row],[Item]]&amp;" - $"&amp;Table_PayItems[[#This Row],[Unit]],Table_PayItems[[#This Row],[Description]]&amp;" - $"&amp;Table_PayItems[[#This Row],[Unit]])</f>
        <v>Sewer, Cl IV, 138 inch, Tr Det C - $Ft</v>
      </c>
      <c r="I5461" s="29" t="str">
        <f>IFERROR(VLOOKUP(ROWS($M$5:M5461),Table_PayItems[[Search Key]:[Concentrated Name]],2,FALSE),"")</f>
        <v>Sewer, Cl IV, 138 inch, Tr Det C - $Ft</v>
      </c>
      <c r="J5461" s="1"/>
      <c r="K5461" s="1"/>
      <c r="L5461" s="22">
        <f>IF(ISNUMBER(SEARCH(Pay_Item_Search_Text_2,M5461)),MAX($L$4:L5460)+1,0)</f>
        <v>0</v>
      </c>
      <c r="M5461" s="1" t="str">
        <f>IFERROR(VLOOKUP(ROWS($M$5:M5461),Table_PayItems[[Search Key]:[Concentrated Name]],2,FALSE),"")</f>
        <v>Sewer, Cl IV, 138 inch, Tr Det C - $Ft</v>
      </c>
      <c r="N5461" s="1" t="str">
        <f>IFERROR(VLOOKUP(ROWS($M$5:N5461),$L$5:$M$7000,2,FALSE),"")</f>
        <v/>
      </c>
      <c r="O5461" s="1" t="str">
        <f>IFERROR(VLOOKUP(ROWS($O$5:O5461),$K$5:$L$7000,2,FALSE),"")</f>
        <v/>
      </c>
    </row>
    <row r="5462" spans="2:15" ht="15" customHeight="1" x14ac:dyDescent="0.25">
      <c r="B5462" s="178" t="s">
        <v>9867</v>
      </c>
      <c r="C5462" s="178" t="s">
        <v>104</v>
      </c>
      <c r="D5462" s="178" t="s">
        <v>1915</v>
      </c>
      <c r="E5462" s="178" t="s">
        <v>302</v>
      </c>
      <c r="F5462" s="178" t="s">
        <v>17</v>
      </c>
      <c r="G5462" s="1">
        <f>IF(ISNUMBER(Pay_Item_Search_Text),IF(ISNUMBER(IF(FIND(Pay_Item_Search_Text,B5462)=1,1, "FALSE")),MAX(G$4:$G5461)+1,IF(ISNUMBER(Pay_Item_Search_Text),0,IF(ISNUMBER(SEARCH(Pay_Item_Search_Text,H5462)),MAX(G$4:$G5461)+1,0))),IF(ISNUMBER(Pay_Item_Search_Text),0,IF(ISNUMBER(SEARCH(Pay_Item_Search_Text,H5462)),MAX(G$4:$G5461)+1,0)))</f>
        <v>5458</v>
      </c>
      <c r="H5462" s="1" t="str">
        <f>IF(Table_PayItems[[#This Row],[Description]]="_","_ Unique Item - "&amp;Table_PayItems[[#This Row],[Item]]&amp;" - $"&amp;Table_PayItems[[#This Row],[Unit]],Table_PayItems[[#This Row],[Description]]&amp;" - $"&amp;Table_PayItems[[#This Row],[Unit]])</f>
        <v>Sewer, Cl IV, 138 inch, Tr Det D - $Ft</v>
      </c>
      <c r="I5462" s="29" t="str">
        <f>IFERROR(VLOOKUP(ROWS($M$5:M5462),Table_PayItems[[Search Key]:[Concentrated Name]],2,FALSE),"")</f>
        <v>Sewer, Cl IV, 138 inch, Tr Det D - $Ft</v>
      </c>
      <c r="J5462" s="1"/>
      <c r="K5462" s="1"/>
      <c r="L5462" s="22">
        <f>IF(ISNUMBER(SEARCH(Pay_Item_Search_Text_2,M5462)),MAX($L$4:L5461)+1,0)</f>
        <v>0</v>
      </c>
      <c r="M5462" s="1" t="str">
        <f>IFERROR(VLOOKUP(ROWS($M$5:M5462),Table_PayItems[[Search Key]:[Concentrated Name]],2,FALSE),"")</f>
        <v>Sewer, Cl IV, 138 inch, Tr Det D - $Ft</v>
      </c>
      <c r="N5462" s="1" t="str">
        <f>IFERROR(VLOOKUP(ROWS($M$5:N5462),$L$5:$M$7000,2,FALSE),"")</f>
        <v/>
      </c>
      <c r="O5462" s="1" t="str">
        <f>IFERROR(VLOOKUP(ROWS($O$5:O5462),$K$5:$L$7000,2,FALSE),"")</f>
        <v/>
      </c>
    </row>
    <row r="5463" spans="2:15" ht="15" customHeight="1" x14ac:dyDescent="0.25">
      <c r="B5463" s="178" t="s">
        <v>9796</v>
      </c>
      <c r="C5463" s="178" t="s">
        <v>104</v>
      </c>
      <c r="D5463" s="178" t="s">
        <v>1844</v>
      </c>
      <c r="E5463" s="178" t="s">
        <v>302</v>
      </c>
      <c r="F5463" s="178" t="s">
        <v>17</v>
      </c>
      <c r="G5463" s="1">
        <f>IF(ISNUMBER(Pay_Item_Search_Text),IF(ISNUMBER(IF(FIND(Pay_Item_Search_Text,B5463)=1,1, "FALSE")),MAX(G$4:$G5462)+1,IF(ISNUMBER(Pay_Item_Search_Text),0,IF(ISNUMBER(SEARCH(Pay_Item_Search_Text,H5463)),MAX(G$4:$G5462)+1,0))),IF(ISNUMBER(Pay_Item_Search_Text),0,IF(ISNUMBER(SEARCH(Pay_Item_Search_Text,H5463)),MAX(G$4:$G5462)+1,0)))</f>
        <v>5459</v>
      </c>
      <c r="H5463" s="1" t="str">
        <f>IF(Table_PayItems[[#This Row],[Description]]="_","_ Unique Item - "&amp;Table_PayItems[[#This Row],[Item]]&amp;" - $"&amp;Table_PayItems[[#This Row],[Unit]],Table_PayItems[[#This Row],[Description]]&amp;" - $"&amp;Table_PayItems[[#This Row],[Unit]])</f>
        <v>Sewer, Cl IV, 144 inch, Tr Det A - $Ft</v>
      </c>
      <c r="I5463" s="29" t="str">
        <f>IFERROR(VLOOKUP(ROWS($M$5:M5463),Table_PayItems[[Search Key]:[Concentrated Name]],2,FALSE),"")</f>
        <v>Sewer, Cl IV, 144 inch, Tr Det A - $Ft</v>
      </c>
      <c r="J5463" s="1"/>
      <c r="K5463" s="1"/>
      <c r="L5463" s="22">
        <f>IF(ISNUMBER(SEARCH(Pay_Item_Search_Text_2,M5463)),MAX($L$4:L5462)+1,0)</f>
        <v>0</v>
      </c>
      <c r="M5463" s="1" t="str">
        <f>IFERROR(VLOOKUP(ROWS($M$5:M5463),Table_PayItems[[Search Key]:[Concentrated Name]],2,FALSE),"")</f>
        <v>Sewer, Cl IV, 144 inch, Tr Det A - $Ft</v>
      </c>
      <c r="N5463" s="1" t="str">
        <f>IFERROR(VLOOKUP(ROWS($M$5:N5463),$L$5:$M$7000,2,FALSE),"")</f>
        <v/>
      </c>
      <c r="O5463" s="1" t="str">
        <f>IFERROR(VLOOKUP(ROWS($O$5:O5463),$K$5:$L$7000,2,FALSE),"")</f>
        <v/>
      </c>
    </row>
    <row r="5464" spans="2:15" ht="15" customHeight="1" x14ac:dyDescent="0.25">
      <c r="B5464" s="178" t="s">
        <v>9820</v>
      </c>
      <c r="C5464" s="178" t="s">
        <v>104</v>
      </c>
      <c r="D5464" s="178" t="s">
        <v>1868</v>
      </c>
      <c r="E5464" s="178" t="s">
        <v>302</v>
      </c>
      <c r="F5464" s="178" t="s">
        <v>17</v>
      </c>
      <c r="G5464" s="1">
        <f>IF(ISNUMBER(Pay_Item_Search_Text),IF(ISNUMBER(IF(FIND(Pay_Item_Search_Text,B5464)=1,1, "FALSE")),MAX(G$4:$G5463)+1,IF(ISNUMBER(Pay_Item_Search_Text),0,IF(ISNUMBER(SEARCH(Pay_Item_Search_Text,H5464)),MAX(G$4:$G5463)+1,0))),IF(ISNUMBER(Pay_Item_Search_Text),0,IF(ISNUMBER(SEARCH(Pay_Item_Search_Text,H5464)),MAX(G$4:$G5463)+1,0)))</f>
        <v>5460</v>
      </c>
      <c r="H5464" s="1" t="str">
        <f>IF(Table_PayItems[[#This Row],[Description]]="_","_ Unique Item - "&amp;Table_PayItems[[#This Row],[Item]]&amp;" - $"&amp;Table_PayItems[[#This Row],[Unit]],Table_PayItems[[#This Row],[Description]]&amp;" - $"&amp;Table_PayItems[[#This Row],[Unit]])</f>
        <v>Sewer, Cl IV, 144 inch, Tr Det B - $Ft</v>
      </c>
      <c r="I5464" s="29" t="str">
        <f>IFERROR(VLOOKUP(ROWS($M$5:M5464),Table_PayItems[[Search Key]:[Concentrated Name]],2,FALSE),"")</f>
        <v>Sewer, Cl IV, 144 inch, Tr Det B - $Ft</v>
      </c>
      <c r="J5464" s="1"/>
      <c r="K5464" s="1"/>
      <c r="L5464" s="22">
        <f>IF(ISNUMBER(SEARCH(Pay_Item_Search_Text_2,M5464)),MAX($L$4:L5463)+1,0)</f>
        <v>0</v>
      </c>
      <c r="M5464" s="1" t="str">
        <f>IFERROR(VLOOKUP(ROWS($M$5:M5464),Table_PayItems[[Search Key]:[Concentrated Name]],2,FALSE),"")</f>
        <v>Sewer, Cl IV, 144 inch, Tr Det B - $Ft</v>
      </c>
      <c r="N5464" s="1" t="str">
        <f>IFERROR(VLOOKUP(ROWS($M$5:N5464),$L$5:$M$7000,2,FALSE),"")</f>
        <v/>
      </c>
      <c r="O5464" s="1" t="str">
        <f>IFERROR(VLOOKUP(ROWS($O$5:O5464),$K$5:$L$7000,2,FALSE),"")</f>
        <v/>
      </c>
    </row>
    <row r="5465" spans="2:15" ht="15" customHeight="1" x14ac:dyDescent="0.25">
      <c r="B5465" s="178" t="s">
        <v>9844</v>
      </c>
      <c r="C5465" s="178" t="s">
        <v>104</v>
      </c>
      <c r="D5465" s="178" t="s">
        <v>1892</v>
      </c>
      <c r="E5465" s="178" t="s">
        <v>302</v>
      </c>
      <c r="F5465" s="178" t="s">
        <v>17</v>
      </c>
      <c r="G5465" s="1">
        <f>IF(ISNUMBER(Pay_Item_Search_Text),IF(ISNUMBER(IF(FIND(Pay_Item_Search_Text,B5465)=1,1, "FALSE")),MAX(G$4:$G5464)+1,IF(ISNUMBER(Pay_Item_Search_Text),0,IF(ISNUMBER(SEARCH(Pay_Item_Search_Text,H5465)),MAX(G$4:$G5464)+1,0))),IF(ISNUMBER(Pay_Item_Search_Text),0,IF(ISNUMBER(SEARCH(Pay_Item_Search_Text,H5465)),MAX(G$4:$G5464)+1,0)))</f>
        <v>5461</v>
      </c>
      <c r="H5465" s="1" t="str">
        <f>IF(Table_PayItems[[#This Row],[Description]]="_","_ Unique Item - "&amp;Table_PayItems[[#This Row],[Item]]&amp;" - $"&amp;Table_PayItems[[#This Row],[Unit]],Table_PayItems[[#This Row],[Description]]&amp;" - $"&amp;Table_PayItems[[#This Row],[Unit]])</f>
        <v>Sewer, Cl IV, 144 inch, Tr Det C - $Ft</v>
      </c>
      <c r="I5465" s="29" t="str">
        <f>IFERROR(VLOOKUP(ROWS($M$5:M5465),Table_PayItems[[Search Key]:[Concentrated Name]],2,FALSE),"")</f>
        <v>Sewer, Cl IV, 144 inch, Tr Det C - $Ft</v>
      </c>
      <c r="J5465" s="1"/>
      <c r="K5465" s="1"/>
      <c r="L5465" s="22">
        <f>IF(ISNUMBER(SEARCH(Pay_Item_Search_Text_2,M5465)),MAX($L$4:L5464)+1,0)</f>
        <v>0</v>
      </c>
      <c r="M5465" s="1" t="str">
        <f>IFERROR(VLOOKUP(ROWS($M$5:M5465),Table_PayItems[[Search Key]:[Concentrated Name]],2,FALSE),"")</f>
        <v>Sewer, Cl IV, 144 inch, Tr Det C - $Ft</v>
      </c>
      <c r="N5465" s="1" t="str">
        <f>IFERROR(VLOOKUP(ROWS($M$5:N5465),$L$5:$M$7000,2,FALSE),"")</f>
        <v/>
      </c>
      <c r="O5465" s="1" t="str">
        <f>IFERROR(VLOOKUP(ROWS($O$5:O5465),$K$5:$L$7000,2,FALSE),"")</f>
        <v/>
      </c>
    </row>
    <row r="5466" spans="2:15" ht="15" customHeight="1" x14ac:dyDescent="0.25">
      <c r="B5466" s="178" t="s">
        <v>9868</v>
      </c>
      <c r="C5466" s="178" t="s">
        <v>104</v>
      </c>
      <c r="D5466" s="178" t="s">
        <v>1916</v>
      </c>
      <c r="E5466" s="178" t="s">
        <v>302</v>
      </c>
      <c r="F5466" s="178" t="s">
        <v>17</v>
      </c>
      <c r="G5466" s="1">
        <f>IF(ISNUMBER(Pay_Item_Search_Text),IF(ISNUMBER(IF(FIND(Pay_Item_Search_Text,B5466)=1,1, "FALSE")),MAX(G$4:$G5465)+1,IF(ISNUMBER(Pay_Item_Search_Text),0,IF(ISNUMBER(SEARCH(Pay_Item_Search_Text,H5466)),MAX(G$4:$G5465)+1,0))),IF(ISNUMBER(Pay_Item_Search_Text),0,IF(ISNUMBER(SEARCH(Pay_Item_Search_Text,H5466)),MAX(G$4:$G5465)+1,0)))</f>
        <v>5462</v>
      </c>
      <c r="H5466" s="1" t="str">
        <f>IF(Table_PayItems[[#This Row],[Description]]="_","_ Unique Item - "&amp;Table_PayItems[[#This Row],[Item]]&amp;" - $"&amp;Table_PayItems[[#This Row],[Unit]],Table_PayItems[[#This Row],[Description]]&amp;" - $"&amp;Table_PayItems[[#This Row],[Unit]])</f>
        <v>Sewer, Cl IV, 144 inch, Tr Det D - $Ft</v>
      </c>
      <c r="I5466" s="29" t="str">
        <f>IFERROR(VLOOKUP(ROWS($M$5:M5466),Table_PayItems[[Search Key]:[Concentrated Name]],2,FALSE),"")</f>
        <v>Sewer, Cl IV, 144 inch, Tr Det D - $Ft</v>
      </c>
      <c r="J5466" s="1"/>
      <c r="K5466" s="1"/>
      <c r="L5466" s="22">
        <f>IF(ISNUMBER(SEARCH(Pay_Item_Search_Text_2,M5466)),MAX($L$4:L5465)+1,0)</f>
        <v>0</v>
      </c>
      <c r="M5466" s="1" t="str">
        <f>IFERROR(VLOOKUP(ROWS($M$5:M5466),Table_PayItems[[Search Key]:[Concentrated Name]],2,FALSE),"")</f>
        <v>Sewer, Cl IV, 144 inch, Tr Det D - $Ft</v>
      </c>
      <c r="N5466" s="1" t="str">
        <f>IFERROR(VLOOKUP(ROWS($M$5:N5466),$L$5:$M$7000,2,FALSE),"")</f>
        <v/>
      </c>
      <c r="O5466" s="1" t="str">
        <f>IFERROR(VLOOKUP(ROWS($O$5:O5466),$K$5:$L$7000,2,FALSE),"")</f>
        <v/>
      </c>
    </row>
    <row r="5467" spans="2:15" ht="15" customHeight="1" x14ac:dyDescent="0.25">
      <c r="B5467" s="178" t="s">
        <v>9773</v>
      </c>
      <c r="C5467" s="178" t="s">
        <v>104</v>
      </c>
      <c r="D5467" s="178" t="s">
        <v>1822</v>
      </c>
      <c r="E5467" s="178" t="s">
        <v>296</v>
      </c>
      <c r="F5467" s="178" t="s">
        <v>17</v>
      </c>
      <c r="G5467" s="1">
        <f>IF(ISNUMBER(Pay_Item_Search_Text),IF(ISNUMBER(IF(FIND(Pay_Item_Search_Text,B5467)=1,1, "FALSE")),MAX(G$4:$G5466)+1,IF(ISNUMBER(Pay_Item_Search_Text),0,IF(ISNUMBER(SEARCH(Pay_Item_Search_Text,H5467)),MAX(G$4:$G5466)+1,0))),IF(ISNUMBER(Pay_Item_Search_Text),0,IF(ISNUMBER(SEARCH(Pay_Item_Search_Text,H5467)),MAX(G$4:$G5466)+1,0)))</f>
        <v>5463</v>
      </c>
      <c r="H5467" s="1" t="str">
        <f>IF(Table_PayItems[[#This Row],[Description]]="_","_ Unique Item - "&amp;Table_PayItems[[#This Row],[Item]]&amp;" - $"&amp;Table_PayItems[[#This Row],[Unit]],Table_PayItems[[#This Row],[Description]]&amp;" - $"&amp;Table_PayItems[[#This Row],[Unit]])</f>
        <v>Sewer, Cl IV, 15 inch, Tr Det A - $Ft</v>
      </c>
      <c r="I5467" s="29" t="str">
        <f>IFERROR(VLOOKUP(ROWS($M$5:M5467),Table_PayItems[[Search Key]:[Concentrated Name]],2,FALSE),"")</f>
        <v>Sewer, Cl IV, 15 inch, Tr Det A - $Ft</v>
      </c>
      <c r="J5467" s="1"/>
      <c r="K5467" s="1"/>
      <c r="L5467" s="22">
        <f>IF(ISNUMBER(SEARCH(Pay_Item_Search_Text_2,M5467)),MAX($L$4:L5466)+1,0)</f>
        <v>0</v>
      </c>
      <c r="M5467" s="1" t="str">
        <f>IFERROR(VLOOKUP(ROWS($M$5:M5467),Table_PayItems[[Search Key]:[Concentrated Name]],2,FALSE),"")</f>
        <v>Sewer, Cl IV, 15 inch, Tr Det A - $Ft</v>
      </c>
      <c r="N5467" s="1" t="str">
        <f>IFERROR(VLOOKUP(ROWS($M$5:N5467),$L$5:$M$7000,2,FALSE),"")</f>
        <v/>
      </c>
      <c r="O5467" s="1" t="str">
        <f>IFERROR(VLOOKUP(ROWS($O$5:O5467),$K$5:$L$7000,2,FALSE),"")</f>
        <v/>
      </c>
    </row>
    <row r="5468" spans="2:15" ht="15" customHeight="1" x14ac:dyDescent="0.25">
      <c r="B5468" s="178" t="s">
        <v>9798</v>
      </c>
      <c r="C5468" s="178" t="s">
        <v>104</v>
      </c>
      <c r="D5468" s="178" t="s">
        <v>1846</v>
      </c>
      <c r="E5468" s="178" t="s">
        <v>296</v>
      </c>
      <c r="F5468" s="178" t="s">
        <v>17</v>
      </c>
      <c r="G5468" s="1">
        <f>IF(ISNUMBER(Pay_Item_Search_Text),IF(ISNUMBER(IF(FIND(Pay_Item_Search_Text,B5468)=1,1, "FALSE")),MAX(G$4:$G5467)+1,IF(ISNUMBER(Pay_Item_Search_Text),0,IF(ISNUMBER(SEARCH(Pay_Item_Search_Text,H5468)),MAX(G$4:$G5467)+1,0))),IF(ISNUMBER(Pay_Item_Search_Text),0,IF(ISNUMBER(SEARCH(Pay_Item_Search_Text,H5468)),MAX(G$4:$G5467)+1,0)))</f>
        <v>5464</v>
      </c>
      <c r="H5468" s="1" t="str">
        <f>IF(Table_PayItems[[#This Row],[Description]]="_","_ Unique Item - "&amp;Table_PayItems[[#This Row],[Item]]&amp;" - $"&amp;Table_PayItems[[#This Row],[Unit]],Table_PayItems[[#This Row],[Description]]&amp;" - $"&amp;Table_PayItems[[#This Row],[Unit]])</f>
        <v>Sewer, Cl IV, 15 inch, Tr Det B - $Ft</v>
      </c>
      <c r="I5468" s="29" t="str">
        <f>IFERROR(VLOOKUP(ROWS($M$5:M5468),Table_PayItems[[Search Key]:[Concentrated Name]],2,FALSE),"")</f>
        <v>Sewer, Cl IV, 15 inch, Tr Det B - $Ft</v>
      </c>
      <c r="J5468" s="1"/>
      <c r="K5468" s="1"/>
      <c r="L5468" s="22">
        <f>IF(ISNUMBER(SEARCH(Pay_Item_Search_Text_2,M5468)),MAX($L$4:L5467)+1,0)</f>
        <v>0</v>
      </c>
      <c r="M5468" s="1" t="str">
        <f>IFERROR(VLOOKUP(ROWS($M$5:M5468),Table_PayItems[[Search Key]:[Concentrated Name]],2,FALSE),"")</f>
        <v>Sewer, Cl IV, 15 inch, Tr Det B - $Ft</v>
      </c>
      <c r="N5468" s="1" t="str">
        <f>IFERROR(VLOOKUP(ROWS($M$5:N5468),$L$5:$M$7000,2,FALSE),"")</f>
        <v/>
      </c>
      <c r="O5468" s="1" t="str">
        <f>IFERROR(VLOOKUP(ROWS($O$5:O5468),$K$5:$L$7000,2,FALSE),"")</f>
        <v/>
      </c>
    </row>
    <row r="5469" spans="2:15" ht="15" customHeight="1" x14ac:dyDescent="0.25">
      <c r="B5469" s="178" t="s">
        <v>9822</v>
      </c>
      <c r="C5469" s="178" t="s">
        <v>104</v>
      </c>
      <c r="D5469" s="178" t="s">
        <v>1870</v>
      </c>
      <c r="E5469" s="178" t="s">
        <v>296</v>
      </c>
      <c r="F5469" s="178" t="s">
        <v>17</v>
      </c>
      <c r="G5469" s="1">
        <f>IF(ISNUMBER(Pay_Item_Search_Text),IF(ISNUMBER(IF(FIND(Pay_Item_Search_Text,B5469)=1,1, "FALSE")),MAX(G$4:$G5468)+1,IF(ISNUMBER(Pay_Item_Search_Text),0,IF(ISNUMBER(SEARCH(Pay_Item_Search_Text,H5469)),MAX(G$4:$G5468)+1,0))),IF(ISNUMBER(Pay_Item_Search_Text),0,IF(ISNUMBER(SEARCH(Pay_Item_Search_Text,H5469)),MAX(G$4:$G5468)+1,0)))</f>
        <v>5465</v>
      </c>
      <c r="H5469" s="1" t="str">
        <f>IF(Table_PayItems[[#This Row],[Description]]="_","_ Unique Item - "&amp;Table_PayItems[[#This Row],[Item]]&amp;" - $"&amp;Table_PayItems[[#This Row],[Unit]],Table_PayItems[[#This Row],[Description]]&amp;" - $"&amp;Table_PayItems[[#This Row],[Unit]])</f>
        <v>Sewer, Cl IV, 15 inch, Tr Det C - $Ft</v>
      </c>
      <c r="I5469" s="29" t="str">
        <f>IFERROR(VLOOKUP(ROWS($M$5:M5469),Table_PayItems[[Search Key]:[Concentrated Name]],2,FALSE),"")</f>
        <v>Sewer, Cl IV, 15 inch, Tr Det C - $Ft</v>
      </c>
      <c r="J5469" s="1"/>
      <c r="K5469" s="1"/>
      <c r="L5469" s="22">
        <f>IF(ISNUMBER(SEARCH(Pay_Item_Search_Text_2,M5469)),MAX($L$4:L5468)+1,0)</f>
        <v>0</v>
      </c>
      <c r="M5469" s="1" t="str">
        <f>IFERROR(VLOOKUP(ROWS($M$5:M5469),Table_PayItems[[Search Key]:[Concentrated Name]],2,FALSE),"")</f>
        <v>Sewer, Cl IV, 15 inch, Tr Det C - $Ft</v>
      </c>
      <c r="N5469" s="1" t="str">
        <f>IFERROR(VLOOKUP(ROWS($M$5:N5469),$L$5:$M$7000,2,FALSE),"")</f>
        <v/>
      </c>
      <c r="O5469" s="1" t="str">
        <f>IFERROR(VLOOKUP(ROWS($O$5:O5469),$K$5:$L$7000,2,FALSE),"")</f>
        <v/>
      </c>
    </row>
    <row r="5470" spans="2:15" ht="15" customHeight="1" x14ac:dyDescent="0.25">
      <c r="B5470" s="178" t="s">
        <v>9846</v>
      </c>
      <c r="C5470" s="178" t="s">
        <v>104</v>
      </c>
      <c r="D5470" s="178" t="s">
        <v>1894</v>
      </c>
      <c r="E5470" s="178" t="s">
        <v>296</v>
      </c>
      <c r="F5470" s="178" t="s">
        <v>17</v>
      </c>
      <c r="G5470" s="1">
        <f>IF(ISNUMBER(Pay_Item_Search_Text),IF(ISNUMBER(IF(FIND(Pay_Item_Search_Text,B5470)=1,1, "FALSE")),MAX(G$4:$G5469)+1,IF(ISNUMBER(Pay_Item_Search_Text),0,IF(ISNUMBER(SEARCH(Pay_Item_Search_Text,H5470)),MAX(G$4:$G5469)+1,0))),IF(ISNUMBER(Pay_Item_Search_Text),0,IF(ISNUMBER(SEARCH(Pay_Item_Search_Text,H5470)),MAX(G$4:$G5469)+1,0)))</f>
        <v>5466</v>
      </c>
      <c r="H5470" s="1" t="str">
        <f>IF(Table_PayItems[[#This Row],[Description]]="_","_ Unique Item - "&amp;Table_PayItems[[#This Row],[Item]]&amp;" - $"&amp;Table_PayItems[[#This Row],[Unit]],Table_PayItems[[#This Row],[Description]]&amp;" - $"&amp;Table_PayItems[[#This Row],[Unit]])</f>
        <v>Sewer, Cl IV, 15 inch, Tr Det D - $Ft</v>
      </c>
      <c r="I5470" s="29" t="str">
        <f>IFERROR(VLOOKUP(ROWS($M$5:M5470),Table_PayItems[[Search Key]:[Concentrated Name]],2,FALSE),"")</f>
        <v>Sewer, Cl IV, 15 inch, Tr Det D - $Ft</v>
      </c>
      <c r="J5470" s="1"/>
      <c r="K5470" s="1"/>
      <c r="L5470" s="22">
        <f>IF(ISNUMBER(SEARCH(Pay_Item_Search_Text_2,M5470)),MAX($L$4:L5469)+1,0)</f>
        <v>0</v>
      </c>
      <c r="M5470" s="1" t="str">
        <f>IFERROR(VLOOKUP(ROWS($M$5:M5470),Table_PayItems[[Search Key]:[Concentrated Name]],2,FALSE),"")</f>
        <v>Sewer, Cl IV, 15 inch, Tr Det D - $Ft</v>
      </c>
      <c r="N5470" s="1" t="str">
        <f>IFERROR(VLOOKUP(ROWS($M$5:N5470),$L$5:$M$7000,2,FALSE),"")</f>
        <v/>
      </c>
      <c r="O5470" s="1" t="str">
        <f>IFERROR(VLOOKUP(ROWS($O$5:O5470),$K$5:$L$7000,2,FALSE),"")</f>
        <v/>
      </c>
    </row>
    <row r="5471" spans="2:15" ht="15" customHeight="1" x14ac:dyDescent="0.25">
      <c r="B5471" s="178" t="s">
        <v>9774</v>
      </c>
      <c r="C5471" s="178" t="s">
        <v>104</v>
      </c>
      <c r="D5471" s="178" t="s">
        <v>1823</v>
      </c>
      <c r="E5471" s="178" t="s">
        <v>296</v>
      </c>
      <c r="F5471" s="178" t="s">
        <v>17</v>
      </c>
      <c r="G5471" s="1">
        <f>IF(ISNUMBER(Pay_Item_Search_Text),IF(ISNUMBER(IF(FIND(Pay_Item_Search_Text,B5471)=1,1, "FALSE")),MAX(G$4:$G5470)+1,IF(ISNUMBER(Pay_Item_Search_Text),0,IF(ISNUMBER(SEARCH(Pay_Item_Search_Text,H5471)),MAX(G$4:$G5470)+1,0))),IF(ISNUMBER(Pay_Item_Search_Text),0,IF(ISNUMBER(SEARCH(Pay_Item_Search_Text,H5471)),MAX(G$4:$G5470)+1,0)))</f>
        <v>5467</v>
      </c>
      <c r="H5471" s="1" t="str">
        <f>IF(Table_PayItems[[#This Row],[Description]]="_","_ Unique Item - "&amp;Table_PayItems[[#This Row],[Item]]&amp;" - $"&amp;Table_PayItems[[#This Row],[Unit]],Table_PayItems[[#This Row],[Description]]&amp;" - $"&amp;Table_PayItems[[#This Row],[Unit]])</f>
        <v>Sewer, Cl IV, 18 inch, Tr Det A - $Ft</v>
      </c>
      <c r="I5471" s="29" t="str">
        <f>IFERROR(VLOOKUP(ROWS($M$5:M5471),Table_PayItems[[Search Key]:[Concentrated Name]],2,FALSE),"")</f>
        <v>Sewer, Cl IV, 18 inch, Tr Det A - $Ft</v>
      </c>
      <c r="J5471" s="1"/>
      <c r="K5471" s="1"/>
      <c r="L5471" s="22">
        <f>IF(ISNUMBER(SEARCH(Pay_Item_Search_Text_2,M5471)),MAX($L$4:L5470)+1,0)</f>
        <v>0</v>
      </c>
      <c r="M5471" s="1" t="str">
        <f>IFERROR(VLOOKUP(ROWS($M$5:M5471),Table_PayItems[[Search Key]:[Concentrated Name]],2,FALSE),"")</f>
        <v>Sewer, Cl IV, 18 inch, Tr Det A - $Ft</v>
      </c>
      <c r="N5471" s="1" t="str">
        <f>IFERROR(VLOOKUP(ROWS($M$5:N5471),$L$5:$M$7000,2,FALSE),"")</f>
        <v/>
      </c>
      <c r="O5471" s="1" t="str">
        <f>IFERROR(VLOOKUP(ROWS($O$5:O5471),$K$5:$L$7000,2,FALSE),"")</f>
        <v/>
      </c>
    </row>
    <row r="5472" spans="2:15" ht="15" customHeight="1" x14ac:dyDescent="0.25">
      <c r="B5472" s="178" t="s">
        <v>9799</v>
      </c>
      <c r="C5472" s="178" t="s">
        <v>104</v>
      </c>
      <c r="D5472" s="178" t="s">
        <v>1847</v>
      </c>
      <c r="E5472" s="178" t="s">
        <v>296</v>
      </c>
      <c r="F5472" s="178" t="s">
        <v>17</v>
      </c>
      <c r="G5472" s="1">
        <f>IF(ISNUMBER(Pay_Item_Search_Text),IF(ISNUMBER(IF(FIND(Pay_Item_Search_Text,B5472)=1,1, "FALSE")),MAX(G$4:$G5471)+1,IF(ISNUMBER(Pay_Item_Search_Text),0,IF(ISNUMBER(SEARCH(Pay_Item_Search_Text,H5472)),MAX(G$4:$G5471)+1,0))),IF(ISNUMBER(Pay_Item_Search_Text),0,IF(ISNUMBER(SEARCH(Pay_Item_Search_Text,H5472)),MAX(G$4:$G5471)+1,0)))</f>
        <v>5468</v>
      </c>
      <c r="H5472" s="1" t="str">
        <f>IF(Table_PayItems[[#This Row],[Description]]="_","_ Unique Item - "&amp;Table_PayItems[[#This Row],[Item]]&amp;" - $"&amp;Table_PayItems[[#This Row],[Unit]],Table_PayItems[[#This Row],[Description]]&amp;" - $"&amp;Table_PayItems[[#This Row],[Unit]])</f>
        <v>Sewer, Cl IV, 18 inch, Tr Det B - $Ft</v>
      </c>
      <c r="I5472" s="29" t="str">
        <f>IFERROR(VLOOKUP(ROWS($M$5:M5472),Table_PayItems[[Search Key]:[Concentrated Name]],2,FALSE),"")</f>
        <v>Sewer, Cl IV, 18 inch, Tr Det B - $Ft</v>
      </c>
      <c r="J5472" s="1"/>
      <c r="K5472" s="1"/>
      <c r="L5472" s="22">
        <f>IF(ISNUMBER(SEARCH(Pay_Item_Search_Text_2,M5472)),MAX($L$4:L5471)+1,0)</f>
        <v>0</v>
      </c>
      <c r="M5472" s="1" t="str">
        <f>IFERROR(VLOOKUP(ROWS($M$5:M5472),Table_PayItems[[Search Key]:[Concentrated Name]],2,FALSE),"")</f>
        <v>Sewer, Cl IV, 18 inch, Tr Det B - $Ft</v>
      </c>
      <c r="N5472" s="1" t="str">
        <f>IFERROR(VLOOKUP(ROWS($M$5:N5472),$L$5:$M$7000,2,FALSE),"")</f>
        <v/>
      </c>
      <c r="O5472" s="1" t="str">
        <f>IFERROR(VLOOKUP(ROWS($O$5:O5472),$K$5:$L$7000,2,FALSE),"")</f>
        <v/>
      </c>
    </row>
    <row r="5473" spans="2:15" ht="15" customHeight="1" x14ac:dyDescent="0.25">
      <c r="B5473" s="178" t="s">
        <v>9823</v>
      </c>
      <c r="C5473" s="178" t="s">
        <v>104</v>
      </c>
      <c r="D5473" s="178" t="s">
        <v>1871</v>
      </c>
      <c r="E5473" s="178" t="s">
        <v>296</v>
      </c>
      <c r="F5473" s="178" t="s">
        <v>17</v>
      </c>
      <c r="G5473" s="1">
        <f>IF(ISNUMBER(Pay_Item_Search_Text),IF(ISNUMBER(IF(FIND(Pay_Item_Search_Text,B5473)=1,1, "FALSE")),MAX(G$4:$G5472)+1,IF(ISNUMBER(Pay_Item_Search_Text),0,IF(ISNUMBER(SEARCH(Pay_Item_Search_Text,H5473)),MAX(G$4:$G5472)+1,0))),IF(ISNUMBER(Pay_Item_Search_Text),0,IF(ISNUMBER(SEARCH(Pay_Item_Search_Text,H5473)),MAX(G$4:$G5472)+1,0)))</f>
        <v>5469</v>
      </c>
      <c r="H5473" s="1" t="str">
        <f>IF(Table_PayItems[[#This Row],[Description]]="_","_ Unique Item - "&amp;Table_PayItems[[#This Row],[Item]]&amp;" - $"&amp;Table_PayItems[[#This Row],[Unit]],Table_PayItems[[#This Row],[Description]]&amp;" - $"&amp;Table_PayItems[[#This Row],[Unit]])</f>
        <v>Sewer, Cl IV, 18 inch, Tr Det C - $Ft</v>
      </c>
      <c r="I5473" s="29" t="str">
        <f>IFERROR(VLOOKUP(ROWS($M$5:M5473),Table_PayItems[[Search Key]:[Concentrated Name]],2,FALSE),"")</f>
        <v>Sewer, Cl IV, 18 inch, Tr Det C - $Ft</v>
      </c>
      <c r="J5473" s="1"/>
      <c r="K5473" s="1"/>
      <c r="L5473" s="22">
        <f>IF(ISNUMBER(SEARCH(Pay_Item_Search_Text_2,M5473)),MAX($L$4:L5472)+1,0)</f>
        <v>0</v>
      </c>
      <c r="M5473" s="1" t="str">
        <f>IFERROR(VLOOKUP(ROWS($M$5:M5473),Table_PayItems[[Search Key]:[Concentrated Name]],2,FALSE),"")</f>
        <v>Sewer, Cl IV, 18 inch, Tr Det C - $Ft</v>
      </c>
      <c r="N5473" s="1" t="str">
        <f>IFERROR(VLOOKUP(ROWS($M$5:N5473),$L$5:$M$7000,2,FALSE),"")</f>
        <v/>
      </c>
      <c r="O5473" s="1" t="str">
        <f>IFERROR(VLOOKUP(ROWS($O$5:O5473),$K$5:$L$7000,2,FALSE),"")</f>
        <v/>
      </c>
    </row>
    <row r="5474" spans="2:15" ht="15" customHeight="1" x14ac:dyDescent="0.25">
      <c r="B5474" s="178" t="s">
        <v>9847</v>
      </c>
      <c r="C5474" s="178" t="s">
        <v>104</v>
      </c>
      <c r="D5474" s="178" t="s">
        <v>1895</v>
      </c>
      <c r="E5474" s="178" t="s">
        <v>296</v>
      </c>
      <c r="F5474" s="178" t="s">
        <v>17</v>
      </c>
      <c r="G5474" s="1">
        <f>IF(ISNUMBER(Pay_Item_Search_Text),IF(ISNUMBER(IF(FIND(Pay_Item_Search_Text,B5474)=1,1, "FALSE")),MAX(G$4:$G5473)+1,IF(ISNUMBER(Pay_Item_Search_Text),0,IF(ISNUMBER(SEARCH(Pay_Item_Search_Text,H5474)),MAX(G$4:$G5473)+1,0))),IF(ISNUMBER(Pay_Item_Search_Text),0,IF(ISNUMBER(SEARCH(Pay_Item_Search_Text,H5474)),MAX(G$4:$G5473)+1,0)))</f>
        <v>5470</v>
      </c>
      <c r="H5474" s="1" t="str">
        <f>IF(Table_PayItems[[#This Row],[Description]]="_","_ Unique Item - "&amp;Table_PayItems[[#This Row],[Item]]&amp;" - $"&amp;Table_PayItems[[#This Row],[Unit]],Table_PayItems[[#This Row],[Description]]&amp;" - $"&amp;Table_PayItems[[#This Row],[Unit]])</f>
        <v>Sewer, Cl IV, 18 inch, Tr Det D - $Ft</v>
      </c>
      <c r="I5474" s="29" t="str">
        <f>IFERROR(VLOOKUP(ROWS($M$5:M5474),Table_PayItems[[Search Key]:[Concentrated Name]],2,FALSE),"")</f>
        <v>Sewer, Cl IV, 18 inch, Tr Det D - $Ft</v>
      </c>
      <c r="J5474" s="1"/>
      <c r="K5474" s="1"/>
      <c r="L5474" s="22">
        <f>IF(ISNUMBER(SEARCH(Pay_Item_Search_Text_2,M5474)),MAX($L$4:L5473)+1,0)</f>
        <v>0</v>
      </c>
      <c r="M5474" s="1" t="str">
        <f>IFERROR(VLOOKUP(ROWS($M$5:M5474),Table_PayItems[[Search Key]:[Concentrated Name]],2,FALSE),"")</f>
        <v>Sewer, Cl IV, 18 inch, Tr Det D - $Ft</v>
      </c>
      <c r="N5474" s="1" t="str">
        <f>IFERROR(VLOOKUP(ROWS($M$5:N5474),$L$5:$M$7000,2,FALSE),"")</f>
        <v/>
      </c>
      <c r="O5474" s="1" t="str">
        <f>IFERROR(VLOOKUP(ROWS($O$5:O5474),$K$5:$L$7000,2,FALSE),"")</f>
        <v/>
      </c>
    </row>
    <row r="5475" spans="2:15" ht="15" customHeight="1" x14ac:dyDescent="0.25">
      <c r="B5475" s="178" t="s">
        <v>9775</v>
      </c>
      <c r="C5475" s="178" t="s">
        <v>104</v>
      </c>
      <c r="D5475" s="178" t="s">
        <v>1824</v>
      </c>
      <c r="E5475" s="178" t="s">
        <v>296</v>
      </c>
      <c r="F5475" s="178" t="s">
        <v>17</v>
      </c>
      <c r="G5475" s="1">
        <f>IF(ISNUMBER(Pay_Item_Search_Text),IF(ISNUMBER(IF(FIND(Pay_Item_Search_Text,B5475)=1,1, "FALSE")),MAX(G$4:$G5474)+1,IF(ISNUMBER(Pay_Item_Search_Text),0,IF(ISNUMBER(SEARCH(Pay_Item_Search_Text,H5475)),MAX(G$4:$G5474)+1,0))),IF(ISNUMBER(Pay_Item_Search_Text),0,IF(ISNUMBER(SEARCH(Pay_Item_Search_Text,H5475)),MAX(G$4:$G5474)+1,0)))</f>
        <v>5471</v>
      </c>
      <c r="H5475" s="1" t="str">
        <f>IF(Table_PayItems[[#This Row],[Description]]="_","_ Unique Item - "&amp;Table_PayItems[[#This Row],[Item]]&amp;" - $"&amp;Table_PayItems[[#This Row],[Unit]],Table_PayItems[[#This Row],[Description]]&amp;" - $"&amp;Table_PayItems[[#This Row],[Unit]])</f>
        <v>Sewer, Cl IV, 24 inch, Tr Det A - $Ft</v>
      </c>
      <c r="I5475" s="29" t="str">
        <f>IFERROR(VLOOKUP(ROWS($M$5:M5475),Table_PayItems[[Search Key]:[Concentrated Name]],2,FALSE),"")</f>
        <v>Sewer, Cl IV, 24 inch, Tr Det A - $Ft</v>
      </c>
      <c r="J5475" s="1"/>
      <c r="K5475" s="1"/>
      <c r="L5475" s="22">
        <f>IF(ISNUMBER(SEARCH(Pay_Item_Search_Text_2,M5475)),MAX($L$4:L5474)+1,0)</f>
        <v>0</v>
      </c>
      <c r="M5475" s="1" t="str">
        <f>IFERROR(VLOOKUP(ROWS($M$5:M5475),Table_PayItems[[Search Key]:[Concentrated Name]],2,FALSE),"")</f>
        <v>Sewer, Cl IV, 24 inch, Tr Det A - $Ft</v>
      </c>
      <c r="N5475" s="1" t="str">
        <f>IFERROR(VLOOKUP(ROWS($M$5:N5475),$L$5:$M$7000,2,FALSE),"")</f>
        <v/>
      </c>
      <c r="O5475" s="1" t="str">
        <f>IFERROR(VLOOKUP(ROWS($O$5:O5475),$K$5:$L$7000,2,FALSE),"")</f>
        <v/>
      </c>
    </row>
    <row r="5476" spans="2:15" ht="15" customHeight="1" x14ac:dyDescent="0.25">
      <c r="B5476" s="178" t="s">
        <v>9800</v>
      </c>
      <c r="C5476" s="178" t="s">
        <v>104</v>
      </c>
      <c r="D5476" s="178" t="s">
        <v>1848</v>
      </c>
      <c r="E5476" s="178" t="s">
        <v>296</v>
      </c>
      <c r="F5476" s="178" t="s">
        <v>17</v>
      </c>
      <c r="G5476" s="1">
        <f>IF(ISNUMBER(Pay_Item_Search_Text),IF(ISNUMBER(IF(FIND(Pay_Item_Search_Text,B5476)=1,1, "FALSE")),MAX(G$4:$G5475)+1,IF(ISNUMBER(Pay_Item_Search_Text),0,IF(ISNUMBER(SEARCH(Pay_Item_Search_Text,H5476)),MAX(G$4:$G5475)+1,0))),IF(ISNUMBER(Pay_Item_Search_Text),0,IF(ISNUMBER(SEARCH(Pay_Item_Search_Text,H5476)),MAX(G$4:$G5475)+1,0)))</f>
        <v>5472</v>
      </c>
      <c r="H5476" s="1" t="str">
        <f>IF(Table_PayItems[[#This Row],[Description]]="_","_ Unique Item - "&amp;Table_PayItems[[#This Row],[Item]]&amp;" - $"&amp;Table_PayItems[[#This Row],[Unit]],Table_PayItems[[#This Row],[Description]]&amp;" - $"&amp;Table_PayItems[[#This Row],[Unit]])</f>
        <v>Sewer, Cl IV, 24 inch, Tr Det B - $Ft</v>
      </c>
      <c r="I5476" s="29" t="str">
        <f>IFERROR(VLOOKUP(ROWS($M$5:M5476),Table_PayItems[[Search Key]:[Concentrated Name]],2,FALSE),"")</f>
        <v>Sewer, Cl IV, 24 inch, Tr Det B - $Ft</v>
      </c>
      <c r="J5476" s="1"/>
      <c r="K5476" s="1"/>
      <c r="L5476" s="22">
        <f>IF(ISNUMBER(SEARCH(Pay_Item_Search_Text_2,M5476)),MAX($L$4:L5475)+1,0)</f>
        <v>0</v>
      </c>
      <c r="M5476" s="1" t="str">
        <f>IFERROR(VLOOKUP(ROWS($M$5:M5476),Table_PayItems[[Search Key]:[Concentrated Name]],2,FALSE),"")</f>
        <v>Sewer, Cl IV, 24 inch, Tr Det B - $Ft</v>
      </c>
      <c r="N5476" s="1" t="str">
        <f>IFERROR(VLOOKUP(ROWS($M$5:N5476),$L$5:$M$7000,2,FALSE),"")</f>
        <v/>
      </c>
      <c r="O5476" s="1" t="str">
        <f>IFERROR(VLOOKUP(ROWS($O$5:O5476),$K$5:$L$7000,2,FALSE),"")</f>
        <v/>
      </c>
    </row>
    <row r="5477" spans="2:15" ht="15" customHeight="1" x14ac:dyDescent="0.25">
      <c r="B5477" s="178" t="s">
        <v>9824</v>
      </c>
      <c r="C5477" s="178" t="s">
        <v>104</v>
      </c>
      <c r="D5477" s="178" t="s">
        <v>1872</v>
      </c>
      <c r="E5477" s="178" t="s">
        <v>296</v>
      </c>
      <c r="F5477" s="178" t="s">
        <v>17</v>
      </c>
      <c r="G5477" s="1">
        <f>IF(ISNUMBER(Pay_Item_Search_Text),IF(ISNUMBER(IF(FIND(Pay_Item_Search_Text,B5477)=1,1, "FALSE")),MAX(G$4:$G5476)+1,IF(ISNUMBER(Pay_Item_Search_Text),0,IF(ISNUMBER(SEARCH(Pay_Item_Search_Text,H5477)),MAX(G$4:$G5476)+1,0))),IF(ISNUMBER(Pay_Item_Search_Text),0,IF(ISNUMBER(SEARCH(Pay_Item_Search_Text,H5477)),MAX(G$4:$G5476)+1,0)))</f>
        <v>5473</v>
      </c>
      <c r="H5477" s="1" t="str">
        <f>IF(Table_PayItems[[#This Row],[Description]]="_","_ Unique Item - "&amp;Table_PayItems[[#This Row],[Item]]&amp;" - $"&amp;Table_PayItems[[#This Row],[Unit]],Table_PayItems[[#This Row],[Description]]&amp;" - $"&amp;Table_PayItems[[#This Row],[Unit]])</f>
        <v>Sewer, Cl IV, 24 inch, Tr Det C - $Ft</v>
      </c>
      <c r="I5477" s="29" t="str">
        <f>IFERROR(VLOOKUP(ROWS($M$5:M5477),Table_PayItems[[Search Key]:[Concentrated Name]],2,FALSE),"")</f>
        <v>Sewer, Cl IV, 24 inch, Tr Det C - $Ft</v>
      </c>
      <c r="J5477" s="1"/>
      <c r="K5477" s="1"/>
      <c r="L5477" s="22">
        <f>IF(ISNUMBER(SEARCH(Pay_Item_Search_Text_2,M5477)),MAX($L$4:L5476)+1,0)</f>
        <v>0</v>
      </c>
      <c r="M5477" s="1" t="str">
        <f>IFERROR(VLOOKUP(ROWS($M$5:M5477),Table_PayItems[[Search Key]:[Concentrated Name]],2,FALSE),"")</f>
        <v>Sewer, Cl IV, 24 inch, Tr Det C - $Ft</v>
      </c>
      <c r="N5477" s="1" t="str">
        <f>IFERROR(VLOOKUP(ROWS($M$5:N5477),$L$5:$M$7000,2,FALSE),"")</f>
        <v/>
      </c>
      <c r="O5477" s="1" t="str">
        <f>IFERROR(VLOOKUP(ROWS($O$5:O5477),$K$5:$L$7000,2,FALSE),"")</f>
        <v/>
      </c>
    </row>
    <row r="5478" spans="2:15" ht="15" customHeight="1" x14ac:dyDescent="0.25">
      <c r="B5478" s="178" t="s">
        <v>9848</v>
      </c>
      <c r="C5478" s="178" t="s">
        <v>104</v>
      </c>
      <c r="D5478" s="178" t="s">
        <v>1896</v>
      </c>
      <c r="E5478" s="178" t="s">
        <v>296</v>
      </c>
      <c r="F5478" s="178" t="s">
        <v>17</v>
      </c>
      <c r="G5478" s="1">
        <f>IF(ISNUMBER(Pay_Item_Search_Text),IF(ISNUMBER(IF(FIND(Pay_Item_Search_Text,B5478)=1,1, "FALSE")),MAX(G$4:$G5477)+1,IF(ISNUMBER(Pay_Item_Search_Text),0,IF(ISNUMBER(SEARCH(Pay_Item_Search_Text,H5478)),MAX(G$4:$G5477)+1,0))),IF(ISNUMBER(Pay_Item_Search_Text),0,IF(ISNUMBER(SEARCH(Pay_Item_Search_Text,H5478)),MAX(G$4:$G5477)+1,0)))</f>
        <v>5474</v>
      </c>
      <c r="H5478" s="1" t="str">
        <f>IF(Table_PayItems[[#This Row],[Description]]="_","_ Unique Item - "&amp;Table_PayItems[[#This Row],[Item]]&amp;" - $"&amp;Table_PayItems[[#This Row],[Unit]],Table_PayItems[[#This Row],[Description]]&amp;" - $"&amp;Table_PayItems[[#This Row],[Unit]])</f>
        <v>Sewer, Cl IV, 24 inch, Tr Det D - $Ft</v>
      </c>
      <c r="I5478" s="29" t="str">
        <f>IFERROR(VLOOKUP(ROWS($M$5:M5478),Table_PayItems[[Search Key]:[Concentrated Name]],2,FALSE),"")</f>
        <v>Sewer, Cl IV, 24 inch, Tr Det D - $Ft</v>
      </c>
      <c r="J5478" s="1"/>
      <c r="K5478" s="1"/>
      <c r="L5478" s="22">
        <f>IF(ISNUMBER(SEARCH(Pay_Item_Search_Text_2,M5478)),MAX($L$4:L5477)+1,0)</f>
        <v>0</v>
      </c>
      <c r="M5478" s="1" t="str">
        <f>IFERROR(VLOOKUP(ROWS($M$5:M5478),Table_PayItems[[Search Key]:[Concentrated Name]],2,FALSE),"")</f>
        <v>Sewer, Cl IV, 24 inch, Tr Det D - $Ft</v>
      </c>
      <c r="N5478" s="1" t="str">
        <f>IFERROR(VLOOKUP(ROWS($M$5:N5478),$L$5:$M$7000,2,FALSE),"")</f>
        <v/>
      </c>
      <c r="O5478" s="1" t="str">
        <f>IFERROR(VLOOKUP(ROWS($O$5:O5478),$K$5:$L$7000,2,FALSE),"")</f>
        <v/>
      </c>
    </row>
    <row r="5479" spans="2:15" ht="15" customHeight="1" x14ac:dyDescent="0.25">
      <c r="B5479" s="178" t="s">
        <v>9776</v>
      </c>
      <c r="C5479" s="178" t="s">
        <v>104</v>
      </c>
      <c r="D5479" s="178" t="s">
        <v>1825</v>
      </c>
      <c r="E5479" s="178" t="s">
        <v>302</v>
      </c>
      <c r="F5479" s="178" t="s">
        <v>17</v>
      </c>
      <c r="G5479" s="1">
        <f>IF(ISNUMBER(Pay_Item_Search_Text),IF(ISNUMBER(IF(FIND(Pay_Item_Search_Text,B5479)=1,1, "FALSE")),MAX(G$4:$G5478)+1,IF(ISNUMBER(Pay_Item_Search_Text),0,IF(ISNUMBER(SEARCH(Pay_Item_Search_Text,H5479)),MAX(G$4:$G5478)+1,0))),IF(ISNUMBER(Pay_Item_Search_Text),0,IF(ISNUMBER(SEARCH(Pay_Item_Search_Text,H5479)),MAX(G$4:$G5478)+1,0)))</f>
        <v>5475</v>
      </c>
      <c r="H5479" s="1" t="str">
        <f>IF(Table_PayItems[[#This Row],[Description]]="_","_ Unique Item - "&amp;Table_PayItems[[#This Row],[Item]]&amp;" - $"&amp;Table_PayItems[[#This Row],[Unit]],Table_PayItems[[#This Row],[Description]]&amp;" - $"&amp;Table_PayItems[[#This Row],[Unit]])</f>
        <v>Sewer, Cl IV, 30 inch, Tr Det A - $Ft</v>
      </c>
      <c r="I5479" s="29" t="str">
        <f>IFERROR(VLOOKUP(ROWS($M$5:M5479),Table_PayItems[[Search Key]:[Concentrated Name]],2,FALSE),"")</f>
        <v>Sewer, Cl IV, 30 inch, Tr Det A - $Ft</v>
      </c>
      <c r="J5479" s="1"/>
      <c r="K5479" s="1"/>
      <c r="L5479" s="22">
        <f>IF(ISNUMBER(SEARCH(Pay_Item_Search_Text_2,M5479)),MAX($L$4:L5478)+1,0)</f>
        <v>996</v>
      </c>
      <c r="M5479" s="1" t="str">
        <f>IFERROR(VLOOKUP(ROWS($M$5:M5479),Table_PayItems[[Search Key]:[Concentrated Name]],2,FALSE),"")</f>
        <v>Sewer, Cl IV, 30 inch, Tr Det A - $Ft</v>
      </c>
      <c r="N5479" s="1" t="str">
        <f>IFERROR(VLOOKUP(ROWS($M$5:N5479),$L$5:$M$7000,2,FALSE),"")</f>
        <v/>
      </c>
      <c r="O5479" s="1" t="str">
        <f>IFERROR(VLOOKUP(ROWS($O$5:O5479),$K$5:$L$7000,2,FALSE),"")</f>
        <v/>
      </c>
    </row>
    <row r="5480" spans="2:15" ht="15" customHeight="1" x14ac:dyDescent="0.25">
      <c r="B5480" s="178" t="s">
        <v>9801</v>
      </c>
      <c r="C5480" s="178" t="s">
        <v>104</v>
      </c>
      <c r="D5480" s="178" t="s">
        <v>1849</v>
      </c>
      <c r="E5480" s="178" t="s">
        <v>302</v>
      </c>
      <c r="F5480" s="178" t="s">
        <v>17</v>
      </c>
      <c r="G5480" s="1">
        <f>IF(ISNUMBER(Pay_Item_Search_Text),IF(ISNUMBER(IF(FIND(Pay_Item_Search_Text,B5480)=1,1, "FALSE")),MAX(G$4:$G5479)+1,IF(ISNUMBER(Pay_Item_Search_Text),0,IF(ISNUMBER(SEARCH(Pay_Item_Search_Text,H5480)),MAX(G$4:$G5479)+1,0))),IF(ISNUMBER(Pay_Item_Search_Text),0,IF(ISNUMBER(SEARCH(Pay_Item_Search_Text,H5480)),MAX(G$4:$G5479)+1,0)))</f>
        <v>5476</v>
      </c>
      <c r="H5480" s="1" t="str">
        <f>IF(Table_PayItems[[#This Row],[Description]]="_","_ Unique Item - "&amp;Table_PayItems[[#This Row],[Item]]&amp;" - $"&amp;Table_PayItems[[#This Row],[Unit]],Table_PayItems[[#This Row],[Description]]&amp;" - $"&amp;Table_PayItems[[#This Row],[Unit]])</f>
        <v>Sewer, Cl IV, 30 inch, Tr Det B - $Ft</v>
      </c>
      <c r="I5480" s="29" t="str">
        <f>IFERROR(VLOOKUP(ROWS($M$5:M5480),Table_PayItems[[Search Key]:[Concentrated Name]],2,FALSE),"")</f>
        <v>Sewer, Cl IV, 30 inch, Tr Det B - $Ft</v>
      </c>
      <c r="J5480" s="1"/>
      <c r="K5480" s="1"/>
      <c r="L5480" s="22">
        <f>IF(ISNUMBER(SEARCH(Pay_Item_Search_Text_2,M5480)),MAX($L$4:L5479)+1,0)</f>
        <v>997</v>
      </c>
      <c r="M5480" s="1" t="str">
        <f>IFERROR(VLOOKUP(ROWS($M$5:M5480),Table_PayItems[[Search Key]:[Concentrated Name]],2,FALSE),"")</f>
        <v>Sewer, Cl IV, 30 inch, Tr Det B - $Ft</v>
      </c>
      <c r="N5480" s="1" t="str">
        <f>IFERROR(VLOOKUP(ROWS($M$5:N5480),$L$5:$M$7000,2,FALSE),"")</f>
        <v/>
      </c>
      <c r="O5480" s="1" t="str">
        <f>IFERROR(VLOOKUP(ROWS($O$5:O5480),$K$5:$L$7000,2,FALSE),"")</f>
        <v/>
      </c>
    </row>
    <row r="5481" spans="2:15" ht="15" customHeight="1" x14ac:dyDescent="0.25">
      <c r="B5481" s="178" t="s">
        <v>9825</v>
      </c>
      <c r="C5481" s="178" t="s">
        <v>104</v>
      </c>
      <c r="D5481" s="178" t="s">
        <v>1873</v>
      </c>
      <c r="E5481" s="178" t="s">
        <v>302</v>
      </c>
      <c r="F5481" s="178" t="s">
        <v>17</v>
      </c>
      <c r="G5481" s="1">
        <f>IF(ISNUMBER(Pay_Item_Search_Text),IF(ISNUMBER(IF(FIND(Pay_Item_Search_Text,B5481)=1,1, "FALSE")),MAX(G$4:$G5480)+1,IF(ISNUMBER(Pay_Item_Search_Text),0,IF(ISNUMBER(SEARCH(Pay_Item_Search_Text,H5481)),MAX(G$4:$G5480)+1,0))),IF(ISNUMBER(Pay_Item_Search_Text),0,IF(ISNUMBER(SEARCH(Pay_Item_Search_Text,H5481)),MAX(G$4:$G5480)+1,0)))</f>
        <v>5477</v>
      </c>
      <c r="H5481" s="1" t="str">
        <f>IF(Table_PayItems[[#This Row],[Description]]="_","_ Unique Item - "&amp;Table_PayItems[[#This Row],[Item]]&amp;" - $"&amp;Table_PayItems[[#This Row],[Unit]],Table_PayItems[[#This Row],[Description]]&amp;" - $"&amp;Table_PayItems[[#This Row],[Unit]])</f>
        <v>Sewer, Cl IV, 30 inch, Tr Det C - $Ft</v>
      </c>
      <c r="I5481" s="29" t="str">
        <f>IFERROR(VLOOKUP(ROWS($M$5:M5481),Table_PayItems[[Search Key]:[Concentrated Name]],2,FALSE),"")</f>
        <v>Sewer, Cl IV, 30 inch, Tr Det C - $Ft</v>
      </c>
      <c r="J5481" s="1"/>
      <c r="K5481" s="1"/>
      <c r="L5481" s="22">
        <f>IF(ISNUMBER(SEARCH(Pay_Item_Search_Text_2,M5481)),MAX($L$4:L5480)+1,0)</f>
        <v>998</v>
      </c>
      <c r="M5481" s="1" t="str">
        <f>IFERROR(VLOOKUP(ROWS($M$5:M5481),Table_PayItems[[Search Key]:[Concentrated Name]],2,FALSE),"")</f>
        <v>Sewer, Cl IV, 30 inch, Tr Det C - $Ft</v>
      </c>
      <c r="N5481" s="1" t="str">
        <f>IFERROR(VLOOKUP(ROWS($M$5:N5481),$L$5:$M$7000,2,FALSE),"")</f>
        <v/>
      </c>
      <c r="O5481" s="1" t="str">
        <f>IFERROR(VLOOKUP(ROWS($O$5:O5481),$K$5:$L$7000,2,FALSE),"")</f>
        <v/>
      </c>
    </row>
    <row r="5482" spans="2:15" ht="15" customHeight="1" x14ac:dyDescent="0.25">
      <c r="B5482" s="178" t="s">
        <v>9849</v>
      </c>
      <c r="C5482" s="178" t="s">
        <v>104</v>
      </c>
      <c r="D5482" s="178" t="s">
        <v>1897</v>
      </c>
      <c r="E5482" s="178" t="s">
        <v>302</v>
      </c>
      <c r="F5482" s="178" t="s">
        <v>17</v>
      </c>
      <c r="G5482" s="1">
        <f>IF(ISNUMBER(Pay_Item_Search_Text),IF(ISNUMBER(IF(FIND(Pay_Item_Search_Text,B5482)=1,1, "FALSE")),MAX(G$4:$G5481)+1,IF(ISNUMBER(Pay_Item_Search_Text),0,IF(ISNUMBER(SEARCH(Pay_Item_Search_Text,H5482)),MAX(G$4:$G5481)+1,0))),IF(ISNUMBER(Pay_Item_Search_Text),0,IF(ISNUMBER(SEARCH(Pay_Item_Search_Text,H5482)),MAX(G$4:$G5481)+1,0)))</f>
        <v>5478</v>
      </c>
      <c r="H5482" s="1" t="str">
        <f>IF(Table_PayItems[[#This Row],[Description]]="_","_ Unique Item - "&amp;Table_PayItems[[#This Row],[Item]]&amp;" - $"&amp;Table_PayItems[[#This Row],[Unit]],Table_PayItems[[#This Row],[Description]]&amp;" - $"&amp;Table_PayItems[[#This Row],[Unit]])</f>
        <v>Sewer, Cl IV, 30 inch, Tr Det D - $Ft</v>
      </c>
      <c r="I5482" s="29" t="str">
        <f>IFERROR(VLOOKUP(ROWS($M$5:M5482),Table_PayItems[[Search Key]:[Concentrated Name]],2,FALSE),"")</f>
        <v>Sewer, Cl IV, 30 inch, Tr Det D - $Ft</v>
      </c>
      <c r="J5482" s="1"/>
      <c r="K5482" s="1"/>
      <c r="L5482" s="22">
        <f>IF(ISNUMBER(SEARCH(Pay_Item_Search_Text_2,M5482)),MAX($L$4:L5481)+1,0)</f>
        <v>999</v>
      </c>
      <c r="M5482" s="1" t="str">
        <f>IFERROR(VLOOKUP(ROWS($M$5:M5482),Table_PayItems[[Search Key]:[Concentrated Name]],2,FALSE),"")</f>
        <v>Sewer, Cl IV, 30 inch, Tr Det D - $Ft</v>
      </c>
      <c r="N5482" s="1" t="str">
        <f>IFERROR(VLOOKUP(ROWS($M$5:N5482),$L$5:$M$7000,2,FALSE),"")</f>
        <v/>
      </c>
      <c r="O5482" s="1" t="str">
        <f>IFERROR(VLOOKUP(ROWS($O$5:O5482),$K$5:$L$7000,2,FALSE),"")</f>
        <v/>
      </c>
    </row>
    <row r="5483" spans="2:15" ht="15" customHeight="1" x14ac:dyDescent="0.25">
      <c r="B5483" s="178" t="s">
        <v>9917</v>
      </c>
      <c r="C5483" s="178" t="s">
        <v>104</v>
      </c>
      <c r="D5483" s="178" t="s">
        <v>1965</v>
      </c>
      <c r="E5483" s="178" t="s">
        <v>302</v>
      </c>
      <c r="F5483" s="178" t="s">
        <v>17</v>
      </c>
      <c r="G5483" s="1">
        <f>IF(ISNUMBER(Pay_Item_Search_Text),IF(ISNUMBER(IF(FIND(Pay_Item_Search_Text,B5483)=1,1, "FALSE")),MAX(G$4:$G5482)+1,IF(ISNUMBER(Pay_Item_Search_Text),0,IF(ISNUMBER(SEARCH(Pay_Item_Search_Text,H5483)),MAX(G$4:$G5482)+1,0))),IF(ISNUMBER(Pay_Item_Search_Text),0,IF(ISNUMBER(SEARCH(Pay_Item_Search_Text,H5483)),MAX(G$4:$G5482)+1,0)))</f>
        <v>5479</v>
      </c>
      <c r="H5483" s="1" t="str">
        <f>IF(Table_PayItems[[#This Row],[Description]]="_","_ Unique Item - "&amp;Table_PayItems[[#This Row],[Item]]&amp;" - $"&amp;Table_PayItems[[#This Row],[Unit]],Table_PayItems[[#This Row],[Description]]&amp;" - $"&amp;Table_PayItems[[#This Row],[Unit]])</f>
        <v>Sewer, Cl IV, 36 inch, Jacked in Place - $Ft</v>
      </c>
      <c r="I5483" s="29" t="str">
        <f>IFERROR(VLOOKUP(ROWS($M$5:M5483),Table_PayItems[[Search Key]:[Concentrated Name]],2,FALSE),"")</f>
        <v>Sewer, Cl IV, 36 inch, Jacked in Place - $Ft</v>
      </c>
      <c r="J5483" s="1"/>
      <c r="K5483" s="1"/>
      <c r="L5483" s="22">
        <f>IF(ISNUMBER(SEARCH(Pay_Item_Search_Text_2,M5483)),MAX($L$4:L5482)+1,0)</f>
        <v>0</v>
      </c>
      <c r="M5483" s="1" t="str">
        <f>IFERROR(VLOOKUP(ROWS($M$5:M5483),Table_PayItems[[Search Key]:[Concentrated Name]],2,FALSE),"")</f>
        <v>Sewer, Cl IV, 36 inch, Jacked in Place - $Ft</v>
      </c>
      <c r="N5483" s="1" t="str">
        <f>IFERROR(VLOOKUP(ROWS($M$5:N5483),$L$5:$M$7000,2,FALSE),"")</f>
        <v/>
      </c>
      <c r="O5483" s="1" t="str">
        <f>IFERROR(VLOOKUP(ROWS($O$5:O5483),$K$5:$L$7000,2,FALSE),"")</f>
        <v/>
      </c>
    </row>
    <row r="5484" spans="2:15" ht="15" customHeight="1" x14ac:dyDescent="0.25">
      <c r="B5484" s="178" t="s">
        <v>9777</v>
      </c>
      <c r="C5484" s="178" t="s">
        <v>104</v>
      </c>
      <c r="D5484" s="178" t="s">
        <v>1826</v>
      </c>
      <c r="E5484" s="178" t="s">
        <v>302</v>
      </c>
      <c r="F5484" s="178" t="s">
        <v>17</v>
      </c>
      <c r="G5484" s="1">
        <f>IF(ISNUMBER(Pay_Item_Search_Text),IF(ISNUMBER(IF(FIND(Pay_Item_Search_Text,B5484)=1,1, "FALSE")),MAX(G$4:$G5483)+1,IF(ISNUMBER(Pay_Item_Search_Text),0,IF(ISNUMBER(SEARCH(Pay_Item_Search_Text,H5484)),MAX(G$4:$G5483)+1,0))),IF(ISNUMBER(Pay_Item_Search_Text),0,IF(ISNUMBER(SEARCH(Pay_Item_Search_Text,H5484)),MAX(G$4:$G5483)+1,0)))</f>
        <v>5480</v>
      </c>
      <c r="H5484" s="1" t="str">
        <f>IF(Table_PayItems[[#This Row],[Description]]="_","_ Unique Item - "&amp;Table_PayItems[[#This Row],[Item]]&amp;" - $"&amp;Table_PayItems[[#This Row],[Unit]],Table_PayItems[[#This Row],[Description]]&amp;" - $"&amp;Table_PayItems[[#This Row],[Unit]])</f>
        <v>Sewer, Cl IV, 36 inch, Tr Det A - $Ft</v>
      </c>
      <c r="I5484" s="29" t="str">
        <f>IFERROR(VLOOKUP(ROWS($M$5:M5484),Table_PayItems[[Search Key]:[Concentrated Name]],2,FALSE),"")</f>
        <v>Sewer, Cl IV, 36 inch, Tr Det A - $Ft</v>
      </c>
      <c r="J5484" s="1"/>
      <c r="K5484" s="1"/>
      <c r="L5484" s="22">
        <f>IF(ISNUMBER(SEARCH(Pay_Item_Search_Text_2,M5484)),MAX($L$4:L5483)+1,0)</f>
        <v>0</v>
      </c>
      <c r="M5484" s="1" t="str">
        <f>IFERROR(VLOOKUP(ROWS($M$5:M5484),Table_PayItems[[Search Key]:[Concentrated Name]],2,FALSE),"")</f>
        <v>Sewer, Cl IV, 36 inch, Tr Det A - $Ft</v>
      </c>
      <c r="N5484" s="1" t="str">
        <f>IFERROR(VLOOKUP(ROWS($M$5:N5484),$L$5:$M$7000,2,FALSE),"")</f>
        <v/>
      </c>
      <c r="O5484" s="1" t="str">
        <f>IFERROR(VLOOKUP(ROWS($O$5:O5484),$K$5:$L$7000,2,FALSE),"")</f>
        <v/>
      </c>
    </row>
    <row r="5485" spans="2:15" ht="15" customHeight="1" x14ac:dyDescent="0.25">
      <c r="B5485" s="178" t="s">
        <v>9802</v>
      </c>
      <c r="C5485" s="178" t="s">
        <v>104</v>
      </c>
      <c r="D5485" s="178" t="s">
        <v>1850</v>
      </c>
      <c r="E5485" s="178" t="s">
        <v>302</v>
      </c>
      <c r="F5485" s="178" t="s">
        <v>17</v>
      </c>
      <c r="G5485" s="1">
        <f>IF(ISNUMBER(Pay_Item_Search_Text),IF(ISNUMBER(IF(FIND(Pay_Item_Search_Text,B5485)=1,1, "FALSE")),MAX(G$4:$G5484)+1,IF(ISNUMBER(Pay_Item_Search_Text),0,IF(ISNUMBER(SEARCH(Pay_Item_Search_Text,H5485)),MAX(G$4:$G5484)+1,0))),IF(ISNUMBER(Pay_Item_Search_Text),0,IF(ISNUMBER(SEARCH(Pay_Item_Search_Text,H5485)),MAX(G$4:$G5484)+1,0)))</f>
        <v>5481</v>
      </c>
      <c r="H5485" s="1" t="str">
        <f>IF(Table_PayItems[[#This Row],[Description]]="_","_ Unique Item - "&amp;Table_PayItems[[#This Row],[Item]]&amp;" - $"&amp;Table_PayItems[[#This Row],[Unit]],Table_PayItems[[#This Row],[Description]]&amp;" - $"&amp;Table_PayItems[[#This Row],[Unit]])</f>
        <v>Sewer, Cl IV, 36 inch, Tr Det B - $Ft</v>
      </c>
      <c r="I5485" s="29" t="str">
        <f>IFERROR(VLOOKUP(ROWS($M$5:M5485),Table_PayItems[[Search Key]:[Concentrated Name]],2,FALSE),"")</f>
        <v>Sewer, Cl IV, 36 inch, Tr Det B - $Ft</v>
      </c>
      <c r="J5485" s="1"/>
      <c r="K5485" s="1"/>
      <c r="L5485" s="22">
        <f>IF(ISNUMBER(SEARCH(Pay_Item_Search_Text_2,M5485)),MAX($L$4:L5484)+1,0)</f>
        <v>0</v>
      </c>
      <c r="M5485" s="1" t="str">
        <f>IFERROR(VLOOKUP(ROWS($M$5:M5485),Table_PayItems[[Search Key]:[Concentrated Name]],2,FALSE),"")</f>
        <v>Sewer, Cl IV, 36 inch, Tr Det B - $Ft</v>
      </c>
      <c r="N5485" s="1" t="str">
        <f>IFERROR(VLOOKUP(ROWS($M$5:N5485),$L$5:$M$7000,2,FALSE),"")</f>
        <v/>
      </c>
      <c r="O5485" s="1" t="str">
        <f>IFERROR(VLOOKUP(ROWS($O$5:O5485),$K$5:$L$7000,2,FALSE),"")</f>
        <v/>
      </c>
    </row>
    <row r="5486" spans="2:15" ht="15" customHeight="1" x14ac:dyDescent="0.25">
      <c r="B5486" s="178" t="s">
        <v>9826</v>
      </c>
      <c r="C5486" s="178" t="s">
        <v>104</v>
      </c>
      <c r="D5486" s="178" t="s">
        <v>1874</v>
      </c>
      <c r="E5486" s="178" t="s">
        <v>302</v>
      </c>
      <c r="F5486" s="178" t="s">
        <v>17</v>
      </c>
      <c r="G5486" s="1">
        <f>IF(ISNUMBER(Pay_Item_Search_Text),IF(ISNUMBER(IF(FIND(Pay_Item_Search_Text,B5486)=1,1, "FALSE")),MAX(G$4:$G5485)+1,IF(ISNUMBER(Pay_Item_Search_Text),0,IF(ISNUMBER(SEARCH(Pay_Item_Search_Text,H5486)),MAX(G$4:$G5485)+1,0))),IF(ISNUMBER(Pay_Item_Search_Text),0,IF(ISNUMBER(SEARCH(Pay_Item_Search_Text,H5486)),MAX(G$4:$G5485)+1,0)))</f>
        <v>5482</v>
      </c>
      <c r="H5486" s="1" t="str">
        <f>IF(Table_PayItems[[#This Row],[Description]]="_","_ Unique Item - "&amp;Table_PayItems[[#This Row],[Item]]&amp;" - $"&amp;Table_PayItems[[#This Row],[Unit]],Table_PayItems[[#This Row],[Description]]&amp;" - $"&amp;Table_PayItems[[#This Row],[Unit]])</f>
        <v>Sewer, Cl IV, 36 inch, Tr Det C - $Ft</v>
      </c>
      <c r="I5486" s="29" t="str">
        <f>IFERROR(VLOOKUP(ROWS($M$5:M5486),Table_PayItems[[Search Key]:[Concentrated Name]],2,FALSE),"")</f>
        <v>Sewer, Cl IV, 36 inch, Tr Det C - $Ft</v>
      </c>
      <c r="J5486" s="1"/>
      <c r="K5486" s="1"/>
      <c r="L5486" s="22">
        <f>IF(ISNUMBER(SEARCH(Pay_Item_Search_Text_2,M5486)),MAX($L$4:L5485)+1,0)</f>
        <v>0</v>
      </c>
      <c r="M5486" s="1" t="str">
        <f>IFERROR(VLOOKUP(ROWS($M$5:M5486),Table_PayItems[[Search Key]:[Concentrated Name]],2,FALSE),"")</f>
        <v>Sewer, Cl IV, 36 inch, Tr Det C - $Ft</v>
      </c>
      <c r="N5486" s="1" t="str">
        <f>IFERROR(VLOOKUP(ROWS($M$5:N5486),$L$5:$M$7000,2,FALSE),"")</f>
        <v/>
      </c>
      <c r="O5486" s="1" t="str">
        <f>IFERROR(VLOOKUP(ROWS($O$5:O5486),$K$5:$L$7000,2,FALSE),"")</f>
        <v/>
      </c>
    </row>
    <row r="5487" spans="2:15" ht="15" customHeight="1" x14ac:dyDescent="0.25">
      <c r="B5487" s="178" t="s">
        <v>9850</v>
      </c>
      <c r="C5487" s="178" t="s">
        <v>104</v>
      </c>
      <c r="D5487" s="178" t="s">
        <v>1898</v>
      </c>
      <c r="E5487" s="178" t="s">
        <v>302</v>
      </c>
      <c r="F5487" s="178" t="s">
        <v>17</v>
      </c>
      <c r="G5487" s="1">
        <f>IF(ISNUMBER(Pay_Item_Search_Text),IF(ISNUMBER(IF(FIND(Pay_Item_Search_Text,B5487)=1,1, "FALSE")),MAX(G$4:$G5486)+1,IF(ISNUMBER(Pay_Item_Search_Text),0,IF(ISNUMBER(SEARCH(Pay_Item_Search_Text,H5487)),MAX(G$4:$G5486)+1,0))),IF(ISNUMBER(Pay_Item_Search_Text),0,IF(ISNUMBER(SEARCH(Pay_Item_Search_Text,H5487)),MAX(G$4:$G5486)+1,0)))</f>
        <v>5483</v>
      </c>
      <c r="H5487" s="1" t="str">
        <f>IF(Table_PayItems[[#This Row],[Description]]="_","_ Unique Item - "&amp;Table_PayItems[[#This Row],[Item]]&amp;" - $"&amp;Table_PayItems[[#This Row],[Unit]],Table_PayItems[[#This Row],[Description]]&amp;" - $"&amp;Table_PayItems[[#This Row],[Unit]])</f>
        <v>Sewer, Cl IV, 36 inch, Tr Det D - $Ft</v>
      </c>
      <c r="I5487" s="29" t="str">
        <f>IFERROR(VLOOKUP(ROWS($M$5:M5487),Table_PayItems[[Search Key]:[Concentrated Name]],2,FALSE),"")</f>
        <v>Sewer, Cl IV, 36 inch, Tr Det D - $Ft</v>
      </c>
      <c r="J5487" s="1"/>
      <c r="K5487" s="1"/>
      <c r="L5487" s="22">
        <f>IF(ISNUMBER(SEARCH(Pay_Item_Search_Text_2,M5487)),MAX($L$4:L5486)+1,0)</f>
        <v>0</v>
      </c>
      <c r="M5487" s="1" t="str">
        <f>IFERROR(VLOOKUP(ROWS($M$5:M5487),Table_PayItems[[Search Key]:[Concentrated Name]],2,FALSE),"")</f>
        <v>Sewer, Cl IV, 36 inch, Tr Det D - $Ft</v>
      </c>
      <c r="N5487" s="1" t="str">
        <f>IFERROR(VLOOKUP(ROWS($M$5:N5487),$L$5:$M$7000,2,FALSE),"")</f>
        <v/>
      </c>
      <c r="O5487" s="1" t="str">
        <f>IFERROR(VLOOKUP(ROWS($O$5:O5487),$K$5:$L$7000,2,FALSE),"")</f>
        <v/>
      </c>
    </row>
    <row r="5488" spans="2:15" ht="15" customHeight="1" x14ac:dyDescent="0.25">
      <c r="B5488" s="178" t="s">
        <v>9918</v>
      </c>
      <c r="C5488" s="178" t="s">
        <v>104</v>
      </c>
      <c r="D5488" s="178" t="s">
        <v>1966</v>
      </c>
      <c r="E5488" s="178" t="s">
        <v>302</v>
      </c>
      <c r="F5488" s="178" t="s">
        <v>17</v>
      </c>
      <c r="G5488" s="1">
        <f>IF(ISNUMBER(Pay_Item_Search_Text),IF(ISNUMBER(IF(FIND(Pay_Item_Search_Text,B5488)=1,1, "FALSE")),MAX(G$4:$G5487)+1,IF(ISNUMBER(Pay_Item_Search_Text),0,IF(ISNUMBER(SEARCH(Pay_Item_Search_Text,H5488)),MAX(G$4:$G5487)+1,0))),IF(ISNUMBER(Pay_Item_Search_Text),0,IF(ISNUMBER(SEARCH(Pay_Item_Search_Text,H5488)),MAX(G$4:$G5487)+1,0)))</f>
        <v>5484</v>
      </c>
      <c r="H5488" s="1" t="str">
        <f>IF(Table_PayItems[[#This Row],[Description]]="_","_ Unique Item - "&amp;Table_PayItems[[#This Row],[Item]]&amp;" - $"&amp;Table_PayItems[[#This Row],[Unit]],Table_PayItems[[#This Row],[Description]]&amp;" - $"&amp;Table_PayItems[[#This Row],[Unit]])</f>
        <v>Sewer, Cl IV, 42 inch, Jacked in Place - $Ft</v>
      </c>
      <c r="I5488" s="29" t="str">
        <f>IFERROR(VLOOKUP(ROWS($M$5:M5488),Table_PayItems[[Search Key]:[Concentrated Name]],2,FALSE),"")</f>
        <v>Sewer, Cl IV, 42 inch, Jacked in Place - $Ft</v>
      </c>
      <c r="J5488" s="1"/>
      <c r="K5488" s="1"/>
      <c r="L5488" s="22">
        <f>IF(ISNUMBER(SEARCH(Pay_Item_Search_Text_2,M5488)),MAX($L$4:L5487)+1,0)</f>
        <v>0</v>
      </c>
      <c r="M5488" s="1" t="str">
        <f>IFERROR(VLOOKUP(ROWS($M$5:M5488),Table_PayItems[[Search Key]:[Concentrated Name]],2,FALSE),"")</f>
        <v>Sewer, Cl IV, 42 inch, Jacked in Place - $Ft</v>
      </c>
      <c r="N5488" s="1" t="str">
        <f>IFERROR(VLOOKUP(ROWS($M$5:N5488),$L$5:$M$7000,2,FALSE),"")</f>
        <v/>
      </c>
      <c r="O5488" s="1" t="str">
        <f>IFERROR(VLOOKUP(ROWS($O$5:O5488),$K$5:$L$7000,2,FALSE),"")</f>
        <v/>
      </c>
    </row>
    <row r="5489" spans="2:15" ht="15" customHeight="1" x14ac:dyDescent="0.25">
      <c r="B5489" s="178" t="s">
        <v>9778</v>
      </c>
      <c r="C5489" s="178" t="s">
        <v>104</v>
      </c>
      <c r="D5489" s="178" t="s">
        <v>1827</v>
      </c>
      <c r="E5489" s="178" t="s">
        <v>302</v>
      </c>
      <c r="F5489" s="178" t="s">
        <v>17</v>
      </c>
      <c r="G5489" s="1">
        <f>IF(ISNUMBER(Pay_Item_Search_Text),IF(ISNUMBER(IF(FIND(Pay_Item_Search_Text,B5489)=1,1, "FALSE")),MAX(G$4:$G5488)+1,IF(ISNUMBER(Pay_Item_Search_Text),0,IF(ISNUMBER(SEARCH(Pay_Item_Search_Text,H5489)),MAX(G$4:$G5488)+1,0))),IF(ISNUMBER(Pay_Item_Search_Text),0,IF(ISNUMBER(SEARCH(Pay_Item_Search_Text,H5489)),MAX(G$4:$G5488)+1,0)))</f>
        <v>5485</v>
      </c>
      <c r="H5489" s="1" t="str">
        <f>IF(Table_PayItems[[#This Row],[Description]]="_","_ Unique Item - "&amp;Table_PayItems[[#This Row],[Item]]&amp;" - $"&amp;Table_PayItems[[#This Row],[Unit]],Table_PayItems[[#This Row],[Description]]&amp;" - $"&amp;Table_PayItems[[#This Row],[Unit]])</f>
        <v>Sewer, Cl IV, 42 inch, Tr Det A - $Ft</v>
      </c>
      <c r="I5489" s="29" t="str">
        <f>IFERROR(VLOOKUP(ROWS($M$5:M5489),Table_PayItems[[Search Key]:[Concentrated Name]],2,FALSE),"")</f>
        <v>Sewer, Cl IV, 42 inch, Tr Det A - $Ft</v>
      </c>
      <c r="J5489" s="1"/>
      <c r="K5489" s="1"/>
      <c r="L5489" s="22">
        <f>IF(ISNUMBER(SEARCH(Pay_Item_Search_Text_2,M5489)),MAX($L$4:L5488)+1,0)</f>
        <v>0</v>
      </c>
      <c r="M5489" s="1" t="str">
        <f>IFERROR(VLOOKUP(ROWS($M$5:M5489),Table_PayItems[[Search Key]:[Concentrated Name]],2,FALSE),"")</f>
        <v>Sewer, Cl IV, 42 inch, Tr Det A - $Ft</v>
      </c>
      <c r="N5489" s="1" t="str">
        <f>IFERROR(VLOOKUP(ROWS($M$5:N5489),$L$5:$M$7000,2,FALSE),"")</f>
        <v/>
      </c>
      <c r="O5489" s="1" t="str">
        <f>IFERROR(VLOOKUP(ROWS($O$5:O5489),$K$5:$L$7000,2,FALSE),"")</f>
        <v/>
      </c>
    </row>
    <row r="5490" spans="2:15" ht="15" customHeight="1" x14ac:dyDescent="0.25">
      <c r="B5490" s="178" t="s">
        <v>9803</v>
      </c>
      <c r="C5490" s="178" t="s">
        <v>104</v>
      </c>
      <c r="D5490" s="178" t="s">
        <v>1851</v>
      </c>
      <c r="E5490" s="178" t="s">
        <v>302</v>
      </c>
      <c r="F5490" s="178" t="s">
        <v>17</v>
      </c>
      <c r="G5490" s="1">
        <f>IF(ISNUMBER(Pay_Item_Search_Text),IF(ISNUMBER(IF(FIND(Pay_Item_Search_Text,B5490)=1,1, "FALSE")),MAX(G$4:$G5489)+1,IF(ISNUMBER(Pay_Item_Search_Text),0,IF(ISNUMBER(SEARCH(Pay_Item_Search_Text,H5490)),MAX(G$4:$G5489)+1,0))),IF(ISNUMBER(Pay_Item_Search_Text),0,IF(ISNUMBER(SEARCH(Pay_Item_Search_Text,H5490)),MAX(G$4:$G5489)+1,0)))</f>
        <v>5486</v>
      </c>
      <c r="H5490" s="1" t="str">
        <f>IF(Table_PayItems[[#This Row],[Description]]="_","_ Unique Item - "&amp;Table_PayItems[[#This Row],[Item]]&amp;" - $"&amp;Table_PayItems[[#This Row],[Unit]],Table_PayItems[[#This Row],[Description]]&amp;" - $"&amp;Table_PayItems[[#This Row],[Unit]])</f>
        <v>Sewer, Cl IV, 42 inch, Tr Det B - $Ft</v>
      </c>
      <c r="I5490" s="29" t="str">
        <f>IFERROR(VLOOKUP(ROWS($M$5:M5490),Table_PayItems[[Search Key]:[Concentrated Name]],2,FALSE),"")</f>
        <v>Sewer, Cl IV, 42 inch, Tr Det B - $Ft</v>
      </c>
      <c r="J5490" s="1"/>
      <c r="K5490" s="1"/>
      <c r="L5490" s="22">
        <f>IF(ISNUMBER(SEARCH(Pay_Item_Search_Text_2,M5490)),MAX($L$4:L5489)+1,0)</f>
        <v>0</v>
      </c>
      <c r="M5490" s="1" t="str">
        <f>IFERROR(VLOOKUP(ROWS($M$5:M5490),Table_PayItems[[Search Key]:[Concentrated Name]],2,FALSE),"")</f>
        <v>Sewer, Cl IV, 42 inch, Tr Det B - $Ft</v>
      </c>
      <c r="N5490" s="1" t="str">
        <f>IFERROR(VLOOKUP(ROWS($M$5:N5490),$L$5:$M$7000,2,FALSE),"")</f>
        <v/>
      </c>
      <c r="O5490" s="1" t="str">
        <f>IFERROR(VLOOKUP(ROWS($O$5:O5490),$K$5:$L$7000,2,FALSE),"")</f>
        <v/>
      </c>
    </row>
    <row r="5491" spans="2:15" ht="15" customHeight="1" x14ac:dyDescent="0.25">
      <c r="B5491" s="178" t="s">
        <v>9827</v>
      </c>
      <c r="C5491" s="178" t="s">
        <v>104</v>
      </c>
      <c r="D5491" s="178" t="s">
        <v>1875</v>
      </c>
      <c r="E5491" s="178" t="s">
        <v>302</v>
      </c>
      <c r="F5491" s="178" t="s">
        <v>17</v>
      </c>
      <c r="G5491" s="1">
        <f>IF(ISNUMBER(Pay_Item_Search_Text),IF(ISNUMBER(IF(FIND(Pay_Item_Search_Text,B5491)=1,1, "FALSE")),MAX(G$4:$G5490)+1,IF(ISNUMBER(Pay_Item_Search_Text),0,IF(ISNUMBER(SEARCH(Pay_Item_Search_Text,H5491)),MAX(G$4:$G5490)+1,0))),IF(ISNUMBER(Pay_Item_Search_Text),0,IF(ISNUMBER(SEARCH(Pay_Item_Search_Text,H5491)),MAX(G$4:$G5490)+1,0)))</f>
        <v>5487</v>
      </c>
      <c r="H5491" s="1" t="str">
        <f>IF(Table_PayItems[[#This Row],[Description]]="_","_ Unique Item - "&amp;Table_PayItems[[#This Row],[Item]]&amp;" - $"&amp;Table_PayItems[[#This Row],[Unit]],Table_PayItems[[#This Row],[Description]]&amp;" - $"&amp;Table_PayItems[[#This Row],[Unit]])</f>
        <v>Sewer, Cl IV, 42 inch, Tr Det C - $Ft</v>
      </c>
      <c r="I5491" s="29" t="str">
        <f>IFERROR(VLOOKUP(ROWS($M$5:M5491),Table_PayItems[[Search Key]:[Concentrated Name]],2,FALSE),"")</f>
        <v>Sewer, Cl IV, 42 inch, Tr Det C - $Ft</v>
      </c>
      <c r="J5491" s="1"/>
      <c r="K5491" s="1"/>
      <c r="L5491" s="22">
        <f>IF(ISNUMBER(SEARCH(Pay_Item_Search_Text_2,M5491)),MAX($L$4:L5490)+1,0)</f>
        <v>0</v>
      </c>
      <c r="M5491" s="1" t="str">
        <f>IFERROR(VLOOKUP(ROWS($M$5:M5491),Table_PayItems[[Search Key]:[Concentrated Name]],2,FALSE),"")</f>
        <v>Sewer, Cl IV, 42 inch, Tr Det C - $Ft</v>
      </c>
      <c r="N5491" s="1" t="str">
        <f>IFERROR(VLOOKUP(ROWS($M$5:N5491),$L$5:$M$7000,2,FALSE),"")</f>
        <v/>
      </c>
      <c r="O5491" s="1" t="str">
        <f>IFERROR(VLOOKUP(ROWS($O$5:O5491),$K$5:$L$7000,2,FALSE),"")</f>
        <v/>
      </c>
    </row>
    <row r="5492" spans="2:15" ht="15" customHeight="1" x14ac:dyDescent="0.25">
      <c r="B5492" s="178" t="s">
        <v>9851</v>
      </c>
      <c r="C5492" s="178" t="s">
        <v>104</v>
      </c>
      <c r="D5492" s="178" t="s">
        <v>1899</v>
      </c>
      <c r="E5492" s="178" t="s">
        <v>302</v>
      </c>
      <c r="F5492" s="178" t="s">
        <v>17</v>
      </c>
      <c r="G5492" s="1">
        <f>IF(ISNUMBER(Pay_Item_Search_Text),IF(ISNUMBER(IF(FIND(Pay_Item_Search_Text,B5492)=1,1, "FALSE")),MAX(G$4:$G5491)+1,IF(ISNUMBER(Pay_Item_Search_Text),0,IF(ISNUMBER(SEARCH(Pay_Item_Search_Text,H5492)),MAX(G$4:$G5491)+1,0))),IF(ISNUMBER(Pay_Item_Search_Text),0,IF(ISNUMBER(SEARCH(Pay_Item_Search_Text,H5492)),MAX(G$4:$G5491)+1,0)))</f>
        <v>5488</v>
      </c>
      <c r="H5492" s="1" t="str">
        <f>IF(Table_PayItems[[#This Row],[Description]]="_","_ Unique Item - "&amp;Table_PayItems[[#This Row],[Item]]&amp;" - $"&amp;Table_PayItems[[#This Row],[Unit]],Table_PayItems[[#This Row],[Description]]&amp;" - $"&amp;Table_PayItems[[#This Row],[Unit]])</f>
        <v>Sewer, Cl IV, 42 inch, Tr Det D - $Ft</v>
      </c>
      <c r="I5492" s="29" t="str">
        <f>IFERROR(VLOOKUP(ROWS($M$5:M5492),Table_PayItems[[Search Key]:[Concentrated Name]],2,FALSE),"")</f>
        <v>Sewer, Cl IV, 42 inch, Tr Det D - $Ft</v>
      </c>
      <c r="J5492" s="1"/>
      <c r="K5492" s="1"/>
      <c r="L5492" s="22">
        <f>IF(ISNUMBER(SEARCH(Pay_Item_Search_Text_2,M5492)),MAX($L$4:L5491)+1,0)</f>
        <v>0</v>
      </c>
      <c r="M5492" s="1" t="str">
        <f>IFERROR(VLOOKUP(ROWS($M$5:M5492),Table_PayItems[[Search Key]:[Concentrated Name]],2,FALSE),"")</f>
        <v>Sewer, Cl IV, 42 inch, Tr Det D - $Ft</v>
      </c>
      <c r="N5492" s="1" t="str">
        <f>IFERROR(VLOOKUP(ROWS($M$5:N5492),$L$5:$M$7000,2,FALSE),"")</f>
        <v/>
      </c>
      <c r="O5492" s="1" t="str">
        <f>IFERROR(VLOOKUP(ROWS($O$5:O5492),$K$5:$L$7000,2,FALSE),"")</f>
        <v/>
      </c>
    </row>
    <row r="5493" spans="2:15" ht="15" customHeight="1" x14ac:dyDescent="0.25">
      <c r="B5493" s="178" t="s">
        <v>9919</v>
      </c>
      <c r="C5493" s="178" t="s">
        <v>104</v>
      </c>
      <c r="D5493" s="178" t="s">
        <v>1967</v>
      </c>
      <c r="E5493" s="178" t="s">
        <v>302</v>
      </c>
      <c r="F5493" s="178" t="s">
        <v>17</v>
      </c>
      <c r="G5493" s="1">
        <f>IF(ISNUMBER(Pay_Item_Search_Text),IF(ISNUMBER(IF(FIND(Pay_Item_Search_Text,B5493)=1,1, "FALSE")),MAX(G$4:$G5492)+1,IF(ISNUMBER(Pay_Item_Search_Text),0,IF(ISNUMBER(SEARCH(Pay_Item_Search_Text,H5493)),MAX(G$4:$G5492)+1,0))),IF(ISNUMBER(Pay_Item_Search_Text),0,IF(ISNUMBER(SEARCH(Pay_Item_Search_Text,H5493)),MAX(G$4:$G5492)+1,0)))</f>
        <v>5489</v>
      </c>
      <c r="H5493" s="1" t="str">
        <f>IF(Table_PayItems[[#This Row],[Description]]="_","_ Unique Item - "&amp;Table_PayItems[[#This Row],[Item]]&amp;" - $"&amp;Table_PayItems[[#This Row],[Unit]],Table_PayItems[[#This Row],[Description]]&amp;" - $"&amp;Table_PayItems[[#This Row],[Unit]])</f>
        <v>Sewer, Cl IV, 48 inch, Jacked in Place - $Ft</v>
      </c>
      <c r="I5493" s="29" t="str">
        <f>IFERROR(VLOOKUP(ROWS($M$5:M5493),Table_PayItems[[Search Key]:[Concentrated Name]],2,FALSE),"")</f>
        <v>Sewer, Cl IV, 48 inch, Jacked in Place - $Ft</v>
      </c>
      <c r="J5493" s="1"/>
      <c r="K5493" s="1"/>
      <c r="L5493" s="22">
        <f>IF(ISNUMBER(SEARCH(Pay_Item_Search_Text_2,M5493)),MAX($L$4:L5492)+1,0)</f>
        <v>0</v>
      </c>
      <c r="M5493" s="1" t="str">
        <f>IFERROR(VLOOKUP(ROWS($M$5:M5493),Table_PayItems[[Search Key]:[Concentrated Name]],2,FALSE),"")</f>
        <v>Sewer, Cl IV, 48 inch, Jacked in Place - $Ft</v>
      </c>
      <c r="N5493" s="1" t="str">
        <f>IFERROR(VLOOKUP(ROWS($M$5:N5493),$L$5:$M$7000,2,FALSE),"")</f>
        <v/>
      </c>
      <c r="O5493" s="1" t="str">
        <f>IFERROR(VLOOKUP(ROWS($O$5:O5493),$K$5:$L$7000,2,FALSE),"")</f>
        <v/>
      </c>
    </row>
    <row r="5494" spans="2:15" ht="15" customHeight="1" x14ac:dyDescent="0.25">
      <c r="B5494" s="178" t="s">
        <v>9779</v>
      </c>
      <c r="C5494" s="178" t="s">
        <v>104</v>
      </c>
      <c r="D5494" s="178" t="s">
        <v>1828</v>
      </c>
      <c r="E5494" s="178" t="s">
        <v>302</v>
      </c>
      <c r="F5494" s="178" t="s">
        <v>17</v>
      </c>
      <c r="G5494" s="1">
        <f>IF(ISNUMBER(Pay_Item_Search_Text),IF(ISNUMBER(IF(FIND(Pay_Item_Search_Text,B5494)=1,1, "FALSE")),MAX(G$4:$G5493)+1,IF(ISNUMBER(Pay_Item_Search_Text),0,IF(ISNUMBER(SEARCH(Pay_Item_Search_Text,H5494)),MAX(G$4:$G5493)+1,0))),IF(ISNUMBER(Pay_Item_Search_Text),0,IF(ISNUMBER(SEARCH(Pay_Item_Search_Text,H5494)),MAX(G$4:$G5493)+1,0)))</f>
        <v>5490</v>
      </c>
      <c r="H5494" s="1" t="str">
        <f>IF(Table_PayItems[[#This Row],[Description]]="_","_ Unique Item - "&amp;Table_PayItems[[#This Row],[Item]]&amp;" - $"&amp;Table_PayItems[[#This Row],[Unit]],Table_PayItems[[#This Row],[Description]]&amp;" - $"&amp;Table_PayItems[[#This Row],[Unit]])</f>
        <v>Sewer, Cl IV, 48 inch, Tr Det A - $Ft</v>
      </c>
      <c r="I5494" s="29" t="str">
        <f>IFERROR(VLOOKUP(ROWS($M$5:M5494),Table_PayItems[[Search Key]:[Concentrated Name]],2,FALSE),"")</f>
        <v>Sewer, Cl IV, 48 inch, Tr Det A - $Ft</v>
      </c>
      <c r="J5494" s="1"/>
      <c r="K5494" s="1"/>
      <c r="L5494" s="22">
        <f>IF(ISNUMBER(SEARCH(Pay_Item_Search_Text_2,M5494)),MAX($L$4:L5493)+1,0)</f>
        <v>0</v>
      </c>
      <c r="M5494" s="1" t="str">
        <f>IFERROR(VLOOKUP(ROWS($M$5:M5494),Table_PayItems[[Search Key]:[Concentrated Name]],2,FALSE),"")</f>
        <v>Sewer, Cl IV, 48 inch, Tr Det A - $Ft</v>
      </c>
      <c r="N5494" s="1" t="str">
        <f>IFERROR(VLOOKUP(ROWS($M$5:N5494),$L$5:$M$7000,2,FALSE),"")</f>
        <v/>
      </c>
      <c r="O5494" s="1" t="str">
        <f>IFERROR(VLOOKUP(ROWS($O$5:O5494),$K$5:$L$7000,2,FALSE),"")</f>
        <v/>
      </c>
    </row>
    <row r="5495" spans="2:15" ht="15" customHeight="1" x14ac:dyDescent="0.25">
      <c r="B5495" s="178" t="s">
        <v>9804</v>
      </c>
      <c r="C5495" s="178" t="s">
        <v>104</v>
      </c>
      <c r="D5495" s="178" t="s">
        <v>1852</v>
      </c>
      <c r="E5495" s="178" t="s">
        <v>302</v>
      </c>
      <c r="F5495" s="178" t="s">
        <v>17</v>
      </c>
      <c r="G5495" s="1">
        <f>IF(ISNUMBER(Pay_Item_Search_Text),IF(ISNUMBER(IF(FIND(Pay_Item_Search_Text,B5495)=1,1, "FALSE")),MAX(G$4:$G5494)+1,IF(ISNUMBER(Pay_Item_Search_Text),0,IF(ISNUMBER(SEARCH(Pay_Item_Search_Text,H5495)),MAX(G$4:$G5494)+1,0))),IF(ISNUMBER(Pay_Item_Search_Text),0,IF(ISNUMBER(SEARCH(Pay_Item_Search_Text,H5495)),MAX(G$4:$G5494)+1,0)))</f>
        <v>5491</v>
      </c>
      <c r="H5495" s="1" t="str">
        <f>IF(Table_PayItems[[#This Row],[Description]]="_","_ Unique Item - "&amp;Table_PayItems[[#This Row],[Item]]&amp;" - $"&amp;Table_PayItems[[#This Row],[Unit]],Table_PayItems[[#This Row],[Description]]&amp;" - $"&amp;Table_PayItems[[#This Row],[Unit]])</f>
        <v>Sewer, Cl IV, 48 inch, Tr Det B - $Ft</v>
      </c>
      <c r="I5495" s="29" t="str">
        <f>IFERROR(VLOOKUP(ROWS($M$5:M5495),Table_PayItems[[Search Key]:[Concentrated Name]],2,FALSE),"")</f>
        <v>Sewer, Cl IV, 48 inch, Tr Det B - $Ft</v>
      </c>
      <c r="J5495" s="1"/>
      <c r="K5495" s="1"/>
      <c r="L5495" s="22">
        <f>IF(ISNUMBER(SEARCH(Pay_Item_Search_Text_2,M5495)),MAX($L$4:L5494)+1,0)</f>
        <v>0</v>
      </c>
      <c r="M5495" s="1" t="str">
        <f>IFERROR(VLOOKUP(ROWS($M$5:M5495),Table_PayItems[[Search Key]:[Concentrated Name]],2,FALSE),"")</f>
        <v>Sewer, Cl IV, 48 inch, Tr Det B - $Ft</v>
      </c>
      <c r="N5495" s="1" t="str">
        <f>IFERROR(VLOOKUP(ROWS($M$5:N5495),$L$5:$M$7000,2,FALSE),"")</f>
        <v/>
      </c>
      <c r="O5495" s="1" t="str">
        <f>IFERROR(VLOOKUP(ROWS($O$5:O5495),$K$5:$L$7000,2,FALSE),"")</f>
        <v/>
      </c>
    </row>
    <row r="5496" spans="2:15" ht="15" customHeight="1" x14ac:dyDescent="0.25">
      <c r="B5496" s="178" t="s">
        <v>9828</v>
      </c>
      <c r="C5496" s="178" t="s">
        <v>104</v>
      </c>
      <c r="D5496" s="178" t="s">
        <v>1876</v>
      </c>
      <c r="E5496" s="178" t="s">
        <v>302</v>
      </c>
      <c r="F5496" s="178" t="s">
        <v>17</v>
      </c>
      <c r="G5496" s="1">
        <f>IF(ISNUMBER(Pay_Item_Search_Text),IF(ISNUMBER(IF(FIND(Pay_Item_Search_Text,B5496)=1,1, "FALSE")),MAX(G$4:$G5495)+1,IF(ISNUMBER(Pay_Item_Search_Text),0,IF(ISNUMBER(SEARCH(Pay_Item_Search_Text,H5496)),MAX(G$4:$G5495)+1,0))),IF(ISNUMBER(Pay_Item_Search_Text),0,IF(ISNUMBER(SEARCH(Pay_Item_Search_Text,H5496)),MAX(G$4:$G5495)+1,0)))</f>
        <v>5492</v>
      </c>
      <c r="H5496" s="1" t="str">
        <f>IF(Table_PayItems[[#This Row],[Description]]="_","_ Unique Item - "&amp;Table_PayItems[[#This Row],[Item]]&amp;" - $"&amp;Table_PayItems[[#This Row],[Unit]],Table_PayItems[[#This Row],[Description]]&amp;" - $"&amp;Table_PayItems[[#This Row],[Unit]])</f>
        <v>Sewer, Cl IV, 48 inch, Tr Det C - $Ft</v>
      </c>
      <c r="I5496" s="29" t="str">
        <f>IFERROR(VLOOKUP(ROWS($M$5:M5496),Table_PayItems[[Search Key]:[Concentrated Name]],2,FALSE),"")</f>
        <v>Sewer, Cl IV, 48 inch, Tr Det C - $Ft</v>
      </c>
      <c r="J5496" s="1"/>
      <c r="K5496" s="1"/>
      <c r="L5496" s="22">
        <f>IF(ISNUMBER(SEARCH(Pay_Item_Search_Text_2,M5496)),MAX($L$4:L5495)+1,0)</f>
        <v>0</v>
      </c>
      <c r="M5496" s="1" t="str">
        <f>IFERROR(VLOOKUP(ROWS($M$5:M5496),Table_PayItems[[Search Key]:[Concentrated Name]],2,FALSE),"")</f>
        <v>Sewer, Cl IV, 48 inch, Tr Det C - $Ft</v>
      </c>
      <c r="N5496" s="1" t="str">
        <f>IFERROR(VLOOKUP(ROWS($M$5:N5496),$L$5:$M$7000,2,FALSE),"")</f>
        <v/>
      </c>
      <c r="O5496" s="1" t="str">
        <f>IFERROR(VLOOKUP(ROWS($O$5:O5496),$K$5:$L$7000,2,FALSE),"")</f>
        <v/>
      </c>
    </row>
    <row r="5497" spans="2:15" ht="15" customHeight="1" x14ac:dyDescent="0.25">
      <c r="B5497" s="178" t="s">
        <v>9852</v>
      </c>
      <c r="C5497" s="178" t="s">
        <v>104</v>
      </c>
      <c r="D5497" s="178" t="s">
        <v>1900</v>
      </c>
      <c r="E5497" s="178" t="s">
        <v>302</v>
      </c>
      <c r="F5497" s="178" t="s">
        <v>17</v>
      </c>
      <c r="G5497" s="1">
        <f>IF(ISNUMBER(Pay_Item_Search_Text),IF(ISNUMBER(IF(FIND(Pay_Item_Search_Text,B5497)=1,1, "FALSE")),MAX(G$4:$G5496)+1,IF(ISNUMBER(Pay_Item_Search_Text),0,IF(ISNUMBER(SEARCH(Pay_Item_Search_Text,H5497)),MAX(G$4:$G5496)+1,0))),IF(ISNUMBER(Pay_Item_Search_Text),0,IF(ISNUMBER(SEARCH(Pay_Item_Search_Text,H5497)),MAX(G$4:$G5496)+1,0)))</f>
        <v>5493</v>
      </c>
      <c r="H5497" s="1" t="str">
        <f>IF(Table_PayItems[[#This Row],[Description]]="_","_ Unique Item - "&amp;Table_PayItems[[#This Row],[Item]]&amp;" - $"&amp;Table_PayItems[[#This Row],[Unit]],Table_PayItems[[#This Row],[Description]]&amp;" - $"&amp;Table_PayItems[[#This Row],[Unit]])</f>
        <v>Sewer, Cl IV, 48 inch, Tr Det D - $Ft</v>
      </c>
      <c r="I5497" s="29" t="str">
        <f>IFERROR(VLOOKUP(ROWS($M$5:M5497),Table_PayItems[[Search Key]:[Concentrated Name]],2,FALSE),"")</f>
        <v>Sewer, Cl IV, 48 inch, Tr Det D - $Ft</v>
      </c>
      <c r="J5497" s="1"/>
      <c r="K5497" s="1"/>
      <c r="L5497" s="22">
        <f>IF(ISNUMBER(SEARCH(Pay_Item_Search_Text_2,M5497)),MAX($L$4:L5496)+1,0)</f>
        <v>0</v>
      </c>
      <c r="M5497" s="1" t="str">
        <f>IFERROR(VLOOKUP(ROWS($M$5:M5497),Table_PayItems[[Search Key]:[Concentrated Name]],2,FALSE),"")</f>
        <v>Sewer, Cl IV, 48 inch, Tr Det D - $Ft</v>
      </c>
      <c r="N5497" s="1" t="str">
        <f>IFERROR(VLOOKUP(ROWS($M$5:N5497),$L$5:$M$7000,2,FALSE),"")</f>
        <v/>
      </c>
      <c r="O5497" s="1" t="str">
        <f>IFERROR(VLOOKUP(ROWS($O$5:O5497),$K$5:$L$7000,2,FALSE),"")</f>
        <v/>
      </c>
    </row>
    <row r="5498" spans="2:15" ht="15" customHeight="1" x14ac:dyDescent="0.25">
      <c r="B5498" s="178" t="s">
        <v>9920</v>
      </c>
      <c r="C5498" s="178" t="s">
        <v>104</v>
      </c>
      <c r="D5498" s="178" t="s">
        <v>1968</v>
      </c>
      <c r="E5498" s="178" t="s">
        <v>302</v>
      </c>
      <c r="F5498" s="178" t="s">
        <v>17</v>
      </c>
      <c r="G5498" s="1">
        <f>IF(ISNUMBER(Pay_Item_Search_Text),IF(ISNUMBER(IF(FIND(Pay_Item_Search_Text,B5498)=1,1, "FALSE")),MAX(G$4:$G5497)+1,IF(ISNUMBER(Pay_Item_Search_Text),0,IF(ISNUMBER(SEARCH(Pay_Item_Search_Text,H5498)),MAX(G$4:$G5497)+1,0))),IF(ISNUMBER(Pay_Item_Search_Text),0,IF(ISNUMBER(SEARCH(Pay_Item_Search_Text,H5498)),MAX(G$4:$G5497)+1,0)))</f>
        <v>5494</v>
      </c>
      <c r="H5498" s="1" t="str">
        <f>IF(Table_PayItems[[#This Row],[Description]]="_","_ Unique Item - "&amp;Table_PayItems[[#This Row],[Item]]&amp;" - $"&amp;Table_PayItems[[#This Row],[Unit]],Table_PayItems[[#This Row],[Description]]&amp;" - $"&amp;Table_PayItems[[#This Row],[Unit]])</f>
        <v>Sewer, Cl IV, 54 inch, Jacked in Place - $Ft</v>
      </c>
      <c r="I5498" s="29" t="str">
        <f>IFERROR(VLOOKUP(ROWS($M$5:M5498),Table_PayItems[[Search Key]:[Concentrated Name]],2,FALSE),"")</f>
        <v>Sewer, Cl IV, 54 inch, Jacked in Place - $Ft</v>
      </c>
      <c r="J5498" s="1"/>
      <c r="K5498" s="1"/>
      <c r="L5498" s="22">
        <f>IF(ISNUMBER(SEARCH(Pay_Item_Search_Text_2,M5498)),MAX($L$4:L5497)+1,0)</f>
        <v>0</v>
      </c>
      <c r="M5498" s="1" t="str">
        <f>IFERROR(VLOOKUP(ROWS($M$5:M5498),Table_PayItems[[Search Key]:[Concentrated Name]],2,FALSE),"")</f>
        <v>Sewer, Cl IV, 54 inch, Jacked in Place - $Ft</v>
      </c>
      <c r="N5498" s="1" t="str">
        <f>IFERROR(VLOOKUP(ROWS($M$5:N5498),$L$5:$M$7000,2,FALSE),"")</f>
        <v/>
      </c>
      <c r="O5498" s="1" t="str">
        <f>IFERROR(VLOOKUP(ROWS($O$5:O5498),$K$5:$L$7000,2,FALSE),"")</f>
        <v/>
      </c>
    </row>
    <row r="5499" spans="2:15" ht="15" customHeight="1" x14ac:dyDescent="0.25">
      <c r="B5499" s="178" t="s">
        <v>9780</v>
      </c>
      <c r="C5499" s="178" t="s">
        <v>104</v>
      </c>
      <c r="D5499" s="178" t="s">
        <v>1829</v>
      </c>
      <c r="E5499" s="178" t="s">
        <v>302</v>
      </c>
      <c r="F5499" s="178" t="s">
        <v>17</v>
      </c>
      <c r="G5499" s="1">
        <f>IF(ISNUMBER(Pay_Item_Search_Text),IF(ISNUMBER(IF(FIND(Pay_Item_Search_Text,B5499)=1,1, "FALSE")),MAX(G$4:$G5498)+1,IF(ISNUMBER(Pay_Item_Search_Text),0,IF(ISNUMBER(SEARCH(Pay_Item_Search_Text,H5499)),MAX(G$4:$G5498)+1,0))),IF(ISNUMBER(Pay_Item_Search_Text),0,IF(ISNUMBER(SEARCH(Pay_Item_Search_Text,H5499)),MAX(G$4:$G5498)+1,0)))</f>
        <v>5495</v>
      </c>
      <c r="H5499" s="1" t="str">
        <f>IF(Table_PayItems[[#This Row],[Description]]="_","_ Unique Item - "&amp;Table_PayItems[[#This Row],[Item]]&amp;" - $"&amp;Table_PayItems[[#This Row],[Unit]],Table_PayItems[[#This Row],[Description]]&amp;" - $"&amp;Table_PayItems[[#This Row],[Unit]])</f>
        <v>Sewer, Cl IV, 54 inch, Tr Det A - $Ft</v>
      </c>
      <c r="I5499" s="29" t="str">
        <f>IFERROR(VLOOKUP(ROWS($M$5:M5499),Table_PayItems[[Search Key]:[Concentrated Name]],2,FALSE),"")</f>
        <v>Sewer, Cl IV, 54 inch, Tr Det A - $Ft</v>
      </c>
      <c r="J5499" s="1"/>
      <c r="K5499" s="1"/>
      <c r="L5499" s="22">
        <f>IF(ISNUMBER(SEARCH(Pay_Item_Search_Text_2,M5499)),MAX($L$4:L5498)+1,0)</f>
        <v>0</v>
      </c>
      <c r="M5499" s="1" t="str">
        <f>IFERROR(VLOOKUP(ROWS($M$5:M5499),Table_PayItems[[Search Key]:[Concentrated Name]],2,FALSE),"")</f>
        <v>Sewer, Cl IV, 54 inch, Tr Det A - $Ft</v>
      </c>
      <c r="N5499" s="1" t="str">
        <f>IFERROR(VLOOKUP(ROWS($M$5:N5499),$L$5:$M$7000,2,FALSE),"")</f>
        <v/>
      </c>
      <c r="O5499" s="1" t="str">
        <f>IFERROR(VLOOKUP(ROWS($O$5:O5499),$K$5:$L$7000,2,FALSE),"")</f>
        <v/>
      </c>
    </row>
    <row r="5500" spans="2:15" ht="15" customHeight="1" x14ac:dyDescent="0.25">
      <c r="B5500" s="178" t="s">
        <v>9805</v>
      </c>
      <c r="C5500" s="178" t="s">
        <v>104</v>
      </c>
      <c r="D5500" s="178" t="s">
        <v>1853</v>
      </c>
      <c r="E5500" s="178" t="s">
        <v>302</v>
      </c>
      <c r="F5500" s="178" t="s">
        <v>17</v>
      </c>
      <c r="G5500" s="1">
        <f>IF(ISNUMBER(Pay_Item_Search_Text),IF(ISNUMBER(IF(FIND(Pay_Item_Search_Text,B5500)=1,1, "FALSE")),MAX(G$4:$G5499)+1,IF(ISNUMBER(Pay_Item_Search_Text),0,IF(ISNUMBER(SEARCH(Pay_Item_Search_Text,H5500)),MAX(G$4:$G5499)+1,0))),IF(ISNUMBER(Pay_Item_Search_Text),0,IF(ISNUMBER(SEARCH(Pay_Item_Search_Text,H5500)),MAX(G$4:$G5499)+1,0)))</f>
        <v>5496</v>
      </c>
      <c r="H5500" s="1" t="str">
        <f>IF(Table_PayItems[[#This Row],[Description]]="_","_ Unique Item - "&amp;Table_PayItems[[#This Row],[Item]]&amp;" - $"&amp;Table_PayItems[[#This Row],[Unit]],Table_PayItems[[#This Row],[Description]]&amp;" - $"&amp;Table_PayItems[[#This Row],[Unit]])</f>
        <v>Sewer, Cl IV, 54 inch, Tr Det B - $Ft</v>
      </c>
      <c r="I5500" s="29" t="str">
        <f>IFERROR(VLOOKUP(ROWS($M$5:M5500),Table_PayItems[[Search Key]:[Concentrated Name]],2,FALSE),"")</f>
        <v>Sewer, Cl IV, 54 inch, Tr Det B - $Ft</v>
      </c>
      <c r="J5500" s="1"/>
      <c r="K5500" s="1"/>
      <c r="L5500" s="22">
        <f>IF(ISNUMBER(SEARCH(Pay_Item_Search_Text_2,M5500)),MAX($L$4:L5499)+1,0)</f>
        <v>0</v>
      </c>
      <c r="M5500" s="1" t="str">
        <f>IFERROR(VLOOKUP(ROWS($M$5:M5500),Table_PayItems[[Search Key]:[Concentrated Name]],2,FALSE),"")</f>
        <v>Sewer, Cl IV, 54 inch, Tr Det B - $Ft</v>
      </c>
      <c r="N5500" s="1" t="str">
        <f>IFERROR(VLOOKUP(ROWS($M$5:N5500),$L$5:$M$7000,2,FALSE),"")</f>
        <v/>
      </c>
      <c r="O5500" s="1" t="str">
        <f>IFERROR(VLOOKUP(ROWS($O$5:O5500),$K$5:$L$7000,2,FALSE),"")</f>
        <v/>
      </c>
    </row>
    <row r="5501" spans="2:15" ht="15" customHeight="1" x14ac:dyDescent="0.25">
      <c r="B5501" s="178" t="s">
        <v>9829</v>
      </c>
      <c r="C5501" s="178" t="s">
        <v>104</v>
      </c>
      <c r="D5501" s="178" t="s">
        <v>1877</v>
      </c>
      <c r="E5501" s="178" t="s">
        <v>302</v>
      </c>
      <c r="F5501" s="178" t="s">
        <v>17</v>
      </c>
      <c r="G5501" s="1">
        <f>IF(ISNUMBER(Pay_Item_Search_Text),IF(ISNUMBER(IF(FIND(Pay_Item_Search_Text,B5501)=1,1, "FALSE")),MAX(G$4:$G5500)+1,IF(ISNUMBER(Pay_Item_Search_Text),0,IF(ISNUMBER(SEARCH(Pay_Item_Search_Text,H5501)),MAX(G$4:$G5500)+1,0))),IF(ISNUMBER(Pay_Item_Search_Text),0,IF(ISNUMBER(SEARCH(Pay_Item_Search_Text,H5501)),MAX(G$4:$G5500)+1,0)))</f>
        <v>5497</v>
      </c>
      <c r="H5501" s="1" t="str">
        <f>IF(Table_PayItems[[#This Row],[Description]]="_","_ Unique Item - "&amp;Table_PayItems[[#This Row],[Item]]&amp;" - $"&amp;Table_PayItems[[#This Row],[Unit]],Table_PayItems[[#This Row],[Description]]&amp;" - $"&amp;Table_PayItems[[#This Row],[Unit]])</f>
        <v>Sewer, Cl IV, 54 inch, Tr Det C - $Ft</v>
      </c>
      <c r="I5501" s="29" t="str">
        <f>IFERROR(VLOOKUP(ROWS($M$5:M5501),Table_PayItems[[Search Key]:[Concentrated Name]],2,FALSE),"")</f>
        <v>Sewer, Cl IV, 54 inch, Tr Det C - $Ft</v>
      </c>
      <c r="J5501" s="1"/>
      <c r="K5501" s="1"/>
      <c r="L5501" s="22">
        <f>IF(ISNUMBER(SEARCH(Pay_Item_Search_Text_2,M5501)),MAX($L$4:L5500)+1,0)</f>
        <v>0</v>
      </c>
      <c r="M5501" s="1" t="str">
        <f>IFERROR(VLOOKUP(ROWS($M$5:M5501),Table_PayItems[[Search Key]:[Concentrated Name]],2,FALSE),"")</f>
        <v>Sewer, Cl IV, 54 inch, Tr Det C - $Ft</v>
      </c>
      <c r="N5501" s="1" t="str">
        <f>IFERROR(VLOOKUP(ROWS($M$5:N5501),$L$5:$M$7000,2,FALSE),"")</f>
        <v/>
      </c>
      <c r="O5501" s="1" t="str">
        <f>IFERROR(VLOOKUP(ROWS($O$5:O5501),$K$5:$L$7000,2,FALSE),"")</f>
        <v/>
      </c>
    </row>
    <row r="5502" spans="2:15" ht="15" customHeight="1" x14ac:dyDescent="0.25">
      <c r="B5502" s="178" t="s">
        <v>9853</v>
      </c>
      <c r="C5502" s="178" t="s">
        <v>104</v>
      </c>
      <c r="D5502" s="178" t="s">
        <v>1901</v>
      </c>
      <c r="E5502" s="178" t="s">
        <v>302</v>
      </c>
      <c r="F5502" s="178" t="s">
        <v>17</v>
      </c>
      <c r="G5502" s="1">
        <f>IF(ISNUMBER(Pay_Item_Search_Text),IF(ISNUMBER(IF(FIND(Pay_Item_Search_Text,B5502)=1,1, "FALSE")),MAX(G$4:$G5501)+1,IF(ISNUMBER(Pay_Item_Search_Text),0,IF(ISNUMBER(SEARCH(Pay_Item_Search_Text,H5502)),MAX(G$4:$G5501)+1,0))),IF(ISNUMBER(Pay_Item_Search_Text),0,IF(ISNUMBER(SEARCH(Pay_Item_Search_Text,H5502)),MAX(G$4:$G5501)+1,0)))</f>
        <v>5498</v>
      </c>
      <c r="H5502" s="1" t="str">
        <f>IF(Table_PayItems[[#This Row],[Description]]="_","_ Unique Item - "&amp;Table_PayItems[[#This Row],[Item]]&amp;" - $"&amp;Table_PayItems[[#This Row],[Unit]],Table_PayItems[[#This Row],[Description]]&amp;" - $"&amp;Table_PayItems[[#This Row],[Unit]])</f>
        <v>Sewer, Cl IV, 54 inch, Tr Det D - $Ft</v>
      </c>
      <c r="I5502" s="29" t="str">
        <f>IFERROR(VLOOKUP(ROWS($M$5:M5502),Table_PayItems[[Search Key]:[Concentrated Name]],2,FALSE),"")</f>
        <v>Sewer, Cl IV, 54 inch, Tr Det D - $Ft</v>
      </c>
      <c r="J5502" s="1"/>
      <c r="K5502" s="1"/>
      <c r="L5502" s="22">
        <f>IF(ISNUMBER(SEARCH(Pay_Item_Search_Text_2,M5502)),MAX($L$4:L5501)+1,0)</f>
        <v>0</v>
      </c>
      <c r="M5502" s="1" t="str">
        <f>IFERROR(VLOOKUP(ROWS($M$5:M5502),Table_PayItems[[Search Key]:[Concentrated Name]],2,FALSE),"")</f>
        <v>Sewer, Cl IV, 54 inch, Tr Det D - $Ft</v>
      </c>
      <c r="N5502" s="1" t="str">
        <f>IFERROR(VLOOKUP(ROWS($M$5:N5502),$L$5:$M$7000,2,FALSE),"")</f>
        <v/>
      </c>
      <c r="O5502" s="1" t="str">
        <f>IFERROR(VLOOKUP(ROWS($O$5:O5502),$K$5:$L$7000,2,FALSE),"")</f>
        <v/>
      </c>
    </row>
    <row r="5503" spans="2:15" ht="15" customHeight="1" x14ac:dyDescent="0.25">
      <c r="B5503" s="178" t="s">
        <v>9921</v>
      </c>
      <c r="C5503" s="178" t="s">
        <v>104</v>
      </c>
      <c r="D5503" s="178" t="s">
        <v>1969</v>
      </c>
      <c r="E5503" s="178" t="s">
        <v>302</v>
      </c>
      <c r="F5503" s="178" t="s">
        <v>17</v>
      </c>
      <c r="G5503" s="1">
        <f>IF(ISNUMBER(Pay_Item_Search_Text),IF(ISNUMBER(IF(FIND(Pay_Item_Search_Text,B5503)=1,1, "FALSE")),MAX(G$4:$G5502)+1,IF(ISNUMBER(Pay_Item_Search_Text),0,IF(ISNUMBER(SEARCH(Pay_Item_Search_Text,H5503)),MAX(G$4:$G5502)+1,0))),IF(ISNUMBER(Pay_Item_Search_Text),0,IF(ISNUMBER(SEARCH(Pay_Item_Search_Text,H5503)),MAX(G$4:$G5502)+1,0)))</f>
        <v>5499</v>
      </c>
      <c r="H5503" s="1" t="str">
        <f>IF(Table_PayItems[[#This Row],[Description]]="_","_ Unique Item - "&amp;Table_PayItems[[#This Row],[Item]]&amp;" - $"&amp;Table_PayItems[[#This Row],[Unit]],Table_PayItems[[#This Row],[Description]]&amp;" - $"&amp;Table_PayItems[[#This Row],[Unit]])</f>
        <v>Sewer, Cl IV, 60 inch, Jacked in Place - $Ft</v>
      </c>
      <c r="I5503" s="29" t="str">
        <f>IFERROR(VLOOKUP(ROWS($M$5:M5503),Table_PayItems[[Search Key]:[Concentrated Name]],2,FALSE),"")</f>
        <v>Sewer, Cl IV, 60 inch, Jacked in Place - $Ft</v>
      </c>
      <c r="J5503" s="1"/>
      <c r="K5503" s="1"/>
      <c r="L5503" s="22">
        <f>IF(ISNUMBER(SEARCH(Pay_Item_Search_Text_2,M5503)),MAX($L$4:L5502)+1,0)</f>
        <v>1000</v>
      </c>
      <c r="M5503" s="1" t="str">
        <f>IFERROR(VLOOKUP(ROWS($M$5:M5503),Table_PayItems[[Search Key]:[Concentrated Name]],2,FALSE),"")</f>
        <v>Sewer, Cl IV, 60 inch, Jacked in Place - $Ft</v>
      </c>
      <c r="N5503" s="1" t="str">
        <f>IFERROR(VLOOKUP(ROWS($M$5:N5503),$L$5:$M$7000,2,FALSE),"")</f>
        <v/>
      </c>
      <c r="O5503" s="1" t="str">
        <f>IFERROR(VLOOKUP(ROWS($O$5:O5503),$K$5:$L$7000,2,FALSE),"")</f>
        <v/>
      </c>
    </row>
    <row r="5504" spans="2:15" ht="15" customHeight="1" x14ac:dyDescent="0.25">
      <c r="B5504" s="178" t="s">
        <v>9781</v>
      </c>
      <c r="C5504" s="178" t="s">
        <v>104</v>
      </c>
      <c r="D5504" s="178" t="s">
        <v>1830</v>
      </c>
      <c r="E5504" s="178" t="s">
        <v>302</v>
      </c>
      <c r="F5504" s="178" t="s">
        <v>17</v>
      </c>
      <c r="G5504" s="1">
        <f>IF(ISNUMBER(Pay_Item_Search_Text),IF(ISNUMBER(IF(FIND(Pay_Item_Search_Text,B5504)=1,1, "FALSE")),MAX(G$4:$G5503)+1,IF(ISNUMBER(Pay_Item_Search_Text),0,IF(ISNUMBER(SEARCH(Pay_Item_Search_Text,H5504)),MAX(G$4:$G5503)+1,0))),IF(ISNUMBER(Pay_Item_Search_Text),0,IF(ISNUMBER(SEARCH(Pay_Item_Search_Text,H5504)),MAX(G$4:$G5503)+1,0)))</f>
        <v>5500</v>
      </c>
      <c r="H5504" s="1" t="str">
        <f>IF(Table_PayItems[[#This Row],[Description]]="_","_ Unique Item - "&amp;Table_PayItems[[#This Row],[Item]]&amp;" - $"&amp;Table_PayItems[[#This Row],[Unit]],Table_PayItems[[#This Row],[Description]]&amp;" - $"&amp;Table_PayItems[[#This Row],[Unit]])</f>
        <v>Sewer, Cl IV, 60 inch, Tr Det A - $Ft</v>
      </c>
      <c r="I5504" s="29" t="str">
        <f>IFERROR(VLOOKUP(ROWS($M$5:M5504),Table_PayItems[[Search Key]:[Concentrated Name]],2,FALSE),"")</f>
        <v>Sewer, Cl IV, 60 inch, Tr Det A - $Ft</v>
      </c>
      <c r="J5504" s="1"/>
      <c r="K5504" s="1"/>
      <c r="L5504" s="22">
        <f>IF(ISNUMBER(SEARCH(Pay_Item_Search_Text_2,M5504)),MAX($L$4:L5503)+1,0)</f>
        <v>1001</v>
      </c>
      <c r="M5504" s="1" t="str">
        <f>IFERROR(VLOOKUP(ROWS($M$5:M5504),Table_PayItems[[Search Key]:[Concentrated Name]],2,FALSE),"")</f>
        <v>Sewer, Cl IV, 60 inch, Tr Det A - $Ft</v>
      </c>
      <c r="N5504" s="1" t="str">
        <f>IFERROR(VLOOKUP(ROWS($M$5:N5504),$L$5:$M$7000,2,FALSE),"")</f>
        <v/>
      </c>
      <c r="O5504" s="1" t="str">
        <f>IFERROR(VLOOKUP(ROWS($O$5:O5504),$K$5:$L$7000,2,FALSE),"")</f>
        <v/>
      </c>
    </row>
    <row r="5505" spans="2:15" ht="15" customHeight="1" x14ac:dyDescent="0.25">
      <c r="B5505" s="178" t="s">
        <v>9806</v>
      </c>
      <c r="C5505" s="178" t="s">
        <v>104</v>
      </c>
      <c r="D5505" s="178" t="s">
        <v>1854</v>
      </c>
      <c r="E5505" s="178" t="s">
        <v>302</v>
      </c>
      <c r="F5505" s="178" t="s">
        <v>17</v>
      </c>
      <c r="G5505" s="1">
        <f>IF(ISNUMBER(Pay_Item_Search_Text),IF(ISNUMBER(IF(FIND(Pay_Item_Search_Text,B5505)=1,1, "FALSE")),MAX(G$4:$G5504)+1,IF(ISNUMBER(Pay_Item_Search_Text),0,IF(ISNUMBER(SEARCH(Pay_Item_Search_Text,H5505)),MAX(G$4:$G5504)+1,0))),IF(ISNUMBER(Pay_Item_Search_Text),0,IF(ISNUMBER(SEARCH(Pay_Item_Search_Text,H5505)),MAX(G$4:$G5504)+1,0)))</f>
        <v>5501</v>
      </c>
      <c r="H5505" s="1" t="str">
        <f>IF(Table_PayItems[[#This Row],[Description]]="_","_ Unique Item - "&amp;Table_PayItems[[#This Row],[Item]]&amp;" - $"&amp;Table_PayItems[[#This Row],[Unit]],Table_PayItems[[#This Row],[Description]]&amp;" - $"&amp;Table_PayItems[[#This Row],[Unit]])</f>
        <v>Sewer, Cl IV, 60 inch, Tr Det B - $Ft</v>
      </c>
      <c r="I5505" s="29" t="str">
        <f>IFERROR(VLOOKUP(ROWS($M$5:M5505),Table_PayItems[[Search Key]:[Concentrated Name]],2,FALSE),"")</f>
        <v>Sewer, Cl IV, 60 inch, Tr Det B - $Ft</v>
      </c>
      <c r="J5505" s="1"/>
      <c r="K5505" s="1"/>
      <c r="L5505" s="22">
        <f>IF(ISNUMBER(SEARCH(Pay_Item_Search_Text_2,M5505)),MAX($L$4:L5504)+1,0)</f>
        <v>1002</v>
      </c>
      <c r="M5505" s="1" t="str">
        <f>IFERROR(VLOOKUP(ROWS($M$5:M5505),Table_PayItems[[Search Key]:[Concentrated Name]],2,FALSE),"")</f>
        <v>Sewer, Cl IV, 60 inch, Tr Det B - $Ft</v>
      </c>
      <c r="N5505" s="1" t="str">
        <f>IFERROR(VLOOKUP(ROWS($M$5:N5505),$L$5:$M$7000,2,FALSE),"")</f>
        <v/>
      </c>
      <c r="O5505" s="1" t="str">
        <f>IFERROR(VLOOKUP(ROWS($O$5:O5505),$K$5:$L$7000,2,FALSE),"")</f>
        <v/>
      </c>
    </row>
    <row r="5506" spans="2:15" ht="15" customHeight="1" x14ac:dyDescent="0.25">
      <c r="B5506" s="178" t="s">
        <v>9830</v>
      </c>
      <c r="C5506" s="178" t="s">
        <v>104</v>
      </c>
      <c r="D5506" s="178" t="s">
        <v>1878</v>
      </c>
      <c r="E5506" s="178" t="s">
        <v>302</v>
      </c>
      <c r="F5506" s="178" t="s">
        <v>17</v>
      </c>
      <c r="G5506" s="1">
        <f>IF(ISNUMBER(Pay_Item_Search_Text),IF(ISNUMBER(IF(FIND(Pay_Item_Search_Text,B5506)=1,1, "FALSE")),MAX(G$4:$G5505)+1,IF(ISNUMBER(Pay_Item_Search_Text),0,IF(ISNUMBER(SEARCH(Pay_Item_Search_Text,H5506)),MAX(G$4:$G5505)+1,0))),IF(ISNUMBER(Pay_Item_Search_Text),0,IF(ISNUMBER(SEARCH(Pay_Item_Search_Text,H5506)),MAX(G$4:$G5505)+1,0)))</f>
        <v>5502</v>
      </c>
      <c r="H5506" s="1" t="str">
        <f>IF(Table_PayItems[[#This Row],[Description]]="_","_ Unique Item - "&amp;Table_PayItems[[#This Row],[Item]]&amp;" - $"&amp;Table_PayItems[[#This Row],[Unit]],Table_PayItems[[#This Row],[Description]]&amp;" - $"&amp;Table_PayItems[[#This Row],[Unit]])</f>
        <v>Sewer, Cl IV, 60 inch, Tr Det C - $Ft</v>
      </c>
      <c r="I5506" s="29" t="str">
        <f>IFERROR(VLOOKUP(ROWS($M$5:M5506),Table_PayItems[[Search Key]:[Concentrated Name]],2,FALSE),"")</f>
        <v>Sewer, Cl IV, 60 inch, Tr Det C - $Ft</v>
      </c>
      <c r="J5506" s="1"/>
      <c r="K5506" s="1"/>
      <c r="L5506" s="22">
        <f>IF(ISNUMBER(SEARCH(Pay_Item_Search_Text_2,M5506)),MAX($L$4:L5505)+1,0)</f>
        <v>1003</v>
      </c>
      <c r="M5506" s="1" t="str">
        <f>IFERROR(VLOOKUP(ROWS($M$5:M5506),Table_PayItems[[Search Key]:[Concentrated Name]],2,FALSE),"")</f>
        <v>Sewer, Cl IV, 60 inch, Tr Det C - $Ft</v>
      </c>
      <c r="N5506" s="1" t="str">
        <f>IFERROR(VLOOKUP(ROWS($M$5:N5506),$L$5:$M$7000,2,FALSE),"")</f>
        <v/>
      </c>
      <c r="O5506" s="1" t="str">
        <f>IFERROR(VLOOKUP(ROWS($O$5:O5506),$K$5:$L$7000,2,FALSE),"")</f>
        <v/>
      </c>
    </row>
    <row r="5507" spans="2:15" ht="15" customHeight="1" x14ac:dyDescent="0.25">
      <c r="B5507" s="178" t="s">
        <v>9854</v>
      </c>
      <c r="C5507" s="178" t="s">
        <v>104</v>
      </c>
      <c r="D5507" s="178" t="s">
        <v>1902</v>
      </c>
      <c r="E5507" s="178" t="s">
        <v>302</v>
      </c>
      <c r="F5507" s="178" t="s">
        <v>17</v>
      </c>
      <c r="G5507" s="1">
        <f>IF(ISNUMBER(Pay_Item_Search_Text),IF(ISNUMBER(IF(FIND(Pay_Item_Search_Text,B5507)=1,1, "FALSE")),MAX(G$4:$G5506)+1,IF(ISNUMBER(Pay_Item_Search_Text),0,IF(ISNUMBER(SEARCH(Pay_Item_Search_Text,H5507)),MAX(G$4:$G5506)+1,0))),IF(ISNUMBER(Pay_Item_Search_Text),0,IF(ISNUMBER(SEARCH(Pay_Item_Search_Text,H5507)),MAX(G$4:$G5506)+1,0)))</f>
        <v>5503</v>
      </c>
      <c r="H5507" s="1" t="str">
        <f>IF(Table_PayItems[[#This Row],[Description]]="_","_ Unique Item - "&amp;Table_PayItems[[#This Row],[Item]]&amp;" - $"&amp;Table_PayItems[[#This Row],[Unit]],Table_PayItems[[#This Row],[Description]]&amp;" - $"&amp;Table_PayItems[[#This Row],[Unit]])</f>
        <v>Sewer, Cl IV, 60 inch, Tr Det D - $Ft</v>
      </c>
      <c r="I5507" s="29" t="str">
        <f>IFERROR(VLOOKUP(ROWS($M$5:M5507),Table_PayItems[[Search Key]:[Concentrated Name]],2,FALSE),"")</f>
        <v>Sewer, Cl IV, 60 inch, Tr Det D - $Ft</v>
      </c>
      <c r="J5507" s="1"/>
      <c r="K5507" s="1"/>
      <c r="L5507" s="22">
        <f>IF(ISNUMBER(SEARCH(Pay_Item_Search_Text_2,M5507)),MAX($L$4:L5506)+1,0)</f>
        <v>1004</v>
      </c>
      <c r="M5507" s="1" t="str">
        <f>IFERROR(VLOOKUP(ROWS($M$5:M5507),Table_PayItems[[Search Key]:[Concentrated Name]],2,FALSE),"")</f>
        <v>Sewer, Cl IV, 60 inch, Tr Det D - $Ft</v>
      </c>
      <c r="N5507" s="1" t="str">
        <f>IFERROR(VLOOKUP(ROWS($M$5:N5507),$L$5:$M$7000,2,FALSE),"")</f>
        <v/>
      </c>
      <c r="O5507" s="1" t="str">
        <f>IFERROR(VLOOKUP(ROWS($O$5:O5507),$K$5:$L$7000,2,FALSE),"")</f>
        <v/>
      </c>
    </row>
    <row r="5508" spans="2:15" ht="15" customHeight="1" x14ac:dyDescent="0.25">
      <c r="B5508" s="178" t="s">
        <v>9922</v>
      </c>
      <c r="C5508" s="178" t="s">
        <v>104</v>
      </c>
      <c r="D5508" s="178" t="s">
        <v>1970</v>
      </c>
      <c r="E5508" s="178" t="s">
        <v>302</v>
      </c>
      <c r="F5508" s="178" t="s">
        <v>17</v>
      </c>
      <c r="G5508" s="1">
        <f>IF(ISNUMBER(Pay_Item_Search_Text),IF(ISNUMBER(IF(FIND(Pay_Item_Search_Text,B5508)=1,1, "FALSE")),MAX(G$4:$G5507)+1,IF(ISNUMBER(Pay_Item_Search_Text),0,IF(ISNUMBER(SEARCH(Pay_Item_Search_Text,H5508)),MAX(G$4:$G5507)+1,0))),IF(ISNUMBER(Pay_Item_Search_Text),0,IF(ISNUMBER(SEARCH(Pay_Item_Search_Text,H5508)),MAX(G$4:$G5507)+1,0)))</f>
        <v>5504</v>
      </c>
      <c r="H5508" s="1" t="str">
        <f>IF(Table_PayItems[[#This Row],[Description]]="_","_ Unique Item - "&amp;Table_PayItems[[#This Row],[Item]]&amp;" - $"&amp;Table_PayItems[[#This Row],[Unit]],Table_PayItems[[#This Row],[Description]]&amp;" - $"&amp;Table_PayItems[[#This Row],[Unit]])</f>
        <v>Sewer, Cl IV, 66 inch, Jacked in Place - $Ft</v>
      </c>
      <c r="I5508" s="29" t="str">
        <f>IFERROR(VLOOKUP(ROWS($M$5:M5508),Table_PayItems[[Search Key]:[Concentrated Name]],2,FALSE),"")</f>
        <v>Sewer, Cl IV, 66 inch, Jacked in Place - $Ft</v>
      </c>
      <c r="J5508" s="1"/>
      <c r="K5508" s="1"/>
      <c r="L5508" s="22">
        <f>IF(ISNUMBER(SEARCH(Pay_Item_Search_Text_2,M5508)),MAX($L$4:L5507)+1,0)</f>
        <v>0</v>
      </c>
      <c r="M5508" s="1" t="str">
        <f>IFERROR(VLOOKUP(ROWS($M$5:M5508),Table_PayItems[[Search Key]:[Concentrated Name]],2,FALSE),"")</f>
        <v>Sewer, Cl IV, 66 inch, Jacked in Place - $Ft</v>
      </c>
      <c r="N5508" s="1" t="str">
        <f>IFERROR(VLOOKUP(ROWS($M$5:N5508),$L$5:$M$7000,2,FALSE),"")</f>
        <v/>
      </c>
      <c r="O5508" s="1" t="str">
        <f>IFERROR(VLOOKUP(ROWS($O$5:O5508),$K$5:$L$7000,2,FALSE),"")</f>
        <v/>
      </c>
    </row>
    <row r="5509" spans="2:15" ht="15" customHeight="1" x14ac:dyDescent="0.25">
      <c r="B5509" s="178" t="s">
        <v>9782</v>
      </c>
      <c r="C5509" s="178" t="s">
        <v>104</v>
      </c>
      <c r="D5509" s="178" t="s">
        <v>1831</v>
      </c>
      <c r="E5509" s="178" t="s">
        <v>302</v>
      </c>
      <c r="F5509" s="178" t="s">
        <v>17</v>
      </c>
      <c r="G5509" s="1">
        <f>IF(ISNUMBER(Pay_Item_Search_Text),IF(ISNUMBER(IF(FIND(Pay_Item_Search_Text,B5509)=1,1, "FALSE")),MAX(G$4:$G5508)+1,IF(ISNUMBER(Pay_Item_Search_Text),0,IF(ISNUMBER(SEARCH(Pay_Item_Search_Text,H5509)),MAX(G$4:$G5508)+1,0))),IF(ISNUMBER(Pay_Item_Search_Text),0,IF(ISNUMBER(SEARCH(Pay_Item_Search_Text,H5509)),MAX(G$4:$G5508)+1,0)))</f>
        <v>5505</v>
      </c>
      <c r="H5509" s="1" t="str">
        <f>IF(Table_PayItems[[#This Row],[Description]]="_","_ Unique Item - "&amp;Table_PayItems[[#This Row],[Item]]&amp;" - $"&amp;Table_PayItems[[#This Row],[Unit]],Table_PayItems[[#This Row],[Description]]&amp;" - $"&amp;Table_PayItems[[#This Row],[Unit]])</f>
        <v>Sewer, Cl IV, 66 inch, Tr Det A - $Ft</v>
      </c>
      <c r="I5509" s="29" t="str">
        <f>IFERROR(VLOOKUP(ROWS($M$5:M5509),Table_PayItems[[Search Key]:[Concentrated Name]],2,FALSE),"")</f>
        <v>Sewer, Cl IV, 66 inch, Tr Det A - $Ft</v>
      </c>
      <c r="J5509" s="1"/>
      <c r="K5509" s="1"/>
      <c r="L5509" s="22">
        <f>IF(ISNUMBER(SEARCH(Pay_Item_Search_Text_2,M5509)),MAX($L$4:L5508)+1,0)</f>
        <v>0</v>
      </c>
      <c r="M5509" s="1" t="str">
        <f>IFERROR(VLOOKUP(ROWS($M$5:M5509),Table_PayItems[[Search Key]:[Concentrated Name]],2,FALSE),"")</f>
        <v>Sewer, Cl IV, 66 inch, Tr Det A - $Ft</v>
      </c>
      <c r="N5509" s="1" t="str">
        <f>IFERROR(VLOOKUP(ROWS($M$5:N5509),$L$5:$M$7000,2,FALSE),"")</f>
        <v/>
      </c>
      <c r="O5509" s="1" t="str">
        <f>IFERROR(VLOOKUP(ROWS($O$5:O5509),$K$5:$L$7000,2,FALSE),"")</f>
        <v/>
      </c>
    </row>
    <row r="5510" spans="2:15" ht="15" customHeight="1" x14ac:dyDescent="0.25">
      <c r="B5510" s="178" t="s">
        <v>9807</v>
      </c>
      <c r="C5510" s="178" t="s">
        <v>104</v>
      </c>
      <c r="D5510" s="178" t="s">
        <v>1855</v>
      </c>
      <c r="E5510" s="178" t="s">
        <v>302</v>
      </c>
      <c r="F5510" s="178" t="s">
        <v>17</v>
      </c>
      <c r="G5510" s="1">
        <f>IF(ISNUMBER(Pay_Item_Search_Text),IF(ISNUMBER(IF(FIND(Pay_Item_Search_Text,B5510)=1,1, "FALSE")),MAX(G$4:$G5509)+1,IF(ISNUMBER(Pay_Item_Search_Text),0,IF(ISNUMBER(SEARCH(Pay_Item_Search_Text,H5510)),MAX(G$4:$G5509)+1,0))),IF(ISNUMBER(Pay_Item_Search_Text),0,IF(ISNUMBER(SEARCH(Pay_Item_Search_Text,H5510)),MAX(G$4:$G5509)+1,0)))</f>
        <v>5506</v>
      </c>
      <c r="H5510" s="1" t="str">
        <f>IF(Table_PayItems[[#This Row],[Description]]="_","_ Unique Item - "&amp;Table_PayItems[[#This Row],[Item]]&amp;" - $"&amp;Table_PayItems[[#This Row],[Unit]],Table_PayItems[[#This Row],[Description]]&amp;" - $"&amp;Table_PayItems[[#This Row],[Unit]])</f>
        <v>Sewer, Cl IV, 66 inch, Tr Det B - $Ft</v>
      </c>
      <c r="I5510" s="29" t="str">
        <f>IFERROR(VLOOKUP(ROWS($M$5:M5510),Table_PayItems[[Search Key]:[Concentrated Name]],2,FALSE),"")</f>
        <v>Sewer, Cl IV, 66 inch, Tr Det B - $Ft</v>
      </c>
      <c r="J5510" s="1"/>
      <c r="K5510" s="1"/>
      <c r="L5510" s="22">
        <f>IF(ISNUMBER(SEARCH(Pay_Item_Search_Text_2,M5510)),MAX($L$4:L5509)+1,0)</f>
        <v>0</v>
      </c>
      <c r="M5510" s="1" t="str">
        <f>IFERROR(VLOOKUP(ROWS($M$5:M5510),Table_PayItems[[Search Key]:[Concentrated Name]],2,FALSE),"")</f>
        <v>Sewer, Cl IV, 66 inch, Tr Det B - $Ft</v>
      </c>
      <c r="N5510" s="1" t="str">
        <f>IFERROR(VLOOKUP(ROWS($M$5:N5510),$L$5:$M$7000,2,FALSE),"")</f>
        <v/>
      </c>
      <c r="O5510" s="1" t="str">
        <f>IFERROR(VLOOKUP(ROWS($O$5:O5510),$K$5:$L$7000,2,FALSE),"")</f>
        <v/>
      </c>
    </row>
    <row r="5511" spans="2:15" ht="15" customHeight="1" x14ac:dyDescent="0.25">
      <c r="B5511" s="178" t="s">
        <v>9831</v>
      </c>
      <c r="C5511" s="178" t="s">
        <v>104</v>
      </c>
      <c r="D5511" s="178" t="s">
        <v>1879</v>
      </c>
      <c r="E5511" s="178" t="s">
        <v>302</v>
      </c>
      <c r="F5511" s="178" t="s">
        <v>17</v>
      </c>
      <c r="G5511" s="1">
        <f>IF(ISNUMBER(Pay_Item_Search_Text),IF(ISNUMBER(IF(FIND(Pay_Item_Search_Text,B5511)=1,1, "FALSE")),MAX(G$4:$G5510)+1,IF(ISNUMBER(Pay_Item_Search_Text),0,IF(ISNUMBER(SEARCH(Pay_Item_Search_Text,H5511)),MAX(G$4:$G5510)+1,0))),IF(ISNUMBER(Pay_Item_Search_Text),0,IF(ISNUMBER(SEARCH(Pay_Item_Search_Text,H5511)),MAX(G$4:$G5510)+1,0)))</f>
        <v>5507</v>
      </c>
      <c r="H5511" s="1" t="str">
        <f>IF(Table_PayItems[[#This Row],[Description]]="_","_ Unique Item - "&amp;Table_PayItems[[#This Row],[Item]]&amp;" - $"&amp;Table_PayItems[[#This Row],[Unit]],Table_PayItems[[#This Row],[Description]]&amp;" - $"&amp;Table_PayItems[[#This Row],[Unit]])</f>
        <v>Sewer, Cl IV, 66 inch, Tr Det C - $Ft</v>
      </c>
      <c r="I5511" s="29" t="str">
        <f>IFERROR(VLOOKUP(ROWS($M$5:M5511),Table_PayItems[[Search Key]:[Concentrated Name]],2,FALSE),"")</f>
        <v>Sewer, Cl IV, 66 inch, Tr Det C - $Ft</v>
      </c>
      <c r="J5511" s="1"/>
      <c r="K5511" s="1"/>
      <c r="L5511" s="22">
        <f>IF(ISNUMBER(SEARCH(Pay_Item_Search_Text_2,M5511)),MAX($L$4:L5510)+1,0)</f>
        <v>0</v>
      </c>
      <c r="M5511" s="1" t="str">
        <f>IFERROR(VLOOKUP(ROWS($M$5:M5511),Table_PayItems[[Search Key]:[Concentrated Name]],2,FALSE),"")</f>
        <v>Sewer, Cl IV, 66 inch, Tr Det C - $Ft</v>
      </c>
      <c r="N5511" s="1" t="str">
        <f>IFERROR(VLOOKUP(ROWS($M$5:N5511),$L$5:$M$7000,2,FALSE),"")</f>
        <v/>
      </c>
      <c r="O5511" s="1" t="str">
        <f>IFERROR(VLOOKUP(ROWS($O$5:O5511),$K$5:$L$7000,2,FALSE),"")</f>
        <v/>
      </c>
    </row>
    <row r="5512" spans="2:15" ht="15" customHeight="1" x14ac:dyDescent="0.25">
      <c r="B5512" s="178" t="s">
        <v>9855</v>
      </c>
      <c r="C5512" s="178" t="s">
        <v>104</v>
      </c>
      <c r="D5512" s="178" t="s">
        <v>1903</v>
      </c>
      <c r="E5512" s="178" t="s">
        <v>302</v>
      </c>
      <c r="F5512" s="178" t="s">
        <v>17</v>
      </c>
      <c r="G5512" s="1">
        <f>IF(ISNUMBER(Pay_Item_Search_Text),IF(ISNUMBER(IF(FIND(Pay_Item_Search_Text,B5512)=1,1, "FALSE")),MAX(G$4:$G5511)+1,IF(ISNUMBER(Pay_Item_Search_Text),0,IF(ISNUMBER(SEARCH(Pay_Item_Search_Text,H5512)),MAX(G$4:$G5511)+1,0))),IF(ISNUMBER(Pay_Item_Search_Text),0,IF(ISNUMBER(SEARCH(Pay_Item_Search_Text,H5512)),MAX(G$4:$G5511)+1,0)))</f>
        <v>5508</v>
      </c>
      <c r="H5512" s="1" t="str">
        <f>IF(Table_PayItems[[#This Row],[Description]]="_","_ Unique Item - "&amp;Table_PayItems[[#This Row],[Item]]&amp;" - $"&amp;Table_PayItems[[#This Row],[Unit]],Table_PayItems[[#This Row],[Description]]&amp;" - $"&amp;Table_PayItems[[#This Row],[Unit]])</f>
        <v>Sewer, Cl IV, 66 inch, Tr Det D - $Ft</v>
      </c>
      <c r="I5512" s="29" t="str">
        <f>IFERROR(VLOOKUP(ROWS($M$5:M5512),Table_PayItems[[Search Key]:[Concentrated Name]],2,FALSE),"")</f>
        <v>Sewer, Cl IV, 66 inch, Tr Det D - $Ft</v>
      </c>
      <c r="J5512" s="1"/>
      <c r="K5512" s="1"/>
      <c r="L5512" s="22">
        <f>IF(ISNUMBER(SEARCH(Pay_Item_Search_Text_2,M5512)),MAX($L$4:L5511)+1,0)</f>
        <v>0</v>
      </c>
      <c r="M5512" s="1" t="str">
        <f>IFERROR(VLOOKUP(ROWS($M$5:M5512),Table_PayItems[[Search Key]:[Concentrated Name]],2,FALSE),"")</f>
        <v>Sewer, Cl IV, 66 inch, Tr Det D - $Ft</v>
      </c>
      <c r="N5512" s="1" t="str">
        <f>IFERROR(VLOOKUP(ROWS($M$5:N5512),$L$5:$M$7000,2,FALSE),"")</f>
        <v/>
      </c>
      <c r="O5512" s="1" t="str">
        <f>IFERROR(VLOOKUP(ROWS($O$5:O5512),$K$5:$L$7000,2,FALSE),"")</f>
        <v/>
      </c>
    </row>
    <row r="5513" spans="2:15" ht="15" customHeight="1" x14ac:dyDescent="0.25">
      <c r="B5513" s="178" t="s">
        <v>9923</v>
      </c>
      <c r="C5513" s="178" t="s">
        <v>104</v>
      </c>
      <c r="D5513" s="178" t="s">
        <v>1971</v>
      </c>
      <c r="E5513" s="178" t="s">
        <v>302</v>
      </c>
      <c r="F5513" s="178" t="s">
        <v>17</v>
      </c>
      <c r="G5513" s="1">
        <f>IF(ISNUMBER(Pay_Item_Search_Text),IF(ISNUMBER(IF(FIND(Pay_Item_Search_Text,B5513)=1,1, "FALSE")),MAX(G$4:$G5512)+1,IF(ISNUMBER(Pay_Item_Search_Text),0,IF(ISNUMBER(SEARCH(Pay_Item_Search_Text,H5513)),MAX(G$4:$G5512)+1,0))),IF(ISNUMBER(Pay_Item_Search_Text),0,IF(ISNUMBER(SEARCH(Pay_Item_Search_Text,H5513)),MAX(G$4:$G5512)+1,0)))</f>
        <v>5509</v>
      </c>
      <c r="H5513" s="1" t="str">
        <f>IF(Table_PayItems[[#This Row],[Description]]="_","_ Unique Item - "&amp;Table_PayItems[[#This Row],[Item]]&amp;" - $"&amp;Table_PayItems[[#This Row],[Unit]],Table_PayItems[[#This Row],[Description]]&amp;" - $"&amp;Table_PayItems[[#This Row],[Unit]])</f>
        <v>Sewer, Cl IV, 72 inch, Jacked in Place - $Ft</v>
      </c>
      <c r="I5513" s="29" t="str">
        <f>IFERROR(VLOOKUP(ROWS($M$5:M5513),Table_PayItems[[Search Key]:[Concentrated Name]],2,FALSE),"")</f>
        <v>Sewer, Cl IV, 72 inch, Jacked in Place - $Ft</v>
      </c>
      <c r="J5513" s="1"/>
      <c r="K5513" s="1"/>
      <c r="L5513" s="22">
        <f>IF(ISNUMBER(SEARCH(Pay_Item_Search_Text_2,M5513)),MAX($L$4:L5512)+1,0)</f>
        <v>0</v>
      </c>
      <c r="M5513" s="1" t="str">
        <f>IFERROR(VLOOKUP(ROWS($M$5:M5513),Table_PayItems[[Search Key]:[Concentrated Name]],2,FALSE),"")</f>
        <v>Sewer, Cl IV, 72 inch, Jacked in Place - $Ft</v>
      </c>
      <c r="N5513" s="1" t="str">
        <f>IFERROR(VLOOKUP(ROWS($M$5:N5513),$L$5:$M$7000,2,FALSE),"")</f>
        <v/>
      </c>
      <c r="O5513" s="1" t="str">
        <f>IFERROR(VLOOKUP(ROWS($O$5:O5513),$K$5:$L$7000,2,FALSE),"")</f>
        <v/>
      </c>
    </row>
    <row r="5514" spans="2:15" ht="15" customHeight="1" x14ac:dyDescent="0.25">
      <c r="B5514" s="178" t="s">
        <v>9783</v>
      </c>
      <c r="C5514" s="178" t="s">
        <v>104</v>
      </c>
      <c r="D5514" s="178" t="s">
        <v>1832</v>
      </c>
      <c r="E5514" s="178" t="s">
        <v>302</v>
      </c>
      <c r="F5514" s="178" t="s">
        <v>17</v>
      </c>
      <c r="G5514" s="1">
        <f>IF(ISNUMBER(Pay_Item_Search_Text),IF(ISNUMBER(IF(FIND(Pay_Item_Search_Text,B5514)=1,1, "FALSE")),MAX(G$4:$G5513)+1,IF(ISNUMBER(Pay_Item_Search_Text),0,IF(ISNUMBER(SEARCH(Pay_Item_Search_Text,H5514)),MAX(G$4:$G5513)+1,0))),IF(ISNUMBER(Pay_Item_Search_Text),0,IF(ISNUMBER(SEARCH(Pay_Item_Search_Text,H5514)),MAX(G$4:$G5513)+1,0)))</f>
        <v>5510</v>
      </c>
      <c r="H5514" s="1" t="str">
        <f>IF(Table_PayItems[[#This Row],[Description]]="_","_ Unique Item - "&amp;Table_PayItems[[#This Row],[Item]]&amp;" - $"&amp;Table_PayItems[[#This Row],[Unit]],Table_PayItems[[#This Row],[Description]]&amp;" - $"&amp;Table_PayItems[[#This Row],[Unit]])</f>
        <v>Sewer, Cl IV, 72 inch, Tr Det A - $Ft</v>
      </c>
      <c r="I5514" s="29" t="str">
        <f>IFERROR(VLOOKUP(ROWS($M$5:M5514),Table_PayItems[[Search Key]:[Concentrated Name]],2,FALSE),"")</f>
        <v>Sewer, Cl IV, 72 inch, Tr Det A - $Ft</v>
      </c>
      <c r="J5514" s="1"/>
      <c r="K5514" s="1"/>
      <c r="L5514" s="22">
        <f>IF(ISNUMBER(SEARCH(Pay_Item_Search_Text_2,M5514)),MAX($L$4:L5513)+1,0)</f>
        <v>0</v>
      </c>
      <c r="M5514" s="1" t="str">
        <f>IFERROR(VLOOKUP(ROWS($M$5:M5514),Table_PayItems[[Search Key]:[Concentrated Name]],2,FALSE),"")</f>
        <v>Sewer, Cl IV, 72 inch, Tr Det A - $Ft</v>
      </c>
      <c r="N5514" s="1" t="str">
        <f>IFERROR(VLOOKUP(ROWS($M$5:N5514),$L$5:$M$7000,2,FALSE),"")</f>
        <v/>
      </c>
      <c r="O5514" s="1" t="str">
        <f>IFERROR(VLOOKUP(ROWS($O$5:O5514),$K$5:$L$7000,2,FALSE),"")</f>
        <v/>
      </c>
    </row>
    <row r="5515" spans="2:15" ht="15" customHeight="1" x14ac:dyDescent="0.25">
      <c r="B5515" s="178" t="s">
        <v>9808</v>
      </c>
      <c r="C5515" s="178" t="s">
        <v>104</v>
      </c>
      <c r="D5515" s="178" t="s">
        <v>1856</v>
      </c>
      <c r="E5515" s="178" t="s">
        <v>302</v>
      </c>
      <c r="F5515" s="178" t="s">
        <v>17</v>
      </c>
      <c r="G5515" s="1">
        <f>IF(ISNUMBER(Pay_Item_Search_Text),IF(ISNUMBER(IF(FIND(Pay_Item_Search_Text,B5515)=1,1, "FALSE")),MAX(G$4:$G5514)+1,IF(ISNUMBER(Pay_Item_Search_Text),0,IF(ISNUMBER(SEARCH(Pay_Item_Search_Text,H5515)),MAX(G$4:$G5514)+1,0))),IF(ISNUMBER(Pay_Item_Search_Text),0,IF(ISNUMBER(SEARCH(Pay_Item_Search_Text,H5515)),MAX(G$4:$G5514)+1,0)))</f>
        <v>5511</v>
      </c>
      <c r="H5515" s="1" t="str">
        <f>IF(Table_PayItems[[#This Row],[Description]]="_","_ Unique Item - "&amp;Table_PayItems[[#This Row],[Item]]&amp;" - $"&amp;Table_PayItems[[#This Row],[Unit]],Table_PayItems[[#This Row],[Description]]&amp;" - $"&amp;Table_PayItems[[#This Row],[Unit]])</f>
        <v>Sewer, Cl IV, 72 inch, Tr Det B - $Ft</v>
      </c>
      <c r="I5515" s="29" t="str">
        <f>IFERROR(VLOOKUP(ROWS($M$5:M5515),Table_PayItems[[Search Key]:[Concentrated Name]],2,FALSE),"")</f>
        <v>Sewer, Cl IV, 72 inch, Tr Det B - $Ft</v>
      </c>
      <c r="J5515" s="1"/>
      <c r="K5515" s="1"/>
      <c r="L5515" s="22">
        <f>IF(ISNUMBER(SEARCH(Pay_Item_Search_Text_2,M5515)),MAX($L$4:L5514)+1,0)</f>
        <v>0</v>
      </c>
      <c r="M5515" s="1" t="str">
        <f>IFERROR(VLOOKUP(ROWS($M$5:M5515),Table_PayItems[[Search Key]:[Concentrated Name]],2,FALSE),"")</f>
        <v>Sewer, Cl IV, 72 inch, Tr Det B - $Ft</v>
      </c>
      <c r="N5515" s="1" t="str">
        <f>IFERROR(VLOOKUP(ROWS($M$5:N5515),$L$5:$M$7000,2,FALSE),"")</f>
        <v/>
      </c>
      <c r="O5515" s="1" t="str">
        <f>IFERROR(VLOOKUP(ROWS($O$5:O5515),$K$5:$L$7000,2,FALSE),"")</f>
        <v/>
      </c>
    </row>
    <row r="5516" spans="2:15" ht="15" customHeight="1" x14ac:dyDescent="0.25">
      <c r="B5516" s="178" t="s">
        <v>9832</v>
      </c>
      <c r="C5516" s="178" t="s">
        <v>104</v>
      </c>
      <c r="D5516" s="178" t="s">
        <v>1880</v>
      </c>
      <c r="E5516" s="178" t="s">
        <v>302</v>
      </c>
      <c r="F5516" s="178" t="s">
        <v>17</v>
      </c>
      <c r="G5516" s="1">
        <f>IF(ISNUMBER(Pay_Item_Search_Text),IF(ISNUMBER(IF(FIND(Pay_Item_Search_Text,B5516)=1,1, "FALSE")),MAX(G$4:$G5515)+1,IF(ISNUMBER(Pay_Item_Search_Text),0,IF(ISNUMBER(SEARCH(Pay_Item_Search_Text,H5516)),MAX(G$4:$G5515)+1,0))),IF(ISNUMBER(Pay_Item_Search_Text),0,IF(ISNUMBER(SEARCH(Pay_Item_Search_Text,H5516)),MAX(G$4:$G5515)+1,0)))</f>
        <v>5512</v>
      </c>
      <c r="H5516" s="1" t="str">
        <f>IF(Table_PayItems[[#This Row],[Description]]="_","_ Unique Item - "&amp;Table_PayItems[[#This Row],[Item]]&amp;" - $"&amp;Table_PayItems[[#This Row],[Unit]],Table_PayItems[[#This Row],[Description]]&amp;" - $"&amp;Table_PayItems[[#This Row],[Unit]])</f>
        <v>Sewer, Cl IV, 72 inch, Tr Det C - $Ft</v>
      </c>
      <c r="I5516" s="29" t="str">
        <f>IFERROR(VLOOKUP(ROWS($M$5:M5516),Table_PayItems[[Search Key]:[Concentrated Name]],2,FALSE),"")</f>
        <v>Sewer, Cl IV, 72 inch, Tr Det C - $Ft</v>
      </c>
      <c r="J5516" s="1"/>
      <c r="K5516" s="1"/>
      <c r="L5516" s="22">
        <f>IF(ISNUMBER(SEARCH(Pay_Item_Search_Text_2,M5516)),MAX($L$4:L5515)+1,0)</f>
        <v>0</v>
      </c>
      <c r="M5516" s="1" t="str">
        <f>IFERROR(VLOOKUP(ROWS($M$5:M5516),Table_PayItems[[Search Key]:[Concentrated Name]],2,FALSE),"")</f>
        <v>Sewer, Cl IV, 72 inch, Tr Det C - $Ft</v>
      </c>
      <c r="N5516" s="1" t="str">
        <f>IFERROR(VLOOKUP(ROWS($M$5:N5516),$L$5:$M$7000,2,FALSE),"")</f>
        <v/>
      </c>
      <c r="O5516" s="1" t="str">
        <f>IFERROR(VLOOKUP(ROWS($O$5:O5516),$K$5:$L$7000,2,FALSE),"")</f>
        <v/>
      </c>
    </row>
    <row r="5517" spans="2:15" ht="15" customHeight="1" x14ac:dyDescent="0.25">
      <c r="B5517" s="178" t="s">
        <v>9856</v>
      </c>
      <c r="C5517" s="178" t="s">
        <v>104</v>
      </c>
      <c r="D5517" s="178" t="s">
        <v>1904</v>
      </c>
      <c r="E5517" s="178" t="s">
        <v>302</v>
      </c>
      <c r="F5517" s="178" t="s">
        <v>17</v>
      </c>
      <c r="G5517" s="1">
        <f>IF(ISNUMBER(Pay_Item_Search_Text),IF(ISNUMBER(IF(FIND(Pay_Item_Search_Text,B5517)=1,1, "FALSE")),MAX(G$4:$G5516)+1,IF(ISNUMBER(Pay_Item_Search_Text),0,IF(ISNUMBER(SEARCH(Pay_Item_Search_Text,H5517)),MAX(G$4:$G5516)+1,0))),IF(ISNUMBER(Pay_Item_Search_Text),0,IF(ISNUMBER(SEARCH(Pay_Item_Search_Text,H5517)),MAX(G$4:$G5516)+1,0)))</f>
        <v>5513</v>
      </c>
      <c r="H5517" s="1" t="str">
        <f>IF(Table_PayItems[[#This Row],[Description]]="_","_ Unique Item - "&amp;Table_PayItems[[#This Row],[Item]]&amp;" - $"&amp;Table_PayItems[[#This Row],[Unit]],Table_PayItems[[#This Row],[Description]]&amp;" - $"&amp;Table_PayItems[[#This Row],[Unit]])</f>
        <v>Sewer, Cl IV, 72 inch, Tr Det D - $Ft</v>
      </c>
      <c r="I5517" s="29" t="str">
        <f>IFERROR(VLOOKUP(ROWS($M$5:M5517),Table_PayItems[[Search Key]:[Concentrated Name]],2,FALSE),"")</f>
        <v>Sewer, Cl IV, 72 inch, Tr Det D - $Ft</v>
      </c>
      <c r="J5517" s="1"/>
      <c r="K5517" s="1"/>
      <c r="L5517" s="22">
        <f>IF(ISNUMBER(SEARCH(Pay_Item_Search_Text_2,M5517)),MAX($L$4:L5516)+1,0)</f>
        <v>0</v>
      </c>
      <c r="M5517" s="1" t="str">
        <f>IFERROR(VLOOKUP(ROWS($M$5:M5517),Table_PayItems[[Search Key]:[Concentrated Name]],2,FALSE),"")</f>
        <v>Sewer, Cl IV, 72 inch, Tr Det D - $Ft</v>
      </c>
      <c r="N5517" s="1" t="str">
        <f>IFERROR(VLOOKUP(ROWS($M$5:N5517),$L$5:$M$7000,2,FALSE),"")</f>
        <v/>
      </c>
      <c r="O5517" s="1" t="str">
        <f>IFERROR(VLOOKUP(ROWS($O$5:O5517),$K$5:$L$7000,2,FALSE),"")</f>
        <v/>
      </c>
    </row>
    <row r="5518" spans="2:15" ht="15" customHeight="1" x14ac:dyDescent="0.25">
      <c r="B5518" s="178" t="s">
        <v>9784</v>
      </c>
      <c r="C5518" s="178" t="s">
        <v>104</v>
      </c>
      <c r="D5518" s="178" t="s">
        <v>1833</v>
      </c>
      <c r="E5518" s="178" t="s">
        <v>302</v>
      </c>
      <c r="F5518" s="178" t="s">
        <v>17</v>
      </c>
      <c r="G5518" s="1">
        <f>IF(ISNUMBER(Pay_Item_Search_Text),IF(ISNUMBER(IF(FIND(Pay_Item_Search_Text,B5518)=1,1, "FALSE")),MAX(G$4:$G5517)+1,IF(ISNUMBER(Pay_Item_Search_Text),0,IF(ISNUMBER(SEARCH(Pay_Item_Search_Text,H5518)),MAX(G$4:$G5517)+1,0))),IF(ISNUMBER(Pay_Item_Search_Text),0,IF(ISNUMBER(SEARCH(Pay_Item_Search_Text,H5518)),MAX(G$4:$G5517)+1,0)))</f>
        <v>5514</v>
      </c>
      <c r="H5518" s="1" t="str">
        <f>IF(Table_PayItems[[#This Row],[Description]]="_","_ Unique Item - "&amp;Table_PayItems[[#This Row],[Item]]&amp;" - $"&amp;Table_PayItems[[#This Row],[Unit]],Table_PayItems[[#This Row],[Description]]&amp;" - $"&amp;Table_PayItems[[#This Row],[Unit]])</f>
        <v>Sewer, Cl IV, 78 inch, Tr Det A - $Ft</v>
      </c>
      <c r="I5518" s="29" t="str">
        <f>IFERROR(VLOOKUP(ROWS($M$5:M5518),Table_PayItems[[Search Key]:[Concentrated Name]],2,FALSE),"")</f>
        <v>Sewer, Cl IV, 78 inch, Tr Det A - $Ft</v>
      </c>
      <c r="J5518" s="1"/>
      <c r="K5518" s="1"/>
      <c r="L5518" s="22">
        <f>IF(ISNUMBER(SEARCH(Pay_Item_Search_Text_2,M5518)),MAX($L$4:L5517)+1,0)</f>
        <v>0</v>
      </c>
      <c r="M5518" s="1" t="str">
        <f>IFERROR(VLOOKUP(ROWS($M$5:M5518),Table_PayItems[[Search Key]:[Concentrated Name]],2,FALSE),"")</f>
        <v>Sewer, Cl IV, 78 inch, Tr Det A - $Ft</v>
      </c>
      <c r="N5518" s="1" t="str">
        <f>IFERROR(VLOOKUP(ROWS($M$5:N5518),$L$5:$M$7000,2,FALSE),"")</f>
        <v/>
      </c>
      <c r="O5518" s="1" t="str">
        <f>IFERROR(VLOOKUP(ROWS($O$5:O5518),$K$5:$L$7000,2,FALSE),"")</f>
        <v/>
      </c>
    </row>
    <row r="5519" spans="2:15" ht="15" customHeight="1" x14ac:dyDescent="0.25">
      <c r="B5519" s="178" t="s">
        <v>9809</v>
      </c>
      <c r="C5519" s="178" t="s">
        <v>104</v>
      </c>
      <c r="D5519" s="178" t="s">
        <v>1857</v>
      </c>
      <c r="E5519" s="178" t="s">
        <v>302</v>
      </c>
      <c r="F5519" s="178" t="s">
        <v>17</v>
      </c>
      <c r="G5519" s="1">
        <f>IF(ISNUMBER(Pay_Item_Search_Text),IF(ISNUMBER(IF(FIND(Pay_Item_Search_Text,B5519)=1,1, "FALSE")),MAX(G$4:$G5518)+1,IF(ISNUMBER(Pay_Item_Search_Text),0,IF(ISNUMBER(SEARCH(Pay_Item_Search_Text,H5519)),MAX(G$4:$G5518)+1,0))),IF(ISNUMBER(Pay_Item_Search_Text),0,IF(ISNUMBER(SEARCH(Pay_Item_Search_Text,H5519)),MAX(G$4:$G5518)+1,0)))</f>
        <v>5515</v>
      </c>
      <c r="H5519" s="1" t="str">
        <f>IF(Table_PayItems[[#This Row],[Description]]="_","_ Unique Item - "&amp;Table_PayItems[[#This Row],[Item]]&amp;" - $"&amp;Table_PayItems[[#This Row],[Unit]],Table_PayItems[[#This Row],[Description]]&amp;" - $"&amp;Table_PayItems[[#This Row],[Unit]])</f>
        <v>Sewer, Cl IV, 78 inch, Tr Det B - $Ft</v>
      </c>
      <c r="I5519" s="29" t="str">
        <f>IFERROR(VLOOKUP(ROWS($M$5:M5519),Table_PayItems[[Search Key]:[Concentrated Name]],2,FALSE),"")</f>
        <v>Sewer, Cl IV, 78 inch, Tr Det B - $Ft</v>
      </c>
      <c r="J5519" s="1"/>
      <c r="K5519" s="1"/>
      <c r="L5519" s="22">
        <f>IF(ISNUMBER(SEARCH(Pay_Item_Search_Text_2,M5519)),MAX($L$4:L5518)+1,0)</f>
        <v>0</v>
      </c>
      <c r="M5519" s="1" t="str">
        <f>IFERROR(VLOOKUP(ROWS($M$5:M5519),Table_PayItems[[Search Key]:[Concentrated Name]],2,FALSE),"")</f>
        <v>Sewer, Cl IV, 78 inch, Tr Det B - $Ft</v>
      </c>
      <c r="N5519" s="1" t="str">
        <f>IFERROR(VLOOKUP(ROWS($M$5:N5519),$L$5:$M$7000,2,FALSE),"")</f>
        <v/>
      </c>
      <c r="O5519" s="1" t="str">
        <f>IFERROR(VLOOKUP(ROWS($O$5:O5519),$K$5:$L$7000,2,FALSE),"")</f>
        <v/>
      </c>
    </row>
    <row r="5520" spans="2:15" ht="15" customHeight="1" x14ac:dyDescent="0.25">
      <c r="B5520" s="178" t="s">
        <v>9833</v>
      </c>
      <c r="C5520" s="178" t="s">
        <v>104</v>
      </c>
      <c r="D5520" s="178" t="s">
        <v>1881</v>
      </c>
      <c r="E5520" s="178" t="s">
        <v>302</v>
      </c>
      <c r="F5520" s="178" t="s">
        <v>17</v>
      </c>
      <c r="G5520" s="1">
        <f>IF(ISNUMBER(Pay_Item_Search_Text),IF(ISNUMBER(IF(FIND(Pay_Item_Search_Text,B5520)=1,1, "FALSE")),MAX(G$4:$G5519)+1,IF(ISNUMBER(Pay_Item_Search_Text),0,IF(ISNUMBER(SEARCH(Pay_Item_Search_Text,H5520)),MAX(G$4:$G5519)+1,0))),IF(ISNUMBER(Pay_Item_Search_Text),0,IF(ISNUMBER(SEARCH(Pay_Item_Search_Text,H5520)),MAX(G$4:$G5519)+1,0)))</f>
        <v>5516</v>
      </c>
      <c r="H5520" s="1" t="str">
        <f>IF(Table_PayItems[[#This Row],[Description]]="_","_ Unique Item - "&amp;Table_PayItems[[#This Row],[Item]]&amp;" - $"&amp;Table_PayItems[[#This Row],[Unit]],Table_PayItems[[#This Row],[Description]]&amp;" - $"&amp;Table_PayItems[[#This Row],[Unit]])</f>
        <v>Sewer, Cl IV, 78 inch, Tr Det C - $Ft</v>
      </c>
      <c r="I5520" s="29" t="str">
        <f>IFERROR(VLOOKUP(ROWS($M$5:M5520),Table_PayItems[[Search Key]:[Concentrated Name]],2,FALSE),"")</f>
        <v>Sewer, Cl IV, 78 inch, Tr Det C - $Ft</v>
      </c>
      <c r="J5520" s="1"/>
      <c r="K5520" s="1"/>
      <c r="L5520" s="22">
        <f>IF(ISNUMBER(SEARCH(Pay_Item_Search_Text_2,M5520)),MAX($L$4:L5519)+1,0)</f>
        <v>0</v>
      </c>
      <c r="M5520" s="1" t="str">
        <f>IFERROR(VLOOKUP(ROWS($M$5:M5520),Table_PayItems[[Search Key]:[Concentrated Name]],2,FALSE),"")</f>
        <v>Sewer, Cl IV, 78 inch, Tr Det C - $Ft</v>
      </c>
      <c r="N5520" s="1" t="str">
        <f>IFERROR(VLOOKUP(ROWS($M$5:N5520),$L$5:$M$7000,2,FALSE),"")</f>
        <v/>
      </c>
      <c r="O5520" s="1" t="str">
        <f>IFERROR(VLOOKUP(ROWS($O$5:O5520),$K$5:$L$7000,2,FALSE),"")</f>
        <v/>
      </c>
    </row>
    <row r="5521" spans="2:15" ht="15" customHeight="1" x14ac:dyDescent="0.25">
      <c r="B5521" s="178" t="s">
        <v>9857</v>
      </c>
      <c r="C5521" s="178" t="s">
        <v>104</v>
      </c>
      <c r="D5521" s="178" t="s">
        <v>1905</v>
      </c>
      <c r="E5521" s="178" t="s">
        <v>302</v>
      </c>
      <c r="F5521" s="178" t="s">
        <v>17</v>
      </c>
      <c r="G5521" s="1">
        <f>IF(ISNUMBER(Pay_Item_Search_Text),IF(ISNUMBER(IF(FIND(Pay_Item_Search_Text,B5521)=1,1, "FALSE")),MAX(G$4:$G5520)+1,IF(ISNUMBER(Pay_Item_Search_Text),0,IF(ISNUMBER(SEARCH(Pay_Item_Search_Text,H5521)),MAX(G$4:$G5520)+1,0))),IF(ISNUMBER(Pay_Item_Search_Text),0,IF(ISNUMBER(SEARCH(Pay_Item_Search_Text,H5521)),MAX(G$4:$G5520)+1,0)))</f>
        <v>5517</v>
      </c>
      <c r="H5521" s="1" t="str">
        <f>IF(Table_PayItems[[#This Row],[Description]]="_","_ Unique Item - "&amp;Table_PayItems[[#This Row],[Item]]&amp;" - $"&amp;Table_PayItems[[#This Row],[Unit]],Table_PayItems[[#This Row],[Description]]&amp;" - $"&amp;Table_PayItems[[#This Row],[Unit]])</f>
        <v>Sewer, Cl IV, 78 inch, Tr Det D - $Ft</v>
      </c>
      <c r="I5521" s="29" t="str">
        <f>IFERROR(VLOOKUP(ROWS($M$5:M5521),Table_PayItems[[Search Key]:[Concentrated Name]],2,FALSE),"")</f>
        <v>Sewer, Cl IV, 78 inch, Tr Det D - $Ft</v>
      </c>
      <c r="J5521" s="1"/>
      <c r="K5521" s="1"/>
      <c r="L5521" s="22">
        <f>IF(ISNUMBER(SEARCH(Pay_Item_Search_Text_2,M5521)),MAX($L$4:L5520)+1,0)</f>
        <v>0</v>
      </c>
      <c r="M5521" s="1" t="str">
        <f>IFERROR(VLOOKUP(ROWS($M$5:M5521),Table_PayItems[[Search Key]:[Concentrated Name]],2,FALSE),"")</f>
        <v>Sewer, Cl IV, 78 inch, Tr Det D - $Ft</v>
      </c>
      <c r="N5521" s="1" t="str">
        <f>IFERROR(VLOOKUP(ROWS($M$5:N5521),$L$5:$M$7000,2,FALSE),"")</f>
        <v/>
      </c>
      <c r="O5521" s="1" t="str">
        <f>IFERROR(VLOOKUP(ROWS($O$5:O5521),$K$5:$L$7000,2,FALSE),"")</f>
        <v/>
      </c>
    </row>
    <row r="5522" spans="2:15" ht="15" customHeight="1" x14ac:dyDescent="0.25">
      <c r="B5522" s="178" t="s">
        <v>9785</v>
      </c>
      <c r="C5522" s="178" t="s">
        <v>104</v>
      </c>
      <c r="D5522" s="178" t="s">
        <v>1834</v>
      </c>
      <c r="E5522" s="178" t="s">
        <v>302</v>
      </c>
      <c r="F5522" s="178" t="s">
        <v>17</v>
      </c>
      <c r="G5522" s="1">
        <f>IF(ISNUMBER(Pay_Item_Search_Text),IF(ISNUMBER(IF(FIND(Pay_Item_Search_Text,B5522)=1,1, "FALSE")),MAX(G$4:$G5521)+1,IF(ISNUMBER(Pay_Item_Search_Text),0,IF(ISNUMBER(SEARCH(Pay_Item_Search_Text,H5522)),MAX(G$4:$G5521)+1,0))),IF(ISNUMBER(Pay_Item_Search_Text),0,IF(ISNUMBER(SEARCH(Pay_Item_Search_Text,H5522)),MAX(G$4:$G5521)+1,0)))</f>
        <v>5518</v>
      </c>
      <c r="H5522" s="1" t="str">
        <f>IF(Table_PayItems[[#This Row],[Description]]="_","_ Unique Item - "&amp;Table_PayItems[[#This Row],[Item]]&amp;" - $"&amp;Table_PayItems[[#This Row],[Unit]],Table_PayItems[[#This Row],[Description]]&amp;" - $"&amp;Table_PayItems[[#This Row],[Unit]])</f>
        <v>Sewer, Cl IV, 84 inch, Tr Det A - $Ft</v>
      </c>
      <c r="I5522" s="29" t="str">
        <f>IFERROR(VLOOKUP(ROWS($M$5:M5522),Table_PayItems[[Search Key]:[Concentrated Name]],2,FALSE),"")</f>
        <v>Sewer, Cl IV, 84 inch, Tr Det A - $Ft</v>
      </c>
      <c r="J5522" s="1"/>
      <c r="K5522" s="1"/>
      <c r="L5522" s="22">
        <f>IF(ISNUMBER(SEARCH(Pay_Item_Search_Text_2,M5522)),MAX($L$4:L5521)+1,0)</f>
        <v>0</v>
      </c>
      <c r="M5522" s="1" t="str">
        <f>IFERROR(VLOOKUP(ROWS($M$5:M5522),Table_PayItems[[Search Key]:[Concentrated Name]],2,FALSE),"")</f>
        <v>Sewer, Cl IV, 84 inch, Tr Det A - $Ft</v>
      </c>
      <c r="N5522" s="1" t="str">
        <f>IFERROR(VLOOKUP(ROWS($M$5:N5522),$L$5:$M$7000,2,FALSE),"")</f>
        <v/>
      </c>
      <c r="O5522" s="1" t="str">
        <f>IFERROR(VLOOKUP(ROWS($O$5:O5522),$K$5:$L$7000,2,FALSE),"")</f>
        <v/>
      </c>
    </row>
    <row r="5523" spans="2:15" ht="15" customHeight="1" x14ac:dyDescent="0.25">
      <c r="B5523" s="178" t="s">
        <v>9810</v>
      </c>
      <c r="C5523" s="178" t="s">
        <v>104</v>
      </c>
      <c r="D5523" s="178" t="s">
        <v>1858</v>
      </c>
      <c r="E5523" s="178" t="s">
        <v>302</v>
      </c>
      <c r="F5523" s="178" t="s">
        <v>17</v>
      </c>
      <c r="G5523" s="1">
        <f>IF(ISNUMBER(Pay_Item_Search_Text),IF(ISNUMBER(IF(FIND(Pay_Item_Search_Text,B5523)=1,1, "FALSE")),MAX(G$4:$G5522)+1,IF(ISNUMBER(Pay_Item_Search_Text),0,IF(ISNUMBER(SEARCH(Pay_Item_Search_Text,H5523)),MAX(G$4:$G5522)+1,0))),IF(ISNUMBER(Pay_Item_Search_Text),0,IF(ISNUMBER(SEARCH(Pay_Item_Search_Text,H5523)),MAX(G$4:$G5522)+1,0)))</f>
        <v>5519</v>
      </c>
      <c r="H5523" s="1" t="str">
        <f>IF(Table_PayItems[[#This Row],[Description]]="_","_ Unique Item - "&amp;Table_PayItems[[#This Row],[Item]]&amp;" - $"&amp;Table_PayItems[[#This Row],[Unit]],Table_PayItems[[#This Row],[Description]]&amp;" - $"&amp;Table_PayItems[[#This Row],[Unit]])</f>
        <v>Sewer, Cl IV, 84 inch, Tr Det B - $Ft</v>
      </c>
      <c r="I5523" s="29" t="str">
        <f>IFERROR(VLOOKUP(ROWS($M$5:M5523),Table_PayItems[[Search Key]:[Concentrated Name]],2,FALSE),"")</f>
        <v>Sewer, Cl IV, 84 inch, Tr Det B - $Ft</v>
      </c>
      <c r="J5523" s="1"/>
      <c r="K5523" s="1"/>
      <c r="L5523" s="22">
        <f>IF(ISNUMBER(SEARCH(Pay_Item_Search_Text_2,M5523)),MAX($L$4:L5522)+1,0)</f>
        <v>0</v>
      </c>
      <c r="M5523" s="1" t="str">
        <f>IFERROR(VLOOKUP(ROWS($M$5:M5523),Table_PayItems[[Search Key]:[Concentrated Name]],2,FALSE),"")</f>
        <v>Sewer, Cl IV, 84 inch, Tr Det B - $Ft</v>
      </c>
      <c r="N5523" s="1" t="str">
        <f>IFERROR(VLOOKUP(ROWS($M$5:N5523),$L$5:$M$7000,2,FALSE),"")</f>
        <v/>
      </c>
      <c r="O5523" s="1" t="str">
        <f>IFERROR(VLOOKUP(ROWS($O$5:O5523),$K$5:$L$7000,2,FALSE),"")</f>
        <v/>
      </c>
    </row>
    <row r="5524" spans="2:15" ht="15" customHeight="1" x14ac:dyDescent="0.25">
      <c r="B5524" s="178" t="s">
        <v>9834</v>
      </c>
      <c r="C5524" s="178" t="s">
        <v>104</v>
      </c>
      <c r="D5524" s="178" t="s">
        <v>1882</v>
      </c>
      <c r="E5524" s="178" t="s">
        <v>302</v>
      </c>
      <c r="F5524" s="178" t="s">
        <v>17</v>
      </c>
      <c r="G5524" s="1">
        <f>IF(ISNUMBER(Pay_Item_Search_Text),IF(ISNUMBER(IF(FIND(Pay_Item_Search_Text,B5524)=1,1, "FALSE")),MAX(G$4:$G5523)+1,IF(ISNUMBER(Pay_Item_Search_Text),0,IF(ISNUMBER(SEARCH(Pay_Item_Search_Text,H5524)),MAX(G$4:$G5523)+1,0))),IF(ISNUMBER(Pay_Item_Search_Text),0,IF(ISNUMBER(SEARCH(Pay_Item_Search_Text,H5524)),MAX(G$4:$G5523)+1,0)))</f>
        <v>5520</v>
      </c>
      <c r="H5524" s="1" t="str">
        <f>IF(Table_PayItems[[#This Row],[Description]]="_","_ Unique Item - "&amp;Table_PayItems[[#This Row],[Item]]&amp;" - $"&amp;Table_PayItems[[#This Row],[Unit]],Table_PayItems[[#This Row],[Description]]&amp;" - $"&amp;Table_PayItems[[#This Row],[Unit]])</f>
        <v>Sewer, Cl IV, 84 inch, Tr Det C - $Ft</v>
      </c>
      <c r="I5524" s="29" t="str">
        <f>IFERROR(VLOOKUP(ROWS($M$5:M5524),Table_PayItems[[Search Key]:[Concentrated Name]],2,FALSE),"")</f>
        <v>Sewer, Cl IV, 84 inch, Tr Det C - $Ft</v>
      </c>
      <c r="J5524" s="1"/>
      <c r="K5524" s="1"/>
      <c r="L5524" s="22">
        <f>IF(ISNUMBER(SEARCH(Pay_Item_Search_Text_2,M5524)),MAX($L$4:L5523)+1,0)</f>
        <v>0</v>
      </c>
      <c r="M5524" s="1" t="str">
        <f>IFERROR(VLOOKUP(ROWS($M$5:M5524),Table_PayItems[[Search Key]:[Concentrated Name]],2,FALSE),"")</f>
        <v>Sewer, Cl IV, 84 inch, Tr Det C - $Ft</v>
      </c>
      <c r="N5524" s="1" t="str">
        <f>IFERROR(VLOOKUP(ROWS($M$5:N5524),$L$5:$M$7000,2,FALSE),"")</f>
        <v/>
      </c>
      <c r="O5524" s="1" t="str">
        <f>IFERROR(VLOOKUP(ROWS($O$5:O5524),$K$5:$L$7000,2,FALSE),"")</f>
        <v/>
      </c>
    </row>
    <row r="5525" spans="2:15" ht="15" customHeight="1" x14ac:dyDescent="0.25">
      <c r="B5525" s="178" t="s">
        <v>9858</v>
      </c>
      <c r="C5525" s="178" t="s">
        <v>104</v>
      </c>
      <c r="D5525" s="178" t="s">
        <v>1906</v>
      </c>
      <c r="E5525" s="178" t="s">
        <v>302</v>
      </c>
      <c r="F5525" s="178" t="s">
        <v>17</v>
      </c>
      <c r="G5525" s="1">
        <f>IF(ISNUMBER(Pay_Item_Search_Text),IF(ISNUMBER(IF(FIND(Pay_Item_Search_Text,B5525)=1,1, "FALSE")),MAX(G$4:$G5524)+1,IF(ISNUMBER(Pay_Item_Search_Text),0,IF(ISNUMBER(SEARCH(Pay_Item_Search_Text,H5525)),MAX(G$4:$G5524)+1,0))),IF(ISNUMBER(Pay_Item_Search_Text),0,IF(ISNUMBER(SEARCH(Pay_Item_Search_Text,H5525)),MAX(G$4:$G5524)+1,0)))</f>
        <v>5521</v>
      </c>
      <c r="H5525" s="1" t="str">
        <f>IF(Table_PayItems[[#This Row],[Description]]="_","_ Unique Item - "&amp;Table_PayItems[[#This Row],[Item]]&amp;" - $"&amp;Table_PayItems[[#This Row],[Unit]],Table_PayItems[[#This Row],[Description]]&amp;" - $"&amp;Table_PayItems[[#This Row],[Unit]])</f>
        <v>Sewer, Cl IV, 84 inch, Tr Det D - $Ft</v>
      </c>
      <c r="I5525" s="29" t="str">
        <f>IFERROR(VLOOKUP(ROWS($M$5:M5525),Table_PayItems[[Search Key]:[Concentrated Name]],2,FALSE),"")</f>
        <v>Sewer, Cl IV, 84 inch, Tr Det D - $Ft</v>
      </c>
      <c r="J5525" s="1"/>
      <c r="K5525" s="1"/>
      <c r="L5525" s="22">
        <f>IF(ISNUMBER(SEARCH(Pay_Item_Search_Text_2,M5525)),MAX($L$4:L5524)+1,0)</f>
        <v>0</v>
      </c>
      <c r="M5525" s="1" t="str">
        <f>IFERROR(VLOOKUP(ROWS($M$5:M5525),Table_PayItems[[Search Key]:[Concentrated Name]],2,FALSE),"")</f>
        <v>Sewer, Cl IV, 84 inch, Tr Det D - $Ft</v>
      </c>
      <c r="N5525" s="1" t="str">
        <f>IFERROR(VLOOKUP(ROWS($M$5:N5525),$L$5:$M$7000,2,FALSE),"")</f>
        <v/>
      </c>
      <c r="O5525" s="1" t="str">
        <f>IFERROR(VLOOKUP(ROWS($O$5:O5525),$K$5:$L$7000,2,FALSE),"")</f>
        <v/>
      </c>
    </row>
    <row r="5526" spans="2:15" ht="15" customHeight="1" x14ac:dyDescent="0.25">
      <c r="B5526" s="178" t="s">
        <v>9786</v>
      </c>
      <c r="C5526" s="178" t="s">
        <v>104</v>
      </c>
      <c r="D5526" s="178" t="s">
        <v>1835</v>
      </c>
      <c r="E5526" s="178" t="s">
        <v>302</v>
      </c>
      <c r="F5526" s="178" t="s">
        <v>17</v>
      </c>
      <c r="G5526" s="1">
        <f>IF(ISNUMBER(Pay_Item_Search_Text),IF(ISNUMBER(IF(FIND(Pay_Item_Search_Text,B5526)=1,1, "FALSE")),MAX(G$4:$G5525)+1,IF(ISNUMBER(Pay_Item_Search_Text),0,IF(ISNUMBER(SEARCH(Pay_Item_Search_Text,H5526)),MAX(G$4:$G5525)+1,0))),IF(ISNUMBER(Pay_Item_Search_Text),0,IF(ISNUMBER(SEARCH(Pay_Item_Search_Text,H5526)),MAX(G$4:$G5525)+1,0)))</f>
        <v>5522</v>
      </c>
      <c r="H5526" s="1" t="str">
        <f>IF(Table_PayItems[[#This Row],[Description]]="_","_ Unique Item - "&amp;Table_PayItems[[#This Row],[Item]]&amp;" - $"&amp;Table_PayItems[[#This Row],[Unit]],Table_PayItems[[#This Row],[Description]]&amp;" - $"&amp;Table_PayItems[[#This Row],[Unit]])</f>
        <v>Sewer, Cl IV, 90 inch, Tr Det A - $Ft</v>
      </c>
      <c r="I5526" s="29" t="str">
        <f>IFERROR(VLOOKUP(ROWS($M$5:M5526),Table_PayItems[[Search Key]:[Concentrated Name]],2,FALSE),"")</f>
        <v>Sewer, Cl IV, 90 inch, Tr Det A - $Ft</v>
      </c>
      <c r="J5526" s="1"/>
      <c r="K5526" s="1"/>
      <c r="L5526" s="22">
        <f>IF(ISNUMBER(SEARCH(Pay_Item_Search_Text_2,M5526)),MAX($L$4:L5525)+1,0)</f>
        <v>1005</v>
      </c>
      <c r="M5526" s="1" t="str">
        <f>IFERROR(VLOOKUP(ROWS($M$5:M5526),Table_PayItems[[Search Key]:[Concentrated Name]],2,FALSE),"")</f>
        <v>Sewer, Cl IV, 90 inch, Tr Det A - $Ft</v>
      </c>
      <c r="N5526" s="1" t="str">
        <f>IFERROR(VLOOKUP(ROWS($M$5:N5526),$L$5:$M$7000,2,FALSE),"")</f>
        <v/>
      </c>
      <c r="O5526" s="1" t="str">
        <f>IFERROR(VLOOKUP(ROWS($O$5:O5526),$K$5:$L$7000,2,FALSE),"")</f>
        <v/>
      </c>
    </row>
    <row r="5527" spans="2:15" ht="15" customHeight="1" x14ac:dyDescent="0.25">
      <c r="B5527" s="178" t="s">
        <v>9811</v>
      </c>
      <c r="C5527" s="178" t="s">
        <v>104</v>
      </c>
      <c r="D5527" s="178" t="s">
        <v>1859</v>
      </c>
      <c r="E5527" s="178" t="s">
        <v>302</v>
      </c>
      <c r="F5527" s="178" t="s">
        <v>17</v>
      </c>
      <c r="G5527" s="1">
        <f>IF(ISNUMBER(Pay_Item_Search_Text),IF(ISNUMBER(IF(FIND(Pay_Item_Search_Text,B5527)=1,1, "FALSE")),MAX(G$4:$G5526)+1,IF(ISNUMBER(Pay_Item_Search_Text),0,IF(ISNUMBER(SEARCH(Pay_Item_Search_Text,H5527)),MAX(G$4:$G5526)+1,0))),IF(ISNUMBER(Pay_Item_Search_Text),0,IF(ISNUMBER(SEARCH(Pay_Item_Search_Text,H5527)),MAX(G$4:$G5526)+1,0)))</f>
        <v>5523</v>
      </c>
      <c r="H5527" s="1" t="str">
        <f>IF(Table_PayItems[[#This Row],[Description]]="_","_ Unique Item - "&amp;Table_PayItems[[#This Row],[Item]]&amp;" - $"&amp;Table_PayItems[[#This Row],[Unit]],Table_PayItems[[#This Row],[Description]]&amp;" - $"&amp;Table_PayItems[[#This Row],[Unit]])</f>
        <v>Sewer, Cl IV, 90 inch, Tr Det B - $Ft</v>
      </c>
      <c r="I5527" s="29" t="str">
        <f>IFERROR(VLOOKUP(ROWS($M$5:M5527),Table_PayItems[[Search Key]:[Concentrated Name]],2,FALSE),"")</f>
        <v>Sewer, Cl IV, 90 inch, Tr Det B - $Ft</v>
      </c>
      <c r="J5527" s="1"/>
      <c r="K5527" s="1"/>
      <c r="L5527" s="22">
        <f>IF(ISNUMBER(SEARCH(Pay_Item_Search_Text_2,M5527)),MAX($L$4:L5526)+1,0)</f>
        <v>1006</v>
      </c>
      <c r="M5527" s="1" t="str">
        <f>IFERROR(VLOOKUP(ROWS($M$5:M5527),Table_PayItems[[Search Key]:[Concentrated Name]],2,FALSE),"")</f>
        <v>Sewer, Cl IV, 90 inch, Tr Det B - $Ft</v>
      </c>
      <c r="N5527" s="1" t="str">
        <f>IFERROR(VLOOKUP(ROWS($M$5:N5527),$L$5:$M$7000,2,FALSE),"")</f>
        <v/>
      </c>
      <c r="O5527" s="1" t="str">
        <f>IFERROR(VLOOKUP(ROWS($O$5:O5527),$K$5:$L$7000,2,FALSE),"")</f>
        <v/>
      </c>
    </row>
    <row r="5528" spans="2:15" ht="15" customHeight="1" x14ac:dyDescent="0.25">
      <c r="B5528" s="178" t="s">
        <v>9835</v>
      </c>
      <c r="C5528" s="178" t="s">
        <v>104</v>
      </c>
      <c r="D5528" s="178" t="s">
        <v>1883</v>
      </c>
      <c r="E5528" s="178" t="s">
        <v>302</v>
      </c>
      <c r="F5528" s="178" t="s">
        <v>17</v>
      </c>
      <c r="G5528" s="1">
        <f>IF(ISNUMBER(Pay_Item_Search_Text),IF(ISNUMBER(IF(FIND(Pay_Item_Search_Text,B5528)=1,1, "FALSE")),MAX(G$4:$G5527)+1,IF(ISNUMBER(Pay_Item_Search_Text),0,IF(ISNUMBER(SEARCH(Pay_Item_Search_Text,H5528)),MAX(G$4:$G5527)+1,0))),IF(ISNUMBER(Pay_Item_Search_Text),0,IF(ISNUMBER(SEARCH(Pay_Item_Search_Text,H5528)),MAX(G$4:$G5527)+1,0)))</f>
        <v>5524</v>
      </c>
      <c r="H5528" s="1" t="str">
        <f>IF(Table_PayItems[[#This Row],[Description]]="_","_ Unique Item - "&amp;Table_PayItems[[#This Row],[Item]]&amp;" - $"&amp;Table_PayItems[[#This Row],[Unit]],Table_PayItems[[#This Row],[Description]]&amp;" - $"&amp;Table_PayItems[[#This Row],[Unit]])</f>
        <v>Sewer, Cl IV, 90 inch, Tr Det C - $Ft</v>
      </c>
      <c r="I5528" s="29" t="str">
        <f>IFERROR(VLOOKUP(ROWS($M$5:M5528),Table_PayItems[[Search Key]:[Concentrated Name]],2,FALSE),"")</f>
        <v>Sewer, Cl IV, 90 inch, Tr Det C - $Ft</v>
      </c>
      <c r="J5528" s="1"/>
      <c r="K5528" s="1"/>
      <c r="L5528" s="22">
        <f>IF(ISNUMBER(SEARCH(Pay_Item_Search_Text_2,M5528)),MAX($L$4:L5527)+1,0)</f>
        <v>1007</v>
      </c>
      <c r="M5528" s="1" t="str">
        <f>IFERROR(VLOOKUP(ROWS($M$5:M5528),Table_PayItems[[Search Key]:[Concentrated Name]],2,FALSE),"")</f>
        <v>Sewer, Cl IV, 90 inch, Tr Det C - $Ft</v>
      </c>
      <c r="N5528" s="1" t="str">
        <f>IFERROR(VLOOKUP(ROWS($M$5:N5528),$L$5:$M$7000,2,FALSE),"")</f>
        <v/>
      </c>
      <c r="O5528" s="1" t="str">
        <f>IFERROR(VLOOKUP(ROWS($O$5:O5528),$K$5:$L$7000,2,FALSE),"")</f>
        <v/>
      </c>
    </row>
    <row r="5529" spans="2:15" ht="15" customHeight="1" x14ac:dyDescent="0.25">
      <c r="B5529" s="178" t="s">
        <v>9859</v>
      </c>
      <c r="C5529" s="178" t="s">
        <v>104</v>
      </c>
      <c r="D5529" s="178" t="s">
        <v>1907</v>
      </c>
      <c r="E5529" s="178" t="s">
        <v>302</v>
      </c>
      <c r="F5529" s="178" t="s">
        <v>17</v>
      </c>
      <c r="G5529" s="1">
        <f>IF(ISNUMBER(Pay_Item_Search_Text),IF(ISNUMBER(IF(FIND(Pay_Item_Search_Text,B5529)=1,1, "FALSE")),MAX(G$4:$G5528)+1,IF(ISNUMBER(Pay_Item_Search_Text),0,IF(ISNUMBER(SEARCH(Pay_Item_Search_Text,H5529)),MAX(G$4:$G5528)+1,0))),IF(ISNUMBER(Pay_Item_Search_Text),0,IF(ISNUMBER(SEARCH(Pay_Item_Search_Text,H5529)),MAX(G$4:$G5528)+1,0)))</f>
        <v>5525</v>
      </c>
      <c r="H5529" s="1" t="str">
        <f>IF(Table_PayItems[[#This Row],[Description]]="_","_ Unique Item - "&amp;Table_PayItems[[#This Row],[Item]]&amp;" - $"&amp;Table_PayItems[[#This Row],[Unit]],Table_PayItems[[#This Row],[Description]]&amp;" - $"&amp;Table_PayItems[[#This Row],[Unit]])</f>
        <v>Sewer, Cl IV, 90 inch, Tr Det D - $Ft</v>
      </c>
      <c r="I5529" s="29" t="str">
        <f>IFERROR(VLOOKUP(ROWS($M$5:M5529),Table_PayItems[[Search Key]:[Concentrated Name]],2,FALSE),"")</f>
        <v>Sewer, Cl IV, 90 inch, Tr Det D - $Ft</v>
      </c>
      <c r="J5529" s="1"/>
      <c r="K5529" s="1"/>
      <c r="L5529" s="22">
        <f>IF(ISNUMBER(SEARCH(Pay_Item_Search_Text_2,M5529)),MAX($L$4:L5528)+1,0)</f>
        <v>1008</v>
      </c>
      <c r="M5529" s="1" t="str">
        <f>IFERROR(VLOOKUP(ROWS($M$5:M5529),Table_PayItems[[Search Key]:[Concentrated Name]],2,FALSE),"")</f>
        <v>Sewer, Cl IV, 90 inch, Tr Det D - $Ft</v>
      </c>
      <c r="N5529" s="1" t="str">
        <f>IFERROR(VLOOKUP(ROWS($M$5:N5529),$L$5:$M$7000,2,FALSE),"")</f>
        <v/>
      </c>
      <c r="O5529" s="1" t="str">
        <f>IFERROR(VLOOKUP(ROWS($O$5:O5529),$K$5:$L$7000,2,FALSE),"")</f>
        <v/>
      </c>
    </row>
    <row r="5530" spans="2:15" ht="15" customHeight="1" x14ac:dyDescent="0.25">
      <c r="B5530" s="178" t="s">
        <v>9787</v>
      </c>
      <c r="C5530" s="178" t="s">
        <v>104</v>
      </c>
      <c r="D5530" s="178" t="s">
        <v>1836</v>
      </c>
      <c r="E5530" s="178" t="s">
        <v>302</v>
      </c>
      <c r="F5530" s="178" t="s">
        <v>17</v>
      </c>
      <c r="G5530" s="1">
        <f>IF(ISNUMBER(Pay_Item_Search_Text),IF(ISNUMBER(IF(FIND(Pay_Item_Search_Text,B5530)=1,1, "FALSE")),MAX(G$4:$G5529)+1,IF(ISNUMBER(Pay_Item_Search_Text),0,IF(ISNUMBER(SEARCH(Pay_Item_Search_Text,H5530)),MAX(G$4:$G5529)+1,0))),IF(ISNUMBER(Pay_Item_Search_Text),0,IF(ISNUMBER(SEARCH(Pay_Item_Search_Text,H5530)),MAX(G$4:$G5529)+1,0)))</f>
        <v>5526</v>
      </c>
      <c r="H5530" s="1" t="str">
        <f>IF(Table_PayItems[[#This Row],[Description]]="_","_ Unique Item - "&amp;Table_PayItems[[#This Row],[Item]]&amp;" - $"&amp;Table_PayItems[[#This Row],[Unit]],Table_PayItems[[#This Row],[Description]]&amp;" - $"&amp;Table_PayItems[[#This Row],[Unit]])</f>
        <v>Sewer, Cl IV, 96 inch, Tr Det A - $Ft</v>
      </c>
      <c r="I5530" s="29" t="str">
        <f>IFERROR(VLOOKUP(ROWS($M$5:M5530),Table_PayItems[[Search Key]:[Concentrated Name]],2,FALSE),"")</f>
        <v>Sewer, Cl IV, 96 inch, Tr Det A - $Ft</v>
      </c>
      <c r="J5530" s="1"/>
      <c r="K5530" s="1"/>
      <c r="L5530" s="22">
        <f>IF(ISNUMBER(SEARCH(Pay_Item_Search_Text_2,M5530)),MAX($L$4:L5529)+1,0)</f>
        <v>0</v>
      </c>
      <c r="M5530" s="1" t="str">
        <f>IFERROR(VLOOKUP(ROWS($M$5:M5530),Table_PayItems[[Search Key]:[Concentrated Name]],2,FALSE),"")</f>
        <v>Sewer, Cl IV, 96 inch, Tr Det A - $Ft</v>
      </c>
      <c r="N5530" s="1" t="str">
        <f>IFERROR(VLOOKUP(ROWS($M$5:N5530),$L$5:$M$7000,2,FALSE),"")</f>
        <v/>
      </c>
      <c r="O5530" s="1" t="str">
        <f>IFERROR(VLOOKUP(ROWS($O$5:O5530),$K$5:$L$7000,2,FALSE),"")</f>
        <v/>
      </c>
    </row>
    <row r="5531" spans="2:15" ht="15" customHeight="1" x14ac:dyDescent="0.25">
      <c r="B5531" s="178" t="s">
        <v>9812</v>
      </c>
      <c r="C5531" s="178" t="s">
        <v>104</v>
      </c>
      <c r="D5531" s="178" t="s">
        <v>1860</v>
      </c>
      <c r="E5531" s="178" t="s">
        <v>302</v>
      </c>
      <c r="F5531" s="178" t="s">
        <v>17</v>
      </c>
      <c r="G5531" s="1">
        <f>IF(ISNUMBER(Pay_Item_Search_Text),IF(ISNUMBER(IF(FIND(Pay_Item_Search_Text,B5531)=1,1, "FALSE")),MAX(G$4:$G5530)+1,IF(ISNUMBER(Pay_Item_Search_Text),0,IF(ISNUMBER(SEARCH(Pay_Item_Search_Text,H5531)),MAX(G$4:$G5530)+1,0))),IF(ISNUMBER(Pay_Item_Search_Text),0,IF(ISNUMBER(SEARCH(Pay_Item_Search_Text,H5531)),MAX(G$4:$G5530)+1,0)))</f>
        <v>5527</v>
      </c>
      <c r="H5531" s="1" t="str">
        <f>IF(Table_PayItems[[#This Row],[Description]]="_","_ Unique Item - "&amp;Table_PayItems[[#This Row],[Item]]&amp;" - $"&amp;Table_PayItems[[#This Row],[Unit]],Table_PayItems[[#This Row],[Description]]&amp;" - $"&amp;Table_PayItems[[#This Row],[Unit]])</f>
        <v>Sewer, Cl IV, 96 inch, Tr Det B - $Ft</v>
      </c>
      <c r="I5531" s="29" t="str">
        <f>IFERROR(VLOOKUP(ROWS($M$5:M5531),Table_PayItems[[Search Key]:[Concentrated Name]],2,FALSE),"")</f>
        <v>Sewer, Cl IV, 96 inch, Tr Det B - $Ft</v>
      </c>
      <c r="J5531" s="1"/>
      <c r="K5531" s="1"/>
      <c r="L5531" s="22">
        <f>IF(ISNUMBER(SEARCH(Pay_Item_Search_Text_2,M5531)),MAX($L$4:L5530)+1,0)</f>
        <v>0</v>
      </c>
      <c r="M5531" s="1" t="str">
        <f>IFERROR(VLOOKUP(ROWS($M$5:M5531),Table_PayItems[[Search Key]:[Concentrated Name]],2,FALSE),"")</f>
        <v>Sewer, Cl IV, 96 inch, Tr Det B - $Ft</v>
      </c>
      <c r="N5531" s="1" t="str">
        <f>IFERROR(VLOOKUP(ROWS($M$5:N5531),$L$5:$M$7000,2,FALSE),"")</f>
        <v/>
      </c>
      <c r="O5531" s="1" t="str">
        <f>IFERROR(VLOOKUP(ROWS($O$5:O5531),$K$5:$L$7000,2,FALSE),"")</f>
        <v/>
      </c>
    </row>
    <row r="5532" spans="2:15" ht="15" customHeight="1" x14ac:dyDescent="0.25">
      <c r="B5532" s="178" t="s">
        <v>9836</v>
      </c>
      <c r="C5532" s="178" t="s">
        <v>104</v>
      </c>
      <c r="D5532" s="178" t="s">
        <v>1884</v>
      </c>
      <c r="E5532" s="178" t="s">
        <v>302</v>
      </c>
      <c r="F5532" s="178" t="s">
        <v>17</v>
      </c>
      <c r="G5532" s="1">
        <f>IF(ISNUMBER(Pay_Item_Search_Text),IF(ISNUMBER(IF(FIND(Pay_Item_Search_Text,B5532)=1,1, "FALSE")),MAX(G$4:$G5531)+1,IF(ISNUMBER(Pay_Item_Search_Text),0,IF(ISNUMBER(SEARCH(Pay_Item_Search_Text,H5532)),MAX(G$4:$G5531)+1,0))),IF(ISNUMBER(Pay_Item_Search_Text),0,IF(ISNUMBER(SEARCH(Pay_Item_Search_Text,H5532)),MAX(G$4:$G5531)+1,0)))</f>
        <v>5528</v>
      </c>
      <c r="H5532" s="1" t="str">
        <f>IF(Table_PayItems[[#This Row],[Description]]="_","_ Unique Item - "&amp;Table_PayItems[[#This Row],[Item]]&amp;" - $"&amp;Table_PayItems[[#This Row],[Unit]],Table_PayItems[[#This Row],[Description]]&amp;" - $"&amp;Table_PayItems[[#This Row],[Unit]])</f>
        <v>Sewer, Cl IV, 96 inch, Tr Det C - $Ft</v>
      </c>
      <c r="I5532" s="29" t="str">
        <f>IFERROR(VLOOKUP(ROWS($M$5:M5532),Table_PayItems[[Search Key]:[Concentrated Name]],2,FALSE),"")</f>
        <v>Sewer, Cl IV, 96 inch, Tr Det C - $Ft</v>
      </c>
      <c r="J5532" s="1"/>
      <c r="K5532" s="1"/>
      <c r="L5532" s="22">
        <f>IF(ISNUMBER(SEARCH(Pay_Item_Search_Text_2,M5532)),MAX($L$4:L5531)+1,0)</f>
        <v>0</v>
      </c>
      <c r="M5532" s="1" t="str">
        <f>IFERROR(VLOOKUP(ROWS($M$5:M5532),Table_PayItems[[Search Key]:[Concentrated Name]],2,FALSE),"")</f>
        <v>Sewer, Cl IV, 96 inch, Tr Det C - $Ft</v>
      </c>
      <c r="N5532" s="1" t="str">
        <f>IFERROR(VLOOKUP(ROWS($M$5:N5532),$L$5:$M$7000,2,FALSE),"")</f>
        <v/>
      </c>
      <c r="O5532" s="1" t="str">
        <f>IFERROR(VLOOKUP(ROWS($O$5:O5532),$K$5:$L$7000,2,FALSE),"")</f>
        <v/>
      </c>
    </row>
    <row r="5533" spans="2:15" ht="15" customHeight="1" x14ac:dyDescent="0.25">
      <c r="B5533" s="178" t="s">
        <v>9860</v>
      </c>
      <c r="C5533" s="178" t="s">
        <v>104</v>
      </c>
      <c r="D5533" s="178" t="s">
        <v>1908</v>
      </c>
      <c r="E5533" s="178" t="s">
        <v>302</v>
      </c>
      <c r="F5533" s="178" t="s">
        <v>17</v>
      </c>
      <c r="G5533" s="1">
        <f>IF(ISNUMBER(Pay_Item_Search_Text),IF(ISNUMBER(IF(FIND(Pay_Item_Search_Text,B5533)=1,1, "FALSE")),MAX(G$4:$G5532)+1,IF(ISNUMBER(Pay_Item_Search_Text),0,IF(ISNUMBER(SEARCH(Pay_Item_Search_Text,H5533)),MAX(G$4:$G5532)+1,0))),IF(ISNUMBER(Pay_Item_Search_Text),0,IF(ISNUMBER(SEARCH(Pay_Item_Search_Text,H5533)),MAX(G$4:$G5532)+1,0)))</f>
        <v>5529</v>
      </c>
      <c r="H5533" s="1" t="str">
        <f>IF(Table_PayItems[[#This Row],[Description]]="_","_ Unique Item - "&amp;Table_PayItems[[#This Row],[Item]]&amp;" - $"&amp;Table_PayItems[[#This Row],[Unit]],Table_PayItems[[#This Row],[Description]]&amp;" - $"&amp;Table_PayItems[[#This Row],[Unit]])</f>
        <v>Sewer, Cl IV, 96 inch, Tr Det D - $Ft</v>
      </c>
      <c r="I5533" s="29" t="str">
        <f>IFERROR(VLOOKUP(ROWS($M$5:M5533),Table_PayItems[[Search Key]:[Concentrated Name]],2,FALSE),"")</f>
        <v>Sewer, Cl IV, 96 inch, Tr Det D - $Ft</v>
      </c>
      <c r="J5533" s="1"/>
      <c r="K5533" s="1"/>
      <c r="L5533" s="22">
        <f>IF(ISNUMBER(SEARCH(Pay_Item_Search_Text_2,M5533)),MAX($L$4:L5532)+1,0)</f>
        <v>0</v>
      </c>
      <c r="M5533" s="1" t="str">
        <f>IFERROR(VLOOKUP(ROWS($M$5:M5533),Table_PayItems[[Search Key]:[Concentrated Name]],2,FALSE),"")</f>
        <v>Sewer, Cl IV, 96 inch, Tr Det D - $Ft</v>
      </c>
      <c r="N5533" s="1" t="str">
        <f>IFERROR(VLOOKUP(ROWS($M$5:N5533),$L$5:$M$7000,2,FALSE),"")</f>
        <v/>
      </c>
      <c r="O5533" s="1" t="str">
        <f>IFERROR(VLOOKUP(ROWS($O$5:O5533),$K$5:$L$7000,2,FALSE),"")</f>
        <v/>
      </c>
    </row>
    <row r="5534" spans="2:15" ht="15" customHeight="1" x14ac:dyDescent="0.25">
      <c r="B5534" s="178" t="s">
        <v>9885</v>
      </c>
      <c r="C5534" s="178" t="s">
        <v>104</v>
      </c>
      <c r="D5534" s="178" t="s">
        <v>1933</v>
      </c>
      <c r="E5534" s="178" t="s">
        <v>302</v>
      </c>
      <c r="F5534" s="178" t="s">
        <v>17</v>
      </c>
      <c r="G5534" s="1">
        <f>IF(ISNUMBER(Pay_Item_Search_Text),IF(ISNUMBER(IF(FIND(Pay_Item_Search_Text,B5534)=1,1, "FALSE")),MAX(G$4:$G5533)+1,IF(ISNUMBER(Pay_Item_Search_Text),0,IF(ISNUMBER(SEARCH(Pay_Item_Search_Text,H5534)),MAX(G$4:$G5533)+1,0))),IF(ISNUMBER(Pay_Item_Search_Text),0,IF(ISNUMBER(SEARCH(Pay_Item_Search_Text,H5534)),MAX(G$4:$G5533)+1,0)))</f>
        <v>5530</v>
      </c>
      <c r="H5534" s="1" t="str">
        <f>IF(Table_PayItems[[#This Row],[Description]]="_","_ Unique Item - "&amp;Table_PayItems[[#This Row],[Item]]&amp;" - $"&amp;Table_PayItems[[#This Row],[Unit]],Table_PayItems[[#This Row],[Description]]&amp;" - $"&amp;Table_PayItems[[#This Row],[Unit]])</f>
        <v>Sewer, Cl V, 102 inch, Tr Det A - $Ft</v>
      </c>
      <c r="I5534" s="29" t="str">
        <f>IFERROR(VLOOKUP(ROWS($M$5:M5534),Table_PayItems[[Search Key]:[Concentrated Name]],2,FALSE),"")</f>
        <v>Sewer, Cl V, 102 inch, Tr Det A - $Ft</v>
      </c>
      <c r="J5534" s="1"/>
      <c r="K5534" s="1"/>
      <c r="L5534" s="22">
        <f>IF(ISNUMBER(SEARCH(Pay_Item_Search_Text_2,M5534)),MAX($L$4:L5533)+1,0)</f>
        <v>1009</v>
      </c>
      <c r="M5534" s="1" t="str">
        <f>IFERROR(VLOOKUP(ROWS($M$5:M5534),Table_PayItems[[Search Key]:[Concentrated Name]],2,FALSE),"")</f>
        <v>Sewer, Cl V, 102 inch, Tr Det A - $Ft</v>
      </c>
      <c r="N5534" s="1" t="str">
        <f>IFERROR(VLOOKUP(ROWS($M$5:N5534),$L$5:$M$7000,2,FALSE),"")</f>
        <v/>
      </c>
      <c r="O5534" s="1" t="str">
        <f>IFERROR(VLOOKUP(ROWS($O$5:O5534),$K$5:$L$7000,2,FALSE),"")</f>
        <v/>
      </c>
    </row>
    <row r="5535" spans="2:15" ht="15" customHeight="1" x14ac:dyDescent="0.25">
      <c r="B5535" s="178" t="s">
        <v>9909</v>
      </c>
      <c r="C5535" s="178" t="s">
        <v>104</v>
      </c>
      <c r="D5535" s="178" t="s">
        <v>1957</v>
      </c>
      <c r="E5535" s="178" t="s">
        <v>302</v>
      </c>
      <c r="F5535" s="178" t="s">
        <v>17</v>
      </c>
      <c r="G5535" s="1">
        <f>IF(ISNUMBER(Pay_Item_Search_Text),IF(ISNUMBER(IF(FIND(Pay_Item_Search_Text,B5535)=1,1, "FALSE")),MAX(G$4:$G5534)+1,IF(ISNUMBER(Pay_Item_Search_Text),0,IF(ISNUMBER(SEARCH(Pay_Item_Search_Text,H5535)),MAX(G$4:$G5534)+1,0))),IF(ISNUMBER(Pay_Item_Search_Text),0,IF(ISNUMBER(SEARCH(Pay_Item_Search_Text,H5535)),MAX(G$4:$G5534)+1,0)))</f>
        <v>5531</v>
      </c>
      <c r="H5535" s="1" t="str">
        <f>IF(Table_PayItems[[#This Row],[Description]]="_","_ Unique Item - "&amp;Table_PayItems[[#This Row],[Item]]&amp;" - $"&amp;Table_PayItems[[#This Row],[Unit]],Table_PayItems[[#This Row],[Description]]&amp;" - $"&amp;Table_PayItems[[#This Row],[Unit]])</f>
        <v>Sewer, Cl V, 102 inch, Tr Det B - $Ft</v>
      </c>
      <c r="I5535" s="29" t="str">
        <f>IFERROR(VLOOKUP(ROWS($M$5:M5535),Table_PayItems[[Search Key]:[Concentrated Name]],2,FALSE),"")</f>
        <v>Sewer, Cl V, 102 inch, Tr Det B - $Ft</v>
      </c>
      <c r="J5535" s="1"/>
      <c r="K5535" s="1"/>
      <c r="L5535" s="22">
        <f>IF(ISNUMBER(SEARCH(Pay_Item_Search_Text_2,M5535)),MAX($L$4:L5534)+1,0)</f>
        <v>1010</v>
      </c>
      <c r="M5535" s="1" t="str">
        <f>IFERROR(VLOOKUP(ROWS($M$5:M5535),Table_PayItems[[Search Key]:[Concentrated Name]],2,FALSE),"")</f>
        <v>Sewer, Cl V, 102 inch, Tr Det B - $Ft</v>
      </c>
      <c r="N5535" s="1" t="str">
        <f>IFERROR(VLOOKUP(ROWS($M$5:N5535),$L$5:$M$7000,2,FALSE),"")</f>
        <v/>
      </c>
      <c r="O5535" s="1" t="str">
        <f>IFERROR(VLOOKUP(ROWS($O$5:O5535),$K$5:$L$7000,2,FALSE),"")</f>
        <v/>
      </c>
    </row>
    <row r="5536" spans="2:15" ht="15" customHeight="1" x14ac:dyDescent="0.25">
      <c r="B5536" s="178" t="s">
        <v>9886</v>
      </c>
      <c r="C5536" s="178" t="s">
        <v>104</v>
      </c>
      <c r="D5536" s="178" t="s">
        <v>1934</v>
      </c>
      <c r="E5536" s="178" t="s">
        <v>302</v>
      </c>
      <c r="F5536" s="178" t="s">
        <v>17</v>
      </c>
      <c r="G5536" s="1">
        <f>IF(ISNUMBER(Pay_Item_Search_Text),IF(ISNUMBER(IF(FIND(Pay_Item_Search_Text,B5536)=1,1, "FALSE")),MAX(G$4:$G5535)+1,IF(ISNUMBER(Pay_Item_Search_Text),0,IF(ISNUMBER(SEARCH(Pay_Item_Search_Text,H5536)),MAX(G$4:$G5535)+1,0))),IF(ISNUMBER(Pay_Item_Search_Text),0,IF(ISNUMBER(SEARCH(Pay_Item_Search_Text,H5536)),MAX(G$4:$G5535)+1,0)))</f>
        <v>5532</v>
      </c>
      <c r="H5536" s="1" t="str">
        <f>IF(Table_PayItems[[#This Row],[Description]]="_","_ Unique Item - "&amp;Table_PayItems[[#This Row],[Item]]&amp;" - $"&amp;Table_PayItems[[#This Row],[Unit]],Table_PayItems[[#This Row],[Description]]&amp;" - $"&amp;Table_PayItems[[#This Row],[Unit]])</f>
        <v>Sewer, Cl V, 108 inch, Tr Det A - $Ft</v>
      </c>
      <c r="I5536" s="29" t="str">
        <f>IFERROR(VLOOKUP(ROWS($M$5:M5536),Table_PayItems[[Search Key]:[Concentrated Name]],2,FALSE),"")</f>
        <v>Sewer, Cl V, 108 inch, Tr Det A - $Ft</v>
      </c>
      <c r="J5536" s="1"/>
      <c r="K5536" s="1"/>
      <c r="L5536" s="22">
        <f>IF(ISNUMBER(SEARCH(Pay_Item_Search_Text_2,M5536)),MAX($L$4:L5535)+1,0)</f>
        <v>1011</v>
      </c>
      <c r="M5536" s="1" t="str">
        <f>IFERROR(VLOOKUP(ROWS($M$5:M5536),Table_PayItems[[Search Key]:[Concentrated Name]],2,FALSE),"")</f>
        <v>Sewer, Cl V, 108 inch, Tr Det A - $Ft</v>
      </c>
      <c r="N5536" s="1" t="str">
        <f>IFERROR(VLOOKUP(ROWS($M$5:N5536),$L$5:$M$7000,2,FALSE),"")</f>
        <v/>
      </c>
      <c r="O5536" s="1" t="str">
        <f>IFERROR(VLOOKUP(ROWS($O$5:O5536),$K$5:$L$7000,2,FALSE),"")</f>
        <v/>
      </c>
    </row>
    <row r="5537" spans="2:15" ht="15" customHeight="1" x14ac:dyDescent="0.25">
      <c r="B5537" s="178" t="s">
        <v>9910</v>
      </c>
      <c r="C5537" s="178" t="s">
        <v>104</v>
      </c>
      <c r="D5537" s="178" t="s">
        <v>1958</v>
      </c>
      <c r="E5537" s="178" t="s">
        <v>302</v>
      </c>
      <c r="F5537" s="178" t="s">
        <v>17</v>
      </c>
      <c r="G5537" s="1">
        <f>IF(ISNUMBER(Pay_Item_Search_Text),IF(ISNUMBER(IF(FIND(Pay_Item_Search_Text,B5537)=1,1, "FALSE")),MAX(G$4:$G5536)+1,IF(ISNUMBER(Pay_Item_Search_Text),0,IF(ISNUMBER(SEARCH(Pay_Item_Search_Text,H5537)),MAX(G$4:$G5536)+1,0))),IF(ISNUMBER(Pay_Item_Search_Text),0,IF(ISNUMBER(SEARCH(Pay_Item_Search_Text,H5537)),MAX(G$4:$G5536)+1,0)))</f>
        <v>5533</v>
      </c>
      <c r="H5537" s="1" t="str">
        <f>IF(Table_PayItems[[#This Row],[Description]]="_","_ Unique Item - "&amp;Table_PayItems[[#This Row],[Item]]&amp;" - $"&amp;Table_PayItems[[#This Row],[Unit]],Table_PayItems[[#This Row],[Description]]&amp;" - $"&amp;Table_PayItems[[#This Row],[Unit]])</f>
        <v>Sewer, Cl V, 108 inch, Tr Det B - $Ft</v>
      </c>
      <c r="I5537" s="29" t="str">
        <f>IFERROR(VLOOKUP(ROWS($M$5:M5537),Table_PayItems[[Search Key]:[Concentrated Name]],2,FALSE),"")</f>
        <v>Sewer, Cl V, 108 inch, Tr Det B - $Ft</v>
      </c>
      <c r="J5537" s="1"/>
      <c r="K5537" s="1"/>
      <c r="L5537" s="22">
        <f>IF(ISNUMBER(SEARCH(Pay_Item_Search_Text_2,M5537)),MAX($L$4:L5536)+1,0)</f>
        <v>1012</v>
      </c>
      <c r="M5537" s="1" t="str">
        <f>IFERROR(VLOOKUP(ROWS($M$5:M5537),Table_PayItems[[Search Key]:[Concentrated Name]],2,FALSE),"")</f>
        <v>Sewer, Cl V, 108 inch, Tr Det B - $Ft</v>
      </c>
      <c r="N5537" s="1" t="str">
        <f>IFERROR(VLOOKUP(ROWS($M$5:N5537),$L$5:$M$7000,2,FALSE),"")</f>
        <v/>
      </c>
      <c r="O5537" s="1" t="str">
        <f>IFERROR(VLOOKUP(ROWS($O$5:O5537),$K$5:$L$7000,2,FALSE),"")</f>
        <v/>
      </c>
    </row>
    <row r="5538" spans="2:15" ht="15" customHeight="1" x14ac:dyDescent="0.25">
      <c r="B5538" s="178" t="s">
        <v>9887</v>
      </c>
      <c r="C5538" s="178" t="s">
        <v>104</v>
      </c>
      <c r="D5538" s="178" t="s">
        <v>1935</v>
      </c>
      <c r="E5538" s="178" t="s">
        <v>302</v>
      </c>
      <c r="F5538" s="178" t="s">
        <v>17</v>
      </c>
      <c r="G5538" s="1">
        <f>IF(ISNUMBER(Pay_Item_Search_Text),IF(ISNUMBER(IF(FIND(Pay_Item_Search_Text,B5538)=1,1, "FALSE")),MAX(G$4:$G5537)+1,IF(ISNUMBER(Pay_Item_Search_Text),0,IF(ISNUMBER(SEARCH(Pay_Item_Search_Text,H5538)),MAX(G$4:$G5537)+1,0))),IF(ISNUMBER(Pay_Item_Search_Text),0,IF(ISNUMBER(SEARCH(Pay_Item_Search_Text,H5538)),MAX(G$4:$G5537)+1,0)))</f>
        <v>5534</v>
      </c>
      <c r="H5538" s="1" t="str">
        <f>IF(Table_PayItems[[#This Row],[Description]]="_","_ Unique Item - "&amp;Table_PayItems[[#This Row],[Item]]&amp;" - $"&amp;Table_PayItems[[#This Row],[Unit]],Table_PayItems[[#This Row],[Description]]&amp;" - $"&amp;Table_PayItems[[#This Row],[Unit]])</f>
        <v>Sewer, Cl V, 114 inch, Tr Det A - $Ft</v>
      </c>
      <c r="I5538" s="29" t="str">
        <f>IFERROR(VLOOKUP(ROWS($M$5:M5538),Table_PayItems[[Search Key]:[Concentrated Name]],2,FALSE),"")</f>
        <v>Sewer, Cl V, 114 inch, Tr Det A - $Ft</v>
      </c>
      <c r="J5538" s="1"/>
      <c r="K5538" s="1"/>
      <c r="L5538" s="22">
        <f>IF(ISNUMBER(SEARCH(Pay_Item_Search_Text_2,M5538)),MAX($L$4:L5537)+1,0)</f>
        <v>0</v>
      </c>
      <c r="M5538" s="1" t="str">
        <f>IFERROR(VLOOKUP(ROWS($M$5:M5538),Table_PayItems[[Search Key]:[Concentrated Name]],2,FALSE),"")</f>
        <v>Sewer, Cl V, 114 inch, Tr Det A - $Ft</v>
      </c>
      <c r="N5538" s="1" t="str">
        <f>IFERROR(VLOOKUP(ROWS($M$5:N5538),$L$5:$M$7000,2,FALSE),"")</f>
        <v/>
      </c>
      <c r="O5538" s="1" t="str">
        <f>IFERROR(VLOOKUP(ROWS($O$5:O5538),$K$5:$L$7000,2,FALSE),"")</f>
        <v/>
      </c>
    </row>
    <row r="5539" spans="2:15" ht="15" customHeight="1" x14ac:dyDescent="0.25">
      <c r="B5539" s="178" t="s">
        <v>9911</v>
      </c>
      <c r="C5539" s="178" t="s">
        <v>104</v>
      </c>
      <c r="D5539" s="178" t="s">
        <v>1959</v>
      </c>
      <c r="E5539" s="178" t="s">
        <v>302</v>
      </c>
      <c r="F5539" s="178" t="s">
        <v>17</v>
      </c>
      <c r="G5539" s="1">
        <f>IF(ISNUMBER(Pay_Item_Search_Text),IF(ISNUMBER(IF(FIND(Pay_Item_Search_Text,B5539)=1,1, "FALSE")),MAX(G$4:$G5538)+1,IF(ISNUMBER(Pay_Item_Search_Text),0,IF(ISNUMBER(SEARCH(Pay_Item_Search_Text,H5539)),MAX(G$4:$G5538)+1,0))),IF(ISNUMBER(Pay_Item_Search_Text),0,IF(ISNUMBER(SEARCH(Pay_Item_Search_Text,H5539)),MAX(G$4:$G5538)+1,0)))</f>
        <v>5535</v>
      </c>
      <c r="H5539" s="1" t="str">
        <f>IF(Table_PayItems[[#This Row],[Description]]="_","_ Unique Item - "&amp;Table_PayItems[[#This Row],[Item]]&amp;" - $"&amp;Table_PayItems[[#This Row],[Unit]],Table_PayItems[[#This Row],[Description]]&amp;" - $"&amp;Table_PayItems[[#This Row],[Unit]])</f>
        <v>Sewer, Cl V, 114 inch, Tr Det B - $Ft</v>
      </c>
      <c r="I5539" s="29" t="str">
        <f>IFERROR(VLOOKUP(ROWS($M$5:M5539),Table_PayItems[[Search Key]:[Concentrated Name]],2,FALSE),"")</f>
        <v>Sewer, Cl V, 114 inch, Tr Det B - $Ft</v>
      </c>
      <c r="J5539" s="1"/>
      <c r="K5539" s="1"/>
      <c r="L5539" s="22">
        <f>IF(ISNUMBER(SEARCH(Pay_Item_Search_Text_2,M5539)),MAX($L$4:L5538)+1,0)</f>
        <v>0</v>
      </c>
      <c r="M5539" s="1" t="str">
        <f>IFERROR(VLOOKUP(ROWS($M$5:M5539),Table_PayItems[[Search Key]:[Concentrated Name]],2,FALSE),"")</f>
        <v>Sewer, Cl V, 114 inch, Tr Det B - $Ft</v>
      </c>
      <c r="N5539" s="1" t="str">
        <f>IFERROR(VLOOKUP(ROWS($M$5:N5539),$L$5:$M$7000,2,FALSE),"")</f>
        <v/>
      </c>
      <c r="O5539" s="1" t="str">
        <f>IFERROR(VLOOKUP(ROWS($O$5:O5539),$K$5:$L$7000,2,FALSE),"")</f>
        <v/>
      </c>
    </row>
    <row r="5540" spans="2:15" ht="15" customHeight="1" x14ac:dyDescent="0.25">
      <c r="B5540" s="178" t="s">
        <v>9869</v>
      </c>
      <c r="C5540" s="178" t="s">
        <v>104</v>
      </c>
      <c r="D5540" s="178" t="s">
        <v>1917</v>
      </c>
      <c r="E5540" s="178" t="s">
        <v>296</v>
      </c>
      <c r="F5540" s="178" t="s">
        <v>17</v>
      </c>
      <c r="G5540" s="1">
        <f>IF(ISNUMBER(Pay_Item_Search_Text),IF(ISNUMBER(IF(FIND(Pay_Item_Search_Text,B5540)=1,1, "FALSE")),MAX(G$4:$G5539)+1,IF(ISNUMBER(Pay_Item_Search_Text),0,IF(ISNUMBER(SEARCH(Pay_Item_Search_Text,H5540)),MAX(G$4:$G5539)+1,0))),IF(ISNUMBER(Pay_Item_Search_Text),0,IF(ISNUMBER(SEARCH(Pay_Item_Search_Text,H5540)),MAX(G$4:$G5539)+1,0)))</f>
        <v>5536</v>
      </c>
      <c r="H5540" s="24" t="str">
        <f>IF(Table_PayItems[[#This Row],[Description]]="_","_ Unique Item - "&amp;Table_PayItems[[#This Row],[Item]]&amp;" - $"&amp;Table_PayItems[[#This Row],[Unit]],Table_PayItems[[#This Row],[Description]]&amp;" - $"&amp;Table_PayItems[[#This Row],[Unit]])</f>
        <v>Sewer, Cl V, 12 inch, Tr Det A - $Ft</v>
      </c>
      <c r="I5540" s="29" t="str">
        <f>IFERROR(VLOOKUP(ROWS($M$5:M5540),Table_PayItems[[Search Key]:[Concentrated Name]],2,FALSE),"")</f>
        <v>Sewer, Cl V, 12 inch, Tr Det A - $Ft</v>
      </c>
      <c r="J5540" s="1"/>
      <c r="K5540" s="1"/>
      <c r="L5540" s="22">
        <f>IF(ISNUMBER(SEARCH(Pay_Item_Search_Text_2,M5540)),MAX($L$4:L5539)+1,0)</f>
        <v>0</v>
      </c>
      <c r="M5540" s="1" t="str">
        <f>IFERROR(VLOOKUP(ROWS($M$5:M5540),Table_PayItems[[Search Key]:[Concentrated Name]],2,FALSE),"")</f>
        <v>Sewer, Cl V, 12 inch, Tr Det A - $Ft</v>
      </c>
      <c r="N5540" s="1" t="str">
        <f>IFERROR(VLOOKUP(ROWS($M$5:N5540),$L$5:$M$7000,2,FALSE),"")</f>
        <v/>
      </c>
      <c r="O5540" s="1" t="str">
        <f>IFERROR(VLOOKUP(ROWS($O$5:O5540),$K$5:$L$7000,2,FALSE),"")</f>
        <v/>
      </c>
    </row>
    <row r="5541" spans="2:15" ht="15" customHeight="1" x14ac:dyDescent="0.25">
      <c r="B5541" s="178" t="s">
        <v>9893</v>
      </c>
      <c r="C5541" s="178" t="s">
        <v>104</v>
      </c>
      <c r="D5541" s="178" t="s">
        <v>1941</v>
      </c>
      <c r="E5541" s="178" t="s">
        <v>296</v>
      </c>
      <c r="F5541" s="178" t="s">
        <v>17</v>
      </c>
      <c r="G5541" s="1">
        <f>IF(ISNUMBER(Pay_Item_Search_Text),IF(ISNUMBER(IF(FIND(Pay_Item_Search_Text,B5541)=1,1, "FALSE")),MAX(G$4:$G5540)+1,IF(ISNUMBER(Pay_Item_Search_Text),0,IF(ISNUMBER(SEARCH(Pay_Item_Search_Text,H5541)),MAX(G$4:$G5540)+1,0))),IF(ISNUMBER(Pay_Item_Search_Text),0,IF(ISNUMBER(SEARCH(Pay_Item_Search_Text,H5541)),MAX(G$4:$G5540)+1,0)))</f>
        <v>5537</v>
      </c>
      <c r="H5541" s="1" t="str">
        <f>IF(Table_PayItems[[#This Row],[Description]]="_","_ Unique Item - "&amp;Table_PayItems[[#This Row],[Item]]&amp;" - $"&amp;Table_PayItems[[#This Row],[Unit]],Table_PayItems[[#This Row],[Description]]&amp;" - $"&amp;Table_PayItems[[#This Row],[Unit]])</f>
        <v>Sewer, Cl V, 12 inch, Tr Det B - $Ft</v>
      </c>
      <c r="I5541" s="29" t="str">
        <f>IFERROR(VLOOKUP(ROWS($M$5:M5541),Table_PayItems[[Search Key]:[Concentrated Name]],2,FALSE),"")</f>
        <v>Sewer, Cl V, 12 inch, Tr Det B - $Ft</v>
      </c>
      <c r="J5541" s="1"/>
      <c r="K5541" s="1"/>
      <c r="L5541" s="22">
        <f>IF(ISNUMBER(SEARCH(Pay_Item_Search_Text_2,M5541)),MAX($L$4:L5540)+1,0)</f>
        <v>0</v>
      </c>
      <c r="M5541" s="1" t="str">
        <f>IFERROR(VLOOKUP(ROWS($M$5:M5541),Table_PayItems[[Search Key]:[Concentrated Name]],2,FALSE),"")</f>
        <v>Sewer, Cl V, 12 inch, Tr Det B - $Ft</v>
      </c>
      <c r="N5541" s="1" t="str">
        <f>IFERROR(VLOOKUP(ROWS($M$5:N5541),$L$5:$M$7000,2,FALSE),"")</f>
        <v/>
      </c>
      <c r="O5541" s="1" t="str">
        <f>IFERROR(VLOOKUP(ROWS($O$5:O5541),$K$5:$L$7000,2,FALSE),"")</f>
        <v/>
      </c>
    </row>
    <row r="5542" spans="2:15" ht="15" customHeight="1" x14ac:dyDescent="0.25">
      <c r="B5542" s="178" t="s">
        <v>9888</v>
      </c>
      <c r="C5542" s="178" t="s">
        <v>104</v>
      </c>
      <c r="D5542" s="178" t="s">
        <v>1936</v>
      </c>
      <c r="E5542" s="178" t="s">
        <v>302</v>
      </c>
      <c r="F5542" s="178" t="s">
        <v>17</v>
      </c>
      <c r="G5542" s="1">
        <f>IF(ISNUMBER(Pay_Item_Search_Text),IF(ISNUMBER(IF(FIND(Pay_Item_Search_Text,B5542)=1,1, "FALSE")),MAX(G$4:$G5541)+1,IF(ISNUMBER(Pay_Item_Search_Text),0,IF(ISNUMBER(SEARCH(Pay_Item_Search_Text,H5542)),MAX(G$4:$G5541)+1,0))),IF(ISNUMBER(Pay_Item_Search_Text),0,IF(ISNUMBER(SEARCH(Pay_Item_Search_Text,H5542)),MAX(G$4:$G5541)+1,0)))</f>
        <v>5538</v>
      </c>
      <c r="H5542" s="1" t="str">
        <f>IF(Table_PayItems[[#This Row],[Description]]="_","_ Unique Item - "&amp;Table_PayItems[[#This Row],[Item]]&amp;" - $"&amp;Table_PayItems[[#This Row],[Unit]],Table_PayItems[[#This Row],[Description]]&amp;" - $"&amp;Table_PayItems[[#This Row],[Unit]])</f>
        <v>Sewer, Cl V, 120 inch, Tr Det A - $Ft</v>
      </c>
      <c r="I5542" s="29" t="str">
        <f>IFERROR(VLOOKUP(ROWS($M$5:M5542),Table_PayItems[[Search Key]:[Concentrated Name]],2,FALSE),"")</f>
        <v>Sewer, Cl V, 120 inch, Tr Det A - $Ft</v>
      </c>
      <c r="J5542" s="1"/>
      <c r="K5542" s="1"/>
      <c r="L5542" s="22">
        <f>IF(ISNUMBER(SEARCH(Pay_Item_Search_Text_2,M5542)),MAX($L$4:L5541)+1,0)</f>
        <v>1013</v>
      </c>
      <c r="M5542" s="1" t="str">
        <f>IFERROR(VLOOKUP(ROWS($M$5:M5542),Table_PayItems[[Search Key]:[Concentrated Name]],2,FALSE),"")</f>
        <v>Sewer, Cl V, 120 inch, Tr Det A - $Ft</v>
      </c>
      <c r="N5542" s="1" t="str">
        <f>IFERROR(VLOOKUP(ROWS($M$5:N5542),$L$5:$M$7000,2,FALSE),"")</f>
        <v/>
      </c>
      <c r="O5542" s="1" t="str">
        <f>IFERROR(VLOOKUP(ROWS($O$5:O5542),$K$5:$L$7000,2,FALSE),"")</f>
        <v/>
      </c>
    </row>
    <row r="5543" spans="2:15" ht="15" customHeight="1" x14ac:dyDescent="0.25">
      <c r="B5543" s="178" t="s">
        <v>9912</v>
      </c>
      <c r="C5543" s="178" t="s">
        <v>104</v>
      </c>
      <c r="D5543" s="178" t="s">
        <v>1960</v>
      </c>
      <c r="E5543" s="178" t="s">
        <v>302</v>
      </c>
      <c r="F5543" s="178" t="s">
        <v>17</v>
      </c>
      <c r="G5543" s="1">
        <f>IF(ISNUMBER(Pay_Item_Search_Text),IF(ISNUMBER(IF(FIND(Pay_Item_Search_Text,B5543)=1,1, "FALSE")),MAX(G$4:$G5542)+1,IF(ISNUMBER(Pay_Item_Search_Text),0,IF(ISNUMBER(SEARCH(Pay_Item_Search_Text,H5543)),MAX(G$4:$G5542)+1,0))),IF(ISNUMBER(Pay_Item_Search_Text),0,IF(ISNUMBER(SEARCH(Pay_Item_Search_Text,H5543)),MAX(G$4:$G5542)+1,0)))</f>
        <v>5539</v>
      </c>
      <c r="H5543" s="1" t="str">
        <f>IF(Table_PayItems[[#This Row],[Description]]="_","_ Unique Item - "&amp;Table_PayItems[[#This Row],[Item]]&amp;" - $"&amp;Table_PayItems[[#This Row],[Unit]],Table_PayItems[[#This Row],[Description]]&amp;" - $"&amp;Table_PayItems[[#This Row],[Unit]])</f>
        <v>Sewer, Cl V, 120 inch, Tr Det B - $Ft</v>
      </c>
      <c r="I5543" s="29" t="str">
        <f>IFERROR(VLOOKUP(ROWS($M$5:M5543),Table_PayItems[[Search Key]:[Concentrated Name]],2,FALSE),"")</f>
        <v>Sewer, Cl V, 120 inch, Tr Det B - $Ft</v>
      </c>
      <c r="J5543" s="1"/>
      <c r="K5543" s="1"/>
      <c r="L5543" s="22">
        <f>IF(ISNUMBER(SEARCH(Pay_Item_Search_Text_2,M5543)),MAX($L$4:L5542)+1,0)</f>
        <v>1014</v>
      </c>
      <c r="M5543" s="1" t="str">
        <f>IFERROR(VLOOKUP(ROWS($M$5:M5543),Table_PayItems[[Search Key]:[Concentrated Name]],2,FALSE),"")</f>
        <v>Sewer, Cl V, 120 inch, Tr Det B - $Ft</v>
      </c>
      <c r="N5543" s="1" t="str">
        <f>IFERROR(VLOOKUP(ROWS($M$5:N5543),$L$5:$M$7000,2,FALSE),"")</f>
        <v/>
      </c>
      <c r="O5543" s="1" t="str">
        <f>IFERROR(VLOOKUP(ROWS($O$5:O5543),$K$5:$L$7000,2,FALSE),"")</f>
        <v/>
      </c>
    </row>
    <row r="5544" spans="2:15" ht="15" customHeight="1" x14ac:dyDescent="0.25">
      <c r="B5544" s="178" t="s">
        <v>9889</v>
      </c>
      <c r="C5544" s="178" t="s">
        <v>104</v>
      </c>
      <c r="D5544" s="178" t="s">
        <v>1937</v>
      </c>
      <c r="E5544" s="178" t="s">
        <v>302</v>
      </c>
      <c r="F5544" s="178" t="s">
        <v>17</v>
      </c>
      <c r="G5544" s="1">
        <f>IF(ISNUMBER(Pay_Item_Search_Text),IF(ISNUMBER(IF(FIND(Pay_Item_Search_Text,B5544)=1,1, "FALSE")),MAX(G$4:$G5543)+1,IF(ISNUMBER(Pay_Item_Search_Text),0,IF(ISNUMBER(SEARCH(Pay_Item_Search_Text,H5544)),MAX(G$4:$G5543)+1,0))),IF(ISNUMBER(Pay_Item_Search_Text),0,IF(ISNUMBER(SEARCH(Pay_Item_Search_Text,H5544)),MAX(G$4:$G5543)+1,0)))</f>
        <v>5540</v>
      </c>
      <c r="H5544" s="1" t="str">
        <f>IF(Table_PayItems[[#This Row],[Description]]="_","_ Unique Item - "&amp;Table_PayItems[[#This Row],[Item]]&amp;" - $"&amp;Table_PayItems[[#This Row],[Unit]],Table_PayItems[[#This Row],[Description]]&amp;" - $"&amp;Table_PayItems[[#This Row],[Unit]])</f>
        <v>Sewer, Cl V, 126 inch, Tr Det A - $Ft</v>
      </c>
      <c r="I5544" s="29" t="str">
        <f>IFERROR(VLOOKUP(ROWS($M$5:M5544),Table_PayItems[[Search Key]:[Concentrated Name]],2,FALSE),"")</f>
        <v>Sewer, Cl V, 126 inch, Tr Det A - $Ft</v>
      </c>
      <c r="J5544" s="1"/>
      <c r="K5544" s="1"/>
      <c r="L5544" s="22">
        <f>IF(ISNUMBER(SEARCH(Pay_Item_Search_Text_2,M5544)),MAX($L$4:L5543)+1,0)</f>
        <v>0</v>
      </c>
      <c r="M5544" s="1" t="str">
        <f>IFERROR(VLOOKUP(ROWS($M$5:M5544),Table_PayItems[[Search Key]:[Concentrated Name]],2,FALSE),"")</f>
        <v>Sewer, Cl V, 126 inch, Tr Det A - $Ft</v>
      </c>
      <c r="N5544" s="1" t="str">
        <f>IFERROR(VLOOKUP(ROWS($M$5:N5544),$L$5:$M$7000,2,FALSE),"")</f>
        <v/>
      </c>
      <c r="O5544" s="1" t="str">
        <f>IFERROR(VLOOKUP(ROWS($O$5:O5544),$K$5:$L$7000,2,FALSE),"")</f>
        <v/>
      </c>
    </row>
    <row r="5545" spans="2:15" ht="15" customHeight="1" x14ac:dyDescent="0.25">
      <c r="B5545" s="178" t="s">
        <v>9913</v>
      </c>
      <c r="C5545" s="178" t="s">
        <v>104</v>
      </c>
      <c r="D5545" s="178" t="s">
        <v>1961</v>
      </c>
      <c r="E5545" s="178" t="s">
        <v>302</v>
      </c>
      <c r="F5545" s="178" t="s">
        <v>17</v>
      </c>
      <c r="G5545" s="1">
        <f>IF(ISNUMBER(Pay_Item_Search_Text),IF(ISNUMBER(IF(FIND(Pay_Item_Search_Text,B5545)=1,1, "FALSE")),MAX(G$4:$G5544)+1,IF(ISNUMBER(Pay_Item_Search_Text),0,IF(ISNUMBER(SEARCH(Pay_Item_Search_Text,H5545)),MAX(G$4:$G5544)+1,0))),IF(ISNUMBER(Pay_Item_Search_Text),0,IF(ISNUMBER(SEARCH(Pay_Item_Search_Text,H5545)),MAX(G$4:$G5544)+1,0)))</f>
        <v>5541</v>
      </c>
      <c r="H5545" s="1" t="str">
        <f>IF(Table_PayItems[[#This Row],[Description]]="_","_ Unique Item - "&amp;Table_PayItems[[#This Row],[Item]]&amp;" - $"&amp;Table_PayItems[[#This Row],[Unit]],Table_PayItems[[#This Row],[Description]]&amp;" - $"&amp;Table_PayItems[[#This Row],[Unit]])</f>
        <v>Sewer, Cl V, 126 inch, Tr Det B - $Ft</v>
      </c>
      <c r="I5545" s="29" t="str">
        <f>IFERROR(VLOOKUP(ROWS($M$5:M5545),Table_PayItems[[Search Key]:[Concentrated Name]],2,FALSE),"")</f>
        <v>Sewer, Cl V, 126 inch, Tr Det B - $Ft</v>
      </c>
      <c r="J5545" s="1"/>
      <c r="K5545" s="1"/>
      <c r="L5545" s="22">
        <f>IF(ISNUMBER(SEARCH(Pay_Item_Search_Text_2,M5545)),MAX($L$4:L5544)+1,0)</f>
        <v>0</v>
      </c>
      <c r="M5545" s="1" t="str">
        <f>IFERROR(VLOOKUP(ROWS($M$5:M5545),Table_PayItems[[Search Key]:[Concentrated Name]],2,FALSE),"")</f>
        <v>Sewer, Cl V, 126 inch, Tr Det B - $Ft</v>
      </c>
      <c r="N5545" s="1" t="str">
        <f>IFERROR(VLOOKUP(ROWS($M$5:N5545),$L$5:$M$7000,2,FALSE),"")</f>
        <v/>
      </c>
      <c r="O5545" s="1" t="str">
        <f>IFERROR(VLOOKUP(ROWS($O$5:O5545),$K$5:$L$7000,2,FALSE),"")</f>
        <v/>
      </c>
    </row>
    <row r="5546" spans="2:15" ht="15" customHeight="1" x14ac:dyDescent="0.25">
      <c r="B5546" s="178" t="s">
        <v>9890</v>
      </c>
      <c r="C5546" s="178" t="s">
        <v>104</v>
      </c>
      <c r="D5546" s="178" t="s">
        <v>1938</v>
      </c>
      <c r="E5546" s="178" t="s">
        <v>302</v>
      </c>
      <c r="F5546" s="178" t="s">
        <v>17</v>
      </c>
      <c r="G5546" s="1">
        <f>IF(ISNUMBER(Pay_Item_Search_Text),IF(ISNUMBER(IF(FIND(Pay_Item_Search_Text,B5546)=1,1, "FALSE")),MAX(G$4:$G5545)+1,IF(ISNUMBER(Pay_Item_Search_Text),0,IF(ISNUMBER(SEARCH(Pay_Item_Search_Text,H5546)),MAX(G$4:$G5545)+1,0))),IF(ISNUMBER(Pay_Item_Search_Text),0,IF(ISNUMBER(SEARCH(Pay_Item_Search_Text,H5546)),MAX(G$4:$G5545)+1,0)))</f>
        <v>5542</v>
      </c>
      <c r="H5546" s="1" t="str">
        <f>IF(Table_PayItems[[#This Row],[Description]]="_","_ Unique Item - "&amp;Table_PayItems[[#This Row],[Item]]&amp;" - $"&amp;Table_PayItems[[#This Row],[Unit]],Table_PayItems[[#This Row],[Description]]&amp;" - $"&amp;Table_PayItems[[#This Row],[Unit]])</f>
        <v>Sewer, Cl V, 132 inch, Tr Det A - $Ft</v>
      </c>
      <c r="I5546" s="29" t="str">
        <f>IFERROR(VLOOKUP(ROWS($M$5:M5546),Table_PayItems[[Search Key]:[Concentrated Name]],2,FALSE),"")</f>
        <v>Sewer, Cl V, 132 inch, Tr Det A - $Ft</v>
      </c>
      <c r="J5546" s="1"/>
      <c r="K5546" s="1"/>
      <c r="L5546" s="22">
        <f>IF(ISNUMBER(SEARCH(Pay_Item_Search_Text_2,M5546)),MAX($L$4:L5545)+1,0)</f>
        <v>0</v>
      </c>
      <c r="M5546" s="1" t="str">
        <f>IFERROR(VLOOKUP(ROWS($M$5:M5546),Table_PayItems[[Search Key]:[Concentrated Name]],2,FALSE),"")</f>
        <v>Sewer, Cl V, 132 inch, Tr Det A - $Ft</v>
      </c>
      <c r="N5546" s="1" t="str">
        <f>IFERROR(VLOOKUP(ROWS($M$5:N5546),$L$5:$M$7000,2,FALSE),"")</f>
        <v/>
      </c>
      <c r="O5546" s="1" t="str">
        <f>IFERROR(VLOOKUP(ROWS($O$5:O5546),$K$5:$L$7000,2,FALSE),"")</f>
        <v/>
      </c>
    </row>
    <row r="5547" spans="2:15" ht="15" customHeight="1" x14ac:dyDescent="0.25">
      <c r="B5547" s="178" t="s">
        <v>9914</v>
      </c>
      <c r="C5547" s="178" t="s">
        <v>104</v>
      </c>
      <c r="D5547" s="178" t="s">
        <v>1962</v>
      </c>
      <c r="E5547" s="178" t="s">
        <v>302</v>
      </c>
      <c r="F5547" s="178" t="s">
        <v>17</v>
      </c>
      <c r="G5547" s="1">
        <f>IF(ISNUMBER(Pay_Item_Search_Text),IF(ISNUMBER(IF(FIND(Pay_Item_Search_Text,B5547)=1,1, "FALSE")),MAX(G$4:$G5546)+1,IF(ISNUMBER(Pay_Item_Search_Text),0,IF(ISNUMBER(SEARCH(Pay_Item_Search_Text,H5547)),MAX(G$4:$G5546)+1,0))),IF(ISNUMBER(Pay_Item_Search_Text),0,IF(ISNUMBER(SEARCH(Pay_Item_Search_Text,H5547)),MAX(G$4:$G5546)+1,0)))</f>
        <v>5543</v>
      </c>
      <c r="H5547" s="1" t="str">
        <f>IF(Table_PayItems[[#This Row],[Description]]="_","_ Unique Item - "&amp;Table_PayItems[[#This Row],[Item]]&amp;" - $"&amp;Table_PayItems[[#This Row],[Unit]],Table_PayItems[[#This Row],[Description]]&amp;" - $"&amp;Table_PayItems[[#This Row],[Unit]])</f>
        <v>Sewer, Cl V, 132 inch, Tr Det B - $Ft</v>
      </c>
      <c r="I5547" s="29" t="str">
        <f>IFERROR(VLOOKUP(ROWS($M$5:M5547),Table_PayItems[[Search Key]:[Concentrated Name]],2,FALSE),"")</f>
        <v>Sewer, Cl V, 132 inch, Tr Det B - $Ft</v>
      </c>
      <c r="J5547" s="1"/>
      <c r="K5547" s="1"/>
      <c r="L5547" s="22">
        <f>IF(ISNUMBER(SEARCH(Pay_Item_Search_Text_2,M5547)),MAX($L$4:L5546)+1,0)</f>
        <v>0</v>
      </c>
      <c r="M5547" s="1" t="str">
        <f>IFERROR(VLOOKUP(ROWS($M$5:M5547),Table_PayItems[[Search Key]:[Concentrated Name]],2,FALSE),"")</f>
        <v>Sewer, Cl V, 132 inch, Tr Det B - $Ft</v>
      </c>
      <c r="N5547" s="1" t="str">
        <f>IFERROR(VLOOKUP(ROWS($M$5:N5547),$L$5:$M$7000,2,FALSE),"")</f>
        <v/>
      </c>
      <c r="O5547" s="1" t="str">
        <f>IFERROR(VLOOKUP(ROWS($O$5:O5547),$K$5:$L$7000,2,FALSE),"")</f>
        <v/>
      </c>
    </row>
    <row r="5548" spans="2:15" ht="15" customHeight="1" x14ac:dyDescent="0.25">
      <c r="B5548" s="178" t="s">
        <v>9891</v>
      </c>
      <c r="C5548" s="178" t="s">
        <v>104</v>
      </c>
      <c r="D5548" s="178" t="s">
        <v>1939</v>
      </c>
      <c r="E5548" s="178" t="s">
        <v>302</v>
      </c>
      <c r="F5548" s="178" t="s">
        <v>17</v>
      </c>
      <c r="G5548" s="1">
        <f>IF(ISNUMBER(Pay_Item_Search_Text),IF(ISNUMBER(IF(FIND(Pay_Item_Search_Text,B5548)=1,1, "FALSE")),MAX(G$4:$G5547)+1,IF(ISNUMBER(Pay_Item_Search_Text),0,IF(ISNUMBER(SEARCH(Pay_Item_Search_Text,H5548)),MAX(G$4:$G5547)+1,0))),IF(ISNUMBER(Pay_Item_Search_Text),0,IF(ISNUMBER(SEARCH(Pay_Item_Search_Text,H5548)),MAX(G$4:$G5547)+1,0)))</f>
        <v>5544</v>
      </c>
      <c r="H5548" s="1" t="str">
        <f>IF(Table_PayItems[[#This Row],[Description]]="_","_ Unique Item - "&amp;Table_PayItems[[#This Row],[Item]]&amp;" - $"&amp;Table_PayItems[[#This Row],[Unit]],Table_PayItems[[#This Row],[Description]]&amp;" - $"&amp;Table_PayItems[[#This Row],[Unit]])</f>
        <v>Sewer, Cl V, 138 inch, Tr Det A - $Ft</v>
      </c>
      <c r="I5548" s="29" t="str">
        <f>IFERROR(VLOOKUP(ROWS($M$5:M5548),Table_PayItems[[Search Key]:[Concentrated Name]],2,FALSE),"")</f>
        <v>Sewer, Cl V, 138 inch, Tr Det A - $Ft</v>
      </c>
      <c r="J5548" s="1"/>
      <c r="K5548" s="1"/>
      <c r="L5548" s="22">
        <f>IF(ISNUMBER(SEARCH(Pay_Item_Search_Text_2,M5548)),MAX($L$4:L5547)+1,0)</f>
        <v>0</v>
      </c>
      <c r="M5548" s="1" t="str">
        <f>IFERROR(VLOOKUP(ROWS($M$5:M5548),Table_PayItems[[Search Key]:[Concentrated Name]],2,FALSE),"")</f>
        <v>Sewer, Cl V, 138 inch, Tr Det A - $Ft</v>
      </c>
      <c r="N5548" s="1" t="str">
        <f>IFERROR(VLOOKUP(ROWS($M$5:N5548),$L$5:$M$7000,2,FALSE),"")</f>
        <v/>
      </c>
      <c r="O5548" s="1" t="str">
        <f>IFERROR(VLOOKUP(ROWS($O$5:O5548),$K$5:$L$7000,2,FALSE),"")</f>
        <v/>
      </c>
    </row>
    <row r="5549" spans="2:15" ht="15" customHeight="1" x14ac:dyDescent="0.25">
      <c r="B5549" s="178" t="s">
        <v>9915</v>
      </c>
      <c r="C5549" s="178" t="s">
        <v>104</v>
      </c>
      <c r="D5549" s="178" t="s">
        <v>1963</v>
      </c>
      <c r="E5549" s="178" t="s">
        <v>302</v>
      </c>
      <c r="F5549" s="178" t="s">
        <v>17</v>
      </c>
      <c r="G5549" s="1">
        <f>IF(ISNUMBER(Pay_Item_Search_Text),IF(ISNUMBER(IF(FIND(Pay_Item_Search_Text,B5549)=1,1, "FALSE")),MAX(G$4:$G5548)+1,IF(ISNUMBER(Pay_Item_Search_Text),0,IF(ISNUMBER(SEARCH(Pay_Item_Search_Text,H5549)),MAX(G$4:$G5548)+1,0))),IF(ISNUMBER(Pay_Item_Search_Text),0,IF(ISNUMBER(SEARCH(Pay_Item_Search_Text,H5549)),MAX(G$4:$G5548)+1,0)))</f>
        <v>5545</v>
      </c>
      <c r="H5549" s="1" t="str">
        <f>IF(Table_PayItems[[#This Row],[Description]]="_","_ Unique Item - "&amp;Table_PayItems[[#This Row],[Item]]&amp;" - $"&amp;Table_PayItems[[#This Row],[Unit]],Table_PayItems[[#This Row],[Description]]&amp;" - $"&amp;Table_PayItems[[#This Row],[Unit]])</f>
        <v>Sewer, Cl V, 138 inch, Tr Det B - $Ft</v>
      </c>
      <c r="I5549" s="29" t="str">
        <f>IFERROR(VLOOKUP(ROWS($M$5:M5549),Table_PayItems[[Search Key]:[Concentrated Name]],2,FALSE),"")</f>
        <v>Sewer, Cl V, 138 inch, Tr Det B - $Ft</v>
      </c>
      <c r="J5549" s="1"/>
      <c r="K5549" s="1"/>
      <c r="L5549" s="22">
        <f>IF(ISNUMBER(SEARCH(Pay_Item_Search_Text_2,M5549)),MAX($L$4:L5548)+1,0)</f>
        <v>0</v>
      </c>
      <c r="M5549" s="1" t="str">
        <f>IFERROR(VLOOKUP(ROWS($M$5:M5549),Table_PayItems[[Search Key]:[Concentrated Name]],2,FALSE),"")</f>
        <v>Sewer, Cl V, 138 inch, Tr Det B - $Ft</v>
      </c>
      <c r="N5549" s="1" t="str">
        <f>IFERROR(VLOOKUP(ROWS($M$5:N5549),$L$5:$M$7000,2,FALSE),"")</f>
        <v/>
      </c>
      <c r="O5549" s="1" t="str">
        <f>IFERROR(VLOOKUP(ROWS($O$5:O5549),$K$5:$L$7000,2,FALSE),"")</f>
        <v/>
      </c>
    </row>
    <row r="5550" spans="2:15" ht="15" customHeight="1" x14ac:dyDescent="0.25">
      <c r="B5550" s="178" t="s">
        <v>9892</v>
      </c>
      <c r="C5550" s="178" t="s">
        <v>104</v>
      </c>
      <c r="D5550" s="178" t="s">
        <v>1940</v>
      </c>
      <c r="E5550" s="178" t="s">
        <v>302</v>
      </c>
      <c r="F5550" s="178" t="s">
        <v>17</v>
      </c>
      <c r="G5550" s="1">
        <f>IF(ISNUMBER(Pay_Item_Search_Text),IF(ISNUMBER(IF(FIND(Pay_Item_Search_Text,B5550)=1,1, "FALSE")),MAX(G$4:$G5549)+1,IF(ISNUMBER(Pay_Item_Search_Text),0,IF(ISNUMBER(SEARCH(Pay_Item_Search_Text,H5550)),MAX(G$4:$G5549)+1,0))),IF(ISNUMBER(Pay_Item_Search_Text),0,IF(ISNUMBER(SEARCH(Pay_Item_Search_Text,H5550)),MAX(G$4:$G5549)+1,0)))</f>
        <v>5546</v>
      </c>
      <c r="H5550" s="1" t="str">
        <f>IF(Table_PayItems[[#This Row],[Description]]="_","_ Unique Item - "&amp;Table_PayItems[[#This Row],[Item]]&amp;" - $"&amp;Table_PayItems[[#This Row],[Unit]],Table_PayItems[[#This Row],[Description]]&amp;" - $"&amp;Table_PayItems[[#This Row],[Unit]])</f>
        <v>Sewer, Cl V, 144 inch, Tr Det A - $Ft</v>
      </c>
      <c r="I5550" s="29" t="str">
        <f>IFERROR(VLOOKUP(ROWS($M$5:M5550),Table_PayItems[[Search Key]:[Concentrated Name]],2,FALSE),"")</f>
        <v>Sewer, Cl V, 144 inch, Tr Det A - $Ft</v>
      </c>
      <c r="J5550" s="1"/>
      <c r="K5550" s="1"/>
      <c r="L5550" s="22">
        <f>IF(ISNUMBER(SEARCH(Pay_Item_Search_Text_2,M5550)),MAX($L$4:L5549)+1,0)</f>
        <v>0</v>
      </c>
      <c r="M5550" s="1" t="str">
        <f>IFERROR(VLOOKUP(ROWS($M$5:M5550),Table_PayItems[[Search Key]:[Concentrated Name]],2,FALSE),"")</f>
        <v>Sewer, Cl V, 144 inch, Tr Det A - $Ft</v>
      </c>
      <c r="N5550" s="1" t="str">
        <f>IFERROR(VLOOKUP(ROWS($M$5:N5550),$L$5:$M$7000,2,FALSE),"")</f>
        <v/>
      </c>
      <c r="O5550" s="1" t="str">
        <f>IFERROR(VLOOKUP(ROWS($O$5:O5550),$K$5:$L$7000,2,FALSE),"")</f>
        <v/>
      </c>
    </row>
    <row r="5551" spans="2:15" ht="15" customHeight="1" x14ac:dyDescent="0.25">
      <c r="B5551" s="178" t="s">
        <v>9916</v>
      </c>
      <c r="C5551" s="178" t="s">
        <v>104</v>
      </c>
      <c r="D5551" s="178" t="s">
        <v>1964</v>
      </c>
      <c r="E5551" s="178" t="s">
        <v>302</v>
      </c>
      <c r="F5551" s="178" t="s">
        <v>17</v>
      </c>
      <c r="G5551" s="1">
        <f>IF(ISNUMBER(Pay_Item_Search_Text),IF(ISNUMBER(IF(FIND(Pay_Item_Search_Text,B5551)=1,1, "FALSE")),MAX(G$4:$G5550)+1,IF(ISNUMBER(Pay_Item_Search_Text),0,IF(ISNUMBER(SEARCH(Pay_Item_Search_Text,H5551)),MAX(G$4:$G5550)+1,0))),IF(ISNUMBER(Pay_Item_Search_Text),0,IF(ISNUMBER(SEARCH(Pay_Item_Search_Text,H5551)),MAX(G$4:$G5550)+1,0)))</f>
        <v>5547</v>
      </c>
      <c r="H5551" s="1" t="str">
        <f>IF(Table_PayItems[[#This Row],[Description]]="_","_ Unique Item - "&amp;Table_PayItems[[#This Row],[Item]]&amp;" - $"&amp;Table_PayItems[[#This Row],[Unit]],Table_PayItems[[#This Row],[Description]]&amp;" - $"&amp;Table_PayItems[[#This Row],[Unit]])</f>
        <v>Sewer, Cl V, 144 inch, Tr Det B - $Ft</v>
      </c>
      <c r="I5551" s="29" t="str">
        <f>IFERROR(VLOOKUP(ROWS($M$5:M5551),Table_PayItems[[Search Key]:[Concentrated Name]],2,FALSE),"")</f>
        <v>Sewer, Cl V, 144 inch, Tr Det B - $Ft</v>
      </c>
      <c r="J5551" s="1"/>
      <c r="K5551" s="1"/>
      <c r="L5551" s="22">
        <f>IF(ISNUMBER(SEARCH(Pay_Item_Search_Text_2,M5551)),MAX($L$4:L5550)+1,0)</f>
        <v>0</v>
      </c>
      <c r="M5551" s="1" t="str">
        <f>IFERROR(VLOOKUP(ROWS($M$5:M5551),Table_PayItems[[Search Key]:[Concentrated Name]],2,FALSE),"")</f>
        <v>Sewer, Cl V, 144 inch, Tr Det B - $Ft</v>
      </c>
      <c r="N5551" s="1" t="str">
        <f>IFERROR(VLOOKUP(ROWS($M$5:N5551),$L$5:$M$7000,2,FALSE),"")</f>
        <v/>
      </c>
      <c r="O5551" s="1" t="str">
        <f>IFERROR(VLOOKUP(ROWS($O$5:O5551),$K$5:$L$7000,2,FALSE),"")</f>
        <v/>
      </c>
    </row>
    <row r="5552" spans="2:15" ht="15" customHeight="1" x14ac:dyDescent="0.25">
      <c r="B5552" s="178" t="s">
        <v>9870</v>
      </c>
      <c r="C5552" s="178" t="s">
        <v>104</v>
      </c>
      <c r="D5552" s="178" t="s">
        <v>1918</v>
      </c>
      <c r="E5552" s="178" t="s">
        <v>296</v>
      </c>
      <c r="F5552" s="178" t="s">
        <v>17</v>
      </c>
      <c r="G5552" s="1">
        <f>IF(ISNUMBER(Pay_Item_Search_Text),IF(ISNUMBER(IF(FIND(Pay_Item_Search_Text,B5552)=1,1, "FALSE")),MAX(G$4:$G5551)+1,IF(ISNUMBER(Pay_Item_Search_Text),0,IF(ISNUMBER(SEARCH(Pay_Item_Search_Text,H5552)),MAX(G$4:$G5551)+1,0))),IF(ISNUMBER(Pay_Item_Search_Text),0,IF(ISNUMBER(SEARCH(Pay_Item_Search_Text,H5552)),MAX(G$4:$G5551)+1,0)))</f>
        <v>5548</v>
      </c>
      <c r="H5552" s="1" t="str">
        <f>IF(Table_PayItems[[#This Row],[Description]]="_","_ Unique Item - "&amp;Table_PayItems[[#This Row],[Item]]&amp;" - $"&amp;Table_PayItems[[#This Row],[Unit]],Table_PayItems[[#This Row],[Description]]&amp;" - $"&amp;Table_PayItems[[#This Row],[Unit]])</f>
        <v>Sewer, Cl V, 15 inch, Tr Det A - $Ft</v>
      </c>
      <c r="I5552" s="29" t="str">
        <f>IFERROR(VLOOKUP(ROWS($M$5:M5552),Table_PayItems[[Search Key]:[Concentrated Name]],2,FALSE),"")</f>
        <v>Sewer, Cl V, 15 inch, Tr Det A - $Ft</v>
      </c>
      <c r="J5552" s="1"/>
      <c r="K5552" s="1"/>
      <c r="L5552" s="22">
        <f>IF(ISNUMBER(SEARCH(Pay_Item_Search_Text_2,M5552)),MAX($L$4:L5551)+1,0)</f>
        <v>0</v>
      </c>
      <c r="M5552" s="1" t="str">
        <f>IFERROR(VLOOKUP(ROWS($M$5:M5552),Table_PayItems[[Search Key]:[Concentrated Name]],2,FALSE),"")</f>
        <v>Sewer, Cl V, 15 inch, Tr Det A - $Ft</v>
      </c>
      <c r="N5552" s="1" t="str">
        <f>IFERROR(VLOOKUP(ROWS($M$5:N5552),$L$5:$M$7000,2,FALSE),"")</f>
        <v/>
      </c>
      <c r="O5552" s="1" t="str">
        <f>IFERROR(VLOOKUP(ROWS($O$5:O5552),$K$5:$L$7000,2,FALSE),"")</f>
        <v/>
      </c>
    </row>
    <row r="5553" spans="2:15" ht="15" customHeight="1" x14ac:dyDescent="0.25">
      <c r="B5553" s="178" t="s">
        <v>9894</v>
      </c>
      <c r="C5553" s="178" t="s">
        <v>104</v>
      </c>
      <c r="D5553" s="178" t="s">
        <v>1942</v>
      </c>
      <c r="E5553" s="178" t="s">
        <v>296</v>
      </c>
      <c r="F5553" s="178" t="s">
        <v>17</v>
      </c>
      <c r="G5553" s="1">
        <f>IF(ISNUMBER(Pay_Item_Search_Text),IF(ISNUMBER(IF(FIND(Pay_Item_Search_Text,B5553)=1,1, "FALSE")),MAX(G$4:$G5552)+1,IF(ISNUMBER(Pay_Item_Search_Text),0,IF(ISNUMBER(SEARCH(Pay_Item_Search_Text,H5553)),MAX(G$4:$G5552)+1,0))),IF(ISNUMBER(Pay_Item_Search_Text),0,IF(ISNUMBER(SEARCH(Pay_Item_Search_Text,H5553)),MAX(G$4:$G5552)+1,0)))</f>
        <v>5549</v>
      </c>
      <c r="H5553" s="1" t="str">
        <f>IF(Table_PayItems[[#This Row],[Description]]="_","_ Unique Item - "&amp;Table_PayItems[[#This Row],[Item]]&amp;" - $"&amp;Table_PayItems[[#This Row],[Unit]],Table_PayItems[[#This Row],[Description]]&amp;" - $"&amp;Table_PayItems[[#This Row],[Unit]])</f>
        <v>Sewer, Cl V, 15 inch, Tr Det B - $Ft</v>
      </c>
      <c r="I5553" s="29" t="str">
        <f>IFERROR(VLOOKUP(ROWS($M$5:M5553),Table_PayItems[[Search Key]:[Concentrated Name]],2,FALSE),"")</f>
        <v>Sewer, Cl V, 15 inch, Tr Det B - $Ft</v>
      </c>
      <c r="J5553" s="1"/>
      <c r="K5553" s="1"/>
      <c r="L5553" s="22">
        <f>IF(ISNUMBER(SEARCH(Pay_Item_Search_Text_2,M5553)),MAX($L$4:L5552)+1,0)</f>
        <v>0</v>
      </c>
      <c r="M5553" s="1" t="str">
        <f>IFERROR(VLOOKUP(ROWS($M$5:M5553),Table_PayItems[[Search Key]:[Concentrated Name]],2,FALSE),"")</f>
        <v>Sewer, Cl V, 15 inch, Tr Det B - $Ft</v>
      </c>
      <c r="N5553" s="1" t="str">
        <f>IFERROR(VLOOKUP(ROWS($M$5:N5553),$L$5:$M$7000,2,FALSE),"")</f>
        <v/>
      </c>
      <c r="O5553" s="1" t="str">
        <f>IFERROR(VLOOKUP(ROWS($O$5:O5553),$K$5:$L$7000,2,FALSE),"")</f>
        <v/>
      </c>
    </row>
    <row r="5554" spans="2:15" ht="15" customHeight="1" x14ac:dyDescent="0.25">
      <c r="B5554" s="178" t="s">
        <v>9871</v>
      </c>
      <c r="C5554" s="178" t="s">
        <v>104</v>
      </c>
      <c r="D5554" s="178" t="s">
        <v>1919</v>
      </c>
      <c r="E5554" s="178" t="s">
        <v>296</v>
      </c>
      <c r="F5554" s="178" t="s">
        <v>17</v>
      </c>
      <c r="G5554" s="1">
        <f>IF(ISNUMBER(Pay_Item_Search_Text),IF(ISNUMBER(IF(FIND(Pay_Item_Search_Text,B5554)=1,1, "FALSE")),MAX(G$4:$G5553)+1,IF(ISNUMBER(Pay_Item_Search_Text),0,IF(ISNUMBER(SEARCH(Pay_Item_Search_Text,H5554)),MAX(G$4:$G5553)+1,0))),IF(ISNUMBER(Pay_Item_Search_Text),0,IF(ISNUMBER(SEARCH(Pay_Item_Search_Text,H5554)),MAX(G$4:$G5553)+1,0)))</f>
        <v>5550</v>
      </c>
      <c r="H5554" s="1" t="str">
        <f>IF(Table_PayItems[[#This Row],[Description]]="_","_ Unique Item - "&amp;Table_PayItems[[#This Row],[Item]]&amp;" - $"&amp;Table_PayItems[[#This Row],[Unit]],Table_PayItems[[#This Row],[Description]]&amp;" - $"&amp;Table_PayItems[[#This Row],[Unit]])</f>
        <v>Sewer, Cl V, 18 inch, Tr Det A - $Ft</v>
      </c>
      <c r="I5554" s="29" t="str">
        <f>IFERROR(VLOOKUP(ROWS($M$5:M5554),Table_PayItems[[Search Key]:[Concentrated Name]],2,FALSE),"")</f>
        <v>Sewer, Cl V, 18 inch, Tr Det A - $Ft</v>
      </c>
      <c r="J5554" s="1"/>
      <c r="K5554" s="1"/>
      <c r="L5554" s="22">
        <f>IF(ISNUMBER(SEARCH(Pay_Item_Search_Text_2,M5554)),MAX($L$4:L5553)+1,0)</f>
        <v>0</v>
      </c>
      <c r="M5554" s="1" t="str">
        <f>IFERROR(VLOOKUP(ROWS($M$5:M5554),Table_PayItems[[Search Key]:[Concentrated Name]],2,FALSE),"")</f>
        <v>Sewer, Cl V, 18 inch, Tr Det A - $Ft</v>
      </c>
      <c r="N5554" s="1" t="str">
        <f>IFERROR(VLOOKUP(ROWS($M$5:N5554),$L$5:$M$7000,2,FALSE),"")</f>
        <v/>
      </c>
      <c r="O5554" s="1" t="str">
        <f>IFERROR(VLOOKUP(ROWS($O$5:O5554),$K$5:$L$7000,2,FALSE),"")</f>
        <v/>
      </c>
    </row>
    <row r="5555" spans="2:15" ht="15" customHeight="1" x14ac:dyDescent="0.25">
      <c r="B5555" s="178" t="s">
        <v>9895</v>
      </c>
      <c r="C5555" s="178" t="s">
        <v>104</v>
      </c>
      <c r="D5555" s="178" t="s">
        <v>1943</v>
      </c>
      <c r="E5555" s="178" t="s">
        <v>296</v>
      </c>
      <c r="F5555" s="178" t="s">
        <v>17</v>
      </c>
      <c r="G5555" s="1">
        <f>IF(ISNUMBER(Pay_Item_Search_Text),IF(ISNUMBER(IF(FIND(Pay_Item_Search_Text,B5555)=1,1, "FALSE")),MAX(G$4:$G5554)+1,IF(ISNUMBER(Pay_Item_Search_Text),0,IF(ISNUMBER(SEARCH(Pay_Item_Search_Text,H5555)),MAX(G$4:$G5554)+1,0))),IF(ISNUMBER(Pay_Item_Search_Text),0,IF(ISNUMBER(SEARCH(Pay_Item_Search_Text,H5555)),MAX(G$4:$G5554)+1,0)))</f>
        <v>5551</v>
      </c>
      <c r="H5555" s="1" t="str">
        <f>IF(Table_PayItems[[#This Row],[Description]]="_","_ Unique Item - "&amp;Table_PayItems[[#This Row],[Item]]&amp;" - $"&amp;Table_PayItems[[#This Row],[Unit]],Table_PayItems[[#This Row],[Description]]&amp;" - $"&amp;Table_PayItems[[#This Row],[Unit]])</f>
        <v>Sewer, Cl V, 18 inch, Tr Det B - $Ft</v>
      </c>
      <c r="I5555" s="29" t="str">
        <f>IFERROR(VLOOKUP(ROWS($M$5:M5555),Table_PayItems[[Search Key]:[Concentrated Name]],2,FALSE),"")</f>
        <v>Sewer, Cl V, 18 inch, Tr Det B - $Ft</v>
      </c>
      <c r="J5555" s="1"/>
      <c r="K5555" s="1"/>
      <c r="L5555" s="22">
        <f>IF(ISNUMBER(SEARCH(Pay_Item_Search_Text_2,M5555)),MAX($L$4:L5554)+1,0)</f>
        <v>0</v>
      </c>
      <c r="M5555" s="1" t="str">
        <f>IFERROR(VLOOKUP(ROWS($M$5:M5555),Table_PayItems[[Search Key]:[Concentrated Name]],2,FALSE),"")</f>
        <v>Sewer, Cl V, 18 inch, Tr Det B - $Ft</v>
      </c>
      <c r="N5555" s="1" t="str">
        <f>IFERROR(VLOOKUP(ROWS($M$5:N5555),$L$5:$M$7000,2,FALSE),"")</f>
        <v/>
      </c>
      <c r="O5555" s="1" t="str">
        <f>IFERROR(VLOOKUP(ROWS($O$5:O5555),$K$5:$L$7000,2,FALSE),"")</f>
        <v/>
      </c>
    </row>
    <row r="5556" spans="2:15" ht="15" customHeight="1" x14ac:dyDescent="0.25">
      <c r="B5556" s="178" t="s">
        <v>9872</v>
      </c>
      <c r="C5556" s="178" t="s">
        <v>104</v>
      </c>
      <c r="D5556" s="178" t="s">
        <v>1920</v>
      </c>
      <c r="E5556" s="178" t="s">
        <v>296</v>
      </c>
      <c r="F5556" s="178" t="s">
        <v>17</v>
      </c>
      <c r="G5556" s="1">
        <f>IF(ISNUMBER(Pay_Item_Search_Text),IF(ISNUMBER(IF(FIND(Pay_Item_Search_Text,B5556)=1,1, "FALSE")),MAX(G$4:$G5555)+1,IF(ISNUMBER(Pay_Item_Search_Text),0,IF(ISNUMBER(SEARCH(Pay_Item_Search_Text,H5556)),MAX(G$4:$G5555)+1,0))),IF(ISNUMBER(Pay_Item_Search_Text),0,IF(ISNUMBER(SEARCH(Pay_Item_Search_Text,H5556)),MAX(G$4:$G5555)+1,0)))</f>
        <v>5552</v>
      </c>
      <c r="H5556" s="1" t="str">
        <f>IF(Table_PayItems[[#This Row],[Description]]="_","_ Unique Item - "&amp;Table_PayItems[[#This Row],[Item]]&amp;" - $"&amp;Table_PayItems[[#This Row],[Unit]],Table_PayItems[[#This Row],[Description]]&amp;" - $"&amp;Table_PayItems[[#This Row],[Unit]])</f>
        <v>Sewer, Cl V, 24 inch, Tr Det A - $Ft</v>
      </c>
      <c r="I5556" s="29" t="str">
        <f>IFERROR(VLOOKUP(ROWS($M$5:M5556),Table_PayItems[[Search Key]:[Concentrated Name]],2,FALSE),"")</f>
        <v>Sewer, Cl V, 24 inch, Tr Det A - $Ft</v>
      </c>
      <c r="J5556" s="1"/>
      <c r="K5556" s="1"/>
      <c r="L5556" s="22">
        <f>IF(ISNUMBER(SEARCH(Pay_Item_Search_Text_2,M5556)),MAX($L$4:L5555)+1,0)</f>
        <v>0</v>
      </c>
      <c r="M5556" s="1" t="str">
        <f>IFERROR(VLOOKUP(ROWS($M$5:M5556),Table_PayItems[[Search Key]:[Concentrated Name]],2,FALSE),"")</f>
        <v>Sewer, Cl V, 24 inch, Tr Det A - $Ft</v>
      </c>
      <c r="N5556" s="1" t="str">
        <f>IFERROR(VLOOKUP(ROWS($M$5:N5556),$L$5:$M$7000,2,FALSE),"")</f>
        <v/>
      </c>
      <c r="O5556" s="1" t="str">
        <f>IFERROR(VLOOKUP(ROWS($O$5:O5556),$K$5:$L$7000,2,FALSE),"")</f>
        <v/>
      </c>
    </row>
    <row r="5557" spans="2:15" ht="15" customHeight="1" x14ac:dyDescent="0.25">
      <c r="B5557" s="178" t="s">
        <v>9896</v>
      </c>
      <c r="C5557" s="178" t="s">
        <v>104</v>
      </c>
      <c r="D5557" s="178" t="s">
        <v>1944</v>
      </c>
      <c r="E5557" s="178" t="s">
        <v>296</v>
      </c>
      <c r="F5557" s="178" t="s">
        <v>17</v>
      </c>
      <c r="G5557" s="1">
        <f>IF(ISNUMBER(Pay_Item_Search_Text),IF(ISNUMBER(IF(FIND(Pay_Item_Search_Text,B5557)=1,1, "FALSE")),MAX(G$4:$G5556)+1,IF(ISNUMBER(Pay_Item_Search_Text),0,IF(ISNUMBER(SEARCH(Pay_Item_Search_Text,H5557)),MAX(G$4:$G5556)+1,0))),IF(ISNUMBER(Pay_Item_Search_Text),0,IF(ISNUMBER(SEARCH(Pay_Item_Search_Text,H5557)),MAX(G$4:$G5556)+1,0)))</f>
        <v>5553</v>
      </c>
      <c r="H5557" s="1" t="str">
        <f>IF(Table_PayItems[[#This Row],[Description]]="_","_ Unique Item - "&amp;Table_PayItems[[#This Row],[Item]]&amp;" - $"&amp;Table_PayItems[[#This Row],[Unit]],Table_PayItems[[#This Row],[Description]]&amp;" - $"&amp;Table_PayItems[[#This Row],[Unit]])</f>
        <v>Sewer, Cl V, 24 inch, Tr Det B - $Ft</v>
      </c>
      <c r="I5557" s="29" t="str">
        <f>IFERROR(VLOOKUP(ROWS($M$5:M5557),Table_PayItems[[Search Key]:[Concentrated Name]],2,FALSE),"")</f>
        <v>Sewer, Cl V, 24 inch, Tr Det B - $Ft</v>
      </c>
      <c r="J5557" s="1"/>
      <c r="K5557" s="1"/>
      <c r="L5557" s="22">
        <f>IF(ISNUMBER(SEARCH(Pay_Item_Search_Text_2,M5557)),MAX($L$4:L5556)+1,0)</f>
        <v>0</v>
      </c>
      <c r="M5557" s="1" t="str">
        <f>IFERROR(VLOOKUP(ROWS($M$5:M5557),Table_PayItems[[Search Key]:[Concentrated Name]],2,FALSE),"")</f>
        <v>Sewer, Cl V, 24 inch, Tr Det B - $Ft</v>
      </c>
      <c r="N5557" s="1" t="str">
        <f>IFERROR(VLOOKUP(ROWS($M$5:N5557),$L$5:$M$7000,2,FALSE),"")</f>
        <v/>
      </c>
      <c r="O5557" s="1" t="str">
        <f>IFERROR(VLOOKUP(ROWS($O$5:O5557),$K$5:$L$7000,2,FALSE),"")</f>
        <v/>
      </c>
    </row>
    <row r="5558" spans="2:15" ht="15" customHeight="1" x14ac:dyDescent="0.25">
      <c r="B5558" s="178" t="s">
        <v>9873</v>
      </c>
      <c r="C5558" s="178" t="s">
        <v>104</v>
      </c>
      <c r="D5558" s="178" t="s">
        <v>1921</v>
      </c>
      <c r="E5558" s="178" t="s">
        <v>302</v>
      </c>
      <c r="F5558" s="178" t="s">
        <v>17</v>
      </c>
      <c r="G5558" s="1">
        <f>IF(ISNUMBER(Pay_Item_Search_Text),IF(ISNUMBER(IF(FIND(Pay_Item_Search_Text,B5558)=1,1, "FALSE")),MAX(G$4:$G5557)+1,IF(ISNUMBER(Pay_Item_Search_Text),0,IF(ISNUMBER(SEARCH(Pay_Item_Search_Text,H5558)),MAX(G$4:$G5557)+1,0))),IF(ISNUMBER(Pay_Item_Search_Text),0,IF(ISNUMBER(SEARCH(Pay_Item_Search_Text,H5558)),MAX(G$4:$G5557)+1,0)))</f>
        <v>5554</v>
      </c>
      <c r="H5558" s="1" t="str">
        <f>IF(Table_PayItems[[#This Row],[Description]]="_","_ Unique Item - "&amp;Table_PayItems[[#This Row],[Item]]&amp;" - $"&amp;Table_PayItems[[#This Row],[Unit]],Table_PayItems[[#This Row],[Description]]&amp;" - $"&amp;Table_PayItems[[#This Row],[Unit]])</f>
        <v>Sewer, Cl V, 30 inch, Tr Det A - $Ft</v>
      </c>
      <c r="I5558" s="29" t="str">
        <f>IFERROR(VLOOKUP(ROWS($M$5:M5558),Table_PayItems[[Search Key]:[Concentrated Name]],2,FALSE),"")</f>
        <v>Sewer, Cl V, 30 inch, Tr Det A - $Ft</v>
      </c>
      <c r="J5558" s="1"/>
      <c r="K5558" s="1"/>
      <c r="L5558" s="22">
        <f>IF(ISNUMBER(SEARCH(Pay_Item_Search_Text_2,M5558)),MAX($L$4:L5557)+1,0)</f>
        <v>1015</v>
      </c>
      <c r="M5558" s="1" t="str">
        <f>IFERROR(VLOOKUP(ROWS($M$5:M5558),Table_PayItems[[Search Key]:[Concentrated Name]],2,FALSE),"")</f>
        <v>Sewer, Cl V, 30 inch, Tr Det A - $Ft</v>
      </c>
      <c r="N5558" s="1" t="str">
        <f>IFERROR(VLOOKUP(ROWS($M$5:N5558),$L$5:$M$7000,2,FALSE),"")</f>
        <v/>
      </c>
      <c r="O5558" s="1" t="str">
        <f>IFERROR(VLOOKUP(ROWS($O$5:O5558),$K$5:$L$7000,2,FALSE),"")</f>
        <v/>
      </c>
    </row>
    <row r="5559" spans="2:15" ht="15" customHeight="1" x14ac:dyDescent="0.25">
      <c r="B5559" s="178" t="s">
        <v>9897</v>
      </c>
      <c r="C5559" s="178" t="s">
        <v>104</v>
      </c>
      <c r="D5559" s="178" t="s">
        <v>1945</v>
      </c>
      <c r="E5559" s="178" t="s">
        <v>302</v>
      </c>
      <c r="F5559" s="178" t="s">
        <v>17</v>
      </c>
      <c r="G5559" s="1">
        <f>IF(ISNUMBER(Pay_Item_Search_Text),IF(ISNUMBER(IF(FIND(Pay_Item_Search_Text,B5559)=1,1, "FALSE")),MAX(G$4:$G5558)+1,IF(ISNUMBER(Pay_Item_Search_Text),0,IF(ISNUMBER(SEARCH(Pay_Item_Search_Text,H5559)),MAX(G$4:$G5558)+1,0))),IF(ISNUMBER(Pay_Item_Search_Text),0,IF(ISNUMBER(SEARCH(Pay_Item_Search_Text,H5559)),MAX(G$4:$G5558)+1,0)))</f>
        <v>5555</v>
      </c>
      <c r="H5559" s="1" t="str">
        <f>IF(Table_PayItems[[#This Row],[Description]]="_","_ Unique Item - "&amp;Table_PayItems[[#This Row],[Item]]&amp;" - $"&amp;Table_PayItems[[#This Row],[Unit]],Table_PayItems[[#This Row],[Description]]&amp;" - $"&amp;Table_PayItems[[#This Row],[Unit]])</f>
        <v>Sewer, Cl V, 30 inch, Tr Det B - $Ft</v>
      </c>
      <c r="I5559" s="29" t="str">
        <f>IFERROR(VLOOKUP(ROWS($M$5:M5559),Table_PayItems[[Search Key]:[Concentrated Name]],2,FALSE),"")</f>
        <v>Sewer, Cl V, 30 inch, Tr Det B - $Ft</v>
      </c>
      <c r="J5559" s="1"/>
      <c r="K5559" s="1"/>
      <c r="L5559" s="22">
        <f>IF(ISNUMBER(SEARCH(Pay_Item_Search_Text_2,M5559)),MAX($L$4:L5558)+1,0)</f>
        <v>1016</v>
      </c>
      <c r="M5559" s="1" t="str">
        <f>IFERROR(VLOOKUP(ROWS($M$5:M5559),Table_PayItems[[Search Key]:[Concentrated Name]],2,FALSE),"")</f>
        <v>Sewer, Cl V, 30 inch, Tr Det B - $Ft</v>
      </c>
      <c r="N5559" s="1" t="str">
        <f>IFERROR(VLOOKUP(ROWS($M$5:N5559),$L$5:$M$7000,2,FALSE),"")</f>
        <v/>
      </c>
      <c r="O5559" s="1" t="str">
        <f>IFERROR(VLOOKUP(ROWS($O$5:O5559),$K$5:$L$7000,2,FALSE),"")</f>
        <v/>
      </c>
    </row>
    <row r="5560" spans="2:15" ht="15" customHeight="1" x14ac:dyDescent="0.25">
      <c r="B5560" s="178" t="s">
        <v>9924</v>
      </c>
      <c r="C5560" s="178" t="s">
        <v>104</v>
      </c>
      <c r="D5560" s="178" t="s">
        <v>1972</v>
      </c>
      <c r="E5560" s="178" t="s">
        <v>302</v>
      </c>
      <c r="F5560" s="178" t="s">
        <v>17</v>
      </c>
      <c r="G5560" s="1">
        <f>IF(ISNUMBER(Pay_Item_Search_Text),IF(ISNUMBER(IF(FIND(Pay_Item_Search_Text,B5560)=1,1, "FALSE")),MAX(G$4:$G5559)+1,IF(ISNUMBER(Pay_Item_Search_Text),0,IF(ISNUMBER(SEARCH(Pay_Item_Search_Text,H5560)),MAX(G$4:$G5559)+1,0))),IF(ISNUMBER(Pay_Item_Search_Text),0,IF(ISNUMBER(SEARCH(Pay_Item_Search_Text,H5560)),MAX(G$4:$G5559)+1,0)))</f>
        <v>5556</v>
      </c>
      <c r="H5560" s="1" t="str">
        <f>IF(Table_PayItems[[#This Row],[Description]]="_","_ Unique Item - "&amp;Table_PayItems[[#This Row],[Item]]&amp;" - $"&amp;Table_PayItems[[#This Row],[Unit]],Table_PayItems[[#This Row],[Description]]&amp;" - $"&amp;Table_PayItems[[#This Row],[Unit]])</f>
        <v>Sewer, Cl V, 36 inch, Jacked in Place - $Ft</v>
      </c>
      <c r="I5560" s="29" t="str">
        <f>IFERROR(VLOOKUP(ROWS($M$5:M5560),Table_PayItems[[Search Key]:[Concentrated Name]],2,FALSE),"")</f>
        <v>Sewer, Cl V, 36 inch, Jacked in Place - $Ft</v>
      </c>
      <c r="J5560" s="1"/>
      <c r="K5560" s="1"/>
      <c r="L5560" s="22">
        <f>IF(ISNUMBER(SEARCH(Pay_Item_Search_Text_2,M5560)),MAX($L$4:L5559)+1,0)</f>
        <v>0</v>
      </c>
      <c r="M5560" s="1" t="str">
        <f>IFERROR(VLOOKUP(ROWS($M$5:M5560),Table_PayItems[[Search Key]:[Concentrated Name]],2,FALSE),"")</f>
        <v>Sewer, Cl V, 36 inch, Jacked in Place - $Ft</v>
      </c>
      <c r="N5560" s="1" t="str">
        <f>IFERROR(VLOOKUP(ROWS($M$5:N5560),$L$5:$M$7000,2,FALSE),"")</f>
        <v/>
      </c>
      <c r="O5560" s="1" t="str">
        <f>IFERROR(VLOOKUP(ROWS($O$5:O5560),$K$5:$L$7000,2,FALSE),"")</f>
        <v/>
      </c>
    </row>
    <row r="5561" spans="2:15" ht="15" customHeight="1" x14ac:dyDescent="0.25">
      <c r="B5561" s="178" t="s">
        <v>9874</v>
      </c>
      <c r="C5561" s="178" t="s">
        <v>104</v>
      </c>
      <c r="D5561" s="178" t="s">
        <v>1922</v>
      </c>
      <c r="E5561" s="178" t="s">
        <v>302</v>
      </c>
      <c r="F5561" s="178" t="s">
        <v>17</v>
      </c>
      <c r="G5561" s="1">
        <f>IF(ISNUMBER(Pay_Item_Search_Text),IF(ISNUMBER(IF(FIND(Pay_Item_Search_Text,B5561)=1,1, "FALSE")),MAX(G$4:$G5560)+1,IF(ISNUMBER(Pay_Item_Search_Text),0,IF(ISNUMBER(SEARCH(Pay_Item_Search_Text,H5561)),MAX(G$4:$G5560)+1,0))),IF(ISNUMBER(Pay_Item_Search_Text),0,IF(ISNUMBER(SEARCH(Pay_Item_Search_Text,H5561)),MAX(G$4:$G5560)+1,0)))</f>
        <v>5557</v>
      </c>
      <c r="H5561" s="1" t="str">
        <f>IF(Table_PayItems[[#This Row],[Description]]="_","_ Unique Item - "&amp;Table_PayItems[[#This Row],[Item]]&amp;" - $"&amp;Table_PayItems[[#This Row],[Unit]],Table_PayItems[[#This Row],[Description]]&amp;" - $"&amp;Table_PayItems[[#This Row],[Unit]])</f>
        <v>Sewer, Cl V, 36 inch, Tr Det A - $Ft</v>
      </c>
      <c r="I5561" s="29" t="str">
        <f>IFERROR(VLOOKUP(ROWS($M$5:M5561),Table_PayItems[[Search Key]:[Concentrated Name]],2,FALSE),"")</f>
        <v>Sewer, Cl V, 36 inch, Tr Det A - $Ft</v>
      </c>
      <c r="J5561" s="1"/>
      <c r="K5561" s="1"/>
      <c r="L5561" s="22">
        <f>IF(ISNUMBER(SEARCH(Pay_Item_Search_Text_2,M5561)),MAX($L$4:L5560)+1,0)</f>
        <v>0</v>
      </c>
      <c r="M5561" s="1" t="str">
        <f>IFERROR(VLOOKUP(ROWS($M$5:M5561),Table_PayItems[[Search Key]:[Concentrated Name]],2,FALSE),"")</f>
        <v>Sewer, Cl V, 36 inch, Tr Det A - $Ft</v>
      </c>
      <c r="N5561" s="1" t="str">
        <f>IFERROR(VLOOKUP(ROWS($M$5:N5561),$L$5:$M$7000,2,FALSE),"")</f>
        <v/>
      </c>
      <c r="O5561" s="1" t="str">
        <f>IFERROR(VLOOKUP(ROWS($O$5:O5561),$K$5:$L$7000,2,FALSE),"")</f>
        <v/>
      </c>
    </row>
    <row r="5562" spans="2:15" ht="15" customHeight="1" x14ac:dyDescent="0.25">
      <c r="B5562" s="178" t="s">
        <v>9898</v>
      </c>
      <c r="C5562" s="178" t="s">
        <v>104</v>
      </c>
      <c r="D5562" s="178" t="s">
        <v>1946</v>
      </c>
      <c r="E5562" s="178" t="s">
        <v>302</v>
      </c>
      <c r="F5562" s="178" t="s">
        <v>17</v>
      </c>
      <c r="G5562" s="1">
        <f>IF(ISNUMBER(Pay_Item_Search_Text),IF(ISNUMBER(IF(FIND(Pay_Item_Search_Text,B5562)=1,1, "FALSE")),MAX(G$4:$G5561)+1,IF(ISNUMBER(Pay_Item_Search_Text),0,IF(ISNUMBER(SEARCH(Pay_Item_Search_Text,H5562)),MAX(G$4:$G5561)+1,0))),IF(ISNUMBER(Pay_Item_Search_Text),0,IF(ISNUMBER(SEARCH(Pay_Item_Search_Text,H5562)),MAX(G$4:$G5561)+1,0)))</f>
        <v>5558</v>
      </c>
      <c r="H5562" s="1" t="str">
        <f>IF(Table_PayItems[[#This Row],[Description]]="_","_ Unique Item - "&amp;Table_PayItems[[#This Row],[Item]]&amp;" - $"&amp;Table_PayItems[[#This Row],[Unit]],Table_PayItems[[#This Row],[Description]]&amp;" - $"&amp;Table_PayItems[[#This Row],[Unit]])</f>
        <v>Sewer, Cl V, 36 inch, Tr Det B - $Ft</v>
      </c>
      <c r="I5562" s="29" t="str">
        <f>IFERROR(VLOOKUP(ROWS($M$5:M5562),Table_PayItems[[Search Key]:[Concentrated Name]],2,FALSE),"")</f>
        <v>Sewer, Cl V, 36 inch, Tr Det B - $Ft</v>
      </c>
      <c r="J5562" s="1"/>
      <c r="K5562" s="1"/>
      <c r="L5562" s="22">
        <f>IF(ISNUMBER(SEARCH(Pay_Item_Search_Text_2,M5562)),MAX($L$4:L5561)+1,0)</f>
        <v>0</v>
      </c>
      <c r="M5562" s="1" t="str">
        <f>IFERROR(VLOOKUP(ROWS($M$5:M5562),Table_PayItems[[Search Key]:[Concentrated Name]],2,FALSE),"")</f>
        <v>Sewer, Cl V, 36 inch, Tr Det B - $Ft</v>
      </c>
      <c r="N5562" s="1" t="str">
        <f>IFERROR(VLOOKUP(ROWS($M$5:N5562),$L$5:$M$7000,2,FALSE),"")</f>
        <v/>
      </c>
      <c r="O5562" s="1" t="str">
        <f>IFERROR(VLOOKUP(ROWS($O$5:O5562),$K$5:$L$7000,2,FALSE),"")</f>
        <v/>
      </c>
    </row>
    <row r="5563" spans="2:15" ht="15" customHeight="1" x14ac:dyDescent="0.25">
      <c r="B5563" s="178" t="s">
        <v>9925</v>
      </c>
      <c r="C5563" s="178" t="s">
        <v>104</v>
      </c>
      <c r="D5563" s="178" t="s">
        <v>1973</v>
      </c>
      <c r="E5563" s="178" t="s">
        <v>302</v>
      </c>
      <c r="F5563" s="178" t="s">
        <v>17</v>
      </c>
      <c r="G5563" s="1">
        <f>IF(ISNUMBER(Pay_Item_Search_Text),IF(ISNUMBER(IF(FIND(Pay_Item_Search_Text,B5563)=1,1, "FALSE")),MAX(G$4:$G5562)+1,IF(ISNUMBER(Pay_Item_Search_Text),0,IF(ISNUMBER(SEARCH(Pay_Item_Search_Text,H5563)),MAX(G$4:$G5562)+1,0))),IF(ISNUMBER(Pay_Item_Search_Text),0,IF(ISNUMBER(SEARCH(Pay_Item_Search_Text,H5563)),MAX(G$4:$G5562)+1,0)))</f>
        <v>5559</v>
      </c>
      <c r="H5563" s="1" t="str">
        <f>IF(Table_PayItems[[#This Row],[Description]]="_","_ Unique Item - "&amp;Table_PayItems[[#This Row],[Item]]&amp;" - $"&amp;Table_PayItems[[#This Row],[Unit]],Table_PayItems[[#This Row],[Description]]&amp;" - $"&amp;Table_PayItems[[#This Row],[Unit]])</f>
        <v>Sewer, Cl V, 42 inch, Jacked in Place - $Ft</v>
      </c>
      <c r="I5563" s="29" t="str">
        <f>IFERROR(VLOOKUP(ROWS($M$5:M5563),Table_PayItems[[Search Key]:[Concentrated Name]],2,FALSE),"")</f>
        <v>Sewer, Cl V, 42 inch, Jacked in Place - $Ft</v>
      </c>
      <c r="J5563" s="1"/>
      <c r="K5563" s="1"/>
      <c r="L5563" s="22">
        <f>IF(ISNUMBER(SEARCH(Pay_Item_Search_Text_2,M5563)),MAX($L$4:L5562)+1,0)</f>
        <v>0</v>
      </c>
      <c r="M5563" s="1" t="str">
        <f>IFERROR(VLOOKUP(ROWS($M$5:M5563),Table_PayItems[[Search Key]:[Concentrated Name]],2,FALSE),"")</f>
        <v>Sewer, Cl V, 42 inch, Jacked in Place - $Ft</v>
      </c>
      <c r="N5563" s="1" t="str">
        <f>IFERROR(VLOOKUP(ROWS($M$5:N5563),$L$5:$M$7000,2,FALSE),"")</f>
        <v/>
      </c>
      <c r="O5563" s="1" t="str">
        <f>IFERROR(VLOOKUP(ROWS($O$5:O5563),$K$5:$L$7000,2,FALSE),"")</f>
        <v/>
      </c>
    </row>
    <row r="5564" spans="2:15" ht="15" customHeight="1" x14ac:dyDescent="0.25">
      <c r="B5564" s="178" t="s">
        <v>9875</v>
      </c>
      <c r="C5564" s="178" t="s">
        <v>104</v>
      </c>
      <c r="D5564" s="178" t="s">
        <v>1923</v>
      </c>
      <c r="E5564" s="178" t="s">
        <v>302</v>
      </c>
      <c r="F5564" s="178" t="s">
        <v>17</v>
      </c>
      <c r="G5564" s="1">
        <f>IF(ISNUMBER(Pay_Item_Search_Text),IF(ISNUMBER(IF(FIND(Pay_Item_Search_Text,B5564)=1,1, "FALSE")),MAX(G$4:$G5563)+1,IF(ISNUMBER(Pay_Item_Search_Text),0,IF(ISNUMBER(SEARCH(Pay_Item_Search_Text,H5564)),MAX(G$4:$G5563)+1,0))),IF(ISNUMBER(Pay_Item_Search_Text),0,IF(ISNUMBER(SEARCH(Pay_Item_Search_Text,H5564)),MAX(G$4:$G5563)+1,0)))</f>
        <v>5560</v>
      </c>
      <c r="H5564" s="24" t="str">
        <f>IF(Table_PayItems[[#This Row],[Description]]="_","_ Unique Item - "&amp;Table_PayItems[[#This Row],[Item]]&amp;" - $"&amp;Table_PayItems[[#This Row],[Unit]],Table_PayItems[[#This Row],[Description]]&amp;" - $"&amp;Table_PayItems[[#This Row],[Unit]])</f>
        <v>Sewer, Cl V, 42 inch, Tr Det A - $Ft</v>
      </c>
      <c r="I5564" s="30" t="str">
        <f>IFERROR(VLOOKUP(ROWS($M$5:M5564),Table_PayItems[[Search Key]:[Concentrated Name]],2,FALSE),"")</f>
        <v>Sewer, Cl V, 42 inch, Tr Det A - $Ft</v>
      </c>
      <c r="J5564" s="1"/>
      <c r="K5564" s="1"/>
      <c r="L5564" s="22">
        <f>IF(ISNUMBER(SEARCH(Pay_Item_Search_Text_2,M5564)),MAX($L$4:L5563)+1,0)</f>
        <v>0</v>
      </c>
      <c r="M5564" s="1" t="str">
        <f>IFERROR(VLOOKUP(ROWS($M$5:M5564),Table_PayItems[[Search Key]:[Concentrated Name]],2,FALSE),"")</f>
        <v>Sewer, Cl V, 42 inch, Tr Det A - $Ft</v>
      </c>
      <c r="N5564" s="1" t="str">
        <f>IFERROR(VLOOKUP(ROWS($M$5:N5564),$L$5:$M$7000,2,FALSE),"")</f>
        <v/>
      </c>
      <c r="O5564" s="1" t="str">
        <f>IFERROR(VLOOKUP(ROWS($O$5:O5564),$K$5:$L$7000,2,FALSE),"")</f>
        <v/>
      </c>
    </row>
    <row r="5565" spans="2:15" ht="15" customHeight="1" x14ac:dyDescent="0.25">
      <c r="B5565" s="178" t="s">
        <v>9899</v>
      </c>
      <c r="C5565" s="178" t="s">
        <v>104</v>
      </c>
      <c r="D5565" s="178" t="s">
        <v>1947</v>
      </c>
      <c r="E5565" s="178" t="s">
        <v>302</v>
      </c>
      <c r="F5565" s="178" t="s">
        <v>17</v>
      </c>
      <c r="G5565" s="1">
        <f>IF(ISNUMBER(Pay_Item_Search_Text),IF(ISNUMBER(IF(FIND(Pay_Item_Search_Text,B5565)=1,1, "FALSE")),MAX(G$4:$G5564)+1,IF(ISNUMBER(Pay_Item_Search_Text),0,IF(ISNUMBER(SEARCH(Pay_Item_Search_Text,H5565)),MAX(G$4:$G5564)+1,0))),IF(ISNUMBER(Pay_Item_Search_Text),0,IF(ISNUMBER(SEARCH(Pay_Item_Search_Text,H5565)),MAX(G$4:$G5564)+1,0)))</f>
        <v>5561</v>
      </c>
      <c r="H5565" s="1" t="str">
        <f>IF(Table_PayItems[[#This Row],[Description]]="_","_ Unique Item - "&amp;Table_PayItems[[#This Row],[Item]]&amp;" - $"&amp;Table_PayItems[[#This Row],[Unit]],Table_PayItems[[#This Row],[Description]]&amp;" - $"&amp;Table_PayItems[[#This Row],[Unit]])</f>
        <v>Sewer, Cl V, 42 inch, Tr Det B - $Ft</v>
      </c>
      <c r="I5565" s="29" t="str">
        <f>IFERROR(VLOOKUP(ROWS($M$5:M5565),Table_PayItems[[Search Key]:[Concentrated Name]],2,FALSE),"")</f>
        <v>Sewer, Cl V, 42 inch, Tr Det B - $Ft</v>
      </c>
      <c r="J5565" s="1"/>
      <c r="K5565" s="1"/>
      <c r="L5565" s="22">
        <f>IF(ISNUMBER(SEARCH(Pay_Item_Search_Text_2,M5565)),MAX($L$4:L5564)+1,0)</f>
        <v>0</v>
      </c>
      <c r="M5565" s="1" t="str">
        <f>IFERROR(VLOOKUP(ROWS($M$5:M5565),Table_PayItems[[Search Key]:[Concentrated Name]],2,FALSE),"")</f>
        <v>Sewer, Cl V, 42 inch, Tr Det B - $Ft</v>
      </c>
      <c r="N5565" s="1" t="str">
        <f>IFERROR(VLOOKUP(ROWS($M$5:N5565),$L$5:$M$7000,2,FALSE),"")</f>
        <v/>
      </c>
      <c r="O5565" s="1" t="str">
        <f>IFERROR(VLOOKUP(ROWS($O$5:O5565),$K$5:$L$7000,2,FALSE),"")</f>
        <v/>
      </c>
    </row>
    <row r="5566" spans="2:15" ht="15" customHeight="1" x14ac:dyDescent="0.25">
      <c r="B5566" s="178" t="s">
        <v>9926</v>
      </c>
      <c r="C5566" s="178" t="s">
        <v>104</v>
      </c>
      <c r="D5566" s="178" t="s">
        <v>1974</v>
      </c>
      <c r="E5566" s="178" t="s">
        <v>302</v>
      </c>
      <c r="F5566" s="178" t="s">
        <v>17</v>
      </c>
      <c r="G5566" s="1">
        <f>IF(ISNUMBER(Pay_Item_Search_Text),IF(ISNUMBER(IF(FIND(Pay_Item_Search_Text,B5566)=1,1, "FALSE")),MAX(G$4:$G5565)+1,IF(ISNUMBER(Pay_Item_Search_Text),0,IF(ISNUMBER(SEARCH(Pay_Item_Search_Text,H5566)),MAX(G$4:$G5565)+1,0))),IF(ISNUMBER(Pay_Item_Search_Text),0,IF(ISNUMBER(SEARCH(Pay_Item_Search_Text,H5566)),MAX(G$4:$G5565)+1,0)))</f>
        <v>5562</v>
      </c>
      <c r="H5566" s="1" t="str">
        <f>IF(Table_PayItems[[#This Row],[Description]]="_","_ Unique Item - "&amp;Table_PayItems[[#This Row],[Item]]&amp;" - $"&amp;Table_PayItems[[#This Row],[Unit]],Table_PayItems[[#This Row],[Description]]&amp;" - $"&amp;Table_PayItems[[#This Row],[Unit]])</f>
        <v>Sewer, Cl V, 48 inch, Jacked in Place - $Ft</v>
      </c>
      <c r="I5566" s="29" t="str">
        <f>IFERROR(VLOOKUP(ROWS($M$5:M5566),Table_PayItems[[Search Key]:[Concentrated Name]],2,FALSE),"")</f>
        <v>Sewer, Cl V, 48 inch, Jacked in Place - $Ft</v>
      </c>
      <c r="J5566" s="1"/>
      <c r="K5566" s="1"/>
      <c r="L5566" s="22">
        <f>IF(ISNUMBER(SEARCH(Pay_Item_Search_Text_2,M5566)),MAX($L$4:L5565)+1,0)</f>
        <v>0</v>
      </c>
      <c r="M5566" s="1" t="str">
        <f>IFERROR(VLOOKUP(ROWS($M$5:M5566),Table_PayItems[[Search Key]:[Concentrated Name]],2,FALSE),"")</f>
        <v>Sewer, Cl V, 48 inch, Jacked in Place - $Ft</v>
      </c>
      <c r="N5566" s="1" t="str">
        <f>IFERROR(VLOOKUP(ROWS($M$5:N5566),$L$5:$M$7000,2,FALSE),"")</f>
        <v/>
      </c>
      <c r="O5566" s="1" t="str">
        <f>IFERROR(VLOOKUP(ROWS($O$5:O5566),$K$5:$L$7000,2,FALSE),"")</f>
        <v/>
      </c>
    </row>
    <row r="5567" spans="2:15" ht="15" customHeight="1" x14ac:dyDescent="0.25">
      <c r="B5567" s="178" t="s">
        <v>9876</v>
      </c>
      <c r="C5567" s="178" t="s">
        <v>104</v>
      </c>
      <c r="D5567" s="178" t="s">
        <v>1924</v>
      </c>
      <c r="E5567" s="178" t="s">
        <v>302</v>
      </c>
      <c r="F5567" s="178" t="s">
        <v>17</v>
      </c>
      <c r="G5567" s="1">
        <f>IF(ISNUMBER(Pay_Item_Search_Text),IF(ISNUMBER(IF(FIND(Pay_Item_Search_Text,B5567)=1,1, "FALSE")),MAX(G$4:$G5566)+1,IF(ISNUMBER(Pay_Item_Search_Text),0,IF(ISNUMBER(SEARCH(Pay_Item_Search_Text,H5567)),MAX(G$4:$G5566)+1,0))),IF(ISNUMBER(Pay_Item_Search_Text),0,IF(ISNUMBER(SEARCH(Pay_Item_Search_Text,H5567)),MAX(G$4:$G5566)+1,0)))</f>
        <v>5563</v>
      </c>
      <c r="H5567" s="1" t="str">
        <f>IF(Table_PayItems[[#This Row],[Description]]="_","_ Unique Item - "&amp;Table_PayItems[[#This Row],[Item]]&amp;" - $"&amp;Table_PayItems[[#This Row],[Unit]],Table_PayItems[[#This Row],[Description]]&amp;" - $"&amp;Table_PayItems[[#This Row],[Unit]])</f>
        <v>Sewer, Cl V, 48 inch, Tr Det A - $Ft</v>
      </c>
      <c r="I5567" s="29" t="str">
        <f>IFERROR(VLOOKUP(ROWS($M$5:M5567),Table_PayItems[[Search Key]:[Concentrated Name]],2,FALSE),"")</f>
        <v>Sewer, Cl V, 48 inch, Tr Det A - $Ft</v>
      </c>
      <c r="J5567" s="1"/>
      <c r="K5567" s="1"/>
      <c r="L5567" s="22">
        <f>IF(ISNUMBER(SEARCH(Pay_Item_Search_Text_2,M5567)),MAX($L$4:L5566)+1,0)</f>
        <v>0</v>
      </c>
      <c r="M5567" s="1" t="str">
        <f>IFERROR(VLOOKUP(ROWS($M$5:M5567),Table_PayItems[[Search Key]:[Concentrated Name]],2,FALSE),"")</f>
        <v>Sewer, Cl V, 48 inch, Tr Det A - $Ft</v>
      </c>
      <c r="N5567" s="1" t="str">
        <f>IFERROR(VLOOKUP(ROWS($M$5:N5567),$L$5:$M$7000,2,FALSE),"")</f>
        <v/>
      </c>
      <c r="O5567" s="1" t="str">
        <f>IFERROR(VLOOKUP(ROWS($O$5:O5567),$K$5:$L$7000,2,FALSE),"")</f>
        <v/>
      </c>
    </row>
    <row r="5568" spans="2:15" ht="15" customHeight="1" x14ac:dyDescent="0.25">
      <c r="B5568" s="178" t="s">
        <v>9900</v>
      </c>
      <c r="C5568" s="178" t="s">
        <v>104</v>
      </c>
      <c r="D5568" s="178" t="s">
        <v>1948</v>
      </c>
      <c r="E5568" s="178" t="s">
        <v>302</v>
      </c>
      <c r="F5568" s="178" t="s">
        <v>17</v>
      </c>
      <c r="G5568" s="1">
        <f>IF(ISNUMBER(Pay_Item_Search_Text),IF(ISNUMBER(IF(FIND(Pay_Item_Search_Text,B5568)=1,1, "FALSE")),MAX(G$4:$G5567)+1,IF(ISNUMBER(Pay_Item_Search_Text),0,IF(ISNUMBER(SEARCH(Pay_Item_Search_Text,H5568)),MAX(G$4:$G5567)+1,0))),IF(ISNUMBER(Pay_Item_Search_Text),0,IF(ISNUMBER(SEARCH(Pay_Item_Search_Text,H5568)),MAX(G$4:$G5567)+1,0)))</f>
        <v>5564</v>
      </c>
      <c r="H5568" s="1" t="str">
        <f>IF(Table_PayItems[[#This Row],[Description]]="_","_ Unique Item - "&amp;Table_PayItems[[#This Row],[Item]]&amp;" - $"&amp;Table_PayItems[[#This Row],[Unit]],Table_PayItems[[#This Row],[Description]]&amp;" - $"&amp;Table_PayItems[[#This Row],[Unit]])</f>
        <v>Sewer, Cl V, 48 inch, Tr Det B - $Ft</v>
      </c>
      <c r="I5568" s="29" t="str">
        <f>IFERROR(VLOOKUP(ROWS($M$5:M5568),Table_PayItems[[Search Key]:[Concentrated Name]],2,FALSE),"")</f>
        <v>Sewer, Cl V, 48 inch, Tr Det B - $Ft</v>
      </c>
      <c r="J5568" s="1"/>
      <c r="K5568" s="1"/>
      <c r="L5568" s="22">
        <f>IF(ISNUMBER(SEARCH(Pay_Item_Search_Text_2,M5568)),MAX($L$4:L5567)+1,0)</f>
        <v>0</v>
      </c>
      <c r="M5568" s="1" t="str">
        <f>IFERROR(VLOOKUP(ROWS($M$5:M5568),Table_PayItems[[Search Key]:[Concentrated Name]],2,FALSE),"")</f>
        <v>Sewer, Cl V, 48 inch, Tr Det B - $Ft</v>
      </c>
      <c r="N5568" s="1" t="str">
        <f>IFERROR(VLOOKUP(ROWS($M$5:N5568),$L$5:$M$7000,2,FALSE),"")</f>
        <v/>
      </c>
      <c r="O5568" s="1" t="str">
        <f>IFERROR(VLOOKUP(ROWS($O$5:O5568),$K$5:$L$7000,2,FALSE),"")</f>
        <v/>
      </c>
    </row>
    <row r="5569" spans="2:15" ht="15" customHeight="1" x14ac:dyDescent="0.25">
      <c r="B5569" s="178" t="s">
        <v>9927</v>
      </c>
      <c r="C5569" s="178" t="s">
        <v>104</v>
      </c>
      <c r="D5569" s="178" t="s">
        <v>1975</v>
      </c>
      <c r="E5569" s="178" t="s">
        <v>302</v>
      </c>
      <c r="F5569" s="178" t="s">
        <v>17</v>
      </c>
      <c r="G5569" s="1">
        <f>IF(ISNUMBER(Pay_Item_Search_Text),IF(ISNUMBER(IF(FIND(Pay_Item_Search_Text,B5569)=1,1, "FALSE")),MAX(G$4:$G5568)+1,IF(ISNUMBER(Pay_Item_Search_Text),0,IF(ISNUMBER(SEARCH(Pay_Item_Search_Text,H5569)),MAX(G$4:$G5568)+1,0))),IF(ISNUMBER(Pay_Item_Search_Text),0,IF(ISNUMBER(SEARCH(Pay_Item_Search_Text,H5569)),MAX(G$4:$G5568)+1,0)))</f>
        <v>5565</v>
      </c>
      <c r="H5569" s="1" t="str">
        <f>IF(Table_PayItems[[#This Row],[Description]]="_","_ Unique Item - "&amp;Table_PayItems[[#This Row],[Item]]&amp;" - $"&amp;Table_PayItems[[#This Row],[Unit]],Table_PayItems[[#This Row],[Description]]&amp;" - $"&amp;Table_PayItems[[#This Row],[Unit]])</f>
        <v>Sewer, Cl V, 54 inch, Jacked in Place - $Ft</v>
      </c>
      <c r="I5569" s="29" t="str">
        <f>IFERROR(VLOOKUP(ROWS($M$5:M5569),Table_PayItems[[Search Key]:[Concentrated Name]],2,FALSE),"")</f>
        <v>Sewer, Cl V, 54 inch, Jacked in Place - $Ft</v>
      </c>
      <c r="J5569" s="1"/>
      <c r="K5569" s="1"/>
      <c r="L5569" s="22">
        <f>IF(ISNUMBER(SEARCH(Pay_Item_Search_Text_2,M5569)),MAX($L$4:L5568)+1,0)</f>
        <v>0</v>
      </c>
      <c r="M5569" s="1" t="str">
        <f>IFERROR(VLOOKUP(ROWS($M$5:M5569),Table_PayItems[[Search Key]:[Concentrated Name]],2,FALSE),"")</f>
        <v>Sewer, Cl V, 54 inch, Jacked in Place - $Ft</v>
      </c>
      <c r="N5569" s="1" t="str">
        <f>IFERROR(VLOOKUP(ROWS($M$5:N5569),$L$5:$M$7000,2,FALSE),"")</f>
        <v/>
      </c>
      <c r="O5569" s="1" t="str">
        <f>IFERROR(VLOOKUP(ROWS($O$5:O5569),$K$5:$L$7000,2,FALSE),"")</f>
        <v/>
      </c>
    </row>
    <row r="5570" spans="2:15" ht="15" customHeight="1" x14ac:dyDescent="0.25">
      <c r="B5570" s="178" t="s">
        <v>9877</v>
      </c>
      <c r="C5570" s="178" t="s">
        <v>104</v>
      </c>
      <c r="D5570" s="178" t="s">
        <v>1925</v>
      </c>
      <c r="E5570" s="178" t="s">
        <v>302</v>
      </c>
      <c r="F5570" s="178" t="s">
        <v>17</v>
      </c>
      <c r="G5570" s="1">
        <f>IF(ISNUMBER(Pay_Item_Search_Text),IF(ISNUMBER(IF(FIND(Pay_Item_Search_Text,B5570)=1,1, "FALSE")),MAX(G$4:$G5569)+1,IF(ISNUMBER(Pay_Item_Search_Text),0,IF(ISNUMBER(SEARCH(Pay_Item_Search_Text,H5570)),MAX(G$4:$G5569)+1,0))),IF(ISNUMBER(Pay_Item_Search_Text),0,IF(ISNUMBER(SEARCH(Pay_Item_Search_Text,H5570)),MAX(G$4:$G5569)+1,0)))</f>
        <v>5566</v>
      </c>
      <c r="H5570" s="1" t="str">
        <f>IF(Table_PayItems[[#This Row],[Description]]="_","_ Unique Item - "&amp;Table_PayItems[[#This Row],[Item]]&amp;" - $"&amp;Table_PayItems[[#This Row],[Unit]],Table_PayItems[[#This Row],[Description]]&amp;" - $"&amp;Table_PayItems[[#This Row],[Unit]])</f>
        <v>Sewer, Cl V, 54 inch, Tr Det A - $Ft</v>
      </c>
      <c r="I5570" s="29" t="str">
        <f>IFERROR(VLOOKUP(ROWS($M$5:M5570),Table_PayItems[[Search Key]:[Concentrated Name]],2,FALSE),"")</f>
        <v>Sewer, Cl V, 54 inch, Tr Det A - $Ft</v>
      </c>
      <c r="J5570" s="1"/>
      <c r="K5570" s="1"/>
      <c r="L5570" s="22">
        <f>IF(ISNUMBER(SEARCH(Pay_Item_Search_Text_2,M5570)),MAX($L$4:L5569)+1,0)</f>
        <v>0</v>
      </c>
      <c r="M5570" s="1" t="str">
        <f>IFERROR(VLOOKUP(ROWS($M$5:M5570),Table_PayItems[[Search Key]:[Concentrated Name]],2,FALSE),"")</f>
        <v>Sewer, Cl V, 54 inch, Tr Det A - $Ft</v>
      </c>
      <c r="N5570" s="1" t="str">
        <f>IFERROR(VLOOKUP(ROWS($M$5:N5570),$L$5:$M$7000,2,FALSE),"")</f>
        <v/>
      </c>
      <c r="O5570" s="1" t="str">
        <f>IFERROR(VLOOKUP(ROWS($O$5:O5570),$K$5:$L$7000,2,FALSE),"")</f>
        <v/>
      </c>
    </row>
    <row r="5571" spans="2:15" ht="15" customHeight="1" x14ac:dyDescent="0.25">
      <c r="B5571" s="178" t="s">
        <v>9901</v>
      </c>
      <c r="C5571" s="178" t="s">
        <v>104</v>
      </c>
      <c r="D5571" s="178" t="s">
        <v>1949</v>
      </c>
      <c r="E5571" s="178" t="s">
        <v>302</v>
      </c>
      <c r="F5571" s="178" t="s">
        <v>17</v>
      </c>
      <c r="G5571" s="1">
        <f>IF(ISNUMBER(Pay_Item_Search_Text),IF(ISNUMBER(IF(FIND(Pay_Item_Search_Text,B5571)=1,1, "FALSE")),MAX(G$4:$G5570)+1,IF(ISNUMBER(Pay_Item_Search_Text),0,IF(ISNUMBER(SEARCH(Pay_Item_Search_Text,H5571)),MAX(G$4:$G5570)+1,0))),IF(ISNUMBER(Pay_Item_Search_Text),0,IF(ISNUMBER(SEARCH(Pay_Item_Search_Text,H5571)),MAX(G$4:$G5570)+1,0)))</f>
        <v>5567</v>
      </c>
      <c r="H5571" s="1" t="str">
        <f>IF(Table_PayItems[[#This Row],[Description]]="_","_ Unique Item - "&amp;Table_PayItems[[#This Row],[Item]]&amp;" - $"&amp;Table_PayItems[[#This Row],[Unit]],Table_PayItems[[#This Row],[Description]]&amp;" - $"&amp;Table_PayItems[[#This Row],[Unit]])</f>
        <v>Sewer, Cl V, 54 inch, Tr Det B - $Ft</v>
      </c>
      <c r="I5571" s="29" t="str">
        <f>IFERROR(VLOOKUP(ROWS($M$5:M5571),Table_PayItems[[Search Key]:[Concentrated Name]],2,FALSE),"")</f>
        <v>Sewer, Cl V, 54 inch, Tr Det B - $Ft</v>
      </c>
      <c r="J5571" s="1"/>
      <c r="K5571" s="1"/>
      <c r="L5571" s="22">
        <f>IF(ISNUMBER(SEARCH(Pay_Item_Search_Text_2,M5571)),MAX($L$4:L5570)+1,0)</f>
        <v>0</v>
      </c>
      <c r="M5571" s="1" t="str">
        <f>IFERROR(VLOOKUP(ROWS($M$5:M5571),Table_PayItems[[Search Key]:[Concentrated Name]],2,FALSE),"")</f>
        <v>Sewer, Cl V, 54 inch, Tr Det B - $Ft</v>
      </c>
      <c r="N5571" s="1" t="str">
        <f>IFERROR(VLOOKUP(ROWS($M$5:N5571),$L$5:$M$7000,2,FALSE),"")</f>
        <v/>
      </c>
      <c r="O5571" s="1" t="str">
        <f>IFERROR(VLOOKUP(ROWS($O$5:O5571),$K$5:$L$7000,2,FALSE),"")</f>
        <v/>
      </c>
    </row>
    <row r="5572" spans="2:15" ht="15" customHeight="1" x14ac:dyDescent="0.25">
      <c r="B5572" s="178" t="s">
        <v>9928</v>
      </c>
      <c r="C5572" s="178" t="s">
        <v>104</v>
      </c>
      <c r="D5572" s="178" t="s">
        <v>1976</v>
      </c>
      <c r="E5572" s="178" t="s">
        <v>302</v>
      </c>
      <c r="F5572" s="178" t="s">
        <v>17</v>
      </c>
      <c r="G5572" s="1">
        <f>IF(ISNUMBER(Pay_Item_Search_Text),IF(ISNUMBER(IF(FIND(Pay_Item_Search_Text,B5572)=1,1, "FALSE")),MAX(G$4:$G5571)+1,IF(ISNUMBER(Pay_Item_Search_Text),0,IF(ISNUMBER(SEARCH(Pay_Item_Search_Text,H5572)),MAX(G$4:$G5571)+1,0))),IF(ISNUMBER(Pay_Item_Search_Text),0,IF(ISNUMBER(SEARCH(Pay_Item_Search_Text,H5572)),MAX(G$4:$G5571)+1,0)))</f>
        <v>5568</v>
      </c>
      <c r="H5572" s="1" t="str">
        <f>IF(Table_PayItems[[#This Row],[Description]]="_","_ Unique Item - "&amp;Table_PayItems[[#This Row],[Item]]&amp;" - $"&amp;Table_PayItems[[#This Row],[Unit]],Table_PayItems[[#This Row],[Description]]&amp;" - $"&amp;Table_PayItems[[#This Row],[Unit]])</f>
        <v>Sewer, Cl V, 60 inch, Jacked in Place - $Ft</v>
      </c>
      <c r="I5572" s="29" t="str">
        <f>IFERROR(VLOOKUP(ROWS($M$5:M5572),Table_PayItems[[Search Key]:[Concentrated Name]],2,FALSE),"")</f>
        <v>Sewer, Cl V, 60 inch, Jacked in Place - $Ft</v>
      </c>
      <c r="J5572" s="1"/>
      <c r="K5572" s="1"/>
      <c r="L5572" s="22">
        <f>IF(ISNUMBER(SEARCH(Pay_Item_Search_Text_2,M5572)),MAX($L$4:L5571)+1,0)</f>
        <v>1017</v>
      </c>
      <c r="M5572" s="1" t="str">
        <f>IFERROR(VLOOKUP(ROWS($M$5:M5572),Table_PayItems[[Search Key]:[Concentrated Name]],2,FALSE),"")</f>
        <v>Sewer, Cl V, 60 inch, Jacked in Place - $Ft</v>
      </c>
      <c r="N5572" s="1" t="str">
        <f>IFERROR(VLOOKUP(ROWS($M$5:N5572),$L$5:$M$7000,2,FALSE),"")</f>
        <v/>
      </c>
      <c r="O5572" s="1" t="str">
        <f>IFERROR(VLOOKUP(ROWS($O$5:O5572),$K$5:$L$7000,2,FALSE),"")</f>
        <v/>
      </c>
    </row>
    <row r="5573" spans="2:15" ht="15" customHeight="1" x14ac:dyDescent="0.25">
      <c r="B5573" s="178" t="s">
        <v>9878</v>
      </c>
      <c r="C5573" s="178" t="s">
        <v>104</v>
      </c>
      <c r="D5573" s="178" t="s">
        <v>1926</v>
      </c>
      <c r="E5573" s="178" t="s">
        <v>302</v>
      </c>
      <c r="F5573" s="178" t="s">
        <v>17</v>
      </c>
      <c r="G5573" s="1">
        <f>IF(ISNUMBER(Pay_Item_Search_Text),IF(ISNUMBER(IF(FIND(Pay_Item_Search_Text,B5573)=1,1, "FALSE")),MAX(G$4:$G5572)+1,IF(ISNUMBER(Pay_Item_Search_Text),0,IF(ISNUMBER(SEARCH(Pay_Item_Search_Text,H5573)),MAX(G$4:$G5572)+1,0))),IF(ISNUMBER(Pay_Item_Search_Text),0,IF(ISNUMBER(SEARCH(Pay_Item_Search_Text,H5573)),MAX(G$4:$G5572)+1,0)))</f>
        <v>5569</v>
      </c>
      <c r="H5573" s="1" t="str">
        <f>IF(Table_PayItems[[#This Row],[Description]]="_","_ Unique Item - "&amp;Table_PayItems[[#This Row],[Item]]&amp;" - $"&amp;Table_PayItems[[#This Row],[Unit]],Table_PayItems[[#This Row],[Description]]&amp;" - $"&amp;Table_PayItems[[#This Row],[Unit]])</f>
        <v>Sewer, Cl V, 60 inch, Tr Det A - $Ft</v>
      </c>
      <c r="I5573" s="29" t="str">
        <f>IFERROR(VLOOKUP(ROWS($M$5:M5573),Table_PayItems[[Search Key]:[Concentrated Name]],2,FALSE),"")</f>
        <v>Sewer, Cl V, 60 inch, Tr Det A - $Ft</v>
      </c>
      <c r="J5573" s="1"/>
      <c r="K5573" s="1"/>
      <c r="L5573" s="22">
        <f>IF(ISNUMBER(SEARCH(Pay_Item_Search_Text_2,M5573)),MAX($L$4:L5572)+1,0)</f>
        <v>1018</v>
      </c>
      <c r="M5573" s="1" t="str">
        <f>IFERROR(VLOOKUP(ROWS($M$5:M5573),Table_PayItems[[Search Key]:[Concentrated Name]],2,FALSE),"")</f>
        <v>Sewer, Cl V, 60 inch, Tr Det A - $Ft</v>
      </c>
      <c r="N5573" s="1" t="str">
        <f>IFERROR(VLOOKUP(ROWS($M$5:N5573),$L$5:$M$7000,2,FALSE),"")</f>
        <v/>
      </c>
      <c r="O5573" s="1" t="str">
        <f>IFERROR(VLOOKUP(ROWS($O$5:O5573),$K$5:$L$7000,2,FALSE),"")</f>
        <v/>
      </c>
    </row>
    <row r="5574" spans="2:15" ht="15" customHeight="1" x14ac:dyDescent="0.25">
      <c r="B5574" s="178" t="s">
        <v>9902</v>
      </c>
      <c r="C5574" s="178" t="s">
        <v>104</v>
      </c>
      <c r="D5574" s="178" t="s">
        <v>1950</v>
      </c>
      <c r="E5574" s="178" t="s">
        <v>302</v>
      </c>
      <c r="F5574" s="178" t="s">
        <v>17</v>
      </c>
      <c r="G5574" s="1">
        <f>IF(ISNUMBER(Pay_Item_Search_Text),IF(ISNUMBER(IF(FIND(Pay_Item_Search_Text,B5574)=1,1, "FALSE")),MAX(G$4:$G5573)+1,IF(ISNUMBER(Pay_Item_Search_Text),0,IF(ISNUMBER(SEARCH(Pay_Item_Search_Text,H5574)),MAX(G$4:$G5573)+1,0))),IF(ISNUMBER(Pay_Item_Search_Text),0,IF(ISNUMBER(SEARCH(Pay_Item_Search_Text,H5574)),MAX(G$4:$G5573)+1,0)))</f>
        <v>5570</v>
      </c>
      <c r="H5574" s="1" t="str">
        <f>IF(Table_PayItems[[#This Row],[Description]]="_","_ Unique Item - "&amp;Table_PayItems[[#This Row],[Item]]&amp;" - $"&amp;Table_PayItems[[#This Row],[Unit]],Table_PayItems[[#This Row],[Description]]&amp;" - $"&amp;Table_PayItems[[#This Row],[Unit]])</f>
        <v>Sewer, Cl V, 60 inch, Tr Det B - $Ft</v>
      </c>
      <c r="I5574" s="29" t="str">
        <f>IFERROR(VLOOKUP(ROWS($M$5:M5574),Table_PayItems[[Search Key]:[Concentrated Name]],2,FALSE),"")</f>
        <v>Sewer, Cl V, 60 inch, Tr Det B - $Ft</v>
      </c>
      <c r="J5574" s="1"/>
      <c r="K5574" s="1"/>
      <c r="L5574" s="22">
        <f>IF(ISNUMBER(SEARCH(Pay_Item_Search_Text_2,M5574)),MAX($L$4:L5573)+1,0)</f>
        <v>1019</v>
      </c>
      <c r="M5574" s="1" t="str">
        <f>IFERROR(VLOOKUP(ROWS($M$5:M5574),Table_PayItems[[Search Key]:[Concentrated Name]],2,FALSE),"")</f>
        <v>Sewer, Cl V, 60 inch, Tr Det B - $Ft</v>
      </c>
      <c r="N5574" s="1" t="str">
        <f>IFERROR(VLOOKUP(ROWS($M$5:N5574),$L$5:$M$7000,2,FALSE),"")</f>
        <v/>
      </c>
      <c r="O5574" s="1" t="str">
        <f>IFERROR(VLOOKUP(ROWS($O$5:O5574),$K$5:$L$7000,2,FALSE),"")</f>
        <v/>
      </c>
    </row>
    <row r="5575" spans="2:15" ht="15" customHeight="1" x14ac:dyDescent="0.25">
      <c r="B5575" s="178" t="s">
        <v>9929</v>
      </c>
      <c r="C5575" s="178" t="s">
        <v>104</v>
      </c>
      <c r="D5575" s="178" t="s">
        <v>1977</v>
      </c>
      <c r="E5575" s="178" t="s">
        <v>302</v>
      </c>
      <c r="F5575" s="178" t="s">
        <v>17</v>
      </c>
      <c r="G5575" s="1">
        <f>IF(ISNUMBER(Pay_Item_Search_Text),IF(ISNUMBER(IF(FIND(Pay_Item_Search_Text,B5575)=1,1, "FALSE")),MAX(G$4:$G5574)+1,IF(ISNUMBER(Pay_Item_Search_Text),0,IF(ISNUMBER(SEARCH(Pay_Item_Search_Text,H5575)),MAX(G$4:$G5574)+1,0))),IF(ISNUMBER(Pay_Item_Search_Text),0,IF(ISNUMBER(SEARCH(Pay_Item_Search_Text,H5575)),MAX(G$4:$G5574)+1,0)))</f>
        <v>5571</v>
      </c>
      <c r="H5575" s="1" t="str">
        <f>IF(Table_PayItems[[#This Row],[Description]]="_","_ Unique Item - "&amp;Table_PayItems[[#This Row],[Item]]&amp;" - $"&amp;Table_PayItems[[#This Row],[Unit]],Table_PayItems[[#This Row],[Description]]&amp;" - $"&amp;Table_PayItems[[#This Row],[Unit]])</f>
        <v>Sewer, Cl V, 66 inch, Jacked in Place - $Ft</v>
      </c>
      <c r="I5575" s="29" t="str">
        <f>IFERROR(VLOOKUP(ROWS($M$5:M5575),Table_PayItems[[Search Key]:[Concentrated Name]],2,FALSE),"")</f>
        <v>Sewer, Cl V, 66 inch, Jacked in Place - $Ft</v>
      </c>
      <c r="J5575" s="1"/>
      <c r="K5575" s="1"/>
      <c r="L5575" s="22">
        <f>IF(ISNUMBER(SEARCH(Pay_Item_Search_Text_2,M5575)),MAX($L$4:L5574)+1,0)</f>
        <v>0</v>
      </c>
      <c r="M5575" s="1" t="str">
        <f>IFERROR(VLOOKUP(ROWS($M$5:M5575),Table_PayItems[[Search Key]:[Concentrated Name]],2,FALSE),"")</f>
        <v>Sewer, Cl V, 66 inch, Jacked in Place - $Ft</v>
      </c>
      <c r="N5575" s="1" t="str">
        <f>IFERROR(VLOOKUP(ROWS($M$5:N5575),$L$5:$M$7000,2,FALSE),"")</f>
        <v/>
      </c>
      <c r="O5575" s="1" t="str">
        <f>IFERROR(VLOOKUP(ROWS($O$5:O5575),$K$5:$L$7000,2,FALSE),"")</f>
        <v/>
      </c>
    </row>
    <row r="5576" spans="2:15" ht="15" customHeight="1" x14ac:dyDescent="0.25">
      <c r="B5576" s="178" t="s">
        <v>9879</v>
      </c>
      <c r="C5576" s="178" t="s">
        <v>104</v>
      </c>
      <c r="D5576" s="178" t="s">
        <v>1927</v>
      </c>
      <c r="E5576" s="178" t="s">
        <v>302</v>
      </c>
      <c r="F5576" s="178" t="s">
        <v>17</v>
      </c>
      <c r="G5576" s="1">
        <f>IF(ISNUMBER(Pay_Item_Search_Text),IF(ISNUMBER(IF(FIND(Pay_Item_Search_Text,B5576)=1,1, "FALSE")),MAX(G$4:$G5575)+1,IF(ISNUMBER(Pay_Item_Search_Text),0,IF(ISNUMBER(SEARCH(Pay_Item_Search_Text,H5576)),MAX(G$4:$G5575)+1,0))),IF(ISNUMBER(Pay_Item_Search_Text),0,IF(ISNUMBER(SEARCH(Pay_Item_Search_Text,H5576)),MAX(G$4:$G5575)+1,0)))</f>
        <v>5572</v>
      </c>
      <c r="H5576" s="1" t="str">
        <f>IF(Table_PayItems[[#This Row],[Description]]="_","_ Unique Item - "&amp;Table_PayItems[[#This Row],[Item]]&amp;" - $"&amp;Table_PayItems[[#This Row],[Unit]],Table_PayItems[[#This Row],[Description]]&amp;" - $"&amp;Table_PayItems[[#This Row],[Unit]])</f>
        <v>Sewer, Cl V, 66 inch, Tr Det A - $Ft</v>
      </c>
      <c r="I5576" s="29" t="str">
        <f>IFERROR(VLOOKUP(ROWS($M$5:M5576),Table_PayItems[[Search Key]:[Concentrated Name]],2,FALSE),"")</f>
        <v>Sewer, Cl V, 66 inch, Tr Det A - $Ft</v>
      </c>
      <c r="J5576" s="1"/>
      <c r="K5576" s="1"/>
      <c r="L5576" s="22">
        <f>IF(ISNUMBER(SEARCH(Pay_Item_Search_Text_2,M5576)),MAX($L$4:L5575)+1,0)</f>
        <v>0</v>
      </c>
      <c r="M5576" s="1" t="str">
        <f>IFERROR(VLOOKUP(ROWS($M$5:M5576),Table_PayItems[[Search Key]:[Concentrated Name]],2,FALSE),"")</f>
        <v>Sewer, Cl V, 66 inch, Tr Det A - $Ft</v>
      </c>
      <c r="N5576" s="1" t="str">
        <f>IFERROR(VLOOKUP(ROWS($M$5:N5576),$L$5:$M$7000,2,FALSE),"")</f>
        <v/>
      </c>
      <c r="O5576" s="1" t="str">
        <f>IFERROR(VLOOKUP(ROWS($O$5:O5576),$K$5:$L$7000,2,FALSE),"")</f>
        <v/>
      </c>
    </row>
    <row r="5577" spans="2:15" ht="15" customHeight="1" x14ac:dyDescent="0.25">
      <c r="B5577" s="178" t="s">
        <v>9903</v>
      </c>
      <c r="C5577" s="178" t="s">
        <v>104</v>
      </c>
      <c r="D5577" s="178" t="s">
        <v>1951</v>
      </c>
      <c r="E5577" s="178" t="s">
        <v>302</v>
      </c>
      <c r="F5577" s="178" t="s">
        <v>17</v>
      </c>
      <c r="G5577" s="1">
        <f>IF(ISNUMBER(Pay_Item_Search_Text),IF(ISNUMBER(IF(FIND(Pay_Item_Search_Text,B5577)=1,1, "FALSE")),MAX(G$4:$G5576)+1,IF(ISNUMBER(Pay_Item_Search_Text),0,IF(ISNUMBER(SEARCH(Pay_Item_Search_Text,H5577)),MAX(G$4:$G5576)+1,0))),IF(ISNUMBER(Pay_Item_Search_Text),0,IF(ISNUMBER(SEARCH(Pay_Item_Search_Text,H5577)),MAX(G$4:$G5576)+1,0)))</f>
        <v>5573</v>
      </c>
      <c r="H5577" s="1" t="str">
        <f>IF(Table_PayItems[[#This Row],[Description]]="_","_ Unique Item - "&amp;Table_PayItems[[#This Row],[Item]]&amp;" - $"&amp;Table_PayItems[[#This Row],[Unit]],Table_PayItems[[#This Row],[Description]]&amp;" - $"&amp;Table_PayItems[[#This Row],[Unit]])</f>
        <v>Sewer, Cl V, 66 inch, Tr Det B - $Ft</v>
      </c>
      <c r="I5577" s="29" t="str">
        <f>IFERROR(VLOOKUP(ROWS($M$5:M5577),Table_PayItems[[Search Key]:[Concentrated Name]],2,FALSE),"")</f>
        <v>Sewer, Cl V, 66 inch, Tr Det B - $Ft</v>
      </c>
      <c r="J5577" s="1"/>
      <c r="K5577" s="1"/>
      <c r="L5577" s="22">
        <f>IF(ISNUMBER(SEARCH(Pay_Item_Search_Text_2,M5577)),MAX($L$4:L5576)+1,0)</f>
        <v>0</v>
      </c>
      <c r="M5577" s="1" t="str">
        <f>IFERROR(VLOOKUP(ROWS($M$5:M5577),Table_PayItems[[Search Key]:[Concentrated Name]],2,FALSE),"")</f>
        <v>Sewer, Cl V, 66 inch, Tr Det B - $Ft</v>
      </c>
      <c r="N5577" s="1" t="str">
        <f>IFERROR(VLOOKUP(ROWS($M$5:N5577),$L$5:$M$7000,2,FALSE),"")</f>
        <v/>
      </c>
      <c r="O5577" s="1" t="str">
        <f>IFERROR(VLOOKUP(ROWS($O$5:O5577),$K$5:$L$7000,2,FALSE),"")</f>
        <v/>
      </c>
    </row>
    <row r="5578" spans="2:15" ht="15" customHeight="1" x14ac:dyDescent="0.25">
      <c r="B5578" s="178" t="s">
        <v>9930</v>
      </c>
      <c r="C5578" s="178" t="s">
        <v>104</v>
      </c>
      <c r="D5578" s="178" t="s">
        <v>1978</v>
      </c>
      <c r="E5578" s="178" t="s">
        <v>302</v>
      </c>
      <c r="F5578" s="178" t="s">
        <v>17</v>
      </c>
      <c r="G5578" s="1">
        <f>IF(ISNUMBER(Pay_Item_Search_Text),IF(ISNUMBER(IF(FIND(Pay_Item_Search_Text,B5578)=1,1, "FALSE")),MAX(G$4:$G5577)+1,IF(ISNUMBER(Pay_Item_Search_Text),0,IF(ISNUMBER(SEARCH(Pay_Item_Search_Text,H5578)),MAX(G$4:$G5577)+1,0))),IF(ISNUMBER(Pay_Item_Search_Text),0,IF(ISNUMBER(SEARCH(Pay_Item_Search_Text,H5578)),MAX(G$4:$G5577)+1,0)))</f>
        <v>5574</v>
      </c>
      <c r="H5578" s="1" t="str">
        <f>IF(Table_PayItems[[#This Row],[Description]]="_","_ Unique Item - "&amp;Table_PayItems[[#This Row],[Item]]&amp;" - $"&amp;Table_PayItems[[#This Row],[Unit]],Table_PayItems[[#This Row],[Description]]&amp;" - $"&amp;Table_PayItems[[#This Row],[Unit]])</f>
        <v>Sewer, Cl V, 72 inch, Jacked in Place - $Ft</v>
      </c>
      <c r="I5578" s="29" t="str">
        <f>IFERROR(VLOOKUP(ROWS($M$5:M5578),Table_PayItems[[Search Key]:[Concentrated Name]],2,FALSE),"")</f>
        <v>Sewer, Cl V, 72 inch, Jacked in Place - $Ft</v>
      </c>
      <c r="J5578" s="1"/>
      <c r="K5578" s="1"/>
      <c r="L5578" s="22">
        <f>IF(ISNUMBER(SEARCH(Pay_Item_Search_Text_2,M5578)),MAX($L$4:L5577)+1,0)</f>
        <v>0</v>
      </c>
      <c r="M5578" s="1" t="str">
        <f>IFERROR(VLOOKUP(ROWS($M$5:M5578),Table_PayItems[[Search Key]:[Concentrated Name]],2,FALSE),"")</f>
        <v>Sewer, Cl V, 72 inch, Jacked in Place - $Ft</v>
      </c>
      <c r="N5578" s="1" t="str">
        <f>IFERROR(VLOOKUP(ROWS($M$5:N5578),$L$5:$M$7000,2,FALSE),"")</f>
        <v/>
      </c>
      <c r="O5578" s="1" t="str">
        <f>IFERROR(VLOOKUP(ROWS($O$5:O5578),$K$5:$L$7000,2,FALSE),"")</f>
        <v/>
      </c>
    </row>
    <row r="5579" spans="2:15" ht="15" customHeight="1" x14ac:dyDescent="0.25">
      <c r="B5579" s="178" t="s">
        <v>9880</v>
      </c>
      <c r="C5579" s="178" t="s">
        <v>104</v>
      </c>
      <c r="D5579" s="178" t="s">
        <v>1928</v>
      </c>
      <c r="E5579" s="178" t="s">
        <v>302</v>
      </c>
      <c r="F5579" s="178" t="s">
        <v>17</v>
      </c>
      <c r="G5579" s="1">
        <f>IF(ISNUMBER(Pay_Item_Search_Text),IF(ISNUMBER(IF(FIND(Pay_Item_Search_Text,B5579)=1,1, "FALSE")),MAX(G$4:$G5578)+1,IF(ISNUMBER(Pay_Item_Search_Text),0,IF(ISNUMBER(SEARCH(Pay_Item_Search_Text,H5579)),MAX(G$4:$G5578)+1,0))),IF(ISNUMBER(Pay_Item_Search_Text),0,IF(ISNUMBER(SEARCH(Pay_Item_Search_Text,H5579)),MAX(G$4:$G5578)+1,0)))</f>
        <v>5575</v>
      </c>
      <c r="H5579" s="1" t="str">
        <f>IF(Table_PayItems[[#This Row],[Description]]="_","_ Unique Item - "&amp;Table_PayItems[[#This Row],[Item]]&amp;" - $"&amp;Table_PayItems[[#This Row],[Unit]],Table_PayItems[[#This Row],[Description]]&amp;" - $"&amp;Table_PayItems[[#This Row],[Unit]])</f>
        <v>Sewer, Cl V, 72 inch, Tr Det A - $Ft</v>
      </c>
      <c r="I5579" s="29" t="str">
        <f>IFERROR(VLOOKUP(ROWS($M$5:M5579),Table_PayItems[[Search Key]:[Concentrated Name]],2,FALSE),"")</f>
        <v>Sewer, Cl V, 72 inch, Tr Det A - $Ft</v>
      </c>
      <c r="J5579" s="1"/>
      <c r="K5579" s="1"/>
      <c r="L5579" s="22">
        <f>IF(ISNUMBER(SEARCH(Pay_Item_Search_Text_2,M5579)),MAX($L$4:L5578)+1,0)</f>
        <v>0</v>
      </c>
      <c r="M5579" s="1" t="str">
        <f>IFERROR(VLOOKUP(ROWS($M$5:M5579),Table_PayItems[[Search Key]:[Concentrated Name]],2,FALSE),"")</f>
        <v>Sewer, Cl V, 72 inch, Tr Det A - $Ft</v>
      </c>
      <c r="N5579" s="1" t="str">
        <f>IFERROR(VLOOKUP(ROWS($M$5:N5579),$L$5:$M$7000,2,FALSE),"")</f>
        <v/>
      </c>
      <c r="O5579" s="1" t="str">
        <f>IFERROR(VLOOKUP(ROWS($O$5:O5579),$K$5:$L$7000,2,FALSE),"")</f>
        <v/>
      </c>
    </row>
    <row r="5580" spans="2:15" ht="15" customHeight="1" x14ac:dyDescent="0.25">
      <c r="B5580" s="178" t="s">
        <v>9904</v>
      </c>
      <c r="C5580" s="178" t="s">
        <v>104</v>
      </c>
      <c r="D5580" s="178" t="s">
        <v>1952</v>
      </c>
      <c r="E5580" s="178" t="s">
        <v>302</v>
      </c>
      <c r="F5580" s="178" t="s">
        <v>17</v>
      </c>
      <c r="G5580" s="1">
        <f>IF(ISNUMBER(Pay_Item_Search_Text),IF(ISNUMBER(IF(FIND(Pay_Item_Search_Text,B5580)=1,1, "FALSE")),MAX(G$4:$G5579)+1,IF(ISNUMBER(Pay_Item_Search_Text),0,IF(ISNUMBER(SEARCH(Pay_Item_Search_Text,H5580)),MAX(G$4:$G5579)+1,0))),IF(ISNUMBER(Pay_Item_Search_Text),0,IF(ISNUMBER(SEARCH(Pay_Item_Search_Text,H5580)),MAX(G$4:$G5579)+1,0)))</f>
        <v>5576</v>
      </c>
      <c r="H5580" s="1" t="str">
        <f>IF(Table_PayItems[[#This Row],[Description]]="_","_ Unique Item - "&amp;Table_PayItems[[#This Row],[Item]]&amp;" - $"&amp;Table_PayItems[[#This Row],[Unit]],Table_PayItems[[#This Row],[Description]]&amp;" - $"&amp;Table_PayItems[[#This Row],[Unit]])</f>
        <v>Sewer, Cl V, 72 inch, Tr Det B - $Ft</v>
      </c>
      <c r="I5580" s="29" t="str">
        <f>IFERROR(VLOOKUP(ROWS($M$5:M5580),Table_PayItems[[Search Key]:[Concentrated Name]],2,FALSE),"")</f>
        <v>Sewer, Cl V, 72 inch, Tr Det B - $Ft</v>
      </c>
      <c r="J5580" s="1"/>
      <c r="K5580" s="1"/>
      <c r="L5580" s="22">
        <f>IF(ISNUMBER(SEARCH(Pay_Item_Search_Text_2,M5580)),MAX($L$4:L5579)+1,0)</f>
        <v>0</v>
      </c>
      <c r="M5580" s="1" t="str">
        <f>IFERROR(VLOOKUP(ROWS($M$5:M5580),Table_PayItems[[Search Key]:[Concentrated Name]],2,FALSE),"")</f>
        <v>Sewer, Cl V, 72 inch, Tr Det B - $Ft</v>
      </c>
      <c r="N5580" s="1" t="str">
        <f>IFERROR(VLOOKUP(ROWS($M$5:N5580),$L$5:$M$7000,2,FALSE),"")</f>
        <v/>
      </c>
      <c r="O5580" s="1" t="str">
        <f>IFERROR(VLOOKUP(ROWS($O$5:O5580),$K$5:$L$7000,2,FALSE),"")</f>
        <v/>
      </c>
    </row>
    <row r="5581" spans="2:15" ht="15" customHeight="1" x14ac:dyDescent="0.25">
      <c r="B5581" s="178" t="s">
        <v>9881</v>
      </c>
      <c r="C5581" s="178" t="s">
        <v>104</v>
      </c>
      <c r="D5581" s="178" t="s">
        <v>1929</v>
      </c>
      <c r="E5581" s="178" t="s">
        <v>302</v>
      </c>
      <c r="F5581" s="178" t="s">
        <v>17</v>
      </c>
      <c r="G5581" s="1">
        <f>IF(ISNUMBER(Pay_Item_Search_Text),IF(ISNUMBER(IF(FIND(Pay_Item_Search_Text,B5581)=1,1, "FALSE")),MAX(G$4:$G5580)+1,IF(ISNUMBER(Pay_Item_Search_Text),0,IF(ISNUMBER(SEARCH(Pay_Item_Search_Text,H5581)),MAX(G$4:$G5580)+1,0))),IF(ISNUMBER(Pay_Item_Search_Text),0,IF(ISNUMBER(SEARCH(Pay_Item_Search_Text,H5581)),MAX(G$4:$G5580)+1,0)))</f>
        <v>5577</v>
      </c>
      <c r="H5581" s="1" t="str">
        <f>IF(Table_PayItems[[#This Row],[Description]]="_","_ Unique Item - "&amp;Table_PayItems[[#This Row],[Item]]&amp;" - $"&amp;Table_PayItems[[#This Row],[Unit]],Table_PayItems[[#This Row],[Description]]&amp;" - $"&amp;Table_PayItems[[#This Row],[Unit]])</f>
        <v>Sewer, Cl V, 78 inch, Tr Det A - $Ft</v>
      </c>
      <c r="I5581" s="29" t="str">
        <f>IFERROR(VLOOKUP(ROWS($M$5:M5581),Table_PayItems[[Search Key]:[Concentrated Name]],2,FALSE),"")</f>
        <v>Sewer, Cl V, 78 inch, Tr Det A - $Ft</v>
      </c>
      <c r="J5581" s="1"/>
      <c r="K5581" s="1"/>
      <c r="L5581" s="22">
        <f>IF(ISNUMBER(SEARCH(Pay_Item_Search_Text_2,M5581)),MAX($L$4:L5580)+1,0)</f>
        <v>0</v>
      </c>
      <c r="M5581" s="1" t="str">
        <f>IFERROR(VLOOKUP(ROWS($M$5:M5581),Table_PayItems[[Search Key]:[Concentrated Name]],2,FALSE),"")</f>
        <v>Sewer, Cl V, 78 inch, Tr Det A - $Ft</v>
      </c>
      <c r="N5581" s="1" t="str">
        <f>IFERROR(VLOOKUP(ROWS($M$5:N5581),$L$5:$M$7000,2,FALSE),"")</f>
        <v/>
      </c>
      <c r="O5581" s="1" t="str">
        <f>IFERROR(VLOOKUP(ROWS($O$5:O5581),$K$5:$L$7000,2,FALSE),"")</f>
        <v/>
      </c>
    </row>
    <row r="5582" spans="2:15" ht="15" customHeight="1" x14ac:dyDescent="0.25">
      <c r="B5582" s="178" t="s">
        <v>9905</v>
      </c>
      <c r="C5582" s="178" t="s">
        <v>104</v>
      </c>
      <c r="D5582" s="178" t="s">
        <v>1953</v>
      </c>
      <c r="E5582" s="178" t="s">
        <v>302</v>
      </c>
      <c r="F5582" s="178" t="s">
        <v>17</v>
      </c>
      <c r="G5582" s="1">
        <f>IF(ISNUMBER(Pay_Item_Search_Text),IF(ISNUMBER(IF(FIND(Pay_Item_Search_Text,B5582)=1,1, "FALSE")),MAX(G$4:$G5581)+1,IF(ISNUMBER(Pay_Item_Search_Text),0,IF(ISNUMBER(SEARCH(Pay_Item_Search_Text,H5582)),MAX(G$4:$G5581)+1,0))),IF(ISNUMBER(Pay_Item_Search_Text),0,IF(ISNUMBER(SEARCH(Pay_Item_Search_Text,H5582)),MAX(G$4:$G5581)+1,0)))</f>
        <v>5578</v>
      </c>
      <c r="H5582" s="1" t="str">
        <f>IF(Table_PayItems[[#This Row],[Description]]="_","_ Unique Item - "&amp;Table_PayItems[[#This Row],[Item]]&amp;" - $"&amp;Table_PayItems[[#This Row],[Unit]],Table_PayItems[[#This Row],[Description]]&amp;" - $"&amp;Table_PayItems[[#This Row],[Unit]])</f>
        <v>Sewer, Cl V, 78 inch, Tr Det B - $Ft</v>
      </c>
      <c r="I5582" s="29" t="str">
        <f>IFERROR(VLOOKUP(ROWS($M$5:M5582),Table_PayItems[[Search Key]:[Concentrated Name]],2,FALSE),"")</f>
        <v>Sewer, Cl V, 78 inch, Tr Det B - $Ft</v>
      </c>
      <c r="J5582" s="1"/>
      <c r="K5582" s="1"/>
      <c r="L5582" s="22">
        <f>IF(ISNUMBER(SEARCH(Pay_Item_Search_Text_2,M5582)),MAX($L$4:L5581)+1,0)</f>
        <v>0</v>
      </c>
      <c r="M5582" s="1" t="str">
        <f>IFERROR(VLOOKUP(ROWS($M$5:M5582),Table_PayItems[[Search Key]:[Concentrated Name]],2,FALSE),"")</f>
        <v>Sewer, Cl V, 78 inch, Tr Det B - $Ft</v>
      </c>
      <c r="N5582" s="1" t="str">
        <f>IFERROR(VLOOKUP(ROWS($M$5:N5582),$L$5:$M$7000,2,FALSE),"")</f>
        <v/>
      </c>
      <c r="O5582" s="1" t="str">
        <f>IFERROR(VLOOKUP(ROWS($O$5:O5582),$K$5:$L$7000,2,FALSE),"")</f>
        <v/>
      </c>
    </row>
    <row r="5583" spans="2:15" ht="15" customHeight="1" x14ac:dyDescent="0.25">
      <c r="B5583" s="178" t="s">
        <v>9882</v>
      </c>
      <c r="C5583" s="178" t="s">
        <v>104</v>
      </c>
      <c r="D5583" s="178" t="s">
        <v>1930</v>
      </c>
      <c r="E5583" s="178" t="s">
        <v>302</v>
      </c>
      <c r="F5583" s="178" t="s">
        <v>17</v>
      </c>
      <c r="G5583" s="1">
        <f>IF(ISNUMBER(Pay_Item_Search_Text),IF(ISNUMBER(IF(FIND(Pay_Item_Search_Text,B5583)=1,1, "FALSE")),MAX(G$4:$G5582)+1,IF(ISNUMBER(Pay_Item_Search_Text),0,IF(ISNUMBER(SEARCH(Pay_Item_Search_Text,H5583)),MAX(G$4:$G5582)+1,0))),IF(ISNUMBER(Pay_Item_Search_Text),0,IF(ISNUMBER(SEARCH(Pay_Item_Search_Text,H5583)),MAX(G$4:$G5582)+1,0)))</f>
        <v>5579</v>
      </c>
      <c r="H5583" s="1" t="str">
        <f>IF(Table_PayItems[[#This Row],[Description]]="_","_ Unique Item - "&amp;Table_PayItems[[#This Row],[Item]]&amp;" - $"&amp;Table_PayItems[[#This Row],[Unit]],Table_PayItems[[#This Row],[Description]]&amp;" - $"&amp;Table_PayItems[[#This Row],[Unit]])</f>
        <v>Sewer, Cl V, 84 inch, Tr Det A - $Ft</v>
      </c>
      <c r="I5583" s="29" t="str">
        <f>IFERROR(VLOOKUP(ROWS($M$5:M5583),Table_PayItems[[Search Key]:[Concentrated Name]],2,FALSE),"")</f>
        <v>Sewer, Cl V, 84 inch, Tr Det A - $Ft</v>
      </c>
      <c r="J5583" s="1"/>
      <c r="K5583" s="1"/>
      <c r="L5583" s="22">
        <f>IF(ISNUMBER(SEARCH(Pay_Item_Search_Text_2,M5583)),MAX($L$4:L5582)+1,0)</f>
        <v>0</v>
      </c>
      <c r="M5583" s="1" t="str">
        <f>IFERROR(VLOOKUP(ROWS($M$5:M5583),Table_PayItems[[Search Key]:[Concentrated Name]],2,FALSE),"")</f>
        <v>Sewer, Cl V, 84 inch, Tr Det A - $Ft</v>
      </c>
      <c r="N5583" s="1" t="str">
        <f>IFERROR(VLOOKUP(ROWS($M$5:N5583),$L$5:$M$7000,2,FALSE),"")</f>
        <v/>
      </c>
      <c r="O5583" s="1" t="str">
        <f>IFERROR(VLOOKUP(ROWS($O$5:O5583),$K$5:$L$7000,2,FALSE),"")</f>
        <v/>
      </c>
    </row>
    <row r="5584" spans="2:15" ht="15" customHeight="1" x14ac:dyDescent="0.25">
      <c r="B5584" s="178" t="s">
        <v>9906</v>
      </c>
      <c r="C5584" s="178" t="s">
        <v>104</v>
      </c>
      <c r="D5584" s="178" t="s">
        <v>1954</v>
      </c>
      <c r="E5584" s="178" t="s">
        <v>302</v>
      </c>
      <c r="F5584" s="178" t="s">
        <v>17</v>
      </c>
      <c r="G5584" s="1">
        <f>IF(ISNUMBER(Pay_Item_Search_Text),IF(ISNUMBER(IF(FIND(Pay_Item_Search_Text,B5584)=1,1, "FALSE")),MAX(G$4:$G5583)+1,IF(ISNUMBER(Pay_Item_Search_Text),0,IF(ISNUMBER(SEARCH(Pay_Item_Search_Text,H5584)),MAX(G$4:$G5583)+1,0))),IF(ISNUMBER(Pay_Item_Search_Text),0,IF(ISNUMBER(SEARCH(Pay_Item_Search_Text,H5584)),MAX(G$4:$G5583)+1,0)))</f>
        <v>5580</v>
      </c>
      <c r="H5584" s="1" t="str">
        <f>IF(Table_PayItems[[#This Row],[Description]]="_","_ Unique Item - "&amp;Table_PayItems[[#This Row],[Item]]&amp;" - $"&amp;Table_PayItems[[#This Row],[Unit]],Table_PayItems[[#This Row],[Description]]&amp;" - $"&amp;Table_PayItems[[#This Row],[Unit]])</f>
        <v>Sewer, Cl V, 84 inch, Tr Det B - $Ft</v>
      </c>
      <c r="I5584" s="29" t="str">
        <f>IFERROR(VLOOKUP(ROWS($M$5:M5584),Table_PayItems[[Search Key]:[Concentrated Name]],2,FALSE),"")</f>
        <v>Sewer, Cl V, 84 inch, Tr Det B - $Ft</v>
      </c>
      <c r="J5584" s="1"/>
      <c r="K5584" s="1"/>
      <c r="L5584" s="22">
        <f>IF(ISNUMBER(SEARCH(Pay_Item_Search_Text_2,M5584)),MAX($L$4:L5583)+1,0)</f>
        <v>0</v>
      </c>
      <c r="M5584" s="1" t="str">
        <f>IFERROR(VLOOKUP(ROWS($M$5:M5584),Table_PayItems[[Search Key]:[Concentrated Name]],2,FALSE),"")</f>
        <v>Sewer, Cl V, 84 inch, Tr Det B - $Ft</v>
      </c>
      <c r="N5584" s="1" t="str">
        <f>IFERROR(VLOOKUP(ROWS($M$5:N5584),$L$5:$M$7000,2,FALSE),"")</f>
        <v/>
      </c>
      <c r="O5584" s="1" t="str">
        <f>IFERROR(VLOOKUP(ROWS($O$5:O5584),$K$5:$L$7000,2,FALSE),"")</f>
        <v/>
      </c>
    </row>
    <row r="5585" spans="2:15" ht="15" customHeight="1" x14ac:dyDescent="0.25">
      <c r="B5585" s="178" t="s">
        <v>9883</v>
      </c>
      <c r="C5585" s="178" t="s">
        <v>104</v>
      </c>
      <c r="D5585" s="178" t="s">
        <v>1931</v>
      </c>
      <c r="E5585" s="178" t="s">
        <v>302</v>
      </c>
      <c r="F5585" s="178" t="s">
        <v>17</v>
      </c>
      <c r="G5585" s="1">
        <f>IF(ISNUMBER(Pay_Item_Search_Text),IF(ISNUMBER(IF(FIND(Pay_Item_Search_Text,B5585)=1,1, "FALSE")),MAX(G$4:$G5584)+1,IF(ISNUMBER(Pay_Item_Search_Text),0,IF(ISNUMBER(SEARCH(Pay_Item_Search_Text,H5585)),MAX(G$4:$G5584)+1,0))),IF(ISNUMBER(Pay_Item_Search_Text),0,IF(ISNUMBER(SEARCH(Pay_Item_Search_Text,H5585)),MAX(G$4:$G5584)+1,0)))</f>
        <v>5581</v>
      </c>
      <c r="H5585" s="1" t="str">
        <f>IF(Table_PayItems[[#This Row],[Description]]="_","_ Unique Item - "&amp;Table_PayItems[[#This Row],[Item]]&amp;" - $"&amp;Table_PayItems[[#This Row],[Unit]],Table_PayItems[[#This Row],[Description]]&amp;" - $"&amp;Table_PayItems[[#This Row],[Unit]])</f>
        <v>Sewer, Cl V, 90 inch, Tr Det A - $Ft</v>
      </c>
      <c r="I5585" s="29" t="str">
        <f>IFERROR(VLOOKUP(ROWS($M$5:M5585),Table_PayItems[[Search Key]:[Concentrated Name]],2,FALSE),"")</f>
        <v>Sewer, Cl V, 90 inch, Tr Det A - $Ft</v>
      </c>
      <c r="J5585" s="1"/>
      <c r="K5585" s="1"/>
      <c r="L5585" s="22">
        <f>IF(ISNUMBER(SEARCH(Pay_Item_Search_Text_2,M5585)),MAX($L$4:L5584)+1,0)</f>
        <v>1020</v>
      </c>
      <c r="M5585" s="1" t="str">
        <f>IFERROR(VLOOKUP(ROWS($M$5:M5585),Table_PayItems[[Search Key]:[Concentrated Name]],2,FALSE),"")</f>
        <v>Sewer, Cl V, 90 inch, Tr Det A - $Ft</v>
      </c>
      <c r="N5585" s="1" t="str">
        <f>IFERROR(VLOOKUP(ROWS($M$5:N5585),$L$5:$M$7000,2,FALSE),"")</f>
        <v/>
      </c>
      <c r="O5585" s="1" t="str">
        <f>IFERROR(VLOOKUP(ROWS($O$5:O5585),$K$5:$L$7000,2,FALSE),"")</f>
        <v/>
      </c>
    </row>
    <row r="5586" spans="2:15" ht="15" customHeight="1" x14ac:dyDescent="0.25">
      <c r="B5586" s="178" t="s">
        <v>9907</v>
      </c>
      <c r="C5586" s="178" t="s">
        <v>104</v>
      </c>
      <c r="D5586" s="178" t="s">
        <v>1955</v>
      </c>
      <c r="E5586" s="178" t="s">
        <v>302</v>
      </c>
      <c r="F5586" s="178" t="s">
        <v>17</v>
      </c>
      <c r="G5586" s="1">
        <f>IF(ISNUMBER(Pay_Item_Search_Text),IF(ISNUMBER(IF(FIND(Pay_Item_Search_Text,B5586)=1,1, "FALSE")),MAX(G$4:$G5585)+1,IF(ISNUMBER(Pay_Item_Search_Text),0,IF(ISNUMBER(SEARCH(Pay_Item_Search_Text,H5586)),MAX(G$4:$G5585)+1,0))),IF(ISNUMBER(Pay_Item_Search_Text),0,IF(ISNUMBER(SEARCH(Pay_Item_Search_Text,H5586)),MAX(G$4:$G5585)+1,0)))</f>
        <v>5582</v>
      </c>
      <c r="H5586" s="1" t="str">
        <f>IF(Table_PayItems[[#This Row],[Description]]="_","_ Unique Item - "&amp;Table_PayItems[[#This Row],[Item]]&amp;" - $"&amp;Table_PayItems[[#This Row],[Unit]],Table_PayItems[[#This Row],[Description]]&amp;" - $"&amp;Table_PayItems[[#This Row],[Unit]])</f>
        <v>Sewer, Cl V, 90 inch, Tr Det B - $Ft</v>
      </c>
      <c r="I5586" s="29" t="str">
        <f>IFERROR(VLOOKUP(ROWS($M$5:M5586),Table_PayItems[[Search Key]:[Concentrated Name]],2,FALSE),"")</f>
        <v>Sewer, Cl V, 90 inch, Tr Det B - $Ft</v>
      </c>
      <c r="J5586" s="1"/>
      <c r="K5586" s="1"/>
      <c r="L5586" s="22">
        <f>IF(ISNUMBER(SEARCH(Pay_Item_Search_Text_2,M5586)),MAX($L$4:L5585)+1,0)</f>
        <v>1021</v>
      </c>
      <c r="M5586" s="1" t="str">
        <f>IFERROR(VLOOKUP(ROWS($M$5:M5586),Table_PayItems[[Search Key]:[Concentrated Name]],2,FALSE),"")</f>
        <v>Sewer, Cl V, 90 inch, Tr Det B - $Ft</v>
      </c>
      <c r="N5586" s="1" t="str">
        <f>IFERROR(VLOOKUP(ROWS($M$5:N5586),$L$5:$M$7000,2,FALSE),"")</f>
        <v/>
      </c>
      <c r="O5586" s="1" t="str">
        <f>IFERROR(VLOOKUP(ROWS($O$5:O5586),$K$5:$L$7000,2,FALSE),"")</f>
        <v/>
      </c>
    </row>
    <row r="5587" spans="2:15" ht="15" customHeight="1" x14ac:dyDescent="0.25">
      <c r="B5587" s="178" t="s">
        <v>9884</v>
      </c>
      <c r="C5587" s="178" t="s">
        <v>104</v>
      </c>
      <c r="D5587" s="178" t="s">
        <v>1932</v>
      </c>
      <c r="E5587" s="178" t="s">
        <v>302</v>
      </c>
      <c r="F5587" s="178" t="s">
        <v>17</v>
      </c>
      <c r="G5587" s="1">
        <f>IF(ISNUMBER(Pay_Item_Search_Text),IF(ISNUMBER(IF(FIND(Pay_Item_Search_Text,B5587)=1,1, "FALSE")),MAX(G$4:$G5586)+1,IF(ISNUMBER(Pay_Item_Search_Text),0,IF(ISNUMBER(SEARCH(Pay_Item_Search_Text,H5587)),MAX(G$4:$G5586)+1,0))),IF(ISNUMBER(Pay_Item_Search_Text),0,IF(ISNUMBER(SEARCH(Pay_Item_Search_Text,H5587)),MAX(G$4:$G5586)+1,0)))</f>
        <v>5583</v>
      </c>
      <c r="H5587" s="1" t="str">
        <f>IF(Table_PayItems[[#This Row],[Description]]="_","_ Unique Item - "&amp;Table_PayItems[[#This Row],[Item]]&amp;" - $"&amp;Table_PayItems[[#This Row],[Unit]],Table_PayItems[[#This Row],[Description]]&amp;" - $"&amp;Table_PayItems[[#This Row],[Unit]])</f>
        <v>Sewer, Cl V, 96 inch, Tr Det A - $Ft</v>
      </c>
      <c r="I5587" s="29" t="str">
        <f>IFERROR(VLOOKUP(ROWS($M$5:M5587),Table_PayItems[[Search Key]:[Concentrated Name]],2,FALSE),"")</f>
        <v>Sewer, Cl V, 96 inch, Tr Det A - $Ft</v>
      </c>
      <c r="J5587" s="1"/>
      <c r="K5587" s="1"/>
      <c r="L5587" s="22">
        <f>IF(ISNUMBER(SEARCH(Pay_Item_Search_Text_2,M5587)),MAX($L$4:L5586)+1,0)</f>
        <v>0</v>
      </c>
      <c r="M5587" s="1" t="str">
        <f>IFERROR(VLOOKUP(ROWS($M$5:M5587),Table_PayItems[[Search Key]:[Concentrated Name]],2,FALSE),"")</f>
        <v>Sewer, Cl V, 96 inch, Tr Det A - $Ft</v>
      </c>
      <c r="N5587" s="1" t="str">
        <f>IFERROR(VLOOKUP(ROWS($M$5:N5587),$L$5:$M$7000,2,FALSE),"")</f>
        <v/>
      </c>
      <c r="O5587" s="1" t="str">
        <f>IFERROR(VLOOKUP(ROWS($O$5:O5587),$K$5:$L$7000,2,FALSE),"")</f>
        <v/>
      </c>
    </row>
    <row r="5588" spans="2:15" ht="15" customHeight="1" x14ac:dyDescent="0.25">
      <c r="B5588" s="178" t="s">
        <v>9908</v>
      </c>
      <c r="C5588" s="178" t="s">
        <v>104</v>
      </c>
      <c r="D5588" s="178" t="s">
        <v>1956</v>
      </c>
      <c r="E5588" s="178" t="s">
        <v>302</v>
      </c>
      <c r="F5588" s="178" t="s">
        <v>17</v>
      </c>
      <c r="G5588" s="1">
        <f>IF(ISNUMBER(Pay_Item_Search_Text),IF(ISNUMBER(IF(FIND(Pay_Item_Search_Text,B5588)=1,1, "FALSE")),MAX(G$4:$G5587)+1,IF(ISNUMBER(Pay_Item_Search_Text),0,IF(ISNUMBER(SEARCH(Pay_Item_Search_Text,H5588)),MAX(G$4:$G5587)+1,0))),IF(ISNUMBER(Pay_Item_Search_Text),0,IF(ISNUMBER(SEARCH(Pay_Item_Search_Text,H5588)),MAX(G$4:$G5587)+1,0)))</f>
        <v>5584</v>
      </c>
      <c r="H5588" s="1" t="str">
        <f>IF(Table_PayItems[[#This Row],[Description]]="_","_ Unique Item - "&amp;Table_PayItems[[#This Row],[Item]]&amp;" - $"&amp;Table_PayItems[[#This Row],[Unit]],Table_PayItems[[#This Row],[Description]]&amp;" - $"&amp;Table_PayItems[[#This Row],[Unit]])</f>
        <v>Sewer, Cl V, 96 inch, Tr Det B - $Ft</v>
      </c>
      <c r="I5588" s="29" t="str">
        <f>IFERROR(VLOOKUP(ROWS($M$5:M5588),Table_PayItems[[Search Key]:[Concentrated Name]],2,FALSE),"")</f>
        <v>Sewer, Cl V, 96 inch, Tr Det B - $Ft</v>
      </c>
      <c r="J5588" s="1"/>
      <c r="K5588" s="1"/>
      <c r="L5588" s="22">
        <f>IF(ISNUMBER(SEARCH(Pay_Item_Search_Text_2,M5588)),MAX($L$4:L5587)+1,0)</f>
        <v>0</v>
      </c>
      <c r="M5588" s="1" t="str">
        <f>IFERROR(VLOOKUP(ROWS($M$5:M5588),Table_PayItems[[Search Key]:[Concentrated Name]],2,FALSE),"")</f>
        <v>Sewer, Cl V, 96 inch, Tr Det B - $Ft</v>
      </c>
      <c r="N5588" s="1" t="str">
        <f>IFERROR(VLOOKUP(ROWS($M$5:N5588),$L$5:$M$7000,2,FALSE),"")</f>
        <v/>
      </c>
      <c r="O5588" s="1" t="str">
        <f>IFERROR(VLOOKUP(ROWS($O$5:O5588),$K$5:$L$7000,2,FALSE),"")</f>
        <v/>
      </c>
    </row>
    <row r="5589" spans="2:15" ht="15" customHeight="1" x14ac:dyDescent="0.25">
      <c r="B5589" s="178" t="s">
        <v>9970</v>
      </c>
      <c r="C5589" s="178" t="s">
        <v>104</v>
      </c>
      <c r="D5589" s="178" t="s">
        <v>2017</v>
      </c>
      <c r="E5589" s="178" t="s">
        <v>296</v>
      </c>
      <c r="F5589" s="178" t="s">
        <v>17</v>
      </c>
      <c r="G5589" s="1">
        <f>IF(ISNUMBER(Pay_Item_Search_Text),IF(ISNUMBER(IF(FIND(Pay_Item_Search_Text,B5589)=1,1, "FALSE")),MAX(G$4:$G5588)+1,IF(ISNUMBER(Pay_Item_Search_Text),0,IF(ISNUMBER(SEARCH(Pay_Item_Search_Text,H5589)),MAX(G$4:$G5588)+1,0))),IF(ISNUMBER(Pay_Item_Search_Text),0,IF(ISNUMBER(SEARCH(Pay_Item_Search_Text,H5589)),MAX(G$4:$G5588)+1,0)))</f>
        <v>5585</v>
      </c>
      <c r="H5589" s="1" t="str">
        <f>IF(Table_PayItems[[#This Row],[Description]]="_","_ Unique Item - "&amp;Table_PayItems[[#This Row],[Item]]&amp;" - $"&amp;Table_PayItems[[#This Row],[Unit]],Table_PayItems[[#This Row],[Description]]&amp;" - $"&amp;Table_PayItems[[#This Row],[Unit]])</f>
        <v>Sewer, Reinf Conc Ellip, HE Cl A, 14 inch by 23 inch, Tr Det A - $Ft</v>
      </c>
      <c r="I5589" s="29" t="str">
        <f>IFERROR(VLOOKUP(ROWS($M$5:M5589),Table_PayItems[[Search Key]:[Concentrated Name]],2,FALSE),"")</f>
        <v>Sewer, Reinf Conc Ellip, HE Cl A, 14 inch by 23 inch, Tr Det A - $Ft</v>
      </c>
      <c r="J5589" s="1"/>
      <c r="K5589" s="1"/>
      <c r="L5589" s="22">
        <f>IF(ISNUMBER(SEARCH(Pay_Item_Search_Text_2,M5589)),MAX($L$4:L5588)+1,0)</f>
        <v>0</v>
      </c>
      <c r="M5589" s="1" t="str">
        <f>IFERROR(VLOOKUP(ROWS($M$5:M5589),Table_PayItems[[Search Key]:[Concentrated Name]],2,FALSE),"")</f>
        <v>Sewer, Reinf Conc Ellip, HE Cl A, 14 inch by 23 inch, Tr Det A - $Ft</v>
      </c>
      <c r="N5589" s="1" t="str">
        <f>IFERROR(VLOOKUP(ROWS($M$5:N5589),$L$5:$M$7000,2,FALSE),"")</f>
        <v/>
      </c>
      <c r="O5589" s="1" t="str">
        <f>IFERROR(VLOOKUP(ROWS($O$5:O5589),$K$5:$L$7000,2,FALSE),"")</f>
        <v/>
      </c>
    </row>
    <row r="5590" spans="2:15" ht="15" customHeight="1" x14ac:dyDescent="0.25">
      <c r="B5590" s="178" t="s">
        <v>9983</v>
      </c>
      <c r="C5590" s="178" t="s">
        <v>104</v>
      </c>
      <c r="D5590" s="178" t="s">
        <v>2030</v>
      </c>
      <c r="E5590" s="178" t="s">
        <v>296</v>
      </c>
      <c r="F5590" s="178" t="s">
        <v>17</v>
      </c>
      <c r="G5590" s="1">
        <f>IF(ISNUMBER(Pay_Item_Search_Text),IF(ISNUMBER(IF(FIND(Pay_Item_Search_Text,B5590)=1,1, "FALSE")),MAX(G$4:$G5589)+1,IF(ISNUMBER(Pay_Item_Search_Text),0,IF(ISNUMBER(SEARCH(Pay_Item_Search_Text,H5590)),MAX(G$4:$G5589)+1,0))),IF(ISNUMBER(Pay_Item_Search_Text),0,IF(ISNUMBER(SEARCH(Pay_Item_Search_Text,H5590)),MAX(G$4:$G5589)+1,0)))</f>
        <v>5586</v>
      </c>
      <c r="H5590" s="1" t="str">
        <f>IF(Table_PayItems[[#This Row],[Description]]="_","_ Unique Item - "&amp;Table_PayItems[[#This Row],[Item]]&amp;" - $"&amp;Table_PayItems[[#This Row],[Unit]],Table_PayItems[[#This Row],[Description]]&amp;" - $"&amp;Table_PayItems[[#This Row],[Unit]])</f>
        <v>Sewer, Reinf Conc Ellip, HE Cl A, 14 inch by 23 inch, Tr Det B - $Ft</v>
      </c>
      <c r="I5590" s="29" t="str">
        <f>IFERROR(VLOOKUP(ROWS($M$5:M5590),Table_PayItems[[Search Key]:[Concentrated Name]],2,FALSE),"")</f>
        <v>Sewer, Reinf Conc Ellip, HE Cl A, 14 inch by 23 inch, Tr Det B - $Ft</v>
      </c>
      <c r="J5590" s="1"/>
      <c r="K5590" s="1"/>
      <c r="L5590" s="22">
        <f>IF(ISNUMBER(SEARCH(Pay_Item_Search_Text_2,M5590)),MAX($L$4:L5589)+1,0)</f>
        <v>0</v>
      </c>
      <c r="M5590" s="1" t="str">
        <f>IFERROR(VLOOKUP(ROWS($M$5:M5590),Table_PayItems[[Search Key]:[Concentrated Name]],2,FALSE),"")</f>
        <v>Sewer, Reinf Conc Ellip, HE Cl A, 14 inch by 23 inch, Tr Det B - $Ft</v>
      </c>
      <c r="N5590" s="1" t="str">
        <f>IFERROR(VLOOKUP(ROWS($M$5:N5590),$L$5:$M$7000,2,FALSE),"")</f>
        <v/>
      </c>
      <c r="O5590" s="1" t="str">
        <f>IFERROR(VLOOKUP(ROWS($O$5:O5590),$K$5:$L$7000,2,FALSE),"")</f>
        <v/>
      </c>
    </row>
    <row r="5591" spans="2:15" ht="15" customHeight="1" x14ac:dyDescent="0.25">
      <c r="B5591" s="178" t="s">
        <v>9971</v>
      </c>
      <c r="C5591" s="178" t="s">
        <v>104</v>
      </c>
      <c r="D5591" s="178" t="s">
        <v>2018</v>
      </c>
      <c r="E5591" s="178" t="s">
        <v>296</v>
      </c>
      <c r="F5591" s="178" t="s">
        <v>17</v>
      </c>
      <c r="G5591" s="1">
        <f>IF(ISNUMBER(Pay_Item_Search_Text),IF(ISNUMBER(IF(FIND(Pay_Item_Search_Text,B5591)=1,1, "FALSE")),MAX(G$4:$G5590)+1,IF(ISNUMBER(Pay_Item_Search_Text),0,IF(ISNUMBER(SEARCH(Pay_Item_Search_Text,H5591)),MAX(G$4:$G5590)+1,0))),IF(ISNUMBER(Pay_Item_Search_Text),0,IF(ISNUMBER(SEARCH(Pay_Item_Search_Text,H5591)),MAX(G$4:$G5590)+1,0)))</f>
        <v>5587</v>
      </c>
      <c r="H5591" s="1" t="str">
        <f>IF(Table_PayItems[[#This Row],[Description]]="_","_ Unique Item - "&amp;Table_PayItems[[#This Row],[Item]]&amp;" - $"&amp;Table_PayItems[[#This Row],[Unit]],Table_PayItems[[#This Row],[Description]]&amp;" - $"&amp;Table_PayItems[[#This Row],[Unit]])</f>
        <v>Sewer, Reinf Conc Ellip, HE Cl A, 19 inch by 30 inch, Tr Det A - $Ft</v>
      </c>
      <c r="I5591" s="29" t="str">
        <f>IFERROR(VLOOKUP(ROWS($M$5:M5591),Table_PayItems[[Search Key]:[Concentrated Name]],2,FALSE),"")</f>
        <v>Sewer, Reinf Conc Ellip, HE Cl A, 19 inch by 30 inch, Tr Det A - $Ft</v>
      </c>
      <c r="J5591" s="1"/>
      <c r="K5591" s="1"/>
      <c r="L5591" s="22">
        <f>IF(ISNUMBER(SEARCH(Pay_Item_Search_Text_2,M5591)),MAX($L$4:L5590)+1,0)</f>
        <v>1022</v>
      </c>
      <c r="M5591" s="1" t="str">
        <f>IFERROR(VLOOKUP(ROWS($M$5:M5591),Table_PayItems[[Search Key]:[Concentrated Name]],2,FALSE),"")</f>
        <v>Sewer, Reinf Conc Ellip, HE Cl A, 19 inch by 30 inch, Tr Det A - $Ft</v>
      </c>
      <c r="N5591" s="1" t="str">
        <f>IFERROR(VLOOKUP(ROWS($M$5:N5591),$L$5:$M$7000,2,FALSE),"")</f>
        <v/>
      </c>
      <c r="O5591" s="1" t="str">
        <f>IFERROR(VLOOKUP(ROWS($O$5:O5591),$K$5:$L$7000,2,FALSE),"")</f>
        <v/>
      </c>
    </row>
    <row r="5592" spans="2:15" ht="15" customHeight="1" x14ac:dyDescent="0.25">
      <c r="B5592" s="178" t="s">
        <v>9984</v>
      </c>
      <c r="C5592" s="178" t="s">
        <v>104</v>
      </c>
      <c r="D5592" s="178" t="s">
        <v>2031</v>
      </c>
      <c r="E5592" s="178" t="s">
        <v>296</v>
      </c>
      <c r="F5592" s="178" t="s">
        <v>17</v>
      </c>
      <c r="G5592" s="1">
        <f>IF(ISNUMBER(Pay_Item_Search_Text),IF(ISNUMBER(IF(FIND(Pay_Item_Search_Text,B5592)=1,1, "FALSE")),MAX(G$4:$G5591)+1,IF(ISNUMBER(Pay_Item_Search_Text),0,IF(ISNUMBER(SEARCH(Pay_Item_Search_Text,H5592)),MAX(G$4:$G5591)+1,0))),IF(ISNUMBER(Pay_Item_Search_Text),0,IF(ISNUMBER(SEARCH(Pay_Item_Search_Text,H5592)),MAX(G$4:$G5591)+1,0)))</f>
        <v>5588</v>
      </c>
      <c r="H5592" s="1" t="str">
        <f>IF(Table_PayItems[[#This Row],[Description]]="_","_ Unique Item - "&amp;Table_PayItems[[#This Row],[Item]]&amp;" - $"&amp;Table_PayItems[[#This Row],[Unit]],Table_PayItems[[#This Row],[Description]]&amp;" - $"&amp;Table_PayItems[[#This Row],[Unit]])</f>
        <v>Sewer, Reinf Conc Ellip, HE Cl A, 19 inch by 30 inch, Tr Det B - $Ft</v>
      </c>
      <c r="I5592" s="29" t="str">
        <f>IFERROR(VLOOKUP(ROWS($M$5:M5592),Table_PayItems[[Search Key]:[Concentrated Name]],2,FALSE),"")</f>
        <v>Sewer, Reinf Conc Ellip, HE Cl A, 19 inch by 30 inch, Tr Det B - $Ft</v>
      </c>
      <c r="J5592" s="1"/>
      <c r="K5592" s="1"/>
      <c r="L5592" s="22">
        <f>IF(ISNUMBER(SEARCH(Pay_Item_Search_Text_2,M5592)),MAX($L$4:L5591)+1,0)</f>
        <v>1023</v>
      </c>
      <c r="M5592" s="1" t="str">
        <f>IFERROR(VLOOKUP(ROWS($M$5:M5592),Table_PayItems[[Search Key]:[Concentrated Name]],2,FALSE),"")</f>
        <v>Sewer, Reinf Conc Ellip, HE Cl A, 19 inch by 30 inch, Tr Det B - $Ft</v>
      </c>
      <c r="N5592" s="1" t="str">
        <f>IFERROR(VLOOKUP(ROWS($M$5:N5592),$L$5:$M$7000,2,FALSE),"")</f>
        <v/>
      </c>
      <c r="O5592" s="1" t="str">
        <f>IFERROR(VLOOKUP(ROWS($O$5:O5592),$K$5:$L$7000,2,FALSE),"")</f>
        <v/>
      </c>
    </row>
    <row r="5593" spans="2:15" ht="15" customHeight="1" x14ac:dyDescent="0.25">
      <c r="B5593" s="178" t="s">
        <v>9972</v>
      </c>
      <c r="C5593" s="178" t="s">
        <v>104</v>
      </c>
      <c r="D5593" s="178" t="s">
        <v>2019</v>
      </c>
      <c r="E5593" s="178" t="s">
        <v>302</v>
      </c>
      <c r="F5593" s="178" t="s">
        <v>17</v>
      </c>
      <c r="G5593" s="1">
        <f>IF(ISNUMBER(Pay_Item_Search_Text),IF(ISNUMBER(IF(FIND(Pay_Item_Search_Text,B5593)=1,1, "FALSE")),MAX(G$4:$G5592)+1,IF(ISNUMBER(Pay_Item_Search_Text),0,IF(ISNUMBER(SEARCH(Pay_Item_Search_Text,H5593)),MAX(G$4:$G5592)+1,0))),IF(ISNUMBER(Pay_Item_Search_Text),0,IF(ISNUMBER(SEARCH(Pay_Item_Search_Text,H5593)),MAX(G$4:$G5592)+1,0)))</f>
        <v>5589</v>
      </c>
      <c r="H5593" s="1" t="str">
        <f>IF(Table_PayItems[[#This Row],[Description]]="_","_ Unique Item - "&amp;Table_PayItems[[#This Row],[Item]]&amp;" - $"&amp;Table_PayItems[[#This Row],[Unit]],Table_PayItems[[#This Row],[Description]]&amp;" - $"&amp;Table_PayItems[[#This Row],[Unit]])</f>
        <v>Sewer, Reinf Conc Ellip, HE Cl A, 22 inch by 34 inch, Tr Det A - $Ft</v>
      </c>
      <c r="I5593" s="29" t="str">
        <f>IFERROR(VLOOKUP(ROWS($M$5:M5593),Table_PayItems[[Search Key]:[Concentrated Name]],2,FALSE),"")</f>
        <v>Sewer, Reinf Conc Ellip, HE Cl A, 22 inch by 34 inch, Tr Det A - $Ft</v>
      </c>
      <c r="J5593" s="1"/>
      <c r="K5593" s="1"/>
      <c r="L5593" s="22">
        <f>IF(ISNUMBER(SEARCH(Pay_Item_Search_Text_2,M5593)),MAX($L$4:L5592)+1,0)</f>
        <v>0</v>
      </c>
      <c r="M5593" s="1" t="str">
        <f>IFERROR(VLOOKUP(ROWS($M$5:M5593),Table_PayItems[[Search Key]:[Concentrated Name]],2,FALSE),"")</f>
        <v>Sewer, Reinf Conc Ellip, HE Cl A, 22 inch by 34 inch, Tr Det A - $Ft</v>
      </c>
      <c r="N5593" s="1" t="str">
        <f>IFERROR(VLOOKUP(ROWS($M$5:N5593),$L$5:$M$7000,2,FALSE),"")</f>
        <v/>
      </c>
      <c r="O5593" s="1" t="str">
        <f>IFERROR(VLOOKUP(ROWS($O$5:O5593),$K$5:$L$7000,2,FALSE),"")</f>
        <v/>
      </c>
    </row>
    <row r="5594" spans="2:15" ht="15" customHeight="1" x14ac:dyDescent="0.25">
      <c r="B5594" s="178" t="s">
        <v>9985</v>
      </c>
      <c r="C5594" s="178" t="s">
        <v>104</v>
      </c>
      <c r="D5594" s="178" t="s">
        <v>2032</v>
      </c>
      <c r="E5594" s="178" t="s">
        <v>302</v>
      </c>
      <c r="F5594" s="178" t="s">
        <v>17</v>
      </c>
      <c r="G5594" s="1">
        <f>IF(ISNUMBER(Pay_Item_Search_Text),IF(ISNUMBER(IF(FIND(Pay_Item_Search_Text,B5594)=1,1, "FALSE")),MAX(G$4:$G5593)+1,IF(ISNUMBER(Pay_Item_Search_Text),0,IF(ISNUMBER(SEARCH(Pay_Item_Search_Text,H5594)),MAX(G$4:$G5593)+1,0))),IF(ISNUMBER(Pay_Item_Search_Text),0,IF(ISNUMBER(SEARCH(Pay_Item_Search_Text,H5594)),MAX(G$4:$G5593)+1,0)))</f>
        <v>5590</v>
      </c>
      <c r="H5594" s="1" t="str">
        <f>IF(Table_PayItems[[#This Row],[Description]]="_","_ Unique Item - "&amp;Table_PayItems[[#This Row],[Item]]&amp;" - $"&amp;Table_PayItems[[#This Row],[Unit]],Table_PayItems[[#This Row],[Description]]&amp;" - $"&amp;Table_PayItems[[#This Row],[Unit]])</f>
        <v>Sewer, Reinf Conc Ellip, HE Cl A, 22 inch by 34 inch, Tr Det B - $Ft</v>
      </c>
      <c r="I5594" s="29" t="str">
        <f>IFERROR(VLOOKUP(ROWS($M$5:M5594),Table_PayItems[[Search Key]:[Concentrated Name]],2,FALSE),"")</f>
        <v>Sewer, Reinf Conc Ellip, HE Cl A, 22 inch by 34 inch, Tr Det B - $Ft</v>
      </c>
      <c r="J5594" s="1"/>
      <c r="K5594" s="1"/>
      <c r="L5594" s="22">
        <f>IF(ISNUMBER(SEARCH(Pay_Item_Search_Text_2,M5594)),MAX($L$4:L5593)+1,0)</f>
        <v>0</v>
      </c>
      <c r="M5594" s="1" t="str">
        <f>IFERROR(VLOOKUP(ROWS($M$5:M5594),Table_PayItems[[Search Key]:[Concentrated Name]],2,FALSE),"")</f>
        <v>Sewer, Reinf Conc Ellip, HE Cl A, 22 inch by 34 inch, Tr Det B - $Ft</v>
      </c>
      <c r="N5594" s="1" t="str">
        <f>IFERROR(VLOOKUP(ROWS($M$5:N5594),$L$5:$M$7000,2,FALSE),"")</f>
        <v/>
      </c>
      <c r="O5594" s="1" t="str">
        <f>IFERROR(VLOOKUP(ROWS($O$5:O5594),$K$5:$L$7000,2,FALSE),"")</f>
        <v/>
      </c>
    </row>
    <row r="5595" spans="2:15" ht="15" customHeight="1" x14ac:dyDescent="0.25">
      <c r="B5595" s="178" t="s">
        <v>9973</v>
      </c>
      <c r="C5595" s="178" t="s">
        <v>104</v>
      </c>
      <c r="D5595" s="178" t="s">
        <v>2020</v>
      </c>
      <c r="E5595" s="178" t="s">
        <v>302</v>
      </c>
      <c r="F5595" s="178" t="s">
        <v>17</v>
      </c>
      <c r="G5595" s="1">
        <f>IF(ISNUMBER(Pay_Item_Search_Text),IF(ISNUMBER(IF(FIND(Pay_Item_Search_Text,B5595)=1,1, "FALSE")),MAX(G$4:$G5594)+1,IF(ISNUMBER(Pay_Item_Search_Text),0,IF(ISNUMBER(SEARCH(Pay_Item_Search_Text,H5595)),MAX(G$4:$G5594)+1,0))),IF(ISNUMBER(Pay_Item_Search_Text),0,IF(ISNUMBER(SEARCH(Pay_Item_Search_Text,H5595)),MAX(G$4:$G5594)+1,0)))</f>
        <v>5591</v>
      </c>
      <c r="H5595" s="1" t="str">
        <f>IF(Table_PayItems[[#This Row],[Description]]="_","_ Unique Item - "&amp;Table_PayItems[[#This Row],[Item]]&amp;" - $"&amp;Table_PayItems[[#This Row],[Unit]],Table_PayItems[[#This Row],[Description]]&amp;" - $"&amp;Table_PayItems[[#This Row],[Unit]])</f>
        <v>Sewer, Reinf Conc Ellip, HE Cl A, 24 inch by 38 inch, Tr Det A - $Ft</v>
      </c>
      <c r="I5595" s="29" t="str">
        <f>IFERROR(VLOOKUP(ROWS($M$5:M5595),Table_PayItems[[Search Key]:[Concentrated Name]],2,FALSE),"")</f>
        <v>Sewer, Reinf Conc Ellip, HE Cl A, 24 inch by 38 inch, Tr Det A - $Ft</v>
      </c>
      <c r="J5595" s="1"/>
      <c r="K5595" s="1"/>
      <c r="L5595" s="22">
        <f>IF(ISNUMBER(SEARCH(Pay_Item_Search_Text_2,M5595)),MAX($L$4:L5594)+1,0)</f>
        <v>0</v>
      </c>
      <c r="M5595" s="1" t="str">
        <f>IFERROR(VLOOKUP(ROWS($M$5:M5595),Table_PayItems[[Search Key]:[Concentrated Name]],2,FALSE),"")</f>
        <v>Sewer, Reinf Conc Ellip, HE Cl A, 24 inch by 38 inch, Tr Det A - $Ft</v>
      </c>
      <c r="N5595" s="1" t="str">
        <f>IFERROR(VLOOKUP(ROWS($M$5:N5595),$L$5:$M$7000,2,FALSE),"")</f>
        <v/>
      </c>
      <c r="O5595" s="1" t="str">
        <f>IFERROR(VLOOKUP(ROWS($O$5:O5595),$K$5:$L$7000,2,FALSE),"")</f>
        <v/>
      </c>
    </row>
    <row r="5596" spans="2:15" ht="15" customHeight="1" x14ac:dyDescent="0.25">
      <c r="B5596" s="178" t="s">
        <v>9986</v>
      </c>
      <c r="C5596" s="178" t="s">
        <v>104</v>
      </c>
      <c r="D5596" s="178" t="s">
        <v>2033</v>
      </c>
      <c r="E5596" s="178" t="s">
        <v>302</v>
      </c>
      <c r="F5596" s="178" t="s">
        <v>17</v>
      </c>
      <c r="G5596" s="1">
        <f>IF(ISNUMBER(Pay_Item_Search_Text),IF(ISNUMBER(IF(FIND(Pay_Item_Search_Text,B5596)=1,1, "FALSE")),MAX(G$4:$G5595)+1,IF(ISNUMBER(Pay_Item_Search_Text),0,IF(ISNUMBER(SEARCH(Pay_Item_Search_Text,H5596)),MAX(G$4:$G5595)+1,0))),IF(ISNUMBER(Pay_Item_Search_Text),0,IF(ISNUMBER(SEARCH(Pay_Item_Search_Text,H5596)),MAX(G$4:$G5595)+1,0)))</f>
        <v>5592</v>
      </c>
      <c r="H5596" s="1" t="str">
        <f>IF(Table_PayItems[[#This Row],[Description]]="_","_ Unique Item - "&amp;Table_PayItems[[#This Row],[Item]]&amp;" - $"&amp;Table_PayItems[[#This Row],[Unit]],Table_PayItems[[#This Row],[Description]]&amp;" - $"&amp;Table_PayItems[[#This Row],[Unit]])</f>
        <v>Sewer, Reinf Conc Ellip, HE Cl A, 24 inch by 38 inch, Tr Det B - $Ft</v>
      </c>
      <c r="I5596" s="29" t="str">
        <f>IFERROR(VLOOKUP(ROWS($M$5:M5596),Table_PayItems[[Search Key]:[Concentrated Name]],2,FALSE),"")</f>
        <v>Sewer, Reinf Conc Ellip, HE Cl A, 24 inch by 38 inch, Tr Det B - $Ft</v>
      </c>
      <c r="J5596" s="1"/>
      <c r="K5596" s="1"/>
      <c r="L5596" s="22">
        <f>IF(ISNUMBER(SEARCH(Pay_Item_Search_Text_2,M5596)),MAX($L$4:L5595)+1,0)</f>
        <v>0</v>
      </c>
      <c r="M5596" s="1" t="str">
        <f>IFERROR(VLOOKUP(ROWS($M$5:M5596),Table_PayItems[[Search Key]:[Concentrated Name]],2,FALSE),"")</f>
        <v>Sewer, Reinf Conc Ellip, HE Cl A, 24 inch by 38 inch, Tr Det B - $Ft</v>
      </c>
      <c r="N5596" s="1" t="str">
        <f>IFERROR(VLOOKUP(ROWS($M$5:N5596),$L$5:$M$7000,2,FALSE),"")</f>
        <v/>
      </c>
      <c r="O5596" s="1" t="str">
        <f>IFERROR(VLOOKUP(ROWS($O$5:O5596),$K$5:$L$7000,2,FALSE),"")</f>
        <v/>
      </c>
    </row>
    <row r="5597" spans="2:15" ht="15" customHeight="1" x14ac:dyDescent="0.25">
      <c r="B5597" s="178" t="s">
        <v>9974</v>
      </c>
      <c r="C5597" s="178" t="s">
        <v>104</v>
      </c>
      <c r="D5597" s="178" t="s">
        <v>2021</v>
      </c>
      <c r="E5597" s="178" t="s">
        <v>302</v>
      </c>
      <c r="F5597" s="178" t="s">
        <v>17</v>
      </c>
      <c r="G5597" s="1">
        <f>IF(ISNUMBER(Pay_Item_Search_Text),IF(ISNUMBER(IF(FIND(Pay_Item_Search_Text,B5597)=1,1, "FALSE")),MAX(G$4:$G5596)+1,IF(ISNUMBER(Pay_Item_Search_Text),0,IF(ISNUMBER(SEARCH(Pay_Item_Search_Text,H5597)),MAX(G$4:$G5596)+1,0))),IF(ISNUMBER(Pay_Item_Search_Text),0,IF(ISNUMBER(SEARCH(Pay_Item_Search_Text,H5597)),MAX(G$4:$G5596)+1,0)))</f>
        <v>5593</v>
      </c>
      <c r="H5597" s="1" t="str">
        <f>IF(Table_PayItems[[#This Row],[Description]]="_","_ Unique Item - "&amp;Table_PayItems[[#This Row],[Item]]&amp;" - $"&amp;Table_PayItems[[#This Row],[Unit]],Table_PayItems[[#This Row],[Description]]&amp;" - $"&amp;Table_PayItems[[#This Row],[Unit]])</f>
        <v>Sewer, Reinf Conc Ellip, HE Cl A, 29 inch by 45 inch, Tr Det A - $Ft</v>
      </c>
      <c r="I5597" s="29" t="str">
        <f>IFERROR(VLOOKUP(ROWS($M$5:M5597),Table_PayItems[[Search Key]:[Concentrated Name]],2,FALSE),"")</f>
        <v>Sewer, Reinf Conc Ellip, HE Cl A, 29 inch by 45 inch, Tr Det A - $Ft</v>
      </c>
      <c r="J5597" s="1"/>
      <c r="K5597" s="1"/>
      <c r="L5597" s="22">
        <f>IF(ISNUMBER(SEARCH(Pay_Item_Search_Text_2,M5597)),MAX($L$4:L5596)+1,0)</f>
        <v>0</v>
      </c>
      <c r="M5597" s="1" t="str">
        <f>IFERROR(VLOOKUP(ROWS($M$5:M5597),Table_PayItems[[Search Key]:[Concentrated Name]],2,FALSE),"")</f>
        <v>Sewer, Reinf Conc Ellip, HE Cl A, 29 inch by 45 inch, Tr Det A - $Ft</v>
      </c>
      <c r="N5597" s="1" t="str">
        <f>IFERROR(VLOOKUP(ROWS($M$5:N5597),$L$5:$M$7000,2,FALSE),"")</f>
        <v/>
      </c>
      <c r="O5597" s="1" t="str">
        <f>IFERROR(VLOOKUP(ROWS($O$5:O5597),$K$5:$L$7000,2,FALSE),"")</f>
        <v/>
      </c>
    </row>
    <row r="5598" spans="2:15" ht="15" customHeight="1" x14ac:dyDescent="0.25">
      <c r="B5598" s="178" t="s">
        <v>9987</v>
      </c>
      <c r="C5598" s="178" t="s">
        <v>104</v>
      </c>
      <c r="D5598" s="178" t="s">
        <v>2034</v>
      </c>
      <c r="E5598" s="178" t="s">
        <v>302</v>
      </c>
      <c r="F5598" s="178" t="s">
        <v>17</v>
      </c>
      <c r="G5598" s="1">
        <f>IF(ISNUMBER(Pay_Item_Search_Text),IF(ISNUMBER(IF(FIND(Pay_Item_Search_Text,B5598)=1,1, "FALSE")),MAX(G$4:$G5597)+1,IF(ISNUMBER(Pay_Item_Search_Text),0,IF(ISNUMBER(SEARCH(Pay_Item_Search_Text,H5598)),MAX(G$4:$G5597)+1,0))),IF(ISNUMBER(Pay_Item_Search_Text),0,IF(ISNUMBER(SEARCH(Pay_Item_Search_Text,H5598)),MAX(G$4:$G5597)+1,0)))</f>
        <v>5594</v>
      </c>
      <c r="H5598" s="1" t="str">
        <f>IF(Table_PayItems[[#This Row],[Description]]="_","_ Unique Item - "&amp;Table_PayItems[[#This Row],[Item]]&amp;" - $"&amp;Table_PayItems[[#This Row],[Unit]],Table_PayItems[[#This Row],[Description]]&amp;" - $"&amp;Table_PayItems[[#This Row],[Unit]])</f>
        <v>Sewer, Reinf Conc Ellip, HE Cl A, 29 inch by 45 inch, Tr Det B - $Ft</v>
      </c>
      <c r="I5598" s="29" t="str">
        <f>IFERROR(VLOOKUP(ROWS($M$5:M5598),Table_PayItems[[Search Key]:[Concentrated Name]],2,FALSE),"")</f>
        <v>Sewer, Reinf Conc Ellip, HE Cl A, 29 inch by 45 inch, Tr Det B - $Ft</v>
      </c>
      <c r="J5598" s="1"/>
      <c r="K5598" s="1"/>
      <c r="L5598" s="22">
        <f>IF(ISNUMBER(SEARCH(Pay_Item_Search_Text_2,M5598)),MAX($L$4:L5597)+1,0)</f>
        <v>0</v>
      </c>
      <c r="M5598" s="1" t="str">
        <f>IFERROR(VLOOKUP(ROWS($M$5:M5598),Table_PayItems[[Search Key]:[Concentrated Name]],2,FALSE),"")</f>
        <v>Sewer, Reinf Conc Ellip, HE Cl A, 29 inch by 45 inch, Tr Det B - $Ft</v>
      </c>
      <c r="N5598" s="1" t="str">
        <f>IFERROR(VLOOKUP(ROWS($M$5:N5598),$L$5:$M$7000,2,FALSE),"")</f>
        <v/>
      </c>
      <c r="O5598" s="1" t="str">
        <f>IFERROR(VLOOKUP(ROWS($O$5:O5598),$K$5:$L$7000,2,FALSE),"")</f>
        <v/>
      </c>
    </row>
    <row r="5599" spans="2:15" ht="15" customHeight="1" x14ac:dyDescent="0.25">
      <c r="B5599" s="178" t="s">
        <v>9975</v>
      </c>
      <c r="C5599" s="178" t="s">
        <v>104</v>
      </c>
      <c r="D5599" s="178" t="s">
        <v>2022</v>
      </c>
      <c r="E5599" s="178" t="s">
        <v>302</v>
      </c>
      <c r="F5599" s="178" t="s">
        <v>17</v>
      </c>
      <c r="G5599" s="1">
        <f>IF(ISNUMBER(Pay_Item_Search_Text),IF(ISNUMBER(IF(FIND(Pay_Item_Search_Text,B5599)=1,1, "FALSE")),MAX(G$4:$G5598)+1,IF(ISNUMBER(Pay_Item_Search_Text),0,IF(ISNUMBER(SEARCH(Pay_Item_Search_Text,H5599)),MAX(G$4:$G5598)+1,0))),IF(ISNUMBER(Pay_Item_Search_Text),0,IF(ISNUMBER(SEARCH(Pay_Item_Search_Text,H5599)),MAX(G$4:$G5598)+1,0)))</f>
        <v>5595</v>
      </c>
      <c r="H5599" s="1" t="str">
        <f>IF(Table_PayItems[[#This Row],[Description]]="_","_ Unique Item - "&amp;Table_PayItems[[#This Row],[Item]]&amp;" - $"&amp;Table_PayItems[[#This Row],[Unit]],Table_PayItems[[#This Row],[Description]]&amp;" - $"&amp;Table_PayItems[[#This Row],[Unit]])</f>
        <v>Sewer, Reinf Conc Ellip, HE Cl A, 34 inch by 53 inch, Tr Det A - $Ft</v>
      </c>
      <c r="I5599" s="29" t="str">
        <f>IFERROR(VLOOKUP(ROWS($M$5:M5599),Table_PayItems[[Search Key]:[Concentrated Name]],2,FALSE),"")</f>
        <v>Sewer, Reinf Conc Ellip, HE Cl A, 34 inch by 53 inch, Tr Det A - $Ft</v>
      </c>
      <c r="J5599" s="1"/>
      <c r="K5599" s="1"/>
      <c r="L5599" s="22">
        <f>IF(ISNUMBER(SEARCH(Pay_Item_Search_Text_2,M5599)),MAX($L$4:L5598)+1,0)</f>
        <v>0</v>
      </c>
      <c r="M5599" s="1" t="str">
        <f>IFERROR(VLOOKUP(ROWS($M$5:M5599),Table_PayItems[[Search Key]:[Concentrated Name]],2,FALSE),"")</f>
        <v>Sewer, Reinf Conc Ellip, HE Cl A, 34 inch by 53 inch, Tr Det A - $Ft</v>
      </c>
      <c r="N5599" s="1" t="str">
        <f>IFERROR(VLOOKUP(ROWS($M$5:N5599),$L$5:$M$7000,2,FALSE),"")</f>
        <v/>
      </c>
      <c r="O5599" s="1" t="str">
        <f>IFERROR(VLOOKUP(ROWS($O$5:O5599),$K$5:$L$7000,2,FALSE),"")</f>
        <v/>
      </c>
    </row>
    <row r="5600" spans="2:15" ht="15" customHeight="1" x14ac:dyDescent="0.25">
      <c r="B5600" s="178" t="s">
        <v>9988</v>
      </c>
      <c r="C5600" s="178" t="s">
        <v>104</v>
      </c>
      <c r="D5600" s="178" t="s">
        <v>2035</v>
      </c>
      <c r="E5600" s="178" t="s">
        <v>302</v>
      </c>
      <c r="F5600" s="178" t="s">
        <v>17</v>
      </c>
      <c r="G5600" s="1">
        <f>IF(ISNUMBER(Pay_Item_Search_Text),IF(ISNUMBER(IF(FIND(Pay_Item_Search_Text,B5600)=1,1, "FALSE")),MAX(G$4:$G5599)+1,IF(ISNUMBER(Pay_Item_Search_Text),0,IF(ISNUMBER(SEARCH(Pay_Item_Search_Text,H5600)),MAX(G$4:$G5599)+1,0))),IF(ISNUMBER(Pay_Item_Search_Text),0,IF(ISNUMBER(SEARCH(Pay_Item_Search_Text,H5600)),MAX(G$4:$G5599)+1,0)))</f>
        <v>5596</v>
      </c>
      <c r="H5600" s="1" t="str">
        <f>IF(Table_PayItems[[#This Row],[Description]]="_","_ Unique Item - "&amp;Table_PayItems[[#This Row],[Item]]&amp;" - $"&amp;Table_PayItems[[#This Row],[Unit]],Table_PayItems[[#This Row],[Description]]&amp;" - $"&amp;Table_PayItems[[#This Row],[Unit]])</f>
        <v>Sewer, Reinf Conc Ellip, HE Cl A, 34 inch by 53 inch, Tr Det B - $Ft</v>
      </c>
      <c r="I5600" s="29" t="str">
        <f>IFERROR(VLOOKUP(ROWS($M$5:M5600),Table_PayItems[[Search Key]:[Concentrated Name]],2,FALSE),"")</f>
        <v>Sewer, Reinf Conc Ellip, HE Cl A, 34 inch by 53 inch, Tr Det B - $Ft</v>
      </c>
      <c r="J5600" s="1"/>
      <c r="K5600" s="1"/>
      <c r="L5600" s="22">
        <f>IF(ISNUMBER(SEARCH(Pay_Item_Search_Text_2,M5600)),MAX($L$4:L5599)+1,0)</f>
        <v>0</v>
      </c>
      <c r="M5600" s="1" t="str">
        <f>IFERROR(VLOOKUP(ROWS($M$5:M5600),Table_PayItems[[Search Key]:[Concentrated Name]],2,FALSE),"")</f>
        <v>Sewer, Reinf Conc Ellip, HE Cl A, 34 inch by 53 inch, Tr Det B - $Ft</v>
      </c>
      <c r="N5600" s="1" t="str">
        <f>IFERROR(VLOOKUP(ROWS($M$5:N5600),$L$5:$M$7000,2,FALSE),"")</f>
        <v/>
      </c>
      <c r="O5600" s="1" t="str">
        <f>IFERROR(VLOOKUP(ROWS($O$5:O5600),$K$5:$L$7000,2,FALSE),"")</f>
        <v/>
      </c>
    </row>
    <row r="5601" spans="2:15" ht="15" customHeight="1" x14ac:dyDescent="0.25">
      <c r="B5601" s="178" t="s">
        <v>9976</v>
      </c>
      <c r="C5601" s="178" t="s">
        <v>104</v>
      </c>
      <c r="D5601" s="178" t="s">
        <v>2023</v>
      </c>
      <c r="E5601" s="178" t="s">
        <v>302</v>
      </c>
      <c r="F5601" s="178" t="s">
        <v>17</v>
      </c>
      <c r="G5601" s="1">
        <f>IF(ISNUMBER(Pay_Item_Search_Text),IF(ISNUMBER(IF(FIND(Pay_Item_Search_Text,B5601)=1,1, "FALSE")),MAX(G$4:$G5600)+1,IF(ISNUMBER(Pay_Item_Search_Text),0,IF(ISNUMBER(SEARCH(Pay_Item_Search_Text,H5601)),MAX(G$4:$G5600)+1,0))),IF(ISNUMBER(Pay_Item_Search_Text),0,IF(ISNUMBER(SEARCH(Pay_Item_Search_Text,H5601)),MAX(G$4:$G5600)+1,0)))</f>
        <v>5597</v>
      </c>
      <c r="H5601" s="1" t="str">
        <f>IF(Table_PayItems[[#This Row],[Description]]="_","_ Unique Item - "&amp;Table_PayItems[[#This Row],[Item]]&amp;" - $"&amp;Table_PayItems[[#This Row],[Unit]],Table_PayItems[[#This Row],[Description]]&amp;" - $"&amp;Table_PayItems[[#This Row],[Unit]])</f>
        <v>Sewer, Reinf Conc Ellip, HE Cl A, 38 inch by 60 inch, Tr Det A - $Ft</v>
      </c>
      <c r="I5601" s="29" t="str">
        <f>IFERROR(VLOOKUP(ROWS($M$5:M5601),Table_PayItems[[Search Key]:[Concentrated Name]],2,FALSE),"")</f>
        <v>Sewer, Reinf Conc Ellip, HE Cl A, 38 inch by 60 inch, Tr Det A - $Ft</v>
      </c>
      <c r="J5601" s="1"/>
      <c r="K5601" s="1"/>
      <c r="L5601" s="22">
        <f>IF(ISNUMBER(SEARCH(Pay_Item_Search_Text_2,M5601)),MAX($L$4:L5600)+1,0)</f>
        <v>1024</v>
      </c>
      <c r="M5601" s="1" t="str">
        <f>IFERROR(VLOOKUP(ROWS($M$5:M5601),Table_PayItems[[Search Key]:[Concentrated Name]],2,FALSE),"")</f>
        <v>Sewer, Reinf Conc Ellip, HE Cl A, 38 inch by 60 inch, Tr Det A - $Ft</v>
      </c>
      <c r="N5601" s="1" t="str">
        <f>IFERROR(VLOOKUP(ROWS($M$5:N5601),$L$5:$M$7000,2,FALSE),"")</f>
        <v/>
      </c>
      <c r="O5601" s="1" t="str">
        <f>IFERROR(VLOOKUP(ROWS($O$5:O5601),$K$5:$L$7000,2,FALSE),"")</f>
        <v/>
      </c>
    </row>
    <row r="5602" spans="2:15" ht="15" customHeight="1" x14ac:dyDescent="0.25">
      <c r="B5602" s="178" t="s">
        <v>9989</v>
      </c>
      <c r="C5602" s="178" t="s">
        <v>104</v>
      </c>
      <c r="D5602" s="178" t="s">
        <v>2036</v>
      </c>
      <c r="E5602" s="178" t="s">
        <v>302</v>
      </c>
      <c r="F5602" s="178" t="s">
        <v>17</v>
      </c>
      <c r="G5602" s="1">
        <f>IF(ISNUMBER(Pay_Item_Search_Text),IF(ISNUMBER(IF(FIND(Pay_Item_Search_Text,B5602)=1,1, "FALSE")),MAX(G$4:$G5601)+1,IF(ISNUMBER(Pay_Item_Search_Text),0,IF(ISNUMBER(SEARCH(Pay_Item_Search_Text,H5602)),MAX(G$4:$G5601)+1,0))),IF(ISNUMBER(Pay_Item_Search_Text),0,IF(ISNUMBER(SEARCH(Pay_Item_Search_Text,H5602)),MAX(G$4:$G5601)+1,0)))</f>
        <v>5598</v>
      </c>
      <c r="H5602" s="1" t="str">
        <f>IF(Table_PayItems[[#This Row],[Description]]="_","_ Unique Item - "&amp;Table_PayItems[[#This Row],[Item]]&amp;" - $"&amp;Table_PayItems[[#This Row],[Unit]],Table_PayItems[[#This Row],[Description]]&amp;" - $"&amp;Table_PayItems[[#This Row],[Unit]])</f>
        <v>Sewer, Reinf Conc Ellip, HE Cl A, 38 inch by 60 inch, Tr Det B - $Ft</v>
      </c>
      <c r="I5602" s="29" t="str">
        <f>IFERROR(VLOOKUP(ROWS($M$5:M5602),Table_PayItems[[Search Key]:[Concentrated Name]],2,FALSE),"")</f>
        <v>Sewer, Reinf Conc Ellip, HE Cl A, 38 inch by 60 inch, Tr Det B - $Ft</v>
      </c>
      <c r="J5602" s="1"/>
      <c r="K5602" s="1"/>
      <c r="L5602" s="22">
        <f>IF(ISNUMBER(SEARCH(Pay_Item_Search_Text_2,M5602)),MAX($L$4:L5601)+1,0)</f>
        <v>1025</v>
      </c>
      <c r="M5602" s="1" t="str">
        <f>IFERROR(VLOOKUP(ROWS($M$5:M5602),Table_PayItems[[Search Key]:[Concentrated Name]],2,FALSE),"")</f>
        <v>Sewer, Reinf Conc Ellip, HE Cl A, 38 inch by 60 inch, Tr Det B - $Ft</v>
      </c>
      <c r="N5602" s="1" t="str">
        <f>IFERROR(VLOOKUP(ROWS($M$5:N5602),$L$5:$M$7000,2,FALSE),"")</f>
        <v/>
      </c>
      <c r="O5602" s="1" t="str">
        <f>IFERROR(VLOOKUP(ROWS($O$5:O5602),$K$5:$L$7000,2,FALSE),"")</f>
        <v/>
      </c>
    </row>
    <row r="5603" spans="2:15" ht="15" customHeight="1" x14ac:dyDescent="0.25">
      <c r="B5603" s="178" t="s">
        <v>9977</v>
      </c>
      <c r="C5603" s="178" t="s">
        <v>104</v>
      </c>
      <c r="D5603" s="178" t="s">
        <v>2024</v>
      </c>
      <c r="E5603" s="178" t="s">
        <v>302</v>
      </c>
      <c r="F5603" s="178" t="s">
        <v>17</v>
      </c>
      <c r="G5603" s="1">
        <f>IF(ISNUMBER(Pay_Item_Search_Text),IF(ISNUMBER(IF(FIND(Pay_Item_Search_Text,B5603)=1,1, "FALSE")),MAX(G$4:$G5602)+1,IF(ISNUMBER(Pay_Item_Search_Text),0,IF(ISNUMBER(SEARCH(Pay_Item_Search_Text,H5603)),MAX(G$4:$G5602)+1,0))),IF(ISNUMBER(Pay_Item_Search_Text),0,IF(ISNUMBER(SEARCH(Pay_Item_Search_Text,H5603)),MAX(G$4:$G5602)+1,0)))</f>
        <v>5599</v>
      </c>
      <c r="H5603" s="1" t="str">
        <f>IF(Table_PayItems[[#This Row],[Description]]="_","_ Unique Item - "&amp;Table_PayItems[[#This Row],[Item]]&amp;" - $"&amp;Table_PayItems[[#This Row],[Unit]],Table_PayItems[[#This Row],[Description]]&amp;" - $"&amp;Table_PayItems[[#This Row],[Unit]])</f>
        <v>Sewer, Reinf Conc Ellip, HE Cl A, 43 inch by 68 inch, Tr Det A - $Ft</v>
      </c>
      <c r="I5603" s="29" t="str">
        <f>IFERROR(VLOOKUP(ROWS($M$5:M5603),Table_PayItems[[Search Key]:[Concentrated Name]],2,FALSE),"")</f>
        <v>Sewer, Reinf Conc Ellip, HE Cl A, 43 inch by 68 inch, Tr Det A - $Ft</v>
      </c>
      <c r="J5603" s="1"/>
      <c r="K5603" s="1"/>
      <c r="L5603" s="22">
        <f>IF(ISNUMBER(SEARCH(Pay_Item_Search_Text_2,M5603)),MAX($L$4:L5602)+1,0)</f>
        <v>0</v>
      </c>
      <c r="M5603" s="1" t="str">
        <f>IFERROR(VLOOKUP(ROWS($M$5:M5603),Table_PayItems[[Search Key]:[Concentrated Name]],2,FALSE),"")</f>
        <v>Sewer, Reinf Conc Ellip, HE Cl A, 43 inch by 68 inch, Tr Det A - $Ft</v>
      </c>
      <c r="N5603" s="1" t="str">
        <f>IFERROR(VLOOKUP(ROWS($M$5:N5603),$L$5:$M$7000,2,FALSE),"")</f>
        <v/>
      </c>
      <c r="O5603" s="1" t="str">
        <f>IFERROR(VLOOKUP(ROWS($O$5:O5603),$K$5:$L$7000,2,FALSE),"")</f>
        <v/>
      </c>
    </row>
    <row r="5604" spans="2:15" ht="15" customHeight="1" x14ac:dyDescent="0.25">
      <c r="B5604" s="178" t="s">
        <v>9990</v>
      </c>
      <c r="C5604" s="178" t="s">
        <v>104</v>
      </c>
      <c r="D5604" s="178" t="s">
        <v>2037</v>
      </c>
      <c r="E5604" s="178" t="s">
        <v>302</v>
      </c>
      <c r="F5604" s="178" t="s">
        <v>17</v>
      </c>
      <c r="G5604" s="1">
        <f>IF(ISNUMBER(Pay_Item_Search_Text),IF(ISNUMBER(IF(FIND(Pay_Item_Search_Text,B5604)=1,1, "FALSE")),MAX(G$4:$G5603)+1,IF(ISNUMBER(Pay_Item_Search_Text),0,IF(ISNUMBER(SEARCH(Pay_Item_Search_Text,H5604)),MAX(G$4:$G5603)+1,0))),IF(ISNUMBER(Pay_Item_Search_Text),0,IF(ISNUMBER(SEARCH(Pay_Item_Search_Text,H5604)),MAX(G$4:$G5603)+1,0)))</f>
        <v>5600</v>
      </c>
      <c r="H5604" s="1" t="str">
        <f>IF(Table_PayItems[[#This Row],[Description]]="_","_ Unique Item - "&amp;Table_PayItems[[#This Row],[Item]]&amp;" - $"&amp;Table_PayItems[[#This Row],[Unit]],Table_PayItems[[#This Row],[Description]]&amp;" - $"&amp;Table_PayItems[[#This Row],[Unit]])</f>
        <v>Sewer, Reinf Conc Ellip, HE Cl A, 43 inch by 68 inch, Tr Det B - $Ft</v>
      </c>
      <c r="I5604" s="29" t="str">
        <f>IFERROR(VLOOKUP(ROWS($M$5:M5604),Table_PayItems[[Search Key]:[Concentrated Name]],2,FALSE),"")</f>
        <v>Sewer, Reinf Conc Ellip, HE Cl A, 43 inch by 68 inch, Tr Det B - $Ft</v>
      </c>
      <c r="J5604" s="1"/>
      <c r="K5604" s="1"/>
      <c r="L5604" s="22">
        <f>IF(ISNUMBER(SEARCH(Pay_Item_Search_Text_2,M5604)),MAX($L$4:L5603)+1,0)</f>
        <v>0</v>
      </c>
      <c r="M5604" s="1" t="str">
        <f>IFERROR(VLOOKUP(ROWS($M$5:M5604),Table_PayItems[[Search Key]:[Concentrated Name]],2,FALSE),"")</f>
        <v>Sewer, Reinf Conc Ellip, HE Cl A, 43 inch by 68 inch, Tr Det B - $Ft</v>
      </c>
      <c r="N5604" s="1" t="str">
        <f>IFERROR(VLOOKUP(ROWS($M$5:N5604),$L$5:$M$7000,2,FALSE),"")</f>
        <v/>
      </c>
      <c r="O5604" s="1" t="str">
        <f>IFERROR(VLOOKUP(ROWS($O$5:O5604),$K$5:$L$7000,2,FALSE),"")</f>
        <v/>
      </c>
    </row>
    <row r="5605" spans="2:15" ht="15" customHeight="1" x14ac:dyDescent="0.25">
      <c r="B5605" s="178" t="s">
        <v>9978</v>
      </c>
      <c r="C5605" s="178" t="s">
        <v>104</v>
      </c>
      <c r="D5605" s="178" t="s">
        <v>2025</v>
      </c>
      <c r="E5605" s="178" t="s">
        <v>302</v>
      </c>
      <c r="F5605" s="178" t="s">
        <v>17</v>
      </c>
      <c r="G5605" s="1">
        <f>IF(ISNUMBER(Pay_Item_Search_Text),IF(ISNUMBER(IF(FIND(Pay_Item_Search_Text,B5605)=1,1, "FALSE")),MAX(G$4:$G5604)+1,IF(ISNUMBER(Pay_Item_Search_Text),0,IF(ISNUMBER(SEARCH(Pay_Item_Search_Text,H5605)),MAX(G$4:$G5604)+1,0))),IF(ISNUMBER(Pay_Item_Search_Text),0,IF(ISNUMBER(SEARCH(Pay_Item_Search_Text,H5605)),MAX(G$4:$G5604)+1,0)))</f>
        <v>5601</v>
      </c>
      <c r="H5605" s="1" t="str">
        <f>IF(Table_PayItems[[#This Row],[Description]]="_","_ Unique Item - "&amp;Table_PayItems[[#This Row],[Item]]&amp;" - $"&amp;Table_PayItems[[#This Row],[Unit]],Table_PayItems[[#This Row],[Description]]&amp;" - $"&amp;Table_PayItems[[#This Row],[Unit]])</f>
        <v>Sewer, Reinf Conc Ellip, HE Cl A, 48 inch by 76 inch, Tr Det A - $Ft</v>
      </c>
      <c r="I5605" s="29" t="str">
        <f>IFERROR(VLOOKUP(ROWS($M$5:M5605),Table_PayItems[[Search Key]:[Concentrated Name]],2,FALSE),"")</f>
        <v>Sewer, Reinf Conc Ellip, HE Cl A, 48 inch by 76 inch, Tr Det A - $Ft</v>
      </c>
      <c r="J5605" s="1"/>
      <c r="K5605" s="1"/>
      <c r="L5605" s="22">
        <f>IF(ISNUMBER(SEARCH(Pay_Item_Search_Text_2,M5605)),MAX($L$4:L5604)+1,0)</f>
        <v>0</v>
      </c>
      <c r="M5605" s="1" t="str">
        <f>IFERROR(VLOOKUP(ROWS($M$5:M5605),Table_PayItems[[Search Key]:[Concentrated Name]],2,FALSE),"")</f>
        <v>Sewer, Reinf Conc Ellip, HE Cl A, 48 inch by 76 inch, Tr Det A - $Ft</v>
      </c>
      <c r="N5605" s="1" t="str">
        <f>IFERROR(VLOOKUP(ROWS($M$5:N5605),$L$5:$M$7000,2,FALSE),"")</f>
        <v/>
      </c>
      <c r="O5605" s="1" t="str">
        <f>IFERROR(VLOOKUP(ROWS($O$5:O5605),$K$5:$L$7000,2,FALSE),"")</f>
        <v/>
      </c>
    </row>
    <row r="5606" spans="2:15" ht="15" customHeight="1" x14ac:dyDescent="0.25">
      <c r="B5606" s="178" t="s">
        <v>9991</v>
      </c>
      <c r="C5606" s="178" t="s">
        <v>104</v>
      </c>
      <c r="D5606" s="178" t="s">
        <v>2038</v>
      </c>
      <c r="E5606" s="178" t="s">
        <v>302</v>
      </c>
      <c r="F5606" s="178" t="s">
        <v>17</v>
      </c>
      <c r="G5606" s="1">
        <f>IF(ISNUMBER(Pay_Item_Search_Text),IF(ISNUMBER(IF(FIND(Pay_Item_Search_Text,B5606)=1,1, "FALSE")),MAX(G$4:$G5605)+1,IF(ISNUMBER(Pay_Item_Search_Text),0,IF(ISNUMBER(SEARCH(Pay_Item_Search_Text,H5606)),MAX(G$4:$G5605)+1,0))),IF(ISNUMBER(Pay_Item_Search_Text),0,IF(ISNUMBER(SEARCH(Pay_Item_Search_Text,H5606)),MAX(G$4:$G5605)+1,0)))</f>
        <v>5602</v>
      </c>
      <c r="H5606" s="1" t="str">
        <f>IF(Table_PayItems[[#This Row],[Description]]="_","_ Unique Item - "&amp;Table_PayItems[[#This Row],[Item]]&amp;" - $"&amp;Table_PayItems[[#This Row],[Unit]],Table_PayItems[[#This Row],[Description]]&amp;" - $"&amp;Table_PayItems[[#This Row],[Unit]])</f>
        <v>Sewer, Reinf Conc Ellip, HE Cl A, 48 inch by 76 inch, Tr Det B - $Ft</v>
      </c>
      <c r="I5606" s="29" t="str">
        <f>IFERROR(VLOOKUP(ROWS($M$5:M5606),Table_PayItems[[Search Key]:[Concentrated Name]],2,FALSE),"")</f>
        <v>Sewer, Reinf Conc Ellip, HE Cl A, 48 inch by 76 inch, Tr Det B - $Ft</v>
      </c>
      <c r="J5606" s="1"/>
      <c r="K5606" s="1"/>
      <c r="L5606" s="22">
        <f>IF(ISNUMBER(SEARCH(Pay_Item_Search_Text_2,M5606)),MAX($L$4:L5605)+1,0)</f>
        <v>0</v>
      </c>
      <c r="M5606" s="1" t="str">
        <f>IFERROR(VLOOKUP(ROWS($M$5:M5606),Table_PayItems[[Search Key]:[Concentrated Name]],2,FALSE),"")</f>
        <v>Sewer, Reinf Conc Ellip, HE Cl A, 48 inch by 76 inch, Tr Det B - $Ft</v>
      </c>
      <c r="N5606" s="1" t="str">
        <f>IFERROR(VLOOKUP(ROWS($M$5:N5606),$L$5:$M$7000,2,FALSE),"")</f>
        <v/>
      </c>
      <c r="O5606" s="1" t="str">
        <f>IFERROR(VLOOKUP(ROWS($O$5:O5606),$K$5:$L$7000,2,FALSE),"")</f>
        <v/>
      </c>
    </row>
    <row r="5607" spans="2:15" ht="15" customHeight="1" x14ac:dyDescent="0.25">
      <c r="B5607" s="178" t="s">
        <v>9979</v>
      </c>
      <c r="C5607" s="178" t="s">
        <v>104</v>
      </c>
      <c r="D5607" s="178" t="s">
        <v>2026</v>
      </c>
      <c r="E5607" s="178" t="s">
        <v>302</v>
      </c>
      <c r="F5607" s="178" t="s">
        <v>17</v>
      </c>
      <c r="G5607" s="1">
        <f>IF(ISNUMBER(Pay_Item_Search_Text),IF(ISNUMBER(IF(FIND(Pay_Item_Search_Text,B5607)=1,1, "FALSE")),MAX(G$4:$G5606)+1,IF(ISNUMBER(Pay_Item_Search_Text),0,IF(ISNUMBER(SEARCH(Pay_Item_Search_Text,H5607)),MAX(G$4:$G5606)+1,0))),IF(ISNUMBER(Pay_Item_Search_Text),0,IF(ISNUMBER(SEARCH(Pay_Item_Search_Text,H5607)),MAX(G$4:$G5606)+1,0)))</f>
        <v>5603</v>
      </c>
      <c r="H5607" s="1" t="str">
        <f>IF(Table_PayItems[[#This Row],[Description]]="_","_ Unique Item - "&amp;Table_PayItems[[#This Row],[Item]]&amp;" - $"&amp;Table_PayItems[[#This Row],[Unit]],Table_PayItems[[#This Row],[Description]]&amp;" - $"&amp;Table_PayItems[[#This Row],[Unit]])</f>
        <v>Sewer, Reinf Conc Ellip, HE Cl A, 53 inch by 83 inch, Tr Det A - $Ft</v>
      </c>
      <c r="I5607" s="29" t="str">
        <f>IFERROR(VLOOKUP(ROWS($M$5:M5607),Table_PayItems[[Search Key]:[Concentrated Name]],2,FALSE),"")</f>
        <v>Sewer, Reinf Conc Ellip, HE Cl A, 53 inch by 83 inch, Tr Det A - $Ft</v>
      </c>
      <c r="J5607" s="1"/>
      <c r="K5607" s="1"/>
      <c r="L5607" s="22">
        <f>IF(ISNUMBER(SEARCH(Pay_Item_Search_Text_2,M5607)),MAX($L$4:L5606)+1,0)</f>
        <v>0</v>
      </c>
      <c r="M5607" s="1" t="str">
        <f>IFERROR(VLOOKUP(ROWS($M$5:M5607),Table_PayItems[[Search Key]:[Concentrated Name]],2,FALSE),"")</f>
        <v>Sewer, Reinf Conc Ellip, HE Cl A, 53 inch by 83 inch, Tr Det A - $Ft</v>
      </c>
      <c r="N5607" s="1" t="str">
        <f>IFERROR(VLOOKUP(ROWS($M$5:N5607),$L$5:$M$7000,2,FALSE),"")</f>
        <v/>
      </c>
      <c r="O5607" s="1" t="str">
        <f>IFERROR(VLOOKUP(ROWS($O$5:O5607),$K$5:$L$7000,2,FALSE),"")</f>
        <v/>
      </c>
    </row>
    <row r="5608" spans="2:15" ht="15" customHeight="1" x14ac:dyDescent="0.25">
      <c r="B5608" s="178" t="s">
        <v>9992</v>
      </c>
      <c r="C5608" s="178" t="s">
        <v>104</v>
      </c>
      <c r="D5608" s="178" t="s">
        <v>2039</v>
      </c>
      <c r="E5608" s="178" t="s">
        <v>302</v>
      </c>
      <c r="F5608" s="178" t="s">
        <v>17</v>
      </c>
      <c r="G5608" s="1">
        <f>IF(ISNUMBER(Pay_Item_Search_Text),IF(ISNUMBER(IF(FIND(Pay_Item_Search_Text,B5608)=1,1, "FALSE")),MAX(G$4:$G5607)+1,IF(ISNUMBER(Pay_Item_Search_Text),0,IF(ISNUMBER(SEARCH(Pay_Item_Search_Text,H5608)),MAX(G$4:$G5607)+1,0))),IF(ISNUMBER(Pay_Item_Search_Text),0,IF(ISNUMBER(SEARCH(Pay_Item_Search_Text,H5608)),MAX(G$4:$G5607)+1,0)))</f>
        <v>5604</v>
      </c>
      <c r="H5608" s="1" t="str">
        <f>IF(Table_PayItems[[#This Row],[Description]]="_","_ Unique Item - "&amp;Table_PayItems[[#This Row],[Item]]&amp;" - $"&amp;Table_PayItems[[#This Row],[Unit]],Table_PayItems[[#This Row],[Description]]&amp;" - $"&amp;Table_PayItems[[#This Row],[Unit]])</f>
        <v>Sewer, Reinf Conc Ellip, HE Cl A, 53 inch by 83 inch, Tr Det B - $Ft</v>
      </c>
      <c r="I5608" s="29" t="str">
        <f>IFERROR(VLOOKUP(ROWS($M$5:M5608),Table_PayItems[[Search Key]:[Concentrated Name]],2,FALSE),"")</f>
        <v>Sewer, Reinf Conc Ellip, HE Cl A, 53 inch by 83 inch, Tr Det B - $Ft</v>
      </c>
      <c r="J5608" s="1"/>
      <c r="K5608" s="1"/>
      <c r="L5608" s="22">
        <f>IF(ISNUMBER(SEARCH(Pay_Item_Search_Text_2,M5608)),MAX($L$4:L5607)+1,0)</f>
        <v>0</v>
      </c>
      <c r="M5608" s="1" t="str">
        <f>IFERROR(VLOOKUP(ROWS($M$5:M5608),Table_PayItems[[Search Key]:[Concentrated Name]],2,FALSE),"")</f>
        <v>Sewer, Reinf Conc Ellip, HE Cl A, 53 inch by 83 inch, Tr Det B - $Ft</v>
      </c>
      <c r="N5608" s="1" t="str">
        <f>IFERROR(VLOOKUP(ROWS($M$5:N5608),$L$5:$M$7000,2,FALSE),"")</f>
        <v/>
      </c>
      <c r="O5608" s="1" t="str">
        <f>IFERROR(VLOOKUP(ROWS($O$5:O5608),$K$5:$L$7000,2,FALSE),"")</f>
        <v/>
      </c>
    </row>
    <row r="5609" spans="2:15" ht="15" customHeight="1" x14ac:dyDescent="0.25">
      <c r="B5609" s="178" t="s">
        <v>9980</v>
      </c>
      <c r="C5609" s="178" t="s">
        <v>104</v>
      </c>
      <c r="D5609" s="178" t="s">
        <v>2027</v>
      </c>
      <c r="E5609" s="178" t="s">
        <v>302</v>
      </c>
      <c r="F5609" s="178" t="s">
        <v>17</v>
      </c>
      <c r="G5609" s="1">
        <f>IF(ISNUMBER(Pay_Item_Search_Text),IF(ISNUMBER(IF(FIND(Pay_Item_Search_Text,B5609)=1,1, "FALSE")),MAX(G$4:$G5608)+1,IF(ISNUMBER(Pay_Item_Search_Text),0,IF(ISNUMBER(SEARCH(Pay_Item_Search_Text,H5609)),MAX(G$4:$G5608)+1,0))),IF(ISNUMBER(Pay_Item_Search_Text),0,IF(ISNUMBER(SEARCH(Pay_Item_Search_Text,H5609)),MAX(G$4:$G5608)+1,0)))</f>
        <v>5605</v>
      </c>
      <c r="H5609" s="1" t="str">
        <f>IF(Table_PayItems[[#This Row],[Description]]="_","_ Unique Item - "&amp;Table_PayItems[[#This Row],[Item]]&amp;" - $"&amp;Table_PayItems[[#This Row],[Unit]],Table_PayItems[[#This Row],[Description]]&amp;" - $"&amp;Table_PayItems[[#This Row],[Unit]])</f>
        <v>Sewer, Reinf Conc Ellip, HE Cl A, 58 inch by 91 inch, Tr Det A - $Ft</v>
      </c>
      <c r="I5609" s="29" t="str">
        <f>IFERROR(VLOOKUP(ROWS($M$5:M5609),Table_PayItems[[Search Key]:[Concentrated Name]],2,FALSE),"")</f>
        <v>Sewer, Reinf Conc Ellip, HE Cl A, 58 inch by 91 inch, Tr Det A - $Ft</v>
      </c>
      <c r="J5609" s="1"/>
      <c r="K5609" s="1"/>
      <c r="L5609" s="22">
        <f>IF(ISNUMBER(SEARCH(Pay_Item_Search_Text_2,M5609)),MAX($L$4:L5608)+1,0)</f>
        <v>0</v>
      </c>
      <c r="M5609" s="1" t="str">
        <f>IFERROR(VLOOKUP(ROWS($M$5:M5609),Table_PayItems[[Search Key]:[Concentrated Name]],2,FALSE),"")</f>
        <v>Sewer, Reinf Conc Ellip, HE Cl A, 58 inch by 91 inch, Tr Det A - $Ft</v>
      </c>
      <c r="N5609" s="1" t="str">
        <f>IFERROR(VLOOKUP(ROWS($M$5:N5609),$L$5:$M$7000,2,FALSE),"")</f>
        <v/>
      </c>
      <c r="O5609" s="1" t="str">
        <f>IFERROR(VLOOKUP(ROWS($O$5:O5609),$K$5:$L$7000,2,FALSE),"")</f>
        <v/>
      </c>
    </row>
    <row r="5610" spans="2:15" ht="15" customHeight="1" x14ac:dyDescent="0.25">
      <c r="B5610" s="178" t="s">
        <v>9993</v>
      </c>
      <c r="C5610" s="178" t="s">
        <v>104</v>
      </c>
      <c r="D5610" s="178" t="s">
        <v>2040</v>
      </c>
      <c r="E5610" s="178" t="s">
        <v>302</v>
      </c>
      <c r="F5610" s="178" t="s">
        <v>17</v>
      </c>
      <c r="G5610" s="1">
        <f>IF(ISNUMBER(Pay_Item_Search_Text),IF(ISNUMBER(IF(FIND(Pay_Item_Search_Text,B5610)=1,1, "FALSE")),MAX(G$4:$G5609)+1,IF(ISNUMBER(Pay_Item_Search_Text),0,IF(ISNUMBER(SEARCH(Pay_Item_Search_Text,H5610)),MAX(G$4:$G5609)+1,0))),IF(ISNUMBER(Pay_Item_Search_Text),0,IF(ISNUMBER(SEARCH(Pay_Item_Search_Text,H5610)),MAX(G$4:$G5609)+1,0)))</f>
        <v>5606</v>
      </c>
      <c r="H5610" s="1" t="str">
        <f>IF(Table_PayItems[[#This Row],[Description]]="_","_ Unique Item - "&amp;Table_PayItems[[#This Row],[Item]]&amp;" - $"&amp;Table_PayItems[[#This Row],[Unit]],Table_PayItems[[#This Row],[Description]]&amp;" - $"&amp;Table_PayItems[[#This Row],[Unit]])</f>
        <v>Sewer, Reinf Conc Ellip, HE Cl A, 58 inch by 91 inch, Tr Det B - $Ft</v>
      </c>
      <c r="I5610" s="29" t="str">
        <f>IFERROR(VLOOKUP(ROWS($M$5:M5610),Table_PayItems[[Search Key]:[Concentrated Name]],2,FALSE),"")</f>
        <v>Sewer, Reinf Conc Ellip, HE Cl A, 58 inch by 91 inch, Tr Det B - $Ft</v>
      </c>
      <c r="J5610" s="1"/>
      <c r="K5610" s="1"/>
      <c r="L5610" s="22">
        <f>IF(ISNUMBER(SEARCH(Pay_Item_Search_Text_2,M5610)),MAX($L$4:L5609)+1,0)</f>
        <v>0</v>
      </c>
      <c r="M5610" s="1" t="str">
        <f>IFERROR(VLOOKUP(ROWS($M$5:M5610),Table_PayItems[[Search Key]:[Concentrated Name]],2,FALSE),"")</f>
        <v>Sewer, Reinf Conc Ellip, HE Cl A, 58 inch by 91 inch, Tr Det B - $Ft</v>
      </c>
      <c r="N5610" s="1" t="str">
        <f>IFERROR(VLOOKUP(ROWS($M$5:N5610),$L$5:$M$7000,2,FALSE),"")</f>
        <v/>
      </c>
      <c r="O5610" s="1" t="str">
        <f>IFERROR(VLOOKUP(ROWS($O$5:O5610),$K$5:$L$7000,2,FALSE),"")</f>
        <v/>
      </c>
    </row>
    <row r="5611" spans="2:15" ht="15" customHeight="1" x14ac:dyDescent="0.25">
      <c r="B5611" s="178" t="s">
        <v>9981</v>
      </c>
      <c r="C5611" s="178" t="s">
        <v>104</v>
      </c>
      <c r="D5611" s="178" t="s">
        <v>2028</v>
      </c>
      <c r="E5611" s="178" t="s">
        <v>302</v>
      </c>
      <c r="F5611" s="178" t="s">
        <v>17</v>
      </c>
      <c r="G5611" s="1">
        <f>IF(ISNUMBER(Pay_Item_Search_Text),IF(ISNUMBER(IF(FIND(Pay_Item_Search_Text,B5611)=1,1, "FALSE")),MAX(G$4:$G5610)+1,IF(ISNUMBER(Pay_Item_Search_Text),0,IF(ISNUMBER(SEARCH(Pay_Item_Search_Text,H5611)),MAX(G$4:$G5610)+1,0))),IF(ISNUMBER(Pay_Item_Search_Text),0,IF(ISNUMBER(SEARCH(Pay_Item_Search_Text,H5611)),MAX(G$4:$G5610)+1,0)))</f>
        <v>5607</v>
      </c>
      <c r="H5611" s="1" t="str">
        <f>IF(Table_PayItems[[#This Row],[Description]]="_","_ Unique Item - "&amp;Table_PayItems[[#This Row],[Item]]&amp;" - $"&amp;Table_PayItems[[#This Row],[Unit]],Table_PayItems[[#This Row],[Description]]&amp;" - $"&amp;Table_PayItems[[#This Row],[Unit]])</f>
        <v>Sewer, Reinf Conc Ellip, HE Cl A, 63 inch by 98 inch, Tr Det A - $Ft</v>
      </c>
      <c r="I5611" s="29" t="str">
        <f>IFERROR(VLOOKUP(ROWS($M$5:M5611),Table_PayItems[[Search Key]:[Concentrated Name]],2,FALSE),"")</f>
        <v>Sewer, Reinf Conc Ellip, HE Cl A, 63 inch by 98 inch, Tr Det A - $Ft</v>
      </c>
      <c r="J5611" s="1"/>
      <c r="K5611" s="1"/>
      <c r="L5611" s="22">
        <f>IF(ISNUMBER(SEARCH(Pay_Item_Search_Text_2,M5611)),MAX($L$4:L5610)+1,0)</f>
        <v>0</v>
      </c>
      <c r="M5611" s="1" t="str">
        <f>IFERROR(VLOOKUP(ROWS($M$5:M5611),Table_PayItems[[Search Key]:[Concentrated Name]],2,FALSE),"")</f>
        <v>Sewer, Reinf Conc Ellip, HE Cl A, 63 inch by 98 inch, Tr Det A - $Ft</v>
      </c>
      <c r="N5611" s="1" t="str">
        <f>IFERROR(VLOOKUP(ROWS($M$5:N5611),$L$5:$M$7000,2,FALSE),"")</f>
        <v/>
      </c>
      <c r="O5611" s="1" t="str">
        <f>IFERROR(VLOOKUP(ROWS($O$5:O5611),$K$5:$L$7000,2,FALSE),"")</f>
        <v/>
      </c>
    </row>
    <row r="5612" spans="2:15" ht="15" customHeight="1" x14ac:dyDescent="0.25">
      <c r="B5612" s="178" t="s">
        <v>9994</v>
      </c>
      <c r="C5612" s="178" t="s">
        <v>104</v>
      </c>
      <c r="D5612" s="178" t="s">
        <v>2041</v>
      </c>
      <c r="E5612" s="178" t="s">
        <v>302</v>
      </c>
      <c r="F5612" s="178" t="s">
        <v>17</v>
      </c>
      <c r="G5612" s="1">
        <f>IF(ISNUMBER(Pay_Item_Search_Text),IF(ISNUMBER(IF(FIND(Pay_Item_Search_Text,B5612)=1,1, "FALSE")),MAX(G$4:$G5611)+1,IF(ISNUMBER(Pay_Item_Search_Text),0,IF(ISNUMBER(SEARCH(Pay_Item_Search_Text,H5612)),MAX(G$4:$G5611)+1,0))),IF(ISNUMBER(Pay_Item_Search_Text),0,IF(ISNUMBER(SEARCH(Pay_Item_Search_Text,H5612)),MAX(G$4:$G5611)+1,0)))</f>
        <v>5608</v>
      </c>
      <c r="H5612" s="1" t="str">
        <f>IF(Table_PayItems[[#This Row],[Description]]="_","_ Unique Item - "&amp;Table_PayItems[[#This Row],[Item]]&amp;" - $"&amp;Table_PayItems[[#This Row],[Unit]],Table_PayItems[[#This Row],[Description]]&amp;" - $"&amp;Table_PayItems[[#This Row],[Unit]])</f>
        <v>Sewer, Reinf Conc Ellip, HE Cl A, 63 inch by 98 inch, Tr Det B - $Ft</v>
      </c>
      <c r="I5612" s="29" t="str">
        <f>IFERROR(VLOOKUP(ROWS($M$5:M5612),Table_PayItems[[Search Key]:[Concentrated Name]],2,FALSE),"")</f>
        <v>Sewer, Reinf Conc Ellip, HE Cl A, 63 inch by 98 inch, Tr Det B - $Ft</v>
      </c>
      <c r="J5612" s="1"/>
      <c r="K5612" s="1"/>
      <c r="L5612" s="22">
        <f>IF(ISNUMBER(SEARCH(Pay_Item_Search_Text_2,M5612)),MAX($L$4:L5611)+1,0)</f>
        <v>0</v>
      </c>
      <c r="M5612" s="1" t="str">
        <f>IFERROR(VLOOKUP(ROWS($M$5:M5612),Table_PayItems[[Search Key]:[Concentrated Name]],2,FALSE),"")</f>
        <v>Sewer, Reinf Conc Ellip, HE Cl A, 63 inch by 98 inch, Tr Det B - $Ft</v>
      </c>
      <c r="N5612" s="1" t="str">
        <f>IFERROR(VLOOKUP(ROWS($M$5:N5612),$L$5:$M$7000,2,FALSE),"")</f>
        <v/>
      </c>
      <c r="O5612" s="1" t="str">
        <f>IFERROR(VLOOKUP(ROWS($O$5:O5612),$K$5:$L$7000,2,FALSE),"")</f>
        <v/>
      </c>
    </row>
    <row r="5613" spans="2:15" ht="15" customHeight="1" x14ac:dyDescent="0.25">
      <c r="B5613" s="178" t="s">
        <v>9982</v>
      </c>
      <c r="C5613" s="178" t="s">
        <v>104</v>
      </c>
      <c r="D5613" s="178" t="s">
        <v>2029</v>
      </c>
      <c r="E5613" s="178" t="s">
        <v>302</v>
      </c>
      <c r="F5613" s="178" t="s">
        <v>17</v>
      </c>
      <c r="G5613" s="1">
        <f>IF(ISNUMBER(Pay_Item_Search_Text),IF(ISNUMBER(IF(FIND(Pay_Item_Search_Text,B5613)=1,1, "FALSE")),MAX(G$4:$G5612)+1,IF(ISNUMBER(Pay_Item_Search_Text),0,IF(ISNUMBER(SEARCH(Pay_Item_Search_Text,H5613)),MAX(G$4:$G5612)+1,0))),IF(ISNUMBER(Pay_Item_Search_Text),0,IF(ISNUMBER(SEARCH(Pay_Item_Search_Text,H5613)),MAX(G$4:$G5612)+1,0)))</f>
        <v>5609</v>
      </c>
      <c r="H5613" s="1" t="str">
        <f>IF(Table_PayItems[[#This Row],[Description]]="_","_ Unique Item - "&amp;Table_PayItems[[#This Row],[Item]]&amp;" - $"&amp;Table_PayItems[[#This Row],[Unit]],Table_PayItems[[#This Row],[Description]]&amp;" - $"&amp;Table_PayItems[[#This Row],[Unit]])</f>
        <v>Sewer, Reinf Conc Ellip, HE Cl A, 68 inch by 106 inch, Tr Det A - $Ft</v>
      </c>
      <c r="I5613" s="29" t="str">
        <f>IFERROR(VLOOKUP(ROWS($M$5:M5613),Table_PayItems[[Search Key]:[Concentrated Name]],2,FALSE),"")</f>
        <v>Sewer, Reinf Conc Ellip, HE Cl A, 68 inch by 106 inch, Tr Det A - $Ft</v>
      </c>
      <c r="J5613" s="1"/>
      <c r="K5613" s="1"/>
      <c r="L5613" s="22">
        <f>IF(ISNUMBER(SEARCH(Pay_Item_Search_Text_2,M5613)),MAX($L$4:L5612)+1,0)</f>
        <v>1026</v>
      </c>
      <c r="M5613" s="1" t="str">
        <f>IFERROR(VLOOKUP(ROWS($M$5:M5613),Table_PayItems[[Search Key]:[Concentrated Name]],2,FALSE),"")</f>
        <v>Sewer, Reinf Conc Ellip, HE Cl A, 68 inch by 106 inch, Tr Det A - $Ft</v>
      </c>
      <c r="N5613" s="1" t="str">
        <f>IFERROR(VLOOKUP(ROWS($M$5:N5613),$L$5:$M$7000,2,FALSE),"")</f>
        <v/>
      </c>
      <c r="O5613" s="1" t="str">
        <f>IFERROR(VLOOKUP(ROWS($O$5:O5613),$K$5:$L$7000,2,FALSE),"")</f>
        <v/>
      </c>
    </row>
    <row r="5614" spans="2:15" ht="15" customHeight="1" x14ac:dyDescent="0.25">
      <c r="B5614" s="178" t="s">
        <v>9995</v>
      </c>
      <c r="C5614" s="178" t="s">
        <v>104</v>
      </c>
      <c r="D5614" s="178" t="s">
        <v>2042</v>
      </c>
      <c r="E5614" s="178" t="s">
        <v>302</v>
      </c>
      <c r="F5614" s="178" t="s">
        <v>17</v>
      </c>
      <c r="G5614" s="1">
        <f>IF(ISNUMBER(Pay_Item_Search_Text),IF(ISNUMBER(IF(FIND(Pay_Item_Search_Text,B5614)=1,1, "FALSE")),MAX(G$4:$G5613)+1,IF(ISNUMBER(Pay_Item_Search_Text),0,IF(ISNUMBER(SEARCH(Pay_Item_Search_Text,H5614)),MAX(G$4:$G5613)+1,0))),IF(ISNUMBER(Pay_Item_Search_Text),0,IF(ISNUMBER(SEARCH(Pay_Item_Search_Text,H5614)),MAX(G$4:$G5613)+1,0)))</f>
        <v>5610</v>
      </c>
      <c r="H5614" s="1" t="str">
        <f>IF(Table_PayItems[[#This Row],[Description]]="_","_ Unique Item - "&amp;Table_PayItems[[#This Row],[Item]]&amp;" - $"&amp;Table_PayItems[[#This Row],[Unit]],Table_PayItems[[#This Row],[Description]]&amp;" - $"&amp;Table_PayItems[[#This Row],[Unit]])</f>
        <v>Sewer, Reinf Conc Ellip, HE Cl A, 68 inch by 106 inch, Tr Det B - $Ft</v>
      </c>
      <c r="I5614" s="29" t="str">
        <f>IFERROR(VLOOKUP(ROWS($M$5:M5614),Table_PayItems[[Search Key]:[Concentrated Name]],2,FALSE),"")</f>
        <v>Sewer, Reinf Conc Ellip, HE Cl A, 68 inch by 106 inch, Tr Det B - $Ft</v>
      </c>
      <c r="J5614" s="1"/>
      <c r="K5614" s="1"/>
      <c r="L5614" s="22">
        <f>IF(ISNUMBER(SEARCH(Pay_Item_Search_Text_2,M5614)),MAX($L$4:L5613)+1,0)</f>
        <v>1027</v>
      </c>
      <c r="M5614" s="1" t="str">
        <f>IFERROR(VLOOKUP(ROWS($M$5:M5614),Table_PayItems[[Search Key]:[Concentrated Name]],2,FALSE),"")</f>
        <v>Sewer, Reinf Conc Ellip, HE Cl A, 68 inch by 106 inch, Tr Det B - $Ft</v>
      </c>
      <c r="N5614" s="1" t="str">
        <f>IFERROR(VLOOKUP(ROWS($M$5:N5614),$L$5:$M$7000,2,FALSE),"")</f>
        <v/>
      </c>
      <c r="O5614" s="1" t="str">
        <f>IFERROR(VLOOKUP(ROWS($O$5:O5614),$K$5:$L$7000,2,FALSE),"")</f>
        <v/>
      </c>
    </row>
    <row r="5615" spans="2:15" ht="15" customHeight="1" x14ac:dyDescent="0.25">
      <c r="B5615" s="178" t="s">
        <v>9996</v>
      </c>
      <c r="C5615" s="178" t="s">
        <v>104</v>
      </c>
      <c r="D5615" s="178" t="s">
        <v>2043</v>
      </c>
      <c r="E5615" s="178" t="s">
        <v>296</v>
      </c>
      <c r="F5615" s="178" t="s">
        <v>17</v>
      </c>
      <c r="G5615" s="1">
        <f>IF(ISNUMBER(Pay_Item_Search_Text),IF(ISNUMBER(IF(FIND(Pay_Item_Search_Text,B5615)=1,1, "FALSE")),MAX(G$4:$G5614)+1,IF(ISNUMBER(Pay_Item_Search_Text),0,IF(ISNUMBER(SEARCH(Pay_Item_Search_Text,H5615)),MAX(G$4:$G5614)+1,0))),IF(ISNUMBER(Pay_Item_Search_Text),0,IF(ISNUMBER(SEARCH(Pay_Item_Search_Text,H5615)),MAX(G$4:$G5614)+1,0)))</f>
        <v>5611</v>
      </c>
      <c r="H5615" s="1" t="str">
        <f>IF(Table_PayItems[[#This Row],[Description]]="_","_ Unique Item - "&amp;Table_PayItems[[#This Row],[Item]]&amp;" - $"&amp;Table_PayItems[[#This Row],[Unit]],Table_PayItems[[#This Row],[Description]]&amp;" - $"&amp;Table_PayItems[[#This Row],[Unit]])</f>
        <v>Sewer, Reinf Conc Ellip, HE Cl I, 14 inch by 23 inch, Tr Det A - $Ft</v>
      </c>
      <c r="I5615" s="29" t="str">
        <f>IFERROR(VLOOKUP(ROWS($M$5:M5615),Table_PayItems[[Search Key]:[Concentrated Name]],2,FALSE),"")</f>
        <v>Sewer, Reinf Conc Ellip, HE Cl I, 14 inch by 23 inch, Tr Det A - $Ft</v>
      </c>
      <c r="J5615" s="1"/>
      <c r="K5615" s="1"/>
      <c r="L5615" s="22">
        <f>IF(ISNUMBER(SEARCH(Pay_Item_Search_Text_2,M5615)),MAX($L$4:L5614)+1,0)</f>
        <v>0</v>
      </c>
      <c r="M5615" s="1" t="str">
        <f>IFERROR(VLOOKUP(ROWS($M$5:M5615),Table_PayItems[[Search Key]:[Concentrated Name]],2,FALSE),"")</f>
        <v>Sewer, Reinf Conc Ellip, HE Cl I, 14 inch by 23 inch, Tr Det A - $Ft</v>
      </c>
      <c r="N5615" s="1" t="str">
        <f>IFERROR(VLOOKUP(ROWS($M$5:N5615),$L$5:$M$7000,2,FALSE),"")</f>
        <v/>
      </c>
      <c r="O5615" s="1" t="str">
        <f>IFERROR(VLOOKUP(ROWS($O$5:O5615),$K$5:$L$7000,2,FALSE),"")</f>
        <v/>
      </c>
    </row>
    <row r="5616" spans="2:15" ht="15" customHeight="1" x14ac:dyDescent="0.25">
      <c r="B5616" s="178" t="s">
        <v>10009</v>
      </c>
      <c r="C5616" s="178" t="s">
        <v>104</v>
      </c>
      <c r="D5616" s="178" t="s">
        <v>2056</v>
      </c>
      <c r="E5616" s="178" t="s">
        <v>296</v>
      </c>
      <c r="F5616" s="178" t="s">
        <v>17</v>
      </c>
      <c r="G5616" s="1">
        <f>IF(ISNUMBER(Pay_Item_Search_Text),IF(ISNUMBER(IF(FIND(Pay_Item_Search_Text,B5616)=1,1, "FALSE")),MAX(G$4:$G5615)+1,IF(ISNUMBER(Pay_Item_Search_Text),0,IF(ISNUMBER(SEARCH(Pay_Item_Search_Text,H5616)),MAX(G$4:$G5615)+1,0))),IF(ISNUMBER(Pay_Item_Search_Text),0,IF(ISNUMBER(SEARCH(Pay_Item_Search_Text,H5616)),MAX(G$4:$G5615)+1,0)))</f>
        <v>5612</v>
      </c>
      <c r="H5616" s="1" t="str">
        <f>IF(Table_PayItems[[#This Row],[Description]]="_","_ Unique Item - "&amp;Table_PayItems[[#This Row],[Item]]&amp;" - $"&amp;Table_PayItems[[#This Row],[Unit]],Table_PayItems[[#This Row],[Description]]&amp;" - $"&amp;Table_PayItems[[#This Row],[Unit]])</f>
        <v>Sewer, Reinf Conc Ellip, HE Cl I, 14 inch by 23 inch, Tr Det B - $Ft</v>
      </c>
      <c r="I5616" s="29" t="str">
        <f>IFERROR(VLOOKUP(ROWS($M$5:M5616),Table_PayItems[[Search Key]:[Concentrated Name]],2,FALSE),"")</f>
        <v>Sewer, Reinf Conc Ellip, HE Cl I, 14 inch by 23 inch, Tr Det B - $Ft</v>
      </c>
      <c r="J5616" s="1"/>
      <c r="K5616" s="1"/>
      <c r="L5616" s="22">
        <f>IF(ISNUMBER(SEARCH(Pay_Item_Search_Text_2,M5616)),MAX($L$4:L5615)+1,0)</f>
        <v>0</v>
      </c>
      <c r="M5616" s="1" t="str">
        <f>IFERROR(VLOOKUP(ROWS($M$5:M5616),Table_PayItems[[Search Key]:[Concentrated Name]],2,FALSE),"")</f>
        <v>Sewer, Reinf Conc Ellip, HE Cl I, 14 inch by 23 inch, Tr Det B - $Ft</v>
      </c>
      <c r="N5616" s="1" t="str">
        <f>IFERROR(VLOOKUP(ROWS($M$5:N5616),$L$5:$M$7000,2,FALSE),"")</f>
        <v/>
      </c>
      <c r="O5616" s="1" t="str">
        <f>IFERROR(VLOOKUP(ROWS($O$5:O5616),$K$5:$L$7000,2,FALSE),"")</f>
        <v/>
      </c>
    </row>
    <row r="5617" spans="2:15" ht="15" customHeight="1" x14ac:dyDescent="0.25">
      <c r="B5617" s="178" t="s">
        <v>9997</v>
      </c>
      <c r="C5617" s="178" t="s">
        <v>104</v>
      </c>
      <c r="D5617" s="178" t="s">
        <v>2044</v>
      </c>
      <c r="E5617" s="178" t="s">
        <v>296</v>
      </c>
      <c r="F5617" s="178" t="s">
        <v>17</v>
      </c>
      <c r="G5617" s="1">
        <f>IF(ISNUMBER(Pay_Item_Search_Text),IF(ISNUMBER(IF(FIND(Pay_Item_Search_Text,B5617)=1,1, "FALSE")),MAX(G$4:$G5616)+1,IF(ISNUMBER(Pay_Item_Search_Text),0,IF(ISNUMBER(SEARCH(Pay_Item_Search_Text,H5617)),MAX(G$4:$G5616)+1,0))),IF(ISNUMBER(Pay_Item_Search_Text),0,IF(ISNUMBER(SEARCH(Pay_Item_Search_Text,H5617)),MAX(G$4:$G5616)+1,0)))</f>
        <v>5613</v>
      </c>
      <c r="H5617" s="1" t="str">
        <f>IF(Table_PayItems[[#This Row],[Description]]="_","_ Unique Item - "&amp;Table_PayItems[[#This Row],[Item]]&amp;" - $"&amp;Table_PayItems[[#This Row],[Unit]],Table_PayItems[[#This Row],[Description]]&amp;" - $"&amp;Table_PayItems[[#This Row],[Unit]])</f>
        <v>Sewer, Reinf Conc Ellip, HE Cl I, 19 inch by 30 inch, Tr Det A - $Ft</v>
      </c>
      <c r="I5617" s="29" t="str">
        <f>IFERROR(VLOOKUP(ROWS($M$5:M5617),Table_PayItems[[Search Key]:[Concentrated Name]],2,FALSE),"")</f>
        <v>Sewer, Reinf Conc Ellip, HE Cl I, 19 inch by 30 inch, Tr Det A - $Ft</v>
      </c>
      <c r="J5617" s="1"/>
      <c r="K5617" s="1"/>
      <c r="L5617" s="22">
        <f>IF(ISNUMBER(SEARCH(Pay_Item_Search_Text_2,M5617)),MAX($L$4:L5616)+1,0)</f>
        <v>1028</v>
      </c>
      <c r="M5617" s="1" t="str">
        <f>IFERROR(VLOOKUP(ROWS($M$5:M5617),Table_PayItems[[Search Key]:[Concentrated Name]],2,FALSE),"")</f>
        <v>Sewer, Reinf Conc Ellip, HE Cl I, 19 inch by 30 inch, Tr Det A - $Ft</v>
      </c>
      <c r="N5617" s="1" t="str">
        <f>IFERROR(VLOOKUP(ROWS($M$5:N5617),$L$5:$M$7000,2,FALSE),"")</f>
        <v/>
      </c>
      <c r="O5617" s="1" t="str">
        <f>IFERROR(VLOOKUP(ROWS($O$5:O5617),$K$5:$L$7000,2,FALSE),"")</f>
        <v/>
      </c>
    </row>
    <row r="5618" spans="2:15" ht="15" customHeight="1" x14ac:dyDescent="0.25">
      <c r="B5618" s="178" t="s">
        <v>10010</v>
      </c>
      <c r="C5618" s="178" t="s">
        <v>104</v>
      </c>
      <c r="D5618" s="178" t="s">
        <v>2057</v>
      </c>
      <c r="E5618" s="178" t="s">
        <v>296</v>
      </c>
      <c r="F5618" s="178" t="s">
        <v>17</v>
      </c>
      <c r="G5618" s="1">
        <f>IF(ISNUMBER(Pay_Item_Search_Text),IF(ISNUMBER(IF(FIND(Pay_Item_Search_Text,B5618)=1,1, "FALSE")),MAX(G$4:$G5617)+1,IF(ISNUMBER(Pay_Item_Search_Text),0,IF(ISNUMBER(SEARCH(Pay_Item_Search_Text,H5618)),MAX(G$4:$G5617)+1,0))),IF(ISNUMBER(Pay_Item_Search_Text),0,IF(ISNUMBER(SEARCH(Pay_Item_Search_Text,H5618)),MAX(G$4:$G5617)+1,0)))</f>
        <v>5614</v>
      </c>
      <c r="H5618" s="1" t="str">
        <f>IF(Table_PayItems[[#This Row],[Description]]="_","_ Unique Item - "&amp;Table_PayItems[[#This Row],[Item]]&amp;" - $"&amp;Table_PayItems[[#This Row],[Unit]],Table_PayItems[[#This Row],[Description]]&amp;" - $"&amp;Table_PayItems[[#This Row],[Unit]])</f>
        <v>Sewer, Reinf Conc Ellip, HE Cl I, 19 inch by 30 inch, Tr Det B - $Ft</v>
      </c>
      <c r="I5618" s="29" t="str">
        <f>IFERROR(VLOOKUP(ROWS($M$5:M5618),Table_PayItems[[Search Key]:[Concentrated Name]],2,FALSE),"")</f>
        <v>Sewer, Reinf Conc Ellip, HE Cl I, 19 inch by 30 inch, Tr Det B - $Ft</v>
      </c>
      <c r="J5618" s="1"/>
      <c r="K5618" s="1"/>
      <c r="L5618" s="22">
        <f>IF(ISNUMBER(SEARCH(Pay_Item_Search_Text_2,M5618)),MAX($L$4:L5617)+1,0)</f>
        <v>1029</v>
      </c>
      <c r="M5618" s="1" t="str">
        <f>IFERROR(VLOOKUP(ROWS($M$5:M5618),Table_PayItems[[Search Key]:[Concentrated Name]],2,FALSE),"")</f>
        <v>Sewer, Reinf Conc Ellip, HE Cl I, 19 inch by 30 inch, Tr Det B - $Ft</v>
      </c>
      <c r="N5618" s="1" t="str">
        <f>IFERROR(VLOOKUP(ROWS($M$5:N5618),$L$5:$M$7000,2,FALSE),"")</f>
        <v/>
      </c>
      <c r="O5618" s="1" t="str">
        <f>IFERROR(VLOOKUP(ROWS($O$5:O5618),$K$5:$L$7000,2,FALSE),"")</f>
        <v/>
      </c>
    </row>
    <row r="5619" spans="2:15" ht="15" customHeight="1" x14ac:dyDescent="0.25">
      <c r="B5619" s="178" t="s">
        <v>9998</v>
      </c>
      <c r="C5619" s="178" t="s">
        <v>104</v>
      </c>
      <c r="D5619" s="178" t="s">
        <v>2045</v>
      </c>
      <c r="E5619" s="178" t="s">
        <v>302</v>
      </c>
      <c r="F5619" s="178" t="s">
        <v>17</v>
      </c>
      <c r="G5619" s="1">
        <f>IF(ISNUMBER(Pay_Item_Search_Text),IF(ISNUMBER(IF(FIND(Pay_Item_Search_Text,B5619)=1,1, "FALSE")),MAX(G$4:$G5618)+1,IF(ISNUMBER(Pay_Item_Search_Text),0,IF(ISNUMBER(SEARCH(Pay_Item_Search_Text,H5619)),MAX(G$4:$G5618)+1,0))),IF(ISNUMBER(Pay_Item_Search_Text),0,IF(ISNUMBER(SEARCH(Pay_Item_Search_Text,H5619)),MAX(G$4:$G5618)+1,0)))</f>
        <v>5615</v>
      </c>
      <c r="H5619" s="1" t="str">
        <f>IF(Table_PayItems[[#This Row],[Description]]="_","_ Unique Item - "&amp;Table_PayItems[[#This Row],[Item]]&amp;" - $"&amp;Table_PayItems[[#This Row],[Unit]],Table_PayItems[[#This Row],[Description]]&amp;" - $"&amp;Table_PayItems[[#This Row],[Unit]])</f>
        <v>Sewer, Reinf Conc Ellip, HE Cl I, 22 inch by 34 inch, Tr Det A - $Ft</v>
      </c>
      <c r="I5619" s="29" t="str">
        <f>IFERROR(VLOOKUP(ROWS($M$5:M5619),Table_PayItems[[Search Key]:[Concentrated Name]],2,FALSE),"")</f>
        <v>Sewer, Reinf Conc Ellip, HE Cl I, 22 inch by 34 inch, Tr Det A - $Ft</v>
      </c>
      <c r="J5619" s="1"/>
      <c r="K5619" s="1"/>
      <c r="L5619" s="22">
        <f>IF(ISNUMBER(SEARCH(Pay_Item_Search_Text_2,M5619)),MAX($L$4:L5618)+1,0)</f>
        <v>0</v>
      </c>
      <c r="M5619" s="1" t="str">
        <f>IFERROR(VLOOKUP(ROWS($M$5:M5619),Table_PayItems[[Search Key]:[Concentrated Name]],2,FALSE),"")</f>
        <v>Sewer, Reinf Conc Ellip, HE Cl I, 22 inch by 34 inch, Tr Det A - $Ft</v>
      </c>
      <c r="N5619" s="1" t="str">
        <f>IFERROR(VLOOKUP(ROWS($M$5:N5619),$L$5:$M$7000,2,FALSE),"")</f>
        <v/>
      </c>
      <c r="O5619" s="1" t="str">
        <f>IFERROR(VLOOKUP(ROWS($O$5:O5619),$K$5:$L$7000,2,FALSE),"")</f>
        <v/>
      </c>
    </row>
    <row r="5620" spans="2:15" ht="15" customHeight="1" x14ac:dyDescent="0.25">
      <c r="B5620" s="178" t="s">
        <v>10011</v>
      </c>
      <c r="C5620" s="178" t="s">
        <v>104</v>
      </c>
      <c r="D5620" s="178" t="s">
        <v>2058</v>
      </c>
      <c r="E5620" s="178" t="s">
        <v>302</v>
      </c>
      <c r="F5620" s="178" t="s">
        <v>17</v>
      </c>
      <c r="G5620" s="1">
        <f>IF(ISNUMBER(Pay_Item_Search_Text),IF(ISNUMBER(IF(FIND(Pay_Item_Search_Text,B5620)=1,1, "FALSE")),MAX(G$4:$G5619)+1,IF(ISNUMBER(Pay_Item_Search_Text),0,IF(ISNUMBER(SEARCH(Pay_Item_Search_Text,H5620)),MAX(G$4:$G5619)+1,0))),IF(ISNUMBER(Pay_Item_Search_Text),0,IF(ISNUMBER(SEARCH(Pay_Item_Search_Text,H5620)),MAX(G$4:$G5619)+1,0)))</f>
        <v>5616</v>
      </c>
      <c r="H5620" s="1" t="str">
        <f>IF(Table_PayItems[[#This Row],[Description]]="_","_ Unique Item - "&amp;Table_PayItems[[#This Row],[Item]]&amp;" - $"&amp;Table_PayItems[[#This Row],[Unit]],Table_PayItems[[#This Row],[Description]]&amp;" - $"&amp;Table_PayItems[[#This Row],[Unit]])</f>
        <v>Sewer, Reinf Conc Ellip, HE Cl I, 22 inch by 34 inch, Tr Det B - $Ft</v>
      </c>
      <c r="I5620" s="29" t="str">
        <f>IFERROR(VLOOKUP(ROWS($M$5:M5620),Table_PayItems[[Search Key]:[Concentrated Name]],2,FALSE),"")</f>
        <v>Sewer, Reinf Conc Ellip, HE Cl I, 22 inch by 34 inch, Tr Det B - $Ft</v>
      </c>
      <c r="J5620" s="1"/>
      <c r="K5620" s="1"/>
      <c r="L5620" s="22">
        <f>IF(ISNUMBER(SEARCH(Pay_Item_Search_Text_2,M5620)),MAX($L$4:L5619)+1,0)</f>
        <v>0</v>
      </c>
      <c r="M5620" s="1" t="str">
        <f>IFERROR(VLOOKUP(ROWS($M$5:M5620),Table_PayItems[[Search Key]:[Concentrated Name]],2,FALSE),"")</f>
        <v>Sewer, Reinf Conc Ellip, HE Cl I, 22 inch by 34 inch, Tr Det B - $Ft</v>
      </c>
      <c r="N5620" s="1" t="str">
        <f>IFERROR(VLOOKUP(ROWS($M$5:N5620),$L$5:$M$7000,2,FALSE),"")</f>
        <v/>
      </c>
      <c r="O5620" s="1" t="str">
        <f>IFERROR(VLOOKUP(ROWS($O$5:O5620),$K$5:$L$7000,2,FALSE),"")</f>
        <v/>
      </c>
    </row>
    <row r="5621" spans="2:15" ht="15" customHeight="1" x14ac:dyDescent="0.25">
      <c r="B5621" s="178" t="s">
        <v>9999</v>
      </c>
      <c r="C5621" s="178" t="s">
        <v>104</v>
      </c>
      <c r="D5621" s="178" t="s">
        <v>2046</v>
      </c>
      <c r="E5621" s="178" t="s">
        <v>302</v>
      </c>
      <c r="F5621" s="178" t="s">
        <v>17</v>
      </c>
      <c r="G5621" s="1">
        <f>IF(ISNUMBER(Pay_Item_Search_Text),IF(ISNUMBER(IF(FIND(Pay_Item_Search_Text,B5621)=1,1, "FALSE")),MAX(G$4:$G5620)+1,IF(ISNUMBER(Pay_Item_Search_Text),0,IF(ISNUMBER(SEARCH(Pay_Item_Search_Text,H5621)),MAX(G$4:$G5620)+1,0))),IF(ISNUMBER(Pay_Item_Search_Text),0,IF(ISNUMBER(SEARCH(Pay_Item_Search_Text,H5621)),MAX(G$4:$G5620)+1,0)))</f>
        <v>5617</v>
      </c>
      <c r="H5621" s="1" t="str">
        <f>IF(Table_PayItems[[#This Row],[Description]]="_","_ Unique Item - "&amp;Table_PayItems[[#This Row],[Item]]&amp;" - $"&amp;Table_PayItems[[#This Row],[Unit]],Table_PayItems[[#This Row],[Description]]&amp;" - $"&amp;Table_PayItems[[#This Row],[Unit]])</f>
        <v>Sewer, Reinf Conc Ellip, HE Cl I, 24 inch by 38 inch, Tr Det A - $Ft</v>
      </c>
      <c r="I5621" s="29" t="str">
        <f>IFERROR(VLOOKUP(ROWS($M$5:M5621),Table_PayItems[[Search Key]:[Concentrated Name]],2,FALSE),"")</f>
        <v>Sewer, Reinf Conc Ellip, HE Cl I, 24 inch by 38 inch, Tr Det A - $Ft</v>
      </c>
      <c r="J5621" s="1"/>
      <c r="K5621" s="1"/>
      <c r="L5621" s="22">
        <f>IF(ISNUMBER(SEARCH(Pay_Item_Search_Text_2,M5621)),MAX($L$4:L5620)+1,0)</f>
        <v>0</v>
      </c>
      <c r="M5621" s="1" t="str">
        <f>IFERROR(VLOOKUP(ROWS($M$5:M5621),Table_PayItems[[Search Key]:[Concentrated Name]],2,FALSE),"")</f>
        <v>Sewer, Reinf Conc Ellip, HE Cl I, 24 inch by 38 inch, Tr Det A - $Ft</v>
      </c>
      <c r="N5621" s="1" t="str">
        <f>IFERROR(VLOOKUP(ROWS($M$5:N5621),$L$5:$M$7000,2,FALSE),"")</f>
        <v/>
      </c>
      <c r="O5621" s="1" t="str">
        <f>IFERROR(VLOOKUP(ROWS($O$5:O5621),$K$5:$L$7000,2,FALSE),"")</f>
        <v/>
      </c>
    </row>
    <row r="5622" spans="2:15" ht="15" customHeight="1" x14ac:dyDescent="0.25">
      <c r="B5622" s="178" t="s">
        <v>10012</v>
      </c>
      <c r="C5622" s="178" t="s">
        <v>104</v>
      </c>
      <c r="D5622" s="178" t="s">
        <v>2059</v>
      </c>
      <c r="E5622" s="178" t="s">
        <v>302</v>
      </c>
      <c r="F5622" s="178" t="s">
        <v>17</v>
      </c>
      <c r="G5622" s="1">
        <f>IF(ISNUMBER(Pay_Item_Search_Text),IF(ISNUMBER(IF(FIND(Pay_Item_Search_Text,B5622)=1,1, "FALSE")),MAX(G$4:$G5621)+1,IF(ISNUMBER(Pay_Item_Search_Text),0,IF(ISNUMBER(SEARCH(Pay_Item_Search_Text,H5622)),MAX(G$4:$G5621)+1,0))),IF(ISNUMBER(Pay_Item_Search_Text),0,IF(ISNUMBER(SEARCH(Pay_Item_Search_Text,H5622)),MAX(G$4:$G5621)+1,0)))</f>
        <v>5618</v>
      </c>
      <c r="H5622" s="1" t="str">
        <f>IF(Table_PayItems[[#This Row],[Description]]="_","_ Unique Item - "&amp;Table_PayItems[[#This Row],[Item]]&amp;" - $"&amp;Table_PayItems[[#This Row],[Unit]],Table_PayItems[[#This Row],[Description]]&amp;" - $"&amp;Table_PayItems[[#This Row],[Unit]])</f>
        <v>Sewer, Reinf Conc Ellip, HE Cl I, 24 inch by 38 inch, Tr Det B - $Ft</v>
      </c>
      <c r="I5622" s="29" t="str">
        <f>IFERROR(VLOOKUP(ROWS($M$5:M5622),Table_PayItems[[Search Key]:[Concentrated Name]],2,FALSE),"")</f>
        <v>Sewer, Reinf Conc Ellip, HE Cl I, 24 inch by 38 inch, Tr Det B - $Ft</v>
      </c>
      <c r="J5622" s="1"/>
      <c r="K5622" s="1"/>
      <c r="L5622" s="22">
        <f>IF(ISNUMBER(SEARCH(Pay_Item_Search_Text_2,M5622)),MAX($L$4:L5621)+1,0)</f>
        <v>0</v>
      </c>
      <c r="M5622" s="1" t="str">
        <f>IFERROR(VLOOKUP(ROWS($M$5:M5622),Table_PayItems[[Search Key]:[Concentrated Name]],2,FALSE),"")</f>
        <v>Sewer, Reinf Conc Ellip, HE Cl I, 24 inch by 38 inch, Tr Det B - $Ft</v>
      </c>
      <c r="N5622" s="1" t="str">
        <f>IFERROR(VLOOKUP(ROWS($M$5:N5622),$L$5:$M$7000,2,FALSE),"")</f>
        <v/>
      </c>
      <c r="O5622" s="1" t="str">
        <f>IFERROR(VLOOKUP(ROWS($O$5:O5622),$K$5:$L$7000,2,FALSE),"")</f>
        <v/>
      </c>
    </row>
    <row r="5623" spans="2:15" ht="15" customHeight="1" x14ac:dyDescent="0.25">
      <c r="B5623" s="178" t="s">
        <v>10000</v>
      </c>
      <c r="C5623" s="178" t="s">
        <v>104</v>
      </c>
      <c r="D5623" s="178" t="s">
        <v>2047</v>
      </c>
      <c r="E5623" s="178" t="s">
        <v>302</v>
      </c>
      <c r="F5623" s="178" t="s">
        <v>17</v>
      </c>
      <c r="G5623" s="1">
        <f>IF(ISNUMBER(Pay_Item_Search_Text),IF(ISNUMBER(IF(FIND(Pay_Item_Search_Text,B5623)=1,1, "FALSE")),MAX(G$4:$G5622)+1,IF(ISNUMBER(Pay_Item_Search_Text),0,IF(ISNUMBER(SEARCH(Pay_Item_Search_Text,H5623)),MAX(G$4:$G5622)+1,0))),IF(ISNUMBER(Pay_Item_Search_Text),0,IF(ISNUMBER(SEARCH(Pay_Item_Search_Text,H5623)),MAX(G$4:$G5622)+1,0)))</f>
        <v>5619</v>
      </c>
      <c r="H5623" s="1" t="str">
        <f>IF(Table_PayItems[[#This Row],[Description]]="_","_ Unique Item - "&amp;Table_PayItems[[#This Row],[Item]]&amp;" - $"&amp;Table_PayItems[[#This Row],[Unit]],Table_PayItems[[#This Row],[Description]]&amp;" - $"&amp;Table_PayItems[[#This Row],[Unit]])</f>
        <v>Sewer, Reinf Conc Ellip, HE Cl I, 29 inch by 45 inch, Tr Det A - $Ft</v>
      </c>
      <c r="I5623" s="29" t="str">
        <f>IFERROR(VLOOKUP(ROWS($M$5:M5623),Table_PayItems[[Search Key]:[Concentrated Name]],2,FALSE),"")</f>
        <v>Sewer, Reinf Conc Ellip, HE Cl I, 29 inch by 45 inch, Tr Det A - $Ft</v>
      </c>
      <c r="J5623" s="1"/>
      <c r="K5623" s="1"/>
      <c r="L5623" s="22">
        <f>IF(ISNUMBER(SEARCH(Pay_Item_Search_Text_2,M5623)),MAX($L$4:L5622)+1,0)</f>
        <v>0</v>
      </c>
      <c r="M5623" s="1" t="str">
        <f>IFERROR(VLOOKUP(ROWS($M$5:M5623),Table_PayItems[[Search Key]:[Concentrated Name]],2,FALSE),"")</f>
        <v>Sewer, Reinf Conc Ellip, HE Cl I, 29 inch by 45 inch, Tr Det A - $Ft</v>
      </c>
      <c r="N5623" s="1" t="str">
        <f>IFERROR(VLOOKUP(ROWS($M$5:N5623),$L$5:$M$7000,2,FALSE),"")</f>
        <v/>
      </c>
      <c r="O5623" s="1" t="str">
        <f>IFERROR(VLOOKUP(ROWS($O$5:O5623),$K$5:$L$7000,2,FALSE),"")</f>
        <v/>
      </c>
    </row>
    <row r="5624" spans="2:15" ht="15" customHeight="1" x14ac:dyDescent="0.25">
      <c r="B5624" s="178" t="s">
        <v>10013</v>
      </c>
      <c r="C5624" s="178" t="s">
        <v>104</v>
      </c>
      <c r="D5624" s="178" t="s">
        <v>2060</v>
      </c>
      <c r="E5624" s="178" t="s">
        <v>302</v>
      </c>
      <c r="F5624" s="178" t="s">
        <v>17</v>
      </c>
      <c r="G5624" s="1">
        <f>IF(ISNUMBER(Pay_Item_Search_Text),IF(ISNUMBER(IF(FIND(Pay_Item_Search_Text,B5624)=1,1, "FALSE")),MAX(G$4:$G5623)+1,IF(ISNUMBER(Pay_Item_Search_Text),0,IF(ISNUMBER(SEARCH(Pay_Item_Search_Text,H5624)),MAX(G$4:$G5623)+1,0))),IF(ISNUMBER(Pay_Item_Search_Text),0,IF(ISNUMBER(SEARCH(Pay_Item_Search_Text,H5624)),MAX(G$4:$G5623)+1,0)))</f>
        <v>5620</v>
      </c>
      <c r="H5624" s="1" t="str">
        <f>IF(Table_PayItems[[#This Row],[Description]]="_","_ Unique Item - "&amp;Table_PayItems[[#This Row],[Item]]&amp;" - $"&amp;Table_PayItems[[#This Row],[Unit]],Table_PayItems[[#This Row],[Description]]&amp;" - $"&amp;Table_PayItems[[#This Row],[Unit]])</f>
        <v>Sewer, Reinf Conc Ellip, HE Cl I, 29 inch by 45 inch, Tr Det B - $Ft</v>
      </c>
      <c r="I5624" s="29" t="str">
        <f>IFERROR(VLOOKUP(ROWS($M$5:M5624),Table_PayItems[[Search Key]:[Concentrated Name]],2,FALSE),"")</f>
        <v>Sewer, Reinf Conc Ellip, HE Cl I, 29 inch by 45 inch, Tr Det B - $Ft</v>
      </c>
      <c r="J5624" s="1"/>
      <c r="K5624" s="1"/>
      <c r="L5624" s="22">
        <f>IF(ISNUMBER(SEARCH(Pay_Item_Search_Text_2,M5624)),MAX($L$4:L5623)+1,0)</f>
        <v>0</v>
      </c>
      <c r="M5624" s="1" t="str">
        <f>IFERROR(VLOOKUP(ROWS($M$5:M5624),Table_PayItems[[Search Key]:[Concentrated Name]],2,FALSE),"")</f>
        <v>Sewer, Reinf Conc Ellip, HE Cl I, 29 inch by 45 inch, Tr Det B - $Ft</v>
      </c>
      <c r="N5624" s="1" t="str">
        <f>IFERROR(VLOOKUP(ROWS($M$5:N5624),$L$5:$M$7000,2,FALSE),"")</f>
        <v/>
      </c>
      <c r="O5624" s="1" t="str">
        <f>IFERROR(VLOOKUP(ROWS($O$5:O5624),$K$5:$L$7000,2,FALSE),"")</f>
        <v/>
      </c>
    </row>
    <row r="5625" spans="2:15" ht="15" customHeight="1" x14ac:dyDescent="0.25">
      <c r="B5625" s="178" t="s">
        <v>10001</v>
      </c>
      <c r="C5625" s="178" t="s">
        <v>104</v>
      </c>
      <c r="D5625" s="178" t="s">
        <v>2048</v>
      </c>
      <c r="E5625" s="178" t="s">
        <v>302</v>
      </c>
      <c r="F5625" s="178" t="s">
        <v>17</v>
      </c>
      <c r="G5625" s="1">
        <f>IF(ISNUMBER(Pay_Item_Search_Text),IF(ISNUMBER(IF(FIND(Pay_Item_Search_Text,B5625)=1,1, "FALSE")),MAX(G$4:$G5624)+1,IF(ISNUMBER(Pay_Item_Search_Text),0,IF(ISNUMBER(SEARCH(Pay_Item_Search_Text,H5625)),MAX(G$4:$G5624)+1,0))),IF(ISNUMBER(Pay_Item_Search_Text),0,IF(ISNUMBER(SEARCH(Pay_Item_Search_Text,H5625)),MAX(G$4:$G5624)+1,0)))</f>
        <v>5621</v>
      </c>
      <c r="H5625" s="1" t="str">
        <f>IF(Table_PayItems[[#This Row],[Description]]="_","_ Unique Item - "&amp;Table_PayItems[[#This Row],[Item]]&amp;" - $"&amp;Table_PayItems[[#This Row],[Unit]],Table_PayItems[[#This Row],[Description]]&amp;" - $"&amp;Table_PayItems[[#This Row],[Unit]])</f>
        <v>Sewer, Reinf Conc Ellip, HE Cl I, 34 inch by 53 inch, Tr Det A - $Ft</v>
      </c>
      <c r="I5625" s="29" t="str">
        <f>IFERROR(VLOOKUP(ROWS($M$5:M5625),Table_PayItems[[Search Key]:[Concentrated Name]],2,FALSE),"")</f>
        <v>Sewer, Reinf Conc Ellip, HE Cl I, 34 inch by 53 inch, Tr Det A - $Ft</v>
      </c>
      <c r="J5625" s="1"/>
      <c r="K5625" s="1"/>
      <c r="L5625" s="22">
        <f>IF(ISNUMBER(SEARCH(Pay_Item_Search_Text_2,M5625)),MAX($L$4:L5624)+1,0)</f>
        <v>0</v>
      </c>
      <c r="M5625" s="1" t="str">
        <f>IFERROR(VLOOKUP(ROWS($M$5:M5625),Table_PayItems[[Search Key]:[Concentrated Name]],2,FALSE),"")</f>
        <v>Sewer, Reinf Conc Ellip, HE Cl I, 34 inch by 53 inch, Tr Det A - $Ft</v>
      </c>
      <c r="N5625" s="1" t="str">
        <f>IFERROR(VLOOKUP(ROWS($M$5:N5625),$L$5:$M$7000,2,FALSE),"")</f>
        <v/>
      </c>
      <c r="O5625" s="1" t="str">
        <f>IFERROR(VLOOKUP(ROWS($O$5:O5625),$K$5:$L$7000,2,FALSE),"")</f>
        <v/>
      </c>
    </row>
    <row r="5626" spans="2:15" ht="15" customHeight="1" x14ac:dyDescent="0.25">
      <c r="B5626" s="178" t="s">
        <v>10014</v>
      </c>
      <c r="C5626" s="178" t="s">
        <v>104</v>
      </c>
      <c r="D5626" s="178" t="s">
        <v>2061</v>
      </c>
      <c r="E5626" s="178" t="s">
        <v>302</v>
      </c>
      <c r="F5626" s="178" t="s">
        <v>17</v>
      </c>
      <c r="G5626" s="1">
        <f>IF(ISNUMBER(Pay_Item_Search_Text),IF(ISNUMBER(IF(FIND(Pay_Item_Search_Text,B5626)=1,1, "FALSE")),MAX(G$4:$G5625)+1,IF(ISNUMBER(Pay_Item_Search_Text),0,IF(ISNUMBER(SEARCH(Pay_Item_Search_Text,H5626)),MAX(G$4:$G5625)+1,0))),IF(ISNUMBER(Pay_Item_Search_Text),0,IF(ISNUMBER(SEARCH(Pay_Item_Search_Text,H5626)),MAX(G$4:$G5625)+1,0)))</f>
        <v>5622</v>
      </c>
      <c r="H5626" s="1" t="str">
        <f>IF(Table_PayItems[[#This Row],[Description]]="_","_ Unique Item - "&amp;Table_PayItems[[#This Row],[Item]]&amp;" - $"&amp;Table_PayItems[[#This Row],[Unit]],Table_PayItems[[#This Row],[Description]]&amp;" - $"&amp;Table_PayItems[[#This Row],[Unit]])</f>
        <v>Sewer, Reinf Conc Ellip, HE Cl I, 34 inch by 53 inch, Tr Det B - $Ft</v>
      </c>
      <c r="I5626" s="29" t="str">
        <f>IFERROR(VLOOKUP(ROWS($M$5:M5626),Table_PayItems[[Search Key]:[Concentrated Name]],2,FALSE),"")</f>
        <v>Sewer, Reinf Conc Ellip, HE Cl I, 34 inch by 53 inch, Tr Det B - $Ft</v>
      </c>
      <c r="J5626" s="1"/>
      <c r="K5626" s="1"/>
      <c r="L5626" s="22">
        <f>IF(ISNUMBER(SEARCH(Pay_Item_Search_Text_2,M5626)),MAX($L$4:L5625)+1,0)</f>
        <v>0</v>
      </c>
      <c r="M5626" s="1" t="str">
        <f>IFERROR(VLOOKUP(ROWS($M$5:M5626),Table_PayItems[[Search Key]:[Concentrated Name]],2,FALSE),"")</f>
        <v>Sewer, Reinf Conc Ellip, HE Cl I, 34 inch by 53 inch, Tr Det B - $Ft</v>
      </c>
      <c r="N5626" s="1" t="str">
        <f>IFERROR(VLOOKUP(ROWS($M$5:N5626),$L$5:$M$7000,2,FALSE),"")</f>
        <v/>
      </c>
      <c r="O5626" s="1" t="str">
        <f>IFERROR(VLOOKUP(ROWS($O$5:O5626),$K$5:$L$7000,2,FALSE),"")</f>
        <v/>
      </c>
    </row>
    <row r="5627" spans="2:15" ht="15" customHeight="1" x14ac:dyDescent="0.25">
      <c r="B5627" s="178" t="s">
        <v>10002</v>
      </c>
      <c r="C5627" s="178" t="s">
        <v>104</v>
      </c>
      <c r="D5627" s="178" t="s">
        <v>2049</v>
      </c>
      <c r="E5627" s="178" t="s">
        <v>302</v>
      </c>
      <c r="F5627" s="178" t="s">
        <v>17</v>
      </c>
      <c r="G5627" s="1">
        <f>IF(ISNUMBER(Pay_Item_Search_Text),IF(ISNUMBER(IF(FIND(Pay_Item_Search_Text,B5627)=1,1, "FALSE")),MAX(G$4:$G5626)+1,IF(ISNUMBER(Pay_Item_Search_Text),0,IF(ISNUMBER(SEARCH(Pay_Item_Search_Text,H5627)),MAX(G$4:$G5626)+1,0))),IF(ISNUMBER(Pay_Item_Search_Text),0,IF(ISNUMBER(SEARCH(Pay_Item_Search_Text,H5627)),MAX(G$4:$G5626)+1,0)))</f>
        <v>5623</v>
      </c>
      <c r="H5627" s="1" t="str">
        <f>IF(Table_PayItems[[#This Row],[Description]]="_","_ Unique Item - "&amp;Table_PayItems[[#This Row],[Item]]&amp;" - $"&amp;Table_PayItems[[#This Row],[Unit]],Table_PayItems[[#This Row],[Description]]&amp;" - $"&amp;Table_PayItems[[#This Row],[Unit]])</f>
        <v>Sewer, Reinf Conc Ellip, HE Cl I, 38 inch by 60 inch, Tr Det A - $Ft</v>
      </c>
      <c r="I5627" s="29" t="str">
        <f>IFERROR(VLOOKUP(ROWS($M$5:M5627),Table_PayItems[[Search Key]:[Concentrated Name]],2,FALSE),"")</f>
        <v>Sewer, Reinf Conc Ellip, HE Cl I, 38 inch by 60 inch, Tr Det A - $Ft</v>
      </c>
      <c r="J5627" s="1"/>
      <c r="K5627" s="1"/>
      <c r="L5627" s="22">
        <f>IF(ISNUMBER(SEARCH(Pay_Item_Search_Text_2,M5627)),MAX($L$4:L5626)+1,0)</f>
        <v>1030</v>
      </c>
      <c r="M5627" s="1" t="str">
        <f>IFERROR(VLOOKUP(ROWS($M$5:M5627),Table_PayItems[[Search Key]:[Concentrated Name]],2,FALSE),"")</f>
        <v>Sewer, Reinf Conc Ellip, HE Cl I, 38 inch by 60 inch, Tr Det A - $Ft</v>
      </c>
      <c r="N5627" s="1" t="str">
        <f>IFERROR(VLOOKUP(ROWS($M$5:N5627),$L$5:$M$7000,2,FALSE),"")</f>
        <v/>
      </c>
      <c r="O5627" s="1" t="str">
        <f>IFERROR(VLOOKUP(ROWS($O$5:O5627),$K$5:$L$7000,2,FALSE),"")</f>
        <v/>
      </c>
    </row>
    <row r="5628" spans="2:15" ht="15" customHeight="1" x14ac:dyDescent="0.25">
      <c r="B5628" s="178" t="s">
        <v>10015</v>
      </c>
      <c r="C5628" s="178" t="s">
        <v>104</v>
      </c>
      <c r="D5628" s="178" t="s">
        <v>2062</v>
      </c>
      <c r="E5628" s="178" t="s">
        <v>302</v>
      </c>
      <c r="F5628" s="178" t="s">
        <v>17</v>
      </c>
      <c r="G5628" s="1">
        <f>IF(ISNUMBER(Pay_Item_Search_Text),IF(ISNUMBER(IF(FIND(Pay_Item_Search_Text,B5628)=1,1, "FALSE")),MAX(G$4:$G5627)+1,IF(ISNUMBER(Pay_Item_Search_Text),0,IF(ISNUMBER(SEARCH(Pay_Item_Search_Text,H5628)),MAX(G$4:$G5627)+1,0))),IF(ISNUMBER(Pay_Item_Search_Text),0,IF(ISNUMBER(SEARCH(Pay_Item_Search_Text,H5628)),MAX(G$4:$G5627)+1,0)))</f>
        <v>5624</v>
      </c>
      <c r="H5628" s="1" t="str">
        <f>IF(Table_PayItems[[#This Row],[Description]]="_","_ Unique Item - "&amp;Table_PayItems[[#This Row],[Item]]&amp;" - $"&amp;Table_PayItems[[#This Row],[Unit]],Table_PayItems[[#This Row],[Description]]&amp;" - $"&amp;Table_PayItems[[#This Row],[Unit]])</f>
        <v>Sewer, Reinf Conc Ellip, HE Cl I, 38 inch by 60 inch, Tr Det B - $Ft</v>
      </c>
      <c r="I5628" s="29" t="str">
        <f>IFERROR(VLOOKUP(ROWS($M$5:M5628),Table_PayItems[[Search Key]:[Concentrated Name]],2,FALSE),"")</f>
        <v>Sewer, Reinf Conc Ellip, HE Cl I, 38 inch by 60 inch, Tr Det B - $Ft</v>
      </c>
      <c r="J5628" s="1"/>
      <c r="K5628" s="1"/>
      <c r="L5628" s="22">
        <f>IF(ISNUMBER(SEARCH(Pay_Item_Search_Text_2,M5628)),MAX($L$4:L5627)+1,0)</f>
        <v>1031</v>
      </c>
      <c r="M5628" s="1" t="str">
        <f>IFERROR(VLOOKUP(ROWS($M$5:M5628),Table_PayItems[[Search Key]:[Concentrated Name]],2,FALSE),"")</f>
        <v>Sewer, Reinf Conc Ellip, HE Cl I, 38 inch by 60 inch, Tr Det B - $Ft</v>
      </c>
      <c r="N5628" s="1" t="str">
        <f>IFERROR(VLOOKUP(ROWS($M$5:N5628),$L$5:$M$7000,2,FALSE),"")</f>
        <v/>
      </c>
      <c r="O5628" s="1" t="str">
        <f>IFERROR(VLOOKUP(ROWS($O$5:O5628),$K$5:$L$7000,2,FALSE),"")</f>
        <v/>
      </c>
    </row>
    <row r="5629" spans="2:15" ht="15" customHeight="1" x14ac:dyDescent="0.25">
      <c r="B5629" s="178" t="s">
        <v>10003</v>
      </c>
      <c r="C5629" s="178" t="s">
        <v>104</v>
      </c>
      <c r="D5629" s="178" t="s">
        <v>2050</v>
      </c>
      <c r="E5629" s="178" t="s">
        <v>302</v>
      </c>
      <c r="F5629" s="178" t="s">
        <v>17</v>
      </c>
      <c r="G5629" s="1">
        <f>IF(ISNUMBER(Pay_Item_Search_Text),IF(ISNUMBER(IF(FIND(Pay_Item_Search_Text,B5629)=1,1, "FALSE")),MAX(G$4:$G5628)+1,IF(ISNUMBER(Pay_Item_Search_Text),0,IF(ISNUMBER(SEARCH(Pay_Item_Search_Text,H5629)),MAX(G$4:$G5628)+1,0))),IF(ISNUMBER(Pay_Item_Search_Text),0,IF(ISNUMBER(SEARCH(Pay_Item_Search_Text,H5629)),MAX(G$4:$G5628)+1,0)))</f>
        <v>5625</v>
      </c>
      <c r="H5629" s="1" t="str">
        <f>IF(Table_PayItems[[#This Row],[Description]]="_","_ Unique Item - "&amp;Table_PayItems[[#This Row],[Item]]&amp;" - $"&amp;Table_PayItems[[#This Row],[Unit]],Table_PayItems[[#This Row],[Description]]&amp;" - $"&amp;Table_PayItems[[#This Row],[Unit]])</f>
        <v>Sewer, Reinf Conc Ellip, HE Cl I, 43 inch by 68 inch, Tr Det A - $Ft</v>
      </c>
      <c r="I5629" s="29" t="str">
        <f>IFERROR(VLOOKUP(ROWS($M$5:M5629),Table_PayItems[[Search Key]:[Concentrated Name]],2,FALSE),"")</f>
        <v>Sewer, Reinf Conc Ellip, HE Cl I, 43 inch by 68 inch, Tr Det A - $Ft</v>
      </c>
      <c r="J5629" s="1"/>
      <c r="K5629" s="1"/>
      <c r="L5629" s="22">
        <f>IF(ISNUMBER(SEARCH(Pay_Item_Search_Text_2,M5629)),MAX($L$4:L5628)+1,0)</f>
        <v>0</v>
      </c>
      <c r="M5629" s="1" t="str">
        <f>IFERROR(VLOOKUP(ROWS($M$5:M5629),Table_PayItems[[Search Key]:[Concentrated Name]],2,FALSE),"")</f>
        <v>Sewer, Reinf Conc Ellip, HE Cl I, 43 inch by 68 inch, Tr Det A - $Ft</v>
      </c>
      <c r="N5629" s="1" t="str">
        <f>IFERROR(VLOOKUP(ROWS($M$5:N5629),$L$5:$M$7000,2,FALSE),"")</f>
        <v/>
      </c>
      <c r="O5629" s="1" t="str">
        <f>IFERROR(VLOOKUP(ROWS($O$5:O5629),$K$5:$L$7000,2,FALSE),"")</f>
        <v/>
      </c>
    </row>
    <row r="5630" spans="2:15" ht="15" customHeight="1" x14ac:dyDescent="0.25">
      <c r="B5630" s="178" t="s">
        <v>10016</v>
      </c>
      <c r="C5630" s="178" t="s">
        <v>104</v>
      </c>
      <c r="D5630" s="178" t="s">
        <v>2063</v>
      </c>
      <c r="E5630" s="178" t="s">
        <v>302</v>
      </c>
      <c r="F5630" s="178" t="s">
        <v>17</v>
      </c>
      <c r="G5630" s="1">
        <f>IF(ISNUMBER(Pay_Item_Search_Text),IF(ISNUMBER(IF(FIND(Pay_Item_Search_Text,B5630)=1,1, "FALSE")),MAX(G$4:$G5629)+1,IF(ISNUMBER(Pay_Item_Search_Text),0,IF(ISNUMBER(SEARCH(Pay_Item_Search_Text,H5630)),MAX(G$4:$G5629)+1,0))),IF(ISNUMBER(Pay_Item_Search_Text),0,IF(ISNUMBER(SEARCH(Pay_Item_Search_Text,H5630)),MAX(G$4:$G5629)+1,0)))</f>
        <v>5626</v>
      </c>
      <c r="H5630" s="1" t="str">
        <f>IF(Table_PayItems[[#This Row],[Description]]="_","_ Unique Item - "&amp;Table_PayItems[[#This Row],[Item]]&amp;" - $"&amp;Table_PayItems[[#This Row],[Unit]],Table_PayItems[[#This Row],[Description]]&amp;" - $"&amp;Table_PayItems[[#This Row],[Unit]])</f>
        <v>Sewer, Reinf Conc Ellip, HE Cl I, 43 inch by 68 inch, Tr Det B - $Ft</v>
      </c>
      <c r="I5630" s="29" t="str">
        <f>IFERROR(VLOOKUP(ROWS($M$5:M5630),Table_PayItems[[Search Key]:[Concentrated Name]],2,FALSE),"")</f>
        <v>Sewer, Reinf Conc Ellip, HE Cl I, 43 inch by 68 inch, Tr Det B - $Ft</v>
      </c>
      <c r="J5630" s="1"/>
      <c r="K5630" s="1"/>
      <c r="L5630" s="22">
        <f>IF(ISNUMBER(SEARCH(Pay_Item_Search_Text_2,M5630)),MAX($L$4:L5629)+1,0)</f>
        <v>0</v>
      </c>
      <c r="M5630" s="1" t="str">
        <f>IFERROR(VLOOKUP(ROWS($M$5:M5630),Table_PayItems[[Search Key]:[Concentrated Name]],2,FALSE),"")</f>
        <v>Sewer, Reinf Conc Ellip, HE Cl I, 43 inch by 68 inch, Tr Det B - $Ft</v>
      </c>
      <c r="N5630" s="1" t="str">
        <f>IFERROR(VLOOKUP(ROWS($M$5:N5630),$L$5:$M$7000,2,FALSE),"")</f>
        <v/>
      </c>
      <c r="O5630" s="1" t="str">
        <f>IFERROR(VLOOKUP(ROWS($O$5:O5630),$K$5:$L$7000,2,FALSE),"")</f>
        <v/>
      </c>
    </row>
    <row r="5631" spans="2:15" ht="15" customHeight="1" x14ac:dyDescent="0.25">
      <c r="B5631" s="178" t="s">
        <v>10004</v>
      </c>
      <c r="C5631" s="178" t="s">
        <v>104</v>
      </c>
      <c r="D5631" s="178" t="s">
        <v>2051</v>
      </c>
      <c r="E5631" s="178" t="s">
        <v>302</v>
      </c>
      <c r="F5631" s="178" t="s">
        <v>17</v>
      </c>
      <c r="G5631" s="1">
        <f>IF(ISNUMBER(Pay_Item_Search_Text),IF(ISNUMBER(IF(FIND(Pay_Item_Search_Text,B5631)=1,1, "FALSE")),MAX(G$4:$G5630)+1,IF(ISNUMBER(Pay_Item_Search_Text),0,IF(ISNUMBER(SEARCH(Pay_Item_Search_Text,H5631)),MAX(G$4:$G5630)+1,0))),IF(ISNUMBER(Pay_Item_Search_Text),0,IF(ISNUMBER(SEARCH(Pay_Item_Search_Text,H5631)),MAX(G$4:$G5630)+1,0)))</f>
        <v>5627</v>
      </c>
      <c r="H5631" s="1" t="str">
        <f>IF(Table_PayItems[[#This Row],[Description]]="_","_ Unique Item - "&amp;Table_PayItems[[#This Row],[Item]]&amp;" - $"&amp;Table_PayItems[[#This Row],[Unit]],Table_PayItems[[#This Row],[Description]]&amp;" - $"&amp;Table_PayItems[[#This Row],[Unit]])</f>
        <v>Sewer, Reinf Conc Ellip, HE Cl I, 48 inch by 76 inch, Tr Det A - $Ft</v>
      </c>
      <c r="I5631" s="29" t="str">
        <f>IFERROR(VLOOKUP(ROWS($M$5:M5631),Table_PayItems[[Search Key]:[Concentrated Name]],2,FALSE),"")</f>
        <v>Sewer, Reinf Conc Ellip, HE Cl I, 48 inch by 76 inch, Tr Det A - $Ft</v>
      </c>
      <c r="J5631" s="1"/>
      <c r="K5631" s="1"/>
      <c r="L5631" s="22">
        <f>IF(ISNUMBER(SEARCH(Pay_Item_Search_Text_2,M5631)),MAX($L$4:L5630)+1,0)</f>
        <v>0</v>
      </c>
      <c r="M5631" s="1" t="str">
        <f>IFERROR(VLOOKUP(ROWS($M$5:M5631),Table_PayItems[[Search Key]:[Concentrated Name]],2,FALSE),"")</f>
        <v>Sewer, Reinf Conc Ellip, HE Cl I, 48 inch by 76 inch, Tr Det A - $Ft</v>
      </c>
      <c r="N5631" s="1" t="str">
        <f>IFERROR(VLOOKUP(ROWS($M$5:N5631),$L$5:$M$7000,2,FALSE),"")</f>
        <v/>
      </c>
      <c r="O5631" s="1" t="str">
        <f>IFERROR(VLOOKUP(ROWS($O$5:O5631),$K$5:$L$7000,2,FALSE),"")</f>
        <v/>
      </c>
    </row>
    <row r="5632" spans="2:15" ht="15" customHeight="1" x14ac:dyDescent="0.25">
      <c r="B5632" s="178" t="s">
        <v>10017</v>
      </c>
      <c r="C5632" s="178" t="s">
        <v>104</v>
      </c>
      <c r="D5632" s="178" t="s">
        <v>2064</v>
      </c>
      <c r="E5632" s="178" t="s">
        <v>302</v>
      </c>
      <c r="F5632" s="178" t="s">
        <v>17</v>
      </c>
      <c r="G5632" s="1">
        <f>IF(ISNUMBER(Pay_Item_Search_Text),IF(ISNUMBER(IF(FIND(Pay_Item_Search_Text,B5632)=1,1, "FALSE")),MAX(G$4:$G5631)+1,IF(ISNUMBER(Pay_Item_Search_Text),0,IF(ISNUMBER(SEARCH(Pay_Item_Search_Text,H5632)),MAX(G$4:$G5631)+1,0))),IF(ISNUMBER(Pay_Item_Search_Text),0,IF(ISNUMBER(SEARCH(Pay_Item_Search_Text,H5632)),MAX(G$4:$G5631)+1,0)))</f>
        <v>5628</v>
      </c>
      <c r="H5632" s="1" t="str">
        <f>IF(Table_PayItems[[#This Row],[Description]]="_","_ Unique Item - "&amp;Table_PayItems[[#This Row],[Item]]&amp;" - $"&amp;Table_PayItems[[#This Row],[Unit]],Table_PayItems[[#This Row],[Description]]&amp;" - $"&amp;Table_PayItems[[#This Row],[Unit]])</f>
        <v>Sewer, Reinf Conc Ellip, HE Cl I, 48 inch by 76 inch, Tr Det B - $Ft</v>
      </c>
      <c r="I5632" s="29" t="str">
        <f>IFERROR(VLOOKUP(ROWS($M$5:M5632),Table_PayItems[[Search Key]:[Concentrated Name]],2,FALSE),"")</f>
        <v>Sewer, Reinf Conc Ellip, HE Cl I, 48 inch by 76 inch, Tr Det B - $Ft</v>
      </c>
      <c r="J5632" s="1"/>
      <c r="K5632" s="1"/>
      <c r="L5632" s="22">
        <f>IF(ISNUMBER(SEARCH(Pay_Item_Search_Text_2,M5632)),MAX($L$4:L5631)+1,0)</f>
        <v>0</v>
      </c>
      <c r="M5632" s="1" t="str">
        <f>IFERROR(VLOOKUP(ROWS($M$5:M5632),Table_PayItems[[Search Key]:[Concentrated Name]],2,FALSE),"")</f>
        <v>Sewer, Reinf Conc Ellip, HE Cl I, 48 inch by 76 inch, Tr Det B - $Ft</v>
      </c>
      <c r="N5632" s="1" t="str">
        <f>IFERROR(VLOOKUP(ROWS($M$5:N5632),$L$5:$M$7000,2,FALSE),"")</f>
        <v/>
      </c>
      <c r="O5632" s="1" t="str">
        <f>IFERROR(VLOOKUP(ROWS($O$5:O5632),$K$5:$L$7000,2,FALSE),"")</f>
        <v/>
      </c>
    </row>
    <row r="5633" spans="2:15" ht="15" customHeight="1" x14ac:dyDescent="0.25">
      <c r="B5633" s="178" t="s">
        <v>10005</v>
      </c>
      <c r="C5633" s="178" t="s">
        <v>104</v>
      </c>
      <c r="D5633" s="178" t="s">
        <v>2052</v>
      </c>
      <c r="E5633" s="178" t="s">
        <v>302</v>
      </c>
      <c r="F5633" s="178" t="s">
        <v>17</v>
      </c>
      <c r="G5633" s="1">
        <f>IF(ISNUMBER(Pay_Item_Search_Text),IF(ISNUMBER(IF(FIND(Pay_Item_Search_Text,B5633)=1,1, "FALSE")),MAX(G$4:$G5632)+1,IF(ISNUMBER(Pay_Item_Search_Text),0,IF(ISNUMBER(SEARCH(Pay_Item_Search_Text,H5633)),MAX(G$4:$G5632)+1,0))),IF(ISNUMBER(Pay_Item_Search_Text),0,IF(ISNUMBER(SEARCH(Pay_Item_Search_Text,H5633)),MAX(G$4:$G5632)+1,0)))</f>
        <v>5629</v>
      </c>
      <c r="H5633" s="1" t="str">
        <f>IF(Table_PayItems[[#This Row],[Description]]="_","_ Unique Item - "&amp;Table_PayItems[[#This Row],[Item]]&amp;" - $"&amp;Table_PayItems[[#This Row],[Unit]],Table_PayItems[[#This Row],[Description]]&amp;" - $"&amp;Table_PayItems[[#This Row],[Unit]])</f>
        <v>Sewer, Reinf Conc Ellip, HE Cl I, 53 inch by 83 inch, Tr Det A - $Ft</v>
      </c>
      <c r="I5633" s="29" t="str">
        <f>IFERROR(VLOOKUP(ROWS($M$5:M5633),Table_PayItems[[Search Key]:[Concentrated Name]],2,FALSE),"")</f>
        <v>Sewer, Reinf Conc Ellip, HE Cl I, 53 inch by 83 inch, Tr Det A - $Ft</v>
      </c>
      <c r="J5633" s="1"/>
      <c r="K5633" s="1"/>
      <c r="L5633" s="22">
        <f>IF(ISNUMBER(SEARCH(Pay_Item_Search_Text_2,M5633)),MAX($L$4:L5632)+1,0)</f>
        <v>0</v>
      </c>
      <c r="M5633" s="1" t="str">
        <f>IFERROR(VLOOKUP(ROWS($M$5:M5633),Table_PayItems[[Search Key]:[Concentrated Name]],2,FALSE),"")</f>
        <v>Sewer, Reinf Conc Ellip, HE Cl I, 53 inch by 83 inch, Tr Det A - $Ft</v>
      </c>
      <c r="N5633" s="1" t="str">
        <f>IFERROR(VLOOKUP(ROWS($M$5:N5633),$L$5:$M$7000,2,FALSE),"")</f>
        <v/>
      </c>
      <c r="O5633" s="1" t="str">
        <f>IFERROR(VLOOKUP(ROWS($O$5:O5633),$K$5:$L$7000,2,FALSE),"")</f>
        <v/>
      </c>
    </row>
    <row r="5634" spans="2:15" ht="15" customHeight="1" x14ac:dyDescent="0.25">
      <c r="B5634" s="178" t="s">
        <v>10018</v>
      </c>
      <c r="C5634" s="178" t="s">
        <v>104</v>
      </c>
      <c r="D5634" s="178" t="s">
        <v>2065</v>
      </c>
      <c r="E5634" s="178" t="s">
        <v>302</v>
      </c>
      <c r="F5634" s="178" t="s">
        <v>17</v>
      </c>
      <c r="G5634" s="1">
        <f>IF(ISNUMBER(Pay_Item_Search_Text),IF(ISNUMBER(IF(FIND(Pay_Item_Search_Text,B5634)=1,1, "FALSE")),MAX(G$4:$G5633)+1,IF(ISNUMBER(Pay_Item_Search_Text),0,IF(ISNUMBER(SEARCH(Pay_Item_Search_Text,H5634)),MAX(G$4:$G5633)+1,0))),IF(ISNUMBER(Pay_Item_Search_Text),0,IF(ISNUMBER(SEARCH(Pay_Item_Search_Text,H5634)),MAX(G$4:$G5633)+1,0)))</f>
        <v>5630</v>
      </c>
      <c r="H5634" s="1" t="str">
        <f>IF(Table_PayItems[[#This Row],[Description]]="_","_ Unique Item - "&amp;Table_PayItems[[#This Row],[Item]]&amp;" - $"&amp;Table_PayItems[[#This Row],[Unit]],Table_PayItems[[#This Row],[Description]]&amp;" - $"&amp;Table_PayItems[[#This Row],[Unit]])</f>
        <v>Sewer, Reinf Conc Ellip, HE Cl I, 53 inch by 83 inch, Tr Det B - $Ft</v>
      </c>
      <c r="I5634" s="29" t="str">
        <f>IFERROR(VLOOKUP(ROWS($M$5:M5634),Table_PayItems[[Search Key]:[Concentrated Name]],2,FALSE),"")</f>
        <v>Sewer, Reinf Conc Ellip, HE Cl I, 53 inch by 83 inch, Tr Det B - $Ft</v>
      </c>
      <c r="J5634" s="1"/>
      <c r="K5634" s="1"/>
      <c r="L5634" s="22">
        <f>IF(ISNUMBER(SEARCH(Pay_Item_Search_Text_2,M5634)),MAX($L$4:L5633)+1,0)</f>
        <v>0</v>
      </c>
      <c r="M5634" s="1" t="str">
        <f>IFERROR(VLOOKUP(ROWS($M$5:M5634),Table_PayItems[[Search Key]:[Concentrated Name]],2,FALSE),"")</f>
        <v>Sewer, Reinf Conc Ellip, HE Cl I, 53 inch by 83 inch, Tr Det B - $Ft</v>
      </c>
      <c r="N5634" s="1" t="str">
        <f>IFERROR(VLOOKUP(ROWS($M$5:N5634),$L$5:$M$7000,2,FALSE),"")</f>
        <v/>
      </c>
      <c r="O5634" s="1" t="str">
        <f>IFERROR(VLOOKUP(ROWS($O$5:O5634),$K$5:$L$7000,2,FALSE),"")</f>
        <v/>
      </c>
    </row>
    <row r="5635" spans="2:15" ht="15" customHeight="1" x14ac:dyDescent="0.25">
      <c r="B5635" s="178" t="s">
        <v>10006</v>
      </c>
      <c r="C5635" s="178" t="s">
        <v>104</v>
      </c>
      <c r="D5635" s="178" t="s">
        <v>2053</v>
      </c>
      <c r="E5635" s="178" t="s">
        <v>302</v>
      </c>
      <c r="F5635" s="178" t="s">
        <v>17</v>
      </c>
      <c r="G5635" s="1">
        <f>IF(ISNUMBER(Pay_Item_Search_Text),IF(ISNUMBER(IF(FIND(Pay_Item_Search_Text,B5635)=1,1, "FALSE")),MAX(G$4:$G5634)+1,IF(ISNUMBER(Pay_Item_Search_Text),0,IF(ISNUMBER(SEARCH(Pay_Item_Search_Text,H5635)),MAX(G$4:$G5634)+1,0))),IF(ISNUMBER(Pay_Item_Search_Text),0,IF(ISNUMBER(SEARCH(Pay_Item_Search_Text,H5635)),MAX(G$4:$G5634)+1,0)))</f>
        <v>5631</v>
      </c>
      <c r="H5635" s="1" t="str">
        <f>IF(Table_PayItems[[#This Row],[Description]]="_","_ Unique Item - "&amp;Table_PayItems[[#This Row],[Item]]&amp;" - $"&amp;Table_PayItems[[#This Row],[Unit]],Table_PayItems[[#This Row],[Description]]&amp;" - $"&amp;Table_PayItems[[#This Row],[Unit]])</f>
        <v>Sewer, Reinf Conc Ellip, HE Cl I, 58 inch by 91 inch, Tr Det A - $Ft</v>
      </c>
      <c r="I5635" s="29" t="str">
        <f>IFERROR(VLOOKUP(ROWS($M$5:M5635),Table_PayItems[[Search Key]:[Concentrated Name]],2,FALSE),"")</f>
        <v>Sewer, Reinf Conc Ellip, HE Cl I, 58 inch by 91 inch, Tr Det A - $Ft</v>
      </c>
      <c r="J5635" s="1"/>
      <c r="K5635" s="1"/>
      <c r="L5635" s="22">
        <f>IF(ISNUMBER(SEARCH(Pay_Item_Search_Text_2,M5635)),MAX($L$4:L5634)+1,0)</f>
        <v>0</v>
      </c>
      <c r="M5635" s="1" t="str">
        <f>IFERROR(VLOOKUP(ROWS($M$5:M5635),Table_PayItems[[Search Key]:[Concentrated Name]],2,FALSE),"")</f>
        <v>Sewer, Reinf Conc Ellip, HE Cl I, 58 inch by 91 inch, Tr Det A - $Ft</v>
      </c>
      <c r="N5635" s="1" t="str">
        <f>IFERROR(VLOOKUP(ROWS($M$5:N5635),$L$5:$M$7000,2,FALSE),"")</f>
        <v/>
      </c>
      <c r="O5635" s="1" t="str">
        <f>IFERROR(VLOOKUP(ROWS($O$5:O5635),$K$5:$L$7000,2,FALSE),"")</f>
        <v/>
      </c>
    </row>
    <row r="5636" spans="2:15" ht="15" customHeight="1" x14ac:dyDescent="0.25">
      <c r="B5636" s="178" t="s">
        <v>10019</v>
      </c>
      <c r="C5636" s="178" t="s">
        <v>104</v>
      </c>
      <c r="D5636" s="178" t="s">
        <v>2066</v>
      </c>
      <c r="E5636" s="178" t="s">
        <v>302</v>
      </c>
      <c r="F5636" s="178" t="s">
        <v>17</v>
      </c>
      <c r="G5636" s="1">
        <f>IF(ISNUMBER(Pay_Item_Search_Text),IF(ISNUMBER(IF(FIND(Pay_Item_Search_Text,B5636)=1,1, "FALSE")),MAX(G$4:$G5635)+1,IF(ISNUMBER(Pay_Item_Search_Text),0,IF(ISNUMBER(SEARCH(Pay_Item_Search_Text,H5636)),MAX(G$4:$G5635)+1,0))),IF(ISNUMBER(Pay_Item_Search_Text),0,IF(ISNUMBER(SEARCH(Pay_Item_Search_Text,H5636)),MAX(G$4:$G5635)+1,0)))</f>
        <v>5632</v>
      </c>
      <c r="H5636" s="1" t="str">
        <f>IF(Table_PayItems[[#This Row],[Description]]="_","_ Unique Item - "&amp;Table_PayItems[[#This Row],[Item]]&amp;" - $"&amp;Table_PayItems[[#This Row],[Unit]],Table_PayItems[[#This Row],[Description]]&amp;" - $"&amp;Table_PayItems[[#This Row],[Unit]])</f>
        <v>Sewer, Reinf Conc Ellip, HE Cl I, 58 inch by 91 inch, Tr Det B - $Ft</v>
      </c>
      <c r="I5636" s="29" t="str">
        <f>IFERROR(VLOOKUP(ROWS($M$5:M5636),Table_PayItems[[Search Key]:[Concentrated Name]],2,FALSE),"")</f>
        <v>Sewer, Reinf Conc Ellip, HE Cl I, 58 inch by 91 inch, Tr Det B - $Ft</v>
      </c>
      <c r="J5636" s="1"/>
      <c r="K5636" s="1"/>
      <c r="L5636" s="22">
        <f>IF(ISNUMBER(SEARCH(Pay_Item_Search_Text_2,M5636)),MAX($L$4:L5635)+1,0)</f>
        <v>0</v>
      </c>
      <c r="M5636" s="1" t="str">
        <f>IFERROR(VLOOKUP(ROWS($M$5:M5636),Table_PayItems[[Search Key]:[Concentrated Name]],2,FALSE),"")</f>
        <v>Sewer, Reinf Conc Ellip, HE Cl I, 58 inch by 91 inch, Tr Det B - $Ft</v>
      </c>
      <c r="N5636" s="1" t="str">
        <f>IFERROR(VLOOKUP(ROWS($M$5:N5636),$L$5:$M$7000,2,FALSE),"")</f>
        <v/>
      </c>
      <c r="O5636" s="1" t="str">
        <f>IFERROR(VLOOKUP(ROWS($O$5:O5636),$K$5:$L$7000,2,FALSE),"")</f>
        <v/>
      </c>
    </row>
    <row r="5637" spans="2:15" ht="15" customHeight="1" x14ac:dyDescent="0.25">
      <c r="B5637" s="178" t="s">
        <v>10007</v>
      </c>
      <c r="C5637" s="178" t="s">
        <v>104</v>
      </c>
      <c r="D5637" s="178" t="s">
        <v>2054</v>
      </c>
      <c r="E5637" s="178" t="s">
        <v>302</v>
      </c>
      <c r="F5637" s="178" t="s">
        <v>17</v>
      </c>
      <c r="G5637" s="1">
        <f>IF(ISNUMBER(Pay_Item_Search_Text),IF(ISNUMBER(IF(FIND(Pay_Item_Search_Text,B5637)=1,1, "FALSE")),MAX(G$4:$G5636)+1,IF(ISNUMBER(Pay_Item_Search_Text),0,IF(ISNUMBER(SEARCH(Pay_Item_Search_Text,H5637)),MAX(G$4:$G5636)+1,0))),IF(ISNUMBER(Pay_Item_Search_Text),0,IF(ISNUMBER(SEARCH(Pay_Item_Search_Text,H5637)),MAX(G$4:$G5636)+1,0)))</f>
        <v>5633</v>
      </c>
      <c r="H5637" s="1" t="str">
        <f>IF(Table_PayItems[[#This Row],[Description]]="_","_ Unique Item - "&amp;Table_PayItems[[#This Row],[Item]]&amp;" - $"&amp;Table_PayItems[[#This Row],[Unit]],Table_PayItems[[#This Row],[Description]]&amp;" - $"&amp;Table_PayItems[[#This Row],[Unit]])</f>
        <v>Sewer, Reinf Conc Ellip, HE Cl I, 63 inch by 98 inch, Tr Det A - $Ft</v>
      </c>
      <c r="I5637" s="29" t="str">
        <f>IFERROR(VLOOKUP(ROWS($M$5:M5637),Table_PayItems[[Search Key]:[Concentrated Name]],2,FALSE),"")</f>
        <v>Sewer, Reinf Conc Ellip, HE Cl I, 63 inch by 98 inch, Tr Det A - $Ft</v>
      </c>
      <c r="J5637" s="1"/>
      <c r="K5637" s="1"/>
      <c r="L5637" s="22">
        <f>IF(ISNUMBER(SEARCH(Pay_Item_Search_Text_2,M5637)),MAX($L$4:L5636)+1,0)</f>
        <v>0</v>
      </c>
      <c r="M5637" s="1" t="str">
        <f>IFERROR(VLOOKUP(ROWS($M$5:M5637),Table_PayItems[[Search Key]:[Concentrated Name]],2,FALSE),"")</f>
        <v>Sewer, Reinf Conc Ellip, HE Cl I, 63 inch by 98 inch, Tr Det A - $Ft</v>
      </c>
      <c r="N5637" s="1" t="str">
        <f>IFERROR(VLOOKUP(ROWS($M$5:N5637),$L$5:$M$7000,2,FALSE),"")</f>
        <v/>
      </c>
      <c r="O5637" s="1" t="str">
        <f>IFERROR(VLOOKUP(ROWS($O$5:O5637),$K$5:$L$7000,2,FALSE),"")</f>
        <v/>
      </c>
    </row>
    <row r="5638" spans="2:15" ht="15" customHeight="1" x14ac:dyDescent="0.25">
      <c r="B5638" s="178" t="s">
        <v>10020</v>
      </c>
      <c r="C5638" s="178" t="s">
        <v>104</v>
      </c>
      <c r="D5638" s="178" t="s">
        <v>2067</v>
      </c>
      <c r="E5638" s="178" t="s">
        <v>302</v>
      </c>
      <c r="F5638" s="178" t="s">
        <v>17</v>
      </c>
      <c r="G5638" s="1">
        <f>IF(ISNUMBER(Pay_Item_Search_Text),IF(ISNUMBER(IF(FIND(Pay_Item_Search_Text,B5638)=1,1, "FALSE")),MAX(G$4:$G5637)+1,IF(ISNUMBER(Pay_Item_Search_Text),0,IF(ISNUMBER(SEARCH(Pay_Item_Search_Text,H5638)),MAX(G$4:$G5637)+1,0))),IF(ISNUMBER(Pay_Item_Search_Text),0,IF(ISNUMBER(SEARCH(Pay_Item_Search_Text,H5638)),MAX(G$4:$G5637)+1,0)))</f>
        <v>5634</v>
      </c>
      <c r="H5638" s="1" t="str">
        <f>IF(Table_PayItems[[#This Row],[Description]]="_","_ Unique Item - "&amp;Table_PayItems[[#This Row],[Item]]&amp;" - $"&amp;Table_PayItems[[#This Row],[Unit]],Table_PayItems[[#This Row],[Description]]&amp;" - $"&amp;Table_PayItems[[#This Row],[Unit]])</f>
        <v>Sewer, Reinf Conc Ellip, HE Cl I, 63 inch by 98 inch, Tr Det B - $Ft</v>
      </c>
      <c r="I5638" s="29" t="str">
        <f>IFERROR(VLOOKUP(ROWS($M$5:M5638),Table_PayItems[[Search Key]:[Concentrated Name]],2,FALSE),"")</f>
        <v>Sewer, Reinf Conc Ellip, HE Cl I, 63 inch by 98 inch, Tr Det B - $Ft</v>
      </c>
      <c r="J5638" s="1"/>
      <c r="K5638" s="1"/>
      <c r="L5638" s="22">
        <f>IF(ISNUMBER(SEARCH(Pay_Item_Search_Text_2,M5638)),MAX($L$4:L5637)+1,0)</f>
        <v>0</v>
      </c>
      <c r="M5638" s="1" t="str">
        <f>IFERROR(VLOOKUP(ROWS($M$5:M5638),Table_PayItems[[Search Key]:[Concentrated Name]],2,FALSE),"")</f>
        <v>Sewer, Reinf Conc Ellip, HE Cl I, 63 inch by 98 inch, Tr Det B - $Ft</v>
      </c>
      <c r="N5638" s="1" t="str">
        <f>IFERROR(VLOOKUP(ROWS($M$5:N5638),$L$5:$M$7000,2,FALSE),"")</f>
        <v/>
      </c>
      <c r="O5638" s="1" t="str">
        <f>IFERROR(VLOOKUP(ROWS($O$5:O5638),$K$5:$L$7000,2,FALSE),"")</f>
        <v/>
      </c>
    </row>
    <row r="5639" spans="2:15" ht="15" customHeight="1" x14ac:dyDescent="0.25">
      <c r="B5639" s="178" t="s">
        <v>10008</v>
      </c>
      <c r="C5639" s="178" t="s">
        <v>104</v>
      </c>
      <c r="D5639" s="178" t="s">
        <v>2055</v>
      </c>
      <c r="E5639" s="178" t="s">
        <v>302</v>
      </c>
      <c r="F5639" s="178" t="s">
        <v>17</v>
      </c>
      <c r="G5639" s="1">
        <f>IF(ISNUMBER(Pay_Item_Search_Text),IF(ISNUMBER(IF(FIND(Pay_Item_Search_Text,B5639)=1,1, "FALSE")),MAX(G$4:$G5638)+1,IF(ISNUMBER(Pay_Item_Search_Text),0,IF(ISNUMBER(SEARCH(Pay_Item_Search_Text,H5639)),MAX(G$4:$G5638)+1,0))),IF(ISNUMBER(Pay_Item_Search_Text),0,IF(ISNUMBER(SEARCH(Pay_Item_Search_Text,H5639)),MAX(G$4:$G5638)+1,0)))</f>
        <v>5635</v>
      </c>
      <c r="H5639" s="1" t="str">
        <f>IF(Table_PayItems[[#This Row],[Description]]="_","_ Unique Item - "&amp;Table_PayItems[[#This Row],[Item]]&amp;" - $"&amp;Table_PayItems[[#This Row],[Unit]],Table_PayItems[[#This Row],[Description]]&amp;" - $"&amp;Table_PayItems[[#This Row],[Unit]])</f>
        <v>Sewer, Reinf Conc Ellip, HE Cl I, 68 inch by 106 inch, Tr Det A - $Ft</v>
      </c>
      <c r="I5639" s="29" t="str">
        <f>IFERROR(VLOOKUP(ROWS($M$5:M5639),Table_PayItems[[Search Key]:[Concentrated Name]],2,FALSE),"")</f>
        <v>Sewer, Reinf Conc Ellip, HE Cl I, 68 inch by 106 inch, Tr Det A - $Ft</v>
      </c>
      <c r="J5639" s="1"/>
      <c r="K5639" s="1"/>
      <c r="L5639" s="22">
        <f>IF(ISNUMBER(SEARCH(Pay_Item_Search_Text_2,M5639)),MAX($L$4:L5638)+1,0)</f>
        <v>1032</v>
      </c>
      <c r="M5639" s="1" t="str">
        <f>IFERROR(VLOOKUP(ROWS($M$5:M5639),Table_PayItems[[Search Key]:[Concentrated Name]],2,FALSE),"")</f>
        <v>Sewer, Reinf Conc Ellip, HE Cl I, 68 inch by 106 inch, Tr Det A - $Ft</v>
      </c>
      <c r="N5639" s="1" t="str">
        <f>IFERROR(VLOOKUP(ROWS($M$5:N5639),$L$5:$M$7000,2,FALSE),"")</f>
        <v/>
      </c>
      <c r="O5639" s="1" t="str">
        <f>IFERROR(VLOOKUP(ROWS($O$5:O5639),$K$5:$L$7000,2,FALSE),"")</f>
        <v/>
      </c>
    </row>
    <row r="5640" spans="2:15" ht="15" customHeight="1" x14ac:dyDescent="0.25">
      <c r="B5640" s="178" t="s">
        <v>10021</v>
      </c>
      <c r="C5640" s="178" t="s">
        <v>104</v>
      </c>
      <c r="D5640" s="178" t="s">
        <v>2068</v>
      </c>
      <c r="E5640" s="178" t="s">
        <v>302</v>
      </c>
      <c r="F5640" s="178" t="s">
        <v>17</v>
      </c>
      <c r="G5640" s="1">
        <f>IF(ISNUMBER(Pay_Item_Search_Text),IF(ISNUMBER(IF(FIND(Pay_Item_Search_Text,B5640)=1,1, "FALSE")),MAX(G$4:$G5639)+1,IF(ISNUMBER(Pay_Item_Search_Text),0,IF(ISNUMBER(SEARCH(Pay_Item_Search_Text,H5640)),MAX(G$4:$G5639)+1,0))),IF(ISNUMBER(Pay_Item_Search_Text),0,IF(ISNUMBER(SEARCH(Pay_Item_Search_Text,H5640)),MAX(G$4:$G5639)+1,0)))</f>
        <v>5636</v>
      </c>
      <c r="H5640" s="1" t="str">
        <f>IF(Table_PayItems[[#This Row],[Description]]="_","_ Unique Item - "&amp;Table_PayItems[[#This Row],[Item]]&amp;" - $"&amp;Table_PayItems[[#This Row],[Unit]],Table_PayItems[[#This Row],[Description]]&amp;" - $"&amp;Table_PayItems[[#This Row],[Unit]])</f>
        <v>Sewer, Reinf Conc Ellip, HE Cl I, 68 inch by 106 inch, Tr Det B - $Ft</v>
      </c>
      <c r="I5640" s="29" t="str">
        <f>IFERROR(VLOOKUP(ROWS($M$5:M5640),Table_PayItems[[Search Key]:[Concentrated Name]],2,FALSE),"")</f>
        <v>Sewer, Reinf Conc Ellip, HE Cl I, 68 inch by 106 inch, Tr Det B - $Ft</v>
      </c>
      <c r="J5640" s="1"/>
      <c r="K5640" s="1"/>
      <c r="L5640" s="22">
        <f>IF(ISNUMBER(SEARCH(Pay_Item_Search_Text_2,M5640)),MAX($L$4:L5639)+1,0)</f>
        <v>1033</v>
      </c>
      <c r="M5640" s="1" t="str">
        <f>IFERROR(VLOOKUP(ROWS($M$5:M5640),Table_PayItems[[Search Key]:[Concentrated Name]],2,FALSE),"")</f>
        <v>Sewer, Reinf Conc Ellip, HE Cl I, 68 inch by 106 inch, Tr Det B - $Ft</v>
      </c>
      <c r="N5640" s="1" t="str">
        <f>IFERROR(VLOOKUP(ROWS($M$5:N5640),$L$5:$M$7000,2,FALSE),"")</f>
        <v/>
      </c>
      <c r="O5640" s="1" t="str">
        <f>IFERROR(VLOOKUP(ROWS($O$5:O5640),$K$5:$L$7000,2,FALSE),"")</f>
        <v/>
      </c>
    </row>
    <row r="5641" spans="2:15" ht="15" customHeight="1" x14ac:dyDescent="0.25">
      <c r="B5641" s="178" t="s">
        <v>10022</v>
      </c>
      <c r="C5641" s="178" t="s">
        <v>104</v>
      </c>
      <c r="D5641" s="178" t="s">
        <v>2069</v>
      </c>
      <c r="E5641" s="178" t="s">
        <v>296</v>
      </c>
      <c r="F5641" s="178" t="s">
        <v>17</v>
      </c>
      <c r="G5641" s="1">
        <f>IF(ISNUMBER(Pay_Item_Search_Text),IF(ISNUMBER(IF(FIND(Pay_Item_Search_Text,B5641)=1,1, "FALSE")),MAX(G$4:$G5640)+1,IF(ISNUMBER(Pay_Item_Search_Text),0,IF(ISNUMBER(SEARCH(Pay_Item_Search_Text,H5641)),MAX(G$4:$G5640)+1,0))),IF(ISNUMBER(Pay_Item_Search_Text),0,IF(ISNUMBER(SEARCH(Pay_Item_Search_Text,H5641)),MAX(G$4:$G5640)+1,0)))</f>
        <v>5637</v>
      </c>
      <c r="H5641" s="1" t="str">
        <f>IF(Table_PayItems[[#This Row],[Description]]="_","_ Unique Item - "&amp;Table_PayItems[[#This Row],[Item]]&amp;" - $"&amp;Table_PayItems[[#This Row],[Unit]],Table_PayItems[[#This Row],[Description]]&amp;" - $"&amp;Table_PayItems[[#This Row],[Unit]])</f>
        <v>Sewer, Reinf Conc Ellip, HE Cl II, 14 inch by 23 inch, Tr Det A - $Ft</v>
      </c>
      <c r="I5641" s="29" t="str">
        <f>IFERROR(VLOOKUP(ROWS($M$5:M5641),Table_PayItems[[Search Key]:[Concentrated Name]],2,FALSE),"")</f>
        <v>Sewer, Reinf Conc Ellip, HE Cl II, 14 inch by 23 inch, Tr Det A - $Ft</v>
      </c>
      <c r="J5641" s="1"/>
      <c r="K5641" s="1"/>
      <c r="L5641" s="22">
        <f>IF(ISNUMBER(SEARCH(Pay_Item_Search_Text_2,M5641)),MAX($L$4:L5640)+1,0)</f>
        <v>0</v>
      </c>
      <c r="M5641" s="1" t="str">
        <f>IFERROR(VLOOKUP(ROWS($M$5:M5641),Table_PayItems[[Search Key]:[Concentrated Name]],2,FALSE),"")</f>
        <v>Sewer, Reinf Conc Ellip, HE Cl II, 14 inch by 23 inch, Tr Det A - $Ft</v>
      </c>
      <c r="N5641" s="1" t="str">
        <f>IFERROR(VLOOKUP(ROWS($M$5:N5641),$L$5:$M$7000,2,FALSE),"")</f>
        <v/>
      </c>
      <c r="O5641" s="1" t="str">
        <f>IFERROR(VLOOKUP(ROWS($O$5:O5641),$K$5:$L$7000,2,FALSE),"")</f>
        <v/>
      </c>
    </row>
    <row r="5642" spans="2:15" ht="15" customHeight="1" x14ac:dyDescent="0.25">
      <c r="B5642" s="178" t="s">
        <v>10035</v>
      </c>
      <c r="C5642" s="178" t="s">
        <v>104</v>
      </c>
      <c r="D5642" s="178" t="s">
        <v>2082</v>
      </c>
      <c r="E5642" s="178" t="s">
        <v>296</v>
      </c>
      <c r="F5642" s="178" t="s">
        <v>17</v>
      </c>
      <c r="G5642" s="1">
        <f>IF(ISNUMBER(Pay_Item_Search_Text),IF(ISNUMBER(IF(FIND(Pay_Item_Search_Text,B5642)=1,1, "FALSE")),MAX(G$4:$G5641)+1,IF(ISNUMBER(Pay_Item_Search_Text),0,IF(ISNUMBER(SEARCH(Pay_Item_Search_Text,H5642)),MAX(G$4:$G5641)+1,0))),IF(ISNUMBER(Pay_Item_Search_Text),0,IF(ISNUMBER(SEARCH(Pay_Item_Search_Text,H5642)),MAX(G$4:$G5641)+1,0)))</f>
        <v>5638</v>
      </c>
      <c r="H5642" s="1" t="str">
        <f>IF(Table_PayItems[[#This Row],[Description]]="_","_ Unique Item - "&amp;Table_PayItems[[#This Row],[Item]]&amp;" - $"&amp;Table_PayItems[[#This Row],[Unit]],Table_PayItems[[#This Row],[Description]]&amp;" - $"&amp;Table_PayItems[[#This Row],[Unit]])</f>
        <v>Sewer, Reinf Conc Ellip, HE Cl II, 14 inch by 23 inch, Tr Det B - $Ft</v>
      </c>
      <c r="I5642" s="29" t="str">
        <f>IFERROR(VLOOKUP(ROWS($M$5:M5642),Table_PayItems[[Search Key]:[Concentrated Name]],2,FALSE),"")</f>
        <v>Sewer, Reinf Conc Ellip, HE Cl II, 14 inch by 23 inch, Tr Det B - $Ft</v>
      </c>
      <c r="J5642" s="1"/>
      <c r="K5642" s="1"/>
      <c r="L5642" s="22">
        <f>IF(ISNUMBER(SEARCH(Pay_Item_Search_Text_2,M5642)),MAX($L$4:L5641)+1,0)</f>
        <v>0</v>
      </c>
      <c r="M5642" s="1" t="str">
        <f>IFERROR(VLOOKUP(ROWS($M$5:M5642),Table_PayItems[[Search Key]:[Concentrated Name]],2,FALSE),"")</f>
        <v>Sewer, Reinf Conc Ellip, HE Cl II, 14 inch by 23 inch, Tr Det B - $Ft</v>
      </c>
      <c r="N5642" s="1" t="str">
        <f>IFERROR(VLOOKUP(ROWS($M$5:N5642),$L$5:$M$7000,2,FALSE),"")</f>
        <v/>
      </c>
      <c r="O5642" s="1" t="str">
        <f>IFERROR(VLOOKUP(ROWS($O$5:O5642),$K$5:$L$7000,2,FALSE),"")</f>
        <v/>
      </c>
    </row>
    <row r="5643" spans="2:15" ht="15" customHeight="1" x14ac:dyDescent="0.25">
      <c r="B5643" s="178" t="s">
        <v>10023</v>
      </c>
      <c r="C5643" s="178" t="s">
        <v>104</v>
      </c>
      <c r="D5643" s="178" t="s">
        <v>2070</v>
      </c>
      <c r="E5643" s="178" t="s">
        <v>296</v>
      </c>
      <c r="F5643" s="178" t="s">
        <v>17</v>
      </c>
      <c r="G5643" s="1">
        <f>IF(ISNUMBER(Pay_Item_Search_Text),IF(ISNUMBER(IF(FIND(Pay_Item_Search_Text,B5643)=1,1, "FALSE")),MAX(G$4:$G5642)+1,IF(ISNUMBER(Pay_Item_Search_Text),0,IF(ISNUMBER(SEARCH(Pay_Item_Search_Text,H5643)),MAX(G$4:$G5642)+1,0))),IF(ISNUMBER(Pay_Item_Search_Text),0,IF(ISNUMBER(SEARCH(Pay_Item_Search_Text,H5643)),MAX(G$4:$G5642)+1,0)))</f>
        <v>5639</v>
      </c>
      <c r="H5643" s="1" t="str">
        <f>IF(Table_PayItems[[#This Row],[Description]]="_","_ Unique Item - "&amp;Table_PayItems[[#This Row],[Item]]&amp;" - $"&amp;Table_PayItems[[#This Row],[Unit]],Table_PayItems[[#This Row],[Description]]&amp;" - $"&amp;Table_PayItems[[#This Row],[Unit]])</f>
        <v>Sewer, Reinf Conc Ellip, HE Cl II, 19 inch by 30 inch, Tr Det A - $Ft</v>
      </c>
      <c r="I5643" s="29" t="str">
        <f>IFERROR(VLOOKUP(ROWS($M$5:M5643),Table_PayItems[[Search Key]:[Concentrated Name]],2,FALSE),"")</f>
        <v>Sewer, Reinf Conc Ellip, HE Cl II, 19 inch by 30 inch, Tr Det A - $Ft</v>
      </c>
      <c r="J5643" s="1"/>
      <c r="K5643" s="1"/>
      <c r="L5643" s="22">
        <f>IF(ISNUMBER(SEARCH(Pay_Item_Search_Text_2,M5643)),MAX($L$4:L5642)+1,0)</f>
        <v>1034</v>
      </c>
      <c r="M5643" s="1" t="str">
        <f>IFERROR(VLOOKUP(ROWS($M$5:M5643),Table_PayItems[[Search Key]:[Concentrated Name]],2,FALSE),"")</f>
        <v>Sewer, Reinf Conc Ellip, HE Cl II, 19 inch by 30 inch, Tr Det A - $Ft</v>
      </c>
      <c r="N5643" s="1" t="str">
        <f>IFERROR(VLOOKUP(ROWS($M$5:N5643),$L$5:$M$7000,2,FALSE),"")</f>
        <v/>
      </c>
      <c r="O5643" s="1" t="str">
        <f>IFERROR(VLOOKUP(ROWS($O$5:O5643),$K$5:$L$7000,2,FALSE),"")</f>
        <v/>
      </c>
    </row>
    <row r="5644" spans="2:15" ht="15" customHeight="1" x14ac:dyDescent="0.25">
      <c r="B5644" s="178" t="s">
        <v>10036</v>
      </c>
      <c r="C5644" s="178" t="s">
        <v>104</v>
      </c>
      <c r="D5644" s="178" t="s">
        <v>2083</v>
      </c>
      <c r="E5644" s="178" t="s">
        <v>296</v>
      </c>
      <c r="F5644" s="178" t="s">
        <v>17</v>
      </c>
      <c r="G5644" s="1">
        <f>IF(ISNUMBER(Pay_Item_Search_Text),IF(ISNUMBER(IF(FIND(Pay_Item_Search_Text,B5644)=1,1, "FALSE")),MAX(G$4:$G5643)+1,IF(ISNUMBER(Pay_Item_Search_Text),0,IF(ISNUMBER(SEARCH(Pay_Item_Search_Text,H5644)),MAX(G$4:$G5643)+1,0))),IF(ISNUMBER(Pay_Item_Search_Text),0,IF(ISNUMBER(SEARCH(Pay_Item_Search_Text,H5644)),MAX(G$4:$G5643)+1,0)))</f>
        <v>5640</v>
      </c>
      <c r="H5644" s="1" t="str">
        <f>IF(Table_PayItems[[#This Row],[Description]]="_","_ Unique Item - "&amp;Table_PayItems[[#This Row],[Item]]&amp;" - $"&amp;Table_PayItems[[#This Row],[Unit]],Table_PayItems[[#This Row],[Description]]&amp;" - $"&amp;Table_PayItems[[#This Row],[Unit]])</f>
        <v>Sewer, Reinf Conc Ellip, HE Cl II, 19 inch by 30 inch, Tr Det B - $Ft</v>
      </c>
      <c r="I5644" s="29" t="str">
        <f>IFERROR(VLOOKUP(ROWS($M$5:M5644),Table_PayItems[[Search Key]:[Concentrated Name]],2,FALSE),"")</f>
        <v>Sewer, Reinf Conc Ellip, HE Cl II, 19 inch by 30 inch, Tr Det B - $Ft</v>
      </c>
      <c r="J5644" s="1"/>
      <c r="K5644" s="1"/>
      <c r="L5644" s="22">
        <f>IF(ISNUMBER(SEARCH(Pay_Item_Search_Text_2,M5644)),MAX($L$4:L5643)+1,0)</f>
        <v>1035</v>
      </c>
      <c r="M5644" s="1" t="str">
        <f>IFERROR(VLOOKUP(ROWS($M$5:M5644),Table_PayItems[[Search Key]:[Concentrated Name]],2,FALSE),"")</f>
        <v>Sewer, Reinf Conc Ellip, HE Cl II, 19 inch by 30 inch, Tr Det B - $Ft</v>
      </c>
      <c r="N5644" s="1" t="str">
        <f>IFERROR(VLOOKUP(ROWS($M$5:N5644),$L$5:$M$7000,2,FALSE),"")</f>
        <v/>
      </c>
      <c r="O5644" s="1" t="str">
        <f>IFERROR(VLOOKUP(ROWS($O$5:O5644),$K$5:$L$7000,2,FALSE),"")</f>
        <v/>
      </c>
    </row>
    <row r="5645" spans="2:15" ht="15" customHeight="1" x14ac:dyDescent="0.25">
      <c r="B5645" s="178" t="s">
        <v>10024</v>
      </c>
      <c r="C5645" s="178" t="s">
        <v>104</v>
      </c>
      <c r="D5645" s="178" t="s">
        <v>2071</v>
      </c>
      <c r="E5645" s="178" t="s">
        <v>302</v>
      </c>
      <c r="F5645" s="178" t="s">
        <v>17</v>
      </c>
      <c r="G5645" s="1">
        <f>IF(ISNUMBER(Pay_Item_Search_Text),IF(ISNUMBER(IF(FIND(Pay_Item_Search_Text,B5645)=1,1, "FALSE")),MAX(G$4:$G5644)+1,IF(ISNUMBER(Pay_Item_Search_Text),0,IF(ISNUMBER(SEARCH(Pay_Item_Search_Text,H5645)),MAX(G$4:$G5644)+1,0))),IF(ISNUMBER(Pay_Item_Search_Text),0,IF(ISNUMBER(SEARCH(Pay_Item_Search_Text,H5645)),MAX(G$4:$G5644)+1,0)))</f>
        <v>5641</v>
      </c>
      <c r="H5645" s="1" t="str">
        <f>IF(Table_PayItems[[#This Row],[Description]]="_","_ Unique Item - "&amp;Table_PayItems[[#This Row],[Item]]&amp;" - $"&amp;Table_PayItems[[#This Row],[Unit]],Table_PayItems[[#This Row],[Description]]&amp;" - $"&amp;Table_PayItems[[#This Row],[Unit]])</f>
        <v>Sewer, Reinf Conc Ellip, HE Cl II, 22 inch by 34 inch, Tr Det A - $Ft</v>
      </c>
      <c r="I5645" s="29" t="str">
        <f>IFERROR(VLOOKUP(ROWS($M$5:M5645),Table_PayItems[[Search Key]:[Concentrated Name]],2,FALSE),"")</f>
        <v>Sewer, Reinf Conc Ellip, HE Cl II, 22 inch by 34 inch, Tr Det A - $Ft</v>
      </c>
      <c r="J5645" s="1"/>
      <c r="K5645" s="1"/>
      <c r="L5645" s="22">
        <f>IF(ISNUMBER(SEARCH(Pay_Item_Search_Text_2,M5645)),MAX($L$4:L5644)+1,0)</f>
        <v>0</v>
      </c>
      <c r="M5645" s="1" t="str">
        <f>IFERROR(VLOOKUP(ROWS($M$5:M5645),Table_PayItems[[Search Key]:[Concentrated Name]],2,FALSE),"")</f>
        <v>Sewer, Reinf Conc Ellip, HE Cl II, 22 inch by 34 inch, Tr Det A - $Ft</v>
      </c>
      <c r="N5645" s="1" t="str">
        <f>IFERROR(VLOOKUP(ROWS($M$5:N5645),$L$5:$M$7000,2,FALSE),"")</f>
        <v/>
      </c>
      <c r="O5645" s="1" t="str">
        <f>IFERROR(VLOOKUP(ROWS($O$5:O5645),$K$5:$L$7000,2,FALSE),"")</f>
        <v/>
      </c>
    </row>
    <row r="5646" spans="2:15" ht="15" customHeight="1" x14ac:dyDescent="0.25">
      <c r="B5646" s="178" t="s">
        <v>10037</v>
      </c>
      <c r="C5646" s="178" t="s">
        <v>104</v>
      </c>
      <c r="D5646" s="178" t="s">
        <v>2084</v>
      </c>
      <c r="E5646" s="178" t="s">
        <v>302</v>
      </c>
      <c r="F5646" s="178" t="s">
        <v>17</v>
      </c>
      <c r="G5646" s="1">
        <f>IF(ISNUMBER(Pay_Item_Search_Text),IF(ISNUMBER(IF(FIND(Pay_Item_Search_Text,B5646)=1,1, "FALSE")),MAX(G$4:$G5645)+1,IF(ISNUMBER(Pay_Item_Search_Text),0,IF(ISNUMBER(SEARCH(Pay_Item_Search_Text,H5646)),MAX(G$4:$G5645)+1,0))),IF(ISNUMBER(Pay_Item_Search_Text),0,IF(ISNUMBER(SEARCH(Pay_Item_Search_Text,H5646)),MAX(G$4:$G5645)+1,0)))</f>
        <v>5642</v>
      </c>
      <c r="H5646" s="1" t="str">
        <f>IF(Table_PayItems[[#This Row],[Description]]="_","_ Unique Item - "&amp;Table_PayItems[[#This Row],[Item]]&amp;" - $"&amp;Table_PayItems[[#This Row],[Unit]],Table_PayItems[[#This Row],[Description]]&amp;" - $"&amp;Table_PayItems[[#This Row],[Unit]])</f>
        <v>Sewer, Reinf Conc Ellip, HE Cl II, 22 inch by 34 inch, Tr Det B - $Ft</v>
      </c>
      <c r="I5646" s="29" t="str">
        <f>IFERROR(VLOOKUP(ROWS($M$5:M5646),Table_PayItems[[Search Key]:[Concentrated Name]],2,FALSE),"")</f>
        <v>Sewer, Reinf Conc Ellip, HE Cl II, 22 inch by 34 inch, Tr Det B - $Ft</v>
      </c>
      <c r="J5646" s="1"/>
      <c r="K5646" s="1"/>
      <c r="L5646" s="22">
        <f>IF(ISNUMBER(SEARCH(Pay_Item_Search_Text_2,M5646)),MAX($L$4:L5645)+1,0)</f>
        <v>0</v>
      </c>
      <c r="M5646" s="1" t="str">
        <f>IFERROR(VLOOKUP(ROWS($M$5:M5646),Table_PayItems[[Search Key]:[Concentrated Name]],2,FALSE),"")</f>
        <v>Sewer, Reinf Conc Ellip, HE Cl II, 22 inch by 34 inch, Tr Det B - $Ft</v>
      </c>
      <c r="N5646" s="1" t="str">
        <f>IFERROR(VLOOKUP(ROWS($M$5:N5646),$L$5:$M$7000,2,FALSE),"")</f>
        <v/>
      </c>
      <c r="O5646" s="1" t="str">
        <f>IFERROR(VLOOKUP(ROWS($O$5:O5646),$K$5:$L$7000,2,FALSE),"")</f>
        <v/>
      </c>
    </row>
    <row r="5647" spans="2:15" ht="15" customHeight="1" x14ac:dyDescent="0.25">
      <c r="B5647" s="178" t="s">
        <v>10025</v>
      </c>
      <c r="C5647" s="178" t="s">
        <v>104</v>
      </c>
      <c r="D5647" s="178" t="s">
        <v>2072</v>
      </c>
      <c r="E5647" s="178" t="s">
        <v>302</v>
      </c>
      <c r="F5647" s="178" t="s">
        <v>17</v>
      </c>
      <c r="G5647" s="1">
        <f>IF(ISNUMBER(Pay_Item_Search_Text),IF(ISNUMBER(IF(FIND(Pay_Item_Search_Text,B5647)=1,1, "FALSE")),MAX(G$4:$G5646)+1,IF(ISNUMBER(Pay_Item_Search_Text),0,IF(ISNUMBER(SEARCH(Pay_Item_Search_Text,H5647)),MAX(G$4:$G5646)+1,0))),IF(ISNUMBER(Pay_Item_Search_Text),0,IF(ISNUMBER(SEARCH(Pay_Item_Search_Text,H5647)),MAX(G$4:$G5646)+1,0)))</f>
        <v>5643</v>
      </c>
      <c r="H5647" s="1" t="str">
        <f>IF(Table_PayItems[[#This Row],[Description]]="_","_ Unique Item - "&amp;Table_PayItems[[#This Row],[Item]]&amp;" - $"&amp;Table_PayItems[[#This Row],[Unit]],Table_PayItems[[#This Row],[Description]]&amp;" - $"&amp;Table_PayItems[[#This Row],[Unit]])</f>
        <v>Sewer, Reinf Conc Ellip, HE Cl II, 24 inch by 38 inch, Tr Det A - $Ft</v>
      </c>
      <c r="I5647" s="29" t="str">
        <f>IFERROR(VLOOKUP(ROWS($M$5:M5647),Table_PayItems[[Search Key]:[Concentrated Name]],2,FALSE),"")</f>
        <v>Sewer, Reinf Conc Ellip, HE Cl II, 24 inch by 38 inch, Tr Det A - $Ft</v>
      </c>
      <c r="J5647" s="1"/>
      <c r="K5647" s="1"/>
      <c r="L5647" s="22">
        <f>IF(ISNUMBER(SEARCH(Pay_Item_Search_Text_2,M5647)),MAX($L$4:L5646)+1,0)</f>
        <v>0</v>
      </c>
      <c r="M5647" s="1" t="str">
        <f>IFERROR(VLOOKUP(ROWS($M$5:M5647),Table_PayItems[[Search Key]:[Concentrated Name]],2,FALSE),"")</f>
        <v>Sewer, Reinf Conc Ellip, HE Cl II, 24 inch by 38 inch, Tr Det A - $Ft</v>
      </c>
      <c r="N5647" s="1" t="str">
        <f>IFERROR(VLOOKUP(ROWS($M$5:N5647),$L$5:$M$7000,2,FALSE),"")</f>
        <v/>
      </c>
      <c r="O5647" s="1" t="str">
        <f>IFERROR(VLOOKUP(ROWS($O$5:O5647),$K$5:$L$7000,2,FALSE),"")</f>
        <v/>
      </c>
    </row>
    <row r="5648" spans="2:15" ht="15" customHeight="1" x14ac:dyDescent="0.25">
      <c r="B5648" s="178" t="s">
        <v>10038</v>
      </c>
      <c r="C5648" s="178" t="s">
        <v>104</v>
      </c>
      <c r="D5648" s="178" t="s">
        <v>2085</v>
      </c>
      <c r="E5648" s="178" t="s">
        <v>302</v>
      </c>
      <c r="F5648" s="178" t="s">
        <v>17</v>
      </c>
      <c r="G5648" s="1">
        <f>IF(ISNUMBER(Pay_Item_Search_Text),IF(ISNUMBER(IF(FIND(Pay_Item_Search_Text,B5648)=1,1, "FALSE")),MAX(G$4:$G5647)+1,IF(ISNUMBER(Pay_Item_Search_Text),0,IF(ISNUMBER(SEARCH(Pay_Item_Search_Text,H5648)),MAX(G$4:$G5647)+1,0))),IF(ISNUMBER(Pay_Item_Search_Text),0,IF(ISNUMBER(SEARCH(Pay_Item_Search_Text,H5648)),MAX(G$4:$G5647)+1,0)))</f>
        <v>5644</v>
      </c>
      <c r="H5648" s="1" t="str">
        <f>IF(Table_PayItems[[#This Row],[Description]]="_","_ Unique Item - "&amp;Table_PayItems[[#This Row],[Item]]&amp;" - $"&amp;Table_PayItems[[#This Row],[Unit]],Table_PayItems[[#This Row],[Description]]&amp;" - $"&amp;Table_PayItems[[#This Row],[Unit]])</f>
        <v>Sewer, Reinf Conc Ellip, HE Cl II, 24 inch by 38 inch, Tr Det B - $Ft</v>
      </c>
      <c r="I5648" s="29" t="str">
        <f>IFERROR(VLOOKUP(ROWS($M$5:M5648),Table_PayItems[[Search Key]:[Concentrated Name]],2,FALSE),"")</f>
        <v>Sewer, Reinf Conc Ellip, HE Cl II, 24 inch by 38 inch, Tr Det B - $Ft</v>
      </c>
      <c r="J5648" s="1"/>
      <c r="K5648" s="1"/>
      <c r="L5648" s="22">
        <f>IF(ISNUMBER(SEARCH(Pay_Item_Search_Text_2,M5648)),MAX($L$4:L5647)+1,0)</f>
        <v>0</v>
      </c>
      <c r="M5648" s="1" t="str">
        <f>IFERROR(VLOOKUP(ROWS($M$5:M5648),Table_PayItems[[Search Key]:[Concentrated Name]],2,FALSE),"")</f>
        <v>Sewer, Reinf Conc Ellip, HE Cl II, 24 inch by 38 inch, Tr Det B - $Ft</v>
      </c>
      <c r="N5648" s="1" t="str">
        <f>IFERROR(VLOOKUP(ROWS($M$5:N5648),$L$5:$M$7000,2,FALSE),"")</f>
        <v/>
      </c>
      <c r="O5648" s="1" t="str">
        <f>IFERROR(VLOOKUP(ROWS($O$5:O5648),$K$5:$L$7000,2,FALSE),"")</f>
        <v/>
      </c>
    </row>
    <row r="5649" spans="2:15" ht="15" customHeight="1" x14ac:dyDescent="0.25">
      <c r="B5649" s="178" t="s">
        <v>10026</v>
      </c>
      <c r="C5649" s="178" t="s">
        <v>104</v>
      </c>
      <c r="D5649" s="178" t="s">
        <v>2073</v>
      </c>
      <c r="E5649" s="178" t="s">
        <v>302</v>
      </c>
      <c r="F5649" s="178" t="s">
        <v>17</v>
      </c>
      <c r="G5649" s="1">
        <f>IF(ISNUMBER(Pay_Item_Search_Text),IF(ISNUMBER(IF(FIND(Pay_Item_Search_Text,B5649)=1,1, "FALSE")),MAX(G$4:$G5648)+1,IF(ISNUMBER(Pay_Item_Search_Text),0,IF(ISNUMBER(SEARCH(Pay_Item_Search_Text,H5649)),MAX(G$4:$G5648)+1,0))),IF(ISNUMBER(Pay_Item_Search_Text),0,IF(ISNUMBER(SEARCH(Pay_Item_Search_Text,H5649)),MAX(G$4:$G5648)+1,0)))</f>
        <v>5645</v>
      </c>
      <c r="H5649" s="1" t="str">
        <f>IF(Table_PayItems[[#This Row],[Description]]="_","_ Unique Item - "&amp;Table_PayItems[[#This Row],[Item]]&amp;" - $"&amp;Table_PayItems[[#This Row],[Unit]],Table_PayItems[[#This Row],[Description]]&amp;" - $"&amp;Table_PayItems[[#This Row],[Unit]])</f>
        <v>Sewer, Reinf Conc Ellip, HE Cl II, 29 inch by 45 inch, Tr Det A - $Ft</v>
      </c>
      <c r="I5649" s="29" t="str">
        <f>IFERROR(VLOOKUP(ROWS($M$5:M5649),Table_PayItems[[Search Key]:[Concentrated Name]],2,FALSE),"")</f>
        <v>Sewer, Reinf Conc Ellip, HE Cl II, 29 inch by 45 inch, Tr Det A - $Ft</v>
      </c>
      <c r="J5649" s="1"/>
      <c r="K5649" s="1"/>
      <c r="L5649" s="22">
        <f>IF(ISNUMBER(SEARCH(Pay_Item_Search_Text_2,M5649)),MAX($L$4:L5648)+1,0)</f>
        <v>0</v>
      </c>
      <c r="M5649" s="1" t="str">
        <f>IFERROR(VLOOKUP(ROWS($M$5:M5649),Table_PayItems[[Search Key]:[Concentrated Name]],2,FALSE),"")</f>
        <v>Sewer, Reinf Conc Ellip, HE Cl II, 29 inch by 45 inch, Tr Det A - $Ft</v>
      </c>
      <c r="N5649" s="1" t="str">
        <f>IFERROR(VLOOKUP(ROWS($M$5:N5649),$L$5:$M$7000,2,FALSE),"")</f>
        <v/>
      </c>
      <c r="O5649" s="1" t="str">
        <f>IFERROR(VLOOKUP(ROWS($O$5:O5649),$K$5:$L$7000,2,FALSE),"")</f>
        <v/>
      </c>
    </row>
    <row r="5650" spans="2:15" ht="15" customHeight="1" x14ac:dyDescent="0.25">
      <c r="B5650" s="178" t="s">
        <v>10039</v>
      </c>
      <c r="C5650" s="178" t="s">
        <v>104</v>
      </c>
      <c r="D5650" s="178" t="s">
        <v>2086</v>
      </c>
      <c r="E5650" s="178" t="s">
        <v>302</v>
      </c>
      <c r="F5650" s="178" t="s">
        <v>17</v>
      </c>
      <c r="G5650" s="1">
        <f>IF(ISNUMBER(Pay_Item_Search_Text),IF(ISNUMBER(IF(FIND(Pay_Item_Search_Text,B5650)=1,1, "FALSE")),MAX(G$4:$G5649)+1,IF(ISNUMBER(Pay_Item_Search_Text),0,IF(ISNUMBER(SEARCH(Pay_Item_Search_Text,H5650)),MAX(G$4:$G5649)+1,0))),IF(ISNUMBER(Pay_Item_Search_Text),0,IF(ISNUMBER(SEARCH(Pay_Item_Search_Text,H5650)),MAX(G$4:$G5649)+1,0)))</f>
        <v>5646</v>
      </c>
      <c r="H5650" s="1" t="str">
        <f>IF(Table_PayItems[[#This Row],[Description]]="_","_ Unique Item - "&amp;Table_PayItems[[#This Row],[Item]]&amp;" - $"&amp;Table_PayItems[[#This Row],[Unit]],Table_PayItems[[#This Row],[Description]]&amp;" - $"&amp;Table_PayItems[[#This Row],[Unit]])</f>
        <v>Sewer, Reinf Conc Ellip, HE Cl II, 29 inch by 45 inch, Tr Det B - $Ft</v>
      </c>
      <c r="I5650" s="29" t="str">
        <f>IFERROR(VLOOKUP(ROWS($M$5:M5650),Table_PayItems[[Search Key]:[Concentrated Name]],2,FALSE),"")</f>
        <v>Sewer, Reinf Conc Ellip, HE Cl II, 29 inch by 45 inch, Tr Det B - $Ft</v>
      </c>
      <c r="J5650" s="1"/>
      <c r="K5650" s="1"/>
      <c r="L5650" s="22">
        <f>IF(ISNUMBER(SEARCH(Pay_Item_Search_Text_2,M5650)),MAX($L$4:L5649)+1,0)</f>
        <v>0</v>
      </c>
      <c r="M5650" s="1" t="str">
        <f>IFERROR(VLOOKUP(ROWS($M$5:M5650),Table_PayItems[[Search Key]:[Concentrated Name]],2,FALSE),"")</f>
        <v>Sewer, Reinf Conc Ellip, HE Cl II, 29 inch by 45 inch, Tr Det B - $Ft</v>
      </c>
      <c r="N5650" s="1" t="str">
        <f>IFERROR(VLOOKUP(ROWS($M$5:N5650),$L$5:$M$7000,2,FALSE),"")</f>
        <v/>
      </c>
      <c r="O5650" s="1" t="str">
        <f>IFERROR(VLOOKUP(ROWS($O$5:O5650),$K$5:$L$7000,2,FALSE),"")</f>
        <v/>
      </c>
    </row>
    <row r="5651" spans="2:15" ht="15" customHeight="1" x14ac:dyDescent="0.25">
      <c r="B5651" s="178" t="s">
        <v>10027</v>
      </c>
      <c r="C5651" s="178" t="s">
        <v>104</v>
      </c>
      <c r="D5651" s="178" t="s">
        <v>2074</v>
      </c>
      <c r="E5651" s="178" t="s">
        <v>302</v>
      </c>
      <c r="F5651" s="178" t="s">
        <v>17</v>
      </c>
      <c r="G5651" s="1">
        <f>IF(ISNUMBER(Pay_Item_Search_Text),IF(ISNUMBER(IF(FIND(Pay_Item_Search_Text,B5651)=1,1, "FALSE")),MAX(G$4:$G5650)+1,IF(ISNUMBER(Pay_Item_Search_Text),0,IF(ISNUMBER(SEARCH(Pay_Item_Search_Text,H5651)),MAX(G$4:$G5650)+1,0))),IF(ISNUMBER(Pay_Item_Search_Text),0,IF(ISNUMBER(SEARCH(Pay_Item_Search_Text,H5651)),MAX(G$4:$G5650)+1,0)))</f>
        <v>5647</v>
      </c>
      <c r="H5651" s="1" t="str">
        <f>IF(Table_PayItems[[#This Row],[Description]]="_","_ Unique Item - "&amp;Table_PayItems[[#This Row],[Item]]&amp;" - $"&amp;Table_PayItems[[#This Row],[Unit]],Table_PayItems[[#This Row],[Description]]&amp;" - $"&amp;Table_PayItems[[#This Row],[Unit]])</f>
        <v>Sewer, Reinf Conc Ellip, HE Cl II, 34 inch by 53 inch, Tr Det A - $Ft</v>
      </c>
      <c r="I5651" s="29" t="str">
        <f>IFERROR(VLOOKUP(ROWS($M$5:M5651),Table_PayItems[[Search Key]:[Concentrated Name]],2,FALSE),"")</f>
        <v>Sewer, Reinf Conc Ellip, HE Cl II, 34 inch by 53 inch, Tr Det A - $Ft</v>
      </c>
      <c r="J5651" s="1"/>
      <c r="K5651" s="1"/>
      <c r="L5651" s="22">
        <f>IF(ISNUMBER(SEARCH(Pay_Item_Search_Text_2,M5651)),MAX($L$4:L5650)+1,0)</f>
        <v>0</v>
      </c>
      <c r="M5651" s="1" t="str">
        <f>IFERROR(VLOOKUP(ROWS($M$5:M5651),Table_PayItems[[Search Key]:[Concentrated Name]],2,FALSE),"")</f>
        <v>Sewer, Reinf Conc Ellip, HE Cl II, 34 inch by 53 inch, Tr Det A - $Ft</v>
      </c>
      <c r="N5651" s="1" t="str">
        <f>IFERROR(VLOOKUP(ROWS($M$5:N5651),$L$5:$M$7000,2,FALSE),"")</f>
        <v/>
      </c>
      <c r="O5651" s="1" t="str">
        <f>IFERROR(VLOOKUP(ROWS($O$5:O5651),$K$5:$L$7000,2,FALSE),"")</f>
        <v/>
      </c>
    </row>
    <row r="5652" spans="2:15" ht="15" customHeight="1" x14ac:dyDescent="0.25">
      <c r="B5652" s="178" t="s">
        <v>10040</v>
      </c>
      <c r="C5652" s="178" t="s">
        <v>104</v>
      </c>
      <c r="D5652" s="178" t="s">
        <v>2087</v>
      </c>
      <c r="E5652" s="178" t="s">
        <v>302</v>
      </c>
      <c r="F5652" s="178" t="s">
        <v>17</v>
      </c>
      <c r="G5652" s="1">
        <f>IF(ISNUMBER(Pay_Item_Search_Text),IF(ISNUMBER(IF(FIND(Pay_Item_Search_Text,B5652)=1,1, "FALSE")),MAX(G$4:$G5651)+1,IF(ISNUMBER(Pay_Item_Search_Text),0,IF(ISNUMBER(SEARCH(Pay_Item_Search_Text,H5652)),MAX(G$4:$G5651)+1,0))),IF(ISNUMBER(Pay_Item_Search_Text),0,IF(ISNUMBER(SEARCH(Pay_Item_Search_Text,H5652)),MAX(G$4:$G5651)+1,0)))</f>
        <v>5648</v>
      </c>
      <c r="H5652" s="1" t="str">
        <f>IF(Table_PayItems[[#This Row],[Description]]="_","_ Unique Item - "&amp;Table_PayItems[[#This Row],[Item]]&amp;" - $"&amp;Table_PayItems[[#This Row],[Unit]],Table_PayItems[[#This Row],[Description]]&amp;" - $"&amp;Table_PayItems[[#This Row],[Unit]])</f>
        <v>Sewer, Reinf Conc Ellip, HE Cl II, 34 inch by 53 inch, Tr Det B - $Ft</v>
      </c>
      <c r="I5652" s="29" t="str">
        <f>IFERROR(VLOOKUP(ROWS($M$5:M5652),Table_PayItems[[Search Key]:[Concentrated Name]],2,FALSE),"")</f>
        <v>Sewer, Reinf Conc Ellip, HE Cl II, 34 inch by 53 inch, Tr Det B - $Ft</v>
      </c>
      <c r="J5652" s="1"/>
      <c r="K5652" s="1"/>
      <c r="L5652" s="22">
        <f>IF(ISNUMBER(SEARCH(Pay_Item_Search_Text_2,M5652)),MAX($L$4:L5651)+1,0)</f>
        <v>0</v>
      </c>
      <c r="M5652" s="1" t="str">
        <f>IFERROR(VLOOKUP(ROWS($M$5:M5652),Table_PayItems[[Search Key]:[Concentrated Name]],2,FALSE),"")</f>
        <v>Sewer, Reinf Conc Ellip, HE Cl II, 34 inch by 53 inch, Tr Det B - $Ft</v>
      </c>
      <c r="N5652" s="1" t="str">
        <f>IFERROR(VLOOKUP(ROWS($M$5:N5652),$L$5:$M$7000,2,FALSE),"")</f>
        <v/>
      </c>
      <c r="O5652" s="1" t="str">
        <f>IFERROR(VLOOKUP(ROWS($O$5:O5652),$K$5:$L$7000,2,FALSE),"")</f>
        <v/>
      </c>
    </row>
    <row r="5653" spans="2:15" ht="15" customHeight="1" x14ac:dyDescent="0.25">
      <c r="B5653" s="178" t="s">
        <v>10028</v>
      </c>
      <c r="C5653" s="178" t="s">
        <v>104</v>
      </c>
      <c r="D5653" s="178" t="s">
        <v>2075</v>
      </c>
      <c r="E5653" s="178" t="s">
        <v>302</v>
      </c>
      <c r="F5653" s="178" t="s">
        <v>17</v>
      </c>
      <c r="G5653" s="1">
        <f>IF(ISNUMBER(Pay_Item_Search_Text),IF(ISNUMBER(IF(FIND(Pay_Item_Search_Text,B5653)=1,1, "FALSE")),MAX(G$4:$G5652)+1,IF(ISNUMBER(Pay_Item_Search_Text),0,IF(ISNUMBER(SEARCH(Pay_Item_Search_Text,H5653)),MAX(G$4:$G5652)+1,0))),IF(ISNUMBER(Pay_Item_Search_Text),0,IF(ISNUMBER(SEARCH(Pay_Item_Search_Text,H5653)),MAX(G$4:$G5652)+1,0)))</f>
        <v>5649</v>
      </c>
      <c r="H5653" s="1" t="str">
        <f>IF(Table_PayItems[[#This Row],[Description]]="_","_ Unique Item - "&amp;Table_PayItems[[#This Row],[Item]]&amp;" - $"&amp;Table_PayItems[[#This Row],[Unit]],Table_PayItems[[#This Row],[Description]]&amp;" - $"&amp;Table_PayItems[[#This Row],[Unit]])</f>
        <v>Sewer, Reinf Conc Ellip, HE Cl II, 38 inch by 60 inch, Tr Det A - $Ft</v>
      </c>
      <c r="I5653" s="29" t="str">
        <f>IFERROR(VLOOKUP(ROWS($M$5:M5653),Table_PayItems[[Search Key]:[Concentrated Name]],2,FALSE),"")</f>
        <v>Sewer, Reinf Conc Ellip, HE Cl II, 38 inch by 60 inch, Tr Det A - $Ft</v>
      </c>
      <c r="J5653" s="1"/>
      <c r="K5653" s="1"/>
      <c r="L5653" s="22">
        <f>IF(ISNUMBER(SEARCH(Pay_Item_Search_Text_2,M5653)),MAX($L$4:L5652)+1,0)</f>
        <v>1036</v>
      </c>
      <c r="M5653" s="1" t="str">
        <f>IFERROR(VLOOKUP(ROWS($M$5:M5653),Table_PayItems[[Search Key]:[Concentrated Name]],2,FALSE),"")</f>
        <v>Sewer, Reinf Conc Ellip, HE Cl II, 38 inch by 60 inch, Tr Det A - $Ft</v>
      </c>
      <c r="N5653" s="1" t="str">
        <f>IFERROR(VLOOKUP(ROWS($M$5:N5653),$L$5:$M$7000,2,FALSE),"")</f>
        <v/>
      </c>
      <c r="O5653" s="1" t="str">
        <f>IFERROR(VLOOKUP(ROWS($O$5:O5653),$K$5:$L$7000,2,FALSE),"")</f>
        <v/>
      </c>
    </row>
    <row r="5654" spans="2:15" ht="15" customHeight="1" x14ac:dyDescent="0.25">
      <c r="B5654" s="178" t="s">
        <v>10041</v>
      </c>
      <c r="C5654" s="178" t="s">
        <v>104</v>
      </c>
      <c r="D5654" s="178" t="s">
        <v>2088</v>
      </c>
      <c r="E5654" s="178" t="s">
        <v>302</v>
      </c>
      <c r="F5654" s="178" t="s">
        <v>17</v>
      </c>
      <c r="G5654" s="1">
        <f>IF(ISNUMBER(Pay_Item_Search_Text),IF(ISNUMBER(IF(FIND(Pay_Item_Search_Text,B5654)=1,1, "FALSE")),MAX(G$4:$G5653)+1,IF(ISNUMBER(Pay_Item_Search_Text),0,IF(ISNUMBER(SEARCH(Pay_Item_Search_Text,H5654)),MAX(G$4:$G5653)+1,0))),IF(ISNUMBER(Pay_Item_Search_Text),0,IF(ISNUMBER(SEARCH(Pay_Item_Search_Text,H5654)),MAX(G$4:$G5653)+1,0)))</f>
        <v>5650</v>
      </c>
      <c r="H5654" s="1" t="str">
        <f>IF(Table_PayItems[[#This Row],[Description]]="_","_ Unique Item - "&amp;Table_PayItems[[#This Row],[Item]]&amp;" - $"&amp;Table_PayItems[[#This Row],[Unit]],Table_PayItems[[#This Row],[Description]]&amp;" - $"&amp;Table_PayItems[[#This Row],[Unit]])</f>
        <v>Sewer, Reinf Conc Ellip, HE Cl II, 38 inch by 60 inch, Tr Det B - $Ft</v>
      </c>
      <c r="I5654" s="29" t="str">
        <f>IFERROR(VLOOKUP(ROWS($M$5:M5654),Table_PayItems[[Search Key]:[Concentrated Name]],2,FALSE),"")</f>
        <v>Sewer, Reinf Conc Ellip, HE Cl II, 38 inch by 60 inch, Tr Det B - $Ft</v>
      </c>
      <c r="J5654" s="1"/>
      <c r="K5654" s="1"/>
      <c r="L5654" s="22">
        <f>IF(ISNUMBER(SEARCH(Pay_Item_Search_Text_2,M5654)),MAX($L$4:L5653)+1,0)</f>
        <v>1037</v>
      </c>
      <c r="M5654" s="1" t="str">
        <f>IFERROR(VLOOKUP(ROWS($M$5:M5654),Table_PayItems[[Search Key]:[Concentrated Name]],2,FALSE),"")</f>
        <v>Sewer, Reinf Conc Ellip, HE Cl II, 38 inch by 60 inch, Tr Det B - $Ft</v>
      </c>
      <c r="N5654" s="1" t="str">
        <f>IFERROR(VLOOKUP(ROWS($M$5:N5654),$L$5:$M$7000,2,FALSE),"")</f>
        <v/>
      </c>
      <c r="O5654" s="1" t="str">
        <f>IFERROR(VLOOKUP(ROWS($O$5:O5654),$K$5:$L$7000,2,FALSE),"")</f>
        <v/>
      </c>
    </row>
    <row r="5655" spans="2:15" ht="15" customHeight="1" x14ac:dyDescent="0.25">
      <c r="B5655" s="178" t="s">
        <v>10029</v>
      </c>
      <c r="C5655" s="178" t="s">
        <v>104</v>
      </c>
      <c r="D5655" s="178" t="s">
        <v>2076</v>
      </c>
      <c r="E5655" s="178" t="s">
        <v>302</v>
      </c>
      <c r="F5655" s="178" t="s">
        <v>17</v>
      </c>
      <c r="G5655" s="1">
        <f>IF(ISNUMBER(Pay_Item_Search_Text),IF(ISNUMBER(IF(FIND(Pay_Item_Search_Text,B5655)=1,1, "FALSE")),MAX(G$4:$G5654)+1,IF(ISNUMBER(Pay_Item_Search_Text),0,IF(ISNUMBER(SEARCH(Pay_Item_Search_Text,H5655)),MAX(G$4:$G5654)+1,0))),IF(ISNUMBER(Pay_Item_Search_Text),0,IF(ISNUMBER(SEARCH(Pay_Item_Search_Text,H5655)),MAX(G$4:$G5654)+1,0)))</f>
        <v>5651</v>
      </c>
      <c r="H5655" s="1" t="str">
        <f>IF(Table_PayItems[[#This Row],[Description]]="_","_ Unique Item - "&amp;Table_PayItems[[#This Row],[Item]]&amp;" - $"&amp;Table_PayItems[[#This Row],[Unit]],Table_PayItems[[#This Row],[Description]]&amp;" - $"&amp;Table_PayItems[[#This Row],[Unit]])</f>
        <v>Sewer, Reinf Conc Ellip, HE Cl II, 43 inch by 68 inch, Tr Det A - $Ft</v>
      </c>
      <c r="I5655" s="29" t="str">
        <f>IFERROR(VLOOKUP(ROWS($M$5:M5655),Table_PayItems[[Search Key]:[Concentrated Name]],2,FALSE),"")</f>
        <v>Sewer, Reinf Conc Ellip, HE Cl II, 43 inch by 68 inch, Tr Det A - $Ft</v>
      </c>
      <c r="J5655" s="1"/>
      <c r="K5655" s="1"/>
      <c r="L5655" s="22">
        <f>IF(ISNUMBER(SEARCH(Pay_Item_Search_Text_2,M5655)),MAX($L$4:L5654)+1,0)</f>
        <v>0</v>
      </c>
      <c r="M5655" s="1" t="str">
        <f>IFERROR(VLOOKUP(ROWS($M$5:M5655),Table_PayItems[[Search Key]:[Concentrated Name]],2,FALSE),"")</f>
        <v>Sewer, Reinf Conc Ellip, HE Cl II, 43 inch by 68 inch, Tr Det A - $Ft</v>
      </c>
      <c r="N5655" s="1" t="str">
        <f>IFERROR(VLOOKUP(ROWS($M$5:N5655),$L$5:$M$7000,2,FALSE),"")</f>
        <v/>
      </c>
      <c r="O5655" s="1" t="str">
        <f>IFERROR(VLOOKUP(ROWS($O$5:O5655),$K$5:$L$7000,2,FALSE),"")</f>
        <v/>
      </c>
    </row>
    <row r="5656" spans="2:15" ht="15" customHeight="1" x14ac:dyDescent="0.25">
      <c r="B5656" s="178" t="s">
        <v>10042</v>
      </c>
      <c r="C5656" s="178" t="s">
        <v>104</v>
      </c>
      <c r="D5656" s="178" t="s">
        <v>2089</v>
      </c>
      <c r="E5656" s="178" t="s">
        <v>302</v>
      </c>
      <c r="F5656" s="178" t="s">
        <v>17</v>
      </c>
      <c r="G5656" s="1">
        <f>IF(ISNUMBER(Pay_Item_Search_Text),IF(ISNUMBER(IF(FIND(Pay_Item_Search_Text,B5656)=1,1, "FALSE")),MAX(G$4:$G5655)+1,IF(ISNUMBER(Pay_Item_Search_Text),0,IF(ISNUMBER(SEARCH(Pay_Item_Search_Text,H5656)),MAX(G$4:$G5655)+1,0))),IF(ISNUMBER(Pay_Item_Search_Text),0,IF(ISNUMBER(SEARCH(Pay_Item_Search_Text,H5656)),MAX(G$4:$G5655)+1,0)))</f>
        <v>5652</v>
      </c>
      <c r="H5656" s="1" t="str">
        <f>IF(Table_PayItems[[#This Row],[Description]]="_","_ Unique Item - "&amp;Table_PayItems[[#This Row],[Item]]&amp;" - $"&amp;Table_PayItems[[#This Row],[Unit]],Table_PayItems[[#This Row],[Description]]&amp;" - $"&amp;Table_PayItems[[#This Row],[Unit]])</f>
        <v>Sewer, Reinf Conc Ellip, HE Cl II, 43 inch by 68 inch, Tr Det B - $Ft</v>
      </c>
      <c r="I5656" s="29" t="str">
        <f>IFERROR(VLOOKUP(ROWS($M$5:M5656),Table_PayItems[[Search Key]:[Concentrated Name]],2,FALSE),"")</f>
        <v>Sewer, Reinf Conc Ellip, HE Cl II, 43 inch by 68 inch, Tr Det B - $Ft</v>
      </c>
      <c r="J5656" s="1"/>
      <c r="K5656" s="1"/>
      <c r="L5656" s="22">
        <f>IF(ISNUMBER(SEARCH(Pay_Item_Search_Text_2,M5656)),MAX($L$4:L5655)+1,0)</f>
        <v>0</v>
      </c>
      <c r="M5656" s="1" t="str">
        <f>IFERROR(VLOOKUP(ROWS($M$5:M5656),Table_PayItems[[Search Key]:[Concentrated Name]],2,FALSE),"")</f>
        <v>Sewer, Reinf Conc Ellip, HE Cl II, 43 inch by 68 inch, Tr Det B - $Ft</v>
      </c>
      <c r="N5656" s="1" t="str">
        <f>IFERROR(VLOOKUP(ROWS($M$5:N5656),$L$5:$M$7000,2,FALSE),"")</f>
        <v/>
      </c>
      <c r="O5656" s="1" t="str">
        <f>IFERROR(VLOOKUP(ROWS($O$5:O5656),$K$5:$L$7000,2,FALSE),"")</f>
        <v/>
      </c>
    </row>
    <row r="5657" spans="2:15" ht="15" customHeight="1" x14ac:dyDescent="0.25">
      <c r="B5657" s="178" t="s">
        <v>10030</v>
      </c>
      <c r="C5657" s="178" t="s">
        <v>104</v>
      </c>
      <c r="D5657" s="178" t="s">
        <v>2077</v>
      </c>
      <c r="E5657" s="178" t="s">
        <v>302</v>
      </c>
      <c r="F5657" s="178" t="s">
        <v>17</v>
      </c>
      <c r="G5657" s="1">
        <f>IF(ISNUMBER(Pay_Item_Search_Text),IF(ISNUMBER(IF(FIND(Pay_Item_Search_Text,B5657)=1,1, "FALSE")),MAX(G$4:$G5656)+1,IF(ISNUMBER(Pay_Item_Search_Text),0,IF(ISNUMBER(SEARCH(Pay_Item_Search_Text,H5657)),MAX(G$4:$G5656)+1,0))),IF(ISNUMBER(Pay_Item_Search_Text),0,IF(ISNUMBER(SEARCH(Pay_Item_Search_Text,H5657)),MAX(G$4:$G5656)+1,0)))</f>
        <v>5653</v>
      </c>
      <c r="H5657" s="1" t="str">
        <f>IF(Table_PayItems[[#This Row],[Description]]="_","_ Unique Item - "&amp;Table_PayItems[[#This Row],[Item]]&amp;" - $"&amp;Table_PayItems[[#This Row],[Unit]],Table_PayItems[[#This Row],[Description]]&amp;" - $"&amp;Table_PayItems[[#This Row],[Unit]])</f>
        <v>Sewer, Reinf Conc Ellip, HE Cl II, 48 inch by 76 inch, Tr Det A - $Ft</v>
      </c>
      <c r="I5657" s="29" t="str">
        <f>IFERROR(VLOOKUP(ROWS($M$5:M5657),Table_PayItems[[Search Key]:[Concentrated Name]],2,FALSE),"")</f>
        <v>Sewer, Reinf Conc Ellip, HE Cl II, 48 inch by 76 inch, Tr Det A - $Ft</v>
      </c>
      <c r="J5657" s="1"/>
      <c r="K5657" s="1"/>
      <c r="L5657" s="22">
        <f>IF(ISNUMBER(SEARCH(Pay_Item_Search_Text_2,M5657)),MAX($L$4:L5656)+1,0)</f>
        <v>0</v>
      </c>
      <c r="M5657" s="1" t="str">
        <f>IFERROR(VLOOKUP(ROWS($M$5:M5657),Table_PayItems[[Search Key]:[Concentrated Name]],2,FALSE),"")</f>
        <v>Sewer, Reinf Conc Ellip, HE Cl II, 48 inch by 76 inch, Tr Det A - $Ft</v>
      </c>
      <c r="N5657" s="1" t="str">
        <f>IFERROR(VLOOKUP(ROWS($M$5:N5657),$L$5:$M$7000,2,FALSE),"")</f>
        <v/>
      </c>
      <c r="O5657" s="1" t="str">
        <f>IFERROR(VLOOKUP(ROWS($O$5:O5657),$K$5:$L$7000,2,FALSE),"")</f>
        <v/>
      </c>
    </row>
    <row r="5658" spans="2:15" ht="15" customHeight="1" x14ac:dyDescent="0.25">
      <c r="B5658" s="178" t="s">
        <v>10043</v>
      </c>
      <c r="C5658" s="178" t="s">
        <v>104</v>
      </c>
      <c r="D5658" s="178" t="s">
        <v>2090</v>
      </c>
      <c r="E5658" s="178" t="s">
        <v>302</v>
      </c>
      <c r="F5658" s="178" t="s">
        <v>17</v>
      </c>
      <c r="G5658" s="1">
        <f>IF(ISNUMBER(Pay_Item_Search_Text),IF(ISNUMBER(IF(FIND(Pay_Item_Search_Text,B5658)=1,1, "FALSE")),MAX(G$4:$G5657)+1,IF(ISNUMBER(Pay_Item_Search_Text),0,IF(ISNUMBER(SEARCH(Pay_Item_Search_Text,H5658)),MAX(G$4:$G5657)+1,0))),IF(ISNUMBER(Pay_Item_Search_Text),0,IF(ISNUMBER(SEARCH(Pay_Item_Search_Text,H5658)),MAX(G$4:$G5657)+1,0)))</f>
        <v>5654</v>
      </c>
      <c r="H5658" s="1" t="str">
        <f>IF(Table_PayItems[[#This Row],[Description]]="_","_ Unique Item - "&amp;Table_PayItems[[#This Row],[Item]]&amp;" - $"&amp;Table_PayItems[[#This Row],[Unit]],Table_PayItems[[#This Row],[Description]]&amp;" - $"&amp;Table_PayItems[[#This Row],[Unit]])</f>
        <v>Sewer, Reinf Conc Ellip, HE Cl II, 48 inch by 76 inch, Tr Det B - $Ft</v>
      </c>
      <c r="I5658" s="29" t="str">
        <f>IFERROR(VLOOKUP(ROWS($M$5:M5658),Table_PayItems[[Search Key]:[Concentrated Name]],2,FALSE),"")</f>
        <v>Sewer, Reinf Conc Ellip, HE Cl II, 48 inch by 76 inch, Tr Det B - $Ft</v>
      </c>
      <c r="J5658" s="1"/>
      <c r="K5658" s="1"/>
      <c r="L5658" s="22">
        <f>IF(ISNUMBER(SEARCH(Pay_Item_Search_Text_2,M5658)),MAX($L$4:L5657)+1,0)</f>
        <v>0</v>
      </c>
      <c r="M5658" s="1" t="str">
        <f>IFERROR(VLOOKUP(ROWS($M$5:M5658),Table_PayItems[[Search Key]:[Concentrated Name]],2,FALSE),"")</f>
        <v>Sewer, Reinf Conc Ellip, HE Cl II, 48 inch by 76 inch, Tr Det B - $Ft</v>
      </c>
      <c r="N5658" s="1" t="str">
        <f>IFERROR(VLOOKUP(ROWS($M$5:N5658),$L$5:$M$7000,2,FALSE),"")</f>
        <v/>
      </c>
      <c r="O5658" s="1" t="str">
        <f>IFERROR(VLOOKUP(ROWS($O$5:O5658),$K$5:$L$7000,2,FALSE),"")</f>
        <v/>
      </c>
    </row>
    <row r="5659" spans="2:15" ht="15" customHeight="1" x14ac:dyDescent="0.25">
      <c r="B5659" s="178" t="s">
        <v>10031</v>
      </c>
      <c r="C5659" s="178" t="s">
        <v>104</v>
      </c>
      <c r="D5659" s="178" t="s">
        <v>2078</v>
      </c>
      <c r="E5659" s="178" t="s">
        <v>302</v>
      </c>
      <c r="F5659" s="178" t="s">
        <v>17</v>
      </c>
      <c r="G5659" s="1">
        <f>IF(ISNUMBER(Pay_Item_Search_Text),IF(ISNUMBER(IF(FIND(Pay_Item_Search_Text,B5659)=1,1, "FALSE")),MAX(G$4:$G5658)+1,IF(ISNUMBER(Pay_Item_Search_Text),0,IF(ISNUMBER(SEARCH(Pay_Item_Search_Text,H5659)),MAX(G$4:$G5658)+1,0))),IF(ISNUMBER(Pay_Item_Search_Text),0,IF(ISNUMBER(SEARCH(Pay_Item_Search_Text,H5659)),MAX(G$4:$G5658)+1,0)))</f>
        <v>5655</v>
      </c>
      <c r="H5659" s="1" t="str">
        <f>IF(Table_PayItems[[#This Row],[Description]]="_","_ Unique Item - "&amp;Table_PayItems[[#This Row],[Item]]&amp;" - $"&amp;Table_PayItems[[#This Row],[Unit]],Table_PayItems[[#This Row],[Description]]&amp;" - $"&amp;Table_PayItems[[#This Row],[Unit]])</f>
        <v>Sewer, Reinf Conc Ellip, HE Cl II, 53 inch by 83 inch, Tr Det A - $Ft</v>
      </c>
      <c r="I5659" s="29" t="str">
        <f>IFERROR(VLOOKUP(ROWS($M$5:M5659),Table_PayItems[[Search Key]:[Concentrated Name]],2,FALSE),"")</f>
        <v>Sewer, Reinf Conc Ellip, HE Cl II, 53 inch by 83 inch, Tr Det A - $Ft</v>
      </c>
      <c r="J5659" s="1"/>
      <c r="K5659" s="1"/>
      <c r="L5659" s="22">
        <f>IF(ISNUMBER(SEARCH(Pay_Item_Search_Text_2,M5659)),MAX($L$4:L5658)+1,0)</f>
        <v>0</v>
      </c>
      <c r="M5659" s="1" t="str">
        <f>IFERROR(VLOOKUP(ROWS($M$5:M5659),Table_PayItems[[Search Key]:[Concentrated Name]],2,FALSE),"")</f>
        <v>Sewer, Reinf Conc Ellip, HE Cl II, 53 inch by 83 inch, Tr Det A - $Ft</v>
      </c>
      <c r="N5659" s="1" t="str">
        <f>IFERROR(VLOOKUP(ROWS($M$5:N5659),$L$5:$M$7000,2,FALSE),"")</f>
        <v/>
      </c>
      <c r="O5659" s="1" t="str">
        <f>IFERROR(VLOOKUP(ROWS($O$5:O5659),$K$5:$L$7000,2,FALSE),"")</f>
        <v/>
      </c>
    </row>
    <row r="5660" spans="2:15" ht="15" customHeight="1" x14ac:dyDescent="0.25">
      <c r="B5660" s="178" t="s">
        <v>10044</v>
      </c>
      <c r="C5660" s="178" t="s">
        <v>104</v>
      </c>
      <c r="D5660" s="178" t="s">
        <v>2091</v>
      </c>
      <c r="E5660" s="178" t="s">
        <v>302</v>
      </c>
      <c r="F5660" s="178" t="s">
        <v>17</v>
      </c>
      <c r="G5660" s="1">
        <f>IF(ISNUMBER(Pay_Item_Search_Text),IF(ISNUMBER(IF(FIND(Pay_Item_Search_Text,B5660)=1,1, "FALSE")),MAX(G$4:$G5659)+1,IF(ISNUMBER(Pay_Item_Search_Text),0,IF(ISNUMBER(SEARCH(Pay_Item_Search_Text,H5660)),MAX(G$4:$G5659)+1,0))),IF(ISNUMBER(Pay_Item_Search_Text),0,IF(ISNUMBER(SEARCH(Pay_Item_Search_Text,H5660)),MAX(G$4:$G5659)+1,0)))</f>
        <v>5656</v>
      </c>
      <c r="H5660" s="1" t="str">
        <f>IF(Table_PayItems[[#This Row],[Description]]="_","_ Unique Item - "&amp;Table_PayItems[[#This Row],[Item]]&amp;" - $"&amp;Table_PayItems[[#This Row],[Unit]],Table_PayItems[[#This Row],[Description]]&amp;" - $"&amp;Table_PayItems[[#This Row],[Unit]])</f>
        <v>Sewer, Reinf Conc Ellip, HE Cl II, 53 inch by 83 inch, Tr Det B - $Ft</v>
      </c>
      <c r="I5660" s="29" t="str">
        <f>IFERROR(VLOOKUP(ROWS($M$5:M5660),Table_PayItems[[Search Key]:[Concentrated Name]],2,FALSE),"")</f>
        <v>Sewer, Reinf Conc Ellip, HE Cl II, 53 inch by 83 inch, Tr Det B - $Ft</v>
      </c>
      <c r="J5660" s="1"/>
      <c r="K5660" s="1"/>
      <c r="L5660" s="22">
        <f>IF(ISNUMBER(SEARCH(Pay_Item_Search_Text_2,M5660)),MAX($L$4:L5659)+1,0)</f>
        <v>0</v>
      </c>
      <c r="M5660" s="1" t="str">
        <f>IFERROR(VLOOKUP(ROWS($M$5:M5660),Table_PayItems[[Search Key]:[Concentrated Name]],2,FALSE),"")</f>
        <v>Sewer, Reinf Conc Ellip, HE Cl II, 53 inch by 83 inch, Tr Det B - $Ft</v>
      </c>
      <c r="N5660" s="1" t="str">
        <f>IFERROR(VLOOKUP(ROWS($M$5:N5660),$L$5:$M$7000,2,FALSE),"")</f>
        <v/>
      </c>
      <c r="O5660" s="1" t="str">
        <f>IFERROR(VLOOKUP(ROWS($O$5:O5660),$K$5:$L$7000,2,FALSE),"")</f>
        <v/>
      </c>
    </row>
    <row r="5661" spans="2:15" ht="15" customHeight="1" x14ac:dyDescent="0.25">
      <c r="B5661" s="178" t="s">
        <v>10032</v>
      </c>
      <c r="C5661" s="178" t="s">
        <v>104</v>
      </c>
      <c r="D5661" s="178" t="s">
        <v>2079</v>
      </c>
      <c r="E5661" s="178" t="s">
        <v>302</v>
      </c>
      <c r="F5661" s="178" t="s">
        <v>17</v>
      </c>
      <c r="G5661" s="1">
        <f>IF(ISNUMBER(Pay_Item_Search_Text),IF(ISNUMBER(IF(FIND(Pay_Item_Search_Text,B5661)=1,1, "FALSE")),MAX(G$4:$G5660)+1,IF(ISNUMBER(Pay_Item_Search_Text),0,IF(ISNUMBER(SEARCH(Pay_Item_Search_Text,H5661)),MAX(G$4:$G5660)+1,0))),IF(ISNUMBER(Pay_Item_Search_Text),0,IF(ISNUMBER(SEARCH(Pay_Item_Search_Text,H5661)),MAX(G$4:$G5660)+1,0)))</f>
        <v>5657</v>
      </c>
      <c r="H5661" s="1" t="str">
        <f>IF(Table_PayItems[[#This Row],[Description]]="_","_ Unique Item - "&amp;Table_PayItems[[#This Row],[Item]]&amp;" - $"&amp;Table_PayItems[[#This Row],[Unit]],Table_PayItems[[#This Row],[Description]]&amp;" - $"&amp;Table_PayItems[[#This Row],[Unit]])</f>
        <v>Sewer, Reinf Conc Ellip, HE Cl II, 58 inch by 91 inch, Tr Det A - $Ft</v>
      </c>
      <c r="I5661" s="29" t="str">
        <f>IFERROR(VLOOKUP(ROWS($M$5:M5661),Table_PayItems[[Search Key]:[Concentrated Name]],2,FALSE),"")</f>
        <v>Sewer, Reinf Conc Ellip, HE Cl II, 58 inch by 91 inch, Tr Det A - $Ft</v>
      </c>
      <c r="J5661" s="1"/>
      <c r="K5661" s="1"/>
      <c r="L5661" s="22">
        <f>IF(ISNUMBER(SEARCH(Pay_Item_Search_Text_2,M5661)),MAX($L$4:L5660)+1,0)</f>
        <v>0</v>
      </c>
      <c r="M5661" s="1" t="str">
        <f>IFERROR(VLOOKUP(ROWS($M$5:M5661),Table_PayItems[[Search Key]:[Concentrated Name]],2,FALSE),"")</f>
        <v>Sewer, Reinf Conc Ellip, HE Cl II, 58 inch by 91 inch, Tr Det A - $Ft</v>
      </c>
      <c r="N5661" s="1" t="str">
        <f>IFERROR(VLOOKUP(ROWS($M$5:N5661),$L$5:$M$7000,2,FALSE),"")</f>
        <v/>
      </c>
      <c r="O5661" s="1" t="str">
        <f>IFERROR(VLOOKUP(ROWS($O$5:O5661),$K$5:$L$7000,2,FALSE),"")</f>
        <v/>
      </c>
    </row>
    <row r="5662" spans="2:15" ht="15" customHeight="1" x14ac:dyDescent="0.25">
      <c r="B5662" s="178" t="s">
        <v>10045</v>
      </c>
      <c r="C5662" s="178" t="s">
        <v>104</v>
      </c>
      <c r="D5662" s="178" t="s">
        <v>2092</v>
      </c>
      <c r="E5662" s="178" t="s">
        <v>302</v>
      </c>
      <c r="F5662" s="178" t="s">
        <v>17</v>
      </c>
      <c r="G5662" s="1">
        <f>IF(ISNUMBER(Pay_Item_Search_Text),IF(ISNUMBER(IF(FIND(Pay_Item_Search_Text,B5662)=1,1, "FALSE")),MAX(G$4:$G5661)+1,IF(ISNUMBER(Pay_Item_Search_Text),0,IF(ISNUMBER(SEARCH(Pay_Item_Search_Text,H5662)),MAX(G$4:$G5661)+1,0))),IF(ISNUMBER(Pay_Item_Search_Text),0,IF(ISNUMBER(SEARCH(Pay_Item_Search_Text,H5662)),MAX(G$4:$G5661)+1,0)))</f>
        <v>5658</v>
      </c>
      <c r="H5662" s="1" t="str">
        <f>IF(Table_PayItems[[#This Row],[Description]]="_","_ Unique Item - "&amp;Table_PayItems[[#This Row],[Item]]&amp;" - $"&amp;Table_PayItems[[#This Row],[Unit]],Table_PayItems[[#This Row],[Description]]&amp;" - $"&amp;Table_PayItems[[#This Row],[Unit]])</f>
        <v>Sewer, Reinf Conc Ellip, HE Cl II, 58 inch by 91 inch, Tr Det B - $Ft</v>
      </c>
      <c r="I5662" s="29" t="str">
        <f>IFERROR(VLOOKUP(ROWS($M$5:M5662),Table_PayItems[[Search Key]:[Concentrated Name]],2,FALSE),"")</f>
        <v>Sewer, Reinf Conc Ellip, HE Cl II, 58 inch by 91 inch, Tr Det B - $Ft</v>
      </c>
      <c r="J5662" s="1"/>
      <c r="K5662" s="1"/>
      <c r="L5662" s="22">
        <f>IF(ISNUMBER(SEARCH(Pay_Item_Search_Text_2,M5662)),MAX($L$4:L5661)+1,0)</f>
        <v>0</v>
      </c>
      <c r="M5662" s="1" t="str">
        <f>IFERROR(VLOOKUP(ROWS($M$5:M5662),Table_PayItems[[Search Key]:[Concentrated Name]],2,FALSE),"")</f>
        <v>Sewer, Reinf Conc Ellip, HE Cl II, 58 inch by 91 inch, Tr Det B - $Ft</v>
      </c>
      <c r="N5662" s="1" t="str">
        <f>IFERROR(VLOOKUP(ROWS($M$5:N5662),$L$5:$M$7000,2,FALSE),"")</f>
        <v/>
      </c>
      <c r="O5662" s="1" t="str">
        <f>IFERROR(VLOOKUP(ROWS($O$5:O5662),$K$5:$L$7000,2,FALSE),"")</f>
        <v/>
      </c>
    </row>
    <row r="5663" spans="2:15" ht="15" customHeight="1" x14ac:dyDescent="0.25">
      <c r="B5663" s="178" t="s">
        <v>10033</v>
      </c>
      <c r="C5663" s="178" t="s">
        <v>104</v>
      </c>
      <c r="D5663" s="178" t="s">
        <v>2080</v>
      </c>
      <c r="E5663" s="178" t="s">
        <v>302</v>
      </c>
      <c r="F5663" s="178" t="s">
        <v>17</v>
      </c>
      <c r="G5663" s="1">
        <f>IF(ISNUMBER(Pay_Item_Search_Text),IF(ISNUMBER(IF(FIND(Pay_Item_Search_Text,B5663)=1,1, "FALSE")),MAX(G$4:$G5662)+1,IF(ISNUMBER(Pay_Item_Search_Text),0,IF(ISNUMBER(SEARCH(Pay_Item_Search_Text,H5663)),MAX(G$4:$G5662)+1,0))),IF(ISNUMBER(Pay_Item_Search_Text),0,IF(ISNUMBER(SEARCH(Pay_Item_Search_Text,H5663)),MAX(G$4:$G5662)+1,0)))</f>
        <v>5659</v>
      </c>
      <c r="H5663" s="1" t="str">
        <f>IF(Table_PayItems[[#This Row],[Description]]="_","_ Unique Item - "&amp;Table_PayItems[[#This Row],[Item]]&amp;" - $"&amp;Table_PayItems[[#This Row],[Unit]],Table_PayItems[[#This Row],[Description]]&amp;" - $"&amp;Table_PayItems[[#This Row],[Unit]])</f>
        <v>Sewer, Reinf Conc Ellip, HE Cl II, 63 inch by 98 inch, Tr Det A - $Ft</v>
      </c>
      <c r="I5663" s="29" t="str">
        <f>IFERROR(VLOOKUP(ROWS($M$5:M5663),Table_PayItems[[Search Key]:[Concentrated Name]],2,FALSE),"")</f>
        <v>Sewer, Reinf Conc Ellip, HE Cl II, 63 inch by 98 inch, Tr Det A - $Ft</v>
      </c>
      <c r="J5663" s="1"/>
      <c r="K5663" s="1"/>
      <c r="L5663" s="22">
        <f>IF(ISNUMBER(SEARCH(Pay_Item_Search_Text_2,M5663)),MAX($L$4:L5662)+1,0)</f>
        <v>0</v>
      </c>
      <c r="M5663" s="1" t="str">
        <f>IFERROR(VLOOKUP(ROWS($M$5:M5663),Table_PayItems[[Search Key]:[Concentrated Name]],2,FALSE),"")</f>
        <v>Sewer, Reinf Conc Ellip, HE Cl II, 63 inch by 98 inch, Tr Det A - $Ft</v>
      </c>
      <c r="N5663" s="1" t="str">
        <f>IFERROR(VLOOKUP(ROWS($M$5:N5663),$L$5:$M$7000,2,FALSE),"")</f>
        <v/>
      </c>
      <c r="O5663" s="1" t="str">
        <f>IFERROR(VLOOKUP(ROWS($O$5:O5663),$K$5:$L$7000,2,FALSE),"")</f>
        <v/>
      </c>
    </row>
    <row r="5664" spans="2:15" ht="15" customHeight="1" x14ac:dyDescent="0.25">
      <c r="B5664" s="178" t="s">
        <v>10046</v>
      </c>
      <c r="C5664" s="178" t="s">
        <v>104</v>
      </c>
      <c r="D5664" s="178" t="s">
        <v>2093</v>
      </c>
      <c r="E5664" s="178" t="s">
        <v>302</v>
      </c>
      <c r="F5664" s="178" t="s">
        <v>17</v>
      </c>
      <c r="G5664" s="1">
        <f>IF(ISNUMBER(Pay_Item_Search_Text),IF(ISNUMBER(IF(FIND(Pay_Item_Search_Text,B5664)=1,1, "FALSE")),MAX(G$4:$G5663)+1,IF(ISNUMBER(Pay_Item_Search_Text),0,IF(ISNUMBER(SEARCH(Pay_Item_Search_Text,H5664)),MAX(G$4:$G5663)+1,0))),IF(ISNUMBER(Pay_Item_Search_Text),0,IF(ISNUMBER(SEARCH(Pay_Item_Search_Text,H5664)),MAX(G$4:$G5663)+1,0)))</f>
        <v>5660</v>
      </c>
      <c r="H5664" s="1" t="str">
        <f>IF(Table_PayItems[[#This Row],[Description]]="_","_ Unique Item - "&amp;Table_PayItems[[#This Row],[Item]]&amp;" - $"&amp;Table_PayItems[[#This Row],[Unit]],Table_PayItems[[#This Row],[Description]]&amp;" - $"&amp;Table_PayItems[[#This Row],[Unit]])</f>
        <v>Sewer, Reinf Conc Ellip, HE Cl II, 63 inch by 98 inch, Tr Det B - $Ft</v>
      </c>
      <c r="I5664" s="29" t="str">
        <f>IFERROR(VLOOKUP(ROWS($M$5:M5664),Table_PayItems[[Search Key]:[Concentrated Name]],2,FALSE),"")</f>
        <v>Sewer, Reinf Conc Ellip, HE Cl II, 63 inch by 98 inch, Tr Det B - $Ft</v>
      </c>
      <c r="J5664" s="1"/>
      <c r="K5664" s="1"/>
      <c r="L5664" s="22">
        <f>IF(ISNUMBER(SEARCH(Pay_Item_Search_Text_2,M5664)),MAX($L$4:L5663)+1,0)</f>
        <v>0</v>
      </c>
      <c r="M5664" s="1" t="str">
        <f>IFERROR(VLOOKUP(ROWS($M$5:M5664),Table_PayItems[[Search Key]:[Concentrated Name]],2,FALSE),"")</f>
        <v>Sewer, Reinf Conc Ellip, HE Cl II, 63 inch by 98 inch, Tr Det B - $Ft</v>
      </c>
      <c r="N5664" s="1" t="str">
        <f>IFERROR(VLOOKUP(ROWS($M$5:N5664),$L$5:$M$7000,2,FALSE),"")</f>
        <v/>
      </c>
      <c r="O5664" s="1" t="str">
        <f>IFERROR(VLOOKUP(ROWS($O$5:O5664),$K$5:$L$7000,2,FALSE),"")</f>
        <v/>
      </c>
    </row>
    <row r="5665" spans="2:15" ht="15" customHeight="1" x14ac:dyDescent="0.25">
      <c r="B5665" s="178" t="s">
        <v>10034</v>
      </c>
      <c r="C5665" s="178" t="s">
        <v>104</v>
      </c>
      <c r="D5665" s="178" t="s">
        <v>2081</v>
      </c>
      <c r="E5665" s="178" t="s">
        <v>302</v>
      </c>
      <c r="F5665" s="178" t="s">
        <v>17</v>
      </c>
      <c r="G5665" s="1">
        <f>IF(ISNUMBER(Pay_Item_Search_Text),IF(ISNUMBER(IF(FIND(Pay_Item_Search_Text,B5665)=1,1, "FALSE")),MAX(G$4:$G5664)+1,IF(ISNUMBER(Pay_Item_Search_Text),0,IF(ISNUMBER(SEARCH(Pay_Item_Search_Text,H5665)),MAX(G$4:$G5664)+1,0))),IF(ISNUMBER(Pay_Item_Search_Text),0,IF(ISNUMBER(SEARCH(Pay_Item_Search_Text,H5665)),MAX(G$4:$G5664)+1,0)))</f>
        <v>5661</v>
      </c>
      <c r="H5665" s="1" t="str">
        <f>IF(Table_PayItems[[#This Row],[Description]]="_","_ Unique Item - "&amp;Table_PayItems[[#This Row],[Item]]&amp;" - $"&amp;Table_PayItems[[#This Row],[Unit]],Table_PayItems[[#This Row],[Description]]&amp;" - $"&amp;Table_PayItems[[#This Row],[Unit]])</f>
        <v>Sewer, Reinf Conc Ellip, HE Cl II, 68 inch by 106 inch, Tr Det A - $Ft</v>
      </c>
      <c r="I5665" s="29" t="str">
        <f>IFERROR(VLOOKUP(ROWS($M$5:M5665),Table_PayItems[[Search Key]:[Concentrated Name]],2,FALSE),"")</f>
        <v>Sewer, Reinf Conc Ellip, HE Cl II, 68 inch by 106 inch, Tr Det A - $Ft</v>
      </c>
      <c r="J5665" s="1"/>
      <c r="K5665" s="1"/>
      <c r="L5665" s="22">
        <f>IF(ISNUMBER(SEARCH(Pay_Item_Search_Text_2,M5665)),MAX($L$4:L5664)+1,0)</f>
        <v>1038</v>
      </c>
      <c r="M5665" s="1" t="str">
        <f>IFERROR(VLOOKUP(ROWS($M$5:M5665),Table_PayItems[[Search Key]:[Concentrated Name]],2,FALSE),"")</f>
        <v>Sewer, Reinf Conc Ellip, HE Cl II, 68 inch by 106 inch, Tr Det A - $Ft</v>
      </c>
      <c r="N5665" s="1" t="str">
        <f>IFERROR(VLOOKUP(ROWS($M$5:N5665),$L$5:$M$7000,2,FALSE),"")</f>
        <v/>
      </c>
      <c r="O5665" s="1" t="str">
        <f>IFERROR(VLOOKUP(ROWS($O$5:O5665),$K$5:$L$7000,2,FALSE),"")</f>
        <v/>
      </c>
    </row>
    <row r="5666" spans="2:15" ht="15" customHeight="1" x14ac:dyDescent="0.25">
      <c r="B5666" s="178" t="s">
        <v>10047</v>
      </c>
      <c r="C5666" s="178" t="s">
        <v>104</v>
      </c>
      <c r="D5666" s="178" t="s">
        <v>2094</v>
      </c>
      <c r="E5666" s="178" t="s">
        <v>302</v>
      </c>
      <c r="F5666" s="178" t="s">
        <v>17</v>
      </c>
      <c r="G5666" s="1">
        <f>IF(ISNUMBER(Pay_Item_Search_Text),IF(ISNUMBER(IF(FIND(Pay_Item_Search_Text,B5666)=1,1, "FALSE")),MAX(G$4:$G5665)+1,IF(ISNUMBER(Pay_Item_Search_Text),0,IF(ISNUMBER(SEARCH(Pay_Item_Search_Text,H5666)),MAX(G$4:$G5665)+1,0))),IF(ISNUMBER(Pay_Item_Search_Text),0,IF(ISNUMBER(SEARCH(Pay_Item_Search_Text,H5666)),MAX(G$4:$G5665)+1,0)))</f>
        <v>5662</v>
      </c>
      <c r="H5666" s="1" t="str">
        <f>IF(Table_PayItems[[#This Row],[Description]]="_","_ Unique Item - "&amp;Table_PayItems[[#This Row],[Item]]&amp;" - $"&amp;Table_PayItems[[#This Row],[Unit]],Table_PayItems[[#This Row],[Description]]&amp;" - $"&amp;Table_PayItems[[#This Row],[Unit]])</f>
        <v>Sewer, Reinf Conc Ellip, HE Cl II, 68 inch by 106 inch, Tr Det B - $Ft</v>
      </c>
      <c r="I5666" s="29" t="str">
        <f>IFERROR(VLOOKUP(ROWS($M$5:M5666),Table_PayItems[[Search Key]:[Concentrated Name]],2,FALSE),"")</f>
        <v>Sewer, Reinf Conc Ellip, HE Cl II, 68 inch by 106 inch, Tr Det B - $Ft</v>
      </c>
      <c r="J5666" s="1"/>
      <c r="K5666" s="1"/>
      <c r="L5666" s="22">
        <f>IF(ISNUMBER(SEARCH(Pay_Item_Search_Text_2,M5666)),MAX($L$4:L5665)+1,0)</f>
        <v>1039</v>
      </c>
      <c r="M5666" s="1" t="str">
        <f>IFERROR(VLOOKUP(ROWS($M$5:M5666),Table_PayItems[[Search Key]:[Concentrated Name]],2,FALSE),"")</f>
        <v>Sewer, Reinf Conc Ellip, HE Cl II, 68 inch by 106 inch, Tr Det B - $Ft</v>
      </c>
      <c r="N5666" s="1" t="str">
        <f>IFERROR(VLOOKUP(ROWS($M$5:N5666),$L$5:$M$7000,2,FALSE),"")</f>
        <v/>
      </c>
      <c r="O5666" s="1" t="str">
        <f>IFERROR(VLOOKUP(ROWS($O$5:O5666),$K$5:$L$7000,2,FALSE),"")</f>
        <v/>
      </c>
    </row>
    <row r="5667" spans="2:15" ht="15" customHeight="1" x14ac:dyDescent="0.25">
      <c r="B5667" s="178" t="s">
        <v>10048</v>
      </c>
      <c r="C5667" s="178" t="s">
        <v>104</v>
      </c>
      <c r="D5667" s="178" t="s">
        <v>2095</v>
      </c>
      <c r="E5667" s="178" t="s">
        <v>296</v>
      </c>
      <c r="F5667" s="178" t="s">
        <v>17</v>
      </c>
      <c r="G5667" s="1">
        <f>IF(ISNUMBER(Pay_Item_Search_Text),IF(ISNUMBER(IF(FIND(Pay_Item_Search_Text,B5667)=1,1, "FALSE")),MAX(G$4:$G5666)+1,IF(ISNUMBER(Pay_Item_Search_Text),0,IF(ISNUMBER(SEARCH(Pay_Item_Search_Text,H5667)),MAX(G$4:$G5666)+1,0))),IF(ISNUMBER(Pay_Item_Search_Text),0,IF(ISNUMBER(SEARCH(Pay_Item_Search_Text,H5667)),MAX(G$4:$G5666)+1,0)))</f>
        <v>5663</v>
      </c>
      <c r="H5667" s="1" t="str">
        <f>IF(Table_PayItems[[#This Row],[Description]]="_","_ Unique Item - "&amp;Table_PayItems[[#This Row],[Item]]&amp;" - $"&amp;Table_PayItems[[#This Row],[Unit]],Table_PayItems[[#This Row],[Description]]&amp;" - $"&amp;Table_PayItems[[#This Row],[Unit]])</f>
        <v>Sewer, Reinf Conc Ellip, HE Cl III, 14 inch by 23 inch, Tr Det A - $Ft</v>
      </c>
      <c r="I5667" s="29" t="str">
        <f>IFERROR(VLOOKUP(ROWS($M$5:M5667),Table_PayItems[[Search Key]:[Concentrated Name]],2,FALSE),"")</f>
        <v>Sewer, Reinf Conc Ellip, HE Cl III, 14 inch by 23 inch, Tr Det A - $Ft</v>
      </c>
      <c r="J5667" s="1"/>
      <c r="K5667" s="1"/>
      <c r="L5667" s="22">
        <f>IF(ISNUMBER(SEARCH(Pay_Item_Search_Text_2,M5667)),MAX($L$4:L5666)+1,0)</f>
        <v>0</v>
      </c>
      <c r="M5667" s="1" t="str">
        <f>IFERROR(VLOOKUP(ROWS($M$5:M5667),Table_PayItems[[Search Key]:[Concentrated Name]],2,FALSE),"")</f>
        <v>Sewer, Reinf Conc Ellip, HE Cl III, 14 inch by 23 inch, Tr Det A - $Ft</v>
      </c>
      <c r="N5667" s="1" t="str">
        <f>IFERROR(VLOOKUP(ROWS($M$5:N5667),$L$5:$M$7000,2,FALSE),"")</f>
        <v/>
      </c>
      <c r="O5667" s="1" t="str">
        <f>IFERROR(VLOOKUP(ROWS($O$5:O5667),$K$5:$L$7000,2,FALSE),"")</f>
        <v/>
      </c>
    </row>
    <row r="5668" spans="2:15" ht="15" customHeight="1" x14ac:dyDescent="0.25">
      <c r="B5668" s="178" t="s">
        <v>10061</v>
      </c>
      <c r="C5668" s="178" t="s">
        <v>104</v>
      </c>
      <c r="D5668" s="178" t="s">
        <v>2108</v>
      </c>
      <c r="E5668" s="178" t="s">
        <v>296</v>
      </c>
      <c r="F5668" s="178" t="s">
        <v>17</v>
      </c>
      <c r="G5668" s="1">
        <f>IF(ISNUMBER(Pay_Item_Search_Text),IF(ISNUMBER(IF(FIND(Pay_Item_Search_Text,B5668)=1,1, "FALSE")),MAX(G$4:$G5667)+1,IF(ISNUMBER(Pay_Item_Search_Text),0,IF(ISNUMBER(SEARCH(Pay_Item_Search_Text,H5668)),MAX(G$4:$G5667)+1,0))),IF(ISNUMBER(Pay_Item_Search_Text),0,IF(ISNUMBER(SEARCH(Pay_Item_Search_Text,H5668)),MAX(G$4:$G5667)+1,0)))</f>
        <v>5664</v>
      </c>
      <c r="H5668" s="1" t="str">
        <f>IF(Table_PayItems[[#This Row],[Description]]="_","_ Unique Item - "&amp;Table_PayItems[[#This Row],[Item]]&amp;" - $"&amp;Table_PayItems[[#This Row],[Unit]],Table_PayItems[[#This Row],[Description]]&amp;" - $"&amp;Table_PayItems[[#This Row],[Unit]])</f>
        <v>Sewer, Reinf Conc Ellip, HE Cl III, 14 inch by 23 inch, Tr Det B - $Ft</v>
      </c>
      <c r="I5668" s="29" t="str">
        <f>IFERROR(VLOOKUP(ROWS($M$5:M5668),Table_PayItems[[Search Key]:[Concentrated Name]],2,FALSE),"")</f>
        <v>Sewer, Reinf Conc Ellip, HE Cl III, 14 inch by 23 inch, Tr Det B - $Ft</v>
      </c>
      <c r="J5668" s="1"/>
      <c r="K5668" s="1"/>
      <c r="L5668" s="22">
        <f>IF(ISNUMBER(SEARCH(Pay_Item_Search_Text_2,M5668)),MAX($L$4:L5667)+1,0)</f>
        <v>0</v>
      </c>
      <c r="M5668" s="1" t="str">
        <f>IFERROR(VLOOKUP(ROWS($M$5:M5668),Table_PayItems[[Search Key]:[Concentrated Name]],2,FALSE),"")</f>
        <v>Sewer, Reinf Conc Ellip, HE Cl III, 14 inch by 23 inch, Tr Det B - $Ft</v>
      </c>
      <c r="N5668" s="1" t="str">
        <f>IFERROR(VLOOKUP(ROWS($M$5:N5668),$L$5:$M$7000,2,FALSE),"")</f>
        <v/>
      </c>
      <c r="O5668" s="1" t="str">
        <f>IFERROR(VLOOKUP(ROWS($O$5:O5668),$K$5:$L$7000,2,FALSE),"")</f>
        <v/>
      </c>
    </row>
    <row r="5669" spans="2:15" ht="15" customHeight="1" x14ac:dyDescent="0.25">
      <c r="B5669" s="178" t="s">
        <v>10049</v>
      </c>
      <c r="C5669" s="178" t="s">
        <v>104</v>
      </c>
      <c r="D5669" s="178" t="s">
        <v>2096</v>
      </c>
      <c r="E5669" s="178" t="s">
        <v>296</v>
      </c>
      <c r="F5669" s="178" t="s">
        <v>17</v>
      </c>
      <c r="G5669" s="1">
        <f>IF(ISNUMBER(Pay_Item_Search_Text),IF(ISNUMBER(IF(FIND(Pay_Item_Search_Text,B5669)=1,1, "FALSE")),MAX(G$4:$G5668)+1,IF(ISNUMBER(Pay_Item_Search_Text),0,IF(ISNUMBER(SEARCH(Pay_Item_Search_Text,H5669)),MAX(G$4:$G5668)+1,0))),IF(ISNUMBER(Pay_Item_Search_Text),0,IF(ISNUMBER(SEARCH(Pay_Item_Search_Text,H5669)),MAX(G$4:$G5668)+1,0)))</f>
        <v>5665</v>
      </c>
      <c r="H5669" s="1" t="str">
        <f>IF(Table_PayItems[[#This Row],[Description]]="_","_ Unique Item - "&amp;Table_PayItems[[#This Row],[Item]]&amp;" - $"&amp;Table_PayItems[[#This Row],[Unit]],Table_PayItems[[#This Row],[Description]]&amp;" - $"&amp;Table_PayItems[[#This Row],[Unit]])</f>
        <v>Sewer, Reinf Conc Ellip, HE Cl III, 19 inch by 30 inch, Tr Det A - $Ft</v>
      </c>
      <c r="I5669" s="29" t="str">
        <f>IFERROR(VLOOKUP(ROWS($M$5:M5669),Table_PayItems[[Search Key]:[Concentrated Name]],2,FALSE),"")</f>
        <v>Sewer, Reinf Conc Ellip, HE Cl III, 19 inch by 30 inch, Tr Det A - $Ft</v>
      </c>
      <c r="J5669" s="1"/>
      <c r="K5669" s="1"/>
      <c r="L5669" s="22">
        <f>IF(ISNUMBER(SEARCH(Pay_Item_Search_Text_2,M5669)),MAX($L$4:L5668)+1,0)</f>
        <v>1040</v>
      </c>
      <c r="M5669" s="1" t="str">
        <f>IFERROR(VLOOKUP(ROWS($M$5:M5669),Table_PayItems[[Search Key]:[Concentrated Name]],2,FALSE),"")</f>
        <v>Sewer, Reinf Conc Ellip, HE Cl III, 19 inch by 30 inch, Tr Det A - $Ft</v>
      </c>
      <c r="N5669" s="1" t="str">
        <f>IFERROR(VLOOKUP(ROWS($M$5:N5669),$L$5:$M$7000,2,FALSE),"")</f>
        <v/>
      </c>
      <c r="O5669" s="1" t="str">
        <f>IFERROR(VLOOKUP(ROWS($O$5:O5669),$K$5:$L$7000,2,FALSE),"")</f>
        <v/>
      </c>
    </row>
    <row r="5670" spans="2:15" ht="15" customHeight="1" x14ac:dyDescent="0.25">
      <c r="B5670" s="178" t="s">
        <v>10062</v>
      </c>
      <c r="C5670" s="178" t="s">
        <v>104</v>
      </c>
      <c r="D5670" s="178" t="s">
        <v>2109</v>
      </c>
      <c r="E5670" s="178" t="s">
        <v>296</v>
      </c>
      <c r="F5670" s="178" t="s">
        <v>17</v>
      </c>
      <c r="G5670" s="1">
        <f>IF(ISNUMBER(Pay_Item_Search_Text),IF(ISNUMBER(IF(FIND(Pay_Item_Search_Text,B5670)=1,1, "FALSE")),MAX(G$4:$G5669)+1,IF(ISNUMBER(Pay_Item_Search_Text),0,IF(ISNUMBER(SEARCH(Pay_Item_Search_Text,H5670)),MAX(G$4:$G5669)+1,0))),IF(ISNUMBER(Pay_Item_Search_Text),0,IF(ISNUMBER(SEARCH(Pay_Item_Search_Text,H5670)),MAX(G$4:$G5669)+1,0)))</f>
        <v>5666</v>
      </c>
      <c r="H5670" s="1" t="str">
        <f>IF(Table_PayItems[[#This Row],[Description]]="_","_ Unique Item - "&amp;Table_PayItems[[#This Row],[Item]]&amp;" - $"&amp;Table_PayItems[[#This Row],[Unit]],Table_PayItems[[#This Row],[Description]]&amp;" - $"&amp;Table_PayItems[[#This Row],[Unit]])</f>
        <v>Sewer, Reinf Conc Ellip, HE Cl III, 19 inch by 30 inch, Tr Det B - $Ft</v>
      </c>
      <c r="I5670" s="29" t="str">
        <f>IFERROR(VLOOKUP(ROWS($M$5:M5670),Table_PayItems[[Search Key]:[Concentrated Name]],2,FALSE),"")</f>
        <v>Sewer, Reinf Conc Ellip, HE Cl III, 19 inch by 30 inch, Tr Det B - $Ft</v>
      </c>
      <c r="J5670" s="1"/>
      <c r="K5670" s="1"/>
      <c r="L5670" s="22">
        <f>IF(ISNUMBER(SEARCH(Pay_Item_Search_Text_2,M5670)),MAX($L$4:L5669)+1,0)</f>
        <v>1041</v>
      </c>
      <c r="M5670" s="1" t="str">
        <f>IFERROR(VLOOKUP(ROWS($M$5:M5670),Table_PayItems[[Search Key]:[Concentrated Name]],2,FALSE),"")</f>
        <v>Sewer, Reinf Conc Ellip, HE Cl III, 19 inch by 30 inch, Tr Det B - $Ft</v>
      </c>
      <c r="N5670" s="1" t="str">
        <f>IFERROR(VLOOKUP(ROWS($M$5:N5670),$L$5:$M$7000,2,FALSE),"")</f>
        <v/>
      </c>
      <c r="O5670" s="1" t="str">
        <f>IFERROR(VLOOKUP(ROWS($O$5:O5670),$K$5:$L$7000,2,FALSE),"")</f>
        <v/>
      </c>
    </row>
    <row r="5671" spans="2:15" ht="15" customHeight="1" x14ac:dyDescent="0.25">
      <c r="B5671" s="178" t="s">
        <v>10050</v>
      </c>
      <c r="C5671" s="178" t="s">
        <v>104</v>
      </c>
      <c r="D5671" s="178" t="s">
        <v>2097</v>
      </c>
      <c r="E5671" s="178" t="s">
        <v>302</v>
      </c>
      <c r="F5671" s="178" t="s">
        <v>17</v>
      </c>
      <c r="G5671" s="1">
        <f>IF(ISNUMBER(Pay_Item_Search_Text),IF(ISNUMBER(IF(FIND(Pay_Item_Search_Text,B5671)=1,1, "FALSE")),MAX(G$4:$G5670)+1,IF(ISNUMBER(Pay_Item_Search_Text),0,IF(ISNUMBER(SEARCH(Pay_Item_Search_Text,H5671)),MAX(G$4:$G5670)+1,0))),IF(ISNUMBER(Pay_Item_Search_Text),0,IF(ISNUMBER(SEARCH(Pay_Item_Search_Text,H5671)),MAX(G$4:$G5670)+1,0)))</f>
        <v>5667</v>
      </c>
      <c r="H5671" s="1" t="str">
        <f>IF(Table_PayItems[[#This Row],[Description]]="_","_ Unique Item - "&amp;Table_PayItems[[#This Row],[Item]]&amp;" - $"&amp;Table_PayItems[[#This Row],[Unit]],Table_PayItems[[#This Row],[Description]]&amp;" - $"&amp;Table_PayItems[[#This Row],[Unit]])</f>
        <v>Sewer, Reinf Conc Ellip, HE Cl III, 22 inch by 34 inch, Tr Det A - $Ft</v>
      </c>
      <c r="I5671" s="29" t="str">
        <f>IFERROR(VLOOKUP(ROWS($M$5:M5671),Table_PayItems[[Search Key]:[Concentrated Name]],2,FALSE),"")</f>
        <v>Sewer, Reinf Conc Ellip, HE Cl III, 22 inch by 34 inch, Tr Det A - $Ft</v>
      </c>
      <c r="J5671" s="1"/>
      <c r="K5671" s="1"/>
      <c r="L5671" s="22">
        <f>IF(ISNUMBER(SEARCH(Pay_Item_Search_Text_2,M5671)),MAX($L$4:L5670)+1,0)</f>
        <v>0</v>
      </c>
      <c r="M5671" s="1" t="str">
        <f>IFERROR(VLOOKUP(ROWS($M$5:M5671),Table_PayItems[[Search Key]:[Concentrated Name]],2,FALSE),"")</f>
        <v>Sewer, Reinf Conc Ellip, HE Cl III, 22 inch by 34 inch, Tr Det A - $Ft</v>
      </c>
      <c r="N5671" s="1" t="str">
        <f>IFERROR(VLOOKUP(ROWS($M$5:N5671),$L$5:$M$7000,2,FALSE),"")</f>
        <v/>
      </c>
      <c r="O5671" s="1" t="str">
        <f>IFERROR(VLOOKUP(ROWS($O$5:O5671),$K$5:$L$7000,2,FALSE),"")</f>
        <v/>
      </c>
    </row>
    <row r="5672" spans="2:15" ht="15" customHeight="1" x14ac:dyDescent="0.25">
      <c r="B5672" s="178" t="s">
        <v>10063</v>
      </c>
      <c r="C5672" s="178" t="s">
        <v>104</v>
      </c>
      <c r="D5672" s="178" t="s">
        <v>2110</v>
      </c>
      <c r="E5672" s="178" t="s">
        <v>302</v>
      </c>
      <c r="F5672" s="178" t="s">
        <v>17</v>
      </c>
      <c r="G5672" s="1">
        <f>IF(ISNUMBER(Pay_Item_Search_Text),IF(ISNUMBER(IF(FIND(Pay_Item_Search_Text,B5672)=1,1, "FALSE")),MAX(G$4:$G5671)+1,IF(ISNUMBER(Pay_Item_Search_Text),0,IF(ISNUMBER(SEARCH(Pay_Item_Search_Text,H5672)),MAX(G$4:$G5671)+1,0))),IF(ISNUMBER(Pay_Item_Search_Text),0,IF(ISNUMBER(SEARCH(Pay_Item_Search_Text,H5672)),MAX(G$4:$G5671)+1,0)))</f>
        <v>5668</v>
      </c>
      <c r="H5672" s="1" t="str">
        <f>IF(Table_PayItems[[#This Row],[Description]]="_","_ Unique Item - "&amp;Table_PayItems[[#This Row],[Item]]&amp;" - $"&amp;Table_PayItems[[#This Row],[Unit]],Table_PayItems[[#This Row],[Description]]&amp;" - $"&amp;Table_PayItems[[#This Row],[Unit]])</f>
        <v>Sewer, Reinf Conc Ellip, HE Cl III, 22 inch by 34 inch, Tr Det B - $Ft</v>
      </c>
      <c r="I5672" s="29" t="str">
        <f>IFERROR(VLOOKUP(ROWS($M$5:M5672),Table_PayItems[[Search Key]:[Concentrated Name]],2,FALSE),"")</f>
        <v>Sewer, Reinf Conc Ellip, HE Cl III, 22 inch by 34 inch, Tr Det B - $Ft</v>
      </c>
      <c r="J5672" s="1"/>
      <c r="K5672" s="1"/>
      <c r="L5672" s="22">
        <f>IF(ISNUMBER(SEARCH(Pay_Item_Search_Text_2,M5672)),MAX($L$4:L5671)+1,0)</f>
        <v>0</v>
      </c>
      <c r="M5672" s="1" t="str">
        <f>IFERROR(VLOOKUP(ROWS($M$5:M5672),Table_PayItems[[Search Key]:[Concentrated Name]],2,FALSE),"")</f>
        <v>Sewer, Reinf Conc Ellip, HE Cl III, 22 inch by 34 inch, Tr Det B - $Ft</v>
      </c>
      <c r="N5672" s="1" t="str">
        <f>IFERROR(VLOOKUP(ROWS($M$5:N5672),$L$5:$M$7000,2,FALSE),"")</f>
        <v/>
      </c>
      <c r="O5672" s="1" t="str">
        <f>IFERROR(VLOOKUP(ROWS($O$5:O5672),$K$5:$L$7000,2,FALSE),"")</f>
        <v/>
      </c>
    </row>
    <row r="5673" spans="2:15" ht="15" customHeight="1" x14ac:dyDescent="0.25">
      <c r="B5673" s="178" t="s">
        <v>10051</v>
      </c>
      <c r="C5673" s="178" t="s">
        <v>104</v>
      </c>
      <c r="D5673" s="178" t="s">
        <v>2098</v>
      </c>
      <c r="E5673" s="178" t="s">
        <v>302</v>
      </c>
      <c r="F5673" s="178" t="s">
        <v>17</v>
      </c>
      <c r="G5673" s="1">
        <f>IF(ISNUMBER(Pay_Item_Search_Text),IF(ISNUMBER(IF(FIND(Pay_Item_Search_Text,B5673)=1,1, "FALSE")),MAX(G$4:$G5672)+1,IF(ISNUMBER(Pay_Item_Search_Text),0,IF(ISNUMBER(SEARCH(Pay_Item_Search_Text,H5673)),MAX(G$4:$G5672)+1,0))),IF(ISNUMBER(Pay_Item_Search_Text),0,IF(ISNUMBER(SEARCH(Pay_Item_Search_Text,H5673)),MAX(G$4:$G5672)+1,0)))</f>
        <v>5669</v>
      </c>
      <c r="H5673" s="1" t="str">
        <f>IF(Table_PayItems[[#This Row],[Description]]="_","_ Unique Item - "&amp;Table_PayItems[[#This Row],[Item]]&amp;" - $"&amp;Table_PayItems[[#This Row],[Unit]],Table_PayItems[[#This Row],[Description]]&amp;" - $"&amp;Table_PayItems[[#This Row],[Unit]])</f>
        <v>Sewer, Reinf Conc Ellip, HE Cl III, 24 inch by 38 inch, Tr Det A - $Ft</v>
      </c>
      <c r="I5673" s="29" t="str">
        <f>IFERROR(VLOOKUP(ROWS($M$5:M5673),Table_PayItems[[Search Key]:[Concentrated Name]],2,FALSE),"")</f>
        <v>Sewer, Reinf Conc Ellip, HE Cl III, 24 inch by 38 inch, Tr Det A - $Ft</v>
      </c>
      <c r="J5673" s="1"/>
      <c r="K5673" s="1"/>
      <c r="L5673" s="22">
        <f>IF(ISNUMBER(SEARCH(Pay_Item_Search_Text_2,M5673)),MAX($L$4:L5672)+1,0)</f>
        <v>0</v>
      </c>
      <c r="M5673" s="1" t="str">
        <f>IFERROR(VLOOKUP(ROWS($M$5:M5673),Table_PayItems[[Search Key]:[Concentrated Name]],2,FALSE),"")</f>
        <v>Sewer, Reinf Conc Ellip, HE Cl III, 24 inch by 38 inch, Tr Det A - $Ft</v>
      </c>
      <c r="N5673" s="1" t="str">
        <f>IFERROR(VLOOKUP(ROWS($M$5:N5673),$L$5:$M$7000,2,FALSE),"")</f>
        <v/>
      </c>
      <c r="O5673" s="1" t="str">
        <f>IFERROR(VLOOKUP(ROWS($O$5:O5673),$K$5:$L$7000,2,FALSE),"")</f>
        <v/>
      </c>
    </row>
    <row r="5674" spans="2:15" ht="15" customHeight="1" x14ac:dyDescent="0.25">
      <c r="B5674" s="178" t="s">
        <v>10064</v>
      </c>
      <c r="C5674" s="178" t="s">
        <v>104</v>
      </c>
      <c r="D5674" s="178" t="s">
        <v>2111</v>
      </c>
      <c r="E5674" s="178" t="s">
        <v>302</v>
      </c>
      <c r="F5674" s="178" t="s">
        <v>17</v>
      </c>
      <c r="G5674" s="1">
        <f>IF(ISNUMBER(Pay_Item_Search_Text),IF(ISNUMBER(IF(FIND(Pay_Item_Search_Text,B5674)=1,1, "FALSE")),MAX(G$4:$G5673)+1,IF(ISNUMBER(Pay_Item_Search_Text),0,IF(ISNUMBER(SEARCH(Pay_Item_Search_Text,H5674)),MAX(G$4:$G5673)+1,0))),IF(ISNUMBER(Pay_Item_Search_Text),0,IF(ISNUMBER(SEARCH(Pay_Item_Search_Text,H5674)),MAX(G$4:$G5673)+1,0)))</f>
        <v>5670</v>
      </c>
      <c r="H5674" s="1" t="str">
        <f>IF(Table_PayItems[[#This Row],[Description]]="_","_ Unique Item - "&amp;Table_PayItems[[#This Row],[Item]]&amp;" - $"&amp;Table_PayItems[[#This Row],[Unit]],Table_PayItems[[#This Row],[Description]]&amp;" - $"&amp;Table_PayItems[[#This Row],[Unit]])</f>
        <v>Sewer, Reinf Conc Ellip, HE Cl III, 24 inch by 38 inch, Tr Det B - $Ft</v>
      </c>
      <c r="I5674" s="29" t="str">
        <f>IFERROR(VLOOKUP(ROWS($M$5:M5674),Table_PayItems[[Search Key]:[Concentrated Name]],2,FALSE),"")</f>
        <v>Sewer, Reinf Conc Ellip, HE Cl III, 24 inch by 38 inch, Tr Det B - $Ft</v>
      </c>
      <c r="J5674" s="1"/>
      <c r="K5674" s="1"/>
      <c r="L5674" s="22">
        <f>IF(ISNUMBER(SEARCH(Pay_Item_Search_Text_2,M5674)),MAX($L$4:L5673)+1,0)</f>
        <v>0</v>
      </c>
      <c r="M5674" s="1" t="str">
        <f>IFERROR(VLOOKUP(ROWS($M$5:M5674),Table_PayItems[[Search Key]:[Concentrated Name]],2,FALSE),"")</f>
        <v>Sewer, Reinf Conc Ellip, HE Cl III, 24 inch by 38 inch, Tr Det B - $Ft</v>
      </c>
      <c r="N5674" s="1" t="str">
        <f>IFERROR(VLOOKUP(ROWS($M$5:N5674),$L$5:$M$7000,2,FALSE),"")</f>
        <v/>
      </c>
      <c r="O5674" s="1" t="str">
        <f>IFERROR(VLOOKUP(ROWS($O$5:O5674),$K$5:$L$7000,2,FALSE),"")</f>
        <v/>
      </c>
    </row>
    <row r="5675" spans="2:15" ht="15" customHeight="1" x14ac:dyDescent="0.25">
      <c r="B5675" s="178" t="s">
        <v>10052</v>
      </c>
      <c r="C5675" s="178" t="s">
        <v>104</v>
      </c>
      <c r="D5675" s="178" t="s">
        <v>2099</v>
      </c>
      <c r="E5675" s="178" t="s">
        <v>302</v>
      </c>
      <c r="F5675" s="178" t="s">
        <v>17</v>
      </c>
      <c r="G5675" s="1">
        <f>IF(ISNUMBER(Pay_Item_Search_Text),IF(ISNUMBER(IF(FIND(Pay_Item_Search_Text,B5675)=1,1, "FALSE")),MAX(G$4:$G5674)+1,IF(ISNUMBER(Pay_Item_Search_Text),0,IF(ISNUMBER(SEARCH(Pay_Item_Search_Text,H5675)),MAX(G$4:$G5674)+1,0))),IF(ISNUMBER(Pay_Item_Search_Text),0,IF(ISNUMBER(SEARCH(Pay_Item_Search_Text,H5675)),MAX(G$4:$G5674)+1,0)))</f>
        <v>5671</v>
      </c>
      <c r="H5675" s="1" t="str">
        <f>IF(Table_PayItems[[#This Row],[Description]]="_","_ Unique Item - "&amp;Table_PayItems[[#This Row],[Item]]&amp;" - $"&amp;Table_PayItems[[#This Row],[Unit]],Table_PayItems[[#This Row],[Description]]&amp;" - $"&amp;Table_PayItems[[#This Row],[Unit]])</f>
        <v>Sewer, Reinf Conc Ellip, HE Cl III, 29 inch by 45 inch, Tr Det A - $Ft</v>
      </c>
      <c r="I5675" s="29" t="str">
        <f>IFERROR(VLOOKUP(ROWS($M$5:M5675),Table_PayItems[[Search Key]:[Concentrated Name]],2,FALSE),"")</f>
        <v>Sewer, Reinf Conc Ellip, HE Cl III, 29 inch by 45 inch, Tr Det A - $Ft</v>
      </c>
      <c r="J5675" s="1"/>
      <c r="K5675" s="1"/>
      <c r="L5675" s="22">
        <f>IF(ISNUMBER(SEARCH(Pay_Item_Search_Text_2,M5675)),MAX($L$4:L5674)+1,0)</f>
        <v>0</v>
      </c>
      <c r="M5675" s="1" t="str">
        <f>IFERROR(VLOOKUP(ROWS($M$5:M5675),Table_PayItems[[Search Key]:[Concentrated Name]],2,FALSE),"")</f>
        <v>Sewer, Reinf Conc Ellip, HE Cl III, 29 inch by 45 inch, Tr Det A - $Ft</v>
      </c>
      <c r="N5675" s="1" t="str">
        <f>IFERROR(VLOOKUP(ROWS($M$5:N5675),$L$5:$M$7000,2,FALSE),"")</f>
        <v/>
      </c>
      <c r="O5675" s="1" t="str">
        <f>IFERROR(VLOOKUP(ROWS($O$5:O5675),$K$5:$L$7000,2,FALSE),"")</f>
        <v/>
      </c>
    </row>
    <row r="5676" spans="2:15" ht="15" customHeight="1" x14ac:dyDescent="0.25">
      <c r="B5676" s="178" t="s">
        <v>10065</v>
      </c>
      <c r="C5676" s="178" t="s">
        <v>104</v>
      </c>
      <c r="D5676" s="178" t="s">
        <v>2112</v>
      </c>
      <c r="E5676" s="178" t="s">
        <v>302</v>
      </c>
      <c r="F5676" s="178" t="s">
        <v>17</v>
      </c>
      <c r="G5676" s="1">
        <f>IF(ISNUMBER(Pay_Item_Search_Text),IF(ISNUMBER(IF(FIND(Pay_Item_Search_Text,B5676)=1,1, "FALSE")),MAX(G$4:$G5675)+1,IF(ISNUMBER(Pay_Item_Search_Text),0,IF(ISNUMBER(SEARCH(Pay_Item_Search_Text,H5676)),MAX(G$4:$G5675)+1,0))),IF(ISNUMBER(Pay_Item_Search_Text),0,IF(ISNUMBER(SEARCH(Pay_Item_Search_Text,H5676)),MAX(G$4:$G5675)+1,0)))</f>
        <v>5672</v>
      </c>
      <c r="H5676" s="1" t="str">
        <f>IF(Table_PayItems[[#This Row],[Description]]="_","_ Unique Item - "&amp;Table_PayItems[[#This Row],[Item]]&amp;" - $"&amp;Table_PayItems[[#This Row],[Unit]],Table_PayItems[[#This Row],[Description]]&amp;" - $"&amp;Table_PayItems[[#This Row],[Unit]])</f>
        <v>Sewer, Reinf Conc Ellip, HE Cl III, 29 inch by 45 inch, Tr Det B - $Ft</v>
      </c>
      <c r="I5676" s="29" t="str">
        <f>IFERROR(VLOOKUP(ROWS($M$5:M5676),Table_PayItems[[Search Key]:[Concentrated Name]],2,FALSE),"")</f>
        <v>Sewer, Reinf Conc Ellip, HE Cl III, 29 inch by 45 inch, Tr Det B - $Ft</v>
      </c>
      <c r="J5676" s="1"/>
      <c r="K5676" s="1"/>
      <c r="L5676" s="22">
        <f>IF(ISNUMBER(SEARCH(Pay_Item_Search_Text_2,M5676)),MAX($L$4:L5675)+1,0)</f>
        <v>0</v>
      </c>
      <c r="M5676" s="1" t="str">
        <f>IFERROR(VLOOKUP(ROWS($M$5:M5676),Table_PayItems[[Search Key]:[Concentrated Name]],2,FALSE),"")</f>
        <v>Sewer, Reinf Conc Ellip, HE Cl III, 29 inch by 45 inch, Tr Det B - $Ft</v>
      </c>
      <c r="N5676" s="1" t="str">
        <f>IFERROR(VLOOKUP(ROWS($M$5:N5676),$L$5:$M$7000,2,FALSE),"")</f>
        <v/>
      </c>
      <c r="O5676" s="1" t="str">
        <f>IFERROR(VLOOKUP(ROWS($O$5:O5676),$K$5:$L$7000,2,FALSE),"")</f>
        <v/>
      </c>
    </row>
    <row r="5677" spans="2:15" ht="15" customHeight="1" x14ac:dyDescent="0.25">
      <c r="B5677" s="178" t="s">
        <v>10053</v>
      </c>
      <c r="C5677" s="178" t="s">
        <v>104</v>
      </c>
      <c r="D5677" s="178" t="s">
        <v>2100</v>
      </c>
      <c r="E5677" s="178" t="s">
        <v>302</v>
      </c>
      <c r="F5677" s="178" t="s">
        <v>17</v>
      </c>
      <c r="G5677" s="1">
        <f>IF(ISNUMBER(Pay_Item_Search_Text),IF(ISNUMBER(IF(FIND(Pay_Item_Search_Text,B5677)=1,1, "FALSE")),MAX(G$4:$G5676)+1,IF(ISNUMBER(Pay_Item_Search_Text),0,IF(ISNUMBER(SEARCH(Pay_Item_Search_Text,H5677)),MAX(G$4:$G5676)+1,0))),IF(ISNUMBER(Pay_Item_Search_Text),0,IF(ISNUMBER(SEARCH(Pay_Item_Search_Text,H5677)),MAX(G$4:$G5676)+1,0)))</f>
        <v>5673</v>
      </c>
      <c r="H5677" s="1" t="str">
        <f>IF(Table_PayItems[[#This Row],[Description]]="_","_ Unique Item - "&amp;Table_PayItems[[#This Row],[Item]]&amp;" - $"&amp;Table_PayItems[[#This Row],[Unit]],Table_PayItems[[#This Row],[Description]]&amp;" - $"&amp;Table_PayItems[[#This Row],[Unit]])</f>
        <v>Sewer, Reinf Conc Ellip, HE Cl III, 34 inch by 53 inch, Tr Det A - $Ft</v>
      </c>
      <c r="I5677" s="29" t="str">
        <f>IFERROR(VLOOKUP(ROWS($M$5:M5677),Table_PayItems[[Search Key]:[Concentrated Name]],2,FALSE),"")</f>
        <v>Sewer, Reinf Conc Ellip, HE Cl III, 34 inch by 53 inch, Tr Det A - $Ft</v>
      </c>
      <c r="J5677" s="1"/>
      <c r="K5677" s="1"/>
      <c r="L5677" s="22">
        <f>IF(ISNUMBER(SEARCH(Pay_Item_Search_Text_2,M5677)),MAX($L$4:L5676)+1,0)</f>
        <v>0</v>
      </c>
      <c r="M5677" s="1" t="str">
        <f>IFERROR(VLOOKUP(ROWS($M$5:M5677),Table_PayItems[[Search Key]:[Concentrated Name]],2,FALSE),"")</f>
        <v>Sewer, Reinf Conc Ellip, HE Cl III, 34 inch by 53 inch, Tr Det A - $Ft</v>
      </c>
      <c r="N5677" s="1" t="str">
        <f>IFERROR(VLOOKUP(ROWS($M$5:N5677),$L$5:$M$7000,2,FALSE),"")</f>
        <v/>
      </c>
      <c r="O5677" s="1" t="str">
        <f>IFERROR(VLOOKUP(ROWS($O$5:O5677),$K$5:$L$7000,2,FALSE),"")</f>
        <v/>
      </c>
    </row>
    <row r="5678" spans="2:15" ht="15" customHeight="1" x14ac:dyDescent="0.25">
      <c r="B5678" s="178" t="s">
        <v>10066</v>
      </c>
      <c r="C5678" s="178" t="s">
        <v>104</v>
      </c>
      <c r="D5678" s="178" t="s">
        <v>2113</v>
      </c>
      <c r="E5678" s="178" t="s">
        <v>302</v>
      </c>
      <c r="F5678" s="178" t="s">
        <v>17</v>
      </c>
      <c r="G5678" s="1">
        <f>IF(ISNUMBER(Pay_Item_Search_Text),IF(ISNUMBER(IF(FIND(Pay_Item_Search_Text,B5678)=1,1, "FALSE")),MAX(G$4:$G5677)+1,IF(ISNUMBER(Pay_Item_Search_Text),0,IF(ISNUMBER(SEARCH(Pay_Item_Search_Text,H5678)),MAX(G$4:$G5677)+1,0))),IF(ISNUMBER(Pay_Item_Search_Text),0,IF(ISNUMBER(SEARCH(Pay_Item_Search_Text,H5678)),MAX(G$4:$G5677)+1,0)))</f>
        <v>5674</v>
      </c>
      <c r="H5678" s="1" t="str">
        <f>IF(Table_PayItems[[#This Row],[Description]]="_","_ Unique Item - "&amp;Table_PayItems[[#This Row],[Item]]&amp;" - $"&amp;Table_PayItems[[#This Row],[Unit]],Table_PayItems[[#This Row],[Description]]&amp;" - $"&amp;Table_PayItems[[#This Row],[Unit]])</f>
        <v>Sewer, Reinf Conc Ellip, HE Cl III, 34 inch by 53 inch, Tr Det B - $Ft</v>
      </c>
      <c r="I5678" s="29" t="str">
        <f>IFERROR(VLOOKUP(ROWS($M$5:M5678),Table_PayItems[[Search Key]:[Concentrated Name]],2,FALSE),"")</f>
        <v>Sewer, Reinf Conc Ellip, HE Cl III, 34 inch by 53 inch, Tr Det B - $Ft</v>
      </c>
      <c r="J5678" s="1"/>
      <c r="K5678" s="1"/>
      <c r="L5678" s="22">
        <f>IF(ISNUMBER(SEARCH(Pay_Item_Search_Text_2,M5678)),MAX($L$4:L5677)+1,0)</f>
        <v>0</v>
      </c>
      <c r="M5678" s="1" t="str">
        <f>IFERROR(VLOOKUP(ROWS($M$5:M5678),Table_PayItems[[Search Key]:[Concentrated Name]],2,FALSE),"")</f>
        <v>Sewer, Reinf Conc Ellip, HE Cl III, 34 inch by 53 inch, Tr Det B - $Ft</v>
      </c>
      <c r="N5678" s="1" t="str">
        <f>IFERROR(VLOOKUP(ROWS($M$5:N5678),$L$5:$M$7000,2,FALSE),"")</f>
        <v/>
      </c>
      <c r="O5678" s="1" t="str">
        <f>IFERROR(VLOOKUP(ROWS($O$5:O5678),$K$5:$L$7000,2,FALSE),"")</f>
        <v/>
      </c>
    </row>
    <row r="5679" spans="2:15" ht="15" customHeight="1" x14ac:dyDescent="0.25">
      <c r="B5679" s="178" t="s">
        <v>10054</v>
      </c>
      <c r="C5679" s="178" t="s">
        <v>104</v>
      </c>
      <c r="D5679" s="178" t="s">
        <v>2101</v>
      </c>
      <c r="E5679" s="178" t="s">
        <v>302</v>
      </c>
      <c r="F5679" s="178" t="s">
        <v>17</v>
      </c>
      <c r="G5679" s="1">
        <f>IF(ISNUMBER(Pay_Item_Search_Text),IF(ISNUMBER(IF(FIND(Pay_Item_Search_Text,B5679)=1,1, "FALSE")),MAX(G$4:$G5678)+1,IF(ISNUMBER(Pay_Item_Search_Text),0,IF(ISNUMBER(SEARCH(Pay_Item_Search_Text,H5679)),MAX(G$4:$G5678)+1,0))),IF(ISNUMBER(Pay_Item_Search_Text),0,IF(ISNUMBER(SEARCH(Pay_Item_Search_Text,H5679)),MAX(G$4:$G5678)+1,0)))</f>
        <v>5675</v>
      </c>
      <c r="H5679" s="1" t="str">
        <f>IF(Table_PayItems[[#This Row],[Description]]="_","_ Unique Item - "&amp;Table_PayItems[[#This Row],[Item]]&amp;" - $"&amp;Table_PayItems[[#This Row],[Unit]],Table_PayItems[[#This Row],[Description]]&amp;" - $"&amp;Table_PayItems[[#This Row],[Unit]])</f>
        <v>Sewer, Reinf Conc Ellip, HE Cl III, 38 inch by 60 inch, Tr Det A - $Ft</v>
      </c>
      <c r="I5679" s="29" t="str">
        <f>IFERROR(VLOOKUP(ROWS($M$5:M5679),Table_PayItems[[Search Key]:[Concentrated Name]],2,FALSE),"")</f>
        <v>Sewer, Reinf Conc Ellip, HE Cl III, 38 inch by 60 inch, Tr Det A - $Ft</v>
      </c>
      <c r="J5679" s="1"/>
      <c r="K5679" s="1"/>
      <c r="L5679" s="22">
        <f>IF(ISNUMBER(SEARCH(Pay_Item_Search_Text_2,M5679)),MAX($L$4:L5678)+1,0)</f>
        <v>1042</v>
      </c>
      <c r="M5679" s="1" t="str">
        <f>IFERROR(VLOOKUP(ROWS($M$5:M5679),Table_PayItems[[Search Key]:[Concentrated Name]],2,FALSE),"")</f>
        <v>Sewer, Reinf Conc Ellip, HE Cl III, 38 inch by 60 inch, Tr Det A - $Ft</v>
      </c>
      <c r="N5679" s="1" t="str">
        <f>IFERROR(VLOOKUP(ROWS($M$5:N5679),$L$5:$M$7000,2,FALSE),"")</f>
        <v/>
      </c>
      <c r="O5679" s="1" t="str">
        <f>IFERROR(VLOOKUP(ROWS($O$5:O5679),$K$5:$L$7000,2,FALSE),"")</f>
        <v/>
      </c>
    </row>
    <row r="5680" spans="2:15" ht="15" customHeight="1" x14ac:dyDescent="0.25">
      <c r="B5680" s="178" t="s">
        <v>10067</v>
      </c>
      <c r="C5680" s="178" t="s">
        <v>104</v>
      </c>
      <c r="D5680" s="178" t="s">
        <v>2114</v>
      </c>
      <c r="E5680" s="178" t="s">
        <v>302</v>
      </c>
      <c r="F5680" s="178" t="s">
        <v>17</v>
      </c>
      <c r="G5680" s="1">
        <f>IF(ISNUMBER(Pay_Item_Search_Text),IF(ISNUMBER(IF(FIND(Pay_Item_Search_Text,B5680)=1,1, "FALSE")),MAX(G$4:$G5679)+1,IF(ISNUMBER(Pay_Item_Search_Text),0,IF(ISNUMBER(SEARCH(Pay_Item_Search_Text,H5680)),MAX(G$4:$G5679)+1,0))),IF(ISNUMBER(Pay_Item_Search_Text),0,IF(ISNUMBER(SEARCH(Pay_Item_Search_Text,H5680)),MAX(G$4:$G5679)+1,0)))</f>
        <v>5676</v>
      </c>
      <c r="H5680" s="1" t="str">
        <f>IF(Table_PayItems[[#This Row],[Description]]="_","_ Unique Item - "&amp;Table_PayItems[[#This Row],[Item]]&amp;" - $"&amp;Table_PayItems[[#This Row],[Unit]],Table_PayItems[[#This Row],[Description]]&amp;" - $"&amp;Table_PayItems[[#This Row],[Unit]])</f>
        <v>Sewer, Reinf Conc Ellip, HE Cl III, 38 inch by 60 inch, Tr Det B - $Ft</v>
      </c>
      <c r="I5680" s="29" t="str">
        <f>IFERROR(VLOOKUP(ROWS($M$5:M5680),Table_PayItems[[Search Key]:[Concentrated Name]],2,FALSE),"")</f>
        <v>Sewer, Reinf Conc Ellip, HE Cl III, 38 inch by 60 inch, Tr Det B - $Ft</v>
      </c>
      <c r="J5680" s="1"/>
      <c r="K5680" s="1"/>
      <c r="L5680" s="22">
        <f>IF(ISNUMBER(SEARCH(Pay_Item_Search_Text_2,M5680)),MAX($L$4:L5679)+1,0)</f>
        <v>1043</v>
      </c>
      <c r="M5680" s="1" t="str">
        <f>IFERROR(VLOOKUP(ROWS($M$5:M5680),Table_PayItems[[Search Key]:[Concentrated Name]],2,FALSE),"")</f>
        <v>Sewer, Reinf Conc Ellip, HE Cl III, 38 inch by 60 inch, Tr Det B - $Ft</v>
      </c>
      <c r="N5680" s="1" t="str">
        <f>IFERROR(VLOOKUP(ROWS($M$5:N5680),$L$5:$M$7000,2,FALSE),"")</f>
        <v/>
      </c>
      <c r="O5680" s="1" t="str">
        <f>IFERROR(VLOOKUP(ROWS($O$5:O5680),$K$5:$L$7000,2,FALSE),"")</f>
        <v/>
      </c>
    </row>
    <row r="5681" spans="2:15" ht="15" customHeight="1" x14ac:dyDescent="0.25">
      <c r="B5681" s="178" t="s">
        <v>10055</v>
      </c>
      <c r="C5681" s="178" t="s">
        <v>104</v>
      </c>
      <c r="D5681" s="178" t="s">
        <v>2102</v>
      </c>
      <c r="E5681" s="178" t="s">
        <v>302</v>
      </c>
      <c r="F5681" s="178" t="s">
        <v>17</v>
      </c>
      <c r="G5681" s="1">
        <f>IF(ISNUMBER(Pay_Item_Search_Text),IF(ISNUMBER(IF(FIND(Pay_Item_Search_Text,B5681)=1,1, "FALSE")),MAX(G$4:$G5680)+1,IF(ISNUMBER(Pay_Item_Search_Text),0,IF(ISNUMBER(SEARCH(Pay_Item_Search_Text,H5681)),MAX(G$4:$G5680)+1,0))),IF(ISNUMBER(Pay_Item_Search_Text),0,IF(ISNUMBER(SEARCH(Pay_Item_Search_Text,H5681)),MAX(G$4:$G5680)+1,0)))</f>
        <v>5677</v>
      </c>
      <c r="H5681" s="1" t="str">
        <f>IF(Table_PayItems[[#This Row],[Description]]="_","_ Unique Item - "&amp;Table_PayItems[[#This Row],[Item]]&amp;" - $"&amp;Table_PayItems[[#This Row],[Unit]],Table_PayItems[[#This Row],[Description]]&amp;" - $"&amp;Table_PayItems[[#This Row],[Unit]])</f>
        <v>Sewer, Reinf Conc Ellip, HE Cl III, 43 inch by 68 inch, Tr Det A - $Ft</v>
      </c>
      <c r="I5681" s="29" t="str">
        <f>IFERROR(VLOOKUP(ROWS($M$5:M5681),Table_PayItems[[Search Key]:[Concentrated Name]],2,FALSE),"")</f>
        <v>Sewer, Reinf Conc Ellip, HE Cl III, 43 inch by 68 inch, Tr Det A - $Ft</v>
      </c>
      <c r="J5681" s="1"/>
      <c r="K5681" s="1"/>
      <c r="L5681" s="22">
        <f>IF(ISNUMBER(SEARCH(Pay_Item_Search_Text_2,M5681)),MAX($L$4:L5680)+1,0)</f>
        <v>0</v>
      </c>
      <c r="M5681" s="1" t="str">
        <f>IFERROR(VLOOKUP(ROWS($M$5:M5681),Table_PayItems[[Search Key]:[Concentrated Name]],2,FALSE),"")</f>
        <v>Sewer, Reinf Conc Ellip, HE Cl III, 43 inch by 68 inch, Tr Det A - $Ft</v>
      </c>
      <c r="N5681" s="1" t="str">
        <f>IFERROR(VLOOKUP(ROWS($M$5:N5681),$L$5:$M$7000,2,FALSE),"")</f>
        <v/>
      </c>
      <c r="O5681" s="1" t="str">
        <f>IFERROR(VLOOKUP(ROWS($O$5:O5681),$K$5:$L$7000,2,FALSE),"")</f>
        <v/>
      </c>
    </row>
    <row r="5682" spans="2:15" ht="15" customHeight="1" x14ac:dyDescent="0.25">
      <c r="B5682" s="178" t="s">
        <v>10068</v>
      </c>
      <c r="C5682" s="178" t="s">
        <v>104</v>
      </c>
      <c r="D5682" s="178" t="s">
        <v>2115</v>
      </c>
      <c r="E5682" s="178" t="s">
        <v>302</v>
      </c>
      <c r="F5682" s="178" t="s">
        <v>17</v>
      </c>
      <c r="G5682" s="1">
        <f>IF(ISNUMBER(Pay_Item_Search_Text),IF(ISNUMBER(IF(FIND(Pay_Item_Search_Text,B5682)=1,1, "FALSE")),MAX(G$4:$G5681)+1,IF(ISNUMBER(Pay_Item_Search_Text),0,IF(ISNUMBER(SEARCH(Pay_Item_Search_Text,H5682)),MAX(G$4:$G5681)+1,0))),IF(ISNUMBER(Pay_Item_Search_Text),0,IF(ISNUMBER(SEARCH(Pay_Item_Search_Text,H5682)),MAX(G$4:$G5681)+1,0)))</f>
        <v>5678</v>
      </c>
      <c r="H5682" s="1" t="str">
        <f>IF(Table_PayItems[[#This Row],[Description]]="_","_ Unique Item - "&amp;Table_PayItems[[#This Row],[Item]]&amp;" - $"&amp;Table_PayItems[[#This Row],[Unit]],Table_PayItems[[#This Row],[Description]]&amp;" - $"&amp;Table_PayItems[[#This Row],[Unit]])</f>
        <v>Sewer, Reinf Conc Ellip, HE Cl III, 43 inch by 68 inch, Tr Det B - $Ft</v>
      </c>
      <c r="I5682" s="29" t="str">
        <f>IFERROR(VLOOKUP(ROWS($M$5:M5682),Table_PayItems[[Search Key]:[Concentrated Name]],2,FALSE),"")</f>
        <v>Sewer, Reinf Conc Ellip, HE Cl III, 43 inch by 68 inch, Tr Det B - $Ft</v>
      </c>
      <c r="J5682" s="1"/>
      <c r="K5682" s="1"/>
      <c r="L5682" s="22">
        <f>IF(ISNUMBER(SEARCH(Pay_Item_Search_Text_2,M5682)),MAX($L$4:L5681)+1,0)</f>
        <v>0</v>
      </c>
      <c r="M5682" s="1" t="str">
        <f>IFERROR(VLOOKUP(ROWS($M$5:M5682),Table_PayItems[[Search Key]:[Concentrated Name]],2,FALSE),"")</f>
        <v>Sewer, Reinf Conc Ellip, HE Cl III, 43 inch by 68 inch, Tr Det B - $Ft</v>
      </c>
      <c r="N5682" s="1" t="str">
        <f>IFERROR(VLOOKUP(ROWS($M$5:N5682),$L$5:$M$7000,2,FALSE),"")</f>
        <v/>
      </c>
      <c r="O5682" s="1" t="str">
        <f>IFERROR(VLOOKUP(ROWS($O$5:O5682),$K$5:$L$7000,2,FALSE),"")</f>
        <v/>
      </c>
    </row>
    <row r="5683" spans="2:15" ht="15" customHeight="1" x14ac:dyDescent="0.25">
      <c r="B5683" s="178" t="s">
        <v>10056</v>
      </c>
      <c r="C5683" s="178" t="s">
        <v>104</v>
      </c>
      <c r="D5683" s="178" t="s">
        <v>2103</v>
      </c>
      <c r="E5683" s="178" t="s">
        <v>302</v>
      </c>
      <c r="F5683" s="178" t="s">
        <v>17</v>
      </c>
      <c r="G5683" s="1">
        <f>IF(ISNUMBER(Pay_Item_Search_Text),IF(ISNUMBER(IF(FIND(Pay_Item_Search_Text,B5683)=1,1, "FALSE")),MAX(G$4:$G5682)+1,IF(ISNUMBER(Pay_Item_Search_Text),0,IF(ISNUMBER(SEARCH(Pay_Item_Search_Text,H5683)),MAX(G$4:$G5682)+1,0))),IF(ISNUMBER(Pay_Item_Search_Text),0,IF(ISNUMBER(SEARCH(Pay_Item_Search_Text,H5683)),MAX(G$4:$G5682)+1,0)))</f>
        <v>5679</v>
      </c>
      <c r="H5683" s="1" t="str">
        <f>IF(Table_PayItems[[#This Row],[Description]]="_","_ Unique Item - "&amp;Table_PayItems[[#This Row],[Item]]&amp;" - $"&amp;Table_PayItems[[#This Row],[Unit]],Table_PayItems[[#This Row],[Description]]&amp;" - $"&amp;Table_PayItems[[#This Row],[Unit]])</f>
        <v>Sewer, Reinf Conc Ellip, HE Cl III, 48 inch by 76 inch, Tr Det A - $Ft</v>
      </c>
      <c r="I5683" s="29" t="str">
        <f>IFERROR(VLOOKUP(ROWS($M$5:M5683),Table_PayItems[[Search Key]:[Concentrated Name]],2,FALSE),"")</f>
        <v>Sewer, Reinf Conc Ellip, HE Cl III, 48 inch by 76 inch, Tr Det A - $Ft</v>
      </c>
      <c r="J5683" s="1"/>
      <c r="K5683" s="1"/>
      <c r="L5683" s="22">
        <f>IF(ISNUMBER(SEARCH(Pay_Item_Search_Text_2,M5683)),MAX($L$4:L5682)+1,0)</f>
        <v>0</v>
      </c>
      <c r="M5683" s="1" t="str">
        <f>IFERROR(VLOOKUP(ROWS($M$5:M5683),Table_PayItems[[Search Key]:[Concentrated Name]],2,FALSE),"")</f>
        <v>Sewer, Reinf Conc Ellip, HE Cl III, 48 inch by 76 inch, Tr Det A - $Ft</v>
      </c>
      <c r="N5683" s="1" t="str">
        <f>IFERROR(VLOOKUP(ROWS($M$5:N5683),$L$5:$M$7000,2,FALSE),"")</f>
        <v/>
      </c>
      <c r="O5683" s="1" t="str">
        <f>IFERROR(VLOOKUP(ROWS($O$5:O5683),$K$5:$L$7000,2,FALSE),"")</f>
        <v/>
      </c>
    </row>
    <row r="5684" spans="2:15" ht="15" customHeight="1" x14ac:dyDescent="0.25">
      <c r="B5684" s="178" t="s">
        <v>10069</v>
      </c>
      <c r="C5684" s="178" t="s">
        <v>104</v>
      </c>
      <c r="D5684" s="178" t="s">
        <v>2116</v>
      </c>
      <c r="E5684" s="178" t="s">
        <v>302</v>
      </c>
      <c r="F5684" s="178" t="s">
        <v>17</v>
      </c>
      <c r="G5684" s="1">
        <f>IF(ISNUMBER(Pay_Item_Search_Text),IF(ISNUMBER(IF(FIND(Pay_Item_Search_Text,B5684)=1,1, "FALSE")),MAX(G$4:$G5683)+1,IF(ISNUMBER(Pay_Item_Search_Text),0,IF(ISNUMBER(SEARCH(Pay_Item_Search_Text,H5684)),MAX(G$4:$G5683)+1,0))),IF(ISNUMBER(Pay_Item_Search_Text),0,IF(ISNUMBER(SEARCH(Pay_Item_Search_Text,H5684)),MAX(G$4:$G5683)+1,0)))</f>
        <v>5680</v>
      </c>
      <c r="H5684" s="1" t="str">
        <f>IF(Table_PayItems[[#This Row],[Description]]="_","_ Unique Item - "&amp;Table_PayItems[[#This Row],[Item]]&amp;" - $"&amp;Table_PayItems[[#This Row],[Unit]],Table_PayItems[[#This Row],[Description]]&amp;" - $"&amp;Table_PayItems[[#This Row],[Unit]])</f>
        <v>Sewer, Reinf Conc Ellip, HE Cl III, 48 inch by 76 inch, Tr Det B - $Ft</v>
      </c>
      <c r="I5684" s="29" t="str">
        <f>IFERROR(VLOOKUP(ROWS($M$5:M5684),Table_PayItems[[Search Key]:[Concentrated Name]],2,FALSE),"")</f>
        <v>Sewer, Reinf Conc Ellip, HE Cl III, 48 inch by 76 inch, Tr Det B - $Ft</v>
      </c>
      <c r="J5684" s="1"/>
      <c r="K5684" s="1"/>
      <c r="L5684" s="22">
        <f>IF(ISNUMBER(SEARCH(Pay_Item_Search_Text_2,M5684)),MAX($L$4:L5683)+1,0)</f>
        <v>0</v>
      </c>
      <c r="M5684" s="1" t="str">
        <f>IFERROR(VLOOKUP(ROWS($M$5:M5684),Table_PayItems[[Search Key]:[Concentrated Name]],2,FALSE),"")</f>
        <v>Sewer, Reinf Conc Ellip, HE Cl III, 48 inch by 76 inch, Tr Det B - $Ft</v>
      </c>
      <c r="N5684" s="1" t="str">
        <f>IFERROR(VLOOKUP(ROWS($M$5:N5684),$L$5:$M$7000,2,FALSE),"")</f>
        <v/>
      </c>
      <c r="O5684" s="1" t="str">
        <f>IFERROR(VLOOKUP(ROWS($O$5:O5684),$K$5:$L$7000,2,FALSE),"")</f>
        <v/>
      </c>
    </row>
    <row r="5685" spans="2:15" ht="15" customHeight="1" x14ac:dyDescent="0.25">
      <c r="B5685" s="178" t="s">
        <v>10057</v>
      </c>
      <c r="C5685" s="178" t="s">
        <v>104</v>
      </c>
      <c r="D5685" s="178" t="s">
        <v>2104</v>
      </c>
      <c r="E5685" s="178" t="s">
        <v>302</v>
      </c>
      <c r="F5685" s="178" t="s">
        <v>17</v>
      </c>
      <c r="G5685" s="1">
        <f>IF(ISNUMBER(Pay_Item_Search_Text),IF(ISNUMBER(IF(FIND(Pay_Item_Search_Text,B5685)=1,1, "FALSE")),MAX(G$4:$G5684)+1,IF(ISNUMBER(Pay_Item_Search_Text),0,IF(ISNUMBER(SEARCH(Pay_Item_Search_Text,H5685)),MAX(G$4:$G5684)+1,0))),IF(ISNUMBER(Pay_Item_Search_Text),0,IF(ISNUMBER(SEARCH(Pay_Item_Search_Text,H5685)),MAX(G$4:$G5684)+1,0)))</f>
        <v>5681</v>
      </c>
      <c r="H5685" s="1" t="str">
        <f>IF(Table_PayItems[[#This Row],[Description]]="_","_ Unique Item - "&amp;Table_PayItems[[#This Row],[Item]]&amp;" - $"&amp;Table_PayItems[[#This Row],[Unit]],Table_PayItems[[#This Row],[Description]]&amp;" - $"&amp;Table_PayItems[[#This Row],[Unit]])</f>
        <v>Sewer, Reinf Conc Ellip, HE Cl III, 53 inch by 83 inch, Tr Det A - $Ft</v>
      </c>
      <c r="I5685" s="29" t="str">
        <f>IFERROR(VLOOKUP(ROWS($M$5:M5685),Table_PayItems[[Search Key]:[Concentrated Name]],2,FALSE),"")</f>
        <v>Sewer, Reinf Conc Ellip, HE Cl III, 53 inch by 83 inch, Tr Det A - $Ft</v>
      </c>
      <c r="J5685" s="1"/>
      <c r="K5685" s="1"/>
      <c r="L5685" s="22">
        <f>IF(ISNUMBER(SEARCH(Pay_Item_Search_Text_2,M5685)),MAX($L$4:L5684)+1,0)</f>
        <v>0</v>
      </c>
      <c r="M5685" s="1" t="str">
        <f>IFERROR(VLOOKUP(ROWS($M$5:M5685),Table_PayItems[[Search Key]:[Concentrated Name]],2,FALSE),"")</f>
        <v>Sewer, Reinf Conc Ellip, HE Cl III, 53 inch by 83 inch, Tr Det A - $Ft</v>
      </c>
      <c r="N5685" s="1" t="str">
        <f>IFERROR(VLOOKUP(ROWS($M$5:N5685),$L$5:$M$7000,2,FALSE),"")</f>
        <v/>
      </c>
      <c r="O5685" s="1" t="str">
        <f>IFERROR(VLOOKUP(ROWS($O$5:O5685),$K$5:$L$7000,2,FALSE),"")</f>
        <v/>
      </c>
    </row>
    <row r="5686" spans="2:15" ht="15" customHeight="1" x14ac:dyDescent="0.25">
      <c r="B5686" s="178" t="s">
        <v>10070</v>
      </c>
      <c r="C5686" s="178" t="s">
        <v>104</v>
      </c>
      <c r="D5686" s="178" t="s">
        <v>2117</v>
      </c>
      <c r="E5686" s="178" t="s">
        <v>302</v>
      </c>
      <c r="F5686" s="178" t="s">
        <v>17</v>
      </c>
      <c r="G5686" s="1">
        <f>IF(ISNUMBER(Pay_Item_Search_Text),IF(ISNUMBER(IF(FIND(Pay_Item_Search_Text,B5686)=1,1, "FALSE")),MAX(G$4:$G5685)+1,IF(ISNUMBER(Pay_Item_Search_Text),0,IF(ISNUMBER(SEARCH(Pay_Item_Search_Text,H5686)),MAX(G$4:$G5685)+1,0))),IF(ISNUMBER(Pay_Item_Search_Text),0,IF(ISNUMBER(SEARCH(Pay_Item_Search_Text,H5686)),MAX(G$4:$G5685)+1,0)))</f>
        <v>5682</v>
      </c>
      <c r="H5686" s="1" t="str">
        <f>IF(Table_PayItems[[#This Row],[Description]]="_","_ Unique Item - "&amp;Table_PayItems[[#This Row],[Item]]&amp;" - $"&amp;Table_PayItems[[#This Row],[Unit]],Table_PayItems[[#This Row],[Description]]&amp;" - $"&amp;Table_PayItems[[#This Row],[Unit]])</f>
        <v>Sewer, Reinf Conc Ellip, HE Cl III, 53 inch by 83 inch, Tr Det B - $Ft</v>
      </c>
      <c r="I5686" s="29" t="str">
        <f>IFERROR(VLOOKUP(ROWS($M$5:M5686),Table_PayItems[[Search Key]:[Concentrated Name]],2,FALSE),"")</f>
        <v>Sewer, Reinf Conc Ellip, HE Cl III, 53 inch by 83 inch, Tr Det B - $Ft</v>
      </c>
      <c r="J5686" s="1"/>
      <c r="K5686" s="1"/>
      <c r="L5686" s="22">
        <f>IF(ISNUMBER(SEARCH(Pay_Item_Search_Text_2,M5686)),MAX($L$4:L5685)+1,0)</f>
        <v>0</v>
      </c>
      <c r="M5686" s="1" t="str">
        <f>IFERROR(VLOOKUP(ROWS($M$5:M5686),Table_PayItems[[Search Key]:[Concentrated Name]],2,FALSE),"")</f>
        <v>Sewer, Reinf Conc Ellip, HE Cl III, 53 inch by 83 inch, Tr Det B - $Ft</v>
      </c>
      <c r="N5686" s="1" t="str">
        <f>IFERROR(VLOOKUP(ROWS($M$5:N5686),$L$5:$M$7000,2,FALSE),"")</f>
        <v/>
      </c>
      <c r="O5686" s="1" t="str">
        <f>IFERROR(VLOOKUP(ROWS($O$5:O5686),$K$5:$L$7000,2,FALSE),"")</f>
        <v/>
      </c>
    </row>
    <row r="5687" spans="2:15" ht="15" customHeight="1" x14ac:dyDescent="0.25">
      <c r="B5687" s="178" t="s">
        <v>10058</v>
      </c>
      <c r="C5687" s="178" t="s">
        <v>104</v>
      </c>
      <c r="D5687" s="178" t="s">
        <v>2105</v>
      </c>
      <c r="E5687" s="178" t="s">
        <v>302</v>
      </c>
      <c r="F5687" s="178" t="s">
        <v>17</v>
      </c>
      <c r="G5687" s="1">
        <f>IF(ISNUMBER(Pay_Item_Search_Text),IF(ISNUMBER(IF(FIND(Pay_Item_Search_Text,B5687)=1,1, "FALSE")),MAX(G$4:$G5686)+1,IF(ISNUMBER(Pay_Item_Search_Text),0,IF(ISNUMBER(SEARCH(Pay_Item_Search_Text,H5687)),MAX(G$4:$G5686)+1,0))),IF(ISNUMBER(Pay_Item_Search_Text),0,IF(ISNUMBER(SEARCH(Pay_Item_Search_Text,H5687)),MAX(G$4:$G5686)+1,0)))</f>
        <v>5683</v>
      </c>
      <c r="H5687" s="1" t="str">
        <f>IF(Table_PayItems[[#This Row],[Description]]="_","_ Unique Item - "&amp;Table_PayItems[[#This Row],[Item]]&amp;" - $"&amp;Table_PayItems[[#This Row],[Unit]],Table_PayItems[[#This Row],[Description]]&amp;" - $"&amp;Table_PayItems[[#This Row],[Unit]])</f>
        <v>Sewer, Reinf Conc Ellip, HE Cl III, 58 inch by 91 inch, Tr Det A - $Ft</v>
      </c>
      <c r="I5687" s="29" t="str">
        <f>IFERROR(VLOOKUP(ROWS($M$5:M5687),Table_PayItems[[Search Key]:[Concentrated Name]],2,FALSE),"")</f>
        <v>Sewer, Reinf Conc Ellip, HE Cl III, 58 inch by 91 inch, Tr Det A - $Ft</v>
      </c>
      <c r="J5687" s="1"/>
      <c r="K5687" s="1"/>
      <c r="L5687" s="22">
        <f>IF(ISNUMBER(SEARCH(Pay_Item_Search_Text_2,M5687)),MAX($L$4:L5686)+1,0)</f>
        <v>0</v>
      </c>
      <c r="M5687" s="1" t="str">
        <f>IFERROR(VLOOKUP(ROWS($M$5:M5687),Table_PayItems[[Search Key]:[Concentrated Name]],2,FALSE),"")</f>
        <v>Sewer, Reinf Conc Ellip, HE Cl III, 58 inch by 91 inch, Tr Det A - $Ft</v>
      </c>
      <c r="N5687" s="1" t="str">
        <f>IFERROR(VLOOKUP(ROWS($M$5:N5687),$L$5:$M$7000,2,FALSE),"")</f>
        <v/>
      </c>
      <c r="O5687" s="1" t="str">
        <f>IFERROR(VLOOKUP(ROWS($O$5:O5687),$K$5:$L$7000,2,FALSE),"")</f>
        <v/>
      </c>
    </row>
    <row r="5688" spans="2:15" ht="15" customHeight="1" x14ac:dyDescent="0.25">
      <c r="B5688" s="178" t="s">
        <v>10071</v>
      </c>
      <c r="C5688" s="178" t="s">
        <v>104</v>
      </c>
      <c r="D5688" s="178" t="s">
        <v>2118</v>
      </c>
      <c r="E5688" s="178" t="s">
        <v>302</v>
      </c>
      <c r="F5688" s="178" t="s">
        <v>17</v>
      </c>
      <c r="G5688" s="1">
        <f>IF(ISNUMBER(Pay_Item_Search_Text),IF(ISNUMBER(IF(FIND(Pay_Item_Search_Text,B5688)=1,1, "FALSE")),MAX(G$4:$G5687)+1,IF(ISNUMBER(Pay_Item_Search_Text),0,IF(ISNUMBER(SEARCH(Pay_Item_Search_Text,H5688)),MAX(G$4:$G5687)+1,0))),IF(ISNUMBER(Pay_Item_Search_Text),0,IF(ISNUMBER(SEARCH(Pay_Item_Search_Text,H5688)),MAX(G$4:$G5687)+1,0)))</f>
        <v>5684</v>
      </c>
      <c r="H5688" s="1" t="str">
        <f>IF(Table_PayItems[[#This Row],[Description]]="_","_ Unique Item - "&amp;Table_PayItems[[#This Row],[Item]]&amp;" - $"&amp;Table_PayItems[[#This Row],[Unit]],Table_PayItems[[#This Row],[Description]]&amp;" - $"&amp;Table_PayItems[[#This Row],[Unit]])</f>
        <v>Sewer, Reinf Conc Ellip, HE Cl III, 58 inch by 91 inch, Tr Det B - $Ft</v>
      </c>
      <c r="I5688" s="29" t="str">
        <f>IFERROR(VLOOKUP(ROWS($M$5:M5688),Table_PayItems[[Search Key]:[Concentrated Name]],2,FALSE),"")</f>
        <v>Sewer, Reinf Conc Ellip, HE Cl III, 58 inch by 91 inch, Tr Det B - $Ft</v>
      </c>
      <c r="J5688" s="1"/>
      <c r="K5688" s="1"/>
      <c r="L5688" s="22">
        <f>IF(ISNUMBER(SEARCH(Pay_Item_Search_Text_2,M5688)),MAX($L$4:L5687)+1,0)</f>
        <v>0</v>
      </c>
      <c r="M5688" s="1" t="str">
        <f>IFERROR(VLOOKUP(ROWS($M$5:M5688),Table_PayItems[[Search Key]:[Concentrated Name]],2,FALSE),"")</f>
        <v>Sewer, Reinf Conc Ellip, HE Cl III, 58 inch by 91 inch, Tr Det B - $Ft</v>
      </c>
      <c r="N5688" s="1" t="str">
        <f>IFERROR(VLOOKUP(ROWS($M$5:N5688),$L$5:$M$7000,2,FALSE),"")</f>
        <v/>
      </c>
      <c r="O5688" s="1" t="str">
        <f>IFERROR(VLOOKUP(ROWS($O$5:O5688),$K$5:$L$7000,2,FALSE),"")</f>
        <v/>
      </c>
    </row>
    <row r="5689" spans="2:15" ht="15" customHeight="1" x14ac:dyDescent="0.25">
      <c r="B5689" s="178" t="s">
        <v>10059</v>
      </c>
      <c r="C5689" s="178" t="s">
        <v>104</v>
      </c>
      <c r="D5689" s="178" t="s">
        <v>2106</v>
      </c>
      <c r="E5689" s="178" t="s">
        <v>302</v>
      </c>
      <c r="F5689" s="178" t="s">
        <v>17</v>
      </c>
      <c r="G5689" s="1">
        <f>IF(ISNUMBER(Pay_Item_Search_Text),IF(ISNUMBER(IF(FIND(Pay_Item_Search_Text,B5689)=1,1, "FALSE")),MAX(G$4:$G5688)+1,IF(ISNUMBER(Pay_Item_Search_Text),0,IF(ISNUMBER(SEARCH(Pay_Item_Search_Text,H5689)),MAX(G$4:$G5688)+1,0))),IF(ISNUMBER(Pay_Item_Search_Text),0,IF(ISNUMBER(SEARCH(Pay_Item_Search_Text,H5689)),MAX(G$4:$G5688)+1,0)))</f>
        <v>5685</v>
      </c>
      <c r="H5689" s="1" t="str">
        <f>IF(Table_PayItems[[#This Row],[Description]]="_","_ Unique Item - "&amp;Table_PayItems[[#This Row],[Item]]&amp;" - $"&amp;Table_PayItems[[#This Row],[Unit]],Table_PayItems[[#This Row],[Description]]&amp;" - $"&amp;Table_PayItems[[#This Row],[Unit]])</f>
        <v>Sewer, Reinf Conc Ellip, HE Cl III, 63 inch by 98 inch, Tr Det A - $Ft</v>
      </c>
      <c r="I5689" s="29" t="str">
        <f>IFERROR(VLOOKUP(ROWS($M$5:M5689),Table_PayItems[[Search Key]:[Concentrated Name]],2,FALSE),"")</f>
        <v>Sewer, Reinf Conc Ellip, HE Cl III, 63 inch by 98 inch, Tr Det A - $Ft</v>
      </c>
      <c r="J5689" s="1"/>
      <c r="K5689" s="1"/>
      <c r="L5689" s="22">
        <f>IF(ISNUMBER(SEARCH(Pay_Item_Search_Text_2,M5689)),MAX($L$4:L5688)+1,0)</f>
        <v>0</v>
      </c>
      <c r="M5689" s="1" t="str">
        <f>IFERROR(VLOOKUP(ROWS($M$5:M5689),Table_PayItems[[Search Key]:[Concentrated Name]],2,FALSE),"")</f>
        <v>Sewer, Reinf Conc Ellip, HE Cl III, 63 inch by 98 inch, Tr Det A - $Ft</v>
      </c>
      <c r="N5689" s="1" t="str">
        <f>IFERROR(VLOOKUP(ROWS($M$5:N5689),$L$5:$M$7000,2,FALSE),"")</f>
        <v/>
      </c>
      <c r="O5689" s="1" t="str">
        <f>IFERROR(VLOOKUP(ROWS($O$5:O5689),$K$5:$L$7000,2,FALSE),"")</f>
        <v/>
      </c>
    </row>
    <row r="5690" spans="2:15" ht="15" customHeight="1" x14ac:dyDescent="0.25">
      <c r="B5690" s="178" t="s">
        <v>10072</v>
      </c>
      <c r="C5690" s="178" t="s">
        <v>104</v>
      </c>
      <c r="D5690" s="178" t="s">
        <v>2119</v>
      </c>
      <c r="E5690" s="178" t="s">
        <v>302</v>
      </c>
      <c r="F5690" s="178" t="s">
        <v>17</v>
      </c>
      <c r="G5690" s="1">
        <f>IF(ISNUMBER(Pay_Item_Search_Text),IF(ISNUMBER(IF(FIND(Pay_Item_Search_Text,B5690)=1,1, "FALSE")),MAX(G$4:$G5689)+1,IF(ISNUMBER(Pay_Item_Search_Text),0,IF(ISNUMBER(SEARCH(Pay_Item_Search_Text,H5690)),MAX(G$4:$G5689)+1,0))),IF(ISNUMBER(Pay_Item_Search_Text),0,IF(ISNUMBER(SEARCH(Pay_Item_Search_Text,H5690)),MAX(G$4:$G5689)+1,0)))</f>
        <v>5686</v>
      </c>
      <c r="H5690" s="1" t="str">
        <f>IF(Table_PayItems[[#This Row],[Description]]="_","_ Unique Item - "&amp;Table_PayItems[[#This Row],[Item]]&amp;" - $"&amp;Table_PayItems[[#This Row],[Unit]],Table_PayItems[[#This Row],[Description]]&amp;" - $"&amp;Table_PayItems[[#This Row],[Unit]])</f>
        <v>Sewer, Reinf Conc Ellip, HE Cl III, 63 inch by 98 inch, Tr Det B - $Ft</v>
      </c>
      <c r="I5690" s="29" t="str">
        <f>IFERROR(VLOOKUP(ROWS($M$5:M5690),Table_PayItems[[Search Key]:[Concentrated Name]],2,FALSE),"")</f>
        <v>Sewer, Reinf Conc Ellip, HE Cl III, 63 inch by 98 inch, Tr Det B - $Ft</v>
      </c>
      <c r="J5690" s="1"/>
      <c r="K5690" s="1"/>
      <c r="L5690" s="22">
        <f>IF(ISNUMBER(SEARCH(Pay_Item_Search_Text_2,M5690)),MAX($L$4:L5689)+1,0)</f>
        <v>0</v>
      </c>
      <c r="M5690" s="1" t="str">
        <f>IFERROR(VLOOKUP(ROWS($M$5:M5690),Table_PayItems[[Search Key]:[Concentrated Name]],2,FALSE),"")</f>
        <v>Sewer, Reinf Conc Ellip, HE Cl III, 63 inch by 98 inch, Tr Det B - $Ft</v>
      </c>
      <c r="N5690" s="1" t="str">
        <f>IFERROR(VLOOKUP(ROWS($M$5:N5690),$L$5:$M$7000,2,FALSE),"")</f>
        <v/>
      </c>
      <c r="O5690" s="1" t="str">
        <f>IFERROR(VLOOKUP(ROWS($O$5:O5690),$K$5:$L$7000,2,FALSE),"")</f>
        <v/>
      </c>
    </row>
    <row r="5691" spans="2:15" ht="15" customHeight="1" x14ac:dyDescent="0.25">
      <c r="B5691" s="178" t="s">
        <v>10060</v>
      </c>
      <c r="C5691" s="178" t="s">
        <v>104</v>
      </c>
      <c r="D5691" s="178" t="s">
        <v>2107</v>
      </c>
      <c r="E5691" s="178" t="s">
        <v>302</v>
      </c>
      <c r="F5691" s="178" t="s">
        <v>17</v>
      </c>
      <c r="G5691" s="1">
        <f>IF(ISNUMBER(Pay_Item_Search_Text),IF(ISNUMBER(IF(FIND(Pay_Item_Search_Text,B5691)=1,1, "FALSE")),MAX(G$4:$G5690)+1,IF(ISNUMBER(Pay_Item_Search_Text),0,IF(ISNUMBER(SEARCH(Pay_Item_Search_Text,H5691)),MAX(G$4:$G5690)+1,0))),IF(ISNUMBER(Pay_Item_Search_Text),0,IF(ISNUMBER(SEARCH(Pay_Item_Search_Text,H5691)),MAX(G$4:$G5690)+1,0)))</f>
        <v>5687</v>
      </c>
      <c r="H5691" s="1" t="str">
        <f>IF(Table_PayItems[[#This Row],[Description]]="_","_ Unique Item - "&amp;Table_PayItems[[#This Row],[Item]]&amp;" - $"&amp;Table_PayItems[[#This Row],[Unit]],Table_PayItems[[#This Row],[Description]]&amp;" - $"&amp;Table_PayItems[[#This Row],[Unit]])</f>
        <v>Sewer, Reinf Conc Ellip, HE Cl III, 68 inch by 106 inch, Tr Det A - $Ft</v>
      </c>
      <c r="I5691" s="29" t="str">
        <f>IFERROR(VLOOKUP(ROWS($M$5:M5691),Table_PayItems[[Search Key]:[Concentrated Name]],2,FALSE),"")</f>
        <v>Sewer, Reinf Conc Ellip, HE Cl III, 68 inch by 106 inch, Tr Det A - $Ft</v>
      </c>
      <c r="J5691" s="1"/>
      <c r="K5691" s="1"/>
      <c r="L5691" s="22">
        <f>IF(ISNUMBER(SEARCH(Pay_Item_Search_Text_2,M5691)),MAX($L$4:L5690)+1,0)</f>
        <v>1044</v>
      </c>
      <c r="M5691" s="1" t="str">
        <f>IFERROR(VLOOKUP(ROWS($M$5:M5691),Table_PayItems[[Search Key]:[Concentrated Name]],2,FALSE),"")</f>
        <v>Sewer, Reinf Conc Ellip, HE Cl III, 68 inch by 106 inch, Tr Det A - $Ft</v>
      </c>
      <c r="N5691" s="1" t="str">
        <f>IFERROR(VLOOKUP(ROWS($M$5:N5691),$L$5:$M$7000,2,FALSE),"")</f>
        <v/>
      </c>
      <c r="O5691" s="1" t="str">
        <f>IFERROR(VLOOKUP(ROWS($O$5:O5691),$K$5:$L$7000,2,FALSE),"")</f>
        <v/>
      </c>
    </row>
    <row r="5692" spans="2:15" ht="15" customHeight="1" x14ac:dyDescent="0.25">
      <c r="B5692" s="178" t="s">
        <v>10073</v>
      </c>
      <c r="C5692" s="178" t="s">
        <v>104</v>
      </c>
      <c r="D5692" s="178" t="s">
        <v>2120</v>
      </c>
      <c r="E5692" s="178" t="s">
        <v>302</v>
      </c>
      <c r="F5692" s="178" t="s">
        <v>17</v>
      </c>
      <c r="G5692" s="1">
        <f>IF(ISNUMBER(Pay_Item_Search_Text),IF(ISNUMBER(IF(FIND(Pay_Item_Search_Text,B5692)=1,1, "FALSE")),MAX(G$4:$G5691)+1,IF(ISNUMBER(Pay_Item_Search_Text),0,IF(ISNUMBER(SEARCH(Pay_Item_Search_Text,H5692)),MAX(G$4:$G5691)+1,0))),IF(ISNUMBER(Pay_Item_Search_Text),0,IF(ISNUMBER(SEARCH(Pay_Item_Search_Text,H5692)),MAX(G$4:$G5691)+1,0)))</f>
        <v>5688</v>
      </c>
      <c r="H5692" s="1" t="str">
        <f>IF(Table_PayItems[[#This Row],[Description]]="_","_ Unique Item - "&amp;Table_PayItems[[#This Row],[Item]]&amp;" - $"&amp;Table_PayItems[[#This Row],[Unit]],Table_PayItems[[#This Row],[Description]]&amp;" - $"&amp;Table_PayItems[[#This Row],[Unit]])</f>
        <v>Sewer, Reinf Conc Ellip, HE Cl III, 68 inch by 106 inch, Tr Det B - $Ft</v>
      </c>
      <c r="I5692" s="29" t="str">
        <f>IFERROR(VLOOKUP(ROWS($M$5:M5692),Table_PayItems[[Search Key]:[Concentrated Name]],2,FALSE),"")</f>
        <v>Sewer, Reinf Conc Ellip, HE Cl III, 68 inch by 106 inch, Tr Det B - $Ft</v>
      </c>
      <c r="J5692" s="1"/>
      <c r="K5692" s="1"/>
      <c r="L5692" s="22">
        <f>IF(ISNUMBER(SEARCH(Pay_Item_Search_Text_2,M5692)),MAX($L$4:L5691)+1,0)</f>
        <v>1045</v>
      </c>
      <c r="M5692" s="1" t="str">
        <f>IFERROR(VLOOKUP(ROWS($M$5:M5692),Table_PayItems[[Search Key]:[Concentrated Name]],2,FALSE),"")</f>
        <v>Sewer, Reinf Conc Ellip, HE Cl III, 68 inch by 106 inch, Tr Det B - $Ft</v>
      </c>
      <c r="N5692" s="1" t="str">
        <f>IFERROR(VLOOKUP(ROWS($M$5:N5692),$L$5:$M$7000,2,FALSE),"")</f>
        <v/>
      </c>
      <c r="O5692" s="1" t="str">
        <f>IFERROR(VLOOKUP(ROWS($O$5:O5692),$K$5:$L$7000,2,FALSE),"")</f>
        <v/>
      </c>
    </row>
    <row r="5693" spans="2:15" ht="15" customHeight="1" x14ac:dyDescent="0.25">
      <c r="B5693" s="178" t="s">
        <v>10074</v>
      </c>
      <c r="C5693" s="178" t="s">
        <v>104</v>
      </c>
      <c r="D5693" s="178" t="s">
        <v>2121</v>
      </c>
      <c r="E5693" s="178" t="s">
        <v>296</v>
      </c>
      <c r="F5693" s="178" t="s">
        <v>17</v>
      </c>
      <c r="G5693" s="1">
        <f>IF(ISNUMBER(Pay_Item_Search_Text),IF(ISNUMBER(IF(FIND(Pay_Item_Search_Text,B5693)=1,1, "FALSE")),MAX(G$4:$G5692)+1,IF(ISNUMBER(Pay_Item_Search_Text),0,IF(ISNUMBER(SEARCH(Pay_Item_Search_Text,H5693)),MAX(G$4:$G5692)+1,0))),IF(ISNUMBER(Pay_Item_Search_Text),0,IF(ISNUMBER(SEARCH(Pay_Item_Search_Text,H5693)),MAX(G$4:$G5692)+1,0)))</f>
        <v>5689</v>
      </c>
      <c r="H5693" s="1" t="str">
        <f>IF(Table_PayItems[[#This Row],[Description]]="_","_ Unique Item - "&amp;Table_PayItems[[#This Row],[Item]]&amp;" - $"&amp;Table_PayItems[[#This Row],[Unit]],Table_PayItems[[#This Row],[Description]]&amp;" - $"&amp;Table_PayItems[[#This Row],[Unit]])</f>
        <v>Sewer, Reinf Conc Ellip, HE Cl IV, 14 inch by 23 inch, Tr Det A - $Ft</v>
      </c>
      <c r="I5693" s="29" t="str">
        <f>IFERROR(VLOOKUP(ROWS($M$5:M5693),Table_PayItems[[Search Key]:[Concentrated Name]],2,FALSE),"")</f>
        <v>Sewer, Reinf Conc Ellip, HE Cl IV, 14 inch by 23 inch, Tr Det A - $Ft</v>
      </c>
      <c r="J5693" s="1"/>
      <c r="K5693" s="1"/>
      <c r="L5693" s="22">
        <f>IF(ISNUMBER(SEARCH(Pay_Item_Search_Text_2,M5693)),MAX($L$4:L5692)+1,0)</f>
        <v>0</v>
      </c>
      <c r="M5693" s="1" t="str">
        <f>IFERROR(VLOOKUP(ROWS($M$5:M5693),Table_PayItems[[Search Key]:[Concentrated Name]],2,FALSE),"")</f>
        <v>Sewer, Reinf Conc Ellip, HE Cl IV, 14 inch by 23 inch, Tr Det A - $Ft</v>
      </c>
      <c r="N5693" s="1" t="str">
        <f>IFERROR(VLOOKUP(ROWS($M$5:N5693),$L$5:$M$7000,2,FALSE),"")</f>
        <v/>
      </c>
      <c r="O5693" s="1" t="str">
        <f>IFERROR(VLOOKUP(ROWS($O$5:O5693),$K$5:$L$7000,2,FALSE),"")</f>
        <v/>
      </c>
    </row>
    <row r="5694" spans="2:15" ht="15" customHeight="1" x14ac:dyDescent="0.25">
      <c r="B5694" s="178" t="s">
        <v>10080</v>
      </c>
      <c r="C5694" s="178" t="s">
        <v>104</v>
      </c>
      <c r="D5694" s="178" t="s">
        <v>2127</v>
      </c>
      <c r="E5694" s="178" t="s">
        <v>296</v>
      </c>
      <c r="F5694" s="178" t="s">
        <v>17</v>
      </c>
      <c r="G5694" s="1">
        <f>IF(ISNUMBER(Pay_Item_Search_Text),IF(ISNUMBER(IF(FIND(Pay_Item_Search_Text,B5694)=1,1, "FALSE")),MAX(G$4:$G5693)+1,IF(ISNUMBER(Pay_Item_Search_Text),0,IF(ISNUMBER(SEARCH(Pay_Item_Search_Text,H5694)),MAX(G$4:$G5693)+1,0))),IF(ISNUMBER(Pay_Item_Search_Text),0,IF(ISNUMBER(SEARCH(Pay_Item_Search_Text,H5694)),MAX(G$4:$G5693)+1,0)))</f>
        <v>5690</v>
      </c>
      <c r="H5694" s="1" t="str">
        <f>IF(Table_PayItems[[#This Row],[Description]]="_","_ Unique Item - "&amp;Table_PayItems[[#This Row],[Item]]&amp;" - $"&amp;Table_PayItems[[#This Row],[Unit]],Table_PayItems[[#This Row],[Description]]&amp;" - $"&amp;Table_PayItems[[#This Row],[Unit]])</f>
        <v>Sewer, Reinf Conc Ellip, HE Cl IV, 14 inch by 23 inch, Tr Det B - $Ft</v>
      </c>
      <c r="I5694" s="29" t="str">
        <f>IFERROR(VLOOKUP(ROWS($M$5:M5694),Table_PayItems[[Search Key]:[Concentrated Name]],2,FALSE),"")</f>
        <v>Sewer, Reinf Conc Ellip, HE Cl IV, 14 inch by 23 inch, Tr Det B - $Ft</v>
      </c>
      <c r="J5694" s="1"/>
      <c r="K5694" s="1"/>
      <c r="L5694" s="22">
        <f>IF(ISNUMBER(SEARCH(Pay_Item_Search_Text_2,M5694)),MAX($L$4:L5693)+1,0)</f>
        <v>0</v>
      </c>
      <c r="M5694" s="1" t="str">
        <f>IFERROR(VLOOKUP(ROWS($M$5:M5694),Table_PayItems[[Search Key]:[Concentrated Name]],2,FALSE),"")</f>
        <v>Sewer, Reinf Conc Ellip, HE Cl IV, 14 inch by 23 inch, Tr Det B - $Ft</v>
      </c>
      <c r="N5694" s="1" t="str">
        <f>IFERROR(VLOOKUP(ROWS($M$5:N5694),$L$5:$M$7000,2,FALSE),"")</f>
        <v/>
      </c>
      <c r="O5694" s="1" t="str">
        <f>IFERROR(VLOOKUP(ROWS($O$5:O5694),$K$5:$L$7000,2,FALSE),"")</f>
        <v/>
      </c>
    </row>
    <row r="5695" spans="2:15" ht="15" customHeight="1" x14ac:dyDescent="0.25">
      <c r="B5695" s="178" t="s">
        <v>10075</v>
      </c>
      <c r="C5695" s="178" t="s">
        <v>104</v>
      </c>
      <c r="D5695" s="178" t="s">
        <v>2122</v>
      </c>
      <c r="E5695" s="178" t="s">
        <v>296</v>
      </c>
      <c r="F5695" s="178" t="s">
        <v>17</v>
      </c>
      <c r="G5695" s="1">
        <f>IF(ISNUMBER(Pay_Item_Search_Text),IF(ISNUMBER(IF(FIND(Pay_Item_Search_Text,B5695)=1,1, "FALSE")),MAX(G$4:$G5694)+1,IF(ISNUMBER(Pay_Item_Search_Text),0,IF(ISNUMBER(SEARCH(Pay_Item_Search_Text,H5695)),MAX(G$4:$G5694)+1,0))),IF(ISNUMBER(Pay_Item_Search_Text),0,IF(ISNUMBER(SEARCH(Pay_Item_Search_Text,H5695)),MAX(G$4:$G5694)+1,0)))</f>
        <v>5691</v>
      </c>
      <c r="H5695" s="1" t="str">
        <f>IF(Table_PayItems[[#This Row],[Description]]="_","_ Unique Item - "&amp;Table_PayItems[[#This Row],[Item]]&amp;" - $"&amp;Table_PayItems[[#This Row],[Unit]],Table_PayItems[[#This Row],[Description]]&amp;" - $"&amp;Table_PayItems[[#This Row],[Unit]])</f>
        <v>Sewer, Reinf Conc Ellip, HE Cl IV, 19 inch by 30 inch, Tr Det A - $Ft</v>
      </c>
      <c r="I5695" s="29" t="str">
        <f>IFERROR(VLOOKUP(ROWS($M$5:M5695),Table_PayItems[[Search Key]:[Concentrated Name]],2,FALSE),"")</f>
        <v>Sewer, Reinf Conc Ellip, HE Cl IV, 19 inch by 30 inch, Tr Det A - $Ft</v>
      </c>
      <c r="J5695" s="1"/>
      <c r="K5695" s="1"/>
      <c r="L5695" s="22">
        <f>IF(ISNUMBER(SEARCH(Pay_Item_Search_Text_2,M5695)),MAX($L$4:L5694)+1,0)</f>
        <v>1046</v>
      </c>
      <c r="M5695" s="1" t="str">
        <f>IFERROR(VLOOKUP(ROWS($M$5:M5695),Table_PayItems[[Search Key]:[Concentrated Name]],2,FALSE),"")</f>
        <v>Sewer, Reinf Conc Ellip, HE Cl IV, 19 inch by 30 inch, Tr Det A - $Ft</v>
      </c>
      <c r="N5695" s="1" t="str">
        <f>IFERROR(VLOOKUP(ROWS($M$5:N5695),$L$5:$M$7000,2,FALSE),"")</f>
        <v/>
      </c>
      <c r="O5695" s="1" t="str">
        <f>IFERROR(VLOOKUP(ROWS($O$5:O5695),$K$5:$L$7000,2,FALSE),"")</f>
        <v/>
      </c>
    </row>
    <row r="5696" spans="2:15" ht="15" customHeight="1" x14ac:dyDescent="0.25">
      <c r="B5696" s="178" t="s">
        <v>10081</v>
      </c>
      <c r="C5696" s="178" t="s">
        <v>104</v>
      </c>
      <c r="D5696" s="178" t="s">
        <v>2128</v>
      </c>
      <c r="E5696" s="178" t="s">
        <v>296</v>
      </c>
      <c r="F5696" s="178" t="s">
        <v>17</v>
      </c>
      <c r="G5696" s="1">
        <f>IF(ISNUMBER(Pay_Item_Search_Text),IF(ISNUMBER(IF(FIND(Pay_Item_Search_Text,B5696)=1,1, "FALSE")),MAX(G$4:$G5695)+1,IF(ISNUMBER(Pay_Item_Search_Text),0,IF(ISNUMBER(SEARCH(Pay_Item_Search_Text,H5696)),MAX(G$4:$G5695)+1,0))),IF(ISNUMBER(Pay_Item_Search_Text),0,IF(ISNUMBER(SEARCH(Pay_Item_Search_Text,H5696)),MAX(G$4:$G5695)+1,0)))</f>
        <v>5692</v>
      </c>
      <c r="H5696" s="1" t="str">
        <f>IF(Table_PayItems[[#This Row],[Description]]="_","_ Unique Item - "&amp;Table_PayItems[[#This Row],[Item]]&amp;" - $"&amp;Table_PayItems[[#This Row],[Unit]],Table_PayItems[[#This Row],[Description]]&amp;" - $"&amp;Table_PayItems[[#This Row],[Unit]])</f>
        <v>Sewer, Reinf Conc Ellip, HE Cl IV, 19 inch by 30 inch, Tr Det B - $Ft</v>
      </c>
      <c r="I5696" s="29" t="str">
        <f>IFERROR(VLOOKUP(ROWS($M$5:M5696),Table_PayItems[[Search Key]:[Concentrated Name]],2,FALSE),"")</f>
        <v>Sewer, Reinf Conc Ellip, HE Cl IV, 19 inch by 30 inch, Tr Det B - $Ft</v>
      </c>
      <c r="J5696" s="1"/>
      <c r="K5696" s="1"/>
      <c r="L5696" s="22">
        <f>IF(ISNUMBER(SEARCH(Pay_Item_Search_Text_2,M5696)),MAX($L$4:L5695)+1,0)</f>
        <v>1047</v>
      </c>
      <c r="M5696" s="1" t="str">
        <f>IFERROR(VLOOKUP(ROWS($M$5:M5696),Table_PayItems[[Search Key]:[Concentrated Name]],2,FALSE),"")</f>
        <v>Sewer, Reinf Conc Ellip, HE Cl IV, 19 inch by 30 inch, Tr Det B - $Ft</v>
      </c>
      <c r="N5696" s="1" t="str">
        <f>IFERROR(VLOOKUP(ROWS($M$5:N5696),$L$5:$M$7000,2,FALSE),"")</f>
        <v/>
      </c>
      <c r="O5696" s="1" t="str">
        <f>IFERROR(VLOOKUP(ROWS($O$5:O5696),$K$5:$L$7000,2,FALSE),"")</f>
        <v/>
      </c>
    </row>
    <row r="5697" spans="2:15" ht="15" customHeight="1" x14ac:dyDescent="0.25">
      <c r="B5697" s="178" t="s">
        <v>10076</v>
      </c>
      <c r="C5697" s="178" t="s">
        <v>104</v>
      </c>
      <c r="D5697" s="178" t="s">
        <v>2123</v>
      </c>
      <c r="E5697" s="178" t="s">
        <v>302</v>
      </c>
      <c r="F5697" s="178" t="s">
        <v>17</v>
      </c>
      <c r="G5697" s="1">
        <f>IF(ISNUMBER(Pay_Item_Search_Text),IF(ISNUMBER(IF(FIND(Pay_Item_Search_Text,B5697)=1,1, "FALSE")),MAX(G$4:$G5696)+1,IF(ISNUMBER(Pay_Item_Search_Text),0,IF(ISNUMBER(SEARCH(Pay_Item_Search_Text,H5697)),MAX(G$4:$G5696)+1,0))),IF(ISNUMBER(Pay_Item_Search_Text),0,IF(ISNUMBER(SEARCH(Pay_Item_Search_Text,H5697)),MAX(G$4:$G5696)+1,0)))</f>
        <v>5693</v>
      </c>
      <c r="H5697" s="1" t="str">
        <f>IF(Table_PayItems[[#This Row],[Description]]="_","_ Unique Item - "&amp;Table_PayItems[[#This Row],[Item]]&amp;" - $"&amp;Table_PayItems[[#This Row],[Unit]],Table_PayItems[[#This Row],[Description]]&amp;" - $"&amp;Table_PayItems[[#This Row],[Unit]])</f>
        <v>Sewer, Reinf Conc Ellip, HE Cl IV, 22 inch by 34 inch, Tr Det A - $Ft</v>
      </c>
      <c r="I5697" s="29" t="str">
        <f>IFERROR(VLOOKUP(ROWS($M$5:M5697),Table_PayItems[[Search Key]:[Concentrated Name]],2,FALSE),"")</f>
        <v>Sewer, Reinf Conc Ellip, HE Cl IV, 22 inch by 34 inch, Tr Det A - $Ft</v>
      </c>
      <c r="J5697" s="1"/>
      <c r="K5697" s="1"/>
      <c r="L5697" s="22">
        <f>IF(ISNUMBER(SEARCH(Pay_Item_Search_Text_2,M5697)),MAX($L$4:L5696)+1,0)</f>
        <v>0</v>
      </c>
      <c r="M5697" s="1" t="str">
        <f>IFERROR(VLOOKUP(ROWS($M$5:M5697),Table_PayItems[[Search Key]:[Concentrated Name]],2,FALSE),"")</f>
        <v>Sewer, Reinf Conc Ellip, HE Cl IV, 22 inch by 34 inch, Tr Det A - $Ft</v>
      </c>
      <c r="N5697" s="1" t="str">
        <f>IFERROR(VLOOKUP(ROWS($M$5:N5697),$L$5:$M$7000,2,FALSE),"")</f>
        <v/>
      </c>
      <c r="O5697" s="1" t="str">
        <f>IFERROR(VLOOKUP(ROWS($O$5:O5697),$K$5:$L$7000,2,FALSE),"")</f>
        <v/>
      </c>
    </row>
    <row r="5698" spans="2:15" ht="15" customHeight="1" x14ac:dyDescent="0.25">
      <c r="B5698" s="178" t="s">
        <v>10082</v>
      </c>
      <c r="C5698" s="178" t="s">
        <v>104</v>
      </c>
      <c r="D5698" s="178" t="s">
        <v>2129</v>
      </c>
      <c r="E5698" s="178" t="s">
        <v>302</v>
      </c>
      <c r="F5698" s="178" t="s">
        <v>17</v>
      </c>
      <c r="G5698" s="1">
        <f>IF(ISNUMBER(Pay_Item_Search_Text),IF(ISNUMBER(IF(FIND(Pay_Item_Search_Text,B5698)=1,1, "FALSE")),MAX(G$4:$G5697)+1,IF(ISNUMBER(Pay_Item_Search_Text),0,IF(ISNUMBER(SEARCH(Pay_Item_Search_Text,H5698)),MAX(G$4:$G5697)+1,0))),IF(ISNUMBER(Pay_Item_Search_Text),0,IF(ISNUMBER(SEARCH(Pay_Item_Search_Text,H5698)),MAX(G$4:$G5697)+1,0)))</f>
        <v>5694</v>
      </c>
      <c r="H5698" s="1" t="str">
        <f>IF(Table_PayItems[[#This Row],[Description]]="_","_ Unique Item - "&amp;Table_PayItems[[#This Row],[Item]]&amp;" - $"&amp;Table_PayItems[[#This Row],[Unit]],Table_PayItems[[#This Row],[Description]]&amp;" - $"&amp;Table_PayItems[[#This Row],[Unit]])</f>
        <v>Sewer, Reinf Conc Ellip, HE Cl IV, 22 inch by 34 inch, Tr Det B - $Ft</v>
      </c>
      <c r="I5698" s="29" t="str">
        <f>IFERROR(VLOOKUP(ROWS($M$5:M5698),Table_PayItems[[Search Key]:[Concentrated Name]],2,FALSE),"")</f>
        <v>Sewer, Reinf Conc Ellip, HE Cl IV, 22 inch by 34 inch, Tr Det B - $Ft</v>
      </c>
      <c r="J5698" s="1"/>
      <c r="K5698" s="1"/>
      <c r="L5698" s="22">
        <f>IF(ISNUMBER(SEARCH(Pay_Item_Search_Text_2,M5698)),MAX($L$4:L5697)+1,0)</f>
        <v>0</v>
      </c>
      <c r="M5698" s="1" t="str">
        <f>IFERROR(VLOOKUP(ROWS($M$5:M5698),Table_PayItems[[Search Key]:[Concentrated Name]],2,FALSE),"")</f>
        <v>Sewer, Reinf Conc Ellip, HE Cl IV, 22 inch by 34 inch, Tr Det B - $Ft</v>
      </c>
      <c r="N5698" s="1" t="str">
        <f>IFERROR(VLOOKUP(ROWS($M$5:N5698),$L$5:$M$7000,2,FALSE),"")</f>
        <v/>
      </c>
      <c r="O5698" s="1" t="str">
        <f>IFERROR(VLOOKUP(ROWS($O$5:O5698),$K$5:$L$7000,2,FALSE),"")</f>
        <v/>
      </c>
    </row>
    <row r="5699" spans="2:15" ht="15" customHeight="1" x14ac:dyDescent="0.25">
      <c r="B5699" s="178" t="s">
        <v>10077</v>
      </c>
      <c r="C5699" s="178" t="s">
        <v>104</v>
      </c>
      <c r="D5699" s="178" t="s">
        <v>2124</v>
      </c>
      <c r="E5699" s="178" t="s">
        <v>302</v>
      </c>
      <c r="F5699" s="178" t="s">
        <v>17</v>
      </c>
      <c r="G5699" s="1">
        <f>IF(ISNUMBER(Pay_Item_Search_Text),IF(ISNUMBER(IF(FIND(Pay_Item_Search_Text,B5699)=1,1, "FALSE")),MAX(G$4:$G5698)+1,IF(ISNUMBER(Pay_Item_Search_Text),0,IF(ISNUMBER(SEARCH(Pay_Item_Search_Text,H5699)),MAX(G$4:$G5698)+1,0))),IF(ISNUMBER(Pay_Item_Search_Text),0,IF(ISNUMBER(SEARCH(Pay_Item_Search_Text,H5699)),MAX(G$4:$G5698)+1,0)))</f>
        <v>5695</v>
      </c>
      <c r="H5699" s="1" t="str">
        <f>IF(Table_PayItems[[#This Row],[Description]]="_","_ Unique Item - "&amp;Table_PayItems[[#This Row],[Item]]&amp;" - $"&amp;Table_PayItems[[#This Row],[Unit]],Table_PayItems[[#This Row],[Description]]&amp;" - $"&amp;Table_PayItems[[#This Row],[Unit]])</f>
        <v>Sewer, Reinf Conc Ellip, HE Cl IV, 24 inch by 38 inch, Tr Det A - $Ft</v>
      </c>
      <c r="I5699" s="29" t="str">
        <f>IFERROR(VLOOKUP(ROWS($M$5:M5699),Table_PayItems[[Search Key]:[Concentrated Name]],2,FALSE),"")</f>
        <v>Sewer, Reinf Conc Ellip, HE Cl IV, 24 inch by 38 inch, Tr Det A - $Ft</v>
      </c>
      <c r="J5699" s="1"/>
      <c r="K5699" s="1"/>
      <c r="L5699" s="22">
        <f>IF(ISNUMBER(SEARCH(Pay_Item_Search_Text_2,M5699)),MAX($L$4:L5698)+1,0)</f>
        <v>0</v>
      </c>
      <c r="M5699" s="1" t="str">
        <f>IFERROR(VLOOKUP(ROWS($M$5:M5699),Table_PayItems[[Search Key]:[Concentrated Name]],2,FALSE),"")</f>
        <v>Sewer, Reinf Conc Ellip, HE Cl IV, 24 inch by 38 inch, Tr Det A - $Ft</v>
      </c>
      <c r="N5699" s="1" t="str">
        <f>IFERROR(VLOOKUP(ROWS($M$5:N5699),$L$5:$M$7000,2,FALSE),"")</f>
        <v/>
      </c>
      <c r="O5699" s="1" t="str">
        <f>IFERROR(VLOOKUP(ROWS($O$5:O5699),$K$5:$L$7000,2,FALSE),"")</f>
        <v/>
      </c>
    </row>
    <row r="5700" spans="2:15" ht="15" customHeight="1" x14ac:dyDescent="0.25">
      <c r="B5700" s="178" t="s">
        <v>10083</v>
      </c>
      <c r="C5700" s="178" t="s">
        <v>104</v>
      </c>
      <c r="D5700" s="178" t="s">
        <v>2130</v>
      </c>
      <c r="E5700" s="178" t="s">
        <v>302</v>
      </c>
      <c r="F5700" s="178" t="s">
        <v>17</v>
      </c>
      <c r="G5700" s="1">
        <f>IF(ISNUMBER(Pay_Item_Search_Text),IF(ISNUMBER(IF(FIND(Pay_Item_Search_Text,B5700)=1,1, "FALSE")),MAX(G$4:$G5699)+1,IF(ISNUMBER(Pay_Item_Search_Text),0,IF(ISNUMBER(SEARCH(Pay_Item_Search_Text,H5700)),MAX(G$4:$G5699)+1,0))),IF(ISNUMBER(Pay_Item_Search_Text),0,IF(ISNUMBER(SEARCH(Pay_Item_Search_Text,H5700)),MAX(G$4:$G5699)+1,0)))</f>
        <v>5696</v>
      </c>
      <c r="H5700" s="1" t="str">
        <f>IF(Table_PayItems[[#This Row],[Description]]="_","_ Unique Item - "&amp;Table_PayItems[[#This Row],[Item]]&amp;" - $"&amp;Table_PayItems[[#This Row],[Unit]],Table_PayItems[[#This Row],[Description]]&amp;" - $"&amp;Table_PayItems[[#This Row],[Unit]])</f>
        <v>Sewer, Reinf Conc Ellip, HE Cl IV, 24 inch by 38 inch, Tr Det B - $Ft</v>
      </c>
      <c r="I5700" s="29" t="str">
        <f>IFERROR(VLOOKUP(ROWS($M$5:M5700),Table_PayItems[[Search Key]:[Concentrated Name]],2,FALSE),"")</f>
        <v>Sewer, Reinf Conc Ellip, HE Cl IV, 24 inch by 38 inch, Tr Det B - $Ft</v>
      </c>
      <c r="J5700" s="1"/>
      <c r="K5700" s="1"/>
      <c r="L5700" s="22">
        <f>IF(ISNUMBER(SEARCH(Pay_Item_Search_Text_2,M5700)),MAX($L$4:L5699)+1,0)</f>
        <v>0</v>
      </c>
      <c r="M5700" s="1" t="str">
        <f>IFERROR(VLOOKUP(ROWS($M$5:M5700),Table_PayItems[[Search Key]:[Concentrated Name]],2,FALSE),"")</f>
        <v>Sewer, Reinf Conc Ellip, HE Cl IV, 24 inch by 38 inch, Tr Det B - $Ft</v>
      </c>
      <c r="N5700" s="1" t="str">
        <f>IFERROR(VLOOKUP(ROWS($M$5:N5700),$L$5:$M$7000,2,FALSE),"")</f>
        <v/>
      </c>
      <c r="O5700" s="1" t="str">
        <f>IFERROR(VLOOKUP(ROWS($O$5:O5700),$K$5:$L$7000,2,FALSE),"")</f>
        <v/>
      </c>
    </row>
    <row r="5701" spans="2:15" ht="15" customHeight="1" x14ac:dyDescent="0.25">
      <c r="B5701" s="178" t="s">
        <v>10078</v>
      </c>
      <c r="C5701" s="178" t="s">
        <v>104</v>
      </c>
      <c r="D5701" s="178" t="s">
        <v>2125</v>
      </c>
      <c r="E5701" s="178" t="s">
        <v>302</v>
      </c>
      <c r="F5701" s="178" t="s">
        <v>17</v>
      </c>
      <c r="G5701" s="1">
        <f>IF(ISNUMBER(Pay_Item_Search_Text),IF(ISNUMBER(IF(FIND(Pay_Item_Search_Text,B5701)=1,1, "FALSE")),MAX(G$4:$G5700)+1,IF(ISNUMBER(Pay_Item_Search_Text),0,IF(ISNUMBER(SEARCH(Pay_Item_Search_Text,H5701)),MAX(G$4:$G5700)+1,0))),IF(ISNUMBER(Pay_Item_Search_Text),0,IF(ISNUMBER(SEARCH(Pay_Item_Search_Text,H5701)),MAX(G$4:$G5700)+1,0)))</f>
        <v>5697</v>
      </c>
      <c r="H5701" s="1" t="str">
        <f>IF(Table_PayItems[[#This Row],[Description]]="_","_ Unique Item - "&amp;Table_PayItems[[#This Row],[Item]]&amp;" - $"&amp;Table_PayItems[[#This Row],[Unit]],Table_PayItems[[#This Row],[Description]]&amp;" - $"&amp;Table_PayItems[[#This Row],[Unit]])</f>
        <v>Sewer, Reinf Conc Ellip, HE Cl IV, 29 inch by 45 inch, Tr Det A - $Ft</v>
      </c>
      <c r="I5701" s="29" t="str">
        <f>IFERROR(VLOOKUP(ROWS($M$5:M5701),Table_PayItems[[Search Key]:[Concentrated Name]],2,FALSE),"")</f>
        <v>Sewer, Reinf Conc Ellip, HE Cl IV, 29 inch by 45 inch, Tr Det A - $Ft</v>
      </c>
      <c r="J5701" s="1"/>
      <c r="K5701" s="1"/>
      <c r="L5701" s="22">
        <f>IF(ISNUMBER(SEARCH(Pay_Item_Search_Text_2,M5701)),MAX($L$4:L5700)+1,0)</f>
        <v>0</v>
      </c>
      <c r="M5701" s="1" t="str">
        <f>IFERROR(VLOOKUP(ROWS($M$5:M5701),Table_PayItems[[Search Key]:[Concentrated Name]],2,FALSE),"")</f>
        <v>Sewer, Reinf Conc Ellip, HE Cl IV, 29 inch by 45 inch, Tr Det A - $Ft</v>
      </c>
      <c r="N5701" s="1" t="str">
        <f>IFERROR(VLOOKUP(ROWS($M$5:N5701),$L$5:$M$7000,2,FALSE),"")</f>
        <v/>
      </c>
      <c r="O5701" s="1" t="str">
        <f>IFERROR(VLOOKUP(ROWS($O$5:O5701),$K$5:$L$7000,2,FALSE),"")</f>
        <v/>
      </c>
    </row>
    <row r="5702" spans="2:15" ht="15" customHeight="1" x14ac:dyDescent="0.25">
      <c r="B5702" s="178" t="s">
        <v>10084</v>
      </c>
      <c r="C5702" s="178" t="s">
        <v>104</v>
      </c>
      <c r="D5702" s="178" t="s">
        <v>2131</v>
      </c>
      <c r="E5702" s="178" t="s">
        <v>302</v>
      </c>
      <c r="F5702" s="178" t="s">
        <v>17</v>
      </c>
      <c r="G5702" s="1">
        <f>IF(ISNUMBER(Pay_Item_Search_Text),IF(ISNUMBER(IF(FIND(Pay_Item_Search_Text,B5702)=1,1, "FALSE")),MAX(G$4:$G5701)+1,IF(ISNUMBER(Pay_Item_Search_Text),0,IF(ISNUMBER(SEARCH(Pay_Item_Search_Text,H5702)),MAX(G$4:$G5701)+1,0))),IF(ISNUMBER(Pay_Item_Search_Text),0,IF(ISNUMBER(SEARCH(Pay_Item_Search_Text,H5702)),MAX(G$4:$G5701)+1,0)))</f>
        <v>5698</v>
      </c>
      <c r="H5702" s="1" t="str">
        <f>IF(Table_PayItems[[#This Row],[Description]]="_","_ Unique Item - "&amp;Table_PayItems[[#This Row],[Item]]&amp;" - $"&amp;Table_PayItems[[#This Row],[Unit]],Table_PayItems[[#This Row],[Description]]&amp;" - $"&amp;Table_PayItems[[#This Row],[Unit]])</f>
        <v>Sewer, Reinf Conc Ellip, HE Cl IV, 29 inch by 45 inch, Tr Det B - $Ft</v>
      </c>
      <c r="I5702" s="29" t="str">
        <f>IFERROR(VLOOKUP(ROWS($M$5:M5702),Table_PayItems[[Search Key]:[Concentrated Name]],2,FALSE),"")</f>
        <v>Sewer, Reinf Conc Ellip, HE Cl IV, 29 inch by 45 inch, Tr Det B - $Ft</v>
      </c>
      <c r="J5702" s="1"/>
      <c r="K5702" s="1"/>
      <c r="L5702" s="22">
        <f>IF(ISNUMBER(SEARCH(Pay_Item_Search_Text_2,M5702)),MAX($L$4:L5701)+1,0)</f>
        <v>0</v>
      </c>
      <c r="M5702" s="1" t="str">
        <f>IFERROR(VLOOKUP(ROWS($M$5:M5702),Table_PayItems[[Search Key]:[Concentrated Name]],2,FALSE),"")</f>
        <v>Sewer, Reinf Conc Ellip, HE Cl IV, 29 inch by 45 inch, Tr Det B - $Ft</v>
      </c>
      <c r="N5702" s="1" t="str">
        <f>IFERROR(VLOOKUP(ROWS($M$5:N5702),$L$5:$M$7000,2,FALSE),"")</f>
        <v/>
      </c>
      <c r="O5702" s="1" t="str">
        <f>IFERROR(VLOOKUP(ROWS($O$5:O5702),$K$5:$L$7000,2,FALSE),"")</f>
        <v/>
      </c>
    </row>
    <row r="5703" spans="2:15" ht="15" customHeight="1" x14ac:dyDescent="0.25">
      <c r="B5703" s="178" t="s">
        <v>10079</v>
      </c>
      <c r="C5703" s="178" t="s">
        <v>104</v>
      </c>
      <c r="D5703" s="178" t="s">
        <v>2126</v>
      </c>
      <c r="E5703" s="178" t="s">
        <v>302</v>
      </c>
      <c r="F5703" s="178" t="s">
        <v>17</v>
      </c>
      <c r="G5703" s="1">
        <f>IF(ISNUMBER(Pay_Item_Search_Text),IF(ISNUMBER(IF(FIND(Pay_Item_Search_Text,B5703)=1,1, "FALSE")),MAX(G$4:$G5702)+1,IF(ISNUMBER(Pay_Item_Search_Text),0,IF(ISNUMBER(SEARCH(Pay_Item_Search_Text,H5703)),MAX(G$4:$G5702)+1,0))),IF(ISNUMBER(Pay_Item_Search_Text),0,IF(ISNUMBER(SEARCH(Pay_Item_Search_Text,H5703)),MAX(G$4:$G5702)+1,0)))</f>
        <v>5699</v>
      </c>
      <c r="H5703" s="1" t="str">
        <f>IF(Table_PayItems[[#This Row],[Description]]="_","_ Unique Item - "&amp;Table_PayItems[[#This Row],[Item]]&amp;" - $"&amp;Table_PayItems[[#This Row],[Unit]],Table_PayItems[[#This Row],[Description]]&amp;" - $"&amp;Table_PayItems[[#This Row],[Unit]])</f>
        <v>Sewer, Reinf Conc Ellip, HE Cl IV, 34 inch by 53 inch, Tr Det A - $Ft</v>
      </c>
      <c r="I5703" s="29" t="str">
        <f>IFERROR(VLOOKUP(ROWS($M$5:M5703),Table_PayItems[[Search Key]:[Concentrated Name]],2,FALSE),"")</f>
        <v>Sewer, Reinf Conc Ellip, HE Cl IV, 34 inch by 53 inch, Tr Det A - $Ft</v>
      </c>
      <c r="J5703" s="1"/>
      <c r="K5703" s="1"/>
      <c r="L5703" s="22">
        <f>IF(ISNUMBER(SEARCH(Pay_Item_Search_Text_2,M5703)),MAX($L$4:L5702)+1,0)</f>
        <v>0</v>
      </c>
      <c r="M5703" s="1" t="str">
        <f>IFERROR(VLOOKUP(ROWS($M$5:M5703),Table_PayItems[[Search Key]:[Concentrated Name]],2,FALSE),"")</f>
        <v>Sewer, Reinf Conc Ellip, HE Cl IV, 34 inch by 53 inch, Tr Det A - $Ft</v>
      </c>
      <c r="N5703" s="1" t="str">
        <f>IFERROR(VLOOKUP(ROWS($M$5:N5703),$L$5:$M$7000,2,FALSE),"")</f>
        <v/>
      </c>
      <c r="O5703" s="1" t="str">
        <f>IFERROR(VLOOKUP(ROWS($O$5:O5703),$K$5:$L$7000,2,FALSE),"")</f>
        <v/>
      </c>
    </row>
    <row r="5704" spans="2:15" ht="15" customHeight="1" x14ac:dyDescent="0.25">
      <c r="B5704" s="178" t="s">
        <v>10085</v>
      </c>
      <c r="C5704" s="178" t="s">
        <v>104</v>
      </c>
      <c r="D5704" s="178" t="s">
        <v>2132</v>
      </c>
      <c r="E5704" s="178" t="s">
        <v>302</v>
      </c>
      <c r="F5704" s="178" t="s">
        <v>17</v>
      </c>
      <c r="G5704" s="1">
        <f>IF(ISNUMBER(Pay_Item_Search_Text),IF(ISNUMBER(IF(FIND(Pay_Item_Search_Text,B5704)=1,1, "FALSE")),MAX(G$4:$G5703)+1,IF(ISNUMBER(Pay_Item_Search_Text),0,IF(ISNUMBER(SEARCH(Pay_Item_Search_Text,H5704)),MAX(G$4:$G5703)+1,0))),IF(ISNUMBER(Pay_Item_Search_Text),0,IF(ISNUMBER(SEARCH(Pay_Item_Search_Text,H5704)),MAX(G$4:$G5703)+1,0)))</f>
        <v>5700</v>
      </c>
      <c r="H5704" s="1" t="str">
        <f>IF(Table_PayItems[[#This Row],[Description]]="_","_ Unique Item - "&amp;Table_PayItems[[#This Row],[Item]]&amp;" - $"&amp;Table_PayItems[[#This Row],[Unit]],Table_PayItems[[#This Row],[Description]]&amp;" - $"&amp;Table_PayItems[[#This Row],[Unit]])</f>
        <v>Sewer, Reinf Conc Ellip, HE Cl IV, 34 inch by 53 inch, Tr Det B - $Ft</v>
      </c>
      <c r="I5704" s="29" t="str">
        <f>IFERROR(VLOOKUP(ROWS($M$5:M5704),Table_PayItems[[Search Key]:[Concentrated Name]],2,FALSE),"")</f>
        <v>Sewer, Reinf Conc Ellip, HE Cl IV, 34 inch by 53 inch, Tr Det B - $Ft</v>
      </c>
      <c r="J5704" s="1"/>
      <c r="K5704" s="1"/>
      <c r="L5704" s="22">
        <f>IF(ISNUMBER(SEARCH(Pay_Item_Search_Text_2,M5704)),MAX($L$4:L5703)+1,0)</f>
        <v>0</v>
      </c>
      <c r="M5704" s="1" t="str">
        <f>IFERROR(VLOOKUP(ROWS($M$5:M5704),Table_PayItems[[Search Key]:[Concentrated Name]],2,FALSE),"")</f>
        <v>Sewer, Reinf Conc Ellip, HE Cl IV, 34 inch by 53 inch, Tr Det B - $Ft</v>
      </c>
      <c r="N5704" s="1" t="str">
        <f>IFERROR(VLOOKUP(ROWS($M$5:N5704),$L$5:$M$7000,2,FALSE),"")</f>
        <v/>
      </c>
      <c r="O5704" s="1" t="str">
        <f>IFERROR(VLOOKUP(ROWS($O$5:O5704),$K$5:$L$7000,2,FALSE),"")</f>
        <v/>
      </c>
    </row>
    <row r="5705" spans="2:15" ht="15" customHeight="1" x14ac:dyDescent="0.25">
      <c r="B5705" s="178" t="s">
        <v>8013</v>
      </c>
      <c r="C5705" s="178" t="s">
        <v>104</v>
      </c>
      <c r="D5705" s="178" t="s">
        <v>106</v>
      </c>
      <c r="E5705" s="178" t="s">
        <v>17</v>
      </c>
      <c r="F5705" s="178" t="s">
        <v>17</v>
      </c>
      <c r="G5705" s="1">
        <f>IF(ISNUMBER(Pay_Item_Search_Text),IF(ISNUMBER(IF(FIND(Pay_Item_Search_Text,B5705)=1,1, "FALSE")),MAX(G$4:$G5704)+1,IF(ISNUMBER(Pay_Item_Search_Text),0,IF(ISNUMBER(SEARCH(Pay_Item_Search_Text,H5705)),MAX(G$4:$G5704)+1,0))),IF(ISNUMBER(Pay_Item_Search_Text),0,IF(ISNUMBER(SEARCH(Pay_Item_Search_Text,H5705)),MAX(G$4:$G5704)+1,0)))</f>
        <v>5701</v>
      </c>
      <c r="H5705" s="1" t="str">
        <f>IF(Table_PayItems[[#This Row],[Description]]="_","_ Unique Item - "&amp;Table_PayItems[[#This Row],[Item]]&amp;" - $"&amp;Table_PayItems[[#This Row],[Unit]],Table_PayItems[[#This Row],[Description]]&amp;" - $"&amp;Table_PayItems[[#This Row],[Unit]])</f>
        <v>Sewer, Rem, 24 inch to 48 inch - $Ft</v>
      </c>
      <c r="I5705" s="29" t="str">
        <f>IFERROR(VLOOKUP(ROWS($M$5:M5705),Table_PayItems[[Search Key]:[Concentrated Name]],2,FALSE),"")</f>
        <v>Sewer, Rem, 24 inch to 48 inch - $Ft</v>
      </c>
      <c r="J5705" s="1"/>
      <c r="K5705" s="1"/>
      <c r="L5705" s="22">
        <f>IF(ISNUMBER(SEARCH(Pay_Item_Search_Text_2,M5705)),MAX($L$4:L5704)+1,0)</f>
        <v>0</v>
      </c>
      <c r="M5705" s="1" t="str">
        <f>IFERROR(VLOOKUP(ROWS($M$5:M5705),Table_PayItems[[Search Key]:[Concentrated Name]],2,FALSE),"")</f>
        <v>Sewer, Rem, 24 inch to 48 inch - $Ft</v>
      </c>
      <c r="N5705" s="1" t="str">
        <f>IFERROR(VLOOKUP(ROWS($M$5:N5705),$L$5:$M$7000,2,FALSE),"")</f>
        <v/>
      </c>
      <c r="O5705" s="1" t="str">
        <f>IFERROR(VLOOKUP(ROWS($O$5:O5705),$K$5:$L$7000,2,FALSE),"")</f>
        <v/>
      </c>
    </row>
    <row r="5706" spans="2:15" ht="15" customHeight="1" x14ac:dyDescent="0.25">
      <c r="B5706" s="178" t="s">
        <v>8012</v>
      </c>
      <c r="C5706" s="178" t="s">
        <v>104</v>
      </c>
      <c r="D5706" s="178" t="s">
        <v>105</v>
      </c>
      <c r="E5706" s="178" t="s">
        <v>17</v>
      </c>
      <c r="F5706" s="178" t="s">
        <v>17</v>
      </c>
      <c r="G5706" s="1">
        <f>IF(ISNUMBER(Pay_Item_Search_Text),IF(ISNUMBER(IF(FIND(Pay_Item_Search_Text,B5706)=1,1, "FALSE")),MAX(G$4:$G5705)+1,IF(ISNUMBER(Pay_Item_Search_Text),0,IF(ISNUMBER(SEARCH(Pay_Item_Search_Text,H5706)),MAX(G$4:$G5705)+1,0))),IF(ISNUMBER(Pay_Item_Search_Text),0,IF(ISNUMBER(SEARCH(Pay_Item_Search_Text,H5706)),MAX(G$4:$G5705)+1,0)))</f>
        <v>5702</v>
      </c>
      <c r="H5706" s="1" t="str">
        <f>IF(Table_PayItems[[#This Row],[Description]]="_","_ Unique Item - "&amp;Table_PayItems[[#This Row],[Item]]&amp;" - $"&amp;Table_PayItems[[#This Row],[Unit]],Table_PayItems[[#This Row],[Description]]&amp;" - $"&amp;Table_PayItems[[#This Row],[Unit]])</f>
        <v>Sewer, Rem, Less than 24 inch - $Ft</v>
      </c>
      <c r="I5706" s="29" t="str">
        <f>IFERROR(VLOOKUP(ROWS($M$5:M5706),Table_PayItems[[Search Key]:[Concentrated Name]],2,FALSE),"")</f>
        <v>Sewer, Rem, Less than 24 inch - $Ft</v>
      </c>
      <c r="J5706" s="1"/>
      <c r="K5706" s="1"/>
      <c r="L5706" s="22">
        <f>IF(ISNUMBER(SEARCH(Pay_Item_Search_Text_2,M5706)),MAX($L$4:L5705)+1,0)</f>
        <v>0</v>
      </c>
      <c r="M5706" s="1" t="str">
        <f>IFERROR(VLOOKUP(ROWS($M$5:M5706),Table_PayItems[[Search Key]:[Concentrated Name]],2,FALSE),"")</f>
        <v>Sewer, Rem, Less than 24 inch - $Ft</v>
      </c>
      <c r="N5706" s="1" t="str">
        <f>IFERROR(VLOOKUP(ROWS($M$5:N5706),$L$5:$M$7000,2,FALSE),"")</f>
        <v/>
      </c>
      <c r="O5706" s="1" t="str">
        <f>IFERROR(VLOOKUP(ROWS($O$5:O5706),$K$5:$L$7000,2,FALSE),"")</f>
        <v/>
      </c>
    </row>
    <row r="5707" spans="2:15" ht="15" customHeight="1" x14ac:dyDescent="0.25">
      <c r="B5707" s="178" t="s">
        <v>8014</v>
      </c>
      <c r="C5707" s="178" t="s">
        <v>104</v>
      </c>
      <c r="D5707" s="178" t="s">
        <v>107</v>
      </c>
      <c r="E5707" s="178" t="s">
        <v>17</v>
      </c>
      <c r="F5707" s="178" t="s">
        <v>17</v>
      </c>
      <c r="G5707" s="1">
        <f>IF(ISNUMBER(Pay_Item_Search_Text),IF(ISNUMBER(IF(FIND(Pay_Item_Search_Text,B5707)=1,1, "FALSE")),MAX(G$4:$G5706)+1,IF(ISNUMBER(Pay_Item_Search_Text),0,IF(ISNUMBER(SEARCH(Pay_Item_Search_Text,H5707)),MAX(G$4:$G5706)+1,0))),IF(ISNUMBER(Pay_Item_Search_Text),0,IF(ISNUMBER(SEARCH(Pay_Item_Search_Text,H5707)),MAX(G$4:$G5706)+1,0)))</f>
        <v>5703</v>
      </c>
      <c r="H5707" s="1" t="str">
        <f>IF(Table_PayItems[[#This Row],[Description]]="_","_ Unique Item - "&amp;Table_PayItems[[#This Row],[Item]]&amp;" - $"&amp;Table_PayItems[[#This Row],[Unit]],Table_PayItems[[#This Row],[Description]]&amp;" - $"&amp;Table_PayItems[[#This Row],[Unit]])</f>
        <v>Sewer, Rem, Over 48 inch - $Ft</v>
      </c>
      <c r="I5707" s="29" t="str">
        <f>IFERROR(VLOOKUP(ROWS($M$5:M5707),Table_PayItems[[Search Key]:[Concentrated Name]],2,FALSE),"")</f>
        <v>Sewer, Rem, Over 48 inch - $Ft</v>
      </c>
      <c r="J5707" s="1"/>
      <c r="K5707" s="1"/>
      <c r="L5707" s="22">
        <f>IF(ISNUMBER(SEARCH(Pay_Item_Search_Text_2,M5707)),MAX($L$4:L5706)+1,0)</f>
        <v>0</v>
      </c>
      <c r="M5707" s="1" t="str">
        <f>IFERROR(VLOOKUP(ROWS($M$5:M5707),Table_PayItems[[Search Key]:[Concentrated Name]],2,FALSE),"")</f>
        <v>Sewer, Rem, Over 48 inch - $Ft</v>
      </c>
      <c r="N5707" s="1" t="str">
        <f>IFERROR(VLOOKUP(ROWS($M$5:N5707),$L$5:$M$7000,2,FALSE),"")</f>
        <v/>
      </c>
      <c r="O5707" s="1" t="str">
        <f>IFERROR(VLOOKUP(ROWS($O$5:O5707),$K$5:$L$7000,2,FALSE),"")</f>
        <v/>
      </c>
    </row>
    <row r="5708" spans="2:15" ht="15" customHeight="1" x14ac:dyDescent="0.25">
      <c r="B5708" s="178" t="s">
        <v>11177</v>
      </c>
      <c r="C5708" s="178" t="s">
        <v>189</v>
      </c>
      <c r="D5708" s="178" t="s">
        <v>3109</v>
      </c>
      <c r="E5708" s="178" t="s">
        <v>17</v>
      </c>
      <c r="F5708" s="178" t="s">
        <v>17</v>
      </c>
      <c r="G5708" s="1">
        <f>IF(ISNUMBER(Pay_Item_Search_Text),IF(ISNUMBER(IF(FIND(Pay_Item_Search_Text,B5708)=1,1, "FALSE")),MAX(G$4:$G5707)+1,IF(ISNUMBER(Pay_Item_Search_Text),0,IF(ISNUMBER(SEARCH(Pay_Item_Search_Text,H5708)),MAX(G$4:$G5707)+1,0))),IF(ISNUMBER(Pay_Item_Search_Text),0,IF(ISNUMBER(SEARCH(Pay_Item_Search_Text,H5708)),MAX(G$4:$G5707)+1,0)))</f>
        <v>5704</v>
      </c>
      <c r="H5708" s="1" t="str">
        <f>IF(Table_PayItems[[#This Row],[Description]]="_","_ Unique Item - "&amp;Table_PayItems[[#This Row],[Item]]&amp;" - $"&amp;Table_PayItems[[#This Row],[Unit]],Table_PayItems[[#This Row],[Description]]&amp;" - $"&amp;Table_PayItems[[#This Row],[Unit]])</f>
        <v>Shared use Path, Aggregate - $Ton</v>
      </c>
      <c r="I5708" s="29" t="str">
        <f>IFERROR(VLOOKUP(ROWS($M$5:M5708),Table_PayItems[[Search Key]:[Concentrated Name]],2,FALSE),"")</f>
        <v>Shared use Path, Aggregate - $Ton</v>
      </c>
      <c r="J5708" s="1"/>
      <c r="K5708" s="1"/>
      <c r="L5708" s="22">
        <f>IF(ISNUMBER(SEARCH(Pay_Item_Search_Text_2,M5708)),MAX($L$4:L5707)+1,0)</f>
        <v>0</v>
      </c>
      <c r="M5708" s="1" t="str">
        <f>IFERROR(VLOOKUP(ROWS($M$5:M5708),Table_PayItems[[Search Key]:[Concentrated Name]],2,FALSE),"")</f>
        <v>Shared use Path, Aggregate - $Ton</v>
      </c>
      <c r="N5708" s="1" t="str">
        <f>IFERROR(VLOOKUP(ROWS($M$5:N5708),$L$5:$M$7000,2,FALSE),"")</f>
        <v/>
      </c>
      <c r="O5708" s="1" t="str">
        <f>IFERROR(VLOOKUP(ROWS($O$5:O5708),$K$5:$L$7000,2,FALSE),"")</f>
        <v/>
      </c>
    </row>
    <row r="5709" spans="2:15" ht="15" customHeight="1" x14ac:dyDescent="0.25">
      <c r="B5709" s="178" t="s">
        <v>11178</v>
      </c>
      <c r="C5709" s="178" t="s">
        <v>112</v>
      </c>
      <c r="D5709" s="178" t="s">
        <v>3110</v>
      </c>
      <c r="E5709" s="178" t="s">
        <v>17</v>
      </c>
      <c r="F5709" s="178" t="s">
        <v>17</v>
      </c>
      <c r="G5709" s="1">
        <f>IF(ISNUMBER(Pay_Item_Search_Text),IF(ISNUMBER(IF(FIND(Pay_Item_Search_Text,B5709)=1,1, "FALSE")),MAX(G$4:$G5708)+1,IF(ISNUMBER(Pay_Item_Search_Text),0,IF(ISNUMBER(SEARCH(Pay_Item_Search_Text,H5709)),MAX(G$4:$G5708)+1,0))),IF(ISNUMBER(Pay_Item_Search_Text),0,IF(ISNUMBER(SEARCH(Pay_Item_Search_Text,H5709)),MAX(G$4:$G5708)+1,0)))</f>
        <v>5705</v>
      </c>
      <c r="H5709" s="1" t="str">
        <f>IF(Table_PayItems[[#This Row],[Description]]="_","_ Unique Item - "&amp;Table_PayItems[[#This Row],[Item]]&amp;" - $"&amp;Table_PayItems[[#This Row],[Unit]],Table_PayItems[[#This Row],[Description]]&amp;" - $"&amp;Table_PayItems[[#This Row],[Unit]])</f>
        <v>Shared use Path, Aggregate, LM - $Cyd</v>
      </c>
      <c r="I5709" s="29" t="str">
        <f>IFERROR(VLOOKUP(ROWS($M$5:M5709),Table_PayItems[[Search Key]:[Concentrated Name]],2,FALSE),"")</f>
        <v>Shared use Path, Aggregate, LM - $Cyd</v>
      </c>
      <c r="J5709" s="1"/>
      <c r="K5709" s="1"/>
      <c r="L5709" s="22">
        <f>IF(ISNUMBER(SEARCH(Pay_Item_Search_Text_2,M5709)),MAX($L$4:L5708)+1,0)</f>
        <v>0</v>
      </c>
      <c r="M5709" s="1" t="str">
        <f>IFERROR(VLOOKUP(ROWS($M$5:M5709),Table_PayItems[[Search Key]:[Concentrated Name]],2,FALSE),"")</f>
        <v>Shared use Path, Aggregate, LM - $Cyd</v>
      </c>
      <c r="N5709" s="1" t="str">
        <f>IFERROR(VLOOKUP(ROWS($M$5:N5709),$L$5:$M$7000,2,FALSE),"")</f>
        <v/>
      </c>
      <c r="O5709" s="1" t="str">
        <f>IFERROR(VLOOKUP(ROWS($O$5:O5709),$K$5:$L$7000,2,FALSE),"")</f>
        <v/>
      </c>
    </row>
    <row r="5710" spans="2:15" ht="15" customHeight="1" x14ac:dyDescent="0.25">
      <c r="B5710" s="178" t="s">
        <v>11179</v>
      </c>
      <c r="C5710" s="178" t="s">
        <v>123</v>
      </c>
      <c r="D5710" s="178" t="s">
        <v>3111</v>
      </c>
      <c r="E5710" s="178" t="s">
        <v>2724</v>
      </c>
      <c r="F5710" s="178" t="s">
        <v>17</v>
      </c>
      <c r="G5710" s="1">
        <f>IF(ISNUMBER(Pay_Item_Search_Text),IF(ISNUMBER(IF(FIND(Pay_Item_Search_Text,B5710)=1,1, "FALSE")),MAX(G$4:$G5709)+1,IF(ISNUMBER(Pay_Item_Search_Text),0,IF(ISNUMBER(SEARCH(Pay_Item_Search_Text,H5710)),MAX(G$4:$G5709)+1,0))),IF(ISNUMBER(Pay_Item_Search_Text),0,IF(ISNUMBER(SEARCH(Pay_Item_Search_Text,H5710)),MAX(G$4:$G5709)+1,0)))</f>
        <v>5706</v>
      </c>
      <c r="H5710" s="1" t="str">
        <f>IF(Table_PayItems[[#This Row],[Description]]="_","_ Unique Item - "&amp;Table_PayItems[[#This Row],[Item]]&amp;" - $"&amp;Table_PayItems[[#This Row],[Unit]],Table_PayItems[[#This Row],[Description]]&amp;" - $"&amp;Table_PayItems[[#This Row],[Unit]])</f>
        <v>Shared use Path, Conc - $Syd</v>
      </c>
      <c r="I5710" s="29" t="str">
        <f>IFERROR(VLOOKUP(ROWS($M$5:M5710),Table_PayItems[[Search Key]:[Concentrated Name]],2,FALSE),"")</f>
        <v>Shared use Path, Conc - $Syd</v>
      </c>
      <c r="J5710" s="1"/>
      <c r="K5710" s="1"/>
      <c r="L5710" s="22">
        <f>IF(ISNUMBER(SEARCH(Pay_Item_Search_Text_2,M5710)),MAX($L$4:L5709)+1,0)</f>
        <v>0</v>
      </c>
      <c r="M5710" s="1" t="str">
        <f>IFERROR(VLOOKUP(ROWS($M$5:M5710),Table_PayItems[[Search Key]:[Concentrated Name]],2,FALSE),"")</f>
        <v>Shared use Path, Conc - $Syd</v>
      </c>
      <c r="N5710" s="1" t="str">
        <f>IFERROR(VLOOKUP(ROWS($M$5:N5710),$L$5:$M$7000,2,FALSE),"")</f>
        <v/>
      </c>
      <c r="O5710" s="1" t="str">
        <f>IFERROR(VLOOKUP(ROWS($O$5:O5710),$K$5:$L$7000,2,FALSE),"")</f>
        <v/>
      </c>
    </row>
    <row r="5711" spans="2:15" ht="15" customHeight="1" x14ac:dyDescent="0.25">
      <c r="B5711" s="178" t="s">
        <v>11180</v>
      </c>
      <c r="C5711" s="178" t="s">
        <v>104</v>
      </c>
      <c r="D5711" s="178" t="s">
        <v>3112</v>
      </c>
      <c r="E5711" s="178" t="s">
        <v>17</v>
      </c>
      <c r="F5711" s="178" t="s">
        <v>17</v>
      </c>
      <c r="G5711" s="1">
        <f>IF(ISNUMBER(Pay_Item_Search_Text),IF(ISNUMBER(IF(FIND(Pay_Item_Search_Text,B5711)=1,1, "FALSE")),MAX(G$4:$G5710)+1,IF(ISNUMBER(Pay_Item_Search_Text),0,IF(ISNUMBER(SEARCH(Pay_Item_Search_Text,H5711)),MAX(G$4:$G5710)+1,0))),IF(ISNUMBER(Pay_Item_Search_Text),0,IF(ISNUMBER(SEARCH(Pay_Item_Search_Text,H5711)),MAX(G$4:$G5710)+1,0)))</f>
        <v>5707</v>
      </c>
      <c r="H5711" s="1" t="str">
        <f>IF(Table_PayItems[[#This Row],[Description]]="_","_ Unique Item - "&amp;Table_PayItems[[#This Row],[Item]]&amp;" - $"&amp;Table_PayItems[[#This Row],[Unit]],Table_PayItems[[#This Row],[Description]]&amp;" - $"&amp;Table_PayItems[[#This Row],[Unit]])</f>
        <v>Shared use Path, Grading - $Ft</v>
      </c>
      <c r="I5711" s="29" t="str">
        <f>IFERROR(VLOOKUP(ROWS($M$5:M5711),Table_PayItems[[Search Key]:[Concentrated Name]],2,FALSE),"")</f>
        <v>Shared use Path, Grading - $Ft</v>
      </c>
      <c r="J5711" s="1"/>
      <c r="K5711" s="1"/>
      <c r="L5711" s="22">
        <f>IF(ISNUMBER(SEARCH(Pay_Item_Search_Text_2,M5711)),MAX($L$4:L5710)+1,0)</f>
        <v>0</v>
      </c>
      <c r="M5711" s="1" t="str">
        <f>IFERROR(VLOOKUP(ROWS($M$5:M5711),Table_PayItems[[Search Key]:[Concentrated Name]],2,FALSE),"")</f>
        <v>Shared use Path, Grading - $Ft</v>
      </c>
      <c r="N5711" s="1" t="str">
        <f>IFERROR(VLOOKUP(ROWS($M$5:N5711),$L$5:$M$7000,2,FALSE),"")</f>
        <v/>
      </c>
      <c r="O5711" s="1" t="str">
        <f>IFERROR(VLOOKUP(ROWS($O$5:O5711),$K$5:$L$7000,2,FALSE),"")</f>
        <v/>
      </c>
    </row>
    <row r="5712" spans="2:15" ht="15" customHeight="1" x14ac:dyDescent="0.25">
      <c r="B5712" s="178" t="s">
        <v>11181</v>
      </c>
      <c r="C5712" s="178" t="s">
        <v>189</v>
      </c>
      <c r="D5712" s="178" t="s">
        <v>3113</v>
      </c>
      <c r="E5712" s="178" t="s">
        <v>5582</v>
      </c>
      <c r="F5712" s="178" t="s">
        <v>17</v>
      </c>
      <c r="G5712" s="1">
        <f>IF(ISNUMBER(Pay_Item_Search_Text),IF(ISNUMBER(IF(FIND(Pay_Item_Search_Text,B5712)=1,1, "FALSE")),MAX(G$4:$G5711)+1,IF(ISNUMBER(Pay_Item_Search_Text),0,IF(ISNUMBER(SEARCH(Pay_Item_Search_Text,H5712)),MAX(G$4:$G5711)+1,0))),IF(ISNUMBER(Pay_Item_Search_Text),0,IF(ISNUMBER(SEARCH(Pay_Item_Search_Text,H5712)),MAX(G$4:$G5711)+1,0)))</f>
        <v>5708</v>
      </c>
      <c r="H5712" s="1" t="str">
        <f>IF(Table_PayItems[[#This Row],[Description]]="_","_ Unique Item - "&amp;Table_PayItems[[#This Row],[Item]]&amp;" - $"&amp;Table_PayItems[[#This Row],[Unit]],Table_PayItems[[#This Row],[Description]]&amp;" - $"&amp;Table_PayItems[[#This Row],[Unit]])</f>
        <v>Shared use Path, HMA - $Ton</v>
      </c>
      <c r="I5712" s="29" t="str">
        <f>IFERROR(VLOOKUP(ROWS($M$5:M5712),Table_PayItems[[Search Key]:[Concentrated Name]],2,FALSE),"")</f>
        <v>Shared use Path, HMA - $Ton</v>
      </c>
      <c r="J5712" s="1"/>
      <c r="K5712" s="1"/>
      <c r="L5712" s="22">
        <f>IF(ISNUMBER(SEARCH(Pay_Item_Search_Text_2,M5712)),MAX($L$4:L5711)+1,0)</f>
        <v>0</v>
      </c>
      <c r="M5712" s="1" t="str">
        <f>IFERROR(VLOOKUP(ROWS($M$5:M5712),Table_PayItems[[Search Key]:[Concentrated Name]],2,FALSE),"")</f>
        <v>Shared use Path, HMA - $Ton</v>
      </c>
      <c r="N5712" s="1" t="str">
        <f>IFERROR(VLOOKUP(ROWS($M$5:N5712),$L$5:$M$7000,2,FALSE),"")</f>
        <v/>
      </c>
      <c r="O5712" s="1" t="str">
        <f>IFERROR(VLOOKUP(ROWS($O$5:O5712),$K$5:$L$7000,2,FALSE),"")</f>
        <v/>
      </c>
    </row>
    <row r="5713" spans="2:15" ht="15" customHeight="1" x14ac:dyDescent="0.25">
      <c r="B5713" s="178" t="s">
        <v>10800</v>
      </c>
      <c r="C5713" s="178" t="s">
        <v>16</v>
      </c>
      <c r="D5713" s="178" t="s">
        <v>2797</v>
      </c>
      <c r="E5713" s="178" t="s">
        <v>2695</v>
      </c>
      <c r="F5713" s="178" t="s">
        <v>17</v>
      </c>
      <c r="G5713" s="1">
        <f>IF(ISNUMBER(Pay_Item_Search_Text),IF(ISNUMBER(IF(FIND(Pay_Item_Search_Text,B5713)=1,1, "FALSE")),MAX(G$4:$G5712)+1,IF(ISNUMBER(Pay_Item_Search_Text),0,IF(ISNUMBER(SEARCH(Pay_Item_Search_Text,H5713)),MAX(G$4:$G5712)+1,0))),IF(ISNUMBER(Pay_Item_Search_Text),0,IF(ISNUMBER(SEARCH(Pay_Item_Search_Text,H5713)),MAX(G$4:$G5712)+1,0)))</f>
        <v>5709</v>
      </c>
      <c r="H5713" s="1" t="str">
        <f>IF(Table_PayItems[[#This Row],[Description]]="_","_ Unique Item - "&amp;Table_PayItems[[#This Row],[Item]]&amp;" - $"&amp;Table_PayItems[[#This Row],[Unit]],Table_PayItems[[#This Row],[Description]]&amp;" - $"&amp;Table_PayItems[[#This Row],[Unit]])</f>
        <v>Shear Developers - $LSUM</v>
      </c>
      <c r="I5713" s="29" t="str">
        <f>IFERROR(VLOOKUP(ROWS($M$5:M5713),Table_PayItems[[Search Key]:[Concentrated Name]],2,FALSE),"")</f>
        <v>Shear Developers - $LSUM</v>
      </c>
      <c r="J5713" s="1"/>
      <c r="K5713" s="1"/>
      <c r="L5713" s="22">
        <f>IF(ISNUMBER(SEARCH(Pay_Item_Search_Text_2,M5713)),MAX($L$4:L5712)+1,0)</f>
        <v>0</v>
      </c>
      <c r="M5713" s="1" t="str">
        <f>IFERROR(VLOOKUP(ROWS($M$5:M5713),Table_PayItems[[Search Key]:[Concentrated Name]],2,FALSE),"")</f>
        <v>Shear Developers - $LSUM</v>
      </c>
      <c r="N5713" s="1" t="str">
        <f>IFERROR(VLOOKUP(ROWS($M$5:N5713),$L$5:$M$7000,2,FALSE),"")</f>
        <v/>
      </c>
      <c r="O5713" s="1" t="str">
        <f>IFERROR(VLOOKUP(ROWS($O$5:O5713),$K$5:$L$7000,2,FALSE),"")</f>
        <v/>
      </c>
    </row>
    <row r="5714" spans="2:15" ht="15" customHeight="1" x14ac:dyDescent="0.25">
      <c r="B5714" s="178" t="s">
        <v>10915</v>
      </c>
      <c r="C5714" s="178" t="s">
        <v>132</v>
      </c>
      <c r="D5714" s="178" t="s">
        <v>2903</v>
      </c>
      <c r="E5714" s="178" t="s">
        <v>17</v>
      </c>
      <c r="F5714" s="178" t="s">
        <v>17</v>
      </c>
      <c r="G5714" s="1">
        <f>IF(ISNUMBER(Pay_Item_Search_Text),IF(ISNUMBER(IF(FIND(Pay_Item_Search_Text,B5714)=1,1, "FALSE")),MAX(G$4:$G5713)+1,IF(ISNUMBER(Pay_Item_Search_Text),0,IF(ISNUMBER(SEARCH(Pay_Item_Search_Text,H5714)),MAX(G$4:$G5713)+1,0))),IF(ISNUMBER(Pay_Item_Search_Text),0,IF(ISNUMBER(SEARCH(Pay_Item_Search_Text,H5714)),MAX(G$4:$G5713)+1,0)))</f>
        <v>5710</v>
      </c>
      <c r="H5714" s="1" t="str">
        <f>IF(Table_PayItems[[#This Row],[Description]]="_","_ Unique Item - "&amp;Table_PayItems[[#This Row],[Item]]&amp;" - $"&amp;Table_PayItems[[#This Row],[Unit]],Table_PayItems[[#This Row],[Description]]&amp;" - $"&amp;Table_PayItems[[#This Row],[Unit]])</f>
        <v>Shotcrete - $Sft</v>
      </c>
      <c r="I5714" s="29" t="str">
        <f>IFERROR(VLOOKUP(ROWS($M$5:M5714),Table_PayItems[[Search Key]:[Concentrated Name]],2,FALSE),"")</f>
        <v>Shotcrete - $Sft</v>
      </c>
      <c r="J5714" s="1"/>
      <c r="K5714" s="1"/>
      <c r="L5714" s="22">
        <f>IF(ISNUMBER(SEARCH(Pay_Item_Search_Text_2,M5714)),MAX($L$4:L5713)+1,0)</f>
        <v>0</v>
      </c>
      <c r="M5714" s="1" t="str">
        <f>IFERROR(VLOOKUP(ROWS($M$5:M5714),Table_PayItems[[Search Key]:[Concentrated Name]],2,FALSE),"")</f>
        <v>Shotcrete - $Sft</v>
      </c>
      <c r="N5714" s="1" t="str">
        <f>IFERROR(VLOOKUP(ROWS($M$5:N5714),$L$5:$M$7000,2,FALSE),"")</f>
        <v/>
      </c>
      <c r="O5714" s="1" t="str">
        <f>IFERROR(VLOOKUP(ROWS($O$5:O5714),$K$5:$L$7000,2,FALSE),"")</f>
        <v/>
      </c>
    </row>
    <row r="5715" spans="2:15" ht="15" customHeight="1" x14ac:dyDescent="0.25">
      <c r="B5715" s="178" t="s">
        <v>10916</v>
      </c>
      <c r="C5715" s="178" t="s">
        <v>2692</v>
      </c>
      <c r="D5715" s="178" t="s">
        <v>2903</v>
      </c>
      <c r="E5715" s="178" t="s">
        <v>17</v>
      </c>
      <c r="F5715" s="178" t="s">
        <v>17</v>
      </c>
      <c r="G5715" s="1">
        <f>IF(ISNUMBER(Pay_Item_Search_Text),IF(ISNUMBER(IF(FIND(Pay_Item_Search_Text,B5715)=1,1, "FALSE")),MAX(G$4:$G5714)+1,IF(ISNUMBER(Pay_Item_Search_Text),0,IF(ISNUMBER(SEARCH(Pay_Item_Search_Text,H5715)),MAX(G$4:$G5714)+1,0))),IF(ISNUMBER(Pay_Item_Search_Text),0,IF(ISNUMBER(SEARCH(Pay_Item_Search_Text,H5715)),MAX(G$4:$G5714)+1,0)))</f>
        <v>5711</v>
      </c>
      <c r="H5715" s="1" t="str">
        <f>IF(Table_PayItems[[#This Row],[Description]]="_","_ Unique Item - "&amp;Table_PayItems[[#This Row],[Item]]&amp;" - $"&amp;Table_PayItems[[#This Row],[Unit]],Table_PayItems[[#This Row],[Description]]&amp;" - $"&amp;Table_PayItems[[#This Row],[Unit]])</f>
        <v>Shotcrete - $Cft</v>
      </c>
      <c r="I5715" s="29" t="str">
        <f>IFERROR(VLOOKUP(ROWS($M$5:M5715),Table_PayItems[[Search Key]:[Concentrated Name]],2,FALSE),"")</f>
        <v>Shotcrete - $Cft</v>
      </c>
      <c r="J5715" s="1"/>
      <c r="K5715" s="1"/>
      <c r="L5715" s="22">
        <f>IF(ISNUMBER(SEARCH(Pay_Item_Search_Text_2,M5715)),MAX($L$4:L5714)+1,0)</f>
        <v>0</v>
      </c>
      <c r="M5715" s="1" t="str">
        <f>IFERROR(VLOOKUP(ROWS($M$5:M5715),Table_PayItems[[Search Key]:[Concentrated Name]],2,FALSE),"")</f>
        <v>Shotcrete - $Cft</v>
      </c>
      <c r="N5715" s="1" t="str">
        <f>IFERROR(VLOOKUP(ROWS($M$5:N5715),$L$5:$M$7000,2,FALSE),"")</f>
        <v/>
      </c>
      <c r="O5715" s="1" t="str">
        <f>IFERROR(VLOOKUP(ROWS($O$5:O5715),$K$5:$L$7000,2,FALSE),"")</f>
        <v/>
      </c>
    </row>
    <row r="5716" spans="2:15" ht="15" customHeight="1" x14ac:dyDescent="0.25">
      <c r="B5716" s="178" t="s">
        <v>14343</v>
      </c>
      <c r="C5716" s="178" t="s">
        <v>104</v>
      </c>
      <c r="D5716" s="178" t="s">
        <v>5231</v>
      </c>
      <c r="E5716" s="178" t="s">
        <v>17</v>
      </c>
      <c r="F5716" s="178" t="s">
        <v>17</v>
      </c>
      <c r="G5716" s="1">
        <f>IF(ISNUMBER(Pay_Item_Search_Text),IF(ISNUMBER(IF(FIND(Pay_Item_Search_Text,B5716)=1,1, "FALSE")),MAX(G$4:$G5715)+1,IF(ISNUMBER(Pay_Item_Search_Text),0,IF(ISNUMBER(SEARCH(Pay_Item_Search_Text,H5716)),MAX(G$4:$G5715)+1,0))),IF(ISNUMBER(Pay_Item_Search_Text),0,IF(ISNUMBER(SEARCH(Pay_Item_Search_Text,H5716)),MAX(G$4:$G5715)+1,0)))</f>
        <v>5712</v>
      </c>
      <c r="H5716" s="1" t="str">
        <f>IF(Table_PayItems[[#This Row],[Description]]="_","_ Unique Item - "&amp;Table_PayItems[[#This Row],[Item]]&amp;" - $"&amp;Table_PayItems[[#This Row],[Unit]],Table_PayItems[[#This Row],[Description]]&amp;" - $"&amp;Table_PayItems[[#This Row],[Unit]])</f>
        <v>Shoulder Corrugations, Ground or Cut, Conc - $Ft</v>
      </c>
      <c r="I5716" s="29" t="str">
        <f>IFERROR(VLOOKUP(ROWS($M$5:M5716),Table_PayItems[[Search Key]:[Concentrated Name]],2,FALSE),"")</f>
        <v>Shoulder Corrugations, Ground or Cut, Conc - $Ft</v>
      </c>
      <c r="J5716" s="1"/>
      <c r="K5716" s="1"/>
      <c r="L5716" s="22">
        <f>IF(ISNUMBER(SEARCH(Pay_Item_Search_Text_2,M5716)),MAX($L$4:L5715)+1,0)</f>
        <v>0</v>
      </c>
      <c r="M5716" s="1" t="str">
        <f>IFERROR(VLOOKUP(ROWS($M$5:M5716),Table_PayItems[[Search Key]:[Concentrated Name]],2,FALSE),"")</f>
        <v>Shoulder Corrugations, Ground or Cut, Conc - $Ft</v>
      </c>
      <c r="N5716" s="1" t="str">
        <f>IFERROR(VLOOKUP(ROWS($M$5:N5716),$L$5:$M$7000,2,FALSE),"")</f>
        <v/>
      </c>
      <c r="O5716" s="1" t="str">
        <f>IFERROR(VLOOKUP(ROWS($O$5:O5716),$K$5:$L$7000,2,FALSE),"")</f>
        <v/>
      </c>
    </row>
    <row r="5717" spans="2:15" ht="15" customHeight="1" x14ac:dyDescent="0.25">
      <c r="B5717" s="178" t="s">
        <v>14344</v>
      </c>
      <c r="C5717" s="178" t="s">
        <v>104</v>
      </c>
      <c r="D5717" s="178" t="s">
        <v>5232</v>
      </c>
      <c r="E5717" s="178" t="s">
        <v>17</v>
      </c>
      <c r="F5717" s="178" t="s">
        <v>17</v>
      </c>
      <c r="G5717" s="1">
        <f>IF(ISNUMBER(Pay_Item_Search_Text),IF(ISNUMBER(IF(FIND(Pay_Item_Search_Text,B5717)=1,1, "FALSE")),MAX(G$4:$G5716)+1,IF(ISNUMBER(Pay_Item_Search_Text),0,IF(ISNUMBER(SEARCH(Pay_Item_Search_Text,H5717)),MAX(G$4:$G5716)+1,0))),IF(ISNUMBER(Pay_Item_Search_Text),0,IF(ISNUMBER(SEARCH(Pay_Item_Search_Text,H5717)),MAX(G$4:$G5716)+1,0)))</f>
        <v>5713</v>
      </c>
      <c r="H5717" s="1" t="str">
        <f>IF(Table_PayItems[[#This Row],[Description]]="_","_ Unique Item - "&amp;Table_PayItems[[#This Row],[Item]]&amp;" - $"&amp;Table_PayItems[[#This Row],[Unit]],Table_PayItems[[#This Row],[Description]]&amp;" - $"&amp;Table_PayItems[[#This Row],[Unit]])</f>
        <v>Shoulder Corrugations, Ground or Cut, HMA - $Ft</v>
      </c>
      <c r="I5717" s="29" t="str">
        <f>IFERROR(VLOOKUP(ROWS($M$5:M5717),Table_PayItems[[Search Key]:[Concentrated Name]],2,FALSE),"")</f>
        <v>Shoulder Corrugations, Ground or Cut, HMA - $Ft</v>
      </c>
      <c r="J5717" s="1"/>
      <c r="K5717" s="1"/>
      <c r="L5717" s="22">
        <f>IF(ISNUMBER(SEARCH(Pay_Item_Search_Text_2,M5717)),MAX($L$4:L5716)+1,0)</f>
        <v>0</v>
      </c>
      <c r="M5717" s="1" t="str">
        <f>IFERROR(VLOOKUP(ROWS($M$5:M5717),Table_PayItems[[Search Key]:[Concentrated Name]],2,FALSE),"")</f>
        <v>Shoulder Corrugations, Ground or Cut, HMA - $Ft</v>
      </c>
      <c r="N5717" s="1" t="str">
        <f>IFERROR(VLOOKUP(ROWS($M$5:N5717),$L$5:$M$7000,2,FALSE),"")</f>
        <v/>
      </c>
      <c r="O5717" s="1" t="str">
        <f>IFERROR(VLOOKUP(ROWS($O$5:O5717),$K$5:$L$7000,2,FALSE),"")</f>
        <v/>
      </c>
    </row>
    <row r="5718" spans="2:15" ht="15" customHeight="1" x14ac:dyDescent="0.25">
      <c r="B5718" s="178" t="s">
        <v>11123</v>
      </c>
      <c r="C5718" s="178" t="s">
        <v>88</v>
      </c>
      <c r="D5718" s="178" t="s">
        <v>3071</v>
      </c>
      <c r="E5718" s="178" t="s">
        <v>2724</v>
      </c>
      <c r="F5718" s="178" t="s">
        <v>17</v>
      </c>
      <c r="G5718" s="1">
        <f>IF(ISNUMBER(Pay_Item_Search_Text),IF(ISNUMBER(IF(FIND(Pay_Item_Search_Text,B5718)=1,1, "FALSE")),MAX(G$4:$G5717)+1,IF(ISNUMBER(Pay_Item_Search_Text),0,IF(ISNUMBER(SEARCH(Pay_Item_Search_Text,H5718)),MAX(G$4:$G5717)+1,0))),IF(ISNUMBER(Pay_Item_Search_Text),0,IF(ISNUMBER(SEARCH(Pay_Item_Search_Text,H5718)),MAX(G$4:$G5717)+1,0)))</f>
        <v>5714</v>
      </c>
      <c r="H5718" s="1" t="str">
        <f>IF(Table_PayItems[[#This Row],[Description]]="_","_ Unique Item - "&amp;Table_PayItems[[#This Row],[Item]]&amp;" - $"&amp;Table_PayItems[[#This Row],[Unit]],Table_PayItems[[#This Row],[Description]]&amp;" - $"&amp;Table_PayItems[[#This Row],[Unit]])</f>
        <v>Shoulder Gutter, Conc, Det 1 - $Ea</v>
      </c>
      <c r="I5718" s="29" t="str">
        <f>IFERROR(VLOOKUP(ROWS($M$5:M5718),Table_PayItems[[Search Key]:[Concentrated Name]],2,FALSE),"")</f>
        <v>Shoulder Gutter, Conc, Det 1 - $Ea</v>
      </c>
      <c r="J5718" s="1"/>
      <c r="K5718" s="1"/>
      <c r="L5718" s="22">
        <f>IF(ISNUMBER(SEARCH(Pay_Item_Search_Text_2,M5718)),MAX($L$4:L5717)+1,0)</f>
        <v>0</v>
      </c>
      <c r="M5718" s="1" t="str">
        <f>IFERROR(VLOOKUP(ROWS($M$5:M5718),Table_PayItems[[Search Key]:[Concentrated Name]],2,FALSE),"")</f>
        <v>Shoulder Gutter, Conc, Det 1 - $Ea</v>
      </c>
      <c r="N5718" s="1" t="str">
        <f>IFERROR(VLOOKUP(ROWS($M$5:N5718),$L$5:$M$7000,2,FALSE),"")</f>
        <v/>
      </c>
      <c r="O5718" s="1" t="str">
        <f>IFERROR(VLOOKUP(ROWS($O$5:O5718),$K$5:$L$7000,2,FALSE),"")</f>
        <v/>
      </c>
    </row>
    <row r="5719" spans="2:15" ht="15" customHeight="1" x14ac:dyDescent="0.25">
      <c r="B5719" s="178" t="s">
        <v>11124</v>
      </c>
      <c r="C5719" s="178" t="s">
        <v>88</v>
      </c>
      <c r="D5719" s="178" t="s">
        <v>3072</v>
      </c>
      <c r="E5719" s="178" t="s">
        <v>2724</v>
      </c>
      <c r="F5719" s="178" t="s">
        <v>17</v>
      </c>
      <c r="G5719" s="1">
        <f>IF(ISNUMBER(Pay_Item_Search_Text),IF(ISNUMBER(IF(FIND(Pay_Item_Search_Text,B5719)=1,1, "FALSE")),MAX(G$4:$G5718)+1,IF(ISNUMBER(Pay_Item_Search_Text),0,IF(ISNUMBER(SEARCH(Pay_Item_Search_Text,H5719)),MAX(G$4:$G5718)+1,0))),IF(ISNUMBER(Pay_Item_Search_Text),0,IF(ISNUMBER(SEARCH(Pay_Item_Search_Text,H5719)),MAX(G$4:$G5718)+1,0)))</f>
        <v>5715</v>
      </c>
      <c r="H5719" s="1" t="str">
        <f>IF(Table_PayItems[[#This Row],[Description]]="_","_ Unique Item - "&amp;Table_PayItems[[#This Row],[Item]]&amp;" - $"&amp;Table_PayItems[[#This Row],[Unit]],Table_PayItems[[#This Row],[Description]]&amp;" - $"&amp;Table_PayItems[[#This Row],[Unit]])</f>
        <v>Shoulder Gutter, Conc, Det 2 - $Ea</v>
      </c>
      <c r="I5719" s="29" t="str">
        <f>IFERROR(VLOOKUP(ROWS($M$5:M5719),Table_PayItems[[Search Key]:[Concentrated Name]],2,FALSE),"")</f>
        <v>Shoulder Gutter, Conc, Det 2 - $Ea</v>
      </c>
      <c r="J5719" s="1"/>
      <c r="K5719" s="1"/>
      <c r="L5719" s="22">
        <f>IF(ISNUMBER(SEARCH(Pay_Item_Search_Text_2,M5719)),MAX($L$4:L5718)+1,0)</f>
        <v>0</v>
      </c>
      <c r="M5719" s="1" t="str">
        <f>IFERROR(VLOOKUP(ROWS($M$5:M5719),Table_PayItems[[Search Key]:[Concentrated Name]],2,FALSE),"")</f>
        <v>Shoulder Gutter, Conc, Det 2 - $Ea</v>
      </c>
      <c r="N5719" s="1" t="str">
        <f>IFERROR(VLOOKUP(ROWS($M$5:N5719),$L$5:$M$7000,2,FALSE),"")</f>
        <v/>
      </c>
      <c r="O5719" s="1" t="str">
        <f>IFERROR(VLOOKUP(ROWS($O$5:O5719),$K$5:$L$7000,2,FALSE),"")</f>
        <v/>
      </c>
    </row>
    <row r="5720" spans="2:15" ht="15" customHeight="1" x14ac:dyDescent="0.25">
      <c r="B5720" s="178" t="s">
        <v>11125</v>
      </c>
      <c r="C5720" s="178" t="s">
        <v>88</v>
      </c>
      <c r="D5720" s="178" t="s">
        <v>3073</v>
      </c>
      <c r="E5720" s="178" t="s">
        <v>2724</v>
      </c>
      <c r="F5720" s="178" t="s">
        <v>17</v>
      </c>
      <c r="G5720" s="1">
        <f>IF(ISNUMBER(Pay_Item_Search_Text),IF(ISNUMBER(IF(FIND(Pay_Item_Search_Text,B5720)=1,1, "FALSE")),MAX(G$4:$G5719)+1,IF(ISNUMBER(Pay_Item_Search_Text),0,IF(ISNUMBER(SEARCH(Pay_Item_Search_Text,H5720)),MAX(G$4:$G5719)+1,0))),IF(ISNUMBER(Pay_Item_Search_Text),0,IF(ISNUMBER(SEARCH(Pay_Item_Search_Text,H5720)),MAX(G$4:$G5719)+1,0)))</f>
        <v>5716</v>
      </c>
      <c r="H5720" s="1" t="str">
        <f>IF(Table_PayItems[[#This Row],[Description]]="_","_ Unique Item - "&amp;Table_PayItems[[#This Row],[Item]]&amp;" - $"&amp;Table_PayItems[[#This Row],[Unit]],Table_PayItems[[#This Row],[Description]]&amp;" - $"&amp;Table_PayItems[[#This Row],[Unit]])</f>
        <v>Shoulder Gutter, Conc, Det 3 - $Ea</v>
      </c>
      <c r="I5720" s="29" t="str">
        <f>IFERROR(VLOOKUP(ROWS($M$5:M5720),Table_PayItems[[Search Key]:[Concentrated Name]],2,FALSE),"")</f>
        <v>Shoulder Gutter, Conc, Det 3 - $Ea</v>
      </c>
      <c r="J5720" s="1"/>
      <c r="K5720" s="1"/>
      <c r="L5720" s="22">
        <f>IF(ISNUMBER(SEARCH(Pay_Item_Search_Text_2,M5720)),MAX($L$4:L5719)+1,0)</f>
        <v>0</v>
      </c>
      <c r="M5720" s="1" t="str">
        <f>IFERROR(VLOOKUP(ROWS($M$5:M5720),Table_PayItems[[Search Key]:[Concentrated Name]],2,FALSE),"")</f>
        <v>Shoulder Gutter, Conc, Det 3 - $Ea</v>
      </c>
      <c r="N5720" s="1" t="str">
        <f>IFERROR(VLOOKUP(ROWS($M$5:N5720),$L$5:$M$7000,2,FALSE),"")</f>
        <v/>
      </c>
      <c r="O5720" s="1" t="str">
        <f>IFERROR(VLOOKUP(ROWS($O$5:O5720),$K$5:$L$7000,2,FALSE),"")</f>
        <v/>
      </c>
    </row>
    <row r="5721" spans="2:15" ht="15" customHeight="1" x14ac:dyDescent="0.25">
      <c r="B5721" s="178" t="s">
        <v>8195</v>
      </c>
      <c r="C5721" s="178" t="s">
        <v>189</v>
      </c>
      <c r="D5721" s="178" t="s">
        <v>255</v>
      </c>
      <c r="E5721" s="178" t="s">
        <v>6895</v>
      </c>
      <c r="F5721" s="178" t="s">
        <v>17</v>
      </c>
      <c r="G5721" s="1">
        <f>IF(ISNUMBER(Pay_Item_Search_Text),IF(ISNUMBER(IF(FIND(Pay_Item_Search_Text,B5721)=1,1, "FALSE")),MAX(G$4:$G5720)+1,IF(ISNUMBER(Pay_Item_Search_Text),0,IF(ISNUMBER(SEARCH(Pay_Item_Search_Text,H5721)),MAX(G$4:$G5720)+1,0))),IF(ISNUMBER(Pay_Item_Search_Text),0,IF(ISNUMBER(SEARCH(Pay_Item_Search_Text,H5721)),MAX(G$4:$G5720)+1,0)))</f>
        <v>5717</v>
      </c>
      <c r="H5721" s="1" t="str">
        <f>IF(Table_PayItems[[#This Row],[Description]]="_","_ Unique Item - "&amp;Table_PayItems[[#This Row],[Item]]&amp;" - $"&amp;Table_PayItems[[#This Row],[Unit]],Table_PayItems[[#This Row],[Description]]&amp;" - $"&amp;Table_PayItems[[#This Row],[Unit]])</f>
        <v>Shoulder, Cl I - $Ton</v>
      </c>
      <c r="I5721" s="29" t="str">
        <f>IFERROR(VLOOKUP(ROWS($M$5:M5721),Table_PayItems[[Search Key]:[Concentrated Name]],2,FALSE),"")</f>
        <v>Shoulder, Cl I - $Ton</v>
      </c>
      <c r="J5721" s="1"/>
      <c r="K5721" s="1"/>
      <c r="L5721" s="22">
        <f>IF(ISNUMBER(SEARCH(Pay_Item_Search_Text_2,M5721)),MAX($L$4:L5720)+1,0)</f>
        <v>0</v>
      </c>
      <c r="M5721" s="1" t="str">
        <f>IFERROR(VLOOKUP(ROWS($M$5:M5721),Table_PayItems[[Search Key]:[Concentrated Name]],2,FALSE),"")</f>
        <v>Shoulder, Cl I - $Ton</v>
      </c>
      <c r="N5721" s="1" t="str">
        <f>IFERROR(VLOOKUP(ROWS($M$5:N5721),$L$5:$M$7000,2,FALSE),"")</f>
        <v/>
      </c>
      <c r="O5721" s="1" t="str">
        <f>IFERROR(VLOOKUP(ROWS($O$5:O5721),$K$5:$L$7000,2,FALSE),"")</f>
        <v/>
      </c>
    </row>
    <row r="5722" spans="2:15" ht="15" customHeight="1" x14ac:dyDescent="0.25">
      <c r="B5722" s="178" t="s">
        <v>8198</v>
      </c>
      <c r="C5722" s="178" t="s">
        <v>123</v>
      </c>
      <c r="D5722" s="178" t="s">
        <v>258</v>
      </c>
      <c r="E5722" s="178" t="s">
        <v>6895</v>
      </c>
      <c r="F5722" s="178" t="s">
        <v>17</v>
      </c>
      <c r="G5722" s="1">
        <f>IF(ISNUMBER(Pay_Item_Search_Text),IF(ISNUMBER(IF(FIND(Pay_Item_Search_Text,B5722)=1,1, "FALSE")),MAX(G$4:$G5721)+1,IF(ISNUMBER(Pay_Item_Search_Text),0,IF(ISNUMBER(SEARCH(Pay_Item_Search_Text,H5722)),MAX(G$4:$G5721)+1,0))),IF(ISNUMBER(Pay_Item_Search_Text),0,IF(ISNUMBER(SEARCH(Pay_Item_Search_Text,H5722)),MAX(G$4:$G5721)+1,0)))</f>
        <v>5718</v>
      </c>
      <c r="H5722" s="1" t="str">
        <f>IF(Table_PayItems[[#This Row],[Description]]="_","_ Unique Item - "&amp;Table_PayItems[[#This Row],[Item]]&amp;" - $"&amp;Table_PayItems[[#This Row],[Unit]],Table_PayItems[[#This Row],[Description]]&amp;" - $"&amp;Table_PayItems[[#This Row],[Unit]])</f>
        <v>Shoulder, Cl I, 3 inch - $Syd</v>
      </c>
      <c r="I5722" s="29" t="str">
        <f>IFERROR(VLOOKUP(ROWS($M$5:M5722),Table_PayItems[[Search Key]:[Concentrated Name]],2,FALSE),"")</f>
        <v>Shoulder, Cl I, 3 inch - $Syd</v>
      </c>
      <c r="J5722" s="1"/>
      <c r="K5722" s="1"/>
      <c r="L5722" s="22">
        <f>IF(ISNUMBER(SEARCH(Pay_Item_Search_Text_2,M5722)),MAX($L$4:L5721)+1,0)</f>
        <v>0</v>
      </c>
      <c r="M5722" s="1" t="str">
        <f>IFERROR(VLOOKUP(ROWS($M$5:M5722),Table_PayItems[[Search Key]:[Concentrated Name]],2,FALSE),"")</f>
        <v>Shoulder, Cl I, 3 inch - $Syd</v>
      </c>
      <c r="N5722" s="1" t="str">
        <f>IFERROR(VLOOKUP(ROWS($M$5:N5722),$L$5:$M$7000,2,FALSE),"")</f>
        <v/>
      </c>
      <c r="O5722" s="1" t="str">
        <f>IFERROR(VLOOKUP(ROWS($O$5:O5722),$K$5:$L$7000,2,FALSE),"")</f>
        <v/>
      </c>
    </row>
    <row r="5723" spans="2:15" ht="15" customHeight="1" x14ac:dyDescent="0.25">
      <c r="B5723" s="178" t="s">
        <v>8199</v>
      </c>
      <c r="C5723" s="178" t="s">
        <v>123</v>
      </c>
      <c r="D5723" s="178" t="s">
        <v>259</v>
      </c>
      <c r="E5723" s="178" t="s">
        <v>6895</v>
      </c>
      <c r="F5723" s="178" t="s">
        <v>17</v>
      </c>
      <c r="G5723" s="1">
        <f>IF(ISNUMBER(Pay_Item_Search_Text),IF(ISNUMBER(IF(FIND(Pay_Item_Search_Text,B5723)=1,1, "FALSE")),MAX(G$4:$G5722)+1,IF(ISNUMBER(Pay_Item_Search_Text),0,IF(ISNUMBER(SEARCH(Pay_Item_Search_Text,H5723)),MAX(G$4:$G5722)+1,0))),IF(ISNUMBER(Pay_Item_Search_Text),0,IF(ISNUMBER(SEARCH(Pay_Item_Search_Text,H5723)),MAX(G$4:$G5722)+1,0)))</f>
        <v>5719</v>
      </c>
      <c r="H5723" s="1" t="str">
        <f>IF(Table_PayItems[[#This Row],[Description]]="_","_ Unique Item - "&amp;Table_PayItems[[#This Row],[Item]]&amp;" - $"&amp;Table_PayItems[[#This Row],[Unit]],Table_PayItems[[#This Row],[Description]]&amp;" - $"&amp;Table_PayItems[[#This Row],[Unit]])</f>
        <v>Shoulder, Cl I, 4 inch - $Syd</v>
      </c>
      <c r="I5723" s="29" t="str">
        <f>IFERROR(VLOOKUP(ROWS($M$5:M5723),Table_PayItems[[Search Key]:[Concentrated Name]],2,FALSE),"")</f>
        <v>Shoulder, Cl I, 4 inch - $Syd</v>
      </c>
      <c r="J5723" s="1"/>
      <c r="K5723" s="1"/>
      <c r="L5723" s="22">
        <f>IF(ISNUMBER(SEARCH(Pay_Item_Search_Text_2,M5723)),MAX($L$4:L5722)+1,0)</f>
        <v>0</v>
      </c>
      <c r="M5723" s="1" t="str">
        <f>IFERROR(VLOOKUP(ROWS($M$5:M5723),Table_PayItems[[Search Key]:[Concentrated Name]],2,FALSE),"")</f>
        <v>Shoulder, Cl I, 4 inch - $Syd</v>
      </c>
      <c r="N5723" s="1" t="str">
        <f>IFERROR(VLOOKUP(ROWS($M$5:N5723),$L$5:$M$7000,2,FALSE),"")</f>
        <v/>
      </c>
      <c r="O5723" s="1" t="str">
        <f>IFERROR(VLOOKUP(ROWS($O$5:O5723),$K$5:$L$7000,2,FALSE),"")</f>
        <v/>
      </c>
    </row>
    <row r="5724" spans="2:15" ht="15" customHeight="1" x14ac:dyDescent="0.25">
      <c r="B5724" s="178" t="s">
        <v>8200</v>
      </c>
      <c r="C5724" s="178" t="s">
        <v>123</v>
      </c>
      <c r="D5724" s="178" t="s">
        <v>260</v>
      </c>
      <c r="E5724" s="178" t="s">
        <v>6895</v>
      </c>
      <c r="F5724" s="178" t="s">
        <v>17</v>
      </c>
      <c r="G5724" s="1">
        <f>IF(ISNUMBER(Pay_Item_Search_Text),IF(ISNUMBER(IF(FIND(Pay_Item_Search_Text,B5724)=1,1, "FALSE")),MAX(G$4:$G5723)+1,IF(ISNUMBER(Pay_Item_Search_Text),0,IF(ISNUMBER(SEARCH(Pay_Item_Search_Text,H5724)),MAX(G$4:$G5723)+1,0))),IF(ISNUMBER(Pay_Item_Search_Text),0,IF(ISNUMBER(SEARCH(Pay_Item_Search_Text,H5724)),MAX(G$4:$G5723)+1,0)))</f>
        <v>5720</v>
      </c>
      <c r="H5724" s="1" t="str">
        <f>IF(Table_PayItems[[#This Row],[Description]]="_","_ Unique Item - "&amp;Table_PayItems[[#This Row],[Item]]&amp;" - $"&amp;Table_PayItems[[#This Row],[Unit]],Table_PayItems[[#This Row],[Description]]&amp;" - $"&amp;Table_PayItems[[#This Row],[Unit]])</f>
        <v>Shoulder, Cl I, 5 inch - $Syd</v>
      </c>
      <c r="I5724" s="29" t="str">
        <f>IFERROR(VLOOKUP(ROWS($M$5:M5724),Table_PayItems[[Search Key]:[Concentrated Name]],2,FALSE),"")</f>
        <v>Shoulder, Cl I, 5 inch - $Syd</v>
      </c>
      <c r="J5724" s="1"/>
      <c r="K5724" s="1"/>
      <c r="L5724" s="22">
        <f>IF(ISNUMBER(SEARCH(Pay_Item_Search_Text_2,M5724)),MAX($L$4:L5723)+1,0)</f>
        <v>0</v>
      </c>
      <c r="M5724" s="1" t="str">
        <f>IFERROR(VLOOKUP(ROWS($M$5:M5724),Table_PayItems[[Search Key]:[Concentrated Name]],2,FALSE),"")</f>
        <v>Shoulder, Cl I, 5 inch - $Syd</v>
      </c>
      <c r="N5724" s="1" t="str">
        <f>IFERROR(VLOOKUP(ROWS($M$5:N5724),$L$5:$M$7000,2,FALSE),"")</f>
        <v/>
      </c>
      <c r="O5724" s="1" t="str">
        <f>IFERROR(VLOOKUP(ROWS($O$5:O5724),$K$5:$L$7000,2,FALSE),"")</f>
        <v/>
      </c>
    </row>
    <row r="5725" spans="2:15" ht="15" customHeight="1" x14ac:dyDescent="0.25">
      <c r="B5725" s="178" t="s">
        <v>8201</v>
      </c>
      <c r="C5725" s="178" t="s">
        <v>123</v>
      </c>
      <c r="D5725" s="178" t="s">
        <v>261</v>
      </c>
      <c r="E5725" s="178" t="s">
        <v>6895</v>
      </c>
      <c r="F5725" s="178" t="s">
        <v>17</v>
      </c>
      <c r="G5725" s="1">
        <f>IF(ISNUMBER(Pay_Item_Search_Text),IF(ISNUMBER(IF(FIND(Pay_Item_Search_Text,B5725)=1,1, "FALSE")),MAX(G$4:$G5724)+1,IF(ISNUMBER(Pay_Item_Search_Text),0,IF(ISNUMBER(SEARCH(Pay_Item_Search_Text,H5725)),MAX(G$4:$G5724)+1,0))),IF(ISNUMBER(Pay_Item_Search_Text),0,IF(ISNUMBER(SEARCH(Pay_Item_Search_Text,H5725)),MAX(G$4:$G5724)+1,0)))</f>
        <v>5721</v>
      </c>
      <c r="H5725" s="1" t="str">
        <f>IF(Table_PayItems[[#This Row],[Description]]="_","_ Unique Item - "&amp;Table_PayItems[[#This Row],[Item]]&amp;" - $"&amp;Table_PayItems[[#This Row],[Unit]],Table_PayItems[[#This Row],[Description]]&amp;" - $"&amp;Table_PayItems[[#This Row],[Unit]])</f>
        <v>Shoulder, Cl I, 6 inch - $Syd</v>
      </c>
      <c r="I5725" s="29" t="str">
        <f>IFERROR(VLOOKUP(ROWS($M$5:M5725),Table_PayItems[[Search Key]:[Concentrated Name]],2,FALSE),"")</f>
        <v>Shoulder, Cl I, 6 inch - $Syd</v>
      </c>
      <c r="J5725" s="1"/>
      <c r="K5725" s="1"/>
      <c r="L5725" s="22">
        <f>IF(ISNUMBER(SEARCH(Pay_Item_Search_Text_2,M5725)),MAX($L$4:L5724)+1,0)</f>
        <v>0</v>
      </c>
      <c r="M5725" s="1" t="str">
        <f>IFERROR(VLOOKUP(ROWS($M$5:M5725),Table_PayItems[[Search Key]:[Concentrated Name]],2,FALSE),"")</f>
        <v>Shoulder, Cl I, 6 inch - $Syd</v>
      </c>
      <c r="N5725" s="1" t="str">
        <f>IFERROR(VLOOKUP(ROWS($M$5:N5725),$L$5:$M$7000,2,FALSE),"")</f>
        <v/>
      </c>
      <c r="O5725" s="1" t="str">
        <f>IFERROR(VLOOKUP(ROWS($O$5:O5725),$K$5:$L$7000,2,FALSE),"")</f>
        <v/>
      </c>
    </row>
    <row r="5726" spans="2:15" ht="15" customHeight="1" x14ac:dyDescent="0.25">
      <c r="B5726" s="178" t="s">
        <v>8202</v>
      </c>
      <c r="C5726" s="178" t="s">
        <v>123</v>
      </c>
      <c r="D5726" s="178" t="s">
        <v>262</v>
      </c>
      <c r="E5726" s="178" t="s">
        <v>6895</v>
      </c>
      <c r="F5726" s="178" t="s">
        <v>17</v>
      </c>
      <c r="G5726" s="1">
        <f>IF(ISNUMBER(Pay_Item_Search_Text),IF(ISNUMBER(IF(FIND(Pay_Item_Search_Text,B5726)=1,1, "FALSE")),MAX(G$4:$G5725)+1,IF(ISNUMBER(Pay_Item_Search_Text),0,IF(ISNUMBER(SEARCH(Pay_Item_Search_Text,H5726)),MAX(G$4:$G5725)+1,0))),IF(ISNUMBER(Pay_Item_Search_Text),0,IF(ISNUMBER(SEARCH(Pay_Item_Search_Text,H5726)),MAX(G$4:$G5725)+1,0)))</f>
        <v>5722</v>
      </c>
      <c r="H5726" s="1" t="str">
        <f>IF(Table_PayItems[[#This Row],[Description]]="_","_ Unique Item - "&amp;Table_PayItems[[#This Row],[Item]]&amp;" - $"&amp;Table_PayItems[[#This Row],[Unit]],Table_PayItems[[#This Row],[Description]]&amp;" - $"&amp;Table_PayItems[[#This Row],[Unit]])</f>
        <v>Shoulder, Cl I, 7 inch - $Syd</v>
      </c>
      <c r="I5726" s="29" t="str">
        <f>IFERROR(VLOOKUP(ROWS($M$5:M5726),Table_PayItems[[Search Key]:[Concentrated Name]],2,FALSE),"")</f>
        <v>Shoulder, Cl I, 7 inch - $Syd</v>
      </c>
      <c r="J5726" s="1"/>
      <c r="K5726" s="1"/>
      <c r="L5726" s="22">
        <f>IF(ISNUMBER(SEARCH(Pay_Item_Search_Text_2,M5726)),MAX($L$4:L5725)+1,0)</f>
        <v>0</v>
      </c>
      <c r="M5726" s="1" t="str">
        <f>IFERROR(VLOOKUP(ROWS($M$5:M5726),Table_PayItems[[Search Key]:[Concentrated Name]],2,FALSE),"")</f>
        <v>Shoulder, Cl I, 7 inch - $Syd</v>
      </c>
      <c r="N5726" s="1" t="str">
        <f>IFERROR(VLOOKUP(ROWS($M$5:N5726),$L$5:$M$7000,2,FALSE),"")</f>
        <v/>
      </c>
      <c r="O5726" s="1" t="str">
        <f>IFERROR(VLOOKUP(ROWS($O$5:O5726),$K$5:$L$7000,2,FALSE),"")</f>
        <v/>
      </c>
    </row>
    <row r="5727" spans="2:15" ht="15" customHeight="1" x14ac:dyDescent="0.25">
      <c r="B5727" s="178" t="s">
        <v>8203</v>
      </c>
      <c r="C5727" s="178" t="s">
        <v>123</v>
      </c>
      <c r="D5727" s="178" t="s">
        <v>263</v>
      </c>
      <c r="E5727" s="178" t="s">
        <v>6895</v>
      </c>
      <c r="F5727" s="178" t="s">
        <v>17</v>
      </c>
      <c r="G5727" s="1">
        <f>IF(ISNUMBER(Pay_Item_Search_Text),IF(ISNUMBER(IF(FIND(Pay_Item_Search_Text,B5727)=1,1, "FALSE")),MAX(G$4:$G5726)+1,IF(ISNUMBER(Pay_Item_Search_Text),0,IF(ISNUMBER(SEARCH(Pay_Item_Search_Text,H5727)),MAX(G$4:$G5726)+1,0))),IF(ISNUMBER(Pay_Item_Search_Text),0,IF(ISNUMBER(SEARCH(Pay_Item_Search_Text,H5727)),MAX(G$4:$G5726)+1,0)))</f>
        <v>5723</v>
      </c>
      <c r="H5727" s="1" t="str">
        <f>IF(Table_PayItems[[#This Row],[Description]]="_","_ Unique Item - "&amp;Table_PayItems[[#This Row],[Item]]&amp;" - $"&amp;Table_PayItems[[#This Row],[Unit]],Table_PayItems[[#This Row],[Description]]&amp;" - $"&amp;Table_PayItems[[#This Row],[Unit]])</f>
        <v>Shoulder, Cl I, 8 inch - $Syd</v>
      </c>
      <c r="I5727" s="29" t="str">
        <f>IFERROR(VLOOKUP(ROWS($M$5:M5727),Table_PayItems[[Search Key]:[Concentrated Name]],2,FALSE),"")</f>
        <v>Shoulder, Cl I, 8 inch - $Syd</v>
      </c>
      <c r="J5727" s="1"/>
      <c r="K5727" s="1"/>
      <c r="L5727" s="22">
        <f>IF(ISNUMBER(SEARCH(Pay_Item_Search_Text_2,M5727)),MAX($L$4:L5726)+1,0)</f>
        <v>0</v>
      </c>
      <c r="M5727" s="1" t="str">
        <f>IFERROR(VLOOKUP(ROWS($M$5:M5727),Table_PayItems[[Search Key]:[Concentrated Name]],2,FALSE),"")</f>
        <v>Shoulder, Cl I, 8 inch - $Syd</v>
      </c>
      <c r="N5727" s="1" t="str">
        <f>IFERROR(VLOOKUP(ROWS($M$5:N5727),$L$5:$M$7000,2,FALSE),"")</f>
        <v/>
      </c>
      <c r="O5727" s="1" t="str">
        <f>IFERROR(VLOOKUP(ROWS($O$5:O5727),$K$5:$L$7000,2,FALSE),"")</f>
        <v/>
      </c>
    </row>
    <row r="5728" spans="2:15" ht="15" customHeight="1" x14ac:dyDescent="0.25">
      <c r="B5728" s="178" t="s">
        <v>8196</v>
      </c>
      <c r="C5728" s="178" t="s">
        <v>112</v>
      </c>
      <c r="D5728" s="178" t="s">
        <v>256</v>
      </c>
      <c r="E5728" s="178" t="s">
        <v>6895</v>
      </c>
      <c r="F5728" s="178" t="s">
        <v>17</v>
      </c>
      <c r="G5728" s="1">
        <f>IF(ISNUMBER(Pay_Item_Search_Text),IF(ISNUMBER(IF(FIND(Pay_Item_Search_Text,B5728)=1,1, "FALSE")),MAX(G$4:$G5727)+1,IF(ISNUMBER(Pay_Item_Search_Text),0,IF(ISNUMBER(SEARCH(Pay_Item_Search_Text,H5728)),MAX(G$4:$G5727)+1,0))),IF(ISNUMBER(Pay_Item_Search_Text),0,IF(ISNUMBER(SEARCH(Pay_Item_Search_Text,H5728)),MAX(G$4:$G5727)+1,0)))</f>
        <v>5724</v>
      </c>
      <c r="H5728" s="1" t="str">
        <f>IF(Table_PayItems[[#This Row],[Description]]="_","_ Unique Item - "&amp;Table_PayItems[[#This Row],[Item]]&amp;" - $"&amp;Table_PayItems[[#This Row],[Unit]],Table_PayItems[[#This Row],[Description]]&amp;" - $"&amp;Table_PayItems[[#This Row],[Unit]])</f>
        <v>Shoulder, Cl I, CIP - $Cyd</v>
      </c>
      <c r="I5728" s="29" t="str">
        <f>IFERROR(VLOOKUP(ROWS($M$5:M5728),Table_PayItems[[Search Key]:[Concentrated Name]],2,FALSE),"")</f>
        <v>Shoulder, Cl I, CIP - $Cyd</v>
      </c>
      <c r="J5728" s="1"/>
      <c r="K5728" s="1"/>
      <c r="L5728" s="22">
        <f>IF(ISNUMBER(SEARCH(Pay_Item_Search_Text_2,M5728)),MAX($L$4:L5727)+1,0)</f>
        <v>0</v>
      </c>
      <c r="M5728" s="1" t="str">
        <f>IFERROR(VLOOKUP(ROWS($M$5:M5728),Table_PayItems[[Search Key]:[Concentrated Name]],2,FALSE),"")</f>
        <v>Shoulder, Cl I, CIP - $Cyd</v>
      </c>
      <c r="N5728" s="1" t="str">
        <f>IFERROR(VLOOKUP(ROWS($M$5:N5728),$L$5:$M$7000,2,FALSE),"")</f>
        <v/>
      </c>
      <c r="O5728" s="1" t="str">
        <f>IFERROR(VLOOKUP(ROWS($O$5:O5728),$K$5:$L$7000,2,FALSE),"")</f>
        <v/>
      </c>
    </row>
    <row r="5729" spans="2:15" ht="15" customHeight="1" x14ac:dyDescent="0.25">
      <c r="B5729" s="178" t="s">
        <v>8197</v>
      </c>
      <c r="C5729" s="178" t="s">
        <v>112</v>
      </c>
      <c r="D5729" s="178" t="s">
        <v>257</v>
      </c>
      <c r="E5729" s="178" t="s">
        <v>6895</v>
      </c>
      <c r="F5729" s="178" t="s">
        <v>17</v>
      </c>
      <c r="G5729" s="1">
        <f>IF(ISNUMBER(Pay_Item_Search_Text),IF(ISNUMBER(IF(FIND(Pay_Item_Search_Text,B5729)=1,1, "FALSE")),MAX(G$4:$G5728)+1,IF(ISNUMBER(Pay_Item_Search_Text),0,IF(ISNUMBER(SEARCH(Pay_Item_Search_Text,H5729)),MAX(G$4:$G5728)+1,0))),IF(ISNUMBER(Pay_Item_Search_Text),0,IF(ISNUMBER(SEARCH(Pay_Item_Search_Text,H5729)),MAX(G$4:$G5728)+1,0)))</f>
        <v>5725</v>
      </c>
      <c r="H5729" s="1" t="str">
        <f>IF(Table_PayItems[[#This Row],[Description]]="_","_ Unique Item - "&amp;Table_PayItems[[#This Row],[Item]]&amp;" - $"&amp;Table_PayItems[[#This Row],[Unit]],Table_PayItems[[#This Row],[Description]]&amp;" - $"&amp;Table_PayItems[[#This Row],[Unit]])</f>
        <v>Shoulder, Cl I, LM - $Cyd</v>
      </c>
      <c r="I5729" s="29" t="str">
        <f>IFERROR(VLOOKUP(ROWS($M$5:M5729),Table_PayItems[[Search Key]:[Concentrated Name]],2,FALSE),"")</f>
        <v>Shoulder, Cl I, LM - $Cyd</v>
      </c>
      <c r="J5729" s="1"/>
      <c r="K5729" s="1"/>
      <c r="L5729" s="22">
        <f>IF(ISNUMBER(SEARCH(Pay_Item_Search_Text_2,M5729)),MAX($L$4:L5728)+1,0)</f>
        <v>0</v>
      </c>
      <c r="M5729" s="1" t="str">
        <f>IFERROR(VLOOKUP(ROWS($M$5:M5729),Table_PayItems[[Search Key]:[Concentrated Name]],2,FALSE),"")</f>
        <v>Shoulder, Cl I, LM - $Cyd</v>
      </c>
      <c r="N5729" s="1" t="str">
        <f>IFERROR(VLOOKUP(ROWS($M$5:N5729),$L$5:$M$7000,2,FALSE),"")</f>
        <v/>
      </c>
      <c r="O5729" s="1" t="str">
        <f>IFERROR(VLOOKUP(ROWS($O$5:O5729),$K$5:$L$7000,2,FALSE),"")</f>
        <v/>
      </c>
    </row>
    <row r="5730" spans="2:15" ht="15" customHeight="1" x14ac:dyDescent="0.25">
      <c r="B5730" s="178" t="s">
        <v>8204</v>
      </c>
      <c r="C5730" s="178" t="s">
        <v>189</v>
      </c>
      <c r="D5730" s="178" t="s">
        <v>264</v>
      </c>
      <c r="E5730" s="178" t="s">
        <v>6895</v>
      </c>
      <c r="F5730" s="178" t="s">
        <v>17</v>
      </c>
      <c r="G5730" s="1">
        <f>IF(ISNUMBER(Pay_Item_Search_Text),IF(ISNUMBER(IF(FIND(Pay_Item_Search_Text,B5730)=1,1, "FALSE")),MAX(G$4:$G5729)+1,IF(ISNUMBER(Pay_Item_Search_Text),0,IF(ISNUMBER(SEARCH(Pay_Item_Search_Text,H5730)),MAX(G$4:$G5729)+1,0))),IF(ISNUMBER(Pay_Item_Search_Text),0,IF(ISNUMBER(SEARCH(Pay_Item_Search_Text,H5730)),MAX(G$4:$G5729)+1,0)))</f>
        <v>5726</v>
      </c>
      <c r="H5730" s="1" t="str">
        <f>IF(Table_PayItems[[#This Row],[Description]]="_","_ Unique Item - "&amp;Table_PayItems[[#This Row],[Item]]&amp;" - $"&amp;Table_PayItems[[#This Row],[Unit]],Table_PayItems[[#This Row],[Description]]&amp;" - $"&amp;Table_PayItems[[#This Row],[Unit]])</f>
        <v>Shoulder, Cl II - $Ton</v>
      </c>
      <c r="I5730" s="29" t="str">
        <f>IFERROR(VLOOKUP(ROWS($M$5:M5730),Table_PayItems[[Search Key]:[Concentrated Name]],2,FALSE),"")</f>
        <v>Shoulder, Cl II - $Ton</v>
      </c>
      <c r="J5730" s="1"/>
      <c r="K5730" s="1"/>
      <c r="L5730" s="22">
        <f>IF(ISNUMBER(SEARCH(Pay_Item_Search_Text_2,M5730)),MAX($L$4:L5729)+1,0)</f>
        <v>0</v>
      </c>
      <c r="M5730" s="1" t="str">
        <f>IFERROR(VLOOKUP(ROWS($M$5:M5730),Table_PayItems[[Search Key]:[Concentrated Name]],2,FALSE),"")</f>
        <v>Shoulder, Cl II - $Ton</v>
      </c>
      <c r="N5730" s="1" t="str">
        <f>IFERROR(VLOOKUP(ROWS($M$5:N5730),$L$5:$M$7000,2,FALSE),"")</f>
        <v/>
      </c>
      <c r="O5730" s="1" t="str">
        <f>IFERROR(VLOOKUP(ROWS($O$5:O5730),$K$5:$L$7000,2,FALSE),"")</f>
        <v/>
      </c>
    </row>
    <row r="5731" spans="2:15" ht="15" customHeight="1" x14ac:dyDescent="0.25">
      <c r="B5731" s="178" t="s">
        <v>8207</v>
      </c>
      <c r="C5731" s="178" t="s">
        <v>123</v>
      </c>
      <c r="D5731" s="178" t="s">
        <v>267</v>
      </c>
      <c r="E5731" s="178" t="s">
        <v>6895</v>
      </c>
      <c r="F5731" s="178" t="s">
        <v>17</v>
      </c>
      <c r="G5731" s="1">
        <f>IF(ISNUMBER(Pay_Item_Search_Text),IF(ISNUMBER(IF(FIND(Pay_Item_Search_Text,B5731)=1,1, "FALSE")),MAX(G$4:$G5730)+1,IF(ISNUMBER(Pay_Item_Search_Text),0,IF(ISNUMBER(SEARCH(Pay_Item_Search_Text,H5731)),MAX(G$4:$G5730)+1,0))),IF(ISNUMBER(Pay_Item_Search_Text),0,IF(ISNUMBER(SEARCH(Pay_Item_Search_Text,H5731)),MAX(G$4:$G5730)+1,0)))</f>
        <v>5727</v>
      </c>
      <c r="H5731" s="1" t="str">
        <f>IF(Table_PayItems[[#This Row],[Description]]="_","_ Unique Item - "&amp;Table_PayItems[[#This Row],[Item]]&amp;" - $"&amp;Table_PayItems[[#This Row],[Unit]],Table_PayItems[[#This Row],[Description]]&amp;" - $"&amp;Table_PayItems[[#This Row],[Unit]])</f>
        <v>Shoulder, Cl II, 3 inch - $Syd</v>
      </c>
      <c r="I5731" s="29" t="str">
        <f>IFERROR(VLOOKUP(ROWS($M$5:M5731),Table_PayItems[[Search Key]:[Concentrated Name]],2,FALSE),"")</f>
        <v>Shoulder, Cl II, 3 inch - $Syd</v>
      </c>
      <c r="J5731" s="1"/>
      <c r="K5731" s="1"/>
      <c r="L5731" s="22">
        <f>IF(ISNUMBER(SEARCH(Pay_Item_Search_Text_2,M5731)),MAX($L$4:L5730)+1,0)</f>
        <v>0</v>
      </c>
      <c r="M5731" s="1" t="str">
        <f>IFERROR(VLOOKUP(ROWS($M$5:M5731),Table_PayItems[[Search Key]:[Concentrated Name]],2,FALSE),"")</f>
        <v>Shoulder, Cl II, 3 inch - $Syd</v>
      </c>
      <c r="N5731" s="1" t="str">
        <f>IFERROR(VLOOKUP(ROWS($M$5:N5731),$L$5:$M$7000,2,FALSE),"")</f>
        <v/>
      </c>
      <c r="O5731" s="1" t="str">
        <f>IFERROR(VLOOKUP(ROWS($O$5:O5731),$K$5:$L$7000,2,FALSE),"")</f>
        <v/>
      </c>
    </row>
    <row r="5732" spans="2:15" ht="15" customHeight="1" x14ac:dyDescent="0.25">
      <c r="B5732" s="178" t="s">
        <v>8208</v>
      </c>
      <c r="C5732" s="178" t="s">
        <v>123</v>
      </c>
      <c r="D5732" s="178" t="s">
        <v>268</v>
      </c>
      <c r="E5732" s="178" t="s">
        <v>6895</v>
      </c>
      <c r="F5732" s="178" t="s">
        <v>17</v>
      </c>
      <c r="G5732" s="1">
        <f>IF(ISNUMBER(Pay_Item_Search_Text),IF(ISNUMBER(IF(FIND(Pay_Item_Search_Text,B5732)=1,1, "FALSE")),MAX(G$4:$G5731)+1,IF(ISNUMBER(Pay_Item_Search_Text),0,IF(ISNUMBER(SEARCH(Pay_Item_Search_Text,H5732)),MAX(G$4:$G5731)+1,0))),IF(ISNUMBER(Pay_Item_Search_Text),0,IF(ISNUMBER(SEARCH(Pay_Item_Search_Text,H5732)),MAX(G$4:$G5731)+1,0)))</f>
        <v>5728</v>
      </c>
      <c r="H5732" s="1" t="str">
        <f>IF(Table_PayItems[[#This Row],[Description]]="_","_ Unique Item - "&amp;Table_PayItems[[#This Row],[Item]]&amp;" - $"&amp;Table_PayItems[[#This Row],[Unit]],Table_PayItems[[#This Row],[Description]]&amp;" - $"&amp;Table_PayItems[[#This Row],[Unit]])</f>
        <v>Shoulder, Cl II, 4 inch - $Syd</v>
      </c>
      <c r="I5732" s="29" t="str">
        <f>IFERROR(VLOOKUP(ROWS($M$5:M5732),Table_PayItems[[Search Key]:[Concentrated Name]],2,FALSE),"")</f>
        <v>Shoulder, Cl II, 4 inch - $Syd</v>
      </c>
      <c r="J5732" s="1"/>
      <c r="K5732" s="1"/>
      <c r="L5732" s="22">
        <f>IF(ISNUMBER(SEARCH(Pay_Item_Search_Text_2,M5732)),MAX($L$4:L5731)+1,0)</f>
        <v>0</v>
      </c>
      <c r="M5732" s="1" t="str">
        <f>IFERROR(VLOOKUP(ROWS($M$5:M5732),Table_PayItems[[Search Key]:[Concentrated Name]],2,FALSE),"")</f>
        <v>Shoulder, Cl II, 4 inch - $Syd</v>
      </c>
      <c r="N5732" s="1" t="str">
        <f>IFERROR(VLOOKUP(ROWS($M$5:N5732),$L$5:$M$7000,2,FALSE),"")</f>
        <v/>
      </c>
      <c r="O5732" s="1" t="str">
        <f>IFERROR(VLOOKUP(ROWS($O$5:O5732),$K$5:$L$7000,2,FALSE),"")</f>
        <v/>
      </c>
    </row>
    <row r="5733" spans="2:15" ht="15" customHeight="1" x14ac:dyDescent="0.25">
      <c r="B5733" s="178" t="s">
        <v>8209</v>
      </c>
      <c r="C5733" s="178" t="s">
        <v>123</v>
      </c>
      <c r="D5733" s="178" t="s">
        <v>269</v>
      </c>
      <c r="E5733" s="178" t="s">
        <v>6895</v>
      </c>
      <c r="F5733" s="178" t="s">
        <v>17</v>
      </c>
      <c r="G5733" s="1">
        <f>IF(ISNUMBER(Pay_Item_Search_Text),IF(ISNUMBER(IF(FIND(Pay_Item_Search_Text,B5733)=1,1, "FALSE")),MAX(G$4:$G5732)+1,IF(ISNUMBER(Pay_Item_Search_Text),0,IF(ISNUMBER(SEARCH(Pay_Item_Search_Text,H5733)),MAX(G$4:$G5732)+1,0))),IF(ISNUMBER(Pay_Item_Search_Text),0,IF(ISNUMBER(SEARCH(Pay_Item_Search_Text,H5733)),MAX(G$4:$G5732)+1,0)))</f>
        <v>5729</v>
      </c>
      <c r="H5733" s="1" t="str">
        <f>IF(Table_PayItems[[#This Row],[Description]]="_","_ Unique Item - "&amp;Table_PayItems[[#This Row],[Item]]&amp;" - $"&amp;Table_PayItems[[#This Row],[Unit]],Table_PayItems[[#This Row],[Description]]&amp;" - $"&amp;Table_PayItems[[#This Row],[Unit]])</f>
        <v>Shoulder, Cl II, 5 inch - $Syd</v>
      </c>
      <c r="I5733" s="29" t="str">
        <f>IFERROR(VLOOKUP(ROWS($M$5:M5733),Table_PayItems[[Search Key]:[Concentrated Name]],2,FALSE),"")</f>
        <v>Shoulder, Cl II, 5 inch - $Syd</v>
      </c>
      <c r="J5733" s="1"/>
      <c r="K5733" s="1"/>
      <c r="L5733" s="22">
        <f>IF(ISNUMBER(SEARCH(Pay_Item_Search_Text_2,M5733)),MAX($L$4:L5732)+1,0)</f>
        <v>0</v>
      </c>
      <c r="M5733" s="1" t="str">
        <f>IFERROR(VLOOKUP(ROWS($M$5:M5733),Table_PayItems[[Search Key]:[Concentrated Name]],2,FALSE),"")</f>
        <v>Shoulder, Cl II, 5 inch - $Syd</v>
      </c>
      <c r="N5733" s="1" t="str">
        <f>IFERROR(VLOOKUP(ROWS($M$5:N5733),$L$5:$M$7000,2,FALSE),"")</f>
        <v/>
      </c>
      <c r="O5733" s="1" t="str">
        <f>IFERROR(VLOOKUP(ROWS($O$5:O5733),$K$5:$L$7000,2,FALSE),"")</f>
        <v/>
      </c>
    </row>
    <row r="5734" spans="2:15" ht="15" customHeight="1" x14ac:dyDescent="0.25">
      <c r="B5734" s="178" t="s">
        <v>8210</v>
      </c>
      <c r="C5734" s="178" t="s">
        <v>123</v>
      </c>
      <c r="D5734" s="178" t="s">
        <v>270</v>
      </c>
      <c r="E5734" s="178" t="s">
        <v>6895</v>
      </c>
      <c r="F5734" s="178" t="s">
        <v>17</v>
      </c>
      <c r="G5734" s="1">
        <f>IF(ISNUMBER(Pay_Item_Search_Text),IF(ISNUMBER(IF(FIND(Pay_Item_Search_Text,B5734)=1,1, "FALSE")),MAX(G$4:$G5733)+1,IF(ISNUMBER(Pay_Item_Search_Text),0,IF(ISNUMBER(SEARCH(Pay_Item_Search_Text,H5734)),MAX(G$4:$G5733)+1,0))),IF(ISNUMBER(Pay_Item_Search_Text),0,IF(ISNUMBER(SEARCH(Pay_Item_Search_Text,H5734)),MAX(G$4:$G5733)+1,0)))</f>
        <v>5730</v>
      </c>
      <c r="H5734" s="1" t="str">
        <f>IF(Table_PayItems[[#This Row],[Description]]="_","_ Unique Item - "&amp;Table_PayItems[[#This Row],[Item]]&amp;" - $"&amp;Table_PayItems[[#This Row],[Unit]],Table_PayItems[[#This Row],[Description]]&amp;" - $"&amp;Table_PayItems[[#This Row],[Unit]])</f>
        <v>Shoulder, Cl II, 6 inch - $Syd</v>
      </c>
      <c r="I5734" s="29" t="str">
        <f>IFERROR(VLOOKUP(ROWS($M$5:M5734),Table_PayItems[[Search Key]:[Concentrated Name]],2,FALSE),"")</f>
        <v>Shoulder, Cl II, 6 inch - $Syd</v>
      </c>
      <c r="J5734" s="1"/>
      <c r="K5734" s="1"/>
      <c r="L5734" s="22">
        <f>IF(ISNUMBER(SEARCH(Pay_Item_Search_Text_2,M5734)),MAX($L$4:L5733)+1,0)</f>
        <v>0</v>
      </c>
      <c r="M5734" s="1" t="str">
        <f>IFERROR(VLOOKUP(ROWS($M$5:M5734),Table_PayItems[[Search Key]:[Concentrated Name]],2,FALSE),"")</f>
        <v>Shoulder, Cl II, 6 inch - $Syd</v>
      </c>
      <c r="N5734" s="1" t="str">
        <f>IFERROR(VLOOKUP(ROWS($M$5:N5734),$L$5:$M$7000,2,FALSE),"")</f>
        <v/>
      </c>
      <c r="O5734" s="1" t="str">
        <f>IFERROR(VLOOKUP(ROWS($O$5:O5734),$K$5:$L$7000,2,FALSE),"")</f>
        <v/>
      </c>
    </row>
    <row r="5735" spans="2:15" ht="15" customHeight="1" x14ac:dyDescent="0.25">
      <c r="B5735" s="178" t="s">
        <v>8211</v>
      </c>
      <c r="C5735" s="178" t="s">
        <v>123</v>
      </c>
      <c r="D5735" s="178" t="s">
        <v>271</v>
      </c>
      <c r="E5735" s="178" t="s">
        <v>6895</v>
      </c>
      <c r="F5735" s="178" t="s">
        <v>17</v>
      </c>
      <c r="G5735" s="1">
        <f>IF(ISNUMBER(Pay_Item_Search_Text),IF(ISNUMBER(IF(FIND(Pay_Item_Search_Text,B5735)=1,1, "FALSE")),MAX(G$4:$G5734)+1,IF(ISNUMBER(Pay_Item_Search_Text),0,IF(ISNUMBER(SEARCH(Pay_Item_Search_Text,H5735)),MAX(G$4:$G5734)+1,0))),IF(ISNUMBER(Pay_Item_Search_Text),0,IF(ISNUMBER(SEARCH(Pay_Item_Search_Text,H5735)),MAX(G$4:$G5734)+1,0)))</f>
        <v>5731</v>
      </c>
      <c r="H5735" s="1" t="str">
        <f>IF(Table_PayItems[[#This Row],[Description]]="_","_ Unique Item - "&amp;Table_PayItems[[#This Row],[Item]]&amp;" - $"&amp;Table_PayItems[[#This Row],[Unit]],Table_PayItems[[#This Row],[Description]]&amp;" - $"&amp;Table_PayItems[[#This Row],[Unit]])</f>
        <v>Shoulder, Cl II, 7 inch - $Syd</v>
      </c>
      <c r="I5735" s="29" t="str">
        <f>IFERROR(VLOOKUP(ROWS($M$5:M5735),Table_PayItems[[Search Key]:[Concentrated Name]],2,FALSE),"")</f>
        <v>Shoulder, Cl II, 7 inch - $Syd</v>
      </c>
      <c r="J5735" s="1"/>
      <c r="K5735" s="1"/>
      <c r="L5735" s="22">
        <f>IF(ISNUMBER(SEARCH(Pay_Item_Search_Text_2,M5735)),MAX($L$4:L5734)+1,0)</f>
        <v>0</v>
      </c>
      <c r="M5735" s="1" t="str">
        <f>IFERROR(VLOOKUP(ROWS($M$5:M5735),Table_PayItems[[Search Key]:[Concentrated Name]],2,FALSE),"")</f>
        <v>Shoulder, Cl II, 7 inch - $Syd</v>
      </c>
      <c r="N5735" s="1" t="str">
        <f>IFERROR(VLOOKUP(ROWS($M$5:N5735),$L$5:$M$7000,2,FALSE),"")</f>
        <v/>
      </c>
      <c r="O5735" s="1" t="str">
        <f>IFERROR(VLOOKUP(ROWS($O$5:O5735),$K$5:$L$7000,2,FALSE),"")</f>
        <v/>
      </c>
    </row>
    <row r="5736" spans="2:15" ht="15" customHeight="1" x14ac:dyDescent="0.25">
      <c r="B5736" s="178" t="s">
        <v>8212</v>
      </c>
      <c r="C5736" s="178" t="s">
        <v>123</v>
      </c>
      <c r="D5736" s="178" t="s">
        <v>272</v>
      </c>
      <c r="E5736" s="178" t="s">
        <v>6895</v>
      </c>
      <c r="F5736" s="178" t="s">
        <v>17</v>
      </c>
      <c r="G5736" s="1">
        <f>IF(ISNUMBER(Pay_Item_Search_Text),IF(ISNUMBER(IF(FIND(Pay_Item_Search_Text,B5736)=1,1, "FALSE")),MAX(G$4:$G5735)+1,IF(ISNUMBER(Pay_Item_Search_Text),0,IF(ISNUMBER(SEARCH(Pay_Item_Search_Text,H5736)),MAX(G$4:$G5735)+1,0))),IF(ISNUMBER(Pay_Item_Search_Text),0,IF(ISNUMBER(SEARCH(Pay_Item_Search_Text,H5736)),MAX(G$4:$G5735)+1,0)))</f>
        <v>5732</v>
      </c>
      <c r="H5736" s="1" t="str">
        <f>IF(Table_PayItems[[#This Row],[Description]]="_","_ Unique Item - "&amp;Table_PayItems[[#This Row],[Item]]&amp;" - $"&amp;Table_PayItems[[#This Row],[Unit]],Table_PayItems[[#This Row],[Description]]&amp;" - $"&amp;Table_PayItems[[#This Row],[Unit]])</f>
        <v>Shoulder, Cl II, 8 inch - $Syd</v>
      </c>
      <c r="I5736" s="29" t="str">
        <f>IFERROR(VLOOKUP(ROWS($M$5:M5736),Table_PayItems[[Search Key]:[Concentrated Name]],2,FALSE),"")</f>
        <v>Shoulder, Cl II, 8 inch - $Syd</v>
      </c>
      <c r="J5736" s="1"/>
      <c r="K5736" s="1"/>
      <c r="L5736" s="22">
        <f>IF(ISNUMBER(SEARCH(Pay_Item_Search_Text_2,M5736)),MAX($L$4:L5735)+1,0)</f>
        <v>0</v>
      </c>
      <c r="M5736" s="1" t="str">
        <f>IFERROR(VLOOKUP(ROWS($M$5:M5736),Table_PayItems[[Search Key]:[Concentrated Name]],2,FALSE),"")</f>
        <v>Shoulder, Cl II, 8 inch - $Syd</v>
      </c>
      <c r="N5736" s="1" t="str">
        <f>IFERROR(VLOOKUP(ROWS($M$5:N5736),$L$5:$M$7000,2,FALSE),"")</f>
        <v/>
      </c>
      <c r="O5736" s="1" t="str">
        <f>IFERROR(VLOOKUP(ROWS($O$5:O5736),$K$5:$L$7000,2,FALSE),"")</f>
        <v/>
      </c>
    </row>
    <row r="5737" spans="2:15" ht="15" customHeight="1" x14ac:dyDescent="0.25">
      <c r="B5737" s="178" t="s">
        <v>8205</v>
      </c>
      <c r="C5737" s="178" t="s">
        <v>112</v>
      </c>
      <c r="D5737" s="178" t="s">
        <v>265</v>
      </c>
      <c r="E5737" s="178" t="s">
        <v>6895</v>
      </c>
      <c r="F5737" s="178" t="s">
        <v>17</v>
      </c>
      <c r="G5737" s="1">
        <f>IF(ISNUMBER(Pay_Item_Search_Text),IF(ISNUMBER(IF(FIND(Pay_Item_Search_Text,B5737)=1,1, "FALSE")),MAX(G$4:$G5736)+1,IF(ISNUMBER(Pay_Item_Search_Text),0,IF(ISNUMBER(SEARCH(Pay_Item_Search_Text,H5737)),MAX(G$4:$G5736)+1,0))),IF(ISNUMBER(Pay_Item_Search_Text),0,IF(ISNUMBER(SEARCH(Pay_Item_Search_Text,H5737)),MAX(G$4:$G5736)+1,0)))</f>
        <v>5733</v>
      </c>
      <c r="H5737" s="1" t="str">
        <f>IF(Table_PayItems[[#This Row],[Description]]="_","_ Unique Item - "&amp;Table_PayItems[[#This Row],[Item]]&amp;" - $"&amp;Table_PayItems[[#This Row],[Unit]],Table_PayItems[[#This Row],[Description]]&amp;" - $"&amp;Table_PayItems[[#This Row],[Unit]])</f>
        <v>Shoulder, Cl II, CIP - $Cyd</v>
      </c>
      <c r="I5737" s="29" t="str">
        <f>IFERROR(VLOOKUP(ROWS($M$5:M5737),Table_PayItems[[Search Key]:[Concentrated Name]],2,FALSE),"")</f>
        <v>Shoulder, Cl II, CIP - $Cyd</v>
      </c>
      <c r="J5737" s="1"/>
      <c r="K5737" s="1"/>
      <c r="L5737" s="22">
        <f>IF(ISNUMBER(SEARCH(Pay_Item_Search_Text_2,M5737)),MAX($L$4:L5736)+1,0)</f>
        <v>0</v>
      </c>
      <c r="M5737" s="1" t="str">
        <f>IFERROR(VLOOKUP(ROWS($M$5:M5737),Table_PayItems[[Search Key]:[Concentrated Name]],2,FALSE),"")</f>
        <v>Shoulder, Cl II, CIP - $Cyd</v>
      </c>
      <c r="N5737" s="1" t="str">
        <f>IFERROR(VLOOKUP(ROWS($M$5:N5737),$L$5:$M$7000,2,FALSE),"")</f>
        <v/>
      </c>
      <c r="O5737" s="1" t="str">
        <f>IFERROR(VLOOKUP(ROWS($O$5:O5737),$K$5:$L$7000,2,FALSE),"")</f>
        <v/>
      </c>
    </row>
    <row r="5738" spans="2:15" ht="15" customHeight="1" x14ac:dyDescent="0.25">
      <c r="B5738" s="178" t="s">
        <v>8206</v>
      </c>
      <c r="C5738" s="178" t="s">
        <v>112</v>
      </c>
      <c r="D5738" s="178" t="s">
        <v>266</v>
      </c>
      <c r="E5738" s="178" t="s">
        <v>6895</v>
      </c>
      <c r="F5738" s="178" t="s">
        <v>17</v>
      </c>
      <c r="G5738" s="1">
        <f>IF(ISNUMBER(Pay_Item_Search_Text),IF(ISNUMBER(IF(FIND(Pay_Item_Search_Text,B5738)=1,1, "FALSE")),MAX(G$4:$G5737)+1,IF(ISNUMBER(Pay_Item_Search_Text),0,IF(ISNUMBER(SEARCH(Pay_Item_Search_Text,H5738)),MAX(G$4:$G5737)+1,0))),IF(ISNUMBER(Pay_Item_Search_Text),0,IF(ISNUMBER(SEARCH(Pay_Item_Search_Text,H5738)),MAX(G$4:$G5737)+1,0)))</f>
        <v>5734</v>
      </c>
      <c r="H5738" s="1" t="str">
        <f>IF(Table_PayItems[[#This Row],[Description]]="_","_ Unique Item - "&amp;Table_PayItems[[#This Row],[Item]]&amp;" - $"&amp;Table_PayItems[[#This Row],[Unit]],Table_PayItems[[#This Row],[Description]]&amp;" - $"&amp;Table_PayItems[[#This Row],[Unit]])</f>
        <v>Shoulder, Cl II, LM - $Cyd</v>
      </c>
      <c r="I5738" s="29" t="str">
        <f>IFERROR(VLOOKUP(ROWS($M$5:M5738),Table_PayItems[[Search Key]:[Concentrated Name]],2,FALSE),"")</f>
        <v>Shoulder, Cl II, LM - $Cyd</v>
      </c>
      <c r="J5738" s="1"/>
      <c r="K5738" s="1"/>
      <c r="L5738" s="22">
        <f>IF(ISNUMBER(SEARCH(Pay_Item_Search_Text_2,M5738)),MAX($L$4:L5737)+1,0)</f>
        <v>0</v>
      </c>
      <c r="M5738" s="1" t="str">
        <f>IFERROR(VLOOKUP(ROWS($M$5:M5738),Table_PayItems[[Search Key]:[Concentrated Name]],2,FALSE),"")</f>
        <v>Shoulder, Cl II, LM - $Cyd</v>
      </c>
      <c r="N5738" s="1" t="str">
        <f>IFERROR(VLOOKUP(ROWS($M$5:N5738),$L$5:$M$7000,2,FALSE),"")</f>
        <v/>
      </c>
      <c r="O5738" s="1" t="str">
        <f>IFERROR(VLOOKUP(ROWS($O$5:O5738),$K$5:$L$7000,2,FALSE),"")</f>
        <v/>
      </c>
    </row>
    <row r="5739" spans="2:15" ht="15" customHeight="1" x14ac:dyDescent="0.25">
      <c r="B5739" s="178" t="s">
        <v>8224</v>
      </c>
      <c r="C5739" s="178" t="s">
        <v>189</v>
      </c>
      <c r="D5739" s="178" t="s">
        <v>284</v>
      </c>
      <c r="E5739" s="178" t="s">
        <v>285</v>
      </c>
      <c r="F5739" s="178" t="s">
        <v>17</v>
      </c>
      <c r="G5739" s="1">
        <f>IF(ISNUMBER(Pay_Item_Search_Text),IF(ISNUMBER(IF(FIND(Pay_Item_Search_Text,B5739)=1,1, "FALSE")),MAX(G$4:$G5738)+1,IF(ISNUMBER(Pay_Item_Search_Text),0,IF(ISNUMBER(SEARCH(Pay_Item_Search_Text,H5739)),MAX(G$4:$G5738)+1,0))),IF(ISNUMBER(Pay_Item_Search_Text),0,IF(ISNUMBER(SEARCH(Pay_Item_Search_Text,H5739)),MAX(G$4:$G5738)+1,0)))</f>
        <v>5735</v>
      </c>
      <c r="H5739" s="1" t="str">
        <f>IF(Table_PayItems[[#This Row],[Description]]="_","_ Unique Item - "&amp;Table_PayItems[[#This Row],[Item]]&amp;" - $"&amp;Table_PayItems[[#This Row],[Unit]],Table_PayItems[[#This Row],[Description]]&amp;" - $"&amp;Table_PayItems[[#This Row],[Unit]])</f>
        <v>Shoulder, Cl II, Temp - $Ton</v>
      </c>
      <c r="I5739" s="29" t="str">
        <f>IFERROR(VLOOKUP(ROWS($M$5:M5739),Table_PayItems[[Search Key]:[Concentrated Name]],2,FALSE),"")</f>
        <v>Shoulder, Cl II, Temp - $Ton</v>
      </c>
      <c r="J5739" s="1"/>
      <c r="K5739" s="1"/>
      <c r="L5739" s="22">
        <f>IF(ISNUMBER(SEARCH(Pay_Item_Search_Text_2,M5739)),MAX($L$4:L5738)+1,0)</f>
        <v>0</v>
      </c>
      <c r="M5739" s="1" t="str">
        <f>IFERROR(VLOOKUP(ROWS($M$5:M5739),Table_PayItems[[Search Key]:[Concentrated Name]],2,FALSE),"")</f>
        <v>Shoulder, Cl II, Temp - $Ton</v>
      </c>
      <c r="N5739" s="1" t="str">
        <f>IFERROR(VLOOKUP(ROWS($M$5:N5739),$L$5:$M$7000,2,FALSE),"")</f>
        <v/>
      </c>
      <c r="O5739" s="1" t="str">
        <f>IFERROR(VLOOKUP(ROWS($O$5:O5739),$K$5:$L$7000,2,FALSE),"")</f>
        <v/>
      </c>
    </row>
    <row r="5740" spans="2:15" ht="15" customHeight="1" x14ac:dyDescent="0.25">
      <c r="B5740" s="178" t="s">
        <v>8213</v>
      </c>
      <c r="C5740" s="178" t="s">
        <v>189</v>
      </c>
      <c r="D5740" s="178" t="s">
        <v>273</v>
      </c>
      <c r="E5740" s="178" t="s">
        <v>6895</v>
      </c>
      <c r="F5740" s="178" t="s">
        <v>17</v>
      </c>
      <c r="G5740" s="1">
        <f>IF(ISNUMBER(Pay_Item_Search_Text),IF(ISNUMBER(IF(FIND(Pay_Item_Search_Text,B5740)=1,1, "FALSE")),MAX(G$4:$G5739)+1,IF(ISNUMBER(Pay_Item_Search_Text),0,IF(ISNUMBER(SEARCH(Pay_Item_Search_Text,H5740)),MAX(G$4:$G5739)+1,0))),IF(ISNUMBER(Pay_Item_Search_Text),0,IF(ISNUMBER(SEARCH(Pay_Item_Search_Text,H5740)),MAX(G$4:$G5739)+1,0)))</f>
        <v>5736</v>
      </c>
      <c r="H5740" s="1" t="str">
        <f>IF(Table_PayItems[[#This Row],[Description]]="_","_ Unique Item - "&amp;Table_PayItems[[#This Row],[Item]]&amp;" - $"&amp;Table_PayItems[[#This Row],[Unit]],Table_PayItems[[#This Row],[Description]]&amp;" - $"&amp;Table_PayItems[[#This Row],[Unit]])</f>
        <v>Shoulder, Cl III - $Ton</v>
      </c>
      <c r="I5740" s="29" t="str">
        <f>IFERROR(VLOOKUP(ROWS($M$5:M5740),Table_PayItems[[Search Key]:[Concentrated Name]],2,FALSE),"")</f>
        <v>Shoulder, Cl III - $Ton</v>
      </c>
      <c r="J5740" s="1"/>
      <c r="K5740" s="1"/>
      <c r="L5740" s="22">
        <f>IF(ISNUMBER(SEARCH(Pay_Item_Search_Text_2,M5740)),MAX($L$4:L5739)+1,0)</f>
        <v>0</v>
      </c>
      <c r="M5740" s="1" t="str">
        <f>IFERROR(VLOOKUP(ROWS($M$5:M5740),Table_PayItems[[Search Key]:[Concentrated Name]],2,FALSE),"")</f>
        <v>Shoulder, Cl III - $Ton</v>
      </c>
      <c r="N5740" s="1" t="str">
        <f>IFERROR(VLOOKUP(ROWS($M$5:N5740),$L$5:$M$7000,2,FALSE),"")</f>
        <v/>
      </c>
      <c r="O5740" s="1" t="str">
        <f>IFERROR(VLOOKUP(ROWS($O$5:O5740),$K$5:$L$7000,2,FALSE),"")</f>
        <v/>
      </c>
    </row>
    <row r="5741" spans="2:15" ht="15" customHeight="1" x14ac:dyDescent="0.25">
      <c r="B5741" s="178" t="s">
        <v>8216</v>
      </c>
      <c r="C5741" s="178" t="s">
        <v>123</v>
      </c>
      <c r="D5741" s="178" t="s">
        <v>276</v>
      </c>
      <c r="E5741" s="178" t="s">
        <v>6895</v>
      </c>
      <c r="F5741" s="178" t="s">
        <v>17</v>
      </c>
      <c r="G5741" s="1">
        <f>IF(ISNUMBER(Pay_Item_Search_Text),IF(ISNUMBER(IF(FIND(Pay_Item_Search_Text,B5741)=1,1, "FALSE")),MAX(G$4:$G5740)+1,IF(ISNUMBER(Pay_Item_Search_Text),0,IF(ISNUMBER(SEARCH(Pay_Item_Search_Text,H5741)),MAX(G$4:$G5740)+1,0))),IF(ISNUMBER(Pay_Item_Search_Text),0,IF(ISNUMBER(SEARCH(Pay_Item_Search_Text,H5741)),MAX(G$4:$G5740)+1,0)))</f>
        <v>5737</v>
      </c>
      <c r="H5741" s="1" t="str">
        <f>IF(Table_PayItems[[#This Row],[Description]]="_","_ Unique Item - "&amp;Table_PayItems[[#This Row],[Item]]&amp;" - $"&amp;Table_PayItems[[#This Row],[Unit]],Table_PayItems[[#This Row],[Description]]&amp;" - $"&amp;Table_PayItems[[#This Row],[Unit]])</f>
        <v>Shoulder, Cl III, 3 inch - $Syd</v>
      </c>
      <c r="I5741" s="29" t="str">
        <f>IFERROR(VLOOKUP(ROWS($M$5:M5741),Table_PayItems[[Search Key]:[Concentrated Name]],2,FALSE),"")</f>
        <v>Shoulder, Cl III, 3 inch - $Syd</v>
      </c>
      <c r="J5741" s="1"/>
      <c r="K5741" s="1"/>
      <c r="L5741" s="22">
        <f>IF(ISNUMBER(SEARCH(Pay_Item_Search_Text_2,M5741)),MAX($L$4:L5740)+1,0)</f>
        <v>0</v>
      </c>
      <c r="M5741" s="1" t="str">
        <f>IFERROR(VLOOKUP(ROWS($M$5:M5741),Table_PayItems[[Search Key]:[Concentrated Name]],2,FALSE),"")</f>
        <v>Shoulder, Cl III, 3 inch - $Syd</v>
      </c>
      <c r="N5741" s="1" t="str">
        <f>IFERROR(VLOOKUP(ROWS($M$5:N5741),$L$5:$M$7000,2,FALSE),"")</f>
        <v/>
      </c>
      <c r="O5741" s="1" t="str">
        <f>IFERROR(VLOOKUP(ROWS($O$5:O5741),$K$5:$L$7000,2,FALSE),"")</f>
        <v/>
      </c>
    </row>
    <row r="5742" spans="2:15" ht="15" customHeight="1" x14ac:dyDescent="0.25">
      <c r="B5742" s="178" t="s">
        <v>8217</v>
      </c>
      <c r="C5742" s="178" t="s">
        <v>123</v>
      </c>
      <c r="D5742" s="178" t="s">
        <v>277</v>
      </c>
      <c r="E5742" s="178" t="s">
        <v>6895</v>
      </c>
      <c r="F5742" s="178" t="s">
        <v>17</v>
      </c>
      <c r="G5742" s="1">
        <f>IF(ISNUMBER(Pay_Item_Search_Text),IF(ISNUMBER(IF(FIND(Pay_Item_Search_Text,B5742)=1,1, "FALSE")),MAX(G$4:$G5741)+1,IF(ISNUMBER(Pay_Item_Search_Text),0,IF(ISNUMBER(SEARCH(Pay_Item_Search_Text,H5742)),MAX(G$4:$G5741)+1,0))),IF(ISNUMBER(Pay_Item_Search_Text),0,IF(ISNUMBER(SEARCH(Pay_Item_Search_Text,H5742)),MAX(G$4:$G5741)+1,0)))</f>
        <v>5738</v>
      </c>
      <c r="H5742" s="1" t="str">
        <f>IF(Table_PayItems[[#This Row],[Description]]="_","_ Unique Item - "&amp;Table_PayItems[[#This Row],[Item]]&amp;" - $"&amp;Table_PayItems[[#This Row],[Unit]],Table_PayItems[[#This Row],[Description]]&amp;" - $"&amp;Table_PayItems[[#This Row],[Unit]])</f>
        <v>Shoulder, Cl III, 4 inch - $Syd</v>
      </c>
      <c r="I5742" s="29" t="str">
        <f>IFERROR(VLOOKUP(ROWS($M$5:M5742),Table_PayItems[[Search Key]:[Concentrated Name]],2,FALSE),"")</f>
        <v>Shoulder, Cl III, 4 inch - $Syd</v>
      </c>
      <c r="J5742" s="1"/>
      <c r="K5742" s="1"/>
      <c r="L5742" s="22">
        <f>IF(ISNUMBER(SEARCH(Pay_Item_Search_Text_2,M5742)),MAX($L$4:L5741)+1,0)</f>
        <v>0</v>
      </c>
      <c r="M5742" s="1" t="str">
        <f>IFERROR(VLOOKUP(ROWS($M$5:M5742),Table_PayItems[[Search Key]:[Concentrated Name]],2,FALSE),"")</f>
        <v>Shoulder, Cl III, 4 inch - $Syd</v>
      </c>
      <c r="N5742" s="1" t="str">
        <f>IFERROR(VLOOKUP(ROWS($M$5:N5742),$L$5:$M$7000,2,FALSE),"")</f>
        <v/>
      </c>
      <c r="O5742" s="1" t="str">
        <f>IFERROR(VLOOKUP(ROWS($O$5:O5742),$K$5:$L$7000,2,FALSE),"")</f>
        <v/>
      </c>
    </row>
    <row r="5743" spans="2:15" ht="15" customHeight="1" x14ac:dyDescent="0.25">
      <c r="B5743" s="178" t="s">
        <v>8218</v>
      </c>
      <c r="C5743" s="178" t="s">
        <v>123</v>
      </c>
      <c r="D5743" s="178" t="s">
        <v>278</v>
      </c>
      <c r="E5743" s="178" t="s">
        <v>6895</v>
      </c>
      <c r="F5743" s="178" t="s">
        <v>17</v>
      </c>
      <c r="G5743" s="1">
        <f>IF(ISNUMBER(Pay_Item_Search_Text),IF(ISNUMBER(IF(FIND(Pay_Item_Search_Text,B5743)=1,1, "FALSE")),MAX(G$4:$G5742)+1,IF(ISNUMBER(Pay_Item_Search_Text),0,IF(ISNUMBER(SEARCH(Pay_Item_Search_Text,H5743)),MAX(G$4:$G5742)+1,0))),IF(ISNUMBER(Pay_Item_Search_Text),0,IF(ISNUMBER(SEARCH(Pay_Item_Search_Text,H5743)),MAX(G$4:$G5742)+1,0)))</f>
        <v>5739</v>
      </c>
      <c r="H5743" s="1" t="str">
        <f>IF(Table_PayItems[[#This Row],[Description]]="_","_ Unique Item - "&amp;Table_PayItems[[#This Row],[Item]]&amp;" - $"&amp;Table_PayItems[[#This Row],[Unit]],Table_PayItems[[#This Row],[Description]]&amp;" - $"&amp;Table_PayItems[[#This Row],[Unit]])</f>
        <v>Shoulder, Cl III, 5 inch - $Syd</v>
      </c>
      <c r="I5743" s="29" t="str">
        <f>IFERROR(VLOOKUP(ROWS($M$5:M5743),Table_PayItems[[Search Key]:[Concentrated Name]],2,FALSE),"")</f>
        <v>Shoulder, Cl III, 5 inch - $Syd</v>
      </c>
      <c r="J5743" s="1"/>
      <c r="K5743" s="1"/>
      <c r="L5743" s="22">
        <f>IF(ISNUMBER(SEARCH(Pay_Item_Search_Text_2,M5743)),MAX($L$4:L5742)+1,0)</f>
        <v>0</v>
      </c>
      <c r="M5743" s="1" t="str">
        <f>IFERROR(VLOOKUP(ROWS($M$5:M5743),Table_PayItems[[Search Key]:[Concentrated Name]],2,FALSE),"")</f>
        <v>Shoulder, Cl III, 5 inch - $Syd</v>
      </c>
      <c r="N5743" s="1" t="str">
        <f>IFERROR(VLOOKUP(ROWS($M$5:N5743),$L$5:$M$7000,2,FALSE),"")</f>
        <v/>
      </c>
      <c r="O5743" s="1" t="str">
        <f>IFERROR(VLOOKUP(ROWS($O$5:O5743),$K$5:$L$7000,2,FALSE),"")</f>
        <v/>
      </c>
    </row>
    <row r="5744" spans="2:15" ht="15" customHeight="1" x14ac:dyDescent="0.25">
      <c r="B5744" s="178" t="s">
        <v>8219</v>
      </c>
      <c r="C5744" s="178" t="s">
        <v>123</v>
      </c>
      <c r="D5744" s="178" t="s">
        <v>279</v>
      </c>
      <c r="E5744" s="178" t="s">
        <v>6895</v>
      </c>
      <c r="F5744" s="178" t="s">
        <v>17</v>
      </c>
      <c r="G5744" s="1">
        <f>IF(ISNUMBER(Pay_Item_Search_Text),IF(ISNUMBER(IF(FIND(Pay_Item_Search_Text,B5744)=1,1, "FALSE")),MAX(G$4:$G5743)+1,IF(ISNUMBER(Pay_Item_Search_Text),0,IF(ISNUMBER(SEARCH(Pay_Item_Search_Text,H5744)),MAX(G$4:$G5743)+1,0))),IF(ISNUMBER(Pay_Item_Search_Text),0,IF(ISNUMBER(SEARCH(Pay_Item_Search_Text,H5744)),MAX(G$4:$G5743)+1,0)))</f>
        <v>5740</v>
      </c>
      <c r="H5744" s="1" t="str">
        <f>IF(Table_PayItems[[#This Row],[Description]]="_","_ Unique Item - "&amp;Table_PayItems[[#This Row],[Item]]&amp;" - $"&amp;Table_PayItems[[#This Row],[Unit]],Table_PayItems[[#This Row],[Description]]&amp;" - $"&amp;Table_PayItems[[#This Row],[Unit]])</f>
        <v>Shoulder, Cl III, 6 inch - $Syd</v>
      </c>
      <c r="I5744" s="29" t="str">
        <f>IFERROR(VLOOKUP(ROWS($M$5:M5744),Table_PayItems[[Search Key]:[Concentrated Name]],2,FALSE),"")</f>
        <v>Shoulder, Cl III, 6 inch - $Syd</v>
      </c>
      <c r="J5744" s="1"/>
      <c r="K5744" s="1"/>
      <c r="L5744" s="22">
        <f>IF(ISNUMBER(SEARCH(Pay_Item_Search_Text_2,M5744)),MAX($L$4:L5743)+1,0)</f>
        <v>0</v>
      </c>
      <c r="M5744" s="1" t="str">
        <f>IFERROR(VLOOKUP(ROWS($M$5:M5744),Table_PayItems[[Search Key]:[Concentrated Name]],2,FALSE),"")</f>
        <v>Shoulder, Cl III, 6 inch - $Syd</v>
      </c>
      <c r="N5744" s="1" t="str">
        <f>IFERROR(VLOOKUP(ROWS($M$5:N5744),$L$5:$M$7000,2,FALSE),"")</f>
        <v/>
      </c>
      <c r="O5744" s="1" t="str">
        <f>IFERROR(VLOOKUP(ROWS($O$5:O5744),$K$5:$L$7000,2,FALSE),"")</f>
        <v/>
      </c>
    </row>
    <row r="5745" spans="2:15" ht="15" customHeight="1" x14ac:dyDescent="0.25">
      <c r="B5745" s="178" t="s">
        <v>8220</v>
      </c>
      <c r="C5745" s="178" t="s">
        <v>123</v>
      </c>
      <c r="D5745" s="178" t="s">
        <v>280</v>
      </c>
      <c r="E5745" s="178" t="s">
        <v>6895</v>
      </c>
      <c r="F5745" s="178" t="s">
        <v>17</v>
      </c>
      <c r="G5745" s="1">
        <f>IF(ISNUMBER(Pay_Item_Search_Text),IF(ISNUMBER(IF(FIND(Pay_Item_Search_Text,B5745)=1,1, "FALSE")),MAX(G$4:$G5744)+1,IF(ISNUMBER(Pay_Item_Search_Text),0,IF(ISNUMBER(SEARCH(Pay_Item_Search_Text,H5745)),MAX(G$4:$G5744)+1,0))),IF(ISNUMBER(Pay_Item_Search_Text),0,IF(ISNUMBER(SEARCH(Pay_Item_Search_Text,H5745)),MAX(G$4:$G5744)+1,0)))</f>
        <v>5741</v>
      </c>
      <c r="H5745" s="1" t="str">
        <f>IF(Table_PayItems[[#This Row],[Description]]="_","_ Unique Item - "&amp;Table_PayItems[[#This Row],[Item]]&amp;" - $"&amp;Table_PayItems[[#This Row],[Unit]],Table_PayItems[[#This Row],[Description]]&amp;" - $"&amp;Table_PayItems[[#This Row],[Unit]])</f>
        <v>Shoulder, Cl III, 7 inch - $Syd</v>
      </c>
      <c r="I5745" s="29" t="str">
        <f>IFERROR(VLOOKUP(ROWS($M$5:M5745),Table_PayItems[[Search Key]:[Concentrated Name]],2,FALSE),"")</f>
        <v>Shoulder, Cl III, 7 inch - $Syd</v>
      </c>
      <c r="J5745" s="1"/>
      <c r="K5745" s="1"/>
      <c r="L5745" s="22">
        <f>IF(ISNUMBER(SEARCH(Pay_Item_Search_Text_2,M5745)),MAX($L$4:L5744)+1,0)</f>
        <v>0</v>
      </c>
      <c r="M5745" s="1" t="str">
        <f>IFERROR(VLOOKUP(ROWS($M$5:M5745),Table_PayItems[[Search Key]:[Concentrated Name]],2,FALSE),"")</f>
        <v>Shoulder, Cl III, 7 inch - $Syd</v>
      </c>
      <c r="N5745" s="1" t="str">
        <f>IFERROR(VLOOKUP(ROWS($M$5:N5745),$L$5:$M$7000,2,FALSE),"")</f>
        <v/>
      </c>
      <c r="O5745" s="1" t="str">
        <f>IFERROR(VLOOKUP(ROWS($O$5:O5745),$K$5:$L$7000,2,FALSE),"")</f>
        <v/>
      </c>
    </row>
    <row r="5746" spans="2:15" ht="15" customHeight="1" x14ac:dyDescent="0.25">
      <c r="B5746" s="178" t="s">
        <v>8221</v>
      </c>
      <c r="C5746" s="178" t="s">
        <v>123</v>
      </c>
      <c r="D5746" s="178" t="s">
        <v>281</v>
      </c>
      <c r="E5746" s="178" t="s">
        <v>6895</v>
      </c>
      <c r="F5746" s="178" t="s">
        <v>17</v>
      </c>
      <c r="G5746" s="1">
        <f>IF(ISNUMBER(Pay_Item_Search_Text),IF(ISNUMBER(IF(FIND(Pay_Item_Search_Text,B5746)=1,1, "FALSE")),MAX(G$4:$G5745)+1,IF(ISNUMBER(Pay_Item_Search_Text),0,IF(ISNUMBER(SEARCH(Pay_Item_Search_Text,H5746)),MAX(G$4:$G5745)+1,0))),IF(ISNUMBER(Pay_Item_Search_Text),0,IF(ISNUMBER(SEARCH(Pay_Item_Search_Text,H5746)),MAX(G$4:$G5745)+1,0)))</f>
        <v>5742</v>
      </c>
      <c r="H5746" s="1" t="str">
        <f>IF(Table_PayItems[[#This Row],[Description]]="_","_ Unique Item - "&amp;Table_PayItems[[#This Row],[Item]]&amp;" - $"&amp;Table_PayItems[[#This Row],[Unit]],Table_PayItems[[#This Row],[Description]]&amp;" - $"&amp;Table_PayItems[[#This Row],[Unit]])</f>
        <v>Shoulder, Cl III, 8 inch - $Syd</v>
      </c>
      <c r="I5746" s="29" t="str">
        <f>IFERROR(VLOOKUP(ROWS($M$5:M5746),Table_PayItems[[Search Key]:[Concentrated Name]],2,FALSE),"")</f>
        <v>Shoulder, Cl III, 8 inch - $Syd</v>
      </c>
      <c r="J5746" s="1"/>
      <c r="K5746" s="1"/>
      <c r="L5746" s="22">
        <f>IF(ISNUMBER(SEARCH(Pay_Item_Search_Text_2,M5746)),MAX($L$4:L5745)+1,0)</f>
        <v>0</v>
      </c>
      <c r="M5746" s="1" t="str">
        <f>IFERROR(VLOOKUP(ROWS($M$5:M5746),Table_PayItems[[Search Key]:[Concentrated Name]],2,FALSE),"")</f>
        <v>Shoulder, Cl III, 8 inch - $Syd</v>
      </c>
      <c r="N5746" s="1" t="str">
        <f>IFERROR(VLOOKUP(ROWS($M$5:N5746),$L$5:$M$7000,2,FALSE),"")</f>
        <v/>
      </c>
      <c r="O5746" s="1" t="str">
        <f>IFERROR(VLOOKUP(ROWS($O$5:O5746),$K$5:$L$7000,2,FALSE),"")</f>
        <v/>
      </c>
    </row>
    <row r="5747" spans="2:15" ht="15" customHeight="1" x14ac:dyDescent="0.25">
      <c r="B5747" s="178" t="s">
        <v>8214</v>
      </c>
      <c r="C5747" s="178" t="s">
        <v>112</v>
      </c>
      <c r="D5747" s="178" t="s">
        <v>274</v>
      </c>
      <c r="E5747" s="178" t="s">
        <v>6895</v>
      </c>
      <c r="F5747" s="178" t="s">
        <v>17</v>
      </c>
      <c r="G5747" s="1">
        <f>IF(ISNUMBER(Pay_Item_Search_Text),IF(ISNUMBER(IF(FIND(Pay_Item_Search_Text,B5747)=1,1, "FALSE")),MAX(G$4:$G5746)+1,IF(ISNUMBER(Pay_Item_Search_Text),0,IF(ISNUMBER(SEARCH(Pay_Item_Search_Text,H5747)),MAX(G$4:$G5746)+1,0))),IF(ISNUMBER(Pay_Item_Search_Text),0,IF(ISNUMBER(SEARCH(Pay_Item_Search_Text,H5747)),MAX(G$4:$G5746)+1,0)))</f>
        <v>5743</v>
      </c>
      <c r="H5747" s="1" t="str">
        <f>IF(Table_PayItems[[#This Row],[Description]]="_","_ Unique Item - "&amp;Table_PayItems[[#This Row],[Item]]&amp;" - $"&amp;Table_PayItems[[#This Row],[Unit]],Table_PayItems[[#This Row],[Description]]&amp;" - $"&amp;Table_PayItems[[#This Row],[Unit]])</f>
        <v>Shoulder, Cl III, CIP - $Cyd</v>
      </c>
      <c r="I5747" s="29" t="str">
        <f>IFERROR(VLOOKUP(ROWS($M$5:M5747),Table_PayItems[[Search Key]:[Concentrated Name]],2,FALSE),"")</f>
        <v>Shoulder, Cl III, CIP - $Cyd</v>
      </c>
      <c r="J5747" s="1"/>
      <c r="K5747" s="1"/>
      <c r="L5747" s="22">
        <f>IF(ISNUMBER(SEARCH(Pay_Item_Search_Text_2,M5747)),MAX($L$4:L5746)+1,0)</f>
        <v>0</v>
      </c>
      <c r="M5747" s="1" t="str">
        <f>IFERROR(VLOOKUP(ROWS($M$5:M5747),Table_PayItems[[Search Key]:[Concentrated Name]],2,FALSE),"")</f>
        <v>Shoulder, Cl III, CIP - $Cyd</v>
      </c>
      <c r="N5747" s="1" t="str">
        <f>IFERROR(VLOOKUP(ROWS($M$5:N5747),$L$5:$M$7000,2,FALSE),"")</f>
        <v/>
      </c>
      <c r="O5747" s="1" t="str">
        <f>IFERROR(VLOOKUP(ROWS($O$5:O5747),$K$5:$L$7000,2,FALSE),"")</f>
        <v/>
      </c>
    </row>
    <row r="5748" spans="2:15" ht="15" customHeight="1" x14ac:dyDescent="0.25">
      <c r="B5748" s="178" t="s">
        <v>8215</v>
      </c>
      <c r="C5748" s="178" t="s">
        <v>112</v>
      </c>
      <c r="D5748" s="178" t="s">
        <v>275</v>
      </c>
      <c r="E5748" s="178" t="s">
        <v>6895</v>
      </c>
      <c r="F5748" s="178" t="s">
        <v>17</v>
      </c>
      <c r="G5748" s="1">
        <f>IF(ISNUMBER(Pay_Item_Search_Text),IF(ISNUMBER(IF(FIND(Pay_Item_Search_Text,B5748)=1,1, "FALSE")),MAX(G$4:$G5747)+1,IF(ISNUMBER(Pay_Item_Search_Text),0,IF(ISNUMBER(SEARCH(Pay_Item_Search_Text,H5748)),MAX(G$4:$G5747)+1,0))),IF(ISNUMBER(Pay_Item_Search_Text),0,IF(ISNUMBER(SEARCH(Pay_Item_Search_Text,H5748)),MAX(G$4:$G5747)+1,0)))</f>
        <v>5744</v>
      </c>
      <c r="H5748" s="1" t="str">
        <f>IF(Table_PayItems[[#This Row],[Description]]="_","_ Unique Item - "&amp;Table_PayItems[[#This Row],[Item]]&amp;" - $"&amp;Table_PayItems[[#This Row],[Unit]],Table_PayItems[[#This Row],[Description]]&amp;" - $"&amp;Table_PayItems[[#This Row],[Unit]])</f>
        <v>Shoulder, Cl III, LM - $Cyd</v>
      </c>
      <c r="I5748" s="29" t="str">
        <f>IFERROR(VLOOKUP(ROWS($M$5:M5748),Table_PayItems[[Search Key]:[Concentrated Name]],2,FALSE),"")</f>
        <v>Shoulder, Cl III, LM - $Cyd</v>
      </c>
      <c r="J5748" s="1"/>
      <c r="K5748" s="1"/>
      <c r="L5748" s="22">
        <f>IF(ISNUMBER(SEARCH(Pay_Item_Search_Text_2,M5748)),MAX($L$4:L5747)+1,0)</f>
        <v>0</v>
      </c>
      <c r="M5748" s="1" t="str">
        <f>IFERROR(VLOOKUP(ROWS($M$5:M5748),Table_PayItems[[Search Key]:[Concentrated Name]],2,FALSE),"")</f>
        <v>Shoulder, Cl III, LM - $Cyd</v>
      </c>
      <c r="N5748" s="1" t="str">
        <f>IFERROR(VLOOKUP(ROWS($M$5:N5748),$L$5:$M$7000,2,FALSE),"")</f>
        <v/>
      </c>
      <c r="O5748" s="1" t="str">
        <f>IFERROR(VLOOKUP(ROWS($O$5:O5748),$K$5:$L$7000,2,FALSE),"")</f>
        <v/>
      </c>
    </row>
    <row r="5749" spans="2:15" ht="15" customHeight="1" x14ac:dyDescent="0.25">
      <c r="B5749" s="178" t="s">
        <v>8222</v>
      </c>
      <c r="C5749" s="178" t="s">
        <v>112</v>
      </c>
      <c r="D5749" s="178" t="s">
        <v>282</v>
      </c>
      <c r="E5749" s="178" t="s">
        <v>6895</v>
      </c>
      <c r="F5749" s="178" t="s">
        <v>17</v>
      </c>
      <c r="G5749" s="1">
        <f>IF(ISNUMBER(Pay_Item_Search_Text),IF(ISNUMBER(IF(FIND(Pay_Item_Search_Text,B5749)=1,1, "FALSE")),MAX(G$4:$G5748)+1,IF(ISNUMBER(Pay_Item_Search_Text),0,IF(ISNUMBER(SEARCH(Pay_Item_Search_Text,H5749)),MAX(G$4:$G5748)+1,0))),IF(ISNUMBER(Pay_Item_Search_Text),0,IF(ISNUMBER(SEARCH(Pay_Item_Search_Text,H5749)),MAX(G$4:$G5748)+1,0)))</f>
        <v>5745</v>
      </c>
      <c r="H5749" s="1" t="str">
        <f>IF(Table_PayItems[[#This Row],[Description]]="_","_ Unique Item - "&amp;Table_PayItems[[#This Row],[Item]]&amp;" - $"&amp;Table_PayItems[[#This Row],[Unit]],Table_PayItems[[#This Row],[Description]]&amp;" - $"&amp;Table_PayItems[[#This Row],[Unit]])</f>
        <v>Shoulder, Cl IV, CIP - $Cyd</v>
      </c>
      <c r="I5749" s="29" t="str">
        <f>IFERROR(VLOOKUP(ROWS($M$5:M5749),Table_PayItems[[Search Key]:[Concentrated Name]],2,FALSE),"")</f>
        <v>Shoulder, Cl IV, CIP - $Cyd</v>
      </c>
      <c r="J5749" s="1"/>
      <c r="K5749" s="1"/>
      <c r="L5749" s="22">
        <f>IF(ISNUMBER(SEARCH(Pay_Item_Search_Text_2,M5749)),MAX($L$4:L5748)+1,0)</f>
        <v>0</v>
      </c>
      <c r="M5749" s="1" t="str">
        <f>IFERROR(VLOOKUP(ROWS($M$5:M5749),Table_PayItems[[Search Key]:[Concentrated Name]],2,FALSE),"")</f>
        <v>Shoulder, Cl IV, CIP - $Cyd</v>
      </c>
      <c r="N5749" s="1" t="str">
        <f>IFERROR(VLOOKUP(ROWS($M$5:N5749),$L$5:$M$7000,2,FALSE),"")</f>
        <v/>
      </c>
      <c r="O5749" s="1" t="str">
        <f>IFERROR(VLOOKUP(ROWS($O$5:O5749),$K$5:$L$7000,2,FALSE),"")</f>
        <v/>
      </c>
    </row>
    <row r="5750" spans="2:15" ht="15" customHeight="1" x14ac:dyDescent="0.25">
      <c r="B5750" s="178" t="s">
        <v>8223</v>
      </c>
      <c r="C5750" s="178" t="s">
        <v>112</v>
      </c>
      <c r="D5750" s="178" t="s">
        <v>283</v>
      </c>
      <c r="E5750" s="178" t="s">
        <v>6895</v>
      </c>
      <c r="F5750" s="178" t="s">
        <v>17</v>
      </c>
      <c r="G5750" s="1">
        <f>IF(ISNUMBER(Pay_Item_Search_Text),IF(ISNUMBER(IF(FIND(Pay_Item_Search_Text,B5750)=1,1, "FALSE")),MAX(G$4:$G5749)+1,IF(ISNUMBER(Pay_Item_Search_Text),0,IF(ISNUMBER(SEARCH(Pay_Item_Search_Text,H5750)),MAX(G$4:$G5749)+1,0))),IF(ISNUMBER(Pay_Item_Search_Text),0,IF(ISNUMBER(SEARCH(Pay_Item_Search_Text,H5750)),MAX(G$4:$G5749)+1,0)))</f>
        <v>5746</v>
      </c>
      <c r="H5750" s="1" t="str">
        <f>IF(Table_PayItems[[#This Row],[Description]]="_","_ Unique Item - "&amp;Table_PayItems[[#This Row],[Item]]&amp;" - $"&amp;Table_PayItems[[#This Row],[Unit]],Table_PayItems[[#This Row],[Description]]&amp;" - $"&amp;Table_PayItems[[#This Row],[Unit]])</f>
        <v>Shoulder, Cl IV, LM - $Cyd</v>
      </c>
      <c r="I5750" s="29" t="str">
        <f>IFERROR(VLOOKUP(ROWS($M$5:M5750),Table_PayItems[[Search Key]:[Concentrated Name]],2,FALSE),"")</f>
        <v>Shoulder, Cl IV, LM - $Cyd</v>
      </c>
      <c r="J5750" s="1"/>
      <c r="K5750" s="1"/>
      <c r="L5750" s="22">
        <f>IF(ISNUMBER(SEARCH(Pay_Item_Search_Text_2,M5750)),MAX($L$4:L5749)+1,0)</f>
        <v>0</v>
      </c>
      <c r="M5750" s="1" t="str">
        <f>IFERROR(VLOOKUP(ROWS($M$5:M5750),Table_PayItems[[Search Key]:[Concentrated Name]],2,FALSE),"")</f>
        <v>Shoulder, Cl IV, LM - $Cyd</v>
      </c>
      <c r="N5750" s="1" t="str">
        <f>IFERROR(VLOOKUP(ROWS($M$5:N5750),$L$5:$M$7000,2,FALSE),"")</f>
        <v/>
      </c>
      <c r="O5750" s="1" t="str">
        <f>IFERROR(VLOOKUP(ROWS($O$5:O5750),$K$5:$L$7000,2,FALSE),"")</f>
        <v/>
      </c>
    </row>
    <row r="5751" spans="2:15" ht="15" customHeight="1" x14ac:dyDescent="0.25">
      <c r="B5751" s="178" t="s">
        <v>8225</v>
      </c>
      <c r="C5751" s="178" t="s">
        <v>123</v>
      </c>
      <c r="D5751" s="178" t="s">
        <v>286</v>
      </c>
      <c r="E5751" s="178" t="s">
        <v>285</v>
      </c>
      <c r="F5751" s="178" t="s">
        <v>17</v>
      </c>
      <c r="G5751" s="1">
        <f>IF(ISNUMBER(Pay_Item_Search_Text),IF(ISNUMBER(IF(FIND(Pay_Item_Search_Text,B5751)=1,1, "FALSE")),MAX(G$4:$G5750)+1,IF(ISNUMBER(Pay_Item_Search_Text),0,IF(ISNUMBER(SEARCH(Pay_Item_Search_Text,H5751)),MAX(G$4:$G5750)+1,0))),IF(ISNUMBER(Pay_Item_Search_Text),0,IF(ISNUMBER(SEARCH(Pay_Item_Search_Text,H5751)),MAX(G$4:$G5750)+1,0)))</f>
        <v>5747</v>
      </c>
      <c r="H5751" s="1" t="str">
        <f>IF(Table_PayItems[[#This Row],[Description]]="_","_ Unique Item - "&amp;Table_PayItems[[#This Row],[Item]]&amp;" - $"&amp;Table_PayItems[[#This Row],[Unit]],Table_PayItems[[#This Row],[Description]]&amp;" - $"&amp;Table_PayItems[[#This Row],[Unit]])</f>
        <v>Shoulder, Cl ll, 3 inch, Temp - $Syd</v>
      </c>
      <c r="I5751" s="29" t="str">
        <f>IFERROR(VLOOKUP(ROWS($M$5:M5751),Table_PayItems[[Search Key]:[Concentrated Name]],2,FALSE),"")</f>
        <v>Shoulder, Cl ll, 3 inch, Temp - $Syd</v>
      </c>
      <c r="J5751" s="1"/>
      <c r="K5751" s="1"/>
      <c r="L5751" s="22">
        <f>IF(ISNUMBER(SEARCH(Pay_Item_Search_Text_2,M5751)),MAX($L$4:L5750)+1,0)</f>
        <v>0</v>
      </c>
      <c r="M5751" s="1" t="str">
        <f>IFERROR(VLOOKUP(ROWS($M$5:M5751),Table_PayItems[[Search Key]:[Concentrated Name]],2,FALSE),"")</f>
        <v>Shoulder, Cl ll, 3 inch, Temp - $Syd</v>
      </c>
      <c r="N5751" s="1" t="str">
        <f>IFERROR(VLOOKUP(ROWS($M$5:N5751),$L$5:$M$7000,2,FALSE),"")</f>
        <v/>
      </c>
      <c r="O5751" s="1" t="str">
        <f>IFERROR(VLOOKUP(ROWS($O$5:O5751),$K$5:$L$7000,2,FALSE),"")</f>
        <v/>
      </c>
    </row>
    <row r="5752" spans="2:15" ht="15" customHeight="1" x14ac:dyDescent="0.25">
      <c r="B5752" s="178" t="s">
        <v>8226</v>
      </c>
      <c r="C5752" s="178" t="s">
        <v>123</v>
      </c>
      <c r="D5752" s="178" t="s">
        <v>287</v>
      </c>
      <c r="E5752" s="178" t="s">
        <v>285</v>
      </c>
      <c r="F5752" s="178" t="s">
        <v>17</v>
      </c>
      <c r="G5752" s="1">
        <f>IF(ISNUMBER(Pay_Item_Search_Text),IF(ISNUMBER(IF(FIND(Pay_Item_Search_Text,B5752)=1,1, "FALSE")),MAX(G$4:$G5751)+1,IF(ISNUMBER(Pay_Item_Search_Text),0,IF(ISNUMBER(SEARCH(Pay_Item_Search_Text,H5752)),MAX(G$4:$G5751)+1,0))),IF(ISNUMBER(Pay_Item_Search_Text),0,IF(ISNUMBER(SEARCH(Pay_Item_Search_Text,H5752)),MAX(G$4:$G5751)+1,0)))</f>
        <v>5748</v>
      </c>
      <c r="H5752" s="1" t="str">
        <f>IF(Table_PayItems[[#This Row],[Description]]="_","_ Unique Item - "&amp;Table_PayItems[[#This Row],[Item]]&amp;" - $"&amp;Table_PayItems[[#This Row],[Unit]],Table_PayItems[[#This Row],[Description]]&amp;" - $"&amp;Table_PayItems[[#This Row],[Unit]])</f>
        <v>Shoulder, Cl ll, 4 inch, Temp - $Syd</v>
      </c>
      <c r="I5752" s="29" t="str">
        <f>IFERROR(VLOOKUP(ROWS($M$5:M5752),Table_PayItems[[Search Key]:[Concentrated Name]],2,FALSE),"")</f>
        <v>Shoulder, Cl ll, 4 inch, Temp - $Syd</v>
      </c>
      <c r="J5752" s="1"/>
      <c r="K5752" s="1"/>
      <c r="L5752" s="22">
        <f>IF(ISNUMBER(SEARCH(Pay_Item_Search_Text_2,M5752)),MAX($L$4:L5751)+1,0)</f>
        <v>0</v>
      </c>
      <c r="M5752" s="1" t="str">
        <f>IFERROR(VLOOKUP(ROWS($M$5:M5752),Table_PayItems[[Search Key]:[Concentrated Name]],2,FALSE),"")</f>
        <v>Shoulder, Cl ll, 4 inch, Temp - $Syd</v>
      </c>
      <c r="N5752" s="1" t="str">
        <f>IFERROR(VLOOKUP(ROWS($M$5:N5752),$L$5:$M$7000,2,FALSE),"")</f>
        <v/>
      </c>
      <c r="O5752" s="1" t="str">
        <f>IFERROR(VLOOKUP(ROWS($O$5:O5752),$K$5:$L$7000,2,FALSE),"")</f>
        <v/>
      </c>
    </row>
    <row r="5753" spans="2:15" ht="15" customHeight="1" x14ac:dyDescent="0.25">
      <c r="B5753" s="178" t="s">
        <v>8227</v>
      </c>
      <c r="C5753" s="178" t="s">
        <v>123</v>
      </c>
      <c r="D5753" s="178" t="s">
        <v>288</v>
      </c>
      <c r="E5753" s="178" t="s">
        <v>285</v>
      </c>
      <c r="F5753" s="178" t="s">
        <v>17</v>
      </c>
      <c r="G5753" s="1">
        <f>IF(ISNUMBER(Pay_Item_Search_Text),IF(ISNUMBER(IF(FIND(Pay_Item_Search_Text,B5753)=1,1, "FALSE")),MAX(G$4:$G5752)+1,IF(ISNUMBER(Pay_Item_Search_Text),0,IF(ISNUMBER(SEARCH(Pay_Item_Search_Text,H5753)),MAX(G$4:$G5752)+1,0))),IF(ISNUMBER(Pay_Item_Search_Text),0,IF(ISNUMBER(SEARCH(Pay_Item_Search_Text,H5753)),MAX(G$4:$G5752)+1,0)))</f>
        <v>5749</v>
      </c>
      <c r="H5753" s="1" t="str">
        <f>IF(Table_PayItems[[#This Row],[Description]]="_","_ Unique Item - "&amp;Table_PayItems[[#This Row],[Item]]&amp;" - $"&amp;Table_PayItems[[#This Row],[Unit]],Table_PayItems[[#This Row],[Description]]&amp;" - $"&amp;Table_PayItems[[#This Row],[Unit]])</f>
        <v>Shoulder, Cl ll, 5 inch, Temp - $Syd</v>
      </c>
      <c r="I5753" s="29" t="str">
        <f>IFERROR(VLOOKUP(ROWS($M$5:M5753),Table_PayItems[[Search Key]:[Concentrated Name]],2,FALSE),"")</f>
        <v>Shoulder, Cl ll, 5 inch, Temp - $Syd</v>
      </c>
      <c r="J5753" s="1"/>
      <c r="K5753" s="1"/>
      <c r="L5753" s="22">
        <f>IF(ISNUMBER(SEARCH(Pay_Item_Search_Text_2,M5753)),MAX($L$4:L5752)+1,0)</f>
        <v>0</v>
      </c>
      <c r="M5753" s="1" t="str">
        <f>IFERROR(VLOOKUP(ROWS($M$5:M5753),Table_PayItems[[Search Key]:[Concentrated Name]],2,FALSE),"")</f>
        <v>Shoulder, Cl ll, 5 inch, Temp - $Syd</v>
      </c>
      <c r="N5753" s="1" t="str">
        <f>IFERROR(VLOOKUP(ROWS($M$5:N5753),$L$5:$M$7000,2,FALSE),"")</f>
        <v/>
      </c>
      <c r="O5753" s="1" t="str">
        <f>IFERROR(VLOOKUP(ROWS($O$5:O5753),$K$5:$L$7000,2,FALSE),"")</f>
        <v/>
      </c>
    </row>
    <row r="5754" spans="2:15" ht="15" customHeight="1" x14ac:dyDescent="0.25">
      <c r="B5754" s="178" t="s">
        <v>8228</v>
      </c>
      <c r="C5754" s="178" t="s">
        <v>123</v>
      </c>
      <c r="D5754" s="178" t="s">
        <v>289</v>
      </c>
      <c r="E5754" s="178" t="s">
        <v>285</v>
      </c>
      <c r="F5754" s="178" t="s">
        <v>17</v>
      </c>
      <c r="G5754" s="1">
        <f>IF(ISNUMBER(Pay_Item_Search_Text),IF(ISNUMBER(IF(FIND(Pay_Item_Search_Text,B5754)=1,1, "FALSE")),MAX(G$4:$G5753)+1,IF(ISNUMBER(Pay_Item_Search_Text),0,IF(ISNUMBER(SEARCH(Pay_Item_Search_Text,H5754)),MAX(G$4:$G5753)+1,0))),IF(ISNUMBER(Pay_Item_Search_Text),0,IF(ISNUMBER(SEARCH(Pay_Item_Search_Text,H5754)),MAX(G$4:$G5753)+1,0)))</f>
        <v>5750</v>
      </c>
      <c r="H5754" s="1" t="str">
        <f>IF(Table_PayItems[[#This Row],[Description]]="_","_ Unique Item - "&amp;Table_PayItems[[#This Row],[Item]]&amp;" - $"&amp;Table_PayItems[[#This Row],[Unit]],Table_PayItems[[#This Row],[Description]]&amp;" - $"&amp;Table_PayItems[[#This Row],[Unit]])</f>
        <v>Shoulder, Cl ll, 6 inch, Temp - $Syd</v>
      </c>
      <c r="I5754" s="29" t="str">
        <f>IFERROR(VLOOKUP(ROWS($M$5:M5754),Table_PayItems[[Search Key]:[Concentrated Name]],2,FALSE),"")</f>
        <v>Shoulder, Cl ll, 6 inch, Temp - $Syd</v>
      </c>
      <c r="J5754" s="1"/>
      <c r="K5754" s="1"/>
      <c r="L5754" s="22">
        <f>IF(ISNUMBER(SEARCH(Pay_Item_Search_Text_2,M5754)),MAX($L$4:L5753)+1,0)</f>
        <v>0</v>
      </c>
      <c r="M5754" s="1" t="str">
        <f>IFERROR(VLOOKUP(ROWS($M$5:M5754),Table_PayItems[[Search Key]:[Concentrated Name]],2,FALSE),"")</f>
        <v>Shoulder, Cl ll, 6 inch, Temp - $Syd</v>
      </c>
      <c r="N5754" s="1" t="str">
        <f>IFERROR(VLOOKUP(ROWS($M$5:N5754),$L$5:$M$7000,2,FALSE),"")</f>
        <v/>
      </c>
      <c r="O5754" s="1" t="str">
        <f>IFERROR(VLOOKUP(ROWS($O$5:O5754),$K$5:$L$7000,2,FALSE),"")</f>
        <v/>
      </c>
    </row>
    <row r="5755" spans="2:15" ht="15" customHeight="1" x14ac:dyDescent="0.25">
      <c r="B5755" s="178" t="s">
        <v>8229</v>
      </c>
      <c r="C5755" s="178" t="s">
        <v>123</v>
      </c>
      <c r="D5755" s="178" t="s">
        <v>290</v>
      </c>
      <c r="E5755" s="178" t="s">
        <v>285</v>
      </c>
      <c r="F5755" s="178" t="s">
        <v>17</v>
      </c>
      <c r="G5755" s="1">
        <f>IF(ISNUMBER(Pay_Item_Search_Text),IF(ISNUMBER(IF(FIND(Pay_Item_Search_Text,B5755)=1,1, "FALSE")),MAX(G$4:$G5754)+1,IF(ISNUMBER(Pay_Item_Search_Text),0,IF(ISNUMBER(SEARCH(Pay_Item_Search_Text,H5755)),MAX(G$4:$G5754)+1,0))),IF(ISNUMBER(Pay_Item_Search_Text),0,IF(ISNUMBER(SEARCH(Pay_Item_Search_Text,H5755)),MAX(G$4:$G5754)+1,0)))</f>
        <v>5751</v>
      </c>
      <c r="H5755" s="1" t="str">
        <f>IF(Table_PayItems[[#This Row],[Description]]="_","_ Unique Item - "&amp;Table_PayItems[[#This Row],[Item]]&amp;" - $"&amp;Table_PayItems[[#This Row],[Unit]],Table_PayItems[[#This Row],[Description]]&amp;" - $"&amp;Table_PayItems[[#This Row],[Unit]])</f>
        <v>Shoulder, Cl ll, 7 inch, Temp - $Syd</v>
      </c>
      <c r="I5755" s="29" t="str">
        <f>IFERROR(VLOOKUP(ROWS($M$5:M5755),Table_PayItems[[Search Key]:[Concentrated Name]],2,FALSE),"")</f>
        <v>Shoulder, Cl ll, 7 inch, Temp - $Syd</v>
      </c>
      <c r="J5755" s="1"/>
      <c r="K5755" s="1"/>
      <c r="L5755" s="22">
        <f>IF(ISNUMBER(SEARCH(Pay_Item_Search_Text_2,M5755)),MAX($L$4:L5754)+1,0)</f>
        <v>0</v>
      </c>
      <c r="M5755" s="1" t="str">
        <f>IFERROR(VLOOKUP(ROWS($M$5:M5755),Table_PayItems[[Search Key]:[Concentrated Name]],2,FALSE),"")</f>
        <v>Shoulder, Cl ll, 7 inch, Temp - $Syd</v>
      </c>
      <c r="N5755" s="1" t="str">
        <f>IFERROR(VLOOKUP(ROWS($M$5:N5755),$L$5:$M$7000,2,FALSE),"")</f>
        <v/>
      </c>
      <c r="O5755" s="1" t="str">
        <f>IFERROR(VLOOKUP(ROWS($O$5:O5755),$K$5:$L$7000,2,FALSE),"")</f>
        <v/>
      </c>
    </row>
    <row r="5756" spans="2:15" ht="15" customHeight="1" x14ac:dyDescent="0.25">
      <c r="B5756" s="178" t="s">
        <v>8230</v>
      </c>
      <c r="C5756" s="178" t="s">
        <v>123</v>
      </c>
      <c r="D5756" s="178" t="s">
        <v>291</v>
      </c>
      <c r="E5756" s="178" t="s">
        <v>285</v>
      </c>
      <c r="F5756" s="178" t="s">
        <v>17</v>
      </c>
      <c r="G5756" s="1">
        <f>IF(ISNUMBER(Pay_Item_Search_Text),IF(ISNUMBER(IF(FIND(Pay_Item_Search_Text,B5756)=1,1, "FALSE")),MAX(G$4:$G5755)+1,IF(ISNUMBER(Pay_Item_Search_Text),0,IF(ISNUMBER(SEARCH(Pay_Item_Search_Text,H5756)),MAX(G$4:$G5755)+1,0))),IF(ISNUMBER(Pay_Item_Search_Text),0,IF(ISNUMBER(SEARCH(Pay_Item_Search_Text,H5756)),MAX(G$4:$G5755)+1,0)))</f>
        <v>5752</v>
      </c>
      <c r="H5756" s="1" t="str">
        <f>IF(Table_PayItems[[#This Row],[Description]]="_","_ Unique Item - "&amp;Table_PayItems[[#This Row],[Item]]&amp;" - $"&amp;Table_PayItems[[#This Row],[Unit]],Table_PayItems[[#This Row],[Description]]&amp;" - $"&amp;Table_PayItems[[#This Row],[Unit]])</f>
        <v>Shoulder, Cl ll, 8 inch, Temp - $Syd</v>
      </c>
      <c r="I5756" s="29" t="str">
        <f>IFERROR(VLOOKUP(ROWS($M$5:M5756),Table_PayItems[[Search Key]:[Concentrated Name]],2,FALSE),"")</f>
        <v>Shoulder, Cl ll, 8 inch, Temp - $Syd</v>
      </c>
      <c r="J5756" s="1"/>
      <c r="K5756" s="1"/>
      <c r="L5756" s="22">
        <f>IF(ISNUMBER(SEARCH(Pay_Item_Search_Text_2,M5756)),MAX($L$4:L5755)+1,0)</f>
        <v>0</v>
      </c>
      <c r="M5756" s="1" t="str">
        <f>IFERROR(VLOOKUP(ROWS($M$5:M5756),Table_PayItems[[Search Key]:[Concentrated Name]],2,FALSE),"")</f>
        <v>Shoulder, Cl ll, 8 inch, Temp - $Syd</v>
      </c>
      <c r="N5756" s="1" t="str">
        <f>IFERROR(VLOOKUP(ROWS($M$5:N5756),$L$5:$M$7000,2,FALSE),"")</f>
        <v/>
      </c>
      <c r="O5756" s="1" t="str">
        <f>IFERROR(VLOOKUP(ROWS($O$5:O5756),$K$5:$L$7000,2,FALSE),"")</f>
        <v/>
      </c>
    </row>
    <row r="5757" spans="2:15" ht="15" customHeight="1" x14ac:dyDescent="0.25">
      <c r="B5757" s="178" t="s">
        <v>10599</v>
      </c>
      <c r="C5757" s="178" t="s">
        <v>123</v>
      </c>
      <c r="D5757" s="178" t="s">
        <v>2623</v>
      </c>
      <c r="E5757" s="178" t="s">
        <v>6904</v>
      </c>
      <c r="F5757" s="178" t="s">
        <v>17</v>
      </c>
      <c r="G5757" s="1">
        <f>IF(ISNUMBER(Pay_Item_Search_Text),IF(ISNUMBER(IF(FIND(Pay_Item_Search_Text,B5757)=1,1, "FALSE")),MAX(G$4:$G5756)+1,IF(ISNUMBER(Pay_Item_Search_Text),0,IF(ISNUMBER(SEARCH(Pay_Item_Search_Text,H5757)),MAX(G$4:$G5756)+1,0))),IF(ISNUMBER(Pay_Item_Search_Text),0,IF(ISNUMBER(SEARCH(Pay_Item_Search_Text,H5757)),MAX(G$4:$G5756)+1,0)))</f>
        <v>5753</v>
      </c>
      <c r="H5757" s="1" t="str">
        <f>IF(Table_PayItems[[#This Row],[Description]]="_","_ Unique Item - "&amp;Table_PayItems[[#This Row],[Item]]&amp;" - $"&amp;Table_PayItems[[#This Row],[Unit]],Table_PayItems[[#This Row],[Description]]&amp;" - $"&amp;Table_PayItems[[#This Row],[Unit]])</f>
        <v>Shoulder, Freeway - $Syd</v>
      </c>
      <c r="I5757" s="29" t="str">
        <f>IFERROR(VLOOKUP(ROWS($M$5:M5757),Table_PayItems[[Search Key]:[Concentrated Name]],2,FALSE),"")</f>
        <v>Shoulder, Freeway - $Syd</v>
      </c>
      <c r="J5757" s="1"/>
      <c r="K5757" s="1"/>
      <c r="L5757" s="22">
        <f>IF(ISNUMBER(SEARCH(Pay_Item_Search_Text_2,M5757)),MAX($L$4:L5756)+1,0)</f>
        <v>0</v>
      </c>
      <c r="M5757" s="1" t="str">
        <f>IFERROR(VLOOKUP(ROWS($M$5:M5757),Table_PayItems[[Search Key]:[Concentrated Name]],2,FALSE),"")</f>
        <v>Shoulder, Freeway - $Syd</v>
      </c>
      <c r="N5757" s="1" t="str">
        <f>IFERROR(VLOOKUP(ROWS($M$5:N5757),$L$5:$M$7000,2,FALSE),"")</f>
        <v/>
      </c>
      <c r="O5757" s="1" t="str">
        <f>IFERROR(VLOOKUP(ROWS($O$5:O5757),$K$5:$L$7000,2,FALSE),"")</f>
        <v/>
      </c>
    </row>
    <row r="5758" spans="2:15" ht="15" customHeight="1" x14ac:dyDescent="0.25">
      <c r="B5758" s="178" t="s">
        <v>10600</v>
      </c>
      <c r="C5758" s="178" t="s">
        <v>123</v>
      </c>
      <c r="D5758" s="178" t="s">
        <v>2624</v>
      </c>
      <c r="E5758" s="178" t="s">
        <v>6904</v>
      </c>
      <c r="F5758" s="178" t="s">
        <v>17</v>
      </c>
      <c r="G5758" s="1">
        <f>IF(ISNUMBER(Pay_Item_Search_Text),IF(ISNUMBER(IF(FIND(Pay_Item_Search_Text,B5758)=1,1, "FALSE")),MAX(G$4:$G5757)+1,IF(ISNUMBER(Pay_Item_Search_Text),0,IF(ISNUMBER(SEARCH(Pay_Item_Search_Text,H5758)),MAX(G$4:$G5757)+1,0))),IF(ISNUMBER(Pay_Item_Search_Text),0,IF(ISNUMBER(SEARCH(Pay_Item_Search_Text,H5758)),MAX(G$4:$G5757)+1,0)))</f>
        <v>5754</v>
      </c>
      <c r="H5758" s="1" t="str">
        <f>IF(Table_PayItems[[#This Row],[Description]]="_","_ Unique Item - "&amp;Table_PayItems[[#This Row],[Item]]&amp;" - $"&amp;Table_PayItems[[#This Row],[Unit]],Table_PayItems[[#This Row],[Description]]&amp;" - $"&amp;Table_PayItems[[#This Row],[Unit]])</f>
        <v>Shoulder, Nonreinf Conc - $Syd</v>
      </c>
      <c r="I5758" s="29" t="str">
        <f>IFERROR(VLOOKUP(ROWS($M$5:M5758),Table_PayItems[[Search Key]:[Concentrated Name]],2,FALSE),"")</f>
        <v>Shoulder, Nonreinf Conc - $Syd</v>
      </c>
      <c r="J5758" s="1"/>
      <c r="K5758" s="1"/>
      <c r="L5758" s="22">
        <f>IF(ISNUMBER(SEARCH(Pay_Item_Search_Text_2,M5758)),MAX($L$4:L5757)+1,0)</f>
        <v>0</v>
      </c>
      <c r="M5758" s="1" t="str">
        <f>IFERROR(VLOOKUP(ROWS($M$5:M5758),Table_PayItems[[Search Key]:[Concentrated Name]],2,FALSE),"")</f>
        <v>Shoulder, Nonreinf Conc - $Syd</v>
      </c>
      <c r="N5758" s="1" t="str">
        <f>IFERROR(VLOOKUP(ROWS($M$5:N5758),$L$5:$M$7000,2,FALSE),"")</f>
        <v/>
      </c>
      <c r="O5758" s="1" t="str">
        <f>IFERROR(VLOOKUP(ROWS($O$5:O5758),$K$5:$L$7000,2,FALSE),"")</f>
        <v/>
      </c>
    </row>
    <row r="5759" spans="2:15" ht="15" customHeight="1" x14ac:dyDescent="0.25">
      <c r="B5759" s="178" t="s">
        <v>10629</v>
      </c>
      <c r="C5759" s="178" t="s">
        <v>123</v>
      </c>
      <c r="D5759" s="178" t="s">
        <v>2653</v>
      </c>
      <c r="E5759" s="178" t="s">
        <v>6910</v>
      </c>
      <c r="F5759" s="178" t="s">
        <v>17</v>
      </c>
      <c r="G5759" s="1">
        <f>IF(ISNUMBER(Pay_Item_Search_Text),IF(ISNUMBER(IF(FIND(Pay_Item_Search_Text,B5759)=1,1, "FALSE")),MAX(G$4:$G5758)+1,IF(ISNUMBER(Pay_Item_Search_Text),0,IF(ISNUMBER(SEARCH(Pay_Item_Search_Text,H5759)),MAX(G$4:$G5758)+1,0))),IF(ISNUMBER(Pay_Item_Search_Text),0,IF(ISNUMBER(SEARCH(Pay_Item_Search_Text,H5759)),MAX(G$4:$G5758)+1,0)))</f>
        <v>5755</v>
      </c>
      <c r="H5759" s="1" t="str">
        <f>IF(Table_PayItems[[#This Row],[Description]]="_","_ Unique Item - "&amp;Table_PayItems[[#This Row],[Item]]&amp;" - $"&amp;Table_PayItems[[#This Row],[Unit]],Table_PayItems[[#This Row],[Description]]&amp;" - $"&amp;Table_PayItems[[#This Row],[Unit]])</f>
        <v>Shoulder, Nonreinf Conc, High Performance - $Syd</v>
      </c>
      <c r="I5759" s="29" t="str">
        <f>IFERROR(VLOOKUP(ROWS($M$5:M5759),Table_PayItems[[Search Key]:[Concentrated Name]],2,FALSE),"")</f>
        <v>Shoulder, Nonreinf Conc, High Performance - $Syd</v>
      </c>
      <c r="J5759" s="1"/>
      <c r="K5759" s="1"/>
      <c r="L5759" s="22">
        <f>IF(ISNUMBER(SEARCH(Pay_Item_Search_Text_2,M5759)),MAX($L$4:L5758)+1,0)</f>
        <v>0</v>
      </c>
      <c r="M5759" s="1" t="str">
        <f>IFERROR(VLOOKUP(ROWS($M$5:M5759),Table_PayItems[[Search Key]:[Concentrated Name]],2,FALSE),"")</f>
        <v>Shoulder, Nonreinf Conc, High Performance - $Syd</v>
      </c>
      <c r="N5759" s="1" t="str">
        <f>IFERROR(VLOOKUP(ROWS($M$5:N5759),$L$5:$M$7000,2,FALSE),"")</f>
        <v/>
      </c>
      <c r="O5759" s="1" t="str">
        <f>IFERROR(VLOOKUP(ROWS($O$5:O5759),$K$5:$L$7000,2,FALSE),"")</f>
        <v/>
      </c>
    </row>
    <row r="5760" spans="2:15" ht="15" customHeight="1" x14ac:dyDescent="0.25">
      <c r="B5760" s="178" t="s">
        <v>11138</v>
      </c>
      <c r="C5760" s="178" t="s">
        <v>132</v>
      </c>
      <c r="D5760" s="178" t="s">
        <v>3083</v>
      </c>
      <c r="E5760" s="178" t="s">
        <v>5581</v>
      </c>
      <c r="F5760" s="178" t="s">
        <v>17</v>
      </c>
      <c r="G5760" s="1">
        <f>IF(ISNUMBER(Pay_Item_Search_Text),IF(ISNUMBER(IF(FIND(Pay_Item_Search_Text,B5760)=1,1, "FALSE")),MAX(G$4:$G5759)+1,IF(ISNUMBER(Pay_Item_Search_Text),0,IF(ISNUMBER(SEARCH(Pay_Item_Search_Text,H5760)),MAX(G$4:$G5759)+1,0))),IF(ISNUMBER(Pay_Item_Search_Text),0,IF(ISNUMBER(SEARCH(Pay_Item_Search_Text,H5760)),MAX(G$4:$G5759)+1,0)))</f>
        <v>5756</v>
      </c>
      <c r="H5760" s="1" t="str">
        <f>IF(Table_PayItems[[#This Row],[Description]]="_","_ Unique Item - "&amp;Table_PayItems[[#This Row],[Item]]&amp;" - $"&amp;Table_PayItems[[#This Row],[Unit]],Table_PayItems[[#This Row],[Description]]&amp;" - $"&amp;Table_PayItems[[#This Row],[Unit]])</f>
        <v>Sidewalk Ramp, Conc, 3 inch - $Sft</v>
      </c>
      <c r="I5760" s="29" t="str">
        <f>IFERROR(VLOOKUP(ROWS($M$5:M5760),Table_PayItems[[Search Key]:[Concentrated Name]],2,FALSE),"")</f>
        <v>Sidewalk Ramp, Conc, 3 inch - $Sft</v>
      </c>
      <c r="J5760" s="1"/>
      <c r="K5760" s="1"/>
      <c r="L5760" s="22">
        <f>IF(ISNUMBER(SEARCH(Pay_Item_Search_Text_2,M5760)),MAX($L$4:L5759)+1,0)</f>
        <v>0</v>
      </c>
      <c r="M5760" s="1" t="str">
        <f>IFERROR(VLOOKUP(ROWS($M$5:M5760),Table_PayItems[[Search Key]:[Concentrated Name]],2,FALSE),"")</f>
        <v>Sidewalk Ramp, Conc, 3 inch - $Sft</v>
      </c>
      <c r="N5760" s="1" t="str">
        <f>IFERROR(VLOOKUP(ROWS($M$5:N5760),$L$5:$M$7000,2,FALSE),"")</f>
        <v/>
      </c>
      <c r="O5760" s="1" t="str">
        <f>IFERROR(VLOOKUP(ROWS($O$5:O5760),$K$5:$L$7000,2,FALSE),"")</f>
        <v/>
      </c>
    </row>
    <row r="5761" spans="2:15" ht="15" customHeight="1" x14ac:dyDescent="0.25">
      <c r="B5761" s="178" t="s">
        <v>11139</v>
      </c>
      <c r="C5761" s="178" t="s">
        <v>132</v>
      </c>
      <c r="D5761" s="178" t="s">
        <v>3084</v>
      </c>
      <c r="E5761" s="178" t="s">
        <v>5581</v>
      </c>
      <c r="F5761" s="178" t="s">
        <v>17</v>
      </c>
      <c r="G5761" s="1">
        <f>IF(ISNUMBER(Pay_Item_Search_Text),IF(ISNUMBER(IF(FIND(Pay_Item_Search_Text,B5761)=1,1, "FALSE")),MAX(G$4:$G5760)+1,IF(ISNUMBER(Pay_Item_Search_Text),0,IF(ISNUMBER(SEARCH(Pay_Item_Search_Text,H5761)),MAX(G$4:$G5760)+1,0))),IF(ISNUMBER(Pay_Item_Search_Text),0,IF(ISNUMBER(SEARCH(Pay_Item_Search_Text,H5761)),MAX(G$4:$G5760)+1,0)))</f>
        <v>5757</v>
      </c>
      <c r="H5761" s="1" t="str">
        <f>IF(Table_PayItems[[#This Row],[Description]]="_","_ Unique Item - "&amp;Table_PayItems[[#This Row],[Item]]&amp;" - $"&amp;Table_PayItems[[#This Row],[Unit]],Table_PayItems[[#This Row],[Description]]&amp;" - $"&amp;Table_PayItems[[#This Row],[Unit]])</f>
        <v>Sidewalk Ramp, Conc, 4 inch - $Sft</v>
      </c>
      <c r="I5761" s="29" t="str">
        <f>IFERROR(VLOOKUP(ROWS($M$5:M5761),Table_PayItems[[Search Key]:[Concentrated Name]],2,FALSE),"")</f>
        <v>Sidewalk Ramp, Conc, 4 inch - $Sft</v>
      </c>
      <c r="J5761" s="1"/>
      <c r="K5761" s="1"/>
      <c r="L5761" s="22">
        <f>IF(ISNUMBER(SEARCH(Pay_Item_Search_Text_2,M5761)),MAX($L$4:L5760)+1,0)</f>
        <v>0</v>
      </c>
      <c r="M5761" s="1" t="str">
        <f>IFERROR(VLOOKUP(ROWS($M$5:M5761),Table_PayItems[[Search Key]:[Concentrated Name]],2,FALSE),"")</f>
        <v>Sidewalk Ramp, Conc, 4 inch - $Sft</v>
      </c>
      <c r="N5761" s="1" t="str">
        <f>IFERROR(VLOOKUP(ROWS($M$5:N5761),$L$5:$M$7000,2,FALSE),"")</f>
        <v/>
      </c>
      <c r="O5761" s="1" t="str">
        <f>IFERROR(VLOOKUP(ROWS($O$5:O5761),$K$5:$L$7000,2,FALSE),"")</f>
        <v/>
      </c>
    </row>
    <row r="5762" spans="2:15" ht="15" customHeight="1" x14ac:dyDescent="0.25">
      <c r="B5762" s="178" t="s">
        <v>11140</v>
      </c>
      <c r="C5762" s="178" t="s">
        <v>132</v>
      </c>
      <c r="D5762" s="178" t="s">
        <v>3085</v>
      </c>
      <c r="E5762" s="178" t="s">
        <v>5581</v>
      </c>
      <c r="F5762" s="178" t="s">
        <v>17</v>
      </c>
      <c r="G5762" s="1">
        <f>IF(ISNUMBER(Pay_Item_Search_Text),IF(ISNUMBER(IF(FIND(Pay_Item_Search_Text,B5762)=1,1, "FALSE")),MAX(G$4:$G5761)+1,IF(ISNUMBER(Pay_Item_Search_Text),0,IF(ISNUMBER(SEARCH(Pay_Item_Search_Text,H5762)),MAX(G$4:$G5761)+1,0))),IF(ISNUMBER(Pay_Item_Search_Text),0,IF(ISNUMBER(SEARCH(Pay_Item_Search_Text,H5762)),MAX(G$4:$G5761)+1,0)))</f>
        <v>5758</v>
      </c>
      <c r="H5762" s="1" t="str">
        <f>IF(Table_PayItems[[#This Row],[Description]]="_","_ Unique Item - "&amp;Table_PayItems[[#This Row],[Item]]&amp;" - $"&amp;Table_PayItems[[#This Row],[Unit]],Table_PayItems[[#This Row],[Description]]&amp;" - $"&amp;Table_PayItems[[#This Row],[Unit]])</f>
        <v>Sidewalk Ramp, Conc, 6 inch - $Sft</v>
      </c>
      <c r="I5762" s="29" t="str">
        <f>IFERROR(VLOOKUP(ROWS($M$5:M5762),Table_PayItems[[Search Key]:[Concentrated Name]],2,FALSE),"")</f>
        <v>Sidewalk Ramp, Conc, 6 inch - $Sft</v>
      </c>
      <c r="J5762" s="1"/>
      <c r="K5762" s="1"/>
      <c r="L5762" s="22">
        <f>IF(ISNUMBER(SEARCH(Pay_Item_Search_Text_2,M5762)),MAX($L$4:L5761)+1,0)</f>
        <v>0</v>
      </c>
      <c r="M5762" s="1" t="str">
        <f>IFERROR(VLOOKUP(ROWS($M$5:M5762),Table_PayItems[[Search Key]:[Concentrated Name]],2,FALSE),"")</f>
        <v>Sidewalk Ramp, Conc, 6 inch - $Sft</v>
      </c>
      <c r="N5762" s="1" t="str">
        <f>IFERROR(VLOOKUP(ROWS($M$5:N5762),$L$5:$M$7000,2,FALSE),"")</f>
        <v/>
      </c>
      <c r="O5762" s="1" t="str">
        <f>IFERROR(VLOOKUP(ROWS($O$5:O5762),$K$5:$L$7000,2,FALSE),"")</f>
        <v/>
      </c>
    </row>
    <row r="5763" spans="2:15" ht="15" customHeight="1" x14ac:dyDescent="0.25">
      <c r="B5763" s="178" t="s">
        <v>11141</v>
      </c>
      <c r="C5763" s="178" t="s">
        <v>132</v>
      </c>
      <c r="D5763" s="178" t="s">
        <v>3086</v>
      </c>
      <c r="E5763" s="178" t="s">
        <v>5581</v>
      </c>
      <c r="F5763" s="178" t="s">
        <v>17</v>
      </c>
      <c r="G5763" s="1">
        <f>IF(ISNUMBER(Pay_Item_Search_Text),IF(ISNUMBER(IF(FIND(Pay_Item_Search_Text,B5763)=1,1, "FALSE")),MAX(G$4:$G5762)+1,IF(ISNUMBER(Pay_Item_Search_Text),0,IF(ISNUMBER(SEARCH(Pay_Item_Search_Text,H5763)),MAX(G$4:$G5762)+1,0))),IF(ISNUMBER(Pay_Item_Search_Text),0,IF(ISNUMBER(SEARCH(Pay_Item_Search_Text,H5763)),MAX(G$4:$G5762)+1,0)))</f>
        <v>5759</v>
      </c>
      <c r="H5763" s="1" t="str">
        <f>IF(Table_PayItems[[#This Row],[Description]]="_","_ Unique Item - "&amp;Table_PayItems[[#This Row],[Item]]&amp;" - $"&amp;Table_PayItems[[#This Row],[Unit]],Table_PayItems[[#This Row],[Description]]&amp;" - $"&amp;Table_PayItems[[#This Row],[Unit]])</f>
        <v>Sidewalk Ramp, Conc, 7 inch - $Sft</v>
      </c>
      <c r="I5763" s="29" t="str">
        <f>IFERROR(VLOOKUP(ROWS($M$5:M5763),Table_PayItems[[Search Key]:[Concentrated Name]],2,FALSE),"")</f>
        <v>Sidewalk Ramp, Conc, 7 inch - $Sft</v>
      </c>
      <c r="J5763" s="1"/>
      <c r="K5763" s="1"/>
      <c r="L5763" s="22">
        <f>IF(ISNUMBER(SEARCH(Pay_Item_Search_Text_2,M5763)),MAX($L$4:L5762)+1,0)</f>
        <v>0</v>
      </c>
      <c r="M5763" s="1" t="str">
        <f>IFERROR(VLOOKUP(ROWS($M$5:M5763),Table_PayItems[[Search Key]:[Concentrated Name]],2,FALSE),"")</f>
        <v>Sidewalk Ramp, Conc, 7 inch - $Sft</v>
      </c>
      <c r="N5763" s="1" t="str">
        <f>IFERROR(VLOOKUP(ROWS($M$5:N5763),$L$5:$M$7000,2,FALSE),"")</f>
        <v/>
      </c>
      <c r="O5763" s="1" t="str">
        <f>IFERROR(VLOOKUP(ROWS($O$5:O5763),$K$5:$L$7000,2,FALSE),"")</f>
        <v/>
      </c>
    </row>
    <row r="5764" spans="2:15" ht="15" customHeight="1" x14ac:dyDescent="0.25">
      <c r="B5764" s="178" t="s">
        <v>11148</v>
      </c>
      <c r="C5764" s="178" t="s">
        <v>132</v>
      </c>
      <c r="D5764" s="178" t="s">
        <v>3091</v>
      </c>
      <c r="E5764" s="178" t="s">
        <v>3092</v>
      </c>
      <c r="F5764" s="178" t="s">
        <v>17</v>
      </c>
      <c r="G5764" s="1">
        <f>IF(ISNUMBER(Pay_Item_Search_Text),IF(ISNUMBER(IF(FIND(Pay_Item_Search_Text,B5764)=1,1, "FALSE")),MAX(G$4:$G5763)+1,IF(ISNUMBER(Pay_Item_Search_Text),0,IF(ISNUMBER(SEARCH(Pay_Item_Search_Text,H5764)),MAX(G$4:$G5763)+1,0))),IF(ISNUMBER(Pay_Item_Search_Text),0,IF(ISNUMBER(SEARCH(Pay_Item_Search_Text,H5764)),MAX(G$4:$G5763)+1,0)))</f>
        <v>5760</v>
      </c>
      <c r="H5764" s="1" t="str">
        <f>IF(Table_PayItems[[#This Row],[Description]]="_","_ Unique Item - "&amp;Table_PayItems[[#This Row],[Item]]&amp;" - $"&amp;Table_PayItems[[#This Row],[Unit]],Table_PayItems[[#This Row],[Description]]&amp;" - $"&amp;Table_PayItems[[#This Row],[Unit]])</f>
        <v>Sidewalk, Clay Brick Pavers - $Sft</v>
      </c>
      <c r="I5764" s="29" t="str">
        <f>IFERROR(VLOOKUP(ROWS($M$5:M5764),Table_PayItems[[Search Key]:[Concentrated Name]],2,FALSE),"")</f>
        <v>Sidewalk, Clay Brick Pavers - $Sft</v>
      </c>
      <c r="J5764" s="1"/>
      <c r="K5764" s="1"/>
      <c r="L5764" s="22">
        <f>IF(ISNUMBER(SEARCH(Pay_Item_Search_Text_2,M5764)),MAX($L$4:L5763)+1,0)</f>
        <v>0</v>
      </c>
      <c r="M5764" s="1" t="str">
        <f>IFERROR(VLOOKUP(ROWS($M$5:M5764),Table_PayItems[[Search Key]:[Concentrated Name]],2,FALSE),"")</f>
        <v>Sidewalk, Clay Brick Pavers - $Sft</v>
      </c>
      <c r="N5764" s="1" t="str">
        <f>IFERROR(VLOOKUP(ROWS($M$5:N5764),$L$5:$M$7000,2,FALSE),"")</f>
        <v/>
      </c>
      <c r="O5764" s="1" t="str">
        <f>IFERROR(VLOOKUP(ROWS($O$5:O5764),$K$5:$L$7000,2,FALSE),"")</f>
        <v/>
      </c>
    </row>
    <row r="5765" spans="2:15" ht="15" customHeight="1" x14ac:dyDescent="0.25">
      <c r="B5765" s="178" t="s">
        <v>11149</v>
      </c>
      <c r="C5765" s="178" t="s">
        <v>132</v>
      </c>
      <c r="D5765" s="178" t="s">
        <v>3093</v>
      </c>
      <c r="E5765" s="178" t="s">
        <v>3092</v>
      </c>
      <c r="F5765" s="178" t="s">
        <v>17</v>
      </c>
      <c r="G5765" s="1">
        <f>IF(ISNUMBER(Pay_Item_Search_Text),IF(ISNUMBER(IF(FIND(Pay_Item_Search_Text,B5765)=1,1, "FALSE")),MAX(G$4:$G5764)+1,IF(ISNUMBER(Pay_Item_Search_Text),0,IF(ISNUMBER(SEARCH(Pay_Item_Search_Text,H5765)),MAX(G$4:$G5764)+1,0))),IF(ISNUMBER(Pay_Item_Search_Text),0,IF(ISNUMBER(SEARCH(Pay_Item_Search_Text,H5765)),MAX(G$4:$G5764)+1,0)))</f>
        <v>5761</v>
      </c>
      <c r="H5765" s="1" t="str">
        <f>IF(Table_PayItems[[#This Row],[Description]]="_","_ Unique Item - "&amp;Table_PayItems[[#This Row],[Item]]&amp;" - $"&amp;Table_PayItems[[#This Row],[Unit]],Table_PayItems[[#This Row],[Description]]&amp;" - $"&amp;Table_PayItems[[#This Row],[Unit]])</f>
        <v>Sidewalk, Clay Brick Pavers, Rem - $Sft</v>
      </c>
      <c r="I5765" s="29" t="str">
        <f>IFERROR(VLOOKUP(ROWS($M$5:M5765),Table_PayItems[[Search Key]:[Concentrated Name]],2,FALSE),"")</f>
        <v>Sidewalk, Clay Brick Pavers, Rem - $Sft</v>
      </c>
      <c r="J5765" s="1"/>
      <c r="K5765" s="1"/>
      <c r="L5765" s="22">
        <f>IF(ISNUMBER(SEARCH(Pay_Item_Search_Text_2,M5765)),MAX($L$4:L5764)+1,0)</f>
        <v>0</v>
      </c>
      <c r="M5765" s="1" t="str">
        <f>IFERROR(VLOOKUP(ROWS($M$5:M5765),Table_PayItems[[Search Key]:[Concentrated Name]],2,FALSE),"")</f>
        <v>Sidewalk, Clay Brick Pavers, Rem - $Sft</v>
      </c>
      <c r="N5765" s="1" t="str">
        <f>IFERROR(VLOOKUP(ROWS($M$5:N5765),$L$5:$M$7000,2,FALSE),"")</f>
        <v/>
      </c>
      <c r="O5765" s="1" t="str">
        <f>IFERROR(VLOOKUP(ROWS($O$5:O5765),$K$5:$L$7000,2,FALSE),"")</f>
        <v/>
      </c>
    </row>
    <row r="5766" spans="2:15" ht="15" customHeight="1" x14ac:dyDescent="0.25">
      <c r="B5766" s="178" t="s">
        <v>11142</v>
      </c>
      <c r="C5766" s="178" t="s">
        <v>132</v>
      </c>
      <c r="D5766" s="178" t="s">
        <v>3087</v>
      </c>
      <c r="E5766" s="178" t="s">
        <v>2724</v>
      </c>
      <c r="F5766" s="178" t="s">
        <v>17</v>
      </c>
      <c r="G5766" s="1">
        <f>IF(ISNUMBER(Pay_Item_Search_Text),IF(ISNUMBER(IF(FIND(Pay_Item_Search_Text,B5766)=1,1, "FALSE")),MAX(G$4:$G5765)+1,IF(ISNUMBER(Pay_Item_Search_Text),0,IF(ISNUMBER(SEARCH(Pay_Item_Search_Text,H5766)),MAX(G$4:$G5765)+1,0))),IF(ISNUMBER(Pay_Item_Search_Text),0,IF(ISNUMBER(SEARCH(Pay_Item_Search_Text,H5766)),MAX(G$4:$G5765)+1,0)))</f>
        <v>5762</v>
      </c>
      <c r="H5766" s="1" t="str">
        <f>IF(Table_PayItems[[#This Row],[Description]]="_","_ Unique Item - "&amp;Table_PayItems[[#This Row],[Item]]&amp;" - $"&amp;Table_PayItems[[#This Row],[Unit]],Table_PayItems[[#This Row],[Description]]&amp;" - $"&amp;Table_PayItems[[#This Row],[Unit]])</f>
        <v>Sidewalk, Conc, 3 inch - $Sft</v>
      </c>
      <c r="I5766" s="29" t="str">
        <f>IFERROR(VLOOKUP(ROWS($M$5:M5766),Table_PayItems[[Search Key]:[Concentrated Name]],2,FALSE),"")</f>
        <v>Sidewalk, Conc, 3 inch - $Sft</v>
      </c>
      <c r="J5766" s="1"/>
      <c r="K5766" s="1"/>
      <c r="L5766" s="22">
        <f>IF(ISNUMBER(SEARCH(Pay_Item_Search_Text_2,M5766)),MAX($L$4:L5765)+1,0)</f>
        <v>0</v>
      </c>
      <c r="M5766" s="1" t="str">
        <f>IFERROR(VLOOKUP(ROWS($M$5:M5766),Table_PayItems[[Search Key]:[Concentrated Name]],2,FALSE),"")</f>
        <v>Sidewalk, Conc, 3 inch - $Sft</v>
      </c>
      <c r="N5766" s="1" t="str">
        <f>IFERROR(VLOOKUP(ROWS($M$5:N5766),$L$5:$M$7000,2,FALSE),"")</f>
        <v/>
      </c>
      <c r="O5766" s="1" t="str">
        <f>IFERROR(VLOOKUP(ROWS($O$5:O5766),$K$5:$L$7000,2,FALSE),"")</f>
        <v/>
      </c>
    </row>
    <row r="5767" spans="2:15" ht="15" customHeight="1" x14ac:dyDescent="0.25">
      <c r="B5767" s="178" t="s">
        <v>11143</v>
      </c>
      <c r="C5767" s="178" t="s">
        <v>132</v>
      </c>
      <c r="D5767" s="178" t="s">
        <v>3088</v>
      </c>
      <c r="E5767" s="178" t="s">
        <v>2724</v>
      </c>
      <c r="F5767" s="178" t="s">
        <v>17</v>
      </c>
      <c r="G5767" s="1">
        <f>IF(ISNUMBER(Pay_Item_Search_Text),IF(ISNUMBER(IF(FIND(Pay_Item_Search_Text,B5767)=1,1, "FALSE")),MAX(G$4:$G5766)+1,IF(ISNUMBER(Pay_Item_Search_Text),0,IF(ISNUMBER(SEARCH(Pay_Item_Search_Text,H5767)),MAX(G$4:$G5766)+1,0))),IF(ISNUMBER(Pay_Item_Search_Text),0,IF(ISNUMBER(SEARCH(Pay_Item_Search_Text,H5767)),MAX(G$4:$G5766)+1,0)))</f>
        <v>5763</v>
      </c>
      <c r="H5767" s="1" t="str">
        <f>IF(Table_PayItems[[#This Row],[Description]]="_","_ Unique Item - "&amp;Table_PayItems[[#This Row],[Item]]&amp;" - $"&amp;Table_PayItems[[#This Row],[Unit]],Table_PayItems[[#This Row],[Description]]&amp;" - $"&amp;Table_PayItems[[#This Row],[Unit]])</f>
        <v>Sidewalk, Conc, 4 inch - $Sft</v>
      </c>
      <c r="I5767" s="29" t="str">
        <f>IFERROR(VLOOKUP(ROWS($M$5:M5767),Table_PayItems[[Search Key]:[Concentrated Name]],2,FALSE),"")</f>
        <v>Sidewalk, Conc, 4 inch - $Sft</v>
      </c>
      <c r="J5767" s="1"/>
      <c r="K5767" s="1"/>
      <c r="L5767" s="22">
        <f>IF(ISNUMBER(SEARCH(Pay_Item_Search_Text_2,M5767)),MAX($L$4:L5766)+1,0)</f>
        <v>0</v>
      </c>
      <c r="M5767" s="1" t="str">
        <f>IFERROR(VLOOKUP(ROWS($M$5:M5767),Table_PayItems[[Search Key]:[Concentrated Name]],2,FALSE),"")</f>
        <v>Sidewalk, Conc, 4 inch - $Sft</v>
      </c>
      <c r="N5767" s="1" t="str">
        <f>IFERROR(VLOOKUP(ROWS($M$5:N5767),$L$5:$M$7000,2,FALSE),"")</f>
        <v/>
      </c>
      <c r="O5767" s="1" t="str">
        <f>IFERROR(VLOOKUP(ROWS($O$5:O5767),$K$5:$L$7000,2,FALSE),"")</f>
        <v/>
      </c>
    </row>
    <row r="5768" spans="2:15" ht="15" customHeight="1" x14ac:dyDescent="0.25">
      <c r="B5768" s="178" t="s">
        <v>11144</v>
      </c>
      <c r="C5768" s="178" t="s">
        <v>132</v>
      </c>
      <c r="D5768" s="178" t="s">
        <v>3089</v>
      </c>
      <c r="E5768" s="178" t="s">
        <v>2724</v>
      </c>
      <c r="F5768" s="178" t="s">
        <v>17</v>
      </c>
      <c r="G5768" s="1">
        <f>IF(ISNUMBER(Pay_Item_Search_Text),IF(ISNUMBER(IF(FIND(Pay_Item_Search_Text,B5768)=1,1, "FALSE")),MAX(G$4:$G5767)+1,IF(ISNUMBER(Pay_Item_Search_Text),0,IF(ISNUMBER(SEARCH(Pay_Item_Search_Text,H5768)),MAX(G$4:$G5767)+1,0))),IF(ISNUMBER(Pay_Item_Search_Text),0,IF(ISNUMBER(SEARCH(Pay_Item_Search_Text,H5768)),MAX(G$4:$G5767)+1,0)))</f>
        <v>5764</v>
      </c>
      <c r="H5768" s="1" t="str">
        <f>IF(Table_PayItems[[#This Row],[Description]]="_","_ Unique Item - "&amp;Table_PayItems[[#This Row],[Item]]&amp;" - $"&amp;Table_PayItems[[#This Row],[Unit]],Table_PayItems[[#This Row],[Description]]&amp;" - $"&amp;Table_PayItems[[#This Row],[Unit]])</f>
        <v>Sidewalk, Conc, 6 inch - $Sft</v>
      </c>
      <c r="I5768" s="29" t="str">
        <f>IFERROR(VLOOKUP(ROWS($M$5:M5768),Table_PayItems[[Search Key]:[Concentrated Name]],2,FALSE),"")</f>
        <v>Sidewalk, Conc, 6 inch - $Sft</v>
      </c>
      <c r="J5768" s="1"/>
      <c r="K5768" s="1"/>
      <c r="L5768" s="22">
        <f>IF(ISNUMBER(SEARCH(Pay_Item_Search_Text_2,M5768)),MAX($L$4:L5767)+1,0)</f>
        <v>0</v>
      </c>
      <c r="M5768" s="1" t="str">
        <f>IFERROR(VLOOKUP(ROWS($M$5:M5768),Table_PayItems[[Search Key]:[Concentrated Name]],2,FALSE),"")</f>
        <v>Sidewalk, Conc, 6 inch - $Sft</v>
      </c>
      <c r="N5768" s="1" t="str">
        <f>IFERROR(VLOOKUP(ROWS($M$5:N5768),$L$5:$M$7000,2,FALSE),"")</f>
        <v/>
      </c>
      <c r="O5768" s="1" t="str">
        <f>IFERROR(VLOOKUP(ROWS($O$5:O5768),$K$5:$L$7000,2,FALSE),"")</f>
        <v/>
      </c>
    </row>
    <row r="5769" spans="2:15" ht="15" customHeight="1" x14ac:dyDescent="0.25">
      <c r="B5769" s="178" t="s">
        <v>11145</v>
      </c>
      <c r="C5769" s="178" t="s">
        <v>132</v>
      </c>
      <c r="D5769" s="178" t="s">
        <v>3090</v>
      </c>
      <c r="E5769" s="178" t="s">
        <v>2724</v>
      </c>
      <c r="F5769" s="178" t="s">
        <v>17</v>
      </c>
      <c r="G5769" s="1">
        <f>IF(ISNUMBER(Pay_Item_Search_Text),IF(ISNUMBER(IF(FIND(Pay_Item_Search_Text,B5769)=1,1, "FALSE")),MAX(G$4:$G5768)+1,IF(ISNUMBER(Pay_Item_Search_Text),0,IF(ISNUMBER(SEARCH(Pay_Item_Search_Text,H5769)),MAX(G$4:$G5768)+1,0))),IF(ISNUMBER(Pay_Item_Search_Text),0,IF(ISNUMBER(SEARCH(Pay_Item_Search_Text,H5769)),MAX(G$4:$G5768)+1,0)))</f>
        <v>5765</v>
      </c>
      <c r="H5769" s="1" t="str">
        <f>IF(Table_PayItems[[#This Row],[Description]]="_","_ Unique Item - "&amp;Table_PayItems[[#This Row],[Item]]&amp;" - $"&amp;Table_PayItems[[#This Row],[Unit]],Table_PayItems[[#This Row],[Description]]&amp;" - $"&amp;Table_PayItems[[#This Row],[Unit]])</f>
        <v>Sidewalk, Conc, 7 inch - $Sft</v>
      </c>
      <c r="I5769" s="29" t="str">
        <f>IFERROR(VLOOKUP(ROWS($M$5:M5769),Table_PayItems[[Search Key]:[Concentrated Name]],2,FALSE),"")</f>
        <v>Sidewalk, Conc, 7 inch - $Sft</v>
      </c>
      <c r="J5769" s="1"/>
      <c r="K5769" s="1"/>
      <c r="L5769" s="22">
        <f>IF(ISNUMBER(SEARCH(Pay_Item_Search_Text_2,M5769)),MAX($L$4:L5768)+1,0)</f>
        <v>0</v>
      </c>
      <c r="M5769" s="1" t="str">
        <f>IFERROR(VLOOKUP(ROWS($M$5:M5769),Table_PayItems[[Search Key]:[Concentrated Name]],2,FALSE),"")</f>
        <v>Sidewalk, Conc, 7 inch - $Sft</v>
      </c>
      <c r="N5769" s="1" t="str">
        <f>IFERROR(VLOOKUP(ROWS($M$5:N5769),$L$5:$M$7000,2,FALSE),"")</f>
        <v/>
      </c>
      <c r="O5769" s="1" t="str">
        <f>IFERROR(VLOOKUP(ROWS($O$5:O5769),$K$5:$L$7000,2,FALSE),"")</f>
        <v/>
      </c>
    </row>
    <row r="5770" spans="2:15" ht="15" customHeight="1" x14ac:dyDescent="0.25">
      <c r="B5770" s="178" t="s">
        <v>11146</v>
      </c>
      <c r="C5770" s="178" t="s">
        <v>132</v>
      </c>
      <c r="D5770" s="178" t="s">
        <v>11147</v>
      </c>
      <c r="E5770" s="178" t="s">
        <v>2724</v>
      </c>
      <c r="F5770" s="178" t="s">
        <v>17</v>
      </c>
      <c r="G5770" s="1">
        <f>IF(ISNUMBER(Pay_Item_Search_Text),IF(ISNUMBER(IF(FIND(Pay_Item_Search_Text,B5770)=1,1, "FALSE")),MAX(G$4:$G5769)+1,IF(ISNUMBER(Pay_Item_Search_Text),0,IF(ISNUMBER(SEARCH(Pay_Item_Search_Text,H5770)),MAX(G$4:$G5769)+1,0))),IF(ISNUMBER(Pay_Item_Search_Text),0,IF(ISNUMBER(SEARCH(Pay_Item_Search_Text,H5770)),MAX(G$4:$G5769)+1,0)))</f>
        <v>5766</v>
      </c>
      <c r="H5770" s="1" t="str">
        <f>IF(Table_PayItems[[#This Row],[Description]]="_","_ Unique Item - "&amp;Table_PayItems[[#This Row],[Item]]&amp;" - $"&amp;Table_PayItems[[#This Row],[Unit]],Table_PayItems[[#This Row],[Description]]&amp;" - $"&amp;Table_PayItems[[#This Row],[Unit]])</f>
        <v>Sidewalk, Conc, 8 inch - $Sft</v>
      </c>
      <c r="I5770" s="29" t="str">
        <f>IFERROR(VLOOKUP(ROWS($M$5:M5770),Table_PayItems[[Search Key]:[Concentrated Name]],2,FALSE),"")</f>
        <v>Sidewalk, Conc, 8 inch - $Sft</v>
      </c>
      <c r="J5770" s="1"/>
      <c r="K5770" s="1"/>
      <c r="L5770" s="22">
        <f>IF(ISNUMBER(SEARCH(Pay_Item_Search_Text_2,M5770)),MAX($L$4:L5769)+1,0)</f>
        <v>0</v>
      </c>
      <c r="M5770" s="1" t="str">
        <f>IFERROR(VLOOKUP(ROWS($M$5:M5770),Table_PayItems[[Search Key]:[Concentrated Name]],2,FALSE),"")</f>
        <v>Sidewalk, Conc, 8 inch - $Sft</v>
      </c>
      <c r="N5770" s="1" t="str">
        <f>IFERROR(VLOOKUP(ROWS($M$5:N5770),$L$5:$M$7000,2,FALSE),"")</f>
        <v/>
      </c>
      <c r="O5770" s="1" t="str">
        <f>IFERROR(VLOOKUP(ROWS($O$5:O5770),$K$5:$L$7000,2,FALSE),"")</f>
        <v/>
      </c>
    </row>
    <row r="5771" spans="2:15" ht="15" customHeight="1" x14ac:dyDescent="0.25">
      <c r="B5771" s="178" t="s">
        <v>8031</v>
      </c>
      <c r="C5771" s="178" t="s">
        <v>123</v>
      </c>
      <c r="D5771" s="178" t="s">
        <v>125</v>
      </c>
      <c r="E5771" s="178" t="s">
        <v>17</v>
      </c>
      <c r="F5771" s="178" t="s">
        <v>17</v>
      </c>
      <c r="G5771" s="1">
        <f>IF(ISNUMBER(Pay_Item_Search_Text),IF(ISNUMBER(IF(FIND(Pay_Item_Search_Text,B5771)=1,1, "FALSE")),MAX(G$4:$G5770)+1,IF(ISNUMBER(Pay_Item_Search_Text),0,IF(ISNUMBER(SEARCH(Pay_Item_Search_Text,H5771)),MAX(G$4:$G5770)+1,0))),IF(ISNUMBER(Pay_Item_Search_Text),0,IF(ISNUMBER(SEARCH(Pay_Item_Search_Text,H5771)),MAX(G$4:$G5770)+1,0)))</f>
        <v>5767</v>
      </c>
      <c r="H5771" s="1" t="str">
        <f>IF(Table_PayItems[[#This Row],[Description]]="_","_ Unique Item - "&amp;Table_PayItems[[#This Row],[Item]]&amp;" - $"&amp;Table_PayItems[[#This Row],[Unit]],Table_PayItems[[#This Row],[Description]]&amp;" - $"&amp;Table_PayItems[[#This Row],[Unit]])</f>
        <v>Sidewalk, Rem - $Syd</v>
      </c>
      <c r="I5771" s="29" t="str">
        <f>IFERROR(VLOOKUP(ROWS($M$5:M5771),Table_PayItems[[Search Key]:[Concentrated Name]],2,FALSE),"")</f>
        <v>Sidewalk, Rem - $Syd</v>
      </c>
      <c r="J5771" s="1"/>
      <c r="K5771" s="1"/>
      <c r="L5771" s="22">
        <f>IF(ISNUMBER(SEARCH(Pay_Item_Search_Text_2,M5771)),MAX($L$4:L5770)+1,0)</f>
        <v>0</v>
      </c>
      <c r="M5771" s="1" t="str">
        <f>IFERROR(VLOOKUP(ROWS($M$5:M5771),Table_PayItems[[Search Key]:[Concentrated Name]],2,FALSE),"")</f>
        <v>Sidewalk, Rem - $Syd</v>
      </c>
      <c r="N5771" s="1" t="str">
        <f>IFERROR(VLOOKUP(ROWS($M$5:N5771),$L$5:$M$7000,2,FALSE),"")</f>
        <v/>
      </c>
      <c r="O5771" s="1" t="str">
        <f>IFERROR(VLOOKUP(ROWS($O$5:O5771),$K$5:$L$7000,2,FALSE),"")</f>
        <v/>
      </c>
    </row>
    <row r="5772" spans="2:15" ht="15" customHeight="1" x14ac:dyDescent="0.25">
      <c r="B5772" s="178" t="s">
        <v>11640</v>
      </c>
      <c r="C5772" s="178" t="s">
        <v>88</v>
      </c>
      <c r="D5772" s="178" t="s">
        <v>3557</v>
      </c>
      <c r="E5772" s="178" t="s">
        <v>6955</v>
      </c>
      <c r="F5772" s="178" t="s">
        <v>17</v>
      </c>
      <c r="G5772" s="1">
        <f>IF(ISNUMBER(Pay_Item_Search_Text),IF(ISNUMBER(IF(FIND(Pay_Item_Search_Text,B5772)=1,1, "FALSE")),MAX(G$4:$G5771)+1,IF(ISNUMBER(Pay_Item_Search_Text),0,IF(ISNUMBER(SEARCH(Pay_Item_Search_Text,H5772)),MAX(G$4:$G5771)+1,0))),IF(ISNUMBER(Pay_Item_Search_Text),0,IF(ISNUMBER(SEARCH(Pay_Item_Search_Text,H5772)),MAX(G$4:$G5771)+1,0)))</f>
        <v>5768</v>
      </c>
      <c r="H5772" s="1" t="str">
        <f>IF(Table_PayItems[[#This Row],[Description]]="_","_ Unique Item - "&amp;Table_PayItems[[#This Row],[Item]]&amp;" - $"&amp;Table_PayItems[[#This Row],[Unit]],Table_PayItems[[#This Row],[Description]]&amp;" - $"&amp;Table_PayItems[[#This Row],[Unit]])</f>
        <v>Sign Connection, Wall Mount - $Ea</v>
      </c>
      <c r="I5772" s="29" t="str">
        <f>IFERROR(VLOOKUP(ROWS($M$5:M5772),Table_PayItems[[Search Key]:[Concentrated Name]],2,FALSE),"")</f>
        <v>Sign Connection, Wall Mount - $Ea</v>
      </c>
      <c r="J5772" s="1"/>
      <c r="K5772" s="1"/>
      <c r="L5772" s="22">
        <f>IF(ISNUMBER(SEARCH(Pay_Item_Search_Text_2,M5772)),MAX($L$4:L5771)+1,0)</f>
        <v>0</v>
      </c>
      <c r="M5772" s="1" t="str">
        <f>IFERROR(VLOOKUP(ROWS($M$5:M5772),Table_PayItems[[Search Key]:[Concentrated Name]],2,FALSE),"")</f>
        <v>Sign Connection, Wall Mount - $Ea</v>
      </c>
      <c r="N5772" s="1" t="str">
        <f>IFERROR(VLOOKUP(ROWS($M$5:N5772),$L$5:$M$7000,2,FALSE),"")</f>
        <v/>
      </c>
      <c r="O5772" s="1" t="str">
        <f>IFERROR(VLOOKUP(ROWS($O$5:O5772),$K$5:$L$7000,2,FALSE),"")</f>
        <v/>
      </c>
    </row>
    <row r="5773" spans="2:15" ht="15" customHeight="1" x14ac:dyDescent="0.25">
      <c r="B5773" s="178" t="s">
        <v>11993</v>
      </c>
      <c r="C5773" s="178" t="s">
        <v>88</v>
      </c>
      <c r="D5773" s="178" t="s">
        <v>3881</v>
      </c>
      <c r="E5773" s="178" t="s">
        <v>17</v>
      </c>
      <c r="F5773" s="178" t="s">
        <v>17</v>
      </c>
      <c r="G5773" s="1">
        <f>IF(ISNUMBER(Pay_Item_Search_Text),IF(ISNUMBER(IF(FIND(Pay_Item_Search_Text,B5773)=1,1, "FALSE")),MAX(G$4:$G5772)+1,IF(ISNUMBER(Pay_Item_Search_Text),0,IF(ISNUMBER(SEARCH(Pay_Item_Search_Text,H5773)),MAX(G$4:$G5772)+1,0))),IF(ISNUMBER(Pay_Item_Search_Text),0,IF(ISNUMBER(SEARCH(Pay_Item_Search_Text,H5773)),MAX(G$4:$G5772)+1,0)))</f>
        <v>5769</v>
      </c>
      <c r="H5773" s="1" t="str">
        <f>IF(Table_PayItems[[#This Row],[Description]]="_","_ Unique Item - "&amp;Table_PayItems[[#This Row],[Item]]&amp;" - $"&amp;Table_PayItems[[#This Row],[Unit]],Table_PayItems[[#This Row],[Description]]&amp;" - $"&amp;Table_PayItems[[#This Row],[Unit]])</f>
        <v>Sign Cover - $Ea</v>
      </c>
      <c r="I5773" s="29" t="str">
        <f>IFERROR(VLOOKUP(ROWS($M$5:M5773),Table_PayItems[[Search Key]:[Concentrated Name]],2,FALSE),"")</f>
        <v>Sign Cover - $Ea</v>
      </c>
      <c r="J5773" s="1"/>
      <c r="K5773" s="1"/>
      <c r="L5773" s="22">
        <f>IF(ISNUMBER(SEARCH(Pay_Item_Search_Text_2,M5773)),MAX($L$4:L5772)+1,0)</f>
        <v>0</v>
      </c>
      <c r="M5773" s="1" t="str">
        <f>IFERROR(VLOOKUP(ROWS($M$5:M5773),Table_PayItems[[Search Key]:[Concentrated Name]],2,FALSE),"")</f>
        <v>Sign Cover - $Ea</v>
      </c>
      <c r="N5773" s="1" t="str">
        <f>IFERROR(VLOOKUP(ROWS($M$5:N5773),$L$5:$M$7000,2,FALSE),"")</f>
        <v/>
      </c>
      <c r="O5773" s="1" t="str">
        <f>IFERROR(VLOOKUP(ROWS($O$5:O5773),$K$5:$L$7000,2,FALSE),"")</f>
        <v/>
      </c>
    </row>
    <row r="5774" spans="2:15" ht="15" customHeight="1" x14ac:dyDescent="0.25">
      <c r="B5774" s="178" t="s">
        <v>11994</v>
      </c>
      <c r="C5774" s="178" t="s">
        <v>88</v>
      </c>
      <c r="D5774" s="178" t="s">
        <v>3882</v>
      </c>
      <c r="E5774" s="178" t="s">
        <v>11995</v>
      </c>
      <c r="F5774" s="178" t="s">
        <v>17</v>
      </c>
      <c r="G5774" s="1">
        <f>IF(ISNUMBER(Pay_Item_Search_Text),IF(ISNUMBER(IF(FIND(Pay_Item_Search_Text,B5774)=1,1, "FALSE")),MAX(G$4:$G5773)+1,IF(ISNUMBER(Pay_Item_Search_Text),0,IF(ISNUMBER(SEARCH(Pay_Item_Search_Text,H5774)),MAX(G$4:$G5773)+1,0))),IF(ISNUMBER(Pay_Item_Search_Text),0,IF(ISNUMBER(SEARCH(Pay_Item_Search_Text,H5774)),MAX(G$4:$G5773)+1,0)))</f>
        <v>5770</v>
      </c>
      <c r="H5774" s="1" t="str">
        <f>IF(Table_PayItems[[#This Row],[Description]]="_","_ Unique Item - "&amp;Table_PayItems[[#This Row],[Item]]&amp;" - $"&amp;Table_PayItems[[#This Row],[Unit]],Table_PayItems[[#This Row],[Description]]&amp;" - $"&amp;Table_PayItems[[#This Row],[Unit]])</f>
        <v>Sign Cover, Type 1 - $Ea</v>
      </c>
      <c r="I5774" s="29" t="str">
        <f>IFERROR(VLOOKUP(ROWS($M$5:M5774),Table_PayItems[[Search Key]:[Concentrated Name]],2,FALSE),"")</f>
        <v>Sign Cover, Type 1 - $Ea</v>
      </c>
      <c r="J5774" s="1"/>
      <c r="K5774" s="1"/>
      <c r="L5774" s="22">
        <f>IF(ISNUMBER(SEARCH(Pay_Item_Search_Text_2,M5774)),MAX($L$4:L5773)+1,0)</f>
        <v>0</v>
      </c>
      <c r="M5774" s="1" t="str">
        <f>IFERROR(VLOOKUP(ROWS($M$5:M5774),Table_PayItems[[Search Key]:[Concentrated Name]],2,FALSE),"")</f>
        <v>Sign Cover, Type 1 - $Ea</v>
      </c>
      <c r="N5774" s="1" t="str">
        <f>IFERROR(VLOOKUP(ROWS($M$5:N5774),$L$5:$M$7000,2,FALSE),"")</f>
        <v/>
      </c>
      <c r="O5774" s="1" t="str">
        <f>IFERROR(VLOOKUP(ROWS($O$5:O5774),$K$5:$L$7000,2,FALSE),"")</f>
        <v/>
      </c>
    </row>
    <row r="5775" spans="2:15" ht="15" customHeight="1" x14ac:dyDescent="0.25">
      <c r="B5775" s="178" t="s">
        <v>14219</v>
      </c>
      <c r="C5775" s="178" t="s">
        <v>88</v>
      </c>
      <c r="D5775" s="178" t="s">
        <v>5126</v>
      </c>
      <c r="E5775" s="178" t="s">
        <v>17</v>
      </c>
      <c r="F5775" s="178" t="s">
        <v>17</v>
      </c>
      <c r="G5775" s="1">
        <f>IF(ISNUMBER(Pay_Item_Search_Text),IF(ISNUMBER(IF(FIND(Pay_Item_Search_Text,B5775)=1,1, "FALSE")),MAX(G$4:$G5774)+1,IF(ISNUMBER(Pay_Item_Search_Text),0,IF(ISNUMBER(SEARCH(Pay_Item_Search_Text,H5775)),MAX(G$4:$G5774)+1,0))),IF(ISNUMBER(Pay_Item_Search_Text),0,IF(ISNUMBER(SEARCH(Pay_Item_Search_Text,H5775)),MAX(G$4:$G5774)+1,0)))</f>
        <v>5771</v>
      </c>
      <c r="H5775" s="1" t="str">
        <f>IF(Table_PayItems[[#This Row],[Description]]="_","_ Unique Item - "&amp;Table_PayItems[[#This Row],[Item]]&amp;" - $"&amp;Table_PayItems[[#This Row],[Unit]],Table_PayItems[[#This Row],[Description]]&amp;" - $"&amp;Table_PayItems[[#This Row],[Unit]])</f>
        <v>Sign Optical, (LED) - $Ea</v>
      </c>
      <c r="I5775" s="29" t="str">
        <f>IFERROR(VLOOKUP(ROWS($M$5:M5775),Table_PayItems[[Search Key]:[Concentrated Name]],2,FALSE),"")</f>
        <v>Sign Optical, (LED) - $Ea</v>
      </c>
      <c r="J5775" s="1"/>
      <c r="K5775" s="1"/>
      <c r="L5775" s="22">
        <f>IF(ISNUMBER(SEARCH(Pay_Item_Search_Text_2,M5775)),MAX($L$4:L5774)+1,0)</f>
        <v>0</v>
      </c>
      <c r="M5775" s="1" t="str">
        <f>IFERROR(VLOOKUP(ROWS($M$5:M5775),Table_PayItems[[Search Key]:[Concentrated Name]],2,FALSE),"")</f>
        <v>Sign Optical, (LED) - $Ea</v>
      </c>
      <c r="N5775" s="1" t="str">
        <f>IFERROR(VLOOKUP(ROWS($M$5:N5775),$L$5:$M$7000,2,FALSE),"")</f>
        <v/>
      </c>
      <c r="O5775" s="1" t="str">
        <f>IFERROR(VLOOKUP(ROWS($O$5:O5775),$K$5:$L$7000,2,FALSE),"")</f>
        <v/>
      </c>
    </row>
    <row r="5776" spans="2:15" ht="15" customHeight="1" x14ac:dyDescent="0.25">
      <c r="B5776" s="178" t="s">
        <v>14218</v>
      </c>
      <c r="C5776" s="178" t="s">
        <v>88</v>
      </c>
      <c r="D5776" s="178" t="s">
        <v>5125</v>
      </c>
      <c r="E5776" s="178" t="s">
        <v>17</v>
      </c>
      <c r="F5776" s="178" t="s">
        <v>17</v>
      </c>
      <c r="G5776" s="1">
        <f>IF(ISNUMBER(Pay_Item_Search_Text),IF(ISNUMBER(IF(FIND(Pay_Item_Search_Text,B5776)=1,1, "FALSE")),MAX(G$4:$G5775)+1,IF(ISNUMBER(Pay_Item_Search_Text),0,IF(ISNUMBER(SEARCH(Pay_Item_Search_Text,H5776)),MAX(G$4:$G5775)+1,0))),IF(ISNUMBER(Pay_Item_Search_Text),0,IF(ISNUMBER(SEARCH(Pay_Item_Search_Text,H5776)),MAX(G$4:$G5775)+1,0)))</f>
        <v>5772</v>
      </c>
      <c r="H5776" s="1" t="str">
        <f>IF(Table_PayItems[[#This Row],[Description]]="_","_ Unique Item - "&amp;Table_PayItems[[#This Row],[Item]]&amp;" - $"&amp;Table_PayItems[[#This Row],[Unit]],Table_PayItems[[#This Row],[Description]]&amp;" - $"&amp;Table_PayItems[[#This Row],[Unit]])</f>
        <v>Sign Optical, Rem - $Ea</v>
      </c>
      <c r="I5776" s="29" t="str">
        <f>IFERROR(VLOOKUP(ROWS($M$5:M5776),Table_PayItems[[Search Key]:[Concentrated Name]],2,FALSE),"")</f>
        <v>Sign Optical, Rem - $Ea</v>
      </c>
      <c r="J5776" s="1"/>
      <c r="K5776" s="1"/>
      <c r="L5776" s="22">
        <f>IF(ISNUMBER(SEARCH(Pay_Item_Search_Text_2,M5776)),MAX($L$4:L5775)+1,0)</f>
        <v>0</v>
      </c>
      <c r="M5776" s="1" t="str">
        <f>IFERROR(VLOOKUP(ROWS($M$5:M5776),Table_PayItems[[Search Key]:[Concentrated Name]],2,FALSE),"")</f>
        <v>Sign Optical, Rem - $Ea</v>
      </c>
      <c r="N5776" s="1" t="str">
        <f>IFERROR(VLOOKUP(ROWS($M$5:N5776),$L$5:$M$7000,2,FALSE),"")</f>
        <v/>
      </c>
      <c r="O5776" s="1" t="str">
        <f>IFERROR(VLOOKUP(ROWS($O$5:O5776),$K$5:$L$7000,2,FALSE),"")</f>
        <v/>
      </c>
    </row>
    <row r="5777" spans="2:15" ht="15" customHeight="1" x14ac:dyDescent="0.25">
      <c r="B5777" s="178" t="s">
        <v>11167</v>
      </c>
      <c r="C5777" s="178" t="s">
        <v>88</v>
      </c>
      <c r="D5777" s="178" t="s">
        <v>3105</v>
      </c>
      <c r="E5777" s="178" t="s">
        <v>6941</v>
      </c>
      <c r="F5777" s="178" t="s">
        <v>17</v>
      </c>
      <c r="G5777" s="1">
        <f>IF(ISNUMBER(Pay_Item_Search_Text),IF(ISNUMBER(IF(FIND(Pay_Item_Search_Text,B5777)=1,1, "FALSE")),MAX(G$4:$G5776)+1,IF(ISNUMBER(Pay_Item_Search_Text),0,IF(ISNUMBER(SEARCH(Pay_Item_Search_Text,H5777)),MAX(G$4:$G5776)+1,0))),IF(ISNUMBER(Pay_Item_Search_Text),0,IF(ISNUMBER(SEARCH(Pay_Item_Search_Text,H5777)),MAX(G$4:$G5776)+1,0)))</f>
        <v>5773</v>
      </c>
      <c r="H5777" s="1" t="str">
        <f>IF(Table_PayItems[[#This Row],[Description]]="_","_ Unique Item - "&amp;Table_PayItems[[#This Row],[Item]]&amp;" - $"&amp;Table_PayItems[[#This Row],[Unit]],Table_PayItems[[#This Row],[Description]]&amp;" - $"&amp;Table_PayItems[[#This Row],[Unit]])</f>
        <v>Sign Support Fdn, Conc Barrier, Truss Type C - $Ea</v>
      </c>
      <c r="I5777" s="29" t="str">
        <f>IFERROR(VLOOKUP(ROWS($M$5:M5777),Table_PayItems[[Search Key]:[Concentrated Name]],2,FALSE),"")</f>
        <v>Sign Support Fdn, Conc Barrier, Truss Type C - $Ea</v>
      </c>
      <c r="J5777" s="1"/>
      <c r="K5777" s="1"/>
      <c r="L5777" s="22">
        <f>IF(ISNUMBER(SEARCH(Pay_Item_Search_Text_2,M5777)),MAX($L$4:L5776)+1,0)</f>
        <v>0</v>
      </c>
      <c r="M5777" s="1" t="str">
        <f>IFERROR(VLOOKUP(ROWS($M$5:M5777),Table_PayItems[[Search Key]:[Concentrated Name]],2,FALSE),"")</f>
        <v>Sign Support Fdn, Conc Barrier, Truss Type C - $Ea</v>
      </c>
      <c r="N5777" s="1" t="str">
        <f>IFERROR(VLOOKUP(ROWS($M$5:N5777),$L$5:$M$7000,2,FALSE),"")</f>
        <v/>
      </c>
      <c r="O5777" s="1" t="str">
        <f>IFERROR(VLOOKUP(ROWS($O$5:O5777),$K$5:$L$7000,2,FALSE),"")</f>
        <v/>
      </c>
    </row>
    <row r="5778" spans="2:15" ht="15" customHeight="1" x14ac:dyDescent="0.25">
      <c r="B5778" s="178" t="s">
        <v>11168</v>
      </c>
      <c r="C5778" s="178" t="s">
        <v>88</v>
      </c>
      <c r="D5778" s="178" t="s">
        <v>3106</v>
      </c>
      <c r="E5778" s="178" t="s">
        <v>6941</v>
      </c>
      <c r="F5778" s="178" t="s">
        <v>17</v>
      </c>
      <c r="G5778" s="1">
        <f>IF(ISNUMBER(Pay_Item_Search_Text),IF(ISNUMBER(IF(FIND(Pay_Item_Search_Text,B5778)=1,1, "FALSE")),MAX(G$4:$G5777)+1,IF(ISNUMBER(Pay_Item_Search_Text),0,IF(ISNUMBER(SEARCH(Pay_Item_Search_Text,H5778)),MAX(G$4:$G5777)+1,0))),IF(ISNUMBER(Pay_Item_Search_Text),0,IF(ISNUMBER(SEARCH(Pay_Item_Search_Text,H5778)),MAX(G$4:$G5777)+1,0)))</f>
        <v>5774</v>
      </c>
      <c r="H5778" s="1" t="str">
        <f>IF(Table_PayItems[[#This Row],[Description]]="_","_ Unique Item - "&amp;Table_PayItems[[#This Row],[Item]]&amp;" - $"&amp;Table_PayItems[[#This Row],[Unit]],Table_PayItems[[#This Row],[Description]]&amp;" - $"&amp;Table_PayItems[[#This Row],[Unit]])</f>
        <v>Sign Support Fdn, Conc Barrier, Truss Type D - $Ea</v>
      </c>
      <c r="I5778" s="29" t="str">
        <f>IFERROR(VLOOKUP(ROWS($M$5:M5778),Table_PayItems[[Search Key]:[Concentrated Name]],2,FALSE),"")</f>
        <v>Sign Support Fdn, Conc Barrier, Truss Type D - $Ea</v>
      </c>
      <c r="J5778" s="1"/>
      <c r="K5778" s="1"/>
      <c r="L5778" s="22">
        <f>IF(ISNUMBER(SEARCH(Pay_Item_Search_Text_2,M5778)),MAX($L$4:L5777)+1,0)</f>
        <v>0</v>
      </c>
      <c r="M5778" s="1" t="str">
        <f>IFERROR(VLOOKUP(ROWS($M$5:M5778),Table_PayItems[[Search Key]:[Concentrated Name]],2,FALSE),"")</f>
        <v>Sign Support Fdn, Conc Barrier, Truss Type D - $Ea</v>
      </c>
      <c r="N5778" s="1" t="str">
        <f>IFERROR(VLOOKUP(ROWS($M$5:N5778),$L$5:$M$7000,2,FALSE),"")</f>
        <v/>
      </c>
      <c r="O5778" s="1" t="str">
        <f>IFERROR(VLOOKUP(ROWS($O$5:O5778),$K$5:$L$7000,2,FALSE),"")</f>
        <v/>
      </c>
    </row>
    <row r="5779" spans="2:15" ht="15" customHeight="1" x14ac:dyDescent="0.25">
      <c r="B5779" s="178" t="s">
        <v>14308</v>
      </c>
      <c r="C5779" s="178" t="s">
        <v>88</v>
      </c>
      <c r="D5779" s="178" t="s">
        <v>5215</v>
      </c>
      <c r="E5779" s="178" t="s">
        <v>5216</v>
      </c>
      <c r="F5779" s="178" t="s">
        <v>17</v>
      </c>
      <c r="G5779" s="1">
        <f>IF(ISNUMBER(Pay_Item_Search_Text),IF(ISNUMBER(IF(FIND(Pay_Item_Search_Text,B5779)=1,1, "FALSE")),MAX(G$4:$G5778)+1,IF(ISNUMBER(Pay_Item_Search_Text),0,IF(ISNUMBER(SEARCH(Pay_Item_Search_Text,H5779)),MAX(G$4:$G5778)+1,0))),IF(ISNUMBER(Pay_Item_Search_Text),0,IF(ISNUMBER(SEARCH(Pay_Item_Search_Text,H5779)),MAX(G$4:$G5778)+1,0)))</f>
        <v>5775</v>
      </c>
      <c r="H5779" s="1" t="str">
        <f>IF(Table_PayItems[[#This Row],[Description]]="_","_ Unique Item - "&amp;Table_PayItems[[#This Row],[Item]]&amp;" - $"&amp;Table_PayItems[[#This Row],[Unit]],Table_PayItems[[#This Row],[Description]]&amp;" - $"&amp;Table_PayItems[[#This Row],[Unit]])</f>
        <v>Sign, Changeable Message LED, Open-Closed - $Ea</v>
      </c>
      <c r="I5779" s="29" t="str">
        <f>IFERROR(VLOOKUP(ROWS($M$5:M5779),Table_PayItems[[Search Key]:[Concentrated Name]],2,FALSE),"")</f>
        <v>Sign, Changeable Message LED, Open-Closed - $Ea</v>
      </c>
      <c r="J5779" s="1"/>
      <c r="K5779" s="1"/>
      <c r="L5779" s="22">
        <f>IF(ISNUMBER(SEARCH(Pay_Item_Search_Text_2,M5779)),MAX($L$4:L5778)+1,0)</f>
        <v>0</v>
      </c>
      <c r="M5779" s="1" t="str">
        <f>IFERROR(VLOOKUP(ROWS($M$5:M5779),Table_PayItems[[Search Key]:[Concentrated Name]],2,FALSE),"")</f>
        <v>Sign, Changeable Message LED, Open-Closed - $Ea</v>
      </c>
      <c r="N5779" s="1" t="str">
        <f>IFERROR(VLOOKUP(ROWS($M$5:N5779),$L$5:$M$7000,2,FALSE),"")</f>
        <v/>
      </c>
      <c r="O5779" s="1" t="str">
        <f>IFERROR(VLOOKUP(ROWS($O$5:O5779),$K$5:$L$7000,2,FALSE),"")</f>
        <v/>
      </c>
    </row>
    <row r="5780" spans="2:15" ht="15" customHeight="1" x14ac:dyDescent="0.25">
      <c r="B5780" s="178" t="s">
        <v>14309</v>
      </c>
      <c r="C5780" s="178" t="s">
        <v>88</v>
      </c>
      <c r="D5780" s="178" t="s">
        <v>5217</v>
      </c>
      <c r="E5780" s="178" t="s">
        <v>5216</v>
      </c>
      <c r="F5780" s="178" t="s">
        <v>17</v>
      </c>
      <c r="G5780" s="1">
        <f>IF(ISNUMBER(Pay_Item_Search_Text),IF(ISNUMBER(IF(FIND(Pay_Item_Search_Text,B5780)=1,1, "FALSE")),MAX(G$4:$G5779)+1,IF(ISNUMBER(Pay_Item_Search_Text),0,IF(ISNUMBER(SEARCH(Pay_Item_Search_Text,H5780)),MAX(G$4:$G5779)+1,0))),IF(ISNUMBER(Pay_Item_Search_Text),0,IF(ISNUMBER(SEARCH(Pay_Item_Search_Text,H5780)),MAX(G$4:$G5779)+1,0)))</f>
        <v>5776</v>
      </c>
      <c r="H5780" s="1" t="str">
        <f>IF(Table_PayItems[[#This Row],[Description]]="_","_ Unique Item - "&amp;Table_PayItems[[#This Row],[Item]]&amp;" - $"&amp;Table_PayItems[[#This Row],[Unit]],Table_PayItems[[#This Row],[Description]]&amp;" - $"&amp;Table_PayItems[[#This Row],[Unit]])</f>
        <v>Sign, Changeable Message LED, Open-Closed, Rem - $Ea</v>
      </c>
      <c r="I5780" s="29" t="str">
        <f>IFERROR(VLOOKUP(ROWS($M$5:M5780),Table_PayItems[[Search Key]:[Concentrated Name]],2,FALSE),"")</f>
        <v>Sign, Changeable Message LED, Open-Closed, Rem - $Ea</v>
      </c>
      <c r="J5780" s="1"/>
      <c r="K5780" s="1"/>
      <c r="L5780" s="22">
        <f>IF(ISNUMBER(SEARCH(Pay_Item_Search_Text_2,M5780)),MAX($L$4:L5779)+1,0)</f>
        <v>0</v>
      </c>
      <c r="M5780" s="1" t="str">
        <f>IFERROR(VLOOKUP(ROWS($M$5:M5780),Table_PayItems[[Search Key]:[Concentrated Name]],2,FALSE),"")</f>
        <v>Sign, Changeable Message LED, Open-Closed, Rem - $Ea</v>
      </c>
      <c r="N5780" s="1" t="str">
        <f>IFERROR(VLOOKUP(ROWS($M$5:N5780),$L$5:$M$7000,2,FALSE),"")</f>
        <v/>
      </c>
      <c r="O5780" s="1" t="str">
        <f>IFERROR(VLOOKUP(ROWS($O$5:O5780),$K$5:$L$7000,2,FALSE),"")</f>
        <v/>
      </c>
    </row>
    <row r="5781" spans="2:15" ht="15" customHeight="1" x14ac:dyDescent="0.25">
      <c r="B5781" s="178" t="s">
        <v>14310</v>
      </c>
      <c r="C5781" s="178" t="s">
        <v>88</v>
      </c>
      <c r="D5781" s="178" t="s">
        <v>5218</v>
      </c>
      <c r="E5781" s="178" t="s">
        <v>5216</v>
      </c>
      <c r="F5781" s="178" t="s">
        <v>17</v>
      </c>
      <c r="G5781" s="1">
        <f>IF(ISNUMBER(Pay_Item_Search_Text),IF(ISNUMBER(IF(FIND(Pay_Item_Search_Text,B5781)=1,1, "FALSE")),MAX(G$4:$G5780)+1,IF(ISNUMBER(Pay_Item_Search_Text),0,IF(ISNUMBER(SEARCH(Pay_Item_Search_Text,H5781)),MAX(G$4:$G5780)+1,0))),IF(ISNUMBER(Pay_Item_Search_Text),0,IF(ISNUMBER(SEARCH(Pay_Item_Search_Text,H5781)),MAX(G$4:$G5780)+1,0)))</f>
        <v>5777</v>
      </c>
      <c r="H5781" s="1" t="str">
        <f>IF(Table_PayItems[[#This Row],[Description]]="_","_ Unique Item - "&amp;Table_PayItems[[#This Row],[Item]]&amp;" - $"&amp;Table_PayItems[[#This Row],[Unit]],Table_PayItems[[#This Row],[Description]]&amp;" - $"&amp;Table_PayItems[[#This Row],[Unit]])</f>
        <v>Sign, Changeable Message LED, Open-Closed, Salv - $Ea</v>
      </c>
      <c r="I5781" s="29" t="str">
        <f>IFERROR(VLOOKUP(ROWS($M$5:M5781),Table_PayItems[[Search Key]:[Concentrated Name]],2,FALSE),"")</f>
        <v>Sign, Changeable Message LED, Open-Closed, Salv - $Ea</v>
      </c>
      <c r="J5781" s="1"/>
      <c r="K5781" s="1"/>
      <c r="L5781" s="22">
        <f>IF(ISNUMBER(SEARCH(Pay_Item_Search_Text_2,M5781)),MAX($L$4:L5780)+1,0)</f>
        <v>0</v>
      </c>
      <c r="M5781" s="1" t="str">
        <f>IFERROR(VLOOKUP(ROWS($M$5:M5781),Table_PayItems[[Search Key]:[Concentrated Name]],2,FALSE),"")</f>
        <v>Sign, Changeable Message LED, Open-Closed, Salv - $Ea</v>
      </c>
      <c r="N5781" s="1" t="str">
        <f>IFERROR(VLOOKUP(ROWS($M$5:N5781),$L$5:$M$7000,2,FALSE),"")</f>
        <v/>
      </c>
      <c r="O5781" s="1" t="str">
        <f>IFERROR(VLOOKUP(ROWS($O$5:O5781),$K$5:$L$7000,2,FALSE),"")</f>
        <v/>
      </c>
    </row>
    <row r="5782" spans="2:15" ht="15" customHeight="1" x14ac:dyDescent="0.25">
      <c r="B5782" s="178" t="s">
        <v>11996</v>
      </c>
      <c r="C5782" s="178" t="s">
        <v>88</v>
      </c>
      <c r="D5782" s="178" t="s">
        <v>3883</v>
      </c>
      <c r="E5782" s="178" t="s">
        <v>11997</v>
      </c>
      <c r="F5782" s="178" t="s">
        <v>17</v>
      </c>
      <c r="G5782" s="1">
        <f>IF(ISNUMBER(Pay_Item_Search_Text),IF(ISNUMBER(IF(FIND(Pay_Item_Search_Text,B5782)=1,1, "FALSE")),MAX(G$4:$G5781)+1,IF(ISNUMBER(Pay_Item_Search_Text),0,IF(ISNUMBER(SEARCH(Pay_Item_Search_Text,H5782)),MAX(G$4:$G5781)+1,0))),IF(ISNUMBER(Pay_Item_Search_Text),0,IF(ISNUMBER(SEARCH(Pay_Item_Search_Text,H5782)),MAX(G$4:$G5781)+1,0)))</f>
        <v>5778</v>
      </c>
      <c r="H5782" s="1" t="str">
        <f>IF(Table_PayItems[[#This Row],[Description]]="_","_ Unique Item - "&amp;Table_PayItems[[#This Row],[Item]]&amp;" - $"&amp;Table_PayItems[[#This Row],[Unit]],Table_PayItems[[#This Row],[Description]]&amp;" - $"&amp;Table_PayItems[[#This Row],[Unit]])</f>
        <v>Sign, Portable, Changeable Message, Furn - $Ea</v>
      </c>
      <c r="I5782" s="29" t="str">
        <f>IFERROR(VLOOKUP(ROWS($M$5:M5782),Table_PayItems[[Search Key]:[Concentrated Name]],2,FALSE),"")</f>
        <v>Sign, Portable, Changeable Message, Furn - $Ea</v>
      </c>
      <c r="J5782" s="1"/>
      <c r="K5782" s="1"/>
      <c r="L5782" s="22">
        <f>IF(ISNUMBER(SEARCH(Pay_Item_Search_Text_2,M5782)),MAX($L$4:L5781)+1,0)</f>
        <v>0</v>
      </c>
      <c r="M5782" s="1" t="str">
        <f>IFERROR(VLOOKUP(ROWS($M$5:M5782),Table_PayItems[[Search Key]:[Concentrated Name]],2,FALSE),"")</f>
        <v>Sign, Portable, Changeable Message, Furn - $Ea</v>
      </c>
      <c r="N5782" s="1" t="str">
        <f>IFERROR(VLOOKUP(ROWS($M$5:N5782),$L$5:$M$7000,2,FALSE),"")</f>
        <v/>
      </c>
      <c r="O5782" s="1" t="str">
        <f>IFERROR(VLOOKUP(ROWS($O$5:O5782),$K$5:$L$7000,2,FALSE),"")</f>
        <v/>
      </c>
    </row>
    <row r="5783" spans="2:15" ht="15" customHeight="1" x14ac:dyDescent="0.25">
      <c r="B5783" s="178" t="s">
        <v>12002</v>
      </c>
      <c r="C5783" s="178" t="s">
        <v>88</v>
      </c>
      <c r="D5783" s="178" t="s">
        <v>6986</v>
      </c>
      <c r="E5783" s="178" t="s">
        <v>12003</v>
      </c>
      <c r="F5783" s="178" t="s">
        <v>17</v>
      </c>
      <c r="G5783" s="1">
        <f>IF(ISNUMBER(Pay_Item_Search_Text),IF(ISNUMBER(IF(FIND(Pay_Item_Search_Text,B5783)=1,1, "FALSE")),MAX(G$4:$G5782)+1,IF(ISNUMBER(Pay_Item_Search_Text),0,IF(ISNUMBER(SEARCH(Pay_Item_Search_Text,H5783)),MAX(G$4:$G5782)+1,0))),IF(ISNUMBER(Pay_Item_Search_Text),0,IF(ISNUMBER(SEARCH(Pay_Item_Search_Text,H5783)),MAX(G$4:$G5782)+1,0)))</f>
        <v>5779</v>
      </c>
      <c r="H5783" s="1" t="str">
        <f>IF(Table_PayItems[[#This Row],[Description]]="_","_ Unique Item - "&amp;Table_PayItems[[#This Row],[Item]]&amp;" - $"&amp;Table_PayItems[[#This Row],[Unit]],Table_PayItems[[#This Row],[Description]]&amp;" - $"&amp;Table_PayItems[[#This Row],[Unit]])</f>
        <v>Sign, Portable, Changeable Message, NTCIP-Compliant, Full-Matrix, Furn - $Ea</v>
      </c>
      <c r="I5783" s="29" t="str">
        <f>IFERROR(VLOOKUP(ROWS($M$5:M5783),Table_PayItems[[Search Key]:[Concentrated Name]],2,FALSE),"")</f>
        <v>Sign, Portable, Changeable Message, NTCIP-Compliant, Full-Matrix, Furn - $Ea</v>
      </c>
      <c r="J5783" s="1"/>
      <c r="K5783" s="1"/>
      <c r="L5783" s="22">
        <f>IF(ISNUMBER(SEARCH(Pay_Item_Search_Text_2,M5783)),MAX($L$4:L5782)+1,0)</f>
        <v>0</v>
      </c>
      <c r="M5783" s="1" t="str">
        <f>IFERROR(VLOOKUP(ROWS($M$5:M5783),Table_PayItems[[Search Key]:[Concentrated Name]],2,FALSE),"")</f>
        <v>Sign, Portable, Changeable Message, NTCIP-Compliant, Full-Matrix, Furn - $Ea</v>
      </c>
      <c r="N5783" s="1" t="str">
        <f>IFERROR(VLOOKUP(ROWS($M$5:N5783),$L$5:$M$7000,2,FALSE),"")</f>
        <v/>
      </c>
      <c r="O5783" s="1" t="str">
        <f>IFERROR(VLOOKUP(ROWS($O$5:O5783),$K$5:$L$7000,2,FALSE),"")</f>
        <v/>
      </c>
    </row>
    <row r="5784" spans="2:15" ht="15" customHeight="1" x14ac:dyDescent="0.25">
      <c r="B5784" s="178" t="s">
        <v>12004</v>
      </c>
      <c r="C5784" s="178" t="s">
        <v>88</v>
      </c>
      <c r="D5784" s="178" t="s">
        <v>6987</v>
      </c>
      <c r="E5784" s="178" t="s">
        <v>12003</v>
      </c>
      <c r="F5784" s="178" t="s">
        <v>17</v>
      </c>
      <c r="G5784" s="1">
        <f>IF(ISNUMBER(Pay_Item_Search_Text),IF(ISNUMBER(IF(FIND(Pay_Item_Search_Text,B5784)=1,1, "FALSE")),MAX(G$4:$G5783)+1,IF(ISNUMBER(Pay_Item_Search_Text),0,IF(ISNUMBER(SEARCH(Pay_Item_Search_Text,H5784)),MAX(G$4:$G5783)+1,0))),IF(ISNUMBER(Pay_Item_Search_Text),0,IF(ISNUMBER(SEARCH(Pay_Item_Search_Text,H5784)),MAX(G$4:$G5783)+1,0)))</f>
        <v>5780</v>
      </c>
      <c r="H5784" s="1" t="str">
        <f>IF(Table_PayItems[[#This Row],[Description]]="_","_ Unique Item - "&amp;Table_PayItems[[#This Row],[Item]]&amp;" - $"&amp;Table_PayItems[[#This Row],[Unit]],Table_PayItems[[#This Row],[Description]]&amp;" - $"&amp;Table_PayItems[[#This Row],[Unit]])</f>
        <v>Sign, Portable, Changeable Message, NTCIP-Compliant, Full-Matrix, Oper - $Ea</v>
      </c>
      <c r="I5784" s="29" t="str">
        <f>IFERROR(VLOOKUP(ROWS($M$5:M5784),Table_PayItems[[Search Key]:[Concentrated Name]],2,FALSE),"")</f>
        <v>Sign, Portable, Changeable Message, NTCIP-Compliant, Full-Matrix, Oper - $Ea</v>
      </c>
      <c r="J5784" s="1"/>
      <c r="K5784" s="1"/>
      <c r="L5784" s="22">
        <f>IF(ISNUMBER(SEARCH(Pay_Item_Search_Text_2,M5784)),MAX($L$4:L5783)+1,0)</f>
        <v>0</v>
      </c>
      <c r="M5784" s="1" t="str">
        <f>IFERROR(VLOOKUP(ROWS($M$5:M5784),Table_PayItems[[Search Key]:[Concentrated Name]],2,FALSE),"")</f>
        <v>Sign, Portable, Changeable Message, NTCIP-Compliant, Full-Matrix, Oper - $Ea</v>
      </c>
      <c r="N5784" s="1" t="str">
        <f>IFERROR(VLOOKUP(ROWS($M$5:N5784),$L$5:$M$7000,2,FALSE),"")</f>
        <v/>
      </c>
      <c r="O5784" s="1" t="str">
        <f>IFERROR(VLOOKUP(ROWS($O$5:O5784),$K$5:$L$7000,2,FALSE),"")</f>
        <v/>
      </c>
    </row>
    <row r="5785" spans="2:15" ht="15" customHeight="1" x14ac:dyDescent="0.25">
      <c r="B5785" s="178" t="s">
        <v>11999</v>
      </c>
      <c r="C5785" s="178" t="s">
        <v>88</v>
      </c>
      <c r="D5785" s="178" t="s">
        <v>6984</v>
      </c>
      <c r="E5785" s="178" t="s">
        <v>12000</v>
      </c>
      <c r="F5785" s="178" t="s">
        <v>17</v>
      </c>
      <c r="G5785" s="1">
        <f>IF(ISNUMBER(Pay_Item_Search_Text),IF(ISNUMBER(IF(FIND(Pay_Item_Search_Text,B5785)=1,1, "FALSE")),MAX(G$4:$G5784)+1,IF(ISNUMBER(Pay_Item_Search_Text),0,IF(ISNUMBER(SEARCH(Pay_Item_Search_Text,H5785)),MAX(G$4:$G5784)+1,0))),IF(ISNUMBER(Pay_Item_Search_Text),0,IF(ISNUMBER(SEARCH(Pay_Item_Search_Text,H5785)),MAX(G$4:$G5784)+1,0)))</f>
        <v>5781</v>
      </c>
      <c r="H5785" s="1" t="str">
        <f>IF(Table_PayItems[[#This Row],[Description]]="_","_ Unique Item - "&amp;Table_PayItems[[#This Row],[Item]]&amp;" - $"&amp;Table_PayItems[[#This Row],[Unit]],Table_PayItems[[#This Row],[Description]]&amp;" - $"&amp;Table_PayItems[[#This Row],[Unit]])</f>
        <v>Sign, Portable, Changeable Message, NTCIP-Compliant, Furn - $Ea</v>
      </c>
      <c r="I5785" s="29" t="str">
        <f>IFERROR(VLOOKUP(ROWS($M$5:M5785),Table_PayItems[[Search Key]:[Concentrated Name]],2,FALSE),"")</f>
        <v>Sign, Portable, Changeable Message, NTCIP-Compliant, Furn - $Ea</v>
      </c>
      <c r="J5785" s="1"/>
      <c r="K5785" s="1"/>
      <c r="L5785" s="22">
        <f>IF(ISNUMBER(SEARCH(Pay_Item_Search_Text_2,M5785)),MAX($L$4:L5784)+1,0)</f>
        <v>0</v>
      </c>
      <c r="M5785" s="1" t="str">
        <f>IFERROR(VLOOKUP(ROWS($M$5:M5785),Table_PayItems[[Search Key]:[Concentrated Name]],2,FALSE),"")</f>
        <v>Sign, Portable, Changeable Message, NTCIP-Compliant, Furn - $Ea</v>
      </c>
      <c r="N5785" s="1" t="str">
        <f>IFERROR(VLOOKUP(ROWS($M$5:N5785),$L$5:$M$7000,2,FALSE),"")</f>
        <v/>
      </c>
      <c r="O5785" s="1" t="str">
        <f>IFERROR(VLOOKUP(ROWS($O$5:O5785),$K$5:$L$7000,2,FALSE),"")</f>
        <v/>
      </c>
    </row>
    <row r="5786" spans="2:15" ht="15" customHeight="1" x14ac:dyDescent="0.25">
      <c r="B5786" s="178" t="s">
        <v>12001</v>
      </c>
      <c r="C5786" s="178" t="s">
        <v>88</v>
      </c>
      <c r="D5786" s="178" t="s">
        <v>6985</v>
      </c>
      <c r="E5786" s="178" t="s">
        <v>12000</v>
      </c>
      <c r="F5786" s="178" t="s">
        <v>17</v>
      </c>
      <c r="G5786" s="1">
        <f>IF(ISNUMBER(Pay_Item_Search_Text),IF(ISNUMBER(IF(FIND(Pay_Item_Search_Text,B5786)=1,1, "FALSE")),MAX(G$4:$G5785)+1,IF(ISNUMBER(Pay_Item_Search_Text),0,IF(ISNUMBER(SEARCH(Pay_Item_Search_Text,H5786)),MAX(G$4:$G5785)+1,0))),IF(ISNUMBER(Pay_Item_Search_Text),0,IF(ISNUMBER(SEARCH(Pay_Item_Search_Text,H5786)),MAX(G$4:$G5785)+1,0)))</f>
        <v>5782</v>
      </c>
      <c r="H5786" s="1" t="str">
        <f>IF(Table_PayItems[[#This Row],[Description]]="_","_ Unique Item - "&amp;Table_PayItems[[#This Row],[Item]]&amp;" - $"&amp;Table_PayItems[[#This Row],[Unit]],Table_PayItems[[#This Row],[Description]]&amp;" - $"&amp;Table_PayItems[[#This Row],[Unit]])</f>
        <v>Sign, Portable, Changeable Message, NTCIP-Compliant, Oper - $Ea</v>
      </c>
      <c r="I5786" s="29" t="str">
        <f>IFERROR(VLOOKUP(ROWS($M$5:M5786),Table_PayItems[[Search Key]:[Concentrated Name]],2,FALSE),"")</f>
        <v>Sign, Portable, Changeable Message, NTCIP-Compliant, Oper - $Ea</v>
      </c>
      <c r="J5786" s="1"/>
      <c r="K5786" s="1"/>
      <c r="L5786" s="22">
        <f>IF(ISNUMBER(SEARCH(Pay_Item_Search_Text_2,M5786)),MAX($L$4:L5785)+1,0)</f>
        <v>0</v>
      </c>
      <c r="M5786" s="1" t="str">
        <f>IFERROR(VLOOKUP(ROWS($M$5:M5786),Table_PayItems[[Search Key]:[Concentrated Name]],2,FALSE),"")</f>
        <v>Sign, Portable, Changeable Message, NTCIP-Compliant, Oper - $Ea</v>
      </c>
      <c r="N5786" s="1" t="str">
        <f>IFERROR(VLOOKUP(ROWS($M$5:N5786),$L$5:$M$7000,2,FALSE),"")</f>
        <v/>
      </c>
      <c r="O5786" s="1" t="str">
        <f>IFERROR(VLOOKUP(ROWS($O$5:O5786),$K$5:$L$7000,2,FALSE),"")</f>
        <v/>
      </c>
    </row>
    <row r="5787" spans="2:15" ht="15" customHeight="1" x14ac:dyDescent="0.25">
      <c r="B5787" s="178" t="s">
        <v>11998</v>
      </c>
      <c r="C5787" s="178" t="s">
        <v>88</v>
      </c>
      <c r="D5787" s="178" t="s">
        <v>3884</v>
      </c>
      <c r="E5787" s="178" t="s">
        <v>11997</v>
      </c>
      <c r="F5787" s="178" t="s">
        <v>17</v>
      </c>
      <c r="G5787" s="1">
        <f>IF(ISNUMBER(Pay_Item_Search_Text),IF(ISNUMBER(IF(FIND(Pay_Item_Search_Text,B5787)=1,1, "FALSE")),MAX(G$4:$G5786)+1,IF(ISNUMBER(Pay_Item_Search_Text),0,IF(ISNUMBER(SEARCH(Pay_Item_Search_Text,H5787)),MAX(G$4:$G5786)+1,0))),IF(ISNUMBER(Pay_Item_Search_Text),0,IF(ISNUMBER(SEARCH(Pay_Item_Search_Text,H5787)),MAX(G$4:$G5786)+1,0)))</f>
        <v>5783</v>
      </c>
      <c r="H5787" s="1" t="str">
        <f>IF(Table_PayItems[[#This Row],[Description]]="_","_ Unique Item - "&amp;Table_PayItems[[#This Row],[Item]]&amp;" - $"&amp;Table_PayItems[[#This Row],[Unit]],Table_PayItems[[#This Row],[Description]]&amp;" - $"&amp;Table_PayItems[[#This Row],[Unit]])</f>
        <v>Sign, Portable, Changeable Message, Oper - $Ea</v>
      </c>
      <c r="I5787" s="29" t="str">
        <f>IFERROR(VLOOKUP(ROWS($M$5:M5787),Table_PayItems[[Search Key]:[Concentrated Name]],2,FALSE),"")</f>
        <v>Sign, Portable, Changeable Message, Oper - $Ea</v>
      </c>
      <c r="J5787" s="1"/>
      <c r="K5787" s="1"/>
      <c r="L5787" s="22">
        <f>IF(ISNUMBER(SEARCH(Pay_Item_Search_Text_2,M5787)),MAX($L$4:L5786)+1,0)</f>
        <v>0</v>
      </c>
      <c r="M5787" s="1" t="str">
        <f>IFERROR(VLOOKUP(ROWS($M$5:M5787),Table_PayItems[[Search Key]:[Concentrated Name]],2,FALSE),"")</f>
        <v>Sign, Portable, Changeable Message, Oper - $Ea</v>
      </c>
      <c r="N5787" s="1" t="str">
        <f>IFERROR(VLOOKUP(ROWS($M$5:N5787),$L$5:$M$7000,2,FALSE),"")</f>
        <v/>
      </c>
      <c r="O5787" s="1" t="str">
        <f>IFERROR(VLOOKUP(ROWS($O$5:O5787),$K$5:$L$7000,2,FALSE),"")</f>
        <v/>
      </c>
    </row>
    <row r="5788" spans="2:15" ht="15" customHeight="1" x14ac:dyDescent="0.25">
      <c r="B5788" s="178" t="s">
        <v>12005</v>
      </c>
      <c r="C5788" s="178" t="s">
        <v>132</v>
      </c>
      <c r="D5788" s="178" t="s">
        <v>3885</v>
      </c>
      <c r="E5788" s="178" t="s">
        <v>6988</v>
      </c>
      <c r="F5788" s="178" t="s">
        <v>17</v>
      </c>
      <c r="G5788" s="1">
        <f>IF(ISNUMBER(Pay_Item_Search_Text),IF(ISNUMBER(IF(FIND(Pay_Item_Search_Text,B5788)=1,1, "FALSE")),MAX(G$4:$G5787)+1,IF(ISNUMBER(Pay_Item_Search_Text),0,IF(ISNUMBER(SEARCH(Pay_Item_Search_Text,H5788)),MAX(G$4:$G5787)+1,0))),IF(ISNUMBER(Pay_Item_Search_Text),0,IF(ISNUMBER(SEARCH(Pay_Item_Search_Text,H5788)),MAX(G$4:$G5787)+1,0)))</f>
        <v>5784</v>
      </c>
      <c r="H5788" s="1" t="str">
        <f>IF(Table_PayItems[[#This Row],[Description]]="_","_ Unique Item - "&amp;Table_PayItems[[#This Row],[Item]]&amp;" - $"&amp;Table_PayItems[[#This Row],[Unit]],Table_PayItems[[#This Row],[Description]]&amp;" - $"&amp;Table_PayItems[[#This Row],[Unit]])</f>
        <v>Sign, Type A, Temp, Prismatic, Furn - $Sft</v>
      </c>
      <c r="I5788" s="29" t="str">
        <f>IFERROR(VLOOKUP(ROWS($M$5:M5788),Table_PayItems[[Search Key]:[Concentrated Name]],2,FALSE),"")</f>
        <v>Sign, Type A, Temp, Prismatic, Furn - $Sft</v>
      </c>
      <c r="J5788" s="1"/>
      <c r="K5788" s="1"/>
      <c r="L5788" s="22">
        <f>IF(ISNUMBER(SEARCH(Pay_Item_Search_Text_2,M5788)),MAX($L$4:L5787)+1,0)</f>
        <v>0</v>
      </c>
      <c r="M5788" s="1" t="str">
        <f>IFERROR(VLOOKUP(ROWS($M$5:M5788),Table_PayItems[[Search Key]:[Concentrated Name]],2,FALSE),"")</f>
        <v>Sign, Type A, Temp, Prismatic, Furn - $Sft</v>
      </c>
      <c r="N5788" s="1" t="str">
        <f>IFERROR(VLOOKUP(ROWS($M$5:N5788),$L$5:$M$7000,2,FALSE),"")</f>
        <v/>
      </c>
      <c r="O5788" s="1" t="str">
        <f>IFERROR(VLOOKUP(ROWS($O$5:O5788),$K$5:$L$7000,2,FALSE),"")</f>
        <v/>
      </c>
    </row>
    <row r="5789" spans="2:15" ht="15" customHeight="1" x14ac:dyDescent="0.25">
      <c r="B5789" s="178" t="s">
        <v>12006</v>
      </c>
      <c r="C5789" s="178" t="s">
        <v>132</v>
      </c>
      <c r="D5789" s="178" t="s">
        <v>3886</v>
      </c>
      <c r="E5789" s="178" t="s">
        <v>6988</v>
      </c>
      <c r="F5789" s="178" t="s">
        <v>17</v>
      </c>
      <c r="G5789" s="1">
        <f>IF(ISNUMBER(Pay_Item_Search_Text),IF(ISNUMBER(IF(FIND(Pay_Item_Search_Text,B5789)=1,1, "FALSE")),MAX(G$4:$G5788)+1,IF(ISNUMBER(Pay_Item_Search_Text),0,IF(ISNUMBER(SEARCH(Pay_Item_Search_Text,H5789)),MAX(G$4:$G5788)+1,0))),IF(ISNUMBER(Pay_Item_Search_Text),0,IF(ISNUMBER(SEARCH(Pay_Item_Search_Text,H5789)),MAX(G$4:$G5788)+1,0)))</f>
        <v>5785</v>
      </c>
      <c r="H5789" s="1" t="str">
        <f>IF(Table_PayItems[[#This Row],[Description]]="_","_ Unique Item - "&amp;Table_PayItems[[#This Row],[Item]]&amp;" - $"&amp;Table_PayItems[[#This Row],[Unit]],Table_PayItems[[#This Row],[Description]]&amp;" - $"&amp;Table_PayItems[[#This Row],[Unit]])</f>
        <v>Sign, Type A, Temp, Prismatic, Oper - $Sft</v>
      </c>
      <c r="I5789" s="29" t="str">
        <f>IFERROR(VLOOKUP(ROWS($M$5:M5789),Table_PayItems[[Search Key]:[Concentrated Name]],2,FALSE),"")</f>
        <v>Sign, Type A, Temp, Prismatic, Oper - $Sft</v>
      </c>
      <c r="J5789" s="1"/>
      <c r="K5789" s="1"/>
      <c r="L5789" s="22">
        <f>IF(ISNUMBER(SEARCH(Pay_Item_Search_Text_2,M5789)),MAX($L$4:L5788)+1,0)</f>
        <v>0</v>
      </c>
      <c r="M5789" s="1" t="str">
        <f>IFERROR(VLOOKUP(ROWS($M$5:M5789),Table_PayItems[[Search Key]:[Concentrated Name]],2,FALSE),"")</f>
        <v>Sign, Type A, Temp, Prismatic, Oper - $Sft</v>
      </c>
      <c r="N5789" s="1" t="str">
        <f>IFERROR(VLOOKUP(ROWS($M$5:N5789),$L$5:$M$7000,2,FALSE),"")</f>
        <v/>
      </c>
      <c r="O5789" s="1" t="str">
        <f>IFERROR(VLOOKUP(ROWS($O$5:O5789),$K$5:$L$7000,2,FALSE),"")</f>
        <v/>
      </c>
    </row>
    <row r="5790" spans="2:15" ht="15" customHeight="1" x14ac:dyDescent="0.25">
      <c r="B5790" s="178" t="s">
        <v>12007</v>
      </c>
      <c r="C5790" s="178" t="s">
        <v>132</v>
      </c>
      <c r="D5790" s="178" t="s">
        <v>3887</v>
      </c>
      <c r="E5790" s="178" t="s">
        <v>3888</v>
      </c>
      <c r="F5790" s="178" t="s">
        <v>17</v>
      </c>
      <c r="G5790" s="1">
        <f>IF(ISNUMBER(Pay_Item_Search_Text),IF(ISNUMBER(IF(FIND(Pay_Item_Search_Text,B5790)=1,1, "FALSE")),MAX(G$4:$G5789)+1,IF(ISNUMBER(Pay_Item_Search_Text),0,IF(ISNUMBER(SEARCH(Pay_Item_Search_Text,H5790)),MAX(G$4:$G5789)+1,0))),IF(ISNUMBER(Pay_Item_Search_Text),0,IF(ISNUMBER(SEARCH(Pay_Item_Search_Text,H5790)),MAX(G$4:$G5789)+1,0)))</f>
        <v>5786</v>
      </c>
      <c r="H5790" s="1" t="str">
        <f>IF(Table_PayItems[[#This Row],[Description]]="_","_ Unique Item - "&amp;Table_PayItems[[#This Row],[Item]]&amp;" - $"&amp;Table_PayItems[[#This Row],[Unit]],Table_PayItems[[#This Row],[Description]]&amp;" - $"&amp;Table_PayItems[[#This Row],[Unit]])</f>
        <v>Sign, Type B, Temp, Prismatic, Furn - $Sft</v>
      </c>
      <c r="I5790" s="29" t="str">
        <f>IFERROR(VLOOKUP(ROWS($M$5:M5790),Table_PayItems[[Search Key]:[Concentrated Name]],2,FALSE),"")</f>
        <v>Sign, Type B, Temp, Prismatic, Furn - $Sft</v>
      </c>
      <c r="J5790" s="1"/>
      <c r="K5790" s="1"/>
      <c r="L5790" s="22">
        <f>IF(ISNUMBER(SEARCH(Pay_Item_Search_Text_2,M5790)),MAX($L$4:L5789)+1,0)</f>
        <v>0</v>
      </c>
      <c r="M5790" s="1" t="str">
        <f>IFERROR(VLOOKUP(ROWS($M$5:M5790),Table_PayItems[[Search Key]:[Concentrated Name]],2,FALSE),"")</f>
        <v>Sign, Type B, Temp, Prismatic, Furn - $Sft</v>
      </c>
      <c r="N5790" s="1" t="str">
        <f>IFERROR(VLOOKUP(ROWS($M$5:N5790),$L$5:$M$7000,2,FALSE),"")</f>
        <v/>
      </c>
      <c r="O5790" s="1" t="str">
        <f>IFERROR(VLOOKUP(ROWS($O$5:O5790),$K$5:$L$7000,2,FALSE),"")</f>
        <v/>
      </c>
    </row>
    <row r="5791" spans="2:15" ht="15" customHeight="1" x14ac:dyDescent="0.25">
      <c r="B5791" s="178" t="s">
        <v>12008</v>
      </c>
      <c r="C5791" s="178" t="s">
        <v>132</v>
      </c>
      <c r="D5791" s="178" t="s">
        <v>3889</v>
      </c>
      <c r="E5791" s="178" t="s">
        <v>3888</v>
      </c>
      <c r="F5791" s="178" t="s">
        <v>17</v>
      </c>
      <c r="G5791" s="1">
        <f>IF(ISNUMBER(Pay_Item_Search_Text),IF(ISNUMBER(IF(FIND(Pay_Item_Search_Text,B5791)=1,1, "FALSE")),MAX(G$4:$G5790)+1,IF(ISNUMBER(Pay_Item_Search_Text),0,IF(ISNUMBER(SEARCH(Pay_Item_Search_Text,H5791)),MAX(G$4:$G5790)+1,0))),IF(ISNUMBER(Pay_Item_Search_Text),0,IF(ISNUMBER(SEARCH(Pay_Item_Search_Text,H5791)),MAX(G$4:$G5790)+1,0)))</f>
        <v>5787</v>
      </c>
      <c r="H5791" s="1" t="str">
        <f>IF(Table_PayItems[[#This Row],[Description]]="_","_ Unique Item - "&amp;Table_PayItems[[#This Row],[Item]]&amp;" - $"&amp;Table_PayItems[[#This Row],[Unit]],Table_PayItems[[#This Row],[Description]]&amp;" - $"&amp;Table_PayItems[[#This Row],[Unit]])</f>
        <v>Sign, Type B, Temp, Prismatic, Oper - $Sft</v>
      </c>
      <c r="I5791" s="29" t="str">
        <f>IFERROR(VLOOKUP(ROWS($M$5:M5791),Table_PayItems[[Search Key]:[Concentrated Name]],2,FALSE),"")</f>
        <v>Sign, Type B, Temp, Prismatic, Oper - $Sft</v>
      </c>
      <c r="J5791" s="1"/>
      <c r="K5791" s="1"/>
      <c r="L5791" s="22">
        <f>IF(ISNUMBER(SEARCH(Pay_Item_Search_Text_2,M5791)),MAX($L$4:L5790)+1,0)</f>
        <v>0</v>
      </c>
      <c r="M5791" s="1" t="str">
        <f>IFERROR(VLOOKUP(ROWS($M$5:M5791),Table_PayItems[[Search Key]:[Concentrated Name]],2,FALSE),"")</f>
        <v>Sign, Type B, Temp, Prismatic, Oper - $Sft</v>
      </c>
      <c r="N5791" s="1" t="str">
        <f>IFERROR(VLOOKUP(ROWS($M$5:N5791),$L$5:$M$7000,2,FALSE),"")</f>
        <v/>
      </c>
      <c r="O5791" s="1" t="str">
        <f>IFERROR(VLOOKUP(ROWS($O$5:O5791),$K$5:$L$7000,2,FALSE),"")</f>
        <v/>
      </c>
    </row>
    <row r="5792" spans="2:15" ht="15" customHeight="1" x14ac:dyDescent="0.25">
      <c r="B5792" s="178" t="s">
        <v>12009</v>
      </c>
      <c r="C5792" s="178" t="s">
        <v>132</v>
      </c>
      <c r="D5792" s="178" t="s">
        <v>3890</v>
      </c>
      <c r="E5792" s="178" t="s">
        <v>3891</v>
      </c>
      <c r="F5792" s="178" t="s">
        <v>17</v>
      </c>
      <c r="G5792" s="1">
        <f>IF(ISNUMBER(Pay_Item_Search_Text),IF(ISNUMBER(IF(FIND(Pay_Item_Search_Text,B5792)=1,1, "FALSE")),MAX(G$4:$G5791)+1,IF(ISNUMBER(Pay_Item_Search_Text),0,IF(ISNUMBER(SEARCH(Pay_Item_Search_Text,H5792)),MAX(G$4:$G5791)+1,0))),IF(ISNUMBER(Pay_Item_Search_Text),0,IF(ISNUMBER(SEARCH(Pay_Item_Search_Text,H5792)),MAX(G$4:$G5791)+1,0)))</f>
        <v>5788</v>
      </c>
      <c r="H5792" s="1" t="str">
        <f>IF(Table_PayItems[[#This Row],[Description]]="_","_ Unique Item - "&amp;Table_PayItems[[#This Row],[Item]]&amp;" - $"&amp;Table_PayItems[[#This Row],[Unit]],Table_PayItems[[#This Row],[Description]]&amp;" - $"&amp;Table_PayItems[[#This Row],[Unit]])</f>
        <v>Sign, Type B, Temp, Prismatic, Special, Furn - $Sft</v>
      </c>
      <c r="I5792" s="29" t="str">
        <f>IFERROR(VLOOKUP(ROWS($M$5:M5792),Table_PayItems[[Search Key]:[Concentrated Name]],2,FALSE),"")</f>
        <v>Sign, Type B, Temp, Prismatic, Special, Furn - $Sft</v>
      </c>
      <c r="J5792" s="1"/>
      <c r="K5792" s="1"/>
      <c r="L5792" s="22">
        <f>IF(ISNUMBER(SEARCH(Pay_Item_Search_Text_2,M5792)),MAX($L$4:L5791)+1,0)</f>
        <v>0</v>
      </c>
      <c r="M5792" s="1" t="str">
        <f>IFERROR(VLOOKUP(ROWS($M$5:M5792),Table_PayItems[[Search Key]:[Concentrated Name]],2,FALSE),"")</f>
        <v>Sign, Type B, Temp, Prismatic, Special, Furn - $Sft</v>
      </c>
      <c r="N5792" s="1" t="str">
        <f>IFERROR(VLOOKUP(ROWS($M$5:N5792),$L$5:$M$7000,2,FALSE),"")</f>
        <v/>
      </c>
      <c r="O5792" s="1" t="str">
        <f>IFERROR(VLOOKUP(ROWS($O$5:O5792),$K$5:$L$7000,2,FALSE),"")</f>
        <v/>
      </c>
    </row>
    <row r="5793" spans="2:15" ht="15" customHeight="1" x14ac:dyDescent="0.25">
      <c r="B5793" s="178" t="s">
        <v>12010</v>
      </c>
      <c r="C5793" s="178" t="s">
        <v>132</v>
      </c>
      <c r="D5793" s="178" t="s">
        <v>3892</v>
      </c>
      <c r="E5793" s="178" t="s">
        <v>3891</v>
      </c>
      <c r="F5793" s="178" t="s">
        <v>17</v>
      </c>
      <c r="G5793" s="1">
        <f>IF(ISNUMBER(Pay_Item_Search_Text),IF(ISNUMBER(IF(FIND(Pay_Item_Search_Text,B5793)=1,1, "FALSE")),MAX(G$4:$G5792)+1,IF(ISNUMBER(Pay_Item_Search_Text),0,IF(ISNUMBER(SEARCH(Pay_Item_Search_Text,H5793)),MAX(G$4:$G5792)+1,0))),IF(ISNUMBER(Pay_Item_Search_Text),0,IF(ISNUMBER(SEARCH(Pay_Item_Search_Text,H5793)),MAX(G$4:$G5792)+1,0)))</f>
        <v>5789</v>
      </c>
      <c r="H5793" s="1" t="str">
        <f>IF(Table_PayItems[[#This Row],[Description]]="_","_ Unique Item - "&amp;Table_PayItems[[#This Row],[Item]]&amp;" - $"&amp;Table_PayItems[[#This Row],[Unit]],Table_PayItems[[#This Row],[Description]]&amp;" - $"&amp;Table_PayItems[[#This Row],[Unit]])</f>
        <v>Sign, Type B, Temp, Prismatic, Special, Oper - $Sft</v>
      </c>
      <c r="I5793" s="29" t="str">
        <f>IFERROR(VLOOKUP(ROWS($M$5:M5793),Table_PayItems[[Search Key]:[Concentrated Name]],2,FALSE),"")</f>
        <v>Sign, Type B, Temp, Prismatic, Special, Oper - $Sft</v>
      </c>
      <c r="J5793" s="1"/>
      <c r="K5793" s="1"/>
      <c r="L5793" s="22">
        <f>IF(ISNUMBER(SEARCH(Pay_Item_Search_Text_2,M5793)),MAX($L$4:L5792)+1,0)</f>
        <v>0</v>
      </c>
      <c r="M5793" s="1" t="str">
        <f>IFERROR(VLOOKUP(ROWS($M$5:M5793),Table_PayItems[[Search Key]:[Concentrated Name]],2,FALSE),"")</f>
        <v>Sign, Type B, Temp, Prismatic, Special, Oper - $Sft</v>
      </c>
      <c r="N5793" s="1" t="str">
        <f>IFERROR(VLOOKUP(ROWS($M$5:N5793),$L$5:$M$7000,2,FALSE),"")</f>
        <v/>
      </c>
      <c r="O5793" s="1" t="str">
        <f>IFERROR(VLOOKUP(ROWS($O$5:O5793),$K$5:$L$7000,2,FALSE),"")</f>
        <v/>
      </c>
    </row>
    <row r="5794" spans="2:15" ht="15" customHeight="1" x14ac:dyDescent="0.25">
      <c r="B5794" s="178" t="s">
        <v>11524</v>
      </c>
      <c r="C5794" s="178" t="s">
        <v>88</v>
      </c>
      <c r="D5794" s="178" t="s">
        <v>3440</v>
      </c>
      <c r="E5794" s="178" t="s">
        <v>17</v>
      </c>
      <c r="F5794" s="178" t="s">
        <v>17</v>
      </c>
      <c r="G5794" s="1">
        <f>IF(ISNUMBER(Pay_Item_Search_Text),IF(ISNUMBER(IF(FIND(Pay_Item_Search_Text,B5794)=1,1, "FALSE")),MAX(G$4:$G5793)+1,IF(ISNUMBER(Pay_Item_Search_Text),0,IF(ISNUMBER(SEARCH(Pay_Item_Search_Text,H5794)),MAX(G$4:$G5793)+1,0))),IF(ISNUMBER(Pay_Item_Search_Text),0,IF(ISNUMBER(SEARCH(Pay_Item_Search_Text,H5794)),MAX(G$4:$G5793)+1,0)))</f>
        <v>5790</v>
      </c>
      <c r="H5794" s="1" t="str">
        <f>IF(Table_PayItems[[#This Row],[Description]]="_","_ Unique Item - "&amp;Table_PayItems[[#This Row],[Item]]&amp;" - $"&amp;Table_PayItems[[#This Row],[Unit]],Table_PayItems[[#This Row],[Description]]&amp;" - $"&amp;Table_PayItems[[#This Row],[Unit]])</f>
        <v>Sign, Type I, Erect, Salv - $Ea</v>
      </c>
      <c r="I5794" s="29" t="str">
        <f>IFERROR(VLOOKUP(ROWS($M$5:M5794),Table_PayItems[[Search Key]:[Concentrated Name]],2,FALSE),"")</f>
        <v>Sign, Type I, Erect, Salv - $Ea</v>
      </c>
      <c r="J5794" s="1"/>
      <c r="K5794" s="1"/>
      <c r="L5794" s="22">
        <f>IF(ISNUMBER(SEARCH(Pay_Item_Search_Text_2,M5794)),MAX($L$4:L5793)+1,0)</f>
        <v>0</v>
      </c>
      <c r="M5794" s="1" t="str">
        <f>IFERROR(VLOOKUP(ROWS($M$5:M5794),Table_PayItems[[Search Key]:[Concentrated Name]],2,FALSE),"")</f>
        <v>Sign, Type I, Erect, Salv - $Ea</v>
      </c>
      <c r="N5794" s="1" t="str">
        <f>IFERROR(VLOOKUP(ROWS($M$5:N5794),$L$5:$M$7000,2,FALSE),"")</f>
        <v/>
      </c>
      <c r="O5794" s="1" t="str">
        <f>IFERROR(VLOOKUP(ROWS($O$5:O5794),$K$5:$L$7000,2,FALSE),"")</f>
        <v/>
      </c>
    </row>
    <row r="5795" spans="2:15" ht="15" customHeight="1" x14ac:dyDescent="0.25">
      <c r="B5795" s="178" t="s">
        <v>11525</v>
      </c>
      <c r="C5795" s="178" t="s">
        <v>88</v>
      </c>
      <c r="D5795" s="178" t="s">
        <v>3441</v>
      </c>
      <c r="E5795" s="178" t="s">
        <v>17</v>
      </c>
      <c r="F5795" s="178" t="s">
        <v>17</v>
      </c>
      <c r="G5795" s="1">
        <f>IF(ISNUMBER(Pay_Item_Search_Text),IF(ISNUMBER(IF(FIND(Pay_Item_Search_Text,B5795)=1,1, "FALSE")),MAX(G$4:$G5794)+1,IF(ISNUMBER(Pay_Item_Search_Text),0,IF(ISNUMBER(SEARCH(Pay_Item_Search_Text,H5795)),MAX(G$4:$G5794)+1,0))),IF(ISNUMBER(Pay_Item_Search_Text),0,IF(ISNUMBER(SEARCH(Pay_Item_Search_Text,H5795)),MAX(G$4:$G5794)+1,0)))</f>
        <v>5791</v>
      </c>
      <c r="H5795" s="1" t="str">
        <f>IF(Table_PayItems[[#This Row],[Description]]="_","_ Unique Item - "&amp;Table_PayItems[[#This Row],[Item]]&amp;" - $"&amp;Table_PayItems[[#This Row],[Unit]],Table_PayItems[[#This Row],[Description]]&amp;" - $"&amp;Table_PayItems[[#This Row],[Unit]])</f>
        <v>Sign, Type I, Rem - $Ea</v>
      </c>
      <c r="I5795" s="29" t="str">
        <f>IFERROR(VLOOKUP(ROWS($M$5:M5795),Table_PayItems[[Search Key]:[Concentrated Name]],2,FALSE),"")</f>
        <v>Sign, Type I, Rem - $Ea</v>
      </c>
      <c r="J5795" s="1"/>
      <c r="K5795" s="1"/>
      <c r="L5795" s="22">
        <f>IF(ISNUMBER(SEARCH(Pay_Item_Search_Text_2,M5795)),MAX($L$4:L5794)+1,0)</f>
        <v>0</v>
      </c>
      <c r="M5795" s="1" t="str">
        <f>IFERROR(VLOOKUP(ROWS($M$5:M5795),Table_PayItems[[Search Key]:[Concentrated Name]],2,FALSE),"")</f>
        <v>Sign, Type I, Rem - $Ea</v>
      </c>
      <c r="N5795" s="1" t="str">
        <f>IFERROR(VLOOKUP(ROWS($M$5:N5795),$L$5:$M$7000,2,FALSE),"")</f>
        <v/>
      </c>
      <c r="O5795" s="1" t="str">
        <f>IFERROR(VLOOKUP(ROWS($O$5:O5795),$K$5:$L$7000,2,FALSE),"")</f>
        <v/>
      </c>
    </row>
    <row r="5796" spans="2:15" ht="15" customHeight="1" x14ac:dyDescent="0.25">
      <c r="B5796" s="178" t="s">
        <v>11526</v>
      </c>
      <c r="C5796" s="178" t="s">
        <v>132</v>
      </c>
      <c r="D5796" s="178" t="s">
        <v>3442</v>
      </c>
      <c r="E5796" s="178" t="s">
        <v>6948</v>
      </c>
      <c r="F5796" s="178" t="s">
        <v>17</v>
      </c>
      <c r="G5796" s="1">
        <f>IF(ISNUMBER(Pay_Item_Search_Text),IF(ISNUMBER(IF(FIND(Pay_Item_Search_Text,B5796)=1,1, "FALSE")),MAX(G$4:$G5795)+1,IF(ISNUMBER(Pay_Item_Search_Text),0,IF(ISNUMBER(SEARCH(Pay_Item_Search_Text,H5796)),MAX(G$4:$G5795)+1,0))),IF(ISNUMBER(Pay_Item_Search_Text),0,IF(ISNUMBER(SEARCH(Pay_Item_Search_Text,H5796)),MAX(G$4:$G5795)+1,0)))</f>
        <v>5792</v>
      </c>
      <c r="H5796" s="1" t="str">
        <f>IF(Table_PayItems[[#This Row],[Description]]="_","_ Unique Item - "&amp;Table_PayItems[[#This Row],[Item]]&amp;" - $"&amp;Table_PayItems[[#This Row],[Unit]],Table_PayItems[[#This Row],[Description]]&amp;" - $"&amp;Table_PayItems[[#This Row],[Unit]])</f>
        <v>Sign, Type IA - $Sft</v>
      </c>
      <c r="I5796" s="29" t="str">
        <f>IFERROR(VLOOKUP(ROWS($M$5:M5796),Table_PayItems[[Search Key]:[Concentrated Name]],2,FALSE),"")</f>
        <v>Sign, Type IA - $Sft</v>
      </c>
      <c r="J5796" s="1"/>
      <c r="K5796" s="1"/>
      <c r="L5796" s="22">
        <f>IF(ISNUMBER(SEARCH(Pay_Item_Search_Text_2,M5796)),MAX($L$4:L5795)+1,0)</f>
        <v>0</v>
      </c>
      <c r="M5796" s="1" t="str">
        <f>IFERROR(VLOOKUP(ROWS($M$5:M5796),Table_PayItems[[Search Key]:[Concentrated Name]],2,FALSE),"")</f>
        <v>Sign, Type IA - $Sft</v>
      </c>
      <c r="N5796" s="1" t="str">
        <f>IFERROR(VLOOKUP(ROWS($M$5:N5796),$L$5:$M$7000,2,FALSE),"")</f>
        <v/>
      </c>
      <c r="O5796" s="1" t="str">
        <f>IFERROR(VLOOKUP(ROWS($O$5:O5796),$K$5:$L$7000,2,FALSE),"")</f>
        <v/>
      </c>
    </row>
    <row r="5797" spans="2:15" ht="15" customHeight="1" x14ac:dyDescent="0.25">
      <c r="B5797" s="178" t="s">
        <v>11527</v>
      </c>
      <c r="C5797" s="178" t="s">
        <v>132</v>
      </c>
      <c r="D5797" s="178" t="s">
        <v>3443</v>
      </c>
      <c r="E5797" s="178" t="s">
        <v>6948</v>
      </c>
      <c r="F5797" s="178" t="s">
        <v>17</v>
      </c>
      <c r="G5797" s="1">
        <f>IF(ISNUMBER(Pay_Item_Search_Text),IF(ISNUMBER(IF(FIND(Pay_Item_Search_Text,B5797)=1,1, "FALSE")),MAX(G$4:$G5796)+1,IF(ISNUMBER(Pay_Item_Search_Text),0,IF(ISNUMBER(SEARCH(Pay_Item_Search_Text,H5797)),MAX(G$4:$G5796)+1,0))),IF(ISNUMBER(Pay_Item_Search_Text),0,IF(ISNUMBER(SEARCH(Pay_Item_Search_Text,H5797)),MAX(G$4:$G5796)+1,0)))</f>
        <v>5793</v>
      </c>
      <c r="H5797" s="1" t="str">
        <f>IF(Table_PayItems[[#This Row],[Description]]="_","_ Unique Item - "&amp;Table_PayItems[[#This Row],[Item]]&amp;" - $"&amp;Table_PayItems[[#This Row],[Unit]],Table_PayItems[[#This Row],[Description]]&amp;" - $"&amp;Table_PayItems[[#This Row],[Unit]])</f>
        <v>Sign, Type IB - $Sft</v>
      </c>
      <c r="I5797" s="29" t="str">
        <f>IFERROR(VLOOKUP(ROWS($M$5:M5797),Table_PayItems[[Search Key]:[Concentrated Name]],2,FALSE),"")</f>
        <v>Sign, Type IB - $Sft</v>
      </c>
      <c r="J5797" s="1"/>
      <c r="K5797" s="1"/>
      <c r="L5797" s="22">
        <f>IF(ISNUMBER(SEARCH(Pay_Item_Search_Text_2,M5797)),MAX($L$4:L5796)+1,0)</f>
        <v>0</v>
      </c>
      <c r="M5797" s="1" t="str">
        <f>IFERROR(VLOOKUP(ROWS($M$5:M5797),Table_PayItems[[Search Key]:[Concentrated Name]],2,FALSE),"")</f>
        <v>Sign, Type IB - $Sft</v>
      </c>
      <c r="N5797" s="1" t="str">
        <f>IFERROR(VLOOKUP(ROWS($M$5:N5797),$L$5:$M$7000,2,FALSE),"")</f>
        <v/>
      </c>
      <c r="O5797" s="1" t="str">
        <f>IFERROR(VLOOKUP(ROWS($O$5:O5797),$K$5:$L$7000,2,FALSE),"")</f>
        <v/>
      </c>
    </row>
    <row r="5798" spans="2:15" ht="15" customHeight="1" x14ac:dyDescent="0.25">
      <c r="B5798" s="178" t="s">
        <v>11528</v>
      </c>
      <c r="C5798" s="178" t="s">
        <v>132</v>
      </c>
      <c r="D5798" s="178" t="s">
        <v>3444</v>
      </c>
      <c r="E5798" s="178" t="s">
        <v>6948</v>
      </c>
      <c r="F5798" s="178" t="s">
        <v>17</v>
      </c>
      <c r="G5798" s="1">
        <f>IF(ISNUMBER(Pay_Item_Search_Text),IF(ISNUMBER(IF(FIND(Pay_Item_Search_Text,B5798)=1,1, "FALSE")),MAX(G$4:$G5797)+1,IF(ISNUMBER(Pay_Item_Search_Text),0,IF(ISNUMBER(SEARCH(Pay_Item_Search_Text,H5798)),MAX(G$4:$G5797)+1,0))),IF(ISNUMBER(Pay_Item_Search_Text),0,IF(ISNUMBER(SEARCH(Pay_Item_Search_Text,H5798)),MAX(G$4:$G5797)+1,0)))</f>
        <v>5794</v>
      </c>
      <c r="H5798" s="1" t="str">
        <f>IF(Table_PayItems[[#This Row],[Description]]="_","_ Unique Item - "&amp;Table_PayItems[[#This Row],[Item]]&amp;" - $"&amp;Table_PayItems[[#This Row],[Unit]],Table_PayItems[[#This Row],[Description]]&amp;" - $"&amp;Table_PayItems[[#This Row],[Unit]])</f>
        <v>Sign, Type IC - $Sft</v>
      </c>
      <c r="I5798" s="29" t="str">
        <f>IFERROR(VLOOKUP(ROWS($M$5:M5798),Table_PayItems[[Search Key]:[Concentrated Name]],2,FALSE),"")</f>
        <v>Sign, Type IC - $Sft</v>
      </c>
      <c r="J5798" s="1"/>
      <c r="K5798" s="1"/>
      <c r="L5798" s="22">
        <f>IF(ISNUMBER(SEARCH(Pay_Item_Search_Text_2,M5798)),MAX($L$4:L5797)+1,0)</f>
        <v>0</v>
      </c>
      <c r="M5798" s="1" t="str">
        <f>IFERROR(VLOOKUP(ROWS($M$5:M5798),Table_PayItems[[Search Key]:[Concentrated Name]],2,FALSE),"")</f>
        <v>Sign, Type IC - $Sft</v>
      </c>
      <c r="N5798" s="1" t="str">
        <f>IFERROR(VLOOKUP(ROWS($M$5:N5798),$L$5:$M$7000,2,FALSE),"")</f>
        <v/>
      </c>
      <c r="O5798" s="1" t="str">
        <f>IFERROR(VLOOKUP(ROWS($O$5:O5798),$K$5:$L$7000,2,FALSE),"")</f>
        <v/>
      </c>
    </row>
    <row r="5799" spans="2:15" ht="15" customHeight="1" x14ac:dyDescent="0.25">
      <c r="B5799" s="178" t="s">
        <v>11529</v>
      </c>
      <c r="C5799" s="178" t="s">
        <v>132</v>
      </c>
      <c r="D5799" s="178" t="s">
        <v>3445</v>
      </c>
      <c r="E5799" s="178" t="s">
        <v>6948</v>
      </c>
      <c r="F5799" s="178" t="s">
        <v>17</v>
      </c>
      <c r="G5799" s="1">
        <f>IF(ISNUMBER(Pay_Item_Search_Text),IF(ISNUMBER(IF(FIND(Pay_Item_Search_Text,B5799)=1,1, "FALSE")),MAX(G$4:$G5798)+1,IF(ISNUMBER(Pay_Item_Search_Text),0,IF(ISNUMBER(SEARCH(Pay_Item_Search_Text,H5799)),MAX(G$4:$G5798)+1,0))),IF(ISNUMBER(Pay_Item_Search_Text),0,IF(ISNUMBER(SEARCH(Pay_Item_Search_Text,H5799)),MAX(G$4:$G5798)+1,0)))</f>
        <v>5795</v>
      </c>
      <c r="H5799" s="1" t="str">
        <f>IF(Table_PayItems[[#This Row],[Description]]="_","_ Unique Item - "&amp;Table_PayItems[[#This Row],[Item]]&amp;" - $"&amp;Table_PayItems[[#This Row],[Unit]],Table_PayItems[[#This Row],[Description]]&amp;" - $"&amp;Table_PayItems[[#This Row],[Unit]])</f>
        <v>Sign, Type ID - $Sft</v>
      </c>
      <c r="I5799" s="29" t="str">
        <f>IFERROR(VLOOKUP(ROWS($M$5:M5799),Table_PayItems[[Search Key]:[Concentrated Name]],2,FALSE),"")</f>
        <v>Sign, Type ID - $Sft</v>
      </c>
      <c r="J5799" s="1"/>
      <c r="K5799" s="1"/>
      <c r="L5799" s="22">
        <f>IF(ISNUMBER(SEARCH(Pay_Item_Search_Text_2,M5799)),MAX($L$4:L5798)+1,0)</f>
        <v>0</v>
      </c>
      <c r="M5799" s="1" t="str">
        <f>IFERROR(VLOOKUP(ROWS($M$5:M5799),Table_PayItems[[Search Key]:[Concentrated Name]],2,FALSE),"")</f>
        <v>Sign, Type ID - $Sft</v>
      </c>
      <c r="N5799" s="1" t="str">
        <f>IFERROR(VLOOKUP(ROWS($M$5:N5799),$L$5:$M$7000,2,FALSE),"")</f>
        <v/>
      </c>
      <c r="O5799" s="1" t="str">
        <f>IFERROR(VLOOKUP(ROWS($O$5:O5799),$K$5:$L$7000,2,FALSE),"")</f>
        <v/>
      </c>
    </row>
    <row r="5800" spans="2:15" ht="15" customHeight="1" x14ac:dyDescent="0.25">
      <c r="B5800" s="178" t="s">
        <v>11530</v>
      </c>
      <c r="C5800" s="178" t="s">
        <v>88</v>
      </c>
      <c r="D5800" s="178" t="s">
        <v>3446</v>
      </c>
      <c r="E5800" s="178" t="s">
        <v>17</v>
      </c>
      <c r="F5800" s="178" t="s">
        <v>17</v>
      </c>
      <c r="G5800" s="1">
        <f>IF(ISNUMBER(Pay_Item_Search_Text),IF(ISNUMBER(IF(FIND(Pay_Item_Search_Text,B5800)=1,1, "FALSE")),MAX(G$4:$G5799)+1,IF(ISNUMBER(Pay_Item_Search_Text),0,IF(ISNUMBER(SEARCH(Pay_Item_Search_Text,H5800)),MAX(G$4:$G5799)+1,0))),IF(ISNUMBER(Pay_Item_Search_Text),0,IF(ISNUMBER(SEARCH(Pay_Item_Search_Text,H5800)),MAX(G$4:$G5799)+1,0)))</f>
        <v>5796</v>
      </c>
      <c r="H5800" s="1" t="str">
        <f>IF(Table_PayItems[[#This Row],[Description]]="_","_ Unique Item - "&amp;Table_PayItems[[#This Row],[Item]]&amp;" - $"&amp;Table_PayItems[[#This Row],[Unit]],Table_PayItems[[#This Row],[Description]]&amp;" - $"&amp;Table_PayItems[[#This Row],[Unit]])</f>
        <v>Sign, Type II, Erect, Salv - $Ea</v>
      </c>
      <c r="I5800" s="29" t="str">
        <f>IFERROR(VLOOKUP(ROWS($M$5:M5800),Table_PayItems[[Search Key]:[Concentrated Name]],2,FALSE),"")</f>
        <v>Sign, Type II, Erect, Salv - $Ea</v>
      </c>
      <c r="J5800" s="1"/>
      <c r="K5800" s="1"/>
      <c r="L5800" s="22">
        <f>IF(ISNUMBER(SEARCH(Pay_Item_Search_Text_2,M5800)),MAX($L$4:L5799)+1,0)</f>
        <v>0</v>
      </c>
      <c r="M5800" s="1" t="str">
        <f>IFERROR(VLOOKUP(ROWS($M$5:M5800),Table_PayItems[[Search Key]:[Concentrated Name]],2,FALSE),"")</f>
        <v>Sign, Type II, Erect, Salv - $Ea</v>
      </c>
      <c r="N5800" s="1" t="str">
        <f>IFERROR(VLOOKUP(ROWS($M$5:N5800),$L$5:$M$7000,2,FALSE),"")</f>
        <v/>
      </c>
      <c r="O5800" s="1" t="str">
        <f>IFERROR(VLOOKUP(ROWS($O$5:O5800),$K$5:$L$7000,2,FALSE),"")</f>
        <v/>
      </c>
    </row>
    <row r="5801" spans="2:15" ht="15" customHeight="1" x14ac:dyDescent="0.25">
      <c r="B5801" s="178" t="s">
        <v>11531</v>
      </c>
      <c r="C5801" s="178" t="s">
        <v>88</v>
      </c>
      <c r="D5801" s="178" t="s">
        <v>3447</v>
      </c>
      <c r="E5801" s="178" t="s">
        <v>17</v>
      </c>
      <c r="F5801" s="178" t="s">
        <v>17</v>
      </c>
      <c r="G5801" s="1">
        <f>IF(ISNUMBER(Pay_Item_Search_Text),IF(ISNUMBER(IF(FIND(Pay_Item_Search_Text,B5801)=1,1, "FALSE")),MAX(G$4:$G5800)+1,IF(ISNUMBER(Pay_Item_Search_Text),0,IF(ISNUMBER(SEARCH(Pay_Item_Search_Text,H5801)),MAX(G$4:$G5800)+1,0))),IF(ISNUMBER(Pay_Item_Search_Text),0,IF(ISNUMBER(SEARCH(Pay_Item_Search_Text,H5801)),MAX(G$4:$G5800)+1,0)))</f>
        <v>5797</v>
      </c>
      <c r="H5801" s="1" t="str">
        <f>IF(Table_PayItems[[#This Row],[Description]]="_","_ Unique Item - "&amp;Table_PayItems[[#This Row],[Item]]&amp;" - $"&amp;Table_PayItems[[#This Row],[Unit]],Table_PayItems[[#This Row],[Description]]&amp;" - $"&amp;Table_PayItems[[#This Row],[Unit]])</f>
        <v>Sign, Type II, Rem - $Ea</v>
      </c>
      <c r="I5801" s="29" t="str">
        <f>IFERROR(VLOOKUP(ROWS($M$5:M5801),Table_PayItems[[Search Key]:[Concentrated Name]],2,FALSE),"")</f>
        <v>Sign, Type II, Rem - $Ea</v>
      </c>
      <c r="J5801" s="1"/>
      <c r="K5801" s="1"/>
      <c r="L5801" s="22">
        <f>IF(ISNUMBER(SEARCH(Pay_Item_Search_Text_2,M5801)),MAX($L$4:L5800)+1,0)</f>
        <v>0</v>
      </c>
      <c r="M5801" s="1" t="str">
        <f>IFERROR(VLOOKUP(ROWS($M$5:M5801),Table_PayItems[[Search Key]:[Concentrated Name]],2,FALSE),"")</f>
        <v>Sign, Type II, Rem - $Ea</v>
      </c>
      <c r="N5801" s="1" t="str">
        <f>IFERROR(VLOOKUP(ROWS($M$5:N5801),$L$5:$M$7000,2,FALSE),"")</f>
        <v/>
      </c>
      <c r="O5801" s="1" t="str">
        <f>IFERROR(VLOOKUP(ROWS($O$5:O5801),$K$5:$L$7000,2,FALSE),"")</f>
        <v/>
      </c>
    </row>
    <row r="5802" spans="2:15" ht="15" customHeight="1" x14ac:dyDescent="0.25">
      <c r="B5802" s="178" t="s">
        <v>11532</v>
      </c>
      <c r="C5802" s="178" t="s">
        <v>132</v>
      </c>
      <c r="D5802" s="178" t="s">
        <v>3448</v>
      </c>
      <c r="E5802" s="178" t="s">
        <v>6948</v>
      </c>
      <c r="F5802" s="178" t="s">
        <v>17</v>
      </c>
      <c r="G5802" s="1">
        <f>IF(ISNUMBER(Pay_Item_Search_Text),IF(ISNUMBER(IF(FIND(Pay_Item_Search_Text,B5802)=1,1, "FALSE")),MAX(G$4:$G5801)+1,IF(ISNUMBER(Pay_Item_Search_Text),0,IF(ISNUMBER(SEARCH(Pay_Item_Search_Text,H5802)),MAX(G$4:$G5801)+1,0))),IF(ISNUMBER(Pay_Item_Search_Text),0,IF(ISNUMBER(SEARCH(Pay_Item_Search_Text,H5802)),MAX(G$4:$G5801)+1,0)))</f>
        <v>5798</v>
      </c>
      <c r="H5802" s="1" t="str">
        <f>IF(Table_PayItems[[#This Row],[Description]]="_","_ Unique Item - "&amp;Table_PayItems[[#This Row],[Item]]&amp;" - $"&amp;Table_PayItems[[#This Row],[Unit]],Table_PayItems[[#This Row],[Description]]&amp;" - $"&amp;Table_PayItems[[#This Row],[Unit]])</f>
        <v>Sign, Type IIA - $Sft</v>
      </c>
      <c r="I5802" s="29" t="str">
        <f>IFERROR(VLOOKUP(ROWS($M$5:M5802),Table_PayItems[[Search Key]:[Concentrated Name]],2,FALSE),"")</f>
        <v>Sign, Type IIA - $Sft</v>
      </c>
      <c r="J5802" s="1"/>
      <c r="K5802" s="1"/>
      <c r="L5802" s="22">
        <f>IF(ISNUMBER(SEARCH(Pay_Item_Search_Text_2,M5802)),MAX($L$4:L5801)+1,0)</f>
        <v>0</v>
      </c>
      <c r="M5802" s="1" t="str">
        <f>IFERROR(VLOOKUP(ROWS($M$5:M5802),Table_PayItems[[Search Key]:[Concentrated Name]],2,FALSE),"")</f>
        <v>Sign, Type IIA - $Sft</v>
      </c>
      <c r="N5802" s="1" t="str">
        <f>IFERROR(VLOOKUP(ROWS($M$5:N5802),$L$5:$M$7000,2,FALSE),"")</f>
        <v/>
      </c>
      <c r="O5802" s="1" t="str">
        <f>IFERROR(VLOOKUP(ROWS($O$5:O5802),$K$5:$L$7000,2,FALSE),"")</f>
        <v/>
      </c>
    </row>
    <row r="5803" spans="2:15" ht="15" customHeight="1" x14ac:dyDescent="0.25">
      <c r="B5803" s="178" t="s">
        <v>11533</v>
      </c>
      <c r="C5803" s="178" t="s">
        <v>132</v>
      </c>
      <c r="D5803" s="178" t="s">
        <v>3449</v>
      </c>
      <c r="E5803" s="178" t="s">
        <v>6948</v>
      </c>
      <c r="F5803" s="178" t="s">
        <v>17</v>
      </c>
      <c r="G5803" s="1">
        <f>IF(ISNUMBER(Pay_Item_Search_Text),IF(ISNUMBER(IF(FIND(Pay_Item_Search_Text,B5803)=1,1, "FALSE")),MAX(G$4:$G5802)+1,IF(ISNUMBER(Pay_Item_Search_Text),0,IF(ISNUMBER(SEARCH(Pay_Item_Search_Text,H5803)),MAX(G$4:$G5802)+1,0))),IF(ISNUMBER(Pay_Item_Search_Text),0,IF(ISNUMBER(SEARCH(Pay_Item_Search_Text,H5803)),MAX(G$4:$G5802)+1,0)))</f>
        <v>5799</v>
      </c>
      <c r="H5803" s="1" t="str">
        <f>IF(Table_PayItems[[#This Row],[Description]]="_","_ Unique Item - "&amp;Table_PayItems[[#This Row],[Item]]&amp;" - $"&amp;Table_PayItems[[#This Row],[Unit]],Table_PayItems[[#This Row],[Description]]&amp;" - $"&amp;Table_PayItems[[#This Row],[Unit]])</f>
        <v>Sign, Type IIB - $Sft</v>
      </c>
      <c r="I5803" s="29" t="str">
        <f>IFERROR(VLOOKUP(ROWS($M$5:M5803),Table_PayItems[[Search Key]:[Concentrated Name]],2,FALSE),"")</f>
        <v>Sign, Type IIB - $Sft</v>
      </c>
      <c r="J5803" s="1"/>
      <c r="K5803" s="1"/>
      <c r="L5803" s="22">
        <f>IF(ISNUMBER(SEARCH(Pay_Item_Search_Text_2,M5803)),MAX($L$4:L5802)+1,0)</f>
        <v>0</v>
      </c>
      <c r="M5803" s="1" t="str">
        <f>IFERROR(VLOOKUP(ROWS($M$5:M5803),Table_PayItems[[Search Key]:[Concentrated Name]],2,FALSE),"")</f>
        <v>Sign, Type IIB - $Sft</v>
      </c>
      <c r="N5803" s="1" t="str">
        <f>IFERROR(VLOOKUP(ROWS($M$5:N5803),$L$5:$M$7000,2,FALSE),"")</f>
        <v/>
      </c>
      <c r="O5803" s="1" t="str">
        <f>IFERROR(VLOOKUP(ROWS($O$5:O5803),$K$5:$L$7000,2,FALSE),"")</f>
        <v/>
      </c>
    </row>
    <row r="5804" spans="2:15" ht="15" customHeight="1" x14ac:dyDescent="0.25">
      <c r="B5804" s="178" t="s">
        <v>11534</v>
      </c>
      <c r="C5804" s="178" t="s">
        <v>132</v>
      </c>
      <c r="D5804" s="178" t="s">
        <v>3450</v>
      </c>
      <c r="E5804" s="178" t="s">
        <v>6948</v>
      </c>
      <c r="F5804" s="178" t="s">
        <v>17</v>
      </c>
      <c r="G5804" s="1">
        <f>IF(ISNUMBER(Pay_Item_Search_Text),IF(ISNUMBER(IF(FIND(Pay_Item_Search_Text,B5804)=1,1, "FALSE")),MAX(G$4:$G5803)+1,IF(ISNUMBER(Pay_Item_Search_Text),0,IF(ISNUMBER(SEARCH(Pay_Item_Search_Text,H5804)),MAX(G$4:$G5803)+1,0))),IF(ISNUMBER(Pay_Item_Search_Text),0,IF(ISNUMBER(SEARCH(Pay_Item_Search_Text,H5804)),MAX(G$4:$G5803)+1,0)))</f>
        <v>5800</v>
      </c>
      <c r="H5804" s="1" t="str">
        <f>IF(Table_PayItems[[#This Row],[Description]]="_","_ Unique Item - "&amp;Table_PayItems[[#This Row],[Item]]&amp;" - $"&amp;Table_PayItems[[#This Row],[Unit]],Table_PayItems[[#This Row],[Description]]&amp;" - $"&amp;Table_PayItems[[#This Row],[Unit]])</f>
        <v>Sign, Type IIC - $Sft</v>
      </c>
      <c r="I5804" s="29" t="str">
        <f>IFERROR(VLOOKUP(ROWS($M$5:M5804),Table_PayItems[[Search Key]:[Concentrated Name]],2,FALSE),"")</f>
        <v>Sign, Type IIC - $Sft</v>
      </c>
      <c r="J5804" s="1"/>
      <c r="K5804" s="1"/>
      <c r="L5804" s="22">
        <f>IF(ISNUMBER(SEARCH(Pay_Item_Search_Text_2,M5804)),MAX($L$4:L5803)+1,0)</f>
        <v>0</v>
      </c>
      <c r="M5804" s="1" t="str">
        <f>IFERROR(VLOOKUP(ROWS($M$5:M5804),Table_PayItems[[Search Key]:[Concentrated Name]],2,FALSE),"")</f>
        <v>Sign, Type IIC - $Sft</v>
      </c>
      <c r="N5804" s="1" t="str">
        <f>IFERROR(VLOOKUP(ROWS($M$5:N5804),$L$5:$M$7000,2,FALSE),"")</f>
        <v/>
      </c>
      <c r="O5804" s="1" t="str">
        <f>IFERROR(VLOOKUP(ROWS($O$5:O5804),$K$5:$L$7000,2,FALSE),"")</f>
        <v/>
      </c>
    </row>
    <row r="5805" spans="2:15" ht="15" customHeight="1" x14ac:dyDescent="0.25">
      <c r="B5805" s="178" t="s">
        <v>11535</v>
      </c>
      <c r="C5805" s="178" t="s">
        <v>132</v>
      </c>
      <c r="D5805" s="178" t="s">
        <v>3451</v>
      </c>
      <c r="E5805" s="178" t="s">
        <v>6948</v>
      </c>
      <c r="F5805" s="178" t="s">
        <v>17</v>
      </c>
      <c r="G5805" s="1">
        <f>IF(ISNUMBER(Pay_Item_Search_Text),IF(ISNUMBER(IF(FIND(Pay_Item_Search_Text,B5805)=1,1, "FALSE")),MAX(G$4:$G5804)+1,IF(ISNUMBER(Pay_Item_Search_Text),0,IF(ISNUMBER(SEARCH(Pay_Item_Search_Text,H5805)),MAX(G$4:$G5804)+1,0))),IF(ISNUMBER(Pay_Item_Search_Text),0,IF(ISNUMBER(SEARCH(Pay_Item_Search_Text,H5805)),MAX(G$4:$G5804)+1,0)))</f>
        <v>5801</v>
      </c>
      <c r="H5805" s="1" t="str">
        <f>IF(Table_PayItems[[#This Row],[Description]]="_","_ Unique Item - "&amp;Table_PayItems[[#This Row],[Item]]&amp;" - $"&amp;Table_PayItems[[#This Row],[Unit]],Table_PayItems[[#This Row],[Description]]&amp;" - $"&amp;Table_PayItems[[#This Row],[Unit]])</f>
        <v>Sign, Type IID - $Sft</v>
      </c>
      <c r="I5805" s="29" t="str">
        <f>IFERROR(VLOOKUP(ROWS($M$5:M5805),Table_PayItems[[Search Key]:[Concentrated Name]],2,FALSE),"")</f>
        <v>Sign, Type IID - $Sft</v>
      </c>
      <c r="J5805" s="1"/>
      <c r="K5805" s="1"/>
      <c r="L5805" s="22">
        <f>IF(ISNUMBER(SEARCH(Pay_Item_Search_Text_2,M5805)),MAX($L$4:L5804)+1,0)</f>
        <v>0</v>
      </c>
      <c r="M5805" s="1" t="str">
        <f>IFERROR(VLOOKUP(ROWS($M$5:M5805),Table_PayItems[[Search Key]:[Concentrated Name]],2,FALSE),"")</f>
        <v>Sign, Type IID - $Sft</v>
      </c>
      <c r="N5805" s="1" t="str">
        <f>IFERROR(VLOOKUP(ROWS($M$5:N5805),$L$5:$M$7000,2,FALSE),"")</f>
        <v/>
      </c>
      <c r="O5805" s="1" t="str">
        <f>IFERROR(VLOOKUP(ROWS($O$5:O5805),$K$5:$L$7000,2,FALSE),"")</f>
        <v/>
      </c>
    </row>
    <row r="5806" spans="2:15" ht="15" customHeight="1" x14ac:dyDescent="0.25">
      <c r="B5806" s="178" t="s">
        <v>11536</v>
      </c>
      <c r="C5806" s="178" t="s">
        <v>88</v>
      </c>
      <c r="D5806" s="178" t="s">
        <v>3452</v>
      </c>
      <c r="E5806" s="178" t="s">
        <v>3453</v>
      </c>
      <c r="F5806" s="178" t="s">
        <v>17</v>
      </c>
      <c r="G5806" s="1">
        <f>IF(ISNUMBER(Pay_Item_Search_Text),IF(ISNUMBER(IF(FIND(Pay_Item_Search_Text,B5806)=1,1, "FALSE")),MAX(G$4:$G5805)+1,IF(ISNUMBER(Pay_Item_Search_Text),0,IF(ISNUMBER(SEARCH(Pay_Item_Search_Text,H5806)),MAX(G$4:$G5805)+1,0))),IF(ISNUMBER(Pay_Item_Search_Text),0,IF(ISNUMBER(SEARCH(Pay_Item_Search_Text,H5806)),MAX(G$4:$G5805)+1,0)))</f>
        <v>5802</v>
      </c>
      <c r="H5806" s="1" t="str">
        <f>IF(Table_PayItems[[#This Row],[Description]]="_","_ Unique Item - "&amp;Table_PayItems[[#This Row],[Item]]&amp;" - $"&amp;Table_PayItems[[#This Row],[Unit]],Table_PayItems[[#This Row],[Description]]&amp;" - $"&amp;Table_PayItems[[#This Row],[Unit]])</f>
        <v>Sign, Type III, Erect, Salv - $Ea</v>
      </c>
      <c r="I5806" s="29" t="str">
        <f>IFERROR(VLOOKUP(ROWS($M$5:M5806),Table_PayItems[[Search Key]:[Concentrated Name]],2,FALSE),"")</f>
        <v>Sign, Type III, Erect, Salv - $Ea</v>
      </c>
      <c r="J5806" s="1"/>
      <c r="K5806" s="1"/>
      <c r="L5806" s="22">
        <f>IF(ISNUMBER(SEARCH(Pay_Item_Search_Text_2,M5806)),MAX($L$4:L5805)+1,0)</f>
        <v>0</v>
      </c>
      <c r="M5806" s="1" t="str">
        <f>IFERROR(VLOOKUP(ROWS($M$5:M5806),Table_PayItems[[Search Key]:[Concentrated Name]],2,FALSE),"")</f>
        <v>Sign, Type III, Erect, Salv - $Ea</v>
      </c>
      <c r="N5806" s="1" t="str">
        <f>IFERROR(VLOOKUP(ROWS($M$5:N5806),$L$5:$M$7000,2,FALSE),"")</f>
        <v/>
      </c>
      <c r="O5806" s="1" t="str">
        <f>IFERROR(VLOOKUP(ROWS($O$5:O5806),$K$5:$L$7000,2,FALSE),"")</f>
        <v/>
      </c>
    </row>
    <row r="5807" spans="2:15" ht="15" customHeight="1" x14ac:dyDescent="0.25">
      <c r="B5807" s="178" t="s">
        <v>11537</v>
      </c>
      <c r="C5807" s="178" t="s">
        <v>88</v>
      </c>
      <c r="D5807" s="178" t="s">
        <v>3454</v>
      </c>
      <c r="E5807" s="178" t="s">
        <v>17</v>
      </c>
      <c r="F5807" s="178" t="s">
        <v>17</v>
      </c>
      <c r="G5807" s="1">
        <f>IF(ISNUMBER(Pay_Item_Search_Text),IF(ISNUMBER(IF(FIND(Pay_Item_Search_Text,B5807)=1,1, "FALSE")),MAX(G$4:$G5806)+1,IF(ISNUMBER(Pay_Item_Search_Text),0,IF(ISNUMBER(SEARCH(Pay_Item_Search_Text,H5807)),MAX(G$4:$G5806)+1,0))),IF(ISNUMBER(Pay_Item_Search_Text),0,IF(ISNUMBER(SEARCH(Pay_Item_Search_Text,H5807)),MAX(G$4:$G5806)+1,0)))</f>
        <v>5803</v>
      </c>
      <c r="H5807" s="1" t="str">
        <f>IF(Table_PayItems[[#This Row],[Description]]="_","_ Unique Item - "&amp;Table_PayItems[[#This Row],[Item]]&amp;" - $"&amp;Table_PayItems[[#This Row],[Unit]],Table_PayItems[[#This Row],[Description]]&amp;" - $"&amp;Table_PayItems[[#This Row],[Unit]])</f>
        <v>Sign, Type III, Rem - $Ea</v>
      </c>
      <c r="I5807" s="29" t="str">
        <f>IFERROR(VLOOKUP(ROWS($M$5:M5807),Table_PayItems[[Search Key]:[Concentrated Name]],2,FALSE),"")</f>
        <v>Sign, Type III, Rem - $Ea</v>
      </c>
      <c r="J5807" s="1"/>
      <c r="K5807" s="1"/>
      <c r="L5807" s="22">
        <f>IF(ISNUMBER(SEARCH(Pay_Item_Search_Text_2,M5807)),MAX($L$4:L5806)+1,0)</f>
        <v>0</v>
      </c>
      <c r="M5807" s="1" t="str">
        <f>IFERROR(VLOOKUP(ROWS($M$5:M5807),Table_PayItems[[Search Key]:[Concentrated Name]],2,FALSE),"")</f>
        <v>Sign, Type III, Rem - $Ea</v>
      </c>
      <c r="N5807" s="1" t="str">
        <f>IFERROR(VLOOKUP(ROWS($M$5:N5807),$L$5:$M$7000,2,FALSE),"")</f>
        <v/>
      </c>
      <c r="O5807" s="1" t="str">
        <f>IFERROR(VLOOKUP(ROWS($O$5:O5807),$K$5:$L$7000,2,FALSE),"")</f>
        <v/>
      </c>
    </row>
    <row r="5808" spans="2:15" ht="15" customHeight="1" x14ac:dyDescent="0.25">
      <c r="B5808" s="178" t="s">
        <v>11538</v>
      </c>
      <c r="C5808" s="178" t="s">
        <v>132</v>
      </c>
      <c r="D5808" s="178" t="s">
        <v>3455</v>
      </c>
      <c r="E5808" s="178" t="s">
        <v>6948</v>
      </c>
      <c r="F5808" s="178" t="s">
        <v>17</v>
      </c>
      <c r="G5808" s="1">
        <f>IF(ISNUMBER(Pay_Item_Search_Text),IF(ISNUMBER(IF(FIND(Pay_Item_Search_Text,B5808)=1,1, "FALSE")),MAX(G$4:$G5807)+1,IF(ISNUMBER(Pay_Item_Search_Text),0,IF(ISNUMBER(SEARCH(Pay_Item_Search_Text,H5808)),MAX(G$4:$G5807)+1,0))),IF(ISNUMBER(Pay_Item_Search_Text),0,IF(ISNUMBER(SEARCH(Pay_Item_Search_Text,H5808)),MAX(G$4:$G5807)+1,0)))</f>
        <v>5804</v>
      </c>
      <c r="H5808" s="1" t="str">
        <f>IF(Table_PayItems[[#This Row],[Description]]="_","_ Unique Item - "&amp;Table_PayItems[[#This Row],[Item]]&amp;" - $"&amp;Table_PayItems[[#This Row],[Unit]],Table_PayItems[[#This Row],[Description]]&amp;" - $"&amp;Table_PayItems[[#This Row],[Unit]])</f>
        <v>Sign, Type IIIA - $Sft</v>
      </c>
      <c r="I5808" s="29" t="str">
        <f>IFERROR(VLOOKUP(ROWS($M$5:M5808),Table_PayItems[[Search Key]:[Concentrated Name]],2,FALSE),"")</f>
        <v>Sign, Type IIIA - $Sft</v>
      </c>
      <c r="J5808" s="1"/>
      <c r="K5808" s="1"/>
      <c r="L5808" s="22">
        <f>IF(ISNUMBER(SEARCH(Pay_Item_Search_Text_2,M5808)),MAX($L$4:L5807)+1,0)</f>
        <v>0</v>
      </c>
      <c r="M5808" s="1" t="str">
        <f>IFERROR(VLOOKUP(ROWS($M$5:M5808),Table_PayItems[[Search Key]:[Concentrated Name]],2,FALSE),"")</f>
        <v>Sign, Type IIIA - $Sft</v>
      </c>
      <c r="N5808" s="1" t="str">
        <f>IFERROR(VLOOKUP(ROWS($M$5:N5808),$L$5:$M$7000,2,FALSE),"")</f>
        <v/>
      </c>
      <c r="O5808" s="1" t="str">
        <f>IFERROR(VLOOKUP(ROWS($O$5:O5808),$K$5:$L$7000,2,FALSE),"")</f>
        <v/>
      </c>
    </row>
    <row r="5809" spans="2:15" ht="15" customHeight="1" x14ac:dyDescent="0.25">
      <c r="B5809" s="178" t="s">
        <v>11539</v>
      </c>
      <c r="C5809" s="178" t="s">
        <v>132</v>
      </c>
      <c r="D5809" s="178" t="s">
        <v>3456</v>
      </c>
      <c r="E5809" s="178" t="s">
        <v>6948</v>
      </c>
      <c r="F5809" s="178" t="s">
        <v>17</v>
      </c>
      <c r="G5809" s="1">
        <f>IF(ISNUMBER(Pay_Item_Search_Text),IF(ISNUMBER(IF(FIND(Pay_Item_Search_Text,B5809)=1,1, "FALSE")),MAX(G$4:$G5808)+1,IF(ISNUMBER(Pay_Item_Search_Text),0,IF(ISNUMBER(SEARCH(Pay_Item_Search_Text,H5809)),MAX(G$4:$G5808)+1,0))),IF(ISNUMBER(Pay_Item_Search_Text),0,IF(ISNUMBER(SEARCH(Pay_Item_Search_Text,H5809)),MAX(G$4:$G5808)+1,0)))</f>
        <v>5805</v>
      </c>
      <c r="H5809" s="1" t="str">
        <f>IF(Table_PayItems[[#This Row],[Description]]="_","_ Unique Item - "&amp;Table_PayItems[[#This Row],[Item]]&amp;" - $"&amp;Table_PayItems[[#This Row],[Unit]],Table_PayItems[[#This Row],[Description]]&amp;" - $"&amp;Table_PayItems[[#This Row],[Unit]])</f>
        <v>Sign, Type IIIB - $Sft</v>
      </c>
      <c r="I5809" s="29" t="str">
        <f>IFERROR(VLOOKUP(ROWS($M$5:M5809),Table_PayItems[[Search Key]:[Concentrated Name]],2,FALSE),"")</f>
        <v>Sign, Type IIIB - $Sft</v>
      </c>
      <c r="J5809" s="1"/>
      <c r="K5809" s="1"/>
      <c r="L5809" s="22">
        <f>IF(ISNUMBER(SEARCH(Pay_Item_Search_Text_2,M5809)),MAX($L$4:L5808)+1,0)</f>
        <v>0</v>
      </c>
      <c r="M5809" s="1" t="str">
        <f>IFERROR(VLOOKUP(ROWS($M$5:M5809),Table_PayItems[[Search Key]:[Concentrated Name]],2,FALSE),"")</f>
        <v>Sign, Type IIIB - $Sft</v>
      </c>
      <c r="N5809" s="1" t="str">
        <f>IFERROR(VLOOKUP(ROWS($M$5:N5809),$L$5:$M$7000,2,FALSE),"")</f>
        <v/>
      </c>
      <c r="O5809" s="1" t="str">
        <f>IFERROR(VLOOKUP(ROWS($O$5:O5809),$K$5:$L$7000,2,FALSE),"")</f>
        <v/>
      </c>
    </row>
    <row r="5810" spans="2:15" ht="15" customHeight="1" x14ac:dyDescent="0.25">
      <c r="B5810" s="178" t="s">
        <v>11548</v>
      </c>
      <c r="C5810" s="178" t="s">
        <v>132</v>
      </c>
      <c r="D5810" s="178" t="s">
        <v>3465</v>
      </c>
      <c r="E5810" s="178" t="s">
        <v>6949</v>
      </c>
      <c r="F5810" s="178" t="s">
        <v>17</v>
      </c>
      <c r="G5810" s="1">
        <f>IF(ISNUMBER(Pay_Item_Search_Text),IF(ISNUMBER(IF(FIND(Pay_Item_Search_Text,B5810)=1,1, "FALSE")),MAX(G$4:$G5809)+1,IF(ISNUMBER(Pay_Item_Search_Text),0,IF(ISNUMBER(SEARCH(Pay_Item_Search_Text,H5810)),MAX(G$4:$G5809)+1,0))),IF(ISNUMBER(Pay_Item_Search_Text),0,IF(ISNUMBER(SEARCH(Pay_Item_Search_Text,H5810)),MAX(G$4:$G5809)+1,0)))</f>
        <v>5806</v>
      </c>
      <c r="H5810" s="1" t="str">
        <f>IF(Table_PayItems[[#This Row],[Description]]="_","_ Unique Item - "&amp;Table_PayItems[[#This Row],[Item]]&amp;" - $"&amp;Table_PayItems[[#This Row],[Unit]],Table_PayItems[[#This Row],[Description]]&amp;" - $"&amp;Table_PayItems[[#This Row],[Unit]])</f>
        <v>Sign, Type IIIB, Modified - $Sft</v>
      </c>
      <c r="I5810" s="29" t="str">
        <f>IFERROR(VLOOKUP(ROWS($M$5:M5810),Table_PayItems[[Search Key]:[Concentrated Name]],2,FALSE),"")</f>
        <v>Sign, Type IIIB, Modified - $Sft</v>
      </c>
      <c r="J5810" s="1"/>
      <c r="K5810" s="1"/>
      <c r="L5810" s="22">
        <f>IF(ISNUMBER(SEARCH(Pay_Item_Search_Text_2,M5810)),MAX($L$4:L5809)+1,0)</f>
        <v>0</v>
      </c>
      <c r="M5810" s="1" t="str">
        <f>IFERROR(VLOOKUP(ROWS($M$5:M5810),Table_PayItems[[Search Key]:[Concentrated Name]],2,FALSE),"")</f>
        <v>Sign, Type IIIB, Modified - $Sft</v>
      </c>
      <c r="N5810" s="1" t="str">
        <f>IFERROR(VLOOKUP(ROWS($M$5:N5810),$L$5:$M$7000,2,FALSE),"")</f>
        <v/>
      </c>
      <c r="O5810" s="1" t="str">
        <f>IFERROR(VLOOKUP(ROWS($O$5:O5810),$K$5:$L$7000,2,FALSE),"")</f>
        <v/>
      </c>
    </row>
    <row r="5811" spans="2:15" ht="15" customHeight="1" x14ac:dyDescent="0.25">
      <c r="B5811" s="178" t="s">
        <v>11540</v>
      </c>
      <c r="C5811" s="178" t="s">
        <v>132</v>
      </c>
      <c r="D5811" s="178" t="s">
        <v>3457</v>
      </c>
      <c r="E5811" s="178" t="s">
        <v>6948</v>
      </c>
      <c r="F5811" s="178" t="s">
        <v>17</v>
      </c>
      <c r="G5811" s="1">
        <f>IF(ISNUMBER(Pay_Item_Search_Text),IF(ISNUMBER(IF(FIND(Pay_Item_Search_Text,B5811)=1,1, "FALSE")),MAX(G$4:$G5810)+1,IF(ISNUMBER(Pay_Item_Search_Text),0,IF(ISNUMBER(SEARCH(Pay_Item_Search_Text,H5811)),MAX(G$4:$G5810)+1,0))),IF(ISNUMBER(Pay_Item_Search_Text),0,IF(ISNUMBER(SEARCH(Pay_Item_Search_Text,H5811)),MAX(G$4:$G5810)+1,0)))</f>
        <v>5807</v>
      </c>
      <c r="H5811" s="1" t="str">
        <f>IF(Table_PayItems[[#This Row],[Description]]="_","_ Unique Item - "&amp;Table_PayItems[[#This Row],[Item]]&amp;" - $"&amp;Table_PayItems[[#This Row],[Unit]],Table_PayItems[[#This Row],[Description]]&amp;" - $"&amp;Table_PayItems[[#This Row],[Unit]])</f>
        <v>Sign, Type IIIC - $Sft</v>
      </c>
      <c r="I5811" s="29" t="str">
        <f>IFERROR(VLOOKUP(ROWS($M$5:M5811),Table_PayItems[[Search Key]:[Concentrated Name]],2,FALSE),"")</f>
        <v>Sign, Type IIIC - $Sft</v>
      </c>
      <c r="J5811" s="1"/>
      <c r="K5811" s="1"/>
      <c r="L5811" s="22">
        <f>IF(ISNUMBER(SEARCH(Pay_Item_Search_Text_2,M5811)),MAX($L$4:L5810)+1,0)</f>
        <v>0</v>
      </c>
      <c r="M5811" s="1" t="str">
        <f>IFERROR(VLOOKUP(ROWS($M$5:M5811),Table_PayItems[[Search Key]:[Concentrated Name]],2,FALSE),"")</f>
        <v>Sign, Type IIIC - $Sft</v>
      </c>
      <c r="N5811" s="1" t="str">
        <f>IFERROR(VLOOKUP(ROWS($M$5:N5811),$L$5:$M$7000,2,FALSE),"")</f>
        <v/>
      </c>
      <c r="O5811" s="1" t="str">
        <f>IFERROR(VLOOKUP(ROWS($O$5:O5811),$K$5:$L$7000,2,FALSE),"")</f>
        <v/>
      </c>
    </row>
    <row r="5812" spans="2:15" ht="15" customHeight="1" x14ac:dyDescent="0.25">
      <c r="B5812" s="178" t="s">
        <v>11541</v>
      </c>
      <c r="C5812" s="178" t="s">
        <v>132</v>
      </c>
      <c r="D5812" s="178" t="s">
        <v>3458</v>
      </c>
      <c r="E5812" s="178" t="s">
        <v>6948</v>
      </c>
      <c r="F5812" s="178" t="s">
        <v>17</v>
      </c>
      <c r="G5812" s="1">
        <f>IF(ISNUMBER(Pay_Item_Search_Text),IF(ISNUMBER(IF(FIND(Pay_Item_Search_Text,B5812)=1,1, "FALSE")),MAX(G$4:$G5811)+1,IF(ISNUMBER(Pay_Item_Search_Text),0,IF(ISNUMBER(SEARCH(Pay_Item_Search_Text,H5812)),MAX(G$4:$G5811)+1,0))),IF(ISNUMBER(Pay_Item_Search_Text),0,IF(ISNUMBER(SEARCH(Pay_Item_Search_Text,H5812)),MAX(G$4:$G5811)+1,0)))</f>
        <v>5808</v>
      </c>
      <c r="H5812" s="1" t="str">
        <f>IF(Table_PayItems[[#This Row],[Description]]="_","_ Unique Item - "&amp;Table_PayItems[[#This Row],[Item]]&amp;" - $"&amp;Table_PayItems[[#This Row],[Unit]],Table_PayItems[[#This Row],[Description]]&amp;" - $"&amp;Table_PayItems[[#This Row],[Unit]])</f>
        <v>Sign, Type IIID - $Sft</v>
      </c>
      <c r="I5812" s="29" t="str">
        <f>IFERROR(VLOOKUP(ROWS($M$5:M5812),Table_PayItems[[Search Key]:[Concentrated Name]],2,FALSE),"")</f>
        <v>Sign, Type IIID - $Sft</v>
      </c>
      <c r="J5812" s="1"/>
      <c r="K5812" s="1"/>
      <c r="L5812" s="22">
        <f>IF(ISNUMBER(SEARCH(Pay_Item_Search_Text_2,M5812)),MAX($L$4:L5811)+1,0)</f>
        <v>0</v>
      </c>
      <c r="M5812" s="1" t="str">
        <f>IFERROR(VLOOKUP(ROWS($M$5:M5812),Table_PayItems[[Search Key]:[Concentrated Name]],2,FALSE),"")</f>
        <v>Sign, Type IIID - $Sft</v>
      </c>
      <c r="N5812" s="1" t="str">
        <f>IFERROR(VLOOKUP(ROWS($M$5:N5812),$L$5:$M$7000,2,FALSE),"")</f>
        <v/>
      </c>
      <c r="O5812" s="1" t="str">
        <f>IFERROR(VLOOKUP(ROWS($O$5:O5812),$K$5:$L$7000,2,FALSE),"")</f>
        <v/>
      </c>
    </row>
    <row r="5813" spans="2:15" ht="15" customHeight="1" x14ac:dyDescent="0.25">
      <c r="B5813" s="178" t="s">
        <v>11542</v>
      </c>
      <c r="C5813" s="178" t="s">
        <v>88</v>
      </c>
      <c r="D5813" s="178" t="s">
        <v>3459</v>
      </c>
      <c r="E5813" s="178" t="s">
        <v>3453</v>
      </c>
      <c r="F5813" s="178" t="s">
        <v>17</v>
      </c>
      <c r="G5813" s="1">
        <f>IF(ISNUMBER(Pay_Item_Search_Text),IF(ISNUMBER(IF(FIND(Pay_Item_Search_Text,B5813)=1,1, "FALSE")),MAX(G$4:$G5812)+1,IF(ISNUMBER(Pay_Item_Search_Text),0,IF(ISNUMBER(SEARCH(Pay_Item_Search_Text,H5813)),MAX(G$4:$G5812)+1,0))),IF(ISNUMBER(Pay_Item_Search_Text),0,IF(ISNUMBER(SEARCH(Pay_Item_Search_Text,H5813)),MAX(G$4:$G5812)+1,0)))</f>
        <v>5809</v>
      </c>
      <c r="H5813" s="1" t="str">
        <f>IF(Table_PayItems[[#This Row],[Description]]="_","_ Unique Item - "&amp;Table_PayItems[[#This Row],[Item]]&amp;" - $"&amp;Table_PayItems[[#This Row],[Unit]],Table_PayItems[[#This Row],[Description]]&amp;" - $"&amp;Table_PayItems[[#This Row],[Unit]])</f>
        <v>Sign, Type IV, Erect, Salv - $Ea</v>
      </c>
      <c r="I5813" s="29" t="str">
        <f>IFERROR(VLOOKUP(ROWS($M$5:M5813),Table_PayItems[[Search Key]:[Concentrated Name]],2,FALSE),"")</f>
        <v>Sign, Type IV, Erect, Salv - $Ea</v>
      </c>
      <c r="J5813" s="1"/>
      <c r="K5813" s="1"/>
      <c r="L5813" s="22">
        <f>IF(ISNUMBER(SEARCH(Pay_Item_Search_Text_2,M5813)),MAX($L$4:L5812)+1,0)</f>
        <v>0</v>
      </c>
      <c r="M5813" s="1" t="str">
        <f>IFERROR(VLOOKUP(ROWS($M$5:M5813),Table_PayItems[[Search Key]:[Concentrated Name]],2,FALSE),"")</f>
        <v>Sign, Type IV, Erect, Salv - $Ea</v>
      </c>
      <c r="N5813" s="1" t="str">
        <f>IFERROR(VLOOKUP(ROWS($M$5:N5813),$L$5:$M$7000,2,FALSE),"")</f>
        <v/>
      </c>
      <c r="O5813" s="1" t="str">
        <f>IFERROR(VLOOKUP(ROWS($O$5:O5813),$K$5:$L$7000,2,FALSE),"")</f>
        <v/>
      </c>
    </row>
    <row r="5814" spans="2:15" ht="15" customHeight="1" x14ac:dyDescent="0.25">
      <c r="B5814" s="178" t="s">
        <v>11543</v>
      </c>
      <c r="C5814" s="178" t="s">
        <v>88</v>
      </c>
      <c r="D5814" s="178" t="s">
        <v>3460</v>
      </c>
      <c r="E5814" s="178" t="s">
        <v>17</v>
      </c>
      <c r="F5814" s="178" t="s">
        <v>17</v>
      </c>
      <c r="G5814" s="1">
        <f>IF(ISNUMBER(Pay_Item_Search_Text),IF(ISNUMBER(IF(FIND(Pay_Item_Search_Text,B5814)=1,1, "FALSE")),MAX(G$4:$G5813)+1,IF(ISNUMBER(Pay_Item_Search_Text),0,IF(ISNUMBER(SEARCH(Pay_Item_Search_Text,H5814)),MAX(G$4:$G5813)+1,0))),IF(ISNUMBER(Pay_Item_Search_Text),0,IF(ISNUMBER(SEARCH(Pay_Item_Search_Text,H5814)),MAX(G$4:$G5813)+1,0)))</f>
        <v>5810</v>
      </c>
      <c r="H5814" s="1" t="str">
        <f>IF(Table_PayItems[[#This Row],[Description]]="_","_ Unique Item - "&amp;Table_PayItems[[#This Row],[Item]]&amp;" - $"&amp;Table_PayItems[[#This Row],[Unit]],Table_PayItems[[#This Row],[Description]]&amp;" - $"&amp;Table_PayItems[[#This Row],[Unit]])</f>
        <v>Sign, Type IV, Rem - $Ea</v>
      </c>
      <c r="I5814" s="29" t="str">
        <f>IFERROR(VLOOKUP(ROWS($M$5:M5814),Table_PayItems[[Search Key]:[Concentrated Name]],2,FALSE),"")</f>
        <v>Sign, Type IV, Rem - $Ea</v>
      </c>
      <c r="J5814" s="1"/>
      <c r="K5814" s="1"/>
      <c r="L5814" s="22">
        <f>IF(ISNUMBER(SEARCH(Pay_Item_Search_Text_2,M5814)),MAX($L$4:L5813)+1,0)</f>
        <v>0</v>
      </c>
      <c r="M5814" s="1" t="str">
        <f>IFERROR(VLOOKUP(ROWS($M$5:M5814),Table_PayItems[[Search Key]:[Concentrated Name]],2,FALSE),"")</f>
        <v>Sign, Type IV, Rem - $Ea</v>
      </c>
      <c r="N5814" s="1" t="str">
        <f>IFERROR(VLOOKUP(ROWS($M$5:N5814),$L$5:$M$7000,2,FALSE),"")</f>
        <v/>
      </c>
      <c r="O5814" s="1" t="str">
        <f>IFERROR(VLOOKUP(ROWS($O$5:O5814),$K$5:$L$7000,2,FALSE),"")</f>
        <v/>
      </c>
    </row>
    <row r="5815" spans="2:15" ht="15" customHeight="1" x14ac:dyDescent="0.25">
      <c r="B5815" s="178" t="s">
        <v>11544</v>
      </c>
      <c r="C5815" s="178" t="s">
        <v>132</v>
      </c>
      <c r="D5815" s="178" t="s">
        <v>3461</v>
      </c>
      <c r="E5815" s="178" t="s">
        <v>6948</v>
      </c>
      <c r="F5815" s="178" t="s">
        <v>17</v>
      </c>
      <c r="G5815" s="1">
        <f>IF(ISNUMBER(Pay_Item_Search_Text),IF(ISNUMBER(IF(FIND(Pay_Item_Search_Text,B5815)=1,1, "FALSE")),MAX(G$4:$G5814)+1,IF(ISNUMBER(Pay_Item_Search_Text),0,IF(ISNUMBER(SEARCH(Pay_Item_Search_Text,H5815)),MAX(G$4:$G5814)+1,0))),IF(ISNUMBER(Pay_Item_Search_Text),0,IF(ISNUMBER(SEARCH(Pay_Item_Search_Text,H5815)),MAX(G$4:$G5814)+1,0)))</f>
        <v>5811</v>
      </c>
      <c r="H5815" s="1" t="str">
        <f>IF(Table_PayItems[[#This Row],[Description]]="_","_ Unique Item - "&amp;Table_PayItems[[#This Row],[Item]]&amp;" - $"&amp;Table_PayItems[[#This Row],[Unit]],Table_PayItems[[#This Row],[Description]]&amp;" - $"&amp;Table_PayItems[[#This Row],[Unit]])</f>
        <v>Sign, Type IVA - $Sft</v>
      </c>
      <c r="I5815" s="29" t="str">
        <f>IFERROR(VLOOKUP(ROWS($M$5:M5815),Table_PayItems[[Search Key]:[Concentrated Name]],2,FALSE),"")</f>
        <v>Sign, Type IVA - $Sft</v>
      </c>
      <c r="J5815" s="1"/>
      <c r="K5815" s="1"/>
      <c r="L5815" s="22">
        <f>IF(ISNUMBER(SEARCH(Pay_Item_Search_Text_2,M5815)),MAX($L$4:L5814)+1,0)</f>
        <v>0</v>
      </c>
      <c r="M5815" s="1" t="str">
        <f>IFERROR(VLOOKUP(ROWS($M$5:M5815),Table_PayItems[[Search Key]:[Concentrated Name]],2,FALSE),"")</f>
        <v>Sign, Type IVA - $Sft</v>
      </c>
      <c r="N5815" s="1" t="str">
        <f>IFERROR(VLOOKUP(ROWS($M$5:N5815),$L$5:$M$7000,2,FALSE),"")</f>
        <v/>
      </c>
      <c r="O5815" s="1" t="str">
        <f>IFERROR(VLOOKUP(ROWS($O$5:O5815),$K$5:$L$7000,2,FALSE),"")</f>
        <v/>
      </c>
    </row>
    <row r="5816" spans="2:15" ht="15" customHeight="1" x14ac:dyDescent="0.25">
      <c r="B5816" s="178" t="s">
        <v>11545</v>
      </c>
      <c r="C5816" s="178" t="s">
        <v>132</v>
      </c>
      <c r="D5816" s="178" t="s">
        <v>3462</v>
      </c>
      <c r="E5816" s="178" t="s">
        <v>6948</v>
      </c>
      <c r="F5816" s="178" t="s">
        <v>17</v>
      </c>
      <c r="G5816" s="1">
        <f>IF(ISNUMBER(Pay_Item_Search_Text),IF(ISNUMBER(IF(FIND(Pay_Item_Search_Text,B5816)=1,1, "FALSE")),MAX(G$4:$G5815)+1,IF(ISNUMBER(Pay_Item_Search_Text),0,IF(ISNUMBER(SEARCH(Pay_Item_Search_Text,H5816)),MAX(G$4:$G5815)+1,0))),IF(ISNUMBER(Pay_Item_Search_Text),0,IF(ISNUMBER(SEARCH(Pay_Item_Search_Text,H5816)),MAX(G$4:$G5815)+1,0)))</f>
        <v>5812</v>
      </c>
      <c r="H5816" s="1" t="str">
        <f>IF(Table_PayItems[[#This Row],[Description]]="_","_ Unique Item - "&amp;Table_PayItems[[#This Row],[Item]]&amp;" - $"&amp;Table_PayItems[[#This Row],[Unit]],Table_PayItems[[#This Row],[Description]]&amp;" - $"&amp;Table_PayItems[[#This Row],[Unit]])</f>
        <v>Sign, Type IVB - $Sft</v>
      </c>
      <c r="I5816" s="29" t="str">
        <f>IFERROR(VLOOKUP(ROWS($M$5:M5816),Table_PayItems[[Search Key]:[Concentrated Name]],2,FALSE),"")</f>
        <v>Sign, Type IVB - $Sft</v>
      </c>
      <c r="J5816" s="1"/>
      <c r="K5816" s="1"/>
      <c r="L5816" s="22">
        <f>IF(ISNUMBER(SEARCH(Pay_Item_Search_Text_2,M5816)),MAX($L$4:L5815)+1,0)</f>
        <v>0</v>
      </c>
      <c r="M5816" s="1" t="str">
        <f>IFERROR(VLOOKUP(ROWS($M$5:M5816),Table_PayItems[[Search Key]:[Concentrated Name]],2,FALSE),"")</f>
        <v>Sign, Type IVB - $Sft</v>
      </c>
      <c r="N5816" s="1" t="str">
        <f>IFERROR(VLOOKUP(ROWS($M$5:N5816),$L$5:$M$7000,2,FALSE),"")</f>
        <v/>
      </c>
      <c r="O5816" s="1" t="str">
        <f>IFERROR(VLOOKUP(ROWS($O$5:O5816),$K$5:$L$7000,2,FALSE),"")</f>
        <v/>
      </c>
    </row>
    <row r="5817" spans="2:15" ht="15" customHeight="1" x14ac:dyDescent="0.25">
      <c r="B5817" s="178" t="s">
        <v>11546</v>
      </c>
      <c r="C5817" s="178" t="s">
        <v>132</v>
      </c>
      <c r="D5817" s="178" t="s">
        <v>3463</v>
      </c>
      <c r="E5817" s="178" t="s">
        <v>6948</v>
      </c>
      <c r="F5817" s="178" t="s">
        <v>17</v>
      </c>
      <c r="G5817" s="1">
        <f>IF(ISNUMBER(Pay_Item_Search_Text),IF(ISNUMBER(IF(FIND(Pay_Item_Search_Text,B5817)=1,1, "FALSE")),MAX(G$4:$G5816)+1,IF(ISNUMBER(Pay_Item_Search_Text),0,IF(ISNUMBER(SEARCH(Pay_Item_Search_Text,H5817)),MAX(G$4:$G5816)+1,0))),IF(ISNUMBER(Pay_Item_Search_Text),0,IF(ISNUMBER(SEARCH(Pay_Item_Search_Text,H5817)),MAX(G$4:$G5816)+1,0)))</f>
        <v>5813</v>
      </c>
      <c r="H5817" s="1" t="str">
        <f>IF(Table_PayItems[[#This Row],[Description]]="_","_ Unique Item - "&amp;Table_PayItems[[#This Row],[Item]]&amp;" - $"&amp;Table_PayItems[[#This Row],[Unit]],Table_PayItems[[#This Row],[Description]]&amp;" - $"&amp;Table_PayItems[[#This Row],[Unit]])</f>
        <v>Sign, Type IVC - $Sft</v>
      </c>
      <c r="I5817" s="29" t="str">
        <f>IFERROR(VLOOKUP(ROWS($M$5:M5817),Table_PayItems[[Search Key]:[Concentrated Name]],2,FALSE),"")</f>
        <v>Sign, Type IVC - $Sft</v>
      </c>
      <c r="J5817" s="1"/>
      <c r="K5817" s="1"/>
      <c r="L5817" s="22">
        <f>IF(ISNUMBER(SEARCH(Pay_Item_Search_Text_2,M5817)),MAX($L$4:L5816)+1,0)</f>
        <v>0</v>
      </c>
      <c r="M5817" s="1" t="str">
        <f>IFERROR(VLOOKUP(ROWS($M$5:M5817),Table_PayItems[[Search Key]:[Concentrated Name]],2,FALSE),"")</f>
        <v>Sign, Type IVC - $Sft</v>
      </c>
      <c r="N5817" s="1" t="str">
        <f>IFERROR(VLOOKUP(ROWS($M$5:N5817),$L$5:$M$7000,2,FALSE),"")</f>
        <v/>
      </c>
      <c r="O5817" s="1" t="str">
        <f>IFERROR(VLOOKUP(ROWS($O$5:O5817),$K$5:$L$7000,2,FALSE),"")</f>
        <v/>
      </c>
    </row>
    <row r="5818" spans="2:15" ht="15" customHeight="1" x14ac:dyDescent="0.25">
      <c r="B5818" s="178" t="s">
        <v>11547</v>
      </c>
      <c r="C5818" s="178" t="s">
        <v>132</v>
      </c>
      <c r="D5818" s="178" t="s">
        <v>3464</v>
      </c>
      <c r="E5818" s="178" t="s">
        <v>6948</v>
      </c>
      <c r="F5818" s="178" t="s">
        <v>17</v>
      </c>
      <c r="G5818" s="1">
        <f>IF(ISNUMBER(Pay_Item_Search_Text),IF(ISNUMBER(IF(FIND(Pay_Item_Search_Text,B5818)=1,1, "FALSE")),MAX(G$4:$G5817)+1,IF(ISNUMBER(Pay_Item_Search_Text),0,IF(ISNUMBER(SEARCH(Pay_Item_Search_Text,H5818)),MAX(G$4:$G5817)+1,0))),IF(ISNUMBER(Pay_Item_Search_Text),0,IF(ISNUMBER(SEARCH(Pay_Item_Search_Text,H5818)),MAX(G$4:$G5817)+1,0)))</f>
        <v>5814</v>
      </c>
      <c r="H5818" s="1" t="str">
        <f>IF(Table_PayItems[[#This Row],[Description]]="_","_ Unique Item - "&amp;Table_PayItems[[#This Row],[Item]]&amp;" - $"&amp;Table_PayItems[[#This Row],[Unit]],Table_PayItems[[#This Row],[Description]]&amp;" - $"&amp;Table_PayItems[[#This Row],[Unit]])</f>
        <v>Sign, Type IVD - $Sft</v>
      </c>
      <c r="I5818" s="29" t="str">
        <f>IFERROR(VLOOKUP(ROWS($M$5:M5818),Table_PayItems[[Search Key]:[Concentrated Name]],2,FALSE),"")</f>
        <v>Sign, Type IVD - $Sft</v>
      </c>
      <c r="J5818" s="1"/>
      <c r="K5818" s="1"/>
      <c r="L5818" s="22">
        <f>IF(ISNUMBER(SEARCH(Pay_Item_Search_Text_2,M5818)),MAX($L$4:L5817)+1,0)</f>
        <v>0</v>
      </c>
      <c r="M5818" s="1" t="str">
        <f>IFERROR(VLOOKUP(ROWS($M$5:M5818),Table_PayItems[[Search Key]:[Concentrated Name]],2,FALSE),"")</f>
        <v>Sign, Type IVD - $Sft</v>
      </c>
      <c r="N5818" s="1" t="str">
        <f>IFERROR(VLOOKUP(ROWS($M$5:N5818),$L$5:$M$7000,2,FALSE),"")</f>
        <v/>
      </c>
      <c r="O5818" s="1" t="str">
        <f>IFERROR(VLOOKUP(ROWS($O$5:O5818),$K$5:$L$7000,2,FALSE),"")</f>
        <v/>
      </c>
    </row>
    <row r="5819" spans="2:15" ht="15" customHeight="1" x14ac:dyDescent="0.25">
      <c r="B5819" s="178" t="s">
        <v>11551</v>
      </c>
      <c r="C5819" s="178" t="s">
        <v>88</v>
      </c>
      <c r="D5819" s="178" t="s">
        <v>3468</v>
      </c>
      <c r="E5819" s="178" t="s">
        <v>3453</v>
      </c>
      <c r="F5819" s="178" t="s">
        <v>17</v>
      </c>
      <c r="G5819" s="1">
        <f>IF(ISNUMBER(Pay_Item_Search_Text),IF(ISNUMBER(IF(FIND(Pay_Item_Search_Text,B5819)=1,1, "FALSE")),MAX(G$4:$G5818)+1,IF(ISNUMBER(Pay_Item_Search_Text),0,IF(ISNUMBER(SEARCH(Pay_Item_Search_Text,H5819)),MAX(G$4:$G5818)+1,0))),IF(ISNUMBER(Pay_Item_Search_Text),0,IF(ISNUMBER(SEARCH(Pay_Item_Search_Text,H5819)),MAX(G$4:$G5818)+1,0)))</f>
        <v>5815</v>
      </c>
      <c r="H5819" s="1" t="str">
        <f>IF(Table_PayItems[[#This Row],[Description]]="_","_ Unique Item - "&amp;Table_PayItems[[#This Row],[Item]]&amp;" - $"&amp;Table_PayItems[[#This Row],[Unit]],Table_PayItems[[#This Row],[Description]]&amp;" - $"&amp;Table_PayItems[[#This Row],[Unit]])</f>
        <v>Sign, Type V, Erect, Salv - $Ea</v>
      </c>
      <c r="I5819" s="29" t="str">
        <f>IFERROR(VLOOKUP(ROWS($M$5:M5819),Table_PayItems[[Search Key]:[Concentrated Name]],2,FALSE),"")</f>
        <v>Sign, Type V, Erect, Salv - $Ea</v>
      </c>
      <c r="J5819" s="1"/>
      <c r="K5819" s="1"/>
      <c r="L5819" s="22">
        <f>IF(ISNUMBER(SEARCH(Pay_Item_Search_Text_2,M5819)),MAX($L$4:L5818)+1,0)</f>
        <v>0</v>
      </c>
      <c r="M5819" s="1" t="str">
        <f>IFERROR(VLOOKUP(ROWS($M$5:M5819),Table_PayItems[[Search Key]:[Concentrated Name]],2,FALSE),"")</f>
        <v>Sign, Type V, Erect, Salv - $Ea</v>
      </c>
      <c r="N5819" s="1" t="str">
        <f>IFERROR(VLOOKUP(ROWS($M$5:N5819),$L$5:$M$7000,2,FALSE),"")</f>
        <v/>
      </c>
      <c r="O5819" s="1" t="str">
        <f>IFERROR(VLOOKUP(ROWS($O$5:O5819),$K$5:$L$7000,2,FALSE),"")</f>
        <v/>
      </c>
    </row>
    <row r="5820" spans="2:15" ht="15" customHeight="1" x14ac:dyDescent="0.25">
      <c r="B5820" s="178" t="s">
        <v>11550</v>
      </c>
      <c r="C5820" s="178" t="s">
        <v>88</v>
      </c>
      <c r="D5820" s="178" t="s">
        <v>3467</v>
      </c>
      <c r="E5820" s="178" t="s">
        <v>17</v>
      </c>
      <c r="F5820" s="178" t="s">
        <v>17</v>
      </c>
      <c r="G5820" s="1">
        <f>IF(ISNUMBER(Pay_Item_Search_Text),IF(ISNUMBER(IF(FIND(Pay_Item_Search_Text,B5820)=1,1, "FALSE")),MAX(G$4:$G5819)+1,IF(ISNUMBER(Pay_Item_Search_Text),0,IF(ISNUMBER(SEARCH(Pay_Item_Search_Text,H5820)),MAX(G$4:$G5819)+1,0))),IF(ISNUMBER(Pay_Item_Search_Text),0,IF(ISNUMBER(SEARCH(Pay_Item_Search_Text,H5820)),MAX(G$4:$G5819)+1,0)))</f>
        <v>5816</v>
      </c>
      <c r="H5820" s="1" t="str">
        <f>IF(Table_PayItems[[#This Row],[Description]]="_","_ Unique Item - "&amp;Table_PayItems[[#This Row],[Item]]&amp;" - $"&amp;Table_PayItems[[#This Row],[Unit]],Table_PayItems[[#This Row],[Description]]&amp;" - $"&amp;Table_PayItems[[#This Row],[Unit]])</f>
        <v>Sign, Type V, Rem - $Ea</v>
      </c>
      <c r="I5820" s="29" t="str">
        <f>IFERROR(VLOOKUP(ROWS($M$5:M5820),Table_PayItems[[Search Key]:[Concentrated Name]],2,FALSE),"")</f>
        <v>Sign, Type V, Rem - $Ea</v>
      </c>
      <c r="J5820" s="1"/>
      <c r="K5820" s="1"/>
      <c r="L5820" s="22">
        <f>IF(ISNUMBER(SEARCH(Pay_Item_Search_Text_2,M5820)),MAX($L$4:L5819)+1,0)</f>
        <v>0</v>
      </c>
      <c r="M5820" s="1" t="str">
        <f>IFERROR(VLOOKUP(ROWS($M$5:M5820),Table_PayItems[[Search Key]:[Concentrated Name]],2,FALSE),"")</f>
        <v>Sign, Type V, Rem - $Ea</v>
      </c>
      <c r="N5820" s="1" t="str">
        <f>IFERROR(VLOOKUP(ROWS($M$5:N5820),$L$5:$M$7000,2,FALSE),"")</f>
        <v/>
      </c>
      <c r="O5820" s="1" t="str">
        <f>IFERROR(VLOOKUP(ROWS($O$5:O5820),$K$5:$L$7000,2,FALSE),"")</f>
        <v/>
      </c>
    </row>
    <row r="5821" spans="2:15" ht="15" customHeight="1" x14ac:dyDescent="0.25">
      <c r="B5821" s="178" t="s">
        <v>11553</v>
      </c>
      <c r="C5821" s="178" t="s">
        <v>132</v>
      </c>
      <c r="D5821" s="178" t="s">
        <v>3470</v>
      </c>
      <c r="E5821" s="178" t="s">
        <v>6948</v>
      </c>
      <c r="F5821" s="178" t="s">
        <v>17</v>
      </c>
      <c r="G5821" s="1">
        <f>IF(ISNUMBER(Pay_Item_Search_Text),IF(ISNUMBER(IF(FIND(Pay_Item_Search_Text,B5821)=1,1, "FALSE")),MAX(G$4:$G5820)+1,IF(ISNUMBER(Pay_Item_Search_Text),0,IF(ISNUMBER(SEARCH(Pay_Item_Search_Text,H5821)),MAX(G$4:$G5820)+1,0))),IF(ISNUMBER(Pay_Item_Search_Text),0,IF(ISNUMBER(SEARCH(Pay_Item_Search_Text,H5821)),MAX(G$4:$G5820)+1,0)))</f>
        <v>5817</v>
      </c>
      <c r="H5821" s="1" t="str">
        <f>IF(Table_PayItems[[#This Row],[Description]]="_","_ Unique Item - "&amp;Table_PayItems[[#This Row],[Item]]&amp;" - $"&amp;Table_PayItems[[#This Row],[Unit]],Table_PayItems[[#This Row],[Description]]&amp;" - $"&amp;Table_PayItems[[#This Row],[Unit]])</f>
        <v>Sign, Type VA - $Sft</v>
      </c>
      <c r="I5821" s="29" t="str">
        <f>IFERROR(VLOOKUP(ROWS($M$5:M5821),Table_PayItems[[Search Key]:[Concentrated Name]],2,FALSE),"")</f>
        <v>Sign, Type VA - $Sft</v>
      </c>
      <c r="J5821" s="1"/>
      <c r="K5821" s="1"/>
      <c r="L5821" s="22">
        <f>IF(ISNUMBER(SEARCH(Pay_Item_Search_Text_2,M5821)),MAX($L$4:L5820)+1,0)</f>
        <v>0</v>
      </c>
      <c r="M5821" s="1" t="str">
        <f>IFERROR(VLOOKUP(ROWS($M$5:M5821),Table_PayItems[[Search Key]:[Concentrated Name]],2,FALSE),"")</f>
        <v>Sign, Type VA - $Sft</v>
      </c>
      <c r="N5821" s="1" t="str">
        <f>IFERROR(VLOOKUP(ROWS($M$5:N5821),$L$5:$M$7000,2,FALSE),"")</f>
        <v/>
      </c>
      <c r="O5821" s="1" t="str">
        <f>IFERROR(VLOOKUP(ROWS($O$5:O5821),$K$5:$L$7000,2,FALSE),"")</f>
        <v/>
      </c>
    </row>
    <row r="5822" spans="2:15" ht="15" customHeight="1" x14ac:dyDescent="0.25">
      <c r="B5822" s="178" t="s">
        <v>11554</v>
      </c>
      <c r="C5822" s="178" t="s">
        <v>132</v>
      </c>
      <c r="D5822" s="178" t="s">
        <v>3471</v>
      </c>
      <c r="E5822" s="178" t="s">
        <v>6948</v>
      </c>
      <c r="F5822" s="178" t="s">
        <v>17</v>
      </c>
      <c r="G5822" s="1">
        <f>IF(ISNUMBER(Pay_Item_Search_Text),IF(ISNUMBER(IF(FIND(Pay_Item_Search_Text,B5822)=1,1, "FALSE")),MAX(G$4:$G5821)+1,IF(ISNUMBER(Pay_Item_Search_Text),0,IF(ISNUMBER(SEARCH(Pay_Item_Search_Text,H5822)),MAX(G$4:$G5821)+1,0))),IF(ISNUMBER(Pay_Item_Search_Text),0,IF(ISNUMBER(SEARCH(Pay_Item_Search_Text,H5822)),MAX(G$4:$G5821)+1,0)))</f>
        <v>5818</v>
      </c>
      <c r="H5822" s="1" t="str">
        <f>IF(Table_PayItems[[#This Row],[Description]]="_","_ Unique Item - "&amp;Table_PayItems[[#This Row],[Item]]&amp;" - $"&amp;Table_PayItems[[#This Row],[Unit]],Table_PayItems[[#This Row],[Description]]&amp;" - $"&amp;Table_PayItems[[#This Row],[Unit]])</f>
        <v>Sign, Type VB - $Sft</v>
      </c>
      <c r="I5822" s="29" t="str">
        <f>IFERROR(VLOOKUP(ROWS($M$5:M5822),Table_PayItems[[Search Key]:[Concentrated Name]],2,FALSE),"")</f>
        <v>Sign, Type VB - $Sft</v>
      </c>
      <c r="J5822" s="1"/>
      <c r="K5822" s="1"/>
      <c r="L5822" s="22">
        <f>IF(ISNUMBER(SEARCH(Pay_Item_Search_Text_2,M5822)),MAX($L$4:L5821)+1,0)</f>
        <v>0</v>
      </c>
      <c r="M5822" s="1" t="str">
        <f>IFERROR(VLOOKUP(ROWS($M$5:M5822),Table_PayItems[[Search Key]:[Concentrated Name]],2,FALSE),"")</f>
        <v>Sign, Type VB - $Sft</v>
      </c>
      <c r="N5822" s="1" t="str">
        <f>IFERROR(VLOOKUP(ROWS($M$5:N5822),$L$5:$M$7000,2,FALSE),"")</f>
        <v/>
      </c>
      <c r="O5822" s="1" t="str">
        <f>IFERROR(VLOOKUP(ROWS($O$5:O5822),$K$5:$L$7000,2,FALSE),"")</f>
        <v/>
      </c>
    </row>
    <row r="5823" spans="2:15" ht="15" customHeight="1" x14ac:dyDescent="0.25">
      <c r="B5823" s="178" t="s">
        <v>11555</v>
      </c>
      <c r="C5823" s="178" t="s">
        <v>132</v>
      </c>
      <c r="D5823" s="178" t="s">
        <v>3472</v>
      </c>
      <c r="E5823" s="178" t="s">
        <v>6948</v>
      </c>
      <c r="F5823" s="178" t="s">
        <v>17</v>
      </c>
      <c r="G5823" s="1">
        <f>IF(ISNUMBER(Pay_Item_Search_Text),IF(ISNUMBER(IF(FIND(Pay_Item_Search_Text,B5823)=1,1, "FALSE")),MAX(G$4:$G5822)+1,IF(ISNUMBER(Pay_Item_Search_Text),0,IF(ISNUMBER(SEARCH(Pay_Item_Search_Text,H5823)),MAX(G$4:$G5822)+1,0))),IF(ISNUMBER(Pay_Item_Search_Text),0,IF(ISNUMBER(SEARCH(Pay_Item_Search_Text,H5823)),MAX(G$4:$G5822)+1,0)))</f>
        <v>5819</v>
      </c>
      <c r="H5823" s="1" t="str">
        <f>IF(Table_PayItems[[#This Row],[Description]]="_","_ Unique Item - "&amp;Table_PayItems[[#This Row],[Item]]&amp;" - $"&amp;Table_PayItems[[#This Row],[Unit]],Table_PayItems[[#This Row],[Description]]&amp;" - $"&amp;Table_PayItems[[#This Row],[Unit]])</f>
        <v>Sign, Type VC - $Sft</v>
      </c>
      <c r="I5823" s="29" t="str">
        <f>IFERROR(VLOOKUP(ROWS($M$5:M5823),Table_PayItems[[Search Key]:[Concentrated Name]],2,FALSE),"")</f>
        <v>Sign, Type VC - $Sft</v>
      </c>
      <c r="J5823" s="1"/>
      <c r="K5823" s="1"/>
      <c r="L5823" s="22">
        <f>IF(ISNUMBER(SEARCH(Pay_Item_Search_Text_2,M5823)),MAX($L$4:L5822)+1,0)</f>
        <v>0</v>
      </c>
      <c r="M5823" s="1" t="str">
        <f>IFERROR(VLOOKUP(ROWS($M$5:M5823),Table_PayItems[[Search Key]:[Concentrated Name]],2,FALSE),"")</f>
        <v>Sign, Type VC - $Sft</v>
      </c>
      <c r="N5823" s="1" t="str">
        <f>IFERROR(VLOOKUP(ROWS($M$5:N5823),$L$5:$M$7000,2,FALSE),"")</f>
        <v/>
      </c>
      <c r="O5823" s="1" t="str">
        <f>IFERROR(VLOOKUP(ROWS($O$5:O5823),$K$5:$L$7000,2,FALSE),"")</f>
        <v/>
      </c>
    </row>
    <row r="5824" spans="2:15" ht="15" customHeight="1" x14ac:dyDescent="0.25">
      <c r="B5824" s="178" t="s">
        <v>12072</v>
      </c>
      <c r="C5824" s="178" t="s">
        <v>16</v>
      </c>
      <c r="D5824" s="178" t="s">
        <v>34</v>
      </c>
      <c r="E5824" s="178" t="s">
        <v>6992</v>
      </c>
      <c r="F5824" s="178" t="s">
        <v>26</v>
      </c>
      <c r="G5824" s="1">
        <f>IF(ISNUMBER(Pay_Item_Search_Text),IF(ISNUMBER(IF(FIND(Pay_Item_Search_Text,B5824)=1,1, "FALSE")),MAX(G$4:$G5823)+1,IF(ISNUMBER(Pay_Item_Search_Text),0,IF(ISNUMBER(SEARCH(Pay_Item_Search_Text,H5824)),MAX(G$4:$G5823)+1,0))),IF(ISNUMBER(Pay_Item_Search_Text),0,IF(ISNUMBER(SEARCH(Pay_Item_Search_Text,H5824)),MAX(G$4:$G5823)+1,0)))</f>
        <v>5820</v>
      </c>
      <c r="H5824" s="1" t="str">
        <f>IF(Table_PayItems[[#This Row],[Description]]="_","_ Unique Item - "&amp;Table_PayItems[[#This Row],[Item]]&amp;" - $"&amp;Table_PayItems[[#This Row],[Unit]],Table_PayItems[[#This Row],[Description]]&amp;" - $"&amp;Table_PayItems[[#This Row],[Unit]])</f>
        <v>Site Preparation, Max - $LSUM</v>
      </c>
      <c r="I5824" s="29" t="str">
        <f>IFERROR(VLOOKUP(ROWS($M$5:M5824),Table_PayItems[[Search Key]:[Concentrated Name]],2,FALSE),"")</f>
        <v>Site Preparation, Max - $LSUM</v>
      </c>
      <c r="J5824" s="1"/>
      <c r="K5824" s="1"/>
      <c r="L5824" s="22">
        <f>IF(ISNUMBER(SEARCH(Pay_Item_Search_Text_2,M5824)),MAX($L$4:L5823)+1,0)</f>
        <v>0</v>
      </c>
      <c r="M5824" s="1" t="str">
        <f>IFERROR(VLOOKUP(ROWS($M$5:M5824),Table_PayItems[[Search Key]:[Concentrated Name]],2,FALSE),"")</f>
        <v>Site Preparation, Max - $LSUM</v>
      </c>
      <c r="N5824" s="1" t="str">
        <f>IFERROR(VLOOKUP(ROWS($M$5:N5824),$L$5:$M$7000,2,FALSE),"")</f>
        <v/>
      </c>
      <c r="O5824" s="1" t="str">
        <f>IFERROR(VLOOKUP(ROWS($O$5:O5824),$K$5:$L$7000,2,FALSE),"")</f>
        <v/>
      </c>
    </row>
    <row r="5825" spans="2:15" ht="15" customHeight="1" x14ac:dyDescent="0.25">
      <c r="B5825" s="178" t="s">
        <v>12058</v>
      </c>
      <c r="C5825" s="178" t="s">
        <v>104</v>
      </c>
      <c r="D5825" s="178" t="s">
        <v>3907</v>
      </c>
      <c r="E5825" s="178" t="s">
        <v>6991</v>
      </c>
      <c r="F5825" s="178" t="s">
        <v>17</v>
      </c>
      <c r="G5825" s="1">
        <f>IF(ISNUMBER(Pay_Item_Search_Text),IF(ISNUMBER(IF(FIND(Pay_Item_Search_Text,B5825)=1,1, "FALSE")),MAX(G$4:$G5824)+1,IF(ISNUMBER(Pay_Item_Search_Text),0,IF(ISNUMBER(SEARCH(Pay_Item_Search_Text,H5825)),MAX(G$4:$G5824)+1,0))),IF(ISNUMBER(Pay_Item_Search_Text),0,IF(ISNUMBER(SEARCH(Pay_Item_Search_Text,H5825)),MAX(G$4:$G5824)+1,0)))</f>
        <v>5821</v>
      </c>
      <c r="H5825" s="1" t="str">
        <f>IF(Table_PayItems[[#This Row],[Description]]="_","_ Unique Item - "&amp;Table_PayItems[[#This Row],[Item]]&amp;" - $"&amp;Table_PayItems[[#This Row],[Unit]],Table_PayItems[[#This Row],[Description]]&amp;" - $"&amp;Table_PayItems[[#This Row],[Unit]])</f>
        <v>Slope Paving Header - $Ft</v>
      </c>
      <c r="I5825" s="29" t="str">
        <f>IFERROR(VLOOKUP(ROWS($M$5:M5825),Table_PayItems[[Search Key]:[Concentrated Name]],2,FALSE),"")</f>
        <v>Slope Paving Header - $Ft</v>
      </c>
      <c r="J5825" s="1"/>
      <c r="K5825" s="1"/>
      <c r="L5825" s="22">
        <f>IF(ISNUMBER(SEARCH(Pay_Item_Search_Text_2,M5825)),MAX($L$4:L5824)+1,0)</f>
        <v>0</v>
      </c>
      <c r="M5825" s="1" t="str">
        <f>IFERROR(VLOOKUP(ROWS($M$5:M5825),Table_PayItems[[Search Key]:[Concentrated Name]],2,FALSE),"")</f>
        <v>Slope Paving Header - $Ft</v>
      </c>
      <c r="N5825" s="1" t="str">
        <f>IFERROR(VLOOKUP(ROWS($M$5:N5825),$L$5:$M$7000,2,FALSE),"")</f>
        <v/>
      </c>
      <c r="O5825" s="1" t="str">
        <f>IFERROR(VLOOKUP(ROWS($O$5:O5825),$K$5:$L$7000,2,FALSE),"")</f>
        <v/>
      </c>
    </row>
    <row r="5826" spans="2:15" ht="15" customHeight="1" x14ac:dyDescent="0.25">
      <c r="B5826" s="178" t="s">
        <v>12059</v>
      </c>
      <c r="C5826" s="178" t="s">
        <v>123</v>
      </c>
      <c r="D5826" s="178" t="s">
        <v>3908</v>
      </c>
      <c r="E5826" s="178" t="s">
        <v>6991</v>
      </c>
      <c r="F5826" s="178" t="s">
        <v>17</v>
      </c>
      <c r="G5826" s="1">
        <f>IF(ISNUMBER(Pay_Item_Search_Text),IF(ISNUMBER(IF(FIND(Pay_Item_Search_Text,B5826)=1,1, "FALSE")),MAX(G$4:$G5825)+1,IF(ISNUMBER(Pay_Item_Search_Text),0,IF(ISNUMBER(SEARCH(Pay_Item_Search_Text,H5826)),MAX(G$4:$G5825)+1,0))),IF(ISNUMBER(Pay_Item_Search_Text),0,IF(ISNUMBER(SEARCH(Pay_Item_Search_Text,H5826)),MAX(G$4:$G5825)+1,0)))</f>
        <v>5822</v>
      </c>
      <c r="H5826" s="1" t="str">
        <f>IF(Table_PayItems[[#This Row],[Description]]="_","_ Unique Item - "&amp;Table_PayItems[[#This Row],[Item]]&amp;" - $"&amp;Table_PayItems[[#This Row],[Unit]],Table_PayItems[[#This Row],[Description]]&amp;" - $"&amp;Table_PayItems[[#This Row],[Unit]])</f>
        <v>Slope Paving, Conc - $Syd</v>
      </c>
      <c r="I5826" s="29" t="str">
        <f>IFERROR(VLOOKUP(ROWS($M$5:M5826),Table_PayItems[[Search Key]:[Concentrated Name]],2,FALSE),"")</f>
        <v>Slope Paving, Conc - $Syd</v>
      </c>
      <c r="J5826" s="1"/>
      <c r="K5826" s="1"/>
      <c r="L5826" s="22">
        <f>IF(ISNUMBER(SEARCH(Pay_Item_Search_Text_2,M5826)),MAX($L$4:L5825)+1,0)</f>
        <v>0</v>
      </c>
      <c r="M5826" s="1" t="str">
        <f>IFERROR(VLOOKUP(ROWS($M$5:M5826),Table_PayItems[[Search Key]:[Concentrated Name]],2,FALSE),"")</f>
        <v>Slope Paving, Conc - $Syd</v>
      </c>
      <c r="N5826" s="1" t="str">
        <f>IFERROR(VLOOKUP(ROWS($M$5:N5826),$L$5:$M$7000,2,FALSE),"")</f>
        <v/>
      </c>
      <c r="O5826" s="1" t="str">
        <f>IFERROR(VLOOKUP(ROWS($O$5:O5826),$K$5:$L$7000,2,FALSE),"")</f>
        <v/>
      </c>
    </row>
    <row r="5827" spans="2:15" ht="15" customHeight="1" x14ac:dyDescent="0.25">
      <c r="B5827" s="178" t="s">
        <v>12060</v>
      </c>
      <c r="C5827" s="178" t="s">
        <v>123</v>
      </c>
      <c r="D5827" s="178" t="s">
        <v>3909</v>
      </c>
      <c r="E5827" s="178" t="s">
        <v>6896</v>
      </c>
      <c r="F5827" s="178" t="s">
        <v>17</v>
      </c>
      <c r="G5827" s="1">
        <f>IF(ISNUMBER(Pay_Item_Search_Text),IF(ISNUMBER(IF(FIND(Pay_Item_Search_Text,B5827)=1,1, "FALSE")),MAX(G$4:$G5826)+1,IF(ISNUMBER(Pay_Item_Search_Text),0,IF(ISNUMBER(SEARCH(Pay_Item_Search_Text,H5827)),MAX(G$4:$G5826)+1,0))),IF(ISNUMBER(Pay_Item_Search_Text),0,IF(ISNUMBER(SEARCH(Pay_Item_Search_Text,H5827)),MAX(G$4:$G5826)+1,0)))</f>
        <v>5823</v>
      </c>
      <c r="H5827" s="1" t="str">
        <f>IF(Table_PayItems[[#This Row],[Description]]="_","_ Unique Item - "&amp;Table_PayItems[[#This Row],[Item]]&amp;" - $"&amp;Table_PayItems[[#This Row],[Unit]],Table_PayItems[[#This Row],[Description]]&amp;" - $"&amp;Table_PayItems[[#This Row],[Unit]])</f>
        <v>Slope Paving, Precast Conc - $Syd</v>
      </c>
      <c r="I5827" s="29" t="str">
        <f>IFERROR(VLOOKUP(ROWS($M$5:M5827),Table_PayItems[[Search Key]:[Concentrated Name]],2,FALSE),"")</f>
        <v>Slope Paving, Precast Conc - $Syd</v>
      </c>
      <c r="J5827" s="1"/>
      <c r="K5827" s="1"/>
      <c r="L5827" s="22">
        <f>IF(ISNUMBER(SEARCH(Pay_Item_Search_Text_2,M5827)),MAX($L$4:L5826)+1,0)</f>
        <v>0</v>
      </c>
      <c r="M5827" s="1" t="str">
        <f>IFERROR(VLOOKUP(ROWS($M$5:M5827),Table_PayItems[[Search Key]:[Concentrated Name]],2,FALSE),"")</f>
        <v>Slope Paving, Precast Conc - $Syd</v>
      </c>
      <c r="N5827" s="1" t="str">
        <f>IFERROR(VLOOKUP(ROWS($M$5:N5827),$L$5:$M$7000,2,FALSE),"")</f>
        <v/>
      </c>
      <c r="O5827" s="1" t="str">
        <f>IFERROR(VLOOKUP(ROWS($O$5:O5827),$K$5:$L$7000,2,FALSE),"")</f>
        <v/>
      </c>
    </row>
    <row r="5828" spans="2:15" ht="15" customHeight="1" x14ac:dyDescent="0.25">
      <c r="B5828" s="178" t="s">
        <v>13664</v>
      </c>
      <c r="C5828" s="178" t="s">
        <v>123</v>
      </c>
      <c r="D5828" s="178" t="s">
        <v>4597</v>
      </c>
      <c r="E5828" s="178" t="s">
        <v>5602</v>
      </c>
      <c r="F5828" s="178" t="s">
        <v>17</v>
      </c>
      <c r="G5828" s="1">
        <f>IF(ISNUMBER(Pay_Item_Search_Text),IF(ISNUMBER(IF(FIND(Pay_Item_Search_Text,B5828)=1,1, "FALSE")),MAX(G$4:$G5827)+1,IF(ISNUMBER(Pay_Item_Search_Text),0,IF(ISNUMBER(SEARCH(Pay_Item_Search_Text,H5828)),MAX(G$4:$G5827)+1,0))),IF(ISNUMBER(Pay_Item_Search_Text),0,IF(ISNUMBER(SEARCH(Pay_Item_Search_Text,H5828)),MAX(G$4:$G5827)+1,0)))</f>
        <v>5824</v>
      </c>
      <c r="H5828" s="1" t="str">
        <f>IF(Table_PayItems[[#This Row],[Description]]="_","_ Unique Item - "&amp;Table_PayItems[[#This Row],[Item]]&amp;" - $"&amp;Table_PayItems[[#This Row],[Unit]],Table_PayItems[[#This Row],[Description]]&amp;" - $"&amp;Table_PayItems[[#This Row],[Unit]])</f>
        <v>Slope Restoration, Type A - $Syd</v>
      </c>
      <c r="I5828" s="29" t="str">
        <f>IFERROR(VLOOKUP(ROWS($M$5:M5828),Table_PayItems[[Search Key]:[Concentrated Name]],2,FALSE),"")</f>
        <v>Slope Restoration, Type A - $Syd</v>
      </c>
      <c r="J5828" s="1"/>
      <c r="K5828" s="1"/>
      <c r="L5828" s="22">
        <f>IF(ISNUMBER(SEARCH(Pay_Item_Search_Text_2,M5828)),MAX($L$4:L5827)+1,0)</f>
        <v>0</v>
      </c>
      <c r="M5828" s="1" t="str">
        <f>IFERROR(VLOOKUP(ROWS($M$5:M5828),Table_PayItems[[Search Key]:[Concentrated Name]],2,FALSE),"")</f>
        <v>Slope Restoration, Type A - $Syd</v>
      </c>
      <c r="N5828" s="1" t="str">
        <f>IFERROR(VLOOKUP(ROWS($M$5:N5828),$L$5:$M$7000,2,FALSE),"")</f>
        <v/>
      </c>
      <c r="O5828" s="1" t="str">
        <f>IFERROR(VLOOKUP(ROWS($O$5:O5828),$K$5:$L$7000,2,FALSE),"")</f>
        <v/>
      </c>
    </row>
    <row r="5829" spans="2:15" ht="15" customHeight="1" x14ac:dyDescent="0.25">
      <c r="B5829" s="178" t="s">
        <v>13665</v>
      </c>
      <c r="C5829" s="178" t="s">
        <v>123</v>
      </c>
      <c r="D5829" s="178" t="s">
        <v>4598</v>
      </c>
      <c r="E5829" s="178" t="s">
        <v>5602</v>
      </c>
      <c r="F5829" s="178" t="s">
        <v>17</v>
      </c>
      <c r="G5829" s="1">
        <f>IF(ISNUMBER(Pay_Item_Search_Text),IF(ISNUMBER(IF(FIND(Pay_Item_Search_Text,B5829)=1,1, "FALSE")),MAX(G$4:$G5828)+1,IF(ISNUMBER(Pay_Item_Search_Text),0,IF(ISNUMBER(SEARCH(Pay_Item_Search_Text,H5829)),MAX(G$4:$G5828)+1,0))),IF(ISNUMBER(Pay_Item_Search_Text),0,IF(ISNUMBER(SEARCH(Pay_Item_Search_Text,H5829)),MAX(G$4:$G5828)+1,0)))</f>
        <v>5825</v>
      </c>
      <c r="H5829" s="1" t="str">
        <f>IF(Table_PayItems[[#This Row],[Description]]="_","_ Unique Item - "&amp;Table_PayItems[[#This Row],[Item]]&amp;" - $"&amp;Table_PayItems[[#This Row],[Unit]],Table_PayItems[[#This Row],[Description]]&amp;" - $"&amp;Table_PayItems[[#This Row],[Unit]])</f>
        <v>Slope Restoration, Type B - $Syd</v>
      </c>
      <c r="I5829" s="29" t="str">
        <f>IFERROR(VLOOKUP(ROWS($M$5:M5829),Table_PayItems[[Search Key]:[Concentrated Name]],2,FALSE),"")</f>
        <v>Slope Restoration, Type B - $Syd</v>
      </c>
      <c r="J5829" s="1"/>
      <c r="K5829" s="1"/>
      <c r="L5829" s="22">
        <f>IF(ISNUMBER(SEARCH(Pay_Item_Search_Text_2,M5829)),MAX($L$4:L5828)+1,0)</f>
        <v>0</v>
      </c>
      <c r="M5829" s="1" t="str">
        <f>IFERROR(VLOOKUP(ROWS($M$5:M5829),Table_PayItems[[Search Key]:[Concentrated Name]],2,FALSE),"")</f>
        <v>Slope Restoration, Type B - $Syd</v>
      </c>
      <c r="N5829" s="1" t="str">
        <f>IFERROR(VLOOKUP(ROWS($M$5:N5829),$L$5:$M$7000,2,FALSE),"")</f>
        <v/>
      </c>
      <c r="O5829" s="1" t="str">
        <f>IFERROR(VLOOKUP(ROWS($O$5:O5829),$K$5:$L$7000,2,FALSE),"")</f>
        <v/>
      </c>
    </row>
    <row r="5830" spans="2:15" ht="15" customHeight="1" x14ac:dyDescent="0.25">
      <c r="B5830" s="178" t="s">
        <v>13666</v>
      </c>
      <c r="C5830" s="178" t="s">
        <v>123</v>
      </c>
      <c r="D5830" s="178" t="s">
        <v>4599</v>
      </c>
      <c r="E5830" s="178" t="s">
        <v>5602</v>
      </c>
      <c r="F5830" s="178" t="s">
        <v>17</v>
      </c>
      <c r="G5830" s="1">
        <f>IF(ISNUMBER(Pay_Item_Search_Text),IF(ISNUMBER(IF(FIND(Pay_Item_Search_Text,B5830)=1,1, "FALSE")),MAX(G$4:$G5829)+1,IF(ISNUMBER(Pay_Item_Search_Text),0,IF(ISNUMBER(SEARCH(Pay_Item_Search_Text,H5830)),MAX(G$4:$G5829)+1,0))),IF(ISNUMBER(Pay_Item_Search_Text),0,IF(ISNUMBER(SEARCH(Pay_Item_Search_Text,H5830)),MAX(G$4:$G5829)+1,0)))</f>
        <v>5826</v>
      </c>
      <c r="H5830" s="1" t="str">
        <f>IF(Table_PayItems[[#This Row],[Description]]="_","_ Unique Item - "&amp;Table_PayItems[[#This Row],[Item]]&amp;" - $"&amp;Table_PayItems[[#This Row],[Unit]],Table_PayItems[[#This Row],[Description]]&amp;" - $"&amp;Table_PayItems[[#This Row],[Unit]])</f>
        <v>Slope Restoration, Type C - $Syd</v>
      </c>
      <c r="I5830" s="29" t="str">
        <f>IFERROR(VLOOKUP(ROWS($M$5:M5830),Table_PayItems[[Search Key]:[Concentrated Name]],2,FALSE),"")</f>
        <v>Slope Restoration, Type C - $Syd</v>
      </c>
      <c r="J5830" s="1"/>
      <c r="K5830" s="1"/>
      <c r="L5830" s="22">
        <f>IF(ISNUMBER(SEARCH(Pay_Item_Search_Text_2,M5830)),MAX($L$4:L5829)+1,0)</f>
        <v>0</v>
      </c>
      <c r="M5830" s="1" t="str">
        <f>IFERROR(VLOOKUP(ROWS($M$5:M5830),Table_PayItems[[Search Key]:[Concentrated Name]],2,FALSE),"")</f>
        <v>Slope Restoration, Type C - $Syd</v>
      </c>
      <c r="N5830" s="1" t="str">
        <f>IFERROR(VLOOKUP(ROWS($M$5:N5830),$L$5:$M$7000,2,FALSE),"")</f>
        <v/>
      </c>
      <c r="O5830" s="1" t="str">
        <f>IFERROR(VLOOKUP(ROWS($O$5:O5830),$K$5:$L$7000,2,FALSE),"")</f>
        <v/>
      </c>
    </row>
    <row r="5831" spans="2:15" ht="15" customHeight="1" x14ac:dyDescent="0.25">
      <c r="B5831" s="178" t="s">
        <v>13667</v>
      </c>
      <c r="C5831" s="178" t="s">
        <v>123</v>
      </c>
      <c r="D5831" s="178" t="s">
        <v>4600</v>
      </c>
      <c r="E5831" s="178" t="s">
        <v>5602</v>
      </c>
      <c r="F5831" s="178" t="s">
        <v>17</v>
      </c>
      <c r="G5831" s="1">
        <f>IF(ISNUMBER(Pay_Item_Search_Text),IF(ISNUMBER(IF(FIND(Pay_Item_Search_Text,B5831)=1,1, "FALSE")),MAX(G$4:$G5830)+1,IF(ISNUMBER(Pay_Item_Search_Text),0,IF(ISNUMBER(SEARCH(Pay_Item_Search_Text,H5831)),MAX(G$4:$G5830)+1,0))),IF(ISNUMBER(Pay_Item_Search_Text),0,IF(ISNUMBER(SEARCH(Pay_Item_Search_Text,H5831)),MAX(G$4:$G5830)+1,0)))</f>
        <v>5827</v>
      </c>
      <c r="H5831" s="1" t="str">
        <f>IF(Table_PayItems[[#This Row],[Description]]="_","_ Unique Item - "&amp;Table_PayItems[[#This Row],[Item]]&amp;" - $"&amp;Table_PayItems[[#This Row],[Unit]],Table_PayItems[[#This Row],[Description]]&amp;" - $"&amp;Table_PayItems[[#This Row],[Unit]])</f>
        <v>Slope Restoration, Type D - $Syd</v>
      </c>
      <c r="I5831" s="29" t="str">
        <f>IFERROR(VLOOKUP(ROWS($M$5:M5831),Table_PayItems[[Search Key]:[Concentrated Name]],2,FALSE),"")</f>
        <v>Slope Restoration, Type D - $Syd</v>
      </c>
      <c r="J5831" s="1"/>
      <c r="K5831" s="1"/>
      <c r="L5831" s="22">
        <f>IF(ISNUMBER(SEARCH(Pay_Item_Search_Text_2,M5831)),MAX($L$4:L5830)+1,0)</f>
        <v>0</v>
      </c>
      <c r="M5831" s="1" t="str">
        <f>IFERROR(VLOOKUP(ROWS($M$5:M5831),Table_PayItems[[Search Key]:[Concentrated Name]],2,FALSE),"")</f>
        <v>Slope Restoration, Type D - $Syd</v>
      </c>
      <c r="N5831" s="1" t="str">
        <f>IFERROR(VLOOKUP(ROWS($M$5:N5831),$L$5:$M$7000,2,FALSE),"")</f>
        <v/>
      </c>
      <c r="O5831" s="1" t="str">
        <f>IFERROR(VLOOKUP(ROWS($O$5:O5831),$K$5:$L$7000,2,FALSE),"")</f>
        <v/>
      </c>
    </row>
    <row r="5832" spans="2:15" ht="15" customHeight="1" x14ac:dyDescent="0.25">
      <c r="B5832" s="178" t="s">
        <v>13637</v>
      </c>
      <c r="C5832" s="178" t="s">
        <v>123</v>
      </c>
      <c r="D5832" s="178" t="s">
        <v>4570</v>
      </c>
      <c r="E5832" s="178" t="s">
        <v>17</v>
      </c>
      <c r="F5832" s="178" t="s">
        <v>17</v>
      </c>
      <c r="G5832" s="1">
        <f>IF(ISNUMBER(Pay_Item_Search_Text),IF(ISNUMBER(IF(FIND(Pay_Item_Search_Text,B5832)=1,1, "FALSE")),MAX(G$4:$G5831)+1,IF(ISNUMBER(Pay_Item_Search_Text),0,IF(ISNUMBER(SEARCH(Pay_Item_Search_Text,H5832)),MAX(G$4:$G5831)+1,0))),IF(ISNUMBER(Pay_Item_Search_Text),0,IF(ISNUMBER(SEARCH(Pay_Item_Search_Text,H5832)),MAX(G$4:$G5831)+1,0)))</f>
        <v>5828</v>
      </c>
      <c r="H5832" s="1" t="str">
        <f>IF(Table_PayItems[[#This Row],[Description]]="_","_ Unique Item - "&amp;Table_PayItems[[#This Row],[Item]]&amp;" - $"&amp;Table_PayItems[[#This Row],[Unit]],Table_PayItems[[#This Row],[Description]]&amp;" - $"&amp;Table_PayItems[[#This Row],[Unit]])</f>
        <v>Sodding - $Syd</v>
      </c>
      <c r="I5832" s="29" t="str">
        <f>IFERROR(VLOOKUP(ROWS($M$5:M5832),Table_PayItems[[Search Key]:[Concentrated Name]],2,FALSE),"")</f>
        <v>Sodding - $Syd</v>
      </c>
      <c r="J5832" s="1"/>
      <c r="K5832" s="1"/>
      <c r="L5832" s="22">
        <f>IF(ISNUMBER(SEARCH(Pay_Item_Search_Text_2,M5832)),MAX($L$4:L5831)+1,0)</f>
        <v>0</v>
      </c>
      <c r="M5832" s="1" t="str">
        <f>IFERROR(VLOOKUP(ROWS($M$5:M5832),Table_PayItems[[Search Key]:[Concentrated Name]],2,FALSE),"")</f>
        <v>Sodding - $Syd</v>
      </c>
      <c r="N5832" s="1" t="str">
        <f>IFERROR(VLOOKUP(ROWS($M$5:N5832),$L$5:$M$7000,2,FALSE),"")</f>
        <v/>
      </c>
      <c r="O5832" s="1" t="str">
        <f>IFERROR(VLOOKUP(ROWS($O$5:O5832),$K$5:$L$7000,2,FALSE),"")</f>
        <v/>
      </c>
    </row>
    <row r="5833" spans="2:15" ht="15" customHeight="1" x14ac:dyDescent="0.25">
      <c r="B5833" s="178" t="s">
        <v>8085</v>
      </c>
      <c r="C5833" s="178" t="s">
        <v>57</v>
      </c>
      <c r="D5833" s="178" t="s">
        <v>162</v>
      </c>
      <c r="E5833" s="178" t="s">
        <v>163</v>
      </c>
      <c r="F5833" s="178" t="s">
        <v>17</v>
      </c>
      <c r="G5833" s="1">
        <f>IF(ISNUMBER(Pay_Item_Search_Text),IF(ISNUMBER(IF(FIND(Pay_Item_Search_Text,B5833)=1,1, "FALSE")),MAX(G$4:$G5832)+1,IF(ISNUMBER(Pay_Item_Search_Text),0,IF(ISNUMBER(SEARCH(Pay_Item_Search_Text,H5833)),MAX(G$4:$G5832)+1,0))),IF(ISNUMBER(Pay_Item_Search_Text),0,IF(ISNUMBER(SEARCH(Pay_Item_Search_Text,H5833)),MAX(G$4:$G5832)+1,0)))</f>
        <v>5829</v>
      </c>
      <c r="H5833" s="1" t="str">
        <f>IF(Table_PayItems[[#This Row],[Description]]="_","_ Unique Item - "&amp;Table_PayItems[[#This Row],[Item]]&amp;" - $"&amp;Table_PayItems[[#This Row],[Unit]],Table_PayItems[[#This Row],[Description]]&amp;" - $"&amp;Table_PayItems[[#This Row],[Unit]])</f>
        <v>Soil Erosion and Sedimentation Control Adjustment - $Dlr</v>
      </c>
      <c r="I5833" s="29" t="str">
        <f>IFERROR(VLOOKUP(ROWS($M$5:M5833),Table_PayItems[[Search Key]:[Concentrated Name]],2,FALSE),"")</f>
        <v>Soil Erosion and Sedimentation Control Adjustment - $Dlr</v>
      </c>
      <c r="J5833" s="1"/>
      <c r="K5833" s="1"/>
      <c r="L5833" s="22">
        <f>IF(ISNUMBER(SEARCH(Pay_Item_Search_Text_2,M5833)),MAX($L$4:L5832)+1,0)</f>
        <v>0</v>
      </c>
      <c r="M5833" s="1" t="str">
        <f>IFERROR(VLOOKUP(ROWS($M$5:M5833),Table_PayItems[[Search Key]:[Concentrated Name]],2,FALSE),"")</f>
        <v>Soil Erosion and Sedimentation Control Adjustment - $Dlr</v>
      </c>
      <c r="N5833" s="1" t="str">
        <f>IFERROR(VLOOKUP(ROWS($M$5:N5833),$L$5:$M$7000,2,FALSE),"")</f>
        <v/>
      </c>
      <c r="O5833" s="1" t="str">
        <f>IFERROR(VLOOKUP(ROWS($O$5:O5833),$K$5:$L$7000,2,FALSE),"")</f>
        <v/>
      </c>
    </row>
    <row r="5834" spans="2:15" ht="15" customHeight="1" x14ac:dyDescent="0.25">
      <c r="B5834" s="178" t="s">
        <v>13368</v>
      </c>
      <c r="C5834" s="178" t="s">
        <v>88</v>
      </c>
      <c r="D5834" s="178" t="s">
        <v>4442</v>
      </c>
      <c r="E5834" s="178" t="s">
        <v>6993</v>
      </c>
      <c r="F5834" s="178" t="s">
        <v>17</v>
      </c>
      <c r="G5834" s="1">
        <f>IF(ISNUMBER(Pay_Item_Search_Text),IF(ISNUMBER(IF(FIND(Pay_Item_Search_Text,B5834)=1,1, "FALSE")),MAX(G$4:$G5833)+1,IF(ISNUMBER(Pay_Item_Search_Text),0,IF(ISNUMBER(SEARCH(Pay_Item_Search_Text,H5834)),MAX(G$4:$G5833)+1,0))),IF(ISNUMBER(Pay_Item_Search_Text),0,IF(ISNUMBER(SEARCH(Pay_Item_Search_Text,H5834)),MAX(G$4:$G5833)+1,0)))</f>
        <v>5830</v>
      </c>
      <c r="H5834" s="1" t="str">
        <f>IF(Table_PayItems[[#This Row],[Description]]="_","_ Unique Item - "&amp;Table_PayItems[[#This Row],[Item]]&amp;" - $"&amp;Table_PayItems[[#This Row],[Unit]],Table_PayItems[[#This Row],[Description]]&amp;" - $"&amp;Table_PayItems[[#This Row],[Unit]])</f>
        <v>Solidago riddellii, #1 cont. - $Ea</v>
      </c>
      <c r="I5834" s="29" t="str">
        <f>IFERROR(VLOOKUP(ROWS($M$5:M5834),Table_PayItems[[Search Key]:[Concentrated Name]],2,FALSE),"")</f>
        <v>Solidago riddellii, #1 cont. - $Ea</v>
      </c>
      <c r="J5834" s="1"/>
      <c r="K5834" s="1"/>
      <c r="L5834" s="22">
        <f>IF(ISNUMBER(SEARCH(Pay_Item_Search_Text_2,M5834)),MAX($L$4:L5833)+1,0)</f>
        <v>0</v>
      </c>
      <c r="M5834" s="1" t="str">
        <f>IFERROR(VLOOKUP(ROWS($M$5:M5834),Table_PayItems[[Search Key]:[Concentrated Name]],2,FALSE),"")</f>
        <v>Solidago riddellii, #1 cont. - $Ea</v>
      </c>
      <c r="N5834" s="1" t="str">
        <f>IFERROR(VLOOKUP(ROWS($M$5:N5834),$L$5:$M$7000,2,FALSE),"")</f>
        <v/>
      </c>
      <c r="O5834" s="1" t="str">
        <f>IFERROR(VLOOKUP(ROWS($O$5:O5834),$K$5:$L$7000,2,FALSE),"")</f>
        <v/>
      </c>
    </row>
    <row r="5835" spans="2:15" ht="15" customHeight="1" x14ac:dyDescent="0.25">
      <c r="B5835" s="178" t="s">
        <v>13369</v>
      </c>
      <c r="C5835" s="178" t="s">
        <v>88</v>
      </c>
      <c r="D5835" s="178" t="s">
        <v>4443</v>
      </c>
      <c r="E5835" s="178" t="s">
        <v>6993</v>
      </c>
      <c r="F5835" s="178" t="s">
        <v>17</v>
      </c>
      <c r="G5835" s="1">
        <f>IF(ISNUMBER(Pay_Item_Search_Text),IF(ISNUMBER(IF(FIND(Pay_Item_Search_Text,B5835)=1,1, "FALSE")),MAX(G$4:$G5834)+1,IF(ISNUMBER(Pay_Item_Search_Text),0,IF(ISNUMBER(SEARCH(Pay_Item_Search_Text,H5835)),MAX(G$4:$G5834)+1,0))),IF(ISNUMBER(Pay_Item_Search_Text),0,IF(ISNUMBER(SEARCH(Pay_Item_Search_Text,H5835)),MAX(G$4:$G5834)+1,0)))</f>
        <v>5831</v>
      </c>
      <c r="H5835" s="1" t="str">
        <f>IF(Table_PayItems[[#This Row],[Description]]="_","_ Unique Item - "&amp;Table_PayItems[[#This Row],[Item]]&amp;" - $"&amp;Table_PayItems[[#This Row],[Unit]],Table_PayItems[[#This Row],[Description]]&amp;" - $"&amp;Table_PayItems[[#This Row],[Unit]])</f>
        <v>Solidago riddellii, #2 cont. - $Ea</v>
      </c>
      <c r="I5835" s="29" t="str">
        <f>IFERROR(VLOOKUP(ROWS($M$5:M5835),Table_PayItems[[Search Key]:[Concentrated Name]],2,FALSE),"")</f>
        <v>Solidago riddellii, #2 cont. - $Ea</v>
      </c>
      <c r="J5835" s="1"/>
      <c r="K5835" s="1"/>
      <c r="L5835" s="22">
        <f>IF(ISNUMBER(SEARCH(Pay_Item_Search_Text_2,M5835)),MAX($L$4:L5834)+1,0)</f>
        <v>0</v>
      </c>
      <c r="M5835" s="1" t="str">
        <f>IFERROR(VLOOKUP(ROWS($M$5:M5835),Table_PayItems[[Search Key]:[Concentrated Name]],2,FALSE),"")</f>
        <v>Solidago riddellii, #2 cont. - $Ea</v>
      </c>
      <c r="N5835" s="1" t="str">
        <f>IFERROR(VLOOKUP(ROWS($M$5:N5835),$L$5:$M$7000,2,FALSE),"")</f>
        <v/>
      </c>
      <c r="O5835" s="1" t="str">
        <f>IFERROR(VLOOKUP(ROWS($O$5:O5835),$K$5:$L$7000,2,FALSE),"")</f>
        <v/>
      </c>
    </row>
    <row r="5836" spans="2:15" ht="15" customHeight="1" x14ac:dyDescent="0.25">
      <c r="B5836" s="178" t="s">
        <v>13370</v>
      </c>
      <c r="C5836" s="178" t="s">
        <v>88</v>
      </c>
      <c r="D5836" s="178" t="s">
        <v>4444</v>
      </c>
      <c r="E5836" s="178" t="s">
        <v>6993</v>
      </c>
      <c r="F5836" s="178" t="s">
        <v>17</v>
      </c>
      <c r="G5836" s="1">
        <f>IF(ISNUMBER(Pay_Item_Search_Text),IF(ISNUMBER(IF(FIND(Pay_Item_Search_Text,B5836)=1,1, "FALSE")),MAX(G$4:$G5835)+1,IF(ISNUMBER(Pay_Item_Search_Text),0,IF(ISNUMBER(SEARCH(Pay_Item_Search_Text,H5836)),MAX(G$4:$G5835)+1,0))),IF(ISNUMBER(Pay_Item_Search_Text),0,IF(ISNUMBER(SEARCH(Pay_Item_Search_Text,H5836)),MAX(G$4:$G5835)+1,0)))</f>
        <v>5832</v>
      </c>
      <c r="H5836" s="1" t="str">
        <f>IF(Table_PayItems[[#This Row],[Description]]="_","_ Unique Item - "&amp;Table_PayItems[[#This Row],[Item]]&amp;" - $"&amp;Table_PayItems[[#This Row],[Unit]],Table_PayItems[[#This Row],[Description]]&amp;" - $"&amp;Table_PayItems[[#This Row],[Unit]])</f>
        <v>Solidago riddellii, 2 inch pot - $Ea</v>
      </c>
      <c r="I5836" s="29" t="str">
        <f>IFERROR(VLOOKUP(ROWS($M$5:M5836),Table_PayItems[[Search Key]:[Concentrated Name]],2,FALSE),"")</f>
        <v>Solidago riddellii, 2 inch pot - $Ea</v>
      </c>
      <c r="J5836" s="1"/>
      <c r="K5836" s="1"/>
      <c r="L5836" s="22">
        <f>IF(ISNUMBER(SEARCH(Pay_Item_Search_Text_2,M5836)),MAX($L$4:L5835)+1,0)</f>
        <v>0</v>
      </c>
      <c r="M5836" s="1" t="str">
        <f>IFERROR(VLOOKUP(ROWS($M$5:M5836),Table_PayItems[[Search Key]:[Concentrated Name]],2,FALSE),"")</f>
        <v>Solidago riddellii, 2 inch pot - $Ea</v>
      </c>
      <c r="N5836" s="1" t="str">
        <f>IFERROR(VLOOKUP(ROWS($M$5:N5836),$L$5:$M$7000,2,FALSE),"")</f>
        <v/>
      </c>
      <c r="O5836" s="1" t="str">
        <f>IFERROR(VLOOKUP(ROWS($O$5:O5836),$K$5:$L$7000,2,FALSE),"")</f>
        <v/>
      </c>
    </row>
    <row r="5837" spans="2:15" ht="15" customHeight="1" x14ac:dyDescent="0.25">
      <c r="B5837" s="178" t="s">
        <v>13371</v>
      </c>
      <c r="C5837" s="178" t="s">
        <v>88</v>
      </c>
      <c r="D5837" s="178" t="s">
        <v>4445</v>
      </c>
      <c r="E5837" s="178" t="s">
        <v>6993</v>
      </c>
      <c r="F5837" s="178" t="s">
        <v>17</v>
      </c>
      <c r="G5837" s="1">
        <f>IF(ISNUMBER(Pay_Item_Search_Text),IF(ISNUMBER(IF(FIND(Pay_Item_Search_Text,B5837)=1,1, "FALSE")),MAX(G$4:$G5836)+1,IF(ISNUMBER(Pay_Item_Search_Text),0,IF(ISNUMBER(SEARCH(Pay_Item_Search_Text,H5837)),MAX(G$4:$G5836)+1,0))),IF(ISNUMBER(Pay_Item_Search_Text),0,IF(ISNUMBER(SEARCH(Pay_Item_Search_Text,H5837)),MAX(G$4:$G5836)+1,0)))</f>
        <v>5833</v>
      </c>
      <c r="H5837" s="1" t="str">
        <f>IF(Table_PayItems[[#This Row],[Description]]="_","_ Unique Item - "&amp;Table_PayItems[[#This Row],[Item]]&amp;" - $"&amp;Table_PayItems[[#This Row],[Unit]],Table_PayItems[[#This Row],[Description]]&amp;" - $"&amp;Table_PayItems[[#This Row],[Unit]])</f>
        <v>Solidago riddellii, 3 inch pot - $Ea</v>
      </c>
      <c r="I5837" s="29" t="str">
        <f>IFERROR(VLOOKUP(ROWS($M$5:M5837),Table_PayItems[[Search Key]:[Concentrated Name]],2,FALSE),"")</f>
        <v>Solidago riddellii, 3 inch pot - $Ea</v>
      </c>
      <c r="J5837" s="1"/>
      <c r="K5837" s="1"/>
      <c r="L5837" s="22">
        <f>IF(ISNUMBER(SEARCH(Pay_Item_Search_Text_2,M5837)),MAX($L$4:L5836)+1,0)</f>
        <v>0</v>
      </c>
      <c r="M5837" s="1" t="str">
        <f>IFERROR(VLOOKUP(ROWS($M$5:M5837),Table_PayItems[[Search Key]:[Concentrated Name]],2,FALSE),"")</f>
        <v>Solidago riddellii, 3 inch pot - $Ea</v>
      </c>
      <c r="N5837" s="1" t="str">
        <f>IFERROR(VLOOKUP(ROWS($M$5:N5837),$L$5:$M$7000,2,FALSE),"")</f>
        <v/>
      </c>
      <c r="O5837" s="1" t="str">
        <f>IFERROR(VLOOKUP(ROWS($O$5:O5837),$K$5:$L$7000,2,FALSE),"")</f>
        <v/>
      </c>
    </row>
    <row r="5838" spans="2:15" ht="15" customHeight="1" x14ac:dyDescent="0.25">
      <c r="B5838" s="178" t="s">
        <v>13372</v>
      </c>
      <c r="C5838" s="178" t="s">
        <v>88</v>
      </c>
      <c r="D5838" s="178" t="s">
        <v>4446</v>
      </c>
      <c r="E5838" s="178" t="s">
        <v>6993</v>
      </c>
      <c r="F5838" s="178" t="s">
        <v>17</v>
      </c>
      <c r="G5838" s="1">
        <f>IF(ISNUMBER(Pay_Item_Search_Text),IF(ISNUMBER(IF(FIND(Pay_Item_Search_Text,B5838)=1,1, "FALSE")),MAX(G$4:$G5837)+1,IF(ISNUMBER(Pay_Item_Search_Text),0,IF(ISNUMBER(SEARCH(Pay_Item_Search_Text,H5838)),MAX(G$4:$G5837)+1,0))),IF(ISNUMBER(Pay_Item_Search_Text),0,IF(ISNUMBER(SEARCH(Pay_Item_Search_Text,H5838)),MAX(G$4:$G5837)+1,0)))</f>
        <v>5834</v>
      </c>
      <c r="H5838" s="1" t="str">
        <f>IF(Table_PayItems[[#This Row],[Description]]="_","_ Unique Item - "&amp;Table_PayItems[[#This Row],[Item]]&amp;" - $"&amp;Table_PayItems[[#This Row],[Unit]],Table_PayItems[[#This Row],[Description]]&amp;" - $"&amp;Table_PayItems[[#This Row],[Unit]])</f>
        <v>Solidago riddellii, 4 inch pot - $Ea</v>
      </c>
      <c r="I5838" s="29" t="str">
        <f>IFERROR(VLOOKUP(ROWS($M$5:M5838),Table_PayItems[[Search Key]:[Concentrated Name]],2,FALSE),"")</f>
        <v>Solidago riddellii, 4 inch pot - $Ea</v>
      </c>
      <c r="J5838" s="1"/>
      <c r="K5838" s="1"/>
      <c r="L5838" s="22">
        <f>IF(ISNUMBER(SEARCH(Pay_Item_Search_Text_2,M5838)),MAX($L$4:L5837)+1,0)</f>
        <v>0</v>
      </c>
      <c r="M5838" s="1" t="str">
        <f>IFERROR(VLOOKUP(ROWS($M$5:M5838),Table_PayItems[[Search Key]:[Concentrated Name]],2,FALSE),"")</f>
        <v>Solidago riddellii, 4 inch pot - $Ea</v>
      </c>
      <c r="N5838" s="1" t="str">
        <f>IFERROR(VLOOKUP(ROWS($M$5:N5838),$L$5:$M$7000,2,FALSE),"")</f>
        <v/>
      </c>
      <c r="O5838" s="1" t="str">
        <f>IFERROR(VLOOKUP(ROWS($O$5:O5838),$K$5:$L$7000,2,FALSE),"")</f>
        <v/>
      </c>
    </row>
    <row r="5839" spans="2:15" ht="15" customHeight="1" x14ac:dyDescent="0.25">
      <c r="B5839" s="178" t="s">
        <v>13373</v>
      </c>
      <c r="C5839" s="178" t="s">
        <v>88</v>
      </c>
      <c r="D5839" s="178" t="s">
        <v>7761</v>
      </c>
      <c r="E5839" s="178" t="s">
        <v>6993</v>
      </c>
      <c r="F5839" s="178" t="s">
        <v>17</v>
      </c>
      <c r="G5839" s="1">
        <f>IF(ISNUMBER(Pay_Item_Search_Text),IF(ISNUMBER(IF(FIND(Pay_Item_Search_Text,B5839)=1,1, "FALSE")),MAX(G$4:$G5838)+1,IF(ISNUMBER(Pay_Item_Search_Text),0,IF(ISNUMBER(SEARCH(Pay_Item_Search_Text,H5839)),MAX(G$4:$G5838)+1,0))),IF(ISNUMBER(Pay_Item_Search_Text),0,IF(ISNUMBER(SEARCH(Pay_Item_Search_Text,H5839)),MAX(G$4:$G5838)+1,0)))</f>
        <v>5835</v>
      </c>
      <c r="H5839" s="1" t="str">
        <f>IF(Table_PayItems[[#This Row],[Description]]="_","_ Unique Item - "&amp;Table_PayItems[[#This Row],[Item]]&amp;" - $"&amp;Table_PayItems[[#This Row],[Unit]],Table_PayItems[[#This Row],[Description]]&amp;" - $"&amp;Table_PayItems[[#This Row],[Unit]])</f>
        <v>Sophora japonica Regent, 1 1/2 inch - $Ea</v>
      </c>
      <c r="I5839" s="29" t="str">
        <f>IFERROR(VLOOKUP(ROWS($M$5:M5839),Table_PayItems[[Search Key]:[Concentrated Name]],2,FALSE),"")</f>
        <v>Sophora japonica Regent, 1 1/2 inch - $Ea</v>
      </c>
      <c r="J5839" s="1"/>
      <c r="K5839" s="1"/>
      <c r="L5839" s="22">
        <f>IF(ISNUMBER(SEARCH(Pay_Item_Search_Text_2,M5839)),MAX($L$4:L5838)+1,0)</f>
        <v>0</v>
      </c>
      <c r="M5839" s="1" t="str">
        <f>IFERROR(VLOOKUP(ROWS($M$5:M5839),Table_PayItems[[Search Key]:[Concentrated Name]],2,FALSE),"")</f>
        <v>Sophora japonica Regent, 1 1/2 inch - $Ea</v>
      </c>
      <c r="N5839" s="1" t="str">
        <f>IFERROR(VLOOKUP(ROWS($M$5:N5839),$L$5:$M$7000,2,FALSE),"")</f>
        <v/>
      </c>
      <c r="O5839" s="1" t="str">
        <f>IFERROR(VLOOKUP(ROWS($O$5:O5839),$K$5:$L$7000,2,FALSE),"")</f>
        <v/>
      </c>
    </row>
    <row r="5840" spans="2:15" ht="15" customHeight="1" x14ac:dyDescent="0.25">
      <c r="B5840" s="178" t="s">
        <v>13374</v>
      </c>
      <c r="C5840" s="178" t="s">
        <v>88</v>
      </c>
      <c r="D5840" s="178" t="s">
        <v>7762</v>
      </c>
      <c r="E5840" s="178" t="s">
        <v>6993</v>
      </c>
      <c r="F5840" s="178" t="s">
        <v>17</v>
      </c>
      <c r="G5840" s="1">
        <f>IF(ISNUMBER(Pay_Item_Search_Text),IF(ISNUMBER(IF(FIND(Pay_Item_Search_Text,B5840)=1,1, "FALSE")),MAX(G$4:$G5839)+1,IF(ISNUMBER(Pay_Item_Search_Text),0,IF(ISNUMBER(SEARCH(Pay_Item_Search_Text,H5840)),MAX(G$4:$G5839)+1,0))),IF(ISNUMBER(Pay_Item_Search_Text),0,IF(ISNUMBER(SEARCH(Pay_Item_Search_Text,H5840)),MAX(G$4:$G5839)+1,0)))</f>
        <v>5836</v>
      </c>
      <c r="H5840" s="1" t="str">
        <f>IF(Table_PayItems[[#This Row],[Description]]="_","_ Unique Item - "&amp;Table_PayItems[[#This Row],[Item]]&amp;" - $"&amp;Table_PayItems[[#This Row],[Unit]],Table_PayItems[[#This Row],[Description]]&amp;" - $"&amp;Table_PayItems[[#This Row],[Unit]])</f>
        <v>Sophora japonica Regent, 1 3/4 inch - $Ea</v>
      </c>
      <c r="I5840" s="29" t="str">
        <f>IFERROR(VLOOKUP(ROWS($M$5:M5840),Table_PayItems[[Search Key]:[Concentrated Name]],2,FALSE),"")</f>
        <v>Sophora japonica Regent, 1 3/4 inch - $Ea</v>
      </c>
      <c r="J5840" s="1"/>
      <c r="K5840" s="1"/>
      <c r="L5840" s="22">
        <f>IF(ISNUMBER(SEARCH(Pay_Item_Search_Text_2,M5840)),MAX($L$4:L5839)+1,0)</f>
        <v>0</v>
      </c>
      <c r="M5840" s="1" t="str">
        <f>IFERROR(VLOOKUP(ROWS($M$5:M5840),Table_PayItems[[Search Key]:[Concentrated Name]],2,FALSE),"")</f>
        <v>Sophora japonica Regent, 1 3/4 inch - $Ea</v>
      </c>
      <c r="N5840" s="1" t="str">
        <f>IFERROR(VLOOKUP(ROWS($M$5:N5840),$L$5:$M$7000,2,FALSE),"")</f>
        <v/>
      </c>
      <c r="O5840" s="1" t="str">
        <f>IFERROR(VLOOKUP(ROWS($O$5:O5840),$K$5:$L$7000,2,FALSE),"")</f>
        <v/>
      </c>
    </row>
    <row r="5841" spans="2:15" ht="15" customHeight="1" x14ac:dyDescent="0.25">
      <c r="B5841" s="178" t="s">
        <v>13375</v>
      </c>
      <c r="C5841" s="178" t="s">
        <v>88</v>
      </c>
      <c r="D5841" s="178" t="s">
        <v>7763</v>
      </c>
      <c r="E5841" s="178" t="s">
        <v>6993</v>
      </c>
      <c r="F5841" s="178" t="s">
        <v>17</v>
      </c>
      <c r="G5841" s="1">
        <f>IF(ISNUMBER(Pay_Item_Search_Text),IF(ISNUMBER(IF(FIND(Pay_Item_Search_Text,B5841)=1,1, "FALSE")),MAX(G$4:$G5840)+1,IF(ISNUMBER(Pay_Item_Search_Text),0,IF(ISNUMBER(SEARCH(Pay_Item_Search_Text,H5841)),MAX(G$4:$G5840)+1,0))),IF(ISNUMBER(Pay_Item_Search_Text),0,IF(ISNUMBER(SEARCH(Pay_Item_Search_Text,H5841)),MAX(G$4:$G5840)+1,0)))</f>
        <v>5837</v>
      </c>
      <c r="H5841" s="1" t="str">
        <f>IF(Table_PayItems[[#This Row],[Description]]="_","_ Unique Item - "&amp;Table_PayItems[[#This Row],[Item]]&amp;" - $"&amp;Table_PayItems[[#This Row],[Unit]],Table_PayItems[[#This Row],[Description]]&amp;" - $"&amp;Table_PayItems[[#This Row],[Unit]])</f>
        <v>Sophora japonica Regent, 2 inch - $Ea</v>
      </c>
      <c r="I5841" s="29" t="str">
        <f>IFERROR(VLOOKUP(ROWS($M$5:M5841),Table_PayItems[[Search Key]:[Concentrated Name]],2,FALSE),"")</f>
        <v>Sophora japonica Regent, 2 inch - $Ea</v>
      </c>
      <c r="J5841" s="1"/>
      <c r="K5841" s="1"/>
      <c r="L5841" s="22">
        <f>IF(ISNUMBER(SEARCH(Pay_Item_Search_Text_2,M5841)),MAX($L$4:L5840)+1,0)</f>
        <v>0</v>
      </c>
      <c r="M5841" s="1" t="str">
        <f>IFERROR(VLOOKUP(ROWS($M$5:M5841),Table_PayItems[[Search Key]:[Concentrated Name]],2,FALSE),"")</f>
        <v>Sophora japonica Regent, 2 inch - $Ea</v>
      </c>
      <c r="N5841" s="1" t="str">
        <f>IFERROR(VLOOKUP(ROWS($M$5:N5841),$L$5:$M$7000,2,FALSE),"")</f>
        <v/>
      </c>
      <c r="O5841" s="1" t="str">
        <f>IFERROR(VLOOKUP(ROWS($O$5:O5841),$K$5:$L$7000,2,FALSE),"")</f>
        <v/>
      </c>
    </row>
    <row r="5842" spans="2:15" ht="15" customHeight="1" x14ac:dyDescent="0.25">
      <c r="B5842" s="178" t="s">
        <v>13376</v>
      </c>
      <c r="C5842" s="178" t="s">
        <v>88</v>
      </c>
      <c r="D5842" s="178" t="s">
        <v>4447</v>
      </c>
      <c r="E5842" s="178" t="s">
        <v>6993</v>
      </c>
      <c r="F5842" s="178" t="s">
        <v>17</v>
      </c>
      <c r="G5842" s="1">
        <f>IF(ISNUMBER(Pay_Item_Search_Text),IF(ISNUMBER(IF(FIND(Pay_Item_Search_Text,B5842)=1,1, "FALSE")),MAX(G$4:$G5841)+1,IF(ISNUMBER(Pay_Item_Search_Text),0,IF(ISNUMBER(SEARCH(Pay_Item_Search_Text,H5842)),MAX(G$4:$G5841)+1,0))),IF(ISNUMBER(Pay_Item_Search_Text),0,IF(ISNUMBER(SEARCH(Pay_Item_Search_Text,H5842)),MAX(G$4:$G5841)+1,0)))</f>
        <v>5838</v>
      </c>
      <c r="H5842" s="1" t="str">
        <f>IF(Table_PayItems[[#This Row],[Description]]="_","_ Unique Item - "&amp;Table_PayItems[[#This Row],[Item]]&amp;" - $"&amp;Table_PayItems[[#This Row],[Unit]],Table_PayItems[[#This Row],[Description]]&amp;" - $"&amp;Table_PayItems[[#This Row],[Unit]])</f>
        <v>Sophora japonica, 1 1/2 inch - $Ea</v>
      </c>
      <c r="I5842" s="29" t="str">
        <f>IFERROR(VLOOKUP(ROWS($M$5:M5842),Table_PayItems[[Search Key]:[Concentrated Name]],2,FALSE),"")</f>
        <v>Sophora japonica, 1 1/2 inch - $Ea</v>
      </c>
      <c r="J5842" s="1"/>
      <c r="K5842" s="1"/>
      <c r="L5842" s="22">
        <f>IF(ISNUMBER(SEARCH(Pay_Item_Search_Text_2,M5842)),MAX($L$4:L5841)+1,0)</f>
        <v>0</v>
      </c>
      <c r="M5842" s="1" t="str">
        <f>IFERROR(VLOOKUP(ROWS($M$5:M5842),Table_PayItems[[Search Key]:[Concentrated Name]],2,FALSE),"")</f>
        <v>Sophora japonica, 1 1/2 inch - $Ea</v>
      </c>
      <c r="N5842" s="1" t="str">
        <f>IFERROR(VLOOKUP(ROWS($M$5:N5842),$L$5:$M$7000,2,FALSE),"")</f>
        <v/>
      </c>
      <c r="O5842" s="1" t="str">
        <f>IFERROR(VLOOKUP(ROWS($O$5:O5842),$K$5:$L$7000,2,FALSE),"")</f>
        <v/>
      </c>
    </row>
    <row r="5843" spans="2:15" ht="15" customHeight="1" x14ac:dyDescent="0.25">
      <c r="B5843" s="178" t="s">
        <v>13377</v>
      </c>
      <c r="C5843" s="178" t="s">
        <v>88</v>
      </c>
      <c r="D5843" s="178" t="s">
        <v>4448</v>
      </c>
      <c r="E5843" s="178" t="s">
        <v>6993</v>
      </c>
      <c r="F5843" s="178" t="s">
        <v>17</v>
      </c>
      <c r="G5843" s="1">
        <f>IF(ISNUMBER(Pay_Item_Search_Text),IF(ISNUMBER(IF(FIND(Pay_Item_Search_Text,B5843)=1,1, "FALSE")),MAX(G$4:$G5842)+1,IF(ISNUMBER(Pay_Item_Search_Text),0,IF(ISNUMBER(SEARCH(Pay_Item_Search_Text,H5843)),MAX(G$4:$G5842)+1,0))),IF(ISNUMBER(Pay_Item_Search_Text),0,IF(ISNUMBER(SEARCH(Pay_Item_Search_Text,H5843)),MAX(G$4:$G5842)+1,0)))</f>
        <v>5839</v>
      </c>
      <c r="H5843" s="1" t="str">
        <f>IF(Table_PayItems[[#This Row],[Description]]="_","_ Unique Item - "&amp;Table_PayItems[[#This Row],[Item]]&amp;" - $"&amp;Table_PayItems[[#This Row],[Unit]],Table_PayItems[[#This Row],[Description]]&amp;" - $"&amp;Table_PayItems[[#This Row],[Unit]])</f>
        <v>Sophora japonica, 1 3/4 inch - $Ea</v>
      </c>
      <c r="I5843" s="29" t="str">
        <f>IFERROR(VLOOKUP(ROWS($M$5:M5843),Table_PayItems[[Search Key]:[Concentrated Name]],2,FALSE),"")</f>
        <v>Sophora japonica, 1 3/4 inch - $Ea</v>
      </c>
      <c r="J5843" s="1"/>
      <c r="K5843" s="1"/>
      <c r="L5843" s="22">
        <f>IF(ISNUMBER(SEARCH(Pay_Item_Search_Text_2,M5843)),MAX($L$4:L5842)+1,0)</f>
        <v>0</v>
      </c>
      <c r="M5843" s="1" t="str">
        <f>IFERROR(VLOOKUP(ROWS($M$5:M5843),Table_PayItems[[Search Key]:[Concentrated Name]],2,FALSE),"")</f>
        <v>Sophora japonica, 1 3/4 inch - $Ea</v>
      </c>
      <c r="N5843" s="1" t="str">
        <f>IFERROR(VLOOKUP(ROWS($M$5:N5843),$L$5:$M$7000,2,FALSE),"")</f>
        <v/>
      </c>
      <c r="O5843" s="1" t="str">
        <f>IFERROR(VLOOKUP(ROWS($O$5:O5843),$K$5:$L$7000,2,FALSE),"")</f>
        <v/>
      </c>
    </row>
    <row r="5844" spans="2:15" ht="15" customHeight="1" x14ac:dyDescent="0.25">
      <c r="B5844" s="178" t="s">
        <v>13378</v>
      </c>
      <c r="C5844" s="178" t="s">
        <v>88</v>
      </c>
      <c r="D5844" s="178" t="s">
        <v>4449</v>
      </c>
      <c r="E5844" s="178" t="s">
        <v>6993</v>
      </c>
      <c r="F5844" s="178" t="s">
        <v>17</v>
      </c>
      <c r="G5844" s="1">
        <f>IF(ISNUMBER(Pay_Item_Search_Text),IF(ISNUMBER(IF(FIND(Pay_Item_Search_Text,B5844)=1,1, "FALSE")),MAX(G$4:$G5843)+1,IF(ISNUMBER(Pay_Item_Search_Text),0,IF(ISNUMBER(SEARCH(Pay_Item_Search_Text,H5844)),MAX(G$4:$G5843)+1,0))),IF(ISNUMBER(Pay_Item_Search_Text),0,IF(ISNUMBER(SEARCH(Pay_Item_Search_Text,H5844)),MAX(G$4:$G5843)+1,0)))</f>
        <v>5840</v>
      </c>
      <c r="H5844" s="1" t="str">
        <f>IF(Table_PayItems[[#This Row],[Description]]="_","_ Unique Item - "&amp;Table_PayItems[[#This Row],[Item]]&amp;" - $"&amp;Table_PayItems[[#This Row],[Unit]],Table_PayItems[[#This Row],[Description]]&amp;" - $"&amp;Table_PayItems[[#This Row],[Unit]])</f>
        <v>Sophora japonica, 2 inch - $Ea</v>
      </c>
      <c r="I5844" s="29" t="str">
        <f>IFERROR(VLOOKUP(ROWS($M$5:M5844),Table_PayItems[[Search Key]:[Concentrated Name]],2,FALSE),"")</f>
        <v>Sophora japonica, 2 inch - $Ea</v>
      </c>
      <c r="J5844" s="1"/>
      <c r="K5844" s="1"/>
      <c r="L5844" s="22">
        <f>IF(ISNUMBER(SEARCH(Pay_Item_Search_Text_2,M5844)),MAX($L$4:L5843)+1,0)</f>
        <v>0</v>
      </c>
      <c r="M5844" s="1" t="str">
        <f>IFERROR(VLOOKUP(ROWS($M$5:M5844),Table_PayItems[[Search Key]:[Concentrated Name]],2,FALSE),"")</f>
        <v>Sophora japonica, 2 inch - $Ea</v>
      </c>
      <c r="N5844" s="1" t="str">
        <f>IFERROR(VLOOKUP(ROWS($M$5:N5844),$L$5:$M$7000,2,FALSE),"")</f>
        <v/>
      </c>
      <c r="O5844" s="1" t="str">
        <f>IFERROR(VLOOKUP(ROWS($O$5:O5844),$K$5:$L$7000,2,FALSE),"")</f>
        <v/>
      </c>
    </row>
    <row r="5845" spans="2:15" ht="15" customHeight="1" x14ac:dyDescent="0.25">
      <c r="B5845" s="178" t="s">
        <v>13379</v>
      </c>
      <c r="C5845" s="178" t="s">
        <v>88</v>
      </c>
      <c r="D5845" s="178" t="s">
        <v>7764</v>
      </c>
      <c r="E5845" s="178" t="s">
        <v>6993</v>
      </c>
      <c r="F5845" s="178" t="s">
        <v>17</v>
      </c>
      <c r="G5845" s="1">
        <f>IF(ISNUMBER(Pay_Item_Search_Text),IF(ISNUMBER(IF(FIND(Pay_Item_Search_Text,B5845)=1,1, "FALSE")),MAX(G$4:$G5844)+1,IF(ISNUMBER(Pay_Item_Search_Text),0,IF(ISNUMBER(SEARCH(Pay_Item_Search_Text,H5845)),MAX(G$4:$G5844)+1,0))),IF(ISNUMBER(Pay_Item_Search_Text),0,IF(ISNUMBER(SEARCH(Pay_Item_Search_Text,H5845)),MAX(G$4:$G5844)+1,0)))</f>
        <v>5841</v>
      </c>
      <c r="H5845" s="1" t="str">
        <f>IF(Table_PayItems[[#This Row],[Description]]="_","_ Unique Item - "&amp;Table_PayItems[[#This Row],[Item]]&amp;" - $"&amp;Table_PayItems[[#This Row],[Unit]],Table_PayItems[[#This Row],[Description]]&amp;" - $"&amp;Table_PayItems[[#This Row],[Unit]])</f>
        <v>Sorghastrum nutans Sioux Blue, #1 cont. - $Ea</v>
      </c>
      <c r="I5845" s="29" t="str">
        <f>IFERROR(VLOOKUP(ROWS($M$5:M5845),Table_PayItems[[Search Key]:[Concentrated Name]],2,FALSE),"")</f>
        <v>Sorghastrum nutans Sioux Blue, #1 cont. - $Ea</v>
      </c>
      <c r="J5845" s="1"/>
      <c r="K5845" s="1"/>
      <c r="L5845" s="22">
        <f>IF(ISNUMBER(SEARCH(Pay_Item_Search_Text_2,M5845)),MAX($L$4:L5844)+1,0)</f>
        <v>0</v>
      </c>
      <c r="M5845" s="1" t="str">
        <f>IFERROR(VLOOKUP(ROWS($M$5:M5845),Table_PayItems[[Search Key]:[Concentrated Name]],2,FALSE),"")</f>
        <v>Sorghastrum nutans Sioux Blue, #1 cont. - $Ea</v>
      </c>
      <c r="N5845" s="1" t="str">
        <f>IFERROR(VLOOKUP(ROWS($M$5:N5845),$L$5:$M$7000,2,FALSE),"")</f>
        <v/>
      </c>
      <c r="O5845" s="1" t="str">
        <f>IFERROR(VLOOKUP(ROWS($O$5:O5845),$K$5:$L$7000,2,FALSE),"")</f>
        <v/>
      </c>
    </row>
    <row r="5846" spans="2:15" ht="15" customHeight="1" x14ac:dyDescent="0.25">
      <c r="B5846" s="178" t="s">
        <v>13380</v>
      </c>
      <c r="C5846" s="178" t="s">
        <v>88</v>
      </c>
      <c r="D5846" s="178" t="s">
        <v>7765</v>
      </c>
      <c r="E5846" s="178" t="s">
        <v>6993</v>
      </c>
      <c r="F5846" s="178" t="s">
        <v>17</v>
      </c>
      <c r="G5846" s="1">
        <f>IF(ISNUMBER(Pay_Item_Search_Text),IF(ISNUMBER(IF(FIND(Pay_Item_Search_Text,B5846)=1,1, "FALSE")),MAX(G$4:$G5845)+1,IF(ISNUMBER(Pay_Item_Search_Text),0,IF(ISNUMBER(SEARCH(Pay_Item_Search_Text,H5846)),MAX(G$4:$G5845)+1,0))),IF(ISNUMBER(Pay_Item_Search_Text),0,IF(ISNUMBER(SEARCH(Pay_Item_Search_Text,H5846)),MAX(G$4:$G5845)+1,0)))</f>
        <v>5842</v>
      </c>
      <c r="H5846" s="1" t="str">
        <f>IF(Table_PayItems[[#This Row],[Description]]="_","_ Unique Item - "&amp;Table_PayItems[[#This Row],[Item]]&amp;" - $"&amp;Table_PayItems[[#This Row],[Unit]],Table_PayItems[[#This Row],[Description]]&amp;" - $"&amp;Table_PayItems[[#This Row],[Unit]])</f>
        <v>Sorghastrum nutans Sioux Blue, #2 cont. - $Ea</v>
      </c>
      <c r="I5846" s="29" t="str">
        <f>IFERROR(VLOOKUP(ROWS($M$5:M5846),Table_PayItems[[Search Key]:[Concentrated Name]],2,FALSE),"")</f>
        <v>Sorghastrum nutans Sioux Blue, #2 cont. - $Ea</v>
      </c>
      <c r="J5846" s="1"/>
      <c r="K5846" s="1"/>
      <c r="L5846" s="22">
        <f>IF(ISNUMBER(SEARCH(Pay_Item_Search_Text_2,M5846)),MAX($L$4:L5845)+1,0)</f>
        <v>0</v>
      </c>
      <c r="M5846" s="1" t="str">
        <f>IFERROR(VLOOKUP(ROWS($M$5:M5846),Table_PayItems[[Search Key]:[Concentrated Name]],2,FALSE),"")</f>
        <v>Sorghastrum nutans Sioux Blue, #2 cont. - $Ea</v>
      </c>
      <c r="N5846" s="1" t="str">
        <f>IFERROR(VLOOKUP(ROWS($M$5:N5846),$L$5:$M$7000,2,FALSE),"")</f>
        <v/>
      </c>
      <c r="O5846" s="1" t="str">
        <f>IFERROR(VLOOKUP(ROWS($O$5:O5846),$K$5:$L$7000,2,FALSE),"")</f>
        <v/>
      </c>
    </row>
    <row r="5847" spans="2:15" ht="15" customHeight="1" x14ac:dyDescent="0.25">
      <c r="B5847" s="178" t="s">
        <v>13381</v>
      </c>
      <c r="C5847" s="178" t="s">
        <v>88</v>
      </c>
      <c r="D5847" s="178" t="s">
        <v>7766</v>
      </c>
      <c r="E5847" s="178" t="s">
        <v>6993</v>
      </c>
      <c r="F5847" s="178" t="s">
        <v>17</v>
      </c>
      <c r="G5847" s="1">
        <f>IF(ISNUMBER(Pay_Item_Search_Text),IF(ISNUMBER(IF(FIND(Pay_Item_Search_Text,B5847)=1,1, "FALSE")),MAX(G$4:$G5846)+1,IF(ISNUMBER(Pay_Item_Search_Text),0,IF(ISNUMBER(SEARCH(Pay_Item_Search_Text,H5847)),MAX(G$4:$G5846)+1,0))),IF(ISNUMBER(Pay_Item_Search_Text),0,IF(ISNUMBER(SEARCH(Pay_Item_Search_Text,H5847)),MAX(G$4:$G5846)+1,0)))</f>
        <v>5843</v>
      </c>
      <c r="H5847" s="1" t="str">
        <f>IF(Table_PayItems[[#This Row],[Description]]="_","_ Unique Item - "&amp;Table_PayItems[[#This Row],[Item]]&amp;" - $"&amp;Table_PayItems[[#This Row],[Unit]],Table_PayItems[[#This Row],[Description]]&amp;" - $"&amp;Table_PayItems[[#This Row],[Unit]])</f>
        <v>Sorghastrum nutans Sioux Blue, 2 inch pot - $Ea</v>
      </c>
      <c r="I5847" s="29" t="str">
        <f>IFERROR(VLOOKUP(ROWS($M$5:M5847),Table_PayItems[[Search Key]:[Concentrated Name]],2,FALSE),"")</f>
        <v>Sorghastrum nutans Sioux Blue, 2 inch pot - $Ea</v>
      </c>
      <c r="J5847" s="1"/>
      <c r="K5847" s="1"/>
      <c r="L5847" s="22">
        <f>IF(ISNUMBER(SEARCH(Pay_Item_Search_Text_2,M5847)),MAX($L$4:L5846)+1,0)</f>
        <v>0</v>
      </c>
      <c r="M5847" s="1" t="str">
        <f>IFERROR(VLOOKUP(ROWS($M$5:M5847),Table_PayItems[[Search Key]:[Concentrated Name]],2,FALSE),"")</f>
        <v>Sorghastrum nutans Sioux Blue, 2 inch pot - $Ea</v>
      </c>
      <c r="N5847" s="1" t="str">
        <f>IFERROR(VLOOKUP(ROWS($M$5:N5847),$L$5:$M$7000,2,FALSE),"")</f>
        <v/>
      </c>
      <c r="O5847" s="1" t="str">
        <f>IFERROR(VLOOKUP(ROWS($O$5:O5847),$K$5:$L$7000,2,FALSE),"")</f>
        <v/>
      </c>
    </row>
    <row r="5848" spans="2:15" ht="15" customHeight="1" x14ac:dyDescent="0.25">
      <c r="B5848" s="178" t="s">
        <v>13382</v>
      </c>
      <c r="C5848" s="178" t="s">
        <v>88</v>
      </c>
      <c r="D5848" s="178" t="s">
        <v>7767</v>
      </c>
      <c r="E5848" s="178" t="s">
        <v>6993</v>
      </c>
      <c r="F5848" s="178" t="s">
        <v>17</v>
      </c>
      <c r="G5848" s="1">
        <f>IF(ISNUMBER(Pay_Item_Search_Text),IF(ISNUMBER(IF(FIND(Pay_Item_Search_Text,B5848)=1,1, "FALSE")),MAX(G$4:$G5847)+1,IF(ISNUMBER(Pay_Item_Search_Text),0,IF(ISNUMBER(SEARCH(Pay_Item_Search_Text,H5848)),MAX(G$4:$G5847)+1,0))),IF(ISNUMBER(Pay_Item_Search_Text),0,IF(ISNUMBER(SEARCH(Pay_Item_Search_Text,H5848)),MAX(G$4:$G5847)+1,0)))</f>
        <v>5844</v>
      </c>
      <c r="H5848" s="1" t="str">
        <f>IF(Table_PayItems[[#This Row],[Description]]="_","_ Unique Item - "&amp;Table_PayItems[[#This Row],[Item]]&amp;" - $"&amp;Table_PayItems[[#This Row],[Unit]],Table_PayItems[[#This Row],[Description]]&amp;" - $"&amp;Table_PayItems[[#This Row],[Unit]])</f>
        <v>Sorghastrum nutans Sioux Blue, 3 inch pot - $Ea</v>
      </c>
      <c r="I5848" s="29" t="str">
        <f>IFERROR(VLOOKUP(ROWS($M$5:M5848),Table_PayItems[[Search Key]:[Concentrated Name]],2,FALSE),"")</f>
        <v>Sorghastrum nutans Sioux Blue, 3 inch pot - $Ea</v>
      </c>
      <c r="J5848" s="1"/>
      <c r="K5848" s="1"/>
      <c r="L5848" s="22">
        <f>IF(ISNUMBER(SEARCH(Pay_Item_Search_Text_2,M5848)),MAX($L$4:L5847)+1,0)</f>
        <v>0</v>
      </c>
      <c r="M5848" s="1" t="str">
        <f>IFERROR(VLOOKUP(ROWS($M$5:M5848),Table_PayItems[[Search Key]:[Concentrated Name]],2,FALSE),"")</f>
        <v>Sorghastrum nutans Sioux Blue, 3 inch pot - $Ea</v>
      </c>
      <c r="N5848" s="1" t="str">
        <f>IFERROR(VLOOKUP(ROWS($M$5:N5848),$L$5:$M$7000,2,FALSE),"")</f>
        <v/>
      </c>
      <c r="O5848" s="1" t="str">
        <f>IFERROR(VLOOKUP(ROWS($O$5:O5848),$K$5:$L$7000,2,FALSE),"")</f>
        <v/>
      </c>
    </row>
    <row r="5849" spans="2:15" ht="15" customHeight="1" x14ac:dyDescent="0.25">
      <c r="B5849" s="178" t="s">
        <v>13383</v>
      </c>
      <c r="C5849" s="178" t="s">
        <v>88</v>
      </c>
      <c r="D5849" s="178" t="s">
        <v>7768</v>
      </c>
      <c r="E5849" s="178" t="s">
        <v>6993</v>
      </c>
      <c r="F5849" s="178" t="s">
        <v>17</v>
      </c>
      <c r="G5849" s="1">
        <f>IF(ISNUMBER(Pay_Item_Search_Text),IF(ISNUMBER(IF(FIND(Pay_Item_Search_Text,B5849)=1,1, "FALSE")),MAX(G$4:$G5848)+1,IF(ISNUMBER(Pay_Item_Search_Text),0,IF(ISNUMBER(SEARCH(Pay_Item_Search_Text,H5849)),MAX(G$4:$G5848)+1,0))),IF(ISNUMBER(Pay_Item_Search_Text),0,IF(ISNUMBER(SEARCH(Pay_Item_Search_Text,H5849)),MAX(G$4:$G5848)+1,0)))</f>
        <v>5845</v>
      </c>
      <c r="H5849" s="1" t="str">
        <f>IF(Table_PayItems[[#This Row],[Description]]="_","_ Unique Item - "&amp;Table_PayItems[[#This Row],[Item]]&amp;" - $"&amp;Table_PayItems[[#This Row],[Unit]],Table_PayItems[[#This Row],[Description]]&amp;" - $"&amp;Table_PayItems[[#This Row],[Unit]])</f>
        <v>Sorghastrum nutans Sioux Blue, 4 inch pot - $Ea</v>
      </c>
      <c r="I5849" s="29" t="str">
        <f>IFERROR(VLOOKUP(ROWS($M$5:M5849),Table_PayItems[[Search Key]:[Concentrated Name]],2,FALSE),"")</f>
        <v>Sorghastrum nutans Sioux Blue, 4 inch pot - $Ea</v>
      </c>
      <c r="J5849" s="1"/>
      <c r="K5849" s="1"/>
      <c r="L5849" s="22">
        <f>IF(ISNUMBER(SEARCH(Pay_Item_Search_Text_2,M5849)),MAX($L$4:L5848)+1,0)</f>
        <v>0</v>
      </c>
      <c r="M5849" s="1" t="str">
        <f>IFERROR(VLOOKUP(ROWS($M$5:M5849),Table_PayItems[[Search Key]:[Concentrated Name]],2,FALSE),"")</f>
        <v>Sorghastrum nutans Sioux Blue, 4 inch pot - $Ea</v>
      </c>
      <c r="N5849" s="1" t="str">
        <f>IFERROR(VLOOKUP(ROWS($M$5:N5849),$L$5:$M$7000,2,FALSE),"")</f>
        <v/>
      </c>
      <c r="O5849" s="1" t="str">
        <f>IFERROR(VLOOKUP(ROWS($O$5:O5849),$K$5:$L$7000,2,FALSE),"")</f>
        <v/>
      </c>
    </row>
    <row r="5850" spans="2:15" ht="15" customHeight="1" x14ac:dyDescent="0.25">
      <c r="B5850" s="178" t="s">
        <v>14080</v>
      </c>
      <c r="C5850" s="178" t="s">
        <v>88</v>
      </c>
      <c r="D5850" s="178" t="s">
        <v>4993</v>
      </c>
      <c r="E5850" s="178" t="s">
        <v>17</v>
      </c>
      <c r="F5850" s="178" t="s">
        <v>17</v>
      </c>
      <c r="G5850" s="1">
        <f>IF(ISNUMBER(Pay_Item_Search_Text),IF(ISNUMBER(IF(FIND(Pay_Item_Search_Text,B5850)=1,1, "FALSE")),MAX(G$4:$G5849)+1,IF(ISNUMBER(Pay_Item_Search_Text),0,IF(ISNUMBER(SEARCH(Pay_Item_Search_Text,H5850)),MAX(G$4:$G5849)+1,0))),IF(ISNUMBER(Pay_Item_Search_Text),0,IF(ISNUMBER(SEARCH(Pay_Item_Search_Text,H5850)),MAX(G$4:$G5849)+1,0)))</f>
        <v>5846</v>
      </c>
      <c r="H5850" s="1" t="str">
        <f>IF(Table_PayItems[[#This Row],[Description]]="_","_ Unique Item - "&amp;Table_PayItems[[#This Row],[Item]]&amp;" - $"&amp;Table_PayItems[[#This Row],[Unit]],Table_PayItems[[#This Row],[Description]]&amp;" - $"&amp;Table_PayItems[[#This Row],[Unit]])</f>
        <v>Span Wire - $Ea</v>
      </c>
      <c r="I5850" s="29" t="str">
        <f>IFERROR(VLOOKUP(ROWS($M$5:M5850),Table_PayItems[[Search Key]:[Concentrated Name]],2,FALSE),"")</f>
        <v>Span Wire - $Ea</v>
      </c>
      <c r="J5850" s="1"/>
      <c r="K5850" s="1"/>
      <c r="L5850" s="22">
        <f>IF(ISNUMBER(SEARCH(Pay_Item_Search_Text_2,M5850)),MAX($L$4:L5849)+1,0)</f>
        <v>0</v>
      </c>
      <c r="M5850" s="1" t="str">
        <f>IFERROR(VLOOKUP(ROWS($M$5:M5850),Table_PayItems[[Search Key]:[Concentrated Name]],2,FALSE),"")</f>
        <v>Span Wire - $Ea</v>
      </c>
      <c r="N5850" s="1" t="str">
        <f>IFERROR(VLOOKUP(ROWS($M$5:N5850),$L$5:$M$7000,2,FALSE),"")</f>
        <v/>
      </c>
      <c r="O5850" s="1" t="str">
        <f>IFERROR(VLOOKUP(ROWS($O$5:O5850),$K$5:$L$7000,2,FALSE),"")</f>
        <v/>
      </c>
    </row>
    <row r="5851" spans="2:15" ht="15" customHeight="1" x14ac:dyDescent="0.25">
      <c r="B5851" s="178" t="s">
        <v>14082</v>
      </c>
      <c r="C5851" s="178" t="s">
        <v>88</v>
      </c>
      <c r="D5851" s="178" t="s">
        <v>4995</v>
      </c>
      <c r="E5851" s="178" t="s">
        <v>5616</v>
      </c>
      <c r="F5851" s="178" t="s">
        <v>17</v>
      </c>
      <c r="G5851" s="1">
        <f>IF(ISNUMBER(Pay_Item_Search_Text),IF(ISNUMBER(IF(FIND(Pay_Item_Search_Text,B5851)=1,1, "FALSE")),MAX(G$4:$G5850)+1,IF(ISNUMBER(Pay_Item_Search_Text),0,IF(ISNUMBER(SEARCH(Pay_Item_Search_Text,H5851)),MAX(G$4:$G5850)+1,0))),IF(ISNUMBER(Pay_Item_Search_Text),0,IF(ISNUMBER(SEARCH(Pay_Item_Search_Text,H5851)),MAX(G$4:$G5850)+1,0)))</f>
        <v>5847</v>
      </c>
      <c r="H5851" s="1" t="str">
        <f>IF(Table_PayItems[[#This Row],[Description]]="_","_ Unique Item - "&amp;Table_PayItems[[#This Row],[Item]]&amp;" - $"&amp;Table_PayItems[[#This Row],[Unit]],Table_PayItems[[#This Row],[Description]]&amp;" - $"&amp;Table_PayItems[[#This Row],[Unit]])</f>
        <v>Span Wire Tether - $Ea</v>
      </c>
      <c r="I5851" s="29" t="str">
        <f>IFERROR(VLOOKUP(ROWS($M$5:M5851),Table_PayItems[[Search Key]:[Concentrated Name]],2,FALSE),"")</f>
        <v>Span Wire Tether - $Ea</v>
      </c>
      <c r="J5851" s="1"/>
      <c r="K5851" s="1"/>
      <c r="L5851" s="22">
        <f>IF(ISNUMBER(SEARCH(Pay_Item_Search_Text_2,M5851)),MAX($L$4:L5850)+1,0)</f>
        <v>0</v>
      </c>
      <c r="M5851" s="1" t="str">
        <f>IFERROR(VLOOKUP(ROWS($M$5:M5851),Table_PayItems[[Search Key]:[Concentrated Name]],2,FALSE),"")</f>
        <v>Span Wire Tether - $Ea</v>
      </c>
      <c r="N5851" s="1" t="str">
        <f>IFERROR(VLOOKUP(ROWS($M$5:N5851),$L$5:$M$7000,2,FALSE),"")</f>
        <v/>
      </c>
      <c r="O5851" s="1" t="str">
        <f>IFERROR(VLOOKUP(ROWS($O$5:O5851),$K$5:$L$7000,2,FALSE),"")</f>
        <v/>
      </c>
    </row>
    <row r="5852" spans="2:15" ht="15" customHeight="1" x14ac:dyDescent="0.25">
      <c r="B5852" s="178" t="s">
        <v>14081</v>
      </c>
      <c r="C5852" s="178" t="s">
        <v>88</v>
      </c>
      <c r="D5852" s="178" t="s">
        <v>4994</v>
      </c>
      <c r="E5852" s="178" t="s">
        <v>17</v>
      </c>
      <c r="F5852" s="178" t="s">
        <v>17</v>
      </c>
      <c r="G5852" s="1">
        <f>IF(ISNUMBER(Pay_Item_Search_Text),IF(ISNUMBER(IF(FIND(Pay_Item_Search_Text,B5852)=1,1, "FALSE")),MAX(G$4:$G5851)+1,IF(ISNUMBER(Pay_Item_Search_Text),0,IF(ISNUMBER(SEARCH(Pay_Item_Search_Text,H5852)),MAX(G$4:$G5851)+1,0))),IF(ISNUMBER(Pay_Item_Search_Text),0,IF(ISNUMBER(SEARCH(Pay_Item_Search_Text,H5852)),MAX(G$4:$G5851)+1,0)))</f>
        <v>5848</v>
      </c>
      <c r="H5852" s="1" t="str">
        <f>IF(Table_PayItems[[#This Row],[Description]]="_","_ Unique Item - "&amp;Table_PayItems[[#This Row],[Item]]&amp;" - $"&amp;Table_PayItems[[#This Row],[Unit]],Table_PayItems[[#This Row],[Description]]&amp;" - $"&amp;Table_PayItems[[#This Row],[Unit]])</f>
        <v>Span Wire, Rem - $Ea</v>
      </c>
      <c r="I5852" s="29" t="str">
        <f>IFERROR(VLOOKUP(ROWS($M$5:M5852),Table_PayItems[[Search Key]:[Concentrated Name]],2,FALSE),"")</f>
        <v>Span Wire, Rem - $Ea</v>
      </c>
      <c r="J5852" s="1"/>
      <c r="K5852" s="1"/>
      <c r="L5852" s="22">
        <f>IF(ISNUMBER(SEARCH(Pay_Item_Search_Text_2,M5852)),MAX($L$4:L5851)+1,0)</f>
        <v>0</v>
      </c>
      <c r="M5852" s="1" t="str">
        <f>IFERROR(VLOOKUP(ROWS($M$5:M5852),Table_PayItems[[Search Key]:[Concentrated Name]],2,FALSE),"")</f>
        <v>Span Wire, Rem - $Ea</v>
      </c>
      <c r="N5852" s="1" t="str">
        <f>IFERROR(VLOOKUP(ROWS($M$5:N5852),$L$5:$M$7000,2,FALSE),"")</f>
        <v/>
      </c>
      <c r="O5852" s="1" t="str">
        <f>IFERROR(VLOOKUP(ROWS($O$5:O5852),$K$5:$L$7000,2,FALSE),"")</f>
        <v/>
      </c>
    </row>
    <row r="5853" spans="2:15" ht="15" customHeight="1" x14ac:dyDescent="0.25">
      <c r="B5853" s="178" t="s">
        <v>11131</v>
      </c>
      <c r="C5853" s="178" t="s">
        <v>104</v>
      </c>
      <c r="D5853" s="178" t="s">
        <v>3079</v>
      </c>
      <c r="E5853" s="178" t="s">
        <v>2724</v>
      </c>
      <c r="F5853" s="178" t="s">
        <v>17</v>
      </c>
      <c r="G5853" s="1">
        <f>IF(ISNUMBER(Pay_Item_Search_Text),IF(ISNUMBER(IF(FIND(Pay_Item_Search_Text,B5853)=1,1, "FALSE")),MAX(G$4:$G5852)+1,IF(ISNUMBER(Pay_Item_Search_Text),0,IF(ISNUMBER(SEARCH(Pay_Item_Search_Text,H5853)),MAX(G$4:$G5852)+1,0))),IF(ISNUMBER(Pay_Item_Search_Text),0,IF(ISNUMBER(SEARCH(Pay_Item_Search_Text,H5853)),MAX(G$4:$G5852)+1,0)))</f>
        <v>5849</v>
      </c>
      <c r="H5853" s="1" t="str">
        <f>IF(Table_PayItems[[#This Row],[Description]]="_","_ Unique Item - "&amp;Table_PayItems[[#This Row],[Item]]&amp;" - $"&amp;Table_PayItems[[#This Row],[Unit]],Table_PayItems[[#This Row],[Description]]&amp;" - $"&amp;Table_PayItems[[#This Row],[Unit]])</f>
        <v>Spillway, Conc - $Ft</v>
      </c>
      <c r="I5853" s="29" t="str">
        <f>IFERROR(VLOOKUP(ROWS($M$5:M5853),Table_PayItems[[Search Key]:[Concentrated Name]],2,FALSE),"")</f>
        <v>Spillway, Conc - $Ft</v>
      </c>
      <c r="J5853" s="1"/>
      <c r="K5853" s="1"/>
      <c r="L5853" s="22">
        <f>IF(ISNUMBER(SEARCH(Pay_Item_Search_Text_2,M5853)),MAX($L$4:L5852)+1,0)</f>
        <v>0</v>
      </c>
      <c r="M5853" s="1" t="str">
        <f>IFERROR(VLOOKUP(ROWS($M$5:M5853),Table_PayItems[[Search Key]:[Concentrated Name]],2,FALSE),"")</f>
        <v>Spillway, Conc - $Ft</v>
      </c>
      <c r="N5853" s="1" t="str">
        <f>IFERROR(VLOOKUP(ROWS($M$5:N5853),$L$5:$M$7000,2,FALSE),"")</f>
        <v/>
      </c>
      <c r="O5853" s="1" t="str">
        <f>IFERROR(VLOOKUP(ROWS($O$5:O5853),$K$5:$L$7000,2,FALSE),"")</f>
        <v/>
      </c>
    </row>
    <row r="5854" spans="2:15" ht="15" customHeight="1" x14ac:dyDescent="0.25">
      <c r="B5854" s="178" t="s">
        <v>13384</v>
      </c>
      <c r="C5854" s="178" t="s">
        <v>88</v>
      </c>
      <c r="D5854" s="178" t="s">
        <v>4450</v>
      </c>
      <c r="E5854" s="178" t="s">
        <v>6993</v>
      </c>
      <c r="F5854" s="178" t="s">
        <v>17</v>
      </c>
      <c r="G5854" s="1">
        <f>IF(ISNUMBER(Pay_Item_Search_Text),IF(ISNUMBER(IF(FIND(Pay_Item_Search_Text,B5854)=1,1, "FALSE")),MAX(G$4:$G5853)+1,IF(ISNUMBER(Pay_Item_Search_Text),0,IF(ISNUMBER(SEARCH(Pay_Item_Search_Text,H5854)),MAX(G$4:$G5853)+1,0))),IF(ISNUMBER(Pay_Item_Search_Text),0,IF(ISNUMBER(SEARCH(Pay_Item_Search_Text,H5854)),MAX(G$4:$G5853)+1,0)))</f>
        <v>5850</v>
      </c>
      <c r="H5854" s="1" t="str">
        <f>IF(Table_PayItems[[#This Row],[Description]]="_","_ Unique Item - "&amp;Table_PayItems[[#This Row],[Item]]&amp;" - $"&amp;Table_PayItems[[#This Row],[Unit]],Table_PayItems[[#This Row],[Description]]&amp;" - $"&amp;Table_PayItems[[#This Row],[Unit]])</f>
        <v>Spiraea alba, bareroot, 18-24 inch - $Ea</v>
      </c>
      <c r="I5854" s="29" t="str">
        <f>IFERROR(VLOOKUP(ROWS($M$5:M5854),Table_PayItems[[Search Key]:[Concentrated Name]],2,FALSE),"")</f>
        <v>Spiraea alba, bareroot, 18-24 inch - $Ea</v>
      </c>
      <c r="J5854" s="1"/>
      <c r="K5854" s="1"/>
      <c r="L5854" s="22">
        <f>IF(ISNUMBER(SEARCH(Pay_Item_Search_Text_2,M5854)),MAX($L$4:L5853)+1,0)</f>
        <v>0</v>
      </c>
      <c r="M5854" s="1" t="str">
        <f>IFERROR(VLOOKUP(ROWS($M$5:M5854),Table_PayItems[[Search Key]:[Concentrated Name]],2,FALSE),"")</f>
        <v>Spiraea alba, bareroot, 18-24 inch - $Ea</v>
      </c>
      <c r="N5854" s="1" t="str">
        <f>IFERROR(VLOOKUP(ROWS($M$5:N5854),$L$5:$M$7000,2,FALSE),"")</f>
        <v/>
      </c>
      <c r="O5854" s="1" t="str">
        <f>IFERROR(VLOOKUP(ROWS($O$5:O5854),$K$5:$L$7000,2,FALSE),"")</f>
        <v/>
      </c>
    </row>
    <row r="5855" spans="2:15" ht="15" customHeight="1" x14ac:dyDescent="0.25">
      <c r="B5855" s="178" t="s">
        <v>13385</v>
      </c>
      <c r="C5855" s="178" t="s">
        <v>88</v>
      </c>
      <c r="D5855" s="178" t="s">
        <v>7769</v>
      </c>
      <c r="E5855" s="178" t="s">
        <v>6993</v>
      </c>
      <c r="F5855" s="178" t="s">
        <v>17</v>
      </c>
      <c r="G5855" s="1">
        <f>IF(ISNUMBER(Pay_Item_Search_Text),IF(ISNUMBER(IF(FIND(Pay_Item_Search_Text,B5855)=1,1, "FALSE")),MAX(G$4:$G5854)+1,IF(ISNUMBER(Pay_Item_Search_Text),0,IF(ISNUMBER(SEARCH(Pay_Item_Search_Text,H5855)),MAX(G$4:$G5854)+1,0))),IF(ISNUMBER(Pay_Item_Search_Text),0,IF(ISNUMBER(SEARCH(Pay_Item_Search_Text,H5855)),MAX(G$4:$G5854)+1,0)))</f>
        <v>5851</v>
      </c>
      <c r="H5855" s="1" t="str">
        <f>IF(Table_PayItems[[#This Row],[Description]]="_","_ Unique Item - "&amp;Table_PayItems[[#This Row],[Item]]&amp;" - $"&amp;Table_PayItems[[#This Row],[Unit]],Table_PayItems[[#This Row],[Description]]&amp;" - $"&amp;Table_PayItems[[#This Row],[Unit]])</f>
        <v>Spiraea japonica Gold Mound, #3 cont. - $Ea</v>
      </c>
      <c r="I5855" s="29" t="str">
        <f>IFERROR(VLOOKUP(ROWS($M$5:M5855),Table_PayItems[[Search Key]:[Concentrated Name]],2,FALSE),"")</f>
        <v>Spiraea japonica Gold Mound, #3 cont. - $Ea</v>
      </c>
      <c r="J5855" s="1"/>
      <c r="K5855" s="1"/>
      <c r="L5855" s="22">
        <f>IF(ISNUMBER(SEARCH(Pay_Item_Search_Text_2,M5855)),MAX($L$4:L5854)+1,0)</f>
        <v>0</v>
      </c>
      <c r="M5855" s="1" t="str">
        <f>IFERROR(VLOOKUP(ROWS($M$5:M5855),Table_PayItems[[Search Key]:[Concentrated Name]],2,FALSE),"")</f>
        <v>Spiraea japonica Gold Mound, #3 cont. - $Ea</v>
      </c>
      <c r="N5855" s="1" t="str">
        <f>IFERROR(VLOOKUP(ROWS($M$5:N5855),$L$5:$M$7000,2,FALSE),"")</f>
        <v/>
      </c>
      <c r="O5855" s="1" t="str">
        <f>IFERROR(VLOOKUP(ROWS($O$5:O5855),$K$5:$L$7000,2,FALSE),"")</f>
        <v/>
      </c>
    </row>
    <row r="5856" spans="2:15" ht="15" customHeight="1" x14ac:dyDescent="0.25">
      <c r="B5856" s="178" t="s">
        <v>13386</v>
      </c>
      <c r="C5856" s="178" t="s">
        <v>88</v>
      </c>
      <c r="D5856" s="178" t="s">
        <v>7770</v>
      </c>
      <c r="E5856" s="178" t="s">
        <v>6993</v>
      </c>
      <c r="F5856" s="178" t="s">
        <v>17</v>
      </c>
      <c r="G5856" s="1">
        <f>IF(ISNUMBER(Pay_Item_Search_Text),IF(ISNUMBER(IF(FIND(Pay_Item_Search_Text,B5856)=1,1, "FALSE")),MAX(G$4:$G5855)+1,IF(ISNUMBER(Pay_Item_Search_Text),0,IF(ISNUMBER(SEARCH(Pay_Item_Search_Text,H5856)),MAX(G$4:$G5855)+1,0))),IF(ISNUMBER(Pay_Item_Search_Text),0,IF(ISNUMBER(SEARCH(Pay_Item_Search_Text,H5856)),MAX(G$4:$G5855)+1,0)))</f>
        <v>5852</v>
      </c>
      <c r="H5856" s="1" t="str">
        <f>IF(Table_PayItems[[#This Row],[Description]]="_","_ Unique Item - "&amp;Table_PayItems[[#This Row],[Item]]&amp;" - $"&amp;Table_PayItems[[#This Row],[Unit]],Table_PayItems[[#This Row],[Description]]&amp;" - $"&amp;Table_PayItems[[#This Row],[Unit]])</f>
        <v>Spiraea japonica Gold Mound, #5 cont. - $Ea</v>
      </c>
      <c r="I5856" s="29" t="str">
        <f>IFERROR(VLOOKUP(ROWS($M$5:M5856),Table_PayItems[[Search Key]:[Concentrated Name]],2,FALSE),"")</f>
        <v>Spiraea japonica Gold Mound, #5 cont. - $Ea</v>
      </c>
      <c r="J5856" s="1"/>
      <c r="K5856" s="1"/>
      <c r="L5856" s="22">
        <f>IF(ISNUMBER(SEARCH(Pay_Item_Search_Text_2,M5856)),MAX($L$4:L5855)+1,0)</f>
        <v>0</v>
      </c>
      <c r="M5856" s="1" t="str">
        <f>IFERROR(VLOOKUP(ROWS($M$5:M5856),Table_PayItems[[Search Key]:[Concentrated Name]],2,FALSE),"")</f>
        <v>Spiraea japonica Gold Mound, #5 cont. - $Ea</v>
      </c>
      <c r="N5856" s="1" t="str">
        <f>IFERROR(VLOOKUP(ROWS($M$5:N5856),$L$5:$M$7000,2,FALSE),"")</f>
        <v/>
      </c>
      <c r="O5856" s="1" t="str">
        <f>IFERROR(VLOOKUP(ROWS($O$5:O5856),$K$5:$L$7000,2,FALSE),"")</f>
        <v/>
      </c>
    </row>
    <row r="5857" spans="2:15" ht="15" customHeight="1" x14ac:dyDescent="0.25">
      <c r="B5857" s="178" t="s">
        <v>13387</v>
      </c>
      <c r="C5857" s="178" t="s">
        <v>88</v>
      </c>
      <c r="D5857" s="178" t="s">
        <v>7771</v>
      </c>
      <c r="E5857" s="178" t="s">
        <v>6993</v>
      </c>
      <c r="F5857" s="178" t="s">
        <v>17</v>
      </c>
      <c r="G5857" s="1">
        <f>IF(ISNUMBER(Pay_Item_Search_Text),IF(ISNUMBER(IF(FIND(Pay_Item_Search_Text,B5857)=1,1, "FALSE")),MAX(G$4:$G5856)+1,IF(ISNUMBER(Pay_Item_Search_Text),0,IF(ISNUMBER(SEARCH(Pay_Item_Search_Text,H5857)),MAX(G$4:$G5856)+1,0))),IF(ISNUMBER(Pay_Item_Search_Text),0,IF(ISNUMBER(SEARCH(Pay_Item_Search_Text,H5857)),MAX(G$4:$G5856)+1,0)))</f>
        <v>5853</v>
      </c>
      <c r="H5857" s="1" t="str">
        <f>IF(Table_PayItems[[#This Row],[Description]]="_","_ Unique Item - "&amp;Table_PayItems[[#This Row],[Item]]&amp;" - $"&amp;Table_PayItems[[#This Row],[Unit]],Table_PayItems[[#This Row],[Description]]&amp;" - $"&amp;Table_PayItems[[#This Row],[Unit]])</f>
        <v>Spiraea japonica Little Princess, #3 cont. - $Ea</v>
      </c>
      <c r="I5857" s="29" t="str">
        <f>IFERROR(VLOOKUP(ROWS($M$5:M5857),Table_PayItems[[Search Key]:[Concentrated Name]],2,FALSE),"")</f>
        <v>Spiraea japonica Little Princess, #3 cont. - $Ea</v>
      </c>
      <c r="J5857" s="1"/>
      <c r="K5857" s="1"/>
      <c r="L5857" s="22">
        <f>IF(ISNUMBER(SEARCH(Pay_Item_Search_Text_2,M5857)),MAX($L$4:L5856)+1,0)</f>
        <v>0</v>
      </c>
      <c r="M5857" s="1" t="str">
        <f>IFERROR(VLOOKUP(ROWS($M$5:M5857),Table_PayItems[[Search Key]:[Concentrated Name]],2,FALSE),"")</f>
        <v>Spiraea japonica Little Princess, #3 cont. - $Ea</v>
      </c>
      <c r="N5857" s="1" t="str">
        <f>IFERROR(VLOOKUP(ROWS($M$5:N5857),$L$5:$M$7000,2,FALSE),"")</f>
        <v/>
      </c>
      <c r="O5857" s="1" t="str">
        <f>IFERROR(VLOOKUP(ROWS($O$5:O5857),$K$5:$L$7000,2,FALSE),"")</f>
        <v/>
      </c>
    </row>
    <row r="5858" spans="2:15" ht="15" customHeight="1" x14ac:dyDescent="0.25">
      <c r="B5858" s="178" t="s">
        <v>13388</v>
      </c>
      <c r="C5858" s="178" t="s">
        <v>88</v>
      </c>
      <c r="D5858" s="178" t="s">
        <v>7772</v>
      </c>
      <c r="E5858" s="178" t="s">
        <v>6993</v>
      </c>
      <c r="F5858" s="178" t="s">
        <v>17</v>
      </c>
      <c r="G5858" s="1">
        <f>IF(ISNUMBER(Pay_Item_Search_Text),IF(ISNUMBER(IF(FIND(Pay_Item_Search_Text,B5858)=1,1, "FALSE")),MAX(G$4:$G5857)+1,IF(ISNUMBER(Pay_Item_Search_Text),0,IF(ISNUMBER(SEARCH(Pay_Item_Search_Text,H5858)),MAX(G$4:$G5857)+1,0))),IF(ISNUMBER(Pay_Item_Search_Text),0,IF(ISNUMBER(SEARCH(Pay_Item_Search_Text,H5858)),MAX(G$4:$G5857)+1,0)))</f>
        <v>5854</v>
      </c>
      <c r="H5858" s="1" t="str">
        <f>IF(Table_PayItems[[#This Row],[Description]]="_","_ Unique Item - "&amp;Table_PayItems[[#This Row],[Item]]&amp;" - $"&amp;Table_PayItems[[#This Row],[Unit]],Table_PayItems[[#This Row],[Description]]&amp;" - $"&amp;Table_PayItems[[#This Row],[Unit]])</f>
        <v>Spiraea japonica Little Princess, #5 cont. - $Ea</v>
      </c>
      <c r="I5858" s="29" t="str">
        <f>IFERROR(VLOOKUP(ROWS($M$5:M5858),Table_PayItems[[Search Key]:[Concentrated Name]],2,FALSE),"")</f>
        <v>Spiraea japonica Little Princess, #5 cont. - $Ea</v>
      </c>
      <c r="J5858" s="1"/>
      <c r="K5858" s="1"/>
      <c r="L5858" s="22">
        <f>IF(ISNUMBER(SEARCH(Pay_Item_Search_Text_2,M5858)),MAX($L$4:L5857)+1,0)</f>
        <v>0</v>
      </c>
      <c r="M5858" s="1" t="str">
        <f>IFERROR(VLOOKUP(ROWS($M$5:M5858),Table_PayItems[[Search Key]:[Concentrated Name]],2,FALSE),"")</f>
        <v>Spiraea japonica Little Princess, #5 cont. - $Ea</v>
      </c>
      <c r="N5858" s="1" t="str">
        <f>IFERROR(VLOOKUP(ROWS($M$5:N5858),$L$5:$M$7000,2,FALSE),"")</f>
        <v/>
      </c>
      <c r="O5858" s="1" t="str">
        <f>IFERROR(VLOOKUP(ROWS($O$5:O5858),$K$5:$L$7000,2,FALSE),"")</f>
        <v/>
      </c>
    </row>
    <row r="5859" spans="2:15" ht="15" customHeight="1" x14ac:dyDescent="0.25">
      <c r="B5859" s="178" t="s">
        <v>13389</v>
      </c>
      <c r="C5859" s="178" t="s">
        <v>88</v>
      </c>
      <c r="D5859" s="178" t="s">
        <v>7773</v>
      </c>
      <c r="E5859" s="178" t="s">
        <v>6993</v>
      </c>
      <c r="F5859" s="178" t="s">
        <v>17</v>
      </c>
      <c r="G5859" s="1">
        <f>IF(ISNUMBER(Pay_Item_Search_Text),IF(ISNUMBER(IF(FIND(Pay_Item_Search_Text,B5859)=1,1, "FALSE")),MAX(G$4:$G5858)+1,IF(ISNUMBER(Pay_Item_Search_Text),0,IF(ISNUMBER(SEARCH(Pay_Item_Search_Text,H5859)),MAX(G$4:$G5858)+1,0))),IF(ISNUMBER(Pay_Item_Search_Text),0,IF(ISNUMBER(SEARCH(Pay_Item_Search_Text,H5859)),MAX(G$4:$G5858)+1,0)))</f>
        <v>5855</v>
      </c>
      <c r="H5859" s="1" t="str">
        <f>IF(Table_PayItems[[#This Row],[Description]]="_","_ Unique Item - "&amp;Table_PayItems[[#This Row],[Item]]&amp;" - $"&amp;Table_PayItems[[#This Row],[Unit]],Table_PayItems[[#This Row],[Description]]&amp;" - $"&amp;Table_PayItems[[#This Row],[Unit]])</f>
        <v>Spiraea japonica Neon Flash, #3 cont. - $Ea</v>
      </c>
      <c r="I5859" s="29" t="str">
        <f>IFERROR(VLOOKUP(ROWS($M$5:M5859),Table_PayItems[[Search Key]:[Concentrated Name]],2,FALSE),"")</f>
        <v>Spiraea japonica Neon Flash, #3 cont. - $Ea</v>
      </c>
      <c r="J5859" s="1"/>
      <c r="K5859" s="1"/>
      <c r="L5859" s="22">
        <f>IF(ISNUMBER(SEARCH(Pay_Item_Search_Text_2,M5859)),MAX($L$4:L5858)+1,0)</f>
        <v>0</v>
      </c>
      <c r="M5859" s="1" t="str">
        <f>IFERROR(VLOOKUP(ROWS($M$5:M5859),Table_PayItems[[Search Key]:[Concentrated Name]],2,FALSE),"")</f>
        <v>Spiraea japonica Neon Flash, #3 cont. - $Ea</v>
      </c>
      <c r="N5859" s="1" t="str">
        <f>IFERROR(VLOOKUP(ROWS($M$5:N5859),$L$5:$M$7000,2,FALSE),"")</f>
        <v/>
      </c>
      <c r="O5859" s="1" t="str">
        <f>IFERROR(VLOOKUP(ROWS($O$5:O5859),$K$5:$L$7000,2,FALSE),"")</f>
        <v/>
      </c>
    </row>
    <row r="5860" spans="2:15" ht="15" customHeight="1" x14ac:dyDescent="0.25">
      <c r="B5860" s="178" t="s">
        <v>13390</v>
      </c>
      <c r="C5860" s="178" t="s">
        <v>88</v>
      </c>
      <c r="D5860" s="178" t="s">
        <v>7774</v>
      </c>
      <c r="E5860" s="178" t="s">
        <v>6993</v>
      </c>
      <c r="F5860" s="178" t="s">
        <v>17</v>
      </c>
      <c r="G5860" s="1">
        <f>IF(ISNUMBER(Pay_Item_Search_Text),IF(ISNUMBER(IF(FIND(Pay_Item_Search_Text,B5860)=1,1, "FALSE")),MAX(G$4:$G5859)+1,IF(ISNUMBER(Pay_Item_Search_Text),0,IF(ISNUMBER(SEARCH(Pay_Item_Search_Text,H5860)),MAX(G$4:$G5859)+1,0))),IF(ISNUMBER(Pay_Item_Search_Text),0,IF(ISNUMBER(SEARCH(Pay_Item_Search_Text,H5860)),MAX(G$4:$G5859)+1,0)))</f>
        <v>5856</v>
      </c>
      <c r="H5860" s="1" t="str">
        <f>IF(Table_PayItems[[#This Row],[Description]]="_","_ Unique Item - "&amp;Table_PayItems[[#This Row],[Item]]&amp;" - $"&amp;Table_PayItems[[#This Row],[Unit]],Table_PayItems[[#This Row],[Description]]&amp;" - $"&amp;Table_PayItems[[#This Row],[Unit]])</f>
        <v>Spiraea japonica Neon Flash, #5 cont. - $Ea</v>
      </c>
      <c r="I5860" s="29" t="str">
        <f>IFERROR(VLOOKUP(ROWS($M$5:M5860),Table_PayItems[[Search Key]:[Concentrated Name]],2,FALSE),"")</f>
        <v>Spiraea japonica Neon Flash, #5 cont. - $Ea</v>
      </c>
      <c r="J5860" s="1"/>
      <c r="K5860" s="1"/>
      <c r="L5860" s="22">
        <f>IF(ISNUMBER(SEARCH(Pay_Item_Search_Text_2,M5860)),MAX($L$4:L5859)+1,0)</f>
        <v>0</v>
      </c>
      <c r="M5860" s="1" t="str">
        <f>IFERROR(VLOOKUP(ROWS($M$5:M5860),Table_PayItems[[Search Key]:[Concentrated Name]],2,FALSE),"")</f>
        <v>Spiraea japonica Neon Flash, #5 cont. - $Ea</v>
      </c>
      <c r="N5860" s="1" t="str">
        <f>IFERROR(VLOOKUP(ROWS($M$5:N5860),$L$5:$M$7000,2,FALSE),"")</f>
        <v/>
      </c>
      <c r="O5860" s="1" t="str">
        <f>IFERROR(VLOOKUP(ROWS($O$5:O5860),$K$5:$L$7000,2,FALSE),"")</f>
        <v/>
      </c>
    </row>
    <row r="5861" spans="2:15" ht="15" customHeight="1" x14ac:dyDescent="0.25">
      <c r="B5861" s="178" t="s">
        <v>13391</v>
      </c>
      <c r="C5861" s="178" t="s">
        <v>88</v>
      </c>
      <c r="D5861" s="178" t="s">
        <v>7775</v>
      </c>
      <c r="E5861" s="178" t="s">
        <v>6993</v>
      </c>
      <c r="F5861" s="178" t="s">
        <v>17</v>
      </c>
      <c r="G5861" s="1">
        <f>IF(ISNUMBER(Pay_Item_Search_Text),IF(ISNUMBER(IF(FIND(Pay_Item_Search_Text,B5861)=1,1, "FALSE")),MAX(G$4:$G5860)+1,IF(ISNUMBER(Pay_Item_Search_Text),0,IF(ISNUMBER(SEARCH(Pay_Item_Search_Text,H5861)),MAX(G$4:$G5860)+1,0))),IF(ISNUMBER(Pay_Item_Search_Text),0,IF(ISNUMBER(SEARCH(Pay_Item_Search_Text,H5861)),MAX(G$4:$G5860)+1,0)))</f>
        <v>5857</v>
      </c>
      <c r="H5861" s="1" t="str">
        <f>IF(Table_PayItems[[#This Row],[Description]]="_","_ Unique Item - "&amp;Table_PayItems[[#This Row],[Item]]&amp;" - $"&amp;Table_PayItems[[#This Row],[Unit]],Table_PayItems[[#This Row],[Description]]&amp;" - $"&amp;Table_PayItems[[#This Row],[Unit]])</f>
        <v>Spiraea japonica Shirobana, #3 cont. - $Ea</v>
      </c>
      <c r="I5861" s="29" t="str">
        <f>IFERROR(VLOOKUP(ROWS($M$5:M5861),Table_PayItems[[Search Key]:[Concentrated Name]],2,FALSE),"")</f>
        <v>Spiraea japonica Shirobana, #3 cont. - $Ea</v>
      </c>
      <c r="J5861" s="1"/>
      <c r="K5861" s="1"/>
      <c r="L5861" s="22">
        <f>IF(ISNUMBER(SEARCH(Pay_Item_Search_Text_2,M5861)),MAX($L$4:L5860)+1,0)</f>
        <v>0</v>
      </c>
      <c r="M5861" s="1" t="str">
        <f>IFERROR(VLOOKUP(ROWS($M$5:M5861),Table_PayItems[[Search Key]:[Concentrated Name]],2,FALSE),"")</f>
        <v>Spiraea japonica Shirobana, #3 cont. - $Ea</v>
      </c>
      <c r="N5861" s="1" t="str">
        <f>IFERROR(VLOOKUP(ROWS($M$5:N5861),$L$5:$M$7000,2,FALSE),"")</f>
        <v/>
      </c>
      <c r="O5861" s="1" t="str">
        <f>IFERROR(VLOOKUP(ROWS($O$5:O5861),$K$5:$L$7000,2,FALSE),"")</f>
        <v/>
      </c>
    </row>
    <row r="5862" spans="2:15" ht="15" customHeight="1" x14ac:dyDescent="0.25">
      <c r="B5862" s="178" t="s">
        <v>13392</v>
      </c>
      <c r="C5862" s="178" t="s">
        <v>88</v>
      </c>
      <c r="D5862" s="178" t="s">
        <v>7776</v>
      </c>
      <c r="E5862" s="178" t="s">
        <v>6993</v>
      </c>
      <c r="F5862" s="178" t="s">
        <v>17</v>
      </c>
      <c r="G5862" s="1">
        <f>IF(ISNUMBER(Pay_Item_Search_Text),IF(ISNUMBER(IF(FIND(Pay_Item_Search_Text,B5862)=1,1, "FALSE")),MAX(G$4:$G5861)+1,IF(ISNUMBER(Pay_Item_Search_Text),0,IF(ISNUMBER(SEARCH(Pay_Item_Search_Text,H5862)),MAX(G$4:$G5861)+1,0))),IF(ISNUMBER(Pay_Item_Search_Text),0,IF(ISNUMBER(SEARCH(Pay_Item_Search_Text,H5862)),MAX(G$4:$G5861)+1,0)))</f>
        <v>5858</v>
      </c>
      <c r="H5862" s="1" t="str">
        <f>IF(Table_PayItems[[#This Row],[Description]]="_","_ Unique Item - "&amp;Table_PayItems[[#This Row],[Item]]&amp;" - $"&amp;Table_PayItems[[#This Row],[Unit]],Table_PayItems[[#This Row],[Description]]&amp;" - $"&amp;Table_PayItems[[#This Row],[Unit]])</f>
        <v>Spiraea japonica Shirobana, #5 cont. - $Ea</v>
      </c>
      <c r="I5862" s="29" t="str">
        <f>IFERROR(VLOOKUP(ROWS($M$5:M5862),Table_PayItems[[Search Key]:[Concentrated Name]],2,FALSE),"")</f>
        <v>Spiraea japonica Shirobana, #5 cont. - $Ea</v>
      </c>
      <c r="J5862" s="1"/>
      <c r="K5862" s="1"/>
      <c r="L5862" s="22">
        <f>IF(ISNUMBER(SEARCH(Pay_Item_Search_Text_2,M5862)),MAX($L$4:L5861)+1,0)</f>
        <v>0</v>
      </c>
      <c r="M5862" s="1" t="str">
        <f>IFERROR(VLOOKUP(ROWS($M$5:M5862),Table_PayItems[[Search Key]:[Concentrated Name]],2,FALSE),"")</f>
        <v>Spiraea japonica Shirobana, #5 cont. - $Ea</v>
      </c>
      <c r="N5862" s="1" t="str">
        <f>IFERROR(VLOOKUP(ROWS($M$5:N5862),$L$5:$M$7000,2,FALSE),"")</f>
        <v/>
      </c>
      <c r="O5862" s="1" t="str">
        <f>IFERROR(VLOOKUP(ROWS($O$5:O5862),$K$5:$L$7000,2,FALSE),"")</f>
        <v/>
      </c>
    </row>
    <row r="5863" spans="2:15" ht="15" customHeight="1" x14ac:dyDescent="0.25">
      <c r="B5863" s="178" t="s">
        <v>13393</v>
      </c>
      <c r="C5863" s="178" t="s">
        <v>88</v>
      </c>
      <c r="D5863" s="178" t="s">
        <v>7777</v>
      </c>
      <c r="E5863" s="178" t="s">
        <v>6993</v>
      </c>
      <c r="F5863" s="178" t="s">
        <v>17</v>
      </c>
      <c r="G5863" s="1">
        <f>IF(ISNUMBER(Pay_Item_Search_Text),IF(ISNUMBER(IF(FIND(Pay_Item_Search_Text,B5863)=1,1, "FALSE")),MAX(G$4:$G5862)+1,IF(ISNUMBER(Pay_Item_Search_Text),0,IF(ISNUMBER(SEARCH(Pay_Item_Search_Text,H5863)),MAX(G$4:$G5862)+1,0))),IF(ISNUMBER(Pay_Item_Search_Text),0,IF(ISNUMBER(SEARCH(Pay_Item_Search_Text,H5863)),MAX(G$4:$G5862)+1,0)))</f>
        <v>5859</v>
      </c>
      <c r="H5863" s="1" t="str">
        <f>IF(Table_PayItems[[#This Row],[Description]]="_","_ Unique Item - "&amp;Table_PayItems[[#This Row],[Item]]&amp;" - $"&amp;Table_PayItems[[#This Row],[Unit]],Table_PayItems[[#This Row],[Description]]&amp;" - $"&amp;Table_PayItems[[#This Row],[Unit]])</f>
        <v>Spiraea nipponica Snowmound, #3 cont. - $Ea</v>
      </c>
      <c r="I5863" s="29" t="str">
        <f>IFERROR(VLOOKUP(ROWS($M$5:M5863),Table_PayItems[[Search Key]:[Concentrated Name]],2,FALSE),"")</f>
        <v>Spiraea nipponica Snowmound, #3 cont. - $Ea</v>
      </c>
      <c r="J5863" s="1"/>
      <c r="K5863" s="1"/>
      <c r="L5863" s="22">
        <f>IF(ISNUMBER(SEARCH(Pay_Item_Search_Text_2,M5863)),MAX($L$4:L5862)+1,0)</f>
        <v>0</v>
      </c>
      <c r="M5863" s="1" t="str">
        <f>IFERROR(VLOOKUP(ROWS($M$5:M5863),Table_PayItems[[Search Key]:[Concentrated Name]],2,FALSE),"")</f>
        <v>Spiraea nipponica Snowmound, #3 cont. - $Ea</v>
      </c>
      <c r="N5863" s="1" t="str">
        <f>IFERROR(VLOOKUP(ROWS($M$5:N5863),$L$5:$M$7000,2,FALSE),"")</f>
        <v/>
      </c>
      <c r="O5863" s="1" t="str">
        <f>IFERROR(VLOOKUP(ROWS($O$5:O5863),$K$5:$L$7000,2,FALSE),"")</f>
        <v/>
      </c>
    </row>
    <row r="5864" spans="2:15" ht="15" customHeight="1" x14ac:dyDescent="0.25">
      <c r="B5864" s="178" t="s">
        <v>13394</v>
      </c>
      <c r="C5864" s="178" t="s">
        <v>88</v>
      </c>
      <c r="D5864" s="178" t="s">
        <v>7778</v>
      </c>
      <c r="E5864" s="178" t="s">
        <v>6993</v>
      </c>
      <c r="F5864" s="178" t="s">
        <v>17</v>
      </c>
      <c r="G5864" s="1">
        <f>IF(ISNUMBER(Pay_Item_Search_Text),IF(ISNUMBER(IF(FIND(Pay_Item_Search_Text,B5864)=1,1, "FALSE")),MAX(G$4:$G5863)+1,IF(ISNUMBER(Pay_Item_Search_Text),0,IF(ISNUMBER(SEARCH(Pay_Item_Search_Text,H5864)),MAX(G$4:$G5863)+1,0))),IF(ISNUMBER(Pay_Item_Search_Text),0,IF(ISNUMBER(SEARCH(Pay_Item_Search_Text,H5864)),MAX(G$4:$G5863)+1,0)))</f>
        <v>5860</v>
      </c>
      <c r="H5864" s="1" t="str">
        <f>IF(Table_PayItems[[#This Row],[Description]]="_","_ Unique Item - "&amp;Table_PayItems[[#This Row],[Item]]&amp;" - $"&amp;Table_PayItems[[#This Row],[Unit]],Table_PayItems[[#This Row],[Description]]&amp;" - $"&amp;Table_PayItems[[#This Row],[Unit]])</f>
        <v>Spiraea nipponica Snowmound, #5 cont. - $Ea</v>
      </c>
      <c r="I5864" s="29" t="str">
        <f>IFERROR(VLOOKUP(ROWS($M$5:M5864),Table_PayItems[[Search Key]:[Concentrated Name]],2,FALSE),"")</f>
        <v>Spiraea nipponica Snowmound, #5 cont. - $Ea</v>
      </c>
      <c r="J5864" s="1"/>
      <c r="K5864" s="1"/>
      <c r="L5864" s="22">
        <f>IF(ISNUMBER(SEARCH(Pay_Item_Search_Text_2,M5864)),MAX($L$4:L5863)+1,0)</f>
        <v>0</v>
      </c>
      <c r="M5864" s="1" t="str">
        <f>IFERROR(VLOOKUP(ROWS($M$5:M5864),Table_PayItems[[Search Key]:[Concentrated Name]],2,FALSE),"")</f>
        <v>Spiraea nipponica Snowmound, #5 cont. - $Ea</v>
      </c>
      <c r="N5864" s="1" t="str">
        <f>IFERROR(VLOOKUP(ROWS($M$5:N5864),$L$5:$M$7000,2,FALSE),"")</f>
        <v/>
      </c>
      <c r="O5864" s="1" t="str">
        <f>IFERROR(VLOOKUP(ROWS($O$5:O5864),$K$5:$L$7000,2,FALSE),"")</f>
        <v/>
      </c>
    </row>
    <row r="5865" spans="2:15" ht="15" customHeight="1" x14ac:dyDescent="0.25">
      <c r="B5865" s="178" t="s">
        <v>13395</v>
      </c>
      <c r="C5865" s="178" t="s">
        <v>88</v>
      </c>
      <c r="D5865" s="178" t="s">
        <v>7779</v>
      </c>
      <c r="E5865" s="178" t="s">
        <v>6993</v>
      </c>
      <c r="F5865" s="178" t="s">
        <v>17</v>
      </c>
      <c r="G5865" s="1">
        <f>IF(ISNUMBER(Pay_Item_Search_Text),IF(ISNUMBER(IF(FIND(Pay_Item_Search_Text,B5865)=1,1, "FALSE")),MAX(G$4:$G5864)+1,IF(ISNUMBER(Pay_Item_Search_Text),0,IF(ISNUMBER(SEARCH(Pay_Item_Search_Text,H5865)),MAX(G$4:$G5864)+1,0))),IF(ISNUMBER(Pay_Item_Search_Text),0,IF(ISNUMBER(SEARCH(Pay_Item_Search_Text,H5865)),MAX(G$4:$G5864)+1,0)))</f>
        <v>5861</v>
      </c>
      <c r="H5865" s="1" t="str">
        <f>IF(Table_PayItems[[#This Row],[Description]]="_","_ Unique Item - "&amp;Table_PayItems[[#This Row],[Item]]&amp;" - $"&amp;Table_PayItems[[#This Row],[Unit]],Table_PayItems[[#This Row],[Description]]&amp;" - $"&amp;Table_PayItems[[#This Row],[Unit]])</f>
        <v>Spiraea x bumalda Anthony Waterer, #3 cont. - $Ea</v>
      </c>
      <c r="I5865" s="29" t="str">
        <f>IFERROR(VLOOKUP(ROWS($M$5:M5865),Table_PayItems[[Search Key]:[Concentrated Name]],2,FALSE),"")</f>
        <v>Spiraea x bumalda Anthony Waterer, #3 cont. - $Ea</v>
      </c>
      <c r="J5865" s="1"/>
      <c r="K5865" s="1"/>
      <c r="L5865" s="22">
        <f>IF(ISNUMBER(SEARCH(Pay_Item_Search_Text_2,M5865)),MAX($L$4:L5864)+1,0)</f>
        <v>0</v>
      </c>
      <c r="M5865" s="1" t="str">
        <f>IFERROR(VLOOKUP(ROWS($M$5:M5865),Table_PayItems[[Search Key]:[Concentrated Name]],2,FALSE),"")</f>
        <v>Spiraea x bumalda Anthony Waterer, #3 cont. - $Ea</v>
      </c>
      <c r="N5865" s="1" t="str">
        <f>IFERROR(VLOOKUP(ROWS($M$5:N5865),$L$5:$M$7000,2,FALSE),"")</f>
        <v/>
      </c>
      <c r="O5865" s="1" t="str">
        <f>IFERROR(VLOOKUP(ROWS($O$5:O5865),$K$5:$L$7000,2,FALSE),"")</f>
        <v/>
      </c>
    </row>
    <row r="5866" spans="2:15" ht="15" customHeight="1" x14ac:dyDescent="0.25">
      <c r="B5866" s="178" t="s">
        <v>13396</v>
      </c>
      <c r="C5866" s="178" t="s">
        <v>88</v>
      </c>
      <c r="D5866" s="178" t="s">
        <v>7780</v>
      </c>
      <c r="E5866" s="178" t="s">
        <v>6993</v>
      </c>
      <c r="F5866" s="178" t="s">
        <v>17</v>
      </c>
      <c r="G5866" s="1">
        <f>IF(ISNUMBER(Pay_Item_Search_Text),IF(ISNUMBER(IF(FIND(Pay_Item_Search_Text,B5866)=1,1, "FALSE")),MAX(G$4:$G5865)+1,IF(ISNUMBER(Pay_Item_Search_Text),0,IF(ISNUMBER(SEARCH(Pay_Item_Search_Text,H5866)),MAX(G$4:$G5865)+1,0))),IF(ISNUMBER(Pay_Item_Search_Text),0,IF(ISNUMBER(SEARCH(Pay_Item_Search_Text,H5866)),MAX(G$4:$G5865)+1,0)))</f>
        <v>5862</v>
      </c>
      <c r="H5866" s="1" t="str">
        <f>IF(Table_PayItems[[#This Row],[Description]]="_","_ Unique Item - "&amp;Table_PayItems[[#This Row],[Item]]&amp;" - $"&amp;Table_PayItems[[#This Row],[Unit]],Table_PayItems[[#This Row],[Description]]&amp;" - $"&amp;Table_PayItems[[#This Row],[Unit]])</f>
        <v>Spiraea x bumalda Anthony Waterer, #5 cont. - $Ea</v>
      </c>
      <c r="I5866" s="29" t="str">
        <f>IFERROR(VLOOKUP(ROWS($M$5:M5866),Table_PayItems[[Search Key]:[Concentrated Name]],2,FALSE),"")</f>
        <v>Spiraea x bumalda Anthony Waterer, #5 cont. - $Ea</v>
      </c>
      <c r="J5866" s="1"/>
      <c r="K5866" s="1"/>
      <c r="L5866" s="22">
        <f>IF(ISNUMBER(SEARCH(Pay_Item_Search_Text_2,M5866)),MAX($L$4:L5865)+1,0)</f>
        <v>0</v>
      </c>
      <c r="M5866" s="1" t="str">
        <f>IFERROR(VLOOKUP(ROWS($M$5:M5866),Table_PayItems[[Search Key]:[Concentrated Name]],2,FALSE),"")</f>
        <v>Spiraea x bumalda Anthony Waterer, #5 cont. - $Ea</v>
      </c>
      <c r="N5866" s="1" t="str">
        <f>IFERROR(VLOOKUP(ROWS($M$5:N5866),$L$5:$M$7000,2,FALSE),"")</f>
        <v/>
      </c>
      <c r="O5866" s="1" t="str">
        <f>IFERROR(VLOOKUP(ROWS($O$5:O5866),$K$5:$L$7000,2,FALSE),"")</f>
        <v/>
      </c>
    </row>
    <row r="5867" spans="2:15" ht="15" customHeight="1" x14ac:dyDescent="0.25">
      <c r="B5867" s="178" t="s">
        <v>13397</v>
      </c>
      <c r="C5867" s="178" t="s">
        <v>88</v>
      </c>
      <c r="D5867" s="178" t="s">
        <v>7781</v>
      </c>
      <c r="E5867" s="178" t="s">
        <v>6993</v>
      </c>
      <c r="F5867" s="178" t="s">
        <v>17</v>
      </c>
      <c r="G5867" s="1">
        <f>IF(ISNUMBER(Pay_Item_Search_Text),IF(ISNUMBER(IF(FIND(Pay_Item_Search_Text,B5867)=1,1, "FALSE")),MAX(G$4:$G5866)+1,IF(ISNUMBER(Pay_Item_Search_Text),0,IF(ISNUMBER(SEARCH(Pay_Item_Search_Text,H5867)),MAX(G$4:$G5866)+1,0))),IF(ISNUMBER(Pay_Item_Search_Text),0,IF(ISNUMBER(SEARCH(Pay_Item_Search_Text,H5867)),MAX(G$4:$G5866)+1,0)))</f>
        <v>5863</v>
      </c>
      <c r="H5867" s="1" t="str">
        <f>IF(Table_PayItems[[#This Row],[Description]]="_","_ Unique Item - "&amp;Table_PayItems[[#This Row],[Item]]&amp;" - $"&amp;Table_PayItems[[#This Row],[Unit]],Table_PayItems[[#This Row],[Description]]&amp;" - $"&amp;Table_PayItems[[#This Row],[Unit]])</f>
        <v>Spiraea x bumalda Goldflame, #3 cont. - $Ea</v>
      </c>
      <c r="I5867" s="29" t="str">
        <f>IFERROR(VLOOKUP(ROWS($M$5:M5867),Table_PayItems[[Search Key]:[Concentrated Name]],2,FALSE),"")</f>
        <v>Spiraea x bumalda Goldflame, #3 cont. - $Ea</v>
      </c>
      <c r="J5867" s="1"/>
      <c r="K5867" s="1"/>
      <c r="L5867" s="22">
        <f>IF(ISNUMBER(SEARCH(Pay_Item_Search_Text_2,M5867)),MAX($L$4:L5866)+1,0)</f>
        <v>0</v>
      </c>
      <c r="M5867" s="1" t="str">
        <f>IFERROR(VLOOKUP(ROWS($M$5:M5867),Table_PayItems[[Search Key]:[Concentrated Name]],2,FALSE),"")</f>
        <v>Spiraea x bumalda Goldflame, #3 cont. - $Ea</v>
      </c>
      <c r="N5867" s="1" t="str">
        <f>IFERROR(VLOOKUP(ROWS($M$5:N5867),$L$5:$M$7000,2,FALSE),"")</f>
        <v/>
      </c>
      <c r="O5867" s="1" t="str">
        <f>IFERROR(VLOOKUP(ROWS($O$5:O5867),$K$5:$L$7000,2,FALSE),"")</f>
        <v/>
      </c>
    </row>
    <row r="5868" spans="2:15" ht="15" customHeight="1" x14ac:dyDescent="0.25">
      <c r="B5868" s="178" t="s">
        <v>13398</v>
      </c>
      <c r="C5868" s="178" t="s">
        <v>88</v>
      </c>
      <c r="D5868" s="178" t="s">
        <v>7782</v>
      </c>
      <c r="E5868" s="178" t="s">
        <v>6993</v>
      </c>
      <c r="F5868" s="178" t="s">
        <v>17</v>
      </c>
      <c r="G5868" s="1">
        <f>IF(ISNUMBER(Pay_Item_Search_Text),IF(ISNUMBER(IF(FIND(Pay_Item_Search_Text,B5868)=1,1, "FALSE")),MAX(G$4:$G5867)+1,IF(ISNUMBER(Pay_Item_Search_Text),0,IF(ISNUMBER(SEARCH(Pay_Item_Search_Text,H5868)),MAX(G$4:$G5867)+1,0))),IF(ISNUMBER(Pay_Item_Search_Text),0,IF(ISNUMBER(SEARCH(Pay_Item_Search_Text,H5868)),MAX(G$4:$G5867)+1,0)))</f>
        <v>5864</v>
      </c>
      <c r="H5868" s="1" t="str">
        <f>IF(Table_PayItems[[#This Row],[Description]]="_","_ Unique Item - "&amp;Table_PayItems[[#This Row],[Item]]&amp;" - $"&amp;Table_PayItems[[#This Row],[Unit]],Table_PayItems[[#This Row],[Description]]&amp;" - $"&amp;Table_PayItems[[#This Row],[Unit]])</f>
        <v>Spiraea x bumalda Goldflame, #5 cont. - $Ea</v>
      </c>
      <c r="I5868" s="29" t="str">
        <f>IFERROR(VLOOKUP(ROWS($M$5:M5868),Table_PayItems[[Search Key]:[Concentrated Name]],2,FALSE),"")</f>
        <v>Spiraea x bumalda Goldflame, #5 cont. - $Ea</v>
      </c>
      <c r="J5868" s="1"/>
      <c r="K5868" s="1"/>
      <c r="L5868" s="22">
        <f>IF(ISNUMBER(SEARCH(Pay_Item_Search_Text_2,M5868)),MAX($L$4:L5867)+1,0)</f>
        <v>0</v>
      </c>
      <c r="M5868" s="1" t="str">
        <f>IFERROR(VLOOKUP(ROWS($M$5:M5868),Table_PayItems[[Search Key]:[Concentrated Name]],2,FALSE),"")</f>
        <v>Spiraea x bumalda Goldflame, #5 cont. - $Ea</v>
      </c>
      <c r="N5868" s="1" t="str">
        <f>IFERROR(VLOOKUP(ROWS($M$5:N5868),$L$5:$M$7000,2,FALSE),"")</f>
        <v/>
      </c>
      <c r="O5868" s="1" t="str">
        <f>IFERROR(VLOOKUP(ROWS($O$5:O5868),$K$5:$L$7000,2,FALSE),"")</f>
        <v/>
      </c>
    </row>
    <row r="5869" spans="2:15" ht="15" customHeight="1" x14ac:dyDescent="0.25">
      <c r="B5869" s="178" t="s">
        <v>13399</v>
      </c>
      <c r="C5869" s="178" t="s">
        <v>88</v>
      </c>
      <c r="D5869" s="178" t="s">
        <v>4451</v>
      </c>
      <c r="E5869" s="178" t="s">
        <v>6993</v>
      </c>
      <c r="F5869" s="178" t="s">
        <v>17</v>
      </c>
      <c r="G5869" s="1">
        <f>IF(ISNUMBER(Pay_Item_Search_Text),IF(ISNUMBER(IF(FIND(Pay_Item_Search_Text,B5869)=1,1, "FALSE")),MAX(G$4:$G5868)+1,IF(ISNUMBER(Pay_Item_Search_Text),0,IF(ISNUMBER(SEARCH(Pay_Item_Search_Text,H5869)),MAX(G$4:$G5868)+1,0))),IF(ISNUMBER(Pay_Item_Search_Text),0,IF(ISNUMBER(SEARCH(Pay_Item_Search_Text,H5869)),MAX(G$4:$G5868)+1,0)))</f>
        <v>5865</v>
      </c>
      <c r="H5869" s="1" t="str">
        <f>IF(Table_PayItems[[#This Row],[Description]]="_","_ Unique Item - "&amp;Table_PayItems[[#This Row],[Item]]&amp;" - $"&amp;Table_PayItems[[#This Row],[Unit]],Table_PayItems[[#This Row],[Description]]&amp;" - $"&amp;Table_PayItems[[#This Row],[Unit]])</f>
        <v>Spiraea x vanhouttei, #5 cont. - $Ea</v>
      </c>
      <c r="I5869" s="29" t="str">
        <f>IFERROR(VLOOKUP(ROWS($M$5:M5869),Table_PayItems[[Search Key]:[Concentrated Name]],2,FALSE),"")</f>
        <v>Spiraea x vanhouttei, #5 cont. - $Ea</v>
      </c>
      <c r="J5869" s="1"/>
      <c r="K5869" s="1"/>
      <c r="L5869" s="22">
        <f>IF(ISNUMBER(SEARCH(Pay_Item_Search_Text_2,M5869)),MAX($L$4:L5868)+1,0)</f>
        <v>0</v>
      </c>
      <c r="M5869" s="1" t="str">
        <f>IFERROR(VLOOKUP(ROWS($M$5:M5869),Table_PayItems[[Search Key]:[Concentrated Name]],2,FALSE),"")</f>
        <v>Spiraea x vanhouttei, #5 cont. - $Ea</v>
      </c>
      <c r="N5869" s="1" t="str">
        <f>IFERROR(VLOOKUP(ROWS($M$5:N5869),$L$5:$M$7000,2,FALSE),"")</f>
        <v/>
      </c>
      <c r="O5869" s="1" t="str">
        <f>IFERROR(VLOOKUP(ROWS($O$5:O5869),$K$5:$L$7000,2,FALSE),"")</f>
        <v/>
      </c>
    </row>
    <row r="5870" spans="2:15" ht="15" customHeight="1" x14ac:dyDescent="0.25">
      <c r="B5870" s="178" t="s">
        <v>13400</v>
      </c>
      <c r="C5870" s="178" t="s">
        <v>88</v>
      </c>
      <c r="D5870" s="178" t="s">
        <v>4452</v>
      </c>
      <c r="E5870" s="178" t="s">
        <v>6993</v>
      </c>
      <c r="F5870" s="178" t="s">
        <v>17</v>
      </c>
      <c r="G5870" s="1">
        <f>IF(ISNUMBER(Pay_Item_Search_Text),IF(ISNUMBER(IF(FIND(Pay_Item_Search_Text,B5870)=1,1, "FALSE")),MAX(G$4:$G5869)+1,IF(ISNUMBER(Pay_Item_Search_Text),0,IF(ISNUMBER(SEARCH(Pay_Item_Search_Text,H5870)),MAX(G$4:$G5869)+1,0))),IF(ISNUMBER(Pay_Item_Search_Text),0,IF(ISNUMBER(SEARCH(Pay_Item_Search_Text,H5870)),MAX(G$4:$G5869)+1,0)))</f>
        <v>5866</v>
      </c>
      <c r="H5870" s="1" t="str">
        <f>IF(Table_PayItems[[#This Row],[Description]]="_","_ Unique Item - "&amp;Table_PayItems[[#This Row],[Item]]&amp;" - $"&amp;Table_PayItems[[#This Row],[Unit]],Table_PayItems[[#This Row],[Description]]&amp;" - $"&amp;Table_PayItems[[#This Row],[Unit]])</f>
        <v>Spiraea x vanhouttei, #7 cont. - $Ea</v>
      </c>
      <c r="I5870" s="29" t="str">
        <f>IFERROR(VLOOKUP(ROWS($M$5:M5870),Table_PayItems[[Search Key]:[Concentrated Name]],2,FALSE),"")</f>
        <v>Spiraea x vanhouttei, #7 cont. - $Ea</v>
      </c>
      <c r="J5870" s="1"/>
      <c r="K5870" s="1"/>
      <c r="L5870" s="22">
        <f>IF(ISNUMBER(SEARCH(Pay_Item_Search_Text_2,M5870)),MAX($L$4:L5869)+1,0)</f>
        <v>0</v>
      </c>
      <c r="M5870" s="1" t="str">
        <f>IFERROR(VLOOKUP(ROWS($M$5:M5870),Table_PayItems[[Search Key]:[Concentrated Name]],2,FALSE),"")</f>
        <v>Spiraea x vanhouttei, #7 cont. - $Ea</v>
      </c>
      <c r="N5870" s="1" t="str">
        <f>IFERROR(VLOOKUP(ROWS($M$5:N5870),$L$5:$M$7000,2,FALSE),"")</f>
        <v/>
      </c>
      <c r="O5870" s="1" t="str">
        <f>IFERROR(VLOOKUP(ROWS($O$5:O5870),$K$5:$L$7000,2,FALSE),"")</f>
        <v/>
      </c>
    </row>
    <row r="5871" spans="2:15" ht="15" customHeight="1" x14ac:dyDescent="0.25">
      <c r="B5871" s="178" t="s">
        <v>14047</v>
      </c>
      <c r="C5871" s="178" t="s">
        <v>88</v>
      </c>
      <c r="D5871" s="178" t="s">
        <v>4961</v>
      </c>
      <c r="E5871" s="178" t="s">
        <v>4962</v>
      </c>
      <c r="F5871" s="178" t="s">
        <v>17</v>
      </c>
      <c r="G5871" s="1">
        <f>IF(ISNUMBER(Pay_Item_Search_Text),IF(ISNUMBER(IF(FIND(Pay_Item_Search_Text,B5871)=1,1, "FALSE")),MAX(G$4:$G5870)+1,IF(ISNUMBER(Pay_Item_Search_Text),0,IF(ISNUMBER(SEARCH(Pay_Item_Search_Text,H5871)),MAX(G$4:$G5870)+1,0))),IF(ISNUMBER(Pay_Item_Search_Text),0,IF(ISNUMBER(SEARCH(Pay_Item_Search_Text,H5871)),MAX(G$4:$G5870)+1,0)))</f>
        <v>5867</v>
      </c>
      <c r="H5871" s="1" t="str">
        <f>IF(Table_PayItems[[#This Row],[Description]]="_","_ Unique Item - "&amp;Table_PayItems[[#This Row],[Item]]&amp;" - $"&amp;Table_PayItems[[#This Row],[Unit]],Table_PayItems[[#This Row],[Description]]&amp;" - $"&amp;Table_PayItems[[#This Row],[Unit]])</f>
        <v>Splice Box - $Ea</v>
      </c>
      <c r="I5871" s="29" t="str">
        <f>IFERROR(VLOOKUP(ROWS($M$5:M5871),Table_PayItems[[Search Key]:[Concentrated Name]],2,FALSE),"")</f>
        <v>Splice Box - $Ea</v>
      </c>
      <c r="J5871" s="1"/>
      <c r="K5871" s="1"/>
      <c r="L5871" s="22">
        <f>IF(ISNUMBER(SEARCH(Pay_Item_Search_Text_2,M5871)),MAX($L$4:L5870)+1,0)</f>
        <v>0</v>
      </c>
      <c r="M5871" s="1" t="str">
        <f>IFERROR(VLOOKUP(ROWS($M$5:M5871),Table_PayItems[[Search Key]:[Concentrated Name]],2,FALSE),"")</f>
        <v>Splice Box - $Ea</v>
      </c>
      <c r="N5871" s="1" t="str">
        <f>IFERROR(VLOOKUP(ROWS($M$5:N5871),$L$5:$M$7000,2,FALSE),"")</f>
        <v/>
      </c>
      <c r="O5871" s="1" t="str">
        <f>IFERROR(VLOOKUP(ROWS($O$5:O5871),$K$5:$L$7000,2,FALSE),"")</f>
        <v/>
      </c>
    </row>
    <row r="5872" spans="2:15" ht="15" customHeight="1" x14ac:dyDescent="0.25">
      <c r="B5872" s="178" t="s">
        <v>14048</v>
      </c>
      <c r="C5872" s="178" t="s">
        <v>88</v>
      </c>
      <c r="D5872" s="178" t="s">
        <v>4963</v>
      </c>
      <c r="E5872" s="178" t="s">
        <v>4962</v>
      </c>
      <c r="F5872" s="178" t="s">
        <v>17</v>
      </c>
      <c r="G5872" s="1">
        <f>IF(ISNUMBER(Pay_Item_Search_Text),IF(ISNUMBER(IF(FIND(Pay_Item_Search_Text,B5872)=1,1, "FALSE")),MAX(G$4:$G5871)+1,IF(ISNUMBER(Pay_Item_Search_Text),0,IF(ISNUMBER(SEARCH(Pay_Item_Search_Text,H5872)),MAX(G$4:$G5871)+1,0))),IF(ISNUMBER(Pay_Item_Search_Text),0,IF(ISNUMBER(SEARCH(Pay_Item_Search_Text,H5872)),MAX(G$4:$G5871)+1,0)))</f>
        <v>5868</v>
      </c>
      <c r="H5872" s="1" t="str">
        <f>IF(Table_PayItems[[#This Row],[Description]]="_","_ Unique Item - "&amp;Table_PayItems[[#This Row],[Item]]&amp;" - $"&amp;Table_PayItems[[#This Row],[Unit]],Table_PayItems[[#This Row],[Description]]&amp;" - $"&amp;Table_PayItems[[#This Row],[Unit]])</f>
        <v>Splice Box, Rem - $Ea</v>
      </c>
      <c r="I5872" s="29" t="str">
        <f>IFERROR(VLOOKUP(ROWS($M$5:M5872),Table_PayItems[[Search Key]:[Concentrated Name]],2,FALSE),"")</f>
        <v>Splice Box, Rem - $Ea</v>
      </c>
      <c r="J5872" s="1"/>
      <c r="K5872" s="1"/>
      <c r="L5872" s="22">
        <f>IF(ISNUMBER(SEARCH(Pay_Item_Search_Text_2,M5872)),MAX($L$4:L5871)+1,0)</f>
        <v>0</v>
      </c>
      <c r="M5872" s="1" t="str">
        <f>IFERROR(VLOOKUP(ROWS($M$5:M5872),Table_PayItems[[Search Key]:[Concentrated Name]],2,FALSE),"")</f>
        <v>Splice Box, Rem - $Ea</v>
      </c>
      <c r="N5872" s="1" t="str">
        <f>IFERROR(VLOOKUP(ROWS($M$5:N5872),$L$5:$M$7000,2,FALSE),"")</f>
        <v/>
      </c>
      <c r="O5872" s="1" t="str">
        <f>IFERROR(VLOOKUP(ROWS($O$5:O5872),$K$5:$L$7000,2,FALSE),"")</f>
        <v/>
      </c>
    </row>
    <row r="5873" spans="2:15" ht="15" customHeight="1" x14ac:dyDescent="0.25">
      <c r="B5873" s="178" t="s">
        <v>13401</v>
      </c>
      <c r="C5873" s="178" t="s">
        <v>88</v>
      </c>
      <c r="D5873" s="178" t="s">
        <v>7783</v>
      </c>
      <c r="E5873" s="178" t="s">
        <v>6993</v>
      </c>
      <c r="F5873" s="178" t="s">
        <v>17</v>
      </c>
      <c r="G5873" s="1">
        <f>IF(ISNUMBER(Pay_Item_Search_Text),IF(ISNUMBER(IF(FIND(Pay_Item_Search_Text,B5873)=1,1, "FALSE")),MAX(G$4:$G5872)+1,IF(ISNUMBER(Pay_Item_Search_Text),0,IF(ISNUMBER(SEARCH(Pay_Item_Search_Text,H5873)),MAX(G$4:$G5872)+1,0))),IF(ISNUMBER(Pay_Item_Search_Text),0,IF(ISNUMBER(SEARCH(Pay_Item_Search_Text,H5873)),MAX(G$4:$G5872)+1,0)))</f>
        <v>5869</v>
      </c>
      <c r="H5873" s="1" t="str">
        <f>IF(Table_PayItems[[#This Row],[Description]]="_","_ Unique Item - "&amp;Table_PayItems[[#This Row],[Item]]&amp;" - $"&amp;Table_PayItems[[#This Row],[Unit]],Table_PayItems[[#This Row],[Description]]&amp;" - $"&amp;Table_PayItems[[#This Row],[Unit]])</f>
        <v>Sporobolus heterolepis Tara, #1 cont. - $Ea</v>
      </c>
      <c r="I5873" s="29" t="str">
        <f>IFERROR(VLOOKUP(ROWS($M$5:M5873),Table_PayItems[[Search Key]:[Concentrated Name]],2,FALSE),"")</f>
        <v>Sporobolus heterolepis Tara, #1 cont. - $Ea</v>
      </c>
      <c r="J5873" s="1"/>
      <c r="K5873" s="1"/>
      <c r="L5873" s="22">
        <f>IF(ISNUMBER(SEARCH(Pay_Item_Search_Text_2,M5873)),MAX($L$4:L5872)+1,0)</f>
        <v>0</v>
      </c>
      <c r="M5873" s="1" t="str">
        <f>IFERROR(VLOOKUP(ROWS($M$5:M5873),Table_PayItems[[Search Key]:[Concentrated Name]],2,FALSE),"")</f>
        <v>Sporobolus heterolepis Tara, #1 cont. - $Ea</v>
      </c>
      <c r="N5873" s="1" t="str">
        <f>IFERROR(VLOOKUP(ROWS($M$5:N5873),$L$5:$M$7000,2,FALSE),"")</f>
        <v/>
      </c>
      <c r="O5873" s="1" t="str">
        <f>IFERROR(VLOOKUP(ROWS($O$5:O5873),$K$5:$L$7000,2,FALSE),"")</f>
        <v/>
      </c>
    </row>
    <row r="5874" spans="2:15" ht="15" customHeight="1" x14ac:dyDescent="0.25">
      <c r="B5874" s="178" t="s">
        <v>13402</v>
      </c>
      <c r="C5874" s="178" t="s">
        <v>88</v>
      </c>
      <c r="D5874" s="178" t="s">
        <v>7784</v>
      </c>
      <c r="E5874" s="178" t="s">
        <v>6993</v>
      </c>
      <c r="F5874" s="178" t="s">
        <v>17</v>
      </c>
      <c r="G5874" s="1">
        <f>IF(ISNUMBER(Pay_Item_Search_Text),IF(ISNUMBER(IF(FIND(Pay_Item_Search_Text,B5874)=1,1, "FALSE")),MAX(G$4:$G5873)+1,IF(ISNUMBER(Pay_Item_Search_Text),0,IF(ISNUMBER(SEARCH(Pay_Item_Search_Text,H5874)),MAX(G$4:$G5873)+1,0))),IF(ISNUMBER(Pay_Item_Search_Text),0,IF(ISNUMBER(SEARCH(Pay_Item_Search_Text,H5874)),MAX(G$4:$G5873)+1,0)))</f>
        <v>5870</v>
      </c>
      <c r="H5874" s="1" t="str">
        <f>IF(Table_PayItems[[#This Row],[Description]]="_","_ Unique Item - "&amp;Table_PayItems[[#This Row],[Item]]&amp;" - $"&amp;Table_PayItems[[#This Row],[Unit]],Table_PayItems[[#This Row],[Description]]&amp;" - $"&amp;Table_PayItems[[#This Row],[Unit]])</f>
        <v>Sporobolus heterolepis Tara, #2 cont. - $Ea</v>
      </c>
      <c r="I5874" s="29" t="str">
        <f>IFERROR(VLOOKUP(ROWS($M$5:M5874),Table_PayItems[[Search Key]:[Concentrated Name]],2,FALSE),"")</f>
        <v>Sporobolus heterolepis Tara, #2 cont. - $Ea</v>
      </c>
      <c r="J5874" s="1"/>
      <c r="K5874" s="1"/>
      <c r="L5874" s="22">
        <f>IF(ISNUMBER(SEARCH(Pay_Item_Search_Text_2,M5874)),MAX($L$4:L5873)+1,0)</f>
        <v>0</v>
      </c>
      <c r="M5874" s="1" t="str">
        <f>IFERROR(VLOOKUP(ROWS($M$5:M5874),Table_PayItems[[Search Key]:[Concentrated Name]],2,FALSE),"")</f>
        <v>Sporobolus heterolepis Tara, #2 cont. - $Ea</v>
      </c>
      <c r="N5874" s="1" t="str">
        <f>IFERROR(VLOOKUP(ROWS($M$5:N5874),$L$5:$M$7000,2,FALSE),"")</f>
        <v/>
      </c>
      <c r="O5874" s="1" t="str">
        <f>IFERROR(VLOOKUP(ROWS($O$5:O5874),$K$5:$L$7000,2,FALSE),"")</f>
        <v/>
      </c>
    </row>
    <row r="5875" spans="2:15" ht="15" customHeight="1" x14ac:dyDescent="0.25">
      <c r="B5875" s="178" t="s">
        <v>13403</v>
      </c>
      <c r="C5875" s="178" t="s">
        <v>88</v>
      </c>
      <c r="D5875" s="178" t="s">
        <v>7785</v>
      </c>
      <c r="E5875" s="178" t="s">
        <v>6993</v>
      </c>
      <c r="F5875" s="178" t="s">
        <v>17</v>
      </c>
      <c r="G5875" s="1">
        <f>IF(ISNUMBER(Pay_Item_Search_Text),IF(ISNUMBER(IF(FIND(Pay_Item_Search_Text,B5875)=1,1, "FALSE")),MAX(G$4:$G5874)+1,IF(ISNUMBER(Pay_Item_Search_Text),0,IF(ISNUMBER(SEARCH(Pay_Item_Search_Text,H5875)),MAX(G$4:$G5874)+1,0))),IF(ISNUMBER(Pay_Item_Search_Text),0,IF(ISNUMBER(SEARCH(Pay_Item_Search_Text,H5875)),MAX(G$4:$G5874)+1,0)))</f>
        <v>5871</v>
      </c>
      <c r="H5875" s="1" t="str">
        <f>IF(Table_PayItems[[#This Row],[Description]]="_","_ Unique Item - "&amp;Table_PayItems[[#This Row],[Item]]&amp;" - $"&amp;Table_PayItems[[#This Row],[Unit]],Table_PayItems[[#This Row],[Description]]&amp;" - $"&amp;Table_PayItems[[#This Row],[Unit]])</f>
        <v>Sporobolus heterolepis Tara, 2 inch pot - $Ea</v>
      </c>
      <c r="I5875" s="29" t="str">
        <f>IFERROR(VLOOKUP(ROWS($M$5:M5875),Table_PayItems[[Search Key]:[Concentrated Name]],2,FALSE),"")</f>
        <v>Sporobolus heterolepis Tara, 2 inch pot - $Ea</v>
      </c>
      <c r="J5875" s="1"/>
      <c r="K5875" s="1"/>
      <c r="L5875" s="22">
        <f>IF(ISNUMBER(SEARCH(Pay_Item_Search_Text_2,M5875)),MAX($L$4:L5874)+1,0)</f>
        <v>0</v>
      </c>
      <c r="M5875" s="1" t="str">
        <f>IFERROR(VLOOKUP(ROWS($M$5:M5875),Table_PayItems[[Search Key]:[Concentrated Name]],2,FALSE),"")</f>
        <v>Sporobolus heterolepis Tara, 2 inch pot - $Ea</v>
      </c>
      <c r="N5875" s="1" t="str">
        <f>IFERROR(VLOOKUP(ROWS($M$5:N5875),$L$5:$M$7000,2,FALSE),"")</f>
        <v/>
      </c>
      <c r="O5875" s="1" t="str">
        <f>IFERROR(VLOOKUP(ROWS($O$5:O5875),$K$5:$L$7000,2,FALSE),"")</f>
        <v/>
      </c>
    </row>
    <row r="5876" spans="2:15" ht="15" customHeight="1" x14ac:dyDescent="0.25">
      <c r="B5876" s="178" t="s">
        <v>13404</v>
      </c>
      <c r="C5876" s="178" t="s">
        <v>88</v>
      </c>
      <c r="D5876" s="178" t="s">
        <v>7786</v>
      </c>
      <c r="E5876" s="178" t="s">
        <v>6993</v>
      </c>
      <c r="F5876" s="178" t="s">
        <v>17</v>
      </c>
      <c r="G5876" s="1">
        <f>IF(ISNUMBER(Pay_Item_Search_Text),IF(ISNUMBER(IF(FIND(Pay_Item_Search_Text,B5876)=1,1, "FALSE")),MAX(G$4:$G5875)+1,IF(ISNUMBER(Pay_Item_Search_Text),0,IF(ISNUMBER(SEARCH(Pay_Item_Search_Text,H5876)),MAX(G$4:$G5875)+1,0))),IF(ISNUMBER(Pay_Item_Search_Text),0,IF(ISNUMBER(SEARCH(Pay_Item_Search_Text,H5876)),MAX(G$4:$G5875)+1,0)))</f>
        <v>5872</v>
      </c>
      <c r="H5876" s="1" t="str">
        <f>IF(Table_PayItems[[#This Row],[Description]]="_","_ Unique Item - "&amp;Table_PayItems[[#This Row],[Item]]&amp;" - $"&amp;Table_PayItems[[#This Row],[Unit]],Table_PayItems[[#This Row],[Description]]&amp;" - $"&amp;Table_PayItems[[#This Row],[Unit]])</f>
        <v>Sporobolus heterolepis Tara, 3 inch pot - $Ea</v>
      </c>
      <c r="I5876" s="29" t="str">
        <f>IFERROR(VLOOKUP(ROWS($M$5:M5876),Table_PayItems[[Search Key]:[Concentrated Name]],2,FALSE),"")</f>
        <v>Sporobolus heterolepis Tara, 3 inch pot - $Ea</v>
      </c>
      <c r="J5876" s="1"/>
      <c r="K5876" s="1"/>
      <c r="L5876" s="22">
        <f>IF(ISNUMBER(SEARCH(Pay_Item_Search_Text_2,M5876)),MAX($L$4:L5875)+1,0)</f>
        <v>0</v>
      </c>
      <c r="M5876" s="1" t="str">
        <f>IFERROR(VLOOKUP(ROWS($M$5:M5876),Table_PayItems[[Search Key]:[Concentrated Name]],2,FALSE),"")</f>
        <v>Sporobolus heterolepis Tara, 3 inch pot - $Ea</v>
      </c>
      <c r="N5876" s="1" t="str">
        <f>IFERROR(VLOOKUP(ROWS($M$5:N5876),$L$5:$M$7000,2,FALSE),"")</f>
        <v/>
      </c>
      <c r="O5876" s="1" t="str">
        <f>IFERROR(VLOOKUP(ROWS($O$5:O5876),$K$5:$L$7000,2,FALSE),"")</f>
        <v/>
      </c>
    </row>
    <row r="5877" spans="2:15" ht="15" customHeight="1" x14ac:dyDescent="0.25">
      <c r="B5877" s="178" t="s">
        <v>13405</v>
      </c>
      <c r="C5877" s="178" t="s">
        <v>88</v>
      </c>
      <c r="D5877" s="178" t="s">
        <v>7787</v>
      </c>
      <c r="E5877" s="178" t="s">
        <v>6993</v>
      </c>
      <c r="F5877" s="178" t="s">
        <v>17</v>
      </c>
      <c r="G5877" s="1">
        <f>IF(ISNUMBER(Pay_Item_Search_Text),IF(ISNUMBER(IF(FIND(Pay_Item_Search_Text,B5877)=1,1, "FALSE")),MAX(G$4:$G5876)+1,IF(ISNUMBER(Pay_Item_Search_Text),0,IF(ISNUMBER(SEARCH(Pay_Item_Search_Text,H5877)),MAX(G$4:$G5876)+1,0))),IF(ISNUMBER(Pay_Item_Search_Text),0,IF(ISNUMBER(SEARCH(Pay_Item_Search_Text,H5877)),MAX(G$4:$G5876)+1,0)))</f>
        <v>5873</v>
      </c>
      <c r="H5877" s="1" t="str">
        <f>IF(Table_PayItems[[#This Row],[Description]]="_","_ Unique Item - "&amp;Table_PayItems[[#This Row],[Item]]&amp;" - $"&amp;Table_PayItems[[#This Row],[Unit]],Table_PayItems[[#This Row],[Description]]&amp;" - $"&amp;Table_PayItems[[#This Row],[Unit]])</f>
        <v>Sporobolus heterolepis Tara, 4 inch pot - $Ea</v>
      </c>
      <c r="I5877" s="29" t="str">
        <f>IFERROR(VLOOKUP(ROWS($M$5:M5877),Table_PayItems[[Search Key]:[Concentrated Name]],2,FALSE),"")</f>
        <v>Sporobolus heterolepis Tara, 4 inch pot - $Ea</v>
      </c>
      <c r="J5877" s="1"/>
      <c r="K5877" s="1"/>
      <c r="L5877" s="22">
        <f>IF(ISNUMBER(SEARCH(Pay_Item_Search_Text_2,M5877)),MAX($L$4:L5876)+1,0)</f>
        <v>0</v>
      </c>
      <c r="M5877" s="1" t="str">
        <f>IFERROR(VLOOKUP(ROWS($M$5:M5877),Table_PayItems[[Search Key]:[Concentrated Name]],2,FALSE),"")</f>
        <v>Sporobolus heterolepis Tara, 4 inch pot - $Ea</v>
      </c>
      <c r="N5877" s="1" t="str">
        <f>IFERROR(VLOOKUP(ROWS($M$5:N5877),$L$5:$M$7000,2,FALSE),"")</f>
        <v/>
      </c>
      <c r="O5877" s="1" t="str">
        <f>IFERROR(VLOOKUP(ROWS($O$5:O5877),$K$5:$L$7000,2,FALSE),"")</f>
        <v/>
      </c>
    </row>
    <row r="5878" spans="2:15" ht="15" customHeight="1" x14ac:dyDescent="0.25">
      <c r="B5878" s="178" t="s">
        <v>13406</v>
      </c>
      <c r="C5878" s="178" t="s">
        <v>88</v>
      </c>
      <c r="D5878" s="178" t="s">
        <v>4453</v>
      </c>
      <c r="E5878" s="178" t="s">
        <v>6993</v>
      </c>
      <c r="F5878" s="178" t="s">
        <v>17</v>
      </c>
      <c r="G5878" s="1">
        <f>IF(ISNUMBER(Pay_Item_Search_Text),IF(ISNUMBER(IF(FIND(Pay_Item_Search_Text,B5878)=1,1, "FALSE")),MAX(G$4:$G5877)+1,IF(ISNUMBER(Pay_Item_Search_Text),0,IF(ISNUMBER(SEARCH(Pay_Item_Search_Text,H5878)),MAX(G$4:$G5877)+1,0))),IF(ISNUMBER(Pay_Item_Search_Text),0,IF(ISNUMBER(SEARCH(Pay_Item_Search_Text,H5878)),MAX(G$4:$G5877)+1,0)))</f>
        <v>5874</v>
      </c>
      <c r="H5878" s="1" t="str">
        <f>IF(Table_PayItems[[#This Row],[Description]]="_","_ Unique Item - "&amp;Table_PayItems[[#This Row],[Item]]&amp;" - $"&amp;Table_PayItems[[#This Row],[Unit]],Table_PayItems[[#This Row],[Description]]&amp;" - $"&amp;Table_PayItems[[#This Row],[Unit]])</f>
        <v>Sporobolus heterolepis, #1 cont. - $Ea</v>
      </c>
      <c r="I5878" s="29" t="str">
        <f>IFERROR(VLOOKUP(ROWS($M$5:M5878),Table_PayItems[[Search Key]:[Concentrated Name]],2,FALSE),"")</f>
        <v>Sporobolus heterolepis, #1 cont. - $Ea</v>
      </c>
      <c r="J5878" s="1"/>
      <c r="K5878" s="1"/>
      <c r="L5878" s="22">
        <f>IF(ISNUMBER(SEARCH(Pay_Item_Search_Text_2,M5878)),MAX($L$4:L5877)+1,0)</f>
        <v>0</v>
      </c>
      <c r="M5878" s="1" t="str">
        <f>IFERROR(VLOOKUP(ROWS($M$5:M5878),Table_PayItems[[Search Key]:[Concentrated Name]],2,FALSE),"")</f>
        <v>Sporobolus heterolepis, #1 cont. - $Ea</v>
      </c>
      <c r="N5878" s="1" t="str">
        <f>IFERROR(VLOOKUP(ROWS($M$5:N5878),$L$5:$M$7000,2,FALSE),"")</f>
        <v/>
      </c>
      <c r="O5878" s="1" t="str">
        <f>IFERROR(VLOOKUP(ROWS($O$5:O5878),$K$5:$L$7000,2,FALSE),"")</f>
        <v/>
      </c>
    </row>
    <row r="5879" spans="2:15" ht="15" customHeight="1" x14ac:dyDescent="0.25">
      <c r="B5879" s="178" t="s">
        <v>13407</v>
      </c>
      <c r="C5879" s="178" t="s">
        <v>88</v>
      </c>
      <c r="D5879" s="178" t="s">
        <v>4454</v>
      </c>
      <c r="E5879" s="178" t="s">
        <v>6993</v>
      </c>
      <c r="F5879" s="178" t="s">
        <v>17</v>
      </c>
      <c r="G5879" s="1">
        <f>IF(ISNUMBER(Pay_Item_Search_Text),IF(ISNUMBER(IF(FIND(Pay_Item_Search_Text,B5879)=1,1, "FALSE")),MAX(G$4:$G5878)+1,IF(ISNUMBER(Pay_Item_Search_Text),0,IF(ISNUMBER(SEARCH(Pay_Item_Search_Text,H5879)),MAX(G$4:$G5878)+1,0))),IF(ISNUMBER(Pay_Item_Search_Text),0,IF(ISNUMBER(SEARCH(Pay_Item_Search_Text,H5879)),MAX(G$4:$G5878)+1,0)))</f>
        <v>5875</v>
      </c>
      <c r="H5879" s="1" t="str">
        <f>IF(Table_PayItems[[#This Row],[Description]]="_","_ Unique Item - "&amp;Table_PayItems[[#This Row],[Item]]&amp;" - $"&amp;Table_PayItems[[#This Row],[Unit]],Table_PayItems[[#This Row],[Description]]&amp;" - $"&amp;Table_PayItems[[#This Row],[Unit]])</f>
        <v>Sporobolus heterolepis, #2 cont. - $Ea</v>
      </c>
      <c r="I5879" s="29" t="str">
        <f>IFERROR(VLOOKUP(ROWS($M$5:M5879),Table_PayItems[[Search Key]:[Concentrated Name]],2,FALSE),"")</f>
        <v>Sporobolus heterolepis, #2 cont. - $Ea</v>
      </c>
      <c r="J5879" s="1"/>
      <c r="K5879" s="1"/>
      <c r="L5879" s="22">
        <f>IF(ISNUMBER(SEARCH(Pay_Item_Search_Text_2,M5879)),MAX($L$4:L5878)+1,0)</f>
        <v>0</v>
      </c>
      <c r="M5879" s="1" t="str">
        <f>IFERROR(VLOOKUP(ROWS($M$5:M5879),Table_PayItems[[Search Key]:[Concentrated Name]],2,FALSE),"")</f>
        <v>Sporobolus heterolepis, #2 cont. - $Ea</v>
      </c>
      <c r="N5879" s="1" t="str">
        <f>IFERROR(VLOOKUP(ROWS($M$5:N5879),$L$5:$M$7000,2,FALSE),"")</f>
        <v/>
      </c>
      <c r="O5879" s="1" t="str">
        <f>IFERROR(VLOOKUP(ROWS($O$5:O5879),$K$5:$L$7000,2,FALSE),"")</f>
        <v/>
      </c>
    </row>
    <row r="5880" spans="2:15" ht="15" customHeight="1" x14ac:dyDescent="0.25">
      <c r="B5880" s="178" t="s">
        <v>13408</v>
      </c>
      <c r="C5880" s="178" t="s">
        <v>88</v>
      </c>
      <c r="D5880" s="178" t="s">
        <v>4455</v>
      </c>
      <c r="E5880" s="178" t="s">
        <v>6993</v>
      </c>
      <c r="F5880" s="178" t="s">
        <v>17</v>
      </c>
      <c r="G5880" s="1">
        <f>IF(ISNUMBER(Pay_Item_Search_Text),IF(ISNUMBER(IF(FIND(Pay_Item_Search_Text,B5880)=1,1, "FALSE")),MAX(G$4:$G5879)+1,IF(ISNUMBER(Pay_Item_Search_Text),0,IF(ISNUMBER(SEARCH(Pay_Item_Search_Text,H5880)),MAX(G$4:$G5879)+1,0))),IF(ISNUMBER(Pay_Item_Search_Text),0,IF(ISNUMBER(SEARCH(Pay_Item_Search_Text,H5880)),MAX(G$4:$G5879)+1,0)))</f>
        <v>5876</v>
      </c>
      <c r="H5880" s="1" t="str">
        <f>IF(Table_PayItems[[#This Row],[Description]]="_","_ Unique Item - "&amp;Table_PayItems[[#This Row],[Item]]&amp;" - $"&amp;Table_PayItems[[#This Row],[Unit]],Table_PayItems[[#This Row],[Description]]&amp;" - $"&amp;Table_PayItems[[#This Row],[Unit]])</f>
        <v>Sporobolus heterolepis, 2 inch pot - $Ea</v>
      </c>
      <c r="I5880" s="29" t="str">
        <f>IFERROR(VLOOKUP(ROWS($M$5:M5880),Table_PayItems[[Search Key]:[Concentrated Name]],2,FALSE),"")</f>
        <v>Sporobolus heterolepis, 2 inch pot - $Ea</v>
      </c>
      <c r="J5880" s="1"/>
      <c r="K5880" s="1"/>
      <c r="L5880" s="22">
        <f>IF(ISNUMBER(SEARCH(Pay_Item_Search_Text_2,M5880)),MAX($L$4:L5879)+1,0)</f>
        <v>0</v>
      </c>
      <c r="M5880" s="1" t="str">
        <f>IFERROR(VLOOKUP(ROWS($M$5:M5880),Table_PayItems[[Search Key]:[Concentrated Name]],2,FALSE),"")</f>
        <v>Sporobolus heterolepis, 2 inch pot - $Ea</v>
      </c>
      <c r="N5880" s="1" t="str">
        <f>IFERROR(VLOOKUP(ROWS($M$5:N5880),$L$5:$M$7000,2,FALSE),"")</f>
        <v/>
      </c>
      <c r="O5880" s="1" t="str">
        <f>IFERROR(VLOOKUP(ROWS($O$5:O5880),$K$5:$L$7000,2,FALSE),"")</f>
        <v/>
      </c>
    </row>
    <row r="5881" spans="2:15" ht="15" customHeight="1" x14ac:dyDescent="0.25">
      <c r="B5881" s="178" t="s">
        <v>13409</v>
      </c>
      <c r="C5881" s="178" t="s">
        <v>88</v>
      </c>
      <c r="D5881" s="178" t="s">
        <v>4456</v>
      </c>
      <c r="E5881" s="178" t="s">
        <v>6993</v>
      </c>
      <c r="F5881" s="178" t="s">
        <v>17</v>
      </c>
      <c r="G5881" s="1">
        <f>IF(ISNUMBER(Pay_Item_Search_Text),IF(ISNUMBER(IF(FIND(Pay_Item_Search_Text,B5881)=1,1, "FALSE")),MAX(G$4:$G5880)+1,IF(ISNUMBER(Pay_Item_Search_Text),0,IF(ISNUMBER(SEARCH(Pay_Item_Search_Text,H5881)),MAX(G$4:$G5880)+1,0))),IF(ISNUMBER(Pay_Item_Search_Text),0,IF(ISNUMBER(SEARCH(Pay_Item_Search_Text,H5881)),MAX(G$4:$G5880)+1,0)))</f>
        <v>5877</v>
      </c>
      <c r="H5881" s="1" t="str">
        <f>IF(Table_PayItems[[#This Row],[Description]]="_","_ Unique Item - "&amp;Table_PayItems[[#This Row],[Item]]&amp;" - $"&amp;Table_PayItems[[#This Row],[Unit]],Table_PayItems[[#This Row],[Description]]&amp;" - $"&amp;Table_PayItems[[#This Row],[Unit]])</f>
        <v>Sporobolus heterolepis, 3 inch pot - $Ea</v>
      </c>
      <c r="I5881" s="29" t="str">
        <f>IFERROR(VLOOKUP(ROWS($M$5:M5881),Table_PayItems[[Search Key]:[Concentrated Name]],2,FALSE),"")</f>
        <v>Sporobolus heterolepis, 3 inch pot - $Ea</v>
      </c>
      <c r="J5881" s="1"/>
      <c r="K5881" s="1"/>
      <c r="L5881" s="22">
        <f>IF(ISNUMBER(SEARCH(Pay_Item_Search_Text_2,M5881)),MAX($L$4:L5880)+1,0)</f>
        <v>0</v>
      </c>
      <c r="M5881" s="1" t="str">
        <f>IFERROR(VLOOKUP(ROWS($M$5:M5881),Table_PayItems[[Search Key]:[Concentrated Name]],2,FALSE),"")</f>
        <v>Sporobolus heterolepis, 3 inch pot - $Ea</v>
      </c>
      <c r="N5881" s="1" t="str">
        <f>IFERROR(VLOOKUP(ROWS($M$5:N5881),$L$5:$M$7000,2,FALSE),"")</f>
        <v/>
      </c>
      <c r="O5881" s="1" t="str">
        <f>IFERROR(VLOOKUP(ROWS($O$5:O5881),$K$5:$L$7000,2,FALSE),"")</f>
        <v/>
      </c>
    </row>
    <row r="5882" spans="2:15" ht="15" customHeight="1" x14ac:dyDescent="0.25">
      <c r="B5882" s="178" t="s">
        <v>13410</v>
      </c>
      <c r="C5882" s="178" t="s">
        <v>88</v>
      </c>
      <c r="D5882" s="178" t="s">
        <v>4457</v>
      </c>
      <c r="E5882" s="178" t="s">
        <v>6993</v>
      </c>
      <c r="F5882" s="178" t="s">
        <v>17</v>
      </c>
      <c r="G5882" s="1">
        <f>IF(ISNUMBER(Pay_Item_Search_Text),IF(ISNUMBER(IF(FIND(Pay_Item_Search_Text,B5882)=1,1, "FALSE")),MAX(G$4:$G5881)+1,IF(ISNUMBER(Pay_Item_Search_Text),0,IF(ISNUMBER(SEARCH(Pay_Item_Search_Text,H5882)),MAX(G$4:$G5881)+1,0))),IF(ISNUMBER(Pay_Item_Search_Text),0,IF(ISNUMBER(SEARCH(Pay_Item_Search_Text,H5882)),MAX(G$4:$G5881)+1,0)))</f>
        <v>5878</v>
      </c>
      <c r="H5882" s="1" t="str">
        <f>IF(Table_PayItems[[#This Row],[Description]]="_","_ Unique Item - "&amp;Table_PayItems[[#This Row],[Item]]&amp;" - $"&amp;Table_PayItems[[#This Row],[Unit]],Table_PayItems[[#This Row],[Description]]&amp;" - $"&amp;Table_PayItems[[#This Row],[Unit]])</f>
        <v>Sporobolus heterolepis, 4 inch pot - $Ea</v>
      </c>
      <c r="I5882" s="29" t="str">
        <f>IFERROR(VLOOKUP(ROWS($M$5:M5882),Table_PayItems[[Search Key]:[Concentrated Name]],2,FALSE),"")</f>
        <v>Sporobolus heterolepis, 4 inch pot - $Ea</v>
      </c>
      <c r="J5882" s="1"/>
      <c r="K5882" s="1"/>
      <c r="L5882" s="22">
        <f>IF(ISNUMBER(SEARCH(Pay_Item_Search_Text_2,M5882)),MAX($L$4:L5881)+1,0)</f>
        <v>0</v>
      </c>
      <c r="M5882" s="1" t="str">
        <f>IFERROR(VLOOKUP(ROWS($M$5:M5882),Table_PayItems[[Search Key]:[Concentrated Name]],2,FALSE),"")</f>
        <v>Sporobolus heterolepis, 4 inch pot - $Ea</v>
      </c>
      <c r="N5882" s="1" t="str">
        <f>IFERROR(VLOOKUP(ROWS($M$5:N5882),$L$5:$M$7000,2,FALSE),"")</f>
        <v/>
      </c>
      <c r="O5882" s="1" t="str">
        <f>IFERROR(VLOOKUP(ROWS($O$5:O5882),$K$5:$L$7000,2,FALSE),"")</f>
        <v/>
      </c>
    </row>
    <row r="5883" spans="2:15" ht="15" customHeight="1" x14ac:dyDescent="0.25">
      <c r="B5883" s="178" t="s">
        <v>14506</v>
      </c>
      <c r="C5883" s="178" t="s">
        <v>88</v>
      </c>
      <c r="D5883" s="178" t="s">
        <v>5382</v>
      </c>
      <c r="E5883" s="178" t="s">
        <v>5654</v>
      </c>
      <c r="F5883" s="178" t="s">
        <v>17</v>
      </c>
      <c r="G5883" s="1">
        <f>IF(ISNUMBER(Pay_Item_Search_Text),IF(ISNUMBER(IF(FIND(Pay_Item_Search_Text,B5883)=1,1, "FALSE")),MAX(G$4:$G5882)+1,IF(ISNUMBER(Pay_Item_Search_Text),0,IF(ISNUMBER(SEARCH(Pay_Item_Search_Text,H5883)),MAX(G$4:$G5882)+1,0))),IF(ISNUMBER(Pay_Item_Search_Text),0,IF(ISNUMBER(SEARCH(Pay_Item_Search_Text,H5883)),MAX(G$4:$G5882)+1,0)))</f>
        <v>5879</v>
      </c>
      <c r="H5883" s="1" t="str">
        <f>IF(Table_PayItems[[#This Row],[Description]]="_","_ Unique Item - "&amp;Table_PayItems[[#This Row],[Item]]&amp;" - $"&amp;Table_PayItems[[#This Row],[Unit]],Table_PayItems[[#This Row],[Description]]&amp;" - $"&amp;Table_PayItems[[#This Row],[Unit]])</f>
        <v>Spun Conc Pole, Type A - $Ea</v>
      </c>
      <c r="I5883" s="29" t="str">
        <f>IFERROR(VLOOKUP(ROWS($M$5:M5883),Table_PayItems[[Search Key]:[Concentrated Name]],2,FALSE),"")</f>
        <v>Spun Conc Pole, Type A - $Ea</v>
      </c>
      <c r="J5883" s="1"/>
      <c r="K5883" s="1"/>
      <c r="L5883" s="22">
        <f>IF(ISNUMBER(SEARCH(Pay_Item_Search_Text_2,M5883)),MAX($L$4:L5882)+1,0)</f>
        <v>0</v>
      </c>
      <c r="M5883" s="1" t="str">
        <f>IFERROR(VLOOKUP(ROWS($M$5:M5883),Table_PayItems[[Search Key]:[Concentrated Name]],2,FALSE),"")</f>
        <v>Spun Conc Pole, Type A - $Ea</v>
      </c>
      <c r="N5883" s="1" t="str">
        <f>IFERROR(VLOOKUP(ROWS($M$5:N5883),$L$5:$M$7000,2,FALSE),"")</f>
        <v/>
      </c>
      <c r="O5883" s="1" t="str">
        <f>IFERROR(VLOOKUP(ROWS($O$5:O5883),$K$5:$L$7000,2,FALSE),"")</f>
        <v/>
      </c>
    </row>
    <row r="5884" spans="2:15" ht="15" customHeight="1" x14ac:dyDescent="0.25">
      <c r="B5884" s="178" t="s">
        <v>14507</v>
      </c>
      <c r="C5884" s="178" t="s">
        <v>88</v>
      </c>
      <c r="D5884" s="178" t="s">
        <v>5383</v>
      </c>
      <c r="E5884" s="178" t="s">
        <v>5654</v>
      </c>
      <c r="F5884" s="178" t="s">
        <v>17</v>
      </c>
      <c r="G5884" s="1">
        <f>IF(ISNUMBER(Pay_Item_Search_Text),IF(ISNUMBER(IF(FIND(Pay_Item_Search_Text,B5884)=1,1, "FALSE")),MAX(G$4:$G5883)+1,IF(ISNUMBER(Pay_Item_Search_Text),0,IF(ISNUMBER(SEARCH(Pay_Item_Search_Text,H5884)),MAX(G$4:$G5883)+1,0))),IF(ISNUMBER(Pay_Item_Search_Text),0,IF(ISNUMBER(SEARCH(Pay_Item_Search_Text,H5884)),MAX(G$4:$G5883)+1,0)))</f>
        <v>5880</v>
      </c>
      <c r="H5884" s="1" t="str">
        <f>IF(Table_PayItems[[#This Row],[Description]]="_","_ Unique Item - "&amp;Table_PayItems[[#This Row],[Item]]&amp;" - $"&amp;Table_PayItems[[#This Row],[Unit]],Table_PayItems[[#This Row],[Description]]&amp;" - $"&amp;Table_PayItems[[#This Row],[Unit]])</f>
        <v>Spun Conc Pole, Type B - $Ea</v>
      </c>
      <c r="I5884" s="29" t="str">
        <f>IFERROR(VLOOKUP(ROWS($M$5:M5884),Table_PayItems[[Search Key]:[Concentrated Name]],2,FALSE),"")</f>
        <v>Spun Conc Pole, Type B - $Ea</v>
      </c>
      <c r="J5884" s="1"/>
      <c r="K5884" s="1"/>
      <c r="L5884" s="22">
        <f>IF(ISNUMBER(SEARCH(Pay_Item_Search_Text_2,M5884)),MAX($L$4:L5883)+1,0)</f>
        <v>0</v>
      </c>
      <c r="M5884" s="1" t="str">
        <f>IFERROR(VLOOKUP(ROWS($M$5:M5884),Table_PayItems[[Search Key]:[Concentrated Name]],2,FALSE),"")</f>
        <v>Spun Conc Pole, Type B - $Ea</v>
      </c>
      <c r="N5884" s="1" t="str">
        <f>IFERROR(VLOOKUP(ROWS($M$5:N5884),$L$5:$M$7000,2,FALSE),"")</f>
        <v/>
      </c>
      <c r="O5884" s="1" t="str">
        <f>IFERROR(VLOOKUP(ROWS($O$5:O5884),$K$5:$L$7000,2,FALSE),"")</f>
        <v/>
      </c>
    </row>
    <row r="5885" spans="2:15" ht="15" customHeight="1" x14ac:dyDescent="0.25">
      <c r="B5885" s="178" t="s">
        <v>14508</v>
      </c>
      <c r="C5885" s="178" t="s">
        <v>88</v>
      </c>
      <c r="D5885" s="178" t="s">
        <v>5384</v>
      </c>
      <c r="E5885" s="178" t="s">
        <v>5654</v>
      </c>
      <c r="F5885" s="178" t="s">
        <v>17</v>
      </c>
      <c r="G5885" s="1">
        <f>IF(ISNUMBER(Pay_Item_Search_Text),IF(ISNUMBER(IF(FIND(Pay_Item_Search_Text,B5885)=1,1, "FALSE")),MAX(G$4:$G5884)+1,IF(ISNUMBER(Pay_Item_Search_Text),0,IF(ISNUMBER(SEARCH(Pay_Item_Search_Text,H5885)),MAX(G$4:$G5884)+1,0))),IF(ISNUMBER(Pay_Item_Search_Text),0,IF(ISNUMBER(SEARCH(Pay_Item_Search_Text,H5885)),MAX(G$4:$G5884)+1,0)))</f>
        <v>5881</v>
      </c>
      <c r="H5885" s="1" t="str">
        <f>IF(Table_PayItems[[#This Row],[Description]]="_","_ Unique Item - "&amp;Table_PayItems[[#This Row],[Item]]&amp;" - $"&amp;Table_PayItems[[#This Row],[Unit]],Table_PayItems[[#This Row],[Description]]&amp;" - $"&amp;Table_PayItems[[#This Row],[Unit]])</f>
        <v>Spun Conc Pole, Type C - $Ea</v>
      </c>
      <c r="I5885" s="29" t="str">
        <f>IFERROR(VLOOKUP(ROWS($M$5:M5885),Table_PayItems[[Search Key]:[Concentrated Name]],2,FALSE),"")</f>
        <v>Spun Conc Pole, Type C - $Ea</v>
      </c>
      <c r="J5885" s="1"/>
      <c r="K5885" s="1"/>
      <c r="L5885" s="22">
        <f>IF(ISNUMBER(SEARCH(Pay_Item_Search_Text_2,M5885)),MAX($L$4:L5884)+1,0)</f>
        <v>0</v>
      </c>
      <c r="M5885" s="1" t="str">
        <f>IFERROR(VLOOKUP(ROWS($M$5:M5885),Table_PayItems[[Search Key]:[Concentrated Name]],2,FALSE),"")</f>
        <v>Spun Conc Pole, Type C - $Ea</v>
      </c>
      <c r="N5885" s="1" t="str">
        <f>IFERROR(VLOOKUP(ROWS($M$5:N5885),$L$5:$M$7000,2,FALSE),"")</f>
        <v/>
      </c>
      <c r="O5885" s="1" t="str">
        <f>IFERROR(VLOOKUP(ROWS($O$5:O5885),$K$5:$L$7000,2,FALSE),"")</f>
        <v/>
      </c>
    </row>
    <row r="5886" spans="2:15" ht="15" customHeight="1" x14ac:dyDescent="0.25">
      <c r="B5886" s="178" t="s">
        <v>14425</v>
      </c>
      <c r="C5886" s="178" t="s">
        <v>4537</v>
      </c>
      <c r="D5886" s="178" t="s">
        <v>40</v>
      </c>
      <c r="E5886" s="178" t="s">
        <v>5647</v>
      </c>
      <c r="F5886" s="178" t="s">
        <v>17</v>
      </c>
      <c r="G5886" s="1">
        <f>IF(ISNUMBER(Pay_Item_Search_Text),IF(ISNUMBER(IF(FIND(Pay_Item_Search_Text,B5886)=1,1, "FALSE")),MAX(G$4:$G5885)+1,IF(ISNUMBER(Pay_Item_Search_Text),0,IF(ISNUMBER(SEARCH(Pay_Item_Search_Text,H5886)),MAX(G$4:$G5885)+1,0))),IF(ISNUMBER(Pay_Item_Search_Text),0,IF(ISNUMBER(SEARCH(Pay_Item_Search_Text,H5886)),MAX(G$4:$G5885)+1,0)))</f>
        <v>5882</v>
      </c>
      <c r="H5886" s="1" t="str">
        <f>IF(Table_PayItems[[#This Row],[Description]]="_","_ Unique Item - "&amp;Table_PayItems[[#This Row],[Item]]&amp;" - $"&amp;Table_PayItems[[#This Row],[Unit]],Table_PayItems[[#This Row],[Description]]&amp;" - $"&amp;Table_PayItems[[#This Row],[Unit]])</f>
        <v>Staking Plan Errors and Extras, One Person - $Hr</v>
      </c>
      <c r="I5886" s="29" t="str">
        <f>IFERROR(VLOOKUP(ROWS($M$5:M5886),Table_PayItems[[Search Key]:[Concentrated Name]],2,FALSE),"")</f>
        <v>Staking Plan Errors and Extras, One Person - $Hr</v>
      </c>
      <c r="J5886" s="1"/>
      <c r="K5886" s="1"/>
      <c r="L5886" s="22">
        <f>IF(ISNUMBER(SEARCH(Pay_Item_Search_Text_2,M5886)),MAX($L$4:L5885)+1,0)</f>
        <v>0</v>
      </c>
      <c r="M5886" s="1" t="str">
        <f>IFERROR(VLOOKUP(ROWS($M$5:M5886),Table_PayItems[[Search Key]:[Concentrated Name]],2,FALSE),"")</f>
        <v>Staking Plan Errors and Extras, One Person - $Hr</v>
      </c>
      <c r="N5886" s="1" t="str">
        <f>IFERROR(VLOOKUP(ROWS($M$5:N5886),$L$5:$M$7000,2,FALSE),"")</f>
        <v/>
      </c>
      <c r="O5886" s="1" t="str">
        <f>IFERROR(VLOOKUP(ROWS($O$5:O5886),$K$5:$L$7000,2,FALSE),"")</f>
        <v/>
      </c>
    </row>
    <row r="5887" spans="2:15" ht="15" customHeight="1" x14ac:dyDescent="0.25">
      <c r="B5887" s="178" t="s">
        <v>14427</v>
      </c>
      <c r="C5887" s="178" t="s">
        <v>4537</v>
      </c>
      <c r="D5887" s="178" t="s">
        <v>42</v>
      </c>
      <c r="E5887" s="178" t="s">
        <v>5647</v>
      </c>
      <c r="F5887" s="178" t="s">
        <v>17</v>
      </c>
      <c r="G5887" s="1">
        <f>IF(ISNUMBER(Pay_Item_Search_Text),IF(ISNUMBER(IF(FIND(Pay_Item_Search_Text,B5887)=1,1, "FALSE")),MAX(G$4:$G5886)+1,IF(ISNUMBER(Pay_Item_Search_Text),0,IF(ISNUMBER(SEARCH(Pay_Item_Search_Text,H5887)),MAX(G$4:$G5886)+1,0))),IF(ISNUMBER(Pay_Item_Search_Text),0,IF(ISNUMBER(SEARCH(Pay_Item_Search_Text,H5887)),MAX(G$4:$G5886)+1,0)))</f>
        <v>5883</v>
      </c>
      <c r="H5887" s="1" t="str">
        <f>IF(Table_PayItems[[#This Row],[Description]]="_","_ Unique Item - "&amp;Table_PayItems[[#This Row],[Item]]&amp;" - $"&amp;Table_PayItems[[#This Row],[Unit]],Table_PayItems[[#This Row],[Description]]&amp;" - $"&amp;Table_PayItems[[#This Row],[Unit]])</f>
        <v>Staking Plan Errors and Extras, Three Person - $Hr</v>
      </c>
      <c r="I5887" s="29" t="str">
        <f>IFERROR(VLOOKUP(ROWS($M$5:M5887),Table_PayItems[[Search Key]:[Concentrated Name]],2,FALSE),"")</f>
        <v>Staking Plan Errors and Extras, Three Person - $Hr</v>
      </c>
      <c r="J5887" s="1"/>
      <c r="K5887" s="1"/>
      <c r="L5887" s="22">
        <f>IF(ISNUMBER(SEARCH(Pay_Item_Search_Text_2,M5887)),MAX($L$4:L5886)+1,0)</f>
        <v>0</v>
      </c>
      <c r="M5887" s="1" t="str">
        <f>IFERROR(VLOOKUP(ROWS($M$5:M5887),Table_PayItems[[Search Key]:[Concentrated Name]],2,FALSE),"")</f>
        <v>Staking Plan Errors and Extras, Three Person - $Hr</v>
      </c>
      <c r="N5887" s="1" t="str">
        <f>IFERROR(VLOOKUP(ROWS($M$5:N5887),$L$5:$M$7000,2,FALSE),"")</f>
        <v/>
      </c>
      <c r="O5887" s="1" t="str">
        <f>IFERROR(VLOOKUP(ROWS($O$5:O5887),$K$5:$L$7000,2,FALSE),"")</f>
        <v/>
      </c>
    </row>
    <row r="5888" spans="2:15" ht="15" customHeight="1" x14ac:dyDescent="0.25">
      <c r="B5888" s="178" t="s">
        <v>14426</v>
      </c>
      <c r="C5888" s="178" t="s">
        <v>4537</v>
      </c>
      <c r="D5888" s="178" t="s">
        <v>41</v>
      </c>
      <c r="E5888" s="178" t="s">
        <v>5647</v>
      </c>
      <c r="F5888" s="178" t="s">
        <v>17</v>
      </c>
      <c r="G5888" s="1">
        <f>IF(ISNUMBER(Pay_Item_Search_Text),IF(ISNUMBER(IF(FIND(Pay_Item_Search_Text,B5888)=1,1, "FALSE")),MAX(G$4:$G5887)+1,IF(ISNUMBER(Pay_Item_Search_Text),0,IF(ISNUMBER(SEARCH(Pay_Item_Search_Text,H5888)),MAX(G$4:$G5887)+1,0))),IF(ISNUMBER(Pay_Item_Search_Text),0,IF(ISNUMBER(SEARCH(Pay_Item_Search_Text,H5888)),MAX(G$4:$G5887)+1,0)))</f>
        <v>5884</v>
      </c>
      <c r="H5888" s="1" t="str">
        <f>IF(Table_PayItems[[#This Row],[Description]]="_","_ Unique Item - "&amp;Table_PayItems[[#This Row],[Item]]&amp;" - $"&amp;Table_PayItems[[#This Row],[Unit]],Table_PayItems[[#This Row],[Description]]&amp;" - $"&amp;Table_PayItems[[#This Row],[Unit]])</f>
        <v>Staking Plan Errors and Extras, Two Person - $Hr</v>
      </c>
      <c r="I5888" s="29" t="str">
        <f>IFERROR(VLOOKUP(ROWS($M$5:M5888),Table_PayItems[[Search Key]:[Concentrated Name]],2,FALSE),"")</f>
        <v>Staking Plan Errors and Extras, Two Person - $Hr</v>
      </c>
      <c r="J5888" s="1"/>
      <c r="K5888" s="1"/>
      <c r="L5888" s="22">
        <f>IF(ISNUMBER(SEARCH(Pay_Item_Search_Text_2,M5888)),MAX($L$4:L5887)+1,0)</f>
        <v>0</v>
      </c>
      <c r="M5888" s="1" t="str">
        <f>IFERROR(VLOOKUP(ROWS($M$5:M5888),Table_PayItems[[Search Key]:[Concentrated Name]],2,FALSE),"")</f>
        <v>Staking Plan Errors and Extras, Two Person - $Hr</v>
      </c>
      <c r="N5888" s="1" t="str">
        <f>IFERROR(VLOOKUP(ROWS($M$5:N5888),$L$5:$M$7000,2,FALSE),"")</f>
        <v/>
      </c>
      <c r="O5888" s="1" t="str">
        <f>IFERROR(VLOOKUP(ROWS($O$5:O5888),$K$5:$L$7000,2,FALSE),"")</f>
        <v/>
      </c>
    </row>
    <row r="5889" spans="2:15" ht="15" customHeight="1" x14ac:dyDescent="0.25">
      <c r="B5889" s="178" t="s">
        <v>8937</v>
      </c>
      <c r="C5889" s="178" t="s">
        <v>104</v>
      </c>
      <c r="D5889" s="178" t="s">
        <v>992</v>
      </c>
      <c r="E5889" s="178" t="s">
        <v>17</v>
      </c>
      <c r="F5889" s="178" t="s">
        <v>17</v>
      </c>
      <c r="G5889" s="1">
        <f>IF(ISNUMBER(Pay_Item_Search_Text),IF(ISNUMBER(IF(FIND(Pay_Item_Search_Text,B5889)=1,1, "FALSE")),MAX(G$4:$G5888)+1,IF(ISNUMBER(Pay_Item_Search_Text),0,IF(ISNUMBER(SEARCH(Pay_Item_Search_Text,H5889)),MAX(G$4:$G5888)+1,0))),IF(ISNUMBER(Pay_Item_Search_Text),0,IF(ISNUMBER(SEARCH(Pay_Item_Search_Text,H5889)),MAX(G$4:$G5888)+1,0)))</f>
        <v>5885</v>
      </c>
      <c r="H5889" s="1" t="str">
        <f>IF(Table_PayItems[[#This Row],[Description]]="_","_ Unique Item - "&amp;Table_PayItems[[#This Row],[Item]]&amp;" - $"&amp;Table_PayItems[[#This Row],[Unit]],Table_PayItems[[#This Row],[Description]]&amp;" - $"&amp;Table_PayItems[[#This Row],[Unit]])</f>
        <v>Steel Casing Pipe, 12 inch, Jacked in Place - $Ft</v>
      </c>
      <c r="I5889" s="29" t="str">
        <f>IFERROR(VLOOKUP(ROWS($M$5:M5889),Table_PayItems[[Search Key]:[Concentrated Name]],2,FALSE),"")</f>
        <v>Steel Casing Pipe, 12 inch, Jacked in Place - $Ft</v>
      </c>
      <c r="J5889" s="1"/>
      <c r="K5889" s="1"/>
      <c r="L5889" s="22">
        <f>IF(ISNUMBER(SEARCH(Pay_Item_Search_Text_2,M5889)),MAX($L$4:L5888)+1,0)</f>
        <v>0</v>
      </c>
      <c r="M5889" s="1" t="str">
        <f>IFERROR(VLOOKUP(ROWS($M$5:M5889),Table_PayItems[[Search Key]:[Concentrated Name]],2,FALSE),"")</f>
        <v>Steel Casing Pipe, 12 inch, Jacked in Place - $Ft</v>
      </c>
      <c r="N5889" s="1" t="str">
        <f>IFERROR(VLOOKUP(ROWS($M$5:N5889),$L$5:$M$7000,2,FALSE),"")</f>
        <v/>
      </c>
      <c r="O5889" s="1" t="str">
        <f>IFERROR(VLOOKUP(ROWS($O$5:O5889),$K$5:$L$7000,2,FALSE),"")</f>
        <v/>
      </c>
    </row>
    <row r="5890" spans="2:15" ht="15" customHeight="1" x14ac:dyDescent="0.25">
      <c r="B5890" s="178" t="s">
        <v>8938</v>
      </c>
      <c r="C5890" s="178" t="s">
        <v>104</v>
      </c>
      <c r="D5890" s="178" t="s">
        <v>993</v>
      </c>
      <c r="E5890" s="178" t="s">
        <v>17</v>
      </c>
      <c r="F5890" s="178" t="s">
        <v>17</v>
      </c>
      <c r="G5890" s="1">
        <f>IF(ISNUMBER(Pay_Item_Search_Text),IF(ISNUMBER(IF(FIND(Pay_Item_Search_Text,B5890)=1,1, "FALSE")),MAX(G$4:$G5889)+1,IF(ISNUMBER(Pay_Item_Search_Text),0,IF(ISNUMBER(SEARCH(Pay_Item_Search_Text,H5890)),MAX(G$4:$G5889)+1,0))),IF(ISNUMBER(Pay_Item_Search_Text),0,IF(ISNUMBER(SEARCH(Pay_Item_Search_Text,H5890)),MAX(G$4:$G5889)+1,0)))</f>
        <v>5886</v>
      </c>
      <c r="H5890" s="1" t="str">
        <f>IF(Table_PayItems[[#This Row],[Description]]="_","_ Unique Item - "&amp;Table_PayItems[[#This Row],[Item]]&amp;" - $"&amp;Table_PayItems[[#This Row],[Unit]],Table_PayItems[[#This Row],[Description]]&amp;" - $"&amp;Table_PayItems[[#This Row],[Unit]])</f>
        <v>Steel Casing Pipe, 14 inch, Jacked in Place - $Ft</v>
      </c>
      <c r="I5890" s="29" t="str">
        <f>IFERROR(VLOOKUP(ROWS($M$5:M5890),Table_PayItems[[Search Key]:[Concentrated Name]],2,FALSE),"")</f>
        <v>Steel Casing Pipe, 14 inch, Jacked in Place - $Ft</v>
      </c>
      <c r="J5890" s="1"/>
      <c r="K5890" s="1"/>
      <c r="L5890" s="22">
        <f>IF(ISNUMBER(SEARCH(Pay_Item_Search_Text_2,M5890)),MAX($L$4:L5889)+1,0)</f>
        <v>0</v>
      </c>
      <c r="M5890" s="1" t="str">
        <f>IFERROR(VLOOKUP(ROWS($M$5:M5890),Table_PayItems[[Search Key]:[Concentrated Name]],2,FALSE),"")</f>
        <v>Steel Casing Pipe, 14 inch, Jacked in Place - $Ft</v>
      </c>
      <c r="N5890" s="1" t="str">
        <f>IFERROR(VLOOKUP(ROWS($M$5:N5890),$L$5:$M$7000,2,FALSE),"")</f>
        <v/>
      </c>
      <c r="O5890" s="1" t="str">
        <f>IFERROR(VLOOKUP(ROWS($O$5:O5890),$K$5:$L$7000,2,FALSE),"")</f>
        <v/>
      </c>
    </row>
    <row r="5891" spans="2:15" ht="15" customHeight="1" x14ac:dyDescent="0.25">
      <c r="B5891" s="178" t="s">
        <v>8939</v>
      </c>
      <c r="C5891" s="178" t="s">
        <v>104</v>
      </c>
      <c r="D5891" s="178" t="s">
        <v>994</v>
      </c>
      <c r="E5891" s="178" t="s">
        <v>17</v>
      </c>
      <c r="F5891" s="178" t="s">
        <v>17</v>
      </c>
      <c r="G5891" s="1">
        <f>IF(ISNUMBER(Pay_Item_Search_Text),IF(ISNUMBER(IF(FIND(Pay_Item_Search_Text,B5891)=1,1, "FALSE")),MAX(G$4:$G5890)+1,IF(ISNUMBER(Pay_Item_Search_Text),0,IF(ISNUMBER(SEARCH(Pay_Item_Search_Text,H5891)),MAX(G$4:$G5890)+1,0))),IF(ISNUMBER(Pay_Item_Search_Text),0,IF(ISNUMBER(SEARCH(Pay_Item_Search_Text,H5891)),MAX(G$4:$G5890)+1,0)))</f>
        <v>5887</v>
      </c>
      <c r="H5891" s="1" t="str">
        <f>IF(Table_PayItems[[#This Row],[Description]]="_","_ Unique Item - "&amp;Table_PayItems[[#This Row],[Item]]&amp;" - $"&amp;Table_PayItems[[#This Row],[Unit]],Table_PayItems[[#This Row],[Description]]&amp;" - $"&amp;Table_PayItems[[#This Row],[Unit]])</f>
        <v>Steel Casing Pipe, 16 inch, Jacked in Place - $Ft</v>
      </c>
      <c r="I5891" s="29" t="str">
        <f>IFERROR(VLOOKUP(ROWS($M$5:M5891),Table_PayItems[[Search Key]:[Concentrated Name]],2,FALSE),"")</f>
        <v>Steel Casing Pipe, 16 inch, Jacked in Place - $Ft</v>
      </c>
      <c r="J5891" s="1"/>
      <c r="K5891" s="1"/>
      <c r="L5891" s="22">
        <f>IF(ISNUMBER(SEARCH(Pay_Item_Search_Text_2,M5891)),MAX($L$4:L5890)+1,0)</f>
        <v>0</v>
      </c>
      <c r="M5891" s="1" t="str">
        <f>IFERROR(VLOOKUP(ROWS($M$5:M5891),Table_PayItems[[Search Key]:[Concentrated Name]],2,FALSE),"")</f>
        <v>Steel Casing Pipe, 16 inch, Jacked in Place - $Ft</v>
      </c>
      <c r="N5891" s="1" t="str">
        <f>IFERROR(VLOOKUP(ROWS($M$5:N5891),$L$5:$M$7000,2,FALSE),"")</f>
        <v/>
      </c>
      <c r="O5891" s="1" t="str">
        <f>IFERROR(VLOOKUP(ROWS($O$5:O5891),$K$5:$L$7000,2,FALSE),"")</f>
        <v/>
      </c>
    </row>
    <row r="5892" spans="2:15" ht="15" customHeight="1" x14ac:dyDescent="0.25">
      <c r="B5892" s="178" t="s">
        <v>8940</v>
      </c>
      <c r="C5892" s="178" t="s">
        <v>104</v>
      </c>
      <c r="D5892" s="178" t="s">
        <v>995</v>
      </c>
      <c r="E5892" s="178" t="s">
        <v>17</v>
      </c>
      <c r="F5892" s="178" t="s">
        <v>17</v>
      </c>
      <c r="G5892" s="1">
        <f>IF(ISNUMBER(Pay_Item_Search_Text),IF(ISNUMBER(IF(FIND(Pay_Item_Search_Text,B5892)=1,1, "FALSE")),MAX(G$4:$G5891)+1,IF(ISNUMBER(Pay_Item_Search_Text),0,IF(ISNUMBER(SEARCH(Pay_Item_Search_Text,H5892)),MAX(G$4:$G5891)+1,0))),IF(ISNUMBER(Pay_Item_Search_Text),0,IF(ISNUMBER(SEARCH(Pay_Item_Search_Text,H5892)),MAX(G$4:$G5891)+1,0)))</f>
        <v>5888</v>
      </c>
      <c r="H5892" s="1" t="str">
        <f>IF(Table_PayItems[[#This Row],[Description]]="_","_ Unique Item - "&amp;Table_PayItems[[#This Row],[Item]]&amp;" - $"&amp;Table_PayItems[[#This Row],[Unit]],Table_PayItems[[#This Row],[Description]]&amp;" - $"&amp;Table_PayItems[[#This Row],[Unit]])</f>
        <v>Steel Casing Pipe, 20 inch, Jacked in Place - $Ft</v>
      </c>
      <c r="I5892" s="29" t="str">
        <f>IFERROR(VLOOKUP(ROWS($M$5:M5892),Table_PayItems[[Search Key]:[Concentrated Name]],2,FALSE),"")</f>
        <v>Steel Casing Pipe, 20 inch, Jacked in Place - $Ft</v>
      </c>
      <c r="J5892" s="1"/>
      <c r="K5892" s="1"/>
      <c r="L5892" s="22">
        <f>IF(ISNUMBER(SEARCH(Pay_Item_Search_Text_2,M5892)),MAX($L$4:L5891)+1,0)</f>
        <v>1048</v>
      </c>
      <c r="M5892" s="1" t="str">
        <f>IFERROR(VLOOKUP(ROWS($M$5:M5892),Table_PayItems[[Search Key]:[Concentrated Name]],2,FALSE),"")</f>
        <v>Steel Casing Pipe, 20 inch, Jacked in Place - $Ft</v>
      </c>
      <c r="N5892" s="1" t="str">
        <f>IFERROR(VLOOKUP(ROWS($M$5:N5892),$L$5:$M$7000,2,FALSE),"")</f>
        <v/>
      </c>
      <c r="O5892" s="1" t="str">
        <f>IFERROR(VLOOKUP(ROWS($O$5:O5892),$K$5:$L$7000,2,FALSE),"")</f>
        <v/>
      </c>
    </row>
    <row r="5893" spans="2:15" ht="15" customHeight="1" x14ac:dyDescent="0.25">
      <c r="B5893" s="178" t="s">
        <v>8941</v>
      </c>
      <c r="C5893" s="178" t="s">
        <v>104</v>
      </c>
      <c r="D5893" s="178" t="s">
        <v>996</v>
      </c>
      <c r="E5893" s="178" t="s">
        <v>17</v>
      </c>
      <c r="F5893" s="178" t="s">
        <v>17</v>
      </c>
      <c r="G5893" s="1">
        <f>IF(ISNUMBER(Pay_Item_Search_Text),IF(ISNUMBER(IF(FIND(Pay_Item_Search_Text,B5893)=1,1, "FALSE")),MAX(G$4:$G5892)+1,IF(ISNUMBER(Pay_Item_Search_Text),0,IF(ISNUMBER(SEARCH(Pay_Item_Search_Text,H5893)),MAX(G$4:$G5892)+1,0))),IF(ISNUMBER(Pay_Item_Search_Text),0,IF(ISNUMBER(SEARCH(Pay_Item_Search_Text,H5893)),MAX(G$4:$G5892)+1,0)))</f>
        <v>5889</v>
      </c>
      <c r="H5893" s="1" t="str">
        <f>IF(Table_PayItems[[#This Row],[Description]]="_","_ Unique Item - "&amp;Table_PayItems[[#This Row],[Item]]&amp;" - $"&amp;Table_PayItems[[#This Row],[Unit]],Table_PayItems[[#This Row],[Description]]&amp;" - $"&amp;Table_PayItems[[#This Row],[Unit]])</f>
        <v>Steel Casing Pipe, 24 inch, Jacked in Place - $Ft</v>
      </c>
      <c r="I5893" s="29" t="str">
        <f>IFERROR(VLOOKUP(ROWS($M$5:M5893),Table_PayItems[[Search Key]:[Concentrated Name]],2,FALSE),"")</f>
        <v>Steel Casing Pipe, 24 inch, Jacked in Place - $Ft</v>
      </c>
      <c r="J5893" s="1"/>
      <c r="K5893" s="1"/>
      <c r="L5893" s="22">
        <f>IF(ISNUMBER(SEARCH(Pay_Item_Search_Text_2,M5893)),MAX($L$4:L5892)+1,0)</f>
        <v>0</v>
      </c>
      <c r="M5893" s="1" t="str">
        <f>IFERROR(VLOOKUP(ROWS($M$5:M5893),Table_PayItems[[Search Key]:[Concentrated Name]],2,FALSE),"")</f>
        <v>Steel Casing Pipe, 24 inch, Jacked in Place - $Ft</v>
      </c>
      <c r="N5893" s="1" t="str">
        <f>IFERROR(VLOOKUP(ROWS($M$5:N5893),$L$5:$M$7000,2,FALSE),"")</f>
        <v/>
      </c>
      <c r="O5893" s="1" t="str">
        <f>IFERROR(VLOOKUP(ROWS($O$5:O5893),$K$5:$L$7000,2,FALSE),"")</f>
        <v/>
      </c>
    </row>
    <row r="5894" spans="2:15" ht="15" customHeight="1" x14ac:dyDescent="0.25">
      <c r="B5894" s="178" t="s">
        <v>8942</v>
      </c>
      <c r="C5894" s="178" t="s">
        <v>104</v>
      </c>
      <c r="D5894" s="178" t="s">
        <v>997</v>
      </c>
      <c r="E5894" s="178" t="s">
        <v>17</v>
      </c>
      <c r="F5894" s="178" t="s">
        <v>17</v>
      </c>
      <c r="G5894" s="1">
        <f>IF(ISNUMBER(Pay_Item_Search_Text),IF(ISNUMBER(IF(FIND(Pay_Item_Search_Text,B5894)=1,1, "FALSE")),MAX(G$4:$G5893)+1,IF(ISNUMBER(Pay_Item_Search_Text),0,IF(ISNUMBER(SEARCH(Pay_Item_Search_Text,H5894)),MAX(G$4:$G5893)+1,0))),IF(ISNUMBER(Pay_Item_Search_Text),0,IF(ISNUMBER(SEARCH(Pay_Item_Search_Text,H5894)),MAX(G$4:$G5893)+1,0)))</f>
        <v>5890</v>
      </c>
      <c r="H5894" s="1" t="str">
        <f>IF(Table_PayItems[[#This Row],[Description]]="_","_ Unique Item - "&amp;Table_PayItems[[#This Row],[Item]]&amp;" - $"&amp;Table_PayItems[[#This Row],[Unit]],Table_PayItems[[#This Row],[Description]]&amp;" - $"&amp;Table_PayItems[[#This Row],[Unit]])</f>
        <v>Steel Casing Pipe, 24 inch, Tr Det F - $Ft</v>
      </c>
      <c r="I5894" s="29" t="str">
        <f>IFERROR(VLOOKUP(ROWS($M$5:M5894),Table_PayItems[[Search Key]:[Concentrated Name]],2,FALSE),"")</f>
        <v>Steel Casing Pipe, 24 inch, Tr Det F - $Ft</v>
      </c>
      <c r="J5894" s="1"/>
      <c r="K5894" s="1"/>
      <c r="L5894" s="22">
        <f>IF(ISNUMBER(SEARCH(Pay_Item_Search_Text_2,M5894)),MAX($L$4:L5893)+1,0)</f>
        <v>0</v>
      </c>
      <c r="M5894" s="1" t="str">
        <f>IFERROR(VLOOKUP(ROWS($M$5:M5894),Table_PayItems[[Search Key]:[Concentrated Name]],2,FALSE),"")</f>
        <v>Steel Casing Pipe, 24 inch, Tr Det F - $Ft</v>
      </c>
      <c r="N5894" s="1" t="str">
        <f>IFERROR(VLOOKUP(ROWS($M$5:N5894),$L$5:$M$7000,2,FALSE),"")</f>
        <v/>
      </c>
      <c r="O5894" s="1" t="str">
        <f>IFERROR(VLOOKUP(ROWS($O$5:O5894),$K$5:$L$7000,2,FALSE),"")</f>
        <v/>
      </c>
    </row>
    <row r="5895" spans="2:15" ht="15" customHeight="1" x14ac:dyDescent="0.25">
      <c r="B5895" s="178" t="s">
        <v>8943</v>
      </c>
      <c r="C5895" s="178" t="s">
        <v>104</v>
      </c>
      <c r="D5895" s="178" t="s">
        <v>998</v>
      </c>
      <c r="E5895" s="178" t="s">
        <v>17</v>
      </c>
      <c r="F5895" s="178" t="s">
        <v>17</v>
      </c>
      <c r="G5895" s="1">
        <f>IF(ISNUMBER(Pay_Item_Search_Text),IF(ISNUMBER(IF(FIND(Pay_Item_Search_Text,B5895)=1,1, "FALSE")),MAX(G$4:$G5894)+1,IF(ISNUMBER(Pay_Item_Search_Text),0,IF(ISNUMBER(SEARCH(Pay_Item_Search_Text,H5895)),MAX(G$4:$G5894)+1,0))),IF(ISNUMBER(Pay_Item_Search_Text),0,IF(ISNUMBER(SEARCH(Pay_Item_Search_Text,H5895)),MAX(G$4:$G5894)+1,0)))</f>
        <v>5891</v>
      </c>
      <c r="H5895" s="1" t="str">
        <f>IF(Table_PayItems[[#This Row],[Description]]="_","_ Unique Item - "&amp;Table_PayItems[[#This Row],[Item]]&amp;" - $"&amp;Table_PayItems[[#This Row],[Unit]],Table_PayItems[[#This Row],[Description]]&amp;" - $"&amp;Table_PayItems[[#This Row],[Unit]])</f>
        <v>Steel Casing Pipe, 24 inch, Tr Det G - $Ft</v>
      </c>
      <c r="I5895" s="29" t="str">
        <f>IFERROR(VLOOKUP(ROWS($M$5:M5895),Table_PayItems[[Search Key]:[Concentrated Name]],2,FALSE),"")</f>
        <v>Steel Casing Pipe, 24 inch, Tr Det G - $Ft</v>
      </c>
      <c r="J5895" s="1"/>
      <c r="K5895" s="1"/>
      <c r="L5895" s="22">
        <f>IF(ISNUMBER(SEARCH(Pay_Item_Search_Text_2,M5895)),MAX($L$4:L5894)+1,0)</f>
        <v>0</v>
      </c>
      <c r="M5895" s="1" t="str">
        <f>IFERROR(VLOOKUP(ROWS($M$5:M5895),Table_PayItems[[Search Key]:[Concentrated Name]],2,FALSE),"")</f>
        <v>Steel Casing Pipe, 24 inch, Tr Det G - $Ft</v>
      </c>
      <c r="N5895" s="1" t="str">
        <f>IFERROR(VLOOKUP(ROWS($M$5:N5895),$L$5:$M$7000,2,FALSE),"")</f>
        <v/>
      </c>
      <c r="O5895" s="1" t="str">
        <f>IFERROR(VLOOKUP(ROWS($O$5:O5895),$K$5:$L$7000,2,FALSE),"")</f>
        <v/>
      </c>
    </row>
    <row r="5896" spans="2:15" ht="15" customHeight="1" x14ac:dyDescent="0.25">
      <c r="B5896" s="178" t="s">
        <v>8944</v>
      </c>
      <c r="C5896" s="178" t="s">
        <v>104</v>
      </c>
      <c r="D5896" s="178" t="s">
        <v>999</v>
      </c>
      <c r="E5896" s="178" t="s">
        <v>17</v>
      </c>
      <c r="F5896" s="178" t="s">
        <v>17</v>
      </c>
      <c r="G5896" s="1">
        <f>IF(ISNUMBER(Pay_Item_Search_Text),IF(ISNUMBER(IF(FIND(Pay_Item_Search_Text,B5896)=1,1, "FALSE")),MAX(G$4:$G5895)+1,IF(ISNUMBER(Pay_Item_Search_Text),0,IF(ISNUMBER(SEARCH(Pay_Item_Search_Text,H5896)),MAX(G$4:$G5895)+1,0))),IF(ISNUMBER(Pay_Item_Search_Text),0,IF(ISNUMBER(SEARCH(Pay_Item_Search_Text,H5896)),MAX(G$4:$G5895)+1,0)))</f>
        <v>5892</v>
      </c>
      <c r="H5896" s="1" t="str">
        <f>IF(Table_PayItems[[#This Row],[Description]]="_","_ Unique Item - "&amp;Table_PayItems[[#This Row],[Item]]&amp;" - $"&amp;Table_PayItems[[#This Row],[Unit]],Table_PayItems[[#This Row],[Description]]&amp;" - $"&amp;Table_PayItems[[#This Row],[Unit]])</f>
        <v>Steel Casing Pipe, 30 inch, Jacked in Place - $Ft</v>
      </c>
      <c r="I5896" s="29" t="str">
        <f>IFERROR(VLOOKUP(ROWS($M$5:M5896),Table_PayItems[[Search Key]:[Concentrated Name]],2,FALSE),"")</f>
        <v>Steel Casing Pipe, 30 inch, Jacked in Place - $Ft</v>
      </c>
      <c r="J5896" s="1"/>
      <c r="K5896" s="1"/>
      <c r="L5896" s="22">
        <f>IF(ISNUMBER(SEARCH(Pay_Item_Search_Text_2,M5896)),MAX($L$4:L5895)+1,0)</f>
        <v>1049</v>
      </c>
      <c r="M5896" s="1" t="str">
        <f>IFERROR(VLOOKUP(ROWS($M$5:M5896),Table_PayItems[[Search Key]:[Concentrated Name]],2,FALSE),"")</f>
        <v>Steel Casing Pipe, 30 inch, Jacked in Place - $Ft</v>
      </c>
      <c r="N5896" s="1" t="str">
        <f>IFERROR(VLOOKUP(ROWS($M$5:N5896),$L$5:$M$7000,2,FALSE),"")</f>
        <v/>
      </c>
      <c r="O5896" s="1" t="str">
        <f>IFERROR(VLOOKUP(ROWS($O$5:O5896),$K$5:$L$7000,2,FALSE),"")</f>
        <v/>
      </c>
    </row>
    <row r="5897" spans="2:15" ht="15" customHeight="1" x14ac:dyDescent="0.25">
      <c r="B5897" s="178" t="s">
        <v>8945</v>
      </c>
      <c r="C5897" s="178" t="s">
        <v>104</v>
      </c>
      <c r="D5897" s="178" t="s">
        <v>1000</v>
      </c>
      <c r="E5897" s="178" t="s">
        <v>17</v>
      </c>
      <c r="F5897" s="178" t="s">
        <v>17</v>
      </c>
      <c r="G5897" s="1">
        <f>IF(ISNUMBER(Pay_Item_Search_Text),IF(ISNUMBER(IF(FIND(Pay_Item_Search_Text,B5897)=1,1, "FALSE")),MAX(G$4:$G5896)+1,IF(ISNUMBER(Pay_Item_Search_Text),0,IF(ISNUMBER(SEARCH(Pay_Item_Search_Text,H5897)),MAX(G$4:$G5896)+1,0))),IF(ISNUMBER(Pay_Item_Search_Text),0,IF(ISNUMBER(SEARCH(Pay_Item_Search_Text,H5897)),MAX(G$4:$G5896)+1,0)))</f>
        <v>5893</v>
      </c>
      <c r="H5897" s="1" t="str">
        <f>IF(Table_PayItems[[#This Row],[Description]]="_","_ Unique Item - "&amp;Table_PayItems[[#This Row],[Item]]&amp;" - $"&amp;Table_PayItems[[#This Row],[Unit]],Table_PayItems[[#This Row],[Description]]&amp;" - $"&amp;Table_PayItems[[#This Row],[Unit]])</f>
        <v>Steel Casing Pipe, 30 inch, Tr Det F - $Ft</v>
      </c>
      <c r="I5897" s="29" t="str">
        <f>IFERROR(VLOOKUP(ROWS($M$5:M5897),Table_PayItems[[Search Key]:[Concentrated Name]],2,FALSE),"")</f>
        <v>Steel Casing Pipe, 30 inch, Tr Det F - $Ft</v>
      </c>
      <c r="J5897" s="1"/>
      <c r="K5897" s="1"/>
      <c r="L5897" s="22">
        <f>IF(ISNUMBER(SEARCH(Pay_Item_Search_Text_2,M5897)),MAX($L$4:L5896)+1,0)</f>
        <v>1050</v>
      </c>
      <c r="M5897" s="1" t="str">
        <f>IFERROR(VLOOKUP(ROWS($M$5:M5897),Table_PayItems[[Search Key]:[Concentrated Name]],2,FALSE),"")</f>
        <v>Steel Casing Pipe, 30 inch, Tr Det F - $Ft</v>
      </c>
      <c r="N5897" s="1" t="str">
        <f>IFERROR(VLOOKUP(ROWS($M$5:N5897),$L$5:$M$7000,2,FALSE),"")</f>
        <v/>
      </c>
      <c r="O5897" s="1" t="str">
        <f>IFERROR(VLOOKUP(ROWS($O$5:O5897),$K$5:$L$7000,2,FALSE),"")</f>
        <v/>
      </c>
    </row>
    <row r="5898" spans="2:15" ht="15" customHeight="1" x14ac:dyDescent="0.25">
      <c r="B5898" s="178" t="s">
        <v>8946</v>
      </c>
      <c r="C5898" s="178" t="s">
        <v>104</v>
      </c>
      <c r="D5898" s="178" t="s">
        <v>1001</v>
      </c>
      <c r="E5898" s="178" t="s">
        <v>17</v>
      </c>
      <c r="F5898" s="178" t="s">
        <v>17</v>
      </c>
      <c r="G5898" s="1">
        <f>IF(ISNUMBER(Pay_Item_Search_Text),IF(ISNUMBER(IF(FIND(Pay_Item_Search_Text,B5898)=1,1, "FALSE")),MAX(G$4:$G5897)+1,IF(ISNUMBER(Pay_Item_Search_Text),0,IF(ISNUMBER(SEARCH(Pay_Item_Search_Text,H5898)),MAX(G$4:$G5897)+1,0))),IF(ISNUMBER(Pay_Item_Search_Text),0,IF(ISNUMBER(SEARCH(Pay_Item_Search_Text,H5898)),MAX(G$4:$G5897)+1,0)))</f>
        <v>5894</v>
      </c>
      <c r="H5898" s="1" t="str">
        <f>IF(Table_PayItems[[#This Row],[Description]]="_","_ Unique Item - "&amp;Table_PayItems[[#This Row],[Item]]&amp;" - $"&amp;Table_PayItems[[#This Row],[Unit]],Table_PayItems[[#This Row],[Description]]&amp;" - $"&amp;Table_PayItems[[#This Row],[Unit]])</f>
        <v>Steel Casing Pipe, 30 inch, Tr Det G - $Ft</v>
      </c>
      <c r="I5898" s="29" t="str">
        <f>IFERROR(VLOOKUP(ROWS($M$5:M5898),Table_PayItems[[Search Key]:[Concentrated Name]],2,FALSE),"")</f>
        <v>Steel Casing Pipe, 30 inch, Tr Det G - $Ft</v>
      </c>
      <c r="J5898" s="1"/>
      <c r="K5898" s="1"/>
      <c r="L5898" s="22">
        <f>IF(ISNUMBER(SEARCH(Pay_Item_Search_Text_2,M5898)),MAX($L$4:L5897)+1,0)</f>
        <v>1051</v>
      </c>
      <c r="M5898" s="1" t="str">
        <f>IFERROR(VLOOKUP(ROWS($M$5:M5898),Table_PayItems[[Search Key]:[Concentrated Name]],2,FALSE),"")</f>
        <v>Steel Casing Pipe, 30 inch, Tr Det G - $Ft</v>
      </c>
      <c r="N5898" s="1" t="str">
        <f>IFERROR(VLOOKUP(ROWS($M$5:N5898),$L$5:$M$7000,2,FALSE),"")</f>
        <v/>
      </c>
      <c r="O5898" s="1" t="str">
        <f>IFERROR(VLOOKUP(ROWS($O$5:O5898),$K$5:$L$7000,2,FALSE),"")</f>
        <v/>
      </c>
    </row>
    <row r="5899" spans="2:15" ht="15" customHeight="1" x14ac:dyDescent="0.25">
      <c r="B5899" s="178" t="s">
        <v>8947</v>
      </c>
      <c r="C5899" s="178" t="s">
        <v>104</v>
      </c>
      <c r="D5899" s="178" t="s">
        <v>1002</v>
      </c>
      <c r="E5899" s="178" t="s">
        <v>17</v>
      </c>
      <c r="F5899" s="178" t="s">
        <v>17</v>
      </c>
      <c r="G5899" s="1">
        <f>IF(ISNUMBER(Pay_Item_Search_Text),IF(ISNUMBER(IF(FIND(Pay_Item_Search_Text,B5899)=1,1, "FALSE")),MAX(G$4:$G5898)+1,IF(ISNUMBER(Pay_Item_Search_Text),0,IF(ISNUMBER(SEARCH(Pay_Item_Search_Text,H5899)),MAX(G$4:$G5898)+1,0))),IF(ISNUMBER(Pay_Item_Search_Text),0,IF(ISNUMBER(SEARCH(Pay_Item_Search_Text,H5899)),MAX(G$4:$G5898)+1,0)))</f>
        <v>5895</v>
      </c>
      <c r="H5899" s="1" t="str">
        <f>IF(Table_PayItems[[#This Row],[Description]]="_","_ Unique Item - "&amp;Table_PayItems[[#This Row],[Item]]&amp;" - $"&amp;Table_PayItems[[#This Row],[Unit]],Table_PayItems[[#This Row],[Description]]&amp;" - $"&amp;Table_PayItems[[#This Row],[Unit]])</f>
        <v>Steel Casing Pipe, 36 inch, Jacked in Place - $Ft</v>
      </c>
      <c r="I5899" s="29" t="str">
        <f>IFERROR(VLOOKUP(ROWS($M$5:M5899),Table_PayItems[[Search Key]:[Concentrated Name]],2,FALSE),"")</f>
        <v>Steel Casing Pipe, 36 inch, Jacked in Place - $Ft</v>
      </c>
      <c r="J5899" s="1"/>
      <c r="K5899" s="1"/>
      <c r="L5899" s="22">
        <f>IF(ISNUMBER(SEARCH(Pay_Item_Search_Text_2,M5899)),MAX($L$4:L5898)+1,0)</f>
        <v>0</v>
      </c>
      <c r="M5899" s="1" t="str">
        <f>IFERROR(VLOOKUP(ROWS($M$5:M5899),Table_PayItems[[Search Key]:[Concentrated Name]],2,FALSE),"")</f>
        <v>Steel Casing Pipe, 36 inch, Jacked in Place - $Ft</v>
      </c>
      <c r="N5899" s="1" t="str">
        <f>IFERROR(VLOOKUP(ROWS($M$5:N5899),$L$5:$M$7000,2,FALSE),"")</f>
        <v/>
      </c>
      <c r="O5899" s="1" t="str">
        <f>IFERROR(VLOOKUP(ROWS($O$5:O5899),$K$5:$L$7000,2,FALSE),"")</f>
        <v/>
      </c>
    </row>
    <row r="5900" spans="2:15" ht="15" customHeight="1" x14ac:dyDescent="0.25">
      <c r="B5900" s="178" t="s">
        <v>8948</v>
      </c>
      <c r="C5900" s="178" t="s">
        <v>104</v>
      </c>
      <c r="D5900" s="178" t="s">
        <v>1003</v>
      </c>
      <c r="E5900" s="178" t="s">
        <v>17</v>
      </c>
      <c r="F5900" s="178" t="s">
        <v>17</v>
      </c>
      <c r="G5900" s="1">
        <f>IF(ISNUMBER(Pay_Item_Search_Text),IF(ISNUMBER(IF(FIND(Pay_Item_Search_Text,B5900)=1,1, "FALSE")),MAX(G$4:$G5899)+1,IF(ISNUMBER(Pay_Item_Search_Text),0,IF(ISNUMBER(SEARCH(Pay_Item_Search_Text,H5900)),MAX(G$4:$G5899)+1,0))),IF(ISNUMBER(Pay_Item_Search_Text),0,IF(ISNUMBER(SEARCH(Pay_Item_Search_Text,H5900)),MAX(G$4:$G5899)+1,0)))</f>
        <v>5896</v>
      </c>
      <c r="H5900" s="1" t="str">
        <f>IF(Table_PayItems[[#This Row],[Description]]="_","_ Unique Item - "&amp;Table_PayItems[[#This Row],[Item]]&amp;" - $"&amp;Table_PayItems[[#This Row],[Unit]],Table_PayItems[[#This Row],[Description]]&amp;" - $"&amp;Table_PayItems[[#This Row],[Unit]])</f>
        <v>Steel Casing Pipe, 36 inch, Tr Det F - $Ft</v>
      </c>
      <c r="I5900" s="29" t="str">
        <f>IFERROR(VLOOKUP(ROWS($M$5:M5900),Table_PayItems[[Search Key]:[Concentrated Name]],2,FALSE),"")</f>
        <v>Steel Casing Pipe, 36 inch, Tr Det F - $Ft</v>
      </c>
      <c r="J5900" s="1"/>
      <c r="K5900" s="1"/>
      <c r="L5900" s="22">
        <f>IF(ISNUMBER(SEARCH(Pay_Item_Search_Text_2,M5900)),MAX($L$4:L5899)+1,0)</f>
        <v>0</v>
      </c>
      <c r="M5900" s="1" t="str">
        <f>IFERROR(VLOOKUP(ROWS($M$5:M5900),Table_PayItems[[Search Key]:[Concentrated Name]],2,FALSE),"")</f>
        <v>Steel Casing Pipe, 36 inch, Tr Det F - $Ft</v>
      </c>
      <c r="N5900" s="1" t="str">
        <f>IFERROR(VLOOKUP(ROWS($M$5:N5900),$L$5:$M$7000,2,FALSE),"")</f>
        <v/>
      </c>
      <c r="O5900" s="1" t="str">
        <f>IFERROR(VLOOKUP(ROWS($O$5:O5900),$K$5:$L$7000,2,FALSE),"")</f>
        <v/>
      </c>
    </row>
    <row r="5901" spans="2:15" ht="15" customHeight="1" x14ac:dyDescent="0.25">
      <c r="B5901" s="178" t="s">
        <v>8949</v>
      </c>
      <c r="C5901" s="178" t="s">
        <v>104</v>
      </c>
      <c r="D5901" s="178" t="s">
        <v>1004</v>
      </c>
      <c r="E5901" s="178" t="s">
        <v>17</v>
      </c>
      <c r="F5901" s="178" t="s">
        <v>17</v>
      </c>
      <c r="G5901" s="1">
        <f>IF(ISNUMBER(Pay_Item_Search_Text),IF(ISNUMBER(IF(FIND(Pay_Item_Search_Text,B5901)=1,1, "FALSE")),MAX(G$4:$G5900)+1,IF(ISNUMBER(Pay_Item_Search_Text),0,IF(ISNUMBER(SEARCH(Pay_Item_Search_Text,H5901)),MAX(G$4:$G5900)+1,0))),IF(ISNUMBER(Pay_Item_Search_Text),0,IF(ISNUMBER(SEARCH(Pay_Item_Search_Text,H5901)),MAX(G$4:$G5900)+1,0)))</f>
        <v>5897</v>
      </c>
      <c r="H5901" s="24" t="str">
        <f>IF(Table_PayItems[[#This Row],[Description]]="_","_ Unique Item - "&amp;Table_PayItems[[#This Row],[Item]]&amp;" - $"&amp;Table_PayItems[[#This Row],[Unit]],Table_PayItems[[#This Row],[Description]]&amp;" - $"&amp;Table_PayItems[[#This Row],[Unit]])</f>
        <v>Steel Casing Pipe, 36 inch, Tr Det G - $Ft</v>
      </c>
      <c r="I5901" s="30" t="str">
        <f>IFERROR(VLOOKUP(ROWS($M$5:M5901),Table_PayItems[[Search Key]:[Concentrated Name]],2,FALSE),"")</f>
        <v>Steel Casing Pipe, 36 inch, Tr Det G - $Ft</v>
      </c>
      <c r="J5901" s="1"/>
      <c r="K5901" s="1"/>
      <c r="L5901" s="22">
        <f>IF(ISNUMBER(SEARCH(Pay_Item_Search_Text_2,M5901)),MAX($L$4:L5900)+1,0)</f>
        <v>0</v>
      </c>
      <c r="M5901" s="1" t="str">
        <f>IFERROR(VLOOKUP(ROWS($M$5:M5901),Table_PayItems[[Search Key]:[Concentrated Name]],2,FALSE),"")</f>
        <v>Steel Casing Pipe, 36 inch, Tr Det G - $Ft</v>
      </c>
      <c r="N5901" s="1" t="str">
        <f>IFERROR(VLOOKUP(ROWS($M$5:N5901),$L$5:$M$7000,2,FALSE),"")</f>
        <v/>
      </c>
      <c r="O5901" s="1" t="str">
        <f>IFERROR(VLOOKUP(ROWS($O$5:O5901),$K$5:$L$7000,2,FALSE),"")</f>
        <v/>
      </c>
    </row>
    <row r="5902" spans="2:15" ht="15" customHeight="1" x14ac:dyDescent="0.25">
      <c r="B5902" s="178" t="s">
        <v>8950</v>
      </c>
      <c r="C5902" s="178" t="s">
        <v>104</v>
      </c>
      <c r="D5902" s="178" t="s">
        <v>1005</v>
      </c>
      <c r="E5902" s="178" t="s">
        <v>17</v>
      </c>
      <c r="F5902" s="178" t="s">
        <v>17</v>
      </c>
      <c r="G5902" s="1">
        <f>IF(ISNUMBER(Pay_Item_Search_Text),IF(ISNUMBER(IF(FIND(Pay_Item_Search_Text,B5902)=1,1, "FALSE")),MAX(G$4:$G5901)+1,IF(ISNUMBER(Pay_Item_Search_Text),0,IF(ISNUMBER(SEARCH(Pay_Item_Search_Text,H5902)),MAX(G$4:$G5901)+1,0))),IF(ISNUMBER(Pay_Item_Search_Text),0,IF(ISNUMBER(SEARCH(Pay_Item_Search_Text,H5902)),MAX(G$4:$G5901)+1,0)))</f>
        <v>5898</v>
      </c>
      <c r="H5902" s="1" t="str">
        <f>IF(Table_PayItems[[#This Row],[Description]]="_","_ Unique Item - "&amp;Table_PayItems[[#This Row],[Item]]&amp;" - $"&amp;Table_PayItems[[#This Row],[Unit]],Table_PayItems[[#This Row],[Description]]&amp;" - $"&amp;Table_PayItems[[#This Row],[Unit]])</f>
        <v>Steel Casing Pipe, 42 inch, Jacked in Place - $Ft</v>
      </c>
      <c r="I5902" s="29" t="str">
        <f>IFERROR(VLOOKUP(ROWS($M$5:M5902),Table_PayItems[[Search Key]:[Concentrated Name]],2,FALSE),"")</f>
        <v>Steel Casing Pipe, 42 inch, Jacked in Place - $Ft</v>
      </c>
      <c r="J5902" s="1"/>
      <c r="K5902" s="1"/>
      <c r="L5902" s="22">
        <f>IF(ISNUMBER(SEARCH(Pay_Item_Search_Text_2,M5902)),MAX($L$4:L5901)+1,0)</f>
        <v>0</v>
      </c>
      <c r="M5902" s="1" t="str">
        <f>IFERROR(VLOOKUP(ROWS($M$5:M5902),Table_PayItems[[Search Key]:[Concentrated Name]],2,FALSE),"")</f>
        <v>Steel Casing Pipe, 42 inch, Jacked in Place - $Ft</v>
      </c>
      <c r="N5902" s="1" t="str">
        <f>IFERROR(VLOOKUP(ROWS($M$5:N5902),$L$5:$M$7000,2,FALSE),"")</f>
        <v/>
      </c>
      <c r="O5902" s="1" t="str">
        <f>IFERROR(VLOOKUP(ROWS($O$5:O5902),$K$5:$L$7000,2,FALSE),"")</f>
        <v/>
      </c>
    </row>
    <row r="5903" spans="2:15" ht="15" customHeight="1" x14ac:dyDescent="0.25">
      <c r="B5903" s="178" t="s">
        <v>8951</v>
      </c>
      <c r="C5903" s="178" t="s">
        <v>104</v>
      </c>
      <c r="D5903" s="178" t="s">
        <v>1006</v>
      </c>
      <c r="E5903" s="178" t="s">
        <v>17</v>
      </c>
      <c r="F5903" s="178" t="s">
        <v>17</v>
      </c>
      <c r="G5903" s="1">
        <f>IF(ISNUMBER(Pay_Item_Search_Text),IF(ISNUMBER(IF(FIND(Pay_Item_Search_Text,B5903)=1,1, "FALSE")),MAX(G$4:$G5902)+1,IF(ISNUMBER(Pay_Item_Search_Text),0,IF(ISNUMBER(SEARCH(Pay_Item_Search_Text,H5903)),MAX(G$4:$G5902)+1,0))),IF(ISNUMBER(Pay_Item_Search_Text),0,IF(ISNUMBER(SEARCH(Pay_Item_Search_Text,H5903)),MAX(G$4:$G5902)+1,0)))</f>
        <v>5899</v>
      </c>
      <c r="H5903" s="24" t="str">
        <f>IF(Table_PayItems[[#This Row],[Description]]="_","_ Unique Item - "&amp;Table_PayItems[[#This Row],[Item]]&amp;" - $"&amp;Table_PayItems[[#This Row],[Unit]],Table_PayItems[[#This Row],[Description]]&amp;" - $"&amp;Table_PayItems[[#This Row],[Unit]])</f>
        <v>Steel Casing Pipe, 42 inch, Tr Det F - $Ft</v>
      </c>
      <c r="I5903" s="30" t="str">
        <f>IFERROR(VLOOKUP(ROWS($M$5:M5903),Table_PayItems[[Search Key]:[Concentrated Name]],2,FALSE),"")</f>
        <v>Steel Casing Pipe, 42 inch, Tr Det F - $Ft</v>
      </c>
      <c r="J5903" s="1"/>
      <c r="K5903" s="1"/>
      <c r="L5903" s="22">
        <f>IF(ISNUMBER(SEARCH(Pay_Item_Search_Text_2,M5903)),MAX($L$4:L5902)+1,0)</f>
        <v>0</v>
      </c>
      <c r="M5903" s="1" t="str">
        <f>IFERROR(VLOOKUP(ROWS($M$5:M5903),Table_PayItems[[Search Key]:[Concentrated Name]],2,FALSE),"")</f>
        <v>Steel Casing Pipe, 42 inch, Tr Det F - $Ft</v>
      </c>
      <c r="N5903" s="1" t="str">
        <f>IFERROR(VLOOKUP(ROWS($M$5:N5903),$L$5:$M$7000,2,FALSE),"")</f>
        <v/>
      </c>
      <c r="O5903" s="1" t="str">
        <f>IFERROR(VLOOKUP(ROWS($O$5:O5903),$K$5:$L$7000,2,FALSE),"")</f>
        <v/>
      </c>
    </row>
    <row r="5904" spans="2:15" ht="15" customHeight="1" x14ac:dyDescent="0.25">
      <c r="B5904" s="178" t="s">
        <v>8952</v>
      </c>
      <c r="C5904" s="178" t="s">
        <v>104</v>
      </c>
      <c r="D5904" s="178" t="s">
        <v>1007</v>
      </c>
      <c r="E5904" s="178" t="s">
        <v>17</v>
      </c>
      <c r="F5904" s="178" t="s">
        <v>17</v>
      </c>
      <c r="G5904" s="1">
        <f>IF(ISNUMBER(Pay_Item_Search_Text),IF(ISNUMBER(IF(FIND(Pay_Item_Search_Text,B5904)=1,1, "FALSE")),MAX(G$4:$G5903)+1,IF(ISNUMBER(Pay_Item_Search_Text),0,IF(ISNUMBER(SEARCH(Pay_Item_Search_Text,H5904)),MAX(G$4:$G5903)+1,0))),IF(ISNUMBER(Pay_Item_Search_Text),0,IF(ISNUMBER(SEARCH(Pay_Item_Search_Text,H5904)),MAX(G$4:$G5903)+1,0)))</f>
        <v>5900</v>
      </c>
      <c r="H5904" s="1" t="str">
        <f>IF(Table_PayItems[[#This Row],[Description]]="_","_ Unique Item - "&amp;Table_PayItems[[#This Row],[Item]]&amp;" - $"&amp;Table_PayItems[[#This Row],[Unit]],Table_PayItems[[#This Row],[Description]]&amp;" - $"&amp;Table_PayItems[[#This Row],[Unit]])</f>
        <v>Steel Casing Pipe, 42 inch, Tr Det G - $Ft</v>
      </c>
      <c r="I5904" s="29" t="str">
        <f>IFERROR(VLOOKUP(ROWS($M$5:M5904),Table_PayItems[[Search Key]:[Concentrated Name]],2,FALSE),"")</f>
        <v>Steel Casing Pipe, 42 inch, Tr Det G - $Ft</v>
      </c>
      <c r="J5904" s="1"/>
      <c r="K5904" s="1"/>
      <c r="L5904" s="22">
        <f>IF(ISNUMBER(SEARCH(Pay_Item_Search_Text_2,M5904)),MAX($L$4:L5903)+1,0)</f>
        <v>0</v>
      </c>
      <c r="M5904" s="1" t="str">
        <f>IFERROR(VLOOKUP(ROWS($M$5:M5904),Table_PayItems[[Search Key]:[Concentrated Name]],2,FALSE),"")</f>
        <v>Steel Casing Pipe, 42 inch, Tr Det G - $Ft</v>
      </c>
      <c r="N5904" s="1" t="str">
        <f>IFERROR(VLOOKUP(ROWS($M$5:N5904),$L$5:$M$7000,2,FALSE),"")</f>
        <v/>
      </c>
      <c r="O5904" s="1" t="str">
        <f>IFERROR(VLOOKUP(ROWS($O$5:O5904),$K$5:$L$7000,2,FALSE),"")</f>
        <v/>
      </c>
    </row>
    <row r="5905" spans="2:15" ht="15" customHeight="1" x14ac:dyDescent="0.25">
      <c r="B5905" s="178" t="s">
        <v>10806</v>
      </c>
      <c r="C5905" s="178" t="s">
        <v>154</v>
      </c>
      <c r="D5905" s="178" t="s">
        <v>10807</v>
      </c>
      <c r="E5905" s="178" t="s">
        <v>10805</v>
      </c>
      <c r="F5905" s="178" t="s">
        <v>17</v>
      </c>
      <c r="G5905" s="1">
        <f>IF(ISNUMBER(Pay_Item_Search_Text),IF(ISNUMBER(IF(FIND(Pay_Item_Search_Text,B5905)=1,1, "FALSE")),MAX(G$4:$G5904)+1,IF(ISNUMBER(Pay_Item_Search_Text),0,IF(ISNUMBER(SEARCH(Pay_Item_Search_Text,H5905)),MAX(G$4:$G5904)+1,0))),IF(ISNUMBER(Pay_Item_Search_Text),0,IF(ISNUMBER(SEARCH(Pay_Item_Search_Text,H5905)),MAX(G$4:$G5904)+1,0)))</f>
        <v>5901</v>
      </c>
      <c r="H5905" s="1" t="str">
        <f>IF(Table_PayItems[[#This Row],[Description]]="_","_ Unique Item - "&amp;Table_PayItems[[#This Row],[Item]]&amp;" - $"&amp;Table_PayItems[[#This Row],[Unit]],Table_PayItems[[#This Row],[Description]]&amp;" - $"&amp;Table_PayItems[[#This Row],[Unit]])</f>
        <v>Steel Diaphragm, Prest Conc Beam, Erect - $Lb</v>
      </c>
      <c r="I5905" s="29" t="str">
        <f>IFERROR(VLOOKUP(ROWS($M$5:M5905),Table_PayItems[[Search Key]:[Concentrated Name]],2,FALSE),"")</f>
        <v>Steel Diaphragm, Prest Conc Beam, Erect - $Lb</v>
      </c>
      <c r="J5905" s="1"/>
      <c r="K5905" s="1"/>
      <c r="L5905" s="22">
        <f>IF(ISNUMBER(SEARCH(Pay_Item_Search_Text_2,M5905)),MAX($L$4:L5904)+1,0)</f>
        <v>0</v>
      </c>
      <c r="M5905" s="1" t="str">
        <f>IFERROR(VLOOKUP(ROWS($M$5:M5905),Table_PayItems[[Search Key]:[Concentrated Name]],2,FALSE),"")</f>
        <v>Steel Diaphragm, Prest Conc Beam, Erect - $Lb</v>
      </c>
      <c r="N5905" s="1" t="str">
        <f>IFERROR(VLOOKUP(ROWS($M$5:N5905),$L$5:$M$7000,2,FALSE),"")</f>
        <v/>
      </c>
      <c r="O5905" s="1" t="str">
        <f>IFERROR(VLOOKUP(ROWS($O$5:O5905),$K$5:$L$7000,2,FALSE),"")</f>
        <v/>
      </c>
    </row>
    <row r="5906" spans="2:15" ht="15" customHeight="1" x14ac:dyDescent="0.25">
      <c r="B5906" s="178" t="s">
        <v>10803</v>
      </c>
      <c r="C5906" s="178" t="s">
        <v>154</v>
      </c>
      <c r="D5906" s="178" t="s">
        <v>10804</v>
      </c>
      <c r="E5906" s="178" t="s">
        <v>10805</v>
      </c>
      <c r="F5906" s="178" t="s">
        <v>17</v>
      </c>
      <c r="G5906" s="1">
        <f>IF(ISNUMBER(Pay_Item_Search_Text),IF(ISNUMBER(IF(FIND(Pay_Item_Search_Text,B5906)=1,1, "FALSE")),MAX(G$4:$G5905)+1,IF(ISNUMBER(Pay_Item_Search_Text),0,IF(ISNUMBER(SEARCH(Pay_Item_Search_Text,H5906)),MAX(G$4:$G5905)+1,0))),IF(ISNUMBER(Pay_Item_Search_Text),0,IF(ISNUMBER(SEARCH(Pay_Item_Search_Text,H5906)),MAX(G$4:$G5905)+1,0)))</f>
        <v>5902</v>
      </c>
      <c r="H5906" s="1" t="str">
        <f>IF(Table_PayItems[[#This Row],[Description]]="_","_ Unique Item - "&amp;Table_PayItems[[#This Row],[Item]]&amp;" - $"&amp;Table_PayItems[[#This Row],[Unit]],Table_PayItems[[#This Row],[Description]]&amp;" - $"&amp;Table_PayItems[[#This Row],[Unit]])</f>
        <v>Steel Diaphragm, Prest Conc Beam, Furn and Fab - $Lb</v>
      </c>
      <c r="I5906" s="29" t="str">
        <f>IFERROR(VLOOKUP(ROWS($M$5:M5906),Table_PayItems[[Search Key]:[Concentrated Name]],2,FALSE),"")</f>
        <v>Steel Diaphragm, Prest Conc Beam, Furn and Fab - $Lb</v>
      </c>
      <c r="J5906" s="1"/>
      <c r="K5906" s="1"/>
      <c r="L5906" s="22">
        <f>IF(ISNUMBER(SEARCH(Pay_Item_Search_Text_2,M5906)),MAX($L$4:L5905)+1,0)</f>
        <v>0</v>
      </c>
      <c r="M5906" s="1" t="str">
        <f>IFERROR(VLOOKUP(ROWS($M$5:M5906),Table_PayItems[[Search Key]:[Concentrated Name]],2,FALSE),"")</f>
        <v>Steel Diaphragm, Prest Conc Beam, Furn and Fab - $Lb</v>
      </c>
      <c r="N5906" s="1" t="str">
        <f>IFERROR(VLOOKUP(ROWS($M$5:N5906),$L$5:$M$7000,2,FALSE),"")</f>
        <v/>
      </c>
      <c r="O5906" s="1" t="str">
        <f>IFERROR(VLOOKUP(ROWS($O$5:O5906),$K$5:$L$7000,2,FALSE),"")</f>
        <v/>
      </c>
    </row>
    <row r="5907" spans="2:15" ht="15" customHeight="1" x14ac:dyDescent="0.25">
      <c r="B5907" s="178" t="s">
        <v>10814</v>
      </c>
      <c r="C5907" s="178" t="s">
        <v>88</v>
      </c>
      <c r="D5907" s="178" t="s">
        <v>2808</v>
      </c>
      <c r="E5907" s="178" t="s">
        <v>2805</v>
      </c>
      <c r="F5907" s="178" t="s">
        <v>17</v>
      </c>
      <c r="G5907" s="1">
        <f>IF(ISNUMBER(Pay_Item_Search_Text),IF(ISNUMBER(IF(FIND(Pay_Item_Search_Text,B5907)=1,1, "FALSE")),MAX(G$4:$G5906)+1,IF(ISNUMBER(Pay_Item_Search_Text),0,IF(ISNUMBER(SEARCH(Pay_Item_Search_Text,H5907)),MAX(G$4:$G5906)+1,0))),IF(ISNUMBER(Pay_Item_Search_Text),0,IF(ISNUMBER(SEARCH(Pay_Item_Search_Text,H5907)),MAX(G$4:$G5906)+1,0)))</f>
        <v>5903</v>
      </c>
      <c r="H5907" s="1" t="str">
        <f>IF(Table_PayItems[[#This Row],[Description]]="_","_ Unique Item - "&amp;Table_PayItems[[#This Row],[Item]]&amp;" - $"&amp;Table_PayItems[[#This Row],[Unit]],Table_PayItems[[#This Row],[Description]]&amp;" - $"&amp;Table_PayItems[[#This Row],[Unit]])</f>
        <v>Steel Pedestrian Bridge, Type 1, Erect - $Ea</v>
      </c>
      <c r="I5907" s="29" t="str">
        <f>IFERROR(VLOOKUP(ROWS($M$5:M5907),Table_PayItems[[Search Key]:[Concentrated Name]],2,FALSE),"")</f>
        <v>Steel Pedestrian Bridge, Type 1, Erect - $Ea</v>
      </c>
      <c r="J5907" s="1"/>
      <c r="K5907" s="1"/>
      <c r="L5907" s="22">
        <f>IF(ISNUMBER(SEARCH(Pay_Item_Search_Text_2,M5907)),MAX($L$4:L5906)+1,0)</f>
        <v>0</v>
      </c>
      <c r="M5907" s="1" t="str">
        <f>IFERROR(VLOOKUP(ROWS($M$5:M5907),Table_PayItems[[Search Key]:[Concentrated Name]],2,FALSE),"")</f>
        <v>Steel Pedestrian Bridge, Type 1, Erect - $Ea</v>
      </c>
      <c r="N5907" s="1" t="str">
        <f>IFERROR(VLOOKUP(ROWS($M$5:N5907),$L$5:$M$7000,2,FALSE),"")</f>
        <v/>
      </c>
      <c r="O5907" s="1" t="str">
        <f>IFERROR(VLOOKUP(ROWS($O$5:O5907),$K$5:$L$7000,2,FALSE),"")</f>
        <v/>
      </c>
    </row>
    <row r="5908" spans="2:15" ht="15" customHeight="1" x14ac:dyDescent="0.25">
      <c r="B5908" s="178" t="s">
        <v>10812</v>
      </c>
      <c r="C5908" s="178" t="s">
        <v>88</v>
      </c>
      <c r="D5908" s="178" t="s">
        <v>2804</v>
      </c>
      <c r="E5908" s="178" t="s">
        <v>2805</v>
      </c>
      <c r="F5908" s="178" t="s">
        <v>17</v>
      </c>
      <c r="G5908" s="1">
        <f>IF(ISNUMBER(Pay_Item_Search_Text),IF(ISNUMBER(IF(FIND(Pay_Item_Search_Text,B5908)=1,1, "FALSE")),MAX(G$4:$G5907)+1,IF(ISNUMBER(Pay_Item_Search_Text),0,IF(ISNUMBER(SEARCH(Pay_Item_Search_Text,H5908)),MAX(G$4:$G5907)+1,0))),IF(ISNUMBER(Pay_Item_Search_Text),0,IF(ISNUMBER(SEARCH(Pay_Item_Search_Text,H5908)),MAX(G$4:$G5907)+1,0)))</f>
        <v>5904</v>
      </c>
      <c r="H5908" s="1" t="str">
        <f>IF(Table_PayItems[[#This Row],[Description]]="_","_ Unique Item - "&amp;Table_PayItems[[#This Row],[Item]]&amp;" - $"&amp;Table_PayItems[[#This Row],[Unit]],Table_PayItems[[#This Row],[Description]]&amp;" - $"&amp;Table_PayItems[[#This Row],[Unit]])</f>
        <v>Steel Pedestrian Bridge, Type 1, Furn and Fab - $Ea</v>
      </c>
      <c r="I5908" s="29" t="str">
        <f>IFERROR(VLOOKUP(ROWS($M$5:M5908),Table_PayItems[[Search Key]:[Concentrated Name]],2,FALSE),"")</f>
        <v>Steel Pedestrian Bridge, Type 1, Furn and Fab - $Ea</v>
      </c>
      <c r="J5908" s="1"/>
      <c r="K5908" s="1"/>
      <c r="L5908" s="22">
        <f>IF(ISNUMBER(SEARCH(Pay_Item_Search_Text_2,M5908)),MAX($L$4:L5907)+1,0)</f>
        <v>0</v>
      </c>
      <c r="M5908" s="1" t="str">
        <f>IFERROR(VLOOKUP(ROWS($M$5:M5908),Table_PayItems[[Search Key]:[Concentrated Name]],2,FALSE),"")</f>
        <v>Steel Pedestrian Bridge, Type 1, Furn and Fab - $Ea</v>
      </c>
      <c r="N5908" s="1" t="str">
        <f>IFERROR(VLOOKUP(ROWS($M$5:N5908),$L$5:$M$7000,2,FALSE),"")</f>
        <v/>
      </c>
      <c r="O5908" s="1" t="str">
        <f>IFERROR(VLOOKUP(ROWS($O$5:O5908),$K$5:$L$7000,2,FALSE),"")</f>
        <v/>
      </c>
    </row>
    <row r="5909" spans="2:15" ht="15" customHeight="1" x14ac:dyDescent="0.25">
      <c r="B5909" s="178" t="s">
        <v>10815</v>
      </c>
      <c r="C5909" s="178" t="s">
        <v>88</v>
      </c>
      <c r="D5909" s="178" t="s">
        <v>2809</v>
      </c>
      <c r="E5909" s="178" t="s">
        <v>2807</v>
      </c>
      <c r="F5909" s="178" t="s">
        <v>17</v>
      </c>
      <c r="G5909" s="1">
        <f>IF(ISNUMBER(Pay_Item_Search_Text),IF(ISNUMBER(IF(FIND(Pay_Item_Search_Text,B5909)=1,1, "FALSE")),MAX(G$4:$G5908)+1,IF(ISNUMBER(Pay_Item_Search_Text),0,IF(ISNUMBER(SEARCH(Pay_Item_Search_Text,H5909)),MAX(G$4:$G5908)+1,0))),IF(ISNUMBER(Pay_Item_Search_Text),0,IF(ISNUMBER(SEARCH(Pay_Item_Search_Text,H5909)),MAX(G$4:$G5908)+1,0)))</f>
        <v>5905</v>
      </c>
      <c r="H5909" s="1" t="str">
        <f>IF(Table_PayItems[[#This Row],[Description]]="_","_ Unique Item - "&amp;Table_PayItems[[#This Row],[Item]]&amp;" - $"&amp;Table_PayItems[[#This Row],[Unit]],Table_PayItems[[#This Row],[Description]]&amp;" - $"&amp;Table_PayItems[[#This Row],[Unit]])</f>
        <v>Steel Pedestrian Bridge, Type 2, Erect - $Ea</v>
      </c>
      <c r="I5909" s="29" t="str">
        <f>IFERROR(VLOOKUP(ROWS($M$5:M5909),Table_PayItems[[Search Key]:[Concentrated Name]],2,FALSE),"")</f>
        <v>Steel Pedestrian Bridge, Type 2, Erect - $Ea</v>
      </c>
      <c r="J5909" s="1"/>
      <c r="K5909" s="1"/>
      <c r="L5909" s="22">
        <f>IF(ISNUMBER(SEARCH(Pay_Item_Search_Text_2,M5909)),MAX($L$4:L5908)+1,0)</f>
        <v>0</v>
      </c>
      <c r="M5909" s="1" t="str">
        <f>IFERROR(VLOOKUP(ROWS($M$5:M5909),Table_PayItems[[Search Key]:[Concentrated Name]],2,FALSE),"")</f>
        <v>Steel Pedestrian Bridge, Type 2, Erect - $Ea</v>
      </c>
      <c r="N5909" s="1" t="str">
        <f>IFERROR(VLOOKUP(ROWS($M$5:N5909),$L$5:$M$7000,2,FALSE),"")</f>
        <v/>
      </c>
      <c r="O5909" s="1" t="str">
        <f>IFERROR(VLOOKUP(ROWS($O$5:O5909),$K$5:$L$7000,2,FALSE),"")</f>
        <v/>
      </c>
    </row>
    <row r="5910" spans="2:15" ht="15" customHeight="1" x14ac:dyDescent="0.25">
      <c r="B5910" s="178" t="s">
        <v>10813</v>
      </c>
      <c r="C5910" s="178" t="s">
        <v>88</v>
      </c>
      <c r="D5910" s="178" t="s">
        <v>2806</v>
      </c>
      <c r="E5910" s="178" t="s">
        <v>2807</v>
      </c>
      <c r="F5910" s="178" t="s">
        <v>17</v>
      </c>
      <c r="G5910" s="1">
        <f>IF(ISNUMBER(Pay_Item_Search_Text),IF(ISNUMBER(IF(FIND(Pay_Item_Search_Text,B5910)=1,1, "FALSE")),MAX(G$4:$G5909)+1,IF(ISNUMBER(Pay_Item_Search_Text),0,IF(ISNUMBER(SEARCH(Pay_Item_Search_Text,H5910)),MAX(G$4:$G5909)+1,0))),IF(ISNUMBER(Pay_Item_Search_Text),0,IF(ISNUMBER(SEARCH(Pay_Item_Search_Text,H5910)),MAX(G$4:$G5909)+1,0)))</f>
        <v>5906</v>
      </c>
      <c r="H5910" s="1" t="str">
        <f>IF(Table_PayItems[[#This Row],[Description]]="_","_ Unique Item - "&amp;Table_PayItems[[#This Row],[Item]]&amp;" - $"&amp;Table_PayItems[[#This Row],[Unit]],Table_PayItems[[#This Row],[Description]]&amp;" - $"&amp;Table_PayItems[[#This Row],[Unit]])</f>
        <v>Steel Pedestrian Bridge, Type 2, Furn and Fab - $Ea</v>
      </c>
      <c r="I5910" s="29" t="str">
        <f>IFERROR(VLOOKUP(ROWS($M$5:M5910),Table_PayItems[[Search Key]:[Concentrated Name]],2,FALSE),"")</f>
        <v>Steel Pedestrian Bridge, Type 2, Furn and Fab - $Ea</v>
      </c>
      <c r="J5910" s="1"/>
      <c r="K5910" s="1"/>
      <c r="L5910" s="22">
        <f>IF(ISNUMBER(SEARCH(Pay_Item_Search_Text_2,M5910)),MAX($L$4:L5909)+1,0)</f>
        <v>0</v>
      </c>
      <c r="M5910" s="1" t="str">
        <f>IFERROR(VLOOKUP(ROWS($M$5:M5910),Table_PayItems[[Search Key]:[Concentrated Name]],2,FALSE),"")</f>
        <v>Steel Pedestrian Bridge, Type 2, Furn and Fab - $Ea</v>
      </c>
      <c r="N5910" s="1" t="str">
        <f>IFERROR(VLOOKUP(ROWS($M$5:N5910),$L$5:$M$7000,2,FALSE),"")</f>
        <v/>
      </c>
      <c r="O5910" s="1" t="str">
        <f>IFERROR(VLOOKUP(ROWS($O$5:O5910),$K$5:$L$7000,2,FALSE),"")</f>
        <v/>
      </c>
    </row>
    <row r="5911" spans="2:15" ht="15" customHeight="1" x14ac:dyDescent="0.25">
      <c r="B5911" s="178" t="s">
        <v>13976</v>
      </c>
      <c r="C5911" s="178" t="s">
        <v>88</v>
      </c>
      <c r="D5911" s="178" t="s">
        <v>4894</v>
      </c>
      <c r="E5911" s="178" t="s">
        <v>17</v>
      </c>
      <c r="F5911" s="178" t="s">
        <v>17</v>
      </c>
      <c r="G5911" s="1">
        <f>IF(ISNUMBER(Pay_Item_Search_Text),IF(ISNUMBER(IF(FIND(Pay_Item_Search_Text,B5911)=1,1, "FALSE")),MAX(G$4:$G5910)+1,IF(ISNUMBER(Pay_Item_Search_Text),0,IF(ISNUMBER(SEARCH(Pay_Item_Search_Text,H5911)),MAX(G$4:$G5910)+1,0))),IF(ISNUMBER(Pay_Item_Search_Text),0,IF(ISNUMBER(SEARCH(Pay_Item_Search_Text,H5911)),MAX(G$4:$G5910)+1,0)))</f>
        <v>5907</v>
      </c>
      <c r="H5911" s="1" t="str">
        <f>IF(Table_PayItems[[#This Row],[Description]]="_","_ Unique Item - "&amp;Table_PayItems[[#This Row],[Item]]&amp;" - $"&amp;Table_PayItems[[#This Row],[Unit]],Table_PayItems[[#This Row],[Description]]&amp;" - $"&amp;Table_PayItems[[#This Row],[Unit]])</f>
        <v>Steel Pole, Fit Up, TS Cable Pole - $Ea</v>
      </c>
      <c r="I5911" s="29" t="str">
        <f>IFERROR(VLOOKUP(ROWS($M$5:M5911),Table_PayItems[[Search Key]:[Concentrated Name]],2,FALSE),"")</f>
        <v>Steel Pole, Fit Up, TS Cable Pole - $Ea</v>
      </c>
      <c r="J5911" s="1"/>
      <c r="K5911" s="1"/>
      <c r="L5911" s="22">
        <f>IF(ISNUMBER(SEARCH(Pay_Item_Search_Text_2,M5911)),MAX($L$4:L5910)+1,0)</f>
        <v>0</v>
      </c>
      <c r="M5911" s="1" t="str">
        <f>IFERROR(VLOOKUP(ROWS($M$5:M5911),Table_PayItems[[Search Key]:[Concentrated Name]],2,FALSE),"")</f>
        <v>Steel Pole, Fit Up, TS Cable Pole - $Ea</v>
      </c>
      <c r="N5911" s="1" t="str">
        <f>IFERROR(VLOOKUP(ROWS($M$5:N5911),$L$5:$M$7000,2,FALSE),"")</f>
        <v/>
      </c>
      <c r="O5911" s="1" t="str">
        <f>IFERROR(VLOOKUP(ROWS($O$5:O5911),$K$5:$L$7000,2,FALSE),"")</f>
        <v/>
      </c>
    </row>
    <row r="5912" spans="2:15" ht="15" customHeight="1" x14ac:dyDescent="0.25">
      <c r="B5912" s="178" t="s">
        <v>14083</v>
      </c>
      <c r="C5912" s="178" t="s">
        <v>88</v>
      </c>
      <c r="D5912" s="178" t="s">
        <v>4996</v>
      </c>
      <c r="E5912" s="178" t="s">
        <v>17</v>
      </c>
      <c r="F5912" s="178" t="s">
        <v>17</v>
      </c>
      <c r="G5912" s="1">
        <f>IF(ISNUMBER(Pay_Item_Search_Text),IF(ISNUMBER(IF(FIND(Pay_Item_Search_Text,B5912)=1,1, "FALSE")),MAX(G$4:$G5911)+1,IF(ISNUMBER(Pay_Item_Search_Text),0,IF(ISNUMBER(SEARCH(Pay_Item_Search_Text,H5912)),MAX(G$4:$G5911)+1,0))),IF(ISNUMBER(Pay_Item_Search_Text),0,IF(ISNUMBER(SEARCH(Pay_Item_Search_Text,H5912)),MAX(G$4:$G5911)+1,0)))</f>
        <v>5908</v>
      </c>
      <c r="H5912" s="1" t="str">
        <f>IF(Table_PayItems[[#This Row],[Description]]="_","_ Unique Item - "&amp;Table_PayItems[[#This Row],[Item]]&amp;" - $"&amp;Table_PayItems[[#This Row],[Unit]],Table_PayItems[[#This Row],[Description]]&amp;" - $"&amp;Table_PayItems[[#This Row],[Unit]])</f>
        <v>Steel Pole, Rem - $Ea</v>
      </c>
      <c r="I5912" s="29" t="str">
        <f>IFERROR(VLOOKUP(ROWS($M$5:M5912),Table_PayItems[[Search Key]:[Concentrated Name]],2,FALSE),"")</f>
        <v>Steel Pole, Rem - $Ea</v>
      </c>
      <c r="J5912" s="1"/>
      <c r="K5912" s="1"/>
      <c r="L5912" s="22">
        <f>IF(ISNUMBER(SEARCH(Pay_Item_Search_Text_2,M5912)),MAX($L$4:L5911)+1,0)</f>
        <v>0</v>
      </c>
      <c r="M5912" s="1" t="str">
        <f>IFERROR(VLOOKUP(ROWS($M$5:M5912),Table_PayItems[[Search Key]:[Concentrated Name]],2,FALSE),"")</f>
        <v>Steel Pole, Rem - $Ea</v>
      </c>
      <c r="N5912" s="1" t="str">
        <f>IFERROR(VLOOKUP(ROWS($M$5:N5912),$L$5:$M$7000,2,FALSE),"")</f>
        <v/>
      </c>
      <c r="O5912" s="1" t="str">
        <f>IFERROR(VLOOKUP(ROWS($O$5:O5912),$K$5:$L$7000,2,FALSE),"")</f>
        <v/>
      </c>
    </row>
    <row r="5913" spans="2:15" ht="15" customHeight="1" x14ac:dyDescent="0.25">
      <c r="B5913" s="178" t="s">
        <v>14084</v>
      </c>
      <c r="C5913" s="178" t="s">
        <v>88</v>
      </c>
      <c r="D5913" s="178" t="s">
        <v>4997</v>
      </c>
      <c r="E5913" s="178" t="s">
        <v>17</v>
      </c>
      <c r="F5913" s="178" t="s">
        <v>17</v>
      </c>
      <c r="G5913" s="1">
        <f>IF(ISNUMBER(Pay_Item_Search_Text),IF(ISNUMBER(IF(FIND(Pay_Item_Search_Text,B5913)=1,1, "FALSE")),MAX(G$4:$G5912)+1,IF(ISNUMBER(Pay_Item_Search_Text),0,IF(ISNUMBER(SEARCH(Pay_Item_Search_Text,H5913)),MAX(G$4:$G5912)+1,0))),IF(ISNUMBER(Pay_Item_Search_Text),0,IF(ISNUMBER(SEARCH(Pay_Item_Search_Text,H5913)),MAX(G$4:$G5912)+1,0)))</f>
        <v>5909</v>
      </c>
      <c r="H5913" s="24" t="str">
        <f>IF(Table_PayItems[[#This Row],[Description]]="_","_ Unique Item - "&amp;Table_PayItems[[#This Row],[Item]]&amp;" - $"&amp;Table_PayItems[[#This Row],[Unit]],Table_PayItems[[#This Row],[Description]]&amp;" - $"&amp;Table_PayItems[[#This Row],[Unit]])</f>
        <v>Steel Pole, Rem (Embedded) - $Ea</v>
      </c>
      <c r="I5913" s="30" t="str">
        <f>IFERROR(VLOOKUP(ROWS($M$5:M5913),Table_PayItems[[Search Key]:[Concentrated Name]],2,FALSE),"")</f>
        <v>Steel Pole, Rem (Embedded) - $Ea</v>
      </c>
      <c r="J5913" s="1"/>
      <c r="K5913" s="1"/>
      <c r="L5913" s="22">
        <f>IF(ISNUMBER(SEARCH(Pay_Item_Search_Text_2,M5913)),MAX($L$4:L5912)+1,0)</f>
        <v>0</v>
      </c>
      <c r="M5913" s="1" t="str">
        <f>IFERROR(VLOOKUP(ROWS($M$5:M5913),Table_PayItems[[Search Key]:[Concentrated Name]],2,FALSE),"")</f>
        <v>Steel Pole, Rem (Embedded) - $Ea</v>
      </c>
      <c r="N5913" s="1" t="str">
        <f>IFERROR(VLOOKUP(ROWS($M$5:N5913),$L$5:$M$7000,2,FALSE),"")</f>
        <v/>
      </c>
      <c r="O5913" s="1" t="str">
        <f>IFERROR(VLOOKUP(ROWS($O$5:O5913),$K$5:$L$7000,2,FALSE),"")</f>
        <v/>
      </c>
    </row>
    <row r="5914" spans="2:15" ht="15" customHeight="1" x14ac:dyDescent="0.25">
      <c r="B5914" s="178" t="s">
        <v>10683</v>
      </c>
      <c r="C5914" s="178" t="s">
        <v>132</v>
      </c>
      <c r="D5914" s="178" t="s">
        <v>2694</v>
      </c>
      <c r="E5914" s="178" t="s">
        <v>2695</v>
      </c>
      <c r="F5914" s="178" t="s">
        <v>17</v>
      </c>
      <c r="G5914" s="1">
        <f>IF(ISNUMBER(Pay_Item_Search_Text),IF(ISNUMBER(IF(FIND(Pay_Item_Search_Text,B5914)=1,1, "FALSE")),MAX(G$4:$G5913)+1,IF(ISNUMBER(Pay_Item_Search_Text),0,IF(ISNUMBER(SEARCH(Pay_Item_Search_Text,H5914)),MAX(G$4:$G5913)+1,0))),IF(ISNUMBER(Pay_Item_Search_Text),0,IF(ISNUMBER(SEARCH(Pay_Item_Search_Text,H5914)),MAX(G$4:$G5913)+1,0)))</f>
        <v>5910</v>
      </c>
      <c r="H5914" s="1" t="str">
        <f>IF(Table_PayItems[[#This Row],[Description]]="_","_ Unique Item - "&amp;Table_PayItems[[#This Row],[Item]]&amp;" - $"&amp;Table_PayItems[[#This Row],[Unit]],Table_PayItems[[#This Row],[Description]]&amp;" - $"&amp;Table_PayItems[[#This Row],[Unit]])</f>
        <v>Steel Sheet Piling, Permanent - $Sft</v>
      </c>
      <c r="I5914" s="29" t="str">
        <f>IFERROR(VLOOKUP(ROWS($M$5:M5914),Table_PayItems[[Search Key]:[Concentrated Name]],2,FALSE),"")</f>
        <v>Steel Sheet Piling, Permanent - $Sft</v>
      </c>
      <c r="J5914" s="1"/>
      <c r="K5914" s="1"/>
      <c r="L5914" s="22">
        <f>IF(ISNUMBER(SEARCH(Pay_Item_Search_Text_2,M5914)),MAX($L$4:L5913)+1,0)</f>
        <v>0</v>
      </c>
      <c r="M5914" s="1" t="str">
        <f>IFERROR(VLOOKUP(ROWS($M$5:M5914),Table_PayItems[[Search Key]:[Concentrated Name]],2,FALSE),"")</f>
        <v>Steel Sheet Piling, Permanent - $Sft</v>
      </c>
      <c r="N5914" s="1" t="str">
        <f>IFERROR(VLOOKUP(ROWS($M$5:N5914),$L$5:$M$7000,2,FALSE),"")</f>
        <v/>
      </c>
      <c r="O5914" s="1" t="str">
        <f>IFERROR(VLOOKUP(ROWS($O$5:O5914),$K$5:$L$7000,2,FALSE),"")</f>
        <v/>
      </c>
    </row>
    <row r="5915" spans="2:15" ht="15" customHeight="1" x14ac:dyDescent="0.25">
      <c r="B5915" s="178" t="s">
        <v>10684</v>
      </c>
      <c r="C5915" s="178" t="s">
        <v>132</v>
      </c>
      <c r="D5915" s="178" t="s">
        <v>2696</v>
      </c>
      <c r="E5915" s="178" t="s">
        <v>2695</v>
      </c>
      <c r="F5915" s="178" t="s">
        <v>17</v>
      </c>
      <c r="G5915" s="1">
        <f>IF(ISNUMBER(Pay_Item_Search_Text),IF(ISNUMBER(IF(FIND(Pay_Item_Search_Text,B5915)=1,1, "FALSE")),MAX(G$4:$G5914)+1,IF(ISNUMBER(Pay_Item_Search_Text),0,IF(ISNUMBER(SEARCH(Pay_Item_Search_Text,H5915)),MAX(G$4:$G5914)+1,0))),IF(ISNUMBER(Pay_Item_Search_Text),0,IF(ISNUMBER(SEARCH(Pay_Item_Search_Text,H5915)),MAX(G$4:$G5914)+1,0)))</f>
        <v>5911</v>
      </c>
      <c r="H5915" s="1" t="str">
        <f>IF(Table_PayItems[[#This Row],[Description]]="_","_ Unique Item - "&amp;Table_PayItems[[#This Row],[Item]]&amp;" - $"&amp;Table_PayItems[[#This Row],[Unit]],Table_PayItems[[#This Row],[Description]]&amp;" - $"&amp;Table_PayItems[[#This Row],[Unit]])</f>
        <v>Steel Sheet Piling, Temp - $Sft</v>
      </c>
      <c r="I5915" s="29" t="str">
        <f>IFERROR(VLOOKUP(ROWS($M$5:M5915),Table_PayItems[[Search Key]:[Concentrated Name]],2,FALSE),"")</f>
        <v>Steel Sheet Piling, Temp - $Sft</v>
      </c>
      <c r="J5915" s="1"/>
      <c r="K5915" s="1"/>
      <c r="L5915" s="22">
        <f>IF(ISNUMBER(SEARCH(Pay_Item_Search_Text_2,M5915)),MAX($L$4:L5914)+1,0)</f>
        <v>0</v>
      </c>
      <c r="M5915" s="1" t="str">
        <f>IFERROR(VLOOKUP(ROWS($M$5:M5915),Table_PayItems[[Search Key]:[Concentrated Name]],2,FALSE),"")</f>
        <v>Steel Sheet Piling, Temp - $Sft</v>
      </c>
      <c r="N5915" s="1" t="str">
        <f>IFERROR(VLOOKUP(ROWS($M$5:N5915),$L$5:$M$7000,2,FALSE),"")</f>
        <v/>
      </c>
      <c r="O5915" s="1" t="str">
        <f>IFERROR(VLOOKUP(ROWS($O$5:O5915),$K$5:$L$7000,2,FALSE),"")</f>
        <v/>
      </c>
    </row>
    <row r="5916" spans="2:15" ht="15" customHeight="1" x14ac:dyDescent="0.25">
      <c r="B5916" s="178" t="s">
        <v>10685</v>
      </c>
      <c r="C5916" s="178" t="s">
        <v>132</v>
      </c>
      <c r="D5916" s="178" t="s">
        <v>2697</v>
      </c>
      <c r="E5916" s="178" t="s">
        <v>2695</v>
      </c>
      <c r="F5916" s="178" t="s">
        <v>17</v>
      </c>
      <c r="G5916" s="1">
        <f>IF(ISNUMBER(Pay_Item_Search_Text),IF(ISNUMBER(IF(FIND(Pay_Item_Search_Text,B5916)=1,1, "FALSE")),MAX(G$4:$G5915)+1,IF(ISNUMBER(Pay_Item_Search_Text),0,IF(ISNUMBER(SEARCH(Pay_Item_Search_Text,H5916)),MAX(G$4:$G5915)+1,0))),IF(ISNUMBER(Pay_Item_Search_Text),0,IF(ISNUMBER(SEARCH(Pay_Item_Search_Text,H5916)),MAX(G$4:$G5915)+1,0)))</f>
        <v>5912</v>
      </c>
      <c r="H5916" s="1" t="str">
        <f>IF(Table_PayItems[[#This Row],[Description]]="_","_ Unique Item - "&amp;Table_PayItems[[#This Row],[Item]]&amp;" - $"&amp;Table_PayItems[[#This Row],[Unit]],Table_PayItems[[#This Row],[Description]]&amp;" - $"&amp;Table_PayItems[[#This Row],[Unit]])</f>
        <v>Steel Sheet Piling, Temp, Left in Place - $Sft</v>
      </c>
      <c r="I5916" s="29" t="str">
        <f>IFERROR(VLOOKUP(ROWS($M$5:M5916),Table_PayItems[[Search Key]:[Concentrated Name]],2,FALSE),"")</f>
        <v>Steel Sheet Piling, Temp, Left in Place - $Sft</v>
      </c>
      <c r="J5916" s="1"/>
      <c r="K5916" s="1"/>
      <c r="L5916" s="22">
        <f>IF(ISNUMBER(SEARCH(Pay_Item_Search_Text_2,M5916)),MAX($L$4:L5915)+1,0)</f>
        <v>0</v>
      </c>
      <c r="M5916" s="1" t="str">
        <f>IFERROR(VLOOKUP(ROWS($M$5:M5916),Table_PayItems[[Search Key]:[Concentrated Name]],2,FALSE),"")</f>
        <v>Steel Sheet Piling, Temp, Left in Place - $Sft</v>
      </c>
      <c r="N5916" s="1" t="str">
        <f>IFERROR(VLOOKUP(ROWS($M$5:N5916),$L$5:$M$7000,2,FALSE),"")</f>
        <v/>
      </c>
      <c r="O5916" s="1" t="str">
        <f>IFERROR(VLOOKUP(ROWS($O$5:O5916),$K$5:$L$7000,2,FALSE),"")</f>
        <v/>
      </c>
    </row>
    <row r="5917" spans="2:15" ht="15" customHeight="1" x14ac:dyDescent="0.25">
      <c r="B5917" s="178" t="s">
        <v>11048</v>
      </c>
      <c r="C5917" s="178" t="s">
        <v>16</v>
      </c>
      <c r="D5917" s="178" t="s">
        <v>3014</v>
      </c>
      <c r="E5917" s="178" t="s">
        <v>6937</v>
      </c>
      <c r="F5917" s="178" t="s">
        <v>17</v>
      </c>
      <c r="G5917" s="1">
        <f>IF(ISNUMBER(Pay_Item_Search_Text),IF(ISNUMBER(IF(FIND(Pay_Item_Search_Text,B5917)=1,1, "FALSE")),MAX(G$4:$G5916)+1,IF(ISNUMBER(Pay_Item_Search_Text),0,IF(ISNUMBER(SEARCH(Pay_Item_Search_Text,H5917)),MAX(G$4:$G5916)+1,0))),IF(ISNUMBER(Pay_Item_Search_Text),0,IF(ISNUMBER(SEARCH(Pay_Item_Search_Text,H5917)),MAX(G$4:$G5916)+1,0)))</f>
        <v>5913</v>
      </c>
      <c r="H5917" s="1" t="str">
        <f>IF(Table_PayItems[[#This Row],[Description]]="_","_ Unique Item - "&amp;Table_PayItems[[#This Row],[Item]]&amp;" - $"&amp;Table_PayItems[[#This Row],[Unit]],Table_PayItems[[#This Row],[Description]]&amp;" - $"&amp;Table_PayItems[[#This Row],[Unit]])</f>
        <v>Steel Structure, Cleaning, Partial, Type 4 - $LSUM</v>
      </c>
      <c r="I5917" s="29" t="str">
        <f>IFERROR(VLOOKUP(ROWS($M$5:M5917),Table_PayItems[[Search Key]:[Concentrated Name]],2,FALSE),"")</f>
        <v>Steel Structure, Cleaning, Partial, Type 4 - $LSUM</v>
      </c>
      <c r="J5917" s="1"/>
      <c r="K5917" s="1"/>
      <c r="L5917" s="22">
        <f>IF(ISNUMBER(SEARCH(Pay_Item_Search_Text_2,M5917)),MAX($L$4:L5916)+1,0)</f>
        <v>0</v>
      </c>
      <c r="M5917" s="1" t="str">
        <f>IFERROR(VLOOKUP(ROWS($M$5:M5917),Table_PayItems[[Search Key]:[Concentrated Name]],2,FALSE),"")</f>
        <v>Steel Structure, Cleaning, Partial, Type 4 - $LSUM</v>
      </c>
      <c r="N5917" s="1" t="str">
        <f>IFERROR(VLOOKUP(ROWS($M$5:N5917),$L$5:$M$7000,2,FALSE),"")</f>
        <v/>
      </c>
      <c r="O5917" s="1" t="str">
        <f>IFERROR(VLOOKUP(ROWS($O$5:O5917),$K$5:$L$7000,2,FALSE),"")</f>
        <v/>
      </c>
    </row>
    <row r="5918" spans="2:15" ht="15" customHeight="1" x14ac:dyDescent="0.25">
      <c r="B5918" s="178" t="s">
        <v>11046</v>
      </c>
      <c r="C5918" s="178" t="s">
        <v>16</v>
      </c>
      <c r="D5918" s="178" t="s">
        <v>3012</v>
      </c>
      <c r="E5918" s="178" t="s">
        <v>6937</v>
      </c>
      <c r="F5918" s="178" t="s">
        <v>17</v>
      </c>
      <c r="G5918" s="1">
        <f>IF(ISNUMBER(Pay_Item_Search_Text),IF(ISNUMBER(IF(FIND(Pay_Item_Search_Text,B5918)=1,1, "FALSE")),MAX(G$4:$G5917)+1,IF(ISNUMBER(Pay_Item_Search_Text),0,IF(ISNUMBER(SEARCH(Pay_Item_Search_Text,H5918)),MAX(G$4:$G5917)+1,0))),IF(ISNUMBER(Pay_Item_Search_Text),0,IF(ISNUMBER(SEARCH(Pay_Item_Search_Text,H5918)),MAX(G$4:$G5917)+1,0)))</f>
        <v>5914</v>
      </c>
      <c r="H5918" s="1" t="str">
        <f>IF(Table_PayItems[[#This Row],[Description]]="_","_ Unique Item - "&amp;Table_PayItems[[#This Row],[Item]]&amp;" - $"&amp;Table_PayItems[[#This Row],[Unit]],Table_PayItems[[#This Row],[Description]]&amp;" - $"&amp;Table_PayItems[[#This Row],[Unit]])</f>
        <v>Steel Structure, Cleaning, Type 4 - $LSUM</v>
      </c>
      <c r="I5918" s="29" t="str">
        <f>IFERROR(VLOOKUP(ROWS($M$5:M5918),Table_PayItems[[Search Key]:[Concentrated Name]],2,FALSE),"")</f>
        <v>Steel Structure, Cleaning, Type 4 - $LSUM</v>
      </c>
      <c r="J5918" s="1"/>
      <c r="K5918" s="1"/>
      <c r="L5918" s="22">
        <f>IF(ISNUMBER(SEARCH(Pay_Item_Search_Text_2,M5918)),MAX($L$4:L5917)+1,0)</f>
        <v>0</v>
      </c>
      <c r="M5918" s="1" t="str">
        <f>IFERROR(VLOOKUP(ROWS($M$5:M5918),Table_PayItems[[Search Key]:[Concentrated Name]],2,FALSE),"")</f>
        <v>Steel Structure, Cleaning, Type 4 - $LSUM</v>
      </c>
      <c r="N5918" s="1" t="str">
        <f>IFERROR(VLOOKUP(ROWS($M$5:N5918),$L$5:$M$7000,2,FALSE),"")</f>
        <v/>
      </c>
      <c r="O5918" s="1" t="str">
        <f>IFERROR(VLOOKUP(ROWS($O$5:O5918),$K$5:$L$7000,2,FALSE),"")</f>
        <v/>
      </c>
    </row>
    <row r="5919" spans="2:15" ht="15" customHeight="1" x14ac:dyDescent="0.25">
      <c r="B5919" s="178" t="s">
        <v>11049</v>
      </c>
      <c r="C5919" s="178" t="s">
        <v>16</v>
      </c>
      <c r="D5919" s="178" t="s">
        <v>3015</v>
      </c>
      <c r="E5919" s="178" t="s">
        <v>6937</v>
      </c>
      <c r="F5919" s="178" t="s">
        <v>17</v>
      </c>
      <c r="G5919" s="1">
        <f>IF(ISNUMBER(Pay_Item_Search_Text),IF(ISNUMBER(IF(FIND(Pay_Item_Search_Text,B5919)=1,1, "FALSE")),MAX(G$4:$G5918)+1,IF(ISNUMBER(Pay_Item_Search_Text),0,IF(ISNUMBER(SEARCH(Pay_Item_Search_Text,H5919)),MAX(G$4:$G5918)+1,0))),IF(ISNUMBER(Pay_Item_Search_Text),0,IF(ISNUMBER(SEARCH(Pay_Item_Search_Text,H5919)),MAX(G$4:$G5918)+1,0)))</f>
        <v>5915</v>
      </c>
      <c r="H5919" s="1" t="str">
        <f>IF(Table_PayItems[[#This Row],[Description]]="_","_ Unique Item - "&amp;Table_PayItems[[#This Row],[Item]]&amp;" - $"&amp;Table_PayItems[[#This Row],[Unit]],Table_PayItems[[#This Row],[Description]]&amp;" - $"&amp;Table_PayItems[[#This Row],[Unit]])</f>
        <v>Steel Structure, Coating, Partial, Type 4 - $LSUM</v>
      </c>
      <c r="I5919" s="29" t="str">
        <f>IFERROR(VLOOKUP(ROWS($M$5:M5919),Table_PayItems[[Search Key]:[Concentrated Name]],2,FALSE),"")</f>
        <v>Steel Structure, Coating, Partial, Type 4 - $LSUM</v>
      </c>
      <c r="J5919" s="1"/>
      <c r="K5919" s="1"/>
      <c r="L5919" s="22">
        <f>IF(ISNUMBER(SEARCH(Pay_Item_Search_Text_2,M5919)),MAX($L$4:L5918)+1,0)</f>
        <v>0</v>
      </c>
      <c r="M5919" s="1" t="str">
        <f>IFERROR(VLOOKUP(ROWS($M$5:M5919),Table_PayItems[[Search Key]:[Concentrated Name]],2,FALSE),"")</f>
        <v>Steel Structure, Coating, Partial, Type 4 - $LSUM</v>
      </c>
      <c r="N5919" s="1" t="str">
        <f>IFERROR(VLOOKUP(ROWS($M$5:N5919),$L$5:$M$7000,2,FALSE),"")</f>
        <v/>
      </c>
      <c r="O5919" s="1" t="str">
        <f>IFERROR(VLOOKUP(ROWS($O$5:O5919),$K$5:$L$7000,2,FALSE),"")</f>
        <v/>
      </c>
    </row>
    <row r="5920" spans="2:15" ht="15" customHeight="1" x14ac:dyDescent="0.25">
      <c r="B5920" s="178" t="s">
        <v>11047</v>
      </c>
      <c r="C5920" s="178" t="s">
        <v>16</v>
      </c>
      <c r="D5920" s="178" t="s">
        <v>3013</v>
      </c>
      <c r="E5920" s="178" t="s">
        <v>6938</v>
      </c>
      <c r="F5920" s="178" t="s">
        <v>17</v>
      </c>
      <c r="G5920" s="1">
        <f>IF(ISNUMBER(Pay_Item_Search_Text),IF(ISNUMBER(IF(FIND(Pay_Item_Search_Text,B5920)=1,1, "FALSE")),MAX(G$4:$G5919)+1,IF(ISNUMBER(Pay_Item_Search_Text),0,IF(ISNUMBER(SEARCH(Pay_Item_Search_Text,H5920)),MAX(G$4:$G5919)+1,0))),IF(ISNUMBER(Pay_Item_Search_Text),0,IF(ISNUMBER(SEARCH(Pay_Item_Search_Text,H5920)),MAX(G$4:$G5919)+1,0)))</f>
        <v>5916</v>
      </c>
      <c r="H5920" s="1" t="str">
        <f>IF(Table_PayItems[[#This Row],[Description]]="_","_ Unique Item - "&amp;Table_PayItems[[#This Row],[Item]]&amp;" - $"&amp;Table_PayItems[[#This Row],[Unit]],Table_PayItems[[#This Row],[Description]]&amp;" - $"&amp;Table_PayItems[[#This Row],[Unit]])</f>
        <v>Steel Structure, Coating, Type 4 - $LSUM</v>
      </c>
      <c r="I5920" s="29" t="str">
        <f>IFERROR(VLOOKUP(ROWS($M$5:M5920),Table_PayItems[[Search Key]:[Concentrated Name]],2,FALSE),"")</f>
        <v>Steel Structure, Coating, Type 4 - $LSUM</v>
      </c>
      <c r="J5920" s="1"/>
      <c r="K5920" s="1"/>
      <c r="L5920" s="22">
        <f>IF(ISNUMBER(SEARCH(Pay_Item_Search_Text_2,M5920)),MAX($L$4:L5919)+1,0)</f>
        <v>0</v>
      </c>
      <c r="M5920" s="1" t="str">
        <f>IFERROR(VLOOKUP(ROWS($M$5:M5920),Table_PayItems[[Search Key]:[Concentrated Name]],2,FALSE),"")</f>
        <v>Steel Structure, Coating, Type 4 - $LSUM</v>
      </c>
      <c r="N5920" s="1" t="str">
        <f>IFERROR(VLOOKUP(ROWS($M$5:N5920),$L$5:$M$7000,2,FALSE),"")</f>
        <v/>
      </c>
      <c r="O5920" s="1" t="str">
        <f>IFERROR(VLOOKUP(ROWS($O$5:O5920),$K$5:$L$7000,2,FALSE),"")</f>
        <v/>
      </c>
    </row>
    <row r="5921" spans="2:15" ht="15" customHeight="1" x14ac:dyDescent="0.25">
      <c r="B5921" s="178" t="s">
        <v>11150</v>
      </c>
      <c r="C5921" s="178" t="s">
        <v>112</v>
      </c>
      <c r="D5921" s="178" t="s">
        <v>3094</v>
      </c>
      <c r="E5921" s="178" t="s">
        <v>2724</v>
      </c>
      <c r="F5921" s="178" t="s">
        <v>17</v>
      </c>
      <c r="G5921" s="1">
        <f>IF(ISNUMBER(Pay_Item_Search_Text),IF(ISNUMBER(IF(FIND(Pay_Item_Search_Text,B5921)=1,1, "FALSE")),MAX(G$4:$G5920)+1,IF(ISNUMBER(Pay_Item_Search_Text),0,IF(ISNUMBER(SEARCH(Pay_Item_Search_Text,H5921)),MAX(G$4:$G5920)+1,0))),IF(ISNUMBER(Pay_Item_Search_Text),0,IF(ISNUMBER(SEARCH(Pay_Item_Search_Text,H5921)),MAX(G$4:$G5920)+1,0)))</f>
        <v>5917</v>
      </c>
      <c r="H5921" s="1" t="str">
        <f>IF(Table_PayItems[[#This Row],[Description]]="_","_ Unique Item - "&amp;Table_PayItems[[#This Row],[Item]]&amp;" - $"&amp;Table_PayItems[[#This Row],[Unit]],Table_PayItems[[#This Row],[Description]]&amp;" - $"&amp;Table_PayItems[[#This Row],[Unit]])</f>
        <v>Steps, Conc - $Cyd</v>
      </c>
      <c r="I5921" s="29" t="str">
        <f>IFERROR(VLOOKUP(ROWS($M$5:M5921),Table_PayItems[[Search Key]:[Concentrated Name]],2,FALSE),"")</f>
        <v>Steps, Conc - $Cyd</v>
      </c>
      <c r="J5921" s="1"/>
      <c r="K5921" s="1"/>
      <c r="L5921" s="22">
        <f>IF(ISNUMBER(SEARCH(Pay_Item_Search_Text_2,M5921)),MAX($L$4:L5920)+1,0)</f>
        <v>0</v>
      </c>
      <c r="M5921" s="1" t="str">
        <f>IFERROR(VLOOKUP(ROWS($M$5:M5921),Table_PayItems[[Search Key]:[Concentrated Name]],2,FALSE),"")</f>
        <v>Steps, Conc - $Cyd</v>
      </c>
      <c r="N5921" s="1" t="str">
        <f>IFERROR(VLOOKUP(ROWS($M$5:N5921),$L$5:$M$7000,2,FALSE),"")</f>
        <v/>
      </c>
      <c r="O5921" s="1" t="str">
        <f>IFERROR(VLOOKUP(ROWS($O$5:O5921),$K$5:$L$7000,2,FALSE),"")</f>
        <v/>
      </c>
    </row>
    <row r="5922" spans="2:15" ht="15" customHeight="1" x14ac:dyDescent="0.25">
      <c r="B5922" s="178" t="s">
        <v>11027</v>
      </c>
      <c r="C5922" s="178" t="s">
        <v>154</v>
      </c>
      <c r="D5922" s="178" t="s">
        <v>3001</v>
      </c>
      <c r="E5922" s="178" t="s">
        <v>6935</v>
      </c>
      <c r="F5922" s="178" t="s">
        <v>17</v>
      </c>
      <c r="G5922" s="1">
        <f>IF(ISNUMBER(Pay_Item_Search_Text),IF(ISNUMBER(IF(FIND(Pay_Item_Search_Text,B5922)=1,1, "FALSE")),MAX(G$4:$G5921)+1,IF(ISNUMBER(Pay_Item_Search_Text),0,IF(ISNUMBER(SEARCH(Pay_Item_Search_Text,H5922)),MAX(G$4:$G5921)+1,0))),IF(ISNUMBER(Pay_Item_Search_Text),0,IF(ISNUMBER(SEARCH(Pay_Item_Search_Text,H5922)),MAX(G$4:$G5921)+1,0)))</f>
        <v>5918</v>
      </c>
      <c r="H5922" s="1" t="str">
        <f>IF(Table_PayItems[[#This Row],[Description]]="_","_ Unique Item - "&amp;Table_PayItems[[#This Row],[Item]]&amp;" - $"&amp;Table_PayItems[[#This Row],[Unit]],Table_PayItems[[#This Row],[Description]]&amp;" - $"&amp;Table_PayItems[[#This Row],[Unit]])</f>
        <v>Stiffeners, Furn, Fab, and Erect - $Lb</v>
      </c>
      <c r="I5922" s="29" t="str">
        <f>IFERROR(VLOOKUP(ROWS($M$5:M5922),Table_PayItems[[Search Key]:[Concentrated Name]],2,FALSE),"")</f>
        <v>Stiffeners, Furn, Fab, and Erect - $Lb</v>
      </c>
      <c r="J5922" s="1"/>
      <c r="K5922" s="1"/>
      <c r="L5922" s="22">
        <f>IF(ISNUMBER(SEARCH(Pay_Item_Search_Text_2,M5922)),MAX($L$4:L5921)+1,0)</f>
        <v>0</v>
      </c>
      <c r="M5922" s="1" t="str">
        <f>IFERROR(VLOOKUP(ROWS($M$5:M5922),Table_PayItems[[Search Key]:[Concentrated Name]],2,FALSE),"")</f>
        <v>Stiffeners, Furn, Fab, and Erect - $Lb</v>
      </c>
      <c r="N5922" s="1" t="str">
        <f>IFERROR(VLOOKUP(ROWS($M$5:N5922),$L$5:$M$7000,2,FALSE),"")</f>
        <v/>
      </c>
      <c r="O5922" s="1" t="str">
        <f>IFERROR(VLOOKUP(ROWS($O$5:O5922),$K$5:$L$7000,2,FALSE),"")</f>
        <v/>
      </c>
    </row>
    <row r="5923" spans="2:15" ht="15" customHeight="1" x14ac:dyDescent="0.25">
      <c r="B5923" s="178" t="s">
        <v>14087</v>
      </c>
      <c r="C5923" s="178" t="s">
        <v>104</v>
      </c>
      <c r="D5923" s="178" t="s">
        <v>5000</v>
      </c>
      <c r="E5923" s="178" t="s">
        <v>2724</v>
      </c>
      <c r="F5923" s="178" t="s">
        <v>17</v>
      </c>
      <c r="G5923" s="1">
        <f>IF(ISNUMBER(Pay_Item_Search_Text),IF(ISNUMBER(IF(FIND(Pay_Item_Search_Text,B5923)=1,1, "FALSE")),MAX(G$4:$G5922)+1,IF(ISNUMBER(Pay_Item_Search_Text),0,IF(ISNUMBER(SEARCH(Pay_Item_Search_Text,H5923)),MAX(G$4:$G5922)+1,0))),IF(ISNUMBER(Pay_Item_Search_Text),0,IF(ISNUMBER(SEARCH(Pay_Item_Search_Text,H5923)),MAX(G$4:$G5922)+1,0)))</f>
        <v>5919</v>
      </c>
      <c r="H5923" s="1" t="str">
        <f>IF(Table_PayItems[[#This Row],[Description]]="_","_ Unique Item - "&amp;Table_PayItems[[#This Row],[Item]]&amp;" - $"&amp;Table_PayItems[[#This Row],[Unit]],Table_PayItems[[#This Row],[Description]]&amp;" - $"&amp;Table_PayItems[[#This Row],[Unit]])</f>
        <v>Strain Pole Fdn - $Ft</v>
      </c>
      <c r="I5923" s="29" t="str">
        <f>IFERROR(VLOOKUP(ROWS($M$5:M5923),Table_PayItems[[Search Key]:[Concentrated Name]],2,FALSE),"")</f>
        <v>Strain Pole Fdn - $Ft</v>
      </c>
      <c r="J5923" s="1"/>
      <c r="K5923" s="1"/>
      <c r="L5923" s="22">
        <f>IF(ISNUMBER(SEARCH(Pay_Item_Search_Text_2,M5923)),MAX($L$4:L5922)+1,0)</f>
        <v>0</v>
      </c>
      <c r="M5923" s="1" t="str">
        <f>IFERROR(VLOOKUP(ROWS($M$5:M5923),Table_PayItems[[Search Key]:[Concentrated Name]],2,FALSE),"")</f>
        <v>Strain Pole Fdn - $Ft</v>
      </c>
      <c r="N5923" s="1" t="str">
        <f>IFERROR(VLOOKUP(ROWS($M$5:N5923),$L$5:$M$7000,2,FALSE),"")</f>
        <v/>
      </c>
      <c r="O5923" s="1" t="str">
        <f>IFERROR(VLOOKUP(ROWS($O$5:O5923),$K$5:$L$7000,2,FALSE),"")</f>
        <v/>
      </c>
    </row>
    <row r="5924" spans="2:15" ht="15" customHeight="1" x14ac:dyDescent="0.25">
      <c r="B5924" s="178" t="s">
        <v>14293</v>
      </c>
      <c r="C5924" s="178" t="s">
        <v>104</v>
      </c>
      <c r="D5924" s="178" t="s">
        <v>5199</v>
      </c>
      <c r="E5924" s="178" t="s">
        <v>5624</v>
      </c>
      <c r="F5924" s="178" t="s">
        <v>17</v>
      </c>
      <c r="G5924" s="1">
        <f>IF(ISNUMBER(Pay_Item_Search_Text),IF(ISNUMBER(IF(FIND(Pay_Item_Search_Text,B5924)=1,1, "FALSE")),MAX(G$4:$G5923)+1,IF(ISNUMBER(Pay_Item_Search_Text),0,IF(ISNUMBER(SEARCH(Pay_Item_Search_Text,H5924)),MAX(G$4:$G5923)+1,0))),IF(ISNUMBER(Pay_Item_Search_Text),0,IF(ISNUMBER(SEARCH(Pay_Item_Search_Text,H5924)),MAX(G$4:$G5923)+1,0)))</f>
        <v>5920</v>
      </c>
      <c r="H5924" s="1" t="str">
        <f>IF(Table_PayItems[[#This Row],[Description]]="_","_ Unique Item - "&amp;Table_PayItems[[#This Row],[Item]]&amp;" - $"&amp;Table_PayItems[[#This Row],[Unit]],Table_PayItems[[#This Row],[Description]]&amp;" - $"&amp;Table_PayItems[[#This Row],[Unit]])</f>
        <v>Strain Pole Fdn, 6 Bolt - $Ft</v>
      </c>
      <c r="I5924" s="29" t="str">
        <f>IFERROR(VLOOKUP(ROWS($M$5:M5924),Table_PayItems[[Search Key]:[Concentrated Name]],2,FALSE),"")</f>
        <v>Strain Pole Fdn, 6 Bolt - $Ft</v>
      </c>
      <c r="J5924" s="1"/>
      <c r="K5924" s="1"/>
      <c r="L5924" s="22">
        <f>IF(ISNUMBER(SEARCH(Pay_Item_Search_Text_2,M5924)),MAX($L$4:L5923)+1,0)</f>
        <v>0</v>
      </c>
      <c r="M5924" s="1" t="str">
        <f>IFERROR(VLOOKUP(ROWS($M$5:M5924),Table_PayItems[[Search Key]:[Concentrated Name]],2,FALSE),"")</f>
        <v>Strain Pole Fdn, 6 Bolt - $Ft</v>
      </c>
      <c r="N5924" s="1" t="str">
        <f>IFERROR(VLOOKUP(ROWS($M$5:N5924),$L$5:$M$7000,2,FALSE),"")</f>
        <v/>
      </c>
      <c r="O5924" s="1" t="str">
        <f>IFERROR(VLOOKUP(ROWS($O$5:O5924),$K$5:$L$7000,2,FALSE),"")</f>
        <v/>
      </c>
    </row>
    <row r="5925" spans="2:15" ht="15" customHeight="1" x14ac:dyDescent="0.25">
      <c r="B5925" s="178" t="s">
        <v>14085</v>
      </c>
      <c r="C5925" s="178" t="s">
        <v>104</v>
      </c>
      <c r="D5925" s="178" t="s">
        <v>4998</v>
      </c>
      <c r="E5925" s="178" t="s">
        <v>2724</v>
      </c>
      <c r="F5925" s="178" t="s">
        <v>17</v>
      </c>
      <c r="G5925" s="1">
        <f>IF(ISNUMBER(Pay_Item_Search_Text),IF(ISNUMBER(IF(FIND(Pay_Item_Search_Text,B5925)=1,1, "FALSE")),MAX(G$4:$G5924)+1,IF(ISNUMBER(Pay_Item_Search_Text),0,IF(ISNUMBER(SEARCH(Pay_Item_Search_Text,H5925)),MAX(G$4:$G5924)+1,0))),IF(ISNUMBER(Pay_Item_Search_Text),0,IF(ISNUMBER(SEARCH(Pay_Item_Search_Text,H5925)),MAX(G$4:$G5924)+1,0)))</f>
        <v>5921</v>
      </c>
      <c r="H5925" s="1" t="str">
        <f>IF(Table_PayItems[[#This Row],[Description]]="_","_ Unique Item - "&amp;Table_PayItems[[#This Row],[Item]]&amp;" - $"&amp;Table_PayItems[[#This Row],[Unit]],Table_PayItems[[#This Row],[Description]]&amp;" - $"&amp;Table_PayItems[[#This Row],[Unit]])</f>
        <v>Strain Pole Fdn, Cased - $Ft</v>
      </c>
      <c r="I5925" s="29" t="str">
        <f>IFERROR(VLOOKUP(ROWS($M$5:M5925),Table_PayItems[[Search Key]:[Concentrated Name]],2,FALSE),"")</f>
        <v>Strain Pole Fdn, Cased - $Ft</v>
      </c>
      <c r="J5925" s="1"/>
      <c r="K5925" s="1"/>
      <c r="L5925" s="22">
        <f>IF(ISNUMBER(SEARCH(Pay_Item_Search_Text_2,M5925)),MAX($L$4:L5924)+1,0)</f>
        <v>0</v>
      </c>
      <c r="M5925" s="1" t="str">
        <f>IFERROR(VLOOKUP(ROWS($M$5:M5925),Table_PayItems[[Search Key]:[Concentrated Name]],2,FALSE),"")</f>
        <v>Strain Pole Fdn, Cased - $Ft</v>
      </c>
      <c r="N5925" s="1" t="str">
        <f>IFERROR(VLOOKUP(ROWS($M$5:N5925),$L$5:$M$7000,2,FALSE),"")</f>
        <v/>
      </c>
      <c r="O5925" s="1" t="str">
        <f>IFERROR(VLOOKUP(ROWS($O$5:O5925),$K$5:$L$7000,2,FALSE),"")</f>
        <v/>
      </c>
    </row>
    <row r="5926" spans="2:15" ht="15" customHeight="1" x14ac:dyDescent="0.25">
      <c r="B5926" s="178" t="s">
        <v>14086</v>
      </c>
      <c r="C5926" s="178" t="s">
        <v>104</v>
      </c>
      <c r="D5926" s="178" t="s">
        <v>4999</v>
      </c>
      <c r="E5926" s="178" t="s">
        <v>2724</v>
      </c>
      <c r="F5926" s="178" t="s">
        <v>17</v>
      </c>
      <c r="G5926" s="1">
        <f>IF(ISNUMBER(Pay_Item_Search_Text),IF(ISNUMBER(IF(FIND(Pay_Item_Search_Text,B5926)=1,1, "FALSE")),MAX(G$4:$G5925)+1,IF(ISNUMBER(Pay_Item_Search_Text),0,IF(ISNUMBER(SEARCH(Pay_Item_Search_Text,H5926)),MAX(G$4:$G5925)+1,0))),IF(ISNUMBER(Pay_Item_Search_Text),0,IF(ISNUMBER(SEARCH(Pay_Item_Search_Text,H5926)),MAX(G$4:$G5925)+1,0)))</f>
        <v>5922</v>
      </c>
      <c r="H5926" s="1" t="str">
        <f>IF(Table_PayItems[[#This Row],[Description]]="_","_ Unique Item - "&amp;Table_PayItems[[#This Row],[Item]]&amp;" - $"&amp;Table_PayItems[[#This Row],[Unit]],Table_PayItems[[#This Row],[Description]]&amp;" - $"&amp;Table_PayItems[[#This Row],[Unit]])</f>
        <v>Strain Pole Fdn, Uncased - $Ft</v>
      </c>
      <c r="I5926" s="29" t="str">
        <f>IFERROR(VLOOKUP(ROWS($M$5:M5926),Table_PayItems[[Search Key]:[Concentrated Name]],2,FALSE),"")</f>
        <v>Strain Pole Fdn, Uncased - $Ft</v>
      </c>
      <c r="J5926" s="1"/>
      <c r="K5926" s="1"/>
      <c r="L5926" s="22">
        <f>IF(ISNUMBER(SEARCH(Pay_Item_Search_Text_2,M5926)),MAX($L$4:L5925)+1,0)</f>
        <v>0</v>
      </c>
      <c r="M5926" s="1" t="str">
        <f>IFERROR(VLOOKUP(ROWS($M$5:M5926),Table_PayItems[[Search Key]:[Concentrated Name]],2,FALSE),"")</f>
        <v>Strain Pole Fdn, Uncased - $Ft</v>
      </c>
      <c r="N5926" s="1" t="str">
        <f>IFERROR(VLOOKUP(ROWS($M$5:N5926),$L$5:$M$7000,2,FALSE),"")</f>
        <v/>
      </c>
      <c r="O5926" s="1" t="str">
        <f>IFERROR(VLOOKUP(ROWS($O$5:O5926),$K$5:$L$7000,2,FALSE),"")</f>
        <v/>
      </c>
    </row>
    <row r="5927" spans="2:15" ht="15" customHeight="1" x14ac:dyDescent="0.25">
      <c r="B5927" s="178" t="s">
        <v>14290</v>
      </c>
      <c r="C5927" s="178" t="s">
        <v>88</v>
      </c>
      <c r="D5927" s="178" t="s">
        <v>5196</v>
      </c>
      <c r="E5927" s="178" t="s">
        <v>5623</v>
      </c>
      <c r="F5927" s="178" t="s">
        <v>17</v>
      </c>
      <c r="G5927" s="1">
        <f>IF(ISNUMBER(Pay_Item_Search_Text),IF(ISNUMBER(IF(FIND(Pay_Item_Search_Text,B5927)=1,1, "FALSE")),MAX(G$4:$G5926)+1,IF(ISNUMBER(Pay_Item_Search_Text),0,IF(ISNUMBER(SEARCH(Pay_Item_Search_Text,H5927)),MAX(G$4:$G5926)+1,0))),IF(ISNUMBER(Pay_Item_Search_Text),0,IF(ISNUMBER(SEARCH(Pay_Item_Search_Text,H5927)),MAX(G$4:$G5926)+1,0)))</f>
        <v>5923</v>
      </c>
      <c r="H5927" s="1" t="str">
        <f>IF(Table_PayItems[[#This Row],[Description]]="_","_ Unique Item - "&amp;Table_PayItems[[#This Row],[Item]]&amp;" - $"&amp;Table_PayItems[[#This Row],[Unit]],Table_PayItems[[#This Row],[Description]]&amp;" - $"&amp;Table_PayItems[[#This Row],[Unit]])</f>
        <v>Strain Pole, Steel, 6 bolt, 30 foot - $Ea</v>
      </c>
      <c r="I5927" s="29" t="str">
        <f>IFERROR(VLOOKUP(ROWS($M$5:M5927),Table_PayItems[[Search Key]:[Concentrated Name]],2,FALSE),"")</f>
        <v>Strain Pole, Steel, 6 bolt, 30 foot - $Ea</v>
      </c>
      <c r="J5927" s="1"/>
      <c r="K5927" s="1"/>
      <c r="L5927" s="22">
        <f>IF(ISNUMBER(SEARCH(Pay_Item_Search_Text_2,M5927)),MAX($L$4:L5926)+1,0)</f>
        <v>1052</v>
      </c>
      <c r="M5927" s="1" t="str">
        <f>IFERROR(VLOOKUP(ROWS($M$5:M5927),Table_PayItems[[Search Key]:[Concentrated Name]],2,FALSE),"")</f>
        <v>Strain Pole, Steel, 6 bolt, 30 foot - $Ea</v>
      </c>
      <c r="N5927" s="1" t="str">
        <f>IFERROR(VLOOKUP(ROWS($M$5:N5927),$L$5:$M$7000,2,FALSE),"")</f>
        <v/>
      </c>
      <c r="O5927" s="1" t="str">
        <f>IFERROR(VLOOKUP(ROWS($O$5:O5927),$K$5:$L$7000,2,FALSE),"")</f>
        <v/>
      </c>
    </row>
    <row r="5928" spans="2:15" ht="15" customHeight="1" x14ac:dyDescent="0.25">
      <c r="B5928" s="178" t="s">
        <v>14291</v>
      </c>
      <c r="C5928" s="178" t="s">
        <v>88</v>
      </c>
      <c r="D5928" s="178" t="s">
        <v>5197</v>
      </c>
      <c r="E5928" s="178" t="s">
        <v>5623</v>
      </c>
      <c r="F5928" s="178" t="s">
        <v>17</v>
      </c>
      <c r="G5928" s="1">
        <f>IF(ISNUMBER(Pay_Item_Search_Text),IF(ISNUMBER(IF(FIND(Pay_Item_Search_Text,B5928)=1,1, "FALSE")),MAX(G$4:$G5927)+1,IF(ISNUMBER(Pay_Item_Search_Text),0,IF(ISNUMBER(SEARCH(Pay_Item_Search_Text,H5928)),MAX(G$4:$G5927)+1,0))),IF(ISNUMBER(Pay_Item_Search_Text),0,IF(ISNUMBER(SEARCH(Pay_Item_Search_Text,H5928)),MAX(G$4:$G5927)+1,0)))</f>
        <v>5924</v>
      </c>
      <c r="H5928" s="1" t="str">
        <f>IF(Table_PayItems[[#This Row],[Description]]="_","_ Unique Item - "&amp;Table_PayItems[[#This Row],[Item]]&amp;" - $"&amp;Table_PayItems[[#This Row],[Unit]],Table_PayItems[[#This Row],[Description]]&amp;" - $"&amp;Table_PayItems[[#This Row],[Unit]])</f>
        <v>Strain Pole, Steel, 6 bolt, 36 foot - $Ea</v>
      </c>
      <c r="I5928" s="29" t="str">
        <f>IFERROR(VLOOKUP(ROWS($M$5:M5928),Table_PayItems[[Search Key]:[Concentrated Name]],2,FALSE),"")</f>
        <v>Strain Pole, Steel, 6 bolt, 36 foot - $Ea</v>
      </c>
      <c r="J5928" s="1"/>
      <c r="K5928" s="1"/>
      <c r="L5928" s="22">
        <f>IF(ISNUMBER(SEARCH(Pay_Item_Search_Text_2,M5928)),MAX($L$4:L5927)+1,0)</f>
        <v>0</v>
      </c>
      <c r="M5928" s="1" t="str">
        <f>IFERROR(VLOOKUP(ROWS($M$5:M5928),Table_PayItems[[Search Key]:[Concentrated Name]],2,FALSE),"")</f>
        <v>Strain Pole, Steel, 6 bolt, 36 foot - $Ea</v>
      </c>
      <c r="N5928" s="1" t="str">
        <f>IFERROR(VLOOKUP(ROWS($M$5:N5928),$L$5:$M$7000,2,FALSE),"")</f>
        <v/>
      </c>
      <c r="O5928" s="1" t="str">
        <f>IFERROR(VLOOKUP(ROWS($O$5:O5928),$K$5:$L$7000,2,FALSE),"")</f>
        <v/>
      </c>
    </row>
    <row r="5929" spans="2:15" ht="15" customHeight="1" x14ac:dyDescent="0.25">
      <c r="B5929" s="178" t="s">
        <v>14292</v>
      </c>
      <c r="C5929" s="178" t="s">
        <v>88</v>
      </c>
      <c r="D5929" s="178" t="s">
        <v>5198</v>
      </c>
      <c r="E5929" s="178" t="s">
        <v>5623</v>
      </c>
      <c r="F5929" s="178" t="s">
        <v>17</v>
      </c>
      <c r="G5929" s="1">
        <f>IF(ISNUMBER(Pay_Item_Search_Text),IF(ISNUMBER(IF(FIND(Pay_Item_Search_Text,B5929)=1,1, "FALSE")),MAX(G$4:$G5928)+1,IF(ISNUMBER(Pay_Item_Search_Text),0,IF(ISNUMBER(SEARCH(Pay_Item_Search_Text,H5929)),MAX(G$4:$G5928)+1,0))),IF(ISNUMBER(Pay_Item_Search_Text),0,IF(ISNUMBER(SEARCH(Pay_Item_Search_Text,H5929)),MAX(G$4:$G5928)+1,0)))</f>
        <v>5925</v>
      </c>
      <c r="H5929" s="1" t="str">
        <f>IF(Table_PayItems[[#This Row],[Description]]="_","_ Unique Item - "&amp;Table_PayItems[[#This Row],[Item]]&amp;" - $"&amp;Table_PayItems[[#This Row],[Unit]],Table_PayItems[[#This Row],[Description]]&amp;" - $"&amp;Table_PayItems[[#This Row],[Unit]])</f>
        <v>Strain Pole, Steel, 6 bolt, 40 foot - $Ea</v>
      </c>
      <c r="I5929" s="29" t="str">
        <f>IFERROR(VLOOKUP(ROWS($M$5:M5929),Table_PayItems[[Search Key]:[Concentrated Name]],2,FALSE),"")</f>
        <v>Strain Pole, Steel, 6 bolt, 40 foot - $Ea</v>
      </c>
      <c r="J5929" s="1"/>
      <c r="K5929" s="1"/>
      <c r="L5929" s="22">
        <f>IF(ISNUMBER(SEARCH(Pay_Item_Search_Text_2,M5929)),MAX($L$4:L5928)+1,0)</f>
        <v>1053</v>
      </c>
      <c r="M5929" s="1" t="str">
        <f>IFERROR(VLOOKUP(ROWS($M$5:M5929),Table_PayItems[[Search Key]:[Concentrated Name]],2,FALSE),"")</f>
        <v>Strain Pole, Steel, 6 bolt, 40 foot - $Ea</v>
      </c>
      <c r="N5929" s="1" t="str">
        <f>IFERROR(VLOOKUP(ROWS($M$5:N5929),$L$5:$M$7000,2,FALSE),"")</f>
        <v/>
      </c>
      <c r="O5929" s="1" t="str">
        <f>IFERROR(VLOOKUP(ROWS($O$5:O5929),$K$5:$L$7000,2,FALSE),"")</f>
        <v/>
      </c>
    </row>
    <row r="5930" spans="2:15" ht="15" customHeight="1" x14ac:dyDescent="0.25">
      <c r="B5930" s="178" t="s">
        <v>14088</v>
      </c>
      <c r="C5930" s="178" t="s">
        <v>88</v>
      </c>
      <c r="D5930" s="178" t="s">
        <v>5001</v>
      </c>
      <c r="E5930" s="178" t="s">
        <v>17</v>
      </c>
      <c r="F5930" s="178" t="s">
        <v>17</v>
      </c>
      <c r="G5930" s="1">
        <f>IF(ISNUMBER(Pay_Item_Search_Text),IF(ISNUMBER(IF(FIND(Pay_Item_Search_Text,B5930)=1,1, "FALSE")),MAX(G$4:$G5929)+1,IF(ISNUMBER(Pay_Item_Search_Text),0,IF(ISNUMBER(SEARCH(Pay_Item_Search_Text,H5930)),MAX(G$4:$G5929)+1,0))),IF(ISNUMBER(Pay_Item_Search_Text),0,IF(ISNUMBER(SEARCH(Pay_Item_Search_Text,H5930)),MAX(G$4:$G5929)+1,0)))</f>
        <v>5926</v>
      </c>
      <c r="H5930" s="1" t="str">
        <f>IF(Table_PayItems[[#This Row],[Description]]="_","_ Unique Item - "&amp;Table_PayItems[[#This Row],[Item]]&amp;" - $"&amp;Table_PayItems[[#This Row],[Unit]],Table_PayItems[[#This Row],[Description]]&amp;" - $"&amp;Table_PayItems[[#This Row],[Unit]])</f>
        <v>Strain Pole, Steel, Anchor Base, 30 foot - $Ea</v>
      </c>
      <c r="I5930" s="29" t="str">
        <f>IFERROR(VLOOKUP(ROWS($M$5:M5930),Table_PayItems[[Search Key]:[Concentrated Name]],2,FALSE),"")</f>
        <v>Strain Pole, Steel, Anchor Base, 30 foot - $Ea</v>
      </c>
      <c r="J5930" s="1"/>
      <c r="K5930" s="1"/>
      <c r="L5930" s="22">
        <f>IF(ISNUMBER(SEARCH(Pay_Item_Search_Text_2,M5930)),MAX($L$4:L5929)+1,0)</f>
        <v>1054</v>
      </c>
      <c r="M5930" s="1" t="str">
        <f>IFERROR(VLOOKUP(ROWS($M$5:M5930),Table_PayItems[[Search Key]:[Concentrated Name]],2,FALSE),"")</f>
        <v>Strain Pole, Steel, Anchor Base, 30 foot - $Ea</v>
      </c>
      <c r="N5930" s="1" t="str">
        <f>IFERROR(VLOOKUP(ROWS($M$5:N5930),$L$5:$M$7000,2,FALSE),"")</f>
        <v/>
      </c>
      <c r="O5930" s="1" t="str">
        <f>IFERROR(VLOOKUP(ROWS($O$5:O5930),$K$5:$L$7000,2,FALSE),"")</f>
        <v/>
      </c>
    </row>
    <row r="5931" spans="2:15" ht="15" customHeight="1" x14ac:dyDescent="0.25">
      <c r="B5931" s="178" t="s">
        <v>14089</v>
      </c>
      <c r="C5931" s="178" t="s">
        <v>88</v>
      </c>
      <c r="D5931" s="178" t="s">
        <v>5002</v>
      </c>
      <c r="E5931" s="178" t="s">
        <v>17</v>
      </c>
      <c r="F5931" s="178" t="s">
        <v>17</v>
      </c>
      <c r="G5931" s="1">
        <f>IF(ISNUMBER(Pay_Item_Search_Text),IF(ISNUMBER(IF(FIND(Pay_Item_Search_Text,B5931)=1,1, "FALSE")),MAX(G$4:$G5930)+1,IF(ISNUMBER(Pay_Item_Search_Text),0,IF(ISNUMBER(SEARCH(Pay_Item_Search_Text,H5931)),MAX(G$4:$G5930)+1,0))),IF(ISNUMBER(Pay_Item_Search_Text),0,IF(ISNUMBER(SEARCH(Pay_Item_Search_Text,H5931)),MAX(G$4:$G5930)+1,0)))</f>
        <v>5927</v>
      </c>
      <c r="H5931" s="1" t="str">
        <f>IF(Table_PayItems[[#This Row],[Description]]="_","_ Unique Item - "&amp;Table_PayItems[[#This Row],[Item]]&amp;" - $"&amp;Table_PayItems[[#This Row],[Unit]],Table_PayItems[[#This Row],[Description]]&amp;" - $"&amp;Table_PayItems[[#This Row],[Unit]])</f>
        <v>Strain Pole, Steel, Anchor Base, 30 foot, Salv - $Ea</v>
      </c>
      <c r="I5931" s="29" t="str">
        <f>IFERROR(VLOOKUP(ROWS($M$5:M5931),Table_PayItems[[Search Key]:[Concentrated Name]],2,FALSE),"")</f>
        <v>Strain Pole, Steel, Anchor Base, 30 foot, Salv - $Ea</v>
      </c>
      <c r="J5931" s="1"/>
      <c r="K5931" s="1"/>
      <c r="L5931" s="22">
        <f>IF(ISNUMBER(SEARCH(Pay_Item_Search_Text_2,M5931)),MAX($L$4:L5930)+1,0)</f>
        <v>1055</v>
      </c>
      <c r="M5931" s="1" t="str">
        <f>IFERROR(VLOOKUP(ROWS($M$5:M5931),Table_PayItems[[Search Key]:[Concentrated Name]],2,FALSE),"")</f>
        <v>Strain Pole, Steel, Anchor Base, 30 foot, Salv - $Ea</v>
      </c>
      <c r="N5931" s="1" t="str">
        <f>IFERROR(VLOOKUP(ROWS($M$5:N5931),$L$5:$M$7000,2,FALSE),"")</f>
        <v/>
      </c>
      <c r="O5931" s="1" t="str">
        <f>IFERROR(VLOOKUP(ROWS($O$5:O5931),$K$5:$L$7000,2,FALSE),"")</f>
        <v/>
      </c>
    </row>
    <row r="5932" spans="2:15" ht="15" customHeight="1" x14ac:dyDescent="0.25">
      <c r="B5932" s="178" t="s">
        <v>14090</v>
      </c>
      <c r="C5932" s="178" t="s">
        <v>88</v>
      </c>
      <c r="D5932" s="178" t="s">
        <v>5003</v>
      </c>
      <c r="E5932" s="178" t="s">
        <v>17</v>
      </c>
      <c r="F5932" s="178" t="s">
        <v>17</v>
      </c>
      <c r="G5932" s="1">
        <f>IF(ISNUMBER(Pay_Item_Search_Text),IF(ISNUMBER(IF(FIND(Pay_Item_Search_Text,B5932)=1,1, "FALSE")),MAX(G$4:$G5931)+1,IF(ISNUMBER(Pay_Item_Search_Text),0,IF(ISNUMBER(SEARCH(Pay_Item_Search_Text,H5932)),MAX(G$4:$G5931)+1,0))),IF(ISNUMBER(Pay_Item_Search_Text),0,IF(ISNUMBER(SEARCH(Pay_Item_Search_Text,H5932)),MAX(G$4:$G5931)+1,0)))</f>
        <v>5928</v>
      </c>
      <c r="H5932" s="1" t="str">
        <f>IF(Table_PayItems[[#This Row],[Description]]="_","_ Unique Item - "&amp;Table_PayItems[[#This Row],[Item]]&amp;" - $"&amp;Table_PayItems[[#This Row],[Unit]],Table_PayItems[[#This Row],[Description]]&amp;" - $"&amp;Table_PayItems[[#This Row],[Unit]])</f>
        <v>Strain Pole, Steel, Anchor Base, 36 foot - $Ea</v>
      </c>
      <c r="I5932" s="29" t="str">
        <f>IFERROR(VLOOKUP(ROWS($M$5:M5932),Table_PayItems[[Search Key]:[Concentrated Name]],2,FALSE),"")</f>
        <v>Strain Pole, Steel, Anchor Base, 36 foot - $Ea</v>
      </c>
      <c r="J5932" s="1"/>
      <c r="K5932" s="1"/>
      <c r="L5932" s="22">
        <f>IF(ISNUMBER(SEARCH(Pay_Item_Search_Text_2,M5932)),MAX($L$4:L5931)+1,0)</f>
        <v>0</v>
      </c>
      <c r="M5932" s="1" t="str">
        <f>IFERROR(VLOOKUP(ROWS($M$5:M5932),Table_PayItems[[Search Key]:[Concentrated Name]],2,FALSE),"")</f>
        <v>Strain Pole, Steel, Anchor Base, 36 foot - $Ea</v>
      </c>
      <c r="N5932" s="1" t="str">
        <f>IFERROR(VLOOKUP(ROWS($M$5:N5932),$L$5:$M$7000,2,FALSE),"")</f>
        <v/>
      </c>
      <c r="O5932" s="1" t="str">
        <f>IFERROR(VLOOKUP(ROWS($O$5:O5932),$K$5:$L$7000,2,FALSE),"")</f>
        <v/>
      </c>
    </row>
    <row r="5933" spans="2:15" ht="15" customHeight="1" x14ac:dyDescent="0.25">
      <c r="B5933" s="178" t="s">
        <v>14091</v>
      </c>
      <c r="C5933" s="178" t="s">
        <v>88</v>
      </c>
      <c r="D5933" s="178" t="s">
        <v>5004</v>
      </c>
      <c r="E5933" s="178" t="s">
        <v>17</v>
      </c>
      <c r="F5933" s="178" t="s">
        <v>17</v>
      </c>
      <c r="G5933" s="1">
        <f>IF(ISNUMBER(Pay_Item_Search_Text),IF(ISNUMBER(IF(FIND(Pay_Item_Search_Text,B5933)=1,1, "FALSE")),MAX(G$4:$G5932)+1,IF(ISNUMBER(Pay_Item_Search_Text),0,IF(ISNUMBER(SEARCH(Pay_Item_Search_Text,H5933)),MAX(G$4:$G5932)+1,0))),IF(ISNUMBER(Pay_Item_Search_Text),0,IF(ISNUMBER(SEARCH(Pay_Item_Search_Text,H5933)),MAX(G$4:$G5932)+1,0)))</f>
        <v>5929</v>
      </c>
      <c r="H5933" s="1" t="str">
        <f>IF(Table_PayItems[[#This Row],[Description]]="_","_ Unique Item - "&amp;Table_PayItems[[#This Row],[Item]]&amp;" - $"&amp;Table_PayItems[[#This Row],[Unit]],Table_PayItems[[#This Row],[Description]]&amp;" - $"&amp;Table_PayItems[[#This Row],[Unit]])</f>
        <v>Strain Pole, Steel, Anchor Base, 36 foot, Salv - $Ea</v>
      </c>
      <c r="I5933" s="29" t="str">
        <f>IFERROR(VLOOKUP(ROWS($M$5:M5933),Table_PayItems[[Search Key]:[Concentrated Name]],2,FALSE),"")</f>
        <v>Strain Pole, Steel, Anchor Base, 36 foot, Salv - $Ea</v>
      </c>
      <c r="J5933" s="1"/>
      <c r="K5933" s="1"/>
      <c r="L5933" s="22">
        <f>IF(ISNUMBER(SEARCH(Pay_Item_Search_Text_2,M5933)),MAX($L$4:L5932)+1,0)</f>
        <v>0</v>
      </c>
      <c r="M5933" s="1" t="str">
        <f>IFERROR(VLOOKUP(ROWS($M$5:M5933),Table_PayItems[[Search Key]:[Concentrated Name]],2,FALSE),"")</f>
        <v>Strain Pole, Steel, Anchor Base, 36 foot, Salv - $Ea</v>
      </c>
      <c r="N5933" s="1" t="str">
        <f>IFERROR(VLOOKUP(ROWS($M$5:N5933),$L$5:$M$7000,2,FALSE),"")</f>
        <v/>
      </c>
      <c r="O5933" s="1" t="str">
        <f>IFERROR(VLOOKUP(ROWS($O$5:O5933),$K$5:$L$7000,2,FALSE),"")</f>
        <v/>
      </c>
    </row>
    <row r="5934" spans="2:15" ht="15" customHeight="1" x14ac:dyDescent="0.25">
      <c r="B5934" s="178" t="s">
        <v>14092</v>
      </c>
      <c r="C5934" s="178" t="s">
        <v>88</v>
      </c>
      <c r="D5934" s="178" t="s">
        <v>5005</v>
      </c>
      <c r="E5934" s="178" t="s">
        <v>17</v>
      </c>
      <c r="F5934" s="178" t="s">
        <v>17</v>
      </c>
      <c r="G5934" s="1">
        <f>IF(ISNUMBER(Pay_Item_Search_Text),IF(ISNUMBER(IF(FIND(Pay_Item_Search_Text,B5934)=1,1, "FALSE")),MAX(G$4:$G5933)+1,IF(ISNUMBER(Pay_Item_Search_Text),0,IF(ISNUMBER(SEARCH(Pay_Item_Search_Text,H5934)),MAX(G$4:$G5933)+1,0))),IF(ISNUMBER(Pay_Item_Search_Text),0,IF(ISNUMBER(SEARCH(Pay_Item_Search_Text,H5934)),MAX(G$4:$G5933)+1,0)))</f>
        <v>5930</v>
      </c>
      <c r="H5934" s="1" t="str">
        <f>IF(Table_PayItems[[#This Row],[Description]]="_","_ Unique Item - "&amp;Table_PayItems[[#This Row],[Item]]&amp;" - $"&amp;Table_PayItems[[#This Row],[Unit]],Table_PayItems[[#This Row],[Description]]&amp;" - $"&amp;Table_PayItems[[#This Row],[Unit]])</f>
        <v>Strain Pole, Steel, Anchor Base, 40 foot - $Ea</v>
      </c>
      <c r="I5934" s="29" t="str">
        <f>IFERROR(VLOOKUP(ROWS($M$5:M5934),Table_PayItems[[Search Key]:[Concentrated Name]],2,FALSE),"")</f>
        <v>Strain Pole, Steel, Anchor Base, 40 foot - $Ea</v>
      </c>
      <c r="J5934" s="1"/>
      <c r="K5934" s="1"/>
      <c r="L5934" s="22">
        <f>IF(ISNUMBER(SEARCH(Pay_Item_Search_Text_2,M5934)),MAX($L$4:L5933)+1,0)</f>
        <v>1056</v>
      </c>
      <c r="M5934" s="1" t="str">
        <f>IFERROR(VLOOKUP(ROWS($M$5:M5934),Table_PayItems[[Search Key]:[Concentrated Name]],2,FALSE),"")</f>
        <v>Strain Pole, Steel, Anchor Base, 40 foot - $Ea</v>
      </c>
      <c r="N5934" s="1" t="str">
        <f>IFERROR(VLOOKUP(ROWS($M$5:N5934),$L$5:$M$7000,2,FALSE),"")</f>
        <v/>
      </c>
      <c r="O5934" s="1" t="str">
        <f>IFERROR(VLOOKUP(ROWS($O$5:O5934),$K$5:$L$7000,2,FALSE),"")</f>
        <v/>
      </c>
    </row>
    <row r="5935" spans="2:15" ht="15" customHeight="1" x14ac:dyDescent="0.25">
      <c r="B5935" s="178" t="s">
        <v>14093</v>
      </c>
      <c r="C5935" s="178" t="s">
        <v>88</v>
      </c>
      <c r="D5935" s="178" t="s">
        <v>5006</v>
      </c>
      <c r="E5935" s="178" t="s">
        <v>17</v>
      </c>
      <c r="F5935" s="178" t="s">
        <v>17</v>
      </c>
      <c r="G5935" s="1">
        <f>IF(ISNUMBER(Pay_Item_Search_Text),IF(ISNUMBER(IF(FIND(Pay_Item_Search_Text,B5935)=1,1, "FALSE")),MAX(G$4:$G5934)+1,IF(ISNUMBER(Pay_Item_Search_Text),0,IF(ISNUMBER(SEARCH(Pay_Item_Search_Text,H5935)),MAX(G$4:$G5934)+1,0))),IF(ISNUMBER(Pay_Item_Search_Text),0,IF(ISNUMBER(SEARCH(Pay_Item_Search_Text,H5935)),MAX(G$4:$G5934)+1,0)))</f>
        <v>5931</v>
      </c>
      <c r="H5935" s="1" t="str">
        <f>IF(Table_PayItems[[#This Row],[Description]]="_","_ Unique Item - "&amp;Table_PayItems[[#This Row],[Item]]&amp;" - $"&amp;Table_PayItems[[#This Row],[Unit]],Table_PayItems[[#This Row],[Description]]&amp;" - $"&amp;Table_PayItems[[#This Row],[Unit]])</f>
        <v>Strain Pole, Steel, Anchor Base, 40 foot, Salv - $Ea</v>
      </c>
      <c r="I5935" s="29" t="str">
        <f>IFERROR(VLOOKUP(ROWS($M$5:M5935),Table_PayItems[[Search Key]:[Concentrated Name]],2,FALSE),"")</f>
        <v>Strain Pole, Steel, Anchor Base, 40 foot, Salv - $Ea</v>
      </c>
      <c r="J5935" s="1"/>
      <c r="K5935" s="1"/>
      <c r="L5935" s="22">
        <f>IF(ISNUMBER(SEARCH(Pay_Item_Search_Text_2,M5935)),MAX($L$4:L5934)+1,0)</f>
        <v>1057</v>
      </c>
      <c r="M5935" s="1" t="str">
        <f>IFERROR(VLOOKUP(ROWS($M$5:M5935),Table_PayItems[[Search Key]:[Concentrated Name]],2,FALSE),"")</f>
        <v>Strain Pole, Steel, Anchor Base, 40 foot, Salv - $Ea</v>
      </c>
      <c r="N5935" s="1" t="str">
        <f>IFERROR(VLOOKUP(ROWS($M$5:N5935),$L$5:$M$7000,2,FALSE),"")</f>
        <v/>
      </c>
      <c r="O5935" s="1" t="str">
        <f>IFERROR(VLOOKUP(ROWS($O$5:O5935),$K$5:$L$7000,2,FALSE),"")</f>
        <v/>
      </c>
    </row>
    <row r="5936" spans="2:15" ht="15" customHeight="1" x14ac:dyDescent="0.25">
      <c r="B5936" s="178" t="s">
        <v>14094</v>
      </c>
      <c r="C5936" s="178" t="s">
        <v>88</v>
      </c>
      <c r="D5936" s="178" t="s">
        <v>5007</v>
      </c>
      <c r="E5936" s="178" t="s">
        <v>2724</v>
      </c>
      <c r="F5936" s="178" t="s">
        <v>17</v>
      </c>
      <c r="G5936" s="1">
        <f>IF(ISNUMBER(Pay_Item_Search_Text),IF(ISNUMBER(IF(FIND(Pay_Item_Search_Text,B5936)=1,1, "FALSE")),MAX(G$4:$G5935)+1,IF(ISNUMBER(Pay_Item_Search_Text),0,IF(ISNUMBER(SEARCH(Pay_Item_Search_Text,H5936)),MAX(G$4:$G5935)+1,0))),IF(ISNUMBER(Pay_Item_Search_Text),0,IF(ISNUMBER(SEARCH(Pay_Item_Search_Text,H5936)),MAX(G$4:$G5935)+1,0)))</f>
        <v>5932</v>
      </c>
      <c r="H5936" s="1" t="str">
        <f>IF(Table_PayItems[[#This Row],[Description]]="_","_ Unique Item - "&amp;Table_PayItems[[#This Row],[Item]]&amp;" - $"&amp;Table_PayItems[[#This Row],[Unit]],Table_PayItems[[#This Row],[Description]]&amp;" - $"&amp;Table_PayItems[[#This Row],[Unit]])</f>
        <v>Strain Pole, Steel, Anchor Fdn - $Ea</v>
      </c>
      <c r="I5936" s="29" t="str">
        <f>IFERROR(VLOOKUP(ROWS($M$5:M5936),Table_PayItems[[Search Key]:[Concentrated Name]],2,FALSE),"")</f>
        <v>Strain Pole, Steel, Anchor Fdn - $Ea</v>
      </c>
      <c r="J5936" s="1"/>
      <c r="K5936" s="1"/>
      <c r="L5936" s="22">
        <f>IF(ISNUMBER(SEARCH(Pay_Item_Search_Text_2,M5936)),MAX($L$4:L5935)+1,0)</f>
        <v>0</v>
      </c>
      <c r="M5936" s="1" t="str">
        <f>IFERROR(VLOOKUP(ROWS($M$5:M5936),Table_PayItems[[Search Key]:[Concentrated Name]],2,FALSE),"")</f>
        <v>Strain Pole, Steel, Anchor Fdn - $Ea</v>
      </c>
      <c r="N5936" s="1" t="str">
        <f>IFERROR(VLOOKUP(ROWS($M$5:N5936),$L$5:$M$7000,2,FALSE),"")</f>
        <v/>
      </c>
      <c r="O5936" s="1" t="str">
        <f>IFERROR(VLOOKUP(ROWS($O$5:O5936),$K$5:$L$7000,2,FALSE),"")</f>
        <v/>
      </c>
    </row>
    <row r="5937" spans="2:15" ht="15" customHeight="1" x14ac:dyDescent="0.25">
      <c r="B5937" s="178" t="s">
        <v>11004</v>
      </c>
      <c r="C5937" s="178" t="s">
        <v>104</v>
      </c>
      <c r="D5937" s="178" t="s">
        <v>2986</v>
      </c>
      <c r="E5937" s="178" t="s">
        <v>17</v>
      </c>
      <c r="F5937" s="178" t="s">
        <v>17</v>
      </c>
      <c r="G5937" s="1">
        <f>IF(ISNUMBER(Pay_Item_Search_Text),IF(ISNUMBER(IF(FIND(Pay_Item_Search_Text,B5937)=1,1, "FALSE")),MAX(G$4:$G5936)+1,IF(ISNUMBER(Pay_Item_Search_Text),0,IF(ISNUMBER(SEARCH(Pay_Item_Search_Text,H5937)),MAX(G$4:$G5936)+1,0))),IF(ISNUMBER(Pay_Item_Search_Text),0,IF(ISNUMBER(SEARCH(Pay_Item_Search_Text,H5937)),MAX(G$4:$G5936)+1,0)))</f>
        <v>5933</v>
      </c>
      <c r="H5937" s="1" t="str">
        <f>IF(Table_PayItems[[#This Row],[Description]]="_","_ Unique Item - "&amp;Table_PayItems[[#This Row],[Item]]&amp;" - $"&amp;Table_PayItems[[#This Row],[Unit]],Table_PayItems[[#This Row],[Description]]&amp;" - $"&amp;Table_PayItems[[#This Row],[Unit]])</f>
        <v>Structural Crack, Repr - $Ft</v>
      </c>
      <c r="I5937" s="29" t="str">
        <f>IFERROR(VLOOKUP(ROWS($M$5:M5937),Table_PayItems[[Search Key]:[Concentrated Name]],2,FALSE),"")</f>
        <v>Structural Crack, Repr - $Ft</v>
      </c>
      <c r="J5937" s="1"/>
      <c r="K5937" s="1"/>
      <c r="L5937" s="22">
        <f>IF(ISNUMBER(SEARCH(Pay_Item_Search_Text_2,M5937)),MAX($L$4:L5936)+1,0)</f>
        <v>0</v>
      </c>
      <c r="M5937" s="1" t="str">
        <f>IFERROR(VLOOKUP(ROWS($M$5:M5937),Table_PayItems[[Search Key]:[Concentrated Name]],2,FALSE),"")</f>
        <v>Structural Crack, Repr - $Ft</v>
      </c>
      <c r="N5937" s="1" t="str">
        <f>IFERROR(VLOOKUP(ROWS($M$5:N5937),$L$5:$M$7000,2,FALSE),"")</f>
        <v/>
      </c>
      <c r="O5937" s="1" t="str">
        <f>IFERROR(VLOOKUP(ROWS($O$5:O5937),$K$5:$L$7000,2,FALSE),"")</f>
        <v/>
      </c>
    </row>
    <row r="5938" spans="2:15" ht="15" customHeight="1" x14ac:dyDescent="0.25">
      <c r="B5938" s="178" t="s">
        <v>11028</v>
      </c>
      <c r="C5938" s="178" t="s">
        <v>154</v>
      </c>
      <c r="D5938" s="178" t="s">
        <v>3002</v>
      </c>
      <c r="E5938" s="178" t="s">
        <v>2695</v>
      </c>
      <c r="F5938" s="178" t="s">
        <v>17</v>
      </c>
      <c r="G5938" s="1">
        <f>IF(ISNUMBER(Pay_Item_Search_Text),IF(ISNUMBER(IF(FIND(Pay_Item_Search_Text,B5938)=1,1, "FALSE")),MAX(G$4:$G5937)+1,IF(ISNUMBER(Pay_Item_Search_Text),0,IF(ISNUMBER(SEARCH(Pay_Item_Search_Text,H5938)),MAX(G$4:$G5937)+1,0))),IF(ISNUMBER(Pay_Item_Search_Text),0,IF(ISNUMBER(SEARCH(Pay_Item_Search_Text,H5938)),MAX(G$4:$G5937)+1,0)))</f>
        <v>5934</v>
      </c>
      <c r="H5938" s="1" t="str">
        <f>IF(Table_PayItems[[#This Row],[Description]]="_","_ Unique Item - "&amp;Table_PayItems[[#This Row],[Item]]&amp;" - $"&amp;Table_PayItems[[#This Row],[Unit]],Table_PayItems[[#This Row],[Description]]&amp;" - $"&amp;Table_PayItems[[#This Row],[Unit]])</f>
        <v>Structural Steel, Furn and Fab, Pin and Hanger - $Lb</v>
      </c>
      <c r="I5938" s="29" t="str">
        <f>IFERROR(VLOOKUP(ROWS($M$5:M5938),Table_PayItems[[Search Key]:[Concentrated Name]],2,FALSE),"")</f>
        <v>Structural Steel, Furn and Fab, Pin and Hanger - $Lb</v>
      </c>
      <c r="J5938" s="1"/>
      <c r="K5938" s="1"/>
      <c r="L5938" s="22">
        <f>IF(ISNUMBER(SEARCH(Pay_Item_Search_Text_2,M5938)),MAX($L$4:L5937)+1,0)</f>
        <v>0</v>
      </c>
      <c r="M5938" s="1" t="str">
        <f>IFERROR(VLOOKUP(ROWS($M$5:M5938),Table_PayItems[[Search Key]:[Concentrated Name]],2,FALSE),"")</f>
        <v>Structural Steel, Furn and Fab, Pin and Hanger - $Lb</v>
      </c>
      <c r="N5938" s="1" t="str">
        <f>IFERROR(VLOOKUP(ROWS($M$5:N5938),$L$5:$M$7000,2,FALSE),"")</f>
        <v/>
      </c>
      <c r="O5938" s="1" t="str">
        <f>IFERROR(VLOOKUP(ROWS($O$5:O5938),$K$5:$L$7000,2,FALSE),"")</f>
        <v/>
      </c>
    </row>
    <row r="5939" spans="2:15" ht="15" customHeight="1" x14ac:dyDescent="0.25">
      <c r="B5939" s="178" t="s">
        <v>10801</v>
      </c>
      <c r="C5939" s="178" t="s">
        <v>154</v>
      </c>
      <c r="D5939" s="178" t="s">
        <v>2798</v>
      </c>
      <c r="E5939" s="178" t="s">
        <v>2695</v>
      </c>
      <c r="F5939" s="178" t="s">
        <v>17</v>
      </c>
      <c r="G5939" s="1">
        <f>IF(ISNUMBER(Pay_Item_Search_Text),IF(ISNUMBER(IF(FIND(Pay_Item_Search_Text,B5939)=1,1, "FALSE")),MAX(G$4:$G5938)+1,IF(ISNUMBER(Pay_Item_Search_Text),0,IF(ISNUMBER(SEARCH(Pay_Item_Search_Text,H5939)),MAX(G$4:$G5938)+1,0))),IF(ISNUMBER(Pay_Item_Search_Text),0,IF(ISNUMBER(SEARCH(Pay_Item_Search_Text,H5939)),MAX(G$4:$G5938)+1,0)))</f>
        <v>5935</v>
      </c>
      <c r="H5939" s="1" t="str">
        <f>IF(Table_PayItems[[#This Row],[Description]]="_","_ Unique Item - "&amp;Table_PayItems[[#This Row],[Item]]&amp;" - $"&amp;Table_PayItems[[#This Row],[Unit]],Table_PayItems[[#This Row],[Description]]&amp;" - $"&amp;Table_PayItems[[#This Row],[Unit]])</f>
        <v>Structural Steel, Mixed, Erect - $Lb</v>
      </c>
      <c r="I5939" s="29" t="str">
        <f>IFERROR(VLOOKUP(ROWS($M$5:M5939),Table_PayItems[[Search Key]:[Concentrated Name]],2,FALSE),"")</f>
        <v>Structural Steel, Mixed, Erect - $Lb</v>
      </c>
      <c r="J5939" s="1"/>
      <c r="K5939" s="1"/>
      <c r="L5939" s="22">
        <f>IF(ISNUMBER(SEARCH(Pay_Item_Search_Text_2,M5939)),MAX($L$4:L5938)+1,0)</f>
        <v>0</v>
      </c>
      <c r="M5939" s="1" t="str">
        <f>IFERROR(VLOOKUP(ROWS($M$5:M5939),Table_PayItems[[Search Key]:[Concentrated Name]],2,FALSE),"")</f>
        <v>Structural Steel, Mixed, Erect - $Lb</v>
      </c>
      <c r="N5939" s="1" t="str">
        <f>IFERROR(VLOOKUP(ROWS($M$5:N5939),$L$5:$M$7000,2,FALSE),"")</f>
        <v/>
      </c>
      <c r="O5939" s="1" t="str">
        <f>IFERROR(VLOOKUP(ROWS($O$5:O5939),$K$5:$L$7000,2,FALSE),"")</f>
        <v/>
      </c>
    </row>
    <row r="5940" spans="2:15" ht="15" customHeight="1" x14ac:dyDescent="0.25">
      <c r="B5940" s="178" t="s">
        <v>10802</v>
      </c>
      <c r="C5940" s="178" t="s">
        <v>154</v>
      </c>
      <c r="D5940" s="178" t="s">
        <v>2799</v>
      </c>
      <c r="E5940" s="178" t="s">
        <v>2695</v>
      </c>
      <c r="F5940" s="178" t="s">
        <v>17</v>
      </c>
      <c r="G5940" s="1">
        <f>IF(ISNUMBER(Pay_Item_Search_Text),IF(ISNUMBER(IF(FIND(Pay_Item_Search_Text,B5940)=1,1, "FALSE")),MAX(G$4:$G5939)+1,IF(ISNUMBER(Pay_Item_Search_Text),0,IF(ISNUMBER(SEARCH(Pay_Item_Search_Text,H5940)),MAX(G$4:$G5939)+1,0))),IF(ISNUMBER(Pay_Item_Search_Text),0,IF(ISNUMBER(SEARCH(Pay_Item_Search_Text,H5940)),MAX(G$4:$G5939)+1,0)))</f>
        <v>5936</v>
      </c>
      <c r="H5940" s="1" t="str">
        <f>IF(Table_PayItems[[#This Row],[Description]]="_","_ Unique Item - "&amp;Table_PayItems[[#This Row],[Item]]&amp;" - $"&amp;Table_PayItems[[#This Row],[Unit]],Table_PayItems[[#This Row],[Description]]&amp;" - $"&amp;Table_PayItems[[#This Row],[Unit]])</f>
        <v>Structural Steel, Mixed, Furn and Fab - $Lb</v>
      </c>
      <c r="I5940" s="29" t="str">
        <f>IFERROR(VLOOKUP(ROWS($M$5:M5940),Table_PayItems[[Search Key]:[Concentrated Name]],2,FALSE),"")</f>
        <v>Structural Steel, Mixed, Furn and Fab - $Lb</v>
      </c>
      <c r="J5940" s="1"/>
      <c r="K5940" s="1"/>
      <c r="L5940" s="22">
        <f>IF(ISNUMBER(SEARCH(Pay_Item_Search_Text_2,M5940)),MAX($L$4:L5939)+1,0)</f>
        <v>0</v>
      </c>
      <c r="M5940" s="1" t="str">
        <f>IFERROR(VLOOKUP(ROWS($M$5:M5940),Table_PayItems[[Search Key]:[Concentrated Name]],2,FALSE),"")</f>
        <v>Structural Steel, Mixed, Furn and Fab - $Lb</v>
      </c>
      <c r="N5940" s="1" t="str">
        <f>IFERROR(VLOOKUP(ROWS($M$5:N5940),$L$5:$M$7000,2,FALSE),"")</f>
        <v/>
      </c>
      <c r="O5940" s="1" t="str">
        <f>IFERROR(VLOOKUP(ROWS($O$5:O5940),$K$5:$L$7000,2,FALSE),"")</f>
        <v/>
      </c>
    </row>
    <row r="5941" spans="2:15" ht="15" customHeight="1" x14ac:dyDescent="0.25">
      <c r="B5941" s="178" t="s">
        <v>10808</v>
      </c>
      <c r="C5941" s="178" t="s">
        <v>154</v>
      </c>
      <c r="D5941" s="178" t="s">
        <v>2800</v>
      </c>
      <c r="E5941" s="178" t="s">
        <v>2695</v>
      </c>
      <c r="F5941" s="178" t="s">
        <v>17</v>
      </c>
      <c r="G5941" s="1">
        <f>IF(ISNUMBER(Pay_Item_Search_Text),IF(ISNUMBER(IF(FIND(Pay_Item_Search_Text,B5941)=1,1, "FALSE")),MAX(G$4:$G5940)+1,IF(ISNUMBER(Pay_Item_Search_Text),0,IF(ISNUMBER(SEARCH(Pay_Item_Search_Text,H5941)),MAX(G$4:$G5940)+1,0))),IF(ISNUMBER(Pay_Item_Search_Text),0,IF(ISNUMBER(SEARCH(Pay_Item_Search_Text,H5941)),MAX(G$4:$G5940)+1,0)))</f>
        <v>5937</v>
      </c>
      <c r="H5941" s="1" t="str">
        <f>IF(Table_PayItems[[#This Row],[Description]]="_","_ Unique Item - "&amp;Table_PayItems[[#This Row],[Item]]&amp;" - $"&amp;Table_PayItems[[#This Row],[Unit]],Table_PayItems[[#This Row],[Description]]&amp;" - $"&amp;Table_PayItems[[#This Row],[Unit]])</f>
        <v>Structural Steel, Plate, Erect - $Lb</v>
      </c>
      <c r="I5941" s="29" t="str">
        <f>IFERROR(VLOOKUP(ROWS($M$5:M5941),Table_PayItems[[Search Key]:[Concentrated Name]],2,FALSE),"")</f>
        <v>Structural Steel, Plate, Erect - $Lb</v>
      </c>
      <c r="J5941" s="1"/>
      <c r="K5941" s="1"/>
      <c r="L5941" s="22">
        <f>IF(ISNUMBER(SEARCH(Pay_Item_Search_Text_2,M5941)),MAX($L$4:L5940)+1,0)</f>
        <v>0</v>
      </c>
      <c r="M5941" s="1" t="str">
        <f>IFERROR(VLOOKUP(ROWS($M$5:M5941),Table_PayItems[[Search Key]:[Concentrated Name]],2,FALSE),"")</f>
        <v>Structural Steel, Plate, Erect - $Lb</v>
      </c>
      <c r="N5941" s="1" t="str">
        <f>IFERROR(VLOOKUP(ROWS($M$5:N5941),$L$5:$M$7000,2,FALSE),"")</f>
        <v/>
      </c>
      <c r="O5941" s="1" t="str">
        <f>IFERROR(VLOOKUP(ROWS($O$5:O5941),$K$5:$L$7000,2,FALSE),"")</f>
        <v/>
      </c>
    </row>
    <row r="5942" spans="2:15" ht="15" customHeight="1" x14ac:dyDescent="0.25">
      <c r="B5942" s="178" t="s">
        <v>10809</v>
      </c>
      <c r="C5942" s="178" t="s">
        <v>154</v>
      </c>
      <c r="D5942" s="178" t="s">
        <v>2801</v>
      </c>
      <c r="E5942" s="178" t="s">
        <v>2695</v>
      </c>
      <c r="F5942" s="178" t="s">
        <v>17</v>
      </c>
      <c r="G5942" s="1">
        <f>IF(ISNUMBER(Pay_Item_Search_Text),IF(ISNUMBER(IF(FIND(Pay_Item_Search_Text,B5942)=1,1, "FALSE")),MAX(G$4:$G5941)+1,IF(ISNUMBER(Pay_Item_Search_Text),0,IF(ISNUMBER(SEARCH(Pay_Item_Search_Text,H5942)),MAX(G$4:$G5941)+1,0))),IF(ISNUMBER(Pay_Item_Search_Text),0,IF(ISNUMBER(SEARCH(Pay_Item_Search_Text,H5942)),MAX(G$4:$G5941)+1,0)))</f>
        <v>5938</v>
      </c>
      <c r="H5942" s="1" t="str">
        <f>IF(Table_PayItems[[#This Row],[Description]]="_","_ Unique Item - "&amp;Table_PayItems[[#This Row],[Item]]&amp;" - $"&amp;Table_PayItems[[#This Row],[Unit]],Table_PayItems[[#This Row],[Description]]&amp;" - $"&amp;Table_PayItems[[#This Row],[Unit]])</f>
        <v>Structural Steel, Plate, Furn and Fab - $Lb</v>
      </c>
      <c r="I5942" s="29" t="str">
        <f>IFERROR(VLOOKUP(ROWS($M$5:M5942),Table_PayItems[[Search Key]:[Concentrated Name]],2,FALSE),"")</f>
        <v>Structural Steel, Plate, Furn and Fab - $Lb</v>
      </c>
      <c r="J5942" s="1"/>
      <c r="K5942" s="1"/>
      <c r="L5942" s="22">
        <f>IF(ISNUMBER(SEARCH(Pay_Item_Search_Text_2,M5942)),MAX($L$4:L5941)+1,0)</f>
        <v>0</v>
      </c>
      <c r="M5942" s="1" t="str">
        <f>IFERROR(VLOOKUP(ROWS($M$5:M5942),Table_PayItems[[Search Key]:[Concentrated Name]],2,FALSE),"")</f>
        <v>Structural Steel, Plate, Furn and Fab - $Lb</v>
      </c>
      <c r="N5942" s="1" t="str">
        <f>IFERROR(VLOOKUP(ROWS($M$5:N5942),$L$5:$M$7000,2,FALSE),"")</f>
        <v/>
      </c>
      <c r="O5942" s="1" t="str">
        <f>IFERROR(VLOOKUP(ROWS($O$5:O5942),$K$5:$L$7000,2,FALSE),"")</f>
        <v/>
      </c>
    </row>
    <row r="5943" spans="2:15" ht="15" customHeight="1" x14ac:dyDescent="0.25">
      <c r="B5943" s="178" t="s">
        <v>11029</v>
      </c>
      <c r="C5943" s="178" t="s">
        <v>154</v>
      </c>
      <c r="D5943" s="178" t="s">
        <v>3003</v>
      </c>
      <c r="E5943" s="178" t="s">
        <v>6936</v>
      </c>
      <c r="F5943" s="178" t="s">
        <v>17</v>
      </c>
      <c r="G5943" s="1">
        <f>IF(ISNUMBER(Pay_Item_Search_Text),IF(ISNUMBER(IF(FIND(Pay_Item_Search_Text,B5943)=1,1, "FALSE")),MAX(G$4:$G5942)+1,IF(ISNUMBER(Pay_Item_Search_Text),0,IF(ISNUMBER(SEARCH(Pay_Item_Search_Text,H5943)),MAX(G$4:$G5942)+1,0))),IF(ISNUMBER(Pay_Item_Search_Text),0,IF(ISNUMBER(SEARCH(Pay_Item_Search_Text,H5943)),MAX(G$4:$G5942)+1,0)))</f>
        <v>5939</v>
      </c>
      <c r="H5943" s="1" t="str">
        <f>IF(Table_PayItems[[#This Row],[Description]]="_","_ Unique Item - "&amp;Table_PayItems[[#This Row],[Item]]&amp;" - $"&amp;Table_PayItems[[#This Row],[Unit]],Table_PayItems[[#This Row],[Description]]&amp;" - $"&amp;Table_PayItems[[#This Row],[Unit]])</f>
        <v>Structural Steel, Retrofit, Furn, Fab, and Erect - $Lb</v>
      </c>
      <c r="I5943" s="29" t="str">
        <f>IFERROR(VLOOKUP(ROWS($M$5:M5943),Table_PayItems[[Search Key]:[Concentrated Name]],2,FALSE),"")</f>
        <v>Structural Steel, Retrofit, Furn, Fab, and Erect - $Lb</v>
      </c>
      <c r="J5943" s="1"/>
      <c r="K5943" s="1"/>
      <c r="L5943" s="22">
        <f>IF(ISNUMBER(SEARCH(Pay_Item_Search_Text_2,M5943)),MAX($L$4:L5942)+1,0)</f>
        <v>0</v>
      </c>
      <c r="M5943" s="1" t="str">
        <f>IFERROR(VLOOKUP(ROWS($M$5:M5943),Table_PayItems[[Search Key]:[Concentrated Name]],2,FALSE),"")</f>
        <v>Structural Steel, Retrofit, Furn, Fab, and Erect - $Lb</v>
      </c>
      <c r="N5943" s="1" t="str">
        <f>IFERROR(VLOOKUP(ROWS($M$5:N5943),$L$5:$M$7000,2,FALSE),"")</f>
        <v/>
      </c>
      <c r="O5943" s="1" t="str">
        <f>IFERROR(VLOOKUP(ROWS($O$5:O5943),$K$5:$L$7000,2,FALSE),"")</f>
        <v/>
      </c>
    </row>
    <row r="5944" spans="2:15" ht="15" customHeight="1" x14ac:dyDescent="0.25">
      <c r="B5944" s="178" t="s">
        <v>10810</v>
      </c>
      <c r="C5944" s="178" t="s">
        <v>154</v>
      </c>
      <c r="D5944" s="178" t="s">
        <v>2802</v>
      </c>
      <c r="E5944" s="178" t="s">
        <v>2695</v>
      </c>
      <c r="F5944" s="178" t="s">
        <v>17</v>
      </c>
      <c r="G5944" s="1">
        <f>IF(ISNUMBER(Pay_Item_Search_Text),IF(ISNUMBER(IF(FIND(Pay_Item_Search_Text,B5944)=1,1, "FALSE")),MAX(G$4:$G5943)+1,IF(ISNUMBER(Pay_Item_Search_Text),0,IF(ISNUMBER(SEARCH(Pay_Item_Search_Text,H5944)),MAX(G$4:$G5943)+1,0))),IF(ISNUMBER(Pay_Item_Search_Text),0,IF(ISNUMBER(SEARCH(Pay_Item_Search_Text,H5944)),MAX(G$4:$G5943)+1,0)))</f>
        <v>5940</v>
      </c>
      <c r="H5944" s="1" t="str">
        <f>IF(Table_PayItems[[#This Row],[Description]]="_","_ Unique Item - "&amp;Table_PayItems[[#This Row],[Item]]&amp;" - $"&amp;Table_PayItems[[#This Row],[Unit]],Table_PayItems[[#This Row],[Description]]&amp;" - $"&amp;Table_PayItems[[#This Row],[Unit]])</f>
        <v>Structural Steel, Rolled Shape, Erect - $Lb</v>
      </c>
      <c r="I5944" s="29" t="str">
        <f>IFERROR(VLOOKUP(ROWS($M$5:M5944),Table_PayItems[[Search Key]:[Concentrated Name]],2,FALSE),"")</f>
        <v>Structural Steel, Rolled Shape, Erect - $Lb</v>
      </c>
      <c r="J5944" s="1"/>
      <c r="K5944" s="1"/>
      <c r="L5944" s="22">
        <f>IF(ISNUMBER(SEARCH(Pay_Item_Search_Text_2,M5944)),MAX($L$4:L5943)+1,0)</f>
        <v>0</v>
      </c>
      <c r="M5944" s="1" t="str">
        <f>IFERROR(VLOOKUP(ROWS($M$5:M5944),Table_PayItems[[Search Key]:[Concentrated Name]],2,FALSE),"")</f>
        <v>Structural Steel, Rolled Shape, Erect - $Lb</v>
      </c>
      <c r="N5944" s="1" t="str">
        <f>IFERROR(VLOOKUP(ROWS($M$5:N5944),$L$5:$M$7000,2,FALSE),"")</f>
        <v/>
      </c>
      <c r="O5944" s="1" t="str">
        <f>IFERROR(VLOOKUP(ROWS($O$5:O5944),$K$5:$L$7000,2,FALSE),"")</f>
        <v/>
      </c>
    </row>
    <row r="5945" spans="2:15" ht="15" customHeight="1" x14ac:dyDescent="0.25">
      <c r="B5945" s="178" t="s">
        <v>10811</v>
      </c>
      <c r="C5945" s="178" t="s">
        <v>154</v>
      </c>
      <c r="D5945" s="178" t="s">
        <v>2803</v>
      </c>
      <c r="E5945" s="178" t="s">
        <v>2695</v>
      </c>
      <c r="F5945" s="178" t="s">
        <v>17</v>
      </c>
      <c r="G5945" s="1">
        <f>IF(ISNUMBER(Pay_Item_Search_Text),IF(ISNUMBER(IF(FIND(Pay_Item_Search_Text,B5945)=1,1, "FALSE")),MAX(G$4:$G5944)+1,IF(ISNUMBER(Pay_Item_Search_Text),0,IF(ISNUMBER(SEARCH(Pay_Item_Search_Text,H5945)),MAX(G$4:$G5944)+1,0))),IF(ISNUMBER(Pay_Item_Search_Text),0,IF(ISNUMBER(SEARCH(Pay_Item_Search_Text,H5945)),MAX(G$4:$G5944)+1,0)))</f>
        <v>5941</v>
      </c>
      <c r="H5945" s="1" t="str">
        <f>IF(Table_PayItems[[#This Row],[Description]]="_","_ Unique Item - "&amp;Table_PayItems[[#This Row],[Item]]&amp;" - $"&amp;Table_PayItems[[#This Row],[Unit]],Table_PayItems[[#This Row],[Description]]&amp;" - $"&amp;Table_PayItems[[#This Row],[Unit]])</f>
        <v>Structural Steel, Rolled Shape, Furn and Fab - $Lb</v>
      </c>
      <c r="I5945" s="29" t="str">
        <f>IFERROR(VLOOKUP(ROWS($M$5:M5945),Table_PayItems[[Search Key]:[Concentrated Name]],2,FALSE),"")</f>
        <v>Structural Steel, Rolled Shape, Furn and Fab - $Lb</v>
      </c>
      <c r="J5945" s="1"/>
      <c r="K5945" s="1"/>
      <c r="L5945" s="22">
        <f>IF(ISNUMBER(SEARCH(Pay_Item_Search_Text_2,M5945)),MAX($L$4:L5944)+1,0)</f>
        <v>0</v>
      </c>
      <c r="M5945" s="1" t="str">
        <f>IFERROR(VLOOKUP(ROWS($M$5:M5945),Table_PayItems[[Search Key]:[Concentrated Name]],2,FALSE),"")</f>
        <v>Structural Steel, Rolled Shape, Furn and Fab - $Lb</v>
      </c>
      <c r="N5945" s="1" t="str">
        <f>IFERROR(VLOOKUP(ROWS($M$5:N5945),$L$5:$M$7000,2,FALSE),"")</f>
        <v/>
      </c>
      <c r="O5945" s="1" t="str">
        <f>IFERROR(VLOOKUP(ROWS($O$5:O5945),$K$5:$L$7000,2,FALSE),"")</f>
        <v/>
      </c>
    </row>
    <row r="5946" spans="2:15" ht="15" customHeight="1" x14ac:dyDescent="0.25">
      <c r="B5946" s="178" t="s">
        <v>11030</v>
      </c>
      <c r="C5946" s="178" t="s">
        <v>154</v>
      </c>
      <c r="D5946" s="178" t="s">
        <v>3004</v>
      </c>
      <c r="E5946" s="178" t="s">
        <v>2695</v>
      </c>
      <c r="F5946" s="178" t="s">
        <v>17</v>
      </c>
      <c r="G5946" s="1">
        <f>IF(ISNUMBER(Pay_Item_Search_Text),IF(ISNUMBER(IF(FIND(Pay_Item_Search_Text,B5946)=1,1, "FALSE")),MAX(G$4:$G5945)+1,IF(ISNUMBER(Pay_Item_Search_Text),0,IF(ISNUMBER(SEARCH(Pay_Item_Search_Text,H5946)),MAX(G$4:$G5945)+1,0))),IF(ISNUMBER(Pay_Item_Search_Text),0,IF(ISNUMBER(SEARCH(Pay_Item_Search_Text,H5946)),MAX(G$4:$G5945)+1,0)))</f>
        <v>5942</v>
      </c>
      <c r="H5946" s="1" t="str">
        <f>IF(Table_PayItems[[#This Row],[Description]]="_","_ Unique Item - "&amp;Table_PayItems[[#This Row],[Item]]&amp;" - $"&amp;Table_PayItems[[#This Row],[Unit]],Table_PayItems[[#This Row],[Description]]&amp;" - $"&amp;Table_PayItems[[#This Row],[Unit]])</f>
        <v>Structural Steel, Welded Repair, Furn, Fab, and Erect - $Lb</v>
      </c>
      <c r="I5946" s="29" t="str">
        <f>IFERROR(VLOOKUP(ROWS($M$5:M5946),Table_PayItems[[Search Key]:[Concentrated Name]],2,FALSE),"")</f>
        <v>Structural Steel, Welded Repair, Furn, Fab, and Erect - $Lb</v>
      </c>
      <c r="J5946" s="1"/>
      <c r="K5946" s="1"/>
      <c r="L5946" s="22">
        <f>IF(ISNUMBER(SEARCH(Pay_Item_Search_Text_2,M5946)),MAX($L$4:L5945)+1,0)</f>
        <v>0</v>
      </c>
      <c r="M5946" s="1" t="str">
        <f>IFERROR(VLOOKUP(ROWS($M$5:M5946),Table_PayItems[[Search Key]:[Concentrated Name]],2,FALSE),"")</f>
        <v>Structural Steel, Welded Repair, Furn, Fab, and Erect - $Lb</v>
      </c>
      <c r="N5946" s="1" t="str">
        <f>IFERROR(VLOOKUP(ROWS($M$5:N5946),$L$5:$M$7000,2,FALSE),"")</f>
        <v/>
      </c>
      <c r="O5946" s="1" t="str">
        <f>IFERROR(VLOOKUP(ROWS($O$5:O5946),$K$5:$L$7000,2,FALSE),"")</f>
        <v/>
      </c>
    </row>
    <row r="5947" spans="2:15" ht="15" customHeight="1" x14ac:dyDescent="0.25">
      <c r="B5947" s="178" t="s">
        <v>10902</v>
      </c>
      <c r="C5947" s="178" t="s">
        <v>16</v>
      </c>
      <c r="D5947" s="178" t="s">
        <v>2892</v>
      </c>
      <c r="E5947" s="178" t="s">
        <v>3119</v>
      </c>
      <c r="F5947" s="178" t="s">
        <v>17</v>
      </c>
      <c r="G5947" s="1">
        <f>IF(ISNUMBER(Pay_Item_Search_Text),IF(ISNUMBER(IF(FIND(Pay_Item_Search_Text,B5947)=1,1, "FALSE")),MAX(G$4:$G5946)+1,IF(ISNUMBER(Pay_Item_Search_Text),0,IF(ISNUMBER(SEARCH(Pay_Item_Search_Text,H5947)),MAX(G$4:$G5946)+1,0))),IF(ISNUMBER(Pay_Item_Search_Text),0,IF(ISNUMBER(SEARCH(Pay_Item_Search_Text,H5947)),MAX(G$4:$G5946)+1,0)))</f>
        <v>5943</v>
      </c>
      <c r="H5947" s="1" t="str">
        <f>IF(Table_PayItems[[#This Row],[Description]]="_","_ Unique Item - "&amp;Table_PayItems[[#This Row],[Item]]&amp;" - $"&amp;Table_PayItems[[#This Row],[Unit]],Table_PayItems[[#This Row],[Description]]&amp;" - $"&amp;Table_PayItems[[#This Row],[Unit]])</f>
        <v>Structure, Timber - $LSUM</v>
      </c>
      <c r="I5947" s="29" t="str">
        <f>IFERROR(VLOOKUP(ROWS($M$5:M5947),Table_PayItems[[Search Key]:[Concentrated Name]],2,FALSE),"")</f>
        <v>Structure, Timber - $LSUM</v>
      </c>
      <c r="J5947" s="1"/>
      <c r="K5947" s="1"/>
      <c r="L5947" s="22">
        <f>IF(ISNUMBER(SEARCH(Pay_Item_Search_Text_2,M5947)),MAX($L$4:L5946)+1,0)</f>
        <v>0</v>
      </c>
      <c r="M5947" s="1" t="str">
        <f>IFERROR(VLOOKUP(ROWS($M$5:M5947),Table_PayItems[[Search Key]:[Concentrated Name]],2,FALSE),"")</f>
        <v>Structure, Timber - $LSUM</v>
      </c>
      <c r="N5947" s="1" t="str">
        <f>IFERROR(VLOOKUP(ROWS($M$5:N5947),$L$5:$M$7000,2,FALSE),"")</f>
        <v/>
      </c>
      <c r="O5947" s="1" t="str">
        <f>IFERROR(VLOOKUP(ROWS($O$5:O5947),$K$5:$L$7000,2,FALSE),"")</f>
        <v/>
      </c>
    </row>
    <row r="5948" spans="2:15" ht="15" customHeight="1" x14ac:dyDescent="0.25">
      <c r="B5948" s="178" t="s">
        <v>10991</v>
      </c>
      <c r="C5948" s="178" t="s">
        <v>16</v>
      </c>
      <c r="D5948" s="178" t="s">
        <v>2973</v>
      </c>
      <c r="E5948" s="178" t="s">
        <v>17</v>
      </c>
      <c r="F5948" s="178" t="s">
        <v>17</v>
      </c>
      <c r="G5948" s="1">
        <f>IF(ISNUMBER(Pay_Item_Search_Text),IF(ISNUMBER(IF(FIND(Pay_Item_Search_Text,B5948)=1,1, "FALSE")),MAX(G$4:$G5947)+1,IF(ISNUMBER(Pay_Item_Search_Text),0,IF(ISNUMBER(SEARCH(Pay_Item_Search_Text,H5948)),MAX(G$4:$G5947)+1,0))),IF(ISNUMBER(Pay_Item_Search_Text),0,IF(ISNUMBER(SEARCH(Pay_Item_Search_Text,H5948)),MAX(G$4:$G5947)+1,0)))</f>
        <v>5944</v>
      </c>
      <c r="H5948" s="1" t="str">
        <f>IF(Table_PayItems[[#This Row],[Description]]="_","_ Unique Item - "&amp;Table_PayItems[[#This Row],[Item]]&amp;" - $"&amp;Table_PayItems[[#This Row],[Unit]],Table_PayItems[[#This Row],[Description]]&amp;" - $"&amp;Table_PayItems[[#This Row],[Unit]])</f>
        <v>Structures, Rehabilitation, Rem Portions - $LSUM</v>
      </c>
      <c r="I5948" s="29" t="str">
        <f>IFERROR(VLOOKUP(ROWS($M$5:M5948),Table_PayItems[[Search Key]:[Concentrated Name]],2,FALSE),"")</f>
        <v>Structures, Rehabilitation, Rem Portions - $LSUM</v>
      </c>
      <c r="J5948" s="1"/>
      <c r="K5948" s="1"/>
      <c r="L5948" s="22">
        <f>IF(ISNUMBER(SEARCH(Pay_Item_Search_Text_2,M5948)),MAX($L$4:L5947)+1,0)</f>
        <v>0</v>
      </c>
      <c r="M5948" s="1" t="str">
        <f>IFERROR(VLOOKUP(ROWS($M$5:M5948),Table_PayItems[[Search Key]:[Concentrated Name]],2,FALSE),"")</f>
        <v>Structures, Rehabilitation, Rem Portions - $LSUM</v>
      </c>
      <c r="N5948" s="1" t="str">
        <f>IFERROR(VLOOKUP(ROWS($M$5:N5948),$L$5:$M$7000,2,FALSE),"")</f>
        <v/>
      </c>
      <c r="O5948" s="1" t="str">
        <f>IFERROR(VLOOKUP(ROWS($O$5:O5948),$K$5:$L$7000,2,FALSE),"")</f>
        <v/>
      </c>
    </row>
    <row r="5949" spans="2:15" ht="15" customHeight="1" x14ac:dyDescent="0.25">
      <c r="B5949" s="178" t="s">
        <v>8032</v>
      </c>
      <c r="C5949" s="178" t="s">
        <v>16</v>
      </c>
      <c r="D5949" s="178" t="s">
        <v>126</v>
      </c>
      <c r="E5949" s="178" t="s">
        <v>17</v>
      </c>
      <c r="F5949" s="178" t="s">
        <v>17</v>
      </c>
      <c r="G5949" s="1">
        <f>IF(ISNUMBER(Pay_Item_Search_Text),IF(ISNUMBER(IF(FIND(Pay_Item_Search_Text,B5949)=1,1, "FALSE")),MAX(G$4:$G5948)+1,IF(ISNUMBER(Pay_Item_Search_Text),0,IF(ISNUMBER(SEARCH(Pay_Item_Search_Text,H5949)),MAX(G$4:$G5948)+1,0))),IF(ISNUMBER(Pay_Item_Search_Text),0,IF(ISNUMBER(SEARCH(Pay_Item_Search_Text,H5949)),MAX(G$4:$G5948)+1,0)))</f>
        <v>5945</v>
      </c>
      <c r="H5949" s="1" t="str">
        <f>IF(Table_PayItems[[#This Row],[Description]]="_","_ Unique Item - "&amp;Table_PayItems[[#This Row],[Item]]&amp;" - $"&amp;Table_PayItems[[#This Row],[Unit]],Table_PayItems[[#This Row],[Description]]&amp;" - $"&amp;Table_PayItems[[#This Row],[Unit]])</f>
        <v>Structures, Rem - $LSUM</v>
      </c>
      <c r="I5949" s="29" t="str">
        <f>IFERROR(VLOOKUP(ROWS($M$5:M5949),Table_PayItems[[Search Key]:[Concentrated Name]],2,FALSE),"")</f>
        <v>Structures, Rem - $LSUM</v>
      </c>
      <c r="J5949" s="1"/>
      <c r="K5949" s="1"/>
      <c r="L5949" s="22">
        <f>IF(ISNUMBER(SEARCH(Pay_Item_Search_Text_2,M5949)),MAX($L$4:L5948)+1,0)</f>
        <v>0</v>
      </c>
      <c r="M5949" s="1" t="str">
        <f>IFERROR(VLOOKUP(ROWS($M$5:M5949),Table_PayItems[[Search Key]:[Concentrated Name]],2,FALSE),"")</f>
        <v>Structures, Rem - $LSUM</v>
      </c>
      <c r="N5949" s="1" t="str">
        <f>IFERROR(VLOOKUP(ROWS($M$5:N5949),$L$5:$M$7000,2,FALSE),"")</f>
        <v/>
      </c>
      <c r="O5949" s="1" t="str">
        <f>IFERROR(VLOOKUP(ROWS($O$5:O5949),$K$5:$L$7000,2,FALSE),"")</f>
        <v/>
      </c>
    </row>
    <row r="5950" spans="2:15" ht="15" customHeight="1" x14ac:dyDescent="0.25">
      <c r="B5950" s="178" t="s">
        <v>8033</v>
      </c>
      <c r="C5950" s="178" t="s">
        <v>16</v>
      </c>
      <c r="D5950" s="178" t="s">
        <v>127</v>
      </c>
      <c r="E5950" s="178" t="s">
        <v>17</v>
      </c>
      <c r="F5950" s="178" t="s">
        <v>17</v>
      </c>
      <c r="G5950" s="1">
        <f>IF(ISNUMBER(Pay_Item_Search_Text),IF(ISNUMBER(IF(FIND(Pay_Item_Search_Text,B5950)=1,1, "FALSE")),MAX(G$4:$G5949)+1,IF(ISNUMBER(Pay_Item_Search_Text),0,IF(ISNUMBER(SEARCH(Pay_Item_Search_Text,H5950)),MAX(G$4:$G5949)+1,0))),IF(ISNUMBER(Pay_Item_Search_Text),0,IF(ISNUMBER(SEARCH(Pay_Item_Search_Text,H5950)),MAX(G$4:$G5949)+1,0)))</f>
        <v>5946</v>
      </c>
      <c r="H5950" s="1" t="str">
        <f>IF(Table_PayItems[[#This Row],[Description]]="_","_ Unique Item - "&amp;Table_PayItems[[#This Row],[Item]]&amp;" - $"&amp;Table_PayItems[[#This Row],[Unit]],Table_PayItems[[#This Row],[Description]]&amp;" - $"&amp;Table_PayItems[[#This Row],[Unit]])</f>
        <v>Structures, Rem Portions - $LSUM</v>
      </c>
      <c r="I5950" s="29" t="str">
        <f>IFERROR(VLOOKUP(ROWS($M$5:M5950),Table_PayItems[[Search Key]:[Concentrated Name]],2,FALSE),"")</f>
        <v>Structures, Rem Portions - $LSUM</v>
      </c>
      <c r="J5950" s="1"/>
      <c r="K5950" s="1"/>
      <c r="L5950" s="22">
        <f>IF(ISNUMBER(SEARCH(Pay_Item_Search_Text_2,M5950)),MAX($L$4:L5949)+1,0)</f>
        <v>0</v>
      </c>
      <c r="M5950" s="1" t="str">
        <f>IFERROR(VLOOKUP(ROWS($M$5:M5950),Table_PayItems[[Search Key]:[Concentrated Name]],2,FALSE),"")</f>
        <v>Structures, Rem Portions - $LSUM</v>
      </c>
      <c r="N5950" s="1" t="str">
        <f>IFERROR(VLOOKUP(ROWS($M$5:N5950),$L$5:$M$7000,2,FALSE),"")</f>
        <v/>
      </c>
      <c r="O5950" s="1" t="str">
        <f>IFERROR(VLOOKUP(ROWS($O$5:O5950),$K$5:$L$7000,2,FALSE),"")</f>
        <v/>
      </c>
    </row>
    <row r="5951" spans="2:15" ht="15" customHeight="1" x14ac:dyDescent="0.25">
      <c r="B5951" s="178" t="s">
        <v>11039</v>
      </c>
      <c r="C5951" s="178" t="s">
        <v>16</v>
      </c>
      <c r="D5951" s="178" t="s">
        <v>3008</v>
      </c>
      <c r="E5951" s="178" t="s">
        <v>11040</v>
      </c>
      <c r="F5951" s="178" t="s">
        <v>17</v>
      </c>
      <c r="G5951" s="1">
        <f>IF(ISNUMBER(Pay_Item_Search_Text),IF(ISNUMBER(IF(FIND(Pay_Item_Search_Text,B5951)=1,1, "FALSE")),MAX(G$4:$G5950)+1,IF(ISNUMBER(Pay_Item_Search_Text),0,IF(ISNUMBER(SEARCH(Pay_Item_Search_Text,H5951)),MAX(G$4:$G5950)+1,0))),IF(ISNUMBER(Pay_Item_Search_Text),0,IF(ISNUMBER(SEARCH(Pay_Item_Search_Text,H5951)),MAX(G$4:$G5950)+1,0)))</f>
        <v>5947</v>
      </c>
      <c r="H5951" s="1" t="str">
        <f>IF(Table_PayItems[[#This Row],[Description]]="_","_ Unique Item - "&amp;Table_PayItems[[#This Row],[Item]]&amp;" - $"&amp;Table_PayItems[[#This Row],[Unit]],Table_PayItems[[#This Row],[Description]]&amp;" - $"&amp;Table_PayItems[[#This Row],[Unit]])</f>
        <v>Structures, Temp - $LSUM</v>
      </c>
      <c r="I5951" s="29" t="str">
        <f>IFERROR(VLOOKUP(ROWS($M$5:M5951),Table_PayItems[[Search Key]:[Concentrated Name]],2,FALSE),"")</f>
        <v>Structures, Temp - $LSUM</v>
      </c>
      <c r="J5951" s="1"/>
      <c r="K5951" s="1"/>
      <c r="L5951" s="22">
        <f>IF(ISNUMBER(SEARCH(Pay_Item_Search_Text_2,M5951)),MAX($L$4:L5950)+1,0)</f>
        <v>0</v>
      </c>
      <c r="M5951" s="1" t="str">
        <f>IFERROR(VLOOKUP(ROWS($M$5:M5951),Table_PayItems[[Search Key]:[Concentrated Name]],2,FALSE),"")</f>
        <v>Structures, Temp - $LSUM</v>
      </c>
      <c r="N5951" s="1" t="str">
        <f>IFERROR(VLOOKUP(ROWS($M$5:N5951),$L$5:$M$7000,2,FALSE),"")</f>
        <v/>
      </c>
      <c r="O5951" s="1" t="str">
        <f>IFERROR(VLOOKUP(ROWS($O$5:O5951),$K$5:$L$7000,2,FALSE),"")</f>
        <v/>
      </c>
    </row>
    <row r="5952" spans="2:15" ht="15" customHeight="1" x14ac:dyDescent="0.25">
      <c r="B5952" s="178" t="s">
        <v>11041</v>
      </c>
      <c r="C5952" s="178" t="s">
        <v>16</v>
      </c>
      <c r="D5952" s="178" t="s">
        <v>3009</v>
      </c>
      <c r="E5952" s="178" t="s">
        <v>17</v>
      </c>
      <c r="F5952" s="178" t="s">
        <v>17</v>
      </c>
      <c r="G5952" s="1">
        <f>IF(ISNUMBER(Pay_Item_Search_Text),IF(ISNUMBER(IF(FIND(Pay_Item_Search_Text,B5952)=1,1, "FALSE")),MAX(G$4:$G5951)+1,IF(ISNUMBER(Pay_Item_Search_Text),0,IF(ISNUMBER(SEARCH(Pay_Item_Search_Text,H5952)),MAX(G$4:$G5951)+1,0))),IF(ISNUMBER(Pay_Item_Search_Text),0,IF(ISNUMBER(SEARCH(Pay_Item_Search_Text,H5952)),MAX(G$4:$G5951)+1,0)))</f>
        <v>5948</v>
      </c>
      <c r="H5952" s="1" t="str">
        <f>IF(Table_PayItems[[#This Row],[Description]]="_","_ Unique Item - "&amp;Table_PayItems[[#This Row],[Item]]&amp;" - $"&amp;Table_PayItems[[#This Row],[Unit]],Table_PayItems[[#This Row],[Description]]&amp;" - $"&amp;Table_PayItems[[#This Row],[Unit]])</f>
        <v>Structures, Temp, Rem - $LSUM</v>
      </c>
      <c r="I5952" s="29" t="str">
        <f>IFERROR(VLOOKUP(ROWS($M$5:M5952),Table_PayItems[[Search Key]:[Concentrated Name]],2,FALSE),"")</f>
        <v>Structures, Temp, Rem - $LSUM</v>
      </c>
      <c r="J5952" s="1"/>
      <c r="K5952" s="1"/>
      <c r="L5952" s="22">
        <f>IF(ISNUMBER(SEARCH(Pay_Item_Search_Text_2,M5952)),MAX($L$4:L5951)+1,0)</f>
        <v>0</v>
      </c>
      <c r="M5952" s="1" t="str">
        <f>IFERROR(VLOOKUP(ROWS($M$5:M5952),Table_PayItems[[Search Key]:[Concentrated Name]],2,FALSE),"")</f>
        <v>Structures, Temp, Rem - $LSUM</v>
      </c>
      <c r="N5952" s="1" t="str">
        <f>IFERROR(VLOOKUP(ROWS($M$5:N5952),$L$5:$M$7000,2,FALSE),"")</f>
        <v/>
      </c>
      <c r="O5952" s="1" t="str">
        <f>IFERROR(VLOOKUP(ROWS($O$5:O5952),$K$5:$L$7000,2,FALSE),"")</f>
        <v/>
      </c>
    </row>
    <row r="5953" spans="2:15" ht="15" customHeight="1" x14ac:dyDescent="0.25">
      <c r="B5953" s="178" t="s">
        <v>14096</v>
      </c>
      <c r="C5953" s="178" t="s">
        <v>88</v>
      </c>
      <c r="D5953" s="178" t="s">
        <v>5009</v>
      </c>
      <c r="E5953" s="178" t="s">
        <v>17</v>
      </c>
      <c r="F5953" s="178" t="s">
        <v>17</v>
      </c>
      <c r="G5953" s="1">
        <f>IF(ISNUMBER(Pay_Item_Search_Text),IF(ISNUMBER(IF(FIND(Pay_Item_Search_Text,B5953)=1,1, "FALSE")),MAX(G$4:$G5952)+1,IF(ISNUMBER(Pay_Item_Search_Text),0,IF(ISNUMBER(SEARCH(Pay_Item_Search_Text,H5953)),MAX(G$4:$G5952)+1,0))),IF(ISNUMBER(Pay_Item_Search_Text),0,IF(ISNUMBER(SEARCH(Pay_Item_Search_Text,H5953)),MAX(G$4:$G5952)+1,0)))</f>
        <v>5949</v>
      </c>
      <c r="H5953" s="1" t="str">
        <f>IF(Table_PayItems[[#This Row],[Description]]="_","_ Unique Item - "&amp;Table_PayItems[[#This Row],[Item]]&amp;" - $"&amp;Table_PayItems[[#This Row],[Unit]],Table_PayItems[[#This Row],[Description]]&amp;" - $"&amp;Table_PayItems[[#This Row],[Unit]])</f>
        <v>Strut Guy - $Ea</v>
      </c>
      <c r="I5953" s="29" t="str">
        <f>IFERROR(VLOOKUP(ROWS($M$5:M5953),Table_PayItems[[Search Key]:[Concentrated Name]],2,FALSE),"")</f>
        <v>Strut Guy - $Ea</v>
      </c>
      <c r="J5953" s="1"/>
      <c r="K5953" s="1"/>
      <c r="L5953" s="22">
        <f>IF(ISNUMBER(SEARCH(Pay_Item_Search_Text_2,M5953)),MAX($L$4:L5952)+1,0)</f>
        <v>0</v>
      </c>
      <c r="M5953" s="1" t="str">
        <f>IFERROR(VLOOKUP(ROWS($M$5:M5953),Table_PayItems[[Search Key]:[Concentrated Name]],2,FALSE),"")</f>
        <v>Strut Guy - $Ea</v>
      </c>
      <c r="N5953" s="1" t="str">
        <f>IFERROR(VLOOKUP(ROWS($M$5:N5953),$L$5:$M$7000,2,FALSE),"")</f>
        <v/>
      </c>
      <c r="O5953" s="1" t="str">
        <f>IFERROR(VLOOKUP(ROWS($O$5:O5953),$K$5:$L$7000,2,FALSE),"")</f>
        <v/>
      </c>
    </row>
    <row r="5954" spans="2:15" ht="15" customHeight="1" x14ac:dyDescent="0.25">
      <c r="B5954" s="178" t="s">
        <v>7998</v>
      </c>
      <c r="C5954" s="178" t="s">
        <v>88</v>
      </c>
      <c r="D5954" s="178" t="s">
        <v>92</v>
      </c>
      <c r="E5954" s="178" t="s">
        <v>17</v>
      </c>
      <c r="F5954" s="178" t="s">
        <v>17</v>
      </c>
      <c r="G5954" s="1">
        <f>IF(ISNUMBER(Pay_Item_Search_Text),IF(ISNUMBER(IF(FIND(Pay_Item_Search_Text,B5954)=1,1, "FALSE")),MAX(G$4:$G5953)+1,IF(ISNUMBER(Pay_Item_Search_Text),0,IF(ISNUMBER(SEARCH(Pay_Item_Search_Text,H5954)),MAX(G$4:$G5953)+1,0))),IF(ISNUMBER(Pay_Item_Search_Text),0,IF(ISNUMBER(SEARCH(Pay_Item_Search_Text,H5954)),MAX(G$4:$G5953)+1,0)))</f>
        <v>5950</v>
      </c>
      <c r="H5954" s="1" t="str">
        <f>IF(Table_PayItems[[#This Row],[Description]]="_","_ Unique Item - "&amp;Table_PayItems[[#This Row],[Item]]&amp;" - $"&amp;Table_PayItems[[#This Row],[Unit]],Table_PayItems[[#This Row],[Description]]&amp;" - $"&amp;Table_PayItems[[#This Row],[Unit]])</f>
        <v>Stump, Rem, 19 inch to 36 inch - $Ea</v>
      </c>
      <c r="I5954" s="29" t="str">
        <f>IFERROR(VLOOKUP(ROWS($M$5:M5954),Table_PayItems[[Search Key]:[Concentrated Name]],2,FALSE),"")</f>
        <v>Stump, Rem, 19 inch to 36 inch - $Ea</v>
      </c>
      <c r="J5954" s="1"/>
      <c r="K5954" s="1"/>
      <c r="L5954" s="22">
        <f>IF(ISNUMBER(SEARCH(Pay_Item_Search_Text_2,M5954)),MAX($L$4:L5953)+1,0)</f>
        <v>0</v>
      </c>
      <c r="M5954" s="1" t="str">
        <f>IFERROR(VLOOKUP(ROWS($M$5:M5954),Table_PayItems[[Search Key]:[Concentrated Name]],2,FALSE),"")</f>
        <v>Stump, Rem, 19 inch to 36 inch - $Ea</v>
      </c>
      <c r="N5954" s="1" t="str">
        <f>IFERROR(VLOOKUP(ROWS($M$5:N5954),$L$5:$M$7000,2,FALSE),"")</f>
        <v/>
      </c>
      <c r="O5954" s="1" t="str">
        <f>IFERROR(VLOOKUP(ROWS($O$5:O5954),$K$5:$L$7000,2,FALSE),"")</f>
        <v/>
      </c>
    </row>
    <row r="5955" spans="2:15" ht="15" customHeight="1" x14ac:dyDescent="0.25">
      <c r="B5955" s="178" t="s">
        <v>7999</v>
      </c>
      <c r="C5955" s="178" t="s">
        <v>88</v>
      </c>
      <c r="D5955" s="178" t="s">
        <v>93</v>
      </c>
      <c r="E5955" s="178" t="s">
        <v>17</v>
      </c>
      <c r="F5955" s="178" t="s">
        <v>17</v>
      </c>
      <c r="G5955" s="1">
        <f>IF(ISNUMBER(Pay_Item_Search_Text),IF(ISNUMBER(IF(FIND(Pay_Item_Search_Text,B5955)=1,1, "FALSE")),MAX(G$4:$G5954)+1,IF(ISNUMBER(Pay_Item_Search_Text),0,IF(ISNUMBER(SEARCH(Pay_Item_Search_Text,H5955)),MAX(G$4:$G5954)+1,0))),IF(ISNUMBER(Pay_Item_Search_Text),0,IF(ISNUMBER(SEARCH(Pay_Item_Search_Text,H5955)),MAX(G$4:$G5954)+1,0)))</f>
        <v>5951</v>
      </c>
      <c r="H5955" s="1" t="str">
        <f>IF(Table_PayItems[[#This Row],[Description]]="_","_ Unique Item - "&amp;Table_PayItems[[#This Row],[Item]]&amp;" - $"&amp;Table_PayItems[[#This Row],[Unit]],Table_PayItems[[#This Row],[Description]]&amp;" - $"&amp;Table_PayItems[[#This Row],[Unit]])</f>
        <v>Stump, Rem, 37 inch or Larger - $Ea</v>
      </c>
      <c r="I5955" s="29" t="str">
        <f>IFERROR(VLOOKUP(ROWS($M$5:M5955),Table_PayItems[[Search Key]:[Concentrated Name]],2,FALSE),"")</f>
        <v>Stump, Rem, 37 inch or Larger - $Ea</v>
      </c>
      <c r="J5955" s="1"/>
      <c r="K5955" s="1"/>
      <c r="L5955" s="22">
        <f>IF(ISNUMBER(SEARCH(Pay_Item_Search_Text_2,M5955)),MAX($L$4:L5954)+1,0)</f>
        <v>0</v>
      </c>
      <c r="M5955" s="1" t="str">
        <f>IFERROR(VLOOKUP(ROWS($M$5:M5955),Table_PayItems[[Search Key]:[Concentrated Name]],2,FALSE),"")</f>
        <v>Stump, Rem, 37 inch or Larger - $Ea</v>
      </c>
      <c r="N5955" s="1" t="str">
        <f>IFERROR(VLOOKUP(ROWS($M$5:N5955),$L$5:$M$7000,2,FALSE),"")</f>
        <v/>
      </c>
      <c r="O5955" s="1" t="str">
        <f>IFERROR(VLOOKUP(ROWS($O$5:O5955),$K$5:$L$7000,2,FALSE),"")</f>
        <v/>
      </c>
    </row>
    <row r="5956" spans="2:15" ht="15" customHeight="1" x14ac:dyDescent="0.25">
      <c r="B5956" s="178" t="s">
        <v>8000</v>
      </c>
      <c r="C5956" s="178" t="s">
        <v>88</v>
      </c>
      <c r="D5956" s="178" t="s">
        <v>94</v>
      </c>
      <c r="E5956" s="178" t="s">
        <v>17</v>
      </c>
      <c r="F5956" s="178" t="s">
        <v>17</v>
      </c>
      <c r="G5956" s="1">
        <f>IF(ISNUMBER(Pay_Item_Search_Text),IF(ISNUMBER(IF(FIND(Pay_Item_Search_Text,B5956)=1,1, "FALSE")),MAX(G$4:$G5955)+1,IF(ISNUMBER(Pay_Item_Search_Text),0,IF(ISNUMBER(SEARCH(Pay_Item_Search_Text,H5956)),MAX(G$4:$G5955)+1,0))),IF(ISNUMBER(Pay_Item_Search_Text),0,IF(ISNUMBER(SEARCH(Pay_Item_Search_Text,H5956)),MAX(G$4:$G5955)+1,0)))</f>
        <v>5952</v>
      </c>
      <c r="H5956" s="1" t="str">
        <f>IF(Table_PayItems[[#This Row],[Description]]="_","_ Unique Item - "&amp;Table_PayItems[[#This Row],[Item]]&amp;" - $"&amp;Table_PayItems[[#This Row],[Unit]],Table_PayItems[[#This Row],[Description]]&amp;" - $"&amp;Table_PayItems[[#This Row],[Unit]])</f>
        <v>Stump, Rem, 6 inch to 18 inch - $Ea</v>
      </c>
      <c r="I5956" s="29" t="str">
        <f>IFERROR(VLOOKUP(ROWS($M$5:M5956),Table_PayItems[[Search Key]:[Concentrated Name]],2,FALSE),"")</f>
        <v>Stump, Rem, 6 inch to 18 inch - $Ea</v>
      </c>
      <c r="J5956" s="1"/>
      <c r="K5956" s="1"/>
      <c r="L5956" s="22">
        <f>IF(ISNUMBER(SEARCH(Pay_Item_Search_Text_2,M5956)),MAX($L$4:L5955)+1,0)</f>
        <v>0</v>
      </c>
      <c r="M5956" s="1" t="str">
        <f>IFERROR(VLOOKUP(ROWS($M$5:M5956),Table_PayItems[[Search Key]:[Concentrated Name]],2,FALSE),"")</f>
        <v>Stump, Rem, 6 inch to 18 inch - $Ea</v>
      </c>
      <c r="N5956" s="1" t="str">
        <f>IFERROR(VLOOKUP(ROWS($M$5:N5956),$L$5:$M$7000,2,FALSE),"")</f>
        <v/>
      </c>
      <c r="O5956" s="1" t="str">
        <f>IFERROR(VLOOKUP(ROWS($O$5:O5956),$K$5:$L$7000,2,FALSE),"")</f>
        <v/>
      </c>
    </row>
    <row r="5957" spans="2:15" ht="15" customHeight="1" x14ac:dyDescent="0.25">
      <c r="B5957" s="178" t="s">
        <v>8113</v>
      </c>
      <c r="C5957" s="178" t="s">
        <v>112</v>
      </c>
      <c r="D5957" s="178" t="s">
        <v>187</v>
      </c>
      <c r="E5957" s="178" t="s">
        <v>6892</v>
      </c>
      <c r="F5957" s="178" t="s">
        <v>17</v>
      </c>
      <c r="G5957" s="1">
        <f>IF(ISNUMBER(Pay_Item_Search_Text),IF(ISNUMBER(IF(FIND(Pay_Item_Search_Text,B5957)=1,1, "FALSE")),MAX(G$4:$G5956)+1,IF(ISNUMBER(Pay_Item_Search_Text),0,IF(ISNUMBER(SEARCH(Pay_Item_Search_Text,H5957)),MAX(G$4:$G5956)+1,0))),IF(ISNUMBER(Pay_Item_Search_Text),0,IF(ISNUMBER(SEARCH(Pay_Item_Search_Text,H5957)),MAX(G$4:$G5956)+1,0)))</f>
        <v>5953</v>
      </c>
      <c r="H5957" s="1" t="str">
        <f>IF(Table_PayItems[[#This Row],[Description]]="_","_ Unique Item - "&amp;Table_PayItems[[#This Row],[Item]]&amp;" - $"&amp;Table_PayItems[[#This Row],[Unit]],Table_PayItems[[#This Row],[Description]]&amp;" - $"&amp;Table_PayItems[[#This Row],[Unit]])</f>
        <v>Subbase, CIP - $Cyd</v>
      </c>
      <c r="I5957" s="29" t="str">
        <f>IFERROR(VLOOKUP(ROWS($M$5:M5957),Table_PayItems[[Search Key]:[Concentrated Name]],2,FALSE),"")</f>
        <v>Subbase, CIP - $Cyd</v>
      </c>
      <c r="J5957" s="1"/>
      <c r="K5957" s="1"/>
      <c r="L5957" s="22">
        <f>IF(ISNUMBER(SEARCH(Pay_Item_Search_Text_2,M5957)),MAX($L$4:L5956)+1,0)</f>
        <v>0</v>
      </c>
      <c r="M5957" s="1" t="str">
        <f>IFERROR(VLOOKUP(ROWS($M$5:M5957),Table_PayItems[[Search Key]:[Concentrated Name]],2,FALSE),"")</f>
        <v>Subbase, CIP - $Cyd</v>
      </c>
      <c r="N5957" s="1" t="str">
        <f>IFERROR(VLOOKUP(ROWS($M$5:N5957),$L$5:$M$7000,2,FALSE),"")</f>
        <v/>
      </c>
      <c r="O5957" s="1" t="str">
        <f>IFERROR(VLOOKUP(ROWS($O$5:O5957),$K$5:$L$7000,2,FALSE),"")</f>
        <v/>
      </c>
    </row>
    <row r="5958" spans="2:15" ht="15" customHeight="1" x14ac:dyDescent="0.25">
      <c r="B5958" s="178" t="s">
        <v>8114</v>
      </c>
      <c r="C5958" s="178" t="s">
        <v>112</v>
      </c>
      <c r="D5958" s="178" t="s">
        <v>188</v>
      </c>
      <c r="E5958" s="178" t="s">
        <v>6892</v>
      </c>
      <c r="F5958" s="178" t="s">
        <v>17</v>
      </c>
      <c r="G5958" s="1">
        <f>IF(ISNUMBER(Pay_Item_Search_Text),IF(ISNUMBER(IF(FIND(Pay_Item_Search_Text,B5958)=1,1, "FALSE")),MAX(G$4:$G5957)+1,IF(ISNUMBER(Pay_Item_Search_Text),0,IF(ISNUMBER(SEARCH(Pay_Item_Search_Text,H5958)),MAX(G$4:$G5957)+1,0))),IF(ISNUMBER(Pay_Item_Search_Text),0,IF(ISNUMBER(SEARCH(Pay_Item_Search_Text,H5958)),MAX(G$4:$G5957)+1,0)))</f>
        <v>5954</v>
      </c>
      <c r="H5958" s="1" t="str">
        <f>IF(Table_PayItems[[#This Row],[Description]]="_","_ Unique Item - "&amp;Table_PayItems[[#This Row],[Item]]&amp;" - $"&amp;Table_PayItems[[#This Row],[Unit]],Table_PayItems[[#This Row],[Description]]&amp;" - $"&amp;Table_PayItems[[#This Row],[Unit]])</f>
        <v>Subbase, LM - $Cyd</v>
      </c>
      <c r="I5958" s="29" t="str">
        <f>IFERROR(VLOOKUP(ROWS($M$5:M5958),Table_PayItems[[Search Key]:[Concentrated Name]],2,FALSE),"")</f>
        <v>Subbase, LM - $Cyd</v>
      </c>
      <c r="J5958" s="1"/>
      <c r="K5958" s="1"/>
      <c r="L5958" s="22">
        <f>IF(ISNUMBER(SEARCH(Pay_Item_Search_Text_2,M5958)),MAX($L$4:L5957)+1,0)</f>
        <v>0</v>
      </c>
      <c r="M5958" s="1" t="str">
        <f>IFERROR(VLOOKUP(ROWS($M$5:M5958),Table_PayItems[[Search Key]:[Concentrated Name]],2,FALSE),"")</f>
        <v>Subbase, LM - $Cyd</v>
      </c>
      <c r="N5958" s="1" t="str">
        <f>IFERROR(VLOOKUP(ROWS($M$5:N5958),$L$5:$M$7000,2,FALSE),"")</f>
        <v/>
      </c>
      <c r="O5958" s="1" t="str">
        <f>IFERROR(VLOOKUP(ROWS($O$5:O5958),$K$5:$L$7000,2,FALSE),"")</f>
        <v/>
      </c>
    </row>
    <row r="5959" spans="2:15" ht="15" customHeight="1" x14ac:dyDescent="0.25">
      <c r="B5959" s="178" t="s">
        <v>8059</v>
      </c>
      <c r="C5959" s="178" t="s">
        <v>123</v>
      </c>
      <c r="D5959" s="178" t="s">
        <v>150</v>
      </c>
      <c r="E5959" s="178" t="s">
        <v>17</v>
      </c>
      <c r="F5959" s="178" t="s">
        <v>17</v>
      </c>
      <c r="G5959" s="1">
        <f>IF(ISNUMBER(Pay_Item_Search_Text),IF(ISNUMBER(IF(FIND(Pay_Item_Search_Text,B5959)=1,1, "FALSE")),MAX(G$4:$G5958)+1,IF(ISNUMBER(Pay_Item_Search_Text),0,IF(ISNUMBER(SEARCH(Pay_Item_Search_Text,H5959)),MAX(G$4:$G5958)+1,0))),IF(ISNUMBER(Pay_Item_Search_Text),0,IF(ISNUMBER(SEARCH(Pay_Item_Search_Text,H5959)),MAX(G$4:$G5958)+1,0)))</f>
        <v>5955</v>
      </c>
      <c r="H5959" s="1" t="str">
        <f>IF(Table_PayItems[[#This Row],[Description]]="_","_ Unique Item - "&amp;Table_PayItems[[#This Row],[Item]]&amp;" - $"&amp;Table_PayItems[[#This Row],[Unit]],Table_PayItems[[#This Row],[Description]]&amp;" - $"&amp;Table_PayItems[[#This Row],[Unit]])</f>
        <v>Subgrade Manipulation - $Syd</v>
      </c>
      <c r="I5959" s="29" t="str">
        <f>IFERROR(VLOOKUP(ROWS($M$5:M5959),Table_PayItems[[Search Key]:[Concentrated Name]],2,FALSE),"")</f>
        <v>Subgrade Manipulation - $Syd</v>
      </c>
      <c r="J5959" s="1"/>
      <c r="K5959" s="1"/>
      <c r="L5959" s="22">
        <f>IF(ISNUMBER(SEARCH(Pay_Item_Search_Text_2,M5959)),MAX($L$4:L5958)+1,0)</f>
        <v>0</v>
      </c>
      <c r="M5959" s="1" t="str">
        <f>IFERROR(VLOOKUP(ROWS($M$5:M5959),Table_PayItems[[Search Key]:[Concentrated Name]],2,FALSE),"")</f>
        <v>Subgrade Manipulation - $Syd</v>
      </c>
      <c r="N5959" s="1" t="str">
        <f>IFERROR(VLOOKUP(ROWS($M$5:N5959),$L$5:$M$7000,2,FALSE),"")</f>
        <v/>
      </c>
      <c r="O5959" s="1" t="str">
        <f>IFERROR(VLOOKUP(ROWS($O$5:O5959),$K$5:$L$7000,2,FALSE),"")</f>
        <v/>
      </c>
    </row>
    <row r="5960" spans="2:15" ht="15" customHeight="1" x14ac:dyDescent="0.25">
      <c r="B5960" s="178" t="s">
        <v>8060</v>
      </c>
      <c r="C5960" s="178" t="s">
        <v>112</v>
      </c>
      <c r="D5960" s="178" t="s">
        <v>151</v>
      </c>
      <c r="E5960" s="178" t="s">
        <v>17</v>
      </c>
      <c r="F5960" s="178" t="s">
        <v>17</v>
      </c>
      <c r="G5960" s="1">
        <f>IF(ISNUMBER(Pay_Item_Search_Text),IF(ISNUMBER(IF(FIND(Pay_Item_Search_Text,B5960)=1,1, "FALSE")),MAX(G$4:$G5959)+1,IF(ISNUMBER(Pay_Item_Search_Text),0,IF(ISNUMBER(SEARCH(Pay_Item_Search_Text,H5960)),MAX(G$4:$G5959)+1,0))),IF(ISNUMBER(Pay_Item_Search_Text),0,IF(ISNUMBER(SEARCH(Pay_Item_Search_Text,H5960)),MAX(G$4:$G5959)+1,0)))</f>
        <v>5956</v>
      </c>
      <c r="H5960" s="1" t="str">
        <f>IF(Table_PayItems[[#This Row],[Description]]="_","_ Unique Item - "&amp;Table_PayItems[[#This Row],[Item]]&amp;" - $"&amp;Table_PayItems[[#This Row],[Unit]],Table_PayItems[[#This Row],[Description]]&amp;" - $"&amp;Table_PayItems[[#This Row],[Unit]])</f>
        <v>Subgrade Undercutting, Type I - $Cyd</v>
      </c>
      <c r="I5960" s="29" t="str">
        <f>IFERROR(VLOOKUP(ROWS($M$5:M5960),Table_PayItems[[Search Key]:[Concentrated Name]],2,FALSE),"")</f>
        <v>Subgrade Undercutting, Type I - $Cyd</v>
      </c>
      <c r="J5960" s="1"/>
      <c r="K5960" s="1"/>
      <c r="L5960" s="22">
        <f>IF(ISNUMBER(SEARCH(Pay_Item_Search_Text_2,M5960)),MAX($L$4:L5959)+1,0)</f>
        <v>0</v>
      </c>
      <c r="M5960" s="1" t="str">
        <f>IFERROR(VLOOKUP(ROWS($M$5:M5960),Table_PayItems[[Search Key]:[Concentrated Name]],2,FALSE),"")</f>
        <v>Subgrade Undercutting, Type I - $Cyd</v>
      </c>
      <c r="N5960" s="1" t="str">
        <f>IFERROR(VLOOKUP(ROWS($M$5:N5960),$L$5:$M$7000,2,FALSE),"")</f>
        <v/>
      </c>
      <c r="O5960" s="1" t="str">
        <f>IFERROR(VLOOKUP(ROWS($O$5:O5960),$K$5:$L$7000,2,FALSE),"")</f>
        <v/>
      </c>
    </row>
    <row r="5961" spans="2:15" ht="15" customHeight="1" x14ac:dyDescent="0.25">
      <c r="B5961" s="178" t="s">
        <v>8061</v>
      </c>
      <c r="C5961" s="178" t="s">
        <v>112</v>
      </c>
      <c r="D5961" s="178" t="s">
        <v>152</v>
      </c>
      <c r="E5961" s="178" t="s">
        <v>17</v>
      </c>
      <c r="F5961" s="178" t="s">
        <v>17</v>
      </c>
      <c r="G5961" s="1">
        <f>IF(ISNUMBER(Pay_Item_Search_Text),IF(ISNUMBER(IF(FIND(Pay_Item_Search_Text,B5961)=1,1, "FALSE")),MAX(G$4:$G5960)+1,IF(ISNUMBER(Pay_Item_Search_Text),0,IF(ISNUMBER(SEARCH(Pay_Item_Search_Text,H5961)),MAX(G$4:$G5960)+1,0))),IF(ISNUMBER(Pay_Item_Search_Text),0,IF(ISNUMBER(SEARCH(Pay_Item_Search_Text,H5961)),MAX(G$4:$G5960)+1,0)))</f>
        <v>5957</v>
      </c>
      <c r="H5961" s="1" t="str">
        <f>IF(Table_PayItems[[#This Row],[Description]]="_","_ Unique Item - "&amp;Table_PayItems[[#This Row],[Item]]&amp;" - $"&amp;Table_PayItems[[#This Row],[Unit]],Table_PayItems[[#This Row],[Description]]&amp;" - $"&amp;Table_PayItems[[#This Row],[Unit]])</f>
        <v>Subgrade Undercutting, Type II - $Cyd</v>
      </c>
      <c r="I5961" s="29" t="str">
        <f>IFERROR(VLOOKUP(ROWS($M$5:M5961),Table_PayItems[[Search Key]:[Concentrated Name]],2,FALSE),"")</f>
        <v>Subgrade Undercutting, Type II - $Cyd</v>
      </c>
      <c r="J5961" s="1"/>
      <c r="K5961" s="1"/>
      <c r="L5961" s="22">
        <f>IF(ISNUMBER(SEARCH(Pay_Item_Search_Text_2,M5961)),MAX($L$4:L5960)+1,0)</f>
        <v>0</v>
      </c>
      <c r="M5961" s="1" t="str">
        <f>IFERROR(VLOOKUP(ROWS($M$5:M5961),Table_PayItems[[Search Key]:[Concentrated Name]],2,FALSE),"")</f>
        <v>Subgrade Undercutting, Type II - $Cyd</v>
      </c>
      <c r="N5961" s="1" t="str">
        <f>IFERROR(VLOOKUP(ROWS($M$5:N5961),$L$5:$M$7000,2,FALSE),"")</f>
        <v/>
      </c>
      <c r="O5961" s="1" t="str">
        <f>IFERROR(VLOOKUP(ROWS($O$5:O5961),$K$5:$L$7000,2,FALSE),"")</f>
        <v/>
      </c>
    </row>
    <row r="5962" spans="2:15" ht="15" customHeight="1" x14ac:dyDescent="0.25">
      <c r="B5962" s="178" t="s">
        <v>8062</v>
      </c>
      <c r="C5962" s="178" t="s">
        <v>112</v>
      </c>
      <c r="D5962" s="178" t="s">
        <v>153</v>
      </c>
      <c r="E5962" s="178" t="s">
        <v>17</v>
      </c>
      <c r="F5962" s="178" t="s">
        <v>17</v>
      </c>
      <c r="G5962" s="1">
        <f>IF(ISNUMBER(Pay_Item_Search_Text),IF(ISNUMBER(IF(FIND(Pay_Item_Search_Text,B5962)=1,1, "FALSE")),MAX(G$4:$G5961)+1,IF(ISNUMBER(Pay_Item_Search_Text),0,IF(ISNUMBER(SEARCH(Pay_Item_Search_Text,H5962)),MAX(G$4:$G5961)+1,0))),IF(ISNUMBER(Pay_Item_Search_Text),0,IF(ISNUMBER(SEARCH(Pay_Item_Search_Text,H5962)),MAX(G$4:$G5961)+1,0)))</f>
        <v>5958</v>
      </c>
      <c r="H5962" s="1" t="str">
        <f>IF(Table_PayItems[[#This Row],[Description]]="_","_ Unique Item - "&amp;Table_PayItems[[#This Row],[Item]]&amp;" - $"&amp;Table_PayItems[[#This Row],[Unit]],Table_PayItems[[#This Row],[Description]]&amp;" - $"&amp;Table_PayItems[[#This Row],[Unit]])</f>
        <v>Subgrade Undercutting, Type III - $Cyd</v>
      </c>
      <c r="I5962" s="29" t="str">
        <f>IFERROR(VLOOKUP(ROWS($M$5:M5962),Table_PayItems[[Search Key]:[Concentrated Name]],2,FALSE),"")</f>
        <v>Subgrade Undercutting, Type III - $Cyd</v>
      </c>
      <c r="J5962" s="1"/>
      <c r="K5962" s="1"/>
      <c r="L5962" s="22">
        <f>IF(ISNUMBER(SEARCH(Pay_Item_Search_Text_2,M5962)),MAX($L$4:L5961)+1,0)</f>
        <v>0</v>
      </c>
      <c r="M5962" s="1" t="str">
        <f>IFERROR(VLOOKUP(ROWS($M$5:M5962),Table_PayItems[[Search Key]:[Concentrated Name]],2,FALSE),"")</f>
        <v>Subgrade Undercutting, Type III - $Cyd</v>
      </c>
      <c r="N5962" s="1" t="str">
        <f>IFERROR(VLOOKUP(ROWS($M$5:N5962),$L$5:$M$7000,2,FALSE),"")</f>
        <v/>
      </c>
      <c r="O5962" s="1" t="str">
        <f>IFERROR(VLOOKUP(ROWS($O$5:O5962),$K$5:$L$7000,2,FALSE),"")</f>
        <v/>
      </c>
    </row>
    <row r="5963" spans="2:15" ht="15" customHeight="1" x14ac:dyDescent="0.25">
      <c r="B5963" s="178" t="s">
        <v>10755</v>
      </c>
      <c r="C5963" s="178" t="s">
        <v>112</v>
      </c>
      <c r="D5963" s="178" t="s">
        <v>2758</v>
      </c>
      <c r="E5963" s="178" t="s">
        <v>2724</v>
      </c>
      <c r="F5963" s="178" t="s">
        <v>17</v>
      </c>
      <c r="G5963" s="1">
        <f>IF(ISNUMBER(Pay_Item_Search_Text),IF(ISNUMBER(IF(FIND(Pay_Item_Search_Text,B5963)=1,1, "FALSE")),MAX(G$4:$G5962)+1,IF(ISNUMBER(Pay_Item_Search_Text),0,IF(ISNUMBER(SEARCH(Pay_Item_Search_Text,H5963)),MAX(G$4:$G5962)+1,0))),IF(ISNUMBER(Pay_Item_Search_Text),0,IF(ISNUMBER(SEARCH(Pay_Item_Search_Text,H5963)),MAX(G$4:$G5962)+1,0)))</f>
        <v>5959</v>
      </c>
      <c r="H5963" s="1" t="str">
        <f>IF(Table_PayItems[[#This Row],[Description]]="_","_ Unique Item - "&amp;Table_PayItems[[#This Row],[Item]]&amp;" - $"&amp;Table_PayItems[[#This Row],[Unit]],Table_PayItems[[#This Row],[Description]]&amp;" - $"&amp;Table_PayItems[[#This Row],[Unit]])</f>
        <v>Substructure Conc - $Cyd</v>
      </c>
      <c r="I5963" s="29" t="str">
        <f>IFERROR(VLOOKUP(ROWS($M$5:M5963),Table_PayItems[[Search Key]:[Concentrated Name]],2,FALSE),"")</f>
        <v>Substructure Conc - $Cyd</v>
      </c>
      <c r="J5963" s="1"/>
      <c r="K5963" s="1"/>
      <c r="L5963" s="22">
        <f>IF(ISNUMBER(SEARCH(Pay_Item_Search_Text_2,M5963)),MAX($L$4:L5962)+1,0)</f>
        <v>0</v>
      </c>
      <c r="M5963" s="1" t="str">
        <f>IFERROR(VLOOKUP(ROWS($M$5:M5963),Table_PayItems[[Search Key]:[Concentrated Name]],2,FALSE),"")</f>
        <v>Substructure Conc - $Cyd</v>
      </c>
      <c r="N5963" s="1" t="str">
        <f>IFERROR(VLOOKUP(ROWS($M$5:N5963),$L$5:$M$7000,2,FALSE),"")</f>
        <v/>
      </c>
      <c r="O5963" s="1" t="str">
        <f>IFERROR(VLOOKUP(ROWS($O$5:O5963),$K$5:$L$7000,2,FALSE),"")</f>
        <v/>
      </c>
    </row>
    <row r="5964" spans="2:15" ht="15" customHeight="1" x14ac:dyDescent="0.25">
      <c r="B5964" s="178" t="s">
        <v>10756</v>
      </c>
      <c r="C5964" s="178" t="s">
        <v>112</v>
      </c>
      <c r="D5964" s="178" t="s">
        <v>2759</v>
      </c>
      <c r="E5964" s="178" t="s">
        <v>6917</v>
      </c>
      <c r="F5964" s="178" t="s">
        <v>17</v>
      </c>
      <c r="G5964" s="1">
        <f>IF(ISNUMBER(Pay_Item_Search_Text),IF(ISNUMBER(IF(FIND(Pay_Item_Search_Text,B5964)=1,1, "FALSE")),MAX(G$4:$G5963)+1,IF(ISNUMBER(Pay_Item_Search_Text),0,IF(ISNUMBER(SEARCH(Pay_Item_Search_Text,H5964)),MAX(G$4:$G5963)+1,0))),IF(ISNUMBER(Pay_Item_Search_Text),0,IF(ISNUMBER(SEARCH(Pay_Item_Search_Text,H5964)),MAX(G$4:$G5963)+1,0)))</f>
        <v>5960</v>
      </c>
      <c r="H5964" s="1" t="str">
        <f>IF(Table_PayItems[[#This Row],[Description]]="_","_ Unique Item - "&amp;Table_PayItems[[#This Row],[Item]]&amp;" - $"&amp;Table_PayItems[[#This Row],[Unit]],Table_PayItems[[#This Row],[Description]]&amp;" - $"&amp;Table_PayItems[[#This Row],[Unit]])</f>
        <v>Substructure Conc, High Performance - $Cyd</v>
      </c>
      <c r="I5964" s="29" t="str">
        <f>IFERROR(VLOOKUP(ROWS($M$5:M5964),Table_PayItems[[Search Key]:[Concentrated Name]],2,FALSE),"")</f>
        <v>Substructure Conc, High Performance - $Cyd</v>
      </c>
      <c r="J5964" s="1"/>
      <c r="K5964" s="1"/>
      <c r="L5964" s="22">
        <f>IF(ISNUMBER(SEARCH(Pay_Item_Search_Text_2,M5964)),MAX($L$4:L5963)+1,0)</f>
        <v>0</v>
      </c>
      <c r="M5964" s="1" t="str">
        <f>IFERROR(VLOOKUP(ROWS($M$5:M5964),Table_PayItems[[Search Key]:[Concentrated Name]],2,FALSE),"")</f>
        <v>Substructure Conc, High Performance - $Cyd</v>
      </c>
      <c r="N5964" s="1" t="str">
        <f>IFERROR(VLOOKUP(ROWS($M$5:N5964),$L$5:$M$7000,2,FALSE),"")</f>
        <v/>
      </c>
      <c r="O5964" s="1" t="str">
        <f>IFERROR(VLOOKUP(ROWS($O$5:O5964),$K$5:$L$7000,2,FALSE),"")</f>
        <v/>
      </c>
    </row>
    <row r="5965" spans="2:15" ht="15" customHeight="1" x14ac:dyDescent="0.25">
      <c r="B5965" s="178" t="s">
        <v>10918</v>
      </c>
      <c r="C5965" s="178" t="s">
        <v>123</v>
      </c>
      <c r="D5965" s="178" t="s">
        <v>2905</v>
      </c>
      <c r="E5965" s="178" t="s">
        <v>2906</v>
      </c>
      <c r="F5965" s="178" t="s">
        <v>26</v>
      </c>
      <c r="G5965" s="1">
        <f>IF(ISNUMBER(Pay_Item_Search_Text),IF(ISNUMBER(IF(FIND(Pay_Item_Search_Text,B5965)=1,1, "FALSE")),MAX(G$4:$G5964)+1,IF(ISNUMBER(Pay_Item_Search_Text),0,IF(ISNUMBER(SEARCH(Pay_Item_Search_Text,H5965)),MAX(G$4:$G5964)+1,0))),IF(ISNUMBER(Pay_Item_Search_Text),0,IF(ISNUMBER(SEARCH(Pay_Item_Search_Text,H5965)),MAX(G$4:$G5964)+1,0)))</f>
        <v>5961</v>
      </c>
      <c r="H5965" s="1" t="str">
        <f>IF(Table_PayItems[[#This Row],[Description]]="_","_ Unique Item - "&amp;Table_PayItems[[#This Row],[Item]]&amp;" - $"&amp;Table_PayItems[[#This Row],[Unit]],Table_PayItems[[#This Row],[Description]]&amp;" - $"&amp;Table_PayItems[[#This Row],[Unit]])</f>
        <v>Substructure Horizontal Surface Sealer - $Syd</v>
      </c>
      <c r="I5965" s="29" t="str">
        <f>IFERROR(VLOOKUP(ROWS($M$5:M5965),Table_PayItems[[Search Key]:[Concentrated Name]],2,FALSE),"")</f>
        <v>Substructure Horizontal Surface Sealer - $Syd</v>
      </c>
      <c r="J5965" s="1"/>
      <c r="K5965" s="1"/>
      <c r="L5965" s="22">
        <f>IF(ISNUMBER(SEARCH(Pay_Item_Search_Text_2,M5965)),MAX($L$4:L5964)+1,0)</f>
        <v>0</v>
      </c>
      <c r="M5965" s="1" t="str">
        <f>IFERROR(VLOOKUP(ROWS($M$5:M5965),Table_PayItems[[Search Key]:[Concentrated Name]],2,FALSE),"")</f>
        <v>Substructure Horizontal Surface Sealer - $Syd</v>
      </c>
      <c r="N5965" s="1" t="str">
        <f>IFERROR(VLOOKUP(ROWS($M$5:N5965),$L$5:$M$7000,2,FALSE),"")</f>
        <v/>
      </c>
      <c r="O5965" s="1" t="str">
        <f>IFERROR(VLOOKUP(ROWS($O$5:O5965),$K$5:$L$7000,2,FALSE),"")</f>
        <v/>
      </c>
    </row>
    <row r="5966" spans="2:15" ht="15" customHeight="1" x14ac:dyDescent="0.25">
      <c r="B5966" s="178" t="s">
        <v>10757</v>
      </c>
      <c r="C5966" s="178" t="s">
        <v>112</v>
      </c>
      <c r="D5966" s="178" t="s">
        <v>2760</v>
      </c>
      <c r="E5966" s="178" t="s">
        <v>2724</v>
      </c>
      <c r="F5966" s="178" t="s">
        <v>17</v>
      </c>
      <c r="G5966" s="1">
        <f>IF(ISNUMBER(Pay_Item_Search_Text),IF(ISNUMBER(IF(FIND(Pay_Item_Search_Text,B5966)=1,1, "FALSE")),MAX(G$4:$G5965)+1,IF(ISNUMBER(Pay_Item_Search_Text),0,IF(ISNUMBER(SEARCH(Pay_Item_Search_Text,H5966)),MAX(G$4:$G5965)+1,0))),IF(ISNUMBER(Pay_Item_Search_Text),0,IF(ISNUMBER(SEARCH(Pay_Item_Search_Text,H5966)),MAX(G$4:$G5965)+1,0)))</f>
        <v>5962</v>
      </c>
      <c r="H5966" s="1" t="str">
        <f>IF(Table_PayItems[[#This Row],[Description]]="_","_ Unique Item - "&amp;Table_PayItems[[#This Row],[Item]]&amp;" - $"&amp;Table_PayItems[[#This Row],[Unit]],Table_PayItems[[#This Row],[Description]]&amp;" - $"&amp;Table_PayItems[[#This Row],[Unit]])</f>
        <v>Superstructure Conc - $Cyd</v>
      </c>
      <c r="I5966" s="29" t="str">
        <f>IFERROR(VLOOKUP(ROWS($M$5:M5966),Table_PayItems[[Search Key]:[Concentrated Name]],2,FALSE),"")</f>
        <v>Superstructure Conc - $Cyd</v>
      </c>
      <c r="J5966" s="1"/>
      <c r="K5966" s="1"/>
      <c r="L5966" s="22">
        <f>IF(ISNUMBER(SEARCH(Pay_Item_Search_Text_2,M5966)),MAX($L$4:L5965)+1,0)</f>
        <v>0</v>
      </c>
      <c r="M5966" s="1" t="str">
        <f>IFERROR(VLOOKUP(ROWS($M$5:M5966),Table_PayItems[[Search Key]:[Concentrated Name]],2,FALSE),"")</f>
        <v>Superstructure Conc - $Cyd</v>
      </c>
      <c r="N5966" s="1" t="str">
        <f>IFERROR(VLOOKUP(ROWS($M$5:N5966),$L$5:$M$7000,2,FALSE),"")</f>
        <v/>
      </c>
      <c r="O5966" s="1" t="str">
        <f>IFERROR(VLOOKUP(ROWS($O$5:O5966),$K$5:$L$7000,2,FALSE),"")</f>
        <v/>
      </c>
    </row>
    <row r="5967" spans="2:15" ht="15" customHeight="1" x14ac:dyDescent="0.25">
      <c r="B5967" s="178" t="s">
        <v>10758</v>
      </c>
      <c r="C5967" s="178" t="s">
        <v>16</v>
      </c>
      <c r="D5967" s="178" t="s">
        <v>2761</v>
      </c>
      <c r="E5967" s="178" t="s">
        <v>2724</v>
      </c>
      <c r="F5967" s="178" t="s">
        <v>17</v>
      </c>
      <c r="G5967" s="1">
        <f>IF(ISNUMBER(Pay_Item_Search_Text),IF(ISNUMBER(IF(FIND(Pay_Item_Search_Text,B5967)=1,1, "FALSE")),MAX(G$4:$G5966)+1,IF(ISNUMBER(Pay_Item_Search_Text),0,IF(ISNUMBER(SEARCH(Pay_Item_Search_Text,H5967)),MAX(G$4:$G5966)+1,0))),IF(ISNUMBER(Pay_Item_Search_Text),0,IF(ISNUMBER(SEARCH(Pay_Item_Search_Text,H5967)),MAX(G$4:$G5966)+1,0)))</f>
        <v>5963</v>
      </c>
      <c r="H5967" s="1" t="str">
        <f>IF(Table_PayItems[[#This Row],[Description]]="_","_ Unique Item - "&amp;Table_PayItems[[#This Row],[Item]]&amp;" - $"&amp;Table_PayItems[[#This Row],[Unit]],Table_PayItems[[#This Row],[Description]]&amp;" - $"&amp;Table_PayItems[[#This Row],[Unit]])</f>
        <v>Superstructure Conc, Form, Finish, and Cure - $LSUM</v>
      </c>
      <c r="I5967" s="29" t="str">
        <f>IFERROR(VLOOKUP(ROWS($M$5:M5967),Table_PayItems[[Search Key]:[Concentrated Name]],2,FALSE),"")</f>
        <v>Superstructure Conc, Form, Finish, and Cure - $LSUM</v>
      </c>
      <c r="J5967" s="1"/>
      <c r="K5967" s="1"/>
      <c r="L5967" s="22">
        <f>IF(ISNUMBER(SEARCH(Pay_Item_Search_Text_2,M5967)),MAX($L$4:L5966)+1,0)</f>
        <v>0</v>
      </c>
      <c r="M5967" s="1" t="str">
        <f>IFERROR(VLOOKUP(ROWS($M$5:M5967),Table_PayItems[[Search Key]:[Concentrated Name]],2,FALSE),"")</f>
        <v>Superstructure Conc, Form, Finish, and Cure - $LSUM</v>
      </c>
      <c r="N5967" s="1" t="str">
        <f>IFERROR(VLOOKUP(ROWS($M$5:N5967),$L$5:$M$7000,2,FALSE),"")</f>
        <v/>
      </c>
      <c r="O5967" s="1" t="str">
        <f>IFERROR(VLOOKUP(ROWS($O$5:O5967),$K$5:$L$7000,2,FALSE),"")</f>
        <v/>
      </c>
    </row>
    <row r="5968" spans="2:15" ht="15" customHeight="1" x14ac:dyDescent="0.25">
      <c r="B5968" s="178" t="s">
        <v>10759</v>
      </c>
      <c r="C5968" s="178" t="s">
        <v>16</v>
      </c>
      <c r="D5968" s="178" t="s">
        <v>2762</v>
      </c>
      <c r="E5968" s="178" t="s">
        <v>2724</v>
      </c>
      <c r="F5968" s="178" t="s">
        <v>17</v>
      </c>
      <c r="G5968" s="1">
        <f>IF(ISNUMBER(Pay_Item_Search_Text),IF(ISNUMBER(IF(FIND(Pay_Item_Search_Text,B5968)=1,1, "FALSE")),MAX(G$4:$G5967)+1,IF(ISNUMBER(Pay_Item_Search_Text),0,IF(ISNUMBER(SEARCH(Pay_Item_Search_Text,H5968)),MAX(G$4:$G5967)+1,0))),IF(ISNUMBER(Pay_Item_Search_Text),0,IF(ISNUMBER(SEARCH(Pay_Item_Search_Text,H5968)),MAX(G$4:$G5967)+1,0)))</f>
        <v>5964</v>
      </c>
      <c r="H5968" s="1" t="str">
        <f>IF(Table_PayItems[[#This Row],[Description]]="_","_ Unique Item - "&amp;Table_PayItems[[#This Row],[Item]]&amp;" - $"&amp;Table_PayItems[[#This Row],[Unit]],Table_PayItems[[#This Row],[Description]]&amp;" - $"&amp;Table_PayItems[[#This Row],[Unit]])</f>
        <v>Superstructure Conc, Form, Finish, and Cure, Night Casting - $LSUM</v>
      </c>
      <c r="I5968" s="29" t="str">
        <f>IFERROR(VLOOKUP(ROWS($M$5:M5968),Table_PayItems[[Search Key]:[Concentrated Name]],2,FALSE),"")</f>
        <v>Superstructure Conc, Form, Finish, and Cure, Night Casting - $LSUM</v>
      </c>
      <c r="J5968" s="1"/>
      <c r="K5968" s="1"/>
      <c r="L5968" s="22">
        <f>IF(ISNUMBER(SEARCH(Pay_Item_Search_Text_2,M5968)),MAX($L$4:L5967)+1,0)</f>
        <v>0</v>
      </c>
      <c r="M5968" s="1" t="str">
        <f>IFERROR(VLOOKUP(ROWS($M$5:M5968),Table_PayItems[[Search Key]:[Concentrated Name]],2,FALSE),"")</f>
        <v>Superstructure Conc, Form, Finish, and Cure, Night Casting - $LSUM</v>
      </c>
      <c r="N5968" s="1" t="str">
        <f>IFERROR(VLOOKUP(ROWS($M$5:N5968),$L$5:$M$7000,2,FALSE),"")</f>
        <v/>
      </c>
      <c r="O5968" s="1" t="str">
        <f>IFERROR(VLOOKUP(ROWS($O$5:O5968),$K$5:$L$7000,2,FALSE),"")</f>
        <v/>
      </c>
    </row>
    <row r="5969" spans="2:15" ht="15" customHeight="1" x14ac:dyDescent="0.25">
      <c r="B5969" s="178" t="s">
        <v>10761</v>
      </c>
      <c r="C5969" s="178" t="s">
        <v>112</v>
      </c>
      <c r="D5969" s="178" t="s">
        <v>2764</v>
      </c>
      <c r="E5969" s="178" t="s">
        <v>6918</v>
      </c>
      <c r="F5969" s="178" t="s">
        <v>17</v>
      </c>
      <c r="G5969" s="1">
        <f>IF(ISNUMBER(Pay_Item_Search_Text),IF(ISNUMBER(IF(FIND(Pay_Item_Search_Text,B5969)=1,1, "FALSE")),MAX(G$4:$G5968)+1,IF(ISNUMBER(Pay_Item_Search_Text),0,IF(ISNUMBER(SEARCH(Pay_Item_Search_Text,H5969)),MAX(G$4:$G5968)+1,0))),IF(ISNUMBER(Pay_Item_Search_Text),0,IF(ISNUMBER(SEARCH(Pay_Item_Search_Text,H5969)),MAX(G$4:$G5968)+1,0)))</f>
        <v>5965</v>
      </c>
      <c r="H5969" s="1" t="str">
        <f>IF(Table_PayItems[[#This Row],[Description]]="_","_ Unique Item - "&amp;Table_PayItems[[#This Row],[Item]]&amp;" - $"&amp;Table_PayItems[[#This Row],[Unit]],Table_PayItems[[#This Row],[Description]]&amp;" - $"&amp;Table_PayItems[[#This Row],[Unit]])</f>
        <v>Superstructure Conc, High Performance - $Cyd</v>
      </c>
      <c r="I5969" s="29" t="str">
        <f>IFERROR(VLOOKUP(ROWS($M$5:M5969),Table_PayItems[[Search Key]:[Concentrated Name]],2,FALSE),"")</f>
        <v>Superstructure Conc, High Performance - $Cyd</v>
      </c>
      <c r="J5969" s="1"/>
      <c r="K5969" s="1"/>
      <c r="L5969" s="22">
        <f>IF(ISNUMBER(SEARCH(Pay_Item_Search_Text_2,M5969)),MAX($L$4:L5968)+1,0)</f>
        <v>0</v>
      </c>
      <c r="M5969" s="1" t="str">
        <f>IFERROR(VLOOKUP(ROWS($M$5:M5969),Table_PayItems[[Search Key]:[Concentrated Name]],2,FALSE),"")</f>
        <v>Superstructure Conc, High Performance - $Cyd</v>
      </c>
      <c r="N5969" s="1" t="str">
        <f>IFERROR(VLOOKUP(ROWS($M$5:N5969),$L$5:$M$7000,2,FALSE),"")</f>
        <v/>
      </c>
      <c r="O5969" s="1" t="str">
        <f>IFERROR(VLOOKUP(ROWS($O$5:O5969),$K$5:$L$7000,2,FALSE),"")</f>
        <v/>
      </c>
    </row>
    <row r="5970" spans="2:15" ht="15" customHeight="1" x14ac:dyDescent="0.25">
      <c r="B5970" s="178" t="s">
        <v>10760</v>
      </c>
      <c r="C5970" s="178" t="s">
        <v>112</v>
      </c>
      <c r="D5970" s="178" t="s">
        <v>2763</v>
      </c>
      <c r="E5970" s="178" t="s">
        <v>2724</v>
      </c>
      <c r="F5970" s="178" t="s">
        <v>17</v>
      </c>
      <c r="G5970" s="1">
        <f>IF(ISNUMBER(Pay_Item_Search_Text),IF(ISNUMBER(IF(FIND(Pay_Item_Search_Text,B5970)=1,1, "FALSE")),MAX(G$4:$G5969)+1,IF(ISNUMBER(Pay_Item_Search_Text),0,IF(ISNUMBER(SEARCH(Pay_Item_Search_Text,H5970)),MAX(G$4:$G5969)+1,0))),IF(ISNUMBER(Pay_Item_Search_Text),0,IF(ISNUMBER(SEARCH(Pay_Item_Search_Text,H5970)),MAX(G$4:$G5969)+1,0)))</f>
        <v>5966</v>
      </c>
      <c r="H5970" s="1" t="str">
        <f>IF(Table_PayItems[[#This Row],[Description]]="_","_ Unique Item - "&amp;Table_PayItems[[#This Row],[Item]]&amp;" - $"&amp;Table_PayItems[[#This Row],[Unit]],Table_PayItems[[#This Row],[Description]]&amp;" - $"&amp;Table_PayItems[[#This Row],[Unit]])</f>
        <v>Superstructure Conc, Night Casting - $Cyd</v>
      </c>
      <c r="I5970" s="29" t="str">
        <f>IFERROR(VLOOKUP(ROWS($M$5:M5970),Table_PayItems[[Search Key]:[Concentrated Name]],2,FALSE),"")</f>
        <v>Superstructure Conc, Night Casting - $Cyd</v>
      </c>
      <c r="J5970" s="1"/>
      <c r="K5970" s="1"/>
      <c r="L5970" s="22">
        <f>IF(ISNUMBER(SEARCH(Pay_Item_Search_Text_2,M5970)),MAX($L$4:L5969)+1,0)</f>
        <v>0</v>
      </c>
      <c r="M5970" s="1" t="str">
        <f>IFERROR(VLOOKUP(ROWS($M$5:M5970),Table_PayItems[[Search Key]:[Concentrated Name]],2,FALSE),"")</f>
        <v>Superstructure Conc, Night Casting - $Cyd</v>
      </c>
      <c r="N5970" s="1" t="str">
        <f>IFERROR(VLOOKUP(ROWS($M$5:N5970),$L$5:$M$7000,2,FALSE),"")</f>
        <v/>
      </c>
      <c r="O5970" s="1" t="str">
        <f>IFERROR(VLOOKUP(ROWS($O$5:O5970),$K$5:$L$7000,2,FALSE),"")</f>
        <v/>
      </c>
    </row>
    <row r="5971" spans="2:15" ht="15" customHeight="1" x14ac:dyDescent="0.25">
      <c r="B5971" s="178" t="s">
        <v>10762</v>
      </c>
      <c r="C5971" s="178" t="s">
        <v>112</v>
      </c>
      <c r="D5971" s="178" t="s">
        <v>2765</v>
      </c>
      <c r="E5971" s="178" t="s">
        <v>6918</v>
      </c>
      <c r="F5971" s="178" t="s">
        <v>17</v>
      </c>
      <c r="G5971" s="1">
        <f>IF(ISNUMBER(Pay_Item_Search_Text),IF(ISNUMBER(IF(FIND(Pay_Item_Search_Text,B5971)=1,1, "FALSE")),MAX(G$4:$G5970)+1,IF(ISNUMBER(Pay_Item_Search_Text),0,IF(ISNUMBER(SEARCH(Pay_Item_Search_Text,H5971)),MAX(G$4:$G5970)+1,0))),IF(ISNUMBER(Pay_Item_Search_Text),0,IF(ISNUMBER(SEARCH(Pay_Item_Search_Text,H5971)),MAX(G$4:$G5970)+1,0)))</f>
        <v>5967</v>
      </c>
      <c r="H5971" s="1" t="str">
        <f>IF(Table_PayItems[[#This Row],[Description]]="_","_ Unique Item - "&amp;Table_PayItems[[#This Row],[Item]]&amp;" - $"&amp;Table_PayItems[[#This Row],[Unit]],Table_PayItems[[#This Row],[Description]]&amp;" - $"&amp;Table_PayItems[[#This Row],[Unit]])</f>
        <v>Superstructure Conc, Night Casting, High Performance - $Cyd</v>
      </c>
      <c r="I5971" s="29" t="str">
        <f>IFERROR(VLOOKUP(ROWS($M$5:M5971),Table_PayItems[[Search Key]:[Concentrated Name]],2,FALSE),"")</f>
        <v>Superstructure Conc, Night Casting, High Performance - $Cyd</v>
      </c>
      <c r="J5971" s="1"/>
      <c r="K5971" s="1"/>
      <c r="L5971" s="22">
        <f>IF(ISNUMBER(SEARCH(Pay_Item_Search_Text_2,M5971)),MAX($L$4:L5970)+1,0)</f>
        <v>0</v>
      </c>
      <c r="M5971" s="1" t="str">
        <f>IFERROR(VLOOKUP(ROWS($M$5:M5971),Table_PayItems[[Search Key]:[Concentrated Name]],2,FALSE),"")</f>
        <v>Superstructure Conc, Night Casting, High Performance - $Cyd</v>
      </c>
      <c r="N5971" s="1" t="str">
        <f>IFERROR(VLOOKUP(ROWS($M$5:N5971),$L$5:$M$7000,2,FALSE),"")</f>
        <v/>
      </c>
      <c r="O5971" s="1" t="str">
        <f>IFERROR(VLOOKUP(ROWS($O$5:O5971),$K$5:$L$7000,2,FALSE),"")</f>
        <v/>
      </c>
    </row>
    <row r="5972" spans="2:15" ht="15" customHeight="1" x14ac:dyDescent="0.25">
      <c r="B5972" s="178" t="s">
        <v>11031</v>
      </c>
      <c r="C5972" s="178" t="s">
        <v>88</v>
      </c>
      <c r="D5972" s="178" t="s">
        <v>3005</v>
      </c>
      <c r="E5972" s="178" t="s">
        <v>2695</v>
      </c>
      <c r="F5972" s="178" t="s">
        <v>17</v>
      </c>
      <c r="G5972" s="1">
        <f>IF(ISNUMBER(Pay_Item_Search_Text),IF(ISNUMBER(IF(FIND(Pay_Item_Search_Text,B5972)=1,1, "FALSE")),MAX(G$4:$G5971)+1,IF(ISNUMBER(Pay_Item_Search_Text),0,IF(ISNUMBER(SEARCH(Pay_Item_Search_Text,H5972)),MAX(G$4:$G5971)+1,0))),IF(ISNUMBER(Pay_Item_Search_Text),0,IF(ISNUMBER(SEARCH(Pay_Item_Search_Text,H5972)),MAX(G$4:$G5971)+1,0)))</f>
        <v>5968</v>
      </c>
      <c r="H5972" s="1" t="str">
        <f>IF(Table_PayItems[[#This Row],[Description]]="_","_ Unique Item - "&amp;Table_PayItems[[#This Row],[Item]]&amp;" - $"&amp;Table_PayItems[[#This Row],[Unit]],Table_PayItems[[#This Row],[Description]]&amp;" - $"&amp;Table_PayItems[[#This Row],[Unit]])</f>
        <v>Support, Column, Temp - $Ea</v>
      </c>
      <c r="I5972" s="29" t="str">
        <f>IFERROR(VLOOKUP(ROWS($M$5:M5972),Table_PayItems[[Search Key]:[Concentrated Name]],2,FALSE),"")</f>
        <v>Support, Column, Temp - $Ea</v>
      </c>
      <c r="J5972" s="1"/>
      <c r="K5972" s="1"/>
      <c r="L5972" s="22">
        <f>IF(ISNUMBER(SEARCH(Pay_Item_Search_Text_2,M5972)),MAX($L$4:L5971)+1,0)</f>
        <v>0</v>
      </c>
      <c r="M5972" s="1" t="str">
        <f>IFERROR(VLOOKUP(ROWS($M$5:M5972),Table_PayItems[[Search Key]:[Concentrated Name]],2,FALSE),"")</f>
        <v>Support, Column, Temp - $Ea</v>
      </c>
      <c r="N5972" s="1" t="str">
        <f>IFERROR(VLOOKUP(ROWS($M$5:N5972),$L$5:$M$7000,2,FALSE),"")</f>
        <v/>
      </c>
      <c r="O5972" s="1" t="str">
        <f>IFERROR(VLOOKUP(ROWS($O$5:O5972),$K$5:$L$7000,2,FALSE),"")</f>
        <v/>
      </c>
    </row>
    <row r="5973" spans="2:15" ht="15" customHeight="1" x14ac:dyDescent="0.25">
      <c r="B5973" s="178" t="s">
        <v>11032</v>
      </c>
      <c r="C5973" s="178" t="s">
        <v>88</v>
      </c>
      <c r="D5973" s="178" t="s">
        <v>3006</v>
      </c>
      <c r="E5973" s="178" t="s">
        <v>2695</v>
      </c>
      <c r="F5973" s="178" t="s">
        <v>17</v>
      </c>
      <c r="G5973" s="1">
        <f>IF(ISNUMBER(Pay_Item_Search_Text),IF(ISNUMBER(IF(FIND(Pay_Item_Search_Text,B5973)=1,1, "FALSE")),MAX(G$4:$G5972)+1,IF(ISNUMBER(Pay_Item_Search_Text),0,IF(ISNUMBER(SEARCH(Pay_Item_Search_Text,H5973)),MAX(G$4:$G5972)+1,0))),IF(ISNUMBER(Pay_Item_Search_Text),0,IF(ISNUMBER(SEARCH(Pay_Item_Search_Text,H5973)),MAX(G$4:$G5972)+1,0)))</f>
        <v>5969</v>
      </c>
      <c r="H5973" s="1" t="str">
        <f>IF(Table_PayItems[[#This Row],[Description]]="_","_ Unique Item - "&amp;Table_PayItems[[#This Row],[Item]]&amp;" - $"&amp;Table_PayItems[[#This Row],[Unit]],Table_PayItems[[#This Row],[Description]]&amp;" - $"&amp;Table_PayItems[[#This Row],[Unit]])</f>
        <v>Support, Diaphragm, Temp - $Ea</v>
      </c>
      <c r="I5973" s="29" t="str">
        <f>IFERROR(VLOOKUP(ROWS($M$5:M5973),Table_PayItems[[Search Key]:[Concentrated Name]],2,FALSE),"")</f>
        <v>Support, Diaphragm, Temp - $Ea</v>
      </c>
      <c r="J5973" s="1"/>
      <c r="K5973" s="1"/>
      <c r="L5973" s="22">
        <f>IF(ISNUMBER(SEARCH(Pay_Item_Search_Text_2,M5973)),MAX($L$4:L5972)+1,0)</f>
        <v>0</v>
      </c>
      <c r="M5973" s="1" t="str">
        <f>IFERROR(VLOOKUP(ROWS($M$5:M5973),Table_PayItems[[Search Key]:[Concentrated Name]],2,FALSE),"")</f>
        <v>Support, Diaphragm, Temp - $Ea</v>
      </c>
      <c r="N5973" s="1" t="str">
        <f>IFERROR(VLOOKUP(ROWS($M$5:N5973),$L$5:$M$7000,2,FALSE),"")</f>
        <v/>
      </c>
      <c r="O5973" s="1" t="str">
        <f>IFERROR(VLOOKUP(ROWS($O$5:O5973),$K$5:$L$7000,2,FALSE),"")</f>
        <v/>
      </c>
    </row>
    <row r="5974" spans="2:15" ht="15" customHeight="1" x14ac:dyDescent="0.25">
      <c r="B5974" s="178" t="s">
        <v>11033</v>
      </c>
      <c r="C5974" s="178" t="s">
        <v>88</v>
      </c>
      <c r="D5974" s="178" t="s">
        <v>3007</v>
      </c>
      <c r="E5974" s="178" t="s">
        <v>2695</v>
      </c>
      <c r="F5974" s="178" t="s">
        <v>17</v>
      </c>
      <c r="G5974" s="1">
        <f>IF(ISNUMBER(Pay_Item_Search_Text),IF(ISNUMBER(IF(FIND(Pay_Item_Search_Text,B5974)=1,1, "FALSE")),MAX(G$4:$G5973)+1,IF(ISNUMBER(Pay_Item_Search_Text),0,IF(ISNUMBER(SEARCH(Pay_Item_Search_Text,H5974)),MAX(G$4:$G5973)+1,0))),IF(ISNUMBER(Pay_Item_Search_Text),0,IF(ISNUMBER(SEARCH(Pay_Item_Search_Text,H5974)),MAX(G$4:$G5973)+1,0)))</f>
        <v>5970</v>
      </c>
      <c r="H5974" s="1" t="str">
        <f>IF(Table_PayItems[[#This Row],[Description]]="_","_ Unique Item - "&amp;Table_PayItems[[#This Row],[Item]]&amp;" - $"&amp;Table_PayItems[[#This Row],[Unit]],Table_PayItems[[#This Row],[Description]]&amp;" - $"&amp;Table_PayItems[[#This Row],[Unit]])</f>
        <v>Support, Suspension, Temp - $Ea</v>
      </c>
      <c r="I5974" s="29" t="str">
        <f>IFERROR(VLOOKUP(ROWS($M$5:M5974),Table_PayItems[[Search Key]:[Concentrated Name]],2,FALSE),"")</f>
        <v>Support, Suspension, Temp - $Ea</v>
      </c>
      <c r="J5974" s="1"/>
      <c r="K5974" s="1"/>
      <c r="L5974" s="22">
        <f>IF(ISNUMBER(SEARCH(Pay_Item_Search_Text_2,M5974)),MAX($L$4:L5973)+1,0)</f>
        <v>0</v>
      </c>
      <c r="M5974" s="1" t="str">
        <f>IFERROR(VLOOKUP(ROWS($M$5:M5974),Table_PayItems[[Search Key]:[Concentrated Name]],2,FALSE),"")</f>
        <v>Support, Suspension, Temp - $Ea</v>
      </c>
      <c r="N5974" s="1" t="str">
        <f>IFERROR(VLOOKUP(ROWS($M$5:N5974),$L$5:$M$7000,2,FALSE),"")</f>
        <v/>
      </c>
      <c r="O5974" s="1" t="str">
        <f>IFERROR(VLOOKUP(ROWS($O$5:O5974),$K$5:$L$7000,2,FALSE),"")</f>
        <v/>
      </c>
    </row>
    <row r="5975" spans="2:15" ht="15" customHeight="1" x14ac:dyDescent="0.25">
      <c r="B5975" s="178" t="s">
        <v>10763</v>
      </c>
      <c r="C5975" s="178" t="s">
        <v>88</v>
      </c>
      <c r="D5975" s="178" t="s">
        <v>2766</v>
      </c>
      <c r="E5975" s="178" t="s">
        <v>2695</v>
      </c>
      <c r="F5975" s="178" t="s">
        <v>17</v>
      </c>
      <c r="G5975" s="1">
        <f>IF(ISNUMBER(Pay_Item_Search_Text),IF(ISNUMBER(IF(FIND(Pay_Item_Search_Text,B5975)=1,1, "FALSE")),MAX(G$4:$G5974)+1,IF(ISNUMBER(Pay_Item_Search_Text),0,IF(ISNUMBER(SEARCH(Pay_Item_Search_Text,H5975)),MAX(G$4:$G5974)+1,0))),IF(ISNUMBER(Pay_Item_Search_Text),0,IF(ISNUMBER(SEARCH(Pay_Item_Search_Text,H5975)),MAX(G$4:$G5974)+1,0)))</f>
        <v>5971</v>
      </c>
      <c r="H5975" s="1" t="str">
        <f>IF(Table_PayItems[[#This Row],[Description]]="_","_ Unique Item - "&amp;Table_PayItems[[#This Row],[Item]]&amp;" - $"&amp;Table_PayItems[[#This Row],[Unit]],Table_PayItems[[#This Row],[Description]]&amp;" - $"&amp;Table_PayItems[[#This Row],[Unit]])</f>
        <v>Support, Temp - $Ea</v>
      </c>
      <c r="I5975" s="29" t="str">
        <f>IFERROR(VLOOKUP(ROWS($M$5:M5975),Table_PayItems[[Search Key]:[Concentrated Name]],2,FALSE),"")</f>
        <v>Support, Temp - $Ea</v>
      </c>
      <c r="J5975" s="1"/>
      <c r="K5975" s="1"/>
      <c r="L5975" s="22">
        <f>IF(ISNUMBER(SEARCH(Pay_Item_Search_Text_2,M5975)),MAX($L$4:L5974)+1,0)</f>
        <v>0</v>
      </c>
      <c r="M5975" s="1" t="str">
        <f>IFERROR(VLOOKUP(ROWS($M$5:M5975),Table_PayItems[[Search Key]:[Concentrated Name]],2,FALSE),"")</f>
        <v>Support, Temp - $Ea</v>
      </c>
      <c r="N5975" s="1" t="str">
        <f>IFERROR(VLOOKUP(ROWS($M$5:N5975),$L$5:$M$7000,2,FALSE),"")</f>
        <v/>
      </c>
      <c r="O5975" s="1" t="str">
        <f>IFERROR(VLOOKUP(ROWS($O$5:O5975),$K$5:$L$7000,2,FALSE),"")</f>
        <v/>
      </c>
    </row>
    <row r="5976" spans="2:15" ht="15" customHeight="1" x14ac:dyDescent="0.25">
      <c r="B5976" s="178" t="s">
        <v>14511</v>
      </c>
      <c r="C5976" s="178" t="s">
        <v>88</v>
      </c>
      <c r="D5976" s="178" t="s">
        <v>5387</v>
      </c>
      <c r="E5976" s="178" t="s">
        <v>5655</v>
      </c>
      <c r="F5976" s="178" t="s">
        <v>17</v>
      </c>
      <c r="G5976" s="1">
        <f>IF(ISNUMBER(Pay_Item_Search_Text),IF(ISNUMBER(IF(FIND(Pay_Item_Search_Text,B5976)=1,1, "FALSE")),MAX(G$4:$G5975)+1,IF(ISNUMBER(Pay_Item_Search_Text),0,IF(ISNUMBER(SEARCH(Pay_Item_Search_Text,H5976)),MAX(G$4:$G5975)+1,0))),IF(ISNUMBER(Pay_Item_Search_Text),0,IF(ISNUMBER(SEARCH(Pay_Item_Search_Text,H5976)),MAX(G$4:$G5975)+1,0)))</f>
        <v>5972</v>
      </c>
      <c r="H5976" s="1" t="str">
        <f>IF(Table_PayItems[[#This Row],[Description]]="_","_ Unique Item - "&amp;Table_PayItems[[#This Row],[Item]]&amp;" - $"&amp;Table_PayItems[[#This Row],[Unit]],Table_PayItems[[#This Row],[Description]]&amp;" - $"&amp;Table_PayItems[[#This Row],[Unit]])</f>
        <v>Surveillance System, Remote Site, Type A - $Ea</v>
      </c>
      <c r="I5976" s="29" t="str">
        <f>IFERROR(VLOOKUP(ROWS($M$5:M5976),Table_PayItems[[Search Key]:[Concentrated Name]],2,FALSE),"")</f>
        <v>Surveillance System, Remote Site, Type A - $Ea</v>
      </c>
      <c r="J5976" s="1"/>
      <c r="K5976" s="1"/>
      <c r="L5976" s="22">
        <f>IF(ISNUMBER(SEARCH(Pay_Item_Search_Text_2,M5976)),MAX($L$4:L5975)+1,0)</f>
        <v>0</v>
      </c>
      <c r="M5976" s="1" t="str">
        <f>IFERROR(VLOOKUP(ROWS($M$5:M5976),Table_PayItems[[Search Key]:[Concentrated Name]],2,FALSE),"")</f>
        <v>Surveillance System, Remote Site, Type A - $Ea</v>
      </c>
      <c r="N5976" s="1" t="str">
        <f>IFERROR(VLOOKUP(ROWS($M$5:N5976),$L$5:$M$7000,2,FALSE),"")</f>
        <v/>
      </c>
      <c r="O5976" s="1" t="str">
        <f>IFERROR(VLOOKUP(ROWS($O$5:O5976),$K$5:$L$7000,2,FALSE),"")</f>
        <v/>
      </c>
    </row>
    <row r="5977" spans="2:15" ht="15" customHeight="1" x14ac:dyDescent="0.25">
      <c r="B5977" s="178" t="s">
        <v>14512</v>
      </c>
      <c r="C5977" s="178" t="s">
        <v>88</v>
      </c>
      <c r="D5977" s="178" t="s">
        <v>5388</v>
      </c>
      <c r="E5977" s="178" t="s">
        <v>5655</v>
      </c>
      <c r="F5977" s="178" t="s">
        <v>17</v>
      </c>
      <c r="G5977" s="1">
        <f>IF(ISNUMBER(Pay_Item_Search_Text),IF(ISNUMBER(IF(FIND(Pay_Item_Search_Text,B5977)=1,1, "FALSE")),MAX(G$4:$G5976)+1,IF(ISNUMBER(Pay_Item_Search_Text),0,IF(ISNUMBER(SEARCH(Pay_Item_Search_Text,H5977)),MAX(G$4:$G5976)+1,0))),IF(ISNUMBER(Pay_Item_Search_Text),0,IF(ISNUMBER(SEARCH(Pay_Item_Search_Text,H5977)),MAX(G$4:$G5976)+1,0)))</f>
        <v>5973</v>
      </c>
      <c r="H5977" s="1" t="str">
        <f>IF(Table_PayItems[[#This Row],[Description]]="_","_ Unique Item - "&amp;Table_PayItems[[#This Row],[Item]]&amp;" - $"&amp;Table_PayItems[[#This Row],[Unit]],Table_PayItems[[#This Row],[Description]]&amp;" - $"&amp;Table_PayItems[[#This Row],[Unit]])</f>
        <v>Surveillance System, Remote Site, Type B - $Ea</v>
      </c>
      <c r="I5977" s="29" t="str">
        <f>IFERROR(VLOOKUP(ROWS($M$5:M5977),Table_PayItems[[Search Key]:[Concentrated Name]],2,FALSE),"")</f>
        <v>Surveillance System, Remote Site, Type B - $Ea</v>
      </c>
      <c r="J5977" s="1"/>
      <c r="K5977" s="1"/>
      <c r="L5977" s="22">
        <f>IF(ISNUMBER(SEARCH(Pay_Item_Search_Text_2,M5977)),MAX($L$4:L5976)+1,0)</f>
        <v>0</v>
      </c>
      <c r="M5977" s="1" t="str">
        <f>IFERROR(VLOOKUP(ROWS($M$5:M5977),Table_PayItems[[Search Key]:[Concentrated Name]],2,FALSE),"")</f>
        <v>Surveillance System, Remote Site, Type B - $Ea</v>
      </c>
      <c r="N5977" s="1" t="str">
        <f>IFERROR(VLOOKUP(ROWS($M$5:N5977),$L$5:$M$7000,2,FALSE),"")</f>
        <v/>
      </c>
      <c r="O5977" s="1" t="str">
        <f>IFERROR(VLOOKUP(ROWS($O$5:O5977),$K$5:$L$7000,2,FALSE),"")</f>
        <v/>
      </c>
    </row>
    <row r="5978" spans="2:15" ht="15" customHeight="1" x14ac:dyDescent="0.25">
      <c r="B5978" s="178" t="s">
        <v>14513</v>
      </c>
      <c r="C5978" s="178" t="s">
        <v>88</v>
      </c>
      <c r="D5978" s="178" t="s">
        <v>5389</v>
      </c>
      <c r="E5978" s="178" t="s">
        <v>5655</v>
      </c>
      <c r="F5978" s="178" t="s">
        <v>17</v>
      </c>
      <c r="G5978" s="1">
        <f>IF(ISNUMBER(Pay_Item_Search_Text),IF(ISNUMBER(IF(FIND(Pay_Item_Search_Text,B5978)=1,1, "FALSE")),MAX(G$4:$G5977)+1,IF(ISNUMBER(Pay_Item_Search_Text),0,IF(ISNUMBER(SEARCH(Pay_Item_Search_Text,H5978)),MAX(G$4:$G5977)+1,0))),IF(ISNUMBER(Pay_Item_Search_Text),0,IF(ISNUMBER(SEARCH(Pay_Item_Search_Text,H5978)),MAX(G$4:$G5977)+1,0)))</f>
        <v>5974</v>
      </c>
      <c r="H5978" s="1" t="str">
        <f>IF(Table_PayItems[[#This Row],[Description]]="_","_ Unique Item - "&amp;Table_PayItems[[#This Row],[Item]]&amp;" - $"&amp;Table_PayItems[[#This Row],[Unit]],Table_PayItems[[#This Row],[Description]]&amp;" - $"&amp;Table_PayItems[[#This Row],[Unit]])</f>
        <v>Surveillance System, Remote Site, Type C - $Ea</v>
      </c>
      <c r="I5978" s="29" t="str">
        <f>IFERROR(VLOOKUP(ROWS($M$5:M5978),Table_PayItems[[Search Key]:[Concentrated Name]],2,FALSE),"")</f>
        <v>Surveillance System, Remote Site, Type C - $Ea</v>
      </c>
      <c r="J5978" s="1"/>
      <c r="K5978" s="1"/>
      <c r="L5978" s="22">
        <f>IF(ISNUMBER(SEARCH(Pay_Item_Search_Text_2,M5978)),MAX($L$4:L5977)+1,0)</f>
        <v>0</v>
      </c>
      <c r="M5978" s="1" t="str">
        <f>IFERROR(VLOOKUP(ROWS($M$5:M5978),Table_PayItems[[Search Key]:[Concentrated Name]],2,FALSE),"")</f>
        <v>Surveillance System, Remote Site, Type C - $Ea</v>
      </c>
      <c r="N5978" s="1" t="str">
        <f>IFERROR(VLOOKUP(ROWS($M$5:N5978),$L$5:$M$7000,2,FALSE),"")</f>
        <v/>
      </c>
      <c r="O5978" s="1" t="str">
        <f>IFERROR(VLOOKUP(ROWS($O$5:O5978),$K$5:$L$7000,2,FALSE),"")</f>
        <v/>
      </c>
    </row>
    <row r="5979" spans="2:15" ht="15" customHeight="1" x14ac:dyDescent="0.25">
      <c r="B5979" s="178" t="s">
        <v>13411</v>
      </c>
      <c r="C5979" s="178" t="s">
        <v>88</v>
      </c>
      <c r="D5979" s="178" t="s">
        <v>4458</v>
      </c>
      <c r="E5979" s="178" t="s">
        <v>6993</v>
      </c>
      <c r="F5979" s="178" t="s">
        <v>17</v>
      </c>
      <c r="G5979" s="1">
        <f>IF(ISNUMBER(Pay_Item_Search_Text),IF(ISNUMBER(IF(FIND(Pay_Item_Search_Text,B5979)=1,1, "FALSE")),MAX(G$4:$G5978)+1,IF(ISNUMBER(Pay_Item_Search_Text),0,IF(ISNUMBER(SEARCH(Pay_Item_Search_Text,H5979)),MAX(G$4:$G5978)+1,0))),IF(ISNUMBER(Pay_Item_Search_Text),0,IF(ISNUMBER(SEARCH(Pay_Item_Search_Text,H5979)),MAX(G$4:$G5978)+1,0)))</f>
        <v>5975</v>
      </c>
      <c r="H5979" s="1" t="str">
        <f>IF(Table_PayItems[[#This Row],[Description]]="_","_ Unique Item - "&amp;Table_PayItems[[#This Row],[Item]]&amp;" - $"&amp;Table_PayItems[[#This Row],[Unit]],Table_PayItems[[#This Row],[Description]]&amp;" - $"&amp;Table_PayItems[[#This Row],[Unit]])</f>
        <v>Symphoricarpus alba, #3 cont. - $Ea</v>
      </c>
      <c r="I5979" s="29" t="str">
        <f>IFERROR(VLOOKUP(ROWS($M$5:M5979),Table_PayItems[[Search Key]:[Concentrated Name]],2,FALSE),"")</f>
        <v>Symphoricarpus alba, #3 cont. - $Ea</v>
      </c>
      <c r="J5979" s="1"/>
      <c r="K5979" s="1"/>
      <c r="L5979" s="22">
        <f>IF(ISNUMBER(SEARCH(Pay_Item_Search_Text_2,M5979)),MAX($L$4:L5978)+1,0)</f>
        <v>0</v>
      </c>
      <c r="M5979" s="1" t="str">
        <f>IFERROR(VLOOKUP(ROWS($M$5:M5979),Table_PayItems[[Search Key]:[Concentrated Name]],2,FALSE),"")</f>
        <v>Symphoricarpus alba, #3 cont. - $Ea</v>
      </c>
      <c r="N5979" s="1" t="str">
        <f>IFERROR(VLOOKUP(ROWS($M$5:N5979),$L$5:$M$7000,2,FALSE),"")</f>
        <v/>
      </c>
      <c r="O5979" s="1" t="str">
        <f>IFERROR(VLOOKUP(ROWS($O$5:O5979),$K$5:$L$7000,2,FALSE),"")</f>
        <v/>
      </c>
    </row>
    <row r="5980" spans="2:15" ht="15" customHeight="1" x14ac:dyDescent="0.25">
      <c r="B5980" s="178" t="s">
        <v>13412</v>
      </c>
      <c r="C5980" s="178" t="s">
        <v>88</v>
      </c>
      <c r="D5980" s="178" t="s">
        <v>7788</v>
      </c>
      <c r="E5980" s="178" t="s">
        <v>6993</v>
      </c>
      <c r="F5980" s="178" t="s">
        <v>17</v>
      </c>
      <c r="G5980" s="1">
        <f>IF(ISNUMBER(Pay_Item_Search_Text),IF(ISNUMBER(IF(FIND(Pay_Item_Search_Text,B5980)=1,1, "FALSE")),MAX(G$4:$G5979)+1,IF(ISNUMBER(Pay_Item_Search_Text),0,IF(ISNUMBER(SEARCH(Pay_Item_Search_Text,H5980)),MAX(G$4:$G5979)+1,0))),IF(ISNUMBER(Pay_Item_Search_Text),0,IF(ISNUMBER(SEARCH(Pay_Item_Search_Text,H5980)),MAX(G$4:$G5979)+1,0)))</f>
        <v>5976</v>
      </c>
      <c r="H5980" s="1" t="str">
        <f>IF(Table_PayItems[[#This Row],[Description]]="_","_ Unique Item - "&amp;Table_PayItems[[#This Row],[Item]]&amp;" - $"&amp;Table_PayItems[[#This Row],[Unit]],Table_PayItems[[#This Row],[Description]]&amp;" - $"&amp;Table_PayItems[[#This Row],[Unit]])</f>
        <v>Syringa meyeri Palibin, #3 cont. - $Ea</v>
      </c>
      <c r="I5980" s="29" t="str">
        <f>IFERROR(VLOOKUP(ROWS($M$5:M5980),Table_PayItems[[Search Key]:[Concentrated Name]],2,FALSE),"")</f>
        <v>Syringa meyeri Palibin, #3 cont. - $Ea</v>
      </c>
      <c r="J5980" s="1"/>
      <c r="K5980" s="1"/>
      <c r="L5980" s="22">
        <f>IF(ISNUMBER(SEARCH(Pay_Item_Search_Text_2,M5980)),MAX($L$4:L5979)+1,0)</f>
        <v>0</v>
      </c>
      <c r="M5980" s="1" t="str">
        <f>IFERROR(VLOOKUP(ROWS($M$5:M5980),Table_PayItems[[Search Key]:[Concentrated Name]],2,FALSE),"")</f>
        <v>Syringa meyeri Palibin, #3 cont. - $Ea</v>
      </c>
      <c r="N5980" s="1" t="str">
        <f>IFERROR(VLOOKUP(ROWS($M$5:N5980),$L$5:$M$7000,2,FALSE),"")</f>
        <v/>
      </c>
      <c r="O5980" s="1" t="str">
        <f>IFERROR(VLOOKUP(ROWS($O$5:O5980),$K$5:$L$7000,2,FALSE),"")</f>
        <v/>
      </c>
    </row>
    <row r="5981" spans="2:15" ht="15" customHeight="1" x14ac:dyDescent="0.25">
      <c r="B5981" s="178" t="s">
        <v>13413</v>
      </c>
      <c r="C5981" s="178" t="s">
        <v>88</v>
      </c>
      <c r="D5981" s="178" t="s">
        <v>7789</v>
      </c>
      <c r="E5981" s="178" t="s">
        <v>6993</v>
      </c>
      <c r="F5981" s="178" t="s">
        <v>17</v>
      </c>
      <c r="G5981" s="1">
        <f>IF(ISNUMBER(Pay_Item_Search_Text),IF(ISNUMBER(IF(FIND(Pay_Item_Search_Text,B5981)=1,1, "FALSE")),MAX(G$4:$G5980)+1,IF(ISNUMBER(Pay_Item_Search_Text),0,IF(ISNUMBER(SEARCH(Pay_Item_Search_Text,H5981)),MAX(G$4:$G5980)+1,0))),IF(ISNUMBER(Pay_Item_Search_Text),0,IF(ISNUMBER(SEARCH(Pay_Item_Search_Text,H5981)),MAX(G$4:$G5980)+1,0)))</f>
        <v>5977</v>
      </c>
      <c r="H5981" s="1" t="str">
        <f>IF(Table_PayItems[[#This Row],[Description]]="_","_ Unique Item - "&amp;Table_PayItems[[#This Row],[Item]]&amp;" - $"&amp;Table_PayItems[[#This Row],[Unit]],Table_PayItems[[#This Row],[Description]]&amp;" - $"&amp;Table_PayItems[[#This Row],[Unit]])</f>
        <v>Syringa patula Miss Kim, #3 cont. - $Ea</v>
      </c>
      <c r="I5981" s="29" t="str">
        <f>IFERROR(VLOOKUP(ROWS($M$5:M5981),Table_PayItems[[Search Key]:[Concentrated Name]],2,FALSE),"")</f>
        <v>Syringa patula Miss Kim, #3 cont. - $Ea</v>
      </c>
      <c r="J5981" s="1"/>
      <c r="K5981" s="1"/>
      <c r="L5981" s="22">
        <f>IF(ISNUMBER(SEARCH(Pay_Item_Search_Text_2,M5981)),MAX($L$4:L5980)+1,0)</f>
        <v>0</v>
      </c>
      <c r="M5981" s="1" t="str">
        <f>IFERROR(VLOOKUP(ROWS($M$5:M5981),Table_PayItems[[Search Key]:[Concentrated Name]],2,FALSE),"")</f>
        <v>Syringa patula Miss Kim, #3 cont. - $Ea</v>
      </c>
      <c r="N5981" s="1" t="str">
        <f>IFERROR(VLOOKUP(ROWS($M$5:N5981),$L$5:$M$7000,2,FALSE),"")</f>
        <v/>
      </c>
      <c r="O5981" s="1" t="str">
        <f>IFERROR(VLOOKUP(ROWS($O$5:O5981),$K$5:$L$7000,2,FALSE),"")</f>
        <v/>
      </c>
    </row>
    <row r="5982" spans="2:15" ht="15" customHeight="1" x14ac:dyDescent="0.25">
      <c r="B5982" s="178" t="s">
        <v>13414</v>
      </c>
      <c r="C5982" s="178" t="s">
        <v>88</v>
      </c>
      <c r="D5982" s="178" t="s">
        <v>7790</v>
      </c>
      <c r="E5982" s="178" t="s">
        <v>6993</v>
      </c>
      <c r="F5982" s="178" t="s">
        <v>17</v>
      </c>
      <c r="G5982" s="1">
        <f>IF(ISNUMBER(Pay_Item_Search_Text),IF(ISNUMBER(IF(FIND(Pay_Item_Search_Text,B5982)=1,1, "FALSE")),MAX(G$4:$G5981)+1,IF(ISNUMBER(Pay_Item_Search_Text),0,IF(ISNUMBER(SEARCH(Pay_Item_Search_Text,H5982)),MAX(G$4:$G5981)+1,0))),IF(ISNUMBER(Pay_Item_Search_Text),0,IF(ISNUMBER(SEARCH(Pay_Item_Search_Text,H5982)),MAX(G$4:$G5981)+1,0)))</f>
        <v>5978</v>
      </c>
      <c r="H5982" s="1" t="str">
        <f>IF(Table_PayItems[[#This Row],[Description]]="_","_ Unique Item - "&amp;Table_PayItems[[#This Row],[Item]]&amp;" - $"&amp;Table_PayItems[[#This Row],[Unit]],Table_PayItems[[#This Row],[Description]]&amp;" - $"&amp;Table_PayItems[[#This Row],[Unit]])</f>
        <v>Syringa reticulata Ivory Silk, 1 1/2 inch - $Ea</v>
      </c>
      <c r="I5982" s="29" t="str">
        <f>IFERROR(VLOOKUP(ROWS($M$5:M5982),Table_PayItems[[Search Key]:[Concentrated Name]],2,FALSE),"")</f>
        <v>Syringa reticulata Ivory Silk, 1 1/2 inch - $Ea</v>
      </c>
      <c r="J5982" s="1"/>
      <c r="K5982" s="1"/>
      <c r="L5982" s="22">
        <f>IF(ISNUMBER(SEARCH(Pay_Item_Search_Text_2,M5982)),MAX($L$4:L5981)+1,0)</f>
        <v>0</v>
      </c>
      <c r="M5982" s="1" t="str">
        <f>IFERROR(VLOOKUP(ROWS($M$5:M5982),Table_PayItems[[Search Key]:[Concentrated Name]],2,FALSE),"")</f>
        <v>Syringa reticulata Ivory Silk, 1 1/2 inch - $Ea</v>
      </c>
      <c r="N5982" s="1" t="str">
        <f>IFERROR(VLOOKUP(ROWS($M$5:N5982),$L$5:$M$7000,2,FALSE),"")</f>
        <v/>
      </c>
      <c r="O5982" s="1" t="str">
        <f>IFERROR(VLOOKUP(ROWS($O$5:O5982),$K$5:$L$7000,2,FALSE),"")</f>
        <v/>
      </c>
    </row>
    <row r="5983" spans="2:15" ht="15" customHeight="1" x14ac:dyDescent="0.25">
      <c r="B5983" s="178" t="s">
        <v>13415</v>
      </c>
      <c r="C5983" s="178" t="s">
        <v>88</v>
      </c>
      <c r="D5983" s="178" t="s">
        <v>7791</v>
      </c>
      <c r="E5983" s="178" t="s">
        <v>6993</v>
      </c>
      <c r="F5983" s="178" t="s">
        <v>17</v>
      </c>
      <c r="G5983" s="1">
        <f>IF(ISNUMBER(Pay_Item_Search_Text),IF(ISNUMBER(IF(FIND(Pay_Item_Search_Text,B5983)=1,1, "FALSE")),MAX(G$4:$G5982)+1,IF(ISNUMBER(Pay_Item_Search_Text),0,IF(ISNUMBER(SEARCH(Pay_Item_Search_Text,H5983)),MAX(G$4:$G5982)+1,0))),IF(ISNUMBER(Pay_Item_Search_Text),0,IF(ISNUMBER(SEARCH(Pay_Item_Search_Text,H5983)),MAX(G$4:$G5982)+1,0)))</f>
        <v>5979</v>
      </c>
      <c r="H5983" s="1" t="str">
        <f>IF(Table_PayItems[[#This Row],[Description]]="_","_ Unique Item - "&amp;Table_PayItems[[#This Row],[Item]]&amp;" - $"&amp;Table_PayItems[[#This Row],[Unit]],Table_PayItems[[#This Row],[Description]]&amp;" - $"&amp;Table_PayItems[[#This Row],[Unit]])</f>
        <v>Syringa reticulata Ivory Silk, 1 3/4 inch - $Ea</v>
      </c>
      <c r="I5983" s="29" t="str">
        <f>IFERROR(VLOOKUP(ROWS($M$5:M5983),Table_PayItems[[Search Key]:[Concentrated Name]],2,FALSE),"")</f>
        <v>Syringa reticulata Ivory Silk, 1 3/4 inch - $Ea</v>
      </c>
      <c r="J5983" s="1"/>
      <c r="K5983" s="1"/>
      <c r="L5983" s="22">
        <f>IF(ISNUMBER(SEARCH(Pay_Item_Search_Text_2,M5983)),MAX($L$4:L5982)+1,0)</f>
        <v>0</v>
      </c>
      <c r="M5983" s="1" t="str">
        <f>IFERROR(VLOOKUP(ROWS($M$5:M5983),Table_PayItems[[Search Key]:[Concentrated Name]],2,FALSE),"")</f>
        <v>Syringa reticulata Ivory Silk, 1 3/4 inch - $Ea</v>
      </c>
      <c r="N5983" s="1" t="str">
        <f>IFERROR(VLOOKUP(ROWS($M$5:N5983),$L$5:$M$7000,2,FALSE),"")</f>
        <v/>
      </c>
      <c r="O5983" s="1" t="str">
        <f>IFERROR(VLOOKUP(ROWS($O$5:O5983),$K$5:$L$7000,2,FALSE),"")</f>
        <v/>
      </c>
    </row>
    <row r="5984" spans="2:15" ht="15" customHeight="1" x14ac:dyDescent="0.25">
      <c r="B5984" s="178" t="s">
        <v>13416</v>
      </c>
      <c r="C5984" s="178" t="s">
        <v>88</v>
      </c>
      <c r="D5984" s="178" t="s">
        <v>4459</v>
      </c>
      <c r="E5984" s="178" t="s">
        <v>6993</v>
      </c>
      <c r="F5984" s="178" t="s">
        <v>17</v>
      </c>
      <c r="G5984" s="1">
        <f>IF(ISNUMBER(Pay_Item_Search_Text),IF(ISNUMBER(IF(FIND(Pay_Item_Search_Text,B5984)=1,1, "FALSE")),MAX(G$4:$G5983)+1,IF(ISNUMBER(Pay_Item_Search_Text),0,IF(ISNUMBER(SEARCH(Pay_Item_Search_Text,H5984)),MAX(G$4:$G5983)+1,0))),IF(ISNUMBER(Pay_Item_Search_Text),0,IF(ISNUMBER(SEARCH(Pay_Item_Search_Text,H5984)),MAX(G$4:$G5983)+1,0)))</f>
        <v>5980</v>
      </c>
      <c r="H5984" s="1" t="str">
        <f>IF(Table_PayItems[[#This Row],[Description]]="_","_ Unique Item - "&amp;Table_PayItems[[#This Row],[Item]]&amp;" - $"&amp;Table_PayItems[[#This Row],[Unit]],Table_PayItems[[#This Row],[Description]]&amp;" - $"&amp;Table_PayItems[[#This Row],[Unit]])</f>
        <v>Syringa vulgaris, #3 cont. - $Ea</v>
      </c>
      <c r="I5984" s="29" t="str">
        <f>IFERROR(VLOOKUP(ROWS($M$5:M5984),Table_PayItems[[Search Key]:[Concentrated Name]],2,FALSE),"")</f>
        <v>Syringa vulgaris, #3 cont. - $Ea</v>
      </c>
      <c r="J5984" s="1"/>
      <c r="K5984" s="1"/>
      <c r="L5984" s="22">
        <f>IF(ISNUMBER(SEARCH(Pay_Item_Search_Text_2,M5984)),MAX($L$4:L5983)+1,0)</f>
        <v>0</v>
      </c>
      <c r="M5984" s="1" t="str">
        <f>IFERROR(VLOOKUP(ROWS($M$5:M5984),Table_PayItems[[Search Key]:[Concentrated Name]],2,FALSE),"")</f>
        <v>Syringa vulgaris, #3 cont. - $Ea</v>
      </c>
      <c r="N5984" s="1" t="str">
        <f>IFERROR(VLOOKUP(ROWS($M$5:N5984),$L$5:$M$7000,2,FALSE),"")</f>
        <v/>
      </c>
      <c r="O5984" s="1" t="str">
        <f>IFERROR(VLOOKUP(ROWS($O$5:O5984),$K$5:$L$7000,2,FALSE),"")</f>
        <v/>
      </c>
    </row>
    <row r="5985" spans="2:15" ht="15" customHeight="1" x14ac:dyDescent="0.25">
      <c r="B5985" s="178" t="s">
        <v>13417</v>
      </c>
      <c r="C5985" s="178" t="s">
        <v>88</v>
      </c>
      <c r="D5985" s="178" t="s">
        <v>4460</v>
      </c>
      <c r="E5985" s="178" t="s">
        <v>6993</v>
      </c>
      <c r="F5985" s="178" t="s">
        <v>17</v>
      </c>
      <c r="G5985" s="1">
        <f>IF(ISNUMBER(Pay_Item_Search_Text),IF(ISNUMBER(IF(FIND(Pay_Item_Search_Text,B5985)=1,1, "FALSE")),MAX(G$4:$G5984)+1,IF(ISNUMBER(Pay_Item_Search_Text),0,IF(ISNUMBER(SEARCH(Pay_Item_Search_Text,H5985)),MAX(G$4:$G5984)+1,0))),IF(ISNUMBER(Pay_Item_Search_Text),0,IF(ISNUMBER(SEARCH(Pay_Item_Search_Text,H5985)),MAX(G$4:$G5984)+1,0)))</f>
        <v>5981</v>
      </c>
      <c r="H5985" s="1" t="str">
        <f>IF(Table_PayItems[[#This Row],[Description]]="_","_ Unique Item - "&amp;Table_PayItems[[#This Row],[Item]]&amp;" - $"&amp;Table_PayItems[[#This Row],[Unit]],Table_PayItems[[#This Row],[Description]]&amp;" - $"&amp;Table_PayItems[[#This Row],[Unit]])</f>
        <v>Syringa vulgaris, #5 cont. - $Ea</v>
      </c>
      <c r="I5985" s="29" t="str">
        <f>IFERROR(VLOOKUP(ROWS($M$5:M5985),Table_PayItems[[Search Key]:[Concentrated Name]],2,FALSE),"")</f>
        <v>Syringa vulgaris, #5 cont. - $Ea</v>
      </c>
      <c r="J5985" s="1"/>
      <c r="K5985" s="1"/>
      <c r="L5985" s="22">
        <f>IF(ISNUMBER(SEARCH(Pay_Item_Search_Text_2,M5985)),MAX($L$4:L5984)+1,0)</f>
        <v>0</v>
      </c>
      <c r="M5985" s="1" t="str">
        <f>IFERROR(VLOOKUP(ROWS($M$5:M5985),Table_PayItems[[Search Key]:[Concentrated Name]],2,FALSE),"")</f>
        <v>Syringa vulgaris, #5 cont. - $Ea</v>
      </c>
      <c r="N5985" s="1" t="str">
        <f>IFERROR(VLOOKUP(ROWS($M$5:N5985),$L$5:$M$7000,2,FALSE),"")</f>
        <v/>
      </c>
      <c r="O5985" s="1" t="str">
        <f>IFERROR(VLOOKUP(ROWS($O$5:O5985),$K$5:$L$7000,2,FALSE),"")</f>
        <v/>
      </c>
    </row>
    <row r="5986" spans="2:15" ht="15" customHeight="1" x14ac:dyDescent="0.25">
      <c r="B5986" s="178" t="s">
        <v>14514</v>
      </c>
      <c r="C5986" s="178" t="s">
        <v>16</v>
      </c>
      <c r="D5986" s="178" t="s">
        <v>5390</v>
      </c>
      <c r="E5986" s="178" t="s">
        <v>5656</v>
      </c>
      <c r="F5986" s="178" t="s">
        <v>17</v>
      </c>
      <c r="G5986" s="1">
        <f>IF(ISNUMBER(Pay_Item_Search_Text),IF(ISNUMBER(IF(FIND(Pay_Item_Search_Text,B5986)=1,1, "FALSE")),MAX(G$4:$G5985)+1,IF(ISNUMBER(Pay_Item_Search_Text),0,IF(ISNUMBER(SEARCH(Pay_Item_Search_Text,H5986)),MAX(G$4:$G5985)+1,0))),IF(ISNUMBER(Pay_Item_Search_Text),0,IF(ISNUMBER(SEARCH(Pay_Item_Search_Text,H5986)),MAX(G$4:$G5985)+1,0)))</f>
        <v>5982</v>
      </c>
      <c r="H5986" s="1" t="str">
        <f>IF(Table_PayItems[[#This Row],[Description]]="_","_ Unique Item - "&amp;Table_PayItems[[#This Row],[Item]]&amp;" - $"&amp;Table_PayItems[[#This Row],[Unit]],Table_PayItems[[#This Row],[Description]]&amp;" - $"&amp;Table_PayItems[[#This Row],[Unit]])</f>
        <v>System Integration and Testing - $LSUM</v>
      </c>
      <c r="I5986" s="29" t="str">
        <f>IFERROR(VLOOKUP(ROWS($M$5:M5986),Table_PayItems[[Search Key]:[Concentrated Name]],2,FALSE),"")</f>
        <v>System Integration and Testing - $LSUM</v>
      </c>
      <c r="J5986" s="1"/>
      <c r="K5986" s="1"/>
      <c r="L5986" s="22">
        <f>IF(ISNUMBER(SEARCH(Pay_Item_Search_Text_2,M5986)),MAX($L$4:L5985)+1,0)</f>
        <v>0</v>
      </c>
      <c r="M5986" s="1" t="str">
        <f>IFERROR(VLOOKUP(ROWS($M$5:M5986),Table_PayItems[[Search Key]:[Concentrated Name]],2,FALSE),"")</f>
        <v>System Integration and Testing - $LSUM</v>
      </c>
      <c r="N5986" s="1" t="str">
        <f>IFERROR(VLOOKUP(ROWS($M$5:N5986),$L$5:$M$7000,2,FALSE),"")</f>
        <v/>
      </c>
      <c r="O5986" s="1" t="str">
        <f>IFERROR(VLOOKUP(ROWS($O$5:O5986),$K$5:$L$7000,2,FALSE),"")</f>
        <v/>
      </c>
    </row>
    <row r="5987" spans="2:15" ht="15" customHeight="1" x14ac:dyDescent="0.25">
      <c r="B5987" s="178" t="s">
        <v>13418</v>
      </c>
      <c r="C5987" s="178" t="s">
        <v>88</v>
      </c>
      <c r="D5987" s="178" t="s">
        <v>4461</v>
      </c>
      <c r="E5987" s="178" t="s">
        <v>6993</v>
      </c>
      <c r="F5987" s="178" t="s">
        <v>17</v>
      </c>
      <c r="G5987" s="1">
        <f>IF(ISNUMBER(Pay_Item_Search_Text),IF(ISNUMBER(IF(FIND(Pay_Item_Search_Text,B5987)=1,1, "FALSE")),MAX(G$4:$G5986)+1,IF(ISNUMBER(Pay_Item_Search_Text),0,IF(ISNUMBER(SEARCH(Pay_Item_Search_Text,H5987)),MAX(G$4:$G5986)+1,0))),IF(ISNUMBER(Pay_Item_Search_Text),0,IF(ISNUMBER(SEARCH(Pay_Item_Search_Text,H5987)),MAX(G$4:$G5986)+1,0)))</f>
        <v>5983</v>
      </c>
      <c r="H5987" s="1" t="str">
        <f>IF(Table_PayItems[[#This Row],[Description]]="_","_ Unique Item - "&amp;Table_PayItems[[#This Row],[Item]]&amp;" - $"&amp;Table_PayItems[[#This Row],[Unit]],Table_PayItems[[#This Row],[Description]]&amp;" - $"&amp;Table_PayItems[[#This Row],[Unit]])</f>
        <v>Taxodium distichum, #10 cont. - $Ea</v>
      </c>
      <c r="I5987" s="29" t="str">
        <f>IFERROR(VLOOKUP(ROWS($M$5:M5987),Table_PayItems[[Search Key]:[Concentrated Name]],2,FALSE),"")</f>
        <v>Taxodium distichum, #10 cont. - $Ea</v>
      </c>
      <c r="J5987" s="1"/>
      <c r="K5987" s="1"/>
      <c r="L5987" s="22">
        <f>IF(ISNUMBER(SEARCH(Pay_Item_Search_Text_2,M5987)),MAX($L$4:L5986)+1,0)</f>
        <v>1058</v>
      </c>
      <c r="M5987" s="1" t="str">
        <f>IFERROR(VLOOKUP(ROWS($M$5:M5987),Table_PayItems[[Search Key]:[Concentrated Name]],2,FALSE),"")</f>
        <v>Taxodium distichum, #10 cont. - $Ea</v>
      </c>
      <c r="N5987" s="1" t="str">
        <f>IFERROR(VLOOKUP(ROWS($M$5:N5987),$L$5:$M$7000,2,FALSE),"")</f>
        <v/>
      </c>
      <c r="O5987" s="1" t="str">
        <f>IFERROR(VLOOKUP(ROWS($O$5:O5987),$K$5:$L$7000,2,FALSE),"")</f>
        <v/>
      </c>
    </row>
    <row r="5988" spans="2:15" ht="15" customHeight="1" x14ac:dyDescent="0.25">
      <c r="B5988" s="178" t="s">
        <v>13419</v>
      </c>
      <c r="C5988" s="178" t="s">
        <v>88</v>
      </c>
      <c r="D5988" s="178" t="s">
        <v>4462</v>
      </c>
      <c r="E5988" s="178" t="s">
        <v>6993</v>
      </c>
      <c r="F5988" s="178" t="s">
        <v>17</v>
      </c>
      <c r="G5988" s="1">
        <f>IF(ISNUMBER(Pay_Item_Search_Text),IF(ISNUMBER(IF(FIND(Pay_Item_Search_Text,B5988)=1,1, "FALSE")),MAX(G$4:$G5987)+1,IF(ISNUMBER(Pay_Item_Search_Text),0,IF(ISNUMBER(SEARCH(Pay_Item_Search_Text,H5988)),MAX(G$4:$G5987)+1,0))),IF(ISNUMBER(Pay_Item_Search_Text),0,IF(ISNUMBER(SEARCH(Pay_Item_Search_Text,H5988)),MAX(G$4:$G5987)+1,0)))</f>
        <v>5984</v>
      </c>
      <c r="H5988" s="1" t="str">
        <f>IF(Table_PayItems[[#This Row],[Description]]="_","_ Unique Item - "&amp;Table_PayItems[[#This Row],[Item]]&amp;" - $"&amp;Table_PayItems[[#This Row],[Unit]],Table_PayItems[[#This Row],[Description]]&amp;" - $"&amp;Table_PayItems[[#This Row],[Unit]])</f>
        <v>Taxodium distichum, #15 cont. - $Ea</v>
      </c>
      <c r="I5988" s="29" t="str">
        <f>IFERROR(VLOOKUP(ROWS($M$5:M5988),Table_PayItems[[Search Key]:[Concentrated Name]],2,FALSE),"")</f>
        <v>Taxodium distichum, #15 cont. - $Ea</v>
      </c>
      <c r="J5988" s="1"/>
      <c r="K5988" s="1"/>
      <c r="L5988" s="22">
        <f>IF(ISNUMBER(SEARCH(Pay_Item_Search_Text_2,M5988)),MAX($L$4:L5987)+1,0)</f>
        <v>0</v>
      </c>
      <c r="M5988" s="1" t="str">
        <f>IFERROR(VLOOKUP(ROWS($M$5:M5988),Table_PayItems[[Search Key]:[Concentrated Name]],2,FALSE),"")</f>
        <v>Taxodium distichum, #15 cont. - $Ea</v>
      </c>
      <c r="N5988" s="1" t="str">
        <f>IFERROR(VLOOKUP(ROWS($M$5:N5988),$L$5:$M$7000,2,FALSE),"")</f>
        <v/>
      </c>
      <c r="O5988" s="1" t="str">
        <f>IFERROR(VLOOKUP(ROWS($O$5:O5988),$K$5:$L$7000,2,FALSE),"")</f>
        <v/>
      </c>
    </row>
    <row r="5989" spans="2:15" ht="15" customHeight="1" x14ac:dyDescent="0.25">
      <c r="B5989" s="178" t="s">
        <v>13420</v>
      </c>
      <c r="C5989" s="178" t="s">
        <v>88</v>
      </c>
      <c r="D5989" s="178" t="s">
        <v>4463</v>
      </c>
      <c r="E5989" s="178" t="s">
        <v>6993</v>
      </c>
      <c r="F5989" s="178" t="s">
        <v>17</v>
      </c>
      <c r="G5989" s="1">
        <f>IF(ISNUMBER(Pay_Item_Search_Text),IF(ISNUMBER(IF(FIND(Pay_Item_Search_Text,B5989)=1,1, "FALSE")),MAX(G$4:$G5988)+1,IF(ISNUMBER(Pay_Item_Search_Text),0,IF(ISNUMBER(SEARCH(Pay_Item_Search_Text,H5989)),MAX(G$4:$G5988)+1,0))),IF(ISNUMBER(Pay_Item_Search_Text),0,IF(ISNUMBER(SEARCH(Pay_Item_Search_Text,H5989)),MAX(G$4:$G5988)+1,0)))</f>
        <v>5985</v>
      </c>
      <c r="H5989" s="1" t="str">
        <f>IF(Table_PayItems[[#This Row],[Description]]="_","_ Unique Item - "&amp;Table_PayItems[[#This Row],[Item]]&amp;" - $"&amp;Table_PayItems[[#This Row],[Unit]],Table_PayItems[[#This Row],[Description]]&amp;" - $"&amp;Table_PayItems[[#This Row],[Unit]])</f>
        <v>Taxodium distichum, 1 1/2 inch - $Ea</v>
      </c>
      <c r="I5989" s="29" t="str">
        <f>IFERROR(VLOOKUP(ROWS($M$5:M5989),Table_PayItems[[Search Key]:[Concentrated Name]],2,FALSE),"")</f>
        <v>Taxodium distichum, 1 1/2 inch - $Ea</v>
      </c>
      <c r="J5989" s="1"/>
      <c r="K5989" s="1"/>
      <c r="L5989" s="22">
        <f>IF(ISNUMBER(SEARCH(Pay_Item_Search_Text_2,M5989)),MAX($L$4:L5988)+1,0)</f>
        <v>0</v>
      </c>
      <c r="M5989" s="1" t="str">
        <f>IFERROR(VLOOKUP(ROWS($M$5:M5989),Table_PayItems[[Search Key]:[Concentrated Name]],2,FALSE),"")</f>
        <v>Taxodium distichum, 1 1/2 inch - $Ea</v>
      </c>
      <c r="N5989" s="1" t="str">
        <f>IFERROR(VLOOKUP(ROWS($M$5:N5989),$L$5:$M$7000,2,FALSE),"")</f>
        <v/>
      </c>
      <c r="O5989" s="1" t="str">
        <f>IFERROR(VLOOKUP(ROWS($O$5:O5989),$K$5:$L$7000,2,FALSE),"")</f>
        <v/>
      </c>
    </row>
    <row r="5990" spans="2:15" ht="15" customHeight="1" x14ac:dyDescent="0.25">
      <c r="B5990" s="178" t="s">
        <v>13421</v>
      </c>
      <c r="C5990" s="178" t="s">
        <v>88</v>
      </c>
      <c r="D5990" s="178" t="s">
        <v>4464</v>
      </c>
      <c r="E5990" s="178" t="s">
        <v>6993</v>
      </c>
      <c r="F5990" s="178" t="s">
        <v>17</v>
      </c>
      <c r="G5990" s="1">
        <f>IF(ISNUMBER(Pay_Item_Search_Text),IF(ISNUMBER(IF(FIND(Pay_Item_Search_Text,B5990)=1,1, "FALSE")),MAX(G$4:$G5989)+1,IF(ISNUMBER(Pay_Item_Search_Text),0,IF(ISNUMBER(SEARCH(Pay_Item_Search_Text,H5990)),MAX(G$4:$G5989)+1,0))),IF(ISNUMBER(Pay_Item_Search_Text),0,IF(ISNUMBER(SEARCH(Pay_Item_Search_Text,H5990)),MAX(G$4:$G5989)+1,0)))</f>
        <v>5986</v>
      </c>
      <c r="H5990" s="1" t="str">
        <f>IF(Table_PayItems[[#This Row],[Description]]="_","_ Unique Item - "&amp;Table_PayItems[[#This Row],[Item]]&amp;" - $"&amp;Table_PayItems[[#This Row],[Unit]],Table_PayItems[[#This Row],[Description]]&amp;" - $"&amp;Table_PayItems[[#This Row],[Unit]])</f>
        <v>Taxodium distichum, 2 inch - $Ea</v>
      </c>
      <c r="I5990" s="29" t="str">
        <f>IFERROR(VLOOKUP(ROWS($M$5:M5990),Table_PayItems[[Search Key]:[Concentrated Name]],2,FALSE),"")</f>
        <v>Taxodium distichum, 2 inch - $Ea</v>
      </c>
      <c r="J5990" s="1"/>
      <c r="K5990" s="1"/>
      <c r="L5990" s="22">
        <f>IF(ISNUMBER(SEARCH(Pay_Item_Search_Text_2,M5990)),MAX($L$4:L5989)+1,0)</f>
        <v>0</v>
      </c>
      <c r="M5990" s="1" t="str">
        <f>IFERROR(VLOOKUP(ROWS($M$5:M5990),Table_PayItems[[Search Key]:[Concentrated Name]],2,FALSE),"")</f>
        <v>Taxodium distichum, 2 inch - $Ea</v>
      </c>
      <c r="N5990" s="1" t="str">
        <f>IFERROR(VLOOKUP(ROWS($M$5:N5990),$L$5:$M$7000,2,FALSE),"")</f>
        <v/>
      </c>
      <c r="O5990" s="1" t="str">
        <f>IFERROR(VLOOKUP(ROWS($O$5:O5990),$K$5:$L$7000,2,FALSE),"")</f>
        <v/>
      </c>
    </row>
    <row r="5991" spans="2:15" ht="15" customHeight="1" x14ac:dyDescent="0.25">
      <c r="B5991" s="178" t="s">
        <v>13422</v>
      </c>
      <c r="C5991" s="178" t="s">
        <v>88</v>
      </c>
      <c r="D5991" s="178" t="s">
        <v>4465</v>
      </c>
      <c r="E5991" s="178" t="s">
        <v>6993</v>
      </c>
      <c r="F5991" s="178" t="s">
        <v>17</v>
      </c>
      <c r="G5991" s="1">
        <f>IF(ISNUMBER(Pay_Item_Search_Text),IF(ISNUMBER(IF(FIND(Pay_Item_Search_Text,B5991)=1,1, "FALSE")),MAX(G$4:$G5990)+1,IF(ISNUMBER(Pay_Item_Search_Text),0,IF(ISNUMBER(SEARCH(Pay_Item_Search_Text,H5991)),MAX(G$4:$G5990)+1,0))),IF(ISNUMBER(Pay_Item_Search_Text),0,IF(ISNUMBER(SEARCH(Pay_Item_Search_Text,H5991)),MAX(G$4:$G5990)+1,0)))</f>
        <v>5987</v>
      </c>
      <c r="H5991" s="1" t="str">
        <f>IF(Table_PayItems[[#This Row],[Description]]="_","_ Unique Item - "&amp;Table_PayItems[[#This Row],[Item]]&amp;" - $"&amp;Table_PayItems[[#This Row],[Unit]],Table_PayItems[[#This Row],[Description]]&amp;" - $"&amp;Table_PayItems[[#This Row],[Unit]])</f>
        <v>Taxus canadensis, 18 inch - $Ea</v>
      </c>
      <c r="I5991" s="29" t="str">
        <f>IFERROR(VLOOKUP(ROWS($M$5:M5991),Table_PayItems[[Search Key]:[Concentrated Name]],2,FALSE),"")</f>
        <v>Taxus canadensis, 18 inch - $Ea</v>
      </c>
      <c r="J5991" s="1"/>
      <c r="K5991" s="1"/>
      <c r="L5991" s="22">
        <f>IF(ISNUMBER(SEARCH(Pay_Item_Search_Text_2,M5991)),MAX($L$4:L5990)+1,0)</f>
        <v>0</v>
      </c>
      <c r="M5991" s="1" t="str">
        <f>IFERROR(VLOOKUP(ROWS($M$5:M5991),Table_PayItems[[Search Key]:[Concentrated Name]],2,FALSE),"")</f>
        <v>Taxus canadensis, 18 inch - $Ea</v>
      </c>
      <c r="N5991" s="1" t="str">
        <f>IFERROR(VLOOKUP(ROWS($M$5:N5991),$L$5:$M$7000,2,FALSE),"")</f>
        <v/>
      </c>
      <c r="O5991" s="1" t="str">
        <f>IFERROR(VLOOKUP(ROWS($O$5:O5991),$K$5:$L$7000,2,FALSE),"")</f>
        <v/>
      </c>
    </row>
    <row r="5992" spans="2:15" ht="15" customHeight="1" x14ac:dyDescent="0.25">
      <c r="B5992" s="178" t="s">
        <v>13423</v>
      </c>
      <c r="C5992" s="178" t="s">
        <v>88</v>
      </c>
      <c r="D5992" s="178" t="s">
        <v>4466</v>
      </c>
      <c r="E5992" s="178" t="s">
        <v>6993</v>
      </c>
      <c r="F5992" s="178" t="s">
        <v>17</v>
      </c>
      <c r="G5992" s="1">
        <f>IF(ISNUMBER(Pay_Item_Search_Text),IF(ISNUMBER(IF(FIND(Pay_Item_Search_Text,B5992)=1,1, "FALSE")),MAX(G$4:$G5991)+1,IF(ISNUMBER(Pay_Item_Search_Text),0,IF(ISNUMBER(SEARCH(Pay_Item_Search_Text,H5992)),MAX(G$4:$G5991)+1,0))),IF(ISNUMBER(Pay_Item_Search_Text),0,IF(ISNUMBER(SEARCH(Pay_Item_Search_Text,H5992)),MAX(G$4:$G5991)+1,0)))</f>
        <v>5988</v>
      </c>
      <c r="H5992" s="1" t="str">
        <f>IF(Table_PayItems[[#This Row],[Description]]="_","_ Unique Item - "&amp;Table_PayItems[[#This Row],[Item]]&amp;" - $"&amp;Table_PayItems[[#This Row],[Unit]],Table_PayItems[[#This Row],[Description]]&amp;" - $"&amp;Table_PayItems[[#This Row],[Unit]])</f>
        <v>Taxus canadensis, 24 inch - $Ea</v>
      </c>
      <c r="I5992" s="29" t="str">
        <f>IFERROR(VLOOKUP(ROWS($M$5:M5992),Table_PayItems[[Search Key]:[Concentrated Name]],2,FALSE),"")</f>
        <v>Taxus canadensis, 24 inch - $Ea</v>
      </c>
      <c r="J5992" s="1"/>
      <c r="K5992" s="1"/>
      <c r="L5992" s="22">
        <f>IF(ISNUMBER(SEARCH(Pay_Item_Search_Text_2,M5992)),MAX($L$4:L5991)+1,0)</f>
        <v>0</v>
      </c>
      <c r="M5992" s="1" t="str">
        <f>IFERROR(VLOOKUP(ROWS($M$5:M5992),Table_PayItems[[Search Key]:[Concentrated Name]],2,FALSE),"")</f>
        <v>Taxus canadensis, 24 inch - $Ea</v>
      </c>
      <c r="N5992" s="1" t="str">
        <f>IFERROR(VLOOKUP(ROWS($M$5:N5992),$L$5:$M$7000,2,FALSE),"")</f>
        <v/>
      </c>
      <c r="O5992" s="1" t="str">
        <f>IFERROR(VLOOKUP(ROWS($O$5:O5992),$K$5:$L$7000,2,FALSE),"")</f>
        <v/>
      </c>
    </row>
    <row r="5993" spans="2:15" ht="15" customHeight="1" x14ac:dyDescent="0.25">
      <c r="B5993" s="178" t="s">
        <v>13424</v>
      </c>
      <c r="C5993" s="178" t="s">
        <v>88</v>
      </c>
      <c r="D5993" s="178" t="s">
        <v>4467</v>
      </c>
      <c r="E5993" s="178" t="s">
        <v>6993</v>
      </c>
      <c r="F5993" s="178" t="s">
        <v>17</v>
      </c>
      <c r="G5993" s="1">
        <f>IF(ISNUMBER(Pay_Item_Search_Text),IF(ISNUMBER(IF(FIND(Pay_Item_Search_Text,B5993)=1,1, "FALSE")),MAX(G$4:$G5992)+1,IF(ISNUMBER(Pay_Item_Search_Text),0,IF(ISNUMBER(SEARCH(Pay_Item_Search_Text,H5993)),MAX(G$4:$G5992)+1,0))),IF(ISNUMBER(Pay_Item_Search_Text),0,IF(ISNUMBER(SEARCH(Pay_Item_Search_Text,H5993)),MAX(G$4:$G5992)+1,0)))</f>
        <v>5989</v>
      </c>
      <c r="H5993" s="1" t="str">
        <f>IF(Table_PayItems[[#This Row],[Description]]="_","_ Unique Item - "&amp;Table_PayItems[[#This Row],[Item]]&amp;" - $"&amp;Table_PayItems[[#This Row],[Unit]],Table_PayItems[[#This Row],[Description]]&amp;" - $"&amp;Table_PayItems[[#This Row],[Unit]])</f>
        <v>Taxus canadensis, 36 inch - $Ea</v>
      </c>
      <c r="I5993" s="29" t="str">
        <f>IFERROR(VLOOKUP(ROWS($M$5:M5993),Table_PayItems[[Search Key]:[Concentrated Name]],2,FALSE),"")</f>
        <v>Taxus canadensis, 36 inch - $Ea</v>
      </c>
      <c r="J5993" s="1"/>
      <c r="K5993" s="1"/>
      <c r="L5993" s="22">
        <f>IF(ISNUMBER(SEARCH(Pay_Item_Search_Text_2,M5993)),MAX($L$4:L5992)+1,0)</f>
        <v>0</v>
      </c>
      <c r="M5993" s="1" t="str">
        <f>IFERROR(VLOOKUP(ROWS($M$5:M5993),Table_PayItems[[Search Key]:[Concentrated Name]],2,FALSE),"")</f>
        <v>Taxus canadensis, 36 inch - $Ea</v>
      </c>
      <c r="N5993" s="1" t="str">
        <f>IFERROR(VLOOKUP(ROWS($M$5:N5993),$L$5:$M$7000,2,FALSE),"")</f>
        <v/>
      </c>
      <c r="O5993" s="1" t="str">
        <f>IFERROR(VLOOKUP(ROWS($O$5:O5993),$K$5:$L$7000,2,FALSE),"")</f>
        <v/>
      </c>
    </row>
    <row r="5994" spans="2:15" ht="15" customHeight="1" x14ac:dyDescent="0.25">
      <c r="B5994" s="178" t="s">
        <v>13425</v>
      </c>
      <c r="C5994" s="178" t="s">
        <v>88</v>
      </c>
      <c r="D5994" s="178" t="s">
        <v>7792</v>
      </c>
      <c r="E5994" s="178" t="s">
        <v>6993</v>
      </c>
      <c r="F5994" s="178" t="s">
        <v>17</v>
      </c>
      <c r="G5994" s="1">
        <f>IF(ISNUMBER(Pay_Item_Search_Text),IF(ISNUMBER(IF(FIND(Pay_Item_Search_Text,B5994)=1,1, "FALSE")),MAX(G$4:$G5993)+1,IF(ISNUMBER(Pay_Item_Search_Text),0,IF(ISNUMBER(SEARCH(Pay_Item_Search_Text,H5994)),MAX(G$4:$G5993)+1,0))),IF(ISNUMBER(Pay_Item_Search_Text),0,IF(ISNUMBER(SEARCH(Pay_Item_Search_Text,H5994)),MAX(G$4:$G5993)+1,0)))</f>
        <v>5990</v>
      </c>
      <c r="H5994" s="1" t="str">
        <f>IF(Table_PayItems[[#This Row],[Description]]="_","_ Unique Item - "&amp;Table_PayItems[[#This Row],[Item]]&amp;" - $"&amp;Table_PayItems[[#This Row],[Unit]],Table_PayItems[[#This Row],[Description]]&amp;" - $"&amp;Table_PayItems[[#This Row],[Unit]])</f>
        <v>Taxus cuspidata Capitata, 30 inch - $Ea</v>
      </c>
      <c r="I5994" s="29" t="str">
        <f>IFERROR(VLOOKUP(ROWS($M$5:M5994),Table_PayItems[[Search Key]:[Concentrated Name]],2,FALSE),"")</f>
        <v>Taxus cuspidata Capitata, 30 inch - $Ea</v>
      </c>
      <c r="J5994" s="1"/>
      <c r="K5994" s="1"/>
      <c r="L5994" s="22">
        <f>IF(ISNUMBER(SEARCH(Pay_Item_Search_Text_2,M5994)),MAX($L$4:L5993)+1,0)</f>
        <v>1059</v>
      </c>
      <c r="M5994" s="1" t="str">
        <f>IFERROR(VLOOKUP(ROWS($M$5:M5994),Table_PayItems[[Search Key]:[Concentrated Name]],2,FALSE),"")</f>
        <v>Taxus cuspidata Capitata, 30 inch - $Ea</v>
      </c>
      <c r="N5994" s="1" t="str">
        <f>IFERROR(VLOOKUP(ROWS($M$5:N5994),$L$5:$M$7000,2,FALSE),"")</f>
        <v/>
      </c>
      <c r="O5994" s="1" t="str">
        <f>IFERROR(VLOOKUP(ROWS($O$5:O5994),$K$5:$L$7000,2,FALSE),"")</f>
        <v/>
      </c>
    </row>
    <row r="5995" spans="2:15" ht="15" customHeight="1" x14ac:dyDescent="0.25">
      <c r="B5995" s="178" t="s">
        <v>13426</v>
      </c>
      <c r="C5995" s="178" t="s">
        <v>88</v>
      </c>
      <c r="D5995" s="178" t="s">
        <v>7793</v>
      </c>
      <c r="E5995" s="178" t="s">
        <v>6993</v>
      </c>
      <c r="F5995" s="178" t="s">
        <v>17</v>
      </c>
      <c r="G5995" s="1">
        <f>IF(ISNUMBER(Pay_Item_Search_Text),IF(ISNUMBER(IF(FIND(Pay_Item_Search_Text,B5995)=1,1, "FALSE")),MAX(G$4:$G5994)+1,IF(ISNUMBER(Pay_Item_Search_Text),0,IF(ISNUMBER(SEARCH(Pay_Item_Search_Text,H5995)),MAX(G$4:$G5994)+1,0))),IF(ISNUMBER(Pay_Item_Search_Text),0,IF(ISNUMBER(SEARCH(Pay_Item_Search_Text,H5995)),MAX(G$4:$G5994)+1,0)))</f>
        <v>5991</v>
      </c>
      <c r="H5995" s="1" t="str">
        <f>IF(Table_PayItems[[#This Row],[Description]]="_","_ Unique Item - "&amp;Table_PayItems[[#This Row],[Item]]&amp;" - $"&amp;Table_PayItems[[#This Row],[Unit]],Table_PayItems[[#This Row],[Description]]&amp;" - $"&amp;Table_PayItems[[#This Row],[Unit]])</f>
        <v>Taxus cuspidata Capitata, 36 inch - $Ea</v>
      </c>
      <c r="I5995" s="29" t="str">
        <f>IFERROR(VLOOKUP(ROWS($M$5:M5995),Table_PayItems[[Search Key]:[Concentrated Name]],2,FALSE),"")</f>
        <v>Taxus cuspidata Capitata, 36 inch - $Ea</v>
      </c>
      <c r="J5995" s="1"/>
      <c r="K5995" s="1"/>
      <c r="L5995" s="22">
        <f>IF(ISNUMBER(SEARCH(Pay_Item_Search_Text_2,M5995)),MAX($L$4:L5994)+1,0)</f>
        <v>0</v>
      </c>
      <c r="M5995" s="1" t="str">
        <f>IFERROR(VLOOKUP(ROWS($M$5:M5995),Table_PayItems[[Search Key]:[Concentrated Name]],2,FALSE),"")</f>
        <v>Taxus cuspidata Capitata, 36 inch - $Ea</v>
      </c>
      <c r="N5995" s="1" t="str">
        <f>IFERROR(VLOOKUP(ROWS($M$5:N5995),$L$5:$M$7000,2,FALSE),"")</f>
        <v/>
      </c>
      <c r="O5995" s="1" t="str">
        <f>IFERROR(VLOOKUP(ROWS($O$5:O5995),$K$5:$L$7000,2,FALSE),"")</f>
        <v/>
      </c>
    </row>
    <row r="5996" spans="2:15" ht="15" customHeight="1" x14ac:dyDescent="0.25">
      <c r="B5996" s="178" t="s">
        <v>13427</v>
      </c>
      <c r="C5996" s="178" t="s">
        <v>88</v>
      </c>
      <c r="D5996" s="178" t="s">
        <v>7794</v>
      </c>
      <c r="E5996" s="178" t="s">
        <v>6993</v>
      </c>
      <c r="F5996" s="178" t="s">
        <v>17</v>
      </c>
      <c r="G5996" s="1">
        <f>IF(ISNUMBER(Pay_Item_Search_Text),IF(ISNUMBER(IF(FIND(Pay_Item_Search_Text,B5996)=1,1, "FALSE")),MAX(G$4:$G5995)+1,IF(ISNUMBER(Pay_Item_Search_Text),0,IF(ISNUMBER(SEARCH(Pay_Item_Search_Text,H5996)),MAX(G$4:$G5995)+1,0))),IF(ISNUMBER(Pay_Item_Search_Text),0,IF(ISNUMBER(SEARCH(Pay_Item_Search_Text,H5996)),MAX(G$4:$G5995)+1,0)))</f>
        <v>5992</v>
      </c>
      <c r="H5996" s="1" t="str">
        <f>IF(Table_PayItems[[#This Row],[Description]]="_","_ Unique Item - "&amp;Table_PayItems[[#This Row],[Item]]&amp;" - $"&amp;Table_PayItems[[#This Row],[Unit]],Table_PayItems[[#This Row],[Description]]&amp;" - $"&amp;Table_PayItems[[#This Row],[Unit]])</f>
        <v>Taxus cuspidata Capitata, 42 inch - $Ea</v>
      </c>
      <c r="I5996" s="29" t="str">
        <f>IFERROR(VLOOKUP(ROWS($M$5:M5996),Table_PayItems[[Search Key]:[Concentrated Name]],2,FALSE),"")</f>
        <v>Taxus cuspidata Capitata, 42 inch - $Ea</v>
      </c>
      <c r="J5996" s="1"/>
      <c r="K5996" s="1"/>
      <c r="L5996" s="22">
        <f>IF(ISNUMBER(SEARCH(Pay_Item_Search_Text_2,M5996)),MAX($L$4:L5995)+1,0)</f>
        <v>0</v>
      </c>
      <c r="M5996" s="1" t="str">
        <f>IFERROR(VLOOKUP(ROWS($M$5:M5996),Table_PayItems[[Search Key]:[Concentrated Name]],2,FALSE),"")</f>
        <v>Taxus cuspidata Capitata, 42 inch - $Ea</v>
      </c>
      <c r="N5996" s="1" t="str">
        <f>IFERROR(VLOOKUP(ROWS($M$5:N5996),$L$5:$M$7000,2,FALSE),"")</f>
        <v/>
      </c>
      <c r="O5996" s="1" t="str">
        <f>IFERROR(VLOOKUP(ROWS($O$5:O5996),$K$5:$L$7000,2,FALSE),"")</f>
        <v/>
      </c>
    </row>
    <row r="5997" spans="2:15" ht="15" customHeight="1" x14ac:dyDescent="0.25">
      <c r="B5997" s="178" t="s">
        <v>13428</v>
      </c>
      <c r="C5997" s="178" t="s">
        <v>88</v>
      </c>
      <c r="D5997" s="178" t="s">
        <v>7795</v>
      </c>
      <c r="E5997" s="178" t="s">
        <v>6993</v>
      </c>
      <c r="F5997" s="178" t="s">
        <v>17</v>
      </c>
      <c r="G5997" s="1">
        <f>IF(ISNUMBER(Pay_Item_Search_Text),IF(ISNUMBER(IF(FIND(Pay_Item_Search_Text,B5997)=1,1, "FALSE")),MAX(G$4:$G5996)+1,IF(ISNUMBER(Pay_Item_Search_Text),0,IF(ISNUMBER(SEARCH(Pay_Item_Search_Text,H5997)),MAX(G$4:$G5996)+1,0))),IF(ISNUMBER(Pay_Item_Search_Text),0,IF(ISNUMBER(SEARCH(Pay_Item_Search_Text,H5997)),MAX(G$4:$G5996)+1,0)))</f>
        <v>5993</v>
      </c>
      <c r="H5997" s="1" t="str">
        <f>IF(Table_PayItems[[#This Row],[Description]]="_","_ Unique Item - "&amp;Table_PayItems[[#This Row],[Item]]&amp;" - $"&amp;Table_PayItems[[#This Row],[Unit]],Table_PayItems[[#This Row],[Description]]&amp;" - $"&amp;Table_PayItems[[#This Row],[Unit]])</f>
        <v>Taxus cuspidata Capitata, 48 inch - $Ea</v>
      </c>
      <c r="I5997" s="29" t="str">
        <f>IFERROR(VLOOKUP(ROWS($M$5:M5997),Table_PayItems[[Search Key]:[Concentrated Name]],2,FALSE),"")</f>
        <v>Taxus cuspidata Capitata, 48 inch - $Ea</v>
      </c>
      <c r="J5997" s="1"/>
      <c r="K5997" s="1"/>
      <c r="L5997" s="22">
        <f>IF(ISNUMBER(SEARCH(Pay_Item_Search_Text_2,M5997)),MAX($L$4:L5996)+1,0)</f>
        <v>0</v>
      </c>
      <c r="M5997" s="1" t="str">
        <f>IFERROR(VLOOKUP(ROWS($M$5:M5997),Table_PayItems[[Search Key]:[Concentrated Name]],2,FALSE),"")</f>
        <v>Taxus cuspidata Capitata, 48 inch - $Ea</v>
      </c>
      <c r="N5997" s="1" t="str">
        <f>IFERROR(VLOOKUP(ROWS($M$5:N5997),$L$5:$M$7000,2,FALSE),"")</f>
        <v/>
      </c>
      <c r="O5997" s="1" t="str">
        <f>IFERROR(VLOOKUP(ROWS($O$5:O5997),$K$5:$L$7000,2,FALSE),"")</f>
        <v/>
      </c>
    </row>
    <row r="5998" spans="2:15" ht="15" customHeight="1" x14ac:dyDescent="0.25">
      <c r="B5998" s="178" t="s">
        <v>13429</v>
      </c>
      <c r="C5998" s="178" t="s">
        <v>88</v>
      </c>
      <c r="D5998" s="178" t="s">
        <v>7796</v>
      </c>
      <c r="E5998" s="178" t="s">
        <v>6993</v>
      </c>
      <c r="F5998" s="178" t="s">
        <v>17</v>
      </c>
      <c r="G5998" s="1">
        <f>IF(ISNUMBER(Pay_Item_Search_Text),IF(ISNUMBER(IF(FIND(Pay_Item_Search_Text,B5998)=1,1, "FALSE")),MAX(G$4:$G5997)+1,IF(ISNUMBER(Pay_Item_Search_Text),0,IF(ISNUMBER(SEARCH(Pay_Item_Search_Text,H5998)),MAX(G$4:$G5997)+1,0))),IF(ISNUMBER(Pay_Item_Search_Text),0,IF(ISNUMBER(SEARCH(Pay_Item_Search_Text,H5998)),MAX(G$4:$G5997)+1,0)))</f>
        <v>5994</v>
      </c>
      <c r="H5998" s="1" t="str">
        <f>IF(Table_PayItems[[#This Row],[Description]]="_","_ Unique Item - "&amp;Table_PayItems[[#This Row],[Item]]&amp;" - $"&amp;Table_PayItems[[#This Row],[Unit]],Table_PayItems[[#This Row],[Description]]&amp;" - $"&amp;Table_PayItems[[#This Row],[Unit]])</f>
        <v>Taxus x media Densiformis, 18 inch - $Ea</v>
      </c>
      <c r="I5998" s="29" t="str">
        <f>IFERROR(VLOOKUP(ROWS($M$5:M5998),Table_PayItems[[Search Key]:[Concentrated Name]],2,FALSE),"")</f>
        <v>Taxus x media Densiformis, 18 inch - $Ea</v>
      </c>
      <c r="J5998" s="1"/>
      <c r="K5998" s="1"/>
      <c r="L5998" s="22">
        <f>IF(ISNUMBER(SEARCH(Pay_Item_Search_Text_2,M5998)),MAX($L$4:L5997)+1,0)</f>
        <v>0</v>
      </c>
      <c r="M5998" s="1" t="str">
        <f>IFERROR(VLOOKUP(ROWS($M$5:M5998),Table_PayItems[[Search Key]:[Concentrated Name]],2,FALSE),"")</f>
        <v>Taxus x media Densiformis, 18 inch - $Ea</v>
      </c>
      <c r="N5998" s="1" t="str">
        <f>IFERROR(VLOOKUP(ROWS($M$5:N5998),$L$5:$M$7000,2,FALSE),"")</f>
        <v/>
      </c>
      <c r="O5998" s="1" t="str">
        <f>IFERROR(VLOOKUP(ROWS($O$5:O5998),$K$5:$L$7000,2,FALSE),"")</f>
        <v/>
      </c>
    </row>
    <row r="5999" spans="2:15" ht="15" customHeight="1" x14ac:dyDescent="0.25">
      <c r="B5999" s="178" t="s">
        <v>13430</v>
      </c>
      <c r="C5999" s="178" t="s">
        <v>88</v>
      </c>
      <c r="D5999" s="178" t="s">
        <v>7797</v>
      </c>
      <c r="E5999" s="178" t="s">
        <v>6993</v>
      </c>
      <c r="F5999" s="178" t="s">
        <v>17</v>
      </c>
      <c r="G5999" s="1">
        <f>IF(ISNUMBER(Pay_Item_Search_Text),IF(ISNUMBER(IF(FIND(Pay_Item_Search_Text,B5999)=1,1, "FALSE")),MAX(G$4:$G5998)+1,IF(ISNUMBER(Pay_Item_Search_Text),0,IF(ISNUMBER(SEARCH(Pay_Item_Search_Text,H5999)),MAX(G$4:$G5998)+1,0))),IF(ISNUMBER(Pay_Item_Search_Text),0,IF(ISNUMBER(SEARCH(Pay_Item_Search_Text,H5999)),MAX(G$4:$G5998)+1,0)))</f>
        <v>5995</v>
      </c>
      <c r="H5999" s="1" t="str">
        <f>IF(Table_PayItems[[#This Row],[Description]]="_","_ Unique Item - "&amp;Table_PayItems[[#This Row],[Item]]&amp;" - $"&amp;Table_PayItems[[#This Row],[Unit]],Table_PayItems[[#This Row],[Description]]&amp;" - $"&amp;Table_PayItems[[#This Row],[Unit]])</f>
        <v>Taxus x media Densiformis, 24 inch - $Ea</v>
      </c>
      <c r="I5999" s="29" t="str">
        <f>IFERROR(VLOOKUP(ROWS($M$5:M5999),Table_PayItems[[Search Key]:[Concentrated Name]],2,FALSE),"")</f>
        <v>Taxus x media Densiformis, 24 inch - $Ea</v>
      </c>
      <c r="J5999" s="1"/>
      <c r="K5999" s="1"/>
      <c r="L5999" s="22">
        <f>IF(ISNUMBER(SEARCH(Pay_Item_Search_Text_2,M5999)),MAX($L$4:L5998)+1,0)</f>
        <v>0</v>
      </c>
      <c r="M5999" s="1" t="str">
        <f>IFERROR(VLOOKUP(ROWS($M$5:M5999),Table_PayItems[[Search Key]:[Concentrated Name]],2,FALSE),"")</f>
        <v>Taxus x media Densiformis, 24 inch - $Ea</v>
      </c>
      <c r="N5999" s="1" t="str">
        <f>IFERROR(VLOOKUP(ROWS($M$5:N5999),$L$5:$M$7000,2,FALSE),"")</f>
        <v/>
      </c>
      <c r="O5999" s="1" t="str">
        <f>IFERROR(VLOOKUP(ROWS($O$5:O5999),$K$5:$L$7000,2,FALSE),"")</f>
        <v/>
      </c>
    </row>
    <row r="6000" spans="2:15" ht="15" customHeight="1" x14ac:dyDescent="0.25">
      <c r="B6000" s="178" t="s">
        <v>13431</v>
      </c>
      <c r="C6000" s="178" t="s">
        <v>88</v>
      </c>
      <c r="D6000" s="178" t="s">
        <v>7798</v>
      </c>
      <c r="E6000" s="178" t="s">
        <v>6993</v>
      </c>
      <c r="F6000" s="178" t="s">
        <v>17</v>
      </c>
      <c r="G6000" s="1">
        <f>IF(ISNUMBER(Pay_Item_Search_Text),IF(ISNUMBER(IF(FIND(Pay_Item_Search_Text,B6000)=1,1, "FALSE")),MAX(G$4:$G5999)+1,IF(ISNUMBER(Pay_Item_Search_Text),0,IF(ISNUMBER(SEARCH(Pay_Item_Search_Text,H6000)),MAX(G$4:$G5999)+1,0))),IF(ISNUMBER(Pay_Item_Search_Text),0,IF(ISNUMBER(SEARCH(Pay_Item_Search_Text,H6000)),MAX(G$4:$G5999)+1,0)))</f>
        <v>5996</v>
      </c>
      <c r="H6000" s="1" t="str">
        <f>IF(Table_PayItems[[#This Row],[Description]]="_","_ Unique Item - "&amp;Table_PayItems[[#This Row],[Item]]&amp;" - $"&amp;Table_PayItems[[#This Row],[Unit]],Table_PayItems[[#This Row],[Description]]&amp;" - $"&amp;Table_PayItems[[#This Row],[Unit]])</f>
        <v>Taxus x media Densiformis, 36 inch - $Ea</v>
      </c>
      <c r="I6000" s="29" t="str">
        <f>IFERROR(VLOOKUP(ROWS($M$5:M6000),Table_PayItems[[Search Key]:[Concentrated Name]],2,FALSE),"")</f>
        <v>Taxus x media Densiformis, 36 inch - $Ea</v>
      </c>
      <c r="J6000" s="1"/>
      <c r="K6000" s="1"/>
      <c r="L6000" s="22">
        <f>IF(ISNUMBER(SEARCH(Pay_Item_Search_Text_2,M6000)),MAX($L$4:L5999)+1,0)</f>
        <v>0</v>
      </c>
      <c r="M6000" s="1" t="str">
        <f>IFERROR(VLOOKUP(ROWS($M$5:M6000),Table_PayItems[[Search Key]:[Concentrated Name]],2,FALSE),"")</f>
        <v>Taxus x media Densiformis, 36 inch - $Ea</v>
      </c>
      <c r="N6000" s="1" t="str">
        <f>IFERROR(VLOOKUP(ROWS($M$5:N6000),$L$5:$M$7000,2,FALSE),"")</f>
        <v/>
      </c>
      <c r="O6000" s="1" t="str">
        <f>IFERROR(VLOOKUP(ROWS($O$5:O6000),$K$5:$L$7000,2,FALSE),"")</f>
        <v/>
      </c>
    </row>
    <row r="6001" spans="2:15" ht="15" customHeight="1" x14ac:dyDescent="0.25">
      <c r="B6001" s="178" t="s">
        <v>13432</v>
      </c>
      <c r="C6001" s="178" t="s">
        <v>88</v>
      </c>
      <c r="D6001" s="178" t="s">
        <v>7799</v>
      </c>
      <c r="E6001" s="178" t="s">
        <v>6993</v>
      </c>
      <c r="F6001" s="178" t="s">
        <v>17</v>
      </c>
      <c r="G6001" s="1">
        <f>IF(ISNUMBER(Pay_Item_Search_Text),IF(ISNUMBER(IF(FIND(Pay_Item_Search_Text,B6001)=1,1, "FALSE")),MAX(G$4:$G6000)+1,IF(ISNUMBER(Pay_Item_Search_Text),0,IF(ISNUMBER(SEARCH(Pay_Item_Search_Text,H6001)),MAX(G$4:$G6000)+1,0))),IF(ISNUMBER(Pay_Item_Search_Text),0,IF(ISNUMBER(SEARCH(Pay_Item_Search_Text,H6001)),MAX(G$4:$G6000)+1,0)))</f>
        <v>5997</v>
      </c>
      <c r="H6001" s="1" t="str">
        <f>IF(Table_PayItems[[#This Row],[Description]]="_","_ Unique Item - "&amp;Table_PayItems[[#This Row],[Item]]&amp;" - $"&amp;Table_PayItems[[#This Row],[Unit]],Table_PayItems[[#This Row],[Description]]&amp;" - $"&amp;Table_PayItems[[#This Row],[Unit]])</f>
        <v>Taxus x media Everlow, 15 inch - $Ea</v>
      </c>
      <c r="I6001" s="29" t="str">
        <f>IFERROR(VLOOKUP(ROWS($M$5:M6001),Table_PayItems[[Search Key]:[Concentrated Name]],2,FALSE),"")</f>
        <v>Taxus x media Everlow, 15 inch - $Ea</v>
      </c>
      <c r="J6001" s="1"/>
      <c r="K6001" s="1"/>
      <c r="L6001" s="22">
        <f>IF(ISNUMBER(SEARCH(Pay_Item_Search_Text_2,M6001)),MAX($L$4:L6000)+1,0)</f>
        <v>0</v>
      </c>
      <c r="M6001" s="1" t="str">
        <f>IFERROR(VLOOKUP(ROWS($M$5:M6001),Table_PayItems[[Search Key]:[Concentrated Name]],2,FALSE),"")</f>
        <v>Taxus x media Everlow, 15 inch - $Ea</v>
      </c>
      <c r="N6001" s="1" t="str">
        <f>IFERROR(VLOOKUP(ROWS($M$5:N6001),$L$5:$M$7000,2,FALSE),"")</f>
        <v/>
      </c>
      <c r="O6001" s="1" t="str">
        <f>IFERROR(VLOOKUP(ROWS($O$5:O6001),$K$5:$L$7000,2,FALSE),"")</f>
        <v/>
      </c>
    </row>
    <row r="6002" spans="2:15" ht="15" customHeight="1" x14ac:dyDescent="0.25">
      <c r="B6002" s="178" t="s">
        <v>13433</v>
      </c>
      <c r="C6002" s="178" t="s">
        <v>88</v>
      </c>
      <c r="D6002" s="178" t="s">
        <v>7800</v>
      </c>
      <c r="E6002" s="178" t="s">
        <v>6993</v>
      </c>
      <c r="F6002" s="178" t="s">
        <v>17</v>
      </c>
      <c r="G6002" s="1">
        <f>IF(ISNUMBER(Pay_Item_Search_Text),IF(ISNUMBER(IF(FIND(Pay_Item_Search_Text,B6002)=1,1, "FALSE")),MAX(G$4:$G6001)+1,IF(ISNUMBER(Pay_Item_Search_Text),0,IF(ISNUMBER(SEARCH(Pay_Item_Search_Text,H6002)),MAX(G$4:$G6001)+1,0))),IF(ISNUMBER(Pay_Item_Search_Text),0,IF(ISNUMBER(SEARCH(Pay_Item_Search_Text,H6002)),MAX(G$4:$G6001)+1,0)))</f>
        <v>5998</v>
      </c>
      <c r="H6002" s="1" t="str">
        <f>IF(Table_PayItems[[#This Row],[Description]]="_","_ Unique Item - "&amp;Table_PayItems[[#This Row],[Item]]&amp;" - $"&amp;Table_PayItems[[#This Row],[Unit]],Table_PayItems[[#This Row],[Description]]&amp;" - $"&amp;Table_PayItems[[#This Row],[Unit]])</f>
        <v>Taxus x media Everlow, 18 inch - $Ea</v>
      </c>
      <c r="I6002" s="29" t="str">
        <f>IFERROR(VLOOKUP(ROWS($M$5:M6002),Table_PayItems[[Search Key]:[Concentrated Name]],2,FALSE),"")</f>
        <v>Taxus x media Everlow, 18 inch - $Ea</v>
      </c>
      <c r="J6002" s="1"/>
      <c r="K6002" s="1"/>
      <c r="L6002" s="22">
        <f>IF(ISNUMBER(SEARCH(Pay_Item_Search_Text_2,M6002)),MAX($L$4:L6001)+1,0)</f>
        <v>0</v>
      </c>
      <c r="M6002" s="1" t="str">
        <f>IFERROR(VLOOKUP(ROWS($M$5:M6002),Table_PayItems[[Search Key]:[Concentrated Name]],2,FALSE),"")</f>
        <v>Taxus x media Everlow, 18 inch - $Ea</v>
      </c>
      <c r="N6002" s="1" t="str">
        <f>IFERROR(VLOOKUP(ROWS($M$5:N6002),$L$5:$M$7000,2,FALSE),"")</f>
        <v/>
      </c>
      <c r="O6002" s="1" t="str">
        <f>IFERROR(VLOOKUP(ROWS($O$5:O6002),$K$5:$L$7000,2,FALSE),"")</f>
        <v/>
      </c>
    </row>
    <row r="6003" spans="2:15" ht="15" customHeight="1" x14ac:dyDescent="0.25">
      <c r="B6003" s="178" t="s">
        <v>13434</v>
      </c>
      <c r="C6003" s="178" t="s">
        <v>88</v>
      </c>
      <c r="D6003" s="178" t="s">
        <v>7801</v>
      </c>
      <c r="E6003" s="178" t="s">
        <v>6993</v>
      </c>
      <c r="F6003" s="178" t="s">
        <v>17</v>
      </c>
      <c r="G6003" s="1">
        <f>IF(ISNUMBER(Pay_Item_Search_Text),IF(ISNUMBER(IF(FIND(Pay_Item_Search_Text,B6003)=1,1, "FALSE")),MAX(G$4:$G6002)+1,IF(ISNUMBER(Pay_Item_Search_Text),0,IF(ISNUMBER(SEARCH(Pay_Item_Search_Text,H6003)),MAX(G$4:$G6002)+1,0))),IF(ISNUMBER(Pay_Item_Search_Text),0,IF(ISNUMBER(SEARCH(Pay_Item_Search_Text,H6003)),MAX(G$4:$G6002)+1,0)))</f>
        <v>5999</v>
      </c>
      <c r="H6003" s="1" t="str">
        <f>IF(Table_PayItems[[#This Row],[Description]]="_","_ Unique Item - "&amp;Table_PayItems[[#This Row],[Item]]&amp;" - $"&amp;Table_PayItems[[#This Row],[Unit]],Table_PayItems[[#This Row],[Description]]&amp;" - $"&amp;Table_PayItems[[#This Row],[Unit]])</f>
        <v>Taxus x media Everlow, 24 inch - $Ea</v>
      </c>
      <c r="I6003" s="29" t="str">
        <f>IFERROR(VLOOKUP(ROWS($M$5:M6003),Table_PayItems[[Search Key]:[Concentrated Name]],2,FALSE),"")</f>
        <v>Taxus x media Everlow, 24 inch - $Ea</v>
      </c>
      <c r="J6003" s="1"/>
      <c r="K6003" s="1"/>
      <c r="L6003" s="22">
        <f>IF(ISNUMBER(SEARCH(Pay_Item_Search_Text_2,M6003)),MAX($L$4:L6002)+1,0)</f>
        <v>0</v>
      </c>
      <c r="M6003" s="1" t="str">
        <f>IFERROR(VLOOKUP(ROWS($M$5:M6003),Table_PayItems[[Search Key]:[Concentrated Name]],2,FALSE),"")</f>
        <v>Taxus x media Everlow, 24 inch - $Ea</v>
      </c>
      <c r="N6003" s="1" t="str">
        <f>IFERROR(VLOOKUP(ROWS($M$5:N6003),$L$5:$M$7000,2,FALSE),"")</f>
        <v/>
      </c>
      <c r="O6003" s="1" t="str">
        <f>IFERROR(VLOOKUP(ROWS($O$5:O6003),$K$5:$L$7000,2,FALSE),"")</f>
        <v/>
      </c>
    </row>
    <row r="6004" spans="2:15" ht="15" customHeight="1" x14ac:dyDescent="0.25">
      <c r="B6004" s="178" t="s">
        <v>13435</v>
      </c>
      <c r="C6004" s="178" t="s">
        <v>88</v>
      </c>
      <c r="D6004" s="178" t="s">
        <v>7802</v>
      </c>
      <c r="E6004" s="178" t="s">
        <v>6993</v>
      </c>
      <c r="F6004" s="178" t="s">
        <v>17</v>
      </c>
      <c r="G6004" s="1">
        <f>IF(ISNUMBER(Pay_Item_Search_Text),IF(ISNUMBER(IF(FIND(Pay_Item_Search_Text,B6004)=1,1, "FALSE")),MAX(G$4:$G6003)+1,IF(ISNUMBER(Pay_Item_Search_Text),0,IF(ISNUMBER(SEARCH(Pay_Item_Search_Text,H6004)),MAX(G$4:$G6003)+1,0))),IF(ISNUMBER(Pay_Item_Search_Text),0,IF(ISNUMBER(SEARCH(Pay_Item_Search_Text,H6004)),MAX(G$4:$G6003)+1,0)))</f>
        <v>6000</v>
      </c>
      <c r="H6004" s="1" t="str">
        <f>IF(Table_PayItems[[#This Row],[Description]]="_","_ Unique Item - "&amp;Table_PayItems[[#This Row],[Item]]&amp;" - $"&amp;Table_PayItems[[#This Row],[Unit]],Table_PayItems[[#This Row],[Description]]&amp;" - $"&amp;Table_PayItems[[#This Row],[Unit]])</f>
        <v>Taxus x media Everlow, 36 inch - $Ea</v>
      </c>
      <c r="I6004" s="29" t="str">
        <f>IFERROR(VLOOKUP(ROWS($M$5:M6004),Table_PayItems[[Search Key]:[Concentrated Name]],2,FALSE),"")</f>
        <v>Taxus x media Everlow, 36 inch - $Ea</v>
      </c>
      <c r="J6004" s="1"/>
      <c r="K6004" s="1"/>
      <c r="L6004" s="22">
        <f>IF(ISNUMBER(SEARCH(Pay_Item_Search_Text_2,M6004)),MAX($L$4:L6003)+1,0)</f>
        <v>0</v>
      </c>
      <c r="M6004" s="1" t="str">
        <f>IFERROR(VLOOKUP(ROWS($M$5:M6004),Table_PayItems[[Search Key]:[Concentrated Name]],2,FALSE),"")</f>
        <v>Taxus x media Everlow, 36 inch - $Ea</v>
      </c>
      <c r="N6004" s="1" t="str">
        <f>IFERROR(VLOOKUP(ROWS($M$5:N6004),$L$5:$M$7000,2,FALSE),"")</f>
        <v/>
      </c>
      <c r="O6004" s="1" t="str">
        <f>IFERROR(VLOOKUP(ROWS($O$5:O6004),$K$5:$L$7000,2,FALSE),"")</f>
        <v/>
      </c>
    </row>
    <row r="6005" spans="2:15" ht="15" customHeight="1" x14ac:dyDescent="0.25">
      <c r="B6005" s="178" t="s">
        <v>13436</v>
      </c>
      <c r="C6005" s="178" t="s">
        <v>88</v>
      </c>
      <c r="D6005" s="178" t="s">
        <v>7803</v>
      </c>
      <c r="E6005" s="178" t="s">
        <v>6993</v>
      </c>
      <c r="F6005" s="178" t="s">
        <v>17</v>
      </c>
      <c r="G6005" s="1">
        <f>IF(ISNUMBER(Pay_Item_Search_Text),IF(ISNUMBER(IF(FIND(Pay_Item_Search_Text,B6005)=1,1, "FALSE")),MAX(G$4:$G6004)+1,IF(ISNUMBER(Pay_Item_Search_Text),0,IF(ISNUMBER(SEARCH(Pay_Item_Search_Text,H6005)),MAX(G$4:$G6004)+1,0))),IF(ISNUMBER(Pay_Item_Search_Text),0,IF(ISNUMBER(SEARCH(Pay_Item_Search_Text,H6005)),MAX(G$4:$G6004)+1,0)))</f>
        <v>6001</v>
      </c>
      <c r="H6005" s="1" t="str">
        <f>IF(Table_PayItems[[#This Row],[Description]]="_","_ Unique Item - "&amp;Table_PayItems[[#This Row],[Item]]&amp;" - $"&amp;Table_PayItems[[#This Row],[Unit]],Table_PayItems[[#This Row],[Description]]&amp;" - $"&amp;Table_PayItems[[#This Row],[Unit]])</f>
        <v>Taxus x media Wardii, #5 cont. - $Ea</v>
      </c>
      <c r="I6005" s="29" t="str">
        <f>IFERROR(VLOOKUP(ROWS($M$5:M6005),Table_PayItems[[Search Key]:[Concentrated Name]],2,FALSE),"")</f>
        <v>Taxus x media Wardii, #5 cont. - $Ea</v>
      </c>
      <c r="J6005" s="1"/>
      <c r="K6005" s="1"/>
      <c r="L6005" s="22">
        <f>IF(ISNUMBER(SEARCH(Pay_Item_Search_Text_2,M6005)),MAX($L$4:L6004)+1,0)</f>
        <v>0</v>
      </c>
      <c r="M6005" s="1" t="str">
        <f>IFERROR(VLOOKUP(ROWS($M$5:M6005),Table_PayItems[[Search Key]:[Concentrated Name]],2,FALSE),"")</f>
        <v>Taxus x media Wardii, #5 cont. - $Ea</v>
      </c>
      <c r="N6005" s="1" t="str">
        <f>IFERROR(VLOOKUP(ROWS($M$5:N6005),$L$5:$M$7000,2,FALSE),"")</f>
        <v/>
      </c>
      <c r="O6005" s="1" t="str">
        <f>IFERROR(VLOOKUP(ROWS($O$5:O6005),$K$5:$L$7000,2,FALSE),"")</f>
        <v/>
      </c>
    </row>
    <row r="6006" spans="2:15" ht="15" customHeight="1" x14ac:dyDescent="0.25">
      <c r="B6006" s="178" t="s">
        <v>13437</v>
      </c>
      <c r="C6006" s="178" t="s">
        <v>88</v>
      </c>
      <c r="D6006" s="178" t="s">
        <v>7804</v>
      </c>
      <c r="E6006" s="178" t="s">
        <v>6993</v>
      </c>
      <c r="F6006" s="178" t="s">
        <v>17</v>
      </c>
      <c r="G6006" s="1">
        <f>IF(ISNUMBER(Pay_Item_Search_Text),IF(ISNUMBER(IF(FIND(Pay_Item_Search_Text,B6006)=1,1, "FALSE")),MAX(G$4:$G6005)+1,IF(ISNUMBER(Pay_Item_Search_Text),0,IF(ISNUMBER(SEARCH(Pay_Item_Search_Text,H6006)),MAX(G$4:$G6005)+1,0))),IF(ISNUMBER(Pay_Item_Search_Text),0,IF(ISNUMBER(SEARCH(Pay_Item_Search_Text,H6006)),MAX(G$4:$G6005)+1,0)))</f>
        <v>6002</v>
      </c>
      <c r="H6006" s="1" t="str">
        <f>IF(Table_PayItems[[#This Row],[Description]]="_","_ Unique Item - "&amp;Table_PayItems[[#This Row],[Item]]&amp;" - $"&amp;Table_PayItems[[#This Row],[Unit]],Table_PayItems[[#This Row],[Description]]&amp;" - $"&amp;Table_PayItems[[#This Row],[Unit]])</f>
        <v>Taxus x media Wardii, 18 inch - $Ea</v>
      </c>
      <c r="I6006" s="29" t="str">
        <f>IFERROR(VLOOKUP(ROWS($M$5:M6006),Table_PayItems[[Search Key]:[Concentrated Name]],2,FALSE),"")</f>
        <v>Taxus x media Wardii, 18 inch - $Ea</v>
      </c>
      <c r="J6006" s="1"/>
      <c r="K6006" s="1"/>
      <c r="L6006" s="22">
        <f>IF(ISNUMBER(SEARCH(Pay_Item_Search_Text_2,M6006)),MAX($L$4:L6005)+1,0)</f>
        <v>0</v>
      </c>
      <c r="M6006" s="1" t="str">
        <f>IFERROR(VLOOKUP(ROWS($M$5:M6006),Table_PayItems[[Search Key]:[Concentrated Name]],2,FALSE),"")</f>
        <v>Taxus x media Wardii, 18 inch - $Ea</v>
      </c>
      <c r="N6006" s="1" t="str">
        <f>IFERROR(VLOOKUP(ROWS($M$5:N6006),$L$5:$M$7000,2,FALSE),"")</f>
        <v/>
      </c>
      <c r="O6006" s="1" t="str">
        <f>IFERROR(VLOOKUP(ROWS($O$5:O6006),$K$5:$L$7000,2,FALSE),"")</f>
        <v/>
      </c>
    </row>
    <row r="6007" spans="2:15" ht="15" customHeight="1" x14ac:dyDescent="0.25">
      <c r="B6007" s="178" t="s">
        <v>13438</v>
      </c>
      <c r="C6007" s="178" t="s">
        <v>88</v>
      </c>
      <c r="D6007" s="178" t="s">
        <v>7805</v>
      </c>
      <c r="E6007" s="178" t="s">
        <v>6993</v>
      </c>
      <c r="F6007" s="178" t="s">
        <v>17</v>
      </c>
      <c r="G6007" s="1">
        <f>IF(ISNUMBER(Pay_Item_Search_Text),IF(ISNUMBER(IF(FIND(Pay_Item_Search_Text,B6007)=1,1, "FALSE")),MAX(G$4:$G6006)+1,IF(ISNUMBER(Pay_Item_Search_Text),0,IF(ISNUMBER(SEARCH(Pay_Item_Search_Text,H6007)),MAX(G$4:$G6006)+1,0))),IF(ISNUMBER(Pay_Item_Search_Text),0,IF(ISNUMBER(SEARCH(Pay_Item_Search_Text,H6007)),MAX(G$4:$G6006)+1,0)))</f>
        <v>6003</v>
      </c>
      <c r="H6007" s="1" t="str">
        <f>IF(Table_PayItems[[#This Row],[Description]]="_","_ Unique Item - "&amp;Table_PayItems[[#This Row],[Item]]&amp;" - $"&amp;Table_PayItems[[#This Row],[Unit]],Table_PayItems[[#This Row],[Description]]&amp;" - $"&amp;Table_PayItems[[#This Row],[Unit]])</f>
        <v>Taxus x media Wardii, 24 inch - $Ea</v>
      </c>
      <c r="I6007" s="29" t="str">
        <f>IFERROR(VLOOKUP(ROWS($M$5:M6007),Table_PayItems[[Search Key]:[Concentrated Name]],2,FALSE),"")</f>
        <v>Taxus x media Wardii, 24 inch - $Ea</v>
      </c>
      <c r="J6007" s="1"/>
      <c r="K6007" s="1"/>
      <c r="L6007" s="22">
        <f>IF(ISNUMBER(SEARCH(Pay_Item_Search_Text_2,M6007)),MAX($L$4:L6006)+1,0)</f>
        <v>0</v>
      </c>
      <c r="M6007" s="1" t="str">
        <f>IFERROR(VLOOKUP(ROWS($M$5:M6007),Table_PayItems[[Search Key]:[Concentrated Name]],2,FALSE),"")</f>
        <v>Taxus x media Wardii, 24 inch - $Ea</v>
      </c>
      <c r="N6007" s="1" t="str">
        <f>IFERROR(VLOOKUP(ROWS($M$5:N6007),$L$5:$M$7000,2,FALSE),"")</f>
        <v/>
      </c>
      <c r="O6007" s="1" t="str">
        <f>IFERROR(VLOOKUP(ROWS($O$5:O6007),$K$5:$L$7000,2,FALSE),"")</f>
        <v/>
      </c>
    </row>
    <row r="6008" spans="2:15" ht="15" customHeight="1" x14ac:dyDescent="0.25">
      <c r="B6008" s="178" t="s">
        <v>13439</v>
      </c>
      <c r="C6008" s="178" t="s">
        <v>88</v>
      </c>
      <c r="D6008" s="178" t="s">
        <v>7806</v>
      </c>
      <c r="E6008" s="178" t="s">
        <v>6993</v>
      </c>
      <c r="F6008" s="178" t="s">
        <v>17</v>
      </c>
      <c r="G6008" s="1">
        <f>IF(ISNUMBER(Pay_Item_Search_Text),IF(ISNUMBER(IF(FIND(Pay_Item_Search_Text,B6008)=1,1, "FALSE")),MAX(G$4:$G6007)+1,IF(ISNUMBER(Pay_Item_Search_Text),0,IF(ISNUMBER(SEARCH(Pay_Item_Search_Text,H6008)),MAX(G$4:$G6007)+1,0))),IF(ISNUMBER(Pay_Item_Search_Text),0,IF(ISNUMBER(SEARCH(Pay_Item_Search_Text,H6008)),MAX(G$4:$G6007)+1,0)))</f>
        <v>6004</v>
      </c>
      <c r="H6008" s="1" t="str">
        <f>IF(Table_PayItems[[#This Row],[Description]]="_","_ Unique Item - "&amp;Table_PayItems[[#This Row],[Item]]&amp;" - $"&amp;Table_PayItems[[#This Row],[Unit]],Table_PayItems[[#This Row],[Description]]&amp;" - $"&amp;Table_PayItems[[#This Row],[Unit]])</f>
        <v>Taxus x media Wardii, 36 inch - $Ea</v>
      </c>
      <c r="I6008" s="29" t="str">
        <f>IFERROR(VLOOKUP(ROWS($M$5:M6008),Table_PayItems[[Search Key]:[Concentrated Name]],2,FALSE),"")</f>
        <v>Taxus x media Wardii, 36 inch - $Ea</v>
      </c>
      <c r="J6008" s="1"/>
      <c r="K6008" s="1"/>
      <c r="L6008" s="22">
        <f>IF(ISNUMBER(SEARCH(Pay_Item_Search_Text_2,M6008)),MAX($L$4:L6007)+1,0)</f>
        <v>0</v>
      </c>
      <c r="M6008" s="1" t="str">
        <f>IFERROR(VLOOKUP(ROWS($M$5:M6008),Table_PayItems[[Search Key]:[Concentrated Name]],2,FALSE),"")</f>
        <v>Taxus x media Wardii, 36 inch - $Ea</v>
      </c>
      <c r="N6008" s="1" t="str">
        <f>IFERROR(VLOOKUP(ROWS($M$5:N6008),$L$5:$M$7000,2,FALSE),"")</f>
        <v/>
      </c>
      <c r="O6008" s="1" t="str">
        <f>IFERROR(VLOOKUP(ROWS($O$5:O6008),$K$5:$L$7000,2,FALSE),"")</f>
        <v/>
      </c>
    </row>
    <row r="6009" spans="2:15" ht="15" customHeight="1" x14ac:dyDescent="0.25">
      <c r="B6009" s="178" t="s">
        <v>11075</v>
      </c>
      <c r="C6009" s="178" t="s">
        <v>104</v>
      </c>
      <c r="D6009" s="178" t="s">
        <v>3035</v>
      </c>
      <c r="E6009" s="178" t="s">
        <v>17</v>
      </c>
      <c r="F6009" s="178" t="s">
        <v>17</v>
      </c>
      <c r="G6009" s="1">
        <f>IF(ISNUMBER(Pay_Item_Search_Text),IF(ISNUMBER(IF(FIND(Pay_Item_Search_Text,B6009)=1,1, "FALSE")),MAX(G$4:$G6008)+1,IF(ISNUMBER(Pay_Item_Search_Text),0,IF(ISNUMBER(SEARCH(Pay_Item_Search_Text,H6009)),MAX(G$4:$G6008)+1,0))),IF(ISNUMBER(Pay_Item_Search_Text),0,IF(ISNUMBER(SEARCH(Pay_Item_Search_Text,H6009)),MAX(G$4:$G6008)+1,0)))</f>
        <v>6005</v>
      </c>
      <c r="H6009" s="1" t="str">
        <f>IF(Table_PayItems[[#This Row],[Description]]="_","_ Unique Item - "&amp;Table_PayItems[[#This Row],[Item]]&amp;" - $"&amp;Table_PayItems[[#This Row],[Unit]],Table_PayItems[[#This Row],[Description]]&amp;" - $"&amp;Table_PayItems[[#This Row],[Unit]])</f>
        <v>Temp Casing-Left in Place - $Ft</v>
      </c>
      <c r="I6009" s="29" t="str">
        <f>IFERROR(VLOOKUP(ROWS($M$5:M6009),Table_PayItems[[Search Key]:[Concentrated Name]],2,FALSE),"")</f>
        <v>Temp Casing-Left in Place - $Ft</v>
      </c>
      <c r="J6009" s="1"/>
      <c r="K6009" s="1"/>
      <c r="L6009" s="22">
        <f>IF(ISNUMBER(SEARCH(Pay_Item_Search_Text_2,M6009)),MAX($L$4:L6008)+1,0)</f>
        <v>0</v>
      </c>
      <c r="M6009" s="1" t="str">
        <f>IFERROR(VLOOKUP(ROWS($M$5:M6009),Table_PayItems[[Search Key]:[Concentrated Name]],2,FALSE),"")</f>
        <v>Temp Casing-Left in Place - $Ft</v>
      </c>
      <c r="N6009" s="1" t="str">
        <f>IFERROR(VLOOKUP(ROWS($M$5:N6009),$L$5:$M$7000,2,FALSE),"")</f>
        <v/>
      </c>
      <c r="O6009" s="1" t="str">
        <f>IFERROR(VLOOKUP(ROWS($O$5:O6009),$K$5:$L$7000,2,FALSE),"")</f>
        <v/>
      </c>
    </row>
    <row r="6010" spans="2:15" ht="15" customHeight="1" x14ac:dyDescent="0.25">
      <c r="B6010" s="178" t="s">
        <v>12012</v>
      </c>
      <c r="C6010" s="178" t="s">
        <v>16</v>
      </c>
      <c r="D6010" s="178" t="s">
        <v>3893</v>
      </c>
      <c r="E6010" s="178" t="s">
        <v>6989</v>
      </c>
      <c r="F6010" s="178" t="s">
        <v>17</v>
      </c>
      <c r="G6010" s="1">
        <f>IF(ISNUMBER(Pay_Item_Search_Text),IF(ISNUMBER(IF(FIND(Pay_Item_Search_Text,B6010)=1,1, "FALSE")),MAX(G$4:$G6009)+1,IF(ISNUMBER(Pay_Item_Search_Text),0,IF(ISNUMBER(SEARCH(Pay_Item_Search_Text,H6010)),MAX(G$4:$G6009)+1,0))),IF(ISNUMBER(Pay_Item_Search_Text),0,IF(ISNUMBER(SEARCH(Pay_Item_Search_Text,H6010)),MAX(G$4:$G6009)+1,0)))</f>
        <v>6006</v>
      </c>
      <c r="H6010" s="1" t="str">
        <f>IF(Table_PayItems[[#This Row],[Description]]="_","_ Unique Item - "&amp;Table_PayItems[[#This Row],[Item]]&amp;" - $"&amp;Table_PayItems[[#This Row],[Unit]],Table_PayItems[[#This Row],[Description]]&amp;" - $"&amp;Table_PayItems[[#This Row],[Unit]])</f>
        <v>Temp Portable Power Source for TS System - $LSUM</v>
      </c>
      <c r="I6010" s="29" t="str">
        <f>IFERROR(VLOOKUP(ROWS($M$5:M6010),Table_PayItems[[Search Key]:[Concentrated Name]],2,FALSE),"")</f>
        <v>Temp Portable Power Source for TS System - $LSUM</v>
      </c>
      <c r="J6010" s="1"/>
      <c r="K6010" s="1"/>
      <c r="L6010" s="22">
        <f>IF(ISNUMBER(SEARCH(Pay_Item_Search_Text_2,M6010)),MAX($L$4:L6009)+1,0)</f>
        <v>0</v>
      </c>
      <c r="M6010" s="1" t="str">
        <f>IFERROR(VLOOKUP(ROWS($M$5:M6010),Table_PayItems[[Search Key]:[Concentrated Name]],2,FALSE),"")</f>
        <v>Temp Portable Power Source for TS System - $LSUM</v>
      </c>
      <c r="N6010" s="1" t="str">
        <f>IFERROR(VLOOKUP(ROWS($M$5:N6010),$L$5:$M$7000,2,FALSE),"")</f>
        <v/>
      </c>
      <c r="O6010" s="1" t="str">
        <f>IFERROR(VLOOKUP(ROWS($O$5:O6010),$K$5:$L$7000,2,FALSE),"")</f>
        <v/>
      </c>
    </row>
    <row r="6011" spans="2:15" ht="15" customHeight="1" x14ac:dyDescent="0.25">
      <c r="B6011" s="178" t="s">
        <v>10699</v>
      </c>
      <c r="C6011" s="178" t="s">
        <v>88</v>
      </c>
      <c r="D6011" s="178" t="s">
        <v>2706</v>
      </c>
      <c r="E6011" s="178" t="s">
        <v>10698</v>
      </c>
      <c r="F6011" s="178" t="s">
        <v>17</v>
      </c>
      <c r="G6011" s="1">
        <f>IF(ISNUMBER(Pay_Item_Search_Text),IF(ISNUMBER(IF(FIND(Pay_Item_Search_Text,B6011)=1,1, "FALSE")),MAX(G$4:$G6010)+1,IF(ISNUMBER(Pay_Item_Search_Text),0,IF(ISNUMBER(SEARCH(Pay_Item_Search_Text,H6011)),MAX(G$4:$G6010)+1,0))),IF(ISNUMBER(Pay_Item_Search_Text),0,IF(ISNUMBER(SEARCH(Pay_Item_Search_Text,H6011)),MAX(G$4:$G6010)+1,0)))</f>
        <v>6007</v>
      </c>
      <c r="H6011" s="1" t="str">
        <f>IF(Table_PayItems[[#This Row],[Description]]="_","_ Unique Item - "&amp;Table_PayItems[[#This Row],[Item]]&amp;" - $"&amp;Table_PayItems[[#This Row],[Unit]],Table_PayItems[[#This Row],[Description]]&amp;" - $"&amp;Table_PayItems[[#This Row],[Unit]])</f>
        <v>Test Pile, CIP Conc, 12 inch - $Ea</v>
      </c>
      <c r="I6011" s="29" t="str">
        <f>IFERROR(VLOOKUP(ROWS($M$5:M6011),Table_PayItems[[Search Key]:[Concentrated Name]],2,FALSE),"")</f>
        <v>Test Pile, CIP Conc, 12 inch - $Ea</v>
      </c>
      <c r="J6011" s="1"/>
      <c r="K6011" s="1"/>
      <c r="L6011" s="22">
        <f>IF(ISNUMBER(SEARCH(Pay_Item_Search_Text_2,M6011)),MAX($L$4:L6010)+1,0)</f>
        <v>0</v>
      </c>
      <c r="M6011" s="1" t="str">
        <f>IFERROR(VLOOKUP(ROWS($M$5:M6011),Table_PayItems[[Search Key]:[Concentrated Name]],2,FALSE),"")</f>
        <v>Test Pile, CIP Conc, 12 inch - $Ea</v>
      </c>
      <c r="N6011" s="1" t="str">
        <f>IFERROR(VLOOKUP(ROWS($M$5:N6011),$L$5:$M$7000,2,FALSE),"")</f>
        <v/>
      </c>
      <c r="O6011" s="1" t="str">
        <f>IFERROR(VLOOKUP(ROWS($O$5:O6011),$K$5:$L$7000,2,FALSE),"")</f>
        <v/>
      </c>
    </row>
    <row r="6012" spans="2:15" ht="15" customHeight="1" x14ac:dyDescent="0.25">
      <c r="B6012" s="178" t="s">
        <v>10701</v>
      </c>
      <c r="C6012" s="178" t="s">
        <v>88</v>
      </c>
      <c r="D6012" s="178" t="s">
        <v>2708</v>
      </c>
      <c r="E6012" s="178" t="s">
        <v>10698</v>
      </c>
      <c r="F6012" s="178" t="s">
        <v>17</v>
      </c>
      <c r="G6012" s="1">
        <f>IF(ISNUMBER(Pay_Item_Search_Text),IF(ISNUMBER(IF(FIND(Pay_Item_Search_Text,B6012)=1,1, "FALSE")),MAX(G$4:$G6011)+1,IF(ISNUMBER(Pay_Item_Search_Text),0,IF(ISNUMBER(SEARCH(Pay_Item_Search_Text,H6012)),MAX(G$4:$G6011)+1,0))),IF(ISNUMBER(Pay_Item_Search_Text),0,IF(ISNUMBER(SEARCH(Pay_Item_Search_Text,H6012)),MAX(G$4:$G6011)+1,0)))</f>
        <v>6008</v>
      </c>
      <c r="H6012" s="1" t="str">
        <f>IF(Table_PayItems[[#This Row],[Description]]="_","_ Unique Item - "&amp;Table_PayItems[[#This Row],[Item]]&amp;" - $"&amp;Table_PayItems[[#This Row],[Unit]],Table_PayItems[[#This Row],[Description]]&amp;" - $"&amp;Table_PayItems[[#This Row],[Unit]])</f>
        <v>Test Pile, CIP Conc, 14 inch - $Ea</v>
      </c>
      <c r="I6012" s="29" t="str">
        <f>IFERROR(VLOOKUP(ROWS($M$5:M6012),Table_PayItems[[Search Key]:[Concentrated Name]],2,FALSE),"")</f>
        <v>Test Pile, CIP Conc, 14 inch - $Ea</v>
      </c>
      <c r="J6012" s="1"/>
      <c r="K6012" s="1"/>
      <c r="L6012" s="22">
        <f>IF(ISNUMBER(SEARCH(Pay_Item_Search_Text_2,M6012)),MAX($L$4:L6011)+1,0)</f>
        <v>0</v>
      </c>
      <c r="M6012" s="1" t="str">
        <f>IFERROR(VLOOKUP(ROWS($M$5:M6012),Table_PayItems[[Search Key]:[Concentrated Name]],2,FALSE),"")</f>
        <v>Test Pile, CIP Conc, 14 inch - $Ea</v>
      </c>
      <c r="N6012" s="1" t="str">
        <f>IFERROR(VLOOKUP(ROWS($M$5:N6012),$L$5:$M$7000,2,FALSE),"")</f>
        <v/>
      </c>
      <c r="O6012" s="1" t="str">
        <f>IFERROR(VLOOKUP(ROWS($O$5:O6012),$K$5:$L$7000,2,FALSE),"")</f>
        <v/>
      </c>
    </row>
    <row r="6013" spans="2:15" ht="15" customHeight="1" x14ac:dyDescent="0.25">
      <c r="B6013" s="178" t="s">
        <v>10704</v>
      </c>
      <c r="C6013" s="178" t="s">
        <v>88</v>
      </c>
      <c r="D6013" s="178" t="s">
        <v>2711</v>
      </c>
      <c r="E6013" s="178" t="s">
        <v>10698</v>
      </c>
      <c r="F6013" s="178" t="s">
        <v>17</v>
      </c>
      <c r="G6013" s="1">
        <f>IF(ISNUMBER(Pay_Item_Search_Text),IF(ISNUMBER(IF(FIND(Pay_Item_Search_Text,B6013)=1,1, "FALSE")),MAX(G$4:$G6012)+1,IF(ISNUMBER(Pay_Item_Search_Text),0,IF(ISNUMBER(SEARCH(Pay_Item_Search_Text,H6013)),MAX(G$4:$G6012)+1,0))),IF(ISNUMBER(Pay_Item_Search_Text),0,IF(ISNUMBER(SEARCH(Pay_Item_Search_Text,H6013)),MAX(G$4:$G6012)+1,0)))</f>
        <v>6009</v>
      </c>
      <c r="H6013" s="1" t="str">
        <f>IF(Table_PayItems[[#This Row],[Description]]="_","_ Unique Item - "&amp;Table_PayItems[[#This Row],[Item]]&amp;" - $"&amp;Table_PayItems[[#This Row],[Unit]],Table_PayItems[[#This Row],[Description]]&amp;" - $"&amp;Table_PayItems[[#This Row],[Unit]])</f>
        <v>Test Pile, CIP Conc, 16 inch - $Ea</v>
      </c>
      <c r="I6013" s="29" t="str">
        <f>IFERROR(VLOOKUP(ROWS($M$5:M6013),Table_PayItems[[Search Key]:[Concentrated Name]],2,FALSE),"")</f>
        <v>Test Pile, CIP Conc, 16 inch - $Ea</v>
      </c>
      <c r="J6013" s="1"/>
      <c r="K6013" s="1"/>
      <c r="L6013" s="22">
        <f>IF(ISNUMBER(SEARCH(Pay_Item_Search_Text_2,M6013)),MAX($L$4:L6012)+1,0)</f>
        <v>0</v>
      </c>
      <c r="M6013" s="1" t="str">
        <f>IFERROR(VLOOKUP(ROWS($M$5:M6013),Table_PayItems[[Search Key]:[Concentrated Name]],2,FALSE),"")</f>
        <v>Test Pile, CIP Conc, 16 inch - $Ea</v>
      </c>
      <c r="N6013" s="1" t="str">
        <f>IFERROR(VLOOKUP(ROWS($M$5:N6013),$L$5:$M$7000,2,FALSE),"")</f>
        <v/>
      </c>
      <c r="O6013" s="1" t="str">
        <f>IFERROR(VLOOKUP(ROWS($O$5:O6013),$K$5:$L$7000,2,FALSE),"")</f>
        <v/>
      </c>
    </row>
    <row r="6014" spans="2:15" ht="15" customHeight="1" x14ac:dyDescent="0.25">
      <c r="B6014" s="178" t="s">
        <v>10707</v>
      </c>
      <c r="C6014" s="178" t="s">
        <v>88</v>
      </c>
      <c r="D6014" s="178" t="s">
        <v>2713</v>
      </c>
      <c r="E6014" s="178" t="s">
        <v>10706</v>
      </c>
      <c r="F6014" s="178" t="s">
        <v>17</v>
      </c>
      <c r="G6014" s="1">
        <f>IF(ISNUMBER(Pay_Item_Search_Text),IF(ISNUMBER(IF(FIND(Pay_Item_Search_Text,B6014)=1,1, "FALSE")),MAX(G$4:$G6013)+1,IF(ISNUMBER(Pay_Item_Search_Text),0,IF(ISNUMBER(SEARCH(Pay_Item_Search_Text,H6014)),MAX(G$4:$G6013)+1,0))),IF(ISNUMBER(Pay_Item_Search_Text),0,IF(ISNUMBER(SEARCH(Pay_Item_Search_Text,H6014)),MAX(G$4:$G6013)+1,0)))</f>
        <v>6010</v>
      </c>
      <c r="H6014" s="1" t="str">
        <f>IF(Table_PayItems[[#This Row],[Description]]="_","_ Unique Item - "&amp;Table_PayItems[[#This Row],[Item]]&amp;" - $"&amp;Table_PayItems[[#This Row],[Unit]],Table_PayItems[[#This Row],[Description]]&amp;" - $"&amp;Table_PayItems[[#This Row],[Unit]])</f>
        <v>Test Pile, Steel, 12 inch - $Ea</v>
      </c>
      <c r="I6014" s="29" t="str">
        <f>IFERROR(VLOOKUP(ROWS($M$5:M6014),Table_PayItems[[Search Key]:[Concentrated Name]],2,FALSE),"")</f>
        <v>Test Pile, Steel, 12 inch - $Ea</v>
      </c>
      <c r="J6014" s="1"/>
      <c r="K6014" s="1"/>
      <c r="L6014" s="22">
        <f>IF(ISNUMBER(SEARCH(Pay_Item_Search_Text_2,M6014)),MAX($L$4:L6013)+1,0)</f>
        <v>0</v>
      </c>
      <c r="M6014" s="1" t="str">
        <f>IFERROR(VLOOKUP(ROWS($M$5:M6014),Table_PayItems[[Search Key]:[Concentrated Name]],2,FALSE),"")</f>
        <v>Test Pile, Steel, 12 inch - $Ea</v>
      </c>
      <c r="N6014" s="1" t="str">
        <f>IFERROR(VLOOKUP(ROWS($M$5:N6014),$L$5:$M$7000,2,FALSE),"")</f>
        <v/>
      </c>
      <c r="O6014" s="1" t="str">
        <f>IFERROR(VLOOKUP(ROWS($O$5:O6014),$K$5:$L$7000,2,FALSE),"")</f>
        <v/>
      </c>
    </row>
    <row r="6015" spans="2:15" ht="15" customHeight="1" x14ac:dyDescent="0.25">
      <c r="B6015" s="178" t="s">
        <v>10709</v>
      </c>
      <c r="C6015" s="178" t="s">
        <v>88</v>
      </c>
      <c r="D6015" s="178" t="s">
        <v>2715</v>
      </c>
      <c r="E6015" s="178" t="s">
        <v>10706</v>
      </c>
      <c r="F6015" s="178" t="s">
        <v>17</v>
      </c>
      <c r="G6015" s="1">
        <f>IF(ISNUMBER(Pay_Item_Search_Text),IF(ISNUMBER(IF(FIND(Pay_Item_Search_Text,B6015)=1,1, "FALSE")),MAX(G$4:$G6014)+1,IF(ISNUMBER(Pay_Item_Search_Text),0,IF(ISNUMBER(SEARCH(Pay_Item_Search_Text,H6015)),MAX(G$4:$G6014)+1,0))),IF(ISNUMBER(Pay_Item_Search_Text),0,IF(ISNUMBER(SEARCH(Pay_Item_Search_Text,H6015)),MAX(G$4:$G6014)+1,0)))</f>
        <v>6011</v>
      </c>
      <c r="H6015" s="1" t="str">
        <f>IF(Table_PayItems[[#This Row],[Description]]="_","_ Unique Item - "&amp;Table_PayItems[[#This Row],[Item]]&amp;" - $"&amp;Table_PayItems[[#This Row],[Unit]],Table_PayItems[[#This Row],[Description]]&amp;" - $"&amp;Table_PayItems[[#This Row],[Unit]])</f>
        <v>Test Pile, Steel, 14 inch - $Ea</v>
      </c>
      <c r="I6015" s="29" t="str">
        <f>IFERROR(VLOOKUP(ROWS($M$5:M6015),Table_PayItems[[Search Key]:[Concentrated Name]],2,FALSE),"")</f>
        <v>Test Pile, Steel, 14 inch - $Ea</v>
      </c>
      <c r="J6015" s="1"/>
      <c r="K6015" s="1"/>
      <c r="L6015" s="22">
        <f>IF(ISNUMBER(SEARCH(Pay_Item_Search_Text_2,M6015)),MAX($L$4:L6014)+1,0)</f>
        <v>0</v>
      </c>
      <c r="M6015" s="1" t="str">
        <f>IFERROR(VLOOKUP(ROWS($M$5:M6015),Table_PayItems[[Search Key]:[Concentrated Name]],2,FALSE),"")</f>
        <v>Test Pile, Steel, 14 inch - $Ea</v>
      </c>
      <c r="N6015" s="1" t="str">
        <f>IFERROR(VLOOKUP(ROWS($M$5:N6015),$L$5:$M$7000,2,FALSE),"")</f>
        <v/>
      </c>
      <c r="O6015" s="1" t="str">
        <f>IFERROR(VLOOKUP(ROWS($O$5:O6015),$K$5:$L$7000,2,FALSE),"")</f>
        <v/>
      </c>
    </row>
    <row r="6016" spans="2:15" ht="15" customHeight="1" x14ac:dyDescent="0.25">
      <c r="B6016" s="178" t="s">
        <v>10696</v>
      </c>
      <c r="C6016" s="178" t="s">
        <v>88</v>
      </c>
      <c r="D6016" s="178" t="s">
        <v>2704</v>
      </c>
      <c r="E6016" s="178" t="s">
        <v>3119</v>
      </c>
      <c r="F6016" s="178" t="s">
        <v>17</v>
      </c>
      <c r="G6016" s="1">
        <f>IF(ISNUMBER(Pay_Item_Search_Text),IF(ISNUMBER(IF(FIND(Pay_Item_Search_Text,B6016)=1,1, "FALSE")),MAX(G$4:$G6015)+1,IF(ISNUMBER(Pay_Item_Search_Text),0,IF(ISNUMBER(SEARCH(Pay_Item_Search_Text,H6016)),MAX(G$4:$G6015)+1,0))),IF(ISNUMBER(Pay_Item_Search_Text),0,IF(ISNUMBER(SEARCH(Pay_Item_Search_Text,H6016)),MAX(G$4:$G6015)+1,0)))</f>
        <v>6012</v>
      </c>
      <c r="H6016" s="1" t="str">
        <f>IF(Table_PayItems[[#This Row],[Description]]="_","_ Unique Item - "&amp;Table_PayItems[[#This Row],[Item]]&amp;" - $"&amp;Table_PayItems[[#This Row],[Unit]],Table_PayItems[[#This Row],[Description]]&amp;" - $"&amp;Table_PayItems[[#This Row],[Unit]])</f>
        <v>Test Pile, Treated Timber - $Ea</v>
      </c>
      <c r="I6016" s="29" t="str">
        <f>IFERROR(VLOOKUP(ROWS($M$5:M6016),Table_PayItems[[Search Key]:[Concentrated Name]],2,FALSE),"")</f>
        <v>Test Pile, Treated Timber - $Ea</v>
      </c>
      <c r="J6016" s="1"/>
      <c r="K6016" s="1"/>
      <c r="L6016" s="22">
        <f>IF(ISNUMBER(SEARCH(Pay_Item_Search_Text_2,M6016)),MAX($L$4:L6015)+1,0)</f>
        <v>0</v>
      </c>
      <c r="M6016" s="1" t="str">
        <f>IFERROR(VLOOKUP(ROWS($M$5:M6016),Table_PayItems[[Search Key]:[Concentrated Name]],2,FALSE),"")</f>
        <v>Test Pile, Treated Timber - $Ea</v>
      </c>
      <c r="N6016" s="1" t="str">
        <f>IFERROR(VLOOKUP(ROWS($M$5:N6016),$L$5:$M$7000,2,FALSE),"")</f>
        <v/>
      </c>
      <c r="O6016" s="1" t="str">
        <f>IFERROR(VLOOKUP(ROWS($O$5:O6016),$K$5:$L$7000,2,FALSE),"")</f>
        <v/>
      </c>
    </row>
    <row r="6017" spans="2:15" ht="15" customHeight="1" x14ac:dyDescent="0.25">
      <c r="B6017" s="178" t="s">
        <v>7991</v>
      </c>
      <c r="C6017" s="178" t="s">
        <v>81</v>
      </c>
      <c r="D6017" s="178" t="s">
        <v>86</v>
      </c>
      <c r="E6017" s="178" t="s">
        <v>17</v>
      </c>
      <c r="F6017" s="178" t="s">
        <v>17</v>
      </c>
      <c r="G6017" s="1">
        <f>IF(ISNUMBER(Pay_Item_Search_Text),IF(ISNUMBER(IF(FIND(Pay_Item_Search_Text,B6017)=1,1, "FALSE")),MAX(G$4:$G6016)+1,IF(ISNUMBER(Pay_Item_Search_Text),0,IF(ISNUMBER(SEARCH(Pay_Item_Search_Text,H6017)),MAX(G$4:$G6016)+1,0))),IF(ISNUMBER(Pay_Item_Search_Text),0,IF(ISNUMBER(SEARCH(Pay_Item_Search_Text,H6017)),MAX(G$4:$G6016)+1,0)))</f>
        <v>6013</v>
      </c>
      <c r="H6017" s="1" t="str">
        <f>IF(Table_PayItems[[#This Row],[Description]]="_","_ Unique Item - "&amp;Table_PayItems[[#This Row],[Item]]&amp;" - $"&amp;Table_PayItems[[#This Row],[Unit]],Table_PayItems[[#This Row],[Description]]&amp;" - $"&amp;Table_PayItems[[#This Row],[Unit]])</f>
        <v>Thinning, Selective, Type I - $Acre</v>
      </c>
      <c r="I6017" s="29" t="str">
        <f>IFERROR(VLOOKUP(ROWS($M$5:M6017),Table_PayItems[[Search Key]:[Concentrated Name]],2,FALSE),"")</f>
        <v>Thinning, Selective, Type I - $Acre</v>
      </c>
      <c r="J6017" s="1"/>
      <c r="K6017" s="1"/>
      <c r="L6017" s="22">
        <f>IF(ISNUMBER(SEARCH(Pay_Item_Search_Text_2,M6017)),MAX($L$4:L6016)+1,0)</f>
        <v>0</v>
      </c>
      <c r="M6017" s="1" t="str">
        <f>IFERROR(VLOOKUP(ROWS($M$5:M6017),Table_PayItems[[Search Key]:[Concentrated Name]],2,FALSE),"")</f>
        <v>Thinning, Selective, Type I - $Acre</v>
      </c>
      <c r="N6017" s="1" t="str">
        <f>IFERROR(VLOOKUP(ROWS($M$5:N6017),$L$5:$M$7000,2,FALSE),"")</f>
        <v/>
      </c>
      <c r="O6017" s="1" t="str">
        <f>IFERROR(VLOOKUP(ROWS($O$5:O6017),$K$5:$L$7000,2,FALSE),"")</f>
        <v/>
      </c>
    </row>
    <row r="6018" spans="2:15" ht="15" customHeight="1" x14ac:dyDescent="0.25">
      <c r="B6018" s="178" t="s">
        <v>7992</v>
      </c>
      <c r="C6018" s="178" t="s">
        <v>81</v>
      </c>
      <c r="D6018" s="178" t="s">
        <v>87</v>
      </c>
      <c r="E6018" s="178" t="s">
        <v>17</v>
      </c>
      <c r="F6018" s="178" t="s">
        <v>17</v>
      </c>
      <c r="G6018" s="1">
        <f>IF(ISNUMBER(Pay_Item_Search_Text),IF(ISNUMBER(IF(FIND(Pay_Item_Search_Text,B6018)=1,1, "FALSE")),MAX(G$4:$G6017)+1,IF(ISNUMBER(Pay_Item_Search_Text),0,IF(ISNUMBER(SEARCH(Pay_Item_Search_Text,H6018)),MAX(G$4:$G6017)+1,0))),IF(ISNUMBER(Pay_Item_Search_Text),0,IF(ISNUMBER(SEARCH(Pay_Item_Search_Text,H6018)),MAX(G$4:$G6017)+1,0)))</f>
        <v>6014</v>
      </c>
      <c r="H6018" s="1" t="str">
        <f>IF(Table_PayItems[[#This Row],[Description]]="_","_ Unique Item - "&amp;Table_PayItems[[#This Row],[Item]]&amp;" - $"&amp;Table_PayItems[[#This Row],[Unit]],Table_PayItems[[#This Row],[Description]]&amp;" - $"&amp;Table_PayItems[[#This Row],[Unit]])</f>
        <v>Thinning, Selective, Type II - $Acre</v>
      </c>
      <c r="I6018" s="29" t="str">
        <f>IFERROR(VLOOKUP(ROWS($M$5:M6018),Table_PayItems[[Search Key]:[Concentrated Name]],2,FALSE),"")</f>
        <v>Thinning, Selective, Type II - $Acre</v>
      </c>
      <c r="J6018" s="1"/>
      <c r="K6018" s="1"/>
      <c r="L6018" s="22">
        <f>IF(ISNUMBER(SEARCH(Pay_Item_Search_Text_2,M6018)),MAX($L$4:L6017)+1,0)</f>
        <v>0</v>
      </c>
      <c r="M6018" s="1" t="str">
        <f>IFERROR(VLOOKUP(ROWS($M$5:M6018),Table_PayItems[[Search Key]:[Concentrated Name]],2,FALSE),"")</f>
        <v>Thinning, Selective, Type II - $Acre</v>
      </c>
      <c r="N6018" s="1" t="str">
        <f>IFERROR(VLOOKUP(ROWS($M$5:N6018),$L$5:$M$7000,2,FALSE),"")</f>
        <v/>
      </c>
      <c r="O6018" s="1" t="str">
        <f>IFERROR(VLOOKUP(ROWS($O$5:O6018),$K$5:$L$7000,2,FALSE),"")</f>
        <v/>
      </c>
    </row>
    <row r="6019" spans="2:15" ht="15" customHeight="1" x14ac:dyDescent="0.25">
      <c r="B6019" s="178" t="s">
        <v>13440</v>
      </c>
      <c r="C6019" s="178" t="s">
        <v>88</v>
      </c>
      <c r="D6019" s="178" t="s">
        <v>7807</v>
      </c>
      <c r="E6019" s="178" t="s">
        <v>6993</v>
      </c>
      <c r="F6019" s="178" t="s">
        <v>17</v>
      </c>
      <c r="G6019" s="1">
        <f>IF(ISNUMBER(Pay_Item_Search_Text),IF(ISNUMBER(IF(FIND(Pay_Item_Search_Text,B6019)=1,1, "FALSE")),MAX(G$4:$G6018)+1,IF(ISNUMBER(Pay_Item_Search_Text),0,IF(ISNUMBER(SEARCH(Pay_Item_Search_Text,H6019)),MAX(G$4:$G6018)+1,0))),IF(ISNUMBER(Pay_Item_Search_Text),0,IF(ISNUMBER(SEARCH(Pay_Item_Search_Text,H6019)),MAX(G$4:$G6018)+1,0)))</f>
        <v>6015</v>
      </c>
      <c r="H6019" s="1" t="str">
        <f>IF(Table_PayItems[[#This Row],[Description]]="_","_ Unique Item - "&amp;Table_PayItems[[#This Row],[Item]]&amp;" - $"&amp;Table_PayItems[[#This Row],[Unit]],Table_PayItems[[#This Row],[Description]]&amp;" - $"&amp;Table_PayItems[[#This Row],[Unit]])</f>
        <v>Thuja occidentalis Aurea, #3 cont. - $Ea</v>
      </c>
      <c r="I6019" s="29" t="str">
        <f>IFERROR(VLOOKUP(ROWS($M$5:M6019),Table_PayItems[[Search Key]:[Concentrated Name]],2,FALSE),"")</f>
        <v>Thuja occidentalis Aurea, #3 cont. - $Ea</v>
      </c>
      <c r="J6019" s="1"/>
      <c r="K6019" s="1"/>
      <c r="L6019" s="22">
        <f>IF(ISNUMBER(SEARCH(Pay_Item_Search_Text_2,M6019)),MAX($L$4:L6018)+1,0)</f>
        <v>0</v>
      </c>
      <c r="M6019" s="1" t="str">
        <f>IFERROR(VLOOKUP(ROWS($M$5:M6019),Table_PayItems[[Search Key]:[Concentrated Name]],2,FALSE),"")</f>
        <v>Thuja occidentalis Aurea, #3 cont. - $Ea</v>
      </c>
      <c r="N6019" s="1" t="str">
        <f>IFERROR(VLOOKUP(ROWS($M$5:N6019),$L$5:$M$7000,2,FALSE),"")</f>
        <v/>
      </c>
      <c r="O6019" s="1" t="str">
        <f>IFERROR(VLOOKUP(ROWS($O$5:O6019),$K$5:$L$7000,2,FALSE),"")</f>
        <v/>
      </c>
    </row>
    <row r="6020" spans="2:15" ht="15" customHeight="1" x14ac:dyDescent="0.25">
      <c r="B6020" s="178" t="s">
        <v>13441</v>
      </c>
      <c r="C6020" s="178" t="s">
        <v>88</v>
      </c>
      <c r="D6020" s="178" t="s">
        <v>7808</v>
      </c>
      <c r="E6020" s="178" t="s">
        <v>6993</v>
      </c>
      <c r="F6020" s="178" t="s">
        <v>17</v>
      </c>
      <c r="G6020" s="1">
        <f>IF(ISNUMBER(Pay_Item_Search_Text),IF(ISNUMBER(IF(FIND(Pay_Item_Search_Text,B6020)=1,1, "FALSE")),MAX(G$4:$G6019)+1,IF(ISNUMBER(Pay_Item_Search_Text),0,IF(ISNUMBER(SEARCH(Pay_Item_Search_Text,H6020)),MAX(G$4:$G6019)+1,0))),IF(ISNUMBER(Pay_Item_Search_Text),0,IF(ISNUMBER(SEARCH(Pay_Item_Search_Text,H6020)),MAX(G$4:$G6019)+1,0)))</f>
        <v>6016</v>
      </c>
      <c r="H6020" s="1" t="str">
        <f>IF(Table_PayItems[[#This Row],[Description]]="_","_ Unique Item - "&amp;Table_PayItems[[#This Row],[Item]]&amp;" - $"&amp;Table_PayItems[[#This Row],[Unit]],Table_PayItems[[#This Row],[Description]]&amp;" - $"&amp;Table_PayItems[[#This Row],[Unit]])</f>
        <v>Thuja occidentalis Aurea, #5 cont. - $Ea</v>
      </c>
      <c r="I6020" s="29" t="str">
        <f>IFERROR(VLOOKUP(ROWS($M$5:M6020),Table_PayItems[[Search Key]:[Concentrated Name]],2,FALSE),"")</f>
        <v>Thuja occidentalis Aurea, #5 cont. - $Ea</v>
      </c>
      <c r="J6020" s="1"/>
      <c r="K6020" s="1"/>
      <c r="L6020" s="22">
        <f>IF(ISNUMBER(SEARCH(Pay_Item_Search_Text_2,M6020)),MAX($L$4:L6019)+1,0)</f>
        <v>0</v>
      </c>
      <c r="M6020" s="1" t="str">
        <f>IFERROR(VLOOKUP(ROWS($M$5:M6020),Table_PayItems[[Search Key]:[Concentrated Name]],2,FALSE),"")</f>
        <v>Thuja occidentalis Aurea, #5 cont. - $Ea</v>
      </c>
      <c r="N6020" s="1" t="str">
        <f>IFERROR(VLOOKUP(ROWS($M$5:N6020),$L$5:$M$7000,2,FALSE),"")</f>
        <v/>
      </c>
      <c r="O6020" s="1" t="str">
        <f>IFERROR(VLOOKUP(ROWS($O$5:O6020),$K$5:$L$7000,2,FALSE),"")</f>
        <v/>
      </c>
    </row>
    <row r="6021" spans="2:15" ht="15" customHeight="1" x14ac:dyDescent="0.25">
      <c r="B6021" s="178" t="s">
        <v>13442</v>
      </c>
      <c r="C6021" s="178" t="s">
        <v>88</v>
      </c>
      <c r="D6021" s="178" t="s">
        <v>7809</v>
      </c>
      <c r="E6021" s="178" t="s">
        <v>6993</v>
      </c>
      <c r="F6021" s="178" t="s">
        <v>17</v>
      </c>
      <c r="G6021" s="1">
        <f>IF(ISNUMBER(Pay_Item_Search_Text),IF(ISNUMBER(IF(FIND(Pay_Item_Search_Text,B6021)=1,1, "FALSE")),MAX(G$4:$G6020)+1,IF(ISNUMBER(Pay_Item_Search_Text),0,IF(ISNUMBER(SEARCH(Pay_Item_Search_Text,H6021)),MAX(G$4:$G6020)+1,0))),IF(ISNUMBER(Pay_Item_Search_Text),0,IF(ISNUMBER(SEARCH(Pay_Item_Search_Text,H6021)),MAX(G$4:$G6020)+1,0)))</f>
        <v>6017</v>
      </c>
      <c r="H6021" s="1" t="str">
        <f>IF(Table_PayItems[[#This Row],[Description]]="_","_ Unique Item - "&amp;Table_PayItems[[#This Row],[Item]]&amp;" - $"&amp;Table_PayItems[[#This Row],[Unit]],Table_PayItems[[#This Row],[Description]]&amp;" - $"&amp;Table_PayItems[[#This Row],[Unit]])</f>
        <v>Thuja occidentalis Aurea, #7 cont. - $Ea</v>
      </c>
      <c r="I6021" s="29" t="str">
        <f>IFERROR(VLOOKUP(ROWS($M$5:M6021),Table_PayItems[[Search Key]:[Concentrated Name]],2,FALSE),"")</f>
        <v>Thuja occidentalis Aurea, #7 cont. - $Ea</v>
      </c>
      <c r="J6021" s="1"/>
      <c r="K6021" s="1"/>
      <c r="L6021" s="22">
        <f>IF(ISNUMBER(SEARCH(Pay_Item_Search_Text_2,M6021)),MAX($L$4:L6020)+1,0)</f>
        <v>0</v>
      </c>
      <c r="M6021" s="1" t="str">
        <f>IFERROR(VLOOKUP(ROWS($M$5:M6021),Table_PayItems[[Search Key]:[Concentrated Name]],2,FALSE),"")</f>
        <v>Thuja occidentalis Aurea, #7 cont. - $Ea</v>
      </c>
      <c r="N6021" s="1" t="str">
        <f>IFERROR(VLOOKUP(ROWS($M$5:N6021),$L$5:$M$7000,2,FALSE),"")</f>
        <v/>
      </c>
      <c r="O6021" s="1" t="str">
        <f>IFERROR(VLOOKUP(ROWS($O$5:O6021),$K$5:$L$7000,2,FALSE),"")</f>
        <v/>
      </c>
    </row>
    <row r="6022" spans="2:15" ht="15" customHeight="1" x14ac:dyDescent="0.25">
      <c r="B6022" s="178" t="s">
        <v>13443</v>
      </c>
      <c r="C6022" s="178" t="s">
        <v>88</v>
      </c>
      <c r="D6022" s="178" t="s">
        <v>7810</v>
      </c>
      <c r="E6022" s="178" t="s">
        <v>6993</v>
      </c>
      <c r="F6022" s="178" t="s">
        <v>17</v>
      </c>
      <c r="G6022" s="1">
        <f>IF(ISNUMBER(Pay_Item_Search_Text),IF(ISNUMBER(IF(FIND(Pay_Item_Search_Text,B6022)=1,1, "FALSE")),MAX(G$4:$G6021)+1,IF(ISNUMBER(Pay_Item_Search_Text),0,IF(ISNUMBER(SEARCH(Pay_Item_Search_Text,H6022)),MAX(G$4:$G6021)+1,0))),IF(ISNUMBER(Pay_Item_Search_Text),0,IF(ISNUMBER(SEARCH(Pay_Item_Search_Text,H6022)),MAX(G$4:$G6021)+1,0)))</f>
        <v>6018</v>
      </c>
      <c r="H6022" s="1" t="str">
        <f>IF(Table_PayItems[[#This Row],[Description]]="_","_ Unique Item - "&amp;Table_PayItems[[#This Row],[Item]]&amp;" - $"&amp;Table_PayItems[[#This Row],[Unit]],Table_PayItems[[#This Row],[Description]]&amp;" - $"&amp;Table_PayItems[[#This Row],[Unit]])</f>
        <v>Thuja occidentalis Emerald, 3 foot - $Ea</v>
      </c>
      <c r="I6022" s="29" t="str">
        <f>IFERROR(VLOOKUP(ROWS($M$5:M6022),Table_PayItems[[Search Key]:[Concentrated Name]],2,FALSE),"")</f>
        <v>Thuja occidentalis Emerald, 3 foot - $Ea</v>
      </c>
      <c r="J6022" s="1"/>
      <c r="K6022" s="1"/>
      <c r="L6022" s="22">
        <f>IF(ISNUMBER(SEARCH(Pay_Item_Search_Text_2,M6022)),MAX($L$4:L6021)+1,0)</f>
        <v>0</v>
      </c>
      <c r="M6022" s="1" t="str">
        <f>IFERROR(VLOOKUP(ROWS($M$5:M6022),Table_PayItems[[Search Key]:[Concentrated Name]],2,FALSE),"")</f>
        <v>Thuja occidentalis Emerald, 3 foot - $Ea</v>
      </c>
      <c r="N6022" s="1" t="str">
        <f>IFERROR(VLOOKUP(ROWS($M$5:N6022),$L$5:$M$7000,2,FALSE),"")</f>
        <v/>
      </c>
      <c r="O6022" s="1" t="str">
        <f>IFERROR(VLOOKUP(ROWS($O$5:O6022),$K$5:$L$7000,2,FALSE),"")</f>
        <v/>
      </c>
    </row>
    <row r="6023" spans="2:15" ht="15" customHeight="1" x14ac:dyDescent="0.25">
      <c r="B6023" s="178" t="s">
        <v>13444</v>
      </c>
      <c r="C6023" s="178" t="s">
        <v>88</v>
      </c>
      <c r="D6023" s="178" t="s">
        <v>7811</v>
      </c>
      <c r="E6023" s="178" t="s">
        <v>6993</v>
      </c>
      <c r="F6023" s="178" t="s">
        <v>17</v>
      </c>
      <c r="G6023" s="1">
        <f>IF(ISNUMBER(Pay_Item_Search_Text),IF(ISNUMBER(IF(FIND(Pay_Item_Search_Text,B6023)=1,1, "FALSE")),MAX(G$4:$G6022)+1,IF(ISNUMBER(Pay_Item_Search_Text),0,IF(ISNUMBER(SEARCH(Pay_Item_Search_Text,H6023)),MAX(G$4:$G6022)+1,0))),IF(ISNUMBER(Pay_Item_Search_Text),0,IF(ISNUMBER(SEARCH(Pay_Item_Search_Text,H6023)),MAX(G$4:$G6022)+1,0)))</f>
        <v>6019</v>
      </c>
      <c r="H6023" s="1" t="str">
        <f>IF(Table_PayItems[[#This Row],[Description]]="_","_ Unique Item - "&amp;Table_PayItems[[#This Row],[Item]]&amp;" - $"&amp;Table_PayItems[[#This Row],[Unit]],Table_PayItems[[#This Row],[Description]]&amp;" - $"&amp;Table_PayItems[[#This Row],[Unit]])</f>
        <v>Thuja occidentalis Emerald, 4 foot - $Ea</v>
      </c>
      <c r="I6023" s="29" t="str">
        <f>IFERROR(VLOOKUP(ROWS($M$5:M6023),Table_PayItems[[Search Key]:[Concentrated Name]],2,FALSE),"")</f>
        <v>Thuja occidentalis Emerald, 4 foot - $Ea</v>
      </c>
      <c r="J6023" s="1"/>
      <c r="K6023" s="1"/>
      <c r="L6023" s="22">
        <f>IF(ISNUMBER(SEARCH(Pay_Item_Search_Text_2,M6023)),MAX($L$4:L6022)+1,0)</f>
        <v>0</v>
      </c>
      <c r="M6023" s="1" t="str">
        <f>IFERROR(VLOOKUP(ROWS($M$5:M6023),Table_PayItems[[Search Key]:[Concentrated Name]],2,FALSE),"")</f>
        <v>Thuja occidentalis Emerald, 4 foot - $Ea</v>
      </c>
      <c r="N6023" s="1" t="str">
        <f>IFERROR(VLOOKUP(ROWS($M$5:N6023),$L$5:$M$7000,2,FALSE),"")</f>
        <v/>
      </c>
      <c r="O6023" s="1" t="str">
        <f>IFERROR(VLOOKUP(ROWS($O$5:O6023),$K$5:$L$7000,2,FALSE),"")</f>
        <v/>
      </c>
    </row>
    <row r="6024" spans="2:15" ht="15" customHeight="1" x14ac:dyDescent="0.25">
      <c r="B6024" s="178" t="s">
        <v>13445</v>
      </c>
      <c r="C6024" s="178" t="s">
        <v>88</v>
      </c>
      <c r="D6024" s="178" t="s">
        <v>7812</v>
      </c>
      <c r="E6024" s="178" t="s">
        <v>6993</v>
      </c>
      <c r="F6024" s="178" t="s">
        <v>17</v>
      </c>
      <c r="G6024" s="1">
        <f>IF(ISNUMBER(Pay_Item_Search_Text),IF(ISNUMBER(IF(FIND(Pay_Item_Search_Text,B6024)=1,1, "FALSE")),MAX(G$4:$G6023)+1,IF(ISNUMBER(Pay_Item_Search_Text),0,IF(ISNUMBER(SEARCH(Pay_Item_Search_Text,H6024)),MAX(G$4:$G6023)+1,0))),IF(ISNUMBER(Pay_Item_Search_Text),0,IF(ISNUMBER(SEARCH(Pay_Item_Search_Text,H6024)),MAX(G$4:$G6023)+1,0)))</f>
        <v>6020</v>
      </c>
      <c r="H6024" s="1" t="str">
        <f>IF(Table_PayItems[[#This Row],[Description]]="_","_ Unique Item - "&amp;Table_PayItems[[#This Row],[Item]]&amp;" - $"&amp;Table_PayItems[[#This Row],[Unit]],Table_PayItems[[#This Row],[Description]]&amp;" - $"&amp;Table_PayItems[[#This Row],[Unit]])</f>
        <v>Thuja occidentalis Emerald, 5 foot - $Ea</v>
      </c>
      <c r="I6024" s="29" t="str">
        <f>IFERROR(VLOOKUP(ROWS($M$5:M6024),Table_PayItems[[Search Key]:[Concentrated Name]],2,FALSE),"")</f>
        <v>Thuja occidentalis Emerald, 5 foot - $Ea</v>
      </c>
      <c r="J6024" s="1"/>
      <c r="K6024" s="1"/>
      <c r="L6024" s="22">
        <f>IF(ISNUMBER(SEARCH(Pay_Item_Search_Text_2,M6024)),MAX($L$4:L6023)+1,0)</f>
        <v>0</v>
      </c>
      <c r="M6024" s="1" t="str">
        <f>IFERROR(VLOOKUP(ROWS($M$5:M6024),Table_PayItems[[Search Key]:[Concentrated Name]],2,FALSE),"")</f>
        <v>Thuja occidentalis Emerald, 5 foot - $Ea</v>
      </c>
      <c r="N6024" s="1" t="str">
        <f>IFERROR(VLOOKUP(ROWS($M$5:N6024),$L$5:$M$7000,2,FALSE),"")</f>
        <v/>
      </c>
      <c r="O6024" s="1" t="str">
        <f>IFERROR(VLOOKUP(ROWS($O$5:O6024),$K$5:$L$7000,2,FALSE),"")</f>
        <v/>
      </c>
    </row>
    <row r="6025" spans="2:15" ht="15" customHeight="1" x14ac:dyDescent="0.25">
      <c r="B6025" s="178" t="s">
        <v>13446</v>
      </c>
      <c r="C6025" s="178" t="s">
        <v>88</v>
      </c>
      <c r="D6025" s="178" t="s">
        <v>7813</v>
      </c>
      <c r="E6025" s="178" t="s">
        <v>6993</v>
      </c>
      <c r="F6025" s="178" t="s">
        <v>17</v>
      </c>
      <c r="G6025" s="1">
        <f>IF(ISNUMBER(Pay_Item_Search_Text),IF(ISNUMBER(IF(FIND(Pay_Item_Search_Text,B6025)=1,1, "FALSE")),MAX(G$4:$G6024)+1,IF(ISNUMBER(Pay_Item_Search_Text),0,IF(ISNUMBER(SEARCH(Pay_Item_Search_Text,H6025)),MAX(G$4:$G6024)+1,0))),IF(ISNUMBER(Pay_Item_Search_Text),0,IF(ISNUMBER(SEARCH(Pay_Item_Search_Text,H6025)),MAX(G$4:$G6024)+1,0)))</f>
        <v>6021</v>
      </c>
      <c r="H6025" s="1" t="str">
        <f>IF(Table_PayItems[[#This Row],[Description]]="_","_ Unique Item - "&amp;Table_PayItems[[#This Row],[Item]]&amp;" - $"&amp;Table_PayItems[[#This Row],[Unit]],Table_PayItems[[#This Row],[Description]]&amp;" - $"&amp;Table_PayItems[[#This Row],[Unit]])</f>
        <v>Thuja occidentalis Emerald, 6 foot - $Ea</v>
      </c>
      <c r="I6025" s="29" t="str">
        <f>IFERROR(VLOOKUP(ROWS($M$5:M6025),Table_PayItems[[Search Key]:[Concentrated Name]],2,FALSE),"")</f>
        <v>Thuja occidentalis Emerald, 6 foot - $Ea</v>
      </c>
      <c r="J6025" s="1"/>
      <c r="K6025" s="1"/>
      <c r="L6025" s="22">
        <f>IF(ISNUMBER(SEARCH(Pay_Item_Search_Text_2,M6025)),MAX($L$4:L6024)+1,0)</f>
        <v>0</v>
      </c>
      <c r="M6025" s="1" t="str">
        <f>IFERROR(VLOOKUP(ROWS($M$5:M6025),Table_PayItems[[Search Key]:[Concentrated Name]],2,FALSE),"")</f>
        <v>Thuja occidentalis Emerald, 6 foot - $Ea</v>
      </c>
      <c r="N6025" s="1" t="str">
        <f>IFERROR(VLOOKUP(ROWS($M$5:N6025),$L$5:$M$7000,2,FALSE),"")</f>
        <v/>
      </c>
      <c r="O6025" s="1" t="str">
        <f>IFERROR(VLOOKUP(ROWS($O$5:O6025),$K$5:$L$7000,2,FALSE),"")</f>
        <v/>
      </c>
    </row>
    <row r="6026" spans="2:15" ht="15" customHeight="1" x14ac:dyDescent="0.25">
      <c r="B6026" s="178" t="s">
        <v>13447</v>
      </c>
      <c r="C6026" s="178" t="s">
        <v>88</v>
      </c>
      <c r="D6026" s="178" t="s">
        <v>7814</v>
      </c>
      <c r="E6026" s="178" t="s">
        <v>6993</v>
      </c>
      <c r="F6026" s="178" t="s">
        <v>17</v>
      </c>
      <c r="G6026" s="1">
        <f>IF(ISNUMBER(Pay_Item_Search_Text),IF(ISNUMBER(IF(FIND(Pay_Item_Search_Text,B6026)=1,1, "FALSE")),MAX(G$4:$G6025)+1,IF(ISNUMBER(Pay_Item_Search_Text),0,IF(ISNUMBER(SEARCH(Pay_Item_Search_Text,H6026)),MAX(G$4:$G6025)+1,0))),IF(ISNUMBER(Pay_Item_Search_Text),0,IF(ISNUMBER(SEARCH(Pay_Item_Search_Text,H6026)),MAX(G$4:$G6025)+1,0)))</f>
        <v>6022</v>
      </c>
      <c r="H6026" s="1" t="str">
        <f>IF(Table_PayItems[[#This Row],[Description]]="_","_ Unique Item - "&amp;Table_PayItems[[#This Row],[Item]]&amp;" - $"&amp;Table_PayItems[[#This Row],[Unit]],Table_PayItems[[#This Row],[Description]]&amp;" - $"&amp;Table_PayItems[[#This Row],[Unit]])</f>
        <v>Thuja occidentalis Hetz Midget, #3 cont. - $Ea</v>
      </c>
      <c r="I6026" s="29" t="str">
        <f>IFERROR(VLOOKUP(ROWS($M$5:M6026),Table_PayItems[[Search Key]:[Concentrated Name]],2,FALSE),"")</f>
        <v>Thuja occidentalis Hetz Midget, #3 cont. - $Ea</v>
      </c>
      <c r="J6026" s="1"/>
      <c r="K6026" s="1"/>
      <c r="L6026" s="22">
        <f>IF(ISNUMBER(SEARCH(Pay_Item_Search_Text_2,M6026)),MAX($L$4:L6025)+1,0)</f>
        <v>0</v>
      </c>
      <c r="M6026" s="1" t="str">
        <f>IFERROR(VLOOKUP(ROWS($M$5:M6026),Table_PayItems[[Search Key]:[Concentrated Name]],2,FALSE),"")</f>
        <v>Thuja occidentalis Hetz Midget, #3 cont. - $Ea</v>
      </c>
      <c r="N6026" s="1" t="str">
        <f>IFERROR(VLOOKUP(ROWS($M$5:N6026),$L$5:$M$7000,2,FALSE),"")</f>
        <v/>
      </c>
      <c r="O6026" s="1" t="str">
        <f>IFERROR(VLOOKUP(ROWS($O$5:O6026),$K$5:$L$7000,2,FALSE),"")</f>
        <v/>
      </c>
    </row>
    <row r="6027" spans="2:15" ht="15" customHeight="1" x14ac:dyDescent="0.25">
      <c r="B6027" s="178" t="s">
        <v>13448</v>
      </c>
      <c r="C6027" s="178" t="s">
        <v>88</v>
      </c>
      <c r="D6027" s="178" t="s">
        <v>7815</v>
      </c>
      <c r="E6027" s="178" t="s">
        <v>6993</v>
      </c>
      <c r="F6027" s="178" t="s">
        <v>17</v>
      </c>
      <c r="G6027" s="1">
        <f>IF(ISNUMBER(Pay_Item_Search_Text),IF(ISNUMBER(IF(FIND(Pay_Item_Search_Text,B6027)=1,1, "FALSE")),MAX(G$4:$G6026)+1,IF(ISNUMBER(Pay_Item_Search_Text),0,IF(ISNUMBER(SEARCH(Pay_Item_Search_Text,H6027)),MAX(G$4:$G6026)+1,0))),IF(ISNUMBER(Pay_Item_Search_Text),0,IF(ISNUMBER(SEARCH(Pay_Item_Search_Text,H6027)),MAX(G$4:$G6026)+1,0)))</f>
        <v>6023</v>
      </c>
      <c r="H6027" s="1" t="str">
        <f>IF(Table_PayItems[[#This Row],[Description]]="_","_ Unique Item - "&amp;Table_PayItems[[#This Row],[Item]]&amp;" - $"&amp;Table_PayItems[[#This Row],[Unit]],Table_PayItems[[#This Row],[Description]]&amp;" - $"&amp;Table_PayItems[[#This Row],[Unit]])</f>
        <v>Thuja occidentalis Hetz Midget, #5 cont. - $Ea</v>
      </c>
      <c r="I6027" s="29" t="str">
        <f>IFERROR(VLOOKUP(ROWS($M$5:M6027),Table_PayItems[[Search Key]:[Concentrated Name]],2,FALSE),"")</f>
        <v>Thuja occidentalis Hetz Midget, #5 cont. - $Ea</v>
      </c>
      <c r="J6027" s="1"/>
      <c r="K6027" s="1"/>
      <c r="L6027" s="22">
        <f>IF(ISNUMBER(SEARCH(Pay_Item_Search_Text_2,M6027)),MAX($L$4:L6026)+1,0)</f>
        <v>0</v>
      </c>
      <c r="M6027" s="1" t="str">
        <f>IFERROR(VLOOKUP(ROWS($M$5:M6027),Table_PayItems[[Search Key]:[Concentrated Name]],2,FALSE),"")</f>
        <v>Thuja occidentalis Hetz Midget, #5 cont. - $Ea</v>
      </c>
      <c r="N6027" s="1" t="str">
        <f>IFERROR(VLOOKUP(ROWS($M$5:N6027),$L$5:$M$7000,2,FALSE),"")</f>
        <v/>
      </c>
      <c r="O6027" s="1" t="str">
        <f>IFERROR(VLOOKUP(ROWS($O$5:O6027),$K$5:$L$7000,2,FALSE),"")</f>
        <v/>
      </c>
    </row>
    <row r="6028" spans="2:15" ht="15" customHeight="1" x14ac:dyDescent="0.25">
      <c r="B6028" s="178" t="s">
        <v>13449</v>
      </c>
      <c r="C6028" s="178" t="s">
        <v>88</v>
      </c>
      <c r="D6028" s="178" t="s">
        <v>7816</v>
      </c>
      <c r="E6028" s="178" t="s">
        <v>6993</v>
      </c>
      <c r="F6028" s="178" t="s">
        <v>17</v>
      </c>
      <c r="G6028" s="27">
        <f>IF(ISNUMBER(Pay_Item_Search_Text),IF(ISNUMBER(IF(FIND(Pay_Item_Search_Text,B6028)=1,1, "FALSE")),MAX(G$4:$G6027)+1,IF(ISNUMBER(Pay_Item_Search_Text),0,IF(ISNUMBER(SEARCH(Pay_Item_Search_Text,H6028)),MAX(G$4:$G6027)+1,0))),IF(ISNUMBER(Pay_Item_Search_Text),0,IF(ISNUMBER(SEARCH(Pay_Item_Search_Text,H6028)),MAX(G$4:$G6027)+1,0)))</f>
        <v>6024</v>
      </c>
      <c r="H6028" s="24" t="str">
        <f>IF(Table_PayItems[[#This Row],[Description]]="_","_ Unique Item - "&amp;Table_PayItems[[#This Row],[Item]]&amp;" - $"&amp;Table_PayItems[[#This Row],[Unit]],Table_PayItems[[#This Row],[Description]]&amp;" - $"&amp;Table_PayItems[[#This Row],[Unit]])</f>
        <v>Thuja occidentalis Nigra, 3 foot - $Ea</v>
      </c>
      <c r="I6028" s="29" t="str">
        <f>IFERROR(VLOOKUP(ROWS($M$5:M6028),Table_PayItems[[Search Key]:[Concentrated Name]],2,FALSE),"")</f>
        <v>Thuja occidentalis Nigra, 3 foot - $Ea</v>
      </c>
      <c r="J6028" s="1"/>
      <c r="K6028" s="1"/>
      <c r="L6028" s="22">
        <f>IF(ISNUMBER(SEARCH(Pay_Item_Search_Text_2,M6028)),MAX($L$4:L6027)+1,0)</f>
        <v>0</v>
      </c>
      <c r="M6028" s="1" t="str">
        <f>IFERROR(VLOOKUP(ROWS($M$5:M6028),Table_PayItems[[Search Key]:[Concentrated Name]],2,FALSE),"")</f>
        <v>Thuja occidentalis Nigra, 3 foot - $Ea</v>
      </c>
      <c r="N6028" s="1" t="str">
        <f>IFERROR(VLOOKUP(ROWS($M$5:N6028),$L$5:$M$7000,2,FALSE),"")</f>
        <v/>
      </c>
      <c r="O6028" s="1" t="str">
        <f>IFERROR(VLOOKUP(ROWS($O$5:O6028),$K$5:$L$7000,2,FALSE),"")</f>
        <v/>
      </c>
    </row>
    <row r="6029" spans="2:15" ht="15" customHeight="1" x14ac:dyDescent="0.25">
      <c r="B6029" s="178" t="s">
        <v>13450</v>
      </c>
      <c r="C6029" s="178" t="s">
        <v>88</v>
      </c>
      <c r="D6029" s="178" t="s">
        <v>7817</v>
      </c>
      <c r="E6029" s="178" t="s">
        <v>6993</v>
      </c>
      <c r="F6029" s="178" t="s">
        <v>17</v>
      </c>
      <c r="G6029" s="1">
        <f>IF(ISNUMBER(Pay_Item_Search_Text),IF(ISNUMBER(IF(FIND(Pay_Item_Search_Text,B6029)=1,1, "FALSE")),MAX(G$4:$G6028)+1,IF(ISNUMBER(Pay_Item_Search_Text),0,IF(ISNUMBER(SEARCH(Pay_Item_Search_Text,H6029)),MAX(G$4:$G6028)+1,0))),IF(ISNUMBER(Pay_Item_Search_Text),0,IF(ISNUMBER(SEARCH(Pay_Item_Search_Text,H6029)),MAX(G$4:$G6028)+1,0)))</f>
        <v>6025</v>
      </c>
      <c r="H6029" s="1" t="str">
        <f>IF(Table_PayItems[[#This Row],[Description]]="_","_ Unique Item - "&amp;Table_PayItems[[#This Row],[Item]]&amp;" - $"&amp;Table_PayItems[[#This Row],[Unit]],Table_PayItems[[#This Row],[Description]]&amp;" - $"&amp;Table_PayItems[[#This Row],[Unit]])</f>
        <v>Thuja occidentalis Nigra, 4 foot - $Ea</v>
      </c>
      <c r="I6029" s="29" t="str">
        <f>IFERROR(VLOOKUP(ROWS($M$5:M6029),Table_PayItems[[Search Key]:[Concentrated Name]],2,FALSE),"")</f>
        <v>Thuja occidentalis Nigra, 4 foot - $Ea</v>
      </c>
      <c r="J6029" s="1"/>
      <c r="K6029" s="1"/>
      <c r="L6029" s="22">
        <f>IF(ISNUMBER(SEARCH(Pay_Item_Search_Text_2,M6029)),MAX($L$4:L6028)+1,0)</f>
        <v>0</v>
      </c>
      <c r="M6029" s="1" t="str">
        <f>IFERROR(VLOOKUP(ROWS($M$5:M6029),Table_PayItems[[Search Key]:[Concentrated Name]],2,FALSE),"")</f>
        <v>Thuja occidentalis Nigra, 4 foot - $Ea</v>
      </c>
      <c r="N6029" s="1" t="str">
        <f>IFERROR(VLOOKUP(ROWS($M$5:N6029),$L$5:$M$7000,2,FALSE),"")</f>
        <v/>
      </c>
      <c r="O6029" s="1" t="str">
        <f>IFERROR(VLOOKUP(ROWS($O$5:O6029),$K$5:$L$7000,2,FALSE),"")</f>
        <v/>
      </c>
    </row>
    <row r="6030" spans="2:15" ht="15" customHeight="1" x14ac:dyDescent="0.25">
      <c r="B6030" s="178" t="s">
        <v>13451</v>
      </c>
      <c r="C6030" s="178" t="s">
        <v>88</v>
      </c>
      <c r="D6030" s="178" t="s">
        <v>7818</v>
      </c>
      <c r="E6030" s="178" t="s">
        <v>6993</v>
      </c>
      <c r="F6030" s="178" t="s">
        <v>17</v>
      </c>
      <c r="G6030" s="1">
        <f>IF(ISNUMBER(Pay_Item_Search_Text),IF(ISNUMBER(IF(FIND(Pay_Item_Search_Text,B6030)=1,1, "FALSE")),MAX(G$4:$G6029)+1,IF(ISNUMBER(Pay_Item_Search_Text),0,IF(ISNUMBER(SEARCH(Pay_Item_Search_Text,H6030)),MAX(G$4:$G6029)+1,0))),IF(ISNUMBER(Pay_Item_Search_Text),0,IF(ISNUMBER(SEARCH(Pay_Item_Search_Text,H6030)),MAX(G$4:$G6029)+1,0)))</f>
        <v>6026</v>
      </c>
      <c r="H6030" s="1" t="str">
        <f>IF(Table_PayItems[[#This Row],[Description]]="_","_ Unique Item - "&amp;Table_PayItems[[#This Row],[Item]]&amp;" - $"&amp;Table_PayItems[[#This Row],[Unit]],Table_PayItems[[#This Row],[Description]]&amp;" - $"&amp;Table_PayItems[[#This Row],[Unit]])</f>
        <v>Thuja occidentalis Nigra, 5 foot - $Ea</v>
      </c>
      <c r="I6030" s="29" t="str">
        <f>IFERROR(VLOOKUP(ROWS($M$5:M6030),Table_PayItems[[Search Key]:[Concentrated Name]],2,FALSE),"")</f>
        <v>Thuja occidentalis Nigra, 5 foot - $Ea</v>
      </c>
      <c r="J6030" s="1"/>
      <c r="K6030" s="1"/>
      <c r="L6030" s="22">
        <f>IF(ISNUMBER(SEARCH(Pay_Item_Search_Text_2,M6030)),MAX($L$4:L6029)+1,0)</f>
        <v>0</v>
      </c>
      <c r="M6030" s="1" t="str">
        <f>IFERROR(VLOOKUP(ROWS($M$5:M6030),Table_PayItems[[Search Key]:[Concentrated Name]],2,FALSE),"")</f>
        <v>Thuja occidentalis Nigra, 5 foot - $Ea</v>
      </c>
      <c r="N6030" s="1" t="str">
        <f>IFERROR(VLOOKUP(ROWS($M$5:N6030),$L$5:$M$7000,2,FALSE),"")</f>
        <v/>
      </c>
      <c r="O6030" s="1" t="str">
        <f>IFERROR(VLOOKUP(ROWS($O$5:O6030),$K$5:$L$7000,2,FALSE),"")</f>
        <v/>
      </c>
    </row>
    <row r="6031" spans="2:15" ht="15" customHeight="1" x14ac:dyDescent="0.25">
      <c r="B6031" s="178" t="s">
        <v>13452</v>
      </c>
      <c r="C6031" s="178" t="s">
        <v>88</v>
      </c>
      <c r="D6031" s="178" t="s">
        <v>7819</v>
      </c>
      <c r="E6031" s="178" t="s">
        <v>6993</v>
      </c>
      <c r="F6031" s="178" t="s">
        <v>17</v>
      </c>
      <c r="G6031" s="1">
        <f>IF(ISNUMBER(Pay_Item_Search_Text),IF(ISNUMBER(IF(FIND(Pay_Item_Search_Text,B6031)=1,1, "FALSE")),MAX(G$4:$G6030)+1,IF(ISNUMBER(Pay_Item_Search_Text),0,IF(ISNUMBER(SEARCH(Pay_Item_Search_Text,H6031)),MAX(G$4:$G6030)+1,0))),IF(ISNUMBER(Pay_Item_Search_Text),0,IF(ISNUMBER(SEARCH(Pay_Item_Search_Text,H6031)),MAX(G$4:$G6030)+1,0)))</f>
        <v>6027</v>
      </c>
      <c r="H6031" s="1" t="str">
        <f>IF(Table_PayItems[[#This Row],[Description]]="_","_ Unique Item - "&amp;Table_PayItems[[#This Row],[Item]]&amp;" - $"&amp;Table_PayItems[[#This Row],[Unit]],Table_PayItems[[#This Row],[Description]]&amp;" - $"&amp;Table_PayItems[[#This Row],[Unit]])</f>
        <v>Thuja occidentalis Nigra, 6 foot - $Ea</v>
      </c>
      <c r="I6031" s="29" t="str">
        <f>IFERROR(VLOOKUP(ROWS($M$5:M6031),Table_PayItems[[Search Key]:[Concentrated Name]],2,FALSE),"")</f>
        <v>Thuja occidentalis Nigra, 6 foot - $Ea</v>
      </c>
      <c r="J6031" s="1"/>
      <c r="K6031" s="1"/>
      <c r="L6031" s="22">
        <f>IF(ISNUMBER(SEARCH(Pay_Item_Search_Text_2,M6031)),MAX($L$4:L6030)+1,0)</f>
        <v>0</v>
      </c>
      <c r="M6031" s="1" t="str">
        <f>IFERROR(VLOOKUP(ROWS($M$5:M6031),Table_PayItems[[Search Key]:[Concentrated Name]],2,FALSE),"")</f>
        <v>Thuja occidentalis Nigra, 6 foot - $Ea</v>
      </c>
      <c r="N6031" s="1" t="str">
        <f>IFERROR(VLOOKUP(ROWS($M$5:N6031),$L$5:$M$7000,2,FALSE),"")</f>
        <v/>
      </c>
      <c r="O6031" s="1" t="str">
        <f>IFERROR(VLOOKUP(ROWS($O$5:O6031),$K$5:$L$7000,2,FALSE),"")</f>
        <v/>
      </c>
    </row>
    <row r="6032" spans="2:15" ht="15" customHeight="1" x14ac:dyDescent="0.25">
      <c r="B6032" s="178" t="s">
        <v>13453</v>
      </c>
      <c r="C6032" s="178" t="s">
        <v>88</v>
      </c>
      <c r="D6032" s="178" t="s">
        <v>7820</v>
      </c>
      <c r="E6032" s="178" t="s">
        <v>6993</v>
      </c>
      <c r="F6032" s="178" t="s">
        <v>17</v>
      </c>
      <c r="G6032" s="27">
        <f>IF(ISNUMBER(Pay_Item_Search_Text),IF(ISNUMBER(IF(FIND(Pay_Item_Search_Text,B6032)=1,1, "FALSE")),MAX(G$4:$G6031)+1,IF(ISNUMBER(Pay_Item_Search_Text),0,IF(ISNUMBER(SEARCH(Pay_Item_Search_Text,H6032)),MAX(G$4:$G6031)+1,0))),IF(ISNUMBER(Pay_Item_Search_Text),0,IF(ISNUMBER(SEARCH(Pay_Item_Search_Text,H6032)),MAX(G$4:$G6031)+1,0)))</f>
        <v>6028</v>
      </c>
      <c r="H6032" s="24" t="str">
        <f>IF(Table_PayItems[[#This Row],[Description]]="_","_ Unique Item - "&amp;Table_PayItems[[#This Row],[Item]]&amp;" - $"&amp;Table_PayItems[[#This Row],[Unit]],Table_PayItems[[#This Row],[Description]]&amp;" - $"&amp;Table_PayItems[[#This Row],[Unit]])</f>
        <v>Thuja occidentalis Pyramidalis, 3 foot - $Ea</v>
      </c>
      <c r="I6032" s="29" t="str">
        <f>IFERROR(VLOOKUP(ROWS($M$5:M6032),Table_PayItems[[Search Key]:[Concentrated Name]],2,FALSE),"")</f>
        <v>Thuja occidentalis Pyramidalis, 3 foot - $Ea</v>
      </c>
      <c r="J6032" s="1"/>
      <c r="K6032" s="1"/>
      <c r="L6032" s="22">
        <f>IF(ISNUMBER(SEARCH(Pay_Item_Search_Text_2,M6032)),MAX($L$4:L6031)+1,0)</f>
        <v>0</v>
      </c>
      <c r="M6032" s="1" t="str">
        <f>IFERROR(VLOOKUP(ROWS($M$5:M6032),Table_PayItems[[Search Key]:[Concentrated Name]],2,FALSE),"")</f>
        <v>Thuja occidentalis Pyramidalis, 3 foot - $Ea</v>
      </c>
      <c r="N6032" s="1" t="str">
        <f>IFERROR(VLOOKUP(ROWS($M$5:N6032),$L$5:$M$7000,2,FALSE),"")</f>
        <v/>
      </c>
      <c r="O6032" s="1" t="str">
        <f>IFERROR(VLOOKUP(ROWS($O$5:O6032),$K$5:$L$7000,2,FALSE),"")</f>
        <v/>
      </c>
    </row>
    <row r="6033" spans="2:15" ht="15" customHeight="1" x14ac:dyDescent="0.25">
      <c r="B6033" s="178" t="s">
        <v>13454</v>
      </c>
      <c r="C6033" s="178" t="s">
        <v>88</v>
      </c>
      <c r="D6033" s="178" t="s">
        <v>7821</v>
      </c>
      <c r="E6033" s="178" t="s">
        <v>6993</v>
      </c>
      <c r="F6033" s="178" t="s">
        <v>17</v>
      </c>
      <c r="G6033" s="1">
        <f>IF(ISNUMBER(Pay_Item_Search_Text),IF(ISNUMBER(IF(FIND(Pay_Item_Search_Text,B6033)=1,1, "FALSE")),MAX(G$4:$G6032)+1,IF(ISNUMBER(Pay_Item_Search_Text),0,IF(ISNUMBER(SEARCH(Pay_Item_Search_Text,H6033)),MAX(G$4:$G6032)+1,0))),IF(ISNUMBER(Pay_Item_Search_Text),0,IF(ISNUMBER(SEARCH(Pay_Item_Search_Text,H6033)),MAX(G$4:$G6032)+1,0)))</f>
        <v>6029</v>
      </c>
      <c r="H6033" s="1" t="str">
        <f>IF(Table_PayItems[[#This Row],[Description]]="_","_ Unique Item - "&amp;Table_PayItems[[#This Row],[Item]]&amp;" - $"&amp;Table_PayItems[[#This Row],[Unit]],Table_PayItems[[#This Row],[Description]]&amp;" - $"&amp;Table_PayItems[[#This Row],[Unit]])</f>
        <v>Thuja occidentalis Pyramidalis, 4 foot - $Ea</v>
      </c>
      <c r="I6033" s="29" t="str">
        <f>IFERROR(VLOOKUP(ROWS($M$5:M6033),Table_PayItems[[Search Key]:[Concentrated Name]],2,FALSE),"")</f>
        <v>Thuja occidentalis Pyramidalis, 4 foot - $Ea</v>
      </c>
      <c r="J6033" s="1"/>
      <c r="K6033" s="1"/>
      <c r="L6033" s="22">
        <f>IF(ISNUMBER(SEARCH(Pay_Item_Search_Text_2,M6033)),MAX($L$4:L6032)+1,0)</f>
        <v>0</v>
      </c>
      <c r="M6033" s="1" t="str">
        <f>IFERROR(VLOOKUP(ROWS($M$5:M6033),Table_PayItems[[Search Key]:[Concentrated Name]],2,FALSE),"")</f>
        <v>Thuja occidentalis Pyramidalis, 4 foot - $Ea</v>
      </c>
      <c r="N6033" s="1" t="str">
        <f>IFERROR(VLOOKUP(ROWS($M$5:N6033),$L$5:$M$7000,2,FALSE),"")</f>
        <v/>
      </c>
      <c r="O6033" s="1" t="str">
        <f>IFERROR(VLOOKUP(ROWS($O$5:O6033),$K$5:$L$7000,2,FALSE),"")</f>
        <v/>
      </c>
    </row>
    <row r="6034" spans="2:15" ht="15" customHeight="1" x14ac:dyDescent="0.25">
      <c r="B6034" s="178" t="s">
        <v>13455</v>
      </c>
      <c r="C6034" s="178" t="s">
        <v>88</v>
      </c>
      <c r="D6034" s="178" t="s">
        <v>7822</v>
      </c>
      <c r="E6034" s="178" t="s">
        <v>6993</v>
      </c>
      <c r="F6034" s="178" t="s">
        <v>17</v>
      </c>
      <c r="G6034" s="1">
        <f>IF(ISNUMBER(Pay_Item_Search_Text),IF(ISNUMBER(IF(FIND(Pay_Item_Search_Text,B6034)=1,1, "FALSE")),MAX(G$4:$G6033)+1,IF(ISNUMBER(Pay_Item_Search_Text),0,IF(ISNUMBER(SEARCH(Pay_Item_Search_Text,H6034)),MAX(G$4:$G6033)+1,0))),IF(ISNUMBER(Pay_Item_Search_Text),0,IF(ISNUMBER(SEARCH(Pay_Item_Search_Text,H6034)),MAX(G$4:$G6033)+1,0)))</f>
        <v>6030</v>
      </c>
      <c r="H6034" s="1" t="str">
        <f>IF(Table_PayItems[[#This Row],[Description]]="_","_ Unique Item - "&amp;Table_PayItems[[#This Row],[Item]]&amp;" - $"&amp;Table_PayItems[[#This Row],[Unit]],Table_PayItems[[#This Row],[Description]]&amp;" - $"&amp;Table_PayItems[[#This Row],[Unit]])</f>
        <v>Thuja occidentalis Pyramidalis, 5 foot - $Ea</v>
      </c>
      <c r="I6034" s="29" t="str">
        <f>IFERROR(VLOOKUP(ROWS($M$5:M6034),Table_PayItems[[Search Key]:[Concentrated Name]],2,FALSE),"")</f>
        <v>Thuja occidentalis Pyramidalis, 5 foot - $Ea</v>
      </c>
      <c r="J6034" s="1"/>
      <c r="K6034" s="1"/>
      <c r="L6034" s="22">
        <f>IF(ISNUMBER(SEARCH(Pay_Item_Search_Text_2,M6034)),MAX($L$4:L6033)+1,0)</f>
        <v>0</v>
      </c>
      <c r="M6034" s="1" t="str">
        <f>IFERROR(VLOOKUP(ROWS($M$5:M6034),Table_PayItems[[Search Key]:[Concentrated Name]],2,FALSE),"")</f>
        <v>Thuja occidentalis Pyramidalis, 5 foot - $Ea</v>
      </c>
      <c r="N6034" s="1" t="str">
        <f>IFERROR(VLOOKUP(ROWS($M$5:N6034),$L$5:$M$7000,2,FALSE),"")</f>
        <v/>
      </c>
      <c r="O6034" s="1" t="str">
        <f>IFERROR(VLOOKUP(ROWS($O$5:O6034),$K$5:$L$7000,2,FALSE),"")</f>
        <v/>
      </c>
    </row>
    <row r="6035" spans="2:15" ht="15" customHeight="1" x14ac:dyDescent="0.25">
      <c r="B6035" s="178" t="s">
        <v>13456</v>
      </c>
      <c r="C6035" s="178" t="s">
        <v>88</v>
      </c>
      <c r="D6035" s="178" t="s">
        <v>7823</v>
      </c>
      <c r="E6035" s="178" t="s">
        <v>6993</v>
      </c>
      <c r="F6035" s="178" t="s">
        <v>17</v>
      </c>
      <c r="G6035" s="1">
        <f>IF(ISNUMBER(Pay_Item_Search_Text),IF(ISNUMBER(IF(FIND(Pay_Item_Search_Text,B6035)=1,1, "FALSE")),MAX(G$4:$G6034)+1,IF(ISNUMBER(Pay_Item_Search_Text),0,IF(ISNUMBER(SEARCH(Pay_Item_Search_Text,H6035)),MAX(G$4:$G6034)+1,0))),IF(ISNUMBER(Pay_Item_Search_Text),0,IF(ISNUMBER(SEARCH(Pay_Item_Search_Text,H6035)),MAX(G$4:$G6034)+1,0)))</f>
        <v>6031</v>
      </c>
      <c r="H6035" s="1" t="str">
        <f>IF(Table_PayItems[[#This Row],[Description]]="_","_ Unique Item - "&amp;Table_PayItems[[#This Row],[Item]]&amp;" - $"&amp;Table_PayItems[[#This Row],[Unit]],Table_PayItems[[#This Row],[Description]]&amp;" - $"&amp;Table_PayItems[[#This Row],[Unit]])</f>
        <v>Thuja occidentalis Pyramidalis, 6 foot - $Ea</v>
      </c>
      <c r="I6035" s="29" t="str">
        <f>IFERROR(VLOOKUP(ROWS($M$5:M6035),Table_PayItems[[Search Key]:[Concentrated Name]],2,FALSE),"")</f>
        <v>Thuja occidentalis Pyramidalis, 6 foot - $Ea</v>
      </c>
      <c r="J6035" s="1"/>
      <c r="K6035" s="1"/>
      <c r="L6035" s="22">
        <f>IF(ISNUMBER(SEARCH(Pay_Item_Search_Text_2,M6035)),MAX($L$4:L6034)+1,0)</f>
        <v>0</v>
      </c>
      <c r="M6035" s="1" t="str">
        <f>IFERROR(VLOOKUP(ROWS($M$5:M6035),Table_PayItems[[Search Key]:[Concentrated Name]],2,FALSE),"")</f>
        <v>Thuja occidentalis Pyramidalis, 6 foot - $Ea</v>
      </c>
      <c r="N6035" s="1" t="str">
        <f>IFERROR(VLOOKUP(ROWS($M$5:N6035),$L$5:$M$7000,2,FALSE),"")</f>
        <v/>
      </c>
      <c r="O6035" s="1" t="str">
        <f>IFERROR(VLOOKUP(ROWS($O$5:O6035),$K$5:$L$7000,2,FALSE),"")</f>
        <v/>
      </c>
    </row>
    <row r="6036" spans="2:15" ht="15" customHeight="1" x14ac:dyDescent="0.25">
      <c r="B6036" s="178" t="s">
        <v>13457</v>
      </c>
      <c r="C6036" s="178" t="s">
        <v>88</v>
      </c>
      <c r="D6036" s="178" t="s">
        <v>7824</v>
      </c>
      <c r="E6036" s="178" t="s">
        <v>6993</v>
      </c>
      <c r="F6036" s="178" t="s">
        <v>17</v>
      </c>
      <c r="G6036" s="27">
        <f>IF(ISNUMBER(Pay_Item_Search_Text),IF(ISNUMBER(IF(FIND(Pay_Item_Search_Text,B6036)=1,1, "FALSE")),MAX(G$4:$G6035)+1,IF(ISNUMBER(Pay_Item_Search_Text),0,IF(ISNUMBER(SEARCH(Pay_Item_Search_Text,H6036)),MAX(G$4:$G6035)+1,0))),IF(ISNUMBER(Pay_Item_Search_Text),0,IF(ISNUMBER(SEARCH(Pay_Item_Search_Text,H6036)),MAX(G$4:$G6035)+1,0)))</f>
        <v>6032</v>
      </c>
      <c r="H6036" s="24" t="str">
        <f>IF(Table_PayItems[[#This Row],[Description]]="_","_ Unique Item - "&amp;Table_PayItems[[#This Row],[Item]]&amp;" - $"&amp;Table_PayItems[[#This Row],[Unit]],Table_PayItems[[#This Row],[Description]]&amp;" - $"&amp;Table_PayItems[[#This Row],[Unit]])</f>
        <v>Thuja occidentalis Techny, 3 foot - $Ea</v>
      </c>
      <c r="I6036" s="29" t="str">
        <f>IFERROR(VLOOKUP(ROWS($M$5:M6036),Table_PayItems[[Search Key]:[Concentrated Name]],2,FALSE),"")</f>
        <v>Thuja occidentalis Techny, 3 foot - $Ea</v>
      </c>
      <c r="J6036" s="1"/>
      <c r="K6036" s="1"/>
      <c r="L6036" s="22">
        <f>IF(ISNUMBER(SEARCH(Pay_Item_Search_Text_2,M6036)),MAX($L$4:L6035)+1,0)</f>
        <v>0</v>
      </c>
      <c r="M6036" s="1" t="str">
        <f>IFERROR(VLOOKUP(ROWS($M$5:M6036),Table_PayItems[[Search Key]:[Concentrated Name]],2,FALSE),"")</f>
        <v>Thuja occidentalis Techny, 3 foot - $Ea</v>
      </c>
      <c r="N6036" s="1" t="str">
        <f>IFERROR(VLOOKUP(ROWS($M$5:N6036),$L$5:$M$7000,2,FALSE),"")</f>
        <v/>
      </c>
      <c r="O6036" s="1" t="str">
        <f>IFERROR(VLOOKUP(ROWS($O$5:O6036),$K$5:$L$7000,2,FALSE),"")</f>
        <v/>
      </c>
    </row>
    <row r="6037" spans="2:15" ht="15" customHeight="1" x14ac:dyDescent="0.25">
      <c r="B6037" s="178" t="s">
        <v>13458</v>
      </c>
      <c r="C6037" s="178" t="s">
        <v>88</v>
      </c>
      <c r="D6037" s="178" t="s">
        <v>7825</v>
      </c>
      <c r="E6037" s="178" t="s">
        <v>6993</v>
      </c>
      <c r="F6037" s="178" t="s">
        <v>17</v>
      </c>
      <c r="G6037" s="1">
        <f>IF(ISNUMBER(Pay_Item_Search_Text),IF(ISNUMBER(IF(FIND(Pay_Item_Search_Text,B6037)=1,1, "FALSE")),MAX(G$4:$G6036)+1,IF(ISNUMBER(Pay_Item_Search_Text),0,IF(ISNUMBER(SEARCH(Pay_Item_Search_Text,H6037)),MAX(G$4:$G6036)+1,0))),IF(ISNUMBER(Pay_Item_Search_Text),0,IF(ISNUMBER(SEARCH(Pay_Item_Search_Text,H6037)),MAX(G$4:$G6036)+1,0)))</f>
        <v>6033</v>
      </c>
      <c r="H6037" s="1" t="str">
        <f>IF(Table_PayItems[[#This Row],[Description]]="_","_ Unique Item - "&amp;Table_PayItems[[#This Row],[Item]]&amp;" - $"&amp;Table_PayItems[[#This Row],[Unit]],Table_PayItems[[#This Row],[Description]]&amp;" - $"&amp;Table_PayItems[[#This Row],[Unit]])</f>
        <v>Thuja occidentalis Techny, 4 foot - $Ea</v>
      </c>
      <c r="I6037" s="29" t="str">
        <f>IFERROR(VLOOKUP(ROWS($M$5:M6037),Table_PayItems[[Search Key]:[Concentrated Name]],2,FALSE),"")</f>
        <v>Thuja occidentalis Techny, 4 foot - $Ea</v>
      </c>
      <c r="J6037" s="1"/>
      <c r="K6037" s="1"/>
      <c r="L6037" s="22">
        <f>IF(ISNUMBER(SEARCH(Pay_Item_Search_Text_2,M6037)),MAX($L$4:L6036)+1,0)</f>
        <v>0</v>
      </c>
      <c r="M6037" s="1" t="str">
        <f>IFERROR(VLOOKUP(ROWS($M$5:M6037),Table_PayItems[[Search Key]:[Concentrated Name]],2,FALSE),"")</f>
        <v>Thuja occidentalis Techny, 4 foot - $Ea</v>
      </c>
      <c r="N6037" s="1" t="str">
        <f>IFERROR(VLOOKUP(ROWS($M$5:N6037),$L$5:$M$7000,2,FALSE),"")</f>
        <v/>
      </c>
      <c r="O6037" s="1" t="str">
        <f>IFERROR(VLOOKUP(ROWS($O$5:O6037),$K$5:$L$7000,2,FALSE),"")</f>
        <v/>
      </c>
    </row>
    <row r="6038" spans="2:15" ht="15" customHeight="1" x14ac:dyDescent="0.25">
      <c r="B6038" s="178" t="s">
        <v>13459</v>
      </c>
      <c r="C6038" s="178" t="s">
        <v>88</v>
      </c>
      <c r="D6038" s="178" t="s">
        <v>7826</v>
      </c>
      <c r="E6038" s="178" t="s">
        <v>6993</v>
      </c>
      <c r="F6038" s="178" t="s">
        <v>17</v>
      </c>
      <c r="G6038" s="1">
        <f>IF(ISNUMBER(Pay_Item_Search_Text),IF(ISNUMBER(IF(FIND(Pay_Item_Search_Text,B6038)=1,1, "FALSE")),MAX(G$4:$G6037)+1,IF(ISNUMBER(Pay_Item_Search_Text),0,IF(ISNUMBER(SEARCH(Pay_Item_Search_Text,H6038)),MAX(G$4:$G6037)+1,0))),IF(ISNUMBER(Pay_Item_Search_Text),0,IF(ISNUMBER(SEARCH(Pay_Item_Search_Text,H6038)),MAX(G$4:$G6037)+1,0)))</f>
        <v>6034</v>
      </c>
      <c r="H6038" s="1" t="str">
        <f>IF(Table_PayItems[[#This Row],[Description]]="_","_ Unique Item - "&amp;Table_PayItems[[#This Row],[Item]]&amp;" - $"&amp;Table_PayItems[[#This Row],[Unit]],Table_PayItems[[#This Row],[Description]]&amp;" - $"&amp;Table_PayItems[[#This Row],[Unit]])</f>
        <v>Thuja occidentalis Techny, 5 foot - $Ea</v>
      </c>
      <c r="I6038" s="29" t="str">
        <f>IFERROR(VLOOKUP(ROWS($M$5:M6038),Table_PayItems[[Search Key]:[Concentrated Name]],2,FALSE),"")</f>
        <v>Thuja occidentalis Techny, 5 foot - $Ea</v>
      </c>
      <c r="J6038" s="1"/>
      <c r="K6038" s="1"/>
      <c r="L6038" s="22">
        <f>IF(ISNUMBER(SEARCH(Pay_Item_Search_Text_2,M6038)),MAX($L$4:L6037)+1,0)</f>
        <v>0</v>
      </c>
      <c r="M6038" s="1" t="str">
        <f>IFERROR(VLOOKUP(ROWS($M$5:M6038),Table_PayItems[[Search Key]:[Concentrated Name]],2,FALSE),"")</f>
        <v>Thuja occidentalis Techny, 5 foot - $Ea</v>
      </c>
      <c r="N6038" s="1" t="str">
        <f>IFERROR(VLOOKUP(ROWS($M$5:N6038),$L$5:$M$7000,2,FALSE),"")</f>
        <v/>
      </c>
      <c r="O6038" s="1" t="str">
        <f>IFERROR(VLOOKUP(ROWS($O$5:O6038),$K$5:$L$7000,2,FALSE),"")</f>
        <v/>
      </c>
    </row>
    <row r="6039" spans="2:15" ht="15" customHeight="1" x14ac:dyDescent="0.25">
      <c r="B6039" s="178" t="s">
        <v>13460</v>
      </c>
      <c r="C6039" s="178" t="s">
        <v>88</v>
      </c>
      <c r="D6039" s="178" t="s">
        <v>7827</v>
      </c>
      <c r="E6039" s="178" t="s">
        <v>6993</v>
      </c>
      <c r="F6039" s="178" t="s">
        <v>17</v>
      </c>
      <c r="G6039" s="1">
        <f>IF(ISNUMBER(Pay_Item_Search_Text),IF(ISNUMBER(IF(FIND(Pay_Item_Search_Text,B6039)=1,1, "FALSE")),MAX(G$4:$G6038)+1,IF(ISNUMBER(Pay_Item_Search_Text),0,IF(ISNUMBER(SEARCH(Pay_Item_Search_Text,H6039)),MAX(G$4:$G6038)+1,0))),IF(ISNUMBER(Pay_Item_Search_Text),0,IF(ISNUMBER(SEARCH(Pay_Item_Search_Text,H6039)),MAX(G$4:$G6038)+1,0)))</f>
        <v>6035</v>
      </c>
      <c r="H6039" s="1" t="str">
        <f>IF(Table_PayItems[[#This Row],[Description]]="_","_ Unique Item - "&amp;Table_PayItems[[#This Row],[Item]]&amp;" - $"&amp;Table_PayItems[[#This Row],[Unit]],Table_PayItems[[#This Row],[Description]]&amp;" - $"&amp;Table_PayItems[[#This Row],[Unit]])</f>
        <v>Thuja occidentalis Techny, 6 foot - $Ea</v>
      </c>
      <c r="I6039" s="29" t="str">
        <f>IFERROR(VLOOKUP(ROWS($M$5:M6039),Table_PayItems[[Search Key]:[Concentrated Name]],2,FALSE),"")</f>
        <v>Thuja occidentalis Techny, 6 foot - $Ea</v>
      </c>
      <c r="J6039" s="1"/>
      <c r="K6039" s="1"/>
      <c r="L6039" s="22">
        <f>IF(ISNUMBER(SEARCH(Pay_Item_Search_Text_2,M6039)),MAX($L$4:L6038)+1,0)</f>
        <v>0</v>
      </c>
      <c r="M6039" s="1" t="str">
        <f>IFERROR(VLOOKUP(ROWS($M$5:M6039),Table_PayItems[[Search Key]:[Concentrated Name]],2,FALSE),"")</f>
        <v>Thuja occidentalis Techny, 6 foot - $Ea</v>
      </c>
      <c r="N6039" s="1" t="str">
        <f>IFERROR(VLOOKUP(ROWS($M$5:N6039),$L$5:$M$7000,2,FALSE),"")</f>
        <v/>
      </c>
      <c r="O6039" s="1" t="str">
        <f>IFERROR(VLOOKUP(ROWS($O$5:O6039),$K$5:$L$7000,2,FALSE),"")</f>
        <v/>
      </c>
    </row>
    <row r="6040" spans="2:15" ht="15" customHeight="1" x14ac:dyDescent="0.25">
      <c r="B6040" s="178" t="s">
        <v>13461</v>
      </c>
      <c r="C6040" s="178" t="s">
        <v>88</v>
      </c>
      <c r="D6040" s="178" t="s">
        <v>4468</v>
      </c>
      <c r="E6040" s="178" t="s">
        <v>6993</v>
      </c>
      <c r="F6040" s="178" t="s">
        <v>17</v>
      </c>
      <c r="G6040" s="1">
        <f>IF(ISNUMBER(Pay_Item_Search_Text),IF(ISNUMBER(IF(FIND(Pay_Item_Search_Text,B6040)=1,1, "FALSE")),MAX(G$4:$G6039)+1,IF(ISNUMBER(Pay_Item_Search_Text),0,IF(ISNUMBER(SEARCH(Pay_Item_Search_Text,H6040)),MAX(G$4:$G6039)+1,0))),IF(ISNUMBER(Pay_Item_Search_Text),0,IF(ISNUMBER(SEARCH(Pay_Item_Search_Text,H6040)),MAX(G$4:$G6039)+1,0)))</f>
        <v>6036</v>
      </c>
      <c r="H6040" s="1" t="str">
        <f>IF(Table_PayItems[[#This Row],[Description]]="_","_ Unique Item - "&amp;Table_PayItems[[#This Row],[Item]]&amp;" - $"&amp;Table_PayItems[[#This Row],[Unit]],Table_PayItems[[#This Row],[Description]]&amp;" - $"&amp;Table_PayItems[[#This Row],[Unit]])</f>
        <v>Thuja occidentalis, bareroot, 12-18 inch - $Ea</v>
      </c>
      <c r="I6040" s="29" t="str">
        <f>IFERROR(VLOOKUP(ROWS($M$5:M6040),Table_PayItems[[Search Key]:[Concentrated Name]],2,FALSE),"")</f>
        <v>Thuja occidentalis, bareroot, 12-18 inch - $Ea</v>
      </c>
      <c r="J6040" s="1"/>
      <c r="K6040" s="1"/>
      <c r="L6040" s="22">
        <f>IF(ISNUMBER(SEARCH(Pay_Item_Search_Text_2,M6040)),MAX($L$4:L6039)+1,0)</f>
        <v>0</v>
      </c>
      <c r="M6040" s="1" t="str">
        <f>IFERROR(VLOOKUP(ROWS($M$5:M6040),Table_PayItems[[Search Key]:[Concentrated Name]],2,FALSE),"")</f>
        <v>Thuja occidentalis, bareroot, 12-18 inch - $Ea</v>
      </c>
      <c r="N6040" s="1" t="str">
        <f>IFERROR(VLOOKUP(ROWS($M$5:N6040),$L$5:$M$7000,2,FALSE),"")</f>
        <v/>
      </c>
      <c r="O6040" s="1" t="str">
        <f>IFERROR(VLOOKUP(ROWS($O$5:O6040),$K$5:$L$7000,2,FALSE),"")</f>
        <v/>
      </c>
    </row>
    <row r="6041" spans="2:15" ht="15" customHeight="1" x14ac:dyDescent="0.25">
      <c r="B6041" s="178" t="s">
        <v>13462</v>
      </c>
      <c r="C6041" s="178" t="s">
        <v>88</v>
      </c>
      <c r="D6041" s="178" t="s">
        <v>4469</v>
      </c>
      <c r="E6041" s="178" t="s">
        <v>6993</v>
      </c>
      <c r="F6041" s="178" t="s">
        <v>17</v>
      </c>
      <c r="G6041" s="1">
        <f>IF(ISNUMBER(Pay_Item_Search_Text),IF(ISNUMBER(IF(FIND(Pay_Item_Search_Text,B6041)=1,1, "FALSE")),MAX(G$4:$G6040)+1,IF(ISNUMBER(Pay_Item_Search_Text),0,IF(ISNUMBER(SEARCH(Pay_Item_Search_Text,H6041)),MAX(G$4:$G6040)+1,0))),IF(ISNUMBER(Pay_Item_Search_Text),0,IF(ISNUMBER(SEARCH(Pay_Item_Search_Text,H6041)),MAX(G$4:$G6040)+1,0)))</f>
        <v>6037</v>
      </c>
      <c r="H6041" s="1" t="str">
        <f>IF(Table_PayItems[[#This Row],[Description]]="_","_ Unique Item - "&amp;Table_PayItems[[#This Row],[Item]]&amp;" - $"&amp;Table_PayItems[[#This Row],[Unit]],Table_PayItems[[#This Row],[Description]]&amp;" - $"&amp;Table_PayItems[[#This Row],[Unit]])</f>
        <v>Thuja occidentalis, bareroot, 18-24 inch - $Ea</v>
      </c>
      <c r="I6041" s="29" t="str">
        <f>IFERROR(VLOOKUP(ROWS($M$5:M6041),Table_PayItems[[Search Key]:[Concentrated Name]],2,FALSE),"")</f>
        <v>Thuja occidentalis, bareroot, 18-24 inch - $Ea</v>
      </c>
      <c r="J6041" s="1"/>
      <c r="K6041" s="1"/>
      <c r="L6041" s="22">
        <f>IF(ISNUMBER(SEARCH(Pay_Item_Search_Text_2,M6041)),MAX($L$4:L6040)+1,0)</f>
        <v>0</v>
      </c>
      <c r="M6041" s="1" t="str">
        <f>IFERROR(VLOOKUP(ROWS($M$5:M6041),Table_PayItems[[Search Key]:[Concentrated Name]],2,FALSE),"")</f>
        <v>Thuja occidentalis, bareroot, 18-24 inch - $Ea</v>
      </c>
      <c r="N6041" s="1" t="str">
        <f>IFERROR(VLOOKUP(ROWS($M$5:N6041),$L$5:$M$7000,2,FALSE),"")</f>
        <v/>
      </c>
      <c r="O6041" s="1" t="str">
        <f>IFERROR(VLOOKUP(ROWS($O$5:O6041),$K$5:$L$7000,2,FALSE),"")</f>
        <v/>
      </c>
    </row>
    <row r="6042" spans="2:15" ht="15" customHeight="1" x14ac:dyDescent="0.25">
      <c r="B6042" s="178" t="s">
        <v>13463</v>
      </c>
      <c r="C6042" s="178" t="s">
        <v>88</v>
      </c>
      <c r="D6042" s="178" t="s">
        <v>4470</v>
      </c>
      <c r="E6042" s="178" t="s">
        <v>6993</v>
      </c>
      <c r="F6042" s="178" t="s">
        <v>17</v>
      </c>
      <c r="G6042" s="1">
        <f>IF(ISNUMBER(Pay_Item_Search_Text),IF(ISNUMBER(IF(FIND(Pay_Item_Search_Text,B6042)=1,1, "FALSE")),MAX(G$4:$G6041)+1,IF(ISNUMBER(Pay_Item_Search_Text),0,IF(ISNUMBER(SEARCH(Pay_Item_Search_Text,H6042)),MAX(G$4:$G6041)+1,0))),IF(ISNUMBER(Pay_Item_Search_Text),0,IF(ISNUMBER(SEARCH(Pay_Item_Search_Text,H6042)),MAX(G$4:$G6041)+1,0)))</f>
        <v>6038</v>
      </c>
      <c r="H6042" s="1" t="str">
        <f>IF(Table_PayItems[[#This Row],[Description]]="_","_ Unique Item - "&amp;Table_PayItems[[#This Row],[Item]]&amp;" - $"&amp;Table_PayItems[[#This Row],[Unit]],Table_PayItems[[#This Row],[Description]]&amp;" - $"&amp;Table_PayItems[[#This Row],[Unit]])</f>
        <v>Thuja occidentalis, bareroot, 24-36 inch - $Ea</v>
      </c>
      <c r="I6042" s="29" t="str">
        <f>IFERROR(VLOOKUP(ROWS($M$5:M6042),Table_PayItems[[Search Key]:[Concentrated Name]],2,FALSE),"")</f>
        <v>Thuja occidentalis, bareroot, 24-36 inch - $Ea</v>
      </c>
      <c r="J6042" s="1"/>
      <c r="K6042" s="1"/>
      <c r="L6042" s="22">
        <f>IF(ISNUMBER(SEARCH(Pay_Item_Search_Text_2,M6042)),MAX($L$4:L6041)+1,0)</f>
        <v>0</v>
      </c>
      <c r="M6042" s="1" t="str">
        <f>IFERROR(VLOOKUP(ROWS($M$5:M6042),Table_PayItems[[Search Key]:[Concentrated Name]],2,FALSE),"")</f>
        <v>Thuja occidentalis, bareroot, 24-36 inch - $Ea</v>
      </c>
      <c r="N6042" s="1" t="str">
        <f>IFERROR(VLOOKUP(ROWS($M$5:N6042),$L$5:$M$7000,2,FALSE),"")</f>
        <v/>
      </c>
      <c r="O6042" s="1" t="str">
        <f>IFERROR(VLOOKUP(ROWS($O$5:O6042),$K$5:$L$7000,2,FALSE),"")</f>
        <v/>
      </c>
    </row>
    <row r="6043" spans="2:15" ht="15" customHeight="1" x14ac:dyDescent="0.25">
      <c r="B6043" s="178" t="s">
        <v>13464</v>
      </c>
      <c r="C6043" s="178" t="s">
        <v>88</v>
      </c>
      <c r="D6043" s="178" t="s">
        <v>7828</v>
      </c>
      <c r="E6043" s="178" t="s">
        <v>6993</v>
      </c>
      <c r="F6043" s="178" t="s">
        <v>17</v>
      </c>
      <c r="G6043" s="1">
        <f>IF(ISNUMBER(Pay_Item_Search_Text),IF(ISNUMBER(IF(FIND(Pay_Item_Search_Text,B6043)=1,1, "FALSE")),MAX(G$4:$G6042)+1,IF(ISNUMBER(Pay_Item_Search_Text),0,IF(ISNUMBER(SEARCH(Pay_Item_Search_Text,H6043)),MAX(G$4:$G6042)+1,0))),IF(ISNUMBER(Pay_Item_Search_Text),0,IF(ISNUMBER(SEARCH(Pay_Item_Search_Text,H6043)),MAX(G$4:$G6042)+1,0)))</f>
        <v>6039</v>
      </c>
      <c r="H6043" s="1" t="str">
        <f>IF(Table_PayItems[[#This Row],[Description]]="_","_ Unique Item - "&amp;Table_PayItems[[#This Row],[Item]]&amp;" - $"&amp;Table_PayItems[[#This Row],[Unit]],Table_PayItems[[#This Row],[Description]]&amp;" - $"&amp;Table_PayItems[[#This Row],[Unit]])</f>
        <v>Tilia americana Redmond, 1 1/2 inch - $Ea</v>
      </c>
      <c r="I6043" s="29" t="str">
        <f>IFERROR(VLOOKUP(ROWS($M$5:M6043),Table_PayItems[[Search Key]:[Concentrated Name]],2,FALSE),"")</f>
        <v>Tilia americana Redmond, 1 1/2 inch - $Ea</v>
      </c>
      <c r="J6043" s="1"/>
      <c r="K6043" s="1"/>
      <c r="L6043" s="22">
        <f>IF(ISNUMBER(SEARCH(Pay_Item_Search_Text_2,M6043)),MAX($L$4:L6042)+1,0)</f>
        <v>0</v>
      </c>
      <c r="M6043" s="1" t="str">
        <f>IFERROR(VLOOKUP(ROWS($M$5:M6043),Table_PayItems[[Search Key]:[Concentrated Name]],2,FALSE),"")</f>
        <v>Tilia americana Redmond, 1 1/2 inch - $Ea</v>
      </c>
      <c r="N6043" s="1" t="str">
        <f>IFERROR(VLOOKUP(ROWS($M$5:N6043),$L$5:$M$7000,2,FALSE),"")</f>
        <v/>
      </c>
      <c r="O6043" s="1" t="str">
        <f>IFERROR(VLOOKUP(ROWS($O$5:O6043),$K$5:$L$7000,2,FALSE),"")</f>
        <v/>
      </c>
    </row>
    <row r="6044" spans="2:15" ht="15" customHeight="1" x14ac:dyDescent="0.25">
      <c r="B6044" s="178" t="s">
        <v>13465</v>
      </c>
      <c r="C6044" s="178" t="s">
        <v>88</v>
      </c>
      <c r="D6044" s="178" t="s">
        <v>7829</v>
      </c>
      <c r="E6044" s="178" t="s">
        <v>6993</v>
      </c>
      <c r="F6044" s="178" t="s">
        <v>17</v>
      </c>
      <c r="G6044" s="1">
        <f>IF(ISNUMBER(Pay_Item_Search_Text),IF(ISNUMBER(IF(FIND(Pay_Item_Search_Text,B6044)=1,1, "FALSE")),MAX(G$4:$G6043)+1,IF(ISNUMBER(Pay_Item_Search_Text),0,IF(ISNUMBER(SEARCH(Pay_Item_Search_Text,H6044)),MAX(G$4:$G6043)+1,0))),IF(ISNUMBER(Pay_Item_Search_Text),0,IF(ISNUMBER(SEARCH(Pay_Item_Search_Text,H6044)),MAX(G$4:$G6043)+1,0)))</f>
        <v>6040</v>
      </c>
      <c r="H6044" s="1" t="str">
        <f>IF(Table_PayItems[[#This Row],[Description]]="_","_ Unique Item - "&amp;Table_PayItems[[#This Row],[Item]]&amp;" - $"&amp;Table_PayItems[[#This Row],[Unit]],Table_PayItems[[#This Row],[Description]]&amp;" - $"&amp;Table_PayItems[[#This Row],[Unit]])</f>
        <v>Tilia americana Redmond, 1 3/4 inch - $Ea</v>
      </c>
      <c r="I6044" s="29" t="str">
        <f>IFERROR(VLOOKUP(ROWS($M$5:M6044),Table_PayItems[[Search Key]:[Concentrated Name]],2,FALSE),"")</f>
        <v>Tilia americana Redmond, 1 3/4 inch - $Ea</v>
      </c>
      <c r="J6044" s="1"/>
      <c r="K6044" s="1"/>
      <c r="L6044" s="22">
        <f>IF(ISNUMBER(SEARCH(Pay_Item_Search_Text_2,M6044)),MAX($L$4:L6043)+1,0)</f>
        <v>0</v>
      </c>
      <c r="M6044" s="1" t="str">
        <f>IFERROR(VLOOKUP(ROWS($M$5:M6044),Table_PayItems[[Search Key]:[Concentrated Name]],2,FALSE),"")</f>
        <v>Tilia americana Redmond, 1 3/4 inch - $Ea</v>
      </c>
      <c r="N6044" s="1" t="str">
        <f>IFERROR(VLOOKUP(ROWS($M$5:N6044),$L$5:$M$7000,2,FALSE),"")</f>
        <v/>
      </c>
      <c r="O6044" s="1" t="str">
        <f>IFERROR(VLOOKUP(ROWS($O$5:O6044),$K$5:$L$7000,2,FALSE),"")</f>
        <v/>
      </c>
    </row>
    <row r="6045" spans="2:15" ht="15" customHeight="1" x14ac:dyDescent="0.25">
      <c r="B6045" s="178" t="s">
        <v>13466</v>
      </c>
      <c r="C6045" s="178" t="s">
        <v>88</v>
      </c>
      <c r="D6045" s="178" t="s">
        <v>7830</v>
      </c>
      <c r="E6045" s="178" t="s">
        <v>6993</v>
      </c>
      <c r="F6045" s="178" t="s">
        <v>17</v>
      </c>
      <c r="G6045" s="1">
        <f>IF(ISNUMBER(Pay_Item_Search_Text),IF(ISNUMBER(IF(FIND(Pay_Item_Search_Text,B6045)=1,1, "FALSE")),MAX(G$4:$G6044)+1,IF(ISNUMBER(Pay_Item_Search_Text),0,IF(ISNUMBER(SEARCH(Pay_Item_Search_Text,H6045)),MAX(G$4:$G6044)+1,0))),IF(ISNUMBER(Pay_Item_Search_Text),0,IF(ISNUMBER(SEARCH(Pay_Item_Search_Text,H6045)),MAX(G$4:$G6044)+1,0)))</f>
        <v>6041</v>
      </c>
      <c r="H6045" s="1" t="str">
        <f>IF(Table_PayItems[[#This Row],[Description]]="_","_ Unique Item - "&amp;Table_PayItems[[#This Row],[Item]]&amp;" - $"&amp;Table_PayItems[[#This Row],[Unit]],Table_PayItems[[#This Row],[Description]]&amp;" - $"&amp;Table_PayItems[[#This Row],[Unit]])</f>
        <v>Tilia americana Redmond, 2 inch - $Ea</v>
      </c>
      <c r="I6045" s="29" t="str">
        <f>IFERROR(VLOOKUP(ROWS($M$5:M6045),Table_PayItems[[Search Key]:[Concentrated Name]],2,FALSE),"")</f>
        <v>Tilia americana Redmond, 2 inch - $Ea</v>
      </c>
      <c r="J6045" s="1"/>
      <c r="K6045" s="1"/>
      <c r="L6045" s="22">
        <f>IF(ISNUMBER(SEARCH(Pay_Item_Search_Text_2,M6045)),MAX($L$4:L6044)+1,0)</f>
        <v>0</v>
      </c>
      <c r="M6045" s="1" t="str">
        <f>IFERROR(VLOOKUP(ROWS($M$5:M6045),Table_PayItems[[Search Key]:[Concentrated Name]],2,FALSE),"")</f>
        <v>Tilia americana Redmond, 2 inch - $Ea</v>
      </c>
      <c r="N6045" s="1" t="str">
        <f>IFERROR(VLOOKUP(ROWS($M$5:N6045),$L$5:$M$7000,2,FALSE),"")</f>
        <v/>
      </c>
      <c r="O6045" s="1" t="str">
        <f>IFERROR(VLOOKUP(ROWS($O$5:O6045),$K$5:$L$7000,2,FALSE),"")</f>
        <v/>
      </c>
    </row>
    <row r="6046" spans="2:15" ht="15" customHeight="1" x14ac:dyDescent="0.25">
      <c r="B6046" s="178" t="s">
        <v>13467</v>
      </c>
      <c r="C6046" s="178" t="s">
        <v>88</v>
      </c>
      <c r="D6046" s="178" t="s">
        <v>4471</v>
      </c>
      <c r="E6046" s="178" t="s">
        <v>6993</v>
      </c>
      <c r="F6046" s="178" t="s">
        <v>17</v>
      </c>
      <c r="G6046" s="1">
        <f>IF(ISNUMBER(Pay_Item_Search_Text),IF(ISNUMBER(IF(FIND(Pay_Item_Search_Text,B6046)=1,1, "FALSE")),MAX(G$4:$G6045)+1,IF(ISNUMBER(Pay_Item_Search_Text),0,IF(ISNUMBER(SEARCH(Pay_Item_Search_Text,H6046)),MAX(G$4:$G6045)+1,0))),IF(ISNUMBER(Pay_Item_Search_Text),0,IF(ISNUMBER(SEARCH(Pay_Item_Search_Text,H6046)),MAX(G$4:$G6045)+1,0)))</f>
        <v>6042</v>
      </c>
      <c r="H6046" s="1" t="str">
        <f>IF(Table_PayItems[[#This Row],[Description]]="_","_ Unique Item - "&amp;Table_PayItems[[#This Row],[Item]]&amp;" - $"&amp;Table_PayItems[[#This Row],[Unit]],Table_PayItems[[#This Row],[Description]]&amp;" - $"&amp;Table_PayItems[[#This Row],[Unit]])</f>
        <v>Tilia americana, 1 1/2 inch - $Ea</v>
      </c>
      <c r="I6046" s="29" t="str">
        <f>IFERROR(VLOOKUP(ROWS($M$5:M6046),Table_PayItems[[Search Key]:[Concentrated Name]],2,FALSE),"")</f>
        <v>Tilia americana, 1 1/2 inch - $Ea</v>
      </c>
      <c r="J6046" s="1"/>
      <c r="K6046" s="1"/>
      <c r="L6046" s="22">
        <f>IF(ISNUMBER(SEARCH(Pay_Item_Search_Text_2,M6046)),MAX($L$4:L6045)+1,0)</f>
        <v>0</v>
      </c>
      <c r="M6046" s="1" t="str">
        <f>IFERROR(VLOOKUP(ROWS($M$5:M6046),Table_PayItems[[Search Key]:[Concentrated Name]],2,FALSE),"")</f>
        <v>Tilia americana, 1 1/2 inch - $Ea</v>
      </c>
      <c r="N6046" s="1" t="str">
        <f>IFERROR(VLOOKUP(ROWS($M$5:N6046),$L$5:$M$7000,2,FALSE),"")</f>
        <v/>
      </c>
      <c r="O6046" s="1" t="str">
        <f>IFERROR(VLOOKUP(ROWS($O$5:O6046),$K$5:$L$7000,2,FALSE),"")</f>
        <v/>
      </c>
    </row>
    <row r="6047" spans="2:15" ht="15" customHeight="1" x14ac:dyDescent="0.25">
      <c r="B6047" s="178" t="s">
        <v>13468</v>
      </c>
      <c r="C6047" s="178" t="s">
        <v>88</v>
      </c>
      <c r="D6047" s="178" t="s">
        <v>4472</v>
      </c>
      <c r="E6047" s="178" t="s">
        <v>6993</v>
      </c>
      <c r="F6047" s="178" t="s">
        <v>17</v>
      </c>
      <c r="G6047" s="1">
        <f>IF(ISNUMBER(Pay_Item_Search_Text),IF(ISNUMBER(IF(FIND(Pay_Item_Search_Text,B6047)=1,1, "FALSE")),MAX(G$4:$G6046)+1,IF(ISNUMBER(Pay_Item_Search_Text),0,IF(ISNUMBER(SEARCH(Pay_Item_Search_Text,H6047)),MAX(G$4:$G6046)+1,0))),IF(ISNUMBER(Pay_Item_Search_Text),0,IF(ISNUMBER(SEARCH(Pay_Item_Search_Text,H6047)),MAX(G$4:$G6046)+1,0)))</f>
        <v>6043</v>
      </c>
      <c r="H6047" s="1" t="str">
        <f>IF(Table_PayItems[[#This Row],[Description]]="_","_ Unique Item - "&amp;Table_PayItems[[#This Row],[Item]]&amp;" - $"&amp;Table_PayItems[[#This Row],[Unit]],Table_PayItems[[#This Row],[Description]]&amp;" - $"&amp;Table_PayItems[[#This Row],[Unit]])</f>
        <v>Tilia americana, 1 3/4 inch - $Ea</v>
      </c>
      <c r="I6047" s="29" t="str">
        <f>IFERROR(VLOOKUP(ROWS($M$5:M6047),Table_PayItems[[Search Key]:[Concentrated Name]],2,FALSE),"")</f>
        <v>Tilia americana, 1 3/4 inch - $Ea</v>
      </c>
      <c r="J6047" s="1"/>
      <c r="K6047" s="1"/>
      <c r="L6047" s="22">
        <f>IF(ISNUMBER(SEARCH(Pay_Item_Search_Text_2,M6047)),MAX($L$4:L6046)+1,0)</f>
        <v>0</v>
      </c>
      <c r="M6047" s="1" t="str">
        <f>IFERROR(VLOOKUP(ROWS($M$5:M6047),Table_PayItems[[Search Key]:[Concentrated Name]],2,FALSE),"")</f>
        <v>Tilia americana, 1 3/4 inch - $Ea</v>
      </c>
      <c r="N6047" s="1" t="str">
        <f>IFERROR(VLOOKUP(ROWS($M$5:N6047),$L$5:$M$7000,2,FALSE),"")</f>
        <v/>
      </c>
      <c r="O6047" s="1" t="str">
        <f>IFERROR(VLOOKUP(ROWS($O$5:O6047),$K$5:$L$7000,2,FALSE),"")</f>
        <v/>
      </c>
    </row>
    <row r="6048" spans="2:15" ht="15" customHeight="1" x14ac:dyDescent="0.25">
      <c r="B6048" s="178" t="s">
        <v>13469</v>
      </c>
      <c r="C6048" s="178" t="s">
        <v>88</v>
      </c>
      <c r="D6048" s="178" t="s">
        <v>4473</v>
      </c>
      <c r="E6048" s="178" t="s">
        <v>6993</v>
      </c>
      <c r="F6048" s="178" t="s">
        <v>17</v>
      </c>
      <c r="G6048" s="1">
        <f>IF(ISNUMBER(Pay_Item_Search_Text),IF(ISNUMBER(IF(FIND(Pay_Item_Search_Text,B6048)=1,1, "FALSE")),MAX(G$4:$G6047)+1,IF(ISNUMBER(Pay_Item_Search_Text),0,IF(ISNUMBER(SEARCH(Pay_Item_Search_Text,H6048)),MAX(G$4:$G6047)+1,0))),IF(ISNUMBER(Pay_Item_Search_Text),0,IF(ISNUMBER(SEARCH(Pay_Item_Search_Text,H6048)),MAX(G$4:$G6047)+1,0)))</f>
        <v>6044</v>
      </c>
      <c r="H6048" s="1" t="str">
        <f>IF(Table_PayItems[[#This Row],[Description]]="_","_ Unique Item - "&amp;Table_PayItems[[#This Row],[Item]]&amp;" - $"&amp;Table_PayItems[[#This Row],[Unit]],Table_PayItems[[#This Row],[Description]]&amp;" - $"&amp;Table_PayItems[[#This Row],[Unit]])</f>
        <v>Tilia americana, 2 inch - $Ea</v>
      </c>
      <c r="I6048" s="29" t="str">
        <f>IFERROR(VLOOKUP(ROWS($M$5:M6048),Table_PayItems[[Search Key]:[Concentrated Name]],2,FALSE),"")</f>
        <v>Tilia americana, 2 inch - $Ea</v>
      </c>
      <c r="J6048" s="1"/>
      <c r="K6048" s="1"/>
      <c r="L6048" s="22">
        <f>IF(ISNUMBER(SEARCH(Pay_Item_Search_Text_2,M6048)),MAX($L$4:L6047)+1,0)</f>
        <v>0</v>
      </c>
      <c r="M6048" s="1" t="str">
        <f>IFERROR(VLOOKUP(ROWS($M$5:M6048),Table_PayItems[[Search Key]:[Concentrated Name]],2,FALSE),"")</f>
        <v>Tilia americana, 2 inch - $Ea</v>
      </c>
      <c r="N6048" s="1" t="str">
        <f>IFERROR(VLOOKUP(ROWS($M$5:N6048),$L$5:$M$7000,2,FALSE),"")</f>
        <v/>
      </c>
      <c r="O6048" s="1" t="str">
        <f>IFERROR(VLOOKUP(ROWS($O$5:O6048),$K$5:$L$7000,2,FALSE),"")</f>
        <v/>
      </c>
    </row>
    <row r="6049" spans="2:15" ht="15" customHeight="1" x14ac:dyDescent="0.25">
      <c r="B6049" s="178" t="s">
        <v>13470</v>
      </c>
      <c r="C6049" s="178" t="s">
        <v>88</v>
      </c>
      <c r="D6049" s="178" t="s">
        <v>7831</v>
      </c>
      <c r="E6049" s="178" t="s">
        <v>6993</v>
      </c>
      <c r="F6049" s="178" t="s">
        <v>17</v>
      </c>
      <c r="G6049" s="1">
        <f>IF(ISNUMBER(Pay_Item_Search_Text),IF(ISNUMBER(IF(FIND(Pay_Item_Search_Text,B6049)=1,1, "FALSE")),MAX(G$4:$G6048)+1,IF(ISNUMBER(Pay_Item_Search_Text),0,IF(ISNUMBER(SEARCH(Pay_Item_Search_Text,H6049)),MAX(G$4:$G6048)+1,0))),IF(ISNUMBER(Pay_Item_Search_Text),0,IF(ISNUMBER(SEARCH(Pay_Item_Search_Text,H6049)),MAX(G$4:$G6048)+1,0)))</f>
        <v>6045</v>
      </c>
      <c r="H6049" s="1" t="str">
        <f>IF(Table_PayItems[[#This Row],[Description]]="_","_ Unique Item - "&amp;Table_PayItems[[#This Row],[Item]]&amp;" - $"&amp;Table_PayItems[[#This Row],[Unit]],Table_PayItems[[#This Row],[Description]]&amp;" - $"&amp;Table_PayItems[[#This Row],[Unit]])</f>
        <v>Tilia cordata Corinthian, 1 1/2 inch - $Ea</v>
      </c>
      <c r="I6049" s="29" t="str">
        <f>IFERROR(VLOOKUP(ROWS($M$5:M6049),Table_PayItems[[Search Key]:[Concentrated Name]],2,FALSE),"")</f>
        <v>Tilia cordata Corinthian, 1 1/2 inch - $Ea</v>
      </c>
      <c r="J6049" s="1"/>
      <c r="K6049" s="1"/>
      <c r="L6049" s="22">
        <f>IF(ISNUMBER(SEARCH(Pay_Item_Search_Text_2,M6049)),MAX($L$4:L6048)+1,0)</f>
        <v>0</v>
      </c>
      <c r="M6049" s="1" t="str">
        <f>IFERROR(VLOOKUP(ROWS($M$5:M6049),Table_PayItems[[Search Key]:[Concentrated Name]],2,FALSE),"")</f>
        <v>Tilia cordata Corinthian, 1 1/2 inch - $Ea</v>
      </c>
      <c r="N6049" s="1" t="str">
        <f>IFERROR(VLOOKUP(ROWS($M$5:N6049),$L$5:$M$7000,2,FALSE),"")</f>
        <v/>
      </c>
      <c r="O6049" s="1" t="str">
        <f>IFERROR(VLOOKUP(ROWS($O$5:O6049),$K$5:$L$7000,2,FALSE),"")</f>
        <v/>
      </c>
    </row>
    <row r="6050" spans="2:15" ht="15" customHeight="1" x14ac:dyDescent="0.25">
      <c r="B6050" s="178" t="s">
        <v>13471</v>
      </c>
      <c r="C6050" s="178" t="s">
        <v>88</v>
      </c>
      <c r="D6050" s="178" t="s">
        <v>7832</v>
      </c>
      <c r="E6050" s="178" t="s">
        <v>6993</v>
      </c>
      <c r="F6050" s="178" t="s">
        <v>17</v>
      </c>
      <c r="G6050" s="27">
        <f>IF(ISNUMBER(Pay_Item_Search_Text),IF(ISNUMBER(IF(FIND(Pay_Item_Search_Text,B6050)=1,1, "FALSE")),MAX(G$4:$G6049)+1,IF(ISNUMBER(Pay_Item_Search_Text),0,IF(ISNUMBER(SEARCH(Pay_Item_Search_Text,H6050)),MAX(G$4:$G6049)+1,0))),IF(ISNUMBER(Pay_Item_Search_Text),0,IF(ISNUMBER(SEARCH(Pay_Item_Search_Text,H6050)),MAX(G$4:$G6049)+1,0)))</f>
        <v>6046</v>
      </c>
      <c r="H6050" s="24" t="str">
        <f>IF(Table_PayItems[[#This Row],[Description]]="_","_ Unique Item - "&amp;Table_PayItems[[#This Row],[Item]]&amp;" - $"&amp;Table_PayItems[[#This Row],[Unit]],Table_PayItems[[#This Row],[Description]]&amp;" - $"&amp;Table_PayItems[[#This Row],[Unit]])</f>
        <v>Tilia cordata Corinthian, 1 3/4 inch - $Ea</v>
      </c>
      <c r="I6050" s="29" t="str">
        <f>IFERROR(VLOOKUP(ROWS($M$5:M6050),Table_PayItems[[Search Key]:[Concentrated Name]],2,FALSE),"")</f>
        <v>Tilia cordata Corinthian, 1 3/4 inch - $Ea</v>
      </c>
      <c r="J6050" s="1"/>
      <c r="K6050" s="1"/>
      <c r="L6050" s="22">
        <f>IF(ISNUMBER(SEARCH(Pay_Item_Search_Text_2,M6050)),MAX($L$4:L6049)+1,0)</f>
        <v>0</v>
      </c>
      <c r="M6050" s="1" t="str">
        <f>IFERROR(VLOOKUP(ROWS($M$5:M6050),Table_PayItems[[Search Key]:[Concentrated Name]],2,FALSE),"")</f>
        <v>Tilia cordata Corinthian, 1 3/4 inch - $Ea</v>
      </c>
      <c r="N6050" s="1" t="str">
        <f>IFERROR(VLOOKUP(ROWS($M$5:N6050),$L$5:$M$7000,2,FALSE),"")</f>
        <v/>
      </c>
      <c r="O6050" s="1" t="str">
        <f>IFERROR(VLOOKUP(ROWS($O$5:O6050),$K$5:$L$7000,2,FALSE),"")</f>
        <v/>
      </c>
    </row>
    <row r="6051" spans="2:15" ht="15" customHeight="1" x14ac:dyDescent="0.25">
      <c r="B6051" s="178" t="s">
        <v>13472</v>
      </c>
      <c r="C6051" s="178" t="s">
        <v>88</v>
      </c>
      <c r="D6051" s="178" t="s">
        <v>7833</v>
      </c>
      <c r="E6051" s="178" t="s">
        <v>6993</v>
      </c>
      <c r="F6051" s="178" t="s">
        <v>17</v>
      </c>
      <c r="G6051" s="1">
        <f>IF(ISNUMBER(Pay_Item_Search_Text),IF(ISNUMBER(IF(FIND(Pay_Item_Search_Text,B6051)=1,1, "FALSE")),MAX(G$4:$G6050)+1,IF(ISNUMBER(Pay_Item_Search_Text),0,IF(ISNUMBER(SEARCH(Pay_Item_Search_Text,H6051)),MAX(G$4:$G6050)+1,0))),IF(ISNUMBER(Pay_Item_Search_Text),0,IF(ISNUMBER(SEARCH(Pay_Item_Search_Text,H6051)),MAX(G$4:$G6050)+1,0)))</f>
        <v>6047</v>
      </c>
      <c r="H6051" s="1" t="str">
        <f>IF(Table_PayItems[[#This Row],[Description]]="_","_ Unique Item - "&amp;Table_PayItems[[#This Row],[Item]]&amp;" - $"&amp;Table_PayItems[[#This Row],[Unit]],Table_PayItems[[#This Row],[Description]]&amp;" - $"&amp;Table_PayItems[[#This Row],[Unit]])</f>
        <v>Tilia cordata Corinthian, 2 inch - $Ea</v>
      </c>
      <c r="I6051" s="29" t="str">
        <f>IFERROR(VLOOKUP(ROWS($M$5:M6051),Table_PayItems[[Search Key]:[Concentrated Name]],2,FALSE),"")</f>
        <v>Tilia cordata Corinthian, 2 inch - $Ea</v>
      </c>
      <c r="J6051" s="1"/>
      <c r="K6051" s="1"/>
      <c r="L6051" s="22">
        <f>IF(ISNUMBER(SEARCH(Pay_Item_Search_Text_2,M6051)),MAX($L$4:L6050)+1,0)</f>
        <v>0</v>
      </c>
      <c r="M6051" s="1" t="str">
        <f>IFERROR(VLOOKUP(ROWS($M$5:M6051),Table_PayItems[[Search Key]:[Concentrated Name]],2,FALSE),"")</f>
        <v>Tilia cordata Corinthian, 2 inch - $Ea</v>
      </c>
      <c r="N6051" s="1" t="str">
        <f>IFERROR(VLOOKUP(ROWS($M$5:N6051),$L$5:$M$7000,2,FALSE),"")</f>
        <v/>
      </c>
      <c r="O6051" s="1" t="str">
        <f>IFERROR(VLOOKUP(ROWS($O$5:O6051),$K$5:$L$7000,2,FALSE),"")</f>
        <v/>
      </c>
    </row>
    <row r="6052" spans="2:15" ht="15" customHeight="1" x14ac:dyDescent="0.25">
      <c r="B6052" s="178" t="s">
        <v>13473</v>
      </c>
      <c r="C6052" s="178" t="s">
        <v>88</v>
      </c>
      <c r="D6052" s="178" t="s">
        <v>7834</v>
      </c>
      <c r="E6052" s="178" t="s">
        <v>6993</v>
      </c>
      <c r="F6052" s="178" t="s">
        <v>17</v>
      </c>
      <c r="G6052" s="1">
        <f>IF(ISNUMBER(Pay_Item_Search_Text),IF(ISNUMBER(IF(FIND(Pay_Item_Search_Text,B6052)=1,1, "FALSE")),MAX(G$4:$G6051)+1,IF(ISNUMBER(Pay_Item_Search_Text),0,IF(ISNUMBER(SEARCH(Pay_Item_Search_Text,H6052)),MAX(G$4:$G6051)+1,0))),IF(ISNUMBER(Pay_Item_Search_Text),0,IF(ISNUMBER(SEARCH(Pay_Item_Search_Text,H6052)),MAX(G$4:$G6051)+1,0)))</f>
        <v>6048</v>
      </c>
      <c r="H6052" s="1" t="str">
        <f>IF(Table_PayItems[[#This Row],[Description]]="_","_ Unique Item - "&amp;Table_PayItems[[#This Row],[Item]]&amp;" - $"&amp;Table_PayItems[[#This Row],[Unit]],Table_PayItems[[#This Row],[Description]]&amp;" - $"&amp;Table_PayItems[[#This Row],[Unit]])</f>
        <v>Tilia cordata Glenleven, 1 1/2 inch - $Ea</v>
      </c>
      <c r="I6052" s="29" t="str">
        <f>IFERROR(VLOOKUP(ROWS($M$5:M6052),Table_PayItems[[Search Key]:[Concentrated Name]],2,FALSE),"")</f>
        <v>Tilia cordata Glenleven, 1 1/2 inch - $Ea</v>
      </c>
      <c r="J6052" s="1"/>
      <c r="K6052" s="1"/>
      <c r="L6052" s="22">
        <f>IF(ISNUMBER(SEARCH(Pay_Item_Search_Text_2,M6052)),MAX($L$4:L6051)+1,0)</f>
        <v>0</v>
      </c>
      <c r="M6052" s="1" t="str">
        <f>IFERROR(VLOOKUP(ROWS($M$5:M6052),Table_PayItems[[Search Key]:[Concentrated Name]],2,FALSE),"")</f>
        <v>Tilia cordata Glenleven, 1 1/2 inch - $Ea</v>
      </c>
      <c r="N6052" s="1" t="str">
        <f>IFERROR(VLOOKUP(ROWS($M$5:N6052),$L$5:$M$7000,2,FALSE),"")</f>
        <v/>
      </c>
      <c r="O6052" s="1" t="str">
        <f>IFERROR(VLOOKUP(ROWS($O$5:O6052),$K$5:$L$7000,2,FALSE),"")</f>
        <v/>
      </c>
    </row>
    <row r="6053" spans="2:15" ht="15" customHeight="1" x14ac:dyDescent="0.25">
      <c r="B6053" s="178" t="s">
        <v>13474</v>
      </c>
      <c r="C6053" s="178" t="s">
        <v>88</v>
      </c>
      <c r="D6053" s="178" t="s">
        <v>7835</v>
      </c>
      <c r="E6053" s="178" t="s">
        <v>6993</v>
      </c>
      <c r="F6053" s="178" t="s">
        <v>17</v>
      </c>
      <c r="G6053" s="1">
        <f>IF(ISNUMBER(Pay_Item_Search_Text),IF(ISNUMBER(IF(FIND(Pay_Item_Search_Text,B6053)=1,1, "FALSE")),MAX(G$4:$G6052)+1,IF(ISNUMBER(Pay_Item_Search_Text),0,IF(ISNUMBER(SEARCH(Pay_Item_Search_Text,H6053)),MAX(G$4:$G6052)+1,0))),IF(ISNUMBER(Pay_Item_Search_Text),0,IF(ISNUMBER(SEARCH(Pay_Item_Search_Text,H6053)),MAX(G$4:$G6052)+1,0)))</f>
        <v>6049</v>
      </c>
      <c r="H6053" s="1" t="str">
        <f>IF(Table_PayItems[[#This Row],[Description]]="_","_ Unique Item - "&amp;Table_PayItems[[#This Row],[Item]]&amp;" - $"&amp;Table_PayItems[[#This Row],[Unit]],Table_PayItems[[#This Row],[Description]]&amp;" - $"&amp;Table_PayItems[[#This Row],[Unit]])</f>
        <v>Tilia cordata Glenleven, 1 3/4 inch - $Ea</v>
      </c>
      <c r="I6053" s="29" t="str">
        <f>IFERROR(VLOOKUP(ROWS($M$5:M6053),Table_PayItems[[Search Key]:[Concentrated Name]],2,FALSE),"")</f>
        <v>Tilia cordata Glenleven, 1 3/4 inch - $Ea</v>
      </c>
      <c r="J6053" s="1"/>
      <c r="K6053" s="1"/>
      <c r="L6053" s="22">
        <f>IF(ISNUMBER(SEARCH(Pay_Item_Search_Text_2,M6053)),MAX($L$4:L6052)+1,0)</f>
        <v>0</v>
      </c>
      <c r="M6053" s="1" t="str">
        <f>IFERROR(VLOOKUP(ROWS($M$5:M6053),Table_PayItems[[Search Key]:[Concentrated Name]],2,FALSE),"")</f>
        <v>Tilia cordata Glenleven, 1 3/4 inch - $Ea</v>
      </c>
      <c r="N6053" s="1" t="str">
        <f>IFERROR(VLOOKUP(ROWS($M$5:N6053),$L$5:$M$7000,2,FALSE),"")</f>
        <v/>
      </c>
      <c r="O6053" s="1" t="str">
        <f>IFERROR(VLOOKUP(ROWS($O$5:O6053),$K$5:$L$7000,2,FALSE),"")</f>
        <v/>
      </c>
    </row>
    <row r="6054" spans="2:15" ht="15" customHeight="1" x14ac:dyDescent="0.25">
      <c r="B6054" s="178" t="s">
        <v>13475</v>
      </c>
      <c r="C6054" s="178" t="s">
        <v>88</v>
      </c>
      <c r="D6054" s="178" t="s">
        <v>7836</v>
      </c>
      <c r="E6054" s="178" t="s">
        <v>6993</v>
      </c>
      <c r="F6054" s="178" t="s">
        <v>17</v>
      </c>
      <c r="G6054" s="1">
        <f>IF(ISNUMBER(Pay_Item_Search_Text),IF(ISNUMBER(IF(FIND(Pay_Item_Search_Text,B6054)=1,1, "FALSE")),MAX(G$4:$G6053)+1,IF(ISNUMBER(Pay_Item_Search_Text),0,IF(ISNUMBER(SEARCH(Pay_Item_Search_Text,H6054)),MAX(G$4:$G6053)+1,0))),IF(ISNUMBER(Pay_Item_Search_Text),0,IF(ISNUMBER(SEARCH(Pay_Item_Search_Text,H6054)),MAX(G$4:$G6053)+1,0)))</f>
        <v>6050</v>
      </c>
      <c r="H6054" s="1" t="str">
        <f>IF(Table_PayItems[[#This Row],[Description]]="_","_ Unique Item - "&amp;Table_PayItems[[#This Row],[Item]]&amp;" - $"&amp;Table_PayItems[[#This Row],[Unit]],Table_PayItems[[#This Row],[Description]]&amp;" - $"&amp;Table_PayItems[[#This Row],[Unit]])</f>
        <v>Tilia cordata Glenleven, 2 inch - $Ea</v>
      </c>
      <c r="I6054" s="29" t="str">
        <f>IFERROR(VLOOKUP(ROWS($M$5:M6054),Table_PayItems[[Search Key]:[Concentrated Name]],2,FALSE),"")</f>
        <v>Tilia cordata Glenleven, 2 inch - $Ea</v>
      </c>
      <c r="J6054" s="1"/>
      <c r="K6054" s="1"/>
      <c r="L6054" s="22">
        <f>IF(ISNUMBER(SEARCH(Pay_Item_Search_Text_2,M6054)),MAX($L$4:L6053)+1,0)</f>
        <v>0</v>
      </c>
      <c r="M6054" s="1" t="str">
        <f>IFERROR(VLOOKUP(ROWS($M$5:M6054),Table_PayItems[[Search Key]:[Concentrated Name]],2,FALSE),"")</f>
        <v>Tilia cordata Glenleven, 2 inch - $Ea</v>
      </c>
      <c r="N6054" s="1" t="str">
        <f>IFERROR(VLOOKUP(ROWS($M$5:N6054),$L$5:$M$7000,2,FALSE),"")</f>
        <v/>
      </c>
      <c r="O6054" s="1" t="str">
        <f>IFERROR(VLOOKUP(ROWS($O$5:O6054),$K$5:$L$7000,2,FALSE),"")</f>
        <v/>
      </c>
    </row>
    <row r="6055" spans="2:15" ht="15" customHeight="1" x14ac:dyDescent="0.25">
      <c r="B6055" s="178" t="s">
        <v>13476</v>
      </c>
      <c r="C6055" s="178" t="s">
        <v>88</v>
      </c>
      <c r="D6055" s="178" t="s">
        <v>7837</v>
      </c>
      <c r="E6055" s="178" t="s">
        <v>6993</v>
      </c>
      <c r="F6055" s="178" t="s">
        <v>17</v>
      </c>
      <c r="G6055" s="27">
        <f>IF(ISNUMBER(Pay_Item_Search_Text),IF(ISNUMBER(IF(FIND(Pay_Item_Search_Text,B6055)=1,1, "FALSE")),MAX(G$4:$G6054)+1,IF(ISNUMBER(Pay_Item_Search_Text),0,IF(ISNUMBER(SEARCH(Pay_Item_Search_Text,H6055)),MAX(G$4:$G6054)+1,0))),IF(ISNUMBER(Pay_Item_Search_Text),0,IF(ISNUMBER(SEARCH(Pay_Item_Search_Text,H6055)),MAX(G$4:$G6054)+1,0)))</f>
        <v>6051</v>
      </c>
      <c r="H6055" s="24" t="str">
        <f>IF(Table_PayItems[[#This Row],[Description]]="_","_ Unique Item - "&amp;Table_PayItems[[#This Row],[Item]]&amp;" - $"&amp;Table_PayItems[[#This Row],[Unit]],Table_PayItems[[#This Row],[Description]]&amp;" - $"&amp;Table_PayItems[[#This Row],[Unit]])</f>
        <v>Tilia cordata Greenspire, 1 1/2 inch - $Ea</v>
      </c>
      <c r="I6055" s="29" t="str">
        <f>IFERROR(VLOOKUP(ROWS($M$5:M6055),Table_PayItems[[Search Key]:[Concentrated Name]],2,FALSE),"")</f>
        <v>Tilia cordata Greenspire, 1 1/2 inch - $Ea</v>
      </c>
      <c r="J6055" s="1"/>
      <c r="K6055" s="1"/>
      <c r="L6055" s="22">
        <f>IF(ISNUMBER(SEARCH(Pay_Item_Search_Text_2,M6055)),MAX($L$4:L6054)+1,0)</f>
        <v>0</v>
      </c>
      <c r="M6055" s="1" t="str">
        <f>IFERROR(VLOOKUP(ROWS($M$5:M6055),Table_PayItems[[Search Key]:[Concentrated Name]],2,FALSE),"")</f>
        <v>Tilia cordata Greenspire, 1 1/2 inch - $Ea</v>
      </c>
      <c r="N6055" s="1" t="str">
        <f>IFERROR(VLOOKUP(ROWS($M$5:N6055),$L$5:$M$7000,2,FALSE),"")</f>
        <v/>
      </c>
      <c r="O6055" s="1" t="str">
        <f>IFERROR(VLOOKUP(ROWS($O$5:O6055),$K$5:$L$7000,2,FALSE),"")</f>
        <v/>
      </c>
    </row>
    <row r="6056" spans="2:15" ht="15" customHeight="1" x14ac:dyDescent="0.25">
      <c r="B6056" s="178" t="s">
        <v>13477</v>
      </c>
      <c r="C6056" s="178" t="s">
        <v>88</v>
      </c>
      <c r="D6056" s="178" t="s">
        <v>7838</v>
      </c>
      <c r="E6056" s="178" t="s">
        <v>6993</v>
      </c>
      <c r="F6056" s="178" t="s">
        <v>17</v>
      </c>
      <c r="G6056" s="1">
        <f>IF(ISNUMBER(Pay_Item_Search_Text),IF(ISNUMBER(IF(FIND(Pay_Item_Search_Text,B6056)=1,1, "FALSE")),MAX(G$4:$G6055)+1,IF(ISNUMBER(Pay_Item_Search_Text),0,IF(ISNUMBER(SEARCH(Pay_Item_Search_Text,H6056)),MAX(G$4:$G6055)+1,0))),IF(ISNUMBER(Pay_Item_Search_Text),0,IF(ISNUMBER(SEARCH(Pay_Item_Search_Text,H6056)),MAX(G$4:$G6055)+1,0)))</f>
        <v>6052</v>
      </c>
      <c r="H6056" s="1" t="str">
        <f>IF(Table_PayItems[[#This Row],[Description]]="_","_ Unique Item - "&amp;Table_PayItems[[#This Row],[Item]]&amp;" - $"&amp;Table_PayItems[[#This Row],[Unit]],Table_PayItems[[#This Row],[Description]]&amp;" - $"&amp;Table_PayItems[[#This Row],[Unit]])</f>
        <v>Tilia cordata Greenspire, 1 3/4 inch - $Ea</v>
      </c>
      <c r="I6056" s="29" t="str">
        <f>IFERROR(VLOOKUP(ROWS($M$5:M6056),Table_PayItems[[Search Key]:[Concentrated Name]],2,FALSE),"")</f>
        <v>Tilia cordata Greenspire, 1 3/4 inch - $Ea</v>
      </c>
      <c r="J6056" s="1"/>
      <c r="K6056" s="1"/>
      <c r="L6056" s="22">
        <f>IF(ISNUMBER(SEARCH(Pay_Item_Search_Text_2,M6056)),MAX($L$4:L6055)+1,0)</f>
        <v>0</v>
      </c>
      <c r="M6056" s="1" t="str">
        <f>IFERROR(VLOOKUP(ROWS($M$5:M6056),Table_PayItems[[Search Key]:[Concentrated Name]],2,FALSE),"")</f>
        <v>Tilia cordata Greenspire, 1 3/4 inch - $Ea</v>
      </c>
      <c r="N6056" s="1" t="str">
        <f>IFERROR(VLOOKUP(ROWS($M$5:N6056),$L$5:$M$7000,2,FALSE),"")</f>
        <v/>
      </c>
      <c r="O6056" s="1" t="str">
        <f>IFERROR(VLOOKUP(ROWS($O$5:O6056),$K$5:$L$7000,2,FALSE),"")</f>
        <v/>
      </c>
    </row>
    <row r="6057" spans="2:15" ht="15" customHeight="1" x14ac:dyDescent="0.25">
      <c r="B6057" s="178" t="s">
        <v>13478</v>
      </c>
      <c r="C6057" s="178" t="s">
        <v>88</v>
      </c>
      <c r="D6057" s="178" t="s">
        <v>7839</v>
      </c>
      <c r="E6057" s="178" t="s">
        <v>6993</v>
      </c>
      <c r="F6057" s="178" t="s">
        <v>17</v>
      </c>
      <c r="G6057" s="1">
        <f>IF(ISNUMBER(Pay_Item_Search_Text),IF(ISNUMBER(IF(FIND(Pay_Item_Search_Text,B6057)=1,1, "FALSE")),MAX(G$4:$G6056)+1,IF(ISNUMBER(Pay_Item_Search_Text),0,IF(ISNUMBER(SEARCH(Pay_Item_Search_Text,H6057)),MAX(G$4:$G6056)+1,0))),IF(ISNUMBER(Pay_Item_Search_Text),0,IF(ISNUMBER(SEARCH(Pay_Item_Search_Text,H6057)),MAX(G$4:$G6056)+1,0)))</f>
        <v>6053</v>
      </c>
      <c r="H6057" s="1" t="str">
        <f>IF(Table_PayItems[[#This Row],[Description]]="_","_ Unique Item - "&amp;Table_PayItems[[#This Row],[Item]]&amp;" - $"&amp;Table_PayItems[[#This Row],[Unit]],Table_PayItems[[#This Row],[Description]]&amp;" - $"&amp;Table_PayItems[[#This Row],[Unit]])</f>
        <v>Tilia cordata Greenspire, 2 inch - $Ea</v>
      </c>
      <c r="I6057" s="29" t="str">
        <f>IFERROR(VLOOKUP(ROWS($M$5:M6057),Table_PayItems[[Search Key]:[Concentrated Name]],2,FALSE),"")</f>
        <v>Tilia cordata Greenspire, 2 inch - $Ea</v>
      </c>
      <c r="J6057" s="1"/>
      <c r="K6057" s="1"/>
      <c r="L6057" s="22">
        <f>IF(ISNUMBER(SEARCH(Pay_Item_Search_Text_2,M6057)),MAX($L$4:L6056)+1,0)</f>
        <v>0</v>
      </c>
      <c r="M6057" s="1" t="str">
        <f>IFERROR(VLOOKUP(ROWS($M$5:M6057),Table_PayItems[[Search Key]:[Concentrated Name]],2,FALSE),"")</f>
        <v>Tilia cordata Greenspire, 2 inch - $Ea</v>
      </c>
      <c r="N6057" s="1" t="str">
        <f>IFERROR(VLOOKUP(ROWS($M$5:N6057),$L$5:$M$7000,2,FALSE),"")</f>
        <v/>
      </c>
      <c r="O6057" s="1" t="str">
        <f>IFERROR(VLOOKUP(ROWS($O$5:O6057),$K$5:$L$7000,2,FALSE),"")</f>
        <v/>
      </c>
    </row>
    <row r="6058" spans="2:15" ht="15" customHeight="1" x14ac:dyDescent="0.25">
      <c r="B6058" s="178" t="s">
        <v>13479</v>
      </c>
      <c r="C6058" s="178" t="s">
        <v>88</v>
      </c>
      <c r="D6058" s="178" t="s">
        <v>4474</v>
      </c>
      <c r="E6058" s="178" t="s">
        <v>6993</v>
      </c>
      <c r="F6058" s="178" t="s">
        <v>17</v>
      </c>
      <c r="G6058" s="1">
        <f>IF(ISNUMBER(Pay_Item_Search_Text),IF(ISNUMBER(IF(FIND(Pay_Item_Search_Text,B6058)=1,1, "FALSE")),MAX(G$4:$G6057)+1,IF(ISNUMBER(Pay_Item_Search_Text),0,IF(ISNUMBER(SEARCH(Pay_Item_Search_Text,H6058)),MAX(G$4:$G6057)+1,0))),IF(ISNUMBER(Pay_Item_Search_Text),0,IF(ISNUMBER(SEARCH(Pay_Item_Search_Text,H6058)),MAX(G$4:$G6057)+1,0)))</f>
        <v>6054</v>
      </c>
      <c r="H6058" s="1" t="str">
        <f>IF(Table_PayItems[[#This Row],[Description]]="_","_ Unique Item - "&amp;Table_PayItems[[#This Row],[Item]]&amp;" - $"&amp;Table_PayItems[[#This Row],[Unit]],Table_PayItems[[#This Row],[Description]]&amp;" - $"&amp;Table_PayItems[[#This Row],[Unit]])</f>
        <v>Tilia cordata, 1 1/2 inch - $Ea</v>
      </c>
      <c r="I6058" s="29" t="str">
        <f>IFERROR(VLOOKUP(ROWS($M$5:M6058),Table_PayItems[[Search Key]:[Concentrated Name]],2,FALSE),"")</f>
        <v>Tilia cordata, 1 1/2 inch - $Ea</v>
      </c>
      <c r="J6058" s="1"/>
      <c r="K6058" s="1"/>
      <c r="L6058" s="22">
        <f>IF(ISNUMBER(SEARCH(Pay_Item_Search_Text_2,M6058)),MAX($L$4:L6057)+1,0)</f>
        <v>0</v>
      </c>
      <c r="M6058" s="1" t="str">
        <f>IFERROR(VLOOKUP(ROWS($M$5:M6058),Table_PayItems[[Search Key]:[Concentrated Name]],2,FALSE),"")</f>
        <v>Tilia cordata, 1 1/2 inch - $Ea</v>
      </c>
      <c r="N6058" s="1" t="str">
        <f>IFERROR(VLOOKUP(ROWS($M$5:N6058),$L$5:$M$7000,2,FALSE),"")</f>
        <v/>
      </c>
      <c r="O6058" s="1" t="str">
        <f>IFERROR(VLOOKUP(ROWS($O$5:O6058),$K$5:$L$7000,2,FALSE),"")</f>
        <v/>
      </c>
    </row>
    <row r="6059" spans="2:15" ht="15" customHeight="1" x14ac:dyDescent="0.25">
      <c r="B6059" s="178" t="s">
        <v>13480</v>
      </c>
      <c r="C6059" s="178" t="s">
        <v>88</v>
      </c>
      <c r="D6059" s="178" t="s">
        <v>4475</v>
      </c>
      <c r="E6059" s="178" t="s">
        <v>6993</v>
      </c>
      <c r="F6059" s="178" t="s">
        <v>17</v>
      </c>
      <c r="G6059" s="1">
        <f>IF(ISNUMBER(Pay_Item_Search_Text),IF(ISNUMBER(IF(FIND(Pay_Item_Search_Text,B6059)=1,1, "FALSE")),MAX(G$4:$G6058)+1,IF(ISNUMBER(Pay_Item_Search_Text),0,IF(ISNUMBER(SEARCH(Pay_Item_Search_Text,H6059)),MAX(G$4:$G6058)+1,0))),IF(ISNUMBER(Pay_Item_Search_Text),0,IF(ISNUMBER(SEARCH(Pay_Item_Search_Text,H6059)),MAX(G$4:$G6058)+1,0)))</f>
        <v>6055</v>
      </c>
      <c r="H6059" s="1" t="str">
        <f>IF(Table_PayItems[[#This Row],[Description]]="_","_ Unique Item - "&amp;Table_PayItems[[#This Row],[Item]]&amp;" - $"&amp;Table_PayItems[[#This Row],[Unit]],Table_PayItems[[#This Row],[Description]]&amp;" - $"&amp;Table_PayItems[[#This Row],[Unit]])</f>
        <v>Tilia cordata, 1 3/4 inch - $Ea</v>
      </c>
      <c r="I6059" s="29" t="str">
        <f>IFERROR(VLOOKUP(ROWS($M$5:M6059),Table_PayItems[[Search Key]:[Concentrated Name]],2,FALSE),"")</f>
        <v>Tilia cordata, 1 3/4 inch - $Ea</v>
      </c>
      <c r="J6059" s="1"/>
      <c r="K6059" s="1"/>
      <c r="L6059" s="22">
        <f>IF(ISNUMBER(SEARCH(Pay_Item_Search_Text_2,M6059)),MAX($L$4:L6058)+1,0)</f>
        <v>0</v>
      </c>
      <c r="M6059" s="1" t="str">
        <f>IFERROR(VLOOKUP(ROWS($M$5:M6059),Table_PayItems[[Search Key]:[Concentrated Name]],2,FALSE),"")</f>
        <v>Tilia cordata, 1 3/4 inch - $Ea</v>
      </c>
      <c r="N6059" s="1" t="str">
        <f>IFERROR(VLOOKUP(ROWS($M$5:N6059),$L$5:$M$7000,2,FALSE),"")</f>
        <v/>
      </c>
      <c r="O6059" s="1" t="str">
        <f>IFERROR(VLOOKUP(ROWS($O$5:O6059),$K$5:$L$7000,2,FALSE),"")</f>
        <v/>
      </c>
    </row>
    <row r="6060" spans="2:15" ht="15" customHeight="1" x14ac:dyDescent="0.25">
      <c r="B6060" s="178" t="s">
        <v>13481</v>
      </c>
      <c r="C6060" s="178" t="s">
        <v>88</v>
      </c>
      <c r="D6060" s="178" t="s">
        <v>4476</v>
      </c>
      <c r="E6060" s="178" t="s">
        <v>6993</v>
      </c>
      <c r="F6060" s="178" t="s">
        <v>17</v>
      </c>
      <c r="G6060" s="27">
        <f>IF(ISNUMBER(Pay_Item_Search_Text),IF(ISNUMBER(IF(FIND(Pay_Item_Search_Text,B6060)=1,1, "FALSE")),MAX(G$4:$G6059)+1,IF(ISNUMBER(Pay_Item_Search_Text),0,IF(ISNUMBER(SEARCH(Pay_Item_Search_Text,H6060)),MAX(G$4:$G6059)+1,0))),IF(ISNUMBER(Pay_Item_Search_Text),0,IF(ISNUMBER(SEARCH(Pay_Item_Search_Text,H6060)),MAX(G$4:$G6059)+1,0)))</f>
        <v>6056</v>
      </c>
      <c r="H6060" s="24" t="str">
        <f>IF(Table_PayItems[[#This Row],[Description]]="_","_ Unique Item - "&amp;Table_PayItems[[#This Row],[Item]]&amp;" - $"&amp;Table_PayItems[[#This Row],[Unit]],Table_PayItems[[#This Row],[Description]]&amp;" - $"&amp;Table_PayItems[[#This Row],[Unit]])</f>
        <v>Tilia cordata, 2 inch - $Ea</v>
      </c>
      <c r="I6060" s="29" t="str">
        <f>IFERROR(VLOOKUP(ROWS($M$5:M6060),Table_PayItems[[Search Key]:[Concentrated Name]],2,FALSE),"")</f>
        <v>Tilia cordata, 2 inch - $Ea</v>
      </c>
      <c r="J6060" s="1"/>
      <c r="K6060" s="1"/>
      <c r="L6060" s="22">
        <f>IF(ISNUMBER(SEARCH(Pay_Item_Search_Text_2,M6060)),MAX($L$4:L6059)+1,0)</f>
        <v>0</v>
      </c>
      <c r="M6060" s="1" t="str">
        <f>IFERROR(VLOOKUP(ROWS($M$5:M6060),Table_PayItems[[Search Key]:[Concentrated Name]],2,FALSE),"")</f>
        <v>Tilia cordata, 2 inch - $Ea</v>
      </c>
      <c r="N6060" s="1" t="str">
        <f>IFERROR(VLOOKUP(ROWS($M$5:N6060),$L$5:$M$7000,2,FALSE),"")</f>
        <v/>
      </c>
      <c r="O6060" s="1" t="str">
        <f>IFERROR(VLOOKUP(ROWS($O$5:O6060),$K$5:$L$7000,2,FALSE),"")</f>
        <v/>
      </c>
    </row>
    <row r="6061" spans="2:15" ht="15" customHeight="1" x14ac:dyDescent="0.25">
      <c r="B6061" s="178" t="s">
        <v>13482</v>
      </c>
      <c r="C6061" s="178" t="s">
        <v>88</v>
      </c>
      <c r="D6061" s="178" t="s">
        <v>4477</v>
      </c>
      <c r="E6061" s="178" t="s">
        <v>6993</v>
      </c>
      <c r="F6061" s="178" t="s">
        <v>17</v>
      </c>
      <c r="G6061" s="1">
        <f>IF(ISNUMBER(Pay_Item_Search_Text),IF(ISNUMBER(IF(FIND(Pay_Item_Search_Text,B6061)=1,1, "FALSE")),MAX(G$4:$G6060)+1,IF(ISNUMBER(Pay_Item_Search_Text),0,IF(ISNUMBER(SEARCH(Pay_Item_Search_Text,H6061)),MAX(G$4:$G6060)+1,0))),IF(ISNUMBER(Pay_Item_Search_Text),0,IF(ISNUMBER(SEARCH(Pay_Item_Search_Text,H6061)),MAX(G$4:$G6060)+1,0)))</f>
        <v>6057</v>
      </c>
      <c r="H6061" s="1" t="str">
        <f>IF(Table_PayItems[[#This Row],[Description]]="_","_ Unique Item - "&amp;Table_PayItems[[#This Row],[Item]]&amp;" - $"&amp;Table_PayItems[[#This Row],[Unit]],Table_PayItems[[#This Row],[Description]]&amp;" - $"&amp;Table_PayItems[[#This Row],[Unit]])</f>
        <v>Tilia x euchlora, 1 1/2 inch - $Ea</v>
      </c>
      <c r="I6061" s="29" t="str">
        <f>IFERROR(VLOOKUP(ROWS($M$5:M6061),Table_PayItems[[Search Key]:[Concentrated Name]],2,FALSE),"")</f>
        <v>Tilia x euchlora, 1 1/2 inch - $Ea</v>
      </c>
      <c r="J6061" s="1"/>
      <c r="K6061" s="1"/>
      <c r="L6061" s="22">
        <f>IF(ISNUMBER(SEARCH(Pay_Item_Search_Text_2,M6061)),MAX($L$4:L6060)+1,0)</f>
        <v>0</v>
      </c>
      <c r="M6061" s="1" t="str">
        <f>IFERROR(VLOOKUP(ROWS($M$5:M6061),Table_PayItems[[Search Key]:[Concentrated Name]],2,FALSE),"")</f>
        <v>Tilia x euchlora, 1 1/2 inch - $Ea</v>
      </c>
      <c r="N6061" s="1" t="str">
        <f>IFERROR(VLOOKUP(ROWS($M$5:N6061),$L$5:$M$7000,2,FALSE),"")</f>
        <v/>
      </c>
      <c r="O6061" s="1" t="str">
        <f>IFERROR(VLOOKUP(ROWS($O$5:O6061),$K$5:$L$7000,2,FALSE),"")</f>
        <v/>
      </c>
    </row>
    <row r="6062" spans="2:15" ht="15" customHeight="1" x14ac:dyDescent="0.25">
      <c r="B6062" s="178" t="s">
        <v>13483</v>
      </c>
      <c r="C6062" s="178" t="s">
        <v>88</v>
      </c>
      <c r="D6062" s="178" t="s">
        <v>4478</v>
      </c>
      <c r="E6062" s="178" t="s">
        <v>6993</v>
      </c>
      <c r="F6062" s="178" t="s">
        <v>17</v>
      </c>
      <c r="G6062" s="1">
        <f>IF(ISNUMBER(Pay_Item_Search_Text),IF(ISNUMBER(IF(FIND(Pay_Item_Search_Text,B6062)=1,1, "FALSE")),MAX(G$4:$G6061)+1,IF(ISNUMBER(Pay_Item_Search_Text),0,IF(ISNUMBER(SEARCH(Pay_Item_Search_Text,H6062)),MAX(G$4:$G6061)+1,0))),IF(ISNUMBER(Pay_Item_Search_Text),0,IF(ISNUMBER(SEARCH(Pay_Item_Search_Text,H6062)),MAX(G$4:$G6061)+1,0)))</f>
        <v>6058</v>
      </c>
      <c r="H6062" s="1" t="str">
        <f>IF(Table_PayItems[[#This Row],[Description]]="_","_ Unique Item - "&amp;Table_PayItems[[#This Row],[Item]]&amp;" - $"&amp;Table_PayItems[[#This Row],[Unit]],Table_PayItems[[#This Row],[Description]]&amp;" - $"&amp;Table_PayItems[[#This Row],[Unit]])</f>
        <v>Tilia x euchlora, 1 3/4 inch - $Ea</v>
      </c>
      <c r="I6062" s="29" t="str">
        <f>IFERROR(VLOOKUP(ROWS($M$5:M6062),Table_PayItems[[Search Key]:[Concentrated Name]],2,FALSE),"")</f>
        <v>Tilia x euchlora, 1 3/4 inch - $Ea</v>
      </c>
      <c r="J6062" s="1"/>
      <c r="K6062" s="1"/>
      <c r="L6062" s="22">
        <f>IF(ISNUMBER(SEARCH(Pay_Item_Search_Text_2,M6062)),MAX($L$4:L6061)+1,0)</f>
        <v>0</v>
      </c>
      <c r="M6062" s="1" t="str">
        <f>IFERROR(VLOOKUP(ROWS($M$5:M6062),Table_PayItems[[Search Key]:[Concentrated Name]],2,FALSE),"")</f>
        <v>Tilia x euchlora, 1 3/4 inch - $Ea</v>
      </c>
      <c r="N6062" s="1" t="str">
        <f>IFERROR(VLOOKUP(ROWS($M$5:N6062),$L$5:$M$7000,2,FALSE),"")</f>
        <v/>
      </c>
      <c r="O6062" s="1" t="str">
        <f>IFERROR(VLOOKUP(ROWS($O$5:O6062),$K$5:$L$7000,2,FALSE),"")</f>
        <v/>
      </c>
    </row>
    <row r="6063" spans="2:15" ht="15" customHeight="1" x14ac:dyDescent="0.25">
      <c r="B6063" s="178" t="s">
        <v>13484</v>
      </c>
      <c r="C6063" s="178" t="s">
        <v>88</v>
      </c>
      <c r="D6063" s="178" t="s">
        <v>4479</v>
      </c>
      <c r="E6063" s="178" t="s">
        <v>6993</v>
      </c>
      <c r="F6063" s="178" t="s">
        <v>17</v>
      </c>
      <c r="G6063" s="1">
        <f>IF(ISNUMBER(Pay_Item_Search_Text),IF(ISNUMBER(IF(FIND(Pay_Item_Search_Text,B6063)=1,1, "FALSE")),MAX(G$4:$G6062)+1,IF(ISNUMBER(Pay_Item_Search_Text),0,IF(ISNUMBER(SEARCH(Pay_Item_Search_Text,H6063)),MAX(G$4:$G6062)+1,0))),IF(ISNUMBER(Pay_Item_Search_Text),0,IF(ISNUMBER(SEARCH(Pay_Item_Search_Text,H6063)),MAX(G$4:$G6062)+1,0)))</f>
        <v>6059</v>
      </c>
      <c r="H6063" s="1" t="str">
        <f>IF(Table_PayItems[[#This Row],[Description]]="_","_ Unique Item - "&amp;Table_PayItems[[#This Row],[Item]]&amp;" - $"&amp;Table_PayItems[[#This Row],[Unit]],Table_PayItems[[#This Row],[Description]]&amp;" - $"&amp;Table_PayItems[[#This Row],[Unit]])</f>
        <v>Tilia x euchlora, 2 inch - $Ea</v>
      </c>
      <c r="I6063" s="29" t="str">
        <f>IFERROR(VLOOKUP(ROWS($M$5:M6063),Table_PayItems[[Search Key]:[Concentrated Name]],2,FALSE),"")</f>
        <v>Tilia x euchlora, 2 inch - $Ea</v>
      </c>
      <c r="J6063" s="1"/>
      <c r="K6063" s="1"/>
      <c r="L6063" s="22">
        <f>IF(ISNUMBER(SEARCH(Pay_Item_Search_Text_2,M6063)),MAX($L$4:L6062)+1,0)</f>
        <v>0</v>
      </c>
      <c r="M6063" s="1" t="str">
        <f>IFERROR(VLOOKUP(ROWS($M$5:M6063),Table_PayItems[[Search Key]:[Concentrated Name]],2,FALSE),"")</f>
        <v>Tilia x euchlora, 2 inch - $Ea</v>
      </c>
      <c r="N6063" s="1" t="str">
        <f>IFERROR(VLOOKUP(ROWS($M$5:N6063),$L$5:$M$7000,2,FALSE),"")</f>
        <v/>
      </c>
      <c r="O6063" s="1" t="str">
        <f>IFERROR(VLOOKUP(ROWS($O$5:O6063),$K$5:$L$7000,2,FALSE),"")</f>
        <v/>
      </c>
    </row>
    <row r="6064" spans="2:15" ht="15" customHeight="1" x14ac:dyDescent="0.25">
      <c r="B6064" s="178" t="s">
        <v>10903</v>
      </c>
      <c r="C6064" s="178" t="s">
        <v>2893</v>
      </c>
      <c r="D6064" s="178" t="s">
        <v>2894</v>
      </c>
      <c r="E6064" s="178" t="s">
        <v>3119</v>
      </c>
      <c r="F6064" s="178" t="s">
        <v>17</v>
      </c>
      <c r="G6064" s="1">
        <f>IF(ISNUMBER(Pay_Item_Search_Text),IF(ISNUMBER(IF(FIND(Pay_Item_Search_Text,B6064)=1,1, "FALSE")),MAX(G$4:$G6063)+1,IF(ISNUMBER(Pay_Item_Search_Text),0,IF(ISNUMBER(SEARCH(Pay_Item_Search_Text,H6064)),MAX(G$4:$G6063)+1,0))),IF(ISNUMBER(Pay_Item_Search_Text),0,IF(ISNUMBER(SEARCH(Pay_Item_Search_Text,H6064)),MAX(G$4:$G6063)+1,0)))</f>
        <v>6060</v>
      </c>
      <c r="H6064" s="1" t="str">
        <f>IF(Table_PayItems[[#This Row],[Description]]="_","_ Unique Item - "&amp;Table_PayItems[[#This Row],[Item]]&amp;" - $"&amp;Table_PayItems[[#This Row],[Unit]],Table_PayItems[[#This Row],[Description]]&amp;" - $"&amp;Table_PayItems[[#This Row],[Unit]])</f>
        <v>Timber and Lumber, Treated, Furn and Place - $TBF</v>
      </c>
      <c r="I6064" s="29" t="str">
        <f>IFERROR(VLOOKUP(ROWS($M$5:M6064),Table_PayItems[[Search Key]:[Concentrated Name]],2,FALSE),"")</f>
        <v>Timber and Lumber, Treated, Furn and Place - $TBF</v>
      </c>
      <c r="J6064" s="1"/>
      <c r="K6064" s="1"/>
      <c r="L6064" s="22">
        <f>IF(ISNUMBER(SEARCH(Pay_Item_Search_Text_2,M6064)),MAX($L$4:L6063)+1,0)</f>
        <v>0</v>
      </c>
      <c r="M6064" s="1" t="str">
        <f>IFERROR(VLOOKUP(ROWS($M$5:M6064),Table_PayItems[[Search Key]:[Concentrated Name]],2,FALSE),"")</f>
        <v>Timber and Lumber, Treated, Furn and Place - $TBF</v>
      </c>
      <c r="N6064" s="1" t="str">
        <f>IFERROR(VLOOKUP(ROWS($M$5:N6064),$L$5:$M$7000,2,FALSE),"")</f>
        <v/>
      </c>
      <c r="O6064" s="1" t="str">
        <f>IFERROR(VLOOKUP(ROWS($O$5:O6064),$K$5:$L$7000,2,FALSE),"")</f>
        <v/>
      </c>
    </row>
    <row r="6065" spans="2:15" ht="15" customHeight="1" x14ac:dyDescent="0.25">
      <c r="B6065" s="178" t="s">
        <v>11005</v>
      </c>
      <c r="C6065" s="178" t="s">
        <v>123</v>
      </c>
      <c r="D6065" s="178" t="s">
        <v>2987</v>
      </c>
      <c r="E6065" s="178" t="s">
        <v>17</v>
      </c>
      <c r="F6065" s="178" t="s">
        <v>17</v>
      </c>
      <c r="G6065" s="1">
        <f>IF(ISNUMBER(Pay_Item_Search_Text),IF(ISNUMBER(IF(FIND(Pay_Item_Search_Text,B6065)=1,1, "FALSE")),MAX(G$4:$G6064)+1,IF(ISNUMBER(Pay_Item_Search_Text),0,IF(ISNUMBER(SEARCH(Pay_Item_Search_Text,H6065)),MAX(G$4:$G6064)+1,0))),IF(ISNUMBER(Pay_Item_Search_Text),0,IF(ISNUMBER(SEARCH(Pay_Item_Search_Text,H6065)),MAX(G$4:$G6064)+1,0)))</f>
        <v>6061</v>
      </c>
      <c r="H6065" s="1" t="str">
        <f>IF(Table_PayItems[[#This Row],[Description]]="_","_ Unique Item - "&amp;Table_PayItems[[#This Row],[Item]]&amp;" - $"&amp;Table_PayItems[[#This Row],[Unit]],Table_PayItems[[#This Row],[Description]]&amp;" - $"&amp;Table_PayItems[[#This Row],[Unit]])</f>
        <v>Top Flanges and Beam Ends, Clean and Coat - $Syd</v>
      </c>
      <c r="I6065" s="29" t="str">
        <f>IFERROR(VLOOKUP(ROWS($M$5:M6065),Table_PayItems[[Search Key]:[Concentrated Name]],2,FALSE),"")</f>
        <v>Top Flanges and Beam Ends, Clean and Coat - $Syd</v>
      </c>
      <c r="J6065" s="1"/>
      <c r="K6065" s="1"/>
      <c r="L6065" s="22">
        <f>IF(ISNUMBER(SEARCH(Pay_Item_Search_Text_2,M6065)),MAX($L$4:L6064)+1,0)</f>
        <v>0</v>
      </c>
      <c r="M6065" s="1" t="str">
        <f>IFERROR(VLOOKUP(ROWS($M$5:M6065),Table_PayItems[[Search Key]:[Concentrated Name]],2,FALSE),"")</f>
        <v>Top Flanges and Beam Ends, Clean and Coat - $Syd</v>
      </c>
      <c r="N6065" s="1" t="str">
        <f>IFERROR(VLOOKUP(ROWS($M$5:N6065),$L$5:$M$7000,2,FALSE),"")</f>
        <v/>
      </c>
      <c r="O6065" s="1" t="str">
        <f>IFERROR(VLOOKUP(ROWS($O$5:O6065),$K$5:$L$7000,2,FALSE),"")</f>
        <v/>
      </c>
    </row>
    <row r="6066" spans="2:15" ht="15" customHeight="1" x14ac:dyDescent="0.25">
      <c r="B6066" s="178" t="s">
        <v>13646</v>
      </c>
      <c r="C6066" s="178" t="s">
        <v>123</v>
      </c>
      <c r="D6066" s="178" t="s">
        <v>4579</v>
      </c>
      <c r="E6066" s="178" t="s">
        <v>17</v>
      </c>
      <c r="F6066" s="178" t="s">
        <v>17</v>
      </c>
      <c r="G6066" s="1">
        <f>IF(ISNUMBER(Pay_Item_Search_Text),IF(ISNUMBER(IF(FIND(Pay_Item_Search_Text,B6066)=1,1, "FALSE")),MAX(G$4:$G6065)+1,IF(ISNUMBER(Pay_Item_Search_Text),0,IF(ISNUMBER(SEARCH(Pay_Item_Search_Text,H6066)),MAX(G$4:$G6065)+1,0))),IF(ISNUMBER(Pay_Item_Search_Text),0,IF(ISNUMBER(SEARCH(Pay_Item_Search_Text,H6066)),MAX(G$4:$G6065)+1,0)))</f>
        <v>6062</v>
      </c>
      <c r="H6066" s="1" t="str">
        <f>IF(Table_PayItems[[#This Row],[Description]]="_","_ Unique Item - "&amp;Table_PayItems[[#This Row],[Item]]&amp;" - $"&amp;Table_PayItems[[#This Row],[Unit]],Table_PayItems[[#This Row],[Description]]&amp;" - $"&amp;Table_PayItems[[#This Row],[Unit]])</f>
        <v>Topsoil Surface, Furn, 10 inch - $Syd</v>
      </c>
      <c r="I6066" s="29" t="str">
        <f>IFERROR(VLOOKUP(ROWS($M$5:M6066),Table_PayItems[[Search Key]:[Concentrated Name]],2,FALSE),"")</f>
        <v>Topsoil Surface, Furn, 10 inch - $Syd</v>
      </c>
      <c r="J6066" s="1"/>
      <c r="K6066" s="1"/>
      <c r="L6066" s="22">
        <f>IF(ISNUMBER(SEARCH(Pay_Item_Search_Text_2,M6066)),MAX($L$4:L6065)+1,0)</f>
        <v>1060</v>
      </c>
      <c r="M6066" s="1" t="str">
        <f>IFERROR(VLOOKUP(ROWS($M$5:M6066),Table_PayItems[[Search Key]:[Concentrated Name]],2,FALSE),"")</f>
        <v>Topsoil Surface, Furn, 10 inch - $Syd</v>
      </c>
      <c r="N6066" s="1" t="str">
        <f>IFERROR(VLOOKUP(ROWS($M$5:N6066),$L$5:$M$7000,2,FALSE),"")</f>
        <v/>
      </c>
      <c r="O6066" s="1" t="str">
        <f>IFERROR(VLOOKUP(ROWS($O$5:O6066),$K$5:$L$7000,2,FALSE),"")</f>
        <v/>
      </c>
    </row>
    <row r="6067" spans="2:15" ht="15" customHeight="1" x14ac:dyDescent="0.25">
      <c r="B6067" s="178" t="s">
        <v>13647</v>
      </c>
      <c r="C6067" s="178" t="s">
        <v>123</v>
      </c>
      <c r="D6067" s="178" t="s">
        <v>4580</v>
      </c>
      <c r="E6067" s="178" t="s">
        <v>17</v>
      </c>
      <c r="F6067" s="178" t="s">
        <v>17</v>
      </c>
      <c r="G6067" s="1">
        <f>IF(ISNUMBER(Pay_Item_Search_Text),IF(ISNUMBER(IF(FIND(Pay_Item_Search_Text,B6067)=1,1, "FALSE")),MAX(G$4:$G6066)+1,IF(ISNUMBER(Pay_Item_Search_Text),0,IF(ISNUMBER(SEARCH(Pay_Item_Search_Text,H6067)),MAX(G$4:$G6066)+1,0))),IF(ISNUMBER(Pay_Item_Search_Text),0,IF(ISNUMBER(SEARCH(Pay_Item_Search_Text,H6067)),MAX(G$4:$G6066)+1,0)))</f>
        <v>6063</v>
      </c>
      <c r="H6067" s="24" t="str">
        <f>IF(Table_PayItems[[#This Row],[Description]]="_","_ Unique Item - "&amp;Table_PayItems[[#This Row],[Item]]&amp;" - $"&amp;Table_PayItems[[#This Row],[Unit]],Table_PayItems[[#This Row],[Description]]&amp;" - $"&amp;Table_PayItems[[#This Row],[Unit]])</f>
        <v>Topsoil Surface, Furn, 11 inch - $Syd</v>
      </c>
      <c r="I6067" s="30" t="str">
        <f>IFERROR(VLOOKUP(ROWS($M$5:M6067),Table_PayItems[[Search Key]:[Concentrated Name]],2,FALSE),"")</f>
        <v>Topsoil Surface, Furn, 11 inch - $Syd</v>
      </c>
      <c r="J6067" s="1"/>
      <c r="K6067" s="1"/>
      <c r="L6067" s="22">
        <f>IF(ISNUMBER(SEARCH(Pay_Item_Search_Text_2,M6067)),MAX($L$4:L6066)+1,0)</f>
        <v>0</v>
      </c>
      <c r="M6067" s="1" t="str">
        <f>IFERROR(VLOOKUP(ROWS($M$5:M6067),Table_PayItems[[Search Key]:[Concentrated Name]],2,FALSE),"")</f>
        <v>Topsoil Surface, Furn, 11 inch - $Syd</v>
      </c>
      <c r="N6067" s="1" t="str">
        <f>IFERROR(VLOOKUP(ROWS($M$5:N6067),$L$5:$M$7000,2,FALSE),"")</f>
        <v/>
      </c>
      <c r="O6067" s="1" t="str">
        <f>IFERROR(VLOOKUP(ROWS($O$5:O6067),$K$5:$L$7000,2,FALSE),"")</f>
        <v/>
      </c>
    </row>
    <row r="6068" spans="2:15" ht="15" customHeight="1" x14ac:dyDescent="0.25">
      <c r="B6068" s="178" t="s">
        <v>13648</v>
      </c>
      <c r="C6068" s="178" t="s">
        <v>123</v>
      </c>
      <c r="D6068" s="178" t="s">
        <v>4581</v>
      </c>
      <c r="E6068" s="178" t="s">
        <v>17</v>
      </c>
      <c r="F6068" s="178" t="s">
        <v>17</v>
      </c>
      <c r="G6068" s="1">
        <f>IF(ISNUMBER(Pay_Item_Search_Text),IF(ISNUMBER(IF(FIND(Pay_Item_Search_Text,B6068)=1,1, "FALSE")),MAX(G$4:$G6067)+1,IF(ISNUMBER(Pay_Item_Search_Text),0,IF(ISNUMBER(SEARCH(Pay_Item_Search_Text,H6068)),MAX(G$4:$G6067)+1,0))),IF(ISNUMBER(Pay_Item_Search_Text),0,IF(ISNUMBER(SEARCH(Pay_Item_Search_Text,H6068)),MAX(G$4:$G6067)+1,0)))</f>
        <v>6064</v>
      </c>
      <c r="H6068" s="1" t="str">
        <f>IF(Table_PayItems[[#This Row],[Description]]="_","_ Unique Item - "&amp;Table_PayItems[[#This Row],[Item]]&amp;" - $"&amp;Table_PayItems[[#This Row],[Unit]],Table_PayItems[[#This Row],[Description]]&amp;" - $"&amp;Table_PayItems[[#This Row],[Unit]])</f>
        <v>Topsoil Surface, Furn, 12 inch - $Syd</v>
      </c>
      <c r="I6068" s="29" t="str">
        <f>IFERROR(VLOOKUP(ROWS($M$5:M6068),Table_PayItems[[Search Key]:[Concentrated Name]],2,FALSE),"")</f>
        <v>Topsoil Surface, Furn, 12 inch - $Syd</v>
      </c>
      <c r="J6068" s="1"/>
      <c r="K6068" s="1"/>
      <c r="L6068" s="22">
        <f>IF(ISNUMBER(SEARCH(Pay_Item_Search_Text_2,M6068)),MAX($L$4:L6067)+1,0)</f>
        <v>0</v>
      </c>
      <c r="M6068" s="1" t="str">
        <f>IFERROR(VLOOKUP(ROWS($M$5:M6068),Table_PayItems[[Search Key]:[Concentrated Name]],2,FALSE),"")</f>
        <v>Topsoil Surface, Furn, 12 inch - $Syd</v>
      </c>
      <c r="N6068" s="1" t="str">
        <f>IFERROR(VLOOKUP(ROWS($M$5:N6068),$L$5:$M$7000,2,FALSE),"")</f>
        <v/>
      </c>
      <c r="O6068" s="1" t="str">
        <f>IFERROR(VLOOKUP(ROWS($O$5:O6068),$K$5:$L$7000,2,FALSE),"")</f>
        <v/>
      </c>
    </row>
    <row r="6069" spans="2:15" ht="15" customHeight="1" x14ac:dyDescent="0.25">
      <c r="B6069" s="178" t="s">
        <v>13638</v>
      </c>
      <c r="C6069" s="178" t="s">
        <v>123</v>
      </c>
      <c r="D6069" s="178" t="s">
        <v>4571</v>
      </c>
      <c r="E6069" s="178" t="s">
        <v>17</v>
      </c>
      <c r="F6069" s="178" t="s">
        <v>17</v>
      </c>
      <c r="G6069" s="1">
        <f>IF(ISNUMBER(Pay_Item_Search_Text),IF(ISNUMBER(IF(FIND(Pay_Item_Search_Text,B6069)=1,1, "FALSE")),MAX(G$4:$G6068)+1,IF(ISNUMBER(Pay_Item_Search_Text),0,IF(ISNUMBER(SEARCH(Pay_Item_Search_Text,H6069)),MAX(G$4:$G6068)+1,0))),IF(ISNUMBER(Pay_Item_Search_Text),0,IF(ISNUMBER(SEARCH(Pay_Item_Search_Text,H6069)),MAX(G$4:$G6068)+1,0)))</f>
        <v>6065</v>
      </c>
      <c r="H6069" s="1" t="str">
        <f>IF(Table_PayItems[[#This Row],[Description]]="_","_ Unique Item - "&amp;Table_PayItems[[#This Row],[Item]]&amp;" - $"&amp;Table_PayItems[[#This Row],[Unit]],Table_PayItems[[#This Row],[Description]]&amp;" - $"&amp;Table_PayItems[[#This Row],[Unit]])</f>
        <v>Topsoil Surface, Furn, 2 inch - $Syd</v>
      </c>
      <c r="I6069" s="29" t="str">
        <f>IFERROR(VLOOKUP(ROWS($M$5:M6069),Table_PayItems[[Search Key]:[Concentrated Name]],2,FALSE),"")</f>
        <v>Topsoil Surface, Furn, 2 inch - $Syd</v>
      </c>
      <c r="J6069" s="1"/>
      <c r="K6069" s="1"/>
      <c r="L6069" s="22">
        <f>IF(ISNUMBER(SEARCH(Pay_Item_Search_Text_2,M6069)),MAX($L$4:L6068)+1,0)</f>
        <v>0</v>
      </c>
      <c r="M6069" s="1" t="str">
        <f>IFERROR(VLOOKUP(ROWS($M$5:M6069),Table_PayItems[[Search Key]:[Concentrated Name]],2,FALSE),"")</f>
        <v>Topsoil Surface, Furn, 2 inch - $Syd</v>
      </c>
      <c r="N6069" s="1" t="str">
        <f>IFERROR(VLOOKUP(ROWS($M$5:N6069),$L$5:$M$7000,2,FALSE),"")</f>
        <v/>
      </c>
      <c r="O6069" s="1" t="str">
        <f>IFERROR(VLOOKUP(ROWS($O$5:O6069),$K$5:$L$7000,2,FALSE),"")</f>
        <v/>
      </c>
    </row>
    <row r="6070" spans="2:15" ht="15" customHeight="1" x14ac:dyDescent="0.25">
      <c r="B6070" s="178" t="s">
        <v>13639</v>
      </c>
      <c r="C6070" s="178" t="s">
        <v>123</v>
      </c>
      <c r="D6070" s="178" t="s">
        <v>4572</v>
      </c>
      <c r="E6070" s="178" t="s">
        <v>17</v>
      </c>
      <c r="F6070" s="178" t="s">
        <v>17</v>
      </c>
      <c r="G6070" s="1">
        <f>IF(ISNUMBER(Pay_Item_Search_Text),IF(ISNUMBER(IF(FIND(Pay_Item_Search_Text,B6070)=1,1, "FALSE")),MAX(G$4:$G6069)+1,IF(ISNUMBER(Pay_Item_Search_Text),0,IF(ISNUMBER(SEARCH(Pay_Item_Search_Text,H6070)),MAX(G$4:$G6069)+1,0))),IF(ISNUMBER(Pay_Item_Search_Text),0,IF(ISNUMBER(SEARCH(Pay_Item_Search_Text,H6070)),MAX(G$4:$G6069)+1,0)))</f>
        <v>6066</v>
      </c>
      <c r="H6070" s="1" t="str">
        <f>IF(Table_PayItems[[#This Row],[Description]]="_","_ Unique Item - "&amp;Table_PayItems[[#This Row],[Item]]&amp;" - $"&amp;Table_PayItems[[#This Row],[Unit]],Table_PayItems[[#This Row],[Description]]&amp;" - $"&amp;Table_PayItems[[#This Row],[Unit]])</f>
        <v>Topsoil Surface, Furn, 3 inch - $Syd</v>
      </c>
      <c r="I6070" s="29" t="str">
        <f>IFERROR(VLOOKUP(ROWS($M$5:M6070),Table_PayItems[[Search Key]:[Concentrated Name]],2,FALSE),"")</f>
        <v>Topsoil Surface, Furn, 3 inch - $Syd</v>
      </c>
      <c r="J6070" s="1"/>
      <c r="K6070" s="1"/>
      <c r="L6070" s="22">
        <f>IF(ISNUMBER(SEARCH(Pay_Item_Search_Text_2,M6070)),MAX($L$4:L6069)+1,0)</f>
        <v>0</v>
      </c>
      <c r="M6070" s="1" t="str">
        <f>IFERROR(VLOOKUP(ROWS($M$5:M6070),Table_PayItems[[Search Key]:[Concentrated Name]],2,FALSE),"")</f>
        <v>Topsoil Surface, Furn, 3 inch - $Syd</v>
      </c>
      <c r="N6070" s="1" t="str">
        <f>IFERROR(VLOOKUP(ROWS($M$5:N6070),$L$5:$M$7000,2,FALSE),"")</f>
        <v/>
      </c>
      <c r="O6070" s="1" t="str">
        <f>IFERROR(VLOOKUP(ROWS($O$5:O6070),$K$5:$L$7000,2,FALSE),"")</f>
        <v/>
      </c>
    </row>
    <row r="6071" spans="2:15" ht="15" customHeight="1" x14ac:dyDescent="0.25">
      <c r="B6071" s="178" t="s">
        <v>13640</v>
      </c>
      <c r="C6071" s="178" t="s">
        <v>123</v>
      </c>
      <c r="D6071" s="178" t="s">
        <v>4573</v>
      </c>
      <c r="E6071" s="178" t="s">
        <v>17</v>
      </c>
      <c r="F6071" s="178" t="s">
        <v>17</v>
      </c>
      <c r="G6071" s="1">
        <f>IF(ISNUMBER(Pay_Item_Search_Text),IF(ISNUMBER(IF(FIND(Pay_Item_Search_Text,B6071)=1,1, "FALSE")),MAX(G$4:$G6070)+1,IF(ISNUMBER(Pay_Item_Search_Text),0,IF(ISNUMBER(SEARCH(Pay_Item_Search_Text,H6071)),MAX(G$4:$G6070)+1,0))),IF(ISNUMBER(Pay_Item_Search_Text),0,IF(ISNUMBER(SEARCH(Pay_Item_Search_Text,H6071)),MAX(G$4:$G6070)+1,0)))</f>
        <v>6067</v>
      </c>
      <c r="H6071" s="1" t="str">
        <f>IF(Table_PayItems[[#This Row],[Description]]="_","_ Unique Item - "&amp;Table_PayItems[[#This Row],[Item]]&amp;" - $"&amp;Table_PayItems[[#This Row],[Unit]],Table_PayItems[[#This Row],[Description]]&amp;" - $"&amp;Table_PayItems[[#This Row],[Unit]])</f>
        <v>Topsoil Surface, Furn, 4 inch - $Syd</v>
      </c>
      <c r="I6071" s="29" t="str">
        <f>IFERROR(VLOOKUP(ROWS($M$5:M6071),Table_PayItems[[Search Key]:[Concentrated Name]],2,FALSE),"")</f>
        <v>Topsoil Surface, Furn, 4 inch - $Syd</v>
      </c>
      <c r="J6071" s="1"/>
      <c r="K6071" s="1"/>
      <c r="L6071" s="22">
        <f>IF(ISNUMBER(SEARCH(Pay_Item_Search_Text_2,M6071)),MAX($L$4:L6070)+1,0)</f>
        <v>0</v>
      </c>
      <c r="M6071" s="1" t="str">
        <f>IFERROR(VLOOKUP(ROWS($M$5:M6071),Table_PayItems[[Search Key]:[Concentrated Name]],2,FALSE),"")</f>
        <v>Topsoil Surface, Furn, 4 inch - $Syd</v>
      </c>
      <c r="N6071" s="1" t="str">
        <f>IFERROR(VLOOKUP(ROWS($M$5:N6071),$L$5:$M$7000,2,FALSE),"")</f>
        <v/>
      </c>
      <c r="O6071" s="1" t="str">
        <f>IFERROR(VLOOKUP(ROWS($O$5:O6071),$K$5:$L$7000,2,FALSE),"")</f>
        <v/>
      </c>
    </row>
    <row r="6072" spans="2:15" ht="15" customHeight="1" x14ac:dyDescent="0.25">
      <c r="B6072" s="178" t="s">
        <v>13641</v>
      </c>
      <c r="C6072" s="178" t="s">
        <v>123</v>
      </c>
      <c r="D6072" s="178" t="s">
        <v>4574</v>
      </c>
      <c r="E6072" s="178" t="s">
        <v>17</v>
      </c>
      <c r="F6072" s="178" t="s">
        <v>17</v>
      </c>
      <c r="G6072" s="1">
        <f>IF(ISNUMBER(Pay_Item_Search_Text),IF(ISNUMBER(IF(FIND(Pay_Item_Search_Text,B6072)=1,1, "FALSE")),MAX(G$4:$G6071)+1,IF(ISNUMBER(Pay_Item_Search_Text),0,IF(ISNUMBER(SEARCH(Pay_Item_Search_Text,H6072)),MAX(G$4:$G6071)+1,0))),IF(ISNUMBER(Pay_Item_Search_Text),0,IF(ISNUMBER(SEARCH(Pay_Item_Search_Text,H6072)),MAX(G$4:$G6071)+1,0)))</f>
        <v>6068</v>
      </c>
      <c r="H6072" s="1" t="str">
        <f>IF(Table_PayItems[[#This Row],[Description]]="_","_ Unique Item - "&amp;Table_PayItems[[#This Row],[Item]]&amp;" - $"&amp;Table_PayItems[[#This Row],[Unit]],Table_PayItems[[#This Row],[Description]]&amp;" - $"&amp;Table_PayItems[[#This Row],[Unit]])</f>
        <v>Topsoil Surface, Furn, 5 inch - $Syd</v>
      </c>
      <c r="I6072" s="29" t="str">
        <f>IFERROR(VLOOKUP(ROWS($M$5:M6072),Table_PayItems[[Search Key]:[Concentrated Name]],2,FALSE),"")</f>
        <v>Topsoil Surface, Furn, 5 inch - $Syd</v>
      </c>
      <c r="J6072" s="1"/>
      <c r="K6072" s="1"/>
      <c r="L6072" s="22">
        <f>IF(ISNUMBER(SEARCH(Pay_Item_Search_Text_2,M6072)),MAX($L$4:L6071)+1,0)</f>
        <v>0</v>
      </c>
      <c r="M6072" s="1" t="str">
        <f>IFERROR(VLOOKUP(ROWS($M$5:M6072),Table_PayItems[[Search Key]:[Concentrated Name]],2,FALSE),"")</f>
        <v>Topsoil Surface, Furn, 5 inch - $Syd</v>
      </c>
      <c r="N6072" s="1" t="str">
        <f>IFERROR(VLOOKUP(ROWS($M$5:N6072),$L$5:$M$7000,2,FALSE),"")</f>
        <v/>
      </c>
      <c r="O6072" s="1" t="str">
        <f>IFERROR(VLOOKUP(ROWS($O$5:O6072),$K$5:$L$7000,2,FALSE),"")</f>
        <v/>
      </c>
    </row>
    <row r="6073" spans="2:15" ht="15" customHeight="1" x14ac:dyDescent="0.25">
      <c r="B6073" s="178" t="s">
        <v>13642</v>
      </c>
      <c r="C6073" s="178" t="s">
        <v>123</v>
      </c>
      <c r="D6073" s="178" t="s">
        <v>4575</v>
      </c>
      <c r="E6073" s="178" t="s">
        <v>17</v>
      </c>
      <c r="F6073" s="178" t="s">
        <v>17</v>
      </c>
      <c r="G6073" s="1">
        <f>IF(ISNUMBER(Pay_Item_Search_Text),IF(ISNUMBER(IF(FIND(Pay_Item_Search_Text,B6073)=1,1, "FALSE")),MAX(G$4:$G6072)+1,IF(ISNUMBER(Pay_Item_Search_Text),0,IF(ISNUMBER(SEARCH(Pay_Item_Search_Text,H6073)),MAX(G$4:$G6072)+1,0))),IF(ISNUMBER(Pay_Item_Search_Text),0,IF(ISNUMBER(SEARCH(Pay_Item_Search_Text,H6073)),MAX(G$4:$G6072)+1,0)))</f>
        <v>6069</v>
      </c>
      <c r="H6073" s="1" t="str">
        <f>IF(Table_PayItems[[#This Row],[Description]]="_","_ Unique Item - "&amp;Table_PayItems[[#This Row],[Item]]&amp;" - $"&amp;Table_PayItems[[#This Row],[Unit]],Table_PayItems[[#This Row],[Description]]&amp;" - $"&amp;Table_PayItems[[#This Row],[Unit]])</f>
        <v>Topsoil Surface, Furn, 6 inch - $Syd</v>
      </c>
      <c r="I6073" s="29" t="str">
        <f>IFERROR(VLOOKUP(ROWS($M$5:M6073),Table_PayItems[[Search Key]:[Concentrated Name]],2,FALSE),"")</f>
        <v>Topsoil Surface, Furn, 6 inch - $Syd</v>
      </c>
      <c r="J6073" s="1"/>
      <c r="K6073" s="1"/>
      <c r="L6073" s="22">
        <f>IF(ISNUMBER(SEARCH(Pay_Item_Search_Text_2,M6073)),MAX($L$4:L6072)+1,0)</f>
        <v>0</v>
      </c>
      <c r="M6073" s="1" t="str">
        <f>IFERROR(VLOOKUP(ROWS($M$5:M6073),Table_PayItems[[Search Key]:[Concentrated Name]],2,FALSE),"")</f>
        <v>Topsoil Surface, Furn, 6 inch - $Syd</v>
      </c>
      <c r="N6073" s="1" t="str">
        <f>IFERROR(VLOOKUP(ROWS($M$5:N6073),$L$5:$M$7000,2,FALSE),"")</f>
        <v/>
      </c>
      <c r="O6073" s="1" t="str">
        <f>IFERROR(VLOOKUP(ROWS($O$5:O6073),$K$5:$L$7000,2,FALSE),"")</f>
        <v/>
      </c>
    </row>
    <row r="6074" spans="2:15" ht="15" customHeight="1" x14ac:dyDescent="0.25">
      <c r="B6074" s="178" t="s">
        <v>13643</v>
      </c>
      <c r="C6074" s="178" t="s">
        <v>123</v>
      </c>
      <c r="D6074" s="178" t="s">
        <v>4576</v>
      </c>
      <c r="E6074" s="178" t="s">
        <v>17</v>
      </c>
      <c r="F6074" s="178" t="s">
        <v>17</v>
      </c>
      <c r="G6074" s="1">
        <f>IF(ISNUMBER(Pay_Item_Search_Text),IF(ISNUMBER(IF(FIND(Pay_Item_Search_Text,B6074)=1,1, "FALSE")),MAX(G$4:$G6073)+1,IF(ISNUMBER(Pay_Item_Search_Text),0,IF(ISNUMBER(SEARCH(Pay_Item_Search_Text,H6074)),MAX(G$4:$G6073)+1,0))),IF(ISNUMBER(Pay_Item_Search_Text),0,IF(ISNUMBER(SEARCH(Pay_Item_Search_Text,H6074)),MAX(G$4:$G6073)+1,0)))</f>
        <v>6070</v>
      </c>
      <c r="H6074" s="1" t="str">
        <f>IF(Table_PayItems[[#This Row],[Description]]="_","_ Unique Item - "&amp;Table_PayItems[[#This Row],[Item]]&amp;" - $"&amp;Table_PayItems[[#This Row],[Unit]],Table_PayItems[[#This Row],[Description]]&amp;" - $"&amp;Table_PayItems[[#This Row],[Unit]])</f>
        <v>Topsoil Surface, Furn, 7 inch - $Syd</v>
      </c>
      <c r="I6074" s="29" t="str">
        <f>IFERROR(VLOOKUP(ROWS($M$5:M6074),Table_PayItems[[Search Key]:[Concentrated Name]],2,FALSE),"")</f>
        <v>Topsoil Surface, Furn, 7 inch - $Syd</v>
      </c>
      <c r="J6074" s="1"/>
      <c r="K6074" s="1"/>
      <c r="L6074" s="22">
        <f>IF(ISNUMBER(SEARCH(Pay_Item_Search_Text_2,M6074)),MAX($L$4:L6073)+1,0)</f>
        <v>0</v>
      </c>
      <c r="M6074" s="1" t="str">
        <f>IFERROR(VLOOKUP(ROWS($M$5:M6074),Table_PayItems[[Search Key]:[Concentrated Name]],2,FALSE),"")</f>
        <v>Topsoil Surface, Furn, 7 inch - $Syd</v>
      </c>
      <c r="N6074" s="1" t="str">
        <f>IFERROR(VLOOKUP(ROWS($M$5:N6074),$L$5:$M$7000,2,FALSE),"")</f>
        <v/>
      </c>
      <c r="O6074" s="1" t="str">
        <f>IFERROR(VLOOKUP(ROWS($O$5:O6074),$K$5:$L$7000,2,FALSE),"")</f>
        <v/>
      </c>
    </row>
    <row r="6075" spans="2:15" ht="15" customHeight="1" x14ac:dyDescent="0.25">
      <c r="B6075" s="178" t="s">
        <v>13644</v>
      </c>
      <c r="C6075" s="178" t="s">
        <v>123</v>
      </c>
      <c r="D6075" s="178" t="s">
        <v>4577</v>
      </c>
      <c r="E6075" s="178" t="s">
        <v>17</v>
      </c>
      <c r="F6075" s="178" t="s">
        <v>17</v>
      </c>
      <c r="G6075" s="1">
        <f>IF(ISNUMBER(Pay_Item_Search_Text),IF(ISNUMBER(IF(FIND(Pay_Item_Search_Text,B6075)=1,1, "FALSE")),MAX(G$4:$G6074)+1,IF(ISNUMBER(Pay_Item_Search_Text),0,IF(ISNUMBER(SEARCH(Pay_Item_Search_Text,H6075)),MAX(G$4:$G6074)+1,0))),IF(ISNUMBER(Pay_Item_Search_Text),0,IF(ISNUMBER(SEARCH(Pay_Item_Search_Text,H6075)),MAX(G$4:$G6074)+1,0)))</f>
        <v>6071</v>
      </c>
      <c r="H6075" s="1" t="str">
        <f>IF(Table_PayItems[[#This Row],[Description]]="_","_ Unique Item - "&amp;Table_PayItems[[#This Row],[Item]]&amp;" - $"&amp;Table_PayItems[[#This Row],[Unit]],Table_PayItems[[#This Row],[Description]]&amp;" - $"&amp;Table_PayItems[[#This Row],[Unit]])</f>
        <v>Topsoil Surface, Furn, 8 inch - $Syd</v>
      </c>
      <c r="I6075" s="29" t="str">
        <f>IFERROR(VLOOKUP(ROWS($M$5:M6075),Table_PayItems[[Search Key]:[Concentrated Name]],2,FALSE),"")</f>
        <v>Topsoil Surface, Furn, 8 inch - $Syd</v>
      </c>
      <c r="J6075" s="1"/>
      <c r="K6075" s="1"/>
      <c r="L6075" s="22">
        <f>IF(ISNUMBER(SEARCH(Pay_Item_Search_Text_2,M6075)),MAX($L$4:L6074)+1,0)</f>
        <v>0</v>
      </c>
      <c r="M6075" s="1" t="str">
        <f>IFERROR(VLOOKUP(ROWS($M$5:M6075),Table_PayItems[[Search Key]:[Concentrated Name]],2,FALSE),"")</f>
        <v>Topsoil Surface, Furn, 8 inch - $Syd</v>
      </c>
      <c r="N6075" s="1" t="str">
        <f>IFERROR(VLOOKUP(ROWS($M$5:N6075),$L$5:$M$7000,2,FALSE),"")</f>
        <v/>
      </c>
      <c r="O6075" s="1" t="str">
        <f>IFERROR(VLOOKUP(ROWS($O$5:O6075),$K$5:$L$7000,2,FALSE),"")</f>
        <v/>
      </c>
    </row>
    <row r="6076" spans="2:15" ht="15" customHeight="1" x14ac:dyDescent="0.25">
      <c r="B6076" s="178" t="s">
        <v>13645</v>
      </c>
      <c r="C6076" s="178" t="s">
        <v>123</v>
      </c>
      <c r="D6076" s="178" t="s">
        <v>4578</v>
      </c>
      <c r="E6076" s="178" t="s">
        <v>17</v>
      </c>
      <c r="F6076" s="178" t="s">
        <v>17</v>
      </c>
      <c r="G6076" s="1">
        <f>IF(ISNUMBER(Pay_Item_Search_Text),IF(ISNUMBER(IF(FIND(Pay_Item_Search_Text,B6076)=1,1, "FALSE")),MAX(G$4:$G6075)+1,IF(ISNUMBER(Pay_Item_Search_Text),0,IF(ISNUMBER(SEARCH(Pay_Item_Search_Text,H6076)),MAX(G$4:$G6075)+1,0))),IF(ISNUMBER(Pay_Item_Search_Text),0,IF(ISNUMBER(SEARCH(Pay_Item_Search_Text,H6076)),MAX(G$4:$G6075)+1,0)))</f>
        <v>6072</v>
      </c>
      <c r="H6076" s="1" t="str">
        <f>IF(Table_PayItems[[#This Row],[Description]]="_","_ Unique Item - "&amp;Table_PayItems[[#This Row],[Item]]&amp;" - $"&amp;Table_PayItems[[#This Row],[Unit]],Table_PayItems[[#This Row],[Description]]&amp;" - $"&amp;Table_PayItems[[#This Row],[Unit]])</f>
        <v>Topsoil Surface, Furn, 9 inch - $Syd</v>
      </c>
      <c r="I6076" s="29" t="str">
        <f>IFERROR(VLOOKUP(ROWS($M$5:M6076),Table_PayItems[[Search Key]:[Concentrated Name]],2,FALSE),"")</f>
        <v>Topsoil Surface, Furn, 9 inch - $Syd</v>
      </c>
      <c r="J6076" s="1"/>
      <c r="K6076" s="1"/>
      <c r="L6076" s="22">
        <f>IF(ISNUMBER(SEARCH(Pay_Item_Search_Text_2,M6076)),MAX($L$4:L6075)+1,0)</f>
        <v>0</v>
      </c>
      <c r="M6076" s="1" t="str">
        <f>IFERROR(VLOOKUP(ROWS($M$5:M6076),Table_PayItems[[Search Key]:[Concentrated Name]],2,FALSE),"")</f>
        <v>Topsoil Surface, Furn, 9 inch - $Syd</v>
      </c>
      <c r="N6076" s="1" t="str">
        <f>IFERROR(VLOOKUP(ROWS($M$5:N6076),$L$5:$M$7000,2,FALSE),"")</f>
        <v/>
      </c>
      <c r="O6076" s="1" t="str">
        <f>IFERROR(VLOOKUP(ROWS($O$5:O6076),$K$5:$L$7000,2,FALSE),"")</f>
        <v/>
      </c>
    </row>
    <row r="6077" spans="2:15" ht="15" customHeight="1" x14ac:dyDescent="0.25">
      <c r="B6077" s="178" t="s">
        <v>13649</v>
      </c>
      <c r="C6077" s="178" t="s">
        <v>112</v>
      </c>
      <c r="D6077" s="178" t="s">
        <v>4582</v>
      </c>
      <c r="E6077" s="178" t="s">
        <v>17</v>
      </c>
      <c r="F6077" s="178" t="s">
        <v>17</v>
      </c>
      <c r="G6077" s="1">
        <f>IF(ISNUMBER(Pay_Item_Search_Text),IF(ISNUMBER(IF(FIND(Pay_Item_Search_Text,B6077)=1,1, "FALSE")),MAX(G$4:$G6076)+1,IF(ISNUMBER(Pay_Item_Search_Text),0,IF(ISNUMBER(SEARCH(Pay_Item_Search_Text,H6077)),MAX(G$4:$G6076)+1,0))),IF(ISNUMBER(Pay_Item_Search_Text),0,IF(ISNUMBER(SEARCH(Pay_Item_Search_Text,H6077)),MAX(G$4:$G6076)+1,0)))</f>
        <v>6073</v>
      </c>
      <c r="H6077" s="1" t="str">
        <f>IF(Table_PayItems[[#This Row],[Description]]="_","_ Unique Item - "&amp;Table_PayItems[[#This Row],[Item]]&amp;" - $"&amp;Table_PayItems[[#This Row],[Unit]],Table_PayItems[[#This Row],[Description]]&amp;" - $"&amp;Table_PayItems[[#This Row],[Unit]])</f>
        <v>Topsoil Surface, Furn, LM - $Cyd</v>
      </c>
      <c r="I6077" s="29" t="str">
        <f>IFERROR(VLOOKUP(ROWS($M$5:M6077),Table_PayItems[[Search Key]:[Concentrated Name]],2,FALSE),"")</f>
        <v>Topsoil Surface, Furn, LM - $Cyd</v>
      </c>
      <c r="J6077" s="1"/>
      <c r="K6077" s="1"/>
      <c r="L6077" s="22">
        <f>IF(ISNUMBER(SEARCH(Pay_Item_Search_Text_2,M6077)),MAX($L$4:L6076)+1,0)</f>
        <v>0</v>
      </c>
      <c r="M6077" s="1" t="str">
        <f>IFERROR(VLOOKUP(ROWS($M$5:M6077),Table_PayItems[[Search Key]:[Concentrated Name]],2,FALSE),"")</f>
        <v>Topsoil Surface, Furn, LM - $Cyd</v>
      </c>
      <c r="N6077" s="1" t="str">
        <f>IFERROR(VLOOKUP(ROWS($M$5:N6077),$L$5:$M$7000,2,FALSE),"")</f>
        <v/>
      </c>
      <c r="O6077" s="1" t="str">
        <f>IFERROR(VLOOKUP(ROWS($O$5:O6077),$K$5:$L$7000,2,FALSE),"")</f>
        <v/>
      </c>
    </row>
    <row r="6078" spans="2:15" ht="15" customHeight="1" x14ac:dyDescent="0.25">
      <c r="B6078" s="178" t="s">
        <v>13658</v>
      </c>
      <c r="C6078" s="178" t="s">
        <v>123</v>
      </c>
      <c r="D6078" s="178" t="s">
        <v>4591</v>
      </c>
      <c r="E6078" s="178" t="s">
        <v>17</v>
      </c>
      <c r="F6078" s="178" t="s">
        <v>17</v>
      </c>
      <c r="G6078" s="1">
        <f>IF(ISNUMBER(Pay_Item_Search_Text),IF(ISNUMBER(IF(FIND(Pay_Item_Search_Text,B6078)=1,1, "FALSE")),MAX(G$4:$G6077)+1,IF(ISNUMBER(Pay_Item_Search_Text),0,IF(ISNUMBER(SEARCH(Pay_Item_Search_Text,H6078)),MAX(G$4:$G6077)+1,0))),IF(ISNUMBER(Pay_Item_Search_Text),0,IF(ISNUMBER(SEARCH(Pay_Item_Search_Text,H6078)),MAX(G$4:$G6077)+1,0)))</f>
        <v>6074</v>
      </c>
      <c r="H6078" s="1" t="str">
        <f>IF(Table_PayItems[[#This Row],[Description]]="_","_ Unique Item - "&amp;Table_PayItems[[#This Row],[Item]]&amp;" - $"&amp;Table_PayItems[[#This Row],[Unit]],Table_PayItems[[#This Row],[Description]]&amp;" - $"&amp;Table_PayItems[[#This Row],[Unit]])</f>
        <v>Topsoil Surface, Salv, 10 inch - $Syd</v>
      </c>
      <c r="I6078" s="29" t="str">
        <f>IFERROR(VLOOKUP(ROWS($M$5:M6078),Table_PayItems[[Search Key]:[Concentrated Name]],2,FALSE),"")</f>
        <v>Topsoil Surface, Salv, 10 inch - $Syd</v>
      </c>
      <c r="J6078" s="1"/>
      <c r="K6078" s="1"/>
      <c r="L6078" s="22">
        <f>IF(ISNUMBER(SEARCH(Pay_Item_Search_Text_2,M6078)),MAX($L$4:L6077)+1,0)</f>
        <v>1061</v>
      </c>
      <c r="M6078" s="1" t="str">
        <f>IFERROR(VLOOKUP(ROWS($M$5:M6078),Table_PayItems[[Search Key]:[Concentrated Name]],2,FALSE),"")</f>
        <v>Topsoil Surface, Salv, 10 inch - $Syd</v>
      </c>
      <c r="N6078" s="1" t="str">
        <f>IFERROR(VLOOKUP(ROWS($M$5:N6078),$L$5:$M$7000,2,FALSE),"")</f>
        <v/>
      </c>
      <c r="O6078" s="1" t="str">
        <f>IFERROR(VLOOKUP(ROWS($O$5:O6078),$K$5:$L$7000,2,FALSE),"")</f>
        <v/>
      </c>
    </row>
    <row r="6079" spans="2:15" ht="15" customHeight="1" x14ac:dyDescent="0.25">
      <c r="B6079" s="178" t="s">
        <v>13659</v>
      </c>
      <c r="C6079" s="178" t="s">
        <v>123</v>
      </c>
      <c r="D6079" s="178" t="s">
        <v>4592</v>
      </c>
      <c r="E6079" s="178" t="s">
        <v>17</v>
      </c>
      <c r="F6079" s="178" t="s">
        <v>17</v>
      </c>
      <c r="G6079" s="1">
        <f>IF(ISNUMBER(Pay_Item_Search_Text),IF(ISNUMBER(IF(FIND(Pay_Item_Search_Text,B6079)=1,1, "FALSE")),MAX(G$4:$G6078)+1,IF(ISNUMBER(Pay_Item_Search_Text),0,IF(ISNUMBER(SEARCH(Pay_Item_Search_Text,H6079)),MAX(G$4:$G6078)+1,0))),IF(ISNUMBER(Pay_Item_Search_Text),0,IF(ISNUMBER(SEARCH(Pay_Item_Search_Text,H6079)),MAX(G$4:$G6078)+1,0)))</f>
        <v>6075</v>
      </c>
      <c r="H6079" s="1" t="str">
        <f>IF(Table_PayItems[[#This Row],[Description]]="_","_ Unique Item - "&amp;Table_PayItems[[#This Row],[Item]]&amp;" - $"&amp;Table_PayItems[[#This Row],[Unit]],Table_PayItems[[#This Row],[Description]]&amp;" - $"&amp;Table_PayItems[[#This Row],[Unit]])</f>
        <v>Topsoil Surface, Salv, 11 inch - $Syd</v>
      </c>
      <c r="I6079" s="29" t="str">
        <f>IFERROR(VLOOKUP(ROWS($M$5:M6079),Table_PayItems[[Search Key]:[Concentrated Name]],2,FALSE),"")</f>
        <v>Topsoil Surface, Salv, 11 inch - $Syd</v>
      </c>
      <c r="J6079" s="1"/>
      <c r="K6079" s="1"/>
      <c r="L6079" s="22">
        <f>IF(ISNUMBER(SEARCH(Pay_Item_Search_Text_2,M6079)),MAX($L$4:L6078)+1,0)</f>
        <v>0</v>
      </c>
      <c r="M6079" s="1" t="str">
        <f>IFERROR(VLOOKUP(ROWS($M$5:M6079),Table_PayItems[[Search Key]:[Concentrated Name]],2,FALSE),"")</f>
        <v>Topsoil Surface, Salv, 11 inch - $Syd</v>
      </c>
      <c r="N6079" s="1" t="str">
        <f>IFERROR(VLOOKUP(ROWS($M$5:N6079),$L$5:$M$7000,2,FALSE),"")</f>
        <v/>
      </c>
      <c r="O6079" s="1" t="str">
        <f>IFERROR(VLOOKUP(ROWS($O$5:O6079),$K$5:$L$7000,2,FALSE),"")</f>
        <v/>
      </c>
    </row>
    <row r="6080" spans="2:15" ht="15" customHeight="1" x14ac:dyDescent="0.25">
      <c r="B6080" s="178" t="s">
        <v>13660</v>
      </c>
      <c r="C6080" s="178" t="s">
        <v>123</v>
      </c>
      <c r="D6080" s="178" t="s">
        <v>4593</v>
      </c>
      <c r="E6080" s="178" t="s">
        <v>17</v>
      </c>
      <c r="F6080" s="178" t="s">
        <v>17</v>
      </c>
      <c r="G6080" s="1">
        <f>IF(ISNUMBER(Pay_Item_Search_Text),IF(ISNUMBER(IF(FIND(Pay_Item_Search_Text,B6080)=1,1, "FALSE")),MAX(G$4:$G6079)+1,IF(ISNUMBER(Pay_Item_Search_Text),0,IF(ISNUMBER(SEARCH(Pay_Item_Search_Text,H6080)),MAX(G$4:$G6079)+1,0))),IF(ISNUMBER(Pay_Item_Search_Text),0,IF(ISNUMBER(SEARCH(Pay_Item_Search_Text,H6080)),MAX(G$4:$G6079)+1,0)))</f>
        <v>6076</v>
      </c>
      <c r="H6080" s="1" t="str">
        <f>IF(Table_PayItems[[#This Row],[Description]]="_","_ Unique Item - "&amp;Table_PayItems[[#This Row],[Item]]&amp;" - $"&amp;Table_PayItems[[#This Row],[Unit]],Table_PayItems[[#This Row],[Description]]&amp;" - $"&amp;Table_PayItems[[#This Row],[Unit]])</f>
        <v>Topsoil Surface, Salv, 12 inch - $Syd</v>
      </c>
      <c r="I6080" s="29" t="str">
        <f>IFERROR(VLOOKUP(ROWS($M$5:M6080),Table_PayItems[[Search Key]:[Concentrated Name]],2,FALSE),"")</f>
        <v>Topsoil Surface, Salv, 12 inch - $Syd</v>
      </c>
      <c r="J6080" s="1"/>
      <c r="K6080" s="1"/>
      <c r="L6080" s="22">
        <f>IF(ISNUMBER(SEARCH(Pay_Item_Search_Text_2,M6080)),MAX($L$4:L6079)+1,0)</f>
        <v>0</v>
      </c>
      <c r="M6080" s="1" t="str">
        <f>IFERROR(VLOOKUP(ROWS($M$5:M6080),Table_PayItems[[Search Key]:[Concentrated Name]],2,FALSE),"")</f>
        <v>Topsoil Surface, Salv, 12 inch - $Syd</v>
      </c>
      <c r="N6080" s="1" t="str">
        <f>IFERROR(VLOOKUP(ROWS($M$5:N6080),$L$5:$M$7000,2,FALSE),"")</f>
        <v/>
      </c>
      <c r="O6080" s="1" t="str">
        <f>IFERROR(VLOOKUP(ROWS($O$5:O6080),$K$5:$L$7000,2,FALSE),"")</f>
        <v/>
      </c>
    </row>
    <row r="6081" spans="2:15" ht="15" customHeight="1" x14ac:dyDescent="0.25">
      <c r="B6081" s="178" t="s">
        <v>13650</v>
      </c>
      <c r="C6081" s="178" t="s">
        <v>123</v>
      </c>
      <c r="D6081" s="178" t="s">
        <v>4583</v>
      </c>
      <c r="E6081" s="178" t="s">
        <v>17</v>
      </c>
      <c r="F6081" s="178" t="s">
        <v>17</v>
      </c>
      <c r="G6081" s="1">
        <f>IF(ISNUMBER(Pay_Item_Search_Text),IF(ISNUMBER(IF(FIND(Pay_Item_Search_Text,B6081)=1,1, "FALSE")),MAX(G$4:$G6080)+1,IF(ISNUMBER(Pay_Item_Search_Text),0,IF(ISNUMBER(SEARCH(Pay_Item_Search_Text,H6081)),MAX(G$4:$G6080)+1,0))),IF(ISNUMBER(Pay_Item_Search_Text),0,IF(ISNUMBER(SEARCH(Pay_Item_Search_Text,H6081)),MAX(G$4:$G6080)+1,0)))</f>
        <v>6077</v>
      </c>
      <c r="H6081" s="1" t="str">
        <f>IF(Table_PayItems[[#This Row],[Description]]="_","_ Unique Item - "&amp;Table_PayItems[[#This Row],[Item]]&amp;" - $"&amp;Table_PayItems[[#This Row],[Unit]],Table_PayItems[[#This Row],[Description]]&amp;" - $"&amp;Table_PayItems[[#This Row],[Unit]])</f>
        <v>Topsoil Surface, Salv, 2 inch - $Syd</v>
      </c>
      <c r="I6081" s="29" t="str">
        <f>IFERROR(VLOOKUP(ROWS($M$5:M6081),Table_PayItems[[Search Key]:[Concentrated Name]],2,FALSE),"")</f>
        <v>Topsoil Surface, Salv, 2 inch - $Syd</v>
      </c>
      <c r="J6081" s="1"/>
      <c r="K6081" s="1"/>
      <c r="L6081" s="22">
        <f>IF(ISNUMBER(SEARCH(Pay_Item_Search_Text_2,M6081)),MAX($L$4:L6080)+1,0)</f>
        <v>0</v>
      </c>
      <c r="M6081" s="1" t="str">
        <f>IFERROR(VLOOKUP(ROWS($M$5:M6081),Table_PayItems[[Search Key]:[Concentrated Name]],2,FALSE),"")</f>
        <v>Topsoil Surface, Salv, 2 inch - $Syd</v>
      </c>
      <c r="N6081" s="1" t="str">
        <f>IFERROR(VLOOKUP(ROWS($M$5:N6081),$L$5:$M$7000,2,FALSE),"")</f>
        <v/>
      </c>
      <c r="O6081" s="1" t="str">
        <f>IFERROR(VLOOKUP(ROWS($O$5:O6081),$K$5:$L$7000,2,FALSE),"")</f>
        <v/>
      </c>
    </row>
    <row r="6082" spans="2:15" ht="15" customHeight="1" x14ac:dyDescent="0.25">
      <c r="B6082" s="178" t="s">
        <v>13651</v>
      </c>
      <c r="C6082" s="178" t="s">
        <v>123</v>
      </c>
      <c r="D6082" s="178" t="s">
        <v>4584</v>
      </c>
      <c r="E6082" s="178" t="s">
        <v>17</v>
      </c>
      <c r="F6082" s="178" t="s">
        <v>17</v>
      </c>
      <c r="G6082" s="1">
        <f>IF(ISNUMBER(Pay_Item_Search_Text),IF(ISNUMBER(IF(FIND(Pay_Item_Search_Text,B6082)=1,1, "FALSE")),MAX(G$4:$G6081)+1,IF(ISNUMBER(Pay_Item_Search_Text),0,IF(ISNUMBER(SEARCH(Pay_Item_Search_Text,H6082)),MAX(G$4:$G6081)+1,0))),IF(ISNUMBER(Pay_Item_Search_Text),0,IF(ISNUMBER(SEARCH(Pay_Item_Search_Text,H6082)),MAX(G$4:$G6081)+1,0)))</f>
        <v>6078</v>
      </c>
      <c r="H6082" s="1" t="str">
        <f>IF(Table_PayItems[[#This Row],[Description]]="_","_ Unique Item - "&amp;Table_PayItems[[#This Row],[Item]]&amp;" - $"&amp;Table_PayItems[[#This Row],[Unit]],Table_PayItems[[#This Row],[Description]]&amp;" - $"&amp;Table_PayItems[[#This Row],[Unit]])</f>
        <v>Topsoil Surface, Salv, 3 inch - $Syd</v>
      </c>
      <c r="I6082" s="29" t="str">
        <f>IFERROR(VLOOKUP(ROWS($M$5:M6082),Table_PayItems[[Search Key]:[Concentrated Name]],2,FALSE),"")</f>
        <v>Topsoil Surface, Salv, 3 inch - $Syd</v>
      </c>
      <c r="J6082" s="1"/>
      <c r="K6082" s="1"/>
      <c r="L6082" s="22">
        <f>IF(ISNUMBER(SEARCH(Pay_Item_Search_Text_2,M6082)),MAX($L$4:L6081)+1,0)</f>
        <v>0</v>
      </c>
      <c r="M6082" s="1" t="str">
        <f>IFERROR(VLOOKUP(ROWS($M$5:M6082),Table_PayItems[[Search Key]:[Concentrated Name]],2,FALSE),"")</f>
        <v>Topsoil Surface, Salv, 3 inch - $Syd</v>
      </c>
      <c r="N6082" s="1" t="str">
        <f>IFERROR(VLOOKUP(ROWS($M$5:N6082),$L$5:$M$7000,2,FALSE),"")</f>
        <v/>
      </c>
      <c r="O6082" s="1" t="str">
        <f>IFERROR(VLOOKUP(ROWS($O$5:O6082),$K$5:$L$7000,2,FALSE),"")</f>
        <v/>
      </c>
    </row>
    <row r="6083" spans="2:15" ht="15" customHeight="1" x14ac:dyDescent="0.25">
      <c r="B6083" s="178" t="s">
        <v>13652</v>
      </c>
      <c r="C6083" s="178" t="s">
        <v>123</v>
      </c>
      <c r="D6083" s="178" t="s">
        <v>4585</v>
      </c>
      <c r="E6083" s="178" t="s">
        <v>17</v>
      </c>
      <c r="F6083" s="178" t="s">
        <v>17</v>
      </c>
      <c r="G6083" s="1">
        <f>IF(ISNUMBER(Pay_Item_Search_Text),IF(ISNUMBER(IF(FIND(Pay_Item_Search_Text,B6083)=1,1, "FALSE")),MAX(G$4:$G6082)+1,IF(ISNUMBER(Pay_Item_Search_Text),0,IF(ISNUMBER(SEARCH(Pay_Item_Search_Text,H6083)),MAX(G$4:$G6082)+1,0))),IF(ISNUMBER(Pay_Item_Search_Text),0,IF(ISNUMBER(SEARCH(Pay_Item_Search_Text,H6083)),MAX(G$4:$G6082)+1,0)))</f>
        <v>6079</v>
      </c>
      <c r="H6083" s="1" t="str">
        <f>IF(Table_PayItems[[#This Row],[Description]]="_","_ Unique Item - "&amp;Table_PayItems[[#This Row],[Item]]&amp;" - $"&amp;Table_PayItems[[#This Row],[Unit]],Table_PayItems[[#This Row],[Description]]&amp;" - $"&amp;Table_PayItems[[#This Row],[Unit]])</f>
        <v>Topsoil Surface, Salv, 4 inch - $Syd</v>
      </c>
      <c r="I6083" s="29" t="str">
        <f>IFERROR(VLOOKUP(ROWS($M$5:M6083),Table_PayItems[[Search Key]:[Concentrated Name]],2,FALSE),"")</f>
        <v>Topsoil Surface, Salv, 4 inch - $Syd</v>
      </c>
      <c r="J6083" s="1"/>
      <c r="K6083" s="1"/>
      <c r="L6083" s="22">
        <f>IF(ISNUMBER(SEARCH(Pay_Item_Search_Text_2,M6083)),MAX($L$4:L6082)+1,0)</f>
        <v>0</v>
      </c>
      <c r="M6083" s="1" t="str">
        <f>IFERROR(VLOOKUP(ROWS($M$5:M6083),Table_PayItems[[Search Key]:[Concentrated Name]],2,FALSE),"")</f>
        <v>Topsoil Surface, Salv, 4 inch - $Syd</v>
      </c>
      <c r="N6083" s="1" t="str">
        <f>IFERROR(VLOOKUP(ROWS($M$5:N6083),$L$5:$M$7000,2,FALSE),"")</f>
        <v/>
      </c>
      <c r="O6083" s="1" t="str">
        <f>IFERROR(VLOOKUP(ROWS($O$5:O6083),$K$5:$L$7000,2,FALSE),"")</f>
        <v/>
      </c>
    </row>
    <row r="6084" spans="2:15" ht="15" customHeight="1" x14ac:dyDescent="0.25">
      <c r="B6084" s="178" t="s">
        <v>13653</v>
      </c>
      <c r="C6084" s="178" t="s">
        <v>123</v>
      </c>
      <c r="D6084" s="178" t="s">
        <v>4586</v>
      </c>
      <c r="E6084" s="178" t="s">
        <v>17</v>
      </c>
      <c r="F6084" s="178" t="s">
        <v>17</v>
      </c>
      <c r="G6084" s="1">
        <f>IF(ISNUMBER(Pay_Item_Search_Text),IF(ISNUMBER(IF(FIND(Pay_Item_Search_Text,B6084)=1,1, "FALSE")),MAX(G$4:$G6083)+1,IF(ISNUMBER(Pay_Item_Search_Text),0,IF(ISNUMBER(SEARCH(Pay_Item_Search_Text,H6084)),MAX(G$4:$G6083)+1,0))),IF(ISNUMBER(Pay_Item_Search_Text),0,IF(ISNUMBER(SEARCH(Pay_Item_Search_Text,H6084)),MAX(G$4:$G6083)+1,0)))</f>
        <v>6080</v>
      </c>
      <c r="H6084" s="1" t="str">
        <f>IF(Table_PayItems[[#This Row],[Description]]="_","_ Unique Item - "&amp;Table_PayItems[[#This Row],[Item]]&amp;" - $"&amp;Table_PayItems[[#This Row],[Unit]],Table_PayItems[[#This Row],[Description]]&amp;" - $"&amp;Table_PayItems[[#This Row],[Unit]])</f>
        <v>Topsoil Surface, Salv, 5 inch - $Syd</v>
      </c>
      <c r="I6084" s="29" t="str">
        <f>IFERROR(VLOOKUP(ROWS($M$5:M6084),Table_PayItems[[Search Key]:[Concentrated Name]],2,FALSE),"")</f>
        <v>Topsoil Surface, Salv, 5 inch - $Syd</v>
      </c>
      <c r="J6084" s="1"/>
      <c r="K6084" s="1"/>
      <c r="L6084" s="22">
        <f>IF(ISNUMBER(SEARCH(Pay_Item_Search_Text_2,M6084)),MAX($L$4:L6083)+1,0)</f>
        <v>0</v>
      </c>
      <c r="M6084" s="1" t="str">
        <f>IFERROR(VLOOKUP(ROWS($M$5:M6084),Table_PayItems[[Search Key]:[Concentrated Name]],2,FALSE),"")</f>
        <v>Topsoil Surface, Salv, 5 inch - $Syd</v>
      </c>
      <c r="N6084" s="1" t="str">
        <f>IFERROR(VLOOKUP(ROWS($M$5:N6084),$L$5:$M$7000,2,FALSE),"")</f>
        <v/>
      </c>
      <c r="O6084" s="1" t="str">
        <f>IFERROR(VLOOKUP(ROWS($O$5:O6084),$K$5:$L$7000,2,FALSE),"")</f>
        <v/>
      </c>
    </row>
    <row r="6085" spans="2:15" ht="15" customHeight="1" x14ac:dyDescent="0.25">
      <c r="B6085" s="178" t="s">
        <v>13654</v>
      </c>
      <c r="C6085" s="178" t="s">
        <v>123</v>
      </c>
      <c r="D6085" s="178" t="s">
        <v>4587</v>
      </c>
      <c r="E6085" s="178" t="s">
        <v>17</v>
      </c>
      <c r="F6085" s="178" t="s">
        <v>17</v>
      </c>
      <c r="G6085" s="1">
        <f>IF(ISNUMBER(Pay_Item_Search_Text),IF(ISNUMBER(IF(FIND(Pay_Item_Search_Text,B6085)=1,1, "FALSE")),MAX(G$4:$G6084)+1,IF(ISNUMBER(Pay_Item_Search_Text),0,IF(ISNUMBER(SEARCH(Pay_Item_Search_Text,H6085)),MAX(G$4:$G6084)+1,0))),IF(ISNUMBER(Pay_Item_Search_Text),0,IF(ISNUMBER(SEARCH(Pay_Item_Search_Text,H6085)),MAX(G$4:$G6084)+1,0)))</f>
        <v>6081</v>
      </c>
      <c r="H6085" s="1" t="str">
        <f>IF(Table_PayItems[[#This Row],[Description]]="_","_ Unique Item - "&amp;Table_PayItems[[#This Row],[Item]]&amp;" - $"&amp;Table_PayItems[[#This Row],[Unit]],Table_PayItems[[#This Row],[Description]]&amp;" - $"&amp;Table_PayItems[[#This Row],[Unit]])</f>
        <v>Topsoil Surface, Salv, 6 inch - $Syd</v>
      </c>
      <c r="I6085" s="29" t="str">
        <f>IFERROR(VLOOKUP(ROWS($M$5:M6085),Table_PayItems[[Search Key]:[Concentrated Name]],2,FALSE),"")</f>
        <v>Topsoil Surface, Salv, 6 inch - $Syd</v>
      </c>
      <c r="J6085" s="1"/>
      <c r="K6085" s="1"/>
      <c r="L6085" s="22">
        <f>IF(ISNUMBER(SEARCH(Pay_Item_Search_Text_2,M6085)),MAX($L$4:L6084)+1,0)</f>
        <v>0</v>
      </c>
      <c r="M6085" s="1" t="str">
        <f>IFERROR(VLOOKUP(ROWS($M$5:M6085),Table_PayItems[[Search Key]:[Concentrated Name]],2,FALSE),"")</f>
        <v>Topsoil Surface, Salv, 6 inch - $Syd</v>
      </c>
      <c r="N6085" s="1" t="str">
        <f>IFERROR(VLOOKUP(ROWS($M$5:N6085),$L$5:$M$7000,2,FALSE),"")</f>
        <v/>
      </c>
      <c r="O6085" s="1" t="str">
        <f>IFERROR(VLOOKUP(ROWS($O$5:O6085),$K$5:$L$7000,2,FALSE),"")</f>
        <v/>
      </c>
    </row>
    <row r="6086" spans="2:15" ht="15" customHeight="1" x14ac:dyDescent="0.25">
      <c r="B6086" s="178" t="s">
        <v>13655</v>
      </c>
      <c r="C6086" s="178" t="s">
        <v>123</v>
      </c>
      <c r="D6086" s="178" t="s">
        <v>4588</v>
      </c>
      <c r="E6086" s="178" t="s">
        <v>17</v>
      </c>
      <c r="F6086" s="178" t="s">
        <v>17</v>
      </c>
      <c r="G6086" s="1">
        <f>IF(ISNUMBER(Pay_Item_Search_Text),IF(ISNUMBER(IF(FIND(Pay_Item_Search_Text,B6086)=1,1, "FALSE")),MAX(G$4:$G6085)+1,IF(ISNUMBER(Pay_Item_Search_Text),0,IF(ISNUMBER(SEARCH(Pay_Item_Search_Text,H6086)),MAX(G$4:$G6085)+1,0))),IF(ISNUMBER(Pay_Item_Search_Text),0,IF(ISNUMBER(SEARCH(Pay_Item_Search_Text,H6086)),MAX(G$4:$G6085)+1,0)))</f>
        <v>6082</v>
      </c>
      <c r="H6086" s="1" t="str">
        <f>IF(Table_PayItems[[#This Row],[Description]]="_","_ Unique Item - "&amp;Table_PayItems[[#This Row],[Item]]&amp;" - $"&amp;Table_PayItems[[#This Row],[Unit]],Table_PayItems[[#This Row],[Description]]&amp;" - $"&amp;Table_PayItems[[#This Row],[Unit]])</f>
        <v>Topsoil Surface, Salv, 7 inch - $Syd</v>
      </c>
      <c r="I6086" s="29" t="str">
        <f>IFERROR(VLOOKUP(ROWS($M$5:M6086),Table_PayItems[[Search Key]:[Concentrated Name]],2,FALSE),"")</f>
        <v>Topsoil Surface, Salv, 7 inch - $Syd</v>
      </c>
      <c r="J6086" s="1"/>
      <c r="K6086" s="1"/>
      <c r="L6086" s="22">
        <f>IF(ISNUMBER(SEARCH(Pay_Item_Search_Text_2,M6086)),MAX($L$4:L6085)+1,0)</f>
        <v>0</v>
      </c>
      <c r="M6086" s="1" t="str">
        <f>IFERROR(VLOOKUP(ROWS($M$5:M6086),Table_PayItems[[Search Key]:[Concentrated Name]],2,FALSE),"")</f>
        <v>Topsoil Surface, Salv, 7 inch - $Syd</v>
      </c>
      <c r="N6086" s="1" t="str">
        <f>IFERROR(VLOOKUP(ROWS($M$5:N6086),$L$5:$M$7000,2,FALSE),"")</f>
        <v/>
      </c>
      <c r="O6086" s="1" t="str">
        <f>IFERROR(VLOOKUP(ROWS($O$5:O6086),$K$5:$L$7000,2,FALSE),"")</f>
        <v/>
      </c>
    </row>
    <row r="6087" spans="2:15" ht="15" customHeight="1" x14ac:dyDescent="0.25">
      <c r="B6087" s="178" t="s">
        <v>13656</v>
      </c>
      <c r="C6087" s="178" t="s">
        <v>123</v>
      </c>
      <c r="D6087" s="178" t="s">
        <v>4589</v>
      </c>
      <c r="E6087" s="178" t="s">
        <v>17</v>
      </c>
      <c r="F6087" s="178" t="s">
        <v>17</v>
      </c>
      <c r="G6087" s="1">
        <f>IF(ISNUMBER(Pay_Item_Search_Text),IF(ISNUMBER(IF(FIND(Pay_Item_Search_Text,B6087)=1,1, "FALSE")),MAX(G$4:$G6086)+1,IF(ISNUMBER(Pay_Item_Search_Text),0,IF(ISNUMBER(SEARCH(Pay_Item_Search_Text,H6087)),MAX(G$4:$G6086)+1,0))),IF(ISNUMBER(Pay_Item_Search_Text),0,IF(ISNUMBER(SEARCH(Pay_Item_Search_Text,H6087)),MAX(G$4:$G6086)+1,0)))</f>
        <v>6083</v>
      </c>
      <c r="H6087" s="1" t="str">
        <f>IF(Table_PayItems[[#This Row],[Description]]="_","_ Unique Item - "&amp;Table_PayItems[[#This Row],[Item]]&amp;" - $"&amp;Table_PayItems[[#This Row],[Unit]],Table_PayItems[[#This Row],[Description]]&amp;" - $"&amp;Table_PayItems[[#This Row],[Unit]])</f>
        <v>Topsoil Surface, Salv, 8 inch - $Syd</v>
      </c>
      <c r="I6087" s="29" t="str">
        <f>IFERROR(VLOOKUP(ROWS($M$5:M6087),Table_PayItems[[Search Key]:[Concentrated Name]],2,FALSE),"")</f>
        <v>Topsoil Surface, Salv, 8 inch - $Syd</v>
      </c>
      <c r="J6087" s="1"/>
      <c r="K6087" s="1"/>
      <c r="L6087" s="22">
        <f>IF(ISNUMBER(SEARCH(Pay_Item_Search_Text_2,M6087)),MAX($L$4:L6086)+1,0)</f>
        <v>0</v>
      </c>
      <c r="M6087" s="1" t="str">
        <f>IFERROR(VLOOKUP(ROWS($M$5:M6087),Table_PayItems[[Search Key]:[Concentrated Name]],2,FALSE),"")</f>
        <v>Topsoil Surface, Salv, 8 inch - $Syd</v>
      </c>
      <c r="N6087" s="1" t="str">
        <f>IFERROR(VLOOKUP(ROWS($M$5:N6087),$L$5:$M$7000,2,FALSE),"")</f>
        <v/>
      </c>
      <c r="O6087" s="1" t="str">
        <f>IFERROR(VLOOKUP(ROWS($O$5:O6087),$K$5:$L$7000,2,FALSE),"")</f>
        <v/>
      </c>
    </row>
    <row r="6088" spans="2:15" ht="15" customHeight="1" x14ac:dyDescent="0.25">
      <c r="B6088" s="178" t="s">
        <v>13657</v>
      </c>
      <c r="C6088" s="178" t="s">
        <v>123</v>
      </c>
      <c r="D6088" s="178" t="s">
        <v>4590</v>
      </c>
      <c r="E6088" s="178" t="s">
        <v>17</v>
      </c>
      <c r="F6088" s="178" t="s">
        <v>17</v>
      </c>
      <c r="G6088" s="1">
        <f>IF(ISNUMBER(Pay_Item_Search_Text),IF(ISNUMBER(IF(FIND(Pay_Item_Search_Text,B6088)=1,1, "FALSE")),MAX(G$4:$G6087)+1,IF(ISNUMBER(Pay_Item_Search_Text),0,IF(ISNUMBER(SEARCH(Pay_Item_Search_Text,H6088)),MAX(G$4:$G6087)+1,0))),IF(ISNUMBER(Pay_Item_Search_Text),0,IF(ISNUMBER(SEARCH(Pay_Item_Search_Text,H6088)),MAX(G$4:$G6087)+1,0)))</f>
        <v>6084</v>
      </c>
      <c r="H6088" s="1" t="str">
        <f>IF(Table_PayItems[[#This Row],[Description]]="_","_ Unique Item - "&amp;Table_PayItems[[#This Row],[Item]]&amp;" - $"&amp;Table_PayItems[[#This Row],[Unit]],Table_PayItems[[#This Row],[Description]]&amp;" - $"&amp;Table_PayItems[[#This Row],[Unit]])</f>
        <v>Topsoil Surface, Salv, 9 inch - $Syd</v>
      </c>
      <c r="I6088" s="29" t="str">
        <f>IFERROR(VLOOKUP(ROWS($M$5:M6088),Table_PayItems[[Search Key]:[Concentrated Name]],2,FALSE),"")</f>
        <v>Topsoil Surface, Salv, 9 inch - $Syd</v>
      </c>
      <c r="J6088" s="1"/>
      <c r="K6088" s="1"/>
      <c r="L6088" s="22">
        <f>IF(ISNUMBER(SEARCH(Pay_Item_Search_Text_2,M6088)),MAX($L$4:L6087)+1,0)</f>
        <v>0</v>
      </c>
      <c r="M6088" s="1" t="str">
        <f>IFERROR(VLOOKUP(ROWS($M$5:M6088),Table_PayItems[[Search Key]:[Concentrated Name]],2,FALSE),"")</f>
        <v>Topsoil Surface, Salv, 9 inch - $Syd</v>
      </c>
      <c r="N6088" s="1" t="str">
        <f>IFERROR(VLOOKUP(ROWS($M$5:N6088),$L$5:$M$7000,2,FALSE),"")</f>
        <v/>
      </c>
      <c r="O6088" s="1" t="str">
        <f>IFERROR(VLOOKUP(ROWS($O$5:O6088),$K$5:$L$7000,2,FALSE),"")</f>
        <v/>
      </c>
    </row>
    <row r="6089" spans="2:15" ht="15" customHeight="1" x14ac:dyDescent="0.25">
      <c r="B6089" s="178" t="s">
        <v>13661</v>
      </c>
      <c r="C6089" s="178" t="s">
        <v>112</v>
      </c>
      <c r="D6089" s="178" t="s">
        <v>4594</v>
      </c>
      <c r="E6089" s="178" t="s">
        <v>17</v>
      </c>
      <c r="F6089" s="178" t="s">
        <v>17</v>
      </c>
      <c r="G6089" s="1">
        <f>IF(ISNUMBER(Pay_Item_Search_Text),IF(ISNUMBER(IF(FIND(Pay_Item_Search_Text,B6089)=1,1, "FALSE")),MAX(G$4:$G6088)+1,IF(ISNUMBER(Pay_Item_Search_Text),0,IF(ISNUMBER(SEARCH(Pay_Item_Search_Text,H6089)),MAX(G$4:$G6088)+1,0))),IF(ISNUMBER(Pay_Item_Search_Text),0,IF(ISNUMBER(SEARCH(Pay_Item_Search_Text,H6089)),MAX(G$4:$G6088)+1,0)))</f>
        <v>6085</v>
      </c>
      <c r="H6089" s="1" t="str">
        <f>IF(Table_PayItems[[#This Row],[Description]]="_","_ Unique Item - "&amp;Table_PayItems[[#This Row],[Item]]&amp;" - $"&amp;Table_PayItems[[#This Row],[Unit]],Table_PayItems[[#This Row],[Description]]&amp;" - $"&amp;Table_PayItems[[#This Row],[Unit]])</f>
        <v>Topsoil Surface, Salv, LM - $Cyd</v>
      </c>
      <c r="I6089" s="29" t="str">
        <f>IFERROR(VLOOKUP(ROWS($M$5:M6089),Table_PayItems[[Search Key]:[Concentrated Name]],2,FALSE),"")</f>
        <v>Topsoil Surface, Salv, LM - $Cyd</v>
      </c>
      <c r="J6089" s="1"/>
      <c r="K6089" s="1"/>
      <c r="L6089" s="22">
        <f>IF(ISNUMBER(SEARCH(Pay_Item_Search_Text_2,M6089)),MAX($L$4:L6088)+1,0)</f>
        <v>0</v>
      </c>
      <c r="M6089" s="1" t="str">
        <f>IFERROR(VLOOKUP(ROWS($M$5:M6089),Table_PayItems[[Search Key]:[Concentrated Name]],2,FALSE),"")</f>
        <v>Topsoil Surface, Salv, LM - $Cyd</v>
      </c>
      <c r="N6089" s="1" t="str">
        <f>IFERROR(VLOOKUP(ROWS($M$5:N6089),$L$5:$M$7000,2,FALSE),"")</f>
        <v/>
      </c>
      <c r="O6089" s="1" t="str">
        <f>IFERROR(VLOOKUP(ROWS($O$5:O6089),$K$5:$L$7000,2,FALSE),"")</f>
        <v/>
      </c>
    </row>
    <row r="6090" spans="2:15" ht="15" customHeight="1" x14ac:dyDescent="0.25">
      <c r="B6090" s="178" t="s">
        <v>13940</v>
      </c>
      <c r="C6090" s="178" t="s">
        <v>88</v>
      </c>
      <c r="D6090" s="178" t="s">
        <v>4858</v>
      </c>
      <c r="E6090" s="178" t="s">
        <v>2695</v>
      </c>
      <c r="F6090" s="178" t="s">
        <v>17</v>
      </c>
      <c r="G6090" s="1">
        <f>IF(ISNUMBER(Pay_Item_Search_Text),IF(ISNUMBER(IF(FIND(Pay_Item_Search_Text,B6090)=1,1, "FALSE")),MAX(G$4:$G6089)+1,IF(ISNUMBER(Pay_Item_Search_Text),0,IF(ISNUMBER(SEARCH(Pay_Item_Search_Text,H6090)),MAX(G$4:$G6089)+1,0))),IF(ISNUMBER(Pay_Item_Search_Text),0,IF(ISNUMBER(SEARCH(Pay_Item_Search_Text,H6090)),MAX(G$4:$G6089)+1,0)))</f>
        <v>6086</v>
      </c>
      <c r="H6090" s="1" t="str">
        <f>IF(Table_PayItems[[#This Row],[Description]]="_","_ Unique Item - "&amp;Table_PayItems[[#This Row],[Item]]&amp;" - $"&amp;Table_PayItems[[#This Row],[Unit]],Table_PayItems[[#This Row],[Description]]&amp;" - $"&amp;Table_PayItems[[#This Row],[Unit]])</f>
        <v>Tower Ltg Unit, 100 foot 6 Luminaire - $Ea</v>
      </c>
      <c r="I6090" s="29" t="str">
        <f>IFERROR(VLOOKUP(ROWS($M$5:M6090),Table_PayItems[[Search Key]:[Concentrated Name]],2,FALSE),"")</f>
        <v>Tower Ltg Unit, 100 foot 6 Luminaire - $Ea</v>
      </c>
      <c r="J6090" s="1"/>
      <c r="K6090" s="1"/>
      <c r="L6090" s="22">
        <f>IF(ISNUMBER(SEARCH(Pay_Item_Search_Text_2,M6090)),MAX($L$4:L6089)+1,0)</f>
        <v>1062</v>
      </c>
      <c r="M6090" s="1" t="str">
        <f>IFERROR(VLOOKUP(ROWS($M$5:M6090),Table_PayItems[[Search Key]:[Concentrated Name]],2,FALSE),"")</f>
        <v>Tower Ltg Unit, 100 foot 6 Luminaire - $Ea</v>
      </c>
      <c r="N6090" s="1" t="str">
        <f>IFERROR(VLOOKUP(ROWS($M$5:N6090),$L$5:$M$7000,2,FALSE),"")</f>
        <v/>
      </c>
      <c r="O6090" s="1" t="str">
        <f>IFERROR(VLOOKUP(ROWS($O$5:O6090),$K$5:$L$7000,2,FALSE),"")</f>
        <v/>
      </c>
    </row>
    <row r="6091" spans="2:15" ht="15" customHeight="1" x14ac:dyDescent="0.25">
      <c r="B6091" s="178" t="s">
        <v>13941</v>
      </c>
      <c r="C6091" s="178" t="s">
        <v>88</v>
      </c>
      <c r="D6091" s="178" t="s">
        <v>4859</v>
      </c>
      <c r="E6091" s="178" t="s">
        <v>2695</v>
      </c>
      <c r="F6091" s="178" t="s">
        <v>17</v>
      </c>
      <c r="G6091" s="1">
        <f>IF(ISNUMBER(Pay_Item_Search_Text),IF(ISNUMBER(IF(FIND(Pay_Item_Search_Text,B6091)=1,1, "FALSE")),MAX(G$4:$G6090)+1,IF(ISNUMBER(Pay_Item_Search_Text),0,IF(ISNUMBER(SEARCH(Pay_Item_Search_Text,H6091)),MAX(G$4:$G6090)+1,0))),IF(ISNUMBER(Pay_Item_Search_Text),0,IF(ISNUMBER(SEARCH(Pay_Item_Search_Text,H6091)),MAX(G$4:$G6090)+1,0)))</f>
        <v>6087</v>
      </c>
      <c r="H6091" s="1" t="str">
        <f>IF(Table_PayItems[[#This Row],[Description]]="_","_ Unique Item - "&amp;Table_PayItems[[#This Row],[Item]]&amp;" - $"&amp;Table_PayItems[[#This Row],[Unit]],Table_PayItems[[#This Row],[Description]]&amp;" - $"&amp;Table_PayItems[[#This Row],[Unit]])</f>
        <v>Tower Ltg Unit, 100 foot 8 Luminaire - $Ea</v>
      </c>
      <c r="I6091" s="29" t="str">
        <f>IFERROR(VLOOKUP(ROWS($M$5:M6091),Table_PayItems[[Search Key]:[Concentrated Name]],2,FALSE),"")</f>
        <v>Tower Ltg Unit, 100 foot 8 Luminaire - $Ea</v>
      </c>
      <c r="J6091" s="1"/>
      <c r="K6091" s="1"/>
      <c r="L6091" s="22">
        <f>IF(ISNUMBER(SEARCH(Pay_Item_Search_Text_2,M6091)),MAX($L$4:L6090)+1,0)</f>
        <v>1063</v>
      </c>
      <c r="M6091" s="1" t="str">
        <f>IFERROR(VLOOKUP(ROWS($M$5:M6091),Table_PayItems[[Search Key]:[Concentrated Name]],2,FALSE),"")</f>
        <v>Tower Ltg Unit, 100 foot 8 Luminaire - $Ea</v>
      </c>
      <c r="N6091" s="1" t="str">
        <f>IFERROR(VLOOKUP(ROWS($M$5:N6091),$L$5:$M$7000,2,FALSE),"")</f>
        <v/>
      </c>
      <c r="O6091" s="1" t="str">
        <f>IFERROR(VLOOKUP(ROWS($O$5:O6091),$K$5:$L$7000,2,FALSE),"")</f>
        <v/>
      </c>
    </row>
    <row r="6092" spans="2:15" ht="15" customHeight="1" x14ac:dyDescent="0.25">
      <c r="B6092" s="178" t="s">
        <v>13942</v>
      </c>
      <c r="C6092" s="178" t="s">
        <v>88</v>
      </c>
      <c r="D6092" s="178" t="s">
        <v>4860</v>
      </c>
      <c r="E6092" s="178" t="s">
        <v>2695</v>
      </c>
      <c r="F6092" s="178" t="s">
        <v>17</v>
      </c>
      <c r="G6092" s="1">
        <f>IF(ISNUMBER(Pay_Item_Search_Text),IF(ISNUMBER(IF(FIND(Pay_Item_Search_Text,B6092)=1,1, "FALSE")),MAX(G$4:$G6091)+1,IF(ISNUMBER(Pay_Item_Search_Text),0,IF(ISNUMBER(SEARCH(Pay_Item_Search_Text,H6092)),MAX(G$4:$G6091)+1,0))),IF(ISNUMBER(Pay_Item_Search_Text),0,IF(ISNUMBER(SEARCH(Pay_Item_Search_Text,H6092)),MAX(G$4:$G6091)+1,0)))</f>
        <v>6088</v>
      </c>
      <c r="H6092" s="1" t="str">
        <f>IF(Table_PayItems[[#This Row],[Description]]="_","_ Unique Item - "&amp;Table_PayItems[[#This Row],[Item]]&amp;" - $"&amp;Table_PayItems[[#This Row],[Unit]],Table_PayItems[[#This Row],[Description]]&amp;" - $"&amp;Table_PayItems[[#This Row],[Unit]])</f>
        <v>Tower Ltg Unit, 125 foot 8 Luminaire - $Ea</v>
      </c>
      <c r="I6092" s="29" t="str">
        <f>IFERROR(VLOOKUP(ROWS($M$5:M6092),Table_PayItems[[Search Key]:[Concentrated Name]],2,FALSE),"")</f>
        <v>Tower Ltg Unit, 125 foot 8 Luminaire - $Ea</v>
      </c>
      <c r="J6092" s="1"/>
      <c r="K6092" s="1"/>
      <c r="L6092" s="22">
        <f>IF(ISNUMBER(SEARCH(Pay_Item_Search_Text_2,M6092)),MAX($L$4:L6091)+1,0)</f>
        <v>0</v>
      </c>
      <c r="M6092" s="1" t="str">
        <f>IFERROR(VLOOKUP(ROWS($M$5:M6092),Table_PayItems[[Search Key]:[Concentrated Name]],2,FALSE),"")</f>
        <v>Tower Ltg Unit, 125 foot 8 Luminaire - $Ea</v>
      </c>
      <c r="N6092" s="1" t="str">
        <f>IFERROR(VLOOKUP(ROWS($M$5:N6092),$L$5:$M$7000,2,FALSE),"")</f>
        <v/>
      </c>
      <c r="O6092" s="1" t="str">
        <f>IFERROR(VLOOKUP(ROWS($O$5:O6092),$K$5:$L$7000,2,FALSE),"")</f>
        <v/>
      </c>
    </row>
    <row r="6093" spans="2:15" ht="15" customHeight="1" x14ac:dyDescent="0.25">
      <c r="B6093" s="178" t="s">
        <v>13939</v>
      </c>
      <c r="C6093" s="178" t="s">
        <v>88</v>
      </c>
      <c r="D6093" s="178" t="s">
        <v>4857</v>
      </c>
      <c r="E6093" s="178" t="s">
        <v>2695</v>
      </c>
      <c r="F6093" s="178" t="s">
        <v>17</v>
      </c>
      <c r="G6093" s="1">
        <f>IF(ISNUMBER(Pay_Item_Search_Text),IF(ISNUMBER(IF(FIND(Pay_Item_Search_Text,B6093)=1,1, "FALSE")),MAX(G$4:$G6092)+1,IF(ISNUMBER(Pay_Item_Search_Text),0,IF(ISNUMBER(SEARCH(Pay_Item_Search_Text,H6093)),MAX(G$4:$G6092)+1,0))),IF(ISNUMBER(Pay_Item_Search_Text),0,IF(ISNUMBER(SEARCH(Pay_Item_Search_Text,H6093)),MAX(G$4:$G6092)+1,0)))</f>
        <v>6089</v>
      </c>
      <c r="H6093" s="1" t="str">
        <f>IF(Table_PayItems[[#This Row],[Description]]="_","_ Unique Item - "&amp;Table_PayItems[[#This Row],[Item]]&amp;" - $"&amp;Table_PayItems[[#This Row],[Unit]],Table_PayItems[[#This Row],[Description]]&amp;" - $"&amp;Table_PayItems[[#This Row],[Unit]])</f>
        <v>Tower Ltg Unit, 80 foot 4 Luminaire - $Ea</v>
      </c>
      <c r="I6093" s="29" t="str">
        <f>IFERROR(VLOOKUP(ROWS($M$5:M6093),Table_PayItems[[Search Key]:[Concentrated Name]],2,FALSE),"")</f>
        <v>Tower Ltg Unit, 80 foot 4 Luminaire - $Ea</v>
      </c>
      <c r="J6093" s="1"/>
      <c r="K6093" s="1"/>
      <c r="L6093" s="22">
        <f>IF(ISNUMBER(SEARCH(Pay_Item_Search_Text_2,M6093)),MAX($L$4:L6092)+1,0)</f>
        <v>1064</v>
      </c>
      <c r="M6093" s="1" t="str">
        <f>IFERROR(VLOOKUP(ROWS($M$5:M6093),Table_PayItems[[Search Key]:[Concentrated Name]],2,FALSE),"")</f>
        <v>Tower Ltg Unit, 80 foot 4 Luminaire - $Ea</v>
      </c>
      <c r="N6093" s="1" t="str">
        <f>IFERROR(VLOOKUP(ROWS($M$5:N6093),$L$5:$M$7000,2,FALSE),"")</f>
        <v/>
      </c>
      <c r="O6093" s="1" t="str">
        <f>IFERROR(VLOOKUP(ROWS($O$5:O6093),$K$5:$L$7000,2,FALSE),"")</f>
        <v/>
      </c>
    </row>
    <row r="6094" spans="2:15" ht="15" customHeight="1" x14ac:dyDescent="0.25">
      <c r="B6094" s="178" t="s">
        <v>13943</v>
      </c>
      <c r="C6094" s="178" t="s">
        <v>104</v>
      </c>
      <c r="D6094" s="178" t="s">
        <v>4861</v>
      </c>
      <c r="E6094" s="178" t="s">
        <v>17</v>
      </c>
      <c r="F6094" s="178" t="s">
        <v>17</v>
      </c>
      <c r="G6094" s="27">
        <f>IF(ISNUMBER(Pay_Item_Search_Text),IF(ISNUMBER(IF(FIND(Pay_Item_Search_Text,B6094)=1,1, "FALSE")),MAX(G$4:$G6093)+1,IF(ISNUMBER(Pay_Item_Search_Text),0,IF(ISNUMBER(SEARCH(Pay_Item_Search_Text,H6094)),MAX(G$4:$G6093)+1,0))),IF(ISNUMBER(Pay_Item_Search_Text),0,IF(ISNUMBER(SEARCH(Pay_Item_Search_Text,H6094)),MAX(G$4:$G6093)+1,0)))</f>
        <v>6090</v>
      </c>
      <c r="H6094" s="24" t="str">
        <f>IF(Table_PayItems[[#This Row],[Description]]="_","_ Unique Item - "&amp;Table_PayItems[[#This Row],[Item]]&amp;" - $"&amp;Table_PayItems[[#This Row],[Unit]],Table_PayItems[[#This Row],[Description]]&amp;" - $"&amp;Table_PayItems[[#This Row],[Unit]])</f>
        <v>Tower Ltg Unit, Fdn Cased - $Ft</v>
      </c>
      <c r="I6094" s="30" t="str">
        <f>IFERROR(VLOOKUP(ROWS($M$5:M6094),Table_PayItems[[Search Key]:[Concentrated Name]],2,FALSE),"")</f>
        <v>Tower Ltg Unit, Fdn Cased - $Ft</v>
      </c>
      <c r="J6094" s="1"/>
      <c r="K6094" s="1"/>
      <c r="L6094" s="22">
        <f>IF(ISNUMBER(SEARCH(Pay_Item_Search_Text_2,M6094)),MAX($L$4:L6093)+1,0)</f>
        <v>0</v>
      </c>
      <c r="M6094" s="1" t="str">
        <f>IFERROR(VLOOKUP(ROWS($M$5:M6094),Table_PayItems[[Search Key]:[Concentrated Name]],2,FALSE),"")</f>
        <v>Tower Ltg Unit, Fdn Cased - $Ft</v>
      </c>
      <c r="N6094" s="1" t="str">
        <f>IFERROR(VLOOKUP(ROWS($M$5:N6094),$L$5:$M$7000,2,FALSE),"")</f>
        <v/>
      </c>
      <c r="O6094" s="1" t="str">
        <f>IFERROR(VLOOKUP(ROWS($O$5:O6094),$K$5:$L$7000,2,FALSE),"")</f>
        <v/>
      </c>
    </row>
    <row r="6095" spans="2:15" ht="15" customHeight="1" x14ac:dyDescent="0.25">
      <c r="B6095" s="178" t="s">
        <v>13944</v>
      </c>
      <c r="C6095" s="178" t="s">
        <v>104</v>
      </c>
      <c r="D6095" s="178" t="s">
        <v>4862</v>
      </c>
      <c r="E6095" s="178" t="s">
        <v>17</v>
      </c>
      <c r="F6095" s="178" t="s">
        <v>17</v>
      </c>
      <c r="G6095" s="1">
        <f>IF(ISNUMBER(Pay_Item_Search_Text),IF(ISNUMBER(IF(FIND(Pay_Item_Search_Text,B6095)=1,1, "FALSE")),MAX(G$4:$G6094)+1,IF(ISNUMBER(Pay_Item_Search_Text),0,IF(ISNUMBER(SEARCH(Pay_Item_Search_Text,H6095)),MAX(G$4:$G6094)+1,0))),IF(ISNUMBER(Pay_Item_Search_Text),0,IF(ISNUMBER(SEARCH(Pay_Item_Search_Text,H6095)),MAX(G$4:$G6094)+1,0)))</f>
        <v>6091</v>
      </c>
      <c r="H6095" s="1" t="str">
        <f>IF(Table_PayItems[[#This Row],[Description]]="_","_ Unique Item - "&amp;Table_PayItems[[#This Row],[Item]]&amp;" - $"&amp;Table_PayItems[[#This Row],[Unit]],Table_PayItems[[#This Row],[Description]]&amp;" - $"&amp;Table_PayItems[[#This Row],[Unit]])</f>
        <v>Tower Ltg Unit, Fdn Uncased - $Ft</v>
      </c>
      <c r="I6095" s="29" t="str">
        <f>IFERROR(VLOOKUP(ROWS($M$5:M6095),Table_PayItems[[Search Key]:[Concentrated Name]],2,FALSE),"")</f>
        <v>Tower Ltg Unit, Fdn Uncased - $Ft</v>
      </c>
      <c r="J6095" s="1"/>
      <c r="K6095" s="1"/>
      <c r="L6095" s="22">
        <f>IF(ISNUMBER(SEARCH(Pay_Item_Search_Text_2,M6095)),MAX($L$4:L6094)+1,0)</f>
        <v>0</v>
      </c>
      <c r="M6095" s="1" t="str">
        <f>IFERROR(VLOOKUP(ROWS($M$5:M6095),Table_PayItems[[Search Key]:[Concentrated Name]],2,FALSE),"")</f>
        <v>Tower Ltg Unit, Fdn Uncased - $Ft</v>
      </c>
      <c r="N6095" s="1" t="str">
        <f>IFERROR(VLOOKUP(ROWS($M$5:N6095),$L$5:$M$7000,2,FALSE),"")</f>
        <v/>
      </c>
      <c r="O6095" s="1" t="str">
        <f>IFERROR(VLOOKUP(ROWS($O$5:O6095),$K$5:$L$7000,2,FALSE),"")</f>
        <v/>
      </c>
    </row>
    <row r="6096" spans="2:15" ht="15" customHeight="1" x14ac:dyDescent="0.25">
      <c r="B6096" s="178" t="s">
        <v>14473</v>
      </c>
      <c r="C6096" s="178" t="s">
        <v>104</v>
      </c>
      <c r="D6096" s="178" t="s">
        <v>5348</v>
      </c>
      <c r="E6096" s="178" t="s">
        <v>5650</v>
      </c>
      <c r="F6096" s="178" t="s">
        <v>17</v>
      </c>
      <c r="G6096" s="1">
        <f>IF(ISNUMBER(Pay_Item_Search_Text),IF(ISNUMBER(IF(FIND(Pay_Item_Search_Text,B6096)=1,1, "FALSE")),MAX(G$4:$G6095)+1,IF(ISNUMBER(Pay_Item_Search_Text),0,IF(ISNUMBER(SEARCH(Pay_Item_Search_Text,H6096)),MAX(G$4:$G6095)+1,0))),IF(ISNUMBER(Pay_Item_Search_Text),0,IF(ISNUMBER(SEARCH(Pay_Item_Search_Text,H6096)),MAX(G$4:$G6095)+1,0)))</f>
        <v>6092</v>
      </c>
      <c r="H6096" s="1" t="str">
        <f>IF(Table_PayItems[[#This Row],[Description]]="_","_ Unique Item - "&amp;Table_PayItems[[#This Row],[Item]]&amp;" - $"&amp;Table_PayItems[[#This Row],[Unit]],Table_PayItems[[#This Row],[Description]]&amp;" - $"&amp;Table_PayItems[[#This Row],[Unit]])</f>
        <v>Tracer Wire - $Ft</v>
      </c>
      <c r="I6096" s="29" t="str">
        <f>IFERROR(VLOOKUP(ROWS($M$5:M6096),Table_PayItems[[Search Key]:[Concentrated Name]],2,FALSE),"")</f>
        <v>Tracer Wire - $Ft</v>
      </c>
      <c r="J6096" s="1"/>
      <c r="K6096" s="1"/>
      <c r="L6096" s="22">
        <f>IF(ISNUMBER(SEARCH(Pay_Item_Search_Text_2,M6096)),MAX($L$4:L6095)+1,0)</f>
        <v>0</v>
      </c>
      <c r="M6096" s="1" t="str">
        <f>IFERROR(VLOOKUP(ROWS($M$5:M6096),Table_PayItems[[Search Key]:[Concentrated Name]],2,FALSE),"")</f>
        <v>Tracer Wire - $Ft</v>
      </c>
      <c r="N6096" s="1" t="str">
        <f>IFERROR(VLOOKUP(ROWS($M$5:N6096),$L$5:$M$7000,2,FALSE),"")</f>
        <v/>
      </c>
      <c r="O6096" s="1" t="str">
        <f>IFERROR(VLOOKUP(ROWS($O$5:O6096),$K$5:$L$7000,2,FALSE),"")</f>
        <v/>
      </c>
    </row>
    <row r="6097" spans="2:15" ht="15" customHeight="1" x14ac:dyDescent="0.25">
      <c r="B6097" s="178" t="s">
        <v>8034</v>
      </c>
      <c r="C6097" s="178" t="s">
        <v>104</v>
      </c>
      <c r="D6097" s="178" t="s">
        <v>128</v>
      </c>
      <c r="E6097" s="178" t="s">
        <v>17</v>
      </c>
      <c r="F6097" s="178" t="s">
        <v>17</v>
      </c>
      <c r="G6097" s="1">
        <f>IF(ISNUMBER(Pay_Item_Search_Text),IF(ISNUMBER(IF(FIND(Pay_Item_Search_Text,B6097)=1,1, "FALSE")),MAX(G$4:$G6096)+1,IF(ISNUMBER(Pay_Item_Search_Text),0,IF(ISNUMBER(SEARCH(Pay_Item_Search_Text,H6097)),MAX(G$4:$G6096)+1,0))),IF(ISNUMBER(Pay_Item_Search_Text),0,IF(ISNUMBER(SEARCH(Pay_Item_Search_Text,H6097)),MAX(G$4:$G6096)+1,0)))</f>
        <v>6093</v>
      </c>
      <c r="H6097" s="1" t="str">
        <f>IF(Table_PayItems[[#This Row],[Description]]="_","_ Unique Item - "&amp;Table_PayItems[[#This Row],[Item]]&amp;" - $"&amp;Table_PayItems[[#This Row],[Unit]],Table_PayItems[[#This Row],[Description]]&amp;" - $"&amp;Table_PayItems[[#This Row],[Unit]])</f>
        <v>Track, Rem - $Ft</v>
      </c>
      <c r="I6097" s="29" t="str">
        <f>IFERROR(VLOOKUP(ROWS($M$5:M6097),Table_PayItems[[Search Key]:[Concentrated Name]],2,FALSE),"")</f>
        <v>Track, Rem - $Ft</v>
      </c>
      <c r="J6097" s="1"/>
      <c r="K6097" s="1"/>
      <c r="L6097" s="22">
        <f>IF(ISNUMBER(SEARCH(Pay_Item_Search_Text_2,M6097)),MAX($L$4:L6096)+1,0)</f>
        <v>0</v>
      </c>
      <c r="M6097" s="1" t="str">
        <f>IFERROR(VLOOKUP(ROWS($M$5:M6097),Table_PayItems[[Search Key]:[Concentrated Name]],2,FALSE),"")</f>
        <v>Track, Rem - $Ft</v>
      </c>
      <c r="N6097" s="1" t="str">
        <f>IFERROR(VLOOKUP(ROWS($M$5:N6097),$L$5:$M$7000,2,FALSE),"")</f>
        <v/>
      </c>
      <c r="O6097" s="1" t="str">
        <f>IFERROR(VLOOKUP(ROWS($O$5:O6097),$K$5:$L$7000,2,FALSE),"")</f>
        <v/>
      </c>
    </row>
    <row r="6098" spans="2:15" ht="15" customHeight="1" x14ac:dyDescent="0.25">
      <c r="B6098" s="178" t="s">
        <v>11903</v>
      </c>
      <c r="C6098" s="178" t="s">
        <v>57</v>
      </c>
      <c r="D6098" s="178" t="s">
        <v>3805</v>
      </c>
      <c r="E6098" s="178" t="s">
        <v>3036</v>
      </c>
      <c r="F6098" s="178" t="s">
        <v>17</v>
      </c>
      <c r="G6098" s="1">
        <f>IF(ISNUMBER(Pay_Item_Search_Text),IF(ISNUMBER(IF(FIND(Pay_Item_Search_Text,B6098)=1,1, "FALSE")),MAX(G$4:$G6097)+1,IF(ISNUMBER(Pay_Item_Search_Text),0,IF(ISNUMBER(SEARCH(Pay_Item_Search_Text,H6098)),MAX(G$4:$G6097)+1,0))),IF(ISNUMBER(Pay_Item_Search_Text),0,IF(ISNUMBER(SEARCH(Pay_Item_Search_Text,H6098)),MAX(G$4:$G6097)+1,0)))</f>
        <v>6094</v>
      </c>
      <c r="H6098" s="1" t="str">
        <f>IF(Table_PayItems[[#This Row],[Description]]="_","_ Unique Item - "&amp;Table_PayItems[[#This Row],[Item]]&amp;" - $"&amp;Table_PayItems[[#This Row],[Unit]],Table_PayItems[[#This Row],[Description]]&amp;" - $"&amp;Table_PayItems[[#This Row],[Unit]])</f>
        <v>Traf Control Quality and Compliance Adjustment - $Dlr</v>
      </c>
      <c r="I6098" s="29" t="str">
        <f>IFERROR(VLOOKUP(ROWS($M$5:M6098),Table_PayItems[[Search Key]:[Concentrated Name]],2,FALSE),"")</f>
        <v>Traf Control Quality and Compliance Adjustment - $Dlr</v>
      </c>
      <c r="J6098" s="1"/>
      <c r="K6098" s="1"/>
      <c r="L6098" s="22">
        <f>IF(ISNUMBER(SEARCH(Pay_Item_Search_Text_2,M6098)),MAX($L$4:L6097)+1,0)</f>
        <v>0</v>
      </c>
      <c r="M6098" s="1" t="str">
        <f>IFERROR(VLOOKUP(ROWS($M$5:M6098),Table_PayItems[[Search Key]:[Concentrated Name]],2,FALSE),"")</f>
        <v>Traf Control Quality and Compliance Adjustment - $Dlr</v>
      </c>
      <c r="N6098" s="1" t="str">
        <f>IFERROR(VLOOKUP(ROWS($M$5:N6098),$L$5:$M$7000,2,FALSE),"")</f>
        <v/>
      </c>
      <c r="O6098" s="1" t="str">
        <f>IFERROR(VLOOKUP(ROWS($O$5:O6098),$K$5:$L$7000,2,FALSE),"")</f>
        <v/>
      </c>
    </row>
    <row r="6099" spans="2:15" ht="15" customHeight="1" x14ac:dyDescent="0.25">
      <c r="B6099" s="178" t="s">
        <v>14097</v>
      </c>
      <c r="C6099" s="178" t="s">
        <v>88</v>
      </c>
      <c r="D6099" s="178" t="s">
        <v>5010</v>
      </c>
      <c r="E6099" s="178" t="s">
        <v>5618</v>
      </c>
      <c r="F6099" s="178" t="s">
        <v>17</v>
      </c>
      <c r="G6099" s="1">
        <f>IF(ISNUMBER(Pay_Item_Search_Text),IF(ISNUMBER(IF(FIND(Pay_Item_Search_Text,B6099)=1,1, "FALSE")),MAX(G$4:$G6098)+1,IF(ISNUMBER(Pay_Item_Search_Text),0,IF(ISNUMBER(SEARCH(Pay_Item_Search_Text,H6099)),MAX(G$4:$G6098)+1,0))),IF(ISNUMBER(Pay_Item_Search_Text),0,IF(ISNUMBER(SEARCH(Pay_Item_Search_Text,H6099)),MAX(G$4:$G6098)+1,0)))</f>
        <v>6095</v>
      </c>
      <c r="H6099" s="1" t="str">
        <f>IF(Table_PayItems[[#This Row],[Description]]="_","_ Unique Item - "&amp;Table_PayItems[[#This Row],[Item]]&amp;" - $"&amp;Table_PayItems[[#This Row],[Unit]],Table_PayItems[[#This Row],[Description]]&amp;" - $"&amp;Table_PayItems[[#This Row],[Unit]])</f>
        <v>Traf Loop - $Ea</v>
      </c>
      <c r="I6099" s="29" t="str">
        <f>IFERROR(VLOOKUP(ROWS($M$5:M6099),Table_PayItems[[Search Key]:[Concentrated Name]],2,FALSE),"")</f>
        <v>Traf Loop - $Ea</v>
      </c>
      <c r="J6099" s="1"/>
      <c r="K6099" s="1"/>
      <c r="L6099" s="22">
        <f>IF(ISNUMBER(SEARCH(Pay_Item_Search_Text_2,M6099)),MAX($L$4:L6098)+1,0)</f>
        <v>0</v>
      </c>
      <c r="M6099" s="1" t="str">
        <f>IFERROR(VLOOKUP(ROWS($M$5:M6099),Table_PayItems[[Search Key]:[Concentrated Name]],2,FALSE),"")</f>
        <v>Traf Loop - $Ea</v>
      </c>
      <c r="N6099" s="1" t="str">
        <f>IFERROR(VLOOKUP(ROWS($M$5:N6099),$L$5:$M$7000,2,FALSE),"")</f>
        <v/>
      </c>
      <c r="O6099" s="1" t="str">
        <f>IFERROR(VLOOKUP(ROWS($O$5:O6099),$K$5:$L$7000,2,FALSE),"")</f>
        <v/>
      </c>
    </row>
    <row r="6100" spans="2:15" ht="15" customHeight="1" x14ac:dyDescent="0.25">
      <c r="B6100" s="178" t="s">
        <v>14099</v>
      </c>
      <c r="C6100" s="178" t="s">
        <v>88</v>
      </c>
      <c r="D6100" s="178" t="s">
        <v>5012</v>
      </c>
      <c r="E6100" s="178" t="s">
        <v>17</v>
      </c>
      <c r="F6100" s="178" t="s">
        <v>17</v>
      </c>
      <c r="G6100" s="1">
        <f>IF(ISNUMBER(Pay_Item_Search_Text),IF(ISNUMBER(IF(FIND(Pay_Item_Search_Text,B6100)=1,1, "FALSE")),MAX(G$4:$G6099)+1,IF(ISNUMBER(Pay_Item_Search_Text),0,IF(ISNUMBER(SEARCH(Pay_Item_Search_Text,H6100)),MAX(G$4:$G6099)+1,0))),IF(ISNUMBER(Pay_Item_Search_Text),0,IF(ISNUMBER(SEARCH(Pay_Item_Search_Text,H6100)),MAX(G$4:$G6099)+1,0)))</f>
        <v>6096</v>
      </c>
      <c r="H6100" s="1" t="str">
        <f>IF(Table_PayItems[[#This Row],[Description]]="_","_ Unique Item - "&amp;Table_PayItems[[#This Row],[Item]]&amp;" - $"&amp;Table_PayItems[[#This Row],[Unit]],Table_PayItems[[#This Row],[Description]]&amp;" - $"&amp;Table_PayItems[[#This Row],[Unit]])</f>
        <v>Traf Loop, Calling - $Ea</v>
      </c>
      <c r="I6100" s="29" t="str">
        <f>IFERROR(VLOOKUP(ROWS($M$5:M6100),Table_PayItems[[Search Key]:[Concentrated Name]],2,FALSE),"")</f>
        <v>Traf Loop, Calling - $Ea</v>
      </c>
      <c r="J6100" s="1"/>
      <c r="K6100" s="1"/>
      <c r="L6100" s="22">
        <f>IF(ISNUMBER(SEARCH(Pay_Item_Search_Text_2,M6100)),MAX($L$4:L6099)+1,0)</f>
        <v>0</v>
      </c>
      <c r="M6100" s="1" t="str">
        <f>IFERROR(VLOOKUP(ROWS($M$5:M6100),Table_PayItems[[Search Key]:[Concentrated Name]],2,FALSE),"")</f>
        <v>Traf Loop, Calling - $Ea</v>
      </c>
      <c r="N6100" s="1" t="str">
        <f>IFERROR(VLOOKUP(ROWS($M$5:N6100),$L$5:$M$7000,2,FALSE),"")</f>
        <v/>
      </c>
      <c r="O6100" s="1" t="str">
        <f>IFERROR(VLOOKUP(ROWS($O$5:O6100),$K$5:$L$7000,2,FALSE),"")</f>
        <v/>
      </c>
    </row>
    <row r="6101" spans="2:15" ht="15" customHeight="1" x14ac:dyDescent="0.25">
      <c r="B6101" s="178" t="s">
        <v>14098</v>
      </c>
      <c r="C6101" s="178" t="s">
        <v>88</v>
      </c>
      <c r="D6101" s="178" t="s">
        <v>5011</v>
      </c>
      <c r="E6101" s="178" t="s">
        <v>17</v>
      </c>
      <c r="F6101" s="178" t="s">
        <v>17</v>
      </c>
      <c r="G6101" s="1">
        <f>IF(ISNUMBER(Pay_Item_Search_Text),IF(ISNUMBER(IF(FIND(Pay_Item_Search_Text,B6101)=1,1, "FALSE")),MAX(G$4:$G6100)+1,IF(ISNUMBER(Pay_Item_Search_Text),0,IF(ISNUMBER(SEARCH(Pay_Item_Search_Text,H6101)),MAX(G$4:$G6100)+1,0))),IF(ISNUMBER(Pay_Item_Search_Text),0,IF(ISNUMBER(SEARCH(Pay_Item_Search_Text,H6101)),MAX(G$4:$G6100)+1,0)))</f>
        <v>6097</v>
      </c>
      <c r="H6101" s="1" t="str">
        <f>IF(Table_PayItems[[#This Row],[Description]]="_","_ Unique Item - "&amp;Table_PayItems[[#This Row],[Item]]&amp;" - $"&amp;Table_PayItems[[#This Row],[Unit]],Table_PayItems[[#This Row],[Description]]&amp;" - $"&amp;Table_PayItems[[#This Row],[Unit]])</f>
        <v>Traf Loop, Presence - $Ea</v>
      </c>
      <c r="I6101" s="29" t="str">
        <f>IFERROR(VLOOKUP(ROWS($M$5:M6101),Table_PayItems[[Search Key]:[Concentrated Name]],2,FALSE),"")</f>
        <v>Traf Loop, Presence - $Ea</v>
      </c>
      <c r="J6101" s="1"/>
      <c r="K6101" s="1"/>
      <c r="L6101" s="22">
        <f>IF(ISNUMBER(SEARCH(Pay_Item_Search_Text_2,M6101)),MAX($L$4:L6100)+1,0)</f>
        <v>0</v>
      </c>
      <c r="M6101" s="1" t="str">
        <f>IFERROR(VLOOKUP(ROWS($M$5:M6101),Table_PayItems[[Search Key]:[Concentrated Name]],2,FALSE),"")</f>
        <v>Traf Loop, Presence - $Ea</v>
      </c>
      <c r="N6101" s="1" t="str">
        <f>IFERROR(VLOOKUP(ROWS($M$5:N6101),$L$5:$M$7000,2,FALSE),"")</f>
        <v/>
      </c>
      <c r="O6101" s="1" t="str">
        <f>IFERROR(VLOOKUP(ROWS($O$5:O6101),$K$5:$L$7000,2,FALSE),"")</f>
        <v/>
      </c>
    </row>
    <row r="6102" spans="2:15" ht="15" customHeight="1" x14ac:dyDescent="0.25">
      <c r="B6102" s="178" t="s">
        <v>12011</v>
      </c>
      <c r="C6102" s="178" t="s">
        <v>16</v>
      </c>
      <c r="D6102" s="178" t="s">
        <v>9</v>
      </c>
      <c r="E6102" s="178" t="s">
        <v>6978</v>
      </c>
      <c r="F6102" s="178" t="s">
        <v>17</v>
      </c>
      <c r="G6102" s="1">
        <f>IF(ISNUMBER(Pay_Item_Search_Text),IF(ISNUMBER(IF(FIND(Pay_Item_Search_Text,B6102)=1,1, "FALSE")),MAX(G$4:$G6101)+1,IF(ISNUMBER(Pay_Item_Search_Text),0,IF(ISNUMBER(SEARCH(Pay_Item_Search_Text,H6102)),MAX(G$4:$G6101)+1,0))),IF(ISNUMBER(Pay_Item_Search_Text),0,IF(ISNUMBER(SEARCH(Pay_Item_Search_Text,H6102)),MAX(G$4:$G6101)+1,0)))</f>
        <v>6098</v>
      </c>
      <c r="H6102" s="1" t="str">
        <f>IF(Table_PayItems[[#This Row],[Description]]="_","_ Unique Item - "&amp;Table_PayItems[[#This Row],[Item]]&amp;" - $"&amp;Table_PayItems[[#This Row],[Unit]],Table_PayItems[[#This Row],[Description]]&amp;" - $"&amp;Table_PayItems[[#This Row],[Unit]])</f>
        <v>Traf Regulator Control - $LSUM</v>
      </c>
      <c r="I6102" s="29" t="str">
        <f>IFERROR(VLOOKUP(ROWS($M$5:M6102),Table_PayItems[[Search Key]:[Concentrated Name]],2,FALSE),"")</f>
        <v>Traf Regulator Control - $LSUM</v>
      </c>
      <c r="J6102" s="1"/>
      <c r="K6102" s="1"/>
      <c r="L6102" s="22">
        <f>IF(ISNUMBER(SEARCH(Pay_Item_Search_Text_2,M6102)),MAX($L$4:L6101)+1,0)</f>
        <v>0</v>
      </c>
      <c r="M6102" s="1" t="str">
        <f>IFERROR(VLOOKUP(ROWS($M$5:M6102),Table_PayItems[[Search Key]:[Concentrated Name]],2,FALSE),"")</f>
        <v>Traf Regulator Control - $LSUM</v>
      </c>
      <c r="N6102" s="1" t="str">
        <f>IFERROR(VLOOKUP(ROWS($M$5:N6102),$L$5:$M$7000,2,FALSE),"")</f>
        <v/>
      </c>
      <c r="O6102" s="1" t="str">
        <f>IFERROR(VLOOKUP(ROWS($O$5:O6102),$K$5:$L$7000,2,FALSE),"")</f>
        <v/>
      </c>
    </row>
    <row r="6103" spans="2:15" ht="15" customHeight="1" x14ac:dyDescent="0.25">
      <c r="B6103" s="178" t="s">
        <v>11549</v>
      </c>
      <c r="C6103" s="178" t="s">
        <v>16</v>
      </c>
      <c r="D6103" s="178" t="s">
        <v>3466</v>
      </c>
      <c r="E6103" s="178" t="s">
        <v>17</v>
      </c>
      <c r="F6103" s="178" t="s">
        <v>17</v>
      </c>
      <c r="G6103" s="1">
        <f>IF(ISNUMBER(Pay_Item_Search_Text),IF(ISNUMBER(IF(FIND(Pay_Item_Search_Text,B6103)=1,1, "FALSE")),MAX(G$4:$G6102)+1,IF(ISNUMBER(Pay_Item_Search_Text),0,IF(ISNUMBER(SEARCH(Pay_Item_Search_Text,H6103)),MAX(G$4:$G6102)+1,0))),IF(ISNUMBER(Pay_Item_Search_Text),0,IF(ISNUMBER(SEARCH(Pay_Item_Search_Text,H6103)),MAX(G$4:$G6102)+1,0)))</f>
        <v>6099</v>
      </c>
      <c r="H6103" s="1" t="str">
        <f>IF(Table_PayItems[[#This Row],[Description]]="_","_ Unique Item - "&amp;Table_PayItems[[#This Row],[Item]]&amp;" - $"&amp;Table_PayItems[[#This Row],[Unit]],Table_PayItems[[#This Row],[Description]]&amp;" - $"&amp;Table_PayItems[[#This Row],[Unit]])</f>
        <v>Transporting Salv MDOT Materials - $LSUM</v>
      </c>
      <c r="I6103" s="29" t="str">
        <f>IFERROR(VLOOKUP(ROWS($M$5:M6103),Table_PayItems[[Search Key]:[Concentrated Name]],2,FALSE),"")</f>
        <v>Transporting Salv MDOT Materials - $LSUM</v>
      </c>
      <c r="J6103" s="1"/>
      <c r="K6103" s="1"/>
      <c r="L6103" s="22">
        <f>IF(ISNUMBER(SEARCH(Pay_Item_Search_Text_2,M6103)),MAX($L$4:L6102)+1,0)</f>
        <v>0</v>
      </c>
      <c r="M6103" s="1" t="str">
        <f>IFERROR(VLOOKUP(ROWS($M$5:M6103),Table_PayItems[[Search Key]:[Concentrated Name]],2,FALSE),"")</f>
        <v>Transporting Salv MDOT Materials - $LSUM</v>
      </c>
      <c r="N6103" s="1" t="str">
        <f>IFERROR(VLOOKUP(ROWS($M$5:N6103),$L$5:$M$7000,2,FALSE),"")</f>
        <v/>
      </c>
      <c r="O6103" s="1" t="str">
        <f>IFERROR(VLOOKUP(ROWS($O$5:O6103),$K$5:$L$7000,2,FALSE),"")</f>
        <v/>
      </c>
    </row>
    <row r="6104" spans="2:15" ht="15" customHeight="1" x14ac:dyDescent="0.25">
      <c r="B6104" s="178" t="s">
        <v>7995</v>
      </c>
      <c r="C6104" s="178" t="s">
        <v>88</v>
      </c>
      <c r="D6104" s="178" t="s">
        <v>89</v>
      </c>
      <c r="E6104" s="178" t="s">
        <v>83</v>
      </c>
      <c r="F6104" s="178" t="s">
        <v>17</v>
      </c>
      <c r="G6104" s="1">
        <f>IF(ISNUMBER(Pay_Item_Search_Text),IF(ISNUMBER(IF(FIND(Pay_Item_Search_Text,B6104)=1,1, "FALSE")),MAX(G$4:$G6103)+1,IF(ISNUMBER(Pay_Item_Search_Text),0,IF(ISNUMBER(SEARCH(Pay_Item_Search_Text,H6104)),MAX(G$4:$G6103)+1,0))),IF(ISNUMBER(Pay_Item_Search_Text),0,IF(ISNUMBER(SEARCH(Pay_Item_Search_Text,H6104)),MAX(G$4:$G6103)+1,0)))</f>
        <v>6100</v>
      </c>
      <c r="H6104" s="1" t="str">
        <f>IF(Table_PayItems[[#This Row],[Description]]="_","_ Unique Item - "&amp;Table_PayItems[[#This Row],[Item]]&amp;" - $"&amp;Table_PayItems[[#This Row],[Unit]],Table_PayItems[[#This Row],[Description]]&amp;" - $"&amp;Table_PayItems[[#This Row],[Unit]])</f>
        <v>Tree, Rem, 19 inch to 36 inch - $Ea</v>
      </c>
      <c r="I6104" s="29" t="str">
        <f>IFERROR(VLOOKUP(ROWS($M$5:M6104),Table_PayItems[[Search Key]:[Concentrated Name]],2,FALSE),"")</f>
        <v>Tree, Rem, 19 inch to 36 inch - $Ea</v>
      </c>
      <c r="J6104" s="1"/>
      <c r="K6104" s="1"/>
      <c r="L6104" s="22">
        <f>IF(ISNUMBER(SEARCH(Pay_Item_Search_Text_2,M6104)),MAX($L$4:L6103)+1,0)</f>
        <v>0</v>
      </c>
      <c r="M6104" s="1" t="str">
        <f>IFERROR(VLOOKUP(ROWS($M$5:M6104),Table_PayItems[[Search Key]:[Concentrated Name]],2,FALSE),"")</f>
        <v>Tree, Rem, 19 inch to 36 inch - $Ea</v>
      </c>
      <c r="N6104" s="1" t="str">
        <f>IFERROR(VLOOKUP(ROWS($M$5:N6104),$L$5:$M$7000,2,FALSE),"")</f>
        <v/>
      </c>
      <c r="O6104" s="1" t="str">
        <f>IFERROR(VLOOKUP(ROWS($O$5:O6104),$K$5:$L$7000,2,FALSE),"")</f>
        <v/>
      </c>
    </row>
    <row r="6105" spans="2:15" ht="15" customHeight="1" x14ac:dyDescent="0.25">
      <c r="B6105" s="178" t="s">
        <v>7996</v>
      </c>
      <c r="C6105" s="178" t="s">
        <v>88</v>
      </c>
      <c r="D6105" s="178" t="s">
        <v>90</v>
      </c>
      <c r="E6105" s="178" t="s">
        <v>83</v>
      </c>
      <c r="F6105" s="178" t="s">
        <v>17</v>
      </c>
      <c r="G6105" s="1">
        <f>IF(ISNUMBER(Pay_Item_Search_Text),IF(ISNUMBER(IF(FIND(Pay_Item_Search_Text,B6105)=1,1, "FALSE")),MAX(G$4:$G6104)+1,IF(ISNUMBER(Pay_Item_Search_Text),0,IF(ISNUMBER(SEARCH(Pay_Item_Search_Text,H6105)),MAX(G$4:$G6104)+1,0))),IF(ISNUMBER(Pay_Item_Search_Text),0,IF(ISNUMBER(SEARCH(Pay_Item_Search_Text,H6105)),MAX(G$4:$G6104)+1,0)))</f>
        <v>6101</v>
      </c>
      <c r="H6105" s="1" t="str">
        <f>IF(Table_PayItems[[#This Row],[Description]]="_","_ Unique Item - "&amp;Table_PayItems[[#This Row],[Item]]&amp;" - $"&amp;Table_PayItems[[#This Row],[Unit]],Table_PayItems[[#This Row],[Description]]&amp;" - $"&amp;Table_PayItems[[#This Row],[Unit]])</f>
        <v>Tree, Rem, 37 inch or Larger - $Ea</v>
      </c>
      <c r="I6105" s="29" t="str">
        <f>IFERROR(VLOOKUP(ROWS($M$5:M6105),Table_PayItems[[Search Key]:[Concentrated Name]],2,FALSE),"")</f>
        <v>Tree, Rem, 37 inch or Larger - $Ea</v>
      </c>
      <c r="J6105" s="1"/>
      <c r="K6105" s="1"/>
      <c r="L6105" s="22">
        <f>IF(ISNUMBER(SEARCH(Pay_Item_Search_Text_2,M6105)),MAX($L$4:L6104)+1,0)</f>
        <v>0</v>
      </c>
      <c r="M6105" s="1" t="str">
        <f>IFERROR(VLOOKUP(ROWS($M$5:M6105),Table_PayItems[[Search Key]:[Concentrated Name]],2,FALSE),"")</f>
        <v>Tree, Rem, 37 inch or Larger - $Ea</v>
      </c>
      <c r="N6105" s="1" t="str">
        <f>IFERROR(VLOOKUP(ROWS($M$5:N6105),$L$5:$M$7000,2,FALSE),"")</f>
        <v/>
      </c>
      <c r="O6105" s="1" t="str">
        <f>IFERROR(VLOOKUP(ROWS($O$5:O6105),$K$5:$L$7000,2,FALSE),"")</f>
        <v/>
      </c>
    </row>
    <row r="6106" spans="2:15" ht="15" customHeight="1" x14ac:dyDescent="0.25">
      <c r="B6106" s="178" t="s">
        <v>7997</v>
      </c>
      <c r="C6106" s="178" t="s">
        <v>88</v>
      </c>
      <c r="D6106" s="178" t="s">
        <v>91</v>
      </c>
      <c r="E6106" s="178" t="s">
        <v>83</v>
      </c>
      <c r="F6106" s="178" t="s">
        <v>17</v>
      </c>
      <c r="G6106" s="1">
        <f>IF(ISNUMBER(Pay_Item_Search_Text),IF(ISNUMBER(IF(FIND(Pay_Item_Search_Text,B6106)=1,1, "FALSE")),MAX(G$4:$G6105)+1,IF(ISNUMBER(Pay_Item_Search_Text),0,IF(ISNUMBER(SEARCH(Pay_Item_Search_Text,H6106)),MAX(G$4:$G6105)+1,0))),IF(ISNUMBER(Pay_Item_Search_Text),0,IF(ISNUMBER(SEARCH(Pay_Item_Search_Text,H6106)),MAX(G$4:$G6105)+1,0)))</f>
        <v>6102</v>
      </c>
      <c r="H6106" s="1" t="str">
        <f>IF(Table_PayItems[[#This Row],[Description]]="_","_ Unique Item - "&amp;Table_PayItems[[#This Row],[Item]]&amp;" - $"&amp;Table_PayItems[[#This Row],[Unit]],Table_PayItems[[#This Row],[Description]]&amp;" - $"&amp;Table_PayItems[[#This Row],[Unit]])</f>
        <v>Tree, Rem, 6 inch to 18 inch - $Ea</v>
      </c>
      <c r="I6106" s="29" t="str">
        <f>IFERROR(VLOOKUP(ROWS($M$5:M6106),Table_PayItems[[Search Key]:[Concentrated Name]],2,FALSE),"")</f>
        <v>Tree, Rem, 6 inch to 18 inch - $Ea</v>
      </c>
      <c r="J6106" s="1"/>
      <c r="K6106" s="1"/>
      <c r="L6106" s="22">
        <f>IF(ISNUMBER(SEARCH(Pay_Item_Search_Text_2,M6106)),MAX($L$4:L6105)+1,0)</f>
        <v>0</v>
      </c>
      <c r="M6106" s="1" t="str">
        <f>IFERROR(VLOOKUP(ROWS($M$5:M6106),Table_PayItems[[Search Key]:[Concentrated Name]],2,FALSE),"")</f>
        <v>Tree, Rem, 6 inch to 18 inch - $Ea</v>
      </c>
      <c r="N6106" s="1" t="str">
        <f>IFERROR(VLOOKUP(ROWS($M$5:N6106),$L$5:$M$7000,2,FALSE),"")</f>
        <v/>
      </c>
      <c r="O6106" s="1" t="str">
        <f>IFERROR(VLOOKUP(ROWS($O$5:O6106),$K$5:$L$7000,2,FALSE),"")</f>
        <v/>
      </c>
    </row>
    <row r="6107" spans="2:15" ht="15" customHeight="1" x14ac:dyDescent="0.25">
      <c r="B6107" s="178" t="s">
        <v>9967</v>
      </c>
      <c r="C6107" s="178" t="s">
        <v>112</v>
      </c>
      <c r="D6107" s="178" t="s">
        <v>2015</v>
      </c>
      <c r="E6107" s="178" t="s">
        <v>17</v>
      </c>
      <c r="F6107" s="178" t="s">
        <v>17</v>
      </c>
      <c r="G6107" s="1">
        <f>IF(ISNUMBER(Pay_Item_Search_Text),IF(ISNUMBER(IF(FIND(Pay_Item_Search_Text,B6107)=1,1, "FALSE")),MAX(G$4:$G6106)+1,IF(ISNUMBER(Pay_Item_Search_Text),0,IF(ISNUMBER(SEARCH(Pay_Item_Search_Text,H6107)),MAX(G$4:$G6106)+1,0))),IF(ISNUMBER(Pay_Item_Search_Text),0,IF(ISNUMBER(SEARCH(Pay_Item_Search_Text,H6107)),MAX(G$4:$G6106)+1,0)))</f>
        <v>6103</v>
      </c>
      <c r="H6107" s="1" t="str">
        <f>IF(Table_PayItems[[#This Row],[Description]]="_","_ Unique Item - "&amp;Table_PayItems[[#This Row],[Item]]&amp;" - $"&amp;Table_PayItems[[#This Row],[Unit]],Table_PayItems[[#This Row],[Description]]&amp;" - $"&amp;Table_PayItems[[#This Row],[Unit]])</f>
        <v>Trench Undercut and Backfill - $Cyd</v>
      </c>
      <c r="I6107" s="29" t="str">
        <f>IFERROR(VLOOKUP(ROWS($M$5:M6107),Table_PayItems[[Search Key]:[Concentrated Name]],2,FALSE),"")</f>
        <v>Trench Undercut and Backfill - $Cyd</v>
      </c>
      <c r="J6107" s="1"/>
      <c r="K6107" s="1"/>
      <c r="L6107" s="22">
        <f>IF(ISNUMBER(SEARCH(Pay_Item_Search_Text_2,M6107)),MAX($L$4:L6106)+1,0)</f>
        <v>0</v>
      </c>
      <c r="M6107" s="1" t="str">
        <f>IFERROR(VLOOKUP(ROWS($M$5:M6107),Table_PayItems[[Search Key]:[Concentrated Name]],2,FALSE),"")</f>
        <v>Trench Undercut and Backfill - $Cyd</v>
      </c>
      <c r="N6107" s="1" t="str">
        <f>IFERROR(VLOOKUP(ROWS($M$5:N6107),$L$5:$M$7000,2,FALSE),"")</f>
        <v/>
      </c>
      <c r="O6107" s="1" t="str">
        <f>IFERROR(VLOOKUP(ROWS($O$5:O6107),$K$5:$L$7000,2,FALSE),"")</f>
        <v/>
      </c>
    </row>
    <row r="6108" spans="2:15" ht="15" customHeight="1" x14ac:dyDescent="0.25">
      <c r="B6108" s="178" t="s">
        <v>8231</v>
      </c>
      <c r="C6108" s="178" t="s">
        <v>84</v>
      </c>
      <c r="D6108" s="178" t="s">
        <v>292</v>
      </c>
      <c r="E6108" s="178" t="s">
        <v>17</v>
      </c>
      <c r="F6108" s="178" t="s">
        <v>17</v>
      </c>
      <c r="G6108" s="1">
        <f>IF(ISNUMBER(Pay_Item_Search_Text),IF(ISNUMBER(IF(FIND(Pay_Item_Search_Text,B6108)=1,1, "FALSE")),MAX(G$4:$G6107)+1,IF(ISNUMBER(Pay_Item_Search_Text),0,IF(ISNUMBER(SEARCH(Pay_Item_Search_Text,H6108)),MAX(G$4:$G6107)+1,0))),IF(ISNUMBER(Pay_Item_Search_Text),0,IF(ISNUMBER(SEARCH(Pay_Item_Search_Text,H6108)),MAX(G$4:$G6107)+1,0)))</f>
        <v>6104</v>
      </c>
      <c r="H6108" s="1" t="str">
        <f>IF(Table_PayItems[[#This Row],[Description]]="_","_ Unique Item - "&amp;Table_PayItems[[#This Row],[Item]]&amp;" - $"&amp;Table_PayItems[[#This Row],[Unit]],Table_PayItems[[#This Row],[Description]]&amp;" - $"&amp;Table_PayItems[[#This Row],[Unit]])</f>
        <v>Trenching - $Sta</v>
      </c>
      <c r="I6108" s="29" t="str">
        <f>IFERROR(VLOOKUP(ROWS($M$5:M6108),Table_PayItems[[Search Key]:[Concentrated Name]],2,FALSE),"")</f>
        <v>Trenching - $Sta</v>
      </c>
      <c r="J6108" s="1"/>
      <c r="K6108" s="1"/>
      <c r="L6108" s="22">
        <f>IF(ISNUMBER(SEARCH(Pay_Item_Search_Text_2,M6108)),MAX($L$4:L6107)+1,0)</f>
        <v>0</v>
      </c>
      <c r="M6108" s="1" t="str">
        <f>IFERROR(VLOOKUP(ROWS($M$5:M6108),Table_PayItems[[Search Key]:[Concentrated Name]],2,FALSE),"")</f>
        <v>Trenching - $Sta</v>
      </c>
      <c r="N6108" s="1" t="str">
        <f>IFERROR(VLOOKUP(ROWS($M$5:N6108),$L$5:$M$7000,2,FALSE),"")</f>
        <v/>
      </c>
      <c r="O6108" s="1" t="str">
        <f>IFERROR(VLOOKUP(ROWS($O$5:O6108),$K$5:$L$7000,2,FALSE),"")</f>
        <v/>
      </c>
    </row>
    <row r="6109" spans="2:15" ht="15" customHeight="1" x14ac:dyDescent="0.25">
      <c r="B6109" s="178" t="s">
        <v>11639</v>
      </c>
      <c r="C6109" s="178" t="s">
        <v>88</v>
      </c>
      <c r="D6109" s="178" t="s">
        <v>3556</v>
      </c>
      <c r="E6109" s="178" t="s">
        <v>6955</v>
      </c>
      <c r="F6109" s="178" t="s">
        <v>17</v>
      </c>
      <c r="G6109" s="1">
        <f>IF(ISNUMBER(Pay_Item_Search_Text),IF(ISNUMBER(IF(FIND(Pay_Item_Search_Text,B6109)=1,1, "FALSE")),MAX(G$4:$G6108)+1,IF(ISNUMBER(Pay_Item_Search_Text),0,IF(ISNUMBER(SEARCH(Pay_Item_Search_Text,H6109)),MAX(G$4:$G6108)+1,0))),IF(ISNUMBER(Pay_Item_Search_Text),0,IF(ISNUMBER(SEARCH(Pay_Item_Search_Text,H6109)),MAX(G$4:$G6108)+1,0)))</f>
        <v>6105</v>
      </c>
      <c r="H6109" s="1" t="str">
        <f>IF(Table_PayItems[[#This Row],[Description]]="_","_ Unique Item - "&amp;Table_PayItems[[#This Row],[Item]]&amp;" - $"&amp;Table_PayItems[[#This Row],[Unit]],Table_PayItems[[#This Row],[Description]]&amp;" - $"&amp;Table_PayItems[[#This Row],[Unit]])</f>
        <v>Truss Connection, Hanger Mount - $Ea</v>
      </c>
      <c r="I6109" s="29" t="str">
        <f>IFERROR(VLOOKUP(ROWS($M$5:M6109),Table_PayItems[[Search Key]:[Concentrated Name]],2,FALSE),"")</f>
        <v>Truss Connection, Hanger Mount - $Ea</v>
      </c>
      <c r="J6109" s="1"/>
      <c r="K6109" s="1"/>
      <c r="L6109" s="22">
        <f>IF(ISNUMBER(SEARCH(Pay_Item_Search_Text_2,M6109)),MAX($L$4:L6108)+1,0)</f>
        <v>0</v>
      </c>
      <c r="M6109" s="1" t="str">
        <f>IFERROR(VLOOKUP(ROWS($M$5:M6109),Table_PayItems[[Search Key]:[Concentrated Name]],2,FALSE),"")</f>
        <v>Truss Connection, Hanger Mount - $Ea</v>
      </c>
      <c r="N6109" s="1" t="str">
        <f>IFERROR(VLOOKUP(ROWS($M$5:N6109),$L$5:$M$7000,2,FALSE),"")</f>
        <v/>
      </c>
      <c r="O6109" s="1" t="str">
        <f>IFERROR(VLOOKUP(ROWS($O$5:O6109),$K$5:$L$7000,2,FALSE),"")</f>
        <v/>
      </c>
    </row>
    <row r="6110" spans="2:15" ht="15" customHeight="1" x14ac:dyDescent="0.25">
      <c r="B6110" s="178" t="s">
        <v>11556</v>
      </c>
      <c r="C6110" s="178" t="s">
        <v>88</v>
      </c>
      <c r="D6110" s="178" t="s">
        <v>3473</v>
      </c>
      <c r="E6110" s="178" t="s">
        <v>6950</v>
      </c>
      <c r="F6110" s="178" t="s">
        <v>17</v>
      </c>
      <c r="G6110" s="1">
        <f>IF(ISNUMBER(Pay_Item_Search_Text),IF(ISNUMBER(IF(FIND(Pay_Item_Search_Text,B6110)=1,1, "FALSE")),MAX(G$4:$G6109)+1,IF(ISNUMBER(Pay_Item_Search_Text),0,IF(ISNUMBER(SEARCH(Pay_Item_Search_Text,H6110)),MAX(G$4:$G6109)+1,0))),IF(ISNUMBER(Pay_Item_Search_Text),0,IF(ISNUMBER(SEARCH(Pay_Item_Search_Text,H6110)),MAX(G$4:$G6109)+1,0)))</f>
        <v>6106</v>
      </c>
      <c r="H6110" s="1" t="str">
        <f>IF(Table_PayItems[[#This Row],[Description]]="_","_ Unique Item - "&amp;Table_PayItems[[#This Row],[Item]]&amp;" - $"&amp;Table_PayItems[[#This Row],[Unit]],Table_PayItems[[#This Row],[Description]]&amp;" - $"&amp;Table_PayItems[[#This Row],[Unit]])</f>
        <v>Truss Fdn Anchor Bolts, Replace - $Ea</v>
      </c>
      <c r="I6110" s="29" t="str">
        <f>IFERROR(VLOOKUP(ROWS($M$5:M6110),Table_PayItems[[Search Key]:[Concentrated Name]],2,FALSE),"")</f>
        <v>Truss Fdn Anchor Bolts, Replace - $Ea</v>
      </c>
      <c r="J6110" s="1"/>
      <c r="K6110" s="1"/>
      <c r="L6110" s="22">
        <f>IF(ISNUMBER(SEARCH(Pay_Item_Search_Text_2,M6110)),MAX($L$4:L6109)+1,0)</f>
        <v>0</v>
      </c>
      <c r="M6110" s="1" t="str">
        <f>IFERROR(VLOOKUP(ROWS($M$5:M6110),Table_PayItems[[Search Key]:[Concentrated Name]],2,FALSE),"")</f>
        <v>Truss Fdn Anchor Bolts, Replace - $Ea</v>
      </c>
      <c r="N6110" s="1" t="str">
        <f>IFERROR(VLOOKUP(ROWS($M$5:N6110),$L$5:$M$7000,2,FALSE),"")</f>
        <v/>
      </c>
      <c r="O6110" s="1" t="str">
        <f>IFERROR(VLOOKUP(ROWS($O$5:O6110),$K$5:$L$7000,2,FALSE),"")</f>
        <v/>
      </c>
    </row>
    <row r="6111" spans="2:15" ht="15" customHeight="1" x14ac:dyDescent="0.25">
      <c r="B6111" s="178" t="s">
        <v>11557</v>
      </c>
      <c r="C6111" s="178" t="s">
        <v>88</v>
      </c>
      <c r="D6111" s="178" t="s">
        <v>3474</v>
      </c>
      <c r="E6111" s="178" t="s">
        <v>17</v>
      </c>
      <c r="F6111" s="178" t="s">
        <v>17</v>
      </c>
      <c r="G6111" s="1">
        <f>IF(ISNUMBER(Pay_Item_Search_Text),IF(ISNUMBER(IF(FIND(Pay_Item_Search_Text,B6111)=1,1, "FALSE")),MAX(G$4:$G6110)+1,IF(ISNUMBER(Pay_Item_Search_Text),0,IF(ISNUMBER(SEARCH(Pay_Item_Search_Text,H6111)),MAX(G$4:$G6110)+1,0))),IF(ISNUMBER(Pay_Item_Search_Text),0,IF(ISNUMBER(SEARCH(Pay_Item_Search_Text,H6111)),MAX(G$4:$G6110)+1,0)))</f>
        <v>6107</v>
      </c>
      <c r="H6111" s="1" t="str">
        <f>IF(Table_PayItems[[#This Row],[Description]]="_","_ Unique Item - "&amp;Table_PayItems[[#This Row],[Item]]&amp;" - $"&amp;Table_PayItems[[#This Row],[Unit]],Table_PayItems[[#This Row],[Description]]&amp;" - $"&amp;Table_PayItems[[#This Row],[Unit]])</f>
        <v>Truss, Rem - $Ea</v>
      </c>
      <c r="I6111" s="29" t="str">
        <f>IFERROR(VLOOKUP(ROWS($M$5:M6111),Table_PayItems[[Search Key]:[Concentrated Name]],2,FALSE),"")</f>
        <v>Truss, Rem - $Ea</v>
      </c>
      <c r="J6111" s="1"/>
      <c r="K6111" s="1"/>
      <c r="L6111" s="22">
        <f>IF(ISNUMBER(SEARCH(Pay_Item_Search_Text_2,M6111)),MAX($L$4:L6110)+1,0)</f>
        <v>0</v>
      </c>
      <c r="M6111" s="1" t="str">
        <f>IFERROR(VLOOKUP(ROWS($M$5:M6111),Table_PayItems[[Search Key]:[Concentrated Name]],2,FALSE),"")</f>
        <v>Truss, Rem - $Ea</v>
      </c>
      <c r="N6111" s="1" t="str">
        <f>IFERROR(VLOOKUP(ROWS($M$5:N6111),$L$5:$M$7000,2,FALSE),"")</f>
        <v/>
      </c>
      <c r="O6111" s="1" t="str">
        <f>IFERROR(VLOOKUP(ROWS($O$5:O6111),$K$5:$L$7000,2,FALSE),"")</f>
        <v/>
      </c>
    </row>
    <row r="6112" spans="2:15" ht="15" customHeight="1" x14ac:dyDescent="0.25">
      <c r="B6112" s="178" t="s">
        <v>11578</v>
      </c>
      <c r="C6112" s="178" t="s">
        <v>88</v>
      </c>
      <c r="D6112" s="178" t="s">
        <v>3495</v>
      </c>
      <c r="E6112" s="178" t="s">
        <v>5591</v>
      </c>
      <c r="F6112" s="178" t="s">
        <v>17</v>
      </c>
      <c r="G6112" s="1">
        <f>IF(ISNUMBER(Pay_Item_Search_Text),IF(ISNUMBER(IF(FIND(Pay_Item_Search_Text,B6112)=1,1, "FALSE")),MAX(G$4:$G6111)+1,IF(ISNUMBER(Pay_Item_Search_Text),0,IF(ISNUMBER(SEARCH(Pay_Item_Search_Text,H6112)),MAX(G$4:$G6111)+1,0))),IF(ISNUMBER(Pay_Item_Search_Text),0,IF(ISNUMBER(SEARCH(Pay_Item_Search_Text,H6112)),MAX(G$4:$G6111)+1,0)))</f>
        <v>6108</v>
      </c>
      <c r="H6112" s="1" t="str">
        <f>IF(Table_PayItems[[#This Row],[Description]]="_","_ Unique Item - "&amp;Table_PayItems[[#This Row],[Item]]&amp;" - $"&amp;Table_PayItems[[#This Row],[Unit]],Table_PayItems[[#This Row],[Description]]&amp;" - $"&amp;Table_PayItems[[#This Row],[Unit]])</f>
        <v>Truss, Type C, 100 foot - $Ea</v>
      </c>
      <c r="I6112" s="29" t="str">
        <f>IFERROR(VLOOKUP(ROWS($M$5:M6112),Table_PayItems[[Search Key]:[Concentrated Name]],2,FALSE),"")</f>
        <v>Truss, Type C, 100 foot - $Ea</v>
      </c>
      <c r="J6112" s="1"/>
      <c r="K6112" s="1"/>
      <c r="L6112" s="22">
        <f>IF(ISNUMBER(SEARCH(Pay_Item_Search_Text_2,M6112)),MAX($L$4:L6111)+1,0)</f>
        <v>1065</v>
      </c>
      <c r="M6112" s="1" t="str">
        <f>IFERROR(VLOOKUP(ROWS($M$5:M6112),Table_PayItems[[Search Key]:[Concentrated Name]],2,FALSE),"")</f>
        <v>Truss, Type C, 100 foot - $Ea</v>
      </c>
      <c r="N6112" s="1" t="str">
        <f>IFERROR(VLOOKUP(ROWS($M$5:N6112),$L$5:$M$7000,2,FALSE),"")</f>
        <v/>
      </c>
      <c r="O6112" s="1" t="str">
        <f>IFERROR(VLOOKUP(ROWS($O$5:O6112),$K$5:$L$7000,2,FALSE),"")</f>
        <v/>
      </c>
    </row>
    <row r="6113" spans="2:15" ht="15" customHeight="1" x14ac:dyDescent="0.25">
      <c r="B6113" s="178" t="s">
        <v>11579</v>
      </c>
      <c r="C6113" s="178" t="s">
        <v>88</v>
      </c>
      <c r="D6113" s="178" t="s">
        <v>3496</v>
      </c>
      <c r="E6113" s="178" t="s">
        <v>5591</v>
      </c>
      <c r="F6113" s="178" t="s">
        <v>17</v>
      </c>
      <c r="G6113" s="1">
        <f>IF(ISNUMBER(Pay_Item_Search_Text),IF(ISNUMBER(IF(FIND(Pay_Item_Search_Text,B6113)=1,1, "FALSE")),MAX(G$4:$G6112)+1,IF(ISNUMBER(Pay_Item_Search_Text),0,IF(ISNUMBER(SEARCH(Pay_Item_Search_Text,H6113)),MAX(G$4:$G6112)+1,0))),IF(ISNUMBER(Pay_Item_Search_Text),0,IF(ISNUMBER(SEARCH(Pay_Item_Search_Text,H6113)),MAX(G$4:$G6112)+1,0)))</f>
        <v>6109</v>
      </c>
      <c r="H6113" s="1" t="str">
        <f>IF(Table_PayItems[[#This Row],[Description]]="_","_ Unique Item - "&amp;Table_PayItems[[#This Row],[Item]]&amp;" - $"&amp;Table_PayItems[[#This Row],[Unit]],Table_PayItems[[#This Row],[Description]]&amp;" - $"&amp;Table_PayItems[[#This Row],[Unit]])</f>
        <v>Truss, Type C, 100 foot, Erect, Salv - $Ea</v>
      </c>
      <c r="I6113" s="29" t="str">
        <f>IFERROR(VLOOKUP(ROWS($M$5:M6113),Table_PayItems[[Search Key]:[Concentrated Name]],2,FALSE),"")</f>
        <v>Truss, Type C, 100 foot, Erect, Salv - $Ea</v>
      </c>
      <c r="J6113" s="1"/>
      <c r="K6113" s="1"/>
      <c r="L6113" s="22">
        <f>IF(ISNUMBER(SEARCH(Pay_Item_Search_Text_2,M6113)),MAX($L$4:L6112)+1,0)</f>
        <v>1066</v>
      </c>
      <c r="M6113" s="1" t="str">
        <f>IFERROR(VLOOKUP(ROWS($M$5:M6113),Table_PayItems[[Search Key]:[Concentrated Name]],2,FALSE),"")</f>
        <v>Truss, Type C, 100 foot, Erect, Salv - $Ea</v>
      </c>
      <c r="N6113" s="1" t="str">
        <f>IFERROR(VLOOKUP(ROWS($M$5:N6113),$L$5:$M$7000,2,FALSE),"")</f>
        <v/>
      </c>
      <c r="O6113" s="1" t="str">
        <f>IFERROR(VLOOKUP(ROWS($O$5:O6113),$K$5:$L$7000,2,FALSE),"")</f>
        <v/>
      </c>
    </row>
    <row r="6114" spans="2:15" ht="15" customHeight="1" x14ac:dyDescent="0.25">
      <c r="B6114" s="178" t="s">
        <v>11558</v>
      </c>
      <c r="C6114" s="178" t="s">
        <v>88</v>
      </c>
      <c r="D6114" s="178" t="s">
        <v>3475</v>
      </c>
      <c r="E6114" s="178" t="s">
        <v>5591</v>
      </c>
      <c r="F6114" s="178" t="s">
        <v>17</v>
      </c>
      <c r="G6114" s="1">
        <f>IF(ISNUMBER(Pay_Item_Search_Text),IF(ISNUMBER(IF(FIND(Pay_Item_Search_Text,B6114)=1,1, "FALSE")),MAX(G$4:$G6113)+1,IF(ISNUMBER(Pay_Item_Search_Text),0,IF(ISNUMBER(SEARCH(Pay_Item_Search_Text,H6114)),MAX(G$4:$G6113)+1,0))),IF(ISNUMBER(Pay_Item_Search_Text),0,IF(ISNUMBER(SEARCH(Pay_Item_Search_Text,H6114)),MAX(G$4:$G6113)+1,0)))</f>
        <v>6110</v>
      </c>
      <c r="H6114" s="1" t="str">
        <f>IF(Table_PayItems[[#This Row],[Description]]="_","_ Unique Item - "&amp;Table_PayItems[[#This Row],[Item]]&amp;" - $"&amp;Table_PayItems[[#This Row],[Unit]],Table_PayItems[[#This Row],[Description]]&amp;" - $"&amp;Table_PayItems[[#This Row],[Unit]])</f>
        <v>Truss, Type C, 50 foot - $Ea</v>
      </c>
      <c r="I6114" s="29" t="str">
        <f>IFERROR(VLOOKUP(ROWS($M$5:M6114),Table_PayItems[[Search Key]:[Concentrated Name]],2,FALSE),"")</f>
        <v>Truss, Type C, 50 foot - $Ea</v>
      </c>
      <c r="J6114" s="1"/>
      <c r="K6114" s="1"/>
      <c r="L6114" s="22">
        <f>IF(ISNUMBER(SEARCH(Pay_Item_Search_Text_2,M6114)),MAX($L$4:L6113)+1,0)</f>
        <v>1067</v>
      </c>
      <c r="M6114" s="1" t="str">
        <f>IFERROR(VLOOKUP(ROWS($M$5:M6114),Table_PayItems[[Search Key]:[Concentrated Name]],2,FALSE),"")</f>
        <v>Truss, Type C, 50 foot - $Ea</v>
      </c>
      <c r="N6114" s="1" t="str">
        <f>IFERROR(VLOOKUP(ROWS($M$5:N6114),$L$5:$M$7000,2,FALSE),"")</f>
        <v/>
      </c>
      <c r="O6114" s="1" t="str">
        <f>IFERROR(VLOOKUP(ROWS($O$5:O6114),$K$5:$L$7000,2,FALSE),"")</f>
        <v/>
      </c>
    </row>
    <row r="6115" spans="2:15" ht="15" customHeight="1" x14ac:dyDescent="0.25">
      <c r="B6115" s="178" t="s">
        <v>11559</v>
      </c>
      <c r="C6115" s="178" t="s">
        <v>88</v>
      </c>
      <c r="D6115" s="178" t="s">
        <v>3476</v>
      </c>
      <c r="E6115" s="178" t="s">
        <v>5591</v>
      </c>
      <c r="F6115" s="178" t="s">
        <v>17</v>
      </c>
      <c r="G6115" s="1">
        <f>IF(ISNUMBER(Pay_Item_Search_Text),IF(ISNUMBER(IF(FIND(Pay_Item_Search_Text,B6115)=1,1, "FALSE")),MAX(G$4:$G6114)+1,IF(ISNUMBER(Pay_Item_Search_Text),0,IF(ISNUMBER(SEARCH(Pay_Item_Search_Text,H6115)),MAX(G$4:$G6114)+1,0))),IF(ISNUMBER(Pay_Item_Search_Text),0,IF(ISNUMBER(SEARCH(Pay_Item_Search_Text,H6115)),MAX(G$4:$G6114)+1,0)))</f>
        <v>6111</v>
      </c>
      <c r="H6115" s="1" t="str">
        <f>IF(Table_PayItems[[#This Row],[Description]]="_","_ Unique Item - "&amp;Table_PayItems[[#This Row],[Item]]&amp;" - $"&amp;Table_PayItems[[#This Row],[Unit]],Table_PayItems[[#This Row],[Description]]&amp;" - $"&amp;Table_PayItems[[#This Row],[Unit]])</f>
        <v>Truss, Type C, 50 foot, Erect, Salv - $Ea</v>
      </c>
      <c r="I6115" s="29" t="str">
        <f>IFERROR(VLOOKUP(ROWS($M$5:M6115),Table_PayItems[[Search Key]:[Concentrated Name]],2,FALSE),"")</f>
        <v>Truss, Type C, 50 foot, Erect, Salv - $Ea</v>
      </c>
      <c r="J6115" s="1"/>
      <c r="K6115" s="1"/>
      <c r="L6115" s="22">
        <f>IF(ISNUMBER(SEARCH(Pay_Item_Search_Text_2,M6115)),MAX($L$4:L6114)+1,0)</f>
        <v>1068</v>
      </c>
      <c r="M6115" s="1" t="str">
        <f>IFERROR(VLOOKUP(ROWS($M$5:M6115),Table_PayItems[[Search Key]:[Concentrated Name]],2,FALSE),"")</f>
        <v>Truss, Type C, 50 foot, Erect, Salv - $Ea</v>
      </c>
      <c r="N6115" s="1" t="str">
        <f>IFERROR(VLOOKUP(ROWS($M$5:N6115),$L$5:$M$7000,2,FALSE),"")</f>
        <v/>
      </c>
      <c r="O6115" s="1" t="str">
        <f>IFERROR(VLOOKUP(ROWS($O$5:O6115),$K$5:$L$7000,2,FALSE),"")</f>
        <v/>
      </c>
    </row>
    <row r="6116" spans="2:15" ht="15" customHeight="1" x14ac:dyDescent="0.25">
      <c r="B6116" s="178" t="s">
        <v>11560</v>
      </c>
      <c r="C6116" s="178" t="s">
        <v>88</v>
      </c>
      <c r="D6116" s="178" t="s">
        <v>3477</v>
      </c>
      <c r="E6116" s="178" t="s">
        <v>5591</v>
      </c>
      <c r="F6116" s="178" t="s">
        <v>17</v>
      </c>
      <c r="G6116" s="1">
        <f>IF(ISNUMBER(Pay_Item_Search_Text),IF(ISNUMBER(IF(FIND(Pay_Item_Search_Text,B6116)=1,1, "FALSE")),MAX(G$4:$G6115)+1,IF(ISNUMBER(Pay_Item_Search_Text),0,IF(ISNUMBER(SEARCH(Pay_Item_Search_Text,H6116)),MAX(G$4:$G6115)+1,0))),IF(ISNUMBER(Pay_Item_Search_Text),0,IF(ISNUMBER(SEARCH(Pay_Item_Search_Text,H6116)),MAX(G$4:$G6115)+1,0)))</f>
        <v>6112</v>
      </c>
      <c r="H6116" s="1" t="str">
        <f>IF(Table_PayItems[[#This Row],[Description]]="_","_ Unique Item - "&amp;Table_PayItems[[#This Row],[Item]]&amp;" - $"&amp;Table_PayItems[[#This Row],[Unit]],Table_PayItems[[#This Row],[Description]]&amp;" - $"&amp;Table_PayItems[[#This Row],[Unit]])</f>
        <v>Truss, Type C, 55 foot - $Ea</v>
      </c>
      <c r="I6116" s="29" t="str">
        <f>IFERROR(VLOOKUP(ROWS($M$5:M6116),Table_PayItems[[Search Key]:[Concentrated Name]],2,FALSE),"")</f>
        <v>Truss, Type C, 55 foot - $Ea</v>
      </c>
      <c r="J6116" s="1"/>
      <c r="K6116" s="1"/>
      <c r="L6116" s="22">
        <f>IF(ISNUMBER(SEARCH(Pay_Item_Search_Text_2,M6116)),MAX($L$4:L6115)+1,0)</f>
        <v>0</v>
      </c>
      <c r="M6116" s="1" t="str">
        <f>IFERROR(VLOOKUP(ROWS($M$5:M6116),Table_PayItems[[Search Key]:[Concentrated Name]],2,FALSE),"")</f>
        <v>Truss, Type C, 55 foot - $Ea</v>
      </c>
      <c r="N6116" s="1" t="str">
        <f>IFERROR(VLOOKUP(ROWS($M$5:N6116),$L$5:$M$7000,2,FALSE),"")</f>
        <v/>
      </c>
      <c r="O6116" s="1" t="str">
        <f>IFERROR(VLOOKUP(ROWS($O$5:O6116),$K$5:$L$7000,2,FALSE),"")</f>
        <v/>
      </c>
    </row>
    <row r="6117" spans="2:15" ht="15" customHeight="1" x14ac:dyDescent="0.25">
      <c r="B6117" s="178" t="s">
        <v>11561</v>
      </c>
      <c r="C6117" s="178" t="s">
        <v>88</v>
      </c>
      <c r="D6117" s="178" t="s">
        <v>3478</v>
      </c>
      <c r="E6117" s="178" t="s">
        <v>5591</v>
      </c>
      <c r="F6117" s="178" t="s">
        <v>17</v>
      </c>
      <c r="G6117" s="1">
        <f>IF(ISNUMBER(Pay_Item_Search_Text),IF(ISNUMBER(IF(FIND(Pay_Item_Search_Text,B6117)=1,1, "FALSE")),MAX(G$4:$G6116)+1,IF(ISNUMBER(Pay_Item_Search_Text),0,IF(ISNUMBER(SEARCH(Pay_Item_Search_Text,H6117)),MAX(G$4:$G6116)+1,0))),IF(ISNUMBER(Pay_Item_Search_Text),0,IF(ISNUMBER(SEARCH(Pay_Item_Search_Text,H6117)),MAX(G$4:$G6116)+1,0)))</f>
        <v>6113</v>
      </c>
      <c r="H6117" s="1" t="str">
        <f>IF(Table_PayItems[[#This Row],[Description]]="_","_ Unique Item - "&amp;Table_PayItems[[#This Row],[Item]]&amp;" - $"&amp;Table_PayItems[[#This Row],[Unit]],Table_PayItems[[#This Row],[Description]]&amp;" - $"&amp;Table_PayItems[[#This Row],[Unit]])</f>
        <v>Truss, Type C, 55 foot, Erect, Salv - $Ea</v>
      </c>
      <c r="I6117" s="29" t="str">
        <f>IFERROR(VLOOKUP(ROWS($M$5:M6117),Table_PayItems[[Search Key]:[Concentrated Name]],2,FALSE),"")</f>
        <v>Truss, Type C, 55 foot, Erect, Salv - $Ea</v>
      </c>
      <c r="J6117" s="1"/>
      <c r="K6117" s="1"/>
      <c r="L6117" s="22">
        <f>IF(ISNUMBER(SEARCH(Pay_Item_Search_Text_2,M6117)),MAX($L$4:L6116)+1,0)</f>
        <v>0</v>
      </c>
      <c r="M6117" s="1" t="str">
        <f>IFERROR(VLOOKUP(ROWS($M$5:M6117),Table_PayItems[[Search Key]:[Concentrated Name]],2,FALSE),"")</f>
        <v>Truss, Type C, 55 foot, Erect, Salv - $Ea</v>
      </c>
      <c r="N6117" s="1" t="str">
        <f>IFERROR(VLOOKUP(ROWS($M$5:N6117),$L$5:$M$7000,2,FALSE),"")</f>
        <v/>
      </c>
      <c r="O6117" s="1" t="str">
        <f>IFERROR(VLOOKUP(ROWS($O$5:O6117),$K$5:$L$7000,2,FALSE),"")</f>
        <v/>
      </c>
    </row>
    <row r="6118" spans="2:15" ht="15" customHeight="1" x14ac:dyDescent="0.25">
      <c r="B6118" s="178" t="s">
        <v>11562</v>
      </c>
      <c r="C6118" s="178" t="s">
        <v>88</v>
      </c>
      <c r="D6118" s="178" t="s">
        <v>3479</v>
      </c>
      <c r="E6118" s="178" t="s">
        <v>5591</v>
      </c>
      <c r="F6118" s="178" t="s">
        <v>17</v>
      </c>
      <c r="G6118" s="1">
        <f>IF(ISNUMBER(Pay_Item_Search_Text),IF(ISNUMBER(IF(FIND(Pay_Item_Search_Text,B6118)=1,1, "FALSE")),MAX(G$4:$G6117)+1,IF(ISNUMBER(Pay_Item_Search_Text),0,IF(ISNUMBER(SEARCH(Pay_Item_Search_Text,H6118)),MAX(G$4:$G6117)+1,0))),IF(ISNUMBER(Pay_Item_Search_Text),0,IF(ISNUMBER(SEARCH(Pay_Item_Search_Text,H6118)),MAX(G$4:$G6117)+1,0)))</f>
        <v>6114</v>
      </c>
      <c r="H6118" s="1" t="str">
        <f>IF(Table_PayItems[[#This Row],[Description]]="_","_ Unique Item - "&amp;Table_PayItems[[#This Row],[Item]]&amp;" - $"&amp;Table_PayItems[[#This Row],[Unit]],Table_PayItems[[#This Row],[Description]]&amp;" - $"&amp;Table_PayItems[[#This Row],[Unit]])</f>
        <v>Truss, Type C, 60 foot - $Ea</v>
      </c>
      <c r="I6118" s="29" t="str">
        <f>IFERROR(VLOOKUP(ROWS($M$5:M6118),Table_PayItems[[Search Key]:[Concentrated Name]],2,FALSE),"")</f>
        <v>Truss, Type C, 60 foot - $Ea</v>
      </c>
      <c r="J6118" s="1"/>
      <c r="K6118" s="1"/>
      <c r="L6118" s="22">
        <f>IF(ISNUMBER(SEARCH(Pay_Item_Search_Text_2,M6118)),MAX($L$4:L6117)+1,0)</f>
        <v>1069</v>
      </c>
      <c r="M6118" s="1" t="str">
        <f>IFERROR(VLOOKUP(ROWS($M$5:M6118),Table_PayItems[[Search Key]:[Concentrated Name]],2,FALSE),"")</f>
        <v>Truss, Type C, 60 foot - $Ea</v>
      </c>
      <c r="N6118" s="1" t="str">
        <f>IFERROR(VLOOKUP(ROWS($M$5:N6118),$L$5:$M$7000,2,FALSE),"")</f>
        <v/>
      </c>
      <c r="O6118" s="1" t="str">
        <f>IFERROR(VLOOKUP(ROWS($O$5:O6118),$K$5:$L$7000,2,FALSE),"")</f>
        <v/>
      </c>
    </row>
    <row r="6119" spans="2:15" ht="15" customHeight="1" x14ac:dyDescent="0.25">
      <c r="B6119" s="178" t="s">
        <v>11563</v>
      </c>
      <c r="C6119" s="178" t="s">
        <v>88</v>
      </c>
      <c r="D6119" s="178" t="s">
        <v>3480</v>
      </c>
      <c r="E6119" s="178" t="s">
        <v>5591</v>
      </c>
      <c r="F6119" s="178" t="s">
        <v>17</v>
      </c>
      <c r="G6119" s="1">
        <f>IF(ISNUMBER(Pay_Item_Search_Text),IF(ISNUMBER(IF(FIND(Pay_Item_Search_Text,B6119)=1,1, "FALSE")),MAX(G$4:$G6118)+1,IF(ISNUMBER(Pay_Item_Search_Text),0,IF(ISNUMBER(SEARCH(Pay_Item_Search_Text,H6119)),MAX(G$4:$G6118)+1,0))),IF(ISNUMBER(Pay_Item_Search_Text),0,IF(ISNUMBER(SEARCH(Pay_Item_Search_Text,H6119)),MAX(G$4:$G6118)+1,0)))</f>
        <v>6115</v>
      </c>
      <c r="H6119" s="1" t="str">
        <f>IF(Table_PayItems[[#This Row],[Description]]="_","_ Unique Item - "&amp;Table_PayItems[[#This Row],[Item]]&amp;" - $"&amp;Table_PayItems[[#This Row],[Unit]],Table_PayItems[[#This Row],[Description]]&amp;" - $"&amp;Table_PayItems[[#This Row],[Unit]])</f>
        <v>Truss, Type C, 60 foot, Erect, Salv - $Ea</v>
      </c>
      <c r="I6119" s="29" t="str">
        <f>IFERROR(VLOOKUP(ROWS($M$5:M6119),Table_PayItems[[Search Key]:[Concentrated Name]],2,FALSE),"")</f>
        <v>Truss, Type C, 60 foot, Erect, Salv - $Ea</v>
      </c>
      <c r="J6119" s="1"/>
      <c r="K6119" s="1"/>
      <c r="L6119" s="22">
        <f>IF(ISNUMBER(SEARCH(Pay_Item_Search_Text_2,M6119)),MAX($L$4:L6118)+1,0)</f>
        <v>1070</v>
      </c>
      <c r="M6119" s="1" t="str">
        <f>IFERROR(VLOOKUP(ROWS($M$5:M6119),Table_PayItems[[Search Key]:[Concentrated Name]],2,FALSE),"")</f>
        <v>Truss, Type C, 60 foot, Erect, Salv - $Ea</v>
      </c>
      <c r="N6119" s="1" t="str">
        <f>IFERROR(VLOOKUP(ROWS($M$5:N6119),$L$5:$M$7000,2,FALSE),"")</f>
        <v/>
      </c>
      <c r="O6119" s="1" t="str">
        <f>IFERROR(VLOOKUP(ROWS($O$5:O6119),$K$5:$L$7000,2,FALSE),"")</f>
        <v/>
      </c>
    </row>
    <row r="6120" spans="2:15" ht="15" customHeight="1" x14ac:dyDescent="0.25">
      <c r="B6120" s="178" t="s">
        <v>11564</v>
      </c>
      <c r="C6120" s="178" t="s">
        <v>88</v>
      </c>
      <c r="D6120" s="178" t="s">
        <v>3481</v>
      </c>
      <c r="E6120" s="178" t="s">
        <v>5591</v>
      </c>
      <c r="F6120" s="178" t="s">
        <v>17</v>
      </c>
      <c r="G6120" s="1">
        <f>IF(ISNUMBER(Pay_Item_Search_Text),IF(ISNUMBER(IF(FIND(Pay_Item_Search_Text,B6120)=1,1, "FALSE")),MAX(G$4:$G6119)+1,IF(ISNUMBER(Pay_Item_Search_Text),0,IF(ISNUMBER(SEARCH(Pay_Item_Search_Text,H6120)),MAX(G$4:$G6119)+1,0))),IF(ISNUMBER(Pay_Item_Search_Text),0,IF(ISNUMBER(SEARCH(Pay_Item_Search_Text,H6120)),MAX(G$4:$G6119)+1,0)))</f>
        <v>6116</v>
      </c>
      <c r="H6120" s="1" t="str">
        <f>IF(Table_PayItems[[#This Row],[Description]]="_","_ Unique Item - "&amp;Table_PayItems[[#This Row],[Item]]&amp;" - $"&amp;Table_PayItems[[#This Row],[Unit]],Table_PayItems[[#This Row],[Description]]&amp;" - $"&amp;Table_PayItems[[#This Row],[Unit]])</f>
        <v>Truss, Type C, 65 foot - $Ea</v>
      </c>
      <c r="I6120" s="29" t="str">
        <f>IFERROR(VLOOKUP(ROWS($M$5:M6120),Table_PayItems[[Search Key]:[Concentrated Name]],2,FALSE),"")</f>
        <v>Truss, Type C, 65 foot - $Ea</v>
      </c>
      <c r="J6120" s="1"/>
      <c r="K6120" s="1"/>
      <c r="L6120" s="22">
        <f>IF(ISNUMBER(SEARCH(Pay_Item_Search_Text_2,M6120)),MAX($L$4:L6119)+1,0)</f>
        <v>0</v>
      </c>
      <c r="M6120" s="1" t="str">
        <f>IFERROR(VLOOKUP(ROWS($M$5:M6120),Table_PayItems[[Search Key]:[Concentrated Name]],2,FALSE),"")</f>
        <v>Truss, Type C, 65 foot - $Ea</v>
      </c>
      <c r="N6120" s="1" t="str">
        <f>IFERROR(VLOOKUP(ROWS($M$5:N6120),$L$5:$M$7000,2,FALSE),"")</f>
        <v/>
      </c>
      <c r="O6120" s="1" t="str">
        <f>IFERROR(VLOOKUP(ROWS($O$5:O6120),$K$5:$L$7000,2,FALSE),"")</f>
        <v/>
      </c>
    </row>
    <row r="6121" spans="2:15" ht="15" customHeight="1" x14ac:dyDescent="0.25">
      <c r="B6121" s="178" t="s">
        <v>11565</v>
      </c>
      <c r="C6121" s="178" t="s">
        <v>88</v>
      </c>
      <c r="D6121" s="178" t="s">
        <v>3482</v>
      </c>
      <c r="E6121" s="178" t="s">
        <v>5591</v>
      </c>
      <c r="F6121" s="178" t="s">
        <v>17</v>
      </c>
      <c r="G6121" s="1">
        <f>IF(ISNUMBER(Pay_Item_Search_Text),IF(ISNUMBER(IF(FIND(Pay_Item_Search_Text,B6121)=1,1, "FALSE")),MAX(G$4:$G6120)+1,IF(ISNUMBER(Pay_Item_Search_Text),0,IF(ISNUMBER(SEARCH(Pay_Item_Search_Text,H6121)),MAX(G$4:$G6120)+1,0))),IF(ISNUMBER(Pay_Item_Search_Text),0,IF(ISNUMBER(SEARCH(Pay_Item_Search_Text,H6121)),MAX(G$4:$G6120)+1,0)))</f>
        <v>6117</v>
      </c>
      <c r="H6121" s="1" t="str">
        <f>IF(Table_PayItems[[#This Row],[Description]]="_","_ Unique Item - "&amp;Table_PayItems[[#This Row],[Item]]&amp;" - $"&amp;Table_PayItems[[#This Row],[Unit]],Table_PayItems[[#This Row],[Description]]&amp;" - $"&amp;Table_PayItems[[#This Row],[Unit]])</f>
        <v>Truss, Type C, 65 foot, Erect, Salv - $Ea</v>
      </c>
      <c r="I6121" s="29" t="str">
        <f>IFERROR(VLOOKUP(ROWS($M$5:M6121),Table_PayItems[[Search Key]:[Concentrated Name]],2,FALSE),"")</f>
        <v>Truss, Type C, 65 foot, Erect, Salv - $Ea</v>
      </c>
      <c r="J6121" s="1"/>
      <c r="K6121" s="1"/>
      <c r="L6121" s="22">
        <f>IF(ISNUMBER(SEARCH(Pay_Item_Search_Text_2,M6121)),MAX($L$4:L6120)+1,0)</f>
        <v>0</v>
      </c>
      <c r="M6121" s="1" t="str">
        <f>IFERROR(VLOOKUP(ROWS($M$5:M6121),Table_PayItems[[Search Key]:[Concentrated Name]],2,FALSE),"")</f>
        <v>Truss, Type C, 65 foot, Erect, Salv - $Ea</v>
      </c>
      <c r="N6121" s="1" t="str">
        <f>IFERROR(VLOOKUP(ROWS($M$5:N6121),$L$5:$M$7000,2,FALSE),"")</f>
        <v/>
      </c>
      <c r="O6121" s="1" t="str">
        <f>IFERROR(VLOOKUP(ROWS($O$5:O6121),$K$5:$L$7000,2,FALSE),"")</f>
        <v/>
      </c>
    </row>
    <row r="6122" spans="2:15" ht="15" customHeight="1" x14ac:dyDescent="0.25">
      <c r="B6122" s="178" t="s">
        <v>11566</v>
      </c>
      <c r="C6122" s="178" t="s">
        <v>88</v>
      </c>
      <c r="D6122" s="178" t="s">
        <v>3483</v>
      </c>
      <c r="E6122" s="178" t="s">
        <v>5591</v>
      </c>
      <c r="F6122" s="178" t="s">
        <v>17</v>
      </c>
      <c r="G6122" s="1">
        <f>IF(ISNUMBER(Pay_Item_Search_Text),IF(ISNUMBER(IF(FIND(Pay_Item_Search_Text,B6122)=1,1, "FALSE")),MAX(G$4:$G6121)+1,IF(ISNUMBER(Pay_Item_Search_Text),0,IF(ISNUMBER(SEARCH(Pay_Item_Search_Text,H6122)),MAX(G$4:$G6121)+1,0))),IF(ISNUMBER(Pay_Item_Search_Text),0,IF(ISNUMBER(SEARCH(Pay_Item_Search_Text,H6122)),MAX(G$4:$G6121)+1,0)))</f>
        <v>6118</v>
      </c>
      <c r="H6122" s="1" t="str">
        <f>IF(Table_PayItems[[#This Row],[Description]]="_","_ Unique Item - "&amp;Table_PayItems[[#This Row],[Item]]&amp;" - $"&amp;Table_PayItems[[#This Row],[Unit]],Table_PayItems[[#This Row],[Description]]&amp;" - $"&amp;Table_PayItems[[#This Row],[Unit]])</f>
        <v>Truss, Type C, 70 foot - $Ea</v>
      </c>
      <c r="I6122" s="29" t="str">
        <f>IFERROR(VLOOKUP(ROWS($M$5:M6122),Table_PayItems[[Search Key]:[Concentrated Name]],2,FALSE),"")</f>
        <v>Truss, Type C, 70 foot - $Ea</v>
      </c>
      <c r="J6122" s="1"/>
      <c r="K6122" s="1"/>
      <c r="L6122" s="22">
        <f>IF(ISNUMBER(SEARCH(Pay_Item_Search_Text_2,M6122)),MAX($L$4:L6121)+1,0)</f>
        <v>1071</v>
      </c>
      <c r="M6122" s="1" t="str">
        <f>IFERROR(VLOOKUP(ROWS($M$5:M6122),Table_PayItems[[Search Key]:[Concentrated Name]],2,FALSE),"")</f>
        <v>Truss, Type C, 70 foot - $Ea</v>
      </c>
      <c r="N6122" s="1" t="str">
        <f>IFERROR(VLOOKUP(ROWS($M$5:N6122),$L$5:$M$7000,2,FALSE),"")</f>
        <v/>
      </c>
      <c r="O6122" s="1" t="str">
        <f>IFERROR(VLOOKUP(ROWS($O$5:O6122),$K$5:$L$7000,2,FALSE),"")</f>
        <v/>
      </c>
    </row>
    <row r="6123" spans="2:15" ht="15" customHeight="1" x14ac:dyDescent="0.25">
      <c r="B6123" s="178" t="s">
        <v>11567</v>
      </c>
      <c r="C6123" s="178" t="s">
        <v>88</v>
      </c>
      <c r="D6123" s="178" t="s">
        <v>3484</v>
      </c>
      <c r="E6123" s="178" t="s">
        <v>5591</v>
      </c>
      <c r="F6123" s="178" t="s">
        <v>17</v>
      </c>
      <c r="G6123" s="1">
        <f>IF(ISNUMBER(Pay_Item_Search_Text),IF(ISNUMBER(IF(FIND(Pay_Item_Search_Text,B6123)=1,1, "FALSE")),MAX(G$4:$G6122)+1,IF(ISNUMBER(Pay_Item_Search_Text),0,IF(ISNUMBER(SEARCH(Pay_Item_Search_Text,H6123)),MAX(G$4:$G6122)+1,0))),IF(ISNUMBER(Pay_Item_Search_Text),0,IF(ISNUMBER(SEARCH(Pay_Item_Search_Text,H6123)),MAX(G$4:$G6122)+1,0)))</f>
        <v>6119</v>
      </c>
      <c r="H6123" s="1" t="str">
        <f>IF(Table_PayItems[[#This Row],[Description]]="_","_ Unique Item - "&amp;Table_PayItems[[#This Row],[Item]]&amp;" - $"&amp;Table_PayItems[[#This Row],[Unit]],Table_PayItems[[#This Row],[Description]]&amp;" - $"&amp;Table_PayItems[[#This Row],[Unit]])</f>
        <v>Truss, Type C, 70 foot, Erect, Salv - $Ea</v>
      </c>
      <c r="I6123" s="29" t="str">
        <f>IFERROR(VLOOKUP(ROWS($M$5:M6123),Table_PayItems[[Search Key]:[Concentrated Name]],2,FALSE),"")</f>
        <v>Truss, Type C, 70 foot, Erect, Salv - $Ea</v>
      </c>
      <c r="J6123" s="1"/>
      <c r="K6123" s="1"/>
      <c r="L6123" s="22">
        <f>IF(ISNUMBER(SEARCH(Pay_Item_Search_Text_2,M6123)),MAX($L$4:L6122)+1,0)</f>
        <v>1072</v>
      </c>
      <c r="M6123" s="1" t="str">
        <f>IFERROR(VLOOKUP(ROWS($M$5:M6123),Table_PayItems[[Search Key]:[Concentrated Name]],2,FALSE),"")</f>
        <v>Truss, Type C, 70 foot, Erect, Salv - $Ea</v>
      </c>
      <c r="N6123" s="1" t="str">
        <f>IFERROR(VLOOKUP(ROWS($M$5:N6123),$L$5:$M$7000,2,FALSE),"")</f>
        <v/>
      </c>
      <c r="O6123" s="1" t="str">
        <f>IFERROR(VLOOKUP(ROWS($O$5:O6123),$K$5:$L$7000,2,FALSE),"")</f>
        <v/>
      </c>
    </row>
    <row r="6124" spans="2:15" ht="15" customHeight="1" x14ac:dyDescent="0.25">
      <c r="B6124" s="178" t="s">
        <v>11568</v>
      </c>
      <c r="C6124" s="178" t="s">
        <v>88</v>
      </c>
      <c r="D6124" s="178" t="s">
        <v>3485</v>
      </c>
      <c r="E6124" s="178" t="s">
        <v>5591</v>
      </c>
      <c r="F6124" s="178" t="s">
        <v>17</v>
      </c>
      <c r="G6124" s="1">
        <f>IF(ISNUMBER(Pay_Item_Search_Text),IF(ISNUMBER(IF(FIND(Pay_Item_Search_Text,B6124)=1,1, "FALSE")),MAX(G$4:$G6123)+1,IF(ISNUMBER(Pay_Item_Search_Text),0,IF(ISNUMBER(SEARCH(Pay_Item_Search_Text,H6124)),MAX(G$4:$G6123)+1,0))),IF(ISNUMBER(Pay_Item_Search_Text),0,IF(ISNUMBER(SEARCH(Pay_Item_Search_Text,H6124)),MAX(G$4:$G6123)+1,0)))</f>
        <v>6120</v>
      </c>
      <c r="H6124" s="1" t="str">
        <f>IF(Table_PayItems[[#This Row],[Description]]="_","_ Unique Item - "&amp;Table_PayItems[[#This Row],[Item]]&amp;" - $"&amp;Table_PayItems[[#This Row],[Unit]],Table_PayItems[[#This Row],[Description]]&amp;" - $"&amp;Table_PayItems[[#This Row],[Unit]])</f>
        <v>Truss, Type C, 75 foot - $Ea</v>
      </c>
      <c r="I6124" s="29" t="str">
        <f>IFERROR(VLOOKUP(ROWS($M$5:M6124),Table_PayItems[[Search Key]:[Concentrated Name]],2,FALSE),"")</f>
        <v>Truss, Type C, 75 foot - $Ea</v>
      </c>
      <c r="J6124" s="1"/>
      <c r="K6124" s="1"/>
      <c r="L6124" s="22">
        <f>IF(ISNUMBER(SEARCH(Pay_Item_Search_Text_2,M6124)),MAX($L$4:L6123)+1,0)</f>
        <v>0</v>
      </c>
      <c r="M6124" s="1" t="str">
        <f>IFERROR(VLOOKUP(ROWS($M$5:M6124),Table_PayItems[[Search Key]:[Concentrated Name]],2,FALSE),"")</f>
        <v>Truss, Type C, 75 foot - $Ea</v>
      </c>
      <c r="N6124" s="1" t="str">
        <f>IFERROR(VLOOKUP(ROWS($M$5:N6124),$L$5:$M$7000,2,FALSE),"")</f>
        <v/>
      </c>
      <c r="O6124" s="1" t="str">
        <f>IFERROR(VLOOKUP(ROWS($O$5:O6124),$K$5:$L$7000,2,FALSE),"")</f>
        <v/>
      </c>
    </row>
    <row r="6125" spans="2:15" ht="15" customHeight="1" x14ac:dyDescent="0.25">
      <c r="B6125" s="178" t="s">
        <v>11569</v>
      </c>
      <c r="C6125" s="178" t="s">
        <v>88</v>
      </c>
      <c r="D6125" s="178" t="s">
        <v>3486</v>
      </c>
      <c r="E6125" s="178" t="s">
        <v>5591</v>
      </c>
      <c r="F6125" s="178" t="s">
        <v>17</v>
      </c>
      <c r="G6125" s="1">
        <f>IF(ISNUMBER(Pay_Item_Search_Text),IF(ISNUMBER(IF(FIND(Pay_Item_Search_Text,B6125)=1,1, "FALSE")),MAX(G$4:$G6124)+1,IF(ISNUMBER(Pay_Item_Search_Text),0,IF(ISNUMBER(SEARCH(Pay_Item_Search_Text,H6125)),MAX(G$4:$G6124)+1,0))),IF(ISNUMBER(Pay_Item_Search_Text),0,IF(ISNUMBER(SEARCH(Pay_Item_Search_Text,H6125)),MAX(G$4:$G6124)+1,0)))</f>
        <v>6121</v>
      </c>
      <c r="H6125" s="1" t="str">
        <f>IF(Table_PayItems[[#This Row],[Description]]="_","_ Unique Item - "&amp;Table_PayItems[[#This Row],[Item]]&amp;" - $"&amp;Table_PayItems[[#This Row],[Unit]],Table_PayItems[[#This Row],[Description]]&amp;" - $"&amp;Table_PayItems[[#This Row],[Unit]])</f>
        <v>Truss, Type C, 75 foot, Erect, Salv - $Ea</v>
      </c>
      <c r="I6125" s="29" t="str">
        <f>IFERROR(VLOOKUP(ROWS($M$5:M6125),Table_PayItems[[Search Key]:[Concentrated Name]],2,FALSE),"")</f>
        <v>Truss, Type C, 75 foot, Erect, Salv - $Ea</v>
      </c>
      <c r="J6125" s="1"/>
      <c r="K6125" s="1"/>
      <c r="L6125" s="22">
        <f>IF(ISNUMBER(SEARCH(Pay_Item_Search_Text_2,M6125)),MAX($L$4:L6124)+1,0)</f>
        <v>0</v>
      </c>
      <c r="M6125" s="1" t="str">
        <f>IFERROR(VLOOKUP(ROWS($M$5:M6125),Table_PayItems[[Search Key]:[Concentrated Name]],2,FALSE),"")</f>
        <v>Truss, Type C, 75 foot, Erect, Salv - $Ea</v>
      </c>
      <c r="N6125" s="1" t="str">
        <f>IFERROR(VLOOKUP(ROWS($M$5:N6125),$L$5:$M$7000,2,FALSE),"")</f>
        <v/>
      </c>
      <c r="O6125" s="1" t="str">
        <f>IFERROR(VLOOKUP(ROWS($O$5:O6125),$K$5:$L$7000,2,FALSE),"")</f>
        <v/>
      </c>
    </row>
    <row r="6126" spans="2:15" ht="15" customHeight="1" x14ac:dyDescent="0.25">
      <c r="B6126" s="178" t="s">
        <v>11570</v>
      </c>
      <c r="C6126" s="178" t="s">
        <v>88</v>
      </c>
      <c r="D6126" s="178" t="s">
        <v>3487</v>
      </c>
      <c r="E6126" s="178" t="s">
        <v>5591</v>
      </c>
      <c r="F6126" s="178" t="s">
        <v>17</v>
      </c>
      <c r="G6126" s="1">
        <f>IF(ISNUMBER(Pay_Item_Search_Text),IF(ISNUMBER(IF(FIND(Pay_Item_Search_Text,B6126)=1,1, "FALSE")),MAX(G$4:$G6125)+1,IF(ISNUMBER(Pay_Item_Search_Text),0,IF(ISNUMBER(SEARCH(Pay_Item_Search_Text,H6126)),MAX(G$4:$G6125)+1,0))),IF(ISNUMBER(Pay_Item_Search_Text),0,IF(ISNUMBER(SEARCH(Pay_Item_Search_Text,H6126)),MAX(G$4:$G6125)+1,0)))</f>
        <v>6122</v>
      </c>
      <c r="H6126" s="1" t="str">
        <f>IF(Table_PayItems[[#This Row],[Description]]="_","_ Unique Item - "&amp;Table_PayItems[[#This Row],[Item]]&amp;" - $"&amp;Table_PayItems[[#This Row],[Unit]],Table_PayItems[[#This Row],[Description]]&amp;" - $"&amp;Table_PayItems[[#This Row],[Unit]])</f>
        <v>Truss, Type C, 80 foot - $Ea</v>
      </c>
      <c r="I6126" s="29" t="str">
        <f>IFERROR(VLOOKUP(ROWS($M$5:M6126),Table_PayItems[[Search Key]:[Concentrated Name]],2,FALSE),"")</f>
        <v>Truss, Type C, 80 foot - $Ea</v>
      </c>
      <c r="J6126" s="1"/>
      <c r="K6126" s="1"/>
      <c r="L6126" s="22">
        <f>IF(ISNUMBER(SEARCH(Pay_Item_Search_Text_2,M6126)),MAX($L$4:L6125)+1,0)</f>
        <v>1073</v>
      </c>
      <c r="M6126" s="1" t="str">
        <f>IFERROR(VLOOKUP(ROWS($M$5:M6126),Table_PayItems[[Search Key]:[Concentrated Name]],2,FALSE),"")</f>
        <v>Truss, Type C, 80 foot - $Ea</v>
      </c>
      <c r="N6126" s="1" t="str">
        <f>IFERROR(VLOOKUP(ROWS($M$5:N6126),$L$5:$M$7000,2,FALSE),"")</f>
        <v/>
      </c>
      <c r="O6126" s="1" t="str">
        <f>IFERROR(VLOOKUP(ROWS($O$5:O6126),$K$5:$L$7000,2,FALSE),"")</f>
        <v/>
      </c>
    </row>
    <row r="6127" spans="2:15" ht="15" customHeight="1" x14ac:dyDescent="0.25">
      <c r="B6127" s="178" t="s">
        <v>11571</v>
      </c>
      <c r="C6127" s="178" t="s">
        <v>88</v>
      </c>
      <c r="D6127" s="178" t="s">
        <v>3488</v>
      </c>
      <c r="E6127" s="178" t="s">
        <v>5591</v>
      </c>
      <c r="F6127" s="178" t="s">
        <v>17</v>
      </c>
      <c r="G6127" s="1">
        <f>IF(ISNUMBER(Pay_Item_Search_Text),IF(ISNUMBER(IF(FIND(Pay_Item_Search_Text,B6127)=1,1, "FALSE")),MAX(G$4:$G6126)+1,IF(ISNUMBER(Pay_Item_Search_Text),0,IF(ISNUMBER(SEARCH(Pay_Item_Search_Text,H6127)),MAX(G$4:$G6126)+1,0))),IF(ISNUMBER(Pay_Item_Search_Text),0,IF(ISNUMBER(SEARCH(Pay_Item_Search_Text,H6127)),MAX(G$4:$G6126)+1,0)))</f>
        <v>6123</v>
      </c>
      <c r="H6127" s="1" t="str">
        <f>IF(Table_PayItems[[#This Row],[Description]]="_","_ Unique Item - "&amp;Table_PayItems[[#This Row],[Item]]&amp;" - $"&amp;Table_PayItems[[#This Row],[Unit]],Table_PayItems[[#This Row],[Description]]&amp;" - $"&amp;Table_PayItems[[#This Row],[Unit]])</f>
        <v>Truss, Type C, 80 foot, Erect, Salv - $Ea</v>
      </c>
      <c r="I6127" s="29" t="str">
        <f>IFERROR(VLOOKUP(ROWS($M$5:M6127),Table_PayItems[[Search Key]:[Concentrated Name]],2,FALSE),"")</f>
        <v>Truss, Type C, 80 foot, Erect, Salv - $Ea</v>
      </c>
      <c r="J6127" s="1"/>
      <c r="K6127" s="1"/>
      <c r="L6127" s="22">
        <f>IF(ISNUMBER(SEARCH(Pay_Item_Search_Text_2,M6127)),MAX($L$4:L6126)+1,0)</f>
        <v>1074</v>
      </c>
      <c r="M6127" s="1" t="str">
        <f>IFERROR(VLOOKUP(ROWS($M$5:M6127),Table_PayItems[[Search Key]:[Concentrated Name]],2,FALSE),"")</f>
        <v>Truss, Type C, 80 foot, Erect, Salv - $Ea</v>
      </c>
      <c r="N6127" s="1" t="str">
        <f>IFERROR(VLOOKUP(ROWS($M$5:N6127),$L$5:$M$7000,2,FALSE),"")</f>
        <v/>
      </c>
      <c r="O6127" s="1" t="str">
        <f>IFERROR(VLOOKUP(ROWS($O$5:O6127),$K$5:$L$7000,2,FALSE),"")</f>
        <v/>
      </c>
    </row>
    <row r="6128" spans="2:15" ht="15" customHeight="1" x14ac:dyDescent="0.25">
      <c r="B6128" s="178" t="s">
        <v>11572</v>
      </c>
      <c r="C6128" s="178" t="s">
        <v>88</v>
      </c>
      <c r="D6128" s="178" t="s">
        <v>3489</v>
      </c>
      <c r="E6128" s="178" t="s">
        <v>5591</v>
      </c>
      <c r="F6128" s="178" t="s">
        <v>17</v>
      </c>
      <c r="G6128" s="1">
        <f>IF(ISNUMBER(Pay_Item_Search_Text),IF(ISNUMBER(IF(FIND(Pay_Item_Search_Text,B6128)=1,1, "FALSE")),MAX(G$4:$G6127)+1,IF(ISNUMBER(Pay_Item_Search_Text),0,IF(ISNUMBER(SEARCH(Pay_Item_Search_Text,H6128)),MAX(G$4:$G6127)+1,0))),IF(ISNUMBER(Pay_Item_Search_Text),0,IF(ISNUMBER(SEARCH(Pay_Item_Search_Text,H6128)),MAX(G$4:$G6127)+1,0)))</f>
        <v>6124</v>
      </c>
      <c r="H6128" s="1" t="str">
        <f>IF(Table_PayItems[[#This Row],[Description]]="_","_ Unique Item - "&amp;Table_PayItems[[#This Row],[Item]]&amp;" - $"&amp;Table_PayItems[[#This Row],[Unit]],Table_PayItems[[#This Row],[Description]]&amp;" - $"&amp;Table_PayItems[[#This Row],[Unit]])</f>
        <v>Truss, Type C, 85 foot - $Ea</v>
      </c>
      <c r="I6128" s="29" t="str">
        <f>IFERROR(VLOOKUP(ROWS($M$5:M6128),Table_PayItems[[Search Key]:[Concentrated Name]],2,FALSE),"")</f>
        <v>Truss, Type C, 85 foot - $Ea</v>
      </c>
      <c r="J6128" s="1"/>
      <c r="K6128" s="1"/>
      <c r="L6128" s="22">
        <f>IF(ISNUMBER(SEARCH(Pay_Item_Search_Text_2,M6128)),MAX($L$4:L6127)+1,0)</f>
        <v>0</v>
      </c>
      <c r="M6128" s="1" t="str">
        <f>IFERROR(VLOOKUP(ROWS($M$5:M6128),Table_PayItems[[Search Key]:[Concentrated Name]],2,FALSE),"")</f>
        <v>Truss, Type C, 85 foot - $Ea</v>
      </c>
      <c r="N6128" s="1" t="str">
        <f>IFERROR(VLOOKUP(ROWS($M$5:N6128),$L$5:$M$7000,2,FALSE),"")</f>
        <v/>
      </c>
      <c r="O6128" s="1" t="str">
        <f>IFERROR(VLOOKUP(ROWS($O$5:O6128),$K$5:$L$7000,2,FALSE),"")</f>
        <v/>
      </c>
    </row>
    <row r="6129" spans="2:15" ht="15" customHeight="1" x14ac:dyDescent="0.25">
      <c r="B6129" s="178" t="s">
        <v>11573</v>
      </c>
      <c r="C6129" s="178" t="s">
        <v>88</v>
      </c>
      <c r="D6129" s="178" t="s">
        <v>3490</v>
      </c>
      <c r="E6129" s="178" t="s">
        <v>5591</v>
      </c>
      <c r="F6129" s="178" t="s">
        <v>17</v>
      </c>
      <c r="G6129" s="1">
        <f>IF(ISNUMBER(Pay_Item_Search_Text),IF(ISNUMBER(IF(FIND(Pay_Item_Search_Text,B6129)=1,1, "FALSE")),MAX(G$4:$G6128)+1,IF(ISNUMBER(Pay_Item_Search_Text),0,IF(ISNUMBER(SEARCH(Pay_Item_Search_Text,H6129)),MAX(G$4:$G6128)+1,0))),IF(ISNUMBER(Pay_Item_Search_Text),0,IF(ISNUMBER(SEARCH(Pay_Item_Search_Text,H6129)),MAX(G$4:$G6128)+1,0)))</f>
        <v>6125</v>
      </c>
      <c r="H6129" s="1" t="str">
        <f>IF(Table_PayItems[[#This Row],[Description]]="_","_ Unique Item - "&amp;Table_PayItems[[#This Row],[Item]]&amp;" - $"&amp;Table_PayItems[[#This Row],[Unit]],Table_PayItems[[#This Row],[Description]]&amp;" - $"&amp;Table_PayItems[[#This Row],[Unit]])</f>
        <v>Truss, Type C, 85 foot, Erect, Salv - $Ea</v>
      </c>
      <c r="I6129" s="29" t="str">
        <f>IFERROR(VLOOKUP(ROWS($M$5:M6129),Table_PayItems[[Search Key]:[Concentrated Name]],2,FALSE),"")</f>
        <v>Truss, Type C, 85 foot, Erect, Salv - $Ea</v>
      </c>
      <c r="J6129" s="1"/>
      <c r="K6129" s="1"/>
      <c r="L6129" s="22">
        <f>IF(ISNUMBER(SEARCH(Pay_Item_Search_Text_2,M6129)),MAX($L$4:L6128)+1,0)</f>
        <v>0</v>
      </c>
      <c r="M6129" s="1" t="str">
        <f>IFERROR(VLOOKUP(ROWS($M$5:M6129),Table_PayItems[[Search Key]:[Concentrated Name]],2,FALSE),"")</f>
        <v>Truss, Type C, 85 foot, Erect, Salv - $Ea</v>
      </c>
      <c r="N6129" s="1" t="str">
        <f>IFERROR(VLOOKUP(ROWS($M$5:N6129),$L$5:$M$7000,2,FALSE),"")</f>
        <v/>
      </c>
      <c r="O6129" s="1" t="str">
        <f>IFERROR(VLOOKUP(ROWS($O$5:O6129),$K$5:$L$7000,2,FALSE),"")</f>
        <v/>
      </c>
    </row>
    <row r="6130" spans="2:15" ht="15" customHeight="1" x14ac:dyDescent="0.25">
      <c r="B6130" s="178" t="s">
        <v>11574</v>
      </c>
      <c r="C6130" s="178" t="s">
        <v>88</v>
      </c>
      <c r="D6130" s="178" t="s">
        <v>3491</v>
      </c>
      <c r="E6130" s="178" t="s">
        <v>5591</v>
      </c>
      <c r="F6130" s="178" t="s">
        <v>17</v>
      </c>
      <c r="G6130" s="1">
        <f>IF(ISNUMBER(Pay_Item_Search_Text),IF(ISNUMBER(IF(FIND(Pay_Item_Search_Text,B6130)=1,1, "FALSE")),MAX(G$4:$G6129)+1,IF(ISNUMBER(Pay_Item_Search_Text),0,IF(ISNUMBER(SEARCH(Pay_Item_Search_Text,H6130)),MAX(G$4:$G6129)+1,0))),IF(ISNUMBER(Pay_Item_Search_Text),0,IF(ISNUMBER(SEARCH(Pay_Item_Search_Text,H6130)),MAX(G$4:$G6129)+1,0)))</f>
        <v>6126</v>
      </c>
      <c r="H6130" s="1" t="str">
        <f>IF(Table_PayItems[[#This Row],[Description]]="_","_ Unique Item - "&amp;Table_PayItems[[#This Row],[Item]]&amp;" - $"&amp;Table_PayItems[[#This Row],[Unit]],Table_PayItems[[#This Row],[Description]]&amp;" - $"&amp;Table_PayItems[[#This Row],[Unit]])</f>
        <v>Truss, Type C, 90 foot - $Ea</v>
      </c>
      <c r="I6130" s="29" t="str">
        <f>IFERROR(VLOOKUP(ROWS($M$5:M6130),Table_PayItems[[Search Key]:[Concentrated Name]],2,FALSE),"")</f>
        <v>Truss, Type C, 90 foot - $Ea</v>
      </c>
      <c r="J6130" s="1"/>
      <c r="K6130" s="1"/>
      <c r="L6130" s="22">
        <f>IF(ISNUMBER(SEARCH(Pay_Item_Search_Text_2,M6130)),MAX($L$4:L6129)+1,0)</f>
        <v>1075</v>
      </c>
      <c r="M6130" s="1" t="str">
        <f>IFERROR(VLOOKUP(ROWS($M$5:M6130),Table_PayItems[[Search Key]:[Concentrated Name]],2,FALSE),"")</f>
        <v>Truss, Type C, 90 foot - $Ea</v>
      </c>
      <c r="N6130" s="1" t="str">
        <f>IFERROR(VLOOKUP(ROWS($M$5:N6130),$L$5:$M$7000,2,FALSE),"")</f>
        <v/>
      </c>
      <c r="O6130" s="1" t="str">
        <f>IFERROR(VLOOKUP(ROWS($O$5:O6130),$K$5:$L$7000,2,FALSE),"")</f>
        <v/>
      </c>
    </row>
    <row r="6131" spans="2:15" ht="15" customHeight="1" x14ac:dyDescent="0.25">
      <c r="B6131" s="178" t="s">
        <v>11575</v>
      </c>
      <c r="C6131" s="178" t="s">
        <v>88</v>
      </c>
      <c r="D6131" s="178" t="s">
        <v>3492</v>
      </c>
      <c r="E6131" s="178" t="s">
        <v>5591</v>
      </c>
      <c r="F6131" s="178" t="s">
        <v>17</v>
      </c>
      <c r="G6131" s="1">
        <f>IF(ISNUMBER(Pay_Item_Search_Text),IF(ISNUMBER(IF(FIND(Pay_Item_Search_Text,B6131)=1,1, "FALSE")),MAX(G$4:$G6130)+1,IF(ISNUMBER(Pay_Item_Search_Text),0,IF(ISNUMBER(SEARCH(Pay_Item_Search_Text,H6131)),MAX(G$4:$G6130)+1,0))),IF(ISNUMBER(Pay_Item_Search_Text),0,IF(ISNUMBER(SEARCH(Pay_Item_Search_Text,H6131)),MAX(G$4:$G6130)+1,0)))</f>
        <v>6127</v>
      </c>
      <c r="H6131" s="1" t="str">
        <f>IF(Table_PayItems[[#This Row],[Description]]="_","_ Unique Item - "&amp;Table_PayItems[[#This Row],[Item]]&amp;" - $"&amp;Table_PayItems[[#This Row],[Unit]],Table_PayItems[[#This Row],[Description]]&amp;" - $"&amp;Table_PayItems[[#This Row],[Unit]])</f>
        <v>Truss, Type C, 90 foot, Erect, Salv - $Ea</v>
      </c>
      <c r="I6131" s="29" t="str">
        <f>IFERROR(VLOOKUP(ROWS($M$5:M6131),Table_PayItems[[Search Key]:[Concentrated Name]],2,FALSE),"")</f>
        <v>Truss, Type C, 90 foot, Erect, Salv - $Ea</v>
      </c>
      <c r="J6131" s="1"/>
      <c r="K6131" s="1"/>
      <c r="L6131" s="22">
        <f>IF(ISNUMBER(SEARCH(Pay_Item_Search_Text_2,M6131)),MAX($L$4:L6130)+1,0)</f>
        <v>1076</v>
      </c>
      <c r="M6131" s="1" t="str">
        <f>IFERROR(VLOOKUP(ROWS($M$5:M6131),Table_PayItems[[Search Key]:[Concentrated Name]],2,FALSE),"")</f>
        <v>Truss, Type C, 90 foot, Erect, Salv - $Ea</v>
      </c>
      <c r="N6131" s="1" t="str">
        <f>IFERROR(VLOOKUP(ROWS($M$5:N6131),$L$5:$M$7000,2,FALSE),"")</f>
        <v/>
      </c>
      <c r="O6131" s="1" t="str">
        <f>IFERROR(VLOOKUP(ROWS($O$5:O6131),$K$5:$L$7000,2,FALSE),"")</f>
        <v/>
      </c>
    </row>
    <row r="6132" spans="2:15" ht="15" customHeight="1" x14ac:dyDescent="0.25">
      <c r="B6132" s="178" t="s">
        <v>11576</v>
      </c>
      <c r="C6132" s="178" t="s">
        <v>88</v>
      </c>
      <c r="D6132" s="178" t="s">
        <v>3493</v>
      </c>
      <c r="E6132" s="178" t="s">
        <v>5591</v>
      </c>
      <c r="F6132" s="178" t="s">
        <v>17</v>
      </c>
      <c r="G6132" s="1">
        <f>IF(ISNUMBER(Pay_Item_Search_Text),IF(ISNUMBER(IF(FIND(Pay_Item_Search_Text,B6132)=1,1, "FALSE")),MAX(G$4:$G6131)+1,IF(ISNUMBER(Pay_Item_Search_Text),0,IF(ISNUMBER(SEARCH(Pay_Item_Search_Text,H6132)),MAX(G$4:$G6131)+1,0))),IF(ISNUMBER(Pay_Item_Search_Text),0,IF(ISNUMBER(SEARCH(Pay_Item_Search_Text,H6132)),MAX(G$4:$G6131)+1,0)))</f>
        <v>6128</v>
      </c>
      <c r="H6132" s="1" t="str">
        <f>IF(Table_PayItems[[#This Row],[Description]]="_","_ Unique Item - "&amp;Table_PayItems[[#This Row],[Item]]&amp;" - $"&amp;Table_PayItems[[#This Row],[Unit]],Table_PayItems[[#This Row],[Description]]&amp;" - $"&amp;Table_PayItems[[#This Row],[Unit]])</f>
        <v>Truss, Type C, 95 foot - $Ea</v>
      </c>
      <c r="I6132" s="29" t="str">
        <f>IFERROR(VLOOKUP(ROWS($M$5:M6132),Table_PayItems[[Search Key]:[Concentrated Name]],2,FALSE),"")</f>
        <v>Truss, Type C, 95 foot - $Ea</v>
      </c>
      <c r="J6132" s="1"/>
      <c r="K6132" s="1"/>
      <c r="L6132" s="22">
        <f>IF(ISNUMBER(SEARCH(Pay_Item_Search_Text_2,M6132)),MAX($L$4:L6131)+1,0)</f>
        <v>0</v>
      </c>
      <c r="M6132" s="1" t="str">
        <f>IFERROR(VLOOKUP(ROWS($M$5:M6132),Table_PayItems[[Search Key]:[Concentrated Name]],2,FALSE),"")</f>
        <v>Truss, Type C, 95 foot - $Ea</v>
      </c>
      <c r="N6132" s="1" t="str">
        <f>IFERROR(VLOOKUP(ROWS($M$5:N6132),$L$5:$M$7000,2,FALSE),"")</f>
        <v/>
      </c>
      <c r="O6132" s="1" t="str">
        <f>IFERROR(VLOOKUP(ROWS($O$5:O6132),$K$5:$L$7000,2,FALSE),"")</f>
        <v/>
      </c>
    </row>
    <row r="6133" spans="2:15" ht="15" customHeight="1" x14ac:dyDescent="0.25">
      <c r="B6133" s="178" t="s">
        <v>11577</v>
      </c>
      <c r="C6133" s="178" t="s">
        <v>88</v>
      </c>
      <c r="D6133" s="178" t="s">
        <v>3494</v>
      </c>
      <c r="E6133" s="178" t="s">
        <v>5591</v>
      </c>
      <c r="F6133" s="178" t="s">
        <v>17</v>
      </c>
      <c r="G6133" s="1">
        <f>IF(ISNUMBER(Pay_Item_Search_Text),IF(ISNUMBER(IF(FIND(Pay_Item_Search_Text,B6133)=1,1, "FALSE")),MAX(G$4:$G6132)+1,IF(ISNUMBER(Pay_Item_Search_Text),0,IF(ISNUMBER(SEARCH(Pay_Item_Search_Text,H6133)),MAX(G$4:$G6132)+1,0))),IF(ISNUMBER(Pay_Item_Search_Text),0,IF(ISNUMBER(SEARCH(Pay_Item_Search_Text,H6133)),MAX(G$4:$G6132)+1,0)))</f>
        <v>6129</v>
      </c>
      <c r="H6133" s="1" t="str">
        <f>IF(Table_PayItems[[#This Row],[Description]]="_","_ Unique Item - "&amp;Table_PayItems[[#This Row],[Item]]&amp;" - $"&amp;Table_PayItems[[#This Row],[Unit]],Table_PayItems[[#This Row],[Description]]&amp;" - $"&amp;Table_PayItems[[#This Row],[Unit]])</f>
        <v>Truss, Type C, 95 foot, Erect, Salv - $Ea</v>
      </c>
      <c r="I6133" s="29" t="str">
        <f>IFERROR(VLOOKUP(ROWS($M$5:M6133),Table_PayItems[[Search Key]:[Concentrated Name]],2,FALSE),"")</f>
        <v>Truss, Type C, 95 foot, Erect, Salv - $Ea</v>
      </c>
      <c r="J6133" s="1"/>
      <c r="K6133" s="1"/>
      <c r="L6133" s="22">
        <f>IF(ISNUMBER(SEARCH(Pay_Item_Search_Text_2,M6133)),MAX($L$4:L6132)+1,0)</f>
        <v>0</v>
      </c>
      <c r="M6133" s="1" t="str">
        <f>IFERROR(VLOOKUP(ROWS($M$5:M6133),Table_PayItems[[Search Key]:[Concentrated Name]],2,FALSE),"")</f>
        <v>Truss, Type C, 95 foot, Erect, Salv - $Ea</v>
      </c>
      <c r="N6133" s="1" t="str">
        <f>IFERROR(VLOOKUP(ROWS($M$5:N6133),$L$5:$M$7000,2,FALSE),"")</f>
        <v/>
      </c>
      <c r="O6133" s="1" t="str">
        <f>IFERROR(VLOOKUP(ROWS($O$5:O6133),$K$5:$L$7000,2,FALSE),"")</f>
        <v/>
      </c>
    </row>
    <row r="6134" spans="2:15" ht="15" customHeight="1" x14ac:dyDescent="0.25">
      <c r="B6134" s="178" t="s">
        <v>11580</v>
      </c>
      <c r="C6134" s="178" t="s">
        <v>88</v>
      </c>
      <c r="D6134" s="178" t="s">
        <v>3497</v>
      </c>
      <c r="E6134" s="178" t="s">
        <v>5591</v>
      </c>
      <c r="F6134" s="178" t="s">
        <v>17</v>
      </c>
      <c r="G6134" s="1">
        <f>IF(ISNUMBER(Pay_Item_Search_Text),IF(ISNUMBER(IF(FIND(Pay_Item_Search_Text,B6134)=1,1, "FALSE")),MAX(G$4:$G6133)+1,IF(ISNUMBER(Pay_Item_Search_Text),0,IF(ISNUMBER(SEARCH(Pay_Item_Search_Text,H6134)),MAX(G$4:$G6133)+1,0))),IF(ISNUMBER(Pay_Item_Search_Text),0,IF(ISNUMBER(SEARCH(Pay_Item_Search_Text,H6134)),MAX(G$4:$G6133)+1,0)))</f>
        <v>6130</v>
      </c>
      <c r="H6134" s="1" t="str">
        <f>IF(Table_PayItems[[#This Row],[Description]]="_","_ Unique Item - "&amp;Table_PayItems[[#This Row],[Item]]&amp;" - $"&amp;Table_PayItems[[#This Row],[Unit]],Table_PayItems[[#This Row],[Description]]&amp;" - $"&amp;Table_PayItems[[#This Row],[Unit]])</f>
        <v>Truss, Type D, 100 foot - $Ea</v>
      </c>
      <c r="I6134" s="29" t="str">
        <f>IFERROR(VLOOKUP(ROWS($M$5:M6134),Table_PayItems[[Search Key]:[Concentrated Name]],2,FALSE),"")</f>
        <v>Truss, Type D, 100 foot - $Ea</v>
      </c>
      <c r="J6134" s="1"/>
      <c r="K6134" s="1"/>
      <c r="L6134" s="22">
        <f>IF(ISNUMBER(SEARCH(Pay_Item_Search_Text_2,M6134)),MAX($L$4:L6133)+1,0)</f>
        <v>1077</v>
      </c>
      <c r="M6134" s="1" t="str">
        <f>IFERROR(VLOOKUP(ROWS($M$5:M6134),Table_PayItems[[Search Key]:[Concentrated Name]],2,FALSE),"")</f>
        <v>Truss, Type D, 100 foot - $Ea</v>
      </c>
      <c r="N6134" s="1" t="str">
        <f>IFERROR(VLOOKUP(ROWS($M$5:N6134),$L$5:$M$7000,2,FALSE),"")</f>
        <v/>
      </c>
      <c r="O6134" s="1" t="str">
        <f>IFERROR(VLOOKUP(ROWS($O$5:O6134),$K$5:$L$7000,2,FALSE),"")</f>
        <v/>
      </c>
    </row>
    <row r="6135" spans="2:15" ht="15" customHeight="1" x14ac:dyDescent="0.25">
      <c r="B6135" s="178" t="s">
        <v>11581</v>
      </c>
      <c r="C6135" s="178" t="s">
        <v>88</v>
      </c>
      <c r="D6135" s="178" t="s">
        <v>3498</v>
      </c>
      <c r="E6135" s="178" t="s">
        <v>5591</v>
      </c>
      <c r="F6135" s="178" t="s">
        <v>17</v>
      </c>
      <c r="G6135" s="1">
        <f>IF(ISNUMBER(Pay_Item_Search_Text),IF(ISNUMBER(IF(FIND(Pay_Item_Search_Text,B6135)=1,1, "FALSE")),MAX(G$4:$G6134)+1,IF(ISNUMBER(Pay_Item_Search_Text),0,IF(ISNUMBER(SEARCH(Pay_Item_Search_Text,H6135)),MAX(G$4:$G6134)+1,0))),IF(ISNUMBER(Pay_Item_Search_Text),0,IF(ISNUMBER(SEARCH(Pay_Item_Search_Text,H6135)),MAX(G$4:$G6134)+1,0)))</f>
        <v>6131</v>
      </c>
      <c r="H6135" s="1" t="str">
        <f>IF(Table_PayItems[[#This Row],[Description]]="_","_ Unique Item - "&amp;Table_PayItems[[#This Row],[Item]]&amp;" - $"&amp;Table_PayItems[[#This Row],[Unit]],Table_PayItems[[#This Row],[Description]]&amp;" - $"&amp;Table_PayItems[[#This Row],[Unit]])</f>
        <v>Truss, Type D, 100 foot, Erect, Salv - $Ea</v>
      </c>
      <c r="I6135" s="29" t="str">
        <f>IFERROR(VLOOKUP(ROWS($M$5:M6135),Table_PayItems[[Search Key]:[Concentrated Name]],2,FALSE),"")</f>
        <v>Truss, Type D, 100 foot, Erect, Salv - $Ea</v>
      </c>
      <c r="J6135" s="1"/>
      <c r="K6135" s="1"/>
      <c r="L6135" s="22">
        <f>IF(ISNUMBER(SEARCH(Pay_Item_Search_Text_2,M6135)),MAX($L$4:L6134)+1,0)</f>
        <v>1078</v>
      </c>
      <c r="M6135" s="1" t="str">
        <f>IFERROR(VLOOKUP(ROWS($M$5:M6135),Table_PayItems[[Search Key]:[Concentrated Name]],2,FALSE),"")</f>
        <v>Truss, Type D, 100 foot, Erect, Salv - $Ea</v>
      </c>
      <c r="N6135" s="1" t="str">
        <f>IFERROR(VLOOKUP(ROWS($M$5:N6135),$L$5:$M$7000,2,FALSE),"")</f>
        <v/>
      </c>
      <c r="O6135" s="1" t="str">
        <f>IFERROR(VLOOKUP(ROWS($O$5:O6135),$K$5:$L$7000,2,FALSE),"")</f>
        <v/>
      </c>
    </row>
    <row r="6136" spans="2:15" ht="15" customHeight="1" x14ac:dyDescent="0.25">
      <c r="B6136" s="178" t="s">
        <v>11582</v>
      </c>
      <c r="C6136" s="178" t="s">
        <v>88</v>
      </c>
      <c r="D6136" s="178" t="s">
        <v>3499</v>
      </c>
      <c r="E6136" s="178" t="s">
        <v>5591</v>
      </c>
      <c r="F6136" s="178" t="s">
        <v>17</v>
      </c>
      <c r="G6136" s="1">
        <f>IF(ISNUMBER(Pay_Item_Search_Text),IF(ISNUMBER(IF(FIND(Pay_Item_Search_Text,B6136)=1,1, "FALSE")),MAX(G$4:$G6135)+1,IF(ISNUMBER(Pay_Item_Search_Text),0,IF(ISNUMBER(SEARCH(Pay_Item_Search_Text,H6136)),MAX(G$4:$G6135)+1,0))),IF(ISNUMBER(Pay_Item_Search_Text),0,IF(ISNUMBER(SEARCH(Pay_Item_Search_Text,H6136)),MAX(G$4:$G6135)+1,0)))</f>
        <v>6132</v>
      </c>
      <c r="H6136" s="1" t="str">
        <f>IF(Table_PayItems[[#This Row],[Description]]="_","_ Unique Item - "&amp;Table_PayItems[[#This Row],[Item]]&amp;" - $"&amp;Table_PayItems[[#This Row],[Unit]],Table_PayItems[[#This Row],[Description]]&amp;" - $"&amp;Table_PayItems[[#This Row],[Unit]])</f>
        <v>Truss, Type D, 105 foot - $Ea</v>
      </c>
      <c r="I6136" s="29" t="str">
        <f>IFERROR(VLOOKUP(ROWS($M$5:M6136),Table_PayItems[[Search Key]:[Concentrated Name]],2,FALSE),"")</f>
        <v>Truss, Type D, 105 foot - $Ea</v>
      </c>
      <c r="J6136" s="1"/>
      <c r="K6136" s="1"/>
      <c r="L6136" s="22">
        <f>IF(ISNUMBER(SEARCH(Pay_Item_Search_Text_2,M6136)),MAX($L$4:L6135)+1,0)</f>
        <v>1079</v>
      </c>
      <c r="M6136" s="1" t="str">
        <f>IFERROR(VLOOKUP(ROWS($M$5:M6136),Table_PayItems[[Search Key]:[Concentrated Name]],2,FALSE),"")</f>
        <v>Truss, Type D, 105 foot - $Ea</v>
      </c>
      <c r="N6136" s="1" t="str">
        <f>IFERROR(VLOOKUP(ROWS($M$5:N6136),$L$5:$M$7000,2,FALSE),"")</f>
        <v/>
      </c>
      <c r="O6136" s="1" t="str">
        <f>IFERROR(VLOOKUP(ROWS($O$5:O6136),$K$5:$L$7000,2,FALSE),"")</f>
        <v/>
      </c>
    </row>
    <row r="6137" spans="2:15" ht="15" customHeight="1" x14ac:dyDescent="0.25">
      <c r="B6137" s="178" t="s">
        <v>11583</v>
      </c>
      <c r="C6137" s="178" t="s">
        <v>88</v>
      </c>
      <c r="D6137" s="178" t="s">
        <v>3500</v>
      </c>
      <c r="E6137" s="178" t="s">
        <v>5591</v>
      </c>
      <c r="F6137" s="178" t="s">
        <v>17</v>
      </c>
      <c r="G6137" s="1">
        <f>IF(ISNUMBER(Pay_Item_Search_Text),IF(ISNUMBER(IF(FIND(Pay_Item_Search_Text,B6137)=1,1, "FALSE")),MAX(G$4:$G6136)+1,IF(ISNUMBER(Pay_Item_Search_Text),0,IF(ISNUMBER(SEARCH(Pay_Item_Search_Text,H6137)),MAX(G$4:$G6136)+1,0))),IF(ISNUMBER(Pay_Item_Search_Text),0,IF(ISNUMBER(SEARCH(Pay_Item_Search_Text,H6137)),MAX(G$4:$G6136)+1,0)))</f>
        <v>6133</v>
      </c>
      <c r="H6137" s="1" t="str">
        <f>IF(Table_PayItems[[#This Row],[Description]]="_","_ Unique Item - "&amp;Table_PayItems[[#This Row],[Item]]&amp;" - $"&amp;Table_PayItems[[#This Row],[Unit]],Table_PayItems[[#This Row],[Description]]&amp;" - $"&amp;Table_PayItems[[#This Row],[Unit]])</f>
        <v>Truss, Type D, 105 foot, Erect, Salv - $Ea</v>
      </c>
      <c r="I6137" s="29" t="str">
        <f>IFERROR(VLOOKUP(ROWS($M$5:M6137),Table_PayItems[[Search Key]:[Concentrated Name]],2,FALSE),"")</f>
        <v>Truss, Type D, 105 foot, Erect, Salv - $Ea</v>
      </c>
      <c r="J6137" s="1"/>
      <c r="K6137" s="1"/>
      <c r="L6137" s="22">
        <f>IF(ISNUMBER(SEARCH(Pay_Item_Search_Text_2,M6137)),MAX($L$4:L6136)+1,0)</f>
        <v>1080</v>
      </c>
      <c r="M6137" s="1" t="str">
        <f>IFERROR(VLOOKUP(ROWS($M$5:M6137),Table_PayItems[[Search Key]:[Concentrated Name]],2,FALSE),"")</f>
        <v>Truss, Type D, 105 foot, Erect, Salv - $Ea</v>
      </c>
      <c r="N6137" s="1" t="str">
        <f>IFERROR(VLOOKUP(ROWS($M$5:N6137),$L$5:$M$7000,2,FALSE),"")</f>
        <v/>
      </c>
      <c r="O6137" s="1" t="str">
        <f>IFERROR(VLOOKUP(ROWS($O$5:O6137),$K$5:$L$7000,2,FALSE),"")</f>
        <v/>
      </c>
    </row>
    <row r="6138" spans="2:15" ht="15" customHeight="1" x14ac:dyDescent="0.25">
      <c r="B6138" s="178" t="s">
        <v>11584</v>
      </c>
      <c r="C6138" s="178" t="s">
        <v>88</v>
      </c>
      <c r="D6138" s="178" t="s">
        <v>3501</v>
      </c>
      <c r="E6138" s="178" t="s">
        <v>5591</v>
      </c>
      <c r="F6138" s="178" t="s">
        <v>17</v>
      </c>
      <c r="G6138" s="1">
        <f>IF(ISNUMBER(Pay_Item_Search_Text),IF(ISNUMBER(IF(FIND(Pay_Item_Search_Text,B6138)=1,1, "FALSE")),MAX(G$4:$G6137)+1,IF(ISNUMBER(Pay_Item_Search_Text),0,IF(ISNUMBER(SEARCH(Pay_Item_Search_Text,H6138)),MAX(G$4:$G6137)+1,0))),IF(ISNUMBER(Pay_Item_Search_Text),0,IF(ISNUMBER(SEARCH(Pay_Item_Search_Text,H6138)),MAX(G$4:$G6137)+1,0)))</f>
        <v>6134</v>
      </c>
      <c r="H6138" s="1" t="str">
        <f>IF(Table_PayItems[[#This Row],[Description]]="_","_ Unique Item - "&amp;Table_PayItems[[#This Row],[Item]]&amp;" - $"&amp;Table_PayItems[[#This Row],[Unit]],Table_PayItems[[#This Row],[Description]]&amp;" - $"&amp;Table_PayItems[[#This Row],[Unit]])</f>
        <v>Truss, Type D, 110 foot - $Ea</v>
      </c>
      <c r="I6138" s="29" t="str">
        <f>IFERROR(VLOOKUP(ROWS($M$5:M6138),Table_PayItems[[Search Key]:[Concentrated Name]],2,FALSE),"")</f>
        <v>Truss, Type D, 110 foot - $Ea</v>
      </c>
      <c r="J6138" s="1"/>
      <c r="K6138" s="1"/>
      <c r="L6138" s="22">
        <f>IF(ISNUMBER(SEARCH(Pay_Item_Search_Text_2,M6138)),MAX($L$4:L6137)+1,0)</f>
        <v>1081</v>
      </c>
      <c r="M6138" s="1" t="str">
        <f>IFERROR(VLOOKUP(ROWS($M$5:M6138),Table_PayItems[[Search Key]:[Concentrated Name]],2,FALSE),"")</f>
        <v>Truss, Type D, 110 foot - $Ea</v>
      </c>
      <c r="N6138" s="1" t="str">
        <f>IFERROR(VLOOKUP(ROWS($M$5:N6138),$L$5:$M$7000,2,FALSE),"")</f>
        <v/>
      </c>
      <c r="O6138" s="1" t="str">
        <f>IFERROR(VLOOKUP(ROWS($O$5:O6138),$K$5:$L$7000,2,FALSE),"")</f>
        <v/>
      </c>
    </row>
    <row r="6139" spans="2:15" ht="15" customHeight="1" x14ac:dyDescent="0.25">
      <c r="B6139" s="178" t="s">
        <v>11585</v>
      </c>
      <c r="C6139" s="178" t="s">
        <v>88</v>
      </c>
      <c r="D6139" s="178" t="s">
        <v>3502</v>
      </c>
      <c r="E6139" s="178" t="s">
        <v>5591</v>
      </c>
      <c r="F6139" s="178" t="s">
        <v>17</v>
      </c>
      <c r="G6139" s="1">
        <f>IF(ISNUMBER(Pay_Item_Search_Text),IF(ISNUMBER(IF(FIND(Pay_Item_Search_Text,B6139)=1,1, "FALSE")),MAX(G$4:$G6138)+1,IF(ISNUMBER(Pay_Item_Search_Text),0,IF(ISNUMBER(SEARCH(Pay_Item_Search_Text,H6139)),MAX(G$4:$G6138)+1,0))),IF(ISNUMBER(Pay_Item_Search_Text),0,IF(ISNUMBER(SEARCH(Pay_Item_Search_Text,H6139)),MAX(G$4:$G6138)+1,0)))</f>
        <v>6135</v>
      </c>
      <c r="H6139" s="1" t="str">
        <f>IF(Table_PayItems[[#This Row],[Description]]="_","_ Unique Item - "&amp;Table_PayItems[[#This Row],[Item]]&amp;" - $"&amp;Table_PayItems[[#This Row],[Unit]],Table_PayItems[[#This Row],[Description]]&amp;" - $"&amp;Table_PayItems[[#This Row],[Unit]])</f>
        <v>Truss, Type D, 110 foot, Erect, Salv - $Ea</v>
      </c>
      <c r="I6139" s="29" t="str">
        <f>IFERROR(VLOOKUP(ROWS($M$5:M6139),Table_PayItems[[Search Key]:[Concentrated Name]],2,FALSE),"")</f>
        <v>Truss, Type D, 110 foot, Erect, Salv - $Ea</v>
      </c>
      <c r="J6139" s="1"/>
      <c r="K6139" s="1"/>
      <c r="L6139" s="22">
        <f>IF(ISNUMBER(SEARCH(Pay_Item_Search_Text_2,M6139)),MAX($L$4:L6138)+1,0)</f>
        <v>1082</v>
      </c>
      <c r="M6139" s="1" t="str">
        <f>IFERROR(VLOOKUP(ROWS($M$5:M6139),Table_PayItems[[Search Key]:[Concentrated Name]],2,FALSE),"")</f>
        <v>Truss, Type D, 110 foot, Erect, Salv - $Ea</v>
      </c>
      <c r="N6139" s="1" t="str">
        <f>IFERROR(VLOOKUP(ROWS($M$5:N6139),$L$5:$M$7000,2,FALSE),"")</f>
        <v/>
      </c>
      <c r="O6139" s="1" t="str">
        <f>IFERROR(VLOOKUP(ROWS($O$5:O6139),$K$5:$L$7000,2,FALSE),"")</f>
        <v/>
      </c>
    </row>
    <row r="6140" spans="2:15" ht="15" customHeight="1" x14ac:dyDescent="0.25">
      <c r="B6140" s="178" t="s">
        <v>11586</v>
      </c>
      <c r="C6140" s="178" t="s">
        <v>88</v>
      </c>
      <c r="D6140" s="178" t="s">
        <v>3503</v>
      </c>
      <c r="E6140" s="178" t="s">
        <v>5591</v>
      </c>
      <c r="F6140" s="178" t="s">
        <v>17</v>
      </c>
      <c r="G6140" s="1">
        <f>IF(ISNUMBER(Pay_Item_Search_Text),IF(ISNUMBER(IF(FIND(Pay_Item_Search_Text,B6140)=1,1, "FALSE")),MAX(G$4:$G6139)+1,IF(ISNUMBER(Pay_Item_Search_Text),0,IF(ISNUMBER(SEARCH(Pay_Item_Search_Text,H6140)),MAX(G$4:$G6139)+1,0))),IF(ISNUMBER(Pay_Item_Search_Text),0,IF(ISNUMBER(SEARCH(Pay_Item_Search_Text,H6140)),MAX(G$4:$G6139)+1,0)))</f>
        <v>6136</v>
      </c>
      <c r="H6140" s="1" t="str">
        <f>IF(Table_PayItems[[#This Row],[Description]]="_","_ Unique Item - "&amp;Table_PayItems[[#This Row],[Item]]&amp;" - $"&amp;Table_PayItems[[#This Row],[Unit]],Table_PayItems[[#This Row],[Description]]&amp;" - $"&amp;Table_PayItems[[#This Row],[Unit]])</f>
        <v>Truss, Type D, 115 foot - $Ea</v>
      </c>
      <c r="I6140" s="29" t="str">
        <f>IFERROR(VLOOKUP(ROWS($M$5:M6140),Table_PayItems[[Search Key]:[Concentrated Name]],2,FALSE),"")</f>
        <v>Truss, Type D, 115 foot - $Ea</v>
      </c>
      <c r="J6140" s="1"/>
      <c r="K6140" s="1"/>
      <c r="L6140" s="22">
        <f>IF(ISNUMBER(SEARCH(Pay_Item_Search_Text_2,M6140)),MAX($L$4:L6139)+1,0)</f>
        <v>0</v>
      </c>
      <c r="M6140" s="1" t="str">
        <f>IFERROR(VLOOKUP(ROWS($M$5:M6140),Table_PayItems[[Search Key]:[Concentrated Name]],2,FALSE),"")</f>
        <v>Truss, Type D, 115 foot - $Ea</v>
      </c>
      <c r="N6140" s="1" t="str">
        <f>IFERROR(VLOOKUP(ROWS($M$5:N6140),$L$5:$M$7000,2,FALSE),"")</f>
        <v/>
      </c>
      <c r="O6140" s="1" t="str">
        <f>IFERROR(VLOOKUP(ROWS($O$5:O6140),$K$5:$L$7000,2,FALSE),"")</f>
        <v/>
      </c>
    </row>
    <row r="6141" spans="2:15" ht="15" customHeight="1" x14ac:dyDescent="0.25">
      <c r="B6141" s="178" t="s">
        <v>11587</v>
      </c>
      <c r="C6141" s="178" t="s">
        <v>88</v>
      </c>
      <c r="D6141" s="178" t="s">
        <v>3504</v>
      </c>
      <c r="E6141" s="178" t="s">
        <v>5591</v>
      </c>
      <c r="F6141" s="178" t="s">
        <v>17</v>
      </c>
      <c r="G6141" s="1">
        <f>IF(ISNUMBER(Pay_Item_Search_Text),IF(ISNUMBER(IF(FIND(Pay_Item_Search_Text,B6141)=1,1, "FALSE")),MAX(G$4:$G6140)+1,IF(ISNUMBER(Pay_Item_Search_Text),0,IF(ISNUMBER(SEARCH(Pay_Item_Search_Text,H6141)),MAX(G$4:$G6140)+1,0))),IF(ISNUMBER(Pay_Item_Search_Text),0,IF(ISNUMBER(SEARCH(Pay_Item_Search_Text,H6141)),MAX(G$4:$G6140)+1,0)))</f>
        <v>6137</v>
      </c>
      <c r="H6141" s="1" t="str">
        <f>IF(Table_PayItems[[#This Row],[Description]]="_","_ Unique Item - "&amp;Table_PayItems[[#This Row],[Item]]&amp;" - $"&amp;Table_PayItems[[#This Row],[Unit]],Table_PayItems[[#This Row],[Description]]&amp;" - $"&amp;Table_PayItems[[#This Row],[Unit]])</f>
        <v>Truss, Type D, 115 foot, Erect, Salv - $Ea</v>
      </c>
      <c r="I6141" s="29" t="str">
        <f>IFERROR(VLOOKUP(ROWS($M$5:M6141),Table_PayItems[[Search Key]:[Concentrated Name]],2,FALSE),"")</f>
        <v>Truss, Type D, 115 foot, Erect, Salv - $Ea</v>
      </c>
      <c r="J6141" s="1"/>
      <c r="K6141" s="1"/>
      <c r="L6141" s="22">
        <f>IF(ISNUMBER(SEARCH(Pay_Item_Search_Text_2,M6141)),MAX($L$4:L6140)+1,0)</f>
        <v>0</v>
      </c>
      <c r="M6141" s="1" t="str">
        <f>IFERROR(VLOOKUP(ROWS($M$5:M6141),Table_PayItems[[Search Key]:[Concentrated Name]],2,FALSE),"")</f>
        <v>Truss, Type D, 115 foot, Erect, Salv - $Ea</v>
      </c>
      <c r="N6141" s="1" t="str">
        <f>IFERROR(VLOOKUP(ROWS($M$5:N6141),$L$5:$M$7000,2,FALSE),"")</f>
        <v/>
      </c>
      <c r="O6141" s="1" t="str">
        <f>IFERROR(VLOOKUP(ROWS($O$5:O6141),$K$5:$L$7000,2,FALSE),"")</f>
        <v/>
      </c>
    </row>
    <row r="6142" spans="2:15" ht="15" customHeight="1" x14ac:dyDescent="0.25">
      <c r="B6142" s="178" t="s">
        <v>11588</v>
      </c>
      <c r="C6142" s="178" t="s">
        <v>88</v>
      </c>
      <c r="D6142" s="178" t="s">
        <v>3505</v>
      </c>
      <c r="E6142" s="178" t="s">
        <v>5591</v>
      </c>
      <c r="F6142" s="178" t="s">
        <v>17</v>
      </c>
      <c r="G6142" s="1">
        <f>IF(ISNUMBER(Pay_Item_Search_Text),IF(ISNUMBER(IF(FIND(Pay_Item_Search_Text,B6142)=1,1, "FALSE")),MAX(G$4:$G6141)+1,IF(ISNUMBER(Pay_Item_Search_Text),0,IF(ISNUMBER(SEARCH(Pay_Item_Search_Text,H6142)),MAX(G$4:$G6141)+1,0))),IF(ISNUMBER(Pay_Item_Search_Text),0,IF(ISNUMBER(SEARCH(Pay_Item_Search_Text,H6142)),MAX(G$4:$G6141)+1,0)))</f>
        <v>6138</v>
      </c>
      <c r="H6142" s="1" t="str">
        <f>IF(Table_PayItems[[#This Row],[Description]]="_","_ Unique Item - "&amp;Table_PayItems[[#This Row],[Item]]&amp;" - $"&amp;Table_PayItems[[#This Row],[Unit]],Table_PayItems[[#This Row],[Description]]&amp;" - $"&amp;Table_PayItems[[#This Row],[Unit]])</f>
        <v>Truss, Type D, 120 foot - $Ea</v>
      </c>
      <c r="I6142" s="29" t="str">
        <f>IFERROR(VLOOKUP(ROWS($M$5:M6142),Table_PayItems[[Search Key]:[Concentrated Name]],2,FALSE),"")</f>
        <v>Truss, Type D, 120 foot - $Ea</v>
      </c>
      <c r="J6142" s="1"/>
      <c r="K6142" s="1"/>
      <c r="L6142" s="22">
        <f>IF(ISNUMBER(SEARCH(Pay_Item_Search_Text_2,M6142)),MAX($L$4:L6141)+1,0)</f>
        <v>1083</v>
      </c>
      <c r="M6142" s="1" t="str">
        <f>IFERROR(VLOOKUP(ROWS($M$5:M6142),Table_PayItems[[Search Key]:[Concentrated Name]],2,FALSE),"")</f>
        <v>Truss, Type D, 120 foot - $Ea</v>
      </c>
      <c r="N6142" s="1" t="str">
        <f>IFERROR(VLOOKUP(ROWS($M$5:N6142),$L$5:$M$7000,2,FALSE),"")</f>
        <v/>
      </c>
      <c r="O6142" s="1" t="str">
        <f>IFERROR(VLOOKUP(ROWS($O$5:O6142),$K$5:$L$7000,2,FALSE),"")</f>
        <v/>
      </c>
    </row>
    <row r="6143" spans="2:15" ht="15" customHeight="1" x14ac:dyDescent="0.25">
      <c r="B6143" s="178" t="s">
        <v>11589</v>
      </c>
      <c r="C6143" s="178" t="s">
        <v>88</v>
      </c>
      <c r="D6143" s="178" t="s">
        <v>3506</v>
      </c>
      <c r="E6143" s="178" t="s">
        <v>5591</v>
      </c>
      <c r="F6143" s="178" t="s">
        <v>17</v>
      </c>
      <c r="G6143" s="1">
        <f>IF(ISNUMBER(Pay_Item_Search_Text),IF(ISNUMBER(IF(FIND(Pay_Item_Search_Text,B6143)=1,1, "FALSE")),MAX(G$4:$G6142)+1,IF(ISNUMBER(Pay_Item_Search_Text),0,IF(ISNUMBER(SEARCH(Pay_Item_Search_Text,H6143)),MAX(G$4:$G6142)+1,0))),IF(ISNUMBER(Pay_Item_Search_Text),0,IF(ISNUMBER(SEARCH(Pay_Item_Search_Text,H6143)),MAX(G$4:$G6142)+1,0)))</f>
        <v>6139</v>
      </c>
      <c r="H6143" s="1" t="str">
        <f>IF(Table_PayItems[[#This Row],[Description]]="_","_ Unique Item - "&amp;Table_PayItems[[#This Row],[Item]]&amp;" - $"&amp;Table_PayItems[[#This Row],[Unit]],Table_PayItems[[#This Row],[Description]]&amp;" - $"&amp;Table_PayItems[[#This Row],[Unit]])</f>
        <v>Truss, Type D, 120 foot, Erect, Salv - $Ea</v>
      </c>
      <c r="I6143" s="29" t="str">
        <f>IFERROR(VLOOKUP(ROWS($M$5:M6143),Table_PayItems[[Search Key]:[Concentrated Name]],2,FALSE),"")</f>
        <v>Truss, Type D, 120 foot, Erect, Salv - $Ea</v>
      </c>
      <c r="J6143" s="1"/>
      <c r="K6143" s="1"/>
      <c r="L6143" s="22">
        <f>IF(ISNUMBER(SEARCH(Pay_Item_Search_Text_2,M6143)),MAX($L$4:L6142)+1,0)</f>
        <v>1084</v>
      </c>
      <c r="M6143" s="1" t="str">
        <f>IFERROR(VLOOKUP(ROWS($M$5:M6143),Table_PayItems[[Search Key]:[Concentrated Name]],2,FALSE),"")</f>
        <v>Truss, Type D, 120 foot, Erect, Salv - $Ea</v>
      </c>
      <c r="N6143" s="1" t="str">
        <f>IFERROR(VLOOKUP(ROWS($M$5:N6143),$L$5:$M$7000,2,FALSE),"")</f>
        <v/>
      </c>
      <c r="O6143" s="1" t="str">
        <f>IFERROR(VLOOKUP(ROWS($O$5:O6143),$K$5:$L$7000,2,FALSE),"")</f>
        <v/>
      </c>
    </row>
    <row r="6144" spans="2:15" ht="15" customHeight="1" x14ac:dyDescent="0.25">
      <c r="B6144" s="178" t="s">
        <v>11590</v>
      </c>
      <c r="C6144" s="178" t="s">
        <v>88</v>
      </c>
      <c r="D6144" s="178" t="s">
        <v>3507</v>
      </c>
      <c r="E6144" s="178" t="s">
        <v>5591</v>
      </c>
      <c r="F6144" s="178" t="s">
        <v>17</v>
      </c>
      <c r="G6144" s="1">
        <f>IF(ISNUMBER(Pay_Item_Search_Text),IF(ISNUMBER(IF(FIND(Pay_Item_Search_Text,B6144)=1,1, "FALSE")),MAX(G$4:$G6143)+1,IF(ISNUMBER(Pay_Item_Search_Text),0,IF(ISNUMBER(SEARCH(Pay_Item_Search_Text,H6144)),MAX(G$4:$G6143)+1,0))),IF(ISNUMBER(Pay_Item_Search_Text),0,IF(ISNUMBER(SEARCH(Pay_Item_Search_Text,H6144)),MAX(G$4:$G6143)+1,0)))</f>
        <v>6140</v>
      </c>
      <c r="H6144" s="1" t="str">
        <f>IF(Table_PayItems[[#This Row],[Description]]="_","_ Unique Item - "&amp;Table_PayItems[[#This Row],[Item]]&amp;" - $"&amp;Table_PayItems[[#This Row],[Unit]],Table_PayItems[[#This Row],[Description]]&amp;" - $"&amp;Table_PayItems[[#This Row],[Unit]])</f>
        <v>Truss, Type D, 125 foot - $Ea</v>
      </c>
      <c r="I6144" s="29" t="str">
        <f>IFERROR(VLOOKUP(ROWS($M$5:M6144),Table_PayItems[[Search Key]:[Concentrated Name]],2,FALSE),"")</f>
        <v>Truss, Type D, 125 foot - $Ea</v>
      </c>
      <c r="J6144" s="1"/>
      <c r="K6144" s="1"/>
      <c r="L6144" s="22">
        <f>IF(ISNUMBER(SEARCH(Pay_Item_Search_Text_2,M6144)),MAX($L$4:L6143)+1,0)</f>
        <v>0</v>
      </c>
      <c r="M6144" s="1" t="str">
        <f>IFERROR(VLOOKUP(ROWS($M$5:M6144),Table_PayItems[[Search Key]:[Concentrated Name]],2,FALSE),"")</f>
        <v>Truss, Type D, 125 foot - $Ea</v>
      </c>
      <c r="N6144" s="1" t="str">
        <f>IFERROR(VLOOKUP(ROWS($M$5:N6144),$L$5:$M$7000,2,FALSE),"")</f>
        <v/>
      </c>
      <c r="O6144" s="1" t="str">
        <f>IFERROR(VLOOKUP(ROWS($O$5:O6144),$K$5:$L$7000,2,FALSE),"")</f>
        <v/>
      </c>
    </row>
    <row r="6145" spans="2:15" ht="15" customHeight="1" x14ac:dyDescent="0.25">
      <c r="B6145" s="178" t="s">
        <v>11591</v>
      </c>
      <c r="C6145" s="178" t="s">
        <v>88</v>
      </c>
      <c r="D6145" s="178" t="s">
        <v>3508</v>
      </c>
      <c r="E6145" s="178" t="s">
        <v>5591</v>
      </c>
      <c r="F6145" s="178" t="s">
        <v>17</v>
      </c>
      <c r="G6145" s="1">
        <f>IF(ISNUMBER(Pay_Item_Search_Text),IF(ISNUMBER(IF(FIND(Pay_Item_Search_Text,B6145)=1,1, "FALSE")),MAX(G$4:$G6144)+1,IF(ISNUMBER(Pay_Item_Search_Text),0,IF(ISNUMBER(SEARCH(Pay_Item_Search_Text,H6145)),MAX(G$4:$G6144)+1,0))),IF(ISNUMBER(Pay_Item_Search_Text),0,IF(ISNUMBER(SEARCH(Pay_Item_Search_Text,H6145)),MAX(G$4:$G6144)+1,0)))</f>
        <v>6141</v>
      </c>
      <c r="H6145" s="1" t="str">
        <f>IF(Table_PayItems[[#This Row],[Description]]="_","_ Unique Item - "&amp;Table_PayItems[[#This Row],[Item]]&amp;" - $"&amp;Table_PayItems[[#This Row],[Unit]],Table_PayItems[[#This Row],[Description]]&amp;" - $"&amp;Table_PayItems[[#This Row],[Unit]])</f>
        <v>Truss, Type D, 125 foot, Erect, Salv - $Ea</v>
      </c>
      <c r="I6145" s="29" t="str">
        <f>IFERROR(VLOOKUP(ROWS($M$5:M6145),Table_PayItems[[Search Key]:[Concentrated Name]],2,FALSE),"")</f>
        <v>Truss, Type D, 125 foot, Erect, Salv - $Ea</v>
      </c>
      <c r="J6145" s="1"/>
      <c r="K6145" s="1"/>
      <c r="L6145" s="22">
        <f>IF(ISNUMBER(SEARCH(Pay_Item_Search_Text_2,M6145)),MAX($L$4:L6144)+1,0)</f>
        <v>0</v>
      </c>
      <c r="M6145" s="1" t="str">
        <f>IFERROR(VLOOKUP(ROWS($M$5:M6145),Table_PayItems[[Search Key]:[Concentrated Name]],2,FALSE),"")</f>
        <v>Truss, Type D, 125 foot, Erect, Salv - $Ea</v>
      </c>
      <c r="N6145" s="1" t="str">
        <f>IFERROR(VLOOKUP(ROWS($M$5:N6145),$L$5:$M$7000,2,FALSE),"")</f>
        <v/>
      </c>
      <c r="O6145" s="1" t="str">
        <f>IFERROR(VLOOKUP(ROWS($O$5:O6145),$K$5:$L$7000,2,FALSE),"")</f>
        <v/>
      </c>
    </row>
    <row r="6146" spans="2:15" ht="15" customHeight="1" x14ac:dyDescent="0.25">
      <c r="B6146" s="178" t="s">
        <v>11602</v>
      </c>
      <c r="C6146" s="178" t="s">
        <v>88</v>
      </c>
      <c r="D6146" s="178" t="s">
        <v>3519</v>
      </c>
      <c r="E6146" s="178" t="s">
        <v>5591</v>
      </c>
      <c r="F6146" s="178" t="s">
        <v>17</v>
      </c>
      <c r="G6146" s="1">
        <f>IF(ISNUMBER(Pay_Item_Search_Text),IF(ISNUMBER(IF(FIND(Pay_Item_Search_Text,B6146)=1,1, "FALSE")),MAX(G$4:$G6145)+1,IF(ISNUMBER(Pay_Item_Search_Text),0,IF(ISNUMBER(SEARCH(Pay_Item_Search_Text,H6146)),MAX(G$4:$G6145)+1,0))),IF(ISNUMBER(Pay_Item_Search_Text),0,IF(ISNUMBER(SEARCH(Pay_Item_Search_Text,H6146)),MAX(G$4:$G6145)+1,0)))</f>
        <v>6142</v>
      </c>
      <c r="H6146" s="1" t="str">
        <f>IF(Table_PayItems[[#This Row],[Description]]="_","_ Unique Item - "&amp;Table_PayItems[[#This Row],[Item]]&amp;" - $"&amp;Table_PayItems[[#This Row],[Unit]],Table_PayItems[[#This Row],[Description]]&amp;" - $"&amp;Table_PayItems[[#This Row],[Unit]])</f>
        <v>Truss, Type E, 100 foot - $Ea</v>
      </c>
      <c r="I6146" s="29" t="str">
        <f>IFERROR(VLOOKUP(ROWS($M$5:M6146),Table_PayItems[[Search Key]:[Concentrated Name]],2,FALSE),"")</f>
        <v>Truss, Type E, 100 foot - $Ea</v>
      </c>
      <c r="J6146" s="1"/>
      <c r="K6146" s="1"/>
      <c r="L6146" s="22">
        <f>IF(ISNUMBER(SEARCH(Pay_Item_Search_Text_2,M6146)),MAX($L$4:L6145)+1,0)</f>
        <v>1085</v>
      </c>
      <c r="M6146" s="1" t="str">
        <f>IFERROR(VLOOKUP(ROWS($M$5:M6146),Table_PayItems[[Search Key]:[Concentrated Name]],2,FALSE),"")</f>
        <v>Truss, Type E, 100 foot - $Ea</v>
      </c>
      <c r="N6146" s="1" t="str">
        <f>IFERROR(VLOOKUP(ROWS($M$5:N6146),$L$5:$M$7000,2,FALSE),"")</f>
        <v/>
      </c>
      <c r="O6146" s="1" t="str">
        <f>IFERROR(VLOOKUP(ROWS($O$5:O6146),$K$5:$L$7000,2,FALSE),"")</f>
        <v/>
      </c>
    </row>
    <row r="6147" spans="2:15" ht="15" customHeight="1" x14ac:dyDescent="0.25">
      <c r="B6147" s="178" t="s">
        <v>11603</v>
      </c>
      <c r="C6147" s="178" t="s">
        <v>88</v>
      </c>
      <c r="D6147" s="178" t="s">
        <v>3520</v>
      </c>
      <c r="E6147" s="178" t="s">
        <v>5591</v>
      </c>
      <c r="F6147" s="178" t="s">
        <v>17</v>
      </c>
      <c r="G6147" s="1">
        <f>IF(ISNUMBER(Pay_Item_Search_Text),IF(ISNUMBER(IF(FIND(Pay_Item_Search_Text,B6147)=1,1, "FALSE")),MAX(G$4:$G6146)+1,IF(ISNUMBER(Pay_Item_Search_Text),0,IF(ISNUMBER(SEARCH(Pay_Item_Search_Text,H6147)),MAX(G$4:$G6146)+1,0))),IF(ISNUMBER(Pay_Item_Search_Text),0,IF(ISNUMBER(SEARCH(Pay_Item_Search_Text,H6147)),MAX(G$4:$G6146)+1,0)))</f>
        <v>6143</v>
      </c>
      <c r="H6147" s="1" t="str">
        <f>IF(Table_PayItems[[#This Row],[Description]]="_","_ Unique Item - "&amp;Table_PayItems[[#This Row],[Item]]&amp;" - $"&amp;Table_PayItems[[#This Row],[Unit]],Table_PayItems[[#This Row],[Description]]&amp;" - $"&amp;Table_PayItems[[#This Row],[Unit]])</f>
        <v>Truss, Type E, 105 foot - $Ea</v>
      </c>
      <c r="I6147" s="29" t="str">
        <f>IFERROR(VLOOKUP(ROWS($M$5:M6147),Table_PayItems[[Search Key]:[Concentrated Name]],2,FALSE),"")</f>
        <v>Truss, Type E, 105 foot - $Ea</v>
      </c>
      <c r="J6147" s="1"/>
      <c r="K6147" s="1"/>
      <c r="L6147" s="22">
        <f>IF(ISNUMBER(SEARCH(Pay_Item_Search_Text_2,M6147)),MAX($L$4:L6146)+1,0)</f>
        <v>1086</v>
      </c>
      <c r="M6147" s="1" t="str">
        <f>IFERROR(VLOOKUP(ROWS($M$5:M6147),Table_PayItems[[Search Key]:[Concentrated Name]],2,FALSE),"")</f>
        <v>Truss, Type E, 105 foot - $Ea</v>
      </c>
      <c r="N6147" s="1" t="str">
        <f>IFERROR(VLOOKUP(ROWS($M$5:N6147),$L$5:$M$7000,2,FALSE),"")</f>
        <v/>
      </c>
      <c r="O6147" s="1" t="str">
        <f>IFERROR(VLOOKUP(ROWS($O$5:O6147),$K$5:$L$7000,2,FALSE),"")</f>
        <v/>
      </c>
    </row>
    <row r="6148" spans="2:15" ht="15" customHeight="1" x14ac:dyDescent="0.25">
      <c r="B6148" s="178" t="s">
        <v>11604</v>
      </c>
      <c r="C6148" s="178" t="s">
        <v>88</v>
      </c>
      <c r="D6148" s="178" t="s">
        <v>3521</v>
      </c>
      <c r="E6148" s="178" t="s">
        <v>5591</v>
      </c>
      <c r="F6148" s="178" t="s">
        <v>17</v>
      </c>
      <c r="G6148" s="1">
        <f>IF(ISNUMBER(Pay_Item_Search_Text),IF(ISNUMBER(IF(FIND(Pay_Item_Search_Text,B6148)=1,1, "FALSE")),MAX(G$4:$G6147)+1,IF(ISNUMBER(Pay_Item_Search_Text),0,IF(ISNUMBER(SEARCH(Pay_Item_Search_Text,H6148)),MAX(G$4:$G6147)+1,0))),IF(ISNUMBER(Pay_Item_Search_Text),0,IF(ISNUMBER(SEARCH(Pay_Item_Search_Text,H6148)),MAX(G$4:$G6147)+1,0)))</f>
        <v>6144</v>
      </c>
      <c r="H6148" s="1" t="str">
        <f>IF(Table_PayItems[[#This Row],[Description]]="_","_ Unique Item - "&amp;Table_PayItems[[#This Row],[Item]]&amp;" - $"&amp;Table_PayItems[[#This Row],[Unit]],Table_PayItems[[#This Row],[Description]]&amp;" - $"&amp;Table_PayItems[[#This Row],[Unit]])</f>
        <v>Truss, Type E, 110 foot - $Ea</v>
      </c>
      <c r="I6148" s="29" t="str">
        <f>IFERROR(VLOOKUP(ROWS($M$5:M6148),Table_PayItems[[Search Key]:[Concentrated Name]],2,FALSE),"")</f>
        <v>Truss, Type E, 110 foot - $Ea</v>
      </c>
      <c r="J6148" s="1"/>
      <c r="K6148" s="1"/>
      <c r="L6148" s="22">
        <f>IF(ISNUMBER(SEARCH(Pay_Item_Search_Text_2,M6148)),MAX($L$4:L6147)+1,0)</f>
        <v>1087</v>
      </c>
      <c r="M6148" s="1" t="str">
        <f>IFERROR(VLOOKUP(ROWS($M$5:M6148),Table_PayItems[[Search Key]:[Concentrated Name]],2,FALSE),"")</f>
        <v>Truss, Type E, 110 foot - $Ea</v>
      </c>
      <c r="N6148" s="1" t="str">
        <f>IFERROR(VLOOKUP(ROWS($M$5:N6148),$L$5:$M$7000,2,FALSE),"")</f>
        <v/>
      </c>
      <c r="O6148" s="1" t="str">
        <f>IFERROR(VLOOKUP(ROWS($O$5:O6148),$K$5:$L$7000,2,FALSE),"")</f>
        <v/>
      </c>
    </row>
    <row r="6149" spans="2:15" ht="15" customHeight="1" x14ac:dyDescent="0.25">
      <c r="B6149" s="178" t="s">
        <v>11605</v>
      </c>
      <c r="C6149" s="178" t="s">
        <v>88</v>
      </c>
      <c r="D6149" s="178" t="s">
        <v>3522</v>
      </c>
      <c r="E6149" s="178" t="s">
        <v>5591</v>
      </c>
      <c r="F6149" s="178" t="s">
        <v>17</v>
      </c>
      <c r="G6149" s="1">
        <f>IF(ISNUMBER(Pay_Item_Search_Text),IF(ISNUMBER(IF(FIND(Pay_Item_Search_Text,B6149)=1,1, "FALSE")),MAX(G$4:$G6148)+1,IF(ISNUMBER(Pay_Item_Search_Text),0,IF(ISNUMBER(SEARCH(Pay_Item_Search_Text,H6149)),MAX(G$4:$G6148)+1,0))),IF(ISNUMBER(Pay_Item_Search_Text),0,IF(ISNUMBER(SEARCH(Pay_Item_Search_Text,H6149)),MAX(G$4:$G6148)+1,0)))</f>
        <v>6145</v>
      </c>
      <c r="H6149" s="1" t="str">
        <f>IF(Table_PayItems[[#This Row],[Description]]="_","_ Unique Item - "&amp;Table_PayItems[[#This Row],[Item]]&amp;" - $"&amp;Table_PayItems[[#This Row],[Unit]],Table_PayItems[[#This Row],[Description]]&amp;" - $"&amp;Table_PayItems[[#This Row],[Unit]])</f>
        <v>Truss, Type E, 115 foot - $Ea</v>
      </c>
      <c r="I6149" s="29" t="str">
        <f>IFERROR(VLOOKUP(ROWS($M$5:M6149),Table_PayItems[[Search Key]:[Concentrated Name]],2,FALSE),"")</f>
        <v>Truss, Type E, 115 foot - $Ea</v>
      </c>
      <c r="J6149" s="1"/>
      <c r="K6149" s="1"/>
      <c r="L6149" s="22">
        <f>IF(ISNUMBER(SEARCH(Pay_Item_Search_Text_2,M6149)),MAX($L$4:L6148)+1,0)</f>
        <v>0</v>
      </c>
      <c r="M6149" s="1" t="str">
        <f>IFERROR(VLOOKUP(ROWS($M$5:M6149),Table_PayItems[[Search Key]:[Concentrated Name]],2,FALSE),"")</f>
        <v>Truss, Type E, 115 foot - $Ea</v>
      </c>
      <c r="N6149" s="1" t="str">
        <f>IFERROR(VLOOKUP(ROWS($M$5:N6149),$L$5:$M$7000,2,FALSE),"")</f>
        <v/>
      </c>
      <c r="O6149" s="1" t="str">
        <f>IFERROR(VLOOKUP(ROWS($O$5:O6149),$K$5:$L$7000,2,FALSE),"")</f>
        <v/>
      </c>
    </row>
    <row r="6150" spans="2:15" ht="15" customHeight="1" x14ac:dyDescent="0.25">
      <c r="B6150" s="178" t="s">
        <v>11606</v>
      </c>
      <c r="C6150" s="178" t="s">
        <v>88</v>
      </c>
      <c r="D6150" s="178" t="s">
        <v>3523</v>
      </c>
      <c r="E6150" s="178" t="s">
        <v>5591</v>
      </c>
      <c r="F6150" s="178" t="s">
        <v>17</v>
      </c>
      <c r="G6150" s="1">
        <f>IF(ISNUMBER(Pay_Item_Search_Text),IF(ISNUMBER(IF(FIND(Pay_Item_Search_Text,B6150)=1,1, "FALSE")),MAX(G$4:$G6149)+1,IF(ISNUMBER(Pay_Item_Search_Text),0,IF(ISNUMBER(SEARCH(Pay_Item_Search_Text,H6150)),MAX(G$4:$G6149)+1,0))),IF(ISNUMBER(Pay_Item_Search_Text),0,IF(ISNUMBER(SEARCH(Pay_Item_Search_Text,H6150)),MAX(G$4:$G6149)+1,0)))</f>
        <v>6146</v>
      </c>
      <c r="H6150" s="1" t="str">
        <f>IF(Table_PayItems[[#This Row],[Description]]="_","_ Unique Item - "&amp;Table_PayItems[[#This Row],[Item]]&amp;" - $"&amp;Table_PayItems[[#This Row],[Unit]],Table_PayItems[[#This Row],[Description]]&amp;" - $"&amp;Table_PayItems[[#This Row],[Unit]])</f>
        <v>Truss, Type E, 120 foot - $Ea</v>
      </c>
      <c r="I6150" s="29" t="str">
        <f>IFERROR(VLOOKUP(ROWS($M$5:M6150),Table_PayItems[[Search Key]:[Concentrated Name]],2,FALSE),"")</f>
        <v>Truss, Type E, 120 foot - $Ea</v>
      </c>
      <c r="J6150" s="1"/>
      <c r="K6150" s="1"/>
      <c r="L6150" s="22">
        <f>IF(ISNUMBER(SEARCH(Pay_Item_Search_Text_2,M6150)),MAX($L$4:L6149)+1,0)</f>
        <v>1088</v>
      </c>
      <c r="M6150" s="1" t="str">
        <f>IFERROR(VLOOKUP(ROWS($M$5:M6150),Table_PayItems[[Search Key]:[Concentrated Name]],2,FALSE),"")</f>
        <v>Truss, Type E, 120 foot - $Ea</v>
      </c>
      <c r="N6150" s="1" t="str">
        <f>IFERROR(VLOOKUP(ROWS($M$5:N6150),$L$5:$M$7000,2,FALSE),"")</f>
        <v/>
      </c>
      <c r="O6150" s="1" t="str">
        <f>IFERROR(VLOOKUP(ROWS($O$5:O6150),$K$5:$L$7000,2,FALSE),"")</f>
        <v/>
      </c>
    </row>
    <row r="6151" spans="2:15" ht="15" customHeight="1" x14ac:dyDescent="0.25">
      <c r="B6151" s="178" t="s">
        <v>11607</v>
      </c>
      <c r="C6151" s="178" t="s">
        <v>88</v>
      </c>
      <c r="D6151" s="178" t="s">
        <v>3524</v>
      </c>
      <c r="E6151" s="178" t="s">
        <v>5591</v>
      </c>
      <c r="F6151" s="178" t="s">
        <v>17</v>
      </c>
      <c r="G6151" s="1">
        <f>IF(ISNUMBER(Pay_Item_Search_Text),IF(ISNUMBER(IF(FIND(Pay_Item_Search_Text,B6151)=1,1, "FALSE")),MAX(G$4:$G6150)+1,IF(ISNUMBER(Pay_Item_Search_Text),0,IF(ISNUMBER(SEARCH(Pay_Item_Search_Text,H6151)),MAX(G$4:$G6150)+1,0))),IF(ISNUMBER(Pay_Item_Search_Text),0,IF(ISNUMBER(SEARCH(Pay_Item_Search_Text,H6151)),MAX(G$4:$G6150)+1,0)))</f>
        <v>6147</v>
      </c>
      <c r="H6151" s="1" t="str">
        <f>IF(Table_PayItems[[#This Row],[Description]]="_","_ Unique Item - "&amp;Table_PayItems[[#This Row],[Item]]&amp;" - $"&amp;Table_PayItems[[#This Row],[Unit]],Table_PayItems[[#This Row],[Description]]&amp;" - $"&amp;Table_PayItems[[#This Row],[Unit]])</f>
        <v>Truss, Type E, 125 foot - $Ea</v>
      </c>
      <c r="I6151" s="29" t="str">
        <f>IFERROR(VLOOKUP(ROWS($M$5:M6151),Table_PayItems[[Search Key]:[Concentrated Name]],2,FALSE),"")</f>
        <v>Truss, Type E, 125 foot - $Ea</v>
      </c>
      <c r="J6151" s="1"/>
      <c r="K6151" s="1"/>
      <c r="L6151" s="22">
        <f>IF(ISNUMBER(SEARCH(Pay_Item_Search_Text_2,M6151)),MAX($L$4:L6150)+1,0)</f>
        <v>0</v>
      </c>
      <c r="M6151" s="1" t="str">
        <f>IFERROR(VLOOKUP(ROWS($M$5:M6151),Table_PayItems[[Search Key]:[Concentrated Name]],2,FALSE),"")</f>
        <v>Truss, Type E, 125 foot - $Ea</v>
      </c>
      <c r="N6151" s="1" t="str">
        <f>IFERROR(VLOOKUP(ROWS($M$5:N6151),$L$5:$M$7000,2,FALSE),"")</f>
        <v/>
      </c>
      <c r="O6151" s="1" t="str">
        <f>IFERROR(VLOOKUP(ROWS($O$5:O6151),$K$5:$L$7000,2,FALSE),"")</f>
        <v/>
      </c>
    </row>
    <row r="6152" spans="2:15" ht="15" customHeight="1" x14ac:dyDescent="0.25">
      <c r="B6152" s="178" t="s">
        <v>11608</v>
      </c>
      <c r="C6152" s="178" t="s">
        <v>88</v>
      </c>
      <c r="D6152" s="178" t="s">
        <v>3525</v>
      </c>
      <c r="E6152" s="178" t="s">
        <v>5591</v>
      </c>
      <c r="F6152" s="178" t="s">
        <v>17</v>
      </c>
      <c r="G6152" s="1">
        <f>IF(ISNUMBER(Pay_Item_Search_Text),IF(ISNUMBER(IF(FIND(Pay_Item_Search_Text,B6152)=1,1, "FALSE")),MAX(G$4:$G6151)+1,IF(ISNUMBER(Pay_Item_Search_Text),0,IF(ISNUMBER(SEARCH(Pay_Item_Search_Text,H6152)),MAX(G$4:$G6151)+1,0))),IF(ISNUMBER(Pay_Item_Search_Text),0,IF(ISNUMBER(SEARCH(Pay_Item_Search_Text,H6152)),MAX(G$4:$G6151)+1,0)))</f>
        <v>6148</v>
      </c>
      <c r="H6152" s="1" t="str">
        <f>IF(Table_PayItems[[#This Row],[Description]]="_","_ Unique Item - "&amp;Table_PayItems[[#This Row],[Item]]&amp;" - $"&amp;Table_PayItems[[#This Row],[Unit]],Table_PayItems[[#This Row],[Description]]&amp;" - $"&amp;Table_PayItems[[#This Row],[Unit]])</f>
        <v>Truss, Type E, 130 foot - $Ea</v>
      </c>
      <c r="I6152" s="29" t="str">
        <f>IFERROR(VLOOKUP(ROWS($M$5:M6152),Table_PayItems[[Search Key]:[Concentrated Name]],2,FALSE),"")</f>
        <v>Truss, Type E, 130 foot - $Ea</v>
      </c>
      <c r="J6152" s="1"/>
      <c r="K6152" s="1"/>
      <c r="L6152" s="22">
        <f>IF(ISNUMBER(SEARCH(Pay_Item_Search_Text_2,M6152)),MAX($L$4:L6151)+1,0)</f>
        <v>1089</v>
      </c>
      <c r="M6152" s="1" t="str">
        <f>IFERROR(VLOOKUP(ROWS($M$5:M6152),Table_PayItems[[Search Key]:[Concentrated Name]],2,FALSE),"")</f>
        <v>Truss, Type E, 130 foot - $Ea</v>
      </c>
      <c r="N6152" s="1" t="str">
        <f>IFERROR(VLOOKUP(ROWS($M$5:N6152),$L$5:$M$7000,2,FALSE),"")</f>
        <v/>
      </c>
      <c r="O6152" s="1" t="str">
        <f>IFERROR(VLOOKUP(ROWS($O$5:O6152),$K$5:$L$7000,2,FALSE),"")</f>
        <v/>
      </c>
    </row>
    <row r="6153" spans="2:15" ht="15" customHeight="1" x14ac:dyDescent="0.25">
      <c r="B6153" s="178" t="s">
        <v>11609</v>
      </c>
      <c r="C6153" s="178" t="s">
        <v>88</v>
      </c>
      <c r="D6153" s="178" t="s">
        <v>3526</v>
      </c>
      <c r="E6153" s="178" t="s">
        <v>5591</v>
      </c>
      <c r="F6153" s="178" t="s">
        <v>17</v>
      </c>
      <c r="G6153" s="1">
        <f>IF(ISNUMBER(Pay_Item_Search_Text),IF(ISNUMBER(IF(FIND(Pay_Item_Search_Text,B6153)=1,1, "FALSE")),MAX(G$4:$G6152)+1,IF(ISNUMBER(Pay_Item_Search_Text),0,IF(ISNUMBER(SEARCH(Pay_Item_Search_Text,H6153)),MAX(G$4:$G6152)+1,0))),IF(ISNUMBER(Pay_Item_Search_Text),0,IF(ISNUMBER(SEARCH(Pay_Item_Search_Text,H6153)),MAX(G$4:$G6152)+1,0)))</f>
        <v>6149</v>
      </c>
      <c r="H6153" s="1" t="str">
        <f>IF(Table_PayItems[[#This Row],[Description]]="_","_ Unique Item - "&amp;Table_PayItems[[#This Row],[Item]]&amp;" - $"&amp;Table_PayItems[[#This Row],[Unit]],Table_PayItems[[#This Row],[Description]]&amp;" - $"&amp;Table_PayItems[[#This Row],[Unit]])</f>
        <v>Truss, Type E, 135 foot - $Ea</v>
      </c>
      <c r="I6153" s="29" t="str">
        <f>IFERROR(VLOOKUP(ROWS($M$5:M6153),Table_PayItems[[Search Key]:[Concentrated Name]],2,FALSE),"")</f>
        <v>Truss, Type E, 135 foot - $Ea</v>
      </c>
      <c r="J6153" s="1"/>
      <c r="K6153" s="1"/>
      <c r="L6153" s="22">
        <f>IF(ISNUMBER(SEARCH(Pay_Item_Search_Text_2,M6153)),MAX($L$4:L6152)+1,0)</f>
        <v>0</v>
      </c>
      <c r="M6153" s="1" t="str">
        <f>IFERROR(VLOOKUP(ROWS($M$5:M6153),Table_PayItems[[Search Key]:[Concentrated Name]],2,FALSE),"")</f>
        <v>Truss, Type E, 135 foot - $Ea</v>
      </c>
      <c r="N6153" s="1" t="str">
        <f>IFERROR(VLOOKUP(ROWS($M$5:N6153),$L$5:$M$7000,2,FALSE),"")</f>
        <v/>
      </c>
      <c r="O6153" s="1" t="str">
        <f>IFERROR(VLOOKUP(ROWS($O$5:O6153),$K$5:$L$7000,2,FALSE),"")</f>
        <v/>
      </c>
    </row>
    <row r="6154" spans="2:15" ht="15" customHeight="1" x14ac:dyDescent="0.25">
      <c r="B6154" s="178" t="s">
        <v>11610</v>
      </c>
      <c r="C6154" s="178" t="s">
        <v>88</v>
      </c>
      <c r="D6154" s="178" t="s">
        <v>3527</v>
      </c>
      <c r="E6154" s="178" t="s">
        <v>5591</v>
      </c>
      <c r="F6154" s="178" t="s">
        <v>17</v>
      </c>
      <c r="G6154" s="1">
        <f>IF(ISNUMBER(Pay_Item_Search_Text),IF(ISNUMBER(IF(FIND(Pay_Item_Search_Text,B6154)=1,1, "FALSE")),MAX(G$4:$G6153)+1,IF(ISNUMBER(Pay_Item_Search_Text),0,IF(ISNUMBER(SEARCH(Pay_Item_Search_Text,H6154)),MAX(G$4:$G6153)+1,0))),IF(ISNUMBER(Pay_Item_Search_Text),0,IF(ISNUMBER(SEARCH(Pay_Item_Search_Text,H6154)),MAX(G$4:$G6153)+1,0)))</f>
        <v>6150</v>
      </c>
      <c r="H6154" s="1" t="str">
        <f>IF(Table_PayItems[[#This Row],[Description]]="_","_ Unique Item - "&amp;Table_PayItems[[#This Row],[Item]]&amp;" - $"&amp;Table_PayItems[[#This Row],[Unit]],Table_PayItems[[#This Row],[Description]]&amp;" - $"&amp;Table_PayItems[[#This Row],[Unit]])</f>
        <v>Truss, Type E, 140 foot - $Ea</v>
      </c>
      <c r="I6154" s="29" t="str">
        <f>IFERROR(VLOOKUP(ROWS($M$5:M6154),Table_PayItems[[Search Key]:[Concentrated Name]],2,FALSE),"")</f>
        <v>Truss, Type E, 140 foot - $Ea</v>
      </c>
      <c r="J6154" s="1"/>
      <c r="K6154" s="1"/>
      <c r="L6154" s="22">
        <f>IF(ISNUMBER(SEARCH(Pay_Item_Search_Text_2,M6154)),MAX($L$4:L6153)+1,0)</f>
        <v>1090</v>
      </c>
      <c r="M6154" s="1" t="str">
        <f>IFERROR(VLOOKUP(ROWS($M$5:M6154),Table_PayItems[[Search Key]:[Concentrated Name]],2,FALSE),"")</f>
        <v>Truss, Type E, 140 foot - $Ea</v>
      </c>
      <c r="N6154" s="1" t="str">
        <f>IFERROR(VLOOKUP(ROWS($M$5:N6154),$L$5:$M$7000,2,FALSE),"")</f>
        <v/>
      </c>
      <c r="O6154" s="1" t="str">
        <f>IFERROR(VLOOKUP(ROWS($O$5:O6154),$K$5:$L$7000,2,FALSE),"")</f>
        <v/>
      </c>
    </row>
    <row r="6155" spans="2:15" ht="15" customHeight="1" x14ac:dyDescent="0.25">
      <c r="B6155" s="178" t="s">
        <v>11592</v>
      </c>
      <c r="C6155" s="178" t="s">
        <v>88</v>
      </c>
      <c r="D6155" s="178" t="s">
        <v>3509</v>
      </c>
      <c r="E6155" s="178" t="s">
        <v>5591</v>
      </c>
      <c r="F6155" s="178" t="s">
        <v>17</v>
      </c>
      <c r="G6155" s="1">
        <f>IF(ISNUMBER(Pay_Item_Search_Text),IF(ISNUMBER(IF(FIND(Pay_Item_Search_Text,B6155)=1,1, "FALSE")),MAX(G$4:$G6154)+1,IF(ISNUMBER(Pay_Item_Search_Text),0,IF(ISNUMBER(SEARCH(Pay_Item_Search_Text,H6155)),MAX(G$4:$G6154)+1,0))),IF(ISNUMBER(Pay_Item_Search_Text),0,IF(ISNUMBER(SEARCH(Pay_Item_Search_Text,H6155)),MAX(G$4:$G6154)+1,0)))</f>
        <v>6151</v>
      </c>
      <c r="H6155" s="1" t="str">
        <f>IF(Table_PayItems[[#This Row],[Description]]="_","_ Unique Item - "&amp;Table_PayItems[[#This Row],[Item]]&amp;" - $"&amp;Table_PayItems[[#This Row],[Unit]],Table_PayItems[[#This Row],[Description]]&amp;" - $"&amp;Table_PayItems[[#This Row],[Unit]])</f>
        <v>Truss, Type E, 50 foot - $Ea</v>
      </c>
      <c r="I6155" s="29" t="str">
        <f>IFERROR(VLOOKUP(ROWS($M$5:M6155),Table_PayItems[[Search Key]:[Concentrated Name]],2,FALSE),"")</f>
        <v>Truss, Type E, 50 foot - $Ea</v>
      </c>
      <c r="J6155" s="1"/>
      <c r="K6155" s="1"/>
      <c r="L6155" s="22">
        <f>IF(ISNUMBER(SEARCH(Pay_Item_Search_Text_2,M6155)),MAX($L$4:L6154)+1,0)</f>
        <v>1091</v>
      </c>
      <c r="M6155" s="1" t="str">
        <f>IFERROR(VLOOKUP(ROWS($M$5:M6155),Table_PayItems[[Search Key]:[Concentrated Name]],2,FALSE),"")</f>
        <v>Truss, Type E, 50 foot - $Ea</v>
      </c>
      <c r="N6155" s="1" t="str">
        <f>IFERROR(VLOOKUP(ROWS($M$5:N6155),$L$5:$M$7000,2,FALSE),"")</f>
        <v/>
      </c>
      <c r="O6155" s="1" t="str">
        <f>IFERROR(VLOOKUP(ROWS($O$5:O6155),$K$5:$L$7000,2,FALSE),"")</f>
        <v/>
      </c>
    </row>
    <row r="6156" spans="2:15" ht="15" customHeight="1" x14ac:dyDescent="0.25">
      <c r="B6156" s="178" t="s">
        <v>11593</v>
      </c>
      <c r="C6156" s="178" t="s">
        <v>88</v>
      </c>
      <c r="D6156" s="178" t="s">
        <v>3510</v>
      </c>
      <c r="E6156" s="178" t="s">
        <v>5591</v>
      </c>
      <c r="F6156" s="178" t="s">
        <v>17</v>
      </c>
      <c r="G6156" s="1">
        <f>IF(ISNUMBER(Pay_Item_Search_Text),IF(ISNUMBER(IF(FIND(Pay_Item_Search_Text,B6156)=1,1, "FALSE")),MAX(G$4:$G6155)+1,IF(ISNUMBER(Pay_Item_Search_Text),0,IF(ISNUMBER(SEARCH(Pay_Item_Search_Text,H6156)),MAX(G$4:$G6155)+1,0))),IF(ISNUMBER(Pay_Item_Search_Text),0,IF(ISNUMBER(SEARCH(Pay_Item_Search_Text,H6156)),MAX(G$4:$G6155)+1,0)))</f>
        <v>6152</v>
      </c>
      <c r="H6156" s="1" t="str">
        <f>IF(Table_PayItems[[#This Row],[Description]]="_","_ Unique Item - "&amp;Table_PayItems[[#This Row],[Item]]&amp;" - $"&amp;Table_PayItems[[#This Row],[Unit]],Table_PayItems[[#This Row],[Description]]&amp;" - $"&amp;Table_PayItems[[#This Row],[Unit]])</f>
        <v>Truss, Type E, 55 foot - $Ea</v>
      </c>
      <c r="I6156" s="29" t="str">
        <f>IFERROR(VLOOKUP(ROWS($M$5:M6156),Table_PayItems[[Search Key]:[Concentrated Name]],2,FALSE),"")</f>
        <v>Truss, Type E, 55 foot - $Ea</v>
      </c>
      <c r="J6156" s="1"/>
      <c r="K6156" s="1"/>
      <c r="L6156" s="22">
        <f>IF(ISNUMBER(SEARCH(Pay_Item_Search_Text_2,M6156)),MAX($L$4:L6155)+1,0)</f>
        <v>0</v>
      </c>
      <c r="M6156" s="1" t="str">
        <f>IFERROR(VLOOKUP(ROWS($M$5:M6156),Table_PayItems[[Search Key]:[Concentrated Name]],2,FALSE),"")</f>
        <v>Truss, Type E, 55 foot - $Ea</v>
      </c>
      <c r="N6156" s="1" t="str">
        <f>IFERROR(VLOOKUP(ROWS($M$5:N6156),$L$5:$M$7000,2,FALSE),"")</f>
        <v/>
      </c>
      <c r="O6156" s="1" t="str">
        <f>IFERROR(VLOOKUP(ROWS($O$5:O6156),$K$5:$L$7000,2,FALSE),"")</f>
        <v/>
      </c>
    </row>
    <row r="6157" spans="2:15" ht="15" customHeight="1" x14ac:dyDescent="0.25">
      <c r="B6157" s="178" t="s">
        <v>11594</v>
      </c>
      <c r="C6157" s="178" t="s">
        <v>88</v>
      </c>
      <c r="D6157" s="178" t="s">
        <v>3511</v>
      </c>
      <c r="E6157" s="178" t="s">
        <v>5591</v>
      </c>
      <c r="F6157" s="178" t="s">
        <v>17</v>
      </c>
      <c r="G6157" s="1">
        <f>IF(ISNUMBER(Pay_Item_Search_Text),IF(ISNUMBER(IF(FIND(Pay_Item_Search_Text,B6157)=1,1, "FALSE")),MAX(G$4:$G6156)+1,IF(ISNUMBER(Pay_Item_Search_Text),0,IF(ISNUMBER(SEARCH(Pay_Item_Search_Text,H6157)),MAX(G$4:$G6156)+1,0))),IF(ISNUMBER(Pay_Item_Search_Text),0,IF(ISNUMBER(SEARCH(Pay_Item_Search_Text,H6157)),MAX(G$4:$G6156)+1,0)))</f>
        <v>6153</v>
      </c>
      <c r="H6157" s="1" t="str">
        <f>IF(Table_PayItems[[#This Row],[Description]]="_","_ Unique Item - "&amp;Table_PayItems[[#This Row],[Item]]&amp;" - $"&amp;Table_PayItems[[#This Row],[Unit]],Table_PayItems[[#This Row],[Description]]&amp;" - $"&amp;Table_PayItems[[#This Row],[Unit]])</f>
        <v>Truss, Type E, 60 foot - $Ea</v>
      </c>
      <c r="I6157" s="29" t="str">
        <f>IFERROR(VLOOKUP(ROWS($M$5:M6157),Table_PayItems[[Search Key]:[Concentrated Name]],2,FALSE),"")</f>
        <v>Truss, Type E, 60 foot - $Ea</v>
      </c>
      <c r="J6157" s="1"/>
      <c r="K6157" s="1"/>
      <c r="L6157" s="22">
        <f>IF(ISNUMBER(SEARCH(Pay_Item_Search_Text_2,M6157)),MAX($L$4:L6156)+1,0)</f>
        <v>1092</v>
      </c>
      <c r="M6157" s="1" t="str">
        <f>IFERROR(VLOOKUP(ROWS($M$5:M6157),Table_PayItems[[Search Key]:[Concentrated Name]],2,FALSE),"")</f>
        <v>Truss, Type E, 60 foot - $Ea</v>
      </c>
      <c r="N6157" s="1" t="str">
        <f>IFERROR(VLOOKUP(ROWS($M$5:N6157),$L$5:$M$7000,2,FALSE),"")</f>
        <v/>
      </c>
      <c r="O6157" s="1" t="str">
        <f>IFERROR(VLOOKUP(ROWS($O$5:O6157),$K$5:$L$7000,2,FALSE),"")</f>
        <v/>
      </c>
    </row>
    <row r="6158" spans="2:15" ht="15" customHeight="1" x14ac:dyDescent="0.25">
      <c r="B6158" s="178" t="s">
        <v>11595</v>
      </c>
      <c r="C6158" s="178" t="s">
        <v>88</v>
      </c>
      <c r="D6158" s="178" t="s">
        <v>3512</v>
      </c>
      <c r="E6158" s="178" t="s">
        <v>5591</v>
      </c>
      <c r="F6158" s="178" t="s">
        <v>17</v>
      </c>
      <c r="G6158" s="1">
        <f>IF(ISNUMBER(Pay_Item_Search_Text),IF(ISNUMBER(IF(FIND(Pay_Item_Search_Text,B6158)=1,1, "FALSE")),MAX(G$4:$G6157)+1,IF(ISNUMBER(Pay_Item_Search_Text),0,IF(ISNUMBER(SEARCH(Pay_Item_Search_Text,H6158)),MAX(G$4:$G6157)+1,0))),IF(ISNUMBER(Pay_Item_Search_Text),0,IF(ISNUMBER(SEARCH(Pay_Item_Search_Text,H6158)),MAX(G$4:$G6157)+1,0)))</f>
        <v>6154</v>
      </c>
      <c r="H6158" s="1" t="str">
        <f>IF(Table_PayItems[[#This Row],[Description]]="_","_ Unique Item - "&amp;Table_PayItems[[#This Row],[Item]]&amp;" - $"&amp;Table_PayItems[[#This Row],[Unit]],Table_PayItems[[#This Row],[Description]]&amp;" - $"&amp;Table_PayItems[[#This Row],[Unit]])</f>
        <v>Truss, Type E, 65 foot - $Ea</v>
      </c>
      <c r="I6158" s="29" t="str">
        <f>IFERROR(VLOOKUP(ROWS($M$5:M6158),Table_PayItems[[Search Key]:[Concentrated Name]],2,FALSE),"")</f>
        <v>Truss, Type E, 65 foot - $Ea</v>
      </c>
      <c r="J6158" s="1"/>
      <c r="K6158" s="1"/>
      <c r="L6158" s="22">
        <f>IF(ISNUMBER(SEARCH(Pay_Item_Search_Text_2,M6158)),MAX($L$4:L6157)+1,0)</f>
        <v>0</v>
      </c>
      <c r="M6158" s="1" t="str">
        <f>IFERROR(VLOOKUP(ROWS($M$5:M6158),Table_PayItems[[Search Key]:[Concentrated Name]],2,FALSE),"")</f>
        <v>Truss, Type E, 65 foot - $Ea</v>
      </c>
      <c r="N6158" s="1" t="str">
        <f>IFERROR(VLOOKUP(ROWS($M$5:N6158),$L$5:$M$7000,2,FALSE),"")</f>
        <v/>
      </c>
      <c r="O6158" s="1" t="str">
        <f>IFERROR(VLOOKUP(ROWS($O$5:O6158),$K$5:$L$7000,2,FALSE),"")</f>
        <v/>
      </c>
    </row>
    <row r="6159" spans="2:15" ht="15" customHeight="1" x14ac:dyDescent="0.25">
      <c r="B6159" s="178" t="s">
        <v>11596</v>
      </c>
      <c r="C6159" s="178" t="s">
        <v>88</v>
      </c>
      <c r="D6159" s="178" t="s">
        <v>3513</v>
      </c>
      <c r="E6159" s="178" t="s">
        <v>5591</v>
      </c>
      <c r="F6159" s="178" t="s">
        <v>17</v>
      </c>
      <c r="G6159" s="1">
        <f>IF(ISNUMBER(Pay_Item_Search_Text),IF(ISNUMBER(IF(FIND(Pay_Item_Search_Text,B6159)=1,1, "FALSE")),MAX(G$4:$G6158)+1,IF(ISNUMBER(Pay_Item_Search_Text),0,IF(ISNUMBER(SEARCH(Pay_Item_Search_Text,H6159)),MAX(G$4:$G6158)+1,0))),IF(ISNUMBER(Pay_Item_Search_Text),0,IF(ISNUMBER(SEARCH(Pay_Item_Search_Text,H6159)),MAX(G$4:$G6158)+1,0)))</f>
        <v>6155</v>
      </c>
      <c r="H6159" s="1" t="str">
        <f>IF(Table_PayItems[[#This Row],[Description]]="_","_ Unique Item - "&amp;Table_PayItems[[#This Row],[Item]]&amp;" - $"&amp;Table_PayItems[[#This Row],[Unit]],Table_PayItems[[#This Row],[Description]]&amp;" - $"&amp;Table_PayItems[[#This Row],[Unit]])</f>
        <v>Truss, Type E, 70 foot - $Ea</v>
      </c>
      <c r="I6159" s="29" t="str">
        <f>IFERROR(VLOOKUP(ROWS($M$5:M6159),Table_PayItems[[Search Key]:[Concentrated Name]],2,FALSE),"")</f>
        <v>Truss, Type E, 70 foot - $Ea</v>
      </c>
      <c r="J6159" s="1"/>
      <c r="K6159" s="1"/>
      <c r="L6159" s="22">
        <f>IF(ISNUMBER(SEARCH(Pay_Item_Search_Text_2,M6159)),MAX($L$4:L6158)+1,0)</f>
        <v>1093</v>
      </c>
      <c r="M6159" s="1" t="str">
        <f>IFERROR(VLOOKUP(ROWS($M$5:M6159),Table_PayItems[[Search Key]:[Concentrated Name]],2,FALSE),"")</f>
        <v>Truss, Type E, 70 foot - $Ea</v>
      </c>
      <c r="N6159" s="1" t="str">
        <f>IFERROR(VLOOKUP(ROWS($M$5:N6159),$L$5:$M$7000,2,FALSE),"")</f>
        <v/>
      </c>
      <c r="O6159" s="1" t="str">
        <f>IFERROR(VLOOKUP(ROWS($O$5:O6159),$K$5:$L$7000,2,FALSE),"")</f>
        <v/>
      </c>
    </row>
    <row r="6160" spans="2:15" ht="15" customHeight="1" x14ac:dyDescent="0.25">
      <c r="B6160" s="178" t="s">
        <v>11597</v>
      </c>
      <c r="C6160" s="178" t="s">
        <v>88</v>
      </c>
      <c r="D6160" s="178" t="s">
        <v>3514</v>
      </c>
      <c r="E6160" s="178" t="s">
        <v>5591</v>
      </c>
      <c r="F6160" s="178" t="s">
        <v>17</v>
      </c>
      <c r="G6160" s="1">
        <f>IF(ISNUMBER(Pay_Item_Search_Text),IF(ISNUMBER(IF(FIND(Pay_Item_Search_Text,B6160)=1,1, "FALSE")),MAX(G$4:$G6159)+1,IF(ISNUMBER(Pay_Item_Search_Text),0,IF(ISNUMBER(SEARCH(Pay_Item_Search_Text,H6160)),MAX(G$4:$G6159)+1,0))),IF(ISNUMBER(Pay_Item_Search_Text),0,IF(ISNUMBER(SEARCH(Pay_Item_Search_Text,H6160)),MAX(G$4:$G6159)+1,0)))</f>
        <v>6156</v>
      </c>
      <c r="H6160" s="1" t="str">
        <f>IF(Table_PayItems[[#This Row],[Description]]="_","_ Unique Item - "&amp;Table_PayItems[[#This Row],[Item]]&amp;" - $"&amp;Table_PayItems[[#This Row],[Unit]],Table_PayItems[[#This Row],[Description]]&amp;" - $"&amp;Table_PayItems[[#This Row],[Unit]])</f>
        <v>Truss, Type E, 75 foot - $Ea</v>
      </c>
      <c r="I6160" s="29" t="str">
        <f>IFERROR(VLOOKUP(ROWS($M$5:M6160),Table_PayItems[[Search Key]:[Concentrated Name]],2,FALSE),"")</f>
        <v>Truss, Type E, 75 foot - $Ea</v>
      </c>
      <c r="J6160" s="1"/>
      <c r="K6160" s="1"/>
      <c r="L6160" s="22">
        <f>IF(ISNUMBER(SEARCH(Pay_Item_Search_Text_2,M6160)),MAX($L$4:L6159)+1,0)</f>
        <v>0</v>
      </c>
      <c r="M6160" s="1" t="str">
        <f>IFERROR(VLOOKUP(ROWS($M$5:M6160),Table_PayItems[[Search Key]:[Concentrated Name]],2,FALSE),"")</f>
        <v>Truss, Type E, 75 foot - $Ea</v>
      </c>
      <c r="N6160" s="1" t="str">
        <f>IFERROR(VLOOKUP(ROWS($M$5:N6160),$L$5:$M$7000,2,FALSE),"")</f>
        <v/>
      </c>
      <c r="O6160" s="1" t="str">
        <f>IFERROR(VLOOKUP(ROWS($O$5:O6160),$K$5:$L$7000,2,FALSE),"")</f>
        <v/>
      </c>
    </row>
    <row r="6161" spans="2:15" ht="15" customHeight="1" x14ac:dyDescent="0.25">
      <c r="B6161" s="178" t="s">
        <v>11598</v>
      </c>
      <c r="C6161" s="178" t="s">
        <v>88</v>
      </c>
      <c r="D6161" s="178" t="s">
        <v>3515</v>
      </c>
      <c r="E6161" s="178" t="s">
        <v>5591</v>
      </c>
      <c r="F6161" s="178" t="s">
        <v>17</v>
      </c>
      <c r="G6161" s="1">
        <f>IF(ISNUMBER(Pay_Item_Search_Text),IF(ISNUMBER(IF(FIND(Pay_Item_Search_Text,B6161)=1,1, "FALSE")),MAX(G$4:$G6160)+1,IF(ISNUMBER(Pay_Item_Search_Text),0,IF(ISNUMBER(SEARCH(Pay_Item_Search_Text,H6161)),MAX(G$4:$G6160)+1,0))),IF(ISNUMBER(Pay_Item_Search_Text),0,IF(ISNUMBER(SEARCH(Pay_Item_Search_Text,H6161)),MAX(G$4:$G6160)+1,0)))</f>
        <v>6157</v>
      </c>
      <c r="H6161" s="1" t="str">
        <f>IF(Table_PayItems[[#This Row],[Description]]="_","_ Unique Item - "&amp;Table_PayItems[[#This Row],[Item]]&amp;" - $"&amp;Table_PayItems[[#This Row],[Unit]],Table_PayItems[[#This Row],[Description]]&amp;" - $"&amp;Table_PayItems[[#This Row],[Unit]])</f>
        <v>Truss, Type E, 80 foot - $Ea</v>
      </c>
      <c r="I6161" s="29" t="str">
        <f>IFERROR(VLOOKUP(ROWS($M$5:M6161),Table_PayItems[[Search Key]:[Concentrated Name]],2,FALSE),"")</f>
        <v>Truss, Type E, 80 foot - $Ea</v>
      </c>
      <c r="J6161" s="1"/>
      <c r="K6161" s="1"/>
      <c r="L6161" s="22">
        <f>IF(ISNUMBER(SEARCH(Pay_Item_Search_Text_2,M6161)),MAX($L$4:L6160)+1,0)</f>
        <v>1094</v>
      </c>
      <c r="M6161" s="1" t="str">
        <f>IFERROR(VLOOKUP(ROWS($M$5:M6161),Table_PayItems[[Search Key]:[Concentrated Name]],2,FALSE),"")</f>
        <v>Truss, Type E, 80 foot - $Ea</v>
      </c>
      <c r="N6161" s="1" t="str">
        <f>IFERROR(VLOOKUP(ROWS($M$5:N6161),$L$5:$M$7000,2,FALSE),"")</f>
        <v/>
      </c>
      <c r="O6161" s="1" t="str">
        <f>IFERROR(VLOOKUP(ROWS($O$5:O6161),$K$5:$L$7000,2,FALSE),"")</f>
        <v/>
      </c>
    </row>
    <row r="6162" spans="2:15" ht="15" customHeight="1" x14ac:dyDescent="0.25">
      <c r="B6162" s="178" t="s">
        <v>11599</v>
      </c>
      <c r="C6162" s="178" t="s">
        <v>88</v>
      </c>
      <c r="D6162" s="178" t="s">
        <v>3516</v>
      </c>
      <c r="E6162" s="178" t="s">
        <v>5591</v>
      </c>
      <c r="F6162" s="178" t="s">
        <v>17</v>
      </c>
      <c r="G6162" s="1">
        <f>IF(ISNUMBER(Pay_Item_Search_Text),IF(ISNUMBER(IF(FIND(Pay_Item_Search_Text,B6162)=1,1, "FALSE")),MAX(G$4:$G6161)+1,IF(ISNUMBER(Pay_Item_Search_Text),0,IF(ISNUMBER(SEARCH(Pay_Item_Search_Text,H6162)),MAX(G$4:$G6161)+1,0))),IF(ISNUMBER(Pay_Item_Search_Text),0,IF(ISNUMBER(SEARCH(Pay_Item_Search_Text,H6162)),MAX(G$4:$G6161)+1,0)))</f>
        <v>6158</v>
      </c>
      <c r="H6162" s="1" t="str">
        <f>IF(Table_PayItems[[#This Row],[Description]]="_","_ Unique Item - "&amp;Table_PayItems[[#This Row],[Item]]&amp;" - $"&amp;Table_PayItems[[#This Row],[Unit]],Table_PayItems[[#This Row],[Description]]&amp;" - $"&amp;Table_PayItems[[#This Row],[Unit]])</f>
        <v>Truss, Type E, 85 foot - $Ea</v>
      </c>
      <c r="I6162" s="29" t="str">
        <f>IFERROR(VLOOKUP(ROWS($M$5:M6162),Table_PayItems[[Search Key]:[Concentrated Name]],2,FALSE),"")</f>
        <v>Truss, Type E, 85 foot - $Ea</v>
      </c>
      <c r="J6162" s="1"/>
      <c r="K6162" s="1"/>
      <c r="L6162" s="22">
        <f>IF(ISNUMBER(SEARCH(Pay_Item_Search_Text_2,M6162)),MAX($L$4:L6161)+1,0)</f>
        <v>0</v>
      </c>
      <c r="M6162" s="1" t="str">
        <f>IFERROR(VLOOKUP(ROWS($M$5:M6162),Table_PayItems[[Search Key]:[Concentrated Name]],2,FALSE),"")</f>
        <v>Truss, Type E, 85 foot - $Ea</v>
      </c>
      <c r="N6162" s="1" t="str">
        <f>IFERROR(VLOOKUP(ROWS($M$5:N6162),$L$5:$M$7000,2,FALSE),"")</f>
        <v/>
      </c>
      <c r="O6162" s="1" t="str">
        <f>IFERROR(VLOOKUP(ROWS($O$5:O6162),$K$5:$L$7000,2,FALSE),"")</f>
        <v/>
      </c>
    </row>
    <row r="6163" spans="2:15" ht="15" customHeight="1" x14ac:dyDescent="0.25">
      <c r="B6163" s="178" t="s">
        <v>11600</v>
      </c>
      <c r="C6163" s="178" t="s">
        <v>88</v>
      </c>
      <c r="D6163" s="178" t="s">
        <v>3517</v>
      </c>
      <c r="E6163" s="178" t="s">
        <v>5591</v>
      </c>
      <c r="F6163" s="178" t="s">
        <v>17</v>
      </c>
      <c r="G6163" s="1">
        <f>IF(ISNUMBER(Pay_Item_Search_Text),IF(ISNUMBER(IF(FIND(Pay_Item_Search_Text,B6163)=1,1, "FALSE")),MAX(G$4:$G6162)+1,IF(ISNUMBER(Pay_Item_Search_Text),0,IF(ISNUMBER(SEARCH(Pay_Item_Search_Text,H6163)),MAX(G$4:$G6162)+1,0))),IF(ISNUMBER(Pay_Item_Search_Text),0,IF(ISNUMBER(SEARCH(Pay_Item_Search_Text,H6163)),MAX(G$4:$G6162)+1,0)))</f>
        <v>6159</v>
      </c>
      <c r="H6163" s="1" t="str">
        <f>IF(Table_PayItems[[#This Row],[Description]]="_","_ Unique Item - "&amp;Table_PayItems[[#This Row],[Item]]&amp;" - $"&amp;Table_PayItems[[#This Row],[Unit]],Table_PayItems[[#This Row],[Description]]&amp;" - $"&amp;Table_PayItems[[#This Row],[Unit]])</f>
        <v>Truss, Type E, 90 foot - $Ea</v>
      </c>
      <c r="I6163" s="29" t="str">
        <f>IFERROR(VLOOKUP(ROWS($M$5:M6163),Table_PayItems[[Search Key]:[Concentrated Name]],2,FALSE),"")</f>
        <v>Truss, Type E, 90 foot - $Ea</v>
      </c>
      <c r="J6163" s="1"/>
      <c r="K6163" s="1"/>
      <c r="L6163" s="22">
        <f>IF(ISNUMBER(SEARCH(Pay_Item_Search_Text_2,M6163)),MAX($L$4:L6162)+1,0)</f>
        <v>1095</v>
      </c>
      <c r="M6163" s="1" t="str">
        <f>IFERROR(VLOOKUP(ROWS($M$5:M6163),Table_PayItems[[Search Key]:[Concentrated Name]],2,FALSE),"")</f>
        <v>Truss, Type E, 90 foot - $Ea</v>
      </c>
      <c r="N6163" s="1" t="str">
        <f>IFERROR(VLOOKUP(ROWS($M$5:N6163),$L$5:$M$7000,2,FALSE),"")</f>
        <v/>
      </c>
      <c r="O6163" s="1" t="str">
        <f>IFERROR(VLOOKUP(ROWS($O$5:O6163),$K$5:$L$7000,2,FALSE),"")</f>
        <v/>
      </c>
    </row>
    <row r="6164" spans="2:15" ht="15" customHeight="1" x14ac:dyDescent="0.25">
      <c r="B6164" s="178" t="s">
        <v>11601</v>
      </c>
      <c r="C6164" s="178" t="s">
        <v>88</v>
      </c>
      <c r="D6164" s="178" t="s">
        <v>3518</v>
      </c>
      <c r="E6164" s="178" t="s">
        <v>5591</v>
      </c>
      <c r="F6164" s="178" t="s">
        <v>17</v>
      </c>
      <c r="G6164" s="1">
        <f>IF(ISNUMBER(Pay_Item_Search_Text),IF(ISNUMBER(IF(FIND(Pay_Item_Search_Text,B6164)=1,1, "FALSE")),MAX(G$4:$G6163)+1,IF(ISNUMBER(Pay_Item_Search_Text),0,IF(ISNUMBER(SEARCH(Pay_Item_Search_Text,H6164)),MAX(G$4:$G6163)+1,0))),IF(ISNUMBER(Pay_Item_Search_Text),0,IF(ISNUMBER(SEARCH(Pay_Item_Search_Text,H6164)),MAX(G$4:$G6163)+1,0)))</f>
        <v>6160</v>
      </c>
      <c r="H6164" s="1" t="str">
        <f>IF(Table_PayItems[[#This Row],[Description]]="_","_ Unique Item - "&amp;Table_PayItems[[#This Row],[Item]]&amp;" - $"&amp;Table_PayItems[[#This Row],[Unit]],Table_PayItems[[#This Row],[Description]]&amp;" - $"&amp;Table_PayItems[[#This Row],[Unit]])</f>
        <v>Truss, Type E, 95 foot - $Ea</v>
      </c>
      <c r="I6164" s="29" t="str">
        <f>IFERROR(VLOOKUP(ROWS($M$5:M6164),Table_PayItems[[Search Key]:[Concentrated Name]],2,FALSE),"")</f>
        <v>Truss, Type E, 95 foot - $Ea</v>
      </c>
      <c r="J6164" s="1"/>
      <c r="K6164" s="1"/>
      <c r="L6164" s="22">
        <f>IF(ISNUMBER(SEARCH(Pay_Item_Search_Text_2,M6164)),MAX($L$4:L6163)+1,0)</f>
        <v>0</v>
      </c>
      <c r="M6164" s="1" t="str">
        <f>IFERROR(VLOOKUP(ROWS($M$5:M6164),Table_PayItems[[Search Key]:[Concentrated Name]],2,FALSE),"")</f>
        <v>Truss, Type E, 95 foot - $Ea</v>
      </c>
      <c r="N6164" s="1" t="str">
        <f>IFERROR(VLOOKUP(ROWS($M$5:N6164),$L$5:$M$7000,2,FALSE),"")</f>
        <v/>
      </c>
      <c r="O6164" s="1" t="str">
        <f>IFERROR(VLOOKUP(ROWS($O$5:O6164),$K$5:$L$7000,2,FALSE),"")</f>
        <v/>
      </c>
    </row>
    <row r="6165" spans="2:15" ht="15" customHeight="1" x14ac:dyDescent="0.25">
      <c r="B6165" s="178" t="s">
        <v>14286</v>
      </c>
      <c r="C6165" s="178" t="s">
        <v>88</v>
      </c>
      <c r="D6165" s="178" t="s">
        <v>14287</v>
      </c>
      <c r="E6165" s="178" t="s">
        <v>5622</v>
      </c>
      <c r="F6165" s="178" t="s">
        <v>17</v>
      </c>
      <c r="G6165" s="1">
        <f>IF(ISNUMBER(Pay_Item_Search_Text),IF(ISNUMBER(IF(FIND(Pay_Item_Search_Text,B6165)=1,1, "FALSE")),MAX(G$4:$G6164)+1,IF(ISNUMBER(Pay_Item_Search_Text),0,IF(ISNUMBER(SEARCH(Pay_Item_Search_Text,H6165)),MAX(G$4:$G6164)+1,0))),IF(ISNUMBER(Pay_Item_Search_Text),0,IF(ISNUMBER(SEARCH(Pay_Item_Search_Text,H6165)),MAX(G$4:$G6164)+1,0)))</f>
        <v>6161</v>
      </c>
      <c r="H6165" s="1" t="str">
        <f>IF(Table_PayItems[[#This Row],[Description]]="_","_ Unique Item - "&amp;Table_PayItems[[#This Row],[Item]]&amp;" - $"&amp;Table_PayItems[[#This Row],[Unit]],Table_PayItems[[#This Row],[Description]]&amp;" - $"&amp;Table_PayItems[[#This Row],[Unit]])</f>
        <v>TS Face, Bag - $Ea</v>
      </c>
      <c r="I6165" s="29" t="str">
        <f>IFERROR(VLOOKUP(ROWS($M$5:M6165),Table_PayItems[[Search Key]:[Concentrated Name]],2,FALSE),"")</f>
        <v>TS Face, Bag - $Ea</v>
      </c>
      <c r="J6165" s="1"/>
      <c r="K6165" s="1"/>
      <c r="L6165" s="22">
        <f>IF(ISNUMBER(SEARCH(Pay_Item_Search_Text_2,M6165)),MAX($L$4:L6164)+1,0)</f>
        <v>0</v>
      </c>
      <c r="M6165" s="1" t="str">
        <f>IFERROR(VLOOKUP(ROWS($M$5:M6165),Table_PayItems[[Search Key]:[Concentrated Name]],2,FALSE),"")</f>
        <v>TS Face, Bag - $Ea</v>
      </c>
      <c r="N6165" s="1" t="str">
        <f>IFERROR(VLOOKUP(ROWS($M$5:N6165),$L$5:$M$7000,2,FALSE),"")</f>
        <v/>
      </c>
      <c r="O6165" s="1" t="str">
        <f>IFERROR(VLOOKUP(ROWS($O$5:O6165),$K$5:$L$7000,2,FALSE),"")</f>
        <v/>
      </c>
    </row>
    <row r="6166" spans="2:15" ht="15" customHeight="1" x14ac:dyDescent="0.25">
      <c r="B6166" s="178" t="s">
        <v>14288</v>
      </c>
      <c r="C6166" s="178" t="s">
        <v>88</v>
      </c>
      <c r="D6166" s="178" t="s">
        <v>14289</v>
      </c>
      <c r="E6166" s="178" t="s">
        <v>5622</v>
      </c>
      <c r="F6166" s="178" t="s">
        <v>17</v>
      </c>
      <c r="G6166" s="1">
        <f>IF(ISNUMBER(Pay_Item_Search_Text),IF(ISNUMBER(IF(FIND(Pay_Item_Search_Text,B6166)=1,1, "FALSE")),MAX(G$4:$G6165)+1,IF(ISNUMBER(Pay_Item_Search_Text),0,IF(ISNUMBER(SEARCH(Pay_Item_Search_Text,H6166)),MAX(G$4:$G6165)+1,0))),IF(ISNUMBER(Pay_Item_Search_Text),0,IF(ISNUMBER(SEARCH(Pay_Item_Search_Text,H6166)),MAX(G$4:$G6165)+1,0)))</f>
        <v>6162</v>
      </c>
      <c r="H6166" s="1" t="str">
        <f>IF(Table_PayItems[[#This Row],[Description]]="_","_ Unique Item - "&amp;Table_PayItems[[#This Row],[Item]]&amp;" - $"&amp;Table_PayItems[[#This Row],[Unit]],Table_PayItems[[#This Row],[Description]]&amp;" - $"&amp;Table_PayItems[[#This Row],[Unit]])</f>
        <v>TS Face, Bag, Rem - $Ea</v>
      </c>
      <c r="I6166" s="29" t="str">
        <f>IFERROR(VLOOKUP(ROWS($M$5:M6166),Table_PayItems[[Search Key]:[Concentrated Name]],2,FALSE),"")</f>
        <v>TS Face, Bag, Rem - $Ea</v>
      </c>
      <c r="J6166" s="1"/>
      <c r="K6166" s="1"/>
      <c r="L6166" s="22">
        <f>IF(ISNUMBER(SEARCH(Pay_Item_Search_Text_2,M6166)),MAX($L$4:L6165)+1,0)</f>
        <v>0</v>
      </c>
      <c r="M6166" s="1" t="str">
        <f>IFERROR(VLOOKUP(ROWS($M$5:M6166),Table_PayItems[[Search Key]:[Concentrated Name]],2,FALSE),"")</f>
        <v>TS Face, Bag, Rem - $Ea</v>
      </c>
      <c r="N6166" s="1" t="str">
        <f>IFERROR(VLOOKUP(ROWS($M$5:N6166),$L$5:$M$7000,2,FALSE),"")</f>
        <v/>
      </c>
      <c r="O6166" s="1" t="str">
        <f>IFERROR(VLOOKUP(ROWS($O$5:O6166),$K$5:$L$7000,2,FALSE),"")</f>
        <v/>
      </c>
    </row>
    <row r="6167" spans="2:15" ht="15" customHeight="1" x14ac:dyDescent="0.25">
      <c r="B6167" s="178" t="s">
        <v>14282</v>
      </c>
      <c r="C6167" s="178" t="s">
        <v>88</v>
      </c>
      <c r="D6167" s="178" t="s">
        <v>5189</v>
      </c>
      <c r="E6167" s="178" t="s">
        <v>5190</v>
      </c>
      <c r="F6167" s="178" t="s">
        <v>17</v>
      </c>
      <c r="G6167" s="1">
        <f>IF(ISNUMBER(Pay_Item_Search_Text),IF(ISNUMBER(IF(FIND(Pay_Item_Search_Text,B6167)=1,1, "FALSE")),MAX(G$4:$G6166)+1,IF(ISNUMBER(Pay_Item_Search_Text),0,IF(ISNUMBER(SEARCH(Pay_Item_Search_Text,H6167)),MAX(G$4:$G6166)+1,0))),IF(ISNUMBER(Pay_Item_Search_Text),0,IF(ISNUMBER(SEARCH(Pay_Item_Search_Text,H6167)),MAX(G$4:$G6166)+1,0)))</f>
        <v>6163</v>
      </c>
      <c r="H6167" s="1" t="str">
        <f>IF(Table_PayItems[[#This Row],[Description]]="_","_ Unique Item - "&amp;Table_PayItems[[#This Row],[Item]]&amp;" - $"&amp;Table_PayItems[[#This Row],[Unit]],Table_PayItems[[#This Row],[Description]]&amp;" - $"&amp;Table_PayItems[[#This Row],[Unit]])</f>
        <v>TS Head, Adj - $Ea</v>
      </c>
      <c r="I6167" s="29" t="str">
        <f>IFERROR(VLOOKUP(ROWS($M$5:M6167),Table_PayItems[[Search Key]:[Concentrated Name]],2,FALSE),"")</f>
        <v>TS Head, Adj - $Ea</v>
      </c>
      <c r="J6167" s="1"/>
      <c r="K6167" s="1"/>
      <c r="L6167" s="22">
        <f>IF(ISNUMBER(SEARCH(Pay_Item_Search_Text_2,M6167)),MAX($L$4:L6166)+1,0)</f>
        <v>0</v>
      </c>
      <c r="M6167" s="1" t="str">
        <f>IFERROR(VLOOKUP(ROWS($M$5:M6167),Table_PayItems[[Search Key]:[Concentrated Name]],2,FALSE),"")</f>
        <v>TS Head, Adj - $Ea</v>
      </c>
      <c r="N6167" s="1" t="str">
        <f>IFERROR(VLOOKUP(ROWS($M$5:N6167),$L$5:$M$7000,2,FALSE),"")</f>
        <v/>
      </c>
      <c r="O6167" s="1" t="str">
        <f>IFERROR(VLOOKUP(ROWS($O$5:O6167),$K$5:$L$7000,2,FALSE),"")</f>
        <v/>
      </c>
    </row>
    <row r="6168" spans="2:15" ht="15" customHeight="1" x14ac:dyDescent="0.25">
      <c r="B6168" s="178" t="s">
        <v>14283</v>
      </c>
      <c r="C6168" s="178" t="s">
        <v>88</v>
      </c>
      <c r="D6168" s="178" t="s">
        <v>5191</v>
      </c>
      <c r="E6168" s="178" t="s">
        <v>5192</v>
      </c>
      <c r="F6168" s="178" t="s">
        <v>17</v>
      </c>
      <c r="G6168" s="1">
        <f>IF(ISNUMBER(Pay_Item_Search_Text),IF(ISNUMBER(IF(FIND(Pay_Item_Search_Text,B6168)=1,1, "FALSE")),MAX(G$4:$G6167)+1,IF(ISNUMBER(Pay_Item_Search_Text),0,IF(ISNUMBER(SEARCH(Pay_Item_Search_Text,H6168)),MAX(G$4:$G6167)+1,0))),IF(ISNUMBER(Pay_Item_Search_Text),0,IF(ISNUMBER(SEARCH(Pay_Item_Search_Text,H6168)),MAX(G$4:$G6167)+1,0)))</f>
        <v>6164</v>
      </c>
      <c r="H6168" s="1" t="str">
        <f>IF(Table_PayItems[[#This Row],[Description]]="_","_ Unique Item - "&amp;Table_PayItems[[#This Row],[Item]]&amp;" - $"&amp;Table_PayItems[[#This Row],[Unit]],Table_PayItems[[#This Row],[Description]]&amp;" - $"&amp;Table_PayItems[[#This Row],[Unit]])</f>
        <v>TS Head, Temp - $Ea</v>
      </c>
      <c r="I6168" s="29" t="str">
        <f>IFERROR(VLOOKUP(ROWS($M$5:M6168),Table_PayItems[[Search Key]:[Concentrated Name]],2,FALSE),"")</f>
        <v>TS Head, Temp - $Ea</v>
      </c>
      <c r="J6168" s="1"/>
      <c r="K6168" s="1"/>
      <c r="L6168" s="22">
        <f>IF(ISNUMBER(SEARCH(Pay_Item_Search_Text_2,M6168)),MAX($L$4:L6167)+1,0)</f>
        <v>0</v>
      </c>
      <c r="M6168" s="1" t="str">
        <f>IFERROR(VLOOKUP(ROWS($M$5:M6168),Table_PayItems[[Search Key]:[Concentrated Name]],2,FALSE),"")</f>
        <v>TS Head, Temp - $Ea</v>
      </c>
      <c r="N6168" s="1" t="str">
        <f>IFERROR(VLOOKUP(ROWS($M$5:N6168),$L$5:$M$7000,2,FALSE),"")</f>
        <v/>
      </c>
      <c r="O6168" s="1" t="str">
        <f>IFERROR(VLOOKUP(ROWS($O$5:O6168),$K$5:$L$7000,2,FALSE),"")</f>
        <v/>
      </c>
    </row>
    <row r="6169" spans="2:15" ht="15" customHeight="1" x14ac:dyDescent="0.25">
      <c r="B6169" s="178" t="s">
        <v>14304</v>
      </c>
      <c r="C6169" s="178" t="s">
        <v>88</v>
      </c>
      <c r="D6169" s="178" t="s">
        <v>5210</v>
      </c>
      <c r="E6169" s="178" t="s">
        <v>5211</v>
      </c>
      <c r="F6169" s="178" t="s">
        <v>17</v>
      </c>
      <c r="G6169" s="1">
        <f>IF(ISNUMBER(Pay_Item_Search_Text),IF(ISNUMBER(IF(FIND(Pay_Item_Search_Text,B6169)=1,1, "FALSE")),MAX(G$4:$G6168)+1,IF(ISNUMBER(Pay_Item_Search_Text),0,IF(ISNUMBER(SEARCH(Pay_Item_Search_Text,H6169)),MAX(G$4:$G6168)+1,0))),IF(ISNUMBER(Pay_Item_Search_Text),0,IF(ISNUMBER(SEARCH(Pay_Item_Search_Text,H6169)),MAX(G$4:$G6168)+1,0)))</f>
        <v>6165</v>
      </c>
      <c r="H6169" s="1" t="str">
        <f>IF(Table_PayItems[[#This Row],[Description]]="_","_ Unique Item - "&amp;Table_PayItems[[#This Row],[Item]]&amp;" - $"&amp;Table_PayItems[[#This Row],[Unit]],Table_PayItems[[#This Row],[Description]]&amp;" - $"&amp;Table_PayItems[[#This Row],[Unit]])</f>
        <v>TS Uninterruptible Power System - $Ea</v>
      </c>
      <c r="I6169" s="29" t="str">
        <f>IFERROR(VLOOKUP(ROWS($M$5:M6169),Table_PayItems[[Search Key]:[Concentrated Name]],2,FALSE),"")</f>
        <v>TS Uninterruptible Power System - $Ea</v>
      </c>
      <c r="J6169" s="1"/>
      <c r="K6169" s="1"/>
      <c r="L6169" s="22">
        <f>IF(ISNUMBER(SEARCH(Pay_Item_Search_Text_2,M6169)),MAX($L$4:L6168)+1,0)</f>
        <v>0</v>
      </c>
      <c r="M6169" s="1" t="str">
        <f>IFERROR(VLOOKUP(ROWS($M$5:M6169),Table_PayItems[[Search Key]:[Concentrated Name]],2,FALSE),"")</f>
        <v>TS Uninterruptible Power System - $Ea</v>
      </c>
      <c r="N6169" s="1" t="str">
        <f>IFERROR(VLOOKUP(ROWS($M$5:N6169),$L$5:$M$7000,2,FALSE),"")</f>
        <v/>
      </c>
      <c r="O6169" s="1" t="str">
        <f>IFERROR(VLOOKUP(ROWS($O$5:O6169),$K$5:$L$7000,2,FALSE),"")</f>
        <v/>
      </c>
    </row>
    <row r="6170" spans="2:15" ht="15" customHeight="1" x14ac:dyDescent="0.25">
      <c r="B6170" s="178" t="s">
        <v>14102</v>
      </c>
      <c r="C6170" s="178" t="s">
        <v>88</v>
      </c>
      <c r="D6170" s="178" t="s">
        <v>5015</v>
      </c>
      <c r="E6170" s="178" t="s">
        <v>17</v>
      </c>
      <c r="F6170" s="178" t="s">
        <v>17</v>
      </c>
      <c r="G6170" s="1">
        <f>IF(ISNUMBER(Pay_Item_Search_Text),IF(ISNUMBER(IF(FIND(Pay_Item_Search_Text,B6170)=1,1, "FALSE")),MAX(G$4:$G6169)+1,IF(ISNUMBER(Pay_Item_Search_Text),0,IF(ISNUMBER(SEARCH(Pay_Item_Search_Text,H6170)),MAX(G$4:$G6169)+1,0))),IF(ISNUMBER(Pay_Item_Search_Text),0,IF(ISNUMBER(SEARCH(Pay_Item_Search_Text,H6170)),MAX(G$4:$G6169)+1,0)))</f>
        <v>6166</v>
      </c>
      <c r="H6170" s="1" t="str">
        <f>IF(Table_PayItems[[#This Row],[Description]]="_","_ Unique Item - "&amp;Table_PayItems[[#This Row],[Item]]&amp;" - $"&amp;Table_PayItems[[#This Row],[Unit]],Table_PayItems[[#This Row],[Description]]&amp;" - $"&amp;Table_PayItems[[#This Row],[Unit]])</f>
        <v>TS, 4th Level Arrow, Rem - $Ea</v>
      </c>
      <c r="I6170" s="29" t="str">
        <f>IFERROR(VLOOKUP(ROWS($M$5:M6170),Table_PayItems[[Search Key]:[Concentrated Name]],2,FALSE),"")</f>
        <v>TS, 4th Level Arrow, Rem - $Ea</v>
      </c>
      <c r="J6170" s="1"/>
      <c r="K6170" s="1"/>
      <c r="L6170" s="22">
        <f>IF(ISNUMBER(SEARCH(Pay_Item_Search_Text_2,M6170)),MAX($L$4:L6169)+1,0)</f>
        <v>0</v>
      </c>
      <c r="M6170" s="1" t="str">
        <f>IFERROR(VLOOKUP(ROWS($M$5:M6170),Table_PayItems[[Search Key]:[Concentrated Name]],2,FALSE),"")</f>
        <v>TS, 4th Level Arrow, Rem - $Ea</v>
      </c>
      <c r="N6170" s="1" t="str">
        <f>IFERROR(VLOOKUP(ROWS($M$5:N6170),$L$5:$M$7000,2,FALSE),"")</f>
        <v/>
      </c>
      <c r="O6170" s="1" t="str">
        <f>IFERROR(VLOOKUP(ROWS($O$5:O6170),$K$5:$L$7000,2,FALSE),"")</f>
        <v/>
      </c>
    </row>
    <row r="6171" spans="2:15" ht="15" customHeight="1" x14ac:dyDescent="0.25">
      <c r="B6171" s="178" t="s">
        <v>14128</v>
      </c>
      <c r="C6171" s="178" t="s">
        <v>88</v>
      </c>
      <c r="D6171" s="178" t="s">
        <v>5038</v>
      </c>
      <c r="E6171" s="178" t="s">
        <v>17</v>
      </c>
      <c r="F6171" s="178" t="s">
        <v>17</v>
      </c>
      <c r="G6171" s="1">
        <f>IF(ISNUMBER(Pay_Item_Search_Text),IF(ISNUMBER(IF(FIND(Pay_Item_Search_Text,B6171)=1,1, "FALSE")),MAX(G$4:$G6170)+1,IF(ISNUMBER(Pay_Item_Search_Text),0,IF(ISNUMBER(SEARCH(Pay_Item_Search_Text,H6171)),MAX(G$4:$G6170)+1,0))),IF(ISNUMBER(Pay_Item_Search_Text),0,IF(ISNUMBER(SEARCH(Pay_Item_Search_Text,H6171)),MAX(G$4:$G6170)+1,0)))</f>
        <v>6167</v>
      </c>
      <c r="H6171" s="1" t="str">
        <f>IF(Table_PayItems[[#This Row],[Description]]="_","_ Unique Item - "&amp;Table_PayItems[[#This Row],[Item]]&amp;" - $"&amp;Table_PayItems[[#This Row],[Unit]],Table_PayItems[[#This Row],[Description]]&amp;" - $"&amp;Table_PayItems[[#This Row],[Unit]])</f>
        <v>TS, 4th Level, LTGA - $Ea</v>
      </c>
      <c r="I6171" s="29" t="str">
        <f>IFERROR(VLOOKUP(ROWS($M$5:M6171),Table_PayItems[[Search Key]:[Concentrated Name]],2,FALSE),"")</f>
        <v>TS, 4th Level, LTGA - $Ea</v>
      </c>
      <c r="J6171" s="1"/>
      <c r="K6171" s="1"/>
      <c r="L6171" s="22">
        <f>IF(ISNUMBER(SEARCH(Pay_Item_Search_Text_2,M6171)),MAX($L$4:L6170)+1,0)</f>
        <v>0</v>
      </c>
      <c r="M6171" s="1" t="str">
        <f>IFERROR(VLOOKUP(ROWS($M$5:M6171),Table_PayItems[[Search Key]:[Concentrated Name]],2,FALSE),"")</f>
        <v>TS, 4th Level, LTGA - $Ea</v>
      </c>
      <c r="N6171" s="1" t="str">
        <f>IFERROR(VLOOKUP(ROWS($M$5:N6171),$L$5:$M$7000,2,FALSE),"")</f>
        <v/>
      </c>
      <c r="O6171" s="1" t="str">
        <f>IFERROR(VLOOKUP(ROWS($O$5:O6171),$K$5:$L$7000,2,FALSE),"")</f>
        <v/>
      </c>
    </row>
    <row r="6172" spans="2:15" ht="15" customHeight="1" x14ac:dyDescent="0.25">
      <c r="B6172" s="178" t="s">
        <v>14193</v>
      </c>
      <c r="C6172" s="178" t="s">
        <v>88</v>
      </c>
      <c r="D6172" s="178" t="s">
        <v>5100</v>
      </c>
      <c r="E6172" s="178" t="s">
        <v>17</v>
      </c>
      <c r="F6172" s="178" t="s">
        <v>17</v>
      </c>
      <c r="G6172" s="1">
        <f>IF(ISNUMBER(Pay_Item_Search_Text),IF(ISNUMBER(IF(FIND(Pay_Item_Search_Text,B6172)=1,1, "FALSE")),MAX(G$4:$G6171)+1,IF(ISNUMBER(Pay_Item_Search_Text),0,IF(ISNUMBER(SEARCH(Pay_Item_Search_Text,H6172)),MAX(G$4:$G6171)+1,0))),IF(ISNUMBER(Pay_Item_Search_Text),0,IF(ISNUMBER(SEARCH(Pay_Item_Search_Text,H6172)),MAX(G$4:$G6171)+1,0)))</f>
        <v>6168</v>
      </c>
      <c r="H6172" s="1" t="str">
        <f>IF(Table_PayItems[[#This Row],[Description]]="_","_ Unique Item - "&amp;Table_PayItems[[#This Row],[Item]]&amp;" - $"&amp;Table_PayItems[[#This Row],[Unit]],Table_PayItems[[#This Row],[Description]]&amp;" - $"&amp;Table_PayItems[[#This Row],[Unit]])</f>
        <v>TS, 4th Level, LTGA (LED) - $Ea</v>
      </c>
      <c r="I6172" s="29" t="str">
        <f>IFERROR(VLOOKUP(ROWS($M$5:M6172),Table_PayItems[[Search Key]:[Concentrated Name]],2,FALSE),"")</f>
        <v>TS, 4th Level, LTGA (LED) - $Ea</v>
      </c>
      <c r="J6172" s="1"/>
      <c r="K6172" s="1"/>
      <c r="L6172" s="22">
        <f>IF(ISNUMBER(SEARCH(Pay_Item_Search_Text_2,M6172)),MAX($L$4:L6171)+1,0)</f>
        <v>0</v>
      </c>
      <c r="M6172" s="1" t="str">
        <f>IFERROR(VLOOKUP(ROWS($M$5:M6172),Table_PayItems[[Search Key]:[Concentrated Name]],2,FALSE),"")</f>
        <v>TS, 4th Level, LTGA (LED) - $Ea</v>
      </c>
      <c r="N6172" s="1" t="str">
        <f>IFERROR(VLOOKUP(ROWS($M$5:N6172),$L$5:$M$7000,2,FALSE),"")</f>
        <v/>
      </c>
      <c r="O6172" s="1" t="str">
        <f>IFERROR(VLOOKUP(ROWS($O$5:O6172),$K$5:$L$7000,2,FALSE),"")</f>
        <v/>
      </c>
    </row>
    <row r="6173" spans="2:15" ht="15" customHeight="1" x14ac:dyDescent="0.25">
      <c r="B6173" s="178" t="s">
        <v>14129</v>
      </c>
      <c r="C6173" s="178" t="s">
        <v>88</v>
      </c>
      <c r="D6173" s="178" t="s">
        <v>5039</v>
      </c>
      <c r="E6173" s="178" t="s">
        <v>17</v>
      </c>
      <c r="F6173" s="178" t="s">
        <v>17</v>
      </c>
      <c r="G6173" s="1">
        <f>IF(ISNUMBER(Pay_Item_Search_Text),IF(ISNUMBER(IF(FIND(Pay_Item_Search_Text,B6173)=1,1, "FALSE")),MAX(G$4:$G6172)+1,IF(ISNUMBER(Pay_Item_Search_Text),0,IF(ISNUMBER(SEARCH(Pay_Item_Search_Text,H6173)),MAX(G$4:$G6172)+1,0))),IF(ISNUMBER(Pay_Item_Search_Text),0,IF(ISNUMBER(SEARCH(Pay_Item_Search_Text,H6173)),MAX(G$4:$G6172)+1,0)))</f>
        <v>6169</v>
      </c>
      <c r="H6173" s="1" t="str">
        <f>IF(Table_PayItems[[#This Row],[Description]]="_","_ Unique Item - "&amp;Table_PayItems[[#This Row],[Item]]&amp;" - $"&amp;Table_PayItems[[#This Row],[Unit]],Table_PayItems[[#This Row],[Description]]&amp;" - $"&amp;Table_PayItems[[#This Row],[Unit]])</f>
        <v>TS, 4th Level, LTGA, Salv - $Ea</v>
      </c>
      <c r="I6173" s="29" t="str">
        <f>IFERROR(VLOOKUP(ROWS($M$5:M6173),Table_PayItems[[Search Key]:[Concentrated Name]],2,FALSE),"")</f>
        <v>TS, 4th Level, LTGA, Salv - $Ea</v>
      </c>
      <c r="J6173" s="1"/>
      <c r="K6173" s="1"/>
      <c r="L6173" s="22">
        <f>IF(ISNUMBER(SEARCH(Pay_Item_Search_Text_2,M6173)),MAX($L$4:L6172)+1,0)</f>
        <v>0</v>
      </c>
      <c r="M6173" s="1" t="str">
        <f>IFERROR(VLOOKUP(ROWS($M$5:M6173),Table_PayItems[[Search Key]:[Concentrated Name]],2,FALSE),"")</f>
        <v>TS, 4th Level, LTGA, Salv - $Ea</v>
      </c>
      <c r="N6173" s="1" t="str">
        <f>IFERROR(VLOOKUP(ROWS($M$5:N6173),$L$5:$M$7000,2,FALSE),"")</f>
        <v/>
      </c>
      <c r="O6173" s="1" t="str">
        <f>IFERROR(VLOOKUP(ROWS($O$5:O6173),$K$5:$L$7000,2,FALSE),"")</f>
        <v/>
      </c>
    </row>
    <row r="6174" spans="2:15" ht="15" customHeight="1" x14ac:dyDescent="0.25">
      <c r="B6174" s="178" t="s">
        <v>14130</v>
      </c>
      <c r="C6174" s="178" t="s">
        <v>88</v>
      </c>
      <c r="D6174" s="178" t="s">
        <v>5040</v>
      </c>
      <c r="E6174" s="178" t="s">
        <v>17</v>
      </c>
      <c r="F6174" s="178" t="s">
        <v>17</v>
      </c>
      <c r="G6174" s="1">
        <f>IF(ISNUMBER(Pay_Item_Search_Text),IF(ISNUMBER(IF(FIND(Pay_Item_Search_Text,B6174)=1,1, "FALSE")),MAX(G$4:$G6173)+1,IF(ISNUMBER(Pay_Item_Search_Text),0,IF(ISNUMBER(SEARCH(Pay_Item_Search_Text,H6174)),MAX(G$4:$G6173)+1,0))),IF(ISNUMBER(Pay_Item_Search_Text),0,IF(ISNUMBER(SEARCH(Pay_Item_Search_Text,H6174)),MAX(G$4:$G6173)+1,0)))</f>
        <v>6170</v>
      </c>
      <c r="H6174" s="1" t="str">
        <f>IF(Table_PayItems[[#This Row],[Description]]="_","_ Unique Item - "&amp;Table_PayItems[[#This Row],[Item]]&amp;" - $"&amp;Table_PayItems[[#This Row],[Unit]],Table_PayItems[[#This Row],[Description]]&amp;" - $"&amp;Table_PayItems[[#This Row],[Unit]])</f>
        <v>TS, 4th Level, RTGA - $Ea</v>
      </c>
      <c r="I6174" s="29" t="str">
        <f>IFERROR(VLOOKUP(ROWS($M$5:M6174),Table_PayItems[[Search Key]:[Concentrated Name]],2,FALSE),"")</f>
        <v>TS, 4th Level, RTGA - $Ea</v>
      </c>
      <c r="J6174" s="1"/>
      <c r="K6174" s="1"/>
      <c r="L6174" s="22">
        <f>IF(ISNUMBER(SEARCH(Pay_Item_Search_Text_2,M6174)),MAX($L$4:L6173)+1,0)</f>
        <v>0</v>
      </c>
      <c r="M6174" s="1" t="str">
        <f>IFERROR(VLOOKUP(ROWS($M$5:M6174),Table_PayItems[[Search Key]:[Concentrated Name]],2,FALSE),"")</f>
        <v>TS, 4th Level, RTGA - $Ea</v>
      </c>
      <c r="N6174" s="1" t="str">
        <f>IFERROR(VLOOKUP(ROWS($M$5:N6174),$L$5:$M$7000,2,FALSE),"")</f>
        <v/>
      </c>
      <c r="O6174" s="1" t="str">
        <f>IFERROR(VLOOKUP(ROWS($O$5:O6174),$K$5:$L$7000,2,FALSE),"")</f>
        <v/>
      </c>
    </row>
    <row r="6175" spans="2:15" ht="15" customHeight="1" x14ac:dyDescent="0.25">
      <c r="B6175" s="178" t="s">
        <v>14194</v>
      </c>
      <c r="C6175" s="178" t="s">
        <v>88</v>
      </c>
      <c r="D6175" s="178" t="s">
        <v>5101</v>
      </c>
      <c r="E6175" s="178" t="s">
        <v>17</v>
      </c>
      <c r="F6175" s="178" t="s">
        <v>17</v>
      </c>
      <c r="G6175" s="1">
        <f>IF(ISNUMBER(Pay_Item_Search_Text),IF(ISNUMBER(IF(FIND(Pay_Item_Search_Text,B6175)=1,1, "FALSE")),MAX(G$4:$G6174)+1,IF(ISNUMBER(Pay_Item_Search_Text),0,IF(ISNUMBER(SEARCH(Pay_Item_Search_Text,H6175)),MAX(G$4:$G6174)+1,0))),IF(ISNUMBER(Pay_Item_Search_Text),0,IF(ISNUMBER(SEARCH(Pay_Item_Search_Text,H6175)),MAX(G$4:$G6174)+1,0)))</f>
        <v>6171</v>
      </c>
      <c r="H6175" s="1" t="str">
        <f>IF(Table_PayItems[[#This Row],[Description]]="_","_ Unique Item - "&amp;Table_PayItems[[#This Row],[Item]]&amp;" - $"&amp;Table_PayItems[[#This Row],[Unit]],Table_PayItems[[#This Row],[Description]]&amp;" - $"&amp;Table_PayItems[[#This Row],[Unit]])</f>
        <v>TS, 4th Level, RTGA (LED) - $Ea</v>
      </c>
      <c r="I6175" s="29" t="str">
        <f>IFERROR(VLOOKUP(ROWS($M$5:M6175),Table_PayItems[[Search Key]:[Concentrated Name]],2,FALSE),"")</f>
        <v>TS, 4th Level, RTGA (LED) - $Ea</v>
      </c>
      <c r="J6175" s="1"/>
      <c r="K6175" s="1"/>
      <c r="L6175" s="22">
        <f>IF(ISNUMBER(SEARCH(Pay_Item_Search_Text_2,M6175)),MAX($L$4:L6174)+1,0)</f>
        <v>0</v>
      </c>
      <c r="M6175" s="1" t="str">
        <f>IFERROR(VLOOKUP(ROWS($M$5:M6175),Table_PayItems[[Search Key]:[Concentrated Name]],2,FALSE),"")</f>
        <v>TS, 4th Level, RTGA (LED) - $Ea</v>
      </c>
      <c r="N6175" s="1" t="str">
        <f>IFERROR(VLOOKUP(ROWS($M$5:N6175),$L$5:$M$7000,2,FALSE),"")</f>
        <v/>
      </c>
      <c r="O6175" s="1" t="str">
        <f>IFERROR(VLOOKUP(ROWS($O$5:O6175),$K$5:$L$7000,2,FALSE),"")</f>
        <v/>
      </c>
    </row>
    <row r="6176" spans="2:15" ht="15" customHeight="1" x14ac:dyDescent="0.25">
      <c r="B6176" s="178" t="s">
        <v>14131</v>
      </c>
      <c r="C6176" s="178" t="s">
        <v>88</v>
      </c>
      <c r="D6176" s="178" t="s">
        <v>5041</v>
      </c>
      <c r="E6176" s="178" t="s">
        <v>17</v>
      </c>
      <c r="F6176" s="178" t="s">
        <v>17</v>
      </c>
      <c r="G6176" s="1">
        <f>IF(ISNUMBER(Pay_Item_Search_Text),IF(ISNUMBER(IF(FIND(Pay_Item_Search_Text,B6176)=1,1, "FALSE")),MAX(G$4:$G6175)+1,IF(ISNUMBER(Pay_Item_Search_Text),0,IF(ISNUMBER(SEARCH(Pay_Item_Search_Text,H6176)),MAX(G$4:$G6175)+1,0))),IF(ISNUMBER(Pay_Item_Search_Text),0,IF(ISNUMBER(SEARCH(Pay_Item_Search_Text,H6176)),MAX(G$4:$G6175)+1,0)))</f>
        <v>6172</v>
      </c>
      <c r="H6176" s="1" t="str">
        <f>IF(Table_PayItems[[#This Row],[Description]]="_","_ Unique Item - "&amp;Table_PayItems[[#This Row],[Item]]&amp;" - $"&amp;Table_PayItems[[#This Row],[Unit]],Table_PayItems[[#This Row],[Description]]&amp;" - $"&amp;Table_PayItems[[#This Row],[Unit]])</f>
        <v>TS, 4th Level, RTGA, Salv - $Ea</v>
      </c>
      <c r="I6176" s="29" t="str">
        <f>IFERROR(VLOOKUP(ROWS($M$5:M6176),Table_PayItems[[Search Key]:[Concentrated Name]],2,FALSE),"")</f>
        <v>TS, 4th Level, RTGA, Salv - $Ea</v>
      </c>
      <c r="J6176" s="1"/>
      <c r="K6176" s="1"/>
      <c r="L6176" s="22">
        <f>IF(ISNUMBER(SEARCH(Pay_Item_Search_Text_2,M6176)),MAX($L$4:L6175)+1,0)</f>
        <v>0</v>
      </c>
      <c r="M6176" s="1" t="str">
        <f>IFERROR(VLOOKUP(ROWS($M$5:M6176),Table_PayItems[[Search Key]:[Concentrated Name]],2,FALSE),"")</f>
        <v>TS, 4th Level, RTGA, Salv - $Ea</v>
      </c>
      <c r="N6176" s="1" t="str">
        <f>IFERROR(VLOOKUP(ROWS($M$5:N6176),$L$5:$M$7000,2,FALSE),"")</f>
        <v/>
      </c>
      <c r="O6176" s="1" t="str">
        <f>IFERROR(VLOOKUP(ROWS($O$5:O6176),$K$5:$L$7000,2,FALSE),"")</f>
        <v/>
      </c>
    </row>
    <row r="6177" spans="2:15" ht="15" customHeight="1" x14ac:dyDescent="0.25">
      <c r="B6177" s="178" t="s">
        <v>14215</v>
      </c>
      <c r="C6177" s="178" t="s">
        <v>88</v>
      </c>
      <c r="D6177" s="178" t="s">
        <v>5122</v>
      </c>
      <c r="E6177" s="178" t="s">
        <v>5619</v>
      </c>
      <c r="F6177" s="178" t="s">
        <v>17</v>
      </c>
      <c r="G6177" s="1">
        <f>IF(ISNUMBER(Pay_Item_Search_Text),IF(ISNUMBER(IF(FIND(Pay_Item_Search_Text,B6177)=1,1, "FALSE")),MAX(G$4:$G6176)+1,IF(ISNUMBER(Pay_Item_Search_Text),0,IF(ISNUMBER(SEARCH(Pay_Item_Search_Text,H6177)),MAX(G$4:$G6176)+1,0))),IF(ISNUMBER(Pay_Item_Search_Text),0,IF(ISNUMBER(SEARCH(Pay_Item_Search_Text,H6177)),MAX(G$4:$G6176)+1,0)))</f>
        <v>6173</v>
      </c>
      <c r="H6177" s="1" t="str">
        <f>IF(Table_PayItems[[#This Row],[Description]]="_","_ Unique Item - "&amp;Table_PayItems[[#This Row],[Item]]&amp;" - $"&amp;Table_PayItems[[#This Row],[Unit]],Table_PayItems[[#This Row],[Description]]&amp;" - $"&amp;Table_PayItems[[#This Row],[Unit]])</f>
        <v>TS, Antenna - $Ea</v>
      </c>
      <c r="I6177" s="29" t="str">
        <f>IFERROR(VLOOKUP(ROWS($M$5:M6177),Table_PayItems[[Search Key]:[Concentrated Name]],2,FALSE),"")</f>
        <v>TS, Antenna - $Ea</v>
      </c>
      <c r="J6177" s="1"/>
      <c r="K6177" s="1"/>
      <c r="L6177" s="22">
        <f>IF(ISNUMBER(SEARCH(Pay_Item_Search_Text_2,M6177)),MAX($L$4:L6176)+1,0)</f>
        <v>0</v>
      </c>
      <c r="M6177" s="1" t="str">
        <f>IFERROR(VLOOKUP(ROWS($M$5:M6177),Table_PayItems[[Search Key]:[Concentrated Name]],2,FALSE),"")</f>
        <v>TS, Antenna - $Ea</v>
      </c>
      <c r="N6177" s="1" t="str">
        <f>IFERROR(VLOOKUP(ROWS($M$5:N6177),$L$5:$M$7000,2,FALSE),"")</f>
        <v/>
      </c>
      <c r="O6177" s="1" t="str">
        <f>IFERROR(VLOOKUP(ROWS($O$5:O6177),$K$5:$L$7000,2,FALSE),"")</f>
        <v/>
      </c>
    </row>
    <row r="6178" spans="2:15" ht="15" customHeight="1" x14ac:dyDescent="0.25">
      <c r="B6178" s="178" t="s">
        <v>14216</v>
      </c>
      <c r="C6178" s="178" t="s">
        <v>88</v>
      </c>
      <c r="D6178" s="178" t="s">
        <v>5123</v>
      </c>
      <c r="E6178" s="178" t="s">
        <v>5619</v>
      </c>
      <c r="F6178" s="178" t="s">
        <v>17</v>
      </c>
      <c r="G6178" s="1">
        <f>IF(ISNUMBER(Pay_Item_Search_Text),IF(ISNUMBER(IF(FIND(Pay_Item_Search_Text,B6178)=1,1, "FALSE")),MAX(G$4:$G6177)+1,IF(ISNUMBER(Pay_Item_Search_Text),0,IF(ISNUMBER(SEARCH(Pay_Item_Search_Text,H6178)),MAX(G$4:$G6177)+1,0))),IF(ISNUMBER(Pay_Item_Search_Text),0,IF(ISNUMBER(SEARCH(Pay_Item_Search_Text,H6178)),MAX(G$4:$G6177)+1,0)))</f>
        <v>6174</v>
      </c>
      <c r="H6178" s="1" t="str">
        <f>IF(Table_PayItems[[#This Row],[Description]]="_","_ Unique Item - "&amp;Table_PayItems[[#This Row],[Item]]&amp;" - $"&amp;Table_PayItems[[#This Row],[Unit]],Table_PayItems[[#This Row],[Description]]&amp;" - $"&amp;Table_PayItems[[#This Row],[Unit]])</f>
        <v>TS, Antenna, Rem - $Ea</v>
      </c>
      <c r="I6178" s="29" t="str">
        <f>IFERROR(VLOOKUP(ROWS($M$5:M6178),Table_PayItems[[Search Key]:[Concentrated Name]],2,FALSE),"")</f>
        <v>TS, Antenna, Rem - $Ea</v>
      </c>
      <c r="J6178" s="1"/>
      <c r="K6178" s="1"/>
      <c r="L6178" s="22">
        <f>IF(ISNUMBER(SEARCH(Pay_Item_Search_Text_2,M6178)),MAX($L$4:L6177)+1,0)</f>
        <v>0</v>
      </c>
      <c r="M6178" s="1" t="str">
        <f>IFERROR(VLOOKUP(ROWS($M$5:M6178),Table_PayItems[[Search Key]:[Concentrated Name]],2,FALSE),"")</f>
        <v>TS, Antenna, Rem - $Ea</v>
      </c>
      <c r="N6178" s="1" t="str">
        <f>IFERROR(VLOOKUP(ROWS($M$5:N6178),$L$5:$M$7000,2,FALSE),"")</f>
        <v/>
      </c>
      <c r="O6178" s="1" t="str">
        <f>IFERROR(VLOOKUP(ROWS($O$5:O6178),$K$5:$L$7000,2,FALSE),"")</f>
        <v/>
      </c>
    </row>
    <row r="6179" spans="2:15" ht="15" customHeight="1" x14ac:dyDescent="0.25">
      <c r="B6179" s="178" t="s">
        <v>14217</v>
      </c>
      <c r="C6179" s="178" t="s">
        <v>88</v>
      </c>
      <c r="D6179" s="178" t="s">
        <v>5124</v>
      </c>
      <c r="E6179" s="178" t="s">
        <v>5619</v>
      </c>
      <c r="F6179" s="178" t="s">
        <v>17</v>
      </c>
      <c r="G6179" s="1">
        <f>IF(ISNUMBER(Pay_Item_Search_Text),IF(ISNUMBER(IF(FIND(Pay_Item_Search_Text,B6179)=1,1, "FALSE")),MAX(G$4:$G6178)+1,IF(ISNUMBER(Pay_Item_Search_Text),0,IF(ISNUMBER(SEARCH(Pay_Item_Search_Text,H6179)),MAX(G$4:$G6178)+1,0))),IF(ISNUMBER(Pay_Item_Search_Text),0,IF(ISNUMBER(SEARCH(Pay_Item_Search_Text,H6179)),MAX(G$4:$G6178)+1,0)))</f>
        <v>6175</v>
      </c>
      <c r="H6179" s="1" t="str">
        <f>IF(Table_PayItems[[#This Row],[Description]]="_","_ Unique Item - "&amp;Table_PayItems[[#This Row],[Item]]&amp;" - $"&amp;Table_PayItems[[#This Row],[Unit]],Table_PayItems[[#This Row],[Description]]&amp;" - $"&amp;Table_PayItems[[#This Row],[Unit]])</f>
        <v>TS, Antenna, Salv - $Ea</v>
      </c>
      <c r="I6179" s="29" t="str">
        <f>IFERROR(VLOOKUP(ROWS($M$5:M6179),Table_PayItems[[Search Key]:[Concentrated Name]],2,FALSE),"")</f>
        <v>TS, Antenna, Salv - $Ea</v>
      </c>
      <c r="J6179" s="1"/>
      <c r="K6179" s="1"/>
      <c r="L6179" s="22">
        <f>IF(ISNUMBER(SEARCH(Pay_Item_Search_Text_2,M6179)),MAX($L$4:L6178)+1,0)</f>
        <v>0</v>
      </c>
      <c r="M6179" s="1" t="str">
        <f>IFERROR(VLOOKUP(ROWS($M$5:M6179),Table_PayItems[[Search Key]:[Concentrated Name]],2,FALSE),"")</f>
        <v>TS, Antenna, Salv - $Ea</v>
      </c>
      <c r="N6179" s="1" t="str">
        <f>IFERROR(VLOOKUP(ROWS($M$5:N6179),$L$5:$M$7000,2,FALSE),"")</f>
        <v/>
      </c>
      <c r="O6179" s="1" t="str">
        <f>IFERROR(VLOOKUP(ROWS($O$5:O6179),$K$5:$L$7000,2,FALSE),"")</f>
        <v/>
      </c>
    </row>
    <row r="6180" spans="2:15" ht="15" customHeight="1" x14ac:dyDescent="0.25">
      <c r="B6180" s="178" t="s">
        <v>14101</v>
      </c>
      <c r="C6180" s="178" t="s">
        <v>88</v>
      </c>
      <c r="D6180" s="178" t="s">
        <v>5014</v>
      </c>
      <c r="E6180" s="178" t="s">
        <v>17</v>
      </c>
      <c r="F6180" s="178" t="s">
        <v>17</v>
      </c>
      <c r="G6180" s="1">
        <f>IF(ISNUMBER(Pay_Item_Search_Text),IF(ISNUMBER(IF(FIND(Pay_Item_Search_Text,B6180)=1,1, "FALSE")),MAX(G$4:$G6179)+1,IF(ISNUMBER(Pay_Item_Search_Text),0,IF(ISNUMBER(SEARCH(Pay_Item_Search_Text,H6180)),MAX(G$4:$G6179)+1,0))),IF(ISNUMBER(Pay_Item_Search_Text),0,IF(ISNUMBER(SEARCH(Pay_Item_Search_Text,H6180)),MAX(G$4:$G6179)+1,0)))</f>
        <v>6176</v>
      </c>
      <c r="H6180" s="1" t="str">
        <f>IF(Table_PayItems[[#This Row],[Description]]="_","_ Unique Item - "&amp;Table_PayItems[[#This Row],[Item]]&amp;" - $"&amp;Table_PayItems[[#This Row],[Unit]],Table_PayItems[[#This Row],[Description]]&amp;" - $"&amp;Table_PayItems[[#This Row],[Unit]])</f>
        <v>TS, Bracket Arm Mtd, Rem - $Ea</v>
      </c>
      <c r="I6180" s="29" t="str">
        <f>IFERROR(VLOOKUP(ROWS($M$5:M6180),Table_PayItems[[Search Key]:[Concentrated Name]],2,FALSE),"")</f>
        <v>TS, Bracket Arm Mtd, Rem - $Ea</v>
      </c>
      <c r="J6180" s="1"/>
      <c r="K6180" s="1"/>
      <c r="L6180" s="22">
        <f>IF(ISNUMBER(SEARCH(Pay_Item_Search_Text_2,M6180)),MAX($L$4:L6179)+1,0)</f>
        <v>0</v>
      </c>
      <c r="M6180" s="1" t="str">
        <f>IFERROR(VLOOKUP(ROWS($M$5:M6180),Table_PayItems[[Search Key]:[Concentrated Name]],2,FALSE),"")</f>
        <v>TS, Bracket Arm Mtd, Rem - $Ea</v>
      </c>
      <c r="N6180" s="1" t="str">
        <f>IFERROR(VLOOKUP(ROWS($M$5:N6180),$L$5:$M$7000,2,FALSE),"")</f>
        <v/>
      </c>
      <c r="O6180" s="1" t="str">
        <f>IFERROR(VLOOKUP(ROWS($O$5:O6180),$K$5:$L$7000,2,FALSE),"")</f>
        <v/>
      </c>
    </row>
    <row r="6181" spans="2:15" ht="15" customHeight="1" x14ac:dyDescent="0.25">
      <c r="B6181" s="178" t="s">
        <v>14160</v>
      </c>
      <c r="C6181" s="178" t="s">
        <v>88</v>
      </c>
      <c r="D6181" s="178" t="s">
        <v>5070</v>
      </c>
      <c r="E6181" s="178" t="s">
        <v>17</v>
      </c>
      <c r="F6181" s="178" t="s">
        <v>17</v>
      </c>
      <c r="G6181" s="1">
        <f>IF(ISNUMBER(Pay_Item_Search_Text),IF(ISNUMBER(IF(FIND(Pay_Item_Search_Text,B6181)=1,1, "FALSE")),MAX(G$4:$G6180)+1,IF(ISNUMBER(Pay_Item_Search_Text),0,IF(ISNUMBER(SEARCH(Pay_Item_Search_Text,H6181)),MAX(G$4:$G6180)+1,0))),IF(ISNUMBER(Pay_Item_Search_Text),0,IF(ISNUMBER(SEARCH(Pay_Item_Search_Text,H6181)),MAX(G$4:$G6180)+1,0)))</f>
        <v>6177</v>
      </c>
      <c r="H6181" s="1" t="str">
        <f>IF(Table_PayItems[[#This Row],[Description]]="_","_ Unique Item - "&amp;Table_PayItems[[#This Row],[Item]]&amp;" - $"&amp;Table_PayItems[[#This Row],[Unit]],Table_PayItems[[#This Row],[Description]]&amp;" - $"&amp;Table_PayItems[[#This Row],[Unit]])</f>
        <v>TS, Four Way Mast Arm Mtd - $Ea</v>
      </c>
      <c r="I6181" s="29" t="str">
        <f>IFERROR(VLOOKUP(ROWS($M$5:M6181),Table_PayItems[[Search Key]:[Concentrated Name]],2,FALSE),"")</f>
        <v>TS, Four Way Mast Arm Mtd - $Ea</v>
      </c>
      <c r="J6181" s="1"/>
      <c r="K6181" s="1"/>
      <c r="L6181" s="22">
        <f>IF(ISNUMBER(SEARCH(Pay_Item_Search_Text_2,M6181)),MAX($L$4:L6180)+1,0)</f>
        <v>0</v>
      </c>
      <c r="M6181" s="1" t="str">
        <f>IFERROR(VLOOKUP(ROWS($M$5:M6181),Table_PayItems[[Search Key]:[Concentrated Name]],2,FALSE),"")</f>
        <v>TS, Four Way Mast Arm Mtd - $Ea</v>
      </c>
      <c r="N6181" s="1" t="str">
        <f>IFERROR(VLOOKUP(ROWS($M$5:N6181),$L$5:$M$7000,2,FALSE),"")</f>
        <v/>
      </c>
      <c r="O6181" s="1" t="str">
        <f>IFERROR(VLOOKUP(ROWS($O$5:O6181),$K$5:$L$7000,2,FALSE),"")</f>
        <v/>
      </c>
    </row>
    <row r="6182" spans="2:15" ht="15" customHeight="1" x14ac:dyDescent="0.25">
      <c r="B6182" s="178" t="s">
        <v>14214</v>
      </c>
      <c r="C6182" s="178" t="s">
        <v>88</v>
      </c>
      <c r="D6182" s="178" t="s">
        <v>5121</v>
      </c>
      <c r="E6182" s="178" t="s">
        <v>17</v>
      </c>
      <c r="F6182" s="178" t="s">
        <v>17</v>
      </c>
      <c r="G6182" s="1">
        <f>IF(ISNUMBER(Pay_Item_Search_Text),IF(ISNUMBER(IF(FIND(Pay_Item_Search_Text,B6182)=1,1, "FALSE")),MAX(G$4:$G6181)+1,IF(ISNUMBER(Pay_Item_Search_Text),0,IF(ISNUMBER(SEARCH(Pay_Item_Search_Text,H6182)),MAX(G$4:$G6181)+1,0))),IF(ISNUMBER(Pay_Item_Search_Text),0,IF(ISNUMBER(SEARCH(Pay_Item_Search_Text,H6182)),MAX(G$4:$G6181)+1,0)))</f>
        <v>6178</v>
      </c>
      <c r="H6182" s="1" t="str">
        <f>IF(Table_PayItems[[#This Row],[Description]]="_","_ Unique Item - "&amp;Table_PayItems[[#This Row],[Item]]&amp;" - $"&amp;Table_PayItems[[#This Row],[Unit]],Table_PayItems[[#This Row],[Description]]&amp;" - $"&amp;Table_PayItems[[#This Row],[Unit]])</f>
        <v>TS, Four Way Mast Arm Mtd (LED) - $Ea</v>
      </c>
      <c r="I6182" s="29" t="str">
        <f>IFERROR(VLOOKUP(ROWS($M$5:M6182),Table_PayItems[[Search Key]:[Concentrated Name]],2,FALSE),"")</f>
        <v>TS, Four Way Mast Arm Mtd (LED) - $Ea</v>
      </c>
      <c r="J6182" s="1"/>
      <c r="K6182" s="1"/>
      <c r="L6182" s="22">
        <f>IF(ISNUMBER(SEARCH(Pay_Item_Search_Text_2,M6182)),MAX($L$4:L6181)+1,0)</f>
        <v>0</v>
      </c>
      <c r="M6182" s="1" t="str">
        <f>IFERROR(VLOOKUP(ROWS($M$5:M6182),Table_PayItems[[Search Key]:[Concentrated Name]],2,FALSE),"")</f>
        <v>TS, Four Way Mast Arm Mtd (LED) - $Ea</v>
      </c>
      <c r="N6182" s="1" t="str">
        <f>IFERROR(VLOOKUP(ROWS($M$5:N6182),$L$5:$M$7000,2,FALSE),"")</f>
        <v/>
      </c>
      <c r="O6182" s="1" t="str">
        <f>IFERROR(VLOOKUP(ROWS($O$5:O6182),$K$5:$L$7000,2,FALSE),"")</f>
        <v/>
      </c>
    </row>
    <row r="6183" spans="2:15" ht="15" customHeight="1" x14ac:dyDescent="0.25">
      <c r="B6183" s="178" t="s">
        <v>14161</v>
      </c>
      <c r="C6183" s="178" t="s">
        <v>88</v>
      </c>
      <c r="D6183" s="178" t="s">
        <v>5071</v>
      </c>
      <c r="E6183" s="178" t="s">
        <v>17</v>
      </c>
      <c r="F6183" s="178" t="s">
        <v>17</v>
      </c>
      <c r="G6183" s="1">
        <f>IF(ISNUMBER(Pay_Item_Search_Text),IF(ISNUMBER(IF(FIND(Pay_Item_Search_Text,B6183)=1,1, "FALSE")),MAX(G$4:$G6182)+1,IF(ISNUMBER(Pay_Item_Search_Text),0,IF(ISNUMBER(SEARCH(Pay_Item_Search_Text,H6183)),MAX(G$4:$G6182)+1,0))),IF(ISNUMBER(Pay_Item_Search_Text),0,IF(ISNUMBER(SEARCH(Pay_Item_Search_Text,H6183)),MAX(G$4:$G6182)+1,0)))</f>
        <v>6179</v>
      </c>
      <c r="H6183" s="1" t="str">
        <f>IF(Table_PayItems[[#This Row],[Description]]="_","_ Unique Item - "&amp;Table_PayItems[[#This Row],[Item]]&amp;" - $"&amp;Table_PayItems[[#This Row],[Unit]],Table_PayItems[[#This Row],[Description]]&amp;" - $"&amp;Table_PayItems[[#This Row],[Unit]])</f>
        <v>TS, Four Way Mast Arm Mtd, Salv - $Ea</v>
      </c>
      <c r="I6183" s="29" t="str">
        <f>IFERROR(VLOOKUP(ROWS($M$5:M6183),Table_PayItems[[Search Key]:[Concentrated Name]],2,FALSE),"")</f>
        <v>TS, Four Way Mast Arm Mtd, Salv - $Ea</v>
      </c>
      <c r="J6183" s="1"/>
      <c r="K6183" s="1"/>
      <c r="L6183" s="22">
        <f>IF(ISNUMBER(SEARCH(Pay_Item_Search_Text_2,M6183)),MAX($L$4:L6182)+1,0)</f>
        <v>0</v>
      </c>
      <c r="M6183" s="1" t="str">
        <f>IFERROR(VLOOKUP(ROWS($M$5:M6183),Table_PayItems[[Search Key]:[Concentrated Name]],2,FALSE),"")</f>
        <v>TS, Four Way Mast Arm Mtd, Salv - $Ea</v>
      </c>
      <c r="N6183" s="1" t="str">
        <f>IFERROR(VLOOKUP(ROWS($M$5:N6183),$L$5:$M$7000,2,FALSE),"")</f>
        <v/>
      </c>
      <c r="O6183" s="1" t="str">
        <f>IFERROR(VLOOKUP(ROWS($O$5:O6183),$K$5:$L$7000,2,FALSE),"")</f>
        <v/>
      </c>
    </row>
    <row r="6184" spans="2:15" ht="15" customHeight="1" x14ac:dyDescent="0.25">
      <c r="B6184" s="178" t="s">
        <v>14126</v>
      </c>
      <c r="C6184" s="178" t="s">
        <v>88</v>
      </c>
      <c r="D6184" s="178" t="s">
        <v>5036</v>
      </c>
      <c r="E6184" s="178" t="s">
        <v>17</v>
      </c>
      <c r="F6184" s="178" t="s">
        <v>17</v>
      </c>
      <c r="G6184" s="1">
        <f>IF(ISNUMBER(Pay_Item_Search_Text),IF(ISNUMBER(IF(FIND(Pay_Item_Search_Text,B6184)=1,1, "FALSE")),MAX(G$4:$G6183)+1,IF(ISNUMBER(Pay_Item_Search_Text),0,IF(ISNUMBER(SEARCH(Pay_Item_Search_Text,H6184)),MAX(G$4:$G6183)+1,0))),IF(ISNUMBER(Pay_Item_Search_Text),0,IF(ISNUMBER(SEARCH(Pay_Item_Search_Text,H6184)),MAX(G$4:$G6183)+1,0)))</f>
        <v>6180</v>
      </c>
      <c r="H6184" s="1" t="str">
        <f>IF(Table_PayItems[[#This Row],[Description]]="_","_ Unique Item - "&amp;Table_PayItems[[#This Row],[Item]]&amp;" - $"&amp;Table_PayItems[[#This Row],[Unit]],Table_PayItems[[#This Row],[Description]]&amp;" - $"&amp;Table_PayItems[[#This Row],[Unit]])</f>
        <v>TS, Four Way Span Wire Mtd - $Ea</v>
      </c>
      <c r="I6184" s="29" t="str">
        <f>IFERROR(VLOOKUP(ROWS($M$5:M6184),Table_PayItems[[Search Key]:[Concentrated Name]],2,FALSE),"")</f>
        <v>TS, Four Way Span Wire Mtd - $Ea</v>
      </c>
      <c r="J6184" s="1"/>
      <c r="K6184" s="1"/>
      <c r="L6184" s="22">
        <f>IF(ISNUMBER(SEARCH(Pay_Item_Search_Text_2,M6184)),MAX($L$4:L6183)+1,0)</f>
        <v>0</v>
      </c>
      <c r="M6184" s="1" t="str">
        <f>IFERROR(VLOOKUP(ROWS($M$5:M6184),Table_PayItems[[Search Key]:[Concentrated Name]],2,FALSE),"")</f>
        <v>TS, Four Way Span Wire Mtd - $Ea</v>
      </c>
      <c r="N6184" s="1" t="str">
        <f>IFERROR(VLOOKUP(ROWS($M$5:N6184),$L$5:$M$7000,2,FALSE),"")</f>
        <v/>
      </c>
      <c r="O6184" s="1" t="str">
        <f>IFERROR(VLOOKUP(ROWS($O$5:O6184),$K$5:$L$7000,2,FALSE),"")</f>
        <v/>
      </c>
    </row>
    <row r="6185" spans="2:15" ht="15" customHeight="1" x14ac:dyDescent="0.25">
      <c r="B6185" s="178" t="s">
        <v>14192</v>
      </c>
      <c r="C6185" s="178" t="s">
        <v>88</v>
      </c>
      <c r="D6185" s="178" t="s">
        <v>5099</v>
      </c>
      <c r="E6185" s="178" t="s">
        <v>17</v>
      </c>
      <c r="F6185" s="178" t="s">
        <v>17</v>
      </c>
      <c r="G6185" s="1">
        <f>IF(ISNUMBER(Pay_Item_Search_Text),IF(ISNUMBER(IF(FIND(Pay_Item_Search_Text,B6185)=1,1, "FALSE")),MAX(G$4:$G6184)+1,IF(ISNUMBER(Pay_Item_Search_Text),0,IF(ISNUMBER(SEARCH(Pay_Item_Search_Text,H6185)),MAX(G$4:$G6184)+1,0))),IF(ISNUMBER(Pay_Item_Search_Text),0,IF(ISNUMBER(SEARCH(Pay_Item_Search_Text,H6185)),MAX(G$4:$G6184)+1,0)))</f>
        <v>6181</v>
      </c>
      <c r="H6185" s="1" t="str">
        <f>IF(Table_PayItems[[#This Row],[Description]]="_","_ Unique Item - "&amp;Table_PayItems[[#This Row],[Item]]&amp;" - $"&amp;Table_PayItems[[#This Row],[Unit]],Table_PayItems[[#This Row],[Description]]&amp;" - $"&amp;Table_PayItems[[#This Row],[Unit]])</f>
        <v>TS, Four Way Span Wire Mtd (LED) - $Ea</v>
      </c>
      <c r="I6185" s="29" t="str">
        <f>IFERROR(VLOOKUP(ROWS($M$5:M6185),Table_PayItems[[Search Key]:[Concentrated Name]],2,FALSE),"")</f>
        <v>TS, Four Way Span Wire Mtd (LED) - $Ea</v>
      </c>
      <c r="J6185" s="1"/>
      <c r="K6185" s="1"/>
      <c r="L6185" s="22">
        <f>IF(ISNUMBER(SEARCH(Pay_Item_Search_Text_2,M6185)),MAX($L$4:L6184)+1,0)</f>
        <v>0</v>
      </c>
      <c r="M6185" s="1" t="str">
        <f>IFERROR(VLOOKUP(ROWS($M$5:M6185),Table_PayItems[[Search Key]:[Concentrated Name]],2,FALSE),"")</f>
        <v>TS, Four Way Span Wire Mtd (LED) - $Ea</v>
      </c>
      <c r="N6185" s="1" t="str">
        <f>IFERROR(VLOOKUP(ROWS($M$5:N6185),$L$5:$M$7000,2,FALSE),"")</f>
        <v/>
      </c>
      <c r="O6185" s="1" t="str">
        <f>IFERROR(VLOOKUP(ROWS($O$5:O6185),$K$5:$L$7000,2,FALSE),"")</f>
        <v/>
      </c>
    </row>
    <row r="6186" spans="2:15" ht="15" customHeight="1" x14ac:dyDescent="0.25">
      <c r="B6186" s="178" t="s">
        <v>14177</v>
      </c>
      <c r="C6186" s="178" t="s">
        <v>88</v>
      </c>
      <c r="D6186" s="178" t="s">
        <v>5084</v>
      </c>
      <c r="E6186" s="178" t="s">
        <v>17</v>
      </c>
      <c r="F6186" s="178" t="s">
        <v>17</v>
      </c>
      <c r="G6186" s="1">
        <f>IF(ISNUMBER(Pay_Item_Search_Text),IF(ISNUMBER(IF(FIND(Pay_Item_Search_Text,B6186)=1,1, "FALSE")),MAX(G$4:$G6185)+1,IF(ISNUMBER(Pay_Item_Search_Text),0,IF(ISNUMBER(SEARCH(Pay_Item_Search_Text,H6186)),MAX(G$4:$G6185)+1,0))),IF(ISNUMBER(Pay_Item_Search_Text),0,IF(ISNUMBER(SEARCH(Pay_Item_Search_Text,H6186)),MAX(G$4:$G6185)+1,0)))</f>
        <v>6182</v>
      </c>
      <c r="H6186" s="1" t="str">
        <f>IF(Table_PayItems[[#This Row],[Description]]="_","_ Unique Item - "&amp;Table_PayItems[[#This Row],[Item]]&amp;" - $"&amp;Table_PayItems[[#This Row],[Unit]],Table_PayItems[[#This Row],[Description]]&amp;" - $"&amp;Table_PayItems[[#This Row],[Unit]])</f>
        <v>TS, Four Way Span Wire Mtd, One Sect (LED) - $Ea</v>
      </c>
      <c r="I6186" s="29" t="str">
        <f>IFERROR(VLOOKUP(ROWS($M$5:M6186),Table_PayItems[[Search Key]:[Concentrated Name]],2,FALSE),"")</f>
        <v>TS, Four Way Span Wire Mtd, One Sect (LED) - $Ea</v>
      </c>
      <c r="J6186" s="1"/>
      <c r="K6186" s="1"/>
      <c r="L6186" s="22">
        <f>IF(ISNUMBER(SEARCH(Pay_Item_Search_Text_2,M6186)),MAX($L$4:L6185)+1,0)</f>
        <v>0</v>
      </c>
      <c r="M6186" s="1" t="str">
        <f>IFERROR(VLOOKUP(ROWS($M$5:M6186),Table_PayItems[[Search Key]:[Concentrated Name]],2,FALSE),"")</f>
        <v>TS, Four Way Span Wire Mtd, One Sect (LED) - $Ea</v>
      </c>
      <c r="N6186" s="1" t="str">
        <f>IFERROR(VLOOKUP(ROWS($M$5:N6186),$L$5:$M$7000,2,FALSE),"")</f>
        <v/>
      </c>
      <c r="O6186" s="1" t="str">
        <f>IFERROR(VLOOKUP(ROWS($O$5:O6186),$K$5:$L$7000,2,FALSE),"")</f>
        <v/>
      </c>
    </row>
    <row r="6187" spans="2:15" ht="15" customHeight="1" x14ac:dyDescent="0.25">
      <c r="B6187" s="178" t="s">
        <v>14127</v>
      </c>
      <c r="C6187" s="178" t="s">
        <v>88</v>
      </c>
      <c r="D6187" s="178" t="s">
        <v>5037</v>
      </c>
      <c r="E6187" s="178" t="s">
        <v>17</v>
      </c>
      <c r="F6187" s="178" t="s">
        <v>17</v>
      </c>
      <c r="G6187" s="1">
        <f>IF(ISNUMBER(Pay_Item_Search_Text),IF(ISNUMBER(IF(FIND(Pay_Item_Search_Text,B6187)=1,1, "FALSE")),MAX(G$4:$G6186)+1,IF(ISNUMBER(Pay_Item_Search_Text),0,IF(ISNUMBER(SEARCH(Pay_Item_Search_Text,H6187)),MAX(G$4:$G6186)+1,0))),IF(ISNUMBER(Pay_Item_Search_Text),0,IF(ISNUMBER(SEARCH(Pay_Item_Search_Text,H6187)),MAX(G$4:$G6186)+1,0)))</f>
        <v>6183</v>
      </c>
      <c r="H6187" s="1" t="str">
        <f>IF(Table_PayItems[[#This Row],[Description]]="_","_ Unique Item - "&amp;Table_PayItems[[#This Row],[Item]]&amp;" - $"&amp;Table_PayItems[[#This Row],[Unit]],Table_PayItems[[#This Row],[Description]]&amp;" - $"&amp;Table_PayItems[[#This Row],[Unit]])</f>
        <v>TS, Four Way Span Wire Mtd, Salv - $Ea</v>
      </c>
      <c r="I6187" s="29" t="str">
        <f>IFERROR(VLOOKUP(ROWS($M$5:M6187),Table_PayItems[[Search Key]:[Concentrated Name]],2,FALSE),"")</f>
        <v>TS, Four Way Span Wire Mtd, Salv - $Ea</v>
      </c>
      <c r="J6187" s="1"/>
      <c r="K6187" s="1"/>
      <c r="L6187" s="22">
        <f>IF(ISNUMBER(SEARCH(Pay_Item_Search_Text_2,M6187)),MAX($L$4:L6186)+1,0)</f>
        <v>0</v>
      </c>
      <c r="M6187" s="1" t="str">
        <f>IFERROR(VLOOKUP(ROWS($M$5:M6187),Table_PayItems[[Search Key]:[Concentrated Name]],2,FALSE),"")</f>
        <v>TS, Four Way Span Wire Mtd, Salv - $Ea</v>
      </c>
      <c r="N6187" s="1" t="str">
        <f>IFERROR(VLOOKUP(ROWS($M$5:N6187),$L$5:$M$7000,2,FALSE),"")</f>
        <v/>
      </c>
      <c r="O6187" s="1" t="str">
        <f>IFERROR(VLOOKUP(ROWS($O$5:O6187),$K$5:$L$7000,2,FALSE),"")</f>
        <v/>
      </c>
    </row>
    <row r="6188" spans="2:15" ht="15" customHeight="1" x14ac:dyDescent="0.25">
      <c r="B6188" s="178" t="s">
        <v>14152</v>
      </c>
      <c r="C6188" s="178" t="s">
        <v>88</v>
      </c>
      <c r="D6188" s="178" t="s">
        <v>5062</v>
      </c>
      <c r="E6188" s="178" t="s">
        <v>17</v>
      </c>
      <c r="F6188" s="178" t="s">
        <v>17</v>
      </c>
      <c r="G6188" s="1">
        <f>IF(ISNUMBER(Pay_Item_Search_Text),IF(ISNUMBER(IF(FIND(Pay_Item_Search_Text,B6188)=1,1, "FALSE")),MAX(G$4:$G6187)+1,IF(ISNUMBER(Pay_Item_Search_Text),0,IF(ISNUMBER(SEARCH(Pay_Item_Search_Text,H6188)),MAX(G$4:$G6187)+1,0))),IF(ISNUMBER(Pay_Item_Search_Text),0,IF(ISNUMBER(SEARCH(Pay_Item_Search_Text,H6188)),MAX(G$4:$G6187)+1,0)))</f>
        <v>6184</v>
      </c>
      <c r="H6188" s="1" t="str">
        <f>IF(Table_PayItems[[#This Row],[Description]]="_","_ Unique Item - "&amp;Table_PayItems[[#This Row],[Item]]&amp;" - $"&amp;Table_PayItems[[#This Row],[Unit]],Table_PayItems[[#This Row],[Description]]&amp;" - $"&amp;Table_PayItems[[#This Row],[Unit]])</f>
        <v>TS, Lens - $Ea</v>
      </c>
      <c r="I6188" s="29" t="str">
        <f>IFERROR(VLOOKUP(ROWS($M$5:M6188),Table_PayItems[[Search Key]:[Concentrated Name]],2,FALSE),"")</f>
        <v>TS, Lens - $Ea</v>
      </c>
      <c r="J6188" s="1"/>
      <c r="K6188" s="1"/>
      <c r="L6188" s="22">
        <f>IF(ISNUMBER(SEARCH(Pay_Item_Search_Text_2,M6188)),MAX($L$4:L6187)+1,0)</f>
        <v>0</v>
      </c>
      <c r="M6188" s="1" t="str">
        <f>IFERROR(VLOOKUP(ROWS($M$5:M6188),Table_PayItems[[Search Key]:[Concentrated Name]],2,FALSE),"")</f>
        <v>TS, Lens - $Ea</v>
      </c>
      <c r="N6188" s="1" t="str">
        <f>IFERROR(VLOOKUP(ROWS($M$5:N6188),$L$5:$M$7000,2,FALSE),"")</f>
        <v/>
      </c>
      <c r="O6188" s="1" t="str">
        <f>IFERROR(VLOOKUP(ROWS($O$5:O6188),$K$5:$L$7000,2,FALSE),"")</f>
        <v/>
      </c>
    </row>
    <row r="6189" spans="2:15" ht="15" customHeight="1" x14ac:dyDescent="0.25">
      <c r="B6189" s="178" t="s">
        <v>14151</v>
      </c>
      <c r="C6189" s="178" t="s">
        <v>88</v>
      </c>
      <c r="D6189" s="178" t="s">
        <v>5061</v>
      </c>
      <c r="E6189" s="178" t="s">
        <v>17</v>
      </c>
      <c r="F6189" s="178" t="s">
        <v>17</v>
      </c>
      <c r="G6189" s="1">
        <f>IF(ISNUMBER(Pay_Item_Search_Text),IF(ISNUMBER(IF(FIND(Pay_Item_Search_Text,B6189)=1,1, "FALSE")),MAX(G$4:$G6188)+1,IF(ISNUMBER(Pay_Item_Search_Text),0,IF(ISNUMBER(SEARCH(Pay_Item_Search_Text,H6189)),MAX(G$4:$G6188)+1,0))),IF(ISNUMBER(Pay_Item_Search_Text),0,IF(ISNUMBER(SEARCH(Pay_Item_Search_Text,H6189)),MAX(G$4:$G6188)+1,0)))</f>
        <v>6185</v>
      </c>
      <c r="H6189" s="1" t="str">
        <f>IF(Table_PayItems[[#This Row],[Description]]="_","_ Unique Item - "&amp;Table_PayItems[[#This Row],[Item]]&amp;" - $"&amp;Table_PayItems[[#This Row],[Unit]],Table_PayItems[[#This Row],[Description]]&amp;" - $"&amp;Table_PayItems[[#This Row],[Unit]])</f>
        <v>TS, Lens, Pedestrian, Sym - $Ea</v>
      </c>
      <c r="I6189" s="29" t="str">
        <f>IFERROR(VLOOKUP(ROWS($M$5:M6189),Table_PayItems[[Search Key]:[Concentrated Name]],2,FALSE),"")</f>
        <v>TS, Lens, Pedestrian, Sym - $Ea</v>
      </c>
      <c r="J6189" s="1"/>
      <c r="K6189" s="1"/>
      <c r="L6189" s="22">
        <f>IF(ISNUMBER(SEARCH(Pay_Item_Search_Text_2,M6189)),MAX($L$4:L6188)+1,0)</f>
        <v>0</v>
      </c>
      <c r="M6189" s="1" t="str">
        <f>IFERROR(VLOOKUP(ROWS($M$5:M6189),Table_PayItems[[Search Key]:[Concentrated Name]],2,FALSE),"")</f>
        <v>TS, Lens, Pedestrian, Sym - $Ea</v>
      </c>
      <c r="N6189" s="1" t="str">
        <f>IFERROR(VLOOKUP(ROWS($M$5:N6189),$L$5:$M$7000,2,FALSE),"")</f>
        <v/>
      </c>
      <c r="O6189" s="1" t="str">
        <f>IFERROR(VLOOKUP(ROWS($O$5:O6189),$K$5:$L$7000,2,FALSE),"")</f>
        <v/>
      </c>
    </row>
    <row r="6190" spans="2:15" ht="15" customHeight="1" x14ac:dyDescent="0.25">
      <c r="B6190" s="178" t="s">
        <v>14210</v>
      </c>
      <c r="C6190" s="178" t="s">
        <v>88</v>
      </c>
      <c r="D6190" s="178" t="s">
        <v>5117</v>
      </c>
      <c r="E6190" s="178" t="s">
        <v>17</v>
      </c>
      <c r="F6190" s="178" t="s">
        <v>17</v>
      </c>
      <c r="G6190" s="1">
        <f>IF(ISNUMBER(Pay_Item_Search_Text),IF(ISNUMBER(IF(FIND(Pay_Item_Search_Text,B6190)=1,1, "FALSE")),MAX(G$4:$G6189)+1,IF(ISNUMBER(Pay_Item_Search_Text),0,IF(ISNUMBER(SEARCH(Pay_Item_Search_Text,H6190)),MAX(G$4:$G6189)+1,0))),IF(ISNUMBER(Pay_Item_Search_Text),0,IF(ISNUMBER(SEARCH(Pay_Item_Search_Text,H6190)),MAX(G$4:$G6189)+1,0)))</f>
        <v>6186</v>
      </c>
      <c r="H6190" s="1" t="str">
        <f>IF(Table_PayItems[[#This Row],[Description]]="_","_ Unique Item - "&amp;Table_PayItems[[#This Row],[Item]]&amp;" - $"&amp;Table_PayItems[[#This Row],[Unit]],Table_PayItems[[#This Row],[Description]]&amp;" - $"&amp;Table_PayItems[[#This Row],[Unit]])</f>
        <v>TS, Lens, Pedestrian, Sym (LED) - $Ea</v>
      </c>
      <c r="I6190" s="29" t="str">
        <f>IFERROR(VLOOKUP(ROWS($M$5:M6190),Table_PayItems[[Search Key]:[Concentrated Name]],2,FALSE),"")</f>
        <v>TS, Lens, Pedestrian, Sym (LED) - $Ea</v>
      </c>
      <c r="J6190" s="1"/>
      <c r="K6190" s="1"/>
      <c r="L6190" s="22">
        <f>IF(ISNUMBER(SEARCH(Pay_Item_Search_Text_2,M6190)),MAX($L$4:L6189)+1,0)</f>
        <v>0</v>
      </c>
      <c r="M6190" s="1" t="str">
        <f>IFERROR(VLOOKUP(ROWS($M$5:M6190),Table_PayItems[[Search Key]:[Concentrated Name]],2,FALSE),"")</f>
        <v>TS, Lens, Pedestrian, Sym (LED) - $Ea</v>
      </c>
      <c r="N6190" s="1" t="str">
        <f>IFERROR(VLOOKUP(ROWS($M$5:N6190),$L$5:$M$7000,2,FALSE),"")</f>
        <v/>
      </c>
      <c r="O6190" s="1" t="str">
        <f>IFERROR(VLOOKUP(ROWS($O$5:O6190),$K$5:$L$7000,2,FALSE),"")</f>
        <v/>
      </c>
    </row>
    <row r="6191" spans="2:15" ht="15" customHeight="1" x14ac:dyDescent="0.25">
      <c r="B6191" s="178" t="s">
        <v>14153</v>
      </c>
      <c r="C6191" s="178" t="s">
        <v>88</v>
      </c>
      <c r="D6191" s="178" t="s">
        <v>5063</v>
      </c>
      <c r="E6191" s="178" t="s">
        <v>17</v>
      </c>
      <c r="F6191" s="178" t="s">
        <v>17</v>
      </c>
      <c r="G6191" s="1">
        <f>IF(ISNUMBER(Pay_Item_Search_Text),IF(ISNUMBER(IF(FIND(Pay_Item_Search_Text,B6191)=1,1, "FALSE")),MAX(G$4:$G6190)+1,IF(ISNUMBER(Pay_Item_Search_Text),0,IF(ISNUMBER(SEARCH(Pay_Item_Search_Text,H6191)),MAX(G$4:$G6190)+1,0))),IF(ISNUMBER(Pay_Item_Search_Text),0,IF(ISNUMBER(SEARCH(Pay_Item_Search_Text,H6191)),MAX(G$4:$G6190)+1,0)))</f>
        <v>6187</v>
      </c>
      <c r="H6191" s="1" t="str">
        <f>IF(Table_PayItems[[#This Row],[Description]]="_","_ Unique Item - "&amp;Table_PayItems[[#This Row],[Item]]&amp;" - $"&amp;Table_PayItems[[#This Row],[Unit]],Table_PayItems[[#This Row],[Description]]&amp;" - $"&amp;Table_PayItems[[#This Row],[Unit]])</f>
        <v>TS, Lens, Rem - $Ea</v>
      </c>
      <c r="I6191" s="29" t="str">
        <f>IFERROR(VLOOKUP(ROWS($M$5:M6191),Table_PayItems[[Search Key]:[Concentrated Name]],2,FALSE),"")</f>
        <v>TS, Lens, Rem - $Ea</v>
      </c>
      <c r="J6191" s="1"/>
      <c r="K6191" s="1"/>
      <c r="L6191" s="22">
        <f>IF(ISNUMBER(SEARCH(Pay_Item_Search_Text_2,M6191)),MAX($L$4:L6190)+1,0)</f>
        <v>0</v>
      </c>
      <c r="M6191" s="1" t="str">
        <f>IFERROR(VLOOKUP(ROWS($M$5:M6191),Table_PayItems[[Search Key]:[Concentrated Name]],2,FALSE),"")</f>
        <v>TS, Lens, Rem - $Ea</v>
      </c>
      <c r="N6191" s="1" t="str">
        <f>IFERROR(VLOOKUP(ROWS($M$5:N6191),$L$5:$M$7000,2,FALSE),"")</f>
        <v/>
      </c>
      <c r="O6191" s="1" t="str">
        <f>IFERROR(VLOOKUP(ROWS($O$5:O6191),$K$5:$L$7000,2,FALSE),"")</f>
        <v/>
      </c>
    </row>
    <row r="6192" spans="2:15" ht="15" customHeight="1" x14ac:dyDescent="0.25">
      <c r="B6192" s="178" t="s">
        <v>14051</v>
      </c>
      <c r="C6192" s="178" t="s">
        <v>88</v>
      </c>
      <c r="D6192" s="178" t="s">
        <v>4964</v>
      </c>
      <c r="E6192" s="178" t="s">
        <v>4965</v>
      </c>
      <c r="F6192" s="178" t="s">
        <v>17</v>
      </c>
      <c r="G6192" s="1">
        <f>IF(ISNUMBER(Pay_Item_Search_Text),IF(ISNUMBER(IF(FIND(Pay_Item_Search_Text,B6192)=1,1, "FALSE")),MAX(G$4:$G6191)+1,IF(ISNUMBER(Pay_Item_Search_Text),0,IF(ISNUMBER(SEARCH(Pay_Item_Search_Text,H6192)),MAX(G$4:$G6191)+1,0))),IF(ISNUMBER(Pay_Item_Search_Text),0,IF(ISNUMBER(SEARCH(Pay_Item_Search_Text,H6192)),MAX(G$4:$G6191)+1,0)))</f>
        <v>6188</v>
      </c>
      <c r="H6192" s="1" t="str">
        <f>IF(Table_PayItems[[#This Row],[Description]]="_","_ Unique Item - "&amp;Table_PayItems[[#This Row],[Item]]&amp;" - $"&amp;Table_PayItems[[#This Row],[Unit]],Table_PayItems[[#This Row],[Description]]&amp;" - $"&amp;Table_PayItems[[#This Row],[Unit]])</f>
        <v>TS, Managed Field Ethernet Switch, Layer 2, Copper - $Ea</v>
      </c>
      <c r="I6192" s="29" t="str">
        <f>IFERROR(VLOOKUP(ROWS($M$5:M6192),Table_PayItems[[Search Key]:[Concentrated Name]],2,FALSE),"")</f>
        <v>TS, Managed Field Ethernet Switch, Layer 2, Copper - $Ea</v>
      </c>
      <c r="J6192" s="1"/>
      <c r="K6192" s="1"/>
      <c r="L6192" s="22">
        <f>IF(ISNUMBER(SEARCH(Pay_Item_Search_Text_2,M6192)),MAX($L$4:L6191)+1,0)</f>
        <v>0</v>
      </c>
      <c r="M6192" s="1" t="str">
        <f>IFERROR(VLOOKUP(ROWS($M$5:M6192),Table_PayItems[[Search Key]:[Concentrated Name]],2,FALSE),"")</f>
        <v>TS, Managed Field Ethernet Switch, Layer 2, Copper - $Ea</v>
      </c>
      <c r="N6192" s="1" t="str">
        <f>IFERROR(VLOOKUP(ROWS($M$5:N6192),$L$5:$M$7000,2,FALSE),"")</f>
        <v/>
      </c>
      <c r="O6192" s="1" t="str">
        <f>IFERROR(VLOOKUP(ROWS($O$5:O6192),$K$5:$L$7000,2,FALSE),"")</f>
        <v/>
      </c>
    </row>
    <row r="6193" spans="2:15" ht="15" customHeight="1" x14ac:dyDescent="0.25">
      <c r="B6193" s="178" t="s">
        <v>14049</v>
      </c>
      <c r="C6193" s="178" t="s">
        <v>88</v>
      </c>
      <c r="D6193" s="178" t="s">
        <v>14050</v>
      </c>
      <c r="E6193" s="178" t="s">
        <v>4965</v>
      </c>
      <c r="F6193" s="178" t="s">
        <v>17</v>
      </c>
      <c r="G6193" s="1">
        <f>IF(ISNUMBER(Pay_Item_Search_Text),IF(ISNUMBER(IF(FIND(Pay_Item_Search_Text,B6193)=1,1, "FALSE")),MAX(G$4:$G6192)+1,IF(ISNUMBER(Pay_Item_Search_Text),0,IF(ISNUMBER(SEARCH(Pay_Item_Search_Text,H6193)),MAX(G$4:$G6192)+1,0))),IF(ISNUMBER(Pay_Item_Search_Text),0,IF(ISNUMBER(SEARCH(Pay_Item_Search_Text,H6193)),MAX(G$4:$G6192)+1,0)))</f>
        <v>6189</v>
      </c>
      <c r="H6193" s="1" t="str">
        <f>IF(Table_PayItems[[#This Row],[Description]]="_","_ Unique Item - "&amp;Table_PayItems[[#This Row],[Item]]&amp;" - $"&amp;Table_PayItems[[#This Row],[Unit]],Table_PayItems[[#This Row],[Description]]&amp;" - $"&amp;Table_PayItems[[#This Row],[Unit]])</f>
        <v>TS, Managed Field Ethernet Switch, Rem - $Ea</v>
      </c>
      <c r="I6193" s="29" t="str">
        <f>IFERROR(VLOOKUP(ROWS($M$5:M6193),Table_PayItems[[Search Key]:[Concentrated Name]],2,FALSE),"")</f>
        <v>TS, Managed Field Ethernet Switch, Rem - $Ea</v>
      </c>
      <c r="J6193" s="1"/>
      <c r="K6193" s="1"/>
      <c r="L6193" s="22">
        <f>IF(ISNUMBER(SEARCH(Pay_Item_Search_Text_2,M6193)),MAX($L$4:L6192)+1,0)</f>
        <v>0</v>
      </c>
      <c r="M6193" s="1" t="str">
        <f>IFERROR(VLOOKUP(ROWS($M$5:M6193),Table_PayItems[[Search Key]:[Concentrated Name]],2,FALSE),"")</f>
        <v>TS, Managed Field Ethernet Switch, Rem - $Ea</v>
      </c>
      <c r="N6193" s="1" t="str">
        <f>IFERROR(VLOOKUP(ROWS($M$5:N6193),$L$5:$M$7000,2,FALSE),"")</f>
        <v/>
      </c>
      <c r="O6193" s="1" t="str">
        <f>IFERROR(VLOOKUP(ROWS($O$5:O6193),$K$5:$L$7000,2,FALSE),"")</f>
        <v/>
      </c>
    </row>
    <row r="6194" spans="2:15" ht="15" customHeight="1" x14ac:dyDescent="0.25">
      <c r="B6194" s="178" t="s">
        <v>14052</v>
      </c>
      <c r="C6194" s="178" t="s">
        <v>88</v>
      </c>
      <c r="D6194" s="178" t="s">
        <v>14053</v>
      </c>
      <c r="E6194" s="178" t="s">
        <v>4965</v>
      </c>
      <c r="F6194" s="178" t="s">
        <v>17</v>
      </c>
      <c r="G6194" s="1">
        <f>IF(ISNUMBER(Pay_Item_Search_Text),IF(ISNUMBER(IF(FIND(Pay_Item_Search_Text,B6194)=1,1, "FALSE")),MAX(G$4:$G6193)+1,IF(ISNUMBER(Pay_Item_Search_Text),0,IF(ISNUMBER(SEARCH(Pay_Item_Search_Text,H6194)),MAX(G$4:$G6193)+1,0))),IF(ISNUMBER(Pay_Item_Search_Text),0,IF(ISNUMBER(SEARCH(Pay_Item_Search_Text,H6194)),MAX(G$4:$G6193)+1,0)))</f>
        <v>6190</v>
      </c>
      <c r="H6194" s="1" t="str">
        <f>IF(Table_PayItems[[#This Row],[Description]]="_","_ Unique Item - "&amp;Table_PayItems[[#This Row],[Item]]&amp;" - $"&amp;Table_PayItems[[#This Row],[Unit]],Table_PayItems[[#This Row],[Description]]&amp;" - $"&amp;Table_PayItems[[#This Row],[Unit]])</f>
        <v>TS, Managed Field Ethernet Switch, Salv - $Ea</v>
      </c>
      <c r="I6194" s="29" t="str">
        <f>IFERROR(VLOOKUP(ROWS($M$5:M6194),Table_PayItems[[Search Key]:[Concentrated Name]],2,FALSE),"")</f>
        <v>TS, Managed Field Ethernet Switch, Salv - $Ea</v>
      </c>
      <c r="J6194" s="1"/>
      <c r="K6194" s="1"/>
      <c r="L6194" s="22">
        <f>IF(ISNUMBER(SEARCH(Pay_Item_Search_Text_2,M6194)),MAX($L$4:L6193)+1,0)</f>
        <v>0</v>
      </c>
      <c r="M6194" s="1" t="str">
        <f>IFERROR(VLOOKUP(ROWS($M$5:M6194),Table_PayItems[[Search Key]:[Concentrated Name]],2,FALSE),"")</f>
        <v>TS, Managed Field Ethernet Switch, Salv - $Ea</v>
      </c>
      <c r="N6194" s="1" t="str">
        <f>IFERROR(VLOOKUP(ROWS($M$5:N6194),$L$5:$M$7000,2,FALSE),"")</f>
        <v/>
      </c>
      <c r="O6194" s="1" t="str">
        <f>IFERROR(VLOOKUP(ROWS($O$5:O6194),$K$5:$L$7000,2,FALSE),"")</f>
        <v/>
      </c>
    </row>
    <row r="6195" spans="2:15" ht="15" customHeight="1" x14ac:dyDescent="0.25">
      <c r="B6195" s="178" t="s">
        <v>14103</v>
      </c>
      <c r="C6195" s="178" t="s">
        <v>88</v>
      </c>
      <c r="D6195" s="178" t="s">
        <v>5016</v>
      </c>
      <c r="E6195" s="178" t="s">
        <v>17</v>
      </c>
      <c r="F6195" s="178" t="s">
        <v>17</v>
      </c>
      <c r="G6195" s="1">
        <f>IF(ISNUMBER(Pay_Item_Search_Text),IF(ISNUMBER(IF(FIND(Pay_Item_Search_Text,B6195)=1,1, "FALSE")),MAX(G$4:$G6194)+1,IF(ISNUMBER(Pay_Item_Search_Text),0,IF(ISNUMBER(SEARCH(Pay_Item_Search_Text,H6195)),MAX(G$4:$G6194)+1,0))),IF(ISNUMBER(Pay_Item_Search_Text),0,IF(ISNUMBER(SEARCH(Pay_Item_Search_Text,H6195)),MAX(G$4:$G6194)+1,0)))</f>
        <v>6191</v>
      </c>
      <c r="H6195" s="1" t="str">
        <f>IF(Table_PayItems[[#This Row],[Description]]="_","_ Unique Item - "&amp;Table_PayItems[[#This Row],[Item]]&amp;" - $"&amp;Table_PayItems[[#This Row],[Unit]],Table_PayItems[[#This Row],[Description]]&amp;" - $"&amp;Table_PayItems[[#This Row],[Unit]])</f>
        <v>TS, Mast Arm Mtd, Rem - $Ea</v>
      </c>
      <c r="I6195" s="29" t="str">
        <f>IFERROR(VLOOKUP(ROWS($M$5:M6195),Table_PayItems[[Search Key]:[Concentrated Name]],2,FALSE),"")</f>
        <v>TS, Mast Arm Mtd, Rem - $Ea</v>
      </c>
      <c r="J6195" s="1"/>
      <c r="K6195" s="1"/>
      <c r="L6195" s="22">
        <f>IF(ISNUMBER(SEARCH(Pay_Item_Search_Text_2,M6195)),MAX($L$4:L6194)+1,0)</f>
        <v>0</v>
      </c>
      <c r="M6195" s="1" t="str">
        <f>IFERROR(VLOOKUP(ROWS($M$5:M6195),Table_PayItems[[Search Key]:[Concentrated Name]],2,FALSE),"")</f>
        <v>TS, Mast Arm Mtd, Rem - $Ea</v>
      </c>
      <c r="N6195" s="1" t="str">
        <f>IFERROR(VLOOKUP(ROWS($M$5:N6195),$L$5:$M$7000,2,FALSE),"")</f>
        <v/>
      </c>
      <c r="O6195" s="1" t="str">
        <f>IFERROR(VLOOKUP(ROWS($O$5:O6195),$K$5:$L$7000,2,FALSE),"")</f>
        <v/>
      </c>
    </row>
    <row r="6196" spans="2:15" ht="15" customHeight="1" x14ac:dyDescent="0.25">
      <c r="B6196" s="178" t="s">
        <v>14132</v>
      </c>
      <c r="C6196" s="178" t="s">
        <v>88</v>
      </c>
      <c r="D6196" s="178" t="s">
        <v>5042</v>
      </c>
      <c r="E6196" s="178" t="s">
        <v>17</v>
      </c>
      <c r="F6196" s="178" t="s">
        <v>17</v>
      </c>
      <c r="G6196" s="1">
        <f>IF(ISNUMBER(Pay_Item_Search_Text),IF(ISNUMBER(IF(FIND(Pay_Item_Search_Text,B6196)=1,1, "FALSE")),MAX(G$4:$G6195)+1,IF(ISNUMBER(Pay_Item_Search_Text),0,IF(ISNUMBER(SEARCH(Pay_Item_Search_Text,H6196)),MAX(G$4:$G6195)+1,0))),IF(ISNUMBER(Pay_Item_Search_Text),0,IF(ISNUMBER(SEARCH(Pay_Item_Search_Text,H6196)),MAX(G$4:$G6195)+1,0)))</f>
        <v>6192</v>
      </c>
      <c r="H6196" s="1" t="str">
        <f>IF(Table_PayItems[[#This Row],[Description]]="_","_ Unique Item - "&amp;Table_PayItems[[#This Row],[Item]]&amp;" - $"&amp;Table_PayItems[[#This Row],[Unit]],Table_PayItems[[#This Row],[Description]]&amp;" - $"&amp;Table_PayItems[[#This Row],[Unit]])</f>
        <v>TS, One Way Bracket Arm Mtd - $Ea</v>
      </c>
      <c r="I6196" s="29" t="str">
        <f>IFERROR(VLOOKUP(ROWS($M$5:M6196),Table_PayItems[[Search Key]:[Concentrated Name]],2,FALSE),"")</f>
        <v>TS, One Way Bracket Arm Mtd - $Ea</v>
      </c>
      <c r="J6196" s="1"/>
      <c r="K6196" s="1"/>
      <c r="L6196" s="22">
        <f>IF(ISNUMBER(SEARCH(Pay_Item_Search_Text_2,M6196)),MAX($L$4:L6195)+1,0)</f>
        <v>0</v>
      </c>
      <c r="M6196" s="1" t="str">
        <f>IFERROR(VLOOKUP(ROWS($M$5:M6196),Table_PayItems[[Search Key]:[Concentrated Name]],2,FALSE),"")</f>
        <v>TS, One Way Bracket Arm Mtd - $Ea</v>
      </c>
      <c r="N6196" s="1" t="str">
        <f>IFERROR(VLOOKUP(ROWS($M$5:N6196),$L$5:$M$7000,2,FALSE),"")</f>
        <v/>
      </c>
      <c r="O6196" s="1" t="str">
        <f>IFERROR(VLOOKUP(ROWS($O$5:O6196),$K$5:$L$7000,2,FALSE),"")</f>
        <v/>
      </c>
    </row>
    <row r="6197" spans="2:15" ht="15" customHeight="1" x14ac:dyDescent="0.25">
      <c r="B6197" s="178" t="s">
        <v>14195</v>
      </c>
      <c r="C6197" s="178" t="s">
        <v>88</v>
      </c>
      <c r="D6197" s="178" t="s">
        <v>5102</v>
      </c>
      <c r="E6197" s="178" t="s">
        <v>17</v>
      </c>
      <c r="F6197" s="178" t="s">
        <v>17</v>
      </c>
      <c r="G6197" s="1">
        <f>IF(ISNUMBER(Pay_Item_Search_Text),IF(ISNUMBER(IF(FIND(Pay_Item_Search_Text,B6197)=1,1, "FALSE")),MAX(G$4:$G6196)+1,IF(ISNUMBER(Pay_Item_Search_Text),0,IF(ISNUMBER(SEARCH(Pay_Item_Search_Text,H6197)),MAX(G$4:$G6196)+1,0))),IF(ISNUMBER(Pay_Item_Search_Text),0,IF(ISNUMBER(SEARCH(Pay_Item_Search_Text,H6197)),MAX(G$4:$G6196)+1,0)))</f>
        <v>6193</v>
      </c>
      <c r="H6197" s="1" t="str">
        <f>IF(Table_PayItems[[#This Row],[Description]]="_","_ Unique Item - "&amp;Table_PayItems[[#This Row],[Item]]&amp;" - $"&amp;Table_PayItems[[#This Row],[Unit]],Table_PayItems[[#This Row],[Description]]&amp;" - $"&amp;Table_PayItems[[#This Row],[Unit]])</f>
        <v>TS, One Way Bracket Arm Mtd (LED) - $Ea</v>
      </c>
      <c r="I6197" s="29" t="str">
        <f>IFERROR(VLOOKUP(ROWS($M$5:M6197),Table_PayItems[[Search Key]:[Concentrated Name]],2,FALSE),"")</f>
        <v>TS, One Way Bracket Arm Mtd (LED) - $Ea</v>
      </c>
      <c r="J6197" s="1"/>
      <c r="K6197" s="1"/>
      <c r="L6197" s="22">
        <f>IF(ISNUMBER(SEARCH(Pay_Item_Search_Text_2,M6197)),MAX($L$4:L6196)+1,0)</f>
        <v>0</v>
      </c>
      <c r="M6197" s="1" t="str">
        <f>IFERROR(VLOOKUP(ROWS($M$5:M6197),Table_PayItems[[Search Key]:[Concentrated Name]],2,FALSE),"")</f>
        <v>TS, One Way Bracket Arm Mtd (LED) - $Ea</v>
      </c>
      <c r="N6197" s="1" t="str">
        <f>IFERROR(VLOOKUP(ROWS($M$5:N6197),$L$5:$M$7000,2,FALSE),"")</f>
        <v/>
      </c>
      <c r="O6197" s="1" t="str">
        <f>IFERROR(VLOOKUP(ROWS($O$5:O6197),$K$5:$L$7000,2,FALSE),"")</f>
        <v/>
      </c>
    </row>
    <row r="6198" spans="2:15" ht="15" customHeight="1" x14ac:dyDescent="0.25">
      <c r="B6198" s="178" t="s">
        <v>14196</v>
      </c>
      <c r="C6198" s="178" t="s">
        <v>88</v>
      </c>
      <c r="D6198" s="178" t="s">
        <v>5103</v>
      </c>
      <c r="E6198" s="178" t="s">
        <v>17</v>
      </c>
      <c r="F6198" s="178" t="s">
        <v>17</v>
      </c>
      <c r="G6198" s="1">
        <f>IF(ISNUMBER(Pay_Item_Search_Text),IF(ISNUMBER(IF(FIND(Pay_Item_Search_Text,B6198)=1,1, "FALSE")),MAX(G$4:$G6197)+1,IF(ISNUMBER(Pay_Item_Search_Text),0,IF(ISNUMBER(SEARCH(Pay_Item_Search_Text,H6198)),MAX(G$4:$G6197)+1,0))),IF(ISNUMBER(Pay_Item_Search_Text),0,IF(ISNUMBER(SEARCH(Pay_Item_Search_Text,H6198)),MAX(G$4:$G6197)+1,0)))</f>
        <v>6194</v>
      </c>
      <c r="H6198" s="1" t="str">
        <f>IF(Table_PayItems[[#This Row],[Description]]="_","_ Unique Item - "&amp;Table_PayItems[[#This Row],[Item]]&amp;" - $"&amp;Table_PayItems[[#This Row],[Unit]],Table_PayItems[[#This Row],[Description]]&amp;" - $"&amp;Table_PayItems[[#This Row],[Unit]])</f>
        <v>TS, One Way Bracket Arm Mtd, FYA (LED) - $Ea</v>
      </c>
      <c r="I6198" s="29" t="str">
        <f>IFERROR(VLOOKUP(ROWS($M$5:M6198),Table_PayItems[[Search Key]:[Concentrated Name]],2,FALSE),"")</f>
        <v>TS, One Way Bracket Arm Mtd, FYA (LED) - $Ea</v>
      </c>
      <c r="J6198" s="1"/>
      <c r="K6198" s="1"/>
      <c r="L6198" s="22">
        <f>IF(ISNUMBER(SEARCH(Pay_Item_Search_Text_2,M6198)),MAX($L$4:L6197)+1,0)</f>
        <v>0</v>
      </c>
      <c r="M6198" s="1" t="str">
        <f>IFERROR(VLOOKUP(ROWS($M$5:M6198),Table_PayItems[[Search Key]:[Concentrated Name]],2,FALSE),"")</f>
        <v>TS, One Way Bracket Arm Mtd, FYA (LED) - $Ea</v>
      </c>
      <c r="N6198" s="1" t="str">
        <f>IFERROR(VLOOKUP(ROWS($M$5:N6198),$L$5:$M$7000,2,FALSE),"")</f>
        <v/>
      </c>
      <c r="O6198" s="1" t="str">
        <f>IFERROR(VLOOKUP(ROWS($O$5:O6198),$K$5:$L$7000,2,FALSE),"")</f>
        <v/>
      </c>
    </row>
    <row r="6199" spans="2:15" ht="15" customHeight="1" x14ac:dyDescent="0.25">
      <c r="B6199" s="178" t="s">
        <v>14133</v>
      </c>
      <c r="C6199" s="178" t="s">
        <v>88</v>
      </c>
      <c r="D6199" s="178" t="s">
        <v>5043</v>
      </c>
      <c r="E6199" s="178" t="s">
        <v>17</v>
      </c>
      <c r="F6199" s="178" t="s">
        <v>17</v>
      </c>
      <c r="G6199" s="1">
        <f>IF(ISNUMBER(Pay_Item_Search_Text),IF(ISNUMBER(IF(FIND(Pay_Item_Search_Text,B6199)=1,1, "FALSE")),MAX(G$4:$G6198)+1,IF(ISNUMBER(Pay_Item_Search_Text),0,IF(ISNUMBER(SEARCH(Pay_Item_Search_Text,H6199)),MAX(G$4:$G6198)+1,0))),IF(ISNUMBER(Pay_Item_Search_Text),0,IF(ISNUMBER(SEARCH(Pay_Item_Search_Text,H6199)),MAX(G$4:$G6198)+1,0)))</f>
        <v>6195</v>
      </c>
      <c r="H6199" s="1" t="str">
        <f>IF(Table_PayItems[[#This Row],[Description]]="_","_ Unique Item - "&amp;Table_PayItems[[#This Row],[Item]]&amp;" - $"&amp;Table_PayItems[[#This Row],[Unit]],Table_PayItems[[#This Row],[Description]]&amp;" - $"&amp;Table_PayItems[[#This Row],[Unit]])</f>
        <v>TS, One Way Bracket Arm Mtd, Salv - $Ea</v>
      </c>
      <c r="I6199" s="29" t="str">
        <f>IFERROR(VLOOKUP(ROWS($M$5:M6199),Table_PayItems[[Search Key]:[Concentrated Name]],2,FALSE),"")</f>
        <v>TS, One Way Bracket Arm Mtd, Salv - $Ea</v>
      </c>
      <c r="J6199" s="1"/>
      <c r="K6199" s="1"/>
      <c r="L6199" s="22">
        <f>IF(ISNUMBER(SEARCH(Pay_Item_Search_Text_2,M6199)),MAX($L$4:L6198)+1,0)</f>
        <v>0</v>
      </c>
      <c r="M6199" s="1" t="str">
        <f>IFERROR(VLOOKUP(ROWS($M$5:M6199),Table_PayItems[[Search Key]:[Concentrated Name]],2,FALSE),"")</f>
        <v>TS, One Way Bracket Arm Mtd, Salv - $Ea</v>
      </c>
      <c r="N6199" s="1" t="str">
        <f>IFERROR(VLOOKUP(ROWS($M$5:N6199),$L$5:$M$7000,2,FALSE),"")</f>
        <v/>
      </c>
      <c r="O6199" s="1" t="str">
        <f>IFERROR(VLOOKUP(ROWS($O$5:O6199),$K$5:$L$7000,2,FALSE),"")</f>
        <v/>
      </c>
    </row>
    <row r="6200" spans="2:15" ht="15" customHeight="1" x14ac:dyDescent="0.25">
      <c r="B6200" s="178" t="s">
        <v>14154</v>
      </c>
      <c r="C6200" s="178" t="s">
        <v>88</v>
      </c>
      <c r="D6200" s="178" t="s">
        <v>5064</v>
      </c>
      <c r="E6200" s="178" t="s">
        <v>17</v>
      </c>
      <c r="F6200" s="178" t="s">
        <v>17</v>
      </c>
      <c r="G6200" s="1">
        <f>IF(ISNUMBER(Pay_Item_Search_Text),IF(ISNUMBER(IF(FIND(Pay_Item_Search_Text,B6200)=1,1, "FALSE")),MAX(G$4:$G6199)+1,IF(ISNUMBER(Pay_Item_Search_Text),0,IF(ISNUMBER(SEARCH(Pay_Item_Search_Text,H6200)),MAX(G$4:$G6199)+1,0))),IF(ISNUMBER(Pay_Item_Search_Text),0,IF(ISNUMBER(SEARCH(Pay_Item_Search_Text,H6200)),MAX(G$4:$G6199)+1,0)))</f>
        <v>6196</v>
      </c>
      <c r="H6200" s="24" t="str">
        <f>IF(Table_PayItems[[#This Row],[Description]]="_","_ Unique Item - "&amp;Table_PayItems[[#This Row],[Item]]&amp;" - $"&amp;Table_PayItems[[#This Row],[Unit]],Table_PayItems[[#This Row],[Description]]&amp;" - $"&amp;Table_PayItems[[#This Row],[Unit]])</f>
        <v>TS, One Way Mast Arm Mtd - $Ea</v>
      </c>
      <c r="I6200" s="29" t="str">
        <f>IFERROR(VLOOKUP(ROWS($M$5:M6200),Table_PayItems[[Search Key]:[Concentrated Name]],2,FALSE),"")</f>
        <v>TS, One Way Mast Arm Mtd - $Ea</v>
      </c>
      <c r="J6200" s="1"/>
      <c r="K6200" s="1"/>
      <c r="L6200" s="22">
        <f>IF(ISNUMBER(SEARCH(Pay_Item_Search_Text_2,M6200)),MAX($L$4:L6199)+1,0)</f>
        <v>0</v>
      </c>
      <c r="M6200" s="1" t="str">
        <f>IFERROR(VLOOKUP(ROWS($M$5:M6200),Table_PayItems[[Search Key]:[Concentrated Name]],2,FALSE),"")</f>
        <v>TS, One Way Mast Arm Mtd - $Ea</v>
      </c>
      <c r="N6200" s="1" t="str">
        <f>IFERROR(VLOOKUP(ROWS($M$5:N6200),$L$5:$M$7000,2,FALSE),"")</f>
        <v/>
      </c>
      <c r="O6200" s="1" t="str">
        <f>IFERROR(VLOOKUP(ROWS($O$5:O6200),$K$5:$L$7000,2,FALSE),"")</f>
        <v/>
      </c>
    </row>
    <row r="6201" spans="2:15" ht="15" customHeight="1" x14ac:dyDescent="0.25">
      <c r="B6201" s="178" t="s">
        <v>14211</v>
      </c>
      <c r="C6201" s="178" t="s">
        <v>88</v>
      </c>
      <c r="D6201" s="178" t="s">
        <v>5118</v>
      </c>
      <c r="E6201" s="178" t="s">
        <v>17</v>
      </c>
      <c r="F6201" s="178" t="s">
        <v>17</v>
      </c>
      <c r="G6201" s="1">
        <f>IF(ISNUMBER(Pay_Item_Search_Text),IF(ISNUMBER(IF(FIND(Pay_Item_Search_Text,B6201)=1,1, "FALSE")),MAX(G$4:$G6200)+1,IF(ISNUMBER(Pay_Item_Search_Text),0,IF(ISNUMBER(SEARCH(Pay_Item_Search_Text,H6201)),MAX(G$4:$G6200)+1,0))),IF(ISNUMBER(Pay_Item_Search_Text),0,IF(ISNUMBER(SEARCH(Pay_Item_Search_Text,H6201)),MAX(G$4:$G6200)+1,0)))</f>
        <v>6197</v>
      </c>
      <c r="H6201" s="1" t="str">
        <f>IF(Table_PayItems[[#This Row],[Description]]="_","_ Unique Item - "&amp;Table_PayItems[[#This Row],[Item]]&amp;" - $"&amp;Table_PayItems[[#This Row],[Unit]],Table_PayItems[[#This Row],[Description]]&amp;" - $"&amp;Table_PayItems[[#This Row],[Unit]])</f>
        <v>TS, One Way Mast Arm Mtd (LED) - $Ea</v>
      </c>
      <c r="I6201" s="29" t="str">
        <f>IFERROR(VLOOKUP(ROWS($M$5:M6201),Table_PayItems[[Search Key]:[Concentrated Name]],2,FALSE),"")</f>
        <v>TS, One Way Mast Arm Mtd (LED) - $Ea</v>
      </c>
      <c r="J6201" s="1"/>
      <c r="K6201" s="1"/>
      <c r="L6201" s="22">
        <f>IF(ISNUMBER(SEARCH(Pay_Item_Search_Text_2,M6201)),MAX($L$4:L6200)+1,0)</f>
        <v>0</v>
      </c>
      <c r="M6201" s="1" t="str">
        <f>IFERROR(VLOOKUP(ROWS($M$5:M6201),Table_PayItems[[Search Key]:[Concentrated Name]],2,FALSE),"")</f>
        <v>TS, One Way Mast Arm Mtd (LED) - $Ea</v>
      </c>
      <c r="N6201" s="1" t="str">
        <f>IFERROR(VLOOKUP(ROWS($M$5:N6201),$L$5:$M$7000,2,FALSE),"")</f>
        <v/>
      </c>
      <c r="O6201" s="1" t="str">
        <f>IFERROR(VLOOKUP(ROWS($O$5:O6201),$K$5:$L$7000,2,FALSE),"")</f>
        <v/>
      </c>
    </row>
    <row r="6202" spans="2:15" ht="15" customHeight="1" x14ac:dyDescent="0.25">
      <c r="B6202" s="178" t="s">
        <v>14179</v>
      </c>
      <c r="C6202" s="178" t="s">
        <v>88</v>
      </c>
      <c r="D6202" s="178" t="s">
        <v>5086</v>
      </c>
      <c r="E6202" s="178" t="s">
        <v>17</v>
      </c>
      <c r="F6202" s="178" t="s">
        <v>17</v>
      </c>
      <c r="G6202" s="1">
        <f>IF(ISNUMBER(Pay_Item_Search_Text),IF(ISNUMBER(IF(FIND(Pay_Item_Search_Text,B6202)=1,1, "FALSE")),MAX(G$4:$G6201)+1,IF(ISNUMBER(Pay_Item_Search_Text),0,IF(ISNUMBER(SEARCH(Pay_Item_Search_Text,H6202)),MAX(G$4:$G6201)+1,0))),IF(ISNUMBER(Pay_Item_Search_Text),0,IF(ISNUMBER(SEARCH(Pay_Item_Search_Text,H6202)),MAX(G$4:$G6201)+1,0)))</f>
        <v>6198</v>
      </c>
      <c r="H6202" s="1" t="str">
        <f>IF(Table_PayItems[[#This Row],[Description]]="_","_ Unique Item - "&amp;Table_PayItems[[#This Row],[Item]]&amp;" - $"&amp;Table_PayItems[[#This Row],[Unit]],Table_PayItems[[#This Row],[Description]]&amp;" - $"&amp;Table_PayItems[[#This Row],[Unit]])</f>
        <v>TS, One Way Mast Arm Mtd, FYA (LED) - $Ea</v>
      </c>
      <c r="I6202" s="29" t="str">
        <f>IFERROR(VLOOKUP(ROWS($M$5:M6202),Table_PayItems[[Search Key]:[Concentrated Name]],2,FALSE),"")</f>
        <v>TS, One Way Mast Arm Mtd, FYA (LED) - $Ea</v>
      </c>
      <c r="J6202" s="1"/>
      <c r="K6202" s="1"/>
      <c r="L6202" s="22">
        <f>IF(ISNUMBER(SEARCH(Pay_Item_Search_Text_2,M6202)),MAX($L$4:L6201)+1,0)</f>
        <v>0</v>
      </c>
      <c r="M6202" s="1" t="str">
        <f>IFERROR(VLOOKUP(ROWS($M$5:M6202),Table_PayItems[[Search Key]:[Concentrated Name]],2,FALSE),"")</f>
        <v>TS, One Way Mast Arm Mtd, FYA (LED) - $Ea</v>
      </c>
      <c r="N6202" s="1" t="str">
        <f>IFERROR(VLOOKUP(ROWS($M$5:N6202),$L$5:$M$7000,2,FALSE),"")</f>
        <v/>
      </c>
      <c r="O6202" s="1" t="str">
        <f>IFERROR(VLOOKUP(ROWS($O$5:O6202),$K$5:$L$7000,2,FALSE),"")</f>
        <v/>
      </c>
    </row>
    <row r="6203" spans="2:15" ht="15" customHeight="1" x14ac:dyDescent="0.25">
      <c r="B6203" s="178" t="s">
        <v>14178</v>
      </c>
      <c r="C6203" s="178" t="s">
        <v>88</v>
      </c>
      <c r="D6203" s="178" t="s">
        <v>5085</v>
      </c>
      <c r="E6203" s="178" t="s">
        <v>17</v>
      </c>
      <c r="F6203" s="178" t="s">
        <v>17</v>
      </c>
      <c r="G6203" s="1">
        <f>IF(ISNUMBER(Pay_Item_Search_Text),IF(ISNUMBER(IF(FIND(Pay_Item_Search_Text,B6203)=1,1, "FALSE")),MAX(G$4:$G6202)+1,IF(ISNUMBER(Pay_Item_Search_Text),0,IF(ISNUMBER(SEARCH(Pay_Item_Search_Text,H6203)),MAX(G$4:$G6202)+1,0))),IF(ISNUMBER(Pay_Item_Search_Text),0,IF(ISNUMBER(SEARCH(Pay_Item_Search_Text,H6203)),MAX(G$4:$G6202)+1,0)))</f>
        <v>6199</v>
      </c>
      <c r="H6203" s="1" t="str">
        <f>IF(Table_PayItems[[#This Row],[Description]]="_","_ Unique Item - "&amp;Table_PayItems[[#This Row],[Item]]&amp;" - $"&amp;Table_PayItems[[#This Row],[Unit]],Table_PayItems[[#This Row],[Description]]&amp;" - $"&amp;Table_PayItems[[#This Row],[Unit]])</f>
        <v>TS, One Way Mast Arm Mtd, RTGA (LED) - $Ea</v>
      </c>
      <c r="I6203" s="29" t="str">
        <f>IFERROR(VLOOKUP(ROWS($M$5:M6203),Table_PayItems[[Search Key]:[Concentrated Name]],2,FALSE),"")</f>
        <v>TS, One Way Mast Arm Mtd, RTGA (LED) - $Ea</v>
      </c>
      <c r="J6203" s="1"/>
      <c r="K6203" s="1"/>
      <c r="L6203" s="22">
        <f>IF(ISNUMBER(SEARCH(Pay_Item_Search_Text_2,M6203)),MAX($L$4:L6202)+1,0)</f>
        <v>0</v>
      </c>
      <c r="M6203" s="1" t="str">
        <f>IFERROR(VLOOKUP(ROWS($M$5:M6203),Table_PayItems[[Search Key]:[Concentrated Name]],2,FALSE),"")</f>
        <v>TS, One Way Mast Arm Mtd, RTGA (LED) - $Ea</v>
      </c>
      <c r="N6203" s="1" t="str">
        <f>IFERROR(VLOOKUP(ROWS($M$5:N6203),$L$5:$M$7000,2,FALSE),"")</f>
        <v/>
      </c>
      <c r="O6203" s="1" t="str">
        <f>IFERROR(VLOOKUP(ROWS($O$5:O6203),$K$5:$L$7000,2,FALSE),"")</f>
        <v/>
      </c>
    </row>
    <row r="6204" spans="2:15" ht="15" customHeight="1" x14ac:dyDescent="0.25">
      <c r="B6204" s="178" t="s">
        <v>14155</v>
      </c>
      <c r="C6204" s="178" t="s">
        <v>88</v>
      </c>
      <c r="D6204" s="178" t="s">
        <v>5065</v>
      </c>
      <c r="E6204" s="178" t="s">
        <v>17</v>
      </c>
      <c r="F6204" s="178" t="s">
        <v>17</v>
      </c>
      <c r="G6204" s="1">
        <f>IF(ISNUMBER(Pay_Item_Search_Text),IF(ISNUMBER(IF(FIND(Pay_Item_Search_Text,B6204)=1,1, "FALSE")),MAX(G$4:$G6203)+1,IF(ISNUMBER(Pay_Item_Search_Text),0,IF(ISNUMBER(SEARCH(Pay_Item_Search_Text,H6204)),MAX(G$4:$G6203)+1,0))),IF(ISNUMBER(Pay_Item_Search_Text),0,IF(ISNUMBER(SEARCH(Pay_Item_Search_Text,H6204)),MAX(G$4:$G6203)+1,0)))</f>
        <v>6200</v>
      </c>
      <c r="H6204" s="1" t="str">
        <f>IF(Table_PayItems[[#This Row],[Description]]="_","_ Unique Item - "&amp;Table_PayItems[[#This Row],[Item]]&amp;" - $"&amp;Table_PayItems[[#This Row],[Unit]],Table_PayItems[[#This Row],[Description]]&amp;" - $"&amp;Table_PayItems[[#This Row],[Unit]])</f>
        <v>TS, One Way Mast Arm Mtd, Salv - $Ea</v>
      </c>
      <c r="I6204" s="29" t="str">
        <f>IFERROR(VLOOKUP(ROWS($M$5:M6204),Table_PayItems[[Search Key]:[Concentrated Name]],2,FALSE),"")</f>
        <v>TS, One Way Mast Arm Mtd, Salv - $Ea</v>
      </c>
      <c r="J6204" s="1"/>
      <c r="K6204" s="1"/>
      <c r="L6204" s="22">
        <f>IF(ISNUMBER(SEARCH(Pay_Item_Search_Text_2,M6204)),MAX($L$4:L6203)+1,0)</f>
        <v>0</v>
      </c>
      <c r="M6204" s="1" t="str">
        <f>IFERROR(VLOOKUP(ROWS($M$5:M6204),Table_PayItems[[Search Key]:[Concentrated Name]],2,FALSE),"")</f>
        <v>TS, One Way Mast Arm Mtd, Salv - $Ea</v>
      </c>
      <c r="N6204" s="1" t="str">
        <f>IFERROR(VLOOKUP(ROWS($M$5:N6204),$L$5:$M$7000,2,FALSE),"")</f>
        <v/>
      </c>
      <c r="O6204" s="1" t="str">
        <f>IFERROR(VLOOKUP(ROWS($O$5:O6204),$K$5:$L$7000,2,FALSE),"")</f>
        <v/>
      </c>
    </row>
    <row r="6205" spans="2:15" ht="15" customHeight="1" x14ac:dyDescent="0.25">
      <c r="B6205" s="178" t="s">
        <v>14140</v>
      </c>
      <c r="C6205" s="178" t="s">
        <v>88</v>
      </c>
      <c r="D6205" s="178" t="s">
        <v>5050</v>
      </c>
      <c r="E6205" s="178" t="s">
        <v>17</v>
      </c>
      <c r="F6205" s="178" t="s">
        <v>17</v>
      </c>
      <c r="G6205" s="1">
        <f>IF(ISNUMBER(Pay_Item_Search_Text),IF(ISNUMBER(IF(FIND(Pay_Item_Search_Text,B6205)=1,1, "FALSE")),MAX(G$4:$G6204)+1,IF(ISNUMBER(Pay_Item_Search_Text),0,IF(ISNUMBER(SEARCH(Pay_Item_Search_Text,H6205)),MAX(G$4:$G6204)+1,0))),IF(ISNUMBER(Pay_Item_Search_Text),0,IF(ISNUMBER(SEARCH(Pay_Item_Search_Text,H6205)),MAX(G$4:$G6204)+1,0)))</f>
        <v>6201</v>
      </c>
      <c r="H6205" s="1" t="str">
        <f>IF(Table_PayItems[[#This Row],[Description]]="_","_ Unique Item - "&amp;Table_PayItems[[#This Row],[Item]]&amp;" - $"&amp;Table_PayItems[[#This Row],[Unit]],Table_PayItems[[#This Row],[Description]]&amp;" - $"&amp;Table_PayItems[[#This Row],[Unit]])</f>
        <v>TS, One Way Pedestal Mtd - $Ea</v>
      </c>
      <c r="I6205" s="29" t="str">
        <f>IFERROR(VLOOKUP(ROWS($M$5:M6205),Table_PayItems[[Search Key]:[Concentrated Name]],2,FALSE),"")</f>
        <v>TS, One Way Pedestal Mtd - $Ea</v>
      </c>
      <c r="J6205" s="1"/>
      <c r="K6205" s="1"/>
      <c r="L6205" s="22">
        <f>IF(ISNUMBER(SEARCH(Pay_Item_Search_Text_2,M6205)),MAX($L$4:L6204)+1,0)</f>
        <v>0</v>
      </c>
      <c r="M6205" s="1" t="str">
        <f>IFERROR(VLOOKUP(ROWS($M$5:M6205),Table_PayItems[[Search Key]:[Concentrated Name]],2,FALSE),"")</f>
        <v>TS, One Way Pedestal Mtd - $Ea</v>
      </c>
      <c r="N6205" s="1" t="str">
        <f>IFERROR(VLOOKUP(ROWS($M$5:N6205),$L$5:$M$7000,2,FALSE),"")</f>
        <v/>
      </c>
      <c r="O6205" s="1" t="str">
        <f>IFERROR(VLOOKUP(ROWS($O$5:O6205),$K$5:$L$7000,2,FALSE),"")</f>
        <v/>
      </c>
    </row>
    <row r="6206" spans="2:15" ht="15" customHeight="1" x14ac:dyDescent="0.25">
      <c r="B6206" s="178" t="s">
        <v>14202</v>
      </c>
      <c r="C6206" s="178" t="s">
        <v>88</v>
      </c>
      <c r="D6206" s="178" t="s">
        <v>5109</v>
      </c>
      <c r="E6206" s="178" t="s">
        <v>17</v>
      </c>
      <c r="F6206" s="178" t="s">
        <v>17</v>
      </c>
      <c r="G6206" s="1">
        <f>IF(ISNUMBER(Pay_Item_Search_Text),IF(ISNUMBER(IF(FIND(Pay_Item_Search_Text,B6206)=1,1, "FALSE")),MAX(G$4:$G6205)+1,IF(ISNUMBER(Pay_Item_Search_Text),0,IF(ISNUMBER(SEARCH(Pay_Item_Search_Text,H6206)),MAX(G$4:$G6205)+1,0))),IF(ISNUMBER(Pay_Item_Search_Text),0,IF(ISNUMBER(SEARCH(Pay_Item_Search_Text,H6206)),MAX(G$4:$G6205)+1,0)))</f>
        <v>6202</v>
      </c>
      <c r="H6206" s="1" t="str">
        <f>IF(Table_PayItems[[#This Row],[Description]]="_","_ Unique Item - "&amp;Table_PayItems[[#This Row],[Item]]&amp;" - $"&amp;Table_PayItems[[#This Row],[Unit]],Table_PayItems[[#This Row],[Description]]&amp;" - $"&amp;Table_PayItems[[#This Row],[Unit]])</f>
        <v>TS, One Way Pedestal Mtd (LED) - $Ea</v>
      </c>
      <c r="I6206" s="29" t="str">
        <f>IFERROR(VLOOKUP(ROWS($M$5:M6206),Table_PayItems[[Search Key]:[Concentrated Name]],2,FALSE),"")</f>
        <v>TS, One Way Pedestal Mtd (LED) - $Ea</v>
      </c>
      <c r="J6206" s="1"/>
      <c r="K6206" s="1"/>
      <c r="L6206" s="22">
        <f>IF(ISNUMBER(SEARCH(Pay_Item_Search_Text_2,M6206)),MAX($L$4:L6205)+1,0)</f>
        <v>0</v>
      </c>
      <c r="M6206" s="1" t="str">
        <f>IFERROR(VLOOKUP(ROWS($M$5:M6206),Table_PayItems[[Search Key]:[Concentrated Name]],2,FALSE),"")</f>
        <v>TS, One Way Pedestal Mtd (LED) - $Ea</v>
      </c>
      <c r="N6206" s="1" t="str">
        <f>IFERROR(VLOOKUP(ROWS($M$5:N6206),$L$5:$M$7000,2,FALSE),"")</f>
        <v/>
      </c>
      <c r="O6206" s="1" t="str">
        <f>IFERROR(VLOOKUP(ROWS($O$5:O6206),$K$5:$L$7000,2,FALSE),"")</f>
        <v/>
      </c>
    </row>
    <row r="6207" spans="2:15" ht="15" customHeight="1" x14ac:dyDescent="0.25">
      <c r="B6207" s="178" t="s">
        <v>14141</v>
      </c>
      <c r="C6207" s="178" t="s">
        <v>88</v>
      </c>
      <c r="D6207" s="178" t="s">
        <v>5051</v>
      </c>
      <c r="E6207" s="178" t="s">
        <v>17</v>
      </c>
      <c r="F6207" s="178" t="s">
        <v>17</v>
      </c>
      <c r="G6207" s="1">
        <f>IF(ISNUMBER(Pay_Item_Search_Text),IF(ISNUMBER(IF(FIND(Pay_Item_Search_Text,B6207)=1,1, "FALSE")),MAX(G$4:$G6206)+1,IF(ISNUMBER(Pay_Item_Search_Text),0,IF(ISNUMBER(SEARCH(Pay_Item_Search_Text,H6207)),MAX(G$4:$G6206)+1,0))),IF(ISNUMBER(Pay_Item_Search_Text),0,IF(ISNUMBER(SEARCH(Pay_Item_Search_Text,H6207)),MAX(G$4:$G6206)+1,0)))</f>
        <v>6203</v>
      </c>
      <c r="H6207" s="1" t="str">
        <f>IF(Table_PayItems[[#This Row],[Description]]="_","_ Unique Item - "&amp;Table_PayItems[[#This Row],[Item]]&amp;" - $"&amp;Table_PayItems[[#This Row],[Unit]],Table_PayItems[[#This Row],[Description]]&amp;" - $"&amp;Table_PayItems[[#This Row],[Unit]])</f>
        <v>TS, One Way Pedestal Mtd, Salv - $Ea</v>
      </c>
      <c r="I6207" s="29" t="str">
        <f>IFERROR(VLOOKUP(ROWS($M$5:M6207),Table_PayItems[[Search Key]:[Concentrated Name]],2,FALSE),"")</f>
        <v>TS, One Way Pedestal Mtd, Salv - $Ea</v>
      </c>
      <c r="J6207" s="1"/>
      <c r="K6207" s="1"/>
      <c r="L6207" s="22">
        <f>IF(ISNUMBER(SEARCH(Pay_Item_Search_Text_2,M6207)),MAX($L$4:L6206)+1,0)</f>
        <v>0</v>
      </c>
      <c r="M6207" s="1" t="str">
        <f>IFERROR(VLOOKUP(ROWS($M$5:M6207),Table_PayItems[[Search Key]:[Concentrated Name]],2,FALSE),"")</f>
        <v>TS, One Way Pedestal Mtd, Salv - $Ea</v>
      </c>
      <c r="N6207" s="1" t="str">
        <f>IFERROR(VLOOKUP(ROWS($M$5:N6207),$L$5:$M$7000,2,FALSE),"")</f>
        <v/>
      </c>
      <c r="O6207" s="1" t="str">
        <f>IFERROR(VLOOKUP(ROWS($O$5:O6207),$K$5:$L$7000,2,FALSE),"")</f>
        <v/>
      </c>
    </row>
    <row r="6208" spans="2:15" ht="15" customHeight="1" x14ac:dyDescent="0.25">
      <c r="B6208" s="178" t="s">
        <v>14114</v>
      </c>
      <c r="C6208" s="178" t="s">
        <v>88</v>
      </c>
      <c r="D6208" s="178" t="s">
        <v>5024</v>
      </c>
      <c r="E6208" s="178" t="s">
        <v>17</v>
      </c>
      <c r="F6208" s="178" t="s">
        <v>17</v>
      </c>
      <c r="G6208" s="1">
        <f>IF(ISNUMBER(Pay_Item_Search_Text),IF(ISNUMBER(IF(FIND(Pay_Item_Search_Text,B6208)=1,1, "FALSE")),MAX(G$4:$G6207)+1,IF(ISNUMBER(Pay_Item_Search_Text),0,IF(ISNUMBER(SEARCH(Pay_Item_Search_Text,H6208)),MAX(G$4:$G6207)+1,0))),IF(ISNUMBER(Pay_Item_Search_Text),0,IF(ISNUMBER(SEARCH(Pay_Item_Search_Text,H6208)),MAX(G$4:$G6207)+1,0)))</f>
        <v>6204</v>
      </c>
      <c r="H6208" s="1" t="str">
        <f>IF(Table_PayItems[[#This Row],[Description]]="_","_ Unique Item - "&amp;Table_PayItems[[#This Row],[Item]]&amp;" - $"&amp;Table_PayItems[[#This Row],[Unit]],Table_PayItems[[#This Row],[Description]]&amp;" - $"&amp;Table_PayItems[[#This Row],[Unit]])</f>
        <v>TS, One Way Span Wire Mtd - $Ea</v>
      </c>
      <c r="I6208" s="29" t="str">
        <f>IFERROR(VLOOKUP(ROWS($M$5:M6208),Table_PayItems[[Search Key]:[Concentrated Name]],2,FALSE),"")</f>
        <v>TS, One Way Span Wire Mtd - $Ea</v>
      </c>
      <c r="J6208" s="1"/>
      <c r="K6208" s="1"/>
      <c r="L6208" s="22">
        <f>IF(ISNUMBER(SEARCH(Pay_Item_Search_Text_2,M6208)),MAX($L$4:L6207)+1,0)</f>
        <v>0</v>
      </c>
      <c r="M6208" s="1" t="str">
        <f>IFERROR(VLOOKUP(ROWS($M$5:M6208),Table_PayItems[[Search Key]:[Concentrated Name]],2,FALSE),"")</f>
        <v>TS, One Way Span Wire Mtd - $Ea</v>
      </c>
      <c r="N6208" s="1" t="str">
        <f>IFERROR(VLOOKUP(ROWS($M$5:N6208),$L$5:$M$7000,2,FALSE),"")</f>
        <v/>
      </c>
      <c r="O6208" s="1" t="str">
        <f>IFERROR(VLOOKUP(ROWS($O$5:O6208),$K$5:$L$7000,2,FALSE),"")</f>
        <v/>
      </c>
    </row>
    <row r="6209" spans="2:15" ht="15" customHeight="1" x14ac:dyDescent="0.25">
      <c r="B6209" s="178" t="s">
        <v>14183</v>
      </c>
      <c r="C6209" s="178" t="s">
        <v>88</v>
      </c>
      <c r="D6209" s="178" t="s">
        <v>5090</v>
      </c>
      <c r="E6209" s="178" t="s">
        <v>17</v>
      </c>
      <c r="F6209" s="178" t="s">
        <v>17</v>
      </c>
      <c r="G6209" s="1">
        <f>IF(ISNUMBER(Pay_Item_Search_Text),IF(ISNUMBER(IF(FIND(Pay_Item_Search_Text,B6209)=1,1, "FALSE")),MAX(G$4:$G6208)+1,IF(ISNUMBER(Pay_Item_Search_Text),0,IF(ISNUMBER(SEARCH(Pay_Item_Search_Text,H6209)),MAX(G$4:$G6208)+1,0))),IF(ISNUMBER(Pay_Item_Search_Text),0,IF(ISNUMBER(SEARCH(Pay_Item_Search_Text,H6209)),MAX(G$4:$G6208)+1,0)))</f>
        <v>6205</v>
      </c>
      <c r="H6209" s="1" t="str">
        <f>IF(Table_PayItems[[#This Row],[Description]]="_","_ Unique Item - "&amp;Table_PayItems[[#This Row],[Item]]&amp;" - $"&amp;Table_PayItems[[#This Row],[Unit]],Table_PayItems[[#This Row],[Description]]&amp;" - $"&amp;Table_PayItems[[#This Row],[Unit]])</f>
        <v>TS, One Way Span Wire Mtd (LED) - $Ea</v>
      </c>
      <c r="I6209" s="29" t="str">
        <f>IFERROR(VLOOKUP(ROWS($M$5:M6209),Table_PayItems[[Search Key]:[Concentrated Name]],2,FALSE),"")</f>
        <v>TS, One Way Span Wire Mtd (LED) - $Ea</v>
      </c>
      <c r="J6209" s="1"/>
      <c r="K6209" s="1"/>
      <c r="L6209" s="22">
        <f>IF(ISNUMBER(SEARCH(Pay_Item_Search_Text_2,M6209)),MAX($L$4:L6208)+1,0)</f>
        <v>0</v>
      </c>
      <c r="M6209" s="1" t="str">
        <f>IFERROR(VLOOKUP(ROWS($M$5:M6209),Table_PayItems[[Search Key]:[Concentrated Name]],2,FALSE),"")</f>
        <v>TS, One Way Span Wire Mtd (LED) - $Ea</v>
      </c>
      <c r="N6209" s="1" t="str">
        <f>IFERROR(VLOOKUP(ROWS($M$5:N6209),$L$5:$M$7000,2,FALSE),"")</f>
        <v/>
      </c>
      <c r="O6209" s="1" t="str">
        <f>IFERROR(VLOOKUP(ROWS($O$5:O6209),$K$5:$L$7000,2,FALSE),"")</f>
        <v/>
      </c>
    </row>
    <row r="6210" spans="2:15" ht="15" customHeight="1" x14ac:dyDescent="0.25">
      <c r="B6210" s="178" t="s">
        <v>14182</v>
      </c>
      <c r="C6210" s="178" t="s">
        <v>88</v>
      </c>
      <c r="D6210" s="178" t="s">
        <v>5089</v>
      </c>
      <c r="E6210" s="178" t="s">
        <v>17</v>
      </c>
      <c r="F6210" s="178" t="s">
        <v>17</v>
      </c>
      <c r="G6210" s="1">
        <f>IF(ISNUMBER(Pay_Item_Search_Text),IF(ISNUMBER(IF(FIND(Pay_Item_Search_Text,B6210)=1,1, "FALSE")),MAX(G$4:$G6209)+1,IF(ISNUMBER(Pay_Item_Search_Text),0,IF(ISNUMBER(SEARCH(Pay_Item_Search_Text,H6210)),MAX(G$4:$G6209)+1,0))),IF(ISNUMBER(Pay_Item_Search_Text),0,IF(ISNUMBER(SEARCH(Pay_Item_Search_Text,H6210)),MAX(G$4:$G6209)+1,0)))</f>
        <v>6206</v>
      </c>
      <c r="H6210" s="1" t="str">
        <f>IF(Table_PayItems[[#This Row],[Description]]="_","_ Unique Item - "&amp;Table_PayItems[[#This Row],[Item]]&amp;" - $"&amp;Table_PayItems[[#This Row],[Unit]],Table_PayItems[[#This Row],[Description]]&amp;" - $"&amp;Table_PayItems[[#This Row],[Unit]])</f>
        <v>TS, One Way Span Wire Mtd (LED) Adjustable, Salv - $Ea</v>
      </c>
      <c r="I6210" s="29" t="str">
        <f>IFERROR(VLOOKUP(ROWS($M$5:M6210),Table_PayItems[[Search Key]:[Concentrated Name]],2,FALSE),"")</f>
        <v>TS, One Way Span Wire Mtd (LED) Adjustable, Salv - $Ea</v>
      </c>
      <c r="J6210" s="1"/>
      <c r="K6210" s="1"/>
      <c r="L6210" s="22">
        <f>IF(ISNUMBER(SEARCH(Pay_Item_Search_Text_2,M6210)),MAX($L$4:L6209)+1,0)</f>
        <v>0</v>
      </c>
      <c r="M6210" s="1" t="str">
        <f>IFERROR(VLOOKUP(ROWS($M$5:M6210),Table_PayItems[[Search Key]:[Concentrated Name]],2,FALSE),"")</f>
        <v>TS, One Way Span Wire Mtd (LED) Adjustable, Salv - $Ea</v>
      </c>
      <c r="N6210" s="1" t="str">
        <f>IFERROR(VLOOKUP(ROWS($M$5:N6210),$L$5:$M$7000,2,FALSE),"")</f>
        <v/>
      </c>
      <c r="O6210" s="1" t="str">
        <f>IFERROR(VLOOKUP(ROWS($O$5:O6210),$K$5:$L$7000,2,FALSE),"")</f>
        <v/>
      </c>
    </row>
    <row r="6211" spans="2:15" ht="15" customHeight="1" x14ac:dyDescent="0.25">
      <c r="B6211" s="178" t="s">
        <v>14181</v>
      </c>
      <c r="C6211" s="178" t="s">
        <v>88</v>
      </c>
      <c r="D6211" s="178" t="s">
        <v>5088</v>
      </c>
      <c r="E6211" s="178" t="s">
        <v>17</v>
      </c>
      <c r="F6211" s="178" t="s">
        <v>17</v>
      </c>
      <c r="G6211" s="1">
        <f>IF(ISNUMBER(Pay_Item_Search_Text),IF(ISNUMBER(IF(FIND(Pay_Item_Search_Text,B6211)=1,1, "FALSE")),MAX(G$4:$G6210)+1,IF(ISNUMBER(Pay_Item_Search_Text),0,IF(ISNUMBER(SEARCH(Pay_Item_Search_Text,H6211)),MAX(G$4:$G6210)+1,0))),IF(ISNUMBER(Pay_Item_Search_Text),0,IF(ISNUMBER(SEARCH(Pay_Item_Search_Text,H6211)),MAX(G$4:$G6210)+1,0)))</f>
        <v>6207</v>
      </c>
      <c r="H6211" s="1" t="str">
        <f>IF(Table_PayItems[[#This Row],[Description]]="_","_ Unique Item - "&amp;Table_PayItems[[#This Row],[Item]]&amp;" - $"&amp;Table_PayItems[[#This Row],[Unit]],Table_PayItems[[#This Row],[Description]]&amp;" - $"&amp;Table_PayItems[[#This Row],[Unit]])</f>
        <v>TS, One Way Span Wire Mtd (LED), Adjustable - $Ea</v>
      </c>
      <c r="I6211" s="29" t="str">
        <f>IFERROR(VLOOKUP(ROWS($M$5:M6211),Table_PayItems[[Search Key]:[Concentrated Name]],2,FALSE),"")</f>
        <v>TS, One Way Span Wire Mtd (LED), Adjustable - $Ea</v>
      </c>
      <c r="J6211" s="1"/>
      <c r="K6211" s="1"/>
      <c r="L6211" s="22">
        <f>IF(ISNUMBER(SEARCH(Pay_Item_Search_Text_2,M6211)),MAX($L$4:L6210)+1,0)</f>
        <v>0</v>
      </c>
      <c r="M6211" s="1" t="str">
        <f>IFERROR(VLOOKUP(ROWS($M$5:M6211),Table_PayItems[[Search Key]:[Concentrated Name]],2,FALSE),"")</f>
        <v>TS, One Way Span Wire Mtd (LED), Adjustable - $Ea</v>
      </c>
      <c r="N6211" s="1" t="str">
        <f>IFERROR(VLOOKUP(ROWS($M$5:N6211),$L$5:$M$7000,2,FALSE),"")</f>
        <v/>
      </c>
      <c r="O6211" s="1" t="str">
        <f>IFERROR(VLOOKUP(ROWS($O$5:O6211),$K$5:$L$7000,2,FALSE),"")</f>
        <v/>
      </c>
    </row>
    <row r="6212" spans="2:15" ht="15" customHeight="1" x14ac:dyDescent="0.25">
      <c r="B6212" s="178" t="s">
        <v>14180</v>
      </c>
      <c r="C6212" s="178" t="s">
        <v>88</v>
      </c>
      <c r="D6212" s="178" t="s">
        <v>5087</v>
      </c>
      <c r="E6212" s="178" t="s">
        <v>17</v>
      </c>
      <c r="F6212" s="178" t="s">
        <v>17</v>
      </c>
      <c r="G6212" s="1">
        <f>IF(ISNUMBER(Pay_Item_Search_Text),IF(ISNUMBER(IF(FIND(Pay_Item_Search_Text,B6212)=1,1, "FALSE")),MAX(G$4:$G6211)+1,IF(ISNUMBER(Pay_Item_Search_Text),0,IF(ISNUMBER(SEARCH(Pay_Item_Search_Text,H6212)),MAX(G$4:$G6211)+1,0))),IF(ISNUMBER(Pay_Item_Search_Text),0,IF(ISNUMBER(SEARCH(Pay_Item_Search_Text,H6212)),MAX(G$4:$G6211)+1,0)))</f>
        <v>6208</v>
      </c>
      <c r="H6212" s="1" t="str">
        <f>IF(Table_PayItems[[#This Row],[Description]]="_","_ Unique Item - "&amp;Table_PayItems[[#This Row],[Item]]&amp;" - $"&amp;Table_PayItems[[#This Row],[Unit]],Table_PayItems[[#This Row],[Description]]&amp;" - $"&amp;Table_PayItems[[#This Row],[Unit]])</f>
        <v>TS, One Way Span Wire Mtd (LED), Optic - $Ea</v>
      </c>
      <c r="I6212" s="29" t="str">
        <f>IFERROR(VLOOKUP(ROWS($M$5:M6212),Table_PayItems[[Search Key]:[Concentrated Name]],2,FALSE),"")</f>
        <v>TS, One Way Span Wire Mtd (LED), Optic - $Ea</v>
      </c>
      <c r="J6212" s="1"/>
      <c r="K6212" s="1"/>
      <c r="L6212" s="22">
        <f>IF(ISNUMBER(SEARCH(Pay_Item_Search_Text_2,M6212)),MAX($L$4:L6211)+1,0)</f>
        <v>0</v>
      </c>
      <c r="M6212" s="1" t="str">
        <f>IFERROR(VLOOKUP(ROWS($M$5:M6212),Table_PayItems[[Search Key]:[Concentrated Name]],2,FALSE),"")</f>
        <v>TS, One Way Span Wire Mtd (LED), Optic - $Ea</v>
      </c>
      <c r="N6212" s="1" t="str">
        <f>IFERROR(VLOOKUP(ROWS($M$5:N6212),$L$5:$M$7000,2,FALSE),"")</f>
        <v/>
      </c>
      <c r="O6212" s="1" t="str">
        <f>IFERROR(VLOOKUP(ROWS($O$5:O6212),$K$5:$L$7000,2,FALSE),"")</f>
        <v/>
      </c>
    </row>
    <row r="6213" spans="2:15" ht="15" customHeight="1" x14ac:dyDescent="0.25">
      <c r="B6213" s="178" t="s">
        <v>14185</v>
      </c>
      <c r="C6213" s="178" t="s">
        <v>88</v>
      </c>
      <c r="D6213" s="178" t="s">
        <v>5092</v>
      </c>
      <c r="E6213" s="178" t="s">
        <v>17</v>
      </c>
      <c r="F6213" s="178" t="s">
        <v>17</v>
      </c>
      <c r="G6213" s="1">
        <f>IF(ISNUMBER(Pay_Item_Search_Text),IF(ISNUMBER(IF(FIND(Pay_Item_Search_Text,B6213)=1,1, "FALSE")),MAX(G$4:$G6212)+1,IF(ISNUMBER(Pay_Item_Search_Text),0,IF(ISNUMBER(SEARCH(Pay_Item_Search_Text,H6213)),MAX(G$4:$G6212)+1,0))),IF(ISNUMBER(Pay_Item_Search_Text),0,IF(ISNUMBER(SEARCH(Pay_Item_Search_Text,H6213)),MAX(G$4:$G6212)+1,0)))</f>
        <v>6209</v>
      </c>
      <c r="H6213" s="1" t="str">
        <f>IF(Table_PayItems[[#This Row],[Description]]="_","_ Unique Item - "&amp;Table_PayItems[[#This Row],[Item]]&amp;" - $"&amp;Table_PayItems[[#This Row],[Unit]],Table_PayItems[[#This Row],[Description]]&amp;" - $"&amp;Table_PayItems[[#This Row],[Unit]])</f>
        <v>TS, One Way Span Wire Mtd, Five Sect (LED) - $Ea</v>
      </c>
      <c r="I6213" s="29" t="str">
        <f>IFERROR(VLOOKUP(ROWS($M$5:M6213),Table_PayItems[[Search Key]:[Concentrated Name]],2,FALSE),"")</f>
        <v>TS, One Way Span Wire Mtd, Five Sect (LED) - $Ea</v>
      </c>
      <c r="J6213" s="1"/>
      <c r="K6213" s="1"/>
      <c r="L6213" s="22">
        <f>IF(ISNUMBER(SEARCH(Pay_Item_Search_Text_2,M6213)),MAX($L$4:L6212)+1,0)</f>
        <v>0</v>
      </c>
      <c r="M6213" s="1" t="str">
        <f>IFERROR(VLOOKUP(ROWS($M$5:M6213),Table_PayItems[[Search Key]:[Concentrated Name]],2,FALSE),"")</f>
        <v>TS, One Way Span Wire Mtd, Five Sect (LED) - $Ea</v>
      </c>
      <c r="N6213" s="1" t="str">
        <f>IFERROR(VLOOKUP(ROWS($M$5:N6213),$L$5:$M$7000,2,FALSE),"")</f>
        <v/>
      </c>
      <c r="O6213" s="1" t="str">
        <f>IFERROR(VLOOKUP(ROWS($O$5:O6213),$K$5:$L$7000,2,FALSE),"")</f>
        <v/>
      </c>
    </row>
    <row r="6214" spans="2:15" ht="15" customHeight="1" x14ac:dyDescent="0.25">
      <c r="B6214" s="178" t="s">
        <v>14184</v>
      </c>
      <c r="C6214" s="178" t="s">
        <v>88</v>
      </c>
      <c r="D6214" s="178" t="s">
        <v>5091</v>
      </c>
      <c r="E6214" s="178" t="s">
        <v>17</v>
      </c>
      <c r="F6214" s="178" t="s">
        <v>17</v>
      </c>
      <c r="G6214" s="1">
        <f>IF(ISNUMBER(Pay_Item_Search_Text),IF(ISNUMBER(IF(FIND(Pay_Item_Search_Text,B6214)=1,1, "FALSE")),MAX(G$4:$G6213)+1,IF(ISNUMBER(Pay_Item_Search_Text),0,IF(ISNUMBER(SEARCH(Pay_Item_Search_Text,H6214)),MAX(G$4:$G6213)+1,0))),IF(ISNUMBER(Pay_Item_Search_Text),0,IF(ISNUMBER(SEARCH(Pay_Item_Search_Text,H6214)),MAX(G$4:$G6213)+1,0)))</f>
        <v>6210</v>
      </c>
      <c r="H6214" s="1" t="str">
        <f>IF(Table_PayItems[[#This Row],[Description]]="_","_ Unique Item - "&amp;Table_PayItems[[#This Row],[Item]]&amp;" - $"&amp;Table_PayItems[[#This Row],[Unit]],Table_PayItems[[#This Row],[Description]]&amp;" - $"&amp;Table_PayItems[[#This Row],[Unit]])</f>
        <v>TS, One Way Span Wire Mtd, FYA (LED) - $Ea</v>
      </c>
      <c r="I6214" s="29" t="str">
        <f>IFERROR(VLOOKUP(ROWS($M$5:M6214),Table_PayItems[[Search Key]:[Concentrated Name]],2,FALSE),"")</f>
        <v>TS, One Way Span Wire Mtd, FYA (LED) - $Ea</v>
      </c>
      <c r="J6214" s="1"/>
      <c r="K6214" s="1"/>
      <c r="L6214" s="22">
        <f>IF(ISNUMBER(SEARCH(Pay_Item_Search_Text_2,M6214)),MAX($L$4:L6213)+1,0)</f>
        <v>0</v>
      </c>
      <c r="M6214" s="1" t="str">
        <f>IFERROR(VLOOKUP(ROWS($M$5:M6214),Table_PayItems[[Search Key]:[Concentrated Name]],2,FALSE),"")</f>
        <v>TS, One Way Span Wire Mtd, FYA (LED) - $Ea</v>
      </c>
      <c r="N6214" s="1" t="str">
        <f>IFERROR(VLOOKUP(ROWS($M$5:N6214),$L$5:$M$7000,2,FALSE),"")</f>
        <v/>
      </c>
      <c r="O6214" s="1" t="str">
        <f>IFERROR(VLOOKUP(ROWS($O$5:O6214),$K$5:$L$7000,2,FALSE),"")</f>
        <v/>
      </c>
    </row>
    <row r="6215" spans="2:15" ht="15" customHeight="1" x14ac:dyDescent="0.25">
      <c r="B6215" s="178" t="s">
        <v>14116</v>
      </c>
      <c r="C6215" s="178" t="s">
        <v>88</v>
      </c>
      <c r="D6215" s="178" t="s">
        <v>5026</v>
      </c>
      <c r="E6215" s="178" t="s">
        <v>17</v>
      </c>
      <c r="F6215" s="178" t="s">
        <v>17</v>
      </c>
      <c r="G6215" s="1">
        <f>IF(ISNUMBER(Pay_Item_Search_Text),IF(ISNUMBER(IF(FIND(Pay_Item_Search_Text,B6215)=1,1, "FALSE")),MAX(G$4:$G6214)+1,IF(ISNUMBER(Pay_Item_Search_Text),0,IF(ISNUMBER(SEARCH(Pay_Item_Search_Text,H6215)),MAX(G$4:$G6214)+1,0))),IF(ISNUMBER(Pay_Item_Search_Text),0,IF(ISNUMBER(SEARCH(Pay_Item_Search_Text,H6215)),MAX(G$4:$G6214)+1,0)))</f>
        <v>6211</v>
      </c>
      <c r="H6215" s="1" t="str">
        <f>IF(Table_PayItems[[#This Row],[Description]]="_","_ Unique Item - "&amp;Table_PayItems[[#This Row],[Item]]&amp;" - $"&amp;Table_PayItems[[#This Row],[Unit]],Table_PayItems[[#This Row],[Description]]&amp;" - $"&amp;Table_PayItems[[#This Row],[Unit]])</f>
        <v>TS, One Way Span Wire Mtd, LTGA - $Ea</v>
      </c>
      <c r="I6215" s="29" t="str">
        <f>IFERROR(VLOOKUP(ROWS($M$5:M6215),Table_PayItems[[Search Key]:[Concentrated Name]],2,FALSE),"")</f>
        <v>TS, One Way Span Wire Mtd, LTGA - $Ea</v>
      </c>
      <c r="J6215" s="1"/>
      <c r="K6215" s="1"/>
      <c r="L6215" s="22">
        <f>IF(ISNUMBER(SEARCH(Pay_Item_Search_Text_2,M6215)),MAX($L$4:L6214)+1,0)</f>
        <v>0</v>
      </c>
      <c r="M6215" s="1" t="str">
        <f>IFERROR(VLOOKUP(ROWS($M$5:M6215),Table_PayItems[[Search Key]:[Concentrated Name]],2,FALSE),"")</f>
        <v>TS, One Way Span Wire Mtd, LTGA - $Ea</v>
      </c>
      <c r="N6215" s="1" t="str">
        <f>IFERROR(VLOOKUP(ROWS($M$5:N6215),$L$5:$M$7000,2,FALSE),"")</f>
        <v/>
      </c>
      <c r="O6215" s="1" t="str">
        <f>IFERROR(VLOOKUP(ROWS($O$5:O6215),$K$5:$L$7000,2,FALSE),"")</f>
        <v/>
      </c>
    </row>
    <row r="6216" spans="2:15" ht="15" customHeight="1" x14ac:dyDescent="0.25">
      <c r="B6216" s="178" t="s">
        <v>14186</v>
      </c>
      <c r="C6216" s="178" t="s">
        <v>88</v>
      </c>
      <c r="D6216" s="178" t="s">
        <v>5093</v>
      </c>
      <c r="E6216" s="178" t="s">
        <v>17</v>
      </c>
      <c r="F6216" s="178" t="s">
        <v>17</v>
      </c>
      <c r="G6216" s="1">
        <f>IF(ISNUMBER(Pay_Item_Search_Text),IF(ISNUMBER(IF(FIND(Pay_Item_Search_Text,B6216)=1,1, "FALSE")),MAX(G$4:$G6215)+1,IF(ISNUMBER(Pay_Item_Search_Text),0,IF(ISNUMBER(SEARCH(Pay_Item_Search_Text,H6216)),MAX(G$4:$G6215)+1,0))),IF(ISNUMBER(Pay_Item_Search_Text),0,IF(ISNUMBER(SEARCH(Pay_Item_Search_Text,H6216)),MAX(G$4:$G6215)+1,0)))</f>
        <v>6212</v>
      </c>
      <c r="H6216" s="24" t="str">
        <f>IF(Table_PayItems[[#This Row],[Description]]="_","_ Unique Item - "&amp;Table_PayItems[[#This Row],[Item]]&amp;" - $"&amp;Table_PayItems[[#This Row],[Unit]],Table_PayItems[[#This Row],[Description]]&amp;" - $"&amp;Table_PayItems[[#This Row],[Unit]])</f>
        <v>TS, One Way Span Wire Mtd, LTGA (LED) - $Ea</v>
      </c>
      <c r="I6216" s="29" t="str">
        <f>IFERROR(VLOOKUP(ROWS($M$5:M6216),Table_PayItems[[Search Key]:[Concentrated Name]],2,FALSE),"")</f>
        <v>TS, One Way Span Wire Mtd, LTGA (LED) - $Ea</v>
      </c>
      <c r="J6216" s="1"/>
      <c r="K6216" s="1"/>
      <c r="L6216" s="22">
        <f>IF(ISNUMBER(SEARCH(Pay_Item_Search_Text_2,M6216)),MAX($L$4:L6215)+1,0)</f>
        <v>0</v>
      </c>
      <c r="M6216" s="1" t="str">
        <f>IFERROR(VLOOKUP(ROWS($M$5:M6216),Table_PayItems[[Search Key]:[Concentrated Name]],2,FALSE),"")</f>
        <v>TS, One Way Span Wire Mtd, LTGA (LED) - $Ea</v>
      </c>
      <c r="N6216" s="1" t="str">
        <f>IFERROR(VLOOKUP(ROWS($M$5:N6216),$L$5:$M$7000,2,FALSE),"")</f>
        <v/>
      </c>
      <c r="O6216" s="1" t="str">
        <f>IFERROR(VLOOKUP(ROWS($O$5:O6216),$K$5:$L$7000,2,FALSE),"")</f>
        <v/>
      </c>
    </row>
    <row r="6217" spans="2:15" ht="15" customHeight="1" x14ac:dyDescent="0.25">
      <c r="B6217" s="178" t="s">
        <v>14117</v>
      </c>
      <c r="C6217" s="178" t="s">
        <v>88</v>
      </c>
      <c r="D6217" s="178" t="s">
        <v>5027</v>
      </c>
      <c r="E6217" s="178" t="s">
        <v>17</v>
      </c>
      <c r="F6217" s="178" t="s">
        <v>17</v>
      </c>
      <c r="G6217" s="1">
        <f>IF(ISNUMBER(Pay_Item_Search_Text),IF(ISNUMBER(IF(FIND(Pay_Item_Search_Text,B6217)=1,1, "FALSE")),MAX(G$4:$G6216)+1,IF(ISNUMBER(Pay_Item_Search_Text),0,IF(ISNUMBER(SEARCH(Pay_Item_Search_Text,H6217)),MAX(G$4:$G6216)+1,0))),IF(ISNUMBER(Pay_Item_Search_Text),0,IF(ISNUMBER(SEARCH(Pay_Item_Search_Text,H6217)),MAX(G$4:$G6216)+1,0)))</f>
        <v>6213</v>
      </c>
      <c r="H6217" s="1" t="str">
        <f>IF(Table_PayItems[[#This Row],[Description]]="_","_ Unique Item - "&amp;Table_PayItems[[#This Row],[Item]]&amp;" - $"&amp;Table_PayItems[[#This Row],[Unit]],Table_PayItems[[#This Row],[Description]]&amp;" - $"&amp;Table_PayItems[[#This Row],[Unit]])</f>
        <v>TS, One Way Span Wire Mtd, LTGA, Salv - $Ea</v>
      </c>
      <c r="I6217" s="29" t="str">
        <f>IFERROR(VLOOKUP(ROWS($M$5:M6217),Table_PayItems[[Search Key]:[Concentrated Name]],2,FALSE),"")</f>
        <v>TS, One Way Span Wire Mtd, LTGA, Salv - $Ea</v>
      </c>
      <c r="J6217" s="1"/>
      <c r="K6217" s="1"/>
      <c r="L6217" s="22">
        <f>IF(ISNUMBER(SEARCH(Pay_Item_Search_Text_2,M6217)),MAX($L$4:L6216)+1,0)</f>
        <v>0</v>
      </c>
      <c r="M6217" s="1" t="str">
        <f>IFERROR(VLOOKUP(ROWS($M$5:M6217),Table_PayItems[[Search Key]:[Concentrated Name]],2,FALSE),"")</f>
        <v>TS, One Way Span Wire Mtd, LTGA, Salv - $Ea</v>
      </c>
      <c r="N6217" s="1" t="str">
        <f>IFERROR(VLOOKUP(ROWS($M$5:N6217),$L$5:$M$7000,2,FALSE),"")</f>
        <v/>
      </c>
      <c r="O6217" s="1" t="str">
        <f>IFERROR(VLOOKUP(ROWS($O$5:O6217),$K$5:$L$7000,2,FALSE),"")</f>
        <v/>
      </c>
    </row>
    <row r="6218" spans="2:15" ht="15" customHeight="1" x14ac:dyDescent="0.25">
      <c r="B6218" s="178" t="s">
        <v>14174</v>
      </c>
      <c r="C6218" s="178" t="s">
        <v>88</v>
      </c>
      <c r="D6218" s="178" t="s">
        <v>5081</v>
      </c>
      <c r="E6218" s="178" t="s">
        <v>17</v>
      </c>
      <c r="F6218" s="178" t="s">
        <v>17</v>
      </c>
      <c r="G6218" s="1">
        <f>IF(ISNUMBER(Pay_Item_Search_Text),IF(ISNUMBER(IF(FIND(Pay_Item_Search_Text,B6218)=1,1, "FALSE")),MAX(G$4:$G6217)+1,IF(ISNUMBER(Pay_Item_Search_Text),0,IF(ISNUMBER(SEARCH(Pay_Item_Search_Text,H6218)),MAX(G$4:$G6217)+1,0))),IF(ISNUMBER(Pay_Item_Search_Text),0,IF(ISNUMBER(SEARCH(Pay_Item_Search_Text,H6218)),MAX(G$4:$G6217)+1,0)))</f>
        <v>6214</v>
      </c>
      <c r="H6218" s="1" t="str">
        <f>IF(Table_PayItems[[#This Row],[Description]]="_","_ Unique Item - "&amp;Table_PayItems[[#This Row],[Item]]&amp;" - $"&amp;Table_PayItems[[#This Row],[Unit]],Table_PayItems[[#This Row],[Description]]&amp;" - $"&amp;Table_PayItems[[#This Row],[Unit]])</f>
        <v>TS, One Way Span Wire Mtd, One Sect (LED) - $Ea</v>
      </c>
      <c r="I6218" s="29" t="str">
        <f>IFERROR(VLOOKUP(ROWS($M$5:M6218),Table_PayItems[[Search Key]:[Concentrated Name]],2,FALSE),"")</f>
        <v>TS, One Way Span Wire Mtd, One Sect (LED) - $Ea</v>
      </c>
      <c r="J6218" s="1"/>
      <c r="K6218" s="1"/>
      <c r="L6218" s="22">
        <f>IF(ISNUMBER(SEARCH(Pay_Item_Search_Text_2,M6218)),MAX($L$4:L6217)+1,0)</f>
        <v>0</v>
      </c>
      <c r="M6218" s="1" t="str">
        <f>IFERROR(VLOOKUP(ROWS($M$5:M6218),Table_PayItems[[Search Key]:[Concentrated Name]],2,FALSE),"")</f>
        <v>TS, One Way Span Wire Mtd, One Sect (LED) - $Ea</v>
      </c>
      <c r="N6218" s="1" t="str">
        <f>IFERROR(VLOOKUP(ROWS($M$5:N6218),$L$5:$M$7000,2,FALSE),"")</f>
        <v/>
      </c>
      <c r="O6218" s="1" t="str">
        <f>IFERROR(VLOOKUP(ROWS($O$5:O6218),$K$5:$L$7000,2,FALSE),"")</f>
        <v/>
      </c>
    </row>
    <row r="6219" spans="2:15" ht="15" customHeight="1" x14ac:dyDescent="0.25">
      <c r="B6219" s="178" t="s">
        <v>14118</v>
      </c>
      <c r="C6219" s="178" t="s">
        <v>88</v>
      </c>
      <c r="D6219" s="178" t="s">
        <v>5028</v>
      </c>
      <c r="E6219" s="178" t="s">
        <v>17</v>
      </c>
      <c r="F6219" s="178" t="s">
        <v>17</v>
      </c>
      <c r="G6219" s="1">
        <f>IF(ISNUMBER(Pay_Item_Search_Text),IF(ISNUMBER(IF(FIND(Pay_Item_Search_Text,B6219)=1,1, "FALSE")),MAX(G$4:$G6218)+1,IF(ISNUMBER(Pay_Item_Search_Text),0,IF(ISNUMBER(SEARCH(Pay_Item_Search_Text,H6219)),MAX(G$4:$G6218)+1,0))),IF(ISNUMBER(Pay_Item_Search_Text),0,IF(ISNUMBER(SEARCH(Pay_Item_Search_Text,H6219)),MAX(G$4:$G6218)+1,0)))</f>
        <v>6215</v>
      </c>
      <c r="H6219" s="1" t="str">
        <f>IF(Table_PayItems[[#This Row],[Description]]="_","_ Unique Item - "&amp;Table_PayItems[[#This Row],[Item]]&amp;" - $"&amp;Table_PayItems[[#This Row],[Unit]],Table_PayItems[[#This Row],[Description]]&amp;" - $"&amp;Table_PayItems[[#This Row],[Unit]])</f>
        <v>TS, One Way Span Wire Mtd, RTGA - $Ea</v>
      </c>
      <c r="I6219" s="29" t="str">
        <f>IFERROR(VLOOKUP(ROWS($M$5:M6219),Table_PayItems[[Search Key]:[Concentrated Name]],2,FALSE),"")</f>
        <v>TS, One Way Span Wire Mtd, RTGA - $Ea</v>
      </c>
      <c r="J6219" s="1"/>
      <c r="K6219" s="1"/>
      <c r="L6219" s="22">
        <f>IF(ISNUMBER(SEARCH(Pay_Item_Search_Text_2,M6219)),MAX($L$4:L6218)+1,0)</f>
        <v>0</v>
      </c>
      <c r="M6219" s="1" t="str">
        <f>IFERROR(VLOOKUP(ROWS($M$5:M6219),Table_PayItems[[Search Key]:[Concentrated Name]],2,FALSE),"")</f>
        <v>TS, One Way Span Wire Mtd, RTGA - $Ea</v>
      </c>
      <c r="N6219" s="1" t="str">
        <f>IFERROR(VLOOKUP(ROWS($M$5:N6219),$L$5:$M$7000,2,FALSE),"")</f>
        <v/>
      </c>
      <c r="O6219" s="1" t="str">
        <f>IFERROR(VLOOKUP(ROWS($O$5:O6219),$K$5:$L$7000,2,FALSE),"")</f>
        <v/>
      </c>
    </row>
    <row r="6220" spans="2:15" ht="15" customHeight="1" x14ac:dyDescent="0.25">
      <c r="B6220" s="178" t="s">
        <v>14187</v>
      </c>
      <c r="C6220" s="178" t="s">
        <v>88</v>
      </c>
      <c r="D6220" s="178" t="s">
        <v>5094</v>
      </c>
      <c r="E6220" s="178" t="s">
        <v>17</v>
      </c>
      <c r="F6220" s="178" t="s">
        <v>17</v>
      </c>
      <c r="G6220" s="1">
        <f>IF(ISNUMBER(Pay_Item_Search_Text),IF(ISNUMBER(IF(FIND(Pay_Item_Search_Text,B6220)=1,1, "FALSE")),MAX(G$4:$G6219)+1,IF(ISNUMBER(Pay_Item_Search_Text),0,IF(ISNUMBER(SEARCH(Pay_Item_Search_Text,H6220)),MAX(G$4:$G6219)+1,0))),IF(ISNUMBER(Pay_Item_Search_Text),0,IF(ISNUMBER(SEARCH(Pay_Item_Search_Text,H6220)),MAX(G$4:$G6219)+1,0)))</f>
        <v>6216</v>
      </c>
      <c r="H6220" s="1" t="str">
        <f>IF(Table_PayItems[[#This Row],[Description]]="_","_ Unique Item - "&amp;Table_PayItems[[#This Row],[Item]]&amp;" - $"&amp;Table_PayItems[[#This Row],[Unit]],Table_PayItems[[#This Row],[Description]]&amp;" - $"&amp;Table_PayItems[[#This Row],[Unit]])</f>
        <v>TS, One Way Span Wire Mtd, RTGA (LED) - $Ea</v>
      </c>
      <c r="I6220" s="29" t="str">
        <f>IFERROR(VLOOKUP(ROWS($M$5:M6220),Table_PayItems[[Search Key]:[Concentrated Name]],2,FALSE),"")</f>
        <v>TS, One Way Span Wire Mtd, RTGA (LED) - $Ea</v>
      </c>
      <c r="J6220" s="1"/>
      <c r="K6220" s="1"/>
      <c r="L6220" s="22">
        <f>IF(ISNUMBER(SEARCH(Pay_Item_Search_Text_2,M6220)),MAX($L$4:L6219)+1,0)</f>
        <v>0</v>
      </c>
      <c r="M6220" s="1" t="str">
        <f>IFERROR(VLOOKUP(ROWS($M$5:M6220),Table_PayItems[[Search Key]:[Concentrated Name]],2,FALSE),"")</f>
        <v>TS, One Way Span Wire Mtd, RTGA (LED) - $Ea</v>
      </c>
      <c r="N6220" s="1" t="str">
        <f>IFERROR(VLOOKUP(ROWS($M$5:N6220),$L$5:$M$7000,2,FALSE),"")</f>
        <v/>
      </c>
      <c r="O6220" s="1" t="str">
        <f>IFERROR(VLOOKUP(ROWS($O$5:O6220),$K$5:$L$7000,2,FALSE),"")</f>
        <v/>
      </c>
    </row>
    <row r="6221" spans="2:15" ht="15" customHeight="1" x14ac:dyDescent="0.25">
      <c r="B6221" s="178" t="s">
        <v>14119</v>
      </c>
      <c r="C6221" s="178" t="s">
        <v>88</v>
      </c>
      <c r="D6221" s="178" t="s">
        <v>5029</v>
      </c>
      <c r="E6221" s="178" t="s">
        <v>17</v>
      </c>
      <c r="F6221" s="178" t="s">
        <v>17</v>
      </c>
      <c r="G6221" s="1">
        <f>IF(ISNUMBER(Pay_Item_Search_Text),IF(ISNUMBER(IF(FIND(Pay_Item_Search_Text,B6221)=1,1, "FALSE")),MAX(G$4:$G6220)+1,IF(ISNUMBER(Pay_Item_Search_Text),0,IF(ISNUMBER(SEARCH(Pay_Item_Search_Text,H6221)),MAX(G$4:$G6220)+1,0))),IF(ISNUMBER(Pay_Item_Search_Text),0,IF(ISNUMBER(SEARCH(Pay_Item_Search_Text,H6221)),MAX(G$4:$G6220)+1,0)))</f>
        <v>6217</v>
      </c>
      <c r="H6221" s="1" t="str">
        <f>IF(Table_PayItems[[#This Row],[Description]]="_","_ Unique Item - "&amp;Table_PayItems[[#This Row],[Item]]&amp;" - $"&amp;Table_PayItems[[#This Row],[Unit]],Table_PayItems[[#This Row],[Description]]&amp;" - $"&amp;Table_PayItems[[#This Row],[Unit]])</f>
        <v>TS, One Way Span Wire Mtd, RTGA, Salv - $Ea</v>
      </c>
      <c r="I6221" s="29" t="str">
        <f>IFERROR(VLOOKUP(ROWS($M$5:M6221),Table_PayItems[[Search Key]:[Concentrated Name]],2,FALSE),"")</f>
        <v>TS, One Way Span Wire Mtd, RTGA, Salv - $Ea</v>
      </c>
      <c r="J6221" s="1"/>
      <c r="K6221" s="1"/>
      <c r="L6221" s="22">
        <f>IF(ISNUMBER(SEARCH(Pay_Item_Search_Text_2,M6221)),MAX($L$4:L6220)+1,0)</f>
        <v>0</v>
      </c>
      <c r="M6221" s="1" t="str">
        <f>IFERROR(VLOOKUP(ROWS($M$5:M6221),Table_PayItems[[Search Key]:[Concentrated Name]],2,FALSE),"")</f>
        <v>TS, One Way Span Wire Mtd, RTGA, Salv - $Ea</v>
      </c>
      <c r="N6221" s="1" t="str">
        <f>IFERROR(VLOOKUP(ROWS($M$5:N6221),$L$5:$M$7000,2,FALSE),"")</f>
        <v/>
      </c>
      <c r="O6221" s="1" t="str">
        <f>IFERROR(VLOOKUP(ROWS($O$5:O6221),$K$5:$L$7000,2,FALSE),"")</f>
        <v/>
      </c>
    </row>
    <row r="6222" spans="2:15" ht="15" customHeight="1" x14ac:dyDescent="0.25">
      <c r="B6222" s="178" t="s">
        <v>14115</v>
      </c>
      <c r="C6222" s="178" t="s">
        <v>88</v>
      </c>
      <c r="D6222" s="178" t="s">
        <v>5025</v>
      </c>
      <c r="E6222" s="178" t="s">
        <v>17</v>
      </c>
      <c r="F6222" s="178" t="s">
        <v>17</v>
      </c>
      <c r="G6222" s="1">
        <f>IF(ISNUMBER(Pay_Item_Search_Text),IF(ISNUMBER(IF(FIND(Pay_Item_Search_Text,B6222)=1,1, "FALSE")),MAX(G$4:$G6221)+1,IF(ISNUMBER(Pay_Item_Search_Text),0,IF(ISNUMBER(SEARCH(Pay_Item_Search_Text,H6222)),MAX(G$4:$G6221)+1,0))),IF(ISNUMBER(Pay_Item_Search_Text),0,IF(ISNUMBER(SEARCH(Pay_Item_Search_Text,H6222)),MAX(G$4:$G6221)+1,0)))</f>
        <v>6218</v>
      </c>
      <c r="H6222" s="1" t="str">
        <f>IF(Table_PayItems[[#This Row],[Description]]="_","_ Unique Item - "&amp;Table_PayItems[[#This Row],[Item]]&amp;" - $"&amp;Table_PayItems[[#This Row],[Unit]],Table_PayItems[[#This Row],[Description]]&amp;" - $"&amp;Table_PayItems[[#This Row],[Unit]])</f>
        <v>TS, One Way Span Wire Mtd, Salv - $Ea</v>
      </c>
      <c r="I6222" s="29" t="str">
        <f>IFERROR(VLOOKUP(ROWS($M$5:M6222),Table_PayItems[[Search Key]:[Concentrated Name]],2,FALSE),"")</f>
        <v>TS, One Way Span Wire Mtd, Salv - $Ea</v>
      </c>
      <c r="J6222" s="1"/>
      <c r="K6222" s="1"/>
      <c r="L6222" s="22">
        <f>IF(ISNUMBER(SEARCH(Pay_Item_Search_Text_2,M6222)),MAX($L$4:L6221)+1,0)</f>
        <v>0</v>
      </c>
      <c r="M6222" s="1" t="str">
        <f>IFERROR(VLOOKUP(ROWS($M$5:M6222),Table_PayItems[[Search Key]:[Concentrated Name]],2,FALSE),"")</f>
        <v>TS, One Way Span Wire Mtd, Salv - $Ea</v>
      </c>
      <c r="N6222" s="1" t="str">
        <f>IFERROR(VLOOKUP(ROWS($M$5:N6222),$L$5:$M$7000,2,FALSE),"")</f>
        <v/>
      </c>
      <c r="O6222" s="1" t="str">
        <f>IFERROR(VLOOKUP(ROWS($O$5:O6222),$K$5:$L$7000,2,FALSE),"")</f>
        <v/>
      </c>
    </row>
    <row r="6223" spans="2:15" ht="15" customHeight="1" x14ac:dyDescent="0.25">
      <c r="B6223" s="178" t="s">
        <v>14120</v>
      </c>
      <c r="C6223" s="178" t="s">
        <v>88</v>
      </c>
      <c r="D6223" s="178" t="s">
        <v>5030</v>
      </c>
      <c r="E6223" s="178" t="s">
        <v>17</v>
      </c>
      <c r="F6223" s="178" t="s">
        <v>17</v>
      </c>
      <c r="G6223" s="1">
        <f>IF(ISNUMBER(Pay_Item_Search_Text),IF(ISNUMBER(IF(FIND(Pay_Item_Search_Text,B6223)=1,1, "FALSE")),MAX(G$4:$G6222)+1,IF(ISNUMBER(Pay_Item_Search_Text),0,IF(ISNUMBER(SEARCH(Pay_Item_Search_Text,H6223)),MAX(G$4:$G6222)+1,0))),IF(ISNUMBER(Pay_Item_Search_Text),0,IF(ISNUMBER(SEARCH(Pay_Item_Search_Text,H6223)),MAX(G$4:$G6222)+1,0)))</f>
        <v>6219</v>
      </c>
      <c r="H6223" s="1" t="str">
        <f>IF(Table_PayItems[[#This Row],[Description]]="_","_ Unique Item - "&amp;Table_PayItems[[#This Row],[Item]]&amp;" - $"&amp;Table_PayItems[[#This Row],[Unit]],Table_PayItems[[#This Row],[Description]]&amp;" - $"&amp;Table_PayItems[[#This Row],[Unit]])</f>
        <v>TS, One Way Span Wire Mtd, STGA - $Ea</v>
      </c>
      <c r="I6223" s="29" t="str">
        <f>IFERROR(VLOOKUP(ROWS($M$5:M6223),Table_PayItems[[Search Key]:[Concentrated Name]],2,FALSE),"")</f>
        <v>TS, One Way Span Wire Mtd, STGA - $Ea</v>
      </c>
      <c r="J6223" s="1"/>
      <c r="K6223" s="1"/>
      <c r="L6223" s="22">
        <f>IF(ISNUMBER(SEARCH(Pay_Item_Search_Text_2,M6223)),MAX($L$4:L6222)+1,0)</f>
        <v>0</v>
      </c>
      <c r="M6223" s="1" t="str">
        <f>IFERROR(VLOOKUP(ROWS($M$5:M6223),Table_PayItems[[Search Key]:[Concentrated Name]],2,FALSE),"")</f>
        <v>TS, One Way Span Wire Mtd, STGA - $Ea</v>
      </c>
      <c r="N6223" s="1" t="str">
        <f>IFERROR(VLOOKUP(ROWS($M$5:N6223),$L$5:$M$7000,2,FALSE),"")</f>
        <v/>
      </c>
      <c r="O6223" s="1" t="str">
        <f>IFERROR(VLOOKUP(ROWS($O$5:O6223),$K$5:$L$7000,2,FALSE),"")</f>
        <v/>
      </c>
    </row>
    <row r="6224" spans="2:15" ht="15" customHeight="1" x14ac:dyDescent="0.25">
      <c r="B6224" s="178" t="s">
        <v>14188</v>
      </c>
      <c r="C6224" s="178" t="s">
        <v>88</v>
      </c>
      <c r="D6224" s="178" t="s">
        <v>5095</v>
      </c>
      <c r="E6224" s="178" t="s">
        <v>17</v>
      </c>
      <c r="F6224" s="178" t="s">
        <v>17</v>
      </c>
      <c r="G6224" s="1">
        <f>IF(ISNUMBER(Pay_Item_Search_Text),IF(ISNUMBER(IF(FIND(Pay_Item_Search_Text,B6224)=1,1, "FALSE")),MAX(G$4:$G6223)+1,IF(ISNUMBER(Pay_Item_Search_Text),0,IF(ISNUMBER(SEARCH(Pay_Item_Search_Text,H6224)),MAX(G$4:$G6223)+1,0))),IF(ISNUMBER(Pay_Item_Search_Text),0,IF(ISNUMBER(SEARCH(Pay_Item_Search_Text,H6224)),MAX(G$4:$G6223)+1,0)))</f>
        <v>6220</v>
      </c>
      <c r="H6224" s="1" t="str">
        <f>IF(Table_PayItems[[#This Row],[Description]]="_","_ Unique Item - "&amp;Table_PayItems[[#This Row],[Item]]&amp;" - $"&amp;Table_PayItems[[#This Row],[Unit]],Table_PayItems[[#This Row],[Description]]&amp;" - $"&amp;Table_PayItems[[#This Row],[Unit]])</f>
        <v>TS, One Way Span Wire Mtd, STGA (LED) - $Ea</v>
      </c>
      <c r="I6224" s="29" t="str">
        <f>IFERROR(VLOOKUP(ROWS($M$5:M6224),Table_PayItems[[Search Key]:[Concentrated Name]],2,FALSE),"")</f>
        <v>TS, One Way Span Wire Mtd, STGA (LED) - $Ea</v>
      </c>
      <c r="J6224" s="1"/>
      <c r="K6224" s="1"/>
      <c r="L6224" s="22">
        <f>IF(ISNUMBER(SEARCH(Pay_Item_Search_Text_2,M6224)),MAX($L$4:L6223)+1,0)</f>
        <v>0</v>
      </c>
      <c r="M6224" s="1" t="str">
        <f>IFERROR(VLOOKUP(ROWS($M$5:M6224),Table_PayItems[[Search Key]:[Concentrated Name]],2,FALSE),"")</f>
        <v>TS, One Way Span Wire Mtd, STGA (LED) - $Ea</v>
      </c>
      <c r="N6224" s="1" t="str">
        <f>IFERROR(VLOOKUP(ROWS($M$5:N6224),$L$5:$M$7000,2,FALSE),"")</f>
        <v/>
      </c>
      <c r="O6224" s="1" t="str">
        <f>IFERROR(VLOOKUP(ROWS($O$5:O6224),$K$5:$L$7000,2,FALSE),"")</f>
        <v/>
      </c>
    </row>
    <row r="6225" spans="2:15" ht="15" customHeight="1" x14ac:dyDescent="0.25">
      <c r="B6225" s="178" t="s">
        <v>14121</v>
      </c>
      <c r="C6225" s="178" t="s">
        <v>88</v>
      </c>
      <c r="D6225" s="178" t="s">
        <v>5031</v>
      </c>
      <c r="E6225" s="178" t="s">
        <v>17</v>
      </c>
      <c r="F6225" s="178" t="s">
        <v>17</v>
      </c>
      <c r="G6225" s="1">
        <f>IF(ISNUMBER(Pay_Item_Search_Text),IF(ISNUMBER(IF(FIND(Pay_Item_Search_Text,B6225)=1,1, "FALSE")),MAX(G$4:$G6224)+1,IF(ISNUMBER(Pay_Item_Search_Text),0,IF(ISNUMBER(SEARCH(Pay_Item_Search_Text,H6225)),MAX(G$4:$G6224)+1,0))),IF(ISNUMBER(Pay_Item_Search_Text),0,IF(ISNUMBER(SEARCH(Pay_Item_Search_Text,H6225)),MAX(G$4:$G6224)+1,0)))</f>
        <v>6221</v>
      </c>
      <c r="H6225" s="1" t="str">
        <f>IF(Table_PayItems[[#This Row],[Description]]="_","_ Unique Item - "&amp;Table_PayItems[[#This Row],[Item]]&amp;" - $"&amp;Table_PayItems[[#This Row],[Unit]],Table_PayItems[[#This Row],[Description]]&amp;" - $"&amp;Table_PayItems[[#This Row],[Unit]])</f>
        <v>TS, One Way Span Wire Mtd, STGA, Salv - $Ea</v>
      </c>
      <c r="I6225" s="29" t="str">
        <f>IFERROR(VLOOKUP(ROWS($M$5:M6225),Table_PayItems[[Search Key]:[Concentrated Name]],2,FALSE),"")</f>
        <v>TS, One Way Span Wire Mtd, STGA, Salv - $Ea</v>
      </c>
      <c r="J6225" s="1"/>
      <c r="K6225" s="1"/>
      <c r="L6225" s="22">
        <f>IF(ISNUMBER(SEARCH(Pay_Item_Search_Text_2,M6225)),MAX($L$4:L6224)+1,0)</f>
        <v>0</v>
      </c>
      <c r="M6225" s="1" t="str">
        <f>IFERROR(VLOOKUP(ROWS($M$5:M6225),Table_PayItems[[Search Key]:[Concentrated Name]],2,FALSE),"")</f>
        <v>TS, One Way Span Wire Mtd, STGA, Salv - $Ea</v>
      </c>
      <c r="N6225" s="1" t="str">
        <f>IFERROR(VLOOKUP(ROWS($M$5:N6225),$L$5:$M$7000,2,FALSE),"")</f>
        <v/>
      </c>
      <c r="O6225" s="1" t="str">
        <f>IFERROR(VLOOKUP(ROWS($O$5:O6225),$K$5:$L$7000,2,FALSE),"")</f>
        <v/>
      </c>
    </row>
    <row r="6226" spans="2:15" ht="15" customHeight="1" x14ac:dyDescent="0.25">
      <c r="B6226" s="178" t="s">
        <v>14104</v>
      </c>
      <c r="C6226" s="178" t="s">
        <v>88</v>
      </c>
      <c r="D6226" s="178" t="s">
        <v>5017</v>
      </c>
      <c r="E6226" s="178" t="s">
        <v>17</v>
      </c>
      <c r="F6226" s="178" t="s">
        <v>17</v>
      </c>
      <c r="G6226" s="1">
        <f>IF(ISNUMBER(Pay_Item_Search_Text),IF(ISNUMBER(IF(FIND(Pay_Item_Search_Text,B6226)=1,1, "FALSE")),MAX(G$4:$G6225)+1,IF(ISNUMBER(Pay_Item_Search_Text),0,IF(ISNUMBER(SEARCH(Pay_Item_Search_Text,H6226)),MAX(G$4:$G6225)+1,0))),IF(ISNUMBER(Pay_Item_Search_Text),0,IF(ISNUMBER(SEARCH(Pay_Item_Search_Text,H6226)),MAX(G$4:$G6225)+1,0)))</f>
        <v>6222</v>
      </c>
      <c r="H6226" s="1" t="str">
        <f>IF(Table_PayItems[[#This Row],[Description]]="_","_ Unique Item - "&amp;Table_PayItems[[#This Row],[Item]]&amp;" - $"&amp;Table_PayItems[[#This Row],[Unit]],Table_PayItems[[#This Row],[Description]]&amp;" - $"&amp;Table_PayItems[[#This Row],[Unit]])</f>
        <v>TS, Pedestal Mtd, Rem - $Ea</v>
      </c>
      <c r="I6226" s="29" t="str">
        <f>IFERROR(VLOOKUP(ROWS($M$5:M6226),Table_PayItems[[Search Key]:[Concentrated Name]],2,FALSE),"")</f>
        <v>TS, Pedestal Mtd, Rem - $Ea</v>
      </c>
      <c r="J6226" s="1"/>
      <c r="K6226" s="1"/>
      <c r="L6226" s="22">
        <f>IF(ISNUMBER(SEARCH(Pay_Item_Search_Text_2,M6226)),MAX($L$4:L6225)+1,0)</f>
        <v>0</v>
      </c>
      <c r="M6226" s="1" t="str">
        <f>IFERROR(VLOOKUP(ROWS($M$5:M6226),Table_PayItems[[Search Key]:[Concentrated Name]],2,FALSE),"")</f>
        <v>TS, Pedestal Mtd, Rem - $Ea</v>
      </c>
      <c r="N6226" s="1" t="str">
        <f>IFERROR(VLOOKUP(ROWS($M$5:N6226),$L$5:$M$7000,2,FALSE),"")</f>
        <v/>
      </c>
      <c r="O6226" s="1" t="str">
        <f>IFERROR(VLOOKUP(ROWS($O$5:O6226),$K$5:$L$7000,2,FALSE),"")</f>
        <v/>
      </c>
    </row>
    <row r="6227" spans="2:15" ht="15" customHeight="1" x14ac:dyDescent="0.25">
      <c r="B6227" s="178" t="s">
        <v>14105</v>
      </c>
      <c r="C6227" s="178" t="s">
        <v>88</v>
      </c>
      <c r="D6227" s="178" t="s">
        <v>5018</v>
      </c>
      <c r="E6227" s="178" t="s">
        <v>17</v>
      </c>
      <c r="F6227" s="178" t="s">
        <v>17</v>
      </c>
      <c r="G6227" s="1">
        <f>IF(ISNUMBER(Pay_Item_Search_Text),IF(ISNUMBER(IF(FIND(Pay_Item_Search_Text,B6227)=1,1, "FALSE")),MAX(G$4:$G6226)+1,IF(ISNUMBER(Pay_Item_Search_Text),0,IF(ISNUMBER(SEARCH(Pay_Item_Search_Text,H6227)),MAX(G$4:$G6226)+1,0))),IF(ISNUMBER(Pay_Item_Search_Text),0,IF(ISNUMBER(SEARCH(Pay_Item_Search_Text,H6227)),MAX(G$4:$G6226)+1,0)))</f>
        <v>6223</v>
      </c>
      <c r="H6227" s="1" t="str">
        <f>IF(Table_PayItems[[#This Row],[Description]]="_","_ Unique Item - "&amp;Table_PayItems[[#This Row],[Item]]&amp;" - $"&amp;Table_PayItems[[#This Row],[Unit]],Table_PayItems[[#This Row],[Description]]&amp;" - $"&amp;Table_PayItems[[#This Row],[Unit]])</f>
        <v>TS, Pedestrian, Bracket Arm Mtd, Rem - $Ea</v>
      </c>
      <c r="I6227" s="29" t="str">
        <f>IFERROR(VLOOKUP(ROWS($M$5:M6227),Table_PayItems[[Search Key]:[Concentrated Name]],2,FALSE),"")</f>
        <v>TS, Pedestrian, Bracket Arm Mtd, Rem - $Ea</v>
      </c>
      <c r="J6227" s="1"/>
      <c r="K6227" s="1"/>
      <c r="L6227" s="22">
        <f>IF(ISNUMBER(SEARCH(Pay_Item_Search_Text_2,M6227)),MAX($L$4:L6226)+1,0)</f>
        <v>0</v>
      </c>
      <c r="M6227" s="1" t="str">
        <f>IFERROR(VLOOKUP(ROWS($M$5:M6227),Table_PayItems[[Search Key]:[Concentrated Name]],2,FALSE),"")</f>
        <v>TS, Pedestrian, Bracket Arm Mtd, Rem - $Ea</v>
      </c>
      <c r="N6227" s="1" t="str">
        <f>IFERROR(VLOOKUP(ROWS($M$5:N6227),$L$5:$M$7000,2,FALSE),"")</f>
        <v/>
      </c>
      <c r="O6227" s="1" t="str">
        <f>IFERROR(VLOOKUP(ROWS($O$5:O6227),$K$5:$L$7000,2,FALSE),"")</f>
        <v/>
      </c>
    </row>
    <row r="6228" spans="2:15" ht="15" customHeight="1" x14ac:dyDescent="0.25">
      <c r="B6228" s="178" t="s">
        <v>14136</v>
      </c>
      <c r="C6228" s="178" t="s">
        <v>88</v>
      </c>
      <c r="D6228" s="178" t="s">
        <v>5046</v>
      </c>
      <c r="E6228" s="178" t="s">
        <v>17</v>
      </c>
      <c r="F6228" s="178" t="s">
        <v>17</v>
      </c>
      <c r="G6228" s="1">
        <f>IF(ISNUMBER(Pay_Item_Search_Text),IF(ISNUMBER(IF(FIND(Pay_Item_Search_Text,B6228)=1,1, "FALSE")),MAX(G$4:$G6227)+1,IF(ISNUMBER(Pay_Item_Search_Text),0,IF(ISNUMBER(SEARCH(Pay_Item_Search_Text,H6228)),MAX(G$4:$G6227)+1,0))),IF(ISNUMBER(Pay_Item_Search_Text),0,IF(ISNUMBER(SEARCH(Pay_Item_Search_Text,H6228)),MAX(G$4:$G6227)+1,0)))</f>
        <v>6224</v>
      </c>
      <c r="H6228" s="1" t="str">
        <f>IF(Table_PayItems[[#This Row],[Description]]="_","_ Unique Item - "&amp;Table_PayItems[[#This Row],[Item]]&amp;" - $"&amp;Table_PayItems[[#This Row],[Unit]],Table_PayItems[[#This Row],[Description]]&amp;" - $"&amp;Table_PayItems[[#This Row],[Unit]])</f>
        <v>TS, Pedestrian, One Way Bracket Arm Mtd - $Ea</v>
      </c>
      <c r="I6228" s="29" t="str">
        <f>IFERROR(VLOOKUP(ROWS($M$5:M6228),Table_PayItems[[Search Key]:[Concentrated Name]],2,FALSE),"")</f>
        <v>TS, Pedestrian, One Way Bracket Arm Mtd - $Ea</v>
      </c>
      <c r="J6228" s="1"/>
      <c r="K6228" s="1"/>
      <c r="L6228" s="22">
        <f>IF(ISNUMBER(SEARCH(Pay_Item_Search_Text_2,M6228)),MAX($L$4:L6227)+1,0)</f>
        <v>0</v>
      </c>
      <c r="M6228" s="1" t="str">
        <f>IFERROR(VLOOKUP(ROWS($M$5:M6228),Table_PayItems[[Search Key]:[Concentrated Name]],2,FALSE),"")</f>
        <v>TS, Pedestrian, One Way Bracket Arm Mtd - $Ea</v>
      </c>
      <c r="N6228" s="1" t="str">
        <f>IFERROR(VLOOKUP(ROWS($M$5:N6228),$L$5:$M$7000,2,FALSE),"")</f>
        <v/>
      </c>
      <c r="O6228" s="1" t="str">
        <f>IFERROR(VLOOKUP(ROWS($O$5:O6228),$K$5:$L$7000,2,FALSE),"")</f>
        <v/>
      </c>
    </row>
    <row r="6229" spans="2:15" ht="15" customHeight="1" x14ac:dyDescent="0.25">
      <c r="B6229" s="178" t="s">
        <v>14199</v>
      </c>
      <c r="C6229" s="178" t="s">
        <v>88</v>
      </c>
      <c r="D6229" s="178" t="s">
        <v>5106</v>
      </c>
      <c r="E6229" s="178" t="s">
        <v>17</v>
      </c>
      <c r="F6229" s="178" t="s">
        <v>17</v>
      </c>
      <c r="G6229" s="1">
        <f>IF(ISNUMBER(Pay_Item_Search_Text),IF(ISNUMBER(IF(FIND(Pay_Item_Search_Text,B6229)=1,1, "FALSE")),MAX(G$4:$G6228)+1,IF(ISNUMBER(Pay_Item_Search_Text),0,IF(ISNUMBER(SEARCH(Pay_Item_Search_Text,H6229)),MAX(G$4:$G6228)+1,0))),IF(ISNUMBER(Pay_Item_Search_Text),0,IF(ISNUMBER(SEARCH(Pay_Item_Search_Text,H6229)),MAX(G$4:$G6228)+1,0)))</f>
        <v>6225</v>
      </c>
      <c r="H6229" s="1" t="str">
        <f>IF(Table_PayItems[[#This Row],[Description]]="_","_ Unique Item - "&amp;Table_PayItems[[#This Row],[Item]]&amp;" - $"&amp;Table_PayItems[[#This Row],[Unit]],Table_PayItems[[#This Row],[Description]]&amp;" - $"&amp;Table_PayItems[[#This Row],[Unit]])</f>
        <v>TS, Pedestrian, One Way Bracket Arm Mtd (LED) - $Ea</v>
      </c>
      <c r="I6229" s="29" t="str">
        <f>IFERROR(VLOOKUP(ROWS($M$5:M6229),Table_PayItems[[Search Key]:[Concentrated Name]],2,FALSE),"")</f>
        <v>TS, Pedestrian, One Way Bracket Arm Mtd (LED) - $Ea</v>
      </c>
      <c r="J6229" s="1"/>
      <c r="K6229" s="1"/>
      <c r="L6229" s="22">
        <f>IF(ISNUMBER(SEARCH(Pay_Item_Search_Text_2,M6229)),MAX($L$4:L6228)+1,0)</f>
        <v>0</v>
      </c>
      <c r="M6229" s="1" t="str">
        <f>IFERROR(VLOOKUP(ROWS($M$5:M6229),Table_PayItems[[Search Key]:[Concentrated Name]],2,FALSE),"")</f>
        <v>TS, Pedestrian, One Way Bracket Arm Mtd (LED) - $Ea</v>
      </c>
      <c r="N6229" s="1" t="str">
        <f>IFERROR(VLOOKUP(ROWS($M$5:N6229),$L$5:$M$7000,2,FALSE),"")</f>
        <v/>
      </c>
      <c r="O6229" s="1" t="str">
        <f>IFERROR(VLOOKUP(ROWS($O$5:O6229),$K$5:$L$7000,2,FALSE),"")</f>
        <v/>
      </c>
    </row>
    <row r="6230" spans="2:15" ht="15" customHeight="1" x14ac:dyDescent="0.25">
      <c r="B6230" s="178" t="s">
        <v>14198</v>
      </c>
      <c r="C6230" s="178" t="s">
        <v>88</v>
      </c>
      <c r="D6230" s="178" t="s">
        <v>5105</v>
      </c>
      <c r="E6230" s="178" t="s">
        <v>17</v>
      </c>
      <c r="F6230" s="178" t="s">
        <v>17</v>
      </c>
      <c r="G6230" s="1">
        <f>IF(ISNUMBER(Pay_Item_Search_Text),IF(ISNUMBER(IF(FIND(Pay_Item_Search_Text,B6230)=1,1, "FALSE")),MAX(G$4:$G6229)+1,IF(ISNUMBER(Pay_Item_Search_Text),0,IF(ISNUMBER(SEARCH(Pay_Item_Search_Text,H6230)),MAX(G$4:$G6229)+1,0))),IF(ISNUMBER(Pay_Item_Search_Text),0,IF(ISNUMBER(SEARCH(Pay_Item_Search_Text,H6230)),MAX(G$4:$G6229)+1,0)))</f>
        <v>6226</v>
      </c>
      <c r="H6230" s="1" t="str">
        <f>IF(Table_PayItems[[#This Row],[Description]]="_","_ Unique Item - "&amp;Table_PayItems[[#This Row],[Item]]&amp;" - $"&amp;Table_PayItems[[#This Row],[Unit]],Table_PayItems[[#This Row],[Description]]&amp;" - $"&amp;Table_PayItems[[#This Row],[Unit]])</f>
        <v>TS, Pedestrian, One Way Bracket Arm Mtd (LED) Countdown - $Ea</v>
      </c>
      <c r="I6230" s="29" t="str">
        <f>IFERROR(VLOOKUP(ROWS($M$5:M6230),Table_PayItems[[Search Key]:[Concentrated Name]],2,FALSE),"")</f>
        <v>TS, Pedestrian, One Way Bracket Arm Mtd (LED) Countdown - $Ea</v>
      </c>
      <c r="J6230" s="1"/>
      <c r="K6230" s="1"/>
      <c r="L6230" s="22">
        <f>IF(ISNUMBER(SEARCH(Pay_Item_Search_Text_2,M6230)),MAX($L$4:L6229)+1,0)</f>
        <v>0</v>
      </c>
      <c r="M6230" s="1" t="str">
        <f>IFERROR(VLOOKUP(ROWS($M$5:M6230),Table_PayItems[[Search Key]:[Concentrated Name]],2,FALSE),"")</f>
        <v>TS, Pedestrian, One Way Bracket Arm Mtd (LED) Countdown - $Ea</v>
      </c>
      <c r="N6230" s="1" t="str">
        <f>IFERROR(VLOOKUP(ROWS($M$5:N6230),$L$5:$M$7000,2,FALSE),"")</f>
        <v/>
      </c>
      <c r="O6230" s="1" t="str">
        <f>IFERROR(VLOOKUP(ROWS($O$5:O6230),$K$5:$L$7000,2,FALSE),"")</f>
        <v/>
      </c>
    </row>
    <row r="6231" spans="2:15" ht="15" customHeight="1" x14ac:dyDescent="0.25">
      <c r="B6231" s="178" t="s">
        <v>14137</v>
      </c>
      <c r="C6231" s="178" t="s">
        <v>88</v>
      </c>
      <c r="D6231" s="178" t="s">
        <v>5047</v>
      </c>
      <c r="E6231" s="178" t="s">
        <v>17</v>
      </c>
      <c r="F6231" s="178" t="s">
        <v>17</v>
      </c>
      <c r="G6231" s="1">
        <f>IF(ISNUMBER(Pay_Item_Search_Text),IF(ISNUMBER(IF(FIND(Pay_Item_Search_Text,B6231)=1,1, "FALSE")),MAX(G$4:$G6230)+1,IF(ISNUMBER(Pay_Item_Search_Text),0,IF(ISNUMBER(SEARCH(Pay_Item_Search_Text,H6231)),MAX(G$4:$G6230)+1,0))),IF(ISNUMBER(Pay_Item_Search_Text),0,IF(ISNUMBER(SEARCH(Pay_Item_Search_Text,H6231)),MAX(G$4:$G6230)+1,0)))</f>
        <v>6227</v>
      </c>
      <c r="H6231" s="1" t="str">
        <f>IF(Table_PayItems[[#This Row],[Description]]="_","_ Unique Item - "&amp;Table_PayItems[[#This Row],[Item]]&amp;" - $"&amp;Table_PayItems[[#This Row],[Unit]],Table_PayItems[[#This Row],[Description]]&amp;" - $"&amp;Table_PayItems[[#This Row],[Unit]])</f>
        <v>TS, Pedestrian, One Way Bracket Arm Mtd, Salv - $Ea</v>
      </c>
      <c r="I6231" s="29" t="str">
        <f>IFERROR(VLOOKUP(ROWS($M$5:M6231),Table_PayItems[[Search Key]:[Concentrated Name]],2,FALSE),"")</f>
        <v>TS, Pedestrian, One Way Bracket Arm Mtd, Salv - $Ea</v>
      </c>
      <c r="J6231" s="1"/>
      <c r="K6231" s="1"/>
      <c r="L6231" s="22">
        <f>IF(ISNUMBER(SEARCH(Pay_Item_Search_Text_2,M6231)),MAX($L$4:L6230)+1,0)</f>
        <v>0</v>
      </c>
      <c r="M6231" s="1" t="str">
        <f>IFERROR(VLOOKUP(ROWS($M$5:M6231),Table_PayItems[[Search Key]:[Concentrated Name]],2,FALSE),"")</f>
        <v>TS, Pedestrian, One Way Bracket Arm Mtd, Salv - $Ea</v>
      </c>
      <c r="N6231" s="1" t="str">
        <f>IFERROR(VLOOKUP(ROWS($M$5:N6231),$L$5:$M$7000,2,FALSE),"")</f>
        <v/>
      </c>
      <c r="O6231" s="1" t="str">
        <f>IFERROR(VLOOKUP(ROWS($O$5:O6231),$K$5:$L$7000,2,FALSE),"")</f>
        <v/>
      </c>
    </row>
    <row r="6232" spans="2:15" ht="15" customHeight="1" x14ac:dyDescent="0.25">
      <c r="B6232" s="178" t="s">
        <v>14144</v>
      </c>
      <c r="C6232" s="178" t="s">
        <v>88</v>
      </c>
      <c r="D6232" s="178" t="s">
        <v>5054</v>
      </c>
      <c r="E6232" s="178" t="s">
        <v>17</v>
      </c>
      <c r="F6232" s="178" t="s">
        <v>17</v>
      </c>
      <c r="G6232" s="1">
        <f>IF(ISNUMBER(Pay_Item_Search_Text),IF(ISNUMBER(IF(FIND(Pay_Item_Search_Text,B6232)=1,1, "FALSE")),MAX(G$4:$G6231)+1,IF(ISNUMBER(Pay_Item_Search_Text),0,IF(ISNUMBER(SEARCH(Pay_Item_Search_Text,H6232)),MAX(G$4:$G6231)+1,0))),IF(ISNUMBER(Pay_Item_Search_Text),0,IF(ISNUMBER(SEARCH(Pay_Item_Search_Text,H6232)),MAX(G$4:$G6231)+1,0)))</f>
        <v>6228</v>
      </c>
      <c r="H6232" s="1" t="str">
        <f>IF(Table_PayItems[[#This Row],[Description]]="_","_ Unique Item - "&amp;Table_PayItems[[#This Row],[Item]]&amp;" - $"&amp;Table_PayItems[[#This Row],[Unit]],Table_PayItems[[#This Row],[Description]]&amp;" - $"&amp;Table_PayItems[[#This Row],[Unit]])</f>
        <v>TS, Pedestrian, One Way Pedestal Mtd - $Ea</v>
      </c>
      <c r="I6232" s="29" t="str">
        <f>IFERROR(VLOOKUP(ROWS($M$5:M6232),Table_PayItems[[Search Key]:[Concentrated Name]],2,FALSE),"")</f>
        <v>TS, Pedestrian, One Way Pedestal Mtd - $Ea</v>
      </c>
      <c r="J6232" s="1"/>
      <c r="K6232" s="1"/>
      <c r="L6232" s="22">
        <f>IF(ISNUMBER(SEARCH(Pay_Item_Search_Text_2,M6232)),MAX($L$4:L6231)+1,0)</f>
        <v>0</v>
      </c>
      <c r="M6232" s="1" t="str">
        <f>IFERROR(VLOOKUP(ROWS($M$5:M6232),Table_PayItems[[Search Key]:[Concentrated Name]],2,FALSE),"")</f>
        <v>TS, Pedestrian, One Way Pedestal Mtd - $Ea</v>
      </c>
      <c r="N6232" s="1" t="str">
        <f>IFERROR(VLOOKUP(ROWS($M$5:N6232),$L$5:$M$7000,2,FALSE),"")</f>
        <v/>
      </c>
      <c r="O6232" s="1" t="str">
        <f>IFERROR(VLOOKUP(ROWS($O$5:O6232),$K$5:$L$7000,2,FALSE),"")</f>
        <v/>
      </c>
    </row>
    <row r="6233" spans="2:15" ht="15" customHeight="1" x14ac:dyDescent="0.25">
      <c r="B6233" s="178" t="s">
        <v>14204</v>
      </c>
      <c r="C6233" s="178" t="s">
        <v>88</v>
      </c>
      <c r="D6233" s="178" t="s">
        <v>5111</v>
      </c>
      <c r="E6233" s="178" t="s">
        <v>17</v>
      </c>
      <c r="F6233" s="178" t="s">
        <v>17</v>
      </c>
      <c r="G6233" s="1">
        <f>IF(ISNUMBER(Pay_Item_Search_Text),IF(ISNUMBER(IF(FIND(Pay_Item_Search_Text,B6233)=1,1, "FALSE")),MAX(G$4:$G6232)+1,IF(ISNUMBER(Pay_Item_Search_Text),0,IF(ISNUMBER(SEARCH(Pay_Item_Search_Text,H6233)),MAX(G$4:$G6232)+1,0))),IF(ISNUMBER(Pay_Item_Search_Text),0,IF(ISNUMBER(SEARCH(Pay_Item_Search_Text,H6233)),MAX(G$4:$G6232)+1,0)))</f>
        <v>6229</v>
      </c>
      <c r="H6233" s="1" t="str">
        <f>IF(Table_PayItems[[#This Row],[Description]]="_","_ Unique Item - "&amp;Table_PayItems[[#This Row],[Item]]&amp;" - $"&amp;Table_PayItems[[#This Row],[Unit]],Table_PayItems[[#This Row],[Description]]&amp;" - $"&amp;Table_PayItems[[#This Row],[Unit]])</f>
        <v>TS, Pedestrian, One Way Pedestal Mtd (LED) - $Ea</v>
      </c>
      <c r="I6233" s="29" t="str">
        <f>IFERROR(VLOOKUP(ROWS($M$5:M6233),Table_PayItems[[Search Key]:[Concentrated Name]],2,FALSE),"")</f>
        <v>TS, Pedestrian, One Way Pedestal Mtd (LED) - $Ea</v>
      </c>
      <c r="J6233" s="1"/>
      <c r="K6233" s="1"/>
      <c r="L6233" s="22">
        <f>IF(ISNUMBER(SEARCH(Pay_Item_Search_Text_2,M6233)),MAX($L$4:L6232)+1,0)</f>
        <v>0</v>
      </c>
      <c r="M6233" s="1" t="str">
        <f>IFERROR(VLOOKUP(ROWS($M$5:M6233),Table_PayItems[[Search Key]:[Concentrated Name]],2,FALSE),"")</f>
        <v>TS, Pedestrian, One Way Pedestal Mtd (LED) - $Ea</v>
      </c>
      <c r="N6233" s="1" t="str">
        <f>IFERROR(VLOOKUP(ROWS($M$5:N6233),$L$5:$M$7000,2,FALSE),"")</f>
        <v/>
      </c>
      <c r="O6233" s="1" t="str">
        <f>IFERROR(VLOOKUP(ROWS($O$5:O6233),$K$5:$L$7000,2,FALSE),"")</f>
        <v/>
      </c>
    </row>
    <row r="6234" spans="2:15" ht="15" customHeight="1" x14ac:dyDescent="0.25">
      <c r="B6234" s="178" t="s">
        <v>14205</v>
      </c>
      <c r="C6234" s="178" t="s">
        <v>88</v>
      </c>
      <c r="D6234" s="178" t="s">
        <v>5112</v>
      </c>
      <c r="E6234" s="178" t="s">
        <v>7896</v>
      </c>
      <c r="F6234" s="178" t="s">
        <v>17</v>
      </c>
      <c r="G6234" s="1">
        <f>IF(ISNUMBER(Pay_Item_Search_Text),IF(ISNUMBER(IF(FIND(Pay_Item_Search_Text,B6234)=1,1, "FALSE")),MAX(G$4:$G6233)+1,IF(ISNUMBER(Pay_Item_Search_Text),0,IF(ISNUMBER(SEARCH(Pay_Item_Search_Text,H6234)),MAX(G$4:$G6233)+1,0))),IF(ISNUMBER(Pay_Item_Search_Text),0,IF(ISNUMBER(SEARCH(Pay_Item_Search_Text,H6234)),MAX(G$4:$G6233)+1,0)))</f>
        <v>6230</v>
      </c>
      <c r="H6234" s="1" t="str">
        <f>IF(Table_PayItems[[#This Row],[Description]]="_","_ Unique Item - "&amp;Table_PayItems[[#This Row],[Item]]&amp;" - $"&amp;Table_PayItems[[#This Row],[Unit]],Table_PayItems[[#This Row],[Description]]&amp;" - $"&amp;Table_PayItems[[#This Row],[Unit]])</f>
        <v>TS, Pedestrian, One Way Pedestal Mtd (LED) Countdown - $Ea</v>
      </c>
      <c r="I6234" s="29" t="str">
        <f>IFERROR(VLOOKUP(ROWS($M$5:M6234),Table_PayItems[[Search Key]:[Concentrated Name]],2,FALSE),"")</f>
        <v>TS, Pedestrian, One Way Pedestal Mtd (LED) Countdown - $Ea</v>
      </c>
      <c r="J6234" s="1"/>
      <c r="K6234" s="1"/>
      <c r="L6234" s="22">
        <f>IF(ISNUMBER(SEARCH(Pay_Item_Search_Text_2,M6234)),MAX($L$4:L6233)+1,0)</f>
        <v>0</v>
      </c>
      <c r="M6234" s="1" t="str">
        <f>IFERROR(VLOOKUP(ROWS($M$5:M6234),Table_PayItems[[Search Key]:[Concentrated Name]],2,FALSE),"")</f>
        <v>TS, Pedestrian, One Way Pedestal Mtd (LED) Countdown - $Ea</v>
      </c>
      <c r="N6234" s="1" t="str">
        <f>IFERROR(VLOOKUP(ROWS($M$5:N6234),$L$5:$M$7000,2,FALSE),"")</f>
        <v/>
      </c>
      <c r="O6234" s="1" t="str">
        <f>IFERROR(VLOOKUP(ROWS($O$5:O6234),$K$5:$L$7000,2,FALSE),"")</f>
        <v/>
      </c>
    </row>
    <row r="6235" spans="2:15" ht="15" customHeight="1" x14ac:dyDescent="0.25">
      <c r="B6235" s="178" t="s">
        <v>14145</v>
      </c>
      <c r="C6235" s="178" t="s">
        <v>88</v>
      </c>
      <c r="D6235" s="178" t="s">
        <v>5055</v>
      </c>
      <c r="E6235" s="178" t="s">
        <v>17</v>
      </c>
      <c r="F6235" s="178" t="s">
        <v>17</v>
      </c>
      <c r="G6235" s="1">
        <f>IF(ISNUMBER(Pay_Item_Search_Text),IF(ISNUMBER(IF(FIND(Pay_Item_Search_Text,B6235)=1,1, "FALSE")),MAX(G$4:$G6234)+1,IF(ISNUMBER(Pay_Item_Search_Text),0,IF(ISNUMBER(SEARCH(Pay_Item_Search_Text,H6235)),MAX(G$4:$G6234)+1,0))),IF(ISNUMBER(Pay_Item_Search_Text),0,IF(ISNUMBER(SEARCH(Pay_Item_Search_Text,H6235)),MAX(G$4:$G6234)+1,0)))</f>
        <v>6231</v>
      </c>
      <c r="H6235" s="1" t="str">
        <f>IF(Table_PayItems[[#This Row],[Description]]="_","_ Unique Item - "&amp;Table_PayItems[[#This Row],[Item]]&amp;" - $"&amp;Table_PayItems[[#This Row],[Unit]],Table_PayItems[[#This Row],[Description]]&amp;" - $"&amp;Table_PayItems[[#This Row],[Unit]])</f>
        <v>TS, Pedestrian, One Way Pedestal Mtd, Salv - $Ea</v>
      </c>
      <c r="I6235" s="29" t="str">
        <f>IFERROR(VLOOKUP(ROWS($M$5:M6235),Table_PayItems[[Search Key]:[Concentrated Name]],2,FALSE),"")</f>
        <v>TS, Pedestrian, One Way Pedestal Mtd, Salv - $Ea</v>
      </c>
      <c r="J6235" s="1"/>
      <c r="K6235" s="1"/>
      <c r="L6235" s="22">
        <f>IF(ISNUMBER(SEARCH(Pay_Item_Search_Text_2,M6235)),MAX($L$4:L6234)+1,0)</f>
        <v>0</v>
      </c>
      <c r="M6235" s="1" t="str">
        <f>IFERROR(VLOOKUP(ROWS($M$5:M6235),Table_PayItems[[Search Key]:[Concentrated Name]],2,FALSE),"")</f>
        <v>TS, Pedestrian, One Way Pedestal Mtd, Salv - $Ea</v>
      </c>
      <c r="N6235" s="1" t="str">
        <f>IFERROR(VLOOKUP(ROWS($M$5:N6235),$L$5:$M$7000,2,FALSE),"")</f>
        <v/>
      </c>
      <c r="O6235" s="1" t="str">
        <f>IFERROR(VLOOKUP(ROWS($O$5:O6235),$K$5:$L$7000,2,FALSE),"")</f>
        <v/>
      </c>
    </row>
    <row r="6236" spans="2:15" ht="15" customHeight="1" x14ac:dyDescent="0.25">
      <c r="B6236" s="178" t="s">
        <v>14106</v>
      </c>
      <c r="C6236" s="178" t="s">
        <v>88</v>
      </c>
      <c r="D6236" s="178" t="s">
        <v>5019</v>
      </c>
      <c r="E6236" s="178" t="s">
        <v>17</v>
      </c>
      <c r="F6236" s="178" t="s">
        <v>17</v>
      </c>
      <c r="G6236" s="1">
        <f>IF(ISNUMBER(Pay_Item_Search_Text),IF(ISNUMBER(IF(FIND(Pay_Item_Search_Text,B6236)=1,1, "FALSE")),MAX(G$4:$G6235)+1,IF(ISNUMBER(Pay_Item_Search_Text),0,IF(ISNUMBER(SEARCH(Pay_Item_Search_Text,H6236)),MAX(G$4:$G6235)+1,0))),IF(ISNUMBER(Pay_Item_Search_Text),0,IF(ISNUMBER(SEARCH(Pay_Item_Search_Text,H6236)),MAX(G$4:$G6235)+1,0)))</f>
        <v>6232</v>
      </c>
      <c r="H6236" s="1" t="str">
        <f>IF(Table_PayItems[[#This Row],[Description]]="_","_ Unique Item - "&amp;Table_PayItems[[#This Row],[Item]]&amp;" - $"&amp;Table_PayItems[[#This Row],[Unit]],Table_PayItems[[#This Row],[Description]]&amp;" - $"&amp;Table_PayItems[[#This Row],[Unit]])</f>
        <v>TS, Pedestrian, Pedestal Mtd, Rem - $Ea</v>
      </c>
      <c r="I6236" s="29" t="str">
        <f>IFERROR(VLOOKUP(ROWS($M$5:M6236),Table_PayItems[[Search Key]:[Concentrated Name]],2,FALSE),"")</f>
        <v>TS, Pedestrian, Pedestal Mtd, Rem - $Ea</v>
      </c>
      <c r="J6236" s="1"/>
      <c r="K6236" s="1"/>
      <c r="L6236" s="22">
        <f>IF(ISNUMBER(SEARCH(Pay_Item_Search_Text_2,M6236)),MAX($L$4:L6235)+1,0)</f>
        <v>0</v>
      </c>
      <c r="M6236" s="1" t="str">
        <f>IFERROR(VLOOKUP(ROWS($M$5:M6236),Table_PayItems[[Search Key]:[Concentrated Name]],2,FALSE),"")</f>
        <v>TS, Pedestrian, Pedestal Mtd, Rem - $Ea</v>
      </c>
      <c r="N6236" s="1" t="str">
        <f>IFERROR(VLOOKUP(ROWS($M$5:N6236),$L$5:$M$7000,2,FALSE),"")</f>
        <v/>
      </c>
      <c r="O6236" s="1" t="str">
        <f>IFERROR(VLOOKUP(ROWS($O$5:O6236),$K$5:$L$7000,2,FALSE),"")</f>
        <v/>
      </c>
    </row>
    <row r="6237" spans="2:15" ht="15" customHeight="1" x14ac:dyDescent="0.25">
      <c r="B6237" s="178" t="s">
        <v>14148</v>
      </c>
      <c r="C6237" s="178" t="s">
        <v>88</v>
      </c>
      <c r="D6237" s="178" t="s">
        <v>5058</v>
      </c>
      <c r="E6237" s="178" t="s">
        <v>17</v>
      </c>
      <c r="F6237" s="178" t="s">
        <v>17</v>
      </c>
      <c r="G6237" s="1">
        <f>IF(ISNUMBER(Pay_Item_Search_Text),IF(ISNUMBER(IF(FIND(Pay_Item_Search_Text,B6237)=1,1, "FALSE")),MAX(G$4:$G6236)+1,IF(ISNUMBER(Pay_Item_Search_Text),0,IF(ISNUMBER(SEARCH(Pay_Item_Search_Text,H6237)),MAX(G$4:$G6236)+1,0))),IF(ISNUMBER(Pay_Item_Search_Text),0,IF(ISNUMBER(SEARCH(Pay_Item_Search_Text,H6237)),MAX(G$4:$G6236)+1,0)))</f>
        <v>6233</v>
      </c>
      <c r="H6237" s="1" t="str">
        <f>IF(Table_PayItems[[#This Row],[Description]]="_","_ Unique Item - "&amp;Table_PayItems[[#This Row],[Item]]&amp;" - $"&amp;Table_PayItems[[#This Row],[Unit]],Table_PayItems[[#This Row],[Description]]&amp;" - $"&amp;Table_PayItems[[#This Row],[Unit]])</f>
        <v>TS, Pedestrian, Three Way Pedestal Mtd - $Ea</v>
      </c>
      <c r="I6237" s="29" t="str">
        <f>IFERROR(VLOOKUP(ROWS($M$5:M6237),Table_PayItems[[Search Key]:[Concentrated Name]],2,FALSE),"")</f>
        <v>TS, Pedestrian, Three Way Pedestal Mtd - $Ea</v>
      </c>
      <c r="J6237" s="1"/>
      <c r="K6237" s="1"/>
      <c r="L6237" s="22">
        <f>IF(ISNUMBER(SEARCH(Pay_Item_Search_Text_2,M6237)),MAX($L$4:L6236)+1,0)</f>
        <v>0</v>
      </c>
      <c r="M6237" s="1" t="str">
        <f>IFERROR(VLOOKUP(ROWS($M$5:M6237),Table_PayItems[[Search Key]:[Concentrated Name]],2,FALSE),"")</f>
        <v>TS, Pedestrian, Three Way Pedestal Mtd - $Ea</v>
      </c>
      <c r="N6237" s="1" t="str">
        <f>IFERROR(VLOOKUP(ROWS($M$5:N6237),$L$5:$M$7000,2,FALSE),"")</f>
        <v/>
      </c>
      <c r="O6237" s="1" t="str">
        <f>IFERROR(VLOOKUP(ROWS($O$5:O6237),$K$5:$L$7000,2,FALSE),"")</f>
        <v/>
      </c>
    </row>
    <row r="6238" spans="2:15" ht="15" customHeight="1" x14ac:dyDescent="0.25">
      <c r="B6238" s="178" t="s">
        <v>14208</v>
      </c>
      <c r="C6238" s="178" t="s">
        <v>88</v>
      </c>
      <c r="D6238" s="178" t="s">
        <v>5115</v>
      </c>
      <c r="E6238" s="178" t="s">
        <v>17</v>
      </c>
      <c r="F6238" s="178" t="s">
        <v>17</v>
      </c>
      <c r="G6238" s="1">
        <f>IF(ISNUMBER(Pay_Item_Search_Text),IF(ISNUMBER(IF(FIND(Pay_Item_Search_Text,B6238)=1,1, "FALSE")),MAX(G$4:$G6237)+1,IF(ISNUMBER(Pay_Item_Search_Text),0,IF(ISNUMBER(SEARCH(Pay_Item_Search_Text,H6238)),MAX(G$4:$G6237)+1,0))),IF(ISNUMBER(Pay_Item_Search_Text),0,IF(ISNUMBER(SEARCH(Pay_Item_Search_Text,H6238)),MAX(G$4:$G6237)+1,0)))</f>
        <v>6234</v>
      </c>
      <c r="H6238" s="1" t="str">
        <f>IF(Table_PayItems[[#This Row],[Description]]="_","_ Unique Item - "&amp;Table_PayItems[[#This Row],[Item]]&amp;" - $"&amp;Table_PayItems[[#This Row],[Unit]],Table_PayItems[[#This Row],[Description]]&amp;" - $"&amp;Table_PayItems[[#This Row],[Unit]])</f>
        <v>TS, Pedestrian, Three Way Pedestal Mtd (LED) - $Ea</v>
      </c>
      <c r="I6238" s="29" t="str">
        <f>IFERROR(VLOOKUP(ROWS($M$5:M6238),Table_PayItems[[Search Key]:[Concentrated Name]],2,FALSE),"")</f>
        <v>TS, Pedestrian, Three Way Pedestal Mtd (LED) - $Ea</v>
      </c>
      <c r="J6238" s="1"/>
      <c r="K6238" s="1"/>
      <c r="L6238" s="22">
        <f>IF(ISNUMBER(SEARCH(Pay_Item_Search_Text_2,M6238)),MAX($L$4:L6237)+1,0)</f>
        <v>0</v>
      </c>
      <c r="M6238" s="1" t="str">
        <f>IFERROR(VLOOKUP(ROWS($M$5:M6238),Table_PayItems[[Search Key]:[Concentrated Name]],2,FALSE),"")</f>
        <v>TS, Pedestrian, Three Way Pedestal Mtd (LED) - $Ea</v>
      </c>
      <c r="N6238" s="1" t="str">
        <f>IFERROR(VLOOKUP(ROWS($M$5:N6238),$L$5:$M$7000,2,FALSE),"")</f>
        <v/>
      </c>
      <c r="O6238" s="1" t="str">
        <f>IFERROR(VLOOKUP(ROWS($O$5:O6238),$K$5:$L$7000,2,FALSE),"")</f>
        <v/>
      </c>
    </row>
    <row r="6239" spans="2:15" ht="15" customHeight="1" x14ac:dyDescent="0.25">
      <c r="B6239" s="178" t="s">
        <v>14209</v>
      </c>
      <c r="C6239" s="178" t="s">
        <v>88</v>
      </c>
      <c r="D6239" s="178" t="s">
        <v>5116</v>
      </c>
      <c r="E6239" s="178" t="s">
        <v>7896</v>
      </c>
      <c r="F6239" s="178" t="s">
        <v>17</v>
      </c>
      <c r="G6239" s="1">
        <f>IF(ISNUMBER(Pay_Item_Search_Text),IF(ISNUMBER(IF(FIND(Pay_Item_Search_Text,B6239)=1,1, "FALSE")),MAX(G$4:$G6238)+1,IF(ISNUMBER(Pay_Item_Search_Text),0,IF(ISNUMBER(SEARCH(Pay_Item_Search_Text,H6239)),MAX(G$4:$G6238)+1,0))),IF(ISNUMBER(Pay_Item_Search_Text),0,IF(ISNUMBER(SEARCH(Pay_Item_Search_Text,H6239)),MAX(G$4:$G6238)+1,0)))</f>
        <v>6235</v>
      </c>
      <c r="H6239" s="1" t="str">
        <f>IF(Table_PayItems[[#This Row],[Description]]="_","_ Unique Item - "&amp;Table_PayItems[[#This Row],[Item]]&amp;" - $"&amp;Table_PayItems[[#This Row],[Unit]],Table_PayItems[[#This Row],[Description]]&amp;" - $"&amp;Table_PayItems[[#This Row],[Unit]])</f>
        <v>TS, Pedestrian, Three Way Pedestal Mtd (LED) Countdown - $Ea</v>
      </c>
      <c r="I6239" s="29" t="str">
        <f>IFERROR(VLOOKUP(ROWS($M$5:M6239),Table_PayItems[[Search Key]:[Concentrated Name]],2,FALSE),"")</f>
        <v>TS, Pedestrian, Three Way Pedestal Mtd (LED) Countdown - $Ea</v>
      </c>
      <c r="J6239" s="1"/>
      <c r="K6239" s="1"/>
      <c r="L6239" s="22">
        <f>IF(ISNUMBER(SEARCH(Pay_Item_Search_Text_2,M6239)),MAX($L$4:L6238)+1,0)</f>
        <v>0</v>
      </c>
      <c r="M6239" s="1" t="str">
        <f>IFERROR(VLOOKUP(ROWS($M$5:M6239),Table_PayItems[[Search Key]:[Concentrated Name]],2,FALSE),"")</f>
        <v>TS, Pedestrian, Three Way Pedestal Mtd (LED) Countdown - $Ea</v>
      </c>
      <c r="N6239" s="1" t="str">
        <f>IFERROR(VLOOKUP(ROWS($M$5:N6239),$L$5:$M$7000,2,FALSE),"")</f>
        <v/>
      </c>
      <c r="O6239" s="1" t="str">
        <f>IFERROR(VLOOKUP(ROWS($O$5:O6239),$K$5:$L$7000,2,FALSE),"")</f>
        <v/>
      </c>
    </row>
    <row r="6240" spans="2:15" ht="15" customHeight="1" x14ac:dyDescent="0.25">
      <c r="B6240" s="178" t="s">
        <v>14138</v>
      </c>
      <c r="C6240" s="178" t="s">
        <v>88</v>
      </c>
      <c r="D6240" s="178" t="s">
        <v>5048</v>
      </c>
      <c r="E6240" s="178" t="s">
        <v>17</v>
      </c>
      <c r="F6240" s="178" t="s">
        <v>17</v>
      </c>
      <c r="G6240" s="1">
        <f>IF(ISNUMBER(Pay_Item_Search_Text),IF(ISNUMBER(IF(FIND(Pay_Item_Search_Text,B6240)=1,1, "FALSE")),MAX(G$4:$G6239)+1,IF(ISNUMBER(Pay_Item_Search_Text),0,IF(ISNUMBER(SEARCH(Pay_Item_Search_Text,H6240)),MAX(G$4:$G6239)+1,0))),IF(ISNUMBER(Pay_Item_Search_Text),0,IF(ISNUMBER(SEARCH(Pay_Item_Search_Text,H6240)),MAX(G$4:$G6239)+1,0)))</f>
        <v>6236</v>
      </c>
      <c r="H6240" s="1" t="str">
        <f>IF(Table_PayItems[[#This Row],[Description]]="_","_ Unique Item - "&amp;Table_PayItems[[#This Row],[Item]]&amp;" - $"&amp;Table_PayItems[[#This Row],[Unit]],Table_PayItems[[#This Row],[Description]]&amp;" - $"&amp;Table_PayItems[[#This Row],[Unit]])</f>
        <v>TS, Pedestrian, Two Way Bracket Arm Mtd - $Ea</v>
      </c>
      <c r="I6240" s="29" t="str">
        <f>IFERROR(VLOOKUP(ROWS($M$5:M6240),Table_PayItems[[Search Key]:[Concentrated Name]],2,FALSE),"")</f>
        <v>TS, Pedestrian, Two Way Bracket Arm Mtd - $Ea</v>
      </c>
      <c r="J6240" s="1"/>
      <c r="K6240" s="1"/>
      <c r="L6240" s="22">
        <f>IF(ISNUMBER(SEARCH(Pay_Item_Search_Text_2,M6240)),MAX($L$4:L6239)+1,0)</f>
        <v>0</v>
      </c>
      <c r="M6240" s="1" t="str">
        <f>IFERROR(VLOOKUP(ROWS($M$5:M6240),Table_PayItems[[Search Key]:[Concentrated Name]],2,FALSE),"")</f>
        <v>TS, Pedestrian, Two Way Bracket Arm Mtd - $Ea</v>
      </c>
      <c r="N6240" s="1" t="str">
        <f>IFERROR(VLOOKUP(ROWS($M$5:N6240),$L$5:$M$7000,2,FALSE),"")</f>
        <v/>
      </c>
      <c r="O6240" s="1" t="str">
        <f>IFERROR(VLOOKUP(ROWS($O$5:O6240),$K$5:$L$7000,2,FALSE),"")</f>
        <v/>
      </c>
    </row>
    <row r="6241" spans="2:15" ht="15" customHeight="1" x14ac:dyDescent="0.25">
      <c r="B6241" s="178" t="s">
        <v>14200</v>
      </c>
      <c r="C6241" s="178" t="s">
        <v>88</v>
      </c>
      <c r="D6241" s="178" t="s">
        <v>5107</v>
      </c>
      <c r="E6241" s="178" t="s">
        <v>17</v>
      </c>
      <c r="F6241" s="178" t="s">
        <v>17</v>
      </c>
      <c r="G6241" s="1">
        <f>IF(ISNUMBER(Pay_Item_Search_Text),IF(ISNUMBER(IF(FIND(Pay_Item_Search_Text,B6241)=1,1, "FALSE")),MAX(G$4:$G6240)+1,IF(ISNUMBER(Pay_Item_Search_Text),0,IF(ISNUMBER(SEARCH(Pay_Item_Search_Text,H6241)),MAX(G$4:$G6240)+1,0))),IF(ISNUMBER(Pay_Item_Search_Text),0,IF(ISNUMBER(SEARCH(Pay_Item_Search_Text,H6241)),MAX(G$4:$G6240)+1,0)))</f>
        <v>6237</v>
      </c>
      <c r="H6241" s="1" t="str">
        <f>IF(Table_PayItems[[#This Row],[Description]]="_","_ Unique Item - "&amp;Table_PayItems[[#This Row],[Item]]&amp;" - $"&amp;Table_PayItems[[#This Row],[Unit]],Table_PayItems[[#This Row],[Description]]&amp;" - $"&amp;Table_PayItems[[#This Row],[Unit]])</f>
        <v>TS, Pedestrian, Two Way Bracket Arm Mtd (LED) - $Ea</v>
      </c>
      <c r="I6241" s="29" t="str">
        <f>IFERROR(VLOOKUP(ROWS($M$5:M6241),Table_PayItems[[Search Key]:[Concentrated Name]],2,FALSE),"")</f>
        <v>TS, Pedestrian, Two Way Bracket Arm Mtd (LED) - $Ea</v>
      </c>
      <c r="J6241" s="1"/>
      <c r="K6241" s="1"/>
      <c r="L6241" s="22">
        <f>IF(ISNUMBER(SEARCH(Pay_Item_Search_Text_2,M6241)),MAX($L$4:L6240)+1,0)</f>
        <v>0</v>
      </c>
      <c r="M6241" s="1" t="str">
        <f>IFERROR(VLOOKUP(ROWS($M$5:M6241),Table_PayItems[[Search Key]:[Concentrated Name]],2,FALSE),"")</f>
        <v>TS, Pedestrian, Two Way Bracket Arm Mtd (LED) - $Ea</v>
      </c>
      <c r="N6241" s="1" t="str">
        <f>IFERROR(VLOOKUP(ROWS($M$5:N6241),$L$5:$M$7000,2,FALSE),"")</f>
        <v/>
      </c>
      <c r="O6241" s="1" t="str">
        <f>IFERROR(VLOOKUP(ROWS($O$5:O6241),$K$5:$L$7000,2,FALSE),"")</f>
        <v/>
      </c>
    </row>
    <row r="6242" spans="2:15" ht="15" customHeight="1" x14ac:dyDescent="0.25">
      <c r="B6242" s="178" t="s">
        <v>14201</v>
      </c>
      <c r="C6242" s="178" t="s">
        <v>88</v>
      </c>
      <c r="D6242" s="178" t="s">
        <v>5108</v>
      </c>
      <c r="E6242" s="178" t="s">
        <v>17</v>
      </c>
      <c r="F6242" s="178" t="s">
        <v>17</v>
      </c>
      <c r="G6242" s="1">
        <f>IF(ISNUMBER(Pay_Item_Search_Text),IF(ISNUMBER(IF(FIND(Pay_Item_Search_Text,B6242)=1,1, "FALSE")),MAX(G$4:$G6241)+1,IF(ISNUMBER(Pay_Item_Search_Text),0,IF(ISNUMBER(SEARCH(Pay_Item_Search_Text,H6242)),MAX(G$4:$G6241)+1,0))),IF(ISNUMBER(Pay_Item_Search_Text),0,IF(ISNUMBER(SEARCH(Pay_Item_Search_Text,H6242)),MAX(G$4:$G6241)+1,0)))</f>
        <v>6238</v>
      </c>
      <c r="H6242" s="1" t="str">
        <f>IF(Table_PayItems[[#This Row],[Description]]="_","_ Unique Item - "&amp;Table_PayItems[[#This Row],[Item]]&amp;" - $"&amp;Table_PayItems[[#This Row],[Unit]],Table_PayItems[[#This Row],[Description]]&amp;" - $"&amp;Table_PayItems[[#This Row],[Unit]])</f>
        <v>TS, Pedestrian, Two Way Bracket Arm Mtd (LED) Countdown - $Ea</v>
      </c>
      <c r="I6242" s="29" t="str">
        <f>IFERROR(VLOOKUP(ROWS($M$5:M6242),Table_PayItems[[Search Key]:[Concentrated Name]],2,FALSE),"")</f>
        <v>TS, Pedestrian, Two Way Bracket Arm Mtd (LED) Countdown - $Ea</v>
      </c>
      <c r="J6242" s="1"/>
      <c r="K6242" s="1"/>
      <c r="L6242" s="22">
        <f>IF(ISNUMBER(SEARCH(Pay_Item_Search_Text_2,M6242)),MAX($L$4:L6241)+1,0)</f>
        <v>0</v>
      </c>
      <c r="M6242" s="1" t="str">
        <f>IFERROR(VLOOKUP(ROWS($M$5:M6242),Table_PayItems[[Search Key]:[Concentrated Name]],2,FALSE),"")</f>
        <v>TS, Pedestrian, Two Way Bracket Arm Mtd (LED) Countdown - $Ea</v>
      </c>
      <c r="N6242" s="1" t="str">
        <f>IFERROR(VLOOKUP(ROWS($M$5:N6242),$L$5:$M$7000,2,FALSE),"")</f>
        <v/>
      </c>
      <c r="O6242" s="1" t="str">
        <f>IFERROR(VLOOKUP(ROWS($O$5:O6242),$K$5:$L$7000,2,FALSE),"")</f>
        <v/>
      </c>
    </row>
    <row r="6243" spans="2:15" ht="15" customHeight="1" x14ac:dyDescent="0.25">
      <c r="B6243" s="178" t="s">
        <v>14139</v>
      </c>
      <c r="C6243" s="178" t="s">
        <v>88</v>
      </c>
      <c r="D6243" s="178" t="s">
        <v>5049</v>
      </c>
      <c r="E6243" s="178" t="s">
        <v>17</v>
      </c>
      <c r="F6243" s="178" t="s">
        <v>17</v>
      </c>
      <c r="G6243" s="1">
        <f>IF(ISNUMBER(Pay_Item_Search_Text),IF(ISNUMBER(IF(FIND(Pay_Item_Search_Text,B6243)=1,1, "FALSE")),MAX(G$4:$G6242)+1,IF(ISNUMBER(Pay_Item_Search_Text),0,IF(ISNUMBER(SEARCH(Pay_Item_Search_Text,H6243)),MAX(G$4:$G6242)+1,0))),IF(ISNUMBER(Pay_Item_Search_Text),0,IF(ISNUMBER(SEARCH(Pay_Item_Search_Text,H6243)),MAX(G$4:$G6242)+1,0)))</f>
        <v>6239</v>
      </c>
      <c r="H6243" s="1" t="str">
        <f>IF(Table_PayItems[[#This Row],[Description]]="_","_ Unique Item - "&amp;Table_PayItems[[#This Row],[Item]]&amp;" - $"&amp;Table_PayItems[[#This Row],[Unit]],Table_PayItems[[#This Row],[Description]]&amp;" - $"&amp;Table_PayItems[[#This Row],[Unit]])</f>
        <v>TS, Pedestrian, Two Way Bracket Arm Mtd, Salv - $Ea</v>
      </c>
      <c r="I6243" s="29" t="str">
        <f>IFERROR(VLOOKUP(ROWS($M$5:M6243),Table_PayItems[[Search Key]:[Concentrated Name]],2,FALSE),"")</f>
        <v>TS, Pedestrian, Two Way Bracket Arm Mtd, Salv - $Ea</v>
      </c>
      <c r="J6243" s="1"/>
      <c r="K6243" s="1"/>
      <c r="L6243" s="22">
        <f>IF(ISNUMBER(SEARCH(Pay_Item_Search_Text_2,M6243)),MAX($L$4:L6242)+1,0)</f>
        <v>0</v>
      </c>
      <c r="M6243" s="1" t="str">
        <f>IFERROR(VLOOKUP(ROWS($M$5:M6243),Table_PayItems[[Search Key]:[Concentrated Name]],2,FALSE),"")</f>
        <v>TS, Pedestrian, Two Way Bracket Arm Mtd, Salv - $Ea</v>
      </c>
      <c r="N6243" s="1" t="str">
        <f>IFERROR(VLOOKUP(ROWS($M$5:N6243),$L$5:$M$7000,2,FALSE),"")</f>
        <v/>
      </c>
      <c r="O6243" s="1" t="str">
        <f>IFERROR(VLOOKUP(ROWS($O$5:O6243),$K$5:$L$7000,2,FALSE),"")</f>
        <v/>
      </c>
    </row>
    <row r="6244" spans="2:15" ht="15" customHeight="1" x14ac:dyDescent="0.25">
      <c r="B6244" s="178" t="s">
        <v>14146</v>
      </c>
      <c r="C6244" s="178" t="s">
        <v>88</v>
      </c>
      <c r="D6244" s="178" t="s">
        <v>5056</v>
      </c>
      <c r="E6244" s="178" t="s">
        <v>17</v>
      </c>
      <c r="F6244" s="178" t="s">
        <v>17</v>
      </c>
      <c r="G6244" s="1">
        <f>IF(ISNUMBER(Pay_Item_Search_Text),IF(ISNUMBER(IF(FIND(Pay_Item_Search_Text,B6244)=1,1, "FALSE")),MAX(G$4:$G6243)+1,IF(ISNUMBER(Pay_Item_Search_Text),0,IF(ISNUMBER(SEARCH(Pay_Item_Search_Text,H6244)),MAX(G$4:$G6243)+1,0))),IF(ISNUMBER(Pay_Item_Search_Text),0,IF(ISNUMBER(SEARCH(Pay_Item_Search_Text,H6244)),MAX(G$4:$G6243)+1,0)))</f>
        <v>6240</v>
      </c>
      <c r="H6244" s="1" t="str">
        <f>IF(Table_PayItems[[#This Row],[Description]]="_","_ Unique Item - "&amp;Table_PayItems[[#This Row],[Item]]&amp;" - $"&amp;Table_PayItems[[#This Row],[Unit]],Table_PayItems[[#This Row],[Description]]&amp;" - $"&amp;Table_PayItems[[#This Row],[Unit]])</f>
        <v>TS, Pedestrian, Two Way Pedestal Mtd - $Ea</v>
      </c>
      <c r="I6244" s="29" t="str">
        <f>IFERROR(VLOOKUP(ROWS($M$5:M6244),Table_PayItems[[Search Key]:[Concentrated Name]],2,FALSE),"")</f>
        <v>TS, Pedestrian, Two Way Pedestal Mtd - $Ea</v>
      </c>
      <c r="J6244" s="1"/>
      <c r="K6244" s="1"/>
      <c r="L6244" s="22">
        <f>IF(ISNUMBER(SEARCH(Pay_Item_Search_Text_2,M6244)),MAX($L$4:L6243)+1,0)</f>
        <v>0</v>
      </c>
      <c r="M6244" s="1" t="str">
        <f>IFERROR(VLOOKUP(ROWS($M$5:M6244),Table_PayItems[[Search Key]:[Concentrated Name]],2,FALSE),"")</f>
        <v>TS, Pedestrian, Two Way Pedestal Mtd - $Ea</v>
      </c>
      <c r="N6244" s="1" t="str">
        <f>IFERROR(VLOOKUP(ROWS($M$5:N6244),$L$5:$M$7000,2,FALSE),"")</f>
        <v/>
      </c>
      <c r="O6244" s="1" t="str">
        <f>IFERROR(VLOOKUP(ROWS($O$5:O6244),$K$5:$L$7000,2,FALSE),"")</f>
        <v/>
      </c>
    </row>
    <row r="6245" spans="2:15" ht="15" customHeight="1" x14ac:dyDescent="0.25">
      <c r="B6245" s="178" t="s">
        <v>14206</v>
      </c>
      <c r="C6245" s="178" t="s">
        <v>88</v>
      </c>
      <c r="D6245" s="178" t="s">
        <v>5113</v>
      </c>
      <c r="E6245" s="178" t="s">
        <v>17</v>
      </c>
      <c r="F6245" s="178" t="s">
        <v>17</v>
      </c>
      <c r="G6245" s="1">
        <f>IF(ISNUMBER(Pay_Item_Search_Text),IF(ISNUMBER(IF(FIND(Pay_Item_Search_Text,B6245)=1,1, "FALSE")),MAX(G$4:$G6244)+1,IF(ISNUMBER(Pay_Item_Search_Text),0,IF(ISNUMBER(SEARCH(Pay_Item_Search_Text,H6245)),MAX(G$4:$G6244)+1,0))),IF(ISNUMBER(Pay_Item_Search_Text),0,IF(ISNUMBER(SEARCH(Pay_Item_Search_Text,H6245)),MAX(G$4:$G6244)+1,0)))</f>
        <v>6241</v>
      </c>
      <c r="H6245" s="1" t="str">
        <f>IF(Table_PayItems[[#This Row],[Description]]="_","_ Unique Item - "&amp;Table_PayItems[[#This Row],[Item]]&amp;" - $"&amp;Table_PayItems[[#This Row],[Unit]],Table_PayItems[[#This Row],[Description]]&amp;" - $"&amp;Table_PayItems[[#This Row],[Unit]])</f>
        <v>TS, Pedestrian, Two Way Pedestal Mtd (LED) - $Ea</v>
      </c>
      <c r="I6245" s="29" t="str">
        <f>IFERROR(VLOOKUP(ROWS($M$5:M6245),Table_PayItems[[Search Key]:[Concentrated Name]],2,FALSE),"")</f>
        <v>TS, Pedestrian, Two Way Pedestal Mtd (LED) - $Ea</v>
      </c>
      <c r="J6245" s="1"/>
      <c r="K6245" s="1"/>
      <c r="L6245" s="22">
        <f>IF(ISNUMBER(SEARCH(Pay_Item_Search_Text_2,M6245)),MAX($L$4:L6244)+1,0)</f>
        <v>0</v>
      </c>
      <c r="M6245" s="1" t="str">
        <f>IFERROR(VLOOKUP(ROWS($M$5:M6245),Table_PayItems[[Search Key]:[Concentrated Name]],2,FALSE),"")</f>
        <v>TS, Pedestrian, Two Way Pedestal Mtd (LED) - $Ea</v>
      </c>
      <c r="N6245" s="1" t="str">
        <f>IFERROR(VLOOKUP(ROWS($M$5:N6245),$L$5:$M$7000,2,FALSE),"")</f>
        <v/>
      </c>
      <c r="O6245" s="1" t="str">
        <f>IFERROR(VLOOKUP(ROWS($O$5:O6245),$K$5:$L$7000,2,FALSE),"")</f>
        <v/>
      </c>
    </row>
    <row r="6246" spans="2:15" ht="15" customHeight="1" x14ac:dyDescent="0.25">
      <c r="B6246" s="178" t="s">
        <v>14207</v>
      </c>
      <c r="C6246" s="178" t="s">
        <v>88</v>
      </c>
      <c r="D6246" s="178" t="s">
        <v>5114</v>
      </c>
      <c r="E6246" s="178" t="s">
        <v>7896</v>
      </c>
      <c r="F6246" s="178" t="s">
        <v>17</v>
      </c>
      <c r="G6246" s="1">
        <f>IF(ISNUMBER(Pay_Item_Search_Text),IF(ISNUMBER(IF(FIND(Pay_Item_Search_Text,B6246)=1,1, "FALSE")),MAX(G$4:$G6245)+1,IF(ISNUMBER(Pay_Item_Search_Text),0,IF(ISNUMBER(SEARCH(Pay_Item_Search_Text,H6246)),MAX(G$4:$G6245)+1,0))),IF(ISNUMBER(Pay_Item_Search_Text),0,IF(ISNUMBER(SEARCH(Pay_Item_Search_Text,H6246)),MAX(G$4:$G6245)+1,0)))</f>
        <v>6242</v>
      </c>
      <c r="H6246" s="1" t="str">
        <f>IF(Table_PayItems[[#This Row],[Description]]="_","_ Unique Item - "&amp;Table_PayItems[[#This Row],[Item]]&amp;" - $"&amp;Table_PayItems[[#This Row],[Unit]],Table_PayItems[[#This Row],[Description]]&amp;" - $"&amp;Table_PayItems[[#This Row],[Unit]])</f>
        <v>TS, Pedestrian, Two Way Pedestal Mtd (LED) Countdown - $Ea</v>
      </c>
      <c r="I6246" s="29" t="str">
        <f>IFERROR(VLOOKUP(ROWS($M$5:M6246),Table_PayItems[[Search Key]:[Concentrated Name]],2,FALSE),"")</f>
        <v>TS, Pedestrian, Two Way Pedestal Mtd (LED) Countdown - $Ea</v>
      </c>
      <c r="J6246" s="1"/>
      <c r="K6246" s="1"/>
      <c r="L6246" s="22">
        <f>IF(ISNUMBER(SEARCH(Pay_Item_Search_Text_2,M6246)),MAX($L$4:L6245)+1,0)</f>
        <v>0</v>
      </c>
      <c r="M6246" s="1" t="str">
        <f>IFERROR(VLOOKUP(ROWS($M$5:M6246),Table_PayItems[[Search Key]:[Concentrated Name]],2,FALSE),"")</f>
        <v>TS, Pedestrian, Two Way Pedestal Mtd (LED) Countdown - $Ea</v>
      </c>
      <c r="N6246" s="1" t="str">
        <f>IFERROR(VLOOKUP(ROWS($M$5:N6246),$L$5:$M$7000,2,FALSE),"")</f>
        <v/>
      </c>
      <c r="O6246" s="1" t="str">
        <f>IFERROR(VLOOKUP(ROWS($O$5:O6246),$K$5:$L$7000,2,FALSE),"")</f>
        <v/>
      </c>
    </row>
    <row r="6247" spans="2:15" ht="15" customHeight="1" x14ac:dyDescent="0.25">
      <c r="B6247" s="178" t="s">
        <v>14147</v>
      </c>
      <c r="C6247" s="178" t="s">
        <v>88</v>
      </c>
      <c r="D6247" s="178" t="s">
        <v>5057</v>
      </c>
      <c r="E6247" s="178" t="s">
        <v>17</v>
      </c>
      <c r="F6247" s="178" t="s">
        <v>17</v>
      </c>
      <c r="G6247" s="1">
        <f>IF(ISNUMBER(Pay_Item_Search_Text),IF(ISNUMBER(IF(FIND(Pay_Item_Search_Text,B6247)=1,1, "FALSE")),MAX(G$4:$G6246)+1,IF(ISNUMBER(Pay_Item_Search_Text),0,IF(ISNUMBER(SEARCH(Pay_Item_Search_Text,H6247)),MAX(G$4:$G6246)+1,0))),IF(ISNUMBER(Pay_Item_Search_Text),0,IF(ISNUMBER(SEARCH(Pay_Item_Search_Text,H6247)),MAX(G$4:$G6246)+1,0)))</f>
        <v>6243</v>
      </c>
      <c r="H6247" s="1" t="str">
        <f>IF(Table_PayItems[[#This Row],[Description]]="_","_ Unique Item - "&amp;Table_PayItems[[#This Row],[Item]]&amp;" - $"&amp;Table_PayItems[[#This Row],[Unit]],Table_PayItems[[#This Row],[Description]]&amp;" - $"&amp;Table_PayItems[[#This Row],[Unit]])</f>
        <v>TS, Pedestrian, Two Way Pedestal Mtd, Salv - $Ea</v>
      </c>
      <c r="I6247" s="29" t="str">
        <f>IFERROR(VLOOKUP(ROWS($M$5:M6247),Table_PayItems[[Search Key]:[Concentrated Name]],2,FALSE),"")</f>
        <v>TS, Pedestrian, Two Way Pedestal Mtd, Salv - $Ea</v>
      </c>
      <c r="J6247" s="1"/>
      <c r="K6247" s="1"/>
      <c r="L6247" s="22">
        <f>IF(ISNUMBER(SEARCH(Pay_Item_Search_Text_2,M6247)),MAX($L$4:L6246)+1,0)</f>
        <v>0</v>
      </c>
      <c r="M6247" s="1" t="str">
        <f>IFERROR(VLOOKUP(ROWS($M$5:M6247),Table_PayItems[[Search Key]:[Concentrated Name]],2,FALSE),"")</f>
        <v>TS, Pedestrian, Two Way Pedestal Mtd, Salv - $Ea</v>
      </c>
      <c r="N6247" s="1" t="str">
        <f>IFERROR(VLOOKUP(ROWS($M$5:N6247),$L$5:$M$7000,2,FALSE),"")</f>
        <v/>
      </c>
      <c r="O6247" s="1" t="str">
        <f>IFERROR(VLOOKUP(ROWS($O$5:O6247),$K$5:$L$7000,2,FALSE),"")</f>
        <v/>
      </c>
    </row>
    <row r="6248" spans="2:15" ht="15" customHeight="1" x14ac:dyDescent="0.25">
      <c r="B6248" s="178" t="s">
        <v>14107</v>
      </c>
      <c r="C6248" s="178" t="s">
        <v>88</v>
      </c>
      <c r="D6248" s="178" t="s">
        <v>5020</v>
      </c>
      <c r="E6248" s="178" t="s">
        <v>17</v>
      </c>
      <c r="F6248" s="178" t="s">
        <v>17</v>
      </c>
      <c r="G6248" s="1">
        <f>IF(ISNUMBER(Pay_Item_Search_Text),IF(ISNUMBER(IF(FIND(Pay_Item_Search_Text,B6248)=1,1, "FALSE")),MAX(G$4:$G6247)+1,IF(ISNUMBER(Pay_Item_Search_Text),0,IF(ISNUMBER(SEARCH(Pay_Item_Search_Text,H6248)),MAX(G$4:$G6247)+1,0))),IF(ISNUMBER(Pay_Item_Search_Text),0,IF(ISNUMBER(SEARCH(Pay_Item_Search_Text,H6248)),MAX(G$4:$G6247)+1,0)))</f>
        <v>6244</v>
      </c>
      <c r="H6248" s="1" t="str">
        <f>IF(Table_PayItems[[#This Row],[Description]]="_","_ Unique Item - "&amp;Table_PayItems[[#This Row],[Item]]&amp;" - $"&amp;Table_PayItems[[#This Row],[Unit]],Table_PayItems[[#This Row],[Description]]&amp;" - $"&amp;Table_PayItems[[#This Row],[Unit]])</f>
        <v>TS, Span Wire Mtd, Rem - $Ea</v>
      </c>
      <c r="I6248" s="29" t="str">
        <f>IFERROR(VLOOKUP(ROWS($M$5:M6248),Table_PayItems[[Search Key]:[Concentrated Name]],2,FALSE),"")</f>
        <v>TS, Span Wire Mtd, Rem - $Ea</v>
      </c>
      <c r="J6248" s="1"/>
      <c r="K6248" s="1"/>
      <c r="L6248" s="22">
        <f>IF(ISNUMBER(SEARCH(Pay_Item_Search_Text_2,M6248)),MAX($L$4:L6247)+1,0)</f>
        <v>0</v>
      </c>
      <c r="M6248" s="1" t="str">
        <f>IFERROR(VLOOKUP(ROWS($M$5:M6248),Table_PayItems[[Search Key]:[Concentrated Name]],2,FALSE),"")</f>
        <v>TS, Span Wire Mtd, Rem - $Ea</v>
      </c>
      <c r="N6248" s="1" t="str">
        <f>IFERROR(VLOOKUP(ROWS($M$5:N6248),$L$5:$M$7000,2,FALSE),"")</f>
        <v/>
      </c>
      <c r="O6248" s="1" t="str">
        <f>IFERROR(VLOOKUP(ROWS($O$5:O6248),$K$5:$L$7000,2,FALSE),"")</f>
        <v/>
      </c>
    </row>
    <row r="6249" spans="2:15" ht="15" customHeight="1" x14ac:dyDescent="0.25">
      <c r="B6249" s="178" t="s">
        <v>12013</v>
      </c>
      <c r="C6249" s="178" t="s">
        <v>88</v>
      </c>
      <c r="D6249" s="178" t="s">
        <v>3894</v>
      </c>
      <c r="E6249" s="178" t="s">
        <v>17</v>
      </c>
      <c r="F6249" s="178" t="s">
        <v>17</v>
      </c>
      <c r="G6249" s="1">
        <f>IF(ISNUMBER(Pay_Item_Search_Text),IF(ISNUMBER(IF(FIND(Pay_Item_Search_Text,B6249)=1,1, "FALSE")),MAX(G$4:$G6248)+1,IF(ISNUMBER(Pay_Item_Search_Text),0,IF(ISNUMBER(SEARCH(Pay_Item_Search_Text,H6249)),MAX(G$4:$G6248)+1,0))),IF(ISNUMBER(Pay_Item_Search_Text),0,IF(ISNUMBER(SEARCH(Pay_Item_Search_Text,H6249)),MAX(G$4:$G6248)+1,0)))</f>
        <v>6245</v>
      </c>
      <c r="H6249" s="1" t="str">
        <f>IF(Table_PayItems[[#This Row],[Description]]="_","_ Unique Item - "&amp;Table_PayItems[[#This Row],[Item]]&amp;" - $"&amp;Table_PayItems[[#This Row],[Unit]],Table_PayItems[[#This Row],[Description]]&amp;" - $"&amp;Table_PayItems[[#This Row],[Unit]])</f>
        <v>TS, Temp, Detection, Furn - $Ea</v>
      </c>
      <c r="I6249" s="29" t="str">
        <f>IFERROR(VLOOKUP(ROWS($M$5:M6249),Table_PayItems[[Search Key]:[Concentrated Name]],2,FALSE),"")</f>
        <v>TS, Temp, Detection, Furn - $Ea</v>
      </c>
      <c r="J6249" s="1"/>
      <c r="K6249" s="1"/>
      <c r="L6249" s="22">
        <f>IF(ISNUMBER(SEARCH(Pay_Item_Search_Text_2,M6249)),MAX($L$4:L6248)+1,0)</f>
        <v>0</v>
      </c>
      <c r="M6249" s="1" t="str">
        <f>IFERROR(VLOOKUP(ROWS($M$5:M6249),Table_PayItems[[Search Key]:[Concentrated Name]],2,FALSE),"")</f>
        <v>TS, Temp, Detection, Furn - $Ea</v>
      </c>
      <c r="N6249" s="1" t="str">
        <f>IFERROR(VLOOKUP(ROWS($M$5:N6249),$L$5:$M$7000,2,FALSE),"")</f>
        <v/>
      </c>
      <c r="O6249" s="1" t="str">
        <f>IFERROR(VLOOKUP(ROWS($O$5:O6249),$K$5:$L$7000,2,FALSE),"")</f>
        <v/>
      </c>
    </row>
    <row r="6250" spans="2:15" ht="15" customHeight="1" x14ac:dyDescent="0.25">
      <c r="B6250" s="178" t="s">
        <v>12014</v>
      </c>
      <c r="C6250" s="178" t="s">
        <v>88</v>
      </c>
      <c r="D6250" s="178" t="s">
        <v>3895</v>
      </c>
      <c r="E6250" s="178" t="s">
        <v>17</v>
      </c>
      <c r="F6250" s="178" t="s">
        <v>17</v>
      </c>
      <c r="G6250" s="1">
        <f>IF(ISNUMBER(Pay_Item_Search_Text),IF(ISNUMBER(IF(FIND(Pay_Item_Search_Text,B6250)=1,1, "FALSE")),MAX(G$4:$G6249)+1,IF(ISNUMBER(Pay_Item_Search_Text),0,IF(ISNUMBER(SEARCH(Pay_Item_Search_Text,H6250)),MAX(G$4:$G6249)+1,0))),IF(ISNUMBER(Pay_Item_Search_Text),0,IF(ISNUMBER(SEARCH(Pay_Item_Search_Text,H6250)),MAX(G$4:$G6249)+1,0)))</f>
        <v>6246</v>
      </c>
      <c r="H6250" s="1" t="str">
        <f>IF(Table_PayItems[[#This Row],[Description]]="_","_ Unique Item - "&amp;Table_PayItems[[#This Row],[Item]]&amp;" - $"&amp;Table_PayItems[[#This Row],[Unit]],Table_PayItems[[#This Row],[Description]]&amp;" - $"&amp;Table_PayItems[[#This Row],[Unit]])</f>
        <v>TS, Temp, Detection, Oper - $Ea</v>
      </c>
      <c r="I6250" s="29" t="str">
        <f>IFERROR(VLOOKUP(ROWS($M$5:M6250),Table_PayItems[[Search Key]:[Concentrated Name]],2,FALSE),"")</f>
        <v>TS, Temp, Detection, Oper - $Ea</v>
      </c>
      <c r="J6250" s="1"/>
      <c r="K6250" s="1"/>
      <c r="L6250" s="22">
        <f>IF(ISNUMBER(SEARCH(Pay_Item_Search_Text_2,M6250)),MAX($L$4:L6249)+1,0)</f>
        <v>0</v>
      </c>
      <c r="M6250" s="1" t="str">
        <f>IFERROR(VLOOKUP(ROWS($M$5:M6250),Table_PayItems[[Search Key]:[Concentrated Name]],2,FALSE),"")</f>
        <v>TS, Temp, Detection, Oper - $Ea</v>
      </c>
      <c r="N6250" s="1" t="str">
        <f>IFERROR(VLOOKUP(ROWS($M$5:N6250),$L$5:$M$7000,2,FALSE),"")</f>
        <v/>
      </c>
      <c r="O6250" s="1" t="str">
        <f>IFERROR(VLOOKUP(ROWS($O$5:O6250),$K$5:$L$7000,2,FALSE),"")</f>
        <v/>
      </c>
    </row>
    <row r="6251" spans="2:15" ht="15" customHeight="1" x14ac:dyDescent="0.25">
      <c r="B6251" s="178" t="s">
        <v>12015</v>
      </c>
      <c r="C6251" s="178" t="s">
        <v>88</v>
      </c>
      <c r="D6251" s="178" t="s">
        <v>3896</v>
      </c>
      <c r="E6251" s="178" t="s">
        <v>17</v>
      </c>
      <c r="F6251" s="178" t="s">
        <v>17</v>
      </c>
      <c r="G6251" s="1">
        <f>IF(ISNUMBER(Pay_Item_Search_Text),IF(ISNUMBER(IF(FIND(Pay_Item_Search_Text,B6251)=1,1, "FALSE")),MAX(G$4:$G6250)+1,IF(ISNUMBER(Pay_Item_Search_Text),0,IF(ISNUMBER(SEARCH(Pay_Item_Search_Text,H6251)),MAX(G$4:$G6250)+1,0))),IF(ISNUMBER(Pay_Item_Search_Text),0,IF(ISNUMBER(SEARCH(Pay_Item_Search_Text,H6251)),MAX(G$4:$G6250)+1,0)))</f>
        <v>6247</v>
      </c>
      <c r="H6251" s="1" t="str">
        <f>IF(Table_PayItems[[#This Row],[Description]]="_","_ Unique Item - "&amp;Table_PayItems[[#This Row],[Item]]&amp;" - $"&amp;Table_PayItems[[#This Row],[Unit]],Table_PayItems[[#This Row],[Description]]&amp;" - $"&amp;Table_PayItems[[#This Row],[Unit]])</f>
        <v>TS, Temp, Furn - $Ea</v>
      </c>
      <c r="I6251" s="29" t="str">
        <f>IFERROR(VLOOKUP(ROWS($M$5:M6251),Table_PayItems[[Search Key]:[Concentrated Name]],2,FALSE),"")</f>
        <v>TS, Temp, Furn - $Ea</v>
      </c>
      <c r="J6251" s="1"/>
      <c r="K6251" s="1"/>
      <c r="L6251" s="22">
        <f>IF(ISNUMBER(SEARCH(Pay_Item_Search_Text_2,M6251)),MAX($L$4:L6250)+1,0)</f>
        <v>0</v>
      </c>
      <c r="M6251" s="1" t="str">
        <f>IFERROR(VLOOKUP(ROWS($M$5:M6251),Table_PayItems[[Search Key]:[Concentrated Name]],2,FALSE),"")</f>
        <v>TS, Temp, Furn - $Ea</v>
      </c>
      <c r="N6251" s="1" t="str">
        <f>IFERROR(VLOOKUP(ROWS($M$5:N6251),$L$5:$M$7000,2,FALSE),"")</f>
        <v/>
      </c>
      <c r="O6251" s="1" t="str">
        <f>IFERROR(VLOOKUP(ROWS($O$5:O6251),$K$5:$L$7000,2,FALSE),"")</f>
        <v/>
      </c>
    </row>
    <row r="6252" spans="2:15" ht="15" customHeight="1" x14ac:dyDescent="0.25">
      <c r="B6252" s="178" t="s">
        <v>12016</v>
      </c>
      <c r="C6252" s="178" t="s">
        <v>88</v>
      </c>
      <c r="D6252" s="178" t="s">
        <v>3897</v>
      </c>
      <c r="E6252" s="178" t="s">
        <v>17</v>
      </c>
      <c r="F6252" s="178" t="s">
        <v>17</v>
      </c>
      <c r="G6252" s="1">
        <f>IF(ISNUMBER(Pay_Item_Search_Text),IF(ISNUMBER(IF(FIND(Pay_Item_Search_Text,B6252)=1,1, "FALSE")),MAX(G$4:$G6251)+1,IF(ISNUMBER(Pay_Item_Search_Text),0,IF(ISNUMBER(SEARCH(Pay_Item_Search_Text,H6252)),MAX(G$4:$G6251)+1,0))),IF(ISNUMBER(Pay_Item_Search_Text),0,IF(ISNUMBER(SEARCH(Pay_Item_Search_Text,H6252)),MAX(G$4:$G6251)+1,0)))</f>
        <v>6248</v>
      </c>
      <c r="H6252" s="1" t="str">
        <f>IF(Table_PayItems[[#This Row],[Description]]="_","_ Unique Item - "&amp;Table_PayItems[[#This Row],[Item]]&amp;" - $"&amp;Table_PayItems[[#This Row],[Unit]],Table_PayItems[[#This Row],[Description]]&amp;" - $"&amp;Table_PayItems[[#This Row],[Unit]])</f>
        <v>TS, Temp, Oper - $Ea</v>
      </c>
      <c r="I6252" s="29" t="str">
        <f>IFERROR(VLOOKUP(ROWS($M$5:M6252),Table_PayItems[[Search Key]:[Concentrated Name]],2,FALSE),"")</f>
        <v>TS, Temp, Oper - $Ea</v>
      </c>
      <c r="J6252" s="1"/>
      <c r="K6252" s="1"/>
      <c r="L6252" s="22">
        <f>IF(ISNUMBER(SEARCH(Pay_Item_Search_Text_2,M6252)),MAX($L$4:L6251)+1,0)</f>
        <v>0</v>
      </c>
      <c r="M6252" s="1" t="str">
        <f>IFERROR(VLOOKUP(ROWS($M$5:M6252),Table_PayItems[[Search Key]:[Concentrated Name]],2,FALSE),"")</f>
        <v>TS, Temp, Oper - $Ea</v>
      </c>
      <c r="N6252" s="1" t="str">
        <f>IFERROR(VLOOKUP(ROWS($M$5:N6252),$L$5:$M$7000,2,FALSE),"")</f>
        <v/>
      </c>
      <c r="O6252" s="1" t="str">
        <f>IFERROR(VLOOKUP(ROWS($O$5:O6252),$K$5:$L$7000,2,FALSE),"")</f>
        <v/>
      </c>
    </row>
    <row r="6253" spans="2:15" ht="15" customHeight="1" x14ac:dyDescent="0.25">
      <c r="B6253" s="178" t="s">
        <v>14158</v>
      </c>
      <c r="C6253" s="178" t="s">
        <v>88</v>
      </c>
      <c r="D6253" s="178" t="s">
        <v>5068</v>
      </c>
      <c r="E6253" s="178" t="s">
        <v>17</v>
      </c>
      <c r="F6253" s="178" t="s">
        <v>17</v>
      </c>
      <c r="G6253" s="1">
        <f>IF(ISNUMBER(Pay_Item_Search_Text),IF(ISNUMBER(IF(FIND(Pay_Item_Search_Text,B6253)=1,1, "FALSE")),MAX(G$4:$G6252)+1,IF(ISNUMBER(Pay_Item_Search_Text),0,IF(ISNUMBER(SEARCH(Pay_Item_Search_Text,H6253)),MAX(G$4:$G6252)+1,0))),IF(ISNUMBER(Pay_Item_Search_Text),0,IF(ISNUMBER(SEARCH(Pay_Item_Search_Text,H6253)),MAX(G$4:$G6252)+1,0)))</f>
        <v>6249</v>
      </c>
      <c r="H6253" s="1" t="str">
        <f>IF(Table_PayItems[[#This Row],[Description]]="_","_ Unique Item - "&amp;Table_PayItems[[#This Row],[Item]]&amp;" - $"&amp;Table_PayItems[[#This Row],[Unit]],Table_PayItems[[#This Row],[Description]]&amp;" - $"&amp;Table_PayItems[[#This Row],[Unit]])</f>
        <v>TS, Three Way Mast Arm Mtd - $Ea</v>
      </c>
      <c r="I6253" s="29" t="str">
        <f>IFERROR(VLOOKUP(ROWS($M$5:M6253),Table_PayItems[[Search Key]:[Concentrated Name]],2,FALSE),"")</f>
        <v>TS, Three Way Mast Arm Mtd - $Ea</v>
      </c>
      <c r="J6253" s="1"/>
      <c r="K6253" s="1"/>
      <c r="L6253" s="22">
        <f>IF(ISNUMBER(SEARCH(Pay_Item_Search_Text_2,M6253)),MAX($L$4:L6252)+1,0)</f>
        <v>0</v>
      </c>
      <c r="M6253" s="1" t="str">
        <f>IFERROR(VLOOKUP(ROWS($M$5:M6253),Table_PayItems[[Search Key]:[Concentrated Name]],2,FALSE),"")</f>
        <v>TS, Three Way Mast Arm Mtd - $Ea</v>
      </c>
      <c r="N6253" s="1" t="str">
        <f>IFERROR(VLOOKUP(ROWS($M$5:N6253),$L$5:$M$7000,2,FALSE),"")</f>
        <v/>
      </c>
      <c r="O6253" s="1" t="str">
        <f>IFERROR(VLOOKUP(ROWS($O$5:O6253),$K$5:$L$7000,2,FALSE),"")</f>
        <v/>
      </c>
    </row>
    <row r="6254" spans="2:15" ht="15" customHeight="1" x14ac:dyDescent="0.25">
      <c r="B6254" s="178" t="s">
        <v>14213</v>
      </c>
      <c r="C6254" s="178" t="s">
        <v>88</v>
      </c>
      <c r="D6254" s="178" t="s">
        <v>5120</v>
      </c>
      <c r="E6254" s="178" t="s">
        <v>17</v>
      </c>
      <c r="F6254" s="178" t="s">
        <v>17</v>
      </c>
      <c r="G6254" s="1">
        <f>IF(ISNUMBER(Pay_Item_Search_Text),IF(ISNUMBER(IF(FIND(Pay_Item_Search_Text,B6254)=1,1, "FALSE")),MAX(G$4:$G6253)+1,IF(ISNUMBER(Pay_Item_Search_Text),0,IF(ISNUMBER(SEARCH(Pay_Item_Search_Text,H6254)),MAX(G$4:$G6253)+1,0))),IF(ISNUMBER(Pay_Item_Search_Text),0,IF(ISNUMBER(SEARCH(Pay_Item_Search_Text,H6254)),MAX(G$4:$G6253)+1,0)))</f>
        <v>6250</v>
      </c>
      <c r="H6254" s="1" t="str">
        <f>IF(Table_PayItems[[#This Row],[Description]]="_","_ Unique Item - "&amp;Table_PayItems[[#This Row],[Item]]&amp;" - $"&amp;Table_PayItems[[#This Row],[Unit]],Table_PayItems[[#This Row],[Description]]&amp;" - $"&amp;Table_PayItems[[#This Row],[Unit]])</f>
        <v>TS, Three Way Mast Arm Mtd (LED) - $Ea</v>
      </c>
      <c r="I6254" s="29" t="str">
        <f>IFERROR(VLOOKUP(ROWS($M$5:M6254),Table_PayItems[[Search Key]:[Concentrated Name]],2,FALSE),"")</f>
        <v>TS, Three Way Mast Arm Mtd (LED) - $Ea</v>
      </c>
      <c r="J6254" s="1"/>
      <c r="K6254" s="1"/>
      <c r="L6254" s="22">
        <f>IF(ISNUMBER(SEARCH(Pay_Item_Search_Text_2,M6254)),MAX($L$4:L6253)+1,0)</f>
        <v>0</v>
      </c>
      <c r="M6254" s="1" t="str">
        <f>IFERROR(VLOOKUP(ROWS($M$5:M6254),Table_PayItems[[Search Key]:[Concentrated Name]],2,FALSE),"")</f>
        <v>TS, Three Way Mast Arm Mtd (LED) - $Ea</v>
      </c>
      <c r="N6254" s="1" t="str">
        <f>IFERROR(VLOOKUP(ROWS($M$5:N6254),$L$5:$M$7000,2,FALSE),"")</f>
        <v/>
      </c>
      <c r="O6254" s="1" t="str">
        <f>IFERROR(VLOOKUP(ROWS($O$5:O6254),$K$5:$L$7000,2,FALSE),"")</f>
        <v/>
      </c>
    </row>
    <row r="6255" spans="2:15" ht="15" customHeight="1" x14ac:dyDescent="0.25">
      <c r="B6255" s="178" t="s">
        <v>14159</v>
      </c>
      <c r="C6255" s="178" t="s">
        <v>88</v>
      </c>
      <c r="D6255" s="178" t="s">
        <v>5069</v>
      </c>
      <c r="E6255" s="178" t="s">
        <v>17</v>
      </c>
      <c r="F6255" s="178" t="s">
        <v>17</v>
      </c>
      <c r="G6255" s="1">
        <f>IF(ISNUMBER(Pay_Item_Search_Text),IF(ISNUMBER(IF(FIND(Pay_Item_Search_Text,B6255)=1,1, "FALSE")),MAX(G$4:$G6254)+1,IF(ISNUMBER(Pay_Item_Search_Text),0,IF(ISNUMBER(SEARCH(Pay_Item_Search_Text,H6255)),MAX(G$4:$G6254)+1,0))),IF(ISNUMBER(Pay_Item_Search_Text),0,IF(ISNUMBER(SEARCH(Pay_Item_Search_Text,H6255)),MAX(G$4:$G6254)+1,0)))</f>
        <v>6251</v>
      </c>
      <c r="H6255" s="1" t="str">
        <f>IF(Table_PayItems[[#This Row],[Description]]="_","_ Unique Item - "&amp;Table_PayItems[[#This Row],[Item]]&amp;" - $"&amp;Table_PayItems[[#This Row],[Unit]],Table_PayItems[[#This Row],[Description]]&amp;" - $"&amp;Table_PayItems[[#This Row],[Unit]])</f>
        <v>TS, Three Way Mast Arm Mtd, Salv - $Ea</v>
      </c>
      <c r="I6255" s="29" t="str">
        <f>IFERROR(VLOOKUP(ROWS($M$5:M6255),Table_PayItems[[Search Key]:[Concentrated Name]],2,FALSE),"")</f>
        <v>TS, Three Way Mast Arm Mtd, Salv - $Ea</v>
      </c>
      <c r="J6255" s="1"/>
      <c r="K6255" s="1"/>
      <c r="L6255" s="22">
        <f>IF(ISNUMBER(SEARCH(Pay_Item_Search_Text_2,M6255)),MAX($L$4:L6254)+1,0)</f>
        <v>0</v>
      </c>
      <c r="M6255" s="1" t="str">
        <f>IFERROR(VLOOKUP(ROWS($M$5:M6255),Table_PayItems[[Search Key]:[Concentrated Name]],2,FALSE),"")</f>
        <v>TS, Three Way Mast Arm Mtd, Salv - $Ea</v>
      </c>
      <c r="N6255" s="1" t="str">
        <f>IFERROR(VLOOKUP(ROWS($M$5:N6255),$L$5:$M$7000,2,FALSE),"")</f>
        <v/>
      </c>
      <c r="O6255" s="1" t="str">
        <f>IFERROR(VLOOKUP(ROWS($O$5:O6255),$K$5:$L$7000,2,FALSE),"")</f>
        <v/>
      </c>
    </row>
    <row r="6256" spans="2:15" ht="15" customHeight="1" x14ac:dyDescent="0.25">
      <c r="B6256" s="178" t="s">
        <v>14124</v>
      </c>
      <c r="C6256" s="178" t="s">
        <v>88</v>
      </c>
      <c r="D6256" s="178" t="s">
        <v>5034</v>
      </c>
      <c r="E6256" s="178" t="s">
        <v>17</v>
      </c>
      <c r="F6256" s="178" t="s">
        <v>17</v>
      </c>
      <c r="G6256" s="1">
        <f>IF(ISNUMBER(Pay_Item_Search_Text),IF(ISNUMBER(IF(FIND(Pay_Item_Search_Text,B6256)=1,1, "FALSE")),MAX(G$4:$G6255)+1,IF(ISNUMBER(Pay_Item_Search_Text),0,IF(ISNUMBER(SEARCH(Pay_Item_Search_Text,H6256)),MAX(G$4:$G6255)+1,0))),IF(ISNUMBER(Pay_Item_Search_Text),0,IF(ISNUMBER(SEARCH(Pay_Item_Search_Text,H6256)),MAX(G$4:$G6255)+1,0)))</f>
        <v>6252</v>
      </c>
      <c r="H6256" s="1" t="str">
        <f>IF(Table_PayItems[[#This Row],[Description]]="_","_ Unique Item - "&amp;Table_PayItems[[#This Row],[Item]]&amp;" - $"&amp;Table_PayItems[[#This Row],[Unit]],Table_PayItems[[#This Row],[Description]]&amp;" - $"&amp;Table_PayItems[[#This Row],[Unit]])</f>
        <v>TS, Three Way Span Wire Mtd - $Ea</v>
      </c>
      <c r="I6256" s="29" t="str">
        <f>IFERROR(VLOOKUP(ROWS($M$5:M6256),Table_PayItems[[Search Key]:[Concentrated Name]],2,FALSE),"")</f>
        <v>TS, Three Way Span Wire Mtd - $Ea</v>
      </c>
      <c r="J6256" s="1"/>
      <c r="K6256" s="1"/>
      <c r="L6256" s="22">
        <f>IF(ISNUMBER(SEARCH(Pay_Item_Search_Text_2,M6256)),MAX($L$4:L6255)+1,0)</f>
        <v>0</v>
      </c>
      <c r="M6256" s="1" t="str">
        <f>IFERROR(VLOOKUP(ROWS($M$5:M6256),Table_PayItems[[Search Key]:[Concentrated Name]],2,FALSE),"")</f>
        <v>TS, Three Way Span Wire Mtd - $Ea</v>
      </c>
      <c r="N6256" s="1" t="str">
        <f>IFERROR(VLOOKUP(ROWS($M$5:N6256),$L$5:$M$7000,2,FALSE),"")</f>
        <v/>
      </c>
      <c r="O6256" s="1" t="str">
        <f>IFERROR(VLOOKUP(ROWS($O$5:O6256),$K$5:$L$7000,2,FALSE),"")</f>
        <v/>
      </c>
    </row>
    <row r="6257" spans="2:15" ht="15" customHeight="1" x14ac:dyDescent="0.25">
      <c r="B6257" s="178" t="s">
        <v>14191</v>
      </c>
      <c r="C6257" s="178" t="s">
        <v>88</v>
      </c>
      <c r="D6257" s="178" t="s">
        <v>5098</v>
      </c>
      <c r="E6257" s="178" t="s">
        <v>17</v>
      </c>
      <c r="F6257" s="178" t="s">
        <v>17</v>
      </c>
      <c r="G6257" s="1">
        <f>IF(ISNUMBER(Pay_Item_Search_Text),IF(ISNUMBER(IF(FIND(Pay_Item_Search_Text,B6257)=1,1, "FALSE")),MAX(G$4:$G6256)+1,IF(ISNUMBER(Pay_Item_Search_Text),0,IF(ISNUMBER(SEARCH(Pay_Item_Search_Text,H6257)),MAX(G$4:$G6256)+1,0))),IF(ISNUMBER(Pay_Item_Search_Text),0,IF(ISNUMBER(SEARCH(Pay_Item_Search_Text,H6257)),MAX(G$4:$G6256)+1,0)))</f>
        <v>6253</v>
      </c>
      <c r="H6257" s="1" t="str">
        <f>IF(Table_PayItems[[#This Row],[Description]]="_","_ Unique Item - "&amp;Table_PayItems[[#This Row],[Item]]&amp;" - $"&amp;Table_PayItems[[#This Row],[Unit]],Table_PayItems[[#This Row],[Description]]&amp;" - $"&amp;Table_PayItems[[#This Row],[Unit]])</f>
        <v>TS, Three Way Span Wire Mtd (LED) - $Ea</v>
      </c>
      <c r="I6257" s="29" t="str">
        <f>IFERROR(VLOOKUP(ROWS($M$5:M6257),Table_PayItems[[Search Key]:[Concentrated Name]],2,FALSE),"")</f>
        <v>TS, Three Way Span Wire Mtd (LED) - $Ea</v>
      </c>
      <c r="J6257" s="1"/>
      <c r="K6257" s="1"/>
      <c r="L6257" s="22">
        <f>IF(ISNUMBER(SEARCH(Pay_Item_Search_Text_2,M6257)),MAX($L$4:L6256)+1,0)</f>
        <v>0</v>
      </c>
      <c r="M6257" s="1" t="str">
        <f>IFERROR(VLOOKUP(ROWS($M$5:M6257),Table_PayItems[[Search Key]:[Concentrated Name]],2,FALSE),"")</f>
        <v>TS, Three Way Span Wire Mtd (LED) - $Ea</v>
      </c>
      <c r="N6257" s="1" t="str">
        <f>IFERROR(VLOOKUP(ROWS($M$5:N6257),$L$5:$M$7000,2,FALSE),"")</f>
        <v/>
      </c>
      <c r="O6257" s="1" t="str">
        <f>IFERROR(VLOOKUP(ROWS($O$5:O6257),$K$5:$L$7000,2,FALSE),"")</f>
        <v/>
      </c>
    </row>
    <row r="6258" spans="2:15" ht="15" customHeight="1" x14ac:dyDescent="0.25">
      <c r="B6258" s="178" t="s">
        <v>14176</v>
      </c>
      <c r="C6258" s="178" t="s">
        <v>88</v>
      </c>
      <c r="D6258" s="178" t="s">
        <v>5083</v>
      </c>
      <c r="E6258" s="178" t="s">
        <v>17</v>
      </c>
      <c r="F6258" s="178" t="s">
        <v>17</v>
      </c>
      <c r="G6258" s="1">
        <f>IF(ISNUMBER(Pay_Item_Search_Text),IF(ISNUMBER(IF(FIND(Pay_Item_Search_Text,B6258)=1,1, "FALSE")),MAX(G$4:$G6257)+1,IF(ISNUMBER(Pay_Item_Search_Text),0,IF(ISNUMBER(SEARCH(Pay_Item_Search_Text,H6258)),MAX(G$4:$G6257)+1,0))),IF(ISNUMBER(Pay_Item_Search_Text),0,IF(ISNUMBER(SEARCH(Pay_Item_Search_Text,H6258)),MAX(G$4:$G6257)+1,0)))</f>
        <v>6254</v>
      </c>
      <c r="H6258" s="1" t="str">
        <f>IF(Table_PayItems[[#This Row],[Description]]="_","_ Unique Item - "&amp;Table_PayItems[[#This Row],[Item]]&amp;" - $"&amp;Table_PayItems[[#This Row],[Unit]],Table_PayItems[[#This Row],[Description]]&amp;" - $"&amp;Table_PayItems[[#This Row],[Unit]])</f>
        <v>TS, Three Way Span Wire Mtd, One Sect (LED) - $Ea</v>
      </c>
      <c r="I6258" s="29" t="str">
        <f>IFERROR(VLOOKUP(ROWS($M$5:M6258),Table_PayItems[[Search Key]:[Concentrated Name]],2,FALSE),"")</f>
        <v>TS, Three Way Span Wire Mtd, One Sect (LED) - $Ea</v>
      </c>
      <c r="J6258" s="1"/>
      <c r="K6258" s="1"/>
      <c r="L6258" s="22">
        <f>IF(ISNUMBER(SEARCH(Pay_Item_Search_Text_2,M6258)),MAX($L$4:L6257)+1,0)</f>
        <v>0</v>
      </c>
      <c r="M6258" s="1" t="str">
        <f>IFERROR(VLOOKUP(ROWS($M$5:M6258),Table_PayItems[[Search Key]:[Concentrated Name]],2,FALSE),"")</f>
        <v>TS, Three Way Span Wire Mtd, One Sect (LED) - $Ea</v>
      </c>
      <c r="N6258" s="1" t="str">
        <f>IFERROR(VLOOKUP(ROWS($M$5:N6258),$L$5:$M$7000,2,FALSE),"")</f>
        <v/>
      </c>
      <c r="O6258" s="1" t="str">
        <f>IFERROR(VLOOKUP(ROWS($O$5:O6258),$K$5:$L$7000,2,FALSE),"")</f>
        <v/>
      </c>
    </row>
    <row r="6259" spans="2:15" ht="15" customHeight="1" x14ac:dyDescent="0.25">
      <c r="B6259" s="178" t="s">
        <v>14125</v>
      </c>
      <c r="C6259" s="178" t="s">
        <v>88</v>
      </c>
      <c r="D6259" s="178" t="s">
        <v>5035</v>
      </c>
      <c r="E6259" s="178" t="s">
        <v>17</v>
      </c>
      <c r="F6259" s="178" t="s">
        <v>17</v>
      </c>
      <c r="G6259" s="1">
        <f>IF(ISNUMBER(Pay_Item_Search_Text),IF(ISNUMBER(IF(FIND(Pay_Item_Search_Text,B6259)=1,1, "FALSE")),MAX(G$4:$G6258)+1,IF(ISNUMBER(Pay_Item_Search_Text),0,IF(ISNUMBER(SEARCH(Pay_Item_Search_Text,H6259)),MAX(G$4:$G6258)+1,0))),IF(ISNUMBER(Pay_Item_Search_Text),0,IF(ISNUMBER(SEARCH(Pay_Item_Search_Text,H6259)),MAX(G$4:$G6258)+1,0)))</f>
        <v>6255</v>
      </c>
      <c r="H6259" s="1" t="str">
        <f>IF(Table_PayItems[[#This Row],[Description]]="_","_ Unique Item - "&amp;Table_PayItems[[#This Row],[Item]]&amp;" - $"&amp;Table_PayItems[[#This Row],[Unit]],Table_PayItems[[#This Row],[Description]]&amp;" - $"&amp;Table_PayItems[[#This Row],[Unit]])</f>
        <v>TS, Three Way Span Wire Mtd, Salv - $Ea</v>
      </c>
      <c r="I6259" s="29" t="str">
        <f>IFERROR(VLOOKUP(ROWS($M$5:M6259),Table_PayItems[[Search Key]:[Concentrated Name]],2,FALSE),"")</f>
        <v>TS, Three Way Span Wire Mtd, Salv - $Ea</v>
      </c>
      <c r="J6259" s="1"/>
      <c r="K6259" s="1"/>
      <c r="L6259" s="22">
        <f>IF(ISNUMBER(SEARCH(Pay_Item_Search_Text_2,M6259)),MAX($L$4:L6258)+1,0)</f>
        <v>0</v>
      </c>
      <c r="M6259" s="1" t="str">
        <f>IFERROR(VLOOKUP(ROWS($M$5:M6259),Table_PayItems[[Search Key]:[Concentrated Name]],2,FALSE),"")</f>
        <v>TS, Three Way Span Wire Mtd, Salv - $Ea</v>
      </c>
      <c r="N6259" s="1" t="str">
        <f>IFERROR(VLOOKUP(ROWS($M$5:N6259),$L$5:$M$7000,2,FALSE),"")</f>
        <v/>
      </c>
      <c r="O6259" s="1" t="str">
        <f>IFERROR(VLOOKUP(ROWS($O$5:O6259),$K$5:$L$7000,2,FALSE),"")</f>
        <v/>
      </c>
    </row>
    <row r="6260" spans="2:15" ht="15" customHeight="1" x14ac:dyDescent="0.25">
      <c r="B6260" s="178" t="s">
        <v>14134</v>
      </c>
      <c r="C6260" s="178" t="s">
        <v>88</v>
      </c>
      <c r="D6260" s="178" t="s">
        <v>5044</v>
      </c>
      <c r="E6260" s="178" t="s">
        <v>17</v>
      </c>
      <c r="F6260" s="178" t="s">
        <v>17</v>
      </c>
      <c r="G6260" s="1">
        <f>IF(ISNUMBER(Pay_Item_Search_Text),IF(ISNUMBER(IF(FIND(Pay_Item_Search_Text,B6260)=1,1, "FALSE")),MAX(G$4:$G6259)+1,IF(ISNUMBER(Pay_Item_Search_Text),0,IF(ISNUMBER(SEARCH(Pay_Item_Search_Text,H6260)),MAX(G$4:$G6259)+1,0))),IF(ISNUMBER(Pay_Item_Search_Text),0,IF(ISNUMBER(SEARCH(Pay_Item_Search_Text,H6260)),MAX(G$4:$G6259)+1,0)))</f>
        <v>6256</v>
      </c>
      <c r="H6260" s="1" t="str">
        <f>IF(Table_PayItems[[#This Row],[Description]]="_","_ Unique Item - "&amp;Table_PayItems[[#This Row],[Item]]&amp;" - $"&amp;Table_PayItems[[#This Row],[Unit]],Table_PayItems[[#This Row],[Description]]&amp;" - $"&amp;Table_PayItems[[#This Row],[Unit]])</f>
        <v>TS, Two Way Bracket Arm Mtd - $Ea</v>
      </c>
      <c r="I6260" s="29" t="str">
        <f>IFERROR(VLOOKUP(ROWS($M$5:M6260),Table_PayItems[[Search Key]:[Concentrated Name]],2,FALSE),"")</f>
        <v>TS, Two Way Bracket Arm Mtd - $Ea</v>
      </c>
      <c r="J6260" s="1"/>
      <c r="K6260" s="1"/>
      <c r="L6260" s="22">
        <f>IF(ISNUMBER(SEARCH(Pay_Item_Search_Text_2,M6260)),MAX($L$4:L6259)+1,0)</f>
        <v>0</v>
      </c>
      <c r="M6260" s="1" t="str">
        <f>IFERROR(VLOOKUP(ROWS($M$5:M6260),Table_PayItems[[Search Key]:[Concentrated Name]],2,FALSE),"")</f>
        <v>TS, Two Way Bracket Arm Mtd - $Ea</v>
      </c>
      <c r="N6260" s="1" t="str">
        <f>IFERROR(VLOOKUP(ROWS($M$5:N6260),$L$5:$M$7000,2,FALSE),"")</f>
        <v/>
      </c>
      <c r="O6260" s="1" t="str">
        <f>IFERROR(VLOOKUP(ROWS($O$5:O6260),$K$5:$L$7000,2,FALSE),"")</f>
        <v/>
      </c>
    </row>
    <row r="6261" spans="2:15" ht="15" customHeight="1" x14ac:dyDescent="0.25">
      <c r="B6261" s="178" t="s">
        <v>14197</v>
      </c>
      <c r="C6261" s="178" t="s">
        <v>88</v>
      </c>
      <c r="D6261" s="178" t="s">
        <v>5104</v>
      </c>
      <c r="E6261" s="178" t="s">
        <v>17</v>
      </c>
      <c r="F6261" s="178" t="s">
        <v>17</v>
      </c>
      <c r="G6261" s="1">
        <f>IF(ISNUMBER(Pay_Item_Search_Text),IF(ISNUMBER(IF(FIND(Pay_Item_Search_Text,B6261)=1,1, "FALSE")),MAX(G$4:$G6260)+1,IF(ISNUMBER(Pay_Item_Search_Text),0,IF(ISNUMBER(SEARCH(Pay_Item_Search_Text,H6261)),MAX(G$4:$G6260)+1,0))),IF(ISNUMBER(Pay_Item_Search_Text),0,IF(ISNUMBER(SEARCH(Pay_Item_Search_Text,H6261)),MAX(G$4:$G6260)+1,0)))</f>
        <v>6257</v>
      </c>
      <c r="H6261" s="1" t="str">
        <f>IF(Table_PayItems[[#This Row],[Description]]="_","_ Unique Item - "&amp;Table_PayItems[[#This Row],[Item]]&amp;" - $"&amp;Table_PayItems[[#This Row],[Unit]],Table_PayItems[[#This Row],[Description]]&amp;" - $"&amp;Table_PayItems[[#This Row],[Unit]])</f>
        <v>TS, Two Way Bracket Arm Mtd (LED) - $Ea</v>
      </c>
      <c r="I6261" s="29" t="str">
        <f>IFERROR(VLOOKUP(ROWS($M$5:M6261),Table_PayItems[[Search Key]:[Concentrated Name]],2,FALSE),"")</f>
        <v>TS, Two Way Bracket Arm Mtd (LED) - $Ea</v>
      </c>
      <c r="J6261" s="1"/>
      <c r="K6261" s="1"/>
      <c r="L6261" s="22">
        <f>IF(ISNUMBER(SEARCH(Pay_Item_Search_Text_2,M6261)),MAX($L$4:L6260)+1,0)</f>
        <v>0</v>
      </c>
      <c r="M6261" s="1" t="str">
        <f>IFERROR(VLOOKUP(ROWS($M$5:M6261),Table_PayItems[[Search Key]:[Concentrated Name]],2,FALSE),"")</f>
        <v>TS, Two Way Bracket Arm Mtd (LED) - $Ea</v>
      </c>
      <c r="N6261" s="1" t="str">
        <f>IFERROR(VLOOKUP(ROWS($M$5:N6261),$L$5:$M$7000,2,FALSE),"")</f>
        <v/>
      </c>
      <c r="O6261" s="1" t="str">
        <f>IFERROR(VLOOKUP(ROWS($O$5:O6261),$K$5:$L$7000,2,FALSE),"")</f>
        <v/>
      </c>
    </row>
    <row r="6262" spans="2:15" ht="15" customHeight="1" x14ac:dyDescent="0.25">
      <c r="B6262" s="178" t="s">
        <v>14135</v>
      </c>
      <c r="C6262" s="178" t="s">
        <v>88</v>
      </c>
      <c r="D6262" s="178" t="s">
        <v>5045</v>
      </c>
      <c r="E6262" s="178" t="s">
        <v>17</v>
      </c>
      <c r="F6262" s="178" t="s">
        <v>17</v>
      </c>
      <c r="G6262" s="1">
        <f>IF(ISNUMBER(Pay_Item_Search_Text),IF(ISNUMBER(IF(FIND(Pay_Item_Search_Text,B6262)=1,1, "FALSE")),MAX(G$4:$G6261)+1,IF(ISNUMBER(Pay_Item_Search_Text),0,IF(ISNUMBER(SEARCH(Pay_Item_Search_Text,H6262)),MAX(G$4:$G6261)+1,0))),IF(ISNUMBER(Pay_Item_Search_Text),0,IF(ISNUMBER(SEARCH(Pay_Item_Search_Text,H6262)),MAX(G$4:$G6261)+1,0)))</f>
        <v>6258</v>
      </c>
      <c r="H6262" s="1" t="str">
        <f>IF(Table_PayItems[[#This Row],[Description]]="_","_ Unique Item - "&amp;Table_PayItems[[#This Row],[Item]]&amp;" - $"&amp;Table_PayItems[[#This Row],[Unit]],Table_PayItems[[#This Row],[Description]]&amp;" - $"&amp;Table_PayItems[[#This Row],[Unit]])</f>
        <v>TS, Two Way Bracket Arm Mtd, Salv - $Ea</v>
      </c>
      <c r="I6262" s="29" t="str">
        <f>IFERROR(VLOOKUP(ROWS($M$5:M6262),Table_PayItems[[Search Key]:[Concentrated Name]],2,FALSE),"")</f>
        <v>TS, Two Way Bracket Arm Mtd, Salv - $Ea</v>
      </c>
      <c r="J6262" s="1"/>
      <c r="K6262" s="1"/>
      <c r="L6262" s="22">
        <f>IF(ISNUMBER(SEARCH(Pay_Item_Search_Text_2,M6262)),MAX($L$4:L6261)+1,0)</f>
        <v>0</v>
      </c>
      <c r="M6262" s="1" t="str">
        <f>IFERROR(VLOOKUP(ROWS($M$5:M6262),Table_PayItems[[Search Key]:[Concentrated Name]],2,FALSE),"")</f>
        <v>TS, Two Way Bracket Arm Mtd, Salv - $Ea</v>
      </c>
      <c r="N6262" s="1" t="str">
        <f>IFERROR(VLOOKUP(ROWS($M$5:N6262),$L$5:$M$7000,2,FALSE),"")</f>
        <v/>
      </c>
      <c r="O6262" s="1" t="str">
        <f>IFERROR(VLOOKUP(ROWS($O$5:O6262),$K$5:$L$7000,2,FALSE),"")</f>
        <v/>
      </c>
    </row>
    <row r="6263" spans="2:15" ht="15" customHeight="1" x14ac:dyDescent="0.25">
      <c r="B6263" s="178" t="s">
        <v>14156</v>
      </c>
      <c r="C6263" s="178" t="s">
        <v>88</v>
      </c>
      <c r="D6263" s="178" t="s">
        <v>5066</v>
      </c>
      <c r="E6263" s="178" t="s">
        <v>17</v>
      </c>
      <c r="F6263" s="178" t="s">
        <v>17</v>
      </c>
      <c r="G6263" s="1">
        <f>IF(ISNUMBER(Pay_Item_Search_Text),IF(ISNUMBER(IF(FIND(Pay_Item_Search_Text,B6263)=1,1, "FALSE")),MAX(G$4:$G6262)+1,IF(ISNUMBER(Pay_Item_Search_Text),0,IF(ISNUMBER(SEARCH(Pay_Item_Search_Text,H6263)),MAX(G$4:$G6262)+1,0))),IF(ISNUMBER(Pay_Item_Search_Text),0,IF(ISNUMBER(SEARCH(Pay_Item_Search_Text,H6263)),MAX(G$4:$G6262)+1,0)))</f>
        <v>6259</v>
      </c>
      <c r="H6263" s="1" t="str">
        <f>IF(Table_PayItems[[#This Row],[Description]]="_","_ Unique Item - "&amp;Table_PayItems[[#This Row],[Item]]&amp;" - $"&amp;Table_PayItems[[#This Row],[Unit]],Table_PayItems[[#This Row],[Description]]&amp;" - $"&amp;Table_PayItems[[#This Row],[Unit]])</f>
        <v>TS, Two Way Mast Arm Mtd - $Ea</v>
      </c>
      <c r="I6263" s="29" t="str">
        <f>IFERROR(VLOOKUP(ROWS($M$5:M6263),Table_PayItems[[Search Key]:[Concentrated Name]],2,FALSE),"")</f>
        <v>TS, Two Way Mast Arm Mtd - $Ea</v>
      </c>
      <c r="J6263" s="1"/>
      <c r="K6263" s="1"/>
      <c r="L6263" s="22">
        <f>IF(ISNUMBER(SEARCH(Pay_Item_Search_Text_2,M6263)),MAX($L$4:L6262)+1,0)</f>
        <v>0</v>
      </c>
      <c r="M6263" s="1" t="str">
        <f>IFERROR(VLOOKUP(ROWS($M$5:M6263),Table_PayItems[[Search Key]:[Concentrated Name]],2,FALSE),"")</f>
        <v>TS, Two Way Mast Arm Mtd - $Ea</v>
      </c>
      <c r="N6263" s="1" t="str">
        <f>IFERROR(VLOOKUP(ROWS($M$5:N6263),$L$5:$M$7000,2,FALSE),"")</f>
        <v/>
      </c>
      <c r="O6263" s="1" t="str">
        <f>IFERROR(VLOOKUP(ROWS($O$5:O6263),$K$5:$L$7000,2,FALSE),"")</f>
        <v/>
      </c>
    </row>
    <row r="6264" spans="2:15" ht="15" customHeight="1" x14ac:dyDescent="0.25">
      <c r="B6264" s="178" t="s">
        <v>14212</v>
      </c>
      <c r="C6264" s="178" t="s">
        <v>88</v>
      </c>
      <c r="D6264" s="178" t="s">
        <v>5119</v>
      </c>
      <c r="E6264" s="178" t="s">
        <v>17</v>
      </c>
      <c r="F6264" s="178" t="s">
        <v>17</v>
      </c>
      <c r="G6264" s="1">
        <f>IF(ISNUMBER(Pay_Item_Search_Text),IF(ISNUMBER(IF(FIND(Pay_Item_Search_Text,B6264)=1,1, "FALSE")),MAX(G$4:$G6263)+1,IF(ISNUMBER(Pay_Item_Search_Text),0,IF(ISNUMBER(SEARCH(Pay_Item_Search_Text,H6264)),MAX(G$4:$G6263)+1,0))),IF(ISNUMBER(Pay_Item_Search_Text),0,IF(ISNUMBER(SEARCH(Pay_Item_Search_Text,H6264)),MAX(G$4:$G6263)+1,0)))</f>
        <v>6260</v>
      </c>
      <c r="H6264" s="1" t="str">
        <f>IF(Table_PayItems[[#This Row],[Description]]="_","_ Unique Item - "&amp;Table_PayItems[[#This Row],[Item]]&amp;" - $"&amp;Table_PayItems[[#This Row],[Unit]],Table_PayItems[[#This Row],[Description]]&amp;" - $"&amp;Table_PayItems[[#This Row],[Unit]])</f>
        <v>TS, Two Way Mast Arm Mtd (LED) - $Ea</v>
      </c>
      <c r="I6264" s="29" t="str">
        <f>IFERROR(VLOOKUP(ROWS($M$5:M6264),Table_PayItems[[Search Key]:[Concentrated Name]],2,FALSE),"")</f>
        <v>TS, Two Way Mast Arm Mtd (LED) - $Ea</v>
      </c>
      <c r="J6264" s="1"/>
      <c r="K6264" s="1"/>
      <c r="L6264" s="22">
        <f>IF(ISNUMBER(SEARCH(Pay_Item_Search_Text_2,M6264)),MAX($L$4:L6263)+1,0)</f>
        <v>0</v>
      </c>
      <c r="M6264" s="1" t="str">
        <f>IFERROR(VLOOKUP(ROWS($M$5:M6264),Table_PayItems[[Search Key]:[Concentrated Name]],2,FALSE),"")</f>
        <v>TS, Two Way Mast Arm Mtd (LED) - $Ea</v>
      </c>
      <c r="N6264" s="1" t="str">
        <f>IFERROR(VLOOKUP(ROWS($M$5:N6264),$L$5:$M$7000,2,FALSE),"")</f>
        <v/>
      </c>
      <c r="O6264" s="1" t="str">
        <f>IFERROR(VLOOKUP(ROWS($O$5:O6264),$K$5:$L$7000,2,FALSE),"")</f>
        <v/>
      </c>
    </row>
    <row r="6265" spans="2:15" ht="15" customHeight="1" x14ac:dyDescent="0.25">
      <c r="B6265" s="178" t="s">
        <v>14157</v>
      </c>
      <c r="C6265" s="178" t="s">
        <v>88</v>
      </c>
      <c r="D6265" s="178" t="s">
        <v>5067</v>
      </c>
      <c r="E6265" s="178" t="s">
        <v>17</v>
      </c>
      <c r="F6265" s="178" t="s">
        <v>17</v>
      </c>
      <c r="G6265" s="1">
        <f>IF(ISNUMBER(Pay_Item_Search_Text),IF(ISNUMBER(IF(FIND(Pay_Item_Search_Text,B6265)=1,1, "FALSE")),MAX(G$4:$G6264)+1,IF(ISNUMBER(Pay_Item_Search_Text),0,IF(ISNUMBER(SEARCH(Pay_Item_Search_Text,H6265)),MAX(G$4:$G6264)+1,0))),IF(ISNUMBER(Pay_Item_Search_Text),0,IF(ISNUMBER(SEARCH(Pay_Item_Search_Text,H6265)),MAX(G$4:$G6264)+1,0)))</f>
        <v>6261</v>
      </c>
      <c r="H6265" s="1" t="str">
        <f>IF(Table_PayItems[[#This Row],[Description]]="_","_ Unique Item - "&amp;Table_PayItems[[#This Row],[Item]]&amp;" - $"&amp;Table_PayItems[[#This Row],[Unit]],Table_PayItems[[#This Row],[Description]]&amp;" - $"&amp;Table_PayItems[[#This Row],[Unit]])</f>
        <v>TS, Two Way Mast Arm Mtd, Salv - $Ea</v>
      </c>
      <c r="I6265" s="29" t="str">
        <f>IFERROR(VLOOKUP(ROWS($M$5:M6265),Table_PayItems[[Search Key]:[Concentrated Name]],2,FALSE),"")</f>
        <v>TS, Two Way Mast Arm Mtd, Salv - $Ea</v>
      </c>
      <c r="J6265" s="1"/>
      <c r="K6265" s="1"/>
      <c r="L6265" s="22">
        <f>IF(ISNUMBER(SEARCH(Pay_Item_Search_Text_2,M6265)),MAX($L$4:L6264)+1,0)</f>
        <v>0</v>
      </c>
      <c r="M6265" s="1" t="str">
        <f>IFERROR(VLOOKUP(ROWS($M$5:M6265),Table_PayItems[[Search Key]:[Concentrated Name]],2,FALSE),"")</f>
        <v>TS, Two Way Mast Arm Mtd, Salv - $Ea</v>
      </c>
      <c r="N6265" s="1" t="str">
        <f>IFERROR(VLOOKUP(ROWS($M$5:N6265),$L$5:$M$7000,2,FALSE),"")</f>
        <v/>
      </c>
      <c r="O6265" s="1" t="str">
        <f>IFERROR(VLOOKUP(ROWS($O$5:O6265),$K$5:$L$7000,2,FALSE),"")</f>
        <v/>
      </c>
    </row>
    <row r="6266" spans="2:15" ht="15" customHeight="1" x14ac:dyDescent="0.25">
      <c r="B6266" s="178" t="s">
        <v>14142</v>
      </c>
      <c r="C6266" s="178" t="s">
        <v>88</v>
      </c>
      <c r="D6266" s="178" t="s">
        <v>5052</v>
      </c>
      <c r="E6266" s="178" t="s">
        <v>17</v>
      </c>
      <c r="F6266" s="178" t="s">
        <v>17</v>
      </c>
      <c r="G6266" s="1">
        <f>IF(ISNUMBER(Pay_Item_Search_Text),IF(ISNUMBER(IF(FIND(Pay_Item_Search_Text,B6266)=1,1, "FALSE")),MAX(G$4:$G6265)+1,IF(ISNUMBER(Pay_Item_Search_Text),0,IF(ISNUMBER(SEARCH(Pay_Item_Search_Text,H6266)),MAX(G$4:$G6265)+1,0))),IF(ISNUMBER(Pay_Item_Search_Text),0,IF(ISNUMBER(SEARCH(Pay_Item_Search_Text,H6266)),MAX(G$4:$G6265)+1,0)))</f>
        <v>6262</v>
      </c>
      <c r="H6266" s="1" t="str">
        <f>IF(Table_PayItems[[#This Row],[Description]]="_","_ Unique Item - "&amp;Table_PayItems[[#This Row],[Item]]&amp;" - $"&amp;Table_PayItems[[#This Row],[Unit]],Table_PayItems[[#This Row],[Description]]&amp;" - $"&amp;Table_PayItems[[#This Row],[Unit]])</f>
        <v>TS, Two Way Pedestal Mtd - $Ea</v>
      </c>
      <c r="I6266" s="29" t="str">
        <f>IFERROR(VLOOKUP(ROWS($M$5:M6266),Table_PayItems[[Search Key]:[Concentrated Name]],2,FALSE),"")</f>
        <v>TS, Two Way Pedestal Mtd - $Ea</v>
      </c>
      <c r="J6266" s="1"/>
      <c r="K6266" s="1"/>
      <c r="L6266" s="22">
        <f>IF(ISNUMBER(SEARCH(Pay_Item_Search_Text_2,M6266)),MAX($L$4:L6265)+1,0)</f>
        <v>0</v>
      </c>
      <c r="M6266" s="1" t="str">
        <f>IFERROR(VLOOKUP(ROWS($M$5:M6266),Table_PayItems[[Search Key]:[Concentrated Name]],2,FALSE),"")</f>
        <v>TS, Two Way Pedestal Mtd - $Ea</v>
      </c>
      <c r="N6266" s="1" t="str">
        <f>IFERROR(VLOOKUP(ROWS($M$5:N6266),$L$5:$M$7000,2,FALSE),"")</f>
        <v/>
      </c>
      <c r="O6266" s="1" t="str">
        <f>IFERROR(VLOOKUP(ROWS($O$5:O6266),$K$5:$L$7000,2,FALSE),"")</f>
        <v/>
      </c>
    </row>
    <row r="6267" spans="2:15" ht="15" customHeight="1" x14ac:dyDescent="0.25">
      <c r="B6267" s="178" t="s">
        <v>14203</v>
      </c>
      <c r="C6267" s="178" t="s">
        <v>88</v>
      </c>
      <c r="D6267" s="178" t="s">
        <v>5110</v>
      </c>
      <c r="E6267" s="178" t="s">
        <v>17</v>
      </c>
      <c r="F6267" s="178" t="s">
        <v>17</v>
      </c>
      <c r="G6267" s="1">
        <f>IF(ISNUMBER(Pay_Item_Search_Text),IF(ISNUMBER(IF(FIND(Pay_Item_Search_Text,B6267)=1,1, "FALSE")),MAX(G$4:$G6266)+1,IF(ISNUMBER(Pay_Item_Search_Text),0,IF(ISNUMBER(SEARCH(Pay_Item_Search_Text,H6267)),MAX(G$4:$G6266)+1,0))),IF(ISNUMBER(Pay_Item_Search_Text),0,IF(ISNUMBER(SEARCH(Pay_Item_Search_Text,H6267)),MAX(G$4:$G6266)+1,0)))</f>
        <v>6263</v>
      </c>
      <c r="H6267" s="1" t="str">
        <f>IF(Table_PayItems[[#This Row],[Description]]="_","_ Unique Item - "&amp;Table_PayItems[[#This Row],[Item]]&amp;" - $"&amp;Table_PayItems[[#This Row],[Unit]],Table_PayItems[[#This Row],[Description]]&amp;" - $"&amp;Table_PayItems[[#This Row],[Unit]])</f>
        <v>TS, Two Way Pedestal Mtd (LED) - $Ea</v>
      </c>
      <c r="I6267" s="29" t="str">
        <f>IFERROR(VLOOKUP(ROWS($M$5:M6267),Table_PayItems[[Search Key]:[Concentrated Name]],2,FALSE),"")</f>
        <v>TS, Two Way Pedestal Mtd (LED) - $Ea</v>
      </c>
      <c r="J6267" s="1"/>
      <c r="K6267" s="1"/>
      <c r="L6267" s="22">
        <f>IF(ISNUMBER(SEARCH(Pay_Item_Search_Text_2,M6267)),MAX($L$4:L6266)+1,0)</f>
        <v>0</v>
      </c>
      <c r="M6267" s="1" t="str">
        <f>IFERROR(VLOOKUP(ROWS($M$5:M6267),Table_PayItems[[Search Key]:[Concentrated Name]],2,FALSE),"")</f>
        <v>TS, Two Way Pedestal Mtd (LED) - $Ea</v>
      </c>
      <c r="N6267" s="1" t="str">
        <f>IFERROR(VLOOKUP(ROWS($M$5:N6267),$L$5:$M$7000,2,FALSE),"")</f>
        <v/>
      </c>
      <c r="O6267" s="1" t="str">
        <f>IFERROR(VLOOKUP(ROWS($O$5:O6267),$K$5:$L$7000,2,FALSE),"")</f>
        <v/>
      </c>
    </row>
    <row r="6268" spans="2:15" ht="15" customHeight="1" x14ac:dyDescent="0.25">
      <c r="B6268" s="178" t="s">
        <v>14143</v>
      </c>
      <c r="C6268" s="178" t="s">
        <v>88</v>
      </c>
      <c r="D6268" s="178" t="s">
        <v>5053</v>
      </c>
      <c r="E6268" s="178" t="s">
        <v>17</v>
      </c>
      <c r="F6268" s="178" t="s">
        <v>17</v>
      </c>
      <c r="G6268" s="1">
        <f>IF(ISNUMBER(Pay_Item_Search_Text),IF(ISNUMBER(IF(FIND(Pay_Item_Search_Text,B6268)=1,1, "FALSE")),MAX(G$4:$G6267)+1,IF(ISNUMBER(Pay_Item_Search_Text),0,IF(ISNUMBER(SEARCH(Pay_Item_Search_Text,H6268)),MAX(G$4:$G6267)+1,0))),IF(ISNUMBER(Pay_Item_Search_Text),0,IF(ISNUMBER(SEARCH(Pay_Item_Search_Text,H6268)),MAX(G$4:$G6267)+1,0)))</f>
        <v>6264</v>
      </c>
      <c r="H6268" s="1" t="str">
        <f>IF(Table_PayItems[[#This Row],[Description]]="_","_ Unique Item - "&amp;Table_PayItems[[#This Row],[Item]]&amp;" - $"&amp;Table_PayItems[[#This Row],[Unit]],Table_PayItems[[#This Row],[Description]]&amp;" - $"&amp;Table_PayItems[[#This Row],[Unit]])</f>
        <v>TS, Two Way Pedestal Mtd, Salv - $Ea</v>
      </c>
      <c r="I6268" s="29" t="str">
        <f>IFERROR(VLOOKUP(ROWS($M$5:M6268),Table_PayItems[[Search Key]:[Concentrated Name]],2,FALSE),"")</f>
        <v>TS, Two Way Pedestal Mtd, Salv - $Ea</v>
      </c>
      <c r="J6268" s="1"/>
      <c r="K6268" s="1"/>
      <c r="L6268" s="22">
        <f>IF(ISNUMBER(SEARCH(Pay_Item_Search_Text_2,M6268)),MAX($L$4:L6267)+1,0)</f>
        <v>0</v>
      </c>
      <c r="M6268" s="1" t="str">
        <f>IFERROR(VLOOKUP(ROWS($M$5:M6268),Table_PayItems[[Search Key]:[Concentrated Name]],2,FALSE),"")</f>
        <v>TS, Two Way Pedestal Mtd, Salv - $Ea</v>
      </c>
      <c r="N6268" s="1" t="str">
        <f>IFERROR(VLOOKUP(ROWS($M$5:N6268),$L$5:$M$7000,2,FALSE),"")</f>
        <v/>
      </c>
      <c r="O6268" s="1" t="str">
        <f>IFERROR(VLOOKUP(ROWS($O$5:O6268),$K$5:$L$7000,2,FALSE),"")</f>
        <v/>
      </c>
    </row>
    <row r="6269" spans="2:15" ht="15" customHeight="1" x14ac:dyDescent="0.25">
      <c r="B6269" s="178" t="s">
        <v>14122</v>
      </c>
      <c r="C6269" s="178" t="s">
        <v>88</v>
      </c>
      <c r="D6269" s="178" t="s">
        <v>5032</v>
      </c>
      <c r="E6269" s="178" t="s">
        <v>17</v>
      </c>
      <c r="F6269" s="178" t="s">
        <v>17</v>
      </c>
      <c r="G6269" s="1">
        <f>IF(ISNUMBER(Pay_Item_Search_Text),IF(ISNUMBER(IF(FIND(Pay_Item_Search_Text,B6269)=1,1, "FALSE")),MAX(G$4:$G6268)+1,IF(ISNUMBER(Pay_Item_Search_Text),0,IF(ISNUMBER(SEARCH(Pay_Item_Search_Text,H6269)),MAX(G$4:$G6268)+1,0))),IF(ISNUMBER(Pay_Item_Search_Text),0,IF(ISNUMBER(SEARCH(Pay_Item_Search_Text,H6269)),MAX(G$4:$G6268)+1,0)))</f>
        <v>6265</v>
      </c>
      <c r="H6269" s="1" t="str">
        <f>IF(Table_PayItems[[#This Row],[Description]]="_","_ Unique Item - "&amp;Table_PayItems[[#This Row],[Item]]&amp;" - $"&amp;Table_PayItems[[#This Row],[Unit]],Table_PayItems[[#This Row],[Description]]&amp;" - $"&amp;Table_PayItems[[#This Row],[Unit]])</f>
        <v>TS, Two Way Span Wire Mtd - $Ea</v>
      </c>
      <c r="I6269" s="29" t="str">
        <f>IFERROR(VLOOKUP(ROWS($M$5:M6269),Table_PayItems[[Search Key]:[Concentrated Name]],2,FALSE),"")</f>
        <v>TS, Two Way Span Wire Mtd - $Ea</v>
      </c>
      <c r="J6269" s="1"/>
      <c r="K6269" s="1"/>
      <c r="L6269" s="22">
        <f>IF(ISNUMBER(SEARCH(Pay_Item_Search_Text_2,M6269)),MAX($L$4:L6268)+1,0)</f>
        <v>0</v>
      </c>
      <c r="M6269" s="1" t="str">
        <f>IFERROR(VLOOKUP(ROWS($M$5:M6269),Table_PayItems[[Search Key]:[Concentrated Name]],2,FALSE),"")</f>
        <v>TS, Two Way Span Wire Mtd - $Ea</v>
      </c>
      <c r="N6269" s="1" t="str">
        <f>IFERROR(VLOOKUP(ROWS($M$5:N6269),$L$5:$M$7000,2,FALSE),"")</f>
        <v/>
      </c>
      <c r="O6269" s="1" t="str">
        <f>IFERROR(VLOOKUP(ROWS($O$5:O6269),$K$5:$L$7000,2,FALSE),"")</f>
        <v/>
      </c>
    </row>
    <row r="6270" spans="2:15" ht="15" customHeight="1" x14ac:dyDescent="0.25">
      <c r="B6270" s="178" t="s">
        <v>14189</v>
      </c>
      <c r="C6270" s="178" t="s">
        <v>88</v>
      </c>
      <c r="D6270" s="178" t="s">
        <v>5096</v>
      </c>
      <c r="E6270" s="178" t="s">
        <v>17</v>
      </c>
      <c r="F6270" s="178" t="s">
        <v>17</v>
      </c>
      <c r="G6270" s="1">
        <f>IF(ISNUMBER(Pay_Item_Search_Text),IF(ISNUMBER(IF(FIND(Pay_Item_Search_Text,B6270)=1,1, "FALSE")),MAX(G$4:$G6269)+1,IF(ISNUMBER(Pay_Item_Search_Text),0,IF(ISNUMBER(SEARCH(Pay_Item_Search_Text,H6270)),MAX(G$4:$G6269)+1,0))),IF(ISNUMBER(Pay_Item_Search_Text),0,IF(ISNUMBER(SEARCH(Pay_Item_Search_Text,H6270)),MAX(G$4:$G6269)+1,0)))</f>
        <v>6266</v>
      </c>
      <c r="H6270" s="1" t="str">
        <f>IF(Table_PayItems[[#This Row],[Description]]="_","_ Unique Item - "&amp;Table_PayItems[[#This Row],[Item]]&amp;" - $"&amp;Table_PayItems[[#This Row],[Unit]],Table_PayItems[[#This Row],[Description]]&amp;" - $"&amp;Table_PayItems[[#This Row],[Unit]])</f>
        <v>TS, Two Way Span Wire Mtd (LED) - $Ea</v>
      </c>
      <c r="I6270" s="29" t="str">
        <f>IFERROR(VLOOKUP(ROWS($M$5:M6270),Table_PayItems[[Search Key]:[Concentrated Name]],2,FALSE),"")</f>
        <v>TS, Two Way Span Wire Mtd (LED) - $Ea</v>
      </c>
      <c r="J6270" s="1"/>
      <c r="K6270" s="1"/>
      <c r="L6270" s="22">
        <f>IF(ISNUMBER(SEARCH(Pay_Item_Search_Text_2,M6270)),MAX($L$4:L6269)+1,0)</f>
        <v>0</v>
      </c>
      <c r="M6270" s="1" t="str">
        <f>IFERROR(VLOOKUP(ROWS($M$5:M6270),Table_PayItems[[Search Key]:[Concentrated Name]],2,FALSE),"")</f>
        <v>TS, Two Way Span Wire Mtd (LED) - $Ea</v>
      </c>
      <c r="N6270" s="1" t="str">
        <f>IFERROR(VLOOKUP(ROWS($M$5:N6270),$L$5:$M$7000,2,FALSE),"")</f>
        <v/>
      </c>
      <c r="O6270" s="1" t="str">
        <f>IFERROR(VLOOKUP(ROWS($O$5:O6270),$K$5:$L$7000,2,FALSE),"")</f>
        <v/>
      </c>
    </row>
    <row r="6271" spans="2:15" ht="15" customHeight="1" x14ac:dyDescent="0.25">
      <c r="B6271" s="178" t="s">
        <v>14190</v>
      </c>
      <c r="C6271" s="178" t="s">
        <v>88</v>
      </c>
      <c r="D6271" s="178" t="s">
        <v>5097</v>
      </c>
      <c r="E6271" s="178" t="s">
        <v>17</v>
      </c>
      <c r="F6271" s="178" t="s">
        <v>17</v>
      </c>
      <c r="G6271" s="1">
        <f>IF(ISNUMBER(Pay_Item_Search_Text),IF(ISNUMBER(IF(FIND(Pay_Item_Search_Text,B6271)=1,1, "FALSE")),MAX(G$4:$G6270)+1,IF(ISNUMBER(Pay_Item_Search_Text),0,IF(ISNUMBER(SEARCH(Pay_Item_Search_Text,H6271)),MAX(G$4:$G6270)+1,0))),IF(ISNUMBER(Pay_Item_Search_Text),0,IF(ISNUMBER(SEARCH(Pay_Item_Search_Text,H6271)),MAX(G$4:$G6270)+1,0)))</f>
        <v>6267</v>
      </c>
      <c r="H6271" s="1" t="str">
        <f>IF(Table_PayItems[[#This Row],[Description]]="_","_ Unique Item - "&amp;Table_PayItems[[#This Row],[Item]]&amp;" - $"&amp;Table_PayItems[[#This Row],[Unit]],Table_PayItems[[#This Row],[Description]]&amp;" - $"&amp;Table_PayItems[[#This Row],[Unit]])</f>
        <v>TS, Two Way Span Wire Mtd, Five Sect (LED) - $Ea</v>
      </c>
      <c r="I6271" s="29" t="str">
        <f>IFERROR(VLOOKUP(ROWS($M$5:M6271),Table_PayItems[[Search Key]:[Concentrated Name]],2,FALSE),"")</f>
        <v>TS, Two Way Span Wire Mtd, Five Sect (LED) - $Ea</v>
      </c>
      <c r="J6271" s="1"/>
      <c r="K6271" s="1"/>
      <c r="L6271" s="22">
        <f>IF(ISNUMBER(SEARCH(Pay_Item_Search_Text_2,M6271)),MAX($L$4:L6270)+1,0)</f>
        <v>0</v>
      </c>
      <c r="M6271" s="1" t="str">
        <f>IFERROR(VLOOKUP(ROWS($M$5:M6271),Table_PayItems[[Search Key]:[Concentrated Name]],2,FALSE),"")</f>
        <v>TS, Two Way Span Wire Mtd, Five Sect (LED) - $Ea</v>
      </c>
      <c r="N6271" s="1" t="str">
        <f>IFERROR(VLOOKUP(ROWS($M$5:N6271),$L$5:$M$7000,2,FALSE),"")</f>
        <v/>
      </c>
      <c r="O6271" s="1" t="str">
        <f>IFERROR(VLOOKUP(ROWS($O$5:O6271),$K$5:$L$7000,2,FALSE),"")</f>
        <v/>
      </c>
    </row>
    <row r="6272" spans="2:15" ht="15" customHeight="1" x14ac:dyDescent="0.25">
      <c r="B6272" s="178" t="s">
        <v>14175</v>
      </c>
      <c r="C6272" s="178" t="s">
        <v>88</v>
      </c>
      <c r="D6272" s="178" t="s">
        <v>5082</v>
      </c>
      <c r="E6272" s="178" t="s">
        <v>17</v>
      </c>
      <c r="F6272" s="178" t="s">
        <v>17</v>
      </c>
      <c r="G6272" s="1">
        <f>IF(ISNUMBER(Pay_Item_Search_Text),IF(ISNUMBER(IF(FIND(Pay_Item_Search_Text,B6272)=1,1, "FALSE")),MAX(G$4:$G6271)+1,IF(ISNUMBER(Pay_Item_Search_Text),0,IF(ISNUMBER(SEARCH(Pay_Item_Search_Text,H6272)),MAX(G$4:$G6271)+1,0))),IF(ISNUMBER(Pay_Item_Search_Text),0,IF(ISNUMBER(SEARCH(Pay_Item_Search_Text,H6272)),MAX(G$4:$G6271)+1,0)))</f>
        <v>6268</v>
      </c>
      <c r="H6272" s="1" t="str">
        <f>IF(Table_PayItems[[#This Row],[Description]]="_","_ Unique Item - "&amp;Table_PayItems[[#This Row],[Item]]&amp;" - $"&amp;Table_PayItems[[#This Row],[Unit]],Table_PayItems[[#This Row],[Description]]&amp;" - $"&amp;Table_PayItems[[#This Row],[Unit]])</f>
        <v>TS, Two Way Span Wire Mtd, One Sect (LED) - $Ea</v>
      </c>
      <c r="I6272" s="29" t="str">
        <f>IFERROR(VLOOKUP(ROWS($M$5:M6272),Table_PayItems[[Search Key]:[Concentrated Name]],2,FALSE),"")</f>
        <v>TS, Two Way Span Wire Mtd, One Sect (LED) - $Ea</v>
      </c>
      <c r="J6272" s="1"/>
      <c r="K6272" s="1"/>
      <c r="L6272" s="22">
        <f>IF(ISNUMBER(SEARCH(Pay_Item_Search_Text_2,M6272)),MAX($L$4:L6271)+1,0)</f>
        <v>0</v>
      </c>
      <c r="M6272" s="1" t="str">
        <f>IFERROR(VLOOKUP(ROWS($M$5:M6272),Table_PayItems[[Search Key]:[Concentrated Name]],2,FALSE),"")</f>
        <v>TS, Two Way Span Wire Mtd, One Sect (LED) - $Ea</v>
      </c>
      <c r="N6272" s="1" t="str">
        <f>IFERROR(VLOOKUP(ROWS($M$5:N6272),$L$5:$M$7000,2,FALSE),"")</f>
        <v/>
      </c>
      <c r="O6272" s="1" t="str">
        <f>IFERROR(VLOOKUP(ROWS($O$5:O6272),$K$5:$L$7000,2,FALSE),"")</f>
        <v/>
      </c>
    </row>
    <row r="6273" spans="2:15" ht="15" customHeight="1" x14ac:dyDescent="0.25">
      <c r="B6273" s="178" t="s">
        <v>14123</v>
      </c>
      <c r="C6273" s="178" t="s">
        <v>88</v>
      </c>
      <c r="D6273" s="178" t="s">
        <v>5033</v>
      </c>
      <c r="E6273" s="178" t="s">
        <v>17</v>
      </c>
      <c r="F6273" s="178" t="s">
        <v>17</v>
      </c>
      <c r="G6273" s="1">
        <f>IF(ISNUMBER(Pay_Item_Search_Text),IF(ISNUMBER(IF(FIND(Pay_Item_Search_Text,B6273)=1,1, "FALSE")),MAX(G$4:$G6272)+1,IF(ISNUMBER(Pay_Item_Search_Text),0,IF(ISNUMBER(SEARCH(Pay_Item_Search_Text,H6273)),MAX(G$4:$G6272)+1,0))),IF(ISNUMBER(Pay_Item_Search_Text),0,IF(ISNUMBER(SEARCH(Pay_Item_Search_Text,H6273)),MAX(G$4:$G6272)+1,0)))</f>
        <v>6269</v>
      </c>
      <c r="H6273" s="1" t="str">
        <f>IF(Table_PayItems[[#This Row],[Description]]="_","_ Unique Item - "&amp;Table_PayItems[[#This Row],[Item]]&amp;" - $"&amp;Table_PayItems[[#This Row],[Unit]],Table_PayItems[[#This Row],[Description]]&amp;" - $"&amp;Table_PayItems[[#This Row],[Unit]])</f>
        <v>TS, Two Way Span Wire Mtd, Salv - $Ea</v>
      </c>
      <c r="I6273" s="29" t="str">
        <f>IFERROR(VLOOKUP(ROWS($M$5:M6273),Table_PayItems[[Search Key]:[Concentrated Name]],2,FALSE),"")</f>
        <v>TS, Two Way Span Wire Mtd, Salv - $Ea</v>
      </c>
      <c r="J6273" s="1"/>
      <c r="K6273" s="1"/>
      <c r="L6273" s="22">
        <f>IF(ISNUMBER(SEARCH(Pay_Item_Search_Text_2,M6273)),MAX($L$4:L6272)+1,0)</f>
        <v>0</v>
      </c>
      <c r="M6273" s="1" t="str">
        <f>IFERROR(VLOOKUP(ROWS($M$5:M6273),Table_PayItems[[Search Key]:[Concentrated Name]],2,FALSE),"")</f>
        <v>TS, Two Way Span Wire Mtd, Salv - $Ea</v>
      </c>
      <c r="N6273" s="1" t="str">
        <f>IFERROR(VLOOKUP(ROWS($M$5:N6273),$L$5:$M$7000,2,FALSE),"")</f>
        <v/>
      </c>
      <c r="O6273" s="1" t="str">
        <f>IFERROR(VLOOKUP(ROWS($O$5:O6273),$K$5:$L$7000,2,FALSE),"")</f>
        <v/>
      </c>
    </row>
    <row r="6274" spans="2:15" ht="15" customHeight="1" x14ac:dyDescent="0.25">
      <c r="B6274" s="178" t="s">
        <v>14164</v>
      </c>
      <c r="C6274" s="178" t="s">
        <v>88</v>
      </c>
      <c r="D6274" s="178" t="s">
        <v>5074</v>
      </c>
      <c r="E6274" s="178" t="s">
        <v>5075</v>
      </c>
      <c r="F6274" s="178" t="s">
        <v>17</v>
      </c>
      <c r="G6274" s="1">
        <f>IF(ISNUMBER(Pay_Item_Search_Text),IF(ISNUMBER(IF(FIND(Pay_Item_Search_Text,B6274)=1,1, "FALSE")),MAX(G$4:$G6273)+1,IF(ISNUMBER(Pay_Item_Search_Text),0,IF(ISNUMBER(SEARCH(Pay_Item_Search_Text,H6274)),MAX(G$4:$G6273)+1,0))),IF(ISNUMBER(Pay_Item_Search_Text),0,IF(ISNUMBER(SEARCH(Pay_Item_Search_Text,H6274)),MAX(G$4:$G6273)+1,0)))</f>
        <v>6270</v>
      </c>
      <c r="H6274" s="1" t="str">
        <f>IF(Table_PayItems[[#This Row],[Description]]="_","_ Unique Item - "&amp;Table_PayItems[[#This Row],[Item]]&amp;" - $"&amp;Table_PayItems[[#This Row],[Unit]],Table_PayItems[[#This Row],[Description]]&amp;" - $"&amp;Table_PayItems[[#This Row],[Unit]])</f>
        <v>TS, Wireless Link, 2.4 Gigahertz, Master - $Ea</v>
      </c>
      <c r="I6274" s="29" t="str">
        <f>IFERROR(VLOOKUP(ROWS($M$5:M6274),Table_PayItems[[Search Key]:[Concentrated Name]],2,FALSE),"")</f>
        <v>TS, Wireless Link, 2.4 Gigahertz, Master - $Ea</v>
      </c>
      <c r="J6274" s="1"/>
      <c r="K6274" s="1"/>
      <c r="L6274" s="22">
        <f>IF(ISNUMBER(SEARCH(Pay_Item_Search_Text_2,M6274)),MAX($L$4:L6273)+1,0)</f>
        <v>0</v>
      </c>
      <c r="M6274" s="1" t="str">
        <f>IFERROR(VLOOKUP(ROWS($M$5:M6274),Table_PayItems[[Search Key]:[Concentrated Name]],2,FALSE),"")</f>
        <v>TS, Wireless Link, 2.4 Gigahertz, Master - $Ea</v>
      </c>
      <c r="N6274" s="1" t="str">
        <f>IFERROR(VLOOKUP(ROWS($M$5:N6274),$L$5:$M$7000,2,FALSE),"")</f>
        <v/>
      </c>
      <c r="O6274" s="1" t="str">
        <f>IFERROR(VLOOKUP(ROWS($O$5:O6274),$K$5:$L$7000,2,FALSE),"")</f>
        <v/>
      </c>
    </row>
    <row r="6275" spans="2:15" ht="15" customHeight="1" x14ac:dyDescent="0.25">
      <c r="B6275" s="178" t="s">
        <v>14165</v>
      </c>
      <c r="C6275" s="178" t="s">
        <v>88</v>
      </c>
      <c r="D6275" s="178" t="s">
        <v>5076</v>
      </c>
      <c r="E6275" s="178" t="s">
        <v>5075</v>
      </c>
      <c r="F6275" s="178" t="s">
        <v>17</v>
      </c>
      <c r="G6275" s="1">
        <f>IF(ISNUMBER(Pay_Item_Search_Text),IF(ISNUMBER(IF(FIND(Pay_Item_Search_Text,B6275)=1,1, "FALSE")),MAX(G$4:$G6274)+1,IF(ISNUMBER(Pay_Item_Search_Text),0,IF(ISNUMBER(SEARCH(Pay_Item_Search_Text,H6275)),MAX(G$4:$G6274)+1,0))),IF(ISNUMBER(Pay_Item_Search_Text),0,IF(ISNUMBER(SEARCH(Pay_Item_Search_Text,H6275)),MAX(G$4:$G6274)+1,0)))</f>
        <v>6271</v>
      </c>
      <c r="H6275" s="1" t="str">
        <f>IF(Table_PayItems[[#This Row],[Description]]="_","_ Unique Item - "&amp;Table_PayItems[[#This Row],[Item]]&amp;" - $"&amp;Table_PayItems[[#This Row],[Unit]],Table_PayItems[[#This Row],[Description]]&amp;" - $"&amp;Table_PayItems[[#This Row],[Unit]])</f>
        <v>TS, Wireless Link, 2.4 Gigahertz, Remote - $Ea</v>
      </c>
      <c r="I6275" s="29" t="str">
        <f>IFERROR(VLOOKUP(ROWS($M$5:M6275),Table_PayItems[[Search Key]:[Concentrated Name]],2,FALSE),"")</f>
        <v>TS, Wireless Link, 2.4 Gigahertz, Remote - $Ea</v>
      </c>
      <c r="J6275" s="1"/>
      <c r="K6275" s="1"/>
      <c r="L6275" s="22">
        <f>IF(ISNUMBER(SEARCH(Pay_Item_Search_Text_2,M6275)),MAX($L$4:L6274)+1,0)</f>
        <v>0</v>
      </c>
      <c r="M6275" s="1" t="str">
        <f>IFERROR(VLOOKUP(ROWS($M$5:M6275),Table_PayItems[[Search Key]:[Concentrated Name]],2,FALSE),"")</f>
        <v>TS, Wireless Link, 2.4 Gigahertz, Remote - $Ea</v>
      </c>
      <c r="N6275" s="1" t="str">
        <f>IFERROR(VLOOKUP(ROWS($M$5:N6275),$L$5:$M$7000,2,FALSE),"")</f>
        <v/>
      </c>
      <c r="O6275" s="1" t="str">
        <f>IFERROR(VLOOKUP(ROWS($O$5:O6275),$K$5:$L$7000,2,FALSE),"")</f>
        <v/>
      </c>
    </row>
    <row r="6276" spans="2:15" ht="15" customHeight="1" x14ac:dyDescent="0.25">
      <c r="B6276" s="178" t="s">
        <v>14166</v>
      </c>
      <c r="C6276" s="178" t="s">
        <v>88</v>
      </c>
      <c r="D6276" s="178" t="s">
        <v>5077</v>
      </c>
      <c r="E6276" s="178" t="s">
        <v>5075</v>
      </c>
      <c r="F6276" s="178" t="s">
        <v>17</v>
      </c>
      <c r="G6276" s="1">
        <f>IF(ISNUMBER(Pay_Item_Search_Text),IF(ISNUMBER(IF(FIND(Pay_Item_Search_Text,B6276)=1,1, "FALSE")),MAX(G$4:$G6275)+1,IF(ISNUMBER(Pay_Item_Search_Text),0,IF(ISNUMBER(SEARCH(Pay_Item_Search_Text,H6276)),MAX(G$4:$G6275)+1,0))),IF(ISNUMBER(Pay_Item_Search_Text),0,IF(ISNUMBER(SEARCH(Pay_Item_Search_Text,H6276)),MAX(G$4:$G6275)+1,0)))</f>
        <v>6272</v>
      </c>
      <c r="H6276" s="1" t="str">
        <f>IF(Table_PayItems[[#This Row],[Description]]="_","_ Unique Item - "&amp;Table_PayItems[[#This Row],[Item]]&amp;" - $"&amp;Table_PayItems[[#This Row],[Unit]],Table_PayItems[[#This Row],[Description]]&amp;" - $"&amp;Table_PayItems[[#This Row],[Unit]])</f>
        <v>TS, Wireless Link, 4.9 Gigahertz, Master - $Ea</v>
      </c>
      <c r="I6276" s="29" t="str">
        <f>IFERROR(VLOOKUP(ROWS($M$5:M6276),Table_PayItems[[Search Key]:[Concentrated Name]],2,FALSE),"")</f>
        <v>TS, Wireless Link, 4.9 Gigahertz, Master - $Ea</v>
      </c>
      <c r="J6276" s="1"/>
      <c r="K6276" s="1"/>
      <c r="L6276" s="22">
        <f>IF(ISNUMBER(SEARCH(Pay_Item_Search_Text_2,M6276)),MAX($L$4:L6275)+1,0)</f>
        <v>0</v>
      </c>
      <c r="M6276" s="1" t="str">
        <f>IFERROR(VLOOKUP(ROWS($M$5:M6276),Table_PayItems[[Search Key]:[Concentrated Name]],2,FALSE),"")</f>
        <v>TS, Wireless Link, 4.9 Gigahertz, Master - $Ea</v>
      </c>
      <c r="N6276" s="1" t="str">
        <f>IFERROR(VLOOKUP(ROWS($M$5:N6276),$L$5:$M$7000,2,FALSE),"")</f>
        <v/>
      </c>
      <c r="O6276" s="1" t="str">
        <f>IFERROR(VLOOKUP(ROWS($O$5:O6276),$K$5:$L$7000,2,FALSE),"")</f>
        <v/>
      </c>
    </row>
    <row r="6277" spans="2:15" ht="15" customHeight="1" x14ac:dyDescent="0.25">
      <c r="B6277" s="178" t="s">
        <v>14167</v>
      </c>
      <c r="C6277" s="178" t="s">
        <v>88</v>
      </c>
      <c r="D6277" s="178" t="s">
        <v>5078</v>
      </c>
      <c r="E6277" s="178" t="s">
        <v>5075</v>
      </c>
      <c r="F6277" s="178" t="s">
        <v>17</v>
      </c>
      <c r="G6277" s="1">
        <f>IF(ISNUMBER(Pay_Item_Search_Text),IF(ISNUMBER(IF(FIND(Pay_Item_Search_Text,B6277)=1,1, "FALSE")),MAX(G$4:$G6276)+1,IF(ISNUMBER(Pay_Item_Search_Text),0,IF(ISNUMBER(SEARCH(Pay_Item_Search_Text,H6277)),MAX(G$4:$G6276)+1,0))),IF(ISNUMBER(Pay_Item_Search_Text),0,IF(ISNUMBER(SEARCH(Pay_Item_Search_Text,H6277)),MAX(G$4:$G6276)+1,0)))</f>
        <v>6273</v>
      </c>
      <c r="H6277" s="1" t="str">
        <f>IF(Table_PayItems[[#This Row],[Description]]="_","_ Unique Item - "&amp;Table_PayItems[[#This Row],[Item]]&amp;" - $"&amp;Table_PayItems[[#This Row],[Unit]],Table_PayItems[[#This Row],[Description]]&amp;" - $"&amp;Table_PayItems[[#This Row],[Unit]])</f>
        <v>TS, Wireless Link, 4.9 Gigahertz, Remote - $Ea</v>
      </c>
      <c r="I6277" s="29" t="str">
        <f>IFERROR(VLOOKUP(ROWS($M$5:M6277),Table_PayItems[[Search Key]:[Concentrated Name]],2,FALSE),"")</f>
        <v>TS, Wireless Link, 4.9 Gigahertz, Remote - $Ea</v>
      </c>
      <c r="J6277" s="1"/>
      <c r="K6277" s="1"/>
      <c r="L6277" s="22">
        <f>IF(ISNUMBER(SEARCH(Pay_Item_Search_Text_2,M6277)),MAX($L$4:L6276)+1,0)</f>
        <v>0</v>
      </c>
      <c r="M6277" s="1" t="str">
        <f>IFERROR(VLOOKUP(ROWS($M$5:M6277),Table_PayItems[[Search Key]:[Concentrated Name]],2,FALSE),"")</f>
        <v>TS, Wireless Link, 4.9 Gigahertz, Remote - $Ea</v>
      </c>
      <c r="N6277" s="1" t="str">
        <f>IFERROR(VLOOKUP(ROWS($M$5:N6277),$L$5:$M$7000,2,FALSE),"")</f>
        <v/>
      </c>
      <c r="O6277" s="1" t="str">
        <f>IFERROR(VLOOKUP(ROWS($O$5:O6277),$K$5:$L$7000,2,FALSE),"")</f>
        <v/>
      </c>
    </row>
    <row r="6278" spans="2:15" ht="15" customHeight="1" x14ac:dyDescent="0.25">
      <c r="B6278" s="178" t="s">
        <v>14168</v>
      </c>
      <c r="C6278" s="178" t="s">
        <v>88</v>
      </c>
      <c r="D6278" s="178" t="s">
        <v>5079</v>
      </c>
      <c r="E6278" s="178" t="s">
        <v>5075</v>
      </c>
      <c r="F6278" s="178" t="s">
        <v>17</v>
      </c>
      <c r="G6278" s="1">
        <f>IF(ISNUMBER(Pay_Item_Search_Text),IF(ISNUMBER(IF(FIND(Pay_Item_Search_Text,B6278)=1,1, "FALSE")),MAX(G$4:$G6277)+1,IF(ISNUMBER(Pay_Item_Search_Text),0,IF(ISNUMBER(SEARCH(Pay_Item_Search_Text,H6278)),MAX(G$4:$G6277)+1,0))),IF(ISNUMBER(Pay_Item_Search_Text),0,IF(ISNUMBER(SEARCH(Pay_Item_Search_Text,H6278)),MAX(G$4:$G6277)+1,0)))</f>
        <v>6274</v>
      </c>
      <c r="H6278" s="1" t="str">
        <f>IF(Table_PayItems[[#This Row],[Description]]="_","_ Unique Item - "&amp;Table_PayItems[[#This Row],[Item]]&amp;" - $"&amp;Table_PayItems[[#This Row],[Unit]],Table_PayItems[[#This Row],[Description]]&amp;" - $"&amp;Table_PayItems[[#This Row],[Unit]])</f>
        <v>TS, Wireless Link, 5 Gigahertz, Master - $Ea</v>
      </c>
      <c r="I6278" s="29" t="str">
        <f>IFERROR(VLOOKUP(ROWS($M$5:M6278),Table_PayItems[[Search Key]:[Concentrated Name]],2,FALSE),"")</f>
        <v>TS, Wireless Link, 5 Gigahertz, Master - $Ea</v>
      </c>
      <c r="J6278" s="1"/>
      <c r="K6278" s="1"/>
      <c r="L6278" s="22">
        <f>IF(ISNUMBER(SEARCH(Pay_Item_Search_Text_2,M6278)),MAX($L$4:L6277)+1,0)</f>
        <v>0</v>
      </c>
      <c r="M6278" s="1" t="str">
        <f>IFERROR(VLOOKUP(ROWS($M$5:M6278),Table_PayItems[[Search Key]:[Concentrated Name]],2,FALSE),"")</f>
        <v>TS, Wireless Link, 5 Gigahertz, Master - $Ea</v>
      </c>
      <c r="N6278" s="1" t="str">
        <f>IFERROR(VLOOKUP(ROWS($M$5:N6278),$L$5:$M$7000,2,FALSE),"")</f>
        <v/>
      </c>
      <c r="O6278" s="1" t="str">
        <f>IFERROR(VLOOKUP(ROWS($O$5:O6278),$K$5:$L$7000,2,FALSE),"")</f>
        <v/>
      </c>
    </row>
    <row r="6279" spans="2:15" ht="15" customHeight="1" x14ac:dyDescent="0.25">
      <c r="B6279" s="178" t="s">
        <v>14169</v>
      </c>
      <c r="C6279" s="178" t="s">
        <v>88</v>
      </c>
      <c r="D6279" s="178" t="s">
        <v>5080</v>
      </c>
      <c r="E6279" s="178" t="s">
        <v>5075</v>
      </c>
      <c r="F6279" s="178" t="s">
        <v>17</v>
      </c>
      <c r="G6279" s="1">
        <f>IF(ISNUMBER(Pay_Item_Search_Text),IF(ISNUMBER(IF(FIND(Pay_Item_Search_Text,B6279)=1,1, "FALSE")),MAX(G$4:$G6278)+1,IF(ISNUMBER(Pay_Item_Search_Text),0,IF(ISNUMBER(SEARCH(Pay_Item_Search_Text,H6279)),MAX(G$4:$G6278)+1,0))),IF(ISNUMBER(Pay_Item_Search_Text),0,IF(ISNUMBER(SEARCH(Pay_Item_Search_Text,H6279)),MAX(G$4:$G6278)+1,0)))</f>
        <v>6275</v>
      </c>
      <c r="H6279" s="1" t="str">
        <f>IF(Table_PayItems[[#This Row],[Description]]="_","_ Unique Item - "&amp;Table_PayItems[[#This Row],[Item]]&amp;" - $"&amp;Table_PayItems[[#This Row],[Unit]],Table_PayItems[[#This Row],[Description]]&amp;" - $"&amp;Table_PayItems[[#This Row],[Unit]])</f>
        <v>TS, Wireless Link, 5 Gigahertz, Remote - $Ea</v>
      </c>
      <c r="I6279" s="29" t="str">
        <f>IFERROR(VLOOKUP(ROWS($M$5:M6279),Table_PayItems[[Search Key]:[Concentrated Name]],2,FALSE),"")</f>
        <v>TS, Wireless Link, 5 Gigahertz, Remote - $Ea</v>
      </c>
      <c r="J6279" s="1"/>
      <c r="K6279" s="1"/>
      <c r="L6279" s="22">
        <f>IF(ISNUMBER(SEARCH(Pay_Item_Search_Text_2,M6279)),MAX($L$4:L6278)+1,0)</f>
        <v>0</v>
      </c>
      <c r="M6279" s="1" t="str">
        <f>IFERROR(VLOOKUP(ROWS($M$5:M6279),Table_PayItems[[Search Key]:[Concentrated Name]],2,FALSE),"")</f>
        <v>TS, Wireless Link, 5 Gigahertz, Remote - $Ea</v>
      </c>
      <c r="N6279" s="1" t="str">
        <f>IFERROR(VLOOKUP(ROWS($M$5:N6279),$L$5:$M$7000,2,FALSE),"")</f>
        <v/>
      </c>
      <c r="O6279" s="1" t="str">
        <f>IFERROR(VLOOKUP(ROWS($O$5:O6279),$K$5:$L$7000,2,FALSE),"")</f>
        <v/>
      </c>
    </row>
    <row r="6280" spans="2:15" ht="15" customHeight="1" x14ac:dyDescent="0.25">
      <c r="B6280" s="178" t="s">
        <v>14170</v>
      </c>
      <c r="C6280" s="178" t="s">
        <v>88</v>
      </c>
      <c r="D6280" s="178" t="s">
        <v>14171</v>
      </c>
      <c r="E6280" s="178" t="s">
        <v>5075</v>
      </c>
      <c r="F6280" s="178" t="s">
        <v>17</v>
      </c>
      <c r="G6280" s="1">
        <f>IF(ISNUMBER(Pay_Item_Search_Text),IF(ISNUMBER(IF(FIND(Pay_Item_Search_Text,B6280)=1,1, "FALSE")),MAX(G$4:$G6279)+1,IF(ISNUMBER(Pay_Item_Search_Text),0,IF(ISNUMBER(SEARCH(Pay_Item_Search_Text,H6280)),MAX(G$4:$G6279)+1,0))),IF(ISNUMBER(Pay_Item_Search_Text),0,IF(ISNUMBER(SEARCH(Pay_Item_Search_Text,H6280)),MAX(G$4:$G6279)+1,0)))</f>
        <v>6276</v>
      </c>
      <c r="H6280" s="1" t="str">
        <f>IF(Table_PayItems[[#This Row],[Description]]="_","_ Unique Item - "&amp;Table_PayItems[[#This Row],[Item]]&amp;" - $"&amp;Table_PayItems[[#This Row],[Unit]],Table_PayItems[[#This Row],[Description]]&amp;" - $"&amp;Table_PayItems[[#This Row],[Unit]])</f>
        <v>TS, Wireless Link, Rem - $Ea</v>
      </c>
      <c r="I6280" s="29" t="str">
        <f>IFERROR(VLOOKUP(ROWS($M$5:M6280),Table_PayItems[[Search Key]:[Concentrated Name]],2,FALSE),"")</f>
        <v>TS, Wireless Link, Rem - $Ea</v>
      </c>
      <c r="J6280" s="1"/>
      <c r="K6280" s="1"/>
      <c r="L6280" s="22">
        <f>IF(ISNUMBER(SEARCH(Pay_Item_Search_Text_2,M6280)),MAX($L$4:L6279)+1,0)</f>
        <v>0</v>
      </c>
      <c r="M6280" s="1" t="str">
        <f>IFERROR(VLOOKUP(ROWS($M$5:M6280),Table_PayItems[[Search Key]:[Concentrated Name]],2,FALSE),"")</f>
        <v>TS, Wireless Link, Rem - $Ea</v>
      </c>
      <c r="N6280" s="1" t="str">
        <f>IFERROR(VLOOKUP(ROWS($M$5:N6280),$L$5:$M$7000,2,FALSE),"")</f>
        <v/>
      </c>
      <c r="O6280" s="1" t="str">
        <f>IFERROR(VLOOKUP(ROWS($O$5:O6280),$K$5:$L$7000,2,FALSE),"")</f>
        <v/>
      </c>
    </row>
    <row r="6281" spans="2:15" ht="15" customHeight="1" x14ac:dyDescent="0.25">
      <c r="B6281" s="178" t="s">
        <v>14172</v>
      </c>
      <c r="C6281" s="178" t="s">
        <v>88</v>
      </c>
      <c r="D6281" s="178" t="s">
        <v>14173</v>
      </c>
      <c r="E6281" s="178" t="s">
        <v>5075</v>
      </c>
      <c r="F6281" s="178" t="s">
        <v>17</v>
      </c>
      <c r="G6281" s="1">
        <f>IF(ISNUMBER(Pay_Item_Search_Text),IF(ISNUMBER(IF(FIND(Pay_Item_Search_Text,B6281)=1,1, "FALSE")),MAX(G$4:$G6280)+1,IF(ISNUMBER(Pay_Item_Search_Text),0,IF(ISNUMBER(SEARCH(Pay_Item_Search_Text,H6281)),MAX(G$4:$G6280)+1,0))),IF(ISNUMBER(Pay_Item_Search_Text),0,IF(ISNUMBER(SEARCH(Pay_Item_Search_Text,H6281)),MAX(G$4:$G6280)+1,0)))</f>
        <v>6277</v>
      </c>
      <c r="H6281" s="1" t="str">
        <f>IF(Table_PayItems[[#This Row],[Description]]="_","_ Unique Item - "&amp;Table_PayItems[[#This Row],[Item]]&amp;" - $"&amp;Table_PayItems[[#This Row],[Unit]],Table_PayItems[[#This Row],[Description]]&amp;" - $"&amp;Table_PayItems[[#This Row],[Unit]])</f>
        <v>TS, Wireless Link, Salv - $Ea</v>
      </c>
      <c r="I6281" s="29" t="str">
        <f>IFERROR(VLOOKUP(ROWS($M$5:M6281),Table_PayItems[[Search Key]:[Concentrated Name]],2,FALSE),"")</f>
        <v>TS, Wireless Link, Salv - $Ea</v>
      </c>
      <c r="J6281" s="1"/>
      <c r="K6281" s="1"/>
      <c r="L6281" s="22">
        <f>IF(ISNUMBER(SEARCH(Pay_Item_Search_Text_2,M6281)),MAX($L$4:L6280)+1,0)</f>
        <v>0</v>
      </c>
      <c r="M6281" s="1" t="str">
        <f>IFERROR(VLOOKUP(ROWS($M$5:M6281),Table_PayItems[[Search Key]:[Concentrated Name]],2,FALSE),"")</f>
        <v>TS, Wireless Link, Salv - $Ea</v>
      </c>
      <c r="N6281" s="1" t="str">
        <f>IFERROR(VLOOKUP(ROWS($M$5:N6281),$L$5:$M$7000,2,FALSE),"")</f>
        <v/>
      </c>
      <c r="O6281" s="1" t="str">
        <f>IFERROR(VLOOKUP(ROWS($O$5:O6281),$K$5:$L$7000,2,FALSE),"")</f>
        <v/>
      </c>
    </row>
    <row r="6282" spans="2:15" ht="15" customHeight="1" x14ac:dyDescent="0.25">
      <c r="B6282" s="178" t="s">
        <v>13488</v>
      </c>
      <c r="C6282" s="178" t="s">
        <v>88</v>
      </c>
      <c r="D6282" s="178" t="s">
        <v>4483</v>
      </c>
      <c r="E6282" s="178" t="s">
        <v>6993</v>
      </c>
      <c r="F6282" s="178" t="s">
        <v>17</v>
      </c>
      <c r="G6282" s="1">
        <f>IF(ISNUMBER(Pay_Item_Search_Text),IF(ISNUMBER(IF(FIND(Pay_Item_Search_Text,B6282)=1,1, "FALSE")),MAX(G$4:$G6281)+1,IF(ISNUMBER(Pay_Item_Search_Text),0,IF(ISNUMBER(SEARCH(Pay_Item_Search_Text,H6282)),MAX(G$4:$G6281)+1,0))),IF(ISNUMBER(Pay_Item_Search_Text),0,IF(ISNUMBER(SEARCH(Pay_Item_Search_Text,H6282)),MAX(G$4:$G6281)+1,0)))</f>
        <v>6278</v>
      </c>
      <c r="H6282" s="1" t="str">
        <f>IF(Table_PayItems[[#This Row],[Description]]="_","_ Unique Item - "&amp;Table_PayItems[[#This Row],[Item]]&amp;" - $"&amp;Table_PayItems[[#This Row],[Unit]],Table_PayItems[[#This Row],[Description]]&amp;" - $"&amp;Table_PayItems[[#This Row],[Unit]])</f>
        <v>Tsuga canadensis, #15 cont. - $Ea</v>
      </c>
      <c r="I6282" s="29" t="str">
        <f>IFERROR(VLOOKUP(ROWS($M$5:M6282),Table_PayItems[[Search Key]:[Concentrated Name]],2,FALSE),"")</f>
        <v>Tsuga canadensis, #15 cont. - $Ea</v>
      </c>
      <c r="J6282" s="1"/>
      <c r="K6282" s="1"/>
      <c r="L6282" s="22">
        <f>IF(ISNUMBER(SEARCH(Pay_Item_Search_Text_2,M6282)),MAX($L$4:L6281)+1,0)</f>
        <v>0</v>
      </c>
      <c r="M6282" s="1" t="str">
        <f>IFERROR(VLOOKUP(ROWS($M$5:M6282),Table_PayItems[[Search Key]:[Concentrated Name]],2,FALSE),"")</f>
        <v>Tsuga canadensis, #15 cont. - $Ea</v>
      </c>
      <c r="N6282" s="1" t="str">
        <f>IFERROR(VLOOKUP(ROWS($M$5:N6282),$L$5:$M$7000,2,FALSE),"")</f>
        <v/>
      </c>
      <c r="O6282" s="1" t="str">
        <f>IFERROR(VLOOKUP(ROWS($O$5:O6282),$K$5:$L$7000,2,FALSE),"")</f>
        <v/>
      </c>
    </row>
    <row r="6283" spans="2:15" ht="15" customHeight="1" x14ac:dyDescent="0.25">
      <c r="B6283" s="178" t="s">
        <v>13485</v>
      </c>
      <c r="C6283" s="178" t="s">
        <v>88</v>
      </c>
      <c r="D6283" s="178" t="s">
        <v>4480</v>
      </c>
      <c r="E6283" s="178" t="s">
        <v>6993</v>
      </c>
      <c r="F6283" s="178" t="s">
        <v>17</v>
      </c>
      <c r="G6283" s="1">
        <f>IF(ISNUMBER(Pay_Item_Search_Text),IF(ISNUMBER(IF(FIND(Pay_Item_Search_Text,B6283)=1,1, "FALSE")),MAX(G$4:$G6282)+1,IF(ISNUMBER(Pay_Item_Search_Text),0,IF(ISNUMBER(SEARCH(Pay_Item_Search_Text,H6283)),MAX(G$4:$G6282)+1,0))),IF(ISNUMBER(Pay_Item_Search_Text),0,IF(ISNUMBER(SEARCH(Pay_Item_Search_Text,H6283)),MAX(G$4:$G6282)+1,0)))</f>
        <v>6279</v>
      </c>
      <c r="H6283" s="1" t="str">
        <f>IF(Table_PayItems[[#This Row],[Description]]="_","_ Unique Item - "&amp;Table_PayItems[[#This Row],[Item]]&amp;" - $"&amp;Table_PayItems[[#This Row],[Unit]],Table_PayItems[[#This Row],[Description]]&amp;" - $"&amp;Table_PayItems[[#This Row],[Unit]])</f>
        <v>Tsuga canadensis, #3 cont. - $Ea</v>
      </c>
      <c r="I6283" s="29" t="str">
        <f>IFERROR(VLOOKUP(ROWS($M$5:M6283),Table_PayItems[[Search Key]:[Concentrated Name]],2,FALSE),"")</f>
        <v>Tsuga canadensis, #3 cont. - $Ea</v>
      </c>
      <c r="J6283" s="1"/>
      <c r="K6283" s="1"/>
      <c r="L6283" s="22">
        <f>IF(ISNUMBER(SEARCH(Pay_Item_Search_Text_2,M6283)),MAX($L$4:L6282)+1,0)</f>
        <v>0</v>
      </c>
      <c r="M6283" s="1" t="str">
        <f>IFERROR(VLOOKUP(ROWS($M$5:M6283),Table_PayItems[[Search Key]:[Concentrated Name]],2,FALSE),"")</f>
        <v>Tsuga canadensis, #3 cont. - $Ea</v>
      </c>
      <c r="N6283" s="1" t="str">
        <f>IFERROR(VLOOKUP(ROWS($M$5:N6283),$L$5:$M$7000,2,FALSE),"")</f>
        <v/>
      </c>
      <c r="O6283" s="1" t="str">
        <f>IFERROR(VLOOKUP(ROWS($O$5:O6283),$K$5:$L$7000,2,FALSE),"")</f>
        <v/>
      </c>
    </row>
    <row r="6284" spans="2:15" ht="15" customHeight="1" x14ac:dyDescent="0.25">
      <c r="B6284" s="178" t="s">
        <v>13486</v>
      </c>
      <c r="C6284" s="178" t="s">
        <v>88</v>
      </c>
      <c r="D6284" s="178" t="s">
        <v>4481</v>
      </c>
      <c r="E6284" s="178" t="s">
        <v>6993</v>
      </c>
      <c r="F6284" s="178" t="s">
        <v>17</v>
      </c>
      <c r="G6284" s="27">
        <f>IF(ISNUMBER(Pay_Item_Search_Text),IF(ISNUMBER(IF(FIND(Pay_Item_Search_Text,B6284)=1,1, "FALSE")),MAX(G$4:$G6283)+1,IF(ISNUMBER(Pay_Item_Search_Text),0,IF(ISNUMBER(SEARCH(Pay_Item_Search_Text,H6284)),MAX(G$4:$G6283)+1,0))),IF(ISNUMBER(Pay_Item_Search_Text),0,IF(ISNUMBER(SEARCH(Pay_Item_Search_Text,H6284)),MAX(G$4:$G6283)+1,0)))</f>
        <v>6280</v>
      </c>
      <c r="H6284" s="24" t="str">
        <f>IF(Table_PayItems[[#This Row],[Description]]="_","_ Unique Item - "&amp;Table_PayItems[[#This Row],[Item]]&amp;" - $"&amp;Table_PayItems[[#This Row],[Unit]],Table_PayItems[[#This Row],[Description]]&amp;" - $"&amp;Table_PayItems[[#This Row],[Unit]])</f>
        <v>Tsuga canadensis, #5 cont. - $Ea</v>
      </c>
      <c r="I6284" s="29" t="str">
        <f>IFERROR(VLOOKUP(ROWS($M$5:M6284),Table_PayItems[[Search Key]:[Concentrated Name]],2,FALSE),"")</f>
        <v>Tsuga canadensis, #5 cont. - $Ea</v>
      </c>
      <c r="J6284" s="1"/>
      <c r="K6284" s="1"/>
      <c r="L6284" s="22">
        <f>IF(ISNUMBER(SEARCH(Pay_Item_Search_Text_2,M6284)),MAX($L$4:L6283)+1,0)</f>
        <v>0</v>
      </c>
      <c r="M6284" s="1" t="str">
        <f>IFERROR(VLOOKUP(ROWS($M$5:M6284),Table_PayItems[[Search Key]:[Concentrated Name]],2,FALSE),"")</f>
        <v>Tsuga canadensis, #5 cont. - $Ea</v>
      </c>
      <c r="N6284" s="1" t="str">
        <f>IFERROR(VLOOKUP(ROWS($M$5:N6284),$L$5:$M$7000,2,FALSE),"")</f>
        <v/>
      </c>
      <c r="O6284" s="1" t="str">
        <f>IFERROR(VLOOKUP(ROWS($O$5:O6284),$K$5:$L$7000,2,FALSE),"")</f>
        <v/>
      </c>
    </row>
    <row r="6285" spans="2:15" ht="15" customHeight="1" x14ac:dyDescent="0.25">
      <c r="B6285" s="178" t="s">
        <v>13487</v>
      </c>
      <c r="C6285" s="178" t="s">
        <v>88</v>
      </c>
      <c r="D6285" s="178" t="s">
        <v>4482</v>
      </c>
      <c r="E6285" s="178" t="s">
        <v>6993</v>
      </c>
      <c r="F6285" s="178" t="s">
        <v>17</v>
      </c>
      <c r="G6285" s="1">
        <f>IF(ISNUMBER(Pay_Item_Search_Text),IF(ISNUMBER(IF(FIND(Pay_Item_Search_Text,B6285)=1,1, "FALSE")),MAX(G$4:$G6284)+1,IF(ISNUMBER(Pay_Item_Search_Text),0,IF(ISNUMBER(SEARCH(Pay_Item_Search_Text,H6285)),MAX(G$4:$G6284)+1,0))),IF(ISNUMBER(Pay_Item_Search_Text),0,IF(ISNUMBER(SEARCH(Pay_Item_Search_Text,H6285)),MAX(G$4:$G6284)+1,0)))</f>
        <v>6281</v>
      </c>
      <c r="H6285" s="1" t="str">
        <f>IF(Table_PayItems[[#This Row],[Description]]="_","_ Unique Item - "&amp;Table_PayItems[[#This Row],[Item]]&amp;" - $"&amp;Table_PayItems[[#This Row],[Unit]],Table_PayItems[[#This Row],[Description]]&amp;" - $"&amp;Table_PayItems[[#This Row],[Unit]])</f>
        <v>Tsuga canadensis, #7 cont. - $Ea</v>
      </c>
      <c r="I6285" s="29" t="str">
        <f>IFERROR(VLOOKUP(ROWS($M$5:M6285),Table_PayItems[[Search Key]:[Concentrated Name]],2,FALSE),"")</f>
        <v>Tsuga canadensis, #7 cont. - $Ea</v>
      </c>
      <c r="J6285" s="1"/>
      <c r="K6285" s="1"/>
      <c r="L6285" s="22">
        <f>IF(ISNUMBER(SEARCH(Pay_Item_Search_Text_2,M6285)),MAX($L$4:L6284)+1,0)</f>
        <v>0</v>
      </c>
      <c r="M6285" s="1" t="str">
        <f>IFERROR(VLOOKUP(ROWS($M$5:M6285),Table_PayItems[[Search Key]:[Concentrated Name]],2,FALSE),"")</f>
        <v>Tsuga canadensis, #7 cont. - $Ea</v>
      </c>
      <c r="N6285" s="1" t="str">
        <f>IFERROR(VLOOKUP(ROWS($M$5:N6285),$L$5:$M$7000,2,FALSE),"")</f>
        <v/>
      </c>
      <c r="O6285" s="1" t="str">
        <f>IFERROR(VLOOKUP(ROWS($O$5:O6285),$K$5:$L$7000,2,FALSE),"")</f>
        <v/>
      </c>
    </row>
    <row r="6286" spans="2:15" ht="15" customHeight="1" x14ac:dyDescent="0.25">
      <c r="B6286" s="178" t="s">
        <v>13489</v>
      </c>
      <c r="C6286" s="178" t="s">
        <v>88</v>
      </c>
      <c r="D6286" s="178" t="s">
        <v>4484</v>
      </c>
      <c r="E6286" s="178" t="s">
        <v>6993</v>
      </c>
      <c r="F6286" s="178" t="s">
        <v>17</v>
      </c>
      <c r="G6286" s="1">
        <f>IF(ISNUMBER(Pay_Item_Search_Text),IF(ISNUMBER(IF(FIND(Pay_Item_Search_Text,B6286)=1,1, "FALSE")),MAX(G$4:$G6285)+1,IF(ISNUMBER(Pay_Item_Search_Text),0,IF(ISNUMBER(SEARCH(Pay_Item_Search_Text,H6286)),MAX(G$4:$G6285)+1,0))),IF(ISNUMBER(Pay_Item_Search_Text),0,IF(ISNUMBER(SEARCH(Pay_Item_Search_Text,H6286)),MAX(G$4:$G6285)+1,0)))</f>
        <v>6282</v>
      </c>
      <c r="H6286" s="1" t="str">
        <f>IF(Table_PayItems[[#This Row],[Description]]="_","_ Unique Item - "&amp;Table_PayItems[[#This Row],[Item]]&amp;" - $"&amp;Table_PayItems[[#This Row],[Unit]],Table_PayItems[[#This Row],[Description]]&amp;" - $"&amp;Table_PayItems[[#This Row],[Unit]])</f>
        <v>Tsuga canadensis, 3 foot - $Ea</v>
      </c>
      <c r="I6286" s="29" t="str">
        <f>IFERROR(VLOOKUP(ROWS($M$5:M6286),Table_PayItems[[Search Key]:[Concentrated Name]],2,FALSE),"")</f>
        <v>Tsuga canadensis, 3 foot - $Ea</v>
      </c>
      <c r="J6286" s="1"/>
      <c r="K6286" s="1"/>
      <c r="L6286" s="22">
        <f>IF(ISNUMBER(SEARCH(Pay_Item_Search_Text_2,M6286)),MAX($L$4:L6285)+1,0)</f>
        <v>0</v>
      </c>
      <c r="M6286" s="1" t="str">
        <f>IFERROR(VLOOKUP(ROWS($M$5:M6286),Table_PayItems[[Search Key]:[Concentrated Name]],2,FALSE),"")</f>
        <v>Tsuga canadensis, 3 foot - $Ea</v>
      </c>
      <c r="N6286" s="1" t="str">
        <f>IFERROR(VLOOKUP(ROWS($M$5:N6286),$L$5:$M$7000,2,FALSE),"")</f>
        <v/>
      </c>
      <c r="O6286" s="1" t="str">
        <f>IFERROR(VLOOKUP(ROWS($O$5:O6286),$K$5:$L$7000,2,FALSE),"")</f>
        <v/>
      </c>
    </row>
    <row r="6287" spans="2:15" ht="15" customHeight="1" x14ac:dyDescent="0.25">
      <c r="B6287" s="178" t="s">
        <v>13490</v>
      </c>
      <c r="C6287" s="178" t="s">
        <v>88</v>
      </c>
      <c r="D6287" s="178" t="s">
        <v>4485</v>
      </c>
      <c r="E6287" s="178" t="s">
        <v>6993</v>
      </c>
      <c r="F6287" s="178" t="s">
        <v>17</v>
      </c>
      <c r="G6287" s="1">
        <f>IF(ISNUMBER(Pay_Item_Search_Text),IF(ISNUMBER(IF(FIND(Pay_Item_Search_Text,B6287)=1,1, "FALSE")),MAX(G$4:$G6286)+1,IF(ISNUMBER(Pay_Item_Search_Text),0,IF(ISNUMBER(SEARCH(Pay_Item_Search_Text,H6287)),MAX(G$4:$G6286)+1,0))),IF(ISNUMBER(Pay_Item_Search_Text),0,IF(ISNUMBER(SEARCH(Pay_Item_Search_Text,H6287)),MAX(G$4:$G6286)+1,0)))</f>
        <v>6283</v>
      </c>
      <c r="H6287" s="1" t="str">
        <f>IF(Table_PayItems[[#This Row],[Description]]="_","_ Unique Item - "&amp;Table_PayItems[[#This Row],[Item]]&amp;" - $"&amp;Table_PayItems[[#This Row],[Unit]],Table_PayItems[[#This Row],[Description]]&amp;" - $"&amp;Table_PayItems[[#This Row],[Unit]])</f>
        <v>Tsuga canadensis, 4 foot - $Ea</v>
      </c>
      <c r="I6287" s="29" t="str">
        <f>IFERROR(VLOOKUP(ROWS($M$5:M6287),Table_PayItems[[Search Key]:[Concentrated Name]],2,FALSE),"")</f>
        <v>Tsuga canadensis, 4 foot - $Ea</v>
      </c>
      <c r="J6287" s="1"/>
      <c r="K6287" s="1"/>
      <c r="L6287" s="22">
        <f>IF(ISNUMBER(SEARCH(Pay_Item_Search_Text_2,M6287)),MAX($L$4:L6286)+1,0)</f>
        <v>0</v>
      </c>
      <c r="M6287" s="1" t="str">
        <f>IFERROR(VLOOKUP(ROWS($M$5:M6287),Table_PayItems[[Search Key]:[Concentrated Name]],2,FALSE),"")</f>
        <v>Tsuga canadensis, 4 foot - $Ea</v>
      </c>
      <c r="N6287" s="1" t="str">
        <f>IFERROR(VLOOKUP(ROWS($M$5:N6287),$L$5:$M$7000,2,FALSE),"")</f>
        <v/>
      </c>
      <c r="O6287" s="1" t="str">
        <f>IFERROR(VLOOKUP(ROWS($O$5:O6287),$K$5:$L$7000,2,FALSE),"")</f>
        <v/>
      </c>
    </row>
    <row r="6288" spans="2:15" ht="15" customHeight="1" x14ac:dyDescent="0.25">
      <c r="B6288" s="178" t="s">
        <v>13491</v>
      </c>
      <c r="C6288" s="178" t="s">
        <v>88</v>
      </c>
      <c r="D6288" s="178" t="s">
        <v>4486</v>
      </c>
      <c r="E6288" s="178" t="s">
        <v>6993</v>
      </c>
      <c r="F6288" s="178" t="s">
        <v>17</v>
      </c>
      <c r="G6288" s="27">
        <f>IF(ISNUMBER(Pay_Item_Search_Text),IF(ISNUMBER(IF(FIND(Pay_Item_Search_Text,B6288)=1,1, "FALSE")),MAX(G$4:$G6287)+1,IF(ISNUMBER(Pay_Item_Search_Text),0,IF(ISNUMBER(SEARCH(Pay_Item_Search_Text,H6288)),MAX(G$4:$G6287)+1,0))),IF(ISNUMBER(Pay_Item_Search_Text),0,IF(ISNUMBER(SEARCH(Pay_Item_Search_Text,H6288)),MAX(G$4:$G6287)+1,0)))</f>
        <v>6284</v>
      </c>
      <c r="H6288" s="24" t="str">
        <f>IF(Table_PayItems[[#This Row],[Description]]="_","_ Unique Item - "&amp;Table_PayItems[[#This Row],[Item]]&amp;" - $"&amp;Table_PayItems[[#This Row],[Unit]],Table_PayItems[[#This Row],[Description]]&amp;" - $"&amp;Table_PayItems[[#This Row],[Unit]])</f>
        <v>Tsuga canadensis, 5 foot - $Ea</v>
      </c>
      <c r="I6288" s="29" t="str">
        <f>IFERROR(VLOOKUP(ROWS($M$5:M6288),Table_PayItems[[Search Key]:[Concentrated Name]],2,FALSE),"")</f>
        <v>Tsuga canadensis, 5 foot - $Ea</v>
      </c>
      <c r="J6288" s="1"/>
      <c r="K6288" s="1"/>
      <c r="L6288" s="22">
        <f>IF(ISNUMBER(SEARCH(Pay_Item_Search_Text_2,M6288)),MAX($L$4:L6287)+1,0)</f>
        <v>0</v>
      </c>
      <c r="M6288" s="1" t="str">
        <f>IFERROR(VLOOKUP(ROWS($M$5:M6288),Table_PayItems[[Search Key]:[Concentrated Name]],2,FALSE),"")</f>
        <v>Tsuga canadensis, 5 foot - $Ea</v>
      </c>
      <c r="N6288" s="1" t="str">
        <f>IFERROR(VLOOKUP(ROWS($M$5:N6288),$L$5:$M$7000,2,FALSE),"")</f>
        <v/>
      </c>
      <c r="O6288" s="1" t="str">
        <f>IFERROR(VLOOKUP(ROWS($O$5:O6288),$K$5:$L$7000,2,FALSE),"")</f>
        <v/>
      </c>
    </row>
    <row r="6289" spans="2:15" ht="15" customHeight="1" x14ac:dyDescent="0.25">
      <c r="B6289" s="178" t="s">
        <v>13492</v>
      </c>
      <c r="C6289" s="178" t="s">
        <v>88</v>
      </c>
      <c r="D6289" s="178" t="s">
        <v>4487</v>
      </c>
      <c r="E6289" s="178" t="s">
        <v>6993</v>
      </c>
      <c r="F6289" s="178" t="s">
        <v>17</v>
      </c>
      <c r="G6289" s="1">
        <f>IF(ISNUMBER(Pay_Item_Search_Text),IF(ISNUMBER(IF(FIND(Pay_Item_Search_Text,B6289)=1,1, "FALSE")),MAX(G$4:$G6288)+1,IF(ISNUMBER(Pay_Item_Search_Text),0,IF(ISNUMBER(SEARCH(Pay_Item_Search_Text,H6289)),MAX(G$4:$G6288)+1,0))),IF(ISNUMBER(Pay_Item_Search_Text),0,IF(ISNUMBER(SEARCH(Pay_Item_Search_Text,H6289)),MAX(G$4:$G6288)+1,0)))</f>
        <v>6285</v>
      </c>
      <c r="H6289" s="1" t="str">
        <f>IF(Table_PayItems[[#This Row],[Description]]="_","_ Unique Item - "&amp;Table_PayItems[[#This Row],[Item]]&amp;" - $"&amp;Table_PayItems[[#This Row],[Unit]],Table_PayItems[[#This Row],[Description]]&amp;" - $"&amp;Table_PayItems[[#This Row],[Unit]])</f>
        <v>Tsuga canadensis, 6 foot - $Ea</v>
      </c>
      <c r="I6289" s="29" t="str">
        <f>IFERROR(VLOOKUP(ROWS($M$5:M6289),Table_PayItems[[Search Key]:[Concentrated Name]],2,FALSE),"")</f>
        <v>Tsuga canadensis, 6 foot - $Ea</v>
      </c>
      <c r="J6289" s="1"/>
      <c r="K6289" s="1"/>
      <c r="L6289" s="22">
        <f>IF(ISNUMBER(SEARCH(Pay_Item_Search_Text_2,M6289)),MAX($L$4:L6288)+1,0)</f>
        <v>0</v>
      </c>
      <c r="M6289" s="1" t="str">
        <f>IFERROR(VLOOKUP(ROWS($M$5:M6289),Table_PayItems[[Search Key]:[Concentrated Name]],2,FALSE),"")</f>
        <v>Tsuga canadensis, 6 foot - $Ea</v>
      </c>
      <c r="N6289" s="1" t="str">
        <f>IFERROR(VLOOKUP(ROWS($M$5:N6289),$L$5:$M$7000,2,FALSE),"")</f>
        <v/>
      </c>
      <c r="O6289" s="1" t="str">
        <f>IFERROR(VLOOKUP(ROWS($O$5:O6289),$K$5:$L$7000,2,FALSE),"")</f>
        <v/>
      </c>
    </row>
    <row r="6290" spans="2:15" ht="15" customHeight="1" x14ac:dyDescent="0.25">
      <c r="B6290" s="178" t="s">
        <v>11940</v>
      </c>
      <c r="C6290" s="178" t="s">
        <v>88</v>
      </c>
      <c r="D6290" s="178" t="s">
        <v>6976</v>
      </c>
      <c r="E6290" s="178" t="s">
        <v>7904</v>
      </c>
      <c r="F6290" s="178" t="s">
        <v>17</v>
      </c>
      <c r="G6290" s="1">
        <f>IF(ISNUMBER(Pay_Item_Search_Text),IF(ISNUMBER(IF(FIND(Pay_Item_Search_Text,B6290)=1,1, "FALSE")),MAX(G$4:$G6289)+1,IF(ISNUMBER(Pay_Item_Search_Text),0,IF(ISNUMBER(SEARCH(Pay_Item_Search_Text,H6290)),MAX(G$4:$G6289)+1,0))),IF(ISNUMBER(Pay_Item_Search_Text),0,IF(ISNUMBER(SEARCH(Pay_Item_Search_Text,H6290)),MAX(G$4:$G6289)+1,0)))</f>
        <v>6286</v>
      </c>
      <c r="H6290" s="1" t="str">
        <f>IF(Table_PayItems[[#This Row],[Description]]="_","_ Unique Item - "&amp;Table_PayItems[[#This Row],[Item]]&amp;" - $"&amp;Table_PayItems[[#This Row],[Unit]],Table_PayItems[[#This Row],[Description]]&amp;" - $"&amp;Table_PayItems[[#This Row],[Unit]])</f>
        <v>Tubular Marker - $Ea</v>
      </c>
      <c r="I6290" s="29" t="str">
        <f>IFERROR(VLOOKUP(ROWS($M$5:M6290),Table_PayItems[[Search Key]:[Concentrated Name]],2,FALSE),"")</f>
        <v>Tubular Marker - $Ea</v>
      </c>
      <c r="J6290" s="1"/>
      <c r="K6290" s="1"/>
      <c r="L6290" s="22">
        <f>IF(ISNUMBER(SEARCH(Pay_Item_Search_Text_2,M6290)),MAX($L$4:L6289)+1,0)</f>
        <v>0</v>
      </c>
      <c r="M6290" s="1" t="str">
        <f>IFERROR(VLOOKUP(ROWS($M$5:M6290),Table_PayItems[[Search Key]:[Concentrated Name]],2,FALSE),"")</f>
        <v>Tubular Marker - $Ea</v>
      </c>
      <c r="N6290" s="1" t="str">
        <f>IFERROR(VLOOKUP(ROWS($M$5:N6290),$L$5:$M$7000,2,FALSE),"")</f>
        <v/>
      </c>
      <c r="O6290" s="1" t="str">
        <f>IFERROR(VLOOKUP(ROWS($O$5:O6290),$K$5:$L$7000,2,FALSE),"")</f>
        <v/>
      </c>
    </row>
    <row r="6291" spans="2:15" ht="15" customHeight="1" x14ac:dyDescent="0.25">
      <c r="B6291" s="178" t="s">
        <v>11941</v>
      </c>
      <c r="C6291" s="178" t="s">
        <v>88</v>
      </c>
      <c r="D6291" s="178" t="s">
        <v>6977</v>
      </c>
      <c r="E6291" s="178" t="s">
        <v>7904</v>
      </c>
      <c r="F6291" s="178" t="s">
        <v>17</v>
      </c>
      <c r="G6291" s="1">
        <f>IF(ISNUMBER(Pay_Item_Search_Text),IF(ISNUMBER(IF(FIND(Pay_Item_Search_Text,B6291)=1,1, "FALSE")),MAX(G$4:$G6290)+1,IF(ISNUMBER(Pay_Item_Search_Text),0,IF(ISNUMBER(SEARCH(Pay_Item_Search_Text,H6291)),MAX(G$4:$G6290)+1,0))),IF(ISNUMBER(Pay_Item_Search_Text),0,IF(ISNUMBER(SEARCH(Pay_Item_Search_Text,H6291)),MAX(G$4:$G6290)+1,0)))</f>
        <v>6287</v>
      </c>
      <c r="H6291" s="1" t="str">
        <f>IF(Table_PayItems[[#This Row],[Description]]="_","_ Unique Item - "&amp;Table_PayItems[[#This Row],[Item]]&amp;" - $"&amp;Table_PayItems[[#This Row],[Unit]],Table_PayItems[[#This Row],[Description]]&amp;" - $"&amp;Table_PayItems[[#This Row],[Unit]])</f>
        <v>Tubular Marker, Replacement - $Ea</v>
      </c>
      <c r="I6291" s="29" t="str">
        <f>IFERROR(VLOOKUP(ROWS($M$5:M6291),Table_PayItems[[Search Key]:[Concentrated Name]],2,FALSE),"")</f>
        <v>Tubular Marker, Replacement - $Ea</v>
      </c>
      <c r="J6291" s="1"/>
      <c r="K6291" s="1"/>
      <c r="L6291" s="22">
        <f>IF(ISNUMBER(SEARCH(Pay_Item_Search_Text_2,M6291)),MAX($L$4:L6290)+1,0)</f>
        <v>0</v>
      </c>
      <c r="M6291" s="1" t="str">
        <f>IFERROR(VLOOKUP(ROWS($M$5:M6291),Table_PayItems[[Search Key]:[Concentrated Name]],2,FALSE),"")</f>
        <v>Tubular Marker, Replacement - $Ea</v>
      </c>
      <c r="N6291" s="1" t="str">
        <f>IFERROR(VLOOKUP(ROWS($M$5:N6291),$L$5:$M$7000,2,FALSE),"")</f>
        <v/>
      </c>
      <c r="O6291" s="1" t="str">
        <f>IFERROR(VLOOKUP(ROWS($O$5:O6291),$K$5:$L$7000,2,FALSE),"")</f>
        <v/>
      </c>
    </row>
    <row r="6292" spans="2:15" ht="15" customHeight="1" x14ac:dyDescent="0.25">
      <c r="B6292" s="178" t="s">
        <v>13493</v>
      </c>
      <c r="C6292" s="178" t="s">
        <v>88</v>
      </c>
      <c r="D6292" s="178" t="s">
        <v>7840</v>
      </c>
      <c r="E6292" s="178" t="s">
        <v>6993</v>
      </c>
      <c r="F6292" s="178" t="s">
        <v>17</v>
      </c>
      <c r="G6292" s="1">
        <f>IF(ISNUMBER(Pay_Item_Search_Text),IF(ISNUMBER(IF(FIND(Pay_Item_Search_Text,B6292)=1,1, "FALSE")),MAX(G$4:$G6291)+1,IF(ISNUMBER(Pay_Item_Search_Text),0,IF(ISNUMBER(SEARCH(Pay_Item_Search_Text,H6292)),MAX(G$4:$G6291)+1,0))),IF(ISNUMBER(Pay_Item_Search_Text),0,IF(ISNUMBER(SEARCH(Pay_Item_Search_Text,H6292)),MAX(G$4:$G6291)+1,0)))</f>
        <v>6288</v>
      </c>
      <c r="H6292" s="1" t="str">
        <f>IF(Table_PayItems[[#This Row],[Description]]="_","_ Unique Item - "&amp;Table_PayItems[[#This Row],[Item]]&amp;" - $"&amp;Table_PayItems[[#This Row],[Unit]],Table_PayItems[[#This Row],[Description]]&amp;" - $"&amp;Table_PayItems[[#This Row],[Unit]])</f>
        <v>Ulmus americana Delaware, 1 1/2 inch - $Ea</v>
      </c>
      <c r="I6292" s="29" t="str">
        <f>IFERROR(VLOOKUP(ROWS($M$5:M6292),Table_PayItems[[Search Key]:[Concentrated Name]],2,FALSE),"")</f>
        <v>Ulmus americana Delaware, 1 1/2 inch - $Ea</v>
      </c>
      <c r="J6292" s="1"/>
      <c r="K6292" s="1"/>
      <c r="L6292" s="22">
        <f>IF(ISNUMBER(SEARCH(Pay_Item_Search_Text_2,M6292)),MAX($L$4:L6291)+1,0)</f>
        <v>0</v>
      </c>
      <c r="M6292" s="1" t="str">
        <f>IFERROR(VLOOKUP(ROWS($M$5:M6292),Table_PayItems[[Search Key]:[Concentrated Name]],2,FALSE),"")</f>
        <v>Ulmus americana Delaware, 1 1/2 inch - $Ea</v>
      </c>
      <c r="N6292" s="1" t="str">
        <f>IFERROR(VLOOKUP(ROWS($M$5:N6292),$L$5:$M$7000,2,FALSE),"")</f>
        <v/>
      </c>
      <c r="O6292" s="1" t="str">
        <f>IFERROR(VLOOKUP(ROWS($O$5:O6292),$K$5:$L$7000,2,FALSE),"")</f>
        <v/>
      </c>
    </row>
    <row r="6293" spans="2:15" ht="15" customHeight="1" x14ac:dyDescent="0.25">
      <c r="B6293" s="178" t="s">
        <v>13494</v>
      </c>
      <c r="C6293" s="178" t="s">
        <v>88</v>
      </c>
      <c r="D6293" s="178" t="s">
        <v>7841</v>
      </c>
      <c r="E6293" s="178" t="s">
        <v>6993</v>
      </c>
      <c r="F6293" s="178" t="s">
        <v>17</v>
      </c>
      <c r="G6293" s="1">
        <f>IF(ISNUMBER(Pay_Item_Search_Text),IF(ISNUMBER(IF(FIND(Pay_Item_Search_Text,B6293)=1,1, "FALSE")),MAX(G$4:$G6292)+1,IF(ISNUMBER(Pay_Item_Search_Text),0,IF(ISNUMBER(SEARCH(Pay_Item_Search_Text,H6293)),MAX(G$4:$G6292)+1,0))),IF(ISNUMBER(Pay_Item_Search_Text),0,IF(ISNUMBER(SEARCH(Pay_Item_Search_Text,H6293)),MAX(G$4:$G6292)+1,0)))</f>
        <v>6289</v>
      </c>
      <c r="H6293" s="1" t="str">
        <f>IF(Table_PayItems[[#This Row],[Description]]="_","_ Unique Item - "&amp;Table_PayItems[[#This Row],[Item]]&amp;" - $"&amp;Table_PayItems[[#This Row],[Unit]],Table_PayItems[[#This Row],[Description]]&amp;" - $"&amp;Table_PayItems[[#This Row],[Unit]])</f>
        <v>Ulmus Americana Delaware, 1 3/4 inch - $Ea</v>
      </c>
      <c r="I6293" s="29" t="str">
        <f>IFERROR(VLOOKUP(ROWS($M$5:M6293),Table_PayItems[[Search Key]:[Concentrated Name]],2,FALSE),"")</f>
        <v>Ulmus Americana Delaware, 1 3/4 inch - $Ea</v>
      </c>
      <c r="J6293" s="1"/>
      <c r="K6293" s="1"/>
      <c r="L6293" s="22">
        <f>IF(ISNUMBER(SEARCH(Pay_Item_Search_Text_2,M6293)),MAX($L$4:L6292)+1,0)</f>
        <v>0</v>
      </c>
      <c r="M6293" s="1" t="str">
        <f>IFERROR(VLOOKUP(ROWS($M$5:M6293),Table_PayItems[[Search Key]:[Concentrated Name]],2,FALSE),"")</f>
        <v>Ulmus Americana Delaware, 1 3/4 inch - $Ea</v>
      </c>
      <c r="N6293" s="1" t="str">
        <f>IFERROR(VLOOKUP(ROWS($M$5:N6293),$L$5:$M$7000,2,FALSE),"")</f>
        <v/>
      </c>
      <c r="O6293" s="1" t="str">
        <f>IFERROR(VLOOKUP(ROWS($O$5:O6293),$K$5:$L$7000,2,FALSE),"")</f>
        <v/>
      </c>
    </row>
    <row r="6294" spans="2:15" ht="15" customHeight="1" x14ac:dyDescent="0.25">
      <c r="B6294" s="178" t="s">
        <v>13495</v>
      </c>
      <c r="C6294" s="178" t="s">
        <v>88</v>
      </c>
      <c r="D6294" s="178" t="s">
        <v>7842</v>
      </c>
      <c r="E6294" s="178" t="s">
        <v>6993</v>
      </c>
      <c r="F6294" s="178" t="s">
        <v>17</v>
      </c>
      <c r="G6294" s="1">
        <f>IF(ISNUMBER(Pay_Item_Search_Text),IF(ISNUMBER(IF(FIND(Pay_Item_Search_Text,B6294)=1,1, "FALSE")),MAX(G$4:$G6293)+1,IF(ISNUMBER(Pay_Item_Search_Text),0,IF(ISNUMBER(SEARCH(Pay_Item_Search_Text,H6294)),MAX(G$4:$G6293)+1,0))),IF(ISNUMBER(Pay_Item_Search_Text),0,IF(ISNUMBER(SEARCH(Pay_Item_Search_Text,H6294)),MAX(G$4:$G6293)+1,0)))</f>
        <v>6290</v>
      </c>
      <c r="H6294" s="1" t="str">
        <f>IF(Table_PayItems[[#This Row],[Description]]="_","_ Unique Item - "&amp;Table_PayItems[[#This Row],[Item]]&amp;" - $"&amp;Table_PayItems[[#This Row],[Unit]],Table_PayItems[[#This Row],[Description]]&amp;" - $"&amp;Table_PayItems[[#This Row],[Unit]])</f>
        <v>Ulmus americana Delaware, 2 inch - $Ea</v>
      </c>
      <c r="I6294" s="29" t="str">
        <f>IFERROR(VLOOKUP(ROWS($M$5:M6294),Table_PayItems[[Search Key]:[Concentrated Name]],2,FALSE),"")</f>
        <v>Ulmus americana Delaware, 2 inch - $Ea</v>
      </c>
      <c r="J6294" s="1"/>
      <c r="K6294" s="1"/>
      <c r="L6294" s="22">
        <f>IF(ISNUMBER(SEARCH(Pay_Item_Search_Text_2,M6294)),MAX($L$4:L6293)+1,0)</f>
        <v>0</v>
      </c>
      <c r="M6294" s="1" t="str">
        <f>IFERROR(VLOOKUP(ROWS($M$5:M6294),Table_PayItems[[Search Key]:[Concentrated Name]],2,FALSE),"")</f>
        <v>Ulmus americana Delaware, 2 inch - $Ea</v>
      </c>
      <c r="N6294" s="1" t="str">
        <f>IFERROR(VLOOKUP(ROWS($M$5:N6294),$L$5:$M$7000,2,FALSE),"")</f>
        <v/>
      </c>
      <c r="O6294" s="1" t="str">
        <f>IFERROR(VLOOKUP(ROWS($O$5:O6294),$K$5:$L$7000,2,FALSE),"")</f>
        <v/>
      </c>
    </row>
    <row r="6295" spans="2:15" ht="15" customHeight="1" x14ac:dyDescent="0.25">
      <c r="B6295" s="178" t="s">
        <v>13496</v>
      </c>
      <c r="C6295" s="178" t="s">
        <v>88</v>
      </c>
      <c r="D6295" s="178" t="s">
        <v>7843</v>
      </c>
      <c r="E6295" s="178" t="s">
        <v>6993</v>
      </c>
      <c r="F6295" s="178" t="s">
        <v>17</v>
      </c>
      <c r="G6295" s="27">
        <f>IF(ISNUMBER(Pay_Item_Search_Text),IF(ISNUMBER(IF(FIND(Pay_Item_Search_Text,B6295)=1,1, "FALSE")),MAX(G$4:$G6294)+1,IF(ISNUMBER(Pay_Item_Search_Text),0,IF(ISNUMBER(SEARCH(Pay_Item_Search_Text,H6295)),MAX(G$4:$G6294)+1,0))),IF(ISNUMBER(Pay_Item_Search_Text),0,IF(ISNUMBER(SEARCH(Pay_Item_Search_Text,H6295)),MAX(G$4:$G6294)+1,0)))</f>
        <v>6291</v>
      </c>
      <c r="H6295" s="24" t="str">
        <f>IF(Table_PayItems[[#This Row],[Description]]="_","_ Unique Item - "&amp;Table_PayItems[[#This Row],[Item]]&amp;" - $"&amp;Table_PayItems[[#This Row],[Unit]],Table_PayItems[[#This Row],[Description]]&amp;" - $"&amp;Table_PayItems[[#This Row],[Unit]])</f>
        <v>Ulmus americana Valley Forge, 1 1/2 inch - $Ea</v>
      </c>
      <c r="I6295" s="29" t="str">
        <f>IFERROR(VLOOKUP(ROWS($M$5:M6295),Table_PayItems[[Search Key]:[Concentrated Name]],2,FALSE),"")</f>
        <v>Ulmus americana Valley Forge, 1 1/2 inch - $Ea</v>
      </c>
      <c r="J6295" s="1"/>
      <c r="K6295" s="1"/>
      <c r="L6295" s="22">
        <f>IF(ISNUMBER(SEARCH(Pay_Item_Search_Text_2,M6295)),MAX($L$4:L6294)+1,0)</f>
        <v>0</v>
      </c>
      <c r="M6295" s="1" t="str">
        <f>IFERROR(VLOOKUP(ROWS($M$5:M6295),Table_PayItems[[Search Key]:[Concentrated Name]],2,FALSE),"")</f>
        <v>Ulmus americana Valley Forge, 1 1/2 inch - $Ea</v>
      </c>
      <c r="N6295" s="1" t="str">
        <f>IFERROR(VLOOKUP(ROWS($M$5:N6295),$L$5:$M$7000,2,FALSE),"")</f>
        <v/>
      </c>
      <c r="O6295" s="1" t="str">
        <f>IFERROR(VLOOKUP(ROWS($O$5:O6295),$K$5:$L$7000,2,FALSE),"")</f>
        <v/>
      </c>
    </row>
    <row r="6296" spans="2:15" ht="15" customHeight="1" x14ac:dyDescent="0.25">
      <c r="B6296" s="178" t="s">
        <v>13497</v>
      </c>
      <c r="C6296" s="178" t="s">
        <v>88</v>
      </c>
      <c r="D6296" s="178" t="s">
        <v>7844</v>
      </c>
      <c r="E6296" s="178" t="s">
        <v>6993</v>
      </c>
      <c r="F6296" s="178" t="s">
        <v>17</v>
      </c>
      <c r="G6296" s="1">
        <f>IF(ISNUMBER(Pay_Item_Search_Text),IF(ISNUMBER(IF(FIND(Pay_Item_Search_Text,B6296)=1,1, "FALSE")),MAX(G$4:$G6295)+1,IF(ISNUMBER(Pay_Item_Search_Text),0,IF(ISNUMBER(SEARCH(Pay_Item_Search_Text,H6296)),MAX(G$4:$G6295)+1,0))),IF(ISNUMBER(Pay_Item_Search_Text),0,IF(ISNUMBER(SEARCH(Pay_Item_Search_Text,H6296)),MAX(G$4:$G6295)+1,0)))</f>
        <v>6292</v>
      </c>
      <c r="H6296" s="1" t="str">
        <f>IF(Table_PayItems[[#This Row],[Description]]="_","_ Unique Item - "&amp;Table_PayItems[[#This Row],[Item]]&amp;" - $"&amp;Table_PayItems[[#This Row],[Unit]],Table_PayItems[[#This Row],[Description]]&amp;" - $"&amp;Table_PayItems[[#This Row],[Unit]])</f>
        <v>Ulmus americana Valley Forge, 1 3/4 inch - $Ea</v>
      </c>
      <c r="I6296" s="29" t="str">
        <f>IFERROR(VLOOKUP(ROWS($M$5:M6296),Table_PayItems[[Search Key]:[Concentrated Name]],2,FALSE),"")</f>
        <v>Ulmus americana Valley Forge, 1 3/4 inch - $Ea</v>
      </c>
      <c r="J6296" s="1"/>
      <c r="K6296" s="1"/>
      <c r="L6296" s="22">
        <f>IF(ISNUMBER(SEARCH(Pay_Item_Search_Text_2,M6296)),MAX($L$4:L6295)+1,0)</f>
        <v>0</v>
      </c>
      <c r="M6296" s="1" t="str">
        <f>IFERROR(VLOOKUP(ROWS($M$5:M6296),Table_PayItems[[Search Key]:[Concentrated Name]],2,FALSE),"")</f>
        <v>Ulmus americana Valley Forge, 1 3/4 inch - $Ea</v>
      </c>
      <c r="N6296" s="1" t="str">
        <f>IFERROR(VLOOKUP(ROWS($M$5:N6296),$L$5:$M$7000,2,FALSE),"")</f>
        <v/>
      </c>
      <c r="O6296" s="1" t="str">
        <f>IFERROR(VLOOKUP(ROWS($O$5:O6296),$K$5:$L$7000,2,FALSE),"")</f>
        <v/>
      </c>
    </row>
    <row r="6297" spans="2:15" ht="15" customHeight="1" x14ac:dyDescent="0.25">
      <c r="B6297" s="178" t="s">
        <v>13498</v>
      </c>
      <c r="C6297" s="178" t="s">
        <v>88</v>
      </c>
      <c r="D6297" s="178" t="s">
        <v>7845</v>
      </c>
      <c r="E6297" s="178" t="s">
        <v>6993</v>
      </c>
      <c r="F6297" s="178" t="s">
        <v>17</v>
      </c>
      <c r="G6297" s="1">
        <f>IF(ISNUMBER(Pay_Item_Search_Text),IF(ISNUMBER(IF(FIND(Pay_Item_Search_Text,B6297)=1,1, "FALSE")),MAX(G$4:$G6296)+1,IF(ISNUMBER(Pay_Item_Search_Text),0,IF(ISNUMBER(SEARCH(Pay_Item_Search_Text,H6297)),MAX(G$4:$G6296)+1,0))),IF(ISNUMBER(Pay_Item_Search_Text),0,IF(ISNUMBER(SEARCH(Pay_Item_Search_Text,H6297)),MAX(G$4:$G6296)+1,0)))</f>
        <v>6293</v>
      </c>
      <c r="H6297" s="1" t="str">
        <f>IF(Table_PayItems[[#This Row],[Description]]="_","_ Unique Item - "&amp;Table_PayItems[[#This Row],[Item]]&amp;" - $"&amp;Table_PayItems[[#This Row],[Unit]],Table_PayItems[[#This Row],[Description]]&amp;" - $"&amp;Table_PayItems[[#This Row],[Unit]])</f>
        <v>Ulmus americana Valley Forge, 2 inch - $Ea</v>
      </c>
      <c r="I6297" s="29" t="str">
        <f>IFERROR(VLOOKUP(ROWS($M$5:M6297),Table_PayItems[[Search Key]:[Concentrated Name]],2,FALSE),"")</f>
        <v>Ulmus americana Valley Forge, 2 inch - $Ea</v>
      </c>
      <c r="J6297" s="1"/>
      <c r="K6297" s="1"/>
      <c r="L6297" s="22">
        <f>IF(ISNUMBER(SEARCH(Pay_Item_Search_Text_2,M6297)),MAX($L$4:L6296)+1,0)</f>
        <v>0</v>
      </c>
      <c r="M6297" s="1" t="str">
        <f>IFERROR(VLOOKUP(ROWS($M$5:M6297),Table_PayItems[[Search Key]:[Concentrated Name]],2,FALSE),"")</f>
        <v>Ulmus americana Valley Forge, 2 inch - $Ea</v>
      </c>
      <c r="N6297" s="1" t="str">
        <f>IFERROR(VLOOKUP(ROWS($M$5:N6297),$L$5:$M$7000,2,FALSE),"")</f>
        <v/>
      </c>
      <c r="O6297" s="1" t="str">
        <f>IFERROR(VLOOKUP(ROWS($O$5:O6297),$K$5:$L$7000,2,FALSE),"")</f>
        <v/>
      </c>
    </row>
    <row r="6298" spans="2:15" ht="15" customHeight="1" x14ac:dyDescent="0.25">
      <c r="B6298" s="178" t="s">
        <v>13499</v>
      </c>
      <c r="C6298" s="178" t="s">
        <v>88</v>
      </c>
      <c r="D6298" s="178" t="s">
        <v>7846</v>
      </c>
      <c r="E6298" s="178" t="s">
        <v>6993</v>
      </c>
      <c r="F6298" s="178" t="s">
        <v>17</v>
      </c>
      <c r="G6298" s="1">
        <f>IF(ISNUMBER(Pay_Item_Search_Text),IF(ISNUMBER(IF(FIND(Pay_Item_Search_Text,B6298)=1,1, "FALSE")),MAX(G$4:$G6297)+1,IF(ISNUMBER(Pay_Item_Search_Text),0,IF(ISNUMBER(SEARCH(Pay_Item_Search_Text,H6298)),MAX(G$4:$G6297)+1,0))),IF(ISNUMBER(Pay_Item_Search_Text),0,IF(ISNUMBER(SEARCH(Pay_Item_Search_Text,H6298)),MAX(G$4:$G6297)+1,0)))</f>
        <v>6294</v>
      </c>
      <c r="H6298" s="1" t="str">
        <f>IF(Table_PayItems[[#This Row],[Description]]="_","_ Unique Item - "&amp;Table_PayItems[[#This Row],[Item]]&amp;" - $"&amp;Table_PayItems[[#This Row],[Unit]],Table_PayItems[[#This Row],[Description]]&amp;" - $"&amp;Table_PayItems[[#This Row],[Unit]])</f>
        <v>Ulmus Morton, 1 1/2 inch - $Ea</v>
      </c>
      <c r="I6298" s="29" t="str">
        <f>IFERROR(VLOOKUP(ROWS($M$5:M6298),Table_PayItems[[Search Key]:[Concentrated Name]],2,FALSE),"")</f>
        <v>Ulmus Morton, 1 1/2 inch - $Ea</v>
      </c>
      <c r="J6298" s="1"/>
      <c r="K6298" s="1"/>
      <c r="L6298" s="22">
        <f>IF(ISNUMBER(SEARCH(Pay_Item_Search_Text_2,M6298)),MAX($L$4:L6297)+1,0)</f>
        <v>0</v>
      </c>
      <c r="M6298" s="1" t="str">
        <f>IFERROR(VLOOKUP(ROWS($M$5:M6298),Table_PayItems[[Search Key]:[Concentrated Name]],2,FALSE),"")</f>
        <v>Ulmus Morton, 1 1/2 inch - $Ea</v>
      </c>
      <c r="N6298" s="1" t="str">
        <f>IFERROR(VLOOKUP(ROWS($M$5:N6298),$L$5:$M$7000,2,FALSE),"")</f>
        <v/>
      </c>
      <c r="O6298" s="1" t="str">
        <f>IFERROR(VLOOKUP(ROWS($O$5:O6298),$K$5:$L$7000,2,FALSE),"")</f>
        <v/>
      </c>
    </row>
    <row r="6299" spans="2:15" ht="15" customHeight="1" x14ac:dyDescent="0.25">
      <c r="B6299" s="178" t="s">
        <v>13500</v>
      </c>
      <c r="C6299" s="178" t="s">
        <v>88</v>
      </c>
      <c r="D6299" s="178" t="s">
        <v>7847</v>
      </c>
      <c r="E6299" s="178" t="s">
        <v>6993</v>
      </c>
      <c r="F6299" s="178" t="s">
        <v>17</v>
      </c>
      <c r="G6299" s="1">
        <f>IF(ISNUMBER(Pay_Item_Search_Text),IF(ISNUMBER(IF(FIND(Pay_Item_Search_Text,B6299)=1,1, "FALSE")),MAX(G$4:$G6298)+1,IF(ISNUMBER(Pay_Item_Search_Text),0,IF(ISNUMBER(SEARCH(Pay_Item_Search_Text,H6299)),MAX(G$4:$G6298)+1,0))),IF(ISNUMBER(Pay_Item_Search_Text),0,IF(ISNUMBER(SEARCH(Pay_Item_Search_Text,H6299)),MAX(G$4:$G6298)+1,0)))</f>
        <v>6295</v>
      </c>
      <c r="H6299" s="1" t="str">
        <f>IF(Table_PayItems[[#This Row],[Description]]="_","_ Unique Item - "&amp;Table_PayItems[[#This Row],[Item]]&amp;" - $"&amp;Table_PayItems[[#This Row],[Unit]],Table_PayItems[[#This Row],[Description]]&amp;" - $"&amp;Table_PayItems[[#This Row],[Unit]])</f>
        <v>Ulmus Morton, 1 3/4 inch - $Ea</v>
      </c>
      <c r="I6299" s="29" t="str">
        <f>IFERROR(VLOOKUP(ROWS($M$5:M6299),Table_PayItems[[Search Key]:[Concentrated Name]],2,FALSE),"")</f>
        <v>Ulmus Morton, 1 3/4 inch - $Ea</v>
      </c>
      <c r="J6299" s="1"/>
      <c r="K6299" s="1"/>
      <c r="L6299" s="22">
        <f>IF(ISNUMBER(SEARCH(Pay_Item_Search_Text_2,M6299)),MAX($L$4:L6298)+1,0)</f>
        <v>0</v>
      </c>
      <c r="M6299" s="1" t="str">
        <f>IFERROR(VLOOKUP(ROWS($M$5:M6299),Table_PayItems[[Search Key]:[Concentrated Name]],2,FALSE),"")</f>
        <v>Ulmus Morton, 1 3/4 inch - $Ea</v>
      </c>
      <c r="N6299" s="1" t="str">
        <f>IFERROR(VLOOKUP(ROWS($M$5:N6299),$L$5:$M$7000,2,FALSE),"")</f>
        <v/>
      </c>
      <c r="O6299" s="1" t="str">
        <f>IFERROR(VLOOKUP(ROWS($O$5:O6299),$K$5:$L$7000,2,FALSE),"")</f>
        <v/>
      </c>
    </row>
    <row r="6300" spans="2:15" ht="15" customHeight="1" x14ac:dyDescent="0.25">
      <c r="B6300" s="178" t="s">
        <v>13501</v>
      </c>
      <c r="C6300" s="178" t="s">
        <v>88</v>
      </c>
      <c r="D6300" s="178" t="s">
        <v>7848</v>
      </c>
      <c r="E6300" s="178" t="s">
        <v>6993</v>
      </c>
      <c r="F6300" s="178" t="s">
        <v>17</v>
      </c>
      <c r="G6300" s="1">
        <f>IF(ISNUMBER(Pay_Item_Search_Text),IF(ISNUMBER(IF(FIND(Pay_Item_Search_Text,B6300)=1,1, "FALSE")),MAX(G$4:$G6299)+1,IF(ISNUMBER(Pay_Item_Search_Text),0,IF(ISNUMBER(SEARCH(Pay_Item_Search_Text,H6300)),MAX(G$4:$G6299)+1,0))),IF(ISNUMBER(Pay_Item_Search_Text),0,IF(ISNUMBER(SEARCH(Pay_Item_Search_Text,H6300)),MAX(G$4:$G6299)+1,0)))</f>
        <v>6296</v>
      </c>
      <c r="H6300" s="1" t="str">
        <f>IF(Table_PayItems[[#This Row],[Description]]="_","_ Unique Item - "&amp;Table_PayItems[[#This Row],[Item]]&amp;" - $"&amp;Table_PayItems[[#This Row],[Unit]],Table_PayItems[[#This Row],[Description]]&amp;" - $"&amp;Table_PayItems[[#This Row],[Unit]])</f>
        <v>Ulmus Morton, 2 inch - $Ea</v>
      </c>
      <c r="I6300" s="29" t="str">
        <f>IFERROR(VLOOKUP(ROWS($M$5:M6300),Table_PayItems[[Search Key]:[Concentrated Name]],2,FALSE),"")</f>
        <v>Ulmus Morton, 2 inch - $Ea</v>
      </c>
      <c r="J6300" s="1"/>
      <c r="K6300" s="1"/>
      <c r="L6300" s="22">
        <f>IF(ISNUMBER(SEARCH(Pay_Item_Search_Text_2,M6300)),MAX($L$4:L6299)+1,0)</f>
        <v>0</v>
      </c>
      <c r="M6300" s="1" t="str">
        <f>IFERROR(VLOOKUP(ROWS($M$5:M6300),Table_PayItems[[Search Key]:[Concentrated Name]],2,FALSE),"")</f>
        <v>Ulmus Morton, 2 inch - $Ea</v>
      </c>
      <c r="N6300" s="1" t="str">
        <f>IFERROR(VLOOKUP(ROWS($M$5:N6300),$L$5:$M$7000,2,FALSE),"")</f>
        <v/>
      </c>
      <c r="O6300" s="1" t="str">
        <f>IFERROR(VLOOKUP(ROWS($O$5:O6300),$K$5:$L$7000,2,FALSE),"")</f>
        <v/>
      </c>
    </row>
    <row r="6301" spans="2:15" ht="15" customHeight="1" x14ac:dyDescent="0.25">
      <c r="B6301" s="178" t="s">
        <v>13502</v>
      </c>
      <c r="C6301" s="178" t="s">
        <v>88</v>
      </c>
      <c r="D6301" s="178" t="s">
        <v>7849</v>
      </c>
      <c r="E6301" s="178" t="s">
        <v>6993</v>
      </c>
      <c r="F6301" s="178" t="s">
        <v>17</v>
      </c>
      <c r="G6301" s="1">
        <f>IF(ISNUMBER(Pay_Item_Search_Text),IF(ISNUMBER(IF(FIND(Pay_Item_Search_Text,B6301)=1,1, "FALSE")),MAX(G$4:$G6300)+1,IF(ISNUMBER(Pay_Item_Search_Text),0,IF(ISNUMBER(SEARCH(Pay_Item_Search_Text,H6301)),MAX(G$4:$G6300)+1,0))),IF(ISNUMBER(Pay_Item_Search_Text),0,IF(ISNUMBER(SEARCH(Pay_Item_Search_Text,H6301)),MAX(G$4:$G6300)+1,0)))</f>
        <v>6297</v>
      </c>
      <c r="H6301" s="1" t="str">
        <f>IF(Table_PayItems[[#This Row],[Description]]="_","_ Unique Item - "&amp;Table_PayItems[[#This Row],[Item]]&amp;" - $"&amp;Table_PayItems[[#This Row],[Unit]],Table_PayItems[[#This Row],[Description]]&amp;" - $"&amp;Table_PayItems[[#This Row],[Unit]])</f>
        <v>Ulmus parvifolia Dynasty, 1 1/2 inch - $Ea</v>
      </c>
      <c r="I6301" s="29" t="str">
        <f>IFERROR(VLOOKUP(ROWS($M$5:M6301),Table_PayItems[[Search Key]:[Concentrated Name]],2,FALSE),"")</f>
        <v>Ulmus parvifolia Dynasty, 1 1/2 inch - $Ea</v>
      </c>
      <c r="J6301" s="1"/>
      <c r="K6301" s="1"/>
      <c r="L6301" s="22">
        <f>IF(ISNUMBER(SEARCH(Pay_Item_Search_Text_2,M6301)),MAX($L$4:L6300)+1,0)</f>
        <v>0</v>
      </c>
      <c r="M6301" s="1" t="str">
        <f>IFERROR(VLOOKUP(ROWS($M$5:M6301),Table_PayItems[[Search Key]:[Concentrated Name]],2,FALSE),"")</f>
        <v>Ulmus parvifolia Dynasty, 1 1/2 inch - $Ea</v>
      </c>
      <c r="N6301" s="1" t="str">
        <f>IFERROR(VLOOKUP(ROWS($M$5:N6301),$L$5:$M$7000,2,FALSE),"")</f>
        <v/>
      </c>
      <c r="O6301" s="1" t="str">
        <f>IFERROR(VLOOKUP(ROWS($O$5:O6301),$K$5:$L$7000,2,FALSE),"")</f>
        <v/>
      </c>
    </row>
    <row r="6302" spans="2:15" ht="15" customHeight="1" x14ac:dyDescent="0.25">
      <c r="B6302" s="178" t="s">
        <v>13503</v>
      </c>
      <c r="C6302" s="178" t="s">
        <v>88</v>
      </c>
      <c r="D6302" s="178" t="s">
        <v>7850</v>
      </c>
      <c r="E6302" s="178" t="s">
        <v>6993</v>
      </c>
      <c r="F6302" s="178" t="s">
        <v>17</v>
      </c>
      <c r="G6302" s="1">
        <f>IF(ISNUMBER(Pay_Item_Search_Text),IF(ISNUMBER(IF(FIND(Pay_Item_Search_Text,B6302)=1,1, "FALSE")),MAX(G$4:$G6301)+1,IF(ISNUMBER(Pay_Item_Search_Text),0,IF(ISNUMBER(SEARCH(Pay_Item_Search_Text,H6302)),MAX(G$4:$G6301)+1,0))),IF(ISNUMBER(Pay_Item_Search_Text),0,IF(ISNUMBER(SEARCH(Pay_Item_Search_Text,H6302)),MAX(G$4:$G6301)+1,0)))</f>
        <v>6298</v>
      </c>
      <c r="H6302" s="1" t="str">
        <f>IF(Table_PayItems[[#This Row],[Description]]="_","_ Unique Item - "&amp;Table_PayItems[[#This Row],[Item]]&amp;" - $"&amp;Table_PayItems[[#This Row],[Unit]],Table_PayItems[[#This Row],[Description]]&amp;" - $"&amp;Table_PayItems[[#This Row],[Unit]])</f>
        <v>Ulmus parvifolia Dynasty, 1 3/4 inch - $Ea</v>
      </c>
      <c r="I6302" s="29" t="str">
        <f>IFERROR(VLOOKUP(ROWS($M$5:M6302),Table_PayItems[[Search Key]:[Concentrated Name]],2,FALSE),"")</f>
        <v>Ulmus parvifolia Dynasty, 1 3/4 inch - $Ea</v>
      </c>
      <c r="J6302" s="1"/>
      <c r="K6302" s="1"/>
      <c r="L6302" s="22">
        <f>IF(ISNUMBER(SEARCH(Pay_Item_Search_Text_2,M6302)),MAX($L$4:L6301)+1,0)</f>
        <v>0</v>
      </c>
      <c r="M6302" s="1" t="str">
        <f>IFERROR(VLOOKUP(ROWS($M$5:M6302),Table_PayItems[[Search Key]:[Concentrated Name]],2,FALSE),"")</f>
        <v>Ulmus parvifolia Dynasty, 1 3/4 inch - $Ea</v>
      </c>
      <c r="N6302" s="1" t="str">
        <f>IFERROR(VLOOKUP(ROWS($M$5:N6302),$L$5:$M$7000,2,FALSE),"")</f>
        <v/>
      </c>
      <c r="O6302" s="1" t="str">
        <f>IFERROR(VLOOKUP(ROWS($O$5:O6302),$K$5:$L$7000,2,FALSE),"")</f>
        <v/>
      </c>
    </row>
    <row r="6303" spans="2:15" ht="15" customHeight="1" x14ac:dyDescent="0.25">
      <c r="B6303" s="178" t="s">
        <v>13504</v>
      </c>
      <c r="C6303" s="178" t="s">
        <v>88</v>
      </c>
      <c r="D6303" s="178" t="s">
        <v>7851</v>
      </c>
      <c r="E6303" s="178" t="s">
        <v>6993</v>
      </c>
      <c r="F6303" s="178" t="s">
        <v>17</v>
      </c>
      <c r="G6303" s="1">
        <f>IF(ISNUMBER(Pay_Item_Search_Text),IF(ISNUMBER(IF(FIND(Pay_Item_Search_Text,B6303)=1,1, "FALSE")),MAX(G$4:$G6302)+1,IF(ISNUMBER(Pay_Item_Search_Text),0,IF(ISNUMBER(SEARCH(Pay_Item_Search_Text,H6303)),MAX(G$4:$G6302)+1,0))),IF(ISNUMBER(Pay_Item_Search_Text),0,IF(ISNUMBER(SEARCH(Pay_Item_Search_Text,H6303)),MAX(G$4:$G6302)+1,0)))</f>
        <v>6299</v>
      </c>
      <c r="H6303" s="1" t="str">
        <f>IF(Table_PayItems[[#This Row],[Description]]="_","_ Unique Item - "&amp;Table_PayItems[[#This Row],[Item]]&amp;" - $"&amp;Table_PayItems[[#This Row],[Unit]],Table_PayItems[[#This Row],[Description]]&amp;" - $"&amp;Table_PayItems[[#This Row],[Unit]])</f>
        <v>Ulmus parvifolia Dynasty, 2 inch - $Ea</v>
      </c>
      <c r="I6303" s="29" t="str">
        <f>IFERROR(VLOOKUP(ROWS($M$5:M6303),Table_PayItems[[Search Key]:[Concentrated Name]],2,FALSE),"")</f>
        <v>Ulmus parvifolia Dynasty, 2 inch - $Ea</v>
      </c>
      <c r="J6303" s="1"/>
      <c r="K6303" s="1"/>
      <c r="L6303" s="22">
        <f>IF(ISNUMBER(SEARCH(Pay_Item_Search_Text_2,M6303)),MAX($L$4:L6302)+1,0)</f>
        <v>0</v>
      </c>
      <c r="M6303" s="1" t="str">
        <f>IFERROR(VLOOKUP(ROWS($M$5:M6303),Table_PayItems[[Search Key]:[Concentrated Name]],2,FALSE),"")</f>
        <v>Ulmus parvifolia Dynasty, 2 inch - $Ea</v>
      </c>
      <c r="N6303" s="1" t="str">
        <f>IFERROR(VLOOKUP(ROWS($M$5:N6303),$L$5:$M$7000,2,FALSE),"")</f>
        <v/>
      </c>
      <c r="O6303" s="1" t="str">
        <f>IFERROR(VLOOKUP(ROWS($O$5:O6303),$K$5:$L$7000,2,FALSE),"")</f>
        <v/>
      </c>
    </row>
    <row r="6304" spans="2:15" ht="15" customHeight="1" x14ac:dyDescent="0.25">
      <c r="B6304" s="178" t="s">
        <v>13505</v>
      </c>
      <c r="C6304" s="178" t="s">
        <v>88</v>
      </c>
      <c r="D6304" s="178" t="s">
        <v>7852</v>
      </c>
      <c r="E6304" s="178" t="s">
        <v>6993</v>
      </c>
      <c r="F6304" s="178" t="s">
        <v>17</v>
      </c>
      <c r="G6304" s="1">
        <f>IF(ISNUMBER(Pay_Item_Search_Text),IF(ISNUMBER(IF(FIND(Pay_Item_Search_Text,B6304)=1,1, "FALSE")),MAX(G$4:$G6303)+1,IF(ISNUMBER(Pay_Item_Search_Text),0,IF(ISNUMBER(SEARCH(Pay_Item_Search_Text,H6304)),MAX(G$4:$G6303)+1,0))),IF(ISNUMBER(Pay_Item_Search_Text),0,IF(ISNUMBER(SEARCH(Pay_Item_Search_Text,H6304)),MAX(G$4:$G6303)+1,0)))</f>
        <v>6300</v>
      </c>
      <c r="H6304" s="1" t="str">
        <f>IF(Table_PayItems[[#This Row],[Description]]="_","_ Unique Item - "&amp;Table_PayItems[[#This Row],[Item]]&amp;" - $"&amp;Table_PayItems[[#This Row],[Unit]],Table_PayItems[[#This Row],[Description]]&amp;" - $"&amp;Table_PayItems[[#This Row],[Unit]])</f>
        <v>Ulmus parvifolia Emer I, 1 1/2 inch - $Ea</v>
      </c>
      <c r="I6304" s="29" t="str">
        <f>IFERROR(VLOOKUP(ROWS($M$5:M6304),Table_PayItems[[Search Key]:[Concentrated Name]],2,FALSE),"")</f>
        <v>Ulmus parvifolia Emer I, 1 1/2 inch - $Ea</v>
      </c>
      <c r="J6304" s="1"/>
      <c r="K6304" s="1"/>
      <c r="L6304" s="22">
        <f>IF(ISNUMBER(SEARCH(Pay_Item_Search_Text_2,M6304)),MAX($L$4:L6303)+1,0)</f>
        <v>0</v>
      </c>
      <c r="M6304" s="1" t="str">
        <f>IFERROR(VLOOKUP(ROWS($M$5:M6304),Table_PayItems[[Search Key]:[Concentrated Name]],2,FALSE),"")</f>
        <v>Ulmus parvifolia Emer I, 1 1/2 inch - $Ea</v>
      </c>
      <c r="N6304" s="1" t="str">
        <f>IFERROR(VLOOKUP(ROWS($M$5:N6304),$L$5:$M$7000,2,FALSE),"")</f>
        <v/>
      </c>
      <c r="O6304" s="1" t="str">
        <f>IFERROR(VLOOKUP(ROWS($O$5:O6304),$K$5:$L$7000,2,FALSE),"")</f>
        <v/>
      </c>
    </row>
    <row r="6305" spans="2:15" ht="15" customHeight="1" x14ac:dyDescent="0.25">
      <c r="B6305" s="178" t="s">
        <v>13506</v>
      </c>
      <c r="C6305" s="178" t="s">
        <v>88</v>
      </c>
      <c r="D6305" s="178" t="s">
        <v>7853</v>
      </c>
      <c r="E6305" s="178" t="s">
        <v>6993</v>
      </c>
      <c r="F6305" s="178" t="s">
        <v>17</v>
      </c>
      <c r="G6305" s="1">
        <f>IF(ISNUMBER(Pay_Item_Search_Text),IF(ISNUMBER(IF(FIND(Pay_Item_Search_Text,B6305)=1,1, "FALSE")),MAX(G$4:$G6304)+1,IF(ISNUMBER(Pay_Item_Search_Text),0,IF(ISNUMBER(SEARCH(Pay_Item_Search_Text,H6305)),MAX(G$4:$G6304)+1,0))),IF(ISNUMBER(Pay_Item_Search_Text),0,IF(ISNUMBER(SEARCH(Pay_Item_Search_Text,H6305)),MAX(G$4:$G6304)+1,0)))</f>
        <v>6301</v>
      </c>
      <c r="H6305" s="24" t="str">
        <f>IF(Table_PayItems[[#This Row],[Description]]="_","_ Unique Item - "&amp;Table_PayItems[[#This Row],[Item]]&amp;" - $"&amp;Table_PayItems[[#This Row],[Unit]],Table_PayItems[[#This Row],[Description]]&amp;" - $"&amp;Table_PayItems[[#This Row],[Unit]])</f>
        <v>Ulmus parvifolia Emer I, 1 3/4 inch - $Ea</v>
      </c>
      <c r="I6305" s="30" t="str">
        <f>IFERROR(VLOOKUP(ROWS($M$5:M6305),Table_PayItems[[Search Key]:[Concentrated Name]],2,FALSE),"")</f>
        <v>Ulmus parvifolia Emer I, 1 3/4 inch - $Ea</v>
      </c>
      <c r="J6305" s="1"/>
      <c r="K6305" s="1"/>
      <c r="L6305" s="22">
        <f>IF(ISNUMBER(SEARCH(Pay_Item_Search_Text_2,M6305)),MAX($L$4:L6304)+1,0)</f>
        <v>0</v>
      </c>
      <c r="M6305" s="1" t="str">
        <f>IFERROR(VLOOKUP(ROWS($M$5:M6305),Table_PayItems[[Search Key]:[Concentrated Name]],2,FALSE),"")</f>
        <v>Ulmus parvifolia Emer I, 1 3/4 inch - $Ea</v>
      </c>
      <c r="N6305" s="1" t="str">
        <f>IFERROR(VLOOKUP(ROWS($M$5:N6305),$L$5:$M$7000,2,FALSE),"")</f>
        <v/>
      </c>
      <c r="O6305" s="1" t="str">
        <f>IFERROR(VLOOKUP(ROWS($O$5:O6305),$K$5:$L$7000,2,FALSE),"")</f>
        <v/>
      </c>
    </row>
    <row r="6306" spans="2:15" ht="15" customHeight="1" x14ac:dyDescent="0.25">
      <c r="B6306" s="178" t="s">
        <v>13507</v>
      </c>
      <c r="C6306" s="178" t="s">
        <v>88</v>
      </c>
      <c r="D6306" s="178" t="s">
        <v>7854</v>
      </c>
      <c r="E6306" s="178" t="s">
        <v>6993</v>
      </c>
      <c r="F6306" s="178" t="s">
        <v>17</v>
      </c>
      <c r="G6306" s="1">
        <f>IF(ISNUMBER(Pay_Item_Search_Text),IF(ISNUMBER(IF(FIND(Pay_Item_Search_Text,B6306)=1,1, "FALSE")),MAX(G$4:$G6305)+1,IF(ISNUMBER(Pay_Item_Search_Text),0,IF(ISNUMBER(SEARCH(Pay_Item_Search_Text,H6306)),MAX(G$4:$G6305)+1,0))),IF(ISNUMBER(Pay_Item_Search_Text),0,IF(ISNUMBER(SEARCH(Pay_Item_Search_Text,H6306)),MAX(G$4:$G6305)+1,0)))</f>
        <v>6302</v>
      </c>
      <c r="H6306" s="1" t="str">
        <f>IF(Table_PayItems[[#This Row],[Description]]="_","_ Unique Item - "&amp;Table_PayItems[[#This Row],[Item]]&amp;" - $"&amp;Table_PayItems[[#This Row],[Unit]],Table_PayItems[[#This Row],[Description]]&amp;" - $"&amp;Table_PayItems[[#This Row],[Unit]])</f>
        <v>Ulmus parvifolia Emer I, 2 inch - $Ea</v>
      </c>
      <c r="I6306" s="29" t="str">
        <f>IFERROR(VLOOKUP(ROWS($M$5:M6306),Table_PayItems[[Search Key]:[Concentrated Name]],2,FALSE),"")</f>
        <v>Ulmus parvifolia Emer I, 2 inch - $Ea</v>
      </c>
      <c r="J6306" s="1"/>
      <c r="K6306" s="1"/>
      <c r="L6306" s="22">
        <f>IF(ISNUMBER(SEARCH(Pay_Item_Search_Text_2,M6306)),MAX($L$4:L6305)+1,0)</f>
        <v>0</v>
      </c>
      <c r="M6306" s="1" t="str">
        <f>IFERROR(VLOOKUP(ROWS($M$5:M6306),Table_PayItems[[Search Key]:[Concentrated Name]],2,FALSE),"")</f>
        <v>Ulmus parvifolia Emer I, 2 inch - $Ea</v>
      </c>
      <c r="N6306" s="1" t="str">
        <f>IFERROR(VLOOKUP(ROWS($M$5:N6306),$L$5:$M$7000,2,FALSE),"")</f>
        <v/>
      </c>
      <c r="O6306" s="1" t="str">
        <f>IFERROR(VLOOKUP(ROWS($O$5:O6306),$K$5:$L$7000,2,FALSE),"")</f>
        <v/>
      </c>
    </row>
    <row r="6307" spans="2:15" ht="15" customHeight="1" x14ac:dyDescent="0.25">
      <c r="B6307" s="178" t="s">
        <v>13508</v>
      </c>
      <c r="C6307" s="178" t="s">
        <v>88</v>
      </c>
      <c r="D6307" s="178" t="s">
        <v>7855</v>
      </c>
      <c r="E6307" s="178" t="s">
        <v>6993</v>
      </c>
      <c r="F6307" s="178" t="s">
        <v>17</v>
      </c>
      <c r="G6307" s="1">
        <f>IF(ISNUMBER(Pay_Item_Search_Text),IF(ISNUMBER(IF(FIND(Pay_Item_Search_Text,B6307)=1,1, "FALSE")),MAX(G$4:$G6306)+1,IF(ISNUMBER(Pay_Item_Search_Text),0,IF(ISNUMBER(SEARCH(Pay_Item_Search_Text,H6307)),MAX(G$4:$G6306)+1,0))),IF(ISNUMBER(Pay_Item_Search_Text),0,IF(ISNUMBER(SEARCH(Pay_Item_Search_Text,H6307)),MAX(G$4:$G6306)+1,0)))</f>
        <v>6303</v>
      </c>
      <c r="H6307" s="1" t="str">
        <f>IF(Table_PayItems[[#This Row],[Description]]="_","_ Unique Item - "&amp;Table_PayItems[[#This Row],[Item]]&amp;" - $"&amp;Table_PayItems[[#This Row],[Unit]],Table_PayItems[[#This Row],[Description]]&amp;" - $"&amp;Table_PayItems[[#This Row],[Unit]])</f>
        <v>Ulmus parvifolia Emer II, 1 1/2 inch - $Ea</v>
      </c>
      <c r="I6307" s="29" t="str">
        <f>IFERROR(VLOOKUP(ROWS($M$5:M6307),Table_PayItems[[Search Key]:[Concentrated Name]],2,FALSE),"")</f>
        <v>Ulmus parvifolia Emer II, 1 1/2 inch - $Ea</v>
      </c>
      <c r="J6307" s="1"/>
      <c r="K6307" s="1"/>
      <c r="L6307" s="22">
        <f>IF(ISNUMBER(SEARCH(Pay_Item_Search_Text_2,M6307)),MAX($L$4:L6306)+1,0)</f>
        <v>0</v>
      </c>
      <c r="M6307" s="1" t="str">
        <f>IFERROR(VLOOKUP(ROWS($M$5:M6307),Table_PayItems[[Search Key]:[Concentrated Name]],2,FALSE),"")</f>
        <v>Ulmus parvifolia Emer II, 1 1/2 inch - $Ea</v>
      </c>
      <c r="N6307" s="1" t="str">
        <f>IFERROR(VLOOKUP(ROWS($M$5:N6307),$L$5:$M$7000,2,FALSE),"")</f>
        <v/>
      </c>
      <c r="O6307" s="1" t="str">
        <f>IFERROR(VLOOKUP(ROWS($O$5:O6307),$K$5:$L$7000,2,FALSE),"")</f>
        <v/>
      </c>
    </row>
    <row r="6308" spans="2:15" ht="15" customHeight="1" x14ac:dyDescent="0.25">
      <c r="B6308" s="178" t="s">
        <v>13509</v>
      </c>
      <c r="C6308" s="178" t="s">
        <v>88</v>
      </c>
      <c r="D6308" s="178" t="s">
        <v>7856</v>
      </c>
      <c r="E6308" s="178" t="s">
        <v>6993</v>
      </c>
      <c r="F6308" s="178" t="s">
        <v>17</v>
      </c>
      <c r="G6308" s="1">
        <f>IF(ISNUMBER(Pay_Item_Search_Text),IF(ISNUMBER(IF(FIND(Pay_Item_Search_Text,B6308)=1,1, "FALSE")),MAX(G$4:$G6307)+1,IF(ISNUMBER(Pay_Item_Search_Text),0,IF(ISNUMBER(SEARCH(Pay_Item_Search_Text,H6308)),MAX(G$4:$G6307)+1,0))),IF(ISNUMBER(Pay_Item_Search_Text),0,IF(ISNUMBER(SEARCH(Pay_Item_Search_Text,H6308)),MAX(G$4:$G6307)+1,0)))</f>
        <v>6304</v>
      </c>
      <c r="H6308" s="1" t="str">
        <f>IF(Table_PayItems[[#This Row],[Description]]="_","_ Unique Item - "&amp;Table_PayItems[[#This Row],[Item]]&amp;" - $"&amp;Table_PayItems[[#This Row],[Unit]],Table_PayItems[[#This Row],[Description]]&amp;" - $"&amp;Table_PayItems[[#This Row],[Unit]])</f>
        <v>Ulmus parvifolia Emer II, 1 3/4 inch - $Ea</v>
      </c>
      <c r="I6308" s="29" t="str">
        <f>IFERROR(VLOOKUP(ROWS($M$5:M6308),Table_PayItems[[Search Key]:[Concentrated Name]],2,FALSE),"")</f>
        <v>Ulmus parvifolia Emer II, 1 3/4 inch - $Ea</v>
      </c>
      <c r="J6308" s="1"/>
      <c r="K6308" s="1"/>
      <c r="L6308" s="22">
        <f>IF(ISNUMBER(SEARCH(Pay_Item_Search_Text_2,M6308)),MAX($L$4:L6307)+1,0)</f>
        <v>0</v>
      </c>
      <c r="M6308" s="1" t="str">
        <f>IFERROR(VLOOKUP(ROWS($M$5:M6308),Table_PayItems[[Search Key]:[Concentrated Name]],2,FALSE),"")</f>
        <v>Ulmus parvifolia Emer II, 1 3/4 inch - $Ea</v>
      </c>
      <c r="N6308" s="1" t="str">
        <f>IFERROR(VLOOKUP(ROWS($M$5:N6308),$L$5:$M$7000,2,FALSE),"")</f>
        <v/>
      </c>
      <c r="O6308" s="1" t="str">
        <f>IFERROR(VLOOKUP(ROWS($O$5:O6308),$K$5:$L$7000,2,FALSE),"")</f>
        <v/>
      </c>
    </row>
    <row r="6309" spans="2:15" ht="15" customHeight="1" x14ac:dyDescent="0.25">
      <c r="B6309" s="178" t="s">
        <v>13510</v>
      </c>
      <c r="C6309" s="178" t="s">
        <v>88</v>
      </c>
      <c r="D6309" s="178" t="s">
        <v>7857</v>
      </c>
      <c r="E6309" s="178" t="s">
        <v>6993</v>
      </c>
      <c r="F6309" s="178" t="s">
        <v>17</v>
      </c>
      <c r="G6309" s="1">
        <f>IF(ISNUMBER(Pay_Item_Search_Text),IF(ISNUMBER(IF(FIND(Pay_Item_Search_Text,B6309)=1,1, "FALSE")),MAX(G$4:$G6308)+1,IF(ISNUMBER(Pay_Item_Search_Text),0,IF(ISNUMBER(SEARCH(Pay_Item_Search_Text,H6309)),MAX(G$4:$G6308)+1,0))),IF(ISNUMBER(Pay_Item_Search_Text),0,IF(ISNUMBER(SEARCH(Pay_Item_Search_Text,H6309)),MAX(G$4:$G6308)+1,0)))</f>
        <v>6305</v>
      </c>
      <c r="H6309" s="1" t="str">
        <f>IF(Table_PayItems[[#This Row],[Description]]="_","_ Unique Item - "&amp;Table_PayItems[[#This Row],[Item]]&amp;" - $"&amp;Table_PayItems[[#This Row],[Unit]],Table_PayItems[[#This Row],[Description]]&amp;" - $"&amp;Table_PayItems[[#This Row],[Unit]])</f>
        <v>Ulmus parvifolia Emer II, 2 inch - $Ea</v>
      </c>
      <c r="I6309" s="29" t="str">
        <f>IFERROR(VLOOKUP(ROWS($M$5:M6309),Table_PayItems[[Search Key]:[Concentrated Name]],2,FALSE),"")</f>
        <v>Ulmus parvifolia Emer II, 2 inch - $Ea</v>
      </c>
      <c r="J6309" s="1"/>
      <c r="K6309" s="1"/>
      <c r="L6309" s="22">
        <f>IF(ISNUMBER(SEARCH(Pay_Item_Search_Text_2,M6309)),MAX($L$4:L6308)+1,0)</f>
        <v>0</v>
      </c>
      <c r="M6309" s="1" t="str">
        <f>IFERROR(VLOOKUP(ROWS($M$5:M6309),Table_PayItems[[Search Key]:[Concentrated Name]],2,FALSE),"")</f>
        <v>Ulmus parvifolia Emer II, 2 inch - $Ea</v>
      </c>
      <c r="N6309" s="1" t="str">
        <f>IFERROR(VLOOKUP(ROWS($M$5:N6309),$L$5:$M$7000,2,FALSE),"")</f>
        <v/>
      </c>
      <c r="O6309" s="1" t="str">
        <f>IFERROR(VLOOKUP(ROWS($O$5:O6309),$K$5:$L$7000,2,FALSE),"")</f>
        <v/>
      </c>
    </row>
    <row r="6310" spans="2:15" ht="15" customHeight="1" x14ac:dyDescent="0.25">
      <c r="B6310" s="178" t="s">
        <v>13511</v>
      </c>
      <c r="C6310" s="178" t="s">
        <v>88</v>
      </c>
      <c r="D6310" s="178" t="s">
        <v>4488</v>
      </c>
      <c r="E6310" s="178" t="s">
        <v>6993</v>
      </c>
      <c r="F6310" s="178" t="s">
        <v>17</v>
      </c>
      <c r="G6310" s="1">
        <f>IF(ISNUMBER(Pay_Item_Search_Text),IF(ISNUMBER(IF(FIND(Pay_Item_Search_Text,B6310)=1,1, "FALSE")),MAX(G$4:$G6309)+1,IF(ISNUMBER(Pay_Item_Search_Text),0,IF(ISNUMBER(SEARCH(Pay_Item_Search_Text,H6310)),MAX(G$4:$G6309)+1,0))),IF(ISNUMBER(Pay_Item_Search_Text),0,IF(ISNUMBER(SEARCH(Pay_Item_Search_Text,H6310)),MAX(G$4:$G6309)+1,0)))</f>
        <v>6306</v>
      </c>
      <c r="H6310" s="1" t="str">
        <f>IF(Table_PayItems[[#This Row],[Description]]="_","_ Unique Item - "&amp;Table_PayItems[[#This Row],[Item]]&amp;" - $"&amp;Table_PayItems[[#This Row],[Unit]],Table_PayItems[[#This Row],[Description]]&amp;" - $"&amp;Table_PayItems[[#This Row],[Unit]])</f>
        <v>Ulmus parvifolia, 1 1/2 inch - $Ea</v>
      </c>
      <c r="I6310" s="29" t="str">
        <f>IFERROR(VLOOKUP(ROWS($M$5:M6310),Table_PayItems[[Search Key]:[Concentrated Name]],2,FALSE),"")</f>
        <v>Ulmus parvifolia, 1 1/2 inch - $Ea</v>
      </c>
      <c r="J6310" s="1"/>
      <c r="K6310" s="1"/>
      <c r="L6310" s="22">
        <f>IF(ISNUMBER(SEARCH(Pay_Item_Search_Text_2,M6310)),MAX($L$4:L6309)+1,0)</f>
        <v>0</v>
      </c>
      <c r="M6310" s="1" t="str">
        <f>IFERROR(VLOOKUP(ROWS($M$5:M6310),Table_PayItems[[Search Key]:[Concentrated Name]],2,FALSE),"")</f>
        <v>Ulmus parvifolia, 1 1/2 inch - $Ea</v>
      </c>
      <c r="N6310" s="1" t="str">
        <f>IFERROR(VLOOKUP(ROWS($M$5:N6310),$L$5:$M$7000,2,FALSE),"")</f>
        <v/>
      </c>
      <c r="O6310" s="1" t="str">
        <f>IFERROR(VLOOKUP(ROWS($O$5:O6310),$K$5:$L$7000,2,FALSE),"")</f>
        <v/>
      </c>
    </row>
    <row r="6311" spans="2:15" ht="15" customHeight="1" x14ac:dyDescent="0.25">
      <c r="B6311" s="178" t="s">
        <v>13512</v>
      </c>
      <c r="C6311" s="178" t="s">
        <v>88</v>
      </c>
      <c r="D6311" s="178" t="s">
        <v>4489</v>
      </c>
      <c r="E6311" s="178" t="s">
        <v>6993</v>
      </c>
      <c r="F6311" s="178" t="s">
        <v>17</v>
      </c>
      <c r="G6311" s="1">
        <f>IF(ISNUMBER(Pay_Item_Search_Text),IF(ISNUMBER(IF(FIND(Pay_Item_Search_Text,B6311)=1,1, "FALSE")),MAX(G$4:$G6310)+1,IF(ISNUMBER(Pay_Item_Search_Text),0,IF(ISNUMBER(SEARCH(Pay_Item_Search_Text,H6311)),MAX(G$4:$G6310)+1,0))),IF(ISNUMBER(Pay_Item_Search_Text),0,IF(ISNUMBER(SEARCH(Pay_Item_Search_Text,H6311)),MAX(G$4:$G6310)+1,0)))</f>
        <v>6307</v>
      </c>
      <c r="H6311" s="1" t="str">
        <f>IF(Table_PayItems[[#This Row],[Description]]="_","_ Unique Item - "&amp;Table_PayItems[[#This Row],[Item]]&amp;" - $"&amp;Table_PayItems[[#This Row],[Unit]],Table_PayItems[[#This Row],[Description]]&amp;" - $"&amp;Table_PayItems[[#This Row],[Unit]])</f>
        <v>Ulmus parvifolia, 1 3/4 inch - $Ea</v>
      </c>
      <c r="I6311" s="29" t="str">
        <f>IFERROR(VLOOKUP(ROWS($M$5:M6311),Table_PayItems[[Search Key]:[Concentrated Name]],2,FALSE),"")</f>
        <v>Ulmus parvifolia, 1 3/4 inch - $Ea</v>
      </c>
      <c r="J6311" s="1"/>
      <c r="K6311" s="1"/>
      <c r="L6311" s="22">
        <f>IF(ISNUMBER(SEARCH(Pay_Item_Search_Text_2,M6311)),MAX($L$4:L6310)+1,0)</f>
        <v>0</v>
      </c>
      <c r="M6311" s="1" t="str">
        <f>IFERROR(VLOOKUP(ROWS($M$5:M6311),Table_PayItems[[Search Key]:[Concentrated Name]],2,FALSE),"")</f>
        <v>Ulmus parvifolia, 1 3/4 inch - $Ea</v>
      </c>
      <c r="N6311" s="1" t="str">
        <f>IFERROR(VLOOKUP(ROWS($M$5:N6311),$L$5:$M$7000,2,FALSE),"")</f>
        <v/>
      </c>
      <c r="O6311" s="1" t="str">
        <f>IFERROR(VLOOKUP(ROWS($O$5:O6311),$K$5:$L$7000,2,FALSE),"")</f>
        <v/>
      </c>
    </row>
    <row r="6312" spans="2:15" ht="15" customHeight="1" x14ac:dyDescent="0.25">
      <c r="B6312" s="178" t="s">
        <v>13513</v>
      </c>
      <c r="C6312" s="178" t="s">
        <v>88</v>
      </c>
      <c r="D6312" s="178" t="s">
        <v>4490</v>
      </c>
      <c r="E6312" s="178" t="s">
        <v>6993</v>
      </c>
      <c r="F6312" s="178" t="s">
        <v>17</v>
      </c>
      <c r="G6312" s="1">
        <f>IF(ISNUMBER(Pay_Item_Search_Text),IF(ISNUMBER(IF(FIND(Pay_Item_Search_Text,B6312)=1,1, "FALSE")),MAX(G$4:$G6311)+1,IF(ISNUMBER(Pay_Item_Search_Text),0,IF(ISNUMBER(SEARCH(Pay_Item_Search_Text,H6312)),MAX(G$4:$G6311)+1,0))),IF(ISNUMBER(Pay_Item_Search_Text),0,IF(ISNUMBER(SEARCH(Pay_Item_Search_Text,H6312)),MAX(G$4:$G6311)+1,0)))</f>
        <v>6308</v>
      </c>
      <c r="H6312" s="1" t="str">
        <f>IF(Table_PayItems[[#This Row],[Description]]="_","_ Unique Item - "&amp;Table_PayItems[[#This Row],[Item]]&amp;" - $"&amp;Table_PayItems[[#This Row],[Unit]],Table_PayItems[[#This Row],[Description]]&amp;" - $"&amp;Table_PayItems[[#This Row],[Unit]])</f>
        <v>Ulmus parvifolia, 2 inch - $Ea</v>
      </c>
      <c r="I6312" s="29" t="str">
        <f>IFERROR(VLOOKUP(ROWS($M$5:M6312),Table_PayItems[[Search Key]:[Concentrated Name]],2,FALSE),"")</f>
        <v>Ulmus parvifolia, 2 inch - $Ea</v>
      </c>
      <c r="J6312" s="1"/>
      <c r="K6312" s="1"/>
      <c r="L6312" s="22">
        <f>IF(ISNUMBER(SEARCH(Pay_Item_Search_Text_2,M6312)),MAX($L$4:L6311)+1,0)</f>
        <v>0</v>
      </c>
      <c r="M6312" s="1" t="str">
        <f>IFERROR(VLOOKUP(ROWS($M$5:M6312),Table_PayItems[[Search Key]:[Concentrated Name]],2,FALSE),"")</f>
        <v>Ulmus parvifolia, 2 inch - $Ea</v>
      </c>
      <c r="N6312" s="1" t="str">
        <f>IFERROR(VLOOKUP(ROWS($M$5:N6312),$L$5:$M$7000,2,FALSE),"")</f>
        <v/>
      </c>
      <c r="O6312" s="1" t="str">
        <f>IFERROR(VLOOKUP(ROWS($O$5:O6312),$K$5:$L$7000,2,FALSE),"")</f>
        <v/>
      </c>
    </row>
    <row r="6313" spans="2:15" ht="15" customHeight="1" x14ac:dyDescent="0.25">
      <c r="B6313" s="178" t="s">
        <v>13514</v>
      </c>
      <c r="C6313" s="178" t="s">
        <v>88</v>
      </c>
      <c r="D6313" s="178" t="s">
        <v>7858</v>
      </c>
      <c r="E6313" s="178" t="s">
        <v>6993</v>
      </c>
      <c r="F6313" s="178" t="s">
        <v>17</v>
      </c>
      <c r="G6313" s="1">
        <f>IF(ISNUMBER(Pay_Item_Search_Text),IF(ISNUMBER(IF(FIND(Pay_Item_Search_Text,B6313)=1,1, "FALSE")),MAX(G$4:$G6312)+1,IF(ISNUMBER(Pay_Item_Search_Text),0,IF(ISNUMBER(SEARCH(Pay_Item_Search_Text,H6313)),MAX(G$4:$G6312)+1,0))),IF(ISNUMBER(Pay_Item_Search_Text),0,IF(ISNUMBER(SEARCH(Pay_Item_Search_Text,H6313)),MAX(G$4:$G6312)+1,0)))</f>
        <v>6309</v>
      </c>
      <c r="H6313" s="1" t="str">
        <f>IF(Table_PayItems[[#This Row],[Description]]="_","_ Unique Item - "&amp;Table_PayItems[[#This Row],[Item]]&amp;" - $"&amp;Table_PayItems[[#This Row],[Unit]],Table_PayItems[[#This Row],[Description]]&amp;" - $"&amp;Table_PayItems[[#This Row],[Unit]])</f>
        <v>Ulmus x Homestead, 1 1/2 inch - $Ea</v>
      </c>
      <c r="I6313" s="29" t="str">
        <f>IFERROR(VLOOKUP(ROWS($M$5:M6313),Table_PayItems[[Search Key]:[Concentrated Name]],2,FALSE),"")</f>
        <v>Ulmus x Homestead, 1 1/2 inch - $Ea</v>
      </c>
      <c r="J6313" s="1"/>
      <c r="K6313" s="1"/>
      <c r="L6313" s="22">
        <f>IF(ISNUMBER(SEARCH(Pay_Item_Search_Text_2,M6313)),MAX($L$4:L6312)+1,0)</f>
        <v>0</v>
      </c>
      <c r="M6313" s="1" t="str">
        <f>IFERROR(VLOOKUP(ROWS($M$5:M6313),Table_PayItems[[Search Key]:[Concentrated Name]],2,FALSE),"")</f>
        <v>Ulmus x Homestead, 1 1/2 inch - $Ea</v>
      </c>
      <c r="N6313" s="1" t="str">
        <f>IFERROR(VLOOKUP(ROWS($M$5:N6313),$L$5:$M$7000,2,FALSE),"")</f>
        <v/>
      </c>
      <c r="O6313" s="1" t="str">
        <f>IFERROR(VLOOKUP(ROWS($O$5:O6313),$K$5:$L$7000,2,FALSE),"")</f>
        <v/>
      </c>
    </row>
    <row r="6314" spans="2:15" ht="15" customHeight="1" x14ac:dyDescent="0.25">
      <c r="B6314" s="178" t="s">
        <v>13515</v>
      </c>
      <c r="C6314" s="178" t="s">
        <v>88</v>
      </c>
      <c r="D6314" s="178" t="s">
        <v>7859</v>
      </c>
      <c r="E6314" s="178" t="s">
        <v>6993</v>
      </c>
      <c r="F6314" s="178" t="s">
        <v>17</v>
      </c>
      <c r="G6314" s="1">
        <f>IF(ISNUMBER(Pay_Item_Search_Text),IF(ISNUMBER(IF(FIND(Pay_Item_Search_Text,B6314)=1,1, "FALSE")),MAX(G$4:$G6313)+1,IF(ISNUMBER(Pay_Item_Search_Text),0,IF(ISNUMBER(SEARCH(Pay_Item_Search_Text,H6314)),MAX(G$4:$G6313)+1,0))),IF(ISNUMBER(Pay_Item_Search_Text),0,IF(ISNUMBER(SEARCH(Pay_Item_Search_Text,H6314)),MAX(G$4:$G6313)+1,0)))</f>
        <v>6310</v>
      </c>
      <c r="H6314" s="1" t="str">
        <f>IF(Table_PayItems[[#This Row],[Description]]="_","_ Unique Item - "&amp;Table_PayItems[[#This Row],[Item]]&amp;" - $"&amp;Table_PayItems[[#This Row],[Unit]],Table_PayItems[[#This Row],[Description]]&amp;" - $"&amp;Table_PayItems[[#This Row],[Unit]])</f>
        <v>Ulmus x Homestead, 1 3/4 inch - $Ea</v>
      </c>
      <c r="I6314" s="29" t="str">
        <f>IFERROR(VLOOKUP(ROWS($M$5:M6314),Table_PayItems[[Search Key]:[Concentrated Name]],2,FALSE),"")</f>
        <v>Ulmus x Homestead, 1 3/4 inch - $Ea</v>
      </c>
      <c r="J6314" s="1"/>
      <c r="K6314" s="1"/>
      <c r="L6314" s="22">
        <f>IF(ISNUMBER(SEARCH(Pay_Item_Search_Text_2,M6314)),MAX($L$4:L6313)+1,0)</f>
        <v>0</v>
      </c>
      <c r="M6314" s="1" t="str">
        <f>IFERROR(VLOOKUP(ROWS($M$5:M6314),Table_PayItems[[Search Key]:[Concentrated Name]],2,FALSE),"")</f>
        <v>Ulmus x Homestead, 1 3/4 inch - $Ea</v>
      </c>
      <c r="N6314" s="1" t="str">
        <f>IFERROR(VLOOKUP(ROWS($M$5:N6314),$L$5:$M$7000,2,FALSE),"")</f>
        <v/>
      </c>
      <c r="O6314" s="1" t="str">
        <f>IFERROR(VLOOKUP(ROWS($O$5:O6314),$K$5:$L$7000,2,FALSE),"")</f>
        <v/>
      </c>
    </row>
    <row r="6315" spans="2:15" ht="15" customHeight="1" x14ac:dyDescent="0.25">
      <c r="B6315" s="178" t="s">
        <v>13516</v>
      </c>
      <c r="C6315" s="178" t="s">
        <v>88</v>
      </c>
      <c r="D6315" s="178" t="s">
        <v>7860</v>
      </c>
      <c r="E6315" s="178" t="s">
        <v>7861</v>
      </c>
      <c r="F6315" s="178" t="s">
        <v>17</v>
      </c>
      <c r="G6315" s="1">
        <f>IF(ISNUMBER(Pay_Item_Search_Text),IF(ISNUMBER(IF(FIND(Pay_Item_Search_Text,B6315)=1,1, "FALSE")),MAX(G$4:$G6314)+1,IF(ISNUMBER(Pay_Item_Search_Text),0,IF(ISNUMBER(SEARCH(Pay_Item_Search_Text,H6315)),MAX(G$4:$G6314)+1,0))),IF(ISNUMBER(Pay_Item_Search_Text),0,IF(ISNUMBER(SEARCH(Pay_Item_Search_Text,H6315)),MAX(G$4:$G6314)+1,0)))</f>
        <v>6311</v>
      </c>
      <c r="H6315" s="1" t="str">
        <f>IF(Table_PayItems[[#This Row],[Description]]="_","_ Unique Item - "&amp;Table_PayItems[[#This Row],[Item]]&amp;" - $"&amp;Table_PayItems[[#This Row],[Unit]],Table_PayItems[[#This Row],[Description]]&amp;" - $"&amp;Table_PayItems[[#This Row],[Unit]])</f>
        <v>Ulmus x Homestead, 2 inch - $Ea</v>
      </c>
      <c r="I6315" s="29" t="str">
        <f>IFERROR(VLOOKUP(ROWS($M$5:M6315),Table_PayItems[[Search Key]:[Concentrated Name]],2,FALSE),"")</f>
        <v>Ulmus x Homestead, 2 inch - $Ea</v>
      </c>
      <c r="J6315" s="1"/>
      <c r="K6315" s="1"/>
      <c r="L6315" s="22">
        <f>IF(ISNUMBER(SEARCH(Pay_Item_Search_Text_2,M6315)),MAX($L$4:L6314)+1,0)</f>
        <v>0</v>
      </c>
      <c r="M6315" s="1" t="str">
        <f>IFERROR(VLOOKUP(ROWS($M$5:M6315),Table_PayItems[[Search Key]:[Concentrated Name]],2,FALSE),"")</f>
        <v>Ulmus x Homestead, 2 inch - $Ea</v>
      </c>
      <c r="N6315" s="1" t="str">
        <f>IFERROR(VLOOKUP(ROWS($M$5:N6315),$L$5:$M$7000,2,FALSE),"")</f>
        <v/>
      </c>
      <c r="O6315" s="1" t="str">
        <f>IFERROR(VLOOKUP(ROWS($O$5:O6315),$K$5:$L$7000,2,FALSE),"")</f>
        <v/>
      </c>
    </row>
    <row r="6316" spans="2:15" ht="15" customHeight="1" x14ac:dyDescent="0.25">
      <c r="B6316" s="178" t="s">
        <v>13517</v>
      </c>
      <c r="C6316" s="178" t="s">
        <v>88</v>
      </c>
      <c r="D6316" s="178" t="s">
        <v>7862</v>
      </c>
      <c r="E6316" s="178" t="s">
        <v>6993</v>
      </c>
      <c r="F6316" s="178" t="s">
        <v>17</v>
      </c>
      <c r="G6316" s="1">
        <f>IF(ISNUMBER(Pay_Item_Search_Text),IF(ISNUMBER(IF(FIND(Pay_Item_Search_Text,B6316)=1,1, "FALSE")),MAX(G$4:$G6315)+1,IF(ISNUMBER(Pay_Item_Search_Text),0,IF(ISNUMBER(SEARCH(Pay_Item_Search_Text,H6316)),MAX(G$4:$G6315)+1,0))),IF(ISNUMBER(Pay_Item_Search_Text),0,IF(ISNUMBER(SEARCH(Pay_Item_Search_Text,H6316)),MAX(G$4:$G6315)+1,0)))</f>
        <v>6312</v>
      </c>
      <c r="H6316" s="1" t="str">
        <f>IF(Table_PayItems[[#This Row],[Description]]="_","_ Unique Item - "&amp;Table_PayItems[[#This Row],[Item]]&amp;" - $"&amp;Table_PayItems[[#This Row],[Unit]],Table_PayItems[[#This Row],[Description]]&amp;" - $"&amp;Table_PayItems[[#This Row],[Unit]])</f>
        <v>Ulmus x Pioneer, 1 1/2 inch - $Ea</v>
      </c>
      <c r="I6316" s="29" t="str">
        <f>IFERROR(VLOOKUP(ROWS($M$5:M6316),Table_PayItems[[Search Key]:[Concentrated Name]],2,FALSE),"")</f>
        <v>Ulmus x Pioneer, 1 1/2 inch - $Ea</v>
      </c>
      <c r="J6316" s="1"/>
      <c r="K6316" s="1"/>
      <c r="L6316" s="22">
        <f>IF(ISNUMBER(SEARCH(Pay_Item_Search_Text_2,M6316)),MAX($L$4:L6315)+1,0)</f>
        <v>0</v>
      </c>
      <c r="M6316" s="1" t="str">
        <f>IFERROR(VLOOKUP(ROWS($M$5:M6316),Table_PayItems[[Search Key]:[Concentrated Name]],2,FALSE),"")</f>
        <v>Ulmus x Pioneer, 1 1/2 inch - $Ea</v>
      </c>
      <c r="N6316" s="1" t="str">
        <f>IFERROR(VLOOKUP(ROWS($M$5:N6316),$L$5:$M$7000,2,FALSE),"")</f>
        <v/>
      </c>
      <c r="O6316" s="1" t="str">
        <f>IFERROR(VLOOKUP(ROWS($O$5:O6316),$K$5:$L$7000,2,FALSE),"")</f>
        <v/>
      </c>
    </row>
    <row r="6317" spans="2:15" ht="15" customHeight="1" x14ac:dyDescent="0.25">
      <c r="B6317" s="178" t="s">
        <v>13518</v>
      </c>
      <c r="C6317" s="178" t="s">
        <v>88</v>
      </c>
      <c r="D6317" s="178" t="s">
        <v>7863</v>
      </c>
      <c r="E6317" s="178" t="s">
        <v>6993</v>
      </c>
      <c r="F6317" s="178" t="s">
        <v>17</v>
      </c>
      <c r="G6317" s="1">
        <f>IF(ISNUMBER(Pay_Item_Search_Text),IF(ISNUMBER(IF(FIND(Pay_Item_Search_Text,B6317)=1,1, "FALSE")),MAX(G$4:$G6316)+1,IF(ISNUMBER(Pay_Item_Search_Text),0,IF(ISNUMBER(SEARCH(Pay_Item_Search_Text,H6317)),MAX(G$4:$G6316)+1,0))),IF(ISNUMBER(Pay_Item_Search_Text),0,IF(ISNUMBER(SEARCH(Pay_Item_Search_Text,H6317)),MAX(G$4:$G6316)+1,0)))</f>
        <v>6313</v>
      </c>
      <c r="H6317" s="1" t="str">
        <f>IF(Table_PayItems[[#This Row],[Description]]="_","_ Unique Item - "&amp;Table_PayItems[[#This Row],[Item]]&amp;" - $"&amp;Table_PayItems[[#This Row],[Unit]],Table_PayItems[[#This Row],[Description]]&amp;" - $"&amp;Table_PayItems[[#This Row],[Unit]])</f>
        <v>Ulmus x Pioneer, 1 3/4 inch - $Ea</v>
      </c>
      <c r="I6317" s="29" t="str">
        <f>IFERROR(VLOOKUP(ROWS($M$5:M6317),Table_PayItems[[Search Key]:[Concentrated Name]],2,FALSE),"")</f>
        <v>Ulmus x Pioneer, 1 3/4 inch - $Ea</v>
      </c>
      <c r="J6317" s="1"/>
      <c r="K6317" s="1"/>
      <c r="L6317" s="22">
        <f>IF(ISNUMBER(SEARCH(Pay_Item_Search_Text_2,M6317)),MAX($L$4:L6316)+1,0)</f>
        <v>0</v>
      </c>
      <c r="M6317" s="1" t="str">
        <f>IFERROR(VLOOKUP(ROWS($M$5:M6317),Table_PayItems[[Search Key]:[Concentrated Name]],2,FALSE),"")</f>
        <v>Ulmus x Pioneer, 1 3/4 inch - $Ea</v>
      </c>
      <c r="N6317" s="1" t="str">
        <f>IFERROR(VLOOKUP(ROWS($M$5:N6317),$L$5:$M$7000,2,FALSE),"")</f>
        <v/>
      </c>
      <c r="O6317" s="1" t="str">
        <f>IFERROR(VLOOKUP(ROWS($O$5:O6317),$K$5:$L$7000,2,FALSE),"")</f>
        <v/>
      </c>
    </row>
    <row r="6318" spans="2:15" ht="15" customHeight="1" x14ac:dyDescent="0.25">
      <c r="B6318" s="178" t="s">
        <v>13519</v>
      </c>
      <c r="C6318" s="178" t="s">
        <v>88</v>
      </c>
      <c r="D6318" s="178" t="s">
        <v>7864</v>
      </c>
      <c r="E6318" s="178" t="s">
        <v>6993</v>
      </c>
      <c r="F6318" s="178" t="s">
        <v>17</v>
      </c>
      <c r="G6318" s="1">
        <f>IF(ISNUMBER(Pay_Item_Search_Text),IF(ISNUMBER(IF(FIND(Pay_Item_Search_Text,B6318)=1,1, "FALSE")),MAX(G$4:$G6317)+1,IF(ISNUMBER(Pay_Item_Search_Text),0,IF(ISNUMBER(SEARCH(Pay_Item_Search_Text,H6318)),MAX(G$4:$G6317)+1,0))),IF(ISNUMBER(Pay_Item_Search_Text),0,IF(ISNUMBER(SEARCH(Pay_Item_Search_Text,H6318)),MAX(G$4:$G6317)+1,0)))</f>
        <v>6314</v>
      </c>
      <c r="H6318" s="1" t="str">
        <f>IF(Table_PayItems[[#This Row],[Description]]="_","_ Unique Item - "&amp;Table_PayItems[[#This Row],[Item]]&amp;" - $"&amp;Table_PayItems[[#This Row],[Unit]],Table_PayItems[[#This Row],[Description]]&amp;" - $"&amp;Table_PayItems[[#This Row],[Unit]])</f>
        <v>Ulmus x Pioneer, 2 inch - $Ea</v>
      </c>
      <c r="I6318" s="29" t="str">
        <f>IFERROR(VLOOKUP(ROWS($M$5:M6318),Table_PayItems[[Search Key]:[Concentrated Name]],2,FALSE),"")</f>
        <v>Ulmus x Pioneer, 2 inch - $Ea</v>
      </c>
      <c r="J6318" s="1"/>
      <c r="K6318" s="1"/>
      <c r="L6318" s="22">
        <f>IF(ISNUMBER(SEARCH(Pay_Item_Search_Text_2,M6318)),MAX($L$4:L6317)+1,0)</f>
        <v>0</v>
      </c>
      <c r="M6318" s="1" t="str">
        <f>IFERROR(VLOOKUP(ROWS($M$5:M6318),Table_PayItems[[Search Key]:[Concentrated Name]],2,FALSE),"")</f>
        <v>Ulmus x Pioneer, 2 inch - $Ea</v>
      </c>
      <c r="N6318" s="1" t="str">
        <f>IFERROR(VLOOKUP(ROWS($M$5:N6318),$L$5:$M$7000,2,FALSE),"")</f>
        <v/>
      </c>
      <c r="O6318" s="1" t="str">
        <f>IFERROR(VLOOKUP(ROWS($O$5:O6318),$K$5:$L$7000,2,FALSE),"")</f>
        <v/>
      </c>
    </row>
    <row r="6319" spans="2:15" ht="15" customHeight="1" x14ac:dyDescent="0.25">
      <c r="B6319" s="178" t="s">
        <v>12071</v>
      </c>
      <c r="C6319" s="178" t="s">
        <v>57</v>
      </c>
      <c r="D6319" s="178" t="s">
        <v>3914</v>
      </c>
      <c r="E6319" s="178" t="s">
        <v>17</v>
      </c>
      <c r="F6319" s="178" t="s">
        <v>17</v>
      </c>
      <c r="G6319" s="1">
        <f>IF(ISNUMBER(Pay_Item_Search_Text),IF(ISNUMBER(IF(FIND(Pay_Item_Search_Text,B6319)=1,1, "FALSE")),MAX(G$4:$G6318)+1,IF(ISNUMBER(Pay_Item_Search_Text),0,IF(ISNUMBER(SEARCH(Pay_Item_Search_Text,H6319)),MAX(G$4:$G6318)+1,0))),IF(ISNUMBER(Pay_Item_Search_Text),0,IF(ISNUMBER(SEARCH(Pay_Item_Search_Text,H6319)),MAX(G$4:$G6318)+1,0)))</f>
        <v>6315</v>
      </c>
      <c r="H6319" s="1" t="str">
        <f>IF(Table_PayItems[[#This Row],[Description]]="_","_ Unique Item - "&amp;Table_PayItems[[#This Row],[Item]]&amp;" - $"&amp;Table_PayItems[[#This Row],[Unit]],Table_PayItems[[#This Row],[Description]]&amp;" - $"&amp;Table_PayItems[[#This Row],[Unit]])</f>
        <v>Unacceptable Plant Adjustment - $Dlr</v>
      </c>
      <c r="I6319" s="29" t="str">
        <f>IFERROR(VLOOKUP(ROWS($M$5:M6319),Table_PayItems[[Search Key]:[Concentrated Name]],2,FALSE),"")</f>
        <v>Unacceptable Plant Adjustment - $Dlr</v>
      </c>
      <c r="J6319" s="1"/>
      <c r="K6319" s="1"/>
      <c r="L6319" s="22">
        <f>IF(ISNUMBER(SEARCH(Pay_Item_Search_Text_2,M6319)),MAX($L$4:L6318)+1,0)</f>
        <v>0</v>
      </c>
      <c r="M6319" s="1" t="str">
        <f>IFERROR(VLOOKUP(ROWS($M$5:M6319),Table_PayItems[[Search Key]:[Concentrated Name]],2,FALSE),"")</f>
        <v>Unacceptable Plant Adjustment - $Dlr</v>
      </c>
      <c r="N6319" s="1" t="str">
        <f>IFERROR(VLOOKUP(ROWS($M$5:N6319),$L$5:$M$7000,2,FALSE),"")</f>
        <v/>
      </c>
      <c r="O6319" s="1" t="str">
        <f>IFERROR(VLOOKUP(ROWS($O$5:O6319),$K$5:$L$7000,2,FALSE),"")</f>
        <v/>
      </c>
    </row>
    <row r="6320" spans="2:15" ht="15" customHeight="1" x14ac:dyDescent="0.25">
      <c r="B6320" s="178" t="s">
        <v>10293</v>
      </c>
      <c r="C6320" s="178" t="s">
        <v>104</v>
      </c>
      <c r="D6320" s="178" t="s">
        <v>2333</v>
      </c>
      <c r="E6320" s="178" t="s">
        <v>17</v>
      </c>
      <c r="F6320" s="178" t="s">
        <v>17</v>
      </c>
      <c r="G6320" s="1">
        <f>IF(ISNUMBER(Pay_Item_Search_Text),IF(ISNUMBER(IF(FIND(Pay_Item_Search_Text,B6320)=1,1, "FALSE")),MAX(G$4:$G6319)+1,IF(ISNUMBER(Pay_Item_Search_Text),0,IF(ISNUMBER(SEARCH(Pay_Item_Search_Text,H6320)),MAX(G$4:$G6319)+1,0))),IF(ISNUMBER(Pay_Item_Search_Text),0,IF(ISNUMBER(SEARCH(Pay_Item_Search_Text,H6320)),MAX(G$4:$G6319)+1,0)))</f>
        <v>6316</v>
      </c>
      <c r="H6320" s="1" t="str">
        <f>IF(Table_PayItems[[#This Row],[Description]]="_","_ Unique Item - "&amp;Table_PayItems[[#This Row],[Item]]&amp;" - $"&amp;Table_PayItems[[#This Row],[Unit]],Table_PayItems[[#This Row],[Description]]&amp;" - $"&amp;Table_PayItems[[#This Row],[Unit]])</f>
        <v>Underdrain Outlet, 10 inch - $Ft</v>
      </c>
      <c r="I6320" s="29" t="str">
        <f>IFERROR(VLOOKUP(ROWS($M$5:M6320),Table_PayItems[[Search Key]:[Concentrated Name]],2,FALSE),"")</f>
        <v>Underdrain Outlet, 10 inch - $Ft</v>
      </c>
      <c r="J6320" s="1"/>
      <c r="K6320" s="1"/>
      <c r="L6320" s="22">
        <f>IF(ISNUMBER(SEARCH(Pay_Item_Search_Text_2,M6320)),MAX($L$4:L6319)+1,0)</f>
        <v>1096</v>
      </c>
      <c r="M6320" s="1" t="str">
        <f>IFERROR(VLOOKUP(ROWS($M$5:M6320),Table_PayItems[[Search Key]:[Concentrated Name]],2,FALSE),"")</f>
        <v>Underdrain Outlet, 10 inch - $Ft</v>
      </c>
      <c r="N6320" s="1" t="str">
        <f>IFERROR(VLOOKUP(ROWS($M$5:N6320),$L$5:$M$7000,2,FALSE),"")</f>
        <v/>
      </c>
      <c r="O6320" s="1" t="str">
        <f>IFERROR(VLOOKUP(ROWS($O$5:O6320),$K$5:$L$7000,2,FALSE),"")</f>
        <v/>
      </c>
    </row>
    <row r="6321" spans="2:15" ht="15" customHeight="1" x14ac:dyDescent="0.25">
      <c r="B6321" s="178" t="s">
        <v>10294</v>
      </c>
      <c r="C6321" s="178" t="s">
        <v>104</v>
      </c>
      <c r="D6321" s="178" t="s">
        <v>2334</v>
      </c>
      <c r="E6321" s="178" t="s">
        <v>17</v>
      </c>
      <c r="F6321" s="178" t="s">
        <v>17</v>
      </c>
      <c r="G6321" s="1">
        <f>IF(ISNUMBER(Pay_Item_Search_Text),IF(ISNUMBER(IF(FIND(Pay_Item_Search_Text,B6321)=1,1, "FALSE")),MAX(G$4:$G6320)+1,IF(ISNUMBER(Pay_Item_Search_Text),0,IF(ISNUMBER(SEARCH(Pay_Item_Search_Text,H6321)),MAX(G$4:$G6320)+1,0))),IF(ISNUMBER(Pay_Item_Search_Text),0,IF(ISNUMBER(SEARCH(Pay_Item_Search_Text,H6321)),MAX(G$4:$G6320)+1,0)))</f>
        <v>6317</v>
      </c>
      <c r="H6321" s="1" t="str">
        <f>IF(Table_PayItems[[#This Row],[Description]]="_","_ Unique Item - "&amp;Table_PayItems[[#This Row],[Item]]&amp;" - $"&amp;Table_PayItems[[#This Row],[Unit]],Table_PayItems[[#This Row],[Description]]&amp;" - $"&amp;Table_PayItems[[#This Row],[Unit]])</f>
        <v>Underdrain Outlet, 12 inch - $Ft</v>
      </c>
      <c r="I6321" s="29" t="str">
        <f>IFERROR(VLOOKUP(ROWS($M$5:M6321),Table_PayItems[[Search Key]:[Concentrated Name]],2,FALSE),"")</f>
        <v>Underdrain Outlet, 12 inch - $Ft</v>
      </c>
      <c r="J6321" s="1"/>
      <c r="K6321" s="1"/>
      <c r="L6321" s="22">
        <f>IF(ISNUMBER(SEARCH(Pay_Item_Search_Text_2,M6321)),MAX($L$4:L6320)+1,0)</f>
        <v>0</v>
      </c>
      <c r="M6321" s="1" t="str">
        <f>IFERROR(VLOOKUP(ROWS($M$5:M6321),Table_PayItems[[Search Key]:[Concentrated Name]],2,FALSE),"")</f>
        <v>Underdrain Outlet, 12 inch - $Ft</v>
      </c>
      <c r="N6321" s="1" t="str">
        <f>IFERROR(VLOOKUP(ROWS($M$5:N6321),$L$5:$M$7000,2,FALSE),"")</f>
        <v/>
      </c>
      <c r="O6321" s="1" t="str">
        <f>IFERROR(VLOOKUP(ROWS($O$5:O6321),$K$5:$L$7000,2,FALSE),"")</f>
        <v/>
      </c>
    </row>
    <row r="6322" spans="2:15" ht="15" customHeight="1" x14ac:dyDescent="0.25">
      <c r="B6322" s="178" t="s">
        <v>10290</v>
      </c>
      <c r="C6322" s="178" t="s">
        <v>104</v>
      </c>
      <c r="D6322" s="178" t="s">
        <v>2330</v>
      </c>
      <c r="E6322" s="178" t="s">
        <v>17</v>
      </c>
      <c r="F6322" s="178" t="s">
        <v>17</v>
      </c>
      <c r="G6322" s="1">
        <f>IF(ISNUMBER(Pay_Item_Search_Text),IF(ISNUMBER(IF(FIND(Pay_Item_Search_Text,B6322)=1,1, "FALSE")),MAX(G$4:$G6321)+1,IF(ISNUMBER(Pay_Item_Search_Text),0,IF(ISNUMBER(SEARCH(Pay_Item_Search_Text,H6322)),MAX(G$4:$G6321)+1,0))),IF(ISNUMBER(Pay_Item_Search_Text),0,IF(ISNUMBER(SEARCH(Pay_Item_Search_Text,H6322)),MAX(G$4:$G6321)+1,0)))</f>
        <v>6318</v>
      </c>
      <c r="H6322" s="1" t="str">
        <f>IF(Table_PayItems[[#This Row],[Description]]="_","_ Unique Item - "&amp;Table_PayItems[[#This Row],[Item]]&amp;" - $"&amp;Table_PayItems[[#This Row],[Unit]],Table_PayItems[[#This Row],[Description]]&amp;" - $"&amp;Table_PayItems[[#This Row],[Unit]])</f>
        <v>Underdrain Outlet, 4 inch - $Ft</v>
      </c>
      <c r="I6322" s="29" t="str">
        <f>IFERROR(VLOOKUP(ROWS($M$5:M6322),Table_PayItems[[Search Key]:[Concentrated Name]],2,FALSE),"")</f>
        <v>Underdrain Outlet, 4 inch - $Ft</v>
      </c>
      <c r="J6322" s="1"/>
      <c r="K6322" s="1"/>
      <c r="L6322" s="22">
        <f>IF(ISNUMBER(SEARCH(Pay_Item_Search_Text_2,M6322)),MAX($L$4:L6321)+1,0)</f>
        <v>0</v>
      </c>
      <c r="M6322" s="1" t="str">
        <f>IFERROR(VLOOKUP(ROWS($M$5:M6322),Table_PayItems[[Search Key]:[Concentrated Name]],2,FALSE),"")</f>
        <v>Underdrain Outlet, 4 inch - $Ft</v>
      </c>
      <c r="N6322" s="1" t="str">
        <f>IFERROR(VLOOKUP(ROWS($M$5:N6322),$L$5:$M$7000,2,FALSE),"")</f>
        <v/>
      </c>
      <c r="O6322" s="1" t="str">
        <f>IFERROR(VLOOKUP(ROWS($O$5:O6322),$K$5:$L$7000,2,FALSE),"")</f>
        <v/>
      </c>
    </row>
    <row r="6323" spans="2:15" ht="15" customHeight="1" x14ac:dyDescent="0.25">
      <c r="B6323" s="178" t="s">
        <v>10291</v>
      </c>
      <c r="C6323" s="178" t="s">
        <v>104</v>
      </c>
      <c r="D6323" s="178" t="s">
        <v>2331</v>
      </c>
      <c r="E6323" s="178" t="s">
        <v>17</v>
      </c>
      <c r="F6323" s="178" t="s">
        <v>17</v>
      </c>
      <c r="G6323" s="1">
        <f>IF(ISNUMBER(Pay_Item_Search_Text),IF(ISNUMBER(IF(FIND(Pay_Item_Search_Text,B6323)=1,1, "FALSE")),MAX(G$4:$G6322)+1,IF(ISNUMBER(Pay_Item_Search_Text),0,IF(ISNUMBER(SEARCH(Pay_Item_Search_Text,H6323)),MAX(G$4:$G6322)+1,0))),IF(ISNUMBER(Pay_Item_Search_Text),0,IF(ISNUMBER(SEARCH(Pay_Item_Search_Text,H6323)),MAX(G$4:$G6322)+1,0)))</f>
        <v>6319</v>
      </c>
      <c r="H6323" s="1" t="str">
        <f>IF(Table_PayItems[[#This Row],[Description]]="_","_ Unique Item - "&amp;Table_PayItems[[#This Row],[Item]]&amp;" - $"&amp;Table_PayItems[[#This Row],[Unit]],Table_PayItems[[#This Row],[Description]]&amp;" - $"&amp;Table_PayItems[[#This Row],[Unit]])</f>
        <v>Underdrain Outlet, 6 inch - $Ft</v>
      </c>
      <c r="I6323" s="29" t="str">
        <f>IFERROR(VLOOKUP(ROWS($M$5:M6323),Table_PayItems[[Search Key]:[Concentrated Name]],2,FALSE),"")</f>
        <v>Underdrain Outlet, 6 inch - $Ft</v>
      </c>
      <c r="J6323" s="1"/>
      <c r="K6323" s="1"/>
      <c r="L6323" s="22">
        <f>IF(ISNUMBER(SEARCH(Pay_Item_Search_Text_2,M6323)),MAX($L$4:L6322)+1,0)</f>
        <v>0</v>
      </c>
      <c r="M6323" s="1" t="str">
        <f>IFERROR(VLOOKUP(ROWS($M$5:M6323),Table_PayItems[[Search Key]:[Concentrated Name]],2,FALSE),"")</f>
        <v>Underdrain Outlet, 6 inch - $Ft</v>
      </c>
      <c r="N6323" s="1" t="str">
        <f>IFERROR(VLOOKUP(ROWS($M$5:N6323),$L$5:$M$7000,2,FALSE),"")</f>
        <v/>
      </c>
      <c r="O6323" s="1" t="str">
        <f>IFERROR(VLOOKUP(ROWS($O$5:O6323),$K$5:$L$7000,2,FALSE),"")</f>
        <v/>
      </c>
    </row>
    <row r="6324" spans="2:15" ht="15" customHeight="1" x14ac:dyDescent="0.25">
      <c r="B6324" s="178" t="s">
        <v>10292</v>
      </c>
      <c r="C6324" s="178" t="s">
        <v>104</v>
      </c>
      <c r="D6324" s="178" t="s">
        <v>2332</v>
      </c>
      <c r="E6324" s="178" t="s">
        <v>17</v>
      </c>
      <c r="F6324" s="178" t="s">
        <v>17</v>
      </c>
      <c r="G6324" s="1">
        <f>IF(ISNUMBER(Pay_Item_Search_Text),IF(ISNUMBER(IF(FIND(Pay_Item_Search_Text,B6324)=1,1, "FALSE")),MAX(G$4:$G6323)+1,IF(ISNUMBER(Pay_Item_Search_Text),0,IF(ISNUMBER(SEARCH(Pay_Item_Search_Text,H6324)),MAX(G$4:$G6323)+1,0))),IF(ISNUMBER(Pay_Item_Search_Text),0,IF(ISNUMBER(SEARCH(Pay_Item_Search_Text,H6324)),MAX(G$4:$G6323)+1,0)))</f>
        <v>6320</v>
      </c>
      <c r="H6324" s="1" t="str">
        <f>IF(Table_PayItems[[#This Row],[Description]]="_","_ Unique Item - "&amp;Table_PayItems[[#This Row],[Item]]&amp;" - $"&amp;Table_PayItems[[#This Row],[Unit]],Table_PayItems[[#This Row],[Description]]&amp;" - $"&amp;Table_PayItems[[#This Row],[Unit]])</f>
        <v>Underdrain Outlet, 8 inch - $Ft</v>
      </c>
      <c r="I6324" s="29" t="str">
        <f>IFERROR(VLOOKUP(ROWS($M$5:M6324),Table_PayItems[[Search Key]:[Concentrated Name]],2,FALSE),"")</f>
        <v>Underdrain Outlet, 8 inch - $Ft</v>
      </c>
      <c r="J6324" s="1"/>
      <c r="K6324" s="1"/>
      <c r="L6324" s="22">
        <f>IF(ISNUMBER(SEARCH(Pay_Item_Search_Text_2,M6324)),MAX($L$4:L6323)+1,0)</f>
        <v>0</v>
      </c>
      <c r="M6324" s="1" t="str">
        <f>IFERROR(VLOOKUP(ROWS($M$5:M6324),Table_PayItems[[Search Key]:[Concentrated Name]],2,FALSE),"")</f>
        <v>Underdrain Outlet, 8 inch - $Ft</v>
      </c>
      <c r="N6324" s="1" t="str">
        <f>IFERROR(VLOOKUP(ROWS($M$5:N6324),$L$5:$M$7000,2,FALSE),"")</f>
        <v/>
      </c>
      <c r="O6324" s="1" t="str">
        <f>IFERROR(VLOOKUP(ROWS($O$5:O6324),$K$5:$L$7000,2,FALSE),"")</f>
        <v/>
      </c>
    </row>
    <row r="6325" spans="2:15" ht="15" customHeight="1" x14ac:dyDescent="0.25">
      <c r="B6325" s="178" t="s">
        <v>10253</v>
      </c>
      <c r="C6325" s="178" t="s">
        <v>104</v>
      </c>
      <c r="D6325" s="178" t="s">
        <v>2293</v>
      </c>
      <c r="E6325" s="178" t="s">
        <v>17</v>
      </c>
      <c r="F6325" s="178" t="s">
        <v>17</v>
      </c>
      <c r="G6325" s="1">
        <f>IF(ISNUMBER(Pay_Item_Search_Text),IF(ISNUMBER(IF(FIND(Pay_Item_Search_Text,B6325)=1,1, "FALSE")),MAX(G$4:$G6324)+1,IF(ISNUMBER(Pay_Item_Search_Text),0,IF(ISNUMBER(SEARCH(Pay_Item_Search_Text,H6325)),MAX(G$4:$G6324)+1,0))),IF(ISNUMBER(Pay_Item_Search_Text),0,IF(ISNUMBER(SEARCH(Pay_Item_Search_Text,H6325)),MAX(G$4:$G6324)+1,0)))</f>
        <v>6321</v>
      </c>
      <c r="H6325" s="1" t="str">
        <f>IF(Table_PayItems[[#This Row],[Description]]="_","_ Unique Item - "&amp;Table_PayItems[[#This Row],[Item]]&amp;" - $"&amp;Table_PayItems[[#This Row],[Unit]],Table_PayItems[[#This Row],[Description]]&amp;" - $"&amp;Table_PayItems[[#This Row],[Unit]])</f>
        <v>Underdrain, Bank, 10 inch - $Ft</v>
      </c>
      <c r="I6325" s="29" t="str">
        <f>IFERROR(VLOOKUP(ROWS($M$5:M6325),Table_PayItems[[Search Key]:[Concentrated Name]],2,FALSE),"")</f>
        <v>Underdrain, Bank, 10 inch - $Ft</v>
      </c>
      <c r="J6325" s="1"/>
      <c r="K6325" s="1"/>
      <c r="L6325" s="22">
        <f>IF(ISNUMBER(SEARCH(Pay_Item_Search_Text_2,M6325)),MAX($L$4:L6324)+1,0)</f>
        <v>1097</v>
      </c>
      <c r="M6325" s="1" t="str">
        <f>IFERROR(VLOOKUP(ROWS($M$5:M6325),Table_PayItems[[Search Key]:[Concentrated Name]],2,FALSE),"")</f>
        <v>Underdrain, Bank, 10 inch - $Ft</v>
      </c>
      <c r="N6325" s="1" t="str">
        <f>IFERROR(VLOOKUP(ROWS($M$5:N6325),$L$5:$M$7000,2,FALSE),"")</f>
        <v/>
      </c>
      <c r="O6325" s="1" t="str">
        <f>IFERROR(VLOOKUP(ROWS($O$5:O6325),$K$5:$L$7000,2,FALSE),"")</f>
        <v/>
      </c>
    </row>
    <row r="6326" spans="2:15" ht="15" customHeight="1" x14ac:dyDescent="0.25">
      <c r="B6326" s="178" t="s">
        <v>10254</v>
      </c>
      <c r="C6326" s="178" t="s">
        <v>104</v>
      </c>
      <c r="D6326" s="178" t="s">
        <v>2294</v>
      </c>
      <c r="E6326" s="178" t="s">
        <v>17</v>
      </c>
      <c r="F6326" s="178" t="s">
        <v>17</v>
      </c>
      <c r="G6326" s="1">
        <f>IF(ISNUMBER(Pay_Item_Search_Text),IF(ISNUMBER(IF(FIND(Pay_Item_Search_Text,B6326)=1,1, "FALSE")),MAX(G$4:$G6325)+1,IF(ISNUMBER(Pay_Item_Search_Text),0,IF(ISNUMBER(SEARCH(Pay_Item_Search_Text,H6326)),MAX(G$4:$G6325)+1,0))),IF(ISNUMBER(Pay_Item_Search_Text),0,IF(ISNUMBER(SEARCH(Pay_Item_Search_Text,H6326)),MAX(G$4:$G6325)+1,0)))</f>
        <v>6322</v>
      </c>
      <c r="H6326" s="1" t="str">
        <f>IF(Table_PayItems[[#This Row],[Description]]="_","_ Unique Item - "&amp;Table_PayItems[[#This Row],[Item]]&amp;" - $"&amp;Table_PayItems[[#This Row],[Unit]],Table_PayItems[[#This Row],[Description]]&amp;" - $"&amp;Table_PayItems[[#This Row],[Unit]])</f>
        <v>Underdrain, Bank, 12 inch - $Ft</v>
      </c>
      <c r="I6326" s="29" t="str">
        <f>IFERROR(VLOOKUP(ROWS($M$5:M6326),Table_PayItems[[Search Key]:[Concentrated Name]],2,FALSE),"")</f>
        <v>Underdrain, Bank, 12 inch - $Ft</v>
      </c>
      <c r="J6326" s="1"/>
      <c r="K6326" s="1"/>
      <c r="L6326" s="22">
        <f>IF(ISNUMBER(SEARCH(Pay_Item_Search_Text_2,M6326)),MAX($L$4:L6325)+1,0)</f>
        <v>0</v>
      </c>
      <c r="M6326" s="1" t="str">
        <f>IFERROR(VLOOKUP(ROWS($M$5:M6326),Table_PayItems[[Search Key]:[Concentrated Name]],2,FALSE),"")</f>
        <v>Underdrain, Bank, 12 inch - $Ft</v>
      </c>
      <c r="N6326" s="1" t="str">
        <f>IFERROR(VLOOKUP(ROWS($M$5:N6326),$L$5:$M$7000,2,FALSE),"")</f>
        <v/>
      </c>
      <c r="O6326" s="1" t="str">
        <f>IFERROR(VLOOKUP(ROWS($O$5:O6326),$K$5:$L$7000,2,FALSE),"")</f>
        <v/>
      </c>
    </row>
    <row r="6327" spans="2:15" ht="15" customHeight="1" x14ac:dyDescent="0.25">
      <c r="B6327" s="178" t="s">
        <v>10250</v>
      </c>
      <c r="C6327" s="178" t="s">
        <v>104</v>
      </c>
      <c r="D6327" s="178" t="s">
        <v>2290</v>
      </c>
      <c r="E6327" s="178" t="s">
        <v>17</v>
      </c>
      <c r="F6327" s="178" t="s">
        <v>17</v>
      </c>
      <c r="G6327" s="1">
        <f>IF(ISNUMBER(Pay_Item_Search_Text),IF(ISNUMBER(IF(FIND(Pay_Item_Search_Text,B6327)=1,1, "FALSE")),MAX(G$4:$G6326)+1,IF(ISNUMBER(Pay_Item_Search_Text),0,IF(ISNUMBER(SEARCH(Pay_Item_Search_Text,H6327)),MAX(G$4:$G6326)+1,0))),IF(ISNUMBER(Pay_Item_Search_Text),0,IF(ISNUMBER(SEARCH(Pay_Item_Search_Text,H6327)),MAX(G$4:$G6326)+1,0)))</f>
        <v>6323</v>
      </c>
      <c r="H6327" s="1" t="str">
        <f>IF(Table_PayItems[[#This Row],[Description]]="_","_ Unique Item - "&amp;Table_PayItems[[#This Row],[Item]]&amp;" - $"&amp;Table_PayItems[[#This Row],[Unit]],Table_PayItems[[#This Row],[Description]]&amp;" - $"&amp;Table_PayItems[[#This Row],[Unit]])</f>
        <v>Underdrain, Bank, 4 inch - $Ft</v>
      </c>
      <c r="I6327" s="29" t="str">
        <f>IFERROR(VLOOKUP(ROWS($M$5:M6327),Table_PayItems[[Search Key]:[Concentrated Name]],2,FALSE),"")</f>
        <v>Underdrain, Bank, 4 inch - $Ft</v>
      </c>
      <c r="J6327" s="1"/>
      <c r="K6327" s="1"/>
      <c r="L6327" s="22">
        <f>IF(ISNUMBER(SEARCH(Pay_Item_Search_Text_2,M6327)),MAX($L$4:L6326)+1,0)</f>
        <v>0</v>
      </c>
      <c r="M6327" s="1" t="str">
        <f>IFERROR(VLOOKUP(ROWS($M$5:M6327),Table_PayItems[[Search Key]:[Concentrated Name]],2,FALSE),"")</f>
        <v>Underdrain, Bank, 4 inch - $Ft</v>
      </c>
      <c r="N6327" s="1" t="str">
        <f>IFERROR(VLOOKUP(ROWS($M$5:N6327),$L$5:$M$7000,2,FALSE),"")</f>
        <v/>
      </c>
      <c r="O6327" s="1" t="str">
        <f>IFERROR(VLOOKUP(ROWS($O$5:O6327),$K$5:$L$7000,2,FALSE),"")</f>
        <v/>
      </c>
    </row>
    <row r="6328" spans="2:15" ht="15" customHeight="1" x14ac:dyDescent="0.25">
      <c r="B6328" s="178" t="s">
        <v>10251</v>
      </c>
      <c r="C6328" s="178" t="s">
        <v>104</v>
      </c>
      <c r="D6328" s="178" t="s">
        <v>2291</v>
      </c>
      <c r="E6328" s="178" t="s">
        <v>17</v>
      </c>
      <c r="F6328" s="178" t="s">
        <v>17</v>
      </c>
      <c r="G6328" s="1">
        <f>IF(ISNUMBER(Pay_Item_Search_Text),IF(ISNUMBER(IF(FIND(Pay_Item_Search_Text,B6328)=1,1, "FALSE")),MAX(G$4:$G6327)+1,IF(ISNUMBER(Pay_Item_Search_Text),0,IF(ISNUMBER(SEARCH(Pay_Item_Search_Text,H6328)),MAX(G$4:$G6327)+1,0))),IF(ISNUMBER(Pay_Item_Search_Text),0,IF(ISNUMBER(SEARCH(Pay_Item_Search_Text,H6328)),MAX(G$4:$G6327)+1,0)))</f>
        <v>6324</v>
      </c>
      <c r="H6328" s="1" t="str">
        <f>IF(Table_PayItems[[#This Row],[Description]]="_","_ Unique Item - "&amp;Table_PayItems[[#This Row],[Item]]&amp;" - $"&amp;Table_PayItems[[#This Row],[Unit]],Table_PayItems[[#This Row],[Description]]&amp;" - $"&amp;Table_PayItems[[#This Row],[Unit]])</f>
        <v>Underdrain, Bank, 6 inch - $Ft</v>
      </c>
      <c r="I6328" s="29" t="str">
        <f>IFERROR(VLOOKUP(ROWS($M$5:M6328),Table_PayItems[[Search Key]:[Concentrated Name]],2,FALSE),"")</f>
        <v>Underdrain, Bank, 6 inch - $Ft</v>
      </c>
      <c r="J6328" s="1"/>
      <c r="K6328" s="1"/>
      <c r="L6328" s="22">
        <f>IF(ISNUMBER(SEARCH(Pay_Item_Search_Text_2,M6328)),MAX($L$4:L6327)+1,0)</f>
        <v>0</v>
      </c>
      <c r="M6328" s="1" t="str">
        <f>IFERROR(VLOOKUP(ROWS($M$5:M6328),Table_PayItems[[Search Key]:[Concentrated Name]],2,FALSE),"")</f>
        <v>Underdrain, Bank, 6 inch - $Ft</v>
      </c>
      <c r="N6328" s="1" t="str">
        <f>IFERROR(VLOOKUP(ROWS($M$5:N6328),$L$5:$M$7000,2,FALSE),"")</f>
        <v/>
      </c>
      <c r="O6328" s="1" t="str">
        <f>IFERROR(VLOOKUP(ROWS($O$5:O6328),$K$5:$L$7000,2,FALSE),"")</f>
        <v/>
      </c>
    </row>
    <row r="6329" spans="2:15" ht="15" customHeight="1" x14ac:dyDescent="0.25">
      <c r="B6329" s="178" t="s">
        <v>10252</v>
      </c>
      <c r="C6329" s="178" t="s">
        <v>104</v>
      </c>
      <c r="D6329" s="178" t="s">
        <v>2292</v>
      </c>
      <c r="E6329" s="178" t="s">
        <v>17</v>
      </c>
      <c r="F6329" s="178" t="s">
        <v>17</v>
      </c>
      <c r="G6329" s="1">
        <f>IF(ISNUMBER(Pay_Item_Search_Text),IF(ISNUMBER(IF(FIND(Pay_Item_Search_Text,B6329)=1,1, "FALSE")),MAX(G$4:$G6328)+1,IF(ISNUMBER(Pay_Item_Search_Text),0,IF(ISNUMBER(SEARCH(Pay_Item_Search_Text,H6329)),MAX(G$4:$G6328)+1,0))),IF(ISNUMBER(Pay_Item_Search_Text),0,IF(ISNUMBER(SEARCH(Pay_Item_Search_Text,H6329)),MAX(G$4:$G6328)+1,0)))</f>
        <v>6325</v>
      </c>
      <c r="H6329" s="1" t="str">
        <f>IF(Table_PayItems[[#This Row],[Description]]="_","_ Unique Item - "&amp;Table_PayItems[[#This Row],[Item]]&amp;" - $"&amp;Table_PayItems[[#This Row],[Unit]],Table_PayItems[[#This Row],[Description]]&amp;" - $"&amp;Table_PayItems[[#This Row],[Unit]])</f>
        <v>Underdrain, Bank, 8 inch - $Ft</v>
      </c>
      <c r="I6329" s="29" t="str">
        <f>IFERROR(VLOOKUP(ROWS($M$5:M6329),Table_PayItems[[Search Key]:[Concentrated Name]],2,FALSE),"")</f>
        <v>Underdrain, Bank, 8 inch - $Ft</v>
      </c>
      <c r="J6329" s="1"/>
      <c r="K6329" s="1"/>
      <c r="L6329" s="22">
        <f>IF(ISNUMBER(SEARCH(Pay_Item_Search_Text_2,M6329)),MAX($L$4:L6328)+1,0)</f>
        <v>0</v>
      </c>
      <c r="M6329" s="1" t="str">
        <f>IFERROR(VLOOKUP(ROWS($M$5:M6329),Table_PayItems[[Search Key]:[Concentrated Name]],2,FALSE),"")</f>
        <v>Underdrain, Bank, 8 inch - $Ft</v>
      </c>
      <c r="N6329" s="1" t="str">
        <f>IFERROR(VLOOKUP(ROWS($M$5:N6329),$L$5:$M$7000,2,FALSE),"")</f>
        <v/>
      </c>
      <c r="O6329" s="1" t="str">
        <f>IFERROR(VLOOKUP(ROWS($O$5:O6329),$K$5:$L$7000,2,FALSE),"")</f>
        <v/>
      </c>
    </row>
    <row r="6330" spans="2:15" ht="15" customHeight="1" x14ac:dyDescent="0.25">
      <c r="B6330" s="178" t="s">
        <v>10258</v>
      </c>
      <c r="C6330" s="178" t="s">
        <v>104</v>
      </c>
      <c r="D6330" s="178" t="s">
        <v>2298</v>
      </c>
      <c r="E6330" s="178" t="s">
        <v>17</v>
      </c>
      <c r="F6330" s="178" t="s">
        <v>17</v>
      </c>
      <c r="G6330" s="1">
        <f>IF(ISNUMBER(Pay_Item_Search_Text),IF(ISNUMBER(IF(FIND(Pay_Item_Search_Text,B6330)=1,1, "FALSE")),MAX(G$4:$G6329)+1,IF(ISNUMBER(Pay_Item_Search_Text),0,IF(ISNUMBER(SEARCH(Pay_Item_Search_Text,H6330)),MAX(G$4:$G6329)+1,0))),IF(ISNUMBER(Pay_Item_Search_Text),0,IF(ISNUMBER(SEARCH(Pay_Item_Search_Text,H6330)),MAX(G$4:$G6329)+1,0)))</f>
        <v>6326</v>
      </c>
      <c r="H6330" s="1" t="str">
        <f>IF(Table_PayItems[[#This Row],[Description]]="_","_ Unique Item - "&amp;Table_PayItems[[#This Row],[Item]]&amp;" - $"&amp;Table_PayItems[[#This Row],[Unit]],Table_PayItems[[#This Row],[Description]]&amp;" - $"&amp;Table_PayItems[[#This Row],[Unit]])</f>
        <v>Underdrain, Bank, Open-Graded, 10 inch - $Ft</v>
      </c>
      <c r="I6330" s="29" t="str">
        <f>IFERROR(VLOOKUP(ROWS($M$5:M6330),Table_PayItems[[Search Key]:[Concentrated Name]],2,FALSE),"")</f>
        <v>Underdrain, Bank, Open-Graded, 10 inch - $Ft</v>
      </c>
      <c r="J6330" s="1"/>
      <c r="K6330" s="1"/>
      <c r="L6330" s="22">
        <f>IF(ISNUMBER(SEARCH(Pay_Item_Search_Text_2,M6330)),MAX($L$4:L6329)+1,0)</f>
        <v>1098</v>
      </c>
      <c r="M6330" s="1" t="str">
        <f>IFERROR(VLOOKUP(ROWS($M$5:M6330),Table_PayItems[[Search Key]:[Concentrated Name]],2,FALSE),"")</f>
        <v>Underdrain, Bank, Open-Graded, 10 inch - $Ft</v>
      </c>
      <c r="N6330" s="1" t="str">
        <f>IFERROR(VLOOKUP(ROWS($M$5:N6330),$L$5:$M$7000,2,FALSE),"")</f>
        <v/>
      </c>
      <c r="O6330" s="1" t="str">
        <f>IFERROR(VLOOKUP(ROWS($O$5:O6330),$K$5:$L$7000,2,FALSE),"")</f>
        <v/>
      </c>
    </row>
    <row r="6331" spans="2:15" ht="15" customHeight="1" x14ac:dyDescent="0.25">
      <c r="B6331" s="178" t="s">
        <v>10259</v>
      </c>
      <c r="C6331" s="178" t="s">
        <v>104</v>
      </c>
      <c r="D6331" s="178" t="s">
        <v>2299</v>
      </c>
      <c r="E6331" s="178" t="s">
        <v>17</v>
      </c>
      <c r="F6331" s="178" t="s">
        <v>17</v>
      </c>
      <c r="G6331" s="1">
        <f>IF(ISNUMBER(Pay_Item_Search_Text),IF(ISNUMBER(IF(FIND(Pay_Item_Search_Text,B6331)=1,1, "FALSE")),MAX(G$4:$G6330)+1,IF(ISNUMBER(Pay_Item_Search_Text),0,IF(ISNUMBER(SEARCH(Pay_Item_Search_Text,H6331)),MAX(G$4:$G6330)+1,0))),IF(ISNUMBER(Pay_Item_Search_Text),0,IF(ISNUMBER(SEARCH(Pay_Item_Search_Text,H6331)),MAX(G$4:$G6330)+1,0)))</f>
        <v>6327</v>
      </c>
      <c r="H6331" s="1" t="str">
        <f>IF(Table_PayItems[[#This Row],[Description]]="_","_ Unique Item - "&amp;Table_PayItems[[#This Row],[Item]]&amp;" - $"&amp;Table_PayItems[[#This Row],[Unit]],Table_PayItems[[#This Row],[Description]]&amp;" - $"&amp;Table_PayItems[[#This Row],[Unit]])</f>
        <v>Underdrain, Bank, Open-Graded, 12 inch - $Ft</v>
      </c>
      <c r="I6331" s="29" t="str">
        <f>IFERROR(VLOOKUP(ROWS($M$5:M6331),Table_PayItems[[Search Key]:[Concentrated Name]],2,FALSE),"")</f>
        <v>Underdrain, Bank, Open-Graded, 12 inch - $Ft</v>
      </c>
      <c r="J6331" s="1"/>
      <c r="K6331" s="1"/>
      <c r="L6331" s="22">
        <f>IF(ISNUMBER(SEARCH(Pay_Item_Search_Text_2,M6331)),MAX($L$4:L6330)+1,0)</f>
        <v>0</v>
      </c>
      <c r="M6331" s="1" t="str">
        <f>IFERROR(VLOOKUP(ROWS($M$5:M6331),Table_PayItems[[Search Key]:[Concentrated Name]],2,FALSE),"")</f>
        <v>Underdrain, Bank, Open-Graded, 12 inch - $Ft</v>
      </c>
      <c r="N6331" s="1" t="str">
        <f>IFERROR(VLOOKUP(ROWS($M$5:N6331),$L$5:$M$7000,2,FALSE),"")</f>
        <v/>
      </c>
      <c r="O6331" s="1" t="str">
        <f>IFERROR(VLOOKUP(ROWS($O$5:O6331),$K$5:$L$7000,2,FALSE),"")</f>
        <v/>
      </c>
    </row>
    <row r="6332" spans="2:15" ht="15" customHeight="1" x14ac:dyDescent="0.25">
      <c r="B6332" s="178" t="s">
        <v>10255</v>
      </c>
      <c r="C6332" s="178" t="s">
        <v>104</v>
      </c>
      <c r="D6332" s="178" t="s">
        <v>2295</v>
      </c>
      <c r="E6332" s="178" t="s">
        <v>17</v>
      </c>
      <c r="F6332" s="178" t="s">
        <v>17</v>
      </c>
      <c r="G6332" s="1">
        <f>IF(ISNUMBER(Pay_Item_Search_Text),IF(ISNUMBER(IF(FIND(Pay_Item_Search_Text,B6332)=1,1, "FALSE")),MAX(G$4:$G6331)+1,IF(ISNUMBER(Pay_Item_Search_Text),0,IF(ISNUMBER(SEARCH(Pay_Item_Search_Text,H6332)),MAX(G$4:$G6331)+1,0))),IF(ISNUMBER(Pay_Item_Search_Text),0,IF(ISNUMBER(SEARCH(Pay_Item_Search_Text,H6332)),MAX(G$4:$G6331)+1,0)))</f>
        <v>6328</v>
      </c>
      <c r="H6332" s="1" t="str">
        <f>IF(Table_PayItems[[#This Row],[Description]]="_","_ Unique Item - "&amp;Table_PayItems[[#This Row],[Item]]&amp;" - $"&amp;Table_PayItems[[#This Row],[Unit]],Table_PayItems[[#This Row],[Description]]&amp;" - $"&amp;Table_PayItems[[#This Row],[Unit]])</f>
        <v>Underdrain, Bank, Open-Graded, 4 inch - $Ft</v>
      </c>
      <c r="I6332" s="29" t="str">
        <f>IFERROR(VLOOKUP(ROWS($M$5:M6332),Table_PayItems[[Search Key]:[Concentrated Name]],2,FALSE),"")</f>
        <v>Underdrain, Bank, Open-Graded, 4 inch - $Ft</v>
      </c>
      <c r="J6332" s="1"/>
      <c r="K6332" s="1"/>
      <c r="L6332" s="22">
        <f>IF(ISNUMBER(SEARCH(Pay_Item_Search_Text_2,M6332)),MAX($L$4:L6331)+1,0)</f>
        <v>0</v>
      </c>
      <c r="M6332" s="1" t="str">
        <f>IFERROR(VLOOKUP(ROWS($M$5:M6332),Table_PayItems[[Search Key]:[Concentrated Name]],2,FALSE),"")</f>
        <v>Underdrain, Bank, Open-Graded, 4 inch - $Ft</v>
      </c>
      <c r="N6332" s="1" t="str">
        <f>IFERROR(VLOOKUP(ROWS($M$5:N6332),$L$5:$M$7000,2,FALSE),"")</f>
        <v/>
      </c>
      <c r="O6332" s="1" t="str">
        <f>IFERROR(VLOOKUP(ROWS($O$5:O6332),$K$5:$L$7000,2,FALSE),"")</f>
        <v/>
      </c>
    </row>
    <row r="6333" spans="2:15" ht="15" customHeight="1" x14ac:dyDescent="0.25">
      <c r="B6333" s="178" t="s">
        <v>10256</v>
      </c>
      <c r="C6333" s="178" t="s">
        <v>104</v>
      </c>
      <c r="D6333" s="178" t="s">
        <v>2296</v>
      </c>
      <c r="E6333" s="178" t="s">
        <v>17</v>
      </c>
      <c r="F6333" s="178" t="s">
        <v>17</v>
      </c>
      <c r="G6333" s="1">
        <f>IF(ISNUMBER(Pay_Item_Search_Text),IF(ISNUMBER(IF(FIND(Pay_Item_Search_Text,B6333)=1,1, "FALSE")),MAX(G$4:$G6332)+1,IF(ISNUMBER(Pay_Item_Search_Text),0,IF(ISNUMBER(SEARCH(Pay_Item_Search_Text,H6333)),MAX(G$4:$G6332)+1,0))),IF(ISNUMBER(Pay_Item_Search_Text),0,IF(ISNUMBER(SEARCH(Pay_Item_Search_Text,H6333)),MAX(G$4:$G6332)+1,0)))</f>
        <v>6329</v>
      </c>
      <c r="H6333" s="1" t="str">
        <f>IF(Table_PayItems[[#This Row],[Description]]="_","_ Unique Item - "&amp;Table_PayItems[[#This Row],[Item]]&amp;" - $"&amp;Table_PayItems[[#This Row],[Unit]],Table_PayItems[[#This Row],[Description]]&amp;" - $"&amp;Table_PayItems[[#This Row],[Unit]])</f>
        <v>Underdrain, Bank, Open-Graded, 6 inch - $Ft</v>
      </c>
      <c r="I6333" s="29" t="str">
        <f>IFERROR(VLOOKUP(ROWS($M$5:M6333),Table_PayItems[[Search Key]:[Concentrated Name]],2,FALSE),"")</f>
        <v>Underdrain, Bank, Open-Graded, 6 inch - $Ft</v>
      </c>
      <c r="J6333" s="1"/>
      <c r="K6333" s="1"/>
      <c r="L6333" s="22">
        <f>IF(ISNUMBER(SEARCH(Pay_Item_Search_Text_2,M6333)),MAX($L$4:L6332)+1,0)</f>
        <v>0</v>
      </c>
      <c r="M6333" s="1" t="str">
        <f>IFERROR(VLOOKUP(ROWS($M$5:M6333),Table_PayItems[[Search Key]:[Concentrated Name]],2,FALSE),"")</f>
        <v>Underdrain, Bank, Open-Graded, 6 inch - $Ft</v>
      </c>
      <c r="N6333" s="1" t="str">
        <f>IFERROR(VLOOKUP(ROWS($M$5:N6333),$L$5:$M$7000,2,FALSE),"")</f>
        <v/>
      </c>
      <c r="O6333" s="1" t="str">
        <f>IFERROR(VLOOKUP(ROWS($O$5:O6333),$K$5:$L$7000,2,FALSE),"")</f>
        <v/>
      </c>
    </row>
    <row r="6334" spans="2:15" ht="15" customHeight="1" x14ac:dyDescent="0.25">
      <c r="B6334" s="178" t="s">
        <v>10257</v>
      </c>
      <c r="C6334" s="178" t="s">
        <v>104</v>
      </c>
      <c r="D6334" s="178" t="s">
        <v>2297</v>
      </c>
      <c r="E6334" s="178" t="s">
        <v>17</v>
      </c>
      <c r="F6334" s="178" t="s">
        <v>17</v>
      </c>
      <c r="G6334" s="1">
        <f>IF(ISNUMBER(Pay_Item_Search_Text),IF(ISNUMBER(IF(FIND(Pay_Item_Search_Text,B6334)=1,1, "FALSE")),MAX(G$4:$G6333)+1,IF(ISNUMBER(Pay_Item_Search_Text),0,IF(ISNUMBER(SEARCH(Pay_Item_Search_Text,H6334)),MAX(G$4:$G6333)+1,0))),IF(ISNUMBER(Pay_Item_Search_Text),0,IF(ISNUMBER(SEARCH(Pay_Item_Search_Text,H6334)),MAX(G$4:$G6333)+1,0)))</f>
        <v>6330</v>
      </c>
      <c r="H6334" s="1" t="str">
        <f>IF(Table_PayItems[[#This Row],[Description]]="_","_ Unique Item - "&amp;Table_PayItems[[#This Row],[Item]]&amp;" - $"&amp;Table_PayItems[[#This Row],[Unit]],Table_PayItems[[#This Row],[Description]]&amp;" - $"&amp;Table_PayItems[[#This Row],[Unit]])</f>
        <v>Underdrain, Bank, Open-Graded, 8 inch - $Ft</v>
      </c>
      <c r="I6334" s="29" t="str">
        <f>IFERROR(VLOOKUP(ROWS($M$5:M6334),Table_PayItems[[Search Key]:[Concentrated Name]],2,FALSE),"")</f>
        <v>Underdrain, Bank, Open-Graded, 8 inch - $Ft</v>
      </c>
      <c r="J6334" s="1"/>
      <c r="K6334" s="1"/>
      <c r="L6334" s="22">
        <f>IF(ISNUMBER(SEARCH(Pay_Item_Search_Text_2,M6334)),MAX($L$4:L6333)+1,0)</f>
        <v>0</v>
      </c>
      <c r="M6334" s="1" t="str">
        <f>IFERROR(VLOOKUP(ROWS($M$5:M6334),Table_PayItems[[Search Key]:[Concentrated Name]],2,FALSE),"")</f>
        <v>Underdrain, Bank, Open-Graded, 8 inch - $Ft</v>
      </c>
      <c r="N6334" s="1" t="str">
        <f>IFERROR(VLOOKUP(ROWS($M$5:N6334),$L$5:$M$7000,2,FALSE),"")</f>
        <v/>
      </c>
      <c r="O6334" s="1" t="str">
        <f>IFERROR(VLOOKUP(ROWS($O$5:O6334),$K$5:$L$7000,2,FALSE),"")</f>
        <v/>
      </c>
    </row>
    <row r="6335" spans="2:15" ht="15" customHeight="1" x14ac:dyDescent="0.25">
      <c r="B6335" s="178" t="s">
        <v>10260</v>
      </c>
      <c r="C6335" s="178" t="s">
        <v>104</v>
      </c>
      <c r="D6335" s="178" t="s">
        <v>2300</v>
      </c>
      <c r="E6335" s="178" t="s">
        <v>17</v>
      </c>
      <c r="F6335" s="178" t="s">
        <v>17</v>
      </c>
      <c r="G6335" s="1">
        <f>IF(ISNUMBER(Pay_Item_Search_Text),IF(ISNUMBER(IF(FIND(Pay_Item_Search_Text,B6335)=1,1, "FALSE")),MAX(G$4:$G6334)+1,IF(ISNUMBER(Pay_Item_Search_Text),0,IF(ISNUMBER(SEARCH(Pay_Item_Search_Text,H6335)),MAX(G$4:$G6334)+1,0))),IF(ISNUMBER(Pay_Item_Search_Text),0,IF(ISNUMBER(SEARCH(Pay_Item_Search_Text,H6335)),MAX(G$4:$G6334)+1,0)))</f>
        <v>6331</v>
      </c>
      <c r="H6335" s="1" t="str">
        <f>IF(Table_PayItems[[#This Row],[Description]]="_","_ Unique Item - "&amp;Table_PayItems[[#This Row],[Item]]&amp;" - $"&amp;Table_PayItems[[#This Row],[Unit]],Table_PayItems[[#This Row],[Description]]&amp;" - $"&amp;Table_PayItems[[#This Row],[Unit]])</f>
        <v>Underdrain, Edge of Pavt, 12 inch - $Ft</v>
      </c>
      <c r="I6335" s="29" t="str">
        <f>IFERROR(VLOOKUP(ROWS($M$5:M6335),Table_PayItems[[Search Key]:[Concentrated Name]],2,FALSE),"")</f>
        <v>Underdrain, Edge of Pavt, 12 inch - $Ft</v>
      </c>
      <c r="J6335" s="1"/>
      <c r="K6335" s="1"/>
      <c r="L6335" s="22">
        <f>IF(ISNUMBER(SEARCH(Pay_Item_Search_Text_2,M6335)),MAX($L$4:L6334)+1,0)</f>
        <v>0</v>
      </c>
      <c r="M6335" s="1" t="str">
        <f>IFERROR(VLOOKUP(ROWS($M$5:M6335),Table_PayItems[[Search Key]:[Concentrated Name]],2,FALSE),"")</f>
        <v>Underdrain, Edge of Pavt, 12 inch - $Ft</v>
      </c>
      <c r="N6335" s="1" t="str">
        <f>IFERROR(VLOOKUP(ROWS($M$5:N6335),$L$5:$M$7000,2,FALSE),"")</f>
        <v/>
      </c>
      <c r="O6335" s="1" t="str">
        <f>IFERROR(VLOOKUP(ROWS($O$5:O6335),$K$5:$L$7000,2,FALSE),"")</f>
        <v/>
      </c>
    </row>
    <row r="6336" spans="2:15" ht="15" customHeight="1" x14ac:dyDescent="0.25">
      <c r="B6336" s="178" t="s">
        <v>10261</v>
      </c>
      <c r="C6336" s="178" t="s">
        <v>104</v>
      </c>
      <c r="D6336" s="178" t="s">
        <v>2301</v>
      </c>
      <c r="E6336" s="178" t="s">
        <v>17</v>
      </c>
      <c r="F6336" s="178" t="s">
        <v>17</v>
      </c>
      <c r="G6336" s="1">
        <f>IF(ISNUMBER(Pay_Item_Search_Text),IF(ISNUMBER(IF(FIND(Pay_Item_Search_Text,B6336)=1,1, "FALSE")),MAX(G$4:$G6335)+1,IF(ISNUMBER(Pay_Item_Search_Text),0,IF(ISNUMBER(SEARCH(Pay_Item_Search_Text,H6336)),MAX(G$4:$G6335)+1,0))),IF(ISNUMBER(Pay_Item_Search_Text),0,IF(ISNUMBER(SEARCH(Pay_Item_Search_Text,H6336)),MAX(G$4:$G6335)+1,0)))</f>
        <v>6332</v>
      </c>
      <c r="H6336" s="1" t="str">
        <f>IF(Table_PayItems[[#This Row],[Description]]="_","_ Unique Item - "&amp;Table_PayItems[[#This Row],[Item]]&amp;" - $"&amp;Table_PayItems[[#This Row],[Unit]],Table_PayItems[[#This Row],[Description]]&amp;" - $"&amp;Table_PayItems[[#This Row],[Unit]])</f>
        <v>Underdrain, Edge of Pavt, 18 inch - $Ft</v>
      </c>
      <c r="I6336" s="29" t="str">
        <f>IFERROR(VLOOKUP(ROWS($M$5:M6336),Table_PayItems[[Search Key]:[Concentrated Name]],2,FALSE),"")</f>
        <v>Underdrain, Edge of Pavt, 18 inch - $Ft</v>
      </c>
      <c r="J6336" s="1"/>
      <c r="K6336" s="1"/>
      <c r="L6336" s="22">
        <f>IF(ISNUMBER(SEARCH(Pay_Item_Search_Text_2,M6336)),MAX($L$4:L6335)+1,0)</f>
        <v>0</v>
      </c>
      <c r="M6336" s="1" t="str">
        <f>IFERROR(VLOOKUP(ROWS($M$5:M6336),Table_PayItems[[Search Key]:[Concentrated Name]],2,FALSE),"")</f>
        <v>Underdrain, Edge of Pavt, 18 inch - $Ft</v>
      </c>
      <c r="N6336" s="1" t="str">
        <f>IFERROR(VLOOKUP(ROWS($M$5:N6336),$L$5:$M$7000,2,FALSE),"")</f>
        <v/>
      </c>
      <c r="O6336" s="1" t="str">
        <f>IFERROR(VLOOKUP(ROWS($O$5:O6336),$K$5:$L$7000,2,FALSE),"")</f>
        <v/>
      </c>
    </row>
    <row r="6337" spans="2:15" ht="15" customHeight="1" x14ac:dyDescent="0.25">
      <c r="B6337" s="178" t="s">
        <v>10262</v>
      </c>
      <c r="C6337" s="178" t="s">
        <v>104</v>
      </c>
      <c r="D6337" s="178" t="s">
        <v>2302</v>
      </c>
      <c r="E6337" s="178" t="s">
        <v>17</v>
      </c>
      <c r="F6337" s="178" t="s">
        <v>17</v>
      </c>
      <c r="G6337" s="1">
        <f>IF(ISNUMBER(Pay_Item_Search_Text),IF(ISNUMBER(IF(FIND(Pay_Item_Search_Text,B6337)=1,1, "FALSE")),MAX(G$4:$G6336)+1,IF(ISNUMBER(Pay_Item_Search_Text),0,IF(ISNUMBER(SEARCH(Pay_Item_Search_Text,H6337)),MAX(G$4:$G6336)+1,0))),IF(ISNUMBER(Pay_Item_Search_Text),0,IF(ISNUMBER(SEARCH(Pay_Item_Search_Text,H6337)),MAX(G$4:$G6336)+1,0)))</f>
        <v>6333</v>
      </c>
      <c r="H6337" s="1" t="str">
        <f>IF(Table_PayItems[[#This Row],[Description]]="_","_ Unique Item - "&amp;Table_PayItems[[#This Row],[Item]]&amp;" - $"&amp;Table_PayItems[[#This Row],[Unit]],Table_PayItems[[#This Row],[Description]]&amp;" - $"&amp;Table_PayItems[[#This Row],[Unit]])</f>
        <v>Underdrain, Edge of Pavt, 24 inch - $Ft</v>
      </c>
      <c r="I6337" s="29" t="str">
        <f>IFERROR(VLOOKUP(ROWS($M$5:M6337),Table_PayItems[[Search Key]:[Concentrated Name]],2,FALSE),"")</f>
        <v>Underdrain, Edge of Pavt, 24 inch - $Ft</v>
      </c>
      <c r="J6337" s="1"/>
      <c r="K6337" s="1"/>
      <c r="L6337" s="22">
        <f>IF(ISNUMBER(SEARCH(Pay_Item_Search_Text_2,M6337)),MAX($L$4:L6336)+1,0)</f>
        <v>0</v>
      </c>
      <c r="M6337" s="1" t="str">
        <f>IFERROR(VLOOKUP(ROWS($M$5:M6337),Table_PayItems[[Search Key]:[Concentrated Name]],2,FALSE),"")</f>
        <v>Underdrain, Edge of Pavt, 24 inch - $Ft</v>
      </c>
      <c r="N6337" s="1" t="str">
        <f>IFERROR(VLOOKUP(ROWS($M$5:N6337),$L$5:$M$7000,2,FALSE),"")</f>
        <v/>
      </c>
      <c r="O6337" s="1" t="str">
        <f>IFERROR(VLOOKUP(ROWS($O$5:O6337),$K$5:$L$7000,2,FALSE),"")</f>
        <v/>
      </c>
    </row>
    <row r="6338" spans="2:15" ht="15" customHeight="1" x14ac:dyDescent="0.25">
      <c r="B6338" s="178" t="s">
        <v>10266</v>
      </c>
      <c r="C6338" s="178" t="s">
        <v>104</v>
      </c>
      <c r="D6338" s="178" t="s">
        <v>2306</v>
      </c>
      <c r="E6338" s="178" t="s">
        <v>17</v>
      </c>
      <c r="F6338" s="178" t="s">
        <v>17</v>
      </c>
      <c r="G6338" s="1">
        <f>IF(ISNUMBER(Pay_Item_Search_Text),IF(ISNUMBER(IF(FIND(Pay_Item_Search_Text,B6338)=1,1, "FALSE")),MAX(G$4:$G6337)+1,IF(ISNUMBER(Pay_Item_Search_Text),0,IF(ISNUMBER(SEARCH(Pay_Item_Search_Text,H6338)),MAX(G$4:$G6337)+1,0))),IF(ISNUMBER(Pay_Item_Search_Text),0,IF(ISNUMBER(SEARCH(Pay_Item_Search_Text,H6338)),MAX(G$4:$G6337)+1,0)))</f>
        <v>6334</v>
      </c>
      <c r="H6338" s="1" t="str">
        <f>IF(Table_PayItems[[#This Row],[Description]]="_","_ Unique Item - "&amp;Table_PayItems[[#This Row],[Item]]&amp;" - $"&amp;Table_PayItems[[#This Row],[Unit]],Table_PayItems[[#This Row],[Description]]&amp;" - $"&amp;Table_PayItems[[#This Row],[Unit]])</f>
        <v>Underdrain, Fdn, 10 inch - $Ft</v>
      </c>
      <c r="I6338" s="29" t="str">
        <f>IFERROR(VLOOKUP(ROWS($M$5:M6338),Table_PayItems[[Search Key]:[Concentrated Name]],2,FALSE),"")</f>
        <v>Underdrain, Fdn, 10 inch - $Ft</v>
      </c>
      <c r="J6338" s="1"/>
      <c r="K6338" s="1"/>
      <c r="L6338" s="22">
        <f>IF(ISNUMBER(SEARCH(Pay_Item_Search_Text_2,M6338)),MAX($L$4:L6337)+1,0)</f>
        <v>1099</v>
      </c>
      <c r="M6338" s="1" t="str">
        <f>IFERROR(VLOOKUP(ROWS($M$5:M6338),Table_PayItems[[Search Key]:[Concentrated Name]],2,FALSE),"")</f>
        <v>Underdrain, Fdn, 10 inch - $Ft</v>
      </c>
      <c r="N6338" s="1" t="str">
        <f>IFERROR(VLOOKUP(ROWS($M$5:N6338),$L$5:$M$7000,2,FALSE),"")</f>
        <v/>
      </c>
      <c r="O6338" s="1" t="str">
        <f>IFERROR(VLOOKUP(ROWS($O$5:O6338),$K$5:$L$7000,2,FALSE),"")</f>
        <v/>
      </c>
    </row>
    <row r="6339" spans="2:15" ht="15" customHeight="1" x14ac:dyDescent="0.25">
      <c r="B6339" s="178" t="s">
        <v>10267</v>
      </c>
      <c r="C6339" s="178" t="s">
        <v>104</v>
      </c>
      <c r="D6339" s="178" t="s">
        <v>2307</v>
      </c>
      <c r="E6339" s="178" t="s">
        <v>17</v>
      </c>
      <c r="F6339" s="178" t="s">
        <v>17</v>
      </c>
      <c r="G6339" s="1">
        <f>IF(ISNUMBER(Pay_Item_Search_Text),IF(ISNUMBER(IF(FIND(Pay_Item_Search_Text,B6339)=1,1, "FALSE")),MAX(G$4:$G6338)+1,IF(ISNUMBER(Pay_Item_Search_Text),0,IF(ISNUMBER(SEARCH(Pay_Item_Search_Text,H6339)),MAX(G$4:$G6338)+1,0))),IF(ISNUMBER(Pay_Item_Search_Text),0,IF(ISNUMBER(SEARCH(Pay_Item_Search_Text,H6339)),MAX(G$4:$G6338)+1,0)))</f>
        <v>6335</v>
      </c>
      <c r="H6339" s="1" t="str">
        <f>IF(Table_PayItems[[#This Row],[Description]]="_","_ Unique Item - "&amp;Table_PayItems[[#This Row],[Item]]&amp;" - $"&amp;Table_PayItems[[#This Row],[Unit]],Table_PayItems[[#This Row],[Description]]&amp;" - $"&amp;Table_PayItems[[#This Row],[Unit]])</f>
        <v>Underdrain, Fdn, 12 inch - $Ft</v>
      </c>
      <c r="I6339" s="29" t="str">
        <f>IFERROR(VLOOKUP(ROWS($M$5:M6339),Table_PayItems[[Search Key]:[Concentrated Name]],2,FALSE),"")</f>
        <v>Underdrain, Fdn, 12 inch - $Ft</v>
      </c>
      <c r="J6339" s="1"/>
      <c r="K6339" s="1"/>
      <c r="L6339" s="22">
        <f>IF(ISNUMBER(SEARCH(Pay_Item_Search_Text_2,M6339)),MAX($L$4:L6338)+1,0)</f>
        <v>0</v>
      </c>
      <c r="M6339" s="1" t="str">
        <f>IFERROR(VLOOKUP(ROWS($M$5:M6339),Table_PayItems[[Search Key]:[Concentrated Name]],2,FALSE),"")</f>
        <v>Underdrain, Fdn, 12 inch - $Ft</v>
      </c>
      <c r="N6339" s="1" t="str">
        <f>IFERROR(VLOOKUP(ROWS($M$5:N6339),$L$5:$M$7000,2,FALSE),"")</f>
        <v/>
      </c>
      <c r="O6339" s="1" t="str">
        <f>IFERROR(VLOOKUP(ROWS($O$5:O6339),$K$5:$L$7000,2,FALSE),"")</f>
        <v/>
      </c>
    </row>
    <row r="6340" spans="2:15" ht="15" customHeight="1" x14ac:dyDescent="0.25">
      <c r="B6340" s="178" t="s">
        <v>10263</v>
      </c>
      <c r="C6340" s="178" t="s">
        <v>104</v>
      </c>
      <c r="D6340" s="178" t="s">
        <v>2303</v>
      </c>
      <c r="E6340" s="178" t="s">
        <v>17</v>
      </c>
      <c r="F6340" s="178" t="s">
        <v>17</v>
      </c>
      <c r="G6340" s="1">
        <f>IF(ISNUMBER(Pay_Item_Search_Text),IF(ISNUMBER(IF(FIND(Pay_Item_Search_Text,B6340)=1,1, "FALSE")),MAX(G$4:$G6339)+1,IF(ISNUMBER(Pay_Item_Search_Text),0,IF(ISNUMBER(SEARCH(Pay_Item_Search_Text,H6340)),MAX(G$4:$G6339)+1,0))),IF(ISNUMBER(Pay_Item_Search_Text),0,IF(ISNUMBER(SEARCH(Pay_Item_Search_Text,H6340)),MAX(G$4:$G6339)+1,0)))</f>
        <v>6336</v>
      </c>
      <c r="H6340" s="1" t="str">
        <f>IF(Table_PayItems[[#This Row],[Description]]="_","_ Unique Item - "&amp;Table_PayItems[[#This Row],[Item]]&amp;" - $"&amp;Table_PayItems[[#This Row],[Unit]],Table_PayItems[[#This Row],[Description]]&amp;" - $"&amp;Table_PayItems[[#This Row],[Unit]])</f>
        <v>Underdrain, Fdn, 4 inch - $Ft</v>
      </c>
      <c r="I6340" s="29" t="str">
        <f>IFERROR(VLOOKUP(ROWS($M$5:M6340),Table_PayItems[[Search Key]:[Concentrated Name]],2,FALSE),"")</f>
        <v>Underdrain, Fdn, 4 inch - $Ft</v>
      </c>
      <c r="J6340" s="1"/>
      <c r="K6340" s="1"/>
      <c r="L6340" s="22">
        <f>IF(ISNUMBER(SEARCH(Pay_Item_Search_Text_2,M6340)),MAX($L$4:L6339)+1,0)</f>
        <v>0</v>
      </c>
      <c r="M6340" s="1" t="str">
        <f>IFERROR(VLOOKUP(ROWS($M$5:M6340),Table_PayItems[[Search Key]:[Concentrated Name]],2,FALSE),"")</f>
        <v>Underdrain, Fdn, 4 inch - $Ft</v>
      </c>
      <c r="N6340" s="1" t="str">
        <f>IFERROR(VLOOKUP(ROWS($M$5:N6340),$L$5:$M$7000,2,FALSE),"")</f>
        <v/>
      </c>
      <c r="O6340" s="1" t="str">
        <f>IFERROR(VLOOKUP(ROWS($O$5:O6340),$K$5:$L$7000,2,FALSE),"")</f>
        <v/>
      </c>
    </row>
    <row r="6341" spans="2:15" ht="15" customHeight="1" x14ac:dyDescent="0.25">
      <c r="B6341" s="178" t="s">
        <v>10264</v>
      </c>
      <c r="C6341" s="178" t="s">
        <v>104</v>
      </c>
      <c r="D6341" s="178" t="s">
        <v>2304</v>
      </c>
      <c r="E6341" s="178" t="s">
        <v>17</v>
      </c>
      <c r="F6341" s="178" t="s">
        <v>17</v>
      </c>
      <c r="G6341" s="1">
        <f>IF(ISNUMBER(Pay_Item_Search_Text),IF(ISNUMBER(IF(FIND(Pay_Item_Search_Text,B6341)=1,1, "FALSE")),MAX(G$4:$G6340)+1,IF(ISNUMBER(Pay_Item_Search_Text),0,IF(ISNUMBER(SEARCH(Pay_Item_Search_Text,H6341)),MAX(G$4:$G6340)+1,0))),IF(ISNUMBER(Pay_Item_Search_Text),0,IF(ISNUMBER(SEARCH(Pay_Item_Search_Text,H6341)),MAX(G$4:$G6340)+1,0)))</f>
        <v>6337</v>
      </c>
      <c r="H6341" s="1" t="str">
        <f>IF(Table_PayItems[[#This Row],[Description]]="_","_ Unique Item - "&amp;Table_PayItems[[#This Row],[Item]]&amp;" - $"&amp;Table_PayItems[[#This Row],[Unit]],Table_PayItems[[#This Row],[Description]]&amp;" - $"&amp;Table_PayItems[[#This Row],[Unit]])</f>
        <v>Underdrain, Fdn, 6 inch - $Ft</v>
      </c>
      <c r="I6341" s="29" t="str">
        <f>IFERROR(VLOOKUP(ROWS($M$5:M6341),Table_PayItems[[Search Key]:[Concentrated Name]],2,FALSE),"")</f>
        <v>Underdrain, Fdn, 6 inch - $Ft</v>
      </c>
      <c r="J6341" s="1"/>
      <c r="K6341" s="1"/>
      <c r="L6341" s="22">
        <f>IF(ISNUMBER(SEARCH(Pay_Item_Search_Text_2,M6341)),MAX($L$4:L6340)+1,0)</f>
        <v>0</v>
      </c>
      <c r="M6341" s="1" t="str">
        <f>IFERROR(VLOOKUP(ROWS($M$5:M6341),Table_PayItems[[Search Key]:[Concentrated Name]],2,FALSE),"")</f>
        <v>Underdrain, Fdn, 6 inch - $Ft</v>
      </c>
      <c r="N6341" s="1" t="str">
        <f>IFERROR(VLOOKUP(ROWS($M$5:N6341),$L$5:$M$7000,2,FALSE),"")</f>
        <v/>
      </c>
      <c r="O6341" s="1" t="str">
        <f>IFERROR(VLOOKUP(ROWS($O$5:O6341),$K$5:$L$7000,2,FALSE),"")</f>
        <v/>
      </c>
    </row>
    <row r="6342" spans="2:15" ht="15" customHeight="1" x14ac:dyDescent="0.25">
      <c r="B6342" s="178" t="s">
        <v>10265</v>
      </c>
      <c r="C6342" s="178" t="s">
        <v>104</v>
      </c>
      <c r="D6342" s="178" t="s">
        <v>2305</v>
      </c>
      <c r="E6342" s="178" t="s">
        <v>17</v>
      </c>
      <c r="F6342" s="178" t="s">
        <v>17</v>
      </c>
      <c r="G6342" s="1">
        <f>IF(ISNUMBER(Pay_Item_Search_Text),IF(ISNUMBER(IF(FIND(Pay_Item_Search_Text,B6342)=1,1, "FALSE")),MAX(G$4:$G6341)+1,IF(ISNUMBER(Pay_Item_Search_Text),0,IF(ISNUMBER(SEARCH(Pay_Item_Search_Text,H6342)),MAX(G$4:$G6341)+1,0))),IF(ISNUMBER(Pay_Item_Search_Text),0,IF(ISNUMBER(SEARCH(Pay_Item_Search_Text,H6342)),MAX(G$4:$G6341)+1,0)))</f>
        <v>6338</v>
      </c>
      <c r="H6342" s="1" t="str">
        <f>IF(Table_PayItems[[#This Row],[Description]]="_","_ Unique Item - "&amp;Table_PayItems[[#This Row],[Item]]&amp;" - $"&amp;Table_PayItems[[#This Row],[Unit]],Table_PayItems[[#This Row],[Description]]&amp;" - $"&amp;Table_PayItems[[#This Row],[Unit]])</f>
        <v>Underdrain, Fdn, 8 inch - $Ft</v>
      </c>
      <c r="I6342" s="29" t="str">
        <f>IFERROR(VLOOKUP(ROWS($M$5:M6342),Table_PayItems[[Search Key]:[Concentrated Name]],2,FALSE),"")</f>
        <v>Underdrain, Fdn, 8 inch - $Ft</v>
      </c>
      <c r="J6342" s="1"/>
      <c r="K6342" s="1"/>
      <c r="L6342" s="22">
        <f>IF(ISNUMBER(SEARCH(Pay_Item_Search_Text_2,M6342)),MAX($L$4:L6341)+1,0)</f>
        <v>0</v>
      </c>
      <c r="M6342" s="1" t="str">
        <f>IFERROR(VLOOKUP(ROWS($M$5:M6342),Table_PayItems[[Search Key]:[Concentrated Name]],2,FALSE),"")</f>
        <v>Underdrain, Fdn, 8 inch - $Ft</v>
      </c>
      <c r="N6342" s="1" t="str">
        <f>IFERROR(VLOOKUP(ROWS($M$5:N6342),$L$5:$M$7000,2,FALSE),"")</f>
        <v/>
      </c>
      <c r="O6342" s="1" t="str">
        <f>IFERROR(VLOOKUP(ROWS($O$5:O6342),$K$5:$L$7000,2,FALSE),"")</f>
        <v/>
      </c>
    </row>
    <row r="6343" spans="2:15" ht="15" customHeight="1" x14ac:dyDescent="0.25">
      <c r="B6343" s="178" t="s">
        <v>10295</v>
      </c>
      <c r="C6343" s="178" t="s">
        <v>88</v>
      </c>
      <c r="D6343" s="178" t="s">
        <v>2335</v>
      </c>
      <c r="E6343" s="178" t="s">
        <v>17</v>
      </c>
      <c r="F6343" s="178" t="s">
        <v>17</v>
      </c>
      <c r="G6343" s="1">
        <f>IF(ISNUMBER(Pay_Item_Search_Text),IF(ISNUMBER(IF(FIND(Pay_Item_Search_Text,B6343)=1,1, "FALSE")),MAX(G$4:$G6342)+1,IF(ISNUMBER(Pay_Item_Search_Text),0,IF(ISNUMBER(SEARCH(Pay_Item_Search_Text,H6343)),MAX(G$4:$G6342)+1,0))),IF(ISNUMBER(Pay_Item_Search_Text),0,IF(ISNUMBER(SEARCH(Pay_Item_Search_Text,H6343)),MAX(G$4:$G6342)+1,0)))</f>
        <v>6339</v>
      </c>
      <c r="H6343" s="1" t="str">
        <f>IF(Table_PayItems[[#This Row],[Description]]="_","_ Unique Item - "&amp;Table_PayItems[[#This Row],[Item]]&amp;" - $"&amp;Table_PayItems[[#This Row],[Unit]],Table_PayItems[[#This Row],[Description]]&amp;" - $"&amp;Table_PayItems[[#This Row],[Unit]])</f>
        <v>Underdrain, Outlet Ending, 4 inch - $Ea</v>
      </c>
      <c r="I6343" s="29" t="str">
        <f>IFERROR(VLOOKUP(ROWS($M$5:M6343),Table_PayItems[[Search Key]:[Concentrated Name]],2,FALSE),"")</f>
        <v>Underdrain, Outlet Ending, 4 inch - $Ea</v>
      </c>
      <c r="J6343" s="1"/>
      <c r="K6343" s="1"/>
      <c r="L6343" s="22">
        <f>IF(ISNUMBER(SEARCH(Pay_Item_Search_Text_2,M6343)),MAX($L$4:L6342)+1,0)</f>
        <v>0</v>
      </c>
      <c r="M6343" s="1" t="str">
        <f>IFERROR(VLOOKUP(ROWS($M$5:M6343),Table_PayItems[[Search Key]:[Concentrated Name]],2,FALSE),"")</f>
        <v>Underdrain, Outlet Ending, 4 inch - $Ea</v>
      </c>
      <c r="N6343" s="1" t="str">
        <f>IFERROR(VLOOKUP(ROWS($M$5:N6343),$L$5:$M$7000,2,FALSE),"")</f>
        <v/>
      </c>
      <c r="O6343" s="1" t="str">
        <f>IFERROR(VLOOKUP(ROWS($O$5:O6343),$K$5:$L$7000,2,FALSE),"")</f>
        <v/>
      </c>
    </row>
    <row r="6344" spans="2:15" ht="15" customHeight="1" x14ac:dyDescent="0.25">
      <c r="B6344" s="178" t="s">
        <v>10296</v>
      </c>
      <c r="C6344" s="178" t="s">
        <v>88</v>
      </c>
      <c r="D6344" s="178" t="s">
        <v>2336</v>
      </c>
      <c r="E6344" s="178" t="s">
        <v>17</v>
      </c>
      <c r="F6344" s="178" t="s">
        <v>17</v>
      </c>
      <c r="G6344" s="1">
        <f>IF(ISNUMBER(Pay_Item_Search_Text),IF(ISNUMBER(IF(FIND(Pay_Item_Search_Text,B6344)=1,1, "FALSE")),MAX(G$4:$G6343)+1,IF(ISNUMBER(Pay_Item_Search_Text),0,IF(ISNUMBER(SEARCH(Pay_Item_Search_Text,H6344)),MAX(G$4:$G6343)+1,0))),IF(ISNUMBER(Pay_Item_Search_Text),0,IF(ISNUMBER(SEARCH(Pay_Item_Search_Text,H6344)),MAX(G$4:$G6343)+1,0)))</f>
        <v>6340</v>
      </c>
      <c r="H6344" s="1" t="str">
        <f>IF(Table_PayItems[[#This Row],[Description]]="_","_ Unique Item - "&amp;Table_PayItems[[#This Row],[Item]]&amp;" - $"&amp;Table_PayItems[[#This Row],[Unit]],Table_PayItems[[#This Row],[Description]]&amp;" - $"&amp;Table_PayItems[[#This Row],[Unit]])</f>
        <v>Underdrain, Outlet Ending, 6 inch - $Ea</v>
      </c>
      <c r="I6344" s="29" t="str">
        <f>IFERROR(VLOOKUP(ROWS($M$5:M6344),Table_PayItems[[Search Key]:[Concentrated Name]],2,FALSE),"")</f>
        <v>Underdrain, Outlet Ending, 6 inch - $Ea</v>
      </c>
      <c r="J6344" s="1"/>
      <c r="K6344" s="1"/>
      <c r="L6344" s="22">
        <f>IF(ISNUMBER(SEARCH(Pay_Item_Search_Text_2,M6344)),MAX($L$4:L6343)+1,0)</f>
        <v>0</v>
      </c>
      <c r="M6344" s="1" t="str">
        <f>IFERROR(VLOOKUP(ROWS($M$5:M6344),Table_PayItems[[Search Key]:[Concentrated Name]],2,FALSE),"")</f>
        <v>Underdrain, Outlet Ending, 6 inch - $Ea</v>
      </c>
      <c r="N6344" s="1" t="str">
        <f>IFERROR(VLOOKUP(ROWS($M$5:N6344),$L$5:$M$7000,2,FALSE),"")</f>
        <v/>
      </c>
      <c r="O6344" s="1" t="str">
        <f>IFERROR(VLOOKUP(ROWS($O$5:O6344),$K$5:$L$7000,2,FALSE),"")</f>
        <v/>
      </c>
    </row>
    <row r="6345" spans="2:15" ht="15" customHeight="1" x14ac:dyDescent="0.25">
      <c r="B6345" s="178" t="s">
        <v>10297</v>
      </c>
      <c r="C6345" s="178" t="s">
        <v>88</v>
      </c>
      <c r="D6345" s="178" t="s">
        <v>2337</v>
      </c>
      <c r="E6345" s="178" t="s">
        <v>17</v>
      </c>
      <c r="F6345" s="178" t="s">
        <v>17</v>
      </c>
      <c r="G6345" s="1">
        <f>IF(ISNUMBER(Pay_Item_Search_Text),IF(ISNUMBER(IF(FIND(Pay_Item_Search_Text,B6345)=1,1, "FALSE")),MAX(G$4:$G6344)+1,IF(ISNUMBER(Pay_Item_Search_Text),0,IF(ISNUMBER(SEARCH(Pay_Item_Search_Text,H6345)),MAX(G$4:$G6344)+1,0))),IF(ISNUMBER(Pay_Item_Search_Text),0,IF(ISNUMBER(SEARCH(Pay_Item_Search_Text,H6345)),MAX(G$4:$G6344)+1,0)))</f>
        <v>6341</v>
      </c>
      <c r="H6345" s="1" t="str">
        <f>IF(Table_PayItems[[#This Row],[Description]]="_","_ Unique Item - "&amp;Table_PayItems[[#This Row],[Item]]&amp;" - $"&amp;Table_PayItems[[#This Row],[Unit]],Table_PayItems[[#This Row],[Description]]&amp;" - $"&amp;Table_PayItems[[#This Row],[Unit]])</f>
        <v>Underdrain, Outlet Ending, 8 inch - $Ea</v>
      </c>
      <c r="I6345" s="29" t="str">
        <f>IFERROR(VLOOKUP(ROWS($M$5:M6345),Table_PayItems[[Search Key]:[Concentrated Name]],2,FALSE),"")</f>
        <v>Underdrain, Outlet Ending, 8 inch - $Ea</v>
      </c>
      <c r="J6345" s="1"/>
      <c r="K6345" s="1"/>
      <c r="L6345" s="22">
        <f>IF(ISNUMBER(SEARCH(Pay_Item_Search_Text_2,M6345)),MAX($L$4:L6344)+1,0)</f>
        <v>0</v>
      </c>
      <c r="M6345" s="1" t="str">
        <f>IFERROR(VLOOKUP(ROWS($M$5:M6345),Table_PayItems[[Search Key]:[Concentrated Name]],2,FALSE),"")</f>
        <v>Underdrain, Outlet Ending, 8 inch - $Ea</v>
      </c>
      <c r="N6345" s="1" t="str">
        <f>IFERROR(VLOOKUP(ROWS($M$5:N6345),$L$5:$M$7000,2,FALSE),"")</f>
        <v/>
      </c>
      <c r="O6345" s="1" t="str">
        <f>IFERROR(VLOOKUP(ROWS($O$5:O6345),$K$5:$L$7000,2,FALSE),"")</f>
        <v/>
      </c>
    </row>
    <row r="6346" spans="2:15" ht="15" customHeight="1" x14ac:dyDescent="0.25">
      <c r="B6346" s="178" t="s">
        <v>10274</v>
      </c>
      <c r="C6346" s="178" t="s">
        <v>104</v>
      </c>
      <c r="D6346" s="178" t="s">
        <v>2314</v>
      </c>
      <c r="E6346" s="178" t="s">
        <v>17</v>
      </c>
      <c r="F6346" s="178" t="s">
        <v>17</v>
      </c>
      <c r="G6346" s="1">
        <f>IF(ISNUMBER(Pay_Item_Search_Text),IF(ISNUMBER(IF(FIND(Pay_Item_Search_Text,B6346)=1,1, "FALSE")),MAX(G$4:$G6345)+1,IF(ISNUMBER(Pay_Item_Search_Text),0,IF(ISNUMBER(SEARCH(Pay_Item_Search_Text,H6346)),MAX(G$4:$G6345)+1,0))),IF(ISNUMBER(Pay_Item_Search_Text),0,IF(ISNUMBER(SEARCH(Pay_Item_Search_Text,H6346)),MAX(G$4:$G6345)+1,0)))</f>
        <v>6342</v>
      </c>
      <c r="H6346" s="1" t="str">
        <f>IF(Table_PayItems[[#This Row],[Description]]="_","_ Unique Item - "&amp;Table_PayItems[[#This Row],[Item]]&amp;" - $"&amp;Table_PayItems[[#This Row],[Unit]],Table_PayItems[[#This Row],[Description]]&amp;" - $"&amp;Table_PayItems[[#This Row],[Unit]])</f>
        <v>Underdrain, PDS, Open-Graded, 12 inch - $Ft</v>
      </c>
      <c r="I6346" s="29" t="str">
        <f>IFERROR(VLOOKUP(ROWS($M$5:M6346),Table_PayItems[[Search Key]:[Concentrated Name]],2,FALSE),"")</f>
        <v>Underdrain, PDS, Open-Graded, 12 inch - $Ft</v>
      </c>
      <c r="J6346" s="1"/>
      <c r="K6346" s="1"/>
      <c r="L6346" s="22">
        <f>IF(ISNUMBER(SEARCH(Pay_Item_Search_Text_2,M6346)),MAX($L$4:L6345)+1,0)</f>
        <v>0</v>
      </c>
      <c r="M6346" s="1" t="str">
        <f>IFERROR(VLOOKUP(ROWS($M$5:M6346),Table_PayItems[[Search Key]:[Concentrated Name]],2,FALSE),"")</f>
        <v>Underdrain, PDS, Open-Graded, 12 inch - $Ft</v>
      </c>
      <c r="N6346" s="1" t="str">
        <f>IFERROR(VLOOKUP(ROWS($M$5:N6346),$L$5:$M$7000,2,FALSE),"")</f>
        <v/>
      </c>
      <c r="O6346" s="1" t="str">
        <f>IFERROR(VLOOKUP(ROWS($O$5:O6346),$K$5:$L$7000,2,FALSE),"")</f>
        <v/>
      </c>
    </row>
    <row r="6347" spans="2:15" ht="15" customHeight="1" x14ac:dyDescent="0.25">
      <c r="B6347" s="178" t="s">
        <v>10275</v>
      </c>
      <c r="C6347" s="178" t="s">
        <v>104</v>
      </c>
      <c r="D6347" s="178" t="s">
        <v>2315</v>
      </c>
      <c r="E6347" s="178" t="s">
        <v>17</v>
      </c>
      <c r="F6347" s="178" t="s">
        <v>17</v>
      </c>
      <c r="G6347" s="1">
        <f>IF(ISNUMBER(Pay_Item_Search_Text),IF(ISNUMBER(IF(FIND(Pay_Item_Search_Text,B6347)=1,1, "FALSE")),MAX(G$4:$G6346)+1,IF(ISNUMBER(Pay_Item_Search_Text),0,IF(ISNUMBER(SEARCH(Pay_Item_Search_Text,H6347)),MAX(G$4:$G6346)+1,0))),IF(ISNUMBER(Pay_Item_Search_Text),0,IF(ISNUMBER(SEARCH(Pay_Item_Search_Text,H6347)),MAX(G$4:$G6346)+1,0)))</f>
        <v>6343</v>
      </c>
      <c r="H6347" s="1" t="str">
        <f>IF(Table_PayItems[[#This Row],[Description]]="_","_ Unique Item - "&amp;Table_PayItems[[#This Row],[Item]]&amp;" - $"&amp;Table_PayItems[[#This Row],[Unit]],Table_PayItems[[#This Row],[Description]]&amp;" - $"&amp;Table_PayItems[[#This Row],[Unit]])</f>
        <v>Underdrain, PDS, Open-Graded, 18 inch - $Ft</v>
      </c>
      <c r="I6347" s="29" t="str">
        <f>IFERROR(VLOOKUP(ROWS($M$5:M6347),Table_PayItems[[Search Key]:[Concentrated Name]],2,FALSE),"")</f>
        <v>Underdrain, PDS, Open-Graded, 18 inch - $Ft</v>
      </c>
      <c r="J6347" s="1"/>
      <c r="K6347" s="1"/>
      <c r="L6347" s="22">
        <f>IF(ISNUMBER(SEARCH(Pay_Item_Search_Text_2,M6347)),MAX($L$4:L6346)+1,0)</f>
        <v>0</v>
      </c>
      <c r="M6347" s="1" t="str">
        <f>IFERROR(VLOOKUP(ROWS($M$5:M6347),Table_PayItems[[Search Key]:[Concentrated Name]],2,FALSE),"")</f>
        <v>Underdrain, PDS, Open-Graded, 18 inch - $Ft</v>
      </c>
      <c r="N6347" s="1" t="str">
        <f>IFERROR(VLOOKUP(ROWS($M$5:N6347),$L$5:$M$7000,2,FALSE),"")</f>
        <v/>
      </c>
      <c r="O6347" s="1" t="str">
        <f>IFERROR(VLOOKUP(ROWS($O$5:O6347),$K$5:$L$7000,2,FALSE),"")</f>
        <v/>
      </c>
    </row>
    <row r="6348" spans="2:15" ht="15" customHeight="1" x14ac:dyDescent="0.25">
      <c r="B6348" s="178" t="s">
        <v>10276</v>
      </c>
      <c r="C6348" s="178" t="s">
        <v>104</v>
      </c>
      <c r="D6348" s="178" t="s">
        <v>2316</v>
      </c>
      <c r="E6348" s="178" t="s">
        <v>17</v>
      </c>
      <c r="F6348" s="178" t="s">
        <v>17</v>
      </c>
      <c r="G6348" s="1">
        <f>IF(ISNUMBER(Pay_Item_Search_Text),IF(ISNUMBER(IF(FIND(Pay_Item_Search_Text,B6348)=1,1, "FALSE")),MAX(G$4:$G6347)+1,IF(ISNUMBER(Pay_Item_Search_Text),0,IF(ISNUMBER(SEARCH(Pay_Item_Search_Text,H6348)),MAX(G$4:$G6347)+1,0))),IF(ISNUMBER(Pay_Item_Search_Text),0,IF(ISNUMBER(SEARCH(Pay_Item_Search_Text,H6348)),MAX(G$4:$G6347)+1,0)))</f>
        <v>6344</v>
      </c>
      <c r="H6348" s="1" t="str">
        <f>IF(Table_PayItems[[#This Row],[Description]]="_","_ Unique Item - "&amp;Table_PayItems[[#This Row],[Item]]&amp;" - $"&amp;Table_PayItems[[#This Row],[Unit]],Table_PayItems[[#This Row],[Description]]&amp;" - $"&amp;Table_PayItems[[#This Row],[Unit]])</f>
        <v>Underdrain, PDS, Open-Graded, 24 inch - $Ft</v>
      </c>
      <c r="I6348" s="29" t="str">
        <f>IFERROR(VLOOKUP(ROWS($M$5:M6348),Table_PayItems[[Search Key]:[Concentrated Name]],2,FALSE),"")</f>
        <v>Underdrain, PDS, Open-Graded, 24 inch - $Ft</v>
      </c>
      <c r="J6348" s="1"/>
      <c r="K6348" s="1"/>
      <c r="L6348" s="22">
        <f>IF(ISNUMBER(SEARCH(Pay_Item_Search_Text_2,M6348)),MAX($L$4:L6347)+1,0)</f>
        <v>0</v>
      </c>
      <c r="M6348" s="1" t="str">
        <f>IFERROR(VLOOKUP(ROWS($M$5:M6348),Table_PayItems[[Search Key]:[Concentrated Name]],2,FALSE),"")</f>
        <v>Underdrain, PDS, Open-Graded, 24 inch - $Ft</v>
      </c>
      <c r="N6348" s="1" t="str">
        <f>IFERROR(VLOOKUP(ROWS($M$5:N6348),$L$5:$M$7000,2,FALSE),"")</f>
        <v/>
      </c>
      <c r="O6348" s="1" t="str">
        <f>IFERROR(VLOOKUP(ROWS($O$5:O6348),$K$5:$L$7000,2,FALSE),"")</f>
        <v/>
      </c>
    </row>
    <row r="6349" spans="2:15" ht="15" customHeight="1" x14ac:dyDescent="0.25">
      <c r="B6349" s="178" t="s">
        <v>10271</v>
      </c>
      <c r="C6349" s="178" t="s">
        <v>104</v>
      </c>
      <c r="D6349" s="178" t="s">
        <v>2311</v>
      </c>
      <c r="E6349" s="178" t="s">
        <v>17</v>
      </c>
      <c r="F6349" s="178" t="s">
        <v>17</v>
      </c>
      <c r="G6349" s="1">
        <f>IF(ISNUMBER(Pay_Item_Search_Text),IF(ISNUMBER(IF(FIND(Pay_Item_Search_Text,B6349)=1,1, "FALSE")),MAX(G$4:$G6348)+1,IF(ISNUMBER(Pay_Item_Search_Text),0,IF(ISNUMBER(SEARCH(Pay_Item_Search_Text,H6349)),MAX(G$4:$G6348)+1,0))),IF(ISNUMBER(Pay_Item_Search_Text),0,IF(ISNUMBER(SEARCH(Pay_Item_Search_Text,H6349)),MAX(G$4:$G6348)+1,0)))</f>
        <v>6345</v>
      </c>
      <c r="H6349" s="1" t="str">
        <f>IF(Table_PayItems[[#This Row],[Description]]="_","_ Unique Item - "&amp;Table_PayItems[[#This Row],[Item]]&amp;" - $"&amp;Table_PayItems[[#This Row],[Unit]],Table_PayItems[[#This Row],[Description]]&amp;" - $"&amp;Table_PayItems[[#This Row],[Unit]])</f>
        <v>Underdrain, Pipe, Open-Graded, 12 inch - $Ft</v>
      </c>
      <c r="I6349" s="29" t="str">
        <f>IFERROR(VLOOKUP(ROWS($M$5:M6349),Table_PayItems[[Search Key]:[Concentrated Name]],2,FALSE),"")</f>
        <v>Underdrain, Pipe, Open-Graded, 12 inch - $Ft</v>
      </c>
      <c r="J6349" s="1"/>
      <c r="K6349" s="1"/>
      <c r="L6349" s="22">
        <f>IF(ISNUMBER(SEARCH(Pay_Item_Search_Text_2,M6349)),MAX($L$4:L6348)+1,0)</f>
        <v>0</v>
      </c>
      <c r="M6349" s="1" t="str">
        <f>IFERROR(VLOOKUP(ROWS($M$5:M6349),Table_PayItems[[Search Key]:[Concentrated Name]],2,FALSE),"")</f>
        <v>Underdrain, Pipe, Open-Graded, 12 inch - $Ft</v>
      </c>
      <c r="N6349" s="1" t="str">
        <f>IFERROR(VLOOKUP(ROWS($M$5:N6349),$L$5:$M$7000,2,FALSE),"")</f>
        <v/>
      </c>
      <c r="O6349" s="1" t="str">
        <f>IFERROR(VLOOKUP(ROWS($O$5:O6349),$K$5:$L$7000,2,FALSE),"")</f>
        <v/>
      </c>
    </row>
    <row r="6350" spans="2:15" ht="15" customHeight="1" x14ac:dyDescent="0.25">
      <c r="B6350" s="178" t="s">
        <v>10272</v>
      </c>
      <c r="C6350" s="178" t="s">
        <v>104</v>
      </c>
      <c r="D6350" s="178" t="s">
        <v>2312</v>
      </c>
      <c r="E6350" s="178" t="s">
        <v>17</v>
      </c>
      <c r="F6350" s="178" t="s">
        <v>17</v>
      </c>
      <c r="G6350" s="1">
        <f>IF(ISNUMBER(Pay_Item_Search_Text),IF(ISNUMBER(IF(FIND(Pay_Item_Search_Text,B6350)=1,1, "FALSE")),MAX(G$4:$G6349)+1,IF(ISNUMBER(Pay_Item_Search_Text),0,IF(ISNUMBER(SEARCH(Pay_Item_Search_Text,H6350)),MAX(G$4:$G6349)+1,0))),IF(ISNUMBER(Pay_Item_Search_Text),0,IF(ISNUMBER(SEARCH(Pay_Item_Search_Text,H6350)),MAX(G$4:$G6349)+1,0)))</f>
        <v>6346</v>
      </c>
      <c r="H6350" s="1" t="str">
        <f>IF(Table_PayItems[[#This Row],[Description]]="_","_ Unique Item - "&amp;Table_PayItems[[#This Row],[Item]]&amp;" - $"&amp;Table_PayItems[[#This Row],[Unit]],Table_PayItems[[#This Row],[Description]]&amp;" - $"&amp;Table_PayItems[[#This Row],[Unit]])</f>
        <v>Underdrain, Pipe, Open-Graded, 18 inch - $Ft</v>
      </c>
      <c r="I6350" s="29" t="str">
        <f>IFERROR(VLOOKUP(ROWS($M$5:M6350),Table_PayItems[[Search Key]:[Concentrated Name]],2,FALSE),"")</f>
        <v>Underdrain, Pipe, Open-Graded, 18 inch - $Ft</v>
      </c>
      <c r="J6350" s="1"/>
      <c r="K6350" s="1"/>
      <c r="L6350" s="22">
        <f>IF(ISNUMBER(SEARCH(Pay_Item_Search_Text_2,M6350)),MAX($L$4:L6349)+1,0)</f>
        <v>0</v>
      </c>
      <c r="M6350" s="1" t="str">
        <f>IFERROR(VLOOKUP(ROWS($M$5:M6350),Table_PayItems[[Search Key]:[Concentrated Name]],2,FALSE),"")</f>
        <v>Underdrain, Pipe, Open-Graded, 18 inch - $Ft</v>
      </c>
      <c r="N6350" s="1" t="str">
        <f>IFERROR(VLOOKUP(ROWS($M$5:N6350),$L$5:$M$7000,2,FALSE),"")</f>
        <v/>
      </c>
      <c r="O6350" s="1" t="str">
        <f>IFERROR(VLOOKUP(ROWS($O$5:O6350),$K$5:$L$7000,2,FALSE),"")</f>
        <v/>
      </c>
    </row>
    <row r="6351" spans="2:15" ht="15" customHeight="1" x14ac:dyDescent="0.25">
      <c r="B6351" s="178" t="s">
        <v>10273</v>
      </c>
      <c r="C6351" s="178" t="s">
        <v>104</v>
      </c>
      <c r="D6351" s="178" t="s">
        <v>2313</v>
      </c>
      <c r="E6351" s="178" t="s">
        <v>17</v>
      </c>
      <c r="F6351" s="178" t="s">
        <v>17</v>
      </c>
      <c r="G6351" s="1">
        <f>IF(ISNUMBER(Pay_Item_Search_Text),IF(ISNUMBER(IF(FIND(Pay_Item_Search_Text,B6351)=1,1, "FALSE")),MAX(G$4:$G6350)+1,IF(ISNUMBER(Pay_Item_Search_Text),0,IF(ISNUMBER(SEARCH(Pay_Item_Search_Text,H6351)),MAX(G$4:$G6350)+1,0))),IF(ISNUMBER(Pay_Item_Search_Text),0,IF(ISNUMBER(SEARCH(Pay_Item_Search_Text,H6351)),MAX(G$4:$G6350)+1,0)))</f>
        <v>6347</v>
      </c>
      <c r="H6351" s="1" t="str">
        <f>IF(Table_PayItems[[#This Row],[Description]]="_","_ Unique Item - "&amp;Table_PayItems[[#This Row],[Item]]&amp;" - $"&amp;Table_PayItems[[#This Row],[Unit]],Table_PayItems[[#This Row],[Description]]&amp;" - $"&amp;Table_PayItems[[#This Row],[Unit]])</f>
        <v>Underdrain, Pipe, Open-Graded, 24 inch - $Ft</v>
      </c>
      <c r="I6351" s="29" t="str">
        <f>IFERROR(VLOOKUP(ROWS($M$5:M6351),Table_PayItems[[Search Key]:[Concentrated Name]],2,FALSE),"")</f>
        <v>Underdrain, Pipe, Open-Graded, 24 inch - $Ft</v>
      </c>
      <c r="J6351" s="1"/>
      <c r="K6351" s="1"/>
      <c r="L6351" s="22">
        <f>IF(ISNUMBER(SEARCH(Pay_Item_Search_Text_2,M6351)),MAX($L$4:L6350)+1,0)</f>
        <v>0</v>
      </c>
      <c r="M6351" s="1" t="str">
        <f>IFERROR(VLOOKUP(ROWS($M$5:M6351),Table_PayItems[[Search Key]:[Concentrated Name]],2,FALSE),"")</f>
        <v>Underdrain, Pipe, Open-Graded, 24 inch - $Ft</v>
      </c>
      <c r="N6351" s="1" t="str">
        <f>IFERROR(VLOOKUP(ROWS($M$5:N6351),$L$5:$M$7000,2,FALSE),"")</f>
        <v/>
      </c>
      <c r="O6351" s="1" t="str">
        <f>IFERROR(VLOOKUP(ROWS($O$5:O6351),$K$5:$L$7000,2,FALSE),"")</f>
        <v/>
      </c>
    </row>
    <row r="6352" spans="2:15" ht="15" customHeight="1" x14ac:dyDescent="0.25">
      <c r="B6352" s="178" t="s">
        <v>10268</v>
      </c>
      <c r="C6352" s="178" t="s">
        <v>104</v>
      </c>
      <c r="D6352" s="178" t="s">
        <v>2308</v>
      </c>
      <c r="E6352" s="178" t="s">
        <v>17</v>
      </c>
      <c r="F6352" s="178" t="s">
        <v>17</v>
      </c>
      <c r="G6352" s="1">
        <f>IF(ISNUMBER(Pay_Item_Search_Text),IF(ISNUMBER(IF(FIND(Pay_Item_Search_Text,B6352)=1,1, "FALSE")),MAX(G$4:$G6351)+1,IF(ISNUMBER(Pay_Item_Search_Text),0,IF(ISNUMBER(SEARCH(Pay_Item_Search_Text,H6352)),MAX(G$4:$G6351)+1,0))),IF(ISNUMBER(Pay_Item_Search_Text),0,IF(ISNUMBER(SEARCH(Pay_Item_Search_Text,H6352)),MAX(G$4:$G6351)+1,0)))</f>
        <v>6348</v>
      </c>
      <c r="H6352" s="1" t="str">
        <f>IF(Table_PayItems[[#This Row],[Description]]="_","_ Unique Item - "&amp;Table_PayItems[[#This Row],[Item]]&amp;" - $"&amp;Table_PayItems[[#This Row],[Unit]],Table_PayItems[[#This Row],[Description]]&amp;" - $"&amp;Table_PayItems[[#This Row],[Unit]])</f>
        <v>Underdrain, Pipe, Open-Graded, 4 inch - $Ft</v>
      </c>
      <c r="I6352" s="29" t="str">
        <f>IFERROR(VLOOKUP(ROWS($M$5:M6352),Table_PayItems[[Search Key]:[Concentrated Name]],2,FALSE),"")</f>
        <v>Underdrain, Pipe, Open-Graded, 4 inch - $Ft</v>
      </c>
      <c r="J6352" s="1"/>
      <c r="K6352" s="1"/>
      <c r="L6352" s="22">
        <f>IF(ISNUMBER(SEARCH(Pay_Item_Search_Text_2,M6352)),MAX($L$4:L6351)+1,0)</f>
        <v>0</v>
      </c>
      <c r="M6352" s="1" t="str">
        <f>IFERROR(VLOOKUP(ROWS($M$5:M6352),Table_PayItems[[Search Key]:[Concentrated Name]],2,FALSE),"")</f>
        <v>Underdrain, Pipe, Open-Graded, 4 inch - $Ft</v>
      </c>
      <c r="N6352" s="1" t="str">
        <f>IFERROR(VLOOKUP(ROWS($M$5:N6352),$L$5:$M$7000,2,FALSE),"")</f>
        <v/>
      </c>
      <c r="O6352" s="1" t="str">
        <f>IFERROR(VLOOKUP(ROWS($O$5:O6352),$K$5:$L$7000,2,FALSE),"")</f>
        <v/>
      </c>
    </row>
    <row r="6353" spans="2:15" ht="15" customHeight="1" x14ac:dyDescent="0.25">
      <c r="B6353" s="178" t="s">
        <v>10269</v>
      </c>
      <c r="C6353" s="178" t="s">
        <v>104</v>
      </c>
      <c r="D6353" s="178" t="s">
        <v>2309</v>
      </c>
      <c r="E6353" s="178" t="s">
        <v>17</v>
      </c>
      <c r="F6353" s="178" t="s">
        <v>17</v>
      </c>
      <c r="G6353" s="1">
        <f>IF(ISNUMBER(Pay_Item_Search_Text),IF(ISNUMBER(IF(FIND(Pay_Item_Search_Text,B6353)=1,1, "FALSE")),MAX(G$4:$G6352)+1,IF(ISNUMBER(Pay_Item_Search_Text),0,IF(ISNUMBER(SEARCH(Pay_Item_Search_Text,H6353)),MAX(G$4:$G6352)+1,0))),IF(ISNUMBER(Pay_Item_Search_Text),0,IF(ISNUMBER(SEARCH(Pay_Item_Search_Text,H6353)),MAX(G$4:$G6352)+1,0)))</f>
        <v>6349</v>
      </c>
      <c r="H6353" s="1" t="str">
        <f>IF(Table_PayItems[[#This Row],[Description]]="_","_ Unique Item - "&amp;Table_PayItems[[#This Row],[Item]]&amp;" - $"&amp;Table_PayItems[[#This Row],[Unit]],Table_PayItems[[#This Row],[Description]]&amp;" - $"&amp;Table_PayItems[[#This Row],[Unit]])</f>
        <v>Underdrain, Pipe, Open-Graded, 6 inch - $Ft</v>
      </c>
      <c r="I6353" s="29" t="str">
        <f>IFERROR(VLOOKUP(ROWS($M$5:M6353),Table_PayItems[[Search Key]:[Concentrated Name]],2,FALSE),"")</f>
        <v>Underdrain, Pipe, Open-Graded, 6 inch - $Ft</v>
      </c>
      <c r="J6353" s="1"/>
      <c r="K6353" s="1"/>
      <c r="L6353" s="22">
        <f>IF(ISNUMBER(SEARCH(Pay_Item_Search_Text_2,M6353)),MAX($L$4:L6352)+1,0)</f>
        <v>0</v>
      </c>
      <c r="M6353" s="1" t="str">
        <f>IFERROR(VLOOKUP(ROWS($M$5:M6353),Table_PayItems[[Search Key]:[Concentrated Name]],2,FALSE),"")</f>
        <v>Underdrain, Pipe, Open-Graded, 6 inch - $Ft</v>
      </c>
      <c r="N6353" s="1" t="str">
        <f>IFERROR(VLOOKUP(ROWS($M$5:N6353),$L$5:$M$7000,2,FALSE),"")</f>
        <v/>
      </c>
      <c r="O6353" s="1" t="str">
        <f>IFERROR(VLOOKUP(ROWS($O$5:O6353),$K$5:$L$7000,2,FALSE),"")</f>
        <v/>
      </c>
    </row>
    <row r="6354" spans="2:15" ht="15" customHeight="1" x14ac:dyDescent="0.25">
      <c r="B6354" s="178" t="s">
        <v>10270</v>
      </c>
      <c r="C6354" s="178" t="s">
        <v>104</v>
      </c>
      <c r="D6354" s="178" t="s">
        <v>2310</v>
      </c>
      <c r="E6354" s="178" t="s">
        <v>17</v>
      </c>
      <c r="F6354" s="178" t="s">
        <v>17</v>
      </c>
      <c r="G6354" s="1">
        <f>IF(ISNUMBER(Pay_Item_Search_Text),IF(ISNUMBER(IF(FIND(Pay_Item_Search_Text,B6354)=1,1, "FALSE")),MAX(G$4:$G6353)+1,IF(ISNUMBER(Pay_Item_Search_Text),0,IF(ISNUMBER(SEARCH(Pay_Item_Search_Text,H6354)),MAX(G$4:$G6353)+1,0))),IF(ISNUMBER(Pay_Item_Search_Text),0,IF(ISNUMBER(SEARCH(Pay_Item_Search_Text,H6354)),MAX(G$4:$G6353)+1,0)))</f>
        <v>6350</v>
      </c>
      <c r="H6354" s="1" t="str">
        <f>IF(Table_PayItems[[#This Row],[Description]]="_","_ Unique Item - "&amp;Table_PayItems[[#This Row],[Item]]&amp;" - $"&amp;Table_PayItems[[#This Row],[Unit]],Table_PayItems[[#This Row],[Description]]&amp;" - $"&amp;Table_PayItems[[#This Row],[Unit]])</f>
        <v>Underdrain, Pipe, Open-Graded, 8 inch - $Ft</v>
      </c>
      <c r="I6354" s="29" t="str">
        <f>IFERROR(VLOOKUP(ROWS($M$5:M6354),Table_PayItems[[Search Key]:[Concentrated Name]],2,FALSE),"")</f>
        <v>Underdrain, Pipe, Open-Graded, 8 inch - $Ft</v>
      </c>
      <c r="J6354" s="1"/>
      <c r="K6354" s="1"/>
      <c r="L6354" s="22">
        <f>IF(ISNUMBER(SEARCH(Pay_Item_Search_Text_2,M6354)),MAX($L$4:L6353)+1,0)</f>
        <v>0</v>
      </c>
      <c r="M6354" s="1" t="str">
        <f>IFERROR(VLOOKUP(ROWS($M$5:M6354),Table_PayItems[[Search Key]:[Concentrated Name]],2,FALSE),"")</f>
        <v>Underdrain, Pipe, Open-Graded, 8 inch - $Ft</v>
      </c>
      <c r="N6354" s="1" t="str">
        <f>IFERROR(VLOOKUP(ROWS($M$5:N6354),$L$5:$M$7000,2,FALSE),"")</f>
        <v/>
      </c>
      <c r="O6354" s="1" t="str">
        <f>IFERROR(VLOOKUP(ROWS($O$5:O6354),$K$5:$L$7000,2,FALSE),"")</f>
        <v/>
      </c>
    </row>
    <row r="6355" spans="2:15" ht="15" customHeight="1" x14ac:dyDescent="0.25">
      <c r="B6355" s="178" t="s">
        <v>10277</v>
      </c>
      <c r="C6355" s="178" t="s">
        <v>104</v>
      </c>
      <c r="D6355" s="178" t="s">
        <v>2317</v>
      </c>
      <c r="E6355" s="178" t="s">
        <v>17</v>
      </c>
      <c r="F6355" s="178" t="s">
        <v>17</v>
      </c>
      <c r="G6355" s="1">
        <f>IF(ISNUMBER(Pay_Item_Search_Text),IF(ISNUMBER(IF(FIND(Pay_Item_Search_Text,B6355)=1,1, "FALSE")),MAX(G$4:$G6354)+1,IF(ISNUMBER(Pay_Item_Search_Text),0,IF(ISNUMBER(SEARCH(Pay_Item_Search_Text,H6355)),MAX(G$4:$G6354)+1,0))),IF(ISNUMBER(Pay_Item_Search_Text),0,IF(ISNUMBER(SEARCH(Pay_Item_Search_Text,H6355)),MAX(G$4:$G6354)+1,0)))</f>
        <v>6351</v>
      </c>
      <c r="H6355" s="1" t="str">
        <f>IF(Table_PayItems[[#This Row],[Description]]="_","_ Unique Item - "&amp;Table_PayItems[[#This Row],[Item]]&amp;" - $"&amp;Table_PayItems[[#This Row],[Unit]],Table_PayItems[[#This Row],[Description]]&amp;" - $"&amp;Table_PayItems[[#This Row],[Unit]])</f>
        <v>Underdrain, Subbase, 4 inch - $Ft</v>
      </c>
      <c r="I6355" s="29" t="str">
        <f>IFERROR(VLOOKUP(ROWS($M$5:M6355),Table_PayItems[[Search Key]:[Concentrated Name]],2,FALSE),"")</f>
        <v>Underdrain, Subbase, 4 inch - $Ft</v>
      </c>
      <c r="J6355" s="1"/>
      <c r="K6355" s="1"/>
      <c r="L6355" s="22">
        <f>IF(ISNUMBER(SEARCH(Pay_Item_Search_Text_2,M6355)),MAX($L$4:L6354)+1,0)</f>
        <v>0</v>
      </c>
      <c r="M6355" s="1" t="str">
        <f>IFERROR(VLOOKUP(ROWS($M$5:M6355),Table_PayItems[[Search Key]:[Concentrated Name]],2,FALSE),"")</f>
        <v>Underdrain, Subbase, 4 inch - $Ft</v>
      </c>
      <c r="N6355" s="1" t="str">
        <f>IFERROR(VLOOKUP(ROWS($M$5:N6355),$L$5:$M$7000,2,FALSE),"")</f>
        <v/>
      </c>
      <c r="O6355" s="1" t="str">
        <f>IFERROR(VLOOKUP(ROWS($O$5:O6355),$K$5:$L$7000,2,FALSE),"")</f>
        <v/>
      </c>
    </row>
    <row r="6356" spans="2:15" ht="15" customHeight="1" x14ac:dyDescent="0.25">
      <c r="B6356" s="178" t="s">
        <v>10278</v>
      </c>
      <c r="C6356" s="178" t="s">
        <v>104</v>
      </c>
      <c r="D6356" s="178" t="s">
        <v>2318</v>
      </c>
      <c r="E6356" s="178" t="s">
        <v>17</v>
      </c>
      <c r="F6356" s="178" t="s">
        <v>17</v>
      </c>
      <c r="G6356" s="1">
        <f>IF(ISNUMBER(Pay_Item_Search_Text),IF(ISNUMBER(IF(FIND(Pay_Item_Search_Text,B6356)=1,1, "FALSE")),MAX(G$4:$G6355)+1,IF(ISNUMBER(Pay_Item_Search_Text),0,IF(ISNUMBER(SEARCH(Pay_Item_Search_Text,H6356)),MAX(G$4:$G6355)+1,0))),IF(ISNUMBER(Pay_Item_Search_Text),0,IF(ISNUMBER(SEARCH(Pay_Item_Search_Text,H6356)),MAX(G$4:$G6355)+1,0)))</f>
        <v>6352</v>
      </c>
      <c r="H6356" s="1" t="str">
        <f>IF(Table_PayItems[[#This Row],[Description]]="_","_ Unique Item - "&amp;Table_PayItems[[#This Row],[Item]]&amp;" - $"&amp;Table_PayItems[[#This Row],[Unit]],Table_PayItems[[#This Row],[Description]]&amp;" - $"&amp;Table_PayItems[[#This Row],[Unit]])</f>
        <v>Underdrain, Subbase, 6 inch - $Ft</v>
      </c>
      <c r="I6356" s="29" t="str">
        <f>IFERROR(VLOOKUP(ROWS($M$5:M6356),Table_PayItems[[Search Key]:[Concentrated Name]],2,FALSE),"")</f>
        <v>Underdrain, Subbase, 6 inch - $Ft</v>
      </c>
      <c r="J6356" s="1"/>
      <c r="K6356" s="1"/>
      <c r="L6356" s="22">
        <f>IF(ISNUMBER(SEARCH(Pay_Item_Search_Text_2,M6356)),MAX($L$4:L6355)+1,0)</f>
        <v>0</v>
      </c>
      <c r="M6356" s="1" t="str">
        <f>IFERROR(VLOOKUP(ROWS($M$5:M6356),Table_PayItems[[Search Key]:[Concentrated Name]],2,FALSE),"")</f>
        <v>Underdrain, Subbase, 6 inch - $Ft</v>
      </c>
      <c r="N6356" s="1" t="str">
        <f>IFERROR(VLOOKUP(ROWS($M$5:N6356),$L$5:$M$7000,2,FALSE),"")</f>
        <v/>
      </c>
      <c r="O6356" s="1" t="str">
        <f>IFERROR(VLOOKUP(ROWS($O$5:O6356),$K$5:$L$7000,2,FALSE),"")</f>
        <v/>
      </c>
    </row>
    <row r="6357" spans="2:15" ht="15" customHeight="1" x14ac:dyDescent="0.25">
      <c r="B6357" s="178" t="s">
        <v>10279</v>
      </c>
      <c r="C6357" s="178" t="s">
        <v>104</v>
      </c>
      <c r="D6357" s="178" t="s">
        <v>2319</v>
      </c>
      <c r="E6357" s="178" t="s">
        <v>17</v>
      </c>
      <c r="F6357" s="178" t="s">
        <v>17</v>
      </c>
      <c r="G6357" s="1">
        <f>IF(ISNUMBER(Pay_Item_Search_Text),IF(ISNUMBER(IF(FIND(Pay_Item_Search_Text,B6357)=1,1, "FALSE")),MAX(G$4:$G6356)+1,IF(ISNUMBER(Pay_Item_Search_Text),0,IF(ISNUMBER(SEARCH(Pay_Item_Search_Text,H6357)),MAX(G$4:$G6356)+1,0))),IF(ISNUMBER(Pay_Item_Search_Text),0,IF(ISNUMBER(SEARCH(Pay_Item_Search_Text,H6357)),MAX(G$4:$G6356)+1,0)))</f>
        <v>6353</v>
      </c>
      <c r="H6357" s="1" t="str">
        <f>IF(Table_PayItems[[#This Row],[Description]]="_","_ Unique Item - "&amp;Table_PayItems[[#This Row],[Item]]&amp;" - $"&amp;Table_PayItems[[#This Row],[Unit]],Table_PayItems[[#This Row],[Description]]&amp;" - $"&amp;Table_PayItems[[#This Row],[Unit]])</f>
        <v>Underdrain, Subbase, 8 inch - $Ft</v>
      </c>
      <c r="I6357" s="29" t="str">
        <f>IFERROR(VLOOKUP(ROWS($M$5:M6357),Table_PayItems[[Search Key]:[Concentrated Name]],2,FALSE),"")</f>
        <v>Underdrain, Subbase, 8 inch - $Ft</v>
      </c>
      <c r="J6357" s="1"/>
      <c r="K6357" s="1"/>
      <c r="L6357" s="22">
        <f>IF(ISNUMBER(SEARCH(Pay_Item_Search_Text_2,M6357)),MAX($L$4:L6356)+1,0)</f>
        <v>0</v>
      </c>
      <c r="M6357" s="1" t="str">
        <f>IFERROR(VLOOKUP(ROWS($M$5:M6357),Table_PayItems[[Search Key]:[Concentrated Name]],2,FALSE),"")</f>
        <v>Underdrain, Subbase, 8 inch - $Ft</v>
      </c>
      <c r="N6357" s="1" t="str">
        <f>IFERROR(VLOOKUP(ROWS($M$5:N6357),$L$5:$M$7000,2,FALSE),"")</f>
        <v/>
      </c>
      <c r="O6357" s="1" t="str">
        <f>IFERROR(VLOOKUP(ROWS($O$5:O6357),$K$5:$L$7000,2,FALSE),"")</f>
        <v/>
      </c>
    </row>
    <row r="6358" spans="2:15" ht="15" customHeight="1" x14ac:dyDescent="0.25">
      <c r="B6358" s="178" t="s">
        <v>10283</v>
      </c>
      <c r="C6358" s="178" t="s">
        <v>104</v>
      </c>
      <c r="D6358" s="178" t="s">
        <v>2323</v>
      </c>
      <c r="E6358" s="178" t="s">
        <v>17</v>
      </c>
      <c r="F6358" s="178" t="s">
        <v>17</v>
      </c>
      <c r="G6358" s="1">
        <f>IF(ISNUMBER(Pay_Item_Search_Text),IF(ISNUMBER(IF(FIND(Pay_Item_Search_Text,B6358)=1,1, "FALSE")),MAX(G$4:$G6357)+1,IF(ISNUMBER(Pay_Item_Search_Text),0,IF(ISNUMBER(SEARCH(Pay_Item_Search_Text,H6358)),MAX(G$4:$G6357)+1,0))),IF(ISNUMBER(Pay_Item_Search_Text),0,IF(ISNUMBER(SEARCH(Pay_Item_Search_Text,H6358)),MAX(G$4:$G6357)+1,0)))</f>
        <v>6354</v>
      </c>
      <c r="H6358" s="1" t="str">
        <f>IF(Table_PayItems[[#This Row],[Description]]="_","_ Unique Item - "&amp;Table_PayItems[[#This Row],[Item]]&amp;" - $"&amp;Table_PayItems[[#This Row],[Unit]],Table_PayItems[[#This Row],[Description]]&amp;" - $"&amp;Table_PayItems[[#This Row],[Unit]])</f>
        <v>Underdrain, Subgrade, 10 inch - $Ft</v>
      </c>
      <c r="I6358" s="29" t="str">
        <f>IFERROR(VLOOKUP(ROWS($M$5:M6358),Table_PayItems[[Search Key]:[Concentrated Name]],2,FALSE),"")</f>
        <v>Underdrain, Subgrade, 10 inch - $Ft</v>
      </c>
      <c r="J6358" s="1"/>
      <c r="K6358" s="1"/>
      <c r="L6358" s="22">
        <f>IF(ISNUMBER(SEARCH(Pay_Item_Search_Text_2,M6358)),MAX($L$4:L6357)+1,0)</f>
        <v>1100</v>
      </c>
      <c r="M6358" s="1" t="str">
        <f>IFERROR(VLOOKUP(ROWS($M$5:M6358),Table_PayItems[[Search Key]:[Concentrated Name]],2,FALSE),"")</f>
        <v>Underdrain, Subgrade, 10 inch - $Ft</v>
      </c>
      <c r="N6358" s="1" t="str">
        <f>IFERROR(VLOOKUP(ROWS($M$5:N6358),$L$5:$M$7000,2,FALSE),"")</f>
        <v/>
      </c>
      <c r="O6358" s="1" t="str">
        <f>IFERROR(VLOOKUP(ROWS($O$5:O6358),$K$5:$L$7000,2,FALSE),"")</f>
        <v/>
      </c>
    </row>
    <row r="6359" spans="2:15" ht="15" customHeight="1" x14ac:dyDescent="0.25">
      <c r="B6359" s="178" t="s">
        <v>10284</v>
      </c>
      <c r="C6359" s="178" t="s">
        <v>104</v>
      </c>
      <c r="D6359" s="178" t="s">
        <v>2324</v>
      </c>
      <c r="E6359" s="178" t="s">
        <v>17</v>
      </c>
      <c r="F6359" s="178" t="s">
        <v>17</v>
      </c>
      <c r="G6359" s="1">
        <f>IF(ISNUMBER(Pay_Item_Search_Text),IF(ISNUMBER(IF(FIND(Pay_Item_Search_Text,B6359)=1,1, "FALSE")),MAX(G$4:$G6358)+1,IF(ISNUMBER(Pay_Item_Search_Text),0,IF(ISNUMBER(SEARCH(Pay_Item_Search_Text,H6359)),MAX(G$4:$G6358)+1,0))),IF(ISNUMBER(Pay_Item_Search_Text),0,IF(ISNUMBER(SEARCH(Pay_Item_Search_Text,H6359)),MAX(G$4:$G6358)+1,0)))</f>
        <v>6355</v>
      </c>
      <c r="H6359" s="1" t="str">
        <f>IF(Table_PayItems[[#This Row],[Description]]="_","_ Unique Item - "&amp;Table_PayItems[[#This Row],[Item]]&amp;" - $"&amp;Table_PayItems[[#This Row],[Unit]],Table_PayItems[[#This Row],[Description]]&amp;" - $"&amp;Table_PayItems[[#This Row],[Unit]])</f>
        <v>Underdrain, Subgrade, 12 inch - $Ft</v>
      </c>
      <c r="I6359" s="29" t="str">
        <f>IFERROR(VLOOKUP(ROWS($M$5:M6359),Table_PayItems[[Search Key]:[Concentrated Name]],2,FALSE),"")</f>
        <v>Underdrain, Subgrade, 12 inch - $Ft</v>
      </c>
      <c r="J6359" s="1"/>
      <c r="K6359" s="1"/>
      <c r="L6359" s="22">
        <f>IF(ISNUMBER(SEARCH(Pay_Item_Search_Text_2,M6359)),MAX($L$4:L6358)+1,0)</f>
        <v>0</v>
      </c>
      <c r="M6359" s="1" t="str">
        <f>IFERROR(VLOOKUP(ROWS($M$5:M6359),Table_PayItems[[Search Key]:[Concentrated Name]],2,FALSE),"")</f>
        <v>Underdrain, Subgrade, 12 inch - $Ft</v>
      </c>
      <c r="N6359" s="1" t="str">
        <f>IFERROR(VLOOKUP(ROWS($M$5:N6359),$L$5:$M$7000,2,FALSE),"")</f>
        <v/>
      </c>
      <c r="O6359" s="1" t="str">
        <f>IFERROR(VLOOKUP(ROWS($O$5:O6359),$K$5:$L$7000,2,FALSE),"")</f>
        <v/>
      </c>
    </row>
    <row r="6360" spans="2:15" ht="15" customHeight="1" x14ac:dyDescent="0.25">
      <c r="B6360" s="178" t="s">
        <v>10280</v>
      </c>
      <c r="C6360" s="178" t="s">
        <v>104</v>
      </c>
      <c r="D6360" s="178" t="s">
        <v>2320</v>
      </c>
      <c r="E6360" s="178" t="s">
        <v>17</v>
      </c>
      <c r="F6360" s="178" t="s">
        <v>17</v>
      </c>
      <c r="G6360" s="1">
        <f>IF(ISNUMBER(Pay_Item_Search_Text),IF(ISNUMBER(IF(FIND(Pay_Item_Search_Text,B6360)=1,1, "FALSE")),MAX(G$4:$G6359)+1,IF(ISNUMBER(Pay_Item_Search_Text),0,IF(ISNUMBER(SEARCH(Pay_Item_Search_Text,H6360)),MAX(G$4:$G6359)+1,0))),IF(ISNUMBER(Pay_Item_Search_Text),0,IF(ISNUMBER(SEARCH(Pay_Item_Search_Text,H6360)),MAX(G$4:$G6359)+1,0)))</f>
        <v>6356</v>
      </c>
      <c r="H6360" s="1" t="str">
        <f>IF(Table_PayItems[[#This Row],[Description]]="_","_ Unique Item - "&amp;Table_PayItems[[#This Row],[Item]]&amp;" - $"&amp;Table_PayItems[[#This Row],[Unit]],Table_PayItems[[#This Row],[Description]]&amp;" - $"&amp;Table_PayItems[[#This Row],[Unit]])</f>
        <v>Underdrain, Subgrade, 4 inch - $Ft</v>
      </c>
      <c r="I6360" s="29" t="str">
        <f>IFERROR(VLOOKUP(ROWS($M$5:M6360),Table_PayItems[[Search Key]:[Concentrated Name]],2,FALSE),"")</f>
        <v>Underdrain, Subgrade, 4 inch - $Ft</v>
      </c>
      <c r="J6360" s="1"/>
      <c r="K6360" s="1"/>
      <c r="L6360" s="22">
        <f>IF(ISNUMBER(SEARCH(Pay_Item_Search_Text_2,M6360)),MAX($L$4:L6359)+1,0)</f>
        <v>0</v>
      </c>
      <c r="M6360" s="1" t="str">
        <f>IFERROR(VLOOKUP(ROWS($M$5:M6360),Table_PayItems[[Search Key]:[Concentrated Name]],2,FALSE),"")</f>
        <v>Underdrain, Subgrade, 4 inch - $Ft</v>
      </c>
      <c r="N6360" s="1" t="str">
        <f>IFERROR(VLOOKUP(ROWS($M$5:N6360),$L$5:$M$7000,2,FALSE),"")</f>
        <v/>
      </c>
      <c r="O6360" s="1" t="str">
        <f>IFERROR(VLOOKUP(ROWS($O$5:O6360),$K$5:$L$7000,2,FALSE),"")</f>
        <v/>
      </c>
    </row>
    <row r="6361" spans="2:15" ht="15" customHeight="1" x14ac:dyDescent="0.25">
      <c r="B6361" s="178" t="s">
        <v>10281</v>
      </c>
      <c r="C6361" s="178" t="s">
        <v>104</v>
      </c>
      <c r="D6361" s="178" t="s">
        <v>2321</v>
      </c>
      <c r="E6361" s="178" t="s">
        <v>17</v>
      </c>
      <c r="F6361" s="178" t="s">
        <v>17</v>
      </c>
      <c r="G6361" s="1">
        <f>IF(ISNUMBER(Pay_Item_Search_Text),IF(ISNUMBER(IF(FIND(Pay_Item_Search_Text,B6361)=1,1, "FALSE")),MAX(G$4:$G6360)+1,IF(ISNUMBER(Pay_Item_Search_Text),0,IF(ISNUMBER(SEARCH(Pay_Item_Search_Text,H6361)),MAX(G$4:$G6360)+1,0))),IF(ISNUMBER(Pay_Item_Search_Text),0,IF(ISNUMBER(SEARCH(Pay_Item_Search_Text,H6361)),MAX(G$4:$G6360)+1,0)))</f>
        <v>6357</v>
      </c>
      <c r="H6361" s="1" t="str">
        <f>IF(Table_PayItems[[#This Row],[Description]]="_","_ Unique Item - "&amp;Table_PayItems[[#This Row],[Item]]&amp;" - $"&amp;Table_PayItems[[#This Row],[Unit]],Table_PayItems[[#This Row],[Description]]&amp;" - $"&amp;Table_PayItems[[#This Row],[Unit]])</f>
        <v>Underdrain, Subgrade, 6 inch - $Ft</v>
      </c>
      <c r="I6361" s="29" t="str">
        <f>IFERROR(VLOOKUP(ROWS($M$5:M6361),Table_PayItems[[Search Key]:[Concentrated Name]],2,FALSE),"")</f>
        <v>Underdrain, Subgrade, 6 inch - $Ft</v>
      </c>
      <c r="J6361" s="1"/>
      <c r="K6361" s="1"/>
      <c r="L6361" s="22">
        <f>IF(ISNUMBER(SEARCH(Pay_Item_Search_Text_2,M6361)),MAX($L$4:L6360)+1,0)</f>
        <v>0</v>
      </c>
      <c r="M6361" s="1" t="str">
        <f>IFERROR(VLOOKUP(ROWS($M$5:M6361),Table_PayItems[[Search Key]:[Concentrated Name]],2,FALSE),"")</f>
        <v>Underdrain, Subgrade, 6 inch - $Ft</v>
      </c>
      <c r="N6361" s="1" t="str">
        <f>IFERROR(VLOOKUP(ROWS($M$5:N6361),$L$5:$M$7000,2,FALSE),"")</f>
        <v/>
      </c>
      <c r="O6361" s="1" t="str">
        <f>IFERROR(VLOOKUP(ROWS($O$5:O6361),$K$5:$L$7000,2,FALSE),"")</f>
        <v/>
      </c>
    </row>
    <row r="6362" spans="2:15" ht="15" customHeight="1" x14ac:dyDescent="0.25">
      <c r="B6362" s="178" t="s">
        <v>10282</v>
      </c>
      <c r="C6362" s="178" t="s">
        <v>104</v>
      </c>
      <c r="D6362" s="178" t="s">
        <v>2322</v>
      </c>
      <c r="E6362" s="178" t="s">
        <v>17</v>
      </c>
      <c r="F6362" s="178" t="s">
        <v>17</v>
      </c>
      <c r="G6362" s="1">
        <f>IF(ISNUMBER(Pay_Item_Search_Text),IF(ISNUMBER(IF(FIND(Pay_Item_Search_Text,B6362)=1,1, "FALSE")),MAX(G$4:$G6361)+1,IF(ISNUMBER(Pay_Item_Search_Text),0,IF(ISNUMBER(SEARCH(Pay_Item_Search_Text,H6362)),MAX(G$4:$G6361)+1,0))),IF(ISNUMBER(Pay_Item_Search_Text),0,IF(ISNUMBER(SEARCH(Pay_Item_Search_Text,H6362)),MAX(G$4:$G6361)+1,0)))</f>
        <v>6358</v>
      </c>
      <c r="H6362" s="1" t="str">
        <f>IF(Table_PayItems[[#This Row],[Description]]="_","_ Unique Item - "&amp;Table_PayItems[[#This Row],[Item]]&amp;" - $"&amp;Table_PayItems[[#This Row],[Unit]],Table_PayItems[[#This Row],[Description]]&amp;" - $"&amp;Table_PayItems[[#This Row],[Unit]])</f>
        <v>Underdrain, Subgrade, 8 inch - $Ft</v>
      </c>
      <c r="I6362" s="29" t="str">
        <f>IFERROR(VLOOKUP(ROWS($M$5:M6362),Table_PayItems[[Search Key]:[Concentrated Name]],2,FALSE),"")</f>
        <v>Underdrain, Subgrade, 8 inch - $Ft</v>
      </c>
      <c r="J6362" s="1"/>
      <c r="K6362" s="1"/>
      <c r="L6362" s="22">
        <f>IF(ISNUMBER(SEARCH(Pay_Item_Search_Text_2,M6362)),MAX($L$4:L6361)+1,0)</f>
        <v>0</v>
      </c>
      <c r="M6362" s="1" t="str">
        <f>IFERROR(VLOOKUP(ROWS($M$5:M6362),Table_PayItems[[Search Key]:[Concentrated Name]],2,FALSE),"")</f>
        <v>Underdrain, Subgrade, 8 inch - $Ft</v>
      </c>
      <c r="N6362" s="1" t="str">
        <f>IFERROR(VLOOKUP(ROWS($M$5:N6362),$L$5:$M$7000,2,FALSE),"")</f>
        <v/>
      </c>
      <c r="O6362" s="1" t="str">
        <f>IFERROR(VLOOKUP(ROWS($O$5:O6362),$K$5:$L$7000,2,FALSE),"")</f>
        <v/>
      </c>
    </row>
    <row r="6363" spans="2:15" ht="15" customHeight="1" x14ac:dyDescent="0.25">
      <c r="B6363" s="178" t="s">
        <v>10288</v>
      </c>
      <c r="C6363" s="178" t="s">
        <v>104</v>
      </c>
      <c r="D6363" s="178" t="s">
        <v>2328</v>
      </c>
      <c r="E6363" s="178" t="s">
        <v>17</v>
      </c>
      <c r="F6363" s="178" t="s">
        <v>17</v>
      </c>
      <c r="G6363" s="1">
        <f>IF(ISNUMBER(Pay_Item_Search_Text),IF(ISNUMBER(IF(FIND(Pay_Item_Search_Text,B6363)=1,1, "FALSE")),MAX(G$4:$G6362)+1,IF(ISNUMBER(Pay_Item_Search_Text),0,IF(ISNUMBER(SEARCH(Pay_Item_Search_Text,H6363)),MAX(G$4:$G6362)+1,0))),IF(ISNUMBER(Pay_Item_Search_Text),0,IF(ISNUMBER(SEARCH(Pay_Item_Search_Text,H6363)),MAX(G$4:$G6362)+1,0)))</f>
        <v>6359</v>
      </c>
      <c r="H6363" s="1" t="str">
        <f>IF(Table_PayItems[[#This Row],[Description]]="_","_ Unique Item - "&amp;Table_PayItems[[#This Row],[Item]]&amp;" - $"&amp;Table_PayItems[[#This Row],[Unit]],Table_PayItems[[#This Row],[Description]]&amp;" - $"&amp;Table_PayItems[[#This Row],[Unit]])</f>
        <v>Underdrain, Subgrade, Open-Graded, 10 inch - $Ft</v>
      </c>
      <c r="I6363" s="29" t="str">
        <f>IFERROR(VLOOKUP(ROWS($M$5:M6363),Table_PayItems[[Search Key]:[Concentrated Name]],2,FALSE),"")</f>
        <v>Underdrain, Subgrade, Open-Graded, 10 inch - $Ft</v>
      </c>
      <c r="J6363" s="1"/>
      <c r="K6363" s="1"/>
      <c r="L6363" s="22">
        <f>IF(ISNUMBER(SEARCH(Pay_Item_Search_Text_2,M6363)),MAX($L$4:L6362)+1,0)</f>
        <v>1101</v>
      </c>
      <c r="M6363" s="1" t="str">
        <f>IFERROR(VLOOKUP(ROWS($M$5:M6363),Table_PayItems[[Search Key]:[Concentrated Name]],2,FALSE),"")</f>
        <v>Underdrain, Subgrade, Open-Graded, 10 inch - $Ft</v>
      </c>
      <c r="N6363" s="1" t="str">
        <f>IFERROR(VLOOKUP(ROWS($M$5:N6363),$L$5:$M$7000,2,FALSE),"")</f>
        <v/>
      </c>
      <c r="O6363" s="1" t="str">
        <f>IFERROR(VLOOKUP(ROWS($O$5:O6363),$K$5:$L$7000,2,FALSE),"")</f>
        <v/>
      </c>
    </row>
    <row r="6364" spans="2:15" ht="15" customHeight="1" x14ac:dyDescent="0.25">
      <c r="B6364" s="178" t="s">
        <v>10289</v>
      </c>
      <c r="C6364" s="178" t="s">
        <v>104</v>
      </c>
      <c r="D6364" s="178" t="s">
        <v>2329</v>
      </c>
      <c r="E6364" s="178" t="s">
        <v>17</v>
      </c>
      <c r="F6364" s="178" t="s">
        <v>17</v>
      </c>
      <c r="G6364" s="1">
        <f>IF(ISNUMBER(Pay_Item_Search_Text),IF(ISNUMBER(IF(FIND(Pay_Item_Search_Text,B6364)=1,1, "FALSE")),MAX(G$4:$G6363)+1,IF(ISNUMBER(Pay_Item_Search_Text),0,IF(ISNUMBER(SEARCH(Pay_Item_Search_Text,H6364)),MAX(G$4:$G6363)+1,0))),IF(ISNUMBER(Pay_Item_Search_Text),0,IF(ISNUMBER(SEARCH(Pay_Item_Search_Text,H6364)),MAX(G$4:$G6363)+1,0)))</f>
        <v>6360</v>
      </c>
      <c r="H6364" s="1" t="str">
        <f>IF(Table_PayItems[[#This Row],[Description]]="_","_ Unique Item - "&amp;Table_PayItems[[#This Row],[Item]]&amp;" - $"&amp;Table_PayItems[[#This Row],[Unit]],Table_PayItems[[#This Row],[Description]]&amp;" - $"&amp;Table_PayItems[[#This Row],[Unit]])</f>
        <v>Underdrain, Subgrade, Open-Graded, 12 inch - $Ft</v>
      </c>
      <c r="I6364" s="29" t="str">
        <f>IFERROR(VLOOKUP(ROWS($M$5:M6364),Table_PayItems[[Search Key]:[Concentrated Name]],2,FALSE),"")</f>
        <v>Underdrain, Subgrade, Open-Graded, 12 inch - $Ft</v>
      </c>
      <c r="J6364" s="1"/>
      <c r="K6364" s="1"/>
      <c r="L6364" s="22">
        <f>IF(ISNUMBER(SEARCH(Pay_Item_Search_Text_2,M6364)),MAX($L$4:L6363)+1,0)</f>
        <v>0</v>
      </c>
      <c r="M6364" s="1" t="str">
        <f>IFERROR(VLOOKUP(ROWS($M$5:M6364),Table_PayItems[[Search Key]:[Concentrated Name]],2,FALSE),"")</f>
        <v>Underdrain, Subgrade, Open-Graded, 12 inch - $Ft</v>
      </c>
      <c r="N6364" s="1" t="str">
        <f>IFERROR(VLOOKUP(ROWS($M$5:N6364),$L$5:$M$7000,2,FALSE),"")</f>
        <v/>
      </c>
      <c r="O6364" s="1" t="str">
        <f>IFERROR(VLOOKUP(ROWS($O$5:O6364),$K$5:$L$7000,2,FALSE),"")</f>
        <v/>
      </c>
    </row>
    <row r="6365" spans="2:15" ht="15" customHeight="1" x14ac:dyDescent="0.25">
      <c r="B6365" s="178" t="s">
        <v>10285</v>
      </c>
      <c r="C6365" s="178" t="s">
        <v>104</v>
      </c>
      <c r="D6365" s="178" t="s">
        <v>2325</v>
      </c>
      <c r="E6365" s="178" t="s">
        <v>17</v>
      </c>
      <c r="F6365" s="178" t="s">
        <v>17</v>
      </c>
      <c r="G6365" s="1">
        <f>IF(ISNUMBER(Pay_Item_Search_Text),IF(ISNUMBER(IF(FIND(Pay_Item_Search_Text,B6365)=1,1, "FALSE")),MAX(G$4:$G6364)+1,IF(ISNUMBER(Pay_Item_Search_Text),0,IF(ISNUMBER(SEARCH(Pay_Item_Search_Text,H6365)),MAX(G$4:$G6364)+1,0))),IF(ISNUMBER(Pay_Item_Search_Text),0,IF(ISNUMBER(SEARCH(Pay_Item_Search_Text,H6365)),MAX(G$4:$G6364)+1,0)))</f>
        <v>6361</v>
      </c>
      <c r="H6365" s="1" t="str">
        <f>IF(Table_PayItems[[#This Row],[Description]]="_","_ Unique Item - "&amp;Table_PayItems[[#This Row],[Item]]&amp;" - $"&amp;Table_PayItems[[#This Row],[Unit]],Table_PayItems[[#This Row],[Description]]&amp;" - $"&amp;Table_PayItems[[#This Row],[Unit]])</f>
        <v>Underdrain, Subgrade, Open-Graded, 4 inch - $Ft</v>
      </c>
      <c r="I6365" s="29" t="str">
        <f>IFERROR(VLOOKUP(ROWS($M$5:M6365),Table_PayItems[[Search Key]:[Concentrated Name]],2,FALSE),"")</f>
        <v>Underdrain, Subgrade, Open-Graded, 4 inch - $Ft</v>
      </c>
      <c r="J6365" s="1"/>
      <c r="K6365" s="1"/>
      <c r="L6365" s="22">
        <f>IF(ISNUMBER(SEARCH(Pay_Item_Search_Text_2,M6365)),MAX($L$4:L6364)+1,0)</f>
        <v>0</v>
      </c>
      <c r="M6365" s="1" t="str">
        <f>IFERROR(VLOOKUP(ROWS($M$5:M6365),Table_PayItems[[Search Key]:[Concentrated Name]],2,FALSE),"")</f>
        <v>Underdrain, Subgrade, Open-Graded, 4 inch - $Ft</v>
      </c>
      <c r="N6365" s="1" t="str">
        <f>IFERROR(VLOOKUP(ROWS($M$5:N6365),$L$5:$M$7000,2,FALSE),"")</f>
        <v/>
      </c>
      <c r="O6365" s="1" t="str">
        <f>IFERROR(VLOOKUP(ROWS($O$5:O6365),$K$5:$L$7000,2,FALSE),"")</f>
        <v/>
      </c>
    </row>
    <row r="6366" spans="2:15" ht="15" customHeight="1" x14ac:dyDescent="0.25">
      <c r="B6366" s="178" t="s">
        <v>10286</v>
      </c>
      <c r="C6366" s="178" t="s">
        <v>104</v>
      </c>
      <c r="D6366" s="178" t="s">
        <v>2326</v>
      </c>
      <c r="E6366" s="178" t="s">
        <v>17</v>
      </c>
      <c r="F6366" s="178" t="s">
        <v>17</v>
      </c>
      <c r="G6366" s="1">
        <f>IF(ISNUMBER(Pay_Item_Search_Text),IF(ISNUMBER(IF(FIND(Pay_Item_Search_Text,B6366)=1,1, "FALSE")),MAX(G$4:$G6365)+1,IF(ISNUMBER(Pay_Item_Search_Text),0,IF(ISNUMBER(SEARCH(Pay_Item_Search_Text,H6366)),MAX(G$4:$G6365)+1,0))),IF(ISNUMBER(Pay_Item_Search_Text),0,IF(ISNUMBER(SEARCH(Pay_Item_Search_Text,H6366)),MAX(G$4:$G6365)+1,0)))</f>
        <v>6362</v>
      </c>
      <c r="H6366" s="1" t="str">
        <f>IF(Table_PayItems[[#This Row],[Description]]="_","_ Unique Item - "&amp;Table_PayItems[[#This Row],[Item]]&amp;" - $"&amp;Table_PayItems[[#This Row],[Unit]],Table_PayItems[[#This Row],[Description]]&amp;" - $"&amp;Table_PayItems[[#This Row],[Unit]])</f>
        <v>Underdrain, Subgrade, Open-Graded, 6 inch - $Ft</v>
      </c>
      <c r="I6366" s="29" t="str">
        <f>IFERROR(VLOOKUP(ROWS($M$5:M6366),Table_PayItems[[Search Key]:[Concentrated Name]],2,FALSE),"")</f>
        <v>Underdrain, Subgrade, Open-Graded, 6 inch - $Ft</v>
      </c>
      <c r="J6366" s="1"/>
      <c r="K6366" s="1"/>
      <c r="L6366" s="22">
        <f>IF(ISNUMBER(SEARCH(Pay_Item_Search_Text_2,M6366)),MAX($L$4:L6365)+1,0)</f>
        <v>0</v>
      </c>
      <c r="M6366" s="1" t="str">
        <f>IFERROR(VLOOKUP(ROWS($M$5:M6366),Table_PayItems[[Search Key]:[Concentrated Name]],2,FALSE),"")</f>
        <v>Underdrain, Subgrade, Open-Graded, 6 inch - $Ft</v>
      </c>
      <c r="N6366" s="1" t="str">
        <f>IFERROR(VLOOKUP(ROWS($M$5:N6366),$L$5:$M$7000,2,FALSE),"")</f>
        <v/>
      </c>
      <c r="O6366" s="1" t="str">
        <f>IFERROR(VLOOKUP(ROWS($O$5:O6366),$K$5:$L$7000,2,FALSE),"")</f>
        <v/>
      </c>
    </row>
    <row r="6367" spans="2:15" ht="15" customHeight="1" x14ac:dyDescent="0.25">
      <c r="B6367" s="178" t="s">
        <v>10287</v>
      </c>
      <c r="C6367" s="178" t="s">
        <v>104</v>
      </c>
      <c r="D6367" s="178" t="s">
        <v>2327</v>
      </c>
      <c r="E6367" s="178" t="s">
        <v>17</v>
      </c>
      <c r="F6367" s="178" t="s">
        <v>17</v>
      </c>
      <c r="G6367" s="1">
        <f>IF(ISNUMBER(Pay_Item_Search_Text),IF(ISNUMBER(IF(FIND(Pay_Item_Search_Text,B6367)=1,1, "FALSE")),MAX(G$4:$G6366)+1,IF(ISNUMBER(Pay_Item_Search_Text),0,IF(ISNUMBER(SEARCH(Pay_Item_Search_Text,H6367)),MAX(G$4:$G6366)+1,0))),IF(ISNUMBER(Pay_Item_Search_Text),0,IF(ISNUMBER(SEARCH(Pay_Item_Search_Text,H6367)),MAX(G$4:$G6366)+1,0)))</f>
        <v>6363</v>
      </c>
      <c r="H6367" s="1" t="str">
        <f>IF(Table_PayItems[[#This Row],[Description]]="_","_ Unique Item - "&amp;Table_PayItems[[#This Row],[Item]]&amp;" - $"&amp;Table_PayItems[[#This Row],[Unit]],Table_PayItems[[#This Row],[Description]]&amp;" - $"&amp;Table_PayItems[[#This Row],[Unit]])</f>
        <v>Underdrain, Subgrade, Open-Graded, 8 inch - $Ft</v>
      </c>
      <c r="I6367" s="29" t="str">
        <f>IFERROR(VLOOKUP(ROWS($M$5:M6367),Table_PayItems[[Search Key]:[Concentrated Name]],2,FALSE),"")</f>
        <v>Underdrain, Subgrade, Open-Graded, 8 inch - $Ft</v>
      </c>
      <c r="J6367" s="1"/>
      <c r="K6367" s="1"/>
      <c r="L6367" s="22">
        <f>IF(ISNUMBER(SEARCH(Pay_Item_Search_Text_2,M6367)),MAX($L$4:L6366)+1,0)</f>
        <v>0</v>
      </c>
      <c r="M6367" s="1" t="str">
        <f>IFERROR(VLOOKUP(ROWS($M$5:M6367),Table_PayItems[[Search Key]:[Concentrated Name]],2,FALSE),"")</f>
        <v>Underdrain, Subgrade, Open-Graded, 8 inch - $Ft</v>
      </c>
      <c r="N6367" s="1" t="str">
        <f>IFERROR(VLOOKUP(ROWS($M$5:N6367),$L$5:$M$7000,2,FALSE),"")</f>
        <v/>
      </c>
      <c r="O6367" s="1" t="str">
        <f>IFERROR(VLOOKUP(ROWS($O$5:O6367),$K$5:$L$7000,2,FALSE),"")</f>
        <v/>
      </c>
    </row>
    <row r="6368" spans="2:15" ht="15" customHeight="1" x14ac:dyDescent="0.25">
      <c r="B6368" s="178" t="s">
        <v>14499</v>
      </c>
      <c r="C6368" s="178" t="s">
        <v>88</v>
      </c>
      <c r="D6368" s="178" t="s">
        <v>5374</v>
      </c>
      <c r="E6368" s="178" t="s">
        <v>5653</v>
      </c>
      <c r="F6368" s="178" t="s">
        <v>17</v>
      </c>
      <c r="G6368" s="1">
        <f>IF(ISNUMBER(Pay_Item_Search_Text),IF(ISNUMBER(IF(FIND(Pay_Item_Search_Text,B6368)=1,1, "FALSE")),MAX(G$4:$G6367)+1,IF(ISNUMBER(Pay_Item_Search_Text),0,IF(ISNUMBER(SEARCH(Pay_Item_Search_Text,H6368)),MAX(G$4:$G6367)+1,0))),IF(ISNUMBER(Pay_Item_Search_Text),0,IF(ISNUMBER(SEARCH(Pay_Item_Search_Text,H6368)),MAX(G$4:$G6367)+1,0)))</f>
        <v>6364</v>
      </c>
      <c r="H6368" s="1" t="str">
        <f>IF(Table_PayItems[[#This Row],[Description]]="_","_ Unique Item - "&amp;Table_PayItems[[#This Row],[Item]]&amp;" - $"&amp;Table_PayItems[[#This Row],[Unit]],Table_PayItems[[#This Row],[Description]]&amp;" - $"&amp;Table_PayItems[[#This Row],[Unit]])</f>
        <v>Uninterruptible Power Supply, ESS - $Ea</v>
      </c>
      <c r="I6368" s="29" t="str">
        <f>IFERROR(VLOOKUP(ROWS($M$5:M6368),Table_PayItems[[Search Key]:[Concentrated Name]],2,FALSE),"")</f>
        <v>Uninterruptible Power Supply, ESS - $Ea</v>
      </c>
      <c r="J6368" s="1"/>
      <c r="K6368" s="1"/>
      <c r="L6368" s="22">
        <f>IF(ISNUMBER(SEARCH(Pay_Item_Search_Text_2,M6368)),MAX($L$4:L6367)+1,0)</f>
        <v>0</v>
      </c>
      <c r="M6368" s="1" t="str">
        <f>IFERROR(VLOOKUP(ROWS($M$5:M6368),Table_PayItems[[Search Key]:[Concentrated Name]],2,FALSE),"")</f>
        <v>Uninterruptible Power Supply, ESS - $Ea</v>
      </c>
      <c r="N6368" s="1" t="str">
        <f>IFERROR(VLOOKUP(ROWS($M$5:N6368),$L$5:$M$7000,2,FALSE),"")</f>
        <v/>
      </c>
      <c r="O6368" s="1" t="str">
        <f>IFERROR(VLOOKUP(ROWS($O$5:O6368),$K$5:$L$7000,2,FALSE),"")</f>
        <v/>
      </c>
    </row>
    <row r="6369" spans="2:15" ht="15" customHeight="1" x14ac:dyDescent="0.25">
      <c r="B6369" s="178" t="s">
        <v>14498</v>
      </c>
      <c r="C6369" s="178" t="s">
        <v>88</v>
      </c>
      <c r="D6369" s="178" t="s">
        <v>5373</v>
      </c>
      <c r="E6369" s="178" t="s">
        <v>5653</v>
      </c>
      <c r="F6369" s="178" t="s">
        <v>17</v>
      </c>
      <c r="G6369" s="1">
        <f>IF(ISNUMBER(Pay_Item_Search_Text),IF(ISNUMBER(IF(FIND(Pay_Item_Search_Text,B6369)=1,1, "FALSE")),MAX(G$4:$G6368)+1,IF(ISNUMBER(Pay_Item_Search_Text),0,IF(ISNUMBER(SEARCH(Pay_Item_Search_Text,H6369)),MAX(G$4:$G6368)+1,0))),IF(ISNUMBER(Pay_Item_Search_Text),0,IF(ISNUMBER(SEARCH(Pay_Item_Search_Text,H6369)),MAX(G$4:$G6368)+1,0)))</f>
        <v>6365</v>
      </c>
      <c r="H6369" s="1" t="str">
        <f>IF(Table_PayItems[[#This Row],[Description]]="_","_ Unique Item - "&amp;Table_PayItems[[#This Row],[Item]]&amp;" - $"&amp;Table_PayItems[[#This Row],[Unit]],Table_PayItems[[#This Row],[Description]]&amp;" - $"&amp;Table_PayItems[[#This Row],[Unit]])</f>
        <v>Uninterruptible Power Supply, Indoor - $Ea</v>
      </c>
      <c r="I6369" s="29" t="str">
        <f>IFERROR(VLOOKUP(ROWS($M$5:M6369),Table_PayItems[[Search Key]:[Concentrated Name]],2,FALSE),"")</f>
        <v>Uninterruptible Power Supply, Indoor - $Ea</v>
      </c>
      <c r="J6369" s="1"/>
      <c r="K6369" s="1"/>
      <c r="L6369" s="22">
        <f>IF(ISNUMBER(SEARCH(Pay_Item_Search_Text_2,M6369)),MAX($L$4:L6368)+1,0)</f>
        <v>0</v>
      </c>
      <c r="M6369" s="1" t="str">
        <f>IFERROR(VLOOKUP(ROWS($M$5:M6369),Table_PayItems[[Search Key]:[Concentrated Name]],2,FALSE),"")</f>
        <v>Uninterruptible Power Supply, Indoor - $Ea</v>
      </c>
      <c r="N6369" s="1" t="str">
        <f>IFERROR(VLOOKUP(ROWS($M$5:N6369),$L$5:$M$7000,2,FALSE),"")</f>
        <v/>
      </c>
      <c r="O6369" s="1" t="str">
        <f>IFERROR(VLOOKUP(ROWS($O$5:O6369),$K$5:$L$7000,2,FALSE),"")</f>
        <v/>
      </c>
    </row>
    <row r="6370" spans="2:15" ht="15" customHeight="1" x14ac:dyDescent="0.25">
      <c r="B6370" s="178" t="s">
        <v>14501</v>
      </c>
      <c r="C6370" s="178" t="s">
        <v>88</v>
      </c>
      <c r="D6370" s="178" t="s">
        <v>5376</v>
      </c>
      <c r="E6370" s="178" t="s">
        <v>5653</v>
      </c>
      <c r="F6370" s="178" t="s">
        <v>17</v>
      </c>
      <c r="G6370" s="1">
        <f>IF(ISNUMBER(Pay_Item_Search_Text),IF(ISNUMBER(IF(FIND(Pay_Item_Search_Text,B6370)=1,1, "FALSE")),MAX(G$4:$G6369)+1,IF(ISNUMBER(Pay_Item_Search_Text),0,IF(ISNUMBER(SEARCH(Pay_Item_Search_Text,H6370)),MAX(G$4:$G6369)+1,0))),IF(ISNUMBER(Pay_Item_Search_Text),0,IF(ISNUMBER(SEARCH(Pay_Item_Search_Text,H6370)),MAX(G$4:$G6369)+1,0)))</f>
        <v>6366</v>
      </c>
      <c r="H6370" s="1" t="str">
        <f>IF(Table_PayItems[[#This Row],[Description]]="_","_ Unique Item - "&amp;Table_PayItems[[#This Row],[Item]]&amp;" - $"&amp;Table_PayItems[[#This Row],[Unit]],Table_PayItems[[#This Row],[Description]]&amp;" - $"&amp;Table_PayItems[[#This Row],[Unit]])</f>
        <v>Uninterruptible Power Supply, Install Salv - $Ea</v>
      </c>
      <c r="I6370" s="29" t="str">
        <f>IFERROR(VLOOKUP(ROWS($M$5:M6370),Table_PayItems[[Search Key]:[Concentrated Name]],2,FALSE),"")</f>
        <v>Uninterruptible Power Supply, Install Salv - $Ea</v>
      </c>
      <c r="J6370" s="1"/>
      <c r="K6370" s="1"/>
      <c r="L6370" s="22">
        <f>IF(ISNUMBER(SEARCH(Pay_Item_Search_Text_2,M6370)),MAX($L$4:L6369)+1,0)</f>
        <v>0</v>
      </c>
      <c r="M6370" s="1" t="str">
        <f>IFERROR(VLOOKUP(ROWS($M$5:M6370),Table_PayItems[[Search Key]:[Concentrated Name]],2,FALSE),"")</f>
        <v>Uninterruptible Power Supply, Install Salv - $Ea</v>
      </c>
      <c r="N6370" s="1" t="str">
        <f>IFERROR(VLOOKUP(ROWS($M$5:N6370),$L$5:$M$7000,2,FALSE),"")</f>
        <v/>
      </c>
      <c r="O6370" s="1" t="str">
        <f>IFERROR(VLOOKUP(ROWS($O$5:O6370),$K$5:$L$7000,2,FALSE),"")</f>
        <v/>
      </c>
    </row>
    <row r="6371" spans="2:15" ht="15" customHeight="1" x14ac:dyDescent="0.25">
      <c r="B6371" s="178" t="s">
        <v>14497</v>
      </c>
      <c r="C6371" s="178" t="s">
        <v>88</v>
      </c>
      <c r="D6371" s="178" t="s">
        <v>5372</v>
      </c>
      <c r="E6371" s="178" t="s">
        <v>5653</v>
      </c>
      <c r="F6371" s="178" t="s">
        <v>17</v>
      </c>
      <c r="G6371" s="1">
        <f>IF(ISNUMBER(Pay_Item_Search_Text),IF(ISNUMBER(IF(FIND(Pay_Item_Search_Text,B6371)=1,1, "FALSE")),MAX(G$4:$G6370)+1,IF(ISNUMBER(Pay_Item_Search_Text),0,IF(ISNUMBER(SEARCH(Pay_Item_Search_Text,H6371)),MAX(G$4:$G6370)+1,0))),IF(ISNUMBER(Pay_Item_Search_Text),0,IF(ISNUMBER(SEARCH(Pay_Item_Search_Text,H6371)),MAX(G$4:$G6370)+1,0)))</f>
        <v>6367</v>
      </c>
      <c r="H6371" s="1" t="str">
        <f>IF(Table_PayItems[[#This Row],[Description]]="_","_ Unique Item - "&amp;Table_PayItems[[#This Row],[Item]]&amp;" - $"&amp;Table_PayItems[[#This Row],[Unit]],Table_PayItems[[#This Row],[Description]]&amp;" - $"&amp;Table_PayItems[[#This Row],[Unit]])</f>
        <v>Uninterruptible Power Supply, ITS Cabinet - $Ea</v>
      </c>
      <c r="I6371" s="29" t="str">
        <f>IFERROR(VLOOKUP(ROWS($M$5:M6371),Table_PayItems[[Search Key]:[Concentrated Name]],2,FALSE),"")</f>
        <v>Uninterruptible Power Supply, ITS Cabinet - $Ea</v>
      </c>
      <c r="J6371" s="1"/>
      <c r="K6371" s="1"/>
      <c r="L6371" s="22">
        <f>IF(ISNUMBER(SEARCH(Pay_Item_Search_Text_2,M6371)),MAX($L$4:L6370)+1,0)</f>
        <v>0</v>
      </c>
      <c r="M6371" s="1" t="str">
        <f>IFERROR(VLOOKUP(ROWS($M$5:M6371),Table_PayItems[[Search Key]:[Concentrated Name]],2,FALSE),"")</f>
        <v>Uninterruptible Power Supply, ITS Cabinet - $Ea</v>
      </c>
      <c r="N6371" s="1" t="str">
        <f>IFERROR(VLOOKUP(ROWS($M$5:N6371),$L$5:$M$7000,2,FALSE),"")</f>
        <v/>
      </c>
      <c r="O6371" s="1" t="str">
        <f>IFERROR(VLOOKUP(ROWS($O$5:O6371),$K$5:$L$7000,2,FALSE),"")</f>
        <v/>
      </c>
    </row>
    <row r="6372" spans="2:15" ht="15" customHeight="1" x14ac:dyDescent="0.25">
      <c r="B6372" s="178" t="s">
        <v>14500</v>
      </c>
      <c r="C6372" s="178" t="s">
        <v>88</v>
      </c>
      <c r="D6372" s="178" t="s">
        <v>5375</v>
      </c>
      <c r="E6372" s="178" t="s">
        <v>5653</v>
      </c>
      <c r="F6372" s="178" t="s">
        <v>17</v>
      </c>
      <c r="G6372" s="1">
        <f>IF(ISNUMBER(Pay_Item_Search_Text),IF(ISNUMBER(IF(FIND(Pay_Item_Search_Text,B6372)=1,1, "FALSE")),MAX(G$4:$G6371)+1,IF(ISNUMBER(Pay_Item_Search_Text),0,IF(ISNUMBER(SEARCH(Pay_Item_Search_Text,H6372)),MAX(G$4:$G6371)+1,0))),IF(ISNUMBER(Pay_Item_Search_Text),0,IF(ISNUMBER(SEARCH(Pay_Item_Search_Text,H6372)),MAX(G$4:$G6371)+1,0)))</f>
        <v>6368</v>
      </c>
      <c r="H6372" s="1" t="str">
        <f>IF(Table_PayItems[[#This Row],[Description]]="_","_ Unique Item - "&amp;Table_PayItems[[#This Row],[Item]]&amp;" - $"&amp;Table_PayItems[[#This Row],[Unit]],Table_PayItems[[#This Row],[Description]]&amp;" - $"&amp;Table_PayItems[[#This Row],[Unit]])</f>
        <v>Uninterruptible Power Supply, Rem and Salv - $Ea</v>
      </c>
      <c r="I6372" s="29" t="str">
        <f>IFERROR(VLOOKUP(ROWS($M$5:M6372),Table_PayItems[[Search Key]:[Concentrated Name]],2,FALSE),"")</f>
        <v>Uninterruptible Power Supply, Rem and Salv - $Ea</v>
      </c>
      <c r="J6372" s="1"/>
      <c r="K6372" s="1"/>
      <c r="L6372" s="22">
        <f>IF(ISNUMBER(SEARCH(Pay_Item_Search_Text_2,M6372)),MAX($L$4:L6371)+1,0)</f>
        <v>0</v>
      </c>
      <c r="M6372" s="1" t="str">
        <f>IFERROR(VLOOKUP(ROWS($M$5:M6372),Table_PayItems[[Search Key]:[Concentrated Name]],2,FALSE),"")</f>
        <v>Uninterruptible Power Supply, Rem and Salv - $Ea</v>
      </c>
      <c r="N6372" s="1" t="str">
        <f>IFERROR(VLOOKUP(ROWS($M$5:N6372),$L$5:$M$7000,2,FALSE),"")</f>
        <v/>
      </c>
      <c r="O6372" s="1" t="str">
        <f>IFERROR(VLOOKUP(ROWS($O$5:O6372),$K$5:$L$7000,2,FALSE),"")</f>
        <v/>
      </c>
    </row>
    <row r="6373" spans="2:15" ht="15" customHeight="1" x14ac:dyDescent="0.25">
      <c r="B6373" s="178" t="s">
        <v>8035</v>
      </c>
      <c r="C6373" s="178" t="s">
        <v>88</v>
      </c>
      <c r="D6373" s="178" t="s">
        <v>129</v>
      </c>
      <c r="E6373" s="178" t="s">
        <v>17</v>
      </c>
      <c r="F6373" s="178" t="s">
        <v>17</v>
      </c>
      <c r="G6373" s="1">
        <f>IF(ISNUMBER(Pay_Item_Search_Text),IF(ISNUMBER(IF(FIND(Pay_Item_Search_Text,B6373)=1,1, "FALSE")),MAX(G$4:$G6372)+1,IF(ISNUMBER(Pay_Item_Search_Text),0,IF(ISNUMBER(SEARCH(Pay_Item_Search_Text,H6373)),MAX(G$4:$G6372)+1,0))),IF(ISNUMBER(Pay_Item_Search_Text),0,IF(ISNUMBER(SEARCH(Pay_Item_Search_Text,H6373)),MAX(G$4:$G6372)+1,0)))</f>
        <v>6369</v>
      </c>
      <c r="H6373" s="1" t="str">
        <f>IF(Table_PayItems[[#This Row],[Description]]="_","_ Unique Item - "&amp;Table_PayItems[[#This Row],[Item]]&amp;" - $"&amp;Table_PayItems[[#This Row],[Unit]],Table_PayItems[[#This Row],[Description]]&amp;" - $"&amp;Table_PayItems[[#This Row],[Unit]])</f>
        <v>Utility Pole, Rem - $Ea</v>
      </c>
      <c r="I6373" s="29" t="str">
        <f>IFERROR(VLOOKUP(ROWS($M$5:M6373),Table_PayItems[[Search Key]:[Concentrated Name]],2,FALSE),"")</f>
        <v>Utility Pole, Rem - $Ea</v>
      </c>
      <c r="J6373" s="1"/>
      <c r="K6373" s="1"/>
      <c r="L6373" s="22">
        <f>IF(ISNUMBER(SEARCH(Pay_Item_Search_Text_2,M6373)),MAX($L$4:L6372)+1,0)</f>
        <v>0</v>
      </c>
      <c r="M6373" s="1" t="str">
        <f>IFERROR(VLOOKUP(ROWS($M$5:M6373),Table_PayItems[[Search Key]:[Concentrated Name]],2,FALSE),"")</f>
        <v>Utility Pole, Rem - $Ea</v>
      </c>
      <c r="N6373" s="1" t="str">
        <f>IFERROR(VLOOKUP(ROWS($M$5:N6373),$L$5:$M$7000,2,FALSE),"")</f>
        <v/>
      </c>
      <c r="O6373" s="1" t="str">
        <f>IFERROR(VLOOKUP(ROWS($O$5:O6373),$K$5:$L$7000,2,FALSE),"")</f>
        <v/>
      </c>
    </row>
    <row r="6374" spans="2:15" ht="15" customHeight="1" x14ac:dyDescent="0.25">
      <c r="B6374" s="178" t="s">
        <v>7982</v>
      </c>
      <c r="C6374" s="178" t="s">
        <v>57</v>
      </c>
      <c r="D6374" s="178" t="s">
        <v>73</v>
      </c>
      <c r="E6374" s="178" t="s">
        <v>17</v>
      </c>
      <c r="F6374" s="178" t="s">
        <v>17</v>
      </c>
      <c r="G6374" s="1">
        <f>IF(ISNUMBER(Pay_Item_Search_Text),IF(ISNUMBER(IF(FIND(Pay_Item_Search_Text,B6374)=1,1, "FALSE")),MAX(G$4:$G6373)+1,IF(ISNUMBER(Pay_Item_Search_Text),0,IF(ISNUMBER(SEARCH(Pay_Item_Search_Text,H6374)),MAX(G$4:$G6373)+1,0))),IF(ISNUMBER(Pay_Item_Search_Text),0,IF(ISNUMBER(SEARCH(Pay_Item_Search_Text,H6374)),MAX(G$4:$G6373)+1,0)))</f>
        <v>6370</v>
      </c>
      <c r="H6374" s="1" t="str">
        <f>IF(Table_PayItems[[#This Row],[Description]]="_","_ Unique Item - "&amp;Table_PayItems[[#This Row],[Item]]&amp;" - $"&amp;Table_PayItems[[#This Row],[Unit]],Table_PayItems[[#This Row],[Description]]&amp;" - $"&amp;Table_PayItems[[#This Row],[Unit]])</f>
        <v>Utility Relocation Adjustment - $Dlr</v>
      </c>
      <c r="I6374" s="29" t="str">
        <f>IFERROR(VLOOKUP(ROWS($M$5:M6374),Table_PayItems[[Search Key]:[Concentrated Name]],2,FALSE),"")</f>
        <v>Utility Relocation Adjustment - $Dlr</v>
      </c>
      <c r="J6374" s="1"/>
      <c r="K6374" s="1"/>
      <c r="L6374" s="22">
        <f>IF(ISNUMBER(SEARCH(Pay_Item_Search_Text_2,M6374)),MAX($L$4:L6373)+1,0)</f>
        <v>0</v>
      </c>
      <c r="M6374" s="1" t="str">
        <f>IFERROR(VLOOKUP(ROWS($M$5:M6374),Table_PayItems[[Search Key]:[Concentrated Name]],2,FALSE),"")</f>
        <v>Utility Relocation Adjustment - $Dlr</v>
      </c>
      <c r="N6374" s="1" t="str">
        <f>IFERROR(VLOOKUP(ROWS($M$5:N6374),$L$5:$M$7000,2,FALSE),"")</f>
        <v/>
      </c>
      <c r="O6374" s="1" t="str">
        <f>IFERROR(VLOOKUP(ROWS($O$5:O6374),$K$5:$L$7000,2,FALSE),"")</f>
        <v/>
      </c>
    </row>
    <row r="6375" spans="2:15" ht="15" customHeight="1" x14ac:dyDescent="0.25">
      <c r="B6375" s="178" t="s">
        <v>11126</v>
      </c>
      <c r="C6375" s="178" t="s">
        <v>104</v>
      </c>
      <c r="D6375" s="178" t="s">
        <v>3074</v>
      </c>
      <c r="E6375" s="178" t="s">
        <v>2724</v>
      </c>
      <c r="F6375" s="178" t="s">
        <v>17</v>
      </c>
      <c r="G6375" s="1">
        <f>IF(ISNUMBER(Pay_Item_Search_Text),IF(ISNUMBER(IF(FIND(Pay_Item_Search_Text,B6375)=1,1, "FALSE")),MAX(G$4:$G6374)+1,IF(ISNUMBER(Pay_Item_Search_Text),0,IF(ISNUMBER(SEARCH(Pay_Item_Search_Text,H6375)),MAX(G$4:$G6374)+1,0))),IF(ISNUMBER(Pay_Item_Search_Text),0,IF(ISNUMBER(SEARCH(Pay_Item_Search_Text,H6375)),MAX(G$4:$G6374)+1,0)))</f>
        <v>6371</v>
      </c>
      <c r="H6375" s="1" t="str">
        <f>IF(Table_PayItems[[#This Row],[Description]]="_","_ Unique Item - "&amp;Table_PayItems[[#This Row],[Item]]&amp;" - $"&amp;Table_PayItems[[#This Row],[Unit]],Table_PayItems[[#This Row],[Description]]&amp;" - $"&amp;Table_PayItems[[#This Row],[Unit]])</f>
        <v>Valley Gutter, Conc - $Ft</v>
      </c>
      <c r="I6375" s="29" t="str">
        <f>IFERROR(VLOOKUP(ROWS($M$5:M6375),Table_PayItems[[Search Key]:[Concentrated Name]],2,FALSE),"")</f>
        <v>Valley Gutter, Conc - $Ft</v>
      </c>
      <c r="J6375" s="1"/>
      <c r="K6375" s="1"/>
      <c r="L6375" s="22">
        <f>IF(ISNUMBER(SEARCH(Pay_Item_Search_Text_2,M6375)),MAX($L$4:L6374)+1,0)</f>
        <v>0</v>
      </c>
      <c r="M6375" s="1" t="str">
        <f>IFERROR(VLOOKUP(ROWS($M$5:M6375),Table_PayItems[[Search Key]:[Concentrated Name]],2,FALSE),"")</f>
        <v>Valley Gutter, Conc - $Ft</v>
      </c>
      <c r="N6375" s="1" t="str">
        <f>IFERROR(VLOOKUP(ROWS($M$5:N6375),$L$5:$M$7000,2,FALSE),"")</f>
        <v/>
      </c>
      <c r="O6375" s="1" t="str">
        <f>IFERROR(VLOOKUP(ROWS($O$5:O6375),$K$5:$L$7000,2,FALSE),"")</f>
        <v/>
      </c>
    </row>
    <row r="6376" spans="2:15" ht="15" customHeight="1" x14ac:dyDescent="0.25">
      <c r="B6376" s="178" t="s">
        <v>7986</v>
      </c>
      <c r="C6376" s="178" t="s">
        <v>57</v>
      </c>
      <c r="D6376" s="178" t="s">
        <v>77</v>
      </c>
      <c r="E6376" s="178" t="s">
        <v>78</v>
      </c>
      <c r="F6376" s="178" t="s">
        <v>17</v>
      </c>
      <c r="G6376" s="1">
        <f>IF(ISNUMBER(Pay_Item_Search_Text),IF(ISNUMBER(IF(FIND(Pay_Item_Search_Text,B6376)=1,1, "FALSE")),MAX(G$4:$G6375)+1,IF(ISNUMBER(Pay_Item_Search_Text),0,IF(ISNUMBER(SEARCH(Pay_Item_Search_Text,H6376)),MAX(G$4:$G6375)+1,0))),IF(ISNUMBER(Pay_Item_Search_Text),0,IF(ISNUMBER(SEARCH(Pay_Item_Search_Text,H6376)),MAX(G$4:$G6375)+1,0)))</f>
        <v>6372</v>
      </c>
      <c r="H6376" s="1" t="str">
        <f>IF(Table_PayItems[[#This Row],[Description]]="_","_ Unique Item - "&amp;Table_PayItems[[#This Row],[Item]]&amp;" - $"&amp;Table_PayItems[[#This Row],[Unit]],Table_PayItems[[#This Row],[Description]]&amp;" - $"&amp;Table_PayItems[[#This Row],[Unit]])</f>
        <v>Value Engineering - $Dlr</v>
      </c>
      <c r="I6376" s="29" t="str">
        <f>IFERROR(VLOOKUP(ROWS($M$5:M6376),Table_PayItems[[Search Key]:[Concentrated Name]],2,FALSE),"")</f>
        <v>Value Engineering - $Dlr</v>
      </c>
      <c r="J6376" s="1"/>
      <c r="K6376" s="1"/>
      <c r="L6376" s="22">
        <f>IF(ISNUMBER(SEARCH(Pay_Item_Search_Text_2,M6376)),MAX($L$4:L6375)+1,0)</f>
        <v>0</v>
      </c>
      <c r="M6376" s="1" t="str">
        <f>IFERROR(VLOOKUP(ROWS($M$5:M6376),Table_PayItems[[Search Key]:[Concentrated Name]],2,FALSE),"")</f>
        <v>Value Engineering - $Dlr</v>
      </c>
      <c r="N6376" s="1" t="str">
        <f>IFERROR(VLOOKUP(ROWS($M$5:N6376),$L$5:$M$7000,2,FALSE),"")</f>
        <v/>
      </c>
      <c r="O6376" s="1" t="str">
        <f>IFERROR(VLOOKUP(ROWS($O$5:O6376),$K$5:$L$7000,2,FALSE),"")</f>
        <v/>
      </c>
    </row>
    <row r="6377" spans="2:15" ht="15" customHeight="1" x14ac:dyDescent="0.25">
      <c r="B6377" s="178" t="s">
        <v>14273</v>
      </c>
      <c r="C6377" s="178" t="s">
        <v>88</v>
      </c>
      <c r="D6377" s="178" t="s">
        <v>5179</v>
      </c>
      <c r="E6377" s="178" t="s">
        <v>5134</v>
      </c>
      <c r="F6377" s="178" t="s">
        <v>17</v>
      </c>
      <c r="G6377" s="1">
        <f>IF(ISNUMBER(Pay_Item_Search_Text),IF(ISNUMBER(IF(FIND(Pay_Item_Search_Text,B6377)=1,1, "FALSE")),MAX(G$4:$G6376)+1,IF(ISNUMBER(Pay_Item_Search_Text),0,IF(ISNUMBER(SEARCH(Pay_Item_Search_Text,H6377)),MAX(G$4:$G6376)+1,0))),IF(ISNUMBER(Pay_Item_Search_Text),0,IF(ISNUMBER(SEARCH(Pay_Item_Search_Text,H6377)),MAX(G$4:$G6376)+1,0)))</f>
        <v>6373</v>
      </c>
      <c r="H6377" s="1" t="str">
        <f>IF(Table_PayItems[[#This Row],[Description]]="_","_ Unique Item - "&amp;Table_PayItems[[#This Row],[Item]]&amp;" - $"&amp;Table_PayItems[[#This Row],[Unit]],Table_PayItems[[#This Row],[Description]]&amp;" - $"&amp;Table_PayItems[[#This Row],[Unit]])</f>
        <v>Vehicle Traf Detection Camera, Salv - $Ea</v>
      </c>
      <c r="I6377" s="29" t="str">
        <f>IFERROR(VLOOKUP(ROWS($M$5:M6377),Table_PayItems[[Search Key]:[Concentrated Name]],2,FALSE),"")</f>
        <v>Vehicle Traf Detection Camera, Salv - $Ea</v>
      </c>
      <c r="J6377" s="1"/>
      <c r="K6377" s="1"/>
      <c r="L6377" s="22">
        <f>IF(ISNUMBER(SEARCH(Pay_Item_Search_Text_2,M6377)),MAX($L$4:L6376)+1,0)</f>
        <v>0</v>
      </c>
      <c r="M6377" s="1" t="str">
        <f>IFERROR(VLOOKUP(ROWS($M$5:M6377),Table_PayItems[[Search Key]:[Concentrated Name]],2,FALSE),"")</f>
        <v>Vehicle Traf Detection Camera, Salv - $Ea</v>
      </c>
      <c r="N6377" s="1" t="str">
        <f>IFERROR(VLOOKUP(ROWS($M$5:N6377),$L$5:$M$7000,2,FALSE),"")</f>
        <v/>
      </c>
      <c r="O6377" s="1" t="str">
        <f>IFERROR(VLOOKUP(ROWS($O$5:O6377),$K$5:$L$7000,2,FALSE),"")</f>
        <v/>
      </c>
    </row>
    <row r="6378" spans="2:15" ht="15" customHeight="1" x14ac:dyDescent="0.25">
      <c r="B6378" s="178" t="s">
        <v>13520</v>
      </c>
      <c r="C6378" s="178" t="s">
        <v>88</v>
      </c>
      <c r="D6378" s="178" t="s">
        <v>7865</v>
      </c>
      <c r="E6378" s="178" t="s">
        <v>6993</v>
      </c>
      <c r="F6378" s="178" t="s">
        <v>17</v>
      </c>
      <c r="G6378" s="1">
        <f>IF(ISNUMBER(Pay_Item_Search_Text),IF(ISNUMBER(IF(FIND(Pay_Item_Search_Text,B6378)=1,1, "FALSE")),MAX(G$4:$G6377)+1,IF(ISNUMBER(Pay_Item_Search_Text),0,IF(ISNUMBER(SEARCH(Pay_Item_Search_Text,H6378)),MAX(G$4:$G6377)+1,0))),IF(ISNUMBER(Pay_Item_Search_Text),0,IF(ISNUMBER(SEARCH(Pay_Item_Search_Text,H6378)),MAX(G$4:$G6377)+1,0)))</f>
        <v>6374</v>
      </c>
      <c r="H6378" s="1" t="str">
        <f>IF(Table_PayItems[[#This Row],[Description]]="_","_ Unique Item - "&amp;Table_PayItems[[#This Row],[Item]]&amp;" - $"&amp;Table_PayItems[[#This Row],[Unit]],Table_PayItems[[#This Row],[Description]]&amp;" - $"&amp;Table_PayItems[[#This Row],[Unit]])</f>
        <v>Veronica spicata, Goodness Grows, #1 cont. - $Ea</v>
      </c>
      <c r="I6378" s="29" t="str">
        <f>IFERROR(VLOOKUP(ROWS($M$5:M6378),Table_PayItems[[Search Key]:[Concentrated Name]],2,FALSE),"")</f>
        <v>Veronica spicata, Goodness Grows, #1 cont. - $Ea</v>
      </c>
      <c r="J6378" s="1"/>
      <c r="K6378" s="1"/>
      <c r="L6378" s="22">
        <f>IF(ISNUMBER(SEARCH(Pay_Item_Search_Text_2,M6378)),MAX($L$4:L6377)+1,0)</f>
        <v>0</v>
      </c>
      <c r="M6378" s="1" t="str">
        <f>IFERROR(VLOOKUP(ROWS($M$5:M6378),Table_PayItems[[Search Key]:[Concentrated Name]],2,FALSE),"")</f>
        <v>Veronica spicata, Goodness Grows, #1 cont. - $Ea</v>
      </c>
      <c r="N6378" s="1" t="str">
        <f>IFERROR(VLOOKUP(ROWS($M$5:N6378),$L$5:$M$7000,2,FALSE),"")</f>
        <v/>
      </c>
      <c r="O6378" s="1" t="str">
        <f>IFERROR(VLOOKUP(ROWS($O$5:O6378),$K$5:$L$7000,2,FALSE),"")</f>
        <v/>
      </c>
    </row>
    <row r="6379" spans="2:15" ht="15" customHeight="1" x14ac:dyDescent="0.25">
      <c r="B6379" s="178" t="s">
        <v>13521</v>
      </c>
      <c r="C6379" s="178" t="s">
        <v>88</v>
      </c>
      <c r="D6379" s="178" t="s">
        <v>7866</v>
      </c>
      <c r="E6379" s="178" t="s">
        <v>6993</v>
      </c>
      <c r="F6379" s="178" t="s">
        <v>17</v>
      </c>
      <c r="G6379" s="1">
        <f>IF(ISNUMBER(Pay_Item_Search_Text),IF(ISNUMBER(IF(FIND(Pay_Item_Search_Text,B6379)=1,1, "FALSE")),MAX(G$4:$G6378)+1,IF(ISNUMBER(Pay_Item_Search_Text),0,IF(ISNUMBER(SEARCH(Pay_Item_Search_Text,H6379)),MAX(G$4:$G6378)+1,0))),IF(ISNUMBER(Pay_Item_Search_Text),0,IF(ISNUMBER(SEARCH(Pay_Item_Search_Text,H6379)),MAX(G$4:$G6378)+1,0)))</f>
        <v>6375</v>
      </c>
      <c r="H6379" s="1" t="str">
        <f>IF(Table_PayItems[[#This Row],[Description]]="_","_ Unique Item - "&amp;Table_PayItems[[#This Row],[Item]]&amp;" - $"&amp;Table_PayItems[[#This Row],[Unit]],Table_PayItems[[#This Row],[Description]]&amp;" - $"&amp;Table_PayItems[[#This Row],[Unit]])</f>
        <v>Veronica spicata, Goodness Grows, #2 cont. - $Ea</v>
      </c>
      <c r="I6379" s="29" t="str">
        <f>IFERROR(VLOOKUP(ROWS($M$5:M6379),Table_PayItems[[Search Key]:[Concentrated Name]],2,FALSE),"")</f>
        <v>Veronica spicata, Goodness Grows, #2 cont. - $Ea</v>
      </c>
      <c r="J6379" s="1"/>
      <c r="K6379" s="1"/>
      <c r="L6379" s="22">
        <f>IF(ISNUMBER(SEARCH(Pay_Item_Search_Text_2,M6379)),MAX($L$4:L6378)+1,0)</f>
        <v>0</v>
      </c>
      <c r="M6379" s="1" t="str">
        <f>IFERROR(VLOOKUP(ROWS($M$5:M6379),Table_PayItems[[Search Key]:[Concentrated Name]],2,FALSE),"")</f>
        <v>Veronica spicata, Goodness Grows, #2 cont. - $Ea</v>
      </c>
      <c r="N6379" s="1" t="str">
        <f>IFERROR(VLOOKUP(ROWS($M$5:N6379),$L$5:$M$7000,2,FALSE),"")</f>
        <v/>
      </c>
      <c r="O6379" s="1" t="str">
        <f>IFERROR(VLOOKUP(ROWS($O$5:O6379),$K$5:$L$7000,2,FALSE),"")</f>
        <v/>
      </c>
    </row>
    <row r="6380" spans="2:15" ht="15" customHeight="1" x14ac:dyDescent="0.25">
      <c r="B6380" s="178" t="s">
        <v>13522</v>
      </c>
      <c r="C6380" s="178" t="s">
        <v>88</v>
      </c>
      <c r="D6380" s="178" t="s">
        <v>7867</v>
      </c>
      <c r="E6380" s="178" t="s">
        <v>6993</v>
      </c>
      <c r="F6380" s="178" t="s">
        <v>17</v>
      </c>
      <c r="G6380" s="1">
        <f>IF(ISNUMBER(Pay_Item_Search_Text),IF(ISNUMBER(IF(FIND(Pay_Item_Search_Text,B6380)=1,1, "FALSE")),MAX(G$4:$G6379)+1,IF(ISNUMBER(Pay_Item_Search_Text),0,IF(ISNUMBER(SEARCH(Pay_Item_Search_Text,H6380)),MAX(G$4:$G6379)+1,0))),IF(ISNUMBER(Pay_Item_Search_Text),0,IF(ISNUMBER(SEARCH(Pay_Item_Search_Text,H6380)),MAX(G$4:$G6379)+1,0)))</f>
        <v>6376</v>
      </c>
      <c r="H6380" s="1" t="str">
        <f>IF(Table_PayItems[[#This Row],[Description]]="_","_ Unique Item - "&amp;Table_PayItems[[#This Row],[Item]]&amp;" - $"&amp;Table_PayItems[[#This Row],[Unit]],Table_PayItems[[#This Row],[Description]]&amp;" - $"&amp;Table_PayItems[[#This Row],[Unit]])</f>
        <v>Veronica spicata, Goodness Grows, 2 inch pot - $Ea</v>
      </c>
      <c r="I6380" s="29" t="str">
        <f>IFERROR(VLOOKUP(ROWS($M$5:M6380),Table_PayItems[[Search Key]:[Concentrated Name]],2,FALSE),"")</f>
        <v>Veronica spicata, Goodness Grows, 2 inch pot - $Ea</v>
      </c>
      <c r="J6380" s="1"/>
      <c r="K6380" s="1"/>
      <c r="L6380" s="22">
        <f>IF(ISNUMBER(SEARCH(Pay_Item_Search_Text_2,M6380)),MAX($L$4:L6379)+1,0)</f>
        <v>0</v>
      </c>
      <c r="M6380" s="1" t="str">
        <f>IFERROR(VLOOKUP(ROWS($M$5:M6380),Table_PayItems[[Search Key]:[Concentrated Name]],2,FALSE),"")</f>
        <v>Veronica spicata, Goodness Grows, 2 inch pot - $Ea</v>
      </c>
      <c r="N6380" s="1" t="str">
        <f>IFERROR(VLOOKUP(ROWS($M$5:N6380),$L$5:$M$7000,2,FALSE),"")</f>
        <v/>
      </c>
      <c r="O6380" s="1" t="str">
        <f>IFERROR(VLOOKUP(ROWS($O$5:O6380),$K$5:$L$7000,2,FALSE),"")</f>
        <v/>
      </c>
    </row>
    <row r="6381" spans="2:15" ht="15" customHeight="1" x14ac:dyDescent="0.25">
      <c r="B6381" s="178" t="s">
        <v>13523</v>
      </c>
      <c r="C6381" s="178" t="s">
        <v>88</v>
      </c>
      <c r="D6381" s="178" t="s">
        <v>7868</v>
      </c>
      <c r="E6381" s="178" t="s">
        <v>6993</v>
      </c>
      <c r="F6381" s="178" t="s">
        <v>17</v>
      </c>
      <c r="G6381" s="27">
        <f>IF(ISNUMBER(Pay_Item_Search_Text),IF(ISNUMBER(IF(FIND(Pay_Item_Search_Text,B6381)=1,1, "FALSE")),MAX(G$4:$G6380)+1,IF(ISNUMBER(Pay_Item_Search_Text),0,IF(ISNUMBER(SEARCH(Pay_Item_Search_Text,H6381)),MAX(G$4:$G6380)+1,0))),IF(ISNUMBER(Pay_Item_Search_Text),0,IF(ISNUMBER(SEARCH(Pay_Item_Search_Text,H6381)),MAX(G$4:$G6380)+1,0)))</f>
        <v>6377</v>
      </c>
      <c r="H6381" s="24" t="str">
        <f>IF(Table_PayItems[[#This Row],[Description]]="_","_ Unique Item - "&amp;Table_PayItems[[#This Row],[Item]]&amp;" - $"&amp;Table_PayItems[[#This Row],[Unit]],Table_PayItems[[#This Row],[Description]]&amp;" - $"&amp;Table_PayItems[[#This Row],[Unit]])</f>
        <v>Veronica spicata, Goodness Grows, 3 inch pot - $Ea</v>
      </c>
      <c r="I6381" s="30" t="str">
        <f>IFERROR(VLOOKUP(ROWS($M$5:M6381),Table_PayItems[[Search Key]:[Concentrated Name]],2,FALSE),"")</f>
        <v>Veronica spicata, Goodness Grows, 3 inch pot - $Ea</v>
      </c>
      <c r="J6381" s="1"/>
      <c r="K6381" s="1"/>
      <c r="L6381" s="22">
        <f>IF(ISNUMBER(SEARCH(Pay_Item_Search_Text_2,M6381)),MAX($L$4:L6380)+1,0)</f>
        <v>0</v>
      </c>
      <c r="M6381" s="1" t="str">
        <f>IFERROR(VLOOKUP(ROWS($M$5:M6381),Table_PayItems[[Search Key]:[Concentrated Name]],2,FALSE),"")</f>
        <v>Veronica spicata, Goodness Grows, 3 inch pot - $Ea</v>
      </c>
      <c r="N6381" s="1" t="str">
        <f>IFERROR(VLOOKUP(ROWS($M$5:N6381),$L$5:$M$7000,2,FALSE),"")</f>
        <v/>
      </c>
      <c r="O6381" s="1" t="str">
        <f>IFERROR(VLOOKUP(ROWS($O$5:O6381),$K$5:$L$7000,2,FALSE),"")</f>
        <v/>
      </c>
    </row>
    <row r="6382" spans="2:15" ht="15" customHeight="1" x14ac:dyDescent="0.25">
      <c r="B6382" s="178" t="s">
        <v>13524</v>
      </c>
      <c r="C6382" s="178" t="s">
        <v>88</v>
      </c>
      <c r="D6382" s="178" t="s">
        <v>7869</v>
      </c>
      <c r="E6382" s="178" t="s">
        <v>6993</v>
      </c>
      <c r="F6382" s="178" t="s">
        <v>17</v>
      </c>
      <c r="G6382" s="1">
        <f>IF(ISNUMBER(Pay_Item_Search_Text),IF(ISNUMBER(IF(FIND(Pay_Item_Search_Text,B6382)=1,1, "FALSE")),MAX(G$4:$G6381)+1,IF(ISNUMBER(Pay_Item_Search_Text),0,IF(ISNUMBER(SEARCH(Pay_Item_Search_Text,H6382)),MAX(G$4:$G6381)+1,0))),IF(ISNUMBER(Pay_Item_Search_Text),0,IF(ISNUMBER(SEARCH(Pay_Item_Search_Text,H6382)),MAX(G$4:$G6381)+1,0)))</f>
        <v>6378</v>
      </c>
      <c r="H6382" s="1" t="str">
        <f>IF(Table_PayItems[[#This Row],[Description]]="_","_ Unique Item - "&amp;Table_PayItems[[#This Row],[Item]]&amp;" - $"&amp;Table_PayItems[[#This Row],[Unit]],Table_PayItems[[#This Row],[Description]]&amp;" - $"&amp;Table_PayItems[[#This Row],[Unit]])</f>
        <v>Veronica spicata, Goodness Grows, 4 inch pot - $Ea</v>
      </c>
      <c r="I6382" s="29" t="str">
        <f>IFERROR(VLOOKUP(ROWS($M$5:M6382),Table_PayItems[[Search Key]:[Concentrated Name]],2,FALSE),"")</f>
        <v>Veronica spicata, Goodness Grows, 4 inch pot - $Ea</v>
      </c>
      <c r="J6382" s="1"/>
      <c r="K6382" s="1"/>
      <c r="L6382" s="22">
        <f>IF(ISNUMBER(SEARCH(Pay_Item_Search_Text_2,M6382)),MAX($L$4:L6381)+1,0)</f>
        <v>0</v>
      </c>
      <c r="M6382" s="1" t="str">
        <f>IFERROR(VLOOKUP(ROWS($M$5:M6382),Table_PayItems[[Search Key]:[Concentrated Name]],2,FALSE),"")</f>
        <v>Veronica spicata, Goodness Grows, 4 inch pot - $Ea</v>
      </c>
      <c r="N6382" s="1" t="str">
        <f>IFERROR(VLOOKUP(ROWS($M$5:N6382),$L$5:$M$7000,2,FALSE),"")</f>
        <v/>
      </c>
      <c r="O6382" s="1" t="str">
        <f>IFERROR(VLOOKUP(ROWS($O$5:O6382),$K$5:$L$7000,2,FALSE),"")</f>
        <v/>
      </c>
    </row>
    <row r="6383" spans="2:15" ht="15" customHeight="1" x14ac:dyDescent="0.25">
      <c r="B6383" s="178" t="s">
        <v>13525</v>
      </c>
      <c r="C6383" s="178" t="s">
        <v>88</v>
      </c>
      <c r="D6383" s="178" t="s">
        <v>4491</v>
      </c>
      <c r="E6383" s="178" t="s">
        <v>6993</v>
      </c>
      <c r="F6383" s="178" t="s">
        <v>17</v>
      </c>
      <c r="G6383" s="1">
        <f>IF(ISNUMBER(Pay_Item_Search_Text),IF(ISNUMBER(IF(FIND(Pay_Item_Search_Text,B6383)=1,1, "FALSE")),MAX(G$4:$G6382)+1,IF(ISNUMBER(Pay_Item_Search_Text),0,IF(ISNUMBER(SEARCH(Pay_Item_Search_Text,H6383)),MAX(G$4:$G6382)+1,0))),IF(ISNUMBER(Pay_Item_Search_Text),0,IF(ISNUMBER(SEARCH(Pay_Item_Search_Text,H6383)),MAX(G$4:$G6382)+1,0)))</f>
        <v>6379</v>
      </c>
      <c r="H6383" s="1" t="str">
        <f>IF(Table_PayItems[[#This Row],[Description]]="_","_ Unique Item - "&amp;Table_PayItems[[#This Row],[Item]]&amp;" - $"&amp;Table_PayItems[[#This Row],[Unit]],Table_PayItems[[#This Row],[Description]]&amp;" - $"&amp;Table_PayItems[[#This Row],[Unit]])</f>
        <v>Viburnum acerifolium, #3 cont. - $Ea</v>
      </c>
      <c r="I6383" s="29" t="str">
        <f>IFERROR(VLOOKUP(ROWS($M$5:M6383),Table_PayItems[[Search Key]:[Concentrated Name]],2,FALSE),"")</f>
        <v>Viburnum acerifolium, #3 cont. - $Ea</v>
      </c>
      <c r="J6383" s="1"/>
      <c r="K6383" s="1"/>
      <c r="L6383" s="22">
        <f>IF(ISNUMBER(SEARCH(Pay_Item_Search_Text_2,M6383)),MAX($L$4:L6382)+1,0)</f>
        <v>0</v>
      </c>
      <c r="M6383" s="1" t="str">
        <f>IFERROR(VLOOKUP(ROWS($M$5:M6383),Table_PayItems[[Search Key]:[Concentrated Name]],2,FALSE),"")</f>
        <v>Viburnum acerifolium, #3 cont. - $Ea</v>
      </c>
      <c r="N6383" s="1" t="str">
        <f>IFERROR(VLOOKUP(ROWS($M$5:N6383),$L$5:$M$7000,2,FALSE),"")</f>
        <v/>
      </c>
      <c r="O6383" s="1" t="str">
        <f>IFERROR(VLOOKUP(ROWS($O$5:O6383),$K$5:$L$7000,2,FALSE),"")</f>
        <v/>
      </c>
    </row>
    <row r="6384" spans="2:15" ht="15" customHeight="1" x14ac:dyDescent="0.25">
      <c r="B6384" s="178" t="s">
        <v>13526</v>
      </c>
      <c r="C6384" s="178" t="s">
        <v>88</v>
      </c>
      <c r="D6384" s="178" t="s">
        <v>4492</v>
      </c>
      <c r="E6384" s="178" t="s">
        <v>6993</v>
      </c>
      <c r="F6384" s="178" t="s">
        <v>17</v>
      </c>
      <c r="G6384" s="1">
        <f>IF(ISNUMBER(Pay_Item_Search_Text),IF(ISNUMBER(IF(FIND(Pay_Item_Search_Text,B6384)=1,1, "FALSE")),MAX(G$4:$G6383)+1,IF(ISNUMBER(Pay_Item_Search_Text),0,IF(ISNUMBER(SEARCH(Pay_Item_Search_Text,H6384)),MAX(G$4:$G6383)+1,0))),IF(ISNUMBER(Pay_Item_Search_Text),0,IF(ISNUMBER(SEARCH(Pay_Item_Search_Text,H6384)),MAX(G$4:$G6383)+1,0)))</f>
        <v>6380</v>
      </c>
      <c r="H6384" s="1" t="str">
        <f>IF(Table_PayItems[[#This Row],[Description]]="_","_ Unique Item - "&amp;Table_PayItems[[#This Row],[Item]]&amp;" - $"&amp;Table_PayItems[[#This Row],[Unit]],Table_PayItems[[#This Row],[Description]]&amp;" - $"&amp;Table_PayItems[[#This Row],[Unit]])</f>
        <v>Viburnum acerifolium, #5 cont. - $Ea</v>
      </c>
      <c r="I6384" s="29" t="str">
        <f>IFERROR(VLOOKUP(ROWS($M$5:M6384),Table_PayItems[[Search Key]:[Concentrated Name]],2,FALSE),"")</f>
        <v>Viburnum acerifolium, #5 cont. - $Ea</v>
      </c>
      <c r="J6384" s="1"/>
      <c r="K6384" s="1"/>
      <c r="L6384" s="22">
        <f>IF(ISNUMBER(SEARCH(Pay_Item_Search_Text_2,M6384)),MAX($L$4:L6383)+1,0)</f>
        <v>0</v>
      </c>
      <c r="M6384" s="1" t="str">
        <f>IFERROR(VLOOKUP(ROWS($M$5:M6384),Table_PayItems[[Search Key]:[Concentrated Name]],2,FALSE),"")</f>
        <v>Viburnum acerifolium, #5 cont. - $Ea</v>
      </c>
      <c r="N6384" s="1" t="str">
        <f>IFERROR(VLOOKUP(ROWS($M$5:N6384),$L$5:$M$7000,2,FALSE),"")</f>
        <v/>
      </c>
      <c r="O6384" s="1" t="str">
        <f>IFERROR(VLOOKUP(ROWS($O$5:O6384),$K$5:$L$7000,2,FALSE),"")</f>
        <v/>
      </c>
    </row>
    <row r="6385" spans="2:15" ht="15" customHeight="1" x14ac:dyDescent="0.25">
      <c r="B6385" s="178" t="s">
        <v>13527</v>
      </c>
      <c r="C6385" s="178" t="s">
        <v>88</v>
      </c>
      <c r="D6385" s="178" t="s">
        <v>4493</v>
      </c>
      <c r="E6385" s="178" t="s">
        <v>6993</v>
      </c>
      <c r="F6385" s="178" t="s">
        <v>17</v>
      </c>
      <c r="G6385" s="1">
        <f>IF(ISNUMBER(Pay_Item_Search_Text),IF(ISNUMBER(IF(FIND(Pay_Item_Search_Text,B6385)=1,1, "FALSE")),MAX(G$4:$G6384)+1,IF(ISNUMBER(Pay_Item_Search_Text),0,IF(ISNUMBER(SEARCH(Pay_Item_Search_Text,H6385)),MAX(G$4:$G6384)+1,0))),IF(ISNUMBER(Pay_Item_Search_Text),0,IF(ISNUMBER(SEARCH(Pay_Item_Search_Text,H6385)),MAX(G$4:$G6384)+1,0)))</f>
        <v>6381</v>
      </c>
      <c r="H6385" s="1" t="str">
        <f>IF(Table_PayItems[[#This Row],[Description]]="_","_ Unique Item - "&amp;Table_PayItems[[#This Row],[Item]]&amp;" - $"&amp;Table_PayItems[[#This Row],[Unit]],Table_PayItems[[#This Row],[Description]]&amp;" - $"&amp;Table_PayItems[[#This Row],[Unit]])</f>
        <v>Viburnum acerifolium, #7 cont. - $Ea</v>
      </c>
      <c r="I6385" s="29" t="str">
        <f>IFERROR(VLOOKUP(ROWS($M$5:M6385),Table_PayItems[[Search Key]:[Concentrated Name]],2,FALSE),"")</f>
        <v>Viburnum acerifolium, #7 cont. - $Ea</v>
      </c>
      <c r="J6385" s="1"/>
      <c r="K6385" s="1"/>
      <c r="L6385" s="22">
        <f>IF(ISNUMBER(SEARCH(Pay_Item_Search_Text_2,M6385)),MAX($L$4:L6384)+1,0)</f>
        <v>0</v>
      </c>
      <c r="M6385" s="1" t="str">
        <f>IFERROR(VLOOKUP(ROWS($M$5:M6385),Table_PayItems[[Search Key]:[Concentrated Name]],2,FALSE),"")</f>
        <v>Viburnum acerifolium, #7 cont. - $Ea</v>
      </c>
      <c r="N6385" s="1" t="str">
        <f>IFERROR(VLOOKUP(ROWS($M$5:N6385),$L$5:$M$7000,2,FALSE),"")</f>
        <v/>
      </c>
      <c r="O6385" s="1" t="str">
        <f>IFERROR(VLOOKUP(ROWS($O$5:O6385),$K$5:$L$7000,2,FALSE),"")</f>
        <v/>
      </c>
    </row>
    <row r="6386" spans="2:15" ht="15" customHeight="1" x14ac:dyDescent="0.25">
      <c r="B6386" s="178" t="s">
        <v>13528</v>
      </c>
      <c r="C6386" s="178" t="s">
        <v>88</v>
      </c>
      <c r="D6386" s="178" t="s">
        <v>4494</v>
      </c>
      <c r="E6386" s="178" t="s">
        <v>6993</v>
      </c>
      <c r="F6386" s="178" t="s">
        <v>17</v>
      </c>
      <c r="G6386" s="1">
        <f>IF(ISNUMBER(Pay_Item_Search_Text),IF(ISNUMBER(IF(FIND(Pay_Item_Search_Text,B6386)=1,1, "FALSE")),MAX(G$4:$G6385)+1,IF(ISNUMBER(Pay_Item_Search_Text),0,IF(ISNUMBER(SEARCH(Pay_Item_Search_Text,H6386)),MAX(G$4:$G6385)+1,0))),IF(ISNUMBER(Pay_Item_Search_Text),0,IF(ISNUMBER(SEARCH(Pay_Item_Search_Text,H6386)),MAX(G$4:$G6385)+1,0)))</f>
        <v>6382</v>
      </c>
      <c r="H6386" s="1" t="str">
        <f>IF(Table_PayItems[[#This Row],[Description]]="_","_ Unique Item - "&amp;Table_PayItems[[#This Row],[Item]]&amp;" - $"&amp;Table_PayItems[[#This Row],[Unit]],Table_PayItems[[#This Row],[Description]]&amp;" - $"&amp;Table_PayItems[[#This Row],[Unit]])</f>
        <v>Viburnum burkwoodii, #3 cont. - $Ea</v>
      </c>
      <c r="I6386" s="29" t="str">
        <f>IFERROR(VLOOKUP(ROWS($M$5:M6386),Table_PayItems[[Search Key]:[Concentrated Name]],2,FALSE),"")</f>
        <v>Viburnum burkwoodii, #3 cont. - $Ea</v>
      </c>
      <c r="J6386" s="1"/>
      <c r="K6386" s="1"/>
      <c r="L6386" s="22">
        <f>IF(ISNUMBER(SEARCH(Pay_Item_Search_Text_2,M6386)),MAX($L$4:L6385)+1,0)</f>
        <v>0</v>
      </c>
      <c r="M6386" s="1" t="str">
        <f>IFERROR(VLOOKUP(ROWS($M$5:M6386),Table_PayItems[[Search Key]:[Concentrated Name]],2,FALSE),"")</f>
        <v>Viburnum burkwoodii, #3 cont. - $Ea</v>
      </c>
      <c r="N6386" s="1" t="str">
        <f>IFERROR(VLOOKUP(ROWS($M$5:N6386),$L$5:$M$7000,2,FALSE),"")</f>
        <v/>
      </c>
      <c r="O6386" s="1" t="str">
        <f>IFERROR(VLOOKUP(ROWS($O$5:O6386),$K$5:$L$7000,2,FALSE),"")</f>
        <v/>
      </c>
    </row>
    <row r="6387" spans="2:15" ht="15" customHeight="1" x14ac:dyDescent="0.25">
      <c r="B6387" s="178" t="s">
        <v>13529</v>
      </c>
      <c r="C6387" s="178" t="s">
        <v>88</v>
      </c>
      <c r="D6387" s="178" t="s">
        <v>4495</v>
      </c>
      <c r="E6387" s="178" t="s">
        <v>6993</v>
      </c>
      <c r="F6387" s="178" t="s">
        <v>17</v>
      </c>
      <c r="G6387" s="1">
        <f>IF(ISNUMBER(Pay_Item_Search_Text),IF(ISNUMBER(IF(FIND(Pay_Item_Search_Text,B6387)=1,1, "FALSE")),MAX(G$4:$G6386)+1,IF(ISNUMBER(Pay_Item_Search_Text),0,IF(ISNUMBER(SEARCH(Pay_Item_Search_Text,H6387)),MAX(G$4:$G6386)+1,0))),IF(ISNUMBER(Pay_Item_Search_Text),0,IF(ISNUMBER(SEARCH(Pay_Item_Search_Text,H6387)),MAX(G$4:$G6386)+1,0)))</f>
        <v>6383</v>
      </c>
      <c r="H6387" s="1" t="str">
        <f>IF(Table_PayItems[[#This Row],[Description]]="_","_ Unique Item - "&amp;Table_PayItems[[#This Row],[Item]]&amp;" - $"&amp;Table_PayItems[[#This Row],[Unit]],Table_PayItems[[#This Row],[Description]]&amp;" - $"&amp;Table_PayItems[[#This Row],[Unit]])</f>
        <v>Viburnum burkwoodii, #5 cont. - $Ea</v>
      </c>
      <c r="I6387" s="29" t="str">
        <f>IFERROR(VLOOKUP(ROWS($M$5:M6387),Table_PayItems[[Search Key]:[Concentrated Name]],2,FALSE),"")</f>
        <v>Viburnum burkwoodii, #5 cont. - $Ea</v>
      </c>
      <c r="J6387" s="1"/>
      <c r="K6387" s="1"/>
      <c r="L6387" s="22">
        <f>IF(ISNUMBER(SEARCH(Pay_Item_Search_Text_2,M6387)),MAX($L$4:L6386)+1,0)</f>
        <v>0</v>
      </c>
      <c r="M6387" s="1" t="str">
        <f>IFERROR(VLOOKUP(ROWS($M$5:M6387),Table_PayItems[[Search Key]:[Concentrated Name]],2,FALSE),"")</f>
        <v>Viburnum burkwoodii, #5 cont. - $Ea</v>
      </c>
      <c r="N6387" s="1" t="str">
        <f>IFERROR(VLOOKUP(ROWS($M$5:N6387),$L$5:$M$7000,2,FALSE),"")</f>
        <v/>
      </c>
      <c r="O6387" s="1" t="str">
        <f>IFERROR(VLOOKUP(ROWS($O$5:O6387),$K$5:$L$7000,2,FALSE),"")</f>
        <v/>
      </c>
    </row>
    <row r="6388" spans="2:15" ht="15" customHeight="1" x14ac:dyDescent="0.25">
      <c r="B6388" s="178" t="s">
        <v>13530</v>
      </c>
      <c r="C6388" s="178" t="s">
        <v>88</v>
      </c>
      <c r="D6388" s="178" t="s">
        <v>4496</v>
      </c>
      <c r="E6388" s="178" t="s">
        <v>6993</v>
      </c>
      <c r="F6388" s="178" t="s">
        <v>17</v>
      </c>
      <c r="G6388" s="1">
        <f>IF(ISNUMBER(Pay_Item_Search_Text),IF(ISNUMBER(IF(FIND(Pay_Item_Search_Text,B6388)=1,1, "FALSE")),MAX(G$4:$G6387)+1,IF(ISNUMBER(Pay_Item_Search_Text),0,IF(ISNUMBER(SEARCH(Pay_Item_Search_Text,H6388)),MAX(G$4:$G6387)+1,0))),IF(ISNUMBER(Pay_Item_Search_Text),0,IF(ISNUMBER(SEARCH(Pay_Item_Search_Text,H6388)),MAX(G$4:$G6387)+1,0)))</f>
        <v>6384</v>
      </c>
      <c r="H6388" s="1" t="str">
        <f>IF(Table_PayItems[[#This Row],[Description]]="_","_ Unique Item - "&amp;Table_PayItems[[#This Row],[Item]]&amp;" - $"&amp;Table_PayItems[[#This Row],[Unit]],Table_PayItems[[#This Row],[Description]]&amp;" - $"&amp;Table_PayItems[[#This Row],[Unit]])</f>
        <v>Viburnum burkwoodii, #7 cont. - $Ea</v>
      </c>
      <c r="I6388" s="29" t="str">
        <f>IFERROR(VLOOKUP(ROWS($M$5:M6388),Table_PayItems[[Search Key]:[Concentrated Name]],2,FALSE),"")</f>
        <v>Viburnum burkwoodii, #7 cont. - $Ea</v>
      </c>
      <c r="J6388" s="1"/>
      <c r="K6388" s="1"/>
      <c r="L6388" s="22">
        <f>IF(ISNUMBER(SEARCH(Pay_Item_Search_Text_2,M6388)),MAX($L$4:L6387)+1,0)</f>
        <v>0</v>
      </c>
      <c r="M6388" s="1" t="str">
        <f>IFERROR(VLOOKUP(ROWS($M$5:M6388),Table_PayItems[[Search Key]:[Concentrated Name]],2,FALSE),"")</f>
        <v>Viburnum burkwoodii, #7 cont. - $Ea</v>
      </c>
      <c r="N6388" s="1" t="str">
        <f>IFERROR(VLOOKUP(ROWS($M$5:N6388),$L$5:$M$7000,2,FALSE),"")</f>
        <v/>
      </c>
      <c r="O6388" s="1" t="str">
        <f>IFERROR(VLOOKUP(ROWS($O$5:O6388),$K$5:$L$7000,2,FALSE),"")</f>
        <v/>
      </c>
    </row>
    <row r="6389" spans="2:15" ht="15" customHeight="1" x14ac:dyDescent="0.25">
      <c r="B6389" s="178" t="s">
        <v>13531</v>
      </c>
      <c r="C6389" s="178" t="s">
        <v>88</v>
      </c>
      <c r="D6389" s="178" t="s">
        <v>4497</v>
      </c>
      <c r="E6389" s="178" t="s">
        <v>6993</v>
      </c>
      <c r="F6389" s="178" t="s">
        <v>17</v>
      </c>
      <c r="G6389" s="1">
        <f>IF(ISNUMBER(Pay_Item_Search_Text),IF(ISNUMBER(IF(FIND(Pay_Item_Search_Text,B6389)=1,1, "FALSE")),MAX(G$4:$G6388)+1,IF(ISNUMBER(Pay_Item_Search_Text),0,IF(ISNUMBER(SEARCH(Pay_Item_Search_Text,H6389)),MAX(G$4:$G6388)+1,0))),IF(ISNUMBER(Pay_Item_Search_Text),0,IF(ISNUMBER(SEARCH(Pay_Item_Search_Text,H6389)),MAX(G$4:$G6388)+1,0)))</f>
        <v>6385</v>
      </c>
      <c r="H6389" s="1" t="str">
        <f>IF(Table_PayItems[[#This Row],[Description]]="_","_ Unique Item - "&amp;Table_PayItems[[#This Row],[Item]]&amp;" - $"&amp;Table_PayItems[[#This Row],[Unit]],Table_PayItems[[#This Row],[Description]]&amp;" - $"&amp;Table_PayItems[[#This Row],[Unit]])</f>
        <v>Viburnum carlesi, #3 cont. - $Ea</v>
      </c>
      <c r="I6389" s="29" t="str">
        <f>IFERROR(VLOOKUP(ROWS($M$5:M6389),Table_PayItems[[Search Key]:[Concentrated Name]],2,FALSE),"")</f>
        <v>Viburnum carlesi, #3 cont. - $Ea</v>
      </c>
      <c r="J6389" s="1"/>
      <c r="K6389" s="1"/>
      <c r="L6389" s="22">
        <f>IF(ISNUMBER(SEARCH(Pay_Item_Search_Text_2,M6389)),MAX($L$4:L6388)+1,0)</f>
        <v>0</v>
      </c>
      <c r="M6389" s="1" t="str">
        <f>IFERROR(VLOOKUP(ROWS($M$5:M6389),Table_PayItems[[Search Key]:[Concentrated Name]],2,FALSE),"")</f>
        <v>Viburnum carlesi, #3 cont. - $Ea</v>
      </c>
      <c r="N6389" s="1" t="str">
        <f>IFERROR(VLOOKUP(ROWS($M$5:N6389),$L$5:$M$7000,2,FALSE),"")</f>
        <v/>
      </c>
      <c r="O6389" s="1" t="str">
        <f>IFERROR(VLOOKUP(ROWS($O$5:O6389),$K$5:$L$7000,2,FALSE),"")</f>
        <v/>
      </c>
    </row>
    <row r="6390" spans="2:15" ht="15" customHeight="1" x14ac:dyDescent="0.25">
      <c r="B6390" s="178" t="s">
        <v>13532</v>
      </c>
      <c r="C6390" s="178" t="s">
        <v>88</v>
      </c>
      <c r="D6390" s="178" t="s">
        <v>4498</v>
      </c>
      <c r="E6390" s="178" t="s">
        <v>6993</v>
      </c>
      <c r="F6390" s="178" t="s">
        <v>17</v>
      </c>
      <c r="G6390" s="1">
        <f>IF(ISNUMBER(Pay_Item_Search_Text),IF(ISNUMBER(IF(FIND(Pay_Item_Search_Text,B6390)=1,1, "FALSE")),MAX(G$4:$G6389)+1,IF(ISNUMBER(Pay_Item_Search_Text),0,IF(ISNUMBER(SEARCH(Pay_Item_Search_Text,H6390)),MAX(G$4:$G6389)+1,0))),IF(ISNUMBER(Pay_Item_Search_Text),0,IF(ISNUMBER(SEARCH(Pay_Item_Search_Text,H6390)),MAX(G$4:$G6389)+1,0)))</f>
        <v>6386</v>
      </c>
      <c r="H6390" s="1" t="str">
        <f>IF(Table_PayItems[[#This Row],[Description]]="_","_ Unique Item - "&amp;Table_PayItems[[#This Row],[Item]]&amp;" - $"&amp;Table_PayItems[[#This Row],[Unit]],Table_PayItems[[#This Row],[Description]]&amp;" - $"&amp;Table_PayItems[[#This Row],[Unit]])</f>
        <v>Viburnum carlesi, #5 cont. - $Ea</v>
      </c>
      <c r="I6390" s="29" t="str">
        <f>IFERROR(VLOOKUP(ROWS($M$5:M6390),Table_PayItems[[Search Key]:[Concentrated Name]],2,FALSE),"")</f>
        <v>Viburnum carlesi, #5 cont. - $Ea</v>
      </c>
      <c r="J6390" s="1"/>
      <c r="K6390" s="1"/>
      <c r="L6390" s="22">
        <f>IF(ISNUMBER(SEARCH(Pay_Item_Search_Text_2,M6390)),MAX($L$4:L6389)+1,0)</f>
        <v>0</v>
      </c>
      <c r="M6390" s="1" t="str">
        <f>IFERROR(VLOOKUP(ROWS($M$5:M6390),Table_PayItems[[Search Key]:[Concentrated Name]],2,FALSE),"")</f>
        <v>Viburnum carlesi, #5 cont. - $Ea</v>
      </c>
      <c r="N6390" s="1" t="str">
        <f>IFERROR(VLOOKUP(ROWS($M$5:N6390),$L$5:$M$7000,2,FALSE),"")</f>
        <v/>
      </c>
      <c r="O6390" s="1" t="str">
        <f>IFERROR(VLOOKUP(ROWS($O$5:O6390),$K$5:$L$7000,2,FALSE),"")</f>
        <v/>
      </c>
    </row>
    <row r="6391" spans="2:15" ht="15" customHeight="1" x14ac:dyDescent="0.25">
      <c r="B6391" s="178" t="s">
        <v>13533</v>
      </c>
      <c r="C6391" s="178" t="s">
        <v>88</v>
      </c>
      <c r="D6391" s="178" t="s">
        <v>4499</v>
      </c>
      <c r="E6391" s="178" t="s">
        <v>6993</v>
      </c>
      <c r="F6391" s="178" t="s">
        <v>17</v>
      </c>
      <c r="G6391" s="151">
        <f>IF(ISNUMBER(Pay_Item_Search_Text),IF(ISNUMBER(IF(FIND(Pay_Item_Search_Text,B6391)=1,1, "FALSE")),MAX(G$4:$G6390)+1,IF(ISNUMBER(Pay_Item_Search_Text),0,IF(ISNUMBER(SEARCH(Pay_Item_Search_Text,H6391)),MAX(G$4:$G6390)+1,0))),IF(ISNUMBER(Pay_Item_Search_Text),0,IF(ISNUMBER(SEARCH(Pay_Item_Search_Text,H6391)),MAX(G$4:$G6390)+1,0)))</f>
        <v>6387</v>
      </c>
      <c r="H6391" s="24" t="str">
        <f>IF(Table_PayItems[[#This Row],[Description]]="_","_ Unique Item - "&amp;Table_PayItems[[#This Row],[Item]]&amp;" - $"&amp;Table_PayItems[[#This Row],[Unit]],Table_PayItems[[#This Row],[Description]]&amp;" - $"&amp;Table_PayItems[[#This Row],[Unit]])</f>
        <v>Viburnum carlesi, #7 cont. - $Ea</v>
      </c>
      <c r="I6391" s="152" t="str">
        <f>IFERROR(VLOOKUP(ROWS($M$5:M6391),Table_PayItems[[Search Key]:[Concentrated Name]],2,FALSE),"")</f>
        <v>Viburnum carlesi, #7 cont. - $Ea</v>
      </c>
      <c r="J6391" s="1"/>
      <c r="K6391" s="1"/>
      <c r="L6391" s="22">
        <f>IF(ISNUMBER(SEARCH(Pay_Item_Search_Text_2,M6391)),MAX($L$4:L6390)+1,0)</f>
        <v>0</v>
      </c>
      <c r="M6391" s="1" t="str">
        <f>IFERROR(VLOOKUP(ROWS($M$5:M6391),Table_PayItems[[Search Key]:[Concentrated Name]],2,FALSE),"")</f>
        <v>Viburnum carlesi, #7 cont. - $Ea</v>
      </c>
      <c r="N6391" s="1" t="str">
        <f>IFERROR(VLOOKUP(ROWS($M$5:N6391),$L$5:$M$7000,2,FALSE),"")</f>
        <v/>
      </c>
      <c r="O6391" s="1" t="str">
        <f>IFERROR(VLOOKUP(ROWS($O$5:O6391),$K$5:$L$7000,2,FALSE),"")</f>
        <v/>
      </c>
    </row>
    <row r="6392" spans="2:15" ht="15" customHeight="1" x14ac:dyDescent="0.25">
      <c r="B6392" s="178" t="s">
        <v>13534</v>
      </c>
      <c r="C6392" s="178" t="s">
        <v>88</v>
      </c>
      <c r="D6392" s="178" t="s">
        <v>4500</v>
      </c>
      <c r="E6392" s="178" t="s">
        <v>6993</v>
      </c>
      <c r="F6392" s="178" t="s">
        <v>17</v>
      </c>
      <c r="G6392" s="1">
        <f>IF(ISNUMBER(Pay_Item_Search_Text),IF(ISNUMBER(IF(FIND(Pay_Item_Search_Text,B6392)=1,1, "FALSE")),MAX(G$4:$G6391)+1,IF(ISNUMBER(Pay_Item_Search_Text),0,IF(ISNUMBER(SEARCH(Pay_Item_Search_Text,H6392)),MAX(G$4:$G6391)+1,0))),IF(ISNUMBER(Pay_Item_Search_Text),0,IF(ISNUMBER(SEARCH(Pay_Item_Search_Text,H6392)),MAX(G$4:$G6391)+1,0)))</f>
        <v>6388</v>
      </c>
      <c r="H6392" s="1" t="str">
        <f>IF(Table_PayItems[[#This Row],[Description]]="_","_ Unique Item - "&amp;Table_PayItems[[#This Row],[Item]]&amp;" - $"&amp;Table_PayItems[[#This Row],[Unit]],Table_PayItems[[#This Row],[Description]]&amp;" - $"&amp;Table_PayItems[[#This Row],[Unit]])</f>
        <v>Viburnum cassinoides, #3 cont. - $Ea</v>
      </c>
      <c r="I6392" s="29" t="str">
        <f>IFERROR(VLOOKUP(ROWS($M$5:M6392),Table_PayItems[[Search Key]:[Concentrated Name]],2,FALSE),"")</f>
        <v>Viburnum cassinoides, #3 cont. - $Ea</v>
      </c>
      <c r="J6392" s="1"/>
      <c r="K6392" s="1"/>
      <c r="L6392" s="22">
        <f>IF(ISNUMBER(SEARCH(Pay_Item_Search_Text_2,M6392)),MAX($L$4:L6391)+1,0)</f>
        <v>0</v>
      </c>
      <c r="M6392" s="1" t="str">
        <f>IFERROR(VLOOKUP(ROWS($M$5:M6392),Table_PayItems[[Search Key]:[Concentrated Name]],2,FALSE),"")</f>
        <v>Viburnum cassinoides, #3 cont. - $Ea</v>
      </c>
      <c r="N6392" s="1" t="str">
        <f>IFERROR(VLOOKUP(ROWS($M$5:N6392),$L$5:$M$7000,2,FALSE),"")</f>
        <v/>
      </c>
      <c r="O6392" s="1" t="str">
        <f>IFERROR(VLOOKUP(ROWS($O$5:O6392),$K$5:$L$7000,2,FALSE),"")</f>
        <v/>
      </c>
    </row>
    <row r="6393" spans="2:15" ht="15" customHeight="1" x14ac:dyDescent="0.25">
      <c r="B6393" s="178" t="s">
        <v>13535</v>
      </c>
      <c r="C6393" s="178" t="s">
        <v>88</v>
      </c>
      <c r="D6393" s="178" t="s">
        <v>4501</v>
      </c>
      <c r="E6393" s="178" t="s">
        <v>6993</v>
      </c>
      <c r="F6393" s="178" t="s">
        <v>17</v>
      </c>
      <c r="G6393" s="1">
        <f>IF(ISNUMBER(Pay_Item_Search_Text),IF(ISNUMBER(IF(FIND(Pay_Item_Search_Text,B6393)=1,1, "FALSE")),MAX(G$4:$G6392)+1,IF(ISNUMBER(Pay_Item_Search_Text),0,IF(ISNUMBER(SEARCH(Pay_Item_Search_Text,H6393)),MAX(G$4:$G6392)+1,0))),IF(ISNUMBER(Pay_Item_Search_Text),0,IF(ISNUMBER(SEARCH(Pay_Item_Search_Text,H6393)),MAX(G$4:$G6392)+1,0)))</f>
        <v>6389</v>
      </c>
      <c r="H6393" s="1" t="str">
        <f>IF(Table_PayItems[[#This Row],[Description]]="_","_ Unique Item - "&amp;Table_PayItems[[#This Row],[Item]]&amp;" - $"&amp;Table_PayItems[[#This Row],[Unit]],Table_PayItems[[#This Row],[Description]]&amp;" - $"&amp;Table_PayItems[[#This Row],[Unit]])</f>
        <v>Viburnum cassinoides, #5 cont. - $Ea</v>
      </c>
      <c r="I6393" s="29" t="str">
        <f>IFERROR(VLOOKUP(ROWS($M$5:M6393),Table_PayItems[[Search Key]:[Concentrated Name]],2,FALSE),"")</f>
        <v>Viburnum cassinoides, #5 cont. - $Ea</v>
      </c>
      <c r="J6393" s="1"/>
      <c r="K6393" s="1"/>
      <c r="L6393" s="22">
        <f>IF(ISNUMBER(SEARCH(Pay_Item_Search_Text_2,M6393)),MAX($L$4:L6392)+1,0)</f>
        <v>0</v>
      </c>
      <c r="M6393" s="1" t="str">
        <f>IFERROR(VLOOKUP(ROWS($M$5:M6393),Table_PayItems[[Search Key]:[Concentrated Name]],2,FALSE),"")</f>
        <v>Viburnum cassinoides, #5 cont. - $Ea</v>
      </c>
      <c r="N6393" s="1" t="str">
        <f>IFERROR(VLOOKUP(ROWS($M$5:N6393),$L$5:$M$7000,2,FALSE),"")</f>
        <v/>
      </c>
      <c r="O6393" s="1" t="str">
        <f>IFERROR(VLOOKUP(ROWS($O$5:O6393),$K$5:$L$7000,2,FALSE),"")</f>
        <v/>
      </c>
    </row>
    <row r="6394" spans="2:15" ht="15" customHeight="1" x14ac:dyDescent="0.25">
      <c r="B6394" s="178" t="s">
        <v>13536</v>
      </c>
      <c r="C6394" s="178" t="s">
        <v>88</v>
      </c>
      <c r="D6394" s="178" t="s">
        <v>4502</v>
      </c>
      <c r="E6394" s="178" t="s">
        <v>6993</v>
      </c>
      <c r="F6394" s="178" t="s">
        <v>17</v>
      </c>
      <c r="G6394" s="1">
        <f>IF(ISNUMBER(Pay_Item_Search_Text),IF(ISNUMBER(IF(FIND(Pay_Item_Search_Text,B6394)=1,1, "FALSE")),MAX(G$4:$G6393)+1,IF(ISNUMBER(Pay_Item_Search_Text),0,IF(ISNUMBER(SEARCH(Pay_Item_Search_Text,H6394)),MAX(G$4:$G6393)+1,0))),IF(ISNUMBER(Pay_Item_Search_Text),0,IF(ISNUMBER(SEARCH(Pay_Item_Search_Text,H6394)),MAX(G$4:$G6393)+1,0)))</f>
        <v>6390</v>
      </c>
      <c r="H6394" s="1" t="str">
        <f>IF(Table_PayItems[[#This Row],[Description]]="_","_ Unique Item - "&amp;Table_PayItems[[#This Row],[Item]]&amp;" - $"&amp;Table_PayItems[[#This Row],[Unit]],Table_PayItems[[#This Row],[Description]]&amp;" - $"&amp;Table_PayItems[[#This Row],[Unit]])</f>
        <v>Viburnum cassinoides, #7 cont. - $Ea</v>
      </c>
      <c r="I6394" s="29" t="str">
        <f>IFERROR(VLOOKUP(ROWS($M$5:M6394),Table_PayItems[[Search Key]:[Concentrated Name]],2,FALSE),"")</f>
        <v>Viburnum cassinoides, #7 cont. - $Ea</v>
      </c>
      <c r="J6394" s="1"/>
      <c r="K6394" s="1"/>
      <c r="L6394" s="22">
        <f>IF(ISNUMBER(SEARCH(Pay_Item_Search_Text_2,M6394)),MAX($L$4:L6393)+1,0)</f>
        <v>0</v>
      </c>
      <c r="M6394" s="1" t="str">
        <f>IFERROR(VLOOKUP(ROWS($M$5:M6394),Table_PayItems[[Search Key]:[Concentrated Name]],2,FALSE),"")</f>
        <v>Viburnum cassinoides, #7 cont. - $Ea</v>
      </c>
      <c r="N6394" s="1" t="str">
        <f>IFERROR(VLOOKUP(ROWS($M$5:N6394),$L$5:$M$7000,2,FALSE),"")</f>
        <v/>
      </c>
      <c r="O6394" s="1" t="str">
        <f>IFERROR(VLOOKUP(ROWS($O$5:O6394),$K$5:$L$7000,2,FALSE),"")</f>
        <v/>
      </c>
    </row>
    <row r="6395" spans="2:15" ht="15" customHeight="1" x14ac:dyDescent="0.25">
      <c r="B6395" s="178" t="s">
        <v>13537</v>
      </c>
      <c r="C6395" s="178" t="s">
        <v>88</v>
      </c>
      <c r="D6395" s="178" t="s">
        <v>4503</v>
      </c>
      <c r="E6395" s="178" t="s">
        <v>6993</v>
      </c>
      <c r="F6395" s="178" t="s">
        <v>17</v>
      </c>
      <c r="G6395" s="1">
        <f>IF(ISNUMBER(Pay_Item_Search_Text),IF(ISNUMBER(IF(FIND(Pay_Item_Search_Text,B6395)=1,1, "FALSE")),MAX(G$4:$G6394)+1,IF(ISNUMBER(Pay_Item_Search_Text),0,IF(ISNUMBER(SEARCH(Pay_Item_Search_Text,H6395)),MAX(G$4:$G6394)+1,0))),IF(ISNUMBER(Pay_Item_Search_Text),0,IF(ISNUMBER(SEARCH(Pay_Item_Search_Text,H6395)),MAX(G$4:$G6394)+1,0)))</f>
        <v>6391</v>
      </c>
      <c r="H6395" s="1" t="str">
        <f>IF(Table_PayItems[[#This Row],[Description]]="_","_ Unique Item - "&amp;Table_PayItems[[#This Row],[Item]]&amp;" - $"&amp;Table_PayItems[[#This Row],[Unit]],Table_PayItems[[#This Row],[Description]]&amp;" - $"&amp;Table_PayItems[[#This Row],[Unit]])</f>
        <v>Viburnum dentatum, #3 cont. - $Ea</v>
      </c>
      <c r="I6395" s="29" t="str">
        <f>IFERROR(VLOOKUP(ROWS($M$5:M6395),Table_PayItems[[Search Key]:[Concentrated Name]],2,FALSE),"")</f>
        <v>Viburnum dentatum, #3 cont. - $Ea</v>
      </c>
      <c r="J6395" s="1"/>
      <c r="K6395" s="1"/>
      <c r="L6395" s="22">
        <f>IF(ISNUMBER(SEARCH(Pay_Item_Search_Text_2,M6395)),MAX($L$4:L6394)+1,0)</f>
        <v>0</v>
      </c>
      <c r="M6395" s="1" t="str">
        <f>IFERROR(VLOOKUP(ROWS($M$5:M6395),Table_PayItems[[Search Key]:[Concentrated Name]],2,FALSE),"")</f>
        <v>Viburnum dentatum, #3 cont. - $Ea</v>
      </c>
      <c r="N6395" s="1" t="str">
        <f>IFERROR(VLOOKUP(ROWS($M$5:N6395),$L$5:$M$7000,2,FALSE),"")</f>
        <v/>
      </c>
      <c r="O6395" s="1" t="str">
        <f>IFERROR(VLOOKUP(ROWS($O$5:O6395),$K$5:$L$7000,2,FALSE),"")</f>
        <v/>
      </c>
    </row>
    <row r="6396" spans="2:15" ht="15" customHeight="1" x14ac:dyDescent="0.25">
      <c r="B6396" s="178" t="s">
        <v>13538</v>
      </c>
      <c r="C6396" s="178" t="s">
        <v>88</v>
      </c>
      <c r="D6396" s="178" t="s">
        <v>4504</v>
      </c>
      <c r="E6396" s="178" t="s">
        <v>6993</v>
      </c>
      <c r="F6396" s="178" t="s">
        <v>17</v>
      </c>
      <c r="G6396" s="1">
        <f>IF(ISNUMBER(Pay_Item_Search_Text),IF(ISNUMBER(IF(FIND(Pay_Item_Search_Text,B6396)=1,1, "FALSE")),MAX(G$4:$G6395)+1,IF(ISNUMBER(Pay_Item_Search_Text),0,IF(ISNUMBER(SEARCH(Pay_Item_Search_Text,H6396)),MAX(G$4:$G6395)+1,0))),IF(ISNUMBER(Pay_Item_Search_Text),0,IF(ISNUMBER(SEARCH(Pay_Item_Search_Text,H6396)),MAX(G$4:$G6395)+1,0)))</f>
        <v>6392</v>
      </c>
      <c r="H6396" s="1" t="str">
        <f>IF(Table_PayItems[[#This Row],[Description]]="_","_ Unique Item - "&amp;Table_PayItems[[#This Row],[Item]]&amp;" - $"&amp;Table_PayItems[[#This Row],[Unit]],Table_PayItems[[#This Row],[Description]]&amp;" - $"&amp;Table_PayItems[[#This Row],[Unit]])</f>
        <v>Viburnum dentatum, #5 cont. - $Ea</v>
      </c>
      <c r="I6396" s="29" t="str">
        <f>IFERROR(VLOOKUP(ROWS($M$5:M6396),Table_PayItems[[Search Key]:[Concentrated Name]],2,FALSE),"")</f>
        <v>Viburnum dentatum, #5 cont. - $Ea</v>
      </c>
      <c r="J6396" s="1"/>
      <c r="K6396" s="1"/>
      <c r="L6396" s="22">
        <f>IF(ISNUMBER(SEARCH(Pay_Item_Search_Text_2,M6396)),MAX($L$4:L6395)+1,0)</f>
        <v>0</v>
      </c>
      <c r="M6396" s="1" t="str">
        <f>IFERROR(VLOOKUP(ROWS($M$5:M6396),Table_PayItems[[Search Key]:[Concentrated Name]],2,FALSE),"")</f>
        <v>Viburnum dentatum, #5 cont. - $Ea</v>
      </c>
      <c r="N6396" s="1" t="str">
        <f>IFERROR(VLOOKUP(ROWS($M$5:N6396),$L$5:$M$7000,2,FALSE),"")</f>
        <v/>
      </c>
      <c r="O6396" s="1" t="str">
        <f>IFERROR(VLOOKUP(ROWS($O$5:O6396),$K$5:$L$7000,2,FALSE),"")</f>
        <v/>
      </c>
    </row>
    <row r="6397" spans="2:15" ht="15" customHeight="1" x14ac:dyDescent="0.25">
      <c r="B6397" s="178" t="s">
        <v>13539</v>
      </c>
      <c r="C6397" s="178" t="s">
        <v>88</v>
      </c>
      <c r="D6397" s="178" t="s">
        <v>4505</v>
      </c>
      <c r="E6397" s="178" t="s">
        <v>6993</v>
      </c>
      <c r="F6397" s="178" t="s">
        <v>17</v>
      </c>
      <c r="G6397" s="1">
        <f>IF(ISNUMBER(Pay_Item_Search_Text),IF(ISNUMBER(IF(FIND(Pay_Item_Search_Text,B6397)=1,1, "FALSE")),MAX(G$4:$G6396)+1,IF(ISNUMBER(Pay_Item_Search_Text),0,IF(ISNUMBER(SEARCH(Pay_Item_Search_Text,H6397)),MAX(G$4:$G6396)+1,0))),IF(ISNUMBER(Pay_Item_Search_Text),0,IF(ISNUMBER(SEARCH(Pay_Item_Search_Text,H6397)),MAX(G$4:$G6396)+1,0)))</f>
        <v>6393</v>
      </c>
      <c r="H6397" s="1" t="str">
        <f>IF(Table_PayItems[[#This Row],[Description]]="_","_ Unique Item - "&amp;Table_PayItems[[#This Row],[Item]]&amp;" - $"&amp;Table_PayItems[[#This Row],[Unit]],Table_PayItems[[#This Row],[Description]]&amp;" - $"&amp;Table_PayItems[[#This Row],[Unit]])</f>
        <v>Viburnum dentatum, #7 cont. - $Ea</v>
      </c>
      <c r="I6397" s="29" t="str">
        <f>IFERROR(VLOOKUP(ROWS($M$5:M6397),Table_PayItems[[Search Key]:[Concentrated Name]],2,FALSE),"")</f>
        <v>Viburnum dentatum, #7 cont. - $Ea</v>
      </c>
      <c r="J6397" s="1"/>
      <c r="K6397" s="1"/>
      <c r="L6397" s="22">
        <f>IF(ISNUMBER(SEARCH(Pay_Item_Search_Text_2,M6397)),MAX($L$4:L6396)+1,0)</f>
        <v>0</v>
      </c>
      <c r="M6397" s="1" t="str">
        <f>IFERROR(VLOOKUP(ROWS($M$5:M6397),Table_PayItems[[Search Key]:[Concentrated Name]],2,FALSE),"")</f>
        <v>Viburnum dentatum, #7 cont. - $Ea</v>
      </c>
      <c r="N6397" s="1" t="str">
        <f>IFERROR(VLOOKUP(ROWS($M$5:N6397),$L$5:$M$7000,2,FALSE),"")</f>
        <v/>
      </c>
      <c r="O6397" s="1" t="str">
        <f>IFERROR(VLOOKUP(ROWS($O$5:O6397),$K$5:$L$7000,2,FALSE),"")</f>
        <v/>
      </c>
    </row>
    <row r="6398" spans="2:15" ht="15" customHeight="1" x14ac:dyDescent="0.25">
      <c r="B6398" s="178" t="s">
        <v>13540</v>
      </c>
      <c r="C6398" s="178" t="s">
        <v>88</v>
      </c>
      <c r="D6398" s="178" t="s">
        <v>7870</v>
      </c>
      <c r="E6398" s="178" t="s">
        <v>6993</v>
      </c>
      <c r="F6398" s="178" t="s">
        <v>17</v>
      </c>
      <c r="G6398" s="1">
        <f>IF(ISNUMBER(Pay_Item_Search_Text),IF(ISNUMBER(IF(FIND(Pay_Item_Search_Text,B6398)=1,1, "FALSE")),MAX(G$4:$G6397)+1,IF(ISNUMBER(Pay_Item_Search_Text),0,IF(ISNUMBER(SEARCH(Pay_Item_Search_Text,H6398)),MAX(G$4:$G6397)+1,0))),IF(ISNUMBER(Pay_Item_Search_Text),0,IF(ISNUMBER(SEARCH(Pay_Item_Search_Text,H6398)),MAX(G$4:$G6397)+1,0)))</f>
        <v>6394</v>
      </c>
      <c r="H6398" s="1" t="str">
        <f>IF(Table_PayItems[[#This Row],[Description]]="_","_ Unique Item - "&amp;Table_PayItems[[#This Row],[Item]]&amp;" - $"&amp;Table_PayItems[[#This Row],[Unit]],Table_PayItems[[#This Row],[Description]]&amp;" - $"&amp;Table_PayItems[[#This Row],[Unit]])</f>
        <v>Viburnum dilatatum Erie, #3 cont. - $Ea</v>
      </c>
      <c r="I6398" s="29" t="str">
        <f>IFERROR(VLOOKUP(ROWS($M$5:M6398),Table_PayItems[[Search Key]:[Concentrated Name]],2,FALSE),"")</f>
        <v>Viburnum dilatatum Erie, #3 cont. - $Ea</v>
      </c>
      <c r="J6398" s="1"/>
      <c r="K6398" s="1"/>
      <c r="L6398" s="22">
        <f>IF(ISNUMBER(SEARCH(Pay_Item_Search_Text_2,M6398)),MAX($L$4:L6397)+1,0)</f>
        <v>0</v>
      </c>
      <c r="M6398" s="1" t="str">
        <f>IFERROR(VLOOKUP(ROWS($M$5:M6398),Table_PayItems[[Search Key]:[Concentrated Name]],2,FALSE),"")</f>
        <v>Viburnum dilatatum Erie, #3 cont. - $Ea</v>
      </c>
      <c r="N6398" s="1" t="str">
        <f>IFERROR(VLOOKUP(ROWS($M$5:N6398),$L$5:$M$7000,2,FALSE),"")</f>
        <v/>
      </c>
      <c r="O6398" s="1" t="str">
        <f>IFERROR(VLOOKUP(ROWS($O$5:O6398),$K$5:$L$7000,2,FALSE),"")</f>
        <v/>
      </c>
    </row>
    <row r="6399" spans="2:15" ht="15" customHeight="1" x14ac:dyDescent="0.25">
      <c r="B6399" s="178" t="s">
        <v>13541</v>
      </c>
      <c r="C6399" s="178" t="s">
        <v>88</v>
      </c>
      <c r="D6399" s="178" t="s">
        <v>7871</v>
      </c>
      <c r="E6399" s="178" t="s">
        <v>6993</v>
      </c>
      <c r="F6399" s="178" t="s">
        <v>17</v>
      </c>
      <c r="G6399" s="1">
        <f>IF(ISNUMBER(Pay_Item_Search_Text),IF(ISNUMBER(IF(FIND(Pay_Item_Search_Text,B6399)=1,1, "FALSE")),MAX(G$4:$G6398)+1,IF(ISNUMBER(Pay_Item_Search_Text),0,IF(ISNUMBER(SEARCH(Pay_Item_Search_Text,H6399)),MAX(G$4:$G6398)+1,0))),IF(ISNUMBER(Pay_Item_Search_Text),0,IF(ISNUMBER(SEARCH(Pay_Item_Search_Text,H6399)),MAX(G$4:$G6398)+1,0)))</f>
        <v>6395</v>
      </c>
      <c r="H6399" s="1" t="str">
        <f>IF(Table_PayItems[[#This Row],[Description]]="_","_ Unique Item - "&amp;Table_PayItems[[#This Row],[Item]]&amp;" - $"&amp;Table_PayItems[[#This Row],[Unit]],Table_PayItems[[#This Row],[Description]]&amp;" - $"&amp;Table_PayItems[[#This Row],[Unit]])</f>
        <v>Viburnum dilatatum Erie, #5 cont. - $Ea</v>
      </c>
      <c r="I6399" s="29" t="str">
        <f>IFERROR(VLOOKUP(ROWS($M$5:M6399),Table_PayItems[[Search Key]:[Concentrated Name]],2,FALSE),"")</f>
        <v>Viburnum dilatatum Erie, #5 cont. - $Ea</v>
      </c>
      <c r="J6399" s="1"/>
      <c r="K6399" s="1"/>
      <c r="L6399" s="22">
        <f>IF(ISNUMBER(SEARCH(Pay_Item_Search_Text_2,M6399)),MAX($L$4:L6398)+1,0)</f>
        <v>0</v>
      </c>
      <c r="M6399" s="1" t="str">
        <f>IFERROR(VLOOKUP(ROWS($M$5:M6399),Table_PayItems[[Search Key]:[Concentrated Name]],2,FALSE),"")</f>
        <v>Viburnum dilatatum Erie, #5 cont. - $Ea</v>
      </c>
      <c r="N6399" s="1" t="str">
        <f>IFERROR(VLOOKUP(ROWS($M$5:N6399),$L$5:$M$7000,2,FALSE),"")</f>
        <v/>
      </c>
      <c r="O6399" s="1" t="str">
        <f>IFERROR(VLOOKUP(ROWS($O$5:O6399),$K$5:$L$7000,2,FALSE),"")</f>
        <v/>
      </c>
    </row>
    <row r="6400" spans="2:15" ht="15" customHeight="1" x14ac:dyDescent="0.25">
      <c r="B6400" s="178" t="s">
        <v>13542</v>
      </c>
      <c r="C6400" s="178" t="s">
        <v>88</v>
      </c>
      <c r="D6400" s="178" t="s">
        <v>7872</v>
      </c>
      <c r="E6400" s="178" t="s">
        <v>6993</v>
      </c>
      <c r="F6400" s="178" t="s">
        <v>17</v>
      </c>
      <c r="G6400" s="1">
        <f>IF(ISNUMBER(Pay_Item_Search_Text),IF(ISNUMBER(IF(FIND(Pay_Item_Search_Text,B6400)=1,1, "FALSE")),MAX(G$4:$G6399)+1,IF(ISNUMBER(Pay_Item_Search_Text),0,IF(ISNUMBER(SEARCH(Pay_Item_Search_Text,H6400)),MAX(G$4:$G6399)+1,0))),IF(ISNUMBER(Pay_Item_Search_Text),0,IF(ISNUMBER(SEARCH(Pay_Item_Search_Text,H6400)),MAX(G$4:$G6399)+1,0)))</f>
        <v>6396</v>
      </c>
      <c r="H6400" s="1" t="str">
        <f>IF(Table_PayItems[[#This Row],[Description]]="_","_ Unique Item - "&amp;Table_PayItems[[#This Row],[Item]]&amp;" - $"&amp;Table_PayItems[[#This Row],[Unit]],Table_PayItems[[#This Row],[Description]]&amp;" - $"&amp;Table_PayItems[[#This Row],[Unit]])</f>
        <v>Viburnum dilatatum Erie, #7 cont. - $Ea</v>
      </c>
      <c r="I6400" s="29" t="str">
        <f>IFERROR(VLOOKUP(ROWS($M$5:M6400),Table_PayItems[[Search Key]:[Concentrated Name]],2,FALSE),"")</f>
        <v>Viburnum dilatatum Erie, #7 cont. - $Ea</v>
      </c>
      <c r="J6400" s="1"/>
      <c r="K6400" s="1"/>
      <c r="L6400" s="22">
        <f>IF(ISNUMBER(SEARCH(Pay_Item_Search_Text_2,M6400)),MAX($L$4:L6399)+1,0)</f>
        <v>0</v>
      </c>
      <c r="M6400" s="1" t="str">
        <f>IFERROR(VLOOKUP(ROWS($M$5:M6400),Table_PayItems[[Search Key]:[Concentrated Name]],2,FALSE),"")</f>
        <v>Viburnum dilatatum Erie, #7 cont. - $Ea</v>
      </c>
      <c r="N6400" s="1" t="str">
        <f>IFERROR(VLOOKUP(ROWS($M$5:N6400),$L$5:$M$7000,2,FALSE),"")</f>
        <v/>
      </c>
      <c r="O6400" s="1" t="str">
        <f>IFERROR(VLOOKUP(ROWS($O$5:O6400),$K$5:$L$7000,2,FALSE),"")</f>
        <v/>
      </c>
    </row>
    <row r="6401" spans="2:15" ht="15" customHeight="1" x14ac:dyDescent="0.25">
      <c r="B6401" s="178" t="s">
        <v>13543</v>
      </c>
      <c r="C6401" s="178" t="s">
        <v>88</v>
      </c>
      <c r="D6401" s="178" t="s">
        <v>7873</v>
      </c>
      <c r="E6401" s="178" t="s">
        <v>6993</v>
      </c>
      <c r="F6401" s="178" t="s">
        <v>17</v>
      </c>
      <c r="G6401" s="1">
        <f>IF(ISNUMBER(Pay_Item_Search_Text),IF(ISNUMBER(IF(FIND(Pay_Item_Search_Text,B6401)=1,1, "FALSE")),MAX(G$4:$G6400)+1,IF(ISNUMBER(Pay_Item_Search_Text),0,IF(ISNUMBER(SEARCH(Pay_Item_Search_Text,H6401)),MAX(G$4:$G6400)+1,0))),IF(ISNUMBER(Pay_Item_Search_Text),0,IF(ISNUMBER(SEARCH(Pay_Item_Search_Text,H6401)),MAX(G$4:$G6400)+1,0)))</f>
        <v>6397</v>
      </c>
      <c r="H6401" s="1" t="str">
        <f>IF(Table_PayItems[[#This Row],[Description]]="_","_ Unique Item - "&amp;Table_PayItems[[#This Row],[Item]]&amp;" - $"&amp;Table_PayItems[[#This Row],[Unit]],Table_PayItems[[#This Row],[Description]]&amp;" - $"&amp;Table_PayItems[[#This Row],[Unit]])</f>
        <v>Viburnum lantana Mohican, #3 cont. - $Ea</v>
      </c>
      <c r="I6401" s="29" t="str">
        <f>IFERROR(VLOOKUP(ROWS($M$5:M6401),Table_PayItems[[Search Key]:[Concentrated Name]],2,FALSE),"")</f>
        <v>Viburnum lantana Mohican, #3 cont. - $Ea</v>
      </c>
      <c r="J6401" s="1"/>
      <c r="K6401" s="1"/>
      <c r="L6401" s="22">
        <f>IF(ISNUMBER(SEARCH(Pay_Item_Search_Text_2,M6401)),MAX($L$4:L6400)+1,0)</f>
        <v>0</v>
      </c>
      <c r="M6401" s="1" t="str">
        <f>IFERROR(VLOOKUP(ROWS($M$5:M6401),Table_PayItems[[Search Key]:[Concentrated Name]],2,FALSE),"")</f>
        <v>Viburnum lantana Mohican, #3 cont. - $Ea</v>
      </c>
      <c r="N6401" s="1" t="str">
        <f>IFERROR(VLOOKUP(ROWS($M$5:N6401),$L$5:$M$7000,2,FALSE),"")</f>
        <v/>
      </c>
      <c r="O6401" s="1" t="str">
        <f>IFERROR(VLOOKUP(ROWS($O$5:O6401),$K$5:$L$7000,2,FALSE),"")</f>
        <v/>
      </c>
    </row>
    <row r="6402" spans="2:15" ht="15" customHeight="1" x14ac:dyDescent="0.25">
      <c r="B6402" s="178" t="s">
        <v>13544</v>
      </c>
      <c r="C6402" s="178" t="s">
        <v>88</v>
      </c>
      <c r="D6402" s="178" t="s">
        <v>7874</v>
      </c>
      <c r="E6402" s="178" t="s">
        <v>6993</v>
      </c>
      <c r="F6402" s="178" t="s">
        <v>17</v>
      </c>
      <c r="G6402" s="1">
        <f>IF(ISNUMBER(Pay_Item_Search_Text),IF(ISNUMBER(IF(FIND(Pay_Item_Search_Text,B6402)=1,1, "FALSE")),MAX(G$4:$G6401)+1,IF(ISNUMBER(Pay_Item_Search_Text),0,IF(ISNUMBER(SEARCH(Pay_Item_Search_Text,H6402)),MAX(G$4:$G6401)+1,0))),IF(ISNUMBER(Pay_Item_Search_Text),0,IF(ISNUMBER(SEARCH(Pay_Item_Search_Text,H6402)),MAX(G$4:$G6401)+1,0)))</f>
        <v>6398</v>
      </c>
      <c r="H6402" s="1" t="str">
        <f>IF(Table_PayItems[[#This Row],[Description]]="_","_ Unique Item - "&amp;Table_PayItems[[#This Row],[Item]]&amp;" - $"&amp;Table_PayItems[[#This Row],[Unit]],Table_PayItems[[#This Row],[Description]]&amp;" - $"&amp;Table_PayItems[[#This Row],[Unit]])</f>
        <v>Viburnum lantana Mohican, #5 cont. - $Ea</v>
      </c>
      <c r="I6402" s="29" t="str">
        <f>IFERROR(VLOOKUP(ROWS($M$5:M6402),Table_PayItems[[Search Key]:[Concentrated Name]],2,FALSE),"")</f>
        <v>Viburnum lantana Mohican, #5 cont. - $Ea</v>
      </c>
      <c r="J6402" s="1"/>
      <c r="K6402" s="1"/>
      <c r="L6402" s="22">
        <f>IF(ISNUMBER(SEARCH(Pay_Item_Search_Text_2,M6402)),MAX($L$4:L6401)+1,0)</f>
        <v>0</v>
      </c>
      <c r="M6402" s="1" t="str">
        <f>IFERROR(VLOOKUP(ROWS($M$5:M6402),Table_PayItems[[Search Key]:[Concentrated Name]],2,FALSE),"")</f>
        <v>Viburnum lantana Mohican, #5 cont. - $Ea</v>
      </c>
      <c r="N6402" s="1" t="str">
        <f>IFERROR(VLOOKUP(ROWS($M$5:N6402),$L$5:$M$7000,2,FALSE),"")</f>
        <v/>
      </c>
      <c r="O6402" s="1" t="str">
        <f>IFERROR(VLOOKUP(ROWS($O$5:O6402),$K$5:$L$7000,2,FALSE),"")</f>
        <v/>
      </c>
    </row>
    <row r="6403" spans="2:15" ht="15" customHeight="1" x14ac:dyDescent="0.25">
      <c r="B6403" s="178" t="s">
        <v>13545</v>
      </c>
      <c r="C6403" s="178" t="s">
        <v>88</v>
      </c>
      <c r="D6403" s="178" t="s">
        <v>7875</v>
      </c>
      <c r="E6403" s="178" t="s">
        <v>6993</v>
      </c>
      <c r="F6403" s="178" t="s">
        <v>17</v>
      </c>
      <c r="G6403" s="1">
        <f>IF(ISNUMBER(Pay_Item_Search_Text),IF(ISNUMBER(IF(FIND(Pay_Item_Search_Text,B6403)=1,1, "FALSE")),MAX(G$4:$G6402)+1,IF(ISNUMBER(Pay_Item_Search_Text),0,IF(ISNUMBER(SEARCH(Pay_Item_Search_Text,H6403)),MAX(G$4:$G6402)+1,0))),IF(ISNUMBER(Pay_Item_Search_Text),0,IF(ISNUMBER(SEARCH(Pay_Item_Search_Text,H6403)),MAX(G$4:$G6402)+1,0)))</f>
        <v>6399</v>
      </c>
      <c r="H6403" s="1" t="str">
        <f>IF(Table_PayItems[[#This Row],[Description]]="_","_ Unique Item - "&amp;Table_PayItems[[#This Row],[Item]]&amp;" - $"&amp;Table_PayItems[[#This Row],[Unit]],Table_PayItems[[#This Row],[Description]]&amp;" - $"&amp;Table_PayItems[[#This Row],[Unit]])</f>
        <v>Viburnum lantana Mohican, #7 cont. - $Ea</v>
      </c>
      <c r="I6403" s="29" t="str">
        <f>IFERROR(VLOOKUP(ROWS($M$5:M6403),Table_PayItems[[Search Key]:[Concentrated Name]],2,FALSE),"")</f>
        <v>Viburnum lantana Mohican, #7 cont. - $Ea</v>
      </c>
      <c r="J6403" s="1"/>
      <c r="K6403" s="1"/>
      <c r="L6403" s="22">
        <f>IF(ISNUMBER(SEARCH(Pay_Item_Search_Text_2,M6403)),MAX($L$4:L6402)+1,0)</f>
        <v>0</v>
      </c>
      <c r="M6403" s="1" t="str">
        <f>IFERROR(VLOOKUP(ROWS($M$5:M6403),Table_PayItems[[Search Key]:[Concentrated Name]],2,FALSE),"")</f>
        <v>Viburnum lantana Mohican, #7 cont. - $Ea</v>
      </c>
      <c r="N6403" s="1" t="str">
        <f>IFERROR(VLOOKUP(ROWS($M$5:N6403),$L$5:$M$7000,2,FALSE),"")</f>
        <v/>
      </c>
      <c r="O6403" s="1" t="str">
        <f>IFERROR(VLOOKUP(ROWS($O$5:O6403),$K$5:$L$7000,2,FALSE),"")</f>
        <v/>
      </c>
    </row>
    <row r="6404" spans="2:15" ht="15" customHeight="1" x14ac:dyDescent="0.25">
      <c r="B6404" s="178" t="s">
        <v>13546</v>
      </c>
      <c r="C6404" s="178" t="s">
        <v>88</v>
      </c>
      <c r="D6404" s="178" t="s">
        <v>4506</v>
      </c>
      <c r="E6404" s="178" t="s">
        <v>6993</v>
      </c>
      <c r="F6404" s="178" t="s">
        <v>17</v>
      </c>
      <c r="G6404" s="1">
        <f>IF(ISNUMBER(Pay_Item_Search_Text),IF(ISNUMBER(IF(FIND(Pay_Item_Search_Text,B6404)=1,1, "FALSE")),MAX(G$4:$G6403)+1,IF(ISNUMBER(Pay_Item_Search_Text),0,IF(ISNUMBER(SEARCH(Pay_Item_Search_Text,H6404)),MAX(G$4:$G6403)+1,0))),IF(ISNUMBER(Pay_Item_Search_Text),0,IF(ISNUMBER(SEARCH(Pay_Item_Search_Text,H6404)),MAX(G$4:$G6403)+1,0)))</f>
        <v>6400</v>
      </c>
      <c r="H6404" s="1" t="str">
        <f>IF(Table_PayItems[[#This Row],[Description]]="_","_ Unique Item - "&amp;Table_PayItems[[#This Row],[Item]]&amp;" - $"&amp;Table_PayItems[[#This Row],[Unit]],Table_PayItems[[#This Row],[Description]]&amp;" - $"&amp;Table_PayItems[[#This Row],[Unit]])</f>
        <v>Viburnum lantana, #3 cont. - $Ea</v>
      </c>
      <c r="I6404" s="29" t="str">
        <f>IFERROR(VLOOKUP(ROWS($M$5:M6404),Table_PayItems[[Search Key]:[Concentrated Name]],2,FALSE),"")</f>
        <v>Viburnum lantana, #3 cont. - $Ea</v>
      </c>
      <c r="J6404" s="1"/>
      <c r="K6404" s="1"/>
      <c r="L6404" s="22">
        <f>IF(ISNUMBER(SEARCH(Pay_Item_Search_Text_2,M6404)),MAX($L$4:L6403)+1,0)</f>
        <v>0</v>
      </c>
      <c r="M6404" s="1" t="str">
        <f>IFERROR(VLOOKUP(ROWS($M$5:M6404),Table_PayItems[[Search Key]:[Concentrated Name]],2,FALSE),"")</f>
        <v>Viburnum lantana, #3 cont. - $Ea</v>
      </c>
      <c r="N6404" s="1" t="str">
        <f>IFERROR(VLOOKUP(ROWS($M$5:N6404),$L$5:$M$7000,2,FALSE),"")</f>
        <v/>
      </c>
      <c r="O6404" s="1" t="str">
        <f>IFERROR(VLOOKUP(ROWS($O$5:O6404),$K$5:$L$7000,2,FALSE),"")</f>
        <v/>
      </c>
    </row>
    <row r="6405" spans="2:15" ht="15" customHeight="1" x14ac:dyDescent="0.25">
      <c r="B6405" s="178" t="s">
        <v>13547</v>
      </c>
      <c r="C6405" s="178" t="s">
        <v>88</v>
      </c>
      <c r="D6405" s="178" t="s">
        <v>4507</v>
      </c>
      <c r="E6405" s="178" t="s">
        <v>6993</v>
      </c>
      <c r="F6405" s="178" t="s">
        <v>17</v>
      </c>
      <c r="G6405" s="1">
        <f>IF(ISNUMBER(Pay_Item_Search_Text),IF(ISNUMBER(IF(FIND(Pay_Item_Search_Text,B6405)=1,1, "FALSE")),MAX(G$4:$G6404)+1,IF(ISNUMBER(Pay_Item_Search_Text),0,IF(ISNUMBER(SEARCH(Pay_Item_Search_Text,H6405)),MAX(G$4:$G6404)+1,0))),IF(ISNUMBER(Pay_Item_Search_Text),0,IF(ISNUMBER(SEARCH(Pay_Item_Search_Text,H6405)),MAX(G$4:$G6404)+1,0)))</f>
        <v>6401</v>
      </c>
      <c r="H6405" s="1" t="str">
        <f>IF(Table_PayItems[[#This Row],[Description]]="_","_ Unique Item - "&amp;Table_PayItems[[#This Row],[Item]]&amp;" - $"&amp;Table_PayItems[[#This Row],[Unit]],Table_PayItems[[#This Row],[Description]]&amp;" - $"&amp;Table_PayItems[[#This Row],[Unit]])</f>
        <v>Viburnum lantana, #5 cont. - $Ea</v>
      </c>
      <c r="I6405" s="29" t="str">
        <f>IFERROR(VLOOKUP(ROWS($M$5:M6405),Table_PayItems[[Search Key]:[Concentrated Name]],2,FALSE),"")</f>
        <v>Viburnum lantana, #5 cont. - $Ea</v>
      </c>
      <c r="J6405" s="1"/>
      <c r="K6405" s="1"/>
      <c r="L6405" s="22">
        <f>IF(ISNUMBER(SEARCH(Pay_Item_Search_Text_2,M6405)),MAX($L$4:L6404)+1,0)</f>
        <v>0</v>
      </c>
      <c r="M6405" s="1" t="str">
        <f>IFERROR(VLOOKUP(ROWS($M$5:M6405),Table_PayItems[[Search Key]:[Concentrated Name]],2,FALSE),"")</f>
        <v>Viburnum lantana, #5 cont. - $Ea</v>
      </c>
      <c r="N6405" s="1" t="str">
        <f>IFERROR(VLOOKUP(ROWS($M$5:N6405),$L$5:$M$7000,2,FALSE),"")</f>
        <v/>
      </c>
      <c r="O6405" s="1" t="str">
        <f>IFERROR(VLOOKUP(ROWS($O$5:O6405),$K$5:$L$7000,2,FALSE),"")</f>
        <v/>
      </c>
    </row>
    <row r="6406" spans="2:15" ht="15" customHeight="1" x14ac:dyDescent="0.25">
      <c r="B6406" s="178" t="s">
        <v>13548</v>
      </c>
      <c r="C6406" s="178" t="s">
        <v>88</v>
      </c>
      <c r="D6406" s="178" t="s">
        <v>4508</v>
      </c>
      <c r="E6406" s="178" t="s">
        <v>6993</v>
      </c>
      <c r="F6406" s="178" t="s">
        <v>17</v>
      </c>
      <c r="G6406" s="1">
        <f>IF(ISNUMBER(Pay_Item_Search_Text),IF(ISNUMBER(IF(FIND(Pay_Item_Search_Text,B6406)=1,1, "FALSE")),MAX(G$4:$G6405)+1,IF(ISNUMBER(Pay_Item_Search_Text),0,IF(ISNUMBER(SEARCH(Pay_Item_Search_Text,H6406)),MAX(G$4:$G6405)+1,0))),IF(ISNUMBER(Pay_Item_Search_Text),0,IF(ISNUMBER(SEARCH(Pay_Item_Search_Text,H6406)),MAX(G$4:$G6405)+1,0)))</f>
        <v>6402</v>
      </c>
      <c r="H6406" s="1" t="str">
        <f>IF(Table_PayItems[[#This Row],[Description]]="_","_ Unique Item - "&amp;Table_PayItems[[#This Row],[Item]]&amp;" - $"&amp;Table_PayItems[[#This Row],[Unit]],Table_PayItems[[#This Row],[Description]]&amp;" - $"&amp;Table_PayItems[[#This Row],[Unit]])</f>
        <v>Viburnum lantana, #7 cont. - $Ea</v>
      </c>
      <c r="I6406" s="29" t="str">
        <f>IFERROR(VLOOKUP(ROWS($M$5:M6406),Table_PayItems[[Search Key]:[Concentrated Name]],2,FALSE),"")</f>
        <v>Viburnum lantana, #7 cont. - $Ea</v>
      </c>
      <c r="J6406" s="1"/>
      <c r="K6406" s="1"/>
      <c r="L6406" s="22">
        <f>IF(ISNUMBER(SEARCH(Pay_Item_Search_Text_2,M6406)),MAX($L$4:L6405)+1,0)</f>
        <v>0</v>
      </c>
      <c r="M6406" s="1" t="str">
        <f>IFERROR(VLOOKUP(ROWS($M$5:M6406),Table_PayItems[[Search Key]:[Concentrated Name]],2,FALSE),"")</f>
        <v>Viburnum lantana, #7 cont. - $Ea</v>
      </c>
      <c r="N6406" s="1" t="str">
        <f>IFERROR(VLOOKUP(ROWS($M$5:N6406),$L$5:$M$7000,2,FALSE),"")</f>
        <v/>
      </c>
      <c r="O6406" s="1" t="str">
        <f>IFERROR(VLOOKUP(ROWS($O$5:O6406),$K$5:$L$7000,2,FALSE),"")</f>
        <v/>
      </c>
    </row>
    <row r="6407" spans="2:15" ht="15" customHeight="1" x14ac:dyDescent="0.25">
      <c r="B6407" s="178" t="s">
        <v>13549</v>
      </c>
      <c r="C6407" s="178" t="s">
        <v>88</v>
      </c>
      <c r="D6407" s="178" t="s">
        <v>4509</v>
      </c>
      <c r="E6407" s="178" t="s">
        <v>6993</v>
      </c>
      <c r="F6407" s="178" t="s">
        <v>17</v>
      </c>
      <c r="G6407" s="1">
        <f>IF(ISNUMBER(Pay_Item_Search_Text),IF(ISNUMBER(IF(FIND(Pay_Item_Search_Text,B6407)=1,1, "FALSE")),MAX(G$4:$G6406)+1,IF(ISNUMBER(Pay_Item_Search_Text),0,IF(ISNUMBER(SEARCH(Pay_Item_Search_Text,H6407)),MAX(G$4:$G6406)+1,0))),IF(ISNUMBER(Pay_Item_Search_Text),0,IF(ISNUMBER(SEARCH(Pay_Item_Search_Text,H6407)),MAX(G$4:$G6406)+1,0)))</f>
        <v>6403</v>
      </c>
      <c r="H6407" s="1" t="str">
        <f>IF(Table_PayItems[[#This Row],[Description]]="_","_ Unique Item - "&amp;Table_PayItems[[#This Row],[Item]]&amp;" - $"&amp;Table_PayItems[[#This Row],[Unit]],Table_PayItems[[#This Row],[Description]]&amp;" - $"&amp;Table_PayItems[[#This Row],[Unit]])</f>
        <v>Viburnum lentago, #3 cont. - $Ea</v>
      </c>
      <c r="I6407" s="29" t="str">
        <f>IFERROR(VLOOKUP(ROWS($M$5:M6407),Table_PayItems[[Search Key]:[Concentrated Name]],2,FALSE),"")</f>
        <v>Viburnum lentago, #3 cont. - $Ea</v>
      </c>
      <c r="J6407" s="24"/>
      <c r="K6407" s="1"/>
      <c r="L6407" s="22">
        <f>IF(ISNUMBER(SEARCH(Pay_Item_Search_Text_2,M6407)),MAX($L$4:L6406)+1,0)</f>
        <v>0</v>
      </c>
      <c r="M6407" s="1" t="str">
        <f>IFERROR(VLOOKUP(ROWS($M$5:M6407),Table_PayItems[[Search Key]:[Concentrated Name]],2,FALSE),"")</f>
        <v>Viburnum lentago, #3 cont. - $Ea</v>
      </c>
      <c r="N6407" s="1" t="str">
        <f>IFERROR(VLOOKUP(ROWS($M$5:N6407),$L$5:$M$7000,2,FALSE),"")</f>
        <v/>
      </c>
      <c r="O6407" s="1" t="str">
        <f>IFERROR(VLOOKUP(ROWS($O$5:O6407),$K$5:$L$7000,2,FALSE),"")</f>
        <v/>
      </c>
    </row>
    <row r="6408" spans="2:15" ht="15" customHeight="1" x14ac:dyDescent="0.25">
      <c r="B6408" s="178" t="s">
        <v>13550</v>
      </c>
      <c r="C6408" s="178" t="s">
        <v>88</v>
      </c>
      <c r="D6408" s="178" t="s">
        <v>4510</v>
      </c>
      <c r="E6408" s="178" t="s">
        <v>6993</v>
      </c>
      <c r="F6408" s="178" t="s">
        <v>17</v>
      </c>
      <c r="G6408" s="1">
        <f>IF(ISNUMBER(Pay_Item_Search_Text),IF(ISNUMBER(IF(FIND(Pay_Item_Search_Text,B6408)=1,1, "FALSE")),MAX(G$4:$G6407)+1,IF(ISNUMBER(Pay_Item_Search_Text),0,IF(ISNUMBER(SEARCH(Pay_Item_Search_Text,H6408)),MAX(G$4:$G6407)+1,0))),IF(ISNUMBER(Pay_Item_Search_Text),0,IF(ISNUMBER(SEARCH(Pay_Item_Search_Text,H6408)),MAX(G$4:$G6407)+1,0)))</f>
        <v>6404</v>
      </c>
      <c r="H6408" s="1" t="str">
        <f>IF(Table_PayItems[[#This Row],[Description]]="_","_ Unique Item - "&amp;Table_PayItems[[#This Row],[Item]]&amp;" - $"&amp;Table_PayItems[[#This Row],[Unit]],Table_PayItems[[#This Row],[Description]]&amp;" - $"&amp;Table_PayItems[[#This Row],[Unit]])</f>
        <v>Viburnum lentago, #5 cont. - $Ea</v>
      </c>
      <c r="I6408" s="29" t="str">
        <f>IFERROR(VLOOKUP(ROWS($M$5:M6408),Table_PayItems[[Search Key]:[Concentrated Name]],2,FALSE),"")</f>
        <v>Viburnum lentago, #5 cont. - $Ea</v>
      </c>
      <c r="J6408" s="24"/>
      <c r="K6408" s="1"/>
      <c r="L6408" s="22">
        <f>IF(ISNUMBER(SEARCH(Pay_Item_Search_Text_2,M6408)),MAX($L$4:L6407)+1,0)</f>
        <v>0</v>
      </c>
      <c r="M6408" s="1" t="str">
        <f>IFERROR(VLOOKUP(ROWS($M$5:M6408),Table_PayItems[[Search Key]:[Concentrated Name]],2,FALSE),"")</f>
        <v>Viburnum lentago, #5 cont. - $Ea</v>
      </c>
      <c r="N6408" s="1" t="str">
        <f>IFERROR(VLOOKUP(ROWS($M$5:N6408),$L$5:$M$7000,2,FALSE),"")</f>
        <v/>
      </c>
      <c r="O6408" s="1" t="str">
        <f>IFERROR(VLOOKUP(ROWS($O$5:O6408),$K$5:$L$7000,2,FALSE),"")</f>
        <v/>
      </c>
    </row>
    <row r="6409" spans="2:15" ht="15" customHeight="1" x14ac:dyDescent="0.25">
      <c r="B6409" s="178" t="s">
        <v>13551</v>
      </c>
      <c r="C6409" s="178" t="s">
        <v>88</v>
      </c>
      <c r="D6409" s="178" t="s">
        <v>4511</v>
      </c>
      <c r="E6409" s="178" t="s">
        <v>6993</v>
      </c>
      <c r="F6409" s="178" t="s">
        <v>17</v>
      </c>
      <c r="G6409" s="1">
        <f>IF(ISNUMBER(Pay_Item_Search_Text),IF(ISNUMBER(IF(FIND(Pay_Item_Search_Text,B6409)=1,1, "FALSE")),MAX(G$4:$G6408)+1,IF(ISNUMBER(Pay_Item_Search_Text),0,IF(ISNUMBER(SEARCH(Pay_Item_Search_Text,H6409)),MAX(G$4:$G6408)+1,0))),IF(ISNUMBER(Pay_Item_Search_Text),0,IF(ISNUMBER(SEARCH(Pay_Item_Search_Text,H6409)),MAX(G$4:$G6408)+1,0)))</f>
        <v>6405</v>
      </c>
      <c r="H6409" s="1" t="str">
        <f>IF(Table_PayItems[[#This Row],[Description]]="_","_ Unique Item - "&amp;Table_PayItems[[#This Row],[Item]]&amp;" - $"&amp;Table_PayItems[[#This Row],[Unit]],Table_PayItems[[#This Row],[Description]]&amp;" - $"&amp;Table_PayItems[[#This Row],[Unit]])</f>
        <v>Viburnum lentago, #7 cont. - $Ea</v>
      </c>
      <c r="I6409" s="29" t="str">
        <f>IFERROR(VLOOKUP(ROWS($M$5:M6409),Table_PayItems[[Search Key]:[Concentrated Name]],2,FALSE),"")</f>
        <v>Viburnum lentago, #7 cont. - $Ea</v>
      </c>
      <c r="J6409" s="24"/>
      <c r="K6409" s="1"/>
      <c r="L6409" s="22">
        <f>IF(ISNUMBER(SEARCH(Pay_Item_Search_Text_2,M6409)),MAX($L$4:L6408)+1,0)</f>
        <v>0</v>
      </c>
      <c r="M6409" s="1" t="str">
        <f>IFERROR(VLOOKUP(ROWS($M$5:M6409),Table_PayItems[[Search Key]:[Concentrated Name]],2,FALSE),"")</f>
        <v>Viburnum lentago, #7 cont. - $Ea</v>
      </c>
      <c r="N6409" s="1" t="str">
        <f>IFERROR(VLOOKUP(ROWS($M$5:N6409),$L$5:$M$7000,2,FALSE),"")</f>
        <v/>
      </c>
      <c r="O6409" s="1" t="str">
        <f>IFERROR(VLOOKUP(ROWS($O$5:O6409),$K$5:$L$7000,2,FALSE),"")</f>
        <v/>
      </c>
    </row>
    <row r="6410" spans="2:15" ht="15" customHeight="1" x14ac:dyDescent="0.25">
      <c r="B6410" s="178" t="s">
        <v>13552</v>
      </c>
      <c r="C6410" s="178" t="s">
        <v>88</v>
      </c>
      <c r="D6410" s="178" t="s">
        <v>4512</v>
      </c>
      <c r="E6410" s="178" t="s">
        <v>6993</v>
      </c>
      <c r="F6410" s="178" t="s">
        <v>17</v>
      </c>
      <c r="G6410" s="1">
        <f>IF(ISNUMBER(Pay_Item_Search_Text),IF(ISNUMBER(IF(FIND(Pay_Item_Search_Text,B6410)=1,1, "FALSE")),MAX(G$4:$G6409)+1,IF(ISNUMBER(Pay_Item_Search_Text),0,IF(ISNUMBER(SEARCH(Pay_Item_Search_Text,H6410)),MAX(G$4:$G6409)+1,0))),IF(ISNUMBER(Pay_Item_Search_Text),0,IF(ISNUMBER(SEARCH(Pay_Item_Search_Text,H6410)),MAX(G$4:$G6409)+1,0)))</f>
        <v>6406</v>
      </c>
      <c r="H6410" s="1" t="str">
        <f>IF(Table_PayItems[[#This Row],[Description]]="_","_ Unique Item - "&amp;Table_PayItems[[#This Row],[Item]]&amp;" - $"&amp;Table_PayItems[[#This Row],[Unit]],Table_PayItems[[#This Row],[Description]]&amp;" - $"&amp;Table_PayItems[[#This Row],[Unit]])</f>
        <v>Viburnum lentago, bareroot, 18-24 inch - $Ea</v>
      </c>
      <c r="I6410" s="29" t="str">
        <f>IFERROR(VLOOKUP(ROWS($M$5:M6410),Table_PayItems[[Search Key]:[Concentrated Name]],2,FALSE),"")</f>
        <v>Viburnum lentago, bareroot, 18-24 inch - $Ea</v>
      </c>
      <c r="J6410" s="24"/>
      <c r="K6410" s="1"/>
      <c r="L6410" s="22">
        <f>IF(ISNUMBER(SEARCH(Pay_Item_Search_Text_2,M6410)),MAX($L$4:L6409)+1,0)</f>
        <v>0</v>
      </c>
      <c r="M6410" s="1" t="str">
        <f>IFERROR(VLOOKUP(ROWS($M$5:M6410),Table_PayItems[[Search Key]:[Concentrated Name]],2,FALSE),"")</f>
        <v>Viburnum lentago, bareroot, 18-24 inch - $Ea</v>
      </c>
      <c r="N6410" s="1" t="str">
        <f>IFERROR(VLOOKUP(ROWS($M$5:N6410),$L$5:$M$7000,2,FALSE),"")</f>
        <v/>
      </c>
      <c r="O6410" s="1" t="str">
        <f>IFERROR(VLOOKUP(ROWS($O$5:O6410),$K$5:$L$7000,2,FALSE),"")</f>
        <v/>
      </c>
    </row>
    <row r="6411" spans="2:15" ht="15" customHeight="1" x14ac:dyDescent="0.25">
      <c r="B6411" s="178" t="s">
        <v>13553</v>
      </c>
      <c r="C6411" s="178" t="s">
        <v>88</v>
      </c>
      <c r="D6411" s="178" t="s">
        <v>4513</v>
      </c>
      <c r="E6411" s="178" t="s">
        <v>6993</v>
      </c>
      <c r="F6411" s="178" t="s">
        <v>17</v>
      </c>
      <c r="G6411" s="1">
        <f>IF(ISNUMBER(Pay_Item_Search_Text),IF(ISNUMBER(IF(FIND(Pay_Item_Search_Text,B6411)=1,1, "FALSE")),MAX(G$4:$G6410)+1,IF(ISNUMBER(Pay_Item_Search_Text),0,IF(ISNUMBER(SEARCH(Pay_Item_Search_Text,H6411)),MAX(G$4:$G6410)+1,0))),IF(ISNUMBER(Pay_Item_Search_Text),0,IF(ISNUMBER(SEARCH(Pay_Item_Search_Text,H6411)),MAX(G$4:$G6410)+1,0)))</f>
        <v>6407</v>
      </c>
      <c r="H6411" s="1" t="str">
        <f>IF(Table_PayItems[[#This Row],[Description]]="_","_ Unique Item - "&amp;Table_PayItems[[#This Row],[Item]]&amp;" - $"&amp;Table_PayItems[[#This Row],[Unit]],Table_PayItems[[#This Row],[Description]]&amp;" - $"&amp;Table_PayItems[[#This Row],[Unit]])</f>
        <v>Viburnum lentago, bareroot, 24-36 inch - $Ea</v>
      </c>
      <c r="I6411" s="29" t="str">
        <f>IFERROR(VLOOKUP(ROWS($M$5:M6411),Table_PayItems[[Search Key]:[Concentrated Name]],2,FALSE),"")</f>
        <v>Viburnum lentago, bareroot, 24-36 inch - $Ea</v>
      </c>
      <c r="J6411" s="24"/>
      <c r="L6411" s="22">
        <f>IF(ISNUMBER(SEARCH(Pay_Item_Search_Text_2,M6411)),MAX($L$4:L6410)+1,0)</f>
        <v>0</v>
      </c>
      <c r="M6411" s="1" t="str">
        <f>IFERROR(VLOOKUP(ROWS($M$5:M6411),Table_PayItems[[Search Key]:[Concentrated Name]],2,FALSE),"")</f>
        <v>Viburnum lentago, bareroot, 24-36 inch - $Ea</v>
      </c>
      <c r="N6411" s="1" t="str">
        <f>IFERROR(VLOOKUP(ROWS($M$5:N6411),$L$5:$M$7000,2,FALSE),"")</f>
        <v/>
      </c>
      <c r="O6411" s="1" t="str">
        <f>IFERROR(VLOOKUP(ROWS($O$5:O6411),$K$5:$L$7000,2,FALSE),"")</f>
        <v/>
      </c>
    </row>
    <row r="6412" spans="2:15" ht="15" customHeight="1" x14ac:dyDescent="0.25">
      <c r="B6412" s="178" t="s">
        <v>13554</v>
      </c>
      <c r="C6412" s="178" t="s">
        <v>88</v>
      </c>
      <c r="D6412" s="178" t="s">
        <v>7876</v>
      </c>
      <c r="E6412" s="178" t="s">
        <v>6993</v>
      </c>
      <c r="F6412" s="178" t="s">
        <v>17</v>
      </c>
      <c r="G6412" s="1">
        <f>IF(ISNUMBER(Pay_Item_Search_Text),IF(ISNUMBER(IF(FIND(Pay_Item_Search_Text,B6412)=1,1, "FALSE")),MAX(G$4:$G6411)+1,IF(ISNUMBER(Pay_Item_Search_Text),0,IF(ISNUMBER(SEARCH(Pay_Item_Search_Text,H6412)),MAX(G$4:$G6411)+1,0))),IF(ISNUMBER(Pay_Item_Search_Text),0,IF(ISNUMBER(SEARCH(Pay_Item_Search_Text,H6412)),MAX(G$4:$G6411)+1,0)))</f>
        <v>6408</v>
      </c>
      <c r="H6412" s="1" t="str">
        <f>IF(Table_PayItems[[#This Row],[Description]]="_","_ Unique Item - "&amp;Table_PayItems[[#This Row],[Item]]&amp;" - $"&amp;Table_PayItems[[#This Row],[Unit]],Table_PayItems[[#This Row],[Description]]&amp;" - $"&amp;Table_PayItems[[#This Row],[Unit]])</f>
        <v>Viburnum opulus Compacta, #3 cont. - $Ea</v>
      </c>
      <c r="I6412" s="29" t="str">
        <f>IFERROR(VLOOKUP(ROWS($M$5:M6412),Table_PayItems[[Search Key]:[Concentrated Name]],2,FALSE),"")</f>
        <v>Viburnum opulus Compacta, #3 cont. - $Ea</v>
      </c>
      <c r="J6412" s="24"/>
      <c r="L6412" s="22">
        <f>IF(ISNUMBER(SEARCH(Pay_Item_Search_Text_2,M6412)),MAX($L$4:L6411)+1,0)</f>
        <v>0</v>
      </c>
      <c r="M6412" s="1" t="str">
        <f>IFERROR(VLOOKUP(ROWS($M$5:M6412),Table_PayItems[[Search Key]:[Concentrated Name]],2,FALSE),"")</f>
        <v>Viburnum opulus Compacta, #3 cont. - $Ea</v>
      </c>
      <c r="N6412" s="1" t="str">
        <f>IFERROR(VLOOKUP(ROWS($M$5:N6412),$L$5:$M$7000,2,FALSE),"")</f>
        <v/>
      </c>
      <c r="O6412" s="1" t="str">
        <f>IFERROR(VLOOKUP(ROWS($O$5:O6412),$K$5:$L$7000,2,FALSE),"")</f>
        <v/>
      </c>
    </row>
    <row r="6413" spans="2:15" ht="15" customHeight="1" x14ac:dyDescent="0.25">
      <c r="B6413" s="178" t="s">
        <v>13555</v>
      </c>
      <c r="C6413" s="178" t="s">
        <v>88</v>
      </c>
      <c r="D6413" s="178" t="s">
        <v>7877</v>
      </c>
      <c r="E6413" s="178" t="s">
        <v>6993</v>
      </c>
      <c r="F6413" s="178" t="s">
        <v>17</v>
      </c>
      <c r="G6413" s="1">
        <f>IF(ISNUMBER(Pay_Item_Search_Text),IF(ISNUMBER(IF(FIND(Pay_Item_Search_Text,B6413)=1,1, "FALSE")),MAX(G$4:$G6412)+1,IF(ISNUMBER(Pay_Item_Search_Text),0,IF(ISNUMBER(SEARCH(Pay_Item_Search_Text,H6413)),MAX(G$4:$G6412)+1,0))),IF(ISNUMBER(Pay_Item_Search_Text),0,IF(ISNUMBER(SEARCH(Pay_Item_Search_Text,H6413)),MAX(G$4:$G6412)+1,0)))</f>
        <v>6409</v>
      </c>
      <c r="H6413" s="1" t="str">
        <f>IF(Table_PayItems[[#This Row],[Description]]="_","_ Unique Item - "&amp;Table_PayItems[[#This Row],[Item]]&amp;" - $"&amp;Table_PayItems[[#This Row],[Unit]],Table_PayItems[[#This Row],[Description]]&amp;" - $"&amp;Table_PayItems[[#This Row],[Unit]])</f>
        <v>Viburnum opulus Compacta, #5 cont. - $Ea</v>
      </c>
      <c r="I6413" s="29" t="str">
        <f>IFERROR(VLOOKUP(ROWS($M$5:M6413),Table_PayItems[[Search Key]:[Concentrated Name]],2,FALSE),"")</f>
        <v>Viburnum opulus Compacta, #5 cont. - $Ea</v>
      </c>
      <c r="J6413" s="24"/>
      <c r="L6413" s="22">
        <f>IF(ISNUMBER(SEARCH(Pay_Item_Search_Text_2,M6413)),MAX($L$4:L6412)+1,0)</f>
        <v>0</v>
      </c>
      <c r="M6413" s="1" t="str">
        <f>IFERROR(VLOOKUP(ROWS($M$5:M6413),Table_PayItems[[Search Key]:[Concentrated Name]],2,FALSE),"")</f>
        <v>Viburnum opulus Compacta, #5 cont. - $Ea</v>
      </c>
      <c r="N6413" s="1" t="str">
        <f>IFERROR(VLOOKUP(ROWS($M$5:N6413),$L$5:$M$7000,2,FALSE),"")</f>
        <v/>
      </c>
      <c r="O6413" s="1" t="str">
        <f>IFERROR(VLOOKUP(ROWS($O$5:O6413),$K$5:$L$7000,2,FALSE),"")</f>
        <v/>
      </c>
    </row>
    <row r="6414" spans="2:15" ht="15" customHeight="1" x14ac:dyDescent="0.25">
      <c r="B6414" s="178" t="s">
        <v>13556</v>
      </c>
      <c r="C6414" s="178" t="s">
        <v>88</v>
      </c>
      <c r="D6414" s="178" t="s">
        <v>7878</v>
      </c>
      <c r="E6414" s="178" t="s">
        <v>6993</v>
      </c>
      <c r="F6414" s="178" t="s">
        <v>17</v>
      </c>
      <c r="G6414" s="1">
        <f>IF(ISNUMBER(Pay_Item_Search_Text),IF(ISNUMBER(IF(FIND(Pay_Item_Search_Text,B6414)=1,1, "FALSE")),MAX(G$4:$G6413)+1,IF(ISNUMBER(Pay_Item_Search_Text),0,IF(ISNUMBER(SEARCH(Pay_Item_Search_Text,H6414)),MAX(G$4:$G6413)+1,0))),IF(ISNUMBER(Pay_Item_Search_Text),0,IF(ISNUMBER(SEARCH(Pay_Item_Search_Text,H6414)),MAX(G$4:$G6413)+1,0)))</f>
        <v>6410</v>
      </c>
      <c r="H6414" s="1" t="str">
        <f>IF(Table_PayItems[[#This Row],[Description]]="_","_ Unique Item - "&amp;Table_PayItems[[#This Row],[Item]]&amp;" - $"&amp;Table_PayItems[[#This Row],[Unit]],Table_PayItems[[#This Row],[Description]]&amp;" - $"&amp;Table_PayItems[[#This Row],[Unit]])</f>
        <v>Viburnum opulus Compacta, #7 cont. - $Ea</v>
      </c>
      <c r="I6414" s="29" t="str">
        <f>IFERROR(VLOOKUP(ROWS($M$5:M6414),Table_PayItems[[Search Key]:[Concentrated Name]],2,FALSE),"")</f>
        <v>Viburnum opulus Compacta, #7 cont. - $Ea</v>
      </c>
      <c r="J6414" s="24"/>
      <c r="L6414" s="22">
        <f>IF(ISNUMBER(SEARCH(Pay_Item_Search_Text_2,M6414)),MAX($L$4:L6413)+1,0)</f>
        <v>0</v>
      </c>
      <c r="M6414" s="1" t="str">
        <f>IFERROR(VLOOKUP(ROWS($M$5:M6414),Table_PayItems[[Search Key]:[Concentrated Name]],2,FALSE),"")</f>
        <v>Viburnum opulus Compacta, #7 cont. - $Ea</v>
      </c>
      <c r="N6414" s="1" t="str">
        <f>IFERROR(VLOOKUP(ROWS($M$5:N6414),$L$5:$M$7000,2,FALSE),"")</f>
        <v/>
      </c>
      <c r="O6414" s="1" t="str">
        <f>IFERROR(VLOOKUP(ROWS($O$5:O6414),$K$5:$L$7000,2,FALSE),"")</f>
        <v/>
      </c>
    </row>
    <row r="6415" spans="2:15" ht="15" customHeight="1" x14ac:dyDescent="0.25">
      <c r="B6415" s="178" t="s">
        <v>13557</v>
      </c>
      <c r="C6415" s="178" t="s">
        <v>88</v>
      </c>
      <c r="D6415" s="178" t="s">
        <v>7879</v>
      </c>
      <c r="E6415" s="178" t="s">
        <v>6993</v>
      </c>
      <c r="F6415" s="178" t="s">
        <v>17</v>
      </c>
      <c r="G6415" s="1">
        <f>IF(ISNUMBER(Pay_Item_Search_Text),IF(ISNUMBER(IF(FIND(Pay_Item_Search_Text,B6415)=1,1, "FALSE")),MAX(G$4:$G6414)+1,IF(ISNUMBER(Pay_Item_Search_Text),0,IF(ISNUMBER(SEARCH(Pay_Item_Search_Text,H6415)),MAX(G$4:$G6414)+1,0))),IF(ISNUMBER(Pay_Item_Search_Text),0,IF(ISNUMBER(SEARCH(Pay_Item_Search_Text,H6415)),MAX(G$4:$G6414)+1,0)))</f>
        <v>6411</v>
      </c>
      <c r="H6415" s="1" t="str">
        <f>IF(Table_PayItems[[#This Row],[Description]]="_","_ Unique Item - "&amp;Table_PayItems[[#This Row],[Item]]&amp;" - $"&amp;Table_PayItems[[#This Row],[Unit]],Table_PayItems[[#This Row],[Description]]&amp;" - $"&amp;Table_PayItems[[#This Row],[Unit]])</f>
        <v>Viburnum opulus Nana, #2 cont. - $Ea</v>
      </c>
      <c r="I6415" s="29" t="str">
        <f>IFERROR(VLOOKUP(ROWS($M$5:M6415),Table_PayItems[[Search Key]:[Concentrated Name]],2,FALSE),"")</f>
        <v>Viburnum opulus Nana, #2 cont. - $Ea</v>
      </c>
      <c r="J6415" s="24"/>
      <c r="L6415" s="22">
        <f>IF(ISNUMBER(SEARCH(Pay_Item_Search_Text_2,M6415)),MAX($L$4:L6414)+1,0)</f>
        <v>0</v>
      </c>
      <c r="M6415" s="1" t="str">
        <f>IFERROR(VLOOKUP(ROWS($M$5:M6415),Table_PayItems[[Search Key]:[Concentrated Name]],2,FALSE),"")</f>
        <v>Viburnum opulus Nana, #2 cont. - $Ea</v>
      </c>
      <c r="N6415" s="1" t="str">
        <f>IFERROR(VLOOKUP(ROWS($M$5:N6415),$L$5:$M$7000,2,FALSE),"")</f>
        <v/>
      </c>
      <c r="O6415" s="1" t="str">
        <f>IFERROR(VLOOKUP(ROWS($O$5:O6415),$K$5:$L$7000,2,FALSE),"")</f>
        <v/>
      </c>
    </row>
    <row r="6416" spans="2:15" ht="15" customHeight="1" x14ac:dyDescent="0.25">
      <c r="B6416" s="178" t="s">
        <v>13558</v>
      </c>
      <c r="C6416" s="178" t="s">
        <v>88</v>
      </c>
      <c r="D6416" s="178" t="s">
        <v>7880</v>
      </c>
      <c r="E6416" s="178" t="s">
        <v>6993</v>
      </c>
      <c r="F6416" s="178" t="s">
        <v>17</v>
      </c>
      <c r="G6416" s="1">
        <f>IF(ISNUMBER(Pay_Item_Search_Text),IF(ISNUMBER(IF(FIND(Pay_Item_Search_Text,B6416)=1,1, "FALSE")),MAX(G$4:$G6415)+1,IF(ISNUMBER(Pay_Item_Search_Text),0,IF(ISNUMBER(SEARCH(Pay_Item_Search_Text,H6416)),MAX(G$4:$G6415)+1,0))),IF(ISNUMBER(Pay_Item_Search_Text),0,IF(ISNUMBER(SEARCH(Pay_Item_Search_Text,H6416)),MAX(G$4:$G6415)+1,0)))</f>
        <v>6412</v>
      </c>
      <c r="H6416" s="1" t="str">
        <f>IF(Table_PayItems[[#This Row],[Description]]="_","_ Unique Item - "&amp;Table_PayItems[[#This Row],[Item]]&amp;" - $"&amp;Table_PayItems[[#This Row],[Unit]],Table_PayItems[[#This Row],[Description]]&amp;" - $"&amp;Table_PayItems[[#This Row],[Unit]])</f>
        <v>Viburnum opulus Nana, #5 cont. - $Ea</v>
      </c>
      <c r="I6416" s="29" t="str">
        <f>IFERROR(VLOOKUP(ROWS($M$5:M6416),Table_PayItems[[Search Key]:[Concentrated Name]],2,FALSE),"")</f>
        <v>Viburnum opulus Nana, #5 cont. - $Ea</v>
      </c>
      <c r="J6416" s="24"/>
      <c r="L6416" s="22">
        <f>IF(ISNUMBER(SEARCH(Pay_Item_Search_Text_2,M6416)),MAX($L$4:L6415)+1,0)</f>
        <v>0</v>
      </c>
      <c r="M6416" s="1" t="str">
        <f>IFERROR(VLOOKUP(ROWS($M$5:M6416),Table_PayItems[[Search Key]:[Concentrated Name]],2,FALSE),"")</f>
        <v>Viburnum opulus Nana, #5 cont. - $Ea</v>
      </c>
      <c r="N6416" s="1" t="str">
        <f>IFERROR(VLOOKUP(ROWS($M$5:N6416),$L$5:$M$7000,2,FALSE),"")</f>
        <v/>
      </c>
      <c r="O6416" s="1" t="str">
        <f>IFERROR(VLOOKUP(ROWS($O$5:O6416),$K$5:$L$7000,2,FALSE),"")</f>
        <v/>
      </c>
    </row>
    <row r="6417" spans="2:15" ht="15" customHeight="1" x14ac:dyDescent="0.25">
      <c r="B6417" s="178" t="s">
        <v>13559</v>
      </c>
      <c r="C6417" s="178" t="s">
        <v>88</v>
      </c>
      <c r="D6417" s="178" t="s">
        <v>4514</v>
      </c>
      <c r="E6417" s="178" t="s">
        <v>6993</v>
      </c>
      <c r="F6417" s="178" t="s">
        <v>17</v>
      </c>
      <c r="G6417" s="1">
        <f>IF(ISNUMBER(Pay_Item_Search_Text),IF(ISNUMBER(IF(FIND(Pay_Item_Search_Text,B6417)=1,1, "FALSE")),MAX(G$4:$G6416)+1,IF(ISNUMBER(Pay_Item_Search_Text),0,IF(ISNUMBER(SEARCH(Pay_Item_Search_Text,H6417)),MAX(G$4:$G6416)+1,0))),IF(ISNUMBER(Pay_Item_Search_Text),0,IF(ISNUMBER(SEARCH(Pay_Item_Search_Text,H6417)),MAX(G$4:$G6416)+1,0)))</f>
        <v>6413</v>
      </c>
      <c r="H6417" s="1" t="str">
        <f>IF(Table_PayItems[[#This Row],[Description]]="_","_ Unique Item - "&amp;Table_PayItems[[#This Row],[Item]]&amp;" - $"&amp;Table_PayItems[[#This Row],[Unit]],Table_PayItems[[#This Row],[Description]]&amp;" - $"&amp;Table_PayItems[[#This Row],[Unit]])</f>
        <v>Viburnum opulus, #3 cont. - $Ea</v>
      </c>
      <c r="I6417" s="29" t="str">
        <f>IFERROR(VLOOKUP(ROWS($M$5:M6417),Table_PayItems[[Search Key]:[Concentrated Name]],2,FALSE),"")</f>
        <v>Viburnum opulus, #3 cont. - $Ea</v>
      </c>
      <c r="J6417" s="24"/>
      <c r="L6417" s="22">
        <f>IF(ISNUMBER(SEARCH(Pay_Item_Search_Text_2,M6417)),MAX($L$4:L6416)+1,0)</f>
        <v>0</v>
      </c>
      <c r="M6417" s="1" t="str">
        <f>IFERROR(VLOOKUP(ROWS($M$5:M6417),Table_PayItems[[Search Key]:[Concentrated Name]],2,FALSE),"")</f>
        <v>Viburnum opulus, #3 cont. - $Ea</v>
      </c>
      <c r="N6417" s="1" t="str">
        <f>IFERROR(VLOOKUP(ROWS($M$5:N6417),$L$5:$M$7000,2,FALSE),"")</f>
        <v/>
      </c>
      <c r="O6417" s="1" t="str">
        <f>IFERROR(VLOOKUP(ROWS($O$5:O6417),$K$5:$L$7000,2,FALSE),"")</f>
        <v/>
      </c>
    </row>
    <row r="6418" spans="2:15" ht="15" customHeight="1" x14ac:dyDescent="0.25">
      <c r="B6418" s="178" t="s">
        <v>13560</v>
      </c>
      <c r="C6418" s="178" t="s">
        <v>88</v>
      </c>
      <c r="D6418" s="178" t="s">
        <v>4515</v>
      </c>
      <c r="E6418" s="178" t="s">
        <v>6993</v>
      </c>
      <c r="F6418" s="178" t="s">
        <v>17</v>
      </c>
      <c r="G6418" s="1">
        <f>IF(ISNUMBER(Pay_Item_Search_Text),IF(ISNUMBER(IF(FIND(Pay_Item_Search_Text,B6418)=1,1, "FALSE")),MAX(G$4:$G6417)+1,IF(ISNUMBER(Pay_Item_Search_Text),0,IF(ISNUMBER(SEARCH(Pay_Item_Search_Text,H6418)),MAX(G$4:$G6417)+1,0))),IF(ISNUMBER(Pay_Item_Search_Text),0,IF(ISNUMBER(SEARCH(Pay_Item_Search_Text,H6418)),MAX(G$4:$G6417)+1,0)))</f>
        <v>6414</v>
      </c>
      <c r="H6418" s="1" t="str">
        <f>IF(Table_PayItems[[#This Row],[Description]]="_","_ Unique Item - "&amp;Table_PayItems[[#This Row],[Item]]&amp;" - $"&amp;Table_PayItems[[#This Row],[Unit]],Table_PayItems[[#This Row],[Description]]&amp;" - $"&amp;Table_PayItems[[#This Row],[Unit]])</f>
        <v>Viburnum opulus, #5 cont. - $Ea</v>
      </c>
      <c r="I6418" s="29" t="str">
        <f>IFERROR(VLOOKUP(ROWS($M$5:M6418),Table_PayItems[[Search Key]:[Concentrated Name]],2,FALSE),"")</f>
        <v>Viburnum opulus, #5 cont. - $Ea</v>
      </c>
      <c r="J6418" s="24"/>
      <c r="L6418" s="22">
        <f>IF(ISNUMBER(SEARCH(Pay_Item_Search_Text_2,M6418)),MAX($L$4:L6417)+1,0)</f>
        <v>0</v>
      </c>
      <c r="M6418" s="1" t="str">
        <f>IFERROR(VLOOKUP(ROWS($M$5:M6418),Table_PayItems[[Search Key]:[Concentrated Name]],2,FALSE),"")</f>
        <v>Viburnum opulus, #5 cont. - $Ea</v>
      </c>
      <c r="N6418" s="1" t="str">
        <f>IFERROR(VLOOKUP(ROWS($M$5:N6418),$L$5:$M$7000,2,FALSE),"")</f>
        <v/>
      </c>
      <c r="O6418" s="1" t="str">
        <f>IFERROR(VLOOKUP(ROWS($O$5:O6418),$K$5:$L$7000,2,FALSE),"")</f>
        <v/>
      </c>
    </row>
    <row r="6419" spans="2:15" ht="15" customHeight="1" x14ac:dyDescent="0.25">
      <c r="B6419" s="178" t="s">
        <v>13561</v>
      </c>
      <c r="C6419" s="178" t="s">
        <v>88</v>
      </c>
      <c r="D6419" s="178" t="s">
        <v>7881</v>
      </c>
      <c r="E6419" s="178" t="s">
        <v>6993</v>
      </c>
      <c r="F6419" s="178" t="s">
        <v>17</v>
      </c>
      <c r="G6419" s="1">
        <f>IF(ISNUMBER(Pay_Item_Search_Text),IF(ISNUMBER(IF(FIND(Pay_Item_Search_Text,B6419)=1,1, "FALSE")),MAX(G$4:$G6418)+1,IF(ISNUMBER(Pay_Item_Search_Text),0,IF(ISNUMBER(SEARCH(Pay_Item_Search_Text,H6419)),MAX(G$4:$G6418)+1,0))),IF(ISNUMBER(Pay_Item_Search_Text),0,IF(ISNUMBER(SEARCH(Pay_Item_Search_Text,H6419)),MAX(G$4:$G6418)+1,0)))</f>
        <v>6415</v>
      </c>
      <c r="H6419" s="1" t="str">
        <f>IF(Table_PayItems[[#This Row],[Description]]="_","_ Unique Item - "&amp;Table_PayItems[[#This Row],[Item]]&amp;" - $"&amp;Table_PayItems[[#This Row],[Unit]],Table_PayItems[[#This Row],[Description]]&amp;" - $"&amp;Table_PayItems[[#This Row],[Unit]])</f>
        <v>Viburnum p.f. tomentosum Mariesii, #3 cont. - $Ea</v>
      </c>
      <c r="I6419" s="29" t="str">
        <f>IFERROR(VLOOKUP(ROWS($M$5:M6419),Table_PayItems[[Search Key]:[Concentrated Name]],2,FALSE),"")</f>
        <v>Viburnum p.f. tomentosum Mariesii, #3 cont. - $Ea</v>
      </c>
      <c r="J6419" s="24"/>
      <c r="L6419" s="22">
        <f>IF(ISNUMBER(SEARCH(Pay_Item_Search_Text_2,M6419)),MAX($L$4:L6418)+1,0)</f>
        <v>0</v>
      </c>
      <c r="M6419" s="1" t="str">
        <f>IFERROR(VLOOKUP(ROWS($M$5:M6419),Table_PayItems[[Search Key]:[Concentrated Name]],2,FALSE),"")</f>
        <v>Viburnum p.f. tomentosum Mariesii, #3 cont. - $Ea</v>
      </c>
      <c r="N6419" s="1" t="str">
        <f>IFERROR(VLOOKUP(ROWS($M$5:N6419),$L$5:$M$7000,2,FALSE),"")</f>
        <v/>
      </c>
      <c r="O6419" s="1" t="str">
        <f>IFERROR(VLOOKUP(ROWS($O$5:O6419),$K$5:$L$7000,2,FALSE),"")</f>
        <v/>
      </c>
    </row>
    <row r="6420" spans="2:15" ht="15" customHeight="1" x14ac:dyDescent="0.25">
      <c r="B6420" s="178" t="s">
        <v>13562</v>
      </c>
      <c r="C6420" s="178" t="s">
        <v>88</v>
      </c>
      <c r="D6420" s="178" t="s">
        <v>7882</v>
      </c>
      <c r="E6420" s="178" t="s">
        <v>6993</v>
      </c>
      <c r="F6420" s="178" t="s">
        <v>17</v>
      </c>
      <c r="G6420" s="1">
        <f>IF(ISNUMBER(Pay_Item_Search_Text),IF(ISNUMBER(IF(FIND(Pay_Item_Search_Text,B6420)=1,1, "FALSE")),MAX(G$4:$G6419)+1,IF(ISNUMBER(Pay_Item_Search_Text),0,IF(ISNUMBER(SEARCH(Pay_Item_Search_Text,H6420)),MAX(G$4:$G6419)+1,0))),IF(ISNUMBER(Pay_Item_Search_Text),0,IF(ISNUMBER(SEARCH(Pay_Item_Search_Text,H6420)),MAX(G$4:$G6419)+1,0)))</f>
        <v>6416</v>
      </c>
      <c r="H6420" s="1" t="str">
        <f>IF(Table_PayItems[[#This Row],[Description]]="_","_ Unique Item - "&amp;Table_PayItems[[#This Row],[Item]]&amp;" - $"&amp;Table_PayItems[[#This Row],[Unit]],Table_PayItems[[#This Row],[Description]]&amp;" - $"&amp;Table_PayItems[[#This Row],[Unit]])</f>
        <v>Viburnum p.f. tomentosum Mariesii, #5 cont. - $Ea</v>
      </c>
      <c r="I6420" s="29" t="str">
        <f>IFERROR(VLOOKUP(ROWS($M$5:M6420),Table_PayItems[[Search Key]:[Concentrated Name]],2,FALSE),"")</f>
        <v>Viburnum p.f. tomentosum Mariesii, #5 cont. - $Ea</v>
      </c>
      <c r="J6420" s="24"/>
      <c r="L6420" s="22">
        <f>IF(ISNUMBER(SEARCH(Pay_Item_Search_Text_2,M6420)),MAX($L$4:L6419)+1,0)</f>
        <v>0</v>
      </c>
      <c r="M6420" s="1" t="str">
        <f>IFERROR(VLOOKUP(ROWS($M$5:M6420),Table_PayItems[[Search Key]:[Concentrated Name]],2,FALSE),"")</f>
        <v>Viburnum p.f. tomentosum Mariesii, #5 cont. - $Ea</v>
      </c>
      <c r="N6420" s="1" t="str">
        <f>IFERROR(VLOOKUP(ROWS($M$5:N6420),$L$5:$M$7000,2,FALSE),"")</f>
        <v/>
      </c>
      <c r="O6420" s="1" t="str">
        <f>IFERROR(VLOOKUP(ROWS($O$5:O6420),$K$5:$L$7000,2,FALSE),"")</f>
        <v/>
      </c>
    </row>
    <row r="6421" spans="2:15" ht="15" customHeight="1" x14ac:dyDescent="0.25">
      <c r="B6421" s="178" t="s">
        <v>13563</v>
      </c>
      <c r="C6421" s="178" t="s">
        <v>88</v>
      </c>
      <c r="D6421" s="178" t="s">
        <v>7883</v>
      </c>
      <c r="E6421" s="178" t="s">
        <v>6993</v>
      </c>
      <c r="F6421" s="178" t="s">
        <v>17</v>
      </c>
      <c r="G6421" s="1">
        <f>IF(ISNUMBER(Pay_Item_Search_Text),IF(ISNUMBER(IF(FIND(Pay_Item_Search_Text,B6421)=1,1, "FALSE")),MAX(G$4:$G6420)+1,IF(ISNUMBER(Pay_Item_Search_Text),0,IF(ISNUMBER(SEARCH(Pay_Item_Search_Text,H6421)),MAX(G$4:$G6420)+1,0))),IF(ISNUMBER(Pay_Item_Search_Text),0,IF(ISNUMBER(SEARCH(Pay_Item_Search_Text,H6421)),MAX(G$4:$G6420)+1,0)))</f>
        <v>6417</v>
      </c>
      <c r="H6421" s="1" t="str">
        <f>IF(Table_PayItems[[#This Row],[Description]]="_","_ Unique Item - "&amp;Table_PayItems[[#This Row],[Item]]&amp;" - $"&amp;Table_PayItems[[#This Row],[Unit]],Table_PayItems[[#This Row],[Description]]&amp;" - $"&amp;Table_PayItems[[#This Row],[Unit]])</f>
        <v>Viburnum p.f. tomentosum Mariesii, #7 cont. - $Ea</v>
      </c>
      <c r="I6421" s="29" t="str">
        <f>IFERROR(VLOOKUP(ROWS($M$5:M6421),Table_PayItems[[Search Key]:[Concentrated Name]],2,FALSE),"")</f>
        <v>Viburnum p.f. tomentosum Mariesii, #7 cont. - $Ea</v>
      </c>
      <c r="J6421" s="24"/>
      <c r="L6421" s="22">
        <f>IF(ISNUMBER(SEARCH(Pay_Item_Search_Text_2,M6421)),MAX($L$4:L6420)+1,0)</f>
        <v>0</v>
      </c>
      <c r="M6421" s="1" t="str">
        <f>IFERROR(VLOOKUP(ROWS($M$5:M6421),Table_PayItems[[Search Key]:[Concentrated Name]],2,FALSE),"")</f>
        <v>Viburnum p.f. tomentosum Mariesii, #7 cont. - $Ea</v>
      </c>
      <c r="N6421" s="1" t="str">
        <f>IFERROR(VLOOKUP(ROWS($M$5:N6421),$L$5:$M$7000,2,FALSE),"")</f>
        <v/>
      </c>
      <c r="O6421" s="1" t="str">
        <f>IFERROR(VLOOKUP(ROWS($O$5:O6421),$K$5:$L$7000,2,FALSE),"")</f>
        <v/>
      </c>
    </row>
    <row r="6422" spans="2:15" ht="15" customHeight="1" x14ac:dyDescent="0.25">
      <c r="B6422" s="178" t="s">
        <v>13564</v>
      </c>
      <c r="C6422" s="178" t="s">
        <v>88</v>
      </c>
      <c r="D6422" s="178" t="s">
        <v>4516</v>
      </c>
      <c r="E6422" s="178" t="s">
        <v>6993</v>
      </c>
      <c r="F6422" s="178" t="s">
        <v>17</v>
      </c>
      <c r="G6422" s="1">
        <f>IF(ISNUMBER(Pay_Item_Search_Text),IF(ISNUMBER(IF(FIND(Pay_Item_Search_Text,B6422)=1,1, "FALSE")),MAX(G$4:$G6421)+1,IF(ISNUMBER(Pay_Item_Search_Text),0,IF(ISNUMBER(SEARCH(Pay_Item_Search_Text,H6422)),MAX(G$4:$G6421)+1,0))),IF(ISNUMBER(Pay_Item_Search_Text),0,IF(ISNUMBER(SEARCH(Pay_Item_Search_Text,H6422)),MAX(G$4:$G6421)+1,0)))</f>
        <v>6418</v>
      </c>
      <c r="H6422" s="1" t="str">
        <f>IF(Table_PayItems[[#This Row],[Description]]="_","_ Unique Item - "&amp;Table_PayItems[[#This Row],[Item]]&amp;" - $"&amp;Table_PayItems[[#This Row],[Unit]],Table_PayItems[[#This Row],[Description]]&amp;" - $"&amp;Table_PayItems[[#This Row],[Unit]])</f>
        <v>Viburnum p.f. tomentosum, #3 cont. - $Ea</v>
      </c>
      <c r="I6422" s="29" t="str">
        <f>IFERROR(VLOOKUP(ROWS($M$5:M6422),Table_PayItems[[Search Key]:[Concentrated Name]],2,FALSE),"")</f>
        <v>Viburnum p.f. tomentosum, #3 cont. - $Ea</v>
      </c>
      <c r="J6422" s="24"/>
      <c r="L6422" s="22">
        <f>IF(ISNUMBER(SEARCH(Pay_Item_Search_Text_2,M6422)),MAX($L$4:L6421)+1,0)</f>
        <v>0</v>
      </c>
      <c r="M6422" s="1" t="str">
        <f>IFERROR(VLOOKUP(ROWS($M$5:M6422),Table_PayItems[[Search Key]:[Concentrated Name]],2,FALSE),"")</f>
        <v>Viburnum p.f. tomentosum, #3 cont. - $Ea</v>
      </c>
      <c r="N6422" s="1" t="str">
        <f>IFERROR(VLOOKUP(ROWS($M$5:N6422),$L$5:$M$7000,2,FALSE),"")</f>
        <v/>
      </c>
      <c r="O6422" s="1" t="str">
        <f>IFERROR(VLOOKUP(ROWS($O$5:O6422),$K$5:$L$7000,2,FALSE),"")</f>
        <v/>
      </c>
    </row>
    <row r="6423" spans="2:15" ht="15" customHeight="1" x14ac:dyDescent="0.25">
      <c r="B6423" s="178" t="s">
        <v>13565</v>
      </c>
      <c r="C6423" s="178" t="s">
        <v>88</v>
      </c>
      <c r="D6423" s="178" t="s">
        <v>4517</v>
      </c>
      <c r="E6423" s="178" t="s">
        <v>6993</v>
      </c>
      <c r="F6423" s="178" t="s">
        <v>17</v>
      </c>
      <c r="G6423" s="1">
        <f>IF(ISNUMBER(Pay_Item_Search_Text),IF(ISNUMBER(IF(FIND(Pay_Item_Search_Text,B6423)=1,1, "FALSE")),MAX(G$4:$G6422)+1,IF(ISNUMBER(Pay_Item_Search_Text),0,IF(ISNUMBER(SEARCH(Pay_Item_Search_Text,H6423)),MAX(G$4:$G6422)+1,0))),IF(ISNUMBER(Pay_Item_Search_Text),0,IF(ISNUMBER(SEARCH(Pay_Item_Search_Text,H6423)),MAX(G$4:$G6422)+1,0)))</f>
        <v>6419</v>
      </c>
      <c r="H6423" s="1" t="str">
        <f>IF(Table_PayItems[[#This Row],[Description]]="_","_ Unique Item - "&amp;Table_PayItems[[#This Row],[Item]]&amp;" - $"&amp;Table_PayItems[[#This Row],[Unit]],Table_PayItems[[#This Row],[Description]]&amp;" - $"&amp;Table_PayItems[[#This Row],[Unit]])</f>
        <v>Viburnum p.f. tomentosum, #5 cont. - $Ea</v>
      </c>
      <c r="I6423" s="29" t="str">
        <f>IFERROR(VLOOKUP(ROWS($M$5:M6423),Table_PayItems[[Search Key]:[Concentrated Name]],2,FALSE),"")</f>
        <v>Viburnum p.f. tomentosum, #5 cont. - $Ea</v>
      </c>
      <c r="J6423" s="24"/>
      <c r="L6423" s="22">
        <f>IF(ISNUMBER(SEARCH(Pay_Item_Search_Text_2,M6423)),MAX($L$4:L6422)+1,0)</f>
        <v>0</v>
      </c>
      <c r="M6423" s="1" t="str">
        <f>IFERROR(VLOOKUP(ROWS($M$5:M6423),Table_PayItems[[Search Key]:[Concentrated Name]],2,FALSE),"")</f>
        <v>Viburnum p.f. tomentosum, #5 cont. - $Ea</v>
      </c>
      <c r="N6423" s="1" t="str">
        <f>IFERROR(VLOOKUP(ROWS($M$5:N6423),$L$5:$M$7000,2,FALSE),"")</f>
        <v/>
      </c>
      <c r="O6423" s="1" t="str">
        <f>IFERROR(VLOOKUP(ROWS($O$5:O6423),$K$5:$L$7000,2,FALSE),"")</f>
        <v/>
      </c>
    </row>
    <row r="6424" spans="2:15" ht="15" customHeight="1" x14ac:dyDescent="0.25">
      <c r="B6424" s="178" t="s">
        <v>13566</v>
      </c>
      <c r="C6424" s="178" t="s">
        <v>88</v>
      </c>
      <c r="D6424" s="178" t="s">
        <v>4518</v>
      </c>
      <c r="E6424" s="178" t="s">
        <v>6993</v>
      </c>
      <c r="F6424" s="178" t="s">
        <v>17</v>
      </c>
      <c r="G6424" s="1">
        <f>IF(ISNUMBER(Pay_Item_Search_Text),IF(ISNUMBER(IF(FIND(Pay_Item_Search_Text,B6424)=1,1, "FALSE")),MAX(G$4:$G6423)+1,IF(ISNUMBER(Pay_Item_Search_Text),0,IF(ISNUMBER(SEARCH(Pay_Item_Search_Text,H6424)),MAX(G$4:$G6423)+1,0))),IF(ISNUMBER(Pay_Item_Search_Text),0,IF(ISNUMBER(SEARCH(Pay_Item_Search_Text,H6424)),MAX(G$4:$G6423)+1,0)))</f>
        <v>6420</v>
      </c>
      <c r="H6424" s="1" t="str">
        <f>IF(Table_PayItems[[#This Row],[Description]]="_","_ Unique Item - "&amp;Table_PayItems[[#This Row],[Item]]&amp;" - $"&amp;Table_PayItems[[#This Row],[Unit]],Table_PayItems[[#This Row],[Description]]&amp;" - $"&amp;Table_PayItems[[#This Row],[Unit]])</f>
        <v>Viburnum p.f. tomentosum, #7 cont. - $Ea</v>
      </c>
      <c r="I6424" s="29" t="str">
        <f>IFERROR(VLOOKUP(ROWS($M$5:M6424),Table_PayItems[[Search Key]:[Concentrated Name]],2,FALSE),"")</f>
        <v>Viburnum p.f. tomentosum, #7 cont. - $Ea</v>
      </c>
      <c r="J6424" s="24"/>
      <c r="L6424" s="22">
        <f>IF(ISNUMBER(SEARCH(Pay_Item_Search_Text_2,M6424)),MAX($L$4:L6423)+1,0)</f>
        <v>0</v>
      </c>
      <c r="M6424" s="1" t="str">
        <f>IFERROR(VLOOKUP(ROWS($M$5:M6424),Table_PayItems[[Search Key]:[Concentrated Name]],2,FALSE),"")</f>
        <v>Viburnum p.f. tomentosum, #7 cont. - $Ea</v>
      </c>
      <c r="N6424" s="1" t="str">
        <f>IFERROR(VLOOKUP(ROWS($M$5:N6424),$L$5:$M$7000,2,FALSE),"")</f>
        <v/>
      </c>
      <c r="O6424" s="1" t="str">
        <f>IFERROR(VLOOKUP(ROWS($O$5:O6424),$K$5:$L$7000,2,FALSE),"")</f>
        <v/>
      </c>
    </row>
    <row r="6425" spans="2:15" ht="15" customHeight="1" x14ac:dyDescent="0.25">
      <c r="B6425" s="178" t="s">
        <v>13567</v>
      </c>
      <c r="C6425" s="178" t="s">
        <v>88</v>
      </c>
      <c r="D6425" s="178" t="s">
        <v>4519</v>
      </c>
      <c r="E6425" s="178" t="s">
        <v>6993</v>
      </c>
      <c r="F6425" s="178" t="s">
        <v>17</v>
      </c>
      <c r="G6425" s="1">
        <f>IF(ISNUMBER(Pay_Item_Search_Text),IF(ISNUMBER(IF(FIND(Pay_Item_Search_Text,B6425)=1,1, "FALSE")),MAX(G$4:$G6424)+1,IF(ISNUMBER(Pay_Item_Search_Text),0,IF(ISNUMBER(SEARCH(Pay_Item_Search_Text,H6425)),MAX(G$4:$G6424)+1,0))),IF(ISNUMBER(Pay_Item_Search_Text),0,IF(ISNUMBER(SEARCH(Pay_Item_Search_Text,H6425)),MAX(G$4:$G6424)+1,0)))</f>
        <v>6421</v>
      </c>
      <c r="H6425" s="1" t="str">
        <f>IF(Table_PayItems[[#This Row],[Description]]="_","_ Unique Item - "&amp;Table_PayItems[[#This Row],[Item]]&amp;" - $"&amp;Table_PayItems[[#This Row],[Unit]],Table_PayItems[[#This Row],[Description]]&amp;" - $"&amp;Table_PayItems[[#This Row],[Unit]])</f>
        <v>Viburnum prunifolium, #3 cont. - $Ea</v>
      </c>
      <c r="I6425" s="29" t="str">
        <f>IFERROR(VLOOKUP(ROWS($M$5:M6425),Table_PayItems[[Search Key]:[Concentrated Name]],2,FALSE),"")</f>
        <v>Viburnum prunifolium, #3 cont. - $Ea</v>
      </c>
      <c r="J6425" s="24"/>
      <c r="L6425" s="22">
        <f>IF(ISNUMBER(SEARCH(Pay_Item_Search_Text_2,M6425)),MAX($L$4:L6424)+1,0)</f>
        <v>0</v>
      </c>
      <c r="M6425" s="1" t="str">
        <f>IFERROR(VLOOKUP(ROWS($M$5:M6425),Table_PayItems[[Search Key]:[Concentrated Name]],2,FALSE),"")</f>
        <v>Viburnum prunifolium, #3 cont. - $Ea</v>
      </c>
      <c r="N6425" s="1" t="str">
        <f>IFERROR(VLOOKUP(ROWS($M$5:N6425),$L$5:$M$7000,2,FALSE),"")</f>
        <v/>
      </c>
      <c r="O6425" s="1" t="str">
        <f>IFERROR(VLOOKUP(ROWS($O$5:O6425),$K$5:$L$7000,2,FALSE),"")</f>
        <v/>
      </c>
    </row>
    <row r="6426" spans="2:15" ht="15" customHeight="1" x14ac:dyDescent="0.25">
      <c r="B6426" s="178" t="s">
        <v>13568</v>
      </c>
      <c r="C6426" s="178" t="s">
        <v>88</v>
      </c>
      <c r="D6426" s="178" t="s">
        <v>4520</v>
      </c>
      <c r="E6426" s="178" t="s">
        <v>6993</v>
      </c>
      <c r="F6426" s="178" t="s">
        <v>17</v>
      </c>
      <c r="G6426" s="1">
        <f>IF(ISNUMBER(Pay_Item_Search_Text),IF(ISNUMBER(IF(FIND(Pay_Item_Search_Text,B6426)=1,1, "FALSE")),MAX(G$4:$G6425)+1,IF(ISNUMBER(Pay_Item_Search_Text),0,IF(ISNUMBER(SEARCH(Pay_Item_Search_Text,H6426)),MAX(G$4:$G6425)+1,0))),IF(ISNUMBER(Pay_Item_Search_Text),0,IF(ISNUMBER(SEARCH(Pay_Item_Search_Text,H6426)),MAX(G$4:$G6425)+1,0)))</f>
        <v>6422</v>
      </c>
      <c r="H6426" s="1" t="str">
        <f>IF(Table_PayItems[[#This Row],[Description]]="_","_ Unique Item - "&amp;Table_PayItems[[#This Row],[Item]]&amp;" - $"&amp;Table_PayItems[[#This Row],[Unit]],Table_PayItems[[#This Row],[Description]]&amp;" - $"&amp;Table_PayItems[[#This Row],[Unit]])</f>
        <v>Viburnum prunifolium, #5 cont. - $Ea</v>
      </c>
      <c r="I6426" s="29" t="str">
        <f>IFERROR(VLOOKUP(ROWS($M$5:M6426),Table_PayItems[[Search Key]:[Concentrated Name]],2,FALSE),"")</f>
        <v>Viburnum prunifolium, #5 cont. - $Ea</v>
      </c>
      <c r="J6426" s="24"/>
      <c r="L6426" s="22">
        <f>IF(ISNUMBER(SEARCH(Pay_Item_Search_Text_2,M6426)),MAX($L$4:L6425)+1,0)</f>
        <v>0</v>
      </c>
      <c r="M6426" s="1" t="str">
        <f>IFERROR(VLOOKUP(ROWS($M$5:M6426),Table_PayItems[[Search Key]:[Concentrated Name]],2,FALSE),"")</f>
        <v>Viburnum prunifolium, #5 cont. - $Ea</v>
      </c>
      <c r="N6426" s="1" t="str">
        <f>IFERROR(VLOOKUP(ROWS($M$5:N6426),$L$5:$M$7000,2,FALSE),"")</f>
        <v/>
      </c>
      <c r="O6426" s="1" t="str">
        <f>IFERROR(VLOOKUP(ROWS($O$5:O6426),$K$5:$L$7000,2,FALSE),"")</f>
        <v/>
      </c>
    </row>
    <row r="6427" spans="2:15" ht="15" customHeight="1" x14ac:dyDescent="0.25">
      <c r="B6427" s="178" t="s">
        <v>13569</v>
      </c>
      <c r="C6427" s="178" t="s">
        <v>88</v>
      </c>
      <c r="D6427" s="178" t="s">
        <v>4521</v>
      </c>
      <c r="E6427" s="178" t="s">
        <v>6993</v>
      </c>
      <c r="F6427" s="178" t="s">
        <v>17</v>
      </c>
      <c r="G6427" s="1">
        <f>IF(ISNUMBER(Pay_Item_Search_Text),IF(ISNUMBER(IF(FIND(Pay_Item_Search_Text,B6427)=1,1, "FALSE")),MAX(G$4:$G6426)+1,IF(ISNUMBER(Pay_Item_Search_Text),0,IF(ISNUMBER(SEARCH(Pay_Item_Search_Text,H6427)),MAX(G$4:$G6426)+1,0))),IF(ISNUMBER(Pay_Item_Search_Text),0,IF(ISNUMBER(SEARCH(Pay_Item_Search_Text,H6427)),MAX(G$4:$G6426)+1,0)))</f>
        <v>6423</v>
      </c>
      <c r="H6427" s="1" t="str">
        <f>IF(Table_PayItems[[#This Row],[Description]]="_","_ Unique Item - "&amp;Table_PayItems[[#This Row],[Item]]&amp;" - $"&amp;Table_PayItems[[#This Row],[Unit]],Table_PayItems[[#This Row],[Description]]&amp;" - $"&amp;Table_PayItems[[#This Row],[Unit]])</f>
        <v>Viburnum prunifolium, #7 cont. - $Ea</v>
      </c>
      <c r="I6427" s="29" t="str">
        <f>IFERROR(VLOOKUP(ROWS($M$5:M6427),Table_PayItems[[Search Key]:[Concentrated Name]],2,FALSE),"")</f>
        <v>Viburnum prunifolium, #7 cont. - $Ea</v>
      </c>
      <c r="J6427" s="24"/>
      <c r="L6427" s="22">
        <f>IF(ISNUMBER(SEARCH(Pay_Item_Search_Text_2,M6427)),MAX($L$4:L6426)+1,0)</f>
        <v>0</v>
      </c>
      <c r="M6427" s="1" t="str">
        <f>IFERROR(VLOOKUP(ROWS($M$5:M6427),Table_PayItems[[Search Key]:[Concentrated Name]],2,FALSE),"")</f>
        <v>Viburnum prunifolium, #7 cont. - $Ea</v>
      </c>
      <c r="N6427" s="1" t="str">
        <f>IFERROR(VLOOKUP(ROWS($M$5:N6427),$L$5:$M$7000,2,FALSE),"")</f>
        <v/>
      </c>
      <c r="O6427" s="1" t="str">
        <f>IFERROR(VLOOKUP(ROWS($O$5:O6427),$K$5:$L$7000,2,FALSE),"")</f>
        <v/>
      </c>
    </row>
    <row r="6428" spans="2:15" ht="15" customHeight="1" x14ac:dyDescent="0.25">
      <c r="B6428" s="178" t="s">
        <v>13570</v>
      </c>
      <c r="C6428" s="178" t="s">
        <v>88</v>
      </c>
      <c r="D6428" s="178" t="s">
        <v>7884</v>
      </c>
      <c r="E6428" s="178" t="s">
        <v>6993</v>
      </c>
      <c r="F6428" s="178" t="s">
        <v>17</v>
      </c>
      <c r="G6428" s="1">
        <f>IF(ISNUMBER(Pay_Item_Search_Text),IF(ISNUMBER(IF(FIND(Pay_Item_Search_Text,B6428)=1,1, "FALSE")),MAX(G$4:$G6427)+1,IF(ISNUMBER(Pay_Item_Search_Text),0,IF(ISNUMBER(SEARCH(Pay_Item_Search_Text,H6428)),MAX(G$4:$G6427)+1,0))),IF(ISNUMBER(Pay_Item_Search_Text),0,IF(ISNUMBER(SEARCH(Pay_Item_Search_Text,H6428)),MAX(G$4:$G6427)+1,0)))</f>
        <v>6424</v>
      </c>
      <c r="H6428" s="1" t="str">
        <f>IF(Table_PayItems[[#This Row],[Description]]="_","_ Unique Item - "&amp;Table_PayItems[[#This Row],[Item]]&amp;" - $"&amp;Table_PayItems[[#This Row],[Unit]],Table_PayItems[[#This Row],[Description]]&amp;" - $"&amp;Table_PayItems[[#This Row],[Unit]])</f>
        <v>Viburnum sargentii Onondaga, #3 cont. - $Ea</v>
      </c>
      <c r="I6428" s="29" t="str">
        <f>IFERROR(VLOOKUP(ROWS($M$5:M6428),Table_PayItems[[Search Key]:[Concentrated Name]],2,FALSE),"")</f>
        <v>Viburnum sargentii Onondaga, #3 cont. - $Ea</v>
      </c>
      <c r="J6428" s="24"/>
      <c r="L6428" s="22">
        <f>IF(ISNUMBER(SEARCH(Pay_Item_Search_Text_2,M6428)),MAX($L$4:L6427)+1,0)</f>
        <v>0</v>
      </c>
      <c r="M6428" s="1" t="str">
        <f>IFERROR(VLOOKUP(ROWS($M$5:M6428),Table_PayItems[[Search Key]:[Concentrated Name]],2,FALSE),"")</f>
        <v>Viburnum sargentii Onondaga, #3 cont. - $Ea</v>
      </c>
      <c r="N6428" s="1" t="str">
        <f>IFERROR(VLOOKUP(ROWS($M$5:N6428),$L$5:$M$7000,2,FALSE),"")</f>
        <v/>
      </c>
      <c r="O6428" s="1" t="str">
        <f>IFERROR(VLOOKUP(ROWS($O$5:O6428),$K$5:$L$7000,2,FALSE),"")</f>
        <v/>
      </c>
    </row>
    <row r="6429" spans="2:15" ht="15" customHeight="1" x14ac:dyDescent="0.25">
      <c r="B6429" s="178" t="s">
        <v>13571</v>
      </c>
      <c r="C6429" s="178" t="s">
        <v>88</v>
      </c>
      <c r="D6429" s="178" t="s">
        <v>7885</v>
      </c>
      <c r="E6429" s="178" t="s">
        <v>6993</v>
      </c>
      <c r="F6429" s="178" t="s">
        <v>17</v>
      </c>
      <c r="G6429" s="1">
        <f>IF(ISNUMBER(Pay_Item_Search_Text),IF(ISNUMBER(IF(FIND(Pay_Item_Search_Text,B6429)=1,1, "FALSE")),MAX(G$4:$G6428)+1,IF(ISNUMBER(Pay_Item_Search_Text),0,IF(ISNUMBER(SEARCH(Pay_Item_Search_Text,H6429)),MAX(G$4:$G6428)+1,0))),IF(ISNUMBER(Pay_Item_Search_Text),0,IF(ISNUMBER(SEARCH(Pay_Item_Search_Text,H6429)),MAX(G$4:$G6428)+1,0)))</f>
        <v>6425</v>
      </c>
      <c r="H6429" s="1" t="str">
        <f>IF(Table_PayItems[[#This Row],[Description]]="_","_ Unique Item - "&amp;Table_PayItems[[#This Row],[Item]]&amp;" - $"&amp;Table_PayItems[[#This Row],[Unit]],Table_PayItems[[#This Row],[Description]]&amp;" - $"&amp;Table_PayItems[[#This Row],[Unit]])</f>
        <v>Viburnum sargentii Onondaga, #5 cont. - $Ea</v>
      </c>
      <c r="I6429" s="29" t="str">
        <f>IFERROR(VLOOKUP(ROWS($M$5:M6429),Table_PayItems[[Search Key]:[Concentrated Name]],2,FALSE),"")</f>
        <v>Viburnum sargentii Onondaga, #5 cont. - $Ea</v>
      </c>
      <c r="J6429" s="24"/>
      <c r="L6429" s="22">
        <f>IF(ISNUMBER(SEARCH(Pay_Item_Search_Text_2,M6429)),MAX($L$4:L6428)+1,0)</f>
        <v>0</v>
      </c>
      <c r="M6429" s="1" t="str">
        <f>IFERROR(VLOOKUP(ROWS($M$5:M6429),Table_PayItems[[Search Key]:[Concentrated Name]],2,FALSE),"")</f>
        <v>Viburnum sargentii Onondaga, #5 cont. - $Ea</v>
      </c>
      <c r="N6429" s="1" t="str">
        <f>IFERROR(VLOOKUP(ROWS($M$5:N6429),$L$5:$M$7000,2,FALSE),"")</f>
        <v/>
      </c>
      <c r="O6429" s="1" t="str">
        <f>IFERROR(VLOOKUP(ROWS($O$5:O6429),$K$5:$L$7000,2,FALSE),"")</f>
        <v/>
      </c>
    </row>
    <row r="6430" spans="2:15" ht="15" customHeight="1" x14ac:dyDescent="0.25">
      <c r="B6430" s="178" t="s">
        <v>13572</v>
      </c>
      <c r="C6430" s="178" t="s">
        <v>88</v>
      </c>
      <c r="D6430" s="178" t="s">
        <v>7886</v>
      </c>
      <c r="E6430" s="178" t="s">
        <v>6993</v>
      </c>
      <c r="F6430" s="178" t="s">
        <v>17</v>
      </c>
      <c r="G6430" s="1">
        <f>IF(ISNUMBER(Pay_Item_Search_Text),IF(ISNUMBER(IF(FIND(Pay_Item_Search_Text,B6430)=1,1, "FALSE")),MAX(G$4:$G6429)+1,IF(ISNUMBER(Pay_Item_Search_Text),0,IF(ISNUMBER(SEARCH(Pay_Item_Search_Text,H6430)),MAX(G$4:$G6429)+1,0))),IF(ISNUMBER(Pay_Item_Search_Text),0,IF(ISNUMBER(SEARCH(Pay_Item_Search_Text,H6430)),MAX(G$4:$G6429)+1,0)))</f>
        <v>6426</v>
      </c>
      <c r="H6430" s="1" t="str">
        <f>IF(Table_PayItems[[#This Row],[Description]]="_","_ Unique Item - "&amp;Table_PayItems[[#This Row],[Item]]&amp;" - $"&amp;Table_PayItems[[#This Row],[Unit]],Table_PayItems[[#This Row],[Description]]&amp;" - $"&amp;Table_PayItems[[#This Row],[Unit]])</f>
        <v>Viburnum sargentii Onondaga, #7 cont. - $Ea</v>
      </c>
      <c r="I6430" s="29" t="str">
        <f>IFERROR(VLOOKUP(ROWS($M$5:M6430),Table_PayItems[[Search Key]:[Concentrated Name]],2,FALSE),"")</f>
        <v>Viburnum sargentii Onondaga, #7 cont. - $Ea</v>
      </c>
      <c r="J6430" s="24"/>
      <c r="L6430" s="22">
        <f>IF(ISNUMBER(SEARCH(Pay_Item_Search_Text_2,M6430)),MAX($L$4:L6429)+1,0)</f>
        <v>0</v>
      </c>
      <c r="M6430" s="1" t="str">
        <f>IFERROR(VLOOKUP(ROWS($M$5:M6430),Table_PayItems[[Search Key]:[Concentrated Name]],2,FALSE),"")</f>
        <v>Viburnum sargentii Onondaga, #7 cont. - $Ea</v>
      </c>
      <c r="N6430" s="1" t="str">
        <f>IFERROR(VLOOKUP(ROWS($M$5:N6430),$L$5:$M$7000,2,FALSE),"")</f>
        <v/>
      </c>
      <c r="O6430" s="1" t="str">
        <f>IFERROR(VLOOKUP(ROWS($O$5:O6430),$K$5:$L$7000,2,FALSE),"")</f>
        <v/>
      </c>
    </row>
    <row r="6431" spans="2:15" ht="15" customHeight="1" x14ac:dyDescent="0.25">
      <c r="B6431" s="178" t="s">
        <v>13573</v>
      </c>
      <c r="C6431" s="178" t="s">
        <v>88</v>
      </c>
      <c r="D6431" s="178" t="s">
        <v>4522</v>
      </c>
      <c r="E6431" s="178" t="s">
        <v>6993</v>
      </c>
      <c r="F6431" s="178" t="s">
        <v>17</v>
      </c>
      <c r="G6431" s="1">
        <f>IF(ISNUMBER(Pay_Item_Search_Text),IF(ISNUMBER(IF(FIND(Pay_Item_Search_Text,B6431)=1,1, "FALSE")),MAX(G$4:$G6430)+1,IF(ISNUMBER(Pay_Item_Search_Text),0,IF(ISNUMBER(SEARCH(Pay_Item_Search_Text,H6431)),MAX(G$4:$G6430)+1,0))),IF(ISNUMBER(Pay_Item_Search_Text),0,IF(ISNUMBER(SEARCH(Pay_Item_Search_Text,H6431)),MAX(G$4:$G6430)+1,0)))</f>
        <v>6427</v>
      </c>
      <c r="H6431" s="1" t="str">
        <f>IF(Table_PayItems[[#This Row],[Description]]="_","_ Unique Item - "&amp;Table_PayItems[[#This Row],[Item]]&amp;" - $"&amp;Table_PayItems[[#This Row],[Unit]],Table_PayItems[[#This Row],[Description]]&amp;" - $"&amp;Table_PayItems[[#This Row],[Unit]])</f>
        <v>Viburnum seboldi, #3 cont. - $Ea</v>
      </c>
      <c r="I6431" s="29" t="str">
        <f>IFERROR(VLOOKUP(ROWS($M$5:M6431),Table_PayItems[[Search Key]:[Concentrated Name]],2,FALSE),"")</f>
        <v>Viburnum seboldi, #3 cont. - $Ea</v>
      </c>
      <c r="J6431" s="24"/>
      <c r="L6431" s="22">
        <f>IF(ISNUMBER(SEARCH(Pay_Item_Search_Text_2,M6431)),MAX($L$4:L6430)+1,0)</f>
        <v>0</v>
      </c>
      <c r="M6431" s="1" t="str">
        <f>IFERROR(VLOOKUP(ROWS($M$5:M6431),Table_PayItems[[Search Key]:[Concentrated Name]],2,FALSE),"")</f>
        <v>Viburnum seboldi, #3 cont. - $Ea</v>
      </c>
      <c r="N6431" s="1" t="str">
        <f>IFERROR(VLOOKUP(ROWS($M$5:N6431),$L$5:$M$7000,2,FALSE),"")</f>
        <v/>
      </c>
      <c r="O6431" s="1" t="str">
        <f>IFERROR(VLOOKUP(ROWS($O$5:O6431),$K$5:$L$7000,2,FALSE),"")</f>
        <v/>
      </c>
    </row>
    <row r="6432" spans="2:15" ht="15" customHeight="1" x14ac:dyDescent="0.25">
      <c r="B6432" s="178" t="s">
        <v>13574</v>
      </c>
      <c r="C6432" s="178" t="s">
        <v>88</v>
      </c>
      <c r="D6432" s="178" t="s">
        <v>4523</v>
      </c>
      <c r="E6432" s="178" t="s">
        <v>6993</v>
      </c>
      <c r="F6432" s="178" t="s">
        <v>17</v>
      </c>
      <c r="G6432" s="1">
        <f>IF(ISNUMBER(Pay_Item_Search_Text),IF(ISNUMBER(IF(FIND(Pay_Item_Search_Text,B6432)=1,1, "FALSE")),MAX(G$4:$G6431)+1,IF(ISNUMBER(Pay_Item_Search_Text),0,IF(ISNUMBER(SEARCH(Pay_Item_Search_Text,H6432)),MAX(G$4:$G6431)+1,0))),IF(ISNUMBER(Pay_Item_Search_Text),0,IF(ISNUMBER(SEARCH(Pay_Item_Search_Text,H6432)),MAX(G$4:$G6431)+1,0)))</f>
        <v>6428</v>
      </c>
      <c r="H6432" s="1" t="str">
        <f>IF(Table_PayItems[[#This Row],[Description]]="_","_ Unique Item - "&amp;Table_PayItems[[#This Row],[Item]]&amp;" - $"&amp;Table_PayItems[[#This Row],[Unit]],Table_PayItems[[#This Row],[Description]]&amp;" - $"&amp;Table_PayItems[[#This Row],[Unit]])</f>
        <v>Viburnum seboldi, #5 cont. - $Ea</v>
      </c>
      <c r="I6432" s="29" t="str">
        <f>IFERROR(VLOOKUP(ROWS($M$5:M6432),Table_PayItems[[Search Key]:[Concentrated Name]],2,FALSE),"")</f>
        <v>Viburnum seboldi, #5 cont. - $Ea</v>
      </c>
      <c r="J6432" s="24"/>
      <c r="L6432" s="22">
        <f>IF(ISNUMBER(SEARCH(Pay_Item_Search_Text_2,M6432)),MAX($L$4:L6431)+1,0)</f>
        <v>0</v>
      </c>
      <c r="M6432" s="1" t="str">
        <f>IFERROR(VLOOKUP(ROWS($M$5:M6432),Table_PayItems[[Search Key]:[Concentrated Name]],2,FALSE),"")</f>
        <v>Viburnum seboldi, #5 cont. - $Ea</v>
      </c>
      <c r="N6432" s="1" t="str">
        <f>IFERROR(VLOOKUP(ROWS($M$5:N6432),$L$5:$M$7000,2,FALSE),"")</f>
        <v/>
      </c>
      <c r="O6432" s="1" t="str">
        <f>IFERROR(VLOOKUP(ROWS($O$5:O6432),$K$5:$L$7000,2,FALSE),"")</f>
        <v/>
      </c>
    </row>
    <row r="6433" spans="2:15" ht="15" customHeight="1" x14ac:dyDescent="0.25">
      <c r="B6433" s="178" t="s">
        <v>13575</v>
      </c>
      <c r="C6433" s="178" t="s">
        <v>88</v>
      </c>
      <c r="D6433" s="178" t="s">
        <v>4524</v>
      </c>
      <c r="E6433" s="178" t="s">
        <v>6993</v>
      </c>
      <c r="F6433" s="178" t="s">
        <v>17</v>
      </c>
      <c r="G6433" s="1">
        <f>IF(ISNUMBER(Pay_Item_Search_Text),IF(ISNUMBER(IF(FIND(Pay_Item_Search_Text,B6433)=1,1, "FALSE")),MAX(G$4:$G6432)+1,IF(ISNUMBER(Pay_Item_Search_Text),0,IF(ISNUMBER(SEARCH(Pay_Item_Search_Text,H6433)),MAX(G$4:$G6432)+1,0))),IF(ISNUMBER(Pay_Item_Search_Text),0,IF(ISNUMBER(SEARCH(Pay_Item_Search_Text,H6433)),MAX(G$4:$G6432)+1,0)))</f>
        <v>6429</v>
      </c>
      <c r="H6433" s="1" t="str">
        <f>IF(Table_PayItems[[#This Row],[Description]]="_","_ Unique Item - "&amp;Table_PayItems[[#This Row],[Item]]&amp;" - $"&amp;Table_PayItems[[#This Row],[Unit]],Table_PayItems[[#This Row],[Description]]&amp;" - $"&amp;Table_PayItems[[#This Row],[Unit]])</f>
        <v>Viburnum seboldi, #7 cont. - $Ea</v>
      </c>
      <c r="I6433" s="29" t="str">
        <f>IFERROR(VLOOKUP(ROWS($M$5:M6433),Table_PayItems[[Search Key]:[Concentrated Name]],2,FALSE),"")</f>
        <v>Viburnum seboldi, #7 cont. - $Ea</v>
      </c>
      <c r="J6433" s="24"/>
      <c r="L6433" s="22">
        <f>IF(ISNUMBER(SEARCH(Pay_Item_Search_Text_2,M6433)),MAX($L$4:L6432)+1,0)</f>
        <v>0</v>
      </c>
      <c r="M6433" s="1" t="str">
        <f>IFERROR(VLOOKUP(ROWS($M$5:M6433),Table_PayItems[[Search Key]:[Concentrated Name]],2,FALSE),"")</f>
        <v>Viburnum seboldi, #7 cont. - $Ea</v>
      </c>
      <c r="N6433" s="1" t="str">
        <f>IFERROR(VLOOKUP(ROWS($M$5:N6433),$L$5:$M$7000,2,FALSE),"")</f>
        <v/>
      </c>
      <c r="O6433" s="1" t="str">
        <f>IFERROR(VLOOKUP(ROWS($O$5:O6433),$K$5:$L$7000,2,FALSE),"")</f>
        <v/>
      </c>
    </row>
    <row r="6434" spans="2:15" ht="15" customHeight="1" x14ac:dyDescent="0.25">
      <c r="B6434" s="178" t="s">
        <v>13576</v>
      </c>
      <c r="C6434" s="178" t="s">
        <v>88</v>
      </c>
      <c r="D6434" s="178" t="s">
        <v>7887</v>
      </c>
      <c r="E6434" s="178" t="s">
        <v>6993</v>
      </c>
      <c r="F6434" s="178" t="s">
        <v>17</v>
      </c>
      <c r="G6434" s="1">
        <f>IF(ISNUMBER(Pay_Item_Search_Text),IF(ISNUMBER(IF(FIND(Pay_Item_Search_Text,B6434)=1,1, "FALSE")),MAX(G$4:$G6433)+1,IF(ISNUMBER(Pay_Item_Search_Text),0,IF(ISNUMBER(SEARCH(Pay_Item_Search_Text,H6434)),MAX(G$4:$G6433)+1,0))),IF(ISNUMBER(Pay_Item_Search_Text),0,IF(ISNUMBER(SEARCH(Pay_Item_Search_Text,H6434)),MAX(G$4:$G6433)+1,0)))</f>
        <v>6430</v>
      </c>
      <c r="H6434" s="1" t="str">
        <f>IF(Table_PayItems[[#This Row],[Description]]="_","_ Unique Item - "&amp;Table_PayItems[[#This Row],[Item]]&amp;" - $"&amp;Table_PayItems[[#This Row],[Unit]],Table_PayItems[[#This Row],[Description]]&amp;" - $"&amp;Table_PayItems[[#This Row],[Unit]])</f>
        <v>Viburnum trilobum Compactum, #3 cont. - $Ea</v>
      </c>
      <c r="I6434" s="29" t="str">
        <f>IFERROR(VLOOKUP(ROWS($M$5:M6434),Table_PayItems[[Search Key]:[Concentrated Name]],2,FALSE),"")</f>
        <v>Viburnum trilobum Compactum, #3 cont. - $Ea</v>
      </c>
      <c r="J6434" s="24"/>
      <c r="L6434" s="22">
        <f>IF(ISNUMBER(SEARCH(Pay_Item_Search_Text_2,M6434)),MAX($L$4:L6433)+1,0)</f>
        <v>0</v>
      </c>
      <c r="M6434" s="1" t="str">
        <f>IFERROR(VLOOKUP(ROWS($M$5:M6434),Table_PayItems[[Search Key]:[Concentrated Name]],2,FALSE),"")</f>
        <v>Viburnum trilobum Compactum, #3 cont. - $Ea</v>
      </c>
      <c r="N6434" s="1" t="str">
        <f>IFERROR(VLOOKUP(ROWS($M$5:N6434),$L$5:$M$7000,2,FALSE),"")</f>
        <v/>
      </c>
      <c r="O6434" s="1" t="str">
        <f>IFERROR(VLOOKUP(ROWS($O$5:O6434),$K$5:$L$7000,2,FALSE),"")</f>
        <v/>
      </c>
    </row>
    <row r="6435" spans="2:15" ht="15" customHeight="1" x14ac:dyDescent="0.25">
      <c r="B6435" s="178" t="s">
        <v>13577</v>
      </c>
      <c r="C6435" s="178" t="s">
        <v>88</v>
      </c>
      <c r="D6435" s="178" t="s">
        <v>7888</v>
      </c>
      <c r="E6435" s="178" t="s">
        <v>6993</v>
      </c>
      <c r="F6435" s="178" t="s">
        <v>17</v>
      </c>
      <c r="G6435" s="1">
        <f>IF(ISNUMBER(Pay_Item_Search_Text),IF(ISNUMBER(IF(FIND(Pay_Item_Search_Text,B6435)=1,1, "FALSE")),MAX(G$4:$G6434)+1,IF(ISNUMBER(Pay_Item_Search_Text),0,IF(ISNUMBER(SEARCH(Pay_Item_Search_Text,H6435)),MAX(G$4:$G6434)+1,0))),IF(ISNUMBER(Pay_Item_Search_Text),0,IF(ISNUMBER(SEARCH(Pay_Item_Search_Text,H6435)),MAX(G$4:$G6434)+1,0)))</f>
        <v>6431</v>
      </c>
      <c r="H6435" s="1" t="str">
        <f>IF(Table_PayItems[[#This Row],[Description]]="_","_ Unique Item - "&amp;Table_PayItems[[#This Row],[Item]]&amp;" - $"&amp;Table_PayItems[[#This Row],[Unit]],Table_PayItems[[#This Row],[Description]]&amp;" - $"&amp;Table_PayItems[[#This Row],[Unit]])</f>
        <v>Viburnum trilobum Compactum, #5 cont. - $Ea</v>
      </c>
      <c r="I6435" s="29" t="str">
        <f>IFERROR(VLOOKUP(ROWS($M$5:M6435),Table_PayItems[[Search Key]:[Concentrated Name]],2,FALSE),"")</f>
        <v>Viburnum trilobum Compactum, #5 cont. - $Ea</v>
      </c>
      <c r="J6435" s="24"/>
      <c r="L6435" s="22">
        <f>IF(ISNUMBER(SEARCH(Pay_Item_Search_Text_2,M6435)),MAX($L$4:L6434)+1,0)</f>
        <v>0</v>
      </c>
      <c r="M6435" s="1" t="str">
        <f>IFERROR(VLOOKUP(ROWS($M$5:M6435),Table_PayItems[[Search Key]:[Concentrated Name]],2,FALSE),"")</f>
        <v>Viburnum trilobum Compactum, #5 cont. - $Ea</v>
      </c>
      <c r="N6435" s="1" t="str">
        <f>IFERROR(VLOOKUP(ROWS($M$5:N6435),$L$5:$M$7000,2,FALSE),"")</f>
        <v/>
      </c>
      <c r="O6435" s="1" t="str">
        <f>IFERROR(VLOOKUP(ROWS($O$5:O6435),$K$5:$L$7000,2,FALSE),"")</f>
        <v/>
      </c>
    </row>
    <row r="6436" spans="2:15" ht="15" customHeight="1" x14ac:dyDescent="0.25">
      <c r="B6436" s="178" t="s">
        <v>13578</v>
      </c>
      <c r="C6436" s="178" t="s">
        <v>88</v>
      </c>
      <c r="D6436" s="178" t="s">
        <v>7889</v>
      </c>
      <c r="E6436" s="178" t="s">
        <v>6993</v>
      </c>
      <c r="F6436" s="178" t="s">
        <v>17</v>
      </c>
      <c r="G6436" s="1">
        <f>IF(ISNUMBER(Pay_Item_Search_Text),IF(ISNUMBER(IF(FIND(Pay_Item_Search_Text,B6436)=1,1, "FALSE")),MAX(G$4:$G6435)+1,IF(ISNUMBER(Pay_Item_Search_Text),0,IF(ISNUMBER(SEARCH(Pay_Item_Search_Text,H6436)),MAX(G$4:$G6435)+1,0))),IF(ISNUMBER(Pay_Item_Search_Text),0,IF(ISNUMBER(SEARCH(Pay_Item_Search_Text,H6436)),MAX(G$4:$G6435)+1,0)))</f>
        <v>6432</v>
      </c>
      <c r="H6436" s="1" t="str">
        <f>IF(Table_PayItems[[#This Row],[Description]]="_","_ Unique Item - "&amp;Table_PayItems[[#This Row],[Item]]&amp;" - $"&amp;Table_PayItems[[#This Row],[Unit]],Table_PayItems[[#This Row],[Description]]&amp;" - $"&amp;Table_PayItems[[#This Row],[Unit]])</f>
        <v>Viburnum trilobum Compactum, #7 cont. - $Ea</v>
      </c>
      <c r="I6436" s="29" t="str">
        <f>IFERROR(VLOOKUP(ROWS($M$5:M6436),Table_PayItems[[Search Key]:[Concentrated Name]],2,FALSE),"")</f>
        <v>Viburnum trilobum Compactum, #7 cont. - $Ea</v>
      </c>
      <c r="J6436" s="24"/>
      <c r="L6436" s="22">
        <f>IF(ISNUMBER(SEARCH(Pay_Item_Search_Text_2,M6436)),MAX($L$4:L6435)+1,0)</f>
        <v>0</v>
      </c>
      <c r="M6436" s="1" t="str">
        <f>IFERROR(VLOOKUP(ROWS($M$5:M6436),Table_PayItems[[Search Key]:[Concentrated Name]],2,FALSE),"")</f>
        <v>Viburnum trilobum Compactum, #7 cont. - $Ea</v>
      </c>
      <c r="N6436" s="1" t="str">
        <f>IFERROR(VLOOKUP(ROWS($M$5:N6436),$L$5:$M$7000,2,FALSE),"")</f>
        <v/>
      </c>
      <c r="O6436" s="1" t="str">
        <f>IFERROR(VLOOKUP(ROWS($O$5:O6436),$K$5:$L$7000,2,FALSE),"")</f>
        <v/>
      </c>
    </row>
    <row r="6437" spans="2:15" ht="15" customHeight="1" x14ac:dyDescent="0.25">
      <c r="B6437" s="178" t="s">
        <v>13579</v>
      </c>
      <c r="C6437" s="178" t="s">
        <v>88</v>
      </c>
      <c r="D6437" s="178" t="s">
        <v>4525</v>
      </c>
      <c r="E6437" s="178" t="s">
        <v>6993</v>
      </c>
      <c r="F6437" s="178" t="s">
        <v>17</v>
      </c>
      <c r="G6437" s="1">
        <f>IF(ISNUMBER(Pay_Item_Search_Text),IF(ISNUMBER(IF(FIND(Pay_Item_Search_Text,B6437)=1,1, "FALSE")),MAX(G$4:$G6436)+1,IF(ISNUMBER(Pay_Item_Search_Text),0,IF(ISNUMBER(SEARCH(Pay_Item_Search_Text,H6437)),MAX(G$4:$G6436)+1,0))),IF(ISNUMBER(Pay_Item_Search_Text),0,IF(ISNUMBER(SEARCH(Pay_Item_Search_Text,H6437)),MAX(G$4:$G6436)+1,0)))</f>
        <v>6433</v>
      </c>
      <c r="H6437" s="1" t="str">
        <f>IF(Table_PayItems[[#This Row],[Description]]="_","_ Unique Item - "&amp;Table_PayItems[[#This Row],[Item]]&amp;" - $"&amp;Table_PayItems[[#This Row],[Unit]],Table_PayItems[[#This Row],[Description]]&amp;" - $"&amp;Table_PayItems[[#This Row],[Unit]])</f>
        <v>Viburnum trilobum, #3 cont. - $Ea</v>
      </c>
      <c r="I6437" s="29" t="str">
        <f>IFERROR(VLOOKUP(ROWS($M$5:M6437),Table_PayItems[[Search Key]:[Concentrated Name]],2,FALSE),"")</f>
        <v>Viburnum trilobum, #3 cont. - $Ea</v>
      </c>
      <c r="J6437" s="24"/>
      <c r="L6437" s="22">
        <f>IF(ISNUMBER(SEARCH(Pay_Item_Search_Text_2,M6437)),MAX($L$4:L6436)+1,0)</f>
        <v>0</v>
      </c>
      <c r="M6437" s="1" t="str">
        <f>IFERROR(VLOOKUP(ROWS($M$5:M6437),Table_PayItems[[Search Key]:[Concentrated Name]],2,FALSE),"")</f>
        <v>Viburnum trilobum, #3 cont. - $Ea</v>
      </c>
      <c r="N6437" s="1" t="str">
        <f>IFERROR(VLOOKUP(ROWS($M$5:N6437),$L$5:$M$7000,2,FALSE),"")</f>
        <v/>
      </c>
      <c r="O6437" s="1" t="str">
        <f>IFERROR(VLOOKUP(ROWS($O$5:O6437),$K$5:$L$7000,2,FALSE),"")</f>
        <v/>
      </c>
    </row>
    <row r="6438" spans="2:15" ht="15" customHeight="1" x14ac:dyDescent="0.25">
      <c r="B6438" s="178" t="s">
        <v>13580</v>
      </c>
      <c r="C6438" s="178" t="s">
        <v>88</v>
      </c>
      <c r="D6438" s="178" t="s">
        <v>4526</v>
      </c>
      <c r="E6438" s="178" t="s">
        <v>6993</v>
      </c>
      <c r="F6438" s="178" t="s">
        <v>17</v>
      </c>
      <c r="G6438" s="1">
        <f>IF(ISNUMBER(Pay_Item_Search_Text),IF(ISNUMBER(IF(FIND(Pay_Item_Search_Text,B6438)=1,1, "FALSE")),MAX(G$4:$G6437)+1,IF(ISNUMBER(Pay_Item_Search_Text),0,IF(ISNUMBER(SEARCH(Pay_Item_Search_Text,H6438)),MAX(G$4:$G6437)+1,0))),IF(ISNUMBER(Pay_Item_Search_Text),0,IF(ISNUMBER(SEARCH(Pay_Item_Search_Text,H6438)),MAX(G$4:$G6437)+1,0)))</f>
        <v>6434</v>
      </c>
      <c r="H6438" s="1" t="str">
        <f>IF(Table_PayItems[[#This Row],[Description]]="_","_ Unique Item - "&amp;Table_PayItems[[#This Row],[Item]]&amp;" - $"&amp;Table_PayItems[[#This Row],[Unit]],Table_PayItems[[#This Row],[Description]]&amp;" - $"&amp;Table_PayItems[[#This Row],[Unit]])</f>
        <v>Viburnum trilobum, #5 cont. - $Ea</v>
      </c>
      <c r="I6438" s="29" t="str">
        <f>IFERROR(VLOOKUP(ROWS($M$5:M6438),Table_PayItems[[Search Key]:[Concentrated Name]],2,FALSE),"")</f>
        <v>Viburnum trilobum, #5 cont. - $Ea</v>
      </c>
      <c r="J6438" s="24"/>
      <c r="L6438" s="22">
        <f>IF(ISNUMBER(SEARCH(Pay_Item_Search_Text_2,M6438)),MAX($L$4:L6437)+1,0)</f>
        <v>0</v>
      </c>
      <c r="M6438" s="1" t="str">
        <f>IFERROR(VLOOKUP(ROWS($M$5:M6438),Table_PayItems[[Search Key]:[Concentrated Name]],2,FALSE),"")</f>
        <v>Viburnum trilobum, #5 cont. - $Ea</v>
      </c>
      <c r="N6438" s="1" t="str">
        <f>IFERROR(VLOOKUP(ROWS($M$5:N6438),$L$5:$M$7000,2,FALSE),"")</f>
        <v/>
      </c>
      <c r="O6438" s="1" t="str">
        <f>IFERROR(VLOOKUP(ROWS($O$5:O6438),$K$5:$L$7000,2,FALSE),"")</f>
        <v/>
      </c>
    </row>
    <row r="6439" spans="2:15" ht="15" customHeight="1" x14ac:dyDescent="0.25">
      <c r="B6439" s="178" t="s">
        <v>13581</v>
      </c>
      <c r="C6439" s="178" t="s">
        <v>88</v>
      </c>
      <c r="D6439" s="178" t="s">
        <v>4527</v>
      </c>
      <c r="E6439" s="178" t="s">
        <v>6993</v>
      </c>
      <c r="F6439" s="178" t="s">
        <v>17</v>
      </c>
      <c r="G6439" s="1">
        <f>IF(ISNUMBER(Pay_Item_Search_Text),IF(ISNUMBER(IF(FIND(Pay_Item_Search_Text,B6439)=1,1, "FALSE")),MAX(G$4:$G6438)+1,IF(ISNUMBER(Pay_Item_Search_Text),0,IF(ISNUMBER(SEARCH(Pay_Item_Search_Text,H6439)),MAX(G$4:$G6438)+1,0))),IF(ISNUMBER(Pay_Item_Search_Text),0,IF(ISNUMBER(SEARCH(Pay_Item_Search_Text,H6439)),MAX(G$4:$G6438)+1,0)))</f>
        <v>6435</v>
      </c>
      <c r="H6439" s="1" t="str">
        <f>IF(Table_PayItems[[#This Row],[Description]]="_","_ Unique Item - "&amp;Table_PayItems[[#This Row],[Item]]&amp;" - $"&amp;Table_PayItems[[#This Row],[Unit]],Table_PayItems[[#This Row],[Description]]&amp;" - $"&amp;Table_PayItems[[#This Row],[Unit]])</f>
        <v>Viburnum trilobum, #7 cont. - $Ea</v>
      </c>
      <c r="I6439" s="29" t="str">
        <f>IFERROR(VLOOKUP(ROWS($M$5:M6439),Table_PayItems[[Search Key]:[Concentrated Name]],2,FALSE),"")</f>
        <v>Viburnum trilobum, #7 cont. - $Ea</v>
      </c>
      <c r="J6439" s="24"/>
      <c r="L6439" s="22">
        <f>IF(ISNUMBER(SEARCH(Pay_Item_Search_Text_2,M6439)),MAX($L$4:L6438)+1,0)</f>
        <v>0</v>
      </c>
      <c r="M6439" s="1" t="str">
        <f>IFERROR(VLOOKUP(ROWS($M$5:M6439),Table_PayItems[[Search Key]:[Concentrated Name]],2,FALSE),"")</f>
        <v>Viburnum trilobum, #7 cont. - $Ea</v>
      </c>
      <c r="N6439" s="1" t="str">
        <f>IFERROR(VLOOKUP(ROWS($M$5:N6439),$L$5:$M$7000,2,FALSE),"")</f>
        <v/>
      </c>
      <c r="O6439" s="1" t="str">
        <f>IFERROR(VLOOKUP(ROWS($O$5:O6439),$K$5:$L$7000,2,FALSE),"")</f>
        <v/>
      </c>
    </row>
    <row r="6440" spans="2:15" ht="15" customHeight="1" x14ac:dyDescent="0.25">
      <c r="B6440" s="178" t="s">
        <v>13582</v>
      </c>
      <c r="C6440" s="178" t="s">
        <v>88</v>
      </c>
      <c r="D6440" s="178" t="s">
        <v>4528</v>
      </c>
      <c r="E6440" s="178" t="s">
        <v>6993</v>
      </c>
      <c r="F6440" s="178" t="s">
        <v>17</v>
      </c>
      <c r="G6440" s="1">
        <f>IF(ISNUMBER(Pay_Item_Search_Text),IF(ISNUMBER(IF(FIND(Pay_Item_Search_Text,B6440)=1,1, "FALSE")),MAX(G$4:$G6439)+1,IF(ISNUMBER(Pay_Item_Search_Text),0,IF(ISNUMBER(SEARCH(Pay_Item_Search_Text,H6440)),MAX(G$4:$G6439)+1,0))),IF(ISNUMBER(Pay_Item_Search_Text),0,IF(ISNUMBER(SEARCH(Pay_Item_Search_Text,H6440)),MAX(G$4:$G6439)+1,0)))</f>
        <v>6436</v>
      </c>
      <c r="H6440" s="1" t="str">
        <f>IF(Table_PayItems[[#This Row],[Description]]="_","_ Unique Item - "&amp;Table_PayItems[[#This Row],[Item]]&amp;" - $"&amp;Table_PayItems[[#This Row],[Unit]],Table_PayItems[[#This Row],[Description]]&amp;" - $"&amp;Table_PayItems[[#This Row],[Unit]])</f>
        <v>Viburnum trilobum, bareroot, 18-24 inch - $Ea</v>
      </c>
      <c r="I6440" s="29" t="str">
        <f>IFERROR(VLOOKUP(ROWS($M$5:M6440),Table_PayItems[[Search Key]:[Concentrated Name]],2,FALSE),"")</f>
        <v>Viburnum trilobum, bareroot, 18-24 inch - $Ea</v>
      </c>
      <c r="J6440" s="24"/>
      <c r="L6440" s="22">
        <f>IF(ISNUMBER(SEARCH(Pay_Item_Search_Text_2,M6440)),MAX($L$4:L6439)+1,0)</f>
        <v>0</v>
      </c>
      <c r="M6440" s="1" t="str">
        <f>IFERROR(VLOOKUP(ROWS($M$5:M6440),Table_PayItems[[Search Key]:[Concentrated Name]],2,FALSE),"")</f>
        <v>Viburnum trilobum, bareroot, 18-24 inch - $Ea</v>
      </c>
      <c r="N6440" s="1" t="str">
        <f>IFERROR(VLOOKUP(ROWS($M$5:N6440),$L$5:$M$7000,2,FALSE),"")</f>
        <v/>
      </c>
      <c r="O6440" s="1" t="str">
        <f>IFERROR(VLOOKUP(ROWS($O$5:O6440),$K$5:$L$7000,2,FALSE),"")</f>
        <v/>
      </c>
    </row>
    <row r="6441" spans="2:15" ht="15" customHeight="1" x14ac:dyDescent="0.25">
      <c r="B6441" s="178" t="s">
        <v>13583</v>
      </c>
      <c r="C6441" s="178" t="s">
        <v>88</v>
      </c>
      <c r="D6441" s="178" t="s">
        <v>4529</v>
      </c>
      <c r="E6441" s="178" t="s">
        <v>6993</v>
      </c>
      <c r="F6441" s="178" t="s">
        <v>17</v>
      </c>
      <c r="G6441" s="1">
        <f>IF(ISNUMBER(Pay_Item_Search_Text),IF(ISNUMBER(IF(FIND(Pay_Item_Search_Text,B6441)=1,1, "FALSE")),MAX(G$4:$G6440)+1,IF(ISNUMBER(Pay_Item_Search_Text),0,IF(ISNUMBER(SEARCH(Pay_Item_Search_Text,H6441)),MAX(G$4:$G6440)+1,0))),IF(ISNUMBER(Pay_Item_Search_Text),0,IF(ISNUMBER(SEARCH(Pay_Item_Search_Text,H6441)),MAX(G$4:$G6440)+1,0)))</f>
        <v>6437</v>
      </c>
      <c r="H6441" s="1" t="str">
        <f>IF(Table_PayItems[[#This Row],[Description]]="_","_ Unique Item - "&amp;Table_PayItems[[#This Row],[Item]]&amp;" - $"&amp;Table_PayItems[[#This Row],[Unit]],Table_PayItems[[#This Row],[Description]]&amp;" - $"&amp;Table_PayItems[[#This Row],[Unit]])</f>
        <v>Viburnum trilobum, bareroot, 24-36 inch - $Ea</v>
      </c>
      <c r="I6441" s="29" t="str">
        <f>IFERROR(VLOOKUP(ROWS($M$5:M6441),Table_PayItems[[Search Key]:[Concentrated Name]],2,FALSE),"")</f>
        <v>Viburnum trilobum, bareroot, 24-36 inch - $Ea</v>
      </c>
      <c r="J6441" s="24"/>
      <c r="L6441" s="22">
        <f>IF(ISNUMBER(SEARCH(Pay_Item_Search_Text_2,M6441)),MAX($L$4:L6440)+1,0)</f>
        <v>0</v>
      </c>
      <c r="M6441" s="1" t="str">
        <f>IFERROR(VLOOKUP(ROWS($M$5:M6441),Table_PayItems[[Search Key]:[Concentrated Name]],2,FALSE),"")</f>
        <v>Viburnum trilobum, bareroot, 24-36 inch - $Ea</v>
      </c>
      <c r="N6441" s="1" t="str">
        <f>IFERROR(VLOOKUP(ROWS($M$5:N6441),$L$5:$M$7000,2,FALSE),"")</f>
        <v/>
      </c>
      <c r="O6441" s="1" t="str">
        <f>IFERROR(VLOOKUP(ROWS($O$5:O6441),$K$5:$L$7000,2,FALSE),"")</f>
        <v/>
      </c>
    </row>
    <row r="6442" spans="2:15" ht="15" customHeight="1" x14ac:dyDescent="0.25">
      <c r="B6442" s="178" t="s">
        <v>13584</v>
      </c>
      <c r="C6442" s="178" t="s">
        <v>88</v>
      </c>
      <c r="D6442" s="178" t="s">
        <v>4530</v>
      </c>
      <c r="E6442" s="178" t="s">
        <v>6993</v>
      </c>
      <c r="F6442" s="178" t="s">
        <v>17</v>
      </c>
      <c r="G6442" s="1">
        <f>IF(ISNUMBER(Pay_Item_Search_Text),IF(ISNUMBER(IF(FIND(Pay_Item_Search_Text,B6442)=1,1, "FALSE")),MAX(G$4:$G6441)+1,IF(ISNUMBER(Pay_Item_Search_Text),0,IF(ISNUMBER(SEARCH(Pay_Item_Search_Text,H6442)),MAX(G$4:$G6441)+1,0))),IF(ISNUMBER(Pay_Item_Search_Text),0,IF(ISNUMBER(SEARCH(Pay_Item_Search_Text,H6442)),MAX(G$4:$G6441)+1,0)))</f>
        <v>6438</v>
      </c>
      <c r="H6442" s="1" t="str">
        <f>IF(Table_PayItems[[#This Row],[Description]]="_","_ Unique Item - "&amp;Table_PayItems[[#This Row],[Item]]&amp;" - $"&amp;Table_PayItems[[#This Row],[Unit]],Table_PayItems[[#This Row],[Description]]&amp;" - $"&amp;Table_PayItems[[#This Row],[Unit]])</f>
        <v>Viburnum x juddii, #3 cont. - $Ea</v>
      </c>
      <c r="I6442" s="29" t="str">
        <f>IFERROR(VLOOKUP(ROWS($M$5:M6442),Table_PayItems[[Search Key]:[Concentrated Name]],2,FALSE),"")</f>
        <v>Viburnum x juddii, #3 cont. - $Ea</v>
      </c>
      <c r="J6442" s="24"/>
      <c r="L6442" s="22">
        <f>IF(ISNUMBER(SEARCH(Pay_Item_Search_Text_2,M6442)),MAX($L$4:L6441)+1,0)</f>
        <v>0</v>
      </c>
      <c r="M6442" s="1" t="str">
        <f>IFERROR(VLOOKUP(ROWS($M$5:M6442),Table_PayItems[[Search Key]:[Concentrated Name]],2,FALSE),"")</f>
        <v>Viburnum x juddii, #3 cont. - $Ea</v>
      </c>
      <c r="N6442" s="1" t="str">
        <f>IFERROR(VLOOKUP(ROWS($M$5:N6442),$L$5:$M$7000,2,FALSE),"")</f>
        <v/>
      </c>
      <c r="O6442" s="1" t="str">
        <f>IFERROR(VLOOKUP(ROWS($O$5:O6442),$K$5:$L$7000,2,FALSE),"")</f>
        <v/>
      </c>
    </row>
    <row r="6443" spans="2:15" ht="15" customHeight="1" x14ac:dyDescent="0.25">
      <c r="B6443" s="178" t="s">
        <v>13585</v>
      </c>
      <c r="C6443" s="178" t="s">
        <v>88</v>
      </c>
      <c r="D6443" s="178" t="s">
        <v>4531</v>
      </c>
      <c r="E6443" s="178" t="s">
        <v>6993</v>
      </c>
      <c r="F6443" s="178" t="s">
        <v>17</v>
      </c>
      <c r="G6443" s="1">
        <f>IF(ISNUMBER(Pay_Item_Search_Text),IF(ISNUMBER(IF(FIND(Pay_Item_Search_Text,B6443)=1,1, "FALSE")),MAX(G$4:$G6442)+1,IF(ISNUMBER(Pay_Item_Search_Text),0,IF(ISNUMBER(SEARCH(Pay_Item_Search_Text,H6443)),MAX(G$4:$G6442)+1,0))),IF(ISNUMBER(Pay_Item_Search_Text),0,IF(ISNUMBER(SEARCH(Pay_Item_Search_Text,H6443)),MAX(G$4:$G6442)+1,0)))</f>
        <v>6439</v>
      </c>
      <c r="H6443" s="1" t="str">
        <f>IF(Table_PayItems[[#This Row],[Description]]="_","_ Unique Item - "&amp;Table_PayItems[[#This Row],[Item]]&amp;" - $"&amp;Table_PayItems[[#This Row],[Unit]],Table_PayItems[[#This Row],[Description]]&amp;" - $"&amp;Table_PayItems[[#This Row],[Unit]])</f>
        <v>Viburnum x juddii, #5 cont. - $Ea</v>
      </c>
      <c r="I6443" s="29" t="str">
        <f>IFERROR(VLOOKUP(ROWS($M$5:M6443),Table_PayItems[[Search Key]:[Concentrated Name]],2,FALSE),"")</f>
        <v>Viburnum x juddii, #5 cont. - $Ea</v>
      </c>
      <c r="J6443" s="24"/>
      <c r="L6443" s="22">
        <f>IF(ISNUMBER(SEARCH(Pay_Item_Search_Text_2,M6443)),MAX($L$4:L6442)+1,0)</f>
        <v>0</v>
      </c>
      <c r="M6443" s="1" t="str">
        <f>IFERROR(VLOOKUP(ROWS($M$5:M6443),Table_PayItems[[Search Key]:[Concentrated Name]],2,FALSE),"")</f>
        <v>Viburnum x juddii, #5 cont. - $Ea</v>
      </c>
      <c r="N6443" s="1" t="str">
        <f>IFERROR(VLOOKUP(ROWS($M$5:N6443),$L$5:$M$7000,2,FALSE),"")</f>
        <v/>
      </c>
      <c r="O6443" s="1" t="str">
        <f>IFERROR(VLOOKUP(ROWS($O$5:O6443),$K$5:$L$7000,2,FALSE),"")</f>
        <v/>
      </c>
    </row>
    <row r="6444" spans="2:15" ht="15" customHeight="1" x14ac:dyDescent="0.25">
      <c r="B6444" s="178" t="s">
        <v>13586</v>
      </c>
      <c r="C6444" s="178" t="s">
        <v>88</v>
      </c>
      <c r="D6444" s="178" t="s">
        <v>4532</v>
      </c>
      <c r="E6444" s="178" t="s">
        <v>6993</v>
      </c>
      <c r="F6444" s="178" t="s">
        <v>17</v>
      </c>
      <c r="G6444" s="1">
        <f>IF(ISNUMBER(Pay_Item_Search_Text),IF(ISNUMBER(IF(FIND(Pay_Item_Search_Text,B6444)=1,1, "FALSE")),MAX(G$4:$G6443)+1,IF(ISNUMBER(Pay_Item_Search_Text),0,IF(ISNUMBER(SEARCH(Pay_Item_Search_Text,H6444)),MAX(G$4:$G6443)+1,0))),IF(ISNUMBER(Pay_Item_Search_Text),0,IF(ISNUMBER(SEARCH(Pay_Item_Search_Text,H6444)),MAX(G$4:$G6443)+1,0)))</f>
        <v>6440</v>
      </c>
      <c r="H6444" s="1" t="str">
        <f>IF(Table_PayItems[[#This Row],[Description]]="_","_ Unique Item - "&amp;Table_PayItems[[#This Row],[Item]]&amp;" - $"&amp;Table_PayItems[[#This Row],[Unit]],Table_PayItems[[#This Row],[Description]]&amp;" - $"&amp;Table_PayItems[[#This Row],[Unit]])</f>
        <v>Viburnum x juddii, #7 cont. - $Ea</v>
      </c>
      <c r="I6444" s="29" t="str">
        <f>IFERROR(VLOOKUP(ROWS($M$5:M6444),Table_PayItems[[Search Key]:[Concentrated Name]],2,FALSE),"")</f>
        <v>Viburnum x juddii, #7 cont. - $Ea</v>
      </c>
      <c r="J6444" s="24"/>
      <c r="L6444" s="22">
        <f>IF(ISNUMBER(SEARCH(Pay_Item_Search_Text_2,M6444)),MAX($L$4:L6443)+1,0)</f>
        <v>0</v>
      </c>
      <c r="M6444" s="1" t="str">
        <f>IFERROR(VLOOKUP(ROWS($M$5:M6444),Table_PayItems[[Search Key]:[Concentrated Name]],2,FALSE),"")</f>
        <v>Viburnum x juddii, #7 cont. - $Ea</v>
      </c>
      <c r="N6444" s="1" t="str">
        <f>IFERROR(VLOOKUP(ROWS($M$5:N6444),$L$5:$M$7000,2,FALSE),"")</f>
        <v/>
      </c>
      <c r="O6444" s="1" t="str">
        <f>IFERROR(VLOOKUP(ROWS($O$5:O6444),$K$5:$L$7000,2,FALSE),"")</f>
        <v/>
      </c>
    </row>
    <row r="6445" spans="2:15" ht="15" customHeight="1" x14ac:dyDescent="0.25">
      <c r="B6445" s="178" t="s">
        <v>9969</v>
      </c>
      <c r="C6445" s="178" t="s">
        <v>104</v>
      </c>
      <c r="D6445" s="178" t="s">
        <v>18</v>
      </c>
      <c r="E6445" s="178" t="s">
        <v>17</v>
      </c>
      <c r="F6445" s="178" t="s">
        <v>17</v>
      </c>
      <c r="G6445" s="1">
        <f>IF(ISNUMBER(Pay_Item_Search_Text),IF(ISNUMBER(IF(FIND(Pay_Item_Search_Text,B6445)=1,1, "FALSE")),MAX(G$4:$G6444)+1,IF(ISNUMBER(Pay_Item_Search_Text),0,IF(ISNUMBER(SEARCH(Pay_Item_Search_Text,H6445)),MAX(G$4:$G6444)+1,0))),IF(ISNUMBER(Pay_Item_Search_Text),0,IF(ISNUMBER(SEARCH(Pay_Item_Search_Text,H6445)),MAX(G$4:$G6444)+1,0)))</f>
        <v>6441</v>
      </c>
      <c r="H6445" s="1" t="str">
        <f>IF(Table_PayItems[[#This Row],[Description]]="_","_ Unique Item - "&amp;Table_PayItems[[#This Row],[Item]]&amp;" - $"&amp;Table_PayItems[[#This Row],[Unit]],Table_PayItems[[#This Row],[Description]]&amp;" - $"&amp;Table_PayItems[[#This Row],[Unit]])</f>
        <v>Video Taping Sewer and Culv Pipe - $Ft</v>
      </c>
      <c r="I6445" s="29" t="str">
        <f>IFERROR(VLOOKUP(ROWS($M$5:M6445),Table_PayItems[[Search Key]:[Concentrated Name]],2,FALSE),"")</f>
        <v>Video Taping Sewer and Culv Pipe - $Ft</v>
      </c>
      <c r="J6445" s="24"/>
      <c r="L6445" s="22">
        <f>IF(ISNUMBER(SEARCH(Pay_Item_Search_Text_2,M6445)),MAX($L$4:L6444)+1,0)</f>
        <v>0</v>
      </c>
      <c r="M6445" s="1" t="str">
        <f>IFERROR(VLOOKUP(ROWS($M$5:M6445),Table_PayItems[[Search Key]:[Concentrated Name]],2,FALSE),"")</f>
        <v>Video Taping Sewer and Culv Pipe - $Ft</v>
      </c>
      <c r="N6445" s="1" t="str">
        <f>IFERROR(VLOOKUP(ROWS($M$5:N6445),$L$5:$M$7000,2,FALSE),"")</f>
        <v/>
      </c>
      <c r="O6445" s="1" t="str">
        <f>IFERROR(VLOOKUP(ROWS($O$5:O6445),$K$5:$L$7000,2,FALSE),"")</f>
        <v/>
      </c>
    </row>
    <row r="6446" spans="2:15" ht="15" customHeight="1" x14ac:dyDescent="0.25">
      <c r="B6446" s="178" t="s">
        <v>14227</v>
      </c>
      <c r="C6446" s="178" t="s">
        <v>88</v>
      </c>
      <c r="D6446" s="178" t="s">
        <v>5135</v>
      </c>
      <c r="E6446" s="178" t="s">
        <v>5134</v>
      </c>
      <c r="F6446" s="178" t="s">
        <v>17</v>
      </c>
      <c r="G6446" s="1">
        <f>IF(ISNUMBER(Pay_Item_Search_Text),IF(ISNUMBER(IF(FIND(Pay_Item_Search_Text,B6446)=1,1, "FALSE")),MAX(G$4:$G6445)+1,IF(ISNUMBER(Pay_Item_Search_Text),0,IF(ISNUMBER(SEARCH(Pay_Item_Search_Text,H6446)),MAX(G$4:$G6445)+1,0))),IF(ISNUMBER(Pay_Item_Search_Text),0,IF(ISNUMBER(SEARCH(Pay_Item_Search_Text,H6446)),MAX(G$4:$G6445)+1,0)))</f>
        <v>6442</v>
      </c>
      <c r="H6446" s="1" t="str">
        <f>IF(Table_PayItems[[#This Row],[Description]]="_","_ Unique Item - "&amp;Table_PayItems[[#This Row],[Item]]&amp;" - $"&amp;Table_PayItems[[#This Row],[Unit]],Table_PayItems[[#This Row],[Description]]&amp;" - $"&amp;Table_PayItems[[#This Row],[Unit]])</f>
        <v>Video Traf Detection Camera - $Ea</v>
      </c>
      <c r="I6446" s="29" t="str">
        <f>IFERROR(VLOOKUP(ROWS($M$5:M6446),Table_PayItems[[Search Key]:[Concentrated Name]],2,FALSE),"")</f>
        <v>Video Traf Detection Camera - $Ea</v>
      </c>
      <c r="J6446" s="24"/>
      <c r="L6446" s="22">
        <f>IF(ISNUMBER(SEARCH(Pay_Item_Search_Text_2,M6446)),MAX($L$4:L6445)+1,0)</f>
        <v>0</v>
      </c>
      <c r="M6446" s="1" t="str">
        <f>IFERROR(VLOOKUP(ROWS($M$5:M6446),Table_PayItems[[Search Key]:[Concentrated Name]],2,FALSE),"")</f>
        <v>Video Traf Detection Camera - $Ea</v>
      </c>
      <c r="N6446" s="1" t="str">
        <f>IFERROR(VLOOKUP(ROWS($M$5:N6446),$L$5:$M$7000,2,FALSE),"")</f>
        <v/>
      </c>
      <c r="O6446" s="1" t="str">
        <f>IFERROR(VLOOKUP(ROWS($O$5:O6446),$K$5:$L$7000,2,FALSE),"")</f>
        <v/>
      </c>
    </row>
    <row r="6447" spans="2:15" ht="15" customHeight="1" x14ac:dyDescent="0.25">
      <c r="B6447" s="178" t="s">
        <v>14232</v>
      </c>
      <c r="C6447" s="178" t="s">
        <v>88</v>
      </c>
      <c r="D6447" s="178" t="s">
        <v>14233</v>
      </c>
      <c r="E6447" s="178" t="s">
        <v>5620</v>
      </c>
      <c r="F6447" s="178" t="s">
        <v>17</v>
      </c>
      <c r="G6447" s="1">
        <f>IF(ISNUMBER(Pay_Item_Search_Text),IF(ISNUMBER(IF(FIND(Pay_Item_Search_Text,B6447)=1,1, "FALSE")),MAX(G$4:$G6446)+1,IF(ISNUMBER(Pay_Item_Search_Text),0,IF(ISNUMBER(SEARCH(Pay_Item_Search_Text,H6447)),MAX(G$4:$G6446)+1,0))),IF(ISNUMBER(Pay_Item_Search_Text),0,IF(ISNUMBER(SEARCH(Pay_Item_Search_Text,H6447)),MAX(G$4:$G6446)+1,0)))</f>
        <v>6443</v>
      </c>
      <c r="H6447" s="1" t="str">
        <f>IF(Table_PayItems[[#This Row],[Description]]="_","_ Unique Item - "&amp;Table_PayItems[[#This Row],[Item]]&amp;" - $"&amp;Table_PayItems[[#This Row],[Unit]],Table_PayItems[[#This Row],[Description]]&amp;" - $"&amp;Table_PayItems[[#This Row],[Unit]])</f>
        <v>Video Traf Detection Camera (Mini) - $Ea</v>
      </c>
      <c r="I6447" s="29" t="str">
        <f>IFERROR(VLOOKUP(ROWS($M$5:M6447),Table_PayItems[[Search Key]:[Concentrated Name]],2,FALSE),"")</f>
        <v>Video Traf Detection Camera (Mini) - $Ea</v>
      </c>
      <c r="J6447" s="24"/>
      <c r="L6447" s="22">
        <f>IF(ISNUMBER(SEARCH(Pay_Item_Search_Text_2,M6447)),MAX($L$4:L6446)+1,0)</f>
        <v>0</v>
      </c>
      <c r="M6447" s="1" t="str">
        <f>IFERROR(VLOOKUP(ROWS($M$5:M6447),Table_PayItems[[Search Key]:[Concentrated Name]],2,FALSE),"")</f>
        <v>Video Traf Detection Camera (Mini) - $Ea</v>
      </c>
      <c r="N6447" s="1" t="str">
        <f>IFERROR(VLOOKUP(ROWS($M$5:N6447),$L$5:$M$7000,2,FALSE),"")</f>
        <v/>
      </c>
      <c r="O6447" s="1" t="str">
        <f>IFERROR(VLOOKUP(ROWS($O$5:O6447),$K$5:$L$7000,2,FALSE),"")</f>
        <v/>
      </c>
    </row>
    <row r="6448" spans="2:15" ht="15" customHeight="1" x14ac:dyDescent="0.25">
      <c r="B6448" s="178" t="s">
        <v>14329</v>
      </c>
      <c r="C6448" s="178" t="s">
        <v>88</v>
      </c>
      <c r="D6448" s="178" t="s">
        <v>14330</v>
      </c>
      <c r="E6448" s="178" t="s">
        <v>5620</v>
      </c>
      <c r="F6448" s="178" t="s">
        <v>17</v>
      </c>
      <c r="G6448" s="1">
        <f>IF(ISNUMBER(Pay_Item_Search_Text),IF(ISNUMBER(IF(FIND(Pay_Item_Search_Text,B6448)=1,1, "FALSE")),MAX(G$4:$G6447)+1,IF(ISNUMBER(Pay_Item_Search_Text),0,IF(ISNUMBER(SEARCH(Pay_Item_Search_Text,H6448)),MAX(G$4:$G6447)+1,0))),IF(ISNUMBER(Pay_Item_Search_Text),0,IF(ISNUMBER(SEARCH(Pay_Item_Search_Text,H6448)),MAX(G$4:$G6447)+1,0)))</f>
        <v>6444</v>
      </c>
      <c r="H6448" s="1" t="str">
        <f>IF(Table_PayItems[[#This Row],[Description]]="_","_ Unique Item - "&amp;Table_PayItems[[#This Row],[Item]]&amp;" - $"&amp;Table_PayItems[[#This Row],[Unit]],Table_PayItems[[#This Row],[Description]]&amp;" - $"&amp;Table_PayItems[[#This Row],[Unit]])</f>
        <v>Video Traf Detection Camera (Mini), Rem - $Ea</v>
      </c>
      <c r="I6448" s="29" t="str">
        <f>IFERROR(VLOOKUP(ROWS($M$5:M6448),Table_PayItems[[Search Key]:[Concentrated Name]],2,FALSE),"")</f>
        <v>Video Traf Detection Camera (Mini), Rem - $Ea</v>
      </c>
      <c r="J6448" s="24"/>
      <c r="L6448" s="22">
        <f>IF(ISNUMBER(SEARCH(Pay_Item_Search_Text_2,M6448)),MAX($L$4:L6447)+1,0)</f>
        <v>0</v>
      </c>
      <c r="M6448" s="1" t="str">
        <f>IFERROR(VLOOKUP(ROWS($M$5:M6448),Table_PayItems[[Search Key]:[Concentrated Name]],2,FALSE),"")</f>
        <v>Video Traf Detection Camera (Mini), Rem - $Ea</v>
      </c>
      <c r="N6448" s="1" t="str">
        <f>IFERROR(VLOOKUP(ROWS($M$5:N6448),$L$5:$M$7000,2,FALSE),"")</f>
        <v/>
      </c>
      <c r="O6448" s="1" t="str">
        <f>IFERROR(VLOOKUP(ROWS($O$5:O6448),$K$5:$L$7000,2,FALSE),"")</f>
        <v/>
      </c>
    </row>
    <row r="6449" spans="2:15" ht="15" customHeight="1" x14ac:dyDescent="0.25">
      <c r="B6449" s="178" t="s">
        <v>14230</v>
      </c>
      <c r="C6449" s="178" t="s">
        <v>88</v>
      </c>
      <c r="D6449" s="178" t="s">
        <v>5138</v>
      </c>
      <c r="E6449" s="178" t="s">
        <v>5134</v>
      </c>
      <c r="F6449" s="178" t="s">
        <v>17</v>
      </c>
      <c r="G6449" s="1">
        <f>IF(ISNUMBER(Pay_Item_Search_Text),IF(ISNUMBER(IF(FIND(Pay_Item_Search_Text,B6449)=1,1, "FALSE")),MAX(G$4:$G6448)+1,IF(ISNUMBER(Pay_Item_Search_Text),0,IF(ISNUMBER(SEARCH(Pay_Item_Search_Text,H6449)),MAX(G$4:$G6448)+1,0))),IF(ISNUMBER(Pay_Item_Search_Text),0,IF(ISNUMBER(SEARCH(Pay_Item_Search_Text,H6449)),MAX(G$4:$G6448)+1,0)))</f>
        <v>6445</v>
      </c>
      <c r="H6449" s="1" t="str">
        <f>IF(Table_PayItems[[#This Row],[Description]]="_","_ Unique Item - "&amp;Table_PayItems[[#This Row],[Item]]&amp;" - $"&amp;Table_PayItems[[#This Row],[Unit]],Table_PayItems[[#This Row],[Description]]&amp;" - $"&amp;Table_PayItems[[#This Row],[Unit]])</f>
        <v>Video Traf Detection Camera, Rem - $Ea</v>
      </c>
      <c r="I6449" s="29" t="str">
        <f>IFERROR(VLOOKUP(ROWS($M$5:M6449),Table_PayItems[[Search Key]:[Concentrated Name]],2,FALSE),"")</f>
        <v>Video Traf Detection Camera, Rem - $Ea</v>
      </c>
      <c r="J6449" s="24"/>
      <c r="L6449" s="22">
        <f>IF(ISNUMBER(SEARCH(Pay_Item_Search_Text_2,M6449)),MAX($L$4:L6448)+1,0)</f>
        <v>0</v>
      </c>
      <c r="M6449" s="1" t="str">
        <f>IFERROR(VLOOKUP(ROWS($M$5:M6449),Table_PayItems[[Search Key]:[Concentrated Name]],2,FALSE),"")</f>
        <v>Video Traf Detection Camera, Rem - $Ea</v>
      </c>
      <c r="N6449" s="1" t="str">
        <f>IFERROR(VLOOKUP(ROWS($M$5:N6449),$L$5:$M$7000,2,FALSE),"")</f>
        <v/>
      </c>
      <c r="O6449" s="1" t="str">
        <f>IFERROR(VLOOKUP(ROWS($O$5:O6449),$K$5:$L$7000,2,FALSE),"")</f>
        <v/>
      </c>
    </row>
    <row r="6450" spans="2:15" ht="15" customHeight="1" x14ac:dyDescent="0.25">
      <c r="B6450" s="178" t="s">
        <v>14275</v>
      </c>
      <c r="C6450" s="178" t="s">
        <v>88</v>
      </c>
      <c r="D6450" s="178" t="s">
        <v>5181</v>
      </c>
      <c r="E6450" s="178" t="s">
        <v>5134</v>
      </c>
      <c r="F6450" s="178" t="s">
        <v>17</v>
      </c>
      <c r="G6450" s="1">
        <f>IF(ISNUMBER(Pay_Item_Search_Text),IF(ISNUMBER(IF(FIND(Pay_Item_Search_Text,B6450)=1,1, "FALSE")),MAX(G$4:$G6449)+1,IF(ISNUMBER(Pay_Item_Search_Text),0,IF(ISNUMBER(SEARCH(Pay_Item_Search_Text,H6450)),MAX(G$4:$G6449)+1,0))),IF(ISNUMBER(Pay_Item_Search_Text),0,IF(ISNUMBER(SEARCH(Pay_Item_Search_Text,H6450)),MAX(G$4:$G6449)+1,0)))</f>
        <v>6446</v>
      </c>
      <c r="H6450" s="1" t="str">
        <f>IF(Table_PayItems[[#This Row],[Description]]="_","_ Unique Item - "&amp;Table_PayItems[[#This Row],[Item]]&amp;" - $"&amp;Table_PayItems[[#This Row],[Unit]],Table_PayItems[[#This Row],[Description]]&amp;" - $"&amp;Table_PayItems[[#This Row],[Unit]])</f>
        <v>Video Traf Detection Camera, Salv - $Ea</v>
      </c>
      <c r="I6450" s="29" t="str">
        <f>IFERROR(VLOOKUP(ROWS($M$5:M6450),Table_PayItems[[Search Key]:[Concentrated Name]],2,FALSE),"")</f>
        <v>Video Traf Detection Camera, Salv - $Ea</v>
      </c>
      <c r="J6450" s="24"/>
      <c r="L6450" s="22">
        <f>IF(ISNUMBER(SEARCH(Pay_Item_Search_Text_2,M6450)),MAX($L$4:L6449)+1,0)</f>
        <v>0</v>
      </c>
      <c r="M6450" s="1" t="str">
        <f>IFERROR(VLOOKUP(ROWS($M$5:M6450),Table_PayItems[[Search Key]:[Concentrated Name]],2,FALSE),"")</f>
        <v>Video Traf Detection Camera, Salv - $Ea</v>
      </c>
      <c r="N6450" s="1" t="str">
        <f>IFERROR(VLOOKUP(ROWS($M$5:N6450),$L$5:$M$7000,2,FALSE),"")</f>
        <v/>
      </c>
      <c r="O6450" s="1" t="str">
        <f>IFERROR(VLOOKUP(ROWS($O$5:O6450),$K$5:$L$7000,2,FALSE),"")</f>
        <v/>
      </c>
    </row>
    <row r="6451" spans="2:15" ht="15" customHeight="1" x14ac:dyDescent="0.25">
      <c r="B6451" s="178" t="s">
        <v>14270</v>
      </c>
      <c r="C6451" s="178" t="s">
        <v>88</v>
      </c>
      <c r="D6451" s="178" t="s">
        <v>5176</v>
      </c>
      <c r="E6451" s="178" t="s">
        <v>5134</v>
      </c>
      <c r="F6451" s="178" t="s">
        <v>17</v>
      </c>
      <c r="G6451" s="1">
        <f>IF(ISNUMBER(Pay_Item_Search_Text),IF(ISNUMBER(IF(FIND(Pay_Item_Search_Text,B6451)=1,1, "FALSE")),MAX(G$4:$G6450)+1,IF(ISNUMBER(Pay_Item_Search_Text),0,IF(ISNUMBER(SEARCH(Pay_Item_Search_Text,H6451)),MAX(G$4:$G6450)+1,0))),IF(ISNUMBER(Pay_Item_Search_Text),0,IF(ISNUMBER(SEARCH(Pay_Item_Search_Text,H6451)),MAX(G$4:$G6450)+1,0)))</f>
        <v>6447</v>
      </c>
      <c r="H6451" s="1" t="str">
        <f>IF(Table_PayItems[[#This Row],[Description]]="_","_ Unique Item - "&amp;Table_PayItems[[#This Row],[Item]]&amp;" - $"&amp;Table_PayItems[[#This Row],[Unit]],Table_PayItems[[#This Row],[Description]]&amp;" - $"&amp;Table_PayItems[[#This Row],[Unit]])</f>
        <v>Video Traf Detection Camera, Span Wire Mtd - $Ea</v>
      </c>
      <c r="I6451" s="29" t="str">
        <f>IFERROR(VLOOKUP(ROWS($M$5:M6451),Table_PayItems[[Search Key]:[Concentrated Name]],2,FALSE),"")</f>
        <v>Video Traf Detection Camera, Span Wire Mtd - $Ea</v>
      </c>
      <c r="J6451" s="24"/>
      <c r="L6451" s="22">
        <f>IF(ISNUMBER(SEARCH(Pay_Item_Search_Text_2,M6451)),MAX($L$4:L6450)+1,0)</f>
        <v>0</v>
      </c>
      <c r="M6451" s="1" t="str">
        <f>IFERROR(VLOOKUP(ROWS($M$5:M6451),Table_PayItems[[Search Key]:[Concentrated Name]],2,FALSE),"")</f>
        <v>Video Traf Detection Camera, Span Wire Mtd - $Ea</v>
      </c>
      <c r="N6451" s="1" t="str">
        <f>IFERROR(VLOOKUP(ROWS($M$5:N6451),$L$5:$M$7000,2,FALSE),"")</f>
        <v/>
      </c>
      <c r="O6451" s="1" t="str">
        <f>IFERROR(VLOOKUP(ROWS($O$5:O6451),$K$5:$L$7000,2,FALSE),"")</f>
        <v/>
      </c>
    </row>
    <row r="6452" spans="2:15" ht="15" customHeight="1" x14ac:dyDescent="0.25">
      <c r="B6452" s="178" t="s">
        <v>14271</v>
      </c>
      <c r="C6452" s="178" t="s">
        <v>88</v>
      </c>
      <c r="D6452" s="178" t="s">
        <v>5177</v>
      </c>
      <c r="E6452" s="178" t="s">
        <v>5134</v>
      </c>
      <c r="F6452" s="178" t="s">
        <v>17</v>
      </c>
      <c r="G6452" s="1">
        <f>IF(ISNUMBER(Pay_Item_Search_Text),IF(ISNUMBER(IF(FIND(Pay_Item_Search_Text,B6452)=1,1, "FALSE")),MAX(G$4:$G6451)+1,IF(ISNUMBER(Pay_Item_Search_Text),0,IF(ISNUMBER(SEARCH(Pay_Item_Search_Text,H6452)),MAX(G$4:$G6451)+1,0))),IF(ISNUMBER(Pay_Item_Search_Text),0,IF(ISNUMBER(SEARCH(Pay_Item_Search_Text,H6452)),MAX(G$4:$G6451)+1,0)))</f>
        <v>6448</v>
      </c>
      <c r="H6452" s="1" t="str">
        <f>IF(Table_PayItems[[#This Row],[Description]]="_","_ Unique Item - "&amp;Table_PayItems[[#This Row],[Item]]&amp;" - $"&amp;Table_PayItems[[#This Row],[Unit]],Table_PayItems[[#This Row],[Description]]&amp;" - $"&amp;Table_PayItems[[#This Row],[Unit]])</f>
        <v>Video Traf Detection Camera, Span Wire Mtd, Rem - $Ea</v>
      </c>
      <c r="I6452" s="29" t="str">
        <f>IFERROR(VLOOKUP(ROWS($M$5:M6452),Table_PayItems[[Search Key]:[Concentrated Name]],2,FALSE),"")</f>
        <v>Video Traf Detection Camera, Span Wire Mtd, Rem - $Ea</v>
      </c>
      <c r="J6452" s="24"/>
      <c r="L6452" s="22">
        <f>IF(ISNUMBER(SEARCH(Pay_Item_Search_Text_2,M6452)),MAX($L$4:L6451)+1,0)</f>
        <v>0</v>
      </c>
      <c r="M6452" s="1" t="str">
        <f>IFERROR(VLOOKUP(ROWS($M$5:M6452),Table_PayItems[[Search Key]:[Concentrated Name]],2,FALSE),"")</f>
        <v>Video Traf Detection Camera, Span Wire Mtd, Rem - $Ea</v>
      </c>
      <c r="N6452" s="1" t="str">
        <f>IFERROR(VLOOKUP(ROWS($M$5:N6452),$L$5:$M$7000,2,FALSE),"")</f>
        <v/>
      </c>
      <c r="O6452" s="1" t="str">
        <f>IFERROR(VLOOKUP(ROWS($O$5:O6452),$K$5:$L$7000,2,FALSE),"")</f>
        <v/>
      </c>
    </row>
    <row r="6453" spans="2:15" ht="15" customHeight="1" x14ac:dyDescent="0.25">
      <c r="B6453" s="178" t="s">
        <v>14272</v>
      </c>
      <c r="C6453" s="178" t="s">
        <v>88</v>
      </c>
      <c r="D6453" s="178" t="s">
        <v>5178</v>
      </c>
      <c r="E6453" s="178" t="s">
        <v>5134</v>
      </c>
      <c r="F6453" s="178" t="s">
        <v>17</v>
      </c>
      <c r="G6453" s="1">
        <f>IF(ISNUMBER(Pay_Item_Search_Text),IF(ISNUMBER(IF(FIND(Pay_Item_Search_Text,B6453)=1,1, "FALSE")),MAX(G$4:$G6452)+1,IF(ISNUMBER(Pay_Item_Search_Text),0,IF(ISNUMBER(SEARCH(Pay_Item_Search_Text,H6453)),MAX(G$4:$G6452)+1,0))),IF(ISNUMBER(Pay_Item_Search_Text),0,IF(ISNUMBER(SEARCH(Pay_Item_Search_Text,H6453)),MAX(G$4:$G6452)+1,0)))</f>
        <v>6449</v>
      </c>
      <c r="H6453" s="1" t="str">
        <f>IF(Table_PayItems[[#This Row],[Description]]="_","_ Unique Item - "&amp;Table_PayItems[[#This Row],[Item]]&amp;" - $"&amp;Table_PayItems[[#This Row],[Unit]],Table_PayItems[[#This Row],[Description]]&amp;" - $"&amp;Table_PayItems[[#This Row],[Unit]])</f>
        <v>Video Traf Detection Camera, Span Wire Mtd, Salv - $Ea</v>
      </c>
      <c r="I6453" s="29" t="str">
        <f>IFERROR(VLOOKUP(ROWS($M$5:M6453),Table_PayItems[[Search Key]:[Concentrated Name]],2,FALSE),"")</f>
        <v>Video Traf Detection Camera, Span Wire Mtd, Salv - $Ea</v>
      </c>
      <c r="J6453" s="24"/>
      <c r="L6453" s="22">
        <f>IF(ISNUMBER(SEARCH(Pay_Item_Search_Text_2,M6453)),MAX($L$4:L6452)+1,0)</f>
        <v>0</v>
      </c>
      <c r="M6453" s="1" t="str">
        <f>IFERROR(VLOOKUP(ROWS($M$5:M6453),Table_PayItems[[Search Key]:[Concentrated Name]],2,FALSE),"")</f>
        <v>Video Traf Detection Camera, Span Wire Mtd, Salv - $Ea</v>
      </c>
      <c r="N6453" s="1" t="str">
        <f>IFERROR(VLOOKUP(ROWS($M$5:N6453),$L$5:$M$7000,2,FALSE),"")</f>
        <v/>
      </c>
      <c r="O6453" s="1" t="str">
        <f>IFERROR(VLOOKUP(ROWS($O$5:O6453),$K$5:$L$7000,2,FALSE),"")</f>
        <v/>
      </c>
    </row>
    <row r="6454" spans="2:15" ht="15" customHeight="1" x14ac:dyDescent="0.25">
      <c r="B6454" s="178" t="s">
        <v>14226</v>
      </c>
      <c r="C6454" s="178" t="s">
        <v>88</v>
      </c>
      <c r="D6454" s="178" t="s">
        <v>5133</v>
      </c>
      <c r="E6454" s="178" t="s">
        <v>5134</v>
      </c>
      <c r="F6454" s="178" t="s">
        <v>17</v>
      </c>
      <c r="G6454" s="1">
        <f>IF(ISNUMBER(Pay_Item_Search_Text),IF(ISNUMBER(IF(FIND(Pay_Item_Search_Text,B6454)=1,1, "FALSE")),MAX(G$4:$G6453)+1,IF(ISNUMBER(Pay_Item_Search_Text),0,IF(ISNUMBER(SEARCH(Pay_Item_Search_Text,H6454)),MAX(G$4:$G6453)+1,0))),IF(ISNUMBER(Pay_Item_Search_Text),0,IF(ISNUMBER(SEARCH(Pay_Item_Search_Text,H6454)),MAX(G$4:$G6453)+1,0)))</f>
        <v>6450</v>
      </c>
      <c r="H6454" s="1" t="str">
        <f>IF(Table_PayItems[[#This Row],[Description]]="_","_ Unique Item - "&amp;Table_PayItems[[#This Row],[Item]]&amp;" - $"&amp;Table_PayItems[[#This Row],[Unit]],Table_PayItems[[#This Row],[Description]]&amp;" - $"&amp;Table_PayItems[[#This Row],[Unit]])</f>
        <v>Video Traf Detection System - $Ea</v>
      </c>
      <c r="I6454" s="29" t="str">
        <f>IFERROR(VLOOKUP(ROWS($M$5:M6454),Table_PayItems[[Search Key]:[Concentrated Name]],2,FALSE),"")</f>
        <v>Video Traf Detection System - $Ea</v>
      </c>
      <c r="J6454" s="24"/>
      <c r="L6454" s="22">
        <f>IF(ISNUMBER(SEARCH(Pay_Item_Search_Text_2,M6454)),MAX($L$4:L6453)+1,0)</f>
        <v>0</v>
      </c>
      <c r="M6454" s="1" t="str">
        <f>IFERROR(VLOOKUP(ROWS($M$5:M6454),Table_PayItems[[Search Key]:[Concentrated Name]],2,FALSE),"")</f>
        <v>Video Traf Detection System - $Ea</v>
      </c>
      <c r="N6454" s="1" t="str">
        <f>IFERROR(VLOOKUP(ROWS($M$5:N6454),$L$5:$M$7000,2,FALSE),"")</f>
        <v/>
      </c>
      <c r="O6454" s="1" t="str">
        <f>IFERROR(VLOOKUP(ROWS($O$5:O6454),$K$5:$L$7000,2,FALSE),"")</f>
        <v/>
      </c>
    </row>
    <row r="6455" spans="2:15" ht="15" customHeight="1" x14ac:dyDescent="0.25">
      <c r="B6455" s="178" t="s">
        <v>14234</v>
      </c>
      <c r="C6455" s="178" t="s">
        <v>88</v>
      </c>
      <c r="D6455" s="178" t="s">
        <v>14235</v>
      </c>
      <c r="E6455" s="178" t="s">
        <v>5620</v>
      </c>
      <c r="F6455" s="178" t="s">
        <v>17</v>
      </c>
      <c r="G6455" s="1">
        <f>IF(ISNUMBER(Pay_Item_Search_Text),IF(ISNUMBER(IF(FIND(Pay_Item_Search_Text,B6455)=1,1, "FALSE")),MAX(G$4:$G6454)+1,IF(ISNUMBER(Pay_Item_Search_Text),0,IF(ISNUMBER(SEARCH(Pay_Item_Search_Text,H6455)),MAX(G$4:$G6454)+1,0))),IF(ISNUMBER(Pay_Item_Search_Text),0,IF(ISNUMBER(SEARCH(Pay_Item_Search_Text,H6455)),MAX(G$4:$G6454)+1,0)))</f>
        <v>6451</v>
      </c>
      <c r="H6455" s="1" t="str">
        <f>IF(Table_PayItems[[#This Row],[Description]]="_","_ Unique Item - "&amp;Table_PayItems[[#This Row],[Item]]&amp;" - $"&amp;Table_PayItems[[#This Row],[Unit]],Table_PayItems[[#This Row],[Description]]&amp;" - $"&amp;Table_PayItems[[#This Row],[Unit]])</f>
        <v>Video Traf Detection System (Mini) - $Ea</v>
      </c>
      <c r="I6455" s="29" t="str">
        <f>IFERROR(VLOOKUP(ROWS($M$5:M6455),Table_PayItems[[Search Key]:[Concentrated Name]],2,FALSE),"")</f>
        <v>Video Traf Detection System (Mini) - $Ea</v>
      </c>
      <c r="J6455" s="24"/>
      <c r="L6455" s="22">
        <f>IF(ISNUMBER(SEARCH(Pay_Item_Search_Text_2,M6455)),MAX($L$4:L6454)+1,0)</f>
        <v>0</v>
      </c>
      <c r="M6455" s="1" t="str">
        <f>IFERROR(VLOOKUP(ROWS($M$5:M6455),Table_PayItems[[Search Key]:[Concentrated Name]],2,FALSE),"")</f>
        <v>Video Traf Detection System (Mini) - $Ea</v>
      </c>
      <c r="N6455" s="1" t="str">
        <f>IFERROR(VLOOKUP(ROWS($M$5:N6455),$L$5:$M$7000,2,FALSE),"")</f>
        <v/>
      </c>
      <c r="O6455" s="1" t="str">
        <f>IFERROR(VLOOKUP(ROWS($O$5:O6455),$K$5:$L$7000,2,FALSE),"")</f>
        <v/>
      </c>
    </row>
    <row r="6456" spans="2:15" ht="15" customHeight="1" x14ac:dyDescent="0.25">
      <c r="B6456" s="178" t="s">
        <v>14331</v>
      </c>
      <c r="C6456" s="178" t="s">
        <v>88</v>
      </c>
      <c r="D6456" s="178" t="s">
        <v>14332</v>
      </c>
      <c r="E6456" s="178" t="s">
        <v>5620</v>
      </c>
      <c r="F6456" s="178" t="s">
        <v>17</v>
      </c>
      <c r="G6456" s="1">
        <f>IF(ISNUMBER(Pay_Item_Search_Text),IF(ISNUMBER(IF(FIND(Pay_Item_Search_Text,B6456)=1,1, "FALSE")),MAX(G$4:$G6455)+1,IF(ISNUMBER(Pay_Item_Search_Text),0,IF(ISNUMBER(SEARCH(Pay_Item_Search_Text,H6456)),MAX(G$4:$G6455)+1,0))),IF(ISNUMBER(Pay_Item_Search_Text),0,IF(ISNUMBER(SEARCH(Pay_Item_Search_Text,H6456)),MAX(G$4:$G6455)+1,0)))</f>
        <v>6452</v>
      </c>
      <c r="H6456" s="1" t="str">
        <f>IF(Table_PayItems[[#This Row],[Description]]="_","_ Unique Item - "&amp;Table_PayItems[[#This Row],[Item]]&amp;" - $"&amp;Table_PayItems[[#This Row],[Unit]],Table_PayItems[[#This Row],[Description]]&amp;" - $"&amp;Table_PayItems[[#This Row],[Unit]])</f>
        <v>Video Traf Detection System (Mini), Rem - $Ea</v>
      </c>
      <c r="I6456" s="29" t="str">
        <f>IFERROR(VLOOKUP(ROWS($M$5:M6456),Table_PayItems[[Search Key]:[Concentrated Name]],2,FALSE),"")</f>
        <v>Video Traf Detection System (Mini), Rem - $Ea</v>
      </c>
      <c r="J6456" s="24"/>
      <c r="L6456" s="22">
        <f>IF(ISNUMBER(SEARCH(Pay_Item_Search_Text_2,M6456)),MAX($L$4:L6455)+1,0)</f>
        <v>0</v>
      </c>
      <c r="M6456" s="1" t="str">
        <f>IFERROR(VLOOKUP(ROWS($M$5:M6456),Table_PayItems[[Search Key]:[Concentrated Name]],2,FALSE),"")</f>
        <v>Video Traf Detection System (Mini), Rem - $Ea</v>
      </c>
      <c r="N6456" s="1" t="str">
        <f>IFERROR(VLOOKUP(ROWS($M$5:N6456),$L$5:$M$7000,2,FALSE),"")</f>
        <v/>
      </c>
      <c r="O6456" s="1" t="str">
        <f>IFERROR(VLOOKUP(ROWS($O$5:O6456),$K$5:$L$7000,2,FALSE),"")</f>
        <v/>
      </c>
    </row>
    <row r="6457" spans="2:15" ht="15" customHeight="1" x14ac:dyDescent="0.25">
      <c r="B6457" s="178" t="s">
        <v>14229</v>
      </c>
      <c r="C6457" s="178" t="s">
        <v>88</v>
      </c>
      <c r="D6457" s="178" t="s">
        <v>5137</v>
      </c>
      <c r="E6457" s="178" t="s">
        <v>5134</v>
      </c>
      <c r="F6457" s="178" t="s">
        <v>17</v>
      </c>
      <c r="G6457" s="1">
        <f>IF(ISNUMBER(Pay_Item_Search_Text),IF(ISNUMBER(IF(FIND(Pay_Item_Search_Text,B6457)=1,1, "FALSE")),MAX(G$4:$G6456)+1,IF(ISNUMBER(Pay_Item_Search_Text),0,IF(ISNUMBER(SEARCH(Pay_Item_Search_Text,H6457)),MAX(G$4:$G6456)+1,0))),IF(ISNUMBER(Pay_Item_Search_Text),0,IF(ISNUMBER(SEARCH(Pay_Item_Search_Text,H6457)),MAX(G$4:$G6456)+1,0)))</f>
        <v>6453</v>
      </c>
      <c r="H6457" s="1" t="str">
        <f>IF(Table_PayItems[[#This Row],[Description]]="_","_ Unique Item - "&amp;Table_PayItems[[#This Row],[Item]]&amp;" - $"&amp;Table_PayItems[[#This Row],[Unit]],Table_PayItems[[#This Row],[Description]]&amp;" - $"&amp;Table_PayItems[[#This Row],[Unit]])</f>
        <v>Video Traf Detection System, Rem - $Ea</v>
      </c>
      <c r="I6457" s="29" t="str">
        <f>IFERROR(VLOOKUP(ROWS($M$5:M6457),Table_PayItems[[Search Key]:[Concentrated Name]],2,FALSE),"")</f>
        <v>Video Traf Detection System, Rem - $Ea</v>
      </c>
      <c r="J6457" s="24"/>
      <c r="L6457" s="22">
        <f>IF(ISNUMBER(SEARCH(Pay_Item_Search_Text_2,M6457)),MAX($L$4:L6456)+1,0)</f>
        <v>0</v>
      </c>
      <c r="M6457" s="1" t="str">
        <f>IFERROR(VLOOKUP(ROWS($M$5:M6457),Table_PayItems[[Search Key]:[Concentrated Name]],2,FALSE),"")</f>
        <v>Video Traf Detection System, Rem - $Ea</v>
      </c>
      <c r="N6457" s="1" t="str">
        <f>IFERROR(VLOOKUP(ROWS($M$5:N6457),$L$5:$M$7000,2,FALSE),"")</f>
        <v/>
      </c>
      <c r="O6457" s="1" t="str">
        <f>IFERROR(VLOOKUP(ROWS($O$5:O6457),$K$5:$L$7000,2,FALSE),"")</f>
        <v/>
      </c>
    </row>
    <row r="6458" spans="2:15" ht="15" customHeight="1" x14ac:dyDescent="0.25">
      <c r="B6458" s="178" t="s">
        <v>14274</v>
      </c>
      <c r="C6458" s="178" t="s">
        <v>88</v>
      </c>
      <c r="D6458" s="178" t="s">
        <v>5180</v>
      </c>
      <c r="E6458" s="178" t="s">
        <v>5134</v>
      </c>
      <c r="F6458" s="178" t="s">
        <v>17</v>
      </c>
      <c r="G6458" s="1">
        <f>IF(ISNUMBER(Pay_Item_Search_Text),IF(ISNUMBER(IF(FIND(Pay_Item_Search_Text,B6458)=1,1, "FALSE")),MAX(G$4:$G6457)+1,IF(ISNUMBER(Pay_Item_Search_Text),0,IF(ISNUMBER(SEARCH(Pay_Item_Search_Text,H6458)),MAX(G$4:$G6457)+1,0))),IF(ISNUMBER(Pay_Item_Search_Text),0,IF(ISNUMBER(SEARCH(Pay_Item_Search_Text,H6458)),MAX(G$4:$G6457)+1,0)))</f>
        <v>6454</v>
      </c>
      <c r="H6458" s="1" t="str">
        <f>IF(Table_PayItems[[#This Row],[Description]]="_","_ Unique Item - "&amp;Table_PayItems[[#This Row],[Item]]&amp;" - $"&amp;Table_PayItems[[#This Row],[Unit]],Table_PayItems[[#This Row],[Description]]&amp;" - $"&amp;Table_PayItems[[#This Row],[Unit]])</f>
        <v>Video Traf Detection System, Salv - $Ea</v>
      </c>
      <c r="I6458" s="29" t="str">
        <f>IFERROR(VLOOKUP(ROWS($M$5:M6458),Table_PayItems[[Search Key]:[Concentrated Name]],2,FALSE),"")</f>
        <v>Video Traf Detection System, Salv - $Ea</v>
      </c>
      <c r="J6458" s="24"/>
      <c r="L6458" s="22">
        <f>IF(ISNUMBER(SEARCH(Pay_Item_Search_Text_2,M6458)),MAX($L$4:L6457)+1,0)</f>
        <v>0</v>
      </c>
      <c r="M6458" s="1" t="str">
        <f>IFERROR(VLOOKUP(ROWS($M$5:M6458),Table_PayItems[[Search Key]:[Concentrated Name]],2,FALSE),"")</f>
        <v>Video Traf Detection System, Salv - $Ea</v>
      </c>
      <c r="N6458" s="1" t="str">
        <f>IFERROR(VLOOKUP(ROWS($M$5:N6458),$L$5:$M$7000,2,FALSE),"")</f>
        <v/>
      </c>
      <c r="O6458" s="1" t="str">
        <f>IFERROR(VLOOKUP(ROWS($O$5:O6458),$K$5:$L$7000,2,FALSE),"")</f>
        <v/>
      </c>
    </row>
    <row r="6459" spans="2:15" ht="15" customHeight="1" x14ac:dyDescent="0.25">
      <c r="B6459" s="178" t="s">
        <v>13587</v>
      </c>
      <c r="C6459" s="178" t="s">
        <v>88</v>
      </c>
      <c r="D6459" s="178" t="s">
        <v>4533</v>
      </c>
      <c r="E6459" s="178" t="s">
        <v>6993</v>
      </c>
      <c r="F6459" s="178" t="s">
        <v>17</v>
      </c>
      <c r="G6459" s="1">
        <f>IF(ISNUMBER(Pay_Item_Search_Text),IF(ISNUMBER(IF(FIND(Pay_Item_Search_Text,B6459)=1,1, "FALSE")),MAX(G$4:$G6458)+1,IF(ISNUMBER(Pay_Item_Search_Text),0,IF(ISNUMBER(SEARCH(Pay_Item_Search_Text,H6459)),MAX(G$4:$G6458)+1,0))),IF(ISNUMBER(Pay_Item_Search_Text),0,IF(ISNUMBER(SEARCH(Pay_Item_Search_Text,H6459)),MAX(G$4:$G6458)+1,0)))</f>
        <v>6455</v>
      </c>
      <c r="H6459" s="1" t="str">
        <f>IF(Table_PayItems[[#This Row],[Description]]="_","_ Unique Item - "&amp;Table_PayItems[[#This Row],[Item]]&amp;" - $"&amp;Table_PayItems[[#This Row],[Unit]],Table_PayItems[[#This Row],[Description]]&amp;" - $"&amp;Table_PayItems[[#This Row],[Unit]])</f>
        <v>Vinca minor, 2 1/4 inch pot - $Ea</v>
      </c>
      <c r="I6459" s="29" t="str">
        <f>IFERROR(VLOOKUP(ROWS($M$5:M6459),Table_PayItems[[Search Key]:[Concentrated Name]],2,FALSE),"")</f>
        <v>Vinca minor, 2 1/4 inch pot - $Ea</v>
      </c>
      <c r="J6459" s="24"/>
      <c r="L6459" s="22">
        <f>IF(ISNUMBER(SEARCH(Pay_Item_Search_Text_2,M6459)),MAX($L$4:L6458)+1,0)</f>
        <v>0</v>
      </c>
      <c r="M6459" s="1" t="str">
        <f>IFERROR(VLOOKUP(ROWS($M$5:M6459),Table_PayItems[[Search Key]:[Concentrated Name]],2,FALSE),"")</f>
        <v>Vinca minor, 2 1/4 inch pot - $Ea</v>
      </c>
      <c r="N6459" s="1" t="str">
        <f>IFERROR(VLOOKUP(ROWS($M$5:N6459),$L$5:$M$7000,2,FALSE),"")</f>
        <v/>
      </c>
      <c r="O6459" s="1" t="str">
        <f>IFERROR(VLOOKUP(ROWS($O$5:O6459),$K$5:$L$7000,2,FALSE),"")</f>
        <v/>
      </c>
    </row>
    <row r="6460" spans="2:15" ht="15" customHeight="1" x14ac:dyDescent="0.25">
      <c r="B6460" s="178" t="s">
        <v>10764</v>
      </c>
      <c r="C6460" s="178" t="s">
        <v>132</v>
      </c>
      <c r="D6460" s="178" t="s">
        <v>2767</v>
      </c>
      <c r="E6460" s="178" t="s">
        <v>17</v>
      </c>
      <c r="F6460" s="178" t="s">
        <v>17</v>
      </c>
      <c r="G6460" s="1">
        <f>IF(ISNUMBER(Pay_Item_Search_Text),IF(ISNUMBER(IF(FIND(Pay_Item_Search_Text,B6460)=1,1, "FALSE")),MAX(G$4:$G6459)+1,IF(ISNUMBER(Pay_Item_Search_Text),0,IF(ISNUMBER(SEARCH(Pay_Item_Search_Text,H6460)),MAX(G$4:$G6459)+1,0))),IF(ISNUMBER(Pay_Item_Search_Text),0,IF(ISNUMBER(SEARCH(Pay_Item_Search_Text,H6460)),MAX(G$4:$G6459)+1,0)))</f>
        <v>6456</v>
      </c>
      <c r="H6460" s="1" t="str">
        <f>IF(Table_PayItems[[#This Row],[Description]]="_","_ Unique Item - "&amp;Table_PayItems[[#This Row],[Item]]&amp;" - $"&amp;Table_PayItems[[#This Row],[Unit]],Table_PayItems[[#This Row],[Description]]&amp;" - $"&amp;Table_PayItems[[#This Row],[Unit]])</f>
        <v>Wall Drain - $Sft</v>
      </c>
      <c r="I6460" s="29" t="str">
        <f>IFERROR(VLOOKUP(ROWS($M$5:M6460),Table_PayItems[[Search Key]:[Concentrated Name]],2,FALSE),"")</f>
        <v>Wall Drain - $Sft</v>
      </c>
      <c r="J6460" s="24"/>
      <c r="L6460" s="22">
        <f>IF(ISNUMBER(SEARCH(Pay_Item_Search_Text_2,M6460)),MAX($L$4:L6459)+1,0)</f>
        <v>0</v>
      </c>
      <c r="M6460" s="1" t="str">
        <f>IFERROR(VLOOKUP(ROWS($M$5:M6460),Table_PayItems[[Search Key]:[Concentrated Name]],2,FALSE),"")</f>
        <v>Wall Drain - $Sft</v>
      </c>
      <c r="N6460" s="1" t="str">
        <f>IFERROR(VLOOKUP(ROWS($M$5:N6460),$L$5:$M$7000,2,FALSE),"")</f>
        <v/>
      </c>
      <c r="O6460" s="1" t="str">
        <f>IFERROR(VLOOKUP(ROWS($O$5:O6460),$K$5:$L$7000,2,FALSE),"")</f>
        <v/>
      </c>
    </row>
    <row r="6461" spans="2:15" ht="15" customHeight="1" x14ac:dyDescent="0.25">
      <c r="B6461" s="178" t="s">
        <v>14162</v>
      </c>
      <c r="C6461" s="178" t="s">
        <v>88</v>
      </c>
      <c r="D6461" s="178" t="s">
        <v>5072</v>
      </c>
      <c r="E6461" s="178" t="s">
        <v>17</v>
      </c>
      <c r="F6461" s="178" t="s">
        <v>17</v>
      </c>
      <c r="G6461" s="1">
        <f>IF(ISNUMBER(Pay_Item_Search_Text),IF(ISNUMBER(IF(FIND(Pay_Item_Search_Text,B6461)=1,1, "FALSE")),MAX(G$4:$G6460)+1,IF(ISNUMBER(Pay_Item_Search_Text),0,IF(ISNUMBER(SEARCH(Pay_Item_Search_Text,H6461)),MAX(G$4:$G6460)+1,0))),IF(ISNUMBER(Pay_Item_Search_Text),0,IF(ISNUMBER(SEARCH(Pay_Item_Search_Text,H6461)),MAX(G$4:$G6460)+1,0)))</f>
        <v>6457</v>
      </c>
      <c r="H6461" s="1" t="str">
        <f>IF(Table_PayItems[[#This Row],[Description]]="_","_ Unique Item - "&amp;Table_PayItems[[#This Row],[Item]]&amp;" - $"&amp;Table_PayItems[[#This Row],[Unit]],Table_PayItems[[#This Row],[Description]]&amp;" - $"&amp;Table_PayItems[[#This Row],[Unit]])</f>
        <v>Warning Sign - $Ea</v>
      </c>
      <c r="I6461" s="29" t="str">
        <f>IFERROR(VLOOKUP(ROWS($M$5:M6461),Table_PayItems[[Search Key]:[Concentrated Name]],2,FALSE),"")</f>
        <v>Warning Sign - $Ea</v>
      </c>
      <c r="J6461" s="24"/>
      <c r="L6461" s="22">
        <f>IF(ISNUMBER(SEARCH(Pay_Item_Search_Text_2,M6461)),MAX($L$4:L6460)+1,0)</f>
        <v>0</v>
      </c>
      <c r="M6461" s="1" t="str">
        <f>IFERROR(VLOOKUP(ROWS($M$5:M6461),Table_PayItems[[Search Key]:[Concentrated Name]],2,FALSE),"")</f>
        <v>Warning Sign - $Ea</v>
      </c>
      <c r="N6461" s="1" t="str">
        <f>IFERROR(VLOOKUP(ROWS($M$5:N6461),$L$5:$M$7000,2,FALSE),"")</f>
        <v/>
      </c>
      <c r="O6461" s="1" t="str">
        <f>IFERROR(VLOOKUP(ROWS($O$5:O6461),$K$5:$L$7000,2,FALSE),"")</f>
        <v/>
      </c>
    </row>
    <row r="6462" spans="2:15" ht="15" customHeight="1" x14ac:dyDescent="0.25">
      <c r="B6462" s="178" t="s">
        <v>14163</v>
      </c>
      <c r="C6462" s="178" t="s">
        <v>88</v>
      </c>
      <c r="D6462" s="178" t="s">
        <v>5073</v>
      </c>
      <c r="E6462" s="178" t="s">
        <v>17</v>
      </c>
      <c r="F6462" s="178" t="s">
        <v>17</v>
      </c>
      <c r="G6462" s="1">
        <f>IF(ISNUMBER(Pay_Item_Search_Text),IF(ISNUMBER(IF(FIND(Pay_Item_Search_Text,B6462)=1,1, "FALSE")),MAX(G$4:$G6461)+1,IF(ISNUMBER(Pay_Item_Search_Text),0,IF(ISNUMBER(SEARCH(Pay_Item_Search_Text,H6462)),MAX(G$4:$G6461)+1,0))),IF(ISNUMBER(Pay_Item_Search_Text),0,IF(ISNUMBER(SEARCH(Pay_Item_Search_Text,H6462)),MAX(G$4:$G6461)+1,0)))</f>
        <v>6458</v>
      </c>
      <c r="H6462" s="1" t="str">
        <f>IF(Table_PayItems[[#This Row],[Description]]="_","_ Unique Item - "&amp;Table_PayItems[[#This Row],[Item]]&amp;" - $"&amp;Table_PayItems[[#This Row],[Unit]],Table_PayItems[[#This Row],[Description]]&amp;" - $"&amp;Table_PayItems[[#This Row],[Unit]])</f>
        <v>Warning Sign, Rem - $Ea</v>
      </c>
      <c r="I6462" s="29" t="str">
        <f>IFERROR(VLOOKUP(ROWS($M$5:M6462),Table_PayItems[[Search Key]:[Concentrated Name]],2,FALSE),"")</f>
        <v>Warning Sign, Rem - $Ea</v>
      </c>
      <c r="J6462" s="24"/>
      <c r="L6462" s="22">
        <f>IF(ISNUMBER(SEARCH(Pay_Item_Search_Text_2,M6462)),MAX($L$4:L6461)+1,0)</f>
        <v>0</v>
      </c>
      <c r="M6462" s="1" t="str">
        <f>IFERROR(VLOOKUP(ROWS($M$5:M6462),Table_PayItems[[Search Key]:[Concentrated Name]],2,FALSE),"")</f>
        <v>Warning Sign, Rem - $Ea</v>
      </c>
      <c r="N6462" s="1" t="str">
        <f>IFERROR(VLOOKUP(ROWS($M$5:N6462),$L$5:$M$7000,2,FALSE),"")</f>
        <v/>
      </c>
      <c r="O6462" s="1" t="str">
        <f>IFERROR(VLOOKUP(ROWS($O$5:O6462),$K$5:$L$7000,2,FALSE),"")</f>
        <v/>
      </c>
    </row>
    <row r="6463" spans="2:15" ht="15" customHeight="1" x14ac:dyDescent="0.25">
      <c r="B6463" s="178" t="s">
        <v>14373</v>
      </c>
      <c r="C6463" s="178" t="s">
        <v>88</v>
      </c>
      <c r="D6463" s="178" t="s">
        <v>5261</v>
      </c>
      <c r="E6463" s="178" t="s">
        <v>61</v>
      </c>
      <c r="F6463" s="178" t="s">
        <v>17</v>
      </c>
      <c r="G6463" s="1">
        <f>IF(ISNUMBER(Pay_Item_Search_Text),IF(ISNUMBER(IF(FIND(Pay_Item_Search_Text,B6463)=1,1, "FALSE")),MAX(G$4:$G6462)+1,IF(ISNUMBER(Pay_Item_Search_Text),0,IF(ISNUMBER(SEARCH(Pay_Item_Search_Text,H6463)),MAX(G$4:$G6462)+1,0))),IF(ISNUMBER(Pay_Item_Search_Text),0,IF(ISNUMBER(SEARCH(Pay_Item_Search_Text,H6463)),MAX(G$4:$G6462)+1,0)))</f>
        <v>6459</v>
      </c>
      <c r="H6463" s="1" t="str">
        <f>IF(Table_PayItems[[#This Row],[Description]]="_","_ Unique Item - "&amp;Table_PayItems[[#This Row],[Item]]&amp;" - $"&amp;Table_PayItems[[#This Row],[Unit]],Table_PayItems[[#This Row],[Description]]&amp;" - $"&amp;Table_PayItems[[#This Row],[Unit]])</f>
        <v>Water Main, 10 inch, Cut and Plug - $Ea</v>
      </c>
      <c r="I6463" s="29" t="str">
        <f>IFERROR(VLOOKUP(ROWS($M$5:M6463),Table_PayItems[[Search Key]:[Concentrated Name]],2,FALSE),"")</f>
        <v>Water Main, 10 inch, Cut and Plug - $Ea</v>
      </c>
      <c r="J6463" s="24"/>
      <c r="L6463" s="22">
        <f>IF(ISNUMBER(SEARCH(Pay_Item_Search_Text_2,M6463)),MAX($L$4:L6462)+1,0)</f>
        <v>1102</v>
      </c>
      <c r="M6463" s="1" t="str">
        <f>IFERROR(VLOOKUP(ROWS($M$5:M6463),Table_PayItems[[Search Key]:[Concentrated Name]],2,FALSE),"")</f>
        <v>Water Main, 10 inch, Cut and Plug - $Ea</v>
      </c>
      <c r="N6463" s="1" t="str">
        <f>IFERROR(VLOOKUP(ROWS($M$5:N6463),$L$5:$M$7000,2,FALSE),"")</f>
        <v/>
      </c>
      <c r="O6463" s="1" t="str">
        <f>IFERROR(VLOOKUP(ROWS($O$5:O6463),$K$5:$L$7000,2,FALSE),"")</f>
        <v/>
      </c>
    </row>
    <row r="6464" spans="2:15" ht="15" customHeight="1" x14ac:dyDescent="0.25">
      <c r="B6464" s="178" t="s">
        <v>14374</v>
      </c>
      <c r="C6464" s="178" t="s">
        <v>88</v>
      </c>
      <c r="D6464" s="178" t="s">
        <v>5262</v>
      </c>
      <c r="E6464" s="178" t="s">
        <v>61</v>
      </c>
      <c r="F6464" s="178" t="s">
        <v>17</v>
      </c>
      <c r="G6464" s="1">
        <f>IF(ISNUMBER(Pay_Item_Search_Text),IF(ISNUMBER(IF(FIND(Pay_Item_Search_Text,B6464)=1,1, "FALSE")),MAX(G$4:$G6463)+1,IF(ISNUMBER(Pay_Item_Search_Text),0,IF(ISNUMBER(SEARCH(Pay_Item_Search_Text,H6464)),MAX(G$4:$G6463)+1,0))),IF(ISNUMBER(Pay_Item_Search_Text),0,IF(ISNUMBER(SEARCH(Pay_Item_Search_Text,H6464)),MAX(G$4:$G6463)+1,0)))</f>
        <v>6460</v>
      </c>
      <c r="H6464" s="1" t="str">
        <f>IF(Table_PayItems[[#This Row],[Description]]="_","_ Unique Item - "&amp;Table_PayItems[[#This Row],[Item]]&amp;" - $"&amp;Table_PayItems[[#This Row],[Unit]],Table_PayItems[[#This Row],[Description]]&amp;" - $"&amp;Table_PayItems[[#This Row],[Unit]])</f>
        <v>Water Main, 12 inch, Cut and Plug - $Ea</v>
      </c>
      <c r="I6464" s="29" t="str">
        <f>IFERROR(VLOOKUP(ROWS($M$5:M6464),Table_PayItems[[Search Key]:[Concentrated Name]],2,FALSE),"")</f>
        <v>Water Main, 12 inch, Cut and Plug - $Ea</v>
      </c>
      <c r="J6464" s="24"/>
      <c r="L6464" s="22">
        <f>IF(ISNUMBER(SEARCH(Pay_Item_Search_Text_2,M6464)),MAX($L$4:L6463)+1,0)</f>
        <v>0</v>
      </c>
      <c r="M6464" s="1" t="str">
        <f>IFERROR(VLOOKUP(ROWS($M$5:M6464),Table_PayItems[[Search Key]:[Concentrated Name]],2,FALSE),"")</f>
        <v>Water Main, 12 inch, Cut and Plug - $Ea</v>
      </c>
      <c r="N6464" s="1" t="str">
        <f>IFERROR(VLOOKUP(ROWS($M$5:N6464),$L$5:$M$7000,2,FALSE),"")</f>
        <v/>
      </c>
      <c r="O6464" s="1" t="str">
        <f>IFERROR(VLOOKUP(ROWS($O$5:O6464),$K$5:$L$7000,2,FALSE),"")</f>
        <v/>
      </c>
    </row>
    <row r="6465" spans="2:15" ht="15" customHeight="1" x14ac:dyDescent="0.25">
      <c r="B6465" s="178" t="s">
        <v>14375</v>
      </c>
      <c r="C6465" s="178" t="s">
        <v>88</v>
      </c>
      <c r="D6465" s="178" t="s">
        <v>5263</v>
      </c>
      <c r="E6465" s="178" t="s">
        <v>61</v>
      </c>
      <c r="F6465" s="178" t="s">
        <v>17</v>
      </c>
      <c r="G6465" s="1">
        <f>IF(ISNUMBER(Pay_Item_Search_Text),IF(ISNUMBER(IF(FIND(Pay_Item_Search_Text,B6465)=1,1, "FALSE")),MAX(G$4:$G6464)+1,IF(ISNUMBER(Pay_Item_Search_Text),0,IF(ISNUMBER(SEARCH(Pay_Item_Search_Text,H6465)),MAX(G$4:$G6464)+1,0))),IF(ISNUMBER(Pay_Item_Search_Text),0,IF(ISNUMBER(SEARCH(Pay_Item_Search_Text,H6465)),MAX(G$4:$G6464)+1,0)))</f>
        <v>6461</v>
      </c>
      <c r="H6465" s="1" t="str">
        <f>IF(Table_PayItems[[#This Row],[Description]]="_","_ Unique Item - "&amp;Table_PayItems[[#This Row],[Item]]&amp;" - $"&amp;Table_PayItems[[#This Row],[Unit]],Table_PayItems[[#This Row],[Description]]&amp;" - $"&amp;Table_PayItems[[#This Row],[Unit]])</f>
        <v>Water Main, 16 inch, Cut and Plug - $Ea</v>
      </c>
      <c r="I6465" s="29" t="str">
        <f>IFERROR(VLOOKUP(ROWS($M$5:M6465),Table_PayItems[[Search Key]:[Concentrated Name]],2,FALSE),"")</f>
        <v>Water Main, 16 inch, Cut and Plug - $Ea</v>
      </c>
      <c r="J6465" s="24"/>
      <c r="L6465" s="22">
        <f>IF(ISNUMBER(SEARCH(Pay_Item_Search_Text_2,M6465)),MAX($L$4:L6464)+1,0)</f>
        <v>0</v>
      </c>
      <c r="M6465" s="1" t="str">
        <f>IFERROR(VLOOKUP(ROWS($M$5:M6465),Table_PayItems[[Search Key]:[Concentrated Name]],2,FALSE),"")</f>
        <v>Water Main, 16 inch, Cut and Plug - $Ea</v>
      </c>
      <c r="N6465" s="1" t="str">
        <f>IFERROR(VLOOKUP(ROWS($M$5:N6465),$L$5:$M$7000,2,FALSE),"")</f>
        <v/>
      </c>
      <c r="O6465" s="1" t="str">
        <f>IFERROR(VLOOKUP(ROWS($O$5:O6465),$K$5:$L$7000,2,FALSE),"")</f>
        <v/>
      </c>
    </row>
    <row r="6466" spans="2:15" ht="15" customHeight="1" x14ac:dyDescent="0.25">
      <c r="B6466" s="178" t="s">
        <v>14376</v>
      </c>
      <c r="C6466" s="178" t="s">
        <v>88</v>
      </c>
      <c r="D6466" s="178" t="s">
        <v>5264</v>
      </c>
      <c r="E6466" s="178" t="s">
        <v>61</v>
      </c>
      <c r="F6466" s="178" t="s">
        <v>17</v>
      </c>
      <c r="G6466" s="27">
        <f>IF(ISNUMBER(Pay_Item_Search_Text),IF(ISNUMBER(IF(FIND(Pay_Item_Search_Text,B6466)=1,1, "FALSE")),MAX(G$4:$G6465)+1,IF(ISNUMBER(Pay_Item_Search_Text),0,IF(ISNUMBER(SEARCH(Pay_Item_Search_Text,H6466)),MAX(G$4:$G6465)+1,0))),IF(ISNUMBER(Pay_Item_Search_Text),0,IF(ISNUMBER(SEARCH(Pay_Item_Search_Text,H6466)),MAX(G$4:$G6465)+1,0)))</f>
        <v>6462</v>
      </c>
      <c r="H6466" s="24" t="str">
        <f>IF(Table_PayItems[[#This Row],[Description]]="_","_ Unique Item - "&amp;Table_PayItems[[#This Row],[Item]]&amp;" - $"&amp;Table_PayItems[[#This Row],[Unit]],Table_PayItems[[#This Row],[Description]]&amp;" - $"&amp;Table_PayItems[[#This Row],[Unit]])</f>
        <v>Water Main, 24 inch, Cut and Plug - $Ea</v>
      </c>
      <c r="I6466" s="30" t="str">
        <f>IFERROR(VLOOKUP(ROWS($M$5:M6466),Table_PayItems[[Search Key]:[Concentrated Name]],2,FALSE),"")</f>
        <v>Water Main, 24 inch, Cut and Plug - $Ea</v>
      </c>
      <c r="J6466" s="24"/>
      <c r="L6466" s="22">
        <f>IF(ISNUMBER(SEARCH(Pay_Item_Search_Text_2,M6466)),MAX($L$4:L6465)+1,0)</f>
        <v>0</v>
      </c>
      <c r="M6466" s="1" t="str">
        <f>IFERROR(VLOOKUP(ROWS($M$5:M6466),Table_PayItems[[Search Key]:[Concentrated Name]],2,FALSE),"")</f>
        <v>Water Main, 24 inch, Cut and Plug - $Ea</v>
      </c>
      <c r="N6466" s="1" t="str">
        <f>IFERROR(VLOOKUP(ROWS($M$5:N6466),$L$5:$M$7000,2,FALSE),"")</f>
        <v/>
      </c>
      <c r="O6466" s="1" t="str">
        <f>IFERROR(VLOOKUP(ROWS($O$5:O6466),$K$5:$L$7000,2,FALSE),"")</f>
        <v/>
      </c>
    </row>
    <row r="6467" spans="2:15" ht="15" customHeight="1" x14ac:dyDescent="0.25">
      <c r="B6467" s="178" t="s">
        <v>14370</v>
      </c>
      <c r="C6467" s="178" t="s">
        <v>88</v>
      </c>
      <c r="D6467" s="178" t="s">
        <v>5258</v>
      </c>
      <c r="E6467" s="178" t="s">
        <v>61</v>
      </c>
      <c r="F6467" s="178" t="s">
        <v>17</v>
      </c>
      <c r="G6467" s="1">
        <f>IF(ISNUMBER(Pay_Item_Search_Text),IF(ISNUMBER(IF(FIND(Pay_Item_Search_Text,B6467)=1,1, "FALSE")),MAX(G$4:$G6466)+1,IF(ISNUMBER(Pay_Item_Search_Text),0,IF(ISNUMBER(SEARCH(Pay_Item_Search_Text,H6467)),MAX(G$4:$G6466)+1,0))),IF(ISNUMBER(Pay_Item_Search_Text),0,IF(ISNUMBER(SEARCH(Pay_Item_Search_Text,H6467)),MAX(G$4:$G6466)+1,0)))</f>
        <v>6463</v>
      </c>
      <c r="H6467" s="1" t="str">
        <f>IF(Table_PayItems[[#This Row],[Description]]="_","_ Unique Item - "&amp;Table_PayItems[[#This Row],[Item]]&amp;" - $"&amp;Table_PayItems[[#This Row],[Unit]],Table_PayItems[[#This Row],[Description]]&amp;" - $"&amp;Table_PayItems[[#This Row],[Unit]])</f>
        <v>Water Main, 4 inch, Cut and Plug - $Ea</v>
      </c>
      <c r="I6467" s="29" t="str">
        <f>IFERROR(VLOOKUP(ROWS($M$5:M6467),Table_PayItems[[Search Key]:[Concentrated Name]],2,FALSE),"")</f>
        <v>Water Main, 4 inch, Cut and Plug - $Ea</v>
      </c>
      <c r="J6467" s="24"/>
      <c r="L6467" s="22">
        <f>IF(ISNUMBER(SEARCH(Pay_Item_Search_Text_2,M6467)),MAX($L$4:L6466)+1,0)</f>
        <v>0</v>
      </c>
      <c r="M6467" s="1" t="str">
        <f>IFERROR(VLOOKUP(ROWS($M$5:M6467),Table_PayItems[[Search Key]:[Concentrated Name]],2,FALSE),"")</f>
        <v>Water Main, 4 inch, Cut and Plug - $Ea</v>
      </c>
      <c r="N6467" s="1" t="str">
        <f>IFERROR(VLOOKUP(ROWS($M$5:N6467),$L$5:$M$7000,2,FALSE),"")</f>
        <v/>
      </c>
      <c r="O6467" s="1" t="str">
        <f>IFERROR(VLOOKUP(ROWS($O$5:O6467),$K$5:$L$7000,2,FALSE),"")</f>
        <v/>
      </c>
    </row>
    <row r="6468" spans="2:15" ht="15" customHeight="1" x14ac:dyDescent="0.25">
      <c r="B6468" s="178" t="s">
        <v>14371</v>
      </c>
      <c r="C6468" s="178" t="s">
        <v>88</v>
      </c>
      <c r="D6468" s="178" t="s">
        <v>5259</v>
      </c>
      <c r="E6468" s="178" t="s">
        <v>61</v>
      </c>
      <c r="F6468" s="178" t="s">
        <v>17</v>
      </c>
      <c r="G6468" s="1">
        <f>IF(ISNUMBER(Pay_Item_Search_Text),IF(ISNUMBER(IF(FIND(Pay_Item_Search_Text,B6468)=1,1, "FALSE")),MAX(G$4:$G6467)+1,IF(ISNUMBER(Pay_Item_Search_Text),0,IF(ISNUMBER(SEARCH(Pay_Item_Search_Text,H6468)),MAX(G$4:$G6467)+1,0))),IF(ISNUMBER(Pay_Item_Search_Text),0,IF(ISNUMBER(SEARCH(Pay_Item_Search_Text,H6468)),MAX(G$4:$G6467)+1,0)))</f>
        <v>6464</v>
      </c>
      <c r="H6468" s="1" t="str">
        <f>IF(Table_PayItems[[#This Row],[Description]]="_","_ Unique Item - "&amp;Table_PayItems[[#This Row],[Item]]&amp;" - $"&amp;Table_PayItems[[#This Row],[Unit]],Table_PayItems[[#This Row],[Description]]&amp;" - $"&amp;Table_PayItems[[#This Row],[Unit]])</f>
        <v>Water Main, 6 inch, Cut and Plug - $Ea</v>
      </c>
      <c r="I6468" s="29" t="str">
        <f>IFERROR(VLOOKUP(ROWS($M$5:M6468),Table_PayItems[[Search Key]:[Concentrated Name]],2,FALSE),"")</f>
        <v>Water Main, 6 inch, Cut and Plug - $Ea</v>
      </c>
      <c r="J6468" s="24"/>
      <c r="L6468" s="22">
        <f>IF(ISNUMBER(SEARCH(Pay_Item_Search_Text_2,M6468)),MAX($L$4:L6467)+1,0)</f>
        <v>0</v>
      </c>
      <c r="M6468" s="1" t="str">
        <f>IFERROR(VLOOKUP(ROWS($M$5:M6468),Table_PayItems[[Search Key]:[Concentrated Name]],2,FALSE),"")</f>
        <v>Water Main, 6 inch, Cut and Plug - $Ea</v>
      </c>
      <c r="N6468" s="1" t="str">
        <f>IFERROR(VLOOKUP(ROWS($M$5:N6468),$L$5:$M$7000,2,FALSE),"")</f>
        <v/>
      </c>
      <c r="O6468" s="1" t="str">
        <f>IFERROR(VLOOKUP(ROWS($O$5:O6468),$K$5:$L$7000,2,FALSE),"")</f>
        <v/>
      </c>
    </row>
    <row r="6469" spans="2:15" ht="15" customHeight="1" x14ac:dyDescent="0.25">
      <c r="B6469" s="178" t="s">
        <v>14372</v>
      </c>
      <c r="C6469" s="178" t="s">
        <v>88</v>
      </c>
      <c r="D6469" s="178" t="s">
        <v>5260</v>
      </c>
      <c r="E6469" s="178" t="s">
        <v>61</v>
      </c>
      <c r="F6469" s="178" t="s">
        <v>17</v>
      </c>
      <c r="G6469" s="1">
        <f>IF(ISNUMBER(Pay_Item_Search_Text),IF(ISNUMBER(IF(FIND(Pay_Item_Search_Text,B6469)=1,1, "FALSE")),MAX(G$4:$G6468)+1,IF(ISNUMBER(Pay_Item_Search_Text),0,IF(ISNUMBER(SEARCH(Pay_Item_Search_Text,H6469)),MAX(G$4:$G6468)+1,0))),IF(ISNUMBER(Pay_Item_Search_Text),0,IF(ISNUMBER(SEARCH(Pay_Item_Search_Text,H6469)),MAX(G$4:$G6468)+1,0)))</f>
        <v>6465</v>
      </c>
      <c r="H6469" s="1" t="str">
        <f>IF(Table_PayItems[[#This Row],[Description]]="_","_ Unique Item - "&amp;Table_PayItems[[#This Row],[Item]]&amp;" - $"&amp;Table_PayItems[[#This Row],[Unit]],Table_PayItems[[#This Row],[Description]]&amp;" - $"&amp;Table_PayItems[[#This Row],[Unit]])</f>
        <v>Water Main, 8 inch, Cut and Plug - $Ea</v>
      </c>
      <c r="I6469" s="29" t="str">
        <f>IFERROR(VLOOKUP(ROWS($M$5:M6469),Table_PayItems[[Search Key]:[Concentrated Name]],2,FALSE),"")</f>
        <v>Water Main, 8 inch, Cut and Plug - $Ea</v>
      </c>
      <c r="J6469" s="1" t="str">
        <f>IFERROR(VLOOKUP(ROWS($J$5:J6469),Table_PayItems[[Search Key]:[Concentrated Name]],2,FALSE),"")</f>
        <v>Water Main, 8 inch, Cut and Plug - $Ea</v>
      </c>
      <c r="L6469" s="22">
        <f>IF(ISNUMBER(SEARCH(Pay_Item_Search_Text_2,M6469)),MAX($L$4:L6468)+1,0)</f>
        <v>0</v>
      </c>
      <c r="M6469" s="1" t="str">
        <f>IFERROR(VLOOKUP(ROWS($M$5:M6469),Table_PayItems[[Search Key]:[Concentrated Name]],2,FALSE),"")</f>
        <v>Water Main, 8 inch, Cut and Plug - $Ea</v>
      </c>
      <c r="N6469" s="1" t="str">
        <f>IFERROR(VLOOKUP(ROWS($M$5:N6469),$L$5:$M$7000,2,FALSE),"")</f>
        <v/>
      </c>
    </row>
    <row r="6470" spans="2:15" ht="15" customHeight="1" x14ac:dyDescent="0.25">
      <c r="B6470" s="178" t="s">
        <v>14381</v>
      </c>
      <c r="C6470" s="178" t="s">
        <v>104</v>
      </c>
      <c r="D6470" s="178" t="s">
        <v>5269</v>
      </c>
      <c r="E6470" s="178" t="s">
        <v>61</v>
      </c>
      <c r="F6470" s="178" t="s">
        <v>17</v>
      </c>
      <c r="G6470" s="1">
        <f>IF(ISNUMBER(Pay_Item_Search_Text),IF(ISNUMBER(IF(FIND(Pay_Item_Search_Text,B6470)=1,1, "FALSE")),MAX(G$4:$G6469)+1,IF(ISNUMBER(Pay_Item_Search_Text),0,IF(ISNUMBER(SEARCH(Pay_Item_Search_Text,H6470)),MAX(G$4:$G6469)+1,0))),IF(ISNUMBER(Pay_Item_Search_Text),0,IF(ISNUMBER(SEARCH(Pay_Item_Search_Text,H6470)),MAX(G$4:$G6469)+1,0)))</f>
        <v>6466</v>
      </c>
      <c r="H6470" s="1" t="str">
        <f>IF(Table_PayItems[[#This Row],[Description]]="_","_ Unique Item - "&amp;Table_PayItems[[#This Row],[Item]]&amp;" - $"&amp;Table_PayItems[[#This Row],[Unit]],Table_PayItems[[#This Row],[Description]]&amp;" - $"&amp;Table_PayItems[[#This Row],[Unit]])</f>
        <v>Water Main, DI, 10 inch, Tr Det F - $Ft</v>
      </c>
      <c r="I6470" s="29" t="str">
        <f>IFERROR(VLOOKUP(ROWS($M$5:M6470),Table_PayItems[[Search Key]:[Concentrated Name]],2,FALSE),"")</f>
        <v>Water Main, DI, 10 inch, Tr Det F - $Ft</v>
      </c>
      <c r="J6470" s="1" t="str">
        <f>IFERROR(VLOOKUP(ROWS($J$5:J6470),Table_PayItems[[Search Key]:[Concentrated Name]],2,FALSE),"")</f>
        <v>Water Main, DI, 10 inch, Tr Det F - $Ft</v>
      </c>
      <c r="L6470" s="22">
        <f>IF(ISNUMBER(SEARCH(Pay_Item_Search_Text_2,M6470)),MAX($L$4:L6469)+1,0)</f>
        <v>1103</v>
      </c>
      <c r="M6470" s="1" t="str">
        <f>IFERROR(VLOOKUP(ROWS($M$5:M6470),Table_PayItems[[Search Key]:[Concentrated Name]],2,FALSE),"")</f>
        <v>Water Main, DI, 10 inch, Tr Det F - $Ft</v>
      </c>
      <c r="N6470" s="1" t="str">
        <f>IFERROR(VLOOKUP(ROWS($M$5:N6470),$L$5:$M$7000,2,FALSE),"")</f>
        <v/>
      </c>
    </row>
    <row r="6471" spans="2:15" ht="15" customHeight="1" x14ac:dyDescent="0.25">
      <c r="B6471" s="178" t="s">
        <v>14382</v>
      </c>
      <c r="C6471" s="178" t="s">
        <v>104</v>
      </c>
      <c r="D6471" s="178" t="s">
        <v>5270</v>
      </c>
      <c r="E6471" s="178" t="s">
        <v>61</v>
      </c>
      <c r="F6471" s="178" t="s">
        <v>17</v>
      </c>
      <c r="G6471" s="1">
        <f>IF(ISNUMBER(Pay_Item_Search_Text),IF(ISNUMBER(IF(FIND(Pay_Item_Search_Text,B6471)=1,1, "FALSE")),MAX(G$4:$G6470)+1,IF(ISNUMBER(Pay_Item_Search_Text),0,IF(ISNUMBER(SEARCH(Pay_Item_Search_Text,H6471)),MAX(G$4:$G6470)+1,0))),IF(ISNUMBER(Pay_Item_Search_Text),0,IF(ISNUMBER(SEARCH(Pay_Item_Search_Text,H6471)),MAX(G$4:$G6470)+1,0)))</f>
        <v>6467</v>
      </c>
      <c r="H6471" s="1" t="str">
        <f>IF(Table_PayItems[[#This Row],[Description]]="_","_ Unique Item - "&amp;Table_PayItems[[#This Row],[Item]]&amp;" - $"&amp;Table_PayItems[[#This Row],[Unit]],Table_PayItems[[#This Row],[Description]]&amp;" - $"&amp;Table_PayItems[[#This Row],[Unit]])</f>
        <v>Water Main, DI, 10 inch, Tr Det G - $Ft</v>
      </c>
      <c r="I6471" s="29" t="str">
        <f>IFERROR(VLOOKUP(ROWS($M$5:M6471),Table_PayItems[[Search Key]:[Concentrated Name]],2,FALSE),"")</f>
        <v>Water Main, DI, 10 inch, Tr Det G - $Ft</v>
      </c>
      <c r="J6471" s="1" t="str">
        <f>IFERROR(VLOOKUP(ROWS($J$5:J6471),Table_PayItems[[Search Key]:[Concentrated Name]],2,FALSE),"")</f>
        <v>Water Main, DI, 10 inch, Tr Det G - $Ft</v>
      </c>
      <c r="L6471" s="22">
        <f>IF(ISNUMBER(SEARCH(Pay_Item_Search_Text_2,M6471)),MAX($L$4:L6470)+1,0)</f>
        <v>1104</v>
      </c>
      <c r="M6471" s="1" t="str">
        <f>IFERROR(VLOOKUP(ROWS($M$5:M6471),Table_PayItems[[Search Key]:[Concentrated Name]],2,FALSE),"")</f>
        <v>Water Main, DI, 10 inch, Tr Det G - $Ft</v>
      </c>
      <c r="N6471" s="1" t="str">
        <f>IFERROR(VLOOKUP(ROWS($M$5:N6471),$L$5:$M$7000,2,FALSE),"")</f>
        <v/>
      </c>
    </row>
    <row r="6472" spans="2:15" ht="15" customHeight="1" x14ac:dyDescent="0.25">
      <c r="B6472" s="178" t="s">
        <v>14383</v>
      </c>
      <c r="C6472" s="178" t="s">
        <v>104</v>
      </c>
      <c r="D6472" s="178" t="s">
        <v>5271</v>
      </c>
      <c r="E6472" s="178" t="s">
        <v>61</v>
      </c>
      <c r="F6472" s="178" t="s">
        <v>17</v>
      </c>
      <c r="G6472" s="1">
        <f>IF(ISNUMBER(Pay_Item_Search_Text),IF(ISNUMBER(IF(FIND(Pay_Item_Search_Text,B6472)=1,1, "FALSE")),MAX(G$4:$G6471)+1,IF(ISNUMBER(Pay_Item_Search_Text),0,IF(ISNUMBER(SEARCH(Pay_Item_Search_Text,H6472)),MAX(G$4:$G6471)+1,0))),IF(ISNUMBER(Pay_Item_Search_Text),0,IF(ISNUMBER(SEARCH(Pay_Item_Search_Text,H6472)),MAX(G$4:$G6471)+1,0)))</f>
        <v>6468</v>
      </c>
      <c r="H6472" s="1" t="str">
        <f>IF(Table_PayItems[[#This Row],[Description]]="_","_ Unique Item - "&amp;Table_PayItems[[#This Row],[Item]]&amp;" - $"&amp;Table_PayItems[[#This Row],[Unit]],Table_PayItems[[#This Row],[Description]]&amp;" - $"&amp;Table_PayItems[[#This Row],[Unit]])</f>
        <v>Water Main, DI, 12 inch, Tr Det F - $Ft</v>
      </c>
      <c r="I6472" s="29" t="str">
        <f>IFERROR(VLOOKUP(ROWS($M$5:M6472),Table_PayItems[[Search Key]:[Concentrated Name]],2,FALSE),"")</f>
        <v>Water Main, DI, 12 inch, Tr Det F - $Ft</v>
      </c>
      <c r="J6472" s="1" t="str">
        <f>IFERROR(VLOOKUP(ROWS($J$5:J6472),Table_PayItems[[Search Key]:[Concentrated Name]],2,FALSE),"")</f>
        <v>Water Main, DI, 12 inch, Tr Det F - $Ft</v>
      </c>
      <c r="L6472" s="22">
        <f>IF(ISNUMBER(SEARCH(Pay_Item_Search_Text_2,M6472)),MAX($L$4:L6471)+1,0)</f>
        <v>0</v>
      </c>
      <c r="M6472" s="1" t="str">
        <f>IFERROR(VLOOKUP(ROWS($M$5:M6472),Table_PayItems[[Search Key]:[Concentrated Name]],2,FALSE),"")</f>
        <v>Water Main, DI, 12 inch, Tr Det F - $Ft</v>
      </c>
      <c r="N6472" s="1" t="str">
        <f>IFERROR(VLOOKUP(ROWS($M$5:N6472),$L$5:$M$7000,2,FALSE),"")</f>
        <v/>
      </c>
    </row>
    <row r="6473" spans="2:15" ht="15" customHeight="1" x14ac:dyDescent="0.25">
      <c r="B6473" s="178" t="s">
        <v>14384</v>
      </c>
      <c r="C6473" s="178" t="s">
        <v>104</v>
      </c>
      <c r="D6473" s="178" t="s">
        <v>5272</v>
      </c>
      <c r="E6473" s="178" t="s">
        <v>61</v>
      </c>
      <c r="F6473" s="178" t="s">
        <v>17</v>
      </c>
      <c r="G6473" s="1">
        <f>IF(ISNUMBER(Pay_Item_Search_Text),IF(ISNUMBER(IF(FIND(Pay_Item_Search_Text,B6473)=1,1, "FALSE")),MAX(G$4:$G6472)+1,IF(ISNUMBER(Pay_Item_Search_Text),0,IF(ISNUMBER(SEARCH(Pay_Item_Search_Text,H6473)),MAX(G$4:$G6472)+1,0))),IF(ISNUMBER(Pay_Item_Search_Text),0,IF(ISNUMBER(SEARCH(Pay_Item_Search_Text,H6473)),MAX(G$4:$G6472)+1,0)))</f>
        <v>6469</v>
      </c>
      <c r="H6473" s="1" t="str">
        <f>IF(Table_PayItems[[#This Row],[Description]]="_","_ Unique Item - "&amp;Table_PayItems[[#This Row],[Item]]&amp;" - $"&amp;Table_PayItems[[#This Row],[Unit]],Table_PayItems[[#This Row],[Description]]&amp;" - $"&amp;Table_PayItems[[#This Row],[Unit]])</f>
        <v>Water Main, DI, 12 inch, Tr Det G - $Ft</v>
      </c>
      <c r="I6473" s="29" t="str">
        <f>IFERROR(VLOOKUP(ROWS($M$5:M6473),Table_PayItems[[Search Key]:[Concentrated Name]],2,FALSE),"")</f>
        <v>Water Main, DI, 12 inch, Tr Det G - $Ft</v>
      </c>
      <c r="J6473" s="1" t="str">
        <f>IFERROR(VLOOKUP(ROWS($J$5:J6473),Table_PayItems[[Search Key]:[Concentrated Name]],2,FALSE),"")</f>
        <v>Water Main, DI, 12 inch, Tr Det G - $Ft</v>
      </c>
      <c r="L6473" s="22">
        <f>IF(ISNUMBER(SEARCH(Pay_Item_Search_Text_2,M6473)),MAX($L$4:L6472)+1,0)</f>
        <v>0</v>
      </c>
      <c r="M6473" s="1" t="str">
        <f>IFERROR(VLOOKUP(ROWS($M$5:M6473),Table_PayItems[[Search Key]:[Concentrated Name]],2,FALSE),"")</f>
        <v>Water Main, DI, 12 inch, Tr Det G - $Ft</v>
      </c>
      <c r="N6473" s="1" t="str">
        <f>IFERROR(VLOOKUP(ROWS($M$5:N6473),$L$5:$M$7000,2,FALSE),"")</f>
        <v/>
      </c>
    </row>
    <row r="6474" spans="2:15" ht="15" customHeight="1" x14ac:dyDescent="0.25">
      <c r="B6474" s="178" t="s">
        <v>14385</v>
      </c>
      <c r="C6474" s="178" t="s">
        <v>104</v>
      </c>
      <c r="D6474" s="178" t="s">
        <v>5273</v>
      </c>
      <c r="E6474" s="178" t="s">
        <v>61</v>
      </c>
      <c r="F6474" s="178" t="s">
        <v>17</v>
      </c>
      <c r="G6474" s="1">
        <f>IF(ISNUMBER(Pay_Item_Search_Text),IF(ISNUMBER(IF(FIND(Pay_Item_Search_Text,B6474)=1,1, "FALSE")),MAX(G$4:$G6473)+1,IF(ISNUMBER(Pay_Item_Search_Text),0,IF(ISNUMBER(SEARCH(Pay_Item_Search_Text,H6474)),MAX(G$4:$G6473)+1,0))),IF(ISNUMBER(Pay_Item_Search_Text),0,IF(ISNUMBER(SEARCH(Pay_Item_Search_Text,H6474)),MAX(G$4:$G6473)+1,0)))</f>
        <v>6470</v>
      </c>
      <c r="H6474" s="1" t="str">
        <f>IF(Table_PayItems[[#This Row],[Description]]="_","_ Unique Item - "&amp;Table_PayItems[[#This Row],[Item]]&amp;" - $"&amp;Table_PayItems[[#This Row],[Unit]],Table_PayItems[[#This Row],[Description]]&amp;" - $"&amp;Table_PayItems[[#This Row],[Unit]])</f>
        <v>Water Main, DI, 16 inch, Tr Det F - $Ft</v>
      </c>
      <c r="I6474" s="29" t="str">
        <f>IFERROR(VLOOKUP(ROWS($M$5:M6474),Table_PayItems[[Search Key]:[Concentrated Name]],2,FALSE),"")</f>
        <v>Water Main, DI, 16 inch, Tr Det F - $Ft</v>
      </c>
      <c r="J6474" s="1" t="str">
        <f>IFERROR(VLOOKUP(ROWS($J$5:J6474),Table_PayItems[[Search Key]:[Concentrated Name]],2,FALSE),"")</f>
        <v>Water Main, DI, 16 inch, Tr Det F - $Ft</v>
      </c>
      <c r="L6474" s="22">
        <f>IF(ISNUMBER(SEARCH(Pay_Item_Search_Text_2,M6474)),MAX($L$4:L6473)+1,0)</f>
        <v>0</v>
      </c>
      <c r="M6474" s="1" t="str">
        <f>IFERROR(VLOOKUP(ROWS($M$5:M6474),Table_PayItems[[Search Key]:[Concentrated Name]],2,FALSE),"")</f>
        <v>Water Main, DI, 16 inch, Tr Det F - $Ft</v>
      </c>
      <c r="N6474" s="1" t="str">
        <f>IFERROR(VLOOKUP(ROWS($M$5:N6474),$L$5:$M$7000,2,FALSE),"")</f>
        <v/>
      </c>
    </row>
    <row r="6475" spans="2:15" ht="15" customHeight="1" x14ac:dyDescent="0.25">
      <c r="B6475" s="178" t="s">
        <v>14386</v>
      </c>
      <c r="C6475" s="178" t="s">
        <v>104</v>
      </c>
      <c r="D6475" s="178" t="s">
        <v>5274</v>
      </c>
      <c r="E6475" s="178" t="s">
        <v>61</v>
      </c>
      <c r="F6475" s="178" t="s">
        <v>17</v>
      </c>
      <c r="G6475" s="1">
        <f>IF(ISNUMBER(Pay_Item_Search_Text),IF(ISNUMBER(IF(FIND(Pay_Item_Search_Text,B6475)=1,1, "FALSE")),MAX(G$4:$G6474)+1,IF(ISNUMBER(Pay_Item_Search_Text),0,IF(ISNUMBER(SEARCH(Pay_Item_Search_Text,H6475)),MAX(G$4:$G6474)+1,0))),IF(ISNUMBER(Pay_Item_Search_Text),0,IF(ISNUMBER(SEARCH(Pay_Item_Search_Text,H6475)),MAX(G$4:$G6474)+1,0)))</f>
        <v>6471</v>
      </c>
      <c r="H6475" s="1" t="str">
        <f>IF(Table_PayItems[[#This Row],[Description]]="_","_ Unique Item - "&amp;Table_PayItems[[#This Row],[Item]]&amp;" - $"&amp;Table_PayItems[[#This Row],[Unit]],Table_PayItems[[#This Row],[Description]]&amp;" - $"&amp;Table_PayItems[[#This Row],[Unit]])</f>
        <v>Water Main, DI, 16 inch, Tr Det G - $Ft</v>
      </c>
      <c r="I6475" s="29" t="str">
        <f>IFERROR(VLOOKUP(ROWS($M$5:M6475),Table_PayItems[[Search Key]:[Concentrated Name]],2,FALSE),"")</f>
        <v>Water Main, DI, 16 inch, Tr Det G - $Ft</v>
      </c>
      <c r="J6475" s="1" t="str">
        <f>IFERROR(VLOOKUP(ROWS($J$5:J6475),Table_PayItems[[Search Key]:[Concentrated Name]],2,FALSE),"")</f>
        <v>Water Main, DI, 16 inch, Tr Det G - $Ft</v>
      </c>
      <c r="L6475" s="22">
        <f>IF(ISNUMBER(SEARCH(Pay_Item_Search_Text_2,M6475)),MAX($L$4:L6474)+1,0)</f>
        <v>0</v>
      </c>
      <c r="M6475" s="1" t="str">
        <f>IFERROR(VLOOKUP(ROWS($M$5:M6475),Table_PayItems[[Search Key]:[Concentrated Name]],2,FALSE),"")</f>
        <v>Water Main, DI, 16 inch, Tr Det G - $Ft</v>
      </c>
      <c r="N6475" s="1" t="str">
        <f>IFERROR(VLOOKUP(ROWS($M$5:N6475),$L$5:$M$7000,2,FALSE),"")</f>
        <v/>
      </c>
    </row>
    <row r="6476" spans="2:15" ht="15" customHeight="1" x14ac:dyDescent="0.25">
      <c r="B6476" s="178" t="s">
        <v>14387</v>
      </c>
      <c r="C6476" s="178" t="s">
        <v>104</v>
      </c>
      <c r="D6476" s="178" t="s">
        <v>5275</v>
      </c>
      <c r="E6476" s="178" t="s">
        <v>61</v>
      </c>
      <c r="F6476" s="178" t="s">
        <v>17</v>
      </c>
      <c r="G6476" s="1">
        <f>IF(ISNUMBER(Pay_Item_Search_Text),IF(ISNUMBER(IF(FIND(Pay_Item_Search_Text,B6476)=1,1, "FALSE")),MAX(G$4:$G6475)+1,IF(ISNUMBER(Pay_Item_Search_Text),0,IF(ISNUMBER(SEARCH(Pay_Item_Search_Text,H6476)),MAX(G$4:$G6475)+1,0))),IF(ISNUMBER(Pay_Item_Search_Text),0,IF(ISNUMBER(SEARCH(Pay_Item_Search_Text,H6476)),MAX(G$4:$G6475)+1,0)))</f>
        <v>6472</v>
      </c>
      <c r="H6476" s="1" t="str">
        <f>IF(Table_PayItems[[#This Row],[Description]]="_","_ Unique Item - "&amp;Table_PayItems[[#This Row],[Item]]&amp;" - $"&amp;Table_PayItems[[#This Row],[Unit]],Table_PayItems[[#This Row],[Description]]&amp;" - $"&amp;Table_PayItems[[#This Row],[Unit]])</f>
        <v>Water Main, DI, 24 inch, Tr Det F - $Ft</v>
      </c>
      <c r="I6476" s="29" t="str">
        <f>IFERROR(VLOOKUP(ROWS($M$5:M6476),Table_PayItems[[Search Key]:[Concentrated Name]],2,FALSE),"")</f>
        <v>Water Main, DI, 24 inch, Tr Det F - $Ft</v>
      </c>
      <c r="J6476" s="1" t="str">
        <f>IFERROR(VLOOKUP(ROWS($J$5:J6476),Table_PayItems[[Search Key]:[Concentrated Name]],2,FALSE),"")</f>
        <v>Water Main, DI, 24 inch, Tr Det F - $Ft</v>
      </c>
      <c r="L6476" s="22">
        <f>IF(ISNUMBER(SEARCH(Pay_Item_Search_Text_2,M6476)),MAX($L$4:L6475)+1,0)</f>
        <v>0</v>
      </c>
      <c r="M6476" s="1" t="str">
        <f>IFERROR(VLOOKUP(ROWS($M$5:M6476),Table_PayItems[[Search Key]:[Concentrated Name]],2,FALSE),"")</f>
        <v>Water Main, DI, 24 inch, Tr Det F - $Ft</v>
      </c>
      <c r="N6476" s="1" t="str">
        <f>IFERROR(VLOOKUP(ROWS($M$5:N6476),$L$5:$M$7000,2,FALSE),"")</f>
        <v/>
      </c>
    </row>
    <row r="6477" spans="2:15" ht="15" customHeight="1" x14ac:dyDescent="0.25">
      <c r="B6477" s="178" t="s">
        <v>14388</v>
      </c>
      <c r="C6477" s="178" t="s">
        <v>104</v>
      </c>
      <c r="D6477" s="178" t="s">
        <v>5276</v>
      </c>
      <c r="E6477" s="178" t="s">
        <v>61</v>
      </c>
      <c r="F6477" s="178" t="s">
        <v>17</v>
      </c>
      <c r="G6477" s="1">
        <f>IF(ISNUMBER(Pay_Item_Search_Text),IF(ISNUMBER(IF(FIND(Pay_Item_Search_Text,B6477)=1,1, "FALSE")),MAX(G$4:$G6476)+1,IF(ISNUMBER(Pay_Item_Search_Text),0,IF(ISNUMBER(SEARCH(Pay_Item_Search_Text,H6477)),MAX(G$4:$G6476)+1,0))),IF(ISNUMBER(Pay_Item_Search_Text),0,IF(ISNUMBER(SEARCH(Pay_Item_Search_Text,H6477)),MAX(G$4:$G6476)+1,0)))</f>
        <v>6473</v>
      </c>
      <c r="H6477" s="1" t="str">
        <f>IF(Table_PayItems[[#This Row],[Description]]="_","_ Unique Item - "&amp;Table_PayItems[[#This Row],[Item]]&amp;" - $"&amp;Table_PayItems[[#This Row],[Unit]],Table_PayItems[[#This Row],[Description]]&amp;" - $"&amp;Table_PayItems[[#This Row],[Unit]])</f>
        <v>Water Main, DI, 24 inch, Tr Det G - $Ft</v>
      </c>
      <c r="I6477" s="29" t="str">
        <f>IFERROR(VLOOKUP(ROWS($M$5:M6477),Table_PayItems[[Search Key]:[Concentrated Name]],2,FALSE),"")</f>
        <v>Water Main, DI, 24 inch, Tr Det G - $Ft</v>
      </c>
      <c r="J6477" s="1" t="str">
        <f>IFERROR(VLOOKUP(ROWS($J$5:J6477),Table_PayItems[[Search Key]:[Concentrated Name]],2,FALSE),"")</f>
        <v>Water Main, DI, 24 inch, Tr Det G - $Ft</v>
      </c>
      <c r="L6477" s="22">
        <f>IF(ISNUMBER(SEARCH(Pay_Item_Search_Text_2,M6477)),MAX($L$4:L6476)+1,0)</f>
        <v>0</v>
      </c>
      <c r="M6477" s="1" t="str">
        <f>IFERROR(VLOOKUP(ROWS($M$5:M6477),Table_PayItems[[Search Key]:[Concentrated Name]],2,FALSE),"")</f>
        <v>Water Main, DI, 24 inch, Tr Det G - $Ft</v>
      </c>
      <c r="N6477" s="1" t="str">
        <f>IFERROR(VLOOKUP(ROWS($M$5:N6477),$L$5:$M$7000,2,FALSE),"")</f>
        <v/>
      </c>
    </row>
    <row r="6478" spans="2:15" ht="15" customHeight="1" x14ac:dyDescent="0.25">
      <c r="B6478" s="178" t="s">
        <v>14377</v>
      </c>
      <c r="C6478" s="178" t="s">
        <v>104</v>
      </c>
      <c r="D6478" s="178" t="s">
        <v>5265</v>
      </c>
      <c r="E6478" s="178" t="s">
        <v>61</v>
      </c>
      <c r="F6478" s="178" t="s">
        <v>17</v>
      </c>
      <c r="G6478" s="1">
        <f>IF(ISNUMBER(Pay_Item_Search_Text),IF(ISNUMBER(IF(FIND(Pay_Item_Search_Text,B6478)=1,1, "FALSE")),MAX(G$4:$G6477)+1,IF(ISNUMBER(Pay_Item_Search_Text),0,IF(ISNUMBER(SEARCH(Pay_Item_Search_Text,H6478)),MAX(G$4:$G6477)+1,0))),IF(ISNUMBER(Pay_Item_Search_Text),0,IF(ISNUMBER(SEARCH(Pay_Item_Search_Text,H6478)),MAX(G$4:$G6477)+1,0)))</f>
        <v>6474</v>
      </c>
      <c r="H6478" s="1" t="str">
        <f>IF(Table_PayItems[[#This Row],[Description]]="_","_ Unique Item - "&amp;Table_PayItems[[#This Row],[Item]]&amp;" - $"&amp;Table_PayItems[[#This Row],[Unit]],Table_PayItems[[#This Row],[Description]]&amp;" - $"&amp;Table_PayItems[[#This Row],[Unit]])</f>
        <v>Water Main, DI, 6 inch, Tr Det F - $Ft</v>
      </c>
      <c r="I6478" s="29" t="str">
        <f>IFERROR(VLOOKUP(ROWS($M$5:M6478),Table_PayItems[[Search Key]:[Concentrated Name]],2,FALSE),"")</f>
        <v>Water Main, DI, 6 inch, Tr Det F - $Ft</v>
      </c>
      <c r="J6478" s="1" t="str">
        <f>IFERROR(VLOOKUP(ROWS($J$5:J6478),Table_PayItems[[Search Key]:[Concentrated Name]],2,FALSE),"")</f>
        <v>Water Main, DI, 6 inch, Tr Det F - $Ft</v>
      </c>
      <c r="L6478" s="22">
        <f>IF(ISNUMBER(SEARCH(Pay_Item_Search_Text_2,M6478)),MAX($L$4:L6477)+1,0)</f>
        <v>0</v>
      </c>
      <c r="M6478" s="1" t="str">
        <f>IFERROR(VLOOKUP(ROWS($M$5:M6478),Table_PayItems[[Search Key]:[Concentrated Name]],2,FALSE),"")</f>
        <v>Water Main, DI, 6 inch, Tr Det F - $Ft</v>
      </c>
      <c r="N6478" s="1" t="str">
        <f>IFERROR(VLOOKUP(ROWS($M$5:N6478),$L$5:$M$7000,2,FALSE),"")</f>
        <v/>
      </c>
    </row>
    <row r="6479" spans="2:15" ht="15" customHeight="1" x14ac:dyDescent="0.25">
      <c r="B6479" s="178" t="s">
        <v>14378</v>
      </c>
      <c r="C6479" s="178" t="s">
        <v>104</v>
      </c>
      <c r="D6479" s="178" t="s">
        <v>5266</v>
      </c>
      <c r="E6479" s="178" t="s">
        <v>61</v>
      </c>
      <c r="F6479" s="178" t="s">
        <v>17</v>
      </c>
      <c r="G6479" s="1">
        <f>IF(ISNUMBER(Pay_Item_Search_Text),IF(ISNUMBER(IF(FIND(Pay_Item_Search_Text,B6479)=1,1, "FALSE")),MAX(G$4:$G6478)+1,IF(ISNUMBER(Pay_Item_Search_Text),0,IF(ISNUMBER(SEARCH(Pay_Item_Search_Text,H6479)),MAX(G$4:$G6478)+1,0))),IF(ISNUMBER(Pay_Item_Search_Text),0,IF(ISNUMBER(SEARCH(Pay_Item_Search_Text,H6479)),MAX(G$4:$G6478)+1,0)))</f>
        <v>6475</v>
      </c>
      <c r="H6479" s="1" t="str">
        <f>IF(Table_PayItems[[#This Row],[Description]]="_","_ Unique Item - "&amp;Table_PayItems[[#This Row],[Item]]&amp;" - $"&amp;Table_PayItems[[#This Row],[Unit]],Table_PayItems[[#This Row],[Description]]&amp;" - $"&amp;Table_PayItems[[#This Row],[Unit]])</f>
        <v>Water Main, DI, 6 inch, Tr Det G - $Ft</v>
      </c>
      <c r="I6479" s="29" t="str">
        <f>IFERROR(VLOOKUP(ROWS($M$5:M6479),Table_PayItems[[Search Key]:[Concentrated Name]],2,FALSE),"")</f>
        <v>Water Main, DI, 6 inch, Tr Det G - $Ft</v>
      </c>
      <c r="J6479" s="1" t="str">
        <f>IFERROR(VLOOKUP(ROWS($J$5:J6479),Table_PayItems[[Search Key]:[Concentrated Name]],2,FALSE),"")</f>
        <v>Water Main, DI, 6 inch, Tr Det G - $Ft</v>
      </c>
      <c r="L6479" s="22">
        <f>IF(ISNUMBER(SEARCH(Pay_Item_Search_Text_2,M6479)),MAX($L$4:L6478)+1,0)</f>
        <v>0</v>
      </c>
      <c r="M6479" s="1" t="str">
        <f>IFERROR(VLOOKUP(ROWS($M$5:M6479),Table_PayItems[[Search Key]:[Concentrated Name]],2,FALSE),"")</f>
        <v>Water Main, DI, 6 inch, Tr Det G - $Ft</v>
      </c>
      <c r="N6479" s="1" t="str">
        <f>IFERROR(VLOOKUP(ROWS($M$5:N6479),$L$5:$M$7000,2,FALSE),"")</f>
        <v/>
      </c>
    </row>
    <row r="6480" spans="2:15" ht="15" customHeight="1" x14ac:dyDescent="0.25">
      <c r="B6480" s="178" t="s">
        <v>14379</v>
      </c>
      <c r="C6480" s="178" t="s">
        <v>104</v>
      </c>
      <c r="D6480" s="178" t="s">
        <v>5267</v>
      </c>
      <c r="E6480" s="178" t="s">
        <v>61</v>
      </c>
      <c r="F6480" s="178" t="s">
        <v>17</v>
      </c>
      <c r="G6480" s="1">
        <f>IF(ISNUMBER(Pay_Item_Search_Text),IF(ISNUMBER(IF(FIND(Pay_Item_Search_Text,B6480)=1,1, "FALSE")),MAX(G$4:$G6479)+1,IF(ISNUMBER(Pay_Item_Search_Text),0,IF(ISNUMBER(SEARCH(Pay_Item_Search_Text,H6480)),MAX(G$4:$G6479)+1,0))),IF(ISNUMBER(Pay_Item_Search_Text),0,IF(ISNUMBER(SEARCH(Pay_Item_Search_Text,H6480)),MAX(G$4:$G6479)+1,0)))</f>
        <v>6476</v>
      </c>
      <c r="H6480" s="1" t="str">
        <f>IF(Table_PayItems[[#This Row],[Description]]="_","_ Unique Item - "&amp;Table_PayItems[[#This Row],[Item]]&amp;" - $"&amp;Table_PayItems[[#This Row],[Unit]],Table_PayItems[[#This Row],[Description]]&amp;" - $"&amp;Table_PayItems[[#This Row],[Unit]])</f>
        <v>Water Main, DI, 8 inch, Tr Det F - $Ft</v>
      </c>
      <c r="I6480" s="29" t="str">
        <f>IFERROR(VLOOKUP(ROWS($M$5:M6480),Table_PayItems[[Search Key]:[Concentrated Name]],2,FALSE),"")</f>
        <v>Water Main, DI, 8 inch, Tr Det F - $Ft</v>
      </c>
      <c r="J6480" s="1" t="str">
        <f>IFERROR(VLOOKUP(ROWS($J$5:J6480),Table_PayItems[[Search Key]:[Concentrated Name]],2,FALSE),"")</f>
        <v>Water Main, DI, 8 inch, Tr Det F - $Ft</v>
      </c>
      <c r="L6480" s="22">
        <f>IF(ISNUMBER(SEARCH(Pay_Item_Search_Text_2,M6480)),MAX($L$4:L6479)+1,0)</f>
        <v>0</v>
      </c>
      <c r="M6480" s="1" t="str">
        <f>IFERROR(VLOOKUP(ROWS($M$5:M6480),Table_PayItems[[Search Key]:[Concentrated Name]],2,FALSE),"")</f>
        <v>Water Main, DI, 8 inch, Tr Det F - $Ft</v>
      </c>
      <c r="N6480" s="1" t="str">
        <f>IFERROR(VLOOKUP(ROWS($M$5:N6480),$L$5:$M$7000,2,FALSE),"")</f>
        <v/>
      </c>
    </row>
    <row r="6481" spans="2:14" ht="15" customHeight="1" x14ac:dyDescent="0.25">
      <c r="B6481" s="178" t="s">
        <v>14380</v>
      </c>
      <c r="C6481" s="178" t="s">
        <v>104</v>
      </c>
      <c r="D6481" s="178" t="s">
        <v>5268</v>
      </c>
      <c r="E6481" s="178" t="s">
        <v>61</v>
      </c>
      <c r="F6481" s="178" t="s">
        <v>17</v>
      </c>
      <c r="G6481" s="1">
        <f>IF(ISNUMBER(Pay_Item_Search_Text),IF(ISNUMBER(IF(FIND(Pay_Item_Search_Text,B6481)=1,1, "FALSE")),MAX(G$4:$G6480)+1,IF(ISNUMBER(Pay_Item_Search_Text),0,IF(ISNUMBER(SEARCH(Pay_Item_Search_Text,H6481)),MAX(G$4:$G6480)+1,0))),IF(ISNUMBER(Pay_Item_Search_Text),0,IF(ISNUMBER(SEARCH(Pay_Item_Search_Text,H6481)),MAX(G$4:$G6480)+1,0)))</f>
        <v>6477</v>
      </c>
      <c r="H6481" s="1" t="str">
        <f>IF(Table_PayItems[[#This Row],[Description]]="_","_ Unique Item - "&amp;Table_PayItems[[#This Row],[Item]]&amp;" - $"&amp;Table_PayItems[[#This Row],[Unit]],Table_PayItems[[#This Row],[Description]]&amp;" - $"&amp;Table_PayItems[[#This Row],[Unit]])</f>
        <v>Water Main, DI, 8 inch, Tr Det G - $Ft</v>
      </c>
      <c r="I6481" s="29" t="str">
        <f>IFERROR(VLOOKUP(ROWS($M$5:M6481),Table_PayItems[[Search Key]:[Concentrated Name]],2,FALSE),"")</f>
        <v>Water Main, DI, 8 inch, Tr Det G - $Ft</v>
      </c>
      <c r="J6481" s="1" t="str">
        <f>IFERROR(VLOOKUP(ROWS($J$5:J6481),Table_PayItems[[Search Key]:[Concentrated Name]],2,FALSE),"")</f>
        <v>Water Main, DI, 8 inch, Tr Det G - $Ft</v>
      </c>
      <c r="L6481" s="22">
        <f>IF(ISNUMBER(SEARCH(Pay_Item_Search_Text_2,M6481)),MAX($L$4:L6480)+1,0)</f>
        <v>0</v>
      </c>
      <c r="M6481" s="1" t="str">
        <f>IFERROR(VLOOKUP(ROWS($M$5:M6481),Table_PayItems[[Search Key]:[Concentrated Name]],2,FALSE),"")</f>
        <v>Water Main, DI, 8 inch, Tr Det G - $Ft</v>
      </c>
      <c r="N6481" s="1" t="str">
        <f>IFERROR(VLOOKUP(ROWS($M$5:N6481),$L$5:$M$7000,2,FALSE),"")</f>
        <v/>
      </c>
    </row>
    <row r="6482" spans="2:14" ht="15" customHeight="1" x14ac:dyDescent="0.25">
      <c r="B6482" s="178" t="s">
        <v>10765</v>
      </c>
      <c r="C6482" s="178" t="s">
        <v>123</v>
      </c>
      <c r="D6482" s="178" t="s">
        <v>2768</v>
      </c>
      <c r="E6482" s="178" t="s">
        <v>17</v>
      </c>
      <c r="F6482" s="178" t="s">
        <v>17</v>
      </c>
      <c r="G6482" s="1">
        <f>IF(ISNUMBER(Pay_Item_Search_Text),IF(ISNUMBER(IF(FIND(Pay_Item_Search_Text,B6482)=1,1, "FALSE")),MAX(G$4:$G6481)+1,IF(ISNUMBER(Pay_Item_Search_Text),0,IF(ISNUMBER(SEARCH(Pay_Item_Search_Text,H6482)),MAX(G$4:$G6481)+1,0))),IF(ISNUMBER(Pay_Item_Search_Text),0,IF(ISNUMBER(SEARCH(Pay_Item_Search_Text,H6482)),MAX(G$4:$G6481)+1,0)))</f>
        <v>6478</v>
      </c>
      <c r="H6482" s="1" t="str">
        <f>IF(Table_PayItems[[#This Row],[Description]]="_","_ Unique Item - "&amp;Table_PayItems[[#This Row],[Item]]&amp;" - $"&amp;Table_PayItems[[#This Row],[Unit]],Table_PayItems[[#This Row],[Description]]&amp;" - $"&amp;Table_PayItems[[#This Row],[Unit]])</f>
        <v>Water Repellent Treatment, Penetrating - $Syd</v>
      </c>
      <c r="I6482" s="29" t="str">
        <f>IFERROR(VLOOKUP(ROWS($M$5:M6482),Table_PayItems[[Search Key]:[Concentrated Name]],2,FALSE),"")</f>
        <v>Water Repellent Treatment, Penetrating - $Syd</v>
      </c>
      <c r="J6482" s="1" t="str">
        <f>IFERROR(VLOOKUP(ROWS($J$5:J6482),Table_PayItems[[Search Key]:[Concentrated Name]],2,FALSE),"")</f>
        <v>Water Repellent Treatment, Penetrating - $Syd</v>
      </c>
      <c r="L6482" s="22">
        <f>IF(ISNUMBER(SEARCH(Pay_Item_Search_Text_2,M6482)),MAX($L$4:L6481)+1,0)</f>
        <v>0</v>
      </c>
      <c r="M6482" s="1" t="str">
        <f>IFERROR(VLOOKUP(ROWS($M$5:M6482),Table_PayItems[[Search Key]:[Concentrated Name]],2,FALSE),"")</f>
        <v>Water Repellent Treatment, Penetrating - $Syd</v>
      </c>
      <c r="N6482" s="1" t="str">
        <f>IFERROR(VLOOKUP(ROWS($M$5:N6482),$L$5:$M$7000,2,FALSE),"")</f>
        <v/>
      </c>
    </row>
    <row r="6483" spans="2:14" ht="15" customHeight="1" x14ac:dyDescent="0.25">
      <c r="B6483" s="178" t="s">
        <v>14389</v>
      </c>
      <c r="C6483" s="178" t="s">
        <v>88</v>
      </c>
      <c r="D6483" s="178" t="s">
        <v>5277</v>
      </c>
      <c r="E6483" s="178" t="s">
        <v>61</v>
      </c>
      <c r="F6483" s="178" t="s">
        <v>17</v>
      </c>
      <c r="G6483" s="1">
        <f>IF(ISNUMBER(Pay_Item_Search_Text),IF(ISNUMBER(IF(FIND(Pay_Item_Search_Text,B6483)=1,1, "FALSE")),MAX(G$4:$G6482)+1,IF(ISNUMBER(Pay_Item_Search_Text),0,IF(ISNUMBER(SEARCH(Pay_Item_Search_Text,H6483)),MAX(G$4:$G6482)+1,0))),IF(ISNUMBER(Pay_Item_Search_Text),0,IF(ISNUMBER(SEARCH(Pay_Item_Search_Text,H6483)),MAX(G$4:$G6482)+1,0)))</f>
        <v>6479</v>
      </c>
      <c r="H6483" s="1" t="str">
        <f>IF(Table_PayItems[[#This Row],[Description]]="_","_ Unique Item - "&amp;Table_PayItems[[#This Row],[Item]]&amp;" - $"&amp;Table_PayItems[[#This Row],[Unit]],Table_PayItems[[#This Row],[Description]]&amp;" - $"&amp;Table_PayItems[[#This Row],[Unit]])</f>
        <v>Water Serv - $Ea</v>
      </c>
      <c r="I6483" s="29" t="str">
        <f>IFERROR(VLOOKUP(ROWS($M$5:M6483),Table_PayItems[[Search Key]:[Concentrated Name]],2,FALSE),"")</f>
        <v>Water Serv - $Ea</v>
      </c>
      <c r="J6483" s="1" t="str">
        <f>IFERROR(VLOOKUP(ROWS($J$5:J6483),Table_PayItems[[Search Key]:[Concentrated Name]],2,FALSE),"")</f>
        <v>Water Serv - $Ea</v>
      </c>
      <c r="L6483" s="22">
        <f>IF(ISNUMBER(SEARCH(Pay_Item_Search_Text_2,M6483)),MAX($L$4:L6482)+1,0)</f>
        <v>0</v>
      </c>
      <c r="M6483" s="1" t="str">
        <f>IFERROR(VLOOKUP(ROWS($M$5:M6483),Table_PayItems[[Search Key]:[Concentrated Name]],2,FALSE),"")</f>
        <v>Water Serv - $Ea</v>
      </c>
      <c r="N6483" s="1" t="str">
        <f>IFERROR(VLOOKUP(ROWS($M$5:N6483),$L$5:$M$7000,2,FALSE),"")</f>
        <v/>
      </c>
    </row>
    <row r="6484" spans="2:14" ht="15" customHeight="1" x14ac:dyDescent="0.25">
      <c r="B6484" s="178" t="s">
        <v>14391</v>
      </c>
      <c r="C6484" s="178" t="s">
        <v>88</v>
      </c>
      <c r="D6484" s="178" t="s">
        <v>5279</v>
      </c>
      <c r="E6484" s="178" t="s">
        <v>61</v>
      </c>
      <c r="F6484" s="178" t="s">
        <v>17</v>
      </c>
      <c r="G6484" s="1">
        <f>IF(ISNUMBER(Pay_Item_Search_Text),IF(ISNUMBER(IF(FIND(Pay_Item_Search_Text,B6484)=1,1, "FALSE")),MAX(G$4:$G6483)+1,IF(ISNUMBER(Pay_Item_Search_Text),0,IF(ISNUMBER(SEARCH(Pay_Item_Search_Text,H6484)),MAX(G$4:$G6483)+1,0))),IF(ISNUMBER(Pay_Item_Search_Text),0,IF(ISNUMBER(SEARCH(Pay_Item_Search_Text,H6484)),MAX(G$4:$G6483)+1,0)))</f>
        <v>6480</v>
      </c>
      <c r="H6484" s="1" t="str">
        <f>IF(Table_PayItems[[#This Row],[Description]]="_","_ Unique Item - "&amp;Table_PayItems[[#This Row],[Item]]&amp;" - $"&amp;Table_PayItems[[#This Row],[Unit]],Table_PayItems[[#This Row],[Description]]&amp;" - $"&amp;Table_PayItems[[#This Row],[Unit]])</f>
        <v>Water Serv, Conflict - $Ea</v>
      </c>
      <c r="I6484" s="29" t="str">
        <f>IFERROR(VLOOKUP(ROWS($M$5:M6484),Table_PayItems[[Search Key]:[Concentrated Name]],2,FALSE),"")</f>
        <v>Water Serv, Conflict - $Ea</v>
      </c>
      <c r="J6484" s="1" t="str">
        <f>IFERROR(VLOOKUP(ROWS($J$5:J6484),Table_PayItems[[Search Key]:[Concentrated Name]],2,FALSE),"")</f>
        <v>Water Serv, Conflict - $Ea</v>
      </c>
      <c r="L6484" s="22">
        <f>IF(ISNUMBER(SEARCH(Pay_Item_Search_Text_2,M6484)),MAX($L$4:L6483)+1,0)</f>
        <v>0</v>
      </c>
      <c r="M6484" s="1" t="str">
        <f>IFERROR(VLOOKUP(ROWS($M$5:M6484),Table_PayItems[[Search Key]:[Concentrated Name]],2,FALSE),"")</f>
        <v>Water Serv, Conflict - $Ea</v>
      </c>
      <c r="N6484" s="1" t="str">
        <f>IFERROR(VLOOKUP(ROWS($M$5:N6484),$L$5:$M$7000,2,FALSE),"")</f>
        <v/>
      </c>
    </row>
    <row r="6485" spans="2:14" ht="15" customHeight="1" x14ac:dyDescent="0.25">
      <c r="B6485" s="178" t="s">
        <v>14390</v>
      </c>
      <c r="C6485" s="178" t="s">
        <v>88</v>
      </c>
      <c r="D6485" s="178" t="s">
        <v>5278</v>
      </c>
      <c r="E6485" s="178" t="s">
        <v>61</v>
      </c>
      <c r="F6485" s="178" t="s">
        <v>17</v>
      </c>
      <c r="G6485" s="1">
        <f>IF(ISNUMBER(Pay_Item_Search_Text),IF(ISNUMBER(IF(FIND(Pay_Item_Search_Text,B6485)=1,1, "FALSE")),MAX(G$4:$G6484)+1,IF(ISNUMBER(Pay_Item_Search_Text),0,IF(ISNUMBER(SEARCH(Pay_Item_Search_Text,H6485)),MAX(G$4:$G6484)+1,0))),IF(ISNUMBER(Pay_Item_Search_Text),0,IF(ISNUMBER(SEARCH(Pay_Item_Search_Text,H6485)),MAX(G$4:$G6484)+1,0)))</f>
        <v>6481</v>
      </c>
      <c r="H6485" s="1" t="str">
        <f>IF(Table_PayItems[[#This Row],[Description]]="_","_ Unique Item - "&amp;Table_PayItems[[#This Row],[Item]]&amp;" - $"&amp;Table_PayItems[[#This Row],[Unit]],Table_PayItems[[#This Row],[Description]]&amp;" - $"&amp;Table_PayItems[[#This Row],[Unit]])</f>
        <v>Water Serv, Long - $Ea</v>
      </c>
      <c r="I6485" s="29" t="str">
        <f>IFERROR(VLOOKUP(ROWS($M$5:M6485),Table_PayItems[[Search Key]:[Concentrated Name]],2,FALSE),"")</f>
        <v>Water Serv, Long - $Ea</v>
      </c>
      <c r="J6485" s="1" t="str">
        <f>IFERROR(VLOOKUP(ROWS($J$5:J6485),Table_PayItems[[Search Key]:[Concentrated Name]],2,FALSE),"")</f>
        <v>Water Serv, Long - $Ea</v>
      </c>
      <c r="L6485" s="22">
        <f>IF(ISNUMBER(SEARCH(Pay_Item_Search_Text_2,M6485)),MAX($L$4:L6484)+1,0)</f>
        <v>0</v>
      </c>
      <c r="M6485" s="1" t="str">
        <f>IFERROR(VLOOKUP(ROWS($M$5:M6485),Table_PayItems[[Search Key]:[Concentrated Name]],2,FALSE),"")</f>
        <v>Water Serv, Long - $Ea</v>
      </c>
      <c r="N6485" s="1" t="str">
        <f>IFERROR(VLOOKUP(ROWS($M$5:N6485),$L$5:$M$7000,2,FALSE),"")</f>
        <v/>
      </c>
    </row>
    <row r="6486" spans="2:14" ht="15" customHeight="1" x14ac:dyDescent="0.25">
      <c r="B6486" s="178" t="s">
        <v>14413</v>
      </c>
      <c r="C6486" s="178" t="s">
        <v>88</v>
      </c>
      <c r="D6486" s="178" t="s">
        <v>5301</v>
      </c>
      <c r="E6486" s="178" t="s">
        <v>17</v>
      </c>
      <c r="F6486" s="178" t="s">
        <v>17</v>
      </c>
      <c r="G6486" s="1">
        <f>IF(ISNUMBER(Pay_Item_Search_Text),IF(ISNUMBER(IF(FIND(Pay_Item_Search_Text,B6486)=1,1, "FALSE")),MAX(G$4:$G6485)+1,IF(ISNUMBER(Pay_Item_Search_Text),0,IF(ISNUMBER(SEARCH(Pay_Item_Search_Text,H6486)),MAX(G$4:$G6485)+1,0))),IF(ISNUMBER(Pay_Item_Search_Text),0,IF(ISNUMBER(SEARCH(Pay_Item_Search_Text,H6486)),MAX(G$4:$G6485)+1,0)))</f>
        <v>6482</v>
      </c>
      <c r="H6486" s="1" t="str">
        <f>IF(Table_PayItems[[#This Row],[Description]]="_","_ Unique Item - "&amp;Table_PayItems[[#This Row],[Item]]&amp;" - $"&amp;Table_PayItems[[#This Row],[Unit]],Table_PayItems[[#This Row],[Description]]&amp;" - $"&amp;Table_PayItems[[#This Row],[Unit]])</f>
        <v>Water Shutoff, Adj, Case 1 - $Ea</v>
      </c>
      <c r="I6486" s="29" t="str">
        <f>IFERROR(VLOOKUP(ROWS($M$5:M6486),Table_PayItems[[Search Key]:[Concentrated Name]],2,FALSE),"")</f>
        <v>Water Shutoff, Adj, Case 1 - $Ea</v>
      </c>
      <c r="J6486" s="1" t="str">
        <f>IFERROR(VLOOKUP(ROWS($J$5:J6486),Table_PayItems[[Search Key]:[Concentrated Name]],2,FALSE),"")</f>
        <v>Water Shutoff, Adj, Case 1 - $Ea</v>
      </c>
      <c r="L6486" s="22">
        <f>IF(ISNUMBER(SEARCH(Pay_Item_Search_Text_2,M6486)),MAX($L$4:L6485)+1,0)</f>
        <v>0</v>
      </c>
      <c r="M6486" s="1" t="str">
        <f>IFERROR(VLOOKUP(ROWS($M$5:M6486),Table_PayItems[[Search Key]:[Concentrated Name]],2,FALSE),"")</f>
        <v>Water Shutoff, Adj, Case 1 - $Ea</v>
      </c>
      <c r="N6486" s="1" t="str">
        <f>IFERROR(VLOOKUP(ROWS($M$5:N6486),$L$5:$M$7000,2,FALSE),"")</f>
        <v/>
      </c>
    </row>
    <row r="6487" spans="2:14" ht="15" customHeight="1" x14ac:dyDescent="0.25">
      <c r="B6487" s="178" t="s">
        <v>14414</v>
      </c>
      <c r="C6487" s="178" t="s">
        <v>88</v>
      </c>
      <c r="D6487" s="178" t="s">
        <v>5302</v>
      </c>
      <c r="E6487" s="178" t="s">
        <v>17</v>
      </c>
      <c r="F6487" s="178" t="s">
        <v>17</v>
      </c>
      <c r="G6487" s="1">
        <f>IF(ISNUMBER(Pay_Item_Search_Text),IF(ISNUMBER(IF(FIND(Pay_Item_Search_Text,B6487)=1,1, "FALSE")),MAX(G$4:$G6486)+1,IF(ISNUMBER(Pay_Item_Search_Text),0,IF(ISNUMBER(SEARCH(Pay_Item_Search_Text,H6487)),MAX(G$4:$G6486)+1,0))),IF(ISNUMBER(Pay_Item_Search_Text),0,IF(ISNUMBER(SEARCH(Pay_Item_Search_Text,H6487)),MAX(G$4:$G6486)+1,0)))</f>
        <v>6483</v>
      </c>
      <c r="H6487" s="1" t="str">
        <f>IF(Table_PayItems[[#This Row],[Description]]="_","_ Unique Item - "&amp;Table_PayItems[[#This Row],[Item]]&amp;" - $"&amp;Table_PayItems[[#This Row],[Unit]],Table_PayItems[[#This Row],[Description]]&amp;" - $"&amp;Table_PayItems[[#This Row],[Unit]])</f>
        <v>Water Shutoff, Adj, Case 2 - $Ea</v>
      </c>
      <c r="I6487" s="29" t="str">
        <f>IFERROR(VLOOKUP(ROWS($M$5:M6487),Table_PayItems[[Search Key]:[Concentrated Name]],2,FALSE),"")</f>
        <v>Water Shutoff, Adj, Case 2 - $Ea</v>
      </c>
      <c r="J6487" s="1" t="str">
        <f>IFERROR(VLOOKUP(ROWS($J$5:J6487),Table_PayItems[[Search Key]:[Concentrated Name]],2,FALSE),"")</f>
        <v>Water Shutoff, Adj, Case 2 - $Ea</v>
      </c>
      <c r="L6487" s="22">
        <f>IF(ISNUMBER(SEARCH(Pay_Item_Search_Text_2,M6487)),MAX($L$4:L6486)+1,0)</f>
        <v>0</v>
      </c>
      <c r="M6487" s="1" t="str">
        <f>IFERROR(VLOOKUP(ROWS($M$5:M6487),Table_PayItems[[Search Key]:[Concentrated Name]],2,FALSE),"")</f>
        <v>Water Shutoff, Adj, Case 2 - $Ea</v>
      </c>
      <c r="N6487" s="1" t="str">
        <f>IFERROR(VLOOKUP(ROWS($M$5:N6487),$L$5:$M$7000,2,FALSE),"")</f>
        <v/>
      </c>
    </row>
    <row r="6488" spans="2:14" ht="15" customHeight="1" x14ac:dyDescent="0.25">
      <c r="B6488" s="178" t="s">
        <v>14405</v>
      </c>
      <c r="C6488" s="178" t="s">
        <v>88</v>
      </c>
      <c r="D6488" s="178" t="s">
        <v>5293</v>
      </c>
      <c r="E6488" s="178" t="s">
        <v>17</v>
      </c>
      <c r="F6488" s="178" t="s">
        <v>17</v>
      </c>
      <c r="G6488" s="1">
        <f>IF(ISNUMBER(Pay_Item_Search_Text),IF(ISNUMBER(IF(FIND(Pay_Item_Search_Text,B6488)=1,1, "FALSE")),MAX(G$4:$G6487)+1,IF(ISNUMBER(Pay_Item_Search_Text),0,IF(ISNUMBER(SEARCH(Pay_Item_Search_Text,H6488)),MAX(G$4:$G6487)+1,0))),IF(ISNUMBER(Pay_Item_Search_Text),0,IF(ISNUMBER(SEARCH(Pay_Item_Search_Text,H6488)),MAX(G$4:$G6487)+1,0)))</f>
        <v>6484</v>
      </c>
      <c r="H6488" s="1" t="str">
        <f>IF(Table_PayItems[[#This Row],[Description]]="_","_ Unique Item - "&amp;Table_PayItems[[#This Row],[Item]]&amp;" - $"&amp;Table_PayItems[[#This Row],[Unit]],Table_PayItems[[#This Row],[Description]]&amp;" - $"&amp;Table_PayItems[[#This Row],[Unit]])</f>
        <v>Water Shutoff, Adj, Temp, Case 1 - $Ea</v>
      </c>
      <c r="I6488" s="29" t="str">
        <f>IFERROR(VLOOKUP(ROWS($M$5:M6488),Table_PayItems[[Search Key]:[Concentrated Name]],2,FALSE),"")</f>
        <v>Water Shutoff, Adj, Temp, Case 1 - $Ea</v>
      </c>
      <c r="J6488" s="1" t="str">
        <f>IFERROR(VLOOKUP(ROWS($J$5:J6488),Table_PayItems[[Search Key]:[Concentrated Name]],2,FALSE),"")</f>
        <v>Water Shutoff, Adj, Temp, Case 1 - $Ea</v>
      </c>
      <c r="L6488" s="22">
        <f>IF(ISNUMBER(SEARCH(Pay_Item_Search_Text_2,M6488)),MAX($L$4:L6487)+1,0)</f>
        <v>0</v>
      </c>
      <c r="M6488" s="1" t="str">
        <f>IFERROR(VLOOKUP(ROWS($M$5:M6488),Table_PayItems[[Search Key]:[Concentrated Name]],2,FALSE),"")</f>
        <v>Water Shutoff, Adj, Temp, Case 1 - $Ea</v>
      </c>
      <c r="N6488" s="1" t="str">
        <f>IFERROR(VLOOKUP(ROWS($M$5:N6488),$L$5:$M$7000,2,FALSE),"")</f>
        <v/>
      </c>
    </row>
    <row r="6489" spans="2:14" ht="15" customHeight="1" x14ac:dyDescent="0.25">
      <c r="B6489" s="178" t="s">
        <v>14406</v>
      </c>
      <c r="C6489" s="178" t="s">
        <v>88</v>
      </c>
      <c r="D6489" s="178" t="s">
        <v>5294</v>
      </c>
      <c r="E6489" s="178" t="s">
        <v>17</v>
      </c>
      <c r="F6489" s="178" t="s">
        <v>17</v>
      </c>
      <c r="G6489" s="1">
        <f>IF(ISNUMBER(Pay_Item_Search_Text),IF(ISNUMBER(IF(FIND(Pay_Item_Search_Text,B6489)=1,1, "FALSE")),MAX(G$4:$G6488)+1,IF(ISNUMBER(Pay_Item_Search_Text),0,IF(ISNUMBER(SEARCH(Pay_Item_Search_Text,H6489)),MAX(G$4:$G6488)+1,0))),IF(ISNUMBER(Pay_Item_Search_Text),0,IF(ISNUMBER(SEARCH(Pay_Item_Search_Text,H6489)),MAX(G$4:$G6488)+1,0)))</f>
        <v>6485</v>
      </c>
      <c r="H6489" s="1" t="str">
        <f>IF(Table_PayItems[[#This Row],[Description]]="_","_ Unique Item - "&amp;Table_PayItems[[#This Row],[Item]]&amp;" - $"&amp;Table_PayItems[[#This Row],[Unit]],Table_PayItems[[#This Row],[Description]]&amp;" - $"&amp;Table_PayItems[[#This Row],[Unit]])</f>
        <v>Water Shutoff, Adj, Temp, Case 2 - $Ea</v>
      </c>
      <c r="I6489" s="29" t="str">
        <f>IFERROR(VLOOKUP(ROWS($M$5:M6489),Table_PayItems[[Search Key]:[Concentrated Name]],2,FALSE),"")</f>
        <v>Water Shutoff, Adj, Temp, Case 2 - $Ea</v>
      </c>
      <c r="J6489" s="1" t="str">
        <f>IFERROR(VLOOKUP(ROWS($J$5:J6489),Table_PayItems[[Search Key]:[Concentrated Name]],2,FALSE),"")</f>
        <v>Water Shutoff, Adj, Temp, Case 2 - $Ea</v>
      </c>
      <c r="L6489" s="22">
        <f>IF(ISNUMBER(SEARCH(Pay_Item_Search_Text_2,M6489)),MAX($L$4:L6488)+1,0)</f>
        <v>0</v>
      </c>
      <c r="M6489" s="1" t="str">
        <f>IFERROR(VLOOKUP(ROWS($M$5:M6489),Table_PayItems[[Search Key]:[Concentrated Name]],2,FALSE),"")</f>
        <v>Water Shutoff, Adj, Temp, Case 2 - $Ea</v>
      </c>
      <c r="N6489" s="1" t="str">
        <f>IFERROR(VLOOKUP(ROWS($M$5:N6489),$L$5:$M$7000,2,FALSE),"")</f>
        <v/>
      </c>
    </row>
    <row r="6490" spans="2:14" ht="15" customHeight="1" x14ac:dyDescent="0.25">
      <c r="B6490" s="178" t="s">
        <v>14409</v>
      </c>
      <c r="C6490" s="178" t="s">
        <v>88</v>
      </c>
      <c r="D6490" s="178" t="s">
        <v>5297</v>
      </c>
      <c r="E6490" s="178" t="s">
        <v>61</v>
      </c>
      <c r="F6490" s="178" t="s">
        <v>17</v>
      </c>
      <c r="G6490" s="1">
        <f>IF(ISNUMBER(Pay_Item_Search_Text),IF(ISNUMBER(IF(FIND(Pay_Item_Search_Text,B6490)=1,1, "FALSE")),MAX(G$4:$G6489)+1,IF(ISNUMBER(Pay_Item_Search_Text),0,IF(ISNUMBER(SEARCH(Pay_Item_Search_Text,H6490)),MAX(G$4:$G6489)+1,0))),IF(ISNUMBER(Pay_Item_Search_Text),0,IF(ISNUMBER(SEARCH(Pay_Item_Search_Text,H6490)),MAX(G$4:$G6489)+1,0)))</f>
        <v>6486</v>
      </c>
      <c r="H6490" s="1" t="str">
        <f>IF(Table_PayItems[[#This Row],[Description]]="_","_ Unique Item - "&amp;Table_PayItems[[#This Row],[Item]]&amp;" - $"&amp;Table_PayItems[[#This Row],[Unit]],Table_PayItems[[#This Row],[Description]]&amp;" - $"&amp;Table_PayItems[[#This Row],[Unit]])</f>
        <v>Water Shutoff, Reconst, Case 1 - $Ea</v>
      </c>
      <c r="I6490" s="29" t="str">
        <f>IFERROR(VLOOKUP(ROWS($M$5:M6490),Table_PayItems[[Search Key]:[Concentrated Name]],2,FALSE),"")</f>
        <v>Water Shutoff, Reconst, Case 1 - $Ea</v>
      </c>
      <c r="J6490" s="1" t="str">
        <f>IFERROR(VLOOKUP(ROWS($J$5:J6490),Table_PayItems[[Search Key]:[Concentrated Name]],2,FALSE),"")</f>
        <v>Water Shutoff, Reconst, Case 1 - $Ea</v>
      </c>
      <c r="L6490" s="22">
        <f>IF(ISNUMBER(SEARCH(Pay_Item_Search_Text_2,M6490)),MAX($L$4:L6489)+1,0)</f>
        <v>0</v>
      </c>
      <c r="M6490" s="1" t="str">
        <f>IFERROR(VLOOKUP(ROWS($M$5:M6490),Table_PayItems[[Search Key]:[Concentrated Name]],2,FALSE),"")</f>
        <v>Water Shutoff, Reconst, Case 1 - $Ea</v>
      </c>
      <c r="N6490" s="1" t="str">
        <f>IFERROR(VLOOKUP(ROWS($M$5:N6490),$L$5:$M$7000,2,FALSE),"")</f>
        <v/>
      </c>
    </row>
    <row r="6491" spans="2:14" ht="15" customHeight="1" x14ac:dyDescent="0.25">
      <c r="B6491" s="178" t="s">
        <v>14410</v>
      </c>
      <c r="C6491" s="178" t="s">
        <v>88</v>
      </c>
      <c r="D6491" s="178" t="s">
        <v>5298</v>
      </c>
      <c r="E6491" s="178" t="s">
        <v>61</v>
      </c>
      <c r="F6491" s="178" t="s">
        <v>17</v>
      </c>
      <c r="G6491" s="1">
        <f>IF(ISNUMBER(Pay_Item_Search_Text),IF(ISNUMBER(IF(FIND(Pay_Item_Search_Text,B6491)=1,1, "FALSE")),MAX(G$4:$G6490)+1,IF(ISNUMBER(Pay_Item_Search_Text),0,IF(ISNUMBER(SEARCH(Pay_Item_Search_Text,H6491)),MAX(G$4:$G6490)+1,0))),IF(ISNUMBER(Pay_Item_Search_Text),0,IF(ISNUMBER(SEARCH(Pay_Item_Search_Text,H6491)),MAX(G$4:$G6490)+1,0)))</f>
        <v>6487</v>
      </c>
      <c r="H6491" s="1" t="str">
        <f>IF(Table_PayItems[[#This Row],[Description]]="_","_ Unique Item - "&amp;Table_PayItems[[#This Row],[Item]]&amp;" - $"&amp;Table_PayItems[[#This Row],[Unit]],Table_PayItems[[#This Row],[Description]]&amp;" - $"&amp;Table_PayItems[[#This Row],[Unit]])</f>
        <v>Water Shutoff, Reconst, Case 2 - $Ea</v>
      </c>
      <c r="I6491" s="29" t="str">
        <f>IFERROR(VLOOKUP(ROWS($M$5:M6491),Table_PayItems[[Search Key]:[Concentrated Name]],2,FALSE),"")</f>
        <v>Water Shutoff, Reconst, Case 2 - $Ea</v>
      </c>
      <c r="J6491" s="1" t="str">
        <f>IFERROR(VLOOKUP(ROWS($J$5:J6491),Table_PayItems[[Search Key]:[Concentrated Name]],2,FALSE),"")</f>
        <v>Water Shutoff, Reconst, Case 2 - $Ea</v>
      </c>
      <c r="L6491" s="22">
        <f>IF(ISNUMBER(SEARCH(Pay_Item_Search_Text_2,M6491)),MAX($L$4:L6490)+1,0)</f>
        <v>0</v>
      </c>
      <c r="M6491" s="1" t="str">
        <f>IFERROR(VLOOKUP(ROWS($M$5:M6491),Table_PayItems[[Search Key]:[Concentrated Name]],2,FALSE),"")</f>
        <v>Water Shutoff, Reconst, Case 2 - $Ea</v>
      </c>
      <c r="N6491" s="1" t="str">
        <f>IFERROR(VLOOKUP(ROWS($M$5:N6491),$L$5:$M$7000,2,FALSE),"")</f>
        <v/>
      </c>
    </row>
    <row r="6492" spans="2:14" ht="15" customHeight="1" x14ac:dyDescent="0.25">
      <c r="B6492" s="178" t="s">
        <v>13662</v>
      </c>
      <c r="C6492" s="178" t="s">
        <v>22</v>
      </c>
      <c r="D6492" s="178" t="s">
        <v>4595</v>
      </c>
      <c r="E6492" s="178" t="s">
        <v>6933</v>
      </c>
      <c r="F6492" s="178" t="s">
        <v>17</v>
      </c>
      <c r="G6492" s="1">
        <f>IF(ISNUMBER(Pay_Item_Search_Text),IF(ISNUMBER(IF(FIND(Pay_Item_Search_Text,B6492)=1,1, "FALSE")),MAX(G$4:$G6491)+1,IF(ISNUMBER(Pay_Item_Search_Text),0,IF(ISNUMBER(SEARCH(Pay_Item_Search_Text,H6492)),MAX(G$4:$G6491)+1,0))),IF(ISNUMBER(Pay_Item_Search_Text),0,IF(ISNUMBER(SEARCH(Pay_Item_Search_Text,H6492)),MAX(G$4:$G6491)+1,0)))</f>
        <v>6488</v>
      </c>
      <c r="H6492" s="1" t="str">
        <f>IF(Table_PayItems[[#This Row],[Description]]="_","_ Unique Item - "&amp;Table_PayItems[[#This Row],[Item]]&amp;" - $"&amp;Table_PayItems[[#This Row],[Unit]],Table_PayItems[[#This Row],[Description]]&amp;" - $"&amp;Table_PayItems[[#This Row],[Unit]])</f>
        <v>Water, Sodding/Seeding - $Unit</v>
      </c>
      <c r="I6492" s="29" t="str">
        <f>IFERROR(VLOOKUP(ROWS($M$5:M6492),Table_PayItems[[Search Key]:[Concentrated Name]],2,FALSE),"")</f>
        <v>Water, Sodding/Seeding - $Unit</v>
      </c>
      <c r="L6492" s="22">
        <f>IF(ISNUMBER(SEARCH(Pay_Item_Search_Text_2,M6492)),MAX($L$4:L6491)+1,0)</f>
        <v>0</v>
      </c>
      <c r="M6492" s="1" t="str">
        <f>IFERROR(VLOOKUP(ROWS($M$5:M6492),Table_PayItems[[Search Key]:[Concentrated Name]],2,FALSE),"")</f>
        <v>Water, Sodding/Seeding - $Unit</v>
      </c>
      <c r="N6492" s="1" t="str">
        <f>IFERROR(VLOOKUP(ROWS($M$5:N6492),$L$5:$M$7000,2,FALSE),"")</f>
        <v/>
      </c>
    </row>
    <row r="6493" spans="2:14" ht="15" customHeight="1" x14ac:dyDescent="0.25">
      <c r="B6493" s="178" t="s">
        <v>12073</v>
      </c>
      <c r="C6493" s="178" t="s">
        <v>16</v>
      </c>
      <c r="D6493" s="178" t="s">
        <v>36</v>
      </c>
      <c r="E6493" s="178" t="s">
        <v>6933</v>
      </c>
      <c r="F6493" s="178" t="s">
        <v>26</v>
      </c>
      <c r="G6493" s="1">
        <f>IF(ISNUMBER(Pay_Item_Search_Text),IF(ISNUMBER(IF(FIND(Pay_Item_Search_Text,B6493)=1,1, "FALSE")),MAX(G$4:$G6492)+1,IF(ISNUMBER(Pay_Item_Search_Text),0,IF(ISNUMBER(SEARCH(Pay_Item_Search_Text,H6493)),MAX(G$4:$G6492)+1,0))),IF(ISNUMBER(Pay_Item_Search_Text),0,IF(ISNUMBER(SEARCH(Pay_Item_Search_Text,H6493)),MAX(G$4:$G6492)+1,0)))</f>
        <v>6489</v>
      </c>
      <c r="H6493" s="1" t="str">
        <f>IF(Table_PayItems[[#This Row],[Description]]="_","_ Unique Item - "&amp;Table_PayItems[[#This Row],[Item]]&amp;" - $"&amp;Table_PayItems[[#This Row],[Unit]],Table_PayItems[[#This Row],[Description]]&amp;" - $"&amp;Table_PayItems[[#This Row],[Unit]])</f>
        <v>Watering and Cultivating, First Season, Min - $LSUM</v>
      </c>
      <c r="I6493" s="29" t="str">
        <f>IFERROR(VLOOKUP(ROWS($M$5:M6493),Table_PayItems[[Search Key]:[Concentrated Name]],2,FALSE),"")</f>
        <v>Watering and Cultivating, First Season, Min - $LSUM</v>
      </c>
      <c r="L6493" s="22">
        <f>IF(ISNUMBER(SEARCH(Pay_Item_Search_Text_2,M6493)),MAX($L$4:L6492)+1,0)</f>
        <v>0</v>
      </c>
      <c r="M6493" s="1" t="str">
        <f>IFERROR(VLOOKUP(ROWS($M$5:M6493),Table_PayItems[[Search Key]:[Concentrated Name]],2,FALSE),"")</f>
        <v>Watering and Cultivating, First Season, Min - $LSUM</v>
      </c>
      <c r="N6493" s="1" t="str">
        <f>IFERROR(VLOOKUP(ROWS($M$5:N6493),$L$5:$M$7000,2,FALSE),"")</f>
        <v/>
      </c>
    </row>
    <row r="6494" spans="2:14" ht="15" customHeight="1" x14ac:dyDescent="0.25">
      <c r="B6494" s="178" t="s">
        <v>12074</v>
      </c>
      <c r="C6494" s="178" t="s">
        <v>16</v>
      </c>
      <c r="D6494" s="178" t="s">
        <v>38</v>
      </c>
      <c r="E6494" s="178" t="s">
        <v>6933</v>
      </c>
      <c r="F6494" s="178" t="s">
        <v>26</v>
      </c>
      <c r="G6494" s="1">
        <f>IF(ISNUMBER(Pay_Item_Search_Text),IF(ISNUMBER(IF(FIND(Pay_Item_Search_Text,B6494)=1,1, "FALSE")),MAX(G$4:$G6493)+1,IF(ISNUMBER(Pay_Item_Search_Text),0,IF(ISNUMBER(SEARCH(Pay_Item_Search_Text,H6494)),MAX(G$4:$G6493)+1,0))),IF(ISNUMBER(Pay_Item_Search_Text),0,IF(ISNUMBER(SEARCH(Pay_Item_Search_Text,H6494)),MAX(G$4:$G6493)+1,0)))</f>
        <v>6490</v>
      </c>
      <c r="H6494" s="1" t="str">
        <f>IF(Table_PayItems[[#This Row],[Description]]="_","_ Unique Item - "&amp;Table_PayItems[[#This Row],[Item]]&amp;" - $"&amp;Table_PayItems[[#This Row],[Unit]],Table_PayItems[[#This Row],[Description]]&amp;" - $"&amp;Table_PayItems[[#This Row],[Unit]])</f>
        <v>Watering and Cultivating, Second Season, Min - $LSUM</v>
      </c>
      <c r="I6494" s="29" t="str">
        <f>IFERROR(VLOOKUP(ROWS($M$5:M6494),Table_PayItems[[Search Key]:[Concentrated Name]],2,FALSE),"")</f>
        <v>Watering and Cultivating, Second Season, Min - $LSUM</v>
      </c>
      <c r="L6494" s="22">
        <f>IF(ISNUMBER(SEARCH(Pay_Item_Search_Text_2,M6494)),MAX($L$4:L6493)+1,0)</f>
        <v>0</v>
      </c>
      <c r="M6494" s="1" t="str">
        <f>IFERROR(VLOOKUP(ROWS($M$5:M6494),Table_PayItems[[Search Key]:[Concentrated Name]],2,FALSE),"")</f>
        <v>Watering and Cultivating, Second Season, Min - $LSUM</v>
      </c>
      <c r="N6494" s="1" t="str">
        <f>IFERROR(VLOOKUP(ROWS($M$5:N6494),$L$5:$M$7000,2,FALSE),"")</f>
        <v/>
      </c>
    </row>
    <row r="6495" spans="2:14" ht="15" customHeight="1" x14ac:dyDescent="0.25">
      <c r="B6495" s="178" t="s">
        <v>13663</v>
      </c>
      <c r="C6495" s="178" t="s">
        <v>81</v>
      </c>
      <c r="D6495" s="178" t="s">
        <v>4596</v>
      </c>
      <c r="E6495" s="178" t="s">
        <v>17</v>
      </c>
      <c r="F6495" s="178" t="s">
        <v>17</v>
      </c>
      <c r="G6495" s="1">
        <f>IF(ISNUMBER(Pay_Item_Search_Text),IF(ISNUMBER(IF(FIND(Pay_Item_Search_Text,B6495)=1,1, "FALSE")),MAX(G$4:$G6494)+1,IF(ISNUMBER(Pay_Item_Search_Text),0,IF(ISNUMBER(SEARCH(Pay_Item_Search_Text,H6495)),MAX(G$4:$G6494)+1,0))),IF(ISNUMBER(Pay_Item_Search_Text),0,IF(ISNUMBER(SEARCH(Pay_Item_Search_Text,H6495)),MAX(G$4:$G6494)+1,0)))</f>
        <v>6491</v>
      </c>
      <c r="H6495" s="1" t="str">
        <f>IF(Table_PayItems[[#This Row],[Description]]="_","_ Unique Item - "&amp;Table_PayItems[[#This Row],[Item]]&amp;" - $"&amp;Table_PayItems[[#This Row],[Unit]],Table_PayItems[[#This Row],[Description]]&amp;" - $"&amp;Table_PayItems[[#This Row],[Unit]])</f>
        <v>Weed Control - $Acre</v>
      </c>
      <c r="I6495" s="29" t="str">
        <f>IFERROR(VLOOKUP(ROWS($M$5:M6495),Table_PayItems[[Search Key]:[Concentrated Name]],2,FALSE),"")</f>
        <v>Weed Control - $Acre</v>
      </c>
      <c r="L6495" s="22">
        <f>IF(ISNUMBER(SEARCH(Pay_Item_Search_Text_2,M6495)),MAX($L$4:L6494)+1,0)</f>
        <v>0</v>
      </c>
      <c r="M6495" s="1" t="str">
        <f>IFERROR(VLOOKUP(ROWS($M$5:M6495),Table_PayItems[[Search Key]:[Concentrated Name]],2,FALSE),"")</f>
        <v>Weed Control - $Acre</v>
      </c>
      <c r="N6495" s="1" t="str">
        <f>IFERROR(VLOOKUP(ROWS($M$5:N6495),$L$5:$M$7000,2,FALSE),"")</f>
        <v/>
      </c>
    </row>
    <row r="6496" spans="2:14" ht="15" customHeight="1" x14ac:dyDescent="0.25">
      <c r="B6496" s="178" t="s">
        <v>14238</v>
      </c>
      <c r="C6496" s="178" t="s">
        <v>88</v>
      </c>
      <c r="D6496" s="178" t="s">
        <v>5142</v>
      </c>
      <c r="E6496" s="178" t="s">
        <v>5621</v>
      </c>
      <c r="F6496" s="178" t="s">
        <v>17</v>
      </c>
      <c r="G6496" s="1">
        <f>IF(ISNUMBER(Pay_Item_Search_Text),IF(ISNUMBER(IF(FIND(Pay_Item_Search_Text,B6496)=1,1, "FALSE")),MAX(G$4:$G6495)+1,IF(ISNUMBER(Pay_Item_Search_Text),0,IF(ISNUMBER(SEARCH(Pay_Item_Search_Text,H6496)),MAX(G$4:$G6495)+1,0))),IF(ISNUMBER(Pay_Item_Search_Text),0,IF(ISNUMBER(SEARCH(Pay_Item_Search_Text,H6496)),MAX(G$4:$G6495)+1,0)))</f>
        <v>6492</v>
      </c>
      <c r="H6496" s="1" t="str">
        <f>IF(Table_PayItems[[#This Row],[Description]]="_","_ Unique Item - "&amp;Table_PayItems[[#This Row],[Item]]&amp;" - $"&amp;Table_PayItems[[#This Row],[Unit]],Table_PayItems[[#This Row],[Description]]&amp;" - $"&amp;Table_PayItems[[#This Row],[Unit]])</f>
        <v>Wireless Intercn, Closed Loop, Master - $Ea</v>
      </c>
      <c r="I6496" s="29" t="str">
        <f>IFERROR(VLOOKUP(ROWS($M$5:M6496),Table_PayItems[[Search Key]:[Concentrated Name]],2,FALSE),"")</f>
        <v>Wireless Intercn, Closed Loop, Master - $Ea</v>
      </c>
      <c r="L6496" s="22">
        <f>IF(ISNUMBER(SEARCH(Pay_Item_Search_Text_2,M6496)),MAX($L$4:L6495)+1,0)</f>
        <v>0</v>
      </c>
      <c r="M6496" s="1" t="str">
        <f>IFERROR(VLOOKUP(ROWS($M$5:M6496),Table_PayItems[[Search Key]:[Concentrated Name]],2,FALSE),"")</f>
        <v>Wireless Intercn, Closed Loop, Master - $Ea</v>
      </c>
      <c r="N6496" s="1" t="str">
        <f>IFERROR(VLOOKUP(ROWS($M$5:N6496),$L$5:$M$7000,2,FALSE),"")</f>
        <v/>
      </c>
    </row>
    <row r="6497" spans="2:14" ht="15" customHeight="1" x14ac:dyDescent="0.25">
      <c r="B6497" s="178" t="s">
        <v>14241</v>
      </c>
      <c r="C6497" s="178" t="s">
        <v>88</v>
      </c>
      <c r="D6497" s="178" t="s">
        <v>5145</v>
      </c>
      <c r="E6497" s="178" t="s">
        <v>5621</v>
      </c>
      <c r="F6497" s="178" t="s">
        <v>17</v>
      </c>
      <c r="G6497" s="1">
        <f>IF(ISNUMBER(Pay_Item_Search_Text),IF(ISNUMBER(IF(FIND(Pay_Item_Search_Text,B6497)=1,1, "FALSE")),MAX(G$4:$G6496)+1,IF(ISNUMBER(Pay_Item_Search_Text),0,IF(ISNUMBER(SEARCH(Pay_Item_Search_Text,H6497)),MAX(G$4:$G6496)+1,0))),IF(ISNUMBER(Pay_Item_Search_Text),0,IF(ISNUMBER(SEARCH(Pay_Item_Search_Text,H6497)),MAX(G$4:$G6496)+1,0)))</f>
        <v>6493</v>
      </c>
      <c r="H6497" s="1" t="str">
        <f>IF(Table_PayItems[[#This Row],[Description]]="_","_ Unique Item - "&amp;Table_PayItems[[#This Row],[Item]]&amp;" - $"&amp;Table_PayItems[[#This Row],[Unit]],Table_PayItems[[#This Row],[Description]]&amp;" - $"&amp;Table_PayItems[[#This Row],[Unit]])</f>
        <v>Wireless Intercn, Closed Loop, Rem - $Ea</v>
      </c>
      <c r="I6497" s="29" t="str">
        <f>IFERROR(VLOOKUP(ROWS($M$5:M6497),Table_PayItems[[Search Key]:[Concentrated Name]],2,FALSE),"")</f>
        <v>Wireless Intercn, Closed Loop, Rem - $Ea</v>
      </c>
      <c r="L6497" s="22">
        <f>IF(ISNUMBER(SEARCH(Pay_Item_Search_Text_2,M6497)),MAX($L$4:L6496)+1,0)</f>
        <v>0</v>
      </c>
      <c r="M6497" s="1" t="str">
        <f>IFERROR(VLOOKUP(ROWS($M$5:M6497),Table_PayItems[[Search Key]:[Concentrated Name]],2,FALSE),"")</f>
        <v>Wireless Intercn, Closed Loop, Rem - $Ea</v>
      </c>
      <c r="N6497" s="1" t="str">
        <f>IFERROR(VLOOKUP(ROWS($M$5:N6497),$L$5:$M$7000,2,FALSE),"")</f>
        <v/>
      </c>
    </row>
    <row r="6498" spans="2:14" ht="15" customHeight="1" x14ac:dyDescent="0.25">
      <c r="B6498" s="178" t="s">
        <v>14240</v>
      </c>
      <c r="C6498" s="178" t="s">
        <v>88</v>
      </c>
      <c r="D6498" s="178" t="s">
        <v>5144</v>
      </c>
      <c r="E6498" s="178" t="s">
        <v>5621</v>
      </c>
      <c r="F6498" s="178" t="s">
        <v>17</v>
      </c>
      <c r="G6498" s="1">
        <f>IF(ISNUMBER(Pay_Item_Search_Text),IF(ISNUMBER(IF(FIND(Pay_Item_Search_Text,B6498)=1,1, "FALSE")),MAX(G$4:$G6497)+1,IF(ISNUMBER(Pay_Item_Search_Text),0,IF(ISNUMBER(SEARCH(Pay_Item_Search_Text,H6498)),MAX(G$4:$G6497)+1,0))),IF(ISNUMBER(Pay_Item_Search_Text),0,IF(ISNUMBER(SEARCH(Pay_Item_Search_Text,H6498)),MAX(G$4:$G6497)+1,0)))</f>
        <v>6494</v>
      </c>
      <c r="H6498" s="1" t="str">
        <f>IF(Table_PayItems[[#This Row],[Description]]="_","_ Unique Item - "&amp;Table_PayItems[[#This Row],[Item]]&amp;" - $"&amp;Table_PayItems[[#This Row],[Unit]],Table_PayItems[[#This Row],[Description]]&amp;" - $"&amp;Table_PayItems[[#This Row],[Unit]])</f>
        <v>Wireless Intercn, Closed Loop, Remote - $Ea</v>
      </c>
      <c r="I6498" s="29" t="str">
        <f>IFERROR(VLOOKUP(ROWS($M$5:M6498),Table_PayItems[[Search Key]:[Concentrated Name]],2,FALSE),"")</f>
        <v>Wireless Intercn, Closed Loop, Remote - $Ea</v>
      </c>
      <c r="L6498" s="22">
        <f>IF(ISNUMBER(SEARCH(Pay_Item_Search_Text_2,M6498)),MAX($L$4:L6497)+1,0)</f>
        <v>0</v>
      </c>
      <c r="M6498" s="1" t="str">
        <f>IFERROR(VLOOKUP(ROWS($M$5:M6498),Table_PayItems[[Search Key]:[Concentrated Name]],2,FALSE),"")</f>
        <v>Wireless Intercn, Closed Loop, Remote - $Ea</v>
      </c>
      <c r="N6498" s="1" t="str">
        <f>IFERROR(VLOOKUP(ROWS($M$5:N6498),$L$5:$M$7000,2,FALSE),"")</f>
        <v/>
      </c>
    </row>
    <row r="6499" spans="2:14" ht="15" customHeight="1" x14ac:dyDescent="0.25">
      <c r="B6499" s="178" t="s">
        <v>14239</v>
      </c>
      <c r="C6499" s="178" t="s">
        <v>88</v>
      </c>
      <c r="D6499" s="178" t="s">
        <v>5143</v>
      </c>
      <c r="E6499" s="178" t="s">
        <v>5621</v>
      </c>
      <c r="F6499" s="178" t="s">
        <v>17</v>
      </c>
      <c r="G6499" s="1">
        <f>IF(ISNUMBER(Pay_Item_Search_Text),IF(ISNUMBER(IF(FIND(Pay_Item_Search_Text,B6499)=1,1, "FALSE")),MAX(G$4:$G6498)+1,IF(ISNUMBER(Pay_Item_Search_Text),0,IF(ISNUMBER(SEARCH(Pay_Item_Search_Text,H6499)),MAX(G$4:$G6498)+1,0))),IF(ISNUMBER(Pay_Item_Search_Text),0,IF(ISNUMBER(SEARCH(Pay_Item_Search_Text,H6499)),MAX(G$4:$G6498)+1,0)))</f>
        <v>6495</v>
      </c>
      <c r="H6499" s="1" t="str">
        <f>IF(Table_PayItems[[#This Row],[Description]]="_","_ Unique Item - "&amp;Table_PayItems[[#This Row],[Item]]&amp;" - $"&amp;Table_PayItems[[#This Row],[Unit]],Table_PayItems[[#This Row],[Description]]&amp;" - $"&amp;Table_PayItems[[#This Row],[Unit]])</f>
        <v>Wireless Intercn, Closed Loop, Repeater - $Ea</v>
      </c>
      <c r="I6499" s="29" t="str">
        <f>IFERROR(VLOOKUP(ROWS($M$5:M6499),Table_PayItems[[Search Key]:[Concentrated Name]],2,FALSE),"")</f>
        <v>Wireless Intercn, Closed Loop, Repeater - $Ea</v>
      </c>
      <c r="L6499" s="22">
        <f>IF(ISNUMBER(SEARCH(Pay_Item_Search_Text_2,M6499)),MAX($L$4:L6498)+1,0)</f>
        <v>0</v>
      </c>
      <c r="M6499" s="1" t="str">
        <f>IFERROR(VLOOKUP(ROWS($M$5:M6499),Table_PayItems[[Search Key]:[Concentrated Name]],2,FALSE),"")</f>
        <v>Wireless Intercn, Closed Loop, Repeater - $Ea</v>
      </c>
      <c r="N6499" s="1" t="str">
        <f>IFERROR(VLOOKUP(ROWS($M$5:N6499),$L$5:$M$7000,2,FALSE),"")</f>
        <v/>
      </c>
    </row>
    <row r="6500" spans="2:14" ht="15" customHeight="1" x14ac:dyDescent="0.25">
      <c r="B6500" s="178" t="s">
        <v>14237</v>
      </c>
      <c r="C6500" s="178" t="s">
        <v>88</v>
      </c>
      <c r="D6500" s="178" t="s">
        <v>5141</v>
      </c>
      <c r="E6500" s="178" t="s">
        <v>5621</v>
      </c>
      <c r="F6500" s="178" t="s">
        <v>17</v>
      </c>
      <c r="G6500" s="1">
        <f>IF(ISNUMBER(Pay_Item_Search_Text),IF(ISNUMBER(IF(FIND(Pay_Item_Search_Text,B6500)=1,1, "FALSE")),MAX(G$4:$G6499)+1,IF(ISNUMBER(Pay_Item_Search_Text),0,IF(ISNUMBER(SEARCH(Pay_Item_Search_Text,H6500)),MAX(G$4:$G6499)+1,0))),IF(ISNUMBER(Pay_Item_Search_Text),0,IF(ISNUMBER(SEARCH(Pay_Item_Search_Text,H6500)),MAX(G$4:$G6499)+1,0)))</f>
        <v>6496</v>
      </c>
      <c r="H6500" s="1" t="str">
        <f>IF(Table_PayItems[[#This Row],[Description]]="_","_ Unique Item - "&amp;Table_PayItems[[#This Row],[Item]]&amp;" - $"&amp;Table_PayItems[[#This Row],[Unit]],Table_PayItems[[#This Row],[Description]]&amp;" - $"&amp;Table_PayItems[[#This Row],[Unit]])</f>
        <v>Wireless Intercn, Closed Loop, Salv - $Ea</v>
      </c>
      <c r="I6500" s="29" t="str">
        <f>IFERROR(VLOOKUP(ROWS($M$5:M6500),Table_PayItems[[Search Key]:[Concentrated Name]],2,FALSE),"")</f>
        <v>Wireless Intercn, Closed Loop, Salv - $Ea</v>
      </c>
      <c r="L6500" s="22">
        <f>IF(ISNUMBER(SEARCH(Pay_Item_Search_Text_2,M6500)),MAX($L$4:L6499)+1,0)</f>
        <v>0</v>
      </c>
      <c r="M6500" s="1" t="str">
        <f>IFERROR(VLOOKUP(ROWS($M$5:M6500),Table_PayItems[[Search Key]:[Concentrated Name]],2,FALSE),"")</f>
        <v>Wireless Intercn, Closed Loop, Salv - $Ea</v>
      </c>
      <c r="N6500" s="1" t="str">
        <f>IFERROR(VLOOKUP(ROWS($M$5:N6500),$L$5:$M$7000,2,FALSE),"")</f>
        <v/>
      </c>
    </row>
    <row r="6501" spans="2:14" ht="15" customHeight="1" x14ac:dyDescent="0.25">
      <c r="B6501" s="178" t="s">
        <v>14295</v>
      </c>
      <c r="C6501" s="178" t="s">
        <v>88</v>
      </c>
      <c r="D6501" s="178" t="s">
        <v>5201</v>
      </c>
      <c r="E6501" s="178" t="s">
        <v>5626</v>
      </c>
      <c r="F6501" s="178" t="s">
        <v>17</v>
      </c>
      <c r="G6501" s="1">
        <f>IF(ISNUMBER(Pay_Item_Search_Text),IF(ISNUMBER(IF(FIND(Pay_Item_Search_Text,B6501)=1,1, "FALSE")),MAX(G$4:$G6500)+1,IF(ISNUMBER(Pay_Item_Search_Text),0,IF(ISNUMBER(SEARCH(Pay_Item_Search_Text,H6501)),MAX(G$4:$G6500)+1,0))),IF(ISNUMBER(Pay_Item_Search_Text),0,IF(ISNUMBER(SEARCH(Pay_Item_Search_Text,H6501)),MAX(G$4:$G6500)+1,0)))</f>
        <v>6497</v>
      </c>
      <c r="H6501" s="1" t="str">
        <f>IF(Table_PayItems[[#This Row],[Description]]="_","_ Unique Item - "&amp;Table_PayItems[[#This Row],[Item]]&amp;" - $"&amp;Table_PayItems[[#This Row],[Unit]],Table_PayItems[[#This Row],[Description]]&amp;" - $"&amp;Table_PayItems[[#This Row],[Unit]])</f>
        <v>Wireless Intercn, Sign Mtd Flasher, Master - $Ea</v>
      </c>
      <c r="I6501" s="29" t="str">
        <f>IFERROR(VLOOKUP(ROWS($M$5:M6501),Table_PayItems[[Search Key]:[Concentrated Name]],2,FALSE),"")</f>
        <v>Wireless Intercn, Sign Mtd Flasher, Master - $Ea</v>
      </c>
      <c r="L6501" s="22">
        <f>IF(ISNUMBER(SEARCH(Pay_Item_Search_Text_2,M6501)),MAX($L$4:L6500)+1,0)</f>
        <v>0</v>
      </c>
      <c r="M6501" s="1" t="str">
        <f>IFERROR(VLOOKUP(ROWS($M$5:M6501),Table_PayItems[[Search Key]:[Concentrated Name]],2,FALSE),"")</f>
        <v>Wireless Intercn, Sign Mtd Flasher, Master - $Ea</v>
      </c>
      <c r="N6501" s="1" t="str">
        <f>IFERROR(VLOOKUP(ROWS($M$5:N6501),$L$5:$M$7000,2,FALSE),"")</f>
        <v/>
      </c>
    </row>
    <row r="6502" spans="2:14" ht="15" customHeight="1" x14ac:dyDescent="0.25">
      <c r="B6502" s="178" t="s">
        <v>14301</v>
      </c>
      <c r="C6502" s="178" t="s">
        <v>88</v>
      </c>
      <c r="D6502" s="178" t="s">
        <v>5207</v>
      </c>
      <c r="E6502" s="178" t="s">
        <v>5626</v>
      </c>
      <c r="F6502" s="178" t="s">
        <v>17</v>
      </c>
      <c r="G6502" s="1">
        <f>IF(ISNUMBER(Pay_Item_Search_Text),IF(ISNUMBER(IF(FIND(Pay_Item_Search_Text,B6502)=1,1, "FALSE")),MAX(G$4:$G6501)+1,IF(ISNUMBER(Pay_Item_Search_Text),0,IF(ISNUMBER(SEARCH(Pay_Item_Search_Text,H6502)),MAX(G$4:$G6501)+1,0))),IF(ISNUMBER(Pay_Item_Search_Text),0,IF(ISNUMBER(SEARCH(Pay_Item_Search_Text,H6502)),MAX(G$4:$G6501)+1,0)))</f>
        <v>6498</v>
      </c>
      <c r="H6502" s="1" t="str">
        <f>IF(Table_PayItems[[#This Row],[Description]]="_","_ Unique Item - "&amp;Table_PayItems[[#This Row],[Item]]&amp;" - $"&amp;Table_PayItems[[#This Row],[Unit]],Table_PayItems[[#This Row],[Description]]&amp;" - $"&amp;Table_PayItems[[#This Row],[Unit]])</f>
        <v>Wireless Intercn, Sign Mtd Flasher, Rem - $Ea</v>
      </c>
      <c r="I6502" s="29" t="str">
        <f>IFERROR(VLOOKUP(ROWS($M$5:M6502),Table_PayItems[[Search Key]:[Concentrated Name]],2,FALSE),"")</f>
        <v>Wireless Intercn, Sign Mtd Flasher, Rem - $Ea</v>
      </c>
      <c r="L6502" s="22">
        <f>IF(ISNUMBER(SEARCH(Pay_Item_Search_Text_2,M6502)),MAX($L$4:L6501)+1,0)</f>
        <v>0</v>
      </c>
      <c r="M6502" s="1" t="str">
        <f>IFERROR(VLOOKUP(ROWS($M$5:M6502),Table_PayItems[[Search Key]:[Concentrated Name]],2,FALSE),"")</f>
        <v>Wireless Intercn, Sign Mtd Flasher, Rem - $Ea</v>
      </c>
      <c r="N6502" s="1" t="str">
        <f>IFERROR(VLOOKUP(ROWS($M$5:N6502),$L$5:$M$7000,2,FALSE),"")</f>
        <v/>
      </c>
    </row>
    <row r="6503" spans="2:14" ht="15" customHeight="1" x14ac:dyDescent="0.25">
      <c r="B6503" s="178" t="s">
        <v>14297</v>
      </c>
      <c r="C6503" s="178" t="s">
        <v>88</v>
      </c>
      <c r="D6503" s="178" t="s">
        <v>5203</v>
      </c>
      <c r="E6503" s="178" t="s">
        <v>5626</v>
      </c>
      <c r="F6503" s="178" t="s">
        <v>17</v>
      </c>
      <c r="G6503" s="1">
        <f>IF(ISNUMBER(Pay_Item_Search_Text),IF(ISNUMBER(IF(FIND(Pay_Item_Search_Text,B6503)=1,1, "FALSE")),MAX(G$4:$G6502)+1,IF(ISNUMBER(Pay_Item_Search_Text),0,IF(ISNUMBER(SEARCH(Pay_Item_Search_Text,H6503)),MAX(G$4:$G6502)+1,0))),IF(ISNUMBER(Pay_Item_Search_Text),0,IF(ISNUMBER(SEARCH(Pay_Item_Search_Text,H6503)),MAX(G$4:$G6502)+1,0)))</f>
        <v>6499</v>
      </c>
      <c r="H6503" s="1" t="str">
        <f>IF(Table_PayItems[[#This Row],[Description]]="_","_ Unique Item - "&amp;Table_PayItems[[#This Row],[Item]]&amp;" - $"&amp;Table_PayItems[[#This Row],[Unit]],Table_PayItems[[#This Row],[Description]]&amp;" - $"&amp;Table_PayItems[[#This Row],[Unit]])</f>
        <v>Wireless Intercn, Sign Mtd Flasher, Remote - $Ea</v>
      </c>
      <c r="I6503" s="29" t="str">
        <f>IFERROR(VLOOKUP(ROWS($M$5:M6503),Table_PayItems[[Search Key]:[Concentrated Name]],2,FALSE),"")</f>
        <v>Wireless Intercn, Sign Mtd Flasher, Remote - $Ea</v>
      </c>
      <c r="L6503" s="22">
        <f>IF(ISNUMBER(SEARCH(Pay_Item_Search_Text_2,M6503)),MAX($L$4:L6502)+1,0)</f>
        <v>0</v>
      </c>
      <c r="M6503" s="1" t="str">
        <f>IFERROR(VLOOKUP(ROWS($M$5:M6503),Table_PayItems[[Search Key]:[Concentrated Name]],2,FALSE),"")</f>
        <v>Wireless Intercn, Sign Mtd Flasher, Remote - $Ea</v>
      </c>
      <c r="N6503" s="1" t="str">
        <f>IFERROR(VLOOKUP(ROWS($M$5:N6503),$L$5:$M$7000,2,FALSE),"")</f>
        <v/>
      </c>
    </row>
    <row r="6504" spans="2:14" ht="15" customHeight="1" x14ac:dyDescent="0.25">
      <c r="B6504" s="178" t="s">
        <v>14296</v>
      </c>
      <c r="C6504" s="178" t="s">
        <v>88</v>
      </c>
      <c r="D6504" s="178" t="s">
        <v>5202</v>
      </c>
      <c r="E6504" s="178" t="s">
        <v>5626</v>
      </c>
      <c r="F6504" s="178" t="s">
        <v>17</v>
      </c>
      <c r="G6504" s="1">
        <f>IF(ISNUMBER(Pay_Item_Search_Text),IF(ISNUMBER(IF(FIND(Pay_Item_Search_Text,B6504)=1,1, "FALSE")),MAX(G$4:$G6503)+1,IF(ISNUMBER(Pay_Item_Search_Text),0,IF(ISNUMBER(SEARCH(Pay_Item_Search_Text,H6504)),MAX(G$4:$G6503)+1,0))),IF(ISNUMBER(Pay_Item_Search_Text),0,IF(ISNUMBER(SEARCH(Pay_Item_Search_Text,H6504)),MAX(G$4:$G6503)+1,0)))</f>
        <v>6500</v>
      </c>
      <c r="H6504" s="1" t="str">
        <f>IF(Table_PayItems[[#This Row],[Description]]="_","_ Unique Item - "&amp;Table_PayItems[[#This Row],[Item]]&amp;" - $"&amp;Table_PayItems[[#This Row],[Unit]],Table_PayItems[[#This Row],[Description]]&amp;" - $"&amp;Table_PayItems[[#This Row],[Unit]])</f>
        <v>Wireless Intercn, Sign Mtd Flasher, Repeater - $Ea</v>
      </c>
      <c r="I6504" s="29" t="str">
        <f>IFERROR(VLOOKUP(ROWS($M$5:M6504),Table_PayItems[[Search Key]:[Concentrated Name]],2,FALSE),"")</f>
        <v>Wireless Intercn, Sign Mtd Flasher, Repeater - $Ea</v>
      </c>
      <c r="L6504" s="22">
        <f>IF(ISNUMBER(SEARCH(Pay_Item_Search_Text_2,M6504)),MAX($L$4:L6503)+1,0)</f>
        <v>0</v>
      </c>
      <c r="M6504" s="1" t="str">
        <f>IFERROR(VLOOKUP(ROWS($M$5:M6504),Table_PayItems[[Search Key]:[Concentrated Name]],2,FALSE),"")</f>
        <v>Wireless Intercn, Sign Mtd Flasher, Repeater - $Ea</v>
      </c>
      <c r="N6504" s="1" t="str">
        <f>IFERROR(VLOOKUP(ROWS($M$5:N6504),$L$5:$M$7000,2,FALSE),"")</f>
        <v/>
      </c>
    </row>
    <row r="6505" spans="2:14" ht="15" customHeight="1" x14ac:dyDescent="0.25">
      <c r="B6505" s="178" t="s">
        <v>14302</v>
      </c>
      <c r="C6505" s="178" t="s">
        <v>88</v>
      </c>
      <c r="D6505" s="178" t="s">
        <v>5208</v>
      </c>
      <c r="E6505" s="178" t="s">
        <v>5627</v>
      </c>
      <c r="F6505" s="178" t="s">
        <v>17</v>
      </c>
      <c r="G6505" s="1">
        <f>IF(ISNUMBER(Pay_Item_Search_Text),IF(ISNUMBER(IF(FIND(Pay_Item_Search_Text,B6505)=1,1, "FALSE")),MAX(G$4:$G6504)+1,IF(ISNUMBER(Pay_Item_Search_Text),0,IF(ISNUMBER(SEARCH(Pay_Item_Search_Text,H6505)),MAX(G$4:$G6504)+1,0))),IF(ISNUMBER(Pay_Item_Search_Text),0,IF(ISNUMBER(SEARCH(Pay_Item_Search_Text,H6505)),MAX(G$4:$G6504)+1,0)))</f>
        <v>6501</v>
      </c>
      <c r="H6505" s="1" t="str">
        <f>IF(Table_PayItems[[#This Row],[Description]]="_","_ Unique Item - "&amp;Table_PayItems[[#This Row],[Item]]&amp;" - $"&amp;Table_PayItems[[#This Row],[Unit]],Table_PayItems[[#This Row],[Description]]&amp;" - $"&amp;Table_PayItems[[#This Row],[Unit]])</f>
        <v>Wireless Intercn, Sign Mtd Flasher, Salv - $Ea</v>
      </c>
      <c r="I6505" s="29" t="str">
        <f>IFERROR(VLOOKUP(ROWS($M$5:M6505),Table_PayItems[[Search Key]:[Concentrated Name]],2,FALSE),"")</f>
        <v>Wireless Intercn, Sign Mtd Flasher, Salv - $Ea</v>
      </c>
      <c r="L6505" s="22">
        <f>IF(ISNUMBER(SEARCH(Pay_Item_Search_Text_2,M6505)),MAX($L$4:L6504)+1,0)</f>
        <v>0</v>
      </c>
      <c r="M6505" s="1" t="str">
        <f>IFERROR(VLOOKUP(ROWS($M$5:M6505),Table_PayItems[[Search Key]:[Concentrated Name]],2,FALSE),"")</f>
        <v>Wireless Intercn, Sign Mtd Flasher, Salv - $Ea</v>
      </c>
      <c r="N6505" s="1" t="str">
        <f>IFERROR(VLOOKUP(ROWS($M$5:N6505),$L$5:$M$7000,2,FALSE),"")</f>
        <v/>
      </c>
    </row>
    <row r="6506" spans="2:14" ht="15" customHeight="1" x14ac:dyDescent="0.25">
      <c r="B6506" s="178" t="s">
        <v>14298</v>
      </c>
      <c r="C6506" s="178" t="s">
        <v>88</v>
      </c>
      <c r="D6506" s="178" t="s">
        <v>5204</v>
      </c>
      <c r="E6506" s="178" t="s">
        <v>5626</v>
      </c>
      <c r="F6506" s="178" t="s">
        <v>17</v>
      </c>
      <c r="G6506" s="1">
        <f>IF(ISNUMBER(Pay_Item_Search_Text),IF(ISNUMBER(IF(FIND(Pay_Item_Search_Text,B6506)=1,1, "FALSE")),MAX(G$4:$G6505)+1,IF(ISNUMBER(Pay_Item_Search_Text),0,IF(ISNUMBER(SEARCH(Pay_Item_Search_Text,H6506)),MAX(G$4:$G6505)+1,0))),IF(ISNUMBER(Pay_Item_Search_Text),0,IF(ISNUMBER(SEARCH(Pay_Item_Search_Text,H6506)),MAX(G$4:$G6505)+1,0)))</f>
        <v>6502</v>
      </c>
      <c r="H6506" s="1" t="str">
        <f>IF(Table_PayItems[[#This Row],[Description]]="_","_ Unique Item - "&amp;Table_PayItems[[#This Row],[Item]]&amp;" - $"&amp;Table_PayItems[[#This Row],[Unit]],Table_PayItems[[#This Row],[Description]]&amp;" - $"&amp;Table_PayItems[[#This Row],[Unit]])</f>
        <v>Wireless Intercn, Sign Mtd Flasher, Solar Power, Master - $Ea</v>
      </c>
      <c r="I6506" s="29" t="str">
        <f>IFERROR(VLOOKUP(ROWS($M$5:M6506),Table_PayItems[[Search Key]:[Concentrated Name]],2,FALSE),"")</f>
        <v>Wireless Intercn, Sign Mtd Flasher, Solar Power, Master - $Ea</v>
      </c>
      <c r="L6506" s="22">
        <f>IF(ISNUMBER(SEARCH(Pay_Item_Search_Text_2,M6506)),MAX($L$4:L6505)+1,0)</f>
        <v>0</v>
      </c>
      <c r="M6506" s="1" t="str">
        <f>IFERROR(VLOOKUP(ROWS($M$5:M6506),Table_PayItems[[Search Key]:[Concentrated Name]],2,FALSE),"")</f>
        <v>Wireless Intercn, Sign Mtd Flasher, Solar Power, Master - $Ea</v>
      </c>
      <c r="N6506" s="1" t="str">
        <f>IFERROR(VLOOKUP(ROWS($M$5:N6506),$L$5:$M$7000,2,FALSE),"")</f>
        <v/>
      </c>
    </row>
    <row r="6507" spans="2:14" ht="15" customHeight="1" x14ac:dyDescent="0.25">
      <c r="B6507" s="178" t="s">
        <v>14300</v>
      </c>
      <c r="C6507" s="178" t="s">
        <v>88</v>
      </c>
      <c r="D6507" s="178" t="s">
        <v>5206</v>
      </c>
      <c r="E6507" s="178" t="s">
        <v>5626</v>
      </c>
      <c r="F6507" s="178" t="s">
        <v>17</v>
      </c>
      <c r="G6507" s="1">
        <f>IF(ISNUMBER(Pay_Item_Search_Text),IF(ISNUMBER(IF(FIND(Pay_Item_Search_Text,B6507)=1,1, "FALSE")),MAX(G$4:$G6506)+1,IF(ISNUMBER(Pay_Item_Search_Text),0,IF(ISNUMBER(SEARCH(Pay_Item_Search_Text,H6507)),MAX(G$4:$G6506)+1,0))),IF(ISNUMBER(Pay_Item_Search_Text),0,IF(ISNUMBER(SEARCH(Pay_Item_Search_Text,H6507)),MAX(G$4:$G6506)+1,0)))</f>
        <v>6503</v>
      </c>
      <c r="H6507" s="1" t="str">
        <f>IF(Table_PayItems[[#This Row],[Description]]="_","_ Unique Item - "&amp;Table_PayItems[[#This Row],[Item]]&amp;" - $"&amp;Table_PayItems[[#This Row],[Unit]],Table_PayItems[[#This Row],[Description]]&amp;" - $"&amp;Table_PayItems[[#This Row],[Unit]])</f>
        <v>Wireless Intercn, Sign Mtd Flasher, Solar Power, Remote - $Ea</v>
      </c>
      <c r="I6507" s="29" t="str">
        <f>IFERROR(VLOOKUP(ROWS($M$5:M6507),Table_PayItems[[Search Key]:[Concentrated Name]],2,FALSE),"")</f>
        <v>Wireless Intercn, Sign Mtd Flasher, Solar Power, Remote - $Ea</v>
      </c>
      <c r="L6507" s="22">
        <f>IF(ISNUMBER(SEARCH(Pay_Item_Search_Text_2,M6507)),MAX($L$4:L6506)+1,0)</f>
        <v>0</v>
      </c>
      <c r="M6507" s="1" t="str">
        <f>IFERROR(VLOOKUP(ROWS($M$5:M6507),Table_PayItems[[Search Key]:[Concentrated Name]],2,FALSE),"")</f>
        <v>Wireless Intercn, Sign Mtd Flasher, Solar Power, Remote - $Ea</v>
      </c>
      <c r="N6507" s="1" t="str">
        <f>IFERROR(VLOOKUP(ROWS($M$5:N6507),$L$5:$M$7000,2,FALSE),"")</f>
        <v/>
      </c>
    </row>
    <row r="6508" spans="2:14" ht="15" customHeight="1" x14ac:dyDescent="0.25">
      <c r="B6508" s="178" t="s">
        <v>14299</v>
      </c>
      <c r="C6508" s="178" t="s">
        <v>88</v>
      </c>
      <c r="D6508" s="178" t="s">
        <v>5205</v>
      </c>
      <c r="E6508" s="178" t="s">
        <v>5626</v>
      </c>
      <c r="F6508" s="178" t="s">
        <v>17</v>
      </c>
      <c r="G6508" s="1">
        <f>IF(ISNUMBER(Pay_Item_Search_Text),IF(ISNUMBER(IF(FIND(Pay_Item_Search_Text,B6508)=1,1, "FALSE")),MAX(G$4:$G6507)+1,IF(ISNUMBER(Pay_Item_Search_Text),0,IF(ISNUMBER(SEARCH(Pay_Item_Search_Text,H6508)),MAX(G$4:$G6507)+1,0))),IF(ISNUMBER(Pay_Item_Search_Text),0,IF(ISNUMBER(SEARCH(Pay_Item_Search_Text,H6508)),MAX(G$4:$G6507)+1,0)))</f>
        <v>6504</v>
      </c>
      <c r="H6508" s="1" t="str">
        <f>IF(Table_PayItems[[#This Row],[Description]]="_","_ Unique Item - "&amp;Table_PayItems[[#This Row],[Item]]&amp;" - $"&amp;Table_PayItems[[#This Row],[Unit]],Table_PayItems[[#This Row],[Description]]&amp;" - $"&amp;Table_PayItems[[#This Row],[Unit]])</f>
        <v>Wireless Intercn, Sign Mtd Flasher, Solar Power, Repeater - $Ea</v>
      </c>
      <c r="I6508" s="29" t="str">
        <f>IFERROR(VLOOKUP(ROWS($M$5:M6508),Table_PayItems[[Search Key]:[Concentrated Name]],2,FALSE),"")</f>
        <v>Wireless Intercn, Sign Mtd Flasher, Solar Power, Repeater - $Ea</v>
      </c>
      <c r="L6508" s="22">
        <f>IF(ISNUMBER(SEARCH(Pay_Item_Search_Text_2,M6508)),MAX($L$4:L6507)+1,0)</f>
        <v>0</v>
      </c>
      <c r="M6508" s="1" t="str">
        <f>IFERROR(VLOOKUP(ROWS($M$5:M6508),Table_PayItems[[Search Key]:[Concentrated Name]],2,FALSE),"")</f>
        <v>Wireless Intercn, Sign Mtd Flasher, Solar Power, Repeater - $Ea</v>
      </c>
      <c r="N6508" s="1" t="str">
        <f>IFERROR(VLOOKUP(ROWS($M$5:N6508),$L$5:$M$7000,2,FALSE),"")</f>
        <v/>
      </c>
    </row>
    <row r="6509" spans="2:14" ht="15" customHeight="1" x14ac:dyDescent="0.25">
      <c r="B6509" s="178" t="s">
        <v>14256</v>
      </c>
      <c r="C6509" s="178" t="s">
        <v>88</v>
      </c>
      <c r="D6509" s="178" t="s">
        <v>5161</v>
      </c>
      <c r="E6509" s="178" t="s">
        <v>5162</v>
      </c>
      <c r="F6509" s="178" t="s">
        <v>17</v>
      </c>
      <c r="G6509" s="1">
        <f>IF(ISNUMBER(Pay_Item_Search_Text),IF(ISNUMBER(IF(FIND(Pay_Item_Search_Text,B6509)=1,1, "FALSE")),MAX(G$4:$G6508)+1,IF(ISNUMBER(Pay_Item_Search_Text),0,IF(ISNUMBER(SEARCH(Pay_Item_Search_Text,H6509)),MAX(G$4:$G6508)+1,0))),IF(ISNUMBER(Pay_Item_Search_Text),0,IF(ISNUMBER(SEARCH(Pay_Item_Search_Text,H6509)),MAX(G$4:$G6508)+1,0)))</f>
        <v>6505</v>
      </c>
      <c r="H6509" s="1" t="str">
        <f>IF(Table_PayItems[[#This Row],[Description]]="_","_ Unique Item - "&amp;Table_PayItems[[#This Row],[Item]]&amp;" - $"&amp;Table_PayItems[[#This Row],[Unit]],Table_PayItems[[#This Row],[Description]]&amp;" - $"&amp;Table_PayItems[[#This Row],[Unit]])</f>
        <v>Wireless Repeater - $Ea</v>
      </c>
      <c r="I6509" s="29" t="str">
        <f>IFERROR(VLOOKUP(ROWS($M$5:M6509),Table_PayItems[[Search Key]:[Concentrated Name]],2,FALSE),"")</f>
        <v>Wireless Repeater - $Ea</v>
      </c>
      <c r="L6509" s="22">
        <f>IF(ISNUMBER(SEARCH(Pay_Item_Search_Text_2,M6509)),MAX($L$4:L6508)+1,0)</f>
        <v>0</v>
      </c>
      <c r="M6509" s="1" t="str">
        <f>IFERROR(VLOOKUP(ROWS($M$5:M6509),Table_PayItems[[Search Key]:[Concentrated Name]],2,FALSE),"")</f>
        <v>Wireless Repeater - $Ea</v>
      </c>
      <c r="N6509" s="1" t="str">
        <f>IFERROR(VLOOKUP(ROWS($M$5:N6509),$L$5:$M$7000,2,FALSE),"")</f>
        <v/>
      </c>
    </row>
    <row r="6510" spans="2:14" ht="15" customHeight="1" x14ac:dyDescent="0.25">
      <c r="B6510" s="178" t="s">
        <v>14254</v>
      </c>
      <c r="C6510" s="178" t="s">
        <v>88</v>
      </c>
      <c r="D6510" s="178" t="s">
        <v>5159</v>
      </c>
      <c r="E6510" s="178" t="s">
        <v>5162</v>
      </c>
      <c r="F6510" s="178" t="s">
        <v>17</v>
      </c>
      <c r="G6510" s="1">
        <f>IF(ISNUMBER(Pay_Item_Search_Text),IF(ISNUMBER(IF(FIND(Pay_Item_Search_Text,B6510)=1,1, "FALSE")),MAX(G$4:$G6509)+1,IF(ISNUMBER(Pay_Item_Search_Text),0,IF(ISNUMBER(SEARCH(Pay_Item_Search_Text,H6510)),MAX(G$4:$G6509)+1,0))),IF(ISNUMBER(Pay_Item_Search_Text),0,IF(ISNUMBER(SEARCH(Pay_Item_Search_Text,H6510)),MAX(G$4:$G6509)+1,0)))</f>
        <v>6506</v>
      </c>
      <c r="H6510" s="1" t="str">
        <f>IF(Table_PayItems[[#This Row],[Description]]="_","_ Unique Item - "&amp;Table_PayItems[[#This Row],[Item]]&amp;" - $"&amp;Table_PayItems[[#This Row],[Unit]],Table_PayItems[[#This Row],[Description]]&amp;" - $"&amp;Table_PayItems[[#This Row],[Unit]])</f>
        <v>Wireless Repeater, Rem - $Ea</v>
      </c>
      <c r="I6510" s="29" t="str">
        <f>IFERROR(VLOOKUP(ROWS($M$5:M6510),Table_PayItems[[Search Key]:[Concentrated Name]],2,FALSE),"")</f>
        <v>Wireless Repeater, Rem - $Ea</v>
      </c>
      <c r="L6510" s="22">
        <f>IF(ISNUMBER(SEARCH(Pay_Item_Search_Text_2,M6510)),MAX($L$4:L6509)+1,0)</f>
        <v>0</v>
      </c>
      <c r="M6510" s="1" t="str">
        <f>IFERROR(VLOOKUP(ROWS($M$5:M6510),Table_PayItems[[Search Key]:[Concentrated Name]],2,FALSE),"")</f>
        <v>Wireless Repeater, Rem - $Ea</v>
      </c>
      <c r="N6510" s="1" t="str">
        <f>IFERROR(VLOOKUP(ROWS($M$5:N6510),$L$5:$M$7000,2,FALSE),"")</f>
        <v/>
      </c>
    </row>
    <row r="6511" spans="2:14" ht="15" customHeight="1" x14ac:dyDescent="0.25">
      <c r="B6511" s="178" t="s">
        <v>14255</v>
      </c>
      <c r="C6511" s="178" t="s">
        <v>88</v>
      </c>
      <c r="D6511" s="178" t="s">
        <v>5160</v>
      </c>
      <c r="E6511" s="178" t="s">
        <v>5162</v>
      </c>
      <c r="F6511" s="178" t="s">
        <v>17</v>
      </c>
      <c r="G6511" s="1">
        <f>IF(ISNUMBER(Pay_Item_Search_Text),IF(ISNUMBER(IF(FIND(Pay_Item_Search_Text,B6511)=1,1, "FALSE")),MAX(G$4:$G6510)+1,IF(ISNUMBER(Pay_Item_Search_Text),0,IF(ISNUMBER(SEARCH(Pay_Item_Search_Text,H6511)),MAX(G$4:$G6510)+1,0))),IF(ISNUMBER(Pay_Item_Search_Text),0,IF(ISNUMBER(SEARCH(Pay_Item_Search_Text,H6511)),MAX(G$4:$G6510)+1,0)))</f>
        <v>6507</v>
      </c>
      <c r="H6511" s="1" t="str">
        <f>IF(Table_PayItems[[#This Row],[Description]]="_","_ Unique Item - "&amp;Table_PayItems[[#This Row],[Item]]&amp;" - $"&amp;Table_PayItems[[#This Row],[Unit]],Table_PayItems[[#This Row],[Description]]&amp;" - $"&amp;Table_PayItems[[#This Row],[Unit]])</f>
        <v>Wireless Repeater, Salv - $Ea</v>
      </c>
      <c r="I6511" s="29" t="str">
        <f>IFERROR(VLOOKUP(ROWS($M$5:M6511),Table_PayItems[[Search Key]:[Concentrated Name]],2,FALSE),"")</f>
        <v>Wireless Repeater, Salv - $Ea</v>
      </c>
      <c r="L6511" s="22">
        <f>IF(ISNUMBER(SEARCH(Pay_Item_Search_Text_2,M6511)),MAX($L$4:L6510)+1,0)</f>
        <v>0</v>
      </c>
      <c r="M6511" s="1" t="str">
        <f>IFERROR(VLOOKUP(ROWS($M$5:M6511),Table_PayItems[[Search Key]:[Concentrated Name]],2,FALSE),"")</f>
        <v>Wireless Repeater, Salv - $Ea</v>
      </c>
      <c r="N6511" s="1" t="str">
        <f>IFERROR(VLOOKUP(ROWS($M$5:N6511),$L$5:$M$7000,2,FALSE),"")</f>
        <v/>
      </c>
    </row>
    <row r="6512" spans="2:14" ht="15" customHeight="1" x14ac:dyDescent="0.25">
      <c r="B6512" s="178" t="s">
        <v>14257</v>
      </c>
      <c r="C6512" s="178" t="s">
        <v>88</v>
      </c>
      <c r="D6512" s="178" t="s">
        <v>5163</v>
      </c>
      <c r="E6512" s="178" t="s">
        <v>5162</v>
      </c>
      <c r="F6512" s="178" t="s">
        <v>17</v>
      </c>
      <c r="G6512" s="1">
        <f>IF(ISNUMBER(Pay_Item_Search_Text),IF(ISNUMBER(IF(FIND(Pay_Item_Search_Text,B6512)=1,1, "FALSE")),MAX(G$4:$G6511)+1,IF(ISNUMBER(Pay_Item_Search_Text),0,IF(ISNUMBER(SEARCH(Pay_Item_Search_Text,H6512)),MAX(G$4:$G6511)+1,0))),IF(ISNUMBER(Pay_Item_Search_Text),0,IF(ISNUMBER(SEARCH(Pay_Item_Search_Text,H6512)),MAX(G$4:$G6511)+1,0)))</f>
        <v>6508</v>
      </c>
      <c r="H6512" s="1" t="str">
        <f>IF(Table_PayItems[[#This Row],[Description]]="_","_ Unique Item - "&amp;Table_PayItems[[#This Row],[Item]]&amp;" - $"&amp;Table_PayItems[[#This Row],[Unit]],Table_PayItems[[#This Row],[Description]]&amp;" - $"&amp;Table_PayItems[[#This Row],[Unit]])</f>
        <v>Wireless Vehicle Detection System - $Ea</v>
      </c>
      <c r="I6512" s="29" t="str">
        <f>IFERROR(VLOOKUP(ROWS($M$5:M6512),Table_PayItems[[Search Key]:[Concentrated Name]],2,FALSE),"")</f>
        <v>Wireless Vehicle Detection System - $Ea</v>
      </c>
      <c r="L6512" s="22">
        <f>IF(ISNUMBER(SEARCH(Pay_Item_Search_Text_2,M6512)),MAX($L$4:L6511)+1,0)</f>
        <v>0</v>
      </c>
      <c r="M6512" s="1" t="str">
        <f>IFERROR(VLOOKUP(ROWS($M$5:M6512),Table_PayItems[[Search Key]:[Concentrated Name]],2,FALSE),"")</f>
        <v>Wireless Vehicle Detection System - $Ea</v>
      </c>
      <c r="N6512" s="1" t="str">
        <f>IFERROR(VLOOKUP(ROWS($M$5:N6512),$L$5:$M$7000,2,FALSE),"")</f>
        <v/>
      </c>
    </row>
    <row r="6513" spans="2:14" ht="15" customHeight="1" x14ac:dyDescent="0.25">
      <c r="B6513" s="178" t="s">
        <v>14258</v>
      </c>
      <c r="C6513" s="178" t="s">
        <v>88</v>
      </c>
      <c r="D6513" s="178" t="s">
        <v>5164</v>
      </c>
      <c r="E6513" s="178" t="s">
        <v>5162</v>
      </c>
      <c r="F6513" s="178" t="s">
        <v>17</v>
      </c>
      <c r="G6513" s="1">
        <f>IF(ISNUMBER(Pay_Item_Search_Text),IF(ISNUMBER(IF(FIND(Pay_Item_Search_Text,B6513)=1,1, "FALSE")),MAX(G$4:$G6512)+1,IF(ISNUMBER(Pay_Item_Search_Text),0,IF(ISNUMBER(SEARCH(Pay_Item_Search_Text,H6513)),MAX(G$4:$G6512)+1,0))),IF(ISNUMBER(Pay_Item_Search_Text),0,IF(ISNUMBER(SEARCH(Pay_Item_Search_Text,H6513)),MAX(G$4:$G6512)+1,0)))</f>
        <v>6509</v>
      </c>
      <c r="H6513" s="1" t="str">
        <f>IF(Table_PayItems[[#This Row],[Description]]="_","_ Unique Item - "&amp;Table_PayItems[[#This Row],[Item]]&amp;" - $"&amp;Table_PayItems[[#This Row],[Unit]],Table_PayItems[[#This Row],[Description]]&amp;" - $"&amp;Table_PayItems[[#This Row],[Unit]])</f>
        <v>Wireless Vehicle Detection System, Rem - $Ea</v>
      </c>
      <c r="I6513" s="29" t="str">
        <f>IFERROR(VLOOKUP(ROWS($M$5:M6513),Table_PayItems[[Search Key]:[Concentrated Name]],2,FALSE),"")</f>
        <v>Wireless Vehicle Detection System, Rem - $Ea</v>
      </c>
      <c r="L6513" s="22">
        <f>IF(ISNUMBER(SEARCH(Pay_Item_Search_Text_2,M6513)),MAX($L$4:L6512)+1,0)</f>
        <v>0</v>
      </c>
      <c r="M6513" s="1" t="str">
        <f>IFERROR(VLOOKUP(ROWS($M$5:M6513),Table_PayItems[[Search Key]:[Concentrated Name]],2,FALSE),"")</f>
        <v>Wireless Vehicle Detection System, Rem - $Ea</v>
      </c>
      <c r="N6513" s="1" t="str">
        <f>IFERROR(VLOOKUP(ROWS($M$5:N6513),$L$5:$M$7000,2,FALSE),"")</f>
        <v/>
      </c>
    </row>
    <row r="6514" spans="2:14" ht="15" customHeight="1" x14ac:dyDescent="0.25">
      <c r="B6514" s="178" t="s">
        <v>14259</v>
      </c>
      <c r="C6514" s="178" t="s">
        <v>88</v>
      </c>
      <c r="D6514" s="178" t="s">
        <v>5165</v>
      </c>
      <c r="E6514" s="178" t="s">
        <v>5162</v>
      </c>
      <c r="F6514" s="178" t="s">
        <v>17</v>
      </c>
      <c r="G6514" s="1">
        <f>IF(ISNUMBER(Pay_Item_Search_Text),IF(ISNUMBER(IF(FIND(Pay_Item_Search_Text,B6514)=1,1, "FALSE")),MAX(G$4:$G6513)+1,IF(ISNUMBER(Pay_Item_Search_Text),0,IF(ISNUMBER(SEARCH(Pay_Item_Search_Text,H6514)),MAX(G$4:$G6513)+1,0))),IF(ISNUMBER(Pay_Item_Search_Text),0,IF(ISNUMBER(SEARCH(Pay_Item_Search_Text,H6514)),MAX(G$4:$G6513)+1,0)))</f>
        <v>6510</v>
      </c>
      <c r="H6514" s="1" t="str">
        <f>IF(Table_PayItems[[#This Row],[Description]]="_","_ Unique Item - "&amp;Table_PayItems[[#This Row],[Item]]&amp;" - $"&amp;Table_PayItems[[#This Row],[Unit]],Table_PayItems[[#This Row],[Description]]&amp;" - $"&amp;Table_PayItems[[#This Row],[Unit]])</f>
        <v>Wireless Vehicle Detection System, Salv - $Ea</v>
      </c>
      <c r="I6514" s="29" t="str">
        <f>IFERROR(VLOOKUP(ROWS($M$5:M6514),Table_PayItems[[Search Key]:[Concentrated Name]],2,FALSE),"")</f>
        <v>Wireless Vehicle Detection System, Salv - $Ea</v>
      </c>
      <c r="L6514" s="22">
        <f>IF(ISNUMBER(SEARCH(Pay_Item_Search_Text_2,M6514)),MAX($L$4:L6513)+1,0)</f>
        <v>0</v>
      </c>
      <c r="M6514" s="1" t="str">
        <f>IFERROR(VLOOKUP(ROWS($M$5:M6514),Table_PayItems[[Search Key]:[Concentrated Name]],2,FALSE),"")</f>
        <v>Wireless Vehicle Detection System, Salv - $Ea</v>
      </c>
      <c r="N6514" s="1" t="str">
        <f>IFERROR(VLOOKUP(ROWS($M$5:N6514),$L$5:$M$7000,2,FALSE),"")</f>
        <v/>
      </c>
    </row>
    <row r="6515" spans="2:14" ht="15" customHeight="1" x14ac:dyDescent="0.25">
      <c r="B6515" s="178" t="s">
        <v>14260</v>
      </c>
      <c r="C6515" s="178" t="s">
        <v>88</v>
      </c>
      <c r="D6515" s="178" t="s">
        <v>5166</v>
      </c>
      <c r="E6515" s="178" t="s">
        <v>5162</v>
      </c>
      <c r="F6515" s="178" t="s">
        <v>17</v>
      </c>
      <c r="G6515" s="1">
        <f>IF(ISNUMBER(Pay_Item_Search_Text),IF(ISNUMBER(IF(FIND(Pay_Item_Search_Text,B6515)=1,1, "FALSE")),MAX(G$4:$G6514)+1,IF(ISNUMBER(Pay_Item_Search_Text),0,IF(ISNUMBER(SEARCH(Pay_Item_Search_Text,H6515)),MAX(G$4:$G6514)+1,0))),IF(ISNUMBER(Pay_Item_Search_Text),0,IF(ISNUMBER(SEARCH(Pay_Item_Search_Text,H6515)),MAX(G$4:$G6514)+1,0)))</f>
        <v>6511</v>
      </c>
      <c r="H6515" s="1" t="str">
        <f>IF(Table_PayItems[[#This Row],[Description]]="_","_ Unique Item - "&amp;Table_PayItems[[#This Row],[Item]]&amp;" - $"&amp;Table_PayItems[[#This Row],[Unit]],Table_PayItems[[#This Row],[Description]]&amp;" - $"&amp;Table_PayItems[[#This Row],[Unit]])</f>
        <v>Wireless Vehicle Sensor Node - $Ea</v>
      </c>
      <c r="I6515" s="29" t="str">
        <f>IFERROR(VLOOKUP(ROWS($M$5:M6515),Table_PayItems[[Search Key]:[Concentrated Name]],2,FALSE),"")</f>
        <v>Wireless Vehicle Sensor Node - $Ea</v>
      </c>
      <c r="L6515" s="22">
        <f>IF(ISNUMBER(SEARCH(Pay_Item_Search_Text_2,M6515)),MAX($L$4:L6514)+1,0)</f>
        <v>0</v>
      </c>
      <c r="M6515" s="1" t="str">
        <f>IFERROR(VLOOKUP(ROWS($M$5:M6515),Table_PayItems[[Search Key]:[Concentrated Name]],2,FALSE),"")</f>
        <v>Wireless Vehicle Sensor Node - $Ea</v>
      </c>
      <c r="N6515" s="1" t="str">
        <f>IFERROR(VLOOKUP(ROWS($M$5:N6515),$L$5:$M$7000,2,FALSE),"")</f>
        <v/>
      </c>
    </row>
    <row r="6516" spans="2:14" ht="15" customHeight="1" x14ac:dyDescent="0.25">
      <c r="B6516" s="178" t="s">
        <v>14261</v>
      </c>
      <c r="C6516" s="178" t="s">
        <v>88</v>
      </c>
      <c r="D6516" s="178" t="s">
        <v>5167</v>
      </c>
      <c r="E6516" s="178" t="s">
        <v>5162</v>
      </c>
      <c r="F6516" s="178" t="s">
        <v>17</v>
      </c>
      <c r="G6516" s="1">
        <f>IF(ISNUMBER(Pay_Item_Search_Text),IF(ISNUMBER(IF(FIND(Pay_Item_Search_Text,B6516)=1,1, "FALSE")),MAX(G$4:$G6515)+1,IF(ISNUMBER(Pay_Item_Search_Text),0,IF(ISNUMBER(SEARCH(Pay_Item_Search_Text,H6516)),MAX(G$4:$G6515)+1,0))),IF(ISNUMBER(Pay_Item_Search_Text),0,IF(ISNUMBER(SEARCH(Pay_Item_Search_Text,H6516)),MAX(G$4:$G6515)+1,0)))</f>
        <v>6512</v>
      </c>
      <c r="H6516" s="1" t="str">
        <f>IF(Table_PayItems[[#This Row],[Description]]="_","_ Unique Item - "&amp;Table_PayItems[[#This Row],[Item]]&amp;" - $"&amp;Table_PayItems[[#This Row],[Unit]],Table_PayItems[[#This Row],[Description]]&amp;" - $"&amp;Table_PayItems[[#This Row],[Unit]])</f>
        <v>Wireless Vehicle Sensor Node, Rem - $Ea</v>
      </c>
      <c r="I6516" s="29" t="str">
        <f>IFERROR(VLOOKUP(ROWS($M$5:M6516),Table_PayItems[[Search Key]:[Concentrated Name]],2,FALSE),"")</f>
        <v>Wireless Vehicle Sensor Node, Rem - $Ea</v>
      </c>
      <c r="L6516" s="22">
        <f>IF(ISNUMBER(SEARCH(Pay_Item_Search_Text_2,M6516)),MAX($L$4:L6515)+1,0)</f>
        <v>0</v>
      </c>
      <c r="M6516" s="1" t="str">
        <f>IFERROR(VLOOKUP(ROWS($M$5:M6516),Table_PayItems[[Search Key]:[Concentrated Name]],2,FALSE),"")</f>
        <v>Wireless Vehicle Sensor Node, Rem - $Ea</v>
      </c>
      <c r="N6516" s="1" t="str">
        <f>IFERROR(VLOOKUP(ROWS($M$5:N6516),$L$5:$M$7000,2,FALSE),"")</f>
        <v/>
      </c>
    </row>
    <row r="6517" spans="2:14" ht="15" customHeight="1" x14ac:dyDescent="0.25">
      <c r="B6517" s="178" t="s">
        <v>14262</v>
      </c>
      <c r="C6517" s="178" t="s">
        <v>88</v>
      </c>
      <c r="D6517" s="178" t="s">
        <v>5168</v>
      </c>
      <c r="E6517" s="178" t="s">
        <v>5162</v>
      </c>
      <c r="F6517" s="178" t="s">
        <v>17</v>
      </c>
      <c r="G6517" s="1">
        <f>IF(ISNUMBER(Pay_Item_Search_Text),IF(ISNUMBER(IF(FIND(Pay_Item_Search_Text,B6517)=1,1, "FALSE")),MAX(G$4:$G6516)+1,IF(ISNUMBER(Pay_Item_Search_Text),0,IF(ISNUMBER(SEARCH(Pay_Item_Search_Text,H6517)),MAX(G$4:$G6516)+1,0))),IF(ISNUMBER(Pay_Item_Search_Text),0,IF(ISNUMBER(SEARCH(Pay_Item_Search_Text,H6517)),MAX(G$4:$G6516)+1,0)))</f>
        <v>6513</v>
      </c>
      <c r="H6517" s="1" t="str">
        <f>IF(Table_PayItems[[#This Row],[Description]]="_","_ Unique Item - "&amp;Table_PayItems[[#This Row],[Item]]&amp;" - $"&amp;Table_PayItems[[#This Row],[Unit]],Table_PayItems[[#This Row],[Description]]&amp;" - $"&amp;Table_PayItems[[#This Row],[Unit]])</f>
        <v>Wireless Vehicle Sensor Node, Salv - $Ea</v>
      </c>
      <c r="I6517" s="29" t="str">
        <f>IFERROR(VLOOKUP(ROWS($M$5:M6517),Table_PayItems[[Search Key]:[Concentrated Name]],2,FALSE),"")</f>
        <v>Wireless Vehicle Sensor Node, Salv - $Ea</v>
      </c>
      <c r="L6517" s="22">
        <f>IF(ISNUMBER(SEARCH(Pay_Item_Search_Text_2,M6517)),MAX($L$4:L6516)+1,0)</f>
        <v>0</v>
      </c>
      <c r="M6517" s="1" t="str">
        <f>IFERROR(VLOOKUP(ROWS($M$5:M6517),Table_PayItems[[Search Key]:[Concentrated Name]],2,FALSE),"")</f>
        <v>Wireless Vehicle Sensor Node, Salv - $Ea</v>
      </c>
      <c r="N6517" s="1" t="str">
        <f>IFERROR(VLOOKUP(ROWS($M$5:N6517),$L$5:$M$7000,2,FALSE),"")</f>
        <v/>
      </c>
    </row>
    <row r="6518" spans="2:14" ht="15" customHeight="1" x14ac:dyDescent="0.25">
      <c r="B6518" s="178" t="s">
        <v>11799</v>
      </c>
      <c r="C6518" s="178" t="s">
        <v>57</v>
      </c>
      <c r="D6518" s="178" t="s">
        <v>5579</v>
      </c>
      <c r="E6518" s="178" t="s">
        <v>3708</v>
      </c>
      <c r="F6518" s="178" t="s">
        <v>17</v>
      </c>
      <c r="G6518" s="1">
        <f>IF(ISNUMBER(Pay_Item_Search_Text),IF(ISNUMBER(IF(FIND(Pay_Item_Search_Text,B6518)=1,1, "FALSE")),MAX(G$4:$G6517)+1,IF(ISNUMBER(Pay_Item_Search_Text),0,IF(ISNUMBER(SEARCH(Pay_Item_Search_Text,H6518)),MAX(G$4:$G6517)+1,0))),IF(ISNUMBER(Pay_Item_Search_Text),0,IF(ISNUMBER(SEARCH(Pay_Item_Search_Text,H6518)),MAX(G$4:$G6517)+1,0)))</f>
        <v>6514</v>
      </c>
      <c r="H6518" s="1" t="str">
        <f>IF(Table_PayItems[[#This Row],[Description]]="_","_ Unique Item - "&amp;Table_PayItems[[#This Row],[Item]]&amp;" - $"&amp;Table_PayItems[[#This Row],[Unit]],Table_PayItems[[#This Row],[Description]]&amp;" - $"&amp;Table_PayItems[[#This Row],[Unit]])</f>
        <v>Witness, Log, $1,000.00 - $Dlr</v>
      </c>
      <c r="I6518" s="29" t="str">
        <f>IFERROR(VLOOKUP(ROWS($M$5:M6518),Table_PayItems[[Search Key]:[Concentrated Name]],2,FALSE),"")</f>
        <v>Witness, Log, $1,000.00 - $Dlr</v>
      </c>
      <c r="L6518" s="22">
        <f>IF(ISNUMBER(SEARCH(Pay_Item_Search_Text_2,M6518)),MAX($L$4:L6517)+1,0)</f>
        <v>1105</v>
      </c>
      <c r="M6518" s="1" t="str">
        <f>IFERROR(VLOOKUP(ROWS($M$5:M6518),Table_PayItems[[Search Key]:[Concentrated Name]],2,FALSE),"")</f>
        <v>Witness, Log, $1,000.00 - $Dlr</v>
      </c>
      <c r="N6518" s="1" t="str">
        <f>IFERROR(VLOOKUP(ROWS($M$5:N6518),$L$5:$M$7000,2,FALSE),"")</f>
        <v/>
      </c>
    </row>
    <row r="6519" spans="2:14" ht="15" customHeight="1" x14ac:dyDescent="0.25">
      <c r="B6519" s="178" t="s">
        <v>13945</v>
      </c>
      <c r="C6519" s="178" t="s">
        <v>88</v>
      </c>
      <c r="D6519" s="178" t="s">
        <v>4863</v>
      </c>
      <c r="E6519" s="178" t="s">
        <v>17</v>
      </c>
      <c r="F6519" s="178" t="s">
        <v>17</v>
      </c>
      <c r="G6519" s="1">
        <f>IF(ISNUMBER(Pay_Item_Search_Text),IF(ISNUMBER(IF(FIND(Pay_Item_Search_Text,B6519)=1,1, "FALSE")),MAX(G$4:$G6518)+1,IF(ISNUMBER(Pay_Item_Search_Text),0,IF(ISNUMBER(SEARCH(Pay_Item_Search_Text,H6519)),MAX(G$4:$G6518)+1,0))),IF(ISNUMBER(Pay_Item_Search_Text),0,IF(ISNUMBER(SEARCH(Pay_Item_Search_Text,H6519)),MAX(G$4:$G6518)+1,0)))</f>
        <v>6515</v>
      </c>
      <c r="H6519" s="1" t="str">
        <f>IF(Table_PayItems[[#This Row],[Description]]="_","_ Unique Item - "&amp;Table_PayItems[[#This Row],[Item]]&amp;" - $"&amp;Table_PayItems[[#This Row],[Unit]],Table_PayItems[[#This Row],[Description]]&amp;" - $"&amp;Table_PayItems[[#This Row],[Unit]])</f>
        <v>Wood Pole - $Ea</v>
      </c>
      <c r="I6519" s="29" t="str">
        <f>IFERROR(VLOOKUP(ROWS($M$5:M6519),Table_PayItems[[Search Key]:[Concentrated Name]],2,FALSE),"")</f>
        <v>Wood Pole - $Ea</v>
      </c>
      <c r="L6519" s="22">
        <f>IF(ISNUMBER(SEARCH(Pay_Item_Search_Text_2,M6519)),MAX($L$4:L6518)+1,0)</f>
        <v>0</v>
      </c>
      <c r="M6519" s="1" t="str">
        <f>IFERROR(VLOOKUP(ROWS($M$5:M6519),Table_PayItems[[Search Key]:[Concentrated Name]],2,FALSE),"")</f>
        <v>Wood Pole - $Ea</v>
      </c>
      <c r="N6519" s="1" t="str">
        <f>IFERROR(VLOOKUP(ROWS($M$5:N6519),$L$5:$M$7000,2,FALSE),"")</f>
        <v/>
      </c>
    </row>
    <row r="6520" spans="2:14" ht="15" customHeight="1" x14ac:dyDescent="0.25">
      <c r="B6520" s="178" t="s">
        <v>13946</v>
      </c>
      <c r="C6520" s="178" t="s">
        <v>88</v>
      </c>
      <c r="D6520" s="178" t="s">
        <v>4864</v>
      </c>
      <c r="E6520" s="178" t="s">
        <v>17</v>
      </c>
      <c r="F6520" s="178" t="s">
        <v>17</v>
      </c>
      <c r="G6520" s="1">
        <f>IF(ISNUMBER(Pay_Item_Search_Text),IF(ISNUMBER(IF(FIND(Pay_Item_Search_Text,B6520)=1,1, "FALSE")),MAX(G$4:$G6519)+1,IF(ISNUMBER(Pay_Item_Search_Text),0,IF(ISNUMBER(SEARCH(Pay_Item_Search_Text,H6520)),MAX(G$4:$G6519)+1,0))),IF(ISNUMBER(Pay_Item_Search_Text),0,IF(ISNUMBER(SEARCH(Pay_Item_Search_Text,H6520)),MAX(G$4:$G6519)+1,0)))</f>
        <v>6516</v>
      </c>
      <c r="H6520" s="1" t="str">
        <f>IF(Table_PayItems[[#This Row],[Description]]="_","_ Unique Item - "&amp;Table_PayItems[[#This Row],[Item]]&amp;" - $"&amp;Table_PayItems[[#This Row],[Unit]],Table_PayItems[[#This Row],[Description]]&amp;" - $"&amp;Table_PayItems[[#This Row],[Unit]])</f>
        <v>Wood Pole, Cl 2, 25 foot - $Ea</v>
      </c>
      <c r="I6520" s="29" t="str">
        <f>IFERROR(VLOOKUP(ROWS($M$5:M6520),Table_PayItems[[Search Key]:[Concentrated Name]],2,FALSE),"")</f>
        <v>Wood Pole, Cl 2, 25 foot - $Ea</v>
      </c>
      <c r="L6520" s="22">
        <f>IF(ISNUMBER(SEARCH(Pay_Item_Search_Text_2,M6520)),MAX($L$4:L6519)+1,0)</f>
        <v>0</v>
      </c>
      <c r="M6520" s="1" t="str">
        <f>IFERROR(VLOOKUP(ROWS($M$5:M6520),Table_PayItems[[Search Key]:[Concentrated Name]],2,FALSE),"")</f>
        <v>Wood Pole, Cl 2, 25 foot - $Ea</v>
      </c>
      <c r="N6520" s="1" t="str">
        <f>IFERROR(VLOOKUP(ROWS($M$5:N6520),$L$5:$M$7000,2,FALSE),"")</f>
        <v/>
      </c>
    </row>
    <row r="6521" spans="2:14" ht="15" customHeight="1" x14ac:dyDescent="0.25">
      <c r="B6521" s="178" t="s">
        <v>13947</v>
      </c>
      <c r="C6521" s="178" t="s">
        <v>88</v>
      </c>
      <c r="D6521" s="178" t="s">
        <v>4865</v>
      </c>
      <c r="E6521" s="178" t="s">
        <v>17</v>
      </c>
      <c r="F6521" s="178" t="s">
        <v>17</v>
      </c>
      <c r="G6521" s="1">
        <f>IF(ISNUMBER(Pay_Item_Search_Text),IF(ISNUMBER(IF(FIND(Pay_Item_Search_Text,B6521)=1,1, "FALSE")),MAX(G$4:$G6520)+1,IF(ISNUMBER(Pay_Item_Search_Text),0,IF(ISNUMBER(SEARCH(Pay_Item_Search_Text,H6521)),MAX(G$4:$G6520)+1,0))),IF(ISNUMBER(Pay_Item_Search_Text),0,IF(ISNUMBER(SEARCH(Pay_Item_Search_Text,H6521)),MAX(G$4:$G6520)+1,0)))</f>
        <v>6517</v>
      </c>
      <c r="H6521" s="1" t="str">
        <f>IF(Table_PayItems[[#This Row],[Description]]="_","_ Unique Item - "&amp;Table_PayItems[[#This Row],[Item]]&amp;" - $"&amp;Table_PayItems[[#This Row],[Unit]],Table_PayItems[[#This Row],[Description]]&amp;" - $"&amp;Table_PayItems[[#This Row],[Unit]])</f>
        <v>Wood Pole, Cl 4, 30 foot - $Ea</v>
      </c>
      <c r="I6521" s="29" t="str">
        <f>IFERROR(VLOOKUP(ROWS($M$5:M6521),Table_PayItems[[Search Key]:[Concentrated Name]],2,FALSE),"")</f>
        <v>Wood Pole, Cl 4, 30 foot - $Ea</v>
      </c>
      <c r="L6521" s="22">
        <f>IF(ISNUMBER(SEARCH(Pay_Item_Search_Text_2,M6521)),MAX($L$4:L6520)+1,0)</f>
        <v>1106</v>
      </c>
      <c r="M6521" s="1" t="str">
        <f>IFERROR(VLOOKUP(ROWS($M$5:M6521),Table_PayItems[[Search Key]:[Concentrated Name]],2,FALSE),"")</f>
        <v>Wood Pole, Cl 4, 30 foot - $Ea</v>
      </c>
      <c r="N6521" s="1" t="str">
        <f>IFERROR(VLOOKUP(ROWS($M$5:N6521),$L$5:$M$7000,2,FALSE),"")</f>
        <v/>
      </c>
    </row>
    <row r="6522" spans="2:14" ht="15" customHeight="1" x14ac:dyDescent="0.25">
      <c r="B6522" s="178" t="s">
        <v>13948</v>
      </c>
      <c r="C6522" s="178" t="s">
        <v>88</v>
      </c>
      <c r="D6522" s="178" t="s">
        <v>4866</v>
      </c>
      <c r="E6522" s="178" t="s">
        <v>17</v>
      </c>
      <c r="F6522" s="178" t="s">
        <v>17</v>
      </c>
      <c r="G6522" s="1">
        <f>IF(ISNUMBER(Pay_Item_Search_Text),IF(ISNUMBER(IF(FIND(Pay_Item_Search_Text,B6522)=1,1, "FALSE")),MAX(G$4:$G6521)+1,IF(ISNUMBER(Pay_Item_Search_Text),0,IF(ISNUMBER(SEARCH(Pay_Item_Search_Text,H6522)),MAX(G$4:$G6521)+1,0))),IF(ISNUMBER(Pay_Item_Search_Text),0,IF(ISNUMBER(SEARCH(Pay_Item_Search_Text,H6522)),MAX(G$4:$G6521)+1,0)))</f>
        <v>6518</v>
      </c>
      <c r="H6522" s="1" t="str">
        <f>IF(Table_PayItems[[#This Row],[Description]]="_","_ Unique Item - "&amp;Table_PayItems[[#This Row],[Item]]&amp;" - $"&amp;Table_PayItems[[#This Row],[Unit]],Table_PayItems[[#This Row],[Description]]&amp;" - $"&amp;Table_PayItems[[#This Row],[Unit]])</f>
        <v>Wood Pole, Cl 4, 35 foot - $Ea</v>
      </c>
      <c r="I6522" s="29" t="str">
        <f>IFERROR(VLOOKUP(ROWS($M$5:M6522),Table_PayItems[[Search Key]:[Concentrated Name]],2,FALSE),"")</f>
        <v>Wood Pole, Cl 4, 35 foot - $Ea</v>
      </c>
      <c r="L6522" s="22">
        <f>IF(ISNUMBER(SEARCH(Pay_Item_Search_Text_2,M6522)),MAX($L$4:L6521)+1,0)</f>
        <v>0</v>
      </c>
      <c r="M6522" s="1" t="str">
        <f>IFERROR(VLOOKUP(ROWS($M$5:M6522),Table_PayItems[[Search Key]:[Concentrated Name]],2,FALSE),"")</f>
        <v>Wood Pole, Cl 4, 35 foot - $Ea</v>
      </c>
      <c r="N6522" s="1" t="str">
        <f>IFERROR(VLOOKUP(ROWS($M$5:N6522),$L$5:$M$7000,2,FALSE),"")</f>
        <v/>
      </c>
    </row>
    <row r="6523" spans="2:14" ht="15" customHeight="1" x14ac:dyDescent="0.25">
      <c r="B6523" s="178" t="s">
        <v>13949</v>
      </c>
      <c r="C6523" s="178" t="s">
        <v>88</v>
      </c>
      <c r="D6523" s="178" t="s">
        <v>4867</v>
      </c>
      <c r="E6523" s="178" t="s">
        <v>17</v>
      </c>
      <c r="F6523" s="178" t="s">
        <v>17</v>
      </c>
      <c r="G6523" s="1">
        <f>IF(ISNUMBER(Pay_Item_Search_Text),IF(ISNUMBER(IF(FIND(Pay_Item_Search_Text,B6523)=1,1, "FALSE")),MAX(G$4:$G6522)+1,IF(ISNUMBER(Pay_Item_Search_Text),0,IF(ISNUMBER(SEARCH(Pay_Item_Search_Text,H6523)),MAX(G$4:$G6522)+1,0))),IF(ISNUMBER(Pay_Item_Search_Text),0,IF(ISNUMBER(SEARCH(Pay_Item_Search_Text,H6523)),MAX(G$4:$G6522)+1,0)))</f>
        <v>6519</v>
      </c>
      <c r="H6523" s="1" t="str">
        <f>IF(Table_PayItems[[#This Row],[Description]]="_","_ Unique Item - "&amp;Table_PayItems[[#This Row],[Item]]&amp;" - $"&amp;Table_PayItems[[#This Row],[Unit]],Table_PayItems[[#This Row],[Description]]&amp;" - $"&amp;Table_PayItems[[#This Row],[Unit]])</f>
        <v>Wood Pole, Cl 4, 40 foot - $Ea</v>
      </c>
      <c r="I6523" s="29" t="str">
        <f>IFERROR(VLOOKUP(ROWS($M$5:M6523),Table_PayItems[[Search Key]:[Concentrated Name]],2,FALSE),"")</f>
        <v>Wood Pole, Cl 4, 40 foot - $Ea</v>
      </c>
      <c r="L6523" s="22">
        <f>IF(ISNUMBER(SEARCH(Pay_Item_Search_Text_2,M6523)),MAX($L$4:L6522)+1,0)</f>
        <v>1107</v>
      </c>
      <c r="M6523" s="1" t="str">
        <f>IFERROR(VLOOKUP(ROWS($M$5:M6523),Table_PayItems[[Search Key]:[Concentrated Name]],2,FALSE),"")</f>
        <v>Wood Pole, Cl 4, 40 foot - $Ea</v>
      </c>
      <c r="N6523" s="1" t="str">
        <f>IFERROR(VLOOKUP(ROWS($M$5:N6523),$L$5:$M$7000,2,FALSE),"")</f>
        <v/>
      </c>
    </row>
    <row r="6524" spans="2:14" ht="15" customHeight="1" x14ac:dyDescent="0.25">
      <c r="B6524" s="178" t="s">
        <v>13950</v>
      </c>
      <c r="C6524" s="178" t="s">
        <v>88</v>
      </c>
      <c r="D6524" s="178" t="s">
        <v>4868</v>
      </c>
      <c r="E6524" s="178" t="s">
        <v>17</v>
      </c>
      <c r="F6524" s="178" t="s">
        <v>17</v>
      </c>
      <c r="G6524" s="1">
        <f>IF(ISNUMBER(Pay_Item_Search_Text),IF(ISNUMBER(IF(FIND(Pay_Item_Search_Text,B6524)=1,1, "FALSE")),MAX(G$4:$G6523)+1,IF(ISNUMBER(Pay_Item_Search_Text),0,IF(ISNUMBER(SEARCH(Pay_Item_Search_Text,H6524)),MAX(G$4:$G6523)+1,0))),IF(ISNUMBER(Pay_Item_Search_Text),0,IF(ISNUMBER(SEARCH(Pay_Item_Search_Text,H6524)),MAX(G$4:$G6523)+1,0)))</f>
        <v>6520</v>
      </c>
      <c r="H6524" s="1" t="str">
        <f>IF(Table_PayItems[[#This Row],[Description]]="_","_ Unique Item - "&amp;Table_PayItems[[#This Row],[Item]]&amp;" - $"&amp;Table_PayItems[[#This Row],[Unit]],Table_PayItems[[#This Row],[Description]]&amp;" - $"&amp;Table_PayItems[[#This Row],[Unit]])</f>
        <v>Wood Pole, Cl 4, 45 foot - $Ea</v>
      </c>
      <c r="I6524" s="29" t="str">
        <f>IFERROR(VLOOKUP(ROWS($M$5:M6524),Table_PayItems[[Search Key]:[Concentrated Name]],2,FALSE),"")</f>
        <v>Wood Pole, Cl 4, 45 foot - $Ea</v>
      </c>
      <c r="L6524" s="22">
        <f>IF(ISNUMBER(SEARCH(Pay_Item_Search_Text_2,M6524)),MAX($L$4:L6523)+1,0)</f>
        <v>0</v>
      </c>
      <c r="M6524" s="1" t="str">
        <f>IFERROR(VLOOKUP(ROWS($M$5:M6524),Table_PayItems[[Search Key]:[Concentrated Name]],2,FALSE),"")</f>
        <v>Wood Pole, Cl 4, 45 foot - $Ea</v>
      </c>
      <c r="N6524" s="1" t="str">
        <f>IFERROR(VLOOKUP(ROWS($M$5:N6524),$L$5:$M$7000,2,FALSE),"")</f>
        <v/>
      </c>
    </row>
    <row r="6525" spans="2:14" ht="15" customHeight="1" x14ac:dyDescent="0.25">
      <c r="B6525" s="178" t="s">
        <v>13951</v>
      </c>
      <c r="C6525" s="178" t="s">
        <v>88</v>
      </c>
      <c r="D6525" s="178" t="s">
        <v>4869</v>
      </c>
      <c r="E6525" s="178" t="s">
        <v>17</v>
      </c>
      <c r="F6525" s="178" t="s">
        <v>17</v>
      </c>
      <c r="G6525" s="1">
        <f>IF(ISNUMBER(Pay_Item_Search_Text),IF(ISNUMBER(IF(FIND(Pay_Item_Search_Text,B6525)=1,1, "FALSE")),MAX(G$4:$G6524)+1,IF(ISNUMBER(Pay_Item_Search_Text),0,IF(ISNUMBER(SEARCH(Pay_Item_Search_Text,H6525)),MAX(G$4:$G6524)+1,0))),IF(ISNUMBER(Pay_Item_Search_Text),0,IF(ISNUMBER(SEARCH(Pay_Item_Search_Text,H6525)),MAX(G$4:$G6524)+1,0)))</f>
        <v>6521</v>
      </c>
      <c r="H6525" s="24" t="str">
        <f>IF(Table_PayItems[[#This Row],[Description]]="_","_ Unique Item - "&amp;Table_PayItems[[#This Row],[Item]]&amp;" - $"&amp;Table_PayItems[[#This Row],[Unit]],Table_PayItems[[#This Row],[Description]]&amp;" - $"&amp;Table_PayItems[[#This Row],[Unit]])</f>
        <v>Wood Pole, Cl 4, 50 foot - $Ea</v>
      </c>
      <c r="I6525" s="30" t="str">
        <f>IFERROR(VLOOKUP(ROWS($M$5:M6525),Table_PayItems[[Search Key]:[Concentrated Name]],2,FALSE),"")</f>
        <v>Wood Pole, Cl 4, 50 foot - $Ea</v>
      </c>
      <c r="L6525" s="22">
        <f>IF(ISNUMBER(SEARCH(Pay_Item_Search_Text_2,M6525)),MAX($L$4:L6524)+1,0)</f>
        <v>1108</v>
      </c>
      <c r="M6525" s="1" t="str">
        <f>IFERROR(VLOOKUP(ROWS($M$5:M6525),Table_PayItems[[Search Key]:[Concentrated Name]],2,FALSE),"")</f>
        <v>Wood Pole, Cl 4, 50 foot - $Ea</v>
      </c>
      <c r="N6525" s="1" t="str">
        <f>IFERROR(VLOOKUP(ROWS($M$5:N6525),$L$5:$M$7000,2,FALSE),"")</f>
        <v/>
      </c>
    </row>
    <row r="6526" spans="2:14" ht="15" customHeight="1" x14ac:dyDescent="0.25">
      <c r="B6526" s="178" t="s">
        <v>13952</v>
      </c>
      <c r="C6526" s="178" t="s">
        <v>88</v>
      </c>
      <c r="D6526" s="178" t="s">
        <v>4870</v>
      </c>
      <c r="E6526" s="178" t="s">
        <v>17</v>
      </c>
      <c r="F6526" s="178" t="s">
        <v>17</v>
      </c>
      <c r="G6526" s="1">
        <f>IF(ISNUMBER(Pay_Item_Search_Text),IF(ISNUMBER(IF(FIND(Pay_Item_Search_Text,B6526)=1,1, "FALSE")),MAX(G$4:$G6525)+1,IF(ISNUMBER(Pay_Item_Search_Text),0,IF(ISNUMBER(SEARCH(Pay_Item_Search_Text,H6526)),MAX(G$4:$G6525)+1,0))),IF(ISNUMBER(Pay_Item_Search_Text),0,IF(ISNUMBER(SEARCH(Pay_Item_Search_Text,H6526)),MAX(G$4:$G6525)+1,0)))</f>
        <v>6522</v>
      </c>
      <c r="H6526" s="1" t="str">
        <f>IF(Table_PayItems[[#This Row],[Description]]="_","_ Unique Item - "&amp;Table_PayItems[[#This Row],[Item]]&amp;" - $"&amp;Table_PayItems[[#This Row],[Unit]],Table_PayItems[[#This Row],[Description]]&amp;" - $"&amp;Table_PayItems[[#This Row],[Unit]])</f>
        <v>Wood Pole, Cl 4, 55 foot - $Ea</v>
      </c>
      <c r="I6526" s="29" t="str">
        <f>IFERROR(VLOOKUP(ROWS($M$5:M6526),Table_PayItems[[Search Key]:[Concentrated Name]],2,FALSE),"")</f>
        <v>Wood Pole, Cl 4, 55 foot - $Ea</v>
      </c>
      <c r="L6526" s="22">
        <f>IF(ISNUMBER(SEARCH(Pay_Item_Search_Text_2,M6526)),MAX($L$4:L6525)+1,0)</f>
        <v>0</v>
      </c>
      <c r="M6526" s="1" t="str">
        <f>IFERROR(VLOOKUP(ROWS($M$5:M6526),Table_PayItems[[Search Key]:[Concentrated Name]],2,FALSE),"")</f>
        <v>Wood Pole, Cl 4, 55 foot - $Ea</v>
      </c>
      <c r="N6526" s="1" t="str">
        <f>IFERROR(VLOOKUP(ROWS($M$5:N6526),$L$5:$M$7000,2,FALSE),"")</f>
        <v/>
      </c>
    </row>
    <row r="6527" spans="2:14" ht="15" customHeight="1" x14ac:dyDescent="0.25">
      <c r="B6527" s="178" t="s">
        <v>13953</v>
      </c>
      <c r="C6527" s="178" t="s">
        <v>88</v>
      </c>
      <c r="D6527" s="178" t="s">
        <v>4871</v>
      </c>
      <c r="E6527" s="178" t="s">
        <v>17</v>
      </c>
      <c r="F6527" s="178" t="s">
        <v>17</v>
      </c>
      <c r="G6527" s="1">
        <f>IF(ISNUMBER(Pay_Item_Search_Text),IF(ISNUMBER(IF(FIND(Pay_Item_Search_Text,B6527)=1,1, "FALSE")),MAX(G$4:$G6526)+1,IF(ISNUMBER(Pay_Item_Search_Text),0,IF(ISNUMBER(SEARCH(Pay_Item_Search_Text,H6527)),MAX(G$4:$G6526)+1,0))),IF(ISNUMBER(Pay_Item_Search_Text),0,IF(ISNUMBER(SEARCH(Pay_Item_Search_Text,H6527)),MAX(G$4:$G6526)+1,0)))</f>
        <v>6523</v>
      </c>
      <c r="H6527" s="1" t="str">
        <f>IF(Table_PayItems[[#This Row],[Description]]="_","_ Unique Item - "&amp;Table_PayItems[[#This Row],[Item]]&amp;" - $"&amp;Table_PayItems[[#This Row],[Unit]],Table_PayItems[[#This Row],[Description]]&amp;" - $"&amp;Table_PayItems[[#This Row],[Unit]])</f>
        <v>Wood Pole, Cl 4, 60 foot - $Ea</v>
      </c>
      <c r="I6527" s="29" t="str">
        <f>IFERROR(VLOOKUP(ROWS($M$5:M6527),Table_PayItems[[Search Key]:[Concentrated Name]],2,FALSE),"")</f>
        <v>Wood Pole, Cl 4, 60 foot - $Ea</v>
      </c>
      <c r="L6527" s="22">
        <f>IF(ISNUMBER(SEARCH(Pay_Item_Search_Text_2,M6527)),MAX($L$4:L6526)+1,0)</f>
        <v>1109</v>
      </c>
      <c r="M6527" s="1" t="str">
        <f>IFERROR(VLOOKUP(ROWS($M$5:M6527),Table_PayItems[[Search Key]:[Concentrated Name]],2,FALSE),"")</f>
        <v>Wood Pole, Cl 4, 60 foot - $Ea</v>
      </c>
      <c r="N6527" s="1" t="str">
        <f>IFERROR(VLOOKUP(ROWS($M$5:N6527),$L$5:$M$7000,2,FALSE),"")</f>
        <v/>
      </c>
    </row>
    <row r="6528" spans="2:14" ht="15" customHeight="1" x14ac:dyDescent="0.25">
      <c r="B6528" s="178" t="s">
        <v>13954</v>
      </c>
      <c r="C6528" s="178" t="s">
        <v>88</v>
      </c>
      <c r="D6528" s="178" t="s">
        <v>4872</v>
      </c>
      <c r="E6528" s="178" t="s">
        <v>17</v>
      </c>
      <c r="F6528" s="178" t="s">
        <v>17</v>
      </c>
      <c r="G6528" s="1">
        <f>IF(ISNUMBER(Pay_Item_Search_Text),IF(ISNUMBER(IF(FIND(Pay_Item_Search_Text,B6528)=1,1, "FALSE")),MAX(G$4:$G6527)+1,IF(ISNUMBER(Pay_Item_Search_Text),0,IF(ISNUMBER(SEARCH(Pay_Item_Search_Text,H6528)),MAX(G$4:$G6527)+1,0))),IF(ISNUMBER(Pay_Item_Search_Text),0,IF(ISNUMBER(SEARCH(Pay_Item_Search_Text,H6528)),MAX(G$4:$G6527)+1,0)))</f>
        <v>6524</v>
      </c>
      <c r="H6528" s="1" t="str">
        <f>IF(Table_PayItems[[#This Row],[Description]]="_","_ Unique Item - "&amp;Table_PayItems[[#This Row],[Item]]&amp;" - $"&amp;Table_PayItems[[#This Row],[Unit]],Table_PayItems[[#This Row],[Description]]&amp;" - $"&amp;Table_PayItems[[#This Row],[Unit]])</f>
        <v>Wood Pole, Cl 4, 65 foot - $Ea</v>
      </c>
      <c r="I6528" s="29" t="str">
        <f>IFERROR(VLOOKUP(ROWS($M$5:M6528),Table_PayItems[[Search Key]:[Concentrated Name]],2,FALSE),"")</f>
        <v>Wood Pole, Cl 4, 65 foot - $Ea</v>
      </c>
      <c r="L6528" s="22">
        <f>IF(ISNUMBER(SEARCH(Pay_Item_Search_Text_2,M6528)),MAX($L$4:L6527)+1,0)</f>
        <v>0</v>
      </c>
      <c r="M6528" s="1" t="str">
        <f>IFERROR(VLOOKUP(ROWS($M$5:M6528),Table_PayItems[[Search Key]:[Concentrated Name]],2,FALSE),"")</f>
        <v>Wood Pole, Cl 4, 65 foot - $Ea</v>
      </c>
      <c r="N6528" s="1" t="str">
        <f>IFERROR(VLOOKUP(ROWS($M$5:N6528),$L$5:$M$7000,2,FALSE),"")</f>
        <v/>
      </c>
    </row>
    <row r="6529" spans="2:14" ht="15" customHeight="1" x14ac:dyDescent="0.25">
      <c r="B6529" s="178" t="s">
        <v>13955</v>
      </c>
      <c r="C6529" s="178" t="s">
        <v>88</v>
      </c>
      <c r="D6529" s="178" t="s">
        <v>4873</v>
      </c>
      <c r="E6529" s="178" t="s">
        <v>17</v>
      </c>
      <c r="F6529" s="178" t="s">
        <v>17</v>
      </c>
      <c r="G6529" s="1">
        <f>IF(ISNUMBER(Pay_Item_Search_Text),IF(ISNUMBER(IF(FIND(Pay_Item_Search_Text,B6529)=1,1, "FALSE")),MAX(G$4:$G6528)+1,IF(ISNUMBER(Pay_Item_Search_Text),0,IF(ISNUMBER(SEARCH(Pay_Item_Search_Text,H6529)),MAX(G$4:$G6528)+1,0))),IF(ISNUMBER(Pay_Item_Search_Text),0,IF(ISNUMBER(SEARCH(Pay_Item_Search_Text,H6529)),MAX(G$4:$G6528)+1,0)))</f>
        <v>6525</v>
      </c>
      <c r="H6529" s="1" t="str">
        <f>IF(Table_PayItems[[#This Row],[Description]]="_","_ Unique Item - "&amp;Table_PayItems[[#This Row],[Item]]&amp;" - $"&amp;Table_PayItems[[#This Row],[Unit]],Table_PayItems[[#This Row],[Description]]&amp;" - $"&amp;Table_PayItems[[#This Row],[Unit]])</f>
        <v>Wood Pole, Cl 4, 70 foot - $Ea</v>
      </c>
      <c r="I6529" s="29" t="str">
        <f>IFERROR(VLOOKUP(ROWS($M$5:M6529),Table_PayItems[[Search Key]:[Concentrated Name]],2,FALSE),"")</f>
        <v>Wood Pole, Cl 4, 70 foot - $Ea</v>
      </c>
      <c r="L6529" s="22">
        <f>IF(ISNUMBER(SEARCH(Pay_Item_Search_Text_2,M6529)),MAX($L$4:L6528)+1,0)</f>
        <v>1110</v>
      </c>
      <c r="M6529" s="1" t="str">
        <f>IFERROR(VLOOKUP(ROWS($M$5:M6529),Table_PayItems[[Search Key]:[Concentrated Name]],2,FALSE),"")</f>
        <v>Wood Pole, Cl 4, 70 foot - $Ea</v>
      </c>
      <c r="N6529" s="1" t="str">
        <f>IFERROR(VLOOKUP(ROWS($M$5:N6529),$L$5:$M$7000,2,FALSE),"")</f>
        <v/>
      </c>
    </row>
    <row r="6530" spans="2:14" ht="15" customHeight="1" x14ac:dyDescent="0.25">
      <c r="B6530" s="178" t="s">
        <v>13956</v>
      </c>
      <c r="C6530" s="178" t="s">
        <v>88</v>
      </c>
      <c r="D6530" s="178" t="s">
        <v>4874</v>
      </c>
      <c r="E6530" s="178" t="s">
        <v>17</v>
      </c>
      <c r="F6530" s="178" t="s">
        <v>17</v>
      </c>
      <c r="G6530" s="1">
        <f>IF(ISNUMBER(Pay_Item_Search_Text),IF(ISNUMBER(IF(FIND(Pay_Item_Search_Text,B6530)=1,1, "FALSE")),MAX(G$4:$G6529)+1,IF(ISNUMBER(Pay_Item_Search_Text),0,IF(ISNUMBER(SEARCH(Pay_Item_Search_Text,H6530)),MAX(G$4:$G6529)+1,0))),IF(ISNUMBER(Pay_Item_Search_Text),0,IF(ISNUMBER(SEARCH(Pay_Item_Search_Text,H6530)),MAX(G$4:$G6529)+1,0)))</f>
        <v>6526</v>
      </c>
      <c r="H6530" s="1" t="str">
        <f>IF(Table_PayItems[[#This Row],[Description]]="_","_ Unique Item - "&amp;Table_PayItems[[#This Row],[Item]]&amp;" - $"&amp;Table_PayItems[[#This Row],[Unit]],Table_PayItems[[#This Row],[Description]]&amp;" - $"&amp;Table_PayItems[[#This Row],[Unit]])</f>
        <v>Wood Pole, Fit Up, Comb Sec and TS Cable Pole - $Ea</v>
      </c>
      <c r="I6530" s="29" t="str">
        <f>IFERROR(VLOOKUP(ROWS($M$5:M6530),Table_PayItems[[Search Key]:[Concentrated Name]],2,FALSE),"")</f>
        <v>Wood Pole, Fit Up, Comb Sec and TS Cable Pole - $Ea</v>
      </c>
      <c r="L6530" s="22">
        <f>IF(ISNUMBER(SEARCH(Pay_Item_Search_Text_2,M6530)),MAX($L$4:L6529)+1,0)</f>
        <v>0</v>
      </c>
      <c r="M6530" s="1" t="str">
        <f>IFERROR(VLOOKUP(ROWS($M$5:M6530),Table_PayItems[[Search Key]:[Concentrated Name]],2,FALSE),"")</f>
        <v>Wood Pole, Fit Up, Comb Sec and TS Cable Pole - $Ea</v>
      </c>
      <c r="N6530" s="1" t="str">
        <f>IFERROR(VLOOKUP(ROWS($M$5:N6530),$L$5:$M$7000,2,FALSE),"")</f>
        <v/>
      </c>
    </row>
    <row r="6531" spans="2:14" ht="15" customHeight="1" x14ac:dyDescent="0.25">
      <c r="B6531" s="178" t="s">
        <v>13957</v>
      </c>
      <c r="C6531" s="178" t="s">
        <v>88</v>
      </c>
      <c r="D6531" s="178" t="s">
        <v>4875</v>
      </c>
      <c r="E6531" s="178" t="s">
        <v>17</v>
      </c>
      <c r="F6531" s="178" t="s">
        <v>17</v>
      </c>
      <c r="G6531" s="1">
        <f>IF(ISNUMBER(Pay_Item_Search_Text),IF(ISNUMBER(IF(FIND(Pay_Item_Search_Text,B6531)=1,1, "FALSE")),MAX(G$4:$G6530)+1,IF(ISNUMBER(Pay_Item_Search_Text),0,IF(ISNUMBER(SEARCH(Pay_Item_Search_Text,H6531)),MAX(G$4:$G6530)+1,0))),IF(ISNUMBER(Pay_Item_Search_Text),0,IF(ISNUMBER(SEARCH(Pay_Item_Search_Text,H6531)),MAX(G$4:$G6530)+1,0)))</f>
        <v>6527</v>
      </c>
      <c r="H6531" s="1" t="str">
        <f>IF(Table_PayItems[[#This Row],[Description]]="_","_ Unique Item - "&amp;Table_PayItems[[#This Row],[Item]]&amp;" - $"&amp;Table_PayItems[[#This Row],[Unit]],Table_PayItems[[#This Row],[Description]]&amp;" - $"&amp;Table_PayItems[[#This Row],[Unit]])</f>
        <v>Wood Pole, Fit Up, Commun Cable Pole - $Ea</v>
      </c>
      <c r="I6531" s="29" t="str">
        <f>IFERROR(VLOOKUP(ROWS($M$5:M6531),Table_PayItems[[Search Key]:[Concentrated Name]],2,FALSE),"")</f>
        <v>Wood Pole, Fit Up, Commun Cable Pole - $Ea</v>
      </c>
      <c r="L6531" s="22">
        <f>IF(ISNUMBER(SEARCH(Pay_Item_Search_Text_2,M6531)),MAX($L$4:L6530)+1,0)</f>
        <v>0</v>
      </c>
      <c r="M6531" s="1" t="str">
        <f>IFERROR(VLOOKUP(ROWS($M$5:M6531),Table_PayItems[[Search Key]:[Concentrated Name]],2,FALSE),"")</f>
        <v>Wood Pole, Fit Up, Commun Cable Pole - $Ea</v>
      </c>
      <c r="N6531" s="1" t="str">
        <f>IFERROR(VLOOKUP(ROWS($M$5:N6531),$L$5:$M$7000,2,FALSE),"")</f>
        <v/>
      </c>
    </row>
    <row r="6532" spans="2:14" ht="15" customHeight="1" x14ac:dyDescent="0.25">
      <c r="B6532" s="178" t="s">
        <v>13958</v>
      </c>
      <c r="C6532" s="178" t="s">
        <v>88</v>
      </c>
      <c r="D6532" s="178" t="s">
        <v>4876</v>
      </c>
      <c r="E6532" s="178" t="s">
        <v>17</v>
      </c>
      <c r="F6532" s="178" t="s">
        <v>17</v>
      </c>
      <c r="G6532" s="1">
        <f>IF(ISNUMBER(Pay_Item_Search_Text),IF(ISNUMBER(IF(FIND(Pay_Item_Search_Text,B6532)=1,1, "FALSE")),MAX(G$4:$G6531)+1,IF(ISNUMBER(Pay_Item_Search_Text),0,IF(ISNUMBER(SEARCH(Pay_Item_Search_Text,H6532)),MAX(G$4:$G6531)+1,0))),IF(ISNUMBER(Pay_Item_Search_Text),0,IF(ISNUMBER(SEARCH(Pay_Item_Search_Text,H6532)),MAX(G$4:$G6531)+1,0)))</f>
        <v>6528</v>
      </c>
      <c r="H6532" s="1" t="str">
        <f>IF(Table_PayItems[[#This Row],[Description]]="_","_ Unique Item - "&amp;Table_PayItems[[#This Row],[Item]]&amp;" - $"&amp;Table_PayItems[[#This Row],[Unit]],Table_PayItems[[#This Row],[Description]]&amp;" - $"&amp;Table_PayItems[[#This Row],[Unit]])</f>
        <v>Wood Pole, Fit Up, Elec Serv Pole, Photo Control - $Ea</v>
      </c>
      <c r="I6532" s="29" t="str">
        <f>IFERROR(VLOOKUP(ROWS($M$5:M6532),Table_PayItems[[Search Key]:[Concentrated Name]],2,FALSE),"")</f>
        <v>Wood Pole, Fit Up, Elec Serv Pole, Photo Control - $Ea</v>
      </c>
      <c r="L6532" s="22">
        <f>IF(ISNUMBER(SEARCH(Pay_Item_Search_Text_2,M6532)),MAX($L$4:L6531)+1,0)</f>
        <v>0</v>
      </c>
      <c r="M6532" s="1" t="str">
        <f>IFERROR(VLOOKUP(ROWS($M$5:M6532),Table_PayItems[[Search Key]:[Concentrated Name]],2,FALSE),"")</f>
        <v>Wood Pole, Fit Up, Elec Serv Pole, Photo Control - $Ea</v>
      </c>
      <c r="N6532" s="1" t="str">
        <f>IFERROR(VLOOKUP(ROWS($M$5:N6532),$L$5:$M$7000,2,FALSE),"")</f>
        <v/>
      </c>
    </row>
    <row r="6533" spans="2:14" ht="15" customHeight="1" x14ac:dyDescent="0.25">
      <c r="B6533" s="178" t="s">
        <v>13959</v>
      </c>
      <c r="C6533" s="178" t="s">
        <v>88</v>
      </c>
      <c r="D6533" s="178" t="s">
        <v>4877</v>
      </c>
      <c r="E6533" s="178" t="s">
        <v>17</v>
      </c>
      <c r="F6533" s="178" t="s">
        <v>17</v>
      </c>
      <c r="G6533" s="1">
        <f>IF(ISNUMBER(Pay_Item_Search_Text),IF(ISNUMBER(IF(FIND(Pay_Item_Search_Text,B6533)=1,1, "FALSE")),MAX(G$4:$G6532)+1,IF(ISNUMBER(Pay_Item_Search_Text),0,IF(ISNUMBER(SEARCH(Pay_Item_Search_Text,H6533)),MAX(G$4:$G6532)+1,0))),IF(ISNUMBER(Pay_Item_Search_Text),0,IF(ISNUMBER(SEARCH(Pay_Item_Search_Text,H6533)),MAX(G$4:$G6532)+1,0)))</f>
        <v>6529</v>
      </c>
      <c r="H6533" s="1" t="str">
        <f>IF(Table_PayItems[[#This Row],[Description]]="_","_ Unique Item - "&amp;Table_PayItems[[#This Row],[Item]]&amp;" - $"&amp;Table_PayItems[[#This Row],[Unit]],Table_PayItems[[#This Row],[Description]]&amp;" - $"&amp;Table_PayItems[[#This Row],[Unit]])</f>
        <v>Wood Pole, Fit Up, Intercn Cable Pole - $Ea</v>
      </c>
      <c r="I6533" s="29" t="str">
        <f>IFERROR(VLOOKUP(ROWS($M$5:M6533),Table_PayItems[[Search Key]:[Concentrated Name]],2,FALSE),"")</f>
        <v>Wood Pole, Fit Up, Intercn Cable Pole - $Ea</v>
      </c>
      <c r="L6533" s="22">
        <f>IF(ISNUMBER(SEARCH(Pay_Item_Search_Text_2,M6533)),MAX($L$4:L6532)+1,0)</f>
        <v>0</v>
      </c>
      <c r="M6533" s="1" t="str">
        <f>IFERROR(VLOOKUP(ROWS($M$5:M6533),Table_PayItems[[Search Key]:[Concentrated Name]],2,FALSE),"")</f>
        <v>Wood Pole, Fit Up, Intercn Cable Pole - $Ea</v>
      </c>
      <c r="N6533" s="1" t="str">
        <f>IFERROR(VLOOKUP(ROWS($M$5:N6533),$L$5:$M$7000,2,FALSE),"")</f>
        <v/>
      </c>
    </row>
    <row r="6534" spans="2:14" ht="15" customHeight="1" x14ac:dyDescent="0.25">
      <c r="B6534" s="178" t="s">
        <v>13960</v>
      </c>
      <c r="C6534" s="178" t="s">
        <v>88</v>
      </c>
      <c r="D6534" s="178" t="s">
        <v>4878</v>
      </c>
      <c r="E6534" s="178" t="s">
        <v>17</v>
      </c>
      <c r="F6534" s="178" t="s">
        <v>17</v>
      </c>
      <c r="G6534" s="1">
        <f>IF(ISNUMBER(Pay_Item_Search_Text),IF(ISNUMBER(IF(FIND(Pay_Item_Search_Text,B6534)=1,1, "FALSE")),MAX(G$4:$G6533)+1,IF(ISNUMBER(Pay_Item_Search_Text),0,IF(ISNUMBER(SEARCH(Pay_Item_Search_Text,H6534)),MAX(G$4:$G6533)+1,0))),IF(ISNUMBER(Pay_Item_Search_Text),0,IF(ISNUMBER(SEARCH(Pay_Item_Search_Text,H6534)),MAX(G$4:$G6533)+1,0)))</f>
        <v>6530</v>
      </c>
      <c r="H6534" s="1" t="str">
        <f>IF(Table_PayItems[[#This Row],[Description]]="_","_ Unique Item - "&amp;Table_PayItems[[#This Row],[Item]]&amp;" - $"&amp;Table_PayItems[[#This Row],[Unit]],Table_PayItems[[#This Row],[Description]]&amp;" - $"&amp;Table_PayItems[[#This Row],[Unit]])</f>
        <v>Wood Pole, Fit Up, Metered Sec Elec Serv - $Ea</v>
      </c>
      <c r="I6534" s="29" t="str">
        <f>IFERROR(VLOOKUP(ROWS($M$5:M6534),Table_PayItems[[Search Key]:[Concentrated Name]],2,FALSE),"")</f>
        <v>Wood Pole, Fit Up, Metered Sec Elec Serv - $Ea</v>
      </c>
      <c r="L6534" s="22">
        <f>IF(ISNUMBER(SEARCH(Pay_Item_Search_Text_2,M6534)),MAX($L$4:L6533)+1,0)</f>
        <v>0</v>
      </c>
      <c r="M6534" s="1" t="str">
        <f>IFERROR(VLOOKUP(ROWS($M$5:M6534),Table_PayItems[[Search Key]:[Concentrated Name]],2,FALSE),"")</f>
        <v>Wood Pole, Fit Up, Metered Sec Elec Serv - $Ea</v>
      </c>
      <c r="N6534" s="1" t="str">
        <f>IFERROR(VLOOKUP(ROWS($M$5:N6534),$L$5:$M$7000,2,FALSE),"")</f>
        <v/>
      </c>
    </row>
    <row r="6535" spans="2:14" ht="15" customHeight="1" x14ac:dyDescent="0.25">
      <c r="B6535" s="178" t="s">
        <v>13961</v>
      </c>
      <c r="C6535" s="178" t="s">
        <v>88</v>
      </c>
      <c r="D6535" s="178" t="s">
        <v>4879</v>
      </c>
      <c r="E6535" s="178" t="s">
        <v>17</v>
      </c>
      <c r="F6535" s="178" t="s">
        <v>17</v>
      </c>
      <c r="G6535" s="1">
        <f>IF(ISNUMBER(Pay_Item_Search_Text),IF(ISNUMBER(IF(FIND(Pay_Item_Search_Text,B6535)=1,1, "FALSE")),MAX(G$4:$G6534)+1,IF(ISNUMBER(Pay_Item_Search_Text),0,IF(ISNUMBER(SEARCH(Pay_Item_Search_Text,H6535)),MAX(G$4:$G6534)+1,0))),IF(ISNUMBER(Pay_Item_Search_Text),0,IF(ISNUMBER(SEARCH(Pay_Item_Search_Text,H6535)),MAX(G$4:$G6534)+1,0)))</f>
        <v>6531</v>
      </c>
      <c r="H6535" s="1" t="str">
        <f>IF(Table_PayItems[[#This Row],[Description]]="_","_ Unique Item - "&amp;Table_PayItems[[#This Row],[Item]]&amp;" - $"&amp;Table_PayItems[[#This Row],[Unit]],Table_PayItems[[#This Row],[Description]]&amp;" - $"&amp;Table_PayItems[[#This Row],[Unit]])</f>
        <v>Wood Pole, Fit Up, Metered Sec Elec Serv with Photo Control - $Ea</v>
      </c>
      <c r="I6535" s="29" t="str">
        <f>IFERROR(VLOOKUP(ROWS($M$5:M6535),Table_PayItems[[Search Key]:[Concentrated Name]],2,FALSE),"")</f>
        <v>Wood Pole, Fit Up, Metered Sec Elec Serv with Photo Control - $Ea</v>
      </c>
      <c r="L6535" s="22">
        <f>IF(ISNUMBER(SEARCH(Pay_Item_Search_Text_2,M6535)),MAX($L$4:L6534)+1,0)</f>
        <v>0</v>
      </c>
      <c r="M6535" s="1" t="str">
        <f>IFERROR(VLOOKUP(ROWS($M$5:M6535),Table_PayItems[[Search Key]:[Concentrated Name]],2,FALSE),"")</f>
        <v>Wood Pole, Fit Up, Metered Sec Elec Serv with Photo Control - $Ea</v>
      </c>
      <c r="N6535" s="1" t="str">
        <f>IFERROR(VLOOKUP(ROWS($M$5:N6535),$L$5:$M$7000,2,FALSE),"")</f>
        <v/>
      </c>
    </row>
    <row r="6536" spans="2:14" ht="15" customHeight="1" x14ac:dyDescent="0.25">
      <c r="B6536" s="178" t="s">
        <v>13962</v>
      </c>
      <c r="C6536" s="178" t="s">
        <v>88</v>
      </c>
      <c r="D6536" s="178" t="s">
        <v>4880</v>
      </c>
      <c r="E6536" s="178" t="s">
        <v>17</v>
      </c>
      <c r="F6536" s="178" t="s">
        <v>17</v>
      </c>
      <c r="G6536" s="1">
        <f>IF(ISNUMBER(Pay_Item_Search_Text),IF(ISNUMBER(IF(FIND(Pay_Item_Search_Text,B6536)=1,1, "FALSE")),MAX(G$4:$G6535)+1,IF(ISNUMBER(Pay_Item_Search_Text),0,IF(ISNUMBER(SEARCH(Pay_Item_Search_Text,H6536)),MAX(G$4:$G6535)+1,0))),IF(ISNUMBER(Pay_Item_Search_Text),0,IF(ISNUMBER(SEARCH(Pay_Item_Search_Text,H6536)),MAX(G$4:$G6535)+1,0)))</f>
        <v>6532</v>
      </c>
      <c r="H6536" s="1" t="str">
        <f>IF(Table_PayItems[[#This Row],[Description]]="_","_ Unique Item - "&amp;Table_PayItems[[#This Row],[Item]]&amp;" - $"&amp;Table_PayItems[[#This Row],[Unit]],Table_PayItems[[#This Row],[Description]]&amp;" - $"&amp;Table_PayItems[[#This Row],[Unit]])</f>
        <v>Wood Pole, Fit Up, Mult Ltg Cable Pole - $Ea</v>
      </c>
      <c r="I6536" s="29" t="str">
        <f>IFERROR(VLOOKUP(ROWS($M$5:M6536),Table_PayItems[[Search Key]:[Concentrated Name]],2,FALSE),"")</f>
        <v>Wood Pole, Fit Up, Mult Ltg Cable Pole - $Ea</v>
      </c>
      <c r="L6536" s="22">
        <f>IF(ISNUMBER(SEARCH(Pay_Item_Search_Text_2,M6536)),MAX($L$4:L6535)+1,0)</f>
        <v>0</v>
      </c>
      <c r="M6536" s="1" t="str">
        <f>IFERROR(VLOOKUP(ROWS($M$5:M6536),Table_PayItems[[Search Key]:[Concentrated Name]],2,FALSE),"")</f>
        <v>Wood Pole, Fit Up, Mult Ltg Cable Pole - $Ea</v>
      </c>
      <c r="N6536" s="1" t="str">
        <f>IFERROR(VLOOKUP(ROWS($M$5:N6536),$L$5:$M$7000,2,FALSE),"")</f>
        <v/>
      </c>
    </row>
    <row r="6537" spans="2:14" ht="15" customHeight="1" x14ac:dyDescent="0.25">
      <c r="B6537" s="178" t="s">
        <v>13963</v>
      </c>
      <c r="C6537" s="178" t="s">
        <v>88</v>
      </c>
      <c r="D6537" s="178" t="s">
        <v>4881</v>
      </c>
      <c r="E6537" s="178" t="s">
        <v>17</v>
      </c>
      <c r="F6537" s="178" t="s">
        <v>17</v>
      </c>
      <c r="G6537" s="1">
        <f>IF(ISNUMBER(Pay_Item_Search_Text),IF(ISNUMBER(IF(FIND(Pay_Item_Search_Text,B6537)=1,1, "FALSE")),MAX(G$4:$G6536)+1,IF(ISNUMBER(Pay_Item_Search_Text),0,IF(ISNUMBER(SEARCH(Pay_Item_Search_Text,H6537)),MAX(G$4:$G6536)+1,0))),IF(ISNUMBER(Pay_Item_Search_Text),0,IF(ISNUMBER(SEARCH(Pay_Item_Search_Text,H6537)),MAX(G$4:$G6536)+1,0)))</f>
        <v>6533</v>
      </c>
      <c r="H6537" s="1" t="str">
        <f>IF(Table_PayItems[[#This Row],[Description]]="_","_ Unique Item - "&amp;Table_PayItems[[#This Row],[Item]]&amp;" - $"&amp;Table_PayItems[[#This Row],[Unit]],Table_PayItems[[#This Row],[Description]]&amp;" - $"&amp;Table_PayItems[[#This Row],[Unit]])</f>
        <v>Wood Pole, Fit Up, Mult Ltg Transformer Pole - $Ea</v>
      </c>
      <c r="I6537" s="29" t="str">
        <f>IFERROR(VLOOKUP(ROWS($M$5:M6537),Table_PayItems[[Search Key]:[Concentrated Name]],2,FALSE),"")</f>
        <v>Wood Pole, Fit Up, Mult Ltg Transformer Pole - $Ea</v>
      </c>
      <c r="L6537" s="22">
        <f>IF(ISNUMBER(SEARCH(Pay_Item_Search_Text_2,M6537)),MAX($L$4:L6536)+1,0)</f>
        <v>0</v>
      </c>
      <c r="M6537" s="1" t="str">
        <f>IFERROR(VLOOKUP(ROWS($M$5:M6537),Table_PayItems[[Search Key]:[Concentrated Name]],2,FALSE),"")</f>
        <v>Wood Pole, Fit Up, Mult Ltg Transformer Pole - $Ea</v>
      </c>
      <c r="N6537" s="1" t="str">
        <f>IFERROR(VLOOKUP(ROWS($M$5:N6537),$L$5:$M$7000,2,FALSE),"")</f>
        <v/>
      </c>
    </row>
    <row r="6538" spans="2:14" ht="15" customHeight="1" x14ac:dyDescent="0.25">
      <c r="B6538" s="178" t="s">
        <v>13964</v>
      </c>
      <c r="C6538" s="178" t="s">
        <v>88</v>
      </c>
      <c r="D6538" s="178" t="s">
        <v>4882</v>
      </c>
      <c r="E6538" s="178" t="s">
        <v>17</v>
      </c>
      <c r="F6538" s="178" t="s">
        <v>17</v>
      </c>
      <c r="G6538" s="1">
        <f>IF(ISNUMBER(Pay_Item_Search_Text),IF(ISNUMBER(IF(FIND(Pay_Item_Search_Text,B6538)=1,1, "FALSE")),MAX(G$4:$G6537)+1,IF(ISNUMBER(Pay_Item_Search_Text),0,IF(ISNUMBER(SEARCH(Pay_Item_Search_Text,H6538)),MAX(G$4:$G6537)+1,0))),IF(ISNUMBER(Pay_Item_Search_Text),0,IF(ISNUMBER(SEARCH(Pay_Item_Search_Text,H6538)),MAX(G$4:$G6537)+1,0)))</f>
        <v>6534</v>
      </c>
      <c r="H6538" s="1" t="str">
        <f>IF(Table_PayItems[[#This Row],[Description]]="_","_ Unique Item - "&amp;Table_PayItems[[#This Row],[Item]]&amp;" - $"&amp;Table_PayItems[[#This Row],[Unit]],Table_PayItems[[#This Row],[Description]]&amp;" - $"&amp;Table_PayItems[[#This Row],[Unit]])</f>
        <v>Wood Pole, Fit Up, Prim Distribution Cable Pole - $Ea</v>
      </c>
      <c r="I6538" s="29" t="str">
        <f>IFERROR(VLOOKUP(ROWS($M$5:M6538),Table_PayItems[[Search Key]:[Concentrated Name]],2,FALSE),"")</f>
        <v>Wood Pole, Fit Up, Prim Distribution Cable Pole - $Ea</v>
      </c>
      <c r="L6538" s="22">
        <f>IF(ISNUMBER(SEARCH(Pay_Item_Search_Text_2,M6538)),MAX($L$4:L6537)+1,0)</f>
        <v>0</v>
      </c>
      <c r="M6538" s="1" t="str">
        <f>IFERROR(VLOOKUP(ROWS($M$5:M6538),Table_PayItems[[Search Key]:[Concentrated Name]],2,FALSE),"")</f>
        <v>Wood Pole, Fit Up, Prim Distribution Cable Pole - $Ea</v>
      </c>
      <c r="N6538" s="1" t="str">
        <f>IFERROR(VLOOKUP(ROWS($M$5:N6538),$L$5:$M$7000,2,FALSE),"")</f>
        <v/>
      </c>
    </row>
    <row r="6539" spans="2:14" ht="15" customHeight="1" x14ac:dyDescent="0.25">
      <c r="B6539" s="178" t="s">
        <v>13965</v>
      </c>
      <c r="C6539" s="178" t="s">
        <v>88</v>
      </c>
      <c r="D6539" s="178" t="s">
        <v>4883</v>
      </c>
      <c r="E6539" s="178" t="s">
        <v>17</v>
      </c>
      <c r="F6539" s="178" t="s">
        <v>17</v>
      </c>
      <c r="G6539" s="1">
        <f>IF(ISNUMBER(Pay_Item_Search_Text),IF(ISNUMBER(IF(FIND(Pay_Item_Search_Text,B6539)=1,1, "FALSE")),MAX(G$4:$G6538)+1,IF(ISNUMBER(Pay_Item_Search_Text),0,IF(ISNUMBER(SEARCH(Pay_Item_Search_Text,H6539)),MAX(G$4:$G6538)+1,0))),IF(ISNUMBER(Pay_Item_Search_Text),0,IF(ISNUMBER(SEARCH(Pay_Item_Search_Text,H6539)),MAX(G$4:$G6538)+1,0)))</f>
        <v>6535</v>
      </c>
      <c r="H6539" s="1" t="str">
        <f>IF(Table_PayItems[[#This Row],[Description]]="_","_ Unique Item - "&amp;Table_PayItems[[#This Row],[Item]]&amp;" - $"&amp;Table_PayItems[[#This Row],[Unit]],Table_PayItems[[#This Row],[Description]]&amp;" - $"&amp;Table_PayItems[[#This Row],[Unit]])</f>
        <v>Wood Pole, Fit Up, Sec and Intercn Cable Pole - $Ea</v>
      </c>
      <c r="I6539" s="29" t="str">
        <f>IFERROR(VLOOKUP(ROWS($M$5:M6539),Table_PayItems[[Search Key]:[Concentrated Name]],2,FALSE),"")</f>
        <v>Wood Pole, Fit Up, Sec and Intercn Cable Pole - $Ea</v>
      </c>
      <c r="L6539" s="22">
        <f>IF(ISNUMBER(SEARCH(Pay_Item_Search_Text_2,M6539)),MAX($L$4:L6538)+1,0)</f>
        <v>0</v>
      </c>
      <c r="M6539" s="1" t="str">
        <f>IFERROR(VLOOKUP(ROWS($M$5:M6539),Table_PayItems[[Search Key]:[Concentrated Name]],2,FALSE),"")</f>
        <v>Wood Pole, Fit Up, Sec and Intercn Cable Pole - $Ea</v>
      </c>
      <c r="N6539" s="1" t="str">
        <f>IFERROR(VLOOKUP(ROWS($M$5:N6539),$L$5:$M$7000,2,FALSE),"")</f>
        <v/>
      </c>
    </row>
    <row r="6540" spans="2:14" ht="15" customHeight="1" x14ac:dyDescent="0.25">
      <c r="B6540" s="178" t="s">
        <v>13966</v>
      </c>
      <c r="C6540" s="178" t="s">
        <v>88</v>
      </c>
      <c r="D6540" s="178" t="s">
        <v>4884</v>
      </c>
      <c r="E6540" s="178" t="s">
        <v>17</v>
      </c>
      <c r="F6540" s="178" t="s">
        <v>17</v>
      </c>
      <c r="G6540" s="1">
        <f>IF(ISNUMBER(Pay_Item_Search_Text),IF(ISNUMBER(IF(FIND(Pay_Item_Search_Text,B6540)=1,1, "FALSE")),MAX(G$4:$G6539)+1,IF(ISNUMBER(Pay_Item_Search_Text),0,IF(ISNUMBER(SEARCH(Pay_Item_Search_Text,H6540)),MAX(G$4:$G6539)+1,0))),IF(ISNUMBER(Pay_Item_Search_Text),0,IF(ISNUMBER(SEARCH(Pay_Item_Search_Text,H6540)),MAX(G$4:$G6539)+1,0)))</f>
        <v>6536</v>
      </c>
      <c r="H6540" s="1" t="str">
        <f>IF(Table_PayItems[[#This Row],[Description]]="_","_ Unique Item - "&amp;Table_PayItems[[#This Row],[Item]]&amp;" - $"&amp;Table_PayItems[[#This Row],[Unit]],Table_PayItems[[#This Row],[Description]]&amp;" - $"&amp;Table_PayItems[[#This Row],[Unit]])</f>
        <v>Wood Pole, Fit Up, Sec Cable Pole - $Ea</v>
      </c>
      <c r="I6540" s="29" t="str">
        <f>IFERROR(VLOOKUP(ROWS($M$5:M6540),Table_PayItems[[Search Key]:[Concentrated Name]],2,FALSE),"")</f>
        <v>Wood Pole, Fit Up, Sec Cable Pole - $Ea</v>
      </c>
      <c r="L6540" s="22">
        <f>IF(ISNUMBER(SEARCH(Pay_Item_Search_Text_2,M6540)),MAX($L$4:L6539)+1,0)</f>
        <v>0</v>
      </c>
      <c r="M6540" s="1" t="str">
        <f>IFERROR(VLOOKUP(ROWS($M$5:M6540),Table_PayItems[[Search Key]:[Concentrated Name]],2,FALSE),"")</f>
        <v>Wood Pole, Fit Up, Sec Cable Pole - $Ea</v>
      </c>
      <c r="N6540" s="1" t="str">
        <f>IFERROR(VLOOKUP(ROWS($M$5:N6540),$L$5:$M$7000,2,FALSE),"")</f>
        <v/>
      </c>
    </row>
    <row r="6541" spans="2:14" ht="15" customHeight="1" x14ac:dyDescent="0.25">
      <c r="B6541" s="178" t="s">
        <v>13967</v>
      </c>
      <c r="C6541" s="178" t="s">
        <v>88</v>
      </c>
      <c r="D6541" s="178" t="s">
        <v>4885</v>
      </c>
      <c r="E6541" s="178" t="s">
        <v>17</v>
      </c>
      <c r="F6541" s="178" t="s">
        <v>17</v>
      </c>
      <c r="G6541" s="1">
        <f>IF(ISNUMBER(Pay_Item_Search_Text),IF(ISNUMBER(IF(FIND(Pay_Item_Search_Text,B6541)=1,1, "FALSE")),MAX(G$4:$G6540)+1,IF(ISNUMBER(Pay_Item_Search_Text),0,IF(ISNUMBER(SEARCH(Pay_Item_Search_Text,H6541)),MAX(G$4:$G6540)+1,0))),IF(ISNUMBER(Pay_Item_Search_Text),0,IF(ISNUMBER(SEARCH(Pay_Item_Search_Text,H6541)),MAX(G$4:$G6540)+1,0)))</f>
        <v>6537</v>
      </c>
      <c r="H6541" s="1" t="str">
        <f>IF(Table_PayItems[[#This Row],[Description]]="_","_ Unique Item - "&amp;Table_PayItems[[#This Row],[Item]]&amp;" - $"&amp;Table_PayItems[[#This Row],[Unit]],Table_PayItems[[#This Row],[Description]]&amp;" - $"&amp;Table_PayItems[[#This Row],[Unit]])</f>
        <v>Wood Pole, Fit Up, Sec Serv Pole - $Ea</v>
      </c>
      <c r="I6541" s="29" t="str">
        <f>IFERROR(VLOOKUP(ROWS($M$5:M6541),Table_PayItems[[Search Key]:[Concentrated Name]],2,FALSE),"")</f>
        <v>Wood Pole, Fit Up, Sec Serv Pole - $Ea</v>
      </c>
      <c r="L6541" s="22">
        <f>IF(ISNUMBER(SEARCH(Pay_Item_Search_Text_2,M6541)),MAX($L$4:L6540)+1,0)</f>
        <v>0</v>
      </c>
      <c r="M6541" s="1" t="str">
        <f>IFERROR(VLOOKUP(ROWS($M$5:M6541),Table_PayItems[[Search Key]:[Concentrated Name]],2,FALSE),"")</f>
        <v>Wood Pole, Fit Up, Sec Serv Pole - $Ea</v>
      </c>
      <c r="N6541" s="1" t="str">
        <f>IFERROR(VLOOKUP(ROWS($M$5:N6541),$L$5:$M$7000,2,FALSE),"")</f>
        <v/>
      </c>
    </row>
    <row r="6542" spans="2:14" ht="15" customHeight="1" x14ac:dyDescent="0.25">
      <c r="B6542" s="178" t="s">
        <v>13968</v>
      </c>
      <c r="C6542" s="178" t="s">
        <v>88</v>
      </c>
      <c r="D6542" s="178" t="s">
        <v>4886</v>
      </c>
      <c r="E6542" s="178" t="s">
        <v>17</v>
      </c>
      <c r="F6542" s="178" t="s">
        <v>17</v>
      </c>
      <c r="G6542" s="1">
        <f>IF(ISNUMBER(Pay_Item_Search_Text),IF(ISNUMBER(IF(FIND(Pay_Item_Search_Text,B6542)=1,1, "FALSE")),MAX(G$4:$G6541)+1,IF(ISNUMBER(Pay_Item_Search_Text),0,IF(ISNUMBER(SEARCH(Pay_Item_Search_Text,H6542)),MAX(G$4:$G6541)+1,0))),IF(ISNUMBER(Pay_Item_Search_Text),0,IF(ISNUMBER(SEARCH(Pay_Item_Search_Text,H6542)),MAX(G$4:$G6541)+1,0)))</f>
        <v>6538</v>
      </c>
      <c r="H6542" s="1" t="str">
        <f>IF(Table_PayItems[[#This Row],[Description]]="_","_ Unique Item - "&amp;Table_PayItems[[#This Row],[Item]]&amp;" - $"&amp;Table_PayItems[[#This Row],[Unit]],Table_PayItems[[#This Row],[Description]]&amp;" - $"&amp;Table_PayItems[[#This Row],[Unit]])</f>
        <v>Wood Pole, Fit Up, Series St Ltg Cable Pole - $Ea</v>
      </c>
      <c r="I6542" s="29" t="str">
        <f>IFERROR(VLOOKUP(ROWS($M$5:M6542),Table_PayItems[[Search Key]:[Concentrated Name]],2,FALSE),"")</f>
        <v>Wood Pole, Fit Up, Series St Ltg Cable Pole - $Ea</v>
      </c>
      <c r="L6542" s="22">
        <f>IF(ISNUMBER(SEARCH(Pay_Item_Search_Text_2,M6542)),MAX($L$4:L6541)+1,0)</f>
        <v>0</v>
      </c>
      <c r="M6542" s="1" t="str">
        <f>IFERROR(VLOOKUP(ROWS($M$5:M6542),Table_PayItems[[Search Key]:[Concentrated Name]],2,FALSE),"")</f>
        <v>Wood Pole, Fit Up, Series St Ltg Cable Pole - $Ea</v>
      </c>
      <c r="N6542" s="1" t="str">
        <f>IFERROR(VLOOKUP(ROWS($M$5:N6542),$L$5:$M$7000,2,FALSE),"")</f>
        <v/>
      </c>
    </row>
    <row r="6543" spans="2:14" ht="15" customHeight="1" x14ac:dyDescent="0.25">
      <c r="B6543" s="178" t="s">
        <v>13969</v>
      </c>
      <c r="C6543" s="178" t="s">
        <v>88</v>
      </c>
      <c r="D6543" s="178" t="s">
        <v>4887</v>
      </c>
      <c r="E6543" s="178" t="s">
        <v>17</v>
      </c>
      <c r="F6543" s="178" t="s">
        <v>17</v>
      </c>
      <c r="G6543" s="1">
        <f>IF(ISNUMBER(Pay_Item_Search_Text),IF(ISNUMBER(IF(FIND(Pay_Item_Search_Text,B6543)=1,1, "FALSE")),MAX(G$4:$G6542)+1,IF(ISNUMBER(Pay_Item_Search_Text),0,IF(ISNUMBER(SEARCH(Pay_Item_Search_Text,H6543)),MAX(G$4:$G6542)+1,0))),IF(ISNUMBER(Pay_Item_Search_Text),0,IF(ISNUMBER(SEARCH(Pay_Item_Search_Text,H6543)),MAX(G$4:$G6542)+1,0)))</f>
        <v>6539</v>
      </c>
      <c r="H6543" s="1" t="str">
        <f>IF(Table_PayItems[[#This Row],[Description]]="_","_ Unique Item - "&amp;Table_PayItems[[#This Row],[Item]]&amp;" - $"&amp;Table_PayItems[[#This Row],[Unit]],Table_PayItems[[#This Row],[Description]]&amp;" - $"&amp;Table_PayItems[[#This Row],[Unit]])</f>
        <v>Wood Pole, Fit Up, Transformer Pole - $Ea</v>
      </c>
      <c r="I6543" s="29" t="str">
        <f>IFERROR(VLOOKUP(ROWS($M$5:M6543),Table_PayItems[[Search Key]:[Concentrated Name]],2,FALSE),"")</f>
        <v>Wood Pole, Fit Up, Transformer Pole - $Ea</v>
      </c>
      <c r="L6543" s="22">
        <f>IF(ISNUMBER(SEARCH(Pay_Item_Search_Text_2,M6543)),MAX($L$4:L6542)+1,0)</f>
        <v>0</v>
      </c>
      <c r="M6543" s="1" t="str">
        <f>IFERROR(VLOOKUP(ROWS($M$5:M6543),Table_PayItems[[Search Key]:[Concentrated Name]],2,FALSE),"")</f>
        <v>Wood Pole, Fit Up, Transformer Pole - $Ea</v>
      </c>
      <c r="N6543" s="1" t="str">
        <f>IFERROR(VLOOKUP(ROWS($M$5:N6543),$L$5:$M$7000,2,FALSE),"")</f>
        <v/>
      </c>
    </row>
    <row r="6544" spans="2:14" ht="15" customHeight="1" x14ac:dyDescent="0.25">
      <c r="B6544" s="178" t="s">
        <v>13970</v>
      </c>
      <c r="C6544" s="178" t="s">
        <v>88</v>
      </c>
      <c r="D6544" s="178" t="s">
        <v>4888</v>
      </c>
      <c r="E6544" s="178" t="s">
        <v>17</v>
      </c>
      <c r="F6544" s="178" t="s">
        <v>17</v>
      </c>
      <c r="G6544" s="1">
        <f>IF(ISNUMBER(Pay_Item_Search_Text),IF(ISNUMBER(IF(FIND(Pay_Item_Search_Text,B6544)=1,1, "FALSE")),MAX(G$4:$G6543)+1,IF(ISNUMBER(Pay_Item_Search_Text),0,IF(ISNUMBER(SEARCH(Pay_Item_Search_Text,H6544)),MAX(G$4:$G6543)+1,0))),IF(ISNUMBER(Pay_Item_Search_Text),0,IF(ISNUMBER(SEARCH(Pay_Item_Search_Text,H6544)),MAX(G$4:$G6543)+1,0)))</f>
        <v>6540</v>
      </c>
      <c r="H6544" s="1" t="str">
        <f>IF(Table_PayItems[[#This Row],[Description]]="_","_ Unique Item - "&amp;Table_PayItems[[#This Row],[Item]]&amp;" - $"&amp;Table_PayItems[[#This Row],[Unit]],Table_PayItems[[#This Row],[Description]]&amp;" - $"&amp;Table_PayItems[[#This Row],[Unit]])</f>
        <v>Wood Pole, Fit Up, TS and Intercn Cable Pole - $Ea</v>
      </c>
      <c r="I6544" s="29" t="str">
        <f>IFERROR(VLOOKUP(ROWS($M$5:M6544),Table_PayItems[[Search Key]:[Concentrated Name]],2,FALSE),"")</f>
        <v>Wood Pole, Fit Up, TS and Intercn Cable Pole - $Ea</v>
      </c>
      <c r="L6544" s="22">
        <f>IF(ISNUMBER(SEARCH(Pay_Item_Search_Text_2,M6544)),MAX($L$4:L6543)+1,0)</f>
        <v>0</v>
      </c>
      <c r="M6544" s="1" t="str">
        <f>IFERROR(VLOOKUP(ROWS($M$5:M6544),Table_PayItems[[Search Key]:[Concentrated Name]],2,FALSE),"")</f>
        <v>Wood Pole, Fit Up, TS and Intercn Cable Pole - $Ea</v>
      </c>
      <c r="N6544" s="1" t="str">
        <f>IFERROR(VLOOKUP(ROWS($M$5:N6544),$L$5:$M$7000,2,FALSE),"")</f>
        <v/>
      </c>
    </row>
    <row r="6545" spans="2:14" ht="15" customHeight="1" x14ac:dyDescent="0.25">
      <c r="B6545" s="178" t="s">
        <v>13971</v>
      </c>
      <c r="C6545" s="178" t="s">
        <v>88</v>
      </c>
      <c r="D6545" s="178" t="s">
        <v>4889</v>
      </c>
      <c r="E6545" s="178" t="s">
        <v>17</v>
      </c>
      <c r="F6545" s="178" t="s">
        <v>17</v>
      </c>
      <c r="G6545" s="1">
        <f>IF(ISNUMBER(Pay_Item_Search_Text),IF(ISNUMBER(IF(FIND(Pay_Item_Search_Text,B6545)=1,1, "FALSE")),MAX(G$4:$G6544)+1,IF(ISNUMBER(Pay_Item_Search_Text),0,IF(ISNUMBER(SEARCH(Pay_Item_Search_Text,H6545)),MAX(G$4:$G6544)+1,0))),IF(ISNUMBER(Pay_Item_Search_Text),0,IF(ISNUMBER(SEARCH(Pay_Item_Search_Text,H6545)),MAX(G$4:$G6544)+1,0)))</f>
        <v>6541</v>
      </c>
      <c r="H6545" s="1" t="str">
        <f>IF(Table_PayItems[[#This Row],[Description]]="_","_ Unique Item - "&amp;Table_PayItems[[#This Row],[Item]]&amp;" - $"&amp;Table_PayItems[[#This Row],[Unit]],Table_PayItems[[#This Row],[Description]]&amp;" - $"&amp;Table_PayItems[[#This Row],[Unit]])</f>
        <v>Wood Pole, Fit Up, TS and Sec Cable Pole - $Ea</v>
      </c>
      <c r="I6545" s="29" t="str">
        <f>IFERROR(VLOOKUP(ROWS($M$5:M6545),Table_PayItems[[Search Key]:[Concentrated Name]],2,FALSE),"")</f>
        <v>Wood Pole, Fit Up, TS and Sec Cable Pole - $Ea</v>
      </c>
      <c r="L6545" s="22">
        <f>IF(ISNUMBER(SEARCH(Pay_Item_Search_Text_2,M6545)),MAX($L$4:L6544)+1,0)</f>
        <v>0</v>
      </c>
      <c r="M6545" s="1" t="str">
        <f>IFERROR(VLOOKUP(ROWS($M$5:M6545),Table_PayItems[[Search Key]:[Concentrated Name]],2,FALSE),"")</f>
        <v>Wood Pole, Fit Up, TS and Sec Cable Pole - $Ea</v>
      </c>
      <c r="N6545" s="1" t="str">
        <f>IFERROR(VLOOKUP(ROWS($M$5:N6545),$L$5:$M$7000,2,FALSE),"")</f>
        <v/>
      </c>
    </row>
    <row r="6546" spans="2:14" ht="15" customHeight="1" x14ac:dyDescent="0.25">
      <c r="B6546" s="178" t="s">
        <v>13972</v>
      </c>
      <c r="C6546" s="178" t="s">
        <v>88</v>
      </c>
      <c r="D6546" s="178" t="s">
        <v>4890</v>
      </c>
      <c r="E6546" s="178" t="s">
        <v>17</v>
      </c>
      <c r="F6546" s="178" t="s">
        <v>17</v>
      </c>
      <c r="G6546" s="1">
        <f>IF(ISNUMBER(Pay_Item_Search_Text),IF(ISNUMBER(IF(FIND(Pay_Item_Search_Text,B6546)=1,1, "FALSE")),MAX(G$4:$G6545)+1,IF(ISNUMBER(Pay_Item_Search_Text),0,IF(ISNUMBER(SEARCH(Pay_Item_Search_Text,H6546)),MAX(G$4:$G6545)+1,0))),IF(ISNUMBER(Pay_Item_Search_Text),0,IF(ISNUMBER(SEARCH(Pay_Item_Search_Text,H6546)),MAX(G$4:$G6545)+1,0)))</f>
        <v>6542</v>
      </c>
      <c r="H6546" s="1" t="str">
        <f>IF(Table_PayItems[[#This Row],[Description]]="_","_ Unique Item - "&amp;Table_PayItems[[#This Row],[Item]]&amp;" - $"&amp;Table_PayItems[[#This Row],[Unit]],Table_PayItems[[#This Row],[Description]]&amp;" - $"&amp;Table_PayItems[[#This Row],[Unit]])</f>
        <v>Wood Pole, Fit Up, TS Cable Pole - $Ea</v>
      </c>
      <c r="I6546" s="29" t="str">
        <f>IFERROR(VLOOKUP(ROWS($M$5:M6546),Table_PayItems[[Search Key]:[Concentrated Name]],2,FALSE),"")</f>
        <v>Wood Pole, Fit Up, TS Cable Pole - $Ea</v>
      </c>
      <c r="L6546" s="22">
        <f>IF(ISNUMBER(SEARCH(Pay_Item_Search_Text_2,M6546)),MAX($L$4:L6545)+1,0)</f>
        <v>0</v>
      </c>
      <c r="M6546" s="1" t="str">
        <f>IFERROR(VLOOKUP(ROWS($M$5:M6546),Table_PayItems[[Search Key]:[Concentrated Name]],2,FALSE),"")</f>
        <v>Wood Pole, Fit Up, TS Cable Pole - $Ea</v>
      </c>
      <c r="N6546" s="1" t="str">
        <f>IFERROR(VLOOKUP(ROWS($M$5:N6546),$L$5:$M$7000,2,FALSE),"")</f>
        <v/>
      </c>
    </row>
    <row r="6547" spans="2:14" ht="15" customHeight="1" x14ac:dyDescent="0.25">
      <c r="B6547" s="178" t="s">
        <v>13973</v>
      </c>
      <c r="C6547" s="178" t="s">
        <v>88</v>
      </c>
      <c r="D6547" s="178" t="s">
        <v>4891</v>
      </c>
      <c r="E6547" s="178" t="s">
        <v>17</v>
      </c>
      <c r="F6547" s="178" t="s">
        <v>17</v>
      </c>
      <c r="G6547" s="1">
        <f>IF(ISNUMBER(Pay_Item_Search_Text),IF(ISNUMBER(IF(FIND(Pay_Item_Search_Text,B6547)=1,1, "FALSE")),MAX(G$4:$G6546)+1,IF(ISNUMBER(Pay_Item_Search_Text),0,IF(ISNUMBER(SEARCH(Pay_Item_Search_Text,H6547)),MAX(G$4:$G6546)+1,0))),IF(ISNUMBER(Pay_Item_Search_Text),0,IF(ISNUMBER(SEARCH(Pay_Item_Search_Text,H6547)),MAX(G$4:$G6546)+1,0)))</f>
        <v>6543</v>
      </c>
      <c r="H6547" s="1" t="str">
        <f>IF(Table_PayItems[[#This Row],[Description]]="_","_ Unique Item - "&amp;Table_PayItems[[#This Row],[Item]]&amp;" - $"&amp;Table_PayItems[[#This Row],[Unit]],Table_PayItems[[#This Row],[Description]]&amp;" - $"&amp;Table_PayItems[[#This Row],[Unit]])</f>
        <v>Wood Pole, Fit Up, TS, Sec and Intercn Cable Pole - $Ea</v>
      </c>
      <c r="I6547" s="29" t="str">
        <f>IFERROR(VLOOKUP(ROWS($M$5:M6547),Table_PayItems[[Search Key]:[Concentrated Name]],2,FALSE),"")</f>
        <v>Wood Pole, Fit Up, TS, Sec and Intercn Cable Pole - $Ea</v>
      </c>
      <c r="L6547" s="22">
        <f>IF(ISNUMBER(SEARCH(Pay_Item_Search_Text_2,M6547)),MAX($L$4:L6546)+1,0)</f>
        <v>0</v>
      </c>
      <c r="M6547" s="1" t="str">
        <f>IFERROR(VLOOKUP(ROWS($M$5:M6547),Table_PayItems[[Search Key]:[Concentrated Name]],2,FALSE),"")</f>
        <v>Wood Pole, Fit Up, TS, Sec and Intercn Cable Pole - $Ea</v>
      </c>
      <c r="N6547" s="1" t="str">
        <f>IFERROR(VLOOKUP(ROWS($M$5:N6547),$L$5:$M$7000,2,FALSE),"")</f>
        <v/>
      </c>
    </row>
    <row r="6548" spans="2:14" ht="15" customHeight="1" x14ac:dyDescent="0.25">
      <c r="B6548" s="178" t="s">
        <v>13974</v>
      </c>
      <c r="C6548" s="178" t="s">
        <v>88</v>
      </c>
      <c r="D6548" s="178" t="s">
        <v>4892</v>
      </c>
      <c r="E6548" s="178" t="s">
        <v>17</v>
      </c>
      <c r="F6548" s="178" t="s">
        <v>17</v>
      </c>
      <c r="G6548" s="1">
        <f>IF(ISNUMBER(Pay_Item_Search_Text),IF(ISNUMBER(IF(FIND(Pay_Item_Search_Text,B6548)=1,1, "FALSE")),MAX(G$4:$G6547)+1,IF(ISNUMBER(Pay_Item_Search_Text),0,IF(ISNUMBER(SEARCH(Pay_Item_Search_Text,H6548)),MAX(G$4:$G6547)+1,0))),IF(ISNUMBER(Pay_Item_Search_Text),0,IF(ISNUMBER(SEARCH(Pay_Item_Search_Text,H6548)),MAX(G$4:$G6547)+1,0)))</f>
        <v>6544</v>
      </c>
      <c r="H6548" s="1" t="str">
        <f>IF(Table_PayItems[[#This Row],[Description]]="_","_ Unique Item - "&amp;Table_PayItems[[#This Row],[Item]]&amp;" - $"&amp;Table_PayItems[[#This Row],[Unit]],Table_PayItems[[#This Row],[Description]]&amp;" - $"&amp;Table_PayItems[[#This Row],[Unit]])</f>
        <v>Wood Pole, Rem - $Ea</v>
      </c>
      <c r="I6548" s="29" t="str">
        <f>IFERROR(VLOOKUP(ROWS($M$5:M6548),Table_PayItems[[Search Key]:[Concentrated Name]],2,FALSE),"")</f>
        <v>Wood Pole, Rem - $Ea</v>
      </c>
      <c r="L6548" s="22">
        <f>IF(ISNUMBER(SEARCH(Pay_Item_Search_Text_2,M6548)),MAX($L$4:L6547)+1,0)</f>
        <v>0</v>
      </c>
      <c r="M6548" s="1" t="str">
        <f>IFERROR(VLOOKUP(ROWS($M$5:M6548),Table_PayItems[[Search Key]:[Concentrated Name]],2,FALSE),"")</f>
        <v>Wood Pole, Rem - $Ea</v>
      </c>
      <c r="N6548" s="1" t="str">
        <f>IFERROR(VLOOKUP(ROWS($M$5:N6548),$L$5:$M$7000,2,FALSE),"")</f>
        <v/>
      </c>
    </row>
    <row r="6549" spans="2:14" ht="15" customHeight="1" x14ac:dyDescent="0.25">
      <c r="B6549" s="178" t="s">
        <v>13588</v>
      </c>
      <c r="C6549" s="178" t="s">
        <v>88</v>
      </c>
      <c r="D6549" s="178" t="s">
        <v>7890</v>
      </c>
      <c r="E6549" s="178" t="s">
        <v>6993</v>
      </c>
      <c r="F6549" s="178" t="s">
        <v>17</v>
      </c>
      <c r="G6549" s="1">
        <f>IF(ISNUMBER(Pay_Item_Search_Text),IF(ISNUMBER(IF(FIND(Pay_Item_Search_Text,B6549)=1,1, "FALSE")),MAX(G$4:$G6548)+1,IF(ISNUMBER(Pay_Item_Search_Text),0,IF(ISNUMBER(SEARCH(Pay_Item_Search_Text,H6549)),MAX(G$4:$G6548)+1,0))),IF(ISNUMBER(Pay_Item_Search_Text),0,IF(ISNUMBER(SEARCH(Pay_Item_Search_Text,H6549)),MAX(G$4:$G6548)+1,0)))</f>
        <v>6545</v>
      </c>
      <c r="H6549" s="1" t="str">
        <f>IF(Table_PayItems[[#This Row],[Description]]="_","_ Unique Item - "&amp;Table_PayItems[[#This Row],[Item]]&amp;" - $"&amp;Table_PayItems[[#This Row],[Unit]],Table_PayItems[[#This Row],[Description]]&amp;" - $"&amp;Table_PayItems[[#This Row],[Unit]])</f>
        <v>Zelkova seratta Village Green, 1 1/2 inch - $Ea</v>
      </c>
      <c r="I6549" s="29" t="str">
        <f>IFERROR(VLOOKUP(ROWS($M$5:M6549),Table_PayItems[[Search Key]:[Concentrated Name]],2,FALSE),"")</f>
        <v>Zelkova seratta Village Green, 1 1/2 inch - $Ea</v>
      </c>
      <c r="L6549" s="22">
        <f>IF(ISNUMBER(SEARCH(Pay_Item_Search_Text_2,M6549)),MAX($L$4:L6548)+1,0)</f>
        <v>0</v>
      </c>
      <c r="M6549" s="1" t="str">
        <f>IFERROR(VLOOKUP(ROWS($M$5:M6549),Table_PayItems[[Search Key]:[Concentrated Name]],2,FALSE),"")</f>
        <v>Zelkova seratta Village Green, 1 1/2 inch - $Ea</v>
      </c>
      <c r="N6549" s="1" t="str">
        <f>IFERROR(VLOOKUP(ROWS($M$5:N6549),$L$5:$M$7000,2,FALSE),"")</f>
        <v/>
      </c>
    </row>
    <row r="6550" spans="2:14" ht="15" customHeight="1" x14ac:dyDescent="0.25">
      <c r="B6550" s="178" t="s">
        <v>13589</v>
      </c>
      <c r="C6550" s="178" t="s">
        <v>88</v>
      </c>
      <c r="D6550" s="178" t="s">
        <v>7891</v>
      </c>
      <c r="E6550" s="178" t="s">
        <v>6993</v>
      </c>
      <c r="F6550" s="178" t="s">
        <v>17</v>
      </c>
      <c r="G6550" s="1">
        <f>IF(ISNUMBER(Pay_Item_Search_Text),IF(ISNUMBER(IF(FIND(Pay_Item_Search_Text,B6550)=1,1, "FALSE")),MAX(G$4:$G6549)+1,IF(ISNUMBER(Pay_Item_Search_Text),0,IF(ISNUMBER(SEARCH(Pay_Item_Search_Text,H6550)),MAX(G$4:$G6549)+1,0))),IF(ISNUMBER(Pay_Item_Search_Text),0,IF(ISNUMBER(SEARCH(Pay_Item_Search_Text,H6550)),MAX(G$4:$G6549)+1,0)))</f>
        <v>6546</v>
      </c>
      <c r="H6550" s="1" t="str">
        <f>IF(Table_PayItems[[#This Row],[Description]]="_","_ Unique Item - "&amp;Table_PayItems[[#This Row],[Item]]&amp;" - $"&amp;Table_PayItems[[#This Row],[Unit]],Table_PayItems[[#This Row],[Description]]&amp;" - $"&amp;Table_PayItems[[#This Row],[Unit]])</f>
        <v>Zelkova seratta Village Green, 1 3/4 inch - $Ea</v>
      </c>
      <c r="I6550" s="29" t="str">
        <f>IFERROR(VLOOKUP(ROWS($M$5:M6550),Table_PayItems[[Search Key]:[Concentrated Name]],2,FALSE),"")</f>
        <v>Zelkova seratta Village Green, 1 3/4 inch - $Ea</v>
      </c>
      <c r="L6550" s="22">
        <f>IF(ISNUMBER(SEARCH(Pay_Item_Search_Text_2,M6550)),MAX($L$4:L6549)+1,0)</f>
        <v>0</v>
      </c>
      <c r="M6550" s="1" t="str">
        <f>IFERROR(VLOOKUP(ROWS($M$5:M6550),Table_PayItems[[Search Key]:[Concentrated Name]],2,FALSE),"")</f>
        <v>Zelkova seratta Village Green, 1 3/4 inch - $Ea</v>
      </c>
      <c r="N6550" s="1" t="str">
        <f>IFERROR(VLOOKUP(ROWS($M$5:N6550),$L$5:$M$7000,2,FALSE),"")</f>
        <v/>
      </c>
    </row>
    <row r="6551" spans="2:14" ht="15" customHeight="1" x14ac:dyDescent="0.25">
      <c r="B6551" s="178" t="s">
        <v>13590</v>
      </c>
      <c r="C6551" s="178" t="s">
        <v>88</v>
      </c>
      <c r="D6551" s="178" t="s">
        <v>7892</v>
      </c>
      <c r="E6551" s="178" t="s">
        <v>6993</v>
      </c>
      <c r="F6551" s="178" t="s">
        <v>17</v>
      </c>
      <c r="G6551" s="1">
        <f>IF(ISNUMBER(Pay_Item_Search_Text),IF(ISNUMBER(IF(FIND(Pay_Item_Search_Text,B6551)=1,1, "FALSE")),MAX(G$4:$G6550)+1,IF(ISNUMBER(Pay_Item_Search_Text),0,IF(ISNUMBER(SEARCH(Pay_Item_Search_Text,H6551)),MAX(G$4:$G6550)+1,0))),IF(ISNUMBER(Pay_Item_Search_Text),0,IF(ISNUMBER(SEARCH(Pay_Item_Search_Text,H6551)),MAX(G$4:$G6550)+1,0)))</f>
        <v>6547</v>
      </c>
      <c r="H6551" s="1" t="str">
        <f>IF(Table_PayItems[[#This Row],[Description]]="_","_ Unique Item - "&amp;Table_PayItems[[#This Row],[Item]]&amp;" - $"&amp;Table_PayItems[[#This Row],[Unit]],Table_PayItems[[#This Row],[Description]]&amp;" - $"&amp;Table_PayItems[[#This Row],[Unit]])</f>
        <v>Zelkova seratta Village Green, 2 inch - $Ea</v>
      </c>
      <c r="I6551" s="29" t="str">
        <f>IFERROR(VLOOKUP(ROWS($M$5:M6551),Table_PayItems[[Search Key]:[Concentrated Name]],2,FALSE),"")</f>
        <v>Zelkova seratta Village Green, 2 inch - $Ea</v>
      </c>
      <c r="L6551" s="22">
        <f>IF(ISNUMBER(SEARCH(Pay_Item_Search_Text_2,M6551)),MAX($L$4:L6550)+1,0)</f>
        <v>0</v>
      </c>
      <c r="M6551" s="1" t="str">
        <f>IFERROR(VLOOKUP(ROWS($M$5:M6551),Table_PayItems[[Search Key]:[Concentrated Name]],2,FALSE),"")</f>
        <v>Zelkova seratta Village Green, 2 inch - $Ea</v>
      </c>
      <c r="N6551" s="1" t="str">
        <f>IFERROR(VLOOKUP(ROWS($M$5:N6551),$L$5:$M$7000,2,FALSE),"")</f>
        <v/>
      </c>
    </row>
    <row r="6552" spans="2:14" ht="15" customHeight="1" x14ac:dyDescent="0.25">
      <c r="B6552" s="178" t="s">
        <v>13591</v>
      </c>
      <c r="C6552" s="178" t="s">
        <v>88</v>
      </c>
      <c r="D6552" s="178" t="s">
        <v>4534</v>
      </c>
      <c r="E6552" s="178" t="s">
        <v>6993</v>
      </c>
      <c r="F6552" s="178" t="s">
        <v>17</v>
      </c>
      <c r="G6552" s="1">
        <f>IF(ISNUMBER(Pay_Item_Search_Text),IF(ISNUMBER(IF(FIND(Pay_Item_Search_Text,B6552)=1,1, "FALSE")),MAX(G$4:$G6551)+1,IF(ISNUMBER(Pay_Item_Search_Text),0,IF(ISNUMBER(SEARCH(Pay_Item_Search_Text,H6552)),MAX(G$4:$G6551)+1,0))),IF(ISNUMBER(Pay_Item_Search_Text),0,IF(ISNUMBER(SEARCH(Pay_Item_Search_Text,H6552)),MAX(G$4:$G6551)+1,0)))</f>
        <v>6548</v>
      </c>
      <c r="H6552" s="1" t="str">
        <f>IF(Table_PayItems[[#This Row],[Description]]="_","_ Unique Item - "&amp;Table_PayItems[[#This Row],[Item]]&amp;" - $"&amp;Table_PayItems[[#This Row],[Unit]],Table_PayItems[[#This Row],[Description]]&amp;" - $"&amp;Table_PayItems[[#This Row],[Unit]])</f>
        <v>Zelkova serrata, 1 1/2 inch - $Ea</v>
      </c>
      <c r="I6552" s="29" t="str">
        <f>IFERROR(VLOOKUP(ROWS($M$5:M6552),Table_PayItems[[Search Key]:[Concentrated Name]],2,FALSE),"")</f>
        <v>Zelkova serrata, 1 1/2 inch - $Ea</v>
      </c>
      <c r="L6552" s="22">
        <f>IF(ISNUMBER(SEARCH(Pay_Item_Search_Text_2,M6552)),MAX($L$4:L6551)+1,0)</f>
        <v>0</v>
      </c>
      <c r="M6552" s="1" t="str">
        <f>IFERROR(VLOOKUP(ROWS($M$5:M6552),Table_PayItems[[Search Key]:[Concentrated Name]],2,FALSE),"")</f>
        <v>Zelkova serrata, 1 1/2 inch - $Ea</v>
      </c>
      <c r="N6552" s="1" t="str">
        <f>IFERROR(VLOOKUP(ROWS($M$5:N6552),$L$5:$M$7000,2,FALSE),"")</f>
        <v/>
      </c>
    </row>
    <row r="6553" spans="2:14" ht="15" customHeight="1" x14ac:dyDescent="0.25">
      <c r="B6553" s="178" t="s">
        <v>13592</v>
      </c>
      <c r="C6553" s="178" t="s">
        <v>88</v>
      </c>
      <c r="D6553" s="178" t="s">
        <v>4535</v>
      </c>
      <c r="E6553" s="178" t="s">
        <v>6993</v>
      </c>
      <c r="F6553" s="178" t="s">
        <v>17</v>
      </c>
      <c r="G6553" s="1">
        <f>IF(ISNUMBER(Pay_Item_Search_Text),IF(ISNUMBER(IF(FIND(Pay_Item_Search_Text,B6553)=1,1, "FALSE")),MAX(G$4:$G6552)+1,IF(ISNUMBER(Pay_Item_Search_Text),0,IF(ISNUMBER(SEARCH(Pay_Item_Search_Text,H6553)),MAX(G$4:$G6552)+1,0))),IF(ISNUMBER(Pay_Item_Search_Text),0,IF(ISNUMBER(SEARCH(Pay_Item_Search_Text,H6553)),MAX(G$4:$G6552)+1,0)))</f>
        <v>6549</v>
      </c>
      <c r="H6553" s="1" t="str">
        <f>IF(Table_PayItems[[#This Row],[Description]]="_","_ Unique Item - "&amp;Table_PayItems[[#This Row],[Item]]&amp;" - $"&amp;Table_PayItems[[#This Row],[Unit]],Table_PayItems[[#This Row],[Description]]&amp;" - $"&amp;Table_PayItems[[#This Row],[Unit]])</f>
        <v>Zelkova serrata, 1 3/4 inch - $Ea</v>
      </c>
      <c r="I6553" s="29" t="str">
        <f>IFERROR(VLOOKUP(ROWS($M$5:M6553),Table_PayItems[[Search Key]:[Concentrated Name]],2,FALSE),"")</f>
        <v>Zelkova serrata, 1 3/4 inch - $Ea</v>
      </c>
      <c r="L6553" s="22">
        <f>IF(ISNUMBER(SEARCH(Pay_Item_Search_Text_2,M6553)),MAX($L$4:L6552)+1,0)</f>
        <v>0</v>
      </c>
      <c r="M6553" s="1" t="str">
        <f>IFERROR(VLOOKUP(ROWS($M$5:M6553),Table_PayItems[[Search Key]:[Concentrated Name]],2,FALSE),"")</f>
        <v>Zelkova serrata, 1 3/4 inch - $Ea</v>
      </c>
      <c r="N6553" s="1" t="str">
        <f>IFERROR(VLOOKUP(ROWS($M$5:N6553),$L$5:$M$7000,2,FALSE),"")</f>
        <v/>
      </c>
    </row>
    <row r="6554" spans="2:14" ht="15" customHeight="1" x14ac:dyDescent="0.25">
      <c r="B6554" s="178" t="s">
        <v>13593</v>
      </c>
      <c r="C6554" s="178" t="s">
        <v>88</v>
      </c>
      <c r="D6554" s="178" t="s">
        <v>4536</v>
      </c>
      <c r="E6554" s="178" t="s">
        <v>6993</v>
      </c>
      <c r="F6554" s="178" t="s">
        <v>17</v>
      </c>
      <c r="G6554" s="1">
        <f>IF(ISNUMBER(Pay_Item_Search_Text),IF(ISNUMBER(IF(FIND(Pay_Item_Search_Text,B6554)=1,1, "FALSE")),MAX(G$4:$G6553)+1,IF(ISNUMBER(Pay_Item_Search_Text),0,IF(ISNUMBER(SEARCH(Pay_Item_Search_Text,H6554)),MAX(G$4:$G6553)+1,0))),IF(ISNUMBER(Pay_Item_Search_Text),0,IF(ISNUMBER(SEARCH(Pay_Item_Search_Text,H6554)),MAX(G$4:$G6553)+1,0)))</f>
        <v>6550</v>
      </c>
      <c r="H6554" s="1" t="str">
        <f>IF(Table_PayItems[[#This Row],[Description]]="_","_ Unique Item - "&amp;Table_PayItems[[#This Row],[Item]]&amp;" - $"&amp;Table_PayItems[[#This Row],[Unit]],Table_PayItems[[#This Row],[Description]]&amp;" - $"&amp;Table_PayItems[[#This Row],[Unit]])</f>
        <v>Zelkova serrata, 2 inch - $Ea</v>
      </c>
      <c r="I6554" s="29" t="str">
        <f>IFERROR(VLOOKUP(ROWS($M$5:M6554),Table_PayItems[[Search Key]:[Concentrated Name]],2,FALSE),"")</f>
        <v>Zelkova serrata, 2 inch - $Ea</v>
      </c>
      <c r="L6554" s="22">
        <f>IF(ISNUMBER(SEARCH(Pay_Item_Search_Text_2,M6554)),MAX($L$4:L6553)+1,0)</f>
        <v>0</v>
      </c>
      <c r="M6554" s="1" t="str">
        <f>IFERROR(VLOOKUP(ROWS($M$5:M6554),Table_PayItems[[Search Key]:[Concentrated Name]],2,FALSE),"")</f>
        <v>Zelkova serrata, 2 inch - $Ea</v>
      </c>
      <c r="N6554" s="1" t="str">
        <f>IFERROR(VLOOKUP(ROWS($M$5:N6554),$L$5:$M$7000,2,FALSE),"")</f>
        <v/>
      </c>
    </row>
    <row r="6555" spans="2:14" ht="15" customHeight="1" x14ac:dyDescent="0.25">
      <c r="B6555" s="178" t="s">
        <v>13594</v>
      </c>
      <c r="C6555" s="178" t="s">
        <v>88</v>
      </c>
      <c r="D6555" s="178" t="s">
        <v>7893</v>
      </c>
      <c r="E6555" s="178" t="s">
        <v>6993</v>
      </c>
      <c r="F6555" s="178" t="s">
        <v>17</v>
      </c>
      <c r="G6555" s="1">
        <f>IF(ISNUMBER(Pay_Item_Search_Text),IF(ISNUMBER(IF(FIND(Pay_Item_Search_Text,B6555)=1,1, "FALSE")),MAX(G$4:$G6554)+1,IF(ISNUMBER(Pay_Item_Search_Text),0,IF(ISNUMBER(SEARCH(Pay_Item_Search_Text,H6555)),MAX(G$4:$G6554)+1,0))),IF(ISNUMBER(Pay_Item_Search_Text),0,IF(ISNUMBER(SEARCH(Pay_Item_Search_Text,H6555)),MAX(G$4:$G6554)+1,0)))</f>
        <v>6551</v>
      </c>
      <c r="H6555" s="1" t="str">
        <f>IF(Table_PayItems[[#This Row],[Description]]="_","_ Unique Item - "&amp;Table_PayItems[[#This Row],[Item]]&amp;" - $"&amp;Table_PayItems[[#This Row],[Unit]],Table_PayItems[[#This Row],[Description]]&amp;" - $"&amp;Table_PayItems[[#This Row],[Unit]])</f>
        <v>Zelkova serratta Green Vase, 1 1/2 inch - $Ea</v>
      </c>
      <c r="I6555" s="29" t="str">
        <f>IFERROR(VLOOKUP(ROWS($M$5:M6555),Table_PayItems[[Search Key]:[Concentrated Name]],2,FALSE),"")</f>
        <v>Zelkova serratta Green Vase, 1 1/2 inch - $Ea</v>
      </c>
      <c r="L6555" s="22">
        <f>IF(ISNUMBER(SEARCH(Pay_Item_Search_Text_2,M6555)),MAX($L$4:L6554)+1,0)</f>
        <v>0</v>
      </c>
      <c r="M6555" s="1" t="str">
        <f>IFERROR(VLOOKUP(ROWS($M$5:M6555),Table_PayItems[[Search Key]:[Concentrated Name]],2,FALSE),"")</f>
        <v>Zelkova serratta Green Vase, 1 1/2 inch - $Ea</v>
      </c>
      <c r="N6555" s="1" t="str">
        <f>IFERROR(VLOOKUP(ROWS($M$5:N6555),$L$5:$M$7000,2,FALSE),"")</f>
        <v/>
      </c>
    </row>
    <row r="6556" spans="2:14" ht="15" customHeight="1" x14ac:dyDescent="0.25">
      <c r="B6556" s="178" t="s">
        <v>13595</v>
      </c>
      <c r="C6556" s="178" t="s">
        <v>88</v>
      </c>
      <c r="D6556" s="178" t="s">
        <v>7894</v>
      </c>
      <c r="E6556" s="178" t="s">
        <v>6993</v>
      </c>
      <c r="F6556" s="178" t="s">
        <v>17</v>
      </c>
      <c r="G6556" s="1">
        <f>IF(ISNUMBER(Pay_Item_Search_Text),IF(ISNUMBER(IF(FIND(Pay_Item_Search_Text,B6556)=1,1, "FALSE")),MAX(G$4:$G6555)+1,IF(ISNUMBER(Pay_Item_Search_Text),0,IF(ISNUMBER(SEARCH(Pay_Item_Search_Text,H6556)),MAX(G$4:$G6555)+1,0))),IF(ISNUMBER(Pay_Item_Search_Text),0,IF(ISNUMBER(SEARCH(Pay_Item_Search_Text,H6556)),MAX(G$4:$G6555)+1,0)))</f>
        <v>6552</v>
      </c>
      <c r="H6556" s="1" t="str">
        <f>IF(Table_PayItems[[#This Row],[Description]]="_","_ Unique Item - "&amp;Table_PayItems[[#This Row],[Item]]&amp;" - $"&amp;Table_PayItems[[#This Row],[Unit]],Table_PayItems[[#This Row],[Description]]&amp;" - $"&amp;Table_PayItems[[#This Row],[Unit]])</f>
        <v>Zelkova serratta Green Vase, 1 3/4 inch - $Ea</v>
      </c>
      <c r="I6556" s="29" t="str">
        <f>IFERROR(VLOOKUP(ROWS($M$5:M6556),Table_PayItems[[Search Key]:[Concentrated Name]],2,FALSE),"")</f>
        <v>Zelkova serratta Green Vase, 1 3/4 inch - $Ea</v>
      </c>
      <c r="L6556" s="22">
        <f>IF(ISNUMBER(SEARCH(Pay_Item_Search_Text_2,M6556)),MAX($L$4:L6555)+1,0)</f>
        <v>0</v>
      </c>
      <c r="M6556" s="1" t="str">
        <f>IFERROR(VLOOKUP(ROWS($M$5:M6556),Table_PayItems[[Search Key]:[Concentrated Name]],2,FALSE),"")</f>
        <v>Zelkova serratta Green Vase, 1 3/4 inch - $Ea</v>
      </c>
      <c r="N6556" s="1" t="str">
        <f>IFERROR(VLOOKUP(ROWS($M$5:N6556),$L$5:$M$7000,2,FALSE),"")</f>
        <v/>
      </c>
    </row>
    <row r="6557" spans="2:14" ht="15" customHeight="1" x14ac:dyDescent="0.25">
      <c r="B6557" s="178" t="s">
        <v>13596</v>
      </c>
      <c r="C6557" s="178" t="s">
        <v>88</v>
      </c>
      <c r="D6557" s="178" t="s">
        <v>7895</v>
      </c>
      <c r="E6557" s="178" t="s">
        <v>6993</v>
      </c>
      <c r="F6557" s="178" t="s">
        <v>17</v>
      </c>
      <c r="G6557" s="1">
        <f>IF(ISNUMBER(Pay_Item_Search_Text),IF(ISNUMBER(IF(FIND(Pay_Item_Search_Text,B6557)=1,1, "FALSE")),MAX(G$4:$G6556)+1,IF(ISNUMBER(Pay_Item_Search_Text),0,IF(ISNUMBER(SEARCH(Pay_Item_Search_Text,H6557)),MAX(G$4:$G6556)+1,0))),IF(ISNUMBER(Pay_Item_Search_Text),0,IF(ISNUMBER(SEARCH(Pay_Item_Search_Text,H6557)),MAX(G$4:$G6556)+1,0)))</f>
        <v>6553</v>
      </c>
      <c r="H6557" s="24" t="str">
        <f>IF(Table_PayItems[[#This Row],[Description]]="_","_ Unique Item - "&amp;Table_PayItems[[#This Row],[Item]]&amp;" - $"&amp;Table_PayItems[[#This Row],[Unit]],Table_PayItems[[#This Row],[Description]]&amp;" - $"&amp;Table_PayItems[[#This Row],[Unit]])</f>
        <v>Zelkova serratta Green Vase, 2 inch - $Ea</v>
      </c>
      <c r="I6557" s="30" t="str">
        <f>IFERROR(VLOOKUP(ROWS($M$5:M6557),Table_PayItems[[Search Key]:[Concentrated Name]],2,FALSE),"")</f>
        <v>Zelkova serratta Green Vase, 2 inch - $Ea</v>
      </c>
      <c r="L6557" s="22">
        <f>IF(ISNUMBER(SEARCH(Pay_Item_Search_Text_2,M6557)),MAX($L$4:L6556)+1,0)</f>
        <v>0</v>
      </c>
      <c r="M6557" s="1" t="str">
        <f>IFERROR(VLOOKUP(ROWS($M$5:M6557),Table_PayItems[[Search Key]:[Concentrated Name]],2,FALSE),"")</f>
        <v>Zelkova serratta Green Vase, 2 inch - $Ea</v>
      </c>
      <c r="N6557" s="1" t="str">
        <f>IFERROR(VLOOKUP(ROWS($M$5:N6557),$L$5:$M$7000,2,FALSE),"")</f>
        <v/>
      </c>
    </row>
    <row r="6558" spans="2:14" ht="15" customHeight="1" x14ac:dyDescent="0.25">
      <c r="G6558" s="1" t="s">
        <v>17</v>
      </c>
      <c r="L6558" s="22">
        <f>IF(ISNUMBER(SEARCH(Pay_Item_Search_Text_2,M6558)),MAX($L$4:L6557)+1,0)</f>
        <v>0</v>
      </c>
      <c r="M6558" s="1" t="str">
        <f>IFERROR(VLOOKUP(ROWS($M$5:M6558),Table_PayItems[[Search Key]:[Concentrated Name]],2,FALSE),"")</f>
        <v/>
      </c>
      <c r="N6558" s="1" t="str">
        <f>IFERROR(VLOOKUP(ROWS($M$5:N6558),$L$5:$M$7000,2,FALSE),"")</f>
        <v/>
      </c>
    </row>
    <row r="6559" spans="2:14" ht="15" customHeight="1" x14ac:dyDescent="0.25">
      <c r="L6559" s="22">
        <f>IF(ISNUMBER(SEARCH(Pay_Item_Search_Text_2,M6559)),MAX($L$4:L6558)+1,0)</f>
        <v>0</v>
      </c>
      <c r="M6559" s="1" t="str">
        <f>IFERROR(VLOOKUP(ROWS($M$5:M6559),Table_PayItems[[Search Key]:[Concentrated Name]],2,FALSE),"")</f>
        <v/>
      </c>
      <c r="N6559" s="1" t="str">
        <f>IFERROR(VLOOKUP(ROWS($M$5:N6559),$L$5:$M$7000,2,FALSE),"")</f>
        <v/>
      </c>
    </row>
    <row r="6560" spans="2:14" ht="15" customHeight="1" x14ac:dyDescent="0.25">
      <c r="L6560" s="22">
        <f>IF(ISNUMBER(SEARCH(Pay_Item_Search_Text_2,M6560)),MAX($L$4:L6559)+1,0)</f>
        <v>0</v>
      </c>
      <c r="M6560" s="1" t="str">
        <f>IFERROR(VLOOKUP(ROWS($M$5:M6560),Table_PayItems[[Search Key]:[Concentrated Name]],2,FALSE),"")</f>
        <v/>
      </c>
      <c r="N6560" s="1" t="str">
        <f>IFERROR(VLOOKUP(ROWS($M$5:N6560),$L$5:$M$7000,2,FALSE),"")</f>
        <v/>
      </c>
    </row>
    <row r="6561" spans="12:14" ht="15" customHeight="1" x14ac:dyDescent="0.25">
      <c r="L6561" s="22">
        <f>IF(ISNUMBER(SEARCH(Pay_Item_Search_Text_2,M6561)),MAX($L$4:L6560)+1,0)</f>
        <v>0</v>
      </c>
      <c r="M6561" s="1" t="str">
        <f>IFERROR(VLOOKUP(ROWS($M$5:M6561),Table_PayItems[[Search Key]:[Concentrated Name]],2,FALSE),"")</f>
        <v/>
      </c>
      <c r="N6561" s="1" t="str">
        <f>IFERROR(VLOOKUP(ROWS($M$5:N6561),$L$5:$M$7000,2,FALSE),"")</f>
        <v/>
      </c>
    </row>
    <row r="6562" spans="12:14" ht="15" customHeight="1" x14ac:dyDescent="0.25">
      <c r="L6562" s="22">
        <f>IF(ISNUMBER(SEARCH(Pay_Item_Search_Text_2,M6562)),MAX($L$4:L6561)+1,0)</f>
        <v>0</v>
      </c>
      <c r="M6562" s="1" t="str">
        <f>IFERROR(VLOOKUP(ROWS($M$5:M6562),Table_PayItems[[Search Key]:[Concentrated Name]],2,FALSE),"")</f>
        <v/>
      </c>
      <c r="N6562" s="1" t="str">
        <f>IFERROR(VLOOKUP(ROWS($M$5:N6562),$L$5:$M$7000,2,FALSE),"")</f>
        <v/>
      </c>
    </row>
    <row r="6563" spans="12:14" ht="15" customHeight="1" x14ac:dyDescent="0.25">
      <c r="L6563" s="22">
        <f>IF(ISNUMBER(SEARCH(Pay_Item_Search_Text_2,M6563)),MAX($L$4:L6562)+1,0)</f>
        <v>0</v>
      </c>
      <c r="M6563" s="1" t="str">
        <f>IFERROR(VLOOKUP(ROWS($M$5:M6563),Table_PayItems[[Search Key]:[Concentrated Name]],2,FALSE),"")</f>
        <v/>
      </c>
      <c r="N6563" s="1" t="str">
        <f>IFERROR(VLOOKUP(ROWS($M$5:N6563),$L$5:$M$7000,2,FALSE),"")</f>
        <v/>
      </c>
    </row>
    <row r="6564" spans="12:14" ht="15" customHeight="1" x14ac:dyDescent="0.25">
      <c r="L6564" s="22">
        <f>IF(ISNUMBER(SEARCH(Pay_Item_Search_Text_2,M6564)),MAX($L$4:L6563)+1,0)</f>
        <v>0</v>
      </c>
      <c r="M6564" s="1" t="str">
        <f>IFERROR(VLOOKUP(ROWS($M$5:M6564),Table_PayItems[[Search Key]:[Concentrated Name]],2,FALSE),"")</f>
        <v/>
      </c>
      <c r="N6564" s="1" t="str">
        <f>IFERROR(VLOOKUP(ROWS($M$5:N6564),$L$5:$M$7000,2,FALSE),"")</f>
        <v/>
      </c>
    </row>
    <row r="6565" spans="12:14" ht="15" customHeight="1" x14ac:dyDescent="0.25">
      <c r="L6565" s="22">
        <f>IF(ISNUMBER(SEARCH(Pay_Item_Search_Text_2,M6565)),MAX($L$4:L6564)+1,0)</f>
        <v>0</v>
      </c>
      <c r="M6565" s="1" t="str">
        <f>IFERROR(VLOOKUP(ROWS($M$5:M6565),Table_PayItems[[Search Key]:[Concentrated Name]],2,FALSE),"")</f>
        <v/>
      </c>
      <c r="N6565" s="1" t="str">
        <f>IFERROR(VLOOKUP(ROWS($M$5:N6565),$L$5:$M$7000,2,FALSE),"")</f>
        <v/>
      </c>
    </row>
    <row r="6566" spans="12:14" ht="15" customHeight="1" x14ac:dyDescent="0.25">
      <c r="L6566" s="22">
        <f>IF(ISNUMBER(SEARCH(Pay_Item_Search_Text_2,M6566)),MAX($L$4:L6565)+1,0)</f>
        <v>0</v>
      </c>
      <c r="M6566" s="1" t="str">
        <f>IFERROR(VLOOKUP(ROWS($M$5:M6566),Table_PayItems[[Search Key]:[Concentrated Name]],2,FALSE),"")</f>
        <v/>
      </c>
      <c r="N6566" s="1" t="str">
        <f>IFERROR(VLOOKUP(ROWS($M$5:N6566),$L$5:$M$7000,2,FALSE),"")</f>
        <v/>
      </c>
    </row>
    <row r="6567" spans="12:14" ht="15" customHeight="1" x14ac:dyDescent="0.25">
      <c r="L6567" s="22">
        <f>IF(ISNUMBER(SEARCH(Pay_Item_Search_Text_2,M6567)),MAX($L$4:L6566)+1,0)</f>
        <v>0</v>
      </c>
      <c r="M6567" s="1" t="str">
        <f>IFERROR(VLOOKUP(ROWS($M$5:M6567),Table_PayItems[[Search Key]:[Concentrated Name]],2,FALSE),"")</f>
        <v/>
      </c>
      <c r="N6567" s="1" t="str">
        <f>IFERROR(VLOOKUP(ROWS($M$5:N6567),$L$5:$M$7000,2,FALSE),"")</f>
        <v/>
      </c>
    </row>
    <row r="6568" spans="12:14" ht="15" customHeight="1" x14ac:dyDescent="0.25">
      <c r="L6568" s="22">
        <f>IF(ISNUMBER(SEARCH(Pay_Item_Search_Text_2,M6568)),MAX($L$4:L6567)+1,0)</f>
        <v>0</v>
      </c>
      <c r="M6568" s="1" t="str">
        <f>IFERROR(VLOOKUP(ROWS($M$5:M6568),Table_PayItems[[Search Key]:[Concentrated Name]],2,FALSE),"")</f>
        <v/>
      </c>
      <c r="N6568" s="1" t="str">
        <f>IFERROR(VLOOKUP(ROWS($M$5:N6568),$L$5:$M$7000,2,FALSE),"")</f>
        <v/>
      </c>
    </row>
    <row r="6569" spans="12:14" ht="15" customHeight="1" x14ac:dyDescent="0.25">
      <c r="L6569" s="22">
        <f>IF(ISNUMBER(SEARCH(Pay_Item_Search_Text_2,M6569)),MAX($L$4:L6568)+1,0)</f>
        <v>0</v>
      </c>
      <c r="M6569" s="1" t="str">
        <f>IFERROR(VLOOKUP(ROWS($M$5:M6569),Table_PayItems[[Search Key]:[Concentrated Name]],2,FALSE),"")</f>
        <v/>
      </c>
      <c r="N6569" s="1" t="str">
        <f>IFERROR(VLOOKUP(ROWS($M$5:N6569),$L$5:$M$7000,2,FALSE),"")</f>
        <v/>
      </c>
    </row>
    <row r="6570" spans="12:14" ht="15" customHeight="1" x14ac:dyDescent="0.25">
      <c r="L6570" s="22">
        <f>IF(ISNUMBER(SEARCH(Pay_Item_Search_Text_2,M6570)),MAX($L$4:L6569)+1,0)</f>
        <v>0</v>
      </c>
      <c r="M6570" s="1" t="str">
        <f>IFERROR(VLOOKUP(ROWS($M$5:M6570),Table_PayItems[[Search Key]:[Concentrated Name]],2,FALSE),"")</f>
        <v/>
      </c>
      <c r="N6570" s="1" t="str">
        <f>IFERROR(VLOOKUP(ROWS($M$5:N6570),$L$5:$M$7000,2,FALSE),"")</f>
        <v/>
      </c>
    </row>
    <row r="6571" spans="12:14" ht="15" customHeight="1" x14ac:dyDescent="0.25">
      <c r="L6571" s="22">
        <f>IF(ISNUMBER(SEARCH(Pay_Item_Search_Text_2,M6571)),MAX($L$4:L6570)+1,0)</f>
        <v>0</v>
      </c>
      <c r="M6571" s="1" t="str">
        <f>IFERROR(VLOOKUP(ROWS($M$5:M6571),Table_PayItems[[Search Key]:[Concentrated Name]],2,FALSE),"")</f>
        <v/>
      </c>
      <c r="N6571" s="1" t="str">
        <f>IFERROR(VLOOKUP(ROWS($M$5:N6571),$L$5:$M$7000,2,FALSE),"")</f>
        <v/>
      </c>
    </row>
    <row r="6572" spans="12:14" ht="15" customHeight="1" x14ac:dyDescent="0.25">
      <c r="L6572" s="22">
        <f>IF(ISNUMBER(SEARCH(Pay_Item_Search_Text_2,M6572)),MAX($L$4:L6571)+1,0)</f>
        <v>0</v>
      </c>
      <c r="M6572" s="1" t="str">
        <f>IFERROR(VLOOKUP(ROWS($M$5:M6572),Table_PayItems[[Search Key]:[Concentrated Name]],2,FALSE),"")</f>
        <v/>
      </c>
      <c r="N6572" s="1" t="str">
        <f>IFERROR(VLOOKUP(ROWS($M$5:N6572),$L$5:$M$7000,2,FALSE),"")</f>
        <v/>
      </c>
    </row>
    <row r="6573" spans="12:14" ht="15" customHeight="1" x14ac:dyDescent="0.25">
      <c r="L6573" s="22">
        <f>IF(ISNUMBER(SEARCH(Pay_Item_Search_Text_2,M6573)),MAX($L$4:L6572)+1,0)</f>
        <v>0</v>
      </c>
      <c r="M6573" s="1" t="str">
        <f>IFERROR(VLOOKUP(ROWS($M$5:M6573),Table_PayItems[[Search Key]:[Concentrated Name]],2,FALSE),"")</f>
        <v/>
      </c>
      <c r="N6573" s="1" t="str">
        <f>IFERROR(VLOOKUP(ROWS($M$5:N6573),$L$5:$M$7000,2,FALSE),"")</f>
        <v/>
      </c>
    </row>
    <row r="6574" spans="12:14" ht="15" customHeight="1" x14ac:dyDescent="0.25">
      <c r="L6574" s="22">
        <f>IF(ISNUMBER(SEARCH(Pay_Item_Search_Text_2,M6574)),MAX($L$4:L6573)+1,0)</f>
        <v>0</v>
      </c>
      <c r="M6574" s="1" t="str">
        <f>IFERROR(VLOOKUP(ROWS($M$5:M6574),Table_PayItems[[Search Key]:[Concentrated Name]],2,FALSE),"")</f>
        <v/>
      </c>
      <c r="N6574" s="1" t="str">
        <f>IFERROR(VLOOKUP(ROWS($M$5:N6574),$L$5:$M$7000,2,FALSE),"")</f>
        <v/>
      </c>
    </row>
    <row r="6575" spans="12:14" ht="15" customHeight="1" x14ac:dyDescent="0.25">
      <c r="L6575" s="22">
        <f>IF(ISNUMBER(SEARCH(Pay_Item_Search_Text_2,M6575)),MAX($L$4:L6574)+1,0)</f>
        <v>0</v>
      </c>
      <c r="M6575" s="1" t="str">
        <f>IFERROR(VLOOKUP(ROWS($M$5:M6575),Table_PayItems[[Search Key]:[Concentrated Name]],2,FALSE),"")</f>
        <v/>
      </c>
      <c r="N6575" s="1" t="str">
        <f>IFERROR(VLOOKUP(ROWS($M$5:N6575),$L$5:$M$7000,2,FALSE),"")</f>
        <v/>
      </c>
    </row>
    <row r="6576" spans="12:14" ht="15" customHeight="1" x14ac:dyDescent="0.25">
      <c r="L6576" s="22">
        <f>IF(ISNUMBER(SEARCH(Pay_Item_Search_Text_2,M6576)),MAX($L$4:L6575)+1,0)</f>
        <v>0</v>
      </c>
      <c r="M6576" s="1" t="str">
        <f>IFERROR(VLOOKUP(ROWS($M$5:M6576),Table_PayItems[[Search Key]:[Concentrated Name]],2,FALSE),"")</f>
        <v/>
      </c>
      <c r="N6576" s="1" t="str">
        <f>IFERROR(VLOOKUP(ROWS($M$5:N6576),$L$5:$M$7000,2,FALSE),"")</f>
        <v/>
      </c>
    </row>
    <row r="6577" spans="12:14" ht="15" customHeight="1" x14ac:dyDescent="0.25">
      <c r="L6577" s="22">
        <f>IF(ISNUMBER(SEARCH(Pay_Item_Search_Text_2,M6577)),MAX($L$4:L6576)+1,0)</f>
        <v>0</v>
      </c>
      <c r="M6577" s="1" t="str">
        <f>IFERROR(VLOOKUP(ROWS($M$5:M6577),Table_PayItems[[Search Key]:[Concentrated Name]],2,FALSE),"")</f>
        <v/>
      </c>
      <c r="N6577" s="1" t="str">
        <f>IFERROR(VLOOKUP(ROWS($M$5:N6577),$L$5:$M$7000,2,FALSE),"")</f>
        <v/>
      </c>
    </row>
    <row r="6578" spans="12:14" ht="15" customHeight="1" x14ac:dyDescent="0.25">
      <c r="L6578" s="22">
        <f>IF(ISNUMBER(SEARCH(Pay_Item_Search_Text_2,M6578)),MAX($L$4:L6577)+1,0)</f>
        <v>0</v>
      </c>
      <c r="M6578" s="1" t="str">
        <f>IFERROR(VLOOKUP(ROWS($M$5:M6578),Table_PayItems[[Search Key]:[Concentrated Name]],2,FALSE),"")</f>
        <v/>
      </c>
      <c r="N6578" s="1" t="str">
        <f>IFERROR(VLOOKUP(ROWS($M$5:N6578),$L$5:$M$7000,2,FALSE),"")</f>
        <v/>
      </c>
    </row>
    <row r="6579" spans="12:14" ht="15" customHeight="1" x14ac:dyDescent="0.25">
      <c r="L6579" s="22">
        <f>IF(ISNUMBER(SEARCH(Pay_Item_Search_Text_2,M6579)),MAX($L$4:L6578)+1,0)</f>
        <v>0</v>
      </c>
      <c r="M6579" s="1" t="str">
        <f>IFERROR(VLOOKUP(ROWS($M$5:M6579),Table_PayItems[[Search Key]:[Concentrated Name]],2,FALSE),"")</f>
        <v/>
      </c>
      <c r="N6579" s="1" t="str">
        <f>IFERROR(VLOOKUP(ROWS($M$5:N6579),$L$5:$M$7000,2,FALSE),"")</f>
        <v/>
      </c>
    </row>
    <row r="6580" spans="12:14" ht="15" customHeight="1" x14ac:dyDescent="0.25">
      <c r="L6580" s="22">
        <f>IF(ISNUMBER(SEARCH(Pay_Item_Search_Text_2,M6580)),MAX($L$4:L6579)+1,0)</f>
        <v>0</v>
      </c>
      <c r="M6580" s="1" t="str">
        <f>IFERROR(VLOOKUP(ROWS($M$5:M6580),Table_PayItems[[Search Key]:[Concentrated Name]],2,FALSE),"")</f>
        <v/>
      </c>
      <c r="N6580" s="1" t="str">
        <f>IFERROR(VLOOKUP(ROWS($M$5:N6580),$L$5:$M$7000,2,FALSE),"")</f>
        <v/>
      </c>
    </row>
    <row r="6581" spans="12:14" ht="15" customHeight="1" x14ac:dyDescent="0.25">
      <c r="L6581" s="22">
        <f>IF(ISNUMBER(SEARCH(Pay_Item_Search_Text_2,M6581)),MAX($L$4:L6580)+1,0)</f>
        <v>0</v>
      </c>
      <c r="M6581" s="1" t="str">
        <f>IFERROR(VLOOKUP(ROWS($M$5:M6581),Table_PayItems[[Search Key]:[Concentrated Name]],2,FALSE),"")</f>
        <v/>
      </c>
      <c r="N6581" s="1" t="str">
        <f>IFERROR(VLOOKUP(ROWS($M$5:N6581),$L$5:$M$7000,2,FALSE),"")</f>
        <v/>
      </c>
    </row>
    <row r="6582" spans="12:14" ht="15" customHeight="1" x14ac:dyDescent="0.25">
      <c r="L6582" s="22">
        <f>IF(ISNUMBER(SEARCH(Pay_Item_Search_Text_2,M6582)),MAX($L$4:L6581)+1,0)</f>
        <v>0</v>
      </c>
      <c r="M6582" s="1" t="str">
        <f>IFERROR(VLOOKUP(ROWS($M$5:M6582),Table_PayItems[[Search Key]:[Concentrated Name]],2,FALSE),"")</f>
        <v/>
      </c>
      <c r="N6582" s="1" t="str">
        <f>IFERROR(VLOOKUP(ROWS($M$5:N6582),$L$5:$M$7000,2,FALSE),"")</f>
        <v/>
      </c>
    </row>
    <row r="6583" spans="12:14" ht="15" customHeight="1" x14ac:dyDescent="0.25">
      <c r="L6583" s="22">
        <f>IF(ISNUMBER(SEARCH(Pay_Item_Search_Text_2,M6583)),MAX($L$4:L6582)+1,0)</f>
        <v>0</v>
      </c>
      <c r="M6583" s="1" t="str">
        <f>IFERROR(VLOOKUP(ROWS($M$5:M6583),Table_PayItems[[Search Key]:[Concentrated Name]],2,FALSE),"")</f>
        <v/>
      </c>
      <c r="N6583" s="1" t="str">
        <f>IFERROR(VLOOKUP(ROWS($M$5:N6583),$L$5:$M$7000,2,FALSE),"")</f>
        <v/>
      </c>
    </row>
    <row r="6584" spans="12:14" ht="15" customHeight="1" x14ac:dyDescent="0.25">
      <c r="L6584" s="22">
        <f>IF(ISNUMBER(SEARCH(Pay_Item_Search_Text_2,M6584)),MAX($L$4:L6583)+1,0)</f>
        <v>0</v>
      </c>
      <c r="M6584" s="1" t="str">
        <f>IFERROR(VLOOKUP(ROWS($M$5:M6584),Table_PayItems[[Search Key]:[Concentrated Name]],2,FALSE),"")</f>
        <v/>
      </c>
      <c r="N6584" s="1" t="str">
        <f>IFERROR(VLOOKUP(ROWS($M$5:N6584),$L$5:$M$7000,2,FALSE),"")</f>
        <v/>
      </c>
    </row>
    <row r="6585" spans="12:14" ht="15" customHeight="1" x14ac:dyDescent="0.25">
      <c r="L6585" s="22">
        <f>IF(ISNUMBER(SEARCH(Pay_Item_Search_Text_2,M6585)),MAX($L$4:L6584)+1,0)</f>
        <v>0</v>
      </c>
      <c r="M6585" s="1" t="str">
        <f>IFERROR(VLOOKUP(ROWS($M$5:M6585),Table_PayItems[[Search Key]:[Concentrated Name]],2,FALSE),"")</f>
        <v/>
      </c>
      <c r="N6585" s="1" t="str">
        <f>IFERROR(VLOOKUP(ROWS($M$5:N6585),$L$5:$M$7000,2,FALSE),"")</f>
        <v/>
      </c>
    </row>
    <row r="6586" spans="12:14" ht="15" customHeight="1" x14ac:dyDescent="0.25">
      <c r="L6586" s="22">
        <f>IF(ISNUMBER(SEARCH(Pay_Item_Search_Text_2,M6586)),MAX($L$4:L6585)+1,0)</f>
        <v>0</v>
      </c>
      <c r="M6586" s="1" t="str">
        <f>IFERROR(VLOOKUP(ROWS($M$5:M6586),Table_PayItems[[Search Key]:[Concentrated Name]],2,FALSE),"")</f>
        <v/>
      </c>
      <c r="N6586" s="1" t="str">
        <f>IFERROR(VLOOKUP(ROWS($M$5:N6586),$L$5:$M$7000,2,FALSE),"")</f>
        <v/>
      </c>
    </row>
    <row r="6587" spans="12:14" ht="15" customHeight="1" x14ac:dyDescent="0.25">
      <c r="L6587" s="22">
        <f>IF(ISNUMBER(SEARCH(Pay_Item_Search_Text_2,M6587)),MAX($L$4:L6586)+1,0)</f>
        <v>0</v>
      </c>
      <c r="M6587" s="1" t="str">
        <f>IFERROR(VLOOKUP(ROWS($M$5:M6587),Table_PayItems[[Search Key]:[Concentrated Name]],2,FALSE),"")</f>
        <v/>
      </c>
      <c r="N6587" s="1" t="str">
        <f>IFERROR(VLOOKUP(ROWS($M$5:N6587),$L$5:$M$7000,2,FALSE),"")</f>
        <v/>
      </c>
    </row>
    <row r="6588" spans="12:14" ht="15" customHeight="1" x14ac:dyDescent="0.25">
      <c r="L6588" s="22">
        <f>IF(ISNUMBER(SEARCH(Pay_Item_Search_Text_2,M6588)),MAX($L$4:L6587)+1,0)</f>
        <v>0</v>
      </c>
      <c r="M6588" s="1" t="str">
        <f>IFERROR(VLOOKUP(ROWS($M$5:M6588),Table_PayItems[[Search Key]:[Concentrated Name]],2,FALSE),"")</f>
        <v/>
      </c>
      <c r="N6588" s="1" t="str">
        <f>IFERROR(VLOOKUP(ROWS($M$5:N6588),$L$5:$M$7000,2,FALSE),"")</f>
        <v/>
      </c>
    </row>
    <row r="6589" spans="12:14" ht="15" customHeight="1" x14ac:dyDescent="0.25">
      <c r="L6589" s="22">
        <f>IF(ISNUMBER(SEARCH(Pay_Item_Search_Text_2,M6589)),MAX($L$4:L6588)+1,0)</f>
        <v>0</v>
      </c>
      <c r="M6589" s="1" t="str">
        <f>IFERROR(VLOOKUP(ROWS($M$5:M6589),Table_PayItems[[Search Key]:[Concentrated Name]],2,FALSE),"")</f>
        <v/>
      </c>
      <c r="N6589" s="1" t="str">
        <f>IFERROR(VLOOKUP(ROWS($M$5:N6589),$L$5:$M$7000,2,FALSE),"")</f>
        <v/>
      </c>
    </row>
    <row r="6590" spans="12:14" ht="15" customHeight="1" x14ac:dyDescent="0.25">
      <c r="L6590" s="22">
        <f>IF(ISNUMBER(SEARCH(Pay_Item_Search_Text_2,M6590)),MAX($L$4:L6589)+1,0)</f>
        <v>0</v>
      </c>
      <c r="M6590" s="1" t="str">
        <f>IFERROR(VLOOKUP(ROWS($M$5:M6590),Table_PayItems[[Search Key]:[Concentrated Name]],2,FALSE),"")</f>
        <v/>
      </c>
      <c r="N6590" s="1" t="str">
        <f>IFERROR(VLOOKUP(ROWS($M$5:N6590),$L$5:$M$7000,2,FALSE),"")</f>
        <v/>
      </c>
    </row>
    <row r="6591" spans="12:14" ht="15" customHeight="1" x14ac:dyDescent="0.25">
      <c r="L6591" s="22">
        <f>IF(ISNUMBER(SEARCH(Pay_Item_Search_Text_2,M6591)),MAX($L$4:L6590)+1,0)</f>
        <v>0</v>
      </c>
      <c r="M6591" s="1" t="str">
        <f>IFERROR(VLOOKUP(ROWS($M$5:M6591),Table_PayItems[[Search Key]:[Concentrated Name]],2,FALSE),"")</f>
        <v/>
      </c>
      <c r="N6591" s="1" t="str">
        <f>IFERROR(VLOOKUP(ROWS($M$5:N6591),$L$5:$M$7000,2,FALSE),"")</f>
        <v/>
      </c>
    </row>
    <row r="6592" spans="12:14" ht="15" customHeight="1" x14ac:dyDescent="0.25">
      <c r="L6592" s="22">
        <f>IF(ISNUMBER(SEARCH(Pay_Item_Search_Text_2,M6592)),MAX($L$4:L6591)+1,0)</f>
        <v>0</v>
      </c>
      <c r="M6592" s="1" t="str">
        <f>IFERROR(VLOOKUP(ROWS($M$5:M6592),Table_PayItems[[Search Key]:[Concentrated Name]],2,FALSE),"")</f>
        <v/>
      </c>
      <c r="N6592" s="1" t="str">
        <f>IFERROR(VLOOKUP(ROWS($M$5:N6592),$L$5:$M$7000,2,FALSE),"")</f>
        <v/>
      </c>
    </row>
    <row r="6593" spans="12:14" ht="15" customHeight="1" x14ac:dyDescent="0.25">
      <c r="L6593" s="22">
        <f>IF(ISNUMBER(SEARCH(Pay_Item_Search_Text_2,M6593)),MAX($L$4:L6592)+1,0)</f>
        <v>0</v>
      </c>
      <c r="M6593" s="1" t="str">
        <f>IFERROR(VLOOKUP(ROWS($M$5:M6593),Table_PayItems[[Search Key]:[Concentrated Name]],2,FALSE),"")</f>
        <v/>
      </c>
      <c r="N6593" s="1" t="str">
        <f>IFERROR(VLOOKUP(ROWS($M$5:N6593),$L$5:$M$7000,2,FALSE),"")</f>
        <v/>
      </c>
    </row>
    <row r="6594" spans="12:14" ht="15" customHeight="1" x14ac:dyDescent="0.25">
      <c r="L6594" s="22">
        <f>IF(ISNUMBER(SEARCH(Pay_Item_Search_Text_2,M6594)),MAX($L$4:L6593)+1,0)</f>
        <v>0</v>
      </c>
      <c r="M6594" s="1" t="str">
        <f>IFERROR(VLOOKUP(ROWS($M$5:M6594),Table_PayItems[[Search Key]:[Concentrated Name]],2,FALSE),"")</f>
        <v/>
      </c>
      <c r="N6594" s="1" t="str">
        <f>IFERROR(VLOOKUP(ROWS($M$5:N6594),$L$5:$M$7000,2,FALSE),"")</f>
        <v/>
      </c>
    </row>
    <row r="6595" spans="12:14" ht="15" customHeight="1" x14ac:dyDescent="0.25">
      <c r="L6595" s="22">
        <f>IF(ISNUMBER(SEARCH(Pay_Item_Search_Text_2,M6595)),MAX($L$4:L6594)+1,0)</f>
        <v>0</v>
      </c>
      <c r="M6595" s="1" t="str">
        <f>IFERROR(VLOOKUP(ROWS($M$5:M6595),Table_PayItems[[Search Key]:[Concentrated Name]],2,FALSE),"")</f>
        <v/>
      </c>
      <c r="N6595" s="1" t="str">
        <f>IFERROR(VLOOKUP(ROWS($M$5:N6595),$L$5:$M$7000,2,FALSE),"")</f>
        <v/>
      </c>
    </row>
    <row r="6596" spans="12:14" ht="15" customHeight="1" x14ac:dyDescent="0.25">
      <c r="L6596" s="22">
        <f>IF(ISNUMBER(SEARCH(Pay_Item_Search_Text_2,M6596)),MAX($L$4:L6595)+1,0)</f>
        <v>0</v>
      </c>
      <c r="M6596" s="1" t="str">
        <f>IFERROR(VLOOKUP(ROWS($M$5:M6596),Table_PayItems[[Search Key]:[Concentrated Name]],2,FALSE),"")</f>
        <v/>
      </c>
      <c r="N6596" s="1" t="str">
        <f>IFERROR(VLOOKUP(ROWS($M$5:N6596),$L$5:$M$7000,2,FALSE),"")</f>
        <v/>
      </c>
    </row>
    <row r="6597" spans="12:14" ht="15" customHeight="1" x14ac:dyDescent="0.25">
      <c r="L6597" s="22">
        <f>IF(ISNUMBER(SEARCH(Pay_Item_Search_Text_2,M6597)),MAX($L$4:L6596)+1,0)</f>
        <v>0</v>
      </c>
      <c r="M6597" s="1" t="str">
        <f>IFERROR(VLOOKUP(ROWS($M$5:M6597),Table_PayItems[[Search Key]:[Concentrated Name]],2,FALSE),"")</f>
        <v/>
      </c>
      <c r="N6597" s="1" t="str">
        <f>IFERROR(VLOOKUP(ROWS($M$5:N6597),$L$5:$M$7000,2,FALSE),"")</f>
        <v/>
      </c>
    </row>
    <row r="6598" spans="12:14" ht="15" customHeight="1" x14ac:dyDescent="0.25">
      <c r="L6598" s="22">
        <f>IF(ISNUMBER(SEARCH(Pay_Item_Search_Text_2,M6598)),MAX($L$4:L6597)+1,0)</f>
        <v>0</v>
      </c>
      <c r="M6598" s="1" t="str">
        <f>IFERROR(VLOOKUP(ROWS($M$5:M6598),Table_PayItems[[Search Key]:[Concentrated Name]],2,FALSE),"")</f>
        <v/>
      </c>
      <c r="N6598" s="1" t="str">
        <f>IFERROR(VLOOKUP(ROWS($M$5:N6598),$L$5:$M$7000,2,FALSE),"")</f>
        <v/>
      </c>
    </row>
    <row r="6599" spans="12:14" ht="15" customHeight="1" x14ac:dyDescent="0.25">
      <c r="L6599" s="22">
        <f>IF(ISNUMBER(SEARCH(Pay_Item_Search_Text_2,M6599)),MAX($L$4:L6598)+1,0)</f>
        <v>0</v>
      </c>
      <c r="M6599" s="1" t="str">
        <f>IFERROR(VLOOKUP(ROWS($M$5:M6599),Table_PayItems[[Search Key]:[Concentrated Name]],2,FALSE),"")</f>
        <v/>
      </c>
      <c r="N6599" s="1" t="str">
        <f>IFERROR(VLOOKUP(ROWS($M$5:N6599),$L$5:$M$7000,2,FALSE),"")</f>
        <v/>
      </c>
    </row>
    <row r="6600" spans="12:14" ht="15" customHeight="1" x14ac:dyDescent="0.25">
      <c r="L6600" s="22">
        <f>IF(ISNUMBER(SEARCH(Pay_Item_Search_Text_2,M6600)),MAX($L$4:L6599)+1,0)</f>
        <v>0</v>
      </c>
      <c r="M6600" s="1" t="str">
        <f>IFERROR(VLOOKUP(ROWS($M$5:M6600),Table_PayItems[[Search Key]:[Concentrated Name]],2,FALSE),"")</f>
        <v/>
      </c>
      <c r="N6600" s="1" t="str">
        <f>IFERROR(VLOOKUP(ROWS($M$5:N6600),$L$5:$M$7000,2,FALSE),"")</f>
        <v/>
      </c>
    </row>
    <row r="6601" spans="12:14" ht="15" customHeight="1" x14ac:dyDescent="0.25">
      <c r="L6601" s="22">
        <f>IF(ISNUMBER(SEARCH(Pay_Item_Search_Text_2,M6601)),MAX($L$4:L6600)+1,0)</f>
        <v>0</v>
      </c>
      <c r="M6601" s="1" t="str">
        <f>IFERROR(VLOOKUP(ROWS($M$5:M6601),Table_PayItems[[Search Key]:[Concentrated Name]],2,FALSE),"")</f>
        <v/>
      </c>
      <c r="N6601" s="1" t="str">
        <f>IFERROR(VLOOKUP(ROWS($M$5:N6601),$L$5:$M$7000,2,FALSE),"")</f>
        <v/>
      </c>
    </row>
    <row r="6602" spans="12:14" ht="15" customHeight="1" x14ac:dyDescent="0.25">
      <c r="L6602" s="22">
        <f>IF(ISNUMBER(SEARCH(Pay_Item_Search_Text_2,M6602)),MAX($L$4:L6601)+1,0)</f>
        <v>0</v>
      </c>
      <c r="M6602" s="1" t="str">
        <f>IFERROR(VLOOKUP(ROWS($M$5:M6602),Table_PayItems[[Search Key]:[Concentrated Name]],2,FALSE),"")</f>
        <v/>
      </c>
      <c r="N6602" s="1" t="str">
        <f>IFERROR(VLOOKUP(ROWS($M$5:N6602),$L$5:$M$7000,2,FALSE),"")</f>
        <v/>
      </c>
    </row>
    <row r="6603" spans="12:14" ht="15" customHeight="1" x14ac:dyDescent="0.25">
      <c r="L6603" s="22">
        <f>IF(ISNUMBER(SEARCH(Pay_Item_Search_Text_2,M6603)),MAX($L$4:L6602)+1,0)</f>
        <v>0</v>
      </c>
      <c r="M6603" s="1" t="str">
        <f>IFERROR(VLOOKUP(ROWS($M$5:M6603),Table_PayItems[[Search Key]:[Concentrated Name]],2,FALSE),"")</f>
        <v/>
      </c>
      <c r="N6603" s="1" t="str">
        <f>IFERROR(VLOOKUP(ROWS($M$5:N6603),$L$5:$M$7000,2,FALSE),"")</f>
        <v/>
      </c>
    </row>
    <row r="6604" spans="12:14" ht="15" customHeight="1" x14ac:dyDescent="0.25">
      <c r="L6604" s="22">
        <f>IF(ISNUMBER(SEARCH(Pay_Item_Search_Text_2,M6604)),MAX($L$4:L6603)+1,0)</f>
        <v>0</v>
      </c>
      <c r="M6604" s="1" t="str">
        <f>IFERROR(VLOOKUP(ROWS($M$5:M6604),Table_PayItems[[Search Key]:[Concentrated Name]],2,FALSE),"")</f>
        <v/>
      </c>
      <c r="N6604" s="1" t="str">
        <f>IFERROR(VLOOKUP(ROWS($M$5:N6604),$L$5:$M$7000,2,FALSE),"")</f>
        <v/>
      </c>
    </row>
    <row r="6605" spans="12:14" ht="15" customHeight="1" x14ac:dyDescent="0.25">
      <c r="L6605" s="22">
        <f>IF(ISNUMBER(SEARCH(Pay_Item_Search_Text_2,M6605)),MAX($L$4:L6604)+1,0)</f>
        <v>0</v>
      </c>
      <c r="M6605" s="1" t="str">
        <f>IFERROR(VLOOKUP(ROWS($M$5:M6605),Table_PayItems[[Search Key]:[Concentrated Name]],2,FALSE),"")</f>
        <v/>
      </c>
      <c r="N6605" s="1" t="str">
        <f>IFERROR(VLOOKUP(ROWS($M$5:N6605),$L$5:$M$7000,2,FALSE),"")</f>
        <v/>
      </c>
    </row>
    <row r="6606" spans="12:14" ht="15" customHeight="1" x14ac:dyDescent="0.25">
      <c r="L6606" s="22">
        <f>IF(ISNUMBER(SEARCH(Pay_Item_Search_Text_2,M6606)),MAX($L$4:L6605)+1,0)</f>
        <v>0</v>
      </c>
      <c r="M6606" s="1" t="str">
        <f>IFERROR(VLOOKUP(ROWS($M$5:M6606),Table_PayItems[[Search Key]:[Concentrated Name]],2,FALSE),"")</f>
        <v/>
      </c>
      <c r="N6606" s="1" t="str">
        <f>IFERROR(VLOOKUP(ROWS($M$5:N6606),$L$5:$M$7000,2,FALSE),"")</f>
        <v/>
      </c>
    </row>
    <row r="6607" spans="12:14" ht="15" customHeight="1" x14ac:dyDescent="0.25">
      <c r="L6607" s="22">
        <f>IF(ISNUMBER(SEARCH(Pay_Item_Search_Text_2,M6607)),MAX($L$4:L6606)+1,0)</f>
        <v>0</v>
      </c>
      <c r="M6607" s="1" t="str">
        <f>IFERROR(VLOOKUP(ROWS($M$5:M6607),Table_PayItems[[Search Key]:[Concentrated Name]],2,FALSE),"")</f>
        <v/>
      </c>
      <c r="N6607" s="1" t="str">
        <f>IFERROR(VLOOKUP(ROWS($M$5:N6607),$L$5:$M$7000,2,FALSE),"")</f>
        <v/>
      </c>
    </row>
    <row r="6608" spans="12:14" ht="15" customHeight="1" x14ac:dyDescent="0.25">
      <c r="L6608" s="22">
        <f>IF(ISNUMBER(SEARCH(Pay_Item_Search_Text_2,M6608)),MAX($L$4:L6607)+1,0)</f>
        <v>0</v>
      </c>
      <c r="M6608" s="1" t="str">
        <f>IFERROR(VLOOKUP(ROWS($M$5:M6608),Table_PayItems[[Search Key]:[Concentrated Name]],2,FALSE),"")</f>
        <v/>
      </c>
      <c r="N6608" s="1" t="str">
        <f>IFERROR(VLOOKUP(ROWS($M$5:N6608),$L$5:$M$7000,2,FALSE),"")</f>
        <v/>
      </c>
    </row>
    <row r="6609" spans="12:14" ht="15" customHeight="1" x14ac:dyDescent="0.25">
      <c r="L6609" s="22">
        <f>IF(ISNUMBER(SEARCH(Pay_Item_Search_Text_2,M6609)),MAX($L$4:L6608)+1,0)</f>
        <v>0</v>
      </c>
      <c r="M6609" s="1" t="str">
        <f>IFERROR(VLOOKUP(ROWS($M$5:M6609),Table_PayItems[[Search Key]:[Concentrated Name]],2,FALSE),"")</f>
        <v/>
      </c>
      <c r="N6609" s="1" t="str">
        <f>IFERROR(VLOOKUP(ROWS($M$5:N6609),$L$5:$M$7000,2,FALSE),"")</f>
        <v/>
      </c>
    </row>
    <row r="6610" spans="12:14" ht="15" customHeight="1" x14ac:dyDescent="0.25">
      <c r="L6610" s="22">
        <f>IF(ISNUMBER(SEARCH(Pay_Item_Search_Text_2,M6610)),MAX($L$4:L6609)+1,0)</f>
        <v>0</v>
      </c>
      <c r="M6610" s="1" t="str">
        <f>IFERROR(VLOOKUP(ROWS($M$5:M6610),Table_PayItems[[Search Key]:[Concentrated Name]],2,FALSE),"")</f>
        <v/>
      </c>
      <c r="N6610" s="1" t="str">
        <f>IFERROR(VLOOKUP(ROWS($M$5:N6610),$L$5:$M$7000,2,FALSE),"")</f>
        <v/>
      </c>
    </row>
    <row r="6611" spans="12:14" ht="15" customHeight="1" x14ac:dyDescent="0.25">
      <c r="L6611" s="22">
        <f>IF(ISNUMBER(SEARCH(Pay_Item_Search_Text_2,M6611)),MAX($L$4:L6610)+1,0)</f>
        <v>0</v>
      </c>
      <c r="M6611" s="1" t="str">
        <f>IFERROR(VLOOKUP(ROWS($M$5:M6611),Table_PayItems[[Search Key]:[Concentrated Name]],2,FALSE),"")</f>
        <v/>
      </c>
      <c r="N6611" s="1" t="str">
        <f>IFERROR(VLOOKUP(ROWS($M$5:N6611),$L$5:$M$7000,2,FALSE),"")</f>
        <v/>
      </c>
    </row>
    <row r="6612" spans="12:14" ht="15" customHeight="1" x14ac:dyDescent="0.25">
      <c r="L6612" s="22">
        <f>IF(ISNUMBER(SEARCH(Pay_Item_Search_Text_2,M6612)),MAX($L$4:L6611)+1,0)</f>
        <v>0</v>
      </c>
      <c r="M6612" s="1" t="str">
        <f>IFERROR(VLOOKUP(ROWS($M$5:M6612),Table_PayItems[[Search Key]:[Concentrated Name]],2,FALSE),"")</f>
        <v/>
      </c>
      <c r="N6612" s="1" t="str">
        <f>IFERROR(VLOOKUP(ROWS($M$5:N6612),$L$5:$M$7000,2,FALSE),"")</f>
        <v/>
      </c>
    </row>
    <row r="6613" spans="12:14" ht="15" customHeight="1" x14ac:dyDescent="0.25">
      <c r="L6613" s="22">
        <f>IF(ISNUMBER(SEARCH(Pay_Item_Search_Text_2,M6613)),MAX($L$4:L6612)+1,0)</f>
        <v>0</v>
      </c>
      <c r="M6613" s="1" t="str">
        <f>IFERROR(VLOOKUP(ROWS($M$5:M6613),Table_PayItems[[Search Key]:[Concentrated Name]],2,FALSE),"")</f>
        <v/>
      </c>
      <c r="N6613" s="1" t="str">
        <f>IFERROR(VLOOKUP(ROWS($M$5:N6613),$L$5:$M$7000,2,FALSE),"")</f>
        <v/>
      </c>
    </row>
    <row r="6614" spans="12:14" ht="15" customHeight="1" x14ac:dyDescent="0.25">
      <c r="L6614" s="22">
        <f>IF(ISNUMBER(SEARCH(Pay_Item_Search_Text_2,M6614)),MAX($L$4:L6613)+1,0)</f>
        <v>0</v>
      </c>
      <c r="M6614" s="1" t="str">
        <f>IFERROR(VLOOKUP(ROWS($M$5:M6614),Table_PayItems[[Search Key]:[Concentrated Name]],2,FALSE),"")</f>
        <v/>
      </c>
      <c r="N6614" s="1" t="str">
        <f>IFERROR(VLOOKUP(ROWS($M$5:N6614),$L$5:$M$7000,2,FALSE),"")</f>
        <v/>
      </c>
    </row>
    <row r="6615" spans="12:14" ht="15" customHeight="1" x14ac:dyDescent="0.25">
      <c r="L6615" s="22">
        <f>IF(ISNUMBER(SEARCH(Pay_Item_Search_Text_2,M6615)),MAX($L$4:L6614)+1,0)</f>
        <v>0</v>
      </c>
      <c r="M6615" s="1" t="str">
        <f>IFERROR(VLOOKUP(ROWS($M$5:M6615),Table_PayItems[[Search Key]:[Concentrated Name]],2,FALSE),"")</f>
        <v/>
      </c>
      <c r="N6615" s="1" t="str">
        <f>IFERROR(VLOOKUP(ROWS($M$5:N6615),$L$5:$M$7000,2,FALSE),"")</f>
        <v/>
      </c>
    </row>
    <row r="6616" spans="12:14" ht="15" customHeight="1" x14ac:dyDescent="0.25">
      <c r="L6616" s="22">
        <f>IF(ISNUMBER(SEARCH(Pay_Item_Search_Text_2,M6616)),MAX($L$4:L6615)+1,0)</f>
        <v>0</v>
      </c>
      <c r="M6616" s="1" t="str">
        <f>IFERROR(VLOOKUP(ROWS($M$5:M6616),Table_PayItems[[Search Key]:[Concentrated Name]],2,FALSE),"")</f>
        <v/>
      </c>
      <c r="N6616" s="1" t="str">
        <f>IFERROR(VLOOKUP(ROWS($M$5:N6616),$L$5:$M$7000,2,FALSE),"")</f>
        <v/>
      </c>
    </row>
    <row r="6617" spans="12:14" ht="15" customHeight="1" x14ac:dyDescent="0.25">
      <c r="L6617" s="22">
        <f>IF(ISNUMBER(SEARCH(Pay_Item_Search_Text_2,M6617)),MAX($L$4:L6616)+1,0)</f>
        <v>0</v>
      </c>
      <c r="M6617" s="1" t="str">
        <f>IFERROR(VLOOKUP(ROWS($M$5:M6617),Table_PayItems[[Search Key]:[Concentrated Name]],2,FALSE),"")</f>
        <v/>
      </c>
      <c r="N6617" s="1" t="str">
        <f>IFERROR(VLOOKUP(ROWS($M$5:N6617),$L$5:$M$7000,2,FALSE),"")</f>
        <v/>
      </c>
    </row>
    <row r="6618" spans="12:14" ht="15" customHeight="1" x14ac:dyDescent="0.25">
      <c r="L6618" s="22">
        <f>IF(ISNUMBER(SEARCH(Pay_Item_Search_Text_2,M6618)),MAX($L$4:L6617)+1,0)</f>
        <v>0</v>
      </c>
      <c r="M6618" s="1" t="str">
        <f>IFERROR(VLOOKUP(ROWS($M$5:M6618),Table_PayItems[[Search Key]:[Concentrated Name]],2,FALSE),"")</f>
        <v/>
      </c>
      <c r="N6618" s="1" t="str">
        <f>IFERROR(VLOOKUP(ROWS($M$5:N6618),$L$5:$M$7000,2,FALSE),"")</f>
        <v/>
      </c>
    </row>
    <row r="6619" spans="12:14" ht="15" customHeight="1" x14ac:dyDescent="0.25">
      <c r="L6619" s="22">
        <f>IF(ISNUMBER(SEARCH(Pay_Item_Search_Text_2,M6619)),MAX($L$4:L6618)+1,0)</f>
        <v>0</v>
      </c>
      <c r="M6619" s="1" t="str">
        <f>IFERROR(VLOOKUP(ROWS($M$5:M6619),Table_PayItems[[Search Key]:[Concentrated Name]],2,FALSE),"")</f>
        <v/>
      </c>
      <c r="N6619" s="1" t="str">
        <f>IFERROR(VLOOKUP(ROWS($M$5:N6619),$L$5:$M$7000,2,FALSE),"")</f>
        <v/>
      </c>
    </row>
    <row r="6620" spans="12:14" ht="15" customHeight="1" x14ac:dyDescent="0.25">
      <c r="L6620" s="22">
        <f>IF(ISNUMBER(SEARCH(Pay_Item_Search_Text_2,M6620)),MAX($L$4:L6619)+1,0)</f>
        <v>0</v>
      </c>
      <c r="M6620" s="1" t="str">
        <f>IFERROR(VLOOKUP(ROWS($M$5:M6620),Table_PayItems[[Search Key]:[Concentrated Name]],2,FALSE),"")</f>
        <v/>
      </c>
      <c r="N6620" s="1" t="str">
        <f>IFERROR(VLOOKUP(ROWS($M$5:N6620),$L$5:$M$7000,2,FALSE),"")</f>
        <v/>
      </c>
    </row>
    <row r="6621" spans="12:14" ht="15" customHeight="1" x14ac:dyDescent="0.25">
      <c r="L6621" s="22">
        <f>IF(ISNUMBER(SEARCH(Pay_Item_Search_Text_2,M6621)),MAX($L$4:L6620)+1,0)</f>
        <v>0</v>
      </c>
      <c r="M6621" s="1" t="str">
        <f>IFERROR(VLOOKUP(ROWS($M$5:M6621),Table_PayItems[[Search Key]:[Concentrated Name]],2,FALSE),"")</f>
        <v/>
      </c>
      <c r="N6621" s="1" t="str">
        <f>IFERROR(VLOOKUP(ROWS($M$5:N6621),$L$5:$M$7000,2,FALSE),"")</f>
        <v/>
      </c>
    </row>
    <row r="6622" spans="12:14" ht="15" customHeight="1" x14ac:dyDescent="0.25">
      <c r="L6622" s="22">
        <f>IF(ISNUMBER(SEARCH(Pay_Item_Search_Text_2,M6622)),MAX($L$4:L6621)+1,0)</f>
        <v>0</v>
      </c>
      <c r="M6622" s="1" t="str">
        <f>IFERROR(VLOOKUP(ROWS($M$5:M6622),Table_PayItems[[Search Key]:[Concentrated Name]],2,FALSE),"")</f>
        <v/>
      </c>
      <c r="N6622" s="1" t="str">
        <f>IFERROR(VLOOKUP(ROWS($M$5:N6622),$L$5:$M$7000,2,FALSE),"")</f>
        <v/>
      </c>
    </row>
    <row r="6623" spans="12:14" ht="15" customHeight="1" x14ac:dyDescent="0.25">
      <c r="L6623" s="22">
        <f>IF(ISNUMBER(SEARCH(Pay_Item_Search_Text_2,M6623)),MAX($L$4:L6622)+1,0)</f>
        <v>0</v>
      </c>
      <c r="M6623" s="1" t="str">
        <f>IFERROR(VLOOKUP(ROWS($M$5:M6623),Table_PayItems[[Search Key]:[Concentrated Name]],2,FALSE),"")</f>
        <v/>
      </c>
      <c r="N6623" s="1" t="str">
        <f>IFERROR(VLOOKUP(ROWS($M$5:N6623),$L$5:$M$7000,2,FALSE),"")</f>
        <v/>
      </c>
    </row>
    <row r="6624" spans="12:14" x14ac:dyDescent="0.25">
      <c r="L6624" s="22">
        <f>IF(ISNUMBER(SEARCH(Pay_Item_Search_Text_2,M6624)),MAX($L$4:L6623)+1,0)</f>
        <v>0</v>
      </c>
    </row>
    <row r="6625" spans="12:12" x14ac:dyDescent="0.25">
      <c r="L6625" s="22">
        <f>IF(ISNUMBER(SEARCH(Pay_Item_Search_Text_2,M6625)),MAX($L$4:L6624)+1,0)</f>
        <v>0</v>
      </c>
    </row>
    <row r="6626" spans="12:12" x14ac:dyDescent="0.25">
      <c r="L6626" s="22">
        <f>IF(ISNUMBER(SEARCH(Pay_Item_Search_Text_2,M6626)),MAX($L$4:L6625)+1,0)</f>
        <v>0</v>
      </c>
    </row>
    <row r="6627" spans="12:12" x14ac:dyDescent="0.25">
      <c r="L6627" s="22">
        <f>IF(ISNUMBER(SEARCH(Pay_Item_Search_Text_2,M6627)),MAX($L$4:L6626)+1,0)</f>
        <v>0</v>
      </c>
    </row>
    <row r="6628" spans="12:12" x14ac:dyDescent="0.25">
      <c r="L6628" s="22">
        <f>IF(ISNUMBER(SEARCH(Pay_Item_Search_Text_2,M6628)),MAX($L$4:L6627)+1,0)</f>
        <v>0</v>
      </c>
    </row>
    <row r="6629" spans="12:12" x14ac:dyDescent="0.25">
      <c r="L6629" s="22">
        <f>IF(ISNUMBER(SEARCH(Pay_Item_Search_Text_2,M6629)),MAX($L$4:L6628)+1,0)</f>
        <v>0</v>
      </c>
    </row>
    <row r="6630" spans="12:12" x14ac:dyDescent="0.25">
      <c r="L6630" s="22">
        <f>IF(ISNUMBER(SEARCH(Pay_Item_Search_Text_2,M6630)),MAX($L$4:L6629)+1,0)</f>
        <v>0</v>
      </c>
    </row>
    <row r="6631" spans="12:12" x14ac:dyDescent="0.25">
      <c r="L6631" s="22">
        <f>IF(ISNUMBER(SEARCH(Pay_Item_Search_Text_2,M6631)),MAX($L$4:L6630)+1,0)</f>
        <v>0</v>
      </c>
    </row>
    <row r="6632" spans="12:12" x14ac:dyDescent="0.25">
      <c r="L6632" s="22">
        <f>IF(ISNUMBER(SEARCH(Pay_Item_Search_Text_2,M6632)),MAX($L$4:L6631)+1,0)</f>
        <v>0</v>
      </c>
    </row>
    <row r="6633" spans="12:12" x14ac:dyDescent="0.25">
      <c r="L6633" s="22">
        <f>IF(ISNUMBER(SEARCH(Pay_Item_Search_Text_2,M6633)),MAX($L$4:L6632)+1,0)</f>
        <v>0</v>
      </c>
    </row>
    <row r="6634" spans="12:12" x14ac:dyDescent="0.25">
      <c r="L6634" s="22">
        <f>IF(ISNUMBER(SEARCH(Pay_Item_Search_Text_2,M6634)),MAX($L$4:L6633)+1,0)</f>
        <v>0</v>
      </c>
    </row>
    <row r="6635" spans="12:12" x14ac:dyDescent="0.25">
      <c r="L6635" s="22">
        <f>IF(ISNUMBER(SEARCH(Pay_Item_Search_Text_2,M6635)),MAX($L$4:L6634)+1,0)</f>
        <v>0</v>
      </c>
    </row>
    <row r="6636" spans="12:12" x14ac:dyDescent="0.25">
      <c r="L6636" s="22">
        <f>IF(ISNUMBER(SEARCH(Pay_Item_Search_Text_2,M6636)),MAX($L$4:L6635)+1,0)</f>
        <v>0</v>
      </c>
    </row>
    <row r="6637" spans="12:12" x14ac:dyDescent="0.25">
      <c r="L6637" s="22">
        <f>IF(ISNUMBER(SEARCH(Pay_Item_Search_Text_2,M6637)),MAX($L$4:L6636)+1,0)</f>
        <v>0</v>
      </c>
    </row>
    <row r="6638" spans="12:12" x14ac:dyDescent="0.25">
      <c r="L6638" s="22">
        <f>IF(ISNUMBER(SEARCH(Pay_Item_Search_Text_2,M6638)),MAX($L$4:L6637)+1,0)</f>
        <v>0</v>
      </c>
    </row>
    <row r="6639" spans="12:12" x14ac:dyDescent="0.25">
      <c r="L6639" s="22">
        <f>IF(ISNUMBER(SEARCH(Pay_Item_Search_Text_2,M6639)),MAX($L$4:L6638)+1,0)</f>
        <v>0</v>
      </c>
    </row>
    <row r="6640" spans="12:12" x14ac:dyDescent="0.25">
      <c r="L6640" s="22">
        <f>IF(ISNUMBER(SEARCH(Pay_Item_Search_Text_2,M6640)),MAX($L$4:L6639)+1,0)</f>
        <v>0</v>
      </c>
    </row>
    <row r="6641" spans="12:12" x14ac:dyDescent="0.25">
      <c r="L6641" s="22">
        <f>IF(ISNUMBER(SEARCH(Pay_Item_Search_Text_2,M6641)),MAX($L$4:L6640)+1,0)</f>
        <v>0</v>
      </c>
    </row>
    <row r="6642" spans="12:12" x14ac:dyDescent="0.25">
      <c r="L6642" s="22">
        <f>IF(ISNUMBER(SEARCH(Pay_Item_Search_Text_2,M6642)),MAX($L$4:L6641)+1,0)</f>
        <v>0</v>
      </c>
    </row>
    <row r="6643" spans="12:12" x14ac:dyDescent="0.25">
      <c r="L6643" s="22">
        <f>IF(ISNUMBER(SEARCH(Pay_Item_Search_Text_2,M6643)),MAX($L$4:L6642)+1,0)</f>
        <v>0</v>
      </c>
    </row>
    <row r="6644" spans="12:12" x14ac:dyDescent="0.25">
      <c r="L6644" s="22">
        <f>IF(ISNUMBER(SEARCH(Pay_Item_Search_Text_2,M6644)),MAX($L$4:L6643)+1,0)</f>
        <v>0</v>
      </c>
    </row>
    <row r="6645" spans="12:12" x14ac:dyDescent="0.25">
      <c r="L6645" s="22">
        <f>IF(ISNUMBER(SEARCH(Pay_Item_Search_Text_2,M6645)),MAX($L$4:L6644)+1,0)</f>
        <v>0</v>
      </c>
    </row>
    <row r="6646" spans="12:12" x14ac:dyDescent="0.25">
      <c r="L6646" s="22">
        <f>IF(ISNUMBER(SEARCH(Pay_Item_Search_Text_2,M6646)),MAX($L$4:L6645)+1,0)</f>
        <v>0</v>
      </c>
    </row>
    <row r="6647" spans="12:12" x14ac:dyDescent="0.25">
      <c r="L6647" s="22">
        <f>IF(ISNUMBER(SEARCH(Pay_Item_Search_Text_2,M6647)),MAX($L$4:L6646)+1,0)</f>
        <v>0</v>
      </c>
    </row>
    <row r="6648" spans="12:12" x14ac:dyDescent="0.25">
      <c r="L6648" s="22">
        <f>IF(ISNUMBER(SEARCH(Pay_Item_Search_Text_2,M6648)),MAX($L$4:L6647)+1,0)</f>
        <v>0</v>
      </c>
    </row>
    <row r="6649" spans="12:12" x14ac:dyDescent="0.25">
      <c r="L6649" s="22">
        <f>IF(ISNUMBER(SEARCH(Pay_Item_Search_Text_2,M6649)),MAX($L$4:L6648)+1,0)</f>
        <v>0</v>
      </c>
    </row>
    <row r="6650" spans="12:12" x14ac:dyDescent="0.25">
      <c r="L6650" s="22">
        <f>IF(ISNUMBER(SEARCH(Pay_Item_Search_Text_2,M6650)),MAX($L$4:L6649)+1,0)</f>
        <v>0</v>
      </c>
    </row>
    <row r="6651" spans="12:12" x14ac:dyDescent="0.25">
      <c r="L6651" s="22">
        <f>IF(ISNUMBER(SEARCH(Pay_Item_Search_Text_2,M6651)),MAX($L$4:L6650)+1,0)</f>
        <v>0</v>
      </c>
    </row>
    <row r="6652" spans="12:12" x14ac:dyDescent="0.25">
      <c r="L6652" s="22">
        <f>IF(ISNUMBER(SEARCH(Pay_Item_Search_Text_2,M6652)),MAX($L$4:L6651)+1,0)</f>
        <v>0</v>
      </c>
    </row>
    <row r="6653" spans="12:12" x14ac:dyDescent="0.25">
      <c r="L6653" s="22">
        <f>IF(ISNUMBER(SEARCH(Pay_Item_Search_Text_2,M6653)),MAX($L$4:L6652)+1,0)</f>
        <v>0</v>
      </c>
    </row>
    <row r="6654" spans="12:12" x14ac:dyDescent="0.25">
      <c r="L6654" s="22">
        <f>IF(ISNUMBER(SEARCH(Pay_Item_Search_Text_2,M6654)),MAX($L$4:L6653)+1,0)</f>
        <v>0</v>
      </c>
    </row>
    <row r="6655" spans="12:12" x14ac:dyDescent="0.25">
      <c r="L6655" s="22">
        <f>IF(ISNUMBER(SEARCH(Pay_Item_Search_Text_2,M6655)),MAX($L$4:L6654)+1,0)</f>
        <v>0</v>
      </c>
    </row>
    <row r="6656" spans="12:12" x14ac:dyDescent="0.25">
      <c r="L6656" s="22">
        <f>IF(ISNUMBER(SEARCH(Pay_Item_Search_Text_2,M6656)),MAX($L$4:L6655)+1,0)</f>
        <v>0</v>
      </c>
    </row>
    <row r="6657" spans="12:12" x14ac:dyDescent="0.25">
      <c r="L6657" s="22">
        <f>IF(ISNUMBER(SEARCH(Pay_Item_Search_Text_2,M6657)),MAX($L$4:L6656)+1,0)</f>
        <v>0</v>
      </c>
    </row>
    <row r="6658" spans="12:12" x14ac:dyDescent="0.25">
      <c r="L6658" s="22">
        <f>IF(ISNUMBER(SEARCH(Pay_Item_Search_Text_2,M6658)),MAX($L$4:L6657)+1,0)</f>
        <v>0</v>
      </c>
    </row>
    <row r="6659" spans="12:12" x14ac:dyDescent="0.25">
      <c r="L6659" s="22">
        <f>IF(ISNUMBER(SEARCH(Pay_Item_Search_Text_2,M6659)),MAX($L$4:L6658)+1,0)</f>
        <v>0</v>
      </c>
    </row>
    <row r="6660" spans="12:12" x14ac:dyDescent="0.25">
      <c r="L6660" s="22">
        <f>IF(ISNUMBER(SEARCH(Pay_Item_Search_Text_2,M6660)),MAX($L$4:L6659)+1,0)</f>
        <v>0</v>
      </c>
    </row>
    <row r="6661" spans="12:12" x14ac:dyDescent="0.25">
      <c r="L6661" s="22">
        <f>IF(ISNUMBER(SEARCH(Pay_Item_Search_Text_2,M6661)),MAX($L$4:L6660)+1,0)</f>
        <v>0</v>
      </c>
    </row>
    <row r="6662" spans="12:12" x14ac:dyDescent="0.25">
      <c r="L6662" s="22">
        <f>IF(ISNUMBER(SEARCH(Pay_Item_Search_Text_2,M6662)),MAX($L$4:L6661)+1,0)</f>
        <v>0</v>
      </c>
    </row>
    <row r="6663" spans="12:12" x14ac:dyDescent="0.25">
      <c r="L6663" s="22">
        <f>IF(ISNUMBER(SEARCH(Pay_Item_Search_Text_2,M6663)),MAX($L$4:L6662)+1,0)</f>
        <v>0</v>
      </c>
    </row>
    <row r="6664" spans="12:12" x14ac:dyDescent="0.25">
      <c r="L6664" s="22">
        <f>IF(ISNUMBER(SEARCH(Pay_Item_Search_Text_2,M6664)),MAX($L$4:L6663)+1,0)</f>
        <v>0</v>
      </c>
    </row>
    <row r="6665" spans="12:12" x14ac:dyDescent="0.25">
      <c r="L6665" s="22">
        <f>IF(ISNUMBER(SEARCH(Pay_Item_Search_Text_2,M6665)),MAX($L$4:L6664)+1,0)</f>
        <v>0</v>
      </c>
    </row>
    <row r="6666" spans="12:12" x14ac:dyDescent="0.25">
      <c r="L6666" s="22">
        <f>IF(ISNUMBER(SEARCH(Pay_Item_Search_Text_2,M6666)),MAX($L$4:L6665)+1,0)</f>
        <v>0</v>
      </c>
    </row>
    <row r="6667" spans="12:12" x14ac:dyDescent="0.25">
      <c r="L6667" s="22">
        <f>IF(ISNUMBER(SEARCH(Pay_Item_Search_Text_2,M6667)),MAX($L$4:L6666)+1,0)</f>
        <v>0</v>
      </c>
    </row>
    <row r="6668" spans="12:12" x14ac:dyDescent="0.25">
      <c r="L6668" s="22">
        <f>IF(ISNUMBER(SEARCH(Pay_Item_Search_Text_2,M6668)),MAX($L$4:L6667)+1,0)</f>
        <v>0</v>
      </c>
    </row>
    <row r="6669" spans="12:12" x14ac:dyDescent="0.25">
      <c r="L6669" s="22">
        <f>IF(ISNUMBER(SEARCH(Pay_Item_Search_Text_2,M6669)),MAX($L$4:L6668)+1,0)</f>
        <v>0</v>
      </c>
    </row>
    <row r="6670" spans="12:12" x14ac:dyDescent="0.25">
      <c r="L6670" s="22">
        <f>IF(ISNUMBER(SEARCH(Pay_Item_Search_Text_2,M6670)),MAX($L$4:L6669)+1,0)</f>
        <v>0</v>
      </c>
    </row>
    <row r="6671" spans="12:12" x14ac:dyDescent="0.25">
      <c r="L6671" s="22">
        <f>IF(ISNUMBER(SEARCH(Pay_Item_Search_Text_2,M6671)),MAX($L$4:L6670)+1,0)</f>
        <v>0</v>
      </c>
    </row>
    <row r="6672" spans="12:12" x14ac:dyDescent="0.25">
      <c r="L6672" s="22">
        <f>IF(ISNUMBER(SEARCH(Pay_Item_Search_Text_2,M6672)),MAX($L$4:L6671)+1,0)</f>
        <v>0</v>
      </c>
    </row>
    <row r="6673" spans="12:12" x14ac:dyDescent="0.25">
      <c r="L6673" s="22">
        <f>IF(ISNUMBER(SEARCH(Pay_Item_Search_Text_2,M6673)),MAX($L$4:L6672)+1,0)</f>
        <v>0</v>
      </c>
    </row>
    <row r="6674" spans="12:12" x14ac:dyDescent="0.25">
      <c r="L6674" s="22">
        <f>IF(ISNUMBER(SEARCH(Pay_Item_Search_Text_2,M6674)),MAX($L$4:L6673)+1,0)</f>
        <v>0</v>
      </c>
    </row>
    <row r="6675" spans="12:12" x14ac:dyDescent="0.25">
      <c r="L6675" s="22">
        <f>IF(ISNUMBER(SEARCH(Pay_Item_Search_Text_2,M6675)),MAX($L$4:L6674)+1,0)</f>
        <v>0</v>
      </c>
    </row>
    <row r="6676" spans="12:12" x14ac:dyDescent="0.25">
      <c r="L6676" s="22">
        <f>IF(ISNUMBER(SEARCH(Pay_Item_Search_Text_2,M6676)),MAX($L$4:L6675)+1,0)</f>
        <v>0</v>
      </c>
    </row>
    <row r="6677" spans="12:12" x14ac:dyDescent="0.25">
      <c r="L6677" s="22">
        <f>IF(ISNUMBER(SEARCH(Pay_Item_Search_Text_2,M6677)),MAX($L$4:L6676)+1,0)</f>
        <v>0</v>
      </c>
    </row>
    <row r="6678" spans="12:12" x14ac:dyDescent="0.25">
      <c r="L6678" s="22">
        <f>IF(ISNUMBER(SEARCH(Pay_Item_Search_Text_2,M6678)),MAX($L$4:L6677)+1,0)</f>
        <v>0</v>
      </c>
    </row>
    <row r="6679" spans="12:12" x14ac:dyDescent="0.25">
      <c r="L6679" s="22">
        <f>IF(ISNUMBER(SEARCH(Pay_Item_Search_Text_2,M6679)),MAX($L$4:L6678)+1,0)</f>
        <v>0</v>
      </c>
    </row>
    <row r="6680" spans="12:12" x14ac:dyDescent="0.25">
      <c r="L6680" s="22">
        <f>IF(ISNUMBER(SEARCH(Pay_Item_Search_Text_2,M6680)),MAX($L$4:L6679)+1,0)</f>
        <v>0</v>
      </c>
    </row>
    <row r="6681" spans="12:12" x14ac:dyDescent="0.25">
      <c r="L6681" s="22">
        <f>IF(ISNUMBER(SEARCH(Pay_Item_Search_Text_2,M6681)),MAX($L$4:L6680)+1,0)</f>
        <v>0</v>
      </c>
    </row>
    <row r="6682" spans="12:12" x14ac:dyDescent="0.25">
      <c r="L6682" s="22">
        <f>IF(ISNUMBER(SEARCH(Pay_Item_Search_Text_2,M6682)),MAX($L$4:L6681)+1,0)</f>
        <v>0</v>
      </c>
    </row>
    <row r="6683" spans="12:12" x14ac:dyDescent="0.25">
      <c r="L6683" s="22">
        <f>IF(ISNUMBER(SEARCH(Pay_Item_Search_Text_2,M6683)),MAX($L$4:L6682)+1,0)</f>
        <v>0</v>
      </c>
    </row>
    <row r="6684" spans="12:12" x14ac:dyDescent="0.25">
      <c r="L6684" s="22">
        <f>IF(ISNUMBER(SEARCH(Pay_Item_Search_Text_2,M6684)),MAX($L$4:L6683)+1,0)</f>
        <v>0</v>
      </c>
    </row>
    <row r="6685" spans="12:12" x14ac:dyDescent="0.25">
      <c r="L6685" s="22">
        <f>IF(ISNUMBER(SEARCH(Pay_Item_Search_Text_2,M6685)),MAX($L$4:L6684)+1,0)</f>
        <v>0</v>
      </c>
    </row>
    <row r="6686" spans="12:12" x14ac:dyDescent="0.25">
      <c r="L6686" s="22">
        <f>IF(ISNUMBER(SEARCH(Pay_Item_Search_Text_2,M6686)),MAX($L$4:L6685)+1,0)</f>
        <v>0</v>
      </c>
    </row>
    <row r="6687" spans="12:12" x14ac:dyDescent="0.25">
      <c r="L6687" s="22">
        <f>IF(ISNUMBER(SEARCH(Pay_Item_Search_Text_2,M6687)),MAX($L$4:L6686)+1,0)</f>
        <v>0</v>
      </c>
    </row>
    <row r="6688" spans="12:12" x14ac:dyDescent="0.25">
      <c r="L6688" s="22">
        <f>IF(ISNUMBER(SEARCH(Pay_Item_Search_Text_2,M6688)),MAX($L$4:L6687)+1,0)</f>
        <v>0</v>
      </c>
    </row>
    <row r="6689" spans="12:12" x14ac:dyDescent="0.25">
      <c r="L6689" s="22">
        <f>IF(ISNUMBER(SEARCH(Pay_Item_Search_Text_2,M6689)),MAX($L$4:L6688)+1,0)</f>
        <v>0</v>
      </c>
    </row>
    <row r="6690" spans="12:12" x14ac:dyDescent="0.25">
      <c r="L6690" s="22">
        <f>IF(ISNUMBER(SEARCH(Pay_Item_Search_Text_2,M6690)),MAX($L$4:L6689)+1,0)</f>
        <v>0</v>
      </c>
    </row>
    <row r="6691" spans="12:12" x14ac:dyDescent="0.25">
      <c r="L6691" s="22">
        <f>IF(ISNUMBER(SEARCH(Pay_Item_Search_Text_2,M6691)),MAX($L$4:L6690)+1,0)</f>
        <v>0</v>
      </c>
    </row>
    <row r="6692" spans="12:12" x14ac:dyDescent="0.25">
      <c r="L6692" s="22">
        <f>IF(ISNUMBER(SEARCH(Pay_Item_Search_Text_2,M6692)),MAX($L$4:L6691)+1,0)</f>
        <v>0</v>
      </c>
    </row>
    <row r="6693" spans="12:12" x14ac:dyDescent="0.25">
      <c r="L6693" s="22">
        <f>IF(ISNUMBER(SEARCH(Pay_Item_Search_Text_2,M6693)),MAX($L$4:L6692)+1,0)</f>
        <v>0</v>
      </c>
    </row>
    <row r="6694" spans="12:12" x14ac:dyDescent="0.25">
      <c r="L6694" s="22">
        <f>IF(ISNUMBER(SEARCH(Pay_Item_Search_Text_2,M6694)),MAX($L$4:L6693)+1,0)</f>
        <v>0</v>
      </c>
    </row>
    <row r="6695" spans="12:12" x14ac:dyDescent="0.25">
      <c r="L6695" s="22">
        <f>IF(ISNUMBER(SEARCH(Pay_Item_Search_Text_2,M6695)),MAX($L$4:L6694)+1,0)</f>
        <v>0</v>
      </c>
    </row>
    <row r="6696" spans="12:12" x14ac:dyDescent="0.25">
      <c r="L6696" s="22">
        <f>IF(ISNUMBER(SEARCH(Pay_Item_Search_Text_2,M6696)),MAX($L$4:L6695)+1,0)</f>
        <v>0</v>
      </c>
    </row>
    <row r="6697" spans="12:12" x14ac:dyDescent="0.25">
      <c r="L6697" s="22">
        <f>IF(ISNUMBER(SEARCH(Pay_Item_Search_Text_2,M6697)),MAX($L$4:L6696)+1,0)</f>
        <v>0</v>
      </c>
    </row>
    <row r="6698" spans="12:12" x14ac:dyDescent="0.25">
      <c r="L6698" s="22">
        <f>IF(ISNUMBER(SEARCH(Pay_Item_Search_Text_2,M6698)),MAX($L$4:L6697)+1,0)</f>
        <v>0</v>
      </c>
    </row>
    <row r="6699" spans="12:12" x14ac:dyDescent="0.25">
      <c r="L6699" s="22">
        <f>IF(ISNUMBER(SEARCH(Pay_Item_Search_Text_2,M6699)),MAX($L$4:L6698)+1,0)</f>
        <v>0</v>
      </c>
    </row>
    <row r="6700" spans="12:12" x14ac:dyDescent="0.25">
      <c r="L6700" s="22">
        <f>IF(ISNUMBER(SEARCH(Pay_Item_Search_Text_2,M6700)),MAX($L$4:L6699)+1,0)</f>
        <v>0</v>
      </c>
    </row>
    <row r="6701" spans="12:12" x14ac:dyDescent="0.25">
      <c r="L6701" s="22">
        <f>IF(ISNUMBER(SEARCH(Pay_Item_Search_Text_2,M6701)),MAX($L$4:L6700)+1,0)</f>
        <v>0</v>
      </c>
    </row>
    <row r="6702" spans="12:12" x14ac:dyDescent="0.25">
      <c r="L6702" s="22">
        <f>IF(ISNUMBER(SEARCH(Pay_Item_Search_Text_2,M6702)),MAX($L$4:L6701)+1,0)</f>
        <v>0</v>
      </c>
    </row>
    <row r="6703" spans="12:12" x14ac:dyDescent="0.25">
      <c r="L6703" s="22">
        <f>IF(ISNUMBER(SEARCH(Pay_Item_Search_Text_2,M6703)),MAX($L$4:L6702)+1,0)</f>
        <v>0</v>
      </c>
    </row>
    <row r="6704" spans="12:12" x14ac:dyDescent="0.25">
      <c r="L6704" s="22">
        <f>IF(ISNUMBER(SEARCH(Pay_Item_Search_Text_2,M6704)),MAX($L$4:L6703)+1,0)</f>
        <v>0</v>
      </c>
    </row>
    <row r="6705" spans="12:12" x14ac:dyDescent="0.25">
      <c r="L6705" s="22">
        <f>IF(ISNUMBER(SEARCH(Pay_Item_Search_Text_2,M6705)),MAX($L$4:L6704)+1,0)</f>
        <v>0</v>
      </c>
    </row>
    <row r="6706" spans="12:12" x14ac:dyDescent="0.25">
      <c r="L6706" s="22">
        <f>IF(ISNUMBER(SEARCH(Pay_Item_Search_Text_2,M6706)),MAX($L$4:L6705)+1,0)</f>
        <v>0</v>
      </c>
    </row>
    <row r="6707" spans="12:12" x14ac:dyDescent="0.25">
      <c r="L6707" s="22">
        <f>IF(ISNUMBER(SEARCH(Pay_Item_Search_Text_2,M6707)),MAX($L$4:L6706)+1,0)</f>
        <v>0</v>
      </c>
    </row>
    <row r="6708" spans="12:12" x14ac:dyDescent="0.25">
      <c r="L6708" s="22">
        <f>IF(ISNUMBER(SEARCH(Pay_Item_Search_Text_2,M6708)),MAX($L$4:L6707)+1,0)</f>
        <v>0</v>
      </c>
    </row>
    <row r="6709" spans="12:12" x14ac:dyDescent="0.25">
      <c r="L6709" s="22">
        <f>IF(ISNUMBER(SEARCH(Pay_Item_Search_Text_2,M6709)),MAX($L$4:L6708)+1,0)</f>
        <v>0</v>
      </c>
    </row>
    <row r="6710" spans="12:12" x14ac:dyDescent="0.25">
      <c r="L6710" s="22">
        <f>IF(ISNUMBER(SEARCH(Pay_Item_Search_Text_2,M6710)),MAX($L$4:L6709)+1,0)</f>
        <v>0</v>
      </c>
    </row>
    <row r="6711" spans="12:12" x14ac:dyDescent="0.25">
      <c r="L6711" s="22">
        <f>IF(ISNUMBER(SEARCH(Pay_Item_Search_Text_2,M6711)),MAX($L$4:L6710)+1,0)</f>
        <v>0</v>
      </c>
    </row>
    <row r="6712" spans="12:12" x14ac:dyDescent="0.25">
      <c r="L6712" s="22">
        <f>IF(ISNUMBER(SEARCH(Pay_Item_Search_Text_2,M6712)),MAX($L$4:L6711)+1,0)</f>
        <v>0</v>
      </c>
    </row>
    <row r="6713" spans="12:12" x14ac:dyDescent="0.25">
      <c r="L6713" s="22">
        <f>IF(ISNUMBER(SEARCH(Pay_Item_Search_Text_2,M6713)),MAX($L$4:L6712)+1,0)</f>
        <v>0</v>
      </c>
    </row>
    <row r="6714" spans="12:12" x14ac:dyDescent="0.25">
      <c r="L6714" s="22">
        <f>IF(ISNUMBER(SEARCH(Pay_Item_Search_Text_2,M6714)),MAX($L$4:L6713)+1,0)</f>
        <v>0</v>
      </c>
    </row>
    <row r="6715" spans="12:12" x14ac:dyDescent="0.25">
      <c r="L6715" s="22">
        <f>IF(ISNUMBER(SEARCH(Pay_Item_Search_Text_2,M6715)),MAX($L$4:L6714)+1,0)</f>
        <v>0</v>
      </c>
    </row>
    <row r="6716" spans="12:12" x14ac:dyDescent="0.25">
      <c r="L6716" s="22">
        <f>IF(ISNUMBER(SEARCH(Pay_Item_Search_Text_2,M6716)),MAX($L$4:L6715)+1,0)</f>
        <v>0</v>
      </c>
    </row>
    <row r="6717" spans="12:12" x14ac:dyDescent="0.25">
      <c r="L6717" s="22">
        <f>IF(ISNUMBER(SEARCH(Pay_Item_Search_Text_2,M6717)),MAX($L$4:L6716)+1,0)</f>
        <v>0</v>
      </c>
    </row>
    <row r="6718" spans="12:12" x14ac:dyDescent="0.25">
      <c r="L6718" s="22">
        <f>IF(ISNUMBER(SEARCH(Pay_Item_Search_Text_2,M6718)),MAX($L$4:L6717)+1,0)</f>
        <v>0</v>
      </c>
    </row>
    <row r="6719" spans="12:12" x14ac:dyDescent="0.25">
      <c r="L6719" s="22">
        <f>IF(ISNUMBER(SEARCH(Pay_Item_Search_Text_2,M6719)),MAX($L$4:L6718)+1,0)</f>
        <v>0</v>
      </c>
    </row>
    <row r="6720" spans="12:12" x14ac:dyDescent="0.25">
      <c r="L6720" s="22">
        <f>IF(ISNUMBER(SEARCH(Pay_Item_Search_Text_2,M6720)),MAX($L$4:L6719)+1,0)</f>
        <v>0</v>
      </c>
    </row>
    <row r="6721" spans="12:12" x14ac:dyDescent="0.25">
      <c r="L6721" s="22">
        <f>IF(ISNUMBER(SEARCH(Pay_Item_Search_Text_2,M6721)),MAX($L$4:L6720)+1,0)</f>
        <v>0</v>
      </c>
    </row>
    <row r="6722" spans="12:12" x14ac:dyDescent="0.25">
      <c r="L6722" s="22">
        <f>IF(ISNUMBER(SEARCH(Pay_Item_Search_Text_2,M6722)),MAX($L$4:L6721)+1,0)</f>
        <v>0</v>
      </c>
    </row>
    <row r="6723" spans="12:12" x14ac:dyDescent="0.25">
      <c r="L6723" s="22">
        <f>IF(ISNUMBER(SEARCH(Pay_Item_Search_Text_2,M6723)),MAX($L$4:L6722)+1,0)</f>
        <v>0</v>
      </c>
    </row>
    <row r="6724" spans="12:12" x14ac:dyDescent="0.25">
      <c r="L6724" s="22">
        <f>IF(ISNUMBER(SEARCH(Pay_Item_Search_Text_2,M6724)),MAX($L$4:L6723)+1,0)</f>
        <v>0</v>
      </c>
    </row>
    <row r="6725" spans="12:12" x14ac:dyDescent="0.25">
      <c r="L6725" s="22">
        <f>IF(ISNUMBER(SEARCH(Pay_Item_Search_Text_2,M6725)),MAX($L$4:L6724)+1,0)</f>
        <v>0</v>
      </c>
    </row>
    <row r="6726" spans="12:12" x14ac:dyDescent="0.25">
      <c r="L6726" s="22">
        <f>IF(ISNUMBER(SEARCH(Pay_Item_Search_Text_2,M6726)),MAX($L$4:L6725)+1,0)</f>
        <v>0</v>
      </c>
    </row>
    <row r="6727" spans="12:12" x14ac:dyDescent="0.25">
      <c r="L6727" s="22">
        <f>IF(ISNUMBER(SEARCH(Pay_Item_Search_Text_2,M6727)),MAX($L$4:L6726)+1,0)</f>
        <v>0</v>
      </c>
    </row>
    <row r="6728" spans="12:12" x14ac:dyDescent="0.25">
      <c r="L6728" s="22">
        <f>IF(ISNUMBER(SEARCH(Pay_Item_Search_Text_2,M6728)),MAX($L$4:L6727)+1,0)</f>
        <v>0</v>
      </c>
    </row>
    <row r="6729" spans="12:12" x14ac:dyDescent="0.25">
      <c r="L6729" s="22">
        <f>IF(ISNUMBER(SEARCH(Pay_Item_Search_Text_2,M6729)),MAX($L$4:L6728)+1,0)</f>
        <v>0</v>
      </c>
    </row>
    <row r="6730" spans="12:12" x14ac:dyDescent="0.25">
      <c r="L6730" s="22">
        <f>IF(ISNUMBER(SEARCH(Pay_Item_Search_Text_2,M6730)),MAX($L$4:L6729)+1,0)</f>
        <v>0</v>
      </c>
    </row>
    <row r="6731" spans="12:12" x14ac:dyDescent="0.25">
      <c r="L6731" s="22">
        <f>IF(ISNUMBER(SEARCH(Pay_Item_Search_Text_2,M6731)),MAX($L$4:L6730)+1,0)</f>
        <v>0</v>
      </c>
    </row>
    <row r="6732" spans="12:12" x14ac:dyDescent="0.25">
      <c r="L6732" s="22">
        <f>IF(ISNUMBER(SEARCH(Pay_Item_Search_Text_2,M6732)),MAX($L$4:L6731)+1,0)</f>
        <v>0</v>
      </c>
    </row>
    <row r="6733" spans="12:12" x14ac:dyDescent="0.25">
      <c r="L6733" s="22">
        <f>IF(ISNUMBER(SEARCH(Pay_Item_Search_Text_2,M6733)),MAX($L$4:L6732)+1,0)</f>
        <v>0</v>
      </c>
    </row>
    <row r="6734" spans="12:12" x14ac:dyDescent="0.25">
      <c r="L6734" s="22">
        <f>IF(ISNUMBER(SEARCH(Pay_Item_Search_Text_2,M6734)),MAX($L$4:L6733)+1,0)</f>
        <v>0</v>
      </c>
    </row>
    <row r="6735" spans="12:12" x14ac:dyDescent="0.25">
      <c r="L6735" s="22">
        <f>IF(ISNUMBER(SEARCH(Pay_Item_Search_Text_2,M6735)),MAX($L$4:L6734)+1,0)</f>
        <v>0</v>
      </c>
    </row>
    <row r="6736" spans="12:12" x14ac:dyDescent="0.25">
      <c r="L6736" s="22">
        <f>IF(ISNUMBER(SEARCH(Pay_Item_Search_Text_2,M6736)),MAX($L$4:L6735)+1,0)</f>
        <v>0</v>
      </c>
    </row>
    <row r="6737" spans="12:12" x14ac:dyDescent="0.25">
      <c r="L6737" s="22">
        <f>IF(ISNUMBER(SEARCH(Pay_Item_Search_Text_2,M6737)),MAX($L$4:L6736)+1,0)</f>
        <v>0</v>
      </c>
    </row>
    <row r="6738" spans="12:12" x14ac:dyDescent="0.25">
      <c r="L6738" s="22">
        <f>IF(ISNUMBER(SEARCH(Pay_Item_Search_Text_2,M6738)),MAX($L$4:L6737)+1,0)</f>
        <v>0</v>
      </c>
    </row>
    <row r="6739" spans="12:12" x14ac:dyDescent="0.25">
      <c r="L6739" s="22">
        <f>IF(ISNUMBER(SEARCH(Pay_Item_Search_Text_2,M6739)),MAX($L$4:L6738)+1,0)</f>
        <v>0</v>
      </c>
    </row>
    <row r="6740" spans="12:12" x14ac:dyDescent="0.25">
      <c r="L6740" s="22">
        <f>IF(ISNUMBER(SEARCH(Pay_Item_Search_Text_2,M6740)),MAX($L$4:L6739)+1,0)</f>
        <v>0</v>
      </c>
    </row>
    <row r="6741" spans="12:12" x14ac:dyDescent="0.25">
      <c r="L6741" s="22">
        <f>IF(ISNUMBER(SEARCH(Pay_Item_Search_Text_2,M6741)),MAX($L$4:L6740)+1,0)</f>
        <v>0</v>
      </c>
    </row>
    <row r="6742" spans="12:12" x14ac:dyDescent="0.25">
      <c r="L6742" s="22">
        <f>IF(ISNUMBER(SEARCH(Pay_Item_Search_Text_2,M6742)),MAX($L$4:L6741)+1,0)</f>
        <v>0</v>
      </c>
    </row>
    <row r="6743" spans="12:12" x14ac:dyDescent="0.25">
      <c r="L6743" s="22">
        <f>IF(ISNUMBER(SEARCH(Pay_Item_Search_Text_2,M6743)),MAX($L$4:L6742)+1,0)</f>
        <v>0</v>
      </c>
    </row>
    <row r="6744" spans="12:12" x14ac:dyDescent="0.25">
      <c r="L6744" s="22">
        <f>IF(ISNUMBER(SEARCH(Pay_Item_Search_Text_2,M6744)),MAX($L$4:L6743)+1,0)</f>
        <v>0</v>
      </c>
    </row>
    <row r="6745" spans="12:12" x14ac:dyDescent="0.25">
      <c r="L6745" s="22">
        <f>IF(ISNUMBER(SEARCH(Pay_Item_Search_Text_2,M6745)),MAX($L$4:L6744)+1,0)</f>
        <v>0</v>
      </c>
    </row>
    <row r="6746" spans="12:12" x14ac:dyDescent="0.25">
      <c r="L6746" s="22">
        <f>IF(ISNUMBER(SEARCH(Pay_Item_Search_Text_2,M6746)),MAX($L$4:L6745)+1,0)</f>
        <v>0</v>
      </c>
    </row>
    <row r="6747" spans="12:12" x14ac:dyDescent="0.25">
      <c r="L6747" s="22">
        <f>IF(ISNUMBER(SEARCH(Pay_Item_Search_Text_2,M6747)),MAX($L$4:L6746)+1,0)</f>
        <v>0</v>
      </c>
    </row>
    <row r="6748" spans="12:12" x14ac:dyDescent="0.25">
      <c r="L6748" s="22">
        <f>IF(ISNUMBER(SEARCH(Pay_Item_Search_Text_2,M6748)),MAX($L$4:L6747)+1,0)</f>
        <v>0</v>
      </c>
    </row>
    <row r="6749" spans="12:12" x14ac:dyDescent="0.25">
      <c r="L6749" s="22">
        <f>IF(ISNUMBER(SEARCH(Pay_Item_Search_Text_2,M6749)),MAX($L$4:L6748)+1,0)</f>
        <v>0</v>
      </c>
    </row>
    <row r="6750" spans="12:12" x14ac:dyDescent="0.25">
      <c r="L6750" s="22">
        <f>IF(ISNUMBER(SEARCH(Pay_Item_Search_Text_2,M6750)),MAX($L$4:L6749)+1,0)</f>
        <v>0</v>
      </c>
    </row>
    <row r="6751" spans="12:12" x14ac:dyDescent="0.25">
      <c r="L6751" s="22">
        <f>IF(ISNUMBER(SEARCH(Pay_Item_Search_Text_2,M6751)),MAX($L$4:L6750)+1,0)</f>
        <v>0</v>
      </c>
    </row>
    <row r="6752" spans="12:12" x14ac:dyDescent="0.25">
      <c r="L6752" s="22">
        <f>IF(ISNUMBER(SEARCH(Pay_Item_Search_Text_2,M6752)),MAX($L$4:L6751)+1,0)</f>
        <v>0</v>
      </c>
    </row>
    <row r="6753" spans="12:12" x14ac:dyDescent="0.25">
      <c r="L6753" s="22">
        <f>IF(ISNUMBER(SEARCH(Pay_Item_Search_Text_2,M6753)),MAX($L$4:L6752)+1,0)</f>
        <v>0</v>
      </c>
    </row>
    <row r="6754" spans="12:12" x14ac:dyDescent="0.25">
      <c r="L6754" s="22">
        <f>IF(ISNUMBER(SEARCH(Pay_Item_Search_Text_2,M6754)),MAX($L$4:L6753)+1,0)</f>
        <v>0</v>
      </c>
    </row>
    <row r="6755" spans="12:12" x14ac:dyDescent="0.25">
      <c r="L6755" s="22">
        <f>IF(ISNUMBER(SEARCH(Pay_Item_Search_Text_2,M6755)),MAX($L$4:L6754)+1,0)</f>
        <v>0</v>
      </c>
    </row>
    <row r="6756" spans="12:12" x14ac:dyDescent="0.25">
      <c r="L6756" s="22">
        <f>IF(ISNUMBER(SEARCH(Pay_Item_Search_Text_2,M6756)),MAX($L$4:L6755)+1,0)</f>
        <v>0</v>
      </c>
    </row>
    <row r="6757" spans="12:12" x14ac:dyDescent="0.25">
      <c r="L6757" s="22">
        <f>IF(ISNUMBER(SEARCH(Pay_Item_Search_Text_2,M6757)),MAX($L$4:L6756)+1,0)</f>
        <v>0</v>
      </c>
    </row>
    <row r="6758" spans="12:12" x14ac:dyDescent="0.25">
      <c r="L6758" s="22">
        <f>IF(ISNUMBER(SEARCH(Pay_Item_Search_Text_2,M6758)),MAX($L$4:L6757)+1,0)</f>
        <v>0</v>
      </c>
    </row>
    <row r="6759" spans="12:12" x14ac:dyDescent="0.25">
      <c r="L6759" s="22">
        <f>IF(ISNUMBER(SEARCH(Pay_Item_Search_Text_2,M6759)),MAX($L$4:L6758)+1,0)</f>
        <v>0</v>
      </c>
    </row>
    <row r="6760" spans="12:12" x14ac:dyDescent="0.25">
      <c r="L6760" s="22">
        <f>IF(ISNUMBER(SEARCH(Pay_Item_Search_Text_2,M6760)),MAX($L$4:L6759)+1,0)</f>
        <v>0</v>
      </c>
    </row>
    <row r="6761" spans="12:12" x14ac:dyDescent="0.25">
      <c r="L6761" s="22">
        <f>IF(ISNUMBER(SEARCH(Pay_Item_Search_Text_2,M6761)),MAX($L$4:L6760)+1,0)</f>
        <v>0</v>
      </c>
    </row>
    <row r="6762" spans="12:12" x14ac:dyDescent="0.25">
      <c r="L6762" s="22">
        <f>IF(ISNUMBER(SEARCH(Pay_Item_Search_Text_2,M6762)),MAX($L$4:L6761)+1,0)</f>
        <v>0</v>
      </c>
    </row>
    <row r="6763" spans="12:12" x14ac:dyDescent="0.25">
      <c r="L6763" s="22">
        <f>IF(ISNUMBER(SEARCH(Pay_Item_Search_Text_2,M6763)),MAX($L$4:L6762)+1,0)</f>
        <v>0</v>
      </c>
    </row>
    <row r="6764" spans="12:12" x14ac:dyDescent="0.25">
      <c r="L6764" s="22">
        <f>IF(ISNUMBER(SEARCH(Pay_Item_Search_Text_2,M6764)),MAX($L$4:L6763)+1,0)</f>
        <v>0</v>
      </c>
    </row>
    <row r="6765" spans="12:12" x14ac:dyDescent="0.25">
      <c r="L6765" s="22">
        <f>IF(ISNUMBER(SEARCH(Pay_Item_Search_Text_2,M6765)),MAX($L$4:L6764)+1,0)</f>
        <v>0</v>
      </c>
    </row>
    <row r="6766" spans="12:12" x14ac:dyDescent="0.25">
      <c r="L6766" s="22">
        <f>IF(ISNUMBER(SEARCH(Pay_Item_Search_Text_2,M6766)),MAX($L$4:L6765)+1,0)</f>
        <v>0</v>
      </c>
    </row>
    <row r="6767" spans="12:12" x14ac:dyDescent="0.25">
      <c r="L6767" s="22">
        <f>IF(ISNUMBER(SEARCH(Pay_Item_Search_Text_2,M6767)),MAX($L$4:L6766)+1,0)</f>
        <v>0</v>
      </c>
    </row>
    <row r="6768" spans="12:12" x14ac:dyDescent="0.25">
      <c r="L6768" s="22">
        <f>IF(ISNUMBER(SEARCH(Pay_Item_Search_Text_2,M6768)),MAX($L$4:L6767)+1,0)</f>
        <v>0</v>
      </c>
    </row>
    <row r="6769" spans="12:12" x14ac:dyDescent="0.25">
      <c r="L6769" s="22">
        <f>IF(ISNUMBER(SEARCH(Pay_Item_Search_Text_2,M6769)),MAX($L$4:L6768)+1,0)</f>
        <v>0</v>
      </c>
    </row>
    <row r="6770" spans="12:12" x14ac:dyDescent="0.25">
      <c r="L6770" s="22">
        <f>IF(ISNUMBER(SEARCH(Pay_Item_Search_Text_2,M6770)),MAX($L$4:L6769)+1,0)</f>
        <v>0</v>
      </c>
    </row>
    <row r="6771" spans="12:12" x14ac:dyDescent="0.25">
      <c r="L6771" s="22">
        <f>IF(ISNUMBER(SEARCH(Pay_Item_Search_Text_2,M6771)),MAX($L$4:L6770)+1,0)</f>
        <v>0</v>
      </c>
    </row>
    <row r="6772" spans="12:12" x14ac:dyDescent="0.25">
      <c r="L6772" s="22">
        <f>IF(ISNUMBER(SEARCH(Pay_Item_Search_Text_2,M6772)),MAX($L$4:L6771)+1,0)</f>
        <v>0</v>
      </c>
    </row>
    <row r="6773" spans="12:12" x14ac:dyDescent="0.25">
      <c r="L6773" s="22">
        <f>IF(ISNUMBER(SEARCH(Pay_Item_Search_Text_2,M6773)),MAX($L$4:L6772)+1,0)</f>
        <v>0</v>
      </c>
    </row>
    <row r="6774" spans="12:12" x14ac:dyDescent="0.25">
      <c r="L6774" s="22">
        <f>IF(ISNUMBER(SEARCH(Pay_Item_Search_Text_2,M6774)),MAX($L$4:L6773)+1,0)</f>
        <v>0</v>
      </c>
    </row>
    <row r="6775" spans="12:12" x14ac:dyDescent="0.25">
      <c r="L6775" s="22">
        <f>IF(ISNUMBER(SEARCH(Pay_Item_Search_Text_2,M6775)),MAX($L$4:L6774)+1,0)</f>
        <v>0</v>
      </c>
    </row>
    <row r="6776" spans="12:12" x14ac:dyDescent="0.25">
      <c r="L6776" s="22">
        <f>IF(ISNUMBER(SEARCH(Pay_Item_Search_Text_2,M6776)),MAX($L$4:L6775)+1,0)</f>
        <v>0</v>
      </c>
    </row>
    <row r="6777" spans="12:12" x14ac:dyDescent="0.25">
      <c r="L6777" s="22">
        <f>IF(ISNUMBER(SEARCH(Pay_Item_Search_Text_2,M6777)),MAX($L$4:L6776)+1,0)</f>
        <v>0</v>
      </c>
    </row>
    <row r="6778" spans="12:12" x14ac:dyDescent="0.25">
      <c r="L6778" s="22">
        <f>IF(ISNUMBER(SEARCH(Pay_Item_Search_Text_2,M6778)),MAX($L$4:L6777)+1,0)</f>
        <v>0</v>
      </c>
    </row>
    <row r="6779" spans="12:12" x14ac:dyDescent="0.25">
      <c r="L6779" s="22">
        <f>IF(ISNUMBER(SEARCH(Pay_Item_Search_Text_2,M6779)),MAX($L$4:L6778)+1,0)</f>
        <v>0</v>
      </c>
    </row>
    <row r="6780" spans="12:12" x14ac:dyDescent="0.25">
      <c r="L6780" s="22">
        <f>IF(ISNUMBER(SEARCH(Pay_Item_Search_Text_2,M6780)),MAX($L$4:L6779)+1,0)</f>
        <v>0</v>
      </c>
    </row>
    <row r="6781" spans="12:12" x14ac:dyDescent="0.25">
      <c r="L6781" s="22">
        <f>IF(ISNUMBER(SEARCH(Pay_Item_Search_Text_2,M6781)),MAX($L$4:L6780)+1,0)</f>
        <v>0</v>
      </c>
    </row>
    <row r="6782" spans="12:12" x14ac:dyDescent="0.25">
      <c r="L6782" s="22">
        <f>IF(ISNUMBER(SEARCH(Pay_Item_Search_Text_2,M6782)),MAX($L$4:L6781)+1,0)</f>
        <v>0</v>
      </c>
    </row>
    <row r="6783" spans="12:12" x14ac:dyDescent="0.25">
      <c r="L6783" s="22">
        <f>IF(ISNUMBER(SEARCH(Pay_Item_Search_Text_2,M6783)),MAX($L$4:L6782)+1,0)</f>
        <v>0</v>
      </c>
    </row>
    <row r="6784" spans="12:12" x14ac:dyDescent="0.25">
      <c r="L6784" s="22">
        <f>IF(ISNUMBER(SEARCH(Pay_Item_Search_Text_2,M6784)),MAX($L$4:L6783)+1,0)</f>
        <v>0</v>
      </c>
    </row>
    <row r="6785" spans="12:12" x14ac:dyDescent="0.25">
      <c r="L6785" s="22">
        <f>IF(ISNUMBER(SEARCH(Pay_Item_Search_Text_2,M6785)),MAX($L$4:L6784)+1,0)</f>
        <v>0</v>
      </c>
    </row>
    <row r="6786" spans="12:12" x14ac:dyDescent="0.25">
      <c r="L6786" s="22">
        <f>IF(ISNUMBER(SEARCH(Pay_Item_Search_Text_2,M6786)),MAX($L$4:L6785)+1,0)</f>
        <v>0</v>
      </c>
    </row>
    <row r="6787" spans="12:12" x14ac:dyDescent="0.25">
      <c r="L6787" s="22">
        <f>IF(ISNUMBER(SEARCH(Pay_Item_Search_Text_2,M6787)),MAX($L$4:L6786)+1,0)</f>
        <v>0</v>
      </c>
    </row>
    <row r="6788" spans="12:12" x14ac:dyDescent="0.25">
      <c r="L6788" s="22">
        <f>IF(ISNUMBER(SEARCH(Pay_Item_Search_Text_2,M6788)),MAX($L$4:L6787)+1,0)</f>
        <v>0</v>
      </c>
    </row>
    <row r="6789" spans="12:12" x14ac:dyDescent="0.25">
      <c r="L6789" s="22">
        <f>IF(ISNUMBER(SEARCH(Pay_Item_Search_Text_2,M6789)),MAX($L$4:L6788)+1,0)</f>
        <v>0</v>
      </c>
    </row>
    <row r="6790" spans="12:12" x14ac:dyDescent="0.25">
      <c r="L6790" s="22">
        <f>IF(ISNUMBER(SEARCH(Pay_Item_Search_Text_2,M6790)),MAX($L$4:L6789)+1,0)</f>
        <v>0</v>
      </c>
    </row>
    <row r="6791" spans="12:12" x14ac:dyDescent="0.25">
      <c r="L6791" s="22">
        <f>IF(ISNUMBER(SEARCH(Pay_Item_Search_Text_2,M6791)),MAX($L$4:L6790)+1,0)</f>
        <v>0</v>
      </c>
    </row>
    <row r="6792" spans="12:12" x14ac:dyDescent="0.25">
      <c r="L6792" s="22">
        <f>IF(ISNUMBER(SEARCH(Pay_Item_Search_Text_2,M6792)),MAX($L$4:L6791)+1,0)</f>
        <v>0</v>
      </c>
    </row>
    <row r="6793" spans="12:12" x14ac:dyDescent="0.25">
      <c r="L6793" s="22">
        <f>IF(ISNUMBER(SEARCH(Pay_Item_Search_Text_2,M6793)),MAX($L$4:L6792)+1,0)</f>
        <v>0</v>
      </c>
    </row>
    <row r="6794" spans="12:12" x14ac:dyDescent="0.25">
      <c r="L6794" s="22">
        <f>IF(ISNUMBER(SEARCH(Pay_Item_Search_Text_2,M6794)),MAX($L$4:L6793)+1,0)</f>
        <v>0</v>
      </c>
    </row>
    <row r="6795" spans="12:12" x14ac:dyDescent="0.25">
      <c r="L6795" s="22">
        <f>IF(ISNUMBER(SEARCH(Pay_Item_Search_Text_2,M6795)),MAX($L$4:L6794)+1,0)</f>
        <v>0</v>
      </c>
    </row>
    <row r="6796" spans="12:12" x14ac:dyDescent="0.25">
      <c r="L6796" s="22">
        <f>IF(ISNUMBER(SEARCH(Pay_Item_Search_Text_2,M6796)),MAX($L$4:L6795)+1,0)</f>
        <v>0</v>
      </c>
    </row>
    <row r="6797" spans="12:12" x14ac:dyDescent="0.25">
      <c r="L6797" s="22">
        <f>IF(ISNUMBER(SEARCH(Pay_Item_Search_Text_2,M6797)),MAX($L$4:L6796)+1,0)</f>
        <v>0</v>
      </c>
    </row>
    <row r="6798" spans="12:12" x14ac:dyDescent="0.25">
      <c r="L6798" s="22">
        <f>IF(ISNUMBER(SEARCH(Pay_Item_Search_Text_2,M6798)),MAX($L$4:L6797)+1,0)</f>
        <v>0</v>
      </c>
    </row>
    <row r="6799" spans="12:12" x14ac:dyDescent="0.25">
      <c r="L6799" s="22">
        <f>IF(ISNUMBER(SEARCH(Pay_Item_Search_Text_2,M6799)),MAX($L$4:L6798)+1,0)</f>
        <v>0</v>
      </c>
    </row>
    <row r="6800" spans="12:12" x14ac:dyDescent="0.25">
      <c r="L6800" s="22">
        <f>IF(ISNUMBER(SEARCH(Pay_Item_Search_Text_2,M6800)),MAX($L$4:L6799)+1,0)</f>
        <v>0</v>
      </c>
    </row>
    <row r="6801" spans="12:12" x14ac:dyDescent="0.25">
      <c r="L6801" s="22">
        <f>IF(ISNUMBER(SEARCH(Pay_Item_Search_Text_2,M6801)),MAX($L$4:L6800)+1,0)</f>
        <v>0</v>
      </c>
    </row>
    <row r="6802" spans="12:12" x14ac:dyDescent="0.25">
      <c r="L6802" s="22">
        <f>IF(ISNUMBER(SEARCH(Pay_Item_Search_Text_2,M6802)),MAX($L$4:L6801)+1,0)</f>
        <v>0</v>
      </c>
    </row>
    <row r="6803" spans="12:12" x14ac:dyDescent="0.25">
      <c r="L6803" s="22">
        <f>IF(ISNUMBER(SEARCH(Pay_Item_Search_Text_2,M6803)),MAX($L$4:L6802)+1,0)</f>
        <v>0</v>
      </c>
    </row>
    <row r="6804" spans="12:12" x14ac:dyDescent="0.25">
      <c r="L6804" s="22">
        <f>IF(ISNUMBER(SEARCH(Pay_Item_Search_Text_2,M6804)),MAX($L$4:L6803)+1,0)</f>
        <v>0</v>
      </c>
    </row>
    <row r="6805" spans="12:12" x14ac:dyDescent="0.25">
      <c r="L6805" s="22">
        <f>IF(ISNUMBER(SEARCH(Pay_Item_Search_Text_2,M6805)),MAX($L$4:L6804)+1,0)</f>
        <v>0</v>
      </c>
    </row>
    <row r="6806" spans="12:12" x14ac:dyDescent="0.25">
      <c r="L6806" s="22">
        <f>IF(ISNUMBER(SEARCH(Pay_Item_Search_Text_2,M6806)),MAX($L$4:L6805)+1,0)</f>
        <v>0</v>
      </c>
    </row>
    <row r="6807" spans="12:12" x14ac:dyDescent="0.25">
      <c r="L6807" s="22">
        <f>IF(ISNUMBER(SEARCH(Pay_Item_Search_Text_2,M6807)),MAX($L$4:L6806)+1,0)</f>
        <v>0</v>
      </c>
    </row>
    <row r="6808" spans="12:12" x14ac:dyDescent="0.25">
      <c r="L6808" s="22">
        <f>IF(ISNUMBER(SEARCH(Pay_Item_Search_Text_2,M6808)),MAX($L$4:L6807)+1,0)</f>
        <v>0</v>
      </c>
    </row>
    <row r="6809" spans="12:12" x14ac:dyDescent="0.25">
      <c r="L6809" s="22">
        <f>IF(ISNUMBER(SEARCH(Pay_Item_Search_Text_2,M6809)),MAX($L$4:L6808)+1,0)</f>
        <v>0</v>
      </c>
    </row>
    <row r="6810" spans="12:12" x14ac:dyDescent="0.25">
      <c r="L6810" s="22">
        <f>IF(ISNUMBER(SEARCH(Pay_Item_Search_Text_2,M6810)),MAX($L$4:L6809)+1,0)</f>
        <v>0</v>
      </c>
    </row>
    <row r="6811" spans="12:12" x14ac:dyDescent="0.25">
      <c r="L6811" s="22">
        <f>IF(ISNUMBER(SEARCH(Pay_Item_Search_Text_2,M6811)),MAX($L$4:L6810)+1,0)</f>
        <v>0</v>
      </c>
    </row>
    <row r="6812" spans="12:12" x14ac:dyDescent="0.25">
      <c r="L6812" s="22">
        <f>IF(ISNUMBER(SEARCH(Pay_Item_Search_Text_2,M6812)),MAX($L$4:L6811)+1,0)</f>
        <v>0</v>
      </c>
    </row>
    <row r="6813" spans="12:12" x14ac:dyDescent="0.25">
      <c r="L6813" s="22">
        <f>IF(ISNUMBER(SEARCH(Pay_Item_Search_Text_2,M6813)),MAX($L$4:L6812)+1,0)</f>
        <v>0</v>
      </c>
    </row>
    <row r="6814" spans="12:12" x14ac:dyDescent="0.25">
      <c r="L6814" s="22">
        <f>IF(ISNUMBER(SEARCH(Pay_Item_Search_Text_2,M6814)),MAX($L$4:L6813)+1,0)</f>
        <v>0</v>
      </c>
    </row>
    <row r="6815" spans="12:12" x14ac:dyDescent="0.25">
      <c r="L6815" s="22">
        <f>IF(ISNUMBER(SEARCH(Pay_Item_Search_Text_2,M6815)),MAX($L$4:L6814)+1,0)</f>
        <v>0</v>
      </c>
    </row>
    <row r="6816" spans="12:12" x14ac:dyDescent="0.25">
      <c r="L6816" s="22">
        <f>IF(ISNUMBER(SEARCH(Pay_Item_Search_Text_2,M6816)),MAX($L$4:L6815)+1,0)</f>
        <v>0</v>
      </c>
    </row>
    <row r="6817" spans="12:12" x14ac:dyDescent="0.25">
      <c r="L6817" s="22">
        <f>IF(ISNUMBER(SEARCH(Pay_Item_Search_Text_2,M6817)),MAX($L$4:L6816)+1,0)</f>
        <v>0</v>
      </c>
    </row>
    <row r="6818" spans="12:12" x14ac:dyDescent="0.25">
      <c r="L6818" s="22">
        <f>IF(ISNUMBER(SEARCH(Pay_Item_Search_Text_2,M6818)),MAX($L$4:L6817)+1,0)</f>
        <v>0</v>
      </c>
    </row>
    <row r="6819" spans="12:12" x14ac:dyDescent="0.25">
      <c r="L6819" s="22">
        <f>IF(ISNUMBER(SEARCH(Pay_Item_Search_Text_2,M6819)),MAX($L$4:L6818)+1,0)</f>
        <v>0</v>
      </c>
    </row>
    <row r="6820" spans="12:12" x14ac:dyDescent="0.25">
      <c r="L6820" s="22">
        <f>IF(ISNUMBER(SEARCH(Pay_Item_Search_Text_2,M6820)),MAX($L$4:L6819)+1,0)</f>
        <v>0</v>
      </c>
    </row>
    <row r="6821" spans="12:12" x14ac:dyDescent="0.25">
      <c r="L6821" s="22">
        <f>IF(ISNUMBER(SEARCH(Pay_Item_Search_Text_2,M6821)),MAX($L$4:L6820)+1,0)</f>
        <v>0</v>
      </c>
    </row>
    <row r="6822" spans="12:12" x14ac:dyDescent="0.25">
      <c r="L6822" s="22">
        <f>IF(ISNUMBER(SEARCH(Pay_Item_Search_Text_2,M6822)),MAX($L$4:L6821)+1,0)</f>
        <v>0</v>
      </c>
    </row>
    <row r="6823" spans="12:12" x14ac:dyDescent="0.25">
      <c r="L6823" s="22">
        <f>IF(ISNUMBER(SEARCH(Pay_Item_Search_Text_2,M6823)),MAX($L$4:L6822)+1,0)</f>
        <v>0</v>
      </c>
    </row>
    <row r="6824" spans="12:12" x14ac:dyDescent="0.25">
      <c r="L6824" s="22">
        <f>IF(ISNUMBER(SEARCH(Pay_Item_Search_Text_2,M6824)),MAX($L$4:L6823)+1,0)</f>
        <v>0</v>
      </c>
    </row>
    <row r="6825" spans="12:12" x14ac:dyDescent="0.25">
      <c r="L6825" s="22">
        <f>IF(ISNUMBER(SEARCH(Pay_Item_Search_Text_2,M6825)),MAX($L$4:L6824)+1,0)</f>
        <v>0</v>
      </c>
    </row>
    <row r="6826" spans="12:12" x14ac:dyDescent="0.25">
      <c r="L6826" s="22">
        <f>IF(ISNUMBER(SEARCH(Pay_Item_Search_Text_2,M6826)),MAX($L$4:L6825)+1,0)</f>
        <v>0</v>
      </c>
    </row>
    <row r="6827" spans="12:12" x14ac:dyDescent="0.25">
      <c r="L6827" s="22">
        <f>IF(ISNUMBER(SEARCH(Pay_Item_Search_Text_2,M6827)),MAX($L$4:L6826)+1,0)</f>
        <v>0</v>
      </c>
    </row>
    <row r="6828" spans="12:12" x14ac:dyDescent="0.25">
      <c r="L6828" s="22">
        <f>IF(ISNUMBER(SEARCH(Pay_Item_Search_Text_2,M6828)),MAX($L$4:L6827)+1,0)</f>
        <v>0</v>
      </c>
    </row>
    <row r="6829" spans="12:12" x14ac:dyDescent="0.25">
      <c r="L6829" s="22">
        <f>IF(ISNUMBER(SEARCH(Pay_Item_Search_Text_2,M6829)),MAX($L$4:L6828)+1,0)</f>
        <v>0</v>
      </c>
    </row>
    <row r="6830" spans="12:12" x14ac:dyDescent="0.25">
      <c r="L6830" s="22">
        <f>IF(ISNUMBER(SEARCH(Pay_Item_Search_Text_2,M6830)),MAX($L$4:L6829)+1,0)</f>
        <v>0</v>
      </c>
    </row>
    <row r="6831" spans="12:12" x14ac:dyDescent="0.25">
      <c r="L6831" s="22">
        <f>IF(ISNUMBER(SEARCH(Pay_Item_Search_Text_2,M6831)),MAX($L$4:L6830)+1,0)</f>
        <v>0</v>
      </c>
    </row>
    <row r="6832" spans="12:12" x14ac:dyDescent="0.25">
      <c r="L6832" s="22">
        <f>IF(ISNUMBER(SEARCH(Pay_Item_Search_Text_2,M6832)),MAX($L$4:L6831)+1,0)</f>
        <v>0</v>
      </c>
    </row>
    <row r="6833" spans="12:12" x14ac:dyDescent="0.25">
      <c r="L6833" s="22">
        <f>IF(ISNUMBER(SEARCH(Pay_Item_Search_Text_2,M6833)),MAX($L$4:L6832)+1,0)</f>
        <v>0</v>
      </c>
    </row>
    <row r="6834" spans="12:12" x14ac:dyDescent="0.25">
      <c r="L6834" s="22">
        <f>IF(ISNUMBER(SEARCH(Pay_Item_Search_Text_2,M6834)),MAX($L$4:L6833)+1,0)</f>
        <v>0</v>
      </c>
    </row>
    <row r="6835" spans="12:12" x14ac:dyDescent="0.25">
      <c r="L6835" s="22">
        <f>IF(ISNUMBER(SEARCH(Pay_Item_Search_Text_2,M6835)),MAX($L$4:L6834)+1,0)</f>
        <v>0</v>
      </c>
    </row>
    <row r="6836" spans="12:12" x14ac:dyDescent="0.25">
      <c r="L6836" s="22">
        <f>IF(ISNUMBER(SEARCH(Pay_Item_Search_Text_2,M6836)),MAX($L$4:L6835)+1,0)</f>
        <v>0</v>
      </c>
    </row>
    <row r="6837" spans="12:12" x14ac:dyDescent="0.25">
      <c r="L6837" s="22">
        <f>IF(ISNUMBER(SEARCH(Pay_Item_Search_Text_2,M6837)),MAX($L$4:L6836)+1,0)</f>
        <v>0</v>
      </c>
    </row>
    <row r="6838" spans="12:12" x14ac:dyDescent="0.25">
      <c r="L6838" s="22">
        <f>IF(ISNUMBER(SEARCH(Pay_Item_Search_Text_2,M6838)),MAX($L$4:L6837)+1,0)</f>
        <v>0</v>
      </c>
    </row>
    <row r="6839" spans="12:12" x14ac:dyDescent="0.25">
      <c r="L6839" s="22">
        <f>IF(ISNUMBER(SEARCH(Pay_Item_Search_Text_2,M6839)),MAX($L$4:L6838)+1,0)</f>
        <v>0</v>
      </c>
    </row>
    <row r="6840" spans="12:12" x14ac:dyDescent="0.25">
      <c r="L6840" s="22">
        <f>IF(ISNUMBER(SEARCH(Pay_Item_Search_Text_2,M6840)),MAX($L$4:L6839)+1,0)</f>
        <v>0</v>
      </c>
    </row>
    <row r="6841" spans="12:12" x14ac:dyDescent="0.25">
      <c r="L6841" s="22">
        <f>IF(ISNUMBER(SEARCH(Pay_Item_Search_Text_2,M6841)),MAX($L$4:L6840)+1,0)</f>
        <v>0</v>
      </c>
    </row>
    <row r="6842" spans="12:12" x14ac:dyDescent="0.25">
      <c r="L6842" s="22">
        <f>IF(ISNUMBER(SEARCH(Pay_Item_Search_Text_2,M6842)),MAX($L$4:L6841)+1,0)</f>
        <v>0</v>
      </c>
    </row>
    <row r="6843" spans="12:12" x14ac:dyDescent="0.25">
      <c r="L6843" s="22">
        <f>IF(ISNUMBER(SEARCH(Pay_Item_Search_Text_2,M6843)),MAX($L$4:L6842)+1,0)</f>
        <v>0</v>
      </c>
    </row>
    <row r="6844" spans="12:12" x14ac:dyDescent="0.25">
      <c r="L6844" s="22">
        <f>IF(ISNUMBER(SEARCH(Pay_Item_Search_Text_2,M6844)),MAX($L$4:L6843)+1,0)</f>
        <v>0</v>
      </c>
    </row>
    <row r="6845" spans="12:12" x14ac:dyDescent="0.25">
      <c r="L6845" s="22">
        <f>IF(ISNUMBER(SEARCH(Pay_Item_Search_Text_2,M6845)),MAX($L$4:L6844)+1,0)</f>
        <v>0</v>
      </c>
    </row>
    <row r="6846" spans="12:12" x14ac:dyDescent="0.25">
      <c r="L6846" s="22">
        <f>IF(ISNUMBER(SEARCH(Pay_Item_Search_Text_2,M6846)),MAX($L$4:L6845)+1,0)</f>
        <v>0</v>
      </c>
    </row>
    <row r="6847" spans="12:12" x14ac:dyDescent="0.25">
      <c r="L6847" s="22">
        <f>IF(ISNUMBER(SEARCH(Pay_Item_Search_Text_2,M6847)),MAX($L$4:L6846)+1,0)</f>
        <v>0</v>
      </c>
    </row>
    <row r="6848" spans="12:12" x14ac:dyDescent="0.25">
      <c r="L6848" s="22">
        <f>IF(ISNUMBER(SEARCH(Pay_Item_Search_Text_2,M6848)),MAX($L$4:L6847)+1,0)</f>
        <v>0</v>
      </c>
    </row>
    <row r="6849" spans="12:12" x14ac:dyDescent="0.25">
      <c r="L6849" s="22">
        <f>IF(ISNUMBER(SEARCH(Pay_Item_Search_Text_2,M6849)),MAX($L$4:L6848)+1,0)</f>
        <v>0</v>
      </c>
    </row>
    <row r="6850" spans="12:12" x14ac:dyDescent="0.25">
      <c r="L6850" s="22">
        <f>IF(ISNUMBER(SEARCH(Pay_Item_Search_Text_2,M6850)),MAX($L$4:L6849)+1,0)</f>
        <v>0</v>
      </c>
    </row>
    <row r="6851" spans="12:12" x14ac:dyDescent="0.25">
      <c r="L6851" s="22">
        <f>IF(ISNUMBER(SEARCH(Pay_Item_Search_Text_2,M6851)),MAX($L$4:L6850)+1,0)</f>
        <v>0</v>
      </c>
    </row>
    <row r="6852" spans="12:12" x14ac:dyDescent="0.25">
      <c r="L6852" s="22">
        <f>IF(ISNUMBER(SEARCH(Pay_Item_Search_Text_2,M6852)),MAX($L$4:L6851)+1,0)</f>
        <v>0</v>
      </c>
    </row>
    <row r="6853" spans="12:12" x14ac:dyDescent="0.25">
      <c r="L6853" s="22">
        <f>IF(ISNUMBER(SEARCH(Pay_Item_Search_Text_2,M6853)),MAX($L$4:L6852)+1,0)</f>
        <v>0</v>
      </c>
    </row>
    <row r="6854" spans="12:12" x14ac:dyDescent="0.25">
      <c r="L6854" s="22">
        <f>IF(ISNUMBER(SEARCH(Pay_Item_Search_Text_2,M6854)),MAX($L$4:L6853)+1,0)</f>
        <v>0</v>
      </c>
    </row>
    <row r="6855" spans="12:12" x14ac:dyDescent="0.25">
      <c r="L6855" s="22">
        <f>IF(ISNUMBER(SEARCH(Pay_Item_Search_Text_2,M6855)),MAX($L$4:L6854)+1,0)</f>
        <v>0</v>
      </c>
    </row>
    <row r="6856" spans="12:12" x14ac:dyDescent="0.25">
      <c r="L6856" s="22">
        <f>IF(ISNUMBER(SEARCH(Pay_Item_Search_Text_2,M6856)),MAX($L$4:L6855)+1,0)</f>
        <v>0</v>
      </c>
    </row>
    <row r="6857" spans="12:12" x14ac:dyDescent="0.25">
      <c r="L6857" s="22">
        <f>IF(ISNUMBER(SEARCH(Pay_Item_Search_Text_2,M6857)),MAX($L$4:L6856)+1,0)</f>
        <v>0</v>
      </c>
    </row>
    <row r="6858" spans="12:12" x14ac:dyDescent="0.25">
      <c r="L6858" s="22">
        <f>IF(ISNUMBER(SEARCH(Pay_Item_Search_Text_2,M6858)),MAX($L$4:L6857)+1,0)</f>
        <v>0</v>
      </c>
    </row>
    <row r="6859" spans="12:12" x14ac:dyDescent="0.25">
      <c r="L6859" s="22">
        <f>IF(ISNUMBER(SEARCH(Pay_Item_Search_Text_2,M6859)),MAX($L$4:L6858)+1,0)</f>
        <v>0</v>
      </c>
    </row>
    <row r="6860" spans="12:12" x14ac:dyDescent="0.25">
      <c r="L6860" s="22">
        <f>IF(ISNUMBER(SEARCH(Pay_Item_Search_Text_2,M6860)),MAX($L$4:L6859)+1,0)</f>
        <v>0</v>
      </c>
    </row>
    <row r="6861" spans="12:12" x14ac:dyDescent="0.25">
      <c r="L6861" s="22">
        <f>IF(ISNUMBER(SEARCH(Pay_Item_Search_Text_2,M6861)),MAX($L$4:L6860)+1,0)</f>
        <v>0</v>
      </c>
    </row>
    <row r="6862" spans="12:12" x14ac:dyDescent="0.25">
      <c r="L6862" s="22">
        <f>IF(ISNUMBER(SEARCH(Pay_Item_Search_Text_2,M6862)),MAX($L$4:L6861)+1,0)</f>
        <v>0</v>
      </c>
    </row>
    <row r="6863" spans="12:12" x14ac:dyDescent="0.25">
      <c r="L6863" s="22">
        <f>IF(ISNUMBER(SEARCH(Pay_Item_Search_Text_2,M6863)),MAX($L$4:L6862)+1,0)</f>
        <v>0</v>
      </c>
    </row>
    <row r="6864" spans="12:12" x14ac:dyDescent="0.25">
      <c r="L6864" s="22">
        <f>IF(ISNUMBER(SEARCH(Pay_Item_Search_Text_2,M6864)),MAX($L$4:L6863)+1,0)</f>
        <v>0</v>
      </c>
    </row>
    <row r="6865" spans="12:12" x14ac:dyDescent="0.25">
      <c r="L6865" s="22">
        <f>IF(ISNUMBER(SEARCH(Pay_Item_Search_Text_2,M6865)),MAX($L$4:L6864)+1,0)</f>
        <v>0</v>
      </c>
    </row>
    <row r="6866" spans="12:12" x14ac:dyDescent="0.25">
      <c r="L6866" s="22">
        <f>IF(ISNUMBER(SEARCH(Pay_Item_Search_Text_2,M6866)),MAX($L$4:L6865)+1,0)</f>
        <v>0</v>
      </c>
    </row>
    <row r="6867" spans="12:12" x14ac:dyDescent="0.25">
      <c r="L6867" s="22">
        <f>IF(ISNUMBER(SEARCH(Pay_Item_Search_Text_2,M6867)),MAX($L$4:L6866)+1,0)</f>
        <v>0</v>
      </c>
    </row>
    <row r="6868" spans="12:12" x14ac:dyDescent="0.25">
      <c r="L6868" s="22">
        <f>IF(ISNUMBER(SEARCH(Pay_Item_Search_Text_2,M6868)),MAX($L$4:L6867)+1,0)</f>
        <v>0</v>
      </c>
    </row>
    <row r="6869" spans="12:12" x14ac:dyDescent="0.25">
      <c r="L6869" s="22">
        <f>IF(ISNUMBER(SEARCH(Pay_Item_Search_Text_2,M6869)),MAX($L$4:L6868)+1,0)</f>
        <v>0</v>
      </c>
    </row>
    <row r="6870" spans="12:12" x14ac:dyDescent="0.25">
      <c r="L6870" s="22">
        <f>IF(ISNUMBER(SEARCH(Pay_Item_Search_Text_2,M6870)),MAX($L$4:L6869)+1,0)</f>
        <v>0</v>
      </c>
    </row>
    <row r="6871" spans="12:12" x14ac:dyDescent="0.25">
      <c r="L6871" s="22">
        <f>IF(ISNUMBER(SEARCH(Pay_Item_Search_Text_2,M6871)),MAX($L$4:L6870)+1,0)</f>
        <v>0</v>
      </c>
    </row>
    <row r="6872" spans="12:12" x14ac:dyDescent="0.25">
      <c r="L6872" s="22">
        <f>IF(ISNUMBER(SEARCH(Pay_Item_Search_Text_2,M6872)),MAX($L$4:L6871)+1,0)</f>
        <v>0</v>
      </c>
    </row>
    <row r="6873" spans="12:12" x14ac:dyDescent="0.25">
      <c r="L6873" s="22">
        <f>IF(ISNUMBER(SEARCH(Pay_Item_Search_Text_2,M6873)),MAX($L$4:L6872)+1,0)</f>
        <v>0</v>
      </c>
    </row>
    <row r="6874" spans="12:12" x14ac:dyDescent="0.25">
      <c r="L6874" s="22">
        <f>IF(ISNUMBER(SEARCH(Pay_Item_Search_Text_2,M6874)),MAX($L$4:L6873)+1,0)</f>
        <v>0</v>
      </c>
    </row>
    <row r="6875" spans="12:12" x14ac:dyDescent="0.25">
      <c r="L6875" s="22">
        <f>IF(ISNUMBER(SEARCH(Pay_Item_Search_Text_2,M6875)),MAX($L$4:L6874)+1,0)</f>
        <v>0</v>
      </c>
    </row>
    <row r="6876" spans="12:12" x14ac:dyDescent="0.25">
      <c r="L6876" s="22">
        <f>IF(ISNUMBER(SEARCH(Pay_Item_Search_Text_2,M6876)),MAX($L$4:L6875)+1,0)</f>
        <v>0</v>
      </c>
    </row>
    <row r="6877" spans="12:12" x14ac:dyDescent="0.25">
      <c r="L6877" s="22">
        <f>IF(ISNUMBER(SEARCH(Pay_Item_Search_Text_2,M6877)),MAX($L$4:L6876)+1,0)</f>
        <v>0</v>
      </c>
    </row>
    <row r="6878" spans="12:12" x14ac:dyDescent="0.25">
      <c r="L6878" s="22">
        <f>IF(ISNUMBER(SEARCH(Pay_Item_Search_Text_2,M6878)),MAX($L$4:L6877)+1,0)</f>
        <v>0</v>
      </c>
    </row>
    <row r="6879" spans="12:12" x14ac:dyDescent="0.25">
      <c r="L6879" s="22">
        <f>IF(ISNUMBER(SEARCH(Pay_Item_Search_Text_2,M6879)),MAX($L$4:L6878)+1,0)</f>
        <v>0</v>
      </c>
    </row>
    <row r="6880" spans="12:12" x14ac:dyDescent="0.25">
      <c r="L6880" s="22">
        <f>IF(ISNUMBER(SEARCH(Pay_Item_Search_Text_2,M6880)),MAX($L$4:L6879)+1,0)</f>
        <v>0</v>
      </c>
    </row>
    <row r="6881" spans="12:12" x14ac:dyDescent="0.25">
      <c r="L6881" s="22">
        <f>IF(ISNUMBER(SEARCH(Pay_Item_Search_Text_2,M6881)),MAX($L$4:L6880)+1,0)</f>
        <v>0</v>
      </c>
    </row>
    <row r="6882" spans="12:12" x14ac:dyDescent="0.25">
      <c r="L6882" s="22">
        <f>IF(ISNUMBER(SEARCH(Pay_Item_Search_Text_2,M6882)),MAX($L$4:L6881)+1,0)</f>
        <v>0</v>
      </c>
    </row>
    <row r="6883" spans="12:12" x14ac:dyDescent="0.25">
      <c r="L6883" s="22">
        <f>IF(ISNUMBER(SEARCH(Pay_Item_Search_Text_2,M6883)),MAX($L$4:L6882)+1,0)</f>
        <v>0</v>
      </c>
    </row>
    <row r="6884" spans="12:12" x14ac:dyDescent="0.25">
      <c r="L6884" s="22">
        <f>IF(ISNUMBER(SEARCH(Pay_Item_Search_Text_2,M6884)),MAX($L$4:L6883)+1,0)</f>
        <v>0</v>
      </c>
    </row>
    <row r="6885" spans="12:12" x14ac:dyDescent="0.25">
      <c r="L6885" s="22">
        <f>IF(ISNUMBER(SEARCH(Pay_Item_Search_Text_2,M6885)),MAX($L$4:L6884)+1,0)</f>
        <v>0</v>
      </c>
    </row>
    <row r="6886" spans="12:12" x14ac:dyDescent="0.25">
      <c r="L6886" s="22">
        <f>IF(ISNUMBER(SEARCH(Pay_Item_Search_Text_2,M6886)),MAX($L$4:L6885)+1,0)</f>
        <v>0</v>
      </c>
    </row>
    <row r="6887" spans="12:12" x14ac:dyDescent="0.25">
      <c r="L6887" s="22">
        <f>IF(ISNUMBER(SEARCH(Pay_Item_Search_Text_2,M6887)),MAX($L$4:L6886)+1,0)</f>
        <v>0</v>
      </c>
    </row>
    <row r="6888" spans="12:12" x14ac:dyDescent="0.25">
      <c r="L6888" s="22">
        <f>IF(ISNUMBER(SEARCH(Pay_Item_Search_Text_2,M6888)),MAX($L$4:L6887)+1,0)</f>
        <v>0</v>
      </c>
    </row>
    <row r="6889" spans="12:12" x14ac:dyDescent="0.25">
      <c r="L6889" s="22">
        <f>IF(ISNUMBER(SEARCH(Pay_Item_Search_Text_2,M6889)),MAX($L$4:L6888)+1,0)</f>
        <v>0</v>
      </c>
    </row>
    <row r="6890" spans="12:12" x14ac:dyDescent="0.25">
      <c r="L6890" s="22">
        <f>IF(ISNUMBER(SEARCH(Pay_Item_Search_Text_2,M6890)),MAX($L$4:L6889)+1,0)</f>
        <v>0</v>
      </c>
    </row>
    <row r="6891" spans="12:12" x14ac:dyDescent="0.25">
      <c r="L6891" s="22">
        <f>IF(ISNUMBER(SEARCH(Pay_Item_Search_Text_2,M6891)),MAX($L$4:L6890)+1,0)</f>
        <v>0</v>
      </c>
    </row>
    <row r="6892" spans="12:12" x14ac:dyDescent="0.25">
      <c r="L6892" s="22">
        <f>IF(ISNUMBER(SEARCH(Pay_Item_Search_Text_2,M6892)),MAX($L$4:L6891)+1,0)</f>
        <v>0</v>
      </c>
    </row>
    <row r="6893" spans="12:12" x14ac:dyDescent="0.25">
      <c r="L6893" s="22">
        <f>IF(ISNUMBER(SEARCH(Pay_Item_Search_Text_2,M6893)),MAX($L$4:L6892)+1,0)</f>
        <v>0</v>
      </c>
    </row>
    <row r="6894" spans="12:12" x14ac:dyDescent="0.25">
      <c r="L6894" s="22">
        <f>IF(ISNUMBER(SEARCH(Pay_Item_Search_Text_2,M6894)),MAX($L$4:L6893)+1,0)</f>
        <v>0</v>
      </c>
    </row>
    <row r="6895" spans="12:12" x14ac:dyDescent="0.25">
      <c r="L6895" s="22">
        <f>IF(ISNUMBER(SEARCH(Pay_Item_Search_Text_2,M6895)),MAX($L$4:L6894)+1,0)</f>
        <v>0</v>
      </c>
    </row>
    <row r="6896" spans="12:12" x14ac:dyDescent="0.25">
      <c r="L6896" s="22">
        <f>IF(ISNUMBER(SEARCH(Pay_Item_Search_Text_2,M6896)),MAX($L$4:L6895)+1,0)</f>
        <v>0</v>
      </c>
    </row>
    <row r="6897" spans="12:12" x14ac:dyDescent="0.25">
      <c r="L6897" s="22">
        <f>IF(ISNUMBER(SEARCH(Pay_Item_Search_Text_2,M6897)),MAX($L$4:L6896)+1,0)</f>
        <v>0</v>
      </c>
    </row>
    <row r="6898" spans="12:12" x14ac:dyDescent="0.25">
      <c r="L6898" s="22">
        <f>IF(ISNUMBER(SEARCH(Pay_Item_Search_Text_2,M6898)),MAX($L$4:L6897)+1,0)</f>
        <v>0</v>
      </c>
    </row>
    <row r="6899" spans="12:12" x14ac:dyDescent="0.25">
      <c r="L6899" s="22">
        <f>IF(ISNUMBER(SEARCH(Pay_Item_Search_Text_2,M6899)),MAX($L$4:L6898)+1,0)</f>
        <v>0</v>
      </c>
    </row>
    <row r="6900" spans="12:12" x14ac:dyDescent="0.25">
      <c r="L6900" s="22">
        <f>IF(ISNUMBER(SEARCH(Pay_Item_Search_Text_2,M6900)),MAX($L$4:L6899)+1,0)</f>
        <v>0</v>
      </c>
    </row>
    <row r="6901" spans="12:12" x14ac:dyDescent="0.25">
      <c r="L6901" s="22">
        <f>IF(ISNUMBER(SEARCH(Pay_Item_Search_Text_2,M6901)),MAX($L$4:L6900)+1,0)</f>
        <v>0</v>
      </c>
    </row>
    <row r="6902" spans="12:12" x14ac:dyDescent="0.25">
      <c r="L6902" s="22">
        <f>IF(ISNUMBER(SEARCH(Pay_Item_Search_Text_2,M6902)),MAX($L$4:L6901)+1,0)</f>
        <v>0</v>
      </c>
    </row>
    <row r="6903" spans="12:12" x14ac:dyDescent="0.25">
      <c r="L6903" s="22">
        <f>IF(ISNUMBER(SEARCH(Pay_Item_Search_Text_2,M6903)),MAX($L$4:L6902)+1,0)</f>
        <v>0</v>
      </c>
    </row>
    <row r="6904" spans="12:12" x14ac:dyDescent="0.25">
      <c r="L6904" s="22">
        <f>IF(ISNUMBER(SEARCH(Pay_Item_Search_Text_2,M6904)),MAX($L$4:L6903)+1,0)</f>
        <v>0</v>
      </c>
    </row>
    <row r="6905" spans="12:12" x14ac:dyDescent="0.25">
      <c r="L6905" s="22">
        <f>IF(ISNUMBER(SEARCH(Pay_Item_Search_Text_2,M6905)),MAX($L$4:L6904)+1,0)</f>
        <v>0</v>
      </c>
    </row>
    <row r="6906" spans="12:12" x14ac:dyDescent="0.25">
      <c r="L6906" s="22">
        <f>IF(ISNUMBER(SEARCH(Pay_Item_Search_Text_2,M6906)),MAX($L$4:L6905)+1,0)</f>
        <v>0</v>
      </c>
    </row>
    <row r="6907" spans="12:12" x14ac:dyDescent="0.25">
      <c r="L6907" s="22">
        <f>IF(ISNUMBER(SEARCH(Pay_Item_Search_Text_2,M6907)),MAX($L$4:L6906)+1,0)</f>
        <v>0</v>
      </c>
    </row>
    <row r="6908" spans="12:12" x14ac:dyDescent="0.25">
      <c r="L6908" s="22">
        <f>IF(ISNUMBER(SEARCH(Pay_Item_Search_Text_2,M6908)),MAX($L$4:L6907)+1,0)</f>
        <v>0</v>
      </c>
    </row>
    <row r="6909" spans="12:12" x14ac:dyDescent="0.25">
      <c r="L6909" s="22">
        <f>IF(ISNUMBER(SEARCH(Pay_Item_Search_Text_2,M6909)),MAX($L$4:L6908)+1,0)</f>
        <v>0</v>
      </c>
    </row>
    <row r="6910" spans="12:12" x14ac:dyDescent="0.25">
      <c r="L6910" s="22">
        <f>IF(ISNUMBER(SEARCH(Pay_Item_Search_Text_2,M6910)),MAX($L$4:L6909)+1,0)</f>
        <v>0</v>
      </c>
    </row>
    <row r="6911" spans="12:12" x14ac:dyDescent="0.25">
      <c r="L6911" s="22">
        <f>IF(ISNUMBER(SEARCH(Pay_Item_Search_Text_2,M6911)),MAX($L$4:L6910)+1,0)</f>
        <v>0</v>
      </c>
    </row>
    <row r="6912" spans="12:12" x14ac:dyDescent="0.25">
      <c r="L6912" s="22">
        <f>IF(ISNUMBER(SEARCH(Pay_Item_Search_Text_2,M6912)),MAX($L$4:L6911)+1,0)</f>
        <v>0</v>
      </c>
    </row>
    <row r="6913" spans="12:12" x14ac:dyDescent="0.25">
      <c r="L6913" s="22">
        <f>IF(ISNUMBER(SEARCH(Pay_Item_Search_Text_2,M6913)),MAX($L$4:L6912)+1,0)</f>
        <v>0</v>
      </c>
    </row>
    <row r="6914" spans="12:12" x14ac:dyDescent="0.25">
      <c r="L6914" s="22">
        <f>IF(ISNUMBER(SEARCH(Pay_Item_Search_Text_2,M6914)),MAX($L$4:L6913)+1,0)</f>
        <v>0</v>
      </c>
    </row>
    <row r="6915" spans="12:12" x14ac:dyDescent="0.25">
      <c r="L6915" s="22">
        <f>IF(ISNUMBER(SEARCH(Pay_Item_Search_Text_2,M6915)),MAX($L$4:L6914)+1,0)</f>
        <v>0</v>
      </c>
    </row>
    <row r="6916" spans="12:12" x14ac:dyDescent="0.25">
      <c r="L6916" s="22">
        <f>IF(ISNUMBER(SEARCH(Pay_Item_Search_Text_2,M6916)),MAX($L$4:L6915)+1,0)</f>
        <v>0</v>
      </c>
    </row>
    <row r="6917" spans="12:12" x14ac:dyDescent="0.25">
      <c r="L6917" s="22">
        <f>IF(ISNUMBER(SEARCH(Pay_Item_Search_Text_2,M6917)),MAX($L$4:L6916)+1,0)</f>
        <v>0</v>
      </c>
    </row>
    <row r="6918" spans="12:12" x14ac:dyDescent="0.25">
      <c r="L6918" s="22">
        <f>IF(ISNUMBER(SEARCH(Pay_Item_Search_Text_2,M6918)),MAX($L$4:L6917)+1,0)</f>
        <v>0</v>
      </c>
    </row>
    <row r="6919" spans="12:12" x14ac:dyDescent="0.25">
      <c r="L6919" s="22">
        <f>IF(ISNUMBER(SEARCH(Pay_Item_Search_Text_2,M6919)),MAX($L$4:L6918)+1,0)</f>
        <v>0</v>
      </c>
    </row>
    <row r="6920" spans="12:12" x14ac:dyDescent="0.25">
      <c r="L6920" s="22">
        <f>IF(ISNUMBER(SEARCH(Pay_Item_Search_Text_2,M6920)),MAX($L$4:L6919)+1,0)</f>
        <v>0</v>
      </c>
    </row>
    <row r="6921" spans="12:12" x14ac:dyDescent="0.25">
      <c r="L6921" s="22">
        <f>IF(ISNUMBER(SEARCH(Pay_Item_Search_Text_2,M6921)),MAX($L$4:L6920)+1,0)</f>
        <v>0</v>
      </c>
    </row>
    <row r="6922" spans="12:12" x14ac:dyDescent="0.25">
      <c r="L6922" s="22">
        <f>IF(ISNUMBER(SEARCH(Pay_Item_Search_Text_2,M6922)),MAX($L$4:L6921)+1,0)</f>
        <v>0</v>
      </c>
    </row>
    <row r="6923" spans="12:12" x14ac:dyDescent="0.25">
      <c r="L6923" s="22">
        <f>IF(ISNUMBER(SEARCH(Pay_Item_Search_Text_2,M6923)),MAX($L$4:L6922)+1,0)</f>
        <v>0</v>
      </c>
    </row>
    <row r="6924" spans="12:12" x14ac:dyDescent="0.25">
      <c r="L6924" s="22">
        <f>IF(ISNUMBER(SEARCH(Pay_Item_Search_Text_2,M6924)),MAX($L$4:L6923)+1,0)</f>
        <v>0</v>
      </c>
    </row>
    <row r="6925" spans="12:12" x14ac:dyDescent="0.25">
      <c r="L6925" s="22">
        <f>IF(ISNUMBER(SEARCH(Pay_Item_Search_Text_2,M6925)),MAX($L$4:L6924)+1,0)</f>
        <v>0</v>
      </c>
    </row>
    <row r="6926" spans="12:12" x14ac:dyDescent="0.25">
      <c r="L6926" s="22">
        <f>IF(ISNUMBER(SEARCH(Pay_Item_Search_Text_2,M6926)),MAX($L$4:L6925)+1,0)</f>
        <v>0</v>
      </c>
    </row>
    <row r="6927" spans="12:12" x14ac:dyDescent="0.25">
      <c r="L6927" s="22">
        <f>IF(ISNUMBER(SEARCH(Pay_Item_Search_Text_2,M6927)),MAX($L$4:L6926)+1,0)</f>
        <v>0</v>
      </c>
    </row>
    <row r="6928" spans="12:12" x14ac:dyDescent="0.25">
      <c r="L6928" s="22">
        <f>IF(ISNUMBER(SEARCH(Pay_Item_Search_Text_2,M6928)),MAX($L$4:L6927)+1,0)</f>
        <v>0</v>
      </c>
    </row>
    <row r="6929" spans="12:12" x14ac:dyDescent="0.25">
      <c r="L6929" s="22">
        <f>IF(ISNUMBER(SEARCH(Pay_Item_Search_Text_2,M6929)),MAX($L$4:L6928)+1,0)</f>
        <v>0</v>
      </c>
    </row>
    <row r="6930" spans="12:12" x14ac:dyDescent="0.25">
      <c r="L6930" s="22">
        <f>IF(ISNUMBER(SEARCH(Pay_Item_Search_Text_2,M6930)),MAX($L$4:L6929)+1,0)</f>
        <v>0</v>
      </c>
    </row>
    <row r="6931" spans="12:12" x14ac:dyDescent="0.25">
      <c r="L6931" s="22">
        <f>IF(ISNUMBER(SEARCH(Pay_Item_Search_Text_2,M6931)),MAX($L$4:L6930)+1,0)</f>
        <v>0</v>
      </c>
    </row>
    <row r="6932" spans="12:12" x14ac:dyDescent="0.25">
      <c r="L6932" s="22">
        <f>IF(ISNUMBER(SEARCH(Pay_Item_Search_Text_2,M6932)),MAX($L$4:L6931)+1,0)</f>
        <v>0</v>
      </c>
    </row>
    <row r="6933" spans="12:12" x14ac:dyDescent="0.25">
      <c r="L6933" s="22">
        <f>IF(ISNUMBER(SEARCH(Pay_Item_Search_Text_2,M6933)),MAX($L$4:L6932)+1,0)</f>
        <v>0</v>
      </c>
    </row>
    <row r="6934" spans="12:12" x14ac:dyDescent="0.25">
      <c r="L6934" s="22">
        <f>IF(ISNUMBER(SEARCH(Pay_Item_Search_Text_2,M6934)),MAX($L$4:L6933)+1,0)</f>
        <v>0</v>
      </c>
    </row>
    <row r="6935" spans="12:12" x14ac:dyDescent="0.25">
      <c r="L6935" s="22">
        <f>IF(ISNUMBER(SEARCH(Pay_Item_Search_Text_2,M6935)),MAX($L$4:L6934)+1,0)</f>
        <v>0</v>
      </c>
    </row>
    <row r="6936" spans="12:12" x14ac:dyDescent="0.25">
      <c r="L6936" s="22">
        <f>IF(ISNUMBER(SEARCH(Pay_Item_Search_Text_2,M6936)),MAX($L$4:L6935)+1,0)</f>
        <v>0</v>
      </c>
    </row>
    <row r="6937" spans="12:12" x14ac:dyDescent="0.25">
      <c r="L6937" s="22">
        <f>IF(ISNUMBER(SEARCH(Pay_Item_Search_Text_2,M6937)),MAX($L$4:L6936)+1,0)</f>
        <v>0</v>
      </c>
    </row>
    <row r="6938" spans="12:12" x14ac:dyDescent="0.25">
      <c r="L6938" s="22">
        <f>IF(ISNUMBER(SEARCH(Pay_Item_Search_Text_2,M6938)),MAX($L$4:L6937)+1,0)</f>
        <v>0</v>
      </c>
    </row>
    <row r="6939" spans="12:12" x14ac:dyDescent="0.25">
      <c r="L6939" s="22">
        <f>IF(ISNUMBER(SEARCH(Pay_Item_Search_Text_2,M6939)),MAX($L$4:L6938)+1,0)</f>
        <v>0</v>
      </c>
    </row>
    <row r="6940" spans="12:12" x14ac:dyDescent="0.25">
      <c r="L6940" s="22">
        <f>IF(ISNUMBER(SEARCH(Pay_Item_Search_Text_2,M6940)),MAX($L$4:L6939)+1,0)</f>
        <v>0</v>
      </c>
    </row>
    <row r="6941" spans="12:12" x14ac:dyDescent="0.25">
      <c r="L6941" s="22">
        <f>IF(ISNUMBER(SEARCH(Pay_Item_Search_Text_2,M6941)),MAX($L$4:L6940)+1,0)</f>
        <v>0</v>
      </c>
    </row>
    <row r="6942" spans="12:12" x14ac:dyDescent="0.25">
      <c r="L6942" s="22">
        <f>IF(ISNUMBER(SEARCH(Pay_Item_Search_Text_2,M6942)),MAX($L$4:L6941)+1,0)</f>
        <v>0</v>
      </c>
    </row>
    <row r="6943" spans="12:12" x14ac:dyDescent="0.25">
      <c r="L6943" s="22">
        <f>IF(ISNUMBER(SEARCH(Pay_Item_Search_Text_2,M6943)),MAX($L$4:L6942)+1,0)</f>
        <v>0</v>
      </c>
    </row>
    <row r="6944" spans="12:12" x14ac:dyDescent="0.25">
      <c r="L6944" s="22">
        <f>IF(ISNUMBER(SEARCH(Pay_Item_Search_Text_2,M6944)),MAX($L$4:L6943)+1,0)</f>
        <v>0</v>
      </c>
    </row>
    <row r="6945" spans="12:12" x14ac:dyDescent="0.25">
      <c r="L6945" s="22">
        <f>IF(ISNUMBER(SEARCH(Pay_Item_Search_Text_2,M6945)),MAX($L$4:L6944)+1,0)</f>
        <v>0</v>
      </c>
    </row>
    <row r="6946" spans="12:12" x14ac:dyDescent="0.25">
      <c r="L6946" s="22">
        <f>IF(ISNUMBER(SEARCH(Pay_Item_Search_Text_2,M6946)),MAX($L$4:L6945)+1,0)</f>
        <v>0</v>
      </c>
    </row>
    <row r="6947" spans="12:12" x14ac:dyDescent="0.25">
      <c r="L6947" s="22">
        <f>IF(ISNUMBER(SEARCH(Pay_Item_Search_Text_2,M6947)),MAX($L$4:L6946)+1,0)</f>
        <v>0</v>
      </c>
    </row>
    <row r="6948" spans="12:12" x14ac:dyDescent="0.25">
      <c r="L6948" s="22">
        <f>IF(ISNUMBER(SEARCH(Pay_Item_Search_Text_2,M6948)),MAX($L$4:L6947)+1,0)</f>
        <v>0</v>
      </c>
    </row>
    <row r="6949" spans="12:12" x14ac:dyDescent="0.25">
      <c r="L6949" s="22">
        <f>IF(ISNUMBER(SEARCH(Pay_Item_Search_Text_2,M6949)),MAX($L$4:L6948)+1,0)</f>
        <v>0</v>
      </c>
    </row>
    <row r="6950" spans="12:12" x14ac:dyDescent="0.25">
      <c r="L6950" s="22">
        <f>IF(ISNUMBER(SEARCH(Pay_Item_Search_Text_2,M6950)),MAX($L$4:L6949)+1,0)</f>
        <v>0</v>
      </c>
    </row>
    <row r="6951" spans="12:12" x14ac:dyDescent="0.25">
      <c r="L6951" s="22">
        <f>IF(ISNUMBER(SEARCH(Pay_Item_Search_Text_2,M6951)),MAX($L$4:L6950)+1,0)</f>
        <v>0</v>
      </c>
    </row>
    <row r="6952" spans="12:12" x14ac:dyDescent="0.25">
      <c r="L6952" s="22">
        <f>IF(ISNUMBER(SEARCH(Pay_Item_Search_Text_2,M6952)),MAX($L$4:L6951)+1,0)</f>
        <v>0</v>
      </c>
    </row>
    <row r="6953" spans="12:12" x14ac:dyDescent="0.25">
      <c r="L6953" s="22">
        <f>IF(ISNUMBER(SEARCH(Pay_Item_Search_Text_2,M6953)),MAX($L$4:L6952)+1,0)</f>
        <v>0</v>
      </c>
    </row>
    <row r="6954" spans="12:12" x14ac:dyDescent="0.25">
      <c r="L6954" s="22">
        <f>IF(ISNUMBER(SEARCH(Pay_Item_Search_Text_2,M6954)),MAX($L$4:L6953)+1,0)</f>
        <v>0</v>
      </c>
    </row>
    <row r="6955" spans="12:12" x14ac:dyDescent="0.25">
      <c r="L6955" s="22">
        <f>IF(ISNUMBER(SEARCH(Pay_Item_Search_Text_2,M6955)),MAX($L$4:L6954)+1,0)</f>
        <v>0</v>
      </c>
    </row>
    <row r="6956" spans="12:12" x14ac:dyDescent="0.25">
      <c r="L6956" s="22">
        <f>IF(ISNUMBER(SEARCH(Pay_Item_Search_Text_2,M6956)),MAX($L$4:L6955)+1,0)</f>
        <v>0</v>
      </c>
    </row>
    <row r="6957" spans="12:12" x14ac:dyDescent="0.25">
      <c r="L6957" s="22">
        <f>IF(ISNUMBER(SEARCH(Pay_Item_Search_Text_2,M6957)),MAX($L$4:L6956)+1,0)</f>
        <v>0</v>
      </c>
    </row>
    <row r="6958" spans="12:12" x14ac:dyDescent="0.25">
      <c r="L6958" s="22">
        <f>IF(ISNUMBER(SEARCH(Pay_Item_Search_Text_2,M6958)),MAX($L$4:L6957)+1,0)</f>
        <v>0</v>
      </c>
    </row>
    <row r="6959" spans="12:12" x14ac:dyDescent="0.25">
      <c r="L6959" s="22">
        <f>IF(ISNUMBER(SEARCH(Pay_Item_Search_Text_2,M6959)),MAX($L$4:L6958)+1,0)</f>
        <v>0</v>
      </c>
    </row>
    <row r="6960" spans="12:12" x14ac:dyDescent="0.25">
      <c r="L6960" s="22">
        <f>IF(ISNUMBER(SEARCH(Pay_Item_Search_Text_2,M6960)),MAX($L$4:L6959)+1,0)</f>
        <v>0</v>
      </c>
    </row>
    <row r="6961" spans="12:12" x14ac:dyDescent="0.25">
      <c r="L6961" s="22">
        <f>IF(ISNUMBER(SEARCH(Pay_Item_Search_Text_2,M6961)),MAX($L$4:L6960)+1,0)</f>
        <v>0</v>
      </c>
    </row>
    <row r="6962" spans="12:12" x14ac:dyDescent="0.25">
      <c r="L6962" s="22">
        <f>IF(ISNUMBER(SEARCH(Pay_Item_Search_Text_2,M6962)),MAX($L$4:L6961)+1,0)</f>
        <v>0</v>
      </c>
    </row>
    <row r="6963" spans="12:12" x14ac:dyDescent="0.25">
      <c r="L6963" s="22">
        <f>IF(ISNUMBER(SEARCH(Pay_Item_Search_Text_2,M6963)),MAX($L$4:L6962)+1,0)</f>
        <v>0</v>
      </c>
    </row>
    <row r="6964" spans="12:12" x14ac:dyDescent="0.25">
      <c r="L6964" s="22">
        <f>IF(ISNUMBER(SEARCH(Pay_Item_Search_Text_2,M6964)),MAX($L$4:L6963)+1,0)</f>
        <v>0</v>
      </c>
    </row>
    <row r="6965" spans="12:12" x14ac:dyDescent="0.25">
      <c r="L6965" s="22">
        <f>IF(ISNUMBER(SEARCH(Pay_Item_Search_Text_2,M6965)),MAX($L$4:L6964)+1,0)</f>
        <v>0</v>
      </c>
    </row>
    <row r="6966" spans="12:12" x14ac:dyDescent="0.25">
      <c r="L6966" s="22">
        <f>IF(ISNUMBER(SEARCH(Pay_Item_Search_Text_2,M6966)),MAX($L$4:L6965)+1,0)</f>
        <v>0</v>
      </c>
    </row>
    <row r="6967" spans="12:12" x14ac:dyDescent="0.25">
      <c r="L6967" s="22">
        <f>IF(ISNUMBER(SEARCH(Pay_Item_Search_Text_2,M6967)),MAX($L$4:L6966)+1,0)</f>
        <v>0</v>
      </c>
    </row>
    <row r="6968" spans="12:12" x14ac:dyDescent="0.25">
      <c r="L6968" s="22">
        <f>IF(ISNUMBER(SEARCH(Pay_Item_Search_Text_2,M6968)),MAX($L$4:L6967)+1,0)</f>
        <v>0</v>
      </c>
    </row>
    <row r="6969" spans="12:12" x14ac:dyDescent="0.25">
      <c r="L6969" s="22">
        <f>IF(ISNUMBER(SEARCH(Pay_Item_Search_Text_2,M6969)),MAX($L$4:L6968)+1,0)</f>
        <v>0</v>
      </c>
    </row>
    <row r="6970" spans="12:12" x14ac:dyDescent="0.25">
      <c r="L6970" s="22">
        <f>IF(ISNUMBER(SEARCH(Pay_Item_Search_Text_2,M6970)),MAX($L$4:L6969)+1,0)</f>
        <v>0</v>
      </c>
    </row>
    <row r="6971" spans="12:12" x14ac:dyDescent="0.25">
      <c r="L6971" s="22">
        <f>IF(ISNUMBER(SEARCH(Pay_Item_Search_Text_2,M6971)),MAX($L$4:L6970)+1,0)</f>
        <v>0</v>
      </c>
    </row>
    <row r="6972" spans="12:12" x14ac:dyDescent="0.25">
      <c r="L6972" s="22">
        <f>IF(ISNUMBER(SEARCH(Pay_Item_Search_Text_2,M6972)),MAX($L$4:L6971)+1,0)</f>
        <v>0</v>
      </c>
    </row>
    <row r="6973" spans="12:12" x14ac:dyDescent="0.25">
      <c r="L6973" s="22">
        <f>IF(ISNUMBER(SEARCH(Pay_Item_Search_Text_2,M6973)),MAX($L$4:L6972)+1,0)</f>
        <v>0</v>
      </c>
    </row>
    <row r="6974" spans="12:12" x14ac:dyDescent="0.25">
      <c r="L6974" s="22">
        <f>IF(ISNUMBER(SEARCH(Pay_Item_Search_Text_2,M6974)),MAX($L$4:L6973)+1,0)</f>
        <v>0</v>
      </c>
    </row>
    <row r="6975" spans="12:12" x14ac:dyDescent="0.25">
      <c r="L6975" s="22">
        <f>IF(ISNUMBER(SEARCH(Pay_Item_Search_Text_2,M6975)),MAX($L$4:L6974)+1,0)</f>
        <v>0</v>
      </c>
    </row>
    <row r="6976" spans="12:12" x14ac:dyDescent="0.25">
      <c r="L6976" s="22">
        <f>IF(ISNUMBER(SEARCH(Pay_Item_Search_Text_2,M6976)),MAX($L$4:L6975)+1,0)</f>
        <v>0</v>
      </c>
    </row>
    <row r="6977" spans="12:12" x14ac:dyDescent="0.25">
      <c r="L6977" s="22">
        <f>IF(ISNUMBER(SEARCH(Pay_Item_Search_Text_2,M6977)),MAX($L$4:L6976)+1,0)</f>
        <v>0</v>
      </c>
    </row>
    <row r="6978" spans="12:12" x14ac:dyDescent="0.25">
      <c r="L6978" s="22">
        <f>IF(ISNUMBER(SEARCH(Pay_Item_Search_Text_2,M6978)),MAX($L$4:L6977)+1,0)</f>
        <v>0</v>
      </c>
    </row>
    <row r="6979" spans="12:12" x14ac:dyDescent="0.25">
      <c r="L6979" s="22">
        <f>IF(ISNUMBER(SEARCH(Pay_Item_Search_Text_2,M6979)),MAX($L$4:L6978)+1,0)</f>
        <v>0</v>
      </c>
    </row>
    <row r="6980" spans="12:12" x14ac:dyDescent="0.25">
      <c r="L6980" s="22">
        <f>IF(ISNUMBER(SEARCH(Pay_Item_Search_Text_2,M6980)),MAX($L$4:L6979)+1,0)</f>
        <v>0</v>
      </c>
    </row>
    <row r="6981" spans="12:12" x14ac:dyDescent="0.25">
      <c r="L6981" s="22">
        <f>IF(ISNUMBER(SEARCH(Pay_Item_Search_Text_2,M6981)),MAX($L$4:L6980)+1,0)</f>
        <v>0</v>
      </c>
    </row>
    <row r="6982" spans="12:12" x14ac:dyDescent="0.25">
      <c r="L6982" s="22">
        <f>IF(ISNUMBER(SEARCH(Pay_Item_Search_Text_2,M6982)),MAX($L$4:L6981)+1,0)</f>
        <v>0</v>
      </c>
    </row>
    <row r="6983" spans="12:12" x14ac:dyDescent="0.25">
      <c r="L6983" s="22">
        <f>IF(ISNUMBER(SEARCH(Pay_Item_Search_Text_2,M6983)),MAX($L$4:L6982)+1,0)</f>
        <v>0</v>
      </c>
    </row>
    <row r="6984" spans="12:12" x14ac:dyDescent="0.25">
      <c r="L6984" s="22">
        <f>IF(ISNUMBER(SEARCH(Pay_Item_Search_Text_2,M6984)),MAX($L$4:L6983)+1,0)</f>
        <v>0</v>
      </c>
    </row>
    <row r="6985" spans="12:12" x14ac:dyDescent="0.25">
      <c r="L6985" s="22">
        <f>IF(ISNUMBER(SEARCH(Pay_Item_Search_Text_2,M6985)),MAX($L$4:L6984)+1,0)</f>
        <v>0</v>
      </c>
    </row>
    <row r="6986" spans="12:12" x14ac:dyDescent="0.25">
      <c r="L6986" s="22">
        <f>IF(ISNUMBER(SEARCH(Pay_Item_Search_Text_2,M6986)),MAX($L$4:L6985)+1,0)</f>
        <v>0</v>
      </c>
    </row>
    <row r="6987" spans="12:12" x14ac:dyDescent="0.25">
      <c r="L6987" s="22">
        <f>IF(ISNUMBER(SEARCH(Pay_Item_Search_Text_2,M6987)),MAX($L$4:L6986)+1,0)</f>
        <v>0</v>
      </c>
    </row>
    <row r="6988" spans="12:12" x14ac:dyDescent="0.25">
      <c r="L6988" s="22">
        <f>IF(ISNUMBER(SEARCH(Pay_Item_Search_Text_2,M6988)),MAX($L$4:L6987)+1,0)</f>
        <v>0</v>
      </c>
    </row>
    <row r="6989" spans="12:12" x14ac:dyDescent="0.25">
      <c r="L6989" s="22">
        <f>IF(ISNUMBER(SEARCH(Pay_Item_Search_Text_2,M6989)),MAX($L$4:L6988)+1,0)</f>
        <v>0</v>
      </c>
    </row>
    <row r="6990" spans="12:12" x14ac:dyDescent="0.25">
      <c r="L6990" s="22">
        <f>IF(ISNUMBER(SEARCH(Pay_Item_Search_Text_2,M6990)),MAX($L$4:L6989)+1,0)</f>
        <v>0</v>
      </c>
    </row>
    <row r="6991" spans="12:12" x14ac:dyDescent="0.25">
      <c r="L6991" s="22">
        <f>IF(ISNUMBER(SEARCH(Pay_Item_Search_Text_2,M6991)),MAX($L$4:L6990)+1,0)</f>
        <v>0</v>
      </c>
    </row>
    <row r="6992" spans="12:12" x14ac:dyDescent="0.25">
      <c r="L6992" s="22">
        <f>IF(ISNUMBER(SEARCH(Pay_Item_Search_Text_2,M6992)),MAX($L$4:L6991)+1,0)</f>
        <v>0</v>
      </c>
    </row>
    <row r="6993" spans="12:12" x14ac:dyDescent="0.25">
      <c r="L6993" s="22">
        <f>IF(ISNUMBER(SEARCH(Pay_Item_Search_Text_2,M6993)),MAX($L$4:L6992)+1,0)</f>
        <v>0</v>
      </c>
    </row>
    <row r="6994" spans="12:12" x14ac:dyDescent="0.25">
      <c r="L6994" s="22">
        <f>IF(ISNUMBER(SEARCH(Pay_Item_Search_Text_2,M6994)),MAX($L$4:L6993)+1,0)</f>
        <v>0</v>
      </c>
    </row>
    <row r="6995" spans="12:12" x14ac:dyDescent="0.25">
      <c r="L6995" s="22">
        <f>IF(ISNUMBER(SEARCH(Pay_Item_Search_Text_2,M6995)),MAX($L$4:L6994)+1,0)</f>
        <v>0</v>
      </c>
    </row>
    <row r="6996" spans="12:12" x14ac:dyDescent="0.25">
      <c r="L6996" s="22">
        <f>IF(ISNUMBER(SEARCH(Pay_Item_Search_Text_2,M6996)),MAX($L$4:L6995)+1,0)</f>
        <v>0</v>
      </c>
    </row>
    <row r="6997" spans="12:12" x14ac:dyDescent="0.25">
      <c r="L6997" s="22">
        <f>IF(ISNUMBER(SEARCH(Pay_Item_Search_Text_2,M6997)),MAX($L$4:L6996)+1,0)</f>
        <v>0</v>
      </c>
    </row>
    <row r="6998" spans="12:12" x14ac:dyDescent="0.25">
      <c r="L6998" s="22">
        <f>IF(ISNUMBER(SEARCH(Pay_Item_Search_Text_2,M6998)),MAX($L$4:L6997)+1,0)</f>
        <v>0</v>
      </c>
    </row>
    <row r="6999" spans="12:12" x14ac:dyDescent="0.25">
      <c r="L6999" s="22">
        <f>IF(ISNUMBER(SEARCH(Pay_Item_Search_Text_2,M6999)),MAX($L$4:L6998)+1,0)</f>
        <v>0</v>
      </c>
    </row>
    <row r="7000" spans="12:12" x14ac:dyDescent="0.25">
      <c r="L7000" s="22">
        <f>IF(ISNUMBER(SEARCH(Pay_Item_Search_Text_2,M7000)),MAX($L$4:L6999)+1,0)</f>
        <v>0</v>
      </c>
    </row>
    <row r="7001" spans="12:12" x14ac:dyDescent="0.25">
      <c r="L7001" s="22">
        <f>IF(ISNUMBER(SEARCH(Pay_Item_Search_Text_2,M7001)),MAX($L$4:L7000)+1,0)</f>
        <v>0</v>
      </c>
    </row>
    <row r="7002" spans="12:12" x14ac:dyDescent="0.25">
      <c r="L7002" s="22">
        <f>IF(ISNUMBER(SEARCH(Pay_Item_Search_Text_2,M7002)),MAX($L$4:L7001)+1,0)</f>
        <v>0</v>
      </c>
    </row>
    <row r="7003" spans="12:12" x14ac:dyDescent="0.25">
      <c r="L7003" s="22">
        <f>IF(ISNUMBER(SEARCH(Pay_Item_Search_Text_2,M7003)),MAX($L$4:L7002)+1,0)</f>
        <v>0</v>
      </c>
    </row>
    <row r="7004" spans="12:12" x14ac:dyDescent="0.25">
      <c r="L7004" s="22">
        <f>IF(ISNUMBER(SEARCH(Pay_Item_Search_Text_2,M7004)),MAX($L$4:L7003)+1,0)</f>
        <v>0</v>
      </c>
    </row>
    <row r="7005" spans="12:12" x14ac:dyDescent="0.25">
      <c r="L7005" s="22">
        <f>IF(ISNUMBER(SEARCH(Pay_Item_Search_Text_2,M7005)),MAX($L$4:L7004)+1,0)</f>
        <v>0</v>
      </c>
    </row>
    <row r="7006" spans="12:12" x14ac:dyDescent="0.25">
      <c r="L7006" s="22">
        <f>IF(ISNUMBER(SEARCH(Pay_Item_Search_Text_2,M7006)),MAX($L$4:L7005)+1,0)</f>
        <v>0</v>
      </c>
    </row>
    <row r="7007" spans="12:12" x14ac:dyDescent="0.25">
      <c r="L7007" s="22">
        <f>IF(ISNUMBER(SEARCH(Pay_Item_Search_Text_2,M7007)),MAX($L$4:L7006)+1,0)</f>
        <v>0</v>
      </c>
    </row>
    <row r="7008" spans="12:12" x14ac:dyDescent="0.25">
      <c r="L7008" s="22">
        <f>IF(ISNUMBER(SEARCH(Pay_Item_Search_Text_2,M7008)),MAX($L$4:L7007)+1,0)</f>
        <v>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9" tint="0.59999389629810485"/>
  </sheetPr>
  <dimension ref="A1:M24"/>
  <sheetViews>
    <sheetView showGridLines="0" showRowColHeaders="0" workbookViewId="0">
      <selection activeCell="G8" sqref="G8"/>
    </sheetView>
  </sheetViews>
  <sheetFormatPr defaultColWidth="7.140625" defaultRowHeight="12.75" x14ac:dyDescent="0.25"/>
  <cols>
    <col min="1" max="1" width="2.7109375" style="136" customWidth="1"/>
    <col min="2" max="2" width="15" style="136" customWidth="1"/>
    <col min="3" max="3" width="10.42578125" style="136" hidden="1" customWidth="1"/>
    <col min="4" max="4" width="6.7109375" style="141" customWidth="1"/>
    <col min="5" max="6" width="6.7109375" style="148" customWidth="1"/>
    <col min="7" max="7" width="28.85546875" style="136" customWidth="1"/>
    <col min="8" max="10" width="17.7109375" style="136" customWidth="1"/>
    <col min="11" max="11" width="25.28515625" style="136" customWidth="1"/>
    <col min="12" max="12" width="13.28515625" style="136" customWidth="1"/>
    <col min="13" max="16384" width="7.140625" style="136"/>
  </cols>
  <sheetData>
    <row r="1" spans="1:13" ht="13.5" thickBot="1" x14ac:dyDescent="0.3">
      <c r="B1" s="137">
        <v>5</v>
      </c>
      <c r="D1" s="256" t="s">
        <v>5398</v>
      </c>
      <c r="E1" s="256"/>
      <c r="F1" s="183"/>
    </row>
    <row r="2" spans="1:13" x14ac:dyDescent="0.25">
      <c r="D2" s="136"/>
      <c r="E2" s="136"/>
      <c r="F2" s="136"/>
    </row>
    <row r="3" spans="1:13" ht="25.5" x14ac:dyDescent="0.25">
      <c r="B3" s="138" t="s">
        <v>10</v>
      </c>
      <c r="C3" s="138" t="s">
        <v>5399</v>
      </c>
      <c r="D3" s="138" t="s">
        <v>5400</v>
      </c>
      <c r="E3" s="139" t="s">
        <v>5401</v>
      </c>
      <c r="F3" s="184" t="s">
        <v>14555</v>
      </c>
      <c r="G3" s="138" t="s">
        <v>5402</v>
      </c>
      <c r="H3" s="138" t="s">
        <v>5403</v>
      </c>
      <c r="I3" s="138" t="s">
        <v>44</v>
      </c>
      <c r="J3" s="138" t="s">
        <v>5404</v>
      </c>
      <c r="K3" s="138" t="s">
        <v>5405</v>
      </c>
      <c r="L3" s="140" t="s">
        <v>5406</v>
      </c>
    </row>
    <row r="4" spans="1:13" x14ac:dyDescent="0.25">
      <c r="A4" s="141">
        <v>1</v>
      </c>
      <c r="B4" s="142" t="str">
        <f>IF(OR(ISBLANK(Table_Funding[[#This Row],[Job No.]]),ISBLANK(Table_Funding[[#This Row],[Category No.]]))," ",CONCATENATE(Table_Funding[[#This Row],[Job No.]]," - ",IF(LEN(Table_Funding[[#This Row],[Category No.]])=4," ",IF(LEN(Table_Funding[[#This Row],[Category No.]])=3,"0",IF(LEN(Table_Funding[[#This Row],[Category No.]])=2,"00","000"))),Table_Funding[[#This Row],[Category No.]]))</f>
        <v>123456 - 0001</v>
      </c>
      <c r="C4" s="142" t="str">
        <f>IF(Table_Funding[[#This Row],[Job No.]]&gt;0,CONCATENATE(Table_Funding[[#This Row],[Job No.]])," ")</f>
        <v>123456</v>
      </c>
      <c r="D4" s="143">
        <v>123456</v>
      </c>
      <c r="E4" s="144">
        <v>1</v>
      </c>
      <c r="F4" s="144"/>
      <c r="G4" s="65" t="s">
        <v>7932</v>
      </c>
      <c r="H4" s="163"/>
      <c r="I4" s="65" t="s">
        <v>45</v>
      </c>
      <c r="J4" s="65" t="s">
        <v>7933</v>
      </c>
      <c r="K4" s="145" t="str">
        <f>IF(Table_Funding[[#This Row],[Structure Number
(Bridge Only)]]="",Table_Funding[[#This Row],[Category Description
(Road Only)]]&amp;" " &amp;Table_Funding[[#This Row],[Fund Description]],IF(Table_Funding[[#This Row],[Structure Number
(Bridge Only)]]&amp;"_"&amp;Table_Funding[[#This Row],[Bridge Number]]="_","",IF(LEN(Table_Funding[[#This Row],[Structure Number
(Bridge Only)]])=1,"0000"&amp;Table_Funding[[#This Row],[Structure Number
(Bridge Only)]], IF(LEN(Table_Funding[[#This Row],[Structure Number
(Bridge Only)]])=2, "000" &amp; Table_Funding[[#This Row],[Structure Number
(Bridge Only)]], IF(LEN(Table_Funding[[#This Row],[Structure Number
(Bridge Only)]])=3,"00" &amp; Table_Funding[[#This Row],[Structure Number
(Bridge Only)]],IF(LEN(Table_Funding[[#This Row],[Structure Number
(Bridge Only)]])=5,Table_Funding[[#This Row],[Structure Number
(Bridge Only)]],"0" &amp; Table_Funding[[#This Row],[Structure Number
(Bridge Only)]]))))&amp;"_"&amp; Table_Funding[[#This Row],[Bridge Number]] &amp; "_"&amp; Table_Funding[[#This Row],[Fund Description]]))</f>
        <v>Road 90% Fed / 10% State</v>
      </c>
      <c r="L4" s="146"/>
      <c r="M4" s="147"/>
    </row>
    <row r="5" spans="1:13" x14ac:dyDescent="0.25">
      <c r="A5" s="136">
        <v>2</v>
      </c>
      <c r="B5" s="142" t="str">
        <f>IF(OR(ISBLANK(Table_Funding[[#This Row],[Job No.]]),ISBLANK(Table_Funding[[#This Row],[Category No.]]))," ",CONCATENATE(Table_Funding[[#This Row],[Job No.]]," - ",IF(LEN(Table_Funding[[#This Row],[Category No.]])=4," ",IF(LEN(Table_Funding[[#This Row],[Category No.]])=3,"0",IF(LEN(Table_Funding[[#This Row],[Category No.]])=2,"00","000"))),Table_Funding[[#This Row],[Category No.]]))</f>
        <v>123456 - 0002</v>
      </c>
      <c r="C5" s="142" t="str">
        <f>IF(Table_Funding[[#This Row],[Job No.]]&gt;0,CONCATENATE(Table_Funding[[#This Row],[Job No.]])," ")</f>
        <v>123456</v>
      </c>
      <c r="D5" s="143">
        <v>123456</v>
      </c>
      <c r="E5" s="144">
        <v>2</v>
      </c>
      <c r="F5" s="144"/>
      <c r="G5" s="164"/>
      <c r="H5" s="65">
        <v>123</v>
      </c>
      <c r="I5" s="65" t="s">
        <v>46</v>
      </c>
      <c r="J5" s="65" t="s">
        <v>7933</v>
      </c>
      <c r="K5" s="145" t="str">
        <f>IF(Table_Funding[[#This Row],[Structure Number
(Bridge Only)]]="",Table_Funding[[#This Row],[Category Description
(Road Only)]]&amp;" " &amp;Table_Funding[[#This Row],[Fund Description]],IF(Table_Funding[[#This Row],[Structure Number
(Bridge Only)]]&amp;"_"&amp;Table_Funding[[#This Row],[Bridge Number]]="_","",IF(LEN(Table_Funding[[#This Row],[Structure Number
(Bridge Only)]])=1,"0000"&amp;Table_Funding[[#This Row],[Structure Number
(Bridge Only)]], IF(LEN(Table_Funding[[#This Row],[Structure Number
(Bridge Only)]])=2, "000" &amp; Table_Funding[[#This Row],[Structure Number
(Bridge Only)]], IF(LEN(Table_Funding[[#This Row],[Structure Number
(Bridge Only)]])=3,"00" &amp; Table_Funding[[#This Row],[Structure Number
(Bridge Only)]],IF(LEN(Table_Funding[[#This Row],[Structure Number
(Bridge Only)]])=5,Table_Funding[[#This Row],[Structure Number
(Bridge Only)]],"0" &amp; Table_Funding[[#This Row],[Structure Number
(Bridge Only)]]))))&amp;"_"&amp; Table_Funding[[#This Row],[Bridge Number]] &amp; "_"&amp; Table_Funding[[#This Row],[Fund Description]]))</f>
        <v>00123_R01-03035_90% Fed / 10% State</v>
      </c>
      <c r="L5" s="146" t="s">
        <v>5558</v>
      </c>
    </row>
    <row r="6" spans="1:13" x14ac:dyDescent="0.25">
      <c r="A6" s="136">
        <v>3</v>
      </c>
      <c r="B6" s="185" t="str">
        <f>IF(OR(ISBLANK(Table_Funding[[#This Row],[Job No.]]),ISBLANK(Table_Funding[[#This Row],[Category No.]]))," ",CONCATENATE(Table_Funding[[#This Row],[Job No.]]," - ",IF(LEN(Table_Funding[[#This Row],[Category No.]])=4," ",IF(LEN(Table_Funding[[#This Row],[Category No.]])=3,"0",IF(LEN(Table_Funding[[#This Row],[Category No.]])=2,"00","000"))),Table_Funding[[#This Row],[Category No.]]))</f>
        <v>123456 - 0003</v>
      </c>
      <c r="C6" s="185" t="str">
        <f>IF(Table_Funding[[#This Row],[Job No.]]&gt;0,CONCATENATE(Table_Funding[[#This Row],[Job No.]])," ")</f>
        <v>123456</v>
      </c>
      <c r="D6" s="143">
        <v>123456</v>
      </c>
      <c r="E6" s="144">
        <v>3</v>
      </c>
      <c r="F6" s="186" t="s">
        <v>14558</v>
      </c>
      <c r="G6" s="65" t="s">
        <v>14556</v>
      </c>
      <c r="H6" s="163"/>
      <c r="I6" s="65" t="s">
        <v>45</v>
      </c>
      <c r="J6" s="65" t="s">
        <v>7933</v>
      </c>
      <c r="K6" s="187" t="str">
        <f>IF(Table_Funding[[#This Row],[Structure Number
(Bridge Only)]]="",Table_Funding[[#This Row],[Category Description
(Road Only)]]&amp;" " &amp;Table_Funding[[#This Row],[Fund Description]],IF(Table_Funding[[#This Row],[Structure Number
(Bridge Only)]]&amp;"_"&amp;Table_Funding[[#This Row],[Bridge Number]]="_","",IF(LEN(Table_Funding[[#This Row],[Structure Number
(Bridge Only)]])=1,"0000"&amp;Table_Funding[[#This Row],[Structure Number
(Bridge Only)]], IF(LEN(Table_Funding[[#This Row],[Structure Number
(Bridge Only)]])=2, "000" &amp; Table_Funding[[#This Row],[Structure Number
(Bridge Only)]], IF(LEN(Table_Funding[[#This Row],[Structure Number
(Bridge Only)]])=3,"00" &amp; Table_Funding[[#This Row],[Structure Number
(Bridge Only)]],IF(LEN(Table_Funding[[#This Row],[Structure Number
(Bridge Only)]])=5,Table_Funding[[#This Row],[Structure Number
(Bridge Only)]],"0" &amp; Table_Funding[[#This Row],[Structure Number
(Bridge Only)]]))))&amp;"_"&amp; Table_Funding[[#This Row],[Bridge Number]] &amp; "_"&amp; Table_Funding[[#This Row],[Fund Description]]))</f>
        <v>HMA Alt 90% Fed / 10% State</v>
      </c>
      <c r="L6" s="188"/>
    </row>
    <row r="7" spans="1:13" x14ac:dyDescent="0.25">
      <c r="A7" s="136">
        <v>4</v>
      </c>
      <c r="B7" s="185" t="str">
        <f>IF(OR(ISBLANK(Table_Funding[[#This Row],[Job No.]]),ISBLANK(Table_Funding[[#This Row],[Category No.]]))," ",CONCATENATE(Table_Funding[[#This Row],[Job No.]]," - ",IF(LEN(Table_Funding[[#This Row],[Category No.]])=4," ",IF(LEN(Table_Funding[[#This Row],[Category No.]])=3,"0",IF(LEN(Table_Funding[[#This Row],[Category No.]])=2,"00","000"))),Table_Funding[[#This Row],[Category No.]]))</f>
        <v>123456 - 0005</v>
      </c>
      <c r="C7" s="185" t="str">
        <f>IF(Table_Funding[[#This Row],[Job No.]]&gt;0,CONCATENATE(Table_Funding[[#This Row],[Job No.]])," ")</f>
        <v>123456</v>
      </c>
      <c r="D7" s="143">
        <v>123456</v>
      </c>
      <c r="E7" s="144">
        <v>5</v>
      </c>
      <c r="F7" s="186" t="s">
        <v>14558</v>
      </c>
      <c r="G7" s="65" t="s">
        <v>14557</v>
      </c>
      <c r="H7" s="163"/>
      <c r="I7" s="65" t="s">
        <v>45</v>
      </c>
      <c r="J7" s="65" t="s">
        <v>7933</v>
      </c>
      <c r="K7" s="187" t="str">
        <f>IF(Table_Funding[[#This Row],[Structure Number
(Bridge Only)]]="",Table_Funding[[#This Row],[Category Description
(Road Only)]]&amp;" " &amp;Table_Funding[[#This Row],[Fund Description]],IF(Table_Funding[[#This Row],[Structure Number
(Bridge Only)]]&amp;"_"&amp;Table_Funding[[#This Row],[Bridge Number]]="_","",IF(LEN(Table_Funding[[#This Row],[Structure Number
(Bridge Only)]])=1,"0000"&amp;Table_Funding[[#This Row],[Structure Number
(Bridge Only)]], IF(LEN(Table_Funding[[#This Row],[Structure Number
(Bridge Only)]])=2, "000" &amp; Table_Funding[[#This Row],[Structure Number
(Bridge Only)]], IF(LEN(Table_Funding[[#This Row],[Structure Number
(Bridge Only)]])=3,"00" &amp; Table_Funding[[#This Row],[Structure Number
(Bridge Only)]],IF(LEN(Table_Funding[[#This Row],[Structure Number
(Bridge Only)]])=5,Table_Funding[[#This Row],[Structure Number
(Bridge Only)]],"0" &amp; Table_Funding[[#This Row],[Structure Number
(Bridge Only)]]))))&amp;"_"&amp; Table_Funding[[#This Row],[Bridge Number]] &amp; "_"&amp; Table_Funding[[#This Row],[Fund Description]]))</f>
        <v>Conc Alt 90% Fed / 10% State</v>
      </c>
      <c r="L7" s="188"/>
    </row>
    <row r="8" spans="1:13" x14ac:dyDescent="0.25">
      <c r="A8" s="136">
        <v>5</v>
      </c>
      <c r="B8" s="185" t="str">
        <f>IF(OR(ISBLANK(Table_Funding[[#This Row],[Job No.]]),ISBLANK(Table_Funding[[#This Row],[Category No.]]))," ",CONCATENATE(Table_Funding[[#This Row],[Job No.]]," - ",IF(LEN(Table_Funding[[#This Row],[Category No.]])=4," ",IF(LEN(Table_Funding[[#This Row],[Category No.]])=3,"0",IF(LEN(Table_Funding[[#This Row],[Category No.]])=2,"00","000"))),Table_Funding[[#This Row],[Category No.]]))</f>
        <v xml:space="preserve"> </v>
      </c>
      <c r="C8" s="185" t="str">
        <f>IF(Table_Funding[[#This Row],[Job No.]]&gt;0,CONCATENATE(Table_Funding[[#This Row],[Job No.]])," ")</f>
        <v xml:space="preserve"> </v>
      </c>
      <c r="D8" s="8"/>
      <c r="E8" s="186"/>
      <c r="F8" s="186"/>
      <c r="G8" s="65"/>
      <c r="H8" s="65"/>
      <c r="I8" s="65"/>
      <c r="J8" s="65"/>
      <c r="K8" s="187" t="str">
        <f>IF(Table_Funding[[#This Row],[Structure Number
(Bridge Only)]]="",Table_Funding[[#This Row],[Category Description
(Road Only)]]&amp;" " &amp;Table_Funding[[#This Row],[Fund Description]],IF(Table_Funding[[#This Row],[Structure Number
(Bridge Only)]]&amp;"_"&amp;Table_Funding[[#This Row],[Bridge Number]]="_","",IF(LEN(Table_Funding[[#This Row],[Structure Number
(Bridge Only)]])=1,"0000"&amp;Table_Funding[[#This Row],[Structure Number
(Bridge Only)]], IF(LEN(Table_Funding[[#This Row],[Structure Number
(Bridge Only)]])=2, "000" &amp; Table_Funding[[#This Row],[Structure Number
(Bridge Only)]], IF(LEN(Table_Funding[[#This Row],[Structure Number
(Bridge Only)]])=3,"00" &amp; Table_Funding[[#This Row],[Structure Number
(Bridge Only)]],IF(LEN(Table_Funding[[#This Row],[Structure Number
(Bridge Only)]])=5,Table_Funding[[#This Row],[Structure Number
(Bridge Only)]],"0" &amp; Table_Funding[[#This Row],[Structure Number
(Bridge Only)]]))))&amp;"_"&amp; Table_Funding[[#This Row],[Bridge Number]] &amp; "_"&amp; Table_Funding[[#This Row],[Fund Description]]))</f>
        <v xml:space="preserve"> </v>
      </c>
      <c r="L8" s="188"/>
    </row>
    <row r="10" spans="1:13" x14ac:dyDescent="0.25">
      <c r="E10" s="255" t="s">
        <v>14562</v>
      </c>
      <c r="F10" s="255"/>
      <c r="G10" s="255"/>
    </row>
    <row r="11" spans="1:13" x14ac:dyDescent="0.25">
      <c r="E11" s="255"/>
      <c r="F11" s="255"/>
      <c r="G11" s="255"/>
    </row>
    <row r="12" spans="1:13" x14ac:dyDescent="0.25">
      <c r="E12" s="255"/>
      <c r="F12" s="255"/>
      <c r="G12" s="255"/>
    </row>
    <row r="13" spans="1:13" x14ac:dyDescent="0.25">
      <c r="D13" s="162"/>
      <c r="E13" s="172"/>
      <c r="F13" s="172"/>
      <c r="G13" s="172"/>
    </row>
    <row r="14" spans="1:13" x14ac:dyDescent="0.25">
      <c r="E14" s="255" t="s">
        <v>14561</v>
      </c>
      <c r="F14" s="255"/>
      <c r="G14" s="255"/>
    </row>
    <row r="15" spans="1:13" x14ac:dyDescent="0.25">
      <c r="E15" s="255"/>
      <c r="F15" s="255"/>
      <c r="G15" s="255"/>
    </row>
    <row r="16" spans="1:13" x14ac:dyDescent="0.25">
      <c r="E16" s="255"/>
      <c r="F16" s="255"/>
      <c r="G16" s="255"/>
    </row>
    <row r="18" spans="5:7" x14ac:dyDescent="0.25">
      <c r="E18" s="255" t="s">
        <v>14560</v>
      </c>
      <c r="F18" s="255"/>
      <c r="G18" s="255"/>
    </row>
    <row r="19" spans="5:7" x14ac:dyDescent="0.25">
      <c r="E19" s="255"/>
      <c r="F19" s="255"/>
      <c r="G19" s="255"/>
    </row>
    <row r="20" spans="5:7" x14ac:dyDescent="0.25">
      <c r="E20" s="255"/>
      <c r="F20" s="255"/>
      <c r="G20" s="255"/>
    </row>
    <row r="22" spans="5:7" x14ac:dyDescent="0.25">
      <c r="E22" s="255" t="s">
        <v>14559</v>
      </c>
      <c r="F22" s="255"/>
      <c r="G22" s="255"/>
    </row>
    <row r="23" spans="5:7" x14ac:dyDescent="0.25">
      <c r="E23" s="255"/>
      <c r="F23" s="255"/>
      <c r="G23" s="255"/>
    </row>
    <row r="24" spans="5:7" x14ac:dyDescent="0.25">
      <c r="E24" s="255"/>
      <c r="F24" s="255"/>
      <c r="G24" s="255"/>
    </row>
  </sheetData>
  <sheetProtection formatCells="0" selectLockedCells="1" sort="0" autoFilter="0"/>
  <dataConsolidate link="1"/>
  <mergeCells count="5">
    <mergeCell ref="E22:G24"/>
    <mergeCell ref="E18:G20"/>
    <mergeCell ref="D1:E1"/>
    <mergeCell ref="E14:G16"/>
    <mergeCell ref="E10:G12"/>
  </mergeCells>
  <dataValidations count="1">
    <dataValidation type="list" allowBlank="1" showInputMessage="1" showErrorMessage="1" sqref="I4:I8" xr:uid="{00000000-0002-0000-0800-000000000000}">
      <formula1>List_Section_Group</formula1>
    </dataValidation>
  </dataValidations>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9" tint="0.59999389629810485"/>
  </sheetPr>
  <dimension ref="B1:AST33"/>
  <sheetViews>
    <sheetView showGridLines="0" showRowColHeaders="0" tabSelected="1" workbookViewId="0">
      <selection activeCell="G19" sqref="G19"/>
    </sheetView>
  </sheetViews>
  <sheetFormatPr defaultColWidth="9.140625" defaultRowHeight="12.75" x14ac:dyDescent="0.25"/>
  <cols>
    <col min="1" max="1" width="2.7109375" style="45" customWidth="1"/>
    <col min="2" max="2" width="4.7109375" style="44" hidden="1" customWidth="1"/>
    <col min="3" max="3" width="5.7109375" style="44" customWidth="1"/>
    <col min="4" max="4" width="7.7109375" style="62" customWidth="1"/>
    <col min="5" max="5" width="7.7109375" style="44" customWidth="1"/>
    <col min="6" max="6" width="18.7109375" style="44" customWidth="1"/>
    <col min="7" max="7" width="7.7109375" style="63" customWidth="1"/>
    <col min="8" max="8" width="7.7109375" style="44" customWidth="1"/>
    <col min="9" max="9" width="7.7109375" style="45" customWidth="1"/>
    <col min="10" max="10" width="15.7109375" style="45" customWidth="1"/>
    <col min="11" max="11" width="15.7109375" style="45" hidden="1" customWidth="1"/>
    <col min="12" max="12" width="2.7109375" style="45" hidden="1" customWidth="1"/>
    <col min="13" max="14" width="9.140625" style="45" hidden="1" customWidth="1"/>
    <col min="15" max="15" width="2.7109375" style="45" hidden="1" customWidth="1"/>
    <col min="16" max="16" width="9.140625" style="45" hidden="1" customWidth="1"/>
    <col min="17" max="1184" width="9" style="45" hidden="1" customWidth="1"/>
    <col min="1185" max="1186" width="0" style="45" hidden="1" customWidth="1"/>
    <col min="1187" max="16384" width="9.140625" style="45"/>
  </cols>
  <sheetData>
    <row r="1" spans="2:16 1188:1190" ht="15" customHeight="1" x14ac:dyDescent="0.25">
      <c r="D1" s="45"/>
      <c r="E1" s="45"/>
      <c r="F1" s="45"/>
      <c r="G1" s="45"/>
      <c r="H1" s="45"/>
    </row>
    <row r="2" spans="2:16 1188:1190" ht="15" customHeight="1" x14ac:dyDescent="0.25">
      <c r="B2" s="46">
        <v>1</v>
      </c>
      <c r="C2" s="46">
        <v>2</v>
      </c>
      <c r="D2" s="46">
        <v>3</v>
      </c>
      <c r="E2" s="46">
        <v>4</v>
      </c>
      <c r="F2" s="46">
        <v>5</v>
      </c>
      <c r="G2" s="46">
        <v>6</v>
      </c>
      <c r="H2" s="46">
        <v>7</v>
      </c>
      <c r="I2" s="46">
        <v>8</v>
      </c>
      <c r="J2" s="47">
        <v>9</v>
      </c>
      <c r="K2" s="47">
        <v>10</v>
      </c>
    </row>
    <row r="3" spans="2:16 1188:1190" ht="30" customHeight="1" x14ac:dyDescent="0.25">
      <c r="B3" s="48" t="s">
        <v>29</v>
      </c>
      <c r="C3" s="49" t="s">
        <v>5407</v>
      </c>
      <c r="D3" s="50" t="s">
        <v>11</v>
      </c>
      <c r="E3" s="51" t="s">
        <v>5408</v>
      </c>
      <c r="F3" s="51" t="s">
        <v>15</v>
      </c>
      <c r="G3" s="51" t="s">
        <v>5409</v>
      </c>
      <c r="H3" s="51" t="s">
        <v>5410</v>
      </c>
      <c r="I3" s="52" t="s">
        <v>5411</v>
      </c>
      <c r="J3" s="51" t="s">
        <v>5412</v>
      </c>
      <c r="K3" s="53" t="s">
        <v>5413</v>
      </c>
      <c r="L3" s="54"/>
      <c r="M3" s="54" t="s">
        <v>49</v>
      </c>
      <c r="N3" s="54">
        <v>5</v>
      </c>
      <c r="O3" s="54"/>
      <c r="P3" s="54"/>
    </row>
    <row r="4" spans="2:16 1188:1190" ht="15" customHeight="1" x14ac:dyDescent="0.25">
      <c r="B4" s="64" t="e">
        <f>IF(AND(NOT(Table_PlanSheets[[#This Row],[DGN Name]]=#REF!),Table_PlanSheets[[#This Row],[Quantities]]=#REF!),MAX($B$3:B3)+1,0)</f>
        <v>#REF!</v>
      </c>
      <c r="C4" s="159">
        <v>4</v>
      </c>
      <c r="D4" s="55" t="s">
        <v>20</v>
      </c>
      <c r="E4" s="56" t="s">
        <v>26</v>
      </c>
      <c r="F4" s="65" t="s">
        <v>7936</v>
      </c>
      <c r="G4" s="66" t="s">
        <v>7941</v>
      </c>
      <c r="H4" s="66" t="s">
        <v>33</v>
      </c>
      <c r="I4" s="98">
        <v>1</v>
      </c>
      <c r="J4" s="59" t="str">
        <f>SUBSTITUTE(IF(LEN(TRIM(Table_PlanSheets[[#This Row],[DGN1]]))=0,"xx_",(Table_PlanSheets[[#This Row],[DGN1]] &amp; "_"))&amp;IF(LEN(TRIM(Table_PlanSheets[[#This Row],[DGN2]]))=0,"xx_",Table_PlanSheets[[#This Row],[DGN2]] &amp;"_")&amp;IF(LEN(TRIM(Table_PlanSheets[[#This Row],[DGN3]]))=0,"xx",TEXT(Table_PlanSheets[[#This Row],[DGN3]],"000")),"xx_xx_xx","")</f>
        <v>US23_MISC_001</v>
      </c>
      <c r="K4" s="60" t="str">
        <f>IFERROR(VLOOKUP(ROWS($K$4:K4),Table_PlanSheets[[No]:[DGN Name]],$J$2,FALSE),"")</f>
        <v/>
      </c>
      <c r="L4" s="61"/>
      <c r="M4" s="61"/>
      <c r="N4" s="61"/>
      <c r="O4" s="61"/>
      <c r="P4" s="61"/>
      <c r="ASR4" s="257" t="s">
        <v>7960</v>
      </c>
      <c r="ASS4" s="257"/>
      <c r="AST4" s="257"/>
    </row>
    <row r="5" spans="2:16 1188:1190" ht="15" customHeight="1" x14ac:dyDescent="0.25">
      <c r="B5" s="64" t="e">
        <f>IF(AND(NOT(Table_PlanSheets[[#This Row],[DGN Name]]=#REF!),Table_PlanSheets[[#This Row],[Quantities]]=#REF!),MAX($B$3:B4)+1,0)</f>
        <v>#REF!</v>
      </c>
      <c r="C5" s="159">
        <v>20</v>
      </c>
      <c r="D5" s="65">
        <v>80</v>
      </c>
      <c r="E5" s="56" t="s">
        <v>26</v>
      </c>
      <c r="F5" s="65" t="s">
        <v>7937</v>
      </c>
      <c r="G5" s="66" t="s">
        <v>7934</v>
      </c>
      <c r="H5" s="66" t="s">
        <v>7935</v>
      </c>
      <c r="I5" s="98">
        <v>1</v>
      </c>
      <c r="J5" s="59" t="str">
        <f>SUBSTITUTE(IF(LEN(TRIM(Table_PlanSheets[[#This Row],[DGN1]]))=0,"xx_",(Table_PlanSheets[[#This Row],[DGN1]] &amp; "_"))&amp;IF(LEN(TRIM(Table_PlanSheets[[#This Row],[DGN2]]))=0,"xx_",Table_PlanSheets[[#This Row],[DGN2]] &amp;"_")&amp;IF(LEN(TRIM(Table_PlanSheets[[#This Row],[DGN3]]))=0,"xx",TEXT(Table_PlanSheets[[#This Row],[DGN3]],"000")),"xx_xx_xx","")</f>
        <v>BROOK_CON_001</v>
      </c>
      <c r="K5" s="60" t="str">
        <f>IFERROR(VLOOKUP(ROWS($K$4:K5),Table_PlanSheets[[No]:[DGN Name]],$J$2,FALSE),"")</f>
        <v/>
      </c>
      <c r="L5" s="61"/>
      <c r="M5" s="61"/>
      <c r="N5" s="61"/>
      <c r="O5" s="61"/>
      <c r="P5" s="61"/>
      <c r="ASR5" s="257"/>
      <c r="ASS5" s="257"/>
      <c r="AST5" s="257"/>
    </row>
    <row r="6" spans="2:16 1188:1190" ht="15" customHeight="1" x14ac:dyDescent="0.25">
      <c r="B6" s="64" t="e">
        <f>IF(AND(NOT(Table_PlanSheets[[#This Row],[DGN Name]]=#REF!),Table_PlanSheets[[#This Row],[Quantities]]=#REF!),MAX($B$3:B5)+1,0)</f>
        <v>#REF!</v>
      </c>
      <c r="C6" s="159">
        <v>25</v>
      </c>
      <c r="D6" s="65">
        <v>100</v>
      </c>
      <c r="E6" s="56" t="s">
        <v>26</v>
      </c>
      <c r="F6" s="65" t="s">
        <v>7938</v>
      </c>
      <c r="G6" s="66" t="s">
        <v>7941</v>
      </c>
      <c r="H6" s="66" t="s">
        <v>7935</v>
      </c>
      <c r="I6" s="98">
        <v>1</v>
      </c>
      <c r="J6" s="59" t="str">
        <f>SUBSTITUTE(IF(LEN(TRIM(Table_PlanSheets[[#This Row],[DGN1]]))=0,"xx_",(Table_PlanSheets[[#This Row],[DGN1]] &amp; "_"))&amp;IF(LEN(TRIM(Table_PlanSheets[[#This Row],[DGN2]]))=0,"xx_",Table_PlanSheets[[#This Row],[DGN2]] &amp;"_")&amp;IF(LEN(TRIM(Table_PlanSheets[[#This Row],[DGN3]]))=0,"xx",TEXT(Table_PlanSheets[[#This Row],[DGN3]],"000")),"xx_xx_xx","")</f>
        <v>US23_CON_001</v>
      </c>
      <c r="K6" s="60" t="str">
        <f>IFERROR(VLOOKUP(ROWS($K$4:K6),Table_PlanSheets[[No]:[DGN Name]],$J$2,FALSE),"")</f>
        <v/>
      </c>
      <c r="L6" s="61"/>
      <c r="M6" s="61"/>
      <c r="N6" s="61"/>
      <c r="O6" s="61"/>
      <c r="P6" s="61"/>
      <c r="ASR6" s="257"/>
      <c r="ASS6" s="257"/>
      <c r="AST6" s="257"/>
    </row>
    <row r="7" spans="2:16 1188:1190" ht="15" customHeight="1" x14ac:dyDescent="0.25">
      <c r="B7" s="64" t="e">
        <f>IF(AND(NOT(Table_PlanSheets[[#This Row],[DGN Name]]=#REF!),Table_PlanSheets[[#This Row],[Quantities]]=#REF!),MAX($B$3:B6)+1,0)</f>
        <v>#REF!</v>
      </c>
      <c r="C7" s="159">
        <v>30</v>
      </c>
      <c r="D7" s="65">
        <v>100</v>
      </c>
      <c r="E7" s="56" t="s">
        <v>26</v>
      </c>
      <c r="F7" s="65" t="s">
        <v>7939</v>
      </c>
      <c r="G7" s="66" t="s">
        <v>7941</v>
      </c>
      <c r="H7" s="66" t="s">
        <v>7935</v>
      </c>
      <c r="I7" s="98">
        <v>2</v>
      </c>
      <c r="J7" s="59" t="str">
        <f>SUBSTITUTE(IF(LEN(TRIM(Table_PlanSheets[[#This Row],[DGN1]]))=0,"xx_",(Table_PlanSheets[[#This Row],[DGN1]] &amp; "_"))&amp;IF(LEN(TRIM(Table_PlanSheets[[#This Row],[DGN2]]))=0,"xx_",Table_PlanSheets[[#This Row],[DGN2]] &amp;"_")&amp;IF(LEN(TRIM(Table_PlanSheets[[#This Row],[DGN3]]))=0,"xx",TEXT(Table_PlanSheets[[#This Row],[DGN3]],"000")),"xx_xx_xx","")</f>
        <v>US23_CON_002</v>
      </c>
      <c r="K7" s="60" t="str">
        <f>IFERROR(VLOOKUP(ROWS($K$4:K7),Table_PlanSheets[[No]:[DGN Name]],$J$2,FALSE),"")</f>
        <v/>
      </c>
      <c r="L7" s="61"/>
      <c r="M7" s="61"/>
      <c r="N7" s="61"/>
      <c r="O7" s="61"/>
      <c r="P7" s="61"/>
    </row>
    <row r="8" spans="2:16 1188:1190" ht="15" customHeight="1" x14ac:dyDescent="0.25">
      <c r="B8" s="64" t="e">
        <f>IF(AND(NOT(Table_PlanSheets[[#This Row],[DGN Name]]=#REF!),Table_PlanSheets[[#This Row],[Quantities]]=#REF!),MAX($B$3:B7)+1,0)</f>
        <v>#REF!</v>
      </c>
      <c r="C8" s="159">
        <v>35</v>
      </c>
      <c r="D8" s="65">
        <v>100</v>
      </c>
      <c r="E8" s="56" t="s">
        <v>26</v>
      </c>
      <c r="F8" s="65" t="s">
        <v>7940</v>
      </c>
      <c r="G8" s="66" t="s">
        <v>7941</v>
      </c>
      <c r="H8" s="66" t="s">
        <v>7935</v>
      </c>
      <c r="I8" s="98">
        <v>3</v>
      </c>
      <c r="J8" s="59" t="str">
        <f>SUBSTITUTE(IF(LEN(TRIM(Table_PlanSheets[[#This Row],[DGN1]]))=0,"xx_",(Table_PlanSheets[[#This Row],[DGN1]] &amp; "_"))&amp;IF(LEN(TRIM(Table_PlanSheets[[#This Row],[DGN2]]))=0,"xx_",Table_PlanSheets[[#This Row],[DGN2]] &amp;"_")&amp;IF(LEN(TRIM(Table_PlanSheets[[#This Row],[DGN3]]))=0,"xx",TEXT(Table_PlanSheets[[#This Row],[DGN3]],"000")),"xx_xx_xx","")</f>
        <v>US23_CON_003</v>
      </c>
      <c r="K8" s="60" t="str">
        <f>IFERROR(VLOOKUP(ROWS($K$4:K8),Table_PlanSheets[[No]:[DGN Name]],$J$2,FALSE),"")</f>
        <v/>
      </c>
      <c r="L8" s="61"/>
      <c r="M8" s="61"/>
      <c r="N8" s="61"/>
      <c r="O8" s="61"/>
      <c r="P8" s="61"/>
      <c r="ASR8" s="257" t="s">
        <v>7961</v>
      </c>
      <c r="ASS8" s="257"/>
      <c r="AST8" s="257"/>
    </row>
    <row r="9" spans="2:16 1188:1190" ht="15" customHeight="1" x14ac:dyDescent="0.25">
      <c r="B9" s="64" t="e">
        <f>IF(AND(NOT(Table_PlanSheets[[#This Row],[DGN Name]]=#REF!),Table_PlanSheets[[#This Row],[Quantities]]=#REF!),MAX($B$3:B8)+1,0)</f>
        <v>#REF!</v>
      </c>
      <c r="C9" s="159">
        <v>5</v>
      </c>
      <c r="D9" s="65">
        <v>10</v>
      </c>
      <c r="E9" s="211" t="s">
        <v>26</v>
      </c>
      <c r="F9" s="65" t="s">
        <v>14712</v>
      </c>
      <c r="G9" s="66" t="s">
        <v>7941</v>
      </c>
      <c r="H9" s="66" t="s">
        <v>14604</v>
      </c>
      <c r="I9" s="98">
        <v>1</v>
      </c>
      <c r="J9" s="59" t="str">
        <f>SUBSTITUTE(IF(LEN(TRIM(Table_PlanSheets[[#This Row],[DGN1]]))=0,"xx_",(Table_PlanSheets[[#This Row],[DGN1]] &amp; "_"))&amp;IF(LEN(TRIM(Table_PlanSheets[[#This Row],[DGN2]]))=0,"xx_",Table_PlanSheets[[#This Row],[DGN2]] &amp;"_")&amp;IF(LEN(TRIM(Table_PlanSheets[[#This Row],[DGN3]]))=0,"xx",TEXT(Table_PlanSheets[[#This Row],[DGN3]],"000")),"xx_xx_xx","")</f>
        <v>US23_MiscQnt_001</v>
      </c>
      <c r="K9" s="60" t="str">
        <f>IFERROR(VLOOKUP(ROWS($K$4:K9),Table_PlanSheets[[No]:[DGN Name]],$J$2,FALSE),"")</f>
        <v/>
      </c>
      <c r="L9" s="61"/>
      <c r="M9" s="61"/>
      <c r="N9" s="61"/>
      <c r="O9" s="61"/>
      <c r="P9" s="61"/>
      <c r="ASR9" s="257"/>
      <c r="ASS9" s="257"/>
      <c r="AST9" s="257"/>
    </row>
    <row r="10" spans="2:16 1188:1190" ht="15" customHeight="1" x14ac:dyDescent="0.25">
      <c r="B10" s="64" t="e">
        <f>IF(AND(NOT(Table_PlanSheets[[#This Row],[DGN Name]]=#REF!),Table_PlanSheets[[#This Row],[Quantities]]=#REF!),MAX($B$3:B9)+1,0)</f>
        <v>#REF!</v>
      </c>
      <c r="C10" s="212">
        <v>49</v>
      </c>
      <c r="D10" s="65">
        <v>40</v>
      </c>
      <c r="E10" s="211" t="s">
        <v>26</v>
      </c>
      <c r="F10" s="65" t="s">
        <v>14713</v>
      </c>
      <c r="G10" s="66" t="s">
        <v>7941</v>
      </c>
      <c r="H10" s="66" t="s">
        <v>14576</v>
      </c>
      <c r="I10" s="98">
        <v>1</v>
      </c>
      <c r="J10" s="59" t="str">
        <f>SUBSTITUTE(IF(LEN(TRIM(Table_PlanSheets[[#This Row],[DGN1]]))=0,"xx_",(Table_PlanSheets[[#This Row],[DGN1]] &amp; "_"))&amp;IF(LEN(TRIM(Table_PlanSheets[[#This Row],[DGN2]]))=0,"xx_",Table_PlanSheets[[#This Row],[DGN2]] &amp;"_")&amp;IF(LEN(TRIM(Table_PlanSheets[[#This Row],[DGN3]]))=0,"xx",TEXT(Table_PlanSheets[[#This Row],[DGN3]],"000")),"xx_xx_xx","")</f>
        <v>US23_DRAIN_001</v>
      </c>
      <c r="K10" s="60" t="str">
        <f>IFERROR(VLOOKUP(ROWS($K$4:K10),Table_PlanSheets[[No]:[DGN Name]],$J$2,FALSE),"")</f>
        <v/>
      </c>
      <c r="L10" s="61"/>
      <c r="M10" s="61"/>
      <c r="N10" s="61"/>
      <c r="O10" s="61"/>
      <c r="P10" s="61"/>
      <c r="ASR10" s="257"/>
      <c r="ASS10" s="257"/>
      <c r="AST10" s="257"/>
    </row>
    <row r="11" spans="2:16 1188:1190" ht="15" customHeight="1" x14ac:dyDescent="0.25">
      <c r="B11" s="64" t="e">
        <f>IF(AND(NOT(Table_PlanSheets[[#This Row],[DGN Name]]=#REF!),Table_PlanSheets[[#This Row],[Quantities]]=#REF!),MAX($B$3:B10)+1,0)</f>
        <v>#REF!</v>
      </c>
      <c r="C11" s="212">
        <v>80</v>
      </c>
      <c r="D11" s="211">
        <v>50</v>
      </c>
      <c r="E11" s="211" t="s">
        <v>26</v>
      </c>
      <c r="F11" s="65" t="s">
        <v>14710</v>
      </c>
      <c r="G11" s="66" t="s">
        <v>7941</v>
      </c>
      <c r="H11" s="66" t="s">
        <v>7935</v>
      </c>
      <c r="I11" s="98">
        <v>6</v>
      </c>
      <c r="J11" s="59" t="str">
        <f>SUBSTITUTE(IF(LEN(TRIM(Table_PlanSheets[[#This Row],[DGN1]]))=0,"xx_",(Table_PlanSheets[[#This Row],[DGN1]] &amp; "_"))&amp;IF(LEN(TRIM(Table_PlanSheets[[#This Row],[DGN2]]))=0,"xx_",Table_PlanSheets[[#This Row],[DGN2]] &amp;"_")&amp;IF(LEN(TRIM(Table_PlanSheets[[#This Row],[DGN3]]))=0,"xx",TEXT(Table_PlanSheets[[#This Row],[DGN3]],"000")),"xx_xx_xx","")</f>
        <v>US23_CON_006</v>
      </c>
      <c r="K11" s="60" t="str">
        <f>IFERROR(VLOOKUP(ROWS($K$4:K11),Table_PlanSheets[[No]:[DGN Name]],$J$2,FALSE),"")</f>
        <v/>
      </c>
      <c r="L11" s="61"/>
      <c r="M11" s="61"/>
      <c r="N11" s="61"/>
      <c r="O11" s="61"/>
      <c r="P11" s="61"/>
    </row>
    <row r="12" spans="2:16 1188:1190" ht="15" customHeight="1" x14ac:dyDescent="0.25">
      <c r="B12" s="64" t="e">
        <f>IF(AND(NOT(Table_PlanSheets[[#This Row],[DGN Name]]=#REF!),Table_PlanSheets[[#This Row],[Quantities]]=#REF!),MAX($B$3:B11)+1,0)</f>
        <v>#REF!</v>
      </c>
      <c r="C12" s="212">
        <v>134</v>
      </c>
      <c r="D12" s="211">
        <v>50</v>
      </c>
      <c r="E12" s="211" t="s">
        <v>26</v>
      </c>
      <c r="F12" s="65" t="s">
        <v>14711</v>
      </c>
      <c r="G12" s="66" t="s">
        <v>7941</v>
      </c>
      <c r="H12" s="66" t="s">
        <v>7935</v>
      </c>
      <c r="I12" s="98">
        <v>14</v>
      </c>
      <c r="J12" s="59" t="str">
        <f>SUBSTITUTE(IF(LEN(TRIM(Table_PlanSheets[[#This Row],[DGN1]]))=0,"xx_",(Table_PlanSheets[[#This Row],[DGN1]] &amp; "_"))&amp;IF(LEN(TRIM(Table_PlanSheets[[#This Row],[DGN2]]))=0,"xx_",Table_PlanSheets[[#This Row],[DGN2]] &amp;"_")&amp;IF(LEN(TRIM(Table_PlanSheets[[#This Row],[DGN3]]))=0,"xx",TEXT(Table_PlanSheets[[#This Row],[DGN3]],"000")),"xx_xx_xx","")</f>
        <v>US23_CON_014</v>
      </c>
      <c r="K12" s="60" t="str">
        <f>IFERROR(VLOOKUP(ROWS($K$4:K12),Table_PlanSheets[[No]:[DGN Name]],$J$2,FALSE),"")</f>
        <v/>
      </c>
      <c r="L12" s="61"/>
      <c r="M12" s="61"/>
      <c r="N12" s="61"/>
      <c r="O12" s="61"/>
      <c r="P12" s="61"/>
    </row>
    <row r="13" spans="2:16 1188:1190" ht="15" customHeight="1" x14ac:dyDescent="0.25">
      <c r="B13" s="64" t="e">
        <f>IF(AND(NOT(Table_PlanSheets[[#This Row],[DGN Name]]=#REF!),Table_PlanSheets[[#This Row],[Quantities]]=#REF!),MAX($B$3:B12)+1,0)</f>
        <v>#REF!</v>
      </c>
      <c r="C13" s="159"/>
      <c r="D13" s="55"/>
      <c r="E13" s="56"/>
      <c r="F13" s="55"/>
      <c r="G13" s="57"/>
      <c r="H13" s="57"/>
      <c r="I13" s="58"/>
      <c r="J13" s="59" t="str">
        <f>SUBSTITUTE(IF(LEN(TRIM(Table_PlanSheets[[#This Row],[DGN1]]))=0,"xx_",(Table_PlanSheets[[#This Row],[DGN1]] &amp; "_"))&amp;IF(LEN(TRIM(Table_PlanSheets[[#This Row],[DGN2]]))=0,"xx_",Table_PlanSheets[[#This Row],[DGN2]] &amp;"_")&amp;IF(LEN(TRIM(Table_PlanSheets[[#This Row],[DGN3]]))=0,"xx",TEXT(Table_PlanSheets[[#This Row],[DGN3]],"000")),"xx_xx_xx","")</f>
        <v/>
      </c>
      <c r="K13" s="60" t="str">
        <f>IFERROR(VLOOKUP(ROWS($K$4:K13),Table_PlanSheets[[No]:[DGN Name]],$J$2,FALSE),"")</f>
        <v/>
      </c>
      <c r="L13" s="61"/>
      <c r="M13" s="61"/>
      <c r="N13" s="61"/>
      <c r="O13" s="61"/>
      <c r="P13" s="61"/>
    </row>
    <row r="14" spans="2:16 1188:1190" ht="15" customHeight="1" x14ac:dyDescent="0.25">
      <c r="B14" s="64" t="e">
        <f>IF(AND(NOT(Table_PlanSheets[[#This Row],[DGN Name]]=#REF!),Table_PlanSheets[[#This Row],[Quantities]]=#REF!),MAX($B$3:B13)+1,0)</f>
        <v>#REF!</v>
      </c>
      <c r="C14" s="159"/>
      <c r="D14" s="55"/>
      <c r="E14" s="56"/>
      <c r="F14" s="55"/>
      <c r="G14" s="57"/>
      <c r="H14" s="57"/>
      <c r="I14" s="58"/>
      <c r="J14" s="59" t="str">
        <f>SUBSTITUTE(IF(LEN(TRIM(Table_PlanSheets[[#This Row],[DGN1]]))=0,"xx_",(Table_PlanSheets[[#This Row],[DGN1]] &amp; "_"))&amp;IF(LEN(TRIM(Table_PlanSheets[[#This Row],[DGN2]]))=0,"xx_",Table_PlanSheets[[#This Row],[DGN2]] &amp;"_")&amp;IF(LEN(TRIM(Table_PlanSheets[[#This Row],[DGN3]]))=0,"xx",TEXT(Table_PlanSheets[[#This Row],[DGN3]],"000")),"xx_xx_xx","")</f>
        <v/>
      </c>
      <c r="K14" s="60" t="str">
        <f>IFERROR(VLOOKUP(ROWS($K$4:K14),Table_PlanSheets[[No]:[DGN Name]],$J$2,FALSE),"")</f>
        <v/>
      </c>
      <c r="L14" s="61"/>
      <c r="M14" s="61"/>
      <c r="N14" s="61"/>
      <c r="O14" s="61"/>
      <c r="P14" s="61"/>
    </row>
    <row r="15" spans="2:16 1188:1190" ht="15" customHeight="1" x14ac:dyDescent="0.25">
      <c r="B15" s="64" t="e">
        <f>IF(AND(NOT(Table_PlanSheets[[#This Row],[DGN Name]]=#REF!),Table_PlanSheets[[#This Row],[Quantities]]=#REF!),MAX($B$3:B14)+1,0)</f>
        <v>#REF!</v>
      </c>
      <c r="C15" s="159"/>
      <c r="D15" s="55"/>
      <c r="E15" s="56"/>
      <c r="F15" s="55"/>
      <c r="G15" s="57"/>
      <c r="H15" s="57"/>
      <c r="I15" s="58"/>
      <c r="J15" s="59" t="str">
        <f>SUBSTITUTE(IF(LEN(TRIM(Table_PlanSheets[[#This Row],[DGN1]]))=0,"xx_",(Table_PlanSheets[[#This Row],[DGN1]] &amp; "_"))&amp;IF(LEN(TRIM(Table_PlanSheets[[#This Row],[DGN2]]))=0,"xx_",Table_PlanSheets[[#This Row],[DGN2]] &amp;"_")&amp;IF(LEN(TRIM(Table_PlanSheets[[#This Row],[DGN3]]))=0,"xx",TEXT(Table_PlanSheets[[#This Row],[DGN3]],"000")),"xx_xx_xx","")</f>
        <v/>
      </c>
      <c r="K15" s="60" t="str">
        <f>IFERROR(VLOOKUP(ROWS($K$4:K15),Table_PlanSheets[[No]:[DGN Name]],$J$2,FALSE),"")</f>
        <v/>
      </c>
      <c r="L15" s="61"/>
      <c r="M15" s="61"/>
      <c r="N15" s="61"/>
      <c r="O15" s="61"/>
      <c r="P15" s="61"/>
    </row>
    <row r="16" spans="2:16 1188:1190" ht="15" customHeight="1" x14ac:dyDescent="0.25">
      <c r="B16" s="64" t="e">
        <f>IF(AND(NOT(Table_PlanSheets[[#This Row],[DGN Name]]=#REF!),Table_PlanSheets[[#This Row],[Quantities]]=#REF!),MAX($B$3:B15)+1,0)</f>
        <v>#REF!</v>
      </c>
      <c r="C16" s="159"/>
      <c r="D16" s="55"/>
      <c r="E16" s="56"/>
      <c r="F16" s="55"/>
      <c r="G16" s="57"/>
      <c r="H16" s="57"/>
      <c r="I16" s="58"/>
      <c r="J16" s="59" t="str">
        <f>SUBSTITUTE(IF(LEN(TRIM(Table_PlanSheets[[#This Row],[DGN1]]))=0,"xx_",(Table_PlanSheets[[#This Row],[DGN1]] &amp; "_"))&amp;IF(LEN(TRIM(Table_PlanSheets[[#This Row],[DGN2]]))=0,"xx_",Table_PlanSheets[[#This Row],[DGN2]] &amp;"_")&amp;IF(LEN(TRIM(Table_PlanSheets[[#This Row],[DGN3]]))=0,"xx",TEXT(Table_PlanSheets[[#This Row],[DGN3]],"000")),"xx_xx_xx","")</f>
        <v/>
      </c>
      <c r="K16" s="60" t="str">
        <f>IFERROR(VLOOKUP(ROWS($K$4:K16),Table_PlanSheets[[No]:[DGN Name]],$J$2,FALSE),"")</f>
        <v/>
      </c>
      <c r="L16" s="61"/>
      <c r="M16" s="61"/>
      <c r="N16" s="61"/>
      <c r="O16" s="61"/>
      <c r="P16" s="61"/>
    </row>
    <row r="17" spans="2:16" ht="15" customHeight="1" x14ac:dyDescent="0.25">
      <c r="B17" s="64" t="e">
        <f>IF(AND(NOT(Table_PlanSheets[[#This Row],[DGN Name]]=#REF!),Table_PlanSheets[[#This Row],[Quantities]]=#REF!),MAX($B$3:B16)+1,0)</f>
        <v>#REF!</v>
      </c>
      <c r="C17" s="159"/>
      <c r="D17" s="55"/>
      <c r="E17" s="56"/>
      <c r="F17" s="55"/>
      <c r="G17" s="57"/>
      <c r="H17" s="57"/>
      <c r="I17" s="58"/>
      <c r="J17" s="59" t="str">
        <f>SUBSTITUTE(IF(LEN(TRIM(Table_PlanSheets[[#This Row],[DGN1]]))=0,"xx_",(Table_PlanSheets[[#This Row],[DGN1]] &amp; "_"))&amp;IF(LEN(TRIM(Table_PlanSheets[[#This Row],[DGN2]]))=0,"xx_",Table_PlanSheets[[#This Row],[DGN2]] &amp;"_")&amp;IF(LEN(TRIM(Table_PlanSheets[[#This Row],[DGN3]]))=0,"xx",TEXT(Table_PlanSheets[[#This Row],[DGN3]],"000")),"xx_xx_xx","")</f>
        <v/>
      </c>
      <c r="K17" s="60" t="str">
        <f>IFERROR(VLOOKUP(ROWS($K$4:K17),Table_PlanSheets[[No]:[DGN Name]],$J$2,FALSE),"")</f>
        <v/>
      </c>
      <c r="L17" s="61"/>
      <c r="M17" s="61"/>
      <c r="N17" s="61"/>
      <c r="O17" s="61"/>
      <c r="P17" s="61"/>
    </row>
    <row r="18" spans="2:16" ht="15" customHeight="1" x14ac:dyDescent="0.25">
      <c r="B18" s="64" t="e">
        <f>IF(AND(NOT(Table_PlanSheets[[#This Row],[DGN Name]]=#REF!),Table_PlanSheets[[#This Row],[Quantities]]=#REF!),MAX($B$3:B17)+1,0)</f>
        <v>#REF!</v>
      </c>
      <c r="C18" s="159"/>
      <c r="D18" s="55"/>
      <c r="E18" s="56"/>
      <c r="F18" s="55"/>
      <c r="G18" s="57"/>
      <c r="H18" s="57"/>
      <c r="I18" s="58"/>
      <c r="J18" s="59" t="str">
        <f>SUBSTITUTE(IF(LEN(TRIM(Table_PlanSheets[[#This Row],[DGN1]]))=0,"xx_",(Table_PlanSheets[[#This Row],[DGN1]] &amp; "_"))&amp;IF(LEN(TRIM(Table_PlanSheets[[#This Row],[DGN2]]))=0,"xx_",Table_PlanSheets[[#This Row],[DGN2]] &amp;"_")&amp;IF(LEN(TRIM(Table_PlanSheets[[#This Row],[DGN3]]))=0,"xx",TEXT(Table_PlanSheets[[#This Row],[DGN3]],"000")),"xx_xx_xx","")</f>
        <v/>
      </c>
      <c r="K18" s="60" t="str">
        <f>IFERROR(VLOOKUP(ROWS($K$4:K18),Table_PlanSheets[[No]:[DGN Name]],$J$2,FALSE),"")</f>
        <v/>
      </c>
      <c r="L18" s="61"/>
      <c r="M18" s="61"/>
      <c r="N18" s="61"/>
      <c r="O18" s="61"/>
      <c r="P18" s="61"/>
    </row>
    <row r="19" spans="2:16" ht="15" customHeight="1" x14ac:dyDescent="0.25">
      <c r="B19" s="64" t="e">
        <f>IF(AND(NOT(Table_PlanSheets[[#This Row],[DGN Name]]=#REF!),Table_PlanSheets[[#This Row],[Quantities]]=#REF!),MAX($B$3:B18)+1,0)</f>
        <v>#REF!</v>
      </c>
      <c r="C19" s="159"/>
      <c r="D19" s="55"/>
      <c r="E19" s="56"/>
      <c r="F19" s="55"/>
      <c r="G19" s="57"/>
      <c r="H19" s="57"/>
      <c r="I19" s="58"/>
      <c r="J19" s="59" t="str">
        <f>SUBSTITUTE(IF(LEN(TRIM(Table_PlanSheets[[#This Row],[DGN1]]))=0,"xx_",(Table_PlanSheets[[#This Row],[DGN1]] &amp; "_"))&amp;IF(LEN(TRIM(Table_PlanSheets[[#This Row],[DGN2]]))=0,"xx_",Table_PlanSheets[[#This Row],[DGN2]] &amp;"_")&amp;IF(LEN(TRIM(Table_PlanSheets[[#This Row],[DGN3]]))=0,"xx",TEXT(Table_PlanSheets[[#This Row],[DGN3]],"000")),"xx_xx_xx","")</f>
        <v/>
      </c>
      <c r="K19" s="60" t="str">
        <f>IFERROR(VLOOKUP(ROWS($K$4:K19),Table_PlanSheets[[No]:[DGN Name]],$J$2,FALSE),"")</f>
        <v/>
      </c>
      <c r="L19" s="61"/>
      <c r="M19" s="61"/>
      <c r="N19" s="61"/>
      <c r="O19" s="61"/>
      <c r="P19" s="61"/>
    </row>
    <row r="20" spans="2:16" ht="15" customHeight="1" x14ac:dyDescent="0.25">
      <c r="B20" s="64" t="e">
        <f>IF(AND(NOT(Table_PlanSheets[[#This Row],[DGN Name]]=#REF!),Table_PlanSheets[[#This Row],[Quantities]]=#REF!),MAX($B$3:B19)+1,0)</f>
        <v>#REF!</v>
      </c>
      <c r="C20" s="159"/>
      <c r="D20" s="55"/>
      <c r="E20" s="56"/>
      <c r="F20" s="55"/>
      <c r="G20" s="57"/>
      <c r="H20" s="57"/>
      <c r="I20" s="58"/>
      <c r="J20" s="59" t="str">
        <f>SUBSTITUTE(IF(LEN(TRIM(Table_PlanSheets[[#This Row],[DGN1]]))=0,"xx_",(Table_PlanSheets[[#This Row],[DGN1]] &amp; "_"))&amp;IF(LEN(TRIM(Table_PlanSheets[[#This Row],[DGN2]]))=0,"xx_",Table_PlanSheets[[#This Row],[DGN2]] &amp;"_")&amp;IF(LEN(TRIM(Table_PlanSheets[[#This Row],[DGN3]]))=0,"xx",TEXT(Table_PlanSheets[[#This Row],[DGN3]],"000")),"xx_xx_xx","")</f>
        <v/>
      </c>
      <c r="K20" s="60" t="str">
        <f>IFERROR(VLOOKUP(ROWS($K$4:K20),Table_PlanSheets[[No]:[DGN Name]],$J$2,FALSE),"")</f>
        <v/>
      </c>
      <c r="L20" s="61"/>
      <c r="M20" s="61"/>
      <c r="N20" s="61"/>
      <c r="O20" s="61"/>
      <c r="P20" s="61"/>
    </row>
    <row r="21" spans="2:16" ht="15" customHeight="1" x14ac:dyDescent="0.25">
      <c r="B21" s="64" t="e">
        <f>IF(AND(NOT(Table_PlanSheets[[#This Row],[DGN Name]]=#REF!),Table_PlanSheets[[#This Row],[Quantities]]=#REF!),MAX($B$3:B20)+1,0)</f>
        <v>#REF!</v>
      </c>
      <c r="C21" s="159"/>
      <c r="D21" s="55"/>
      <c r="E21" s="56"/>
      <c r="F21" s="55"/>
      <c r="G21" s="57"/>
      <c r="H21" s="57"/>
      <c r="I21" s="58"/>
      <c r="J21" s="59" t="str">
        <f>SUBSTITUTE(IF(LEN(TRIM(Table_PlanSheets[[#This Row],[DGN1]]))=0,"xx_",(Table_PlanSheets[[#This Row],[DGN1]] &amp; "_"))&amp;IF(LEN(TRIM(Table_PlanSheets[[#This Row],[DGN2]]))=0,"xx_",Table_PlanSheets[[#This Row],[DGN2]] &amp;"_")&amp;IF(LEN(TRIM(Table_PlanSheets[[#This Row],[DGN3]]))=0,"xx",TEXT(Table_PlanSheets[[#This Row],[DGN3]],"000")),"xx_xx_xx","")</f>
        <v/>
      </c>
      <c r="K21" s="60" t="str">
        <f>IFERROR(VLOOKUP(ROWS($K$4:K21),Table_PlanSheets[[No]:[DGN Name]],$J$2,FALSE),"")</f>
        <v/>
      </c>
      <c r="L21" s="61"/>
      <c r="M21" s="61"/>
      <c r="N21" s="61"/>
      <c r="O21" s="61"/>
      <c r="P21" s="61"/>
    </row>
    <row r="22" spans="2:16" ht="15" customHeight="1" x14ac:dyDescent="0.25">
      <c r="B22" s="64" t="e">
        <f>IF(AND(NOT(Table_PlanSheets[[#This Row],[DGN Name]]=#REF!),Table_PlanSheets[[#This Row],[Quantities]]=#REF!),MAX($B$3:B21)+1,0)</f>
        <v>#REF!</v>
      </c>
      <c r="C22" s="159"/>
      <c r="D22" s="55"/>
      <c r="E22" s="56"/>
      <c r="F22" s="55"/>
      <c r="G22" s="57"/>
      <c r="H22" s="57"/>
      <c r="I22" s="58"/>
      <c r="J22" s="59" t="str">
        <f>SUBSTITUTE(IF(LEN(TRIM(Table_PlanSheets[[#This Row],[DGN1]]))=0,"xx_",(Table_PlanSheets[[#This Row],[DGN1]] &amp; "_"))&amp;IF(LEN(TRIM(Table_PlanSheets[[#This Row],[DGN2]]))=0,"xx_",Table_PlanSheets[[#This Row],[DGN2]] &amp;"_")&amp;IF(LEN(TRIM(Table_PlanSheets[[#This Row],[DGN3]]))=0,"xx",TEXT(Table_PlanSheets[[#This Row],[DGN3]],"000")),"xx_xx_xx","")</f>
        <v/>
      </c>
      <c r="K22" s="60" t="str">
        <f>IFERROR(VLOOKUP(ROWS($K$4:K22),Table_PlanSheets[[No]:[DGN Name]],$J$2,FALSE),"")</f>
        <v/>
      </c>
      <c r="L22" s="61"/>
      <c r="M22" s="61"/>
      <c r="N22" s="61"/>
      <c r="O22" s="61"/>
      <c r="P22" s="61"/>
    </row>
    <row r="23" spans="2:16" ht="15" customHeight="1" x14ac:dyDescent="0.25">
      <c r="B23" s="64" t="e">
        <f>IF(AND(NOT(Table_PlanSheets[[#This Row],[DGN Name]]=#REF!),Table_PlanSheets[[#This Row],[Quantities]]=#REF!),MAX($B$3:B22)+1,0)</f>
        <v>#REF!</v>
      </c>
      <c r="C23" s="159"/>
      <c r="D23" s="55"/>
      <c r="E23" s="56"/>
      <c r="F23" s="55"/>
      <c r="G23" s="57"/>
      <c r="H23" s="57"/>
      <c r="I23" s="58"/>
      <c r="J23" s="59" t="str">
        <f>SUBSTITUTE(IF(LEN(TRIM(Table_PlanSheets[[#This Row],[DGN1]]))=0,"xx_",(Table_PlanSheets[[#This Row],[DGN1]] &amp; "_"))&amp;IF(LEN(TRIM(Table_PlanSheets[[#This Row],[DGN2]]))=0,"xx_",Table_PlanSheets[[#This Row],[DGN2]] &amp;"_")&amp;IF(LEN(TRIM(Table_PlanSheets[[#This Row],[DGN3]]))=0,"xx",TEXT(Table_PlanSheets[[#This Row],[DGN3]],"000")),"xx_xx_xx","")</f>
        <v/>
      </c>
      <c r="K23" s="60" t="str">
        <f>IFERROR(VLOOKUP(ROWS($K$4:K23),Table_PlanSheets[[No]:[DGN Name]],$J$2,FALSE),"")</f>
        <v/>
      </c>
      <c r="L23" s="61"/>
      <c r="M23" s="61"/>
      <c r="N23" s="61"/>
      <c r="O23" s="61"/>
      <c r="P23" s="61"/>
    </row>
    <row r="24" spans="2:16" ht="15" customHeight="1" x14ac:dyDescent="0.25">
      <c r="B24" s="64" t="e">
        <f>IF(AND(NOT(Table_PlanSheets[[#This Row],[DGN Name]]=#REF!),Table_PlanSheets[[#This Row],[Quantities]]=#REF!),MAX($B$3:B23)+1,0)</f>
        <v>#REF!</v>
      </c>
      <c r="C24" s="159"/>
      <c r="D24" s="55"/>
      <c r="E24" s="56"/>
      <c r="F24" s="55"/>
      <c r="G24" s="57"/>
      <c r="H24" s="57"/>
      <c r="I24" s="58"/>
      <c r="J24" s="59" t="str">
        <f>SUBSTITUTE(IF(LEN(TRIM(Table_PlanSheets[[#This Row],[DGN1]]))=0,"xx_",(Table_PlanSheets[[#This Row],[DGN1]] &amp; "_"))&amp;IF(LEN(TRIM(Table_PlanSheets[[#This Row],[DGN2]]))=0,"xx_",Table_PlanSheets[[#This Row],[DGN2]] &amp;"_")&amp;IF(LEN(TRIM(Table_PlanSheets[[#This Row],[DGN3]]))=0,"xx",TEXT(Table_PlanSheets[[#This Row],[DGN3]],"000")),"xx_xx_xx","")</f>
        <v/>
      </c>
      <c r="K24" s="60" t="str">
        <f>IFERROR(VLOOKUP(ROWS($K$4:K24),Table_PlanSheets[[No]:[DGN Name]],$J$2,FALSE),"")</f>
        <v/>
      </c>
      <c r="L24" s="61"/>
      <c r="M24" s="61"/>
      <c r="N24" s="61"/>
      <c r="O24" s="61"/>
      <c r="P24" s="61"/>
    </row>
    <row r="25" spans="2:16" ht="15" customHeight="1" x14ac:dyDescent="0.25">
      <c r="B25" s="64" t="e">
        <f>IF(AND(NOT(Table_PlanSheets[[#This Row],[DGN Name]]=#REF!),Table_PlanSheets[[#This Row],[Quantities]]=#REF!),MAX($B$3:B24)+1,0)</f>
        <v>#REF!</v>
      </c>
      <c r="C25" s="159"/>
      <c r="D25" s="55"/>
      <c r="E25" s="56"/>
      <c r="F25" s="55"/>
      <c r="G25" s="57"/>
      <c r="H25" s="57"/>
      <c r="I25" s="58"/>
      <c r="J25" s="59" t="str">
        <f>SUBSTITUTE(IF(LEN(TRIM(Table_PlanSheets[[#This Row],[DGN1]]))=0,"xx_",(Table_PlanSheets[[#This Row],[DGN1]] &amp; "_"))&amp;IF(LEN(TRIM(Table_PlanSheets[[#This Row],[DGN2]]))=0,"xx_",Table_PlanSheets[[#This Row],[DGN2]] &amp;"_")&amp;IF(LEN(TRIM(Table_PlanSheets[[#This Row],[DGN3]]))=0,"xx",TEXT(Table_PlanSheets[[#This Row],[DGN3]],"000")),"xx_xx_xx","")</f>
        <v/>
      </c>
      <c r="K25" s="60" t="str">
        <f>IFERROR(VLOOKUP(ROWS($K$4:K25),Table_PlanSheets[[No]:[DGN Name]],$J$2,FALSE),"")</f>
        <v/>
      </c>
      <c r="L25" s="61"/>
      <c r="M25" s="61"/>
      <c r="N25" s="61"/>
      <c r="O25" s="61"/>
      <c r="P25" s="61"/>
    </row>
    <row r="26" spans="2:16" ht="15" customHeight="1" x14ac:dyDescent="0.25">
      <c r="B26" s="64" t="e">
        <f>IF(AND(NOT(Table_PlanSheets[[#This Row],[DGN Name]]=#REF!),Table_PlanSheets[[#This Row],[Quantities]]=#REF!),MAX($B$3:B25)+1,0)</f>
        <v>#REF!</v>
      </c>
      <c r="C26" s="159"/>
      <c r="D26" s="55"/>
      <c r="E26" s="56"/>
      <c r="F26" s="55"/>
      <c r="G26" s="57"/>
      <c r="H26" s="57"/>
      <c r="I26" s="58"/>
      <c r="J26" s="59" t="str">
        <f>SUBSTITUTE(IF(LEN(TRIM(Table_PlanSheets[[#This Row],[DGN1]]))=0,"xx_",(Table_PlanSheets[[#This Row],[DGN1]] &amp; "_"))&amp;IF(LEN(TRIM(Table_PlanSheets[[#This Row],[DGN2]]))=0,"xx_",Table_PlanSheets[[#This Row],[DGN2]] &amp;"_")&amp;IF(LEN(TRIM(Table_PlanSheets[[#This Row],[DGN3]]))=0,"xx",TEXT(Table_PlanSheets[[#This Row],[DGN3]],"000")),"xx_xx_xx","")</f>
        <v/>
      </c>
      <c r="K26" s="60" t="str">
        <f>IFERROR(VLOOKUP(ROWS($K$4:K26),Table_PlanSheets[[No]:[DGN Name]],$J$2,FALSE),"")</f>
        <v/>
      </c>
      <c r="L26" s="61"/>
      <c r="M26" s="61"/>
      <c r="N26" s="61"/>
      <c r="O26" s="61"/>
      <c r="P26" s="61"/>
    </row>
    <row r="27" spans="2:16" ht="15" customHeight="1" x14ac:dyDescent="0.25">
      <c r="B27" s="64" t="e">
        <f>IF(AND(NOT(Table_PlanSheets[[#This Row],[DGN Name]]=#REF!),Table_PlanSheets[[#This Row],[Quantities]]=#REF!),MAX($B$3:B26)+1,0)</f>
        <v>#REF!</v>
      </c>
      <c r="C27" s="159"/>
      <c r="D27" s="55"/>
      <c r="E27" s="56"/>
      <c r="F27" s="55"/>
      <c r="G27" s="57"/>
      <c r="H27" s="57"/>
      <c r="I27" s="58"/>
      <c r="J27" s="59" t="str">
        <f>SUBSTITUTE(IF(LEN(TRIM(Table_PlanSheets[[#This Row],[DGN1]]))=0,"xx_",(Table_PlanSheets[[#This Row],[DGN1]] &amp; "_"))&amp;IF(LEN(TRIM(Table_PlanSheets[[#This Row],[DGN2]]))=0,"xx_",Table_PlanSheets[[#This Row],[DGN2]] &amp;"_")&amp;IF(LEN(TRIM(Table_PlanSheets[[#This Row],[DGN3]]))=0,"xx",TEXT(Table_PlanSheets[[#This Row],[DGN3]],"000")),"xx_xx_xx","")</f>
        <v/>
      </c>
      <c r="K27" s="60" t="str">
        <f>IFERROR(VLOOKUP(ROWS($K$4:K27),Table_PlanSheets[[No]:[DGN Name]],$J$2,FALSE),"")</f>
        <v/>
      </c>
      <c r="L27" s="61"/>
      <c r="M27" s="61"/>
      <c r="N27" s="61"/>
      <c r="O27" s="61"/>
      <c r="P27" s="61"/>
    </row>
    <row r="28" spans="2:16" ht="15" customHeight="1" x14ac:dyDescent="0.25">
      <c r="B28" s="64" t="e">
        <f>IF(AND(NOT(Table_PlanSheets[[#This Row],[DGN Name]]=#REF!),Table_PlanSheets[[#This Row],[Quantities]]=#REF!),MAX($B$3:B27)+1,0)</f>
        <v>#REF!</v>
      </c>
      <c r="C28" s="159"/>
      <c r="D28" s="55"/>
      <c r="E28" s="56"/>
      <c r="F28" s="55"/>
      <c r="G28" s="57"/>
      <c r="H28" s="57"/>
      <c r="I28" s="58"/>
      <c r="J28" s="59" t="str">
        <f>SUBSTITUTE(IF(LEN(TRIM(Table_PlanSheets[[#This Row],[DGN1]]))=0,"xx_",(Table_PlanSheets[[#This Row],[DGN1]] &amp; "_"))&amp;IF(LEN(TRIM(Table_PlanSheets[[#This Row],[DGN2]]))=0,"xx_",Table_PlanSheets[[#This Row],[DGN2]] &amp;"_")&amp;IF(LEN(TRIM(Table_PlanSheets[[#This Row],[DGN3]]))=0,"xx",TEXT(Table_PlanSheets[[#This Row],[DGN3]],"000")),"xx_xx_xx","")</f>
        <v/>
      </c>
      <c r="K28" s="60" t="str">
        <f>IFERROR(VLOOKUP(ROWS($K$4:K28),Table_PlanSheets[[No]:[DGN Name]],$J$2,FALSE),"")</f>
        <v/>
      </c>
      <c r="L28" s="61"/>
      <c r="M28" s="61"/>
      <c r="N28" s="61"/>
      <c r="O28" s="61"/>
      <c r="P28" s="61"/>
    </row>
    <row r="29" spans="2:16" ht="15" customHeight="1" x14ac:dyDescent="0.25">
      <c r="B29" s="64" t="e">
        <f>IF(AND(NOT(Table_PlanSheets[[#This Row],[DGN Name]]=#REF!),Table_PlanSheets[[#This Row],[Quantities]]=#REF!),MAX($B$3:B28)+1,0)</f>
        <v>#REF!</v>
      </c>
      <c r="C29" s="159"/>
      <c r="D29" s="55"/>
      <c r="E29" s="56"/>
      <c r="F29" s="55"/>
      <c r="G29" s="57"/>
      <c r="H29" s="57"/>
      <c r="I29" s="58"/>
      <c r="J29" s="59" t="str">
        <f>SUBSTITUTE(IF(LEN(TRIM(Table_PlanSheets[[#This Row],[DGN1]]))=0,"xx_",(Table_PlanSheets[[#This Row],[DGN1]] &amp; "_"))&amp;IF(LEN(TRIM(Table_PlanSheets[[#This Row],[DGN2]]))=0,"xx_",Table_PlanSheets[[#This Row],[DGN2]] &amp;"_")&amp;IF(LEN(TRIM(Table_PlanSheets[[#This Row],[DGN3]]))=0,"xx",TEXT(Table_PlanSheets[[#This Row],[DGN3]],"000")),"xx_xx_xx","")</f>
        <v/>
      </c>
      <c r="K29" s="60" t="str">
        <f>IFERROR(VLOOKUP(ROWS($K$4:K29),Table_PlanSheets[[No]:[DGN Name]],$J$2,FALSE),"")</f>
        <v/>
      </c>
      <c r="L29" s="61"/>
      <c r="M29" s="61"/>
      <c r="N29" s="61"/>
      <c r="O29" s="61"/>
      <c r="P29" s="61"/>
    </row>
    <row r="30" spans="2:16" ht="15" customHeight="1" x14ac:dyDescent="0.25">
      <c r="B30" s="64" t="e">
        <f>IF(AND(NOT(Table_PlanSheets[[#This Row],[DGN Name]]=#REF!),Table_PlanSheets[[#This Row],[Quantities]]=#REF!),MAX($B$3:B29)+1,0)</f>
        <v>#REF!</v>
      </c>
      <c r="C30" s="159"/>
      <c r="D30" s="55"/>
      <c r="E30" s="56"/>
      <c r="F30" s="55"/>
      <c r="G30" s="57"/>
      <c r="H30" s="57"/>
      <c r="I30" s="58"/>
      <c r="J30" s="59" t="str">
        <f>SUBSTITUTE(IF(LEN(TRIM(Table_PlanSheets[[#This Row],[DGN1]]))=0,"xx_",(Table_PlanSheets[[#This Row],[DGN1]] &amp; "_"))&amp;IF(LEN(TRIM(Table_PlanSheets[[#This Row],[DGN2]]))=0,"xx_",Table_PlanSheets[[#This Row],[DGN2]] &amp;"_")&amp;IF(LEN(TRIM(Table_PlanSheets[[#This Row],[DGN3]]))=0,"xx",TEXT(Table_PlanSheets[[#This Row],[DGN3]],"000")),"xx_xx_xx","")</f>
        <v/>
      </c>
      <c r="K30" s="60" t="str">
        <f>IFERROR(VLOOKUP(ROWS($K$4:K30),Table_PlanSheets[[No]:[DGN Name]],$J$2,FALSE),"")</f>
        <v/>
      </c>
      <c r="L30" s="61"/>
      <c r="M30" s="61"/>
      <c r="N30" s="61"/>
      <c r="O30" s="61"/>
      <c r="P30" s="61"/>
    </row>
    <row r="31" spans="2:16" ht="15" customHeight="1" x14ac:dyDescent="0.25">
      <c r="B31" s="64" t="e">
        <f>IF(AND(NOT(Table_PlanSheets[[#This Row],[DGN Name]]=#REF!),Table_PlanSheets[[#This Row],[Quantities]]=#REF!),MAX($B$3:B30)+1,0)</f>
        <v>#REF!</v>
      </c>
      <c r="C31" s="159"/>
      <c r="D31" s="55"/>
      <c r="E31" s="56"/>
      <c r="F31" s="55"/>
      <c r="G31" s="57"/>
      <c r="H31" s="57"/>
      <c r="I31" s="58"/>
      <c r="J31" s="59" t="str">
        <f>SUBSTITUTE(IF(LEN(TRIM(Table_PlanSheets[[#This Row],[DGN1]]))=0,"xx_",(Table_PlanSheets[[#This Row],[DGN1]] &amp; "_"))&amp;IF(LEN(TRIM(Table_PlanSheets[[#This Row],[DGN2]]))=0,"xx_",Table_PlanSheets[[#This Row],[DGN2]] &amp;"_")&amp;IF(LEN(TRIM(Table_PlanSheets[[#This Row],[DGN3]]))=0,"xx",TEXT(Table_PlanSheets[[#This Row],[DGN3]],"000")),"xx_xx_xx","")</f>
        <v/>
      </c>
      <c r="K31" s="60" t="str">
        <f>IFERROR(VLOOKUP(ROWS($K$4:K31),Table_PlanSheets[[No]:[DGN Name]],$J$2,FALSE),"")</f>
        <v/>
      </c>
      <c r="L31" s="61"/>
      <c r="M31" s="61"/>
      <c r="N31" s="61"/>
      <c r="O31" s="61"/>
      <c r="P31" s="61"/>
    </row>
    <row r="32" spans="2:16" ht="15" customHeight="1" x14ac:dyDescent="0.25">
      <c r="B32" s="64" t="e">
        <f>IF(AND(NOT(Table_PlanSheets[[#This Row],[DGN Name]]=#REF!),Table_PlanSheets[[#This Row],[Quantities]]=#REF!),MAX($B$3:B31)+1,0)</f>
        <v>#REF!</v>
      </c>
      <c r="C32" s="159"/>
      <c r="D32" s="55"/>
      <c r="E32" s="56"/>
      <c r="F32" s="55"/>
      <c r="G32" s="57"/>
      <c r="H32" s="57"/>
      <c r="I32" s="58"/>
      <c r="J32" s="59" t="str">
        <f>SUBSTITUTE(IF(LEN(TRIM(Table_PlanSheets[[#This Row],[DGN1]]))=0,"xx_",(Table_PlanSheets[[#This Row],[DGN1]] &amp; "_"))&amp;IF(LEN(TRIM(Table_PlanSheets[[#This Row],[DGN2]]))=0,"xx_",Table_PlanSheets[[#This Row],[DGN2]] &amp;"_")&amp;IF(LEN(TRIM(Table_PlanSheets[[#This Row],[DGN3]]))=0,"xx",TEXT(Table_PlanSheets[[#This Row],[DGN3]],"000")),"xx_xx_xx","")</f>
        <v/>
      </c>
      <c r="K32" s="60" t="str">
        <f>IFERROR(VLOOKUP(ROWS($K$4:K32),Table_PlanSheets[[No]:[DGN Name]],$J$2,FALSE),"")</f>
        <v/>
      </c>
      <c r="L32" s="61"/>
      <c r="M32" s="61"/>
      <c r="N32" s="61"/>
      <c r="O32" s="61"/>
      <c r="P32" s="61"/>
    </row>
    <row r="33" spans="2:16" ht="15" customHeight="1" x14ac:dyDescent="0.25">
      <c r="B33" s="64" t="e">
        <f>IF(AND(NOT(Table_PlanSheets[[#This Row],[DGN Name]]=#REF!),Table_PlanSheets[[#This Row],[Quantities]]=#REF!),MAX($B$3:B32)+1,0)</f>
        <v>#REF!</v>
      </c>
      <c r="C33" s="159"/>
      <c r="D33" s="55"/>
      <c r="E33" s="56"/>
      <c r="F33" s="55"/>
      <c r="G33" s="57"/>
      <c r="H33" s="57"/>
      <c r="I33" s="58"/>
      <c r="J33" s="59" t="str">
        <f>SUBSTITUTE(IF(LEN(TRIM(Table_PlanSheets[[#This Row],[DGN1]]))=0,"xx_",(Table_PlanSheets[[#This Row],[DGN1]] &amp; "_"))&amp;IF(LEN(TRIM(Table_PlanSheets[[#This Row],[DGN2]]))=0,"xx_",Table_PlanSheets[[#This Row],[DGN2]] &amp;"_")&amp;IF(LEN(TRIM(Table_PlanSheets[[#This Row],[DGN3]]))=0,"xx",TEXT(Table_PlanSheets[[#This Row],[DGN3]],"000")),"xx_xx_xx","")</f>
        <v/>
      </c>
      <c r="K33" s="60" t="str">
        <f>IFERROR(VLOOKUP(ROWS($K$4:K33),Table_PlanSheets[[No]:[DGN Name]],$J$2,FALSE),"")</f>
        <v/>
      </c>
      <c r="L33" s="61"/>
      <c r="M33" s="61"/>
      <c r="N33" s="61"/>
      <c r="O33" s="61"/>
      <c r="P33" s="61"/>
    </row>
  </sheetData>
  <sheetProtection selectLockedCells="1"/>
  <mergeCells count="2">
    <mergeCell ref="ASR4:AST6"/>
    <mergeCell ref="ASR8:AST10"/>
  </mergeCells>
  <dataValidations count="3">
    <dataValidation type="list" allowBlank="1" showInputMessage="1" showErrorMessage="1" sqref="E4:E33" xr:uid="{00000000-0002-0000-0900-000000000000}">
      <formula1>Yes_No</formula1>
    </dataValidation>
    <dataValidation type="list" allowBlank="1" showInputMessage="1" showErrorMessage="1" sqref="D4:D33" xr:uid="{00000000-0002-0000-0900-000001000000}">
      <formula1>Sheet_Scale</formula1>
    </dataValidation>
    <dataValidation type="textLength" operator="lessThan" allowBlank="1" showInputMessage="1" showErrorMessage="1" errorTitle="Length" error="Sheet Description exceeds maximum characters." sqref="F23:F33 F4 F20:F21 F15:F18 F6:F8 F10 F13" xr:uid="{00000000-0002-0000-0900-000002000000}">
      <formula1>30</formula1>
    </dataValidation>
  </dataValidations>
  <pageMargins left="0.7" right="0.7" top="0.75" bottom="0.75" header="0.3" footer="0.3"/>
  <pageSetup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theme="9" tint="0.59999389629810485"/>
  </sheetPr>
  <dimension ref="B3:N7"/>
  <sheetViews>
    <sheetView showGridLines="0" zoomScale="115" zoomScaleNormal="115" workbookViewId="0">
      <selection activeCell="K5" sqref="K5"/>
    </sheetView>
  </sheetViews>
  <sheetFormatPr defaultColWidth="9.140625" defaultRowHeight="15" customHeight="1" x14ac:dyDescent="0.25"/>
  <cols>
    <col min="1" max="1" width="2.7109375" style="10" customWidth="1"/>
    <col min="2" max="2" width="8.7109375" style="1" customWidth="1"/>
    <col min="3" max="3" width="6.7109375" style="1" customWidth="1"/>
    <col min="4" max="5" width="9.7109375" style="1" customWidth="1"/>
    <col min="6" max="6" width="8.7109375" style="1" customWidth="1"/>
    <col min="7" max="7" width="4.7109375" style="1" customWidth="1"/>
    <col min="8" max="11" width="9.7109375" style="1" customWidth="1"/>
    <col min="12" max="12" width="6.7109375" style="1" customWidth="1"/>
    <col min="13" max="13" width="8.5703125" style="1" customWidth="1"/>
    <col min="14" max="14" width="7.42578125" style="10" customWidth="1"/>
    <col min="15" max="16384" width="9.140625" style="10"/>
  </cols>
  <sheetData>
    <row r="3" spans="2:14" s="11" customFormat="1" ht="25.5" x14ac:dyDescent="0.25">
      <c r="B3" s="12" t="s">
        <v>5446</v>
      </c>
      <c r="C3" s="12" t="s">
        <v>5447</v>
      </c>
      <c r="D3" s="12" t="s">
        <v>5448</v>
      </c>
      <c r="E3" s="12" t="s">
        <v>5449</v>
      </c>
      <c r="F3" s="12" t="s">
        <v>5450</v>
      </c>
      <c r="G3" s="12" t="s">
        <v>5451</v>
      </c>
      <c r="H3" s="12" t="s">
        <v>5452</v>
      </c>
      <c r="I3" s="12" t="s">
        <v>5453</v>
      </c>
      <c r="J3" s="12" t="s">
        <v>5454</v>
      </c>
      <c r="K3" s="12" t="s">
        <v>5455</v>
      </c>
      <c r="L3" s="12" t="s">
        <v>5456</v>
      </c>
      <c r="M3" s="12" t="s">
        <v>5457</v>
      </c>
      <c r="N3" s="9" t="s">
        <v>5458</v>
      </c>
    </row>
    <row r="4" spans="2:14" ht="12.75" x14ac:dyDescent="0.25">
      <c r="B4" s="32" t="str">
        <f>"DRAIN-"&amp;TEXT(Table_Drain[[#This Row],[Structure No.]],"000")</f>
        <v>DRAIN-101</v>
      </c>
      <c r="C4" s="8">
        <v>101</v>
      </c>
      <c r="D4" s="216" t="s">
        <v>14606</v>
      </c>
      <c r="E4" s="216" t="s">
        <v>14607</v>
      </c>
      <c r="F4" s="217">
        <v>20</v>
      </c>
      <c r="G4" s="8" t="s">
        <v>14608</v>
      </c>
      <c r="H4" s="218" t="s">
        <v>5459</v>
      </c>
      <c r="I4" s="218" t="s">
        <v>5459</v>
      </c>
      <c r="J4" s="218" t="s">
        <v>5459</v>
      </c>
      <c r="K4" s="218" t="s">
        <v>5459</v>
      </c>
      <c r="L4" s="217">
        <v>627.66999999999996</v>
      </c>
      <c r="M4" s="33" t="str">
        <f>SUBSTITUTE(TRIM(IF(ISBLANK(Table_Drain[[#This Row],[Offset]]),"",TEXT(Table_Drain[[#This Row],[Offset]],"0.00"))&amp;"  "&amp; IF(ISBLANK(Table_Drain[[#This Row],[Lt/Rt]]),"",Table_Drain[[#This Row],[Lt/Rt]])),"--","")</f>
        <v>20.00 LT</v>
      </c>
      <c r="N4" s="34" t="str">
        <f>TEXT(Table_Drain[[#This Row],[Station]],"0+00.00")</f>
        <v>53+33.00</v>
      </c>
    </row>
    <row r="5" spans="2:14" ht="15" customHeight="1" x14ac:dyDescent="0.25">
      <c r="B5" s="219" t="str">
        <f>"DRAIN-"&amp;TEXT(Table_Drain[[#This Row],[Structure No.]],"000")</f>
        <v>DRAIN-102</v>
      </c>
      <c r="C5" s="8">
        <v>102</v>
      </c>
      <c r="D5" s="216" t="s">
        <v>14606</v>
      </c>
      <c r="E5" s="216" t="s">
        <v>14609</v>
      </c>
      <c r="F5" s="217">
        <v>12</v>
      </c>
      <c r="G5" s="8" t="s">
        <v>14610</v>
      </c>
      <c r="H5" s="218" t="s">
        <v>5459</v>
      </c>
      <c r="I5" s="218" t="s">
        <v>5459</v>
      </c>
      <c r="J5" s="218" t="s">
        <v>5459</v>
      </c>
      <c r="K5" s="218" t="s">
        <v>5459</v>
      </c>
      <c r="L5" s="217">
        <v>627.58000000000004</v>
      </c>
      <c r="M5" s="219" t="str">
        <f>SUBSTITUTE(TRIM(IF(ISBLANK(Table_Drain[[#This Row],[Offset]]),"",TEXT(Table_Drain[[#This Row],[Offset]],"0.00"))&amp;"  "&amp; IF(ISBLANK(Table_Drain[[#This Row],[Lt/Rt]]),"",Table_Drain[[#This Row],[Lt/Rt]])),"--","")</f>
        <v>12.00 RT</v>
      </c>
      <c r="N5" s="220" t="str">
        <f>TEXT(Table_Drain[[#This Row],[Station]],"0+00.00")</f>
        <v>53+72.00</v>
      </c>
    </row>
    <row r="6" spans="2:14" ht="15" customHeight="1" x14ac:dyDescent="0.25">
      <c r="B6" s="219" t="str">
        <f>"DRAIN-"&amp;TEXT(Table_Drain[[#This Row],[Structure No.]],"000")</f>
        <v>DRAIN-103</v>
      </c>
      <c r="C6" s="8">
        <v>103</v>
      </c>
      <c r="D6" s="216" t="s">
        <v>14606</v>
      </c>
      <c r="E6" s="216" t="s">
        <v>14632</v>
      </c>
      <c r="F6" s="217">
        <v>28</v>
      </c>
      <c r="G6" s="8" t="s">
        <v>14608</v>
      </c>
      <c r="H6" s="218" t="s">
        <v>5459</v>
      </c>
      <c r="I6" s="218" t="s">
        <v>5459</v>
      </c>
      <c r="J6" s="218" t="s">
        <v>5459</v>
      </c>
      <c r="K6" s="218" t="s">
        <v>5459</v>
      </c>
      <c r="L6" s="217">
        <v>627.71</v>
      </c>
      <c r="M6" s="219" t="str">
        <f>SUBSTITUTE(TRIM(IF(ISBLANK(Table_Drain[[#This Row],[Offset]]),"",TEXT(Table_Drain[[#This Row],[Offset]],"0.00"))&amp;"  "&amp; IF(ISBLANK(Table_Drain[[#This Row],[Lt/Rt]]),"",Table_Drain[[#This Row],[Lt/Rt]])),"--","")</f>
        <v>28.00 LT</v>
      </c>
      <c r="N6" s="220" t="str">
        <f>TEXT(Table_Drain[[#This Row],[Station]],"0+00.00")</f>
        <v>53+63.00</v>
      </c>
    </row>
    <row r="7" spans="2:14" ht="15" customHeight="1" x14ac:dyDescent="0.25">
      <c r="B7" s="219" t="str">
        <f>"DRAIN-"&amp;TEXT(Table_Drain[[#This Row],[Structure No.]],"000")</f>
        <v>DRAIN-104</v>
      </c>
      <c r="C7" s="8">
        <v>104</v>
      </c>
      <c r="D7" s="216" t="s">
        <v>14606</v>
      </c>
      <c r="E7" s="216" t="s">
        <v>14634</v>
      </c>
      <c r="F7" s="217">
        <v>12</v>
      </c>
      <c r="G7" s="8" t="s">
        <v>14610</v>
      </c>
      <c r="H7" s="218" t="s">
        <v>5459</v>
      </c>
      <c r="I7" s="218" t="s">
        <v>5459</v>
      </c>
      <c r="J7" s="218" t="s">
        <v>5459</v>
      </c>
      <c r="K7" s="218" t="s">
        <v>5459</v>
      </c>
      <c r="L7" s="217">
        <v>627.58000000000004</v>
      </c>
      <c r="M7" s="219" t="str">
        <f>SUBSTITUTE(TRIM(IF(ISBLANK(Table_Drain[[#This Row],[Offset]]),"",TEXT(Table_Drain[[#This Row],[Offset]],"0.00"))&amp;"  "&amp; IF(ISBLANK(Table_Drain[[#This Row],[Lt/Rt]]),"",Table_Drain[[#This Row],[Lt/Rt]])),"--","")</f>
        <v>12.00 RT</v>
      </c>
      <c r="N7" s="220" t="str">
        <f>TEXT(Table_Drain[[#This Row],[Station]],"0+00.00")</f>
        <v>53+78.00</v>
      </c>
    </row>
  </sheetData>
  <sheetProtection sort="0" autoFilter="0"/>
  <protectedRanges>
    <protectedRange sqref="O5:P3684 C8:N3887 C3:P3 M5:N5 M4:P4 M6:N6 M7:N7" name="Range1"/>
    <protectedRange sqref="C4:L5" name="Range1_1"/>
    <protectedRange sqref="C6:L6" name="Range1_2"/>
    <protectedRange sqref="C7:L7" name="Range1_3"/>
  </protectedRanges>
  <conditionalFormatting sqref="C4:C7">
    <cfRule type="duplicateValues" dxfId="2637" priority="5"/>
    <cfRule type="cellIs" dxfId="2636" priority="6" operator="equal">
      <formula>0</formula>
    </cfRule>
  </conditionalFormatting>
  <conditionalFormatting sqref="C6">
    <cfRule type="duplicateValues" dxfId="2635" priority="3"/>
    <cfRule type="cellIs" dxfId="2634" priority="4" operator="equal">
      <formula>0</formula>
    </cfRule>
  </conditionalFormatting>
  <conditionalFormatting sqref="C7">
    <cfRule type="duplicateValues" dxfId="2633" priority="1"/>
    <cfRule type="cellIs" dxfId="2632" priority="2" operator="equal">
      <formula>0</formula>
    </cfRule>
  </conditionalFormatting>
  <dataValidations count="1">
    <dataValidation type="list" allowBlank="1" showInputMessage="1" showErrorMessage="1" sqref="G4:G7" xr:uid="{AA84CA3C-31D4-4E8A-AF93-55A5E53551D0}">
      <formula1>"--, LT, RT"</formula1>
    </dataValidation>
  </dataValidations>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theme="9" tint="0.59999389629810485"/>
  </sheetPr>
  <dimension ref="A2:S9"/>
  <sheetViews>
    <sheetView showGridLines="0" zoomScale="115" zoomScaleNormal="115" workbookViewId="0">
      <selection activeCell="K11" sqref="K11"/>
    </sheetView>
  </sheetViews>
  <sheetFormatPr defaultColWidth="9.140625" defaultRowHeight="15" customHeight="1" x14ac:dyDescent="0.25"/>
  <cols>
    <col min="1" max="1" width="2.7109375" style="67" customWidth="1"/>
    <col min="2" max="2" width="14.85546875" style="69" customWidth="1"/>
    <col min="3" max="4" width="9.7109375" style="69" customWidth="1"/>
    <col min="5" max="5" width="4.7109375" style="69" customWidth="1"/>
    <col min="6" max="6" width="8.7109375" style="69" customWidth="1"/>
    <col min="7" max="19" width="10.7109375" style="69" customWidth="1"/>
    <col min="20" max="20" width="2.7109375" style="69" customWidth="1"/>
    <col min="21" max="16384" width="9.140625" style="69"/>
  </cols>
  <sheetData>
    <row r="2" spans="1:19" ht="12.75" x14ac:dyDescent="0.25">
      <c r="B2" s="68"/>
    </row>
    <row r="3" spans="1:19" s="73" customFormat="1" ht="25.5" x14ac:dyDescent="0.25">
      <c r="A3" s="70"/>
      <c r="B3" s="71" t="s">
        <v>5460</v>
      </c>
      <c r="C3" s="71" t="s">
        <v>5448</v>
      </c>
      <c r="D3" s="71" t="s">
        <v>5449</v>
      </c>
      <c r="E3" s="71" t="s">
        <v>5451</v>
      </c>
      <c r="F3" s="72" t="s">
        <v>5461</v>
      </c>
      <c r="G3" s="72" t="s">
        <v>5462</v>
      </c>
      <c r="H3" s="72" t="s">
        <v>5463</v>
      </c>
      <c r="I3" s="72" t="s">
        <v>5464</v>
      </c>
      <c r="J3" s="72" t="s">
        <v>5465</v>
      </c>
      <c r="K3" s="99" t="s">
        <v>6890</v>
      </c>
      <c r="L3" s="72" t="s">
        <v>5466</v>
      </c>
      <c r="M3" s="72" t="s">
        <v>5467</v>
      </c>
      <c r="N3" s="72" t="s">
        <v>5468</v>
      </c>
      <c r="O3" s="72" t="s">
        <v>5469</v>
      </c>
      <c r="P3" s="72" t="s">
        <v>5470</v>
      </c>
      <c r="Q3" s="72" t="s">
        <v>5471</v>
      </c>
      <c r="R3" s="72" t="s">
        <v>5472</v>
      </c>
      <c r="S3" s="71" t="s">
        <v>5473</v>
      </c>
    </row>
    <row r="4" spans="1:19" ht="12.75" x14ac:dyDescent="0.25">
      <c r="B4" s="179" t="str">
        <f>SUBSTITUTE(TRIM(IF(OR(ISBLANK(Table_Driveway[[#This Row],[Alignment]]),Table_Driveway[[#This Row],[Alignment]]="--"),"",Table_Driveway[[#This Row],[Alignment]] &amp;" | ")&amp; IF(OR(ISBLANK(Table_Driveway[[#This Row],[Station]]),Table_Driveway[[#This Row],[Station]]="--"),"",TEXT(Table_Driveway[[#This Row],[Station]],"0000+00"))&amp;IF(OR(ISBLANK(Table_Driveway[[#This Row],[Lt/Rt]]),Table_Driveway[[#This Row],[Lt/Rt]]="--"),""," | " &amp;Table_Driveway[[#This Row],[Lt/Rt]])),"--","")</f>
        <v>ARNOLD | 0151+71 | LT</v>
      </c>
      <c r="C4" s="74" t="s">
        <v>14671</v>
      </c>
      <c r="D4" s="75">
        <v>15171</v>
      </c>
      <c r="E4" s="8" t="s">
        <v>14608</v>
      </c>
      <c r="F4" s="76">
        <v>45</v>
      </c>
      <c r="G4" s="77">
        <v>-1.09E-2</v>
      </c>
      <c r="H4" s="76">
        <v>25</v>
      </c>
      <c r="I4" s="78">
        <v>10</v>
      </c>
      <c r="J4" s="76">
        <v>20</v>
      </c>
      <c r="K4" s="79" t="s">
        <v>14645</v>
      </c>
      <c r="L4" s="79" t="s">
        <v>5459</v>
      </c>
      <c r="M4" s="79" t="s">
        <v>5459</v>
      </c>
      <c r="N4" s="79" t="s">
        <v>5459</v>
      </c>
      <c r="O4" s="79" t="s">
        <v>5459</v>
      </c>
      <c r="P4" s="79" t="s">
        <v>5459</v>
      </c>
      <c r="Q4" s="79" t="s">
        <v>5459</v>
      </c>
      <c r="R4" s="79" t="s">
        <v>5459</v>
      </c>
      <c r="S4" s="180" t="str">
        <f>SUBSTITUTE(TRIM(IF(ISBLANK(Table_Driveway[[#This Row],[Station]]),"",TEXT(Table_Driveway[[#This Row],[Station]],"0+00") &amp;" ")&amp;IF(ISBLANK(Table_Driveway[[#This Row],[Lt/Rt]]),"",Table_Driveway[[#This Row],[Lt/Rt]])),"--","")</f>
        <v>151+71 LT</v>
      </c>
    </row>
    <row r="5" spans="1:19" ht="15" customHeight="1" x14ac:dyDescent="0.25">
      <c r="B5" s="219" t="str">
        <f>SUBSTITUTE(TRIM(IF(OR(ISBLANK(Table_Driveway[[#This Row],[Alignment]]),Table_Driveway[[#This Row],[Alignment]]="--"),"",Table_Driveway[[#This Row],[Alignment]] &amp;" | ")&amp; IF(OR(ISBLANK(Table_Driveway[[#This Row],[Station]]),Table_Driveway[[#This Row],[Station]]="--"),"",TEXT(Table_Driveway[[#This Row],[Station]],"0000+00"))&amp;IF(OR(ISBLANK(Table_Driveway[[#This Row],[Lt/Rt]]),Table_Driveway[[#This Row],[Lt/Rt]]="--"),""," | " &amp;Table_Driveway[[#This Row],[Lt/Rt]])),"--","")</f>
        <v>ARNOLD | 0152+77 | RT</v>
      </c>
      <c r="C5" s="74" t="s">
        <v>14671</v>
      </c>
      <c r="D5" s="75">
        <v>15277</v>
      </c>
      <c r="E5" s="8" t="s">
        <v>14610</v>
      </c>
      <c r="F5" s="76">
        <v>54.8</v>
      </c>
      <c r="G5" s="77">
        <v>3.7000000000000002E-3</v>
      </c>
      <c r="H5" s="76">
        <v>21.7</v>
      </c>
      <c r="I5" s="78">
        <v>15</v>
      </c>
      <c r="J5" s="76">
        <v>15</v>
      </c>
      <c r="K5" s="79" t="s">
        <v>14645</v>
      </c>
      <c r="L5" s="79" t="s">
        <v>5459</v>
      </c>
      <c r="M5" s="79" t="s">
        <v>5459</v>
      </c>
      <c r="N5" s="79" t="s">
        <v>5459</v>
      </c>
      <c r="O5" s="79" t="s">
        <v>5459</v>
      </c>
      <c r="P5" s="79" t="s">
        <v>5459</v>
      </c>
      <c r="Q5" s="79" t="s">
        <v>5459</v>
      </c>
      <c r="R5" s="79" t="s">
        <v>5459</v>
      </c>
      <c r="S5" s="236" t="str">
        <f>SUBSTITUTE(TRIM(IF(ISBLANK(Table_Driveway[[#This Row],[Station]]),"",TEXT(Table_Driveway[[#This Row],[Station]],"0+00") &amp;" ")&amp;IF(ISBLANK(Table_Driveway[[#This Row],[Lt/Rt]]),"",Table_Driveway[[#This Row],[Lt/Rt]])),"--","")</f>
        <v>152+77 RT</v>
      </c>
    </row>
    <row r="6" spans="1:19" ht="15" customHeight="1" x14ac:dyDescent="0.25">
      <c r="B6" s="219" t="str">
        <f>SUBSTITUTE(TRIM(IF(OR(ISBLANK(Table_Driveway[[#This Row],[Alignment]]),Table_Driveway[[#This Row],[Alignment]]="--"),"",Table_Driveway[[#This Row],[Alignment]] &amp;" | ")&amp; IF(OR(ISBLANK(Table_Driveway[[#This Row],[Station]]),Table_Driveway[[#This Row],[Station]]="--"),"",TEXT(Table_Driveway[[#This Row],[Station]],"0000+00"))&amp;IF(OR(ISBLANK(Table_Driveway[[#This Row],[Lt/Rt]]),Table_Driveway[[#This Row],[Lt/Rt]]="--"),""," | " &amp;Table_Driveway[[#This Row],[Lt/Rt]])),"--","")</f>
        <v>BROADWAY | 0052+34 | RT</v>
      </c>
      <c r="C6" s="74" t="s">
        <v>14657</v>
      </c>
      <c r="D6" s="75">
        <v>5234</v>
      </c>
      <c r="E6" s="8" t="s">
        <v>14610</v>
      </c>
      <c r="F6" s="76">
        <v>40.799999999999997</v>
      </c>
      <c r="G6" s="77">
        <v>1.61E-2</v>
      </c>
      <c r="H6" s="76">
        <v>22.5</v>
      </c>
      <c r="I6" s="78">
        <v>20</v>
      </c>
      <c r="J6" s="76">
        <v>15</v>
      </c>
      <c r="K6" s="79" t="s">
        <v>14645</v>
      </c>
      <c r="L6" s="79" t="s">
        <v>5459</v>
      </c>
      <c r="M6" s="79" t="s">
        <v>5459</v>
      </c>
      <c r="N6" s="79" t="s">
        <v>5459</v>
      </c>
      <c r="O6" s="79" t="s">
        <v>5459</v>
      </c>
      <c r="P6" s="79" t="s">
        <v>5459</v>
      </c>
      <c r="Q6" s="79" t="s">
        <v>5459</v>
      </c>
      <c r="R6" s="79" t="s">
        <v>5459</v>
      </c>
      <c r="S6" s="236" t="str">
        <f>SUBSTITUTE(TRIM(IF(ISBLANK(Table_Driveway[[#This Row],[Station]]),"",TEXT(Table_Driveway[[#This Row],[Station]],"0+00") &amp;" ")&amp;IF(ISBLANK(Table_Driveway[[#This Row],[Lt/Rt]]),"",Table_Driveway[[#This Row],[Lt/Rt]])),"--","")</f>
        <v>52+34 RT</v>
      </c>
    </row>
    <row r="7" spans="1:19" ht="15" customHeight="1" x14ac:dyDescent="0.25">
      <c r="B7" s="219" t="str">
        <f>SUBSTITUTE(TRIM(IF(OR(ISBLANK(Table_Driveway[[#This Row],[Alignment]]),Table_Driveway[[#This Row],[Alignment]]="--"),"",Table_Driveway[[#This Row],[Alignment]] &amp;" | ")&amp; IF(OR(ISBLANK(Table_Driveway[[#This Row],[Station]]),Table_Driveway[[#This Row],[Station]]="--"),"",TEXT(Table_Driveway[[#This Row],[Station]],"0000+00"))&amp;IF(OR(ISBLANK(Table_Driveway[[#This Row],[Lt/Rt]]),Table_Driveway[[#This Row],[Lt/Rt]]="--"),""," | " &amp;Table_Driveway[[#This Row],[Lt/Rt]])),"--","")</f>
        <v>KERR CDS | 0150+67 | LT</v>
      </c>
      <c r="C7" s="74" t="s">
        <v>14664</v>
      </c>
      <c r="D7" s="75">
        <v>15067</v>
      </c>
      <c r="E7" s="8" t="s">
        <v>14608</v>
      </c>
      <c r="F7" s="76">
        <v>42.5</v>
      </c>
      <c r="G7" s="77">
        <v>-1.37E-2</v>
      </c>
      <c r="H7" s="76">
        <v>12</v>
      </c>
      <c r="I7" s="78">
        <v>10</v>
      </c>
      <c r="J7" s="76">
        <v>10</v>
      </c>
      <c r="K7" s="79" t="s">
        <v>14645</v>
      </c>
      <c r="L7" s="79" t="s">
        <v>5459</v>
      </c>
      <c r="M7" s="79" t="s">
        <v>5459</v>
      </c>
      <c r="N7" s="79" t="s">
        <v>5459</v>
      </c>
      <c r="O7" s="79" t="s">
        <v>5459</v>
      </c>
      <c r="P7" s="79" t="s">
        <v>5459</v>
      </c>
      <c r="Q7" s="79" t="s">
        <v>5459</v>
      </c>
      <c r="R7" s="79" t="s">
        <v>5459</v>
      </c>
      <c r="S7" s="236" t="str">
        <f>SUBSTITUTE(TRIM(IF(ISBLANK(Table_Driveway[[#This Row],[Station]]),"",TEXT(Table_Driveway[[#This Row],[Station]],"0+00") &amp;" ")&amp;IF(ISBLANK(Table_Driveway[[#This Row],[Lt/Rt]]),"",Table_Driveway[[#This Row],[Lt/Rt]])),"--","")</f>
        <v>150+67 LT</v>
      </c>
    </row>
    <row r="8" spans="1:19" ht="15" customHeight="1" x14ac:dyDescent="0.25">
      <c r="B8" s="219" t="str">
        <f>SUBSTITUTE(TRIM(IF(OR(ISBLANK(Table_Driveway[[#This Row],[Alignment]]),Table_Driveway[[#This Row],[Alignment]]="--"),"",Table_Driveway[[#This Row],[Alignment]] &amp;" | ")&amp; IF(OR(ISBLANK(Table_Driveway[[#This Row],[Station]]),Table_Driveway[[#This Row],[Station]]="--"),"",TEXT(Table_Driveway[[#This Row],[Station]],"0000+00"))&amp;IF(OR(ISBLANK(Table_Driveway[[#This Row],[Lt/Rt]]),Table_Driveway[[#This Row],[Lt/Rt]]="--"),""," | " &amp;Table_Driveway[[#This Row],[Lt/Rt]])),"--","")</f>
        <v>KERR CDS | 0151+36 | LT</v>
      </c>
      <c r="C8" s="74" t="s">
        <v>14664</v>
      </c>
      <c r="D8" s="75">
        <v>15136</v>
      </c>
      <c r="E8" s="8" t="s">
        <v>14608</v>
      </c>
      <c r="F8" s="76">
        <v>34</v>
      </c>
      <c r="G8" s="77">
        <v>-4.7300000000000002E-2</v>
      </c>
      <c r="H8" s="76">
        <v>15.5</v>
      </c>
      <c r="I8" s="78">
        <v>14</v>
      </c>
      <c r="J8" s="76">
        <v>10</v>
      </c>
      <c r="K8" s="79" t="s">
        <v>14645</v>
      </c>
      <c r="L8" s="79" t="s">
        <v>5459</v>
      </c>
      <c r="M8" s="79" t="s">
        <v>5459</v>
      </c>
      <c r="N8" s="79" t="s">
        <v>5459</v>
      </c>
      <c r="O8" s="79" t="s">
        <v>5459</v>
      </c>
      <c r="P8" s="79" t="s">
        <v>5459</v>
      </c>
      <c r="Q8" s="79" t="s">
        <v>5459</v>
      </c>
      <c r="R8" s="79" t="s">
        <v>5459</v>
      </c>
      <c r="S8" s="236" t="str">
        <f>SUBSTITUTE(TRIM(IF(ISBLANK(Table_Driveway[[#This Row],[Station]]),"",TEXT(Table_Driveway[[#This Row],[Station]],"0+00") &amp;" ")&amp;IF(ISBLANK(Table_Driveway[[#This Row],[Lt/Rt]]),"",Table_Driveway[[#This Row],[Lt/Rt]])),"--","")</f>
        <v>151+36 LT</v>
      </c>
    </row>
    <row r="9" spans="1:19" ht="15" customHeight="1" x14ac:dyDescent="0.25">
      <c r="B9" s="242" t="str">
        <f>SUBSTITUTE(TRIM(IF(OR(ISBLANK(Table_Driveway[[#This Row],[Alignment]]),Table_Driveway[[#This Row],[Alignment]]="--"),"",Table_Driveway[[#This Row],[Alignment]] &amp;" | ")&amp; IF(OR(ISBLANK(Table_Driveway[[#This Row],[Station]]),Table_Driveway[[#This Row],[Station]]="--"),"",TEXT(Table_Driveway[[#This Row],[Station]],"0000+00"))&amp;IF(OR(ISBLANK(Table_Driveway[[#This Row],[Lt/Rt]]),Table_Driveway[[#This Row],[Lt/Rt]]="--"),""," | " &amp;Table_Driveway[[#This Row],[Lt/Rt]])),"--","")</f>
        <v>KERR CDS | 0152+55 | LT</v>
      </c>
      <c r="C9" s="74" t="s">
        <v>14664</v>
      </c>
      <c r="D9" s="75">
        <v>15255</v>
      </c>
      <c r="E9" s="8" t="s">
        <v>14608</v>
      </c>
      <c r="F9" s="76">
        <v>34</v>
      </c>
      <c r="G9" s="77">
        <v>-5.9700000000000003E-2</v>
      </c>
      <c r="H9" s="76">
        <v>15</v>
      </c>
      <c r="I9" s="78">
        <v>15</v>
      </c>
      <c r="J9" s="76">
        <v>10</v>
      </c>
      <c r="K9" s="79" t="s">
        <v>14645</v>
      </c>
      <c r="L9" s="79" t="s">
        <v>5459</v>
      </c>
      <c r="M9" s="79" t="s">
        <v>5459</v>
      </c>
      <c r="N9" s="79" t="s">
        <v>5459</v>
      </c>
      <c r="O9" s="79" t="s">
        <v>5459</v>
      </c>
      <c r="P9" s="79" t="s">
        <v>5459</v>
      </c>
      <c r="Q9" s="79" t="s">
        <v>5459</v>
      </c>
      <c r="R9" s="79" t="s">
        <v>5459</v>
      </c>
      <c r="S9" s="243" t="str">
        <f>SUBSTITUTE(TRIM(IF(ISBLANK(Table_Driveway[[#This Row],[Station]]),"",TEXT(Table_Driveway[[#This Row],[Station]],"0+00") &amp;" ")&amp;IF(ISBLANK(Table_Driveway[[#This Row],[Lt/Rt]]),"",Table_Driveway[[#This Row],[Lt/Rt]])),"--","")</f>
        <v>152+55 LT</v>
      </c>
    </row>
  </sheetData>
  <sheetProtection formatCells="0" sort="0" autoFilter="0"/>
  <conditionalFormatting sqref="B4:B9 S4:S9">
    <cfRule type="expression" dxfId="2616" priority="485">
      <formula>IF(AND($C4&lt;&gt;"--",$C4&lt;&gt;""),IF(COUNTIF(List_Driveway,$B4)&gt;1,TRUE,FALSE))</formula>
    </cfRule>
  </conditionalFormatting>
  <conditionalFormatting sqref="C4:R9">
    <cfRule type="expression" dxfId="2615" priority="2">
      <formula>IF(AND($C4&lt;&gt;"--",$C4&lt;&gt;""),IF(COUNTIF(List_Driveway,$B4)&gt;1,TRUE,FALSE))</formula>
    </cfRule>
  </conditionalFormatting>
  <conditionalFormatting sqref="C9:R9">
    <cfRule type="expression" dxfId="2614" priority="1">
      <formula>IF(AND($C9&lt;&gt;"--",$C9&lt;&gt;""),IF(COUNTIF(List_Driveway,$B9)&gt;1,TRUE,FALSE))</formula>
    </cfRule>
  </conditionalFormatting>
  <dataValidations disablePrompts="1" count="1">
    <dataValidation type="list" allowBlank="1" showInputMessage="1" showErrorMessage="1" sqref="E4:E9" xr:uid="{ED6FB1EA-3086-4761-B2D8-FB63BBB09915}">
      <formula1>"--,LT, RT"</formula1>
    </dataValidation>
  </dataValidations>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9" tint="0.59999389629810485"/>
  </sheetPr>
  <dimension ref="A1:BB550"/>
  <sheetViews>
    <sheetView showGridLines="0" showRowColHeaders="0" zoomScale="85" zoomScaleNormal="85" workbookViewId="0">
      <pane ySplit="4" topLeftCell="A20" activePane="bottomLeft" state="frozenSplit"/>
      <selection activeCell="A4" sqref="A4"/>
      <selection pane="bottomLeft" activeCell="I34" sqref="I34"/>
    </sheetView>
  </sheetViews>
  <sheetFormatPr defaultColWidth="2.7109375" defaultRowHeight="15" x14ac:dyDescent="0.25"/>
  <cols>
    <col min="1" max="1" width="15.42578125" style="100" customWidth="1"/>
    <col min="2" max="2" width="20.42578125" style="101" customWidth="1"/>
    <col min="3" max="3" width="16.28515625" style="101" customWidth="1"/>
    <col min="4" max="4" width="15.42578125" style="100" customWidth="1"/>
    <col min="5" max="5" width="17.28515625" style="103" customWidth="1"/>
    <col min="6" max="6" width="18.140625" style="103" customWidth="1"/>
    <col min="7" max="7" width="21.42578125" style="100" hidden="1" customWidth="1"/>
    <col min="8" max="8" width="13" style="105" customWidth="1"/>
    <col min="9" max="9" width="50.7109375" style="133" customWidth="1"/>
    <col min="10" max="10" width="51.85546875" style="133" customWidth="1"/>
    <col min="11" max="11" width="12.85546875" style="134" customWidth="1"/>
    <col min="12" max="12" width="11.28515625" style="105" customWidth="1"/>
    <col min="13" max="13" width="14.5703125" style="100" customWidth="1"/>
    <col min="14" max="14" width="15.7109375" style="105" customWidth="1"/>
    <col min="15" max="15" width="19.28515625" style="105" hidden="1" customWidth="1"/>
    <col min="16" max="16" width="10.42578125" style="105" hidden="1" customWidth="1"/>
    <col min="17" max="17" width="11.85546875" style="105" hidden="1" customWidth="1"/>
    <col min="18" max="18" width="17.42578125" style="105" customWidth="1"/>
    <col min="19" max="19" width="19.42578125" style="135" customWidth="1"/>
    <col min="20" max="20" width="17" style="100" customWidth="1"/>
    <col min="21" max="21" width="16.140625" style="113" customWidth="1"/>
    <col min="22" max="22" width="17.85546875" style="105" hidden="1" customWidth="1"/>
    <col min="23" max="23" width="16.7109375" style="105" hidden="1" customWidth="1"/>
    <col min="24" max="24" width="19.140625" style="105" hidden="1" customWidth="1"/>
    <col min="25" max="25" width="19.42578125" style="105" hidden="1" customWidth="1"/>
    <col min="26" max="26" width="18.140625" style="106" customWidth="1"/>
    <col min="27" max="27" width="11.42578125" style="104" hidden="1" customWidth="1"/>
    <col min="28" max="28" width="15.140625" style="104" hidden="1" customWidth="1"/>
    <col min="29" max="29" width="12.140625" style="104" hidden="1" customWidth="1"/>
    <col min="30" max="30" width="11.140625" style="104" hidden="1" customWidth="1"/>
    <col min="31" max="31" width="8.28515625" style="104" hidden="1" customWidth="1"/>
    <col min="32" max="32" width="22.85546875" style="104" hidden="1" customWidth="1"/>
    <col min="33" max="35" width="8.28515625" style="104" hidden="1" customWidth="1"/>
    <col min="36" max="38" width="10.7109375" style="104" hidden="1" customWidth="1"/>
    <col min="39" max="39" width="22.42578125" style="104" hidden="1" customWidth="1"/>
    <col min="40" max="41" width="10.7109375" style="104" hidden="1" customWidth="1"/>
    <col min="42" max="42" width="8.42578125" style="105" hidden="1" customWidth="1"/>
    <col min="43" max="43" width="9" style="105" hidden="1" customWidth="1"/>
    <col min="44" max="45" width="11" style="105" hidden="1" customWidth="1"/>
    <col min="46" max="46" width="11.5703125" style="105" hidden="1" customWidth="1"/>
    <col min="47" max="47" width="2.7109375" style="105" customWidth="1"/>
    <col min="48" max="48" width="2.7109375" style="105"/>
    <col min="49" max="49" width="2.7109375" style="109"/>
    <col min="50" max="50" width="13.5703125" style="109" customWidth="1"/>
    <col min="51" max="51" width="2.7109375" style="109"/>
    <col min="52" max="16384" width="2.7109375" style="100"/>
  </cols>
  <sheetData>
    <row r="1" spans="1:54" x14ac:dyDescent="0.25">
      <c r="D1" s="102"/>
      <c r="H1" s="153"/>
      <c r="I1" s="154"/>
      <c r="J1" s="102"/>
      <c r="K1" s="100"/>
      <c r="P1" s="104"/>
      <c r="S1" s="102"/>
      <c r="U1" s="106"/>
      <c r="W1" s="104"/>
      <c r="Z1" s="107"/>
      <c r="AA1" s="108"/>
      <c r="AB1" s="105"/>
      <c r="AC1" s="105"/>
      <c r="AD1" s="105"/>
      <c r="AE1" s="105"/>
      <c r="AF1" s="105"/>
      <c r="AG1" s="105"/>
      <c r="AH1" s="105"/>
      <c r="AI1" s="105"/>
      <c r="AJ1" s="105"/>
      <c r="AK1" s="105"/>
      <c r="AL1" s="105"/>
      <c r="AM1" s="105"/>
      <c r="AN1" s="105"/>
      <c r="AO1" s="105"/>
      <c r="AV1"/>
      <c r="AW1"/>
      <c r="AX1"/>
      <c r="AY1"/>
      <c r="AZ1"/>
      <c r="BA1"/>
      <c r="BB1"/>
    </row>
    <row r="2" spans="1:54" ht="15" customHeight="1" x14ac:dyDescent="0.25">
      <c r="A2" s="102"/>
      <c r="B2" s="102"/>
      <c r="C2" s="102"/>
      <c r="D2" s="102"/>
      <c r="G2" s="102"/>
      <c r="H2" s="155" t="s">
        <v>5414</v>
      </c>
      <c r="I2" s="156"/>
      <c r="J2" s="102"/>
      <c r="K2" s="100"/>
      <c r="P2" s="104"/>
      <c r="S2" s="102"/>
      <c r="U2" s="106"/>
      <c r="W2" s="104"/>
      <c r="Z2" s="107"/>
      <c r="AA2" s="108"/>
      <c r="AB2" s="258" t="s">
        <v>5415</v>
      </c>
      <c r="AC2" s="258"/>
      <c r="AD2" s="110">
        <v>15</v>
      </c>
      <c r="AE2" s="105"/>
      <c r="AF2" s="105"/>
      <c r="AG2" s="105"/>
      <c r="AH2" s="105"/>
      <c r="AI2" s="105"/>
      <c r="AJ2" s="105"/>
      <c r="AK2" s="105"/>
      <c r="AL2" s="105"/>
      <c r="AM2" s="105"/>
      <c r="AN2" s="105"/>
      <c r="AO2" s="105"/>
      <c r="AV2"/>
      <c r="AW2"/>
      <c r="AX2"/>
      <c r="AY2"/>
      <c r="AZ2"/>
      <c r="BA2"/>
      <c r="BB2"/>
    </row>
    <row r="3" spans="1:54" ht="17.25" customHeight="1" x14ac:dyDescent="0.25">
      <c r="A3" s="102"/>
      <c r="B3" s="102"/>
      <c r="C3" s="102"/>
      <c r="D3" s="102"/>
      <c r="E3" s="102"/>
      <c r="F3" s="102"/>
      <c r="G3" s="102"/>
      <c r="H3" s="104"/>
      <c r="I3" s="102"/>
      <c r="J3" s="111"/>
      <c r="K3" s="100"/>
      <c r="L3" s="112"/>
      <c r="N3" s="112"/>
      <c r="P3" s="112"/>
      <c r="R3" s="112"/>
      <c r="S3" s="100"/>
      <c r="T3" s="111"/>
      <c r="V3" s="112"/>
      <c r="X3" s="112"/>
      <c r="Z3" s="114"/>
      <c r="AA3" s="105"/>
      <c r="AB3" s="112"/>
      <c r="AC3" s="105"/>
      <c r="AD3" s="112"/>
      <c r="AE3" s="105"/>
      <c r="AF3" s="112"/>
      <c r="AG3" s="105"/>
      <c r="AH3" s="112"/>
      <c r="AI3" s="105"/>
      <c r="AJ3" s="112"/>
      <c r="AK3" s="105"/>
      <c r="AL3" s="112"/>
      <c r="AM3" s="105"/>
      <c r="AN3" s="112"/>
      <c r="AO3" s="105"/>
      <c r="AP3" s="112"/>
      <c r="AV3"/>
      <c r="AW3"/>
      <c r="AX3"/>
      <c r="AY3"/>
      <c r="AZ3"/>
      <c r="BA3"/>
      <c r="BB3"/>
    </row>
    <row r="4" spans="1:54" s="128" customFormat="1" ht="30" customHeight="1" x14ac:dyDescent="0.25">
      <c r="A4" s="115"/>
      <c r="B4" s="116" t="s">
        <v>10</v>
      </c>
      <c r="C4" s="116" t="s">
        <v>5412</v>
      </c>
      <c r="D4" s="116" t="s">
        <v>0</v>
      </c>
      <c r="E4" s="116" t="s">
        <v>1</v>
      </c>
      <c r="F4" s="117" t="s">
        <v>5416</v>
      </c>
      <c r="G4" s="117" t="s">
        <v>5417</v>
      </c>
      <c r="H4" s="118" t="s">
        <v>2</v>
      </c>
      <c r="I4" s="116" t="s">
        <v>4</v>
      </c>
      <c r="J4" s="116" t="s">
        <v>5418</v>
      </c>
      <c r="K4" s="119" t="s">
        <v>5419</v>
      </c>
      <c r="L4" s="120" t="s">
        <v>3</v>
      </c>
      <c r="M4" s="121" t="s">
        <v>5420</v>
      </c>
      <c r="N4" s="122" t="s">
        <v>5421</v>
      </c>
      <c r="O4" s="122" t="s">
        <v>5422</v>
      </c>
      <c r="P4" s="122" t="s">
        <v>5423</v>
      </c>
      <c r="Q4" s="122" t="s">
        <v>5424</v>
      </c>
      <c r="R4" s="123" t="s">
        <v>5425</v>
      </c>
      <c r="S4" s="116" t="s">
        <v>5426</v>
      </c>
      <c r="T4" s="116" t="s">
        <v>5427</v>
      </c>
      <c r="U4" s="116" t="s">
        <v>5428</v>
      </c>
      <c r="V4" s="120" t="s">
        <v>5429</v>
      </c>
      <c r="W4" s="123" t="s">
        <v>15</v>
      </c>
      <c r="X4" s="123" t="s">
        <v>5430</v>
      </c>
      <c r="Y4" s="123" t="s">
        <v>5431</v>
      </c>
      <c r="Z4" s="116" t="s">
        <v>5432</v>
      </c>
      <c r="AA4" s="124" t="s">
        <v>5658</v>
      </c>
      <c r="AB4" s="124" t="s">
        <v>5433</v>
      </c>
      <c r="AC4" s="124" t="s">
        <v>5659</v>
      </c>
      <c r="AD4" s="124" t="s">
        <v>5434</v>
      </c>
      <c r="AE4" s="124" t="s">
        <v>5435</v>
      </c>
      <c r="AF4" s="124" t="s">
        <v>5660</v>
      </c>
      <c r="AG4" s="124" t="s">
        <v>5</v>
      </c>
      <c r="AH4" s="124" t="s">
        <v>6</v>
      </c>
      <c r="AI4" s="124" t="s">
        <v>7</v>
      </c>
      <c r="AJ4" s="124" t="s">
        <v>5436</v>
      </c>
      <c r="AK4" s="124" t="s">
        <v>5437</v>
      </c>
      <c r="AL4" s="124" t="s">
        <v>5438</v>
      </c>
      <c r="AM4" s="124" t="s">
        <v>5439</v>
      </c>
      <c r="AN4" s="124" t="s">
        <v>5440</v>
      </c>
      <c r="AO4" s="124" t="s">
        <v>5441</v>
      </c>
      <c r="AP4" s="124" t="s">
        <v>5442</v>
      </c>
      <c r="AQ4" s="124" t="s">
        <v>5443</v>
      </c>
      <c r="AR4" s="124" t="s">
        <v>5444</v>
      </c>
      <c r="AS4" s="125" t="s">
        <v>5445</v>
      </c>
      <c r="AT4" s="126" t="s">
        <v>5657</v>
      </c>
      <c r="AU4" s="127"/>
      <c r="AV4"/>
      <c r="AW4"/>
      <c r="AX4"/>
      <c r="AY4"/>
      <c r="AZ4"/>
      <c r="BA4"/>
      <c r="BB4"/>
    </row>
    <row r="5" spans="1:54" x14ac:dyDescent="0.25">
      <c r="A5" s="102"/>
      <c r="B5" s="129" t="s">
        <v>7944</v>
      </c>
      <c r="C5" s="129" t="s">
        <v>14636</v>
      </c>
      <c r="D5" s="130" t="s">
        <v>33</v>
      </c>
      <c r="E5" s="160"/>
      <c r="F5" s="160"/>
      <c r="G5" s="130"/>
      <c r="H5" s="161" t="str">
        <f>IF(ISBLANK(Table_Quantities[[#This Row],[Pay Item]]),"",INDEX(Table_PayItems[],MATCH(Table_Quantities[[#This Row],[Pay Item]],Table_PayItems[Concentrated Name],0),ITEM_NO))</f>
        <v>1500001</v>
      </c>
      <c r="I5" s="65" t="s">
        <v>7948</v>
      </c>
      <c r="J5" s="66"/>
      <c r="K5" s="131">
        <v>1</v>
      </c>
      <c r="L5" s="193" t="str">
        <f>IF(ISBLANK(Table_Quantities[[#This Row],[Pay Item]]),"",INDEX(Table_PayItems[#Data],MATCH(Table_Quantities[[#This Row],[Pay Item]],Table_PayItems[Concentrated Name],0),ITEM_UNITS))</f>
        <v>LSUM</v>
      </c>
      <c r="M5" s="166"/>
      <c r="N5" s="194" t="str">
        <f>IF(AND(Table_Quantities[[#This Row],[Unit Price]]&gt;0,NOT(ISBLANK(Table_Quantities[[#This Row],[QuantityCalc]]))),Table_Quantities[[#This Row],[QuantityCalc]]*Table_Quantities[[#This Row],[Unit Price]],"")</f>
        <v/>
      </c>
      <c r="O5" s="194" t="str">
        <f>IF(OR(ISBLANK(Table_Quantities[[#This Row],[Funding Code]]),ISBLANK(Table_Quantities[[#This Row],[BreakdownID]])),"",Table_Quantities[[#This Row],[Funding Code]]&amp;" - "&amp;Table_Quantities[[#This Row],[BreakdownID]])</f>
        <v>123456 - 0001 - 4</v>
      </c>
      <c r="P5" s="194">
        <v>1</v>
      </c>
      <c r="Q5" s="194" t="str">
        <f>IF(ISBLANK(Table_Quantities[[#This Row],[Funding Code]]),"","JN "&amp;INDEX(Table_Funding[#Data],MATCH(Table_Quantities[[#This Row],[Funding Code]],Table_Funding[Funding Code],0),2))</f>
        <v>JN 123456</v>
      </c>
      <c r="R5" s="195" t="str">
        <f>IF(ISBLANK(Table_Quantities[[#This Row],[Pay Item]]),"",INDEX(Table_PayItems[#Data],MATCH(Table_Quantities[[#This Row],[Pay Item]],Table_PayItems[Concentrated Name],0),ITEM_SSSP))</f>
        <v xml:space="preserve"> </v>
      </c>
      <c r="S5" s="201"/>
      <c r="T5" s="200"/>
      <c r="U5" s="200"/>
      <c r="V5" s="193">
        <v>1</v>
      </c>
      <c r="W5" s="195" t="str">
        <f>IF(ISBLANK(Table_Quantities[[#This Row],[Pay Item]]),"",INDEX(Table_PayItems[#Data],MATCH(Table_Quantities[[#This Row],[Pay Item]],Table_PayItems[Concentrated Name],0),ITEM_DESCRIPTION))</f>
        <v>Mobilization, Max</v>
      </c>
      <c r="X5" s="195" t="str">
        <f>IF(Table_Quantities[[#This Row],[Supplementary Description]]="","",IF(LEN(Table_Quantities[[#This Row],[Supplementary Description]])&gt;40, LEFT(Table_Quantities[[#This Row],[Supplementary Description]],40), Table_Quantities[[#This Row],[Supplementary Description]]))</f>
        <v/>
      </c>
      <c r="Y5" s="200" t="str">
        <f>IF(LEN(Table_Quantities[[#This Row],[Supplementary Description]])&gt;40, RIGHT(Table_Quantities[[#This Row],[Supplementary Description]],LEN(Table_Quantities[[#This Row],[Supplementary Description]])-40), "")</f>
        <v/>
      </c>
      <c r="Z5"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4</v>
      </c>
      <c r="AA5"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v>
      </c>
      <c r="AB5" s="195" t="str">
        <f>IF(MID(Table_Quantities[Item No.],4,1)="7",Table_Quantities[[#This Row],[Supplemental1]]&amp;Table_Quantities[[#This Row],[Supplemental2]],Table_Quantities[[#This Row],[Description]])</f>
        <v>Mobilization, Max</v>
      </c>
      <c r="AC5"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5" s="195" t="str">
        <f>IF(ISBLANK(Table_Quantities[[#This Row],[Funding Code]]),"",RIGHT(Table_Quantities[[#This Row],[Funding Code]],4))</f>
        <v>0001</v>
      </c>
      <c r="AE5" s="195" t="str">
        <f>IF(ISBLANK(Table_Quantities[[#This Row],[Funding Code]]),"","CAT "&amp;Table_Quantities[[#This Row],[Category]])</f>
        <v>CAT 0001</v>
      </c>
      <c r="AF5"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5" s="195">
        <f>IFERROR(FIND("%%",SUBSTITUTE(Table_Quantities[[#This Row],[Pay Item Description]]," ","%%",ML-LEN(SUBSTITUTE(LEFT(Table_Quantities[[#This Row],[Pay Item Description]],ML)," ","")))),LEN(Table_Quantities[[#This Row],[Pay Item Description]]))</f>
        <v>14</v>
      </c>
      <c r="AH5" s="195">
        <f>IFERROR(FIND("%%",SUBSTITUTE(Table_Quantities[[#This Row],[Pay Item Description]]," ","%%",Table_Quantities[[#This Row],[1]]+ML+1-LEN(SUBSTITUTE(LEFT(Table_Quantities[[#This Row],[Pay Item Description]],(Table_Quantities[[#This Row],[1]]+ML+1))," ",""))))-1,LEN(Table_Quantities[[#This Row],[Pay Item Description]]))</f>
        <v>17</v>
      </c>
      <c r="AI5" s="195">
        <f>IFERROR(FIND("%%",SUBSTITUTE(Table_Quantities[[#This Row],[Pay Item Description]]," ","%%",Table_Quantities[[#This Row],[2]]+ML+2-LEN(SUBSTITUTE(LEFT(Table_Quantities[[#This Row],[Pay Item Description]],(Table_Quantities[[#This Row],[2]]+ML+2))," ",""))))-1,LEN(Table_Quantities[[#This Row],[Pay Item Description]]))</f>
        <v>17</v>
      </c>
      <c r="AJ5" s="195">
        <f>IFERROR(FIND("%%",SUBSTITUTE(Table_Quantities[[#This Row],[Pay Item Description]]," ","%%",Table_Quantities[[#This Row],[3]]+ML+3-LEN(SUBSTITUTE(LEFT(Table_Quantities[[#This Row],[Pay Item Description]],(Table_Quantities[[#This Row],[3]]+ML+3))," ",""))))-1,LEN(Table_Quantities[[#This Row],[Pay Item Description]]))</f>
        <v>17</v>
      </c>
      <c r="AK5" s="195">
        <f>IFERROR(FIND("%%",SUBSTITUTE(Table_Quantities[[#This Row],[Pay Item Description]]," ","%%",Table_Quantities[[#This Row],[4]]+ML+4-LEN(SUBSTITUTE(LEFT(Table_Quantities[[#This Row],[Pay Item Description]],(Table_Quantities[[#This Row],[4]]+ML+4))," ",""))))-1,LEN(Table_Quantities[[#This Row],[Pay Item Description]]))</f>
        <v>17</v>
      </c>
      <c r="AL5" s="195">
        <f>IFERROR(FIND("%%",SUBSTITUTE(Table_Quantities[[#This Row],[Pay Item Description]]," ","%%",Table_Quantities[[#This Row],[5]]+ML+5-LEN(SUBSTITUTE(LEFT(Table_Quantities[[#This Row],[Pay Item Description]],(Table_Quantities[[#This Row],[5]]+ML+5))," ",""))))-1,LEN(Table_Quantities[[#This Row],[Pay Item Description]]))</f>
        <v>17</v>
      </c>
      <c r="AM5" s="195" t="str">
        <f>TRIM(MID(Table_Quantities[[#This Row],[Pay Item Description]],1,(Table_Quantities[[#This Row],[1]])))</f>
        <v>Mobilization,</v>
      </c>
      <c r="AN5" s="195" t="str">
        <f>TRIM(MID(Table_Quantities[[#This Row],[Pay Item Description]],Table_Quantities[[#This Row],[1]]+1,(Table_Quantities[[#This Row],[2]]-Table_Quantities[[#This Row],[1]])))</f>
        <v>Max</v>
      </c>
      <c r="AO5" s="195" t="str">
        <f>TRIM(MID(Table_Quantities[[#This Row],[Pay Item Description]],Table_Quantities[[#This Row],[2]]+1,(Table_Quantities[[#This Row],[3]]-Table_Quantities[[#This Row],[2]])))</f>
        <v/>
      </c>
      <c r="AP5" s="195" t="str">
        <f>TRIM(MID(Table_Quantities[[#This Row],[Pay Item Description]],Table_Quantities[[#This Row],[3]]+1,(Table_Quantities[[#This Row],[4]]-Table_Quantities[[#This Row],[3]])))</f>
        <v/>
      </c>
      <c r="AQ5" s="195" t="str">
        <f>TRIM(MID(Table_Quantities[[#This Row],[Pay Item Description]],Table_Quantities[[#This Row],[4]]+1,(Table_Quantities[[#This Row],[5]]-Table_Quantities[[#This Row],[4]])))</f>
        <v/>
      </c>
      <c r="AR5" s="195" t="str">
        <f>TRIM(MID(Table_Quantities[[#This Row],[Pay Item Description]],Table_Quantities[[#This Row],[5]]+1,(Table_Quantities[[#This Row],[6]]-Table_Quantities[[#This Row],[5]])))</f>
        <v/>
      </c>
      <c r="AS5" s="195">
        <f>IF(ISBLANK(Table_Quantities[[#This Row],[Funding Code]]),"",INDEX(Table_Funding[#Data],MATCH(Table_Quantities[[#This Row],[Funding Code]],Table_Funding[Funding Code],0),MATCH("Bridge Number",Table_Funding[#Headers],0)))</f>
        <v>0</v>
      </c>
      <c r="AT5"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Mobilization, Max</v>
      </c>
      <c r="AV5"/>
      <c r="AW5"/>
      <c r="AX5"/>
      <c r="AY5"/>
      <c r="AZ5"/>
      <c r="BA5"/>
      <c r="BB5"/>
    </row>
    <row r="6" spans="1:54" x14ac:dyDescent="0.25">
      <c r="A6" s="102"/>
      <c r="B6" s="129" t="s">
        <v>7944</v>
      </c>
      <c r="C6" s="129" t="s">
        <v>14637</v>
      </c>
      <c r="D6" s="130" t="s">
        <v>33</v>
      </c>
      <c r="E6" s="160"/>
      <c r="F6" s="160"/>
      <c r="G6" s="130"/>
      <c r="H6" s="161" t="str">
        <f>IF(ISBLANK(Table_Quantities[[#This Row],[Pay Item]]),"",INDEX(Table_PayItems[],MATCH(Table_Quantities[[#This Row],[Pay Item]],Table_PayItems[Concentrated Name],0),ITEM_NO))</f>
        <v>8240001</v>
      </c>
      <c r="I6" s="65" t="s">
        <v>7949</v>
      </c>
      <c r="J6" s="66"/>
      <c r="K6" s="131">
        <v>1</v>
      </c>
      <c r="L6" s="193" t="str">
        <f>IF(ISBLANK(Table_Quantities[[#This Row],[Pay Item]]),"",INDEX(Table_PayItems[#Data],MATCH(Table_Quantities[[#This Row],[Pay Item]],Table_PayItems[Concentrated Name],0),ITEM_UNITS))</f>
        <v>LSUM</v>
      </c>
      <c r="M6" s="166"/>
      <c r="N6" s="194" t="str">
        <f>IF(AND(Table_Quantities[[#This Row],[Unit Price]]&gt;0,NOT(ISBLANK(Table_Quantities[[#This Row],[QuantityCalc]]))),Table_Quantities[[#This Row],[QuantityCalc]]*Table_Quantities[[#This Row],[Unit Price]],"")</f>
        <v/>
      </c>
      <c r="O6" s="194" t="str">
        <f>IF(OR(ISBLANK(Table_Quantities[[#This Row],[Funding Code]]),ISBLANK(Table_Quantities[[#This Row],[BreakdownID]])),"",Table_Quantities[[#This Row],[Funding Code]]&amp;" - "&amp;Table_Quantities[[#This Row],[BreakdownID]])</f>
        <v>123456 - 0001 - US23_MISC_002</v>
      </c>
      <c r="P6" s="194">
        <v>2</v>
      </c>
      <c r="Q6" s="194" t="str">
        <f>IF(ISBLANK(Table_Quantities[[#This Row],[Funding Code]]),"","JN "&amp;INDEX(Table_Funding[#Data],MATCH(Table_Quantities[[#This Row],[Funding Code]],Table_Funding[Funding Code],0),2))</f>
        <v>JN 123456</v>
      </c>
      <c r="R6" s="195" t="str">
        <f>IF(ISBLANK(Table_Quantities[[#This Row],[Pay Item]]),"",INDEX(Table_PayItems[#Data],MATCH(Table_Quantities[[#This Row],[Pay Item]],Table_PayItems[Concentrated Name],0),ITEM_SSSP))</f>
        <v>Add 1,2,3, Person 824A</v>
      </c>
      <c r="S6" s="201"/>
      <c r="T6" s="200"/>
      <c r="U6" s="200"/>
      <c r="V6" s="193">
        <v>1</v>
      </c>
      <c r="W6" s="195" t="str">
        <f>IF(ISBLANK(Table_Quantities[[#This Row],[Pay Item]]),"",INDEX(Table_PayItems[#Data],MATCH(Table_Quantities[[#This Row],[Pay Item]],Table_PayItems[Concentrated Name],0),ITEM_DESCRIPTION))</f>
        <v>Contractor Staking</v>
      </c>
      <c r="X6" s="195" t="str">
        <f>IF(Table_Quantities[[#This Row],[Supplementary Description]]="","",IF(LEN(Table_Quantities[[#This Row],[Supplementary Description]])&gt;40, LEFT(Table_Quantities[[#This Row],[Supplementary Description]],40), Table_Quantities[[#This Row],[Supplementary Description]]))</f>
        <v/>
      </c>
      <c r="Y6" s="200" t="str">
        <f>IF(LEN(Table_Quantities[[#This Row],[Supplementary Description]])&gt;40, RIGHT(Table_Quantities[[#This Row],[Supplementary Description]],LEN(Table_Quantities[[#This Row],[Supplementary Description]])-40), "")</f>
        <v/>
      </c>
      <c r="Z6"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US23_MISC_002</v>
      </c>
      <c r="AA6"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v>
      </c>
      <c r="AB6" s="195" t="str">
        <f>IF(MID(Table_Quantities[Item No.],4,1)="7",Table_Quantities[[#This Row],[Supplemental1]]&amp;Table_Quantities[[#This Row],[Supplemental2]],Table_Quantities[[#This Row],[Description]])</f>
        <v>Contractor Staking</v>
      </c>
      <c r="AC6"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6" s="195" t="str">
        <f>IF(ISBLANK(Table_Quantities[[#This Row],[Funding Code]]),"",RIGHT(Table_Quantities[[#This Row],[Funding Code]],4))</f>
        <v>0001</v>
      </c>
      <c r="AE6" s="195" t="str">
        <f>IF(ISBLANK(Table_Quantities[[#This Row],[Funding Code]]),"","CAT "&amp;Table_Quantities[[#This Row],[Category]])</f>
        <v>CAT 0001</v>
      </c>
      <c r="AF6"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6" s="195">
        <f>IFERROR(FIND("%%",SUBSTITUTE(Table_Quantities[[#This Row],[Pay Item Description]]," ","%%",ML-LEN(SUBSTITUTE(LEFT(Table_Quantities[[#This Row],[Pay Item Description]],ML)," ","")))),LEN(Table_Quantities[[#This Row],[Pay Item Description]]))</f>
        <v>11</v>
      </c>
      <c r="AH6" s="195">
        <f>IFERROR(FIND("%%",SUBSTITUTE(Table_Quantities[[#This Row],[Pay Item Description]]," ","%%",Table_Quantities[[#This Row],[1]]+ML+1-LEN(SUBSTITUTE(LEFT(Table_Quantities[[#This Row],[Pay Item Description]],(Table_Quantities[[#This Row],[1]]+ML+1))," ",""))))-1,LEN(Table_Quantities[[#This Row],[Pay Item Description]]))</f>
        <v>18</v>
      </c>
      <c r="AI6" s="195">
        <f>IFERROR(FIND("%%",SUBSTITUTE(Table_Quantities[[#This Row],[Pay Item Description]]," ","%%",Table_Quantities[[#This Row],[2]]+ML+2-LEN(SUBSTITUTE(LEFT(Table_Quantities[[#This Row],[Pay Item Description]],(Table_Quantities[[#This Row],[2]]+ML+2))," ",""))))-1,LEN(Table_Quantities[[#This Row],[Pay Item Description]]))</f>
        <v>18</v>
      </c>
      <c r="AJ6" s="195">
        <f>IFERROR(FIND("%%",SUBSTITUTE(Table_Quantities[[#This Row],[Pay Item Description]]," ","%%",Table_Quantities[[#This Row],[3]]+ML+3-LEN(SUBSTITUTE(LEFT(Table_Quantities[[#This Row],[Pay Item Description]],(Table_Quantities[[#This Row],[3]]+ML+3))," ",""))))-1,LEN(Table_Quantities[[#This Row],[Pay Item Description]]))</f>
        <v>18</v>
      </c>
      <c r="AK6" s="195">
        <f>IFERROR(FIND("%%",SUBSTITUTE(Table_Quantities[[#This Row],[Pay Item Description]]," ","%%",Table_Quantities[[#This Row],[4]]+ML+4-LEN(SUBSTITUTE(LEFT(Table_Quantities[[#This Row],[Pay Item Description]],(Table_Quantities[[#This Row],[4]]+ML+4))," ",""))))-1,LEN(Table_Quantities[[#This Row],[Pay Item Description]]))</f>
        <v>18</v>
      </c>
      <c r="AL6" s="195">
        <f>IFERROR(FIND("%%",SUBSTITUTE(Table_Quantities[[#This Row],[Pay Item Description]]," ","%%",Table_Quantities[[#This Row],[5]]+ML+5-LEN(SUBSTITUTE(LEFT(Table_Quantities[[#This Row],[Pay Item Description]],(Table_Quantities[[#This Row],[5]]+ML+5))," ",""))))-1,LEN(Table_Quantities[[#This Row],[Pay Item Description]]))</f>
        <v>18</v>
      </c>
      <c r="AM6" s="195" t="str">
        <f>TRIM(MID(Table_Quantities[[#This Row],[Pay Item Description]],1,(Table_Quantities[[#This Row],[1]])))</f>
        <v>Contractor</v>
      </c>
      <c r="AN6" s="195" t="str">
        <f>TRIM(MID(Table_Quantities[[#This Row],[Pay Item Description]],Table_Quantities[[#This Row],[1]]+1,(Table_Quantities[[#This Row],[2]]-Table_Quantities[[#This Row],[1]])))</f>
        <v>Staking</v>
      </c>
      <c r="AO6" s="195" t="str">
        <f>TRIM(MID(Table_Quantities[[#This Row],[Pay Item Description]],Table_Quantities[[#This Row],[2]]+1,(Table_Quantities[[#This Row],[3]]-Table_Quantities[[#This Row],[2]])))</f>
        <v/>
      </c>
      <c r="AP6" s="195" t="str">
        <f>TRIM(MID(Table_Quantities[[#This Row],[Pay Item Description]],Table_Quantities[[#This Row],[3]]+1,(Table_Quantities[[#This Row],[4]]-Table_Quantities[[#This Row],[3]])))</f>
        <v/>
      </c>
      <c r="AQ6" s="195" t="str">
        <f>TRIM(MID(Table_Quantities[[#This Row],[Pay Item Description]],Table_Quantities[[#This Row],[4]]+1,(Table_Quantities[[#This Row],[5]]-Table_Quantities[[#This Row],[4]])))</f>
        <v/>
      </c>
      <c r="AR6" s="195" t="str">
        <f>TRIM(MID(Table_Quantities[[#This Row],[Pay Item Description]],Table_Quantities[[#This Row],[5]]+1,(Table_Quantities[[#This Row],[6]]-Table_Quantities[[#This Row],[5]])))</f>
        <v/>
      </c>
      <c r="AS6" s="195">
        <f>IF(ISBLANK(Table_Quantities[[#This Row],[Funding Code]]),"",INDEX(Table_Funding[#Data],MATCH(Table_Quantities[[#This Row],[Funding Code]],Table_Funding[Funding Code],0),MATCH("Bridge Number",Table_Funding[#Headers],0)))</f>
        <v>0</v>
      </c>
      <c r="AT6"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Contractor Staking</v>
      </c>
      <c r="AV6"/>
      <c r="AW6"/>
      <c r="AX6"/>
      <c r="AY6"/>
      <c r="AZ6"/>
      <c r="BA6"/>
      <c r="BB6"/>
    </row>
    <row r="7" spans="1:54" x14ac:dyDescent="0.25">
      <c r="B7" s="129" t="s">
        <v>7944</v>
      </c>
      <c r="C7" s="129" t="s">
        <v>14638</v>
      </c>
      <c r="D7" s="130" t="s">
        <v>33</v>
      </c>
      <c r="E7" s="166"/>
      <c r="F7" s="166"/>
      <c r="G7" s="166"/>
      <c r="H7" s="161" t="str">
        <f>IF(ISBLANK(Table_Quantities[[#This Row],[Pay Item]]),"",INDEX(Table_PayItems[],MATCH(Table_Quantities[[#This Row],[Pay Item]],Table_PayItems[Concentrated Name],0),ITEM_NO))</f>
        <v>2090001</v>
      </c>
      <c r="I7" s="166" t="s">
        <v>7950</v>
      </c>
      <c r="J7" s="167"/>
      <c r="K7" s="165">
        <v>1</v>
      </c>
      <c r="L7" s="193" t="str">
        <f>IF(ISBLANK(Table_Quantities[[#This Row],[Pay Item]]),"",INDEX(Table_PayItems[#Data],MATCH(Table_Quantities[[#This Row],[Pay Item]],Table_PayItems[Concentrated Name],0),ITEM_UNITS))</f>
        <v>LSUM</v>
      </c>
      <c r="M7" s="166"/>
      <c r="N7" s="194" t="str">
        <f>IF(AND(Table_Quantities[[#This Row],[Unit Price]]&gt;0,NOT(ISBLANK(Table_Quantities[[#This Row],[QuantityCalc]]))),Table_Quantities[[#This Row],[QuantityCalc]]*Table_Quantities[[#This Row],[Unit Price]],"")</f>
        <v/>
      </c>
      <c r="O7" s="194" t="str">
        <f>IF(OR(ISBLANK(Table_Quantities[[#This Row],[Funding Code]]),ISBLANK(Table_Quantities[[#This Row],[BreakdownID]])),"",Table_Quantities[[#This Row],[Funding Code]]&amp;" - "&amp;Table_Quantities[[#This Row],[BreakdownID]])</f>
        <v>123456 - 0001 - US23_MISC_003</v>
      </c>
      <c r="P7" s="194">
        <v>3</v>
      </c>
      <c r="Q7" s="194" t="str">
        <f>IF(ISBLANK(Table_Quantities[[#This Row],[Funding Code]]),"","JN "&amp;INDEX(Table_Funding[#Data],MATCH(Table_Quantities[[#This Row],[Funding Code]],Table_Funding[Funding Code],0),2))</f>
        <v>JN 123456</v>
      </c>
      <c r="R7" s="195" t="str">
        <f>IF(ISBLANK(Table_Quantities[[#This Row],[Pay Item]]),"",INDEX(Table_PayItems[#Data],MATCH(Table_Quantities[[#This Row],[Pay Item]],Table_PayItems[Concentrated Name],0),ITEM_SSSP))</f>
        <v xml:space="preserve"> </v>
      </c>
      <c r="S7" s="201"/>
      <c r="T7" s="200"/>
      <c r="U7" s="200"/>
      <c r="V7" s="193">
        <v>1</v>
      </c>
      <c r="W7" s="195" t="str">
        <f>IF(ISBLANK(Table_Quantities[[#This Row],[Pay Item]]),"",INDEX(Table_PayItems[#Data],MATCH(Table_Quantities[[#This Row],[Pay Item]],Table_PayItems[Concentrated Name],0),ITEM_DESCRIPTION))</f>
        <v>Project Cleanup</v>
      </c>
      <c r="X7" s="195" t="str">
        <f>IF(Table_Quantities[[#This Row],[Supplementary Description]]="","",IF(LEN(Table_Quantities[[#This Row],[Supplementary Description]])&gt;40, LEFT(Table_Quantities[[#This Row],[Supplementary Description]],40), Table_Quantities[[#This Row],[Supplementary Description]]))</f>
        <v/>
      </c>
      <c r="Y7" s="200" t="str">
        <f>IF(LEN(Table_Quantities[[#This Row],[Supplementary Description]])&gt;40, RIGHT(Table_Quantities[[#This Row],[Supplementary Description]],LEN(Table_Quantities[[#This Row],[Supplementary Description]])-40), "")</f>
        <v/>
      </c>
      <c r="Z7"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US23_MISC_003</v>
      </c>
      <c r="AA7"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v>
      </c>
      <c r="AB7" s="195" t="str">
        <f>IF(MID(Table_Quantities[Item No.],4,1)="7",Table_Quantities[[#This Row],[Supplemental1]]&amp;Table_Quantities[[#This Row],[Supplemental2]],Table_Quantities[[#This Row],[Description]])</f>
        <v>Project Cleanup</v>
      </c>
      <c r="AC7"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7" s="195" t="str">
        <f>IF(ISBLANK(Table_Quantities[[#This Row],[Funding Code]]),"",RIGHT(Table_Quantities[[#This Row],[Funding Code]],4))</f>
        <v>0001</v>
      </c>
      <c r="AE7" s="195" t="str">
        <f>IF(ISBLANK(Table_Quantities[[#This Row],[Funding Code]]),"","CAT "&amp;Table_Quantities[[#This Row],[Category]])</f>
        <v>CAT 0001</v>
      </c>
      <c r="AF7"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7" s="195">
        <f>IFERROR(FIND("%%",SUBSTITUTE(Table_Quantities[[#This Row],[Pay Item Description]]," ","%%",ML-LEN(SUBSTITUTE(LEFT(Table_Quantities[[#This Row],[Pay Item Description]],ML)," ","")))),LEN(Table_Quantities[[#This Row],[Pay Item Description]]))</f>
        <v>8</v>
      </c>
      <c r="AH7" s="195">
        <f>IFERROR(FIND("%%",SUBSTITUTE(Table_Quantities[[#This Row],[Pay Item Description]]," ","%%",Table_Quantities[[#This Row],[1]]+ML+1-LEN(SUBSTITUTE(LEFT(Table_Quantities[[#This Row],[Pay Item Description]],(Table_Quantities[[#This Row],[1]]+ML+1))," ",""))))-1,LEN(Table_Quantities[[#This Row],[Pay Item Description]]))</f>
        <v>15</v>
      </c>
      <c r="AI7" s="195">
        <f>IFERROR(FIND("%%",SUBSTITUTE(Table_Quantities[[#This Row],[Pay Item Description]]," ","%%",Table_Quantities[[#This Row],[2]]+ML+2-LEN(SUBSTITUTE(LEFT(Table_Quantities[[#This Row],[Pay Item Description]],(Table_Quantities[[#This Row],[2]]+ML+2))," ",""))))-1,LEN(Table_Quantities[[#This Row],[Pay Item Description]]))</f>
        <v>15</v>
      </c>
      <c r="AJ7" s="195">
        <f>IFERROR(FIND("%%",SUBSTITUTE(Table_Quantities[[#This Row],[Pay Item Description]]," ","%%",Table_Quantities[[#This Row],[3]]+ML+3-LEN(SUBSTITUTE(LEFT(Table_Quantities[[#This Row],[Pay Item Description]],(Table_Quantities[[#This Row],[3]]+ML+3))," ",""))))-1,LEN(Table_Quantities[[#This Row],[Pay Item Description]]))</f>
        <v>15</v>
      </c>
      <c r="AK7" s="195">
        <f>IFERROR(FIND("%%",SUBSTITUTE(Table_Quantities[[#This Row],[Pay Item Description]]," ","%%",Table_Quantities[[#This Row],[4]]+ML+4-LEN(SUBSTITUTE(LEFT(Table_Quantities[[#This Row],[Pay Item Description]],(Table_Quantities[[#This Row],[4]]+ML+4))," ",""))))-1,LEN(Table_Quantities[[#This Row],[Pay Item Description]]))</f>
        <v>15</v>
      </c>
      <c r="AL7" s="195">
        <f>IFERROR(FIND("%%",SUBSTITUTE(Table_Quantities[[#This Row],[Pay Item Description]]," ","%%",Table_Quantities[[#This Row],[5]]+ML+5-LEN(SUBSTITUTE(LEFT(Table_Quantities[[#This Row],[Pay Item Description]],(Table_Quantities[[#This Row],[5]]+ML+5))," ",""))))-1,LEN(Table_Quantities[[#This Row],[Pay Item Description]]))</f>
        <v>15</v>
      </c>
      <c r="AM7" s="195" t="str">
        <f>TRIM(MID(Table_Quantities[[#This Row],[Pay Item Description]],1,(Table_Quantities[[#This Row],[1]])))</f>
        <v>Project</v>
      </c>
      <c r="AN7" s="195" t="str">
        <f>TRIM(MID(Table_Quantities[[#This Row],[Pay Item Description]],Table_Quantities[[#This Row],[1]]+1,(Table_Quantities[[#This Row],[2]]-Table_Quantities[[#This Row],[1]])))</f>
        <v>Cleanup</v>
      </c>
      <c r="AO7" s="195" t="str">
        <f>TRIM(MID(Table_Quantities[[#This Row],[Pay Item Description]],Table_Quantities[[#This Row],[2]]+1,(Table_Quantities[[#This Row],[3]]-Table_Quantities[[#This Row],[2]])))</f>
        <v/>
      </c>
      <c r="AP7" s="195" t="str">
        <f>TRIM(MID(Table_Quantities[[#This Row],[Pay Item Description]],Table_Quantities[[#This Row],[3]]+1,(Table_Quantities[[#This Row],[4]]-Table_Quantities[[#This Row],[3]])))</f>
        <v/>
      </c>
      <c r="AQ7" s="195" t="str">
        <f>TRIM(MID(Table_Quantities[[#This Row],[Pay Item Description]],Table_Quantities[[#This Row],[4]]+1,(Table_Quantities[[#This Row],[5]]-Table_Quantities[[#This Row],[4]])))</f>
        <v/>
      </c>
      <c r="AR7" s="195" t="str">
        <f>TRIM(MID(Table_Quantities[[#This Row],[Pay Item Description]],Table_Quantities[[#This Row],[5]]+1,(Table_Quantities[[#This Row],[6]]-Table_Quantities[[#This Row],[5]])))</f>
        <v/>
      </c>
      <c r="AS7" s="195">
        <f>IF(ISBLANK(Table_Quantities[[#This Row],[Funding Code]]),"",INDEX(Table_Funding[#Data],MATCH(Table_Quantities[[#This Row],[Funding Code]],Table_Funding[Funding Code],0),MATCH("Bridge Number",Table_Funding[#Headers],0)))</f>
        <v>0</v>
      </c>
      <c r="AT7"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Project Cleanup</v>
      </c>
      <c r="AV7"/>
      <c r="AW7"/>
      <c r="AX7"/>
      <c r="AY7"/>
      <c r="AZ7"/>
      <c r="BA7"/>
      <c r="BB7"/>
    </row>
    <row r="8" spans="1:54" x14ac:dyDescent="0.25">
      <c r="B8" s="129" t="s">
        <v>7944</v>
      </c>
      <c r="C8" s="132" t="s">
        <v>7942</v>
      </c>
      <c r="D8" s="132" t="s">
        <v>31</v>
      </c>
      <c r="E8" s="132"/>
      <c r="F8" s="132"/>
      <c r="G8" s="132"/>
      <c r="H8" s="161" t="str">
        <f>IF(ISBLANK(Table_Quantities[[#This Row],[Pay Item]]),"",INDEX(Table_PayItems[],MATCH(Table_Quantities[[#This Row],[Pay Item]],Table_PayItems[Concentrated Name],0),ITEM_NO))</f>
        <v>5010061</v>
      </c>
      <c r="I8" s="166" t="s">
        <v>7951</v>
      </c>
      <c r="J8" s="251"/>
      <c r="K8" s="168">
        <v>45</v>
      </c>
      <c r="L8" s="193" t="str">
        <f>IF(ISBLANK(Table_Quantities[[#This Row],[Pay Item]]),"",INDEX(Table_PayItems[#Data],MATCH(Table_Quantities[[#This Row],[Pay Item]],Table_PayItems[Concentrated Name],0),ITEM_UNITS))</f>
        <v>Ton</v>
      </c>
      <c r="M8" s="166"/>
      <c r="N8" s="194" t="str">
        <f>IF(AND(Table_Quantities[[#This Row],[Unit Price]]&gt;0,NOT(ISBLANK(Table_Quantities[[#This Row],[QuantityCalc]]))),Table_Quantities[[#This Row],[QuantityCalc]]*Table_Quantities[[#This Row],[Unit Price]],"")</f>
        <v/>
      </c>
      <c r="O8" s="194" t="str">
        <f>IF(OR(ISBLANK(Table_Quantities[[#This Row],[Funding Code]]),ISBLANK(Table_Quantities[[#This Row],[BreakdownID]])),"",Table_Quantities[[#This Row],[Funding Code]]&amp;" - "&amp;Table_Quantities[[#This Row],[BreakdownID]])</f>
        <v>123456 - 0001 - 20</v>
      </c>
      <c r="P8" s="194">
        <v>4</v>
      </c>
      <c r="Q8" s="194" t="str">
        <f>IF(ISBLANK(Table_Quantities[[#This Row],[Funding Code]]),"","JN "&amp;INDEX(Table_Funding[#Data],MATCH(Table_Quantities[[#This Row],[Funding Code]],Table_Funding[Funding Code],0),2))</f>
        <v>JN 123456</v>
      </c>
      <c r="R8" s="195" t="str">
        <f>IF(ISBLANK(Table_Quantities[[#This Row],[Pay Item]]),"",INDEX(Table_PayItems[#Data],MATCH(Table_Quantities[[#This Row],[Pay Item]],Table_PayItems[Concentrated Name],0),ITEM_SSSP))</f>
        <v>501C,D,DD,FF,G,U,W,Z, 902E</v>
      </c>
      <c r="S8" s="201"/>
      <c r="T8" s="200"/>
      <c r="U8" s="200"/>
      <c r="V8" s="193">
        <v>45</v>
      </c>
      <c r="W8" s="195" t="str">
        <f>IF(ISBLANK(Table_Quantities[[#This Row],[Pay Item]]),"",INDEX(Table_PayItems[#Data],MATCH(Table_Quantities[[#This Row],[Pay Item]],Table_PayItems[Concentrated Name],0),ITEM_DESCRIPTION))</f>
        <v>HMA Approach</v>
      </c>
      <c r="X8" s="195" t="str">
        <f>IF(Table_Quantities[[#This Row],[Supplementary Description]]="","",IF(LEN(Table_Quantities[[#This Row],[Supplementary Description]])&gt;40, LEFT(Table_Quantities[[#This Row],[Supplementary Description]],40), Table_Quantities[[#This Row],[Supplementary Description]]))</f>
        <v/>
      </c>
      <c r="Y8" s="200" t="str">
        <f>IF(LEN(Table_Quantities[[#This Row],[Supplementary Description]])&gt;40, RIGHT(Table_Quantities[[#This Row],[Supplementary Description]],LEN(Table_Quantities[[#This Row],[Supplementary Description]])-40), "")</f>
        <v/>
      </c>
      <c r="Z8"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20</v>
      </c>
      <c r="AA8"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233</v>
      </c>
      <c r="AB8" s="195" t="str">
        <f>IF(MID(Table_Quantities[Item No.],4,1)="7",Table_Quantities[[#This Row],[Supplemental1]]&amp;Table_Quantities[[#This Row],[Supplemental2]],Table_Quantities[[#This Row],[Description]])</f>
        <v>HMA Approach</v>
      </c>
      <c r="AC8"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8" s="195" t="str">
        <f>IF(ISBLANK(Table_Quantities[[#This Row],[Funding Code]]),"",RIGHT(Table_Quantities[[#This Row],[Funding Code]],4))</f>
        <v>0001</v>
      </c>
      <c r="AE8" s="195" t="str">
        <f>IF(ISBLANK(Table_Quantities[[#This Row],[Funding Code]]),"","CAT "&amp;Table_Quantities[[#This Row],[Category]])</f>
        <v>CAT 0001</v>
      </c>
      <c r="AF8"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8" s="195">
        <f>IFERROR(FIND("%%",SUBSTITUTE(Table_Quantities[[#This Row],[Pay Item Description]]," ","%%",ML-LEN(SUBSTITUTE(LEFT(Table_Quantities[[#This Row],[Pay Item Description]],ML)," ","")))),LEN(Table_Quantities[[#This Row],[Pay Item Description]]))</f>
        <v>12</v>
      </c>
      <c r="AH8" s="195">
        <f>IFERROR(FIND("%%",SUBSTITUTE(Table_Quantities[[#This Row],[Pay Item Description]]," ","%%",Table_Quantities[[#This Row],[1]]+ML+1-LEN(SUBSTITUTE(LEFT(Table_Quantities[[#This Row],[Pay Item Description]],(Table_Quantities[[#This Row],[1]]+ML+1))," ",""))))-1,LEN(Table_Quantities[[#This Row],[Pay Item Description]]))</f>
        <v>12</v>
      </c>
      <c r="AI8" s="195">
        <f>IFERROR(FIND("%%",SUBSTITUTE(Table_Quantities[[#This Row],[Pay Item Description]]," ","%%",Table_Quantities[[#This Row],[2]]+ML+2-LEN(SUBSTITUTE(LEFT(Table_Quantities[[#This Row],[Pay Item Description]],(Table_Quantities[[#This Row],[2]]+ML+2))," ",""))))-1,LEN(Table_Quantities[[#This Row],[Pay Item Description]]))</f>
        <v>12</v>
      </c>
      <c r="AJ8" s="195">
        <f>IFERROR(FIND("%%",SUBSTITUTE(Table_Quantities[[#This Row],[Pay Item Description]]," ","%%",Table_Quantities[[#This Row],[3]]+ML+3-LEN(SUBSTITUTE(LEFT(Table_Quantities[[#This Row],[Pay Item Description]],(Table_Quantities[[#This Row],[3]]+ML+3))," ",""))))-1,LEN(Table_Quantities[[#This Row],[Pay Item Description]]))</f>
        <v>12</v>
      </c>
      <c r="AK8" s="195">
        <f>IFERROR(FIND("%%",SUBSTITUTE(Table_Quantities[[#This Row],[Pay Item Description]]," ","%%",Table_Quantities[[#This Row],[4]]+ML+4-LEN(SUBSTITUTE(LEFT(Table_Quantities[[#This Row],[Pay Item Description]],(Table_Quantities[[#This Row],[4]]+ML+4))," ",""))))-1,LEN(Table_Quantities[[#This Row],[Pay Item Description]]))</f>
        <v>12</v>
      </c>
      <c r="AL8" s="195">
        <f>IFERROR(FIND("%%",SUBSTITUTE(Table_Quantities[[#This Row],[Pay Item Description]]," ","%%",Table_Quantities[[#This Row],[5]]+ML+5-LEN(SUBSTITUTE(LEFT(Table_Quantities[[#This Row],[Pay Item Description]],(Table_Quantities[[#This Row],[5]]+ML+5))," ",""))))-1,LEN(Table_Quantities[[#This Row],[Pay Item Description]]))</f>
        <v>12</v>
      </c>
      <c r="AM8" s="195" t="str">
        <f>TRIM(MID(Table_Quantities[[#This Row],[Pay Item Description]],1,(Table_Quantities[[#This Row],[1]])))</f>
        <v>HMA Approach</v>
      </c>
      <c r="AN8" s="195" t="str">
        <f>TRIM(MID(Table_Quantities[[#This Row],[Pay Item Description]],Table_Quantities[[#This Row],[1]]+1,(Table_Quantities[[#This Row],[2]]-Table_Quantities[[#This Row],[1]])))</f>
        <v/>
      </c>
      <c r="AO8" s="195" t="str">
        <f>TRIM(MID(Table_Quantities[[#This Row],[Pay Item Description]],Table_Quantities[[#This Row],[2]]+1,(Table_Quantities[[#This Row],[3]]-Table_Quantities[[#This Row],[2]])))</f>
        <v/>
      </c>
      <c r="AP8" s="195" t="str">
        <f>TRIM(MID(Table_Quantities[[#This Row],[Pay Item Description]],Table_Quantities[[#This Row],[3]]+1,(Table_Quantities[[#This Row],[4]]-Table_Quantities[[#This Row],[3]])))</f>
        <v/>
      </c>
      <c r="AQ8" s="195" t="str">
        <f>TRIM(MID(Table_Quantities[[#This Row],[Pay Item Description]],Table_Quantities[[#This Row],[4]]+1,(Table_Quantities[[#This Row],[5]]-Table_Quantities[[#This Row],[4]])))</f>
        <v/>
      </c>
      <c r="AR8" s="195" t="str">
        <f>TRIM(MID(Table_Quantities[[#This Row],[Pay Item Description]],Table_Quantities[[#This Row],[5]]+1,(Table_Quantities[[#This Row],[6]]-Table_Quantities[[#This Row],[5]])))</f>
        <v/>
      </c>
      <c r="AS8" s="195">
        <f>IF(ISBLANK(Table_Quantities[[#This Row],[Funding Code]]),"",INDEX(Table_Funding[#Data],MATCH(Table_Quantities[[#This Row],[Funding Code]],Table_Funding[Funding Code],0),MATCH("Bridge Number",Table_Funding[#Headers],0)))</f>
        <v>0</v>
      </c>
      <c r="AT8"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HMA Approach</v>
      </c>
      <c r="AV8"/>
      <c r="AW8"/>
      <c r="AX8"/>
      <c r="AY8"/>
      <c r="AZ8"/>
      <c r="BA8"/>
      <c r="BB8"/>
    </row>
    <row r="9" spans="1:54" x14ac:dyDescent="0.25">
      <c r="B9" s="129" t="s">
        <v>7944</v>
      </c>
      <c r="C9" s="166" t="s">
        <v>7942</v>
      </c>
      <c r="D9" s="132" t="s">
        <v>31</v>
      </c>
      <c r="E9" s="166"/>
      <c r="F9" s="166"/>
      <c r="G9" s="166"/>
      <c r="H9" s="161" t="str">
        <f>IF(ISBLANK(Table_Quantities[[#This Row],[Pay Item]]),"",INDEX(Table_PayItems[],MATCH(Table_Quantities[[#This Row],[Pay Item]],Table_PayItems[Concentrated Name],0),ITEM_NO))</f>
        <v>5010002</v>
      </c>
      <c r="I9" s="166" t="s">
        <v>7952</v>
      </c>
      <c r="J9" s="252"/>
      <c r="K9" s="165">
        <v>65</v>
      </c>
      <c r="L9" s="193" t="str">
        <f>IF(ISBLANK(Table_Quantities[[#This Row],[Pay Item]]),"",INDEX(Table_PayItems[#Data],MATCH(Table_Quantities[[#This Row],[Pay Item]],Table_PayItems[Concentrated Name],0),ITEM_UNITS))</f>
        <v>Syd</v>
      </c>
      <c r="M9" s="166"/>
      <c r="N9" s="194" t="str">
        <f>IF(AND(Table_Quantities[[#This Row],[Unit Price]]&gt;0,NOT(ISBLANK(Table_Quantities[[#This Row],[QuantityCalc]]))),Table_Quantities[[#This Row],[QuantityCalc]]*Table_Quantities[[#This Row],[Unit Price]],"")</f>
        <v/>
      </c>
      <c r="O9" s="194" t="str">
        <f>IF(OR(ISBLANK(Table_Quantities[[#This Row],[Funding Code]]),ISBLANK(Table_Quantities[[#This Row],[BreakdownID]])),"",Table_Quantities[[#This Row],[Funding Code]]&amp;" - "&amp;Table_Quantities[[#This Row],[BreakdownID]])</f>
        <v>123456 - 0001 - 20</v>
      </c>
      <c r="P9" s="194">
        <v>5</v>
      </c>
      <c r="Q9" s="194" t="str">
        <f>IF(ISBLANK(Table_Quantities[[#This Row],[Funding Code]]),"","JN "&amp;INDEX(Table_Funding[#Data],MATCH(Table_Quantities[[#This Row],[Funding Code]],Table_Funding[Funding Code],0),2))</f>
        <v>JN 123456</v>
      </c>
      <c r="R9" s="195" t="str">
        <f>IF(ISBLANK(Table_Quantities[[#This Row],[Pay Item]]),"",INDEX(Table_PayItems[#Data],MATCH(Table_Quantities[[#This Row],[Pay Item]],Table_PayItems[Concentrated Name],0),ITEM_SSSP))</f>
        <v>501GG</v>
      </c>
      <c r="S9" s="201"/>
      <c r="T9" s="200"/>
      <c r="U9" s="200"/>
      <c r="V9" s="193">
        <v>65</v>
      </c>
      <c r="W9" s="195" t="str">
        <f>IF(ISBLANK(Table_Quantities[[#This Row],[Pay Item]]),"",INDEX(Table_PayItems[#Data],MATCH(Table_Quantities[[#This Row],[Pay Item]],Table_PayItems[Concentrated Name],0),ITEM_DESCRIPTION))</f>
        <v>Cold Milling HMA Surface</v>
      </c>
      <c r="X9" s="195" t="str">
        <f>IF(Table_Quantities[[#This Row],[Supplementary Description]]="","",IF(LEN(Table_Quantities[[#This Row],[Supplementary Description]])&gt;40, LEFT(Table_Quantities[[#This Row],[Supplementary Description]],40), Table_Quantities[[#This Row],[Supplementary Description]]))</f>
        <v/>
      </c>
      <c r="Y9" s="200" t="str">
        <f>IF(LEN(Table_Quantities[[#This Row],[Supplementary Description]])&gt;40, RIGHT(Table_Quantities[[#This Row],[Supplementary Description]],LEN(Table_Quantities[[#This Row],[Supplementary Description]])-40), "")</f>
        <v/>
      </c>
      <c r="Z9"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20</v>
      </c>
      <c r="AA9"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260</v>
      </c>
      <c r="AB9" s="195" t="str">
        <f>IF(MID(Table_Quantities[Item No.],4,1)="7",Table_Quantities[[#This Row],[Supplemental1]]&amp;Table_Quantities[[#This Row],[Supplemental2]],Table_Quantities[[#This Row],[Description]])</f>
        <v>Cold Milling HMA Surface</v>
      </c>
      <c r="AC9"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9" s="195" t="str">
        <f>IF(ISBLANK(Table_Quantities[[#This Row],[Funding Code]]),"",RIGHT(Table_Quantities[[#This Row],[Funding Code]],4))</f>
        <v>0001</v>
      </c>
      <c r="AE9" s="195" t="str">
        <f>IF(ISBLANK(Table_Quantities[[#This Row],[Funding Code]]),"","CAT "&amp;Table_Quantities[[#This Row],[Category]])</f>
        <v>CAT 0001</v>
      </c>
      <c r="AF9"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9" s="195">
        <f>IFERROR(FIND("%%",SUBSTITUTE(Table_Quantities[[#This Row],[Pay Item Description]]," ","%%",ML-LEN(SUBSTITUTE(LEFT(Table_Quantities[[#This Row],[Pay Item Description]],ML)," ","")))),LEN(Table_Quantities[[#This Row],[Pay Item Description]]))</f>
        <v>13</v>
      </c>
      <c r="AH9" s="195">
        <f>IFERROR(FIND("%%",SUBSTITUTE(Table_Quantities[[#This Row],[Pay Item Description]]," ","%%",Table_Quantities[[#This Row],[1]]+ML+1-LEN(SUBSTITUTE(LEFT(Table_Quantities[[#This Row],[Pay Item Description]],(Table_Quantities[[#This Row],[1]]+ML+1))," ",""))))-1,LEN(Table_Quantities[[#This Row],[Pay Item Description]]))</f>
        <v>24</v>
      </c>
      <c r="AI9" s="195">
        <f>IFERROR(FIND("%%",SUBSTITUTE(Table_Quantities[[#This Row],[Pay Item Description]]," ","%%",Table_Quantities[[#This Row],[2]]+ML+2-LEN(SUBSTITUTE(LEFT(Table_Quantities[[#This Row],[Pay Item Description]],(Table_Quantities[[#This Row],[2]]+ML+2))," ",""))))-1,LEN(Table_Quantities[[#This Row],[Pay Item Description]]))</f>
        <v>24</v>
      </c>
      <c r="AJ9" s="195">
        <f>IFERROR(FIND("%%",SUBSTITUTE(Table_Quantities[[#This Row],[Pay Item Description]]," ","%%",Table_Quantities[[#This Row],[3]]+ML+3-LEN(SUBSTITUTE(LEFT(Table_Quantities[[#This Row],[Pay Item Description]],(Table_Quantities[[#This Row],[3]]+ML+3))," ",""))))-1,LEN(Table_Quantities[[#This Row],[Pay Item Description]]))</f>
        <v>24</v>
      </c>
      <c r="AK9" s="195">
        <f>IFERROR(FIND("%%",SUBSTITUTE(Table_Quantities[[#This Row],[Pay Item Description]]," ","%%",Table_Quantities[[#This Row],[4]]+ML+4-LEN(SUBSTITUTE(LEFT(Table_Quantities[[#This Row],[Pay Item Description]],(Table_Quantities[[#This Row],[4]]+ML+4))," ",""))))-1,LEN(Table_Quantities[[#This Row],[Pay Item Description]]))</f>
        <v>24</v>
      </c>
      <c r="AL9" s="195">
        <f>IFERROR(FIND("%%",SUBSTITUTE(Table_Quantities[[#This Row],[Pay Item Description]]," ","%%",Table_Quantities[[#This Row],[5]]+ML+5-LEN(SUBSTITUTE(LEFT(Table_Quantities[[#This Row],[Pay Item Description]],(Table_Quantities[[#This Row],[5]]+ML+5))," ",""))))-1,LEN(Table_Quantities[[#This Row],[Pay Item Description]]))</f>
        <v>24</v>
      </c>
      <c r="AM9" s="195" t="str">
        <f>TRIM(MID(Table_Quantities[[#This Row],[Pay Item Description]],1,(Table_Quantities[[#This Row],[1]])))</f>
        <v>Cold Milling</v>
      </c>
      <c r="AN9" s="195" t="str">
        <f>TRIM(MID(Table_Quantities[[#This Row],[Pay Item Description]],Table_Quantities[[#This Row],[1]]+1,(Table_Quantities[[#This Row],[2]]-Table_Quantities[[#This Row],[1]])))</f>
        <v>HMA Surface</v>
      </c>
      <c r="AO9" s="195" t="str">
        <f>TRIM(MID(Table_Quantities[[#This Row],[Pay Item Description]],Table_Quantities[[#This Row],[2]]+1,(Table_Quantities[[#This Row],[3]]-Table_Quantities[[#This Row],[2]])))</f>
        <v/>
      </c>
      <c r="AP9" s="195" t="str">
        <f>TRIM(MID(Table_Quantities[[#This Row],[Pay Item Description]],Table_Quantities[[#This Row],[3]]+1,(Table_Quantities[[#This Row],[4]]-Table_Quantities[[#This Row],[3]])))</f>
        <v/>
      </c>
      <c r="AQ9" s="195" t="str">
        <f>TRIM(MID(Table_Quantities[[#This Row],[Pay Item Description]],Table_Quantities[[#This Row],[4]]+1,(Table_Quantities[[#This Row],[5]]-Table_Quantities[[#This Row],[4]])))</f>
        <v/>
      </c>
      <c r="AR9" s="195" t="str">
        <f>TRIM(MID(Table_Quantities[[#This Row],[Pay Item Description]],Table_Quantities[[#This Row],[5]]+1,(Table_Quantities[[#This Row],[6]]-Table_Quantities[[#This Row],[5]])))</f>
        <v/>
      </c>
      <c r="AS9" s="195">
        <f>IF(ISBLANK(Table_Quantities[[#This Row],[Funding Code]]),"",INDEX(Table_Funding[#Data],MATCH(Table_Quantities[[#This Row],[Funding Code]],Table_Funding[Funding Code],0),MATCH("Bridge Number",Table_Funding[#Headers],0)))</f>
        <v>0</v>
      </c>
      <c r="AT9"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Cold Milling HMA Surface</v>
      </c>
      <c r="AV9"/>
      <c r="AW9"/>
      <c r="AX9"/>
      <c r="AY9"/>
      <c r="AZ9"/>
      <c r="BA9"/>
      <c r="BB9"/>
    </row>
    <row r="10" spans="1:54" x14ac:dyDescent="0.25">
      <c r="B10" s="129" t="s">
        <v>7944</v>
      </c>
      <c r="C10" s="132" t="s">
        <v>7943</v>
      </c>
      <c r="D10" s="132" t="s">
        <v>31</v>
      </c>
      <c r="E10" s="132"/>
      <c r="F10" s="132"/>
      <c r="G10" s="132"/>
      <c r="H10" s="161" t="str">
        <f>IF(ISBLANK(Table_Quantities[[#This Row],[Pay Item]]),"",INDEX(Table_PayItems[],MATCH(Table_Quantities[[#This Row],[Pay Item]],Table_PayItems[Concentrated Name],0),ITEM_NO))</f>
        <v>5010061</v>
      </c>
      <c r="I10" s="166" t="s">
        <v>7951</v>
      </c>
      <c r="J10" s="251"/>
      <c r="K10" s="168">
        <v>45</v>
      </c>
      <c r="L10" s="193" t="str">
        <f>IF(ISBLANK(Table_Quantities[[#This Row],[Pay Item]]),"",INDEX(Table_PayItems[#Data],MATCH(Table_Quantities[[#This Row],[Pay Item]],Table_PayItems[Concentrated Name],0),ITEM_UNITS))</f>
        <v>Ton</v>
      </c>
      <c r="M10" s="166"/>
      <c r="N10" s="194" t="str">
        <f>IF(AND(Table_Quantities[[#This Row],[Unit Price]]&gt;0,NOT(ISBLANK(Table_Quantities[[#This Row],[QuantityCalc]]))),Table_Quantities[[#This Row],[QuantityCalc]]*Table_Quantities[[#This Row],[Unit Price]],"")</f>
        <v/>
      </c>
      <c r="O10" s="194" t="str">
        <f>IF(OR(ISBLANK(Table_Quantities[[#This Row],[Funding Code]]),ISBLANK(Table_Quantities[[#This Row],[BreakdownID]])),"",Table_Quantities[[#This Row],[Funding Code]]&amp;" - "&amp;Table_Quantities[[#This Row],[BreakdownID]])</f>
        <v>123456 - 0001 - 25</v>
      </c>
      <c r="P10" s="194">
        <v>6</v>
      </c>
      <c r="Q10" s="194" t="str">
        <f>IF(ISBLANK(Table_Quantities[[#This Row],[Funding Code]]),"","JN "&amp;INDEX(Table_Funding[#Data],MATCH(Table_Quantities[[#This Row],[Funding Code]],Table_Funding[Funding Code],0),2))</f>
        <v>JN 123456</v>
      </c>
      <c r="R10" s="195" t="str">
        <f>IF(ISBLANK(Table_Quantities[[#This Row],[Pay Item]]),"",INDEX(Table_PayItems[#Data],MATCH(Table_Quantities[[#This Row],[Pay Item]],Table_PayItems[Concentrated Name],0),ITEM_SSSP))</f>
        <v>501C,D,DD,FF,G,U,W,Z, 902E</v>
      </c>
      <c r="S10" s="201"/>
      <c r="T10" s="200"/>
      <c r="U10" s="200"/>
      <c r="V10" s="193">
        <v>45</v>
      </c>
      <c r="W10" s="195" t="str">
        <f>IF(ISBLANK(Table_Quantities[[#This Row],[Pay Item]]),"",INDEX(Table_PayItems[#Data],MATCH(Table_Quantities[[#This Row],[Pay Item]],Table_PayItems[Concentrated Name],0),ITEM_DESCRIPTION))</f>
        <v>HMA Approach</v>
      </c>
      <c r="X10" s="195" t="str">
        <f>IF(Table_Quantities[[#This Row],[Supplementary Description]]="","",IF(LEN(Table_Quantities[[#This Row],[Supplementary Description]])&gt;40, LEFT(Table_Quantities[[#This Row],[Supplementary Description]],40), Table_Quantities[[#This Row],[Supplementary Description]]))</f>
        <v/>
      </c>
      <c r="Y10" s="200" t="str">
        <f>IF(LEN(Table_Quantities[[#This Row],[Supplementary Description]])&gt;40, RIGHT(Table_Quantities[[#This Row],[Supplementary Description]],LEN(Table_Quantities[[#This Row],[Supplementary Description]])-40), "")</f>
        <v/>
      </c>
      <c r="Z10"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25</v>
      </c>
      <c r="AA10"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233</v>
      </c>
      <c r="AB10" s="195" t="str">
        <f>IF(MID(Table_Quantities[Item No.],4,1)="7",Table_Quantities[[#This Row],[Supplemental1]]&amp;Table_Quantities[[#This Row],[Supplemental2]],Table_Quantities[[#This Row],[Description]])</f>
        <v>HMA Approach</v>
      </c>
      <c r="AC10"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v>
      </c>
      <c r="AD10" s="195" t="str">
        <f>IF(ISBLANK(Table_Quantities[[#This Row],[Funding Code]]),"",RIGHT(Table_Quantities[[#This Row],[Funding Code]],4))</f>
        <v>0001</v>
      </c>
      <c r="AE10" s="195" t="str">
        <f>IF(ISBLANK(Table_Quantities[[#This Row],[Funding Code]]),"","CAT "&amp;Table_Quantities[[#This Row],[Category]])</f>
        <v>CAT 0001</v>
      </c>
      <c r="AF10"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0" s="195">
        <f>IFERROR(FIND("%%",SUBSTITUTE(Table_Quantities[[#This Row],[Pay Item Description]]," ","%%",ML-LEN(SUBSTITUTE(LEFT(Table_Quantities[[#This Row],[Pay Item Description]],ML)," ","")))),LEN(Table_Quantities[[#This Row],[Pay Item Description]]))</f>
        <v>12</v>
      </c>
      <c r="AH10" s="195">
        <f>IFERROR(FIND("%%",SUBSTITUTE(Table_Quantities[[#This Row],[Pay Item Description]]," ","%%",Table_Quantities[[#This Row],[1]]+ML+1-LEN(SUBSTITUTE(LEFT(Table_Quantities[[#This Row],[Pay Item Description]],(Table_Quantities[[#This Row],[1]]+ML+1))," ",""))))-1,LEN(Table_Quantities[[#This Row],[Pay Item Description]]))</f>
        <v>12</v>
      </c>
      <c r="AI10" s="195">
        <f>IFERROR(FIND("%%",SUBSTITUTE(Table_Quantities[[#This Row],[Pay Item Description]]," ","%%",Table_Quantities[[#This Row],[2]]+ML+2-LEN(SUBSTITUTE(LEFT(Table_Quantities[[#This Row],[Pay Item Description]],(Table_Quantities[[#This Row],[2]]+ML+2))," ",""))))-1,LEN(Table_Quantities[[#This Row],[Pay Item Description]]))</f>
        <v>12</v>
      </c>
      <c r="AJ10" s="195">
        <f>IFERROR(FIND("%%",SUBSTITUTE(Table_Quantities[[#This Row],[Pay Item Description]]," ","%%",Table_Quantities[[#This Row],[3]]+ML+3-LEN(SUBSTITUTE(LEFT(Table_Quantities[[#This Row],[Pay Item Description]],(Table_Quantities[[#This Row],[3]]+ML+3))," ",""))))-1,LEN(Table_Quantities[[#This Row],[Pay Item Description]]))</f>
        <v>12</v>
      </c>
      <c r="AK10" s="195">
        <f>IFERROR(FIND("%%",SUBSTITUTE(Table_Quantities[[#This Row],[Pay Item Description]]," ","%%",Table_Quantities[[#This Row],[4]]+ML+4-LEN(SUBSTITUTE(LEFT(Table_Quantities[[#This Row],[Pay Item Description]],(Table_Quantities[[#This Row],[4]]+ML+4))," ",""))))-1,LEN(Table_Quantities[[#This Row],[Pay Item Description]]))</f>
        <v>12</v>
      </c>
      <c r="AL10" s="195">
        <f>IFERROR(FIND("%%",SUBSTITUTE(Table_Quantities[[#This Row],[Pay Item Description]]," ","%%",Table_Quantities[[#This Row],[5]]+ML+5-LEN(SUBSTITUTE(LEFT(Table_Quantities[[#This Row],[Pay Item Description]],(Table_Quantities[[#This Row],[5]]+ML+5))," ",""))))-1,LEN(Table_Quantities[[#This Row],[Pay Item Description]]))</f>
        <v>12</v>
      </c>
      <c r="AM10" s="195" t="str">
        <f>TRIM(MID(Table_Quantities[[#This Row],[Pay Item Description]],1,(Table_Quantities[[#This Row],[1]])))</f>
        <v>HMA Approach</v>
      </c>
      <c r="AN10" s="195" t="str">
        <f>TRIM(MID(Table_Quantities[[#This Row],[Pay Item Description]],Table_Quantities[[#This Row],[1]]+1,(Table_Quantities[[#This Row],[2]]-Table_Quantities[[#This Row],[1]])))</f>
        <v/>
      </c>
      <c r="AO10" s="195" t="str">
        <f>TRIM(MID(Table_Quantities[[#This Row],[Pay Item Description]],Table_Quantities[[#This Row],[2]]+1,(Table_Quantities[[#This Row],[3]]-Table_Quantities[[#This Row],[2]])))</f>
        <v/>
      </c>
      <c r="AP10" s="195" t="str">
        <f>TRIM(MID(Table_Quantities[[#This Row],[Pay Item Description]],Table_Quantities[[#This Row],[3]]+1,(Table_Quantities[[#This Row],[4]]-Table_Quantities[[#This Row],[3]])))</f>
        <v/>
      </c>
      <c r="AQ10" s="195" t="str">
        <f>TRIM(MID(Table_Quantities[[#This Row],[Pay Item Description]],Table_Quantities[[#This Row],[4]]+1,(Table_Quantities[[#This Row],[5]]-Table_Quantities[[#This Row],[4]])))</f>
        <v/>
      </c>
      <c r="AR10" s="195" t="str">
        <f>TRIM(MID(Table_Quantities[[#This Row],[Pay Item Description]],Table_Quantities[[#This Row],[5]]+1,(Table_Quantities[[#This Row],[6]]-Table_Quantities[[#This Row],[5]])))</f>
        <v/>
      </c>
      <c r="AS10" s="195">
        <f>IF(ISBLANK(Table_Quantities[[#This Row],[Funding Code]]),"",INDEX(Table_Funding[#Data],MATCH(Table_Quantities[[#This Row],[Funding Code]],Table_Funding[Funding Code],0),MATCH("Bridge Number",Table_Funding[#Headers],0)))</f>
        <v>0</v>
      </c>
      <c r="AT10"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HMA Approach</v>
      </c>
      <c r="AV10"/>
      <c r="AW10"/>
      <c r="AX10"/>
      <c r="AY10"/>
      <c r="AZ10"/>
      <c r="BA10"/>
      <c r="BB10"/>
    </row>
    <row r="11" spans="1:54" x14ac:dyDescent="0.25">
      <c r="B11" s="129" t="s">
        <v>7944</v>
      </c>
      <c r="C11" s="166" t="s">
        <v>7943</v>
      </c>
      <c r="D11" s="132" t="s">
        <v>31</v>
      </c>
      <c r="E11" s="166"/>
      <c r="F11" s="166"/>
      <c r="G11" s="166"/>
      <c r="H11" s="161" t="str">
        <f>IF(ISBLANK(Table_Quantities[[#This Row],[Pay Item]]),"",INDEX(Table_PayItems[],MATCH(Table_Quantities[[#This Row],[Pay Item]],Table_PayItems[Concentrated Name],0),ITEM_NO))</f>
        <v>5010002</v>
      </c>
      <c r="I11" s="166" t="s">
        <v>7952</v>
      </c>
      <c r="J11" s="252"/>
      <c r="K11" s="165">
        <v>65</v>
      </c>
      <c r="L11" s="193" t="str">
        <f>IF(ISBLANK(Table_Quantities[[#This Row],[Pay Item]]),"",INDEX(Table_PayItems[#Data],MATCH(Table_Quantities[[#This Row],[Pay Item]],Table_PayItems[Concentrated Name],0),ITEM_UNITS))</f>
        <v>Syd</v>
      </c>
      <c r="M11" s="166"/>
      <c r="N11" s="194" t="str">
        <f>IF(AND(Table_Quantities[[#This Row],[Unit Price]]&gt;0,NOT(ISBLANK(Table_Quantities[[#This Row],[QuantityCalc]]))),Table_Quantities[[#This Row],[QuantityCalc]]*Table_Quantities[[#This Row],[Unit Price]],"")</f>
        <v/>
      </c>
      <c r="O11" s="194" t="str">
        <f>IF(OR(ISBLANK(Table_Quantities[[#This Row],[Funding Code]]),ISBLANK(Table_Quantities[[#This Row],[BreakdownID]])),"",Table_Quantities[[#This Row],[Funding Code]]&amp;" - "&amp;Table_Quantities[[#This Row],[BreakdownID]])</f>
        <v>123456 - 0001 - 25</v>
      </c>
      <c r="P11" s="194">
        <v>7</v>
      </c>
      <c r="Q11" s="194" t="str">
        <f>IF(ISBLANK(Table_Quantities[[#This Row],[Funding Code]]),"","JN "&amp;INDEX(Table_Funding[#Data],MATCH(Table_Quantities[[#This Row],[Funding Code]],Table_Funding[Funding Code],0),2))</f>
        <v>JN 123456</v>
      </c>
      <c r="R11" s="195" t="str">
        <f>IF(ISBLANK(Table_Quantities[[#This Row],[Pay Item]]),"",INDEX(Table_PayItems[#Data],MATCH(Table_Quantities[[#This Row],[Pay Item]],Table_PayItems[Concentrated Name],0),ITEM_SSSP))</f>
        <v>501GG</v>
      </c>
      <c r="S11" s="201"/>
      <c r="T11" s="200"/>
      <c r="U11" s="200"/>
      <c r="V11" s="193">
        <v>65</v>
      </c>
      <c r="W11" s="195" t="str">
        <f>IF(ISBLANK(Table_Quantities[[#This Row],[Pay Item]]),"",INDEX(Table_PayItems[#Data],MATCH(Table_Quantities[[#This Row],[Pay Item]],Table_PayItems[Concentrated Name],0),ITEM_DESCRIPTION))</f>
        <v>Cold Milling HMA Surface</v>
      </c>
      <c r="X11" s="195" t="str">
        <f>IF(Table_Quantities[[#This Row],[Supplementary Description]]="","",IF(LEN(Table_Quantities[[#This Row],[Supplementary Description]])&gt;40, LEFT(Table_Quantities[[#This Row],[Supplementary Description]],40), Table_Quantities[[#This Row],[Supplementary Description]]))</f>
        <v/>
      </c>
      <c r="Y11" s="200" t="str">
        <f>IF(LEN(Table_Quantities[[#This Row],[Supplementary Description]])&gt;40, RIGHT(Table_Quantities[[#This Row],[Supplementary Description]],LEN(Table_Quantities[[#This Row],[Supplementary Description]])-40), "")</f>
        <v/>
      </c>
      <c r="Z11"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25</v>
      </c>
      <c r="AA11"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260</v>
      </c>
      <c r="AB11" s="195" t="str">
        <f>IF(MID(Table_Quantities[Item No.],4,1)="7",Table_Quantities[[#This Row],[Supplemental1]]&amp;Table_Quantities[[#This Row],[Supplemental2]],Table_Quantities[[#This Row],[Description]])</f>
        <v>Cold Milling HMA Surface</v>
      </c>
      <c r="AC11"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v>
      </c>
      <c r="AD11" s="195" t="str">
        <f>IF(ISBLANK(Table_Quantities[[#This Row],[Funding Code]]),"",RIGHT(Table_Quantities[[#This Row],[Funding Code]],4))</f>
        <v>0001</v>
      </c>
      <c r="AE11" s="195" t="str">
        <f>IF(ISBLANK(Table_Quantities[[#This Row],[Funding Code]]),"","CAT "&amp;Table_Quantities[[#This Row],[Category]])</f>
        <v>CAT 0001</v>
      </c>
      <c r="AF11"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1" s="195">
        <f>IFERROR(FIND("%%",SUBSTITUTE(Table_Quantities[[#This Row],[Pay Item Description]]," ","%%",ML-LEN(SUBSTITUTE(LEFT(Table_Quantities[[#This Row],[Pay Item Description]],ML)," ","")))),LEN(Table_Quantities[[#This Row],[Pay Item Description]]))</f>
        <v>13</v>
      </c>
      <c r="AH11" s="195">
        <f>IFERROR(FIND("%%",SUBSTITUTE(Table_Quantities[[#This Row],[Pay Item Description]]," ","%%",Table_Quantities[[#This Row],[1]]+ML+1-LEN(SUBSTITUTE(LEFT(Table_Quantities[[#This Row],[Pay Item Description]],(Table_Quantities[[#This Row],[1]]+ML+1))," ",""))))-1,LEN(Table_Quantities[[#This Row],[Pay Item Description]]))</f>
        <v>24</v>
      </c>
      <c r="AI11" s="195">
        <f>IFERROR(FIND("%%",SUBSTITUTE(Table_Quantities[[#This Row],[Pay Item Description]]," ","%%",Table_Quantities[[#This Row],[2]]+ML+2-LEN(SUBSTITUTE(LEFT(Table_Quantities[[#This Row],[Pay Item Description]],(Table_Quantities[[#This Row],[2]]+ML+2))," ",""))))-1,LEN(Table_Quantities[[#This Row],[Pay Item Description]]))</f>
        <v>24</v>
      </c>
      <c r="AJ11" s="195">
        <f>IFERROR(FIND("%%",SUBSTITUTE(Table_Quantities[[#This Row],[Pay Item Description]]," ","%%",Table_Quantities[[#This Row],[3]]+ML+3-LEN(SUBSTITUTE(LEFT(Table_Quantities[[#This Row],[Pay Item Description]],(Table_Quantities[[#This Row],[3]]+ML+3))," ",""))))-1,LEN(Table_Quantities[[#This Row],[Pay Item Description]]))</f>
        <v>24</v>
      </c>
      <c r="AK11" s="195">
        <f>IFERROR(FIND("%%",SUBSTITUTE(Table_Quantities[[#This Row],[Pay Item Description]]," ","%%",Table_Quantities[[#This Row],[4]]+ML+4-LEN(SUBSTITUTE(LEFT(Table_Quantities[[#This Row],[Pay Item Description]],(Table_Quantities[[#This Row],[4]]+ML+4))," ",""))))-1,LEN(Table_Quantities[[#This Row],[Pay Item Description]]))</f>
        <v>24</v>
      </c>
      <c r="AL11" s="195">
        <f>IFERROR(FIND("%%",SUBSTITUTE(Table_Quantities[[#This Row],[Pay Item Description]]," ","%%",Table_Quantities[[#This Row],[5]]+ML+5-LEN(SUBSTITUTE(LEFT(Table_Quantities[[#This Row],[Pay Item Description]],(Table_Quantities[[#This Row],[5]]+ML+5))," ",""))))-1,LEN(Table_Quantities[[#This Row],[Pay Item Description]]))</f>
        <v>24</v>
      </c>
      <c r="AM11" s="195" t="str">
        <f>TRIM(MID(Table_Quantities[[#This Row],[Pay Item Description]],1,(Table_Quantities[[#This Row],[1]])))</f>
        <v>Cold Milling</v>
      </c>
      <c r="AN11" s="195" t="str">
        <f>TRIM(MID(Table_Quantities[[#This Row],[Pay Item Description]],Table_Quantities[[#This Row],[1]]+1,(Table_Quantities[[#This Row],[2]]-Table_Quantities[[#This Row],[1]])))</f>
        <v>HMA Surface</v>
      </c>
      <c r="AO11" s="195" t="str">
        <f>TRIM(MID(Table_Quantities[[#This Row],[Pay Item Description]],Table_Quantities[[#This Row],[2]]+1,(Table_Quantities[[#This Row],[3]]-Table_Quantities[[#This Row],[2]])))</f>
        <v/>
      </c>
      <c r="AP11" s="195" t="str">
        <f>TRIM(MID(Table_Quantities[[#This Row],[Pay Item Description]],Table_Quantities[[#This Row],[3]]+1,(Table_Quantities[[#This Row],[4]]-Table_Quantities[[#This Row],[3]])))</f>
        <v/>
      </c>
      <c r="AQ11" s="195" t="str">
        <f>TRIM(MID(Table_Quantities[[#This Row],[Pay Item Description]],Table_Quantities[[#This Row],[4]]+1,(Table_Quantities[[#This Row],[5]]-Table_Quantities[[#This Row],[4]])))</f>
        <v/>
      </c>
      <c r="AR11" s="195" t="str">
        <f>TRIM(MID(Table_Quantities[[#This Row],[Pay Item Description]],Table_Quantities[[#This Row],[5]]+1,(Table_Quantities[[#This Row],[6]]-Table_Quantities[[#This Row],[5]])))</f>
        <v/>
      </c>
      <c r="AS11" s="195">
        <f>IF(ISBLANK(Table_Quantities[[#This Row],[Funding Code]]),"",INDEX(Table_Funding[#Data],MATCH(Table_Quantities[[#This Row],[Funding Code]],Table_Funding[Funding Code],0),MATCH("Bridge Number",Table_Funding[#Headers],0)))</f>
        <v>0</v>
      </c>
      <c r="AT11"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Cold Milling HMA Surface</v>
      </c>
      <c r="AV11"/>
      <c r="AW11"/>
      <c r="AX11"/>
      <c r="AY11"/>
      <c r="AZ11"/>
      <c r="BA11"/>
      <c r="BB11"/>
    </row>
    <row r="12" spans="1:54" x14ac:dyDescent="0.25">
      <c r="B12" s="129" t="s">
        <v>7944</v>
      </c>
      <c r="C12" s="132" t="s">
        <v>7946</v>
      </c>
      <c r="D12" s="132" t="s">
        <v>31</v>
      </c>
      <c r="E12" s="132"/>
      <c r="F12" s="132"/>
      <c r="G12" s="132"/>
      <c r="H12" s="161" t="str">
        <f>IF(ISBLANK(Table_Quantities[[#This Row],[Pay Item]]),"",INDEX(Table_PayItems[],MATCH(Table_Quantities[[#This Row],[Pay Item]],Table_PayItems[Concentrated Name],0),ITEM_NO))</f>
        <v>5010061</v>
      </c>
      <c r="I12" s="166" t="s">
        <v>7951</v>
      </c>
      <c r="J12" s="251"/>
      <c r="K12" s="168">
        <v>45</v>
      </c>
      <c r="L12" s="193" t="str">
        <f>IF(ISBLANK(Table_Quantities[[#This Row],[Pay Item]]),"",INDEX(Table_PayItems[#Data],MATCH(Table_Quantities[[#This Row],[Pay Item]],Table_PayItems[Concentrated Name],0),ITEM_UNITS))</f>
        <v>Ton</v>
      </c>
      <c r="M12" s="166"/>
      <c r="N12" s="194" t="str">
        <f>IF(AND(Table_Quantities[[#This Row],[Unit Price]]&gt;0,NOT(ISBLANK(Table_Quantities[[#This Row],[QuantityCalc]]))),Table_Quantities[[#This Row],[QuantityCalc]]*Table_Quantities[[#This Row],[Unit Price]],"")</f>
        <v/>
      </c>
      <c r="O12" s="194" t="str">
        <f>IF(OR(ISBLANK(Table_Quantities[[#This Row],[Funding Code]]),ISBLANK(Table_Quantities[[#This Row],[BreakdownID]])),"",Table_Quantities[[#This Row],[Funding Code]]&amp;" - "&amp;Table_Quantities[[#This Row],[BreakdownID]])</f>
        <v>123456 - 0001 - 30</v>
      </c>
      <c r="P12" s="194">
        <v>8</v>
      </c>
      <c r="Q12" s="194" t="str">
        <f>IF(ISBLANK(Table_Quantities[[#This Row],[Funding Code]]),"","JN "&amp;INDEX(Table_Funding[#Data],MATCH(Table_Quantities[[#This Row],[Funding Code]],Table_Funding[Funding Code],0),2))</f>
        <v>JN 123456</v>
      </c>
      <c r="R12" s="195" t="str">
        <f>IF(ISBLANK(Table_Quantities[[#This Row],[Pay Item]]),"",INDEX(Table_PayItems[#Data],MATCH(Table_Quantities[[#This Row],[Pay Item]],Table_PayItems[Concentrated Name],0),ITEM_SSSP))</f>
        <v>501C,D,DD,FF,G,U,W,Z, 902E</v>
      </c>
      <c r="S12" s="201"/>
      <c r="T12" s="200"/>
      <c r="U12" s="200"/>
      <c r="V12" s="193">
        <v>45</v>
      </c>
      <c r="W12" s="195" t="str">
        <f>IF(ISBLANK(Table_Quantities[[#This Row],[Pay Item]]),"",INDEX(Table_PayItems[#Data],MATCH(Table_Quantities[[#This Row],[Pay Item]],Table_PayItems[Concentrated Name],0),ITEM_DESCRIPTION))</f>
        <v>HMA Approach</v>
      </c>
      <c r="X12" s="195" t="str">
        <f>IF(Table_Quantities[[#This Row],[Supplementary Description]]="","",IF(LEN(Table_Quantities[[#This Row],[Supplementary Description]])&gt;40, LEFT(Table_Quantities[[#This Row],[Supplementary Description]],40), Table_Quantities[[#This Row],[Supplementary Description]]))</f>
        <v/>
      </c>
      <c r="Y12" s="200" t="str">
        <f>IF(LEN(Table_Quantities[[#This Row],[Supplementary Description]])&gt;40, RIGHT(Table_Quantities[[#This Row],[Supplementary Description]],LEN(Table_Quantities[[#This Row],[Supplementary Description]])-40), "")</f>
        <v/>
      </c>
      <c r="Z12"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30</v>
      </c>
      <c r="AA12"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233</v>
      </c>
      <c r="AB12" s="195" t="str">
        <f>IF(MID(Table_Quantities[Item No.],4,1)="7",Table_Quantities[[#This Row],[Supplemental1]]&amp;Table_Quantities[[#This Row],[Supplemental2]],Table_Quantities[[#This Row],[Description]])</f>
        <v>HMA Approach</v>
      </c>
      <c r="AC12"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3</v>
      </c>
      <c r="AD12" s="195" t="str">
        <f>IF(ISBLANK(Table_Quantities[[#This Row],[Funding Code]]),"",RIGHT(Table_Quantities[[#This Row],[Funding Code]],4))</f>
        <v>0001</v>
      </c>
      <c r="AE12" s="195" t="str">
        <f>IF(ISBLANK(Table_Quantities[[#This Row],[Funding Code]]),"","CAT "&amp;Table_Quantities[[#This Row],[Category]])</f>
        <v>CAT 0001</v>
      </c>
      <c r="AF12"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2" s="195">
        <f>IFERROR(FIND("%%",SUBSTITUTE(Table_Quantities[[#This Row],[Pay Item Description]]," ","%%",ML-LEN(SUBSTITUTE(LEFT(Table_Quantities[[#This Row],[Pay Item Description]],ML)," ","")))),LEN(Table_Quantities[[#This Row],[Pay Item Description]]))</f>
        <v>12</v>
      </c>
      <c r="AH12" s="195">
        <f>IFERROR(FIND("%%",SUBSTITUTE(Table_Quantities[[#This Row],[Pay Item Description]]," ","%%",Table_Quantities[[#This Row],[1]]+ML+1-LEN(SUBSTITUTE(LEFT(Table_Quantities[[#This Row],[Pay Item Description]],(Table_Quantities[[#This Row],[1]]+ML+1))," ",""))))-1,LEN(Table_Quantities[[#This Row],[Pay Item Description]]))</f>
        <v>12</v>
      </c>
      <c r="AI12" s="195">
        <f>IFERROR(FIND("%%",SUBSTITUTE(Table_Quantities[[#This Row],[Pay Item Description]]," ","%%",Table_Quantities[[#This Row],[2]]+ML+2-LEN(SUBSTITUTE(LEFT(Table_Quantities[[#This Row],[Pay Item Description]],(Table_Quantities[[#This Row],[2]]+ML+2))," ",""))))-1,LEN(Table_Quantities[[#This Row],[Pay Item Description]]))</f>
        <v>12</v>
      </c>
      <c r="AJ12" s="195">
        <f>IFERROR(FIND("%%",SUBSTITUTE(Table_Quantities[[#This Row],[Pay Item Description]]," ","%%",Table_Quantities[[#This Row],[3]]+ML+3-LEN(SUBSTITUTE(LEFT(Table_Quantities[[#This Row],[Pay Item Description]],(Table_Quantities[[#This Row],[3]]+ML+3))," ",""))))-1,LEN(Table_Quantities[[#This Row],[Pay Item Description]]))</f>
        <v>12</v>
      </c>
      <c r="AK12" s="195">
        <f>IFERROR(FIND("%%",SUBSTITUTE(Table_Quantities[[#This Row],[Pay Item Description]]," ","%%",Table_Quantities[[#This Row],[4]]+ML+4-LEN(SUBSTITUTE(LEFT(Table_Quantities[[#This Row],[Pay Item Description]],(Table_Quantities[[#This Row],[4]]+ML+4))," ",""))))-1,LEN(Table_Quantities[[#This Row],[Pay Item Description]]))</f>
        <v>12</v>
      </c>
      <c r="AL12" s="195">
        <f>IFERROR(FIND("%%",SUBSTITUTE(Table_Quantities[[#This Row],[Pay Item Description]]," ","%%",Table_Quantities[[#This Row],[5]]+ML+5-LEN(SUBSTITUTE(LEFT(Table_Quantities[[#This Row],[Pay Item Description]],(Table_Quantities[[#This Row],[5]]+ML+5))," ",""))))-1,LEN(Table_Quantities[[#This Row],[Pay Item Description]]))</f>
        <v>12</v>
      </c>
      <c r="AM12" s="195" t="str">
        <f>TRIM(MID(Table_Quantities[[#This Row],[Pay Item Description]],1,(Table_Quantities[[#This Row],[1]])))</f>
        <v>HMA Approach</v>
      </c>
      <c r="AN12" s="195" t="str">
        <f>TRIM(MID(Table_Quantities[[#This Row],[Pay Item Description]],Table_Quantities[[#This Row],[1]]+1,(Table_Quantities[[#This Row],[2]]-Table_Quantities[[#This Row],[1]])))</f>
        <v/>
      </c>
      <c r="AO12" s="195" t="str">
        <f>TRIM(MID(Table_Quantities[[#This Row],[Pay Item Description]],Table_Quantities[[#This Row],[2]]+1,(Table_Quantities[[#This Row],[3]]-Table_Quantities[[#This Row],[2]])))</f>
        <v/>
      </c>
      <c r="AP12" s="195" t="str">
        <f>TRIM(MID(Table_Quantities[[#This Row],[Pay Item Description]],Table_Quantities[[#This Row],[3]]+1,(Table_Quantities[[#This Row],[4]]-Table_Quantities[[#This Row],[3]])))</f>
        <v/>
      </c>
      <c r="AQ12" s="195" t="str">
        <f>TRIM(MID(Table_Quantities[[#This Row],[Pay Item Description]],Table_Quantities[[#This Row],[4]]+1,(Table_Quantities[[#This Row],[5]]-Table_Quantities[[#This Row],[4]])))</f>
        <v/>
      </c>
      <c r="AR12" s="195" t="str">
        <f>TRIM(MID(Table_Quantities[[#This Row],[Pay Item Description]],Table_Quantities[[#This Row],[5]]+1,(Table_Quantities[[#This Row],[6]]-Table_Quantities[[#This Row],[5]])))</f>
        <v/>
      </c>
      <c r="AS12" s="195">
        <f>IF(ISBLANK(Table_Quantities[[#This Row],[Funding Code]]),"",INDEX(Table_Funding[#Data],MATCH(Table_Quantities[[#This Row],[Funding Code]],Table_Funding[Funding Code],0),MATCH("Bridge Number",Table_Funding[#Headers],0)))</f>
        <v>0</v>
      </c>
      <c r="AT12"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HMA Approach</v>
      </c>
      <c r="AV12"/>
      <c r="AW12"/>
      <c r="AX12"/>
      <c r="AY12"/>
      <c r="AZ12"/>
      <c r="BA12"/>
      <c r="BB12"/>
    </row>
    <row r="13" spans="1:54" x14ac:dyDescent="0.25">
      <c r="B13" s="129" t="s">
        <v>7944</v>
      </c>
      <c r="C13" s="166" t="s">
        <v>7946</v>
      </c>
      <c r="D13" s="132" t="s">
        <v>31</v>
      </c>
      <c r="E13" s="166"/>
      <c r="F13" s="166"/>
      <c r="G13" s="166"/>
      <c r="H13" s="161" t="str">
        <f>IF(ISBLANK(Table_Quantities[[#This Row],[Pay Item]]),"",INDEX(Table_PayItems[],MATCH(Table_Quantities[[#This Row],[Pay Item]],Table_PayItems[Concentrated Name],0),ITEM_NO))</f>
        <v>5010002</v>
      </c>
      <c r="I13" s="166" t="s">
        <v>7952</v>
      </c>
      <c r="J13" s="252"/>
      <c r="K13" s="165">
        <v>65</v>
      </c>
      <c r="L13" s="193" t="str">
        <f>IF(ISBLANK(Table_Quantities[[#This Row],[Pay Item]]),"",INDEX(Table_PayItems[#Data],MATCH(Table_Quantities[[#This Row],[Pay Item]],Table_PayItems[Concentrated Name],0),ITEM_UNITS))</f>
        <v>Syd</v>
      </c>
      <c r="M13" s="166"/>
      <c r="N13" s="194" t="str">
        <f>IF(AND(Table_Quantities[[#This Row],[Unit Price]]&gt;0,NOT(ISBLANK(Table_Quantities[[#This Row],[QuantityCalc]]))),Table_Quantities[[#This Row],[QuantityCalc]]*Table_Quantities[[#This Row],[Unit Price]],"")</f>
        <v/>
      </c>
      <c r="O13" s="194" t="str">
        <f>IF(OR(ISBLANK(Table_Quantities[[#This Row],[Funding Code]]),ISBLANK(Table_Quantities[[#This Row],[BreakdownID]])),"",Table_Quantities[[#This Row],[Funding Code]]&amp;" - "&amp;Table_Quantities[[#This Row],[BreakdownID]])</f>
        <v>123456 - 0001 - 30</v>
      </c>
      <c r="P13" s="194">
        <v>9</v>
      </c>
      <c r="Q13" s="194" t="str">
        <f>IF(ISBLANK(Table_Quantities[[#This Row],[Funding Code]]),"","JN "&amp;INDEX(Table_Funding[#Data],MATCH(Table_Quantities[[#This Row],[Funding Code]],Table_Funding[Funding Code],0),2))</f>
        <v>JN 123456</v>
      </c>
      <c r="R13" s="195" t="str">
        <f>IF(ISBLANK(Table_Quantities[[#This Row],[Pay Item]]),"",INDEX(Table_PayItems[#Data],MATCH(Table_Quantities[[#This Row],[Pay Item]],Table_PayItems[Concentrated Name],0),ITEM_SSSP))</f>
        <v>501GG</v>
      </c>
      <c r="S13" s="201"/>
      <c r="T13" s="200"/>
      <c r="U13" s="200"/>
      <c r="V13" s="193">
        <v>65</v>
      </c>
      <c r="W13" s="195" t="str">
        <f>IF(ISBLANK(Table_Quantities[[#This Row],[Pay Item]]),"",INDEX(Table_PayItems[#Data],MATCH(Table_Quantities[[#This Row],[Pay Item]],Table_PayItems[Concentrated Name],0),ITEM_DESCRIPTION))</f>
        <v>Cold Milling HMA Surface</v>
      </c>
      <c r="X13" s="195" t="str">
        <f>IF(Table_Quantities[[#This Row],[Supplementary Description]]="","",IF(LEN(Table_Quantities[[#This Row],[Supplementary Description]])&gt;40, LEFT(Table_Quantities[[#This Row],[Supplementary Description]],40), Table_Quantities[[#This Row],[Supplementary Description]]))</f>
        <v/>
      </c>
      <c r="Y13" s="200" t="str">
        <f>IF(LEN(Table_Quantities[[#This Row],[Supplementary Description]])&gt;40, RIGHT(Table_Quantities[[#This Row],[Supplementary Description]],LEN(Table_Quantities[[#This Row],[Supplementary Description]])-40), "")</f>
        <v/>
      </c>
      <c r="Z13"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30</v>
      </c>
      <c r="AA13"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260</v>
      </c>
      <c r="AB13" s="195" t="str">
        <f>IF(MID(Table_Quantities[Item No.],4,1)="7",Table_Quantities[[#This Row],[Supplemental1]]&amp;Table_Quantities[[#This Row],[Supplemental2]],Table_Quantities[[#This Row],[Description]])</f>
        <v>Cold Milling HMA Surface</v>
      </c>
      <c r="AC13"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3</v>
      </c>
      <c r="AD13" s="195" t="str">
        <f>IF(ISBLANK(Table_Quantities[[#This Row],[Funding Code]]),"",RIGHT(Table_Quantities[[#This Row],[Funding Code]],4))</f>
        <v>0001</v>
      </c>
      <c r="AE13" s="195" t="str">
        <f>IF(ISBLANK(Table_Quantities[[#This Row],[Funding Code]]),"","CAT "&amp;Table_Quantities[[#This Row],[Category]])</f>
        <v>CAT 0001</v>
      </c>
      <c r="AF13"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3" s="195">
        <f>IFERROR(FIND("%%",SUBSTITUTE(Table_Quantities[[#This Row],[Pay Item Description]]," ","%%",ML-LEN(SUBSTITUTE(LEFT(Table_Quantities[[#This Row],[Pay Item Description]],ML)," ","")))),LEN(Table_Quantities[[#This Row],[Pay Item Description]]))</f>
        <v>13</v>
      </c>
      <c r="AH13" s="195">
        <f>IFERROR(FIND("%%",SUBSTITUTE(Table_Quantities[[#This Row],[Pay Item Description]]," ","%%",Table_Quantities[[#This Row],[1]]+ML+1-LEN(SUBSTITUTE(LEFT(Table_Quantities[[#This Row],[Pay Item Description]],(Table_Quantities[[#This Row],[1]]+ML+1))," ",""))))-1,LEN(Table_Quantities[[#This Row],[Pay Item Description]]))</f>
        <v>24</v>
      </c>
      <c r="AI13" s="195">
        <f>IFERROR(FIND("%%",SUBSTITUTE(Table_Quantities[[#This Row],[Pay Item Description]]," ","%%",Table_Quantities[[#This Row],[2]]+ML+2-LEN(SUBSTITUTE(LEFT(Table_Quantities[[#This Row],[Pay Item Description]],(Table_Quantities[[#This Row],[2]]+ML+2))," ",""))))-1,LEN(Table_Quantities[[#This Row],[Pay Item Description]]))</f>
        <v>24</v>
      </c>
      <c r="AJ13" s="195">
        <f>IFERROR(FIND("%%",SUBSTITUTE(Table_Quantities[[#This Row],[Pay Item Description]]," ","%%",Table_Quantities[[#This Row],[3]]+ML+3-LEN(SUBSTITUTE(LEFT(Table_Quantities[[#This Row],[Pay Item Description]],(Table_Quantities[[#This Row],[3]]+ML+3))," ",""))))-1,LEN(Table_Quantities[[#This Row],[Pay Item Description]]))</f>
        <v>24</v>
      </c>
      <c r="AK13" s="195">
        <f>IFERROR(FIND("%%",SUBSTITUTE(Table_Quantities[[#This Row],[Pay Item Description]]," ","%%",Table_Quantities[[#This Row],[4]]+ML+4-LEN(SUBSTITUTE(LEFT(Table_Quantities[[#This Row],[Pay Item Description]],(Table_Quantities[[#This Row],[4]]+ML+4))," ",""))))-1,LEN(Table_Quantities[[#This Row],[Pay Item Description]]))</f>
        <v>24</v>
      </c>
      <c r="AL13" s="195">
        <f>IFERROR(FIND("%%",SUBSTITUTE(Table_Quantities[[#This Row],[Pay Item Description]]," ","%%",Table_Quantities[[#This Row],[5]]+ML+5-LEN(SUBSTITUTE(LEFT(Table_Quantities[[#This Row],[Pay Item Description]],(Table_Quantities[[#This Row],[5]]+ML+5))," ",""))))-1,LEN(Table_Quantities[[#This Row],[Pay Item Description]]))</f>
        <v>24</v>
      </c>
      <c r="AM13" s="195" t="str">
        <f>TRIM(MID(Table_Quantities[[#This Row],[Pay Item Description]],1,(Table_Quantities[[#This Row],[1]])))</f>
        <v>Cold Milling</v>
      </c>
      <c r="AN13" s="195" t="str">
        <f>TRIM(MID(Table_Quantities[[#This Row],[Pay Item Description]],Table_Quantities[[#This Row],[1]]+1,(Table_Quantities[[#This Row],[2]]-Table_Quantities[[#This Row],[1]])))</f>
        <v>HMA Surface</v>
      </c>
      <c r="AO13" s="195" t="str">
        <f>TRIM(MID(Table_Quantities[[#This Row],[Pay Item Description]],Table_Quantities[[#This Row],[2]]+1,(Table_Quantities[[#This Row],[3]]-Table_Quantities[[#This Row],[2]])))</f>
        <v/>
      </c>
      <c r="AP13" s="195" t="str">
        <f>TRIM(MID(Table_Quantities[[#This Row],[Pay Item Description]],Table_Quantities[[#This Row],[3]]+1,(Table_Quantities[[#This Row],[4]]-Table_Quantities[[#This Row],[3]])))</f>
        <v/>
      </c>
      <c r="AQ13" s="195" t="str">
        <f>TRIM(MID(Table_Quantities[[#This Row],[Pay Item Description]],Table_Quantities[[#This Row],[4]]+1,(Table_Quantities[[#This Row],[5]]-Table_Quantities[[#This Row],[4]])))</f>
        <v/>
      </c>
      <c r="AR13" s="195" t="str">
        <f>TRIM(MID(Table_Quantities[[#This Row],[Pay Item Description]],Table_Quantities[[#This Row],[5]]+1,(Table_Quantities[[#This Row],[6]]-Table_Quantities[[#This Row],[5]])))</f>
        <v/>
      </c>
      <c r="AS13" s="195">
        <f>IF(ISBLANK(Table_Quantities[[#This Row],[Funding Code]]),"",INDEX(Table_Funding[#Data],MATCH(Table_Quantities[[#This Row],[Funding Code]],Table_Funding[Funding Code],0),MATCH("Bridge Number",Table_Funding[#Headers],0)))</f>
        <v>0</v>
      </c>
      <c r="AT13"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Cold Milling HMA Surface</v>
      </c>
      <c r="AV13"/>
      <c r="AW13"/>
      <c r="AX13"/>
      <c r="AY13"/>
      <c r="AZ13"/>
      <c r="BA13"/>
      <c r="BB13"/>
    </row>
    <row r="14" spans="1:54" x14ac:dyDescent="0.25">
      <c r="B14" s="129" t="s">
        <v>7944</v>
      </c>
      <c r="C14" s="132" t="s">
        <v>7947</v>
      </c>
      <c r="D14" s="132" t="s">
        <v>31</v>
      </c>
      <c r="E14" s="132"/>
      <c r="F14" s="132"/>
      <c r="G14" s="132"/>
      <c r="H14" s="161" t="str">
        <f>IF(ISBLANK(Table_Quantities[[#This Row],[Pay Item]]),"",INDEX(Table_PayItems[],MATCH(Table_Quantities[[#This Row],[Pay Item]],Table_PayItems[Concentrated Name],0),ITEM_NO))</f>
        <v>5010061</v>
      </c>
      <c r="I14" s="166" t="s">
        <v>7951</v>
      </c>
      <c r="J14" s="251"/>
      <c r="K14" s="168">
        <v>45</v>
      </c>
      <c r="L14" s="193" t="str">
        <f>IF(ISBLANK(Table_Quantities[[#This Row],[Pay Item]]),"",INDEX(Table_PayItems[#Data],MATCH(Table_Quantities[[#This Row],[Pay Item]],Table_PayItems[Concentrated Name],0),ITEM_UNITS))</f>
        <v>Ton</v>
      </c>
      <c r="M14" s="166"/>
      <c r="N14" s="194" t="str">
        <f>IF(AND(Table_Quantities[[#This Row],[Unit Price]]&gt;0,NOT(ISBLANK(Table_Quantities[[#This Row],[QuantityCalc]]))),Table_Quantities[[#This Row],[QuantityCalc]]*Table_Quantities[[#This Row],[Unit Price]],"")</f>
        <v/>
      </c>
      <c r="O14" s="194" t="str">
        <f>IF(OR(ISBLANK(Table_Quantities[[#This Row],[Funding Code]]),ISBLANK(Table_Quantities[[#This Row],[BreakdownID]])),"",Table_Quantities[[#This Row],[Funding Code]]&amp;" - "&amp;Table_Quantities[[#This Row],[BreakdownID]])</f>
        <v>123456 - 0001 - 35</v>
      </c>
      <c r="P14" s="194">
        <v>10</v>
      </c>
      <c r="Q14" s="194" t="str">
        <f>IF(ISBLANK(Table_Quantities[[#This Row],[Funding Code]]),"","JN "&amp;INDEX(Table_Funding[#Data],MATCH(Table_Quantities[[#This Row],[Funding Code]],Table_Funding[Funding Code],0),2))</f>
        <v>JN 123456</v>
      </c>
      <c r="R14" s="195" t="str">
        <f>IF(ISBLANK(Table_Quantities[[#This Row],[Pay Item]]),"",INDEX(Table_PayItems[#Data],MATCH(Table_Quantities[[#This Row],[Pay Item]],Table_PayItems[Concentrated Name],0),ITEM_SSSP))</f>
        <v>501C,D,DD,FF,G,U,W,Z, 902E</v>
      </c>
      <c r="S14" s="201"/>
      <c r="T14" s="200"/>
      <c r="U14" s="200"/>
      <c r="V14" s="193">
        <v>45</v>
      </c>
      <c r="W14" s="195" t="str">
        <f>IF(ISBLANK(Table_Quantities[[#This Row],[Pay Item]]),"",INDEX(Table_PayItems[#Data],MATCH(Table_Quantities[[#This Row],[Pay Item]],Table_PayItems[Concentrated Name],0),ITEM_DESCRIPTION))</f>
        <v>HMA Approach</v>
      </c>
      <c r="X14" s="195" t="str">
        <f>IF(Table_Quantities[[#This Row],[Supplementary Description]]="","",IF(LEN(Table_Quantities[[#This Row],[Supplementary Description]])&gt;40, LEFT(Table_Quantities[[#This Row],[Supplementary Description]],40), Table_Quantities[[#This Row],[Supplementary Description]]))</f>
        <v/>
      </c>
      <c r="Y14" s="200" t="str">
        <f>IF(LEN(Table_Quantities[[#This Row],[Supplementary Description]])&gt;40, RIGHT(Table_Quantities[[#This Row],[Supplementary Description]],LEN(Table_Quantities[[#This Row],[Supplementary Description]])-40), "")</f>
        <v/>
      </c>
      <c r="Z14"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35</v>
      </c>
      <c r="AA14"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233</v>
      </c>
      <c r="AB14" s="195" t="str">
        <f>IF(MID(Table_Quantities[Item No.],4,1)="7",Table_Quantities[[#This Row],[Supplemental1]]&amp;Table_Quantities[[#This Row],[Supplemental2]],Table_Quantities[[#This Row],[Description]])</f>
        <v>HMA Approach</v>
      </c>
      <c r="AC14"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4</v>
      </c>
      <c r="AD14" s="195" t="str">
        <f>IF(ISBLANK(Table_Quantities[[#This Row],[Funding Code]]),"",RIGHT(Table_Quantities[[#This Row],[Funding Code]],4))</f>
        <v>0001</v>
      </c>
      <c r="AE14" s="195" t="str">
        <f>IF(ISBLANK(Table_Quantities[[#This Row],[Funding Code]]),"","CAT "&amp;Table_Quantities[[#This Row],[Category]])</f>
        <v>CAT 0001</v>
      </c>
      <c r="AF14"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4" s="195">
        <f>IFERROR(FIND("%%",SUBSTITUTE(Table_Quantities[[#This Row],[Pay Item Description]]," ","%%",ML-LEN(SUBSTITUTE(LEFT(Table_Quantities[[#This Row],[Pay Item Description]],ML)," ","")))),LEN(Table_Quantities[[#This Row],[Pay Item Description]]))</f>
        <v>12</v>
      </c>
      <c r="AH14" s="195">
        <f>IFERROR(FIND("%%",SUBSTITUTE(Table_Quantities[[#This Row],[Pay Item Description]]," ","%%",Table_Quantities[[#This Row],[1]]+ML+1-LEN(SUBSTITUTE(LEFT(Table_Quantities[[#This Row],[Pay Item Description]],(Table_Quantities[[#This Row],[1]]+ML+1))," ",""))))-1,LEN(Table_Quantities[[#This Row],[Pay Item Description]]))</f>
        <v>12</v>
      </c>
      <c r="AI14" s="195">
        <f>IFERROR(FIND("%%",SUBSTITUTE(Table_Quantities[[#This Row],[Pay Item Description]]," ","%%",Table_Quantities[[#This Row],[2]]+ML+2-LEN(SUBSTITUTE(LEFT(Table_Quantities[[#This Row],[Pay Item Description]],(Table_Quantities[[#This Row],[2]]+ML+2))," ",""))))-1,LEN(Table_Quantities[[#This Row],[Pay Item Description]]))</f>
        <v>12</v>
      </c>
      <c r="AJ14" s="195">
        <f>IFERROR(FIND("%%",SUBSTITUTE(Table_Quantities[[#This Row],[Pay Item Description]]," ","%%",Table_Quantities[[#This Row],[3]]+ML+3-LEN(SUBSTITUTE(LEFT(Table_Quantities[[#This Row],[Pay Item Description]],(Table_Quantities[[#This Row],[3]]+ML+3))," ",""))))-1,LEN(Table_Quantities[[#This Row],[Pay Item Description]]))</f>
        <v>12</v>
      </c>
      <c r="AK14" s="195">
        <f>IFERROR(FIND("%%",SUBSTITUTE(Table_Quantities[[#This Row],[Pay Item Description]]," ","%%",Table_Quantities[[#This Row],[4]]+ML+4-LEN(SUBSTITUTE(LEFT(Table_Quantities[[#This Row],[Pay Item Description]],(Table_Quantities[[#This Row],[4]]+ML+4))," ",""))))-1,LEN(Table_Quantities[[#This Row],[Pay Item Description]]))</f>
        <v>12</v>
      </c>
      <c r="AL14" s="195">
        <f>IFERROR(FIND("%%",SUBSTITUTE(Table_Quantities[[#This Row],[Pay Item Description]]," ","%%",Table_Quantities[[#This Row],[5]]+ML+5-LEN(SUBSTITUTE(LEFT(Table_Quantities[[#This Row],[Pay Item Description]],(Table_Quantities[[#This Row],[5]]+ML+5))," ",""))))-1,LEN(Table_Quantities[[#This Row],[Pay Item Description]]))</f>
        <v>12</v>
      </c>
      <c r="AM14" s="195" t="str">
        <f>TRIM(MID(Table_Quantities[[#This Row],[Pay Item Description]],1,(Table_Quantities[[#This Row],[1]])))</f>
        <v>HMA Approach</v>
      </c>
      <c r="AN14" s="195" t="str">
        <f>TRIM(MID(Table_Quantities[[#This Row],[Pay Item Description]],Table_Quantities[[#This Row],[1]]+1,(Table_Quantities[[#This Row],[2]]-Table_Quantities[[#This Row],[1]])))</f>
        <v/>
      </c>
      <c r="AO14" s="195" t="str">
        <f>TRIM(MID(Table_Quantities[[#This Row],[Pay Item Description]],Table_Quantities[[#This Row],[2]]+1,(Table_Quantities[[#This Row],[3]]-Table_Quantities[[#This Row],[2]])))</f>
        <v/>
      </c>
      <c r="AP14" s="195" t="str">
        <f>TRIM(MID(Table_Quantities[[#This Row],[Pay Item Description]],Table_Quantities[[#This Row],[3]]+1,(Table_Quantities[[#This Row],[4]]-Table_Quantities[[#This Row],[3]])))</f>
        <v/>
      </c>
      <c r="AQ14" s="195" t="str">
        <f>TRIM(MID(Table_Quantities[[#This Row],[Pay Item Description]],Table_Quantities[[#This Row],[4]]+1,(Table_Quantities[[#This Row],[5]]-Table_Quantities[[#This Row],[4]])))</f>
        <v/>
      </c>
      <c r="AR14" s="195" t="str">
        <f>TRIM(MID(Table_Quantities[[#This Row],[Pay Item Description]],Table_Quantities[[#This Row],[5]]+1,(Table_Quantities[[#This Row],[6]]-Table_Quantities[[#This Row],[5]])))</f>
        <v/>
      </c>
      <c r="AS14" s="195">
        <f>IF(ISBLANK(Table_Quantities[[#This Row],[Funding Code]]),"",INDEX(Table_Funding[#Data],MATCH(Table_Quantities[[#This Row],[Funding Code]],Table_Funding[Funding Code],0),MATCH("Bridge Number",Table_Funding[#Headers],0)))</f>
        <v>0</v>
      </c>
      <c r="AT14"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HMA Approach</v>
      </c>
      <c r="AV14"/>
      <c r="AW14"/>
      <c r="AX14"/>
      <c r="AY14"/>
      <c r="AZ14"/>
      <c r="BA14"/>
      <c r="BB14"/>
    </row>
    <row r="15" spans="1:54" x14ac:dyDescent="0.25">
      <c r="B15" s="129" t="s">
        <v>7944</v>
      </c>
      <c r="C15" s="166" t="s">
        <v>7947</v>
      </c>
      <c r="D15" s="132" t="s">
        <v>31</v>
      </c>
      <c r="E15" s="166"/>
      <c r="F15" s="166"/>
      <c r="G15" s="166"/>
      <c r="H15" s="161" t="str">
        <f>IF(ISBLANK(Table_Quantities[[#This Row],[Pay Item]]),"",INDEX(Table_PayItems[],MATCH(Table_Quantities[[#This Row],[Pay Item]],Table_PayItems[Concentrated Name],0),ITEM_NO))</f>
        <v>5010002</v>
      </c>
      <c r="I15" s="166" t="s">
        <v>7952</v>
      </c>
      <c r="J15" s="252"/>
      <c r="K15" s="165">
        <v>65</v>
      </c>
      <c r="L15" s="193" t="str">
        <f>IF(ISBLANK(Table_Quantities[[#This Row],[Pay Item]]),"",INDEX(Table_PayItems[#Data],MATCH(Table_Quantities[[#This Row],[Pay Item]],Table_PayItems[Concentrated Name],0),ITEM_UNITS))</f>
        <v>Syd</v>
      </c>
      <c r="M15" s="166"/>
      <c r="N15" s="194" t="str">
        <f>IF(AND(Table_Quantities[[#This Row],[Unit Price]]&gt;0,NOT(ISBLANK(Table_Quantities[[#This Row],[QuantityCalc]]))),Table_Quantities[[#This Row],[QuantityCalc]]*Table_Quantities[[#This Row],[Unit Price]],"")</f>
        <v/>
      </c>
      <c r="O15" s="194" t="str">
        <f>IF(OR(ISBLANK(Table_Quantities[[#This Row],[Funding Code]]),ISBLANK(Table_Quantities[[#This Row],[BreakdownID]])),"",Table_Quantities[[#This Row],[Funding Code]]&amp;" - "&amp;Table_Quantities[[#This Row],[BreakdownID]])</f>
        <v>123456 - 0001 - 35</v>
      </c>
      <c r="P15" s="194">
        <v>11</v>
      </c>
      <c r="Q15" s="194" t="str">
        <f>IF(ISBLANK(Table_Quantities[[#This Row],[Funding Code]]),"","JN "&amp;INDEX(Table_Funding[#Data],MATCH(Table_Quantities[[#This Row],[Funding Code]],Table_Funding[Funding Code],0),2))</f>
        <v>JN 123456</v>
      </c>
      <c r="R15" s="195" t="str">
        <f>IF(ISBLANK(Table_Quantities[[#This Row],[Pay Item]]),"",INDEX(Table_PayItems[#Data],MATCH(Table_Quantities[[#This Row],[Pay Item]],Table_PayItems[Concentrated Name],0),ITEM_SSSP))</f>
        <v>501GG</v>
      </c>
      <c r="S15" s="201"/>
      <c r="T15" s="200"/>
      <c r="U15" s="200"/>
      <c r="V15" s="193">
        <v>65</v>
      </c>
      <c r="W15" s="195" t="str">
        <f>IF(ISBLANK(Table_Quantities[[#This Row],[Pay Item]]),"",INDEX(Table_PayItems[#Data],MATCH(Table_Quantities[[#This Row],[Pay Item]],Table_PayItems[Concentrated Name],0),ITEM_DESCRIPTION))</f>
        <v>Cold Milling HMA Surface</v>
      </c>
      <c r="X15" s="195" t="str">
        <f>IF(Table_Quantities[[#This Row],[Supplementary Description]]="","",IF(LEN(Table_Quantities[[#This Row],[Supplementary Description]])&gt;40, LEFT(Table_Quantities[[#This Row],[Supplementary Description]],40), Table_Quantities[[#This Row],[Supplementary Description]]))</f>
        <v/>
      </c>
      <c r="Y15" s="200" t="str">
        <f>IF(LEN(Table_Quantities[[#This Row],[Supplementary Description]])&gt;40, RIGHT(Table_Quantities[[#This Row],[Supplementary Description]],LEN(Table_Quantities[[#This Row],[Supplementary Description]])-40), "")</f>
        <v/>
      </c>
      <c r="Z15"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35</v>
      </c>
      <c r="AA15"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260</v>
      </c>
      <c r="AB15" s="195" t="str">
        <f>IF(MID(Table_Quantities[Item No.],4,1)="7",Table_Quantities[[#This Row],[Supplemental1]]&amp;Table_Quantities[[#This Row],[Supplemental2]],Table_Quantities[[#This Row],[Description]])</f>
        <v>Cold Milling HMA Surface</v>
      </c>
      <c r="AC15"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4</v>
      </c>
      <c r="AD15" s="195" t="str">
        <f>IF(ISBLANK(Table_Quantities[[#This Row],[Funding Code]]),"",RIGHT(Table_Quantities[[#This Row],[Funding Code]],4))</f>
        <v>0001</v>
      </c>
      <c r="AE15" s="195" t="str">
        <f>IF(ISBLANK(Table_Quantities[[#This Row],[Funding Code]]),"","CAT "&amp;Table_Quantities[[#This Row],[Category]])</f>
        <v>CAT 0001</v>
      </c>
      <c r="AF15"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5" s="195">
        <f>IFERROR(FIND("%%",SUBSTITUTE(Table_Quantities[[#This Row],[Pay Item Description]]," ","%%",ML-LEN(SUBSTITUTE(LEFT(Table_Quantities[[#This Row],[Pay Item Description]],ML)," ","")))),LEN(Table_Quantities[[#This Row],[Pay Item Description]]))</f>
        <v>13</v>
      </c>
      <c r="AH15" s="195">
        <f>IFERROR(FIND("%%",SUBSTITUTE(Table_Quantities[[#This Row],[Pay Item Description]]," ","%%",Table_Quantities[[#This Row],[1]]+ML+1-LEN(SUBSTITUTE(LEFT(Table_Quantities[[#This Row],[Pay Item Description]],(Table_Quantities[[#This Row],[1]]+ML+1))," ",""))))-1,LEN(Table_Quantities[[#This Row],[Pay Item Description]]))</f>
        <v>24</v>
      </c>
      <c r="AI15" s="195">
        <f>IFERROR(FIND("%%",SUBSTITUTE(Table_Quantities[[#This Row],[Pay Item Description]]," ","%%",Table_Quantities[[#This Row],[2]]+ML+2-LEN(SUBSTITUTE(LEFT(Table_Quantities[[#This Row],[Pay Item Description]],(Table_Quantities[[#This Row],[2]]+ML+2))," ",""))))-1,LEN(Table_Quantities[[#This Row],[Pay Item Description]]))</f>
        <v>24</v>
      </c>
      <c r="AJ15" s="195">
        <f>IFERROR(FIND("%%",SUBSTITUTE(Table_Quantities[[#This Row],[Pay Item Description]]," ","%%",Table_Quantities[[#This Row],[3]]+ML+3-LEN(SUBSTITUTE(LEFT(Table_Quantities[[#This Row],[Pay Item Description]],(Table_Quantities[[#This Row],[3]]+ML+3))," ",""))))-1,LEN(Table_Quantities[[#This Row],[Pay Item Description]]))</f>
        <v>24</v>
      </c>
      <c r="AK15" s="195">
        <f>IFERROR(FIND("%%",SUBSTITUTE(Table_Quantities[[#This Row],[Pay Item Description]]," ","%%",Table_Quantities[[#This Row],[4]]+ML+4-LEN(SUBSTITUTE(LEFT(Table_Quantities[[#This Row],[Pay Item Description]],(Table_Quantities[[#This Row],[4]]+ML+4))," ",""))))-1,LEN(Table_Quantities[[#This Row],[Pay Item Description]]))</f>
        <v>24</v>
      </c>
      <c r="AL15" s="195">
        <f>IFERROR(FIND("%%",SUBSTITUTE(Table_Quantities[[#This Row],[Pay Item Description]]," ","%%",Table_Quantities[[#This Row],[5]]+ML+5-LEN(SUBSTITUTE(LEFT(Table_Quantities[[#This Row],[Pay Item Description]],(Table_Quantities[[#This Row],[5]]+ML+5))," ",""))))-1,LEN(Table_Quantities[[#This Row],[Pay Item Description]]))</f>
        <v>24</v>
      </c>
      <c r="AM15" s="195" t="str">
        <f>TRIM(MID(Table_Quantities[[#This Row],[Pay Item Description]],1,(Table_Quantities[[#This Row],[1]])))</f>
        <v>Cold Milling</v>
      </c>
      <c r="AN15" s="195" t="str">
        <f>TRIM(MID(Table_Quantities[[#This Row],[Pay Item Description]],Table_Quantities[[#This Row],[1]]+1,(Table_Quantities[[#This Row],[2]]-Table_Quantities[[#This Row],[1]])))</f>
        <v>HMA Surface</v>
      </c>
      <c r="AO15" s="195" t="str">
        <f>TRIM(MID(Table_Quantities[[#This Row],[Pay Item Description]],Table_Quantities[[#This Row],[2]]+1,(Table_Quantities[[#This Row],[3]]-Table_Quantities[[#This Row],[2]])))</f>
        <v/>
      </c>
      <c r="AP15" s="195" t="str">
        <f>TRIM(MID(Table_Quantities[[#This Row],[Pay Item Description]],Table_Quantities[[#This Row],[3]]+1,(Table_Quantities[[#This Row],[4]]-Table_Quantities[[#This Row],[3]])))</f>
        <v/>
      </c>
      <c r="AQ15" s="195" t="str">
        <f>TRIM(MID(Table_Quantities[[#This Row],[Pay Item Description]],Table_Quantities[[#This Row],[4]]+1,(Table_Quantities[[#This Row],[5]]-Table_Quantities[[#This Row],[4]])))</f>
        <v/>
      </c>
      <c r="AR15" s="195" t="str">
        <f>TRIM(MID(Table_Quantities[[#This Row],[Pay Item Description]],Table_Quantities[[#This Row],[5]]+1,(Table_Quantities[[#This Row],[6]]-Table_Quantities[[#This Row],[5]])))</f>
        <v/>
      </c>
      <c r="AS15" s="195">
        <f>IF(ISBLANK(Table_Quantities[[#This Row],[Funding Code]]),"",INDEX(Table_Funding[#Data],MATCH(Table_Quantities[[#This Row],[Funding Code]],Table_Funding[Funding Code],0),MATCH("Bridge Number",Table_Funding[#Headers],0)))</f>
        <v>0</v>
      </c>
      <c r="AT15"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Cold Milling HMA Surface</v>
      </c>
      <c r="AV15"/>
      <c r="AW15"/>
      <c r="AX15"/>
      <c r="AY15"/>
      <c r="AZ15"/>
      <c r="BA15"/>
      <c r="BB15"/>
    </row>
    <row r="16" spans="1:54" x14ac:dyDescent="0.25">
      <c r="A16" s="169"/>
      <c r="B16" s="132" t="s">
        <v>7945</v>
      </c>
      <c r="C16" s="132" t="s">
        <v>7947</v>
      </c>
      <c r="D16" s="132" t="s">
        <v>33</v>
      </c>
      <c r="E16" s="132"/>
      <c r="F16" s="132"/>
      <c r="G16" s="132"/>
      <c r="H16" s="161" t="str">
        <f>IF(ISBLANK(Table_Quantities[[#This Row],[Pay Item]]),"",INDEX(Table_PayItems[],MATCH(Table_Quantities[[#This Row],[Pay Item]],Table_PayItems[Concentrated Name],0),ITEM_NO))</f>
        <v>7120007</v>
      </c>
      <c r="I16" s="166" t="s">
        <v>7956</v>
      </c>
      <c r="J16" s="251"/>
      <c r="K16" s="168">
        <v>125</v>
      </c>
      <c r="L16" s="193" t="str">
        <f>IF(ISBLANK(Table_Quantities[[#This Row],[Pay Item]]),"",INDEX(Table_PayItems[#Data],MATCH(Table_Quantities[[#This Row],[Pay Item]],Table_PayItems[Concentrated Name],0),ITEM_UNITS))</f>
        <v>Cft</v>
      </c>
      <c r="M16" s="166"/>
      <c r="N16" s="194" t="str">
        <f>IF(AND(Table_Quantities[[#This Row],[Unit Price]]&gt;0,NOT(ISBLANK(Table_Quantities[[#This Row],[QuantityCalc]]))),Table_Quantities[[#This Row],[QuantityCalc]]*Table_Quantities[[#This Row],[Unit Price]],"")</f>
        <v/>
      </c>
      <c r="O16" s="194" t="str">
        <f>IF(OR(ISBLANK(Table_Quantities[[#This Row],[Funding Code]]),ISBLANK(Table_Quantities[[#This Row],[BreakdownID]])),"",Table_Quantities[[#This Row],[Funding Code]]&amp;" - "&amp;Table_Quantities[[#This Row],[BreakdownID]])</f>
        <v>123456 - 0002 - 35</v>
      </c>
      <c r="P16" s="194">
        <v>12</v>
      </c>
      <c r="Q16" s="194" t="str">
        <f>IF(ISBLANK(Table_Quantities[[#This Row],[Funding Code]]),"","JN "&amp;INDEX(Table_Funding[#Data],MATCH(Table_Quantities[[#This Row],[Funding Code]],Table_Funding[Funding Code],0),2))</f>
        <v>JN 123456</v>
      </c>
      <c r="R16" s="195" t="str">
        <f>IF(ISBLANK(Table_Quantities[[#This Row],[Pay Item]]),"",INDEX(Table_PayItems[#Data],MATCH(Table_Quantities[[#This Row],[Pay Item]],Table_PayItems[Concentrated Name],0),ITEM_SSSP))</f>
        <v xml:space="preserve"> </v>
      </c>
      <c r="S16" s="201"/>
      <c r="T16" s="200"/>
      <c r="U16" s="200"/>
      <c r="V16" s="193">
        <v>125</v>
      </c>
      <c r="W16" s="195" t="str">
        <f>IF(ISBLANK(Table_Quantities[[#This Row],[Pay Item]]),"",INDEX(Table_PayItems[#Data],MATCH(Table_Quantities[[#This Row],[Pay Item]],Table_PayItems[Concentrated Name],0),ITEM_DESCRIPTION))</f>
        <v>Hand Chipping, Other Than Deck</v>
      </c>
      <c r="X16" s="195" t="str">
        <f>IF(Table_Quantities[[#This Row],[Supplementary Description]]="","",IF(LEN(Table_Quantities[[#This Row],[Supplementary Description]])&gt;40, LEFT(Table_Quantities[[#This Row],[Supplementary Description]],40), Table_Quantities[[#This Row],[Supplementary Description]]))</f>
        <v/>
      </c>
      <c r="Y16" s="200" t="str">
        <f>IF(LEN(Table_Quantities[[#This Row],[Supplementary Description]])&gt;40, RIGHT(Table_Quantities[[#This Row],[Supplementary Description]],LEN(Table_Quantities[[#This Row],[Supplementary Description]])-40), "")</f>
        <v/>
      </c>
      <c r="Z16"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35</v>
      </c>
      <c r="AA16"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775</v>
      </c>
      <c r="AB16" s="195" t="str">
        <f>IF(MID(Table_Quantities[Item No.],4,1)="7",Table_Quantities[[#This Row],[Supplemental1]]&amp;Table_Quantities[[#This Row],[Supplemental2]],Table_Quantities[[#This Row],[Description]])</f>
        <v>Hand Chipping, Other Than Deck</v>
      </c>
      <c r="AC16"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16" s="195" t="str">
        <f>IF(ISBLANK(Table_Quantities[[#This Row],[Funding Code]]),"",RIGHT(Table_Quantities[[#This Row],[Funding Code]],4))</f>
        <v>0002</v>
      </c>
      <c r="AE16" s="195" t="str">
        <f>IF(ISBLANK(Table_Quantities[[#This Row],[Funding Code]]),"","CAT "&amp;Table_Quantities[[#This Row],[Category]])</f>
        <v>CAT 0002</v>
      </c>
      <c r="AF16"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6" s="195">
        <f>IFERROR(FIND("%%",SUBSTITUTE(Table_Quantities[[#This Row],[Pay Item Description]]," ","%%",ML-LEN(SUBSTITUTE(LEFT(Table_Quantities[[#This Row],[Pay Item Description]],ML)," ","")))),LEN(Table_Quantities[[#This Row],[Pay Item Description]]))</f>
        <v>15</v>
      </c>
      <c r="AH16" s="195">
        <f>IFERROR(FIND("%%",SUBSTITUTE(Table_Quantities[[#This Row],[Pay Item Description]]," ","%%",Table_Quantities[[#This Row],[1]]+ML+1-LEN(SUBSTITUTE(LEFT(Table_Quantities[[#This Row],[Pay Item Description]],(Table_Quantities[[#This Row],[1]]+ML+1))," ",""))))-1,LEN(Table_Quantities[[#This Row],[Pay Item Description]]))</f>
        <v>30</v>
      </c>
      <c r="AI16" s="195">
        <f>IFERROR(FIND("%%",SUBSTITUTE(Table_Quantities[[#This Row],[Pay Item Description]]," ","%%",Table_Quantities[[#This Row],[2]]+ML+2-LEN(SUBSTITUTE(LEFT(Table_Quantities[[#This Row],[Pay Item Description]],(Table_Quantities[[#This Row],[2]]+ML+2))," ",""))))-1,LEN(Table_Quantities[[#This Row],[Pay Item Description]]))</f>
        <v>30</v>
      </c>
      <c r="AJ16" s="195">
        <f>IFERROR(FIND("%%",SUBSTITUTE(Table_Quantities[[#This Row],[Pay Item Description]]," ","%%",Table_Quantities[[#This Row],[3]]+ML+3-LEN(SUBSTITUTE(LEFT(Table_Quantities[[#This Row],[Pay Item Description]],(Table_Quantities[[#This Row],[3]]+ML+3))," ",""))))-1,LEN(Table_Quantities[[#This Row],[Pay Item Description]]))</f>
        <v>30</v>
      </c>
      <c r="AK16" s="195">
        <f>IFERROR(FIND("%%",SUBSTITUTE(Table_Quantities[[#This Row],[Pay Item Description]]," ","%%",Table_Quantities[[#This Row],[4]]+ML+4-LEN(SUBSTITUTE(LEFT(Table_Quantities[[#This Row],[Pay Item Description]],(Table_Quantities[[#This Row],[4]]+ML+4))," ",""))))-1,LEN(Table_Quantities[[#This Row],[Pay Item Description]]))</f>
        <v>30</v>
      </c>
      <c r="AL16" s="195">
        <f>IFERROR(FIND("%%",SUBSTITUTE(Table_Quantities[[#This Row],[Pay Item Description]]," ","%%",Table_Quantities[[#This Row],[5]]+ML+5-LEN(SUBSTITUTE(LEFT(Table_Quantities[[#This Row],[Pay Item Description]],(Table_Quantities[[#This Row],[5]]+ML+5))," ",""))))-1,LEN(Table_Quantities[[#This Row],[Pay Item Description]]))</f>
        <v>30</v>
      </c>
      <c r="AM16" s="195" t="str">
        <f>TRIM(MID(Table_Quantities[[#This Row],[Pay Item Description]],1,(Table_Quantities[[#This Row],[1]])))</f>
        <v>Hand Chipping,</v>
      </c>
      <c r="AN16" s="195" t="str">
        <f>TRIM(MID(Table_Quantities[[#This Row],[Pay Item Description]],Table_Quantities[[#This Row],[1]]+1,(Table_Quantities[[#This Row],[2]]-Table_Quantities[[#This Row],[1]])))</f>
        <v>Other Than Deck</v>
      </c>
      <c r="AO16" s="195" t="str">
        <f>TRIM(MID(Table_Quantities[[#This Row],[Pay Item Description]],Table_Quantities[[#This Row],[2]]+1,(Table_Quantities[[#This Row],[3]]-Table_Quantities[[#This Row],[2]])))</f>
        <v/>
      </c>
      <c r="AP16" s="195" t="str">
        <f>TRIM(MID(Table_Quantities[[#This Row],[Pay Item Description]],Table_Quantities[[#This Row],[3]]+1,(Table_Quantities[[#This Row],[4]]-Table_Quantities[[#This Row],[3]])))</f>
        <v/>
      </c>
      <c r="AQ16" s="195" t="str">
        <f>TRIM(MID(Table_Quantities[[#This Row],[Pay Item Description]],Table_Quantities[[#This Row],[4]]+1,(Table_Quantities[[#This Row],[5]]-Table_Quantities[[#This Row],[4]])))</f>
        <v/>
      </c>
      <c r="AR16" s="195" t="str">
        <f>TRIM(MID(Table_Quantities[[#This Row],[Pay Item Description]],Table_Quantities[[#This Row],[5]]+1,(Table_Quantities[[#This Row],[6]]-Table_Quantities[[#This Row],[5]])))</f>
        <v/>
      </c>
      <c r="AS16" s="195" t="str">
        <f>IF(ISBLANK(Table_Quantities[[#This Row],[Funding Code]]),"",INDEX(Table_Funding[#Data],MATCH(Table_Quantities[[#This Row],[Funding Code]],Table_Funding[Funding Code],0),MATCH("Bridge Number",Table_Funding[#Headers],0)))</f>
        <v>R01-03035</v>
      </c>
      <c r="AT16"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Hand Chipping, Other Than Deck</v>
      </c>
      <c r="AV16"/>
      <c r="AW16"/>
      <c r="AX16"/>
      <c r="AY16"/>
      <c r="AZ16"/>
      <c r="BA16"/>
      <c r="BB16"/>
    </row>
    <row r="17" spans="1:54" x14ac:dyDescent="0.25">
      <c r="B17" s="166" t="s">
        <v>7944</v>
      </c>
      <c r="C17" s="166" t="s">
        <v>7947</v>
      </c>
      <c r="D17" s="166"/>
      <c r="E17" s="166"/>
      <c r="F17" s="166"/>
      <c r="G17" s="166"/>
      <c r="H17" s="161" t="str">
        <f>IF(ISBLANK(Table_Quantities[[#This Row],[Pay Item]]),"",INDEX(Table_PayItems[],MATCH(Table_Quantities[[#This Row],[Pay Item]],Table_PayItems[Concentrated Name],0),ITEM_NO))</f>
        <v>2050016</v>
      </c>
      <c r="I17" s="166" t="s">
        <v>7958</v>
      </c>
      <c r="J17" s="252"/>
      <c r="K17" s="165">
        <v>750</v>
      </c>
      <c r="L17" s="193" t="str">
        <f>IF(ISBLANK(Table_Quantities[[#This Row],[Pay Item]]),"",INDEX(Table_PayItems[#Data],MATCH(Table_Quantities[[#This Row],[Pay Item]],Table_PayItems[Concentrated Name],0),ITEM_UNITS))</f>
        <v>Cyd</v>
      </c>
      <c r="M17" s="166"/>
      <c r="N17" s="194" t="str">
        <f>IF(AND(Table_Quantities[[#This Row],[Unit Price]]&gt;0,NOT(ISBLANK(Table_Quantities[[#This Row],[QuantityCalc]]))),Table_Quantities[[#This Row],[QuantityCalc]]*Table_Quantities[[#This Row],[Unit Price]],"")</f>
        <v/>
      </c>
      <c r="O17" s="194" t="str">
        <f>IF(OR(ISBLANK(Table_Quantities[[#This Row],[Funding Code]]),ISBLANK(Table_Quantities[[#This Row],[BreakdownID]])),"",Table_Quantities[[#This Row],[Funding Code]]&amp;" - "&amp;Table_Quantities[[#This Row],[BreakdownID]])</f>
        <v>123456 - 0001 - 35</v>
      </c>
      <c r="P17" s="194">
        <v>13</v>
      </c>
      <c r="Q17" s="194" t="str">
        <f>IF(ISBLANK(Table_Quantities[[#This Row],[Funding Code]]),"","JN "&amp;INDEX(Table_Funding[#Data],MATCH(Table_Quantities[[#This Row],[Funding Code]],Table_Funding[Funding Code],0),2))</f>
        <v>JN 123456</v>
      </c>
      <c r="R17" s="195" t="str">
        <f>IF(ISBLANK(Table_Quantities[[#This Row],[Pay Item]]),"",INDEX(Table_PayItems[#Data],MATCH(Table_Quantities[[#This Row],[Pay Item]],Table_PayItems[Concentrated Name],0),ITEM_SSSP))</f>
        <v xml:space="preserve"> </v>
      </c>
      <c r="S17" s="201"/>
      <c r="T17" s="200"/>
      <c r="U17" s="200"/>
      <c r="V17" s="193">
        <v>750</v>
      </c>
      <c r="W17" s="195" t="str">
        <f>IF(ISBLANK(Table_Quantities[[#This Row],[Pay Item]]),"",INDEX(Table_PayItems[#Data],MATCH(Table_Quantities[[#This Row],[Pay Item]],Table_PayItems[Concentrated Name],0),ITEM_DESCRIPTION))</f>
        <v>Excavation, Earth</v>
      </c>
      <c r="X17" s="195" t="str">
        <f>IF(Table_Quantities[[#This Row],[Supplementary Description]]="","",IF(LEN(Table_Quantities[[#This Row],[Supplementary Description]])&gt;40, LEFT(Table_Quantities[[#This Row],[Supplementary Description]],40), Table_Quantities[[#This Row],[Supplementary Description]]))</f>
        <v/>
      </c>
      <c r="Y17" s="200" t="str">
        <f>IF(LEN(Table_Quantities[[#This Row],[Supplementary Description]])&gt;40, RIGHT(Table_Quantities[[#This Row],[Supplementary Description]],LEN(Table_Quantities[[#This Row],[Supplementary Description]])-40), "")</f>
        <v/>
      </c>
      <c r="Z17"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35</v>
      </c>
      <c r="AA17"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750</v>
      </c>
      <c r="AB17" s="195" t="str">
        <f>IF(MID(Table_Quantities[Item No.],4,1)="7",Table_Quantities[[#This Row],[Supplemental1]]&amp;Table_Quantities[[#This Row],[Supplemental2]],Table_Quantities[[#This Row],[Description]])</f>
        <v>Excavation, Earth</v>
      </c>
      <c r="AC17"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17" s="195" t="str">
        <f>IF(ISBLANK(Table_Quantities[[#This Row],[Funding Code]]),"",RIGHT(Table_Quantities[[#This Row],[Funding Code]],4))</f>
        <v>0001</v>
      </c>
      <c r="AE17" s="195" t="str">
        <f>IF(ISBLANK(Table_Quantities[[#This Row],[Funding Code]]),"","CAT "&amp;Table_Quantities[[#This Row],[Category]])</f>
        <v>CAT 0001</v>
      </c>
      <c r="AF17"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7" s="195">
        <f>IFERROR(FIND("%%",SUBSTITUTE(Table_Quantities[[#This Row],[Pay Item Description]]," ","%%",ML-LEN(SUBSTITUTE(LEFT(Table_Quantities[[#This Row],[Pay Item Description]],ML)," ","")))),LEN(Table_Quantities[[#This Row],[Pay Item Description]]))</f>
        <v>12</v>
      </c>
      <c r="AH17" s="195">
        <f>IFERROR(FIND("%%",SUBSTITUTE(Table_Quantities[[#This Row],[Pay Item Description]]," ","%%",Table_Quantities[[#This Row],[1]]+ML+1-LEN(SUBSTITUTE(LEFT(Table_Quantities[[#This Row],[Pay Item Description]],(Table_Quantities[[#This Row],[1]]+ML+1))," ",""))))-1,LEN(Table_Quantities[[#This Row],[Pay Item Description]]))</f>
        <v>17</v>
      </c>
      <c r="AI17" s="195">
        <f>IFERROR(FIND("%%",SUBSTITUTE(Table_Quantities[[#This Row],[Pay Item Description]]," ","%%",Table_Quantities[[#This Row],[2]]+ML+2-LEN(SUBSTITUTE(LEFT(Table_Quantities[[#This Row],[Pay Item Description]],(Table_Quantities[[#This Row],[2]]+ML+2))," ",""))))-1,LEN(Table_Quantities[[#This Row],[Pay Item Description]]))</f>
        <v>17</v>
      </c>
      <c r="AJ17" s="195">
        <f>IFERROR(FIND("%%",SUBSTITUTE(Table_Quantities[[#This Row],[Pay Item Description]]," ","%%",Table_Quantities[[#This Row],[3]]+ML+3-LEN(SUBSTITUTE(LEFT(Table_Quantities[[#This Row],[Pay Item Description]],(Table_Quantities[[#This Row],[3]]+ML+3))," ",""))))-1,LEN(Table_Quantities[[#This Row],[Pay Item Description]]))</f>
        <v>17</v>
      </c>
      <c r="AK17" s="195">
        <f>IFERROR(FIND("%%",SUBSTITUTE(Table_Quantities[[#This Row],[Pay Item Description]]," ","%%",Table_Quantities[[#This Row],[4]]+ML+4-LEN(SUBSTITUTE(LEFT(Table_Quantities[[#This Row],[Pay Item Description]],(Table_Quantities[[#This Row],[4]]+ML+4))," ",""))))-1,LEN(Table_Quantities[[#This Row],[Pay Item Description]]))</f>
        <v>17</v>
      </c>
      <c r="AL17" s="195">
        <f>IFERROR(FIND("%%",SUBSTITUTE(Table_Quantities[[#This Row],[Pay Item Description]]," ","%%",Table_Quantities[[#This Row],[5]]+ML+5-LEN(SUBSTITUTE(LEFT(Table_Quantities[[#This Row],[Pay Item Description]],(Table_Quantities[[#This Row],[5]]+ML+5))," ",""))))-1,LEN(Table_Quantities[[#This Row],[Pay Item Description]]))</f>
        <v>17</v>
      </c>
      <c r="AM17" s="195" t="str">
        <f>TRIM(MID(Table_Quantities[[#This Row],[Pay Item Description]],1,(Table_Quantities[[#This Row],[1]])))</f>
        <v>Excavation,</v>
      </c>
      <c r="AN17" s="195" t="str">
        <f>TRIM(MID(Table_Quantities[[#This Row],[Pay Item Description]],Table_Quantities[[#This Row],[1]]+1,(Table_Quantities[[#This Row],[2]]-Table_Quantities[[#This Row],[1]])))</f>
        <v>Earth</v>
      </c>
      <c r="AO17" s="195" t="str">
        <f>TRIM(MID(Table_Quantities[[#This Row],[Pay Item Description]],Table_Quantities[[#This Row],[2]]+1,(Table_Quantities[[#This Row],[3]]-Table_Quantities[[#This Row],[2]])))</f>
        <v/>
      </c>
      <c r="AP17" s="195" t="str">
        <f>TRIM(MID(Table_Quantities[[#This Row],[Pay Item Description]],Table_Quantities[[#This Row],[3]]+1,(Table_Quantities[[#This Row],[4]]-Table_Quantities[[#This Row],[3]])))</f>
        <v/>
      </c>
      <c r="AQ17" s="195" t="str">
        <f>TRIM(MID(Table_Quantities[[#This Row],[Pay Item Description]],Table_Quantities[[#This Row],[4]]+1,(Table_Quantities[[#This Row],[5]]-Table_Quantities[[#This Row],[4]])))</f>
        <v/>
      </c>
      <c r="AR17" s="195" t="str">
        <f>TRIM(MID(Table_Quantities[[#This Row],[Pay Item Description]],Table_Quantities[[#This Row],[5]]+1,(Table_Quantities[[#This Row],[6]]-Table_Quantities[[#This Row],[5]])))</f>
        <v/>
      </c>
      <c r="AS17" s="195">
        <f>IF(ISBLANK(Table_Quantities[[#This Row],[Funding Code]]),"",INDEX(Table_Funding[#Data],MATCH(Table_Quantities[[#This Row],[Funding Code]],Table_Funding[Funding Code],0),MATCH("Bridge Number",Table_Funding[#Headers],0)))</f>
        <v>0</v>
      </c>
      <c r="AT17"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Excavation, Earth</v>
      </c>
      <c r="AV17"/>
      <c r="AW17"/>
      <c r="AX17"/>
      <c r="AY17"/>
      <c r="AZ17"/>
      <c r="BA17"/>
      <c r="BB17"/>
    </row>
    <row r="18" spans="1:54" x14ac:dyDescent="0.25">
      <c r="B18" s="132"/>
      <c r="C18" s="132"/>
      <c r="D18" s="132"/>
      <c r="E18" s="132"/>
      <c r="F18" s="132"/>
      <c r="G18" s="132"/>
      <c r="H18" s="161" t="str">
        <f>IF(ISBLANK(Table_Quantities[[#This Row],[Pay Item]]),"",INDEX(Table_PayItems[],MATCH(Table_Quantities[[#This Row],[Pay Item]],Table_PayItems[Concentrated Name],0),ITEM_NO))</f>
        <v/>
      </c>
      <c r="I18" s="166"/>
      <c r="J18" s="166"/>
      <c r="K18" s="168"/>
      <c r="L18" s="193" t="str">
        <f>IF(ISBLANK(Table_Quantities[[#This Row],[Pay Item]]),"",INDEX(Table_PayItems[#Data],MATCH(Table_Quantities[[#This Row],[Pay Item]],Table_PayItems[Concentrated Name],0),ITEM_UNITS))</f>
        <v/>
      </c>
      <c r="M18" s="166"/>
      <c r="N18" s="194" t="str">
        <f>IF(AND(Table_Quantities[[#This Row],[Unit Price]]&gt;0,NOT(ISBLANK(Table_Quantities[[#This Row],[QuantityCalc]]))),Table_Quantities[[#This Row],[QuantityCalc]]*Table_Quantities[[#This Row],[Unit Price]],"")</f>
        <v/>
      </c>
      <c r="O18" s="194" t="str">
        <f>IF(OR(ISBLANK(Table_Quantities[[#This Row],[Funding Code]]),ISBLANK(Table_Quantities[[#This Row],[BreakdownID]])),"",Table_Quantities[[#This Row],[Funding Code]]&amp;" - "&amp;Table_Quantities[[#This Row],[BreakdownID]])</f>
        <v/>
      </c>
      <c r="P18" s="194">
        <v>14</v>
      </c>
      <c r="Q18" s="194" t="str">
        <f>IF(ISBLANK(Table_Quantities[[#This Row],[Funding Code]]),"","JN "&amp;INDEX(Table_Funding[#Data],MATCH(Table_Quantities[[#This Row],[Funding Code]],Table_Funding[Funding Code],0),2))</f>
        <v/>
      </c>
      <c r="R18" s="195" t="str">
        <f>IF(ISBLANK(Table_Quantities[[#This Row],[Pay Item]]),"",INDEX(Table_PayItems[#Data],MATCH(Table_Quantities[[#This Row],[Pay Item]],Table_PayItems[Concentrated Name],0),ITEM_SSSP))</f>
        <v/>
      </c>
      <c r="S18" s="201"/>
      <c r="T18" s="200"/>
      <c r="U18" s="200"/>
      <c r="V18" s="193">
        <v>0</v>
      </c>
      <c r="W18" s="195" t="str">
        <f>IF(ISBLANK(Table_Quantities[[#This Row],[Pay Item]]),"",INDEX(Table_PayItems[#Data],MATCH(Table_Quantities[[#This Row],[Pay Item]],Table_PayItems[Concentrated Name],0),ITEM_DESCRIPTION))</f>
        <v/>
      </c>
      <c r="X18" s="195" t="str">
        <f>IF(Table_Quantities[[#This Row],[Supplementary Description]]="","",IF(LEN(Table_Quantities[[#This Row],[Supplementary Description]])&gt;40, LEFT(Table_Quantities[[#This Row],[Supplementary Description]],40), Table_Quantities[[#This Row],[Supplementary Description]]))</f>
        <v/>
      </c>
      <c r="Y18" s="200" t="str">
        <f>IF(LEN(Table_Quantities[[#This Row],[Supplementary Description]])&gt;40, RIGHT(Table_Quantities[[#This Row],[Supplementary Description]],LEN(Table_Quantities[[#This Row],[Supplementary Description]])-40), "")</f>
        <v/>
      </c>
      <c r="Z18"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
      </c>
      <c r="AA18"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0</v>
      </c>
      <c r="AB18" s="195" t="str">
        <f>IF(MID(Table_Quantities[Item No.],4,1)="7",Table_Quantities[[#This Row],[Supplemental1]]&amp;Table_Quantities[[#This Row],[Supplemental2]],Table_Quantities[[#This Row],[Description]])</f>
        <v/>
      </c>
      <c r="AC18"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0</v>
      </c>
      <c r="AD18" s="195" t="str">
        <f>IF(ISBLANK(Table_Quantities[[#This Row],[Funding Code]]),"",RIGHT(Table_Quantities[[#This Row],[Funding Code]],4))</f>
        <v/>
      </c>
      <c r="AE18" s="195" t="str">
        <f>IF(ISBLANK(Table_Quantities[[#This Row],[Funding Code]]),"","CAT "&amp;Table_Quantities[[#This Row],[Category]])</f>
        <v/>
      </c>
      <c r="AF18" s="196" t="e">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#N/A</v>
      </c>
      <c r="AG18" s="195">
        <f>IFERROR(FIND("%%",SUBSTITUTE(Table_Quantities[[#This Row],[Pay Item Description]]," ","%%",ML-LEN(SUBSTITUTE(LEFT(Table_Quantities[[#This Row],[Pay Item Description]],ML)," ","")))),LEN(Table_Quantities[[#This Row],[Pay Item Description]]))</f>
        <v>0</v>
      </c>
      <c r="AH18" s="195">
        <f>IFERROR(FIND("%%",SUBSTITUTE(Table_Quantities[[#This Row],[Pay Item Description]]," ","%%",Table_Quantities[[#This Row],[1]]+ML+1-LEN(SUBSTITUTE(LEFT(Table_Quantities[[#This Row],[Pay Item Description]],(Table_Quantities[[#This Row],[1]]+ML+1))," ",""))))-1,LEN(Table_Quantities[[#This Row],[Pay Item Description]]))</f>
        <v>0</v>
      </c>
      <c r="AI18" s="195">
        <f>IFERROR(FIND("%%",SUBSTITUTE(Table_Quantities[[#This Row],[Pay Item Description]]," ","%%",Table_Quantities[[#This Row],[2]]+ML+2-LEN(SUBSTITUTE(LEFT(Table_Quantities[[#This Row],[Pay Item Description]],(Table_Quantities[[#This Row],[2]]+ML+2))," ",""))))-1,LEN(Table_Quantities[[#This Row],[Pay Item Description]]))</f>
        <v>0</v>
      </c>
      <c r="AJ18" s="195">
        <f>IFERROR(FIND("%%",SUBSTITUTE(Table_Quantities[[#This Row],[Pay Item Description]]," ","%%",Table_Quantities[[#This Row],[3]]+ML+3-LEN(SUBSTITUTE(LEFT(Table_Quantities[[#This Row],[Pay Item Description]],(Table_Quantities[[#This Row],[3]]+ML+3))," ",""))))-1,LEN(Table_Quantities[[#This Row],[Pay Item Description]]))</f>
        <v>0</v>
      </c>
      <c r="AK18" s="195">
        <f>IFERROR(FIND("%%",SUBSTITUTE(Table_Quantities[[#This Row],[Pay Item Description]]," ","%%",Table_Quantities[[#This Row],[4]]+ML+4-LEN(SUBSTITUTE(LEFT(Table_Quantities[[#This Row],[Pay Item Description]],(Table_Quantities[[#This Row],[4]]+ML+4))," ",""))))-1,LEN(Table_Quantities[[#This Row],[Pay Item Description]]))</f>
        <v>0</v>
      </c>
      <c r="AL18" s="195">
        <f>IFERROR(FIND("%%",SUBSTITUTE(Table_Quantities[[#This Row],[Pay Item Description]]," ","%%",Table_Quantities[[#This Row],[5]]+ML+5-LEN(SUBSTITUTE(LEFT(Table_Quantities[[#This Row],[Pay Item Description]],(Table_Quantities[[#This Row],[5]]+ML+5))," ",""))))-1,LEN(Table_Quantities[[#This Row],[Pay Item Description]]))</f>
        <v>0</v>
      </c>
      <c r="AM18" s="195" t="str">
        <f>TRIM(MID(Table_Quantities[[#This Row],[Pay Item Description]],1,(Table_Quantities[[#This Row],[1]])))</f>
        <v/>
      </c>
      <c r="AN18" s="195" t="str">
        <f>TRIM(MID(Table_Quantities[[#This Row],[Pay Item Description]],Table_Quantities[[#This Row],[1]]+1,(Table_Quantities[[#This Row],[2]]-Table_Quantities[[#This Row],[1]])))</f>
        <v/>
      </c>
      <c r="AO18" s="195" t="str">
        <f>TRIM(MID(Table_Quantities[[#This Row],[Pay Item Description]],Table_Quantities[[#This Row],[2]]+1,(Table_Quantities[[#This Row],[3]]-Table_Quantities[[#This Row],[2]])))</f>
        <v/>
      </c>
      <c r="AP18" s="195" t="str">
        <f>TRIM(MID(Table_Quantities[[#This Row],[Pay Item Description]],Table_Quantities[[#This Row],[3]]+1,(Table_Quantities[[#This Row],[4]]-Table_Quantities[[#This Row],[3]])))</f>
        <v/>
      </c>
      <c r="AQ18" s="195" t="str">
        <f>TRIM(MID(Table_Quantities[[#This Row],[Pay Item Description]],Table_Quantities[[#This Row],[4]]+1,(Table_Quantities[[#This Row],[5]]-Table_Quantities[[#This Row],[4]])))</f>
        <v/>
      </c>
      <c r="AR18" s="195" t="str">
        <f>TRIM(MID(Table_Quantities[[#This Row],[Pay Item Description]],Table_Quantities[[#This Row],[5]]+1,(Table_Quantities[[#This Row],[6]]-Table_Quantities[[#This Row],[5]])))</f>
        <v/>
      </c>
      <c r="AS18" s="195" t="str">
        <f>IF(ISBLANK(Table_Quantities[[#This Row],[Funding Code]]),"",INDEX(Table_Funding[#Data],MATCH(Table_Quantities[[#This Row],[Funding Code]],Table_Funding[Funding Code],0),MATCH("Bridge Number",Table_Funding[#Headers],0)))</f>
        <v/>
      </c>
      <c r="AT18"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
      </c>
      <c r="AV18"/>
      <c r="AW18"/>
      <c r="AX18"/>
      <c r="AY18"/>
      <c r="AZ18"/>
      <c r="BA18"/>
      <c r="BB18"/>
    </row>
    <row r="19" spans="1:54" x14ac:dyDescent="0.25">
      <c r="B19" s="132" t="s">
        <v>7945</v>
      </c>
      <c r="C19" s="166"/>
      <c r="D19" s="166"/>
      <c r="E19" s="166"/>
      <c r="F19" s="166"/>
      <c r="G19" s="166"/>
      <c r="H19" s="161" t="str">
        <f>IF(ISBLANK(Table_Quantities[[#This Row],[Pay Item]]),"",INDEX(Table_PayItems[],MATCH(Table_Quantities[[#This Row],[Pay Item]],Table_PayItems[Concentrated Name],0),ITEM_NO))</f>
        <v>7120020</v>
      </c>
      <c r="I19" s="166" t="s">
        <v>7953</v>
      </c>
      <c r="J19" s="252"/>
      <c r="K19" s="168">
        <v>250</v>
      </c>
      <c r="L19" s="193" t="str">
        <f>IF(ISBLANK(Table_Quantities[[#This Row],[Pay Item]]),"",INDEX(Table_PayItems[#Data],MATCH(Table_Quantities[[#This Row],[Pay Item]],Table_PayItems[Concentrated Name],0),ITEM_UNITS))</f>
        <v>Syd</v>
      </c>
      <c r="M19" s="166"/>
      <c r="N19" s="194" t="str">
        <f>IF(AND(Table_Quantities[[#This Row],[Unit Price]]&gt;0,NOT(ISBLANK(Table_Quantities[[#This Row],[QuantityCalc]]))),Table_Quantities[[#This Row],[QuantityCalc]]*Table_Quantities[[#This Row],[Unit Price]],"")</f>
        <v/>
      </c>
      <c r="O19" s="194" t="str">
        <f>IF(OR(ISBLANK(Table_Quantities[[#This Row],[Funding Code]]),ISBLANK(Table_Quantities[[#This Row],[BreakdownID]])),"",Table_Quantities[[#This Row],[Funding Code]]&amp;" - "&amp;Table_Quantities[[#This Row],[BreakdownID]])</f>
        <v>123456 - 0002 - R01-03035</v>
      </c>
      <c r="P19" s="194">
        <v>15</v>
      </c>
      <c r="Q19" s="194" t="str">
        <f>IF(ISBLANK(Table_Quantities[[#This Row],[Funding Code]]),"","JN "&amp;INDEX(Table_Funding[#Data],MATCH(Table_Quantities[[#This Row],[Funding Code]],Table_Funding[Funding Code],0),2))</f>
        <v>JN 123456</v>
      </c>
      <c r="R19" s="195" t="str">
        <f>IF(ISBLANK(Table_Quantities[[#This Row],[Pay Item]]),"",INDEX(Table_PayItems[#Data],MATCH(Table_Quantities[[#This Row],[Pay Item]],Table_PayItems[Concentrated Name],0),ITEM_SSSP))</f>
        <v>712B</v>
      </c>
      <c r="S19" s="201"/>
      <c r="T19" s="200"/>
      <c r="U19" s="200"/>
      <c r="V19" s="193">
        <v>250</v>
      </c>
      <c r="W19" s="195" t="str">
        <f>IF(ISBLANK(Table_Quantities[[#This Row],[Pay Item]]),"",INDEX(Table_PayItems[#Data],MATCH(Table_Quantities[[#This Row],[Pay Item]],Table_PayItems[Concentrated Name],0),ITEM_DESCRIPTION))</f>
        <v>Epoxy Ovly</v>
      </c>
      <c r="X19" s="195" t="str">
        <f>IF(Table_Quantities[[#This Row],[Supplementary Description]]="","",IF(LEN(Table_Quantities[[#This Row],[Supplementary Description]])&gt;40, LEFT(Table_Quantities[[#This Row],[Supplementary Description]],40), Table_Quantities[[#This Row],[Supplementary Description]]))</f>
        <v/>
      </c>
      <c r="Y19" s="200" t="str">
        <f>IF(LEN(Table_Quantities[[#This Row],[Supplementary Description]])&gt;40, RIGHT(Table_Quantities[[#This Row],[Supplementary Description]],LEN(Table_Quantities[[#This Row],[Supplementary Description]])-40), "")</f>
        <v/>
      </c>
      <c r="Z19"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R01-03035</v>
      </c>
      <c r="AA19"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250</v>
      </c>
      <c r="AB19" s="195" t="str">
        <f>IF(MID(Table_Quantities[Item No.],4,1)="7",Table_Quantities[[#This Row],[Supplemental1]]&amp;Table_Quantities[[#This Row],[Supplemental2]],Table_Quantities[[#This Row],[Description]])</f>
        <v>Epoxy Ovly</v>
      </c>
      <c r="AC19"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19" s="195" t="str">
        <f>IF(ISBLANK(Table_Quantities[[#This Row],[Funding Code]]),"",RIGHT(Table_Quantities[[#This Row],[Funding Code]],4))</f>
        <v>0002</v>
      </c>
      <c r="AE19" s="195" t="str">
        <f>IF(ISBLANK(Table_Quantities[[#This Row],[Funding Code]]),"","CAT "&amp;Table_Quantities[[#This Row],[Category]])</f>
        <v>CAT 0002</v>
      </c>
      <c r="AF19"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9" s="195">
        <f>IFERROR(FIND("%%",SUBSTITUTE(Table_Quantities[[#This Row],[Pay Item Description]]," ","%%",ML-LEN(SUBSTITUTE(LEFT(Table_Quantities[[#This Row],[Pay Item Description]],ML)," ","")))),LEN(Table_Quantities[[#This Row],[Pay Item Description]]))</f>
        <v>10</v>
      </c>
      <c r="AH19" s="195">
        <f>IFERROR(FIND("%%",SUBSTITUTE(Table_Quantities[[#This Row],[Pay Item Description]]," ","%%",Table_Quantities[[#This Row],[1]]+ML+1-LEN(SUBSTITUTE(LEFT(Table_Quantities[[#This Row],[Pay Item Description]],(Table_Quantities[[#This Row],[1]]+ML+1))," ",""))))-1,LEN(Table_Quantities[[#This Row],[Pay Item Description]]))</f>
        <v>10</v>
      </c>
      <c r="AI19" s="195">
        <f>IFERROR(FIND("%%",SUBSTITUTE(Table_Quantities[[#This Row],[Pay Item Description]]," ","%%",Table_Quantities[[#This Row],[2]]+ML+2-LEN(SUBSTITUTE(LEFT(Table_Quantities[[#This Row],[Pay Item Description]],(Table_Quantities[[#This Row],[2]]+ML+2))," ",""))))-1,LEN(Table_Quantities[[#This Row],[Pay Item Description]]))</f>
        <v>10</v>
      </c>
      <c r="AJ19" s="195">
        <f>IFERROR(FIND("%%",SUBSTITUTE(Table_Quantities[[#This Row],[Pay Item Description]]," ","%%",Table_Quantities[[#This Row],[3]]+ML+3-LEN(SUBSTITUTE(LEFT(Table_Quantities[[#This Row],[Pay Item Description]],(Table_Quantities[[#This Row],[3]]+ML+3))," ",""))))-1,LEN(Table_Quantities[[#This Row],[Pay Item Description]]))</f>
        <v>10</v>
      </c>
      <c r="AK19" s="195">
        <f>IFERROR(FIND("%%",SUBSTITUTE(Table_Quantities[[#This Row],[Pay Item Description]]," ","%%",Table_Quantities[[#This Row],[4]]+ML+4-LEN(SUBSTITUTE(LEFT(Table_Quantities[[#This Row],[Pay Item Description]],(Table_Quantities[[#This Row],[4]]+ML+4))," ",""))))-1,LEN(Table_Quantities[[#This Row],[Pay Item Description]]))</f>
        <v>10</v>
      </c>
      <c r="AL19" s="195">
        <f>IFERROR(FIND("%%",SUBSTITUTE(Table_Quantities[[#This Row],[Pay Item Description]]," ","%%",Table_Quantities[[#This Row],[5]]+ML+5-LEN(SUBSTITUTE(LEFT(Table_Quantities[[#This Row],[Pay Item Description]],(Table_Quantities[[#This Row],[5]]+ML+5))," ",""))))-1,LEN(Table_Quantities[[#This Row],[Pay Item Description]]))</f>
        <v>10</v>
      </c>
      <c r="AM19" s="195" t="str">
        <f>TRIM(MID(Table_Quantities[[#This Row],[Pay Item Description]],1,(Table_Quantities[[#This Row],[1]])))</f>
        <v>Epoxy Ovly</v>
      </c>
      <c r="AN19" s="195" t="str">
        <f>TRIM(MID(Table_Quantities[[#This Row],[Pay Item Description]],Table_Quantities[[#This Row],[1]]+1,(Table_Quantities[[#This Row],[2]]-Table_Quantities[[#This Row],[1]])))</f>
        <v/>
      </c>
      <c r="AO19" s="195" t="str">
        <f>TRIM(MID(Table_Quantities[[#This Row],[Pay Item Description]],Table_Quantities[[#This Row],[2]]+1,(Table_Quantities[[#This Row],[3]]-Table_Quantities[[#This Row],[2]])))</f>
        <v/>
      </c>
      <c r="AP19" s="195" t="str">
        <f>TRIM(MID(Table_Quantities[[#This Row],[Pay Item Description]],Table_Quantities[[#This Row],[3]]+1,(Table_Quantities[[#This Row],[4]]-Table_Quantities[[#This Row],[3]])))</f>
        <v/>
      </c>
      <c r="AQ19" s="195" t="str">
        <f>TRIM(MID(Table_Quantities[[#This Row],[Pay Item Description]],Table_Quantities[[#This Row],[4]]+1,(Table_Quantities[[#This Row],[5]]-Table_Quantities[[#This Row],[4]])))</f>
        <v/>
      </c>
      <c r="AR19" s="195" t="str">
        <f>TRIM(MID(Table_Quantities[[#This Row],[Pay Item Description]],Table_Quantities[[#This Row],[5]]+1,(Table_Quantities[[#This Row],[6]]-Table_Quantities[[#This Row],[5]])))</f>
        <v/>
      </c>
      <c r="AS19" s="195" t="str">
        <f>IF(ISBLANK(Table_Quantities[[#This Row],[Funding Code]]),"",INDEX(Table_Funding[#Data],MATCH(Table_Quantities[[#This Row],[Funding Code]],Table_Funding[Funding Code],0),MATCH("Bridge Number",Table_Funding[#Headers],0)))</f>
        <v>R01-03035</v>
      </c>
      <c r="AT19"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Epoxy Ovly</v>
      </c>
      <c r="AV19"/>
      <c r="AW19"/>
      <c r="AX19"/>
      <c r="AY19"/>
      <c r="AZ19"/>
      <c r="BA19"/>
      <c r="BB19"/>
    </row>
    <row r="20" spans="1:54" x14ac:dyDescent="0.25">
      <c r="B20" s="132" t="s">
        <v>7945</v>
      </c>
      <c r="C20" s="132"/>
      <c r="D20" s="132"/>
      <c r="E20" s="132"/>
      <c r="F20" s="132"/>
      <c r="G20" s="132"/>
      <c r="H20" s="161" t="str">
        <f>IF(ISBLANK(Table_Quantities[[#This Row],[Pay Item]]),"",INDEX(Table_PayItems[],MATCH(Table_Quantities[[#This Row],[Pay Item]],Table_PayItems[Concentrated Name],0),ITEM_NO))</f>
        <v>7120021</v>
      </c>
      <c r="I20" s="166" t="s">
        <v>7954</v>
      </c>
      <c r="J20" s="251"/>
      <c r="K20" s="165">
        <v>250</v>
      </c>
      <c r="L20" s="193" t="str">
        <f>IF(ISBLANK(Table_Quantities[[#This Row],[Pay Item]]),"",INDEX(Table_PayItems[#Data],MATCH(Table_Quantities[[#This Row],[Pay Item]],Table_PayItems[Concentrated Name],0),ITEM_UNITS))</f>
        <v>Syd</v>
      </c>
      <c r="M20" s="166"/>
      <c r="N20" s="194" t="str">
        <f>IF(AND(Table_Quantities[[#This Row],[Unit Price]]&gt;0,NOT(ISBLANK(Table_Quantities[[#This Row],[QuantityCalc]]))),Table_Quantities[[#This Row],[QuantityCalc]]*Table_Quantities[[#This Row],[Unit Price]],"")</f>
        <v/>
      </c>
      <c r="O20" s="194" t="str">
        <f>IF(OR(ISBLANK(Table_Quantities[[#This Row],[Funding Code]]),ISBLANK(Table_Quantities[[#This Row],[BreakdownID]])),"",Table_Quantities[[#This Row],[Funding Code]]&amp;" - "&amp;Table_Quantities[[#This Row],[BreakdownID]])</f>
        <v>123456 - 0002 - R01-03035</v>
      </c>
      <c r="P20" s="194">
        <v>16</v>
      </c>
      <c r="Q20" s="194" t="str">
        <f>IF(ISBLANK(Table_Quantities[[#This Row],[Funding Code]]),"","JN "&amp;INDEX(Table_Funding[#Data],MATCH(Table_Quantities[[#This Row],[Funding Code]],Table_Funding[Funding Code],0),2))</f>
        <v>JN 123456</v>
      </c>
      <c r="R20" s="195" t="str">
        <f>IF(ISBLANK(Table_Quantities[[#This Row],[Pay Item]]),"",INDEX(Table_PayItems[#Data],MATCH(Table_Quantities[[#This Row],[Pay Item]],Table_PayItems[Concentrated Name],0),ITEM_SSSP))</f>
        <v>712D</v>
      </c>
      <c r="S20" s="201"/>
      <c r="T20" s="200"/>
      <c r="U20" s="200"/>
      <c r="V20" s="193">
        <v>250</v>
      </c>
      <c r="W20" s="195" t="str">
        <f>IF(ISBLANK(Table_Quantities[[#This Row],[Pay Item]]),"",INDEX(Table_PayItems[#Data],MATCH(Table_Quantities[[#This Row],[Pay Item]],Table_PayItems[Concentrated Name],0),ITEM_DESCRIPTION))</f>
        <v>Epoxy Ovly, Rem</v>
      </c>
      <c r="X20" s="195" t="str">
        <f>IF(Table_Quantities[[#This Row],[Supplementary Description]]="","",IF(LEN(Table_Quantities[[#This Row],[Supplementary Description]])&gt;40, LEFT(Table_Quantities[[#This Row],[Supplementary Description]],40), Table_Quantities[[#This Row],[Supplementary Description]]))</f>
        <v/>
      </c>
      <c r="Y20" s="200" t="str">
        <f>IF(LEN(Table_Quantities[[#This Row],[Supplementary Description]])&gt;40, RIGHT(Table_Quantities[[#This Row],[Supplementary Description]],LEN(Table_Quantities[[#This Row],[Supplementary Description]])-40), "")</f>
        <v/>
      </c>
      <c r="Z20"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R01-03035</v>
      </c>
      <c r="AA20"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250</v>
      </c>
      <c r="AB20" s="195" t="str">
        <f>IF(MID(Table_Quantities[Item No.],4,1)="7",Table_Quantities[[#This Row],[Supplemental1]]&amp;Table_Quantities[[#This Row],[Supplemental2]],Table_Quantities[[#This Row],[Description]])</f>
        <v>Epoxy Ovly, Rem</v>
      </c>
      <c r="AC20"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20" s="195" t="str">
        <f>IF(ISBLANK(Table_Quantities[[#This Row],[Funding Code]]),"",RIGHT(Table_Quantities[[#This Row],[Funding Code]],4))</f>
        <v>0002</v>
      </c>
      <c r="AE20" s="195" t="str">
        <f>IF(ISBLANK(Table_Quantities[[#This Row],[Funding Code]]),"","CAT "&amp;Table_Quantities[[#This Row],[Category]])</f>
        <v>CAT 0002</v>
      </c>
      <c r="AF20"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20" s="195">
        <f>IFERROR(FIND("%%",SUBSTITUTE(Table_Quantities[[#This Row],[Pay Item Description]]," ","%%",ML-LEN(SUBSTITUTE(LEFT(Table_Quantities[[#This Row],[Pay Item Description]],ML)," ","")))),LEN(Table_Quantities[[#This Row],[Pay Item Description]]))</f>
        <v>12</v>
      </c>
      <c r="AH20" s="195">
        <f>IFERROR(FIND("%%",SUBSTITUTE(Table_Quantities[[#This Row],[Pay Item Description]]," ","%%",Table_Quantities[[#This Row],[1]]+ML+1-LEN(SUBSTITUTE(LEFT(Table_Quantities[[#This Row],[Pay Item Description]],(Table_Quantities[[#This Row],[1]]+ML+1))," ",""))))-1,LEN(Table_Quantities[[#This Row],[Pay Item Description]]))</f>
        <v>15</v>
      </c>
      <c r="AI20" s="195">
        <f>IFERROR(FIND("%%",SUBSTITUTE(Table_Quantities[[#This Row],[Pay Item Description]]," ","%%",Table_Quantities[[#This Row],[2]]+ML+2-LEN(SUBSTITUTE(LEFT(Table_Quantities[[#This Row],[Pay Item Description]],(Table_Quantities[[#This Row],[2]]+ML+2))," ",""))))-1,LEN(Table_Quantities[[#This Row],[Pay Item Description]]))</f>
        <v>15</v>
      </c>
      <c r="AJ20" s="195">
        <f>IFERROR(FIND("%%",SUBSTITUTE(Table_Quantities[[#This Row],[Pay Item Description]]," ","%%",Table_Quantities[[#This Row],[3]]+ML+3-LEN(SUBSTITUTE(LEFT(Table_Quantities[[#This Row],[Pay Item Description]],(Table_Quantities[[#This Row],[3]]+ML+3))," ",""))))-1,LEN(Table_Quantities[[#This Row],[Pay Item Description]]))</f>
        <v>15</v>
      </c>
      <c r="AK20" s="195">
        <f>IFERROR(FIND("%%",SUBSTITUTE(Table_Quantities[[#This Row],[Pay Item Description]]," ","%%",Table_Quantities[[#This Row],[4]]+ML+4-LEN(SUBSTITUTE(LEFT(Table_Quantities[[#This Row],[Pay Item Description]],(Table_Quantities[[#This Row],[4]]+ML+4))," ",""))))-1,LEN(Table_Quantities[[#This Row],[Pay Item Description]]))</f>
        <v>15</v>
      </c>
      <c r="AL20" s="195">
        <f>IFERROR(FIND("%%",SUBSTITUTE(Table_Quantities[[#This Row],[Pay Item Description]]," ","%%",Table_Quantities[[#This Row],[5]]+ML+5-LEN(SUBSTITUTE(LEFT(Table_Quantities[[#This Row],[Pay Item Description]],(Table_Quantities[[#This Row],[5]]+ML+5))," ",""))))-1,LEN(Table_Quantities[[#This Row],[Pay Item Description]]))</f>
        <v>15</v>
      </c>
      <c r="AM20" s="195" t="str">
        <f>TRIM(MID(Table_Quantities[[#This Row],[Pay Item Description]],1,(Table_Quantities[[#This Row],[1]])))</f>
        <v>Epoxy Ovly,</v>
      </c>
      <c r="AN20" s="195" t="str">
        <f>TRIM(MID(Table_Quantities[[#This Row],[Pay Item Description]],Table_Quantities[[#This Row],[1]]+1,(Table_Quantities[[#This Row],[2]]-Table_Quantities[[#This Row],[1]])))</f>
        <v>Rem</v>
      </c>
      <c r="AO20" s="195" t="str">
        <f>TRIM(MID(Table_Quantities[[#This Row],[Pay Item Description]],Table_Quantities[[#This Row],[2]]+1,(Table_Quantities[[#This Row],[3]]-Table_Quantities[[#This Row],[2]])))</f>
        <v/>
      </c>
      <c r="AP20" s="195" t="str">
        <f>TRIM(MID(Table_Quantities[[#This Row],[Pay Item Description]],Table_Quantities[[#This Row],[3]]+1,(Table_Quantities[[#This Row],[4]]-Table_Quantities[[#This Row],[3]])))</f>
        <v/>
      </c>
      <c r="AQ20" s="195" t="str">
        <f>TRIM(MID(Table_Quantities[[#This Row],[Pay Item Description]],Table_Quantities[[#This Row],[4]]+1,(Table_Quantities[[#This Row],[5]]-Table_Quantities[[#This Row],[4]])))</f>
        <v/>
      </c>
      <c r="AR20" s="195" t="str">
        <f>TRIM(MID(Table_Quantities[[#This Row],[Pay Item Description]],Table_Quantities[[#This Row],[5]]+1,(Table_Quantities[[#This Row],[6]]-Table_Quantities[[#This Row],[5]])))</f>
        <v/>
      </c>
      <c r="AS20" s="195" t="str">
        <f>IF(ISBLANK(Table_Quantities[[#This Row],[Funding Code]]),"",INDEX(Table_Funding[#Data],MATCH(Table_Quantities[[#This Row],[Funding Code]],Table_Funding[Funding Code],0),MATCH("Bridge Number",Table_Funding[#Headers],0)))</f>
        <v>R01-03035</v>
      </c>
      <c r="AT20"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Epoxy Ovly, Rem</v>
      </c>
      <c r="AV20"/>
      <c r="AW20"/>
      <c r="AX20"/>
      <c r="AY20"/>
      <c r="AZ20"/>
      <c r="BA20"/>
      <c r="BB20"/>
    </row>
    <row r="21" spans="1:54" x14ac:dyDescent="0.25">
      <c r="B21" s="132" t="s">
        <v>7945</v>
      </c>
      <c r="C21" s="166"/>
      <c r="D21" s="166"/>
      <c r="E21" s="166"/>
      <c r="F21" s="166"/>
      <c r="G21" s="166"/>
      <c r="H21" s="161" t="str">
        <f>IF(ISBLANK(Table_Quantities[[#This Row],[Pay Item]]),"",INDEX(Table_PayItems[],MATCH(Table_Quantities[[#This Row],[Pay Item]],Table_PayItems[Concentrated Name],0),ITEM_NO))</f>
        <v>7120004</v>
      </c>
      <c r="I21" s="166" t="s">
        <v>7955</v>
      </c>
      <c r="J21" s="252"/>
      <c r="K21" s="168">
        <v>55</v>
      </c>
      <c r="L21" s="193" t="str">
        <f>IF(ISBLANK(Table_Quantities[[#This Row],[Pay Item]]),"",INDEX(Table_PayItems[#Data],MATCH(Table_Quantities[[#This Row],[Pay Item]],Table_PayItems[Concentrated Name],0),ITEM_UNITS))</f>
        <v>Syd</v>
      </c>
      <c r="M21" s="166"/>
      <c r="N21" s="194" t="str">
        <f>IF(AND(Table_Quantities[[#This Row],[Unit Price]]&gt;0,NOT(ISBLANK(Table_Quantities[[#This Row],[QuantityCalc]]))),Table_Quantities[[#This Row],[QuantityCalc]]*Table_Quantities[[#This Row],[Unit Price]],"")</f>
        <v/>
      </c>
      <c r="O21" s="194" t="str">
        <f>IF(OR(ISBLANK(Table_Quantities[[#This Row],[Funding Code]]),ISBLANK(Table_Quantities[[#This Row],[BreakdownID]])),"",Table_Quantities[[#This Row],[Funding Code]]&amp;" - "&amp;Table_Quantities[[#This Row],[BreakdownID]])</f>
        <v>123456 - 0002 - R01-03035</v>
      </c>
      <c r="P21" s="194">
        <v>17</v>
      </c>
      <c r="Q21" s="194" t="str">
        <f>IF(ISBLANK(Table_Quantities[[#This Row],[Funding Code]]),"","JN "&amp;INDEX(Table_Funding[#Data],MATCH(Table_Quantities[[#This Row],[Funding Code]],Table_Funding[Funding Code],0),2))</f>
        <v>JN 123456</v>
      </c>
      <c r="R21" s="195" t="str">
        <f>IF(ISBLANK(Table_Quantities[[#This Row],[Pay Item]]),"",INDEX(Table_PayItems[#Data],MATCH(Table_Quantities[[#This Row],[Pay Item]],Table_PayItems[Concentrated Name],0),ITEM_SSSP))</f>
        <v xml:space="preserve"> </v>
      </c>
      <c r="S21" s="201"/>
      <c r="T21" s="200"/>
      <c r="U21" s="200"/>
      <c r="V21" s="193">
        <v>55</v>
      </c>
      <c r="W21" s="195" t="str">
        <f>IF(ISBLANK(Table_Quantities[[#This Row],[Pay Item]]),"",INDEX(Table_PayItems[#Data],MATCH(Table_Quantities[[#This Row],[Pay Item]],Table_PayItems[Concentrated Name],0),ITEM_DESCRIPTION))</f>
        <v>Hand Chipping, Deep</v>
      </c>
      <c r="X21" s="195" t="str">
        <f>IF(Table_Quantities[[#This Row],[Supplementary Description]]="","",IF(LEN(Table_Quantities[[#This Row],[Supplementary Description]])&gt;40, LEFT(Table_Quantities[[#This Row],[Supplementary Description]],40), Table_Quantities[[#This Row],[Supplementary Description]]))</f>
        <v/>
      </c>
      <c r="Y21" s="200" t="str">
        <f>IF(LEN(Table_Quantities[[#This Row],[Supplementary Description]])&gt;40, RIGHT(Table_Quantities[[#This Row],[Supplementary Description]],LEN(Table_Quantities[[#This Row],[Supplementary Description]])-40), "")</f>
        <v/>
      </c>
      <c r="Z21"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R01-03035</v>
      </c>
      <c r="AA21"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55</v>
      </c>
      <c r="AB21" s="195" t="str">
        <f>IF(MID(Table_Quantities[Item No.],4,1)="7",Table_Quantities[[#This Row],[Supplemental1]]&amp;Table_Quantities[[#This Row],[Supplemental2]],Table_Quantities[[#This Row],[Description]])</f>
        <v>Hand Chipping, Deep</v>
      </c>
      <c r="AC21"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21" s="195" t="str">
        <f>IF(ISBLANK(Table_Quantities[[#This Row],[Funding Code]]),"",RIGHT(Table_Quantities[[#This Row],[Funding Code]],4))</f>
        <v>0002</v>
      </c>
      <c r="AE21" s="195" t="str">
        <f>IF(ISBLANK(Table_Quantities[[#This Row],[Funding Code]]),"","CAT "&amp;Table_Quantities[[#This Row],[Category]])</f>
        <v>CAT 0002</v>
      </c>
      <c r="AF21"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21" s="195">
        <f>IFERROR(FIND("%%",SUBSTITUTE(Table_Quantities[[#This Row],[Pay Item Description]]," ","%%",ML-LEN(SUBSTITUTE(LEFT(Table_Quantities[[#This Row],[Pay Item Description]],ML)," ","")))),LEN(Table_Quantities[[#This Row],[Pay Item Description]]))</f>
        <v>15</v>
      </c>
      <c r="AH21" s="195">
        <f>IFERROR(FIND("%%",SUBSTITUTE(Table_Quantities[[#This Row],[Pay Item Description]]," ","%%",Table_Quantities[[#This Row],[1]]+ML+1-LEN(SUBSTITUTE(LEFT(Table_Quantities[[#This Row],[Pay Item Description]],(Table_Quantities[[#This Row],[1]]+ML+1))," ",""))))-1,LEN(Table_Quantities[[#This Row],[Pay Item Description]]))</f>
        <v>19</v>
      </c>
      <c r="AI21" s="195">
        <f>IFERROR(FIND("%%",SUBSTITUTE(Table_Quantities[[#This Row],[Pay Item Description]]," ","%%",Table_Quantities[[#This Row],[2]]+ML+2-LEN(SUBSTITUTE(LEFT(Table_Quantities[[#This Row],[Pay Item Description]],(Table_Quantities[[#This Row],[2]]+ML+2))," ",""))))-1,LEN(Table_Quantities[[#This Row],[Pay Item Description]]))</f>
        <v>19</v>
      </c>
      <c r="AJ21" s="195">
        <f>IFERROR(FIND("%%",SUBSTITUTE(Table_Quantities[[#This Row],[Pay Item Description]]," ","%%",Table_Quantities[[#This Row],[3]]+ML+3-LEN(SUBSTITUTE(LEFT(Table_Quantities[[#This Row],[Pay Item Description]],(Table_Quantities[[#This Row],[3]]+ML+3))," ",""))))-1,LEN(Table_Quantities[[#This Row],[Pay Item Description]]))</f>
        <v>19</v>
      </c>
      <c r="AK21" s="195">
        <f>IFERROR(FIND("%%",SUBSTITUTE(Table_Quantities[[#This Row],[Pay Item Description]]," ","%%",Table_Quantities[[#This Row],[4]]+ML+4-LEN(SUBSTITUTE(LEFT(Table_Quantities[[#This Row],[Pay Item Description]],(Table_Quantities[[#This Row],[4]]+ML+4))," ",""))))-1,LEN(Table_Quantities[[#This Row],[Pay Item Description]]))</f>
        <v>19</v>
      </c>
      <c r="AL21" s="195">
        <f>IFERROR(FIND("%%",SUBSTITUTE(Table_Quantities[[#This Row],[Pay Item Description]]," ","%%",Table_Quantities[[#This Row],[5]]+ML+5-LEN(SUBSTITUTE(LEFT(Table_Quantities[[#This Row],[Pay Item Description]],(Table_Quantities[[#This Row],[5]]+ML+5))," ",""))))-1,LEN(Table_Quantities[[#This Row],[Pay Item Description]]))</f>
        <v>19</v>
      </c>
      <c r="AM21" s="195" t="str">
        <f>TRIM(MID(Table_Quantities[[#This Row],[Pay Item Description]],1,(Table_Quantities[[#This Row],[1]])))</f>
        <v>Hand Chipping,</v>
      </c>
      <c r="AN21" s="195" t="str">
        <f>TRIM(MID(Table_Quantities[[#This Row],[Pay Item Description]],Table_Quantities[[#This Row],[1]]+1,(Table_Quantities[[#This Row],[2]]-Table_Quantities[[#This Row],[1]])))</f>
        <v>Deep</v>
      </c>
      <c r="AO21" s="195" t="str">
        <f>TRIM(MID(Table_Quantities[[#This Row],[Pay Item Description]],Table_Quantities[[#This Row],[2]]+1,(Table_Quantities[[#This Row],[3]]-Table_Quantities[[#This Row],[2]])))</f>
        <v/>
      </c>
      <c r="AP21" s="195" t="str">
        <f>TRIM(MID(Table_Quantities[[#This Row],[Pay Item Description]],Table_Quantities[[#This Row],[3]]+1,(Table_Quantities[[#This Row],[4]]-Table_Quantities[[#This Row],[3]])))</f>
        <v/>
      </c>
      <c r="AQ21" s="195" t="str">
        <f>TRIM(MID(Table_Quantities[[#This Row],[Pay Item Description]],Table_Quantities[[#This Row],[4]]+1,(Table_Quantities[[#This Row],[5]]-Table_Quantities[[#This Row],[4]])))</f>
        <v/>
      </c>
      <c r="AR21" s="195" t="str">
        <f>TRIM(MID(Table_Quantities[[#This Row],[Pay Item Description]],Table_Quantities[[#This Row],[5]]+1,(Table_Quantities[[#This Row],[6]]-Table_Quantities[[#This Row],[5]])))</f>
        <v/>
      </c>
      <c r="AS21" s="195" t="str">
        <f>IF(ISBLANK(Table_Quantities[[#This Row],[Funding Code]]),"",INDEX(Table_Funding[#Data],MATCH(Table_Quantities[[#This Row],[Funding Code]],Table_Funding[Funding Code],0),MATCH("Bridge Number",Table_Funding[#Headers],0)))</f>
        <v>R01-03035</v>
      </c>
      <c r="AT21"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Hand Chipping, Deep</v>
      </c>
      <c r="AV21"/>
      <c r="AW21"/>
      <c r="AX21"/>
      <c r="AY21"/>
      <c r="AZ21"/>
      <c r="BA21"/>
      <c r="BB21"/>
    </row>
    <row r="22" spans="1:54" x14ac:dyDescent="0.25">
      <c r="B22" s="132" t="s">
        <v>7945</v>
      </c>
      <c r="C22" s="132"/>
      <c r="D22" s="132"/>
      <c r="E22" s="132"/>
      <c r="F22" s="132"/>
      <c r="G22" s="132"/>
      <c r="H22" s="161" t="str">
        <f>IF(ISBLANK(Table_Quantities[[#This Row],[Pay Item]]),"",INDEX(Table_PayItems[],MATCH(Table_Quantities[[#This Row],[Pay Item]],Table_PayItems[Concentrated Name],0),ITEM_NO))</f>
        <v>7120007</v>
      </c>
      <c r="I22" s="166" t="s">
        <v>7956</v>
      </c>
      <c r="J22" s="251"/>
      <c r="K22" s="165">
        <v>650</v>
      </c>
      <c r="L22" s="193" t="str">
        <f>IF(ISBLANK(Table_Quantities[[#This Row],[Pay Item]]),"",INDEX(Table_PayItems[#Data],MATCH(Table_Quantities[[#This Row],[Pay Item]],Table_PayItems[Concentrated Name],0),ITEM_UNITS))</f>
        <v>Cft</v>
      </c>
      <c r="M22" s="166"/>
      <c r="N22" s="194" t="str">
        <f>IF(AND(Table_Quantities[[#This Row],[Unit Price]]&gt;0,NOT(ISBLANK(Table_Quantities[[#This Row],[QuantityCalc]]))),Table_Quantities[[#This Row],[QuantityCalc]]*Table_Quantities[[#This Row],[Unit Price]],"")</f>
        <v/>
      </c>
      <c r="O22" s="194" t="str">
        <f>IF(OR(ISBLANK(Table_Quantities[[#This Row],[Funding Code]]),ISBLANK(Table_Quantities[[#This Row],[BreakdownID]])),"",Table_Quantities[[#This Row],[Funding Code]]&amp;" - "&amp;Table_Quantities[[#This Row],[BreakdownID]])</f>
        <v>123456 - 0002 - R01-03035</v>
      </c>
      <c r="P22" s="194">
        <v>18</v>
      </c>
      <c r="Q22" s="194" t="str">
        <f>IF(ISBLANK(Table_Quantities[[#This Row],[Funding Code]]),"","JN "&amp;INDEX(Table_Funding[#Data],MATCH(Table_Quantities[[#This Row],[Funding Code]],Table_Funding[Funding Code],0),2))</f>
        <v>JN 123456</v>
      </c>
      <c r="R22" s="195" t="str">
        <f>IF(ISBLANK(Table_Quantities[[#This Row],[Pay Item]]),"",INDEX(Table_PayItems[#Data],MATCH(Table_Quantities[[#This Row],[Pay Item]],Table_PayItems[Concentrated Name],0),ITEM_SSSP))</f>
        <v xml:space="preserve"> </v>
      </c>
      <c r="S22" s="201"/>
      <c r="T22" s="200"/>
      <c r="U22" s="200"/>
      <c r="V22" s="193">
        <v>650</v>
      </c>
      <c r="W22" s="195" t="str">
        <f>IF(ISBLANK(Table_Quantities[[#This Row],[Pay Item]]),"",INDEX(Table_PayItems[#Data],MATCH(Table_Quantities[[#This Row],[Pay Item]],Table_PayItems[Concentrated Name],0),ITEM_DESCRIPTION))</f>
        <v>Hand Chipping, Other Than Deck</v>
      </c>
      <c r="X22" s="195" t="str">
        <f>IF(Table_Quantities[[#This Row],[Supplementary Description]]="","",IF(LEN(Table_Quantities[[#This Row],[Supplementary Description]])&gt;40, LEFT(Table_Quantities[[#This Row],[Supplementary Description]],40), Table_Quantities[[#This Row],[Supplementary Description]]))</f>
        <v/>
      </c>
      <c r="Y22" s="200" t="str">
        <f>IF(LEN(Table_Quantities[[#This Row],[Supplementary Description]])&gt;40, RIGHT(Table_Quantities[[#This Row],[Supplementary Description]],LEN(Table_Quantities[[#This Row],[Supplementary Description]])-40), "")</f>
        <v/>
      </c>
      <c r="Z22"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R01-03035</v>
      </c>
      <c r="AA22"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775</v>
      </c>
      <c r="AB22" s="195" t="str">
        <f>IF(MID(Table_Quantities[Item No.],4,1)="7",Table_Quantities[[#This Row],[Supplemental1]]&amp;Table_Quantities[[#This Row],[Supplemental2]],Table_Quantities[[#This Row],[Description]])</f>
        <v>Hand Chipping, Other Than Deck</v>
      </c>
      <c r="AC22"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v>
      </c>
      <c r="AD22" s="195" t="str">
        <f>IF(ISBLANK(Table_Quantities[[#This Row],[Funding Code]]),"",RIGHT(Table_Quantities[[#This Row],[Funding Code]],4))</f>
        <v>0002</v>
      </c>
      <c r="AE22" s="195" t="str">
        <f>IF(ISBLANK(Table_Quantities[[#This Row],[Funding Code]]),"","CAT "&amp;Table_Quantities[[#This Row],[Category]])</f>
        <v>CAT 0002</v>
      </c>
      <c r="AF22"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22" s="195">
        <f>IFERROR(FIND("%%",SUBSTITUTE(Table_Quantities[[#This Row],[Pay Item Description]]," ","%%",ML-LEN(SUBSTITUTE(LEFT(Table_Quantities[[#This Row],[Pay Item Description]],ML)," ","")))),LEN(Table_Quantities[[#This Row],[Pay Item Description]]))</f>
        <v>15</v>
      </c>
      <c r="AH22" s="195">
        <f>IFERROR(FIND("%%",SUBSTITUTE(Table_Quantities[[#This Row],[Pay Item Description]]," ","%%",Table_Quantities[[#This Row],[1]]+ML+1-LEN(SUBSTITUTE(LEFT(Table_Quantities[[#This Row],[Pay Item Description]],(Table_Quantities[[#This Row],[1]]+ML+1))," ",""))))-1,LEN(Table_Quantities[[#This Row],[Pay Item Description]]))</f>
        <v>30</v>
      </c>
      <c r="AI22" s="195">
        <f>IFERROR(FIND("%%",SUBSTITUTE(Table_Quantities[[#This Row],[Pay Item Description]]," ","%%",Table_Quantities[[#This Row],[2]]+ML+2-LEN(SUBSTITUTE(LEFT(Table_Quantities[[#This Row],[Pay Item Description]],(Table_Quantities[[#This Row],[2]]+ML+2))," ",""))))-1,LEN(Table_Quantities[[#This Row],[Pay Item Description]]))</f>
        <v>30</v>
      </c>
      <c r="AJ22" s="195">
        <f>IFERROR(FIND("%%",SUBSTITUTE(Table_Quantities[[#This Row],[Pay Item Description]]," ","%%",Table_Quantities[[#This Row],[3]]+ML+3-LEN(SUBSTITUTE(LEFT(Table_Quantities[[#This Row],[Pay Item Description]],(Table_Quantities[[#This Row],[3]]+ML+3))," ",""))))-1,LEN(Table_Quantities[[#This Row],[Pay Item Description]]))</f>
        <v>30</v>
      </c>
      <c r="AK22" s="195">
        <f>IFERROR(FIND("%%",SUBSTITUTE(Table_Quantities[[#This Row],[Pay Item Description]]," ","%%",Table_Quantities[[#This Row],[4]]+ML+4-LEN(SUBSTITUTE(LEFT(Table_Quantities[[#This Row],[Pay Item Description]],(Table_Quantities[[#This Row],[4]]+ML+4))," ",""))))-1,LEN(Table_Quantities[[#This Row],[Pay Item Description]]))</f>
        <v>30</v>
      </c>
      <c r="AL22" s="195">
        <f>IFERROR(FIND("%%",SUBSTITUTE(Table_Quantities[[#This Row],[Pay Item Description]]," ","%%",Table_Quantities[[#This Row],[5]]+ML+5-LEN(SUBSTITUTE(LEFT(Table_Quantities[[#This Row],[Pay Item Description]],(Table_Quantities[[#This Row],[5]]+ML+5))," ",""))))-1,LEN(Table_Quantities[[#This Row],[Pay Item Description]]))</f>
        <v>30</v>
      </c>
      <c r="AM22" s="195" t="str">
        <f>TRIM(MID(Table_Quantities[[#This Row],[Pay Item Description]],1,(Table_Quantities[[#This Row],[1]])))</f>
        <v>Hand Chipping,</v>
      </c>
      <c r="AN22" s="195" t="str">
        <f>TRIM(MID(Table_Quantities[[#This Row],[Pay Item Description]],Table_Quantities[[#This Row],[1]]+1,(Table_Quantities[[#This Row],[2]]-Table_Quantities[[#This Row],[1]])))</f>
        <v>Other Than Deck</v>
      </c>
      <c r="AO22" s="195" t="str">
        <f>TRIM(MID(Table_Quantities[[#This Row],[Pay Item Description]],Table_Quantities[[#This Row],[2]]+1,(Table_Quantities[[#This Row],[3]]-Table_Quantities[[#This Row],[2]])))</f>
        <v/>
      </c>
      <c r="AP22" s="195" t="str">
        <f>TRIM(MID(Table_Quantities[[#This Row],[Pay Item Description]],Table_Quantities[[#This Row],[3]]+1,(Table_Quantities[[#This Row],[4]]-Table_Quantities[[#This Row],[3]])))</f>
        <v/>
      </c>
      <c r="AQ22" s="195" t="str">
        <f>TRIM(MID(Table_Quantities[[#This Row],[Pay Item Description]],Table_Quantities[[#This Row],[4]]+1,(Table_Quantities[[#This Row],[5]]-Table_Quantities[[#This Row],[4]])))</f>
        <v/>
      </c>
      <c r="AR22" s="195" t="str">
        <f>TRIM(MID(Table_Quantities[[#This Row],[Pay Item Description]],Table_Quantities[[#This Row],[5]]+1,(Table_Quantities[[#This Row],[6]]-Table_Quantities[[#This Row],[5]])))</f>
        <v/>
      </c>
      <c r="AS22" s="195" t="str">
        <f>IF(ISBLANK(Table_Quantities[[#This Row],[Funding Code]]),"",INDEX(Table_Funding[#Data],MATCH(Table_Quantities[[#This Row],[Funding Code]],Table_Funding[Funding Code],0),MATCH("Bridge Number",Table_Funding[#Headers],0)))</f>
        <v>R01-03035</v>
      </c>
      <c r="AT22"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Hand Chipping, Other Than Deck</v>
      </c>
      <c r="AV22"/>
      <c r="AW22"/>
      <c r="AX22"/>
      <c r="AY22"/>
      <c r="AZ22"/>
      <c r="BA22"/>
      <c r="BB22"/>
    </row>
    <row r="23" spans="1:54" x14ac:dyDescent="0.25">
      <c r="B23" s="132" t="s">
        <v>7945</v>
      </c>
      <c r="C23" s="166"/>
      <c r="D23" s="166"/>
      <c r="E23" s="166"/>
      <c r="F23" s="166"/>
      <c r="G23" s="166"/>
      <c r="H23" s="161" t="str">
        <f>IF(ISBLANK(Table_Quantities[[#This Row],[Pay Item]]),"",INDEX(Table_PayItems[],MATCH(Table_Quantities[[#This Row],[Pay Item]],Table_PayItems[Concentrated Name],0),ITEM_NO))</f>
        <v>7120003</v>
      </c>
      <c r="I23" s="166" t="s">
        <v>7957</v>
      </c>
      <c r="J23" s="252"/>
      <c r="K23" s="168">
        <v>25</v>
      </c>
      <c r="L23" s="193" t="str">
        <f>IF(ISBLANK(Table_Quantities[[#This Row],[Pay Item]]),"",INDEX(Table_PayItems[#Data],MATCH(Table_Quantities[[#This Row],[Pay Item]],Table_PayItems[Concentrated Name],0),ITEM_UNITS))</f>
        <v>Syd</v>
      </c>
      <c r="M23" s="166"/>
      <c r="N23" s="194" t="str">
        <f>IF(AND(Table_Quantities[[#This Row],[Unit Price]]&gt;0,NOT(ISBLANK(Table_Quantities[[#This Row],[QuantityCalc]]))),Table_Quantities[[#This Row],[QuantityCalc]]*Table_Quantities[[#This Row],[Unit Price]],"")</f>
        <v/>
      </c>
      <c r="O23" s="194" t="str">
        <f>IF(OR(ISBLANK(Table_Quantities[[#This Row],[Funding Code]]),ISBLANK(Table_Quantities[[#This Row],[BreakdownID]])),"",Table_Quantities[[#This Row],[Funding Code]]&amp;" - "&amp;Table_Quantities[[#This Row],[BreakdownID]])</f>
        <v>123456 - 0002 - R01-03035</v>
      </c>
      <c r="P23" s="194">
        <v>19</v>
      </c>
      <c r="Q23" s="194" t="str">
        <f>IF(ISBLANK(Table_Quantities[[#This Row],[Funding Code]]),"","JN "&amp;INDEX(Table_Funding[#Data],MATCH(Table_Quantities[[#This Row],[Funding Code]],Table_Funding[Funding Code],0),2))</f>
        <v>JN 123456</v>
      </c>
      <c r="R23" s="195" t="str">
        <f>IF(ISBLANK(Table_Quantities[[#This Row],[Pay Item]]),"",INDEX(Table_PayItems[#Data],MATCH(Table_Quantities[[#This Row],[Pay Item]],Table_PayItems[Concentrated Name],0),ITEM_SSSP))</f>
        <v xml:space="preserve"> </v>
      </c>
      <c r="S23" s="201"/>
      <c r="T23" s="200"/>
      <c r="U23" s="200"/>
      <c r="V23" s="193">
        <v>25</v>
      </c>
      <c r="W23" s="195" t="str">
        <f>IF(ISBLANK(Table_Quantities[[#This Row],[Pay Item]]),"",INDEX(Table_PayItems[#Data],MATCH(Table_Quantities[[#This Row],[Pay Item]],Table_PayItems[Concentrated Name],0),ITEM_DESCRIPTION))</f>
        <v>Hand Chipping, Shallow</v>
      </c>
      <c r="X23" s="195" t="str">
        <f>IF(Table_Quantities[[#This Row],[Supplementary Description]]="","",IF(LEN(Table_Quantities[[#This Row],[Supplementary Description]])&gt;40, LEFT(Table_Quantities[[#This Row],[Supplementary Description]],40), Table_Quantities[[#This Row],[Supplementary Description]]))</f>
        <v/>
      </c>
      <c r="Y23" s="200" t="str">
        <f>IF(LEN(Table_Quantities[[#This Row],[Supplementary Description]])&gt;40, RIGHT(Table_Quantities[[#This Row],[Supplementary Description]],LEN(Table_Quantities[[#This Row],[Supplementary Description]])-40), "")</f>
        <v/>
      </c>
      <c r="Z23"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R01-03035</v>
      </c>
      <c r="AA23"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25</v>
      </c>
      <c r="AB23" s="195" t="str">
        <f>IF(MID(Table_Quantities[Item No.],4,1)="7",Table_Quantities[[#This Row],[Supplemental1]]&amp;Table_Quantities[[#This Row],[Supplemental2]],Table_Quantities[[#This Row],[Description]])</f>
        <v>Hand Chipping, Shallow</v>
      </c>
      <c r="AC23"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23" s="195" t="str">
        <f>IF(ISBLANK(Table_Quantities[[#This Row],[Funding Code]]),"",RIGHT(Table_Quantities[[#This Row],[Funding Code]],4))</f>
        <v>0002</v>
      </c>
      <c r="AE23" s="195" t="str">
        <f>IF(ISBLANK(Table_Quantities[[#This Row],[Funding Code]]),"","CAT "&amp;Table_Quantities[[#This Row],[Category]])</f>
        <v>CAT 0002</v>
      </c>
      <c r="AF23"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23" s="195">
        <f>IFERROR(FIND("%%",SUBSTITUTE(Table_Quantities[[#This Row],[Pay Item Description]]," ","%%",ML-LEN(SUBSTITUTE(LEFT(Table_Quantities[[#This Row],[Pay Item Description]],ML)," ","")))),LEN(Table_Quantities[[#This Row],[Pay Item Description]]))</f>
        <v>15</v>
      </c>
      <c r="AH23" s="195">
        <f>IFERROR(FIND("%%",SUBSTITUTE(Table_Quantities[[#This Row],[Pay Item Description]]," ","%%",Table_Quantities[[#This Row],[1]]+ML+1-LEN(SUBSTITUTE(LEFT(Table_Quantities[[#This Row],[Pay Item Description]],(Table_Quantities[[#This Row],[1]]+ML+1))," ",""))))-1,LEN(Table_Quantities[[#This Row],[Pay Item Description]]))</f>
        <v>22</v>
      </c>
      <c r="AI23" s="195">
        <f>IFERROR(FIND("%%",SUBSTITUTE(Table_Quantities[[#This Row],[Pay Item Description]]," ","%%",Table_Quantities[[#This Row],[2]]+ML+2-LEN(SUBSTITUTE(LEFT(Table_Quantities[[#This Row],[Pay Item Description]],(Table_Quantities[[#This Row],[2]]+ML+2))," ",""))))-1,LEN(Table_Quantities[[#This Row],[Pay Item Description]]))</f>
        <v>22</v>
      </c>
      <c r="AJ23" s="195">
        <f>IFERROR(FIND("%%",SUBSTITUTE(Table_Quantities[[#This Row],[Pay Item Description]]," ","%%",Table_Quantities[[#This Row],[3]]+ML+3-LEN(SUBSTITUTE(LEFT(Table_Quantities[[#This Row],[Pay Item Description]],(Table_Quantities[[#This Row],[3]]+ML+3))," ",""))))-1,LEN(Table_Quantities[[#This Row],[Pay Item Description]]))</f>
        <v>22</v>
      </c>
      <c r="AK23" s="195">
        <f>IFERROR(FIND("%%",SUBSTITUTE(Table_Quantities[[#This Row],[Pay Item Description]]," ","%%",Table_Quantities[[#This Row],[4]]+ML+4-LEN(SUBSTITUTE(LEFT(Table_Quantities[[#This Row],[Pay Item Description]],(Table_Quantities[[#This Row],[4]]+ML+4))," ",""))))-1,LEN(Table_Quantities[[#This Row],[Pay Item Description]]))</f>
        <v>22</v>
      </c>
      <c r="AL23" s="195">
        <f>IFERROR(FIND("%%",SUBSTITUTE(Table_Quantities[[#This Row],[Pay Item Description]]," ","%%",Table_Quantities[[#This Row],[5]]+ML+5-LEN(SUBSTITUTE(LEFT(Table_Quantities[[#This Row],[Pay Item Description]],(Table_Quantities[[#This Row],[5]]+ML+5))," ",""))))-1,LEN(Table_Quantities[[#This Row],[Pay Item Description]]))</f>
        <v>22</v>
      </c>
      <c r="AM23" s="195" t="str">
        <f>TRIM(MID(Table_Quantities[[#This Row],[Pay Item Description]],1,(Table_Quantities[[#This Row],[1]])))</f>
        <v>Hand Chipping,</v>
      </c>
      <c r="AN23" s="195" t="str">
        <f>TRIM(MID(Table_Quantities[[#This Row],[Pay Item Description]],Table_Quantities[[#This Row],[1]]+1,(Table_Quantities[[#This Row],[2]]-Table_Quantities[[#This Row],[1]])))</f>
        <v>Shallow</v>
      </c>
      <c r="AO23" s="195" t="str">
        <f>TRIM(MID(Table_Quantities[[#This Row],[Pay Item Description]],Table_Quantities[[#This Row],[2]]+1,(Table_Quantities[[#This Row],[3]]-Table_Quantities[[#This Row],[2]])))</f>
        <v/>
      </c>
      <c r="AP23" s="195" t="str">
        <f>TRIM(MID(Table_Quantities[[#This Row],[Pay Item Description]],Table_Quantities[[#This Row],[3]]+1,(Table_Quantities[[#This Row],[4]]-Table_Quantities[[#This Row],[3]])))</f>
        <v/>
      </c>
      <c r="AQ23" s="195" t="str">
        <f>TRIM(MID(Table_Quantities[[#This Row],[Pay Item Description]],Table_Quantities[[#This Row],[4]]+1,(Table_Quantities[[#This Row],[5]]-Table_Quantities[[#This Row],[4]])))</f>
        <v/>
      </c>
      <c r="AR23" s="195" t="str">
        <f>TRIM(MID(Table_Quantities[[#This Row],[Pay Item Description]],Table_Quantities[[#This Row],[5]]+1,(Table_Quantities[[#This Row],[6]]-Table_Quantities[[#This Row],[5]])))</f>
        <v/>
      </c>
      <c r="AS23" s="195" t="str">
        <f>IF(ISBLANK(Table_Quantities[[#This Row],[Funding Code]]),"",INDEX(Table_Funding[#Data],MATCH(Table_Quantities[[#This Row],[Funding Code]],Table_Funding[Funding Code],0),MATCH("Bridge Number",Table_Funding[#Headers],0)))</f>
        <v>R01-03035</v>
      </c>
      <c r="AT23"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Hand Chipping, Shallow</v>
      </c>
      <c r="AV23"/>
      <c r="AW23"/>
      <c r="AX23"/>
      <c r="AY23"/>
      <c r="AZ23"/>
      <c r="BA23"/>
      <c r="BB23"/>
    </row>
    <row r="24" spans="1:54" x14ac:dyDescent="0.25">
      <c r="A24" s="181"/>
      <c r="B24" s="132" t="s">
        <v>7944</v>
      </c>
      <c r="C24" s="132" t="s">
        <v>5558</v>
      </c>
      <c r="D24" s="132"/>
      <c r="E24" s="132"/>
      <c r="F24" s="132"/>
      <c r="G24" s="132"/>
      <c r="H24" s="161" t="str">
        <f>IF(ISBLANK(Table_Quantities[[#This Row],[Pay Item]]),"",INDEX(Table_PayItems[],MATCH(Table_Quantities[[#This Row],[Pay Item]],Table_PayItems[Concentrated Name],0),ITEM_NO))</f>
        <v>2050015</v>
      </c>
      <c r="I24" s="166" t="s">
        <v>7959</v>
      </c>
      <c r="J24" s="251"/>
      <c r="K24" s="168">
        <v>50</v>
      </c>
      <c r="L24" s="193" t="str">
        <f>IF(ISBLANK(Table_Quantities[[#This Row],[Pay Item]]),"",INDEX(Table_PayItems[#Data],MATCH(Table_Quantities[[#This Row],[Pay Item]],Table_PayItems[Concentrated Name],0),ITEM_UNITS))</f>
        <v>Cyd</v>
      </c>
      <c r="M24" s="166"/>
      <c r="N24" s="194" t="str">
        <f>IF(AND(Table_Quantities[[#This Row],[Unit Price]]&gt;0,NOT(ISBLANK(Table_Quantities[[#This Row],[QuantityCalc]]))),Table_Quantities[[#This Row],[QuantityCalc]]*Table_Quantities[[#This Row],[Unit Price]],"")</f>
        <v/>
      </c>
      <c r="O24" s="194" t="str">
        <f>IF(OR(ISBLANK(Table_Quantities[[#This Row],[Funding Code]]),ISBLANK(Table_Quantities[[#This Row],[BreakdownID]])),"",Table_Quantities[[#This Row],[Funding Code]]&amp;" - "&amp;Table_Quantities[[#This Row],[BreakdownID]])</f>
        <v>123456 - 0001 - R01-03035</v>
      </c>
      <c r="P24" s="194">
        <v>20</v>
      </c>
      <c r="Q24" s="194" t="str">
        <f>IF(ISBLANK(Table_Quantities[[#This Row],[Funding Code]]),"","JN "&amp;INDEX(Table_Funding[#Data],MATCH(Table_Quantities[[#This Row],[Funding Code]],Table_Funding[Funding Code],0),2))</f>
        <v>JN 123456</v>
      </c>
      <c r="R24" s="195" t="str">
        <f>IF(ISBLANK(Table_Quantities[[#This Row],[Pay Item]]),"",INDEX(Table_PayItems[#Data],MATCH(Table_Quantities[[#This Row],[Pay Item]],Table_PayItems[Concentrated Name],0),ITEM_SSSP))</f>
        <v xml:space="preserve"> </v>
      </c>
      <c r="S24" s="201"/>
      <c r="T24" s="200"/>
      <c r="U24" s="200"/>
      <c r="V24" s="193">
        <v>50</v>
      </c>
      <c r="W24" s="195" t="str">
        <f>IF(ISBLANK(Table_Quantities[[#This Row],[Pay Item]]),"",INDEX(Table_PayItems[#Data],MATCH(Table_Quantities[[#This Row],[Pay Item]],Table_PayItems[Concentrated Name],0),ITEM_DESCRIPTION))</f>
        <v>Excavation, Channel</v>
      </c>
      <c r="X24" s="195" t="str">
        <f>IF(Table_Quantities[[#This Row],[Supplementary Description]]="","",IF(LEN(Table_Quantities[[#This Row],[Supplementary Description]])&gt;40, LEFT(Table_Quantities[[#This Row],[Supplementary Description]],40), Table_Quantities[[#This Row],[Supplementary Description]]))</f>
        <v/>
      </c>
      <c r="Y24" s="200" t="str">
        <f>IF(LEN(Table_Quantities[[#This Row],[Supplementary Description]])&gt;40, RIGHT(Table_Quantities[[#This Row],[Supplementary Description]],LEN(Table_Quantities[[#This Row],[Supplementary Description]])-40), "")</f>
        <v/>
      </c>
      <c r="Z24"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R01-03035</v>
      </c>
      <c r="AA24"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50</v>
      </c>
      <c r="AB24" s="195" t="str">
        <f>IF(MID(Table_Quantities[Item No.],4,1)="7",Table_Quantities[[#This Row],[Supplemental1]]&amp;Table_Quantities[[#This Row],[Supplemental2]],Table_Quantities[[#This Row],[Description]])</f>
        <v>Excavation, Channel</v>
      </c>
      <c r="AC24"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24" s="195" t="str">
        <f>IF(ISBLANK(Table_Quantities[[#This Row],[Funding Code]]),"",RIGHT(Table_Quantities[[#This Row],[Funding Code]],4))</f>
        <v>0001</v>
      </c>
      <c r="AE24" s="195" t="str">
        <f>IF(ISBLANK(Table_Quantities[[#This Row],[Funding Code]]),"","CAT "&amp;Table_Quantities[[#This Row],[Category]])</f>
        <v>CAT 0001</v>
      </c>
      <c r="AF24"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24" s="195">
        <f>IFERROR(FIND("%%",SUBSTITUTE(Table_Quantities[[#This Row],[Pay Item Description]]," ","%%",ML-LEN(SUBSTITUTE(LEFT(Table_Quantities[[#This Row],[Pay Item Description]],ML)," ","")))),LEN(Table_Quantities[[#This Row],[Pay Item Description]]))</f>
        <v>12</v>
      </c>
      <c r="AH24" s="195">
        <f>IFERROR(FIND("%%",SUBSTITUTE(Table_Quantities[[#This Row],[Pay Item Description]]," ","%%",Table_Quantities[[#This Row],[1]]+ML+1-LEN(SUBSTITUTE(LEFT(Table_Quantities[[#This Row],[Pay Item Description]],(Table_Quantities[[#This Row],[1]]+ML+1))," ",""))))-1,LEN(Table_Quantities[[#This Row],[Pay Item Description]]))</f>
        <v>19</v>
      </c>
      <c r="AI24" s="195">
        <f>IFERROR(FIND("%%",SUBSTITUTE(Table_Quantities[[#This Row],[Pay Item Description]]," ","%%",Table_Quantities[[#This Row],[2]]+ML+2-LEN(SUBSTITUTE(LEFT(Table_Quantities[[#This Row],[Pay Item Description]],(Table_Quantities[[#This Row],[2]]+ML+2))," ",""))))-1,LEN(Table_Quantities[[#This Row],[Pay Item Description]]))</f>
        <v>19</v>
      </c>
      <c r="AJ24" s="195">
        <f>IFERROR(FIND("%%",SUBSTITUTE(Table_Quantities[[#This Row],[Pay Item Description]]," ","%%",Table_Quantities[[#This Row],[3]]+ML+3-LEN(SUBSTITUTE(LEFT(Table_Quantities[[#This Row],[Pay Item Description]],(Table_Quantities[[#This Row],[3]]+ML+3))," ",""))))-1,LEN(Table_Quantities[[#This Row],[Pay Item Description]]))</f>
        <v>19</v>
      </c>
      <c r="AK24" s="195">
        <f>IFERROR(FIND("%%",SUBSTITUTE(Table_Quantities[[#This Row],[Pay Item Description]]," ","%%",Table_Quantities[[#This Row],[4]]+ML+4-LEN(SUBSTITUTE(LEFT(Table_Quantities[[#This Row],[Pay Item Description]],(Table_Quantities[[#This Row],[4]]+ML+4))," ",""))))-1,LEN(Table_Quantities[[#This Row],[Pay Item Description]]))</f>
        <v>19</v>
      </c>
      <c r="AL24" s="195">
        <f>IFERROR(FIND("%%",SUBSTITUTE(Table_Quantities[[#This Row],[Pay Item Description]]," ","%%",Table_Quantities[[#This Row],[5]]+ML+5-LEN(SUBSTITUTE(LEFT(Table_Quantities[[#This Row],[Pay Item Description]],(Table_Quantities[[#This Row],[5]]+ML+5))," ",""))))-1,LEN(Table_Quantities[[#This Row],[Pay Item Description]]))</f>
        <v>19</v>
      </c>
      <c r="AM24" s="195" t="str">
        <f>TRIM(MID(Table_Quantities[[#This Row],[Pay Item Description]],1,(Table_Quantities[[#This Row],[1]])))</f>
        <v>Excavation,</v>
      </c>
      <c r="AN24" s="195" t="str">
        <f>TRIM(MID(Table_Quantities[[#This Row],[Pay Item Description]],Table_Quantities[[#This Row],[1]]+1,(Table_Quantities[[#This Row],[2]]-Table_Quantities[[#This Row],[1]])))</f>
        <v>Channel</v>
      </c>
      <c r="AO24" s="195" t="str">
        <f>TRIM(MID(Table_Quantities[[#This Row],[Pay Item Description]],Table_Quantities[[#This Row],[2]]+1,(Table_Quantities[[#This Row],[3]]-Table_Quantities[[#This Row],[2]])))</f>
        <v/>
      </c>
      <c r="AP24" s="195" t="str">
        <f>TRIM(MID(Table_Quantities[[#This Row],[Pay Item Description]],Table_Quantities[[#This Row],[3]]+1,(Table_Quantities[[#This Row],[4]]-Table_Quantities[[#This Row],[3]])))</f>
        <v/>
      </c>
      <c r="AQ24" s="195" t="str">
        <f>TRIM(MID(Table_Quantities[[#This Row],[Pay Item Description]],Table_Quantities[[#This Row],[4]]+1,(Table_Quantities[[#This Row],[5]]-Table_Quantities[[#This Row],[4]])))</f>
        <v/>
      </c>
      <c r="AR24" s="195" t="str">
        <f>TRIM(MID(Table_Quantities[[#This Row],[Pay Item Description]],Table_Quantities[[#This Row],[5]]+1,(Table_Quantities[[#This Row],[6]]-Table_Quantities[[#This Row],[5]])))</f>
        <v/>
      </c>
      <c r="AS24" s="195">
        <f>IF(ISBLANK(Table_Quantities[[#This Row],[Funding Code]]),"",INDEX(Table_Funding[#Data],MATCH(Table_Quantities[[#This Row],[Funding Code]],Table_Funding[Funding Code],0),MATCH("Bridge Number",Table_Funding[#Headers],0)))</f>
        <v>0</v>
      </c>
      <c r="AT24"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Excavation, Channel</v>
      </c>
      <c r="AV24"/>
      <c r="AW24"/>
      <c r="AX24"/>
      <c r="AY24"/>
      <c r="AZ24"/>
      <c r="BA24"/>
      <c r="BB24"/>
    </row>
    <row r="25" spans="1:54" x14ac:dyDescent="0.25">
      <c r="B25" s="132"/>
      <c r="C25" s="166"/>
      <c r="D25" s="166"/>
      <c r="E25" s="166"/>
      <c r="F25" s="166"/>
      <c r="G25" s="166"/>
      <c r="H25" s="161" t="str">
        <f>IF(ISBLANK(Table_Quantities[[#This Row],[Pay Item]]),"",INDEX(Table_PayItems[],MATCH(Table_Quantities[[#This Row],[Pay Item]],Table_PayItems[Concentrated Name],0),ITEM_NO))</f>
        <v/>
      </c>
      <c r="I25" s="166"/>
      <c r="J25" s="167"/>
      <c r="K25" s="165"/>
      <c r="L25" s="193" t="str">
        <f>IF(ISBLANK(Table_Quantities[[#This Row],[Pay Item]]),"",INDEX(Table_PayItems[#Data],MATCH(Table_Quantities[[#This Row],[Pay Item]],Table_PayItems[Concentrated Name],0),ITEM_UNITS))</f>
        <v/>
      </c>
      <c r="M25" s="166"/>
      <c r="N25" s="194" t="str">
        <f>IF(AND(Table_Quantities[[#This Row],[Unit Price]]&gt;0,NOT(ISBLANK(Table_Quantities[[#This Row],[QuantityCalc]]))),Table_Quantities[[#This Row],[QuantityCalc]]*Table_Quantities[[#This Row],[Unit Price]],"")</f>
        <v/>
      </c>
      <c r="O25" s="194" t="str">
        <f>IF(OR(ISBLANK(Table_Quantities[[#This Row],[Funding Code]]),ISBLANK(Table_Quantities[[#This Row],[BreakdownID]])),"",Table_Quantities[[#This Row],[Funding Code]]&amp;" - "&amp;Table_Quantities[[#This Row],[BreakdownID]])</f>
        <v/>
      </c>
      <c r="P25" s="194">
        <v>21</v>
      </c>
      <c r="Q25" s="194" t="str">
        <f>IF(ISBLANK(Table_Quantities[[#This Row],[Funding Code]]),"","JN "&amp;INDEX(Table_Funding[#Data],MATCH(Table_Quantities[[#This Row],[Funding Code]],Table_Funding[Funding Code],0),2))</f>
        <v/>
      </c>
      <c r="R25" s="195" t="str">
        <f>IF(ISBLANK(Table_Quantities[[#This Row],[Pay Item]]),"",INDEX(Table_PayItems[#Data],MATCH(Table_Quantities[[#This Row],[Pay Item]],Table_PayItems[Concentrated Name],0),ITEM_SSSP))</f>
        <v/>
      </c>
      <c r="S25" s="201"/>
      <c r="T25" s="200"/>
      <c r="U25" s="200"/>
      <c r="V25" s="193">
        <v>0</v>
      </c>
      <c r="W25" s="195" t="str">
        <f>IF(ISBLANK(Table_Quantities[[#This Row],[Pay Item]]),"",INDEX(Table_PayItems[#Data],MATCH(Table_Quantities[[#This Row],[Pay Item]],Table_PayItems[Concentrated Name],0),ITEM_DESCRIPTION))</f>
        <v/>
      </c>
      <c r="X25" s="195" t="str">
        <f>IF(Table_Quantities[[#This Row],[Supplementary Description]]="","",IF(LEN(Table_Quantities[[#This Row],[Supplementary Description]])&gt;40, LEFT(Table_Quantities[[#This Row],[Supplementary Description]],40), Table_Quantities[[#This Row],[Supplementary Description]]))</f>
        <v/>
      </c>
      <c r="Y25" s="200" t="str">
        <f>IF(LEN(Table_Quantities[[#This Row],[Supplementary Description]])&gt;40, RIGHT(Table_Quantities[[#This Row],[Supplementary Description]],LEN(Table_Quantities[[#This Row],[Supplementary Description]])-40), "")</f>
        <v/>
      </c>
      <c r="Z25"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
      </c>
      <c r="AA25"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0</v>
      </c>
      <c r="AB25" s="195" t="str">
        <f>IF(MID(Table_Quantities[Item No.],4,1)="7",Table_Quantities[[#This Row],[Supplemental1]]&amp;Table_Quantities[[#This Row],[Supplemental2]],Table_Quantities[[#This Row],[Description]])</f>
        <v/>
      </c>
      <c r="AC25"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0</v>
      </c>
      <c r="AD25" s="195" t="str">
        <f>IF(ISBLANK(Table_Quantities[[#This Row],[Funding Code]]),"",RIGHT(Table_Quantities[[#This Row],[Funding Code]],4))</f>
        <v/>
      </c>
      <c r="AE25" s="195" t="str">
        <f>IF(ISBLANK(Table_Quantities[[#This Row],[Funding Code]]),"","CAT "&amp;Table_Quantities[[#This Row],[Category]])</f>
        <v/>
      </c>
      <c r="AF25" s="196" t="e">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#N/A</v>
      </c>
      <c r="AG25" s="195">
        <f>IFERROR(FIND("%%",SUBSTITUTE(Table_Quantities[[#This Row],[Pay Item Description]]," ","%%",ML-LEN(SUBSTITUTE(LEFT(Table_Quantities[[#This Row],[Pay Item Description]],ML)," ","")))),LEN(Table_Quantities[[#This Row],[Pay Item Description]]))</f>
        <v>0</v>
      </c>
      <c r="AH25" s="195">
        <f>IFERROR(FIND("%%",SUBSTITUTE(Table_Quantities[[#This Row],[Pay Item Description]]," ","%%",Table_Quantities[[#This Row],[1]]+ML+1-LEN(SUBSTITUTE(LEFT(Table_Quantities[[#This Row],[Pay Item Description]],(Table_Quantities[[#This Row],[1]]+ML+1))," ",""))))-1,LEN(Table_Quantities[[#This Row],[Pay Item Description]]))</f>
        <v>0</v>
      </c>
      <c r="AI25" s="195">
        <f>IFERROR(FIND("%%",SUBSTITUTE(Table_Quantities[[#This Row],[Pay Item Description]]," ","%%",Table_Quantities[[#This Row],[2]]+ML+2-LEN(SUBSTITUTE(LEFT(Table_Quantities[[#This Row],[Pay Item Description]],(Table_Quantities[[#This Row],[2]]+ML+2))," ",""))))-1,LEN(Table_Quantities[[#This Row],[Pay Item Description]]))</f>
        <v>0</v>
      </c>
      <c r="AJ25" s="195">
        <f>IFERROR(FIND("%%",SUBSTITUTE(Table_Quantities[[#This Row],[Pay Item Description]]," ","%%",Table_Quantities[[#This Row],[3]]+ML+3-LEN(SUBSTITUTE(LEFT(Table_Quantities[[#This Row],[Pay Item Description]],(Table_Quantities[[#This Row],[3]]+ML+3))," ",""))))-1,LEN(Table_Quantities[[#This Row],[Pay Item Description]]))</f>
        <v>0</v>
      </c>
      <c r="AK25" s="195">
        <f>IFERROR(FIND("%%",SUBSTITUTE(Table_Quantities[[#This Row],[Pay Item Description]]," ","%%",Table_Quantities[[#This Row],[4]]+ML+4-LEN(SUBSTITUTE(LEFT(Table_Quantities[[#This Row],[Pay Item Description]],(Table_Quantities[[#This Row],[4]]+ML+4))," ",""))))-1,LEN(Table_Quantities[[#This Row],[Pay Item Description]]))</f>
        <v>0</v>
      </c>
      <c r="AL25" s="195">
        <f>IFERROR(FIND("%%",SUBSTITUTE(Table_Quantities[[#This Row],[Pay Item Description]]," ","%%",Table_Quantities[[#This Row],[5]]+ML+5-LEN(SUBSTITUTE(LEFT(Table_Quantities[[#This Row],[Pay Item Description]],(Table_Quantities[[#This Row],[5]]+ML+5))," ",""))))-1,LEN(Table_Quantities[[#This Row],[Pay Item Description]]))</f>
        <v>0</v>
      </c>
      <c r="AM25" s="195" t="str">
        <f>TRIM(MID(Table_Quantities[[#This Row],[Pay Item Description]],1,(Table_Quantities[[#This Row],[1]])))</f>
        <v/>
      </c>
      <c r="AN25" s="195" t="str">
        <f>TRIM(MID(Table_Quantities[[#This Row],[Pay Item Description]],Table_Quantities[[#This Row],[1]]+1,(Table_Quantities[[#This Row],[2]]-Table_Quantities[[#This Row],[1]])))</f>
        <v/>
      </c>
      <c r="AO25" s="195" t="str">
        <f>TRIM(MID(Table_Quantities[[#This Row],[Pay Item Description]],Table_Quantities[[#This Row],[2]]+1,(Table_Quantities[[#This Row],[3]]-Table_Quantities[[#This Row],[2]])))</f>
        <v/>
      </c>
      <c r="AP25" s="195" t="str">
        <f>TRIM(MID(Table_Quantities[[#This Row],[Pay Item Description]],Table_Quantities[[#This Row],[3]]+1,(Table_Quantities[[#This Row],[4]]-Table_Quantities[[#This Row],[3]])))</f>
        <v/>
      </c>
      <c r="AQ25" s="195" t="str">
        <f>TRIM(MID(Table_Quantities[[#This Row],[Pay Item Description]],Table_Quantities[[#This Row],[4]]+1,(Table_Quantities[[#This Row],[5]]-Table_Quantities[[#This Row],[4]])))</f>
        <v/>
      </c>
      <c r="AR25" s="195" t="str">
        <f>TRIM(MID(Table_Quantities[[#This Row],[Pay Item Description]],Table_Quantities[[#This Row],[5]]+1,(Table_Quantities[[#This Row],[6]]-Table_Quantities[[#This Row],[5]])))</f>
        <v/>
      </c>
      <c r="AS25" s="195" t="str">
        <f>IF(ISBLANK(Table_Quantities[[#This Row],[Funding Code]]),"",INDEX(Table_Funding[#Data],MATCH(Table_Quantities[[#This Row],[Funding Code]],Table_Funding[Funding Code],0),MATCH("Bridge Number",Table_Funding[#Headers],0)))</f>
        <v/>
      </c>
      <c r="AT25"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
      </c>
      <c r="AV25"/>
      <c r="AW25"/>
      <c r="AX25"/>
      <c r="AY25"/>
      <c r="AZ25"/>
      <c r="BA25"/>
      <c r="BB25"/>
    </row>
    <row r="26" spans="1:54" x14ac:dyDescent="0.25">
      <c r="B26" s="132"/>
      <c r="C26" s="132"/>
      <c r="D26" s="132"/>
      <c r="E26" s="132"/>
      <c r="F26" s="132"/>
      <c r="G26" s="132"/>
      <c r="H26" s="161" t="str">
        <f>IF(ISBLANK(Table_Quantities[[#This Row],[Pay Item]]),"",INDEX(Table_PayItems[],MATCH(Table_Quantities[[#This Row],[Pay Item]],Table_PayItems[Concentrated Name],0),ITEM_NO))</f>
        <v/>
      </c>
      <c r="I26" s="166"/>
      <c r="J26" s="166"/>
      <c r="K26" s="168"/>
      <c r="L26" s="193" t="str">
        <f>IF(ISBLANK(Table_Quantities[[#This Row],[Pay Item]]),"",INDEX(Table_PayItems[#Data],MATCH(Table_Quantities[[#This Row],[Pay Item]],Table_PayItems[Concentrated Name],0),ITEM_UNITS))</f>
        <v/>
      </c>
      <c r="M26" s="166"/>
      <c r="N26" s="194" t="str">
        <f>IF(AND(Table_Quantities[[#This Row],[Unit Price]]&gt;0,NOT(ISBLANK(Table_Quantities[[#This Row],[QuantityCalc]]))),Table_Quantities[[#This Row],[QuantityCalc]]*Table_Quantities[[#This Row],[Unit Price]],"")</f>
        <v/>
      </c>
      <c r="O26" s="194" t="str">
        <f>IF(OR(ISBLANK(Table_Quantities[[#This Row],[Funding Code]]),ISBLANK(Table_Quantities[[#This Row],[BreakdownID]])),"",Table_Quantities[[#This Row],[Funding Code]]&amp;" - "&amp;Table_Quantities[[#This Row],[BreakdownID]])</f>
        <v/>
      </c>
      <c r="P26" s="194">
        <v>22</v>
      </c>
      <c r="Q26" s="194" t="str">
        <f>IF(ISBLANK(Table_Quantities[[#This Row],[Funding Code]]),"","JN "&amp;INDEX(Table_Funding[#Data],MATCH(Table_Quantities[[#This Row],[Funding Code]],Table_Funding[Funding Code],0),2))</f>
        <v/>
      </c>
      <c r="R26" s="195" t="str">
        <f>IF(ISBLANK(Table_Quantities[[#This Row],[Pay Item]]),"",INDEX(Table_PayItems[#Data],MATCH(Table_Quantities[[#This Row],[Pay Item]],Table_PayItems[Concentrated Name],0),ITEM_SSSP))</f>
        <v/>
      </c>
      <c r="S26" s="201"/>
      <c r="T26" s="200"/>
      <c r="U26" s="200"/>
      <c r="V26" s="193">
        <v>0</v>
      </c>
      <c r="W26" s="195" t="str">
        <f>IF(ISBLANK(Table_Quantities[[#This Row],[Pay Item]]),"",INDEX(Table_PayItems[#Data],MATCH(Table_Quantities[[#This Row],[Pay Item]],Table_PayItems[Concentrated Name],0),ITEM_DESCRIPTION))</f>
        <v/>
      </c>
      <c r="X26" s="195" t="str">
        <f>IF(Table_Quantities[[#This Row],[Supplementary Description]]="","",IF(LEN(Table_Quantities[[#This Row],[Supplementary Description]])&gt;40, LEFT(Table_Quantities[[#This Row],[Supplementary Description]],40), Table_Quantities[[#This Row],[Supplementary Description]]))</f>
        <v/>
      </c>
      <c r="Y26" s="200" t="str">
        <f>IF(LEN(Table_Quantities[[#This Row],[Supplementary Description]])&gt;40, RIGHT(Table_Quantities[[#This Row],[Supplementary Description]],LEN(Table_Quantities[[#This Row],[Supplementary Description]])-40), "")</f>
        <v/>
      </c>
      <c r="Z26"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
      </c>
      <c r="AA26"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0</v>
      </c>
      <c r="AB26" s="195" t="str">
        <f>IF(MID(Table_Quantities[Item No.],4,1)="7",Table_Quantities[[#This Row],[Supplemental1]]&amp;Table_Quantities[[#This Row],[Supplemental2]],Table_Quantities[[#This Row],[Description]])</f>
        <v/>
      </c>
      <c r="AC26"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0</v>
      </c>
      <c r="AD26" s="195" t="str">
        <f>IF(ISBLANK(Table_Quantities[[#This Row],[Funding Code]]),"",RIGHT(Table_Quantities[[#This Row],[Funding Code]],4))</f>
        <v/>
      </c>
      <c r="AE26" s="195" t="str">
        <f>IF(ISBLANK(Table_Quantities[[#This Row],[Funding Code]]),"","CAT "&amp;Table_Quantities[[#This Row],[Category]])</f>
        <v/>
      </c>
      <c r="AF26" s="196" t="e">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#N/A</v>
      </c>
      <c r="AG26" s="195">
        <f>IFERROR(FIND("%%",SUBSTITUTE(Table_Quantities[[#This Row],[Pay Item Description]]," ","%%",ML-LEN(SUBSTITUTE(LEFT(Table_Quantities[[#This Row],[Pay Item Description]],ML)," ","")))),LEN(Table_Quantities[[#This Row],[Pay Item Description]]))</f>
        <v>0</v>
      </c>
      <c r="AH26" s="195">
        <f>IFERROR(FIND("%%",SUBSTITUTE(Table_Quantities[[#This Row],[Pay Item Description]]," ","%%",Table_Quantities[[#This Row],[1]]+ML+1-LEN(SUBSTITUTE(LEFT(Table_Quantities[[#This Row],[Pay Item Description]],(Table_Quantities[[#This Row],[1]]+ML+1))," ",""))))-1,LEN(Table_Quantities[[#This Row],[Pay Item Description]]))</f>
        <v>0</v>
      </c>
      <c r="AI26" s="195">
        <f>IFERROR(FIND("%%",SUBSTITUTE(Table_Quantities[[#This Row],[Pay Item Description]]," ","%%",Table_Quantities[[#This Row],[2]]+ML+2-LEN(SUBSTITUTE(LEFT(Table_Quantities[[#This Row],[Pay Item Description]],(Table_Quantities[[#This Row],[2]]+ML+2))," ",""))))-1,LEN(Table_Quantities[[#This Row],[Pay Item Description]]))</f>
        <v>0</v>
      </c>
      <c r="AJ26" s="195">
        <f>IFERROR(FIND("%%",SUBSTITUTE(Table_Quantities[[#This Row],[Pay Item Description]]," ","%%",Table_Quantities[[#This Row],[3]]+ML+3-LEN(SUBSTITUTE(LEFT(Table_Quantities[[#This Row],[Pay Item Description]],(Table_Quantities[[#This Row],[3]]+ML+3))," ",""))))-1,LEN(Table_Quantities[[#This Row],[Pay Item Description]]))</f>
        <v>0</v>
      </c>
      <c r="AK26" s="195">
        <f>IFERROR(FIND("%%",SUBSTITUTE(Table_Quantities[[#This Row],[Pay Item Description]]," ","%%",Table_Quantities[[#This Row],[4]]+ML+4-LEN(SUBSTITUTE(LEFT(Table_Quantities[[#This Row],[Pay Item Description]],(Table_Quantities[[#This Row],[4]]+ML+4))," ",""))))-1,LEN(Table_Quantities[[#This Row],[Pay Item Description]]))</f>
        <v>0</v>
      </c>
      <c r="AL26" s="195">
        <f>IFERROR(FIND("%%",SUBSTITUTE(Table_Quantities[[#This Row],[Pay Item Description]]," ","%%",Table_Quantities[[#This Row],[5]]+ML+5-LEN(SUBSTITUTE(LEFT(Table_Quantities[[#This Row],[Pay Item Description]],(Table_Quantities[[#This Row],[5]]+ML+5))," ",""))))-1,LEN(Table_Quantities[[#This Row],[Pay Item Description]]))</f>
        <v>0</v>
      </c>
      <c r="AM26" s="195" t="str">
        <f>TRIM(MID(Table_Quantities[[#This Row],[Pay Item Description]],1,(Table_Quantities[[#This Row],[1]])))</f>
        <v/>
      </c>
      <c r="AN26" s="195" t="str">
        <f>TRIM(MID(Table_Quantities[[#This Row],[Pay Item Description]],Table_Quantities[[#This Row],[1]]+1,(Table_Quantities[[#This Row],[2]]-Table_Quantities[[#This Row],[1]])))</f>
        <v/>
      </c>
      <c r="AO26" s="195" t="str">
        <f>TRIM(MID(Table_Quantities[[#This Row],[Pay Item Description]],Table_Quantities[[#This Row],[2]]+1,(Table_Quantities[[#This Row],[3]]-Table_Quantities[[#This Row],[2]])))</f>
        <v/>
      </c>
      <c r="AP26" s="195" t="str">
        <f>TRIM(MID(Table_Quantities[[#This Row],[Pay Item Description]],Table_Quantities[[#This Row],[3]]+1,(Table_Quantities[[#This Row],[4]]-Table_Quantities[[#This Row],[3]])))</f>
        <v/>
      </c>
      <c r="AQ26" s="195" t="str">
        <f>TRIM(MID(Table_Quantities[[#This Row],[Pay Item Description]],Table_Quantities[[#This Row],[4]]+1,(Table_Quantities[[#This Row],[5]]-Table_Quantities[[#This Row],[4]])))</f>
        <v/>
      </c>
      <c r="AR26" s="195" t="str">
        <f>TRIM(MID(Table_Quantities[[#This Row],[Pay Item Description]],Table_Quantities[[#This Row],[5]]+1,(Table_Quantities[[#This Row],[6]]-Table_Quantities[[#This Row],[5]])))</f>
        <v/>
      </c>
      <c r="AS26" s="195" t="str">
        <f>IF(ISBLANK(Table_Quantities[[#This Row],[Funding Code]]),"",INDEX(Table_Funding[#Data],MATCH(Table_Quantities[[#This Row],[Funding Code]],Table_Funding[Funding Code],0),MATCH("Bridge Number",Table_Funding[#Headers],0)))</f>
        <v/>
      </c>
      <c r="AT26"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
      </c>
      <c r="AV26"/>
      <c r="AW26"/>
      <c r="AX26"/>
      <c r="AY26"/>
      <c r="AZ26"/>
      <c r="BA26"/>
      <c r="BB26"/>
    </row>
    <row r="27" spans="1:54" s="10" customFormat="1" x14ac:dyDescent="0.25">
      <c r="A27" s="249"/>
      <c r="B27" s="132" t="s">
        <v>7944</v>
      </c>
      <c r="C27" s="199" t="s">
        <v>14731</v>
      </c>
      <c r="D27" s="166" t="s">
        <v>14576</v>
      </c>
      <c r="E27" s="166" t="s">
        <v>14576</v>
      </c>
      <c r="F27" s="166" t="s">
        <v>14577</v>
      </c>
      <c r="G27" s="166"/>
      <c r="H27" s="161" t="str">
        <f>IF(ISBLANK(Table_Quantities[[#This Row],[Pay Item]]),"",INDEX(Table_PayItems[],MATCH(Table_Quantities[[#This Row],[Pay Item]],Table_PayItems[Concentrated Name],0),ITEM_NO))</f>
        <v>4020033</v>
      </c>
      <c r="I27" s="166" t="s">
        <v>14578</v>
      </c>
      <c r="J27" s="253"/>
      <c r="K27" s="198">
        <v>32</v>
      </c>
      <c r="L27" s="193" t="str">
        <f>IF(ISBLANK(Table_Quantities[[#This Row],[Pay Item]]),"",INDEX(Table_PayItems[#Data],MATCH(Table_Quantities[[#This Row],[Pay Item]],Table_PayItems[Concentrated Name],0),ITEM_UNITS))</f>
        <v>Ft</v>
      </c>
      <c r="M27" s="166"/>
      <c r="N27" s="194" t="str">
        <f>IF(AND(Table_Quantities[[#This Row],[Unit Price]]&gt;0,NOT(ISBLANK(Table_Quantities[[#This Row],[QuantityCalc]]))),Table_Quantities[[#This Row],[QuantityCalc]]*Table_Quantities[[#This Row],[Unit Price]],"")</f>
        <v/>
      </c>
      <c r="O27" s="194" t="str">
        <f>IF(OR(ISBLANK(Table_Quantities[[#This Row],[Funding Code]]),ISBLANK(Table_Quantities[[#This Row],[BreakdownID]])),"",Table_Quantities[[#This Row],[Funding Code]]&amp;" - "&amp;Table_Quantities[[#This Row],[BreakdownID]])</f>
        <v>123456 - 0001 - 49</v>
      </c>
      <c r="P27" s="194">
        <v>23</v>
      </c>
      <c r="Q27" s="194" t="str">
        <f>IF(ISBLANK(Table_Quantities[[#This Row],[Funding Code]]),"","JN "&amp;INDEX(Table_Funding[#Data],MATCH(Table_Quantities[[#This Row],[Funding Code]],Table_Funding[Funding Code],0),2))</f>
        <v>JN 123456</v>
      </c>
      <c r="R27" s="195" t="str">
        <f>IF(ISBLANK(Table_Quantities[[#This Row],[Pay Item]]),"",INDEX(Table_PayItems[#Data],MATCH(Table_Quantities[[#This Row],[Pay Item]],Table_PayItems[Concentrated Name],0),ITEM_SSSP))</f>
        <v>401B, C</v>
      </c>
      <c r="S27" s="201"/>
      <c r="T27" s="200"/>
      <c r="U27" s="200"/>
      <c r="V27" s="193">
        <v>32</v>
      </c>
      <c r="W27" s="195" t="str">
        <f>IF(ISBLANK(Table_Quantities[[#This Row],[Pay Item]]),"",INDEX(Table_PayItems[#Data],MATCH(Table_Quantities[[#This Row],[Pay Item]],Table_PayItems[Concentrated Name],0),ITEM_DESCRIPTION))</f>
        <v>Sewer, Cl A, 12 inch, Tr Det B</v>
      </c>
      <c r="X27" s="195" t="str">
        <f>IF(Table_Quantities[[#This Row],[Supplementary Description]]="","",IF(LEN(Table_Quantities[[#This Row],[Supplementary Description]])&gt;40, LEFT(Table_Quantities[[#This Row],[Supplementary Description]],40), Table_Quantities[[#This Row],[Supplementary Description]]))</f>
        <v/>
      </c>
      <c r="Y27" s="200" t="str">
        <f>IF(LEN(Table_Quantities[[#This Row],[Supplementary Description]])&gt;40, RIGHT(Table_Quantities[[#This Row],[Supplementary Description]],LEN(Table_Quantities[[#This Row],[Supplementary Description]])-40), "")</f>
        <v/>
      </c>
      <c r="Z27"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49</v>
      </c>
      <c r="AA27"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89</v>
      </c>
      <c r="AB27" s="195" t="str">
        <f>IF(MID(Table_Quantities[Item No.],4,1)="7",Table_Quantities[[#This Row],[Supplemental1]]&amp;Table_Quantities[[#This Row],[Supplemental2]],Table_Quantities[[#This Row],[Description]])</f>
        <v>Sewer, Cl A, 12 inch, Tr Det B</v>
      </c>
      <c r="AC27"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27" s="195" t="str">
        <f>IF(ISBLANK(Table_Quantities[[#This Row],[Funding Code]]),"",RIGHT(Table_Quantities[[#This Row],[Funding Code]],4))</f>
        <v>0001</v>
      </c>
      <c r="AE27" s="195" t="str">
        <f>IF(ISBLANK(Table_Quantities[[#This Row],[Funding Code]]),"","CAT "&amp;Table_Quantities[[#This Row],[Category]])</f>
        <v>CAT 0001</v>
      </c>
      <c r="AF27"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27" s="195">
        <f>IFERROR(FIND("%%",SUBSTITUTE(Table_Quantities[[#This Row],[Pay Item Description]]," ","%%",ML-LEN(SUBSTITUTE(LEFT(Table_Quantities[[#This Row],[Pay Item Description]],ML)," ","")))),LEN(Table_Quantities[[#This Row],[Pay Item Description]]))</f>
        <v>13</v>
      </c>
      <c r="AH27" s="195">
        <f>IFERROR(FIND("%%",SUBSTITUTE(Table_Quantities[[#This Row],[Pay Item Description]]," ","%%",Table_Quantities[[#This Row],[1]]+ML+1-LEN(SUBSTITUTE(LEFT(Table_Quantities[[#This Row],[Pay Item Description]],(Table_Quantities[[#This Row],[1]]+ML+1))," ",""))))-1,LEN(Table_Quantities[[#This Row],[Pay Item Description]]))</f>
        <v>28</v>
      </c>
      <c r="AI27" s="195">
        <f>IFERROR(FIND("%%",SUBSTITUTE(Table_Quantities[[#This Row],[Pay Item Description]]," ","%%",Table_Quantities[[#This Row],[2]]+ML+2-LEN(SUBSTITUTE(LEFT(Table_Quantities[[#This Row],[Pay Item Description]],(Table_Quantities[[#This Row],[2]]+ML+2))," ",""))))-1,LEN(Table_Quantities[[#This Row],[Pay Item Description]]))</f>
        <v>30</v>
      </c>
      <c r="AJ27" s="195">
        <f>IFERROR(FIND("%%",SUBSTITUTE(Table_Quantities[[#This Row],[Pay Item Description]]," ","%%",Table_Quantities[[#This Row],[3]]+ML+3-LEN(SUBSTITUTE(LEFT(Table_Quantities[[#This Row],[Pay Item Description]],(Table_Quantities[[#This Row],[3]]+ML+3))," ",""))))-1,LEN(Table_Quantities[[#This Row],[Pay Item Description]]))</f>
        <v>30</v>
      </c>
      <c r="AK27" s="195">
        <f>IFERROR(FIND("%%",SUBSTITUTE(Table_Quantities[[#This Row],[Pay Item Description]]," ","%%",Table_Quantities[[#This Row],[4]]+ML+4-LEN(SUBSTITUTE(LEFT(Table_Quantities[[#This Row],[Pay Item Description]],(Table_Quantities[[#This Row],[4]]+ML+4))," ",""))))-1,LEN(Table_Quantities[[#This Row],[Pay Item Description]]))</f>
        <v>30</v>
      </c>
      <c r="AL27" s="195">
        <f>IFERROR(FIND("%%",SUBSTITUTE(Table_Quantities[[#This Row],[Pay Item Description]]," ","%%",Table_Quantities[[#This Row],[5]]+ML+5-LEN(SUBSTITUTE(LEFT(Table_Quantities[[#This Row],[Pay Item Description]],(Table_Quantities[[#This Row],[5]]+ML+5))," ",""))))-1,LEN(Table_Quantities[[#This Row],[Pay Item Description]]))</f>
        <v>30</v>
      </c>
      <c r="AM27" s="195" t="str">
        <f>TRIM(MID(Table_Quantities[[#This Row],[Pay Item Description]],1,(Table_Quantities[[#This Row],[1]])))</f>
        <v>Sewer, Cl A,</v>
      </c>
      <c r="AN27" s="195" t="str">
        <f>TRIM(MID(Table_Quantities[[#This Row],[Pay Item Description]],Table_Quantities[[#This Row],[1]]+1,(Table_Quantities[[#This Row],[2]]-Table_Quantities[[#This Row],[1]])))</f>
        <v>12 inch, Tr Det</v>
      </c>
      <c r="AO27" s="195" t="str">
        <f>TRIM(MID(Table_Quantities[[#This Row],[Pay Item Description]],Table_Quantities[[#This Row],[2]]+1,(Table_Quantities[[#This Row],[3]]-Table_Quantities[[#This Row],[2]])))</f>
        <v>B</v>
      </c>
      <c r="AP27" s="195" t="str">
        <f>TRIM(MID(Table_Quantities[[#This Row],[Pay Item Description]],Table_Quantities[[#This Row],[3]]+1,(Table_Quantities[[#This Row],[4]]-Table_Quantities[[#This Row],[3]])))</f>
        <v/>
      </c>
      <c r="AQ27" s="195" t="str">
        <f>TRIM(MID(Table_Quantities[[#This Row],[Pay Item Description]],Table_Quantities[[#This Row],[4]]+1,(Table_Quantities[[#This Row],[5]]-Table_Quantities[[#This Row],[4]])))</f>
        <v/>
      </c>
      <c r="AR27" s="195" t="str">
        <f>TRIM(MID(Table_Quantities[[#This Row],[Pay Item Description]],Table_Quantities[[#This Row],[5]]+1,(Table_Quantities[[#This Row],[6]]-Table_Quantities[[#This Row],[5]])))</f>
        <v/>
      </c>
      <c r="AS27" s="195">
        <f>IF(ISBLANK(Table_Quantities[[#This Row],[Funding Code]]),"",INDEX(Table_Funding[#Data],MATCH(Table_Quantities[[#This Row],[Funding Code]],Table_Funding[Funding Code],0),MATCH("Bridge Number",Table_Funding[#Headers],0)))</f>
        <v>0</v>
      </c>
      <c r="AT27"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Sewer, Cl A, 12 inch, Tr Det B</v>
      </c>
      <c r="AU27" s="197"/>
      <c r="AV27"/>
      <c r="AW27"/>
      <c r="AX27"/>
      <c r="AY27"/>
      <c r="AZ27"/>
      <c r="BA27"/>
      <c r="BB27"/>
    </row>
    <row r="28" spans="1:54" s="10" customFormat="1" x14ac:dyDescent="0.25">
      <c r="A28" s="249"/>
      <c r="B28" s="132" t="s">
        <v>7944</v>
      </c>
      <c r="C28" s="199" t="s">
        <v>14731</v>
      </c>
      <c r="D28" s="166" t="s">
        <v>14576</v>
      </c>
      <c r="E28" s="166" t="s">
        <v>14576</v>
      </c>
      <c r="F28" s="166" t="s">
        <v>14577</v>
      </c>
      <c r="G28" s="166"/>
      <c r="H28" s="161" t="str">
        <f>IF(ISBLANK(Table_Quantities[[#This Row],[Pay Item]]),"",INDEX(Table_PayItems[],MATCH(Table_Quantities[[#This Row],[Pay Item]],Table_PayItems[Concentrated Name],0),ITEM_NO))</f>
        <v>4030050</v>
      </c>
      <c r="I28" s="166" t="s">
        <v>14579</v>
      </c>
      <c r="J28" s="253"/>
      <c r="K28" s="198">
        <v>1</v>
      </c>
      <c r="L28" s="193" t="str">
        <f>IF(ISBLANK(Table_Quantities[[#This Row],[Pay Item]]),"",INDEX(Table_PayItems[#Data],MATCH(Table_Quantities[[#This Row],[Pay Item]],Table_PayItems[Concentrated Name],0),ITEM_UNITS))</f>
        <v>Ea</v>
      </c>
      <c r="M28" s="166"/>
      <c r="N28" s="194" t="str">
        <f>IF(AND(Table_Quantities[[#This Row],[Unit Price]]&gt;0,NOT(ISBLANK(Table_Quantities[[#This Row],[QuantityCalc]]))),Table_Quantities[[#This Row],[QuantityCalc]]*Table_Quantities[[#This Row],[Unit Price]],"")</f>
        <v/>
      </c>
      <c r="O28" s="194" t="str">
        <f>IF(OR(ISBLANK(Table_Quantities[[#This Row],[Funding Code]]),ISBLANK(Table_Quantities[[#This Row],[BreakdownID]])),"",Table_Quantities[[#This Row],[Funding Code]]&amp;" - "&amp;Table_Quantities[[#This Row],[BreakdownID]])</f>
        <v>123456 - 0001 - 49</v>
      </c>
      <c r="P28" s="194">
        <v>24</v>
      </c>
      <c r="Q28" s="194" t="str">
        <f>IF(ISBLANK(Table_Quantities[[#This Row],[Funding Code]]),"","JN "&amp;INDEX(Table_Funding[#Data],MATCH(Table_Quantities[[#This Row],[Funding Code]],Table_Funding[Funding Code],0),2))</f>
        <v>JN 123456</v>
      </c>
      <c r="R28" s="195" t="str">
        <f>IF(ISBLANK(Table_Quantities[[#This Row],[Pay Item]]),"",INDEX(Table_PayItems[#Data],MATCH(Table_Quantities[[#This Row],[Pay Item]],Table_PayItems[Concentrated Name],0),ITEM_SSSP))</f>
        <v xml:space="preserve"> </v>
      </c>
      <c r="S28" s="201"/>
      <c r="T28" s="200"/>
      <c r="U28" s="200"/>
      <c r="V28" s="193">
        <v>1</v>
      </c>
      <c r="W28" s="195" t="str">
        <f>IF(ISBLANK(Table_Quantities[[#This Row],[Pay Item]]),"",INDEX(Table_PayItems[#Data],MATCH(Table_Quantities[[#This Row],[Pay Item]],Table_PayItems[Concentrated Name],0),ITEM_DESCRIPTION))</f>
        <v>Dr Structure Cover, Type K</v>
      </c>
      <c r="X28" s="195" t="str">
        <f>IF(Table_Quantities[[#This Row],[Supplementary Description]]="","",IF(LEN(Table_Quantities[[#This Row],[Supplementary Description]])&gt;40, LEFT(Table_Quantities[[#This Row],[Supplementary Description]],40), Table_Quantities[[#This Row],[Supplementary Description]]))</f>
        <v/>
      </c>
      <c r="Y28" s="200" t="str">
        <f>IF(LEN(Table_Quantities[[#This Row],[Supplementary Description]])&gt;40, RIGHT(Table_Quantities[[#This Row],[Supplementary Description]],LEN(Table_Quantities[[#This Row],[Supplementary Description]])-40), "")</f>
        <v/>
      </c>
      <c r="Z28"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49</v>
      </c>
      <c r="AA28"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v>
      </c>
      <c r="AB28" s="195" t="str">
        <f>IF(MID(Table_Quantities[Item No.],4,1)="7",Table_Quantities[[#This Row],[Supplemental1]]&amp;Table_Quantities[[#This Row],[Supplemental2]],Table_Quantities[[#This Row],[Description]])</f>
        <v>Dr Structure Cover, Type K</v>
      </c>
      <c r="AC28"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28" s="195" t="str">
        <f>IF(ISBLANK(Table_Quantities[[#This Row],[Funding Code]]),"",RIGHT(Table_Quantities[[#This Row],[Funding Code]],4))</f>
        <v>0001</v>
      </c>
      <c r="AE28" s="195" t="str">
        <f>IF(ISBLANK(Table_Quantities[[#This Row],[Funding Code]]),"","CAT "&amp;Table_Quantities[[#This Row],[Category]])</f>
        <v>CAT 0001</v>
      </c>
      <c r="AF28"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28" s="195">
        <f>IFERROR(FIND("%%",SUBSTITUTE(Table_Quantities[[#This Row],[Pay Item Description]]," ","%%",ML-LEN(SUBSTITUTE(LEFT(Table_Quantities[[#This Row],[Pay Item Description]],ML)," ","")))),LEN(Table_Quantities[[#This Row],[Pay Item Description]]))</f>
        <v>13</v>
      </c>
      <c r="AH28" s="195">
        <f>IFERROR(FIND("%%",SUBSTITUTE(Table_Quantities[[#This Row],[Pay Item Description]]," ","%%",Table_Quantities[[#This Row],[1]]+ML+1-LEN(SUBSTITUTE(LEFT(Table_Quantities[[#This Row],[Pay Item Description]],(Table_Quantities[[#This Row],[1]]+ML+1))," ",""))))-1,LEN(Table_Quantities[[#This Row],[Pay Item Description]]))</f>
        <v>26</v>
      </c>
      <c r="AI28" s="195">
        <f>IFERROR(FIND("%%",SUBSTITUTE(Table_Quantities[[#This Row],[Pay Item Description]]," ","%%",Table_Quantities[[#This Row],[2]]+ML+2-LEN(SUBSTITUTE(LEFT(Table_Quantities[[#This Row],[Pay Item Description]],(Table_Quantities[[#This Row],[2]]+ML+2))," ",""))))-1,LEN(Table_Quantities[[#This Row],[Pay Item Description]]))</f>
        <v>26</v>
      </c>
      <c r="AJ28" s="195">
        <f>IFERROR(FIND("%%",SUBSTITUTE(Table_Quantities[[#This Row],[Pay Item Description]]," ","%%",Table_Quantities[[#This Row],[3]]+ML+3-LEN(SUBSTITUTE(LEFT(Table_Quantities[[#This Row],[Pay Item Description]],(Table_Quantities[[#This Row],[3]]+ML+3))," ",""))))-1,LEN(Table_Quantities[[#This Row],[Pay Item Description]]))</f>
        <v>26</v>
      </c>
      <c r="AK28" s="195">
        <f>IFERROR(FIND("%%",SUBSTITUTE(Table_Quantities[[#This Row],[Pay Item Description]]," ","%%",Table_Quantities[[#This Row],[4]]+ML+4-LEN(SUBSTITUTE(LEFT(Table_Quantities[[#This Row],[Pay Item Description]],(Table_Quantities[[#This Row],[4]]+ML+4))," ",""))))-1,LEN(Table_Quantities[[#This Row],[Pay Item Description]]))</f>
        <v>26</v>
      </c>
      <c r="AL28" s="195">
        <f>IFERROR(FIND("%%",SUBSTITUTE(Table_Quantities[[#This Row],[Pay Item Description]]," ","%%",Table_Quantities[[#This Row],[5]]+ML+5-LEN(SUBSTITUTE(LEFT(Table_Quantities[[#This Row],[Pay Item Description]],(Table_Quantities[[#This Row],[5]]+ML+5))," ",""))))-1,LEN(Table_Quantities[[#This Row],[Pay Item Description]]))</f>
        <v>26</v>
      </c>
      <c r="AM28" s="195" t="str">
        <f>TRIM(MID(Table_Quantities[[#This Row],[Pay Item Description]],1,(Table_Quantities[[#This Row],[1]])))</f>
        <v>Dr Structure</v>
      </c>
      <c r="AN28" s="195" t="str">
        <f>TRIM(MID(Table_Quantities[[#This Row],[Pay Item Description]],Table_Quantities[[#This Row],[1]]+1,(Table_Quantities[[#This Row],[2]]-Table_Quantities[[#This Row],[1]])))</f>
        <v>Cover, Type K</v>
      </c>
      <c r="AO28" s="195" t="str">
        <f>TRIM(MID(Table_Quantities[[#This Row],[Pay Item Description]],Table_Quantities[[#This Row],[2]]+1,(Table_Quantities[[#This Row],[3]]-Table_Quantities[[#This Row],[2]])))</f>
        <v/>
      </c>
      <c r="AP28" s="195" t="str">
        <f>TRIM(MID(Table_Quantities[[#This Row],[Pay Item Description]],Table_Quantities[[#This Row],[3]]+1,(Table_Quantities[[#This Row],[4]]-Table_Quantities[[#This Row],[3]])))</f>
        <v/>
      </c>
      <c r="AQ28" s="195" t="str">
        <f>TRIM(MID(Table_Quantities[[#This Row],[Pay Item Description]],Table_Quantities[[#This Row],[4]]+1,(Table_Quantities[[#This Row],[5]]-Table_Quantities[[#This Row],[4]])))</f>
        <v/>
      </c>
      <c r="AR28" s="195" t="str">
        <f>TRIM(MID(Table_Quantities[[#This Row],[Pay Item Description]],Table_Quantities[[#This Row],[5]]+1,(Table_Quantities[[#This Row],[6]]-Table_Quantities[[#This Row],[5]])))</f>
        <v/>
      </c>
      <c r="AS28" s="195">
        <f>IF(ISBLANK(Table_Quantities[[#This Row],[Funding Code]]),"",INDEX(Table_Funding[#Data],MATCH(Table_Quantities[[#This Row],[Funding Code]],Table_Funding[Funding Code],0),MATCH("Bridge Number",Table_Funding[#Headers],0)))</f>
        <v>0</v>
      </c>
      <c r="AT28"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Dr Structure Cover, Type K</v>
      </c>
      <c r="AU28" s="197"/>
      <c r="AV28"/>
      <c r="AW28"/>
      <c r="AX28"/>
      <c r="AY28"/>
      <c r="AZ28"/>
      <c r="BA28"/>
      <c r="BB28"/>
    </row>
    <row r="29" spans="1:54" s="10" customFormat="1" x14ac:dyDescent="0.25">
      <c r="A29" s="249"/>
      <c r="B29" s="132" t="s">
        <v>7944</v>
      </c>
      <c r="C29" s="199" t="s">
        <v>14731</v>
      </c>
      <c r="D29" s="166" t="s">
        <v>14576</v>
      </c>
      <c r="E29" s="166" t="s">
        <v>14576</v>
      </c>
      <c r="F29" s="166" t="s">
        <v>14577</v>
      </c>
      <c r="G29" s="166"/>
      <c r="H29" s="161" t="str">
        <f>IF(ISBLANK(Table_Quantities[[#This Row],[Pay Item]]),"",INDEX(Table_PayItems[],MATCH(Table_Quantities[[#This Row],[Pay Item]],Table_PayItems[Concentrated Name],0),ITEM_NO))</f>
        <v>4030210</v>
      </c>
      <c r="I29" s="166" t="s">
        <v>14580</v>
      </c>
      <c r="J29" s="253"/>
      <c r="K29" s="198">
        <v>1</v>
      </c>
      <c r="L29" s="193" t="str">
        <f>IF(ISBLANK(Table_Quantities[[#This Row],[Pay Item]]),"",INDEX(Table_PayItems[#Data],MATCH(Table_Quantities[[#This Row],[Pay Item]],Table_PayItems[Concentrated Name],0),ITEM_UNITS))</f>
        <v>Ea</v>
      </c>
      <c r="M29" s="166"/>
      <c r="N29" s="194" t="str">
        <f>IF(AND(Table_Quantities[[#This Row],[Unit Price]]&gt;0,NOT(ISBLANK(Table_Quantities[[#This Row],[QuantityCalc]]))),Table_Quantities[[#This Row],[QuantityCalc]]*Table_Quantities[[#This Row],[Unit Price]],"")</f>
        <v/>
      </c>
      <c r="O29" s="194" t="str">
        <f>IF(OR(ISBLANK(Table_Quantities[[#This Row],[Funding Code]]),ISBLANK(Table_Quantities[[#This Row],[BreakdownID]])),"",Table_Quantities[[#This Row],[Funding Code]]&amp;" - "&amp;Table_Quantities[[#This Row],[BreakdownID]])</f>
        <v>123456 - 0001 - 49</v>
      </c>
      <c r="P29" s="194">
        <v>25</v>
      </c>
      <c r="Q29" s="194" t="str">
        <f>IF(ISBLANK(Table_Quantities[[#This Row],[Funding Code]]),"","JN "&amp;INDEX(Table_Funding[#Data],MATCH(Table_Quantities[[#This Row],[Funding Code]],Table_Funding[Funding Code],0),2))</f>
        <v>JN 123456</v>
      </c>
      <c r="R29" s="195" t="str">
        <f>IF(ISBLANK(Table_Quantities[[#This Row],[Pay Item]]),"",INDEX(Table_PayItems[#Data],MATCH(Table_Quantities[[#This Row],[Pay Item]],Table_PayItems[Concentrated Name],0),ITEM_SSSP))</f>
        <v xml:space="preserve"> </v>
      </c>
      <c r="S29" s="201"/>
      <c r="T29" s="200"/>
      <c r="U29" s="200"/>
      <c r="V29" s="193">
        <v>1</v>
      </c>
      <c r="W29" s="195" t="str">
        <f>IF(ISBLANK(Table_Quantities[[#This Row],[Pay Item]]),"",INDEX(Table_PayItems[#Data],MATCH(Table_Quantities[[#This Row],[Pay Item]],Table_PayItems[Concentrated Name],0),ITEM_DESCRIPTION))</f>
        <v>Dr Structure, 48 inch dia</v>
      </c>
      <c r="X29" s="195" t="str">
        <f>IF(Table_Quantities[[#This Row],[Supplementary Description]]="","",IF(LEN(Table_Quantities[[#This Row],[Supplementary Description]])&gt;40, LEFT(Table_Quantities[[#This Row],[Supplementary Description]],40), Table_Quantities[[#This Row],[Supplementary Description]]))</f>
        <v/>
      </c>
      <c r="Y29" s="200" t="str">
        <f>IF(LEN(Table_Quantities[[#This Row],[Supplementary Description]])&gt;40, RIGHT(Table_Quantities[[#This Row],[Supplementary Description]],LEN(Table_Quantities[[#This Row],[Supplementary Description]])-40), "")</f>
        <v/>
      </c>
      <c r="Z29"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49</v>
      </c>
      <c r="AA29"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v>
      </c>
      <c r="AB29" s="195" t="str">
        <f>IF(MID(Table_Quantities[Item No.],4,1)="7",Table_Quantities[[#This Row],[Supplemental1]]&amp;Table_Quantities[[#This Row],[Supplemental2]],Table_Quantities[[#This Row],[Description]])</f>
        <v>Dr Structure, 48 inch dia</v>
      </c>
      <c r="AC29"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29" s="195" t="str">
        <f>IF(ISBLANK(Table_Quantities[[#This Row],[Funding Code]]),"",RIGHT(Table_Quantities[[#This Row],[Funding Code]],4))</f>
        <v>0001</v>
      </c>
      <c r="AE29" s="195" t="str">
        <f>IF(ISBLANK(Table_Quantities[[#This Row],[Funding Code]]),"","CAT "&amp;Table_Quantities[[#This Row],[Category]])</f>
        <v>CAT 0001</v>
      </c>
      <c r="AF29"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29" s="195">
        <f>IFERROR(FIND("%%",SUBSTITUTE(Table_Quantities[[#This Row],[Pay Item Description]]," ","%%",ML-LEN(SUBSTITUTE(LEFT(Table_Quantities[[#This Row],[Pay Item Description]],ML)," ","")))),LEN(Table_Quantities[[#This Row],[Pay Item Description]]))</f>
        <v>14</v>
      </c>
      <c r="AH29" s="195">
        <f>IFERROR(FIND("%%",SUBSTITUTE(Table_Quantities[[#This Row],[Pay Item Description]]," ","%%",Table_Quantities[[#This Row],[1]]+ML+1-LEN(SUBSTITUTE(LEFT(Table_Quantities[[#This Row],[Pay Item Description]],(Table_Quantities[[#This Row],[1]]+ML+1))," ",""))))-1,LEN(Table_Quantities[[#This Row],[Pay Item Description]]))</f>
        <v>25</v>
      </c>
      <c r="AI29" s="195">
        <f>IFERROR(FIND("%%",SUBSTITUTE(Table_Quantities[[#This Row],[Pay Item Description]]," ","%%",Table_Quantities[[#This Row],[2]]+ML+2-LEN(SUBSTITUTE(LEFT(Table_Quantities[[#This Row],[Pay Item Description]],(Table_Quantities[[#This Row],[2]]+ML+2))," ",""))))-1,LEN(Table_Quantities[[#This Row],[Pay Item Description]]))</f>
        <v>25</v>
      </c>
      <c r="AJ29" s="195">
        <f>IFERROR(FIND("%%",SUBSTITUTE(Table_Quantities[[#This Row],[Pay Item Description]]," ","%%",Table_Quantities[[#This Row],[3]]+ML+3-LEN(SUBSTITUTE(LEFT(Table_Quantities[[#This Row],[Pay Item Description]],(Table_Quantities[[#This Row],[3]]+ML+3))," ",""))))-1,LEN(Table_Quantities[[#This Row],[Pay Item Description]]))</f>
        <v>25</v>
      </c>
      <c r="AK29" s="195">
        <f>IFERROR(FIND("%%",SUBSTITUTE(Table_Quantities[[#This Row],[Pay Item Description]]," ","%%",Table_Quantities[[#This Row],[4]]+ML+4-LEN(SUBSTITUTE(LEFT(Table_Quantities[[#This Row],[Pay Item Description]],(Table_Quantities[[#This Row],[4]]+ML+4))," ",""))))-1,LEN(Table_Quantities[[#This Row],[Pay Item Description]]))</f>
        <v>25</v>
      </c>
      <c r="AL29" s="195">
        <f>IFERROR(FIND("%%",SUBSTITUTE(Table_Quantities[[#This Row],[Pay Item Description]]," ","%%",Table_Quantities[[#This Row],[5]]+ML+5-LEN(SUBSTITUTE(LEFT(Table_Quantities[[#This Row],[Pay Item Description]],(Table_Quantities[[#This Row],[5]]+ML+5))," ",""))))-1,LEN(Table_Quantities[[#This Row],[Pay Item Description]]))</f>
        <v>25</v>
      </c>
      <c r="AM29" s="195" t="str">
        <f>TRIM(MID(Table_Quantities[[#This Row],[Pay Item Description]],1,(Table_Quantities[[#This Row],[1]])))</f>
        <v>Dr Structure,</v>
      </c>
      <c r="AN29" s="195" t="str">
        <f>TRIM(MID(Table_Quantities[[#This Row],[Pay Item Description]],Table_Quantities[[#This Row],[1]]+1,(Table_Quantities[[#This Row],[2]]-Table_Quantities[[#This Row],[1]])))</f>
        <v>48 inch dia</v>
      </c>
      <c r="AO29" s="195" t="str">
        <f>TRIM(MID(Table_Quantities[[#This Row],[Pay Item Description]],Table_Quantities[[#This Row],[2]]+1,(Table_Quantities[[#This Row],[3]]-Table_Quantities[[#This Row],[2]])))</f>
        <v/>
      </c>
      <c r="AP29" s="195" t="str">
        <f>TRIM(MID(Table_Quantities[[#This Row],[Pay Item Description]],Table_Quantities[[#This Row],[3]]+1,(Table_Quantities[[#This Row],[4]]-Table_Quantities[[#This Row],[3]])))</f>
        <v/>
      </c>
      <c r="AQ29" s="195" t="str">
        <f>TRIM(MID(Table_Quantities[[#This Row],[Pay Item Description]],Table_Quantities[[#This Row],[4]]+1,(Table_Quantities[[#This Row],[5]]-Table_Quantities[[#This Row],[4]])))</f>
        <v/>
      </c>
      <c r="AR29" s="195" t="str">
        <f>TRIM(MID(Table_Quantities[[#This Row],[Pay Item Description]],Table_Quantities[[#This Row],[5]]+1,(Table_Quantities[[#This Row],[6]]-Table_Quantities[[#This Row],[5]])))</f>
        <v/>
      </c>
      <c r="AS29" s="195">
        <f>IF(ISBLANK(Table_Quantities[[#This Row],[Funding Code]]),"",INDEX(Table_Funding[#Data],MATCH(Table_Quantities[[#This Row],[Funding Code]],Table_Funding[Funding Code],0),MATCH("Bridge Number",Table_Funding[#Headers],0)))</f>
        <v>0</v>
      </c>
      <c r="AT29"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Dr Structure, 48 inch dia</v>
      </c>
      <c r="AU29" s="197"/>
      <c r="AV29"/>
      <c r="AW29"/>
      <c r="AX29"/>
      <c r="AY29"/>
      <c r="AZ29"/>
      <c r="BA29"/>
      <c r="BB29"/>
    </row>
    <row r="30" spans="1:54" s="10" customFormat="1" x14ac:dyDescent="0.25">
      <c r="A30" s="249"/>
      <c r="B30" s="132" t="s">
        <v>7944</v>
      </c>
      <c r="C30" s="199" t="s">
        <v>14731</v>
      </c>
      <c r="D30" s="166" t="s">
        <v>14576</v>
      </c>
      <c r="E30" s="166" t="s">
        <v>14576</v>
      </c>
      <c r="F30" s="166" t="s">
        <v>14581</v>
      </c>
      <c r="G30" s="166"/>
      <c r="H30" s="161" t="str">
        <f>IF(ISBLANK(Table_Quantities[[#This Row],[Pay Item]]),"",INDEX(Table_PayItems[],MATCH(Table_Quantities[[#This Row],[Pay Item]],Table_PayItems[Concentrated Name],0),ITEM_NO))</f>
        <v>4020033</v>
      </c>
      <c r="I30" s="166" t="s">
        <v>14578</v>
      </c>
      <c r="J30" s="253"/>
      <c r="K30" s="198">
        <v>6</v>
      </c>
      <c r="L30" s="193" t="str">
        <f>IF(ISBLANK(Table_Quantities[[#This Row],[Pay Item]]),"",INDEX(Table_PayItems[#Data],MATCH(Table_Quantities[[#This Row],[Pay Item]],Table_PayItems[Concentrated Name],0),ITEM_UNITS))</f>
        <v>Ft</v>
      </c>
      <c r="M30" s="166"/>
      <c r="N30" s="194" t="str">
        <f>IF(AND(Table_Quantities[[#This Row],[Unit Price]]&gt;0,NOT(ISBLANK(Table_Quantities[[#This Row],[QuantityCalc]]))),Table_Quantities[[#This Row],[QuantityCalc]]*Table_Quantities[[#This Row],[Unit Price]],"")</f>
        <v/>
      </c>
      <c r="O30" s="194" t="str">
        <f>IF(OR(ISBLANK(Table_Quantities[[#This Row],[Funding Code]]),ISBLANK(Table_Quantities[[#This Row],[BreakdownID]])),"",Table_Quantities[[#This Row],[Funding Code]]&amp;" - "&amp;Table_Quantities[[#This Row],[BreakdownID]])</f>
        <v>123456 - 0001 - 49</v>
      </c>
      <c r="P30" s="194">
        <v>26</v>
      </c>
      <c r="Q30" s="194" t="str">
        <f>IF(ISBLANK(Table_Quantities[[#This Row],[Funding Code]]),"","JN "&amp;INDEX(Table_Funding[#Data],MATCH(Table_Quantities[[#This Row],[Funding Code]],Table_Funding[Funding Code],0),2))</f>
        <v>JN 123456</v>
      </c>
      <c r="R30" s="195" t="str">
        <f>IF(ISBLANK(Table_Quantities[[#This Row],[Pay Item]]),"",INDEX(Table_PayItems[#Data],MATCH(Table_Quantities[[#This Row],[Pay Item]],Table_PayItems[Concentrated Name],0),ITEM_SSSP))</f>
        <v>401B, C</v>
      </c>
      <c r="S30" s="201"/>
      <c r="T30" s="200"/>
      <c r="U30" s="200"/>
      <c r="V30" s="193">
        <v>6</v>
      </c>
      <c r="W30" s="195" t="str">
        <f>IF(ISBLANK(Table_Quantities[[#This Row],[Pay Item]]),"",INDEX(Table_PayItems[#Data],MATCH(Table_Quantities[[#This Row],[Pay Item]],Table_PayItems[Concentrated Name],0),ITEM_DESCRIPTION))</f>
        <v>Sewer, Cl A, 12 inch, Tr Det B</v>
      </c>
      <c r="X30" s="195" t="str">
        <f>IF(Table_Quantities[[#This Row],[Supplementary Description]]="","",IF(LEN(Table_Quantities[[#This Row],[Supplementary Description]])&gt;40, LEFT(Table_Quantities[[#This Row],[Supplementary Description]],40), Table_Quantities[[#This Row],[Supplementary Description]]))</f>
        <v/>
      </c>
      <c r="Y30" s="200" t="str">
        <f>IF(LEN(Table_Quantities[[#This Row],[Supplementary Description]])&gt;40, RIGHT(Table_Quantities[[#This Row],[Supplementary Description]],LEN(Table_Quantities[[#This Row],[Supplementary Description]])-40), "")</f>
        <v/>
      </c>
      <c r="Z30"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49</v>
      </c>
      <c r="AA30"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89</v>
      </c>
      <c r="AB30" s="195" t="str">
        <f>IF(MID(Table_Quantities[Item No.],4,1)="7",Table_Quantities[[#This Row],[Supplemental1]]&amp;Table_Quantities[[#This Row],[Supplemental2]],Table_Quantities[[#This Row],[Description]])</f>
        <v>Sewer, Cl A, 12 inch, Tr Det B</v>
      </c>
      <c r="AC30"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v>
      </c>
      <c r="AD30" s="195" t="str">
        <f>IF(ISBLANK(Table_Quantities[[#This Row],[Funding Code]]),"",RIGHT(Table_Quantities[[#This Row],[Funding Code]],4))</f>
        <v>0001</v>
      </c>
      <c r="AE30" s="195" t="str">
        <f>IF(ISBLANK(Table_Quantities[[#This Row],[Funding Code]]),"","CAT "&amp;Table_Quantities[[#This Row],[Category]])</f>
        <v>CAT 0001</v>
      </c>
      <c r="AF30"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30" s="195">
        <f>IFERROR(FIND("%%",SUBSTITUTE(Table_Quantities[[#This Row],[Pay Item Description]]," ","%%",ML-LEN(SUBSTITUTE(LEFT(Table_Quantities[[#This Row],[Pay Item Description]],ML)," ","")))),LEN(Table_Quantities[[#This Row],[Pay Item Description]]))</f>
        <v>13</v>
      </c>
      <c r="AH30" s="195">
        <f>IFERROR(FIND("%%",SUBSTITUTE(Table_Quantities[[#This Row],[Pay Item Description]]," ","%%",Table_Quantities[[#This Row],[1]]+ML+1-LEN(SUBSTITUTE(LEFT(Table_Quantities[[#This Row],[Pay Item Description]],(Table_Quantities[[#This Row],[1]]+ML+1))," ",""))))-1,LEN(Table_Quantities[[#This Row],[Pay Item Description]]))</f>
        <v>28</v>
      </c>
      <c r="AI30" s="195">
        <f>IFERROR(FIND("%%",SUBSTITUTE(Table_Quantities[[#This Row],[Pay Item Description]]," ","%%",Table_Quantities[[#This Row],[2]]+ML+2-LEN(SUBSTITUTE(LEFT(Table_Quantities[[#This Row],[Pay Item Description]],(Table_Quantities[[#This Row],[2]]+ML+2))," ",""))))-1,LEN(Table_Quantities[[#This Row],[Pay Item Description]]))</f>
        <v>30</v>
      </c>
      <c r="AJ30" s="195">
        <f>IFERROR(FIND("%%",SUBSTITUTE(Table_Quantities[[#This Row],[Pay Item Description]]," ","%%",Table_Quantities[[#This Row],[3]]+ML+3-LEN(SUBSTITUTE(LEFT(Table_Quantities[[#This Row],[Pay Item Description]],(Table_Quantities[[#This Row],[3]]+ML+3))," ",""))))-1,LEN(Table_Quantities[[#This Row],[Pay Item Description]]))</f>
        <v>30</v>
      </c>
      <c r="AK30" s="195">
        <f>IFERROR(FIND("%%",SUBSTITUTE(Table_Quantities[[#This Row],[Pay Item Description]]," ","%%",Table_Quantities[[#This Row],[4]]+ML+4-LEN(SUBSTITUTE(LEFT(Table_Quantities[[#This Row],[Pay Item Description]],(Table_Quantities[[#This Row],[4]]+ML+4))," ",""))))-1,LEN(Table_Quantities[[#This Row],[Pay Item Description]]))</f>
        <v>30</v>
      </c>
      <c r="AL30" s="195">
        <f>IFERROR(FIND("%%",SUBSTITUTE(Table_Quantities[[#This Row],[Pay Item Description]]," ","%%",Table_Quantities[[#This Row],[5]]+ML+5-LEN(SUBSTITUTE(LEFT(Table_Quantities[[#This Row],[Pay Item Description]],(Table_Quantities[[#This Row],[5]]+ML+5))," ",""))))-1,LEN(Table_Quantities[[#This Row],[Pay Item Description]]))</f>
        <v>30</v>
      </c>
      <c r="AM30" s="195" t="str">
        <f>TRIM(MID(Table_Quantities[[#This Row],[Pay Item Description]],1,(Table_Quantities[[#This Row],[1]])))</f>
        <v>Sewer, Cl A,</v>
      </c>
      <c r="AN30" s="195" t="str">
        <f>TRIM(MID(Table_Quantities[[#This Row],[Pay Item Description]],Table_Quantities[[#This Row],[1]]+1,(Table_Quantities[[#This Row],[2]]-Table_Quantities[[#This Row],[1]])))</f>
        <v>12 inch, Tr Det</v>
      </c>
      <c r="AO30" s="195" t="str">
        <f>TRIM(MID(Table_Quantities[[#This Row],[Pay Item Description]],Table_Quantities[[#This Row],[2]]+1,(Table_Quantities[[#This Row],[3]]-Table_Quantities[[#This Row],[2]])))</f>
        <v>B</v>
      </c>
      <c r="AP30" s="195" t="str">
        <f>TRIM(MID(Table_Quantities[[#This Row],[Pay Item Description]],Table_Quantities[[#This Row],[3]]+1,(Table_Quantities[[#This Row],[4]]-Table_Quantities[[#This Row],[3]])))</f>
        <v/>
      </c>
      <c r="AQ30" s="195" t="str">
        <f>TRIM(MID(Table_Quantities[[#This Row],[Pay Item Description]],Table_Quantities[[#This Row],[4]]+1,(Table_Quantities[[#This Row],[5]]-Table_Quantities[[#This Row],[4]])))</f>
        <v/>
      </c>
      <c r="AR30" s="195" t="str">
        <f>TRIM(MID(Table_Quantities[[#This Row],[Pay Item Description]],Table_Quantities[[#This Row],[5]]+1,(Table_Quantities[[#This Row],[6]]-Table_Quantities[[#This Row],[5]])))</f>
        <v/>
      </c>
      <c r="AS30" s="195">
        <f>IF(ISBLANK(Table_Quantities[[#This Row],[Funding Code]]),"",INDEX(Table_Funding[#Data],MATCH(Table_Quantities[[#This Row],[Funding Code]],Table_Funding[Funding Code],0),MATCH("Bridge Number",Table_Funding[#Headers],0)))</f>
        <v>0</v>
      </c>
      <c r="AT30"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Sewer, Cl A, 12 inch, Tr Det B</v>
      </c>
      <c r="AU30" s="197"/>
      <c r="AV30"/>
      <c r="AW30"/>
      <c r="AX30"/>
      <c r="AY30"/>
      <c r="AZ30"/>
      <c r="BA30"/>
      <c r="BB30"/>
    </row>
    <row r="31" spans="1:54" s="10" customFormat="1" x14ac:dyDescent="0.25">
      <c r="A31" s="249"/>
      <c r="B31" s="132" t="s">
        <v>7944</v>
      </c>
      <c r="C31" s="199" t="s">
        <v>14731</v>
      </c>
      <c r="D31" s="166" t="s">
        <v>14576</v>
      </c>
      <c r="E31" s="166" t="s">
        <v>14576</v>
      </c>
      <c r="F31" s="166" t="s">
        <v>14581</v>
      </c>
      <c r="G31" s="166"/>
      <c r="H31" s="161" t="str">
        <f>IF(ISBLANK(Table_Quantities[[#This Row],[Pay Item]]),"",INDEX(Table_PayItems[],MATCH(Table_Quantities[[#This Row],[Pay Item]],Table_PayItems[Concentrated Name],0),ITEM_NO))</f>
        <v>4030050</v>
      </c>
      <c r="I31" s="166" t="s">
        <v>14579</v>
      </c>
      <c r="J31" s="253"/>
      <c r="K31" s="198">
        <v>1</v>
      </c>
      <c r="L31" s="193" t="str">
        <f>IF(ISBLANK(Table_Quantities[[#This Row],[Pay Item]]),"",INDEX(Table_PayItems[#Data],MATCH(Table_Quantities[[#This Row],[Pay Item]],Table_PayItems[Concentrated Name],0),ITEM_UNITS))</f>
        <v>Ea</v>
      </c>
      <c r="M31" s="166"/>
      <c r="N31" s="194" t="str">
        <f>IF(AND(Table_Quantities[[#This Row],[Unit Price]]&gt;0,NOT(ISBLANK(Table_Quantities[[#This Row],[QuantityCalc]]))),Table_Quantities[[#This Row],[QuantityCalc]]*Table_Quantities[[#This Row],[Unit Price]],"")</f>
        <v/>
      </c>
      <c r="O31" s="194" t="str">
        <f>IF(OR(ISBLANK(Table_Quantities[[#This Row],[Funding Code]]),ISBLANK(Table_Quantities[[#This Row],[BreakdownID]])),"",Table_Quantities[[#This Row],[Funding Code]]&amp;" - "&amp;Table_Quantities[[#This Row],[BreakdownID]])</f>
        <v>123456 - 0001 - 49</v>
      </c>
      <c r="P31" s="194">
        <v>27</v>
      </c>
      <c r="Q31" s="194" t="str">
        <f>IF(ISBLANK(Table_Quantities[[#This Row],[Funding Code]]),"","JN "&amp;INDEX(Table_Funding[#Data],MATCH(Table_Quantities[[#This Row],[Funding Code]],Table_Funding[Funding Code],0),2))</f>
        <v>JN 123456</v>
      </c>
      <c r="R31" s="195" t="str">
        <f>IF(ISBLANK(Table_Quantities[[#This Row],[Pay Item]]),"",INDEX(Table_PayItems[#Data],MATCH(Table_Quantities[[#This Row],[Pay Item]],Table_PayItems[Concentrated Name],0),ITEM_SSSP))</f>
        <v xml:space="preserve"> </v>
      </c>
      <c r="S31" s="201"/>
      <c r="T31" s="200"/>
      <c r="U31" s="200"/>
      <c r="V31" s="193">
        <v>1</v>
      </c>
      <c r="W31" s="195" t="str">
        <f>IF(ISBLANK(Table_Quantities[[#This Row],[Pay Item]]),"",INDEX(Table_PayItems[#Data],MATCH(Table_Quantities[[#This Row],[Pay Item]],Table_PayItems[Concentrated Name],0),ITEM_DESCRIPTION))</f>
        <v>Dr Structure Cover, Type K</v>
      </c>
      <c r="X31" s="195" t="str">
        <f>IF(Table_Quantities[[#This Row],[Supplementary Description]]="","",IF(LEN(Table_Quantities[[#This Row],[Supplementary Description]])&gt;40, LEFT(Table_Quantities[[#This Row],[Supplementary Description]],40), Table_Quantities[[#This Row],[Supplementary Description]]))</f>
        <v/>
      </c>
      <c r="Y31" s="200" t="str">
        <f>IF(LEN(Table_Quantities[[#This Row],[Supplementary Description]])&gt;40, RIGHT(Table_Quantities[[#This Row],[Supplementary Description]],LEN(Table_Quantities[[#This Row],[Supplementary Description]])-40), "")</f>
        <v/>
      </c>
      <c r="Z31"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49</v>
      </c>
      <c r="AA31"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v>
      </c>
      <c r="AB31" s="195" t="str">
        <f>IF(MID(Table_Quantities[Item No.],4,1)="7",Table_Quantities[[#This Row],[Supplemental1]]&amp;Table_Quantities[[#This Row],[Supplemental2]],Table_Quantities[[#This Row],[Description]])</f>
        <v>Dr Structure Cover, Type K</v>
      </c>
      <c r="AC31"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v>
      </c>
      <c r="AD31" s="195" t="str">
        <f>IF(ISBLANK(Table_Quantities[[#This Row],[Funding Code]]),"",RIGHT(Table_Quantities[[#This Row],[Funding Code]],4))</f>
        <v>0001</v>
      </c>
      <c r="AE31" s="195" t="str">
        <f>IF(ISBLANK(Table_Quantities[[#This Row],[Funding Code]]),"","CAT "&amp;Table_Quantities[[#This Row],[Category]])</f>
        <v>CAT 0001</v>
      </c>
      <c r="AF31"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31" s="195">
        <f>IFERROR(FIND("%%",SUBSTITUTE(Table_Quantities[[#This Row],[Pay Item Description]]," ","%%",ML-LEN(SUBSTITUTE(LEFT(Table_Quantities[[#This Row],[Pay Item Description]],ML)," ","")))),LEN(Table_Quantities[[#This Row],[Pay Item Description]]))</f>
        <v>13</v>
      </c>
      <c r="AH31" s="195">
        <f>IFERROR(FIND("%%",SUBSTITUTE(Table_Quantities[[#This Row],[Pay Item Description]]," ","%%",Table_Quantities[[#This Row],[1]]+ML+1-LEN(SUBSTITUTE(LEFT(Table_Quantities[[#This Row],[Pay Item Description]],(Table_Quantities[[#This Row],[1]]+ML+1))," ",""))))-1,LEN(Table_Quantities[[#This Row],[Pay Item Description]]))</f>
        <v>26</v>
      </c>
      <c r="AI31" s="195">
        <f>IFERROR(FIND("%%",SUBSTITUTE(Table_Quantities[[#This Row],[Pay Item Description]]," ","%%",Table_Quantities[[#This Row],[2]]+ML+2-LEN(SUBSTITUTE(LEFT(Table_Quantities[[#This Row],[Pay Item Description]],(Table_Quantities[[#This Row],[2]]+ML+2))," ",""))))-1,LEN(Table_Quantities[[#This Row],[Pay Item Description]]))</f>
        <v>26</v>
      </c>
      <c r="AJ31" s="195">
        <f>IFERROR(FIND("%%",SUBSTITUTE(Table_Quantities[[#This Row],[Pay Item Description]]," ","%%",Table_Quantities[[#This Row],[3]]+ML+3-LEN(SUBSTITUTE(LEFT(Table_Quantities[[#This Row],[Pay Item Description]],(Table_Quantities[[#This Row],[3]]+ML+3))," ",""))))-1,LEN(Table_Quantities[[#This Row],[Pay Item Description]]))</f>
        <v>26</v>
      </c>
      <c r="AK31" s="195">
        <f>IFERROR(FIND("%%",SUBSTITUTE(Table_Quantities[[#This Row],[Pay Item Description]]," ","%%",Table_Quantities[[#This Row],[4]]+ML+4-LEN(SUBSTITUTE(LEFT(Table_Quantities[[#This Row],[Pay Item Description]],(Table_Quantities[[#This Row],[4]]+ML+4))," ",""))))-1,LEN(Table_Quantities[[#This Row],[Pay Item Description]]))</f>
        <v>26</v>
      </c>
      <c r="AL31" s="195">
        <f>IFERROR(FIND("%%",SUBSTITUTE(Table_Quantities[[#This Row],[Pay Item Description]]," ","%%",Table_Quantities[[#This Row],[5]]+ML+5-LEN(SUBSTITUTE(LEFT(Table_Quantities[[#This Row],[Pay Item Description]],(Table_Quantities[[#This Row],[5]]+ML+5))," ",""))))-1,LEN(Table_Quantities[[#This Row],[Pay Item Description]]))</f>
        <v>26</v>
      </c>
      <c r="AM31" s="195" t="str">
        <f>TRIM(MID(Table_Quantities[[#This Row],[Pay Item Description]],1,(Table_Quantities[[#This Row],[1]])))</f>
        <v>Dr Structure</v>
      </c>
      <c r="AN31" s="195" t="str">
        <f>TRIM(MID(Table_Quantities[[#This Row],[Pay Item Description]],Table_Quantities[[#This Row],[1]]+1,(Table_Quantities[[#This Row],[2]]-Table_Quantities[[#This Row],[1]])))</f>
        <v>Cover, Type K</v>
      </c>
      <c r="AO31" s="195" t="str">
        <f>TRIM(MID(Table_Quantities[[#This Row],[Pay Item Description]],Table_Quantities[[#This Row],[2]]+1,(Table_Quantities[[#This Row],[3]]-Table_Quantities[[#This Row],[2]])))</f>
        <v/>
      </c>
      <c r="AP31" s="195" t="str">
        <f>TRIM(MID(Table_Quantities[[#This Row],[Pay Item Description]],Table_Quantities[[#This Row],[3]]+1,(Table_Quantities[[#This Row],[4]]-Table_Quantities[[#This Row],[3]])))</f>
        <v/>
      </c>
      <c r="AQ31" s="195" t="str">
        <f>TRIM(MID(Table_Quantities[[#This Row],[Pay Item Description]],Table_Quantities[[#This Row],[4]]+1,(Table_Quantities[[#This Row],[5]]-Table_Quantities[[#This Row],[4]])))</f>
        <v/>
      </c>
      <c r="AR31" s="195" t="str">
        <f>TRIM(MID(Table_Quantities[[#This Row],[Pay Item Description]],Table_Quantities[[#This Row],[5]]+1,(Table_Quantities[[#This Row],[6]]-Table_Quantities[[#This Row],[5]])))</f>
        <v/>
      </c>
      <c r="AS31" s="195">
        <f>IF(ISBLANK(Table_Quantities[[#This Row],[Funding Code]]),"",INDEX(Table_Funding[#Data],MATCH(Table_Quantities[[#This Row],[Funding Code]],Table_Funding[Funding Code],0),MATCH("Bridge Number",Table_Funding[#Headers],0)))</f>
        <v>0</v>
      </c>
      <c r="AT31"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Dr Structure Cover, Type K</v>
      </c>
      <c r="AU31" s="197"/>
      <c r="AV31"/>
      <c r="AW31"/>
      <c r="AX31"/>
      <c r="AY31"/>
      <c r="AZ31"/>
      <c r="BA31"/>
      <c r="BB31"/>
    </row>
    <row r="32" spans="1:54" s="10" customFormat="1" x14ac:dyDescent="0.25">
      <c r="A32" s="249"/>
      <c r="B32" s="132" t="s">
        <v>7944</v>
      </c>
      <c r="C32" s="199" t="s">
        <v>14731</v>
      </c>
      <c r="D32" s="166" t="s">
        <v>14576</v>
      </c>
      <c r="E32" s="166" t="s">
        <v>14576</v>
      </c>
      <c r="F32" s="166" t="s">
        <v>14581</v>
      </c>
      <c r="G32" s="166"/>
      <c r="H32" s="161" t="str">
        <f>IF(ISBLANK(Table_Quantities[[#This Row],[Pay Item]]),"",INDEX(Table_PayItems[],MATCH(Table_Quantities[[#This Row],[Pay Item]],Table_PayItems[Concentrated Name],0),ITEM_NO))</f>
        <v>4030210</v>
      </c>
      <c r="I32" s="166" t="s">
        <v>14580</v>
      </c>
      <c r="J32" s="253"/>
      <c r="K32" s="198">
        <v>1</v>
      </c>
      <c r="L32" s="193" t="str">
        <f>IF(ISBLANK(Table_Quantities[[#This Row],[Pay Item]]),"",INDEX(Table_PayItems[#Data],MATCH(Table_Quantities[[#This Row],[Pay Item]],Table_PayItems[Concentrated Name],0),ITEM_UNITS))</f>
        <v>Ea</v>
      </c>
      <c r="M32" s="166"/>
      <c r="N32" s="194" t="str">
        <f>IF(AND(Table_Quantities[[#This Row],[Unit Price]]&gt;0,NOT(ISBLANK(Table_Quantities[[#This Row],[QuantityCalc]]))),Table_Quantities[[#This Row],[QuantityCalc]]*Table_Quantities[[#This Row],[Unit Price]],"")</f>
        <v/>
      </c>
      <c r="O32" s="194" t="str">
        <f>IF(OR(ISBLANK(Table_Quantities[[#This Row],[Funding Code]]),ISBLANK(Table_Quantities[[#This Row],[BreakdownID]])),"",Table_Quantities[[#This Row],[Funding Code]]&amp;" - "&amp;Table_Quantities[[#This Row],[BreakdownID]])</f>
        <v>123456 - 0001 - 49</v>
      </c>
      <c r="P32" s="194">
        <v>28</v>
      </c>
      <c r="Q32" s="194" t="str">
        <f>IF(ISBLANK(Table_Quantities[[#This Row],[Funding Code]]),"","JN "&amp;INDEX(Table_Funding[#Data],MATCH(Table_Quantities[[#This Row],[Funding Code]],Table_Funding[Funding Code],0),2))</f>
        <v>JN 123456</v>
      </c>
      <c r="R32" s="195" t="str">
        <f>IF(ISBLANK(Table_Quantities[[#This Row],[Pay Item]]),"",INDEX(Table_PayItems[#Data],MATCH(Table_Quantities[[#This Row],[Pay Item]],Table_PayItems[Concentrated Name],0),ITEM_SSSP))</f>
        <v xml:space="preserve"> </v>
      </c>
      <c r="S32" s="201"/>
      <c r="T32" s="200"/>
      <c r="U32" s="200"/>
      <c r="V32" s="193">
        <v>1</v>
      </c>
      <c r="W32" s="195" t="str">
        <f>IF(ISBLANK(Table_Quantities[[#This Row],[Pay Item]]),"",INDEX(Table_PayItems[#Data],MATCH(Table_Quantities[[#This Row],[Pay Item]],Table_PayItems[Concentrated Name],0),ITEM_DESCRIPTION))</f>
        <v>Dr Structure, 48 inch dia</v>
      </c>
      <c r="X32" s="195" t="str">
        <f>IF(Table_Quantities[[#This Row],[Supplementary Description]]="","",IF(LEN(Table_Quantities[[#This Row],[Supplementary Description]])&gt;40, LEFT(Table_Quantities[[#This Row],[Supplementary Description]],40), Table_Quantities[[#This Row],[Supplementary Description]]))</f>
        <v/>
      </c>
      <c r="Y32" s="200" t="str">
        <f>IF(LEN(Table_Quantities[[#This Row],[Supplementary Description]])&gt;40, RIGHT(Table_Quantities[[#This Row],[Supplementary Description]],LEN(Table_Quantities[[#This Row],[Supplementary Description]])-40), "")</f>
        <v/>
      </c>
      <c r="Z32"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49</v>
      </c>
      <c r="AA32"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v>
      </c>
      <c r="AB32" s="195" t="str">
        <f>IF(MID(Table_Quantities[Item No.],4,1)="7",Table_Quantities[[#This Row],[Supplemental1]]&amp;Table_Quantities[[#This Row],[Supplemental2]],Table_Quantities[[#This Row],[Description]])</f>
        <v>Dr Structure, 48 inch dia</v>
      </c>
      <c r="AC32"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v>
      </c>
      <c r="AD32" s="195" t="str">
        <f>IF(ISBLANK(Table_Quantities[[#This Row],[Funding Code]]),"",RIGHT(Table_Quantities[[#This Row],[Funding Code]],4))</f>
        <v>0001</v>
      </c>
      <c r="AE32" s="195" t="str">
        <f>IF(ISBLANK(Table_Quantities[[#This Row],[Funding Code]]),"","CAT "&amp;Table_Quantities[[#This Row],[Category]])</f>
        <v>CAT 0001</v>
      </c>
      <c r="AF32"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32" s="195">
        <f>IFERROR(FIND("%%",SUBSTITUTE(Table_Quantities[[#This Row],[Pay Item Description]]," ","%%",ML-LEN(SUBSTITUTE(LEFT(Table_Quantities[[#This Row],[Pay Item Description]],ML)," ","")))),LEN(Table_Quantities[[#This Row],[Pay Item Description]]))</f>
        <v>14</v>
      </c>
      <c r="AH32" s="195">
        <f>IFERROR(FIND("%%",SUBSTITUTE(Table_Quantities[[#This Row],[Pay Item Description]]," ","%%",Table_Quantities[[#This Row],[1]]+ML+1-LEN(SUBSTITUTE(LEFT(Table_Quantities[[#This Row],[Pay Item Description]],(Table_Quantities[[#This Row],[1]]+ML+1))," ",""))))-1,LEN(Table_Quantities[[#This Row],[Pay Item Description]]))</f>
        <v>25</v>
      </c>
      <c r="AI32" s="195">
        <f>IFERROR(FIND("%%",SUBSTITUTE(Table_Quantities[[#This Row],[Pay Item Description]]," ","%%",Table_Quantities[[#This Row],[2]]+ML+2-LEN(SUBSTITUTE(LEFT(Table_Quantities[[#This Row],[Pay Item Description]],(Table_Quantities[[#This Row],[2]]+ML+2))," ",""))))-1,LEN(Table_Quantities[[#This Row],[Pay Item Description]]))</f>
        <v>25</v>
      </c>
      <c r="AJ32" s="195">
        <f>IFERROR(FIND("%%",SUBSTITUTE(Table_Quantities[[#This Row],[Pay Item Description]]," ","%%",Table_Quantities[[#This Row],[3]]+ML+3-LEN(SUBSTITUTE(LEFT(Table_Quantities[[#This Row],[Pay Item Description]],(Table_Quantities[[#This Row],[3]]+ML+3))," ",""))))-1,LEN(Table_Quantities[[#This Row],[Pay Item Description]]))</f>
        <v>25</v>
      </c>
      <c r="AK32" s="195">
        <f>IFERROR(FIND("%%",SUBSTITUTE(Table_Quantities[[#This Row],[Pay Item Description]]," ","%%",Table_Quantities[[#This Row],[4]]+ML+4-LEN(SUBSTITUTE(LEFT(Table_Quantities[[#This Row],[Pay Item Description]],(Table_Quantities[[#This Row],[4]]+ML+4))," ",""))))-1,LEN(Table_Quantities[[#This Row],[Pay Item Description]]))</f>
        <v>25</v>
      </c>
      <c r="AL32" s="195">
        <f>IFERROR(FIND("%%",SUBSTITUTE(Table_Quantities[[#This Row],[Pay Item Description]]," ","%%",Table_Quantities[[#This Row],[5]]+ML+5-LEN(SUBSTITUTE(LEFT(Table_Quantities[[#This Row],[Pay Item Description]],(Table_Quantities[[#This Row],[5]]+ML+5))," ",""))))-1,LEN(Table_Quantities[[#This Row],[Pay Item Description]]))</f>
        <v>25</v>
      </c>
      <c r="AM32" s="195" t="str">
        <f>TRIM(MID(Table_Quantities[[#This Row],[Pay Item Description]],1,(Table_Quantities[[#This Row],[1]])))</f>
        <v>Dr Structure,</v>
      </c>
      <c r="AN32" s="195" t="str">
        <f>TRIM(MID(Table_Quantities[[#This Row],[Pay Item Description]],Table_Quantities[[#This Row],[1]]+1,(Table_Quantities[[#This Row],[2]]-Table_Quantities[[#This Row],[1]])))</f>
        <v>48 inch dia</v>
      </c>
      <c r="AO32" s="195" t="str">
        <f>TRIM(MID(Table_Quantities[[#This Row],[Pay Item Description]],Table_Quantities[[#This Row],[2]]+1,(Table_Quantities[[#This Row],[3]]-Table_Quantities[[#This Row],[2]])))</f>
        <v/>
      </c>
      <c r="AP32" s="195" t="str">
        <f>TRIM(MID(Table_Quantities[[#This Row],[Pay Item Description]],Table_Quantities[[#This Row],[3]]+1,(Table_Quantities[[#This Row],[4]]-Table_Quantities[[#This Row],[3]])))</f>
        <v/>
      </c>
      <c r="AQ32" s="195" t="str">
        <f>TRIM(MID(Table_Quantities[[#This Row],[Pay Item Description]],Table_Quantities[[#This Row],[4]]+1,(Table_Quantities[[#This Row],[5]]-Table_Quantities[[#This Row],[4]])))</f>
        <v/>
      </c>
      <c r="AR32" s="195" t="str">
        <f>TRIM(MID(Table_Quantities[[#This Row],[Pay Item Description]],Table_Quantities[[#This Row],[5]]+1,(Table_Quantities[[#This Row],[6]]-Table_Quantities[[#This Row],[5]])))</f>
        <v/>
      </c>
      <c r="AS32" s="195">
        <f>IF(ISBLANK(Table_Quantities[[#This Row],[Funding Code]]),"",INDEX(Table_Funding[#Data],MATCH(Table_Quantities[[#This Row],[Funding Code]],Table_Funding[Funding Code],0),MATCH("Bridge Number",Table_Funding[#Headers],0)))</f>
        <v>0</v>
      </c>
      <c r="AT32"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Dr Structure, 48 inch dia</v>
      </c>
      <c r="AU32" s="197"/>
      <c r="AV32"/>
      <c r="AW32"/>
      <c r="AX32"/>
      <c r="AY32"/>
      <c r="AZ32"/>
      <c r="BA32"/>
      <c r="BB32"/>
    </row>
    <row r="33" spans="1:54" s="10" customFormat="1" x14ac:dyDescent="0.25">
      <c r="A33" s="249"/>
      <c r="B33" s="132" t="s">
        <v>7944</v>
      </c>
      <c r="C33" s="199" t="s">
        <v>14731</v>
      </c>
      <c r="D33" s="166" t="s">
        <v>14576</v>
      </c>
      <c r="E33" s="166" t="s">
        <v>14576</v>
      </c>
      <c r="F33" s="166" t="s">
        <v>14582</v>
      </c>
      <c r="G33" s="166"/>
      <c r="H33" s="161" t="str">
        <f>IF(ISBLANK(Table_Quantities[[#This Row],[Pay Item]]),"",INDEX(Table_PayItems[],MATCH(Table_Quantities[[#This Row],[Pay Item]],Table_PayItems[Concentrated Name],0),ITEM_NO))</f>
        <v>4020033</v>
      </c>
      <c r="I33" s="166" t="s">
        <v>14578</v>
      </c>
      <c r="J33" s="253"/>
      <c r="K33" s="198">
        <v>42</v>
      </c>
      <c r="L33" s="193" t="str">
        <f>IF(ISBLANK(Table_Quantities[[#This Row],[Pay Item]]),"",INDEX(Table_PayItems[#Data],MATCH(Table_Quantities[[#This Row],[Pay Item]],Table_PayItems[Concentrated Name],0),ITEM_UNITS))</f>
        <v>Ft</v>
      </c>
      <c r="M33" s="166"/>
      <c r="N33" s="194" t="str">
        <f>IF(AND(Table_Quantities[[#This Row],[Unit Price]]&gt;0,NOT(ISBLANK(Table_Quantities[[#This Row],[QuantityCalc]]))),Table_Quantities[[#This Row],[QuantityCalc]]*Table_Quantities[[#This Row],[Unit Price]],"")</f>
        <v/>
      </c>
      <c r="O33" s="194" t="str">
        <f>IF(OR(ISBLANK(Table_Quantities[[#This Row],[Funding Code]]),ISBLANK(Table_Quantities[[#This Row],[BreakdownID]])),"",Table_Quantities[[#This Row],[Funding Code]]&amp;" - "&amp;Table_Quantities[[#This Row],[BreakdownID]])</f>
        <v>123456 - 0001 - 49</v>
      </c>
      <c r="P33" s="194">
        <v>29</v>
      </c>
      <c r="Q33" s="194" t="str">
        <f>IF(ISBLANK(Table_Quantities[[#This Row],[Funding Code]]),"","JN "&amp;INDEX(Table_Funding[#Data],MATCH(Table_Quantities[[#This Row],[Funding Code]],Table_Funding[Funding Code],0),2))</f>
        <v>JN 123456</v>
      </c>
      <c r="R33" s="195" t="str">
        <f>IF(ISBLANK(Table_Quantities[[#This Row],[Pay Item]]),"",INDEX(Table_PayItems[#Data],MATCH(Table_Quantities[[#This Row],[Pay Item]],Table_PayItems[Concentrated Name],0),ITEM_SSSP))</f>
        <v>401B, C</v>
      </c>
      <c r="S33" s="201"/>
      <c r="T33" s="200"/>
      <c r="U33" s="200"/>
      <c r="V33" s="193">
        <v>42</v>
      </c>
      <c r="W33" s="195" t="str">
        <f>IF(ISBLANK(Table_Quantities[[#This Row],[Pay Item]]),"",INDEX(Table_PayItems[#Data],MATCH(Table_Quantities[[#This Row],[Pay Item]],Table_PayItems[Concentrated Name],0),ITEM_DESCRIPTION))</f>
        <v>Sewer, Cl A, 12 inch, Tr Det B</v>
      </c>
      <c r="X33" s="195" t="str">
        <f>IF(Table_Quantities[[#This Row],[Supplementary Description]]="","",IF(LEN(Table_Quantities[[#This Row],[Supplementary Description]])&gt;40, LEFT(Table_Quantities[[#This Row],[Supplementary Description]],40), Table_Quantities[[#This Row],[Supplementary Description]]))</f>
        <v/>
      </c>
      <c r="Y33" s="200" t="str">
        <f>IF(LEN(Table_Quantities[[#This Row],[Supplementary Description]])&gt;40, RIGHT(Table_Quantities[[#This Row],[Supplementary Description]],LEN(Table_Quantities[[#This Row],[Supplementary Description]])-40), "")</f>
        <v/>
      </c>
      <c r="Z33"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49</v>
      </c>
      <c r="AA33"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89</v>
      </c>
      <c r="AB33" s="195" t="str">
        <f>IF(MID(Table_Quantities[Item No.],4,1)="7",Table_Quantities[[#This Row],[Supplemental1]]&amp;Table_Quantities[[#This Row],[Supplemental2]],Table_Quantities[[#This Row],[Description]])</f>
        <v>Sewer, Cl A, 12 inch, Tr Det B</v>
      </c>
      <c r="AC33"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3</v>
      </c>
      <c r="AD33" s="195" t="str">
        <f>IF(ISBLANK(Table_Quantities[[#This Row],[Funding Code]]),"",RIGHT(Table_Quantities[[#This Row],[Funding Code]],4))</f>
        <v>0001</v>
      </c>
      <c r="AE33" s="195" t="str">
        <f>IF(ISBLANK(Table_Quantities[[#This Row],[Funding Code]]),"","CAT "&amp;Table_Quantities[[#This Row],[Category]])</f>
        <v>CAT 0001</v>
      </c>
      <c r="AF33"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33" s="195">
        <f>IFERROR(FIND("%%",SUBSTITUTE(Table_Quantities[[#This Row],[Pay Item Description]]," ","%%",ML-LEN(SUBSTITUTE(LEFT(Table_Quantities[[#This Row],[Pay Item Description]],ML)," ","")))),LEN(Table_Quantities[[#This Row],[Pay Item Description]]))</f>
        <v>13</v>
      </c>
      <c r="AH33" s="195">
        <f>IFERROR(FIND("%%",SUBSTITUTE(Table_Quantities[[#This Row],[Pay Item Description]]," ","%%",Table_Quantities[[#This Row],[1]]+ML+1-LEN(SUBSTITUTE(LEFT(Table_Quantities[[#This Row],[Pay Item Description]],(Table_Quantities[[#This Row],[1]]+ML+1))," ",""))))-1,LEN(Table_Quantities[[#This Row],[Pay Item Description]]))</f>
        <v>28</v>
      </c>
      <c r="AI33" s="195">
        <f>IFERROR(FIND("%%",SUBSTITUTE(Table_Quantities[[#This Row],[Pay Item Description]]," ","%%",Table_Quantities[[#This Row],[2]]+ML+2-LEN(SUBSTITUTE(LEFT(Table_Quantities[[#This Row],[Pay Item Description]],(Table_Quantities[[#This Row],[2]]+ML+2))," ",""))))-1,LEN(Table_Quantities[[#This Row],[Pay Item Description]]))</f>
        <v>30</v>
      </c>
      <c r="AJ33" s="195">
        <f>IFERROR(FIND("%%",SUBSTITUTE(Table_Quantities[[#This Row],[Pay Item Description]]," ","%%",Table_Quantities[[#This Row],[3]]+ML+3-LEN(SUBSTITUTE(LEFT(Table_Quantities[[#This Row],[Pay Item Description]],(Table_Quantities[[#This Row],[3]]+ML+3))," ",""))))-1,LEN(Table_Quantities[[#This Row],[Pay Item Description]]))</f>
        <v>30</v>
      </c>
      <c r="AK33" s="195">
        <f>IFERROR(FIND("%%",SUBSTITUTE(Table_Quantities[[#This Row],[Pay Item Description]]," ","%%",Table_Quantities[[#This Row],[4]]+ML+4-LEN(SUBSTITUTE(LEFT(Table_Quantities[[#This Row],[Pay Item Description]],(Table_Quantities[[#This Row],[4]]+ML+4))," ",""))))-1,LEN(Table_Quantities[[#This Row],[Pay Item Description]]))</f>
        <v>30</v>
      </c>
      <c r="AL33" s="195">
        <f>IFERROR(FIND("%%",SUBSTITUTE(Table_Quantities[[#This Row],[Pay Item Description]]," ","%%",Table_Quantities[[#This Row],[5]]+ML+5-LEN(SUBSTITUTE(LEFT(Table_Quantities[[#This Row],[Pay Item Description]],(Table_Quantities[[#This Row],[5]]+ML+5))," ",""))))-1,LEN(Table_Quantities[[#This Row],[Pay Item Description]]))</f>
        <v>30</v>
      </c>
      <c r="AM33" s="195" t="str">
        <f>TRIM(MID(Table_Quantities[[#This Row],[Pay Item Description]],1,(Table_Quantities[[#This Row],[1]])))</f>
        <v>Sewer, Cl A,</v>
      </c>
      <c r="AN33" s="195" t="str">
        <f>TRIM(MID(Table_Quantities[[#This Row],[Pay Item Description]],Table_Quantities[[#This Row],[1]]+1,(Table_Quantities[[#This Row],[2]]-Table_Quantities[[#This Row],[1]])))</f>
        <v>12 inch, Tr Det</v>
      </c>
      <c r="AO33" s="195" t="str">
        <f>TRIM(MID(Table_Quantities[[#This Row],[Pay Item Description]],Table_Quantities[[#This Row],[2]]+1,(Table_Quantities[[#This Row],[3]]-Table_Quantities[[#This Row],[2]])))</f>
        <v>B</v>
      </c>
      <c r="AP33" s="195" t="str">
        <f>TRIM(MID(Table_Quantities[[#This Row],[Pay Item Description]],Table_Quantities[[#This Row],[3]]+1,(Table_Quantities[[#This Row],[4]]-Table_Quantities[[#This Row],[3]])))</f>
        <v/>
      </c>
      <c r="AQ33" s="195" t="str">
        <f>TRIM(MID(Table_Quantities[[#This Row],[Pay Item Description]],Table_Quantities[[#This Row],[4]]+1,(Table_Quantities[[#This Row],[5]]-Table_Quantities[[#This Row],[4]])))</f>
        <v/>
      </c>
      <c r="AR33" s="195" t="str">
        <f>TRIM(MID(Table_Quantities[[#This Row],[Pay Item Description]],Table_Quantities[[#This Row],[5]]+1,(Table_Quantities[[#This Row],[6]]-Table_Quantities[[#This Row],[5]])))</f>
        <v/>
      </c>
      <c r="AS33" s="195">
        <f>IF(ISBLANK(Table_Quantities[[#This Row],[Funding Code]]),"",INDEX(Table_Funding[#Data],MATCH(Table_Quantities[[#This Row],[Funding Code]],Table_Funding[Funding Code],0),MATCH("Bridge Number",Table_Funding[#Headers],0)))</f>
        <v>0</v>
      </c>
      <c r="AT33"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Sewer, Cl A, 12 inch, Tr Det B</v>
      </c>
      <c r="AU33" s="197"/>
      <c r="AV33"/>
      <c r="AW33"/>
      <c r="AX33"/>
      <c r="AY33"/>
      <c r="AZ33"/>
      <c r="BA33"/>
      <c r="BB33"/>
    </row>
    <row r="34" spans="1:54" s="10" customFormat="1" x14ac:dyDescent="0.25">
      <c r="A34" s="249"/>
      <c r="B34" s="132" t="s">
        <v>7944</v>
      </c>
      <c r="C34" s="199" t="s">
        <v>14731</v>
      </c>
      <c r="D34" s="166" t="s">
        <v>14576</v>
      </c>
      <c r="E34" s="166" t="s">
        <v>14576</v>
      </c>
      <c r="F34" s="166" t="s">
        <v>14582</v>
      </c>
      <c r="G34" s="166"/>
      <c r="H34" s="161" t="str">
        <f>IF(ISBLANK(Table_Quantities[[#This Row],[Pay Item]]),"",INDEX(Table_PayItems[],MATCH(Table_Quantities[[#This Row],[Pay Item]],Table_PayItems[Concentrated Name],0),ITEM_NO))</f>
        <v>4030050</v>
      </c>
      <c r="I34" s="166" t="s">
        <v>14579</v>
      </c>
      <c r="J34" s="253"/>
      <c r="K34" s="198">
        <v>1</v>
      </c>
      <c r="L34" s="193" t="str">
        <f>IF(ISBLANK(Table_Quantities[[#This Row],[Pay Item]]),"",INDEX(Table_PayItems[#Data],MATCH(Table_Quantities[[#This Row],[Pay Item]],Table_PayItems[Concentrated Name],0),ITEM_UNITS))</f>
        <v>Ea</v>
      </c>
      <c r="M34" s="166"/>
      <c r="N34" s="194" t="str">
        <f>IF(AND(Table_Quantities[[#This Row],[Unit Price]]&gt;0,NOT(ISBLANK(Table_Quantities[[#This Row],[QuantityCalc]]))),Table_Quantities[[#This Row],[QuantityCalc]]*Table_Quantities[[#This Row],[Unit Price]],"")</f>
        <v/>
      </c>
      <c r="O34" s="194" t="str">
        <f>IF(OR(ISBLANK(Table_Quantities[[#This Row],[Funding Code]]),ISBLANK(Table_Quantities[[#This Row],[BreakdownID]])),"",Table_Quantities[[#This Row],[Funding Code]]&amp;" - "&amp;Table_Quantities[[#This Row],[BreakdownID]])</f>
        <v>123456 - 0001 - 49</v>
      </c>
      <c r="P34" s="194">
        <v>30</v>
      </c>
      <c r="Q34" s="194" t="str">
        <f>IF(ISBLANK(Table_Quantities[[#This Row],[Funding Code]]),"","JN "&amp;INDEX(Table_Funding[#Data],MATCH(Table_Quantities[[#This Row],[Funding Code]],Table_Funding[Funding Code],0),2))</f>
        <v>JN 123456</v>
      </c>
      <c r="R34" s="195" t="str">
        <f>IF(ISBLANK(Table_Quantities[[#This Row],[Pay Item]]),"",INDEX(Table_PayItems[#Data],MATCH(Table_Quantities[[#This Row],[Pay Item]],Table_PayItems[Concentrated Name],0),ITEM_SSSP))</f>
        <v xml:space="preserve"> </v>
      </c>
      <c r="S34" s="201"/>
      <c r="T34" s="200"/>
      <c r="U34" s="200"/>
      <c r="V34" s="193">
        <v>1</v>
      </c>
      <c r="W34" s="195" t="str">
        <f>IF(ISBLANK(Table_Quantities[[#This Row],[Pay Item]]),"",INDEX(Table_PayItems[#Data],MATCH(Table_Quantities[[#This Row],[Pay Item]],Table_PayItems[Concentrated Name],0),ITEM_DESCRIPTION))</f>
        <v>Dr Structure Cover, Type K</v>
      </c>
      <c r="X34" s="195" t="str">
        <f>IF(Table_Quantities[[#This Row],[Supplementary Description]]="","",IF(LEN(Table_Quantities[[#This Row],[Supplementary Description]])&gt;40, LEFT(Table_Quantities[[#This Row],[Supplementary Description]],40), Table_Quantities[[#This Row],[Supplementary Description]]))</f>
        <v/>
      </c>
      <c r="Y34" s="200" t="str">
        <f>IF(LEN(Table_Quantities[[#This Row],[Supplementary Description]])&gt;40, RIGHT(Table_Quantities[[#This Row],[Supplementary Description]],LEN(Table_Quantities[[#This Row],[Supplementary Description]])-40), "")</f>
        <v/>
      </c>
      <c r="Z34"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49</v>
      </c>
      <c r="AA34"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v>
      </c>
      <c r="AB34" s="195" t="str">
        <f>IF(MID(Table_Quantities[Item No.],4,1)="7",Table_Quantities[[#This Row],[Supplemental1]]&amp;Table_Quantities[[#This Row],[Supplemental2]],Table_Quantities[[#This Row],[Description]])</f>
        <v>Dr Structure Cover, Type K</v>
      </c>
      <c r="AC34"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3</v>
      </c>
      <c r="AD34" s="195" t="str">
        <f>IF(ISBLANK(Table_Quantities[[#This Row],[Funding Code]]),"",RIGHT(Table_Quantities[[#This Row],[Funding Code]],4))</f>
        <v>0001</v>
      </c>
      <c r="AE34" s="195" t="str">
        <f>IF(ISBLANK(Table_Quantities[[#This Row],[Funding Code]]),"","CAT "&amp;Table_Quantities[[#This Row],[Category]])</f>
        <v>CAT 0001</v>
      </c>
      <c r="AF34"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34" s="195">
        <f>IFERROR(FIND("%%",SUBSTITUTE(Table_Quantities[[#This Row],[Pay Item Description]]," ","%%",ML-LEN(SUBSTITUTE(LEFT(Table_Quantities[[#This Row],[Pay Item Description]],ML)," ","")))),LEN(Table_Quantities[[#This Row],[Pay Item Description]]))</f>
        <v>13</v>
      </c>
      <c r="AH34" s="195">
        <f>IFERROR(FIND("%%",SUBSTITUTE(Table_Quantities[[#This Row],[Pay Item Description]]," ","%%",Table_Quantities[[#This Row],[1]]+ML+1-LEN(SUBSTITUTE(LEFT(Table_Quantities[[#This Row],[Pay Item Description]],(Table_Quantities[[#This Row],[1]]+ML+1))," ",""))))-1,LEN(Table_Quantities[[#This Row],[Pay Item Description]]))</f>
        <v>26</v>
      </c>
      <c r="AI34" s="195">
        <f>IFERROR(FIND("%%",SUBSTITUTE(Table_Quantities[[#This Row],[Pay Item Description]]," ","%%",Table_Quantities[[#This Row],[2]]+ML+2-LEN(SUBSTITUTE(LEFT(Table_Quantities[[#This Row],[Pay Item Description]],(Table_Quantities[[#This Row],[2]]+ML+2))," ",""))))-1,LEN(Table_Quantities[[#This Row],[Pay Item Description]]))</f>
        <v>26</v>
      </c>
      <c r="AJ34" s="195">
        <f>IFERROR(FIND("%%",SUBSTITUTE(Table_Quantities[[#This Row],[Pay Item Description]]," ","%%",Table_Quantities[[#This Row],[3]]+ML+3-LEN(SUBSTITUTE(LEFT(Table_Quantities[[#This Row],[Pay Item Description]],(Table_Quantities[[#This Row],[3]]+ML+3))," ",""))))-1,LEN(Table_Quantities[[#This Row],[Pay Item Description]]))</f>
        <v>26</v>
      </c>
      <c r="AK34" s="195">
        <f>IFERROR(FIND("%%",SUBSTITUTE(Table_Quantities[[#This Row],[Pay Item Description]]," ","%%",Table_Quantities[[#This Row],[4]]+ML+4-LEN(SUBSTITUTE(LEFT(Table_Quantities[[#This Row],[Pay Item Description]],(Table_Quantities[[#This Row],[4]]+ML+4))," ",""))))-1,LEN(Table_Quantities[[#This Row],[Pay Item Description]]))</f>
        <v>26</v>
      </c>
      <c r="AL34" s="195">
        <f>IFERROR(FIND("%%",SUBSTITUTE(Table_Quantities[[#This Row],[Pay Item Description]]," ","%%",Table_Quantities[[#This Row],[5]]+ML+5-LEN(SUBSTITUTE(LEFT(Table_Quantities[[#This Row],[Pay Item Description]],(Table_Quantities[[#This Row],[5]]+ML+5))," ",""))))-1,LEN(Table_Quantities[[#This Row],[Pay Item Description]]))</f>
        <v>26</v>
      </c>
      <c r="AM34" s="195" t="str">
        <f>TRIM(MID(Table_Quantities[[#This Row],[Pay Item Description]],1,(Table_Quantities[[#This Row],[1]])))</f>
        <v>Dr Structure</v>
      </c>
      <c r="AN34" s="195" t="str">
        <f>TRIM(MID(Table_Quantities[[#This Row],[Pay Item Description]],Table_Quantities[[#This Row],[1]]+1,(Table_Quantities[[#This Row],[2]]-Table_Quantities[[#This Row],[1]])))</f>
        <v>Cover, Type K</v>
      </c>
      <c r="AO34" s="195" t="str">
        <f>TRIM(MID(Table_Quantities[[#This Row],[Pay Item Description]],Table_Quantities[[#This Row],[2]]+1,(Table_Quantities[[#This Row],[3]]-Table_Quantities[[#This Row],[2]])))</f>
        <v/>
      </c>
      <c r="AP34" s="195" t="str">
        <f>TRIM(MID(Table_Quantities[[#This Row],[Pay Item Description]],Table_Quantities[[#This Row],[3]]+1,(Table_Quantities[[#This Row],[4]]-Table_Quantities[[#This Row],[3]])))</f>
        <v/>
      </c>
      <c r="AQ34" s="195" t="str">
        <f>TRIM(MID(Table_Quantities[[#This Row],[Pay Item Description]],Table_Quantities[[#This Row],[4]]+1,(Table_Quantities[[#This Row],[5]]-Table_Quantities[[#This Row],[4]])))</f>
        <v/>
      </c>
      <c r="AR34" s="195" t="str">
        <f>TRIM(MID(Table_Quantities[[#This Row],[Pay Item Description]],Table_Quantities[[#This Row],[5]]+1,(Table_Quantities[[#This Row],[6]]-Table_Quantities[[#This Row],[5]])))</f>
        <v/>
      </c>
      <c r="AS34" s="195">
        <f>IF(ISBLANK(Table_Quantities[[#This Row],[Funding Code]]),"",INDEX(Table_Funding[#Data],MATCH(Table_Quantities[[#This Row],[Funding Code]],Table_Funding[Funding Code],0),MATCH("Bridge Number",Table_Funding[#Headers],0)))</f>
        <v>0</v>
      </c>
      <c r="AT34"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Dr Structure Cover, Type K</v>
      </c>
      <c r="AU34" s="197"/>
      <c r="AV34"/>
      <c r="AW34"/>
      <c r="AX34"/>
      <c r="AY34"/>
      <c r="AZ34"/>
      <c r="BA34"/>
      <c r="BB34"/>
    </row>
    <row r="35" spans="1:54" s="10" customFormat="1" x14ac:dyDescent="0.25">
      <c r="A35" s="249"/>
      <c r="B35" s="132" t="s">
        <v>7944</v>
      </c>
      <c r="C35" s="199" t="s">
        <v>14731</v>
      </c>
      <c r="D35" s="166" t="s">
        <v>14576</v>
      </c>
      <c r="E35" s="166" t="s">
        <v>14576</v>
      </c>
      <c r="F35" s="166" t="s">
        <v>14582</v>
      </c>
      <c r="G35" s="166"/>
      <c r="H35" s="161" t="str">
        <f>IF(ISBLANK(Table_Quantities[[#This Row],[Pay Item]]),"",INDEX(Table_PayItems[],MATCH(Table_Quantities[[#This Row],[Pay Item]],Table_PayItems[Concentrated Name],0),ITEM_NO))</f>
        <v>4030210</v>
      </c>
      <c r="I35" s="166" t="s">
        <v>14580</v>
      </c>
      <c r="J35" s="253"/>
      <c r="K35" s="198">
        <v>1</v>
      </c>
      <c r="L35" s="193" t="str">
        <f>IF(ISBLANK(Table_Quantities[[#This Row],[Pay Item]]),"",INDEX(Table_PayItems[#Data],MATCH(Table_Quantities[[#This Row],[Pay Item]],Table_PayItems[Concentrated Name],0),ITEM_UNITS))</f>
        <v>Ea</v>
      </c>
      <c r="M35" s="166"/>
      <c r="N35" s="194" t="str">
        <f>IF(AND(Table_Quantities[[#This Row],[Unit Price]]&gt;0,NOT(ISBLANK(Table_Quantities[[#This Row],[QuantityCalc]]))),Table_Quantities[[#This Row],[QuantityCalc]]*Table_Quantities[[#This Row],[Unit Price]],"")</f>
        <v/>
      </c>
      <c r="O35" s="194" t="str">
        <f>IF(OR(ISBLANK(Table_Quantities[[#This Row],[Funding Code]]),ISBLANK(Table_Quantities[[#This Row],[BreakdownID]])),"",Table_Quantities[[#This Row],[Funding Code]]&amp;" - "&amp;Table_Quantities[[#This Row],[BreakdownID]])</f>
        <v>123456 - 0001 - 49</v>
      </c>
      <c r="P35" s="194">
        <v>31</v>
      </c>
      <c r="Q35" s="194" t="str">
        <f>IF(ISBLANK(Table_Quantities[[#This Row],[Funding Code]]),"","JN "&amp;INDEX(Table_Funding[#Data],MATCH(Table_Quantities[[#This Row],[Funding Code]],Table_Funding[Funding Code],0),2))</f>
        <v>JN 123456</v>
      </c>
      <c r="R35" s="195" t="str">
        <f>IF(ISBLANK(Table_Quantities[[#This Row],[Pay Item]]),"",INDEX(Table_PayItems[#Data],MATCH(Table_Quantities[[#This Row],[Pay Item]],Table_PayItems[Concentrated Name],0),ITEM_SSSP))</f>
        <v xml:space="preserve"> </v>
      </c>
      <c r="S35" s="201"/>
      <c r="T35" s="200"/>
      <c r="U35" s="200"/>
      <c r="V35" s="193">
        <v>1</v>
      </c>
      <c r="W35" s="195" t="str">
        <f>IF(ISBLANK(Table_Quantities[[#This Row],[Pay Item]]),"",INDEX(Table_PayItems[#Data],MATCH(Table_Quantities[[#This Row],[Pay Item]],Table_PayItems[Concentrated Name],0),ITEM_DESCRIPTION))</f>
        <v>Dr Structure, 48 inch dia</v>
      </c>
      <c r="X35" s="195" t="str">
        <f>IF(Table_Quantities[[#This Row],[Supplementary Description]]="","",IF(LEN(Table_Quantities[[#This Row],[Supplementary Description]])&gt;40, LEFT(Table_Quantities[[#This Row],[Supplementary Description]],40), Table_Quantities[[#This Row],[Supplementary Description]]))</f>
        <v/>
      </c>
      <c r="Y35" s="200" t="str">
        <f>IF(LEN(Table_Quantities[[#This Row],[Supplementary Description]])&gt;40, RIGHT(Table_Quantities[[#This Row],[Supplementary Description]],LEN(Table_Quantities[[#This Row],[Supplementary Description]])-40), "")</f>
        <v/>
      </c>
      <c r="Z35"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49</v>
      </c>
      <c r="AA35"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v>
      </c>
      <c r="AB35" s="195" t="str">
        <f>IF(MID(Table_Quantities[Item No.],4,1)="7",Table_Quantities[[#This Row],[Supplemental1]]&amp;Table_Quantities[[#This Row],[Supplemental2]],Table_Quantities[[#This Row],[Description]])</f>
        <v>Dr Structure, 48 inch dia</v>
      </c>
      <c r="AC35"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3</v>
      </c>
      <c r="AD35" s="195" t="str">
        <f>IF(ISBLANK(Table_Quantities[[#This Row],[Funding Code]]),"",RIGHT(Table_Quantities[[#This Row],[Funding Code]],4))</f>
        <v>0001</v>
      </c>
      <c r="AE35" s="195" t="str">
        <f>IF(ISBLANK(Table_Quantities[[#This Row],[Funding Code]]),"","CAT "&amp;Table_Quantities[[#This Row],[Category]])</f>
        <v>CAT 0001</v>
      </c>
      <c r="AF35"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35" s="195">
        <f>IFERROR(FIND("%%",SUBSTITUTE(Table_Quantities[[#This Row],[Pay Item Description]]," ","%%",ML-LEN(SUBSTITUTE(LEFT(Table_Quantities[[#This Row],[Pay Item Description]],ML)," ","")))),LEN(Table_Quantities[[#This Row],[Pay Item Description]]))</f>
        <v>14</v>
      </c>
      <c r="AH35" s="195">
        <f>IFERROR(FIND("%%",SUBSTITUTE(Table_Quantities[[#This Row],[Pay Item Description]]," ","%%",Table_Quantities[[#This Row],[1]]+ML+1-LEN(SUBSTITUTE(LEFT(Table_Quantities[[#This Row],[Pay Item Description]],(Table_Quantities[[#This Row],[1]]+ML+1))," ",""))))-1,LEN(Table_Quantities[[#This Row],[Pay Item Description]]))</f>
        <v>25</v>
      </c>
      <c r="AI35" s="195">
        <f>IFERROR(FIND("%%",SUBSTITUTE(Table_Quantities[[#This Row],[Pay Item Description]]," ","%%",Table_Quantities[[#This Row],[2]]+ML+2-LEN(SUBSTITUTE(LEFT(Table_Quantities[[#This Row],[Pay Item Description]],(Table_Quantities[[#This Row],[2]]+ML+2))," ",""))))-1,LEN(Table_Quantities[[#This Row],[Pay Item Description]]))</f>
        <v>25</v>
      </c>
      <c r="AJ35" s="195">
        <f>IFERROR(FIND("%%",SUBSTITUTE(Table_Quantities[[#This Row],[Pay Item Description]]," ","%%",Table_Quantities[[#This Row],[3]]+ML+3-LEN(SUBSTITUTE(LEFT(Table_Quantities[[#This Row],[Pay Item Description]],(Table_Quantities[[#This Row],[3]]+ML+3))," ",""))))-1,LEN(Table_Quantities[[#This Row],[Pay Item Description]]))</f>
        <v>25</v>
      </c>
      <c r="AK35" s="195">
        <f>IFERROR(FIND("%%",SUBSTITUTE(Table_Quantities[[#This Row],[Pay Item Description]]," ","%%",Table_Quantities[[#This Row],[4]]+ML+4-LEN(SUBSTITUTE(LEFT(Table_Quantities[[#This Row],[Pay Item Description]],(Table_Quantities[[#This Row],[4]]+ML+4))," ",""))))-1,LEN(Table_Quantities[[#This Row],[Pay Item Description]]))</f>
        <v>25</v>
      </c>
      <c r="AL35" s="195">
        <f>IFERROR(FIND("%%",SUBSTITUTE(Table_Quantities[[#This Row],[Pay Item Description]]," ","%%",Table_Quantities[[#This Row],[5]]+ML+5-LEN(SUBSTITUTE(LEFT(Table_Quantities[[#This Row],[Pay Item Description]],(Table_Quantities[[#This Row],[5]]+ML+5))," ",""))))-1,LEN(Table_Quantities[[#This Row],[Pay Item Description]]))</f>
        <v>25</v>
      </c>
      <c r="AM35" s="195" t="str">
        <f>TRIM(MID(Table_Quantities[[#This Row],[Pay Item Description]],1,(Table_Quantities[[#This Row],[1]])))</f>
        <v>Dr Structure,</v>
      </c>
      <c r="AN35" s="195" t="str">
        <f>TRIM(MID(Table_Quantities[[#This Row],[Pay Item Description]],Table_Quantities[[#This Row],[1]]+1,(Table_Quantities[[#This Row],[2]]-Table_Quantities[[#This Row],[1]])))</f>
        <v>48 inch dia</v>
      </c>
      <c r="AO35" s="195" t="str">
        <f>TRIM(MID(Table_Quantities[[#This Row],[Pay Item Description]],Table_Quantities[[#This Row],[2]]+1,(Table_Quantities[[#This Row],[3]]-Table_Quantities[[#This Row],[2]])))</f>
        <v/>
      </c>
      <c r="AP35" s="195" t="str">
        <f>TRIM(MID(Table_Quantities[[#This Row],[Pay Item Description]],Table_Quantities[[#This Row],[3]]+1,(Table_Quantities[[#This Row],[4]]-Table_Quantities[[#This Row],[3]])))</f>
        <v/>
      </c>
      <c r="AQ35" s="195" t="str">
        <f>TRIM(MID(Table_Quantities[[#This Row],[Pay Item Description]],Table_Quantities[[#This Row],[4]]+1,(Table_Quantities[[#This Row],[5]]-Table_Quantities[[#This Row],[4]])))</f>
        <v/>
      </c>
      <c r="AR35" s="195" t="str">
        <f>TRIM(MID(Table_Quantities[[#This Row],[Pay Item Description]],Table_Quantities[[#This Row],[5]]+1,(Table_Quantities[[#This Row],[6]]-Table_Quantities[[#This Row],[5]])))</f>
        <v/>
      </c>
      <c r="AS35" s="195">
        <f>IF(ISBLANK(Table_Quantities[[#This Row],[Funding Code]]),"",INDEX(Table_Funding[#Data],MATCH(Table_Quantities[[#This Row],[Funding Code]],Table_Funding[Funding Code],0),MATCH("Bridge Number",Table_Funding[#Headers],0)))</f>
        <v>0</v>
      </c>
      <c r="AT35"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Dr Structure, 48 inch dia</v>
      </c>
      <c r="AU35" s="197"/>
      <c r="AV35"/>
      <c r="AW35"/>
      <c r="AX35"/>
      <c r="AY35"/>
      <c r="AZ35"/>
      <c r="BA35"/>
      <c r="BB35"/>
    </row>
    <row r="36" spans="1:54" s="10" customFormat="1" x14ac:dyDescent="0.25">
      <c r="A36" s="249"/>
      <c r="B36" s="132" t="s">
        <v>7944</v>
      </c>
      <c r="C36" s="199" t="s">
        <v>14731</v>
      </c>
      <c r="D36" s="166" t="s">
        <v>14576</v>
      </c>
      <c r="E36" s="166" t="s">
        <v>14576</v>
      </c>
      <c r="F36" s="166" t="s">
        <v>14583</v>
      </c>
      <c r="G36" s="166"/>
      <c r="H36" s="161" t="str">
        <f>IF(ISBLANK(Table_Quantities[[#This Row],[Pay Item]]),"",INDEX(Table_PayItems[],MATCH(Table_Quantities[[#This Row],[Pay Item]],Table_PayItems[Concentrated Name],0),ITEM_NO))</f>
        <v>4020033</v>
      </c>
      <c r="I36" s="166" t="s">
        <v>14578</v>
      </c>
      <c r="J36" s="253"/>
      <c r="K36" s="198">
        <v>9</v>
      </c>
      <c r="L36" s="193" t="str">
        <f>IF(ISBLANK(Table_Quantities[[#This Row],[Pay Item]]),"",INDEX(Table_PayItems[#Data],MATCH(Table_Quantities[[#This Row],[Pay Item]],Table_PayItems[Concentrated Name],0),ITEM_UNITS))</f>
        <v>Ft</v>
      </c>
      <c r="M36" s="166"/>
      <c r="N36" s="194" t="str">
        <f>IF(AND(Table_Quantities[[#This Row],[Unit Price]]&gt;0,NOT(ISBLANK(Table_Quantities[[#This Row],[QuantityCalc]]))),Table_Quantities[[#This Row],[QuantityCalc]]*Table_Quantities[[#This Row],[Unit Price]],"")</f>
        <v/>
      </c>
      <c r="O36" s="194" t="str">
        <f>IF(OR(ISBLANK(Table_Quantities[[#This Row],[Funding Code]]),ISBLANK(Table_Quantities[[#This Row],[BreakdownID]])),"",Table_Quantities[[#This Row],[Funding Code]]&amp;" - "&amp;Table_Quantities[[#This Row],[BreakdownID]])</f>
        <v>123456 - 0001 - 49</v>
      </c>
      <c r="P36" s="194">
        <v>32</v>
      </c>
      <c r="Q36" s="194" t="str">
        <f>IF(ISBLANK(Table_Quantities[[#This Row],[Funding Code]]),"","JN "&amp;INDEX(Table_Funding[#Data],MATCH(Table_Quantities[[#This Row],[Funding Code]],Table_Funding[Funding Code],0),2))</f>
        <v>JN 123456</v>
      </c>
      <c r="R36" s="195" t="str">
        <f>IF(ISBLANK(Table_Quantities[[#This Row],[Pay Item]]),"",INDEX(Table_PayItems[#Data],MATCH(Table_Quantities[[#This Row],[Pay Item]],Table_PayItems[Concentrated Name],0),ITEM_SSSP))</f>
        <v>401B, C</v>
      </c>
      <c r="S36" s="201"/>
      <c r="T36" s="200"/>
      <c r="U36" s="200"/>
      <c r="V36" s="193">
        <v>9</v>
      </c>
      <c r="W36" s="195" t="str">
        <f>IF(ISBLANK(Table_Quantities[[#This Row],[Pay Item]]),"",INDEX(Table_PayItems[#Data],MATCH(Table_Quantities[[#This Row],[Pay Item]],Table_PayItems[Concentrated Name],0),ITEM_DESCRIPTION))</f>
        <v>Sewer, Cl A, 12 inch, Tr Det B</v>
      </c>
      <c r="X36" s="195" t="str">
        <f>IF(Table_Quantities[[#This Row],[Supplementary Description]]="","",IF(LEN(Table_Quantities[[#This Row],[Supplementary Description]])&gt;40, LEFT(Table_Quantities[[#This Row],[Supplementary Description]],40), Table_Quantities[[#This Row],[Supplementary Description]]))</f>
        <v/>
      </c>
      <c r="Y36" s="200" t="str">
        <f>IF(LEN(Table_Quantities[[#This Row],[Supplementary Description]])&gt;40, RIGHT(Table_Quantities[[#This Row],[Supplementary Description]],LEN(Table_Quantities[[#This Row],[Supplementary Description]])-40), "")</f>
        <v/>
      </c>
      <c r="Z36"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49</v>
      </c>
      <c r="AA36"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89</v>
      </c>
      <c r="AB36" s="195" t="str">
        <f>IF(MID(Table_Quantities[Item No.],4,1)="7",Table_Quantities[[#This Row],[Supplemental1]]&amp;Table_Quantities[[#This Row],[Supplemental2]],Table_Quantities[[#This Row],[Description]])</f>
        <v>Sewer, Cl A, 12 inch, Tr Det B</v>
      </c>
      <c r="AC36"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4</v>
      </c>
      <c r="AD36" s="195" t="str">
        <f>IF(ISBLANK(Table_Quantities[[#This Row],[Funding Code]]),"",RIGHT(Table_Quantities[[#This Row],[Funding Code]],4))</f>
        <v>0001</v>
      </c>
      <c r="AE36" s="195" t="str">
        <f>IF(ISBLANK(Table_Quantities[[#This Row],[Funding Code]]),"","CAT "&amp;Table_Quantities[[#This Row],[Category]])</f>
        <v>CAT 0001</v>
      </c>
      <c r="AF36"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36" s="195">
        <f>IFERROR(FIND("%%",SUBSTITUTE(Table_Quantities[[#This Row],[Pay Item Description]]," ","%%",ML-LEN(SUBSTITUTE(LEFT(Table_Quantities[[#This Row],[Pay Item Description]],ML)," ","")))),LEN(Table_Quantities[[#This Row],[Pay Item Description]]))</f>
        <v>13</v>
      </c>
      <c r="AH36" s="195">
        <f>IFERROR(FIND("%%",SUBSTITUTE(Table_Quantities[[#This Row],[Pay Item Description]]," ","%%",Table_Quantities[[#This Row],[1]]+ML+1-LEN(SUBSTITUTE(LEFT(Table_Quantities[[#This Row],[Pay Item Description]],(Table_Quantities[[#This Row],[1]]+ML+1))," ",""))))-1,LEN(Table_Quantities[[#This Row],[Pay Item Description]]))</f>
        <v>28</v>
      </c>
      <c r="AI36" s="195">
        <f>IFERROR(FIND("%%",SUBSTITUTE(Table_Quantities[[#This Row],[Pay Item Description]]," ","%%",Table_Quantities[[#This Row],[2]]+ML+2-LEN(SUBSTITUTE(LEFT(Table_Quantities[[#This Row],[Pay Item Description]],(Table_Quantities[[#This Row],[2]]+ML+2))," ",""))))-1,LEN(Table_Quantities[[#This Row],[Pay Item Description]]))</f>
        <v>30</v>
      </c>
      <c r="AJ36" s="195">
        <f>IFERROR(FIND("%%",SUBSTITUTE(Table_Quantities[[#This Row],[Pay Item Description]]," ","%%",Table_Quantities[[#This Row],[3]]+ML+3-LEN(SUBSTITUTE(LEFT(Table_Quantities[[#This Row],[Pay Item Description]],(Table_Quantities[[#This Row],[3]]+ML+3))," ",""))))-1,LEN(Table_Quantities[[#This Row],[Pay Item Description]]))</f>
        <v>30</v>
      </c>
      <c r="AK36" s="195">
        <f>IFERROR(FIND("%%",SUBSTITUTE(Table_Quantities[[#This Row],[Pay Item Description]]," ","%%",Table_Quantities[[#This Row],[4]]+ML+4-LEN(SUBSTITUTE(LEFT(Table_Quantities[[#This Row],[Pay Item Description]],(Table_Quantities[[#This Row],[4]]+ML+4))," ",""))))-1,LEN(Table_Quantities[[#This Row],[Pay Item Description]]))</f>
        <v>30</v>
      </c>
      <c r="AL36" s="195">
        <f>IFERROR(FIND("%%",SUBSTITUTE(Table_Quantities[[#This Row],[Pay Item Description]]," ","%%",Table_Quantities[[#This Row],[5]]+ML+5-LEN(SUBSTITUTE(LEFT(Table_Quantities[[#This Row],[Pay Item Description]],(Table_Quantities[[#This Row],[5]]+ML+5))," ",""))))-1,LEN(Table_Quantities[[#This Row],[Pay Item Description]]))</f>
        <v>30</v>
      </c>
      <c r="AM36" s="195" t="str">
        <f>TRIM(MID(Table_Quantities[[#This Row],[Pay Item Description]],1,(Table_Quantities[[#This Row],[1]])))</f>
        <v>Sewer, Cl A,</v>
      </c>
      <c r="AN36" s="195" t="str">
        <f>TRIM(MID(Table_Quantities[[#This Row],[Pay Item Description]],Table_Quantities[[#This Row],[1]]+1,(Table_Quantities[[#This Row],[2]]-Table_Quantities[[#This Row],[1]])))</f>
        <v>12 inch, Tr Det</v>
      </c>
      <c r="AO36" s="195" t="str">
        <f>TRIM(MID(Table_Quantities[[#This Row],[Pay Item Description]],Table_Quantities[[#This Row],[2]]+1,(Table_Quantities[[#This Row],[3]]-Table_Quantities[[#This Row],[2]])))</f>
        <v>B</v>
      </c>
      <c r="AP36" s="195" t="str">
        <f>TRIM(MID(Table_Quantities[[#This Row],[Pay Item Description]],Table_Quantities[[#This Row],[3]]+1,(Table_Quantities[[#This Row],[4]]-Table_Quantities[[#This Row],[3]])))</f>
        <v/>
      </c>
      <c r="AQ36" s="195" t="str">
        <f>TRIM(MID(Table_Quantities[[#This Row],[Pay Item Description]],Table_Quantities[[#This Row],[4]]+1,(Table_Quantities[[#This Row],[5]]-Table_Quantities[[#This Row],[4]])))</f>
        <v/>
      </c>
      <c r="AR36" s="195" t="str">
        <f>TRIM(MID(Table_Quantities[[#This Row],[Pay Item Description]],Table_Quantities[[#This Row],[5]]+1,(Table_Quantities[[#This Row],[6]]-Table_Quantities[[#This Row],[5]])))</f>
        <v/>
      </c>
      <c r="AS36" s="195">
        <f>IF(ISBLANK(Table_Quantities[[#This Row],[Funding Code]]),"",INDEX(Table_Funding[#Data],MATCH(Table_Quantities[[#This Row],[Funding Code]],Table_Funding[Funding Code],0),MATCH("Bridge Number",Table_Funding[#Headers],0)))</f>
        <v>0</v>
      </c>
      <c r="AT36"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Sewer, Cl A, 12 inch, Tr Det B</v>
      </c>
      <c r="AU36" s="197"/>
      <c r="AV36"/>
      <c r="AW36"/>
      <c r="AX36"/>
      <c r="AY36"/>
      <c r="AZ36"/>
      <c r="BA36"/>
      <c r="BB36"/>
    </row>
    <row r="37" spans="1:54" s="10" customFormat="1" x14ac:dyDescent="0.25">
      <c r="A37" s="249"/>
      <c r="B37" s="132" t="s">
        <v>7944</v>
      </c>
      <c r="C37" s="199" t="s">
        <v>14731</v>
      </c>
      <c r="D37" s="166" t="s">
        <v>14576</v>
      </c>
      <c r="E37" s="166" t="s">
        <v>14576</v>
      </c>
      <c r="F37" s="166" t="s">
        <v>14583</v>
      </c>
      <c r="G37" s="166"/>
      <c r="H37" s="161" t="str">
        <f>IF(ISBLANK(Table_Quantities[[#This Row],[Pay Item]]),"",INDEX(Table_PayItems[],MATCH(Table_Quantities[[#This Row],[Pay Item]],Table_PayItems[Concentrated Name],0),ITEM_NO))</f>
        <v>4030050</v>
      </c>
      <c r="I37" s="166" t="s">
        <v>14579</v>
      </c>
      <c r="J37" s="253"/>
      <c r="K37" s="198">
        <v>1</v>
      </c>
      <c r="L37" s="193" t="str">
        <f>IF(ISBLANK(Table_Quantities[[#This Row],[Pay Item]]),"",INDEX(Table_PayItems[#Data],MATCH(Table_Quantities[[#This Row],[Pay Item]],Table_PayItems[Concentrated Name],0),ITEM_UNITS))</f>
        <v>Ea</v>
      </c>
      <c r="M37" s="166"/>
      <c r="N37" s="194" t="str">
        <f>IF(AND(Table_Quantities[[#This Row],[Unit Price]]&gt;0,NOT(ISBLANK(Table_Quantities[[#This Row],[QuantityCalc]]))),Table_Quantities[[#This Row],[QuantityCalc]]*Table_Quantities[[#This Row],[Unit Price]],"")</f>
        <v/>
      </c>
      <c r="O37" s="194" t="str">
        <f>IF(OR(ISBLANK(Table_Quantities[[#This Row],[Funding Code]]),ISBLANK(Table_Quantities[[#This Row],[BreakdownID]])),"",Table_Quantities[[#This Row],[Funding Code]]&amp;" - "&amp;Table_Quantities[[#This Row],[BreakdownID]])</f>
        <v>123456 - 0001 - 49</v>
      </c>
      <c r="P37" s="194">
        <v>33</v>
      </c>
      <c r="Q37" s="194" t="str">
        <f>IF(ISBLANK(Table_Quantities[[#This Row],[Funding Code]]),"","JN "&amp;INDEX(Table_Funding[#Data],MATCH(Table_Quantities[[#This Row],[Funding Code]],Table_Funding[Funding Code],0),2))</f>
        <v>JN 123456</v>
      </c>
      <c r="R37" s="195" t="str">
        <f>IF(ISBLANK(Table_Quantities[[#This Row],[Pay Item]]),"",INDEX(Table_PayItems[#Data],MATCH(Table_Quantities[[#This Row],[Pay Item]],Table_PayItems[Concentrated Name],0),ITEM_SSSP))</f>
        <v xml:space="preserve"> </v>
      </c>
      <c r="S37" s="201"/>
      <c r="T37" s="200"/>
      <c r="U37" s="200"/>
      <c r="V37" s="193">
        <v>1</v>
      </c>
      <c r="W37" s="195" t="str">
        <f>IF(ISBLANK(Table_Quantities[[#This Row],[Pay Item]]),"",INDEX(Table_PayItems[#Data],MATCH(Table_Quantities[[#This Row],[Pay Item]],Table_PayItems[Concentrated Name],0),ITEM_DESCRIPTION))</f>
        <v>Dr Structure Cover, Type K</v>
      </c>
      <c r="X37" s="195" t="str">
        <f>IF(Table_Quantities[[#This Row],[Supplementary Description]]="","",IF(LEN(Table_Quantities[[#This Row],[Supplementary Description]])&gt;40, LEFT(Table_Quantities[[#This Row],[Supplementary Description]],40), Table_Quantities[[#This Row],[Supplementary Description]]))</f>
        <v/>
      </c>
      <c r="Y37" s="200" t="str">
        <f>IF(LEN(Table_Quantities[[#This Row],[Supplementary Description]])&gt;40, RIGHT(Table_Quantities[[#This Row],[Supplementary Description]],LEN(Table_Quantities[[#This Row],[Supplementary Description]])-40), "")</f>
        <v/>
      </c>
      <c r="Z37"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49</v>
      </c>
      <c r="AA37"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v>
      </c>
      <c r="AB37" s="195" t="str">
        <f>IF(MID(Table_Quantities[Item No.],4,1)="7",Table_Quantities[[#This Row],[Supplemental1]]&amp;Table_Quantities[[#This Row],[Supplemental2]],Table_Quantities[[#This Row],[Description]])</f>
        <v>Dr Structure Cover, Type K</v>
      </c>
      <c r="AC37"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4</v>
      </c>
      <c r="AD37" s="195" t="str">
        <f>IF(ISBLANK(Table_Quantities[[#This Row],[Funding Code]]),"",RIGHT(Table_Quantities[[#This Row],[Funding Code]],4))</f>
        <v>0001</v>
      </c>
      <c r="AE37" s="195" t="str">
        <f>IF(ISBLANK(Table_Quantities[[#This Row],[Funding Code]]),"","CAT "&amp;Table_Quantities[[#This Row],[Category]])</f>
        <v>CAT 0001</v>
      </c>
      <c r="AF37"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37" s="195">
        <f>IFERROR(FIND("%%",SUBSTITUTE(Table_Quantities[[#This Row],[Pay Item Description]]," ","%%",ML-LEN(SUBSTITUTE(LEFT(Table_Quantities[[#This Row],[Pay Item Description]],ML)," ","")))),LEN(Table_Quantities[[#This Row],[Pay Item Description]]))</f>
        <v>13</v>
      </c>
      <c r="AH37" s="195">
        <f>IFERROR(FIND("%%",SUBSTITUTE(Table_Quantities[[#This Row],[Pay Item Description]]," ","%%",Table_Quantities[[#This Row],[1]]+ML+1-LEN(SUBSTITUTE(LEFT(Table_Quantities[[#This Row],[Pay Item Description]],(Table_Quantities[[#This Row],[1]]+ML+1))," ",""))))-1,LEN(Table_Quantities[[#This Row],[Pay Item Description]]))</f>
        <v>26</v>
      </c>
      <c r="AI37" s="195">
        <f>IFERROR(FIND("%%",SUBSTITUTE(Table_Quantities[[#This Row],[Pay Item Description]]," ","%%",Table_Quantities[[#This Row],[2]]+ML+2-LEN(SUBSTITUTE(LEFT(Table_Quantities[[#This Row],[Pay Item Description]],(Table_Quantities[[#This Row],[2]]+ML+2))," ",""))))-1,LEN(Table_Quantities[[#This Row],[Pay Item Description]]))</f>
        <v>26</v>
      </c>
      <c r="AJ37" s="195">
        <f>IFERROR(FIND("%%",SUBSTITUTE(Table_Quantities[[#This Row],[Pay Item Description]]," ","%%",Table_Quantities[[#This Row],[3]]+ML+3-LEN(SUBSTITUTE(LEFT(Table_Quantities[[#This Row],[Pay Item Description]],(Table_Quantities[[#This Row],[3]]+ML+3))," ",""))))-1,LEN(Table_Quantities[[#This Row],[Pay Item Description]]))</f>
        <v>26</v>
      </c>
      <c r="AK37" s="195">
        <f>IFERROR(FIND("%%",SUBSTITUTE(Table_Quantities[[#This Row],[Pay Item Description]]," ","%%",Table_Quantities[[#This Row],[4]]+ML+4-LEN(SUBSTITUTE(LEFT(Table_Quantities[[#This Row],[Pay Item Description]],(Table_Quantities[[#This Row],[4]]+ML+4))," ",""))))-1,LEN(Table_Quantities[[#This Row],[Pay Item Description]]))</f>
        <v>26</v>
      </c>
      <c r="AL37" s="195">
        <f>IFERROR(FIND("%%",SUBSTITUTE(Table_Quantities[[#This Row],[Pay Item Description]]," ","%%",Table_Quantities[[#This Row],[5]]+ML+5-LEN(SUBSTITUTE(LEFT(Table_Quantities[[#This Row],[Pay Item Description]],(Table_Quantities[[#This Row],[5]]+ML+5))," ",""))))-1,LEN(Table_Quantities[[#This Row],[Pay Item Description]]))</f>
        <v>26</v>
      </c>
      <c r="AM37" s="195" t="str">
        <f>TRIM(MID(Table_Quantities[[#This Row],[Pay Item Description]],1,(Table_Quantities[[#This Row],[1]])))</f>
        <v>Dr Structure</v>
      </c>
      <c r="AN37" s="195" t="str">
        <f>TRIM(MID(Table_Quantities[[#This Row],[Pay Item Description]],Table_Quantities[[#This Row],[1]]+1,(Table_Quantities[[#This Row],[2]]-Table_Quantities[[#This Row],[1]])))</f>
        <v>Cover, Type K</v>
      </c>
      <c r="AO37" s="195" t="str">
        <f>TRIM(MID(Table_Quantities[[#This Row],[Pay Item Description]],Table_Quantities[[#This Row],[2]]+1,(Table_Quantities[[#This Row],[3]]-Table_Quantities[[#This Row],[2]])))</f>
        <v/>
      </c>
      <c r="AP37" s="195" t="str">
        <f>TRIM(MID(Table_Quantities[[#This Row],[Pay Item Description]],Table_Quantities[[#This Row],[3]]+1,(Table_Quantities[[#This Row],[4]]-Table_Quantities[[#This Row],[3]])))</f>
        <v/>
      </c>
      <c r="AQ37" s="195" t="str">
        <f>TRIM(MID(Table_Quantities[[#This Row],[Pay Item Description]],Table_Quantities[[#This Row],[4]]+1,(Table_Quantities[[#This Row],[5]]-Table_Quantities[[#This Row],[4]])))</f>
        <v/>
      </c>
      <c r="AR37" s="195" t="str">
        <f>TRIM(MID(Table_Quantities[[#This Row],[Pay Item Description]],Table_Quantities[[#This Row],[5]]+1,(Table_Quantities[[#This Row],[6]]-Table_Quantities[[#This Row],[5]])))</f>
        <v/>
      </c>
      <c r="AS37" s="195">
        <f>IF(ISBLANK(Table_Quantities[[#This Row],[Funding Code]]),"",INDEX(Table_Funding[#Data],MATCH(Table_Quantities[[#This Row],[Funding Code]],Table_Funding[Funding Code],0),MATCH("Bridge Number",Table_Funding[#Headers],0)))</f>
        <v>0</v>
      </c>
      <c r="AT37"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Dr Structure Cover, Type K</v>
      </c>
      <c r="AU37" s="197"/>
      <c r="AV37"/>
      <c r="AW37"/>
      <c r="AX37"/>
      <c r="AY37"/>
      <c r="AZ37"/>
      <c r="BA37"/>
      <c r="BB37"/>
    </row>
    <row r="38" spans="1:54" s="10" customFormat="1" x14ac:dyDescent="0.25">
      <c r="A38" s="249"/>
      <c r="B38" s="132" t="s">
        <v>7944</v>
      </c>
      <c r="C38" s="199" t="s">
        <v>14731</v>
      </c>
      <c r="D38" s="166" t="s">
        <v>14576</v>
      </c>
      <c r="E38" s="166" t="s">
        <v>14576</v>
      </c>
      <c r="F38" s="166" t="s">
        <v>14583</v>
      </c>
      <c r="G38" s="166"/>
      <c r="H38" s="161" t="str">
        <f>IF(ISBLANK(Table_Quantities[[#This Row],[Pay Item]]),"",INDEX(Table_PayItems[],MATCH(Table_Quantities[[#This Row],[Pay Item]],Table_PayItems[Concentrated Name],0),ITEM_NO))</f>
        <v>4030210</v>
      </c>
      <c r="I38" s="166" t="s">
        <v>14580</v>
      </c>
      <c r="J38" s="253"/>
      <c r="K38" s="198">
        <v>1</v>
      </c>
      <c r="L38" s="193" t="str">
        <f>IF(ISBLANK(Table_Quantities[[#This Row],[Pay Item]]),"",INDEX(Table_PayItems[#Data],MATCH(Table_Quantities[[#This Row],[Pay Item]],Table_PayItems[Concentrated Name],0),ITEM_UNITS))</f>
        <v>Ea</v>
      </c>
      <c r="M38" s="166"/>
      <c r="N38" s="194" t="str">
        <f>IF(AND(Table_Quantities[[#This Row],[Unit Price]]&gt;0,NOT(ISBLANK(Table_Quantities[[#This Row],[QuantityCalc]]))),Table_Quantities[[#This Row],[QuantityCalc]]*Table_Quantities[[#This Row],[Unit Price]],"")</f>
        <v/>
      </c>
      <c r="O38" s="194" t="str">
        <f>IF(OR(ISBLANK(Table_Quantities[[#This Row],[Funding Code]]),ISBLANK(Table_Quantities[[#This Row],[BreakdownID]])),"",Table_Quantities[[#This Row],[Funding Code]]&amp;" - "&amp;Table_Quantities[[#This Row],[BreakdownID]])</f>
        <v>123456 - 0001 - 49</v>
      </c>
      <c r="P38" s="194">
        <v>34</v>
      </c>
      <c r="Q38" s="194" t="str">
        <f>IF(ISBLANK(Table_Quantities[[#This Row],[Funding Code]]),"","JN "&amp;INDEX(Table_Funding[#Data],MATCH(Table_Quantities[[#This Row],[Funding Code]],Table_Funding[Funding Code],0),2))</f>
        <v>JN 123456</v>
      </c>
      <c r="R38" s="195" t="str">
        <f>IF(ISBLANK(Table_Quantities[[#This Row],[Pay Item]]),"",INDEX(Table_PayItems[#Data],MATCH(Table_Quantities[[#This Row],[Pay Item]],Table_PayItems[Concentrated Name],0),ITEM_SSSP))</f>
        <v xml:space="preserve"> </v>
      </c>
      <c r="S38" s="201"/>
      <c r="T38" s="200"/>
      <c r="U38" s="200"/>
      <c r="V38" s="193">
        <v>1</v>
      </c>
      <c r="W38" s="195" t="str">
        <f>IF(ISBLANK(Table_Quantities[[#This Row],[Pay Item]]),"",INDEX(Table_PayItems[#Data],MATCH(Table_Quantities[[#This Row],[Pay Item]],Table_PayItems[Concentrated Name],0),ITEM_DESCRIPTION))</f>
        <v>Dr Structure, 48 inch dia</v>
      </c>
      <c r="X38" s="195" t="str">
        <f>IF(Table_Quantities[[#This Row],[Supplementary Description]]="","",IF(LEN(Table_Quantities[[#This Row],[Supplementary Description]])&gt;40, LEFT(Table_Quantities[[#This Row],[Supplementary Description]],40), Table_Quantities[[#This Row],[Supplementary Description]]))</f>
        <v/>
      </c>
      <c r="Y38" s="200" t="str">
        <f>IF(LEN(Table_Quantities[[#This Row],[Supplementary Description]])&gt;40, RIGHT(Table_Quantities[[#This Row],[Supplementary Description]],LEN(Table_Quantities[[#This Row],[Supplementary Description]])-40), "")</f>
        <v/>
      </c>
      <c r="Z38"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49</v>
      </c>
      <c r="AA38"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v>
      </c>
      <c r="AB38" s="195" t="str">
        <f>IF(MID(Table_Quantities[Item No.],4,1)="7",Table_Quantities[[#This Row],[Supplemental1]]&amp;Table_Quantities[[#This Row],[Supplemental2]],Table_Quantities[[#This Row],[Description]])</f>
        <v>Dr Structure, 48 inch dia</v>
      </c>
      <c r="AC38"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4</v>
      </c>
      <c r="AD38" s="195" t="str">
        <f>IF(ISBLANK(Table_Quantities[[#This Row],[Funding Code]]),"",RIGHT(Table_Quantities[[#This Row],[Funding Code]],4))</f>
        <v>0001</v>
      </c>
      <c r="AE38" s="195" t="str">
        <f>IF(ISBLANK(Table_Quantities[[#This Row],[Funding Code]]),"","CAT "&amp;Table_Quantities[[#This Row],[Category]])</f>
        <v>CAT 0001</v>
      </c>
      <c r="AF38"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38" s="195">
        <f>IFERROR(FIND("%%",SUBSTITUTE(Table_Quantities[[#This Row],[Pay Item Description]]," ","%%",ML-LEN(SUBSTITUTE(LEFT(Table_Quantities[[#This Row],[Pay Item Description]],ML)," ","")))),LEN(Table_Quantities[[#This Row],[Pay Item Description]]))</f>
        <v>14</v>
      </c>
      <c r="AH38" s="195">
        <f>IFERROR(FIND("%%",SUBSTITUTE(Table_Quantities[[#This Row],[Pay Item Description]]," ","%%",Table_Quantities[[#This Row],[1]]+ML+1-LEN(SUBSTITUTE(LEFT(Table_Quantities[[#This Row],[Pay Item Description]],(Table_Quantities[[#This Row],[1]]+ML+1))," ",""))))-1,LEN(Table_Quantities[[#This Row],[Pay Item Description]]))</f>
        <v>25</v>
      </c>
      <c r="AI38" s="195">
        <f>IFERROR(FIND("%%",SUBSTITUTE(Table_Quantities[[#This Row],[Pay Item Description]]," ","%%",Table_Quantities[[#This Row],[2]]+ML+2-LEN(SUBSTITUTE(LEFT(Table_Quantities[[#This Row],[Pay Item Description]],(Table_Quantities[[#This Row],[2]]+ML+2))," ",""))))-1,LEN(Table_Quantities[[#This Row],[Pay Item Description]]))</f>
        <v>25</v>
      </c>
      <c r="AJ38" s="195">
        <f>IFERROR(FIND("%%",SUBSTITUTE(Table_Quantities[[#This Row],[Pay Item Description]]," ","%%",Table_Quantities[[#This Row],[3]]+ML+3-LEN(SUBSTITUTE(LEFT(Table_Quantities[[#This Row],[Pay Item Description]],(Table_Quantities[[#This Row],[3]]+ML+3))," ",""))))-1,LEN(Table_Quantities[[#This Row],[Pay Item Description]]))</f>
        <v>25</v>
      </c>
      <c r="AK38" s="195">
        <f>IFERROR(FIND("%%",SUBSTITUTE(Table_Quantities[[#This Row],[Pay Item Description]]," ","%%",Table_Quantities[[#This Row],[4]]+ML+4-LEN(SUBSTITUTE(LEFT(Table_Quantities[[#This Row],[Pay Item Description]],(Table_Quantities[[#This Row],[4]]+ML+4))," ",""))))-1,LEN(Table_Quantities[[#This Row],[Pay Item Description]]))</f>
        <v>25</v>
      </c>
      <c r="AL38" s="195">
        <f>IFERROR(FIND("%%",SUBSTITUTE(Table_Quantities[[#This Row],[Pay Item Description]]," ","%%",Table_Quantities[[#This Row],[5]]+ML+5-LEN(SUBSTITUTE(LEFT(Table_Quantities[[#This Row],[Pay Item Description]],(Table_Quantities[[#This Row],[5]]+ML+5))," ",""))))-1,LEN(Table_Quantities[[#This Row],[Pay Item Description]]))</f>
        <v>25</v>
      </c>
      <c r="AM38" s="195" t="str">
        <f>TRIM(MID(Table_Quantities[[#This Row],[Pay Item Description]],1,(Table_Quantities[[#This Row],[1]])))</f>
        <v>Dr Structure,</v>
      </c>
      <c r="AN38" s="195" t="str">
        <f>TRIM(MID(Table_Quantities[[#This Row],[Pay Item Description]],Table_Quantities[[#This Row],[1]]+1,(Table_Quantities[[#This Row],[2]]-Table_Quantities[[#This Row],[1]])))</f>
        <v>48 inch dia</v>
      </c>
      <c r="AO38" s="195" t="str">
        <f>TRIM(MID(Table_Quantities[[#This Row],[Pay Item Description]],Table_Quantities[[#This Row],[2]]+1,(Table_Quantities[[#This Row],[3]]-Table_Quantities[[#This Row],[2]])))</f>
        <v/>
      </c>
      <c r="AP38" s="195" t="str">
        <f>TRIM(MID(Table_Quantities[[#This Row],[Pay Item Description]],Table_Quantities[[#This Row],[3]]+1,(Table_Quantities[[#This Row],[4]]-Table_Quantities[[#This Row],[3]])))</f>
        <v/>
      </c>
      <c r="AQ38" s="195" t="str">
        <f>TRIM(MID(Table_Quantities[[#This Row],[Pay Item Description]],Table_Quantities[[#This Row],[4]]+1,(Table_Quantities[[#This Row],[5]]-Table_Quantities[[#This Row],[4]])))</f>
        <v/>
      </c>
      <c r="AR38" s="195" t="str">
        <f>TRIM(MID(Table_Quantities[[#This Row],[Pay Item Description]],Table_Quantities[[#This Row],[5]]+1,(Table_Quantities[[#This Row],[6]]-Table_Quantities[[#This Row],[5]])))</f>
        <v/>
      </c>
      <c r="AS38" s="195">
        <f>IF(ISBLANK(Table_Quantities[[#This Row],[Funding Code]]),"",INDEX(Table_Funding[#Data],MATCH(Table_Quantities[[#This Row],[Funding Code]],Table_Funding[Funding Code],0),MATCH("Bridge Number",Table_Funding[#Headers],0)))</f>
        <v>0</v>
      </c>
      <c r="AT38"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Dr Structure, 48 inch dia</v>
      </c>
      <c r="AU38" s="197"/>
      <c r="AV38"/>
      <c r="AW38"/>
      <c r="AX38"/>
      <c r="AY38"/>
      <c r="AZ38"/>
      <c r="BA38"/>
      <c r="BB38"/>
    </row>
    <row r="39" spans="1:54" s="10" customFormat="1" x14ac:dyDescent="0.25">
      <c r="A39" s="247"/>
      <c r="B39" s="132" t="s">
        <v>7944</v>
      </c>
      <c r="C39" s="166" t="s">
        <v>14732</v>
      </c>
      <c r="D39" s="166" t="s">
        <v>33</v>
      </c>
      <c r="E39" s="166" t="s">
        <v>33</v>
      </c>
      <c r="F39" s="166" t="s">
        <v>14584</v>
      </c>
      <c r="G39" s="166"/>
      <c r="H39" s="161" t="str">
        <f>IF(ISBLANK(Table_Quantities[[#This Row],[Pay Item]]),"",INDEX(Table_PayItems[],MATCH(Table_Quantities[[#This Row],[Pay Item]],Table_PayItems[Concentrated Name],0),ITEM_NO))</f>
        <v>8240001</v>
      </c>
      <c r="I39" s="166" t="s">
        <v>7949</v>
      </c>
      <c r="J39" s="251"/>
      <c r="K39" s="198">
        <v>1</v>
      </c>
      <c r="L39" s="193" t="str">
        <f>IF(ISBLANK(Table_Quantities[[#This Row],[Pay Item]]),"",INDEX(Table_PayItems[#Data],MATCH(Table_Quantities[[#This Row],[Pay Item]],Table_PayItems[Concentrated Name],0),ITEM_UNITS))</f>
        <v>LSUM</v>
      </c>
      <c r="M39" s="166"/>
      <c r="N39" s="194" t="str">
        <f>IF(AND(Table_Quantities[[#This Row],[Unit Price]]&gt;0,NOT(ISBLANK(Table_Quantities[[#This Row],[QuantityCalc]]))),Table_Quantities[[#This Row],[QuantityCalc]]*Table_Quantities[[#This Row],[Unit Price]],"")</f>
        <v/>
      </c>
      <c r="O39" s="194" t="str">
        <f>IF(OR(ISBLANK(Table_Quantities[[#This Row],[Funding Code]]),ISBLANK(Table_Quantities[[#This Row],[BreakdownID]])),"",Table_Quantities[[#This Row],[Funding Code]]&amp;" - "&amp;Table_Quantities[[#This Row],[BreakdownID]])</f>
        <v>123456 - 0001 - 5</v>
      </c>
      <c r="P39" s="194">
        <v>35</v>
      </c>
      <c r="Q39" s="194" t="str">
        <f>IF(ISBLANK(Table_Quantities[[#This Row],[Funding Code]]),"","JN "&amp;INDEX(Table_Funding[#Data],MATCH(Table_Quantities[[#This Row],[Funding Code]],Table_Funding[Funding Code],0),2))</f>
        <v>JN 123456</v>
      </c>
      <c r="R39" s="195" t="str">
        <f>IF(ISBLANK(Table_Quantities[[#This Row],[Pay Item]]),"",INDEX(Table_PayItems[#Data],MATCH(Table_Quantities[[#This Row],[Pay Item]],Table_PayItems[Concentrated Name],0),ITEM_SSSP))</f>
        <v>Add 1,2,3, Person 824A</v>
      </c>
      <c r="S39" s="201"/>
      <c r="T39" s="200"/>
      <c r="U39" s="200"/>
      <c r="V39" s="193">
        <v>1</v>
      </c>
      <c r="W39" s="195" t="str">
        <f>IF(ISBLANK(Table_Quantities[[#This Row],[Pay Item]]),"",INDEX(Table_PayItems[#Data],MATCH(Table_Quantities[[#This Row],[Pay Item]],Table_PayItems[Concentrated Name],0),ITEM_DESCRIPTION))</f>
        <v>Contractor Staking</v>
      </c>
      <c r="X39" s="195" t="str">
        <f>IF(Table_Quantities[[#This Row],[Supplementary Description]]="","",IF(LEN(Table_Quantities[[#This Row],[Supplementary Description]])&gt;40, LEFT(Table_Quantities[[#This Row],[Supplementary Description]],40), Table_Quantities[[#This Row],[Supplementary Description]]))</f>
        <v/>
      </c>
      <c r="Y39" s="200" t="str">
        <f>IF(LEN(Table_Quantities[[#This Row],[Supplementary Description]])&gt;40, RIGHT(Table_Quantities[[#This Row],[Supplementary Description]],LEN(Table_Quantities[[#This Row],[Supplementary Description]])-40), "")</f>
        <v/>
      </c>
      <c r="Z39"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5</v>
      </c>
      <c r="AA39"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v>
      </c>
      <c r="AB39" s="195" t="str">
        <f>IF(MID(Table_Quantities[Item No.],4,1)="7",Table_Quantities[[#This Row],[Supplemental1]]&amp;Table_Quantities[[#This Row],[Supplemental2]],Table_Quantities[[#This Row],[Description]])</f>
        <v>Contractor Staking</v>
      </c>
      <c r="AC39"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v>
      </c>
      <c r="AD39" s="195" t="str">
        <f>IF(ISBLANK(Table_Quantities[[#This Row],[Funding Code]]),"",RIGHT(Table_Quantities[[#This Row],[Funding Code]],4))</f>
        <v>0001</v>
      </c>
      <c r="AE39" s="195" t="str">
        <f>IF(ISBLANK(Table_Quantities[[#This Row],[Funding Code]]),"","CAT "&amp;Table_Quantities[[#This Row],[Category]])</f>
        <v>CAT 0001</v>
      </c>
      <c r="AF39"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39" s="195">
        <f>IFERROR(FIND("%%",SUBSTITUTE(Table_Quantities[[#This Row],[Pay Item Description]]," ","%%",ML-LEN(SUBSTITUTE(LEFT(Table_Quantities[[#This Row],[Pay Item Description]],ML)," ","")))),LEN(Table_Quantities[[#This Row],[Pay Item Description]]))</f>
        <v>11</v>
      </c>
      <c r="AH39" s="195">
        <f>IFERROR(FIND("%%",SUBSTITUTE(Table_Quantities[[#This Row],[Pay Item Description]]," ","%%",Table_Quantities[[#This Row],[1]]+ML+1-LEN(SUBSTITUTE(LEFT(Table_Quantities[[#This Row],[Pay Item Description]],(Table_Quantities[[#This Row],[1]]+ML+1))," ",""))))-1,LEN(Table_Quantities[[#This Row],[Pay Item Description]]))</f>
        <v>18</v>
      </c>
      <c r="AI39" s="195">
        <f>IFERROR(FIND("%%",SUBSTITUTE(Table_Quantities[[#This Row],[Pay Item Description]]," ","%%",Table_Quantities[[#This Row],[2]]+ML+2-LEN(SUBSTITUTE(LEFT(Table_Quantities[[#This Row],[Pay Item Description]],(Table_Quantities[[#This Row],[2]]+ML+2))," ",""))))-1,LEN(Table_Quantities[[#This Row],[Pay Item Description]]))</f>
        <v>18</v>
      </c>
      <c r="AJ39" s="195">
        <f>IFERROR(FIND("%%",SUBSTITUTE(Table_Quantities[[#This Row],[Pay Item Description]]," ","%%",Table_Quantities[[#This Row],[3]]+ML+3-LEN(SUBSTITUTE(LEFT(Table_Quantities[[#This Row],[Pay Item Description]],(Table_Quantities[[#This Row],[3]]+ML+3))," ",""))))-1,LEN(Table_Quantities[[#This Row],[Pay Item Description]]))</f>
        <v>18</v>
      </c>
      <c r="AK39" s="195">
        <f>IFERROR(FIND("%%",SUBSTITUTE(Table_Quantities[[#This Row],[Pay Item Description]]," ","%%",Table_Quantities[[#This Row],[4]]+ML+4-LEN(SUBSTITUTE(LEFT(Table_Quantities[[#This Row],[Pay Item Description]],(Table_Quantities[[#This Row],[4]]+ML+4))," ",""))))-1,LEN(Table_Quantities[[#This Row],[Pay Item Description]]))</f>
        <v>18</v>
      </c>
      <c r="AL39" s="195">
        <f>IFERROR(FIND("%%",SUBSTITUTE(Table_Quantities[[#This Row],[Pay Item Description]]," ","%%",Table_Quantities[[#This Row],[5]]+ML+5-LEN(SUBSTITUTE(LEFT(Table_Quantities[[#This Row],[Pay Item Description]],(Table_Quantities[[#This Row],[5]]+ML+5))," ",""))))-1,LEN(Table_Quantities[[#This Row],[Pay Item Description]]))</f>
        <v>18</v>
      </c>
      <c r="AM39" s="195" t="str">
        <f>TRIM(MID(Table_Quantities[[#This Row],[Pay Item Description]],1,(Table_Quantities[[#This Row],[1]])))</f>
        <v>Contractor</v>
      </c>
      <c r="AN39" s="195" t="str">
        <f>TRIM(MID(Table_Quantities[[#This Row],[Pay Item Description]],Table_Quantities[[#This Row],[1]]+1,(Table_Quantities[[#This Row],[2]]-Table_Quantities[[#This Row],[1]])))</f>
        <v>Staking</v>
      </c>
      <c r="AO39" s="195" t="str">
        <f>TRIM(MID(Table_Quantities[[#This Row],[Pay Item Description]],Table_Quantities[[#This Row],[2]]+1,(Table_Quantities[[#This Row],[3]]-Table_Quantities[[#This Row],[2]])))</f>
        <v/>
      </c>
      <c r="AP39" s="195" t="str">
        <f>TRIM(MID(Table_Quantities[[#This Row],[Pay Item Description]],Table_Quantities[[#This Row],[3]]+1,(Table_Quantities[[#This Row],[4]]-Table_Quantities[[#This Row],[3]])))</f>
        <v/>
      </c>
      <c r="AQ39" s="195" t="str">
        <f>TRIM(MID(Table_Quantities[[#This Row],[Pay Item Description]],Table_Quantities[[#This Row],[4]]+1,(Table_Quantities[[#This Row],[5]]-Table_Quantities[[#This Row],[4]])))</f>
        <v/>
      </c>
      <c r="AR39" s="195" t="str">
        <f>TRIM(MID(Table_Quantities[[#This Row],[Pay Item Description]],Table_Quantities[[#This Row],[5]]+1,(Table_Quantities[[#This Row],[6]]-Table_Quantities[[#This Row],[5]])))</f>
        <v/>
      </c>
      <c r="AS39" s="195">
        <f>IF(ISBLANK(Table_Quantities[[#This Row],[Funding Code]]),"",INDEX(Table_Funding[#Data],MATCH(Table_Quantities[[#This Row],[Funding Code]],Table_Funding[Funding Code],0),MATCH("Bridge Number",Table_Funding[#Headers],0)))</f>
        <v>0</v>
      </c>
      <c r="AT39"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Contractor Staking</v>
      </c>
      <c r="AU39" s="197"/>
      <c r="AV39" s="197"/>
      <c r="AW39" s="204"/>
      <c r="AX39" s="204"/>
      <c r="AY39" s="204"/>
    </row>
    <row r="40" spans="1:54" s="10" customFormat="1" x14ac:dyDescent="0.25">
      <c r="A40" s="247"/>
      <c r="B40" s="132" t="s">
        <v>7944</v>
      </c>
      <c r="C40" s="166" t="s">
        <v>14732</v>
      </c>
      <c r="D40" s="166" t="s">
        <v>33</v>
      </c>
      <c r="E40" s="166" t="s">
        <v>33</v>
      </c>
      <c r="F40" s="166" t="s">
        <v>14584</v>
      </c>
      <c r="G40" s="166"/>
      <c r="H40" s="161" t="str">
        <f>IF(ISBLANK(Table_Quantities[[#This Row],[Pay Item]]),"",INDEX(Table_PayItems[],MATCH(Table_Quantities[[#This Row],[Pay Item]],Table_PayItems[Concentrated Name],0),ITEM_NO))</f>
        <v>8240020</v>
      </c>
      <c r="I40" s="166" t="s">
        <v>14585</v>
      </c>
      <c r="J40" s="251"/>
      <c r="K40" s="198">
        <v>1</v>
      </c>
      <c r="L40" s="193" t="str">
        <f>IF(ISBLANK(Table_Quantities[[#This Row],[Pay Item]]),"",INDEX(Table_PayItems[#Data],MATCH(Table_Quantities[[#This Row],[Pay Item]],Table_PayItems[Concentrated Name],0),ITEM_UNITS))</f>
        <v>Hr</v>
      </c>
      <c r="M40" s="166"/>
      <c r="N40" s="194" t="str">
        <f>IF(AND(Table_Quantities[[#This Row],[Unit Price]]&gt;0,NOT(ISBLANK(Table_Quantities[[#This Row],[QuantityCalc]]))),Table_Quantities[[#This Row],[QuantityCalc]]*Table_Quantities[[#This Row],[Unit Price]],"")</f>
        <v/>
      </c>
      <c r="O40" s="194" t="str">
        <f>IF(OR(ISBLANK(Table_Quantities[[#This Row],[Funding Code]]),ISBLANK(Table_Quantities[[#This Row],[BreakdownID]])),"",Table_Quantities[[#This Row],[Funding Code]]&amp;" - "&amp;Table_Quantities[[#This Row],[BreakdownID]])</f>
        <v>123456 - 0001 - 5</v>
      </c>
      <c r="P40" s="194">
        <v>36</v>
      </c>
      <c r="Q40" s="194" t="str">
        <f>IF(ISBLANK(Table_Quantities[[#This Row],[Funding Code]]),"","JN "&amp;INDEX(Table_Funding[#Data],MATCH(Table_Quantities[[#This Row],[Funding Code]],Table_Funding[Funding Code],0),2))</f>
        <v>JN 123456</v>
      </c>
      <c r="R40" s="195" t="str">
        <f>IF(ISBLANK(Table_Quantities[[#This Row],[Pay Item]]),"",INDEX(Table_PayItems[#Data],MATCH(Table_Quantities[[#This Row],[Pay Item]],Table_PayItems[Concentrated Name],0),ITEM_SSSP))</f>
        <v>Add 1,2,3, Person</v>
      </c>
      <c r="S40" s="201"/>
      <c r="T40" s="200"/>
      <c r="U40" s="200"/>
      <c r="V40" s="193">
        <v>1</v>
      </c>
      <c r="W40" s="195" t="str">
        <f>IF(ISBLANK(Table_Quantities[[#This Row],[Pay Item]]),"",INDEX(Table_PayItems[#Data],MATCH(Table_Quantities[[#This Row],[Pay Item]],Table_PayItems[Concentrated Name],0),ITEM_DESCRIPTION))</f>
        <v>Staking Plan Errors and Extras, One Person</v>
      </c>
      <c r="X40" s="195" t="str">
        <f>IF(Table_Quantities[[#This Row],[Supplementary Description]]="","",IF(LEN(Table_Quantities[[#This Row],[Supplementary Description]])&gt;40, LEFT(Table_Quantities[[#This Row],[Supplementary Description]],40), Table_Quantities[[#This Row],[Supplementary Description]]))</f>
        <v/>
      </c>
      <c r="Y40" s="200" t="str">
        <f>IF(LEN(Table_Quantities[[#This Row],[Supplementary Description]])&gt;40, RIGHT(Table_Quantities[[#This Row],[Supplementary Description]],LEN(Table_Quantities[[#This Row],[Supplementary Description]])-40), "")</f>
        <v/>
      </c>
      <c r="Z40"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5</v>
      </c>
      <c r="AA40"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v>
      </c>
      <c r="AB40" s="195" t="str">
        <f>IF(MID(Table_Quantities[Item No.],4,1)="7",Table_Quantities[[#This Row],[Supplemental1]]&amp;Table_Quantities[[#This Row],[Supplemental2]],Table_Quantities[[#This Row],[Description]])</f>
        <v>Staking Plan Errors and Extras, One Person</v>
      </c>
      <c r="AC40"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40" s="195" t="str">
        <f>IF(ISBLANK(Table_Quantities[[#This Row],[Funding Code]]),"",RIGHT(Table_Quantities[[#This Row],[Funding Code]],4))</f>
        <v>0001</v>
      </c>
      <c r="AE40" s="195" t="str">
        <f>IF(ISBLANK(Table_Quantities[[#This Row],[Funding Code]]),"","CAT "&amp;Table_Quantities[[#This Row],[Category]])</f>
        <v>CAT 0001</v>
      </c>
      <c r="AF40"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40" s="195">
        <f>IFERROR(FIND("%%",SUBSTITUTE(Table_Quantities[[#This Row],[Pay Item Description]]," ","%%",ML-LEN(SUBSTITUTE(LEFT(Table_Quantities[[#This Row],[Pay Item Description]],ML)," ","")))),LEN(Table_Quantities[[#This Row],[Pay Item Description]]))</f>
        <v>13</v>
      </c>
      <c r="AH40" s="195">
        <f>IFERROR(FIND("%%",SUBSTITUTE(Table_Quantities[[#This Row],[Pay Item Description]]," ","%%",Table_Quantities[[#This Row],[1]]+ML+1-LEN(SUBSTITUTE(LEFT(Table_Quantities[[#This Row],[Pay Item Description]],(Table_Quantities[[#This Row],[1]]+ML+1))," ",""))))-1,LEN(Table_Quantities[[#This Row],[Pay Item Description]]))</f>
        <v>23</v>
      </c>
      <c r="AI40" s="195">
        <f>IFERROR(FIND("%%",SUBSTITUTE(Table_Quantities[[#This Row],[Pay Item Description]]," ","%%",Table_Quantities[[#This Row],[2]]+ML+2-LEN(SUBSTITUTE(LEFT(Table_Quantities[[#This Row],[Pay Item Description]],(Table_Quantities[[#This Row],[2]]+ML+2))," ",""))))-1,LEN(Table_Quantities[[#This Row],[Pay Item Description]]))</f>
        <v>35</v>
      </c>
      <c r="AJ40" s="195">
        <f>IFERROR(FIND("%%",SUBSTITUTE(Table_Quantities[[#This Row],[Pay Item Description]]," ","%%",Table_Quantities[[#This Row],[3]]+ML+3-LEN(SUBSTITUTE(LEFT(Table_Quantities[[#This Row],[Pay Item Description]],(Table_Quantities[[#This Row],[3]]+ML+3))," ",""))))-1,LEN(Table_Quantities[[#This Row],[Pay Item Description]]))</f>
        <v>42</v>
      </c>
      <c r="AK40" s="195">
        <f>IFERROR(FIND("%%",SUBSTITUTE(Table_Quantities[[#This Row],[Pay Item Description]]," ","%%",Table_Quantities[[#This Row],[4]]+ML+4-LEN(SUBSTITUTE(LEFT(Table_Quantities[[#This Row],[Pay Item Description]],(Table_Quantities[[#This Row],[4]]+ML+4))," ",""))))-1,LEN(Table_Quantities[[#This Row],[Pay Item Description]]))</f>
        <v>42</v>
      </c>
      <c r="AL40" s="195">
        <f>IFERROR(FIND("%%",SUBSTITUTE(Table_Quantities[[#This Row],[Pay Item Description]]," ","%%",Table_Quantities[[#This Row],[5]]+ML+5-LEN(SUBSTITUTE(LEFT(Table_Quantities[[#This Row],[Pay Item Description]],(Table_Quantities[[#This Row],[5]]+ML+5))," ",""))))-1,LEN(Table_Quantities[[#This Row],[Pay Item Description]]))</f>
        <v>42</v>
      </c>
      <c r="AM40" s="195" t="str">
        <f>TRIM(MID(Table_Quantities[[#This Row],[Pay Item Description]],1,(Table_Quantities[[#This Row],[1]])))</f>
        <v>Staking Plan</v>
      </c>
      <c r="AN40" s="195" t="str">
        <f>TRIM(MID(Table_Quantities[[#This Row],[Pay Item Description]],Table_Quantities[[#This Row],[1]]+1,(Table_Quantities[[#This Row],[2]]-Table_Quantities[[#This Row],[1]])))</f>
        <v>Errors and</v>
      </c>
      <c r="AO40" s="195" t="str">
        <f>TRIM(MID(Table_Quantities[[#This Row],[Pay Item Description]],Table_Quantities[[#This Row],[2]]+1,(Table_Quantities[[#This Row],[3]]-Table_Quantities[[#This Row],[2]])))</f>
        <v>Extras, One</v>
      </c>
      <c r="AP40" s="195" t="str">
        <f>TRIM(MID(Table_Quantities[[#This Row],[Pay Item Description]],Table_Quantities[[#This Row],[3]]+1,(Table_Quantities[[#This Row],[4]]-Table_Quantities[[#This Row],[3]])))</f>
        <v>Person</v>
      </c>
      <c r="AQ40" s="195" t="str">
        <f>TRIM(MID(Table_Quantities[[#This Row],[Pay Item Description]],Table_Quantities[[#This Row],[4]]+1,(Table_Quantities[[#This Row],[5]]-Table_Quantities[[#This Row],[4]])))</f>
        <v/>
      </c>
      <c r="AR40" s="195" t="str">
        <f>TRIM(MID(Table_Quantities[[#This Row],[Pay Item Description]],Table_Quantities[[#This Row],[5]]+1,(Table_Quantities[[#This Row],[6]]-Table_Quantities[[#This Row],[5]])))</f>
        <v/>
      </c>
      <c r="AS40" s="195">
        <f>IF(ISBLANK(Table_Quantities[[#This Row],[Funding Code]]),"",INDEX(Table_Funding[#Data],MATCH(Table_Quantities[[#This Row],[Funding Code]],Table_Funding[Funding Code],0),MATCH("Bridge Number",Table_Funding[#Headers],0)))</f>
        <v>0</v>
      </c>
      <c r="AT40"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Staking Plan Errors and Extras, One Person</v>
      </c>
      <c r="AU40" s="197"/>
      <c r="AV40" s="197"/>
      <c r="AW40" s="204"/>
      <c r="AX40" s="204"/>
      <c r="AY40" s="204"/>
    </row>
    <row r="41" spans="1:54" s="10" customFormat="1" x14ac:dyDescent="0.25">
      <c r="A41" s="247"/>
      <c r="B41" s="132" t="s">
        <v>7944</v>
      </c>
      <c r="C41" s="166" t="s">
        <v>14732</v>
      </c>
      <c r="D41" s="166" t="s">
        <v>33</v>
      </c>
      <c r="E41" s="166" t="s">
        <v>33</v>
      </c>
      <c r="F41" s="166" t="s">
        <v>14584</v>
      </c>
      <c r="G41" s="166"/>
      <c r="H41" s="161" t="str">
        <f>IF(ISBLANK(Table_Quantities[[#This Row],[Pay Item]]),"",INDEX(Table_PayItems[],MATCH(Table_Quantities[[#This Row],[Pay Item]],Table_PayItems[Concentrated Name],0),ITEM_NO))</f>
        <v>8240021</v>
      </c>
      <c r="I41" s="166" t="s">
        <v>14586</v>
      </c>
      <c r="J41" s="251"/>
      <c r="K41" s="198">
        <v>1</v>
      </c>
      <c r="L41" s="193" t="str">
        <f>IF(ISBLANK(Table_Quantities[[#This Row],[Pay Item]]),"",INDEX(Table_PayItems[#Data],MATCH(Table_Quantities[[#This Row],[Pay Item]],Table_PayItems[Concentrated Name],0),ITEM_UNITS))</f>
        <v>Hr</v>
      </c>
      <c r="M41" s="166"/>
      <c r="N41" s="194" t="str">
        <f>IF(AND(Table_Quantities[[#This Row],[Unit Price]]&gt;0,NOT(ISBLANK(Table_Quantities[[#This Row],[QuantityCalc]]))),Table_Quantities[[#This Row],[QuantityCalc]]*Table_Quantities[[#This Row],[Unit Price]],"")</f>
        <v/>
      </c>
      <c r="O41" s="194" t="str">
        <f>IF(OR(ISBLANK(Table_Quantities[[#This Row],[Funding Code]]),ISBLANK(Table_Quantities[[#This Row],[BreakdownID]])),"",Table_Quantities[[#This Row],[Funding Code]]&amp;" - "&amp;Table_Quantities[[#This Row],[BreakdownID]])</f>
        <v>123456 - 0001 - 5</v>
      </c>
      <c r="P41" s="194">
        <v>37</v>
      </c>
      <c r="Q41" s="194" t="str">
        <f>IF(ISBLANK(Table_Quantities[[#This Row],[Funding Code]]),"","JN "&amp;INDEX(Table_Funding[#Data],MATCH(Table_Quantities[[#This Row],[Funding Code]],Table_Funding[Funding Code],0),2))</f>
        <v>JN 123456</v>
      </c>
      <c r="R41" s="195" t="str">
        <f>IF(ISBLANK(Table_Quantities[[#This Row],[Pay Item]]),"",INDEX(Table_PayItems[#Data],MATCH(Table_Quantities[[#This Row],[Pay Item]],Table_PayItems[Concentrated Name],0),ITEM_SSSP))</f>
        <v>Add 1,2,3, Person</v>
      </c>
      <c r="S41" s="201"/>
      <c r="T41" s="200"/>
      <c r="U41" s="200"/>
      <c r="V41" s="193">
        <v>1</v>
      </c>
      <c r="W41" s="195" t="str">
        <f>IF(ISBLANK(Table_Quantities[[#This Row],[Pay Item]]),"",INDEX(Table_PayItems[#Data],MATCH(Table_Quantities[[#This Row],[Pay Item]],Table_PayItems[Concentrated Name],0),ITEM_DESCRIPTION))</f>
        <v>Staking Plan Errors and Extras, Two Person</v>
      </c>
      <c r="X41" s="195" t="str">
        <f>IF(Table_Quantities[[#This Row],[Supplementary Description]]="","",IF(LEN(Table_Quantities[[#This Row],[Supplementary Description]])&gt;40, LEFT(Table_Quantities[[#This Row],[Supplementary Description]],40), Table_Quantities[[#This Row],[Supplementary Description]]))</f>
        <v/>
      </c>
      <c r="Y41" s="200" t="str">
        <f>IF(LEN(Table_Quantities[[#This Row],[Supplementary Description]])&gt;40, RIGHT(Table_Quantities[[#This Row],[Supplementary Description]],LEN(Table_Quantities[[#This Row],[Supplementary Description]])-40), "")</f>
        <v/>
      </c>
      <c r="Z41"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5</v>
      </c>
      <c r="AA41"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v>
      </c>
      <c r="AB41" s="195" t="str">
        <f>IF(MID(Table_Quantities[Item No.],4,1)="7",Table_Quantities[[#This Row],[Supplemental1]]&amp;Table_Quantities[[#This Row],[Supplemental2]],Table_Quantities[[#This Row],[Description]])</f>
        <v>Staking Plan Errors and Extras, Two Person</v>
      </c>
      <c r="AC41"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41" s="195" t="str">
        <f>IF(ISBLANK(Table_Quantities[[#This Row],[Funding Code]]),"",RIGHT(Table_Quantities[[#This Row],[Funding Code]],4))</f>
        <v>0001</v>
      </c>
      <c r="AE41" s="195" t="str">
        <f>IF(ISBLANK(Table_Quantities[[#This Row],[Funding Code]]),"","CAT "&amp;Table_Quantities[[#This Row],[Category]])</f>
        <v>CAT 0001</v>
      </c>
      <c r="AF41"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41" s="195">
        <f>IFERROR(FIND("%%",SUBSTITUTE(Table_Quantities[[#This Row],[Pay Item Description]]," ","%%",ML-LEN(SUBSTITUTE(LEFT(Table_Quantities[[#This Row],[Pay Item Description]],ML)," ","")))),LEN(Table_Quantities[[#This Row],[Pay Item Description]]))</f>
        <v>13</v>
      </c>
      <c r="AH41" s="195">
        <f>IFERROR(FIND("%%",SUBSTITUTE(Table_Quantities[[#This Row],[Pay Item Description]]," ","%%",Table_Quantities[[#This Row],[1]]+ML+1-LEN(SUBSTITUTE(LEFT(Table_Quantities[[#This Row],[Pay Item Description]],(Table_Quantities[[#This Row],[1]]+ML+1))," ",""))))-1,LEN(Table_Quantities[[#This Row],[Pay Item Description]]))</f>
        <v>23</v>
      </c>
      <c r="AI41" s="195">
        <f>IFERROR(FIND("%%",SUBSTITUTE(Table_Quantities[[#This Row],[Pay Item Description]]," ","%%",Table_Quantities[[#This Row],[2]]+ML+2-LEN(SUBSTITUTE(LEFT(Table_Quantities[[#This Row],[Pay Item Description]],(Table_Quantities[[#This Row],[2]]+ML+2))," ",""))))-1,LEN(Table_Quantities[[#This Row],[Pay Item Description]]))</f>
        <v>35</v>
      </c>
      <c r="AJ41" s="195">
        <f>IFERROR(FIND("%%",SUBSTITUTE(Table_Quantities[[#This Row],[Pay Item Description]]," ","%%",Table_Quantities[[#This Row],[3]]+ML+3-LEN(SUBSTITUTE(LEFT(Table_Quantities[[#This Row],[Pay Item Description]],(Table_Quantities[[#This Row],[3]]+ML+3))," ",""))))-1,LEN(Table_Quantities[[#This Row],[Pay Item Description]]))</f>
        <v>42</v>
      </c>
      <c r="AK41" s="195">
        <f>IFERROR(FIND("%%",SUBSTITUTE(Table_Quantities[[#This Row],[Pay Item Description]]," ","%%",Table_Quantities[[#This Row],[4]]+ML+4-LEN(SUBSTITUTE(LEFT(Table_Quantities[[#This Row],[Pay Item Description]],(Table_Quantities[[#This Row],[4]]+ML+4))," ",""))))-1,LEN(Table_Quantities[[#This Row],[Pay Item Description]]))</f>
        <v>42</v>
      </c>
      <c r="AL41" s="195">
        <f>IFERROR(FIND("%%",SUBSTITUTE(Table_Quantities[[#This Row],[Pay Item Description]]," ","%%",Table_Quantities[[#This Row],[5]]+ML+5-LEN(SUBSTITUTE(LEFT(Table_Quantities[[#This Row],[Pay Item Description]],(Table_Quantities[[#This Row],[5]]+ML+5))," ",""))))-1,LEN(Table_Quantities[[#This Row],[Pay Item Description]]))</f>
        <v>42</v>
      </c>
      <c r="AM41" s="195" t="str">
        <f>TRIM(MID(Table_Quantities[[#This Row],[Pay Item Description]],1,(Table_Quantities[[#This Row],[1]])))</f>
        <v>Staking Plan</v>
      </c>
      <c r="AN41" s="195" t="str">
        <f>TRIM(MID(Table_Quantities[[#This Row],[Pay Item Description]],Table_Quantities[[#This Row],[1]]+1,(Table_Quantities[[#This Row],[2]]-Table_Quantities[[#This Row],[1]])))</f>
        <v>Errors and</v>
      </c>
      <c r="AO41" s="195" t="str">
        <f>TRIM(MID(Table_Quantities[[#This Row],[Pay Item Description]],Table_Quantities[[#This Row],[2]]+1,(Table_Quantities[[#This Row],[3]]-Table_Quantities[[#This Row],[2]])))</f>
        <v>Extras, Two</v>
      </c>
      <c r="AP41" s="195" t="str">
        <f>TRIM(MID(Table_Quantities[[#This Row],[Pay Item Description]],Table_Quantities[[#This Row],[3]]+1,(Table_Quantities[[#This Row],[4]]-Table_Quantities[[#This Row],[3]])))</f>
        <v>Person</v>
      </c>
      <c r="AQ41" s="195" t="str">
        <f>TRIM(MID(Table_Quantities[[#This Row],[Pay Item Description]],Table_Quantities[[#This Row],[4]]+1,(Table_Quantities[[#This Row],[5]]-Table_Quantities[[#This Row],[4]])))</f>
        <v/>
      </c>
      <c r="AR41" s="195" t="str">
        <f>TRIM(MID(Table_Quantities[[#This Row],[Pay Item Description]],Table_Quantities[[#This Row],[5]]+1,(Table_Quantities[[#This Row],[6]]-Table_Quantities[[#This Row],[5]])))</f>
        <v/>
      </c>
      <c r="AS41" s="195">
        <f>IF(ISBLANK(Table_Quantities[[#This Row],[Funding Code]]),"",INDEX(Table_Funding[#Data],MATCH(Table_Quantities[[#This Row],[Funding Code]],Table_Funding[Funding Code],0),MATCH("Bridge Number",Table_Funding[#Headers],0)))</f>
        <v>0</v>
      </c>
      <c r="AT41"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Staking Plan Errors and Extras, Two Person</v>
      </c>
      <c r="AU41" s="197"/>
      <c r="AV41" s="197"/>
      <c r="AW41" s="204"/>
      <c r="AX41" s="204"/>
      <c r="AY41" s="204"/>
    </row>
    <row r="42" spans="1:54" s="10" customFormat="1" x14ac:dyDescent="0.25">
      <c r="A42" s="247"/>
      <c r="B42" s="132" t="s">
        <v>7944</v>
      </c>
      <c r="C42" s="166" t="s">
        <v>14732</v>
      </c>
      <c r="D42" s="166" t="s">
        <v>33</v>
      </c>
      <c r="E42" s="166" t="s">
        <v>33</v>
      </c>
      <c r="F42" s="166" t="s">
        <v>14584</v>
      </c>
      <c r="G42" s="166"/>
      <c r="H42" s="161" t="str">
        <f>IF(ISBLANK(Table_Quantities[[#This Row],[Pay Item]]),"",INDEX(Table_PayItems[],MATCH(Table_Quantities[[#This Row],[Pay Item]],Table_PayItems[Concentrated Name],0),ITEM_NO))</f>
        <v>8240022</v>
      </c>
      <c r="I42" s="166" t="s">
        <v>14587</v>
      </c>
      <c r="J42" s="251"/>
      <c r="K42" s="198">
        <v>1</v>
      </c>
      <c r="L42" s="193" t="str">
        <f>IF(ISBLANK(Table_Quantities[[#This Row],[Pay Item]]),"",INDEX(Table_PayItems[#Data],MATCH(Table_Quantities[[#This Row],[Pay Item]],Table_PayItems[Concentrated Name],0),ITEM_UNITS))</f>
        <v>Hr</v>
      </c>
      <c r="M42" s="166"/>
      <c r="N42" s="194" t="str">
        <f>IF(AND(Table_Quantities[[#This Row],[Unit Price]]&gt;0,NOT(ISBLANK(Table_Quantities[[#This Row],[QuantityCalc]]))),Table_Quantities[[#This Row],[QuantityCalc]]*Table_Quantities[[#This Row],[Unit Price]],"")</f>
        <v/>
      </c>
      <c r="O42" s="194" t="str">
        <f>IF(OR(ISBLANK(Table_Quantities[[#This Row],[Funding Code]]),ISBLANK(Table_Quantities[[#This Row],[BreakdownID]])),"",Table_Quantities[[#This Row],[Funding Code]]&amp;" - "&amp;Table_Quantities[[#This Row],[BreakdownID]])</f>
        <v>123456 - 0001 - 5</v>
      </c>
      <c r="P42" s="194">
        <v>38</v>
      </c>
      <c r="Q42" s="194" t="str">
        <f>IF(ISBLANK(Table_Quantities[[#This Row],[Funding Code]]),"","JN "&amp;INDEX(Table_Funding[#Data],MATCH(Table_Quantities[[#This Row],[Funding Code]],Table_Funding[Funding Code],0),2))</f>
        <v>JN 123456</v>
      </c>
      <c r="R42" s="195" t="str">
        <f>IF(ISBLANK(Table_Quantities[[#This Row],[Pay Item]]),"",INDEX(Table_PayItems[#Data],MATCH(Table_Quantities[[#This Row],[Pay Item]],Table_PayItems[Concentrated Name],0),ITEM_SSSP))</f>
        <v>Add 1,2,3, Person</v>
      </c>
      <c r="S42" s="201"/>
      <c r="T42" s="200"/>
      <c r="U42" s="200"/>
      <c r="V42" s="193">
        <v>1</v>
      </c>
      <c r="W42" s="195" t="str">
        <f>IF(ISBLANK(Table_Quantities[[#This Row],[Pay Item]]),"",INDEX(Table_PayItems[#Data],MATCH(Table_Quantities[[#This Row],[Pay Item]],Table_PayItems[Concentrated Name],0),ITEM_DESCRIPTION))</f>
        <v>Staking Plan Errors and Extras, Three Person</v>
      </c>
      <c r="X42" s="195" t="str">
        <f>IF(Table_Quantities[[#This Row],[Supplementary Description]]="","",IF(LEN(Table_Quantities[[#This Row],[Supplementary Description]])&gt;40, LEFT(Table_Quantities[[#This Row],[Supplementary Description]],40), Table_Quantities[[#This Row],[Supplementary Description]]))</f>
        <v/>
      </c>
      <c r="Y42" s="200" t="str">
        <f>IF(LEN(Table_Quantities[[#This Row],[Supplementary Description]])&gt;40, RIGHT(Table_Quantities[[#This Row],[Supplementary Description]],LEN(Table_Quantities[[#This Row],[Supplementary Description]])-40), "")</f>
        <v/>
      </c>
      <c r="Z42"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5</v>
      </c>
      <c r="AA42"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v>
      </c>
      <c r="AB42" s="195" t="str">
        <f>IF(MID(Table_Quantities[Item No.],4,1)="7",Table_Quantities[[#This Row],[Supplemental1]]&amp;Table_Quantities[[#This Row],[Supplemental2]],Table_Quantities[[#This Row],[Description]])</f>
        <v>Staking Plan Errors and Extras, Three Person</v>
      </c>
      <c r="AC42"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42" s="195" t="str">
        <f>IF(ISBLANK(Table_Quantities[[#This Row],[Funding Code]]),"",RIGHT(Table_Quantities[[#This Row],[Funding Code]],4))</f>
        <v>0001</v>
      </c>
      <c r="AE42" s="195" t="str">
        <f>IF(ISBLANK(Table_Quantities[[#This Row],[Funding Code]]),"","CAT "&amp;Table_Quantities[[#This Row],[Category]])</f>
        <v>CAT 0001</v>
      </c>
      <c r="AF42"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42" s="195">
        <f>IFERROR(FIND("%%",SUBSTITUTE(Table_Quantities[[#This Row],[Pay Item Description]]," ","%%",ML-LEN(SUBSTITUTE(LEFT(Table_Quantities[[#This Row],[Pay Item Description]],ML)," ","")))),LEN(Table_Quantities[[#This Row],[Pay Item Description]]))</f>
        <v>13</v>
      </c>
      <c r="AH42" s="195">
        <f>IFERROR(FIND("%%",SUBSTITUTE(Table_Quantities[[#This Row],[Pay Item Description]]," ","%%",Table_Quantities[[#This Row],[1]]+ML+1-LEN(SUBSTITUTE(LEFT(Table_Quantities[[#This Row],[Pay Item Description]],(Table_Quantities[[#This Row],[1]]+ML+1))," ",""))))-1,LEN(Table_Quantities[[#This Row],[Pay Item Description]]))</f>
        <v>23</v>
      </c>
      <c r="AI42" s="195">
        <f>IFERROR(FIND("%%",SUBSTITUTE(Table_Quantities[[#This Row],[Pay Item Description]]," ","%%",Table_Quantities[[#This Row],[2]]+ML+2-LEN(SUBSTITUTE(LEFT(Table_Quantities[[#This Row],[Pay Item Description]],(Table_Quantities[[#This Row],[2]]+ML+2))," ",""))))-1,LEN(Table_Quantities[[#This Row],[Pay Item Description]]))</f>
        <v>37</v>
      </c>
      <c r="AJ42" s="195">
        <f>IFERROR(FIND("%%",SUBSTITUTE(Table_Quantities[[#This Row],[Pay Item Description]]," ","%%",Table_Quantities[[#This Row],[3]]+ML+3-LEN(SUBSTITUTE(LEFT(Table_Quantities[[#This Row],[Pay Item Description]],(Table_Quantities[[#This Row],[3]]+ML+3))," ",""))))-1,LEN(Table_Quantities[[#This Row],[Pay Item Description]]))</f>
        <v>44</v>
      </c>
      <c r="AK42" s="195">
        <f>IFERROR(FIND("%%",SUBSTITUTE(Table_Quantities[[#This Row],[Pay Item Description]]," ","%%",Table_Quantities[[#This Row],[4]]+ML+4-LEN(SUBSTITUTE(LEFT(Table_Quantities[[#This Row],[Pay Item Description]],(Table_Quantities[[#This Row],[4]]+ML+4))," ",""))))-1,LEN(Table_Quantities[[#This Row],[Pay Item Description]]))</f>
        <v>44</v>
      </c>
      <c r="AL42" s="195">
        <f>IFERROR(FIND("%%",SUBSTITUTE(Table_Quantities[[#This Row],[Pay Item Description]]," ","%%",Table_Quantities[[#This Row],[5]]+ML+5-LEN(SUBSTITUTE(LEFT(Table_Quantities[[#This Row],[Pay Item Description]],(Table_Quantities[[#This Row],[5]]+ML+5))," ",""))))-1,LEN(Table_Quantities[[#This Row],[Pay Item Description]]))</f>
        <v>44</v>
      </c>
      <c r="AM42" s="195" t="str">
        <f>TRIM(MID(Table_Quantities[[#This Row],[Pay Item Description]],1,(Table_Quantities[[#This Row],[1]])))</f>
        <v>Staking Plan</v>
      </c>
      <c r="AN42" s="195" t="str">
        <f>TRIM(MID(Table_Quantities[[#This Row],[Pay Item Description]],Table_Quantities[[#This Row],[1]]+1,(Table_Quantities[[#This Row],[2]]-Table_Quantities[[#This Row],[1]])))</f>
        <v>Errors and</v>
      </c>
      <c r="AO42" s="195" t="str">
        <f>TRIM(MID(Table_Quantities[[#This Row],[Pay Item Description]],Table_Quantities[[#This Row],[2]]+1,(Table_Quantities[[#This Row],[3]]-Table_Quantities[[#This Row],[2]])))</f>
        <v>Extras, Three</v>
      </c>
      <c r="AP42" s="195" t="str">
        <f>TRIM(MID(Table_Quantities[[#This Row],[Pay Item Description]],Table_Quantities[[#This Row],[3]]+1,(Table_Quantities[[#This Row],[4]]-Table_Quantities[[#This Row],[3]])))</f>
        <v>Person</v>
      </c>
      <c r="AQ42" s="195" t="str">
        <f>TRIM(MID(Table_Quantities[[#This Row],[Pay Item Description]],Table_Quantities[[#This Row],[4]]+1,(Table_Quantities[[#This Row],[5]]-Table_Quantities[[#This Row],[4]])))</f>
        <v/>
      </c>
      <c r="AR42" s="195" t="str">
        <f>TRIM(MID(Table_Quantities[[#This Row],[Pay Item Description]],Table_Quantities[[#This Row],[5]]+1,(Table_Quantities[[#This Row],[6]]-Table_Quantities[[#This Row],[5]])))</f>
        <v/>
      </c>
      <c r="AS42" s="195">
        <f>IF(ISBLANK(Table_Quantities[[#This Row],[Funding Code]]),"",INDEX(Table_Funding[#Data],MATCH(Table_Quantities[[#This Row],[Funding Code]],Table_Funding[Funding Code],0),MATCH("Bridge Number",Table_Funding[#Headers],0)))</f>
        <v>0</v>
      </c>
      <c r="AT42"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Staking Plan Errors and Extras, Three Person</v>
      </c>
      <c r="AU42" s="197"/>
      <c r="AV42" s="197"/>
      <c r="AW42" s="204"/>
      <c r="AX42" s="204"/>
      <c r="AY42" s="204"/>
    </row>
    <row r="43" spans="1:54" s="10" customFormat="1" x14ac:dyDescent="0.25">
      <c r="A43" s="247"/>
      <c r="B43" s="132" t="s">
        <v>7944</v>
      </c>
      <c r="C43" s="166" t="s">
        <v>14732</v>
      </c>
      <c r="D43" s="166" t="s">
        <v>33</v>
      </c>
      <c r="E43" s="166" t="s">
        <v>33</v>
      </c>
      <c r="F43" s="166" t="s">
        <v>14588</v>
      </c>
      <c r="G43" s="166"/>
      <c r="H43" s="161" t="str">
        <f>IF(ISBLANK(Table_Quantities[[#This Row],[Pay Item]]),"",INDEX(Table_PayItems[],MATCH(Table_Quantities[[#This Row],[Pay Item]],Table_PayItems[Concentrated Name],0),ITEM_NO))</f>
        <v>2080016</v>
      </c>
      <c r="I43" s="166" t="s">
        <v>14589</v>
      </c>
      <c r="J43" s="251"/>
      <c r="K43" s="198">
        <v>2</v>
      </c>
      <c r="L43" s="193" t="str">
        <f>IF(ISBLANK(Table_Quantities[[#This Row],[Pay Item]]),"",INDEX(Table_PayItems[#Data],MATCH(Table_Quantities[[#This Row],[Pay Item]],Table_PayItems[Concentrated Name],0),ITEM_UNITS))</f>
        <v>Ea</v>
      </c>
      <c r="M43" s="166"/>
      <c r="N43" s="194" t="str">
        <f>IF(AND(Table_Quantities[[#This Row],[Unit Price]]&gt;0,NOT(ISBLANK(Table_Quantities[[#This Row],[QuantityCalc]]))),Table_Quantities[[#This Row],[QuantityCalc]]*Table_Quantities[[#This Row],[Unit Price]],"")</f>
        <v/>
      </c>
      <c r="O43" s="194" t="str">
        <f>IF(OR(ISBLANK(Table_Quantities[[#This Row],[Funding Code]]),ISBLANK(Table_Quantities[[#This Row],[BreakdownID]])),"",Table_Quantities[[#This Row],[Funding Code]]&amp;" - "&amp;Table_Quantities[[#This Row],[BreakdownID]])</f>
        <v>123456 - 0001 - 5</v>
      </c>
      <c r="P43" s="194">
        <v>39</v>
      </c>
      <c r="Q43" s="194" t="str">
        <f>IF(ISBLANK(Table_Quantities[[#This Row],[Funding Code]]),"","JN "&amp;INDEX(Table_Funding[#Data],MATCH(Table_Quantities[[#This Row],[Funding Code]],Table_Funding[Funding Code],0),2))</f>
        <v>JN 123456</v>
      </c>
      <c r="R43" s="195" t="str">
        <f>IF(ISBLANK(Table_Quantities[[#This Row],[Pay Item]]),"",INDEX(Table_PayItems[#Data],MATCH(Table_Quantities[[#This Row],[Pay Item]],Table_PayItems[Concentrated Name],0),ITEM_SSSP))</f>
        <v>208A, 910A</v>
      </c>
      <c r="S43" s="201"/>
      <c r="T43" s="200"/>
      <c r="U43" s="200"/>
      <c r="V43" s="193">
        <v>2</v>
      </c>
      <c r="W43" s="195" t="str">
        <f>IF(ISBLANK(Table_Quantities[[#This Row],[Pay Item]]),"",INDEX(Table_PayItems[#Data],MATCH(Table_Quantities[[#This Row],[Pay Item]],Table_PayItems[Concentrated Name],0),ITEM_DESCRIPTION))</f>
        <v>Erosion Control, Gravel Access Approach</v>
      </c>
      <c r="X43" s="195" t="str">
        <f>IF(Table_Quantities[[#This Row],[Supplementary Description]]="","",IF(LEN(Table_Quantities[[#This Row],[Supplementary Description]])&gt;40, LEFT(Table_Quantities[[#This Row],[Supplementary Description]],40), Table_Quantities[[#This Row],[Supplementary Description]]))</f>
        <v/>
      </c>
      <c r="Y43" s="200" t="str">
        <f>IF(LEN(Table_Quantities[[#This Row],[Supplementary Description]])&gt;40, RIGHT(Table_Quantities[[#This Row],[Supplementary Description]],LEN(Table_Quantities[[#This Row],[Supplementary Description]])-40), "")</f>
        <v/>
      </c>
      <c r="Z43"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5</v>
      </c>
      <c r="AA43"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v>
      </c>
      <c r="AB43" s="195" t="str">
        <f>IF(MID(Table_Quantities[Item No.],4,1)="7",Table_Quantities[[#This Row],[Supplemental1]]&amp;Table_Quantities[[#This Row],[Supplemental2]],Table_Quantities[[#This Row],[Description]])</f>
        <v>Erosion Control, Gravel Access Approach</v>
      </c>
      <c r="AC43"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43" s="195" t="str">
        <f>IF(ISBLANK(Table_Quantities[[#This Row],[Funding Code]]),"",RIGHT(Table_Quantities[[#This Row],[Funding Code]],4))</f>
        <v>0001</v>
      </c>
      <c r="AE43" s="195" t="str">
        <f>IF(ISBLANK(Table_Quantities[[#This Row],[Funding Code]]),"","CAT "&amp;Table_Quantities[[#This Row],[Category]])</f>
        <v>CAT 0001</v>
      </c>
      <c r="AF43"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43" s="195">
        <f>IFERROR(FIND("%%",SUBSTITUTE(Table_Quantities[[#This Row],[Pay Item Description]]," ","%%",ML-LEN(SUBSTITUTE(LEFT(Table_Quantities[[#This Row],[Pay Item Description]],ML)," ","")))),LEN(Table_Quantities[[#This Row],[Pay Item Description]]))</f>
        <v>8</v>
      </c>
      <c r="AH43" s="195">
        <f>IFERROR(FIND("%%",SUBSTITUTE(Table_Quantities[[#This Row],[Pay Item Description]]," ","%%",Table_Quantities[[#This Row],[1]]+ML+1-LEN(SUBSTITUTE(LEFT(Table_Quantities[[#This Row],[Pay Item Description]],(Table_Quantities[[#This Row],[1]]+ML+1))," ",""))))-1,LEN(Table_Quantities[[#This Row],[Pay Item Description]]))</f>
        <v>23</v>
      </c>
      <c r="AI43" s="195">
        <f>IFERROR(FIND("%%",SUBSTITUTE(Table_Quantities[[#This Row],[Pay Item Description]]," ","%%",Table_Quantities[[#This Row],[2]]+ML+2-LEN(SUBSTITUTE(LEFT(Table_Quantities[[#This Row],[Pay Item Description]],(Table_Quantities[[#This Row],[2]]+ML+2))," ",""))))-1,LEN(Table_Quantities[[#This Row],[Pay Item Description]]))</f>
        <v>39</v>
      </c>
      <c r="AJ43" s="195">
        <f>IFERROR(FIND("%%",SUBSTITUTE(Table_Quantities[[#This Row],[Pay Item Description]]," ","%%",Table_Quantities[[#This Row],[3]]+ML+3-LEN(SUBSTITUTE(LEFT(Table_Quantities[[#This Row],[Pay Item Description]],(Table_Quantities[[#This Row],[3]]+ML+3))," ",""))))-1,LEN(Table_Quantities[[#This Row],[Pay Item Description]]))</f>
        <v>39</v>
      </c>
      <c r="AK43" s="195">
        <f>IFERROR(FIND("%%",SUBSTITUTE(Table_Quantities[[#This Row],[Pay Item Description]]," ","%%",Table_Quantities[[#This Row],[4]]+ML+4-LEN(SUBSTITUTE(LEFT(Table_Quantities[[#This Row],[Pay Item Description]],(Table_Quantities[[#This Row],[4]]+ML+4))," ",""))))-1,LEN(Table_Quantities[[#This Row],[Pay Item Description]]))</f>
        <v>39</v>
      </c>
      <c r="AL43" s="195">
        <f>IFERROR(FIND("%%",SUBSTITUTE(Table_Quantities[[#This Row],[Pay Item Description]]," ","%%",Table_Quantities[[#This Row],[5]]+ML+5-LEN(SUBSTITUTE(LEFT(Table_Quantities[[#This Row],[Pay Item Description]],(Table_Quantities[[#This Row],[5]]+ML+5))," ",""))))-1,LEN(Table_Quantities[[#This Row],[Pay Item Description]]))</f>
        <v>39</v>
      </c>
      <c r="AM43" s="195" t="str">
        <f>TRIM(MID(Table_Quantities[[#This Row],[Pay Item Description]],1,(Table_Quantities[[#This Row],[1]])))</f>
        <v>Erosion</v>
      </c>
      <c r="AN43" s="195" t="str">
        <f>TRIM(MID(Table_Quantities[[#This Row],[Pay Item Description]],Table_Quantities[[#This Row],[1]]+1,(Table_Quantities[[#This Row],[2]]-Table_Quantities[[#This Row],[1]])))</f>
        <v>Control, Gravel</v>
      </c>
      <c r="AO43" s="195" t="str">
        <f>TRIM(MID(Table_Quantities[[#This Row],[Pay Item Description]],Table_Quantities[[#This Row],[2]]+1,(Table_Quantities[[#This Row],[3]]-Table_Quantities[[#This Row],[2]])))</f>
        <v>Access Approach</v>
      </c>
      <c r="AP43" s="195" t="str">
        <f>TRIM(MID(Table_Quantities[[#This Row],[Pay Item Description]],Table_Quantities[[#This Row],[3]]+1,(Table_Quantities[[#This Row],[4]]-Table_Quantities[[#This Row],[3]])))</f>
        <v/>
      </c>
      <c r="AQ43" s="195" t="str">
        <f>TRIM(MID(Table_Quantities[[#This Row],[Pay Item Description]],Table_Quantities[[#This Row],[4]]+1,(Table_Quantities[[#This Row],[5]]-Table_Quantities[[#This Row],[4]])))</f>
        <v/>
      </c>
      <c r="AR43" s="195" t="str">
        <f>TRIM(MID(Table_Quantities[[#This Row],[Pay Item Description]],Table_Quantities[[#This Row],[5]]+1,(Table_Quantities[[#This Row],[6]]-Table_Quantities[[#This Row],[5]])))</f>
        <v/>
      </c>
      <c r="AS43" s="195">
        <f>IF(ISBLANK(Table_Quantities[[#This Row],[Funding Code]]),"",INDEX(Table_Funding[#Data],MATCH(Table_Quantities[[#This Row],[Funding Code]],Table_Funding[Funding Code],0),MATCH("Bridge Number",Table_Funding[#Headers],0)))</f>
        <v>0</v>
      </c>
      <c r="AT43"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Gravel Access Approach</v>
      </c>
      <c r="AU43" s="197"/>
      <c r="AV43" s="197"/>
      <c r="AW43" s="204"/>
      <c r="AX43" s="204"/>
      <c r="AY43" s="204"/>
    </row>
    <row r="44" spans="1:54" s="10" customFormat="1" x14ac:dyDescent="0.25">
      <c r="A44" s="247"/>
      <c r="B44" s="132" t="s">
        <v>7944</v>
      </c>
      <c r="C44" s="166" t="s">
        <v>14732</v>
      </c>
      <c r="D44" s="166" t="s">
        <v>33</v>
      </c>
      <c r="E44" s="166" t="s">
        <v>33</v>
      </c>
      <c r="F44" s="166" t="s">
        <v>14588</v>
      </c>
      <c r="G44" s="166"/>
      <c r="H44" s="161" t="str">
        <f>IF(ISBLANK(Table_Quantities[[#This Row],[Pay Item]]),"",INDEX(Table_PayItems[],MATCH(Table_Quantities[[#This Row],[Pay Item]],Table_PayItems[Concentrated Name],0),ITEM_NO))</f>
        <v>2080020</v>
      </c>
      <c r="I44" s="166" t="s">
        <v>14590</v>
      </c>
      <c r="J44" s="251"/>
      <c r="K44" s="198">
        <v>20</v>
      </c>
      <c r="L44" s="193" t="str">
        <f>IF(ISBLANK(Table_Quantities[[#This Row],[Pay Item]]),"",INDEX(Table_PayItems[#Data],MATCH(Table_Quantities[[#This Row],[Pay Item]],Table_PayItems[Concentrated Name],0),ITEM_UNITS))</f>
        <v>Ea</v>
      </c>
      <c r="M44" s="166"/>
      <c r="N44" s="194" t="str">
        <f>IF(AND(Table_Quantities[[#This Row],[Unit Price]]&gt;0,NOT(ISBLANK(Table_Quantities[[#This Row],[QuantityCalc]]))),Table_Quantities[[#This Row],[QuantityCalc]]*Table_Quantities[[#This Row],[Unit Price]],"")</f>
        <v/>
      </c>
      <c r="O44" s="194" t="str">
        <f>IF(OR(ISBLANK(Table_Quantities[[#This Row],[Funding Code]]),ISBLANK(Table_Quantities[[#This Row],[BreakdownID]])),"",Table_Quantities[[#This Row],[Funding Code]]&amp;" - "&amp;Table_Quantities[[#This Row],[BreakdownID]])</f>
        <v>123456 - 0001 - 5</v>
      </c>
      <c r="P44" s="194">
        <v>40</v>
      </c>
      <c r="Q44" s="194" t="str">
        <f>IF(ISBLANK(Table_Quantities[[#This Row],[Funding Code]]),"","JN "&amp;INDEX(Table_Funding[#Data],MATCH(Table_Quantities[[#This Row],[Funding Code]],Table_Funding[Funding Code],0),2))</f>
        <v>JN 123456</v>
      </c>
      <c r="R44" s="195" t="str">
        <f>IF(ISBLANK(Table_Quantities[[#This Row],[Pay Item]]),"",INDEX(Table_PayItems[#Data],MATCH(Table_Quantities[[#This Row],[Pay Item]],Table_PayItems[Concentrated Name],0),ITEM_SSSP))</f>
        <v>208A, C, 910A</v>
      </c>
      <c r="S44" s="201"/>
      <c r="T44" s="200"/>
      <c r="U44" s="200"/>
      <c r="V44" s="193">
        <v>20</v>
      </c>
      <c r="W44" s="195" t="str">
        <f>IF(ISBLANK(Table_Quantities[[#This Row],[Pay Item]]),"",INDEX(Table_PayItems[#Data],MATCH(Table_Quantities[[#This Row],[Pay Item]],Table_PayItems[Concentrated Name],0),ITEM_DESCRIPTION))</f>
        <v>Erosion Control, Inlet Protection, Fabric Drop</v>
      </c>
      <c r="X44" s="195" t="str">
        <f>IF(Table_Quantities[[#This Row],[Supplementary Description]]="","",IF(LEN(Table_Quantities[[#This Row],[Supplementary Description]])&gt;40, LEFT(Table_Quantities[[#This Row],[Supplementary Description]],40), Table_Quantities[[#This Row],[Supplementary Description]]))</f>
        <v/>
      </c>
      <c r="Y44" s="200" t="str">
        <f>IF(LEN(Table_Quantities[[#This Row],[Supplementary Description]])&gt;40, RIGHT(Table_Quantities[[#This Row],[Supplementary Description]],LEN(Table_Quantities[[#This Row],[Supplementary Description]])-40), "")</f>
        <v/>
      </c>
      <c r="Z44"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5</v>
      </c>
      <c r="AA44"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20</v>
      </c>
      <c r="AB44" s="195" t="str">
        <f>IF(MID(Table_Quantities[Item No.],4,1)="7",Table_Quantities[[#This Row],[Supplemental1]]&amp;Table_Quantities[[#This Row],[Supplemental2]],Table_Quantities[[#This Row],[Description]])</f>
        <v>Erosion Control, Inlet Protection, Fabric Drop</v>
      </c>
      <c r="AC44"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44" s="195" t="str">
        <f>IF(ISBLANK(Table_Quantities[[#This Row],[Funding Code]]),"",RIGHT(Table_Quantities[[#This Row],[Funding Code]],4))</f>
        <v>0001</v>
      </c>
      <c r="AE44" s="195" t="str">
        <f>IF(ISBLANK(Table_Quantities[[#This Row],[Funding Code]]),"","CAT "&amp;Table_Quantities[[#This Row],[Category]])</f>
        <v>CAT 0001</v>
      </c>
      <c r="AF44"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44" s="195">
        <f>IFERROR(FIND("%%",SUBSTITUTE(Table_Quantities[[#This Row],[Pay Item Description]]," ","%%",ML-LEN(SUBSTITUTE(LEFT(Table_Quantities[[#This Row],[Pay Item Description]],ML)," ","")))),LEN(Table_Quantities[[#This Row],[Pay Item Description]]))</f>
        <v>8</v>
      </c>
      <c r="AH44" s="195">
        <f>IFERROR(FIND("%%",SUBSTITUTE(Table_Quantities[[#This Row],[Pay Item Description]]," ","%%",Table_Quantities[[#This Row],[1]]+ML+1-LEN(SUBSTITUTE(LEFT(Table_Quantities[[#This Row],[Pay Item Description]],(Table_Quantities[[#This Row],[1]]+ML+1))," ",""))))-1,LEN(Table_Quantities[[#This Row],[Pay Item Description]]))</f>
        <v>22</v>
      </c>
      <c r="AI44" s="195">
        <f>IFERROR(FIND("%%",SUBSTITUTE(Table_Quantities[[#This Row],[Pay Item Description]]," ","%%",Table_Quantities[[#This Row],[2]]+ML+2-LEN(SUBSTITUTE(LEFT(Table_Quantities[[#This Row],[Pay Item Description]],(Table_Quantities[[#This Row],[2]]+ML+2))," ",""))))-1,LEN(Table_Quantities[[#This Row],[Pay Item Description]]))</f>
        <v>34</v>
      </c>
      <c r="AJ44" s="195">
        <f>IFERROR(FIND("%%",SUBSTITUTE(Table_Quantities[[#This Row],[Pay Item Description]]," ","%%",Table_Quantities[[#This Row],[3]]+ML+3-LEN(SUBSTITUTE(LEFT(Table_Quantities[[#This Row],[Pay Item Description]],(Table_Quantities[[#This Row],[3]]+ML+3))," ",""))))-1,LEN(Table_Quantities[[#This Row],[Pay Item Description]]))</f>
        <v>46</v>
      </c>
      <c r="AK44" s="195">
        <f>IFERROR(FIND("%%",SUBSTITUTE(Table_Quantities[[#This Row],[Pay Item Description]]," ","%%",Table_Quantities[[#This Row],[4]]+ML+4-LEN(SUBSTITUTE(LEFT(Table_Quantities[[#This Row],[Pay Item Description]],(Table_Quantities[[#This Row],[4]]+ML+4))," ",""))))-1,LEN(Table_Quantities[[#This Row],[Pay Item Description]]))</f>
        <v>46</v>
      </c>
      <c r="AL44" s="195">
        <f>IFERROR(FIND("%%",SUBSTITUTE(Table_Quantities[[#This Row],[Pay Item Description]]," ","%%",Table_Quantities[[#This Row],[5]]+ML+5-LEN(SUBSTITUTE(LEFT(Table_Quantities[[#This Row],[Pay Item Description]],(Table_Quantities[[#This Row],[5]]+ML+5))," ",""))))-1,LEN(Table_Quantities[[#This Row],[Pay Item Description]]))</f>
        <v>46</v>
      </c>
      <c r="AM44" s="195" t="str">
        <f>TRIM(MID(Table_Quantities[[#This Row],[Pay Item Description]],1,(Table_Quantities[[#This Row],[1]])))</f>
        <v>Erosion</v>
      </c>
      <c r="AN44" s="195" t="str">
        <f>TRIM(MID(Table_Quantities[[#This Row],[Pay Item Description]],Table_Quantities[[#This Row],[1]]+1,(Table_Quantities[[#This Row],[2]]-Table_Quantities[[#This Row],[1]])))</f>
        <v>Control, Inlet</v>
      </c>
      <c r="AO44" s="195" t="str">
        <f>TRIM(MID(Table_Quantities[[#This Row],[Pay Item Description]],Table_Quantities[[#This Row],[2]]+1,(Table_Quantities[[#This Row],[3]]-Table_Quantities[[#This Row],[2]])))</f>
        <v>Protection,</v>
      </c>
      <c r="AP44" s="195" t="str">
        <f>TRIM(MID(Table_Quantities[[#This Row],[Pay Item Description]],Table_Quantities[[#This Row],[3]]+1,(Table_Quantities[[#This Row],[4]]-Table_Quantities[[#This Row],[3]])))</f>
        <v>Fabric Drop</v>
      </c>
      <c r="AQ44" s="195" t="str">
        <f>TRIM(MID(Table_Quantities[[#This Row],[Pay Item Description]],Table_Quantities[[#This Row],[4]]+1,(Table_Quantities[[#This Row],[5]]-Table_Quantities[[#This Row],[4]])))</f>
        <v/>
      </c>
      <c r="AR44" s="195" t="str">
        <f>TRIM(MID(Table_Quantities[[#This Row],[Pay Item Description]],Table_Quantities[[#This Row],[5]]+1,(Table_Quantities[[#This Row],[6]]-Table_Quantities[[#This Row],[5]])))</f>
        <v/>
      </c>
      <c r="AS44" s="195">
        <f>IF(ISBLANK(Table_Quantities[[#This Row],[Funding Code]]),"",INDEX(Table_Funding[#Data],MATCH(Table_Quantities[[#This Row],[Funding Code]],Table_Funding[Funding Code],0),MATCH("Bridge Number",Table_Funding[#Headers],0)))</f>
        <v>0</v>
      </c>
      <c r="AT44"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Inlet Protection, Fabric Drop</v>
      </c>
      <c r="AU44" s="197"/>
      <c r="AV44" s="197"/>
      <c r="AW44" s="204"/>
      <c r="AX44" s="204"/>
      <c r="AY44" s="204"/>
    </row>
    <row r="45" spans="1:54" s="10" customFormat="1" x14ac:dyDescent="0.25">
      <c r="A45" s="247"/>
      <c r="B45" s="132" t="s">
        <v>7944</v>
      </c>
      <c r="C45" s="166" t="s">
        <v>14732</v>
      </c>
      <c r="D45" s="166" t="s">
        <v>33</v>
      </c>
      <c r="E45" s="166" t="s">
        <v>33</v>
      </c>
      <c r="F45" s="166" t="s">
        <v>14588</v>
      </c>
      <c r="G45" s="166"/>
      <c r="H45" s="161" t="str">
        <f>IF(ISBLANK(Table_Quantities[[#This Row],[Pay Item]]),"",INDEX(Table_PayItems[],MATCH(Table_Quantities[[#This Row],[Pay Item]],Table_PayItems[Concentrated Name],0),ITEM_NO))</f>
        <v>2080024</v>
      </c>
      <c r="I45" s="166" t="s">
        <v>14591</v>
      </c>
      <c r="J45" s="251"/>
      <c r="K45" s="198">
        <v>10</v>
      </c>
      <c r="L45" s="193" t="str">
        <f>IF(ISBLANK(Table_Quantities[[#This Row],[Pay Item]]),"",INDEX(Table_PayItems[#Data],MATCH(Table_Quantities[[#This Row],[Pay Item]],Table_PayItems[Concentrated Name],0),ITEM_UNITS))</f>
        <v>Ea</v>
      </c>
      <c r="M45" s="166"/>
      <c r="N45" s="194" t="str">
        <f>IF(AND(Table_Quantities[[#This Row],[Unit Price]]&gt;0,NOT(ISBLANK(Table_Quantities[[#This Row],[QuantityCalc]]))),Table_Quantities[[#This Row],[QuantityCalc]]*Table_Quantities[[#This Row],[Unit Price]],"")</f>
        <v/>
      </c>
      <c r="O45" s="194" t="str">
        <f>IF(OR(ISBLANK(Table_Quantities[[#This Row],[Funding Code]]),ISBLANK(Table_Quantities[[#This Row],[BreakdownID]])),"",Table_Quantities[[#This Row],[Funding Code]]&amp;" - "&amp;Table_Quantities[[#This Row],[BreakdownID]])</f>
        <v>123456 - 0001 - 5</v>
      </c>
      <c r="P45" s="194">
        <v>41</v>
      </c>
      <c r="Q45" s="194" t="str">
        <f>IF(ISBLANK(Table_Quantities[[#This Row],[Funding Code]]),"","JN "&amp;INDEX(Table_Funding[#Data],MATCH(Table_Quantities[[#This Row],[Funding Code]],Table_Funding[Funding Code],0),2))</f>
        <v>JN 123456</v>
      </c>
      <c r="R45" s="195" t="str">
        <f>IF(ISBLANK(Table_Quantities[[#This Row],[Pay Item]]),"",INDEX(Table_PayItems[#Data],MATCH(Table_Quantities[[#This Row],[Pay Item]],Table_PayItems[Concentrated Name],0),ITEM_SSSP))</f>
        <v>208A, 910A</v>
      </c>
      <c r="S45" s="201"/>
      <c r="T45" s="200"/>
      <c r="U45" s="200"/>
      <c r="V45" s="193">
        <v>10</v>
      </c>
      <c r="W45" s="195" t="str">
        <f>IF(ISBLANK(Table_Quantities[[#This Row],[Pay Item]]),"",INDEX(Table_PayItems[#Data],MATCH(Table_Quantities[[#This Row],[Pay Item]],Table_PayItems[Concentrated Name],0),ITEM_DESCRIPTION))</f>
        <v>Erosion Control, Inlet Protection, Sediment Trap</v>
      </c>
      <c r="X45" s="195" t="str">
        <f>IF(Table_Quantities[[#This Row],[Supplementary Description]]="","",IF(LEN(Table_Quantities[[#This Row],[Supplementary Description]])&gt;40, LEFT(Table_Quantities[[#This Row],[Supplementary Description]],40), Table_Quantities[[#This Row],[Supplementary Description]]))</f>
        <v/>
      </c>
      <c r="Y45" s="200" t="str">
        <f>IF(LEN(Table_Quantities[[#This Row],[Supplementary Description]])&gt;40, RIGHT(Table_Quantities[[#This Row],[Supplementary Description]],LEN(Table_Quantities[[#This Row],[Supplementary Description]])-40), "")</f>
        <v/>
      </c>
      <c r="Z45"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5</v>
      </c>
      <c r="AA45"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26</v>
      </c>
      <c r="AB45" s="195" t="str">
        <f>IF(MID(Table_Quantities[Item No.],4,1)="7",Table_Quantities[[#This Row],[Supplemental1]]&amp;Table_Quantities[[#This Row],[Supplemental2]],Table_Quantities[[#This Row],[Description]])</f>
        <v>Erosion Control, Inlet Protection, Sediment Trap</v>
      </c>
      <c r="AC45"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45" s="195" t="str">
        <f>IF(ISBLANK(Table_Quantities[[#This Row],[Funding Code]]),"",RIGHT(Table_Quantities[[#This Row],[Funding Code]],4))</f>
        <v>0001</v>
      </c>
      <c r="AE45" s="195" t="str">
        <f>IF(ISBLANK(Table_Quantities[[#This Row],[Funding Code]]),"","CAT "&amp;Table_Quantities[[#This Row],[Category]])</f>
        <v>CAT 0001</v>
      </c>
      <c r="AF45"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45" s="195">
        <f>IFERROR(FIND("%%",SUBSTITUTE(Table_Quantities[[#This Row],[Pay Item Description]]," ","%%",ML-LEN(SUBSTITUTE(LEFT(Table_Quantities[[#This Row],[Pay Item Description]],ML)," ","")))),LEN(Table_Quantities[[#This Row],[Pay Item Description]]))</f>
        <v>8</v>
      </c>
      <c r="AH45" s="195">
        <f>IFERROR(FIND("%%",SUBSTITUTE(Table_Quantities[[#This Row],[Pay Item Description]]," ","%%",Table_Quantities[[#This Row],[1]]+ML+1-LEN(SUBSTITUTE(LEFT(Table_Quantities[[#This Row],[Pay Item Description]],(Table_Quantities[[#This Row],[1]]+ML+1))," ",""))))-1,LEN(Table_Quantities[[#This Row],[Pay Item Description]]))</f>
        <v>22</v>
      </c>
      <c r="AI45" s="195">
        <f>IFERROR(FIND("%%",SUBSTITUTE(Table_Quantities[[#This Row],[Pay Item Description]]," ","%%",Table_Quantities[[#This Row],[2]]+ML+2-LEN(SUBSTITUTE(LEFT(Table_Quantities[[#This Row],[Pay Item Description]],(Table_Quantities[[#This Row],[2]]+ML+2))," ",""))))-1,LEN(Table_Quantities[[#This Row],[Pay Item Description]]))</f>
        <v>34</v>
      </c>
      <c r="AJ45" s="195">
        <f>IFERROR(FIND("%%",SUBSTITUTE(Table_Quantities[[#This Row],[Pay Item Description]]," ","%%",Table_Quantities[[#This Row],[3]]+ML+3-LEN(SUBSTITUTE(LEFT(Table_Quantities[[#This Row],[Pay Item Description]],(Table_Quantities[[#This Row],[3]]+ML+3))," ",""))))-1,LEN(Table_Quantities[[#This Row],[Pay Item Description]]))</f>
        <v>48</v>
      </c>
      <c r="AK45" s="195">
        <f>IFERROR(FIND("%%",SUBSTITUTE(Table_Quantities[[#This Row],[Pay Item Description]]," ","%%",Table_Quantities[[#This Row],[4]]+ML+4-LEN(SUBSTITUTE(LEFT(Table_Quantities[[#This Row],[Pay Item Description]],(Table_Quantities[[#This Row],[4]]+ML+4))," ",""))))-1,LEN(Table_Quantities[[#This Row],[Pay Item Description]]))</f>
        <v>48</v>
      </c>
      <c r="AL45" s="195">
        <f>IFERROR(FIND("%%",SUBSTITUTE(Table_Quantities[[#This Row],[Pay Item Description]]," ","%%",Table_Quantities[[#This Row],[5]]+ML+5-LEN(SUBSTITUTE(LEFT(Table_Quantities[[#This Row],[Pay Item Description]],(Table_Quantities[[#This Row],[5]]+ML+5))," ",""))))-1,LEN(Table_Quantities[[#This Row],[Pay Item Description]]))</f>
        <v>48</v>
      </c>
      <c r="AM45" s="195" t="str">
        <f>TRIM(MID(Table_Quantities[[#This Row],[Pay Item Description]],1,(Table_Quantities[[#This Row],[1]])))</f>
        <v>Erosion</v>
      </c>
      <c r="AN45" s="195" t="str">
        <f>TRIM(MID(Table_Quantities[[#This Row],[Pay Item Description]],Table_Quantities[[#This Row],[1]]+1,(Table_Quantities[[#This Row],[2]]-Table_Quantities[[#This Row],[1]])))</f>
        <v>Control, Inlet</v>
      </c>
      <c r="AO45" s="195" t="str">
        <f>TRIM(MID(Table_Quantities[[#This Row],[Pay Item Description]],Table_Quantities[[#This Row],[2]]+1,(Table_Quantities[[#This Row],[3]]-Table_Quantities[[#This Row],[2]])))</f>
        <v>Protection,</v>
      </c>
      <c r="AP45" s="195" t="str">
        <f>TRIM(MID(Table_Quantities[[#This Row],[Pay Item Description]],Table_Quantities[[#This Row],[3]]+1,(Table_Quantities[[#This Row],[4]]-Table_Quantities[[#This Row],[3]])))</f>
        <v>Sediment Trap</v>
      </c>
      <c r="AQ45" s="195" t="str">
        <f>TRIM(MID(Table_Quantities[[#This Row],[Pay Item Description]],Table_Quantities[[#This Row],[4]]+1,(Table_Quantities[[#This Row],[5]]-Table_Quantities[[#This Row],[4]])))</f>
        <v/>
      </c>
      <c r="AR45" s="195" t="str">
        <f>TRIM(MID(Table_Quantities[[#This Row],[Pay Item Description]],Table_Quantities[[#This Row],[5]]+1,(Table_Quantities[[#This Row],[6]]-Table_Quantities[[#This Row],[5]])))</f>
        <v/>
      </c>
      <c r="AS45" s="195">
        <f>IF(ISBLANK(Table_Quantities[[#This Row],[Funding Code]]),"",INDEX(Table_Funding[#Data],MATCH(Table_Quantities[[#This Row],[Funding Code]],Table_Funding[Funding Code],0),MATCH("Bridge Number",Table_Funding[#Headers],0)))</f>
        <v>0</v>
      </c>
      <c r="AT45"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Inlet Protection, Sediment Trap</v>
      </c>
      <c r="AU45" s="197"/>
      <c r="AV45" s="197"/>
      <c r="AW45" s="204"/>
      <c r="AX45" s="204"/>
      <c r="AY45" s="204"/>
    </row>
    <row r="46" spans="1:54" x14ac:dyDescent="0.25">
      <c r="B46" s="200"/>
      <c r="C46" s="200"/>
      <c r="D46" s="65"/>
      <c r="E46" s="66"/>
      <c r="F46" s="66"/>
      <c r="G46" s="65"/>
      <c r="H46" s="161" t="str">
        <f>IF(ISBLANK(Table_Quantities[[#This Row],[Pay Item]]),"",INDEX(Table_PayItems[],MATCH(Table_Quantities[[#This Row],[Pay Item]],Table_PayItems[Concentrated Name],0),ITEM_NO))</f>
        <v/>
      </c>
      <c r="I46" s="201"/>
      <c r="J46" s="66"/>
      <c r="K46" s="202"/>
      <c r="L46" s="193" t="str">
        <f>IF(ISBLANK(Table_Quantities[[#This Row],[Pay Item]]),"",INDEX(Table_PayItems[#Data],MATCH(Table_Quantities[[#This Row],[Pay Item]],Table_PayItems[Concentrated Name],0),ITEM_UNITS))</f>
        <v/>
      </c>
      <c r="M46" s="166"/>
      <c r="N46" s="194" t="str">
        <f>IF(AND(Table_Quantities[[#This Row],[Unit Price]]&gt;0,NOT(ISBLANK(Table_Quantities[[#This Row],[QuantityCalc]]))),Table_Quantities[[#This Row],[QuantityCalc]]*Table_Quantities[[#This Row],[Unit Price]],"")</f>
        <v/>
      </c>
      <c r="O46" s="194" t="str">
        <f>IF(OR(ISBLANK(Table_Quantities[[#This Row],[Funding Code]]),ISBLANK(Table_Quantities[[#This Row],[BreakdownID]])),"",Table_Quantities[[#This Row],[Funding Code]]&amp;" - "&amp;Table_Quantities[[#This Row],[BreakdownID]])</f>
        <v/>
      </c>
      <c r="P46" s="194">
        <v>42</v>
      </c>
      <c r="Q46" s="194" t="str">
        <f>IF(ISBLANK(Table_Quantities[[#This Row],[Funding Code]]),"","JN "&amp;INDEX(Table_Funding[#Data],MATCH(Table_Quantities[[#This Row],[Funding Code]],Table_Funding[Funding Code],0),2))</f>
        <v/>
      </c>
      <c r="R46" s="195" t="str">
        <f>IF(ISBLANK(Table_Quantities[[#This Row],[Pay Item]]),"",INDEX(Table_PayItems[#Data],MATCH(Table_Quantities[[#This Row],[Pay Item]],Table_PayItems[Concentrated Name],0),ITEM_SSSP))</f>
        <v/>
      </c>
      <c r="S46" s="201"/>
      <c r="T46" s="200"/>
      <c r="U46" s="200"/>
      <c r="V46" s="193">
        <v>0</v>
      </c>
      <c r="W46" s="195" t="str">
        <f>IF(ISBLANK(Table_Quantities[[#This Row],[Pay Item]]),"",INDEX(Table_PayItems[#Data],MATCH(Table_Quantities[[#This Row],[Pay Item]],Table_PayItems[Concentrated Name],0),ITEM_DESCRIPTION))</f>
        <v/>
      </c>
      <c r="X46" s="195" t="str">
        <f>IF(Table_Quantities[[#This Row],[Supplementary Description]]="","",IF(LEN(Table_Quantities[[#This Row],[Supplementary Description]])&gt;40, LEFT(Table_Quantities[[#This Row],[Supplementary Description]],40), Table_Quantities[[#This Row],[Supplementary Description]]))</f>
        <v/>
      </c>
      <c r="Y46" s="200" t="str">
        <f>IF(LEN(Table_Quantities[[#This Row],[Supplementary Description]])&gt;40, RIGHT(Table_Quantities[[#This Row],[Supplementary Description]],LEN(Table_Quantities[[#This Row],[Supplementary Description]])-40), "")</f>
        <v/>
      </c>
      <c r="Z46"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
      </c>
      <c r="AA46"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0</v>
      </c>
      <c r="AB46" s="195" t="str">
        <f>IF(MID(Table_Quantities[Item No.],4,1)="7",Table_Quantities[[#This Row],[Supplemental1]]&amp;Table_Quantities[[#This Row],[Supplemental2]],Table_Quantities[[#This Row],[Description]])</f>
        <v/>
      </c>
      <c r="AC46"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0</v>
      </c>
      <c r="AD46" s="195" t="str">
        <f>IF(ISBLANK(Table_Quantities[[#This Row],[Funding Code]]),"",RIGHT(Table_Quantities[[#This Row],[Funding Code]],4))</f>
        <v/>
      </c>
      <c r="AE46" s="195" t="str">
        <f>IF(ISBLANK(Table_Quantities[[#This Row],[Funding Code]]),"","CAT "&amp;Table_Quantities[[#This Row],[Category]])</f>
        <v/>
      </c>
      <c r="AF46" s="196" t="e">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#N/A</v>
      </c>
      <c r="AG46" s="195">
        <f>IFERROR(FIND("%%",SUBSTITUTE(Table_Quantities[[#This Row],[Pay Item Description]]," ","%%",ML-LEN(SUBSTITUTE(LEFT(Table_Quantities[[#This Row],[Pay Item Description]],ML)," ","")))),LEN(Table_Quantities[[#This Row],[Pay Item Description]]))</f>
        <v>0</v>
      </c>
      <c r="AH46" s="195">
        <f>IFERROR(FIND("%%",SUBSTITUTE(Table_Quantities[[#This Row],[Pay Item Description]]," ","%%",Table_Quantities[[#This Row],[1]]+ML+1-LEN(SUBSTITUTE(LEFT(Table_Quantities[[#This Row],[Pay Item Description]],(Table_Quantities[[#This Row],[1]]+ML+1))," ",""))))-1,LEN(Table_Quantities[[#This Row],[Pay Item Description]]))</f>
        <v>0</v>
      </c>
      <c r="AI46" s="195">
        <f>IFERROR(FIND("%%",SUBSTITUTE(Table_Quantities[[#This Row],[Pay Item Description]]," ","%%",Table_Quantities[[#This Row],[2]]+ML+2-LEN(SUBSTITUTE(LEFT(Table_Quantities[[#This Row],[Pay Item Description]],(Table_Quantities[[#This Row],[2]]+ML+2))," ",""))))-1,LEN(Table_Quantities[[#This Row],[Pay Item Description]]))</f>
        <v>0</v>
      </c>
      <c r="AJ46" s="195">
        <f>IFERROR(FIND("%%",SUBSTITUTE(Table_Quantities[[#This Row],[Pay Item Description]]," ","%%",Table_Quantities[[#This Row],[3]]+ML+3-LEN(SUBSTITUTE(LEFT(Table_Quantities[[#This Row],[Pay Item Description]],(Table_Quantities[[#This Row],[3]]+ML+3))," ",""))))-1,LEN(Table_Quantities[[#This Row],[Pay Item Description]]))</f>
        <v>0</v>
      </c>
      <c r="AK46" s="195">
        <f>IFERROR(FIND("%%",SUBSTITUTE(Table_Quantities[[#This Row],[Pay Item Description]]," ","%%",Table_Quantities[[#This Row],[4]]+ML+4-LEN(SUBSTITUTE(LEFT(Table_Quantities[[#This Row],[Pay Item Description]],(Table_Quantities[[#This Row],[4]]+ML+4))," ",""))))-1,LEN(Table_Quantities[[#This Row],[Pay Item Description]]))</f>
        <v>0</v>
      </c>
      <c r="AL46" s="195">
        <f>IFERROR(FIND("%%",SUBSTITUTE(Table_Quantities[[#This Row],[Pay Item Description]]," ","%%",Table_Quantities[[#This Row],[5]]+ML+5-LEN(SUBSTITUTE(LEFT(Table_Quantities[[#This Row],[Pay Item Description]],(Table_Quantities[[#This Row],[5]]+ML+5))," ",""))))-1,LEN(Table_Quantities[[#This Row],[Pay Item Description]]))</f>
        <v>0</v>
      </c>
      <c r="AM46" s="195" t="str">
        <f>TRIM(MID(Table_Quantities[[#This Row],[Pay Item Description]],1,(Table_Quantities[[#This Row],[1]])))</f>
        <v/>
      </c>
      <c r="AN46" s="195" t="str">
        <f>TRIM(MID(Table_Quantities[[#This Row],[Pay Item Description]],Table_Quantities[[#This Row],[1]]+1,(Table_Quantities[[#This Row],[2]]-Table_Quantities[[#This Row],[1]])))</f>
        <v/>
      </c>
      <c r="AO46" s="195" t="str">
        <f>TRIM(MID(Table_Quantities[[#This Row],[Pay Item Description]],Table_Quantities[[#This Row],[2]]+1,(Table_Quantities[[#This Row],[3]]-Table_Quantities[[#This Row],[2]])))</f>
        <v/>
      </c>
      <c r="AP46" s="195" t="str">
        <f>TRIM(MID(Table_Quantities[[#This Row],[Pay Item Description]],Table_Quantities[[#This Row],[3]]+1,(Table_Quantities[[#This Row],[4]]-Table_Quantities[[#This Row],[3]])))</f>
        <v/>
      </c>
      <c r="AQ46" s="195" t="str">
        <f>TRIM(MID(Table_Quantities[[#This Row],[Pay Item Description]],Table_Quantities[[#This Row],[4]]+1,(Table_Quantities[[#This Row],[5]]-Table_Quantities[[#This Row],[4]])))</f>
        <v/>
      </c>
      <c r="AR46" s="195" t="str">
        <f>TRIM(MID(Table_Quantities[[#This Row],[Pay Item Description]],Table_Quantities[[#This Row],[5]]+1,(Table_Quantities[[#This Row],[6]]-Table_Quantities[[#This Row],[5]])))</f>
        <v/>
      </c>
      <c r="AS46" s="195" t="str">
        <f>IF(ISBLANK(Table_Quantities[[#This Row],[Funding Code]]),"",INDEX(Table_Funding[#Data],MATCH(Table_Quantities[[#This Row],[Funding Code]],Table_Funding[Funding Code],0),MATCH("Bridge Number",Table_Funding[#Headers],0)))</f>
        <v/>
      </c>
      <c r="AT46"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
      </c>
      <c r="AV46"/>
      <c r="AW46"/>
      <c r="AX46"/>
      <c r="AY46"/>
      <c r="AZ46"/>
      <c r="BA46"/>
      <c r="BB46"/>
    </row>
    <row r="47" spans="1:54" s="10" customFormat="1" x14ac:dyDescent="0.25">
      <c r="A47" s="245"/>
      <c r="B47" s="132" t="s">
        <v>7944</v>
      </c>
      <c r="C47" s="200" t="s">
        <v>14714</v>
      </c>
      <c r="D47" s="65"/>
      <c r="E47" s="66" t="s">
        <v>14640</v>
      </c>
      <c r="F47" s="66" t="s">
        <v>14670</v>
      </c>
      <c r="G47" s="65"/>
      <c r="H47" s="161" t="str">
        <f>IF(ISBLANK(Table_Quantities[[#This Row],[Pay Item]]),"",INDEX(Table_PayItems[],MATCH(Table_Quantities[[#This Row],[Pay Item]],Table_PayItems[Concentrated Name],0),ITEM_NO))</f>
        <v>3020016</v>
      </c>
      <c r="I47" s="201" t="s">
        <v>14680</v>
      </c>
      <c r="J47" s="254"/>
      <c r="K47" s="202">
        <v>104.78</v>
      </c>
      <c r="L47" s="193" t="str">
        <f>IF(ISBLANK(Table_Quantities[[#This Row],[Pay Item]]),"",INDEX(Table_PayItems[#Data],MATCH(Table_Quantities[[#This Row],[Pay Item]],Table_PayItems[Concentrated Name],0),ITEM_UNITS))</f>
        <v>Syd</v>
      </c>
      <c r="M47" s="166"/>
      <c r="N47" s="194" t="str">
        <f>IF(AND(Table_Quantities[[#This Row],[Unit Price]]&gt;0,NOT(ISBLANK(Table_Quantities[[#This Row],[QuantityCalc]]))),Table_Quantities[[#This Row],[QuantityCalc]]*Table_Quantities[[#This Row],[Unit Price]],"")</f>
        <v/>
      </c>
      <c r="O47" s="194" t="str">
        <f>IF(OR(ISBLANK(Table_Quantities[[#This Row],[Funding Code]]),ISBLANK(Table_Quantities[[#This Row],[BreakdownID]])),"",Table_Quantities[[#This Row],[Funding Code]]&amp;" - "&amp;Table_Quantities[[#This Row],[BreakdownID]])</f>
        <v>123456 - 0001 - 80</v>
      </c>
      <c r="P47" s="194">
        <v>43</v>
      </c>
      <c r="Q47" s="194" t="str">
        <f>IF(ISBLANK(Table_Quantities[[#This Row],[Funding Code]]),"","JN "&amp;INDEX(Table_Funding[#Data],MATCH(Table_Quantities[[#This Row],[Funding Code]],Table_Funding[Funding Code],0),2))</f>
        <v>JN 123456</v>
      </c>
      <c r="R47" s="195" t="str">
        <f>IF(ISBLANK(Table_Quantities[[#This Row],[Pay Item]]),"",INDEX(Table_PayItems[#Data],MATCH(Table_Quantities[[#This Row],[Pay Item]],Table_PayItems[Concentrated Name],0),ITEM_SSSP))</f>
        <v>902C</v>
      </c>
      <c r="S47" s="201"/>
      <c r="T47" s="200"/>
      <c r="U47" s="200"/>
      <c r="V47" s="193">
        <v>105</v>
      </c>
      <c r="W47" s="195" t="str">
        <f>IF(ISBLANK(Table_Quantities[[#This Row],[Pay Item]]),"",INDEX(Table_PayItems[#Data],MATCH(Table_Quantities[[#This Row],[Pay Item]],Table_PayItems[Concentrated Name],0),ITEM_DESCRIPTION))</f>
        <v>Aggregate Base, 6 inch</v>
      </c>
      <c r="X47" s="195" t="str">
        <f>IF(Table_Quantities[[#This Row],[Supplementary Description]]="","",IF(LEN(Table_Quantities[[#This Row],[Supplementary Description]])&gt;40, LEFT(Table_Quantities[[#This Row],[Supplementary Description]],40), Table_Quantities[[#This Row],[Supplementary Description]]))</f>
        <v/>
      </c>
      <c r="Y47" s="200" t="str">
        <f>IF(LEN(Table_Quantities[[#This Row],[Supplementary Description]])&gt;40, RIGHT(Table_Quantities[[#This Row],[Supplementary Description]],LEN(Table_Quantities[[#This Row],[Supplementary Description]])-40), "")</f>
        <v/>
      </c>
      <c r="Z47"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47"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47" s="195" t="str">
        <f>IF(MID(Table_Quantities[Item No.],4,1)="7",Table_Quantities[[#This Row],[Supplemental1]]&amp;Table_Quantities[[#This Row],[Supplemental2]],Table_Quantities[[#This Row],[Description]])</f>
        <v>Aggregate Base, 6 inch</v>
      </c>
      <c r="AC47"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47" s="195" t="str">
        <f>IF(ISBLANK(Table_Quantities[[#This Row],[Funding Code]]),"",RIGHT(Table_Quantities[[#This Row],[Funding Code]],4))</f>
        <v>0001</v>
      </c>
      <c r="AE47" s="195" t="str">
        <f>IF(ISBLANK(Table_Quantities[[#This Row],[Funding Code]]),"","CAT "&amp;Table_Quantities[[#This Row],[Category]])</f>
        <v>CAT 0001</v>
      </c>
      <c r="AF47"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47" s="195">
        <f>IFERROR(FIND("%%",SUBSTITUTE(Table_Quantities[[#This Row],[Pay Item Description]]," ","%%",ML-LEN(SUBSTITUTE(LEFT(Table_Quantities[[#This Row],[Pay Item Description]],ML)," ","")))),LEN(Table_Quantities[[#This Row],[Pay Item Description]]))</f>
        <v>10</v>
      </c>
      <c r="AH47" s="195">
        <f>IFERROR(FIND("%%",SUBSTITUTE(Table_Quantities[[#This Row],[Pay Item Description]]," ","%%",Table_Quantities[[#This Row],[1]]+ML+1-LEN(SUBSTITUTE(LEFT(Table_Quantities[[#This Row],[Pay Item Description]],(Table_Quantities[[#This Row],[1]]+ML+1))," ",""))))-1,LEN(Table_Quantities[[#This Row],[Pay Item Description]]))</f>
        <v>22</v>
      </c>
      <c r="AI47" s="195">
        <f>IFERROR(FIND("%%",SUBSTITUTE(Table_Quantities[[#This Row],[Pay Item Description]]," ","%%",Table_Quantities[[#This Row],[2]]+ML+2-LEN(SUBSTITUTE(LEFT(Table_Quantities[[#This Row],[Pay Item Description]],(Table_Quantities[[#This Row],[2]]+ML+2))," ",""))))-1,LEN(Table_Quantities[[#This Row],[Pay Item Description]]))</f>
        <v>22</v>
      </c>
      <c r="AJ47" s="195">
        <f>IFERROR(FIND("%%",SUBSTITUTE(Table_Quantities[[#This Row],[Pay Item Description]]," ","%%",Table_Quantities[[#This Row],[3]]+ML+3-LEN(SUBSTITUTE(LEFT(Table_Quantities[[#This Row],[Pay Item Description]],(Table_Quantities[[#This Row],[3]]+ML+3))," ",""))))-1,LEN(Table_Quantities[[#This Row],[Pay Item Description]]))</f>
        <v>22</v>
      </c>
      <c r="AK47" s="195">
        <f>IFERROR(FIND("%%",SUBSTITUTE(Table_Quantities[[#This Row],[Pay Item Description]]," ","%%",Table_Quantities[[#This Row],[4]]+ML+4-LEN(SUBSTITUTE(LEFT(Table_Quantities[[#This Row],[Pay Item Description]],(Table_Quantities[[#This Row],[4]]+ML+4))," ",""))))-1,LEN(Table_Quantities[[#This Row],[Pay Item Description]]))</f>
        <v>22</v>
      </c>
      <c r="AL47" s="195">
        <f>IFERROR(FIND("%%",SUBSTITUTE(Table_Quantities[[#This Row],[Pay Item Description]]," ","%%",Table_Quantities[[#This Row],[5]]+ML+5-LEN(SUBSTITUTE(LEFT(Table_Quantities[[#This Row],[Pay Item Description]],(Table_Quantities[[#This Row],[5]]+ML+5))," ",""))))-1,LEN(Table_Quantities[[#This Row],[Pay Item Description]]))</f>
        <v>22</v>
      </c>
      <c r="AM47" s="195" t="str">
        <f>TRIM(MID(Table_Quantities[[#This Row],[Pay Item Description]],1,(Table_Quantities[[#This Row],[1]])))</f>
        <v>Aggregate</v>
      </c>
      <c r="AN47" s="195" t="str">
        <f>TRIM(MID(Table_Quantities[[#This Row],[Pay Item Description]],Table_Quantities[[#This Row],[1]]+1,(Table_Quantities[[#This Row],[2]]-Table_Quantities[[#This Row],[1]])))</f>
        <v>Base, 6 inch</v>
      </c>
      <c r="AO47" s="195" t="str">
        <f>TRIM(MID(Table_Quantities[[#This Row],[Pay Item Description]],Table_Quantities[[#This Row],[2]]+1,(Table_Quantities[[#This Row],[3]]-Table_Quantities[[#This Row],[2]])))</f>
        <v/>
      </c>
      <c r="AP47" s="195" t="str">
        <f>TRIM(MID(Table_Quantities[[#This Row],[Pay Item Description]],Table_Quantities[[#This Row],[3]]+1,(Table_Quantities[[#This Row],[4]]-Table_Quantities[[#This Row],[3]])))</f>
        <v/>
      </c>
      <c r="AQ47" s="195" t="str">
        <f>TRIM(MID(Table_Quantities[[#This Row],[Pay Item Description]],Table_Quantities[[#This Row],[4]]+1,(Table_Quantities[[#This Row],[5]]-Table_Quantities[[#This Row],[4]])))</f>
        <v/>
      </c>
      <c r="AR47" s="195" t="str">
        <f>TRIM(MID(Table_Quantities[[#This Row],[Pay Item Description]],Table_Quantities[[#This Row],[5]]+1,(Table_Quantities[[#This Row],[6]]-Table_Quantities[[#This Row],[5]])))</f>
        <v/>
      </c>
      <c r="AS47" s="195">
        <f>IF(ISBLANK(Table_Quantities[[#This Row],[Funding Code]]),"",INDEX(Table_Funding[#Data],MATCH(Table_Quantities[[#This Row],[Funding Code]],Table_Funding[Funding Code],0),MATCH("Bridge Number",Table_Funding[#Headers],0)))</f>
        <v>0</v>
      </c>
      <c r="AT47"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47" s="197"/>
      <c r="AV47" s="197"/>
      <c r="AW47" s="204"/>
      <c r="AX47" s="204"/>
      <c r="AY47" s="204"/>
    </row>
    <row r="48" spans="1:54" s="10" customFormat="1" hidden="1" x14ac:dyDescent="0.25">
      <c r="A48" s="245"/>
      <c r="B48" s="132" t="s">
        <v>7944</v>
      </c>
      <c r="C48" s="200" t="s">
        <v>14714</v>
      </c>
      <c r="D48" s="65" t="s">
        <v>14681</v>
      </c>
      <c r="E48" s="66"/>
      <c r="F48" s="66"/>
      <c r="G48" s="65"/>
      <c r="H48" s="161" t="str">
        <f>IF(ISBLANK(Table_Quantities[[#This Row],[Pay Item]]),"",INDEX(Table_PayItems[],MATCH(Table_Quantities[[#This Row],[Pay Item]],Table_PayItems[Concentrated Name],0),ITEM_NO))</f>
        <v>2080024</v>
      </c>
      <c r="I48" s="201" t="s">
        <v>14591</v>
      </c>
      <c r="J48" s="254"/>
      <c r="K48" s="202">
        <v>3</v>
      </c>
      <c r="L48" s="193" t="str">
        <f>IF(ISBLANK(Table_Quantities[[#This Row],[Pay Item]]),"",INDEX(Table_PayItems[#Data],MATCH(Table_Quantities[[#This Row],[Pay Item]],Table_PayItems[Concentrated Name],0),ITEM_UNITS))</f>
        <v>Ea</v>
      </c>
      <c r="M48" s="166"/>
      <c r="N48" s="194" t="str">
        <f>IF(AND(Table_Quantities[[#This Row],[Unit Price]]&gt;0,NOT(ISBLANK(Table_Quantities[[#This Row],[QuantityCalc]]))),Table_Quantities[[#This Row],[QuantityCalc]]*Table_Quantities[[#This Row],[Unit Price]],"")</f>
        <v/>
      </c>
      <c r="O48" s="194" t="str">
        <f>IF(OR(ISBLANK(Table_Quantities[[#This Row],[Funding Code]]),ISBLANK(Table_Quantities[[#This Row],[BreakdownID]])),"",Table_Quantities[[#This Row],[Funding Code]]&amp;" - "&amp;Table_Quantities[[#This Row],[BreakdownID]])</f>
        <v>123456 - 0001 - 80</v>
      </c>
      <c r="P48" s="194">
        <v>44</v>
      </c>
      <c r="Q48" s="194" t="str">
        <f>IF(ISBLANK(Table_Quantities[[#This Row],[Funding Code]]),"","JN "&amp;INDEX(Table_Funding[#Data],MATCH(Table_Quantities[[#This Row],[Funding Code]],Table_Funding[Funding Code],0),2))</f>
        <v>JN 123456</v>
      </c>
      <c r="R48" s="195" t="str">
        <f>IF(ISBLANK(Table_Quantities[[#This Row],[Pay Item]]),"",INDEX(Table_PayItems[#Data],MATCH(Table_Quantities[[#This Row],[Pay Item]],Table_PayItems[Concentrated Name],0),ITEM_SSSP))</f>
        <v>208A, 910A</v>
      </c>
      <c r="S48" s="201"/>
      <c r="T48" s="200"/>
      <c r="U48" s="200"/>
      <c r="V48" s="193">
        <v>3</v>
      </c>
      <c r="W48" s="195" t="str">
        <f>IF(ISBLANK(Table_Quantities[[#This Row],[Pay Item]]),"",INDEX(Table_PayItems[#Data],MATCH(Table_Quantities[[#This Row],[Pay Item]],Table_PayItems[Concentrated Name],0),ITEM_DESCRIPTION))</f>
        <v>Erosion Control, Inlet Protection, Sediment Trap</v>
      </c>
      <c r="X48" s="195" t="str">
        <f>IF(Table_Quantities[[#This Row],[Supplementary Description]]="","",IF(LEN(Table_Quantities[[#This Row],[Supplementary Description]])&gt;40, LEFT(Table_Quantities[[#This Row],[Supplementary Description]],40), Table_Quantities[[#This Row],[Supplementary Description]]))</f>
        <v/>
      </c>
      <c r="Y48" s="200" t="str">
        <f>IF(LEN(Table_Quantities[[#This Row],[Supplementary Description]])&gt;40, RIGHT(Table_Quantities[[#This Row],[Supplementary Description]],LEN(Table_Quantities[[#This Row],[Supplementary Description]])-40), "")</f>
        <v/>
      </c>
      <c r="Z48"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48"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26</v>
      </c>
      <c r="AB48" s="195" t="str">
        <f>IF(MID(Table_Quantities[Item No.],4,1)="7",Table_Quantities[[#This Row],[Supplemental1]]&amp;Table_Quantities[[#This Row],[Supplemental2]],Table_Quantities[[#This Row],[Description]])</f>
        <v>Erosion Control, Inlet Protection, Sediment Trap</v>
      </c>
      <c r="AC48"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v>
      </c>
      <c r="AD48" s="195" t="str">
        <f>IF(ISBLANK(Table_Quantities[[#This Row],[Funding Code]]),"",RIGHT(Table_Quantities[[#This Row],[Funding Code]],4))</f>
        <v>0001</v>
      </c>
      <c r="AE48" s="195" t="str">
        <f>IF(ISBLANK(Table_Quantities[[#This Row],[Funding Code]]),"","CAT "&amp;Table_Quantities[[#This Row],[Category]])</f>
        <v>CAT 0001</v>
      </c>
      <c r="AF48"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48" s="195">
        <f>IFERROR(FIND("%%",SUBSTITUTE(Table_Quantities[[#This Row],[Pay Item Description]]," ","%%",ML-LEN(SUBSTITUTE(LEFT(Table_Quantities[[#This Row],[Pay Item Description]],ML)," ","")))),LEN(Table_Quantities[[#This Row],[Pay Item Description]]))</f>
        <v>8</v>
      </c>
      <c r="AH48" s="195">
        <f>IFERROR(FIND("%%",SUBSTITUTE(Table_Quantities[[#This Row],[Pay Item Description]]," ","%%",Table_Quantities[[#This Row],[1]]+ML+1-LEN(SUBSTITUTE(LEFT(Table_Quantities[[#This Row],[Pay Item Description]],(Table_Quantities[[#This Row],[1]]+ML+1))," ",""))))-1,LEN(Table_Quantities[[#This Row],[Pay Item Description]]))</f>
        <v>22</v>
      </c>
      <c r="AI48" s="195">
        <f>IFERROR(FIND("%%",SUBSTITUTE(Table_Quantities[[#This Row],[Pay Item Description]]," ","%%",Table_Quantities[[#This Row],[2]]+ML+2-LEN(SUBSTITUTE(LEFT(Table_Quantities[[#This Row],[Pay Item Description]],(Table_Quantities[[#This Row],[2]]+ML+2))," ",""))))-1,LEN(Table_Quantities[[#This Row],[Pay Item Description]]))</f>
        <v>34</v>
      </c>
      <c r="AJ48" s="195">
        <f>IFERROR(FIND("%%",SUBSTITUTE(Table_Quantities[[#This Row],[Pay Item Description]]," ","%%",Table_Quantities[[#This Row],[3]]+ML+3-LEN(SUBSTITUTE(LEFT(Table_Quantities[[#This Row],[Pay Item Description]],(Table_Quantities[[#This Row],[3]]+ML+3))," ",""))))-1,LEN(Table_Quantities[[#This Row],[Pay Item Description]]))</f>
        <v>48</v>
      </c>
      <c r="AK48" s="195">
        <f>IFERROR(FIND("%%",SUBSTITUTE(Table_Quantities[[#This Row],[Pay Item Description]]," ","%%",Table_Quantities[[#This Row],[4]]+ML+4-LEN(SUBSTITUTE(LEFT(Table_Quantities[[#This Row],[Pay Item Description]],(Table_Quantities[[#This Row],[4]]+ML+4))," ",""))))-1,LEN(Table_Quantities[[#This Row],[Pay Item Description]]))</f>
        <v>48</v>
      </c>
      <c r="AL48" s="195">
        <f>IFERROR(FIND("%%",SUBSTITUTE(Table_Quantities[[#This Row],[Pay Item Description]]," ","%%",Table_Quantities[[#This Row],[5]]+ML+5-LEN(SUBSTITUTE(LEFT(Table_Quantities[[#This Row],[Pay Item Description]],(Table_Quantities[[#This Row],[5]]+ML+5))," ",""))))-1,LEN(Table_Quantities[[#This Row],[Pay Item Description]]))</f>
        <v>48</v>
      </c>
      <c r="AM48" s="195" t="str">
        <f>TRIM(MID(Table_Quantities[[#This Row],[Pay Item Description]],1,(Table_Quantities[[#This Row],[1]])))</f>
        <v>Erosion</v>
      </c>
      <c r="AN48" s="195" t="str">
        <f>TRIM(MID(Table_Quantities[[#This Row],[Pay Item Description]],Table_Quantities[[#This Row],[1]]+1,(Table_Quantities[[#This Row],[2]]-Table_Quantities[[#This Row],[1]])))</f>
        <v>Control, Inlet</v>
      </c>
      <c r="AO48" s="195" t="str">
        <f>TRIM(MID(Table_Quantities[[#This Row],[Pay Item Description]],Table_Quantities[[#This Row],[2]]+1,(Table_Quantities[[#This Row],[3]]-Table_Quantities[[#This Row],[2]])))</f>
        <v>Protection,</v>
      </c>
      <c r="AP48" s="195" t="str">
        <f>TRIM(MID(Table_Quantities[[#This Row],[Pay Item Description]],Table_Quantities[[#This Row],[3]]+1,(Table_Quantities[[#This Row],[4]]-Table_Quantities[[#This Row],[3]])))</f>
        <v>Sediment Trap</v>
      </c>
      <c r="AQ48" s="195" t="str">
        <f>TRIM(MID(Table_Quantities[[#This Row],[Pay Item Description]],Table_Quantities[[#This Row],[4]]+1,(Table_Quantities[[#This Row],[5]]-Table_Quantities[[#This Row],[4]])))</f>
        <v/>
      </c>
      <c r="AR48" s="195" t="str">
        <f>TRIM(MID(Table_Quantities[[#This Row],[Pay Item Description]],Table_Quantities[[#This Row],[5]]+1,(Table_Quantities[[#This Row],[6]]-Table_Quantities[[#This Row],[5]])))</f>
        <v/>
      </c>
      <c r="AS48" s="195">
        <f>IF(ISBLANK(Table_Quantities[[#This Row],[Funding Code]]),"",INDEX(Table_Funding[#Data],MATCH(Table_Quantities[[#This Row],[Funding Code]],Table_Funding[Funding Code],0),MATCH("Bridge Number",Table_Funding[#Headers],0)))</f>
        <v>0</v>
      </c>
      <c r="AT48"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Inlet Protection, Sediment Trap</v>
      </c>
      <c r="AU48" s="197"/>
      <c r="AV48" s="197"/>
      <c r="AW48" s="204"/>
      <c r="AX48" s="204"/>
      <c r="AY48" s="204"/>
    </row>
    <row r="49" spans="1:51" s="10" customFormat="1" hidden="1" x14ac:dyDescent="0.25">
      <c r="A49" s="245"/>
      <c r="B49" s="132" t="s">
        <v>7944</v>
      </c>
      <c r="C49" s="200" t="s">
        <v>14714</v>
      </c>
      <c r="D49" s="65" t="s">
        <v>14681</v>
      </c>
      <c r="E49" s="66"/>
      <c r="F49" s="66"/>
      <c r="G49" s="65"/>
      <c r="H49" s="161" t="str">
        <f>IF(ISBLANK(Table_Quantities[[#This Row],[Pay Item]]),"",INDEX(Table_PayItems[],MATCH(Table_Quantities[[#This Row],[Pay Item]],Table_PayItems[Concentrated Name],0),ITEM_NO))</f>
        <v>2080024</v>
      </c>
      <c r="I49" s="201" t="s">
        <v>14591</v>
      </c>
      <c r="J49" s="254"/>
      <c r="K49" s="202">
        <v>3</v>
      </c>
      <c r="L49" s="193" t="str">
        <f>IF(ISBLANK(Table_Quantities[[#This Row],[Pay Item]]),"",INDEX(Table_PayItems[#Data],MATCH(Table_Quantities[[#This Row],[Pay Item]],Table_PayItems[Concentrated Name],0),ITEM_UNITS))</f>
        <v>Ea</v>
      </c>
      <c r="M49" s="166"/>
      <c r="N49" s="194" t="str">
        <f>IF(AND(Table_Quantities[[#This Row],[Unit Price]]&gt;0,NOT(ISBLANK(Table_Quantities[[#This Row],[QuantityCalc]]))),Table_Quantities[[#This Row],[QuantityCalc]]*Table_Quantities[[#This Row],[Unit Price]],"")</f>
        <v/>
      </c>
      <c r="O49" s="194" t="str">
        <f>IF(OR(ISBLANK(Table_Quantities[[#This Row],[Funding Code]]),ISBLANK(Table_Quantities[[#This Row],[BreakdownID]])),"",Table_Quantities[[#This Row],[Funding Code]]&amp;" - "&amp;Table_Quantities[[#This Row],[BreakdownID]])</f>
        <v>123456 - 0001 - 80</v>
      </c>
      <c r="P49" s="194">
        <v>45</v>
      </c>
      <c r="Q49" s="194" t="str">
        <f>IF(ISBLANK(Table_Quantities[[#This Row],[Funding Code]]),"","JN "&amp;INDEX(Table_Funding[#Data],MATCH(Table_Quantities[[#This Row],[Funding Code]],Table_Funding[Funding Code],0),2))</f>
        <v>JN 123456</v>
      </c>
      <c r="R49" s="195" t="str">
        <f>IF(ISBLANK(Table_Quantities[[#This Row],[Pay Item]]),"",INDEX(Table_PayItems[#Data],MATCH(Table_Quantities[[#This Row],[Pay Item]],Table_PayItems[Concentrated Name],0),ITEM_SSSP))</f>
        <v>208A, 910A</v>
      </c>
      <c r="S49" s="201"/>
      <c r="T49" s="200"/>
      <c r="U49" s="200"/>
      <c r="V49" s="193">
        <v>3</v>
      </c>
      <c r="W49" s="195" t="str">
        <f>IF(ISBLANK(Table_Quantities[[#This Row],[Pay Item]]),"",INDEX(Table_PayItems[#Data],MATCH(Table_Quantities[[#This Row],[Pay Item]],Table_PayItems[Concentrated Name],0),ITEM_DESCRIPTION))</f>
        <v>Erosion Control, Inlet Protection, Sediment Trap</v>
      </c>
      <c r="X49" s="195" t="str">
        <f>IF(Table_Quantities[[#This Row],[Supplementary Description]]="","",IF(LEN(Table_Quantities[[#This Row],[Supplementary Description]])&gt;40, LEFT(Table_Quantities[[#This Row],[Supplementary Description]],40), Table_Quantities[[#This Row],[Supplementary Description]]))</f>
        <v/>
      </c>
      <c r="Y49" s="200" t="str">
        <f>IF(LEN(Table_Quantities[[#This Row],[Supplementary Description]])&gt;40, RIGHT(Table_Quantities[[#This Row],[Supplementary Description]],LEN(Table_Quantities[[#This Row],[Supplementary Description]])-40), "")</f>
        <v/>
      </c>
      <c r="Z49"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49"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26</v>
      </c>
      <c r="AB49" s="195" t="str">
        <f>IF(MID(Table_Quantities[Item No.],4,1)="7",Table_Quantities[[#This Row],[Supplemental1]]&amp;Table_Quantities[[#This Row],[Supplemental2]],Table_Quantities[[#This Row],[Description]])</f>
        <v>Erosion Control, Inlet Protection, Sediment Trap</v>
      </c>
      <c r="AC49"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3</v>
      </c>
      <c r="AD49" s="195" t="str">
        <f>IF(ISBLANK(Table_Quantities[[#This Row],[Funding Code]]),"",RIGHT(Table_Quantities[[#This Row],[Funding Code]],4))</f>
        <v>0001</v>
      </c>
      <c r="AE49" s="195" t="str">
        <f>IF(ISBLANK(Table_Quantities[[#This Row],[Funding Code]]),"","CAT "&amp;Table_Quantities[[#This Row],[Category]])</f>
        <v>CAT 0001</v>
      </c>
      <c r="AF49"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49" s="195">
        <f>IFERROR(FIND("%%",SUBSTITUTE(Table_Quantities[[#This Row],[Pay Item Description]]," ","%%",ML-LEN(SUBSTITUTE(LEFT(Table_Quantities[[#This Row],[Pay Item Description]],ML)," ","")))),LEN(Table_Quantities[[#This Row],[Pay Item Description]]))</f>
        <v>8</v>
      </c>
      <c r="AH49" s="195">
        <f>IFERROR(FIND("%%",SUBSTITUTE(Table_Quantities[[#This Row],[Pay Item Description]]," ","%%",Table_Quantities[[#This Row],[1]]+ML+1-LEN(SUBSTITUTE(LEFT(Table_Quantities[[#This Row],[Pay Item Description]],(Table_Quantities[[#This Row],[1]]+ML+1))," ",""))))-1,LEN(Table_Quantities[[#This Row],[Pay Item Description]]))</f>
        <v>22</v>
      </c>
      <c r="AI49" s="195">
        <f>IFERROR(FIND("%%",SUBSTITUTE(Table_Quantities[[#This Row],[Pay Item Description]]," ","%%",Table_Quantities[[#This Row],[2]]+ML+2-LEN(SUBSTITUTE(LEFT(Table_Quantities[[#This Row],[Pay Item Description]],(Table_Quantities[[#This Row],[2]]+ML+2))," ",""))))-1,LEN(Table_Quantities[[#This Row],[Pay Item Description]]))</f>
        <v>34</v>
      </c>
      <c r="AJ49" s="195">
        <f>IFERROR(FIND("%%",SUBSTITUTE(Table_Quantities[[#This Row],[Pay Item Description]]," ","%%",Table_Quantities[[#This Row],[3]]+ML+3-LEN(SUBSTITUTE(LEFT(Table_Quantities[[#This Row],[Pay Item Description]],(Table_Quantities[[#This Row],[3]]+ML+3))," ",""))))-1,LEN(Table_Quantities[[#This Row],[Pay Item Description]]))</f>
        <v>48</v>
      </c>
      <c r="AK49" s="195">
        <f>IFERROR(FIND("%%",SUBSTITUTE(Table_Quantities[[#This Row],[Pay Item Description]]," ","%%",Table_Quantities[[#This Row],[4]]+ML+4-LEN(SUBSTITUTE(LEFT(Table_Quantities[[#This Row],[Pay Item Description]],(Table_Quantities[[#This Row],[4]]+ML+4))," ",""))))-1,LEN(Table_Quantities[[#This Row],[Pay Item Description]]))</f>
        <v>48</v>
      </c>
      <c r="AL49" s="195">
        <f>IFERROR(FIND("%%",SUBSTITUTE(Table_Quantities[[#This Row],[Pay Item Description]]," ","%%",Table_Quantities[[#This Row],[5]]+ML+5-LEN(SUBSTITUTE(LEFT(Table_Quantities[[#This Row],[Pay Item Description]],(Table_Quantities[[#This Row],[5]]+ML+5))," ",""))))-1,LEN(Table_Quantities[[#This Row],[Pay Item Description]]))</f>
        <v>48</v>
      </c>
      <c r="AM49" s="195" t="str">
        <f>TRIM(MID(Table_Quantities[[#This Row],[Pay Item Description]],1,(Table_Quantities[[#This Row],[1]])))</f>
        <v>Erosion</v>
      </c>
      <c r="AN49" s="195" t="str">
        <f>TRIM(MID(Table_Quantities[[#This Row],[Pay Item Description]],Table_Quantities[[#This Row],[1]]+1,(Table_Quantities[[#This Row],[2]]-Table_Quantities[[#This Row],[1]])))</f>
        <v>Control, Inlet</v>
      </c>
      <c r="AO49" s="195" t="str">
        <f>TRIM(MID(Table_Quantities[[#This Row],[Pay Item Description]],Table_Quantities[[#This Row],[2]]+1,(Table_Quantities[[#This Row],[3]]-Table_Quantities[[#This Row],[2]])))</f>
        <v>Protection,</v>
      </c>
      <c r="AP49" s="195" t="str">
        <f>TRIM(MID(Table_Quantities[[#This Row],[Pay Item Description]],Table_Quantities[[#This Row],[3]]+1,(Table_Quantities[[#This Row],[4]]-Table_Quantities[[#This Row],[3]])))</f>
        <v>Sediment Trap</v>
      </c>
      <c r="AQ49" s="195" t="str">
        <f>TRIM(MID(Table_Quantities[[#This Row],[Pay Item Description]],Table_Quantities[[#This Row],[4]]+1,(Table_Quantities[[#This Row],[5]]-Table_Quantities[[#This Row],[4]])))</f>
        <v/>
      </c>
      <c r="AR49" s="195" t="str">
        <f>TRIM(MID(Table_Quantities[[#This Row],[Pay Item Description]],Table_Quantities[[#This Row],[5]]+1,(Table_Quantities[[#This Row],[6]]-Table_Quantities[[#This Row],[5]])))</f>
        <v/>
      </c>
      <c r="AS49" s="195">
        <f>IF(ISBLANK(Table_Quantities[[#This Row],[Funding Code]]),"",INDEX(Table_Funding[#Data],MATCH(Table_Quantities[[#This Row],[Funding Code]],Table_Funding[Funding Code],0),MATCH("Bridge Number",Table_Funding[#Headers],0)))</f>
        <v>0</v>
      </c>
      <c r="AT49"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Inlet Protection, Sediment Trap</v>
      </c>
      <c r="AU49" s="197"/>
      <c r="AV49" s="197"/>
      <c r="AW49" s="204"/>
      <c r="AX49" s="204"/>
      <c r="AY49" s="204"/>
    </row>
    <row r="50" spans="1:51" s="10" customFormat="1" hidden="1" x14ac:dyDescent="0.25">
      <c r="A50" s="245"/>
      <c r="B50" s="132" t="s">
        <v>7944</v>
      </c>
      <c r="C50" s="200" t="s">
        <v>14714</v>
      </c>
      <c r="D50" s="65" t="s">
        <v>14681</v>
      </c>
      <c r="E50" s="66"/>
      <c r="F50" s="66"/>
      <c r="G50" s="65"/>
      <c r="H50" s="161" t="str">
        <f>IF(ISBLANK(Table_Quantities[[#This Row],[Pay Item]]),"",INDEX(Table_PayItems[],MATCH(Table_Quantities[[#This Row],[Pay Item]],Table_PayItems[Concentrated Name],0),ITEM_NO))</f>
        <v>2080024</v>
      </c>
      <c r="I50" s="201" t="s">
        <v>14591</v>
      </c>
      <c r="J50" s="254"/>
      <c r="K50" s="202">
        <v>5</v>
      </c>
      <c r="L50" s="193" t="str">
        <f>IF(ISBLANK(Table_Quantities[[#This Row],[Pay Item]]),"",INDEX(Table_PayItems[#Data],MATCH(Table_Quantities[[#This Row],[Pay Item]],Table_PayItems[Concentrated Name],0),ITEM_UNITS))</f>
        <v>Ea</v>
      </c>
      <c r="M50" s="166"/>
      <c r="N50" s="194" t="str">
        <f>IF(AND(Table_Quantities[[#This Row],[Unit Price]]&gt;0,NOT(ISBLANK(Table_Quantities[[#This Row],[QuantityCalc]]))),Table_Quantities[[#This Row],[QuantityCalc]]*Table_Quantities[[#This Row],[Unit Price]],"")</f>
        <v/>
      </c>
      <c r="O50" s="194" t="str">
        <f>IF(OR(ISBLANK(Table_Quantities[[#This Row],[Funding Code]]),ISBLANK(Table_Quantities[[#This Row],[BreakdownID]])),"",Table_Quantities[[#This Row],[Funding Code]]&amp;" - "&amp;Table_Quantities[[#This Row],[BreakdownID]])</f>
        <v>123456 - 0001 - 80</v>
      </c>
      <c r="P50" s="194">
        <v>46</v>
      </c>
      <c r="Q50" s="194" t="str">
        <f>IF(ISBLANK(Table_Quantities[[#This Row],[Funding Code]]),"","JN "&amp;INDEX(Table_Funding[#Data],MATCH(Table_Quantities[[#This Row],[Funding Code]],Table_Funding[Funding Code],0),2))</f>
        <v>JN 123456</v>
      </c>
      <c r="R50" s="195" t="str">
        <f>IF(ISBLANK(Table_Quantities[[#This Row],[Pay Item]]),"",INDEX(Table_PayItems[#Data],MATCH(Table_Quantities[[#This Row],[Pay Item]],Table_PayItems[Concentrated Name],0),ITEM_SSSP))</f>
        <v>208A, 910A</v>
      </c>
      <c r="S50" s="201"/>
      <c r="T50" s="200"/>
      <c r="U50" s="200"/>
      <c r="V50" s="193">
        <v>5</v>
      </c>
      <c r="W50" s="195" t="str">
        <f>IF(ISBLANK(Table_Quantities[[#This Row],[Pay Item]]),"",INDEX(Table_PayItems[#Data],MATCH(Table_Quantities[[#This Row],[Pay Item]],Table_PayItems[Concentrated Name],0),ITEM_DESCRIPTION))</f>
        <v>Erosion Control, Inlet Protection, Sediment Trap</v>
      </c>
      <c r="X50" s="195" t="str">
        <f>IF(Table_Quantities[[#This Row],[Supplementary Description]]="","",IF(LEN(Table_Quantities[[#This Row],[Supplementary Description]])&gt;40, LEFT(Table_Quantities[[#This Row],[Supplementary Description]],40), Table_Quantities[[#This Row],[Supplementary Description]]))</f>
        <v/>
      </c>
      <c r="Y50" s="200" t="str">
        <f>IF(LEN(Table_Quantities[[#This Row],[Supplementary Description]])&gt;40, RIGHT(Table_Quantities[[#This Row],[Supplementary Description]],LEN(Table_Quantities[[#This Row],[Supplementary Description]])-40), "")</f>
        <v/>
      </c>
      <c r="Z50"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50"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26</v>
      </c>
      <c r="AB50" s="195" t="str">
        <f>IF(MID(Table_Quantities[Item No.],4,1)="7",Table_Quantities[[#This Row],[Supplemental1]]&amp;Table_Quantities[[#This Row],[Supplemental2]],Table_Quantities[[#This Row],[Description]])</f>
        <v>Erosion Control, Inlet Protection, Sediment Trap</v>
      </c>
      <c r="AC50"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4</v>
      </c>
      <c r="AD50" s="195" t="str">
        <f>IF(ISBLANK(Table_Quantities[[#This Row],[Funding Code]]),"",RIGHT(Table_Quantities[[#This Row],[Funding Code]],4))</f>
        <v>0001</v>
      </c>
      <c r="AE50" s="195" t="str">
        <f>IF(ISBLANK(Table_Quantities[[#This Row],[Funding Code]]),"","CAT "&amp;Table_Quantities[[#This Row],[Category]])</f>
        <v>CAT 0001</v>
      </c>
      <c r="AF50"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50" s="195">
        <f>IFERROR(FIND("%%",SUBSTITUTE(Table_Quantities[[#This Row],[Pay Item Description]]," ","%%",ML-LEN(SUBSTITUTE(LEFT(Table_Quantities[[#This Row],[Pay Item Description]],ML)," ","")))),LEN(Table_Quantities[[#This Row],[Pay Item Description]]))</f>
        <v>8</v>
      </c>
      <c r="AH50" s="195">
        <f>IFERROR(FIND("%%",SUBSTITUTE(Table_Quantities[[#This Row],[Pay Item Description]]," ","%%",Table_Quantities[[#This Row],[1]]+ML+1-LEN(SUBSTITUTE(LEFT(Table_Quantities[[#This Row],[Pay Item Description]],(Table_Quantities[[#This Row],[1]]+ML+1))," ",""))))-1,LEN(Table_Quantities[[#This Row],[Pay Item Description]]))</f>
        <v>22</v>
      </c>
      <c r="AI50" s="195">
        <f>IFERROR(FIND("%%",SUBSTITUTE(Table_Quantities[[#This Row],[Pay Item Description]]," ","%%",Table_Quantities[[#This Row],[2]]+ML+2-LEN(SUBSTITUTE(LEFT(Table_Quantities[[#This Row],[Pay Item Description]],(Table_Quantities[[#This Row],[2]]+ML+2))," ",""))))-1,LEN(Table_Quantities[[#This Row],[Pay Item Description]]))</f>
        <v>34</v>
      </c>
      <c r="AJ50" s="195">
        <f>IFERROR(FIND("%%",SUBSTITUTE(Table_Quantities[[#This Row],[Pay Item Description]]," ","%%",Table_Quantities[[#This Row],[3]]+ML+3-LEN(SUBSTITUTE(LEFT(Table_Quantities[[#This Row],[Pay Item Description]],(Table_Quantities[[#This Row],[3]]+ML+3))," ",""))))-1,LEN(Table_Quantities[[#This Row],[Pay Item Description]]))</f>
        <v>48</v>
      </c>
      <c r="AK50" s="195">
        <f>IFERROR(FIND("%%",SUBSTITUTE(Table_Quantities[[#This Row],[Pay Item Description]]," ","%%",Table_Quantities[[#This Row],[4]]+ML+4-LEN(SUBSTITUTE(LEFT(Table_Quantities[[#This Row],[Pay Item Description]],(Table_Quantities[[#This Row],[4]]+ML+4))," ",""))))-1,LEN(Table_Quantities[[#This Row],[Pay Item Description]]))</f>
        <v>48</v>
      </c>
      <c r="AL50" s="195">
        <f>IFERROR(FIND("%%",SUBSTITUTE(Table_Quantities[[#This Row],[Pay Item Description]]," ","%%",Table_Quantities[[#This Row],[5]]+ML+5-LEN(SUBSTITUTE(LEFT(Table_Quantities[[#This Row],[Pay Item Description]],(Table_Quantities[[#This Row],[5]]+ML+5))," ",""))))-1,LEN(Table_Quantities[[#This Row],[Pay Item Description]]))</f>
        <v>48</v>
      </c>
      <c r="AM50" s="195" t="str">
        <f>TRIM(MID(Table_Quantities[[#This Row],[Pay Item Description]],1,(Table_Quantities[[#This Row],[1]])))</f>
        <v>Erosion</v>
      </c>
      <c r="AN50" s="195" t="str">
        <f>TRIM(MID(Table_Quantities[[#This Row],[Pay Item Description]],Table_Quantities[[#This Row],[1]]+1,(Table_Quantities[[#This Row],[2]]-Table_Quantities[[#This Row],[1]])))</f>
        <v>Control, Inlet</v>
      </c>
      <c r="AO50" s="195" t="str">
        <f>TRIM(MID(Table_Quantities[[#This Row],[Pay Item Description]],Table_Quantities[[#This Row],[2]]+1,(Table_Quantities[[#This Row],[3]]-Table_Quantities[[#This Row],[2]])))</f>
        <v>Protection,</v>
      </c>
      <c r="AP50" s="195" t="str">
        <f>TRIM(MID(Table_Quantities[[#This Row],[Pay Item Description]],Table_Quantities[[#This Row],[3]]+1,(Table_Quantities[[#This Row],[4]]-Table_Quantities[[#This Row],[3]])))</f>
        <v>Sediment Trap</v>
      </c>
      <c r="AQ50" s="195" t="str">
        <f>TRIM(MID(Table_Quantities[[#This Row],[Pay Item Description]],Table_Quantities[[#This Row],[4]]+1,(Table_Quantities[[#This Row],[5]]-Table_Quantities[[#This Row],[4]])))</f>
        <v/>
      </c>
      <c r="AR50" s="195" t="str">
        <f>TRIM(MID(Table_Quantities[[#This Row],[Pay Item Description]],Table_Quantities[[#This Row],[5]]+1,(Table_Quantities[[#This Row],[6]]-Table_Quantities[[#This Row],[5]])))</f>
        <v/>
      </c>
      <c r="AS50" s="195">
        <f>IF(ISBLANK(Table_Quantities[[#This Row],[Funding Code]]),"",INDEX(Table_Funding[#Data],MATCH(Table_Quantities[[#This Row],[Funding Code]],Table_Funding[Funding Code],0),MATCH("Bridge Number",Table_Funding[#Headers],0)))</f>
        <v>0</v>
      </c>
      <c r="AT50"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Inlet Protection, Sediment Trap</v>
      </c>
      <c r="AU50" s="197"/>
      <c r="AV50" s="197"/>
      <c r="AW50" s="204"/>
      <c r="AX50" s="204"/>
      <c r="AY50" s="204"/>
    </row>
    <row r="51" spans="1:51" s="10" customFormat="1" hidden="1" x14ac:dyDescent="0.25">
      <c r="A51" s="245"/>
      <c r="B51" s="132" t="s">
        <v>7944</v>
      </c>
      <c r="C51" s="200" t="s">
        <v>14714</v>
      </c>
      <c r="D51" s="65" t="s">
        <v>14681</v>
      </c>
      <c r="E51" s="66"/>
      <c r="F51" s="66"/>
      <c r="G51" s="65"/>
      <c r="H51" s="161" t="str">
        <f>IF(ISBLANK(Table_Quantities[[#This Row],[Pay Item]]),"",INDEX(Table_PayItems[],MATCH(Table_Quantities[[#This Row],[Pay Item]],Table_PayItems[Concentrated Name],0),ITEM_NO))</f>
        <v>2080024</v>
      </c>
      <c r="I51" s="201" t="s">
        <v>14591</v>
      </c>
      <c r="J51" s="254"/>
      <c r="K51" s="202">
        <v>1</v>
      </c>
      <c r="L51" s="193" t="str">
        <f>IF(ISBLANK(Table_Quantities[[#This Row],[Pay Item]]),"",INDEX(Table_PayItems[#Data],MATCH(Table_Quantities[[#This Row],[Pay Item]],Table_PayItems[Concentrated Name],0),ITEM_UNITS))</f>
        <v>Ea</v>
      </c>
      <c r="M51" s="166"/>
      <c r="N51" s="194" t="str">
        <f>IF(AND(Table_Quantities[[#This Row],[Unit Price]]&gt;0,NOT(ISBLANK(Table_Quantities[[#This Row],[QuantityCalc]]))),Table_Quantities[[#This Row],[QuantityCalc]]*Table_Quantities[[#This Row],[Unit Price]],"")</f>
        <v/>
      </c>
      <c r="O51" s="194" t="str">
        <f>IF(OR(ISBLANK(Table_Quantities[[#This Row],[Funding Code]]),ISBLANK(Table_Quantities[[#This Row],[BreakdownID]])),"",Table_Quantities[[#This Row],[Funding Code]]&amp;" - "&amp;Table_Quantities[[#This Row],[BreakdownID]])</f>
        <v>123456 - 0001 - 80</v>
      </c>
      <c r="P51" s="194">
        <v>47</v>
      </c>
      <c r="Q51" s="194" t="str">
        <f>IF(ISBLANK(Table_Quantities[[#This Row],[Funding Code]]),"","JN "&amp;INDEX(Table_Funding[#Data],MATCH(Table_Quantities[[#This Row],[Funding Code]],Table_Funding[Funding Code],0),2))</f>
        <v>JN 123456</v>
      </c>
      <c r="R51" s="195" t="str">
        <f>IF(ISBLANK(Table_Quantities[[#This Row],[Pay Item]]),"",INDEX(Table_PayItems[#Data],MATCH(Table_Quantities[[#This Row],[Pay Item]],Table_PayItems[Concentrated Name],0),ITEM_SSSP))</f>
        <v>208A, 910A</v>
      </c>
      <c r="S51" s="201"/>
      <c r="T51" s="200"/>
      <c r="U51" s="200"/>
      <c r="V51" s="193">
        <v>1</v>
      </c>
      <c r="W51" s="195" t="str">
        <f>IF(ISBLANK(Table_Quantities[[#This Row],[Pay Item]]),"",INDEX(Table_PayItems[#Data],MATCH(Table_Quantities[[#This Row],[Pay Item]],Table_PayItems[Concentrated Name],0),ITEM_DESCRIPTION))</f>
        <v>Erosion Control, Inlet Protection, Sediment Trap</v>
      </c>
      <c r="X51" s="195" t="str">
        <f>IF(Table_Quantities[[#This Row],[Supplementary Description]]="","",IF(LEN(Table_Quantities[[#This Row],[Supplementary Description]])&gt;40, LEFT(Table_Quantities[[#This Row],[Supplementary Description]],40), Table_Quantities[[#This Row],[Supplementary Description]]))</f>
        <v/>
      </c>
      <c r="Y51" s="200" t="str">
        <f>IF(LEN(Table_Quantities[[#This Row],[Supplementary Description]])&gt;40, RIGHT(Table_Quantities[[#This Row],[Supplementary Description]],LEN(Table_Quantities[[#This Row],[Supplementary Description]])-40), "")</f>
        <v/>
      </c>
      <c r="Z51"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51"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26</v>
      </c>
      <c r="AB51" s="195" t="str">
        <f>IF(MID(Table_Quantities[Item No.],4,1)="7",Table_Quantities[[#This Row],[Supplemental1]]&amp;Table_Quantities[[#This Row],[Supplemental2]],Table_Quantities[[#This Row],[Description]])</f>
        <v>Erosion Control, Inlet Protection, Sediment Trap</v>
      </c>
      <c r="AC51"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5</v>
      </c>
      <c r="AD51" s="195" t="str">
        <f>IF(ISBLANK(Table_Quantities[[#This Row],[Funding Code]]),"",RIGHT(Table_Quantities[[#This Row],[Funding Code]],4))</f>
        <v>0001</v>
      </c>
      <c r="AE51" s="195" t="str">
        <f>IF(ISBLANK(Table_Quantities[[#This Row],[Funding Code]]),"","CAT "&amp;Table_Quantities[[#This Row],[Category]])</f>
        <v>CAT 0001</v>
      </c>
      <c r="AF51"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51" s="195">
        <f>IFERROR(FIND("%%",SUBSTITUTE(Table_Quantities[[#This Row],[Pay Item Description]]," ","%%",ML-LEN(SUBSTITUTE(LEFT(Table_Quantities[[#This Row],[Pay Item Description]],ML)," ","")))),LEN(Table_Quantities[[#This Row],[Pay Item Description]]))</f>
        <v>8</v>
      </c>
      <c r="AH51" s="195">
        <f>IFERROR(FIND("%%",SUBSTITUTE(Table_Quantities[[#This Row],[Pay Item Description]]," ","%%",Table_Quantities[[#This Row],[1]]+ML+1-LEN(SUBSTITUTE(LEFT(Table_Quantities[[#This Row],[Pay Item Description]],(Table_Quantities[[#This Row],[1]]+ML+1))," ",""))))-1,LEN(Table_Quantities[[#This Row],[Pay Item Description]]))</f>
        <v>22</v>
      </c>
      <c r="AI51" s="195">
        <f>IFERROR(FIND("%%",SUBSTITUTE(Table_Quantities[[#This Row],[Pay Item Description]]," ","%%",Table_Quantities[[#This Row],[2]]+ML+2-LEN(SUBSTITUTE(LEFT(Table_Quantities[[#This Row],[Pay Item Description]],(Table_Quantities[[#This Row],[2]]+ML+2))," ",""))))-1,LEN(Table_Quantities[[#This Row],[Pay Item Description]]))</f>
        <v>34</v>
      </c>
      <c r="AJ51" s="195">
        <f>IFERROR(FIND("%%",SUBSTITUTE(Table_Quantities[[#This Row],[Pay Item Description]]," ","%%",Table_Quantities[[#This Row],[3]]+ML+3-LEN(SUBSTITUTE(LEFT(Table_Quantities[[#This Row],[Pay Item Description]],(Table_Quantities[[#This Row],[3]]+ML+3))," ",""))))-1,LEN(Table_Quantities[[#This Row],[Pay Item Description]]))</f>
        <v>48</v>
      </c>
      <c r="AK51" s="195">
        <f>IFERROR(FIND("%%",SUBSTITUTE(Table_Quantities[[#This Row],[Pay Item Description]]," ","%%",Table_Quantities[[#This Row],[4]]+ML+4-LEN(SUBSTITUTE(LEFT(Table_Quantities[[#This Row],[Pay Item Description]],(Table_Quantities[[#This Row],[4]]+ML+4))," ",""))))-1,LEN(Table_Quantities[[#This Row],[Pay Item Description]]))</f>
        <v>48</v>
      </c>
      <c r="AL51" s="195">
        <f>IFERROR(FIND("%%",SUBSTITUTE(Table_Quantities[[#This Row],[Pay Item Description]]," ","%%",Table_Quantities[[#This Row],[5]]+ML+5-LEN(SUBSTITUTE(LEFT(Table_Quantities[[#This Row],[Pay Item Description]],(Table_Quantities[[#This Row],[5]]+ML+5))," ",""))))-1,LEN(Table_Quantities[[#This Row],[Pay Item Description]]))</f>
        <v>48</v>
      </c>
      <c r="AM51" s="195" t="str">
        <f>TRIM(MID(Table_Quantities[[#This Row],[Pay Item Description]],1,(Table_Quantities[[#This Row],[1]])))</f>
        <v>Erosion</v>
      </c>
      <c r="AN51" s="195" t="str">
        <f>TRIM(MID(Table_Quantities[[#This Row],[Pay Item Description]],Table_Quantities[[#This Row],[1]]+1,(Table_Quantities[[#This Row],[2]]-Table_Quantities[[#This Row],[1]])))</f>
        <v>Control, Inlet</v>
      </c>
      <c r="AO51" s="195" t="str">
        <f>TRIM(MID(Table_Quantities[[#This Row],[Pay Item Description]],Table_Quantities[[#This Row],[2]]+1,(Table_Quantities[[#This Row],[3]]-Table_Quantities[[#This Row],[2]])))</f>
        <v>Protection,</v>
      </c>
      <c r="AP51" s="195" t="str">
        <f>TRIM(MID(Table_Quantities[[#This Row],[Pay Item Description]],Table_Quantities[[#This Row],[3]]+1,(Table_Quantities[[#This Row],[4]]-Table_Quantities[[#This Row],[3]])))</f>
        <v>Sediment Trap</v>
      </c>
      <c r="AQ51" s="195" t="str">
        <f>TRIM(MID(Table_Quantities[[#This Row],[Pay Item Description]],Table_Quantities[[#This Row],[4]]+1,(Table_Quantities[[#This Row],[5]]-Table_Quantities[[#This Row],[4]])))</f>
        <v/>
      </c>
      <c r="AR51" s="195" t="str">
        <f>TRIM(MID(Table_Quantities[[#This Row],[Pay Item Description]],Table_Quantities[[#This Row],[5]]+1,(Table_Quantities[[#This Row],[6]]-Table_Quantities[[#This Row],[5]])))</f>
        <v/>
      </c>
      <c r="AS51" s="195">
        <f>IF(ISBLANK(Table_Quantities[[#This Row],[Funding Code]]),"",INDEX(Table_Funding[#Data],MATCH(Table_Quantities[[#This Row],[Funding Code]],Table_Funding[Funding Code],0),MATCH("Bridge Number",Table_Funding[#Headers],0)))</f>
        <v>0</v>
      </c>
      <c r="AT51"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Inlet Protection, Sediment Trap</v>
      </c>
      <c r="AU51" s="197"/>
      <c r="AV51" s="197"/>
      <c r="AW51" s="204"/>
      <c r="AX51" s="204"/>
      <c r="AY51" s="204"/>
    </row>
    <row r="52" spans="1:51" s="10" customFormat="1" hidden="1" x14ac:dyDescent="0.25">
      <c r="A52" s="245"/>
      <c r="B52" s="132" t="s">
        <v>7944</v>
      </c>
      <c r="C52" s="200" t="s">
        <v>14714</v>
      </c>
      <c r="D52" s="65" t="s">
        <v>14681</v>
      </c>
      <c r="E52" s="66"/>
      <c r="F52" s="66"/>
      <c r="G52" s="65"/>
      <c r="H52" s="161" t="str">
        <f>IF(ISBLANK(Table_Quantities[[#This Row],[Pay Item]]),"",INDEX(Table_PayItems[],MATCH(Table_Quantities[[#This Row],[Pay Item]],Table_PayItems[Concentrated Name],0),ITEM_NO))</f>
        <v>2080024</v>
      </c>
      <c r="I52" s="201" t="s">
        <v>14591</v>
      </c>
      <c r="J52" s="254"/>
      <c r="K52" s="202">
        <v>3</v>
      </c>
      <c r="L52" s="193" t="str">
        <f>IF(ISBLANK(Table_Quantities[[#This Row],[Pay Item]]),"",INDEX(Table_PayItems[#Data],MATCH(Table_Quantities[[#This Row],[Pay Item]],Table_PayItems[Concentrated Name],0),ITEM_UNITS))</f>
        <v>Ea</v>
      </c>
      <c r="M52" s="166"/>
      <c r="N52" s="194" t="str">
        <f>IF(AND(Table_Quantities[[#This Row],[Unit Price]]&gt;0,NOT(ISBLANK(Table_Quantities[[#This Row],[QuantityCalc]]))),Table_Quantities[[#This Row],[QuantityCalc]]*Table_Quantities[[#This Row],[Unit Price]],"")</f>
        <v/>
      </c>
      <c r="O52" s="194" t="str">
        <f>IF(OR(ISBLANK(Table_Quantities[[#This Row],[Funding Code]]),ISBLANK(Table_Quantities[[#This Row],[BreakdownID]])),"",Table_Quantities[[#This Row],[Funding Code]]&amp;" - "&amp;Table_Quantities[[#This Row],[BreakdownID]])</f>
        <v>123456 - 0001 - 80</v>
      </c>
      <c r="P52" s="194">
        <v>48</v>
      </c>
      <c r="Q52" s="194" t="str">
        <f>IF(ISBLANK(Table_Quantities[[#This Row],[Funding Code]]),"","JN "&amp;INDEX(Table_Funding[#Data],MATCH(Table_Quantities[[#This Row],[Funding Code]],Table_Funding[Funding Code],0),2))</f>
        <v>JN 123456</v>
      </c>
      <c r="R52" s="195" t="str">
        <f>IF(ISBLANK(Table_Quantities[[#This Row],[Pay Item]]),"",INDEX(Table_PayItems[#Data],MATCH(Table_Quantities[[#This Row],[Pay Item]],Table_PayItems[Concentrated Name],0),ITEM_SSSP))</f>
        <v>208A, 910A</v>
      </c>
      <c r="S52" s="201"/>
      <c r="T52" s="200"/>
      <c r="U52" s="200"/>
      <c r="V52" s="193">
        <v>3</v>
      </c>
      <c r="W52" s="195" t="str">
        <f>IF(ISBLANK(Table_Quantities[[#This Row],[Pay Item]]),"",INDEX(Table_PayItems[#Data],MATCH(Table_Quantities[[#This Row],[Pay Item]],Table_PayItems[Concentrated Name],0),ITEM_DESCRIPTION))</f>
        <v>Erosion Control, Inlet Protection, Sediment Trap</v>
      </c>
      <c r="X52" s="195" t="str">
        <f>IF(Table_Quantities[[#This Row],[Supplementary Description]]="","",IF(LEN(Table_Quantities[[#This Row],[Supplementary Description]])&gt;40, LEFT(Table_Quantities[[#This Row],[Supplementary Description]],40), Table_Quantities[[#This Row],[Supplementary Description]]))</f>
        <v/>
      </c>
      <c r="Y52" s="200" t="str">
        <f>IF(LEN(Table_Quantities[[#This Row],[Supplementary Description]])&gt;40, RIGHT(Table_Quantities[[#This Row],[Supplementary Description]],LEN(Table_Quantities[[#This Row],[Supplementary Description]])-40), "")</f>
        <v/>
      </c>
      <c r="Z52"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52"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26</v>
      </c>
      <c r="AB52" s="195" t="str">
        <f>IF(MID(Table_Quantities[Item No.],4,1)="7",Table_Quantities[[#This Row],[Supplemental1]]&amp;Table_Quantities[[#This Row],[Supplemental2]],Table_Quantities[[#This Row],[Description]])</f>
        <v>Erosion Control, Inlet Protection, Sediment Trap</v>
      </c>
      <c r="AC52"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6</v>
      </c>
      <c r="AD52" s="195" t="str">
        <f>IF(ISBLANK(Table_Quantities[[#This Row],[Funding Code]]),"",RIGHT(Table_Quantities[[#This Row],[Funding Code]],4))</f>
        <v>0001</v>
      </c>
      <c r="AE52" s="195" t="str">
        <f>IF(ISBLANK(Table_Quantities[[#This Row],[Funding Code]]),"","CAT "&amp;Table_Quantities[[#This Row],[Category]])</f>
        <v>CAT 0001</v>
      </c>
      <c r="AF52"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52" s="195">
        <f>IFERROR(FIND("%%",SUBSTITUTE(Table_Quantities[[#This Row],[Pay Item Description]]," ","%%",ML-LEN(SUBSTITUTE(LEFT(Table_Quantities[[#This Row],[Pay Item Description]],ML)," ","")))),LEN(Table_Quantities[[#This Row],[Pay Item Description]]))</f>
        <v>8</v>
      </c>
      <c r="AH52" s="195">
        <f>IFERROR(FIND("%%",SUBSTITUTE(Table_Quantities[[#This Row],[Pay Item Description]]," ","%%",Table_Quantities[[#This Row],[1]]+ML+1-LEN(SUBSTITUTE(LEFT(Table_Quantities[[#This Row],[Pay Item Description]],(Table_Quantities[[#This Row],[1]]+ML+1))," ",""))))-1,LEN(Table_Quantities[[#This Row],[Pay Item Description]]))</f>
        <v>22</v>
      </c>
      <c r="AI52" s="195">
        <f>IFERROR(FIND("%%",SUBSTITUTE(Table_Quantities[[#This Row],[Pay Item Description]]," ","%%",Table_Quantities[[#This Row],[2]]+ML+2-LEN(SUBSTITUTE(LEFT(Table_Quantities[[#This Row],[Pay Item Description]],(Table_Quantities[[#This Row],[2]]+ML+2))," ",""))))-1,LEN(Table_Quantities[[#This Row],[Pay Item Description]]))</f>
        <v>34</v>
      </c>
      <c r="AJ52" s="195">
        <f>IFERROR(FIND("%%",SUBSTITUTE(Table_Quantities[[#This Row],[Pay Item Description]]," ","%%",Table_Quantities[[#This Row],[3]]+ML+3-LEN(SUBSTITUTE(LEFT(Table_Quantities[[#This Row],[Pay Item Description]],(Table_Quantities[[#This Row],[3]]+ML+3))," ",""))))-1,LEN(Table_Quantities[[#This Row],[Pay Item Description]]))</f>
        <v>48</v>
      </c>
      <c r="AK52" s="195">
        <f>IFERROR(FIND("%%",SUBSTITUTE(Table_Quantities[[#This Row],[Pay Item Description]]," ","%%",Table_Quantities[[#This Row],[4]]+ML+4-LEN(SUBSTITUTE(LEFT(Table_Quantities[[#This Row],[Pay Item Description]],(Table_Quantities[[#This Row],[4]]+ML+4))," ",""))))-1,LEN(Table_Quantities[[#This Row],[Pay Item Description]]))</f>
        <v>48</v>
      </c>
      <c r="AL52" s="195">
        <f>IFERROR(FIND("%%",SUBSTITUTE(Table_Quantities[[#This Row],[Pay Item Description]]," ","%%",Table_Quantities[[#This Row],[5]]+ML+5-LEN(SUBSTITUTE(LEFT(Table_Quantities[[#This Row],[Pay Item Description]],(Table_Quantities[[#This Row],[5]]+ML+5))," ",""))))-1,LEN(Table_Quantities[[#This Row],[Pay Item Description]]))</f>
        <v>48</v>
      </c>
      <c r="AM52" s="195" t="str">
        <f>TRIM(MID(Table_Quantities[[#This Row],[Pay Item Description]],1,(Table_Quantities[[#This Row],[1]])))</f>
        <v>Erosion</v>
      </c>
      <c r="AN52" s="195" t="str">
        <f>TRIM(MID(Table_Quantities[[#This Row],[Pay Item Description]],Table_Quantities[[#This Row],[1]]+1,(Table_Quantities[[#This Row],[2]]-Table_Quantities[[#This Row],[1]])))</f>
        <v>Control, Inlet</v>
      </c>
      <c r="AO52" s="195" t="str">
        <f>TRIM(MID(Table_Quantities[[#This Row],[Pay Item Description]],Table_Quantities[[#This Row],[2]]+1,(Table_Quantities[[#This Row],[3]]-Table_Quantities[[#This Row],[2]])))</f>
        <v>Protection,</v>
      </c>
      <c r="AP52" s="195" t="str">
        <f>TRIM(MID(Table_Quantities[[#This Row],[Pay Item Description]],Table_Quantities[[#This Row],[3]]+1,(Table_Quantities[[#This Row],[4]]-Table_Quantities[[#This Row],[3]])))</f>
        <v>Sediment Trap</v>
      </c>
      <c r="AQ52" s="195" t="str">
        <f>TRIM(MID(Table_Quantities[[#This Row],[Pay Item Description]],Table_Quantities[[#This Row],[4]]+1,(Table_Quantities[[#This Row],[5]]-Table_Quantities[[#This Row],[4]])))</f>
        <v/>
      </c>
      <c r="AR52" s="195" t="str">
        <f>TRIM(MID(Table_Quantities[[#This Row],[Pay Item Description]],Table_Quantities[[#This Row],[5]]+1,(Table_Quantities[[#This Row],[6]]-Table_Quantities[[#This Row],[5]])))</f>
        <v/>
      </c>
      <c r="AS52" s="195">
        <f>IF(ISBLANK(Table_Quantities[[#This Row],[Funding Code]]),"",INDEX(Table_Funding[#Data],MATCH(Table_Quantities[[#This Row],[Funding Code]],Table_Funding[Funding Code],0),MATCH("Bridge Number",Table_Funding[#Headers],0)))</f>
        <v>0</v>
      </c>
      <c r="AT52"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Inlet Protection, Sediment Trap</v>
      </c>
      <c r="AU52" s="197"/>
      <c r="AV52" s="197"/>
      <c r="AW52" s="204"/>
      <c r="AX52" s="204"/>
      <c r="AY52" s="204"/>
    </row>
    <row r="53" spans="1:51" s="10" customFormat="1" hidden="1" x14ac:dyDescent="0.25">
      <c r="A53" s="245"/>
      <c r="B53" s="132" t="s">
        <v>7944</v>
      </c>
      <c r="C53" s="200" t="s">
        <v>14714</v>
      </c>
      <c r="D53" s="65" t="s">
        <v>14681</v>
      </c>
      <c r="E53" s="66"/>
      <c r="F53" s="66"/>
      <c r="G53" s="65"/>
      <c r="H53" s="161" t="str">
        <f>IF(ISBLANK(Table_Quantities[[#This Row],[Pay Item]]),"",INDEX(Table_PayItems[],MATCH(Table_Quantities[[#This Row],[Pay Item]],Table_PayItems[Concentrated Name],0),ITEM_NO))</f>
        <v>2080024</v>
      </c>
      <c r="I53" s="201" t="s">
        <v>14591</v>
      </c>
      <c r="J53" s="254"/>
      <c r="K53" s="202">
        <v>1</v>
      </c>
      <c r="L53" s="193" t="str">
        <f>IF(ISBLANK(Table_Quantities[[#This Row],[Pay Item]]),"",INDEX(Table_PayItems[#Data],MATCH(Table_Quantities[[#This Row],[Pay Item]],Table_PayItems[Concentrated Name],0),ITEM_UNITS))</f>
        <v>Ea</v>
      </c>
      <c r="M53" s="166"/>
      <c r="N53" s="194" t="str">
        <f>IF(AND(Table_Quantities[[#This Row],[Unit Price]]&gt;0,NOT(ISBLANK(Table_Quantities[[#This Row],[QuantityCalc]]))),Table_Quantities[[#This Row],[QuantityCalc]]*Table_Quantities[[#This Row],[Unit Price]],"")</f>
        <v/>
      </c>
      <c r="O53" s="194" t="str">
        <f>IF(OR(ISBLANK(Table_Quantities[[#This Row],[Funding Code]]),ISBLANK(Table_Quantities[[#This Row],[BreakdownID]])),"",Table_Quantities[[#This Row],[Funding Code]]&amp;" - "&amp;Table_Quantities[[#This Row],[BreakdownID]])</f>
        <v>123456 - 0001 - 80</v>
      </c>
      <c r="P53" s="194">
        <v>49</v>
      </c>
      <c r="Q53" s="194" t="str">
        <f>IF(ISBLANK(Table_Quantities[[#This Row],[Funding Code]]),"","JN "&amp;INDEX(Table_Funding[#Data],MATCH(Table_Quantities[[#This Row],[Funding Code]],Table_Funding[Funding Code],0),2))</f>
        <v>JN 123456</v>
      </c>
      <c r="R53" s="195" t="str">
        <f>IF(ISBLANK(Table_Quantities[[#This Row],[Pay Item]]),"",INDEX(Table_PayItems[#Data],MATCH(Table_Quantities[[#This Row],[Pay Item]],Table_PayItems[Concentrated Name],0),ITEM_SSSP))</f>
        <v>208A, 910A</v>
      </c>
      <c r="S53" s="201"/>
      <c r="T53" s="200"/>
      <c r="U53" s="200"/>
      <c r="V53" s="193">
        <v>1</v>
      </c>
      <c r="W53" s="195" t="str">
        <f>IF(ISBLANK(Table_Quantities[[#This Row],[Pay Item]]),"",INDEX(Table_PayItems[#Data],MATCH(Table_Quantities[[#This Row],[Pay Item]],Table_PayItems[Concentrated Name],0),ITEM_DESCRIPTION))</f>
        <v>Erosion Control, Inlet Protection, Sediment Trap</v>
      </c>
      <c r="X53" s="195" t="str">
        <f>IF(Table_Quantities[[#This Row],[Supplementary Description]]="","",IF(LEN(Table_Quantities[[#This Row],[Supplementary Description]])&gt;40, LEFT(Table_Quantities[[#This Row],[Supplementary Description]],40), Table_Quantities[[#This Row],[Supplementary Description]]))</f>
        <v/>
      </c>
      <c r="Y53" s="200" t="str">
        <f>IF(LEN(Table_Quantities[[#This Row],[Supplementary Description]])&gt;40, RIGHT(Table_Quantities[[#This Row],[Supplementary Description]],LEN(Table_Quantities[[#This Row],[Supplementary Description]])-40), "")</f>
        <v/>
      </c>
      <c r="Z53"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53"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26</v>
      </c>
      <c r="AB53" s="195" t="str">
        <f>IF(MID(Table_Quantities[Item No.],4,1)="7",Table_Quantities[[#This Row],[Supplemental1]]&amp;Table_Quantities[[#This Row],[Supplemental2]],Table_Quantities[[#This Row],[Description]])</f>
        <v>Erosion Control, Inlet Protection, Sediment Trap</v>
      </c>
      <c r="AC53"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7</v>
      </c>
      <c r="AD53" s="195" t="str">
        <f>IF(ISBLANK(Table_Quantities[[#This Row],[Funding Code]]),"",RIGHT(Table_Quantities[[#This Row],[Funding Code]],4))</f>
        <v>0001</v>
      </c>
      <c r="AE53" s="195" t="str">
        <f>IF(ISBLANK(Table_Quantities[[#This Row],[Funding Code]]),"","CAT "&amp;Table_Quantities[[#This Row],[Category]])</f>
        <v>CAT 0001</v>
      </c>
      <c r="AF53"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53" s="195">
        <f>IFERROR(FIND("%%",SUBSTITUTE(Table_Quantities[[#This Row],[Pay Item Description]]," ","%%",ML-LEN(SUBSTITUTE(LEFT(Table_Quantities[[#This Row],[Pay Item Description]],ML)," ","")))),LEN(Table_Quantities[[#This Row],[Pay Item Description]]))</f>
        <v>8</v>
      </c>
      <c r="AH53" s="195">
        <f>IFERROR(FIND("%%",SUBSTITUTE(Table_Quantities[[#This Row],[Pay Item Description]]," ","%%",Table_Quantities[[#This Row],[1]]+ML+1-LEN(SUBSTITUTE(LEFT(Table_Quantities[[#This Row],[Pay Item Description]],(Table_Quantities[[#This Row],[1]]+ML+1))," ",""))))-1,LEN(Table_Quantities[[#This Row],[Pay Item Description]]))</f>
        <v>22</v>
      </c>
      <c r="AI53" s="195">
        <f>IFERROR(FIND("%%",SUBSTITUTE(Table_Quantities[[#This Row],[Pay Item Description]]," ","%%",Table_Quantities[[#This Row],[2]]+ML+2-LEN(SUBSTITUTE(LEFT(Table_Quantities[[#This Row],[Pay Item Description]],(Table_Quantities[[#This Row],[2]]+ML+2))," ",""))))-1,LEN(Table_Quantities[[#This Row],[Pay Item Description]]))</f>
        <v>34</v>
      </c>
      <c r="AJ53" s="195">
        <f>IFERROR(FIND("%%",SUBSTITUTE(Table_Quantities[[#This Row],[Pay Item Description]]," ","%%",Table_Quantities[[#This Row],[3]]+ML+3-LEN(SUBSTITUTE(LEFT(Table_Quantities[[#This Row],[Pay Item Description]],(Table_Quantities[[#This Row],[3]]+ML+3))," ",""))))-1,LEN(Table_Quantities[[#This Row],[Pay Item Description]]))</f>
        <v>48</v>
      </c>
      <c r="AK53" s="195">
        <f>IFERROR(FIND("%%",SUBSTITUTE(Table_Quantities[[#This Row],[Pay Item Description]]," ","%%",Table_Quantities[[#This Row],[4]]+ML+4-LEN(SUBSTITUTE(LEFT(Table_Quantities[[#This Row],[Pay Item Description]],(Table_Quantities[[#This Row],[4]]+ML+4))," ",""))))-1,LEN(Table_Quantities[[#This Row],[Pay Item Description]]))</f>
        <v>48</v>
      </c>
      <c r="AL53" s="195">
        <f>IFERROR(FIND("%%",SUBSTITUTE(Table_Quantities[[#This Row],[Pay Item Description]]," ","%%",Table_Quantities[[#This Row],[5]]+ML+5-LEN(SUBSTITUTE(LEFT(Table_Quantities[[#This Row],[Pay Item Description]],(Table_Quantities[[#This Row],[5]]+ML+5))," ",""))))-1,LEN(Table_Quantities[[#This Row],[Pay Item Description]]))</f>
        <v>48</v>
      </c>
      <c r="AM53" s="195" t="str">
        <f>TRIM(MID(Table_Quantities[[#This Row],[Pay Item Description]],1,(Table_Quantities[[#This Row],[1]])))</f>
        <v>Erosion</v>
      </c>
      <c r="AN53" s="195" t="str">
        <f>TRIM(MID(Table_Quantities[[#This Row],[Pay Item Description]],Table_Quantities[[#This Row],[1]]+1,(Table_Quantities[[#This Row],[2]]-Table_Quantities[[#This Row],[1]])))</f>
        <v>Control, Inlet</v>
      </c>
      <c r="AO53" s="195" t="str">
        <f>TRIM(MID(Table_Quantities[[#This Row],[Pay Item Description]],Table_Quantities[[#This Row],[2]]+1,(Table_Quantities[[#This Row],[3]]-Table_Quantities[[#This Row],[2]])))</f>
        <v>Protection,</v>
      </c>
      <c r="AP53" s="195" t="str">
        <f>TRIM(MID(Table_Quantities[[#This Row],[Pay Item Description]],Table_Quantities[[#This Row],[3]]+1,(Table_Quantities[[#This Row],[4]]-Table_Quantities[[#This Row],[3]])))</f>
        <v>Sediment Trap</v>
      </c>
      <c r="AQ53" s="195" t="str">
        <f>TRIM(MID(Table_Quantities[[#This Row],[Pay Item Description]],Table_Quantities[[#This Row],[4]]+1,(Table_Quantities[[#This Row],[5]]-Table_Quantities[[#This Row],[4]])))</f>
        <v/>
      </c>
      <c r="AR53" s="195" t="str">
        <f>TRIM(MID(Table_Quantities[[#This Row],[Pay Item Description]],Table_Quantities[[#This Row],[5]]+1,(Table_Quantities[[#This Row],[6]]-Table_Quantities[[#This Row],[5]])))</f>
        <v/>
      </c>
      <c r="AS53" s="195">
        <f>IF(ISBLANK(Table_Quantities[[#This Row],[Funding Code]]),"",INDEX(Table_Funding[#Data],MATCH(Table_Quantities[[#This Row],[Funding Code]],Table_Funding[Funding Code],0),MATCH("Bridge Number",Table_Funding[#Headers],0)))</f>
        <v>0</v>
      </c>
      <c r="AT53"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Inlet Protection, Sediment Trap</v>
      </c>
      <c r="AU53" s="197"/>
      <c r="AV53" s="197"/>
      <c r="AW53" s="204"/>
      <c r="AX53" s="204"/>
      <c r="AY53" s="204"/>
    </row>
    <row r="54" spans="1:51" s="10" customFormat="1" hidden="1" x14ac:dyDescent="0.25">
      <c r="A54" s="245"/>
      <c r="B54" s="132" t="s">
        <v>7944</v>
      </c>
      <c r="C54" s="200" t="s">
        <v>14714</v>
      </c>
      <c r="D54" s="65" t="s">
        <v>14681</v>
      </c>
      <c r="E54" s="66"/>
      <c r="F54" s="66"/>
      <c r="G54" s="65"/>
      <c r="H54" s="161" t="str">
        <f>IF(ISBLANK(Table_Quantities[[#This Row],[Pay Item]]),"",INDEX(Table_PayItems[],MATCH(Table_Quantities[[#This Row],[Pay Item]],Table_PayItems[Concentrated Name],0),ITEM_NO))</f>
        <v>2080026</v>
      </c>
      <c r="I54" s="201" t="s">
        <v>14682</v>
      </c>
      <c r="J54" s="254"/>
      <c r="K54" s="202">
        <v>5</v>
      </c>
      <c r="L54" s="193" t="str">
        <f>IF(ISBLANK(Table_Quantities[[#This Row],[Pay Item]]),"",INDEX(Table_PayItems[#Data],MATCH(Table_Quantities[[#This Row],[Pay Item]],Table_PayItems[Concentrated Name],0),ITEM_UNITS))</f>
        <v>Cyd</v>
      </c>
      <c r="M54" s="166"/>
      <c r="N54" s="194" t="str">
        <f>IF(AND(Table_Quantities[[#This Row],[Unit Price]]&gt;0,NOT(ISBLANK(Table_Quantities[[#This Row],[QuantityCalc]]))),Table_Quantities[[#This Row],[QuantityCalc]]*Table_Quantities[[#This Row],[Unit Price]],"")</f>
        <v/>
      </c>
      <c r="O54" s="194" t="str">
        <f>IF(OR(ISBLANK(Table_Quantities[[#This Row],[Funding Code]]),ISBLANK(Table_Quantities[[#This Row],[BreakdownID]])),"",Table_Quantities[[#This Row],[Funding Code]]&amp;" - "&amp;Table_Quantities[[#This Row],[BreakdownID]])</f>
        <v>123456 - 0001 - 80</v>
      </c>
      <c r="P54" s="194">
        <v>50</v>
      </c>
      <c r="Q54" s="194" t="str">
        <f>IF(ISBLANK(Table_Quantities[[#This Row],[Funding Code]]),"","JN "&amp;INDEX(Table_Funding[#Data],MATCH(Table_Quantities[[#This Row],[Funding Code]],Table_Funding[Funding Code],0),2))</f>
        <v>JN 123456</v>
      </c>
      <c r="R54" s="195" t="str">
        <f>IF(ISBLANK(Table_Quantities[[#This Row],[Pay Item]]),"",INDEX(Table_PayItems[#Data],MATCH(Table_Quantities[[#This Row],[Pay Item]],Table_PayItems[Concentrated Name],0),ITEM_SSSP))</f>
        <v>208A, 910A</v>
      </c>
      <c r="S54" s="201"/>
      <c r="T54" s="200"/>
      <c r="U54" s="200"/>
      <c r="V54" s="193">
        <v>5</v>
      </c>
      <c r="W54" s="195" t="str">
        <f>IF(ISBLANK(Table_Quantities[[#This Row],[Pay Item]]),"",INDEX(Table_PayItems[#Data],MATCH(Table_Quantities[[#This Row],[Pay Item]],Table_PayItems[Concentrated Name],0),ITEM_DESCRIPTION))</f>
        <v>Erosion Control, Maintenance, Sediment Removal</v>
      </c>
      <c r="X54" s="195" t="str">
        <f>IF(Table_Quantities[[#This Row],[Supplementary Description]]="","",IF(LEN(Table_Quantities[[#This Row],[Supplementary Description]])&gt;40, LEFT(Table_Quantities[[#This Row],[Supplementary Description]],40), Table_Quantities[[#This Row],[Supplementary Description]]))</f>
        <v/>
      </c>
      <c r="Y54" s="200" t="str">
        <f>IF(LEN(Table_Quantities[[#This Row],[Supplementary Description]])&gt;40, RIGHT(Table_Quantities[[#This Row],[Supplementary Description]],LEN(Table_Quantities[[#This Row],[Supplementary Description]])-40), "")</f>
        <v/>
      </c>
      <c r="Z54"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54"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130</v>
      </c>
      <c r="AB54" s="195" t="str">
        <f>IF(MID(Table_Quantities[Item No.],4,1)="7",Table_Quantities[[#This Row],[Supplemental1]]&amp;Table_Quantities[[#This Row],[Supplemental2]],Table_Quantities[[#This Row],[Description]])</f>
        <v>Erosion Control, Maintenance, Sediment Removal</v>
      </c>
      <c r="AC54"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54" s="195" t="str">
        <f>IF(ISBLANK(Table_Quantities[[#This Row],[Funding Code]]),"",RIGHT(Table_Quantities[[#This Row],[Funding Code]],4))</f>
        <v>0001</v>
      </c>
      <c r="AE54" s="195" t="str">
        <f>IF(ISBLANK(Table_Quantities[[#This Row],[Funding Code]]),"","CAT "&amp;Table_Quantities[[#This Row],[Category]])</f>
        <v>CAT 0001</v>
      </c>
      <c r="AF54"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54" s="195">
        <f>IFERROR(FIND("%%",SUBSTITUTE(Table_Quantities[[#This Row],[Pay Item Description]]," ","%%",ML-LEN(SUBSTITUTE(LEFT(Table_Quantities[[#This Row],[Pay Item Description]],ML)," ","")))),LEN(Table_Quantities[[#This Row],[Pay Item Description]]))</f>
        <v>8</v>
      </c>
      <c r="AH54" s="195">
        <f>IFERROR(FIND("%%",SUBSTITUTE(Table_Quantities[[#This Row],[Pay Item Description]]," ","%%",Table_Quantities[[#This Row],[1]]+ML+1-LEN(SUBSTITUTE(LEFT(Table_Quantities[[#This Row],[Pay Item Description]],(Table_Quantities[[#This Row],[1]]+ML+1))," ",""))))-1,LEN(Table_Quantities[[#This Row],[Pay Item Description]]))</f>
        <v>16</v>
      </c>
      <c r="AI54" s="195">
        <f>IFERROR(FIND("%%",SUBSTITUTE(Table_Quantities[[#This Row],[Pay Item Description]]," ","%%",Table_Quantities[[#This Row],[2]]+ML+2-LEN(SUBSTITUTE(LEFT(Table_Quantities[[#This Row],[Pay Item Description]],(Table_Quantities[[#This Row],[2]]+ML+2))," ",""))))-1,LEN(Table_Quantities[[#This Row],[Pay Item Description]]))</f>
        <v>29</v>
      </c>
      <c r="AJ54" s="195">
        <f>IFERROR(FIND("%%",SUBSTITUTE(Table_Quantities[[#This Row],[Pay Item Description]]," ","%%",Table_Quantities[[#This Row],[3]]+ML+3-LEN(SUBSTITUTE(LEFT(Table_Quantities[[#This Row],[Pay Item Description]],(Table_Quantities[[#This Row],[3]]+ML+3))," ",""))))-1,LEN(Table_Quantities[[#This Row],[Pay Item Description]]))</f>
        <v>46</v>
      </c>
      <c r="AK54" s="195">
        <f>IFERROR(FIND("%%",SUBSTITUTE(Table_Quantities[[#This Row],[Pay Item Description]]," ","%%",Table_Quantities[[#This Row],[4]]+ML+4-LEN(SUBSTITUTE(LEFT(Table_Quantities[[#This Row],[Pay Item Description]],(Table_Quantities[[#This Row],[4]]+ML+4))," ",""))))-1,LEN(Table_Quantities[[#This Row],[Pay Item Description]]))</f>
        <v>46</v>
      </c>
      <c r="AL54" s="195">
        <f>IFERROR(FIND("%%",SUBSTITUTE(Table_Quantities[[#This Row],[Pay Item Description]]," ","%%",Table_Quantities[[#This Row],[5]]+ML+5-LEN(SUBSTITUTE(LEFT(Table_Quantities[[#This Row],[Pay Item Description]],(Table_Quantities[[#This Row],[5]]+ML+5))," ",""))))-1,LEN(Table_Quantities[[#This Row],[Pay Item Description]]))</f>
        <v>46</v>
      </c>
      <c r="AM54" s="195" t="str">
        <f>TRIM(MID(Table_Quantities[[#This Row],[Pay Item Description]],1,(Table_Quantities[[#This Row],[1]])))</f>
        <v>Erosion</v>
      </c>
      <c r="AN54" s="195" t="str">
        <f>TRIM(MID(Table_Quantities[[#This Row],[Pay Item Description]],Table_Quantities[[#This Row],[1]]+1,(Table_Quantities[[#This Row],[2]]-Table_Quantities[[#This Row],[1]])))</f>
        <v>Control,</v>
      </c>
      <c r="AO54" s="195" t="str">
        <f>TRIM(MID(Table_Quantities[[#This Row],[Pay Item Description]],Table_Quantities[[#This Row],[2]]+1,(Table_Quantities[[#This Row],[3]]-Table_Quantities[[#This Row],[2]])))</f>
        <v>Maintenance,</v>
      </c>
      <c r="AP54" s="195" t="str">
        <f>TRIM(MID(Table_Quantities[[#This Row],[Pay Item Description]],Table_Quantities[[#This Row],[3]]+1,(Table_Quantities[[#This Row],[4]]-Table_Quantities[[#This Row],[3]])))</f>
        <v>Sediment Removal</v>
      </c>
      <c r="AQ54" s="195" t="str">
        <f>TRIM(MID(Table_Quantities[[#This Row],[Pay Item Description]],Table_Quantities[[#This Row],[4]]+1,(Table_Quantities[[#This Row],[5]]-Table_Quantities[[#This Row],[4]])))</f>
        <v/>
      </c>
      <c r="AR54" s="195" t="str">
        <f>TRIM(MID(Table_Quantities[[#This Row],[Pay Item Description]],Table_Quantities[[#This Row],[5]]+1,(Table_Quantities[[#This Row],[6]]-Table_Quantities[[#This Row],[5]])))</f>
        <v/>
      </c>
      <c r="AS54" s="195">
        <f>IF(ISBLANK(Table_Quantities[[#This Row],[Funding Code]]),"",INDEX(Table_Funding[#Data],MATCH(Table_Quantities[[#This Row],[Funding Code]],Table_Funding[Funding Code],0),MATCH("Bridge Number",Table_Funding[#Headers],0)))</f>
        <v>0</v>
      </c>
      <c r="AT54"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Maintenance, Sediment Removal</v>
      </c>
      <c r="AU54" s="197"/>
      <c r="AV54" s="197"/>
      <c r="AW54" s="204"/>
      <c r="AX54" s="204"/>
      <c r="AY54" s="204"/>
    </row>
    <row r="55" spans="1:51" s="10" customFormat="1" hidden="1" x14ac:dyDescent="0.25">
      <c r="A55" s="245"/>
      <c r="B55" s="132" t="s">
        <v>7944</v>
      </c>
      <c r="C55" s="200" t="s">
        <v>14714</v>
      </c>
      <c r="D55" s="65" t="s">
        <v>14681</v>
      </c>
      <c r="E55" s="66"/>
      <c r="F55" s="66"/>
      <c r="G55" s="65"/>
      <c r="H55" s="161" t="str">
        <f>IF(ISBLANK(Table_Quantities[[#This Row],[Pay Item]]),"",INDEX(Table_PayItems[],MATCH(Table_Quantities[[#This Row],[Pay Item]],Table_PayItems[Concentrated Name],0),ITEM_NO))</f>
        <v>2080026</v>
      </c>
      <c r="I55" s="201" t="s">
        <v>14682</v>
      </c>
      <c r="J55" s="254"/>
      <c r="K55" s="202">
        <v>5</v>
      </c>
      <c r="L55" s="193" t="str">
        <f>IF(ISBLANK(Table_Quantities[[#This Row],[Pay Item]]),"",INDEX(Table_PayItems[#Data],MATCH(Table_Quantities[[#This Row],[Pay Item]],Table_PayItems[Concentrated Name],0),ITEM_UNITS))</f>
        <v>Cyd</v>
      </c>
      <c r="M55" s="166"/>
      <c r="N55" s="194" t="str">
        <f>IF(AND(Table_Quantities[[#This Row],[Unit Price]]&gt;0,NOT(ISBLANK(Table_Quantities[[#This Row],[QuantityCalc]]))),Table_Quantities[[#This Row],[QuantityCalc]]*Table_Quantities[[#This Row],[Unit Price]],"")</f>
        <v/>
      </c>
      <c r="O55" s="194" t="str">
        <f>IF(OR(ISBLANK(Table_Quantities[[#This Row],[Funding Code]]),ISBLANK(Table_Quantities[[#This Row],[BreakdownID]])),"",Table_Quantities[[#This Row],[Funding Code]]&amp;" - "&amp;Table_Quantities[[#This Row],[BreakdownID]])</f>
        <v>123456 - 0001 - 80</v>
      </c>
      <c r="P55" s="194">
        <v>51</v>
      </c>
      <c r="Q55" s="194" t="str">
        <f>IF(ISBLANK(Table_Quantities[[#This Row],[Funding Code]]),"","JN "&amp;INDEX(Table_Funding[#Data],MATCH(Table_Quantities[[#This Row],[Funding Code]],Table_Funding[Funding Code],0),2))</f>
        <v>JN 123456</v>
      </c>
      <c r="R55" s="195" t="str">
        <f>IF(ISBLANK(Table_Quantities[[#This Row],[Pay Item]]),"",INDEX(Table_PayItems[#Data],MATCH(Table_Quantities[[#This Row],[Pay Item]],Table_PayItems[Concentrated Name],0),ITEM_SSSP))</f>
        <v>208A, 910A</v>
      </c>
      <c r="S55" s="201"/>
      <c r="T55" s="200"/>
      <c r="U55" s="200"/>
      <c r="V55" s="193">
        <v>5</v>
      </c>
      <c r="W55" s="195" t="str">
        <f>IF(ISBLANK(Table_Quantities[[#This Row],[Pay Item]]),"",INDEX(Table_PayItems[#Data],MATCH(Table_Quantities[[#This Row],[Pay Item]],Table_PayItems[Concentrated Name],0),ITEM_DESCRIPTION))</f>
        <v>Erosion Control, Maintenance, Sediment Removal</v>
      </c>
      <c r="X55" s="195" t="str">
        <f>IF(Table_Quantities[[#This Row],[Supplementary Description]]="","",IF(LEN(Table_Quantities[[#This Row],[Supplementary Description]])&gt;40, LEFT(Table_Quantities[[#This Row],[Supplementary Description]],40), Table_Quantities[[#This Row],[Supplementary Description]]))</f>
        <v/>
      </c>
      <c r="Y55" s="200" t="str">
        <f>IF(LEN(Table_Quantities[[#This Row],[Supplementary Description]])&gt;40, RIGHT(Table_Quantities[[#This Row],[Supplementary Description]],LEN(Table_Quantities[[#This Row],[Supplementary Description]])-40), "")</f>
        <v/>
      </c>
      <c r="Z55"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55"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130</v>
      </c>
      <c r="AB55" s="195" t="str">
        <f>IF(MID(Table_Quantities[Item No.],4,1)="7",Table_Quantities[[#This Row],[Supplemental1]]&amp;Table_Quantities[[#This Row],[Supplemental2]],Table_Quantities[[#This Row],[Description]])</f>
        <v>Erosion Control, Maintenance, Sediment Removal</v>
      </c>
      <c r="AC55"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v>
      </c>
      <c r="AD55" s="195" t="str">
        <f>IF(ISBLANK(Table_Quantities[[#This Row],[Funding Code]]),"",RIGHT(Table_Quantities[[#This Row],[Funding Code]],4))</f>
        <v>0001</v>
      </c>
      <c r="AE55" s="195" t="str">
        <f>IF(ISBLANK(Table_Quantities[[#This Row],[Funding Code]]),"","CAT "&amp;Table_Quantities[[#This Row],[Category]])</f>
        <v>CAT 0001</v>
      </c>
      <c r="AF55"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55" s="195">
        <f>IFERROR(FIND("%%",SUBSTITUTE(Table_Quantities[[#This Row],[Pay Item Description]]," ","%%",ML-LEN(SUBSTITUTE(LEFT(Table_Quantities[[#This Row],[Pay Item Description]],ML)," ","")))),LEN(Table_Quantities[[#This Row],[Pay Item Description]]))</f>
        <v>8</v>
      </c>
      <c r="AH55" s="195">
        <f>IFERROR(FIND("%%",SUBSTITUTE(Table_Quantities[[#This Row],[Pay Item Description]]," ","%%",Table_Quantities[[#This Row],[1]]+ML+1-LEN(SUBSTITUTE(LEFT(Table_Quantities[[#This Row],[Pay Item Description]],(Table_Quantities[[#This Row],[1]]+ML+1))," ",""))))-1,LEN(Table_Quantities[[#This Row],[Pay Item Description]]))</f>
        <v>16</v>
      </c>
      <c r="AI55" s="195">
        <f>IFERROR(FIND("%%",SUBSTITUTE(Table_Quantities[[#This Row],[Pay Item Description]]," ","%%",Table_Quantities[[#This Row],[2]]+ML+2-LEN(SUBSTITUTE(LEFT(Table_Quantities[[#This Row],[Pay Item Description]],(Table_Quantities[[#This Row],[2]]+ML+2))," ",""))))-1,LEN(Table_Quantities[[#This Row],[Pay Item Description]]))</f>
        <v>29</v>
      </c>
      <c r="AJ55" s="195">
        <f>IFERROR(FIND("%%",SUBSTITUTE(Table_Quantities[[#This Row],[Pay Item Description]]," ","%%",Table_Quantities[[#This Row],[3]]+ML+3-LEN(SUBSTITUTE(LEFT(Table_Quantities[[#This Row],[Pay Item Description]],(Table_Quantities[[#This Row],[3]]+ML+3))," ",""))))-1,LEN(Table_Quantities[[#This Row],[Pay Item Description]]))</f>
        <v>46</v>
      </c>
      <c r="AK55" s="195">
        <f>IFERROR(FIND("%%",SUBSTITUTE(Table_Quantities[[#This Row],[Pay Item Description]]," ","%%",Table_Quantities[[#This Row],[4]]+ML+4-LEN(SUBSTITUTE(LEFT(Table_Quantities[[#This Row],[Pay Item Description]],(Table_Quantities[[#This Row],[4]]+ML+4))," ",""))))-1,LEN(Table_Quantities[[#This Row],[Pay Item Description]]))</f>
        <v>46</v>
      </c>
      <c r="AL55" s="195">
        <f>IFERROR(FIND("%%",SUBSTITUTE(Table_Quantities[[#This Row],[Pay Item Description]]," ","%%",Table_Quantities[[#This Row],[5]]+ML+5-LEN(SUBSTITUTE(LEFT(Table_Quantities[[#This Row],[Pay Item Description]],(Table_Quantities[[#This Row],[5]]+ML+5))," ",""))))-1,LEN(Table_Quantities[[#This Row],[Pay Item Description]]))</f>
        <v>46</v>
      </c>
      <c r="AM55" s="195" t="str">
        <f>TRIM(MID(Table_Quantities[[#This Row],[Pay Item Description]],1,(Table_Quantities[[#This Row],[1]])))</f>
        <v>Erosion</v>
      </c>
      <c r="AN55" s="195" t="str">
        <f>TRIM(MID(Table_Quantities[[#This Row],[Pay Item Description]],Table_Quantities[[#This Row],[1]]+1,(Table_Quantities[[#This Row],[2]]-Table_Quantities[[#This Row],[1]])))</f>
        <v>Control,</v>
      </c>
      <c r="AO55" s="195" t="str">
        <f>TRIM(MID(Table_Quantities[[#This Row],[Pay Item Description]],Table_Quantities[[#This Row],[2]]+1,(Table_Quantities[[#This Row],[3]]-Table_Quantities[[#This Row],[2]])))</f>
        <v>Maintenance,</v>
      </c>
      <c r="AP55" s="195" t="str">
        <f>TRIM(MID(Table_Quantities[[#This Row],[Pay Item Description]],Table_Quantities[[#This Row],[3]]+1,(Table_Quantities[[#This Row],[4]]-Table_Quantities[[#This Row],[3]])))</f>
        <v>Sediment Removal</v>
      </c>
      <c r="AQ55" s="195" t="str">
        <f>TRIM(MID(Table_Quantities[[#This Row],[Pay Item Description]],Table_Quantities[[#This Row],[4]]+1,(Table_Quantities[[#This Row],[5]]-Table_Quantities[[#This Row],[4]])))</f>
        <v/>
      </c>
      <c r="AR55" s="195" t="str">
        <f>TRIM(MID(Table_Quantities[[#This Row],[Pay Item Description]],Table_Quantities[[#This Row],[5]]+1,(Table_Quantities[[#This Row],[6]]-Table_Quantities[[#This Row],[5]])))</f>
        <v/>
      </c>
      <c r="AS55" s="195">
        <f>IF(ISBLANK(Table_Quantities[[#This Row],[Funding Code]]),"",INDEX(Table_Funding[#Data],MATCH(Table_Quantities[[#This Row],[Funding Code]],Table_Funding[Funding Code],0),MATCH("Bridge Number",Table_Funding[#Headers],0)))</f>
        <v>0</v>
      </c>
      <c r="AT55"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Maintenance, Sediment Removal</v>
      </c>
      <c r="AU55" s="197"/>
      <c r="AV55" s="197"/>
      <c r="AW55" s="204"/>
      <c r="AX55" s="204"/>
      <c r="AY55" s="204"/>
    </row>
    <row r="56" spans="1:51" s="10" customFormat="1" hidden="1" x14ac:dyDescent="0.25">
      <c r="A56" s="245"/>
      <c r="B56" s="132" t="s">
        <v>7944</v>
      </c>
      <c r="C56" s="200" t="s">
        <v>14714</v>
      </c>
      <c r="D56" s="65" t="s">
        <v>14681</v>
      </c>
      <c r="E56" s="66"/>
      <c r="F56" s="66"/>
      <c r="G56" s="65"/>
      <c r="H56" s="161" t="str">
        <f>IF(ISBLANK(Table_Quantities[[#This Row],[Pay Item]]),"",INDEX(Table_PayItems[],MATCH(Table_Quantities[[#This Row],[Pay Item]],Table_PayItems[Concentrated Name],0),ITEM_NO))</f>
        <v>2080026</v>
      </c>
      <c r="I56" s="201" t="s">
        <v>14682</v>
      </c>
      <c r="J56" s="254"/>
      <c r="K56" s="202">
        <v>5</v>
      </c>
      <c r="L56" s="193" t="str">
        <f>IF(ISBLANK(Table_Quantities[[#This Row],[Pay Item]]),"",INDEX(Table_PayItems[#Data],MATCH(Table_Quantities[[#This Row],[Pay Item]],Table_PayItems[Concentrated Name],0),ITEM_UNITS))</f>
        <v>Cyd</v>
      </c>
      <c r="M56" s="166"/>
      <c r="N56" s="194" t="str">
        <f>IF(AND(Table_Quantities[[#This Row],[Unit Price]]&gt;0,NOT(ISBLANK(Table_Quantities[[#This Row],[QuantityCalc]]))),Table_Quantities[[#This Row],[QuantityCalc]]*Table_Quantities[[#This Row],[Unit Price]],"")</f>
        <v/>
      </c>
      <c r="O56" s="194" t="str">
        <f>IF(OR(ISBLANK(Table_Quantities[[#This Row],[Funding Code]]),ISBLANK(Table_Quantities[[#This Row],[BreakdownID]])),"",Table_Quantities[[#This Row],[Funding Code]]&amp;" - "&amp;Table_Quantities[[#This Row],[BreakdownID]])</f>
        <v>123456 - 0001 - 80</v>
      </c>
      <c r="P56" s="194">
        <v>52</v>
      </c>
      <c r="Q56" s="194" t="str">
        <f>IF(ISBLANK(Table_Quantities[[#This Row],[Funding Code]]),"","JN "&amp;INDEX(Table_Funding[#Data],MATCH(Table_Quantities[[#This Row],[Funding Code]],Table_Funding[Funding Code],0),2))</f>
        <v>JN 123456</v>
      </c>
      <c r="R56" s="195" t="str">
        <f>IF(ISBLANK(Table_Quantities[[#This Row],[Pay Item]]),"",INDEX(Table_PayItems[#Data],MATCH(Table_Quantities[[#This Row],[Pay Item]],Table_PayItems[Concentrated Name],0),ITEM_SSSP))</f>
        <v>208A, 910A</v>
      </c>
      <c r="S56" s="201"/>
      <c r="T56" s="200"/>
      <c r="U56" s="200"/>
      <c r="V56" s="193">
        <v>5</v>
      </c>
      <c r="W56" s="195" t="str">
        <f>IF(ISBLANK(Table_Quantities[[#This Row],[Pay Item]]),"",INDEX(Table_PayItems[#Data],MATCH(Table_Quantities[[#This Row],[Pay Item]],Table_PayItems[Concentrated Name],0),ITEM_DESCRIPTION))</f>
        <v>Erosion Control, Maintenance, Sediment Removal</v>
      </c>
      <c r="X56" s="195" t="str">
        <f>IF(Table_Quantities[[#This Row],[Supplementary Description]]="","",IF(LEN(Table_Quantities[[#This Row],[Supplementary Description]])&gt;40, LEFT(Table_Quantities[[#This Row],[Supplementary Description]],40), Table_Quantities[[#This Row],[Supplementary Description]]))</f>
        <v/>
      </c>
      <c r="Y56" s="200" t="str">
        <f>IF(LEN(Table_Quantities[[#This Row],[Supplementary Description]])&gt;40, RIGHT(Table_Quantities[[#This Row],[Supplementary Description]],LEN(Table_Quantities[[#This Row],[Supplementary Description]])-40), "")</f>
        <v/>
      </c>
      <c r="Z56"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56"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130</v>
      </c>
      <c r="AB56" s="195" t="str">
        <f>IF(MID(Table_Quantities[Item No.],4,1)="7",Table_Quantities[[#This Row],[Supplemental1]]&amp;Table_Quantities[[#This Row],[Supplemental2]],Table_Quantities[[#This Row],[Description]])</f>
        <v>Erosion Control, Maintenance, Sediment Removal</v>
      </c>
      <c r="AC56"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3</v>
      </c>
      <c r="AD56" s="195" t="str">
        <f>IF(ISBLANK(Table_Quantities[[#This Row],[Funding Code]]),"",RIGHT(Table_Quantities[[#This Row],[Funding Code]],4))</f>
        <v>0001</v>
      </c>
      <c r="AE56" s="195" t="str">
        <f>IF(ISBLANK(Table_Quantities[[#This Row],[Funding Code]]),"","CAT "&amp;Table_Quantities[[#This Row],[Category]])</f>
        <v>CAT 0001</v>
      </c>
      <c r="AF56"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56" s="195">
        <f>IFERROR(FIND("%%",SUBSTITUTE(Table_Quantities[[#This Row],[Pay Item Description]]," ","%%",ML-LEN(SUBSTITUTE(LEFT(Table_Quantities[[#This Row],[Pay Item Description]],ML)," ","")))),LEN(Table_Quantities[[#This Row],[Pay Item Description]]))</f>
        <v>8</v>
      </c>
      <c r="AH56" s="195">
        <f>IFERROR(FIND("%%",SUBSTITUTE(Table_Quantities[[#This Row],[Pay Item Description]]," ","%%",Table_Quantities[[#This Row],[1]]+ML+1-LEN(SUBSTITUTE(LEFT(Table_Quantities[[#This Row],[Pay Item Description]],(Table_Quantities[[#This Row],[1]]+ML+1))," ",""))))-1,LEN(Table_Quantities[[#This Row],[Pay Item Description]]))</f>
        <v>16</v>
      </c>
      <c r="AI56" s="195">
        <f>IFERROR(FIND("%%",SUBSTITUTE(Table_Quantities[[#This Row],[Pay Item Description]]," ","%%",Table_Quantities[[#This Row],[2]]+ML+2-LEN(SUBSTITUTE(LEFT(Table_Quantities[[#This Row],[Pay Item Description]],(Table_Quantities[[#This Row],[2]]+ML+2))," ",""))))-1,LEN(Table_Quantities[[#This Row],[Pay Item Description]]))</f>
        <v>29</v>
      </c>
      <c r="AJ56" s="195">
        <f>IFERROR(FIND("%%",SUBSTITUTE(Table_Quantities[[#This Row],[Pay Item Description]]," ","%%",Table_Quantities[[#This Row],[3]]+ML+3-LEN(SUBSTITUTE(LEFT(Table_Quantities[[#This Row],[Pay Item Description]],(Table_Quantities[[#This Row],[3]]+ML+3))," ",""))))-1,LEN(Table_Quantities[[#This Row],[Pay Item Description]]))</f>
        <v>46</v>
      </c>
      <c r="AK56" s="195">
        <f>IFERROR(FIND("%%",SUBSTITUTE(Table_Quantities[[#This Row],[Pay Item Description]]," ","%%",Table_Quantities[[#This Row],[4]]+ML+4-LEN(SUBSTITUTE(LEFT(Table_Quantities[[#This Row],[Pay Item Description]],(Table_Quantities[[#This Row],[4]]+ML+4))," ",""))))-1,LEN(Table_Quantities[[#This Row],[Pay Item Description]]))</f>
        <v>46</v>
      </c>
      <c r="AL56" s="195">
        <f>IFERROR(FIND("%%",SUBSTITUTE(Table_Quantities[[#This Row],[Pay Item Description]]," ","%%",Table_Quantities[[#This Row],[5]]+ML+5-LEN(SUBSTITUTE(LEFT(Table_Quantities[[#This Row],[Pay Item Description]],(Table_Quantities[[#This Row],[5]]+ML+5))," ",""))))-1,LEN(Table_Quantities[[#This Row],[Pay Item Description]]))</f>
        <v>46</v>
      </c>
      <c r="AM56" s="195" t="str">
        <f>TRIM(MID(Table_Quantities[[#This Row],[Pay Item Description]],1,(Table_Quantities[[#This Row],[1]])))</f>
        <v>Erosion</v>
      </c>
      <c r="AN56" s="195" t="str">
        <f>TRIM(MID(Table_Quantities[[#This Row],[Pay Item Description]],Table_Quantities[[#This Row],[1]]+1,(Table_Quantities[[#This Row],[2]]-Table_Quantities[[#This Row],[1]])))</f>
        <v>Control,</v>
      </c>
      <c r="AO56" s="195" t="str">
        <f>TRIM(MID(Table_Quantities[[#This Row],[Pay Item Description]],Table_Quantities[[#This Row],[2]]+1,(Table_Quantities[[#This Row],[3]]-Table_Quantities[[#This Row],[2]])))</f>
        <v>Maintenance,</v>
      </c>
      <c r="AP56" s="195" t="str">
        <f>TRIM(MID(Table_Quantities[[#This Row],[Pay Item Description]],Table_Quantities[[#This Row],[3]]+1,(Table_Quantities[[#This Row],[4]]-Table_Quantities[[#This Row],[3]])))</f>
        <v>Sediment Removal</v>
      </c>
      <c r="AQ56" s="195" t="str">
        <f>TRIM(MID(Table_Quantities[[#This Row],[Pay Item Description]],Table_Quantities[[#This Row],[4]]+1,(Table_Quantities[[#This Row],[5]]-Table_Quantities[[#This Row],[4]])))</f>
        <v/>
      </c>
      <c r="AR56" s="195" t="str">
        <f>TRIM(MID(Table_Quantities[[#This Row],[Pay Item Description]],Table_Quantities[[#This Row],[5]]+1,(Table_Quantities[[#This Row],[6]]-Table_Quantities[[#This Row],[5]])))</f>
        <v/>
      </c>
      <c r="AS56" s="195">
        <f>IF(ISBLANK(Table_Quantities[[#This Row],[Funding Code]]),"",INDEX(Table_Funding[#Data],MATCH(Table_Quantities[[#This Row],[Funding Code]],Table_Funding[Funding Code],0),MATCH("Bridge Number",Table_Funding[#Headers],0)))</f>
        <v>0</v>
      </c>
      <c r="AT56"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Maintenance, Sediment Removal</v>
      </c>
      <c r="AU56" s="197"/>
      <c r="AV56" s="197"/>
      <c r="AW56" s="204"/>
      <c r="AX56" s="204"/>
      <c r="AY56" s="204"/>
    </row>
    <row r="57" spans="1:51" s="10" customFormat="1" hidden="1" x14ac:dyDescent="0.25">
      <c r="A57" s="245"/>
      <c r="B57" s="132" t="s">
        <v>7944</v>
      </c>
      <c r="C57" s="200" t="s">
        <v>14714</v>
      </c>
      <c r="D57" s="65"/>
      <c r="E57" s="66"/>
      <c r="F57" s="66"/>
      <c r="G57" s="65"/>
      <c r="H57" s="161" t="str">
        <f>IF(ISBLANK(Table_Quantities[[#This Row],[Pay Item]]),"",INDEX(Table_PayItems[],MATCH(Table_Quantities[[#This Row],[Pay Item]],Table_PayItems[Concentrated Name],0),ITEM_NO))</f>
        <v>3020010</v>
      </c>
      <c r="I57" s="201" t="s">
        <v>14683</v>
      </c>
      <c r="J57" s="254"/>
      <c r="K57" s="202">
        <v>1025</v>
      </c>
      <c r="L57" s="193" t="str">
        <f>IF(ISBLANK(Table_Quantities[[#This Row],[Pay Item]]),"",INDEX(Table_PayItems[#Data],MATCH(Table_Quantities[[#This Row],[Pay Item]],Table_PayItems[Concentrated Name],0),ITEM_UNITS))</f>
        <v>Syd</v>
      </c>
      <c r="M57" s="166"/>
      <c r="N57" s="194" t="str">
        <f>IF(AND(Table_Quantities[[#This Row],[Unit Price]]&gt;0,NOT(ISBLANK(Table_Quantities[[#This Row],[QuantityCalc]]))),Table_Quantities[[#This Row],[QuantityCalc]]*Table_Quantities[[#This Row],[Unit Price]],"")</f>
        <v/>
      </c>
      <c r="O57" s="194" t="str">
        <f>IF(OR(ISBLANK(Table_Quantities[[#This Row],[Funding Code]]),ISBLANK(Table_Quantities[[#This Row],[BreakdownID]])),"",Table_Quantities[[#This Row],[Funding Code]]&amp;" - "&amp;Table_Quantities[[#This Row],[BreakdownID]])</f>
        <v>123456 - 0001 - 80</v>
      </c>
      <c r="P57" s="194">
        <v>53</v>
      </c>
      <c r="Q57" s="194" t="str">
        <f>IF(ISBLANK(Table_Quantities[[#This Row],[Funding Code]]),"","JN "&amp;INDEX(Table_Funding[#Data],MATCH(Table_Quantities[[#This Row],[Funding Code]],Table_Funding[Funding Code],0),2))</f>
        <v>JN 123456</v>
      </c>
      <c r="R57" s="195" t="str">
        <f>IF(ISBLANK(Table_Quantities[[#This Row],[Pay Item]]),"",INDEX(Table_PayItems[#Data],MATCH(Table_Quantities[[#This Row],[Pay Item]],Table_PayItems[Concentrated Name],0),ITEM_SSSP))</f>
        <v>902C</v>
      </c>
      <c r="S57" s="201"/>
      <c r="T57" s="200"/>
      <c r="U57" s="200"/>
      <c r="V57" s="193">
        <v>1025</v>
      </c>
      <c r="W57" s="195" t="str">
        <f>IF(ISBLANK(Table_Quantities[[#This Row],[Pay Item]]),"",INDEX(Table_PayItems[#Data],MATCH(Table_Quantities[[#This Row],[Pay Item]],Table_PayItems[Concentrated Name],0),ITEM_DESCRIPTION))</f>
        <v>Aggregate Base, 4 inch</v>
      </c>
      <c r="X57" s="195" t="str">
        <f>IF(Table_Quantities[[#This Row],[Supplementary Description]]="","",IF(LEN(Table_Quantities[[#This Row],[Supplementary Description]])&gt;40, LEFT(Table_Quantities[[#This Row],[Supplementary Description]],40), Table_Quantities[[#This Row],[Supplementary Description]]))</f>
        <v/>
      </c>
      <c r="Y57" s="200" t="str">
        <f>IF(LEN(Table_Quantities[[#This Row],[Supplementary Description]])&gt;40, RIGHT(Table_Quantities[[#This Row],[Supplementary Description]],LEN(Table_Quantities[[#This Row],[Supplementary Description]])-40), "")</f>
        <v/>
      </c>
      <c r="Z57"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57"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9351</v>
      </c>
      <c r="AB57" s="195" t="str">
        <f>IF(MID(Table_Quantities[Item No.],4,1)="7",Table_Quantities[[#This Row],[Supplemental1]]&amp;Table_Quantities[[#This Row],[Supplemental2]],Table_Quantities[[#This Row],[Description]])</f>
        <v>Aggregate Base, 4 inch</v>
      </c>
      <c r="AC57"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57" s="195" t="str">
        <f>IF(ISBLANK(Table_Quantities[[#This Row],[Funding Code]]),"",RIGHT(Table_Quantities[[#This Row],[Funding Code]],4))</f>
        <v>0001</v>
      </c>
      <c r="AE57" s="195" t="str">
        <f>IF(ISBLANK(Table_Quantities[[#This Row],[Funding Code]]),"","CAT "&amp;Table_Quantities[[#This Row],[Category]])</f>
        <v>CAT 0001</v>
      </c>
      <c r="AF57"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57" s="195">
        <f>IFERROR(FIND("%%",SUBSTITUTE(Table_Quantities[[#This Row],[Pay Item Description]]," ","%%",ML-LEN(SUBSTITUTE(LEFT(Table_Quantities[[#This Row],[Pay Item Description]],ML)," ","")))),LEN(Table_Quantities[[#This Row],[Pay Item Description]]))</f>
        <v>10</v>
      </c>
      <c r="AH57" s="195">
        <f>IFERROR(FIND("%%",SUBSTITUTE(Table_Quantities[[#This Row],[Pay Item Description]]," ","%%",Table_Quantities[[#This Row],[1]]+ML+1-LEN(SUBSTITUTE(LEFT(Table_Quantities[[#This Row],[Pay Item Description]],(Table_Quantities[[#This Row],[1]]+ML+1))," ",""))))-1,LEN(Table_Quantities[[#This Row],[Pay Item Description]]))</f>
        <v>22</v>
      </c>
      <c r="AI57" s="195">
        <f>IFERROR(FIND("%%",SUBSTITUTE(Table_Quantities[[#This Row],[Pay Item Description]]," ","%%",Table_Quantities[[#This Row],[2]]+ML+2-LEN(SUBSTITUTE(LEFT(Table_Quantities[[#This Row],[Pay Item Description]],(Table_Quantities[[#This Row],[2]]+ML+2))," ",""))))-1,LEN(Table_Quantities[[#This Row],[Pay Item Description]]))</f>
        <v>22</v>
      </c>
      <c r="AJ57" s="195">
        <f>IFERROR(FIND("%%",SUBSTITUTE(Table_Quantities[[#This Row],[Pay Item Description]]," ","%%",Table_Quantities[[#This Row],[3]]+ML+3-LEN(SUBSTITUTE(LEFT(Table_Quantities[[#This Row],[Pay Item Description]],(Table_Quantities[[#This Row],[3]]+ML+3))," ",""))))-1,LEN(Table_Quantities[[#This Row],[Pay Item Description]]))</f>
        <v>22</v>
      </c>
      <c r="AK57" s="195">
        <f>IFERROR(FIND("%%",SUBSTITUTE(Table_Quantities[[#This Row],[Pay Item Description]]," ","%%",Table_Quantities[[#This Row],[4]]+ML+4-LEN(SUBSTITUTE(LEFT(Table_Quantities[[#This Row],[Pay Item Description]],(Table_Quantities[[#This Row],[4]]+ML+4))," ",""))))-1,LEN(Table_Quantities[[#This Row],[Pay Item Description]]))</f>
        <v>22</v>
      </c>
      <c r="AL57" s="195">
        <f>IFERROR(FIND("%%",SUBSTITUTE(Table_Quantities[[#This Row],[Pay Item Description]]," ","%%",Table_Quantities[[#This Row],[5]]+ML+5-LEN(SUBSTITUTE(LEFT(Table_Quantities[[#This Row],[Pay Item Description]],(Table_Quantities[[#This Row],[5]]+ML+5))," ",""))))-1,LEN(Table_Quantities[[#This Row],[Pay Item Description]]))</f>
        <v>22</v>
      </c>
      <c r="AM57" s="195" t="str">
        <f>TRIM(MID(Table_Quantities[[#This Row],[Pay Item Description]],1,(Table_Quantities[[#This Row],[1]])))</f>
        <v>Aggregate</v>
      </c>
      <c r="AN57" s="195" t="str">
        <f>TRIM(MID(Table_Quantities[[#This Row],[Pay Item Description]],Table_Quantities[[#This Row],[1]]+1,(Table_Quantities[[#This Row],[2]]-Table_Quantities[[#This Row],[1]])))</f>
        <v>Base, 4 inch</v>
      </c>
      <c r="AO57" s="195" t="str">
        <f>TRIM(MID(Table_Quantities[[#This Row],[Pay Item Description]],Table_Quantities[[#This Row],[2]]+1,(Table_Quantities[[#This Row],[3]]-Table_Quantities[[#This Row],[2]])))</f>
        <v/>
      </c>
      <c r="AP57" s="195" t="str">
        <f>TRIM(MID(Table_Quantities[[#This Row],[Pay Item Description]],Table_Quantities[[#This Row],[3]]+1,(Table_Quantities[[#This Row],[4]]-Table_Quantities[[#This Row],[3]])))</f>
        <v/>
      </c>
      <c r="AQ57" s="195" t="str">
        <f>TRIM(MID(Table_Quantities[[#This Row],[Pay Item Description]],Table_Quantities[[#This Row],[4]]+1,(Table_Quantities[[#This Row],[5]]-Table_Quantities[[#This Row],[4]])))</f>
        <v/>
      </c>
      <c r="AR57" s="195" t="str">
        <f>TRIM(MID(Table_Quantities[[#This Row],[Pay Item Description]],Table_Quantities[[#This Row],[5]]+1,(Table_Quantities[[#This Row],[6]]-Table_Quantities[[#This Row],[5]])))</f>
        <v/>
      </c>
      <c r="AS57" s="195">
        <f>IF(ISBLANK(Table_Quantities[[#This Row],[Funding Code]]),"",INDEX(Table_Funding[#Data],MATCH(Table_Quantities[[#This Row],[Funding Code]],Table_Funding[Funding Code],0),MATCH("Bridge Number",Table_Funding[#Headers],0)))</f>
        <v>0</v>
      </c>
      <c r="AT57"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4 inch</v>
      </c>
      <c r="AU57" s="197"/>
      <c r="AV57" s="197"/>
      <c r="AW57" s="204"/>
      <c r="AX57" s="204"/>
      <c r="AY57" s="204"/>
    </row>
    <row r="58" spans="1:51" s="10" customFormat="1" hidden="1" x14ac:dyDescent="0.25">
      <c r="A58" s="245"/>
      <c r="B58" s="132" t="s">
        <v>7944</v>
      </c>
      <c r="C58" s="200" t="s">
        <v>14714</v>
      </c>
      <c r="D58" s="65" t="s">
        <v>14681</v>
      </c>
      <c r="E58" s="66"/>
      <c r="F58" s="66"/>
      <c r="G58" s="65"/>
      <c r="H58" s="161" t="str">
        <f>IF(ISBLANK(Table_Quantities[[#This Row],[Pay Item]]),"",INDEX(Table_PayItems[],MATCH(Table_Quantities[[#This Row],[Pay Item]],Table_PayItems[Concentrated Name],0),ITEM_NO))</f>
        <v>2080026</v>
      </c>
      <c r="I58" s="201" t="s">
        <v>14682</v>
      </c>
      <c r="J58" s="254"/>
      <c r="K58" s="202">
        <v>5</v>
      </c>
      <c r="L58" s="193" t="str">
        <f>IF(ISBLANK(Table_Quantities[[#This Row],[Pay Item]]),"",INDEX(Table_PayItems[#Data],MATCH(Table_Quantities[[#This Row],[Pay Item]],Table_PayItems[Concentrated Name],0),ITEM_UNITS))</f>
        <v>Cyd</v>
      </c>
      <c r="M58" s="166"/>
      <c r="N58" s="194" t="str">
        <f>IF(AND(Table_Quantities[[#This Row],[Unit Price]]&gt;0,NOT(ISBLANK(Table_Quantities[[#This Row],[QuantityCalc]]))),Table_Quantities[[#This Row],[QuantityCalc]]*Table_Quantities[[#This Row],[Unit Price]],"")</f>
        <v/>
      </c>
      <c r="O58" s="194" t="str">
        <f>IF(OR(ISBLANK(Table_Quantities[[#This Row],[Funding Code]]),ISBLANK(Table_Quantities[[#This Row],[BreakdownID]])),"",Table_Quantities[[#This Row],[Funding Code]]&amp;" - "&amp;Table_Quantities[[#This Row],[BreakdownID]])</f>
        <v>123456 - 0001 - 80</v>
      </c>
      <c r="P58" s="194">
        <v>54</v>
      </c>
      <c r="Q58" s="194" t="str">
        <f>IF(ISBLANK(Table_Quantities[[#This Row],[Funding Code]]),"","JN "&amp;INDEX(Table_Funding[#Data],MATCH(Table_Quantities[[#This Row],[Funding Code]],Table_Funding[Funding Code],0),2))</f>
        <v>JN 123456</v>
      </c>
      <c r="R58" s="195" t="str">
        <f>IF(ISBLANK(Table_Quantities[[#This Row],[Pay Item]]),"",INDEX(Table_PayItems[#Data],MATCH(Table_Quantities[[#This Row],[Pay Item]],Table_PayItems[Concentrated Name],0),ITEM_SSSP))</f>
        <v>208A, 910A</v>
      </c>
      <c r="S58" s="201"/>
      <c r="T58" s="200"/>
      <c r="U58" s="200"/>
      <c r="V58" s="193">
        <v>5</v>
      </c>
      <c r="W58" s="195" t="str">
        <f>IF(ISBLANK(Table_Quantities[[#This Row],[Pay Item]]),"",INDEX(Table_PayItems[#Data],MATCH(Table_Quantities[[#This Row],[Pay Item]],Table_PayItems[Concentrated Name],0),ITEM_DESCRIPTION))</f>
        <v>Erosion Control, Maintenance, Sediment Removal</v>
      </c>
      <c r="X58" s="195" t="str">
        <f>IF(Table_Quantities[[#This Row],[Supplementary Description]]="","",IF(LEN(Table_Quantities[[#This Row],[Supplementary Description]])&gt;40, LEFT(Table_Quantities[[#This Row],[Supplementary Description]],40), Table_Quantities[[#This Row],[Supplementary Description]]))</f>
        <v/>
      </c>
      <c r="Y58" s="200" t="str">
        <f>IF(LEN(Table_Quantities[[#This Row],[Supplementary Description]])&gt;40, RIGHT(Table_Quantities[[#This Row],[Supplementary Description]],LEN(Table_Quantities[[#This Row],[Supplementary Description]])-40), "")</f>
        <v/>
      </c>
      <c r="Z58"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58"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130</v>
      </c>
      <c r="AB58" s="195" t="str">
        <f>IF(MID(Table_Quantities[Item No.],4,1)="7",Table_Quantities[[#This Row],[Supplemental1]]&amp;Table_Quantities[[#This Row],[Supplemental2]],Table_Quantities[[#This Row],[Description]])</f>
        <v>Erosion Control, Maintenance, Sediment Removal</v>
      </c>
      <c r="AC58"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4</v>
      </c>
      <c r="AD58" s="195" t="str">
        <f>IF(ISBLANK(Table_Quantities[[#This Row],[Funding Code]]),"",RIGHT(Table_Quantities[[#This Row],[Funding Code]],4))</f>
        <v>0001</v>
      </c>
      <c r="AE58" s="195" t="str">
        <f>IF(ISBLANK(Table_Quantities[[#This Row],[Funding Code]]),"","CAT "&amp;Table_Quantities[[#This Row],[Category]])</f>
        <v>CAT 0001</v>
      </c>
      <c r="AF58"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58" s="195">
        <f>IFERROR(FIND("%%",SUBSTITUTE(Table_Quantities[[#This Row],[Pay Item Description]]," ","%%",ML-LEN(SUBSTITUTE(LEFT(Table_Quantities[[#This Row],[Pay Item Description]],ML)," ","")))),LEN(Table_Quantities[[#This Row],[Pay Item Description]]))</f>
        <v>8</v>
      </c>
      <c r="AH58" s="195">
        <f>IFERROR(FIND("%%",SUBSTITUTE(Table_Quantities[[#This Row],[Pay Item Description]]," ","%%",Table_Quantities[[#This Row],[1]]+ML+1-LEN(SUBSTITUTE(LEFT(Table_Quantities[[#This Row],[Pay Item Description]],(Table_Quantities[[#This Row],[1]]+ML+1))," ",""))))-1,LEN(Table_Quantities[[#This Row],[Pay Item Description]]))</f>
        <v>16</v>
      </c>
      <c r="AI58" s="195">
        <f>IFERROR(FIND("%%",SUBSTITUTE(Table_Quantities[[#This Row],[Pay Item Description]]," ","%%",Table_Quantities[[#This Row],[2]]+ML+2-LEN(SUBSTITUTE(LEFT(Table_Quantities[[#This Row],[Pay Item Description]],(Table_Quantities[[#This Row],[2]]+ML+2))," ",""))))-1,LEN(Table_Quantities[[#This Row],[Pay Item Description]]))</f>
        <v>29</v>
      </c>
      <c r="AJ58" s="195">
        <f>IFERROR(FIND("%%",SUBSTITUTE(Table_Quantities[[#This Row],[Pay Item Description]]," ","%%",Table_Quantities[[#This Row],[3]]+ML+3-LEN(SUBSTITUTE(LEFT(Table_Quantities[[#This Row],[Pay Item Description]],(Table_Quantities[[#This Row],[3]]+ML+3))," ",""))))-1,LEN(Table_Quantities[[#This Row],[Pay Item Description]]))</f>
        <v>46</v>
      </c>
      <c r="AK58" s="195">
        <f>IFERROR(FIND("%%",SUBSTITUTE(Table_Quantities[[#This Row],[Pay Item Description]]," ","%%",Table_Quantities[[#This Row],[4]]+ML+4-LEN(SUBSTITUTE(LEFT(Table_Quantities[[#This Row],[Pay Item Description]],(Table_Quantities[[#This Row],[4]]+ML+4))," ",""))))-1,LEN(Table_Quantities[[#This Row],[Pay Item Description]]))</f>
        <v>46</v>
      </c>
      <c r="AL58" s="195">
        <f>IFERROR(FIND("%%",SUBSTITUTE(Table_Quantities[[#This Row],[Pay Item Description]]," ","%%",Table_Quantities[[#This Row],[5]]+ML+5-LEN(SUBSTITUTE(LEFT(Table_Quantities[[#This Row],[Pay Item Description]],(Table_Quantities[[#This Row],[5]]+ML+5))," ",""))))-1,LEN(Table_Quantities[[#This Row],[Pay Item Description]]))</f>
        <v>46</v>
      </c>
      <c r="AM58" s="195" t="str">
        <f>TRIM(MID(Table_Quantities[[#This Row],[Pay Item Description]],1,(Table_Quantities[[#This Row],[1]])))</f>
        <v>Erosion</v>
      </c>
      <c r="AN58" s="195" t="str">
        <f>TRIM(MID(Table_Quantities[[#This Row],[Pay Item Description]],Table_Quantities[[#This Row],[1]]+1,(Table_Quantities[[#This Row],[2]]-Table_Quantities[[#This Row],[1]])))</f>
        <v>Control,</v>
      </c>
      <c r="AO58" s="195" t="str">
        <f>TRIM(MID(Table_Quantities[[#This Row],[Pay Item Description]],Table_Quantities[[#This Row],[2]]+1,(Table_Quantities[[#This Row],[3]]-Table_Quantities[[#This Row],[2]])))</f>
        <v>Maintenance,</v>
      </c>
      <c r="AP58" s="195" t="str">
        <f>TRIM(MID(Table_Quantities[[#This Row],[Pay Item Description]],Table_Quantities[[#This Row],[3]]+1,(Table_Quantities[[#This Row],[4]]-Table_Quantities[[#This Row],[3]])))</f>
        <v>Sediment Removal</v>
      </c>
      <c r="AQ58" s="195" t="str">
        <f>TRIM(MID(Table_Quantities[[#This Row],[Pay Item Description]],Table_Quantities[[#This Row],[4]]+1,(Table_Quantities[[#This Row],[5]]-Table_Quantities[[#This Row],[4]])))</f>
        <v/>
      </c>
      <c r="AR58" s="195" t="str">
        <f>TRIM(MID(Table_Quantities[[#This Row],[Pay Item Description]],Table_Quantities[[#This Row],[5]]+1,(Table_Quantities[[#This Row],[6]]-Table_Quantities[[#This Row],[5]])))</f>
        <v/>
      </c>
      <c r="AS58" s="195">
        <f>IF(ISBLANK(Table_Quantities[[#This Row],[Funding Code]]),"",INDEX(Table_Funding[#Data],MATCH(Table_Quantities[[#This Row],[Funding Code]],Table_Funding[Funding Code],0),MATCH("Bridge Number",Table_Funding[#Headers],0)))</f>
        <v>0</v>
      </c>
      <c r="AT58"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Maintenance, Sediment Removal</v>
      </c>
      <c r="AU58" s="197"/>
      <c r="AV58" s="197"/>
      <c r="AW58" s="204"/>
      <c r="AX58" s="204"/>
      <c r="AY58" s="204"/>
    </row>
    <row r="59" spans="1:51" s="10" customFormat="1" hidden="1" x14ac:dyDescent="0.25">
      <c r="A59" s="245"/>
      <c r="B59" s="132" t="s">
        <v>7944</v>
      </c>
      <c r="C59" s="200" t="s">
        <v>14714</v>
      </c>
      <c r="D59" s="65" t="s">
        <v>14681</v>
      </c>
      <c r="E59" s="66"/>
      <c r="F59" s="66"/>
      <c r="G59" s="65"/>
      <c r="H59" s="161" t="str">
        <f>IF(ISBLANK(Table_Quantities[[#This Row],[Pay Item]]),"",INDEX(Table_PayItems[],MATCH(Table_Quantities[[#This Row],[Pay Item]],Table_PayItems[Concentrated Name],0),ITEM_NO))</f>
        <v>2080026</v>
      </c>
      <c r="I59" s="201" t="s">
        <v>14682</v>
      </c>
      <c r="J59" s="254"/>
      <c r="K59" s="202">
        <v>5</v>
      </c>
      <c r="L59" s="193" t="str">
        <f>IF(ISBLANK(Table_Quantities[[#This Row],[Pay Item]]),"",INDEX(Table_PayItems[#Data],MATCH(Table_Quantities[[#This Row],[Pay Item]],Table_PayItems[Concentrated Name],0),ITEM_UNITS))</f>
        <v>Cyd</v>
      </c>
      <c r="M59" s="166"/>
      <c r="N59" s="194" t="str">
        <f>IF(AND(Table_Quantities[[#This Row],[Unit Price]]&gt;0,NOT(ISBLANK(Table_Quantities[[#This Row],[QuantityCalc]]))),Table_Quantities[[#This Row],[QuantityCalc]]*Table_Quantities[[#This Row],[Unit Price]],"")</f>
        <v/>
      </c>
      <c r="O59" s="194" t="str">
        <f>IF(OR(ISBLANK(Table_Quantities[[#This Row],[Funding Code]]),ISBLANK(Table_Quantities[[#This Row],[BreakdownID]])),"",Table_Quantities[[#This Row],[Funding Code]]&amp;" - "&amp;Table_Quantities[[#This Row],[BreakdownID]])</f>
        <v>123456 - 0001 - 80</v>
      </c>
      <c r="P59" s="194">
        <v>55</v>
      </c>
      <c r="Q59" s="194" t="str">
        <f>IF(ISBLANK(Table_Quantities[[#This Row],[Funding Code]]),"","JN "&amp;INDEX(Table_Funding[#Data],MATCH(Table_Quantities[[#This Row],[Funding Code]],Table_Funding[Funding Code],0),2))</f>
        <v>JN 123456</v>
      </c>
      <c r="R59" s="195" t="str">
        <f>IF(ISBLANK(Table_Quantities[[#This Row],[Pay Item]]),"",INDEX(Table_PayItems[#Data],MATCH(Table_Quantities[[#This Row],[Pay Item]],Table_PayItems[Concentrated Name],0),ITEM_SSSP))</f>
        <v>208A, 910A</v>
      </c>
      <c r="S59" s="201"/>
      <c r="T59" s="200"/>
      <c r="U59" s="200"/>
      <c r="V59" s="193">
        <v>5</v>
      </c>
      <c r="W59" s="195" t="str">
        <f>IF(ISBLANK(Table_Quantities[[#This Row],[Pay Item]]),"",INDEX(Table_PayItems[#Data],MATCH(Table_Quantities[[#This Row],[Pay Item]],Table_PayItems[Concentrated Name],0),ITEM_DESCRIPTION))</f>
        <v>Erosion Control, Maintenance, Sediment Removal</v>
      </c>
      <c r="X59" s="195" t="str">
        <f>IF(Table_Quantities[[#This Row],[Supplementary Description]]="","",IF(LEN(Table_Quantities[[#This Row],[Supplementary Description]])&gt;40, LEFT(Table_Quantities[[#This Row],[Supplementary Description]],40), Table_Quantities[[#This Row],[Supplementary Description]]))</f>
        <v/>
      </c>
      <c r="Y59" s="200" t="str">
        <f>IF(LEN(Table_Quantities[[#This Row],[Supplementary Description]])&gt;40, RIGHT(Table_Quantities[[#This Row],[Supplementary Description]],LEN(Table_Quantities[[#This Row],[Supplementary Description]])-40), "")</f>
        <v/>
      </c>
      <c r="Z59"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59"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130</v>
      </c>
      <c r="AB59" s="195" t="str">
        <f>IF(MID(Table_Quantities[Item No.],4,1)="7",Table_Quantities[[#This Row],[Supplemental1]]&amp;Table_Quantities[[#This Row],[Supplemental2]],Table_Quantities[[#This Row],[Description]])</f>
        <v>Erosion Control, Maintenance, Sediment Removal</v>
      </c>
      <c r="AC59"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5</v>
      </c>
      <c r="AD59" s="195" t="str">
        <f>IF(ISBLANK(Table_Quantities[[#This Row],[Funding Code]]),"",RIGHT(Table_Quantities[[#This Row],[Funding Code]],4))</f>
        <v>0001</v>
      </c>
      <c r="AE59" s="195" t="str">
        <f>IF(ISBLANK(Table_Quantities[[#This Row],[Funding Code]]),"","CAT "&amp;Table_Quantities[[#This Row],[Category]])</f>
        <v>CAT 0001</v>
      </c>
      <c r="AF59"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59" s="195">
        <f>IFERROR(FIND("%%",SUBSTITUTE(Table_Quantities[[#This Row],[Pay Item Description]]," ","%%",ML-LEN(SUBSTITUTE(LEFT(Table_Quantities[[#This Row],[Pay Item Description]],ML)," ","")))),LEN(Table_Quantities[[#This Row],[Pay Item Description]]))</f>
        <v>8</v>
      </c>
      <c r="AH59" s="195">
        <f>IFERROR(FIND("%%",SUBSTITUTE(Table_Quantities[[#This Row],[Pay Item Description]]," ","%%",Table_Quantities[[#This Row],[1]]+ML+1-LEN(SUBSTITUTE(LEFT(Table_Quantities[[#This Row],[Pay Item Description]],(Table_Quantities[[#This Row],[1]]+ML+1))," ",""))))-1,LEN(Table_Quantities[[#This Row],[Pay Item Description]]))</f>
        <v>16</v>
      </c>
      <c r="AI59" s="195">
        <f>IFERROR(FIND("%%",SUBSTITUTE(Table_Quantities[[#This Row],[Pay Item Description]]," ","%%",Table_Quantities[[#This Row],[2]]+ML+2-LEN(SUBSTITUTE(LEFT(Table_Quantities[[#This Row],[Pay Item Description]],(Table_Quantities[[#This Row],[2]]+ML+2))," ",""))))-1,LEN(Table_Quantities[[#This Row],[Pay Item Description]]))</f>
        <v>29</v>
      </c>
      <c r="AJ59" s="195">
        <f>IFERROR(FIND("%%",SUBSTITUTE(Table_Quantities[[#This Row],[Pay Item Description]]," ","%%",Table_Quantities[[#This Row],[3]]+ML+3-LEN(SUBSTITUTE(LEFT(Table_Quantities[[#This Row],[Pay Item Description]],(Table_Quantities[[#This Row],[3]]+ML+3))," ",""))))-1,LEN(Table_Quantities[[#This Row],[Pay Item Description]]))</f>
        <v>46</v>
      </c>
      <c r="AK59" s="195">
        <f>IFERROR(FIND("%%",SUBSTITUTE(Table_Quantities[[#This Row],[Pay Item Description]]," ","%%",Table_Quantities[[#This Row],[4]]+ML+4-LEN(SUBSTITUTE(LEFT(Table_Quantities[[#This Row],[Pay Item Description]],(Table_Quantities[[#This Row],[4]]+ML+4))," ",""))))-1,LEN(Table_Quantities[[#This Row],[Pay Item Description]]))</f>
        <v>46</v>
      </c>
      <c r="AL59" s="195">
        <f>IFERROR(FIND("%%",SUBSTITUTE(Table_Quantities[[#This Row],[Pay Item Description]]," ","%%",Table_Quantities[[#This Row],[5]]+ML+5-LEN(SUBSTITUTE(LEFT(Table_Quantities[[#This Row],[Pay Item Description]],(Table_Quantities[[#This Row],[5]]+ML+5))," ",""))))-1,LEN(Table_Quantities[[#This Row],[Pay Item Description]]))</f>
        <v>46</v>
      </c>
      <c r="AM59" s="195" t="str">
        <f>TRIM(MID(Table_Quantities[[#This Row],[Pay Item Description]],1,(Table_Quantities[[#This Row],[1]])))</f>
        <v>Erosion</v>
      </c>
      <c r="AN59" s="195" t="str">
        <f>TRIM(MID(Table_Quantities[[#This Row],[Pay Item Description]],Table_Quantities[[#This Row],[1]]+1,(Table_Quantities[[#This Row],[2]]-Table_Quantities[[#This Row],[1]])))</f>
        <v>Control,</v>
      </c>
      <c r="AO59" s="195" t="str">
        <f>TRIM(MID(Table_Quantities[[#This Row],[Pay Item Description]],Table_Quantities[[#This Row],[2]]+1,(Table_Quantities[[#This Row],[3]]-Table_Quantities[[#This Row],[2]])))</f>
        <v>Maintenance,</v>
      </c>
      <c r="AP59" s="195" t="str">
        <f>TRIM(MID(Table_Quantities[[#This Row],[Pay Item Description]],Table_Quantities[[#This Row],[3]]+1,(Table_Quantities[[#This Row],[4]]-Table_Quantities[[#This Row],[3]])))</f>
        <v>Sediment Removal</v>
      </c>
      <c r="AQ59" s="195" t="str">
        <f>TRIM(MID(Table_Quantities[[#This Row],[Pay Item Description]],Table_Quantities[[#This Row],[4]]+1,(Table_Quantities[[#This Row],[5]]-Table_Quantities[[#This Row],[4]])))</f>
        <v/>
      </c>
      <c r="AR59" s="195" t="str">
        <f>TRIM(MID(Table_Quantities[[#This Row],[Pay Item Description]],Table_Quantities[[#This Row],[5]]+1,(Table_Quantities[[#This Row],[6]]-Table_Quantities[[#This Row],[5]])))</f>
        <v/>
      </c>
      <c r="AS59" s="195">
        <f>IF(ISBLANK(Table_Quantities[[#This Row],[Funding Code]]),"",INDEX(Table_Funding[#Data],MATCH(Table_Quantities[[#This Row],[Funding Code]],Table_Funding[Funding Code],0),MATCH("Bridge Number",Table_Funding[#Headers],0)))</f>
        <v>0</v>
      </c>
      <c r="AT59"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Maintenance, Sediment Removal</v>
      </c>
      <c r="AU59" s="197"/>
      <c r="AV59" s="197"/>
      <c r="AW59" s="204"/>
      <c r="AX59" s="204"/>
      <c r="AY59" s="204"/>
    </row>
    <row r="60" spans="1:51" s="10" customFormat="1" hidden="1" x14ac:dyDescent="0.25">
      <c r="A60" s="245"/>
      <c r="B60" s="132" t="s">
        <v>7944</v>
      </c>
      <c r="C60" s="200" t="s">
        <v>14714</v>
      </c>
      <c r="D60" s="65" t="s">
        <v>14681</v>
      </c>
      <c r="E60" s="66"/>
      <c r="F60" s="66"/>
      <c r="G60" s="65"/>
      <c r="H60" s="161" t="str">
        <f>IF(ISBLANK(Table_Quantities[[#This Row],[Pay Item]]),"",INDEX(Table_PayItems[],MATCH(Table_Quantities[[#This Row],[Pay Item]],Table_PayItems[Concentrated Name],0),ITEM_NO))</f>
        <v>2080026</v>
      </c>
      <c r="I60" s="201" t="s">
        <v>14682</v>
      </c>
      <c r="J60" s="254"/>
      <c r="K60" s="202">
        <v>10</v>
      </c>
      <c r="L60" s="193" t="str">
        <f>IF(ISBLANK(Table_Quantities[[#This Row],[Pay Item]]),"",INDEX(Table_PayItems[#Data],MATCH(Table_Quantities[[#This Row],[Pay Item]],Table_PayItems[Concentrated Name],0),ITEM_UNITS))</f>
        <v>Cyd</v>
      </c>
      <c r="M60" s="166"/>
      <c r="N60" s="194" t="str">
        <f>IF(AND(Table_Quantities[[#This Row],[Unit Price]]&gt;0,NOT(ISBLANK(Table_Quantities[[#This Row],[QuantityCalc]]))),Table_Quantities[[#This Row],[QuantityCalc]]*Table_Quantities[[#This Row],[Unit Price]],"")</f>
        <v/>
      </c>
      <c r="O60" s="194" t="str">
        <f>IF(OR(ISBLANK(Table_Quantities[[#This Row],[Funding Code]]),ISBLANK(Table_Quantities[[#This Row],[BreakdownID]])),"",Table_Quantities[[#This Row],[Funding Code]]&amp;" - "&amp;Table_Quantities[[#This Row],[BreakdownID]])</f>
        <v>123456 - 0001 - 80</v>
      </c>
      <c r="P60" s="194">
        <v>56</v>
      </c>
      <c r="Q60" s="194" t="str">
        <f>IF(ISBLANK(Table_Quantities[[#This Row],[Funding Code]]),"","JN "&amp;INDEX(Table_Funding[#Data],MATCH(Table_Quantities[[#This Row],[Funding Code]],Table_Funding[Funding Code],0),2))</f>
        <v>JN 123456</v>
      </c>
      <c r="R60" s="195" t="str">
        <f>IF(ISBLANK(Table_Quantities[[#This Row],[Pay Item]]),"",INDEX(Table_PayItems[#Data],MATCH(Table_Quantities[[#This Row],[Pay Item]],Table_PayItems[Concentrated Name],0),ITEM_SSSP))</f>
        <v>208A, 910A</v>
      </c>
      <c r="S60" s="201"/>
      <c r="T60" s="200"/>
      <c r="U60" s="200"/>
      <c r="V60" s="193">
        <v>10</v>
      </c>
      <c r="W60" s="195" t="str">
        <f>IF(ISBLANK(Table_Quantities[[#This Row],[Pay Item]]),"",INDEX(Table_PayItems[#Data],MATCH(Table_Quantities[[#This Row],[Pay Item]],Table_PayItems[Concentrated Name],0),ITEM_DESCRIPTION))</f>
        <v>Erosion Control, Maintenance, Sediment Removal</v>
      </c>
      <c r="X60" s="195" t="str">
        <f>IF(Table_Quantities[[#This Row],[Supplementary Description]]="","",IF(LEN(Table_Quantities[[#This Row],[Supplementary Description]])&gt;40, LEFT(Table_Quantities[[#This Row],[Supplementary Description]],40), Table_Quantities[[#This Row],[Supplementary Description]]))</f>
        <v/>
      </c>
      <c r="Y60" s="200" t="str">
        <f>IF(LEN(Table_Quantities[[#This Row],[Supplementary Description]])&gt;40, RIGHT(Table_Quantities[[#This Row],[Supplementary Description]],LEN(Table_Quantities[[#This Row],[Supplementary Description]])-40), "")</f>
        <v/>
      </c>
      <c r="Z60"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60"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130</v>
      </c>
      <c r="AB60" s="195" t="str">
        <f>IF(MID(Table_Quantities[Item No.],4,1)="7",Table_Quantities[[#This Row],[Supplemental1]]&amp;Table_Quantities[[#This Row],[Supplemental2]],Table_Quantities[[#This Row],[Description]])</f>
        <v>Erosion Control, Maintenance, Sediment Removal</v>
      </c>
      <c r="AC60"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6</v>
      </c>
      <c r="AD60" s="195" t="str">
        <f>IF(ISBLANK(Table_Quantities[[#This Row],[Funding Code]]),"",RIGHT(Table_Quantities[[#This Row],[Funding Code]],4))</f>
        <v>0001</v>
      </c>
      <c r="AE60" s="195" t="str">
        <f>IF(ISBLANK(Table_Quantities[[#This Row],[Funding Code]]),"","CAT "&amp;Table_Quantities[[#This Row],[Category]])</f>
        <v>CAT 0001</v>
      </c>
      <c r="AF60"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60" s="195">
        <f>IFERROR(FIND("%%",SUBSTITUTE(Table_Quantities[[#This Row],[Pay Item Description]]," ","%%",ML-LEN(SUBSTITUTE(LEFT(Table_Quantities[[#This Row],[Pay Item Description]],ML)," ","")))),LEN(Table_Quantities[[#This Row],[Pay Item Description]]))</f>
        <v>8</v>
      </c>
      <c r="AH60" s="195">
        <f>IFERROR(FIND("%%",SUBSTITUTE(Table_Quantities[[#This Row],[Pay Item Description]]," ","%%",Table_Quantities[[#This Row],[1]]+ML+1-LEN(SUBSTITUTE(LEFT(Table_Quantities[[#This Row],[Pay Item Description]],(Table_Quantities[[#This Row],[1]]+ML+1))," ",""))))-1,LEN(Table_Quantities[[#This Row],[Pay Item Description]]))</f>
        <v>16</v>
      </c>
      <c r="AI60" s="195">
        <f>IFERROR(FIND("%%",SUBSTITUTE(Table_Quantities[[#This Row],[Pay Item Description]]," ","%%",Table_Quantities[[#This Row],[2]]+ML+2-LEN(SUBSTITUTE(LEFT(Table_Quantities[[#This Row],[Pay Item Description]],(Table_Quantities[[#This Row],[2]]+ML+2))," ",""))))-1,LEN(Table_Quantities[[#This Row],[Pay Item Description]]))</f>
        <v>29</v>
      </c>
      <c r="AJ60" s="195">
        <f>IFERROR(FIND("%%",SUBSTITUTE(Table_Quantities[[#This Row],[Pay Item Description]]," ","%%",Table_Quantities[[#This Row],[3]]+ML+3-LEN(SUBSTITUTE(LEFT(Table_Quantities[[#This Row],[Pay Item Description]],(Table_Quantities[[#This Row],[3]]+ML+3))," ",""))))-1,LEN(Table_Quantities[[#This Row],[Pay Item Description]]))</f>
        <v>46</v>
      </c>
      <c r="AK60" s="195">
        <f>IFERROR(FIND("%%",SUBSTITUTE(Table_Quantities[[#This Row],[Pay Item Description]]," ","%%",Table_Quantities[[#This Row],[4]]+ML+4-LEN(SUBSTITUTE(LEFT(Table_Quantities[[#This Row],[Pay Item Description]],(Table_Quantities[[#This Row],[4]]+ML+4))," ",""))))-1,LEN(Table_Quantities[[#This Row],[Pay Item Description]]))</f>
        <v>46</v>
      </c>
      <c r="AL60" s="195">
        <f>IFERROR(FIND("%%",SUBSTITUTE(Table_Quantities[[#This Row],[Pay Item Description]]," ","%%",Table_Quantities[[#This Row],[5]]+ML+5-LEN(SUBSTITUTE(LEFT(Table_Quantities[[#This Row],[Pay Item Description]],(Table_Quantities[[#This Row],[5]]+ML+5))," ",""))))-1,LEN(Table_Quantities[[#This Row],[Pay Item Description]]))</f>
        <v>46</v>
      </c>
      <c r="AM60" s="195" t="str">
        <f>TRIM(MID(Table_Quantities[[#This Row],[Pay Item Description]],1,(Table_Quantities[[#This Row],[1]])))</f>
        <v>Erosion</v>
      </c>
      <c r="AN60" s="195" t="str">
        <f>TRIM(MID(Table_Quantities[[#This Row],[Pay Item Description]],Table_Quantities[[#This Row],[1]]+1,(Table_Quantities[[#This Row],[2]]-Table_Quantities[[#This Row],[1]])))</f>
        <v>Control,</v>
      </c>
      <c r="AO60" s="195" t="str">
        <f>TRIM(MID(Table_Quantities[[#This Row],[Pay Item Description]],Table_Quantities[[#This Row],[2]]+1,(Table_Quantities[[#This Row],[3]]-Table_Quantities[[#This Row],[2]])))</f>
        <v>Maintenance,</v>
      </c>
      <c r="AP60" s="195" t="str">
        <f>TRIM(MID(Table_Quantities[[#This Row],[Pay Item Description]],Table_Quantities[[#This Row],[3]]+1,(Table_Quantities[[#This Row],[4]]-Table_Quantities[[#This Row],[3]])))</f>
        <v>Sediment Removal</v>
      </c>
      <c r="AQ60" s="195" t="str">
        <f>TRIM(MID(Table_Quantities[[#This Row],[Pay Item Description]],Table_Quantities[[#This Row],[4]]+1,(Table_Quantities[[#This Row],[5]]-Table_Quantities[[#This Row],[4]])))</f>
        <v/>
      </c>
      <c r="AR60" s="195" t="str">
        <f>TRIM(MID(Table_Quantities[[#This Row],[Pay Item Description]],Table_Quantities[[#This Row],[5]]+1,(Table_Quantities[[#This Row],[6]]-Table_Quantities[[#This Row],[5]])))</f>
        <v/>
      </c>
      <c r="AS60" s="195">
        <f>IF(ISBLANK(Table_Quantities[[#This Row],[Funding Code]]),"",INDEX(Table_Funding[#Data],MATCH(Table_Quantities[[#This Row],[Funding Code]],Table_Funding[Funding Code],0),MATCH("Bridge Number",Table_Funding[#Headers],0)))</f>
        <v>0</v>
      </c>
      <c r="AT60"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Maintenance, Sediment Removal</v>
      </c>
      <c r="AU60" s="197"/>
      <c r="AV60" s="197"/>
      <c r="AW60" s="204"/>
      <c r="AX60" s="204"/>
      <c r="AY60" s="204"/>
    </row>
    <row r="61" spans="1:51" s="10" customFormat="1" hidden="1" x14ac:dyDescent="0.25">
      <c r="A61" s="245"/>
      <c r="B61" s="132" t="s">
        <v>7944</v>
      </c>
      <c r="C61" s="200" t="s">
        <v>14714</v>
      </c>
      <c r="D61" s="65" t="s">
        <v>14681</v>
      </c>
      <c r="E61" s="66"/>
      <c r="F61" s="66"/>
      <c r="G61" s="65"/>
      <c r="H61" s="161" t="str">
        <f>IF(ISBLANK(Table_Quantities[[#This Row],[Pay Item]]),"",INDEX(Table_PayItems[],MATCH(Table_Quantities[[#This Row],[Pay Item]],Table_PayItems[Concentrated Name],0),ITEM_NO))</f>
        <v>2080026</v>
      </c>
      <c r="I61" s="201" t="s">
        <v>14682</v>
      </c>
      <c r="J61" s="254"/>
      <c r="K61" s="202">
        <v>5</v>
      </c>
      <c r="L61" s="193" t="str">
        <f>IF(ISBLANK(Table_Quantities[[#This Row],[Pay Item]]),"",INDEX(Table_PayItems[#Data],MATCH(Table_Quantities[[#This Row],[Pay Item]],Table_PayItems[Concentrated Name],0),ITEM_UNITS))</f>
        <v>Cyd</v>
      </c>
      <c r="M61" s="166"/>
      <c r="N61" s="194" t="str">
        <f>IF(AND(Table_Quantities[[#This Row],[Unit Price]]&gt;0,NOT(ISBLANK(Table_Quantities[[#This Row],[QuantityCalc]]))),Table_Quantities[[#This Row],[QuantityCalc]]*Table_Quantities[[#This Row],[Unit Price]],"")</f>
        <v/>
      </c>
      <c r="O61" s="194" t="str">
        <f>IF(OR(ISBLANK(Table_Quantities[[#This Row],[Funding Code]]),ISBLANK(Table_Quantities[[#This Row],[BreakdownID]])),"",Table_Quantities[[#This Row],[Funding Code]]&amp;" - "&amp;Table_Quantities[[#This Row],[BreakdownID]])</f>
        <v>123456 - 0001 - 80</v>
      </c>
      <c r="P61" s="194">
        <v>57</v>
      </c>
      <c r="Q61" s="194" t="str">
        <f>IF(ISBLANK(Table_Quantities[[#This Row],[Funding Code]]),"","JN "&amp;INDEX(Table_Funding[#Data],MATCH(Table_Quantities[[#This Row],[Funding Code]],Table_Funding[Funding Code],0),2))</f>
        <v>JN 123456</v>
      </c>
      <c r="R61" s="195" t="str">
        <f>IF(ISBLANK(Table_Quantities[[#This Row],[Pay Item]]),"",INDEX(Table_PayItems[#Data],MATCH(Table_Quantities[[#This Row],[Pay Item]],Table_PayItems[Concentrated Name],0),ITEM_SSSP))</f>
        <v>208A, 910A</v>
      </c>
      <c r="S61" s="201"/>
      <c r="T61" s="200"/>
      <c r="U61" s="200"/>
      <c r="V61" s="193">
        <v>5</v>
      </c>
      <c r="W61" s="195" t="str">
        <f>IF(ISBLANK(Table_Quantities[[#This Row],[Pay Item]]),"",INDEX(Table_PayItems[#Data],MATCH(Table_Quantities[[#This Row],[Pay Item]],Table_PayItems[Concentrated Name],0),ITEM_DESCRIPTION))</f>
        <v>Erosion Control, Maintenance, Sediment Removal</v>
      </c>
      <c r="X61" s="195" t="str">
        <f>IF(Table_Quantities[[#This Row],[Supplementary Description]]="","",IF(LEN(Table_Quantities[[#This Row],[Supplementary Description]])&gt;40, LEFT(Table_Quantities[[#This Row],[Supplementary Description]],40), Table_Quantities[[#This Row],[Supplementary Description]]))</f>
        <v/>
      </c>
      <c r="Y61" s="200" t="str">
        <f>IF(LEN(Table_Quantities[[#This Row],[Supplementary Description]])&gt;40, RIGHT(Table_Quantities[[#This Row],[Supplementary Description]],LEN(Table_Quantities[[#This Row],[Supplementary Description]])-40), "")</f>
        <v/>
      </c>
      <c r="Z61"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61"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130</v>
      </c>
      <c r="AB61" s="195" t="str">
        <f>IF(MID(Table_Quantities[Item No.],4,1)="7",Table_Quantities[[#This Row],[Supplemental1]]&amp;Table_Quantities[[#This Row],[Supplemental2]],Table_Quantities[[#This Row],[Description]])</f>
        <v>Erosion Control, Maintenance, Sediment Removal</v>
      </c>
      <c r="AC61"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7</v>
      </c>
      <c r="AD61" s="195" t="str">
        <f>IF(ISBLANK(Table_Quantities[[#This Row],[Funding Code]]),"",RIGHT(Table_Quantities[[#This Row],[Funding Code]],4))</f>
        <v>0001</v>
      </c>
      <c r="AE61" s="195" t="str">
        <f>IF(ISBLANK(Table_Quantities[[#This Row],[Funding Code]]),"","CAT "&amp;Table_Quantities[[#This Row],[Category]])</f>
        <v>CAT 0001</v>
      </c>
      <c r="AF61"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61" s="195">
        <f>IFERROR(FIND("%%",SUBSTITUTE(Table_Quantities[[#This Row],[Pay Item Description]]," ","%%",ML-LEN(SUBSTITUTE(LEFT(Table_Quantities[[#This Row],[Pay Item Description]],ML)," ","")))),LEN(Table_Quantities[[#This Row],[Pay Item Description]]))</f>
        <v>8</v>
      </c>
      <c r="AH61" s="195">
        <f>IFERROR(FIND("%%",SUBSTITUTE(Table_Quantities[[#This Row],[Pay Item Description]]," ","%%",Table_Quantities[[#This Row],[1]]+ML+1-LEN(SUBSTITUTE(LEFT(Table_Quantities[[#This Row],[Pay Item Description]],(Table_Quantities[[#This Row],[1]]+ML+1))," ",""))))-1,LEN(Table_Quantities[[#This Row],[Pay Item Description]]))</f>
        <v>16</v>
      </c>
      <c r="AI61" s="195">
        <f>IFERROR(FIND("%%",SUBSTITUTE(Table_Quantities[[#This Row],[Pay Item Description]]," ","%%",Table_Quantities[[#This Row],[2]]+ML+2-LEN(SUBSTITUTE(LEFT(Table_Quantities[[#This Row],[Pay Item Description]],(Table_Quantities[[#This Row],[2]]+ML+2))," ",""))))-1,LEN(Table_Quantities[[#This Row],[Pay Item Description]]))</f>
        <v>29</v>
      </c>
      <c r="AJ61" s="195">
        <f>IFERROR(FIND("%%",SUBSTITUTE(Table_Quantities[[#This Row],[Pay Item Description]]," ","%%",Table_Quantities[[#This Row],[3]]+ML+3-LEN(SUBSTITUTE(LEFT(Table_Quantities[[#This Row],[Pay Item Description]],(Table_Quantities[[#This Row],[3]]+ML+3))," ",""))))-1,LEN(Table_Quantities[[#This Row],[Pay Item Description]]))</f>
        <v>46</v>
      </c>
      <c r="AK61" s="195">
        <f>IFERROR(FIND("%%",SUBSTITUTE(Table_Quantities[[#This Row],[Pay Item Description]]," ","%%",Table_Quantities[[#This Row],[4]]+ML+4-LEN(SUBSTITUTE(LEFT(Table_Quantities[[#This Row],[Pay Item Description]],(Table_Quantities[[#This Row],[4]]+ML+4))," ",""))))-1,LEN(Table_Quantities[[#This Row],[Pay Item Description]]))</f>
        <v>46</v>
      </c>
      <c r="AL61" s="195">
        <f>IFERROR(FIND("%%",SUBSTITUTE(Table_Quantities[[#This Row],[Pay Item Description]]," ","%%",Table_Quantities[[#This Row],[5]]+ML+5-LEN(SUBSTITUTE(LEFT(Table_Quantities[[#This Row],[Pay Item Description]],(Table_Quantities[[#This Row],[5]]+ML+5))," ",""))))-1,LEN(Table_Quantities[[#This Row],[Pay Item Description]]))</f>
        <v>46</v>
      </c>
      <c r="AM61" s="195" t="str">
        <f>TRIM(MID(Table_Quantities[[#This Row],[Pay Item Description]],1,(Table_Quantities[[#This Row],[1]])))</f>
        <v>Erosion</v>
      </c>
      <c r="AN61" s="195" t="str">
        <f>TRIM(MID(Table_Quantities[[#This Row],[Pay Item Description]],Table_Quantities[[#This Row],[1]]+1,(Table_Quantities[[#This Row],[2]]-Table_Quantities[[#This Row],[1]])))</f>
        <v>Control,</v>
      </c>
      <c r="AO61" s="195" t="str">
        <f>TRIM(MID(Table_Quantities[[#This Row],[Pay Item Description]],Table_Quantities[[#This Row],[2]]+1,(Table_Quantities[[#This Row],[3]]-Table_Quantities[[#This Row],[2]])))</f>
        <v>Maintenance,</v>
      </c>
      <c r="AP61" s="195" t="str">
        <f>TRIM(MID(Table_Quantities[[#This Row],[Pay Item Description]],Table_Quantities[[#This Row],[3]]+1,(Table_Quantities[[#This Row],[4]]-Table_Quantities[[#This Row],[3]])))</f>
        <v>Sediment Removal</v>
      </c>
      <c r="AQ61" s="195" t="str">
        <f>TRIM(MID(Table_Quantities[[#This Row],[Pay Item Description]],Table_Quantities[[#This Row],[4]]+1,(Table_Quantities[[#This Row],[5]]-Table_Quantities[[#This Row],[4]])))</f>
        <v/>
      </c>
      <c r="AR61" s="195" t="str">
        <f>TRIM(MID(Table_Quantities[[#This Row],[Pay Item Description]],Table_Quantities[[#This Row],[5]]+1,(Table_Quantities[[#This Row],[6]]-Table_Quantities[[#This Row],[5]])))</f>
        <v/>
      </c>
      <c r="AS61" s="195">
        <f>IF(ISBLANK(Table_Quantities[[#This Row],[Funding Code]]),"",INDEX(Table_Funding[#Data],MATCH(Table_Quantities[[#This Row],[Funding Code]],Table_Funding[Funding Code],0),MATCH("Bridge Number",Table_Funding[#Headers],0)))</f>
        <v>0</v>
      </c>
      <c r="AT61"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Maintenance, Sediment Removal</v>
      </c>
      <c r="AU61" s="197"/>
      <c r="AV61" s="197"/>
      <c r="AW61" s="204"/>
      <c r="AX61" s="204"/>
      <c r="AY61" s="204"/>
    </row>
    <row r="62" spans="1:51" s="10" customFormat="1" hidden="1" x14ac:dyDescent="0.25">
      <c r="A62" s="245"/>
      <c r="B62" s="132" t="s">
        <v>7944</v>
      </c>
      <c r="C62" s="200" t="s">
        <v>14714</v>
      </c>
      <c r="D62" s="65" t="s">
        <v>14681</v>
      </c>
      <c r="E62" s="66"/>
      <c r="F62" s="66"/>
      <c r="G62" s="65"/>
      <c r="H62" s="161" t="str">
        <f>IF(ISBLANK(Table_Quantities[[#This Row],[Pay Item]]),"",INDEX(Table_PayItems[],MATCH(Table_Quantities[[#This Row],[Pay Item]],Table_PayItems[Concentrated Name],0),ITEM_NO))</f>
        <v>2080026</v>
      </c>
      <c r="I62" s="201" t="s">
        <v>14682</v>
      </c>
      <c r="J62" s="254"/>
      <c r="K62" s="202">
        <v>10</v>
      </c>
      <c r="L62" s="193" t="str">
        <f>IF(ISBLANK(Table_Quantities[[#This Row],[Pay Item]]),"",INDEX(Table_PayItems[#Data],MATCH(Table_Quantities[[#This Row],[Pay Item]],Table_PayItems[Concentrated Name],0),ITEM_UNITS))</f>
        <v>Cyd</v>
      </c>
      <c r="M62" s="166"/>
      <c r="N62" s="194" t="str">
        <f>IF(AND(Table_Quantities[[#This Row],[Unit Price]]&gt;0,NOT(ISBLANK(Table_Quantities[[#This Row],[QuantityCalc]]))),Table_Quantities[[#This Row],[QuantityCalc]]*Table_Quantities[[#This Row],[Unit Price]],"")</f>
        <v/>
      </c>
      <c r="O62" s="194" t="str">
        <f>IF(OR(ISBLANK(Table_Quantities[[#This Row],[Funding Code]]),ISBLANK(Table_Quantities[[#This Row],[BreakdownID]])),"",Table_Quantities[[#This Row],[Funding Code]]&amp;" - "&amp;Table_Quantities[[#This Row],[BreakdownID]])</f>
        <v>123456 - 0001 - 80</v>
      </c>
      <c r="P62" s="194">
        <v>58</v>
      </c>
      <c r="Q62" s="194" t="str">
        <f>IF(ISBLANK(Table_Quantities[[#This Row],[Funding Code]]),"","JN "&amp;INDEX(Table_Funding[#Data],MATCH(Table_Quantities[[#This Row],[Funding Code]],Table_Funding[Funding Code],0),2))</f>
        <v>JN 123456</v>
      </c>
      <c r="R62" s="195" t="str">
        <f>IF(ISBLANK(Table_Quantities[[#This Row],[Pay Item]]),"",INDEX(Table_PayItems[#Data],MATCH(Table_Quantities[[#This Row],[Pay Item]],Table_PayItems[Concentrated Name],0),ITEM_SSSP))</f>
        <v>208A, 910A</v>
      </c>
      <c r="S62" s="201"/>
      <c r="T62" s="200"/>
      <c r="U62" s="200"/>
      <c r="V62" s="193">
        <v>10</v>
      </c>
      <c r="W62" s="195" t="str">
        <f>IF(ISBLANK(Table_Quantities[[#This Row],[Pay Item]]),"",INDEX(Table_PayItems[#Data],MATCH(Table_Quantities[[#This Row],[Pay Item]],Table_PayItems[Concentrated Name],0),ITEM_DESCRIPTION))</f>
        <v>Erosion Control, Maintenance, Sediment Removal</v>
      </c>
      <c r="X62" s="195" t="str">
        <f>IF(Table_Quantities[[#This Row],[Supplementary Description]]="","",IF(LEN(Table_Quantities[[#This Row],[Supplementary Description]])&gt;40, LEFT(Table_Quantities[[#This Row],[Supplementary Description]],40), Table_Quantities[[#This Row],[Supplementary Description]]))</f>
        <v/>
      </c>
      <c r="Y62" s="200" t="str">
        <f>IF(LEN(Table_Quantities[[#This Row],[Supplementary Description]])&gt;40, RIGHT(Table_Quantities[[#This Row],[Supplementary Description]],LEN(Table_Quantities[[#This Row],[Supplementary Description]])-40), "")</f>
        <v/>
      </c>
      <c r="Z62"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62"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130</v>
      </c>
      <c r="AB62" s="195" t="str">
        <f>IF(MID(Table_Quantities[Item No.],4,1)="7",Table_Quantities[[#This Row],[Supplemental1]]&amp;Table_Quantities[[#This Row],[Supplemental2]],Table_Quantities[[#This Row],[Description]])</f>
        <v>Erosion Control, Maintenance, Sediment Removal</v>
      </c>
      <c r="AC62"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8</v>
      </c>
      <c r="AD62" s="195" t="str">
        <f>IF(ISBLANK(Table_Quantities[[#This Row],[Funding Code]]),"",RIGHT(Table_Quantities[[#This Row],[Funding Code]],4))</f>
        <v>0001</v>
      </c>
      <c r="AE62" s="195" t="str">
        <f>IF(ISBLANK(Table_Quantities[[#This Row],[Funding Code]]),"","CAT "&amp;Table_Quantities[[#This Row],[Category]])</f>
        <v>CAT 0001</v>
      </c>
      <c r="AF62"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62" s="195">
        <f>IFERROR(FIND("%%",SUBSTITUTE(Table_Quantities[[#This Row],[Pay Item Description]]," ","%%",ML-LEN(SUBSTITUTE(LEFT(Table_Quantities[[#This Row],[Pay Item Description]],ML)," ","")))),LEN(Table_Quantities[[#This Row],[Pay Item Description]]))</f>
        <v>8</v>
      </c>
      <c r="AH62" s="195">
        <f>IFERROR(FIND("%%",SUBSTITUTE(Table_Quantities[[#This Row],[Pay Item Description]]," ","%%",Table_Quantities[[#This Row],[1]]+ML+1-LEN(SUBSTITUTE(LEFT(Table_Quantities[[#This Row],[Pay Item Description]],(Table_Quantities[[#This Row],[1]]+ML+1))," ",""))))-1,LEN(Table_Quantities[[#This Row],[Pay Item Description]]))</f>
        <v>16</v>
      </c>
      <c r="AI62" s="195">
        <f>IFERROR(FIND("%%",SUBSTITUTE(Table_Quantities[[#This Row],[Pay Item Description]]," ","%%",Table_Quantities[[#This Row],[2]]+ML+2-LEN(SUBSTITUTE(LEFT(Table_Quantities[[#This Row],[Pay Item Description]],(Table_Quantities[[#This Row],[2]]+ML+2))," ",""))))-1,LEN(Table_Quantities[[#This Row],[Pay Item Description]]))</f>
        <v>29</v>
      </c>
      <c r="AJ62" s="195">
        <f>IFERROR(FIND("%%",SUBSTITUTE(Table_Quantities[[#This Row],[Pay Item Description]]," ","%%",Table_Quantities[[#This Row],[3]]+ML+3-LEN(SUBSTITUTE(LEFT(Table_Quantities[[#This Row],[Pay Item Description]],(Table_Quantities[[#This Row],[3]]+ML+3))," ",""))))-1,LEN(Table_Quantities[[#This Row],[Pay Item Description]]))</f>
        <v>46</v>
      </c>
      <c r="AK62" s="195">
        <f>IFERROR(FIND("%%",SUBSTITUTE(Table_Quantities[[#This Row],[Pay Item Description]]," ","%%",Table_Quantities[[#This Row],[4]]+ML+4-LEN(SUBSTITUTE(LEFT(Table_Quantities[[#This Row],[Pay Item Description]],(Table_Quantities[[#This Row],[4]]+ML+4))," ",""))))-1,LEN(Table_Quantities[[#This Row],[Pay Item Description]]))</f>
        <v>46</v>
      </c>
      <c r="AL62" s="195">
        <f>IFERROR(FIND("%%",SUBSTITUTE(Table_Quantities[[#This Row],[Pay Item Description]]," ","%%",Table_Quantities[[#This Row],[5]]+ML+5-LEN(SUBSTITUTE(LEFT(Table_Quantities[[#This Row],[Pay Item Description]],(Table_Quantities[[#This Row],[5]]+ML+5))," ",""))))-1,LEN(Table_Quantities[[#This Row],[Pay Item Description]]))</f>
        <v>46</v>
      </c>
      <c r="AM62" s="195" t="str">
        <f>TRIM(MID(Table_Quantities[[#This Row],[Pay Item Description]],1,(Table_Quantities[[#This Row],[1]])))</f>
        <v>Erosion</v>
      </c>
      <c r="AN62" s="195" t="str">
        <f>TRIM(MID(Table_Quantities[[#This Row],[Pay Item Description]],Table_Quantities[[#This Row],[1]]+1,(Table_Quantities[[#This Row],[2]]-Table_Quantities[[#This Row],[1]])))</f>
        <v>Control,</v>
      </c>
      <c r="AO62" s="195" t="str">
        <f>TRIM(MID(Table_Quantities[[#This Row],[Pay Item Description]],Table_Quantities[[#This Row],[2]]+1,(Table_Quantities[[#This Row],[3]]-Table_Quantities[[#This Row],[2]])))</f>
        <v>Maintenance,</v>
      </c>
      <c r="AP62" s="195" t="str">
        <f>TRIM(MID(Table_Quantities[[#This Row],[Pay Item Description]],Table_Quantities[[#This Row],[3]]+1,(Table_Quantities[[#This Row],[4]]-Table_Quantities[[#This Row],[3]])))</f>
        <v>Sediment Removal</v>
      </c>
      <c r="AQ62" s="195" t="str">
        <f>TRIM(MID(Table_Quantities[[#This Row],[Pay Item Description]],Table_Quantities[[#This Row],[4]]+1,(Table_Quantities[[#This Row],[5]]-Table_Quantities[[#This Row],[4]])))</f>
        <v/>
      </c>
      <c r="AR62" s="195" t="str">
        <f>TRIM(MID(Table_Quantities[[#This Row],[Pay Item Description]],Table_Quantities[[#This Row],[5]]+1,(Table_Quantities[[#This Row],[6]]-Table_Quantities[[#This Row],[5]])))</f>
        <v/>
      </c>
      <c r="AS62" s="195">
        <f>IF(ISBLANK(Table_Quantities[[#This Row],[Funding Code]]),"",INDEX(Table_Funding[#Data],MATCH(Table_Quantities[[#This Row],[Funding Code]],Table_Funding[Funding Code],0),MATCH("Bridge Number",Table_Funding[#Headers],0)))</f>
        <v>0</v>
      </c>
      <c r="AT62"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Maintenance, Sediment Removal</v>
      </c>
      <c r="AU62" s="197"/>
      <c r="AV62" s="197"/>
      <c r="AW62" s="204"/>
      <c r="AX62" s="204"/>
      <c r="AY62" s="204"/>
    </row>
    <row r="63" spans="1:51" s="10" customFormat="1" hidden="1" x14ac:dyDescent="0.25">
      <c r="A63" s="245"/>
      <c r="B63" s="132" t="s">
        <v>7944</v>
      </c>
      <c r="C63" s="200" t="s">
        <v>14714</v>
      </c>
      <c r="D63" s="65" t="s">
        <v>14681</v>
      </c>
      <c r="E63" s="66"/>
      <c r="F63" s="66"/>
      <c r="G63" s="65"/>
      <c r="H63" s="161" t="str">
        <f>IF(ISBLANK(Table_Quantities[[#This Row],[Pay Item]]),"",INDEX(Table_PayItems[],MATCH(Table_Quantities[[#This Row],[Pay Item]],Table_PayItems[Concentrated Name],0),ITEM_NO))</f>
        <v>2080026</v>
      </c>
      <c r="I63" s="201" t="s">
        <v>14682</v>
      </c>
      <c r="J63" s="254"/>
      <c r="K63" s="202">
        <v>30</v>
      </c>
      <c r="L63" s="193" t="str">
        <f>IF(ISBLANK(Table_Quantities[[#This Row],[Pay Item]]),"",INDEX(Table_PayItems[#Data],MATCH(Table_Quantities[[#This Row],[Pay Item]],Table_PayItems[Concentrated Name],0),ITEM_UNITS))</f>
        <v>Cyd</v>
      </c>
      <c r="M63" s="166"/>
      <c r="N63" s="194" t="str">
        <f>IF(AND(Table_Quantities[[#This Row],[Unit Price]]&gt;0,NOT(ISBLANK(Table_Quantities[[#This Row],[QuantityCalc]]))),Table_Quantities[[#This Row],[QuantityCalc]]*Table_Quantities[[#This Row],[Unit Price]],"")</f>
        <v/>
      </c>
      <c r="O63" s="194" t="str">
        <f>IF(OR(ISBLANK(Table_Quantities[[#This Row],[Funding Code]]),ISBLANK(Table_Quantities[[#This Row],[BreakdownID]])),"",Table_Quantities[[#This Row],[Funding Code]]&amp;" - "&amp;Table_Quantities[[#This Row],[BreakdownID]])</f>
        <v>123456 - 0001 - 80</v>
      </c>
      <c r="P63" s="194">
        <v>59</v>
      </c>
      <c r="Q63" s="194" t="str">
        <f>IF(ISBLANK(Table_Quantities[[#This Row],[Funding Code]]),"","JN "&amp;INDEX(Table_Funding[#Data],MATCH(Table_Quantities[[#This Row],[Funding Code]],Table_Funding[Funding Code],0),2))</f>
        <v>JN 123456</v>
      </c>
      <c r="R63" s="195" t="str">
        <f>IF(ISBLANK(Table_Quantities[[#This Row],[Pay Item]]),"",INDEX(Table_PayItems[#Data],MATCH(Table_Quantities[[#This Row],[Pay Item]],Table_PayItems[Concentrated Name],0),ITEM_SSSP))</f>
        <v>208A, 910A</v>
      </c>
      <c r="S63" s="201"/>
      <c r="T63" s="200"/>
      <c r="U63" s="200"/>
      <c r="V63" s="193">
        <v>30</v>
      </c>
      <c r="W63" s="195" t="str">
        <f>IF(ISBLANK(Table_Quantities[[#This Row],[Pay Item]]),"",INDEX(Table_PayItems[#Data],MATCH(Table_Quantities[[#This Row],[Pay Item]],Table_PayItems[Concentrated Name],0),ITEM_DESCRIPTION))</f>
        <v>Erosion Control, Maintenance, Sediment Removal</v>
      </c>
      <c r="X63" s="195" t="str">
        <f>IF(Table_Quantities[[#This Row],[Supplementary Description]]="","",IF(LEN(Table_Quantities[[#This Row],[Supplementary Description]])&gt;40, LEFT(Table_Quantities[[#This Row],[Supplementary Description]],40), Table_Quantities[[#This Row],[Supplementary Description]]))</f>
        <v/>
      </c>
      <c r="Y63" s="200" t="str">
        <f>IF(LEN(Table_Quantities[[#This Row],[Supplementary Description]])&gt;40, RIGHT(Table_Quantities[[#This Row],[Supplementary Description]],LEN(Table_Quantities[[#This Row],[Supplementary Description]])-40), "")</f>
        <v/>
      </c>
      <c r="Z63"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63"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130</v>
      </c>
      <c r="AB63" s="195" t="str">
        <f>IF(MID(Table_Quantities[Item No.],4,1)="7",Table_Quantities[[#This Row],[Supplemental1]]&amp;Table_Quantities[[#This Row],[Supplemental2]],Table_Quantities[[#This Row],[Description]])</f>
        <v>Erosion Control, Maintenance, Sediment Removal</v>
      </c>
      <c r="AC63"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9</v>
      </c>
      <c r="AD63" s="195" t="str">
        <f>IF(ISBLANK(Table_Quantities[[#This Row],[Funding Code]]),"",RIGHT(Table_Quantities[[#This Row],[Funding Code]],4))</f>
        <v>0001</v>
      </c>
      <c r="AE63" s="195" t="str">
        <f>IF(ISBLANK(Table_Quantities[[#This Row],[Funding Code]]),"","CAT "&amp;Table_Quantities[[#This Row],[Category]])</f>
        <v>CAT 0001</v>
      </c>
      <c r="AF63"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63" s="195">
        <f>IFERROR(FIND("%%",SUBSTITUTE(Table_Quantities[[#This Row],[Pay Item Description]]," ","%%",ML-LEN(SUBSTITUTE(LEFT(Table_Quantities[[#This Row],[Pay Item Description]],ML)," ","")))),LEN(Table_Quantities[[#This Row],[Pay Item Description]]))</f>
        <v>8</v>
      </c>
      <c r="AH63" s="195">
        <f>IFERROR(FIND("%%",SUBSTITUTE(Table_Quantities[[#This Row],[Pay Item Description]]," ","%%",Table_Quantities[[#This Row],[1]]+ML+1-LEN(SUBSTITUTE(LEFT(Table_Quantities[[#This Row],[Pay Item Description]],(Table_Quantities[[#This Row],[1]]+ML+1))," ",""))))-1,LEN(Table_Quantities[[#This Row],[Pay Item Description]]))</f>
        <v>16</v>
      </c>
      <c r="AI63" s="195">
        <f>IFERROR(FIND("%%",SUBSTITUTE(Table_Quantities[[#This Row],[Pay Item Description]]," ","%%",Table_Quantities[[#This Row],[2]]+ML+2-LEN(SUBSTITUTE(LEFT(Table_Quantities[[#This Row],[Pay Item Description]],(Table_Quantities[[#This Row],[2]]+ML+2))," ",""))))-1,LEN(Table_Quantities[[#This Row],[Pay Item Description]]))</f>
        <v>29</v>
      </c>
      <c r="AJ63" s="195">
        <f>IFERROR(FIND("%%",SUBSTITUTE(Table_Quantities[[#This Row],[Pay Item Description]]," ","%%",Table_Quantities[[#This Row],[3]]+ML+3-LEN(SUBSTITUTE(LEFT(Table_Quantities[[#This Row],[Pay Item Description]],(Table_Quantities[[#This Row],[3]]+ML+3))," ",""))))-1,LEN(Table_Quantities[[#This Row],[Pay Item Description]]))</f>
        <v>46</v>
      </c>
      <c r="AK63" s="195">
        <f>IFERROR(FIND("%%",SUBSTITUTE(Table_Quantities[[#This Row],[Pay Item Description]]," ","%%",Table_Quantities[[#This Row],[4]]+ML+4-LEN(SUBSTITUTE(LEFT(Table_Quantities[[#This Row],[Pay Item Description]],(Table_Quantities[[#This Row],[4]]+ML+4))," ",""))))-1,LEN(Table_Quantities[[#This Row],[Pay Item Description]]))</f>
        <v>46</v>
      </c>
      <c r="AL63" s="195">
        <f>IFERROR(FIND("%%",SUBSTITUTE(Table_Quantities[[#This Row],[Pay Item Description]]," ","%%",Table_Quantities[[#This Row],[5]]+ML+5-LEN(SUBSTITUTE(LEFT(Table_Quantities[[#This Row],[Pay Item Description]],(Table_Quantities[[#This Row],[5]]+ML+5))," ",""))))-1,LEN(Table_Quantities[[#This Row],[Pay Item Description]]))</f>
        <v>46</v>
      </c>
      <c r="AM63" s="195" t="str">
        <f>TRIM(MID(Table_Quantities[[#This Row],[Pay Item Description]],1,(Table_Quantities[[#This Row],[1]])))</f>
        <v>Erosion</v>
      </c>
      <c r="AN63" s="195" t="str">
        <f>TRIM(MID(Table_Quantities[[#This Row],[Pay Item Description]],Table_Quantities[[#This Row],[1]]+1,(Table_Quantities[[#This Row],[2]]-Table_Quantities[[#This Row],[1]])))</f>
        <v>Control,</v>
      </c>
      <c r="AO63" s="195" t="str">
        <f>TRIM(MID(Table_Quantities[[#This Row],[Pay Item Description]],Table_Quantities[[#This Row],[2]]+1,(Table_Quantities[[#This Row],[3]]-Table_Quantities[[#This Row],[2]])))</f>
        <v>Maintenance,</v>
      </c>
      <c r="AP63" s="195" t="str">
        <f>TRIM(MID(Table_Quantities[[#This Row],[Pay Item Description]],Table_Quantities[[#This Row],[3]]+1,(Table_Quantities[[#This Row],[4]]-Table_Quantities[[#This Row],[3]])))</f>
        <v>Sediment Removal</v>
      </c>
      <c r="AQ63" s="195" t="str">
        <f>TRIM(MID(Table_Quantities[[#This Row],[Pay Item Description]],Table_Quantities[[#This Row],[4]]+1,(Table_Quantities[[#This Row],[5]]-Table_Quantities[[#This Row],[4]])))</f>
        <v/>
      </c>
      <c r="AR63" s="195" t="str">
        <f>TRIM(MID(Table_Quantities[[#This Row],[Pay Item Description]],Table_Quantities[[#This Row],[5]]+1,(Table_Quantities[[#This Row],[6]]-Table_Quantities[[#This Row],[5]])))</f>
        <v/>
      </c>
      <c r="AS63" s="195">
        <f>IF(ISBLANK(Table_Quantities[[#This Row],[Funding Code]]),"",INDEX(Table_Funding[#Data],MATCH(Table_Quantities[[#This Row],[Funding Code]],Table_Funding[Funding Code],0),MATCH("Bridge Number",Table_Funding[#Headers],0)))</f>
        <v>0</v>
      </c>
      <c r="AT63"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Maintenance, Sediment Removal</v>
      </c>
      <c r="AU63" s="197"/>
      <c r="AV63" s="197"/>
      <c r="AW63" s="204"/>
      <c r="AX63" s="204"/>
      <c r="AY63" s="204"/>
    </row>
    <row r="64" spans="1:51" s="10" customFormat="1" hidden="1" x14ac:dyDescent="0.25">
      <c r="A64" s="245"/>
      <c r="B64" s="132" t="s">
        <v>7944</v>
      </c>
      <c r="C64" s="200" t="s">
        <v>14714</v>
      </c>
      <c r="D64" s="65" t="s">
        <v>14681</v>
      </c>
      <c r="E64" s="66"/>
      <c r="F64" s="66"/>
      <c r="G64" s="65"/>
      <c r="H64" s="161" t="str">
        <f>IF(ISBLANK(Table_Quantities[[#This Row],[Pay Item]]),"",INDEX(Table_PayItems[],MATCH(Table_Quantities[[#This Row],[Pay Item]],Table_PayItems[Concentrated Name],0),ITEM_NO))</f>
        <v>2080026</v>
      </c>
      <c r="I64" s="201" t="s">
        <v>14682</v>
      </c>
      <c r="J64" s="254"/>
      <c r="K64" s="202">
        <v>30</v>
      </c>
      <c r="L64" s="193" t="str">
        <f>IF(ISBLANK(Table_Quantities[[#This Row],[Pay Item]]),"",INDEX(Table_PayItems[#Data],MATCH(Table_Quantities[[#This Row],[Pay Item]],Table_PayItems[Concentrated Name],0),ITEM_UNITS))</f>
        <v>Cyd</v>
      </c>
      <c r="M64" s="166"/>
      <c r="N64" s="194" t="str">
        <f>IF(AND(Table_Quantities[[#This Row],[Unit Price]]&gt;0,NOT(ISBLANK(Table_Quantities[[#This Row],[QuantityCalc]]))),Table_Quantities[[#This Row],[QuantityCalc]]*Table_Quantities[[#This Row],[Unit Price]],"")</f>
        <v/>
      </c>
      <c r="O64" s="194" t="str">
        <f>IF(OR(ISBLANK(Table_Quantities[[#This Row],[Funding Code]]),ISBLANK(Table_Quantities[[#This Row],[BreakdownID]])),"",Table_Quantities[[#This Row],[Funding Code]]&amp;" - "&amp;Table_Quantities[[#This Row],[BreakdownID]])</f>
        <v>123456 - 0001 - 80</v>
      </c>
      <c r="P64" s="194">
        <v>60</v>
      </c>
      <c r="Q64" s="194" t="str">
        <f>IF(ISBLANK(Table_Quantities[[#This Row],[Funding Code]]),"","JN "&amp;INDEX(Table_Funding[#Data],MATCH(Table_Quantities[[#This Row],[Funding Code]],Table_Funding[Funding Code],0),2))</f>
        <v>JN 123456</v>
      </c>
      <c r="R64" s="195" t="str">
        <f>IF(ISBLANK(Table_Quantities[[#This Row],[Pay Item]]),"",INDEX(Table_PayItems[#Data],MATCH(Table_Quantities[[#This Row],[Pay Item]],Table_PayItems[Concentrated Name],0),ITEM_SSSP))</f>
        <v>208A, 910A</v>
      </c>
      <c r="S64" s="201"/>
      <c r="T64" s="200"/>
      <c r="U64" s="200"/>
      <c r="V64" s="193">
        <v>30</v>
      </c>
      <c r="W64" s="195" t="str">
        <f>IF(ISBLANK(Table_Quantities[[#This Row],[Pay Item]]),"",INDEX(Table_PayItems[#Data],MATCH(Table_Quantities[[#This Row],[Pay Item]],Table_PayItems[Concentrated Name],0),ITEM_DESCRIPTION))</f>
        <v>Erosion Control, Maintenance, Sediment Removal</v>
      </c>
      <c r="X64" s="195" t="str">
        <f>IF(Table_Quantities[[#This Row],[Supplementary Description]]="","",IF(LEN(Table_Quantities[[#This Row],[Supplementary Description]])&gt;40, LEFT(Table_Quantities[[#This Row],[Supplementary Description]],40), Table_Quantities[[#This Row],[Supplementary Description]]))</f>
        <v/>
      </c>
      <c r="Y64" s="200" t="str">
        <f>IF(LEN(Table_Quantities[[#This Row],[Supplementary Description]])&gt;40, RIGHT(Table_Quantities[[#This Row],[Supplementary Description]],LEN(Table_Quantities[[#This Row],[Supplementary Description]])-40), "")</f>
        <v/>
      </c>
      <c r="Z64"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64"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130</v>
      </c>
      <c r="AB64" s="195" t="str">
        <f>IF(MID(Table_Quantities[Item No.],4,1)="7",Table_Quantities[[#This Row],[Supplemental1]]&amp;Table_Quantities[[#This Row],[Supplemental2]],Table_Quantities[[#This Row],[Description]])</f>
        <v>Erosion Control, Maintenance, Sediment Removal</v>
      </c>
      <c r="AC64"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10</v>
      </c>
      <c r="AD64" s="195" t="str">
        <f>IF(ISBLANK(Table_Quantities[[#This Row],[Funding Code]]),"",RIGHT(Table_Quantities[[#This Row],[Funding Code]],4))</f>
        <v>0001</v>
      </c>
      <c r="AE64" s="195" t="str">
        <f>IF(ISBLANK(Table_Quantities[[#This Row],[Funding Code]]),"","CAT "&amp;Table_Quantities[[#This Row],[Category]])</f>
        <v>CAT 0001</v>
      </c>
      <c r="AF64"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64" s="195">
        <f>IFERROR(FIND("%%",SUBSTITUTE(Table_Quantities[[#This Row],[Pay Item Description]]," ","%%",ML-LEN(SUBSTITUTE(LEFT(Table_Quantities[[#This Row],[Pay Item Description]],ML)," ","")))),LEN(Table_Quantities[[#This Row],[Pay Item Description]]))</f>
        <v>8</v>
      </c>
      <c r="AH64" s="195">
        <f>IFERROR(FIND("%%",SUBSTITUTE(Table_Quantities[[#This Row],[Pay Item Description]]," ","%%",Table_Quantities[[#This Row],[1]]+ML+1-LEN(SUBSTITUTE(LEFT(Table_Quantities[[#This Row],[Pay Item Description]],(Table_Quantities[[#This Row],[1]]+ML+1))," ",""))))-1,LEN(Table_Quantities[[#This Row],[Pay Item Description]]))</f>
        <v>16</v>
      </c>
      <c r="AI64" s="195">
        <f>IFERROR(FIND("%%",SUBSTITUTE(Table_Quantities[[#This Row],[Pay Item Description]]," ","%%",Table_Quantities[[#This Row],[2]]+ML+2-LEN(SUBSTITUTE(LEFT(Table_Quantities[[#This Row],[Pay Item Description]],(Table_Quantities[[#This Row],[2]]+ML+2))," ",""))))-1,LEN(Table_Quantities[[#This Row],[Pay Item Description]]))</f>
        <v>29</v>
      </c>
      <c r="AJ64" s="195">
        <f>IFERROR(FIND("%%",SUBSTITUTE(Table_Quantities[[#This Row],[Pay Item Description]]," ","%%",Table_Quantities[[#This Row],[3]]+ML+3-LEN(SUBSTITUTE(LEFT(Table_Quantities[[#This Row],[Pay Item Description]],(Table_Quantities[[#This Row],[3]]+ML+3))," ",""))))-1,LEN(Table_Quantities[[#This Row],[Pay Item Description]]))</f>
        <v>46</v>
      </c>
      <c r="AK64" s="195">
        <f>IFERROR(FIND("%%",SUBSTITUTE(Table_Quantities[[#This Row],[Pay Item Description]]," ","%%",Table_Quantities[[#This Row],[4]]+ML+4-LEN(SUBSTITUTE(LEFT(Table_Quantities[[#This Row],[Pay Item Description]],(Table_Quantities[[#This Row],[4]]+ML+4))," ",""))))-1,LEN(Table_Quantities[[#This Row],[Pay Item Description]]))</f>
        <v>46</v>
      </c>
      <c r="AL64" s="195">
        <f>IFERROR(FIND("%%",SUBSTITUTE(Table_Quantities[[#This Row],[Pay Item Description]]," ","%%",Table_Quantities[[#This Row],[5]]+ML+5-LEN(SUBSTITUTE(LEFT(Table_Quantities[[#This Row],[Pay Item Description]],(Table_Quantities[[#This Row],[5]]+ML+5))," ",""))))-1,LEN(Table_Quantities[[#This Row],[Pay Item Description]]))</f>
        <v>46</v>
      </c>
      <c r="AM64" s="195" t="str">
        <f>TRIM(MID(Table_Quantities[[#This Row],[Pay Item Description]],1,(Table_Quantities[[#This Row],[1]])))</f>
        <v>Erosion</v>
      </c>
      <c r="AN64" s="195" t="str">
        <f>TRIM(MID(Table_Quantities[[#This Row],[Pay Item Description]],Table_Quantities[[#This Row],[1]]+1,(Table_Quantities[[#This Row],[2]]-Table_Quantities[[#This Row],[1]])))</f>
        <v>Control,</v>
      </c>
      <c r="AO64" s="195" t="str">
        <f>TRIM(MID(Table_Quantities[[#This Row],[Pay Item Description]],Table_Quantities[[#This Row],[2]]+1,(Table_Quantities[[#This Row],[3]]-Table_Quantities[[#This Row],[2]])))</f>
        <v>Maintenance,</v>
      </c>
      <c r="AP64" s="195" t="str">
        <f>TRIM(MID(Table_Quantities[[#This Row],[Pay Item Description]],Table_Quantities[[#This Row],[3]]+1,(Table_Quantities[[#This Row],[4]]-Table_Quantities[[#This Row],[3]])))</f>
        <v>Sediment Removal</v>
      </c>
      <c r="AQ64" s="195" t="str">
        <f>TRIM(MID(Table_Quantities[[#This Row],[Pay Item Description]],Table_Quantities[[#This Row],[4]]+1,(Table_Quantities[[#This Row],[5]]-Table_Quantities[[#This Row],[4]])))</f>
        <v/>
      </c>
      <c r="AR64" s="195" t="str">
        <f>TRIM(MID(Table_Quantities[[#This Row],[Pay Item Description]],Table_Quantities[[#This Row],[5]]+1,(Table_Quantities[[#This Row],[6]]-Table_Quantities[[#This Row],[5]])))</f>
        <v/>
      </c>
      <c r="AS64" s="195">
        <f>IF(ISBLANK(Table_Quantities[[#This Row],[Funding Code]]),"",INDEX(Table_Funding[#Data],MATCH(Table_Quantities[[#This Row],[Funding Code]],Table_Funding[Funding Code],0),MATCH("Bridge Number",Table_Funding[#Headers],0)))</f>
        <v>0</v>
      </c>
      <c r="AT64"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Maintenance, Sediment Removal</v>
      </c>
      <c r="AU64" s="197"/>
      <c r="AV64" s="197"/>
      <c r="AW64" s="204"/>
      <c r="AX64" s="204"/>
      <c r="AY64" s="204"/>
    </row>
    <row r="65" spans="1:51" s="10" customFormat="1" hidden="1" x14ac:dyDescent="0.25">
      <c r="A65" s="245"/>
      <c r="B65" s="132" t="s">
        <v>7944</v>
      </c>
      <c r="C65" s="200" t="s">
        <v>14714</v>
      </c>
      <c r="D65" s="65" t="s">
        <v>14681</v>
      </c>
      <c r="E65" s="66"/>
      <c r="F65" s="66"/>
      <c r="G65" s="65"/>
      <c r="H65" s="161" t="str">
        <f>IF(ISBLANK(Table_Quantities[[#This Row],[Pay Item]]),"",INDEX(Table_PayItems[],MATCH(Table_Quantities[[#This Row],[Pay Item]],Table_PayItems[Concentrated Name],0),ITEM_NO))</f>
        <v>2080026</v>
      </c>
      <c r="I65" s="201" t="s">
        <v>14682</v>
      </c>
      <c r="J65" s="254"/>
      <c r="K65" s="202">
        <v>20</v>
      </c>
      <c r="L65" s="193" t="str">
        <f>IF(ISBLANK(Table_Quantities[[#This Row],[Pay Item]]),"",INDEX(Table_PayItems[#Data],MATCH(Table_Quantities[[#This Row],[Pay Item]],Table_PayItems[Concentrated Name],0),ITEM_UNITS))</f>
        <v>Cyd</v>
      </c>
      <c r="M65" s="166"/>
      <c r="N65" s="194" t="str">
        <f>IF(AND(Table_Quantities[[#This Row],[Unit Price]]&gt;0,NOT(ISBLANK(Table_Quantities[[#This Row],[QuantityCalc]]))),Table_Quantities[[#This Row],[QuantityCalc]]*Table_Quantities[[#This Row],[Unit Price]],"")</f>
        <v/>
      </c>
      <c r="O65" s="194" t="str">
        <f>IF(OR(ISBLANK(Table_Quantities[[#This Row],[Funding Code]]),ISBLANK(Table_Quantities[[#This Row],[BreakdownID]])),"",Table_Quantities[[#This Row],[Funding Code]]&amp;" - "&amp;Table_Quantities[[#This Row],[BreakdownID]])</f>
        <v>123456 - 0001 - 80</v>
      </c>
      <c r="P65" s="194">
        <v>61</v>
      </c>
      <c r="Q65" s="194" t="str">
        <f>IF(ISBLANK(Table_Quantities[[#This Row],[Funding Code]]),"","JN "&amp;INDEX(Table_Funding[#Data],MATCH(Table_Quantities[[#This Row],[Funding Code]],Table_Funding[Funding Code],0),2))</f>
        <v>JN 123456</v>
      </c>
      <c r="R65" s="195" t="str">
        <f>IF(ISBLANK(Table_Quantities[[#This Row],[Pay Item]]),"",INDEX(Table_PayItems[#Data],MATCH(Table_Quantities[[#This Row],[Pay Item]],Table_PayItems[Concentrated Name],0),ITEM_SSSP))</f>
        <v>208A, 910A</v>
      </c>
      <c r="S65" s="201"/>
      <c r="T65" s="200"/>
      <c r="U65" s="200"/>
      <c r="V65" s="193">
        <v>20</v>
      </c>
      <c r="W65" s="195" t="str">
        <f>IF(ISBLANK(Table_Quantities[[#This Row],[Pay Item]]),"",INDEX(Table_PayItems[#Data],MATCH(Table_Quantities[[#This Row],[Pay Item]],Table_PayItems[Concentrated Name],0),ITEM_DESCRIPTION))</f>
        <v>Erosion Control, Maintenance, Sediment Removal</v>
      </c>
      <c r="X65" s="195" t="str">
        <f>IF(Table_Quantities[[#This Row],[Supplementary Description]]="","",IF(LEN(Table_Quantities[[#This Row],[Supplementary Description]])&gt;40, LEFT(Table_Quantities[[#This Row],[Supplementary Description]],40), Table_Quantities[[#This Row],[Supplementary Description]]))</f>
        <v/>
      </c>
      <c r="Y65" s="200" t="str">
        <f>IF(LEN(Table_Quantities[[#This Row],[Supplementary Description]])&gt;40, RIGHT(Table_Quantities[[#This Row],[Supplementary Description]],LEN(Table_Quantities[[#This Row],[Supplementary Description]])-40), "")</f>
        <v/>
      </c>
      <c r="Z65"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65"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130</v>
      </c>
      <c r="AB65" s="195" t="str">
        <f>IF(MID(Table_Quantities[Item No.],4,1)="7",Table_Quantities[[#This Row],[Supplemental1]]&amp;Table_Quantities[[#This Row],[Supplemental2]],Table_Quantities[[#This Row],[Description]])</f>
        <v>Erosion Control, Maintenance, Sediment Removal</v>
      </c>
      <c r="AC65"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11</v>
      </c>
      <c r="AD65" s="195" t="str">
        <f>IF(ISBLANK(Table_Quantities[[#This Row],[Funding Code]]),"",RIGHT(Table_Quantities[[#This Row],[Funding Code]],4))</f>
        <v>0001</v>
      </c>
      <c r="AE65" s="195" t="str">
        <f>IF(ISBLANK(Table_Quantities[[#This Row],[Funding Code]]),"","CAT "&amp;Table_Quantities[[#This Row],[Category]])</f>
        <v>CAT 0001</v>
      </c>
      <c r="AF65"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65" s="195">
        <f>IFERROR(FIND("%%",SUBSTITUTE(Table_Quantities[[#This Row],[Pay Item Description]]," ","%%",ML-LEN(SUBSTITUTE(LEFT(Table_Quantities[[#This Row],[Pay Item Description]],ML)," ","")))),LEN(Table_Quantities[[#This Row],[Pay Item Description]]))</f>
        <v>8</v>
      </c>
      <c r="AH65" s="195">
        <f>IFERROR(FIND("%%",SUBSTITUTE(Table_Quantities[[#This Row],[Pay Item Description]]," ","%%",Table_Quantities[[#This Row],[1]]+ML+1-LEN(SUBSTITUTE(LEFT(Table_Quantities[[#This Row],[Pay Item Description]],(Table_Quantities[[#This Row],[1]]+ML+1))," ",""))))-1,LEN(Table_Quantities[[#This Row],[Pay Item Description]]))</f>
        <v>16</v>
      </c>
      <c r="AI65" s="195">
        <f>IFERROR(FIND("%%",SUBSTITUTE(Table_Quantities[[#This Row],[Pay Item Description]]," ","%%",Table_Quantities[[#This Row],[2]]+ML+2-LEN(SUBSTITUTE(LEFT(Table_Quantities[[#This Row],[Pay Item Description]],(Table_Quantities[[#This Row],[2]]+ML+2))," ",""))))-1,LEN(Table_Quantities[[#This Row],[Pay Item Description]]))</f>
        <v>29</v>
      </c>
      <c r="AJ65" s="195">
        <f>IFERROR(FIND("%%",SUBSTITUTE(Table_Quantities[[#This Row],[Pay Item Description]]," ","%%",Table_Quantities[[#This Row],[3]]+ML+3-LEN(SUBSTITUTE(LEFT(Table_Quantities[[#This Row],[Pay Item Description]],(Table_Quantities[[#This Row],[3]]+ML+3))," ",""))))-1,LEN(Table_Quantities[[#This Row],[Pay Item Description]]))</f>
        <v>46</v>
      </c>
      <c r="AK65" s="195">
        <f>IFERROR(FIND("%%",SUBSTITUTE(Table_Quantities[[#This Row],[Pay Item Description]]," ","%%",Table_Quantities[[#This Row],[4]]+ML+4-LEN(SUBSTITUTE(LEFT(Table_Quantities[[#This Row],[Pay Item Description]],(Table_Quantities[[#This Row],[4]]+ML+4))," ",""))))-1,LEN(Table_Quantities[[#This Row],[Pay Item Description]]))</f>
        <v>46</v>
      </c>
      <c r="AL65" s="195">
        <f>IFERROR(FIND("%%",SUBSTITUTE(Table_Quantities[[#This Row],[Pay Item Description]]," ","%%",Table_Quantities[[#This Row],[5]]+ML+5-LEN(SUBSTITUTE(LEFT(Table_Quantities[[#This Row],[Pay Item Description]],(Table_Quantities[[#This Row],[5]]+ML+5))," ",""))))-1,LEN(Table_Quantities[[#This Row],[Pay Item Description]]))</f>
        <v>46</v>
      </c>
      <c r="AM65" s="195" t="str">
        <f>TRIM(MID(Table_Quantities[[#This Row],[Pay Item Description]],1,(Table_Quantities[[#This Row],[1]])))</f>
        <v>Erosion</v>
      </c>
      <c r="AN65" s="195" t="str">
        <f>TRIM(MID(Table_Quantities[[#This Row],[Pay Item Description]],Table_Quantities[[#This Row],[1]]+1,(Table_Quantities[[#This Row],[2]]-Table_Quantities[[#This Row],[1]])))</f>
        <v>Control,</v>
      </c>
      <c r="AO65" s="195" t="str">
        <f>TRIM(MID(Table_Quantities[[#This Row],[Pay Item Description]],Table_Quantities[[#This Row],[2]]+1,(Table_Quantities[[#This Row],[3]]-Table_Quantities[[#This Row],[2]])))</f>
        <v>Maintenance,</v>
      </c>
      <c r="AP65" s="195" t="str">
        <f>TRIM(MID(Table_Quantities[[#This Row],[Pay Item Description]],Table_Quantities[[#This Row],[3]]+1,(Table_Quantities[[#This Row],[4]]-Table_Quantities[[#This Row],[3]])))</f>
        <v>Sediment Removal</v>
      </c>
      <c r="AQ65" s="195" t="str">
        <f>TRIM(MID(Table_Quantities[[#This Row],[Pay Item Description]],Table_Quantities[[#This Row],[4]]+1,(Table_Quantities[[#This Row],[5]]-Table_Quantities[[#This Row],[4]])))</f>
        <v/>
      </c>
      <c r="AR65" s="195" t="str">
        <f>TRIM(MID(Table_Quantities[[#This Row],[Pay Item Description]],Table_Quantities[[#This Row],[5]]+1,(Table_Quantities[[#This Row],[6]]-Table_Quantities[[#This Row],[5]])))</f>
        <v/>
      </c>
      <c r="AS65" s="195">
        <f>IF(ISBLANK(Table_Quantities[[#This Row],[Funding Code]]),"",INDEX(Table_Funding[#Data],MATCH(Table_Quantities[[#This Row],[Funding Code]],Table_Funding[Funding Code],0),MATCH("Bridge Number",Table_Funding[#Headers],0)))</f>
        <v>0</v>
      </c>
      <c r="AT65"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Maintenance, Sediment Removal</v>
      </c>
      <c r="AU65" s="197"/>
      <c r="AV65" s="197"/>
      <c r="AW65" s="204"/>
      <c r="AX65" s="204"/>
      <c r="AY65" s="204"/>
    </row>
    <row r="66" spans="1:51" s="10" customFormat="1" hidden="1" x14ac:dyDescent="0.25">
      <c r="A66" s="245"/>
      <c r="B66" s="132" t="s">
        <v>7944</v>
      </c>
      <c r="C66" s="200" t="s">
        <v>14714</v>
      </c>
      <c r="D66" s="65" t="s">
        <v>14681</v>
      </c>
      <c r="E66" s="66"/>
      <c r="F66" s="66"/>
      <c r="G66" s="65"/>
      <c r="H66" s="161" t="str">
        <f>IF(ISBLANK(Table_Quantities[[#This Row],[Pay Item]]),"",INDEX(Table_PayItems[],MATCH(Table_Quantities[[#This Row],[Pay Item]],Table_PayItems[Concentrated Name],0),ITEM_NO))</f>
        <v>2080036</v>
      </c>
      <c r="I66" s="201" t="s">
        <v>14684</v>
      </c>
      <c r="J66" s="254"/>
      <c r="K66" s="202">
        <v>84</v>
      </c>
      <c r="L66" s="193" t="str">
        <f>IF(ISBLANK(Table_Quantities[[#This Row],[Pay Item]]),"",INDEX(Table_PayItems[#Data],MATCH(Table_Quantities[[#This Row],[Pay Item]],Table_PayItems[Concentrated Name],0),ITEM_UNITS))</f>
        <v>Ft</v>
      </c>
      <c r="M66" s="166"/>
      <c r="N66" s="194" t="str">
        <f>IF(AND(Table_Quantities[[#This Row],[Unit Price]]&gt;0,NOT(ISBLANK(Table_Quantities[[#This Row],[QuantityCalc]]))),Table_Quantities[[#This Row],[QuantityCalc]]*Table_Quantities[[#This Row],[Unit Price]],"")</f>
        <v/>
      </c>
      <c r="O66" s="194" t="str">
        <f>IF(OR(ISBLANK(Table_Quantities[[#This Row],[Funding Code]]),ISBLANK(Table_Quantities[[#This Row],[BreakdownID]])),"",Table_Quantities[[#This Row],[Funding Code]]&amp;" - "&amp;Table_Quantities[[#This Row],[BreakdownID]])</f>
        <v>123456 - 0001 - 80</v>
      </c>
      <c r="P66" s="194">
        <v>62</v>
      </c>
      <c r="Q66" s="194" t="str">
        <f>IF(ISBLANK(Table_Quantities[[#This Row],[Funding Code]]),"","JN "&amp;INDEX(Table_Funding[#Data],MATCH(Table_Quantities[[#This Row],[Funding Code]],Table_Funding[Funding Code],0),2))</f>
        <v>JN 123456</v>
      </c>
      <c r="R66" s="195" t="str">
        <f>IF(ISBLANK(Table_Quantities[[#This Row],[Pay Item]]),"",INDEX(Table_PayItems[#Data],MATCH(Table_Quantities[[#This Row],[Pay Item]],Table_PayItems[Concentrated Name],0),ITEM_SSSP))</f>
        <v>208A, 910A</v>
      </c>
      <c r="S66" s="201"/>
      <c r="T66" s="200"/>
      <c r="U66" s="200"/>
      <c r="V66" s="193">
        <v>84</v>
      </c>
      <c r="W66" s="195" t="str">
        <f>IF(ISBLANK(Table_Quantities[[#This Row],[Pay Item]]),"",INDEX(Table_PayItems[#Data],MATCH(Table_Quantities[[#This Row],[Pay Item]],Table_PayItems[Concentrated Name],0),ITEM_DESCRIPTION))</f>
        <v>Erosion Control, Silt Fence</v>
      </c>
      <c r="X66" s="195" t="str">
        <f>IF(Table_Quantities[[#This Row],[Supplementary Description]]="","",IF(LEN(Table_Quantities[[#This Row],[Supplementary Description]])&gt;40, LEFT(Table_Quantities[[#This Row],[Supplementary Description]],40), Table_Quantities[[#This Row],[Supplementary Description]]))</f>
        <v/>
      </c>
      <c r="Y66" s="200" t="str">
        <f>IF(LEN(Table_Quantities[[#This Row],[Supplementary Description]])&gt;40, RIGHT(Table_Quantities[[#This Row],[Supplementary Description]],LEN(Table_Quantities[[#This Row],[Supplementary Description]])-40), "")</f>
        <v/>
      </c>
      <c r="Z66"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66"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4125</v>
      </c>
      <c r="AB66" s="195" t="str">
        <f>IF(MID(Table_Quantities[Item No.],4,1)="7",Table_Quantities[[#This Row],[Supplemental1]]&amp;Table_Quantities[[#This Row],[Supplemental2]],Table_Quantities[[#This Row],[Description]])</f>
        <v>Erosion Control, Silt Fence</v>
      </c>
      <c r="AC66"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66" s="195" t="str">
        <f>IF(ISBLANK(Table_Quantities[[#This Row],[Funding Code]]),"",RIGHT(Table_Quantities[[#This Row],[Funding Code]],4))</f>
        <v>0001</v>
      </c>
      <c r="AE66" s="195" t="str">
        <f>IF(ISBLANK(Table_Quantities[[#This Row],[Funding Code]]),"","CAT "&amp;Table_Quantities[[#This Row],[Category]])</f>
        <v>CAT 0001</v>
      </c>
      <c r="AF66"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66" s="195">
        <f>IFERROR(FIND("%%",SUBSTITUTE(Table_Quantities[[#This Row],[Pay Item Description]]," ","%%",ML-LEN(SUBSTITUTE(LEFT(Table_Quantities[[#This Row],[Pay Item Description]],ML)," ","")))),LEN(Table_Quantities[[#This Row],[Pay Item Description]]))</f>
        <v>8</v>
      </c>
      <c r="AH66" s="195">
        <f>IFERROR(FIND("%%",SUBSTITUTE(Table_Quantities[[#This Row],[Pay Item Description]]," ","%%",Table_Quantities[[#This Row],[1]]+ML+1-LEN(SUBSTITUTE(LEFT(Table_Quantities[[#This Row],[Pay Item Description]],(Table_Quantities[[#This Row],[1]]+ML+1))," ",""))))-1,LEN(Table_Quantities[[#This Row],[Pay Item Description]]))</f>
        <v>21</v>
      </c>
      <c r="AI66" s="195">
        <f>IFERROR(FIND("%%",SUBSTITUTE(Table_Quantities[[#This Row],[Pay Item Description]]," ","%%",Table_Quantities[[#This Row],[2]]+ML+2-LEN(SUBSTITUTE(LEFT(Table_Quantities[[#This Row],[Pay Item Description]],(Table_Quantities[[#This Row],[2]]+ML+2))," ",""))))-1,LEN(Table_Quantities[[#This Row],[Pay Item Description]]))</f>
        <v>27</v>
      </c>
      <c r="AJ66" s="195">
        <f>IFERROR(FIND("%%",SUBSTITUTE(Table_Quantities[[#This Row],[Pay Item Description]]," ","%%",Table_Quantities[[#This Row],[3]]+ML+3-LEN(SUBSTITUTE(LEFT(Table_Quantities[[#This Row],[Pay Item Description]],(Table_Quantities[[#This Row],[3]]+ML+3))," ",""))))-1,LEN(Table_Quantities[[#This Row],[Pay Item Description]]))</f>
        <v>27</v>
      </c>
      <c r="AK66" s="195">
        <f>IFERROR(FIND("%%",SUBSTITUTE(Table_Quantities[[#This Row],[Pay Item Description]]," ","%%",Table_Quantities[[#This Row],[4]]+ML+4-LEN(SUBSTITUTE(LEFT(Table_Quantities[[#This Row],[Pay Item Description]],(Table_Quantities[[#This Row],[4]]+ML+4))," ",""))))-1,LEN(Table_Quantities[[#This Row],[Pay Item Description]]))</f>
        <v>27</v>
      </c>
      <c r="AL66" s="195">
        <f>IFERROR(FIND("%%",SUBSTITUTE(Table_Quantities[[#This Row],[Pay Item Description]]," ","%%",Table_Quantities[[#This Row],[5]]+ML+5-LEN(SUBSTITUTE(LEFT(Table_Quantities[[#This Row],[Pay Item Description]],(Table_Quantities[[#This Row],[5]]+ML+5))," ",""))))-1,LEN(Table_Quantities[[#This Row],[Pay Item Description]]))</f>
        <v>27</v>
      </c>
      <c r="AM66" s="195" t="str">
        <f>TRIM(MID(Table_Quantities[[#This Row],[Pay Item Description]],1,(Table_Quantities[[#This Row],[1]])))</f>
        <v>Erosion</v>
      </c>
      <c r="AN66" s="195" t="str">
        <f>TRIM(MID(Table_Quantities[[#This Row],[Pay Item Description]],Table_Quantities[[#This Row],[1]]+1,(Table_Quantities[[#This Row],[2]]-Table_Quantities[[#This Row],[1]])))</f>
        <v>Control, Silt</v>
      </c>
      <c r="AO66" s="195" t="str">
        <f>TRIM(MID(Table_Quantities[[#This Row],[Pay Item Description]],Table_Quantities[[#This Row],[2]]+1,(Table_Quantities[[#This Row],[3]]-Table_Quantities[[#This Row],[2]])))</f>
        <v>Fence</v>
      </c>
      <c r="AP66" s="195" t="str">
        <f>TRIM(MID(Table_Quantities[[#This Row],[Pay Item Description]],Table_Quantities[[#This Row],[3]]+1,(Table_Quantities[[#This Row],[4]]-Table_Quantities[[#This Row],[3]])))</f>
        <v/>
      </c>
      <c r="AQ66" s="195" t="str">
        <f>TRIM(MID(Table_Quantities[[#This Row],[Pay Item Description]],Table_Quantities[[#This Row],[4]]+1,(Table_Quantities[[#This Row],[5]]-Table_Quantities[[#This Row],[4]])))</f>
        <v/>
      </c>
      <c r="AR66" s="195" t="str">
        <f>TRIM(MID(Table_Quantities[[#This Row],[Pay Item Description]],Table_Quantities[[#This Row],[5]]+1,(Table_Quantities[[#This Row],[6]]-Table_Quantities[[#This Row],[5]])))</f>
        <v/>
      </c>
      <c r="AS66" s="195">
        <f>IF(ISBLANK(Table_Quantities[[#This Row],[Funding Code]]),"",INDEX(Table_Funding[#Data],MATCH(Table_Quantities[[#This Row],[Funding Code]],Table_Funding[Funding Code],0),MATCH("Bridge Number",Table_Funding[#Headers],0)))</f>
        <v>0</v>
      </c>
      <c r="AT66"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Silt Fence</v>
      </c>
      <c r="AU66" s="197"/>
      <c r="AV66" s="197"/>
      <c r="AW66" s="204"/>
      <c r="AX66" s="204"/>
      <c r="AY66" s="204"/>
    </row>
    <row r="67" spans="1:51" s="10" customFormat="1" hidden="1" x14ac:dyDescent="0.25">
      <c r="A67" s="245"/>
      <c r="B67" s="132" t="s">
        <v>7944</v>
      </c>
      <c r="C67" s="200" t="s">
        <v>14714</v>
      </c>
      <c r="D67" s="65" t="s">
        <v>14681</v>
      </c>
      <c r="E67" s="66"/>
      <c r="F67" s="66"/>
      <c r="G67" s="65"/>
      <c r="H67" s="161" t="str">
        <f>IF(ISBLANK(Table_Quantities[[#This Row],[Pay Item]]),"",INDEX(Table_PayItems[],MATCH(Table_Quantities[[#This Row],[Pay Item]],Table_PayItems[Concentrated Name],0),ITEM_NO))</f>
        <v>2080036</v>
      </c>
      <c r="I67" s="201" t="s">
        <v>14684</v>
      </c>
      <c r="J67" s="254"/>
      <c r="K67" s="202">
        <v>84</v>
      </c>
      <c r="L67" s="193" t="str">
        <f>IF(ISBLANK(Table_Quantities[[#This Row],[Pay Item]]),"",INDEX(Table_PayItems[#Data],MATCH(Table_Quantities[[#This Row],[Pay Item]],Table_PayItems[Concentrated Name],0),ITEM_UNITS))</f>
        <v>Ft</v>
      </c>
      <c r="M67" s="166"/>
      <c r="N67" s="194" t="str">
        <f>IF(AND(Table_Quantities[[#This Row],[Unit Price]]&gt;0,NOT(ISBLANK(Table_Quantities[[#This Row],[QuantityCalc]]))),Table_Quantities[[#This Row],[QuantityCalc]]*Table_Quantities[[#This Row],[Unit Price]],"")</f>
        <v/>
      </c>
      <c r="O67" s="194" t="str">
        <f>IF(OR(ISBLANK(Table_Quantities[[#This Row],[Funding Code]]),ISBLANK(Table_Quantities[[#This Row],[BreakdownID]])),"",Table_Quantities[[#This Row],[Funding Code]]&amp;" - "&amp;Table_Quantities[[#This Row],[BreakdownID]])</f>
        <v>123456 - 0001 - 80</v>
      </c>
      <c r="P67" s="194">
        <v>63</v>
      </c>
      <c r="Q67" s="194" t="str">
        <f>IF(ISBLANK(Table_Quantities[[#This Row],[Funding Code]]),"","JN "&amp;INDEX(Table_Funding[#Data],MATCH(Table_Quantities[[#This Row],[Funding Code]],Table_Funding[Funding Code],0),2))</f>
        <v>JN 123456</v>
      </c>
      <c r="R67" s="195" t="str">
        <f>IF(ISBLANK(Table_Quantities[[#This Row],[Pay Item]]),"",INDEX(Table_PayItems[#Data],MATCH(Table_Quantities[[#This Row],[Pay Item]],Table_PayItems[Concentrated Name],0),ITEM_SSSP))</f>
        <v>208A, 910A</v>
      </c>
      <c r="S67" s="201"/>
      <c r="T67" s="200"/>
      <c r="U67" s="200"/>
      <c r="V67" s="193">
        <v>84</v>
      </c>
      <c r="W67" s="195" t="str">
        <f>IF(ISBLANK(Table_Quantities[[#This Row],[Pay Item]]),"",INDEX(Table_PayItems[#Data],MATCH(Table_Quantities[[#This Row],[Pay Item]],Table_PayItems[Concentrated Name],0),ITEM_DESCRIPTION))</f>
        <v>Erosion Control, Silt Fence</v>
      </c>
      <c r="X67" s="195" t="str">
        <f>IF(Table_Quantities[[#This Row],[Supplementary Description]]="","",IF(LEN(Table_Quantities[[#This Row],[Supplementary Description]])&gt;40, LEFT(Table_Quantities[[#This Row],[Supplementary Description]],40), Table_Quantities[[#This Row],[Supplementary Description]]))</f>
        <v/>
      </c>
      <c r="Y67" s="200" t="str">
        <f>IF(LEN(Table_Quantities[[#This Row],[Supplementary Description]])&gt;40, RIGHT(Table_Quantities[[#This Row],[Supplementary Description]],LEN(Table_Quantities[[#This Row],[Supplementary Description]])-40), "")</f>
        <v/>
      </c>
      <c r="Z67"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67"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4125</v>
      </c>
      <c r="AB67" s="195" t="str">
        <f>IF(MID(Table_Quantities[Item No.],4,1)="7",Table_Quantities[[#This Row],[Supplemental1]]&amp;Table_Quantities[[#This Row],[Supplemental2]],Table_Quantities[[#This Row],[Description]])</f>
        <v>Erosion Control, Silt Fence</v>
      </c>
      <c r="AC67"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v>
      </c>
      <c r="AD67" s="195" t="str">
        <f>IF(ISBLANK(Table_Quantities[[#This Row],[Funding Code]]),"",RIGHT(Table_Quantities[[#This Row],[Funding Code]],4))</f>
        <v>0001</v>
      </c>
      <c r="AE67" s="195" t="str">
        <f>IF(ISBLANK(Table_Quantities[[#This Row],[Funding Code]]),"","CAT "&amp;Table_Quantities[[#This Row],[Category]])</f>
        <v>CAT 0001</v>
      </c>
      <c r="AF67"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67" s="195">
        <f>IFERROR(FIND("%%",SUBSTITUTE(Table_Quantities[[#This Row],[Pay Item Description]]," ","%%",ML-LEN(SUBSTITUTE(LEFT(Table_Quantities[[#This Row],[Pay Item Description]],ML)," ","")))),LEN(Table_Quantities[[#This Row],[Pay Item Description]]))</f>
        <v>8</v>
      </c>
      <c r="AH67" s="195">
        <f>IFERROR(FIND("%%",SUBSTITUTE(Table_Quantities[[#This Row],[Pay Item Description]]," ","%%",Table_Quantities[[#This Row],[1]]+ML+1-LEN(SUBSTITUTE(LEFT(Table_Quantities[[#This Row],[Pay Item Description]],(Table_Quantities[[#This Row],[1]]+ML+1))," ",""))))-1,LEN(Table_Quantities[[#This Row],[Pay Item Description]]))</f>
        <v>21</v>
      </c>
      <c r="AI67" s="195">
        <f>IFERROR(FIND("%%",SUBSTITUTE(Table_Quantities[[#This Row],[Pay Item Description]]," ","%%",Table_Quantities[[#This Row],[2]]+ML+2-LEN(SUBSTITUTE(LEFT(Table_Quantities[[#This Row],[Pay Item Description]],(Table_Quantities[[#This Row],[2]]+ML+2))," ",""))))-1,LEN(Table_Quantities[[#This Row],[Pay Item Description]]))</f>
        <v>27</v>
      </c>
      <c r="AJ67" s="195">
        <f>IFERROR(FIND("%%",SUBSTITUTE(Table_Quantities[[#This Row],[Pay Item Description]]," ","%%",Table_Quantities[[#This Row],[3]]+ML+3-LEN(SUBSTITUTE(LEFT(Table_Quantities[[#This Row],[Pay Item Description]],(Table_Quantities[[#This Row],[3]]+ML+3))," ",""))))-1,LEN(Table_Quantities[[#This Row],[Pay Item Description]]))</f>
        <v>27</v>
      </c>
      <c r="AK67" s="195">
        <f>IFERROR(FIND("%%",SUBSTITUTE(Table_Quantities[[#This Row],[Pay Item Description]]," ","%%",Table_Quantities[[#This Row],[4]]+ML+4-LEN(SUBSTITUTE(LEFT(Table_Quantities[[#This Row],[Pay Item Description]],(Table_Quantities[[#This Row],[4]]+ML+4))," ",""))))-1,LEN(Table_Quantities[[#This Row],[Pay Item Description]]))</f>
        <v>27</v>
      </c>
      <c r="AL67" s="195">
        <f>IFERROR(FIND("%%",SUBSTITUTE(Table_Quantities[[#This Row],[Pay Item Description]]," ","%%",Table_Quantities[[#This Row],[5]]+ML+5-LEN(SUBSTITUTE(LEFT(Table_Quantities[[#This Row],[Pay Item Description]],(Table_Quantities[[#This Row],[5]]+ML+5))," ",""))))-1,LEN(Table_Quantities[[#This Row],[Pay Item Description]]))</f>
        <v>27</v>
      </c>
      <c r="AM67" s="195" t="str">
        <f>TRIM(MID(Table_Quantities[[#This Row],[Pay Item Description]],1,(Table_Quantities[[#This Row],[1]])))</f>
        <v>Erosion</v>
      </c>
      <c r="AN67" s="195" t="str">
        <f>TRIM(MID(Table_Quantities[[#This Row],[Pay Item Description]],Table_Quantities[[#This Row],[1]]+1,(Table_Quantities[[#This Row],[2]]-Table_Quantities[[#This Row],[1]])))</f>
        <v>Control, Silt</v>
      </c>
      <c r="AO67" s="195" t="str">
        <f>TRIM(MID(Table_Quantities[[#This Row],[Pay Item Description]],Table_Quantities[[#This Row],[2]]+1,(Table_Quantities[[#This Row],[3]]-Table_Quantities[[#This Row],[2]])))</f>
        <v>Fence</v>
      </c>
      <c r="AP67" s="195" t="str">
        <f>TRIM(MID(Table_Quantities[[#This Row],[Pay Item Description]],Table_Quantities[[#This Row],[3]]+1,(Table_Quantities[[#This Row],[4]]-Table_Quantities[[#This Row],[3]])))</f>
        <v/>
      </c>
      <c r="AQ67" s="195" t="str">
        <f>TRIM(MID(Table_Quantities[[#This Row],[Pay Item Description]],Table_Quantities[[#This Row],[4]]+1,(Table_Quantities[[#This Row],[5]]-Table_Quantities[[#This Row],[4]])))</f>
        <v/>
      </c>
      <c r="AR67" s="195" t="str">
        <f>TRIM(MID(Table_Quantities[[#This Row],[Pay Item Description]],Table_Quantities[[#This Row],[5]]+1,(Table_Quantities[[#This Row],[6]]-Table_Quantities[[#This Row],[5]])))</f>
        <v/>
      </c>
      <c r="AS67" s="195">
        <f>IF(ISBLANK(Table_Quantities[[#This Row],[Funding Code]]),"",INDEX(Table_Funding[#Data],MATCH(Table_Quantities[[#This Row],[Funding Code]],Table_Funding[Funding Code],0),MATCH("Bridge Number",Table_Funding[#Headers],0)))</f>
        <v>0</v>
      </c>
      <c r="AT67"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Silt Fence</v>
      </c>
      <c r="AU67" s="197"/>
      <c r="AV67" s="197"/>
      <c r="AW67" s="204"/>
      <c r="AX67" s="204"/>
      <c r="AY67" s="204"/>
    </row>
    <row r="68" spans="1:51" s="10" customFormat="1" hidden="1" x14ac:dyDescent="0.25">
      <c r="A68" s="245"/>
      <c r="B68" s="132" t="s">
        <v>7944</v>
      </c>
      <c r="C68" s="200" t="s">
        <v>14714</v>
      </c>
      <c r="D68" s="65" t="s">
        <v>14681</v>
      </c>
      <c r="E68" s="66"/>
      <c r="F68" s="66"/>
      <c r="G68" s="65"/>
      <c r="H68" s="161" t="str">
        <f>IF(ISBLANK(Table_Quantities[[#This Row],[Pay Item]]),"",INDEX(Table_PayItems[],MATCH(Table_Quantities[[#This Row],[Pay Item]],Table_PayItems[Concentrated Name],0),ITEM_NO))</f>
        <v>2080036</v>
      </c>
      <c r="I68" s="201" t="s">
        <v>14684</v>
      </c>
      <c r="J68" s="254"/>
      <c r="K68" s="202">
        <v>42</v>
      </c>
      <c r="L68" s="193" t="str">
        <f>IF(ISBLANK(Table_Quantities[[#This Row],[Pay Item]]),"",INDEX(Table_PayItems[#Data],MATCH(Table_Quantities[[#This Row],[Pay Item]],Table_PayItems[Concentrated Name],0),ITEM_UNITS))</f>
        <v>Ft</v>
      </c>
      <c r="M68" s="166"/>
      <c r="N68" s="194" t="str">
        <f>IF(AND(Table_Quantities[[#This Row],[Unit Price]]&gt;0,NOT(ISBLANK(Table_Quantities[[#This Row],[QuantityCalc]]))),Table_Quantities[[#This Row],[QuantityCalc]]*Table_Quantities[[#This Row],[Unit Price]],"")</f>
        <v/>
      </c>
      <c r="O68" s="194" t="str">
        <f>IF(OR(ISBLANK(Table_Quantities[[#This Row],[Funding Code]]),ISBLANK(Table_Quantities[[#This Row],[BreakdownID]])),"",Table_Quantities[[#This Row],[Funding Code]]&amp;" - "&amp;Table_Quantities[[#This Row],[BreakdownID]])</f>
        <v>123456 - 0001 - 80</v>
      </c>
      <c r="P68" s="194">
        <v>64</v>
      </c>
      <c r="Q68" s="194" t="str">
        <f>IF(ISBLANK(Table_Quantities[[#This Row],[Funding Code]]),"","JN "&amp;INDEX(Table_Funding[#Data],MATCH(Table_Quantities[[#This Row],[Funding Code]],Table_Funding[Funding Code],0),2))</f>
        <v>JN 123456</v>
      </c>
      <c r="R68" s="195" t="str">
        <f>IF(ISBLANK(Table_Quantities[[#This Row],[Pay Item]]),"",INDEX(Table_PayItems[#Data],MATCH(Table_Quantities[[#This Row],[Pay Item]],Table_PayItems[Concentrated Name],0),ITEM_SSSP))</f>
        <v>208A, 910A</v>
      </c>
      <c r="S68" s="201"/>
      <c r="T68" s="200"/>
      <c r="U68" s="200"/>
      <c r="V68" s="193">
        <v>42</v>
      </c>
      <c r="W68" s="195" t="str">
        <f>IF(ISBLANK(Table_Quantities[[#This Row],[Pay Item]]),"",INDEX(Table_PayItems[#Data],MATCH(Table_Quantities[[#This Row],[Pay Item]],Table_PayItems[Concentrated Name],0),ITEM_DESCRIPTION))</f>
        <v>Erosion Control, Silt Fence</v>
      </c>
      <c r="X68" s="195" t="str">
        <f>IF(Table_Quantities[[#This Row],[Supplementary Description]]="","",IF(LEN(Table_Quantities[[#This Row],[Supplementary Description]])&gt;40, LEFT(Table_Quantities[[#This Row],[Supplementary Description]],40), Table_Quantities[[#This Row],[Supplementary Description]]))</f>
        <v/>
      </c>
      <c r="Y68" s="200" t="str">
        <f>IF(LEN(Table_Quantities[[#This Row],[Supplementary Description]])&gt;40, RIGHT(Table_Quantities[[#This Row],[Supplementary Description]],LEN(Table_Quantities[[#This Row],[Supplementary Description]])-40), "")</f>
        <v/>
      </c>
      <c r="Z68"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68"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4125</v>
      </c>
      <c r="AB68" s="195" t="str">
        <f>IF(MID(Table_Quantities[Item No.],4,1)="7",Table_Quantities[[#This Row],[Supplemental1]]&amp;Table_Quantities[[#This Row],[Supplemental2]],Table_Quantities[[#This Row],[Description]])</f>
        <v>Erosion Control, Silt Fence</v>
      </c>
      <c r="AC68"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3</v>
      </c>
      <c r="AD68" s="195" t="str">
        <f>IF(ISBLANK(Table_Quantities[[#This Row],[Funding Code]]),"",RIGHT(Table_Quantities[[#This Row],[Funding Code]],4))</f>
        <v>0001</v>
      </c>
      <c r="AE68" s="195" t="str">
        <f>IF(ISBLANK(Table_Quantities[[#This Row],[Funding Code]]),"","CAT "&amp;Table_Quantities[[#This Row],[Category]])</f>
        <v>CAT 0001</v>
      </c>
      <c r="AF68"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68" s="195">
        <f>IFERROR(FIND("%%",SUBSTITUTE(Table_Quantities[[#This Row],[Pay Item Description]]," ","%%",ML-LEN(SUBSTITUTE(LEFT(Table_Quantities[[#This Row],[Pay Item Description]],ML)," ","")))),LEN(Table_Quantities[[#This Row],[Pay Item Description]]))</f>
        <v>8</v>
      </c>
      <c r="AH68" s="195">
        <f>IFERROR(FIND("%%",SUBSTITUTE(Table_Quantities[[#This Row],[Pay Item Description]]," ","%%",Table_Quantities[[#This Row],[1]]+ML+1-LEN(SUBSTITUTE(LEFT(Table_Quantities[[#This Row],[Pay Item Description]],(Table_Quantities[[#This Row],[1]]+ML+1))," ",""))))-1,LEN(Table_Quantities[[#This Row],[Pay Item Description]]))</f>
        <v>21</v>
      </c>
      <c r="AI68" s="195">
        <f>IFERROR(FIND("%%",SUBSTITUTE(Table_Quantities[[#This Row],[Pay Item Description]]," ","%%",Table_Quantities[[#This Row],[2]]+ML+2-LEN(SUBSTITUTE(LEFT(Table_Quantities[[#This Row],[Pay Item Description]],(Table_Quantities[[#This Row],[2]]+ML+2))," ",""))))-1,LEN(Table_Quantities[[#This Row],[Pay Item Description]]))</f>
        <v>27</v>
      </c>
      <c r="AJ68" s="195">
        <f>IFERROR(FIND("%%",SUBSTITUTE(Table_Quantities[[#This Row],[Pay Item Description]]," ","%%",Table_Quantities[[#This Row],[3]]+ML+3-LEN(SUBSTITUTE(LEFT(Table_Quantities[[#This Row],[Pay Item Description]],(Table_Quantities[[#This Row],[3]]+ML+3))," ",""))))-1,LEN(Table_Quantities[[#This Row],[Pay Item Description]]))</f>
        <v>27</v>
      </c>
      <c r="AK68" s="195">
        <f>IFERROR(FIND("%%",SUBSTITUTE(Table_Quantities[[#This Row],[Pay Item Description]]," ","%%",Table_Quantities[[#This Row],[4]]+ML+4-LEN(SUBSTITUTE(LEFT(Table_Quantities[[#This Row],[Pay Item Description]],(Table_Quantities[[#This Row],[4]]+ML+4))," ",""))))-1,LEN(Table_Quantities[[#This Row],[Pay Item Description]]))</f>
        <v>27</v>
      </c>
      <c r="AL68" s="195">
        <f>IFERROR(FIND("%%",SUBSTITUTE(Table_Quantities[[#This Row],[Pay Item Description]]," ","%%",Table_Quantities[[#This Row],[5]]+ML+5-LEN(SUBSTITUTE(LEFT(Table_Quantities[[#This Row],[Pay Item Description]],(Table_Quantities[[#This Row],[5]]+ML+5))," ",""))))-1,LEN(Table_Quantities[[#This Row],[Pay Item Description]]))</f>
        <v>27</v>
      </c>
      <c r="AM68" s="195" t="str">
        <f>TRIM(MID(Table_Quantities[[#This Row],[Pay Item Description]],1,(Table_Quantities[[#This Row],[1]])))</f>
        <v>Erosion</v>
      </c>
      <c r="AN68" s="195" t="str">
        <f>TRIM(MID(Table_Quantities[[#This Row],[Pay Item Description]],Table_Quantities[[#This Row],[1]]+1,(Table_Quantities[[#This Row],[2]]-Table_Quantities[[#This Row],[1]])))</f>
        <v>Control, Silt</v>
      </c>
      <c r="AO68" s="195" t="str">
        <f>TRIM(MID(Table_Quantities[[#This Row],[Pay Item Description]],Table_Quantities[[#This Row],[2]]+1,(Table_Quantities[[#This Row],[3]]-Table_Quantities[[#This Row],[2]])))</f>
        <v>Fence</v>
      </c>
      <c r="AP68" s="195" t="str">
        <f>TRIM(MID(Table_Quantities[[#This Row],[Pay Item Description]],Table_Quantities[[#This Row],[3]]+1,(Table_Quantities[[#This Row],[4]]-Table_Quantities[[#This Row],[3]])))</f>
        <v/>
      </c>
      <c r="AQ68" s="195" t="str">
        <f>TRIM(MID(Table_Quantities[[#This Row],[Pay Item Description]],Table_Quantities[[#This Row],[4]]+1,(Table_Quantities[[#This Row],[5]]-Table_Quantities[[#This Row],[4]])))</f>
        <v/>
      </c>
      <c r="AR68" s="195" t="str">
        <f>TRIM(MID(Table_Quantities[[#This Row],[Pay Item Description]],Table_Quantities[[#This Row],[5]]+1,(Table_Quantities[[#This Row],[6]]-Table_Quantities[[#This Row],[5]])))</f>
        <v/>
      </c>
      <c r="AS68" s="195">
        <f>IF(ISBLANK(Table_Quantities[[#This Row],[Funding Code]]),"",INDEX(Table_Funding[#Data],MATCH(Table_Quantities[[#This Row],[Funding Code]],Table_Funding[Funding Code],0),MATCH("Bridge Number",Table_Funding[#Headers],0)))</f>
        <v>0</v>
      </c>
      <c r="AT68"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Silt Fence</v>
      </c>
      <c r="AU68" s="197"/>
      <c r="AV68" s="197"/>
      <c r="AW68" s="204"/>
      <c r="AX68" s="204"/>
      <c r="AY68" s="204"/>
    </row>
    <row r="69" spans="1:51" s="10" customFormat="1" hidden="1" x14ac:dyDescent="0.25">
      <c r="A69" s="245"/>
      <c r="B69" s="132" t="s">
        <v>7944</v>
      </c>
      <c r="C69" s="200" t="s">
        <v>14714</v>
      </c>
      <c r="D69" s="65" t="s">
        <v>14681</v>
      </c>
      <c r="E69" s="66"/>
      <c r="F69" s="66"/>
      <c r="G69" s="65"/>
      <c r="H69" s="161" t="str">
        <f>IF(ISBLANK(Table_Quantities[[#This Row],[Pay Item]]),"",INDEX(Table_PayItems[],MATCH(Table_Quantities[[#This Row],[Pay Item]],Table_PayItems[Concentrated Name],0),ITEM_NO))</f>
        <v>2080036</v>
      </c>
      <c r="I69" s="201" t="s">
        <v>14684</v>
      </c>
      <c r="J69" s="254"/>
      <c r="K69" s="202">
        <v>414</v>
      </c>
      <c r="L69" s="193" t="str">
        <f>IF(ISBLANK(Table_Quantities[[#This Row],[Pay Item]]),"",INDEX(Table_PayItems[#Data],MATCH(Table_Quantities[[#This Row],[Pay Item]],Table_PayItems[Concentrated Name],0),ITEM_UNITS))</f>
        <v>Ft</v>
      </c>
      <c r="M69" s="166"/>
      <c r="N69" s="194" t="str">
        <f>IF(AND(Table_Quantities[[#This Row],[Unit Price]]&gt;0,NOT(ISBLANK(Table_Quantities[[#This Row],[QuantityCalc]]))),Table_Quantities[[#This Row],[QuantityCalc]]*Table_Quantities[[#This Row],[Unit Price]],"")</f>
        <v/>
      </c>
      <c r="O69" s="194" t="str">
        <f>IF(OR(ISBLANK(Table_Quantities[[#This Row],[Funding Code]]),ISBLANK(Table_Quantities[[#This Row],[BreakdownID]])),"",Table_Quantities[[#This Row],[Funding Code]]&amp;" - "&amp;Table_Quantities[[#This Row],[BreakdownID]])</f>
        <v>123456 - 0001 - 80</v>
      </c>
      <c r="P69" s="194">
        <v>65</v>
      </c>
      <c r="Q69" s="194" t="str">
        <f>IF(ISBLANK(Table_Quantities[[#This Row],[Funding Code]]),"","JN "&amp;INDEX(Table_Funding[#Data],MATCH(Table_Quantities[[#This Row],[Funding Code]],Table_Funding[Funding Code],0),2))</f>
        <v>JN 123456</v>
      </c>
      <c r="R69" s="195" t="str">
        <f>IF(ISBLANK(Table_Quantities[[#This Row],[Pay Item]]),"",INDEX(Table_PayItems[#Data],MATCH(Table_Quantities[[#This Row],[Pay Item]],Table_PayItems[Concentrated Name],0),ITEM_SSSP))</f>
        <v>208A, 910A</v>
      </c>
      <c r="S69" s="201"/>
      <c r="T69" s="200"/>
      <c r="U69" s="200"/>
      <c r="V69" s="193">
        <v>414</v>
      </c>
      <c r="W69" s="195" t="str">
        <f>IF(ISBLANK(Table_Quantities[[#This Row],[Pay Item]]),"",INDEX(Table_PayItems[#Data],MATCH(Table_Quantities[[#This Row],[Pay Item]],Table_PayItems[Concentrated Name],0),ITEM_DESCRIPTION))</f>
        <v>Erosion Control, Silt Fence</v>
      </c>
      <c r="X69" s="195" t="str">
        <f>IF(Table_Quantities[[#This Row],[Supplementary Description]]="","",IF(LEN(Table_Quantities[[#This Row],[Supplementary Description]])&gt;40, LEFT(Table_Quantities[[#This Row],[Supplementary Description]],40), Table_Quantities[[#This Row],[Supplementary Description]]))</f>
        <v/>
      </c>
      <c r="Y69" s="200" t="str">
        <f>IF(LEN(Table_Quantities[[#This Row],[Supplementary Description]])&gt;40, RIGHT(Table_Quantities[[#This Row],[Supplementary Description]],LEN(Table_Quantities[[#This Row],[Supplementary Description]])-40), "")</f>
        <v/>
      </c>
      <c r="Z69"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69"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4125</v>
      </c>
      <c r="AB69" s="195" t="str">
        <f>IF(MID(Table_Quantities[Item No.],4,1)="7",Table_Quantities[[#This Row],[Supplemental1]]&amp;Table_Quantities[[#This Row],[Supplemental2]],Table_Quantities[[#This Row],[Description]])</f>
        <v>Erosion Control, Silt Fence</v>
      </c>
      <c r="AC69"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4</v>
      </c>
      <c r="AD69" s="195" t="str">
        <f>IF(ISBLANK(Table_Quantities[[#This Row],[Funding Code]]),"",RIGHT(Table_Quantities[[#This Row],[Funding Code]],4))</f>
        <v>0001</v>
      </c>
      <c r="AE69" s="195" t="str">
        <f>IF(ISBLANK(Table_Quantities[[#This Row],[Funding Code]]),"","CAT "&amp;Table_Quantities[[#This Row],[Category]])</f>
        <v>CAT 0001</v>
      </c>
      <c r="AF69"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69" s="195">
        <f>IFERROR(FIND("%%",SUBSTITUTE(Table_Quantities[[#This Row],[Pay Item Description]]," ","%%",ML-LEN(SUBSTITUTE(LEFT(Table_Quantities[[#This Row],[Pay Item Description]],ML)," ","")))),LEN(Table_Quantities[[#This Row],[Pay Item Description]]))</f>
        <v>8</v>
      </c>
      <c r="AH69" s="195">
        <f>IFERROR(FIND("%%",SUBSTITUTE(Table_Quantities[[#This Row],[Pay Item Description]]," ","%%",Table_Quantities[[#This Row],[1]]+ML+1-LEN(SUBSTITUTE(LEFT(Table_Quantities[[#This Row],[Pay Item Description]],(Table_Quantities[[#This Row],[1]]+ML+1))," ",""))))-1,LEN(Table_Quantities[[#This Row],[Pay Item Description]]))</f>
        <v>21</v>
      </c>
      <c r="AI69" s="195">
        <f>IFERROR(FIND("%%",SUBSTITUTE(Table_Quantities[[#This Row],[Pay Item Description]]," ","%%",Table_Quantities[[#This Row],[2]]+ML+2-LEN(SUBSTITUTE(LEFT(Table_Quantities[[#This Row],[Pay Item Description]],(Table_Quantities[[#This Row],[2]]+ML+2))," ",""))))-1,LEN(Table_Quantities[[#This Row],[Pay Item Description]]))</f>
        <v>27</v>
      </c>
      <c r="AJ69" s="195">
        <f>IFERROR(FIND("%%",SUBSTITUTE(Table_Quantities[[#This Row],[Pay Item Description]]," ","%%",Table_Quantities[[#This Row],[3]]+ML+3-LEN(SUBSTITUTE(LEFT(Table_Quantities[[#This Row],[Pay Item Description]],(Table_Quantities[[#This Row],[3]]+ML+3))," ",""))))-1,LEN(Table_Quantities[[#This Row],[Pay Item Description]]))</f>
        <v>27</v>
      </c>
      <c r="AK69" s="195">
        <f>IFERROR(FIND("%%",SUBSTITUTE(Table_Quantities[[#This Row],[Pay Item Description]]," ","%%",Table_Quantities[[#This Row],[4]]+ML+4-LEN(SUBSTITUTE(LEFT(Table_Quantities[[#This Row],[Pay Item Description]],(Table_Quantities[[#This Row],[4]]+ML+4))," ",""))))-1,LEN(Table_Quantities[[#This Row],[Pay Item Description]]))</f>
        <v>27</v>
      </c>
      <c r="AL69" s="195">
        <f>IFERROR(FIND("%%",SUBSTITUTE(Table_Quantities[[#This Row],[Pay Item Description]]," ","%%",Table_Quantities[[#This Row],[5]]+ML+5-LEN(SUBSTITUTE(LEFT(Table_Quantities[[#This Row],[Pay Item Description]],(Table_Quantities[[#This Row],[5]]+ML+5))," ",""))))-1,LEN(Table_Quantities[[#This Row],[Pay Item Description]]))</f>
        <v>27</v>
      </c>
      <c r="AM69" s="195" t="str">
        <f>TRIM(MID(Table_Quantities[[#This Row],[Pay Item Description]],1,(Table_Quantities[[#This Row],[1]])))</f>
        <v>Erosion</v>
      </c>
      <c r="AN69" s="195" t="str">
        <f>TRIM(MID(Table_Quantities[[#This Row],[Pay Item Description]],Table_Quantities[[#This Row],[1]]+1,(Table_Quantities[[#This Row],[2]]-Table_Quantities[[#This Row],[1]])))</f>
        <v>Control, Silt</v>
      </c>
      <c r="AO69" s="195" t="str">
        <f>TRIM(MID(Table_Quantities[[#This Row],[Pay Item Description]],Table_Quantities[[#This Row],[2]]+1,(Table_Quantities[[#This Row],[3]]-Table_Quantities[[#This Row],[2]])))</f>
        <v>Fence</v>
      </c>
      <c r="AP69" s="195" t="str">
        <f>TRIM(MID(Table_Quantities[[#This Row],[Pay Item Description]],Table_Quantities[[#This Row],[3]]+1,(Table_Quantities[[#This Row],[4]]-Table_Quantities[[#This Row],[3]])))</f>
        <v/>
      </c>
      <c r="AQ69" s="195" t="str">
        <f>TRIM(MID(Table_Quantities[[#This Row],[Pay Item Description]],Table_Quantities[[#This Row],[4]]+1,(Table_Quantities[[#This Row],[5]]-Table_Quantities[[#This Row],[4]])))</f>
        <v/>
      </c>
      <c r="AR69" s="195" t="str">
        <f>TRIM(MID(Table_Quantities[[#This Row],[Pay Item Description]],Table_Quantities[[#This Row],[5]]+1,(Table_Quantities[[#This Row],[6]]-Table_Quantities[[#This Row],[5]])))</f>
        <v/>
      </c>
      <c r="AS69" s="195">
        <f>IF(ISBLANK(Table_Quantities[[#This Row],[Funding Code]]),"",INDEX(Table_Funding[#Data],MATCH(Table_Quantities[[#This Row],[Funding Code]],Table_Funding[Funding Code],0),MATCH("Bridge Number",Table_Funding[#Headers],0)))</f>
        <v>0</v>
      </c>
      <c r="AT69"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Silt Fence</v>
      </c>
      <c r="AU69" s="197"/>
      <c r="AV69" s="197"/>
      <c r="AW69" s="204"/>
      <c r="AX69" s="204"/>
      <c r="AY69" s="204"/>
    </row>
    <row r="70" spans="1:51" s="10" customFormat="1" hidden="1" x14ac:dyDescent="0.25">
      <c r="A70" s="245"/>
      <c r="B70" s="132" t="s">
        <v>7944</v>
      </c>
      <c r="C70" s="200" t="s">
        <v>14714</v>
      </c>
      <c r="D70" s="65" t="s">
        <v>14681</v>
      </c>
      <c r="E70" s="66"/>
      <c r="F70" s="66"/>
      <c r="G70" s="65"/>
      <c r="H70" s="161" t="str">
        <f>IF(ISBLANK(Table_Quantities[[#This Row],[Pay Item]]),"",INDEX(Table_PayItems[],MATCH(Table_Quantities[[#This Row],[Pay Item]],Table_PayItems[Concentrated Name],0),ITEM_NO))</f>
        <v>2080036</v>
      </c>
      <c r="I70" s="201" t="s">
        <v>14684</v>
      </c>
      <c r="J70" s="254"/>
      <c r="K70" s="202">
        <v>84</v>
      </c>
      <c r="L70" s="193" t="str">
        <f>IF(ISBLANK(Table_Quantities[[#This Row],[Pay Item]]),"",INDEX(Table_PayItems[#Data],MATCH(Table_Quantities[[#This Row],[Pay Item]],Table_PayItems[Concentrated Name],0),ITEM_UNITS))</f>
        <v>Ft</v>
      </c>
      <c r="M70" s="166"/>
      <c r="N70" s="194" t="str">
        <f>IF(AND(Table_Quantities[[#This Row],[Unit Price]]&gt;0,NOT(ISBLANK(Table_Quantities[[#This Row],[QuantityCalc]]))),Table_Quantities[[#This Row],[QuantityCalc]]*Table_Quantities[[#This Row],[Unit Price]],"")</f>
        <v/>
      </c>
      <c r="O70" s="194" t="str">
        <f>IF(OR(ISBLANK(Table_Quantities[[#This Row],[Funding Code]]),ISBLANK(Table_Quantities[[#This Row],[BreakdownID]])),"",Table_Quantities[[#This Row],[Funding Code]]&amp;" - "&amp;Table_Quantities[[#This Row],[BreakdownID]])</f>
        <v>123456 - 0001 - 80</v>
      </c>
      <c r="P70" s="194">
        <v>66</v>
      </c>
      <c r="Q70" s="194" t="str">
        <f>IF(ISBLANK(Table_Quantities[[#This Row],[Funding Code]]),"","JN "&amp;INDEX(Table_Funding[#Data],MATCH(Table_Quantities[[#This Row],[Funding Code]],Table_Funding[Funding Code],0),2))</f>
        <v>JN 123456</v>
      </c>
      <c r="R70" s="195" t="str">
        <f>IF(ISBLANK(Table_Quantities[[#This Row],[Pay Item]]),"",INDEX(Table_PayItems[#Data],MATCH(Table_Quantities[[#This Row],[Pay Item]],Table_PayItems[Concentrated Name],0),ITEM_SSSP))</f>
        <v>208A, 910A</v>
      </c>
      <c r="S70" s="201"/>
      <c r="T70" s="200"/>
      <c r="U70" s="200"/>
      <c r="V70" s="193">
        <v>84</v>
      </c>
      <c r="W70" s="195" t="str">
        <f>IF(ISBLANK(Table_Quantities[[#This Row],[Pay Item]]),"",INDEX(Table_PayItems[#Data],MATCH(Table_Quantities[[#This Row],[Pay Item]],Table_PayItems[Concentrated Name],0),ITEM_DESCRIPTION))</f>
        <v>Erosion Control, Silt Fence</v>
      </c>
      <c r="X70" s="195" t="str">
        <f>IF(Table_Quantities[[#This Row],[Supplementary Description]]="","",IF(LEN(Table_Quantities[[#This Row],[Supplementary Description]])&gt;40, LEFT(Table_Quantities[[#This Row],[Supplementary Description]],40), Table_Quantities[[#This Row],[Supplementary Description]]))</f>
        <v/>
      </c>
      <c r="Y70" s="200" t="str">
        <f>IF(LEN(Table_Quantities[[#This Row],[Supplementary Description]])&gt;40, RIGHT(Table_Quantities[[#This Row],[Supplementary Description]],LEN(Table_Quantities[[#This Row],[Supplementary Description]])-40), "")</f>
        <v/>
      </c>
      <c r="Z70"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70"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4125</v>
      </c>
      <c r="AB70" s="195" t="str">
        <f>IF(MID(Table_Quantities[Item No.],4,1)="7",Table_Quantities[[#This Row],[Supplemental1]]&amp;Table_Quantities[[#This Row],[Supplemental2]],Table_Quantities[[#This Row],[Description]])</f>
        <v>Erosion Control, Silt Fence</v>
      </c>
      <c r="AC70"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5</v>
      </c>
      <c r="AD70" s="195" t="str">
        <f>IF(ISBLANK(Table_Quantities[[#This Row],[Funding Code]]),"",RIGHT(Table_Quantities[[#This Row],[Funding Code]],4))</f>
        <v>0001</v>
      </c>
      <c r="AE70" s="195" t="str">
        <f>IF(ISBLANK(Table_Quantities[[#This Row],[Funding Code]]),"","CAT "&amp;Table_Quantities[[#This Row],[Category]])</f>
        <v>CAT 0001</v>
      </c>
      <c r="AF70"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70" s="195">
        <f>IFERROR(FIND("%%",SUBSTITUTE(Table_Quantities[[#This Row],[Pay Item Description]]," ","%%",ML-LEN(SUBSTITUTE(LEFT(Table_Quantities[[#This Row],[Pay Item Description]],ML)," ","")))),LEN(Table_Quantities[[#This Row],[Pay Item Description]]))</f>
        <v>8</v>
      </c>
      <c r="AH70" s="195">
        <f>IFERROR(FIND("%%",SUBSTITUTE(Table_Quantities[[#This Row],[Pay Item Description]]," ","%%",Table_Quantities[[#This Row],[1]]+ML+1-LEN(SUBSTITUTE(LEFT(Table_Quantities[[#This Row],[Pay Item Description]],(Table_Quantities[[#This Row],[1]]+ML+1))," ",""))))-1,LEN(Table_Quantities[[#This Row],[Pay Item Description]]))</f>
        <v>21</v>
      </c>
      <c r="AI70" s="195">
        <f>IFERROR(FIND("%%",SUBSTITUTE(Table_Quantities[[#This Row],[Pay Item Description]]," ","%%",Table_Quantities[[#This Row],[2]]+ML+2-LEN(SUBSTITUTE(LEFT(Table_Quantities[[#This Row],[Pay Item Description]],(Table_Quantities[[#This Row],[2]]+ML+2))," ",""))))-1,LEN(Table_Quantities[[#This Row],[Pay Item Description]]))</f>
        <v>27</v>
      </c>
      <c r="AJ70" s="195">
        <f>IFERROR(FIND("%%",SUBSTITUTE(Table_Quantities[[#This Row],[Pay Item Description]]," ","%%",Table_Quantities[[#This Row],[3]]+ML+3-LEN(SUBSTITUTE(LEFT(Table_Quantities[[#This Row],[Pay Item Description]],(Table_Quantities[[#This Row],[3]]+ML+3))," ",""))))-1,LEN(Table_Quantities[[#This Row],[Pay Item Description]]))</f>
        <v>27</v>
      </c>
      <c r="AK70" s="195">
        <f>IFERROR(FIND("%%",SUBSTITUTE(Table_Quantities[[#This Row],[Pay Item Description]]," ","%%",Table_Quantities[[#This Row],[4]]+ML+4-LEN(SUBSTITUTE(LEFT(Table_Quantities[[#This Row],[Pay Item Description]],(Table_Quantities[[#This Row],[4]]+ML+4))," ",""))))-1,LEN(Table_Quantities[[#This Row],[Pay Item Description]]))</f>
        <v>27</v>
      </c>
      <c r="AL70" s="195">
        <f>IFERROR(FIND("%%",SUBSTITUTE(Table_Quantities[[#This Row],[Pay Item Description]]," ","%%",Table_Quantities[[#This Row],[5]]+ML+5-LEN(SUBSTITUTE(LEFT(Table_Quantities[[#This Row],[Pay Item Description]],(Table_Quantities[[#This Row],[5]]+ML+5))," ",""))))-1,LEN(Table_Quantities[[#This Row],[Pay Item Description]]))</f>
        <v>27</v>
      </c>
      <c r="AM70" s="195" t="str">
        <f>TRIM(MID(Table_Quantities[[#This Row],[Pay Item Description]],1,(Table_Quantities[[#This Row],[1]])))</f>
        <v>Erosion</v>
      </c>
      <c r="AN70" s="195" t="str">
        <f>TRIM(MID(Table_Quantities[[#This Row],[Pay Item Description]],Table_Quantities[[#This Row],[1]]+1,(Table_Quantities[[#This Row],[2]]-Table_Quantities[[#This Row],[1]])))</f>
        <v>Control, Silt</v>
      </c>
      <c r="AO70" s="195" t="str">
        <f>TRIM(MID(Table_Quantities[[#This Row],[Pay Item Description]],Table_Quantities[[#This Row],[2]]+1,(Table_Quantities[[#This Row],[3]]-Table_Quantities[[#This Row],[2]])))</f>
        <v>Fence</v>
      </c>
      <c r="AP70" s="195" t="str">
        <f>TRIM(MID(Table_Quantities[[#This Row],[Pay Item Description]],Table_Quantities[[#This Row],[3]]+1,(Table_Quantities[[#This Row],[4]]-Table_Quantities[[#This Row],[3]])))</f>
        <v/>
      </c>
      <c r="AQ70" s="195" t="str">
        <f>TRIM(MID(Table_Quantities[[#This Row],[Pay Item Description]],Table_Quantities[[#This Row],[4]]+1,(Table_Quantities[[#This Row],[5]]-Table_Quantities[[#This Row],[4]])))</f>
        <v/>
      </c>
      <c r="AR70" s="195" t="str">
        <f>TRIM(MID(Table_Quantities[[#This Row],[Pay Item Description]],Table_Quantities[[#This Row],[5]]+1,(Table_Quantities[[#This Row],[6]]-Table_Quantities[[#This Row],[5]])))</f>
        <v/>
      </c>
      <c r="AS70" s="195">
        <f>IF(ISBLANK(Table_Quantities[[#This Row],[Funding Code]]),"",INDEX(Table_Funding[#Data],MATCH(Table_Quantities[[#This Row],[Funding Code]],Table_Funding[Funding Code],0),MATCH("Bridge Number",Table_Funding[#Headers],0)))</f>
        <v>0</v>
      </c>
      <c r="AT70"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Silt Fence</v>
      </c>
      <c r="AU70" s="197"/>
      <c r="AV70" s="197"/>
      <c r="AW70" s="204"/>
      <c r="AX70" s="204"/>
      <c r="AY70" s="204"/>
    </row>
    <row r="71" spans="1:51" s="10" customFormat="1" hidden="1" x14ac:dyDescent="0.25">
      <c r="A71" s="245"/>
      <c r="B71" s="132" t="s">
        <v>7944</v>
      </c>
      <c r="C71" s="200" t="s">
        <v>14714</v>
      </c>
      <c r="D71" s="65" t="s">
        <v>14681</v>
      </c>
      <c r="E71" s="66"/>
      <c r="F71" s="66"/>
      <c r="G71" s="65"/>
      <c r="H71" s="161" t="str">
        <f>IF(ISBLANK(Table_Quantities[[#This Row],[Pay Item]]),"",INDEX(Table_PayItems[],MATCH(Table_Quantities[[#This Row],[Pay Item]],Table_PayItems[Concentrated Name],0),ITEM_NO))</f>
        <v>2080036</v>
      </c>
      <c r="I71" s="201" t="s">
        <v>14684</v>
      </c>
      <c r="J71" s="254"/>
      <c r="K71" s="202">
        <v>162</v>
      </c>
      <c r="L71" s="193" t="str">
        <f>IF(ISBLANK(Table_Quantities[[#This Row],[Pay Item]]),"",INDEX(Table_PayItems[#Data],MATCH(Table_Quantities[[#This Row],[Pay Item]],Table_PayItems[Concentrated Name],0),ITEM_UNITS))</f>
        <v>Ft</v>
      </c>
      <c r="M71" s="166"/>
      <c r="N71" s="194" t="str">
        <f>IF(AND(Table_Quantities[[#This Row],[Unit Price]]&gt;0,NOT(ISBLANK(Table_Quantities[[#This Row],[QuantityCalc]]))),Table_Quantities[[#This Row],[QuantityCalc]]*Table_Quantities[[#This Row],[Unit Price]],"")</f>
        <v/>
      </c>
      <c r="O71" s="194" t="str">
        <f>IF(OR(ISBLANK(Table_Quantities[[#This Row],[Funding Code]]),ISBLANK(Table_Quantities[[#This Row],[BreakdownID]])),"",Table_Quantities[[#This Row],[Funding Code]]&amp;" - "&amp;Table_Quantities[[#This Row],[BreakdownID]])</f>
        <v>123456 - 0001 - 80</v>
      </c>
      <c r="P71" s="194">
        <v>67</v>
      </c>
      <c r="Q71" s="194" t="str">
        <f>IF(ISBLANK(Table_Quantities[[#This Row],[Funding Code]]),"","JN "&amp;INDEX(Table_Funding[#Data],MATCH(Table_Quantities[[#This Row],[Funding Code]],Table_Funding[Funding Code],0),2))</f>
        <v>JN 123456</v>
      </c>
      <c r="R71" s="195" t="str">
        <f>IF(ISBLANK(Table_Quantities[[#This Row],[Pay Item]]),"",INDEX(Table_PayItems[#Data],MATCH(Table_Quantities[[#This Row],[Pay Item]],Table_PayItems[Concentrated Name],0),ITEM_SSSP))</f>
        <v>208A, 910A</v>
      </c>
      <c r="S71" s="201"/>
      <c r="T71" s="200"/>
      <c r="U71" s="200"/>
      <c r="V71" s="193">
        <v>162</v>
      </c>
      <c r="W71" s="195" t="str">
        <f>IF(ISBLANK(Table_Quantities[[#This Row],[Pay Item]]),"",INDEX(Table_PayItems[#Data],MATCH(Table_Quantities[[#This Row],[Pay Item]],Table_PayItems[Concentrated Name],0),ITEM_DESCRIPTION))</f>
        <v>Erosion Control, Silt Fence</v>
      </c>
      <c r="X71" s="195" t="str">
        <f>IF(Table_Quantities[[#This Row],[Supplementary Description]]="","",IF(LEN(Table_Quantities[[#This Row],[Supplementary Description]])&gt;40, LEFT(Table_Quantities[[#This Row],[Supplementary Description]],40), Table_Quantities[[#This Row],[Supplementary Description]]))</f>
        <v/>
      </c>
      <c r="Y71" s="200" t="str">
        <f>IF(LEN(Table_Quantities[[#This Row],[Supplementary Description]])&gt;40, RIGHT(Table_Quantities[[#This Row],[Supplementary Description]],LEN(Table_Quantities[[#This Row],[Supplementary Description]])-40), "")</f>
        <v/>
      </c>
      <c r="Z71"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71"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4125</v>
      </c>
      <c r="AB71" s="195" t="str">
        <f>IF(MID(Table_Quantities[Item No.],4,1)="7",Table_Quantities[[#This Row],[Supplemental1]]&amp;Table_Quantities[[#This Row],[Supplemental2]],Table_Quantities[[#This Row],[Description]])</f>
        <v>Erosion Control, Silt Fence</v>
      </c>
      <c r="AC71"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6</v>
      </c>
      <c r="AD71" s="195" t="str">
        <f>IF(ISBLANK(Table_Quantities[[#This Row],[Funding Code]]),"",RIGHT(Table_Quantities[[#This Row],[Funding Code]],4))</f>
        <v>0001</v>
      </c>
      <c r="AE71" s="195" t="str">
        <f>IF(ISBLANK(Table_Quantities[[#This Row],[Funding Code]]),"","CAT "&amp;Table_Quantities[[#This Row],[Category]])</f>
        <v>CAT 0001</v>
      </c>
      <c r="AF71"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71" s="195">
        <f>IFERROR(FIND("%%",SUBSTITUTE(Table_Quantities[[#This Row],[Pay Item Description]]," ","%%",ML-LEN(SUBSTITUTE(LEFT(Table_Quantities[[#This Row],[Pay Item Description]],ML)," ","")))),LEN(Table_Quantities[[#This Row],[Pay Item Description]]))</f>
        <v>8</v>
      </c>
      <c r="AH71" s="195">
        <f>IFERROR(FIND("%%",SUBSTITUTE(Table_Quantities[[#This Row],[Pay Item Description]]," ","%%",Table_Quantities[[#This Row],[1]]+ML+1-LEN(SUBSTITUTE(LEFT(Table_Quantities[[#This Row],[Pay Item Description]],(Table_Quantities[[#This Row],[1]]+ML+1))," ",""))))-1,LEN(Table_Quantities[[#This Row],[Pay Item Description]]))</f>
        <v>21</v>
      </c>
      <c r="AI71" s="195">
        <f>IFERROR(FIND("%%",SUBSTITUTE(Table_Quantities[[#This Row],[Pay Item Description]]," ","%%",Table_Quantities[[#This Row],[2]]+ML+2-LEN(SUBSTITUTE(LEFT(Table_Quantities[[#This Row],[Pay Item Description]],(Table_Quantities[[#This Row],[2]]+ML+2))," ",""))))-1,LEN(Table_Quantities[[#This Row],[Pay Item Description]]))</f>
        <v>27</v>
      </c>
      <c r="AJ71" s="195">
        <f>IFERROR(FIND("%%",SUBSTITUTE(Table_Quantities[[#This Row],[Pay Item Description]]," ","%%",Table_Quantities[[#This Row],[3]]+ML+3-LEN(SUBSTITUTE(LEFT(Table_Quantities[[#This Row],[Pay Item Description]],(Table_Quantities[[#This Row],[3]]+ML+3))," ",""))))-1,LEN(Table_Quantities[[#This Row],[Pay Item Description]]))</f>
        <v>27</v>
      </c>
      <c r="AK71" s="195">
        <f>IFERROR(FIND("%%",SUBSTITUTE(Table_Quantities[[#This Row],[Pay Item Description]]," ","%%",Table_Quantities[[#This Row],[4]]+ML+4-LEN(SUBSTITUTE(LEFT(Table_Quantities[[#This Row],[Pay Item Description]],(Table_Quantities[[#This Row],[4]]+ML+4))," ",""))))-1,LEN(Table_Quantities[[#This Row],[Pay Item Description]]))</f>
        <v>27</v>
      </c>
      <c r="AL71" s="195">
        <f>IFERROR(FIND("%%",SUBSTITUTE(Table_Quantities[[#This Row],[Pay Item Description]]," ","%%",Table_Quantities[[#This Row],[5]]+ML+5-LEN(SUBSTITUTE(LEFT(Table_Quantities[[#This Row],[Pay Item Description]],(Table_Quantities[[#This Row],[5]]+ML+5))," ",""))))-1,LEN(Table_Quantities[[#This Row],[Pay Item Description]]))</f>
        <v>27</v>
      </c>
      <c r="AM71" s="195" t="str">
        <f>TRIM(MID(Table_Quantities[[#This Row],[Pay Item Description]],1,(Table_Quantities[[#This Row],[1]])))</f>
        <v>Erosion</v>
      </c>
      <c r="AN71" s="195" t="str">
        <f>TRIM(MID(Table_Quantities[[#This Row],[Pay Item Description]],Table_Quantities[[#This Row],[1]]+1,(Table_Quantities[[#This Row],[2]]-Table_Quantities[[#This Row],[1]])))</f>
        <v>Control, Silt</v>
      </c>
      <c r="AO71" s="195" t="str">
        <f>TRIM(MID(Table_Quantities[[#This Row],[Pay Item Description]],Table_Quantities[[#This Row],[2]]+1,(Table_Quantities[[#This Row],[3]]-Table_Quantities[[#This Row],[2]])))</f>
        <v>Fence</v>
      </c>
      <c r="AP71" s="195" t="str">
        <f>TRIM(MID(Table_Quantities[[#This Row],[Pay Item Description]],Table_Quantities[[#This Row],[3]]+1,(Table_Quantities[[#This Row],[4]]-Table_Quantities[[#This Row],[3]])))</f>
        <v/>
      </c>
      <c r="AQ71" s="195" t="str">
        <f>TRIM(MID(Table_Quantities[[#This Row],[Pay Item Description]],Table_Quantities[[#This Row],[4]]+1,(Table_Quantities[[#This Row],[5]]-Table_Quantities[[#This Row],[4]])))</f>
        <v/>
      </c>
      <c r="AR71" s="195" t="str">
        <f>TRIM(MID(Table_Quantities[[#This Row],[Pay Item Description]],Table_Quantities[[#This Row],[5]]+1,(Table_Quantities[[#This Row],[6]]-Table_Quantities[[#This Row],[5]])))</f>
        <v/>
      </c>
      <c r="AS71" s="195">
        <f>IF(ISBLANK(Table_Quantities[[#This Row],[Funding Code]]),"",INDEX(Table_Funding[#Data],MATCH(Table_Quantities[[#This Row],[Funding Code]],Table_Funding[Funding Code],0),MATCH("Bridge Number",Table_Funding[#Headers],0)))</f>
        <v>0</v>
      </c>
      <c r="AT71"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Silt Fence</v>
      </c>
      <c r="AU71" s="197"/>
      <c r="AV71" s="197"/>
      <c r="AW71" s="204"/>
      <c r="AX71" s="204"/>
      <c r="AY71" s="204"/>
    </row>
    <row r="72" spans="1:51" s="10" customFormat="1" hidden="1" x14ac:dyDescent="0.25">
      <c r="A72" s="245"/>
      <c r="B72" s="132" t="s">
        <v>7944</v>
      </c>
      <c r="C72" s="200" t="s">
        <v>14714</v>
      </c>
      <c r="D72" s="65" t="s">
        <v>14681</v>
      </c>
      <c r="E72" s="66"/>
      <c r="F72" s="66"/>
      <c r="G72" s="65"/>
      <c r="H72" s="161" t="str">
        <f>IF(ISBLANK(Table_Quantities[[#This Row],[Pay Item]]),"",INDEX(Table_PayItems[],MATCH(Table_Quantities[[#This Row],[Pay Item]],Table_PayItems[Concentrated Name],0),ITEM_NO))</f>
        <v>2080036</v>
      </c>
      <c r="I72" s="201" t="s">
        <v>14684</v>
      </c>
      <c r="J72" s="254"/>
      <c r="K72" s="202">
        <v>243</v>
      </c>
      <c r="L72" s="193" t="str">
        <f>IF(ISBLANK(Table_Quantities[[#This Row],[Pay Item]]),"",INDEX(Table_PayItems[#Data],MATCH(Table_Quantities[[#This Row],[Pay Item]],Table_PayItems[Concentrated Name],0),ITEM_UNITS))</f>
        <v>Ft</v>
      </c>
      <c r="M72" s="166"/>
      <c r="N72" s="194" t="str">
        <f>IF(AND(Table_Quantities[[#This Row],[Unit Price]]&gt;0,NOT(ISBLANK(Table_Quantities[[#This Row],[QuantityCalc]]))),Table_Quantities[[#This Row],[QuantityCalc]]*Table_Quantities[[#This Row],[Unit Price]],"")</f>
        <v/>
      </c>
      <c r="O72" s="194" t="str">
        <f>IF(OR(ISBLANK(Table_Quantities[[#This Row],[Funding Code]]),ISBLANK(Table_Quantities[[#This Row],[BreakdownID]])),"",Table_Quantities[[#This Row],[Funding Code]]&amp;" - "&amp;Table_Quantities[[#This Row],[BreakdownID]])</f>
        <v>123456 - 0001 - 80</v>
      </c>
      <c r="P72" s="194">
        <v>68</v>
      </c>
      <c r="Q72" s="194" t="str">
        <f>IF(ISBLANK(Table_Quantities[[#This Row],[Funding Code]]),"","JN "&amp;INDEX(Table_Funding[#Data],MATCH(Table_Quantities[[#This Row],[Funding Code]],Table_Funding[Funding Code],0),2))</f>
        <v>JN 123456</v>
      </c>
      <c r="R72" s="195" t="str">
        <f>IF(ISBLANK(Table_Quantities[[#This Row],[Pay Item]]),"",INDEX(Table_PayItems[#Data],MATCH(Table_Quantities[[#This Row],[Pay Item]],Table_PayItems[Concentrated Name],0),ITEM_SSSP))</f>
        <v>208A, 910A</v>
      </c>
      <c r="S72" s="201"/>
      <c r="T72" s="200"/>
      <c r="U72" s="200"/>
      <c r="V72" s="193">
        <v>243</v>
      </c>
      <c r="W72" s="195" t="str">
        <f>IF(ISBLANK(Table_Quantities[[#This Row],[Pay Item]]),"",INDEX(Table_PayItems[#Data],MATCH(Table_Quantities[[#This Row],[Pay Item]],Table_PayItems[Concentrated Name],0),ITEM_DESCRIPTION))</f>
        <v>Erosion Control, Silt Fence</v>
      </c>
      <c r="X72" s="195" t="str">
        <f>IF(Table_Quantities[[#This Row],[Supplementary Description]]="","",IF(LEN(Table_Quantities[[#This Row],[Supplementary Description]])&gt;40, LEFT(Table_Quantities[[#This Row],[Supplementary Description]],40), Table_Quantities[[#This Row],[Supplementary Description]]))</f>
        <v/>
      </c>
      <c r="Y72" s="200" t="str">
        <f>IF(LEN(Table_Quantities[[#This Row],[Supplementary Description]])&gt;40, RIGHT(Table_Quantities[[#This Row],[Supplementary Description]],LEN(Table_Quantities[[#This Row],[Supplementary Description]])-40), "")</f>
        <v/>
      </c>
      <c r="Z72"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72"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4125</v>
      </c>
      <c r="AB72" s="195" t="str">
        <f>IF(MID(Table_Quantities[Item No.],4,1)="7",Table_Quantities[[#This Row],[Supplemental1]]&amp;Table_Quantities[[#This Row],[Supplemental2]],Table_Quantities[[#This Row],[Description]])</f>
        <v>Erosion Control, Silt Fence</v>
      </c>
      <c r="AC72"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7</v>
      </c>
      <c r="AD72" s="195" t="str">
        <f>IF(ISBLANK(Table_Quantities[[#This Row],[Funding Code]]),"",RIGHT(Table_Quantities[[#This Row],[Funding Code]],4))</f>
        <v>0001</v>
      </c>
      <c r="AE72" s="195" t="str">
        <f>IF(ISBLANK(Table_Quantities[[#This Row],[Funding Code]]),"","CAT "&amp;Table_Quantities[[#This Row],[Category]])</f>
        <v>CAT 0001</v>
      </c>
      <c r="AF72"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72" s="195">
        <f>IFERROR(FIND("%%",SUBSTITUTE(Table_Quantities[[#This Row],[Pay Item Description]]," ","%%",ML-LEN(SUBSTITUTE(LEFT(Table_Quantities[[#This Row],[Pay Item Description]],ML)," ","")))),LEN(Table_Quantities[[#This Row],[Pay Item Description]]))</f>
        <v>8</v>
      </c>
      <c r="AH72" s="195">
        <f>IFERROR(FIND("%%",SUBSTITUTE(Table_Quantities[[#This Row],[Pay Item Description]]," ","%%",Table_Quantities[[#This Row],[1]]+ML+1-LEN(SUBSTITUTE(LEFT(Table_Quantities[[#This Row],[Pay Item Description]],(Table_Quantities[[#This Row],[1]]+ML+1))," ",""))))-1,LEN(Table_Quantities[[#This Row],[Pay Item Description]]))</f>
        <v>21</v>
      </c>
      <c r="AI72" s="195">
        <f>IFERROR(FIND("%%",SUBSTITUTE(Table_Quantities[[#This Row],[Pay Item Description]]," ","%%",Table_Quantities[[#This Row],[2]]+ML+2-LEN(SUBSTITUTE(LEFT(Table_Quantities[[#This Row],[Pay Item Description]],(Table_Quantities[[#This Row],[2]]+ML+2))," ",""))))-1,LEN(Table_Quantities[[#This Row],[Pay Item Description]]))</f>
        <v>27</v>
      </c>
      <c r="AJ72" s="195">
        <f>IFERROR(FIND("%%",SUBSTITUTE(Table_Quantities[[#This Row],[Pay Item Description]]," ","%%",Table_Quantities[[#This Row],[3]]+ML+3-LEN(SUBSTITUTE(LEFT(Table_Quantities[[#This Row],[Pay Item Description]],(Table_Quantities[[#This Row],[3]]+ML+3))," ",""))))-1,LEN(Table_Quantities[[#This Row],[Pay Item Description]]))</f>
        <v>27</v>
      </c>
      <c r="AK72" s="195">
        <f>IFERROR(FIND("%%",SUBSTITUTE(Table_Quantities[[#This Row],[Pay Item Description]]," ","%%",Table_Quantities[[#This Row],[4]]+ML+4-LEN(SUBSTITUTE(LEFT(Table_Quantities[[#This Row],[Pay Item Description]],(Table_Quantities[[#This Row],[4]]+ML+4))," ",""))))-1,LEN(Table_Quantities[[#This Row],[Pay Item Description]]))</f>
        <v>27</v>
      </c>
      <c r="AL72" s="195">
        <f>IFERROR(FIND("%%",SUBSTITUTE(Table_Quantities[[#This Row],[Pay Item Description]]," ","%%",Table_Quantities[[#This Row],[5]]+ML+5-LEN(SUBSTITUTE(LEFT(Table_Quantities[[#This Row],[Pay Item Description]],(Table_Quantities[[#This Row],[5]]+ML+5))," ",""))))-1,LEN(Table_Quantities[[#This Row],[Pay Item Description]]))</f>
        <v>27</v>
      </c>
      <c r="AM72" s="195" t="str">
        <f>TRIM(MID(Table_Quantities[[#This Row],[Pay Item Description]],1,(Table_Quantities[[#This Row],[1]])))</f>
        <v>Erosion</v>
      </c>
      <c r="AN72" s="195" t="str">
        <f>TRIM(MID(Table_Quantities[[#This Row],[Pay Item Description]],Table_Quantities[[#This Row],[1]]+1,(Table_Quantities[[#This Row],[2]]-Table_Quantities[[#This Row],[1]])))</f>
        <v>Control, Silt</v>
      </c>
      <c r="AO72" s="195" t="str">
        <f>TRIM(MID(Table_Quantities[[#This Row],[Pay Item Description]],Table_Quantities[[#This Row],[2]]+1,(Table_Quantities[[#This Row],[3]]-Table_Quantities[[#This Row],[2]])))</f>
        <v>Fence</v>
      </c>
      <c r="AP72" s="195" t="str">
        <f>TRIM(MID(Table_Quantities[[#This Row],[Pay Item Description]],Table_Quantities[[#This Row],[3]]+1,(Table_Quantities[[#This Row],[4]]-Table_Quantities[[#This Row],[3]])))</f>
        <v/>
      </c>
      <c r="AQ72" s="195" t="str">
        <f>TRIM(MID(Table_Quantities[[#This Row],[Pay Item Description]],Table_Quantities[[#This Row],[4]]+1,(Table_Quantities[[#This Row],[5]]-Table_Quantities[[#This Row],[4]])))</f>
        <v/>
      </c>
      <c r="AR72" s="195" t="str">
        <f>TRIM(MID(Table_Quantities[[#This Row],[Pay Item Description]],Table_Quantities[[#This Row],[5]]+1,(Table_Quantities[[#This Row],[6]]-Table_Quantities[[#This Row],[5]])))</f>
        <v/>
      </c>
      <c r="AS72" s="195">
        <f>IF(ISBLANK(Table_Quantities[[#This Row],[Funding Code]]),"",INDEX(Table_Funding[#Data],MATCH(Table_Quantities[[#This Row],[Funding Code]],Table_Funding[Funding Code],0),MATCH("Bridge Number",Table_Funding[#Headers],0)))</f>
        <v>0</v>
      </c>
      <c r="AT72"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Silt Fence</v>
      </c>
      <c r="AU72" s="197"/>
      <c r="AV72" s="197"/>
      <c r="AW72" s="204"/>
      <c r="AX72" s="204"/>
      <c r="AY72" s="204"/>
    </row>
    <row r="73" spans="1:51" s="10" customFormat="1" hidden="1" x14ac:dyDescent="0.25">
      <c r="A73" s="245"/>
      <c r="B73" s="132" t="s">
        <v>7944</v>
      </c>
      <c r="C73" s="200" t="s">
        <v>14714</v>
      </c>
      <c r="D73" s="65"/>
      <c r="E73" s="66"/>
      <c r="F73" s="66"/>
      <c r="G73" s="65"/>
      <c r="H73" s="161" t="str">
        <f>IF(ISBLANK(Table_Quantities[[#This Row],[Pay Item]]),"",INDEX(Table_PayItems[],MATCH(Table_Quantities[[#This Row],[Pay Item]],Table_PayItems[Concentrated Name],0),ITEM_NO))</f>
        <v>3020016</v>
      </c>
      <c r="I73" s="201" t="s">
        <v>14680</v>
      </c>
      <c r="J73" s="254"/>
      <c r="K73" s="202">
        <v>8676</v>
      </c>
      <c r="L73" s="193" t="str">
        <f>IF(ISBLANK(Table_Quantities[[#This Row],[Pay Item]]),"",INDEX(Table_PayItems[#Data],MATCH(Table_Quantities[[#This Row],[Pay Item]],Table_PayItems[Concentrated Name],0),ITEM_UNITS))</f>
        <v>Syd</v>
      </c>
      <c r="M73" s="166"/>
      <c r="N73" s="194" t="str">
        <f>IF(AND(Table_Quantities[[#This Row],[Unit Price]]&gt;0,NOT(ISBLANK(Table_Quantities[[#This Row],[QuantityCalc]]))),Table_Quantities[[#This Row],[QuantityCalc]]*Table_Quantities[[#This Row],[Unit Price]],"")</f>
        <v/>
      </c>
      <c r="O73" s="194" t="str">
        <f>IF(OR(ISBLANK(Table_Quantities[[#This Row],[Funding Code]]),ISBLANK(Table_Quantities[[#This Row],[BreakdownID]])),"",Table_Quantities[[#This Row],[Funding Code]]&amp;" - "&amp;Table_Quantities[[#This Row],[BreakdownID]])</f>
        <v>123456 - 0001 - 80</v>
      </c>
      <c r="P73" s="194">
        <v>69</v>
      </c>
      <c r="Q73" s="194" t="str">
        <f>IF(ISBLANK(Table_Quantities[[#This Row],[Funding Code]]),"","JN "&amp;INDEX(Table_Funding[#Data],MATCH(Table_Quantities[[#This Row],[Funding Code]],Table_Funding[Funding Code],0),2))</f>
        <v>JN 123456</v>
      </c>
      <c r="R73" s="195" t="str">
        <f>IF(ISBLANK(Table_Quantities[[#This Row],[Pay Item]]),"",INDEX(Table_PayItems[#Data],MATCH(Table_Quantities[[#This Row],[Pay Item]],Table_PayItems[Concentrated Name],0),ITEM_SSSP))</f>
        <v>902C</v>
      </c>
      <c r="S73" s="201"/>
      <c r="T73" s="200"/>
      <c r="U73" s="200"/>
      <c r="V73" s="193">
        <v>8676</v>
      </c>
      <c r="W73" s="195" t="str">
        <f>IF(ISBLANK(Table_Quantities[[#This Row],[Pay Item]]),"",INDEX(Table_PayItems[#Data],MATCH(Table_Quantities[[#This Row],[Pay Item]],Table_PayItems[Concentrated Name],0),ITEM_DESCRIPTION))</f>
        <v>Aggregate Base, 6 inch</v>
      </c>
      <c r="X73" s="195" t="str">
        <f>IF(Table_Quantities[[#This Row],[Supplementary Description]]="","",IF(LEN(Table_Quantities[[#This Row],[Supplementary Description]])&gt;40, LEFT(Table_Quantities[[#This Row],[Supplementary Description]],40), Table_Quantities[[#This Row],[Supplementary Description]]))</f>
        <v/>
      </c>
      <c r="Y73" s="200" t="str">
        <f>IF(LEN(Table_Quantities[[#This Row],[Supplementary Description]])&gt;40, RIGHT(Table_Quantities[[#This Row],[Supplementary Description]],LEN(Table_Quantities[[#This Row],[Supplementary Description]])-40), "")</f>
        <v/>
      </c>
      <c r="Z73"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73"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73" s="195" t="str">
        <f>IF(MID(Table_Quantities[Item No.],4,1)="7",Table_Quantities[[#This Row],[Supplemental1]]&amp;Table_Quantities[[#This Row],[Supplemental2]],Table_Quantities[[#This Row],[Description]])</f>
        <v>Aggregate Base, 6 inch</v>
      </c>
      <c r="AC73"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v>
      </c>
      <c r="AD73" s="195" t="str">
        <f>IF(ISBLANK(Table_Quantities[[#This Row],[Funding Code]]),"",RIGHT(Table_Quantities[[#This Row],[Funding Code]],4))</f>
        <v>0001</v>
      </c>
      <c r="AE73" s="195" t="str">
        <f>IF(ISBLANK(Table_Quantities[[#This Row],[Funding Code]]),"","CAT "&amp;Table_Quantities[[#This Row],[Category]])</f>
        <v>CAT 0001</v>
      </c>
      <c r="AF73"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73" s="195">
        <f>IFERROR(FIND("%%",SUBSTITUTE(Table_Quantities[[#This Row],[Pay Item Description]]," ","%%",ML-LEN(SUBSTITUTE(LEFT(Table_Quantities[[#This Row],[Pay Item Description]],ML)," ","")))),LEN(Table_Quantities[[#This Row],[Pay Item Description]]))</f>
        <v>10</v>
      </c>
      <c r="AH73" s="195">
        <f>IFERROR(FIND("%%",SUBSTITUTE(Table_Quantities[[#This Row],[Pay Item Description]]," ","%%",Table_Quantities[[#This Row],[1]]+ML+1-LEN(SUBSTITUTE(LEFT(Table_Quantities[[#This Row],[Pay Item Description]],(Table_Quantities[[#This Row],[1]]+ML+1))," ",""))))-1,LEN(Table_Quantities[[#This Row],[Pay Item Description]]))</f>
        <v>22</v>
      </c>
      <c r="AI73" s="195">
        <f>IFERROR(FIND("%%",SUBSTITUTE(Table_Quantities[[#This Row],[Pay Item Description]]," ","%%",Table_Quantities[[#This Row],[2]]+ML+2-LEN(SUBSTITUTE(LEFT(Table_Quantities[[#This Row],[Pay Item Description]],(Table_Quantities[[#This Row],[2]]+ML+2))," ",""))))-1,LEN(Table_Quantities[[#This Row],[Pay Item Description]]))</f>
        <v>22</v>
      </c>
      <c r="AJ73" s="195">
        <f>IFERROR(FIND("%%",SUBSTITUTE(Table_Quantities[[#This Row],[Pay Item Description]]," ","%%",Table_Quantities[[#This Row],[3]]+ML+3-LEN(SUBSTITUTE(LEFT(Table_Quantities[[#This Row],[Pay Item Description]],(Table_Quantities[[#This Row],[3]]+ML+3))," ",""))))-1,LEN(Table_Quantities[[#This Row],[Pay Item Description]]))</f>
        <v>22</v>
      </c>
      <c r="AK73" s="195">
        <f>IFERROR(FIND("%%",SUBSTITUTE(Table_Quantities[[#This Row],[Pay Item Description]]," ","%%",Table_Quantities[[#This Row],[4]]+ML+4-LEN(SUBSTITUTE(LEFT(Table_Quantities[[#This Row],[Pay Item Description]],(Table_Quantities[[#This Row],[4]]+ML+4))," ",""))))-1,LEN(Table_Quantities[[#This Row],[Pay Item Description]]))</f>
        <v>22</v>
      </c>
      <c r="AL73" s="195">
        <f>IFERROR(FIND("%%",SUBSTITUTE(Table_Quantities[[#This Row],[Pay Item Description]]," ","%%",Table_Quantities[[#This Row],[5]]+ML+5-LEN(SUBSTITUTE(LEFT(Table_Quantities[[#This Row],[Pay Item Description]],(Table_Quantities[[#This Row],[5]]+ML+5))," ",""))))-1,LEN(Table_Quantities[[#This Row],[Pay Item Description]]))</f>
        <v>22</v>
      </c>
      <c r="AM73" s="195" t="str">
        <f>TRIM(MID(Table_Quantities[[#This Row],[Pay Item Description]],1,(Table_Quantities[[#This Row],[1]])))</f>
        <v>Aggregate</v>
      </c>
      <c r="AN73" s="195" t="str">
        <f>TRIM(MID(Table_Quantities[[#This Row],[Pay Item Description]],Table_Quantities[[#This Row],[1]]+1,(Table_Quantities[[#This Row],[2]]-Table_Quantities[[#This Row],[1]])))</f>
        <v>Base, 6 inch</v>
      </c>
      <c r="AO73" s="195" t="str">
        <f>TRIM(MID(Table_Quantities[[#This Row],[Pay Item Description]],Table_Quantities[[#This Row],[2]]+1,(Table_Quantities[[#This Row],[3]]-Table_Quantities[[#This Row],[2]])))</f>
        <v/>
      </c>
      <c r="AP73" s="195" t="str">
        <f>TRIM(MID(Table_Quantities[[#This Row],[Pay Item Description]],Table_Quantities[[#This Row],[3]]+1,(Table_Quantities[[#This Row],[4]]-Table_Quantities[[#This Row],[3]])))</f>
        <v/>
      </c>
      <c r="AQ73" s="195" t="str">
        <f>TRIM(MID(Table_Quantities[[#This Row],[Pay Item Description]],Table_Quantities[[#This Row],[4]]+1,(Table_Quantities[[#This Row],[5]]-Table_Quantities[[#This Row],[4]])))</f>
        <v/>
      </c>
      <c r="AR73" s="195" t="str">
        <f>TRIM(MID(Table_Quantities[[#This Row],[Pay Item Description]],Table_Quantities[[#This Row],[5]]+1,(Table_Quantities[[#This Row],[6]]-Table_Quantities[[#This Row],[5]])))</f>
        <v/>
      </c>
      <c r="AS73" s="195">
        <f>IF(ISBLANK(Table_Quantities[[#This Row],[Funding Code]]),"",INDEX(Table_Funding[#Data],MATCH(Table_Quantities[[#This Row],[Funding Code]],Table_Funding[Funding Code],0),MATCH("Bridge Number",Table_Funding[#Headers],0)))</f>
        <v>0</v>
      </c>
      <c r="AT73"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73" s="197"/>
      <c r="AV73" s="197"/>
      <c r="AW73" s="204"/>
      <c r="AX73" s="204"/>
      <c r="AY73" s="204"/>
    </row>
    <row r="74" spans="1:51" s="10" customFormat="1" hidden="1" x14ac:dyDescent="0.25">
      <c r="A74" s="245"/>
      <c r="B74" s="132" t="s">
        <v>7944</v>
      </c>
      <c r="C74" s="200" t="s">
        <v>14714</v>
      </c>
      <c r="D74" s="65" t="s">
        <v>14681</v>
      </c>
      <c r="E74" s="66"/>
      <c r="F74" s="66"/>
      <c r="G74" s="65"/>
      <c r="H74" s="161" t="str">
        <f>IF(ISBLANK(Table_Quantities[[#This Row],[Pay Item]]),"",INDEX(Table_PayItems[],MATCH(Table_Quantities[[#This Row],[Pay Item]],Table_PayItems[Concentrated Name],0),ITEM_NO))</f>
        <v>2080036</v>
      </c>
      <c r="I74" s="201" t="s">
        <v>14684</v>
      </c>
      <c r="J74" s="254"/>
      <c r="K74" s="202">
        <v>239</v>
      </c>
      <c r="L74" s="193" t="str">
        <f>IF(ISBLANK(Table_Quantities[[#This Row],[Pay Item]]),"",INDEX(Table_PayItems[#Data],MATCH(Table_Quantities[[#This Row],[Pay Item]],Table_PayItems[Concentrated Name],0),ITEM_UNITS))</f>
        <v>Ft</v>
      </c>
      <c r="M74" s="166"/>
      <c r="N74" s="194" t="str">
        <f>IF(AND(Table_Quantities[[#This Row],[Unit Price]]&gt;0,NOT(ISBLANK(Table_Quantities[[#This Row],[QuantityCalc]]))),Table_Quantities[[#This Row],[QuantityCalc]]*Table_Quantities[[#This Row],[Unit Price]],"")</f>
        <v/>
      </c>
      <c r="O74" s="194" t="str">
        <f>IF(OR(ISBLANK(Table_Quantities[[#This Row],[Funding Code]]),ISBLANK(Table_Quantities[[#This Row],[BreakdownID]])),"",Table_Quantities[[#This Row],[Funding Code]]&amp;" - "&amp;Table_Quantities[[#This Row],[BreakdownID]])</f>
        <v>123456 - 0001 - 80</v>
      </c>
      <c r="P74" s="194">
        <v>70</v>
      </c>
      <c r="Q74" s="194" t="str">
        <f>IF(ISBLANK(Table_Quantities[[#This Row],[Funding Code]]),"","JN "&amp;INDEX(Table_Funding[#Data],MATCH(Table_Quantities[[#This Row],[Funding Code]],Table_Funding[Funding Code],0),2))</f>
        <v>JN 123456</v>
      </c>
      <c r="R74" s="195" t="str">
        <f>IF(ISBLANK(Table_Quantities[[#This Row],[Pay Item]]),"",INDEX(Table_PayItems[#Data],MATCH(Table_Quantities[[#This Row],[Pay Item]],Table_PayItems[Concentrated Name],0),ITEM_SSSP))</f>
        <v>208A, 910A</v>
      </c>
      <c r="S74" s="201"/>
      <c r="T74" s="200"/>
      <c r="U74" s="200"/>
      <c r="V74" s="193">
        <v>239</v>
      </c>
      <c r="W74" s="195" t="str">
        <f>IF(ISBLANK(Table_Quantities[[#This Row],[Pay Item]]),"",INDEX(Table_PayItems[#Data],MATCH(Table_Quantities[[#This Row],[Pay Item]],Table_PayItems[Concentrated Name],0),ITEM_DESCRIPTION))</f>
        <v>Erosion Control, Silt Fence</v>
      </c>
      <c r="X74" s="195" t="str">
        <f>IF(Table_Quantities[[#This Row],[Supplementary Description]]="","",IF(LEN(Table_Quantities[[#This Row],[Supplementary Description]])&gt;40, LEFT(Table_Quantities[[#This Row],[Supplementary Description]],40), Table_Quantities[[#This Row],[Supplementary Description]]))</f>
        <v/>
      </c>
      <c r="Y74" s="200" t="str">
        <f>IF(LEN(Table_Quantities[[#This Row],[Supplementary Description]])&gt;40, RIGHT(Table_Quantities[[#This Row],[Supplementary Description]],LEN(Table_Quantities[[#This Row],[Supplementary Description]])-40), "")</f>
        <v/>
      </c>
      <c r="Z74"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74"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4125</v>
      </c>
      <c r="AB74" s="195" t="str">
        <f>IF(MID(Table_Quantities[Item No.],4,1)="7",Table_Quantities[[#This Row],[Supplemental1]]&amp;Table_Quantities[[#This Row],[Supplemental2]],Table_Quantities[[#This Row],[Description]])</f>
        <v>Erosion Control, Silt Fence</v>
      </c>
      <c r="AC74"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8</v>
      </c>
      <c r="AD74" s="195" t="str">
        <f>IF(ISBLANK(Table_Quantities[[#This Row],[Funding Code]]),"",RIGHT(Table_Quantities[[#This Row],[Funding Code]],4))</f>
        <v>0001</v>
      </c>
      <c r="AE74" s="195" t="str">
        <f>IF(ISBLANK(Table_Quantities[[#This Row],[Funding Code]]),"","CAT "&amp;Table_Quantities[[#This Row],[Category]])</f>
        <v>CAT 0001</v>
      </c>
      <c r="AF74"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74" s="195">
        <f>IFERROR(FIND("%%",SUBSTITUTE(Table_Quantities[[#This Row],[Pay Item Description]]," ","%%",ML-LEN(SUBSTITUTE(LEFT(Table_Quantities[[#This Row],[Pay Item Description]],ML)," ","")))),LEN(Table_Quantities[[#This Row],[Pay Item Description]]))</f>
        <v>8</v>
      </c>
      <c r="AH74" s="195">
        <f>IFERROR(FIND("%%",SUBSTITUTE(Table_Quantities[[#This Row],[Pay Item Description]]," ","%%",Table_Quantities[[#This Row],[1]]+ML+1-LEN(SUBSTITUTE(LEFT(Table_Quantities[[#This Row],[Pay Item Description]],(Table_Quantities[[#This Row],[1]]+ML+1))," ",""))))-1,LEN(Table_Quantities[[#This Row],[Pay Item Description]]))</f>
        <v>21</v>
      </c>
      <c r="AI74" s="195">
        <f>IFERROR(FIND("%%",SUBSTITUTE(Table_Quantities[[#This Row],[Pay Item Description]]," ","%%",Table_Quantities[[#This Row],[2]]+ML+2-LEN(SUBSTITUTE(LEFT(Table_Quantities[[#This Row],[Pay Item Description]],(Table_Quantities[[#This Row],[2]]+ML+2))," ",""))))-1,LEN(Table_Quantities[[#This Row],[Pay Item Description]]))</f>
        <v>27</v>
      </c>
      <c r="AJ74" s="195">
        <f>IFERROR(FIND("%%",SUBSTITUTE(Table_Quantities[[#This Row],[Pay Item Description]]," ","%%",Table_Quantities[[#This Row],[3]]+ML+3-LEN(SUBSTITUTE(LEFT(Table_Quantities[[#This Row],[Pay Item Description]],(Table_Quantities[[#This Row],[3]]+ML+3))," ",""))))-1,LEN(Table_Quantities[[#This Row],[Pay Item Description]]))</f>
        <v>27</v>
      </c>
      <c r="AK74" s="195">
        <f>IFERROR(FIND("%%",SUBSTITUTE(Table_Quantities[[#This Row],[Pay Item Description]]," ","%%",Table_Quantities[[#This Row],[4]]+ML+4-LEN(SUBSTITUTE(LEFT(Table_Quantities[[#This Row],[Pay Item Description]],(Table_Quantities[[#This Row],[4]]+ML+4))," ",""))))-1,LEN(Table_Quantities[[#This Row],[Pay Item Description]]))</f>
        <v>27</v>
      </c>
      <c r="AL74" s="195">
        <f>IFERROR(FIND("%%",SUBSTITUTE(Table_Quantities[[#This Row],[Pay Item Description]]," ","%%",Table_Quantities[[#This Row],[5]]+ML+5-LEN(SUBSTITUTE(LEFT(Table_Quantities[[#This Row],[Pay Item Description]],(Table_Quantities[[#This Row],[5]]+ML+5))," ",""))))-1,LEN(Table_Quantities[[#This Row],[Pay Item Description]]))</f>
        <v>27</v>
      </c>
      <c r="AM74" s="195" t="str">
        <f>TRIM(MID(Table_Quantities[[#This Row],[Pay Item Description]],1,(Table_Quantities[[#This Row],[1]])))</f>
        <v>Erosion</v>
      </c>
      <c r="AN74" s="195" t="str">
        <f>TRIM(MID(Table_Quantities[[#This Row],[Pay Item Description]],Table_Quantities[[#This Row],[1]]+1,(Table_Quantities[[#This Row],[2]]-Table_Quantities[[#This Row],[1]])))</f>
        <v>Control, Silt</v>
      </c>
      <c r="AO74" s="195" t="str">
        <f>TRIM(MID(Table_Quantities[[#This Row],[Pay Item Description]],Table_Quantities[[#This Row],[2]]+1,(Table_Quantities[[#This Row],[3]]-Table_Quantities[[#This Row],[2]])))</f>
        <v>Fence</v>
      </c>
      <c r="AP74" s="195" t="str">
        <f>TRIM(MID(Table_Quantities[[#This Row],[Pay Item Description]],Table_Quantities[[#This Row],[3]]+1,(Table_Quantities[[#This Row],[4]]-Table_Quantities[[#This Row],[3]])))</f>
        <v/>
      </c>
      <c r="AQ74" s="195" t="str">
        <f>TRIM(MID(Table_Quantities[[#This Row],[Pay Item Description]],Table_Quantities[[#This Row],[4]]+1,(Table_Quantities[[#This Row],[5]]-Table_Quantities[[#This Row],[4]])))</f>
        <v/>
      </c>
      <c r="AR74" s="195" t="str">
        <f>TRIM(MID(Table_Quantities[[#This Row],[Pay Item Description]],Table_Quantities[[#This Row],[5]]+1,(Table_Quantities[[#This Row],[6]]-Table_Quantities[[#This Row],[5]])))</f>
        <v/>
      </c>
      <c r="AS74" s="195">
        <f>IF(ISBLANK(Table_Quantities[[#This Row],[Funding Code]]),"",INDEX(Table_Funding[#Data],MATCH(Table_Quantities[[#This Row],[Funding Code]],Table_Funding[Funding Code],0),MATCH("Bridge Number",Table_Funding[#Headers],0)))</f>
        <v>0</v>
      </c>
      <c r="AT74"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Silt Fence</v>
      </c>
      <c r="AU74" s="197"/>
      <c r="AV74" s="197"/>
      <c r="AW74" s="204"/>
      <c r="AX74" s="204"/>
      <c r="AY74" s="204"/>
    </row>
    <row r="75" spans="1:51" s="10" customFormat="1" hidden="1" x14ac:dyDescent="0.25">
      <c r="A75" s="245"/>
      <c r="B75" s="132" t="s">
        <v>7944</v>
      </c>
      <c r="C75" s="200" t="s">
        <v>14714</v>
      </c>
      <c r="D75" s="65" t="s">
        <v>14681</v>
      </c>
      <c r="E75" s="66"/>
      <c r="F75" s="66"/>
      <c r="G75" s="65"/>
      <c r="H75" s="161" t="str">
        <f>IF(ISBLANK(Table_Quantities[[#This Row],[Pay Item]]),"",INDEX(Table_PayItems[],MATCH(Table_Quantities[[#This Row],[Pay Item]],Table_PayItems[Concentrated Name],0),ITEM_NO))</f>
        <v>2080036</v>
      </c>
      <c r="I75" s="201" t="s">
        <v>14684</v>
      </c>
      <c r="J75" s="254"/>
      <c r="K75" s="202">
        <v>228</v>
      </c>
      <c r="L75" s="193" t="str">
        <f>IF(ISBLANK(Table_Quantities[[#This Row],[Pay Item]]),"",INDEX(Table_PayItems[#Data],MATCH(Table_Quantities[[#This Row],[Pay Item]],Table_PayItems[Concentrated Name],0),ITEM_UNITS))</f>
        <v>Ft</v>
      </c>
      <c r="M75" s="166"/>
      <c r="N75" s="194" t="str">
        <f>IF(AND(Table_Quantities[[#This Row],[Unit Price]]&gt;0,NOT(ISBLANK(Table_Quantities[[#This Row],[QuantityCalc]]))),Table_Quantities[[#This Row],[QuantityCalc]]*Table_Quantities[[#This Row],[Unit Price]],"")</f>
        <v/>
      </c>
      <c r="O75" s="194" t="str">
        <f>IF(OR(ISBLANK(Table_Quantities[[#This Row],[Funding Code]]),ISBLANK(Table_Quantities[[#This Row],[BreakdownID]])),"",Table_Quantities[[#This Row],[Funding Code]]&amp;" - "&amp;Table_Quantities[[#This Row],[BreakdownID]])</f>
        <v>123456 - 0001 - 80</v>
      </c>
      <c r="P75" s="194">
        <v>71</v>
      </c>
      <c r="Q75" s="194" t="str">
        <f>IF(ISBLANK(Table_Quantities[[#This Row],[Funding Code]]),"","JN "&amp;INDEX(Table_Funding[#Data],MATCH(Table_Quantities[[#This Row],[Funding Code]],Table_Funding[Funding Code],0),2))</f>
        <v>JN 123456</v>
      </c>
      <c r="R75" s="195" t="str">
        <f>IF(ISBLANK(Table_Quantities[[#This Row],[Pay Item]]),"",INDEX(Table_PayItems[#Data],MATCH(Table_Quantities[[#This Row],[Pay Item]],Table_PayItems[Concentrated Name],0),ITEM_SSSP))</f>
        <v>208A, 910A</v>
      </c>
      <c r="S75" s="201"/>
      <c r="T75" s="200"/>
      <c r="U75" s="200"/>
      <c r="V75" s="193">
        <v>228</v>
      </c>
      <c r="W75" s="195" t="str">
        <f>IF(ISBLANK(Table_Quantities[[#This Row],[Pay Item]]),"",INDEX(Table_PayItems[#Data],MATCH(Table_Quantities[[#This Row],[Pay Item]],Table_PayItems[Concentrated Name],0),ITEM_DESCRIPTION))</f>
        <v>Erosion Control, Silt Fence</v>
      </c>
      <c r="X75" s="195" t="str">
        <f>IF(Table_Quantities[[#This Row],[Supplementary Description]]="","",IF(LEN(Table_Quantities[[#This Row],[Supplementary Description]])&gt;40, LEFT(Table_Quantities[[#This Row],[Supplementary Description]],40), Table_Quantities[[#This Row],[Supplementary Description]]))</f>
        <v/>
      </c>
      <c r="Y75" s="200" t="str">
        <f>IF(LEN(Table_Quantities[[#This Row],[Supplementary Description]])&gt;40, RIGHT(Table_Quantities[[#This Row],[Supplementary Description]],LEN(Table_Quantities[[#This Row],[Supplementary Description]])-40), "")</f>
        <v/>
      </c>
      <c r="Z75"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75"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4125</v>
      </c>
      <c r="AB75" s="195" t="str">
        <f>IF(MID(Table_Quantities[Item No.],4,1)="7",Table_Quantities[[#This Row],[Supplemental1]]&amp;Table_Quantities[[#This Row],[Supplemental2]],Table_Quantities[[#This Row],[Description]])</f>
        <v>Erosion Control, Silt Fence</v>
      </c>
      <c r="AC75"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9</v>
      </c>
      <c r="AD75" s="195" t="str">
        <f>IF(ISBLANK(Table_Quantities[[#This Row],[Funding Code]]),"",RIGHT(Table_Quantities[[#This Row],[Funding Code]],4))</f>
        <v>0001</v>
      </c>
      <c r="AE75" s="195" t="str">
        <f>IF(ISBLANK(Table_Quantities[[#This Row],[Funding Code]]),"","CAT "&amp;Table_Quantities[[#This Row],[Category]])</f>
        <v>CAT 0001</v>
      </c>
      <c r="AF75"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75" s="195">
        <f>IFERROR(FIND("%%",SUBSTITUTE(Table_Quantities[[#This Row],[Pay Item Description]]," ","%%",ML-LEN(SUBSTITUTE(LEFT(Table_Quantities[[#This Row],[Pay Item Description]],ML)," ","")))),LEN(Table_Quantities[[#This Row],[Pay Item Description]]))</f>
        <v>8</v>
      </c>
      <c r="AH75" s="195">
        <f>IFERROR(FIND("%%",SUBSTITUTE(Table_Quantities[[#This Row],[Pay Item Description]]," ","%%",Table_Quantities[[#This Row],[1]]+ML+1-LEN(SUBSTITUTE(LEFT(Table_Quantities[[#This Row],[Pay Item Description]],(Table_Quantities[[#This Row],[1]]+ML+1))," ",""))))-1,LEN(Table_Quantities[[#This Row],[Pay Item Description]]))</f>
        <v>21</v>
      </c>
      <c r="AI75" s="195">
        <f>IFERROR(FIND("%%",SUBSTITUTE(Table_Quantities[[#This Row],[Pay Item Description]]," ","%%",Table_Quantities[[#This Row],[2]]+ML+2-LEN(SUBSTITUTE(LEFT(Table_Quantities[[#This Row],[Pay Item Description]],(Table_Quantities[[#This Row],[2]]+ML+2))," ",""))))-1,LEN(Table_Quantities[[#This Row],[Pay Item Description]]))</f>
        <v>27</v>
      </c>
      <c r="AJ75" s="195">
        <f>IFERROR(FIND("%%",SUBSTITUTE(Table_Quantities[[#This Row],[Pay Item Description]]," ","%%",Table_Quantities[[#This Row],[3]]+ML+3-LEN(SUBSTITUTE(LEFT(Table_Quantities[[#This Row],[Pay Item Description]],(Table_Quantities[[#This Row],[3]]+ML+3))," ",""))))-1,LEN(Table_Quantities[[#This Row],[Pay Item Description]]))</f>
        <v>27</v>
      </c>
      <c r="AK75" s="195">
        <f>IFERROR(FIND("%%",SUBSTITUTE(Table_Quantities[[#This Row],[Pay Item Description]]," ","%%",Table_Quantities[[#This Row],[4]]+ML+4-LEN(SUBSTITUTE(LEFT(Table_Quantities[[#This Row],[Pay Item Description]],(Table_Quantities[[#This Row],[4]]+ML+4))," ",""))))-1,LEN(Table_Quantities[[#This Row],[Pay Item Description]]))</f>
        <v>27</v>
      </c>
      <c r="AL75" s="195">
        <f>IFERROR(FIND("%%",SUBSTITUTE(Table_Quantities[[#This Row],[Pay Item Description]]," ","%%",Table_Quantities[[#This Row],[5]]+ML+5-LEN(SUBSTITUTE(LEFT(Table_Quantities[[#This Row],[Pay Item Description]],(Table_Quantities[[#This Row],[5]]+ML+5))," ",""))))-1,LEN(Table_Quantities[[#This Row],[Pay Item Description]]))</f>
        <v>27</v>
      </c>
      <c r="AM75" s="195" t="str">
        <f>TRIM(MID(Table_Quantities[[#This Row],[Pay Item Description]],1,(Table_Quantities[[#This Row],[1]])))</f>
        <v>Erosion</v>
      </c>
      <c r="AN75" s="195" t="str">
        <f>TRIM(MID(Table_Quantities[[#This Row],[Pay Item Description]],Table_Quantities[[#This Row],[1]]+1,(Table_Quantities[[#This Row],[2]]-Table_Quantities[[#This Row],[1]])))</f>
        <v>Control, Silt</v>
      </c>
      <c r="AO75" s="195" t="str">
        <f>TRIM(MID(Table_Quantities[[#This Row],[Pay Item Description]],Table_Quantities[[#This Row],[2]]+1,(Table_Quantities[[#This Row],[3]]-Table_Quantities[[#This Row],[2]])))</f>
        <v>Fence</v>
      </c>
      <c r="AP75" s="195" t="str">
        <f>TRIM(MID(Table_Quantities[[#This Row],[Pay Item Description]],Table_Quantities[[#This Row],[3]]+1,(Table_Quantities[[#This Row],[4]]-Table_Quantities[[#This Row],[3]])))</f>
        <v/>
      </c>
      <c r="AQ75" s="195" t="str">
        <f>TRIM(MID(Table_Quantities[[#This Row],[Pay Item Description]],Table_Quantities[[#This Row],[4]]+1,(Table_Quantities[[#This Row],[5]]-Table_Quantities[[#This Row],[4]])))</f>
        <v/>
      </c>
      <c r="AR75" s="195" t="str">
        <f>TRIM(MID(Table_Quantities[[#This Row],[Pay Item Description]],Table_Quantities[[#This Row],[5]]+1,(Table_Quantities[[#This Row],[6]]-Table_Quantities[[#This Row],[5]])))</f>
        <v/>
      </c>
      <c r="AS75" s="195">
        <f>IF(ISBLANK(Table_Quantities[[#This Row],[Funding Code]]),"",INDEX(Table_Funding[#Data],MATCH(Table_Quantities[[#This Row],[Funding Code]],Table_Funding[Funding Code],0),MATCH("Bridge Number",Table_Funding[#Headers],0)))</f>
        <v>0</v>
      </c>
      <c r="AT75"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Silt Fence</v>
      </c>
      <c r="AU75" s="197"/>
      <c r="AV75" s="197"/>
      <c r="AW75" s="204"/>
      <c r="AX75" s="204"/>
      <c r="AY75" s="204"/>
    </row>
    <row r="76" spans="1:51" s="10" customFormat="1" hidden="1" x14ac:dyDescent="0.25">
      <c r="A76" s="245"/>
      <c r="B76" s="132" t="s">
        <v>7944</v>
      </c>
      <c r="C76" s="200" t="s">
        <v>14714</v>
      </c>
      <c r="D76" s="65" t="s">
        <v>14681</v>
      </c>
      <c r="E76" s="66"/>
      <c r="F76" s="66"/>
      <c r="G76" s="65"/>
      <c r="H76" s="161" t="str">
        <f>IF(ISBLANK(Table_Quantities[[#This Row],[Pay Item]]),"",INDEX(Table_PayItems[],MATCH(Table_Quantities[[#This Row],[Pay Item]],Table_PayItems[Concentrated Name],0),ITEM_NO))</f>
        <v>2080036</v>
      </c>
      <c r="I76" s="201" t="s">
        <v>14684</v>
      </c>
      <c r="J76" s="254"/>
      <c r="K76" s="202">
        <v>279</v>
      </c>
      <c r="L76" s="193" t="str">
        <f>IF(ISBLANK(Table_Quantities[[#This Row],[Pay Item]]),"",INDEX(Table_PayItems[#Data],MATCH(Table_Quantities[[#This Row],[Pay Item]],Table_PayItems[Concentrated Name],0),ITEM_UNITS))</f>
        <v>Ft</v>
      </c>
      <c r="M76" s="166"/>
      <c r="N76" s="194" t="str">
        <f>IF(AND(Table_Quantities[[#This Row],[Unit Price]]&gt;0,NOT(ISBLANK(Table_Quantities[[#This Row],[QuantityCalc]]))),Table_Quantities[[#This Row],[QuantityCalc]]*Table_Quantities[[#This Row],[Unit Price]],"")</f>
        <v/>
      </c>
      <c r="O76" s="194" t="str">
        <f>IF(OR(ISBLANK(Table_Quantities[[#This Row],[Funding Code]]),ISBLANK(Table_Quantities[[#This Row],[BreakdownID]])),"",Table_Quantities[[#This Row],[Funding Code]]&amp;" - "&amp;Table_Quantities[[#This Row],[BreakdownID]])</f>
        <v>123456 - 0001 - 80</v>
      </c>
      <c r="P76" s="194">
        <v>72</v>
      </c>
      <c r="Q76" s="194" t="str">
        <f>IF(ISBLANK(Table_Quantities[[#This Row],[Funding Code]]),"","JN "&amp;INDEX(Table_Funding[#Data],MATCH(Table_Quantities[[#This Row],[Funding Code]],Table_Funding[Funding Code],0),2))</f>
        <v>JN 123456</v>
      </c>
      <c r="R76" s="195" t="str">
        <f>IF(ISBLANK(Table_Quantities[[#This Row],[Pay Item]]),"",INDEX(Table_PayItems[#Data],MATCH(Table_Quantities[[#This Row],[Pay Item]],Table_PayItems[Concentrated Name],0),ITEM_SSSP))</f>
        <v>208A, 910A</v>
      </c>
      <c r="S76" s="201"/>
      <c r="T76" s="200"/>
      <c r="U76" s="200"/>
      <c r="V76" s="193">
        <v>279</v>
      </c>
      <c r="W76" s="195" t="str">
        <f>IF(ISBLANK(Table_Quantities[[#This Row],[Pay Item]]),"",INDEX(Table_PayItems[#Data],MATCH(Table_Quantities[[#This Row],[Pay Item]],Table_PayItems[Concentrated Name],0),ITEM_DESCRIPTION))</f>
        <v>Erosion Control, Silt Fence</v>
      </c>
      <c r="X76" s="195" t="str">
        <f>IF(Table_Quantities[[#This Row],[Supplementary Description]]="","",IF(LEN(Table_Quantities[[#This Row],[Supplementary Description]])&gt;40, LEFT(Table_Quantities[[#This Row],[Supplementary Description]],40), Table_Quantities[[#This Row],[Supplementary Description]]))</f>
        <v/>
      </c>
      <c r="Y76" s="200" t="str">
        <f>IF(LEN(Table_Quantities[[#This Row],[Supplementary Description]])&gt;40, RIGHT(Table_Quantities[[#This Row],[Supplementary Description]],LEN(Table_Quantities[[#This Row],[Supplementary Description]])-40), "")</f>
        <v/>
      </c>
      <c r="Z76"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76"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4125</v>
      </c>
      <c r="AB76" s="195" t="str">
        <f>IF(MID(Table_Quantities[Item No.],4,1)="7",Table_Quantities[[#This Row],[Supplemental1]]&amp;Table_Quantities[[#This Row],[Supplemental2]],Table_Quantities[[#This Row],[Description]])</f>
        <v>Erosion Control, Silt Fence</v>
      </c>
      <c r="AC76"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10</v>
      </c>
      <c r="AD76" s="195" t="str">
        <f>IF(ISBLANK(Table_Quantities[[#This Row],[Funding Code]]),"",RIGHT(Table_Quantities[[#This Row],[Funding Code]],4))</f>
        <v>0001</v>
      </c>
      <c r="AE76" s="195" t="str">
        <f>IF(ISBLANK(Table_Quantities[[#This Row],[Funding Code]]),"","CAT "&amp;Table_Quantities[[#This Row],[Category]])</f>
        <v>CAT 0001</v>
      </c>
      <c r="AF76"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76" s="195">
        <f>IFERROR(FIND("%%",SUBSTITUTE(Table_Quantities[[#This Row],[Pay Item Description]]," ","%%",ML-LEN(SUBSTITUTE(LEFT(Table_Quantities[[#This Row],[Pay Item Description]],ML)," ","")))),LEN(Table_Quantities[[#This Row],[Pay Item Description]]))</f>
        <v>8</v>
      </c>
      <c r="AH76" s="195">
        <f>IFERROR(FIND("%%",SUBSTITUTE(Table_Quantities[[#This Row],[Pay Item Description]]," ","%%",Table_Quantities[[#This Row],[1]]+ML+1-LEN(SUBSTITUTE(LEFT(Table_Quantities[[#This Row],[Pay Item Description]],(Table_Quantities[[#This Row],[1]]+ML+1))," ",""))))-1,LEN(Table_Quantities[[#This Row],[Pay Item Description]]))</f>
        <v>21</v>
      </c>
      <c r="AI76" s="195">
        <f>IFERROR(FIND("%%",SUBSTITUTE(Table_Quantities[[#This Row],[Pay Item Description]]," ","%%",Table_Quantities[[#This Row],[2]]+ML+2-LEN(SUBSTITUTE(LEFT(Table_Quantities[[#This Row],[Pay Item Description]],(Table_Quantities[[#This Row],[2]]+ML+2))," ",""))))-1,LEN(Table_Quantities[[#This Row],[Pay Item Description]]))</f>
        <v>27</v>
      </c>
      <c r="AJ76" s="195">
        <f>IFERROR(FIND("%%",SUBSTITUTE(Table_Quantities[[#This Row],[Pay Item Description]]," ","%%",Table_Quantities[[#This Row],[3]]+ML+3-LEN(SUBSTITUTE(LEFT(Table_Quantities[[#This Row],[Pay Item Description]],(Table_Quantities[[#This Row],[3]]+ML+3))," ",""))))-1,LEN(Table_Quantities[[#This Row],[Pay Item Description]]))</f>
        <v>27</v>
      </c>
      <c r="AK76" s="195">
        <f>IFERROR(FIND("%%",SUBSTITUTE(Table_Quantities[[#This Row],[Pay Item Description]]," ","%%",Table_Quantities[[#This Row],[4]]+ML+4-LEN(SUBSTITUTE(LEFT(Table_Quantities[[#This Row],[Pay Item Description]],(Table_Quantities[[#This Row],[4]]+ML+4))," ",""))))-1,LEN(Table_Quantities[[#This Row],[Pay Item Description]]))</f>
        <v>27</v>
      </c>
      <c r="AL76" s="195">
        <f>IFERROR(FIND("%%",SUBSTITUTE(Table_Quantities[[#This Row],[Pay Item Description]]," ","%%",Table_Quantities[[#This Row],[5]]+ML+5-LEN(SUBSTITUTE(LEFT(Table_Quantities[[#This Row],[Pay Item Description]],(Table_Quantities[[#This Row],[5]]+ML+5))," ",""))))-1,LEN(Table_Quantities[[#This Row],[Pay Item Description]]))</f>
        <v>27</v>
      </c>
      <c r="AM76" s="195" t="str">
        <f>TRIM(MID(Table_Quantities[[#This Row],[Pay Item Description]],1,(Table_Quantities[[#This Row],[1]])))</f>
        <v>Erosion</v>
      </c>
      <c r="AN76" s="195" t="str">
        <f>TRIM(MID(Table_Quantities[[#This Row],[Pay Item Description]],Table_Quantities[[#This Row],[1]]+1,(Table_Quantities[[#This Row],[2]]-Table_Quantities[[#This Row],[1]])))</f>
        <v>Control, Silt</v>
      </c>
      <c r="AO76" s="195" t="str">
        <f>TRIM(MID(Table_Quantities[[#This Row],[Pay Item Description]],Table_Quantities[[#This Row],[2]]+1,(Table_Quantities[[#This Row],[3]]-Table_Quantities[[#This Row],[2]])))</f>
        <v>Fence</v>
      </c>
      <c r="AP76" s="195" t="str">
        <f>TRIM(MID(Table_Quantities[[#This Row],[Pay Item Description]],Table_Quantities[[#This Row],[3]]+1,(Table_Quantities[[#This Row],[4]]-Table_Quantities[[#This Row],[3]])))</f>
        <v/>
      </c>
      <c r="AQ76" s="195" t="str">
        <f>TRIM(MID(Table_Quantities[[#This Row],[Pay Item Description]],Table_Quantities[[#This Row],[4]]+1,(Table_Quantities[[#This Row],[5]]-Table_Quantities[[#This Row],[4]])))</f>
        <v/>
      </c>
      <c r="AR76" s="195" t="str">
        <f>TRIM(MID(Table_Quantities[[#This Row],[Pay Item Description]],Table_Quantities[[#This Row],[5]]+1,(Table_Quantities[[#This Row],[6]]-Table_Quantities[[#This Row],[5]])))</f>
        <v/>
      </c>
      <c r="AS76" s="195">
        <f>IF(ISBLANK(Table_Quantities[[#This Row],[Funding Code]]),"",INDEX(Table_Funding[#Data],MATCH(Table_Quantities[[#This Row],[Funding Code]],Table_Funding[Funding Code],0),MATCH("Bridge Number",Table_Funding[#Headers],0)))</f>
        <v>0</v>
      </c>
      <c r="AT76"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Silt Fence</v>
      </c>
      <c r="AU76" s="197"/>
      <c r="AV76" s="197"/>
      <c r="AW76" s="204"/>
      <c r="AX76" s="204"/>
      <c r="AY76" s="204"/>
    </row>
    <row r="77" spans="1:51" s="10" customFormat="1" hidden="1" x14ac:dyDescent="0.25">
      <c r="A77" s="245"/>
      <c r="B77" s="132" t="s">
        <v>7944</v>
      </c>
      <c r="C77" s="200" t="s">
        <v>14714</v>
      </c>
      <c r="D77" s="65" t="s">
        <v>14681</v>
      </c>
      <c r="E77" s="66"/>
      <c r="F77" s="66"/>
      <c r="G77" s="65"/>
      <c r="H77" s="161" t="str">
        <f>IF(ISBLANK(Table_Quantities[[#This Row],[Pay Item]]),"",INDEX(Table_PayItems[],MATCH(Table_Quantities[[#This Row],[Pay Item]],Table_PayItems[Concentrated Name],0),ITEM_NO))</f>
        <v>2080036</v>
      </c>
      <c r="I77" s="201" t="s">
        <v>14684</v>
      </c>
      <c r="J77" s="254"/>
      <c r="K77" s="202">
        <v>198</v>
      </c>
      <c r="L77" s="193" t="str">
        <f>IF(ISBLANK(Table_Quantities[[#This Row],[Pay Item]]),"",INDEX(Table_PayItems[#Data],MATCH(Table_Quantities[[#This Row],[Pay Item]],Table_PayItems[Concentrated Name],0),ITEM_UNITS))</f>
        <v>Ft</v>
      </c>
      <c r="M77" s="166"/>
      <c r="N77" s="194" t="str">
        <f>IF(AND(Table_Quantities[[#This Row],[Unit Price]]&gt;0,NOT(ISBLANK(Table_Quantities[[#This Row],[QuantityCalc]]))),Table_Quantities[[#This Row],[QuantityCalc]]*Table_Quantities[[#This Row],[Unit Price]],"")</f>
        <v/>
      </c>
      <c r="O77" s="194" t="str">
        <f>IF(OR(ISBLANK(Table_Quantities[[#This Row],[Funding Code]]),ISBLANK(Table_Quantities[[#This Row],[BreakdownID]])),"",Table_Quantities[[#This Row],[Funding Code]]&amp;" - "&amp;Table_Quantities[[#This Row],[BreakdownID]])</f>
        <v>123456 - 0001 - 80</v>
      </c>
      <c r="P77" s="194">
        <v>73</v>
      </c>
      <c r="Q77" s="194" t="str">
        <f>IF(ISBLANK(Table_Quantities[[#This Row],[Funding Code]]),"","JN "&amp;INDEX(Table_Funding[#Data],MATCH(Table_Quantities[[#This Row],[Funding Code]],Table_Funding[Funding Code],0),2))</f>
        <v>JN 123456</v>
      </c>
      <c r="R77" s="195" t="str">
        <f>IF(ISBLANK(Table_Quantities[[#This Row],[Pay Item]]),"",INDEX(Table_PayItems[#Data],MATCH(Table_Quantities[[#This Row],[Pay Item]],Table_PayItems[Concentrated Name],0),ITEM_SSSP))</f>
        <v>208A, 910A</v>
      </c>
      <c r="S77" s="201"/>
      <c r="T77" s="200"/>
      <c r="U77" s="200"/>
      <c r="V77" s="193">
        <v>198</v>
      </c>
      <c r="W77" s="195" t="str">
        <f>IF(ISBLANK(Table_Quantities[[#This Row],[Pay Item]]),"",INDEX(Table_PayItems[#Data],MATCH(Table_Quantities[[#This Row],[Pay Item]],Table_PayItems[Concentrated Name],0),ITEM_DESCRIPTION))</f>
        <v>Erosion Control, Silt Fence</v>
      </c>
      <c r="X77" s="195" t="str">
        <f>IF(Table_Quantities[[#This Row],[Supplementary Description]]="","",IF(LEN(Table_Quantities[[#This Row],[Supplementary Description]])&gt;40, LEFT(Table_Quantities[[#This Row],[Supplementary Description]],40), Table_Quantities[[#This Row],[Supplementary Description]]))</f>
        <v/>
      </c>
      <c r="Y77" s="200" t="str">
        <f>IF(LEN(Table_Quantities[[#This Row],[Supplementary Description]])&gt;40, RIGHT(Table_Quantities[[#This Row],[Supplementary Description]],LEN(Table_Quantities[[#This Row],[Supplementary Description]])-40), "")</f>
        <v/>
      </c>
      <c r="Z77"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77"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4125</v>
      </c>
      <c r="AB77" s="195" t="str">
        <f>IF(MID(Table_Quantities[Item No.],4,1)="7",Table_Quantities[[#This Row],[Supplemental1]]&amp;Table_Quantities[[#This Row],[Supplemental2]],Table_Quantities[[#This Row],[Description]])</f>
        <v>Erosion Control, Silt Fence</v>
      </c>
      <c r="AC77"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11</v>
      </c>
      <c r="AD77" s="195" t="str">
        <f>IF(ISBLANK(Table_Quantities[[#This Row],[Funding Code]]),"",RIGHT(Table_Quantities[[#This Row],[Funding Code]],4))</f>
        <v>0001</v>
      </c>
      <c r="AE77" s="195" t="str">
        <f>IF(ISBLANK(Table_Quantities[[#This Row],[Funding Code]]),"","CAT "&amp;Table_Quantities[[#This Row],[Category]])</f>
        <v>CAT 0001</v>
      </c>
      <c r="AF77"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77" s="195">
        <f>IFERROR(FIND("%%",SUBSTITUTE(Table_Quantities[[#This Row],[Pay Item Description]]," ","%%",ML-LEN(SUBSTITUTE(LEFT(Table_Quantities[[#This Row],[Pay Item Description]],ML)," ","")))),LEN(Table_Quantities[[#This Row],[Pay Item Description]]))</f>
        <v>8</v>
      </c>
      <c r="AH77" s="195">
        <f>IFERROR(FIND("%%",SUBSTITUTE(Table_Quantities[[#This Row],[Pay Item Description]]," ","%%",Table_Quantities[[#This Row],[1]]+ML+1-LEN(SUBSTITUTE(LEFT(Table_Quantities[[#This Row],[Pay Item Description]],(Table_Quantities[[#This Row],[1]]+ML+1))," ",""))))-1,LEN(Table_Quantities[[#This Row],[Pay Item Description]]))</f>
        <v>21</v>
      </c>
      <c r="AI77" s="195">
        <f>IFERROR(FIND("%%",SUBSTITUTE(Table_Quantities[[#This Row],[Pay Item Description]]," ","%%",Table_Quantities[[#This Row],[2]]+ML+2-LEN(SUBSTITUTE(LEFT(Table_Quantities[[#This Row],[Pay Item Description]],(Table_Quantities[[#This Row],[2]]+ML+2))," ",""))))-1,LEN(Table_Quantities[[#This Row],[Pay Item Description]]))</f>
        <v>27</v>
      </c>
      <c r="AJ77" s="195">
        <f>IFERROR(FIND("%%",SUBSTITUTE(Table_Quantities[[#This Row],[Pay Item Description]]," ","%%",Table_Quantities[[#This Row],[3]]+ML+3-LEN(SUBSTITUTE(LEFT(Table_Quantities[[#This Row],[Pay Item Description]],(Table_Quantities[[#This Row],[3]]+ML+3))," ",""))))-1,LEN(Table_Quantities[[#This Row],[Pay Item Description]]))</f>
        <v>27</v>
      </c>
      <c r="AK77" s="195">
        <f>IFERROR(FIND("%%",SUBSTITUTE(Table_Quantities[[#This Row],[Pay Item Description]]," ","%%",Table_Quantities[[#This Row],[4]]+ML+4-LEN(SUBSTITUTE(LEFT(Table_Quantities[[#This Row],[Pay Item Description]],(Table_Quantities[[#This Row],[4]]+ML+4))," ",""))))-1,LEN(Table_Quantities[[#This Row],[Pay Item Description]]))</f>
        <v>27</v>
      </c>
      <c r="AL77" s="195">
        <f>IFERROR(FIND("%%",SUBSTITUTE(Table_Quantities[[#This Row],[Pay Item Description]]," ","%%",Table_Quantities[[#This Row],[5]]+ML+5-LEN(SUBSTITUTE(LEFT(Table_Quantities[[#This Row],[Pay Item Description]],(Table_Quantities[[#This Row],[5]]+ML+5))," ",""))))-1,LEN(Table_Quantities[[#This Row],[Pay Item Description]]))</f>
        <v>27</v>
      </c>
      <c r="AM77" s="195" t="str">
        <f>TRIM(MID(Table_Quantities[[#This Row],[Pay Item Description]],1,(Table_Quantities[[#This Row],[1]])))</f>
        <v>Erosion</v>
      </c>
      <c r="AN77" s="195" t="str">
        <f>TRIM(MID(Table_Quantities[[#This Row],[Pay Item Description]],Table_Quantities[[#This Row],[1]]+1,(Table_Quantities[[#This Row],[2]]-Table_Quantities[[#This Row],[1]])))</f>
        <v>Control, Silt</v>
      </c>
      <c r="AO77" s="195" t="str">
        <f>TRIM(MID(Table_Quantities[[#This Row],[Pay Item Description]],Table_Quantities[[#This Row],[2]]+1,(Table_Quantities[[#This Row],[3]]-Table_Quantities[[#This Row],[2]])))</f>
        <v>Fence</v>
      </c>
      <c r="AP77" s="195" t="str">
        <f>TRIM(MID(Table_Quantities[[#This Row],[Pay Item Description]],Table_Quantities[[#This Row],[3]]+1,(Table_Quantities[[#This Row],[4]]-Table_Quantities[[#This Row],[3]])))</f>
        <v/>
      </c>
      <c r="AQ77" s="195" t="str">
        <f>TRIM(MID(Table_Quantities[[#This Row],[Pay Item Description]],Table_Quantities[[#This Row],[4]]+1,(Table_Quantities[[#This Row],[5]]-Table_Quantities[[#This Row],[4]])))</f>
        <v/>
      </c>
      <c r="AR77" s="195" t="str">
        <f>TRIM(MID(Table_Quantities[[#This Row],[Pay Item Description]],Table_Quantities[[#This Row],[5]]+1,(Table_Quantities[[#This Row],[6]]-Table_Quantities[[#This Row],[5]])))</f>
        <v/>
      </c>
      <c r="AS77" s="195">
        <f>IF(ISBLANK(Table_Quantities[[#This Row],[Funding Code]]),"",INDEX(Table_Funding[#Data],MATCH(Table_Quantities[[#This Row],[Funding Code]],Table_Funding[Funding Code],0),MATCH("Bridge Number",Table_Funding[#Headers],0)))</f>
        <v>0</v>
      </c>
      <c r="AT77"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Silt Fence</v>
      </c>
      <c r="AU77" s="197"/>
      <c r="AV77" s="197"/>
      <c r="AW77" s="204"/>
      <c r="AX77" s="204"/>
      <c r="AY77" s="204"/>
    </row>
    <row r="78" spans="1:51" s="10" customFormat="1" hidden="1" x14ac:dyDescent="0.25">
      <c r="A78" s="245"/>
      <c r="B78" s="132" t="s">
        <v>7944</v>
      </c>
      <c r="C78" s="200" t="s">
        <v>14714</v>
      </c>
      <c r="D78" s="65" t="s">
        <v>14681</v>
      </c>
      <c r="E78" s="66"/>
      <c r="F78" s="66"/>
      <c r="G78" s="65"/>
      <c r="H78" s="161" t="str">
        <f>IF(ISBLANK(Table_Quantities[[#This Row],[Pay Item]]),"",INDEX(Table_PayItems[],MATCH(Table_Quantities[[#This Row],[Pay Item]],Table_PayItems[Concentrated Name],0),ITEM_NO))</f>
        <v>2080036</v>
      </c>
      <c r="I78" s="201" t="s">
        <v>14684</v>
      </c>
      <c r="J78" s="254"/>
      <c r="K78" s="202">
        <v>66</v>
      </c>
      <c r="L78" s="193" t="str">
        <f>IF(ISBLANK(Table_Quantities[[#This Row],[Pay Item]]),"",INDEX(Table_PayItems[#Data],MATCH(Table_Quantities[[#This Row],[Pay Item]],Table_PayItems[Concentrated Name],0),ITEM_UNITS))</f>
        <v>Ft</v>
      </c>
      <c r="M78" s="166"/>
      <c r="N78" s="194" t="str">
        <f>IF(AND(Table_Quantities[[#This Row],[Unit Price]]&gt;0,NOT(ISBLANK(Table_Quantities[[#This Row],[QuantityCalc]]))),Table_Quantities[[#This Row],[QuantityCalc]]*Table_Quantities[[#This Row],[Unit Price]],"")</f>
        <v/>
      </c>
      <c r="O78" s="194" t="str">
        <f>IF(OR(ISBLANK(Table_Quantities[[#This Row],[Funding Code]]),ISBLANK(Table_Quantities[[#This Row],[BreakdownID]])),"",Table_Quantities[[#This Row],[Funding Code]]&amp;" - "&amp;Table_Quantities[[#This Row],[BreakdownID]])</f>
        <v>123456 - 0001 - 80</v>
      </c>
      <c r="P78" s="194">
        <v>74</v>
      </c>
      <c r="Q78" s="194" t="str">
        <f>IF(ISBLANK(Table_Quantities[[#This Row],[Funding Code]]),"","JN "&amp;INDEX(Table_Funding[#Data],MATCH(Table_Quantities[[#This Row],[Funding Code]],Table_Funding[Funding Code],0),2))</f>
        <v>JN 123456</v>
      </c>
      <c r="R78" s="195" t="str">
        <f>IF(ISBLANK(Table_Quantities[[#This Row],[Pay Item]]),"",INDEX(Table_PayItems[#Data],MATCH(Table_Quantities[[#This Row],[Pay Item]],Table_PayItems[Concentrated Name],0),ITEM_SSSP))</f>
        <v>208A, 910A</v>
      </c>
      <c r="S78" s="201"/>
      <c r="T78" s="200"/>
      <c r="U78" s="200"/>
      <c r="V78" s="193">
        <v>66</v>
      </c>
      <c r="W78" s="195" t="str">
        <f>IF(ISBLANK(Table_Quantities[[#This Row],[Pay Item]]),"",INDEX(Table_PayItems[#Data],MATCH(Table_Quantities[[#This Row],[Pay Item]],Table_PayItems[Concentrated Name],0),ITEM_DESCRIPTION))</f>
        <v>Erosion Control, Silt Fence</v>
      </c>
      <c r="X78" s="195" t="str">
        <f>IF(Table_Quantities[[#This Row],[Supplementary Description]]="","",IF(LEN(Table_Quantities[[#This Row],[Supplementary Description]])&gt;40, LEFT(Table_Quantities[[#This Row],[Supplementary Description]],40), Table_Quantities[[#This Row],[Supplementary Description]]))</f>
        <v/>
      </c>
      <c r="Y78" s="200" t="str">
        <f>IF(LEN(Table_Quantities[[#This Row],[Supplementary Description]])&gt;40, RIGHT(Table_Quantities[[#This Row],[Supplementary Description]],LEN(Table_Quantities[[#This Row],[Supplementary Description]])-40), "")</f>
        <v/>
      </c>
      <c r="Z78"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78"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4125</v>
      </c>
      <c r="AB78" s="195" t="str">
        <f>IF(MID(Table_Quantities[Item No.],4,1)="7",Table_Quantities[[#This Row],[Supplemental1]]&amp;Table_Quantities[[#This Row],[Supplemental2]],Table_Quantities[[#This Row],[Description]])</f>
        <v>Erosion Control, Silt Fence</v>
      </c>
      <c r="AC78"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12</v>
      </c>
      <c r="AD78" s="195" t="str">
        <f>IF(ISBLANK(Table_Quantities[[#This Row],[Funding Code]]),"",RIGHT(Table_Quantities[[#This Row],[Funding Code]],4))</f>
        <v>0001</v>
      </c>
      <c r="AE78" s="195" t="str">
        <f>IF(ISBLANK(Table_Quantities[[#This Row],[Funding Code]]),"","CAT "&amp;Table_Quantities[[#This Row],[Category]])</f>
        <v>CAT 0001</v>
      </c>
      <c r="AF78"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78" s="195">
        <f>IFERROR(FIND("%%",SUBSTITUTE(Table_Quantities[[#This Row],[Pay Item Description]]," ","%%",ML-LEN(SUBSTITUTE(LEFT(Table_Quantities[[#This Row],[Pay Item Description]],ML)," ","")))),LEN(Table_Quantities[[#This Row],[Pay Item Description]]))</f>
        <v>8</v>
      </c>
      <c r="AH78" s="195">
        <f>IFERROR(FIND("%%",SUBSTITUTE(Table_Quantities[[#This Row],[Pay Item Description]]," ","%%",Table_Quantities[[#This Row],[1]]+ML+1-LEN(SUBSTITUTE(LEFT(Table_Quantities[[#This Row],[Pay Item Description]],(Table_Quantities[[#This Row],[1]]+ML+1))," ",""))))-1,LEN(Table_Quantities[[#This Row],[Pay Item Description]]))</f>
        <v>21</v>
      </c>
      <c r="AI78" s="195">
        <f>IFERROR(FIND("%%",SUBSTITUTE(Table_Quantities[[#This Row],[Pay Item Description]]," ","%%",Table_Quantities[[#This Row],[2]]+ML+2-LEN(SUBSTITUTE(LEFT(Table_Quantities[[#This Row],[Pay Item Description]],(Table_Quantities[[#This Row],[2]]+ML+2))," ",""))))-1,LEN(Table_Quantities[[#This Row],[Pay Item Description]]))</f>
        <v>27</v>
      </c>
      <c r="AJ78" s="195">
        <f>IFERROR(FIND("%%",SUBSTITUTE(Table_Quantities[[#This Row],[Pay Item Description]]," ","%%",Table_Quantities[[#This Row],[3]]+ML+3-LEN(SUBSTITUTE(LEFT(Table_Quantities[[#This Row],[Pay Item Description]],(Table_Quantities[[#This Row],[3]]+ML+3))," ",""))))-1,LEN(Table_Quantities[[#This Row],[Pay Item Description]]))</f>
        <v>27</v>
      </c>
      <c r="AK78" s="195">
        <f>IFERROR(FIND("%%",SUBSTITUTE(Table_Quantities[[#This Row],[Pay Item Description]]," ","%%",Table_Quantities[[#This Row],[4]]+ML+4-LEN(SUBSTITUTE(LEFT(Table_Quantities[[#This Row],[Pay Item Description]],(Table_Quantities[[#This Row],[4]]+ML+4))," ",""))))-1,LEN(Table_Quantities[[#This Row],[Pay Item Description]]))</f>
        <v>27</v>
      </c>
      <c r="AL78" s="195">
        <f>IFERROR(FIND("%%",SUBSTITUTE(Table_Quantities[[#This Row],[Pay Item Description]]," ","%%",Table_Quantities[[#This Row],[5]]+ML+5-LEN(SUBSTITUTE(LEFT(Table_Quantities[[#This Row],[Pay Item Description]],(Table_Quantities[[#This Row],[5]]+ML+5))," ",""))))-1,LEN(Table_Quantities[[#This Row],[Pay Item Description]]))</f>
        <v>27</v>
      </c>
      <c r="AM78" s="195" t="str">
        <f>TRIM(MID(Table_Quantities[[#This Row],[Pay Item Description]],1,(Table_Quantities[[#This Row],[1]])))</f>
        <v>Erosion</v>
      </c>
      <c r="AN78" s="195" t="str">
        <f>TRIM(MID(Table_Quantities[[#This Row],[Pay Item Description]],Table_Quantities[[#This Row],[1]]+1,(Table_Quantities[[#This Row],[2]]-Table_Quantities[[#This Row],[1]])))</f>
        <v>Control, Silt</v>
      </c>
      <c r="AO78" s="195" t="str">
        <f>TRIM(MID(Table_Quantities[[#This Row],[Pay Item Description]],Table_Quantities[[#This Row],[2]]+1,(Table_Quantities[[#This Row],[3]]-Table_Quantities[[#This Row],[2]])))</f>
        <v>Fence</v>
      </c>
      <c r="AP78" s="195" t="str">
        <f>TRIM(MID(Table_Quantities[[#This Row],[Pay Item Description]],Table_Quantities[[#This Row],[3]]+1,(Table_Quantities[[#This Row],[4]]-Table_Quantities[[#This Row],[3]])))</f>
        <v/>
      </c>
      <c r="AQ78" s="195" t="str">
        <f>TRIM(MID(Table_Quantities[[#This Row],[Pay Item Description]],Table_Quantities[[#This Row],[4]]+1,(Table_Quantities[[#This Row],[5]]-Table_Quantities[[#This Row],[4]])))</f>
        <v/>
      </c>
      <c r="AR78" s="195" t="str">
        <f>TRIM(MID(Table_Quantities[[#This Row],[Pay Item Description]],Table_Quantities[[#This Row],[5]]+1,(Table_Quantities[[#This Row],[6]]-Table_Quantities[[#This Row],[5]])))</f>
        <v/>
      </c>
      <c r="AS78" s="195">
        <f>IF(ISBLANK(Table_Quantities[[#This Row],[Funding Code]]),"",INDEX(Table_Funding[#Data],MATCH(Table_Quantities[[#This Row],[Funding Code]],Table_Funding[Funding Code],0),MATCH("Bridge Number",Table_Funding[#Headers],0)))</f>
        <v>0</v>
      </c>
      <c r="AT78"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Silt Fence</v>
      </c>
      <c r="AU78" s="197"/>
      <c r="AV78" s="197"/>
      <c r="AW78" s="204"/>
      <c r="AX78" s="204"/>
      <c r="AY78" s="204"/>
    </row>
    <row r="79" spans="1:51" s="10" customFormat="1" hidden="1" x14ac:dyDescent="0.25">
      <c r="A79" s="245"/>
      <c r="B79" s="132" t="s">
        <v>7944</v>
      </c>
      <c r="C79" s="200" t="s">
        <v>14714</v>
      </c>
      <c r="D79" s="65" t="s">
        <v>14681</v>
      </c>
      <c r="E79" s="66"/>
      <c r="F79" s="66"/>
      <c r="G79" s="65"/>
      <c r="H79" s="161" t="str">
        <f>IF(ISBLANK(Table_Quantities[[#This Row],[Pay Item]]),"",INDEX(Table_PayItems[],MATCH(Table_Quantities[[#This Row],[Pay Item]],Table_PayItems[Concentrated Name],0),ITEM_NO))</f>
        <v>2080036</v>
      </c>
      <c r="I79" s="201" t="s">
        <v>14684</v>
      </c>
      <c r="J79" s="254"/>
      <c r="K79" s="202">
        <v>247</v>
      </c>
      <c r="L79" s="193" t="str">
        <f>IF(ISBLANK(Table_Quantities[[#This Row],[Pay Item]]),"",INDEX(Table_PayItems[#Data],MATCH(Table_Quantities[[#This Row],[Pay Item]],Table_PayItems[Concentrated Name],0),ITEM_UNITS))</f>
        <v>Ft</v>
      </c>
      <c r="M79" s="166"/>
      <c r="N79" s="194" t="str">
        <f>IF(AND(Table_Quantities[[#This Row],[Unit Price]]&gt;0,NOT(ISBLANK(Table_Quantities[[#This Row],[QuantityCalc]]))),Table_Quantities[[#This Row],[QuantityCalc]]*Table_Quantities[[#This Row],[Unit Price]],"")</f>
        <v/>
      </c>
      <c r="O79" s="194" t="str">
        <f>IF(OR(ISBLANK(Table_Quantities[[#This Row],[Funding Code]]),ISBLANK(Table_Quantities[[#This Row],[BreakdownID]])),"",Table_Quantities[[#This Row],[Funding Code]]&amp;" - "&amp;Table_Quantities[[#This Row],[BreakdownID]])</f>
        <v>123456 - 0001 - 80</v>
      </c>
      <c r="P79" s="194">
        <v>75</v>
      </c>
      <c r="Q79" s="194" t="str">
        <f>IF(ISBLANK(Table_Quantities[[#This Row],[Funding Code]]),"","JN "&amp;INDEX(Table_Funding[#Data],MATCH(Table_Quantities[[#This Row],[Funding Code]],Table_Funding[Funding Code],0),2))</f>
        <v>JN 123456</v>
      </c>
      <c r="R79" s="195" t="str">
        <f>IF(ISBLANK(Table_Quantities[[#This Row],[Pay Item]]),"",INDEX(Table_PayItems[#Data],MATCH(Table_Quantities[[#This Row],[Pay Item]],Table_PayItems[Concentrated Name],0),ITEM_SSSP))</f>
        <v>208A, 910A</v>
      </c>
      <c r="S79" s="201"/>
      <c r="T79" s="200"/>
      <c r="U79" s="200"/>
      <c r="V79" s="193">
        <v>247</v>
      </c>
      <c r="W79" s="195" t="str">
        <f>IF(ISBLANK(Table_Quantities[[#This Row],[Pay Item]]),"",INDEX(Table_PayItems[#Data],MATCH(Table_Quantities[[#This Row],[Pay Item]],Table_PayItems[Concentrated Name],0),ITEM_DESCRIPTION))</f>
        <v>Erosion Control, Silt Fence</v>
      </c>
      <c r="X79" s="195" t="str">
        <f>IF(Table_Quantities[[#This Row],[Supplementary Description]]="","",IF(LEN(Table_Quantities[[#This Row],[Supplementary Description]])&gt;40, LEFT(Table_Quantities[[#This Row],[Supplementary Description]],40), Table_Quantities[[#This Row],[Supplementary Description]]))</f>
        <v/>
      </c>
      <c r="Y79" s="200" t="str">
        <f>IF(LEN(Table_Quantities[[#This Row],[Supplementary Description]])&gt;40, RIGHT(Table_Quantities[[#This Row],[Supplementary Description]],LEN(Table_Quantities[[#This Row],[Supplementary Description]])-40), "")</f>
        <v/>
      </c>
      <c r="Z79"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79"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4125</v>
      </c>
      <c r="AB79" s="195" t="str">
        <f>IF(MID(Table_Quantities[Item No.],4,1)="7",Table_Quantities[[#This Row],[Supplemental1]]&amp;Table_Quantities[[#This Row],[Supplemental2]],Table_Quantities[[#This Row],[Description]])</f>
        <v>Erosion Control, Silt Fence</v>
      </c>
      <c r="AC79"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13</v>
      </c>
      <c r="AD79" s="195" t="str">
        <f>IF(ISBLANK(Table_Quantities[[#This Row],[Funding Code]]),"",RIGHT(Table_Quantities[[#This Row],[Funding Code]],4))</f>
        <v>0001</v>
      </c>
      <c r="AE79" s="195" t="str">
        <f>IF(ISBLANK(Table_Quantities[[#This Row],[Funding Code]]),"","CAT "&amp;Table_Quantities[[#This Row],[Category]])</f>
        <v>CAT 0001</v>
      </c>
      <c r="AF79"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79" s="195">
        <f>IFERROR(FIND("%%",SUBSTITUTE(Table_Quantities[[#This Row],[Pay Item Description]]," ","%%",ML-LEN(SUBSTITUTE(LEFT(Table_Quantities[[#This Row],[Pay Item Description]],ML)," ","")))),LEN(Table_Quantities[[#This Row],[Pay Item Description]]))</f>
        <v>8</v>
      </c>
      <c r="AH79" s="195">
        <f>IFERROR(FIND("%%",SUBSTITUTE(Table_Quantities[[#This Row],[Pay Item Description]]," ","%%",Table_Quantities[[#This Row],[1]]+ML+1-LEN(SUBSTITUTE(LEFT(Table_Quantities[[#This Row],[Pay Item Description]],(Table_Quantities[[#This Row],[1]]+ML+1))," ",""))))-1,LEN(Table_Quantities[[#This Row],[Pay Item Description]]))</f>
        <v>21</v>
      </c>
      <c r="AI79" s="195">
        <f>IFERROR(FIND("%%",SUBSTITUTE(Table_Quantities[[#This Row],[Pay Item Description]]," ","%%",Table_Quantities[[#This Row],[2]]+ML+2-LEN(SUBSTITUTE(LEFT(Table_Quantities[[#This Row],[Pay Item Description]],(Table_Quantities[[#This Row],[2]]+ML+2))," ",""))))-1,LEN(Table_Quantities[[#This Row],[Pay Item Description]]))</f>
        <v>27</v>
      </c>
      <c r="AJ79" s="195">
        <f>IFERROR(FIND("%%",SUBSTITUTE(Table_Quantities[[#This Row],[Pay Item Description]]," ","%%",Table_Quantities[[#This Row],[3]]+ML+3-LEN(SUBSTITUTE(LEFT(Table_Quantities[[#This Row],[Pay Item Description]],(Table_Quantities[[#This Row],[3]]+ML+3))," ",""))))-1,LEN(Table_Quantities[[#This Row],[Pay Item Description]]))</f>
        <v>27</v>
      </c>
      <c r="AK79" s="195">
        <f>IFERROR(FIND("%%",SUBSTITUTE(Table_Quantities[[#This Row],[Pay Item Description]]," ","%%",Table_Quantities[[#This Row],[4]]+ML+4-LEN(SUBSTITUTE(LEFT(Table_Quantities[[#This Row],[Pay Item Description]],(Table_Quantities[[#This Row],[4]]+ML+4))," ",""))))-1,LEN(Table_Quantities[[#This Row],[Pay Item Description]]))</f>
        <v>27</v>
      </c>
      <c r="AL79" s="195">
        <f>IFERROR(FIND("%%",SUBSTITUTE(Table_Quantities[[#This Row],[Pay Item Description]]," ","%%",Table_Quantities[[#This Row],[5]]+ML+5-LEN(SUBSTITUTE(LEFT(Table_Quantities[[#This Row],[Pay Item Description]],(Table_Quantities[[#This Row],[5]]+ML+5))," ",""))))-1,LEN(Table_Quantities[[#This Row],[Pay Item Description]]))</f>
        <v>27</v>
      </c>
      <c r="AM79" s="195" t="str">
        <f>TRIM(MID(Table_Quantities[[#This Row],[Pay Item Description]],1,(Table_Quantities[[#This Row],[1]])))</f>
        <v>Erosion</v>
      </c>
      <c r="AN79" s="195" t="str">
        <f>TRIM(MID(Table_Quantities[[#This Row],[Pay Item Description]],Table_Quantities[[#This Row],[1]]+1,(Table_Quantities[[#This Row],[2]]-Table_Quantities[[#This Row],[1]])))</f>
        <v>Control, Silt</v>
      </c>
      <c r="AO79" s="195" t="str">
        <f>TRIM(MID(Table_Quantities[[#This Row],[Pay Item Description]],Table_Quantities[[#This Row],[2]]+1,(Table_Quantities[[#This Row],[3]]-Table_Quantities[[#This Row],[2]])))</f>
        <v>Fence</v>
      </c>
      <c r="AP79" s="195" t="str">
        <f>TRIM(MID(Table_Quantities[[#This Row],[Pay Item Description]],Table_Quantities[[#This Row],[3]]+1,(Table_Quantities[[#This Row],[4]]-Table_Quantities[[#This Row],[3]])))</f>
        <v/>
      </c>
      <c r="AQ79" s="195" t="str">
        <f>TRIM(MID(Table_Quantities[[#This Row],[Pay Item Description]],Table_Quantities[[#This Row],[4]]+1,(Table_Quantities[[#This Row],[5]]-Table_Quantities[[#This Row],[4]])))</f>
        <v/>
      </c>
      <c r="AR79" s="195" t="str">
        <f>TRIM(MID(Table_Quantities[[#This Row],[Pay Item Description]],Table_Quantities[[#This Row],[5]]+1,(Table_Quantities[[#This Row],[6]]-Table_Quantities[[#This Row],[5]])))</f>
        <v/>
      </c>
      <c r="AS79" s="195">
        <f>IF(ISBLANK(Table_Quantities[[#This Row],[Funding Code]]),"",INDEX(Table_Funding[#Data],MATCH(Table_Quantities[[#This Row],[Funding Code]],Table_Funding[Funding Code],0),MATCH("Bridge Number",Table_Funding[#Headers],0)))</f>
        <v>0</v>
      </c>
      <c r="AT79"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Silt Fence</v>
      </c>
      <c r="AU79" s="197"/>
      <c r="AV79" s="197"/>
      <c r="AW79" s="204"/>
      <c r="AX79" s="204"/>
      <c r="AY79" s="204"/>
    </row>
    <row r="80" spans="1:51" s="10" customFormat="1" hidden="1" x14ac:dyDescent="0.25">
      <c r="A80" s="245"/>
      <c r="B80" s="132" t="s">
        <v>7944</v>
      </c>
      <c r="C80" s="200" t="s">
        <v>14714</v>
      </c>
      <c r="D80" s="65" t="s">
        <v>14681</v>
      </c>
      <c r="E80" s="66"/>
      <c r="F80" s="66"/>
      <c r="G80" s="65"/>
      <c r="H80" s="161" t="str">
        <f>IF(ISBLANK(Table_Quantities[[#This Row],[Pay Item]]),"",INDEX(Table_PayItems[],MATCH(Table_Quantities[[#This Row],[Pay Item]],Table_PayItems[Concentrated Name],0),ITEM_NO))</f>
        <v>2080036</v>
      </c>
      <c r="I80" s="201" t="s">
        <v>14684</v>
      </c>
      <c r="J80" s="254"/>
      <c r="K80" s="202">
        <v>286</v>
      </c>
      <c r="L80" s="193" t="str">
        <f>IF(ISBLANK(Table_Quantities[[#This Row],[Pay Item]]),"",INDEX(Table_PayItems[#Data],MATCH(Table_Quantities[[#This Row],[Pay Item]],Table_PayItems[Concentrated Name],0),ITEM_UNITS))</f>
        <v>Ft</v>
      </c>
      <c r="M80" s="166"/>
      <c r="N80" s="194" t="str">
        <f>IF(AND(Table_Quantities[[#This Row],[Unit Price]]&gt;0,NOT(ISBLANK(Table_Quantities[[#This Row],[QuantityCalc]]))),Table_Quantities[[#This Row],[QuantityCalc]]*Table_Quantities[[#This Row],[Unit Price]],"")</f>
        <v/>
      </c>
      <c r="O80" s="194" t="str">
        <f>IF(OR(ISBLANK(Table_Quantities[[#This Row],[Funding Code]]),ISBLANK(Table_Quantities[[#This Row],[BreakdownID]])),"",Table_Quantities[[#This Row],[Funding Code]]&amp;" - "&amp;Table_Quantities[[#This Row],[BreakdownID]])</f>
        <v>123456 - 0001 - 80</v>
      </c>
      <c r="P80" s="194">
        <v>76</v>
      </c>
      <c r="Q80" s="194" t="str">
        <f>IF(ISBLANK(Table_Quantities[[#This Row],[Funding Code]]),"","JN "&amp;INDEX(Table_Funding[#Data],MATCH(Table_Quantities[[#This Row],[Funding Code]],Table_Funding[Funding Code],0),2))</f>
        <v>JN 123456</v>
      </c>
      <c r="R80" s="195" t="str">
        <f>IF(ISBLANK(Table_Quantities[[#This Row],[Pay Item]]),"",INDEX(Table_PayItems[#Data],MATCH(Table_Quantities[[#This Row],[Pay Item]],Table_PayItems[Concentrated Name],0),ITEM_SSSP))</f>
        <v>208A, 910A</v>
      </c>
      <c r="S80" s="201"/>
      <c r="T80" s="200"/>
      <c r="U80" s="200"/>
      <c r="V80" s="193">
        <v>286</v>
      </c>
      <c r="W80" s="195" t="str">
        <f>IF(ISBLANK(Table_Quantities[[#This Row],[Pay Item]]),"",INDEX(Table_PayItems[#Data],MATCH(Table_Quantities[[#This Row],[Pay Item]],Table_PayItems[Concentrated Name],0),ITEM_DESCRIPTION))</f>
        <v>Erosion Control, Silt Fence</v>
      </c>
      <c r="X80" s="195" t="str">
        <f>IF(Table_Quantities[[#This Row],[Supplementary Description]]="","",IF(LEN(Table_Quantities[[#This Row],[Supplementary Description]])&gt;40, LEFT(Table_Quantities[[#This Row],[Supplementary Description]],40), Table_Quantities[[#This Row],[Supplementary Description]]))</f>
        <v/>
      </c>
      <c r="Y80" s="200" t="str">
        <f>IF(LEN(Table_Quantities[[#This Row],[Supplementary Description]])&gt;40, RIGHT(Table_Quantities[[#This Row],[Supplementary Description]],LEN(Table_Quantities[[#This Row],[Supplementary Description]])-40), "")</f>
        <v/>
      </c>
      <c r="Z80"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80"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4125</v>
      </c>
      <c r="AB80" s="195" t="str">
        <f>IF(MID(Table_Quantities[Item No.],4,1)="7",Table_Quantities[[#This Row],[Supplemental1]]&amp;Table_Quantities[[#This Row],[Supplemental2]],Table_Quantities[[#This Row],[Description]])</f>
        <v>Erosion Control, Silt Fence</v>
      </c>
      <c r="AC80"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14</v>
      </c>
      <c r="AD80" s="195" t="str">
        <f>IF(ISBLANK(Table_Quantities[[#This Row],[Funding Code]]),"",RIGHT(Table_Quantities[[#This Row],[Funding Code]],4))</f>
        <v>0001</v>
      </c>
      <c r="AE80" s="195" t="str">
        <f>IF(ISBLANK(Table_Quantities[[#This Row],[Funding Code]]),"","CAT "&amp;Table_Quantities[[#This Row],[Category]])</f>
        <v>CAT 0001</v>
      </c>
      <c r="AF80"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80" s="195">
        <f>IFERROR(FIND("%%",SUBSTITUTE(Table_Quantities[[#This Row],[Pay Item Description]]," ","%%",ML-LEN(SUBSTITUTE(LEFT(Table_Quantities[[#This Row],[Pay Item Description]],ML)," ","")))),LEN(Table_Quantities[[#This Row],[Pay Item Description]]))</f>
        <v>8</v>
      </c>
      <c r="AH80" s="195">
        <f>IFERROR(FIND("%%",SUBSTITUTE(Table_Quantities[[#This Row],[Pay Item Description]]," ","%%",Table_Quantities[[#This Row],[1]]+ML+1-LEN(SUBSTITUTE(LEFT(Table_Quantities[[#This Row],[Pay Item Description]],(Table_Quantities[[#This Row],[1]]+ML+1))," ",""))))-1,LEN(Table_Quantities[[#This Row],[Pay Item Description]]))</f>
        <v>21</v>
      </c>
      <c r="AI80" s="195">
        <f>IFERROR(FIND("%%",SUBSTITUTE(Table_Quantities[[#This Row],[Pay Item Description]]," ","%%",Table_Quantities[[#This Row],[2]]+ML+2-LEN(SUBSTITUTE(LEFT(Table_Quantities[[#This Row],[Pay Item Description]],(Table_Quantities[[#This Row],[2]]+ML+2))," ",""))))-1,LEN(Table_Quantities[[#This Row],[Pay Item Description]]))</f>
        <v>27</v>
      </c>
      <c r="AJ80" s="195">
        <f>IFERROR(FIND("%%",SUBSTITUTE(Table_Quantities[[#This Row],[Pay Item Description]]," ","%%",Table_Quantities[[#This Row],[3]]+ML+3-LEN(SUBSTITUTE(LEFT(Table_Quantities[[#This Row],[Pay Item Description]],(Table_Quantities[[#This Row],[3]]+ML+3))," ",""))))-1,LEN(Table_Quantities[[#This Row],[Pay Item Description]]))</f>
        <v>27</v>
      </c>
      <c r="AK80" s="195">
        <f>IFERROR(FIND("%%",SUBSTITUTE(Table_Quantities[[#This Row],[Pay Item Description]]," ","%%",Table_Quantities[[#This Row],[4]]+ML+4-LEN(SUBSTITUTE(LEFT(Table_Quantities[[#This Row],[Pay Item Description]],(Table_Quantities[[#This Row],[4]]+ML+4))," ",""))))-1,LEN(Table_Quantities[[#This Row],[Pay Item Description]]))</f>
        <v>27</v>
      </c>
      <c r="AL80" s="195">
        <f>IFERROR(FIND("%%",SUBSTITUTE(Table_Quantities[[#This Row],[Pay Item Description]]," ","%%",Table_Quantities[[#This Row],[5]]+ML+5-LEN(SUBSTITUTE(LEFT(Table_Quantities[[#This Row],[Pay Item Description]],(Table_Quantities[[#This Row],[5]]+ML+5))," ",""))))-1,LEN(Table_Quantities[[#This Row],[Pay Item Description]]))</f>
        <v>27</v>
      </c>
      <c r="AM80" s="195" t="str">
        <f>TRIM(MID(Table_Quantities[[#This Row],[Pay Item Description]],1,(Table_Quantities[[#This Row],[1]])))</f>
        <v>Erosion</v>
      </c>
      <c r="AN80" s="195" t="str">
        <f>TRIM(MID(Table_Quantities[[#This Row],[Pay Item Description]],Table_Quantities[[#This Row],[1]]+1,(Table_Quantities[[#This Row],[2]]-Table_Quantities[[#This Row],[1]])))</f>
        <v>Control, Silt</v>
      </c>
      <c r="AO80" s="195" t="str">
        <f>TRIM(MID(Table_Quantities[[#This Row],[Pay Item Description]],Table_Quantities[[#This Row],[2]]+1,(Table_Quantities[[#This Row],[3]]-Table_Quantities[[#This Row],[2]])))</f>
        <v>Fence</v>
      </c>
      <c r="AP80" s="195" t="str">
        <f>TRIM(MID(Table_Quantities[[#This Row],[Pay Item Description]],Table_Quantities[[#This Row],[3]]+1,(Table_Quantities[[#This Row],[4]]-Table_Quantities[[#This Row],[3]])))</f>
        <v/>
      </c>
      <c r="AQ80" s="195" t="str">
        <f>TRIM(MID(Table_Quantities[[#This Row],[Pay Item Description]],Table_Quantities[[#This Row],[4]]+1,(Table_Quantities[[#This Row],[5]]-Table_Quantities[[#This Row],[4]])))</f>
        <v/>
      </c>
      <c r="AR80" s="195" t="str">
        <f>TRIM(MID(Table_Quantities[[#This Row],[Pay Item Description]],Table_Quantities[[#This Row],[5]]+1,(Table_Quantities[[#This Row],[6]]-Table_Quantities[[#This Row],[5]])))</f>
        <v/>
      </c>
      <c r="AS80" s="195">
        <f>IF(ISBLANK(Table_Quantities[[#This Row],[Funding Code]]),"",INDEX(Table_Funding[#Data],MATCH(Table_Quantities[[#This Row],[Funding Code]],Table_Funding[Funding Code],0),MATCH("Bridge Number",Table_Funding[#Headers],0)))</f>
        <v>0</v>
      </c>
      <c r="AT80"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Silt Fence</v>
      </c>
      <c r="AU80" s="197"/>
      <c r="AV80" s="197"/>
      <c r="AW80" s="204"/>
      <c r="AX80" s="204"/>
      <c r="AY80" s="204"/>
    </row>
    <row r="81" spans="1:51" s="10" customFormat="1" hidden="1" x14ac:dyDescent="0.25">
      <c r="A81" s="245"/>
      <c r="B81" s="132" t="s">
        <v>7944</v>
      </c>
      <c r="C81" s="200" t="s">
        <v>14714</v>
      </c>
      <c r="D81" s="65" t="s">
        <v>14681</v>
      </c>
      <c r="E81" s="66"/>
      <c r="F81" s="66"/>
      <c r="G81" s="65"/>
      <c r="H81" s="161" t="str">
        <f>IF(ISBLANK(Table_Quantities[[#This Row],[Pay Item]]),"",INDEX(Table_PayItems[],MATCH(Table_Quantities[[#This Row],[Pay Item]],Table_PayItems[Concentrated Name],0),ITEM_NO))</f>
        <v>2080036</v>
      </c>
      <c r="I81" s="201" t="s">
        <v>14684</v>
      </c>
      <c r="J81" s="254"/>
      <c r="K81" s="202">
        <v>421</v>
      </c>
      <c r="L81" s="193" t="str">
        <f>IF(ISBLANK(Table_Quantities[[#This Row],[Pay Item]]),"",INDEX(Table_PayItems[#Data],MATCH(Table_Quantities[[#This Row],[Pay Item]],Table_PayItems[Concentrated Name],0),ITEM_UNITS))</f>
        <v>Ft</v>
      </c>
      <c r="M81" s="166"/>
      <c r="N81" s="194" t="str">
        <f>IF(AND(Table_Quantities[[#This Row],[Unit Price]]&gt;0,NOT(ISBLANK(Table_Quantities[[#This Row],[QuantityCalc]]))),Table_Quantities[[#This Row],[QuantityCalc]]*Table_Quantities[[#This Row],[Unit Price]],"")</f>
        <v/>
      </c>
      <c r="O81" s="194" t="str">
        <f>IF(OR(ISBLANK(Table_Quantities[[#This Row],[Funding Code]]),ISBLANK(Table_Quantities[[#This Row],[BreakdownID]])),"",Table_Quantities[[#This Row],[Funding Code]]&amp;" - "&amp;Table_Quantities[[#This Row],[BreakdownID]])</f>
        <v>123456 - 0001 - 80</v>
      </c>
      <c r="P81" s="194">
        <v>77</v>
      </c>
      <c r="Q81" s="194" t="str">
        <f>IF(ISBLANK(Table_Quantities[[#This Row],[Funding Code]]),"","JN "&amp;INDEX(Table_Funding[#Data],MATCH(Table_Quantities[[#This Row],[Funding Code]],Table_Funding[Funding Code],0),2))</f>
        <v>JN 123456</v>
      </c>
      <c r="R81" s="195" t="str">
        <f>IF(ISBLANK(Table_Quantities[[#This Row],[Pay Item]]),"",INDEX(Table_PayItems[#Data],MATCH(Table_Quantities[[#This Row],[Pay Item]],Table_PayItems[Concentrated Name],0),ITEM_SSSP))</f>
        <v>208A, 910A</v>
      </c>
      <c r="S81" s="201"/>
      <c r="T81" s="200"/>
      <c r="U81" s="200"/>
      <c r="V81" s="193">
        <v>421</v>
      </c>
      <c r="W81" s="195" t="str">
        <f>IF(ISBLANK(Table_Quantities[[#This Row],[Pay Item]]),"",INDEX(Table_PayItems[#Data],MATCH(Table_Quantities[[#This Row],[Pay Item]],Table_PayItems[Concentrated Name],0),ITEM_DESCRIPTION))</f>
        <v>Erosion Control, Silt Fence</v>
      </c>
      <c r="X81" s="195" t="str">
        <f>IF(Table_Quantities[[#This Row],[Supplementary Description]]="","",IF(LEN(Table_Quantities[[#This Row],[Supplementary Description]])&gt;40, LEFT(Table_Quantities[[#This Row],[Supplementary Description]],40), Table_Quantities[[#This Row],[Supplementary Description]]))</f>
        <v/>
      </c>
      <c r="Y81" s="200" t="str">
        <f>IF(LEN(Table_Quantities[[#This Row],[Supplementary Description]])&gt;40, RIGHT(Table_Quantities[[#This Row],[Supplementary Description]],LEN(Table_Quantities[[#This Row],[Supplementary Description]])-40), "")</f>
        <v/>
      </c>
      <c r="Z81"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81"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4125</v>
      </c>
      <c r="AB81" s="195" t="str">
        <f>IF(MID(Table_Quantities[Item No.],4,1)="7",Table_Quantities[[#This Row],[Supplemental1]]&amp;Table_Quantities[[#This Row],[Supplemental2]],Table_Quantities[[#This Row],[Description]])</f>
        <v>Erosion Control, Silt Fence</v>
      </c>
      <c r="AC81"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15</v>
      </c>
      <c r="AD81" s="195" t="str">
        <f>IF(ISBLANK(Table_Quantities[[#This Row],[Funding Code]]),"",RIGHT(Table_Quantities[[#This Row],[Funding Code]],4))</f>
        <v>0001</v>
      </c>
      <c r="AE81" s="195" t="str">
        <f>IF(ISBLANK(Table_Quantities[[#This Row],[Funding Code]]),"","CAT "&amp;Table_Quantities[[#This Row],[Category]])</f>
        <v>CAT 0001</v>
      </c>
      <c r="AF81"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81" s="195">
        <f>IFERROR(FIND("%%",SUBSTITUTE(Table_Quantities[[#This Row],[Pay Item Description]]," ","%%",ML-LEN(SUBSTITUTE(LEFT(Table_Quantities[[#This Row],[Pay Item Description]],ML)," ","")))),LEN(Table_Quantities[[#This Row],[Pay Item Description]]))</f>
        <v>8</v>
      </c>
      <c r="AH81" s="195">
        <f>IFERROR(FIND("%%",SUBSTITUTE(Table_Quantities[[#This Row],[Pay Item Description]]," ","%%",Table_Quantities[[#This Row],[1]]+ML+1-LEN(SUBSTITUTE(LEFT(Table_Quantities[[#This Row],[Pay Item Description]],(Table_Quantities[[#This Row],[1]]+ML+1))," ",""))))-1,LEN(Table_Quantities[[#This Row],[Pay Item Description]]))</f>
        <v>21</v>
      </c>
      <c r="AI81" s="195">
        <f>IFERROR(FIND("%%",SUBSTITUTE(Table_Quantities[[#This Row],[Pay Item Description]]," ","%%",Table_Quantities[[#This Row],[2]]+ML+2-LEN(SUBSTITUTE(LEFT(Table_Quantities[[#This Row],[Pay Item Description]],(Table_Quantities[[#This Row],[2]]+ML+2))," ",""))))-1,LEN(Table_Quantities[[#This Row],[Pay Item Description]]))</f>
        <v>27</v>
      </c>
      <c r="AJ81" s="195">
        <f>IFERROR(FIND("%%",SUBSTITUTE(Table_Quantities[[#This Row],[Pay Item Description]]," ","%%",Table_Quantities[[#This Row],[3]]+ML+3-LEN(SUBSTITUTE(LEFT(Table_Quantities[[#This Row],[Pay Item Description]],(Table_Quantities[[#This Row],[3]]+ML+3))," ",""))))-1,LEN(Table_Quantities[[#This Row],[Pay Item Description]]))</f>
        <v>27</v>
      </c>
      <c r="AK81" s="195">
        <f>IFERROR(FIND("%%",SUBSTITUTE(Table_Quantities[[#This Row],[Pay Item Description]]," ","%%",Table_Quantities[[#This Row],[4]]+ML+4-LEN(SUBSTITUTE(LEFT(Table_Quantities[[#This Row],[Pay Item Description]],(Table_Quantities[[#This Row],[4]]+ML+4))," ",""))))-1,LEN(Table_Quantities[[#This Row],[Pay Item Description]]))</f>
        <v>27</v>
      </c>
      <c r="AL81" s="195">
        <f>IFERROR(FIND("%%",SUBSTITUTE(Table_Quantities[[#This Row],[Pay Item Description]]," ","%%",Table_Quantities[[#This Row],[5]]+ML+5-LEN(SUBSTITUTE(LEFT(Table_Quantities[[#This Row],[Pay Item Description]],(Table_Quantities[[#This Row],[5]]+ML+5))," ",""))))-1,LEN(Table_Quantities[[#This Row],[Pay Item Description]]))</f>
        <v>27</v>
      </c>
      <c r="AM81" s="195" t="str">
        <f>TRIM(MID(Table_Quantities[[#This Row],[Pay Item Description]],1,(Table_Quantities[[#This Row],[1]])))</f>
        <v>Erosion</v>
      </c>
      <c r="AN81" s="195" t="str">
        <f>TRIM(MID(Table_Quantities[[#This Row],[Pay Item Description]],Table_Quantities[[#This Row],[1]]+1,(Table_Quantities[[#This Row],[2]]-Table_Quantities[[#This Row],[1]])))</f>
        <v>Control, Silt</v>
      </c>
      <c r="AO81" s="195" t="str">
        <f>TRIM(MID(Table_Quantities[[#This Row],[Pay Item Description]],Table_Quantities[[#This Row],[2]]+1,(Table_Quantities[[#This Row],[3]]-Table_Quantities[[#This Row],[2]])))</f>
        <v>Fence</v>
      </c>
      <c r="AP81" s="195" t="str">
        <f>TRIM(MID(Table_Quantities[[#This Row],[Pay Item Description]],Table_Quantities[[#This Row],[3]]+1,(Table_Quantities[[#This Row],[4]]-Table_Quantities[[#This Row],[3]])))</f>
        <v/>
      </c>
      <c r="AQ81" s="195" t="str">
        <f>TRIM(MID(Table_Quantities[[#This Row],[Pay Item Description]],Table_Quantities[[#This Row],[4]]+1,(Table_Quantities[[#This Row],[5]]-Table_Quantities[[#This Row],[4]])))</f>
        <v/>
      </c>
      <c r="AR81" s="195" t="str">
        <f>TRIM(MID(Table_Quantities[[#This Row],[Pay Item Description]],Table_Quantities[[#This Row],[5]]+1,(Table_Quantities[[#This Row],[6]]-Table_Quantities[[#This Row],[5]])))</f>
        <v/>
      </c>
      <c r="AS81" s="195">
        <f>IF(ISBLANK(Table_Quantities[[#This Row],[Funding Code]]),"",INDEX(Table_Funding[#Data],MATCH(Table_Quantities[[#This Row],[Funding Code]],Table_Funding[Funding Code],0),MATCH("Bridge Number",Table_Funding[#Headers],0)))</f>
        <v>0</v>
      </c>
      <c r="AT81"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Silt Fence</v>
      </c>
      <c r="AU81" s="197"/>
      <c r="AV81" s="197"/>
      <c r="AW81" s="204"/>
      <c r="AX81" s="204"/>
      <c r="AY81" s="204"/>
    </row>
    <row r="82" spans="1:51" s="10" customFormat="1" hidden="1" x14ac:dyDescent="0.25">
      <c r="A82" s="245"/>
      <c r="B82" s="132" t="s">
        <v>7944</v>
      </c>
      <c r="C82" s="200" t="s">
        <v>14714</v>
      </c>
      <c r="D82" s="65" t="s">
        <v>14681</v>
      </c>
      <c r="E82" s="66"/>
      <c r="F82" s="66"/>
      <c r="G82" s="65"/>
      <c r="H82" s="161" t="str">
        <f>IF(ISBLANK(Table_Quantities[[#This Row],[Pay Item]]),"",INDEX(Table_PayItems[],MATCH(Table_Quantities[[#This Row],[Pay Item]],Table_PayItems[Concentrated Name],0),ITEM_NO))</f>
        <v>2080036</v>
      </c>
      <c r="I82" s="201" t="s">
        <v>14684</v>
      </c>
      <c r="J82" s="254"/>
      <c r="K82" s="202">
        <v>42</v>
      </c>
      <c r="L82" s="193" t="str">
        <f>IF(ISBLANK(Table_Quantities[[#This Row],[Pay Item]]),"",INDEX(Table_PayItems[#Data],MATCH(Table_Quantities[[#This Row],[Pay Item]],Table_PayItems[Concentrated Name],0),ITEM_UNITS))</f>
        <v>Ft</v>
      </c>
      <c r="M82" s="166"/>
      <c r="N82" s="194" t="str">
        <f>IF(AND(Table_Quantities[[#This Row],[Unit Price]]&gt;0,NOT(ISBLANK(Table_Quantities[[#This Row],[QuantityCalc]]))),Table_Quantities[[#This Row],[QuantityCalc]]*Table_Quantities[[#This Row],[Unit Price]],"")</f>
        <v/>
      </c>
      <c r="O82" s="194" t="str">
        <f>IF(OR(ISBLANK(Table_Quantities[[#This Row],[Funding Code]]),ISBLANK(Table_Quantities[[#This Row],[BreakdownID]])),"",Table_Quantities[[#This Row],[Funding Code]]&amp;" - "&amp;Table_Quantities[[#This Row],[BreakdownID]])</f>
        <v>123456 - 0001 - 80</v>
      </c>
      <c r="P82" s="194">
        <v>78</v>
      </c>
      <c r="Q82" s="194" t="str">
        <f>IF(ISBLANK(Table_Quantities[[#This Row],[Funding Code]]),"","JN "&amp;INDEX(Table_Funding[#Data],MATCH(Table_Quantities[[#This Row],[Funding Code]],Table_Funding[Funding Code],0),2))</f>
        <v>JN 123456</v>
      </c>
      <c r="R82" s="195" t="str">
        <f>IF(ISBLANK(Table_Quantities[[#This Row],[Pay Item]]),"",INDEX(Table_PayItems[#Data],MATCH(Table_Quantities[[#This Row],[Pay Item]],Table_PayItems[Concentrated Name],0),ITEM_SSSP))</f>
        <v>208A, 910A</v>
      </c>
      <c r="S82" s="201"/>
      <c r="T82" s="200"/>
      <c r="U82" s="200"/>
      <c r="V82" s="193">
        <v>42</v>
      </c>
      <c r="W82" s="195" t="str">
        <f>IF(ISBLANK(Table_Quantities[[#This Row],[Pay Item]]),"",INDEX(Table_PayItems[#Data],MATCH(Table_Quantities[[#This Row],[Pay Item]],Table_PayItems[Concentrated Name],0),ITEM_DESCRIPTION))</f>
        <v>Erosion Control, Silt Fence</v>
      </c>
      <c r="X82" s="195" t="str">
        <f>IF(Table_Quantities[[#This Row],[Supplementary Description]]="","",IF(LEN(Table_Quantities[[#This Row],[Supplementary Description]])&gt;40, LEFT(Table_Quantities[[#This Row],[Supplementary Description]],40), Table_Quantities[[#This Row],[Supplementary Description]]))</f>
        <v/>
      </c>
      <c r="Y82" s="200" t="str">
        <f>IF(LEN(Table_Quantities[[#This Row],[Supplementary Description]])&gt;40, RIGHT(Table_Quantities[[#This Row],[Supplementary Description]],LEN(Table_Quantities[[#This Row],[Supplementary Description]])-40), "")</f>
        <v/>
      </c>
      <c r="Z82"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82"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4125</v>
      </c>
      <c r="AB82" s="195" t="str">
        <f>IF(MID(Table_Quantities[Item No.],4,1)="7",Table_Quantities[[#This Row],[Supplemental1]]&amp;Table_Quantities[[#This Row],[Supplemental2]],Table_Quantities[[#This Row],[Description]])</f>
        <v>Erosion Control, Silt Fence</v>
      </c>
      <c r="AC82"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16</v>
      </c>
      <c r="AD82" s="195" t="str">
        <f>IF(ISBLANK(Table_Quantities[[#This Row],[Funding Code]]),"",RIGHT(Table_Quantities[[#This Row],[Funding Code]],4))</f>
        <v>0001</v>
      </c>
      <c r="AE82" s="195" t="str">
        <f>IF(ISBLANK(Table_Quantities[[#This Row],[Funding Code]]),"","CAT "&amp;Table_Quantities[[#This Row],[Category]])</f>
        <v>CAT 0001</v>
      </c>
      <c r="AF82"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82" s="195">
        <f>IFERROR(FIND("%%",SUBSTITUTE(Table_Quantities[[#This Row],[Pay Item Description]]," ","%%",ML-LEN(SUBSTITUTE(LEFT(Table_Quantities[[#This Row],[Pay Item Description]],ML)," ","")))),LEN(Table_Quantities[[#This Row],[Pay Item Description]]))</f>
        <v>8</v>
      </c>
      <c r="AH82" s="195">
        <f>IFERROR(FIND("%%",SUBSTITUTE(Table_Quantities[[#This Row],[Pay Item Description]]," ","%%",Table_Quantities[[#This Row],[1]]+ML+1-LEN(SUBSTITUTE(LEFT(Table_Quantities[[#This Row],[Pay Item Description]],(Table_Quantities[[#This Row],[1]]+ML+1))," ",""))))-1,LEN(Table_Quantities[[#This Row],[Pay Item Description]]))</f>
        <v>21</v>
      </c>
      <c r="AI82" s="195">
        <f>IFERROR(FIND("%%",SUBSTITUTE(Table_Quantities[[#This Row],[Pay Item Description]]," ","%%",Table_Quantities[[#This Row],[2]]+ML+2-LEN(SUBSTITUTE(LEFT(Table_Quantities[[#This Row],[Pay Item Description]],(Table_Quantities[[#This Row],[2]]+ML+2))," ",""))))-1,LEN(Table_Quantities[[#This Row],[Pay Item Description]]))</f>
        <v>27</v>
      </c>
      <c r="AJ82" s="195">
        <f>IFERROR(FIND("%%",SUBSTITUTE(Table_Quantities[[#This Row],[Pay Item Description]]," ","%%",Table_Quantities[[#This Row],[3]]+ML+3-LEN(SUBSTITUTE(LEFT(Table_Quantities[[#This Row],[Pay Item Description]],(Table_Quantities[[#This Row],[3]]+ML+3))," ",""))))-1,LEN(Table_Quantities[[#This Row],[Pay Item Description]]))</f>
        <v>27</v>
      </c>
      <c r="AK82" s="195">
        <f>IFERROR(FIND("%%",SUBSTITUTE(Table_Quantities[[#This Row],[Pay Item Description]]," ","%%",Table_Quantities[[#This Row],[4]]+ML+4-LEN(SUBSTITUTE(LEFT(Table_Quantities[[#This Row],[Pay Item Description]],(Table_Quantities[[#This Row],[4]]+ML+4))," ",""))))-1,LEN(Table_Quantities[[#This Row],[Pay Item Description]]))</f>
        <v>27</v>
      </c>
      <c r="AL82" s="195">
        <f>IFERROR(FIND("%%",SUBSTITUTE(Table_Quantities[[#This Row],[Pay Item Description]]," ","%%",Table_Quantities[[#This Row],[5]]+ML+5-LEN(SUBSTITUTE(LEFT(Table_Quantities[[#This Row],[Pay Item Description]],(Table_Quantities[[#This Row],[5]]+ML+5))," ",""))))-1,LEN(Table_Quantities[[#This Row],[Pay Item Description]]))</f>
        <v>27</v>
      </c>
      <c r="AM82" s="195" t="str">
        <f>TRIM(MID(Table_Quantities[[#This Row],[Pay Item Description]],1,(Table_Quantities[[#This Row],[1]])))</f>
        <v>Erosion</v>
      </c>
      <c r="AN82" s="195" t="str">
        <f>TRIM(MID(Table_Quantities[[#This Row],[Pay Item Description]],Table_Quantities[[#This Row],[1]]+1,(Table_Quantities[[#This Row],[2]]-Table_Quantities[[#This Row],[1]])))</f>
        <v>Control, Silt</v>
      </c>
      <c r="AO82" s="195" t="str">
        <f>TRIM(MID(Table_Quantities[[#This Row],[Pay Item Description]],Table_Quantities[[#This Row],[2]]+1,(Table_Quantities[[#This Row],[3]]-Table_Quantities[[#This Row],[2]])))</f>
        <v>Fence</v>
      </c>
      <c r="AP82" s="195" t="str">
        <f>TRIM(MID(Table_Quantities[[#This Row],[Pay Item Description]],Table_Quantities[[#This Row],[3]]+1,(Table_Quantities[[#This Row],[4]]-Table_Quantities[[#This Row],[3]])))</f>
        <v/>
      </c>
      <c r="AQ82" s="195" t="str">
        <f>TRIM(MID(Table_Quantities[[#This Row],[Pay Item Description]],Table_Quantities[[#This Row],[4]]+1,(Table_Quantities[[#This Row],[5]]-Table_Quantities[[#This Row],[4]])))</f>
        <v/>
      </c>
      <c r="AR82" s="195" t="str">
        <f>TRIM(MID(Table_Quantities[[#This Row],[Pay Item Description]],Table_Quantities[[#This Row],[5]]+1,(Table_Quantities[[#This Row],[6]]-Table_Quantities[[#This Row],[5]])))</f>
        <v/>
      </c>
      <c r="AS82" s="195">
        <f>IF(ISBLANK(Table_Quantities[[#This Row],[Funding Code]]),"",INDEX(Table_Funding[#Data],MATCH(Table_Quantities[[#This Row],[Funding Code]],Table_Funding[Funding Code],0),MATCH("Bridge Number",Table_Funding[#Headers],0)))</f>
        <v>0</v>
      </c>
      <c r="AT82"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Silt Fence</v>
      </c>
      <c r="AU82" s="197"/>
      <c r="AV82" s="197"/>
      <c r="AW82" s="204"/>
      <c r="AX82" s="204"/>
      <c r="AY82" s="204"/>
    </row>
    <row r="83" spans="1:51" s="10" customFormat="1" hidden="1" x14ac:dyDescent="0.25">
      <c r="A83" s="245"/>
      <c r="B83" s="132" t="s">
        <v>7944</v>
      </c>
      <c r="C83" s="200" t="s">
        <v>14714</v>
      </c>
      <c r="D83" s="65" t="s">
        <v>14681</v>
      </c>
      <c r="E83" s="66"/>
      <c r="F83" s="66"/>
      <c r="G83" s="65"/>
      <c r="H83" s="161" t="str">
        <f>IF(ISBLANK(Table_Quantities[[#This Row],[Pay Item]]),"",INDEX(Table_PayItems[],MATCH(Table_Quantities[[#This Row],[Pay Item]],Table_PayItems[Concentrated Name],0),ITEM_NO))</f>
        <v>2080036</v>
      </c>
      <c r="I83" s="201" t="s">
        <v>14684</v>
      </c>
      <c r="J83" s="254"/>
      <c r="K83" s="202">
        <v>162</v>
      </c>
      <c r="L83" s="193" t="str">
        <f>IF(ISBLANK(Table_Quantities[[#This Row],[Pay Item]]),"",INDEX(Table_PayItems[#Data],MATCH(Table_Quantities[[#This Row],[Pay Item]],Table_PayItems[Concentrated Name],0),ITEM_UNITS))</f>
        <v>Ft</v>
      </c>
      <c r="M83" s="166"/>
      <c r="N83" s="194" t="str">
        <f>IF(AND(Table_Quantities[[#This Row],[Unit Price]]&gt;0,NOT(ISBLANK(Table_Quantities[[#This Row],[QuantityCalc]]))),Table_Quantities[[#This Row],[QuantityCalc]]*Table_Quantities[[#This Row],[Unit Price]],"")</f>
        <v/>
      </c>
      <c r="O83" s="194" t="str">
        <f>IF(OR(ISBLANK(Table_Quantities[[#This Row],[Funding Code]]),ISBLANK(Table_Quantities[[#This Row],[BreakdownID]])),"",Table_Quantities[[#This Row],[Funding Code]]&amp;" - "&amp;Table_Quantities[[#This Row],[BreakdownID]])</f>
        <v>123456 - 0001 - 80</v>
      </c>
      <c r="P83" s="194">
        <v>79</v>
      </c>
      <c r="Q83" s="194" t="str">
        <f>IF(ISBLANK(Table_Quantities[[#This Row],[Funding Code]]),"","JN "&amp;INDEX(Table_Funding[#Data],MATCH(Table_Quantities[[#This Row],[Funding Code]],Table_Funding[Funding Code],0),2))</f>
        <v>JN 123456</v>
      </c>
      <c r="R83" s="195" t="str">
        <f>IF(ISBLANK(Table_Quantities[[#This Row],[Pay Item]]),"",INDEX(Table_PayItems[#Data],MATCH(Table_Quantities[[#This Row],[Pay Item]],Table_PayItems[Concentrated Name],0),ITEM_SSSP))</f>
        <v>208A, 910A</v>
      </c>
      <c r="S83" s="201"/>
      <c r="T83" s="200"/>
      <c r="U83" s="200"/>
      <c r="V83" s="193">
        <v>162</v>
      </c>
      <c r="W83" s="195" t="str">
        <f>IF(ISBLANK(Table_Quantities[[#This Row],[Pay Item]]),"",INDEX(Table_PayItems[#Data],MATCH(Table_Quantities[[#This Row],[Pay Item]],Table_PayItems[Concentrated Name],0),ITEM_DESCRIPTION))</f>
        <v>Erosion Control, Silt Fence</v>
      </c>
      <c r="X83" s="195" t="str">
        <f>IF(Table_Quantities[[#This Row],[Supplementary Description]]="","",IF(LEN(Table_Quantities[[#This Row],[Supplementary Description]])&gt;40, LEFT(Table_Quantities[[#This Row],[Supplementary Description]],40), Table_Quantities[[#This Row],[Supplementary Description]]))</f>
        <v/>
      </c>
      <c r="Y83" s="200" t="str">
        <f>IF(LEN(Table_Quantities[[#This Row],[Supplementary Description]])&gt;40, RIGHT(Table_Quantities[[#This Row],[Supplementary Description]],LEN(Table_Quantities[[#This Row],[Supplementary Description]])-40), "")</f>
        <v/>
      </c>
      <c r="Z83"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83"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4125</v>
      </c>
      <c r="AB83" s="195" t="str">
        <f>IF(MID(Table_Quantities[Item No.],4,1)="7",Table_Quantities[[#This Row],[Supplemental1]]&amp;Table_Quantities[[#This Row],[Supplemental2]],Table_Quantities[[#This Row],[Description]])</f>
        <v>Erosion Control, Silt Fence</v>
      </c>
      <c r="AC83"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17</v>
      </c>
      <c r="AD83" s="195" t="str">
        <f>IF(ISBLANK(Table_Quantities[[#This Row],[Funding Code]]),"",RIGHT(Table_Quantities[[#This Row],[Funding Code]],4))</f>
        <v>0001</v>
      </c>
      <c r="AE83" s="195" t="str">
        <f>IF(ISBLANK(Table_Quantities[[#This Row],[Funding Code]]),"","CAT "&amp;Table_Quantities[[#This Row],[Category]])</f>
        <v>CAT 0001</v>
      </c>
      <c r="AF83"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83" s="195">
        <f>IFERROR(FIND("%%",SUBSTITUTE(Table_Quantities[[#This Row],[Pay Item Description]]," ","%%",ML-LEN(SUBSTITUTE(LEFT(Table_Quantities[[#This Row],[Pay Item Description]],ML)," ","")))),LEN(Table_Quantities[[#This Row],[Pay Item Description]]))</f>
        <v>8</v>
      </c>
      <c r="AH83" s="195">
        <f>IFERROR(FIND("%%",SUBSTITUTE(Table_Quantities[[#This Row],[Pay Item Description]]," ","%%",Table_Quantities[[#This Row],[1]]+ML+1-LEN(SUBSTITUTE(LEFT(Table_Quantities[[#This Row],[Pay Item Description]],(Table_Quantities[[#This Row],[1]]+ML+1))," ",""))))-1,LEN(Table_Quantities[[#This Row],[Pay Item Description]]))</f>
        <v>21</v>
      </c>
      <c r="AI83" s="195">
        <f>IFERROR(FIND("%%",SUBSTITUTE(Table_Quantities[[#This Row],[Pay Item Description]]," ","%%",Table_Quantities[[#This Row],[2]]+ML+2-LEN(SUBSTITUTE(LEFT(Table_Quantities[[#This Row],[Pay Item Description]],(Table_Quantities[[#This Row],[2]]+ML+2))," ",""))))-1,LEN(Table_Quantities[[#This Row],[Pay Item Description]]))</f>
        <v>27</v>
      </c>
      <c r="AJ83" s="195">
        <f>IFERROR(FIND("%%",SUBSTITUTE(Table_Quantities[[#This Row],[Pay Item Description]]," ","%%",Table_Quantities[[#This Row],[3]]+ML+3-LEN(SUBSTITUTE(LEFT(Table_Quantities[[#This Row],[Pay Item Description]],(Table_Quantities[[#This Row],[3]]+ML+3))," ",""))))-1,LEN(Table_Quantities[[#This Row],[Pay Item Description]]))</f>
        <v>27</v>
      </c>
      <c r="AK83" s="195">
        <f>IFERROR(FIND("%%",SUBSTITUTE(Table_Quantities[[#This Row],[Pay Item Description]]," ","%%",Table_Quantities[[#This Row],[4]]+ML+4-LEN(SUBSTITUTE(LEFT(Table_Quantities[[#This Row],[Pay Item Description]],(Table_Quantities[[#This Row],[4]]+ML+4))," ",""))))-1,LEN(Table_Quantities[[#This Row],[Pay Item Description]]))</f>
        <v>27</v>
      </c>
      <c r="AL83" s="195">
        <f>IFERROR(FIND("%%",SUBSTITUTE(Table_Quantities[[#This Row],[Pay Item Description]]," ","%%",Table_Quantities[[#This Row],[5]]+ML+5-LEN(SUBSTITUTE(LEFT(Table_Quantities[[#This Row],[Pay Item Description]],(Table_Quantities[[#This Row],[5]]+ML+5))," ",""))))-1,LEN(Table_Quantities[[#This Row],[Pay Item Description]]))</f>
        <v>27</v>
      </c>
      <c r="AM83" s="195" t="str">
        <f>TRIM(MID(Table_Quantities[[#This Row],[Pay Item Description]],1,(Table_Quantities[[#This Row],[1]])))</f>
        <v>Erosion</v>
      </c>
      <c r="AN83" s="195" t="str">
        <f>TRIM(MID(Table_Quantities[[#This Row],[Pay Item Description]],Table_Quantities[[#This Row],[1]]+1,(Table_Quantities[[#This Row],[2]]-Table_Quantities[[#This Row],[1]])))</f>
        <v>Control, Silt</v>
      </c>
      <c r="AO83" s="195" t="str">
        <f>TRIM(MID(Table_Quantities[[#This Row],[Pay Item Description]],Table_Quantities[[#This Row],[2]]+1,(Table_Quantities[[#This Row],[3]]-Table_Quantities[[#This Row],[2]])))</f>
        <v>Fence</v>
      </c>
      <c r="AP83" s="195" t="str">
        <f>TRIM(MID(Table_Quantities[[#This Row],[Pay Item Description]],Table_Quantities[[#This Row],[3]]+1,(Table_Quantities[[#This Row],[4]]-Table_Quantities[[#This Row],[3]])))</f>
        <v/>
      </c>
      <c r="AQ83" s="195" t="str">
        <f>TRIM(MID(Table_Quantities[[#This Row],[Pay Item Description]],Table_Quantities[[#This Row],[4]]+1,(Table_Quantities[[#This Row],[5]]-Table_Quantities[[#This Row],[4]])))</f>
        <v/>
      </c>
      <c r="AR83" s="195" t="str">
        <f>TRIM(MID(Table_Quantities[[#This Row],[Pay Item Description]],Table_Quantities[[#This Row],[5]]+1,(Table_Quantities[[#This Row],[6]]-Table_Quantities[[#This Row],[5]])))</f>
        <v/>
      </c>
      <c r="AS83" s="195">
        <f>IF(ISBLANK(Table_Quantities[[#This Row],[Funding Code]]),"",INDEX(Table_Funding[#Data],MATCH(Table_Quantities[[#This Row],[Funding Code]],Table_Funding[Funding Code],0),MATCH("Bridge Number",Table_Funding[#Headers],0)))</f>
        <v>0</v>
      </c>
      <c r="AT83"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Silt Fence</v>
      </c>
      <c r="AU83" s="197"/>
      <c r="AV83" s="197"/>
      <c r="AW83" s="204"/>
      <c r="AX83" s="204"/>
      <c r="AY83" s="204"/>
    </row>
    <row r="84" spans="1:51" s="10" customFormat="1" hidden="1" x14ac:dyDescent="0.25">
      <c r="A84" s="245"/>
      <c r="B84" s="132" t="s">
        <v>7944</v>
      </c>
      <c r="C84" s="200" t="s">
        <v>14714</v>
      </c>
      <c r="D84" s="65" t="s">
        <v>14681</v>
      </c>
      <c r="E84" s="66"/>
      <c r="F84" s="66"/>
      <c r="G84" s="65"/>
      <c r="H84" s="161" t="str">
        <f>IF(ISBLANK(Table_Quantities[[#This Row],[Pay Item]]),"",INDEX(Table_PayItems[],MATCH(Table_Quantities[[#This Row],[Pay Item]],Table_PayItems[Concentrated Name],0),ITEM_NO))</f>
        <v>2080036</v>
      </c>
      <c r="I84" s="201" t="s">
        <v>14684</v>
      </c>
      <c r="J84" s="254"/>
      <c r="K84" s="202">
        <v>84</v>
      </c>
      <c r="L84" s="193" t="str">
        <f>IF(ISBLANK(Table_Quantities[[#This Row],[Pay Item]]),"",INDEX(Table_PayItems[#Data],MATCH(Table_Quantities[[#This Row],[Pay Item]],Table_PayItems[Concentrated Name],0),ITEM_UNITS))</f>
        <v>Ft</v>
      </c>
      <c r="M84" s="166"/>
      <c r="N84" s="194" t="str">
        <f>IF(AND(Table_Quantities[[#This Row],[Unit Price]]&gt;0,NOT(ISBLANK(Table_Quantities[[#This Row],[QuantityCalc]]))),Table_Quantities[[#This Row],[QuantityCalc]]*Table_Quantities[[#This Row],[Unit Price]],"")</f>
        <v/>
      </c>
      <c r="O84" s="194" t="str">
        <f>IF(OR(ISBLANK(Table_Quantities[[#This Row],[Funding Code]]),ISBLANK(Table_Quantities[[#This Row],[BreakdownID]])),"",Table_Quantities[[#This Row],[Funding Code]]&amp;" - "&amp;Table_Quantities[[#This Row],[BreakdownID]])</f>
        <v>123456 - 0001 - 80</v>
      </c>
      <c r="P84" s="194">
        <v>80</v>
      </c>
      <c r="Q84" s="194" t="str">
        <f>IF(ISBLANK(Table_Quantities[[#This Row],[Funding Code]]),"","JN "&amp;INDEX(Table_Funding[#Data],MATCH(Table_Quantities[[#This Row],[Funding Code]],Table_Funding[Funding Code],0),2))</f>
        <v>JN 123456</v>
      </c>
      <c r="R84" s="195" t="str">
        <f>IF(ISBLANK(Table_Quantities[[#This Row],[Pay Item]]),"",INDEX(Table_PayItems[#Data],MATCH(Table_Quantities[[#This Row],[Pay Item]],Table_PayItems[Concentrated Name],0),ITEM_SSSP))</f>
        <v>208A, 910A</v>
      </c>
      <c r="S84" s="201"/>
      <c r="T84" s="200"/>
      <c r="U84" s="200"/>
      <c r="V84" s="193">
        <v>84</v>
      </c>
      <c r="W84" s="195" t="str">
        <f>IF(ISBLANK(Table_Quantities[[#This Row],[Pay Item]]),"",INDEX(Table_PayItems[#Data],MATCH(Table_Quantities[[#This Row],[Pay Item]],Table_PayItems[Concentrated Name],0),ITEM_DESCRIPTION))</f>
        <v>Erosion Control, Silt Fence</v>
      </c>
      <c r="X84" s="195" t="str">
        <f>IF(Table_Quantities[[#This Row],[Supplementary Description]]="","",IF(LEN(Table_Quantities[[#This Row],[Supplementary Description]])&gt;40, LEFT(Table_Quantities[[#This Row],[Supplementary Description]],40), Table_Quantities[[#This Row],[Supplementary Description]]))</f>
        <v/>
      </c>
      <c r="Y84" s="200" t="str">
        <f>IF(LEN(Table_Quantities[[#This Row],[Supplementary Description]])&gt;40, RIGHT(Table_Quantities[[#This Row],[Supplementary Description]],LEN(Table_Quantities[[#This Row],[Supplementary Description]])-40), "")</f>
        <v/>
      </c>
      <c r="Z84"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84"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4125</v>
      </c>
      <c r="AB84" s="195" t="str">
        <f>IF(MID(Table_Quantities[Item No.],4,1)="7",Table_Quantities[[#This Row],[Supplemental1]]&amp;Table_Quantities[[#This Row],[Supplemental2]],Table_Quantities[[#This Row],[Description]])</f>
        <v>Erosion Control, Silt Fence</v>
      </c>
      <c r="AC84"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18</v>
      </c>
      <c r="AD84" s="195" t="str">
        <f>IF(ISBLANK(Table_Quantities[[#This Row],[Funding Code]]),"",RIGHT(Table_Quantities[[#This Row],[Funding Code]],4))</f>
        <v>0001</v>
      </c>
      <c r="AE84" s="195" t="str">
        <f>IF(ISBLANK(Table_Quantities[[#This Row],[Funding Code]]),"","CAT "&amp;Table_Quantities[[#This Row],[Category]])</f>
        <v>CAT 0001</v>
      </c>
      <c r="AF84"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84" s="195">
        <f>IFERROR(FIND("%%",SUBSTITUTE(Table_Quantities[[#This Row],[Pay Item Description]]," ","%%",ML-LEN(SUBSTITUTE(LEFT(Table_Quantities[[#This Row],[Pay Item Description]],ML)," ","")))),LEN(Table_Quantities[[#This Row],[Pay Item Description]]))</f>
        <v>8</v>
      </c>
      <c r="AH84" s="195">
        <f>IFERROR(FIND("%%",SUBSTITUTE(Table_Quantities[[#This Row],[Pay Item Description]]," ","%%",Table_Quantities[[#This Row],[1]]+ML+1-LEN(SUBSTITUTE(LEFT(Table_Quantities[[#This Row],[Pay Item Description]],(Table_Quantities[[#This Row],[1]]+ML+1))," ",""))))-1,LEN(Table_Quantities[[#This Row],[Pay Item Description]]))</f>
        <v>21</v>
      </c>
      <c r="AI84" s="195">
        <f>IFERROR(FIND("%%",SUBSTITUTE(Table_Quantities[[#This Row],[Pay Item Description]]," ","%%",Table_Quantities[[#This Row],[2]]+ML+2-LEN(SUBSTITUTE(LEFT(Table_Quantities[[#This Row],[Pay Item Description]],(Table_Quantities[[#This Row],[2]]+ML+2))," ",""))))-1,LEN(Table_Quantities[[#This Row],[Pay Item Description]]))</f>
        <v>27</v>
      </c>
      <c r="AJ84" s="195">
        <f>IFERROR(FIND("%%",SUBSTITUTE(Table_Quantities[[#This Row],[Pay Item Description]]," ","%%",Table_Quantities[[#This Row],[3]]+ML+3-LEN(SUBSTITUTE(LEFT(Table_Quantities[[#This Row],[Pay Item Description]],(Table_Quantities[[#This Row],[3]]+ML+3))," ",""))))-1,LEN(Table_Quantities[[#This Row],[Pay Item Description]]))</f>
        <v>27</v>
      </c>
      <c r="AK84" s="195">
        <f>IFERROR(FIND("%%",SUBSTITUTE(Table_Quantities[[#This Row],[Pay Item Description]]," ","%%",Table_Quantities[[#This Row],[4]]+ML+4-LEN(SUBSTITUTE(LEFT(Table_Quantities[[#This Row],[Pay Item Description]],(Table_Quantities[[#This Row],[4]]+ML+4))," ",""))))-1,LEN(Table_Quantities[[#This Row],[Pay Item Description]]))</f>
        <v>27</v>
      </c>
      <c r="AL84" s="195">
        <f>IFERROR(FIND("%%",SUBSTITUTE(Table_Quantities[[#This Row],[Pay Item Description]]," ","%%",Table_Quantities[[#This Row],[5]]+ML+5-LEN(SUBSTITUTE(LEFT(Table_Quantities[[#This Row],[Pay Item Description]],(Table_Quantities[[#This Row],[5]]+ML+5))," ",""))))-1,LEN(Table_Quantities[[#This Row],[Pay Item Description]]))</f>
        <v>27</v>
      </c>
      <c r="AM84" s="195" t="str">
        <f>TRIM(MID(Table_Quantities[[#This Row],[Pay Item Description]],1,(Table_Quantities[[#This Row],[1]])))</f>
        <v>Erosion</v>
      </c>
      <c r="AN84" s="195" t="str">
        <f>TRIM(MID(Table_Quantities[[#This Row],[Pay Item Description]],Table_Quantities[[#This Row],[1]]+1,(Table_Quantities[[#This Row],[2]]-Table_Quantities[[#This Row],[1]])))</f>
        <v>Control, Silt</v>
      </c>
      <c r="AO84" s="195" t="str">
        <f>TRIM(MID(Table_Quantities[[#This Row],[Pay Item Description]],Table_Quantities[[#This Row],[2]]+1,(Table_Quantities[[#This Row],[3]]-Table_Quantities[[#This Row],[2]])))</f>
        <v>Fence</v>
      </c>
      <c r="AP84" s="195" t="str">
        <f>TRIM(MID(Table_Quantities[[#This Row],[Pay Item Description]],Table_Quantities[[#This Row],[3]]+1,(Table_Quantities[[#This Row],[4]]-Table_Quantities[[#This Row],[3]])))</f>
        <v/>
      </c>
      <c r="AQ84" s="195" t="str">
        <f>TRIM(MID(Table_Quantities[[#This Row],[Pay Item Description]],Table_Quantities[[#This Row],[4]]+1,(Table_Quantities[[#This Row],[5]]-Table_Quantities[[#This Row],[4]])))</f>
        <v/>
      </c>
      <c r="AR84" s="195" t="str">
        <f>TRIM(MID(Table_Quantities[[#This Row],[Pay Item Description]],Table_Quantities[[#This Row],[5]]+1,(Table_Quantities[[#This Row],[6]]-Table_Quantities[[#This Row],[5]])))</f>
        <v/>
      </c>
      <c r="AS84" s="195">
        <f>IF(ISBLANK(Table_Quantities[[#This Row],[Funding Code]]),"",INDEX(Table_Funding[#Data],MATCH(Table_Quantities[[#This Row],[Funding Code]],Table_Funding[Funding Code],0),MATCH("Bridge Number",Table_Funding[#Headers],0)))</f>
        <v>0</v>
      </c>
      <c r="AT84"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Silt Fence</v>
      </c>
      <c r="AU84" s="197"/>
      <c r="AV84" s="197"/>
      <c r="AW84" s="204"/>
      <c r="AX84" s="204"/>
      <c r="AY84" s="204"/>
    </row>
    <row r="85" spans="1:51" s="10" customFormat="1" hidden="1" x14ac:dyDescent="0.25">
      <c r="A85" s="245"/>
      <c r="B85" s="132" t="s">
        <v>7944</v>
      </c>
      <c r="C85" s="200" t="s">
        <v>14714</v>
      </c>
      <c r="D85" s="65" t="s">
        <v>14681</v>
      </c>
      <c r="E85" s="66"/>
      <c r="F85" s="66"/>
      <c r="G85" s="65"/>
      <c r="H85" s="161" t="str">
        <f>IF(ISBLANK(Table_Quantities[[#This Row],[Pay Item]]),"",INDEX(Table_PayItems[],MATCH(Table_Quantities[[#This Row],[Pay Item]],Table_PayItems[Concentrated Name],0),ITEM_NO))</f>
        <v>2080036</v>
      </c>
      <c r="I85" s="201" t="s">
        <v>14684</v>
      </c>
      <c r="J85" s="254"/>
      <c r="K85" s="202">
        <v>84</v>
      </c>
      <c r="L85" s="193" t="str">
        <f>IF(ISBLANK(Table_Quantities[[#This Row],[Pay Item]]),"",INDEX(Table_PayItems[#Data],MATCH(Table_Quantities[[#This Row],[Pay Item]],Table_PayItems[Concentrated Name],0),ITEM_UNITS))</f>
        <v>Ft</v>
      </c>
      <c r="M85" s="166"/>
      <c r="N85" s="194" t="str">
        <f>IF(AND(Table_Quantities[[#This Row],[Unit Price]]&gt;0,NOT(ISBLANK(Table_Quantities[[#This Row],[QuantityCalc]]))),Table_Quantities[[#This Row],[QuantityCalc]]*Table_Quantities[[#This Row],[Unit Price]],"")</f>
        <v/>
      </c>
      <c r="O85" s="194" t="str">
        <f>IF(OR(ISBLANK(Table_Quantities[[#This Row],[Funding Code]]),ISBLANK(Table_Quantities[[#This Row],[BreakdownID]])),"",Table_Quantities[[#This Row],[Funding Code]]&amp;" - "&amp;Table_Quantities[[#This Row],[BreakdownID]])</f>
        <v>123456 - 0001 - 80</v>
      </c>
      <c r="P85" s="194">
        <v>81</v>
      </c>
      <c r="Q85" s="194" t="str">
        <f>IF(ISBLANK(Table_Quantities[[#This Row],[Funding Code]]),"","JN "&amp;INDEX(Table_Funding[#Data],MATCH(Table_Quantities[[#This Row],[Funding Code]],Table_Funding[Funding Code],0),2))</f>
        <v>JN 123456</v>
      </c>
      <c r="R85" s="195" t="str">
        <f>IF(ISBLANK(Table_Quantities[[#This Row],[Pay Item]]),"",INDEX(Table_PayItems[#Data],MATCH(Table_Quantities[[#This Row],[Pay Item]],Table_PayItems[Concentrated Name],0),ITEM_SSSP))</f>
        <v>208A, 910A</v>
      </c>
      <c r="S85" s="201"/>
      <c r="T85" s="200"/>
      <c r="U85" s="200"/>
      <c r="V85" s="193">
        <v>84</v>
      </c>
      <c r="W85" s="195" t="str">
        <f>IF(ISBLANK(Table_Quantities[[#This Row],[Pay Item]]),"",INDEX(Table_PayItems[#Data],MATCH(Table_Quantities[[#This Row],[Pay Item]],Table_PayItems[Concentrated Name],0),ITEM_DESCRIPTION))</f>
        <v>Erosion Control, Silt Fence</v>
      </c>
      <c r="X85" s="195" t="str">
        <f>IF(Table_Quantities[[#This Row],[Supplementary Description]]="","",IF(LEN(Table_Quantities[[#This Row],[Supplementary Description]])&gt;40, LEFT(Table_Quantities[[#This Row],[Supplementary Description]],40), Table_Quantities[[#This Row],[Supplementary Description]]))</f>
        <v/>
      </c>
      <c r="Y85" s="200" t="str">
        <f>IF(LEN(Table_Quantities[[#This Row],[Supplementary Description]])&gt;40, RIGHT(Table_Quantities[[#This Row],[Supplementary Description]],LEN(Table_Quantities[[#This Row],[Supplementary Description]])-40), "")</f>
        <v/>
      </c>
      <c r="Z85"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85"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4125</v>
      </c>
      <c r="AB85" s="195" t="str">
        <f>IF(MID(Table_Quantities[Item No.],4,1)="7",Table_Quantities[[#This Row],[Supplemental1]]&amp;Table_Quantities[[#This Row],[Supplemental2]],Table_Quantities[[#This Row],[Description]])</f>
        <v>Erosion Control, Silt Fence</v>
      </c>
      <c r="AC85"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19</v>
      </c>
      <c r="AD85" s="195" t="str">
        <f>IF(ISBLANK(Table_Quantities[[#This Row],[Funding Code]]),"",RIGHT(Table_Quantities[[#This Row],[Funding Code]],4))</f>
        <v>0001</v>
      </c>
      <c r="AE85" s="195" t="str">
        <f>IF(ISBLANK(Table_Quantities[[#This Row],[Funding Code]]),"","CAT "&amp;Table_Quantities[[#This Row],[Category]])</f>
        <v>CAT 0001</v>
      </c>
      <c r="AF85"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85" s="195">
        <f>IFERROR(FIND("%%",SUBSTITUTE(Table_Quantities[[#This Row],[Pay Item Description]]," ","%%",ML-LEN(SUBSTITUTE(LEFT(Table_Quantities[[#This Row],[Pay Item Description]],ML)," ","")))),LEN(Table_Quantities[[#This Row],[Pay Item Description]]))</f>
        <v>8</v>
      </c>
      <c r="AH85" s="195">
        <f>IFERROR(FIND("%%",SUBSTITUTE(Table_Quantities[[#This Row],[Pay Item Description]]," ","%%",Table_Quantities[[#This Row],[1]]+ML+1-LEN(SUBSTITUTE(LEFT(Table_Quantities[[#This Row],[Pay Item Description]],(Table_Quantities[[#This Row],[1]]+ML+1))," ",""))))-1,LEN(Table_Quantities[[#This Row],[Pay Item Description]]))</f>
        <v>21</v>
      </c>
      <c r="AI85" s="195">
        <f>IFERROR(FIND("%%",SUBSTITUTE(Table_Quantities[[#This Row],[Pay Item Description]]," ","%%",Table_Quantities[[#This Row],[2]]+ML+2-LEN(SUBSTITUTE(LEFT(Table_Quantities[[#This Row],[Pay Item Description]],(Table_Quantities[[#This Row],[2]]+ML+2))," ",""))))-1,LEN(Table_Quantities[[#This Row],[Pay Item Description]]))</f>
        <v>27</v>
      </c>
      <c r="AJ85" s="195">
        <f>IFERROR(FIND("%%",SUBSTITUTE(Table_Quantities[[#This Row],[Pay Item Description]]," ","%%",Table_Quantities[[#This Row],[3]]+ML+3-LEN(SUBSTITUTE(LEFT(Table_Quantities[[#This Row],[Pay Item Description]],(Table_Quantities[[#This Row],[3]]+ML+3))," ",""))))-1,LEN(Table_Quantities[[#This Row],[Pay Item Description]]))</f>
        <v>27</v>
      </c>
      <c r="AK85" s="195">
        <f>IFERROR(FIND("%%",SUBSTITUTE(Table_Quantities[[#This Row],[Pay Item Description]]," ","%%",Table_Quantities[[#This Row],[4]]+ML+4-LEN(SUBSTITUTE(LEFT(Table_Quantities[[#This Row],[Pay Item Description]],(Table_Quantities[[#This Row],[4]]+ML+4))," ",""))))-1,LEN(Table_Quantities[[#This Row],[Pay Item Description]]))</f>
        <v>27</v>
      </c>
      <c r="AL85" s="195">
        <f>IFERROR(FIND("%%",SUBSTITUTE(Table_Quantities[[#This Row],[Pay Item Description]]," ","%%",Table_Quantities[[#This Row],[5]]+ML+5-LEN(SUBSTITUTE(LEFT(Table_Quantities[[#This Row],[Pay Item Description]],(Table_Quantities[[#This Row],[5]]+ML+5))," ",""))))-1,LEN(Table_Quantities[[#This Row],[Pay Item Description]]))</f>
        <v>27</v>
      </c>
      <c r="AM85" s="195" t="str">
        <f>TRIM(MID(Table_Quantities[[#This Row],[Pay Item Description]],1,(Table_Quantities[[#This Row],[1]])))</f>
        <v>Erosion</v>
      </c>
      <c r="AN85" s="195" t="str">
        <f>TRIM(MID(Table_Quantities[[#This Row],[Pay Item Description]],Table_Quantities[[#This Row],[1]]+1,(Table_Quantities[[#This Row],[2]]-Table_Quantities[[#This Row],[1]])))</f>
        <v>Control, Silt</v>
      </c>
      <c r="AO85" s="195" t="str">
        <f>TRIM(MID(Table_Quantities[[#This Row],[Pay Item Description]],Table_Quantities[[#This Row],[2]]+1,(Table_Quantities[[#This Row],[3]]-Table_Quantities[[#This Row],[2]])))</f>
        <v>Fence</v>
      </c>
      <c r="AP85" s="195" t="str">
        <f>TRIM(MID(Table_Quantities[[#This Row],[Pay Item Description]],Table_Quantities[[#This Row],[3]]+1,(Table_Quantities[[#This Row],[4]]-Table_Quantities[[#This Row],[3]])))</f>
        <v/>
      </c>
      <c r="AQ85" s="195" t="str">
        <f>TRIM(MID(Table_Quantities[[#This Row],[Pay Item Description]],Table_Quantities[[#This Row],[4]]+1,(Table_Quantities[[#This Row],[5]]-Table_Quantities[[#This Row],[4]])))</f>
        <v/>
      </c>
      <c r="AR85" s="195" t="str">
        <f>TRIM(MID(Table_Quantities[[#This Row],[Pay Item Description]],Table_Quantities[[#This Row],[5]]+1,(Table_Quantities[[#This Row],[6]]-Table_Quantities[[#This Row],[5]])))</f>
        <v/>
      </c>
      <c r="AS85" s="195">
        <f>IF(ISBLANK(Table_Quantities[[#This Row],[Funding Code]]),"",INDEX(Table_Funding[#Data],MATCH(Table_Quantities[[#This Row],[Funding Code]],Table_Funding[Funding Code],0),MATCH("Bridge Number",Table_Funding[#Headers],0)))</f>
        <v>0</v>
      </c>
      <c r="AT85"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Silt Fence</v>
      </c>
      <c r="AU85" s="197"/>
      <c r="AV85" s="197"/>
      <c r="AW85" s="204"/>
      <c r="AX85" s="204"/>
      <c r="AY85" s="204"/>
    </row>
    <row r="86" spans="1:51" s="10" customFormat="1" hidden="1" x14ac:dyDescent="0.25">
      <c r="A86" s="245"/>
      <c r="B86" s="132" t="s">
        <v>7944</v>
      </c>
      <c r="C86" s="200" t="s">
        <v>14714</v>
      </c>
      <c r="D86" s="65" t="s">
        <v>14681</v>
      </c>
      <c r="E86" s="66"/>
      <c r="F86" s="66"/>
      <c r="G86" s="65"/>
      <c r="H86" s="161" t="str">
        <f>IF(ISBLANK(Table_Quantities[[#This Row],[Pay Item]]),"",INDEX(Table_PayItems[],MATCH(Table_Quantities[[#This Row],[Pay Item]],Table_PayItems[Concentrated Name],0),ITEM_NO))</f>
        <v>2080036</v>
      </c>
      <c r="I86" s="201" t="s">
        <v>14684</v>
      </c>
      <c r="J86" s="254"/>
      <c r="K86" s="202">
        <f>198+60</f>
        <v>258</v>
      </c>
      <c r="L86" s="193" t="str">
        <f>IF(ISBLANK(Table_Quantities[[#This Row],[Pay Item]]),"",INDEX(Table_PayItems[#Data],MATCH(Table_Quantities[[#This Row],[Pay Item]],Table_PayItems[Concentrated Name],0),ITEM_UNITS))</f>
        <v>Ft</v>
      </c>
      <c r="M86" s="166"/>
      <c r="N86" s="194" t="str">
        <f>IF(AND(Table_Quantities[[#This Row],[Unit Price]]&gt;0,NOT(ISBLANK(Table_Quantities[[#This Row],[QuantityCalc]]))),Table_Quantities[[#This Row],[QuantityCalc]]*Table_Quantities[[#This Row],[Unit Price]],"")</f>
        <v/>
      </c>
      <c r="O86" s="194" t="str">
        <f>IF(OR(ISBLANK(Table_Quantities[[#This Row],[Funding Code]]),ISBLANK(Table_Quantities[[#This Row],[BreakdownID]])),"",Table_Quantities[[#This Row],[Funding Code]]&amp;" - "&amp;Table_Quantities[[#This Row],[BreakdownID]])</f>
        <v>123456 - 0001 - 80</v>
      </c>
      <c r="P86" s="194">
        <v>82</v>
      </c>
      <c r="Q86" s="194" t="str">
        <f>IF(ISBLANK(Table_Quantities[[#This Row],[Funding Code]]),"","JN "&amp;INDEX(Table_Funding[#Data],MATCH(Table_Quantities[[#This Row],[Funding Code]],Table_Funding[Funding Code],0),2))</f>
        <v>JN 123456</v>
      </c>
      <c r="R86" s="195" t="str">
        <f>IF(ISBLANK(Table_Quantities[[#This Row],[Pay Item]]),"",INDEX(Table_PayItems[#Data],MATCH(Table_Quantities[[#This Row],[Pay Item]],Table_PayItems[Concentrated Name],0),ITEM_SSSP))</f>
        <v>208A, 910A</v>
      </c>
      <c r="S86" s="201"/>
      <c r="T86" s="200"/>
      <c r="U86" s="200"/>
      <c r="V86" s="193">
        <v>258</v>
      </c>
      <c r="W86" s="195" t="str">
        <f>IF(ISBLANK(Table_Quantities[[#This Row],[Pay Item]]),"",INDEX(Table_PayItems[#Data],MATCH(Table_Quantities[[#This Row],[Pay Item]],Table_PayItems[Concentrated Name],0),ITEM_DESCRIPTION))</f>
        <v>Erosion Control, Silt Fence</v>
      </c>
      <c r="X86" s="195" t="str">
        <f>IF(Table_Quantities[[#This Row],[Supplementary Description]]="","",IF(LEN(Table_Quantities[[#This Row],[Supplementary Description]])&gt;40, LEFT(Table_Quantities[[#This Row],[Supplementary Description]],40), Table_Quantities[[#This Row],[Supplementary Description]]))</f>
        <v/>
      </c>
      <c r="Y86" s="200" t="str">
        <f>IF(LEN(Table_Quantities[[#This Row],[Supplementary Description]])&gt;40, RIGHT(Table_Quantities[[#This Row],[Supplementary Description]],LEN(Table_Quantities[[#This Row],[Supplementary Description]])-40), "")</f>
        <v/>
      </c>
      <c r="Z86"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86"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4125</v>
      </c>
      <c r="AB86" s="195" t="str">
        <f>IF(MID(Table_Quantities[Item No.],4,1)="7",Table_Quantities[[#This Row],[Supplemental1]]&amp;Table_Quantities[[#This Row],[Supplemental2]],Table_Quantities[[#This Row],[Description]])</f>
        <v>Erosion Control, Silt Fence</v>
      </c>
      <c r="AC86"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20</v>
      </c>
      <c r="AD86" s="195" t="str">
        <f>IF(ISBLANK(Table_Quantities[[#This Row],[Funding Code]]),"",RIGHT(Table_Quantities[[#This Row],[Funding Code]],4))</f>
        <v>0001</v>
      </c>
      <c r="AE86" s="195" t="str">
        <f>IF(ISBLANK(Table_Quantities[[#This Row],[Funding Code]]),"","CAT "&amp;Table_Quantities[[#This Row],[Category]])</f>
        <v>CAT 0001</v>
      </c>
      <c r="AF86"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86" s="195">
        <f>IFERROR(FIND("%%",SUBSTITUTE(Table_Quantities[[#This Row],[Pay Item Description]]," ","%%",ML-LEN(SUBSTITUTE(LEFT(Table_Quantities[[#This Row],[Pay Item Description]],ML)," ","")))),LEN(Table_Quantities[[#This Row],[Pay Item Description]]))</f>
        <v>8</v>
      </c>
      <c r="AH86" s="195">
        <f>IFERROR(FIND("%%",SUBSTITUTE(Table_Quantities[[#This Row],[Pay Item Description]]," ","%%",Table_Quantities[[#This Row],[1]]+ML+1-LEN(SUBSTITUTE(LEFT(Table_Quantities[[#This Row],[Pay Item Description]],(Table_Quantities[[#This Row],[1]]+ML+1))," ",""))))-1,LEN(Table_Quantities[[#This Row],[Pay Item Description]]))</f>
        <v>21</v>
      </c>
      <c r="AI86" s="195">
        <f>IFERROR(FIND("%%",SUBSTITUTE(Table_Quantities[[#This Row],[Pay Item Description]]," ","%%",Table_Quantities[[#This Row],[2]]+ML+2-LEN(SUBSTITUTE(LEFT(Table_Quantities[[#This Row],[Pay Item Description]],(Table_Quantities[[#This Row],[2]]+ML+2))," ",""))))-1,LEN(Table_Quantities[[#This Row],[Pay Item Description]]))</f>
        <v>27</v>
      </c>
      <c r="AJ86" s="195">
        <f>IFERROR(FIND("%%",SUBSTITUTE(Table_Quantities[[#This Row],[Pay Item Description]]," ","%%",Table_Quantities[[#This Row],[3]]+ML+3-LEN(SUBSTITUTE(LEFT(Table_Quantities[[#This Row],[Pay Item Description]],(Table_Quantities[[#This Row],[3]]+ML+3))," ",""))))-1,LEN(Table_Quantities[[#This Row],[Pay Item Description]]))</f>
        <v>27</v>
      </c>
      <c r="AK86" s="195">
        <f>IFERROR(FIND("%%",SUBSTITUTE(Table_Quantities[[#This Row],[Pay Item Description]]," ","%%",Table_Quantities[[#This Row],[4]]+ML+4-LEN(SUBSTITUTE(LEFT(Table_Quantities[[#This Row],[Pay Item Description]],(Table_Quantities[[#This Row],[4]]+ML+4))," ",""))))-1,LEN(Table_Quantities[[#This Row],[Pay Item Description]]))</f>
        <v>27</v>
      </c>
      <c r="AL86" s="195">
        <f>IFERROR(FIND("%%",SUBSTITUTE(Table_Quantities[[#This Row],[Pay Item Description]]," ","%%",Table_Quantities[[#This Row],[5]]+ML+5-LEN(SUBSTITUTE(LEFT(Table_Quantities[[#This Row],[Pay Item Description]],(Table_Quantities[[#This Row],[5]]+ML+5))," ",""))))-1,LEN(Table_Quantities[[#This Row],[Pay Item Description]]))</f>
        <v>27</v>
      </c>
      <c r="AM86" s="195" t="str">
        <f>TRIM(MID(Table_Quantities[[#This Row],[Pay Item Description]],1,(Table_Quantities[[#This Row],[1]])))</f>
        <v>Erosion</v>
      </c>
      <c r="AN86" s="195" t="str">
        <f>TRIM(MID(Table_Quantities[[#This Row],[Pay Item Description]],Table_Quantities[[#This Row],[1]]+1,(Table_Quantities[[#This Row],[2]]-Table_Quantities[[#This Row],[1]])))</f>
        <v>Control, Silt</v>
      </c>
      <c r="AO86" s="195" t="str">
        <f>TRIM(MID(Table_Quantities[[#This Row],[Pay Item Description]],Table_Quantities[[#This Row],[2]]+1,(Table_Quantities[[#This Row],[3]]-Table_Quantities[[#This Row],[2]])))</f>
        <v>Fence</v>
      </c>
      <c r="AP86" s="195" t="str">
        <f>TRIM(MID(Table_Quantities[[#This Row],[Pay Item Description]],Table_Quantities[[#This Row],[3]]+1,(Table_Quantities[[#This Row],[4]]-Table_Quantities[[#This Row],[3]])))</f>
        <v/>
      </c>
      <c r="AQ86" s="195" t="str">
        <f>TRIM(MID(Table_Quantities[[#This Row],[Pay Item Description]],Table_Quantities[[#This Row],[4]]+1,(Table_Quantities[[#This Row],[5]]-Table_Quantities[[#This Row],[4]])))</f>
        <v/>
      </c>
      <c r="AR86" s="195" t="str">
        <f>TRIM(MID(Table_Quantities[[#This Row],[Pay Item Description]],Table_Quantities[[#This Row],[5]]+1,(Table_Quantities[[#This Row],[6]]-Table_Quantities[[#This Row],[5]])))</f>
        <v/>
      </c>
      <c r="AS86" s="195">
        <f>IF(ISBLANK(Table_Quantities[[#This Row],[Funding Code]]),"",INDEX(Table_Funding[#Data],MATCH(Table_Quantities[[#This Row],[Funding Code]],Table_Funding[Funding Code],0),MATCH("Bridge Number",Table_Funding[#Headers],0)))</f>
        <v>0</v>
      </c>
      <c r="AT86"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Silt Fence</v>
      </c>
      <c r="AU86" s="197"/>
      <c r="AV86" s="197"/>
      <c r="AW86" s="204"/>
      <c r="AX86" s="204"/>
      <c r="AY86" s="204"/>
    </row>
    <row r="87" spans="1:51" s="10" customFormat="1" hidden="1" x14ac:dyDescent="0.25">
      <c r="A87" s="245"/>
      <c r="B87" s="132" t="s">
        <v>7944</v>
      </c>
      <c r="C87" s="200" t="s">
        <v>14714</v>
      </c>
      <c r="D87" s="65" t="s">
        <v>14681</v>
      </c>
      <c r="E87" s="66"/>
      <c r="F87" s="66"/>
      <c r="G87" s="65"/>
      <c r="H87" s="161" t="str">
        <f>IF(ISBLANK(Table_Quantities[[#This Row],[Pay Item]]),"",INDEX(Table_PayItems[],MATCH(Table_Quantities[[#This Row],[Pay Item]],Table_PayItems[Concentrated Name],0),ITEM_NO))</f>
        <v>2080036</v>
      </c>
      <c r="I87" s="201" t="s">
        <v>14684</v>
      </c>
      <c r="J87" s="254"/>
      <c r="K87" s="202">
        <f>130+288</f>
        <v>418</v>
      </c>
      <c r="L87" s="193" t="str">
        <f>IF(ISBLANK(Table_Quantities[[#This Row],[Pay Item]]),"",INDEX(Table_PayItems[#Data],MATCH(Table_Quantities[[#This Row],[Pay Item]],Table_PayItems[Concentrated Name],0),ITEM_UNITS))</f>
        <v>Ft</v>
      </c>
      <c r="M87" s="166"/>
      <c r="N87" s="194" t="str">
        <f>IF(AND(Table_Quantities[[#This Row],[Unit Price]]&gt;0,NOT(ISBLANK(Table_Quantities[[#This Row],[QuantityCalc]]))),Table_Quantities[[#This Row],[QuantityCalc]]*Table_Quantities[[#This Row],[Unit Price]],"")</f>
        <v/>
      </c>
      <c r="O87" s="194" t="str">
        <f>IF(OR(ISBLANK(Table_Quantities[[#This Row],[Funding Code]]),ISBLANK(Table_Quantities[[#This Row],[BreakdownID]])),"",Table_Quantities[[#This Row],[Funding Code]]&amp;" - "&amp;Table_Quantities[[#This Row],[BreakdownID]])</f>
        <v>123456 - 0001 - 80</v>
      </c>
      <c r="P87" s="194">
        <v>83</v>
      </c>
      <c r="Q87" s="194" t="str">
        <f>IF(ISBLANK(Table_Quantities[[#This Row],[Funding Code]]),"","JN "&amp;INDEX(Table_Funding[#Data],MATCH(Table_Quantities[[#This Row],[Funding Code]],Table_Funding[Funding Code],0),2))</f>
        <v>JN 123456</v>
      </c>
      <c r="R87" s="195" t="str">
        <f>IF(ISBLANK(Table_Quantities[[#This Row],[Pay Item]]),"",INDEX(Table_PayItems[#Data],MATCH(Table_Quantities[[#This Row],[Pay Item]],Table_PayItems[Concentrated Name],0),ITEM_SSSP))</f>
        <v>208A, 910A</v>
      </c>
      <c r="S87" s="201"/>
      <c r="T87" s="200"/>
      <c r="U87" s="200"/>
      <c r="V87" s="193">
        <v>418</v>
      </c>
      <c r="W87" s="195" t="str">
        <f>IF(ISBLANK(Table_Quantities[[#This Row],[Pay Item]]),"",INDEX(Table_PayItems[#Data],MATCH(Table_Quantities[[#This Row],[Pay Item]],Table_PayItems[Concentrated Name],0),ITEM_DESCRIPTION))</f>
        <v>Erosion Control, Silt Fence</v>
      </c>
      <c r="X87" s="195" t="str">
        <f>IF(Table_Quantities[[#This Row],[Supplementary Description]]="","",IF(LEN(Table_Quantities[[#This Row],[Supplementary Description]])&gt;40, LEFT(Table_Quantities[[#This Row],[Supplementary Description]],40), Table_Quantities[[#This Row],[Supplementary Description]]))</f>
        <v/>
      </c>
      <c r="Y87" s="200" t="str">
        <f>IF(LEN(Table_Quantities[[#This Row],[Supplementary Description]])&gt;40, RIGHT(Table_Quantities[[#This Row],[Supplementary Description]],LEN(Table_Quantities[[#This Row],[Supplementary Description]])-40), "")</f>
        <v/>
      </c>
      <c r="Z87"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87"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4125</v>
      </c>
      <c r="AB87" s="195" t="str">
        <f>IF(MID(Table_Quantities[Item No.],4,1)="7",Table_Quantities[[#This Row],[Supplemental1]]&amp;Table_Quantities[[#This Row],[Supplemental2]],Table_Quantities[[#This Row],[Description]])</f>
        <v>Erosion Control, Silt Fence</v>
      </c>
      <c r="AC87"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21</v>
      </c>
      <c r="AD87" s="195" t="str">
        <f>IF(ISBLANK(Table_Quantities[[#This Row],[Funding Code]]),"",RIGHT(Table_Quantities[[#This Row],[Funding Code]],4))</f>
        <v>0001</v>
      </c>
      <c r="AE87" s="195" t="str">
        <f>IF(ISBLANK(Table_Quantities[[#This Row],[Funding Code]]),"","CAT "&amp;Table_Quantities[[#This Row],[Category]])</f>
        <v>CAT 0001</v>
      </c>
      <c r="AF87"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87" s="195">
        <f>IFERROR(FIND("%%",SUBSTITUTE(Table_Quantities[[#This Row],[Pay Item Description]]," ","%%",ML-LEN(SUBSTITUTE(LEFT(Table_Quantities[[#This Row],[Pay Item Description]],ML)," ","")))),LEN(Table_Quantities[[#This Row],[Pay Item Description]]))</f>
        <v>8</v>
      </c>
      <c r="AH87" s="195">
        <f>IFERROR(FIND("%%",SUBSTITUTE(Table_Quantities[[#This Row],[Pay Item Description]]," ","%%",Table_Quantities[[#This Row],[1]]+ML+1-LEN(SUBSTITUTE(LEFT(Table_Quantities[[#This Row],[Pay Item Description]],(Table_Quantities[[#This Row],[1]]+ML+1))," ",""))))-1,LEN(Table_Quantities[[#This Row],[Pay Item Description]]))</f>
        <v>21</v>
      </c>
      <c r="AI87" s="195">
        <f>IFERROR(FIND("%%",SUBSTITUTE(Table_Quantities[[#This Row],[Pay Item Description]]," ","%%",Table_Quantities[[#This Row],[2]]+ML+2-LEN(SUBSTITUTE(LEFT(Table_Quantities[[#This Row],[Pay Item Description]],(Table_Quantities[[#This Row],[2]]+ML+2))," ",""))))-1,LEN(Table_Quantities[[#This Row],[Pay Item Description]]))</f>
        <v>27</v>
      </c>
      <c r="AJ87" s="195">
        <f>IFERROR(FIND("%%",SUBSTITUTE(Table_Quantities[[#This Row],[Pay Item Description]]," ","%%",Table_Quantities[[#This Row],[3]]+ML+3-LEN(SUBSTITUTE(LEFT(Table_Quantities[[#This Row],[Pay Item Description]],(Table_Quantities[[#This Row],[3]]+ML+3))," ",""))))-1,LEN(Table_Quantities[[#This Row],[Pay Item Description]]))</f>
        <v>27</v>
      </c>
      <c r="AK87" s="195">
        <f>IFERROR(FIND("%%",SUBSTITUTE(Table_Quantities[[#This Row],[Pay Item Description]]," ","%%",Table_Quantities[[#This Row],[4]]+ML+4-LEN(SUBSTITUTE(LEFT(Table_Quantities[[#This Row],[Pay Item Description]],(Table_Quantities[[#This Row],[4]]+ML+4))," ",""))))-1,LEN(Table_Quantities[[#This Row],[Pay Item Description]]))</f>
        <v>27</v>
      </c>
      <c r="AL87" s="195">
        <f>IFERROR(FIND("%%",SUBSTITUTE(Table_Quantities[[#This Row],[Pay Item Description]]," ","%%",Table_Quantities[[#This Row],[5]]+ML+5-LEN(SUBSTITUTE(LEFT(Table_Quantities[[#This Row],[Pay Item Description]],(Table_Quantities[[#This Row],[5]]+ML+5))," ",""))))-1,LEN(Table_Quantities[[#This Row],[Pay Item Description]]))</f>
        <v>27</v>
      </c>
      <c r="AM87" s="195" t="str">
        <f>TRIM(MID(Table_Quantities[[#This Row],[Pay Item Description]],1,(Table_Quantities[[#This Row],[1]])))</f>
        <v>Erosion</v>
      </c>
      <c r="AN87" s="195" t="str">
        <f>TRIM(MID(Table_Quantities[[#This Row],[Pay Item Description]],Table_Quantities[[#This Row],[1]]+1,(Table_Quantities[[#This Row],[2]]-Table_Quantities[[#This Row],[1]])))</f>
        <v>Control, Silt</v>
      </c>
      <c r="AO87" s="195" t="str">
        <f>TRIM(MID(Table_Quantities[[#This Row],[Pay Item Description]],Table_Quantities[[#This Row],[2]]+1,(Table_Quantities[[#This Row],[3]]-Table_Quantities[[#This Row],[2]])))</f>
        <v>Fence</v>
      </c>
      <c r="AP87" s="195" t="str">
        <f>TRIM(MID(Table_Quantities[[#This Row],[Pay Item Description]],Table_Quantities[[#This Row],[3]]+1,(Table_Quantities[[#This Row],[4]]-Table_Quantities[[#This Row],[3]])))</f>
        <v/>
      </c>
      <c r="AQ87" s="195" t="str">
        <f>TRIM(MID(Table_Quantities[[#This Row],[Pay Item Description]],Table_Quantities[[#This Row],[4]]+1,(Table_Quantities[[#This Row],[5]]-Table_Quantities[[#This Row],[4]])))</f>
        <v/>
      </c>
      <c r="AR87" s="195" t="str">
        <f>TRIM(MID(Table_Quantities[[#This Row],[Pay Item Description]],Table_Quantities[[#This Row],[5]]+1,(Table_Quantities[[#This Row],[6]]-Table_Quantities[[#This Row],[5]])))</f>
        <v/>
      </c>
      <c r="AS87" s="195">
        <f>IF(ISBLANK(Table_Quantities[[#This Row],[Funding Code]]),"",INDEX(Table_Funding[#Data],MATCH(Table_Quantities[[#This Row],[Funding Code]],Table_Funding[Funding Code],0),MATCH("Bridge Number",Table_Funding[#Headers],0)))</f>
        <v>0</v>
      </c>
      <c r="AT87"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Silt Fence</v>
      </c>
      <c r="AU87" s="197"/>
      <c r="AV87" s="197"/>
      <c r="AW87" s="204"/>
      <c r="AX87" s="204"/>
      <c r="AY87" s="204"/>
    </row>
    <row r="88" spans="1:51" s="10" customFormat="1" hidden="1" x14ac:dyDescent="0.25">
      <c r="A88" s="245"/>
      <c r="B88" s="132" t="s">
        <v>7944</v>
      </c>
      <c r="C88" s="200" t="s">
        <v>14714</v>
      </c>
      <c r="D88" s="65" t="s">
        <v>14681</v>
      </c>
      <c r="E88" s="66"/>
      <c r="F88" s="66"/>
      <c r="G88" s="65"/>
      <c r="H88" s="161" t="str">
        <f>IF(ISBLANK(Table_Quantities[[#This Row],[Pay Item]]),"",INDEX(Table_PayItems[],MATCH(Table_Quantities[[#This Row],[Pay Item]],Table_PayItems[Concentrated Name],0),ITEM_NO))</f>
        <v>2087001</v>
      </c>
      <c r="I88" s="201" t="s">
        <v>14685</v>
      </c>
      <c r="J88" s="254" t="s">
        <v>14686</v>
      </c>
      <c r="K88" s="202">
        <v>28.5</v>
      </c>
      <c r="L88" s="193" t="str">
        <f>IF(ISBLANK(Table_Quantities[[#This Row],[Pay Item]]),"",INDEX(Table_PayItems[#Data],MATCH(Table_Quantities[[#This Row],[Pay Item]],Table_PayItems[Concentrated Name],0),ITEM_UNITS))</f>
        <v>Ft</v>
      </c>
      <c r="M88" s="166"/>
      <c r="N88" s="194" t="str">
        <f>IF(AND(Table_Quantities[[#This Row],[Unit Price]]&gt;0,NOT(ISBLANK(Table_Quantities[[#This Row],[QuantityCalc]]))),Table_Quantities[[#This Row],[QuantityCalc]]*Table_Quantities[[#This Row],[Unit Price]],"")</f>
        <v/>
      </c>
      <c r="O88" s="194" t="str">
        <f>IF(OR(ISBLANK(Table_Quantities[[#This Row],[Funding Code]]),ISBLANK(Table_Quantities[[#This Row],[BreakdownID]])),"",Table_Quantities[[#This Row],[Funding Code]]&amp;" - "&amp;Table_Quantities[[#This Row],[BreakdownID]])</f>
        <v>123456 - 0001 - 80</v>
      </c>
      <c r="P88" s="194">
        <v>84</v>
      </c>
      <c r="Q88" s="194" t="str">
        <f>IF(ISBLANK(Table_Quantities[[#This Row],[Funding Code]]),"","JN "&amp;INDEX(Table_Funding[#Data],MATCH(Table_Quantities[[#This Row],[Funding Code]],Table_Funding[Funding Code],0),2))</f>
        <v>JN 123456</v>
      </c>
      <c r="R88" s="195" t="str">
        <f>IF(ISBLANK(Table_Quantities[[#This Row],[Pay Item]]),"",INDEX(Table_PayItems[#Data],MATCH(Table_Quantities[[#This Row],[Pay Item]],Table_PayItems[Concentrated Name],0),ITEM_SSSP))</f>
        <v>USP</v>
      </c>
      <c r="S88" s="201"/>
      <c r="T88" s="200"/>
      <c r="U88" s="200"/>
      <c r="V88" s="193">
        <v>29</v>
      </c>
      <c r="W88" s="195" t="str">
        <f>IF(ISBLANK(Table_Quantities[[#This Row],[Pay Item]]),"",INDEX(Table_PayItems[#Data],MATCH(Table_Quantities[[#This Row],[Pay Item]],Table_PayItems[Concentrated Name],0),ITEM_DESCRIPTION))</f>
        <v>_</v>
      </c>
      <c r="X88" s="195" t="str">
        <f>IF(Table_Quantities[[#This Row],[Supplementary Description]]="","",IF(LEN(Table_Quantities[[#This Row],[Supplementary Description]])&gt;40, LEFT(Table_Quantities[[#This Row],[Supplementary Description]],40), Table_Quantities[[#This Row],[Supplementary Description]]))</f>
        <v>Erosion Control, Check Dam, Stone, Speci</v>
      </c>
      <c r="Y88" s="200" t="str">
        <f>IF(LEN(Table_Quantities[[#This Row],[Supplementary Description]])&gt;40, RIGHT(Table_Quantities[[#This Row],[Supplementary Description]],LEN(Table_Quantities[[#This Row],[Supplementary Description]])-40), "")</f>
        <v>al</v>
      </c>
      <c r="Z88"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88"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647</v>
      </c>
      <c r="AB88" s="195" t="str">
        <f>IF(MID(Table_Quantities[Item No.],4,1)="7",Table_Quantities[[#This Row],[Supplemental1]]&amp;Table_Quantities[[#This Row],[Supplemental2]],Table_Quantities[[#This Row],[Description]])</f>
        <v>Erosion Control, Check Dam, Stone, Special</v>
      </c>
      <c r="AC88"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88" s="195" t="str">
        <f>IF(ISBLANK(Table_Quantities[[#This Row],[Funding Code]]),"",RIGHT(Table_Quantities[[#This Row],[Funding Code]],4))</f>
        <v>0001</v>
      </c>
      <c r="AE88" s="195" t="str">
        <f>IF(ISBLANK(Table_Quantities[[#This Row],[Funding Code]]),"","CAT "&amp;Table_Quantities[[#This Row],[Category]])</f>
        <v>CAT 0001</v>
      </c>
      <c r="AF88"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88" s="195">
        <f>IFERROR(FIND("%%",SUBSTITUTE(Table_Quantities[[#This Row],[Pay Item Description]]," ","%%",ML-LEN(SUBSTITUTE(LEFT(Table_Quantities[[#This Row],[Pay Item Description]],ML)," ","")))),LEN(Table_Quantities[[#This Row],[Pay Item Description]]))</f>
        <v>8</v>
      </c>
      <c r="AH88" s="195">
        <f>IFERROR(FIND("%%",SUBSTITUTE(Table_Quantities[[#This Row],[Pay Item Description]]," ","%%",Table_Quantities[[#This Row],[1]]+ML+1-LEN(SUBSTITUTE(LEFT(Table_Quantities[[#This Row],[Pay Item Description]],(Table_Quantities[[#This Row],[1]]+ML+1))," ",""))))-1,LEN(Table_Quantities[[#This Row],[Pay Item Description]]))</f>
        <v>22</v>
      </c>
      <c r="AI88" s="195">
        <f>IFERROR(FIND("%%",SUBSTITUTE(Table_Quantities[[#This Row],[Pay Item Description]]," ","%%",Table_Quantities[[#This Row],[2]]+ML+2-LEN(SUBSTITUTE(LEFT(Table_Quantities[[#This Row],[Pay Item Description]],(Table_Quantities[[#This Row],[2]]+ML+2))," ",""))))-1,LEN(Table_Quantities[[#This Row],[Pay Item Description]]))</f>
        <v>34</v>
      </c>
      <c r="AJ88" s="195">
        <f>IFERROR(FIND("%%",SUBSTITUTE(Table_Quantities[[#This Row],[Pay Item Description]]," ","%%",Table_Quantities[[#This Row],[3]]+ML+3-LEN(SUBSTITUTE(LEFT(Table_Quantities[[#This Row],[Pay Item Description]],(Table_Quantities[[#This Row],[3]]+ML+3))," ",""))))-1,LEN(Table_Quantities[[#This Row],[Pay Item Description]]))</f>
        <v>42</v>
      </c>
      <c r="AK88" s="195">
        <f>IFERROR(FIND("%%",SUBSTITUTE(Table_Quantities[[#This Row],[Pay Item Description]]," ","%%",Table_Quantities[[#This Row],[4]]+ML+4-LEN(SUBSTITUTE(LEFT(Table_Quantities[[#This Row],[Pay Item Description]],(Table_Quantities[[#This Row],[4]]+ML+4))," ",""))))-1,LEN(Table_Quantities[[#This Row],[Pay Item Description]]))</f>
        <v>42</v>
      </c>
      <c r="AL88" s="195">
        <f>IFERROR(FIND("%%",SUBSTITUTE(Table_Quantities[[#This Row],[Pay Item Description]]," ","%%",Table_Quantities[[#This Row],[5]]+ML+5-LEN(SUBSTITUTE(LEFT(Table_Quantities[[#This Row],[Pay Item Description]],(Table_Quantities[[#This Row],[5]]+ML+5))," ",""))))-1,LEN(Table_Quantities[[#This Row],[Pay Item Description]]))</f>
        <v>42</v>
      </c>
      <c r="AM88" s="195" t="str">
        <f>TRIM(MID(Table_Quantities[[#This Row],[Pay Item Description]],1,(Table_Quantities[[#This Row],[1]])))</f>
        <v>Erosion</v>
      </c>
      <c r="AN88" s="195" t="str">
        <f>TRIM(MID(Table_Quantities[[#This Row],[Pay Item Description]],Table_Quantities[[#This Row],[1]]+1,(Table_Quantities[[#This Row],[2]]-Table_Quantities[[#This Row],[1]])))</f>
        <v>Control, Check</v>
      </c>
      <c r="AO88" s="195" t="str">
        <f>TRIM(MID(Table_Quantities[[#This Row],[Pay Item Description]],Table_Quantities[[#This Row],[2]]+1,(Table_Quantities[[#This Row],[3]]-Table_Quantities[[#This Row],[2]])))</f>
        <v>Dam, Stone,</v>
      </c>
      <c r="AP88" s="195" t="str">
        <f>TRIM(MID(Table_Quantities[[#This Row],[Pay Item Description]],Table_Quantities[[#This Row],[3]]+1,(Table_Quantities[[#This Row],[4]]-Table_Quantities[[#This Row],[3]])))</f>
        <v>Special</v>
      </c>
      <c r="AQ88" s="195" t="str">
        <f>TRIM(MID(Table_Quantities[[#This Row],[Pay Item Description]],Table_Quantities[[#This Row],[4]]+1,(Table_Quantities[[#This Row],[5]]-Table_Quantities[[#This Row],[4]])))</f>
        <v/>
      </c>
      <c r="AR88" s="195" t="str">
        <f>TRIM(MID(Table_Quantities[[#This Row],[Pay Item Description]],Table_Quantities[[#This Row],[5]]+1,(Table_Quantities[[#This Row],[6]]-Table_Quantities[[#This Row],[5]])))</f>
        <v/>
      </c>
      <c r="AS88" s="195">
        <f>IF(ISBLANK(Table_Quantities[[#This Row],[Funding Code]]),"",INDEX(Table_Funding[#Data],MATCH(Table_Quantities[[#This Row],[Funding Code]],Table_Funding[Funding Code],0),MATCH("Bridge Number",Table_Funding[#Headers],0)))</f>
        <v>0</v>
      </c>
      <c r="AT88"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Check Dam, Stone, Special</v>
      </c>
      <c r="AU88" s="197"/>
      <c r="AV88" s="197"/>
      <c r="AW88" s="204"/>
      <c r="AX88" s="204"/>
      <c r="AY88" s="204"/>
    </row>
    <row r="89" spans="1:51" s="10" customFormat="1" hidden="1" x14ac:dyDescent="0.25">
      <c r="A89" s="245"/>
      <c r="B89" s="132" t="s">
        <v>7944</v>
      </c>
      <c r="C89" s="200" t="s">
        <v>14714</v>
      </c>
      <c r="D89" s="65" t="s">
        <v>14681</v>
      </c>
      <c r="E89" s="66"/>
      <c r="F89" s="66"/>
      <c r="G89" s="65"/>
      <c r="H89" s="161" t="str">
        <f>IF(ISBLANK(Table_Quantities[[#This Row],[Pay Item]]),"",INDEX(Table_PayItems[],MATCH(Table_Quantities[[#This Row],[Pay Item]],Table_PayItems[Concentrated Name],0),ITEM_NO))</f>
        <v>2087001</v>
      </c>
      <c r="I89" s="201" t="s">
        <v>14685</v>
      </c>
      <c r="J89" s="254" t="s">
        <v>14686</v>
      </c>
      <c r="K89" s="202">
        <v>24.5</v>
      </c>
      <c r="L89" s="193" t="str">
        <f>IF(ISBLANK(Table_Quantities[[#This Row],[Pay Item]]),"",INDEX(Table_PayItems[#Data],MATCH(Table_Quantities[[#This Row],[Pay Item]],Table_PayItems[Concentrated Name],0),ITEM_UNITS))</f>
        <v>Ft</v>
      </c>
      <c r="M89" s="166"/>
      <c r="N89" s="194" t="str">
        <f>IF(AND(Table_Quantities[[#This Row],[Unit Price]]&gt;0,NOT(ISBLANK(Table_Quantities[[#This Row],[QuantityCalc]]))),Table_Quantities[[#This Row],[QuantityCalc]]*Table_Quantities[[#This Row],[Unit Price]],"")</f>
        <v/>
      </c>
      <c r="O89" s="194" t="str">
        <f>IF(OR(ISBLANK(Table_Quantities[[#This Row],[Funding Code]]),ISBLANK(Table_Quantities[[#This Row],[BreakdownID]])),"",Table_Quantities[[#This Row],[Funding Code]]&amp;" - "&amp;Table_Quantities[[#This Row],[BreakdownID]])</f>
        <v>123456 - 0001 - 80</v>
      </c>
      <c r="P89" s="194">
        <v>85</v>
      </c>
      <c r="Q89" s="194" t="str">
        <f>IF(ISBLANK(Table_Quantities[[#This Row],[Funding Code]]),"","JN "&amp;INDEX(Table_Funding[#Data],MATCH(Table_Quantities[[#This Row],[Funding Code]],Table_Funding[Funding Code],0),2))</f>
        <v>JN 123456</v>
      </c>
      <c r="R89" s="195" t="str">
        <f>IF(ISBLANK(Table_Quantities[[#This Row],[Pay Item]]),"",INDEX(Table_PayItems[#Data],MATCH(Table_Quantities[[#This Row],[Pay Item]],Table_PayItems[Concentrated Name],0),ITEM_SSSP))</f>
        <v>USP</v>
      </c>
      <c r="S89" s="201"/>
      <c r="T89" s="200"/>
      <c r="U89" s="200"/>
      <c r="V89" s="193">
        <v>25</v>
      </c>
      <c r="W89" s="195" t="str">
        <f>IF(ISBLANK(Table_Quantities[[#This Row],[Pay Item]]),"",INDEX(Table_PayItems[#Data],MATCH(Table_Quantities[[#This Row],[Pay Item]],Table_PayItems[Concentrated Name],0),ITEM_DESCRIPTION))</f>
        <v>_</v>
      </c>
      <c r="X89" s="195" t="str">
        <f>IF(Table_Quantities[[#This Row],[Supplementary Description]]="","",IF(LEN(Table_Quantities[[#This Row],[Supplementary Description]])&gt;40, LEFT(Table_Quantities[[#This Row],[Supplementary Description]],40), Table_Quantities[[#This Row],[Supplementary Description]]))</f>
        <v>Erosion Control, Check Dam, Stone, Speci</v>
      </c>
      <c r="Y89" s="200" t="str">
        <f>IF(LEN(Table_Quantities[[#This Row],[Supplementary Description]])&gt;40, RIGHT(Table_Quantities[[#This Row],[Supplementary Description]],LEN(Table_Quantities[[#This Row],[Supplementary Description]])-40), "")</f>
        <v>al</v>
      </c>
      <c r="Z89"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89"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647</v>
      </c>
      <c r="AB89" s="195" t="str">
        <f>IF(MID(Table_Quantities[Item No.],4,1)="7",Table_Quantities[[#This Row],[Supplemental1]]&amp;Table_Quantities[[#This Row],[Supplemental2]],Table_Quantities[[#This Row],[Description]])</f>
        <v>Erosion Control, Check Dam, Stone, Special</v>
      </c>
      <c r="AC89"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v>
      </c>
      <c r="AD89" s="195" t="str">
        <f>IF(ISBLANK(Table_Quantities[[#This Row],[Funding Code]]),"",RIGHT(Table_Quantities[[#This Row],[Funding Code]],4))</f>
        <v>0001</v>
      </c>
      <c r="AE89" s="195" t="str">
        <f>IF(ISBLANK(Table_Quantities[[#This Row],[Funding Code]]),"","CAT "&amp;Table_Quantities[[#This Row],[Category]])</f>
        <v>CAT 0001</v>
      </c>
      <c r="AF89"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89" s="195">
        <f>IFERROR(FIND("%%",SUBSTITUTE(Table_Quantities[[#This Row],[Pay Item Description]]," ","%%",ML-LEN(SUBSTITUTE(LEFT(Table_Quantities[[#This Row],[Pay Item Description]],ML)," ","")))),LEN(Table_Quantities[[#This Row],[Pay Item Description]]))</f>
        <v>8</v>
      </c>
      <c r="AH89" s="195">
        <f>IFERROR(FIND("%%",SUBSTITUTE(Table_Quantities[[#This Row],[Pay Item Description]]," ","%%",Table_Quantities[[#This Row],[1]]+ML+1-LEN(SUBSTITUTE(LEFT(Table_Quantities[[#This Row],[Pay Item Description]],(Table_Quantities[[#This Row],[1]]+ML+1))," ",""))))-1,LEN(Table_Quantities[[#This Row],[Pay Item Description]]))</f>
        <v>22</v>
      </c>
      <c r="AI89" s="195">
        <f>IFERROR(FIND("%%",SUBSTITUTE(Table_Quantities[[#This Row],[Pay Item Description]]," ","%%",Table_Quantities[[#This Row],[2]]+ML+2-LEN(SUBSTITUTE(LEFT(Table_Quantities[[#This Row],[Pay Item Description]],(Table_Quantities[[#This Row],[2]]+ML+2))," ",""))))-1,LEN(Table_Quantities[[#This Row],[Pay Item Description]]))</f>
        <v>34</v>
      </c>
      <c r="AJ89" s="195">
        <f>IFERROR(FIND("%%",SUBSTITUTE(Table_Quantities[[#This Row],[Pay Item Description]]," ","%%",Table_Quantities[[#This Row],[3]]+ML+3-LEN(SUBSTITUTE(LEFT(Table_Quantities[[#This Row],[Pay Item Description]],(Table_Quantities[[#This Row],[3]]+ML+3))," ",""))))-1,LEN(Table_Quantities[[#This Row],[Pay Item Description]]))</f>
        <v>42</v>
      </c>
      <c r="AK89" s="195">
        <f>IFERROR(FIND("%%",SUBSTITUTE(Table_Quantities[[#This Row],[Pay Item Description]]," ","%%",Table_Quantities[[#This Row],[4]]+ML+4-LEN(SUBSTITUTE(LEFT(Table_Quantities[[#This Row],[Pay Item Description]],(Table_Quantities[[#This Row],[4]]+ML+4))," ",""))))-1,LEN(Table_Quantities[[#This Row],[Pay Item Description]]))</f>
        <v>42</v>
      </c>
      <c r="AL89" s="195">
        <f>IFERROR(FIND("%%",SUBSTITUTE(Table_Quantities[[#This Row],[Pay Item Description]]," ","%%",Table_Quantities[[#This Row],[5]]+ML+5-LEN(SUBSTITUTE(LEFT(Table_Quantities[[#This Row],[Pay Item Description]],(Table_Quantities[[#This Row],[5]]+ML+5))," ",""))))-1,LEN(Table_Quantities[[#This Row],[Pay Item Description]]))</f>
        <v>42</v>
      </c>
      <c r="AM89" s="195" t="str">
        <f>TRIM(MID(Table_Quantities[[#This Row],[Pay Item Description]],1,(Table_Quantities[[#This Row],[1]])))</f>
        <v>Erosion</v>
      </c>
      <c r="AN89" s="195" t="str">
        <f>TRIM(MID(Table_Quantities[[#This Row],[Pay Item Description]],Table_Quantities[[#This Row],[1]]+1,(Table_Quantities[[#This Row],[2]]-Table_Quantities[[#This Row],[1]])))</f>
        <v>Control, Check</v>
      </c>
      <c r="AO89" s="195" t="str">
        <f>TRIM(MID(Table_Quantities[[#This Row],[Pay Item Description]],Table_Quantities[[#This Row],[2]]+1,(Table_Quantities[[#This Row],[3]]-Table_Quantities[[#This Row],[2]])))</f>
        <v>Dam, Stone,</v>
      </c>
      <c r="AP89" s="195" t="str">
        <f>TRIM(MID(Table_Quantities[[#This Row],[Pay Item Description]],Table_Quantities[[#This Row],[3]]+1,(Table_Quantities[[#This Row],[4]]-Table_Quantities[[#This Row],[3]])))</f>
        <v>Special</v>
      </c>
      <c r="AQ89" s="195" t="str">
        <f>TRIM(MID(Table_Quantities[[#This Row],[Pay Item Description]],Table_Quantities[[#This Row],[4]]+1,(Table_Quantities[[#This Row],[5]]-Table_Quantities[[#This Row],[4]])))</f>
        <v/>
      </c>
      <c r="AR89" s="195" t="str">
        <f>TRIM(MID(Table_Quantities[[#This Row],[Pay Item Description]],Table_Quantities[[#This Row],[5]]+1,(Table_Quantities[[#This Row],[6]]-Table_Quantities[[#This Row],[5]])))</f>
        <v/>
      </c>
      <c r="AS89" s="195">
        <f>IF(ISBLANK(Table_Quantities[[#This Row],[Funding Code]]),"",INDEX(Table_Funding[#Data],MATCH(Table_Quantities[[#This Row],[Funding Code]],Table_Funding[Funding Code],0),MATCH("Bridge Number",Table_Funding[#Headers],0)))</f>
        <v>0</v>
      </c>
      <c r="AT89"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Check Dam, Stone, Special</v>
      </c>
      <c r="AU89" s="197"/>
      <c r="AV89" s="197"/>
      <c r="AW89" s="204"/>
      <c r="AX89" s="204"/>
      <c r="AY89" s="204"/>
    </row>
    <row r="90" spans="1:51" s="10" customFormat="1" hidden="1" x14ac:dyDescent="0.25">
      <c r="A90" s="245"/>
      <c r="B90" s="132" t="s">
        <v>7944</v>
      </c>
      <c r="C90" s="200" t="s">
        <v>14714</v>
      </c>
      <c r="D90" s="65" t="s">
        <v>14681</v>
      </c>
      <c r="E90" s="66"/>
      <c r="F90" s="66"/>
      <c r="G90" s="65"/>
      <c r="H90" s="161" t="str">
        <f>IF(ISBLANK(Table_Quantities[[#This Row],[Pay Item]]),"",INDEX(Table_PayItems[],MATCH(Table_Quantities[[#This Row],[Pay Item]],Table_PayItems[Concentrated Name],0),ITEM_NO))</f>
        <v>2087001</v>
      </c>
      <c r="I90" s="201" t="s">
        <v>14685</v>
      </c>
      <c r="J90" s="254" t="s">
        <v>14686</v>
      </c>
      <c r="K90" s="202">
        <v>38.31</v>
      </c>
      <c r="L90" s="193" t="str">
        <f>IF(ISBLANK(Table_Quantities[[#This Row],[Pay Item]]),"",INDEX(Table_PayItems[#Data],MATCH(Table_Quantities[[#This Row],[Pay Item]],Table_PayItems[Concentrated Name],0),ITEM_UNITS))</f>
        <v>Ft</v>
      </c>
      <c r="M90" s="166"/>
      <c r="N90" s="194" t="str">
        <f>IF(AND(Table_Quantities[[#This Row],[Unit Price]]&gt;0,NOT(ISBLANK(Table_Quantities[[#This Row],[QuantityCalc]]))),Table_Quantities[[#This Row],[QuantityCalc]]*Table_Quantities[[#This Row],[Unit Price]],"")</f>
        <v/>
      </c>
      <c r="O90" s="194" t="str">
        <f>IF(OR(ISBLANK(Table_Quantities[[#This Row],[Funding Code]]),ISBLANK(Table_Quantities[[#This Row],[BreakdownID]])),"",Table_Quantities[[#This Row],[Funding Code]]&amp;" - "&amp;Table_Quantities[[#This Row],[BreakdownID]])</f>
        <v>123456 - 0001 - 80</v>
      </c>
      <c r="P90" s="194">
        <v>86</v>
      </c>
      <c r="Q90" s="194" t="str">
        <f>IF(ISBLANK(Table_Quantities[[#This Row],[Funding Code]]),"","JN "&amp;INDEX(Table_Funding[#Data],MATCH(Table_Quantities[[#This Row],[Funding Code]],Table_Funding[Funding Code],0),2))</f>
        <v>JN 123456</v>
      </c>
      <c r="R90" s="195" t="str">
        <f>IF(ISBLANK(Table_Quantities[[#This Row],[Pay Item]]),"",INDEX(Table_PayItems[#Data],MATCH(Table_Quantities[[#This Row],[Pay Item]],Table_PayItems[Concentrated Name],0),ITEM_SSSP))</f>
        <v>USP</v>
      </c>
      <c r="S90" s="201"/>
      <c r="T90" s="200"/>
      <c r="U90" s="200"/>
      <c r="V90" s="193">
        <v>39</v>
      </c>
      <c r="W90" s="195" t="str">
        <f>IF(ISBLANK(Table_Quantities[[#This Row],[Pay Item]]),"",INDEX(Table_PayItems[#Data],MATCH(Table_Quantities[[#This Row],[Pay Item]],Table_PayItems[Concentrated Name],0),ITEM_DESCRIPTION))</f>
        <v>_</v>
      </c>
      <c r="X90" s="195" t="str">
        <f>IF(Table_Quantities[[#This Row],[Supplementary Description]]="","",IF(LEN(Table_Quantities[[#This Row],[Supplementary Description]])&gt;40, LEFT(Table_Quantities[[#This Row],[Supplementary Description]],40), Table_Quantities[[#This Row],[Supplementary Description]]))</f>
        <v>Erosion Control, Check Dam, Stone, Speci</v>
      </c>
      <c r="Y90" s="200" t="str">
        <f>IF(LEN(Table_Quantities[[#This Row],[Supplementary Description]])&gt;40, RIGHT(Table_Quantities[[#This Row],[Supplementary Description]],LEN(Table_Quantities[[#This Row],[Supplementary Description]])-40), "")</f>
        <v>al</v>
      </c>
      <c r="Z90"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90"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647</v>
      </c>
      <c r="AB90" s="195" t="str">
        <f>IF(MID(Table_Quantities[Item No.],4,1)="7",Table_Quantities[[#This Row],[Supplemental1]]&amp;Table_Quantities[[#This Row],[Supplemental2]],Table_Quantities[[#This Row],[Description]])</f>
        <v>Erosion Control, Check Dam, Stone, Special</v>
      </c>
      <c r="AC90"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3</v>
      </c>
      <c r="AD90" s="195" t="str">
        <f>IF(ISBLANK(Table_Quantities[[#This Row],[Funding Code]]),"",RIGHT(Table_Quantities[[#This Row],[Funding Code]],4))</f>
        <v>0001</v>
      </c>
      <c r="AE90" s="195" t="str">
        <f>IF(ISBLANK(Table_Quantities[[#This Row],[Funding Code]]),"","CAT "&amp;Table_Quantities[[#This Row],[Category]])</f>
        <v>CAT 0001</v>
      </c>
      <c r="AF90"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90" s="195">
        <f>IFERROR(FIND("%%",SUBSTITUTE(Table_Quantities[[#This Row],[Pay Item Description]]," ","%%",ML-LEN(SUBSTITUTE(LEFT(Table_Quantities[[#This Row],[Pay Item Description]],ML)," ","")))),LEN(Table_Quantities[[#This Row],[Pay Item Description]]))</f>
        <v>8</v>
      </c>
      <c r="AH90" s="195">
        <f>IFERROR(FIND("%%",SUBSTITUTE(Table_Quantities[[#This Row],[Pay Item Description]]," ","%%",Table_Quantities[[#This Row],[1]]+ML+1-LEN(SUBSTITUTE(LEFT(Table_Quantities[[#This Row],[Pay Item Description]],(Table_Quantities[[#This Row],[1]]+ML+1))," ",""))))-1,LEN(Table_Quantities[[#This Row],[Pay Item Description]]))</f>
        <v>22</v>
      </c>
      <c r="AI90" s="195">
        <f>IFERROR(FIND("%%",SUBSTITUTE(Table_Quantities[[#This Row],[Pay Item Description]]," ","%%",Table_Quantities[[#This Row],[2]]+ML+2-LEN(SUBSTITUTE(LEFT(Table_Quantities[[#This Row],[Pay Item Description]],(Table_Quantities[[#This Row],[2]]+ML+2))," ",""))))-1,LEN(Table_Quantities[[#This Row],[Pay Item Description]]))</f>
        <v>34</v>
      </c>
      <c r="AJ90" s="195">
        <f>IFERROR(FIND("%%",SUBSTITUTE(Table_Quantities[[#This Row],[Pay Item Description]]," ","%%",Table_Quantities[[#This Row],[3]]+ML+3-LEN(SUBSTITUTE(LEFT(Table_Quantities[[#This Row],[Pay Item Description]],(Table_Quantities[[#This Row],[3]]+ML+3))," ",""))))-1,LEN(Table_Quantities[[#This Row],[Pay Item Description]]))</f>
        <v>42</v>
      </c>
      <c r="AK90" s="195">
        <f>IFERROR(FIND("%%",SUBSTITUTE(Table_Quantities[[#This Row],[Pay Item Description]]," ","%%",Table_Quantities[[#This Row],[4]]+ML+4-LEN(SUBSTITUTE(LEFT(Table_Quantities[[#This Row],[Pay Item Description]],(Table_Quantities[[#This Row],[4]]+ML+4))," ",""))))-1,LEN(Table_Quantities[[#This Row],[Pay Item Description]]))</f>
        <v>42</v>
      </c>
      <c r="AL90" s="195">
        <f>IFERROR(FIND("%%",SUBSTITUTE(Table_Quantities[[#This Row],[Pay Item Description]]," ","%%",Table_Quantities[[#This Row],[5]]+ML+5-LEN(SUBSTITUTE(LEFT(Table_Quantities[[#This Row],[Pay Item Description]],(Table_Quantities[[#This Row],[5]]+ML+5))," ",""))))-1,LEN(Table_Quantities[[#This Row],[Pay Item Description]]))</f>
        <v>42</v>
      </c>
      <c r="AM90" s="195" t="str">
        <f>TRIM(MID(Table_Quantities[[#This Row],[Pay Item Description]],1,(Table_Quantities[[#This Row],[1]])))</f>
        <v>Erosion</v>
      </c>
      <c r="AN90" s="195" t="str">
        <f>TRIM(MID(Table_Quantities[[#This Row],[Pay Item Description]],Table_Quantities[[#This Row],[1]]+1,(Table_Quantities[[#This Row],[2]]-Table_Quantities[[#This Row],[1]])))</f>
        <v>Control, Check</v>
      </c>
      <c r="AO90" s="195" t="str">
        <f>TRIM(MID(Table_Quantities[[#This Row],[Pay Item Description]],Table_Quantities[[#This Row],[2]]+1,(Table_Quantities[[#This Row],[3]]-Table_Quantities[[#This Row],[2]])))</f>
        <v>Dam, Stone,</v>
      </c>
      <c r="AP90" s="195" t="str">
        <f>TRIM(MID(Table_Quantities[[#This Row],[Pay Item Description]],Table_Quantities[[#This Row],[3]]+1,(Table_Quantities[[#This Row],[4]]-Table_Quantities[[#This Row],[3]])))</f>
        <v>Special</v>
      </c>
      <c r="AQ90" s="195" t="str">
        <f>TRIM(MID(Table_Quantities[[#This Row],[Pay Item Description]],Table_Quantities[[#This Row],[4]]+1,(Table_Quantities[[#This Row],[5]]-Table_Quantities[[#This Row],[4]])))</f>
        <v/>
      </c>
      <c r="AR90" s="195" t="str">
        <f>TRIM(MID(Table_Quantities[[#This Row],[Pay Item Description]],Table_Quantities[[#This Row],[5]]+1,(Table_Quantities[[#This Row],[6]]-Table_Quantities[[#This Row],[5]])))</f>
        <v/>
      </c>
      <c r="AS90" s="195">
        <f>IF(ISBLANK(Table_Quantities[[#This Row],[Funding Code]]),"",INDEX(Table_Funding[#Data],MATCH(Table_Quantities[[#This Row],[Funding Code]],Table_Funding[Funding Code],0),MATCH("Bridge Number",Table_Funding[#Headers],0)))</f>
        <v>0</v>
      </c>
      <c r="AT90"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Check Dam, Stone, Special</v>
      </c>
      <c r="AU90" s="197"/>
      <c r="AV90" s="197"/>
      <c r="AW90" s="204"/>
      <c r="AX90" s="204"/>
      <c r="AY90" s="204"/>
    </row>
    <row r="91" spans="1:51" s="10" customFormat="1" x14ac:dyDescent="0.25">
      <c r="A91" s="245"/>
      <c r="B91" s="132" t="s">
        <v>7944</v>
      </c>
      <c r="C91" s="200" t="s">
        <v>14714</v>
      </c>
      <c r="D91" s="65" t="s">
        <v>31</v>
      </c>
      <c r="E91" s="66" t="s">
        <v>14640</v>
      </c>
      <c r="F91" s="66" t="s">
        <v>14670</v>
      </c>
      <c r="G91" s="65"/>
      <c r="H91" s="161" t="str">
        <f>IF(ISBLANK(Table_Quantities[[#This Row],[Pay Item]]),"",INDEX(Table_PayItems[],MATCH(Table_Quantities[[#This Row],[Pay Item]],Table_PayItems[Concentrated Name],0),ITEM_NO))</f>
        <v>5010061</v>
      </c>
      <c r="I91" s="201" t="s">
        <v>7951</v>
      </c>
      <c r="J91" s="254"/>
      <c r="K91" s="202">
        <v>19.43</v>
      </c>
      <c r="L91" s="193" t="str">
        <f>IF(ISBLANK(Table_Quantities[[#This Row],[Pay Item]]),"",INDEX(Table_PayItems[#Data],MATCH(Table_Quantities[[#This Row],[Pay Item]],Table_PayItems[Concentrated Name],0),ITEM_UNITS))</f>
        <v>Ton</v>
      </c>
      <c r="M91" s="166"/>
      <c r="N91" s="194" t="str">
        <f>IF(AND(Table_Quantities[[#This Row],[Unit Price]]&gt;0,NOT(ISBLANK(Table_Quantities[[#This Row],[QuantityCalc]]))),Table_Quantities[[#This Row],[QuantityCalc]]*Table_Quantities[[#This Row],[Unit Price]],"")</f>
        <v/>
      </c>
      <c r="O91" s="194" t="str">
        <f>IF(OR(ISBLANK(Table_Quantities[[#This Row],[Funding Code]]),ISBLANK(Table_Quantities[[#This Row],[BreakdownID]])),"",Table_Quantities[[#This Row],[Funding Code]]&amp;" - "&amp;Table_Quantities[[#This Row],[BreakdownID]])</f>
        <v>123456 - 0001 - 80</v>
      </c>
      <c r="P91" s="194">
        <v>87</v>
      </c>
      <c r="Q91" s="194" t="str">
        <f>IF(ISBLANK(Table_Quantities[[#This Row],[Funding Code]]),"","JN "&amp;INDEX(Table_Funding[#Data],MATCH(Table_Quantities[[#This Row],[Funding Code]],Table_Funding[Funding Code],0),2))</f>
        <v>JN 123456</v>
      </c>
      <c r="R91" s="195" t="str">
        <f>IF(ISBLANK(Table_Quantities[[#This Row],[Pay Item]]),"",INDEX(Table_PayItems[#Data],MATCH(Table_Quantities[[#This Row],[Pay Item]],Table_PayItems[Concentrated Name],0),ITEM_SSSP))</f>
        <v>501C,D,DD,FF,G,U,W,Z, 902E</v>
      </c>
      <c r="S91" s="201"/>
      <c r="T91" s="200"/>
      <c r="U91" s="200"/>
      <c r="V91" s="193">
        <v>20</v>
      </c>
      <c r="W91" s="195" t="str">
        <f>IF(ISBLANK(Table_Quantities[[#This Row],[Pay Item]]),"",INDEX(Table_PayItems[#Data],MATCH(Table_Quantities[[#This Row],[Pay Item]],Table_PayItems[Concentrated Name],0),ITEM_DESCRIPTION))</f>
        <v>HMA Approach</v>
      </c>
      <c r="X91" s="195" t="str">
        <f>IF(Table_Quantities[[#This Row],[Supplementary Description]]="","",IF(LEN(Table_Quantities[[#This Row],[Supplementary Description]])&gt;40, LEFT(Table_Quantities[[#This Row],[Supplementary Description]],40), Table_Quantities[[#This Row],[Supplementary Description]]))</f>
        <v/>
      </c>
      <c r="Y91" s="200" t="str">
        <f>IF(LEN(Table_Quantities[[#This Row],[Supplementary Description]])&gt;40, RIGHT(Table_Quantities[[#This Row],[Supplementary Description]],LEN(Table_Quantities[[#This Row],[Supplementary Description]])-40), "")</f>
        <v/>
      </c>
      <c r="Z91"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91"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233</v>
      </c>
      <c r="AB91" s="195" t="str">
        <f>IF(MID(Table_Quantities[Item No.],4,1)="7",Table_Quantities[[#This Row],[Supplemental1]]&amp;Table_Quantities[[#This Row],[Supplemental2]],Table_Quantities[[#This Row],[Description]])</f>
        <v>HMA Approach</v>
      </c>
      <c r="AC91"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5</v>
      </c>
      <c r="AD91" s="195" t="str">
        <f>IF(ISBLANK(Table_Quantities[[#This Row],[Funding Code]]),"",RIGHT(Table_Quantities[[#This Row],[Funding Code]],4))</f>
        <v>0001</v>
      </c>
      <c r="AE91" s="195" t="str">
        <f>IF(ISBLANK(Table_Quantities[[#This Row],[Funding Code]]),"","CAT "&amp;Table_Quantities[[#This Row],[Category]])</f>
        <v>CAT 0001</v>
      </c>
      <c r="AF91"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91" s="195">
        <f>IFERROR(FIND("%%",SUBSTITUTE(Table_Quantities[[#This Row],[Pay Item Description]]," ","%%",ML-LEN(SUBSTITUTE(LEFT(Table_Quantities[[#This Row],[Pay Item Description]],ML)," ","")))),LEN(Table_Quantities[[#This Row],[Pay Item Description]]))</f>
        <v>12</v>
      </c>
      <c r="AH91" s="195">
        <f>IFERROR(FIND("%%",SUBSTITUTE(Table_Quantities[[#This Row],[Pay Item Description]]," ","%%",Table_Quantities[[#This Row],[1]]+ML+1-LEN(SUBSTITUTE(LEFT(Table_Quantities[[#This Row],[Pay Item Description]],(Table_Quantities[[#This Row],[1]]+ML+1))," ",""))))-1,LEN(Table_Quantities[[#This Row],[Pay Item Description]]))</f>
        <v>12</v>
      </c>
      <c r="AI91" s="195">
        <f>IFERROR(FIND("%%",SUBSTITUTE(Table_Quantities[[#This Row],[Pay Item Description]]," ","%%",Table_Quantities[[#This Row],[2]]+ML+2-LEN(SUBSTITUTE(LEFT(Table_Quantities[[#This Row],[Pay Item Description]],(Table_Quantities[[#This Row],[2]]+ML+2))," ",""))))-1,LEN(Table_Quantities[[#This Row],[Pay Item Description]]))</f>
        <v>12</v>
      </c>
      <c r="AJ91" s="195">
        <f>IFERROR(FIND("%%",SUBSTITUTE(Table_Quantities[[#This Row],[Pay Item Description]]," ","%%",Table_Quantities[[#This Row],[3]]+ML+3-LEN(SUBSTITUTE(LEFT(Table_Quantities[[#This Row],[Pay Item Description]],(Table_Quantities[[#This Row],[3]]+ML+3))," ",""))))-1,LEN(Table_Quantities[[#This Row],[Pay Item Description]]))</f>
        <v>12</v>
      </c>
      <c r="AK91" s="195">
        <f>IFERROR(FIND("%%",SUBSTITUTE(Table_Quantities[[#This Row],[Pay Item Description]]," ","%%",Table_Quantities[[#This Row],[4]]+ML+4-LEN(SUBSTITUTE(LEFT(Table_Quantities[[#This Row],[Pay Item Description]],(Table_Quantities[[#This Row],[4]]+ML+4))," ",""))))-1,LEN(Table_Quantities[[#This Row],[Pay Item Description]]))</f>
        <v>12</v>
      </c>
      <c r="AL91" s="195">
        <f>IFERROR(FIND("%%",SUBSTITUTE(Table_Quantities[[#This Row],[Pay Item Description]]," ","%%",Table_Quantities[[#This Row],[5]]+ML+5-LEN(SUBSTITUTE(LEFT(Table_Quantities[[#This Row],[Pay Item Description]],(Table_Quantities[[#This Row],[5]]+ML+5))," ",""))))-1,LEN(Table_Quantities[[#This Row],[Pay Item Description]]))</f>
        <v>12</v>
      </c>
      <c r="AM91" s="195" t="str">
        <f>TRIM(MID(Table_Quantities[[#This Row],[Pay Item Description]],1,(Table_Quantities[[#This Row],[1]])))</f>
        <v>HMA Approach</v>
      </c>
      <c r="AN91" s="195" t="str">
        <f>TRIM(MID(Table_Quantities[[#This Row],[Pay Item Description]],Table_Quantities[[#This Row],[1]]+1,(Table_Quantities[[#This Row],[2]]-Table_Quantities[[#This Row],[1]])))</f>
        <v/>
      </c>
      <c r="AO91" s="195" t="str">
        <f>TRIM(MID(Table_Quantities[[#This Row],[Pay Item Description]],Table_Quantities[[#This Row],[2]]+1,(Table_Quantities[[#This Row],[3]]-Table_Quantities[[#This Row],[2]])))</f>
        <v/>
      </c>
      <c r="AP91" s="195" t="str">
        <f>TRIM(MID(Table_Quantities[[#This Row],[Pay Item Description]],Table_Quantities[[#This Row],[3]]+1,(Table_Quantities[[#This Row],[4]]-Table_Quantities[[#This Row],[3]])))</f>
        <v/>
      </c>
      <c r="AQ91" s="195" t="str">
        <f>TRIM(MID(Table_Quantities[[#This Row],[Pay Item Description]],Table_Quantities[[#This Row],[4]]+1,(Table_Quantities[[#This Row],[5]]-Table_Quantities[[#This Row],[4]])))</f>
        <v/>
      </c>
      <c r="AR91" s="195" t="str">
        <f>TRIM(MID(Table_Quantities[[#This Row],[Pay Item Description]],Table_Quantities[[#This Row],[5]]+1,(Table_Quantities[[#This Row],[6]]-Table_Quantities[[#This Row],[5]])))</f>
        <v/>
      </c>
      <c r="AS91" s="195">
        <f>IF(ISBLANK(Table_Quantities[[#This Row],[Funding Code]]),"",INDEX(Table_Funding[#Data],MATCH(Table_Quantities[[#This Row],[Funding Code]],Table_Funding[Funding Code],0),MATCH("Bridge Number",Table_Funding[#Headers],0)))</f>
        <v>0</v>
      </c>
      <c r="AT91"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HMA Approach</v>
      </c>
      <c r="AU91" s="197"/>
      <c r="AV91" s="197"/>
      <c r="AW91" s="204"/>
      <c r="AX91" s="204"/>
      <c r="AY91" s="204"/>
    </row>
    <row r="92" spans="1:51" s="10" customFormat="1" hidden="1" x14ac:dyDescent="0.25">
      <c r="A92" s="245"/>
      <c r="B92" s="132" t="s">
        <v>7944</v>
      </c>
      <c r="C92" s="200" t="s">
        <v>14714</v>
      </c>
      <c r="D92" s="65" t="s">
        <v>14681</v>
      </c>
      <c r="E92" s="66"/>
      <c r="F92" s="66"/>
      <c r="G92" s="65"/>
      <c r="H92" s="161" t="str">
        <f>IF(ISBLANK(Table_Quantities[[#This Row],[Pay Item]]),"",INDEX(Table_PayItems[],MATCH(Table_Quantities[[#This Row],[Pay Item]],Table_PayItems[Concentrated Name],0),ITEM_NO))</f>
        <v>2087001</v>
      </c>
      <c r="I92" s="201" t="s">
        <v>14685</v>
      </c>
      <c r="J92" s="254" t="s">
        <v>14686</v>
      </c>
      <c r="K92" s="202">
        <v>28.61</v>
      </c>
      <c r="L92" s="193" t="str">
        <f>IF(ISBLANK(Table_Quantities[[#This Row],[Pay Item]]),"",INDEX(Table_PayItems[#Data],MATCH(Table_Quantities[[#This Row],[Pay Item]],Table_PayItems[Concentrated Name],0),ITEM_UNITS))</f>
        <v>Ft</v>
      </c>
      <c r="M92" s="166"/>
      <c r="N92" s="194" t="str">
        <f>IF(AND(Table_Quantities[[#This Row],[Unit Price]]&gt;0,NOT(ISBLANK(Table_Quantities[[#This Row],[QuantityCalc]]))),Table_Quantities[[#This Row],[QuantityCalc]]*Table_Quantities[[#This Row],[Unit Price]],"")</f>
        <v/>
      </c>
      <c r="O92" s="194" t="str">
        <f>IF(OR(ISBLANK(Table_Quantities[[#This Row],[Funding Code]]),ISBLANK(Table_Quantities[[#This Row],[BreakdownID]])),"",Table_Quantities[[#This Row],[Funding Code]]&amp;" - "&amp;Table_Quantities[[#This Row],[BreakdownID]])</f>
        <v>123456 - 0001 - 80</v>
      </c>
      <c r="P92" s="194">
        <v>88</v>
      </c>
      <c r="Q92" s="194" t="str">
        <f>IF(ISBLANK(Table_Quantities[[#This Row],[Funding Code]]),"","JN "&amp;INDEX(Table_Funding[#Data],MATCH(Table_Quantities[[#This Row],[Funding Code]],Table_Funding[Funding Code],0),2))</f>
        <v>JN 123456</v>
      </c>
      <c r="R92" s="195" t="str">
        <f>IF(ISBLANK(Table_Quantities[[#This Row],[Pay Item]]),"",INDEX(Table_PayItems[#Data],MATCH(Table_Quantities[[#This Row],[Pay Item]],Table_PayItems[Concentrated Name],0),ITEM_SSSP))</f>
        <v>USP</v>
      </c>
      <c r="S92" s="201"/>
      <c r="T92" s="200"/>
      <c r="U92" s="200"/>
      <c r="V92" s="193">
        <v>29</v>
      </c>
      <c r="W92" s="195" t="str">
        <f>IF(ISBLANK(Table_Quantities[[#This Row],[Pay Item]]),"",INDEX(Table_PayItems[#Data],MATCH(Table_Quantities[[#This Row],[Pay Item]],Table_PayItems[Concentrated Name],0),ITEM_DESCRIPTION))</f>
        <v>_</v>
      </c>
      <c r="X92" s="195" t="str">
        <f>IF(Table_Quantities[[#This Row],[Supplementary Description]]="","",IF(LEN(Table_Quantities[[#This Row],[Supplementary Description]])&gt;40, LEFT(Table_Quantities[[#This Row],[Supplementary Description]],40), Table_Quantities[[#This Row],[Supplementary Description]]))</f>
        <v>Erosion Control, Check Dam, Stone, Speci</v>
      </c>
      <c r="Y92" s="200" t="str">
        <f>IF(LEN(Table_Quantities[[#This Row],[Supplementary Description]])&gt;40, RIGHT(Table_Quantities[[#This Row],[Supplementary Description]],LEN(Table_Quantities[[#This Row],[Supplementary Description]])-40), "")</f>
        <v>al</v>
      </c>
      <c r="Z92"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92"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647</v>
      </c>
      <c r="AB92" s="195" t="str">
        <f>IF(MID(Table_Quantities[Item No.],4,1)="7",Table_Quantities[[#This Row],[Supplemental1]]&amp;Table_Quantities[[#This Row],[Supplemental2]],Table_Quantities[[#This Row],[Description]])</f>
        <v>Erosion Control, Check Dam, Stone, Special</v>
      </c>
      <c r="AC92"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4</v>
      </c>
      <c r="AD92" s="195" t="str">
        <f>IF(ISBLANK(Table_Quantities[[#This Row],[Funding Code]]),"",RIGHT(Table_Quantities[[#This Row],[Funding Code]],4))</f>
        <v>0001</v>
      </c>
      <c r="AE92" s="195" t="str">
        <f>IF(ISBLANK(Table_Quantities[[#This Row],[Funding Code]]),"","CAT "&amp;Table_Quantities[[#This Row],[Category]])</f>
        <v>CAT 0001</v>
      </c>
      <c r="AF92"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92" s="195">
        <f>IFERROR(FIND("%%",SUBSTITUTE(Table_Quantities[[#This Row],[Pay Item Description]]," ","%%",ML-LEN(SUBSTITUTE(LEFT(Table_Quantities[[#This Row],[Pay Item Description]],ML)," ","")))),LEN(Table_Quantities[[#This Row],[Pay Item Description]]))</f>
        <v>8</v>
      </c>
      <c r="AH92" s="195">
        <f>IFERROR(FIND("%%",SUBSTITUTE(Table_Quantities[[#This Row],[Pay Item Description]]," ","%%",Table_Quantities[[#This Row],[1]]+ML+1-LEN(SUBSTITUTE(LEFT(Table_Quantities[[#This Row],[Pay Item Description]],(Table_Quantities[[#This Row],[1]]+ML+1))," ",""))))-1,LEN(Table_Quantities[[#This Row],[Pay Item Description]]))</f>
        <v>22</v>
      </c>
      <c r="AI92" s="195">
        <f>IFERROR(FIND("%%",SUBSTITUTE(Table_Quantities[[#This Row],[Pay Item Description]]," ","%%",Table_Quantities[[#This Row],[2]]+ML+2-LEN(SUBSTITUTE(LEFT(Table_Quantities[[#This Row],[Pay Item Description]],(Table_Quantities[[#This Row],[2]]+ML+2))," ",""))))-1,LEN(Table_Quantities[[#This Row],[Pay Item Description]]))</f>
        <v>34</v>
      </c>
      <c r="AJ92" s="195">
        <f>IFERROR(FIND("%%",SUBSTITUTE(Table_Quantities[[#This Row],[Pay Item Description]]," ","%%",Table_Quantities[[#This Row],[3]]+ML+3-LEN(SUBSTITUTE(LEFT(Table_Quantities[[#This Row],[Pay Item Description]],(Table_Quantities[[#This Row],[3]]+ML+3))," ",""))))-1,LEN(Table_Quantities[[#This Row],[Pay Item Description]]))</f>
        <v>42</v>
      </c>
      <c r="AK92" s="195">
        <f>IFERROR(FIND("%%",SUBSTITUTE(Table_Quantities[[#This Row],[Pay Item Description]]," ","%%",Table_Quantities[[#This Row],[4]]+ML+4-LEN(SUBSTITUTE(LEFT(Table_Quantities[[#This Row],[Pay Item Description]],(Table_Quantities[[#This Row],[4]]+ML+4))," ",""))))-1,LEN(Table_Quantities[[#This Row],[Pay Item Description]]))</f>
        <v>42</v>
      </c>
      <c r="AL92" s="195">
        <f>IFERROR(FIND("%%",SUBSTITUTE(Table_Quantities[[#This Row],[Pay Item Description]]," ","%%",Table_Quantities[[#This Row],[5]]+ML+5-LEN(SUBSTITUTE(LEFT(Table_Quantities[[#This Row],[Pay Item Description]],(Table_Quantities[[#This Row],[5]]+ML+5))," ",""))))-1,LEN(Table_Quantities[[#This Row],[Pay Item Description]]))</f>
        <v>42</v>
      </c>
      <c r="AM92" s="195" t="str">
        <f>TRIM(MID(Table_Quantities[[#This Row],[Pay Item Description]],1,(Table_Quantities[[#This Row],[1]])))</f>
        <v>Erosion</v>
      </c>
      <c r="AN92" s="195" t="str">
        <f>TRIM(MID(Table_Quantities[[#This Row],[Pay Item Description]],Table_Quantities[[#This Row],[1]]+1,(Table_Quantities[[#This Row],[2]]-Table_Quantities[[#This Row],[1]])))</f>
        <v>Control, Check</v>
      </c>
      <c r="AO92" s="195" t="str">
        <f>TRIM(MID(Table_Quantities[[#This Row],[Pay Item Description]],Table_Quantities[[#This Row],[2]]+1,(Table_Quantities[[#This Row],[3]]-Table_Quantities[[#This Row],[2]])))</f>
        <v>Dam, Stone,</v>
      </c>
      <c r="AP92" s="195" t="str">
        <f>TRIM(MID(Table_Quantities[[#This Row],[Pay Item Description]],Table_Quantities[[#This Row],[3]]+1,(Table_Quantities[[#This Row],[4]]-Table_Quantities[[#This Row],[3]])))</f>
        <v>Special</v>
      </c>
      <c r="AQ92" s="195" t="str">
        <f>TRIM(MID(Table_Quantities[[#This Row],[Pay Item Description]],Table_Quantities[[#This Row],[4]]+1,(Table_Quantities[[#This Row],[5]]-Table_Quantities[[#This Row],[4]])))</f>
        <v/>
      </c>
      <c r="AR92" s="195" t="str">
        <f>TRIM(MID(Table_Quantities[[#This Row],[Pay Item Description]],Table_Quantities[[#This Row],[5]]+1,(Table_Quantities[[#This Row],[6]]-Table_Quantities[[#This Row],[5]])))</f>
        <v/>
      </c>
      <c r="AS92" s="195">
        <f>IF(ISBLANK(Table_Quantities[[#This Row],[Funding Code]]),"",INDEX(Table_Funding[#Data],MATCH(Table_Quantities[[#This Row],[Funding Code]],Table_Funding[Funding Code],0),MATCH("Bridge Number",Table_Funding[#Headers],0)))</f>
        <v>0</v>
      </c>
      <c r="AT92"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Check Dam, Stone, Special</v>
      </c>
      <c r="AU92" s="197"/>
      <c r="AV92" s="197"/>
      <c r="AW92" s="204"/>
      <c r="AX92" s="204"/>
      <c r="AY92" s="204"/>
    </row>
    <row r="93" spans="1:51" s="10" customFormat="1" hidden="1" x14ac:dyDescent="0.25">
      <c r="A93" s="245"/>
      <c r="B93" s="132" t="s">
        <v>7944</v>
      </c>
      <c r="C93" s="200" t="s">
        <v>14714</v>
      </c>
      <c r="D93" s="65" t="s">
        <v>14681</v>
      </c>
      <c r="E93" s="66"/>
      <c r="F93" s="66"/>
      <c r="G93" s="65"/>
      <c r="H93" s="161" t="str">
        <f>IF(ISBLANK(Table_Quantities[[#This Row],[Pay Item]]),"",INDEX(Table_PayItems[],MATCH(Table_Quantities[[#This Row],[Pay Item]],Table_PayItems[Concentrated Name],0),ITEM_NO))</f>
        <v>2087001</v>
      </c>
      <c r="I93" s="201" t="s">
        <v>14685</v>
      </c>
      <c r="J93" s="254" t="s">
        <v>14686</v>
      </c>
      <c r="K93" s="202">
        <v>33.42</v>
      </c>
      <c r="L93" s="193" t="str">
        <f>IF(ISBLANK(Table_Quantities[[#This Row],[Pay Item]]),"",INDEX(Table_PayItems[#Data],MATCH(Table_Quantities[[#This Row],[Pay Item]],Table_PayItems[Concentrated Name],0),ITEM_UNITS))</f>
        <v>Ft</v>
      </c>
      <c r="M93" s="166"/>
      <c r="N93" s="194" t="str">
        <f>IF(AND(Table_Quantities[[#This Row],[Unit Price]]&gt;0,NOT(ISBLANK(Table_Quantities[[#This Row],[QuantityCalc]]))),Table_Quantities[[#This Row],[QuantityCalc]]*Table_Quantities[[#This Row],[Unit Price]],"")</f>
        <v/>
      </c>
      <c r="O93" s="194" t="str">
        <f>IF(OR(ISBLANK(Table_Quantities[[#This Row],[Funding Code]]),ISBLANK(Table_Quantities[[#This Row],[BreakdownID]])),"",Table_Quantities[[#This Row],[Funding Code]]&amp;" - "&amp;Table_Quantities[[#This Row],[BreakdownID]])</f>
        <v>123456 - 0001 - 80</v>
      </c>
      <c r="P93" s="194">
        <v>89</v>
      </c>
      <c r="Q93" s="194" t="str">
        <f>IF(ISBLANK(Table_Quantities[[#This Row],[Funding Code]]),"","JN "&amp;INDEX(Table_Funding[#Data],MATCH(Table_Quantities[[#This Row],[Funding Code]],Table_Funding[Funding Code],0),2))</f>
        <v>JN 123456</v>
      </c>
      <c r="R93" s="195" t="str">
        <f>IF(ISBLANK(Table_Quantities[[#This Row],[Pay Item]]),"",INDEX(Table_PayItems[#Data],MATCH(Table_Quantities[[#This Row],[Pay Item]],Table_PayItems[Concentrated Name],0),ITEM_SSSP))</f>
        <v>USP</v>
      </c>
      <c r="S93" s="201"/>
      <c r="T93" s="200"/>
      <c r="U93" s="200"/>
      <c r="V93" s="193">
        <v>34</v>
      </c>
      <c r="W93" s="195" t="str">
        <f>IF(ISBLANK(Table_Quantities[[#This Row],[Pay Item]]),"",INDEX(Table_PayItems[#Data],MATCH(Table_Quantities[[#This Row],[Pay Item]],Table_PayItems[Concentrated Name],0),ITEM_DESCRIPTION))</f>
        <v>_</v>
      </c>
      <c r="X93" s="195" t="str">
        <f>IF(Table_Quantities[[#This Row],[Supplementary Description]]="","",IF(LEN(Table_Quantities[[#This Row],[Supplementary Description]])&gt;40, LEFT(Table_Quantities[[#This Row],[Supplementary Description]],40), Table_Quantities[[#This Row],[Supplementary Description]]))</f>
        <v>Erosion Control, Check Dam, Stone, Speci</v>
      </c>
      <c r="Y93" s="200" t="str">
        <f>IF(LEN(Table_Quantities[[#This Row],[Supplementary Description]])&gt;40, RIGHT(Table_Quantities[[#This Row],[Supplementary Description]],LEN(Table_Quantities[[#This Row],[Supplementary Description]])-40), "")</f>
        <v>al</v>
      </c>
      <c r="Z93"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93"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647</v>
      </c>
      <c r="AB93" s="195" t="str">
        <f>IF(MID(Table_Quantities[Item No.],4,1)="7",Table_Quantities[[#This Row],[Supplemental1]]&amp;Table_Quantities[[#This Row],[Supplemental2]],Table_Quantities[[#This Row],[Description]])</f>
        <v>Erosion Control, Check Dam, Stone, Special</v>
      </c>
      <c r="AC93"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5</v>
      </c>
      <c r="AD93" s="195" t="str">
        <f>IF(ISBLANK(Table_Quantities[[#This Row],[Funding Code]]),"",RIGHT(Table_Quantities[[#This Row],[Funding Code]],4))</f>
        <v>0001</v>
      </c>
      <c r="AE93" s="195" t="str">
        <f>IF(ISBLANK(Table_Quantities[[#This Row],[Funding Code]]),"","CAT "&amp;Table_Quantities[[#This Row],[Category]])</f>
        <v>CAT 0001</v>
      </c>
      <c r="AF93"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93" s="195">
        <f>IFERROR(FIND("%%",SUBSTITUTE(Table_Quantities[[#This Row],[Pay Item Description]]," ","%%",ML-LEN(SUBSTITUTE(LEFT(Table_Quantities[[#This Row],[Pay Item Description]],ML)," ","")))),LEN(Table_Quantities[[#This Row],[Pay Item Description]]))</f>
        <v>8</v>
      </c>
      <c r="AH93" s="195">
        <f>IFERROR(FIND("%%",SUBSTITUTE(Table_Quantities[[#This Row],[Pay Item Description]]," ","%%",Table_Quantities[[#This Row],[1]]+ML+1-LEN(SUBSTITUTE(LEFT(Table_Quantities[[#This Row],[Pay Item Description]],(Table_Quantities[[#This Row],[1]]+ML+1))," ",""))))-1,LEN(Table_Quantities[[#This Row],[Pay Item Description]]))</f>
        <v>22</v>
      </c>
      <c r="AI93" s="195">
        <f>IFERROR(FIND("%%",SUBSTITUTE(Table_Quantities[[#This Row],[Pay Item Description]]," ","%%",Table_Quantities[[#This Row],[2]]+ML+2-LEN(SUBSTITUTE(LEFT(Table_Quantities[[#This Row],[Pay Item Description]],(Table_Quantities[[#This Row],[2]]+ML+2))," ",""))))-1,LEN(Table_Quantities[[#This Row],[Pay Item Description]]))</f>
        <v>34</v>
      </c>
      <c r="AJ93" s="195">
        <f>IFERROR(FIND("%%",SUBSTITUTE(Table_Quantities[[#This Row],[Pay Item Description]]," ","%%",Table_Quantities[[#This Row],[3]]+ML+3-LEN(SUBSTITUTE(LEFT(Table_Quantities[[#This Row],[Pay Item Description]],(Table_Quantities[[#This Row],[3]]+ML+3))," ",""))))-1,LEN(Table_Quantities[[#This Row],[Pay Item Description]]))</f>
        <v>42</v>
      </c>
      <c r="AK93" s="195">
        <f>IFERROR(FIND("%%",SUBSTITUTE(Table_Quantities[[#This Row],[Pay Item Description]]," ","%%",Table_Quantities[[#This Row],[4]]+ML+4-LEN(SUBSTITUTE(LEFT(Table_Quantities[[#This Row],[Pay Item Description]],(Table_Quantities[[#This Row],[4]]+ML+4))," ",""))))-1,LEN(Table_Quantities[[#This Row],[Pay Item Description]]))</f>
        <v>42</v>
      </c>
      <c r="AL93" s="195">
        <f>IFERROR(FIND("%%",SUBSTITUTE(Table_Quantities[[#This Row],[Pay Item Description]]," ","%%",Table_Quantities[[#This Row],[5]]+ML+5-LEN(SUBSTITUTE(LEFT(Table_Quantities[[#This Row],[Pay Item Description]],(Table_Quantities[[#This Row],[5]]+ML+5))," ",""))))-1,LEN(Table_Quantities[[#This Row],[Pay Item Description]]))</f>
        <v>42</v>
      </c>
      <c r="AM93" s="195" t="str">
        <f>TRIM(MID(Table_Quantities[[#This Row],[Pay Item Description]],1,(Table_Quantities[[#This Row],[1]])))</f>
        <v>Erosion</v>
      </c>
      <c r="AN93" s="195" t="str">
        <f>TRIM(MID(Table_Quantities[[#This Row],[Pay Item Description]],Table_Quantities[[#This Row],[1]]+1,(Table_Quantities[[#This Row],[2]]-Table_Quantities[[#This Row],[1]])))</f>
        <v>Control, Check</v>
      </c>
      <c r="AO93" s="195" t="str">
        <f>TRIM(MID(Table_Quantities[[#This Row],[Pay Item Description]],Table_Quantities[[#This Row],[2]]+1,(Table_Quantities[[#This Row],[3]]-Table_Quantities[[#This Row],[2]])))</f>
        <v>Dam, Stone,</v>
      </c>
      <c r="AP93" s="195" t="str">
        <f>TRIM(MID(Table_Quantities[[#This Row],[Pay Item Description]],Table_Quantities[[#This Row],[3]]+1,(Table_Quantities[[#This Row],[4]]-Table_Quantities[[#This Row],[3]])))</f>
        <v>Special</v>
      </c>
      <c r="AQ93" s="195" t="str">
        <f>TRIM(MID(Table_Quantities[[#This Row],[Pay Item Description]],Table_Quantities[[#This Row],[4]]+1,(Table_Quantities[[#This Row],[5]]-Table_Quantities[[#This Row],[4]])))</f>
        <v/>
      </c>
      <c r="AR93" s="195" t="str">
        <f>TRIM(MID(Table_Quantities[[#This Row],[Pay Item Description]],Table_Quantities[[#This Row],[5]]+1,(Table_Quantities[[#This Row],[6]]-Table_Quantities[[#This Row],[5]])))</f>
        <v/>
      </c>
      <c r="AS93" s="195">
        <f>IF(ISBLANK(Table_Quantities[[#This Row],[Funding Code]]),"",INDEX(Table_Funding[#Data],MATCH(Table_Quantities[[#This Row],[Funding Code]],Table_Funding[Funding Code],0),MATCH("Bridge Number",Table_Funding[#Headers],0)))</f>
        <v>0</v>
      </c>
      <c r="AT93"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Check Dam, Stone, Special</v>
      </c>
      <c r="AU93" s="197"/>
      <c r="AV93" s="197"/>
      <c r="AW93" s="204"/>
      <c r="AX93" s="204"/>
      <c r="AY93" s="204"/>
    </row>
    <row r="94" spans="1:51" s="10" customFormat="1" hidden="1" x14ac:dyDescent="0.25">
      <c r="A94" s="245"/>
      <c r="B94" s="132" t="s">
        <v>7944</v>
      </c>
      <c r="C94" s="200" t="s">
        <v>14714</v>
      </c>
      <c r="D94" s="65" t="s">
        <v>14681</v>
      </c>
      <c r="E94" s="66"/>
      <c r="F94" s="66"/>
      <c r="G94" s="65"/>
      <c r="H94" s="161" t="str">
        <f>IF(ISBLANK(Table_Quantities[[#This Row],[Pay Item]]),"",INDEX(Table_PayItems[],MATCH(Table_Quantities[[#This Row],[Pay Item]],Table_PayItems[Concentrated Name],0),ITEM_NO))</f>
        <v>2087001</v>
      </c>
      <c r="I94" s="201" t="s">
        <v>14685</v>
      </c>
      <c r="J94" s="254" t="s">
        <v>14686</v>
      </c>
      <c r="K94" s="202">
        <v>28.06</v>
      </c>
      <c r="L94" s="193" t="str">
        <f>IF(ISBLANK(Table_Quantities[[#This Row],[Pay Item]]),"",INDEX(Table_PayItems[#Data],MATCH(Table_Quantities[[#This Row],[Pay Item]],Table_PayItems[Concentrated Name],0),ITEM_UNITS))</f>
        <v>Ft</v>
      </c>
      <c r="M94" s="166"/>
      <c r="N94" s="194" t="str">
        <f>IF(AND(Table_Quantities[[#This Row],[Unit Price]]&gt;0,NOT(ISBLANK(Table_Quantities[[#This Row],[QuantityCalc]]))),Table_Quantities[[#This Row],[QuantityCalc]]*Table_Quantities[[#This Row],[Unit Price]],"")</f>
        <v/>
      </c>
      <c r="O94" s="194" t="str">
        <f>IF(OR(ISBLANK(Table_Quantities[[#This Row],[Funding Code]]),ISBLANK(Table_Quantities[[#This Row],[BreakdownID]])),"",Table_Quantities[[#This Row],[Funding Code]]&amp;" - "&amp;Table_Quantities[[#This Row],[BreakdownID]])</f>
        <v>123456 - 0001 - 80</v>
      </c>
      <c r="P94" s="194">
        <v>90</v>
      </c>
      <c r="Q94" s="194" t="str">
        <f>IF(ISBLANK(Table_Quantities[[#This Row],[Funding Code]]),"","JN "&amp;INDEX(Table_Funding[#Data],MATCH(Table_Quantities[[#This Row],[Funding Code]],Table_Funding[Funding Code],0),2))</f>
        <v>JN 123456</v>
      </c>
      <c r="R94" s="195" t="str">
        <f>IF(ISBLANK(Table_Quantities[[#This Row],[Pay Item]]),"",INDEX(Table_PayItems[#Data],MATCH(Table_Quantities[[#This Row],[Pay Item]],Table_PayItems[Concentrated Name],0),ITEM_SSSP))</f>
        <v>USP</v>
      </c>
      <c r="S94" s="201"/>
      <c r="T94" s="200"/>
      <c r="U94" s="200"/>
      <c r="V94" s="193">
        <v>29</v>
      </c>
      <c r="W94" s="195" t="str">
        <f>IF(ISBLANK(Table_Quantities[[#This Row],[Pay Item]]),"",INDEX(Table_PayItems[#Data],MATCH(Table_Quantities[[#This Row],[Pay Item]],Table_PayItems[Concentrated Name],0),ITEM_DESCRIPTION))</f>
        <v>_</v>
      </c>
      <c r="X94" s="195" t="str">
        <f>IF(Table_Quantities[[#This Row],[Supplementary Description]]="","",IF(LEN(Table_Quantities[[#This Row],[Supplementary Description]])&gt;40, LEFT(Table_Quantities[[#This Row],[Supplementary Description]],40), Table_Quantities[[#This Row],[Supplementary Description]]))</f>
        <v>Erosion Control, Check Dam, Stone, Speci</v>
      </c>
      <c r="Y94" s="200" t="str">
        <f>IF(LEN(Table_Quantities[[#This Row],[Supplementary Description]])&gt;40, RIGHT(Table_Quantities[[#This Row],[Supplementary Description]],LEN(Table_Quantities[[#This Row],[Supplementary Description]])-40), "")</f>
        <v>al</v>
      </c>
      <c r="Z94"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94"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647</v>
      </c>
      <c r="AB94" s="195" t="str">
        <f>IF(MID(Table_Quantities[Item No.],4,1)="7",Table_Quantities[[#This Row],[Supplemental1]]&amp;Table_Quantities[[#This Row],[Supplemental2]],Table_Quantities[[#This Row],[Description]])</f>
        <v>Erosion Control, Check Dam, Stone, Special</v>
      </c>
      <c r="AC94"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6</v>
      </c>
      <c r="AD94" s="195" t="str">
        <f>IF(ISBLANK(Table_Quantities[[#This Row],[Funding Code]]),"",RIGHT(Table_Quantities[[#This Row],[Funding Code]],4))</f>
        <v>0001</v>
      </c>
      <c r="AE94" s="195" t="str">
        <f>IF(ISBLANK(Table_Quantities[[#This Row],[Funding Code]]),"","CAT "&amp;Table_Quantities[[#This Row],[Category]])</f>
        <v>CAT 0001</v>
      </c>
      <c r="AF94"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94" s="195">
        <f>IFERROR(FIND("%%",SUBSTITUTE(Table_Quantities[[#This Row],[Pay Item Description]]," ","%%",ML-LEN(SUBSTITUTE(LEFT(Table_Quantities[[#This Row],[Pay Item Description]],ML)," ","")))),LEN(Table_Quantities[[#This Row],[Pay Item Description]]))</f>
        <v>8</v>
      </c>
      <c r="AH94" s="195">
        <f>IFERROR(FIND("%%",SUBSTITUTE(Table_Quantities[[#This Row],[Pay Item Description]]," ","%%",Table_Quantities[[#This Row],[1]]+ML+1-LEN(SUBSTITUTE(LEFT(Table_Quantities[[#This Row],[Pay Item Description]],(Table_Quantities[[#This Row],[1]]+ML+1))," ",""))))-1,LEN(Table_Quantities[[#This Row],[Pay Item Description]]))</f>
        <v>22</v>
      </c>
      <c r="AI94" s="195">
        <f>IFERROR(FIND("%%",SUBSTITUTE(Table_Quantities[[#This Row],[Pay Item Description]]," ","%%",Table_Quantities[[#This Row],[2]]+ML+2-LEN(SUBSTITUTE(LEFT(Table_Quantities[[#This Row],[Pay Item Description]],(Table_Quantities[[#This Row],[2]]+ML+2))," ",""))))-1,LEN(Table_Quantities[[#This Row],[Pay Item Description]]))</f>
        <v>34</v>
      </c>
      <c r="AJ94" s="195">
        <f>IFERROR(FIND("%%",SUBSTITUTE(Table_Quantities[[#This Row],[Pay Item Description]]," ","%%",Table_Quantities[[#This Row],[3]]+ML+3-LEN(SUBSTITUTE(LEFT(Table_Quantities[[#This Row],[Pay Item Description]],(Table_Quantities[[#This Row],[3]]+ML+3))," ",""))))-1,LEN(Table_Quantities[[#This Row],[Pay Item Description]]))</f>
        <v>42</v>
      </c>
      <c r="AK94" s="195">
        <f>IFERROR(FIND("%%",SUBSTITUTE(Table_Quantities[[#This Row],[Pay Item Description]]," ","%%",Table_Quantities[[#This Row],[4]]+ML+4-LEN(SUBSTITUTE(LEFT(Table_Quantities[[#This Row],[Pay Item Description]],(Table_Quantities[[#This Row],[4]]+ML+4))," ",""))))-1,LEN(Table_Quantities[[#This Row],[Pay Item Description]]))</f>
        <v>42</v>
      </c>
      <c r="AL94" s="195">
        <f>IFERROR(FIND("%%",SUBSTITUTE(Table_Quantities[[#This Row],[Pay Item Description]]," ","%%",Table_Quantities[[#This Row],[5]]+ML+5-LEN(SUBSTITUTE(LEFT(Table_Quantities[[#This Row],[Pay Item Description]],(Table_Quantities[[#This Row],[5]]+ML+5))," ",""))))-1,LEN(Table_Quantities[[#This Row],[Pay Item Description]]))</f>
        <v>42</v>
      </c>
      <c r="AM94" s="195" t="str">
        <f>TRIM(MID(Table_Quantities[[#This Row],[Pay Item Description]],1,(Table_Quantities[[#This Row],[1]])))</f>
        <v>Erosion</v>
      </c>
      <c r="AN94" s="195" t="str">
        <f>TRIM(MID(Table_Quantities[[#This Row],[Pay Item Description]],Table_Quantities[[#This Row],[1]]+1,(Table_Quantities[[#This Row],[2]]-Table_Quantities[[#This Row],[1]])))</f>
        <v>Control, Check</v>
      </c>
      <c r="AO94" s="195" t="str">
        <f>TRIM(MID(Table_Quantities[[#This Row],[Pay Item Description]],Table_Quantities[[#This Row],[2]]+1,(Table_Quantities[[#This Row],[3]]-Table_Quantities[[#This Row],[2]])))</f>
        <v>Dam, Stone,</v>
      </c>
      <c r="AP94" s="195" t="str">
        <f>TRIM(MID(Table_Quantities[[#This Row],[Pay Item Description]],Table_Quantities[[#This Row],[3]]+1,(Table_Quantities[[#This Row],[4]]-Table_Quantities[[#This Row],[3]])))</f>
        <v>Special</v>
      </c>
      <c r="AQ94" s="195" t="str">
        <f>TRIM(MID(Table_Quantities[[#This Row],[Pay Item Description]],Table_Quantities[[#This Row],[4]]+1,(Table_Quantities[[#This Row],[5]]-Table_Quantities[[#This Row],[4]])))</f>
        <v/>
      </c>
      <c r="AR94" s="195" t="str">
        <f>TRIM(MID(Table_Quantities[[#This Row],[Pay Item Description]],Table_Quantities[[#This Row],[5]]+1,(Table_Quantities[[#This Row],[6]]-Table_Quantities[[#This Row],[5]])))</f>
        <v/>
      </c>
      <c r="AS94" s="195">
        <f>IF(ISBLANK(Table_Quantities[[#This Row],[Funding Code]]),"",INDEX(Table_Funding[#Data],MATCH(Table_Quantities[[#This Row],[Funding Code]],Table_Funding[Funding Code],0),MATCH("Bridge Number",Table_Funding[#Headers],0)))</f>
        <v>0</v>
      </c>
      <c r="AT94"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Check Dam, Stone, Special</v>
      </c>
      <c r="AU94" s="197"/>
      <c r="AV94" s="197"/>
      <c r="AW94" s="204"/>
      <c r="AX94" s="204"/>
      <c r="AY94" s="204"/>
    </row>
    <row r="95" spans="1:51" s="10" customFormat="1" hidden="1" x14ac:dyDescent="0.25">
      <c r="A95" s="245"/>
      <c r="B95" s="132" t="s">
        <v>7944</v>
      </c>
      <c r="C95" s="200" t="s">
        <v>14714</v>
      </c>
      <c r="D95" s="65" t="s">
        <v>14681</v>
      </c>
      <c r="E95" s="66"/>
      <c r="F95" s="66"/>
      <c r="G95" s="65"/>
      <c r="H95" s="161" t="str">
        <f>IF(ISBLANK(Table_Quantities[[#This Row],[Pay Item]]),"",INDEX(Table_PayItems[],MATCH(Table_Quantities[[#This Row],[Pay Item]],Table_PayItems[Concentrated Name],0),ITEM_NO))</f>
        <v>2087001</v>
      </c>
      <c r="I95" s="201" t="s">
        <v>14685</v>
      </c>
      <c r="J95" s="254" t="s">
        <v>14686</v>
      </c>
      <c r="K95" s="202">
        <f>31.99+35.27+25.77</f>
        <v>93.03</v>
      </c>
      <c r="L95" s="193" t="str">
        <f>IF(ISBLANK(Table_Quantities[[#This Row],[Pay Item]]),"",INDEX(Table_PayItems[#Data],MATCH(Table_Quantities[[#This Row],[Pay Item]],Table_PayItems[Concentrated Name],0),ITEM_UNITS))</f>
        <v>Ft</v>
      </c>
      <c r="M95" s="166"/>
      <c r="N95" s="194" t="str">
        <f>IF(AND(Table_Quantities[[#This Row],[Unit Price]]&gt;0,NOT(ISBLANK(Table_Quantities[[#This Row],[QuantityCalc]]))),Table_Quantities[[#This Row],[QuantityCalc]]*Table_Quantities[[#This Row],[Unit Price]],"")</f>
        <v/>
      </c>
      <c r="O95" s="194" t="str">
        <f>IF(OR(ISBLANK(Table_Quantities[[#This Row],[Funding Code]]),ISBLANK(Table_Quantities[[#This Row],[BreakdownID]])),"",Table_Quantities[[#This Row],[Funding Code]]&amp;" - "&amp;Table_Quantities[[#This Row],[BreakdownID]])</f>
        <v>123456 - 0001 - 80</v>
      </c>
      <c r="P95" s="194">
        <v>91</v>
      </c>
      <c r="Q95" s="194" t="str">
        <f>IF(ISBLANK(Table_Quantities[[#This Row],[Funding Code]]),"","JN "&amp;INDEX(Table_Funding[#Data],MATCH(Table_Quantities[[#This Row],[Funding Code]],Table_Funding[Funding Code],0),2))</f>
        <v>JN 123456</v>
      </c>
      <c r="R95" s="195" t="str">
        <f>IF(ISBLANK(Table_Quantities[[#This Row],[Pay Item]]),"",INDEX(Table_PayItems[#Data],MATCH(Table_Quantities[[#This Row],[Pay Item]],Table_PayItems[Concentrated Name],0),ITEM_SSSP))</f>
        <v>USP</v>
      </c>
      <c r="S95" s="201"/>
      <c r="T95" s="200"/>
      <c r="U95" s="200"/>
      <c r="V95" s="193">
        <v>94</v>
      </c>
      <c r="W95" s="195" t="str">
        <f>IF(ISBLANK(Table_Quantities[[#This Row],[Pay Item]]),"",INDEX(Table_PayItems[#Data],MATCH(Table_Quantities[[#This Row],[Pay Item]],Table_PayItems[Concentrated Name],0),ITEM_DESCRIPTION))</f>
        <v>_</v>
      </c>
      <c r="X95" s="195" t="str">
        <f>IF(Table_Quantities[[#This Row],[Supplementary Description]]="","",IF(LEN(Table_Quantities[[#This Row],[Supplementary Description]])&gt;40, LEFT(Table_Quantities[[#This Row],[Supplementary Description]],40), Table_Quantities[[#This Row],[Supplementary Description]]))</f>
        <v>Erosion Control, Check Dam, Stone, Speci</v>
      </c>
      <c r="Y95" s="200" t="str">
        <f>IF(LEN(Table_Quantities[[#This Row],[Supplementary Description]])&gt;40, RIGHT(Table_Quantities[[#This Row],[Supplementary Description]],LEN(Table_Quantities[[#This Row],[Supplementary Description]])-40), "")</f>
        <v>al</v>
      </c>
      <c r="Z95"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95"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647</v>
      </c>
      <c r="AB95" s="195" t="str">
        <f>IF(MID(Table_Quantities[Item No.],4,1)="7",Table_Quantities[[#This Row],[Supplemental1]]&amp;Table_Quantities[[#This Row],[Supplemental2]],Table_Quantities[[#This Row],[Description]])</f>
        <v>Erosion Control, Check Dam, Stone, Special</v>
      </c>
      <c r="AC95"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7</v>
      </c>
      <c r="AD95" s="195" t="str">
        <f>IF(ISBLANK(Table_Quantities[[#This Row],[Funding Code]]),"",RIGHT(Table_Quantities[[#This Row],[Funding Code]],4))</f>
        <v>0001</v>
      </c>
      <c r="AE95" s="195" t="str">
        <f>IF(ISBLANK(Table_Quantities[[#This Row],[Funding Code]]),"","CAT "&amp;Table_Quantities[[#This Row],[Category]])</f>
        <v>CAT 0001</v>
      </c>
      <c r="AF95"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95" s="195">
        <f>IFERROR(FIND("%%",SUBSTITUTE(Table_Quantities[[#This Row],[Pay Item Description]]," ","%%",ML-LEN(SUBSTITUTE(LEFT(Table_Quantities[[#This Row],[Pay Item Description]],ML)," ","")))),LEN(Table_Quantities[[#This Row],[Pay Item Description]]))</f>
        <v>8</v>
      </c>
      <c r="AH95" s="195">
        <f>IFERROR(FIND("%%",SUBSTITUTE(Table_Quantities[[#This Row],[Pay Item Description]]," ","%%",Table_Quantities[[#This Row],[1]]+ML+1-LEN(SUBSTITUTE(LEFT(Table_Quantities[[#This Row],[Pay Item Description]],(Table_Quantities[[#This Row],[1]]+ML+1))," ",""))))-1,LEN(Table_Quantities[[#This Row],[Pay Item Description]]))</f>
        <v>22</v>
      </c>
      <c r="AI95" s="195">
        <f>IFERROR(FIND("%%",SUBSTITUTE(Table_Quantities[[#This Row],[Pay Item Description]]," ","%%",Table_Quantities[[#This Row],[2]]+ML+2-LEN(SUBSTITUTE(LEFT(Table_Quantities[[#This Row],[Pay Item Description]],(Table_Quantities[[#This Row],[2]]+ML+2))," ",""))))-1,LEN(Table_Quantities[[#This Row],[Pay Item Description]]))</f>
        <v>34</v>
      </c>
      <c r="AJ95" s="195">
        <f>IFERROR(FIND("%%",SUBSTITUTE(Table_Quantities[[#This Row],[Pay Item Description]]," ","%%",Table_Quantities[[#This Row],[3]]+ML+3-LEN(SUBSTITUTE(LEFT(Table_Quantities[[#This Row],[Pay Item Description]],(Table_Quantities[[#This Row],[3]]+ML+3))," ",""))))-1,LEN(Table_Quantities[[#This Row],[Pay Item Description]]))</f>
        <v>42</v>
      </c>
      <c r="AK95" s="195">
        <f>IFERROR(FIND("%%",SUBSTITUTE(Table_Quantities[[#This Row],[Pay Item Description]]," ","%%",Table_Quantities[[#This Row],[4]]+ML+4-LEN(SUBSTITUTE(LEFT(Table_Quantities[[#This Row],[Pay Item Description]],(Table_Quantities[[#This Row],[4]]+ML+4))," ",""))))-1,LEN(Table_Quantities[[#This Row],[Pay Item Description]]))</f>
        <v>42</v>
      </c>
      <c r="AL95" s="195">
        <f>IFERROR(FIND("%%",SUBSTITUTE(Table_Quantities[[#This Row],[Pay Item Description]]," ","%%",Table_Quantities[[#This Row],[5]]+ML+5-LEN(SUBSTITUTE(LEFT(Table_Quantities[[#This Row],[Pay Item Description]],(Table_Quantities[[#This Row],[5]]+ML+5))," ",""))))-1,LEN(Table_Quantities[[#This Row],[Pay Item Description]]))</f>
        <v>42</v>
      </c>
      <c r="AM95" s="195" t="str">
        <f>TRIM(MID(Table_Quantities[[#This Row],[Pay Item Description]],1,(Table_Quantities[[#This Row],[1]])))</f>
        <v>Erosion</v>
      </c>
      <c r="AN95" s="195" t="str">
        <f>TRIM(MID(Table_Quantities[[#This Row],[Pay Item Description]],Table_Quantities[[#This Row],[1]]+1,(Table_Quantities[[#This Row],[2]]-Table_Quantities[[#This Row],[1]])))</f>
        <v>Control, Check</v>
      </c>
      <c r="AO95" s="195" t="str">
        <f>TRIM(MID(Table_Quantities[[#This Row],[Pay Item Description]],Table_Quantities[[#This Row],[2]]+1,(Table_Quantities[[#This Row],[3]]-Table_Quantities[[#This Row],[2]])))</f>
        <v>Dam, Stone,</v>
      </c>
      <c r="AP95" s="195" t="str">
        <f>TRIM(MID(Table_Quantities[[#This Row],[Pay Item Description]],Table_Quantities[[#This Row],[3]]+1,(Table_Quantities[[#This Row],[4]]-Table_Quantities[[#This Row],[3]])))</f>
        <v>Special</v>
      </c>
      <c r="AQ95" s="195" t="str">
        <f>TRIM(MID(Table_Quantities[[#This Row],[Pay Item Description]],Table_Quantities[[#This Row],[4]]+1,(Table_Quantities[[#This Row],[5]]-Table_Quantities[[#This Row],[4]])))</f>
        <v/>
      </c>
      <c r="AR95" s="195" t="str">
        <f>TRIM(MID(Table_Quantities[[#This Row],[Pay Item Description]],Table_Quantities[[#This Row],[5]]+1,(Table_Quantities[[#This Row],[6]]-Table_Quantities[[#This Row],[5]])))</f>
        <v/>
      </c>
      <c r="AS95" s="195">
        <f>IF(ISBLANK(Table_Quantities[[#This Row],[Funding Code]]),"",INDEX(Table_Funding[#Data],MATCH(Table_Quantities[[#This Row],[Funding Code]],Table_Funding[Funding Code],0),MATCH("Bridge Number",Table_Funding[#Headers],0)))</f>
        <v>0</v>
      </c>
      <c r="AT95"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Check Dam, Stone, Special</v>
      </c>
      <c r="AU95" s="197"/>
      <c r="AV95" s="197"/>
      <c r="AW95" s="204"/>
      <c r="AX95" s="204"/>
      <c r="AY95" s="204"/>
    </row>
    <row r="96" spans="1:51" s="10" customFormat="1" hidden="1" x14ac:dyDescent="0.25">
      <c r="A96" s="245"/>
      <c r="B96" s="132" t="s">
        <v>7944</v>
      </c>
      <c r="C96" s="200" t="s">
        <v>14714</v>
      </c>
      <c r="D96" s="65" t="s">
        <v>14681</v>
      </c>
      <c r="E96" s="66"/>
      <c r="F96" s="66"/>
      <c r="G96" s="65"/>
      <c r="H96" s="161" t="str">
        <f>IF(ISBLANK(Table_Quantities[[#This Row],[Pay Item]]),"",INDEX(Table_PayItems[],MATCH(Table_Quantities[[#This Row],[Pay Item]],Table_PayItems[Concentrated Name],0),ITEM_NO))</f>
        <v>2087001</v>
      </c>
      <c r="I96" s="201" t="s">
        <v>14685</v>
      </c>
      <c r="J96" s="254" t="s">
        <v>14686</v>
      </c>
      <c r="K96" s="202">
        <v>26.74</v>
      </c>
      <c r="L96" s="193" t="str">
        <f>IF(ISBLANK(Table_Quantities[[#This Row],[Pay Item]]),"",INDEX(Table_PayItems[#Data],MATCH(Table_Quantities[[#This Row],[Pay Item]],Table_PayItems[Concentrated Name],0),ITEM_UNITS))</f>
        <v>Ft</v>
      </c>
      <c r="M96" s="166"/>
      <c r="N96" s="194" t="str">
        <f>IF(AND(Table_Quantities[[#This Row],[Unit Price]]&gt;0,NOT(ISBLANK(Table_Quantities[[#This Row],[QuantityCalc]]))),Table_Quantities[[#This Row],[QuantityCalc]]*Table_Quantities[[#This Row],[Unit Price]],"")</f>
        <v/>
      </c>
      <c r="O96" s="194" t="str">
        <f>IF(OR(ISBLANK(Table_Quantities[[#This Row],[Funding Code]]),ISBLANK(Table_Quantities[[#This Row],[BreakdownID]])),"",Table_Quantities[[#This Row],[Funding Code]]&amp;" - "&amp;Table_Quantities[[#This Row],[BreakdownID]])</f>
        <v>123456 - 0001 - 80</v>
      </c>
      <c r="P96" s="194">
        <v>92</v>
      </c>
      <c r="Q96" s="194" t="str">
        <f>IF(ISBLANK(Table_Quantities[[#This Row],[Funding Code]]),"","JN "&amp;INDEX(Table_Funding[#Data],MATCH(Table_Quantities[[#This Row],[Funding Code]],Table_Funding[Funding Code],0),2))</f>
        <v>JN 123456</v>
      </c>
      <c r="R96" s="195" t="str">
        <f>IF(ISBLANK(Table_Quantities[[#This Row],[Pay Item]]),"",INDEX(Table_PayItems[#Data],MATCH(Table_Quantities[[#This Row],[Pay Item]],Table_PayItems[Concentrated Name],0),ITEM_SSSP))</f>
        <v>USP</v>
      </c>
      <c r="S96" s="201"/>
      <c r="T96" s="200"/>
      <c r="U96" s="200"/>
      <c r="V96" s="193">
        <v>27</v>
      </c>
      <c r="W96" s="195" t="str">
        <f>IF(ISBLANK(Table_Quantities[[#This Row],[Pay Item]]),"",INDEX(Table_PayItems[#Data],MATCH(Table_Quantities[[#This Row],[Pay Item]],Table_PayItems[Concentrated Name],0),ITEM_DESCRIPTION))</f>
        <v>_</v>
      </c>
      <c r="X96" s="195" t="str">
        <f>IF(Table_Quantities[[#This Row],[Supplementary Description]]="","",IF(LEN(Table_Quantities[[#This Row],[Supplementary Description]])&gt;40, LEFT(Table_Quantities[[#This Row],[Supplementary Description]],40), Table_Quantities[[#This Row],[Supplementary Description]]))</f>
        <v>Erosion Control, Check Dam, Stone, Speci</v>
      </c>
      <c r="Y96" s="200" t="str">
        <f>IF(LEN(Table_Quantities[[#This Row],[Supplementary Description]])&gt;40, RIGHT(Table_Quantities[[#This Row],[Supplementary Description]],LEN(Table_Quantities[[#This Row],[Supplementary Description]])-40), "")</f>
        <v>al</v>
      </c>
      <c r="Z96"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96"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647</v>
      </c>
      <c r="AB96" s="195" t="str">
        <f>IF(MID(Table_Quantities[Item No.],4,1)="7",Table_Quantities[[#This Row],[Supplemental1]]&amp;Table_Quantities[[#This Row],[Supplemental2]],Table_Quantities[[#This Row],[Description]])</f>
        <v>Erosion Control, Check Dam, Stone, Special</v>
      </c>
      <c r="AC96"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8</v>
      </c>
      <c r="AD96" s="195" t="str">
        <f>IF(ISBLANK(Table_Quantities[[#This Row],[Funding Code]]),"",RIGHT(Table_Quantities[[#This Row],[Funding Code]],4))</f>
        <v>0001</v>
      </c>
      <c r="AE96" s="195" t="str">
        <f>IF(ISBLANK(Table_Quantities[[#This Row],[Funding Code]]),"","CAT "&amp;Table_Quantities[[#This Row],[Category]])</f>
        <v>CAT 0001</v>
      </c>
      <c r="AF96"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96" s="195">
        <f>IFERROR(FIND("%%",SUBSTITUTE(Table_Quantities[[#This Row],[Pay Item Description]]," ","%%",ML-LEN(SUBSTITUTE(LEFT(Table_Quantities[[#This Row],[Pay Item Description]],ML)," ","")))),LEN(Table_Quantities[[#This Row],[Pay Item Description]]))</f>
        <v>8</v>
      </c>
      <c r="AH96" s="195">
        <f>IFERROR(FIND("%%",SUBSTITUTE(Table_Quantities[[#This Row],[Pay Item Description]]," ","%%",Table_Quantities[[#This Row],[1]]+ML+1-LEN(SUBSTITUTE(LEFT(Table_Quantities[[#This Row],[Pay Item Description]],(Table_Quantities[[#This Row],[1]]+ML+1))," ",""))))-1,LEN(Table_Quantities[[#This Row],[Pay Item Description]]))</f>
        <v>22</v>
      </c>
      <c r="AI96" s="195">
        <f>IFERROR(FIND("%%",SUBSTITUTE(Table_Quantities[[#This Row],[Pay Item Description]]," ","%%",Table_Quantities[[#This Row],[2]]+ML+2-LEN(SUBSTITUTE(LEFT(Table_Quantities[[#This Row],[Pay Item Description]],(Table_Quantities[[#This Row],[2]]+ML+2))," ",""))))-1,LEN(Table_Quantities[[#This Row],[Pay Item Description]]))</f>
        <v>34</v>
      </c>
      <c r="AJ96" s="195">
        <f>IFERROR(FIND("%%",SUBSTITUTE(Table_Quantities[[#This Row],[Pay Item Description]]," ","%%",Table_Quantities[[#This Row],[3]]+ML+3-LEN(SUBSTITUTE(LEFT(Table_Quantities[[#This Row],[Pay Item Description]],(Table_Quantities[[#This Row],[3]]+ML+3))," ",""))))-1,LEN(Table_Quantities[[#This Row],[Pay Item Description]]))</f>
        <v>42</v>
      </c>
      <c r="AK96" s="195">
        <f>IFERROR(FIND("%%",SUBSTITUTE(Table_Quantities[[#This Row],[Pay Item Description]]," ","%%",Table_Quantities[[#This Row],[4]]+ML+4-LEN(SUBSTITUTE(LEFT(Table_Quantities[[#This Row],[Pay Item Description]],(Table_Quantities[[#This Row],[4]]+ML+4))," ",""))))-1,LEN(Table_Quantities[[#This Row],[Pay Item Description]]))</f>
        <v>42</v>
      </c>
      <c r="AL96" s="195">
        <f>IFERROR(FIND("%%",SUBSTITUTE(Table_Quantities[[#This Row],[Pay Item Description]]," ","%%",Table_Quantities[[#This Row],[5]]+ML+5-LEN(SUBSTITUTE(LEFT(Table_Quantities[[#This Row],[Pay Item Description]],(Table_Quantities[[#This Row],[5]]+ML+5))," ",""))))-1,LEN(Table_Quantities[[#This Row],[Pay Item Description]]))</f>
        <v>42</v>
      </c>
      <c r="AM96" s="195" t="str">
        <f>TRIM(MID(Table_Quantities[[#This Row],[Pay Item Description]],1,(Table_Quantities[[#This Row],[1]])))</f>
        <v>Erosion</v>
      </c>
      <c r="AN96" s="195" t="str">
        <f>TRIM(MID(Table_Quantities[[#This Row],[Pay Item Description]],Table_Quantities[[#This Row],[1]]+1,(Table_Quantities[[#This Row],[2]]-Table_Quantities[[#This Row],[1]])))</f>
        <v>Control, Check</v>
      </c>
      <c r="AO96" s="195" t="str">
        <f>TRIM(MID(Table_Quantities[[#This Row],[Pay Item Description]],Table_Quantities[[#This Row],[2]]+1,(Table_Quantities[[#This Row],[3]]-Table_Quantities[[#This Row],[2]])))</f>
        <v>Dam, Stone,</v>
      </c>
      <c r="AP96" s="195" t="str">
        <f>TRIM(MID(Table_Quantities[[#This Row],[Pay Item Description]],Table_Quantities[[#This Row],[3]]+1,(Table_Quantities[[#This Row],[4]]-Table_Quantities[[#This Row],[3]])))</f>
        <v>Special</v>
      </c>
      <c r="AQ96" s="195" t="str">
        <f>TRIM(MID(Table_Quantities[[#This Row],[Pay Item Description]],Table_Quantities[[#This Row],[4]]+1,(Table_Quantities[[#This Row],[5]]-Table_Quantities[[#This Row],[4]])))</f>
        <v/>
      </c>
      <c r="AR96" s="195" t="str">
        <f>TRIM(MID(Table_Quantities[[#This Row],[Pay Item Description]],Table_Quantities[[#This Row],[5]]+1,(Table_Quantities[[#This Row],[6]]-Table_Quantities[[#This Row],[5]])))</f>
        <v/>
      </c>
      <c r="AS96" s="195">
        <f>IF(ISBLANK(Table_Quantities[[#This Row],[Funding Code]]),"",INDEX(Table_Funding[#Data],MATCH(Table_Quantities[[#This Row],[Funding Code]],Table_Funding[Funding Code],0),MATCH("Bridge Number",Table_Funding[#Headers],0)))</f>
        <v>0</v>
      </c>
      <c r="AT96"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Check Dam, Stone, Special</v>
      </c>
      <c r="AU96" s="197"/>
      <c r="AV96" s="197"/>
      <c r="AW96" s="204"/>
      <c r="AX96" s="204"/>
      <c r="AY96" s="204"/>
    </row>
    <row r="97" spans="1:51" s="10" customFormat="1" hidden="1" x14ac:dyDescent="0.25">
      <c r="A97" s="245"/>
      <c r="B97" s="132" t="s">
        <v>7944</v>
      </c>
      <c r="C97" s="200" t="s">
        <v>14714</v>
      </c>
      <c r="D97" s="65" t="s">
        <v>14681</v>
      </c>
      <c r="E97" s="66"/>
      <c r="F97" s="66"/>
      <c r="G97" s="65"/>
      <c r="H97" s="161" t="str">
        <f>IF(ISBLANK(Table_Quantities[[#This Row],[Pay Item]]),"",INDEX(Table_PayItems[],MATCH(Table_Quantities[[#This Row],[Pay Item]],Table_PayItems[Concentrated Name],0),ITEM_NO))</f>
        <v>2087001</v>
      </c>
      <c r="I97" s="201" t="s">
        <v>14685</v>
      </c>
      <c r="J97" s="254" t="s">
        <v>14686</v>
      </c>
      <c r="K97" s="202">
        <f>29.6+15</f>
        <v>44.6</v>
      </c>
      <c r="L97" s="193" t="str">
        <f>IF(ISBLANK(Table_Quantities[[#This Row],[Pay Item]]),"",INDEX(Table_PayItems[#Data],MATCH(Table_Quantities[[#This Row],[Pay Item]],Table_PayItems[Concentrated Name],0),ITEM_UNITS))</f>
        <v>Ft</v>
      </c>
      <c r="M97" s="166"/>
      <c r="N97" s="194" t="str">
        <f>IF(AND(Table_Quantities[[#This Row],[Unit Price]]&gt;0,NOT(ISBLANK(Table_Quantities[[#This Row],[QuantityCalc]]))),Table_Quantities[[#This Row],[QuantityCalc]]*Table_Quantities[[#This Row],[Unit Price]],"")</f>
        <v/>
      </c>
      <c r="O97" s="194" t="str">
        <f>IF(OR(ISBLANK(Table_Quantities[[#This Row],[Funding Code]]),ISBLANK(Table_Quantities[[#This Row],[BreakdownID]])),"",Table_Quantities[[#This Row],[Funding Code]]&amp;" - "&amp;Table_Quantities[[#This Row],[BreakdownID]])</f>
        <v>123456 - 0001 - 80</v>
      </c>
      <c r="P97" s="194">
        <v>93</v>
      </c>
      <c r="Q97" s="194" t="str">
        <f>IF(ISBLANK(Table_Quantities[[#This Row],[Funding Code]]),"","JN "&amp;INDEX(Table_Funding[#Data],MATCH(Table_Quantities[[#This Row],[Funding Code]],Table_Funding[Funding Code],0),2))</f>
        <v>JN 123456</v>
      </c>
      <c r="R97" s="195" t="str">
        <f>IF(ISBLANK(Table_Quantities[[#This Row],[Pay Item]]),"",INDEX(Table_PayItems[#Data],MATCH(Table_Quantities[[#This Row],[Pay Item]],Table_PayItems[Concentrated Name],0),ITEM_SSSP))</f>
        <v>USP</v>
      </c>
      <c r="S97" s="201"/>
      <c r="T97" s="200"/>
      <c r="U97" s="200"/>
      <c r="V97" s="193">
        <v>45</v>
      </c>
      <c r="W97" s="195" t="str">
        <f>IF(ISBLANK(Table_Quantities[[#This Row],[Pay Item]]),"",INDEX(Table_PayItems[#Data],MATCH(Table_Quantities[[#This Row],[Pay Item]],Table_PayItems[Concentrated Name],0),ITEM_DESCRIPTION))</f>
        <v>_</v>
      </c>
      <c r="X97" s="195" t="str">
        <f>IF(Table_Quantities[[#This Row],[Supplementary Description]]="","",IF(LEN(Table_Quantities[[#This Row],[Supplementary Description]])&gt;40, LEFT(Table_Quantities[[#This Row],[Supplementary Description]],40), Table_Quantities[[#This Row],[Supplementary Description]]))</f>
        <v>Erosion Control, Check Dam, Stone, Speci</v>
      </c>
      <c r="Y97" s="200" t="str">
        <f>IF(LEN(Table_Quantities[[#This Row],[Supplementary Description]])&gt;40, RIGHT(Table_Quantities[[#This Row],[Supplementary Description]],LEN(Table_Quantities[[#This Row],[Supplementary Description]])-40), "")</f>
        <v>al</v>
      </c>
      <c r="Z97"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97"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647</v>
      </c>
      <c r="AB97" s="195" t="str">
        <f>IF(MID(Table_Quantities[Item No.],4,1)="7",Table_Quantities[[#This Row],[Supplemental1]]&amp;Table_Quantities[[#This Row],[Supplemental2]],Table_Quantities[[#This Row],[Description]])</f>
        <v>Erosion Control, Check Dam, Stone, Special</v>
      </c>
      <c r="AC97"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9</v>
      </c>
      <c r="AD97" s="195" t="str">
        <f>IF(ISBLANK(Table_Quantities[[#This Row],[Funding Code]]),"",RIGHT(Table_Quantities[[#This Row],[Funding Code]],4))</f>
        <v>0001</v>
      </c>
      <c r="AE97" s="195" t="str">
        <f>IF(ISBLANK(Table_Quantities[[#This Row],[Funding Code]]),"","CAT "&amp;Table_Quantities[[#This Row],[Category]])</f>
        <v>CAT 0001</v>
      </c>
      <c r="AF97"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97" s="195">
        <f>IFERROR(FIND("%%",SUBSTITUTE(Table_Quantities[[#This Row],[Pay Item Description]]," ","%%",ML-LEN(SUBSTITUTE(LEFT(Table_Quantities[[#This Row],[Pay Item Description]],ML)," ","")))),LEN(Table_Quantities[[#This Row],[Pay Item Description]]))</f>
        <v>8</v>
      </c>
      <c r="AH97" s="195">
        <f>IFERROR(FIND("%%",SUBSTITUTE(Table_Quantities[[#This Row],[Pay Item Description]]," ","%%",Table_Quantities[[#This Row],[1]]+ML+1-LEN(SUBSTITUTE(LEFT(Table_Quantities[[#This Row],[Pay Item Description]],(Table_Quantities[[#This Row],[1]]+ML+1))," ",""))))-1,LEN(Table_Quantities[[#This Row],[Pay Item Description]]))</f>
        <v>22</v>
      </c>
      <c r="AI97" s="195">
        <f>IFERROR(FIND("%%",SUBSTITUTE(Table_Quantities[[#This Row],[Pay Item Description]]," ","%%",Table_Quantities[[#This Row],[2]]+ML+2-LEN(SUBSTITUTE(LEFT(Table_Quantities[[#This Row],[Pay Item Description]],(Table_Quantities[[#This Row],[2]]+ML+2))," ",""))))-1,LEN(Table_Quantities[[#This Row],[Pay Item Description]]))</f>
        <v>34</v>
      </c>
      <c r="AJ97" s="195">
        <f>IFERROR(FIND("%%",SUBSTITUTE(Table_Quantities[[#This Row],[Pay Item Description]]," ","%%",Table_Quantities[[#This Row],[3]]+ML+3-LEN(SUBSTITUTE(LEFT(Table_Quantities[[#This Row],[Pay Item Description]],(Table_Quantities[[#This Row],[3]]+ML+3))," ",""))))-1,LEN(Table_Quantities[[#This Row],[Pay Item Description]]))</f>
        <v>42</v>
      </c>
      <c r="AK97" s="195">
        <f>IFERROR(FIND("%%",SUBSTITUTE(Table_Quantities[[#This Row],[Pay Item Description]]," ","%%",Table_Quantities[[#This Row],[4]]+ML+4-LEN(SUBSTITUTE(LEFT(Table_Quantities[[#This Row],[Pay Item Description]],(Table_Quantities[[#This Row],[4]]+ML+4))," ",""))))-1,LEN(Table_Quantities[[#This Row],[Pay Item Description]]))</f>
        <v>42</v>
      </c>
      <c r="AL97" s="195">
        <f>IFERROR(FIND("%%",SUBSTITUTE(Table_Quantities[[#This Row],[Pay Item Description]]," ","%%",Table_Quantities[[#This Row],[5]]+ML+5-LEN(SUBSTITUTE(LEFT(Table_Quantities[[#This Row],[Pay Item Description]],(Table_Quantities[[#This Row],[5]]+ML+5))," ",""))))-1,LEN(Table_Quantities[[#This Row],[Pay Item Description]]))</f>
        <v>42</v>
      </c>
      <c r="AM97" s="195" t="str">
        <f>TRIM(MID(Table_Quantities[[#This Row],[Pay Item Description]],1,(Table_Quantities[[#This Row],[1]])))</f>
        <v>Erosion</v>
      </c>
      <c r="AN97" s="195" t="str">
        <f>TRIM(MID(Table_Quantities[[#This Row],[Pay Item Description]],Table_Quantities[[#This Row],[1]]+1,(Table_Quantities[[#This Row],[2]]-Table_Quantities[[#This Row],[1]])))</f>
        <v>Control, Check</v>
      </c>
      <c r="AO97" s="195" t="str">
        <f>TRIM(MID(Table_Quantities[[#This Row],[Pay Item Description]],Table_Quantities[[#This Row],[2]]+1,(Table_Quantities[[#This Row],[3]]-Table_Quantities[[#This Row],[2]])))</f>
        <v>Dam, Stone,</v>
      </c>
      <c r="AP97" s="195" t="str">
        <f>TRIM(MID(Table_Quantities[[#This Row],[Pay Item Description]],Table_Quantities[[#This Row],[3]]+1,(Table_Quantities[[#This Row],[4]]-Table_Quantities[[#This Row],[3]])))</f>
        <v>Special</v>
      </c>
      <c r="AQ97" s="195" t="str">
        <f>TRIM(MID(Table_Quantities[[#This Row],[Pay Item Description]],Table_Quantities[[#This Row],[4]]+1,(Table_Quantities[[#This Row],[5]]-Table_Quantities[[#This Row],[4]])))</f>
        <v/>
      </c>
      <c r="AR97" s="195" t="str">
        <f>TRIM(MID(Table_Quantities[[#This Row],[Pay Item Description]],Table_Quantities[[#This Row],[5]]+1,(Table_Quantities[[#This Row],[6]]-Table_Quantities[[#This Row],[5]])))</f>
        <v/>
      </c>
      <c r="AS97" s="195">
        <f>IF(ISBLANK(Table_Quantities[[#This Row],[Funding Code]]),"",INDEX(Table_Funding[#Data],MATCH(Table_Quantities[[#This Row],[Funding Code]],Table_Funding[Funding Code],0),MATCH("Bridge Number",Table_Funding[#Headers],0)))</f>
        <v>0</v>
      </c>
      <c r="AT97"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Check Dam, Stone, Special</v>
      </c>
      <c r="AU97" s="197"/>
      <c r="AV97" s="197"/>
      <c r="AW97" s="204"/>
      <c r="AX97" s="204"/>
      <c r="AY97" s="204"/>
    </row>
    <row r="98" spans="1:51" s="10" customFormat="1" hidden="1" x14ac:dyDescent="0.25">
      <c r="A98" s="245"/>
      <c r="B98" s="132" t="s">
        <v>7944</v>
      </c>
      <c r="C98" s="200" t="s">
        <v>14714</v>
      </c>
      <c r="D98" s="65" t="s">
        <v>14681</v>
      </c>
      <c r="E98" s="66"/>
      <c r="F98" s="66"/>
      <c r="G98" s="65"/>
      <c r="H98" s="161" t="str">
        <f>IF(ISBLANK(Table_Quantities[[#This Row],[Pay Item]]),"",INDEX(Table_PayItems[],MATCH(Table_Quantities[[#This Row],[Pay Item]],Table_PayItems[Concentrated Name],0),ITEM_NO))</f>
        <v>2087001</v>
      </c>
      <c r="I98" s="201" t="s">
        <v>14685</v>
      </c>
      <c r="J98" s="254" t="s">
        <v>14686</v>
      </c>
      <c r="K98" s="202">
        <f>13*4+15*2+21.91</f>
        <v>103.91</v>
      </c>
      <c r="L98" s="193" t="str">
        <f>IF(ISBLANK(Table_Quantities[[#This Row],[Pay Item]]),"",INDEX(Table_PayItems[#Data],MATCH(Table_Quantities[[#This Row],[Pay Item]],Table_PayItems[Concentrated Name],0),ITEM_UNITS))</f>
        <v>Ft</v>
      </c>
      <c r="M98" s="166"/>
      <c r="N98" s="194" t="str">
        <f>IF(AND(Table_Quantities[[#This Row],[Unit Price]]&gt;0,NOT(ISBLANK(Table_Quantities[[#This Row],[QuantityCalc]]))),Table_Quantities[[#This Row],[QuantityCalc]]*Table_Quantities[[#This Row],[Unit Price]],"")</f>
        <v/>
      </c>
      <c r="O98" s="194" t="str">
        <f>IF(OR(ISBLANK(Table_Quantities[[#This Row],[Funding Code]]),ISBLANK(Table_Quantities[[#This Row],[BreakdownID]])),"",Table_Quantities[[#This Row],[Funding Code]]&amp;" - "&amp;Table_Quantities[[#This Row],[BreakdownID]])</f>
        <v>123456 - 0001 - 80</v>
      </c>
      <c r="P98" s="194">
        <v>94</v>
      </c>
      <c r="Q98" s="194" t="str">
        <f>IF(ISBLANK(Table_Quantities[[#This Row],[Funding Code]]),"","JN "&amp;INDEX(Table_Funding[#Data],MATCH(Table_Quantities[[#This Row],[Funding Code]],Table_Funding[Funding Code],0),2))</f>
        <v>JN 123456</v>
      </c>
      <c r="R98" s="195" t="str">
        <f>IF(ISBLANK(Table_Quantities[[#This Row],[Pay Item]]),"",INDEX(Table_PayItems[#Data],MATCH(Table_Quantities[[#This Row],[Pay Item]],Table_PayItems[Concentrated Name],0),ITEM_SSSP))</f>
        <v>USP</v>
      </c>
      <c r="S98" s="201"/>
      <c r="T98" s="200"/>
      <c r="U98" s="200"/>
      <c r="V98" s="193">
        <v>104</v>
      </c>
      <c r="W98" s="195" t="str">
        <f>IF(ISBLANK(Table_Quantities[[#This Row],[Pay Item]]),"",INDEX(Table_PayItems[#Data],MATCH(Table_Quantities[[#This Row],[Pay Item]],Table_PayItems[Concentrated Name],0),ITEM_DESCRIPTION))</f>
        <v>_</v>
      </c>
      <c r="X98" s="195" t="str">
        <f>IF(Table_Quantities[[#This Row],[Supplementary Description]]="","",IF(LEN(Table_Quantities[[#This Row],[Supplementary Description]])&gt;40, LEFT(Table_Quantities[[#This Row],[Supplementary Description]],40), Table_Quantities[[#This Row],[Supplementary Description]]))</f>
        <v>Erosion Control, Check Dam, Stone, Speci</v>
      </c>
      <c r="Y98" s="200" t="str">
        <f>IF(LEN(Table_Quantities[[#This Row],[Supplementary Description]])&gt;40, RIGHT(Table_Quantities[[#This Row],[Supplementary Description]],LEN(Table_Quantities[[#This Row],[Supplementary Description]])-40), "")</f>
        <v>al</v>
      </c>
      <c r="Z98"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98"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647</v>
      </c>
      <c r="AB98" s="195" t="str">
        <f>IF(MID(Table_Quantities[Item No.],4,1)="7",Table_Quantities[[#This Row],[Supplemental1]]&amp;Table_Quantities[[#This Row],[Supplemental2]],Table_Quantities[[#This Row],[Description]])</f>
        <v>Erosion Control, Check Dam, Stone, Special</v>
      </c>
      <c r="AC98"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10</v>
      </c>
      <c r="AD98" s="195" t="str">
        <f>IF(ISBLANK(Table_Quantities[[#This Row],[Funding Code]]),"",RIGHT(Table_Quantities[[#This Row],[Funding Code]],4))</f>
        <v>0001</v>
      </c>
      <c r="AE98" s="195" t="str">
        <f>IF(ISBLANK(Table_Quantities[[#This Row],[Funding Code]]),"","CAT "&amp;Table_Quantities[[#This Row],[Category]])</f>
        <v>CAT 0001</v>
      </c>
      <c r="AF98"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98" s="195">
        <f>IFERROR(FIND("%%",SUBSTITUTE(Table_Quantities[[#This Row],[Pay Item Description]]," ","%%",ML-LEN(SUBSTITUTE(LEFT(Table_Quantities[[#This Row],[Pay Item Description]],ML)," ","")))),LEN(Table_Quantities[[#This Row],[Pay Item Description]]))</f>
        <v>8</v>
      </c>
      <c r="AH98" s="195">
        <f>IFERROR(FIND("%%",SUBSTITUTE(Table_Quantities[[#This Row],[Pay Item Description]]," ","%%",Table_Quantities[[#This Row],[1]]+ML+1-LEN(SUBSTITUTE(LEFT(Table_Quantities[[#This Row],[Pay Item Description]],(Table_Quantities[[#This Row],[1]]+ML+1))," ",""))))-1,LEN(Table_Quantities[[#This Row],[Pay Item Description]]))</f>
        <v>22</v>
      </c>
      <c r="AI98" s="195">
        <f>IFERROR(FIND("%%",SUBSTITUTE(Table_Quantities[[#This Row],[Pay Item Description]]," ","%%",Table_Quantities[[#This Row],[2]]+ML+2-LEN(SUBSTITUTE(LEFT(Table_Quantities[[#This Row],[Pay Item Description]],(Table_Quantities[[#This Row],[2]]+ML+2))," ",""))))-1,LEN(Table_Quantities[[#This Row],[Pay Item Description]]))</f>
        <v>34</v>
      </c>
      <c r="AJ98" s="195">
        <f>IFERROR(FIND("%%",SUBSTITUTE(Table_Quantities[[#This Row],[Pay Item Description]]," ","%%",Table_Quantities[[#This Row],[3]]+ML+3-LEN(SUBSTITUTE(LEFT(Table_Quantities[[#This Row],[Pay Item Description]],(Table_Quantities[[#This Row],[3]]+ML+3))," ",""))))-1,LEN(Table_Quantities[[#This Row],[Pay Item Description]]))</f>
        <v>42</v>
      </c>
      <c r="AK98" s="195">
        <f>IFERROR(FIND("%%",SUBSTITUTE(Table_Quantities[[#This Row],[Pay Item Description]]," ","%%",Table_Quantities[[#This Row],[4]]+ML+4-LEN(SUBSTITUTE(LEFT(Table_Quantities[[#This Row],[Pay Item Description]],(Table_Quantities[[#This Row],[4]]+ML+4))," ",""))))-1,LEN(Table_Quantities[[#This Row],[Pay Item Description]]))</f>
        <v>42</v>
      </c>
      <c r="AL98" s="195">
        <f>IFERROR(FIND("%%",SUBSTITUTE(Table_Quantities[[#This Row],[Pay Item Description]]," ","%%",Table_Quantities[[#This Row],[5]]+ML+5-LEN(SUBSTITUTE(LEFT(Table_Quantities[[#This Row],[Pay Item Description]],(Table_Quantities[[#This Row],[5]]+ML+5))," ",""))))-1,LEN(Table_Quantities[[#This Row],[Pay Item Description]]))</f>
        <v>42</v>
      </c>
      <c r="AM98" s="195" t="str">
        <f>TRIM(MID(Table_Quantities[[#This Row],[Pay Item Description]],1,(Table_Quantities[[#This Row],[1]])))</f>
        <v>Erosion</v>
      </c>
      <c r="AN98" s="195" t="str">
        <f>TRIM(MID(Table_Quantities[[#This Row],[Pay Item Description]],Table_Quantities[[#This Row],[1]]+1,(Table_Quantities[[#This Row],[2]]-Table_Quantities[[#This Row],[1]])))</f>
        <v>Control, Check</v>
      </c>
      <c r="AO98" s="195" t="str">
        <f>TRIM(MID(Table_Quantities[[#This Row],[Pay Item Description]],Table_Quantities[[#This Row],[2]]+1,(Table_Quantities[[#This Row],[3]]-Table_Quantities[[#This Row],[2]])))</f>
        <v>Dam, Stone,</v>
      </c>
      <c r="AP98" s="195" t="str">
        <f>TRIM(MID(Table_Quantities[[#This Row],[Pay Item Description]],Table_Quantities[[#This Row],[3]]+1,(Table_Quantities[[#This Row],[4]]-Table_Quantities[[#This Row],[3]])))</f>
        <v>Special</v>
      </c>
      <c r="AQ98" s="195" t="str">
        <f>TRIM(MID(Table_Quantities[[#This Row],[Pay Item Description]],Table_Quantities[[#This Row],[4]]+1,(Table_Quantities[[#This Row],[5]]-Table_Quantities[[#This Row],[4]])))</f>
        <v/>
      </c>
      <c r="AR98" s="195" t="str">
        <f>TRIM(MID(Table_Quantities[[#This Row],[Pay Item Description]],Table_Quantities[[#This Row],[5]]+1,(Table_Quantities[[#This Row],[6]]-Table_Quantities[[#This Row],[5]])))</f>
        <v/>
      </c>
      <c r="AS98" s="195">
        <f>IF(ISBLANK(Table_Quantities[[#This Row],[Funding Code]]),"",INDEX(Table_Funding[#Data],MATCH(Table_Quantities[[#This Row],[Funding Code]],Table_Funding[Funding Code],0),MATCH("Bridge Number",Table_Funding[#Headers],0)))</f>
        <v>0</v>
      </c>
      <c r="AT98"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Check Dam, Stone, Special</v>
      </c>
      <c r="AU98" s="197"/>
      <c r="AV98" s="197"/>
      <c r="AW98" s="204"/>
      <c r="AX98" s="204"/>
      <c r="AY98" s="204"/>
    </row>
    <row r="99" spans="1:51" s="10" customFormat="1" hidden="1" x14ac:dyDescent="0.25">
      <c r="A99" s="245"/>
      <c r="B99" s="132" t="s">
        <v>7944</v>
      </c>
      <c r="C99" s="200" t="s">
        <v>14714</v>
      </c>
      <c r="D99" s="65" t="s">
        <v>14681</v>
      </c>
      <c r="E99" s="66"/>
      <c r="F99" s="66"/>
      <c r="G99" s="65"/>
      <c r="H99" s="161" t="str">
        <f>IF(ISBLANK(Table_Quantities[[#This Row],[Pay Item]]),"",INDEX(Table_PayItems[],MATCH(Table_Quantities[[#This Row],[Pay Item]],Table_PayItems[Concentrated Name],0),ITEM_NO))</f>
        <v>2087001</v>
      </c>
      <c r="I99" s="201" t="s">
        <v>14685</v>
      </c>
      <c r="J99" s="254" t="s">
        <v>14686</v>
      </c>
      <c r="K99" s="202">
        <f>15*2+17*3+20.54</f>
        <v>101.53999999999999</v>
      </c>
      <c r="L99" s="193" t="str">
        <f>IF(ISBLANK(Table_Quantities[[#This Row],[Pay Item]]),"",INDEX(Table_PayItems[#Data],MATCH(Table_Quantities[[#This Row],[Pay Item]],Table_PayItems[Concentrated Name],0),ITEM_UNITS))</f>
        <v>Ft</v>
      </c>
      <c r="M99" s="166"/>
      <c r="N99" s="194" t="str">
        <f>IF(AND(Table_Quantities[[#This Row],[Unit Price]]&gt;0,NOT(ISBLANK(Table_Quantities[[#This Row],[QuantityCalc]]))),Table_Quantities[[#This Row],[QuantityCalc]]*Table_Quantities[[#This Row],[Unit Price]],"")</f>
        <v/>
      </c>
      <c r="O99" s="194" t="str">
        <f>IF(OR(ISBLANK(Table_Quantities[[#This Row],[Funding Code]]),ISBLANK(Table_Quantities[[#This Row],[BreakdownID]])),"",Table_Quantities[[#This Row],[Funding Code]]&amp;" - "&amp;Table_Quantities[[#This Row],[BreakdownID]])</f>
        <v>123456 - 0001 - 80</v>
      </c>
      <c r="P99" s="194">
        <v>95</v>
      </c>
      <c r="Q99" s="194" t="str">
        <f>IF(ISBLANK(Table_Quantities[[#This Row],[Funding Code]]),"","JN "&amp;INDEX(Table_Funding[#Data],MATCH(Table_Quantities[[#This Row],[Funding Code]],Table_Funding[Funding Code],0),2))</f>
        <v>JN 123456</v>
      </c>
      <c r="R99" s="195" t="str">
        <f>IF(ISBLANK(Table_Quantities[[#This Row],[Pay Item]]),"",INDEX(Table_PayItems[#Data],MATCH(Table_Quantities[[#This Row],[Pay Item]],Table_PayItems[Concentrated Name],0),ITEM_SSSP))</f>
        <v>USP</v>
      </c>
      <c r="S99" s="201"/>
      <c r="T99" s="200"/>
      <c r="U99" s="200"/>
      <c r="V99" s="193">
        <v>102</v>
      </c>
      <c r="W99" s="195" t="str">
        <f>IF(ISBLANK(Table_Quantities[[#This Row],[Pay Item]]),"",INDEX(Table_PayItems[#Data],MATCH(Table_Quantities[[#This Row],[Pay Item]],Table_PayItems[Concentrated Name],0),ITEM_DESCRIPTION))</f>
        <v>_</v>
      </c>
      <c r="X99" s="195" t="str">
        <f>IF(Table_Quantities[[#This Row],[Supplementary Description]]="","",IF(LEN(Table_Quantities[[#This Row],[Supplementary Description]])&gt;40, LEFT(Table_Quantities[[#This Row],[Supplementary Description]],40), Table_Quantities[[#This Row],[Supplementary Description]]))</f>
        <v>Erosion Control, Check Dam, Stone, Speci</v>
      </c>
      <c r="Y99" s="200" t="str">
        <f>IF(LEN(Table_Quantities[[#This Row],[Supplementary Description]])&gt;40, RIGHT(Table_Quantities[[#This Row],[Supplementary Description]],LEN(Table_Quantities[[#This Row],[Supplementary Description]])-40), "")</f>
        <v>al</v>
      </c>
      <c r="Z99"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99"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647</v>
      </c>
      <c r="AB99" s="195" t="str">
        <f>IF(MID(Table_Quantities[Item No.],4,1)="7",Table_Quantities[[#This Row],[Supplemental1]]&amp;Table_Quantities[[#This Row],[Supplemental2]],Table_Quantities[[#This Row],[Description]])</f>
        <v>Erosion Control, Check Dam, Stone, Special</v>
      </c>
      <c r="AC99"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11</v>
      </c>
      <c r="AD99" s="195" t="str">
        <f>IF(ISBLANK(Table_Quantities[[#This Row],[Funding Code]]),"",RIGHT(Table_Quantities[[#This Row],[Funding Code]],4))</f>
        <v>0001</v>
      </c>
      <c r="AE99" s="195" t="str">
        <f>IF(ISBLANK(Table_Quantities[[#This Row],[Funding Code]]),"","CAT "&amp;Table_Quantities[[#This Row],[Category]])</f>
        <v>CAT 0001</v>
      </c>
      <c r="AF99"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99" s="195">
        <f>IFERROR(FIND("%%",SUBSTITUTE(Table_Quantities[[#This Row],[Pay Item Description]]," ","%%",ML-LEN(SUBSTITUTE(LEFT(Table_Quantities[[#This Row],[Pay Item Description]],ML)," ","")))),LEN(Table_Quantities[[#This Row],[Pay Item Description]]))</f>
        <v>8</v>
      </c>
      <c r="AH99" s="195">
        <f>IFERROR(FIND("%%",SUBSTITUTE(Table_Quantities[[#This Row],[Pay Item Description]]," ","%%",Table_Quantities[[#This Row],[1]]+ML+1-LEN(SUBSTITUTE(LEFT(Table_Quantities[[#This Row],[Pay Item Description]],(Table_Quantities[[#This Row],[1]]+ML+1))," ",""))))-1,LEN(Table_Quantities[[#This Row],[Pay Item Description]]))</f>
        <v>22</v>
      </c>
      <c r="AI99" s="195">
        <f>IFERROR(FIND("%%",SUBSTITUTE(Table_Quantities[[#This Row],[Pay Item Description]]," ","%%",Table_Quantities[[#This Row],[2]]+ML+2-LEN(SUBSTITUTE(LEFT(Table_Quantities[[#This Row],[Pay Item Description]],(Table_Quantities[[#This Row],[2]]+ML+2))," ",""))))-1,LEN(Table_Quantities[[#This Row],[Pay Item Description]]))</f>
        <v>34</v>
      </c>
      <c r="AJ99" s="195">
        <f>IFERROR(FIND("%%",SUBSTITUTE(Table_Quantities[[#This Row],[Pay Item Description]]," ","%%",Table_Quantities[[#This Row],[3]]+ML+3-LEN(SUBSTITUTE(LEFT(Table_Quantities[[#This Row],[Pay Item Description]],(Table_Quantities[[#This Row],[3]]+ML+3))," ",""))))-1,LEN(Table_Quantities[[#This Row],[Pay Item Description]]))</f>
        <v>42</v>
      </c>
      <c r="AK99" s="195">
        <f>IFERROR(FIND("%%",SUBSTITUTE(Table_Quantities[[#This Row],[Pay Item Description]]," ","%%",Table_Quantities[[#This Row],[4]]+ML+4-LEN(SUBSTITUTE(LEFT(Table_Quantities[[#This Row],[Pay Item Description]],(Table_Quantities[[#This Row],[4]]+ML+4))," ",""))))-1,LEN(Table_Quantities[[#This Row],[Pay Item Description]]))</f>
        <v>42</v>
      </c>
      <c r="AL99" s="195">
        <f>IFERROR(FIND("%%",SUBSTITUTE(Table_Quantities[[#This Row],[Pay Item Description]]," ","%%",Table_Quantities[[#This Row],[5]]+ML+5-LEN(SUBSTITUTE(LEFT(Table_Quantities[[#This Row],[Pay Item Description]],(Table_Quantities[[#This Row],[5]]+ML+5))," ",""))))-1,LEN(Table_Quantities[[#This Row],[Pay Item Description]]))</f>
        <v>42</v>
      </c>
      <c r="AM99" s="195" t="str">
        <f>TRIM(MID(Table_Quantities[[#This Row],[Pay Item Description]],1,(Table_Quantities[[#This Row],[1]])))</f>
        <v>Erosion</v>
      </c>
      <c r="AN99" s="195" t="str">
        <f>TRIM(MID(Table_Quantities[[#This Row],[Pay Item Description]],Table_Quantities[[#This Row],[1]]+1,(Table_Quantities[[#This Row],[2]]-Table_Quantities[[#This Row],[1]])))</f>
        <v>Control, Check</v>
      </c>
      <c r="AO99" s="195" t="str">
        <f>TRIM(MID(Table_Quantities[[#This Row],[Pay Item Description]],Table_Quantities[[#This Row],[2]]+1,(Table_Quantities[[#This Row],[3]]-Table_Quantities[[#This Row],[2]])))</f>
        <v>Dam, Stone,</v>
      </c>
      <c r="AP99" s="195" t="str">
        <f>TRIM(MID(Table_Quantities[[#This Row],[Pay Item Description]],Table_Quantities[[#This Row],[3]]+1,(Table_Quantities[[#This Row],[4]]-Table_Quantities[[#This Row],[3]])))</f>
        <v>Special</v>
      </c>
      <c r="AQ99" s="195" t="str">
        <f>TRIM(MID(Table_Quantities[[#This Row],[Pay Item Description]],Table_Quantities[[#This Row],[4]]+1,(Table_Quantities[[#This Row],[5]]-Table_Quantities[[#This Row],[4]])))</f>
        <v/>
      </c>
      <c r="AR99" s="195" t="str">
        <f>TRIM(MID(Table_Quantities[[#This Row],[Pay Item Description]],Table_Quantities[[#This Row],[5]]+1,(Table_Quantities[[#This Row],[6]]-Table_Quantities[[#This Row],[5]])))</f>
        <v/>
      </c>
      <c r="AS99" s="195">
        <f>IF(ISBLANK(Table_Quantities[[#This Row],[Funding Code]]),"",INDEX(Table_Funding[#Data],MATCH(Table_Quantities[[#This Row],[Funding Code]],Table_Funding[Funding Code],0),MATCH("Bridge Number",Table_Funding[#Headers],0)))</f>
        <v>0</v>
      </c>
      <c r="AT99"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Check Dam, Stone, Special</v>
      </c>
      <c r="AU99" s="197"/>
      <c r="AV99" s="197"/>
      <c r="AW99" s="204"/>
      <c r="AX99" s="204"/>
      <c r="AY99" s="204"/>
    </row>
    <row r="100" spans="1:51" s="10" customFormat="1" hidden="1" x14ac:dyDescent="0.25">
      <c r="A100" s="245"/>
      <c r="B100" s="132" t="s">
        <v>7944</v>
      </c>
      <c r="C100" s="200" t="s">
        <v>14714</v>
      </c>
      <c r="D100" s="65" t="s">
        <v>14681</v>
      </c>
      <c r="E100" s="66"/>
      <c r="F100" s="66"/>
      <c r="G100" s="65"/>
      <c r="H100" s="161" t="str">
        <f>IF(ISBLANK(Table_Quantities[[#This Row],[Pay Item]]),"",INDEX(Table_PayItems[],MATCH(Table_Quantities[[#This Row],[Pay Item]],Table_PayItems[Concentrated Name],0),ITEM_NO))</f>
        <v>2087001</v>
      </c>
      <c r="I100" s="201" t="s">
        <v>14685</v>
      </c>
      <c r="J100" s="254" t="s">
        <v>14686</v>
      </c>
      <c r="K100" s="202">
        <f>15*6</f>
        <v>90</v>
      </c>
      <c r="L100" s="193" t="str">
        <f>IF(ISBLANK(Table_Quantities[[#This Row],[Pay Item]]),"",INDEX(Table_PayItems[#Data],MATCH(Table_Quantities[[#This Row],[Pay Item]],Table_PayItems[Concentrated Name],0),ITEM_UNITS))</f>
        <v>Ft</v>
      </c>
      <c r="M100" s="166"/>
      <c r="N100" s="194" t="str">
        <f>IF(AND(Table_Quantities[[#This Row],[Unit Price]]&gt;0,NOT(ISBLANK(Table_Quantities[[#This Row],[QuantityCalc]]))),Table_Quantities[[#This Row],[QuantityCalc]]*Table_Quantities[[#This Row],[Unit Price]],"")</f>
        <v/>
      </c>
      <c r="O100" s="194" t="str">
        <f>IF(OR(ISBLANK(Table_Quantities[[#This Row],[Funding Code]]),ISBLANK(Table_Quantities[[#This Row],[BreakdownID]])),"",Table_Quantities[[#This Row],[Funding Code]]&amp;" - "&amp;Table_Quantities[[#This Row],[BreakdownID]])</f>
        <v>123456 - 0001 - 80</v>
      </c>
      <c r="P100" s="194">
        <v>96</v>
      </c>
      <c r="Q100" s="194" t="str">
        <f>IF(ISBLANK(Table_Quantities[[#This Row],[Funding Code]]),"","JN "&amp;INDEX(Table_Funding[#Data],MATCH(Table_Quantities[[#This Row],[Funding Code]],Table_Funding[Funding Code],0),2))</f>
        <v>JN 123456</v>
      </c>
      <c r="R100" s="195" t="str">
        <f>IF(ISBLANK(Table_Quantities[[#This Row],[Pay Item]]),"",INDEX(Table_PayItems[#Data],MATCH(Table_Quantities[[#This Row],[Pay Item]],Table_PayItems[Concentrated Name],0),ITEM_SSSP))</f>
        <v>USP</v>
      </c>
      <c r="S100" s="201"/>
      <c r="T100" s="200"/>
      <c r="U100" s="200"/>
      <c r="V100" s="193">
        <v>90</v>
      </c>
      <c r="W100" s="195" t="str">
        <f>IF(ISBLANK(Table_Quantities[[#This Row],[Pay Item]]),"",INDEX(Table_PayItems[#Data],MATCH(Table_Quantities[[#This Row],[Pay Item]],Table_PayItems[Concentrated Name],0),ITEM_DESCRIPTION))</f>
        <v>_</v>
      </c>
      <c r="X100" s="195" t="str">
        <f>IF(Table_Quantities[[#This Row],[Supplementary Description]]="","",IF(LEN(Table_Quantities[[#This Row],[Supplementary Description]])&gt;40, LEFT(Table_Quantities[[#This Row],[Supplementary Description]],40), Table_Quantities[[#This Row],[Supplementary Description]]))</f>
        <v>Erosion Control, Check Dam, Stone, Speci</v>
      </c>
      <c r="Y100" s="200" t="str">
        <f>IF(LEN(Table_Quantities[[#This Row],[Supplementary Description]])&gt;40, RIGHT(Table_Quantities[[#This Row],[Supplementary Description]],LEN(Table_Quantities[[#This Row],[Supplementary Description]])-40), "")</f>
        <v>al</v>
      </c>
      <c r="Z100"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00"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647</v>
      </c>
      <c r="AB100" s="195" t="str">
        <f>IF(MID(Table_Quantities[Item No.],4,1)="7",Table_Quantities[[#This Row],[Supplemental1]]&amp;Table_Quantities[[#This Row],[Supplemental2]],Table_Quantities[[#This Row],[Description]])</f>
        <v>Erosion Control, Check Dam, Stone, Special</v>
      </c>
      <c r="AC100"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12</v>
      </c>
      <c r="AD100" s="195" t="str">
        <f>IF(ISBLANK(Table_Quantities[[#This Row],[Funding Code]]),"",RIGHT(Table_Quantities[[#This Row],[Funding Code]],4))</f>
        <v>0001</v>
      </c>
      <c r="AE100" s="195" t="str">
        <f>IF(ISBLANK(Table_Quantities[[#This Row],[Funding Code]]),"","CAT "&amp;Table_Quantities[[#This Row],[Category]])</f>
        <v>CAT 0001</v>
      </c>
      <c r="AF100"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00" s="195">
        <f>IFERROR(FIND("%%",SUBSTITUTE(Table_Quantities[[#This Row],[Pay Item Description]]," ","%%",ML-LEN(SUBSTITUTE(LEFT(Table_Quantities[[#This Row],[Pay Item Description]],ML)," ","")))),LEN(Table_Quantities[[#This Row],[Pay Item Description]]))</f>
        <v>8</v>
      </c>
      <c r="AH100" s="195">
        <f>IFERROR(FIND("%%",SUBSTITUTE(Table_Quantities[[#This Row],[Pay Item Description]]," ","%%",Table_Quantities[[#This Row],[1]]+ML+1-LEN(SUBSTITUTE(LEFT(Table_Quantities[[#This Row],[Pay Item Description]],(Table_Quantities[[#This Row],[1]]+ML+1))," ",""))))-1,LEN(Table_Quantities[[#This Row],[Pay Item Description]]))</f>
        <v>22</v>
      </c>
      <c r="AI100" s="195">
        <f>IFERROR(FIND("%%",SUBSTITUTE(Table_Quantities[[#This Row],[Pay Item Description]]," ","%%",Table_Quantities[[#This Row],[2]]+ML+2-LEN(SUBSTITUTE(LEFT(Table_Quantities[[#This Row],[Pay Item Description]],(Table_Quantities[[#This Row],[2]]+ML+2))," ",""))))-1,LEN(Table_Quantities[[#This Row],[Pay Item Description]]))</f>
        <v>34</v>
      </c>
      <c r="AJ100" s="195">
        <f>IFERROR(FIND("%%",SUBSTITUTE(Table_Quantities[[#This Row],[Pay Item Description]]," ","%%",Table_Quantities[[#This Row],[3]]+ML+3-LEN(SUBSTITUTE(LEFT(Table_Quantities[[#This Row],[Pay Item Description]],(Table_Quantities[[#This Row],[3]]+ML+3))," ",""))))-1,LEN(Table_Quantities[[#This Row],[Pay Item Description]]))</f>
        <v>42</v>
      </c>
      <c r="AK100" s="195">
        <f>IFERROR(FIND("%%",SUBSTITUTE(Table_Quantities[[#This Row],[Pay Item Description]]," ","%%",Table_Quantities[[#This Row],[4]]+ML+4-LEN(SUBSTITUTE(LEFT(Table_Quantities[[#This Row],[Pay Item Description]],(Table_Quantities[[#This Row],[4]]+ML+4))," ",""))))-1,LEN(Table_Quantities[[#This Row],[Pay Item Description]]))</f>
        <v>42</v>
      </c>
      <c r="AL100" s="195">
        <f>IFERROR(FIND("%%",SUBSTITUTE(Table_Quantities[[#This Row],[Pay Item Description]]," ","%%",Table_Quantities[[#This Row],[5]]+ML+5-LEN(SUBSTITUTE(LEFT(Table_Quantities[[#This Row],[Pay Item Description]],(Table_Quantities[[#This Row],[5]]+ML+5))," ",""))))-1,LEN(Table_Quantities[[#This Row],[Pay Item Description]]))</f>
        <v>42</v>
      </c>
      <c r="AM100" s="195" t="str">
        <f>TRIM(MID(Table_Quantities[[#This Row],[Pay Item Description]],1,(Table_Quantities[[#This Row],[1]])))</f>
        <v>Erosion</v>
      </c>
      <c r="AN100" s="195" t="str">
        <f>TRIM(MID(Table_Quantities[[#This Row],[Pay Item Description]],Table_Quantities[[#This Row],[1]]+1,(Table_Quantities[[#This Row],[2]]-Table_Quantities[[#This Row],[1]])))</f>
        <v>Control, Check</v>
      </c>
      <c r="AO100" s="195" t="str">
        <f>TRIM(MID(Table_Quantities[[#This Row],[Pay Item Description]],Table_Quantities[[#This Row],[2]]+1,(Table_Quantities[[#This Row],[3]]-Table_Quantities[[#This Row],[2]])))</f>
        <v>Dam, Stone,</v>
      </c>
      <c r="AP100" s="195" t="str">
        <f>TRIM(MID(Table_Quantities[[#This Row],[Pay Item Description]],Table_Quantities[[#This Row],[3]]+1,(Table_Quantities[[#This Row],[4]]-Table_Quantities[[#This Row],[3]])))</f>
        <v>Special</v>
      </c>
      <c r="AQ100" s="195" t="str">
        <f>TRIM(MID(Table_Quantities[[#This Row],[Pay Item Description]],Table_Quantities[[#This Row],[4]]+1,(Table_Quantities[[#This Row],[5]]-Table_Quantities[[#This Row],[4]])))</f>
        <v/>
      </c>
      <c r="AR100" s="195" t="str">
        <f>TRIM(MID(Table_Quantities[[#This Row],[Pay Item Description]],Table_Quantities[[#This Row],[5]]+1,(Table_Quantities[[#This Row],[6]]-Table_Quantities[[#This Row],[5]])))</f>
        <v/>
      </c>
      <c r="AS100" s="195">
        <f>IF(ISBLANK(Table_Quantities[[#This Row],[Funding Code]]),"",INDEX(Table_Funding[#Data],MATCH(Table_Quantities[[#This Row],[Funding Code]],Table_Funding[Funding Code],0),MATCH("Bridge Number",Table_Funding[#Headers],0)))</f>
        <v>0</v>
      </c>
      <c r="AT100"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Erosion Control, Check Dam, Stone, Special</v>
      </c>
      <c r="AU100" s="197"/>
      <c r="AV100" s="197"/>
      <c r="AW100" s="204"/>
      <c r="AX100" s="204"/>
      <c r="AY100" s="204"/>
    </row>
    <row r="101" spans="1:51" s="10" customFormat="1" hidden="1" x14ac:dyDescent="0.25">
      <c r="A101" s="245"/>
      <c r="B101" s="132" t="s">
        <v>7944</v>
      </c>
      <c r="C101" s="200" t="s">
        <v>14714</v>
      </c>
      <c r="D101" s="65" t="s">
        <v>14681</v>
      </c>
      <c r="E101" s="66"/>
      <c r="F101" s="66"/>
      <c r="G101" s="65"/>
      <c r="H101" s="161" t="str">
        <f>IF(ISBLANK(Table_Quantities[[#This Row],[Pay Item]]),"",INDEX(Table_PayItems[],MATCH(Table_Quantities[[#This Row],[Pay Item]],Table_PayItems[Concentrated Name],0),ITEM_NO))</f>
        <v>2087001</v>
      </c>
      <c r="I101" s="201" t="s">
        <v>14685</v>
      </c>
      <c r="J101" s="254" t="s">
        <v>14687</v>
      </c>
      <c r="K101" s="202">
        <f>6+6+13*3+6</f>
        <v>57</v>
      </c>
      <c r="L101" s="193" t="str">
        <f>IF(ISBLANK(Table_Quantities[[#This Row],[Pay Item]]),"",INDEX(Table_PayItems[#Data],MATCH(Table_Quantities[[#This Row],[Pay Item]],Table_PayItems[Concentrated Name],0),ITEM_UNITS))</f>
        <v>Ft</v>
      </c>
      <c r="M101" s="166"/>
      <c r="N101" s="194" t="str">
        <f>IF(AND(Table_Quantities[[#This Row],[Unit Price]]&gt;0,NOT(ISBLANK(Table_Quantities[[#This Row],[QuantityCalc]]))),Table_Quantities[[#This Row],[QuantityCalc]]*Table_Quantities[[#This Row],[Unit Price]],"")</f>
        <v/>
      </c>
      <c r="O101" s="194" t="str">
        <f>IF(OR(ISBLANK(Table_Quantities[[#This Row],[Funding Code]]),ISBLANK(Table_Quantities[[#This Row],[BreakdownID]])),"",Table_Quantities[[#This Row],[Funding Code]]&amp;" - "&amp;Table_Quantities[[#This Row],[BreakdownID]])</f>
        <v>123456 - 0001 - 80</v>
      </c>
      <c r="P101" s="194">
        <v>97</v>
      </c>
      <c r="Q101" s="194" t="str">
        <f>IF(ISBLANK(Table_Quantities[[#This Row],[Funding Code]]),"","JN "&amp;INDEX(Table_Funding[#Data],MATCH(Table_Quantities[[#This Row],[Funding Code]],Table_Funding[Funding Code],0),2))</f>
        <v>JN 123456</v>
      </c>
      <c r="R101" s="195" t="str">
        <f>IF(ISBLANK(Table_Quantities[[#This Row],[Pay Item]]),"",INDEX(Table_PayItems[#Data],MATCH(Table_Quantities[[#This Row],[Pay Item]],Table_PayItems[Concentrated Name],0),ITEM_SSSP))</f>
        <v>USP</v>
      </c>
      <c r="S101" s="201"/>
      <c r="T101" s="200"/>
      <c r="U101" s="200"/>
      <c r="V101" s="193">
        <v>57</v>
      </c>
      <c r="W101" s="195" t="str">
        <f>IF(ISBLANK(Table_Quantities[[#This Row],[Pay Item]]),"",INDEX(Table_PayItems[#Data],MATCH(Table_Quantities[[#This Row],[Pay Item]],Table_PayItems[Concentrated Name],0),ITEM_DESCRIPTION))</f>
        <v>_</v>
      </c>
      <c r="X101" s="195" t="str">
        <f>IF(Table_Quantities[[#This Row],[Supplementary Description]]="","",IF(LEN(Table_Quantities[[#This Row],[Supplementary Description]])&gt;40, LEFT(Table_Quantities[[#This Row],[Supplementary Description]],40), Table_Quantities[[#This Row],[Supplementary Description]]))</f>
        <v>Permeable Runoff Structure</v>
      </c>
      <c r="Y101" s="200" t="str">
        <f>IF(LEN(Table_Quantities[[#This Row],[Supplementary Description]])&gt;40, RIGHT(Table_Quantities[[#This Row],[Supplementary Description]],LEN(Table_Quantities[[#This Row],[Supplementary Description]])-40), "")</f>
        <v/>
      </c>
      <c r="Z101"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01"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696</v>
      </c>
      <c r="AB101" s="195" t="str">
        <f>IF(MID(Table_Quantities[Item No.],4,1)="7",Table_Quantities[[#This Row],[Supplemental1]]&amp;Table_Quantities[[#This Row],[Supplemental2]],Table_Quantities[[#This Row],[Description]])</f>
        <v>Permeable Runoff Structure</v>
      </c>
      <c r="AC101"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101" s="195" t="str">
        <f>IF(ISBLANK(Table_Quantities[[#This Row],[Funding Code]]),"",RIGHT(Table_Quantities[[#This Row],[Funding Code]],4))</f>
        <v>0001</v>
      </c>
      <c r="AE101" s="195" t="str">
        <f>IF(ISBLANK(Table_Quantities[[#This Row],[Funding Code]]),"","CAT "&amp;Table_Quantities[[#This Row],[Category]])</f>
        <v>CAT 0001</v>
      </c>
      <c r="AF101"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01" s="195">
        <f>IFERROR(FIND("%%",SUBSTITUTE(Table_Quantities[[#This Row],[Pay Item Description]]," ","%%",ML-LEN(SUBSTITUTE(LEFT(Table_Quantities[[#This Row],[Pay Item Description]],ML)," ","")))),LEN(Table_Quantities[[#This Row],[Pay Item Description]]))</f>
        <v>10</v>
      </c>
      <c r="AH101" s="195">
        <f>IFERROR(FIND("%%",SUBSTITUTE(Table_Quantities[[#This Row],[Pay Item Description]]," ","%%",Table_Quantities[[#This Row],[1]]+ML+1-LEN(SUBSTITUTE(LEFT(Table_Quantities[[#This Row],[Pay Item Description]],(Table_Quantities[[#This Row],[1]]+ML+1))," ",""))))-1,LEN(Table_Quantities[[#This Row],[Pay Item Description]]))</f>
        <v>16</v>
      </c>
      <c r="AI101" s="195">
        <f>IFERROR(FIND("%%",SUBSTITUTE(Table_Quantities[[#This Row],[Pay Item Description]]," ","%%",Table_Quantities[[#This Row],[2]]+ML+2-LEN(SUBSTITUTE(LEFT(Table_Quantities[[#This Row],[Pay Item Description]],(Table_Quantities[[#This Row],[2]]+ML+2))," ",""))))-1,LEN(Table_Quantities[[#This Row],[Pay Item Description]]))</f>
        <v>26</v>
      </c>
      <c r="AJ101" s="195">
        <f>IFERROR(FIND("%%",SUBSTITUTE(Table_Quantities[[#This Row],[Pay Item Description]]," ","%%",Table_Quantities[[#This Row],[3]]+ML+3-LEN(SUBSTITUTE(LEFT(Table_Quantities[[#This Row],[Pay Item Description]],(Table_Quantities[[#This Row],[3]]+ML+3))," ",""))))-1,LEN(Table_Quantities[[#This Row],[Pay Item Description]]))</f>
        <v>26</v>
      </c>
      <c r="AK101" s="195">
        <f>IFERROR(FIND("%%",SUBSTITUTE(Table_Quantities[[#This Row],[Pay Item Description]]," ","%%",Table_Quantities[[#This Row],[4]]+ML+4-LEN(SUBSTITUTE(LEFT(Table_Quantities[[#This Row],[Pay Item Description]],(Table_Quantities[[#This Row],[4]]+ML+4))," ",""))))-1,LEN(Table_Quantities[[#This Row],[Pay Item Description]]))</f>
        <v>26</v>
      </c>
      <c r="AL101" s="195">
        <f>IFERROR(FIND("%%",SUBSTITUTE(Table_Quantities[[#This Row],[Pay Item Description]]," ","%%",Table_Quantities[[#This Row],[5]]+ML+5-LEN(SUBSTITUTE(LEFT(Table_Quantities[[#This Row],[Pay Item Description]],(Table_Quantities[[#This Row],[5]]+ML+5))," ",""))))-1,LEN(Table_Quantities[[#This Row],[Pay Item Description]]))</f>
        <v>26</v>
      </c>
      <c r="AM101" s="195" t="str">
        <f>TRIM(MID(Table_Quantities[[#This Row],[Pay Item Description]],1,(Table_Quantities[[#This Row],[1]])))</f>
        <v>Permeable</v>
      </c>
      <c r="AN101" s="195" t="str">
        <f>TRIM(MID(Table_Quantities[[#This Row],[Pay Item Description]],Table_Quantities[[#This Row],[1]]+1,(Table_Quantities[[#This Row],[2]]-Table_Quantities[[#This Row],[1]])))</f>
        <v>Runoff</v>
      </c>
      <c r="AO101" s="195" t="str">
        <f>TRIM(MID(Table_Quantities[[#This Row],[Pay Item Description]],Table_Quantities[[#This Row],[2]]+1,(Table_Quantities[[#This Row],[3]]-Table_Quantities[[#This Row],[2]])))</f>
        <v>Structure</v>
      </c>
      <c r="AP101" s="195" t="str">
        <f>TRIM(MID(Table_Quantities[[#This Row],[Pay Item Description]],Table_Quantities[[#This Row],[3]]+1,(Table_Quantities[[#This Row],[4]]-Table_Quantities[[#This Row],[3]])))</f>
        <v/>
      </c>
      <c r="AQ101" s="195" t="str">
        <f>TRIM(MID(Table_Quantities[[#This Row],[Pay Item Description]],Table_Quantities[[#This Row],[4]]+1,(Table_Quantities[[#This Row],[5]]-Table_Quantities[[#This Row],[4]])))</f>
        <v/>
      </c>
      <c r="AR101" s="195" t="str">
        <f>TRIM(MID(Table_Quantities[[#This Row],[Pay Item Description]],Table_Quantities[[#This Row],[5]]+1,(Table_Quantities[[#This Row],[6]]-Table_Quantities[[#This Row],[5]])))</f>
        <v/>
      </c>
      <c r="AS101" s="195">
        <f>IF(ISBLANK(Table_Quantities[[#This Row],[Funding Code]]),"",INDEX(Table_Funding[#Data],MATCH(Table_Quantities[[#This Row],[Funding Code]],Table_Funding[Funding Code],0),MATCH("Bridge Number",Table_Funding[#Headers],0)))</f>
        <v>0</v>
      </c>
      <c r="AT101"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Permeable Runoff Structure</v>
      </c>
      <c r="AU101" s="197"/>
      <c r="AV101" s="197"/>
      <c r="AW101" s="204"/>
      <c r="AX101" s="204"/>
      <c r="AY101" s="204"/>
    </row>
    <row r="102" spans="1:51" s="10" customFormat="1" hidden="1" x14ac:dyDescent="0.25">
      <c r="A102" s="245"/>
      <c r="B102" s="132" t="s">
        <v>7944</v>
      </c>
      <c r="C102" s="200" t="s">
        <v>14714</v>
      </c>
      <c r="D102" s="65" t="s">
        <v>14681</v>
      </c>
      <c r="E102" s="66"/>
      <c r="F102" s="66"/>
      <c r="G102" s="65"/>
      <c r="H102" s="161" t="str">
        <f>IF(ISBLANK(Table_Quantities[[#This Row],[Pay Item]]),"",INDEX(Table_PayItems[],MATCH(Table_Quantities[[#This Row],[Pay Item]],Table_PayItems[Concentrated Name],0),ITEM_NO))</f>
        <v>2087001</v>
      </c>
      <c r="I102" s="201" t="s">
        <v>14685</v>
      </c>
      <c r="J102" s="254" t="s">
        <v>14687</v>
      </c>
      <c r="K102" s="202">
        <v>7</v>
      </c>
      <c r="L102" s="193" t="str">
        <f>IF(ISBLANK(Table_Quantities[[#This Row],[Pay Item]]),"",INDEX(Table_PayItems[#Data],MATCH(Table_Quantities[[#This Row],[Pay Item]],Table_PayItems[Concentrated Name],0),ITEM_UNITS))</f>
        <v>Ft</v>
      </c>
      <c r="M102" s="166"/>
      <c r="N102" s="194" t="str">
        <f>IF(AND(Table_Quantities[[#This Row],[Unit Price]]&gt;0,NOT(ISBLANK(Table_Quantities[[#This Row],[QuantityCalc]]))),Table_Quantities[[#This Row],[QuantityCalc]]*Table_Quantities[[#This Row],[Unit Price]],"")</f>
        <v/>
      </c>
      <c r="O102" s="194" t="str">
        <f>IF(OR(ISBLANK(Table_Quantities[[#This Row],[Funding Code]]),ISBLANK(Table_Quantities[[#This Row],[BreakdownID]])),"",Table_Quantities[[#This Row],[Funding Code]]&amp;" - "&amp;Table_Quantities[[#This Row],[BreakdownID]])</f>
        <v>123456 - 0001 - 80</v>
      </c>
      <c r="P102" s="194">
        <v>98</v>
      </c>
      <c r="Q102" s="194" t="str">
        <f>IF(ISBLANK(Table_Quantities[[#This Row],[Funding Code]]),"","JN "&amp;INDEX(Table_Funding[#Data],MATCH(Table_Quantities[[#This Row],[Funding Code]],Table_Funding[Funding Code],0),2))</f>
        <v>JN 123456</v>
      </c>
      <c r="R102" s="195" t="str">
        <f>IF(ISBLANK(Table_Quantities[[#This Row],[Pay Item]]),"",INDEX(Table_PayItems[#Data],MATCH(Table_Quantities[[#This Row],[Pay Item]],Table_PayItems[Concentrated Name],0),ITEM_SSSP))</f>
        <v>USP</v>
      </c>
      <c r="S102" s="201"/>
      <c r="T102" s="200"/>
      <c r="U102" s="200"/>
      <c r="V102" s="193">
        <v>7</v>
      </c>
      <c r="W102" s="195" t="str">
        <f>IF(ISBLANK(Table_Quantities[[#This Row],[Pay Item]]),"",INDEX(Table_PayItems[#Data],MATCH(Table_Quantities[[#This Row],[Pay Item]],Table_PayItems[Concentrated Name],0),ITEM_DESCRIPTION))</f>
        <v>_</v>
      </c>
      <c r="X102" s="195" t="str">
        <f>IF(Table_Quantities[[#This Row],[Supplementary Description]]="","",IF(LEN(Table_Quantities[[#This Row],[Supplementary Description]])&gt;40, LEFT(Table_Quantities[[#This Row],[Supplementary Description]],40), Table_Quantities[[#This Row],[Supplementary Description]]))</f>
        <v>Permeable Runoff Structure</v>
      </c>
      <c r="Y102" s="200" t="str">
        <f>IF(LEN(Table_Quantities[[#This Row],[Supplementary Description]])&gt;40, RIGHT(Table_Quantities[[#This Row],[Supplementary Description]],LEN(Table_Quantities[[#This Row],[Supplementary Description]])-40), "")</f>
        <v/>
      </c>
      <c r="Z102"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02"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696</v>
      </c>
      <c r="AB102" s="195" t="str">
        <f>IF(MID(Table_Quantities[Item No.],4,1)="7",Table_Quantities[[#This Row],[Supplemental1]]&amp;Table_Quantities[[#This Row],[Supplemental2]],Table_Quantities[[#This Row],[Description]])</f>
        <v>Permeable Runoff Structure</v>
      </c>
      <c r="AC102"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v>
      </c>
      <c r="AD102" s="195" t="str">
        <f>IF(ISBLANK(Table_Quantities[[#This Row],[Funding Code]]),"",RIGHT(Table_Quantities[[#This Row],[Funding Code]],4))</f>
        <v>0001</v>
      </c>
      <c r="AE102" s="195" t="str">
        <f>IF(ISBLANK(Table_Quantities[[#This Row],[Funding Code]]),"","CAT "&amp;Table_Quantities[[#This Row],[Category]])</f>
        <v>CAT 0001</v>
      </c>
      <c r="AF102"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02" s="195">
        <f>IFERROR(FIND("%%",SUBSTITUTE(Table_Quantities[[#This Row],[Pay Item Description]]," ","%%",ML-LEN(SUBSTITUTE(LEFT(Table_Quantities[[#This Row],[Pay Item Description]],ML)," ","")))),LEN(Table_Quantities[[#This Row],[Pay Item Description]]))</f>
        <v>10</v>
      </c>
      <c r="AH102" s="195">
        <f>IFERROR(FIND("%%",SUBSTITUTE(Table_Quantities[[#This Row],[Pay Item Description]]," ","%%",Table_Quantities[[#This Row],[1]]+ML+1-LEN(SUBSTITUTE(LEFT(Table_Quantities[[#This Row],[Pay Item Description]],(Table_Quantities[[#This Row],[1]]+ML+1))," ",""))))-1,LEN(Table_Quantities[[#This Row],[Pay Item Description]]))</f>
        <v>16</v>
      </c>
      <c r="AI102" s="195">
        <f>IFERROR(FIND("%%",SUBSTITUTE(Table_Quantities[[#This Row],[Pay Item Description]]," ","%%",Table_Quantities[[#This Row],[2]]+ML+2-LEN(SUBSTITUTE(LEFT(Table_Quantities[[#This Row],[Pay Item Description]],(Table_Quantities[[#This Row],[2]]+ML+2))," ",""))))-1,LEN(Table_Quantities[[#This Row],[Pay Item Description]]))</f>
        <v>26</v>
      </c>
      <c r="AJ102" s="195">
        <f>IFERROR(FIND("%%",SUBSTITUTE(Table_Quantities[[#This Row],[Pay Item Description]]," ","%%",Table_Quantities[[#This Row],[3]]+ML+3-LEN(SUBSTITUTE(LEFT(Table_Quantities[[#This Row],[Pay Item Description]],(Table_Quantities[[#This Row],[3]]+ML+3))," ",""))))-1,LEN(Table_Quantities[[#This Row],[Pay Item Description]]))</f>
        <v>26</v>
      </c>
      <c r="AK102" s="195">
        <f>IFERROR(FIND("%%",SUBSTITUTE(Table_Quantities[[#This Row],[Pay Item Description]]," ","%%",Table_Quantities[[#This Row],[4]]+ML+4-LEN(SUBSTITUTE(LEFT(Table_Quantities[[#This Row],[Pay Item Description]],(Table_Quantities[[#This Row],[4]]+ML+4))," ",""))))-1,LEN(Table_Quantities[[#This Row],[Pay Item Description]]))</f>
        <v>26</v>
      </c>
      <c r="AL102" s="195">
        <f>IFERROR(FIND("%%",SUBSTITUTE(Table_Quantities[[#This Row],[Pay Item Description]]," ","%%",Table_Quantities[[#This Row],[5]]+ML+5-LEN(SUBSTITUTE(LEFT(Table_Quantities[[#This Row],[Pay Item Description]],(Table_Quantities[[#This Row],[5]]+ML+5))," ",""))))-1,LEN(Table_Quantities[[#This Row],[Pay Item Description]]))</f>
        <v>26</v>
      </c>
      <c r="AM102" s="195" t="str">
        <f>TRIM(MID(Table_Quantities[[#This Row],[Pay Item Description]],1,(Table_Quantities[[#This Row],[1]])))</f>
        <v>Permeable</v>
      </c>
      <c r="AN102" s="195" t="str">
        <f>TRIM(MID(Table_Quantities[[#This Row],[Pay Item Description]],Table_Quantities[[#This Row],[1]]+1,(Table_Quantities[[#This Row],[2]]-Table_Quantities[[#This Row],[1]])))</f>
        <v>Runoff</v>
      </c>
      <c r="AO102" s="195" t="str">
        <f>TRIM(MID(Table_Quantities[[#This Row],[Pay Item Description]],Table_Quantities[[#This Row],[2]]+1,(Table_Quantities[[#This Row],[3]]-Table_Quantities[[#This Row],[2]])))</f>
        <v>Structure</v>
      </c>
      <c r="AP102" s="195" t="str">
        <f>TRIM(MID(Table_Quantities[[#This Row],[Pay Item Description]],Table_Quantities[[#This Row],[3]]+1,(Table_Quantities[[#This Row],[4]]-Table_Quantities[[#This Row],[3]])))</f>
        <v/>
      </c>
      <c r="AQ102" s="195" t="str">
        <f>TRIM(MID(Table_Quantities[[#This Row],[Pay Item Description]],Table_Quantities[[#This Row],[4]]+1,(Table_Quantities[[#This Row],[5]]-Table_Quantities[[#This Row],[4]])))</f>
        <v/>
      </c>
      <c r="AR102" s="195" t="str">
        <f>TRIM(MID(Table_Quantities[[#This Row],[Pay Item Description]],Table_Quantities[[#This Row],[5]]+1,(Table_Quantities[[#This Row],[6]]-Table_Quantities[[#This Row],[5]])))</f>
        <v/>
      </c>
      <c r="AS102" s="195">
        <f>IF(ISBLANK(Table_Quantities[[#This Row],[Funding Code]]),"",INDEX(Table_Funding[#Data],MATCH(Table_Quantities[[#This Row],[Funding Code]],Table_Funding[Funding Code],0),MATCH("Bridge Number",Table_Funding[#Headers],0)))</f>
        <v>0</v>
      </c>
      <c r="AT102"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Permeable Runoff Structure</v>
      </c>
      <c r="AU102" s="197"/>
      <c r="AV102" s="197"/>
      <c r="AW102" s="204"/>
      <c r="AX102" s="204"/>
      <c r="AY102" s="204"/>
    </row>
    <row r="103" spans="1:51" s="10" customFormat="1" hidden="1" x14ac:dyDescent="0.25">
      <c r="A103" s="245"/>
      <c r="B103" s="132" t="s">
        <v>7944</v>
      </c>
      <c r="C103" s="200" t="s">
        <v>14714</v>
      </c>
      <c r="D103" s="65" t="s">
        <v>14681</v>
      </c>
      <c r="E103" s="66"/>
      <c r="F103" s="66"/>
      <c r="G103" s="65"/>
      <c r="H103" s="161" t="str">
        <f>IF(ISBLANK(Table_Quantities[[#This Row],[Pay Item]]),"",INDEX(Table_PayItems[],MATCH(Table_Quantities[[#This Row],[Pay Item]],Table_PayItems[Concentrated Name],0),ITEM_NO))</f>
        <v>2087001</v>
      </c>
      <c r="I103" s="201" t="s">
        <v>14685</v>
      </c>
      <c r="J103" s="254" t="s">
        <v>14687</v>
      </c>
      <c r="K103" s="202">
        <f>13+7+7+13+6</f>
        <v>46</v>
      </c>
      <c r="L103" s="193" t="str">
        <f>IF(ISBLANK(Table_Quantities[[#This Row],[Pay Item]]),"",INDEX(Table_PayItems[#Data],MATCH(Table_Quantities[[#This Row],[Pay Item]],Table_PayItems[Concentrated Name],0),ITEM_UNITS))</f>
        <v>Ft</v>
      </c>
      <c r="M103" s="166"/>
      <c r="N103" s="194" t="str">
        <f>IF(AND(Table_Quantities[[#This Row],[Unit Price]]&gt;0,NOT(ISBLANK(Table_Quantities[[#This Row],[QuantityCalc]]))),Table_Quantities[[#This Row],[QuantityCalc]]*Table_Quantities[[#This Row],[Unit Price]],"")</f>
        <v/>
      </c>
      <c r="O103" s="194" t="str">
        <f>IF(OR(ISBLANK(Table_Quantities[[#This Row],[Funding Code]]),ISBLANK(Table_Quantities[[#This Row],[BreakdownID]])),"",Table_Quantities[[#This Row],[Funding Code]]&amp;" - "&amp;Table_Quantities[[#This Row],[BreakdownID]])</f>
        <v>123456 - 0001 - 80</v>
      </c>
      <c r="P103" s="194">
        <v>99</v>
      </c>
      <c r="Q103" s="194" t="str">
        <f>IF(ISBLANK(Table_Quantities[[#This Row],[Funding Code]]),"","JN "&amp;INDEX(Table_Funding[#Data],MATCH(Table_Quantities[[#This Row],[Funding Code]],Table_Funding[Funding Code],0),2))</f>
        <v>JN 123456</v>
      </c>
      <c r="R103" s="195" t="str">
        <f>IF(ISBLANK(Table_Quantities[[#This Row],[Pay Item]]),"",INDEX(Table_PayItems[#Data],MATCH(Table_Quantities[[#This Row],[Pay Item]],Table_PayItems[Concentrated Name],0),ITEM_SSSP))</f>
        <v>USP</v>
      </c>
      <c r="S103" s="201"/>
      <c r="T103" s="200"/>
      <c r="U103" s="200"/>
      <c r="V103" s="193">
        <v>46</v>
      </c>
      <c r="W103" s="195" t="str">
        <f>IF(ISBLANK(Table_Quantities[[#This Row],[Pay Item]]),"",INDEX(Table_PayItems[#Data],MATCH(Table_Quantities[[#This Row],[Pay Item]],Table_PayItems[Concentrated Name],0),ITEM_DESCRIPTION))</f>
        <v>_</v>
      </c>
      <c r="X103" s="195" t="str">
        <f>IF(Table_Quantities[[#This Row],[Supplementary Description]]="","",IF(LEN(Table_Quantities[[#This Row],[Supplementary Description]])&gt;40, LEFT(Table_Quantities[[#This Row],[Supplementary Description]],40), Table_Quantities[[#This Row],[Supplementary Description]]))</f>
        <v>Permeable Runoff Structure</v>
      </c>
      <c r="Y103" s="200" t="str">
        <f>IF(LEN(Table_Quantities[[#This Row],[Supplementary Description]])&gt;40, RIGHT(Table_Quantities[[#This Row],[Supplementary Description]],LEN(Table_Quantities[[#This Row],[Supplementary Description]])-40), "")</f>
        <v/>
      </c>
      <c r="Z103"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03"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696</v>
      </c>
      <c r="AB103" s="195" t="str">
        <f>IF(MID(Table_Quantities[Item No.],4,1)="7",Table_Quantities[[#This Row],[Supplemental1]]&amp;Table_Quantities[[#This Row],[Supplemental2]],Table_Quantities[[#This Row],[Description]])</f>
        <v>Permeable Runoff Structure</v>
      </c>
      <c r="AC103"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3</v>
      </c>
      <c r="AD103" s="195" t="str">
        <f>IF(ISBLANK(Table_Quantities[[#This Row],[Funding Code]]),"",RIGHT(Table_Quantities[[#This Row],[Funding Code]],4))</f>
        <v>0001</v>
      </c>
      <c r="AE103" s="195" t="str">
        <f>IF(ISBLANK(Table_Quantities[[#This Row],[Funding Code]]),"","CAT "&amp;Table_Quantities[[#This Row],[Category]])</f>
        <v>CAT 0001</v>
      </c>
      <c r="AF103"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03" s="195">
        <f>IFERROR(FIND("%%",SUBSTITUTE(Table_Quantities[[#This Row],[Pay Item Description]]," ","%%",ML-LEN(SUBSTITUTE(LEFT(Table_Quantities[[#This Row],[Pay Item Description]],ML)," ","")))),LEN(Table_Quantities[[#This Row],[Pay Item Description]]))</f>
        <v>10</v>
      </c>
      <c r="AH103" s="195">
        <f>IFERROR(FIND("%%",SUBSTITUTE(Table_Quantities[[#This Row],[Pay Item Description]]," ","%%",Table_Quantities[[#This Row],[1]]+ML+1-LEN(SUBSTITUTE(LEFT(Table_Quantities[[#This Row],[Pay Item Description]],(Table_Quantities[[#This Row],[1]]+ML+1))," ",""))))-1,LEN(Table_Quantities[[#This Row],[Pay Item Description]]))</f>
        <v>16</v>
      </c>
      <c r="AI103" s="195">
        <f>IFERROR(FIND("%%",SUBSTITUTE(Table_Quantities[[#This Row],[Pay Item Description]]," ","%%",Table_Quantities[[#This Row],[2]]+ML+2-LEN(SUBSTITUTE(LEFT(Table_Quantities[[#This Row],[Pay Item Description]],(Table_Quantities[[#This Row],[2]]+ML+2))," ",""))))-1,LEN(Table_Quantities[[#This Row],[Pay Item Description]]))</f>
        <v>26</v>
      </c>
      <c r="AJ103" s="195">
        <f>IFERROR(FIND("%%",SUBSTITUTE(Table_Quantities[[#This Row],[Pay Item Description]]," ","%%",Table_Quantities[[#This Row],[3]]+ML+3-LEN(SUBSTITUTE(LEFT(Table_Quantities[[#This Row],[Pay Item Description]],(Table_Quantities[[#This Row],[3]]+ML+3))," ",""))))-1,LEN(Table_Quantities[[#This Row],[Pay Item Description]]))</f>
        <v>26</v>
      </c>
      <c r="AK103" s="195">
        <f>IFERROR(FIND("%%",SUBSTITUTE(Table_Quantities[[#This Row],[Pay Item Description]]," ","%%",Table_Quantities[[#This Row],[4]]+ML+4-LEN(SUBSTITUTE(LEFT(Table_Quantities[[#This Row],[Pay Item Description]],(Table_Quantities[[#This Row],[4]]+ML+4))," ",""))))-1,LEN(Table_Quantities[[#This Row],[Pay Item Description]]))</f>
        <v>26</v>
      </c>
      <c r="AL103" s="195">
        <f>IFERROR(FIND("%%",SUBSTITUTE(Table_Quantities[[#This Row],[Pay Item Description]]," ","%%",Table_Quantities[[#This Row],[5]]+ML+5-LEN(SUBSTITUTE(LEFT(Table_Quantities[[#This Row],[Pay Item Description]],(Table_Quantities[[#This Row],[5]]+ML+5))," ",""))))-1,LEN(Table_Quantities[[#This Row],[Pay Item Description]]))</f>
        <v>26</v>
      </c>
      <c r="AM103" s="195" t="str">
        <f>TRIM(MID(Table_Quantities[[#This Row],[Pay Item Description]],1,(Table_Quantities[[#This Row],[1]])))</f>
        <v>Permeable</v>
      </c>
      <c r="AN103" s="195" t="str">
        <f>TRIM(MID(Table_Quantities[[#This Row],[Pay Item Description]],Table_Quantities[[#This Row],[1]]+1,(Table_Quantities[[#This Row],[2]]-Table_Quantities[[#This Row],[1]])))</f>
        <v>Runoff</v>
      </c>
      <c r="AO103" s="195" t="str">
        <f>TRIM(MID(Table_Quantities[[#This Row],[Pay Item Description]],Table_Quantities[[#This Row],[2]]+1,(Table_Quantities[[#This Row],[3]]-Table_Quantities[[#This Row],[2]])))</f>
        <v>Structure</v>
      </c>
      <c r="AP103" s="195" t="str">
        <f>TRIM(MID(Table_Quantities[[#This Row],[Pay Item Description]],Table_Quantities[[#This Row],[3]]+1,(Table_Quantities[[#This Row],[4]]-Table_Quantities[[#This Row],[3]])))</f>
        <v/>
      </c>
      <c r="AQ103" s="195" t="str">
        <f>TRIM(MID(Table_Quantities[[#This Row],[Pay Item Description]],Table_Quantities[[#This Row],[4]]+1,(Table_Quantities[[#This Row],[5]]-Table_Quantities[[#This Row],[4]])))</f>
        <v/>
      </c>
      <c r="AR103" s="195" t="str">
        <f>TRIM(MID(Table_Quantities[[#This Row],[Pay Item Description]],Table_Quantities[[#This Row],[5]]+1,(Table_Quantities[[#This Row],[6]]-Table_Quantities[[#This Row],[5]])))</f>
        <v/>
      </c>
      <c r="AS103" s="195">
        <f>IF(ISBLANK(Table_Quantities[[#This Row],[Funding Code]]),"",INDEX(Table_Funding[#Data],MATCH(Table_Quantities[[#This Row],[Funding Code]],Table_Funding[Funding Code],0),MATCH("Bridge Number",Table_Funding[#Headers],0)))</f>
        <v>0</v>
      </c>
      <c r="AT103"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Permeable Runoff Structure</v>
      </c>
      <c r="AU103" s="197"/>
      <c r="AV103" s="197"/>
      <c r="AW103" s="204"/>
      <c r="AX103" s="204"/>
      <c r="AY103" s="204"/>
    </row>
    <row r="104" spans="1:51" s="10" customFormat="1" hidden="1" x14ac:dyDescent="0.25">
      <c r="A104" s="245"/>
      <c r="B104" s="132" t="s">
        <v>7944</v>
      </c>
      <c r="C104" s="200" t="s">
        <v>14714</v>
      </c>
      <c r="D104" s="65" t="s">
        <v>14681</v>
      </c>
      <c r="E104" s="66"/>
      <c r="F104" s="66"/>
      <c r="G104" s="65"/>
      <c r="H104" s="161" t="str">
        <f>IF(ISBLANK(Table_Quantities[[#This Row],[Pay Item]]),"",INDEX(Table_PayItems[],MATCH(Table_Quantities[[#This Row],[Pay Item]],Table_PayItems[Concentrated Name],0),ITEM_NO))</f>
        <v>2087001</v>
      </c>
      <c r="I104" s="201" t="s">
        <v>14685</v>
      </c>
      <c r="J104" s="254" t="s">
        <v>14687</v>
      </c>
      <c r="K104" s="202">
        <f>13+13+7+7</f>
        <v>40</v>
      </c>
      <c r="L104" s="193" t="str">
        <f>IF(ISBLANK(Table_Quantities[[#This Row],[Pay Item]]),"",INDEX(Table_PayItems[#Data],MATCH(Table_Quantities[[#This Row],[Pay Item]],Table_PayItems[Concentrated Name],0),ITEM_UNITS))</f>
        <v>Ft</v>
      </c>
      <c r="M104" s="166"/>
      <c r="N104" s="194" t="str">
        <f>IF(AND(Table_Quantities[[#This Row],[Unit Price]]&gt;0,NOT(ISBLANK(Table_Quantities[[#This Row],[QuantityCalc]]))),Table_Quantities[[#This Row],[QuantityCalc]]*Table_Quantities[[#This Row],[Unit Price]],"")</f>
        <v/>
      </c>
      <c r="O104" s="194" t="str">
        <f>IF(OR(ISBLANK(Table_Quantities[[#This Row],[Funding Code]]),ISBLANK(Table_Quantities[[#This Row],[BreakdownID]])),"",Table_Quantities[[#This Row],[Funding Code]]&amp;" - "&amp;Table_Quantities[[#This Row],[BreakdownID]])</f>
        <v>123456 - 0001 - 80</v>
      </c>
      <c r="P104" s="194">
        <v>100</v>
      </c>
      <c r="Q104" s="194" t="str">
        <f>IF(ISBLANK(Table_Quantities[[#This Row],[Funding Code]]),"","JN "&amp;INDEX(Table_Funding[#Data],MATCH(Table_Quantities[[#This Row],[Funding Code]],Table_Funding[Funding Code],0),2))</f>
        <v>JN 123456</v>
      </c>
      <c r="R104" s="195" t="str">
        <f>IF(ISBLANK(Table_Quantities[[#This Row],[Pay Item]]),"",INDEX(Table_PayItems[#Data],MATCH(Table_Quantities[[#This Row],[Pay Item]],Table_PayItems[Concentrated Name],0),ITEM_SSSP))</f>
        <v>USP</v>
      </c>
      <c r="S104" s="201"/>
      <c r="T104" s="200"/>
      <c r="U104" s="200"/>
      <c r="V104" s="193">
        <v>40</v>
      </c>
      <c r="W104" s="195" t="str">
        <f>IF(ISBLANK(Table_Quantities[[#This Row],[Pay Item]]),"",INDEX(Table_PayItems[#Data],MATCH(Table_Quantities[[#This Row],[Pay Item]],Table_PayItems[Concentrated Name],0),ITEM_DESCRIPTION))</f>
        <v>_</v>
      </c>
      <c r="X104" s="195" t="str">
        <f>IF(Table_Quantities[[#This Row],[Supplementary Description]]="","",IF(LEN(Table_Quantities[[#This Row],[Supplementary Description]])&gt;40, LEFT(Table_Quantities[[#This Row],[Supplementary Description]],40), Table_Quantities[[#This Row],[Supplementary Description]]))</f>
        <v>Permeable Runoff Structure</v>
      </c>
      <c r="Y104" s="200" t="str">
        <f>IF(LEN(Table_Quantities[[#This Row],[Supplementary Description]])&gt;40, RIGHT(Table_Quantities[[#This Row],[Supplementary Description]],LEN(Table_Quantities[[#This Row],[Supplementary Description]])-40), "")</f>
        <v/>
      </c>
      <c r="Z104"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04"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696</v>
      </c>
      <c r="AB104" s="195" t="str">
        <f>IF(MID(Table_Quantities[Item No.],4,1)="7",Table_Quantities[[#This Row],[Supplemental1]]&amp;Table_Quantities[[#This Row],[Supplemental2]],Table_Quantities[[#This Row],[Description]])</f>
        <v>Permeable Runoff Structure</v>
      </c>
      <c r="AC104"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4</v>
      </c>
      <c r="AD104" s="195" t="str">
        <f>IF(ISBLANK(Table_Quantities[[#This Row],[Funding Code]]),"",RIGHT(Table_Quantities[[#This Row],[Funding Code]],4))</f>
        <v>0001</v>
      </c>
      <c r="AE104" s="195" t="str">
        <f>IF(ISBLANK(Table_Quantities[[#This Row],[Funding Code]]),"","CAT "&amp;Table_Quantities[[#This Row],[Category]])</f>
        <v>CAT 0001</v>
      </c>
      <c r="AF104"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04" s="195">
        <f>IFERROR(FIND("%%",SUBSTITUTE(Table_Quantities[[#This Row],[Pay Item Description]]," ","%%",ML-LEN(SUBSTITUTE(LEFT(Table_Quantities[[#This Row],[Pay Item Description]],ML)," ","")))),LEN(Table_Quantities[[#This Row],[Pay Item Description]]))</f>
        <v>10</v>
      </c>
      <c r="AH104" s="195">
        <f>IFERROR(FIND("%%",SUBSTITUTE(Table_Quantities[[#This Row],[Pay Item Description]]," ","%%",Table_Quantities[[#This Row],[1]]+ML+1-LEN(SUBSTITUTE(LEFT(Table_Quantities[[#This Row],[Pay Item Description]],(Table_Quantities[[#This Row],[1]]+ML+1))," ",""))))-1,LEN(Table_Quantities[[#This Row],[Pay Item Description]]))</f>
        <v>16</v>
      </c>
      <c r="AI104" s="195">
        <f>IFERROR(FIND("%%",SUBSTITUTE(Table_Quantities[[#This Row],[Pay Item Description]]," ","%%",Table_Quantities[[#This Row],[2]]+ML+2-LEN(SUBSTITUTE(LEFT(Table_Quantities[[#This Row],[Pay Item Description]],(Table_Quantities[[#This Row],[2]]+ML+2))," ",""))))-1,LEN(Table_Quantities[[#This Row],[Pay Item Description]]))</f>
        <v>26</v>
      </c>
      <c r="AJ104" s="195">
        <f>IFERROR(FIND("%%",SUBSTITUTE(Table_Quantities[[#This Row],[Pay Item Description]]," ","%%",Table_Quantities[[#This Row],[3]]+ML+3-LEN(SUBSTITUTE(LEFT(Table_Quantities[[#This Row],[Pay Item Description]],(Table_Quantities[[#This Row],[3]]+ML+3))," ",""))))-1,LEN(Table_Quantities[[#This Row],[Pay Item Description]]))</f>
        <v>26</v>
      </c>
      <c r="AK104" s="195">
        <f>IFERROR(FIND("%%",SUBSTITUTE(Table_Quantities[[#This Row],[Pay Item Description]]," ","%%",Table_Quantities[[#This Row],[4]]+ML+4-LEN(SUBSTITUTE(LEFT(Table_Quantities[[#This Row],[Pay Item Description]],(Table_Quantities[[#This Row],[4]]+ML+4))," ",""))))-1,LEN(Table_Quantities[[#This Row],[Pay Item Description]]))</f>
        <v>26</v>
      </c>
      <c r="AL104" s="195">
        <f>IFERROR(FIND("%%",SUBSTITUTE(Table_Quantities[[#This Row],[Pay Item Description]]," ","%%",Table_Quantities[[#This Row],[5]]+ML+5-LEN(SUBSTITUTE(LEFT(Table_Quantities[[#This Row],[Pay Item Description]],(Table_Quantities[[#This Row],[5]]+ML+5))," ",""))))-1,LEN(Table_Quantities[[#This Row],[Pay Item Description]]))</f>
        <v>26</v>
      </c>
      <c r="AM104" s="195" t="str">
        <f>TRIM(MID(Table_Quantities[[#This Row],[Pay Item Description]],1,(Table_Quantities[[#This Row],[1]])))</f>
        <v>Permeable</v>
      </c>
      <c r="AN104" s="195" t="str">
        <f>TRIM(MID(Table_Quantities[[#This Row],[Pay Item Description]],Table_Quantities[[#This Row],[1]]+1,(Table_Quantities[[#This Row],[2]]-Table_Quantities[[#This Row],[1]])))</f>
        <v>Runoff</v>
      </c>
      <c r="AO104" s="195" t="str">
        <f>TRIM(MID(Table_Quantities[[#This Row],[Pay Item Description]],Table_Quantities[[#This Row],[2]]+1,(Table_Quantities[[#This Row],[3]]-Table_Quantities[[#This Row],[2]])))</f>
        <v>Structure</v>
      </c>
      <c r="AP104" s="195" t="str">
        <f>TRIM(MID(Table_Quantities[[#This Row],[Pay Item Description]],Table_Quantities[[#This Row],[3]]+1,(Table_Quantities[[#This Row],[4]]-Table_Quantities[[#This Row],[3]])))</f>
        <v/>
      </c>
      <c r="AQ104" s="195" t="str">
        <f>TRIM(MID(Table_Quantities[[#This Row],[Pay Item Description]],Table_Quantities[[#This Row],[4]]+1,(Table_Quantities[[#This Row],[5]]-Table_Quantities[[#This Row],[4]])))</f>
        <v/>
      </c>
      <c r="AR104" s="195" t="str">
        <f>TRIM(MID(Table_Quantities[[#This Row],[Pay Item Description]],Table_Quantities[[#This Row],[5]]+1,(Table_Quantities[[#This Row],[6]]-Table_Quantities[[#This Row],[5]])))</f>
        <v/>
      </c>
      <c r="AS104" s="195">
        <f>IF(ISBLANK(Table_Quantities[[#This Row],[Funding Code]]),"",INDEX(Table_Funding[#Data],MATCH(Table_Quantities[[#This Row],[Funding Code]],Table_Funding[Funding Code],0),MATCH("Bridge Number",Table_Funding[#Headers],0)))</f>
        <v>0</v>
      </c>
      <c r="AT104"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Permeable Runoff Structure</v>
      </c>
      <c r="AU104" s="197"/>
      <c r="AV104" s="197"/>
      <c r="AW104" s="204"/>
      <c r="AX104" s="204"/>
      <c r="AY104" s="204"/>
    </row>
    <row r="105" spans="1:51" s="10" customFormat="1" hidden="1" x14ac:dyDescent="0.25">
      <c r="A105" s="245"/>
      <c r="B105" s="132" t="s">
        <v>7944</v>
      </c>
      <c r="C105" s="200" t="s">
        <v>14714</v>
      </c>
      <c r="D105" s="65" t="s">
        <v>14681</v>
      </c>
      <c r="E105" s="66"/>
      <c r="F105" s="66"/>
      <c r="G105" s="65"/>
      <c r="H105" s="161" t="str">
        <f>IF(ISBLANK(Table_Quantities[[#This Row],[Pay Item]]),"",INDEX(Table_PayItems[],MATCH(Table_Quantities[[#This Row],[Pay Item]],Table_PayItems[Concentrated Name],0),ITEM_NO))</f>
        <v>2087001</v>
      </c>
      <c r="I105" s="201" t="s">
        <v>14685</v>
      </c>
      <c r="J105" s="254" t="s">
        <v>14687</v>
      </c>
      <c r="K105" s="202">
        <f>13+20+31+33</f>
        <v>97</v>
      </c>
      <c r="L105" s="193" t="str">
        <f>IF(ISBLANK(Table_Quantities[[#This Row],[Pay Item]]),"",INDEX(Table_PayItems[#Data],MATCH(Table_Quantities[[#This Row],[Pay Item]],Table_PayItems[Concentrated Name],0),ITEM_UNITS))</f>
        <v>Ft</v>
      </c>
      <c r="M105" s="166"/>
      <c r="N105" s="194" t="str">
        <f>IF(AND(Table_Quantities[[#This Row],[Unit Price]]&gt;0,NOT(ISBLANK(Table_Quantities[[#This Row],[QuantityCalc]]))),Table_Quantities[[#This Row],[QuantityCalc]]*Table_Quantities[[#This Row],[Unit Price]],"")</f>
        <v/>
      </c>
      <c r="O105" s="194" t="str">
        <f>IF(OR(ISBLANK(Table_Quantities[[#This Row],[Funding Code]]),ISBLANK(Table_Quantities[[#This Row],[BreakdownID]])),"",Table_Quantities[[#This Row],[Funding Code]]&amp;" - "&amp;Table_Quantities[[#This Row],[BreakdownID]])</f>
        <v>123456 - 0001 - 80</v>
      </c>
      <c r="P105" s="194">
        <v>101</v>
      </c>
      <c r="Q105" s="194" t="str">
        <f>IF(ISBLANK(Table_Quantities[[#This Row],[Funding Code]]),"","JN "&amp;INDEX(Table_Funding[#Data],MATCH(Table_Quantities[[#This Row],[Funding Code]],Table_Funding[Funding Code],0),2))</f>
        <v>JN 123456</v>
      </c>
      <c r="R105" s="195" t="str">
        <f>IF(ISBLANK(Table_Quantities[[#This Row],[Pay Item]]),"",INDEX(Table_PayItems[#Data],MATCH(Table_Quantities[[#This Row],[Pay Item]],Table_PayItems[Concentrated Name],0),ITEM_SSSP))</f>
        <v>USP</v>
      </c>
      <c r="S105" s="201"/>
      <c r="T105" s="200"/>
      <c r="U105" s="200"/>
      <c r="V105" s="193">
        <v>97</v>
      </c>
      <c r="W105" s="195" t="str">
        <f>IF(ISBLANK(Table_Quantities[[#This Row],[Pay Item]]),"",INDEX(Table_PayItems[#Data],MATCH(Table_Quantities[[#This Row],[Pay Item]],Table_PayItems[Concentrated Name],0),ITEM_DESCRIPTION))</f>
        <v>_</v>
      </c>
      <c r="X105" s="195" t="str">
        <f>IF(Table_Quantities[[#This Row],[Supplementary Description]]="","",IF(LEN(Table_Quantities[[#This Row],[Supplementary Description]])&gt;40, LEFT(Table_Quantities[[#This Row],[Supplementary Description]],40), Table_Quantities[[#This Row],[Supplementary Description]]))</f>
        <v>Permeable Runoff Structure</v>
      </c>
      <c r="Y105" s="200" t="str">
        <f>IF(LEN(Table_Quantities[[#This Row],[Supplementary Description]])&gt;40, RIGHT(Table_Quantities[[#This Row],[Supplementary Description]],LEN(Table_Quantities[[#This Row],[Supplementary Description]])-40), "")</f>
        <v/>
      </c>
      <c r="Z105"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05"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696</v>
      </c>
      <c r="AB105" s="195" t="str">
        <f>IF(MID(Table_Quantities[Item No.],4,1)="7",Table_Quantities[[#This Row],[Supplemental1]]&amp;Table_Quantities[[#This Row],[Supplemental2]],Table_Quantities[[#This Row],[Description]])</f>
        <v>Permeable Runoff Structure</v>
      </c>
      <c r="AC105"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5</v>
      </c>
      <c r="AD105" s="195" t="str">
        <f>IF(ISBLANK(Table_Quantities[[#This Row],[Funding Code]]),"",RIGHT(Table_Quantities[[#This Row],[Funding Code]],4))</f>
        <v>0001</v>
      </c>
      <c r="AE105" s="195" t="str">
        <f>IF(ISBLANK(Table_Quantities[[#This Row],[Funding Code]]),"","CAT "&amp;Table_Quantities[[#This Row],[Category]])</f>
        <v>CAT 0001</v>
      </c>
      <c r="AF105"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05" s="195">
        <f>IFERROR(FIND("%%",SUBSTITUTE(Table_Quantities[[#This Row],[Pay Item Description]]," ","%%",ML-LEN(SUBSTITUTE(LEFT(Table_Quantities[[#This Row],[Pay Item Description]],ML)," ","")))),LEN(Table_Quantities[[#This Row],[Pay Item Description]]))</f>
        <v>10</v>
      </c>
      <c r="AH105" s="195">
        <f>IFERROR(FIND("%%",SUBSTITUTE(Table_Quantities[[#This Row],[Pay Item Description]]," ","%%",Table_Quantities[[#This Row],[1]]+ML+1-LEN(SUBSTITUTE(LEFT(Table_Quantities[[#This Row],[Pay Item Description]],(Table_Quantities[[#This Row],[1]]+ML+1))," ",""))))-1,LEN(Table_Quantities[[#This Row],[Pay Item Description]]))</f>
        <v>16</v>
      </c>
      <c r="AI105" s="195">
        <f>IFERROR(FIND("%%",SUBSTITUTE(Table_Quantities[[#This Row],[Pay Item Description]]," ","%%",Table_Quantities[[#This Row],[2]]+ML+2-LEN(SUBSTITUTE(LEFT(Table_Quantities[[#This Row],[Pay Item Description]],(Table_Quantities[[#This Row],[2]]+ML+2))," ",""))))-1,LEN(Table_Quantities[[#This Row],[Pay Item Description]]))</f>
        <v>26</v>
      </c>
      <c r="AJ105" s="195">
        <f>IFERROR(FIND("%%",SUBSTITUTE(Table_Quantities[[#This Row],[Pay Item Description]]," ","%%",Table_Quantities[[#This Row],[3]]+ML+3-LEN(SUBSTITUTE(LEFT(Table_Quantities[[#This Row],[Pay Item Description]],(Table_Quantities[[#This Row],[3]]+ML+3))," ",""))))-1,LEN(Table_Quantities[[#This Row],[Pay Item Description]]))</f>
        <v>26</v>
      </c>
      <c r="AK105" s="195">
        <f>IFERROR(FIND("%%",SUBSTITUTE(Table_Quantities[[#This Row],[Pay Item Description]]," ","%%",Table_Quantities[[#This Row],[4]]+ML+4-LEN(SUBSTITUTE(LEFT(Table_Quantities[[#This Row],[Pay Item Description]],(Table_Quantities[[#This Row],[4]]+ML+4))," ",""))))-1,LEN(Table_Quantities[[#This Row],[Pay Item Description]]))</f>
        <v>26</v>
      </c>
      <c r="AL105" s="195">
        <f>IFERROR(FIND("%%",SUBSTITUTE(Table_Quantities[[#This Row],[Pay Item Description]]," ","%%",Table_Quantities[[#This Row],[5]]+ML+5-LEN(SUBSTITUTE(LEFT(Table_Quantities[[#This Row],[Pay Item Description]],(Table_Quantities[[#This Row],[5]]+ML+5))," ",""))))-1,LEN(Table_Quantities[[#This Row],[Pay Item Description]]))</f>
        <v>26</v>
      </c>
      <c r="AM105" s="195" t="str">
        <f>TRIM(MID(Table_Quantities[[#This Row],[Pay Item Description]],1,(Table_Quantities[[#This Row],[1]])))</f>
        <v>Permeable</v>
      </c>
      <c r="AN105" s="195" t="str">
        <f>TRIM(MID(Table_Quantities[[#This Row],[Pay Item Description]],Table_Quantities[[#This Row],[1]]+1,(Table_Quantities[[#This Row],[2]]-Table_Quantities[[#This Row],[1]])))</f>
        <v>Runoff</v>
      </c>
      <c r="AO105" s="195" t="str">
        <f>TRIM(MID(Table_Quantities[[#This Row],[Pay Item Description]],Table_Quantities[[#This Row],[2]]+1,(Table_Quantities[[#This Row],[3]]-Table_Quantities[[#This Row],[2]])))</f>
        <v>Structure</v>
      </c>
      <c r="AP105" s="195" t="str">
        <f>TRIM(MID(Table_Quantities[[#This Row],[Pay Item Description]],Table_Quantities[[#This Row],[3]]+1,(Table_Quantities[[#This Row],[4]]-Table_Quantities[[#This Row],[3]])))</f>
        <v/>
      </c>
      <c r="AQ105" s="195" t="str">
        <f>TRIM(MID(Table_Quantities[[#This Row],[Pay Item Description]],Table_Quantities[[#This Row],[4]]+1,(Table_Quantities[[#This Row],[5]]-Table_Quantities[[#This Row],[4]])))</f>
        <v/>
      </c>
      <c r="AR105" s="195" t="str">
        <f>TRIM(MID(Table_Quantities[[#This Row],[Pay Item Description]],Table_Quantities[[#This Row],[5]]+1,(Table_Quantities[[#This Row],[6]]-Table_Quantities[[#This Row],[5]])))</f>
        <v/>
      </c>
      <c r="AS105" s="195">
        <f>IF(ISBLANK(Table_Quantities[[#This Row],[Funding Code]]),"",INDEX(Table_Funding[#Data],MATCH(Table_Quantities[[#This Row],[Funding Code]],Table_Funding[Funding Code],0),MATCH("Bridge Number",Table_Funding[#Headers],0)))</f>
        <v>0</v>
      </c>
      <c r="AT105"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Permeable Runoff Structure</v>
      </c>
      <c r="AU105" s="197"/>
      <c r="AV105" s="197"/>
      <c r="AW105" s="204"/>
      <c r="AX105" s="204"/>
      <c r="AY105" s="204"/>
    </row>
    <row r="106" spans="1:51" s="10" customFormat="1" hidden="1" x14ac:dyDescent="0.25">
      <c r="A106" s="245"/>
      <c r="B106" s="132" t="s">
        <v>7944</v>
      </c>
      <c r="C106" s="200" t="s">
        <v>14714</v>
      </c>
      <c r="D106" s="65" t="s">
        <v>14681</v>
      </c>
      <c r="E106" s="66"/>
      <c r="F106" s="66"/>
      <c r="G106" s="65"/>
      <c r="H106" s="161" t="str">
        <f>IF(ISBLANK(Table_Quantities[[#This Row],[Pay Item]]),"",INDEX(Table_PayItems[],MATCH(Table_Quantities[[#This Row],[Pay Item]],Table_PayItems[Concentrated Name],0),ITEM_NO))</f>
        <v>2087001</v>
      </c>
      <c r="I106" s="201" t="s">
        <v>14685</v>
      </c>
      <c r="J106" s="254" t="s">
        <v>14687</v>
      </c>
      <c r="K106" s="202">
        <f>26+7*5+13</f>
        <v>74</v>
      </c>
      <c r="L106" s="193" t="str">
        <f>IF(ISBLANK(Table_Quantities[[#This Row],[Pay Item]]),"",INDEX(Table_PayItems[#Data],MATCH(Table_Quantities[[#This Row],[Pay Item]],Table_PayItems[Concentrated Name],0),ITEM_UNITS))</f>
        <v>Ft</v>
      </c>
      <c r="M106" s="166"/>
      <c r="N106" s="194" t="str">
        <f>IF(AND(Table_Quantities[[#This Row],[Unit Price]]&gt;0,NOT(ISBLANK(Table_Quantities[[#This Row],[QuantityCalc]]))),Table_Quantities[[#This Row],[QuantityCalc]]*Table_Quantities[[#This Row],[Unit Price]],"")</f>
        <v/>
      </c>
      <c r="O106" s="194" t="str">
        <f>IF(OR(ISBLANK(Table_Quantities[[#This Row],[Funding Code]]),ISBLANK(Table_Quantities[[#This Row],[BreakdownID]])),"",Table_Quantities[[#This Row],[Funding Code]]&amp;" - "&amp;Table_Quantities[[#This Row],[BreakdownID]])</f>
        <v>123456 - 0001 - 80</v>
      </c>
      <c r="P106" s="194">
        <v>102</v>
      </c>
      <c r="Q106" s="194" t="str">
        <f>IF(ISBLANK(Table_Quantities[[#This Row],[Funding Code]]),"","JN "&amp;INDEX(Table_Funding[#Data],MATCH(Table_Quantities[[#This Row],[Funding Code]],Table_Funding[Funding Code],0),2))</f>
        <v>JN 123456</v>
      </c>
      <c r="R106" s="195" t="str">
        <f>IF(ISBLANK(Table_Quantities[[#This Row],[Pay Item]]),"",INDEX(Table_PayItems[#Data],MATCH(Table_Quantities[[#This Row],[Pay Item]],Table_PayItems[Concentrated Name],0),ITEM_SSSP))</f>
        <v>USP</v>
      </c>
      <c r="S106" s="201"/>
      <c r="T106" s="200"/>
      <c r="U106" s="200"/>
      <c r="V106" s="193">
        <v>74</v>
      </c>
      <c r="W106" s="195" t="str">
        <f>IF(ISBLANK(Table_Quantities[[#This Row],[Pay Item]]),"",INDEX(Table_PayItems[#Data],MATCH(Table_Quantities[[#This Row],[Pay Item]],Table_PayItems[Concentrated Name],0),ITEM_DESCRIPTION))</f>
        <v>_</v>
      </c>
      <c r="X106" s="195" t="str">
        <f>IF(Table_Quantities[[#This Row],[Supplementary Description]]="","",IF(LEN(Table_Quantities[[#This Row],[Supplementary Description]])&gt;40, LEFT(Table_Quantities[[#This Row],[Supplementary Description]],40), Table_Quantities[[#This Row],[Supplementary Description]]))</f>
        <v>Permeable Runoff Structure</v>
      </c>
      <c r="Y106" s="200" t="str">
        <f>IF(LEN(Table_Quantities[[#This Row],[Supplementary Description]])&gt;40, RIGHT(Table_Quantities[[#This Row],[Supplementary Description]],LEN(Table_Quantities[[#This Row],[Supplementary Description]])-40), "")</f>
        <v/>
      </c>
      <c r="Z106"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06"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696</v>
      </c>
      <c r="AB106" s="195" t="str">
        <f>IF(MID(Table_Quantities[Item No.],4,1)="7",Table_Quantities[[#This Row],[Supplemental1]]&amp;Table_Quantities[[#This Row],[Supplemental2]],Table_Quantities[[#This Row],[Description]])</f>
        <v>Permeable Runoff Structure</v>
      </c>
      <c r="AC106"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6</v>
      </c>
      <c r="AD106" s="195" t="str">
        <f>IF(ISBLANK(Table_Quantities[[#This Row],[Funding Code]]),"",RIGHT(Table_Quantities[[#This Row],[Funding Code]],4))</f>
        <v>0001</v>
      </c>
      <c r="AE106" s="195" t="str">
        <f>IF(ISBLANK(Table_Quantities[[#This Row],[Funding Code]]),"","CAT "&amp;Table_Quantities[[#This Row],[Category]])</f>
        <v>CAT 0001</v>
      </c>
      <c r="AF106"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06" s="195">
        <f>IFERROR(FIND("%%",SUBSTITUTE(Table_Quantities[[#This Row],[Pay Item Description]]," ","%%",ML-LEN(SUBSTITUTE(LEFT(Table_Quantities[[#This Row],[Pay Item Description]],ML)," ","")))),LEN(Table_Quantities[[#This Row],[Pay Item Description]]))</f>
        <v>10</v>
      </c>
      <c r="AH106" s="195">
        <f>IFERROR(FIND("%%",SUBSTITUTE(Table_Quantities[[#This Row],[Pay Item Description]]," ","%%",Table_Quantities[[#This Row],[1]]+ML+1-LEN(SUBSTITUTE(LEFT(Table_Quantities[[#This Row],[Pay Item Description]],(Table_Quantities[[#This Row],[1]]+ML+1))," ",""))))-1,LEN(Table_Quantities[[#This Row],[Pay Item Description]]))</f>
        <v>16</v>
      </c>
      <c r="AI106" s="195">
        <f>IFERROR(FIND("%%",SUBSTITUTE(Table_Quantities[[#This Row],[Pay Item Description]]," ","%%",Table_Quantities[[#This Row],[2]]+ML+2-LEN(SUBSTITUTE(LEFT(Table_Quantities[[#This Row],[Pay Item Description]],(Table_Quantities[[#This Row],[2]]+ML+2))," ",""))))-1,LEN(Table_Quantities[[#This Row],[Pay Item Description]]))</f>
        <v>26</v>
      </c>
      <c r="AJ106" s="195">
        <f>IFERROR(FIND("%%",SUBSTITUTE(Table_Quantities[[#This Row],[Pay Item Description]]," ","%%",Table_Quantities[[#This Row],[3]]+ML+3-LEN(SUBSTITUTE(LEFT(Table_Quantities[[#This Row],[Pay Item Description]],(Table_Quantities[[#This Row],[3]]+ML+3))," ",""))))-1,LEN(Table_Quantities[[#This Row],[Pay Item Description]]))</f>
        <v>26</v>
      </c>
      <c r="AK106" s="195">
        <f>IFERROR(FIND("%%",SUBSTITUTE(Table_Quantities[[#This Row],[Pay Item Description]]," ","%%",Table_Quantities[[#This Row],[4]]+ML+4-LEN(SUBSTITUTE(LEFT(Table_Quantities[[#This Row],[Pay Item Description]],(Table_Quantities[[#This Row],[4]]+ML+4))," ",""))))-1,LEN(Table_Quantities[[#This Row],[Pay Item Description]]))</f>
        <v>26</v>
      </c>
      <c r="AL106" s="195">
        <f>IFERROR(FIND("%%",SUBSTITUTE(Table_Quantities[[#This Row],[Pay Item Description]]," ","%%",Table_Quantities[[#This Row],[5]]+ML+5-LEN(SUBSTITUTE(LEFT(Table_Quantities[[#This Row],[Pay Item Description]],(Table_Quantities[[#This Row],[5]]+ML+5))," ",""))))-1,LEN(Table_Quantities[[#This Row],[Pay Item Description]]))</f>
        <v>26</v>
      </c>
      <c r="AM106" s="195" t="str">
        <f>TRIM(MID(Table_Quantities[[#This Row],[Pay Item Description]],1,(Table_Quantities[[#This Row],[1]])))</f>
        <v>Permeable</v>
      </c>
      <c r="AN106" s="195" t="str">
        <f>TRIM(MID(Table_Quantities[[#This Row],[Pay Item Description]],Table_Quantities[[#This Row],[1]]+1,(Table_Quantities[[#This Row],[2]]-Table_Quantities[[#This Row],[1]])))</f>
        <v>Runoff</v>
      </c>
      <c r="AO106" s="195" t="str">
        <f>TRIM(MID(Table_Quantities[[#This Row],[Pay Item Description]],Table_Quantities[[#This Row],[2]]+1,(Table_Quantities[[#This Row],[3]]-Table_Quantities[[#This Row],[2]])))</f>
        <v>Structure</v>
      </c>
      <c r="AP106" s="195" t="str">
        <f>TRIM(MID(Table_Quantities[[#This Row],[Pay Item Description]],Table_Quantities[[#This Row],[3]]+1,(Table_Quantities[[#This Row],[4]]-Table_Quantities[[#This Row],[3]])))</f>
        <v/>
      </c>
      <c r="AQ106" s="195" t="str">
        <f>TRIM(MID(Table_Quantities[[#This Row],[Pay Item Description]],Table_Quantities[[#This Row],[4]]+1,(Table_Quantities[[#This Row],[5]]-Table_Quantities[[#This Row],[4]])))</f>
        <v/>
      </c>
      <c r="AR106" s="195" t="str">
        <f>TRIM(MID(Table_Quantities[[#This Row],[Pay Item Description]],Table_Quantities[[#This Row],[5]]+1,(Table_Quantities[[#This Row],[6]]-Table_Quantities[[#This Row],[5]])))</f>
        <v/>
      </c>
      <c r="AS106" s="195">
        <f>IF(ISBLANK(Table_Quantities[[#This Row],[Funding Code]]),"",INDEX(Table_Funding[#Data],MATCH(Table_Quantities[[#This Row],[Funding Code]],Table_Funding[Funding Code],0),MATCH("Bridge Number",Table_Funding[#Headers],0)))</f>
        <v>0</v>
      </c>
      <c r="AT106"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Permeable Runoff Structure</v>
      </c>
      <c r="AU106" s="197"/>
      <c r="AV106" s="197"/>
      <c r="AW106" s="204"/>
      <c r="AX106" s="204"/>
      <c r="AY106" s="204"/>
    </row>
    <row r="107" spans="1:51" s="10" customFormat="1" x14ac:dyDescent="0.25">
      <c r="A107" s="245"/>
      <c r="B107" s="132" t="s">
        <v>7944</v>
      </c>
      <c r="C107" s="200" t="s">
        <v>14714</v>
      </c>
      <c r="D107" s="65"/>
      <c r="E107" s="66" t="s">
        <v>14640</v>
      </c>
      <c r="F107" s="66" t="s">
        <v>14670</v>
      </c>
      <c r="G107" s="65"/>
      <c r="H107" s="161" t="str">
        <f>IF(ISBLANK(Table_Quantities[[#This Row],[Pay Item]]),"",INDEX(Table_PayItems[],MATCH(Table_Quantities[[#This Row],[Pay Item]],Table_PayItems[Concentrated Name],0),ITEM_NO))</f>
        <v>8020038</v>
      </c>
      <c r="I107" s="201" t="s">
        <v>14688</v>
      </c>
      <c r="J107" s="254"/>
      <c r="K107" s="202">
        <v>70.38</v>
      </c>
      <c r="L107" s="193" t="str">
        <f>IF(ISBLANK(Table_Quantities[[#This Row],[Pay Item]]),"",INDEX(Table_PayItems[#Data],MATCH(Table_Quantities[[#This Row],[Pay Item]],Table_PayItems[Concentrated Name],0),ITEM_UNITS))</f>
        <v>Ft</v>
      </c>
      <c r="M107" s="166"/>
      <c r="N107" s="194" t="str">
        <f>IF(AND(Table_Quantities[[#This Row],[Unit Price]]&gt;0,NOT(ISBLANK(Table_Quantities[[#This Row],[QuantityCalc]]))),Table_Quantities[[#This Row],[QuantityCalc]]*Table_Quantities[[#This Row],[Unit Price]],"")</f>
        <v/>
      </c>
      <c r="O107" s="194" t="str">
        <f>IF(OR(ISBLANK(Table_Quantities[[#This Row],[Funding Code]]),ISBLANK(Table_Quantities[[#This Row],[BreakdownID]])),"",Table_Quantities[[#This Row],[Funding Code]]&amp;" - "&amp;Table_Quantities[[#This Row],[BreakdownID]])</f>
        <v>123456 - 0001 - 80</v>
      </c>
      <c r="P107" s="194">
        <v>103</v>
      </c>
      <c r="Q107" s="194" t="str">
        <f>IF(ISBLANK(Table_Quantities[[#This Row],[Funding Code]]),"","JN "&amp;INDEX(Table_Funding[#Data],MATCH(Table_Quantities[[#This Row],[Funding Code]],Table_Funding[Funding Code],0),2))</f>
        <v>JN 123456</v>
      </c>
      <c r="R107" s="195" t="str">
        <f>IF(ISBLANK(Table_Quantities[[#This Row],[Pay Item]]),"",INDEX(Table_PayItems[#Data],MATCH(Table_Quantities[[#This Row],[Pay Item]],Table_PayItems[Concentrated Name],0),ITEM_SSSP))</f>
        <v>604A or B</v>
      </c>
      <c r="S107" s="201"/>
      <c r="T107" s="200"/>
      <c r="U107" s="200"/>
      <c r="V107" s="193">
        <v>71</v>
      </c>
      <c r="W107" s="195" t="str">
        <f>IF(ISBLANK(Table_Quantities[[#This Row],[Pay Item]]),"",INDEX(Table_PayItems[#Data],MATCH(Table_Quantities[[#This Row],[Pay Item]],Table_PayItems[Concentrated Name],0),ITEM_DESCRIPTION))</f>
        <v>Curb and Gutter, Conc, Det F4</v>
      </c>
      <c r="X107" s="195" t="str">
        <f>IF(Table_Quantities[[#This Row],[Supplementary Description]]="","",IF(LEN(Table_Quantities[[#This Row],[Supplementary Description]])&gt;40, LEFT(Table_Quantities[[#This Row],[Supplementary Description]],40), Table_Quantities[[#This Row],[Supplementary Description]]))</f>
        <v/>
      </c>
      <c r="Y107" s="200" t="str">
        <f>IF(LEN(Table_Quantities[[#This Row],[Supplementary Description]])&gt;40, RIGHT(Table_Quantities[[#This Row],[Supplementary Description]],LEN(Table_Quantities[[#This Row],[Supplementary Description]])-40), "")</f>
        <v/>
      </c>
      <c r="Z107"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07"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v>
      </c>
      <c r="AB107" s="195" t="str">
        <f>IF(MID(Table_Quantities[Item No.],4,1)="7",Table_Quantities[[#This Row],[Supplemental1]]&amp;Table_Quantities[[#This Row],[Supplemental2]],Table_Quantities[[#This Row],[Description]])</f>
        <v>Curb and Gutter, Conc, Det F4</v>
      </c>
      <c r="AC107"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107" s="195" t="str">
        <f>IF(ISBLANK(Table_Quantities[[#This Row],[Funding Code]]),"",RIGHT(Table_Quantities[[#This Row],[Funding Code]],4))</f>
        <v>0001</v>
      </c>
      <c r="AE107" s="195" t="str">
        <f>IF(ISBLANK(Table_Quantities[[#This Row],[Funding Code]]),"","CAT "&amp;Table_Quantities[[#This Row],[Category]])</f>
        <v>CAT 0001</v>
      </c>
      <c r="AF107"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07" s="195">
        <f>IFERROR(FIND("%%",SUBSTITUTE(Table_Quantities[[#This Row],[Pay Item Description]]," ","%%",ML-LEN(SUBSTITUTE(LEFT(Table_Quantities[[#This Row],[Pay Item Description]],ML)," ","")))),LEN(Table_Quantities[[#This Row],[Pay Item Description]]))</f>
        <v>9</v>
      </c>
      <c r="AH107" s="195">
        <f>IFERROR(FIND("%%",SUBSTITUTE(Table_Quantities[[#This Row],[Pay Item Description]]," ","%%",Table_Quantities[[#This Row],[1]]+ML+1-LEN(SUBSTITUTE(LEFT(Table_Quantities[[#This Row],[Pay Item Description]],(Table_Quantities[[#This Row],[1]]+ML+1))," ",""))))-1,LEN(Table_Quantities[[#This Row],[Pay Item Description]]))</f>
        <v>22</v>
      </c>
      <c r="AI107" s="195">
        <f>IFERROR(FIND("%%",SUBSTITUTE(Table_Quantities[[#This Row],[Pay Item Description]]," ","%%",Table_Quantities[[#This Row],[2]]+ML+2-LEN(SUBSTITUTE(LEFT(Table_Quantities[[#This Row],[Pay Item Description]],(Table_Quantities[[#This Row],[2]]+ML+2))," ",""))))-1,LEN(Table_Quantities[[#This Row],[Pay Item Description]]))</f>
        <v>29</v>
      </c>
      <c r="AJ107" s="195">
        <f>IFERROR(FIND("%%",SUBSTITUTE(Table_Quantities[[#This Row],[Pay Item Description]]," ","%%",Table_Quantities[[#This Row],[3]]+ML+3-LEN(SUBSTITUTE(LEFT(Table_Quantities[[#This Row],[Pay Item Description]],(Table_Quantities[[#This Row],[3]]+ML+3))," ",""))))-1,LEN(Table_Quantities[[#This Row],[Pay Item Description]]))</f>
        <v>29</v>
      </c>
      <c r="AK107" s="195">
        <f>IFERROR(FIND("%%",SUBSTITUTE(Table_Quantities[[#This Row],[Pay Item Description]]," ","%%",Table_Quantities[[#This Row],[4]]+ML+4-LEN(SUBSTITUTE(LEFT(Table_Quantities[[#This Row],[Pay Item Description]],(Table_Quantities[[#This Row],[4]]+ML+4))," ",""))))-1,LEN(Table_Quantities[[#This Row],[Pay Item Description]]))</f>
        <v>29</v>
      </c>
      <c r="AL107" s="195">
        <f>IFERROR(FIND("%%",SUBSTITUTE(Table_Quantities[[#This Row],[Pay Item Description]]," ","%%",Table_Quantities[[#This Row],[5]]+ML+5-LEN(SUBSTITUTE(LEFT(Table_Quantities[[#This Row],[Pay Item Description]],(Table_Quantities[[#This Row],[5]]+ML+5))," ",""))))-1,LEN(Table_Quantities[[#This Row],[Pay Item Description]]))</f>
        <v>29</v>
      </c>
      <c r="AM107" s="195" t="str">
        <f>TRIM(MID(Table_Quantities[[#This Row],[Pay Item Description]],1,(Table_Quantities[[#This Row],[1]])))</f>
        <v>Curb and</v>
      </c>
      <c r="AN107" s="195" t="str">
        <f>TRIM(MID(Table_Quantities[[#This Row],[Pay Item Description]],Table_Quantities[[#This Row],[1]]+1,(Table_Quantities[[#This Row],[2]]-Table_Quantities[[#This Row],[1]])))</f>
        <v>Gutter, Conc,</v>
      </c>
      <c r="AO107" s="195" t="str">
        <f>TRIM(MID(Table_Quantities[[#This Row],[Pay Item Description]],Table_Quantities[[#This Row],[2]]+1,(Table_Quantities[[#This Row],[3]]-Table_Quantities[[#This Row],[2]])))</f>
        <v>Det F4</v>
      </c>
      <c r="AP107" s="195" t="str">
        <f>TRIM(MID(Table_Quantities[[#This Row],[Pay Item Description]],Table_Quantities[[#This Row],[3]]+1,(Table_Quantities[[#This Row],[4]]-Table_Quantities[[#This Row],[3]])))</f>
        <v/>
      </c>
      <c r="AQ107" s="195" t="str">
        <f>TRIM(MID(Table_Quantities[[#This Row],[Pay Item Description]],Table_Quantities[[#This Row],[4]]+1,(Table_Quantities[[#This Row],[5]]-Table_Quantities[[#This Row],[4]])))</f>
        <v/>
      </c>
      <c r="AR107" s="195" t="str">
        <f>TRIM(MID(Table_Quantities[[#This Row],[Pay Item Description]],Table_Quantities[[#This Row],[5]]+1,(Table_Quantities[[#This Row],[6]]-Table_Quantities[[#This Row],[5]])))</f>
        <v/>
      </c>
      <c r="AS107" s="195">
        <f>IF(ISBLANK(Table_Quantities[[#This Row],[Funding Code]]),"",INDEX(Table_Funding[#Data],MATCH(Table_Quantities[[#This Row],[Funding Code]],Table_Funding[Funding Code],0),MATCH("Bridge Number",Table_Funding[#Headers],0)))</f>
        <v>0</v>
      </c>
      <c r="AT107"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Curb and Gutter, Conc, Det F4</v>
      </c>
      <c r="AU107" s="197"/>
      <c r="AV107" s="197"/>
      <c r="AW107" s="204"/>
      <c r="AX107" s="204"/>
      <c r="AY107" s="204"/>
    </row>
    <row r="108" spans="1:51" s="10" customFormat="1" hidden="1" x14ac:dyDescent="0.25">
      <c r="A108" s="245"/>
      <c r="B108" s="132" t="s">
        <v>7944</v>
      </c>
      <c r="C108" s="200" t="s">
        <v>14714</v>
      </c>
      <c r="D108" s="65" t="s">
        <v>14681</v>
      </c>
      <c r="E108" s="66"/>
      <c r="F108" s="66"/>
      <c r="G108" s="65"/>
      <c r="H108" s="161" t="str">
        <f>IF(ISBLANK(Table_Quantities[[#This Row],[Pay Item]]),"",INDEX(Table_PayItems[],MATCH(Table_Quantities[[#This Row],[Pay Item]],Table_PayItems[Concentrated Name],0),ITEM_NO))</f>
        <v>2087001</v>
      </c>
      <c r="I108" s="201" t="s">
        <v>14685</v>
      </c>
      <c r="J108" s="254" t="s">
        <v>14687</v>
      </c>
      <c r="K108" s="202">
        <f>5+4+5+5</f>
        <v>19</v>
      </c>
      <c r="L108" s="193" t="str">
        <f>IF(ISBLANK(Table_Quantities[[#This Row],[Pay Item]]),"",INDEX(Table_PayItems[#Data],MATCH(Table_Quantities[[#This Row],[Pay Item]],Table_PayItems[Concentrated Name],0),ITEM_UNITS))</f>
        <v>Ft</v>
      </c>
      <c r="M108" s="166"/>
      <c r="N108" s="194" t="str">
        <f>IF(AND(Table_Quantities[[#This Row],[Unit Price]]&gt;0,NOT(ISBLANK(Table_Quantities[[#This Row],[QuantityCalc]]))),Table_Quantities[[#This Row],[QuantityCalc]]*Table_Quantities[[#This Row],[Unit Price]],"")</f>
        <v/>
      </c>
      <c r="O108" s="194" t="str">
        <f>IF(OR(ISBLANK(Table_Quantities[[#This Row],[Funding Code]]),ISBLANK(Table_Quantities[[#This Row],[BreakdownID]])),"",Table_Quantities[[#This Row],[Funding Code]]&amp;" - "&amp;Table_Quantities[[#This Row],[BreakdownID]])</f>
        <v>123456 - 0001 - 80</v>
      </c>
      <c r="P108" s="194">
        <v>104</v>
      </c>
      <c r="Q108" s="194" t="str">
        <f>IF(ISBLANK(Table_Quantities[[#This Row],[Funding Code]]),"","JN "&amp;INDEX(Table_Funding[#Data],MATCH(Table_Quantities[[#This Row],[Funding Code]],Table_Funding[Funding Code],0),2))</f>
        <v>JN 123456</v>
      </c>
      <c r="R108" s="195" t="str">
        <f>IF(ISBLANK(Table_Quantities[[#This Row],[Pay Item]]),"",INDEX(Table_PayItems[#Data],MATCH(Table_Quantities[[#This Row],[Pay Item]],Table_PayItems[Concentrated Name],0),ITEM_SSSP))</f>
        <v>USP</v>
      </c>
      <c r="S108" s="201"/>
      <c r="T108" s="200"/>
      <c r="U108" s="200"/>
      <c r="V108" s="193">
        <v>19</v>
      </c>
      <c r="W108" s="195" t="str">
        <f>IF(ISBLANK(Table_Quantities[[#This Row],[Pay Item]]),"",INDEX(Table_PayItems[#Data],MATCH(Table_Quantities[[#This Row],[Pay Item]],Table_PayItems[Concentrated Name],0),ITEM_DESCRIPTION))</f>
        <v>_</v>
      </c>
      <c r="X108" s="195" t="str">
        <f>IF(Table_Quantities[[#This Row],[Supplementary Description]]="","",IF(LEN(Table_Quantities[[#This Row],[Supplementary Description]])&gt;40, LEFT(Table_Quantities[[#This Row],[Supplementary Description]],40), Table_Quantities[[#This Row],[Supplementary Description]]))</f>
        <v>Permeable Runoff Structure</v>
      </c>
      <c r="Y108" s="200" t="str">
        <f>IF(LEN(Table_Quantities[[#This Row],[Supplementary Description]])&gt;40, RIGHT(Table_Quantities[[#This Row],[Supplementary Description]],LEN(Table_Quantities[[#This Row],[Supplementary Description]])-40), "")</f>
        <v/>
      </c>
      <c r="Z108"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08"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696</v>
      </c>
      <c r="AB108" s="195" t="str">
        <f>IF(MID(Table_Quantities[Item No.],4,1)="7",Table_Quantities[[#This Row],[Supplemental1]]&amp;Table_Quantities[[#This Row],[Supplemental2]],Table_Quantities[[#This Row],[Description]])</f>
        <v>Permeable Runoff Structure</v>
      </c>
      <c r="AC108"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7</v>
      </c>
      <c r="AD108" s="195" t="str">
        <f>IF(ISBLANK(Table_Quantities[[#This Row],[Funding Code]]),"",RIGHT(Table_Quantities[[#This Row],[Funding Code]],4))</f>
        <v>0001</v>
      </c>
      <c r="AE108" s="195" t="str">
        <f>IF(ISBLANK(Table_Quantities[[#This Row],[Funding Code]]),"","CAT "&amp;Table_Quantities[[#This Row],[Category]])</f>
        <v>CAT 0001</v>
      </c>
      <c r="AF108"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08" s="195">
        <f>IFERROR(FIND("%%",SUBSTITUTE(Table_Quantities[[#This Row],[Pay Item Description]]," ","%%",ML-LEN(SUBSTITUTE(LEFT(Table_Quantities[[#This Row],[Pay Item Description]],ML)," ","")))),LEN(Table_Quantities[[#This Row],[Pay Item Description]]))</f>
        <v>10</v>
      </c>
      <c r="AH108" s="195">
        <f>IFERROR(FIND("%%",SUBSTITUTE(Table_Quantities[[#This Row],[Pay Item Description]]," ","%%",Table_Quantities[[#This Row],[1]]+ML+1-LEN(SUBSTITUTE(LEFT(Table_Quantities[[#This Row],[Pay Item Description]],(Table_Quantities[[#This Row],[1]]+ML+1))," ",""))))-1,LEN(Table_Quantities[[#This Row],[Pay Item Description]]))</f>
        <v>16</v>
      </c>
      <c r="AI108" s="195">
        <f>IFERROR(FIND("%%",SUBSTITUTE(Table_Quantities[[#This Row],[Pay Item Description]]," ","%%",Table_Quantities[[#This Row],[2]]+ML+2-LEN(SUBSTITUTE(LEFT(Table_Quantities[[#This Row],[Pay Item Description]],(Table_Quantities[[#This Row],[2]]+ML+2))," ",""))))-1,LEN(Table_Quantities[[#This Row],[Pay Item Description]]))</f>
        <v>26</v>
      </c>
      <c r="AJ108" s="195">
        <f>IFERROR(FIND("%%",SUBSTITUTE(Table_Quantities[[#This Row],[Pay Item Description]]," ","%%",Table_Quantities[[#This Row],[3]]+ML+3-LEN(SUBSTITUTE(LEFT(Table_Quantities[[#This Row],[Pay Item Description]],(Table_Quantities[[#This Row],[3]]+ML+3))," ",""))))-1,LEN(Table_Quantities[[#This Row],[Pay Item Description]]))</f>
        <v>26</v>
      </c>
      <c r="AK108" s="195">
        <f>IFERROR(FIND("%%",SUBSTITUTE(Table_Quantities[[#This Row],[Pay Item Description]]," ","%%",Table_Quantities[[#This Row],[4]]+ML+4-LEN(SUBSTITUTE(LEFT(Table_Quantities[[#This Row],[Pay Item Description]],(Table_Quantities[[#This Row],[4]]+ML+4))," ",""))))-1,LEN(Table_Quantities[[#This Row],[Pay Item Description]]))</f>
        <v>26</v>
      </c>
      <c r="AL108" s="195">
        <f>IFERROR(FIND("%%",SUBSTITUTE(Table_Quantities[[#This Row],[Pay Item Description]]," ","%%",Table_Quantities[[#This Row],[5]]+ML+5-LEN(SUBSTITUTE(LEFT(Table_Quantities[[#This Row],[Pay Item Description]],(Table_Quantities[[#This Row],[5]]+ML+5))," ",""))))-1,LEN(Table_Quantities[[#This Row],[Pay Item Description]]))</f>
        <v>26</v>
      </c>
      <c r="AM108" s="195" t="str">
        <f>TRIM(MID(Table_Quantities[[#This Row],[Pay Item Description]],1,(Table_Quantities[[#This Row],[1]])))</f>
        <v>Permeable</v>
      </c>
      <c r="AN108" s="195" t="str">
        <f>TRIM(MID(Table_Quantities[[#This Row],[Pay Item Description]],Table_Quantities[[#This Row],[1]]+1,(Table_Quantities[[#This Row],[2]]-Table_Quantities[[#This Row],[1]])))</f>
        <v>Runoff</v>
      </c>
      <c r="AO108" s="195" t="str">
        <f>TRIM(MID(Table_Quantities[[#This Row],[Pay Item Description]],Table_Quantities[[#This Row],[2]]+1,(Table_Quantities[[#This Row],[3]]-Table_Quantities[[#This Row],[2]])))</f>
        <v>Structure</v>
      </c>
      <c r="AP108" s="195" t="str">
        <f>TRIM(MID(Table_Quantities[[#This Row],[Pay Item Description]],Table_Quantities[[#This Row],[3]]+1,(Table_Quantities[[#This Row],[4]]-Table_Quantities[[#This Row],[3]])))</f>
        <v/>
      </c>
      <c r="AQ108" s="195" t="str">
        <f>TRIM(MID(Table_Quantities[[#This Row],[Pay Item Description]],Table_Quantities[[#This Row],[4]]+1,(Table_Quantities[[#This Row],[5]]-Table_Quantities[[#This Row],[4]])))</f>
        <v/>
      </c>
      <c r="AR108" s="195" t="str">
        <f>TRIM(MID(Table_Quantities[[#This Row],[Pay Item Description]],Table_Quantities[[#This Row],[5]]+1,(Table_Quantities[[#This Row],[6]]-Table_Quantities[[#This Row],[5]])))</f>
        <v/>
      </c>
      <c r="AS108" s="195">
        <f>IF(ISBLANK(Table_Quantities[[#This Row],[Funding Code]]),"",INDEX(Table_Funding[#Data],MATCH(Table_Quantities[[#This Row],[Funding Code]],Table_Funding[Funding Code],0),MATCH("Bridge Number",Table_Funding[#Headers],0)))</f>
        <v>0</v>
      </c>
      <c r="AT108"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Permeable Runoff Structure</v>
      </c>
      <c r="AU108" s="197"/>
      <c r="AV108" s="197"/>
      <c r="AW108" s="204"/>
      <c r="AX108" s="204"/>
      <c r="AY108" s="204"/>
    </row>
    <row r="109" spans="1:51" s="10" customFormat="1" hidden="1" x14ac:dyDescent="0.25">
      <c r="A109" s="245"/>
      <c r="B109" s="132" t="s">
        <v>7944</v>
      </c>
      <c r="C109" s="200" t="s">
        <v>14714</v>
      </c>
      <c r="D109" s="65" t="s">
        <v>14681</v>
      </c>
      <c r="E109" s="66"/>
      <c r="F109" s="66"/>
      <c r="G109" s="65"/>
      <c r="H109" s="161" t="str">
        <f>IF(ISBLANK(Table_Quantities[[#This Row],[Pay Item]]),"",INDEX(Table_PayItems[],MATCH(Table_Quantities[[#This Row],[Pay Item]],Table_PayItems[Concentrated Name],0),ITEM_NO))</f>
        <v>2087001</v>
      </c>
      <c r="I109" s="201" t="s">
        <v>14685</v>
      </c>
      <c r="J109" s="254" t="s">
        <v>14687</v>
      </c>
      <c r="K109" s="202">
        <f>4+4+19+22</f>
        <v>49</v>
      </c>
      <c r="L109" s="193" t="str">
        <f>IF(ISBLANK(Table_Quantities[[#This Row],[Pay Item]]),"",INDEX(Table_PayItems[#Data],MATCH(Table_Quantities[[#This Row],[Pay Item]],Table_PayItems[Concentrated Name],0),ITEM_UNITS))</f>
        <v>Ft</v>
      </c>
      <c r="M109" s="166"/>
      <c r="N109" s="194" t="str">
        <f>IF(AND(Table_Quantities[[#This Row],[Unit Price]]&gt;0,NOT(ISBLANK(Table_Quantities[[#This Row],[QuantityCalc]]))),Table_Quantities[[#This Row],[QuantityCalc]]*Table_Quantities[[#This Row],[Unit Price]],"")</f>
        <v/>
      </c>
      <c r="O109" s="194" t="str">
        <f>IF(OR(ISBLANK(Table_Quantities[[#This Row],[Funding Code]]),ISBLANK(Table_Quantities[[#This Row],[BreakdownID]])),"",Table_Quantities[[#This Row],[Funding Code]]&amp;" - "&amp;Table_Quantities[[#This Row],[BreakdownID]])</f>
        <v>123456 - 0001 - 80</v>
      </c>
      <c r="P109" s="194">
        <v>105</v>
      </c>
      <c r="Q109" s="194" t="str">
        <f>IF(ISBLANK(Table_Quantities[[#This Row],[Funding Code]]),"","JN "&amp;INDEX(Table_Funding[#Data],MATCH(Table_Quantities[[#This Row],[Funding Code]],Table_Funding[Funding Code],0),2))</f>
        <v>JN 123456</v>
      </c>
      <c r="R109" s="195" t="str">
        <f>IF(ISBLANK(Table_Quantities[[#This Row],[Pay Item]]),"",INDEX(Table_PayItems[#Data],MATCH(Table_Quantities[[#This Row],[Pay Item]],Table_PayItems[Concentrated Name],0),ITEM_SSSP))</f>
        <v>USP</v>
      </c>
      <c r="S109" s="201"/>
      <c r="T109" s="200"/>
      <c r="U109" s="200"/>
      <c r="V109" s="193">
        <v>49</v>
      </c>
      <c r="W109" s="195" t="str">
        <f>IF(ISBLANK(Table_Quantities[[#This Row],[Pay Item]]),"",INDEX(Table_PayItems[#Data],MATCH(Table_Quantities[[#This Row],[Pay Item]],Table_PayItems[Concentrated Name],0),ITEM_DESCRIPTION))</f>
        <v>_</v>
      </c>
      <c r="X109" s="195" t="str">
        <f>IF(Table_Quantities[[#This Row],[Supplementary Description]]="","",IF(LEN(Table_Quantities[[#This Row],[Supplementary Description]])&gt;40, LEFT(Table_Quantities[[#This Row],[Supplementary Description]],40), Table_Quantities[[#This Row],[Supplementary Description]]))</f>
        <v>Permeable Runoff Structure</v>
      </c>
      <c r="Y109" s="200" t="str">
        <f>IF(LEN(Table_Quantities[[#This Row],[Supplementary Description]])&gt;40, RIGHT(Table_Quantities[[#This Row],[Supplementary Description]],LEN(Table_Quantities[[#This Row],[Supplementary Description]])-40), "")</f>
        <v/>
      </c>
      <c r="Z109"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09"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696</v>
      </c>
      <c r="AB109" s="195" t="str">
        <f>IF(MID(Table_Quantities[Item No.],4,1)="7",Table_Quantities[[#This Row],[Supplemental1]]&amp;Table_Quantities[[#This Row],[Supplemental2]],Table_Quantities[[#This Row],[Description]])</f>
        <v>Permeable Runoff Structure</v>
      </c>
      <c r="AC109"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8</v>
      </c>
      <c r="AD109" s="195" t="str">
        <f>IF(ISBLANK(Table_Quantities[[#This Row],[Funding Code]]),"",RIGHT(Table_Quantities[[#This Row],[Funding Code]],4))</f>
        <v>0001</v>
      </c>
      <c r="AE109" s="195" t="str">
        <f>IF(ISBLANK(Table_Quantities[[#This Row],[Funding Code]]),"","CAT "&amp;Table_Quantities[[#This Row],[Category]])</f>
        <v>CAT 0001</v>
      </c>
      <c r="AF109"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09" s="195">
        <f>IFERROR(FIND("%%",SUBSTITUTE(Table_Quantities[[#This Row],[Pay Item Description]]," ","%%",ML-LEN(SUBSTITUTE(LEFT(Table_Quantities[[#This Row],[Pay Item Description]],ML)," ","")))),LEN(Table_Quantities[[#This Row],[Pay Item Description]]))</f>
        <v>10</v>
      </c>
      <c r="AH109" s="195">
        <f>IFERROR(FIND("%%",SUBSTITUTE(Table_Quantities[[#This Row],[Pay Item Description]]," ","%%",Table_Quantities[[#This Row],[1]]+ML+1-LEN(SUBSTITUTE(LEFT(Table_Quantities[[#This Row],[Pay Item Description]],(Table_Quantities[[#This Row],[1]]+ML+1))," ",""))))-1,LEN(Table_Quantities[[#This Row],[Pay Item Description]]))</f>
        <v>16</v>
      </c>
      <c r="AI109" s="195">
        <f>IFERROR(FIND("%%",SUBSTITUTE(Table_Quantities[[#This Row],[Pay Item Description]]," ","%%",Table_Quantities[[#This Row],[2]]+ML+2-LEN(SUBSTITUTE(LEFT(Table_Quantities[[#This Row],[Pay Item Description]],(Table_Quantities[[#This Row],[2]]+ML+2))," ",""))))-1,LEN(Table_Quantities[[#This Row],[Pay Item Description]]))</f>
        <v>26</v>
      </c>
      <c r="AJ109" s="195">
        <f>IFERROR(FIND("%%",SUBSTITUTE(Table_Quantities[[#This Row],[Pay Item Description]]," ","%%",Table_Quantities[[#This Row],[3]]+ML+3-LEN(SUBSTITUTE(LEFT(Table_Quantities[[#This Row],[Pay Item Description]],(Table_Quantities[[#This Row],[3]]+ML+3))," ",""))))-1,LEN(Table_Quantities[[#This Row],[Pay Item Description]]))</f>
        <v>26</v>
      </c>
      <c r="AK109" s="195">
        <f>IFERROR(FIND("%%",SUBSTITUTE(Table_Quantities[[#This Row],[Pay Item Description]]," ","%%",Table_Quantities[[#This Row],[4]]+ML+4-LEN(SUBSTITUTE(LEFT(Table_Quantities[[#This Row],[Pay Item Description]],(Table_Quantities[[#This Row],[4]]+ML+4))," ",""))))-1,LEN(Table_Quantities[[#This Row],[Pay Item Description]]))</f>
        <v>26</v>
      </c>
      <c r="AL109" s="195">
        <f>IFERROR(FIND("%%",SUBSTITUTE(Table_Quantities[[#This Row],[Pay Item Description]]," ","%%",Table_Quantities[[#This Row],[5]]+ML+5-LEN(SUBSTITUTE(LEFT(Table_Quantities[[#This Row],[Pay Item Description]],(Table_Quantities[[#This Row],[5]]+ML+5))," ",""))))-1,LEN(Table_Quantities[[#This Row],[Pay Item Description]]))</f>
        <v>26</v>
      </c>
      <c r="AM109" s="195" t="str">
        <f>TRIM(MID(Table_Quantities[[#This Row],[Pay Item Description]],1,(Table_Quantities[[#This Row],[1]])))</f>
        <v>Permeable</v>
      </c>
      <c r="AN109" s="195" t="str">
        <f>TRIM(MID(Table_Quantities[[#This Row],[Pay Item Description]],Table_Quantities[[#This Row],[1]]+1,(Table_Quantities[[#This Row],[2]]-Table_Quantities[[#This Row],[1]])))</f>
        <v>Runoff</v>
      </c>
      <c r="AO109" s="195" t="str">
        <f>TRIM(MID(Table_Quantities[[#This Row],[Pay Item Description]],Table_Quantities[[#This Row],[2]]+1,(Table_Quantities[[#This Row],[3]]-Table_Quantities[[#This Row],[2]])))</f>
        <v>Structure</v>
      </c>
      <c r="AP109" s="195" t="str">
        <f>TRIM(MID(Table_Quantities[[#This Row],[Pay Item Description]],Table_Quantities[[#This Row],[3]]+1,(Table_Quantities[[#This Row],[4]]-Table_Quantities[[#This Row],[3]])))</f>
        <v/>
      </c>
      <c r="AQ109" s="195" t="str">
        <f>TRIM(MID(Table_Quantities[[#This Row],[Pay Item Description]],Table_Quantities[[#This Row],[4]]+1,(Table_Quantities[[#This Row],[5]]-Table_Quantities[[#This Row],[4]])))</f>
        <v/>
      </c>
      <c r="AR109" s="195" t="str">
        <f>TRIM(MID(Table_Quantities[[#This Row],[Pay Item Description]],Table_Quantities[[#This Row],[5]]+1,(Table_Quantities[[#This Row],[6]]-Table_Quantities[[#This Row],[5]])))</f>
        <v/>
      </c>
      <c r="AS109" s="195">
        <f>IF(ISBLANK(Table_Quantities[[#This Row],[Funding Code]]),"",INDEX(Table_Funding[#Data],MATCH(Table_Quantities[[#This Row],[Funding Code]],Table_Funding[Funding Code],0),MATCH("Bridge Number",Table_Funding[#Headers],0)))</f>
        <v>0</v>
      </c>
      <c r="AT109"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Permeable Runoff Structure</v>
      </c>
      <c r="AU109" s="197"/>
      <c r="AV109" s="197"/>
      <c r="AW109" s="204"/>
      <c r="AX109" s="204"/>
      <c r="AY109" s="204"/>
    </row>
    <row r="110" spans="1:51" s="10" customFormat="1" hidden="1" x14ac:dyDescent="0.25">
      <c r="A110" s="245"/>
      <c r="B110" s="132" t="s">
        <v>7944</v>
      </c>
      <c r="C110" s="200" t="s">
        <v>14714</v>
      </c>
      <c r="D110" s="65" t="s">
        <v>14681</v>
      </c>
      <c r="E110" s="66"/>
      <c r="F110" s="66"/>
      <c r="G110" s="65"/>
      <c r="H110" s="161" t="str">
        <f>IF(ISBLANK(Table_Quantities[[#This Row],[Pay Item]]),"",INDEX(Table_PayItems[],MATCH(Table_Quantities[[#This Row],[Pay Item]],Table_PayItems[Concentrated Name],0),ITEM_NO))</f>
        <v>2087001</v>
      </c>
      <c r="I110" s="201" t="s">
        <v>14685</v>
      </c>
      <c r="J110" s="254" t="s">
        <v>14687</v>
      </c>
      <c r="K110" s="202">
        <f>11+5+11</f>
        <v>27</v>
      </c>
      <c r="L110" s="193" t="str">
        <f>IF(ISBLANK(Table_Quantities[[#This Row],[Pay Item]]),"",INDEX(Table_PayItems[#Data],MATCH(Table_Quantities[[#This Row],[Pay Item]],Table_PayItems[Concentrated Name],0),ITEM_UNITS))</f>
        <v>Ft</v>
      </c>
      <c r="M110" s="166"/>
      <c r="N110" s="194" t="str">
        <f>IF(AND(Table_Quantities[[#This Row],[Unit Price]]&gt;0,NOT(ISBLANK(Table_Quantities[[#This Row],[QuantityCalc]]))),Table_Quantities[[#This Row],[QuantityCalc]]*Table_Quantities[[#This Row],[Unit Price]],"")</f>
        <v/>
      </c>
      <c r="O110" s="194" t="str">
        <f>IF(OR(ISBLANK(Table_Quantities[[#This Row],[Funding Code]]),ISBLANK(Table_Quantities[[#This Row],[BreakdownID]])),"",Table_Quantities[[#This Row],[Funding Code]]&amp;" - "&amp;Table_Quantities[[#This Row],[BreakdownID]])</f>
        <v>123456 - 0001 - 80</v>
      </c>
      <c r="P110" s="194">
        <v>106</v>
      </c>
      <c r="Q110" s="194" t="str">
        <f>IF(ISBLANK(Table_Quantities[[#This Row],[Funding Code]]),"","JN "&amp;INDEX(Table_Funding[#Data],MATCH(Table_Quantities[[#This Row],[Funding Code]],Table_Funding[Funding Code],0),2))</f>
        <v>JN 123456</v>
      </c>
      <c r="R110" s="195" t="str">
        <f>IF(ISBLANK(Table_Quantities[[#This Row],[Pay Item]]),"",INDEX(Table_PayItems[#Data],MATCH(Table_Quantities[[#This Row],[Pay Item]],Table_PayItems[Concentrated Name],0),ITEM_SSSP))</f>
        <v>USP</v>
      </c>
      <c r="S110" s="201"/>
      <c r="T110" s="200"/>
      <c r="U110" s="200"/>
      <c r="V110" s="193">
        <v>27</v>
      </c>
      <c r="W110" s="195" t="str">
        <f>IF(ISBLANK(Table_Quantities[[#This Row],[Pay Item]]),"",INDEX(Table_PayItems[#Data],MATCH(Table_Quantities[[#This Row],[Pay Item]],Table_PayItems[Concentrated Name],0),ITEM_DESCRIPTION))</f>
        <v>_</v>
      </c>
      <c r="X110" s="195" t="str">
        <f>IF(Table_Quantities[[#This Row],[Supplementary Description]]="","",IF(LEN(Table_Quantities[[#This Row],[Supplementary Description]])&gt;40, LEFT(Table_Quantities[[#This Row],[Supplementary Description]],40), Table_Quantities[[#This Row],[Supplementary Description]]))</f>
        <v>Permeable Runoff Structure</v>
      </c>
      <c r="Y110" s="200" t="str">
        <f>IF(LEN(Table_Quantities[[#This Row],[Supplementary Description]])&gt;40, RIGHT(Table_Quantities[[#This Row],[Supplementary Description]],LEN(Table_Quantities[[#This Row],[Supplementary Description]])-40), "")</f>
        <v/>
      </c>
      <c r="Z110"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10"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696</v>
      </c>
      <c r="AB110" s="195" t="str">
        <f>IF(MID(Table_Quantities[Item No.],4,1)="7",Table_Quantities[[#This Row],[Supplemental1]]&amp;Table_Quantities[[#This Row],[Supplemental2]],Table_Quantities[[#This Row],[Description]])</f>
        <v>Permeable Runoff Structure</v>
      </c>
      <c r="AC110"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9</v>
      </c>
      <c r="AD110" s="195" t="str">
        <f>IF(ISBLANK(Table_Quantities[[#This Row],[Funding Code]]),"",RIGHT(Table_Quantities[[#This Row],[Funding Code]],4))</f>
        <v>0001</v>
      </c>
      <c r="AE110" s="195" t="str">
        <f>IF(ISBLANK(Table_Quantities[[#This Row],[Funding Code]]),"","CAT "&amp;Table_Quantities[[#This Row],[Category]])</f>
        <v>CAT 0001</v>
      </c>
      <c r="AF110"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10" s="195">
        <f>IFERROR(FIND("%%",SUBSTITUTE(Table_Quantities[[#This Row],[Pay Item Description]]," ","%%",ML-LEN(SUBSTITUTE(LEFT(Table_Quantities[[#This Row],[Pay Item Description]],ML)," ","")))),LEN(Table_Quantities[[#This Row],[Pay Item Description]]))</f>
        <v>10</v>
      </c>
      <c r="AH110" s="195">
        <f>IFERROR(FIND("%%",SUBSTITUTE(Table_Quantities[[#This Row],[Pay Item Description]]," ","%%",Table_Quantities[[#This Row],[1]]+ML+1-LEN(SUBSTITUTE(LEFT(Table_Quantities[[#This Row],[Pay Item Description]],(Table_Quantities[[#This Row],[1]]+ML+1))," ",""))))-1,LEN(Table_Quantities[[#This Row],[Pay Item Description]]))</f>
        <v>16</v>
      </c>
      <c r="AI110" s="195">
        <f>IFERROR(FIND("%%",SUBSTITUTE(Table_Quantities[[#This Row],[Pay Item Description]]," ","%%",Table_Quantities[[#This Row],[2]]+ML+2-LEN(SUBSTITUTE(LEFT(Table_Quantities[[#This Row],[Pay Item Description]],(Table_Quantities[[#This Row],[2]]+ML+2))," ",""))))-1,LEN(Table_Quantities[[#This Row],[Pay Item Description]]))</f>
        <v>26</v>
      </c>
      <c r="AJ110" s="195">
        <f>IFERROR(FIND("%%",SUBSTITUTE(Table_Quantities[[#This Row],[Pay Item Description]]," ","%%",Table_Quantities[[#This Row],[3]]+ML+3-LEN(SUBSTITUTE(LEFT(Table_Quantities[[#This Row],[Pay Item Description]],(Table_Quantities[[#This Row],[3]]+ML+3))," ",""))))-1,LEN(Table_Quantities[[#This Row],[Pay Item Description]]))</f>
        <v>26</v>
      </c>
      <c r="AK110" s="195">
        <f>IFERROR(FIND("%%",SUBSTITUTE(Table_Quantities[[#This Row],[Pay Item Description]]," ","%%",Table_Quantities[[#This Row],[4]]+ML+4-LEN(SUBSTITUTE(LEFT(Table_Quantities[[#This Row],[Pay Item Description]],(Table_Quantities[[#This Row],[4]]+ML+4))," ",""))))-1,LEN(Table_Quantities[[#This Row],[Pay Item Description]]))</f>
        <v>26</v>
      </c>
      <c r="AL110" s="195">
        <f>IFERROR(FIND("%%",SUBSTITUTE(Table_Quantities[[#This Row],[Pay Item Description]]," ","%%",Table_Quantities[[#This Row],[5]]+ML+5-LEN(SUBSTITUTE(LEFT(Table_Quantities[[#This Row],[Pay Item Description]],(Table_Quantities[[#This Row],[5]]+ML+5))," ",""))))-1,LEN(Table_Quantities[[#This Row],[Pay Item Description]]))</f>
        <v>26</v>
      </c>
      <c r="AM110" s="195" t="str">
        <f>TRIM(MID(Table_Quantities[[#This Row],[Pay Item Description]],1,(Table_Quantities[[#This Row],[1]])))</f>
        <v>Permeable</v>
      </c>
      <c r="AN110" s="195" t="str">
        <f>TRIM(MID(Table_Quantities[[#This Row],[Pay Item Description]],Table_Quantities[[#This Row],[1]]+1,(Table_Quantities[[#This Row],[2]]-Table_Quantities[[#This Row],[1]])))</f>
        <v>Runoff</v>
      </c>
      <c r="AO110" s="195" t="str">
        <f>TRIM(MID(Table_Quantities[[#This Row],[Pay Item Description]],Table_Quantities[[#This Row],[2]]+1,(Table_Quantities[[#This Row],[3]]-Table_Quantities[[#This Row],[2]])))</f>
        <v>Structure</v>
      </c>
      <c r="AP110" s="195" t="str">
        <f>TRIM(MID(Table_Quantities[[#This Row],[Pay Item Description]],Table_Quantities[[#This Row],[3]]+1,(Table_Quantities[[#This Row],[4]]-Table_Quantities[[#This Row],[3]])))</f>
        <v/>
      </c>
      <c r="AQ110" s="195" t="str">
        <f>TRIM(MID(Table_Quantities[[#This Row],[Pay Item Description]],Table_Quantities[[#This Row],[4]]+1,(Table_Quantities[[#This Row],[5]]-Table_Quantities[[#This Row],[4]])))</f>
        <v/>
      </c>
      <c r="AR110" s="195" t="str">
        <f>TRIM(MID(Table_Quantities[[#This Row],[Pay Item Description]],Table_Quantities[[#This Row],[5]]+1,(Table_Quantities[[#This Row],[6]]-Table_Quantities[[#This Row],[5]])))</f>
        <v/>
      </c>
      <c r="AS110" s="195">
        <f>IF(ISBLANK(Table_Quantities[[#This Row],[Funding Code]]),"",INDEX(Table_Funding[#Data],MATCH(Table_Quantities[[#This Row],[Funding Code]],Table_Funding[Funding Code],0),MATCH("Bridge Number",Table_Funding[#Headers],0)))</f>
        <v>0</v>
      </c>
      <c r="AT110"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Permeable Runoff Structure</v>
      </c>
      <c r="AU110" s="197"/>
      <c r="AV110" s="197"/>
      <c r="AW110" s="204"/>
      <c r="AX110" s="204"/>
      <c r="AY110" s="204"/>
    </row>
    <row r="111" spans="1:51" s="10" customFormat="1" hidden="1" x14ac:dyDescent="0.25">
      <c r="A111" s="245"/>
      <c r="B111" s="132" t="s">
        <v>7944</v>
      </c>
      <c r="C111" s="200" t="s">
        <v>14714</v>
      </c>
      <c r="D111" s="65" t="s">
        <v>14681</v>
      </c>
      <c r="E111" s="66"/>
      <c r="F111" s="66"/>
      <c r="G111" s="65"/>
      <c r="H111" s="161" t="str">
        <f>IF(ISBLANK(Table_Quantities[[#This Row],[Pay Item]]),"",INDEX(Table_PayItems[],MATCH(Table_Quantities[[#This Row],[Pay Item]],Table_PayItems[Concentrated Name],0),ITEM_NO))</f>
        <v>2087001</v>
      </c>
      <c r="I111" s="201" t="s">
        <v>14685</v>
      </c>
      <c r="J111" s="254" t="s">
        <v>14687</v>
      </c>
      <c r="K111" s="202">
        <f>8</f>
        <v>8</v>
      </c>
      <c r="L111" s="193" t="str">
        <f>IF(ISBLANK(Table_Quantities[[#This Row],[Pay Item]]),"",INDEX(Table_PayItems[#Data],MATCH(Table_Quantities[[#This Row],[Pay Item]],Table_PayItems[Concentrated Name],0),ITEM_UNITS))</f>
        <v>Ft</v>
      </c>
      <c r="M111" s="166"/>
      <c r="N111" s="194" t="str">
        <f>IF(AND(Table_Quantities[[#This Row],[Unit Price]]&gt;0,NOT(ISBLANK(Table_Quantities[[#This Row],[QuantityCalc]]))),Table_Quantities[[#This Row],[QuantityCalc]]*Table_Quantities[[#This Row],[Unit Price]],"")</f>
        <v/>
      </c>
      <c r="O111" s="194" t="str">
        <f>IF(OR(ISBLANK(Table_Quantities[[#This Row],[Funding Code]]),ISBLANK(Table_Quantities[[#This Row],[BreakdownID]])),"",Table_Quantities[[#This Row],[Funding Code]]&amp;" - "&amp;Table_Quantities[[#This Row],[BreakdownID]])</f>
        <v>123456 - 0001 - 80</v>
      </c>
      <c r="P111" s="194">
        <v>107</v>
      </c>
      <c r="Q111" s="194" t="str">
        <f>IF(ISBLANK(Table_Quantities[[#This Row],[Funding Code]]),"","JN "&amp;INDEX(Table_Funding[#Data],MATCH(Table_Quantities[[#This Row],[Funding Code]],Table_Funding[Funding Code],0),2))</f>
        <v>JN 123456</v>
      </c>
      <c r="R111" s="195" t="str">
        <f>IF(ISBLANK(Table_Quantities[[#This Row],[Pay Item]]),"",INDEX(Table_PayItems[#Data],MATCH(Table_Quantities[[#This Row],[Pay Item]],Table_PayItems[Concentrated Name],0),ITEM_SSSP))</f>
        <v>USP</v>
      </c>
      <c r="S111" s="201"/>
      <c r="T111" s="200"/>
      <c r="U111" s="200"/>
      <c r="V111" s="193">
        <v>8</v>
      </c>
      <c r="W111" s="195" t="str">
        <f>IF(ISBLANK(Table_Quantities[[#This Row],[Pay Item]]),"",INDEX(Table_PayItems[#Data],MATCH(Table_Quantities[[#This Row],[Pay Item]],Table_PayItems[Concentrated Name],0),ITEM_DESCRIPTION))</f>
        <v>_</v>
      </c>
      <c r="X111" s="195" t="str">
        <f>IF(Table_Quantities[[#This Row],[Supplementary Description]]="","",IF(LEN(Table_Quantities[[#This Row],[Supplementary Description]])&gt;40, LEFT(Table_Quantities[[#This Row],[Supplementary Description]],40), Table_Quantities[[#This Row],[Supplementary Description]]))</f>
        <v>Permeable Runoff Structure</v>
      </c>
      <c r="Y111" s="200" t="str">
        <f>IF(LEN(Table_Quantities[[#This Row],[Supplementary Description]])&gt;40, RIGHT(Table_Quantities[[#This Row],[Supplementary Description]],LEN(Table_Quantities[[#This Row],[Supplementary Description]])-40), "")</f>
        <v/>
      </c>
      <c r="Z111"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11"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696</v>
      </c>
      <c r="AB111" s="195" t="str">
        <f>IF(MID(Table_Quantities[Item No.],4,1)="7",Table_Quantities[[#This Row],[Supplemental1]]&amp;Table_Quantities[[#This Row],[Supplemental2]],Table_Quantities[[#This Row],[Description]])</f>
        <v>Permeable Runoff Structure</v>
      </c>
      <c r="AC111"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10</v>
      </c>
      <c r="AD111" s="195" t="str">
        <f>IF(ISBLANK(Table_Quantities[[#This Row],[Funding Code]]),"",RIGHT(Table_Quantities[[#This Row],[Funding Code]],4))</f>
        <v>0001</v>
      </c>
      <c r="AE111" s="195" t="str">
        <f>IF(ISBLANK(Table_Quantities[[#This Row],[Funding Code]]),"","CAT "&amp;Table_Quantities[[#This Row],[Category]])</f>
        <v>CAT 0001</v>
      </c>
      <c r="AF111"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11" s="195">
        <f>IFERROR(FIND("%%",SUBSTITUTE(Table_Quantities[[#This Row],[Pay Item Description]]," ","%%",ML-LEN(SUBSTITUTE(LEFT(Table_Quantities[[#This Row],[Pay Item Description]],ML)," ","")))),LEN(Table_Quantities[[#This Row],[Pay Item Description]]))</f>
        <v>10</v>
      </c>
      <c r="AH111" s="195">
        <f>IFERROR(FIND("%%",SUBSTITUTE(Table_Quantities[[#This Row],[Pay Item Description]]," ","%%",Table_Quantities[[#This Row],[1]]+ML+1-LEN(SUBSTITUTE(LEFT(Table_Quantities[[#This Row],[Pay Item Description]],(Table_Quantities[[#This Row],[1]]+ML+1))," ",""))))-1,LEN(Table_Quantities[[#This Row],[Pay Item Description]]))</f>
        <v>16</v>
      </c>
      <c r="AI111" s="195">
        <f>IFERROR(FIND("%%",SUBSTITUTE(Table_Quantities[[#This Row],[Pay Item Description]]," ","%%",Table_Quantities[[#This Row],[2]]+ML+2-LEN(SUBSTITUTE(LEFT(Table_Quantities[[#This Row],[Pay Item Description]],(Table_Quantities[[#This Row],[2]]+ML+2))," ",""))))-1,LEN(Table_Quantities[[#This Row],[Pay Item Description]]))</f>
        <v>26</v>
      </c>
      <c r="AJ111" s="195">
        <f>IFERROR(FIND("%%",SUBSTITUTE(Table_Quantities[[#This Row],[Pay Item Description]]," ","%%",Table_Quantities[[#This Row],[3]]+ML+3-LEN(SUBSTITUTE(LEFT(Table_Quantities[[#This Row],[Pay Item Description]],(Table_Quantities[[#This Row],[3]]+ML+3))," ",""))))-1,LEN(Table_Quantities[[#This Row],[Pay Item Description]]))</f>
        <v>26</v>
      </c>
      <c r="AK111" s="195">
        <f>IFERROR(FIND("%%",SUBSTITUTE(Table_Quantities[[#This Row],[Pay Item Description]]," ","%%",Table_Quantities[[#This Row],[4]]+ML+4-LEN(SUBSTITUTE(LEFT(Table_Quantities[[#This Row],[Pay Item Description]],(Table_Quantities[[#This Row],[4]]+ML+4))," ",""))))-1,LEN(Table_Quantities[[#This Row],[Pay Item Description]]))</f>
        <v>26</v>
      </c>
      <c r="AL111" s="195">
        <f>IFERROR(FIND("%%",SUBSTITUTE(Table_Quantities[[#This Row],[Pay Item Description]]," ","%%",Table_Quantities[[#This Row],[5]]+ML+5-LEN(SUBSTITUTE(LEFT(Table_Quantities[[#This Row],[Pay Item Description]],(Table_Quantities[[#This Row],[5]]+ML+5))," ",""))))-1,LEN(Table_Quantities[[#This Row],[Pay Item Description]]))</f>
        <v>26</v>
      </c>
      <c r="AM111" s="195" t="str">
        <f>TRIM(MID(Table_Quantities[[#This Row],[Pay Item Description]],1,(Table_Quantities[[#This Row],[1]])))</f>
        <v>Permeable</v>
      </c>
      <c r="AN111" s="195" t="str">
        <f>TRIM(MID(Table_Quantities[[#This Row],[Pay Item Description]],Table_Quantities[[#This Row],[1]]+1,(Table_Quantities[[#This Row],[2]]-Table_Quantities[[#This Row],[1]])))</f>
        <v>Runoff</v>
      </c>
      <c r="AO111" s="195" t="str">
        <f>TRIM(MID(Table_Quantities[[#This Row],[Pay Item Description]],Table_Quantities[[#This Row],[2]]+1,(Table_Quantities[[#This Row],[3]]-Table_Quantities[[#This Row],[2]])))</f>
        <v>Structure</v>
      </c>
      <c r="AP111" s="195" t="str">
        <f>TRIM(MID(Table_Quantities[[#This Row],[Pay Item Description]],Table_Quantities[[#This Row],[3]]+1,(Table_Quantities[[#This Row],[4]]-Table_Quantities[[#This Row],[3]])))</f>
        <v/>
      </c>
      <c r="AQ111" s="195" t="str">
        <f>TRIM(MID(Table_Quantities[[#This Row],[Pay Item Description]],Table_Quantities[[#This Row],[4]]+1,(Table_Quantities[[#This Row],[5]]-Table_Quantities[[#This Row],[4]])))</f>
        <v/>
      </c>
      <c r="AR111" s="195" t="str">
        <f>TRIM(MID(Table_Quantities[[#This Row],[Pay Item Description]],Table_Quantities[[#This Row],[5]]+1,(Table_Quantities[[#This Row],[6]]-Table_Quantities[[#This Row],[5]])))</f>
        <v/>
      </c>
      <c r="AS111" s="195">
        <f>IF(ISBLANK(Table_Quantities[[#This Row],[Funding Code]]),"",INDEX(Table_Funding[#Data],MATCH(Table_Quantities[[#This Row],[Funding Code]],Table_Funding[Funding Code],0),MATCH("Bridge Number",Table_Funding[#Headers],0)))</f>
        <v>0</v>
      </c>
      <c r="AT111"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Permeable Runoff Structure</v>
      </c>
      <c r="AU111" s="197"/>
      <c r="AV111" s="197"/>
      <c r="AW111" s="204"/>
      <c r="AX111" s="204"/>
      <c r="AY111" s="204"/>
    </row>
    <row r="112" spans="1:51" s="10" customFormat="1" hidden="1" x14ac:dyDescent="0.25">
      <c r="A112" s="245"/>
      <c r="B112" s="132" t="s">
        <v>7944</v>
      </c>
      <c r="C112" s="200" t="s">
        <v>14714</v>
      </c>
      <c r="D112" s="65" t="s">
        <v>14681</v>
      </c>
      <c r="E112" s="66"/>
      <c r="F112" s="66"/>
      <c r="G112" s="65"/>
      <c r="H112" s="161" t="str">
        <f>IF(ISBLANK(Table_Quantities[[#This Row],[Pay Item]]),"",INDEX(Table_PayItems[],MATCH(Table_Quantities[[#This Row],[Pay Item]],Table_PayItems[Concentrated Name],0),ITEM_NO))</f>
        <v>2087001</v>
      </c>
      <c r="I112" s="201" t="s">
        <v>14685</v>
      </c>
      <c r="J112" s="254" t="s">
        <v>14687</v>
      </c>
      <c r="K112" s="202">
        <f>24+5+10</f>
        <v>39</v>
      </c>
      <c r="L112" s="193" t="str">
        <f>IF(ISBLANK(Table_Quantities[[#This Row],[Pay Item]]),"",INDEX(Table_PayItems[#Data],MATCH(Table_Quantities[[#This Row],[Pay Item]],Table_PayItems[Concentrated Name],0),ITEM_UNITS))</f>
        <v>Ft</v>
      </c>
      <c r="M112" s="166"/>
      <c r="N112" s="194" t="str">
        <f>IF(AND(Table_Quantities[[#This Row],[Unit Price]]&gt;0,NOT(ISBLANK(Table_Quantities[[#This Row],[QuantityCalc]]))),Table_Quantities[[#This Row],[QuantityCalc]]*Table_Quantities[[#This Row],[Unit Price]],"")</f>
        <v/>
      </c>
      <c r="O112" s="194" t="str">
        <f>IF(OR(ISBLANK(Table_Quantities[[#This Row],[Funding Code]]),ISBLANK(Table_Quantities[[#This Row],[BreakdownID]])),"",Table_Quantities[[#This Row],[Funding Code]]&amp;" - "&amp;Table_Quantities[[#This Row],[BreakdownID]])</f>
        <v>123456 - 0001 - 80</v>
      </c>
      <c r="P112" s="194">
        <v>108</v>
      </c>
      <c r="Q112" s="194" t="str">
        <f>IF(ISBLANK(Table_Quantities[[#This Row],[Funding Code]]),"","JN "&amp;INDEX(Table_Funding[#Data],MATCH(Table_Quantities[[#This Row],[Funding Code]],Table_Funding[Funding Code],0),2))</f>
        <v>JN 123456</v>
      </c>
      <c r="R112" s="195" t="str">
        <f>IF(ISBLANK(Table_Quantities[[#This Row],[Pay Item]]),"",INDEX(Table_PayItems[#Data],MATCH(Table_Quantities[[#This Row],[Pay Item]],Table_PayItems[Concentrated Name],0),ITEM_SSSP))</f>
        <v>USP</v>
      </c>
      <c r="S112" s="201"/>
      <c r="T112" s="200"/>
      <c r="U112" s="200"/>
      <c r="V112" s="193">
        <v>39</v>
      </c>
      <c r="W112" s="195" t="str">
        <f>IF(ISBLANK(Table_Quantities[[#This Row],[Pay Item]]),"",INDEX(Table_PayItems[#Data],MATCH(Table_Quantities[[#This Row],[Pay Item]],Table_PayItems[Concentrated Name],0),ITEM_DESCRIPTION))</f>
        <v>_</v>
      </c>
      <c r="X112" s="195" t="str">
        <f>IF(Table_Quantities[[#This Row],[Supplementary Description]]="","",IF(LEN(Table_Quantities[[#This Row],[Supplementary Description]])&gt;40, LEFT(Table_Quantities[[#This Row],[Supplementary Description]],40), Table_Quantities[[#This Row],[Supplementary Description]]))</f>
        <v>Permeable Runoff Structure</v>
      </c>
      <c r="Y112" s="200" t="str">
        <f>IF(LEN(Table_Quantities[[#This Row],[Supplementary Description]])&gt;40, RIGHT(Table_Quantities[[#This Row],[Supplementary Description]],LEN(Table_Quantities[[#This Row],[Supplementary Description]])-40), "")</f>
        <v/>
      </c>
      <c r="Z112"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12"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696</v>
      </c>
      <c r="AB112" s="195" t="str">
        <f>IF(MID(Table_Quantities[Item No.],4,1)="7",Table_Quantities[[#This Row],[Supplemental1]]&amp;Table_Quantities[[#This Row],[Supplemental2]],Table_Quantities[[#This Row],[Description]])</f>
        <v>Permeable Runoff Structure</v>
      </c>
      <c r="AC112"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11</v>
      </c>
      <c r="AD112" s="195" t="str">
        <f>IF(ISBLANK(Table_Quantities[[#This Row],[Funding Code]]),"",RIGHT(Table_Quantities[[#This Row],[Funding Code]],4))</f>
        <v>0001</v>
      </c>
      <c r="AE112" s="195" t="str">
        <f>IF(ISBLANK(Table_Quantities[[#This Row],[Funding Code]]),"","CAT "&amp;Table_Quantities[[#This Row],[Category]])</f>
        <v>CAT 0001</v>
      </c>
      <c r="AF112"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12" s="195">
        <f>IFERROR(FIND("%%",SUBSTITUTE(Table_Quantities[[#This Row],[Pay Item Description]]," ","%%",ML-LEN(SUBSTITUTE(LEFT(Table_Quantities[[#This Row],[Pay Item Description]],ML)," ","")))),LEN(Table_Quantities[[#This Row],[Pay Item Description]]))</f>
        <v>10</v>
      </c>
      <c r="AH112" s="195">
        <f>IFERROR(FIND("%%",SUBSTITUTE(Table_Quantities[[#This Row],[Pay Item Description]]," ","%%",Table_Quantities[[#This Row],[1]]+ML+1-LEN(SUBSTITUTE(LEFT(Table_Quantities[[#This Row],[Pay Item Description]],(Table_Quantities[[#This Row],[1]]+ML+1))," ",""))))-1,LEN(Table_Quantities[[#This Row],[Pay Item Description]]))</f>
        <v>16</v>
      </c>
      <c r="AI112" s="195">
        <f>IFERROR(FIND("%%",SUBSTITUTE(Table_Quantities[[#This Row],[Pay Item Description]]," ","%%",Table_Quantities[[#This Row],[2]]+ML+2-LEN(SUBSTITUTE(LEFT(Table_Quantities[[#This Row],[Pay Item Description]],(Table_Quantities[[#This Row],[2]]+ML+2))," ",""))))-1,LEN(Table_Quantities[[#This Row],[Pay Item Description]]))</f>
        <v>26</v>
      </c>
      <c r="AJ112" s="195">
        <f>IFERROR(FIND("%%",SUBSTITUTE(Table_Quantities[[#This Row],[Pay Item Description]]," ","%%",Table_Quantities[[#This Row],[3]]+ML+3-LEN(SUBSTITUTE(LEFT(Table_Quantities[[#This Row],[Pay Item Description]],(Table_Quantities[[#This Row],[3]]+ML+3))," ",""))))-1,LEN(Table_Quantities[[#This Row],[Pay Item Description]]))</f>
        <v>26</v>
      </c>
      <c r="AK112" s="195">
        <f>IFERROR(FIND("%%",SUBSTITUTE(Table_Quantities[[#This Row],[Pay Item Description]]," ","%%",Table_Quantities[[#This Row],[4]]+ML+4-LEN(SUBSTITUTE(LEFT(Table_Quantities[[#This Row],[Pay Item Description]],(Table_Quantities[[#This Row],[4]]+ML+4))," ",""))))-1,LEN(Table_Quantities[[#This Row],[Pay Item Description]]))</f>
        <v>26</v>
      </c>
      <c r="AL112" s="195">
        <f>IFERROR(FIND("%%",SUBSTITUTE(Table_Quantities[[#This Row],[Pay Item Description]]," ","%%",Table_Quantities[[#This Row],[5]]+ML+5-LEN(SUBSTITUTE(LEFT(Table_Quantities[[#This Row],[Pay Item Description]],(Table_Quantities[[#This Row],[5]]+ML+5))," ",""))))-1,LEN(Table_Quantities[[#This Row],[Pay Item Description]]))</f>
        <v>26</v>
      </c>
      <c r="AM112" s="195" t="str">
        <f>TRIM(MID(Table_Quantities[[#This Row],[Pay Item Description]],1,(Table_Quantities[[#This Row],[1]])))</f>
        <v>Permeable</v>
      </c>
      <c r="AN112" s="195" t="str">
        <f>TRIM(MID(Table_Quantities[[#This Row],[Pay Item Description]],Table_Quantities[[#This Row],[1]]+1,(Table_Quantities[[#This Row],[2]]-Table_Quantities[[#This Row],[1]])))</f>
        <v>Runoff</v>
      </c>
      <c r="AO112" s="195" t="str">
        <f>TRIM(MID(Table_Quantities[[#This Row],[Pay Item Description]],Table_Quantities[[#This Row],[2]]+1,(Table_Quantities[[#This Row],[3]]-Table_Quantities[[#This Row],[2]])))</f>
        <v>Structure</v>
      </c>
      <c r="AP112" s="195" t="str">
        <f>TRIM(MID(Table_Quantities[[#This Row],[Pay Item Description]],Table_Quantities[[#This Row],[3]]+1,(Table_Quantities[[#This Row],[4]]-Table_Quantities[[#This Row],[3]])))</f>
        <v/>
      </c>
      <c r="AQ112" s="195" t="str">
        <f>TRIM(MID(Table_Quantities[[#This Row],[Pay Item Description]],Table_Quantities[[#This Row],[4]]+1,(Table_Quantities[[#This Row],[5]]-Table_Quantities[[#This Row],[4]])))</f>
        <v/>
      </c>
      <c r="AR112" s="195" t="str">
        <f>TRIM(MID(Table_Quantities[[#This Row],[Pay Item Description]],Table_Quantities[[#This Row],[5]]+1,(Table_Quantities[[#This Row],[6]]-Table_Quantities[[#This Row],[5]])))</f>
        <v/>
      </c>
      <c r="AS112" s="195">
        <f>IF(ISBLANK(Table_Quantities[[#This Row],[Funding Code]]),"",INDEX(Table_Funding[#Data],MATCH(Table_Quantities[[#This Row],[Funding Code]],Table_Funding[Funding Code],0),MATCH("Bridge Number",Table_Funding[#Headers],0)))</f>
        <v>0</v>
      </c>
      <c r="AT112"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Permeable Runoff Structure</v>
      </c>
      <c r="AU112" s="197"/>
      <c r="AV112" s="197"/>
      <c r="AW112" s="204"/>
      <c r="AX112" s="204"/>
      <c r="AY112" s="204"/>
    </row>
    <row r="113" spans="1:51" s="10" customFormat="1" hidden="1" x14ac:dyDescent="0.25">
      <c r="A113" s="245"/>
      <c r="B113" s="132" t="s">
        <v>7944</v>
      </c>
      <c r="C113" s="200" t="s">
        <v>14714</v>
      </c>
      <c r="D113" s="65" t="s">
        <v>14681</v>
      </c>
      <c r="E113" s="66"/>
      <c r="F113" s="66"/>
      <c r="G113" s="65"/>
      <c r="H113" s="161" t="str">
        <f>IF(ISBLANK(Table_Quantities[[#This Row],[Pay Item]]),"",INDEX(Table_PayItems[],MATCH(Table_Quantities[[#This Row],[Pay Item]],Table_PayItems[Concentrated Name],0),ITEM_NO))</f>
        <v>2087001</v>
      </c>
      <c r="I113" s="201" t="s">
        <v>14685</v>
      </c>
      <c r="J113" s="254" t="s">
        <v>14687</v>
      </c>
      <c r="K113" s="202">
        <f>12+8</f>
        <v>20</v>
      </c>
      <c r="L113" s="193" t="str">
        <f>IF(ISBLANK(Table_Quantities[[#This Row],[Pay Item]]),"",INDEX(Table_PayItems[#Data],MATCH(Table_Quantities[[#This Row],[Pay Item]],Table_PayItems[Concentrated Name],0),ITEM_UNITS))</f>
        <v>Ft</v>
      </c>
      <c r="M113" s="166"/>
      <c r="N113" s="194" t="str">
        <f>IF(AND(Table_Quantities[[#This Row],[Unit Price]]&gt;0,NOT(ISBLANK(Table_Quantities[[#This Row],[QuantityCalc]]))),Table_Quantities[[#This Row],[QuantityCalc]]*Table_Quantities[[#This Row],[Unit Price]],"")</f>
        <v/>
      </c>
      <c r="O113" s="194" t="str">
        <f>IF(OR(ISBLANK(Table_Quantities[[#This Row],[Funding Code]]),ISBLANK(Table_Quantities[[#This Row],[BreakdownID]])),"",Table_Quantities[[#This Row],[Funding Code]]&amp;" - "&amp;Table_Quantities[[#This Row],[BreakdownID]])</f>
        <v>123456 - 0001 - 80</v>
      </c>
      <c r="P113" s="194">
        <v>109</v>
      </c>
      <c r="Q113" s="194" t="str">
        <f>IF(ISBLANK(Table_Quantities[[#This Row],[Funding Code]]),"","JN "&amp;INDEX(Table_Funding[#Data],MATCH(Table_Quantities[[#This Row],[Funding Code]],Table_Funding[Funding Code],0),2))</f>
        <v>JN 123456</v>
      </c>
      <c r="R113" s="195" t="str">
        <f>IF(ISBLANK(Table_Quantities[[#This Row],[Pay Item]]),"",INDEX(Table_PayItems[#Data],MATCH(Table_Quantities[[#This Row],[Pay Item]],Table_PayItems[Concentrated Name],0),ITEM_SSSP))</f>
        <v>USP</v>
      </c>
      <c r="S113" s="201"/>
      <c r="T113" s="200"/>
      <c r="U113" s="200"/>
      <c r="V113" s="193">
        <v>20</v>
      </c>
      <c r="W113" s="195" t="str">
        <f>IF(ISBLANK(Table_Quantities[[#This Row],[Pay Item]]),"",INDEX(Table_PayItems[#Data],MATCH(Table_Quantities[[#This Row],[Pay Item]],Table_PayItems[Concentrated Name],0),ITEM_DESCRIPTION))</f>
        <v>_</v>
      </c>
      <c r="X113" s="195" t="str">
        <f>IF(Table_Quantities[[#This Row],[Supplementary Description]]="","",IF(LEN(Table_Quantities[[#This Row],[Supplementary Description]])&gt;40, LEFT(Table_Quantities[[#This Row],[Supplementary Description]],40), Table_Quantities[[#This Row],[Supplementary Description]]))</f>
        <v>Permeable Runoff Structure</v>
      </c>
      <c r="Y113" s="200" t="str">
        <f>IF(LEN(Table_Quantities[[#This Row],[Supplementary Description]])&gt;40, RIGHT(Table_Quantities[[#This Row],[Supplementary Description]],LEN(Table_Quantities[[#This Row],[Supplementary Description]])-40), "")</f>
        <v/>
      </c>
      <c r="Z113"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13"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696</v>
      </c>
      <c r="AB113" s="195" t="str">
        <f>IF(MID(Table_Quantities[Item No.],4,1)="7",Table_Quantities[[#This Row],[Supplemental1]]&amp;Table_Quantities[[#This Row],[Supplemental2]],Table_Quantities[[#This Row],[Description]])</f>
        <v>Permeable Runoff Structure</v>
      </c>
      <c r="AC113"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12</v>
      </c>
      <c r="AD113" s="195" t="str">
        <f>IF(ISBLANK(Table_Quantities[[#This Row],[Funding Code]]),"",RIGHT(Table_Quantities[[#This Row],[Funding Code]],4))</f>
        <v>0001</v>
      </c>
      <c r="AE113" s="195" t="str">
        <f>IF(ISBLANK(Table_Quantities[[#This Row],[Funding Code]]),"","CAT "&amp;Table_Quantities[[#This Row],[Category]])</f>
        <v>CAT 0001</v>
      </c>
      <c r="AF113"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13" s="195">
        <f>IFERROR(FIND("%%",SUBSTITUTE(Table_Quantities[[#This Row],[Pay Item Description]]," ","%%",ML-LEN(SUBSTITUTE(LEFT(Table_Quantities[[#This Row],[Pay Item Description]],ML)," ","")))),LEN(Table_Quantities[[#This Row],[Pay Item Description]]))</f>
        <v>10</v>
      </c>
      <c r="AH113" s="195">
        <f>IFERROR(FIND("%%",SUBSTITUTE(Table_Quantities[[#This Row],[Pay Item Description]]," ","%%",Table_Quantities[[#This Row],[1]]+ML+1-LEN(SUBSTITUTE(LEFT(Table_Quantities[[#This Row],[Pay Item Description]],(Table_Quantities[[#This Row],[1]]+ML+1))," ",""))))-1,LEN(Table_Quantities[[#This Row],[Pay Item Description]]))</f>
        <v>16</v>
      </c>
      <c r="AI113" s="195">
        <f>IFERROR(FIND("%%",SUBSTITUTE(Table_Quantities[[#This Row],[Pay Item Description]]," ","%%",Table_Quantities[[#This Row],[2]]+ML+2-LEN(SUBSTITUTE(LEFT(Table_Quantities[[#This Row],[Pay Item Description]],(Table_Quantities[[#This Row],[2]]+ML+2))," ",""))))-1,LEN(Table_Quantities[[#This Row],[Pay Item Description]]))</f>
        <v>26</v>
      </c>
      <c r="AJ113" s="195">
        <f>IFERROR(FIND("%%",SUBSTITUTE(Table_Quantities[[#This Row],[Pay Item Description]]," ","%%",Table_Quantities[[#This Row],[3]]+ML+3-LEN(SUBSTITUTE(LEFT(Table_Quantities[[#This Row],[Pay Item Description]],(Table_Quantities[[#This Row],[3]]+ML+3))," ",""))))-1,LEN(Table_Quantities[[#This Row],[Pay Item Description]]))</f>
        <v>26</v>
      </c>
      <c r="AK113" s="195">
        <f>IFERROR(FIND("%%",SUBSTITUTE(Table_Quantities[[#This Row],[Pay Item Description]]," ","%%",Table_Quantities[[#This Row],[4]]+ML+4-LEN(SUBSTITUTE(LEFT(Table_Quantities[[#This Row],[Pay Item Description]],(Table_Quantities[[#This Row],[4]]+ML+4))," ",""))))-1,LEN(Table_Quantities[[#This Row],[Pay Item Description]]))</f>
        <v>26</v>
      </c>
      <c r="AL113" s="195">
        <f>IFERROR(FIND("%%",SUBSTITUTE(Table_Quantities[[#This Row],[Pay Item Description]]," ","%%",Table_Quantities[[#This Row],[5]]+ML+5-LEN(SUBSTITUTE(LEFT(Table_Quantities[[#This Row],[Pay Item Description]],(Table_Quantities[[#This Row],[5]]+ML+5))," ",""))))-1,LEN(Table_Quantities[[#This Row],[Pay Item Description]]))</f>
        <v>26</v>
      </c>
      <c r="AM113" s="195" t="str">
        <f>TRIM(MID(Table_Quantities[[#This Row],[Pay Item Description]],1,(Table_Quantities[[#This Row],[1]])))</f>
        <v>Permeable</v>
      </c>
      <c r="AN113" s="195" t="str">
        <f>TRIM(MID(Table_Quantities[[#This Row],[Pay Item Description]],Table_Quantities[[#This Row],[1]]+1,(Table_Quantities[[#This Row],[2]]-Table_Quantities[[#This Row],[1]])))</f>
        <v>Runoff</v>
      </c>
      <c r="AO113" s="195" t="str">
        <f>TRIM(MID(Table_Quantities[[#This Row],[Pay Item Description]],Table_Quantities[[#This Row],[2]]+1,(Table_Quantities[[#This Row],[3]]-Table_Quantities[[#This Row],[2]])))</f>
        <v>Structure</v>
      </c>
      <c r="AP113" s="195" t="str">
        <f>TRIM(MID(Table_Quantities[[#This Row],[Pay Item Description]],Table_Quantities[[#This Row],[3]]+1,(Table_Quantities[[#This Row],[4]]-Table_Quantities[[#This Row],[3]])))</f>
        <v/>
      </c>
      <c r="AQ113" s="195" t="str">
        <f>TRIM(MID(Table_Quantities[[#This Row],[Pay Item Description]],Table_Quantities[[#This Row],[4]]+1,(Table_Quantities[[#This Row],[5]]-Table_Quantities[[#This Row],[4]])))</f>
        <v/>
      </c>
      <c r="AR113" s="195" t="str">
        <f>TRIM(MID(Table_Quantities[[#This Row],[Pay Item Description]],Table_Quantities[[#This Row],[5]]+1,(Table_Quantities[[#This Row],[6]]-Table_Quantities[[#This Row],[5]])))</f>
        <v/>
      </c>
      <c r="AS113" s="195">
        <f>IF(ISBLANK(Table_Quantities[[#This Row],[Funding Code]]),"",INDEX(Table_Funding[#Data],MATCH(Table_Quantities[[#This Row],[Funding Code]],Table_Funding[Funding Code],0),MATCH("Bridge Number",Table_Funding[#Headers],0)))</f>
        <v>0</v>
      </c>
      <c r="AT113"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Permeable Runoff Structure</v>
      </c>
      <c r="AU113" s="197"/>
      <c r="AV113" s="197"/>
      <c r="AW113" s="204"/>
      <c r="AX113" s="204"/>
      <c r="AY113" s="204"/>
    </row>
    <row r="114" spans="1:51" s="10" customFormat="1" hidden="1" x14ac:dyDescent="0.25">
      <c r="A114" s="245"/>
      <c r="B114" s="132" t="s">
        <v>7944</v>
      </c>
      <c r="C114" s="200" t="s">
        <v>14714</v>
      </c>
      <c r="D114" s="65" t="s">
        <v>14681</v>
      </c>
      <c r="E114" s="66"/>
      <c r="F114" s="66"/>
      <c r="G114" s="65"/>
      <c r="H114" s="161" t="str">
        <f>IF(ISBLANK(Table_Quantities[[#This Row],[Pay Item]]),"",INDEX(Table_PayItems[],MATCH(Table_Quantities[[#This Row],[Pay Item]],Table_PayItems[Concentrated Name],0),ITEM_NO))</f>
        <v>2087001</v>
      </c>
      <c r="I114" s="201" t="s">
        <v>14685</v>
      </c>
      <c r="J114" s="254" t="s">
        <v>14687</v>
      </c>
      <c r="K114" s="202">
        <f>5+8+7+12</f>
        <v>32</v>
      </c>
      <c r="L114" s="193" t="str">
        <f>IF(ISBLANK(Table_Quantities[[#This Row],[Pay Item]]),"",INDEX(Table_PayItems[#Data],MATCH(Table_Quantities[[#This Row],[Pay Item]],Table_PayItems[Concentrated Name],0),ITEM_UNITS))</f>
        <v>Ft</v>
      </c>
      <c r="M114" s="166"/>
      <c r="N114" s="194" t="str">
        <f>IF(AND(Table_Quantities[[#This Row],[Unit Price]]&gt;0,NOT(ISBLANK(Table_Quantities[[#This Row],[QuantityCalc]]))),Table_Quantities[[#This Row],[QuantityCalc]]*Table_Quantities[[#This Row],[Unit Price]],"")</f>
        <v/>
      </c>
      <c r="O114" s="194" t="str">
        <f>IF(OR(ISBLANK(Table_Quantities[[#This Row],[Funding Code]]),ISBLANK(Table_Quantities[[#This Row],[BreakdownID]])),"",Table_Quantities[[#This Row],[Funding Code]]&amp;" - "&amp;Table_Quantities[[#This Row],[BreakdownID]])</f>
        <v>123456 - 0001 - 80</v>
      </c>
      <c r="P114" s="194">
        <v>110</v>
      </c>
      <c r="Q114" s="194" t="str">
        <f>IF(ISBLANK(Table_Quantities[[#This Row],[Funding Code]]),"","JN "&amp;INDEX(Table_Funding[#Data],MATCH(Table_Quantities[[#This Row],[Funding Code]],Table_Funding[Funding Code],0),2))</f>
        <v>JN 123456</v>
      </c>
      <c r="R114" s="195" t="str">
        <f>IF(ISBLANK(Table_Quantities[[#This Row],[Pay Item]]),"",INDEX(Table_PayItems[#Data],MATCH(Table_Quantities[[#This Row],[Pay Item]],Table_PayItems[Concentrated Name],0),ITEM_SSSP))</f>
        <v>USP</v>
      </c>
      <c r="S114" s="201"/>
      <c r="T114" s="200"/>
      <c r="U114" s="200"/>
      <c r="V114" s="193">
        <v>32</v>
      </c>
      <c r="W114" s="195" t="str">
        <f>IF(ISBLANK(Table_Quantities[[#This Row],[Pay Item]]),"",INDEX(Table_PayItems[#Data],MATCH(Table_Quantities[[#This Row],[Pay Item]],Table_PayItems[Concentrated Name],0),ITEM_DESCRIPTION))</f>
        <v>_</v>
      </c>
      <c r="X114" s="195" t="str">
        <f>IF(Table_Quantities[[#This Row],[Supplementary Description]]="","",IF(LEN(Table_Quantities[[#This Row],[Supplementary Description]])&gt;40, LEFT(Table_Quantities[[#This Row],[Supplementary Description]],40), Table_Quantities[[#This Row],[Supplementary Description]]))</f>
        <v>Permeable Runoff Structure</v>
      </c>
      <c r="Y114" s="200" t="str">
        <f>IF(LEN(Table_Quantities[[#This Row],[Supplementary Description]])&gt;40, RIGHT(Table_Quantities[[#This Row],[Supplementary Description]],LEN(Table_Quantities[[#This Row],[Supplementary Description]])-40), "")</f>
        <v/>
      </c>
      <c r="Z114"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14"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696</v>
      </c>
      <c r="AB114" s="195" t="str">
        <f>IF(MID(Table_Quantities[Item No.],4,1)="7",Table_Quantities[[#This Row],[Supplemental1]]&amp;Table_Quantities[[#This Row],[Supplemental2]],Table_Quantities[[#This Row],[Description]])</f>
        <v>Permeable Runoff Structure</v>
      </c>
      <c r="AC114"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13</v>
      </c>
      <c r="AD114" s="195" t="str">
        <f>IF(ISBLANK(Table_Quantities[[#This Row],[Funding Code]]),"",RIGHT(Table_Quantities[[#This Row],[Funding Code]],4))</f>
        <v>0001</v>
      </c>
      <c r="AE114" s="195" t="str">
        <f>IF(ISBLANK(Table_Quantities[[#This Row],[Funding Code]]),"","CAT "&amp;Table_Quantities[[#This Row],[Category]])</f>
        <v>CAT 0001</v>
      </c>
      <c r="AF114"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14" s="195">
        <f>IFERROR(FIND("%%",SUBSTITUTE(Table_Quantities[[#This Row],[Pay Item Description]]," ","%%",ML-LEN(SUBSTITUTE(LEFT(Table_Quantities[[#This Row],[Pay Item Description]],ML)," ","")))),LEN(Table_Quantities[[#This Row],[Pay Item Description]]))</f>
        <v>10</v>
      </c>
      <c r="AH114" s="195">
        <f>IFERROR(FIND("%%",SUBSTITUTE(Table_Quantities[[#This Row],[Pay Item Description]]," ","%%",Table_Quantities[[#This Row],[1]]+ML+1-LEN(SUBSTITUTE(LEFT(Table_Quantities[[#This Row],[Pay Item Description]],(Table_Quantities[[#This Row],[1]]+ML+1))," ",""))))-1,LEN(Table_Quantities[[#This Row],[Pay Item Description]]))</f>
        <v>16</v>
      </c>
      <c r="AI114" s="195">
        <f>IFERROR(FIND("%%",SUBSTITUTE(Table_Quantities[[#This Row],[Pay Item Description]]," ","%%",Table_Quantities[[#This Row],[2]]+ML+2-LEN(SUBSTITUTE(LEFT(Table_Quantities[[#This Row],[Pay Item Description]],(Table_Quantities[[#This Row],[2]]+ML+2))," ",""))))-1,LEN(Table_Quantities[[#This Row],[Pay Item Description]]))</f>
        <v>26</v>
      </c>
      <c r="AJ114" s="195">
        <f>IFERROR(FIND("%%",SUBSTITUTE(Table_Quantities[[#This Row],[Pay Item Description]]," ","%%",Table_Quantities[[#This Row],[3]]+ML+3-LEN(SUBSTITUTE(LEFT(Table_Quantities[[#This Row],[Pay Item Description]],(Table_Quantities[[#This Row],[3]]+ML+3))," ",""))))-1,LEN(Table_Quantities[[#This Row],[Pay Item Description]]))</f>
        <v>26</v>
      </c>
      <c r="AK114" s="195">
        <f>IFERROR(FIND("%%",SUBSTITUTE(Table_Quantities[[#This Row],[Pay Item Description]]," ","%%",Table_Quantities[[#This Row],[4]]+ML+4-LEN(SUBSTITUTE(LEFT(Table_Quantities[[#This Row],[Pay Item Description]],(Table_Quantities[[#This Row],[4]]+ML+4))," ",""))))-1,LEN(Table_Quantities[[#This Row],[Pay Item Description]]))</f>
        <v>26</v>
      </c>
      <c r="AL114" s="195">
        <f>IFERROR(FIND("%%",SUBSTITUTE(Table_Quantities[[#This Row],[Pay Item Description]]," ","%%",Table_Quantities[[#This Row],[5]]+ML+5-LEN(SUBSTITUTE(LEFT(Table_Quantities[[#This Row],[Pay Item Description]],(Table_Quantities[[#This Row],[5]]+ML+5))," ",""))))-1,LEN(Table_Quantities[[#This Row],[Pay Item Description]]))</f>
        <v>26</v>
      </c>
      <c r="AM114" s="195" t="str">
        <f>TRIM(MID(Table_Quantities[[#This Row],[Pay Item Description]],1,(Table_Quantities[[#This Row],[1]])))</f>
        <v>Permeable</v>
      </c>
      <c r="AN114" s="195" t="str">
        <f>TRIM(MID(Table_Quantities[[#This Row],[Pay Item Description]],Table_Quantities[[#This Row],[1]]+1,(Table_Quantities[[#This Row],[2]]-Table_Quantities[[#This Row],[1]])))</f>
        <v>Runoff</v>
      </c>
      <c r="AO114" s="195" t="str">
        <f>TRIM(MID(Table_Quantities[[#This Row],[Pay Item Description]],Table_Quantities[[#This Row],[2]]+1,(Table_Quantities[[#This Row],[3]]-Table_Quantities[[#This Row],[2]])))</f>
        <v>Structure</v>
      </c>
      <c r="AP114" s="195" t="str">
        <f>TRIM(MID(Table_Quantities[[#This Row],[Pay Item Description]],Table_Quantities[[#This Row],[3]]+1,(Table_Quantities[[#This Row],[4]]-Table_Quantities[[#This Row],[3]])))</f>
        <v/>
      </c>
      <c r="AQ114" s="195" t="str">
        <f>TRIM(MID(Table_Quantities[[#This Row],[Pay Item Description]],Table_Quantities[[#This Row],[4]]+1,(Table_Quantities[[#This Row],[5]]-Table_Quantities[[#This Row],[4]])))</f>
        <v/>
      </c>
      <c r="AR114" s="195" t="str">
        <f>TRIM(MID(Table_Quantities[[#This Row],[Pay Item Description]],Table_Quantities[[#This Row],[5]]+1,(Table_Quantities[[#This Row],[6]]-Table_Quantities[[#This Row],[5]])))</f>
        <v/>
      </c>
      <c r="AS114" s="195">
        <f>IF(ISBLANK(Table_Quantities[[#This Row],[Funding Code]]),"",INDEX(Table_Funding[#Data],MATCH(Table_Quantities[[#This Row],[Funding Code]],Table_Funding[Funding Code],0),MATCH("Bridge Number",Table_Funding[#Headers],0)))</f>
        <v>0</v>
      </c>
      <c r="AT114"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Permeable Runoff Structure</v>
      </c>
      <c r="AU114" s="197"/>
      <c r="AV114" s="197"/>
      <c r="AW114" s="204"/>
      <c r="AX114" s="204"/>
      <c r="AY114" s="204"/>
    </row>
    <row r="115" spans="1:51" s="10" customFormat="1" hidden="1" x14ac:dyDescent="0.25">
      <c r="A115" s="245"/>
      <c r="B115" s="132" t="s">
        <v>7944</v>
      </c>
      <c r="C115" s="200" t="s">
        <v>14714</v>
      </c>
      <c r="D115" s="65" t="s">
        <v>14681</v>
      </c>
      <c r="E115" s="66"/>
      <c r="F115" s="66"/>
      <c r="G115" s="65"/>
      <c r="H115" s="161" t="str">
        <f>IF(ISBLANK(Table_Quantities[[#This Row],[Pay Item]]),"",INDEX(Table_PayItems[],MATCH(Table_Quantities[[#This Row],[Pay Item]],Table_PayItems[Concentrated Name],0),ITEM_NO))</f>
        <v>2087001</v>
      </c>
      <c r="I115" s="201" t="s">
        <v>14685</v>
      </c>
      <c r="J115" s="254" t="s">
        <v>14687</v>
      </c>
      <c r="K115" s="202">
        <f>9+7+14+7+12+7</f>
        <v>56</v>
      </c>
      <c r="L115" s="193" t="str">
        <f>IF(ISBLANK(Table_Quantities[[#This Row],[Pay Item]]),"",INDEX(Table_PayItems[#Data],MATCH(Table_Quantities[[#This Row],[Pay Item]],Table_PayItems[Concentrated Name],0),ITEM_UNITS))</f>
        <v>Ft</v>
      </c>
      <c r="M115" s="166"/>
      <c r="N115" s="194" t="str">
        <f>IF(AND(Table_Quantities[[#This Row],[Unit Price]]&gt;0,NOT(ISBLANK(Table_Quantities[[#This Row],[QuantityCalc]]))),Table_Quantities[[#This Row],[QuantityCalc]]*Table_Quantities[[#This Row],[Unit Price]],"")</f>
        <v/>
      </c>
      <c r="O115" s="194" t="str">
        <f>IF(OR(ISBLANK(Table_Quantities[[#This Row],[Funding Code]]),ISBLANK(Table_Quantities[[#This Row],[BreakdownID]])),"",Table_Quantities[[#This Row],[Funding Code]]&amp;" - "&amp;Table_Quantities[[#This Row],[BreakdownID]])</f>
        <v>123456 - 0001 - 80</v>
      </c>
      <c r="P115" s="194">
        <v>111</v>
      </c>
      <c r="Q115" s="194" t="str">
        <f>IF(ISBLANK(Table_Quantities[[#This Row],[Funding Code]]),"","JN "&amp;INDEX(Table_Funding[#Data],MATCH(Table_Quantities[[#This Row],[Funding Code]],Table_Funding[Funding Code],0),2))</f>
        <v>JN 123456</v>
      </c>
      <c r="R115" s="195" t="str">
        <f>IF(ISBLANK(Table_Quantities[[#This Row],[Pay Item]]),"",INDEX(Table_PayItems[#Data],MATCH(Table_Quantities[[#This Row],[Pay Item]],Table_PayItems[Concentrated Name],0),ITEM_SSSP))</f>
        <v>USP</v>
      </c>
      <c r="S115" s="201"/>
      <c r="T115" s="200"/>
      <c r="U115" s="200"/>
      <c r="V115" s="193">
        <v>56</v>
      </c>
      <c r="W115" s="195" t="str">
        <f>IF(ISBLANK(Table_Quantities[[#This Row],[Pay Item]]),"",INDEX(Table_PayItems[#Data],MATCH(Table_Quantities[[#This Row],[Pay Item]],Table_PayItems[Concentrated Name],0),ITEM_DESCRIPTION))</f>
        <v>_</v>
      </c>
      <c r="X115" s="195" t="str">
        <f>IF(Table_Quantities[[#This Row],[Supplementary Description]]="","",IF(LEN(Table_Quantities[[#This Row],[Supplementary Description]])&gt;40, LEFT(Table_Quantities[[#This Row],[Supplementary Description]],40), Table_Quantities[[#This Row],[Supplementary Description]]))</f>
        <v>Permeable Runoff Structure</v>
      </c>
      <c r="Y115" s="200" t="str">
        <f>IF(LEN(Table_Quantities[[#This Row],[Supplementary Description]])&gt;40, RIGHT(Table_Quantities[[#This Row],[Supplementary Description]],LEN(Table_Quantities[[#This Row],[Supplementary Description]])-40), "")</f>
        <v/>
      </c>
      <c r="Z115"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15"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696</v>
      </c>
      <c r="AB115" s="195" t="str">
        <f>IF(MID(Table_Quantities[Item No.],4,1)="7",Table_Quantities[[#This Row],[Supplemental1]]&amp;Table_Quantities[[#This Row],[Supplemental2]],Table_Quantities[[#This Row],[Description]])</f>
        <v>Permeable Runoff Structure</v>
      </c>
      <c r="AC115"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14</v>
      </c>
      <c r="AD115" s="195" t="str">
        <f>IF(ISBLANK(Table_Quantities[[#This Row],[Funding Code]]),"",RIGHT(Table_Quantities[[#This Row],[Funding Code]],4))</f>
        <v>0001</v>
      </c>
      <c r="AE115" s="195" t="str">
        <f>IF(ISBLANK(Table_Quantities[[#This Row],[Funding Code]]),"","CAT "&amp;Table_Quantities[[#This Row],[Category]])</f>
        <v>CAT 0001</v>
      </c>
      <c r="AF115"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15" s="195">
        <f>IFERROR(FIND("%%",SUBSTITUTE(Table_Quantities[[#This Row],[Pay Item Description]]," ","%%",ML-LEN(SUBSTITUTE(LEFT(Table_Quantities[[#This Row],[Pay Item Description]],ML)," ","")))),LEN(Table_Quantities[[#This Row],[Pay Item Description]]))</f>
        <v>10</v>
      </c>
      <c r="AH115" s="195">
        <f>IFERROR(FIND("%%",SUBSTITUTE(Table_Quantities[[#This Row],[Pay Item Description]]," ","%%",Table_Quantities[[#This Row],[1]]+ML+1-LEN(SUBSTITUTE(LEFT(Table_Quantities[[#This Row],[Pay Item Description]],(Table_Quantities[[#This Row],[1]]+ML+1))," ",""))))-1,LEN(Table_Quantities[[#This Row],[Pay Item Description]]))</f>
        <v>16</v>
      </c>
      <c r="AI115" s="195">
        <f>IFERROR(FIND("%%",SUBSTITUTE(Table_Quantities[[#This Row],[Pay Item Description]]," ","%%",Table_Quantities[[#This Row],[2]]+ML+2-LEN(SUBSTITUTE(LEFT(Table_Quantities[[#This Row],[Pay Item Description]],(Table_Quantities[[#This Row],[2]]+ML+2))," ",""))))-1,LEN(Table_Quantities[[#This Row],[Pay Item Description]]))</f>
        <v>26</v>
      </c>
      <c r="AJ115" s="195">
        <f>IFERROR(FIND("%%",SUBSTITUTE(Table_Quantities[[#This Row],[Pay Item Description]]," ","%%",Table_Quantities[[#This Row],[3]]+ML+3-LEN(SUBSTITUTE(LEFT(Table_Quantities[[#This Row],[Pay Item Description]],(Table_Quantities[[#This Row],[3]]+ML+3))," ",""))))-1,LEN(Table_Quantities[[#This Row],[Pay Item Description]]))</f>
        <v>26</v>
      </c>
      <c r="AK115" s="195">
        <f>IFERROR(FIND("%%",SUBSTITUTE(Table_Quantities[[#This Row],[Pay Item Description]]," ","%%",Table_Quantities[[#This Row],[4]]+ML+4-LEN(SUBSTITUTE(LEFT(Table_Quantities[[#This Row],[Pay Item Description]],(Table_Quantities[[#This Row],[4]]+ML+4))," ",""))))-1,LEN(Table_Quantities[[#This Row],[Pay Item Description]]))</f>
        <v>26</v>
      </c>
      <c r="AL115" s="195">
        <f>IFERROR(FIND("%%",SUBSTITUTE(Table_Quantities[[#This Row],[Pay Item Description]]," ","%%",Table_Quantities[[#This Row],[5]]+ML+5-LEN(SUBSTITUTE(LEFT(Table_Quantities[[#This Row],[Pay Item Description]],(Table_Quantities[[#This Row],[5]]+ML+5))," ",""))))-1,LEN(Table_Quantities[[#This Row],[Pay Item Description]]))</f>
        <v>26</v>
      </c>
      <c r="AM115" s="195" t="str">
        <f>TRIM(MID(Table_Quantities[[#This Row],[Pay Item Description]],1,(Table_Quantities[[#This Row],[1]])))</f>
        <v>Permeable</v>
      </c>
      <c r="AN115" s="195" t="str">
        <f>TRIM(MID(Table_Quantities[[#This Row],[Pay Item Description]],Table_Quantities[[#This Row],[1]]+1,(Table_Quantities[[#This Row],[2]]-Table_Quantities[[#This Row],[1]])))</f>
        <v>Runoff</v>
      </c>
      <c r="AO115" s="195" t="str">
        <f>TRIM(MID(Table_Quantities[[#This Row],[Pay Item Description]],Table_Quantities[[#This Row],[2]]+1,(Table_Quantities[[#This Row],[3]]-Table_Quantities[[#This Row],[2]])))</f>
        <v>Structure</v>
      </c>
      <c r="AP115" s="195" t="str">
        <f>TRIM(MID(Table_Quantities[[#This Row],[Pay Item Description]],Table_Quantities[[#This Row],[3]]+1,(Table_Quantities[[#This Row],[4]]-Table_Quantities[[#This Row],[3]])))</f>
        <v/>
      </c>
      <c r="AQ115" s="195" t="str">
        <f>TRIM(MID(Table_Quantities[[#This Row],[Pay Item Description]],Table_Quantities[[#This Row],[4]]+1,(Table_Quantities[[#This Row],[5]]-Table_Quantities[[#This Row],[4]])))</f>
        <v/>
      </c>
      <c r="AR115" s="195" t="str">
        <f>TRIM(MID(Table_Quantities[[#This Row],[Pay Item Description]],Table_Quantities[[#This Row],[5]]+1,(Table_Quantities[[#This Row],[6]]-Table_Quantities[[#This Row],[5]])))</f>
        <v/>
      </c>
      <c r="AS115" s="195">
        <f>IF(ISBLANK(Table_Quantities[[#This Row],[Funding Code]]),"",INDEX(Table_Funding[#Data],MATCH(Table_Quantities[[#This Row],[Funding Code]],Table_Funding[Funding Code],0),MATCH("Bridge Number",Table_Funding[#Headers],0)))</f>
        <v>0</v>
      </c>
      <c r="AT115"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Permeable Runoff Structure</v>
      </c>
      <c r="AU115" s="197"/>
      <c r="AV115" s="197"/>
      <c r="AW115" s="204"/>
      <c r="AX115" s="204"/>
      <c r="AY115" s="204"/>
    </row>
    <row r="116" spans="1:51" s="10" customFormat="1" hidden="1" x14ac:dyDescent="0.25">
      <c r="A116" s="245"/>
      <c r="B116" s="132" t="s">
        <v>7944</v>
      </c>
      <c r="C116" s="200" t="s">
        <v>14714</v>
      </c>
      <c r="D116" s="65" t="s">
        <v>14681</v>
      </c>
      <c r="E116" s="66"/>
      <c r="F116" s="66"/>
      <c r="G116" s="65"/>
      <c r="H116" s="161" t="str">
        <f>IF(ISBLANK(Table_Quantities[[#This Row],[Pay Item]]),"",INDEX(Table_PayItems[],MATCH(Table_Quantities[[#This Row],[Pay Item]],Table_PayItems[Concentrated Name],0),ITEM_NO))</f>
        <v>2087001</v>
      </c>
      <c r="I116" s="201" t="s">
        <v>14685</v>
      </c>
      <c r="J116" s="254" t="s">
        <v>14687</v>
      </c>
      <c r="K116" s="202">
        <f>7+7+13+9</f>
        <v>36</v>
      </c>
      <c r="L116" s="193" t="str">
        <f>IF(ISBLANK(Table_Quantities[[#This Row],[Pay Item]]),"",INDEX(Table_PayItems[#Data],MATCH(Table_Quantities[[#This Row],[Pay Item]],Table_PayItems[Concentrated Name],0),ITEM_UNITS))</f>
        <v>Ft</v>
      </c>
      <c r="M116" s="166"/>
      <c r="N116" s="194" t="str">
        <f>IF(AND(Table_Quantities[[#This Row],[Unit Price]]&gt;0,NOT(ISBLANK(Table_Quantities[[#This Row],[QuantityCalc]]))),Table_Quantities[[#This Row],[QuantityCalc]]*Table_Quantities[[#This Row],[Unit Price]],"")</f>
        <v/>
      </c>
      <c r="O116" s="194" t="str">
        <f>IF(OR(ISBLANK(Table_Quantities[[#This Row],[Funding Code]]),ISBLANK(Table_Quantities[[#This Row],[BreakdownID]])),"",Table_Quantities[[#This Row],[Funding Code]]&amp;" - "&amp;Table_Quantities[[#This Row],[BreakdownID]])</f>
        <v>123456 - 0001 - 80</v>
      </c>
      <c r="P116" s="194">
        <v>112</v>
      </c>
      <c r="Q116" s="194" t="str">
        <f>IF(ISBLANK(Table_Quantities[[#This Row],[Funding Code]]),"","JN "&amp;INDEX(Table_Funding[#Data],MATCH(Table_Quantities[[#This Row],[Funding Code]],Table_Funding[Funding Code],0),2))</f>
        <v>JN 123456</v>
      </c>
      <c r="R116" s="195" t="str">
        <f>IF(ISBLANK(Table_Quantities[[#This Row],[Pay Item]]),"",INDEX(Table_PayItems[#Data],MATCH(Table_Quantities[[#This Row],[Pay Item]],Table_PayItems[Concentrated Name],0),ITEM_SSSP))</f>
        <v>USP</v>
      </c>
      <c r="S116" s="201"/>
      <c r="T116" s="200"/>
      <c r="U116" s="200"/>
      <c r="V116" s="193">
        <v>36</v>
      </c>
      <c r="W116" s="195" t="str">
        <f>IF(ISBLANK(Table_Quantities[[#This Row],[Pay Item]]),"",INDEX(Table_PayItems[#Data],MATCH(Table_Quantities[[#This Row],[Pay Item]],Table_PayItems[Concentrated Name],0),ITEM_DESCRIPTION))</f>
        <v>_</v>
      </c>
      <c r="X116" s="195" t="str">
        <f>IF(Table_Quantities[[#This Row],[Supplementary Description]]="","",IF(LEN(Table_Quantities[[#This Row],[Supplementary Description]])&gt;40, LEFT(Table_Quantities[[#This Row],[Supplementary Description]],40), Table_Quantities[[#This Row],[Supplementary Description]]))</f>
        <v>Permeable Runoff Structure</v>
      </c>
      <c r="Y116" s="200" t="str">
        <f>IF(LEN(Table_Quantities[[#This Row],[Supplementary Description]])&gt;40, RIGHT(Table_Quantities[[#This Row],[Supplementary Description]],LEN(Table_Quantities[[#This Row],[Supplementary Description]])-40), "")</f>
        <v/>
      </c>
      <c r="Z116"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16"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696</v>
      </c>
      <c r="AB116" s="195" t="str">
        <f>IF(MID(Table_Quantities[Item No.],4,1)="7",Table_Quantities[[#This Row],[Supplemental1]]&amp;Table_Quantities[[#This Row],[Supplemental2]],Table_Quantities[[#This Row],[Description]])</f>
        <v>Permeable Runoff Structure</v>
      </c>
      <c r="AC116"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15</v>
      </c>
      <c r="AD116" s="195" t="str">
        <f>IF(ISBLANK(Table_Quantities[[#This Row],[Funding Code]]),"",RIGHT(Table_Quantities[[#This Row],[Funding Code]],4))</f>
        <v>0001</v>
      </c>
      <c r="AE116" s="195" t="str">
        <f>IF(ISBLANK(Table_Quantities[[#This Row],[Funding Code]]),"","CAT "&amp;Table_Quantities[[#This Row],[Category]])</f>
        <v>CAT 0001</v>
      </c>
      <c r="AF116"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16" s="195">
        <f>IFERROR(FIND("%%",SUBSTITUTE(Table_Quantities[[#This Row],[Pay Item Description]]," ","%%",ML-LEN(SUBSTITUTE(LEFT(Table_Quantities[[#This Row],[Pay Item Description]],ML)," ","")))),LEN(Table_Quantities[[#This Row],[Pay Item Description]]))</f>
        <v>10</v>
      </c>
      <c r="AH116" s="195">
        <f>IFERROR(FIND("%%",SUBSTITUTE(Table_Quantities[[#This Row],[Pay Item Description]]," ","%%",Table_Quantities[[#This Row],[1]]+ML+1-LEN(SUBSTITUTE(LEFT(Table_Quantities[[#This Row],[Pay Item Description]],(Table_Quantities[[#This Row],[1]]+ML+1))," ",""))))-1,LEN(Table_Quantities[[#This Row],[Pay Item Description]]))</f>
        <v>16</v>
      </c>
      <c r="AI116" s="195">
        <f>IFERROR(FIND("%%",SUBSTITUTE(Table_Quantities[[#This Row],[Pay Item Description]]," ","%%",Table_Quantities[[#This Row],[2]]+ML+2-LEN(SUBSTITUTE(LEFT(Table_Quantities[[#This Row],[Pay Item Description]],(Table_Quantities[[#This Row],[2]]+ML+2))," ",""))))-1,LEN(Table_Quantities[[#This Row],[Pay Item Description]]))</f>
        <v>26</v>
      </c>
      <c r="AJ116" s="195">
        <f>IFERROR(FIND("%%",SUBSTITUTE(Table_Quantities[[#This Row],[Pay Item Description]]," ","%%",Table_Quantities[[#This Row],[3]]+ML+3-LEN(SUBSTITUTE(LEFT(Table_Quantities[[#This Row],[Pay Item Description]],(Table_Quantities[[#This Row],[3]]+ML+3))," ",""))))-1,LEN(Table_Quantities[[#This Row],[Pay Item Description]]))</f>
        <v>26</v>
      </c>
      <c r="AK116" s="195">
        <f>IFERROR(FIND("%%",SUBSTITUTE(Table_Quantities[[#This Row],[Pay Item Description]]," ","%%",Table_Quantities[[#This Row],[4]]+ML+4-LEN(SUBSTITUTE(LEFT(Table_Quantities[[#This Row],[Pay Item Description]],(Table_Quantities[[#This Row],[4]]+ML+4))," ",""))))-1,LEN(Table_Quantities[[#This Row],[Pay Item Description]]))</f>
        <v>26</v>
      </c>
      <c r="AL116" s="195">
        <f>IFERROR(FIND("%%",SUBSTITUTE(Table_Quantities[[#This Row],[Pay Item Description]]," ","%%",Table_Quantities[[#This Row],[5]]+ML+5-LEN(SUBSTITUTE(LEFT(Table_Quantities[[#This Row],[Pay Item Description]],(Table_Quantities[[#This Row],[5]]+ML+5))," ",""))))-1,LEN(Table_Quantities[[#This Row],[Pay Item Description]]))</f>
        <v>26</v>
      </c>
      <c r="AM116" s="195" t="str">
        <f>TRIM(MID(Table_Quantities[[#This Row],[Pay Item Description]],1,(Table_Quantities[[#This Row],[1]])))</f>
        <v>Permeable</v>
      </c>
      <c r="AN116" s="195" t="str">
        <f>TRIM(MID(Table_Quantities[[#This Row],[Pay Item Description]],Table_Quantities[[#This Row],[1]]+1,(Table_Quantities[[#This Row],[2]]-Table_Quantities[[#This Row],[1]])))</f>
        <v>Runoff</v>
      </c>
      <c r="AO116" s="195" t="str">
        <f>TRIM(MID(Table_Quantities[[#This Row],[Pay Item Description]],Table_Quantities[[#This Row],[2]]+1,(Table_Quantities[[#This Row],[3]]-Table_Quantities[[#This Row],[2]])))</f>
        <v>Structure</v>
      </c>
      <c r="AP116" s="195" t="str">
        <f>TRIM(MID(Table_Quantities[[#This Row],[Pay Item Description]],Table_Quantities[[#This Row],[3]]+1,(Table_Quantities[[#This Row],[4]]-Table_Quantities[[#This Row],[3]])))</f>
        <v/>
      </c>
      <c r="AQ116" s="195" t="str">
        <f>TRIM(MID(Table_Quantities[[#This Row],[Pay Item Description]],Table_Quantities[[#This Row],[4]]+1,(Table_Quantities[[#This Row],[5]]-Table_Quantities[[#This Row],[4]])))</f>
        <v/>
      </c>
      <c r="AR116" s="195" t="str">
        <f>TRIM(MID(Table_Quantities[[#This Row],[Pay Item Description]],Table_Quantities[[#This Row],[5]]+1,(Table_Quantities[[#This Row],[6]]-Table_Quantities[[#This Row],[5]])))</f>
        <v/>
      </c>
      <c r="AS116" s="195">
        <f>IF(ISBLANK(Table_Quantities[[#This Row],[Funding Code]]),"",INDEX(Table_Funding[#Data],MATCH(Table_Quantities[[#This Row],[Funding Code]],Table_Funding[Funding Code],0),MATCH("Bridge Number",Table_Funding[#Headers],0)))</f>
        <v>0</v>
      </c>
      <c r="AT116"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Permeable Runoff Structure</v>
      </c>
      <c r="AU116" s="197"/>
      <c r="AV116" s="197"/>
      <c r="AW116" s="204"/>
      <c r="AX116" s="204"/>
      <c r="AY116" s="204"/>
    </row>
    <row r="117" spans="1:51" s="10" customFormat="1" hidden="1" x14ac:dyDescent="0.25">
      <c r="A117" s="245"/>
      <c r="B117" s="132" t="s">
        <v>7944</v>
      </c>
      <c r="C117" s="200" t="s">
        <v>14714</v>
      </c>
      <c r="D117" s="65" t="s">
        <v>14681</v>
      </c>
      <c r="E117" s="66"/>
      <c r="F117" s="66"/>
      <c r="G117" s="65"/>
      <c r="H117" s="161" t="str">
        <f>IF(ISBLANK(Table_Quantities[[#This Row],[Pay Item]]),"",INDEX(Table_PayItems[],MATCH(Table_Quantities[[#This Row],[Pay Item]],Table_PayItems[Concentrated Name],0),ITEM_NO))</f>
        <v>2087001</v>
      </c>
      <c r="I117" s="201" t="s">
        <v>14685</v>
      </c>
      <c r="J117" s="254" t="s">
        <v>14687</v>
      </c>
      <c r="K117" s="202">
        <f>7+6+15+16</f>
        <v>44</v>
      </c>
      <c r="L117" s="193" t="str">
        <f>IF(ISBLANK(Table_Quantities[[#This Row],[Pay Item]]),"",INDEX(Table_PayItems[#Data],MATCH(Table_Quantities[[#This Row],[Pay Item]],Table_PayItems[Concentrated Name],0),ITEM_UNITS))</f>
        <v>Ft</v>
      </c>
      <c r="M117" s="166"/>
      <c r="N117" s="194" t="str">
        <f>IF(AND(Table_Quantities[[#This Row],[Unit Price]]&gt;0,NOT(ISBLANK(Table_Quantities[[#This Row],[QuantityCalc]]))),Table_Quantities[[#This Row],[QuantityCalc]]*Table_Quantities[[#This Row],[Unit Price]],"")</f>
        <v/>
      </c>
      <c r="O117" s="194" t="str">
        <f>IF(OR(ISBLANK(Table_Quantities[[#This Row],[Funding Code]]),ISBLANK(Table_Quantities[[#This Row],[BreakdownID]])),"",Table_Quantities[[#This Row],[Funding Code]]&amp;" - "&amp;Table_Quantities[[#This Row],[BreakdownID]])</f>
        <v>123456 - 0001 - 80</v>
      </c>
      <c r="P117" s="194">
        <v>113</v>
      </c>
      <c r="Q117" s="194" t="str">
        <f>IF(ISBLANK(Table_Quantities[[#This Row],[Funding Code]]),"","JN "&amp;INDEX(Table_Funding[#Data],MATCH(Table_Quantities[[#This Row],[Funding Code]],Table_Funding[Funding Code],0),2))</f>
        <v>JN 123456</v>
      </c>
      <c r="R117" s="195" t="str">
        <f>IF(ISBLANK(Table_Quantities[[#This Row],[Pay Item]]),"",INDEX(Table_PayItems[#Data],MATCH(Table_Quantities[[#This Row],[Pay Item]],Table_PayItems[Concentrated Name],0),ITEM_SSSP))</f>
        <v>USP</v>
      </c>
      <c r="S117" s="201"/>
      <c r="T117" s="200"/>
      <c r="U117" s="200"/>
      <c r="V117" s="193">
        <v>44</v>
      </c>
      <c r="W117" s="195" t="str">
        <f>IF(ISBLANK(Table_Quantities[[#This Row],[Pay Item]]),"",INDEX(Table_PayItems[#Data],MATCH(Table_Quantities[[#This Row],[Pay Item]],Table_PayItems[Concentrated Name],0),ITEM_DESCRIPTION))</f>
        <v>_</v>
      </c>
      <c r="X117" s="195" t="str">
        <f>IF(Table_Quantities[[#This Row],[Supplementary Description]]="","",IF(LEN(Table_Quantities[[#This Row],[Supplementary Description]])&gt;40, LEFT(Table_Quantities[[#This Row],[Supplementary Description]],40), Table_Quantities[[#This Row],[Supplementary Description]]))</f>
        <v>Permeable Runoff Structure</v>
      </c>
      <c r="Y117" s="200" t="str">
        <f>IF(LEN(Table_Quantities[[#This Row],[Supplementary Description]])&gt;40, RIGHT(Table_Quantities[[#This Row],[Supplementary Description]],LEN(Table_Quantities[[#This Row],[Supplementary Description]])-40), "")</f>
        <v/>
      </c>
      <c r="Z117"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17"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696</v>
      </c>
      <c r="AB117" s="195" t="str">
        <f>IF(MID(Table_Quantities[Item No.],4,1)="7",Table_Quantities[[#This Row],[Supplemental1]]&amp;Table_Quantities[[#This Row],[Supplemental2]],Table_Quantities[[#This Row],[Description]])</f>
        <v>Permeable Runoff Structure</v>
      </c>
      <c r="AC117"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16</v>
      </c>
      <c r="AD117" s="195" t="str">
        <f>IF(ISBLANK(Table_Quantities[[#This Row],[Funding Code]]),"",RIGHT(Table_Quantities[[#This Row],[Funding Code]],4))</f>
        <v>0001</v>
      </c>
      <c r="AE117" s="195" t="str">
        <f>IF(ISBLANK(Table_Quantities[[#This Row],[Funding Code]]),"","CAT "&amp;Table_Quantities[[#This Row],[Category]])</f>
        <v>CAT 0001</v>
      </c>
      <c r="AF117"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17" s="195">
        <f>IFERROR(FIND("%%",SUBSTITUTE(Table_Quantities[[#This Row],[Pay Item Description]]," ","%%",ML-LEN(SUBSTITUTE(LEFT(Table_Quantities[[#This Row],[Pay Item Description]],ML)," ","")))),LEN(Table_Quantities[[#This Row],[Pay Item Description]]))</f>
        <v>10</v>
      </c>
      <c r="AH117" s="195">
        <f>IFERROR(FIND("%%",SUBSTITUTE(Table_Quantities[[#This Row],[Pay Item Description]]," ","%%",Table_Quantities[[#This Row],[1]]+ML+1-LEN(SUBSTITUTE(LEFT(Table_Quantities[[#This Row],[Pay Item Description]],(Table_Quantities[[#This Row],[1]]+ML+1))," ",""))))-1,LEN(Table_Quantities[[#This Row],[Pay Item Description]]))</f>
        <v>16</v>
      </c>
      <c r="AI117" s="195">
        <f>IFERROR(FIND("%%",SUBSTITUTE(Table_Quantities[[#This Row],[Pay Item Description]]," ","%%",Table_Quantities[[#This Row],[2]]+ML+2-LEN(SUBSTITUTE(LEFT(Table_Quantities[[#This Row],[Pay Item Description]],(Table_Quantities[[#This Row],[2]]+ML+2))," ",""))))-1,LEN(Table_Quantities[[#This Row],[Pay Item Description]]))</f>
        <v>26</v>
      </c>
      <c r="AJ117" s="195">
        <f>IFERROR(FIND("%%",SUBSTITUTE(Table_Quantities[[#This Row],[Pay Item Description]]," ","%%",Table_Quantities[[#This Row],[3]]+ML+3-LEN(SUBSTITUTE(LEFT(Table_Quantities[[#This Row],[Pay Item Description]],(Table_Quantities[[#This Row],[3]]+ML+3))," ",""))))-1,LEN(Table_Quantities[[#This Row],[Pay Item Description]]))</f>
        <v>26</v>
      </c>
      <c r="AK117" s="195">
        <f>IFERROR(FIND("%%",SUBSTITUTE(Table_Quantities[[#This Row],[Pay Item Description]]," ","%%",Table_Quantities[[#This Row],[4]]+ML+4-LEN(SUBSTITUTE(LEFT(Table_Quantities[[#This Row],[Pay Item Description]],(Table_Quantities[[#This Row],[4]]+ML+4))," ",""))))-1,LEN(Table_Quantities[[#This Row],[Pay Item Description]]))</f>
        <v>26</v>
      </c>
      <c r="AL117" s="195">
        <f>IFERROR(FIND("%%",SUBSTITUTE(Table_Quantities[[#This Row],[Pay Item Description]]," ","%%",Table_Quantities[[#This Row],[5]]+ML+5-LEN(SUBSTITUTE(LEFT(Table_Quantities[[#This Row],[Pay Item Description]],(Table_Quantities[[#This Row],[5]]+ML+5))," ",""))))-1,LEN(Table_Quantities[[#This Row],[Pay Item Description]]))</f>
        <v>26</v>
      </c>
      <c r="AM117" s="195" t="str">
        <f>TRIM(MID(Table_Quantities[[#This Row],[Pay Item Description]],1,(Table_Quantities[[#This Row],[1]])))</f>
        <v>Permeable</v>
      </c>
      <c r="AN117" s="195" t="str">
        <f>TRIM(MID(Table_Quantities[[#This Row],[Pay Item Description]],Table_Quantities[[#This Row],[1]]+1,(Table_Quantities[[#This Row],[2]]-Table_Quantities[[#This Row],[1]])))</f>
        <v>Runoff</v>
      </c>
      <c r="AO117" s="195" t="str">
        <f>TRIM(MID(Table_Quantities[[#This Row],[Pay Item Description]],Table_Quantities[[#This Row],[2]]+1,(Table_Quantities[[#This Row],[3]]-Table_Quantities[[#This Row],[2]])))</f>
        <v>Structure</v>
      </c>
      <c r="AP117" s="195" t="str">
        <f>TRIM(MID(Table_Quantities[[#This Row],[Pay Item Description]],Table_Quantities[[#This Row],[3]]+1,(Table_Quantities[[#This Row],[4]]-Table_Quantities[[#This Row],[3]])))</f>
        <v/>
      </c>
      <c r="AQ117" s="195" t="str">
        <f>TRIM(MID(Table_Quantities[[#This Row],[Pay Item Description]],Table_Quantities[[#This Row],[4]]+1,(Table_Quantities[[#This Row],[5]]-Table_Quantities[[#This Row],[4]])))</f>
        <v/>
      </c>
      <c r="AR117" s="195" t="str">
        <f>TRIM(MID(Table_Quantities[[#This Row],[Pay Item Description]],Table_Quantities[[#This Row],[5]]+1,(Table_Quantities[[#This Row],[6]]-Table_Quantities[[#This Row],[5]])))</f>
        <v/>
      </c>
      <c r="AS117" s="195">
        <f>IF(ISBLANK(Table_Quantities[[#This Row],[Funding Code]]),"",INDEX(Table_Funding[#Data],MATCH(Table_Quantities[[#This Row],[Funding Code]],Table_Funding[Funding Code],0),MATCH("Bridge Number",Table_Funding[#Headers],0)))</f>
        <v>0</v>
      </c>
      <c r="AT117"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Permeable Runoff Structure</v>
      </c>
      <c r="AU117" s="197"/>
      <c r="AV117" s="197"/>
      <c r="AW117" s="204"/>
      <c r="AX117" s="204"/>
      <c r="AY117" s="204"/>
    </row>
    <row r="118" spans="1:51" s="10" customFormat="1" hidden="1" x14ac:dyDescent="0.25">
      <c r="A118" s="245"/>
      <c r="B118" s="132" t="s">
        <v>7944</v>
      </c>
      <c r="C118" s="200" t="s">
        <v>14714</v>
      </c>
      <c r="D118" s="65" t="s">
        <v>14681</v>
      </c>
      <c r="E118" s="66"/>
      <c r="F118" s="66"/>
      <c r="G118" s="65"/>
      <c r="H118" s="161" t="str">
        <f>IF(ISBLANK(Table_Quantities[[#This Row],[Pay Item]]),"",INDEX(Table_PayItems[],MATCH(Table_Quantities[[#This Row],[Pay Item]],Table_PayItems[Concentrated Name],0),ITEM_NO))</f>
        <v>2087001</v>
      </c>
      <c r="I118" s="201" t="s">
        <v>14685</v>
      </c>
      <c r="J118" s="254" t="s">
        <v>14687</v>
      </c>
      <c r="K118" s="202">
        <f>7</f>
        <v>7</v>
      </c>
      <c r="L118" s="193" t="str">
        <f>IF(ISBLANK(Table_Quantities[[#This Row],[Pay Item]]),"",INDEX(Table_PayItems[#Data],MATCH(Table_Quantities[[#This Row],[Pay Item]],Table_PayItems[Concentrated Name],0),ITEM_UNITS))</f>
        <v>Ft</v>
      </c>
      <c r="M118" s="166"/>
      <c r="N118" s="194" t="str">
        <f>IF(AND(Table_Quantities[[#This Row],[Unit Price]]&gt;0,NOT(ISBLANK(Table_Quantities[[#This Row],[QuantityCalc]]))),Table_Quantities[[#This Row],[QuantityCalc]]*Table_Quantities[[#This Row],[Unit Price]],"")</f>
        <v/>
      </c>
      <c r="O118" s="194" t="str">
        <f>IF(OR(ISBLANK(Table_Quantities[[#This Row],[Funding Code]]),ISBLANK(Table_Quantities[[#This Row],[BreakdownID]])),"",Table_Quantities[[#This Row],[Funding Code]]&amp;" - "&amp;Table_Quantities[[#This Row],[BreakdownID]])</f>
        <v>123456 - 0001 - 80</v>
      </c>
      <c r="P118" s="194">
        <v>114</v>
      </c>
      <c r="Q118" s="194" t="str">
        <f>IF(ISBLANK(Table_Quantities[[#This Row],[Funding Code]]),"","JN "&amp;INDEX(Table_Funding[#Data],MATCH(Table_Quantities[[#This Row],[Funding Code]],Table_Funding[Funding Code],0),2))</f>
        <v>JN 123456</v>
      </c>
      <c r="R118" s="195" t="str">
        <f>IF(ISBLANK(Table_Quantities[[#This Row],[Pay Item]]),"",INDEX(Table_PayItems[#Data],MATCH(Table_Quantities[[#This Row],[Pay Item]],Table_PayItems[Concentrated Name],0),ITEM_SSSP))</f>
        <v>USP</v>
      </c>
      <c r="S118" s="201"/>
      <c r="T118" s="200"/>
      <c r="U118" s="200"/>
      <c r="V118" s="193">
        <v>7</v>
      </c>
      <c r="W118" s="195" t="str">
        <f>IF(ISBLANK(Table_Quantities[[#This Row],[Pay Item]]),"",INDEX(Table_PayItems[#Data],MATCH(Table_Quantities[[#This Row],[Pay Item]],Table_PayItems[Concentrated Name],0),ITEM_DESCRIPTION))</f>
        <v>_</v>
      </c>
      <c r="X118" s="195" t="str">
        <f>IF(Table_Quantities[[#This Row],[Supplementary Description]]="","",IF(LEN(Table_Quantities[[#This Row],[Supplementary Description]])&gt;40, LEFT(Table_Quantities[[#This Row],[Supplementary Description]],40), Table_Quantities[[#This Row],[Supplementary Description]]))</f>
        <v>Permeable Runoff Structure</v>
      </c>
      <c r="Y118" s="200" t="str">
        <f>IF(LEN(Table_Quantities[[#This Row],[Supplementary Description]])&gt;40, RIGHT(Table_Quantities[[#This Row],[Supplementary Description]],LEN(Table_Quantities[[#This Row],[Supplementary Description]])-40), "")</f>
        <v/>
      </c>
      <c r="Z118"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18"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696</v>
      </c>
      <c r="AB118" s="195" t="str">
        <f>IF(MID(Table_Quantities[Item No.],4,1)="7",Table_Quantities[[#This Row],[Supplemental1]]&amp;Table_Quantities[[#This Row],[Supplemental2]],Table_Quantities[[#This Row],[Description]])</f>
        <v>Permeable Runoff Structure</v>
      </c>
      <c r="AC118"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17</v>
      </c>
      <c r="AD118" s="195" t="str">
        <f>IF(ISBLANK(Table_Quantities[[#This Row],[Funding Code]]),"",RIGHT(Table_Quantities[[#This Row],[Funding Code]],4))</f>
        <v>0001</v>
      </c>
      <c r="AE118" s="195" t="str">
        <f>IF(ISBLANK(Table_Quantities[[#This Row],[Funding Code]]),"","CAT "&amp;Table_Quantities[[#This Row],[Category]])</f>
        <v>CAT 0001</v>
      </c>
      <c r="AF118"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18" s="195">
        <f>IFERROR(FIND("%%",SUBSTITUTE(Table_Quantities[[#This Row],[Pay Item Description]]," ","%%",ML-LEN(SUBSTITUTE(LEFT(Table_Quantities[[#This Row],[Pay Item Description]],ML)," ","")))),LEN(Table_Quantities[[#This Row],[Pay Item Description]]))</f>
        <v>10</v>
      </c>
      <c r="AH118" s="195">
        <f>IFERROR(FIND("%%",SUBSTITUTE(Table_Quantities[[#This Row],[Pay Item Description]]," ","%%",Table_Quantities[[#This Row],[1]]+ML+1-LEN(SUBSTITUTE(LEFT(Table_Quantities[[#This Row],[Pay Item Description]],(Table_Quantities[[#This Row],[1]]+ML+1))," ",""))))-1,LEN(Table_Quantities[[#This Row],[Pay Item Description]]))</f>
        <v>16</v>
      </c>
      <c r="AI118" s="195">
        <f>IFERROR(FIND("%%",SUBSTITUTE(Table_Quantities[[#This Row],[Pay Item Description]]," ","%%",Table_Quantities[[#This Row],[2]]+ML+2-LEN(SUBSTITUTE(LEFT(Table_Quantities[[#This Row],[Pay Item Description]],(Table_Quantities[[#This Row],[2]]+ML+2))," ",""))))-1,LEN(Table_Quantities[[#This Row],[Pay Item Description]]))</f>
        <v>26</v>
      </c>
      <c r="AJ118" s="195">
        <f>IFERROR(FIND("%%",SUBSTITUTE(Table_Quantities[[#This Row],[Pay Item Description]]," ","%%",Table_Quantities[[#This Row],[3]]+ML+3-LEN(SUBSTITUTE(LEFT(Table_Quantities[[#This Row],[Pay Item Description]],(Table_Quantities[[#This Row],[3]]+ML+3))," ",""))))-1,LEN(Table_Quantities[[#This Row],[Pay Item Description]]))</f>
        <v>26</v>
      </c>
      <c r="AK118" s="195">
        <f>IFERROR(FIND("%%",SUBSTITUTE(Table_Quantities[[#This Row],[Pay Item Description]]," ","%%",Table_Quantities[[#This Row],[4]]+ML+4-LEN(SUBSTITUTE(LEFT(Table_Quantities[[#This Row],[Pay Item Description]],(Table_Quantities[[#This Row],[4]]+ML+4))," ",""))))-1,LEN(Table_Quantities[[#This Row],[Pay Item Description]]))</f>
        <v>26</v>
      </c>
      <c r="AL118" s="195">
        <f>IFERROR(FIND("%%",SUBSTITUTE(Table_Quantities[[#This Row],[Pay Item Description]]," ","%%",Table_Quantities[[#This Row],[5]]+ML+5-LEN(SUBSTITUTE(LEFT(Table_Quantities[[#This Row],[Pay Item Description]],(Table_Quantities[[#This Row],[5]]+ML+5))," ",""))))-1,LEN(Table_Quantities[[#This Row],[Pay Item Description]]))</f>
        <v>26</v>
      </c>
      <c r="AM118" s="195" t="str">
        <f>TRIM(MID(Table_Quantities[[#This Row],[Pay Item Description]],1,(Table_Quantities[[#This Row],[1]])))</f>
        <v>Permeable</v>
      </c>
      <c r="AN118" s="195" t="str">
        <f>TRIM(MID(Table_Quantities[[#This Row],[Pay Item Description]],Table_Quantities[[#This Row],[1]]+1,(Table_Quantities[[#This Row],[2]]-Table_Quantities[[#This Row],[1]])))</f>
        <v>Runoff</v>
      </c>
      <c r="AO118" s="195" t="str">
        <f>TRIM(MID(Table_Quantities[[#This Row],[Pay Item Description]],Table_Quantities[[#This Row],[2]]+1,(Table_Quantities[[#This Row],[3]]-Table_Quantities[[#This Row],[2]])))</f>
        <v>Structure</v>
      </c>
      <c r="AP118" s="195" t="str">
        <f>TRIM(MID(Table_Quantities[[#This Row],[Pay Item Description]],Table_Quantities[[#This Row],[3]]+1,(Table_Quantities[[#This Row],[4]]-Table_Quantities[[#This Row],[3]])))</f>
        <v/>
      </c>
      <c r="AQ118" s="195" t="str">
        <f>TRIM(MID(Table_Quantities[[#This Row],[Pay Item Description]],Table_Quantities[[#This Row],[4]]+1,(Table_Quantities[[#This Row],[5]]-Table_Quantities[[#This Row],[4]])))</f>
        <v/>
      </c>
      <c r="AR118" s="195" t="str">
        <f>TRIM(MID(Table_Quantities[[#This Row],[Pay Item Description]],Table_Quantities[[#This Row],[5]]+1,(Table_Quantities[[#This Row],[6]]-Table_Quantities[[#This Row],[5]])))</f>
        <v/>
      </c>
      <c r="AS118" s="195">
        <f>IF(ISBLANK(Table_Quantities[[#This Row],[Funding Code]]),"",INDEX(Table_Funding[#Data],MATCH(Table_Quantities[[#This Row],[Funding Code]],Table_Funding[Funding Code],0),MATCH("Bridge Number",Table_Funding[#Headers],0)))</f>
        <v>0</v>
      </c>
      <c r="AT118"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Permeable Runoff Structure</v>
      </c>
      <c r="AU118" s="197"/>
      <c r="AV118" s="197"/>
      <c r="AW118" s="204"/>
      <c r="AX118" s="204"/>
      <c r="AY118" s="204"/>
    </row>
    <row r="119" spans="1:51" s="10" customFormat="1" hidden="1" x14ac:dyDescent="0.25">
      <c r="A119" s="245"/>
      <c r="B119" s="132" t="s">
        <v>7944</v>
      </c>
      <c r="C119" s="200" t="s">
        <v>14714</v>
      </c>
      <c r="D119" s="65" t="s">
        <v>14681</v>
      </c>
      <c r="E119" s="66"/>
      <c r="F119" s="66"/>
      <c r="G119" s="65"/>
      <c r="H119" s="161" t="str">
        <f>IF(ISBLANK(Table_Quantities[[#This Row],[Pay Item]]),"",INDEX(Table_PayItems[],MATCH(Table_Quantities[[#This Row],[Pay Item]],Table_PayItems[Concentrated Name],0),ITEM_NO))</f>
        <v>2087001</v>
      </c>
      <c r="I119" s="201" t="s">
        <v>14685</v>
      </c>
      <c r="J119" s="254" t="s">
        <v>14687</v>
      </c>
      <c r="K119" s="202">
        <f>17+7+7+7</f>
        <v>38</v>
      </c>
      <c r="L119" s="193" t="str">
        <f>IF(ISBLANK(Table_Quantities[[#This Row],[Pay Item]]),"",INDEX(Table_PayItems[#Data],MATCH(Table_Quantities[[#This Row],[Pay Item]],Table_PayItems[Concentrated Name],0),ITEM_UNITS))</f>
        <v>Ft</v>
      </c>
      <c r="M119" s="166"/>
      <c r="N119" s="194" t="str">
        <f>IF(AND(Table_Quantities[[#This Row],[Unit Price]]&gt;0,NOT(ISBLANK(Table_Quantities[[#This Row],[QuantityCalc]]))),Table_Quantities[[#This Row],[QuantityCalc]]*Table_Quantities[[#This Row],[Unit Price]],"")</f>
        <v/>
      </c>
      <c r="O119" s="194" t="str">
        <f>IF(OR(ISBLANK(Table_Quantities[[#This Row],[Funding Code]]),ISBLANK(Table_Quantities[[#This Row],[BreakdownID]])),"",Table_Quantities[[#This Row],[Funding Code]]&amp;" - "&amp;Table_Quantities[[#This Row],[BreakdownID]])</f>
        <v>123456 - 0001 - 80</v>
      </c>
      <c r="P119" s="194">
        <v>115</v>
      </c>
      <c r="Q119" s="194" t="str">
        <f>IF(ISBLANK(Table_Quantities[[#This Row],[Funding Code]]),"","JN "&amp;INDEX(Table_Funding[#Data],MATCH(Table_Quantities[[#This Row],[Funding Code]],Table_Funding[Funding Code],0),2))</f>
        <v>JN 123456</v>
      </c>
      <c r="R119" s="195" t="str">
        <f>IF(ISBLANK(Table_Quantities[[#This Row],[Pay Item]]),"",INDEX(Table_PayItems[#Data],MATCH(Table_Quantities[[#This Row],[Pay Item]],Table_PayItems[Concentrated Name],0),ITEM_SSSP))</f>
        <v>USP</v>
      </c>
      <c r="S119" s="201"/>
      <c r="T119" s="200"/>
      <c r="U119" s="200"/>
      <c r="V119" s="193">
        <v>38</v>
      </c>
      <c r="W119" s="195" t="str">
        <f>IF(ISBLANK(Table_Quantities[[#This Row],[Pay Item]]),"",INDEX(Table_PayItems[#Data],MATCH(Table_Quantities[[#This Row],[Pay Item]],Table_PayItems[Concentrated Name],0),ITEM_DESCRIPTION))</f>
        <v>_</v>
      </c>
      <c r="X119" s="195" t="str">
        <f>IF(Table_Quantities[[#This Row],[Supplementary Description]]="","",IF(LEN(Table_Quantities[[#This Row],[Supplementary Description]])&gt;40, LEFT(Table_Quantities[[#This Row],[Supplementary Description]],40), Table_Quantities[[#This Row],[Supplementary Description]]))</f>
        <v>Permeable Runoff Structure</v>
      </c>
      <c r="Y119" s="200" t="str">
        <f>IF(LEN(Table_Quantities[[#This Row],[Supplementary Description]])&gt;40, RIGHT(Table_Quantities[[#This Row],[Supplementary Description]],LEN(Table_Quantities[[#This Row],[Supplementary Description]])-40), "")</f>
        <v/>
      </c>
      <c r="Z119"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19"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696</v>
      </c>
      <c r="AB119" s="195" t="str">
        <f>IF(MID(Table_Quantities[Item No.],4,1)="7",Table_Quantities[[#This Row],[Supplemental1]]&amp;Table_Quantities[[#This Row],[Supplemental2]],Table_Quantities[[#This Row],[Description]])</f>
        <v>Permeable Runoff Structure</v>
      </c>
      <c r="AC119"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18</v>
      </c>
      <c r="AD119" s="195" t="str">
        <f>IF(ISBLANK(Table_Quantities[[#This Row],[Funding Code]]),"",RIGHT(Table_Quantities[[#This Row],[Funding Code]],4))</f>
        <v>0001</v>
      </c>
      <c r="AE119" s="195" t="str">
        <f>IF(ISBLANK(Table_Quantities[[#This Row],[Funding Code]]),"","CAT "&amp;Table_Quantities[[#This Row],[Category]])</f>
        <v>CAT 0001</v>
      </c>
      <c r="AF119"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19" s="195">
        <f>IFERROR(FIND("%%",SUBSTITUTE(Table_Quantities[[#This Row],[Pay Item Description]]," ","%%",ML-LEN(SUBSTITUTE(LEFT(Table_Quantities[[#This Row],[Pay Item Description]],ML)," ","")))),LEN(Table_Quantities[[#This Row],[Pay Item Description]]))</f>
        <v>10</v>
      </c>
      <c r="AH119" s="195">
        <f>IFERROR(FIND("%%",SUBSTITUTE(Table_Quantities[[#This Row],[Pay Item Description]]," ","%%",Table_Quantities[[#This Row],[1]]+ML+1-LEN(SUBSTITUTE(LEFT(Table_Quantities[[#This Row],[Pay Item Description]],(Table_Quantities[[#This Row],[1]]+ML+1))," ",""))))-1,LEN(Table_Quantities[[#This Row],[Pay Item Description]]))</f>
        <v>16</v>
      </c>
      <c r="AI119" s="195">
        <f>IFERROR(FIND("%%",SUBSTITUTE(Table_Quantities[[#This Row],[Pay Item Description]]," ","%%",Table_Quantities[[#This Row],[2]]+ML+2-LEN(SUBSTITUTE(LEFT(Table_Quantities[[#This Row],[Pay Item Description]],(Table_Quantities[[#This Row],[2]]+ML+2))," ",""))))-1,LEN(Table_Quantities[[#This Row],[Pay Item Description]]))</f>
        <v>26</v>
      </c>
      <c r="AJ119" s="195">
        <f>IFERROR(FIND("%%",SUBSTITUTE(Table_Quantities[[#This Row],[Pay Item Description]]," ","%%",Table_Quantities[[#This Row],[3]]+ML+3-LEN(SUBSTITUTE(LEFT(Table_Quantities[[#This Row],[Pay Item Description]],(Table_Quantities[[#This Row],[3]]+ML+3))," ",""))))-1,LEN(Table_Quantities[[#This Row],[Pay Item Description]]))</f>
        <v>26</v>
      </c>
      <c r="AK119" s="195">
        <f>IFERROR(FIND("%%",SUBSTITUTE(Table_Quantities[[#This Row],[Pay Item Description]]," ","%%",Table_Quantities[[#This Row],[4]]+ML+4-LEN(SUBSTITUTE(LEFT(Table_Quantities[[#This Row],[Pay Item Description]],(Table_Quantities[[#This Row],[4]]+ML+4))," ",""))))-1,LEN(Table_Quantities[[#This Row],[Pay Item Description]]))</f>
        <v>26</v>
      </c>
      <c r="AL119" s="195">
        <f>IFERROR(FIND("%%",SUBSTITUTE(Table_Quantities[[#This Row],[Pay Item Description]]," ","%%",Table_Quantities[[#This Row],[5]]+ML+5-LEN(SUBSTITUTE(LEFT(Table_Quantities[[#This Row],[Pay Item Description]],(Table_Quantities[[#This Row],[5]]+ML+5))," ",""))))-1,LEN(Table_Quantities[[#This Row],[Pay Item Description]]))</f>
        <v>26</v>
      </c>
      <c r="AM119" s="195" t="str">
        <f>TRIM(MID(Table_Quantities[[#This Row],[Pay Item Description]],1,(Table_Quantities[[#This Row],[1]])))</f>
        <v>Permeable</v>
      </c>
      <c r="AN119" s="195" t="str">
        <f>TRIM(MID(Table_Quantities[[#This Row],[Pay Item Description]],Table_Quantities[[#This Row],[1]]+1,(Table_Quantities[[#This Row],[2]]-Table_Quantities[[#This Row],[1]])))</f>
        <v>Runoff</v>
      </c>
      <c r="AO119" s="195" t="str">
        <f>TRIM(MID(Table_Quantities[[#This Row],[Pay Item Description]],Table_Quantities[[#This Row],[2]]+1,(Table_Quantities[[#This Row],[3]]-Table_Quantities[[#This Row],[2]])))</f>
        <v>Structure</v>
      </c>
      <c r="AP119" s="195" t="str">
        <f>TRIM(MID(Table_Quantities[[#This Row],[Pay Item Description]],Table_Quantities[[#This Row],[3]]+1,(Table_Quantities[[#This Row],[4]]-Table_Quantities[[#This Row],[3]])))</f>
        <v/>
      </c>
      <c r="AQ119" s="195" t="str">
        <f>TRIM(MID(Table_Quantities[[#This Row],[Pay Item Description]],Table_Quantities[[#This Row],[4]]+1,(Table_Quantities[[#This Row],[5]]-Table_Quantities[[#This Row],[4]])))</f>
        <v/>
      </c>
      <c r="AR119" s="195" t="str">
        <f>TRIM(MID(Table_Quantities[[#This Row],[Pay Item Description]],Table_Quantities[[#This Row],[5]]+1,(Table_Quantities[[#This Row],[6]]-Table_Quantities[[#This Row],[5]])))</f>
        <v/>
      </c>
      <c r="AS119" s="195">
        <f>IF(ISBLANK(Table_Quantities[[#This Row],[Funding Code]]),"",INDEX(Table_Funding[#Data],MATCH(Table_Quantities[[#This Row],[Funding Code]],Table_Funding[Funding Code],0),MATCH("Bridge Number",Table_Funding[#Headers],0)))</f>
        <v>0</v>
      </c>
      <c r="AT119"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Permeable Runoff Structure</v>
      </c>
      <c r="AU119" s="197"/>
      <c r="AV119" s="197"/>
      <c r="AW119" s="204"/>
      <c r="AX119" s="204"/>
      <c r="AY119" s="204"/>
    </row>
    <row r="120" spans="1:51" s="10" customFormat="1" x14ac:dyDescent="0.25">
      <c r="A120" s="245"/>
      <c r="B120" s="132" t="s">
        <v>7944</v>
      </c>
      <c r="C120" s="200" t="s">
        <v>14714</v>
      </c>
      <c r="D120" s="65"/>
      <c r="E120" s="66" t="s">
        <v>14640</v>
      </c>
      <c r="F120" s="66" t="s">
        <v>14670</v>
      </c>
      <c r="G120" s="65"/>
      <c r="H120" s="161" t="str">
        <f>IF(ISBLANK(Table_Quantities[[#This Row],[Pay Item]]),"",INDEX(Table_PayItems[],MATCH(Table_Quantities[[#This Row],[Pay Item]],Table_PayItems[Concentrated Name],0),ITEM_NO))</f>
        <v>8020050</v>
      </c>
      <c r="I120" s="201" t="s">
        <v>14689</v>
      </c>
      <c r="J120" s="254"/>
      <c r="K120" s="202">
        <v>55</v>
      </c>
      <c r="L120" s="193" t="str">
        <f>IF(ISBLANK(Table_Quantities[[#This Row],[Pay Item]]),"",INDEX(Table_PayItems[#Data],MATCH(Table_Quantities[[#This Row],[Pay Item]],Table_PayItems[Concentrated Name],0),ITEM_UNITS))</f>
        <v>Ft</v>
      </c>
      <c r="M120" s="166"/>
      <c r="N120" s="194" t="str">
        <f>IF(AND(Table_Quantities[[#This Row],[Unit Price]]&gt;0,NOT(ISBLANK(Table_Quantities[[#This Row],[QuantityCalc]]))),Table_Quantities[[#This Row],[QuantityCalc]]*Table_Quantities[[#This Row],[Unit Price]],"")</f>
        <v/>
      </c>
      <c r="O120" s="194" t="str">
        <f>IF(OR(ISBLANK(Table_Quantities[[#This Row],[Funding Code]]),ISBLANK(Table_Quantities[[#This Row],[BreakdownID]])),"",Table_Quantities[[#This Row],[Funding Code]]&amp;" - "&amp;Table_Quantities[[#This Row],[BreakdownID]])</f>
        <v>123456 - 0001 - 80</v>
      </c>
      <c r="P120" s="194">
        <v>116</v>
      </c>
      <c r="Q120" s="194" t="str">
        <f>IF(ISBLANK(Table_Quantities[[#This Row],[Funding Code]]),"","JN "&amp;INDEX(Table_Funding[#Data],MATCH(Table_Quantities[[#This Row],[Funding Code]],Table_Funding[Funding Code],0),2))</f>
        <v>JN 123456</v>
      </c>
      <c r="R120" s="195" t="str">
        <f>IF(ISBLANK(Table_Quantities[[#This Row],[Pay Item]]),"",INDEX(Table_PayItems[#Data],MATCH(Table_Quantities[[#This Row],[Pay Item]],Table_PayItems[Concentrated Name],0),ITEM_SSSP))</f>
        <v>604A or B</v>
      </c>
      <c r="S120" s="201"/>
      <c r="T120" s="200"/>
      <c r="U120" s="200"/>
      <c r="V120" s="193">
        <v>55</v>
      </c>
      <c r="W120" s="195" t="str">
        <f>IF(ISBLANK(Table_Quantities[[#This Row],[Pay Item]]),"",INDEX(Table_PayItems[#Data],MATCH(Table_Quantities[[#This Row],[Pay Item]],Table_PayItems[Concentrated Name],0),ITEM_DESCRIPTION))</f>
        <v>Driveway Opening, Conc, Det M</v>
      </c>
      <c r="X120" s="195" t="str">
        <f>IF(Table_Quantities[[#This Row],[Supplementary Description]]="","",IF(LEN(Table_Quantities[[#This Row],[Supplementary Description]])&gt;40, LEFT(Table_Quantities[[#This Row],[Supplementary Description]],40), Table_Quantities[[#This Row],[Supplementary Description]]))</f>
        <v/>
      </c>
      <c r="Y120" s="200" t="str">
        <f>IF(LEN(Table_Quantities[[#This Row],[Supplementary Description]])&gt;40, RIGHT(Table_Quantities[[#This Row],[Supplementary Description]],LEN(Table_Quantities[[#This Row],[Supplementary Description]])-40), "")</f>
        <v/>
      </c>
      <c r="Z120"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20"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113</v>
      </c>
      <c r="AB120" s="195" t="str">
        <f>IF(MID(Table_Quantities[Item No.],4,1)="7",Table_Quantities[[#This Row],[Supplemental1]]&amp;Table_Quantities[[#This Row],[Supplemental2]],Table_Quantities[[#This Row],[Description]])</f>
        <v>Driveway Opening, Conc, Det M</v>
      </c>
      <c r="AC120"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120" s="195" t="str">
        <f>IF(ISBLANK(Table_Quantities[[#This Row],[Funding Code]]),"",RIGHT(Table_Quantities[[#This Row],[Funding Code]],4))</f>
        <v>0001</v>
      </c>
      <c r="AE120" s="195" t="str">
        <f>IF(ISBLANK(Table_Quantities[[#This Row],[Funding Code]]),"","CAT "&amp;Table_Quantities[[#This Row],[Category]])</f>
        <v>CAT 0001</v>
      </c>
      <c r="AF120"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20" s="195">
        <f>IFERROR(FIND("%%",SUBSTITUTE(Table_Quantities[[#This Row],[Pay Item Description]]," ","%%",ML-LEN(SUBSTITUTE(LEFT(Table_Quantities[[#This Row],[Pay Item Description]],ML)," ","")))),LEN(Table_Quantities[[#This Row],[Pay Item Description]]))</f>
        <v>9</v>
      </c>
      <c r="AH120" s="195">
        <f>IFERROR(FIND("%%",SUBSTITUTE(Table_Quantities[[#This Row],[Pay Item Description]]," ","%%",Table_Quantities[[#This Row],[1]]+ML+1-LEN(SUBSTITUTE(LEFT(Table_Quantities[[#This Row],[Pay Item Description]],(Table_Quantities[[#This Row],[1]]+ML+1))," ",""))))-1,LEN(Table_Quantities[[#This Row],[Pay Item Description]]))</f>
        <v>23</v>
      </c>
      <c r="AI120" s="195">
        <f>IFERROR(FIND("%%",SUBSTITUTE(Table_Quantities[[#This Row],[Pay Item Description]]," ","%%",Table_Quantities[[#This Row],[2]]+ML+2-LEN(SUBSTITUTE(LEFT(Table_Quantities[[#This Row],[Pay Item Description]],(Table_Quantities[[#This Row],[2]]+ML+2))," ",""))))-1,LEN(Table_Quantities[[#This Row],[Pay Item Description]]))</f>
        <v>29</v>
      </c>
      <c r="AJ120" s="195">
        <f>IFERROR(FIND("%%",SUBSTITUTE(Table_Quantities[[#This Row],[Pay Item Description]]," ","%%",Table_Quantities[[#This Row],[3]]+ML+3-LEN(SUBSTITUTE(LEFT(Table_Quantities[[#This Row],[Pay Item Description]],(Table_Quantities[[#This Row],[3]]+ML+3))," ",""))))-1,LEN(Table_Quantities[[#This Row],[Pay Item Description]]))</f>
        <v>29</v>
      </c>
      <c r="AK120" s="195">
        <f>IFERROR(FIND("%%",SUBSTITUTE(Table_Quantities[[#This Row],[Pay Item Description]]," ","%%",Table_Quantities[[#This Row],[4]]+ML+4-LEN(SUBSTITUTE(LEFT(Table_Quantities[[#This Row],[Pay Item Description]],(Table_Quantities[[#This Row],[4]]+ML+4))," ",""))))-1,LEN(Table_Quantities[[#This Row],[Pay Item Description]]))</f>
        <v>29</v>
      </c>
      <c r="AL120" s="195">
        <f>IFERROR(FIND("%%",SUBSTITUTE(Table_Quantities[[#This Row],[Pay Item Description]]," ","%%",Table_Quantities[[#This Row],[5]]+ML+5-LEN(SUBSTITUTE(LEFT(Table_Quantities[[#This Row],[Pay Item Description]],(Table_Quantities[[#This Row],[5]]+ML+5))," ",""))))-1,LEN(Table_Quantities[[#This Row],[Pay Item Description]]))</f>
        <v>29</v>
      </c>
      <c r="AM120" s="195" t="str">
        <f>TRIM(MID(Table_Quantities[[#This Row],[Pay Item Description]],1,(Table_Quantities[[#This Row],[1]])))</f>
        <v>Driveway</v>
      </c>
      <c r="AN120" s="195" t="str">
        <f>TRIM(MID(Table_Quantities[[#This Row],[Pay Item Description]],Table_Quantities[[#This Row],[1]]+1,(Table_Quantities[[#This Row],[2]]-Table_Quantities[[#This Row],[1]])))</f>
        <v>Opening, Conc,</v>
      </c>
      <c r="AO120" s="195" t="str">
        <f>TRIM(MID(Table_Quantities[[#This Row],[Pay Item Description]],Table_Quantities[[#This Row],[2]]+1,(Table_Quantities[[#This Row],[3]]-Table_Quantities[[#This Row],[2]])))</f>
        <v>Det M</v>
      </c>
      <c r="AP120" s="195" t="str">
        <f>TRIM(MID(Table_Quantities[[#This Row],[Pay Item Description]],Table_Quantities[[#This Row],[3]]+1,(Table_Quantities[[#This Row],[4]]-Table_Quantities[[#This Row],[3]])))</f>
        <v/>
      </c>
      <c r="AQ120" s="195" t="str">
        <f>TRIM(MID(Table_Quantities[[#This Row],[Pay Item Description]],Table_Quantities[[#This Row],[4]]+1,(Table_Quantities[[#This Row],[5]]-Table_Quantities[[#This Row],[4]])))</f>
        <v/>
      </c>
      <c r="AR120" s="195" t="str">
        <f>TRIM(MID(Table_Quantities[[#This Row],[Pay Item Description]],Table_Quantities[[#This Row],[5]]+1,(Table_Quantities[[#This Row],[6]]-Table_Quantities[[#This Row],[5]])))</f>
        <v/>
      </c>
      <c r="AS120" s="195">
        <f>IF(ISBLANK(Table_Quantities[[#This Row],[Funding Code]]),"",INDEX(Table_Funding[#Data],MATCH(Table_Quantities[[#This Row],[Funding Code]],Table_Funding[Funding Code],0),MATCH("Bridge Number",Table_Funding[#Headers],0)))</f>
        <v>0</v>
      </c>
      <c r="AT120"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Driveway Opening, Conc, Det M</v>
      </c>
      <c r="AU120" s="197"/>
      <c r="AV120" s="197"/>
      <c r="AW120" s="204"/>
      <c r="AX120" s="204"/>
      <c r="AY120" s="204"/>
    </row>
    <row r="121" spans="1:51" s="10" customFormat="1" hidden="1" x14ac:dyDescent="0.25">
      <c r="A121" s="245"/>
      <c r="B121" s="132" t="s">
        <v>7944</v>
      </c>
      <c r="C121" s="200" t="s">
        <v>14714</v>
      </c>
      <c r="D121" s="65" t="s">
        <v>14576</v>
      </c>
      <c r="E121" s="66" t="s">
        <v>14576</v>
      </c>
      <c r="F121" s="66" t="s">
        <v>14690</v>
      </c>
      <c r="G121" s="65"/>
      <c r="H121" s="161" t="str">
        <f>IF(ISBLANK(Table_Quantities[[#This Row],[Pay Item]]),"",INDEX(Table_PayItems[],MATCH(Table_Quantities[[#This Row],[Pay Item]],Table_PayItems[Concentrated Name],0),ITEM_NO))</f>
        <v>4010012</v>
      </c>
      <c r="I121" s="201" t="s">
        <v>14691</v>
      </c>
      <c r="J121" s="254"/>
      <c r="K121" s="202">
        <v>1</v>
      </c>
      <c r="L121" s="193" t="str">
        <f>IF(ISBLANK(Table_Quantities[[#This Row],[Pay Item]]),"",INDEX(Table_PayItems[#Data],MATCH(Table_Quantities[[#This Row],[Pay Item]],Table_PayItems[Concentrated Name],0),ITEM_UNITS))</f>
        <v>Ea</v>
      </c>
      <c r="M121" s="166"/>
      <c r="N121" s="194" t="str">
        <f>IF(AND(Table_Quantities[[#This Row],[Unit Price]]&gt;0,NOT(ISBLANK(Table_Quantities[[#This Row],[QuantityCalc]]))),Table_Quantities[[#This Row],[QuantityCalc]]*Table_Quantities[[#This Row],[Unit Price]],"")</f>
        <v/>
      </c>
      <c r="O121" s="194" t="str">
        <f>IF(OR(ISBLANK(Table_Quantities[[#This Row],[Funding Code]]),ISBLANK(Table_Quantities[[#This Row],[BreakdownID]])),"",Table_Quantities[[#This Row],[Funding Code]]&amp;" - "&amp;Table_Quantities[[#This Row],[BreakdownID]])</f>
        <v>123456 - 0001 - 80</v>
      </c>
      <c r="P121" s="194">
        <v>117</v>
      </c>
      <c r="Q121" s="194" t="str">
        <f>IF(ISBLANK(Table_Quantities[[#This Row],[Funding Code]]),"","JN "&amp;INDEX(Table_Funding[#Data],MATCH(Table_Quantities[[#This Row],[Funding Code]],Table_Funding[Funding Code],0),2))</f>
        <v>JN 123456</v>
      </c>
      <c r="R121" s="195" t="str">
        <f>IF(ISBLANK(Table_Quantities[[#This Row],[Pay Item]]),"",INDEX(Table_PayItems[#Data],MATCH(Table_Quantities[[#This Row],[Pay Item]],Table_PayItems[Concentrated Name],0),ITEM_SSSP))</f>
        <v>401B, C</v>
      </c>
      <c r="S121" s="201"/>
      <c r="T121" s="200"/>
      <c r="U121" s="200"/>
      <c r="V121" s="193">
        <v>1</v>
      </c>
      <c r="W121" s="195" t="str">
        <f>IF(ISBLANK(Table_Quantities[[#This Row],[Pay Item]]),"",INDEX(Table_PayItems[#Data],MATCH(Table_Quantities[[#This Row],[Pay Item]],Table_PayItems[Concentrated Name],0),ITEM_DESCRIPTION))</f>
        <v>Culv End Sect, 12 inch</v>
      </c>
      <c r="X121" s="195" t="str">
        <f>IF(Table_Quantities[[#This Row],[Supplementary Description]]="","",IF(LEN(Table_Quantities[[#This Row],[Supplementary Description]])&gt;40, LEFT(Table_Quantities[[#This Row],[Supplementary Description]],40), Table_Quantities[[#This Row],[Supplementary Description]]))</f>
        <v/>
      </c>
      <c r="Y121" s="200" t="str">
        <f>IF(LEN(Table_Quantities[[#This Row],[Supplementary Description]])&gt;40, RIGHT(Table_Quantities[[#This Row],[Supplementary Description]],LEN(Table_Quantities[[#This Row],[Supplementary Description]])-40), "")</f>
        <v/>
      </c>
      <c r="Z121"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21"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3</v>
      </c>
      <c r="AB121" s="195" t="str">
        <f>IF(MID(Table_Quantities[Item No.],4,1)="7",Table_Quantities[[#This Row],[Supplemental1]]&amp;Table_Quantities[[#This Row],[Supplemental2]],Table_Quantities[[#This Row],[Description]])</f>
        <v>Culv End Sect, 12 inch</v>
      </c>
      <c r="AC121"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121" s="195" t="str">
        <f>IF(ISBLANK(Table_Quantities[[#This Row],[Funding Code]]),"",RIGHT(Table_Quantities[[#This Row],[Funding Code]],4))</f>
        <v>0001</v>
      </c>
      <c r="AE121" s="195" t="str">
        <f>IF(ISBLANK(Table_Quantities[[#This Row],[Funding Code]]),"","CAT "&amp;Table_Quantities[[#This Row],[Category]])</f>
        <v>CAT 0001</v>
      </c>
      <c r="AF121"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21" s="195">
        <f>IFERROR(FIND("%%",SUBSTITUTE(Table_Quantities[[#This Row],[Pay Item Description]]," ","%%",ML-LEN(SUBSTITUTE(LEFT(Table_Quantities[[#This Row],[Pay Item Description]],ML)," ","")))),LEN(Table_Quantities[[#This Row],[Pay Item Description]]))</f>
        <v>15</v>
      </c>
      <c r="AH121" s="195">
        <f>IFERROR(FIND("%%",SUBSTITUTE(Table_Quantities[[#This Row],[Pay Item Description]]," ","%%",Table_Quantities[[#This Row],[1]]+ML+1-LEN(SUBSTITUTE(LEFT(Table_Quantities[[#This Row],[Pay Item Description]],(Table_Quantities[[#This Row],[1]]+ML+1))," ",""))))-1,LEN(Table_Quantities[[#This Row],[Pay Item Description]]))</f>
        <v>22</v>
      </c>
      <c r="AI121" s="195">
        <f>IFERROR(FIND("%%",SUBSTITUTE(Table_Quantities[[#This Row],[Pay Item Description]]," ","%%",Table_Quantities[[#This Row],[2]]+ML+2-LEN(SUBSTITUTE(LEFT(Table_Quantities[[#This Row],[Pay Item Description]],(Table_Quantities[[#This Row],[2]]+ML+2))," ",""))))-1,LEN(Table_Quantities[[#This Row],[Pay Item Description]]))</f>
        <v>22</v>
      </c>
      <c r="AJ121" s="195">
        <f>IFERROR(FIND("%%",SUBSTITUTE(Table_Quantities[[#This Row],[Pay Item Description]]," ","%%",Table_Quantities[[#This Row],[3]]+ML+3-LEN(SUBSTITUTE(LEFT(Table_Quantities[[#This Row],[Pay Item Description]],(Table_Quantities[[#This Row],[3]]+ML+3))," ",""))))-1,LEN(Table_Quantities[[#This Row],[Pay Item Description]]))</f>
        <v>22</v>
      </c>
      <c r="AK121" s="195">
        <f>IFERROR(FIND("%%",SUBSTITUTE(Table_Quantities[[#This Row],[Pay Item Description]]," ","%%",Table_Quantities[[#This Row],[4]]+ML+4-LEN(SUBSTITUTE(LEFT(Table_Quantities[[#This Row],[Pay Item Description]],(Table_Quantities[[#This Row],[4]]+ML+4))," ",""))))-1,LEN(Table_Quantities[[#This Row],[Pay Item Description]]))</f>
        <v>22</v>
      </c>
      <c r="AL121" s="195">
        <f>IFERROR(FIND("%%",SUBSTITUTE(Table_Quantities[[#This Row],[Pay Item Description]]," ","%%",Table_Quantities[[#This Row],[5]]+ML+5-LEN(SUBSTITUTE(LEFT(Table_Quantities[[#This Row],[Pay Item Description]],(Table_Quantities[[#This Row],[5]]+ML+5))," ",""))))-1,LEN(Table_Quantities[[#This Row],[Pay Item Description]]))</f>
        <v>22</v>
      </c>
      <c r="AM121" s="195" t="str">
        <f>TRIM(MID(Table_Quantities[[#This Row],[Pay Item Description]],1,(Table_Quantities[[#This Row],[1]])))</f>
        <v>Culv End Sect,</v>
      </c>
      <c r="AN121" s="195" t="str">
        <f>TRIM(MID(Table_Quantities[[#This Row],[Pay Item Description]],Table_Quantities[[#This Row],[1]]+1,(Table_Quantities[[#This Row],[2]]-Table_Quantities[[#This Row],[1]])))</f>
        <v>12 inch</v>
      </c>
      <c r="AO121" s="195" t="str">
        <f>TRIM(MID(Table_Quantities[[#This Row],[Pay Item Description]],Table_Quantities[[#This Row],[2]]+1,(Table_Quantities[[#This Row],[3]]-Table_Quantities[[#This Row],[2]])))</f>
        <v/>
      </c>
      <c r="AP121" s="195" t="str">
        <f>TRIM(MID(Table_Quantities[[#This Row],[Pay Item Description]],Table_Quantities[[#This Row],[3]]+1,(Table_Quantities[[#This Row],[4]]-Table_Quantities[[#This Row],[3]])))</f>
        <v/>
      </c>
      <c r="AQ121" s="195" t="str">
        <f>TRIM(MID(Table_Quantities[[#This Row],[Pay Item Description]],Table_Quantities[[#This Row],[4]]+1,(Table_Quantities[[#This Row],[5]]-Table_Quantities[[#This Row],[4]])))</f>
        <v/>
      </c>
      <c r="AR121" s="195" t="str">
        <f>TRIM(MID(Table_Quantities[[#This Row],[Pay Item Description]],Table_Quantities[[#This Row],[5]]+1,(Table_Quantities[[#This Row],[6]]-Table_Quantities[[#This Row],[5]])))</f>
        <v/>
      </c>
      <c r="AS121" s="195">
        <f>IF(ISBLANK(Table_Quantities[[#This Row],[Funding Code]]),"",INDEX(Table_Funding[#Data],MATCH(Table_Quantities[[#This Row],[Funding Code]],Table_Funding[Funding Code],0),MATCH("Bridge Number",Table_Funding[#Headers],0)))</f>
        <v>0</v>
      </c>
      <c r="AT121"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Culv End Sect, 12 inch</v>
      </c>
      <c r="AU121" s="197"/>
      <c r="AV121" s="197"/>
      <c r="AW121" s="204"/>
      <c r="AX121" s="204"/>
      <c r="AY121" s="204"/>
    </row>
    <row r="122" spans="1:51" s="10" customFormat="1" x14ac:dyDescent="0.25">
      <c r="A122" s="245"/>
      <c r="B122" s="132" t="s">
        <v>7944</v>
      </c>
      <c r="C122" s="200" t="s">
        <v>14714</v>
      </c>
      <c r="D122" s="65"/>
      <c r="E122" s="66" t="s">
        <v>14640</v>
      </c>
      <c r="F122" s="66" t="s">
        <v>14673</v>
      </c>
      <c r="G122" s="65"/>
      <c r="H122" s="161" t="str">
        <f>IF(ISBLANK(Table_Quantities[[#This Row],[Pay Item]]),"",INDEX(Table_PayItems[],MATCH(Table_Quantities[[#This Row],[Pay Item]],Table_PayItems[Concentrated Name],0),ITEM_NO))</f>
        <v>3020016</v>
      </c>
      <c r="I122" s="201" t="s">
        <v>14680</v>
      </c>
      <c r="J122" s="254"/>
      <c r="K122" s="202">
        <v>68.56</v>
      </c>
      <c r="L122" s="193" t="str">
        <f>IF(ISBLANK(Table_Quantities[[#This Row],[Pay Item]]),"",INDEX(Table_PayItems[#Data],MATCH(Table_Quantities[[#This Row],[Pay Item]],Table_PayItems[Concentrated Name],0),ITEM_UNITS))</f>
        <v>Syd</v>
      </c>
      <c r="M122" s="166"/>
      <c r="N122" s="194" t="str">
        <f>IF(AND(Table_Quantities[[#This Row],[Unit Price]]&gt;0,NOT(ISBLANK(Table_Quantities[[#This Row],[QuantityCalc]]))),Table_Quantities[[#This Row],[QuantityCalc]]*Table_Quantities[[#This Row],[Unit Price]],"")</f>
        <v/>
      </c>
      <c r="O122" s="194" t="str">
        <f>IF(OR(ISBLANK(Table_Quantities[[#This Row],[Funding Code]]),ISBLANK(Table_Quantities[[#This Row],[BreakdownID]])),"",Table_Quantities[[#This Row],[Funding Code]]&amp;" - "&amp;Table_Quantities[[#This Row],[BreakdownID]])</f>
        <v>123456 - 0001 - 80</v>
      </c>
      <c r="P122" s="194">
        <v>118</v>
      </c>
      <c r="Q122" s="194" t="str">
        <f>IF(ISBLANK(Table_Quantities[[#This Row],[Funding Code]]),"","JN "&amp;INDEX(Table_Funding[#Data],MATCH(Table_Quantities[[#This Row],[Funding Code]],Table_Funding[Funding Code],0),2))</f>
        <v>JN 123456</v>
      </c>
      <c r="R122" s="195" t="str">
        <f>IF(ISBLANK(Table_Quantities[[#This Row],[Pay Item]]),"",INDEX(Table_PayItems[#Data],MATCH(Table_Quantities[[#This Row],[Pay Item]],Table_PayItems[Concentrated Name],0),ITEM_SSSP))</f>
        <v>902C</v>
      </c>
      <c r="S122" s="201"/>
      <c r="T122" s="200"/>
      <c r="U122" s="200"/>
      <c r="V122" s="193">
        <v>69</v>
      </c>
      <c r="W122" s="195" t="str">
        <f>IF(ISBLANK(Table_Quantities[[#This Row],[Pay Item]]),"",INDEX(Table_PayItems[#Data],MATCH(Table_Quantities[[#This Row],[Pay Item]],Table_PayItems[Concentrated Name],0),ITEM_DESCRIPTION))</f>
        <v>Aggregate Base, 6 inch</v>
      </c>
      <c r="X122" s="195" t="str">
        <f>IF(Table_Quantities[[#This Row],[Supplementary Description]]="","",IF(LEN(Table_Quantities[[#This Row],[Supplementary Description]])&gt;40, LEFT(Table_Quantities[[#This Row],[Supplementary Description]],40), Table_Quantities[[#This Row],[Supplementary Description]]))</f>
        <v/>
      </c>
      <c r="Y122" s="200" t="str">
        <f>IF(LEN(Table_Quantities[[#This Row],[Supplementary Description]])&gt;40, RIGHT(Table_Quantities[[#This Row],[Supplementary Description]],LEN(Table_Quantities[[#This Row],[Supplementary Description]])-40), "")</f>
        <v/>
      </c>
      <c r="Z122"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22"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22" s="195" t="str">
        <f>IF(MID(Table_Quantities[Item No.],4,1)="7",Table_Quantities[[#This Row],[Supplemental1]]&amp;Table_Quantities[[#This Row],[Supplemental2]],Table_Quantities[[#This Row],[Description]])</f>
        <v>Aggregate Base, 6 inch</v>
      </c>
      <c r="AC122"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3</v>
      </c>
      <c r="AD122" s="195" t="str">
        <f>IF(ISBLANK(Table_Quantities[[#This Row],[Funding Code]]),"",RIGHT(Table_Quantities[[#This Row],[Funding Code]],4))</f>
        <v>0001</v>
      </c>
      <c r="AE122" s="195" t="str">
        <f>IF(ISBLANK(Table_Quantities[[#This Row],[Funding Code]]),"","CAT "&amp;Table_Quantities[[#This Row],[Category]])</f>
        <v>CAT 0001</v>
      </c>
      <c r="AF122"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22" s="195">
        <f>IFERROR(FIND("%%",SUBSTITUTE(Table_Quantities[[#This Row],[Pay Item Description]]," ","%%",ML-LEN(SUBSTITUTE(LEFT(Table_Quantities[[#This Row],[Pay Item Description]],ML)," ","")))),LEN(Table_Quantities[[#This Row],[Pay Item Description]]))</f>
        <v>10</v>
      </c>
      <c r="AH122" s="195">
        <f>IFERROR(FIND("%%",SUBSTITUTE(Table_Quantities[[#This Row],[Pay Item Description]]," ","%%",Table_Quantities[[#This Row],[1]]+ML+1-LEN(SUBSTITUTE(LEFT(Table_Quantities[[#This Row],[Pay Item Description]],(Table_Quantities[[#This Row],[1]]+ML+1))," ",""))))-1,LEN(Table_Quantities[[#This Row],[Pay Item Description]]))</f>
        <v>22</v>
      </c>
      <c r="AI122" s="195">
        <f>IFERROR(FIND("%%",SUBSTITUTE(Table_Quantities[[#This Row],[Pay Item Description]]," ","%%",Table_Quantities[[#This Row],[2]]+ML+2-LEN(SUBSTITUTE(LEFT(Table_Quantities[[#This Row],[Pay Item Description]],(Table_Quantities[[#This Row],[2]]+ML+2))," ",""))))-1,LEN(Table_Quantities[[#This Row],[Pay Item Description]]))</f>
        <v>22</v>
      </c>
      <c r="AJ122" s="195">
        <f>IFERROR(FIND("%%",SUBSTITUTE(Table_Quantities[[#This Row],[Pay Item Description]]," ","%%",Table_Quantities[[#This Row],[3]]+ML+3-LEN(SUBSTITUTE(LEFT(Table_Quantities[[#This Row],[Pay Item Description]],(Table_Quantities[[#This Row],[3]]+ML+3))," ",""))))-1,LEN(Table_Quantities[[#This Row],[Pay Item Description]]))</f>
        <v>22</v>
      </c>
      <c r="AK122" s="195">
        <f>IFERROR(FIND("%%",SUBSTITUTE(Table_Quantities[[#This Row],[Pay Item Description]]," ","%%",Table_Quantities[[#This Row],[4]]+ML+4-LEN(SUBSTITUTE(LEFT(Table_Quantities[[#This Row],[Pay Item Description]],(Table_Quantities[[#This Row],[4]]+ML+4))," ",""))))-1,LEN(Table_Quantities[[#This Row],[Pay Item Description]]))</f>
        <v>22</v>
      </c>
      <c r="AL122" s="195">
        <f>IFERROR(FIND("%%",SUBSTITUTE(Table_Quantities[[#This Row],[Pay Item Description]]," ","%%",Table_Quantities[[#This Row],[5]]+ML+5-LEN(SUBSTITUTE(LEFT(Table_Quantities[[#This Row],[Pay Item Description]],(Table_Quantities[[#This Row],[5]]+ML+5))," ",""))))-1,LEN(Table_Quantities[[#This Row],[Pay Item Description]]))</f>
        <v>22</v>
      </c>
      <c r="AM122" s="195" t="str">
        <f>TRIM(MID(Table_Quantities[[#This Row],[Pay Item Description]],1,(Table_Quantities[[#This Row],[1]])))</f>
        <v>Aggregate</v>
      </c>
      <c r="AN122" s="195" t="str">
        <f>TRIM(MID(Table_Quantities[[#This Row],[Pay Item Description]],Table_Quantities[[#This Row],[1]]+1,(Table_Quantities[[#This Row],[2]]-Table_Quantities[[#This Row],[1]])))</f>
        <v>Base, 6 inch</v>
      </c>
      <c r="AO122" s="195" t="str">
        <f>TRIM(MID(Table_Quantities[[#This Row],[Pay Item Description]],Table_Quantities[[#This Row],[2]]+1,(Table_Quantities[[#This Row],[3]]-Table_Quantities[[#This Row],[2]])))</f>
        <v/>
      </c>
      <c r="AP122" s="195" t="str">
        <f>TRIM(MID(Table_Quantities[[#This Row],[Pay Item Description]],Table_Quantities[[#This Row],[3]]+1,(Table_Quantities[[#This Row],[4]]-Table_Quantities[[#This Row],[3]])))</f>
        <v/>
      </c>
      <c r="AQ122" s="195" t="str">
        <f>TRIM(MID(Table_Quantities[[#This Row],[Pay Item Description]],Table_Quantities[[#This Row],[4]]+1,(Table_Quantities[[#This Row],[5]]-Table_Quantities[[#This Row],[4]])))</f>
        <v/>
      </c>
      <c r="AR122" s="195" t="str">
        <f>TRIM(MID(Table_Quantities[[#This Row],[Pay Item Description]],Table_Quantities[[#This Row],[5]]+1,(Table_Quantities[[#This Row],[6]]-Table_Quantities[[#This Row],[5]])))</f>
        <v/>
      </c>
      <c r="AS122" s="195">
        <f>IF(ISBLANK(Table_Quantities[[#This Row],[Funding Code]]),"",INDEX(Table_Funding[#Data],MATCH(Table_Quantities[[#This Row],[Funding Code]],Table_Funding[Funding Code],0),MATCH("Bridge Number",Table_Funding[#Headers],0)))</f>
        <v>0</v>
      </c>
      <c r="AT122"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22" s="197"/>
      <c r="AV122" s="197"/>
      <c r="AW122" s="204"/>
      <c r="AX122" s="204"/>
      <c r="AY122" s="204"/>
    </row>
    <row r="123" spans="1:51" s="10" customFormat="1" x14ac:dyDescent="0.25">
      <c r="A123" s="245"/>
      <c r="B123" s="132" t="s">
        <v>7944</v>
      </c>
      <c r="C123" s="200" t="s">
        <v>14714</v>
      </c>
      <c r="D123" s="65" t="s">
        <v>31</v>
      </c>
      <c r="E123" s="66" t="s">
        <v>14640</v>
      </c>
      <c r="F123" s="66" t="s">
        <v>14673</v>
      </c>
      <c r="G123" s="65"/>
      <c r="H123" s="161" t="str">
        <f>IF(ISBLANK(Table_Quantities[[#This Row],[Pay Item]]),"",INDEX(Table_PayItems[],MATCH(Table_Quantities[[#This Row],[Pay Item]],Table_PayItems[Concentrated Name],0),ITEM_NO))</f>
        <v>5010061</v>
      </c>
      <c r="I123" s="201" t="s">
        <v>7951</v>
      </c>
      <c r="J123" s="254"/>
      <c r="K123" s="202">
        <v>14.67</v>
      </c>
      <c r="L123" s="193" t="str">
        <f>IF(ISBLANK(Table_Quantities[[#This Row],[Pay Item]]),"",INDEX(Table_PayItems[#Data],MATCH(Table_Quantities[[#This Row],[Pay Item]],Table_PayItems[Concentrated Name],0),ITEM_UNITS))</f>
        <v>Ton</v>
      </c>
      <c r="M123" s="166"/>
      <c r="N123" s="194" t="str">
        <f>IF(AND(Table_Quantities[[#This Row],[Unit Price]]&gt;0,NOT(ISBLANK(Table_Quantities[[#This Row],[QuantityCalc]]))),Table_Quantities[[#This Row],[QuantityCalc]]*Table_Quantities[[#This Row],[Unit Price]],"")</f>
        <v/>
      </c>
      <c r="O123" s="194" t="str">
        <f>IF(OR(ISBLANK(Table_Quantities[[#This Row],[Funding Code]]),ISBLANK(Table_Quantities[[#This Row],[BreakdownID]])),"",Table_Quantities[[#This Row],[Funding Code]]&amp;" - "&amp;Table_Quantities[[#This Row],[BreakdownID]])</f>
        <v>123456 - 0001 - 80</v>
      </c>
      <c r="P123" s="194">
        <v>119</v>
      </c>
      <c r="Q123" s="194" t="str">
        <f>IF(ISBLANK(Table_Quantities[[#This Row],[Funding Code]]),"","JN "&amp;INDEX(Table_Funding[#Data],MATCH(Table_Quantities[[#This Row],[Funding Code]],Table_Funding[Funding Code],0),2))</f>
        <v>JN 123456</v>
      </c>
      <c r="R123" s="195" t="str">
        <f>IF(ISBLANK(Table_Quantities[[#This Row],[Pay Item]]),"",INDEX(Table_PayItems[#Data],MATCH(Table_Quantities[[#This Row],[Pay Item]],Table_PayItems[Concentrated Name],0),ITEM_SSSP))</f>
        <v>501C,D,DD,FF,G,U,W,Z, 902E</v>
      </c>
      <c r="S123" s="201"/>
      <c r="T123" s="200"/>
      <c r="U123" s="200"/>
      <c r="V123" s="193">
        <v>15</v>
      </c>
      <c r="W123" s="195" t="str">
        <f>IF(ISBLANK(Table_Quantities[[#This Row],[Pay Item]]),"",INDEX(Table_PayItems[#Data],MATCH(Table_Quantities[[#This Row],[Pay Item]],Table_PayItems[Concentrated Name],0),ITEM_DESCRIPTION))</f>
        <v>HMA Approach</v>
      </c>
      <c r="X123" s="195" t="str">
        <f>IF(Table_Quantities[[#This Row],[Supplementary Description]]="","",IF(LEN(Table_Quantities[[#This Row],[Supplementary Description]])&gt;40, LEFT(Table_Quantities[[#This Row],[Supplementary Description]],40), Table_Quantities[[#This Row],[Supplementary Description]]))</f>
        <v/>
      </c>
      <c r="Y123" s="200" t="str">
        <f>IF(LEN(Table_Quantities[[#This Row],[Supplementary Description]])&gt;40, RIGHT(Table_Quantities[[#This Row],[Supplementary Description]],LEN(Table_Quantities[[#This Row],[Supplementary Description]])-40), "")</f>
        <v/>
      </c>
      <c r="Z123"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23"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233</v>
      </c>
      <c r="AB123" s="195" t="str">
        <f>IF(MID(Table_Quantities[Item No.],4,1)="7",Table_Quantities[[#This Row],[Supplemental1]]&amp;Table_Quantities[[#This Row],[Supplemental2]],Table_Quantities[[#This Row],[Description]])</f>
        <v>HMA Approach</v>
      </c>
      <c r="AC123"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6</v>
      </c>
      <c r="AD123" s="195" t="str">
        <f>IF(ISBLANK(Table_Quantities[[#This Row],[Funding Code]]),"",RIGHT(Table_Quantities[[#This Row],[Funding Code]],4))</f>
        <v>0001</v>
      </c>
      <c r="AE123" s="195" t="str">
        <f>IF(ISBLANK(Table_Quantities[[#This Row],[Funding Code]]),"","CAT "&amp;Table_Quantities[[#This Row],[Category]])</f>
        <v>CAT 0001</v>
      </c>
      <c r="AF123"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23" s="195">
        <f>IFERROR(FIND("%%",SUBSTITUTE(Table_Quantities[[#This Row],[Pay Item Description]]," ","%%",ML-LEN(SUBSTITUTE(LEFT(Table_Quantities[[#This Row],[Pay Item Description]],ML)," ","")))),LEN(Table_Quantities[[#This Row],[Pay Item Description]]))</f>
        <v>12</v>
      </c>
      <c r="AH123" s="195">
        <f>IFERROR(FIND("%%",SUBSTITUTE(Table_Quantities[[#This Row],[Pay Item Description]]," ","%%",Table_Quantities[[#This Row],[1]]+ML+1-LEN(SUBSTITUTE(LEFT(Table_Quantities[[#This Row],[Pay Item Description]],(Table_Quantities[[#This Row],[1]]+ML+1))," ",""))))-1,LEN(Table_Quantities[[#This Row],[Pay Item Description]]))</f>
        <v>12</v>
      </c>
      <c r="AI123" s="195">
        <f>IFERROR(FIND("%%",SUBSTITUTE(Table_Quantities[[#This Row],[Pay Item Description]]," ","%%",Table_Quantities[[#This Row],[2]]+ML+2-LEN(SUBSTITUTE(LEFT(Table_Quantities[[#This Row],[Pay Item Description]],(Table_Quantities[[#This Row],[2]]+ML+2))," ",""))))-1,LEN(Table_Quantities[[#This Row],[Pay Item Description]]))</f>
        <v>12</v>
      </c>
      <c r="AJ123" s="195">
        <f>IFERROR(FIND("%%",SUBSTITUTE(Table_Quantities[[#This Row],[Pay Item Description]]," ","%%",Table_Quantities[[#This Row],[3]]+ML+3-LEN(SUBSTITUTE(LEFT(Table_Quantities[[#This Row],[Pay Item Description]],(Table_Quantities[[#This Row],[3]]+ML+3))," ",""))))-1,LEN(Table_Quantities[[#This Row],[Pay Item Description]]))</f>
        <v>12</v>
      </c>
      <c r="AK123" s="195">
        <f>IFERROR(FIND("%%",SUBSTITUTE(Table_Quantities[[#This Row],[Pay Item Description]]," ","%%",Table_Quantities[[#This Row],[4]]+ML+4-LEN(SUBSTITUTE(LEFT(Table_Quantities[[#This Row],[Pay Item Description]],(Table_Quantities[[#This Row],[4]]+ML+4))," ",""))))-1,LEN(Table_Quantities[[#This Row],[Pay Item Description]]))</f>
        <v>12</v>
      </c>
      <c r="AL123" s="195">
        <f>IFERROR(FIND("%%",SUBSTITUTE(Table_Quantities[[#This Row],[Pay Item Description]]," ","%%",Table_Quantities[[#This Row],[5]]+ML+5-LEN(SUBSTITUTE(LEFT(Table_Quantities[[#This Row],[Pay Item Description]],(Table_Quantities[[#This Row],[5]]+ML+5))," ",""))))-1,LEN(Table_Quantities[[#This Row],[Pay Item Description]]))</f>
        <v>12</v>
      </c>
      <c r="AM123" s="195" t="str">
        <f>TRIM(MID(Table_Quantities[[#This Row],[Pay Item Description]],1,(Table_Quantities[[#This Row],[1]])))</f>
        <v>HMA Approach</v>
      </c>
      <c r="AN123" s="195" t="str">
        <f>TRIM(MID(Table_Quantities[[#This Row],[Pay Item Description]],Table_Quantities[[#This Row],[1]]+1,(Table_Quantities[[#This Row],[2]]-Table_Quantities[[#This Row],[1]])))</f>
        <v/>
      </c>
      <c r="AO123" s="195" t="str">
        <f>TRIM(MID(Table_Quantities[[#This Row],[Pay Item Description]],Table_Quantities[[#This Row],[2]]+1,(Table_Quantities[[#This Row],[3]]-Table_Quantities[[#This Row],[2]])))</f>
        <v/>
      </c>
      <c r="AP123" s="195" t="str">
        <f>TRIM(MID(Table_Quantities[[#This Row],[Pay Item Description]],Table_Quantities[[#This Row],[3]]+1,(Table_Quantities[[#This Row],[4]]-Table_Quantities[[#This Row],[3]])))</f>
        <v/>
      </c>
      <c r="AQ123" s="195" t="str">
        <f>TRIM(MID(Table_Quantities[[#This Row],[Pay Item Description]],Table_Quantities[[#This Row],[4]]+1,(Table_Quantities[[#This Row],[5]]-Table_Quantities[[#This Row],[4]])))</f>
        <v/>
      </c>
      <c r="AR123" s="195" t="str">
        <f>TRIM(MID(Table_Quantities[[#This Row],[Pay Item Description]],Table_Quantities[[#This Row],[5]]+1,(Table_Quantities[[#This Row],[6]]-Table_Quantities[[#This Row],[5]])))</f>
        <v/>
      </c>
      <c r="AS123" s="195">
        <f>IF(ISBLANK(Table_Quantities[[#This Row],[Funding Code]]),"",INDEX(Table_Funding[#Data],MATCH(Table_Quantities[[#This Row],[Funding Code]],Table_Funding[Funding Code],0),MATCH("Bridge Number",Table_Funding[#Headers],0)))</f>
        <v>0</v>
      </c>
      <c r="AT123"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HMA Approach</v>
      </c>
      <c r="AU123" s="197"/>
      <c r="AV123" s="197"/>
      <c r="AW123" s="204"/>
      <c r="AX123" s="204"/>
      <c r="AY123" s="204"/>
    </row>
    <row r="124" spans="1:51" s="10" customFormat="1" x14ac:dyDescent="0.25">
      <c r="A124" s="245"/>
      <c r="B124" s="132" t="s">
        <v>7944</v>
      </c>
      <c r="C124" s="200" t="s">
        <v>14714</v>
      </c>
      <c r="D124" s="65" t="s">
        <v>14692</v>
      </c>
      <c r="E124" s="66" t="s">
        <v>14640</v>
      </c>
      <c r="F124" s="66" t="s">
        <v>14673</v>
      </c>
      <c r="G124" s="65"/>
      <c r="H124" s="161" t="str">
        <f>IF(ISBLANK(Table_Quantities[[#This Row],[Pay Item]]),"",INDEX(Table_PayItems[],MATCH(Table_Quantities[[#This Row],[Pay Item]],Table_PayItems[Concentrated Name],0),ITEM_NO))</f>
        <v>8060020</v>
      </c>
      <c r="I124" s="201" t="s">
        <v>14693</v>
      </c>
      <c r="J124" s="254"/>
      <c r="K124" s="202">
        <f>557.17/9</f>
        <v>61.907777777777774</v>
      </c>
      <c r="L124" s="193" t="str">
        <f>IF(ISBLANK(Table_Quantities[[#This Row],[Pay Item]]),"",INDEX(Table_PayItems[#Data],MATCH(Table_Quantities[[#This Row],[Pay Item]],Table_PayItems[Concentrated Name],0),ITEM_UNITS))</f>
        <v>Syd</v>
      </c>
      <c r="M124" s="166"/>
      <c r="N124" s="194" t="str">
        <f>IF(AND(Table_Quantities[[#This Row],[Unit Price]]&gt;0,NOT(ISBLANK(Table_Quantities[[#This Row],[QuantityCalc]]))),Table_Quantities[[#This Row],[QuantityCalc]]*Table_Quantities[[#This Row],[Unit Price]],"")</f>
        <v/>
      </c>
      <c r="O124" s="194" t="str">
        <f>IF(OR(ISBLANK(Table_Quantities[[#This Row],[Funding Code]]),ISBLANK(Table_Quantities[[#This Row],[BreakdownID]])),"",Table_Quantities[[#This Row],[Funding Code]]&amp;" - "&amp;Table_Quantities[[#This Row],[BreakdownID]])</f>
        <v>123456 - 0001 - 80</v>
      </c>
      <c r="P124" s="194">
        <v>120</v>
      </c>
      <c r="Q124" s="194" t="str">
        <f>IF(ISBLANK(Table_Quantities[[#This Row],[Funding Code]]),"","JN "&amp;INDEX(Table_Funding[#Data],MATCH(Table_Quantities[[#This Row],[Funding Code]],Table_Funding[Funding Code],0),2))</f>
        <v>JN 123456</v>
      </c>
      <c r="R124" s="195" t="str">
        <f>IF(ISBLANK(Table_Quantities[[#This Row],[Pay Item]]),"",INDEX(Table_PayItems[#Data],MATCH(Table_Quantities[[#This Row],[Pay Item]],Table_PayItems[Concentrated Name],0),ITEM_SSSP))</f>
        <v>604A or B</v>
      </c>
      <c r="S124" s="201"/>
      <c r="T124" s="200"/>
      <c r="U124" s="200"/>
      <c r="V124" s="193">
        <v>62</v>
      </c>
      <c r="W124" s="195" t="str">
        <f>IF(ISBLANK(Table_Quantities[[#This Row],[Pay Item]]),"",INDEX(Table_PayItems[#Data],MATCH(Table_Quantities[[#This Row],[Pay Item]],Table_PayItems[Concentrated Name],0),ITEM_DESCRIPTION))</f>
        <v>Shared use Path, Conc</v>
      </c>
      <c r="X124" s="195" t="str">
        <f>IF(Table_Quantities[[#This Row],[Supplementary Description]]="","",IF(LEN(Table_Quantities[[#This Row],[Supplementary Description]])&gt;40, LEFT(Table_Quantities[[#This Row],[Supplementary Description]],40), Table_Quantities[[#This Row],[Supplementary Description]]))</f>
        <v/>
      </c>
      <c r="Y124" s="200" t="str">
        <f>IF(LEN(Table_Quantities[[#This Row],[Supplementary Description]])&gt;40, RIGHT(Table_Quantities[[#This Row],[Supplementary Description]],LEN(Table_Quantities[[#This Row],[Supplementary Description]])-40), "")</f>
        <v/>
      </c>
      <c r="Z124"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24"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62</v>
      </c>
      <c r="AB124" s="195" t="str">
        <f>IF(MID(Table_Quantities[Item No.],4,1)="7",Table_Quantities[[#This Row],[Supplemental1]]&amp;Table_Quantities[[#This Row],[Supplemental2]],Table_Quantities[[#This Row],[Description]])</f>
        <v>Shared use Path, Conc</v>
      </c>
      <c r="AC124"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124" s="195" t="str">
        <f>IF(ISBLANK(Table_Quantities[[#This Row],[Funding Code]]),"",RIGHT(Table_Quantities[[#This Row],[Funding Code]],4))</f>
        <v>0001</v>
      </c>
      <c r="AE124" s="195" t="str">
        <f>IF(ISBLANK(Table_Quantities[[#This Row],[Funding Code]]),"","CAT "&amp;Table_Quantities[[#This Row],[Category]])</f>
        <v>CAT 0001</v>
      </c>
      <c r="AF124"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24" s="195">
        <f>IFERROR(FIND("%%",SUBSTITUTE(Table_Quantities[[#This Row],[Pay Item Description]]," ","%%",ML-LEN(SUBSTITUTE(LEFT(Table_Quantities[[#This Row],[Pay Item Description]],ML)," ","")))),LEN(Table_Quantities[[#This Row],[Pay Item Description]]))</f>
        <v>11</v>
      </c>
      <c r="AH124" s="195">
        <f>IFERROR(FIND("%%",SUBSTITUTE(Table_Quantities[[#This Row],[Pay Item Description]]," ","%%",Table_Quantities[[#This Row],[1]]+ML+1-LEN(SUBSTITUTE(LEFT(Table_Quantities[[#This Row],[Pay Item Description]],(Table_Quantities[[#This Row],[1]]+ML+1))," ",""))))-1,LEN(Table_Quantities[[#This Row],[Pay Item Description]]))</f>
        <v>21</v>
      </c>
      <c r="AI124" s="195">
        <f>IFERROR(FIND("%%",SUBSTITUTE(Table_Quantities[[#This Row],[Pay Item Description]]," ","%%",Table_Quantities[[#This Row],[2]]+ML+2-LEN(SUBSTITUTE(LEFT(Table_Quantities[[#This Row],[Pay Item Description]],(Table_Quantities[[#This Row],[2]]+ML+2))," ",""))))-1,LEN(Table_Quantities[[#This Row],[Pay Item Description]]))</f>
        <v>21</v>
      </c>
      <c r="AJ124" s="195">
        <f>IFERROR(FIND("%%",SUBSTITUTE(Table_Quantities[[#This Row],[Pay Item Description]]," ","%%",Table_Quantities[[#This Row],[3]]+ML+3-LEN(SUBSTITUTE(LEFT(Table_Quantities[[#This Row],[Pay Item Description]],(Table_Quantities[[#This Row],[3]]+ML+3))," ",""))))-1,LEN(Table_Quantities[[#This Row],[Pay Item Description]]))</f>
        <v>21</v>
      </c>
      <c r="AK124" s="195">
        <f>IFERROR(FIND("%%",SUBSTITUTE(Table_Quantities[[#This Row],[Pay Item Description]]," ","%%",Table_Quantities[[#This Row],[4]]+ML+4-LEN(SUBSTITUTE(LEFT(Table_Quantities[[#This Row],[Pay Item Description]],(Table_Quantities[[#This Row],[4]]+ML+4))," ",""))))-1,LEN(Table_Quantities[[#This Row],[Pay Item Description]]))</f>
        <v>21</v>
      </c>
      <c r="AL124" s="195">
        <f>IFERROR(FIND("%%",SUBSTITUTE(Table_Quantities[[#This Row],[Pay Item Description]]," ","%%",Table_Quantities[[#This Row],[5]]+ML+5-LEN(SUBSTITUTE(LEFT(Table_Quantities[[#This Row],[Pay Item Description]],(Table_Quantities[[#This Row],[5]]+ML+5))," ",""))))-1,LEN(Table_Quantities[[#This Row],[Pay Item Description]]))</f>
        <v>21</v>
      </c>
      <c r="AM124" s="195" t="str">
        <f>TRIM(MID(Table_Quantities[[#This Row],[Pay Item Description]],1,(Table_Quantities[[#This Row],[1]])))</f>
        <v>Shared use</v>
      </c>
      <c r="AN124" s="195" t="str">
        <f>TRIM(MID(Table_Quantities[[#This Row],[Pay Item Description]],Table_Quantities[[#This Row],[1]]+1,(Table_Quantities[[#This Row],[2]]-Table_Quantities[[#This Row],[1]])))</f>
        <v>Path, Conc</v>
      </c>
      <c r="AO124" s="195" t="str">
        <f>TRIM(MID(Table_Quantities[[#This Row],[Pay Item Description]],Table_Quantities[[#This Row],[2]]+1,(Table_Quantities[[#This Row],[3]]-Table_Quantities[[#This Row],[2]])))</f>
        <v/>
      </c>
      <c r="AP124" s="195" t="str">
        <f>TRIM(MID(Table_Quantities[[#This Row],[Pay Item Description]],Table_Quantities[[#This Row],[3]]+1,(Table_Quantities[[#This Row],[4]]-Table_Quantities[[#This Row],[3]])))</f>
        <v/>
      </c>
      <c r="AQ124" s="195" t="str">
        <f>TRIM(MID(Table_Quantities[[#This Row],[Pay Item Description]],Table_Quantities[[#This Row],[4]]+1,(Table_Quantities[[#This Row],[5]]-Table_Quantities[[#This Row],[4]])))</f>
        <v/>
      </c>
      <c r="AR124" s="195" t="str">
        <f>TRIM(MID(Table_Quantities[[#This Row],[Pay Item Description]],Table_Quantities[[#This Row],[5]]+1,(Table_Quantities[[#This Row],[6]]-Table_Quantities[[#This Row],[5]])))</f>
        <v/>
      </c>
      <c r="AS124" s="195">
        <f>IF(ISBLANK(Table_Quantities[[#This Row],[Funding Code]]),"",INDEX(Table_Funding[#Data],MATCH(Table_Quantities[[#This Row],[Funding Code]],Table_Funding[Funding Code],0),MATCH("Bridge Number",Table_Funding[#Headers],0)))</f>
        <v>0</v>
      </c>
      <c r="AT124"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Shared use Path, Conc</v>
      </c>
      <c r="AU124" s="197"/>
      <c r="AV124" s="197"/>
      <c r="AW124" s="204"/>
      <c r="AX124" s="204"/>
      <c r="AY124" s="204"/>
    </row>
    <row r="125" spans="1:51" s="10" customFormat="1" x14ac:dyDescent="0.25">
      <c r="A125" s="245"/>
      <c r="B125" s="132" t="s">
        <v>7944</v>
      </c>
      <c r="C125" s="200" t="s">
        <v>14714</v>
      </c>
      <c r="D125" s="65"/>
      <c r="E125" s="66" t="s">
        <v>14640</v>
      </c>
      <c r="F125" s="66" t="s">
        <v>14656</v>
      </c>
      <c r="G125" s="65"/>
      <c r="H125" s="161" t="str">
        <f>IF(ISBLANK(Table_Quantities[[#This Row],[Pay Item]]),"",INDEX(Table_PayItems[],MATCH(Table_Quantities[[#This Row],[Pay Item]],Table_PayItems[Concentrated Name],0),ITEM_NO))</f>
        <v>3020016</v>
      </c>
      <c r="I125" s="201" t="s">
        <v>14680</v>
      </c>
      <c r="J125" s="254"/>
      <c r="K125" s="202">
        <v>120.89</v>
      </c>
      <c r="L125" s="193" t="str">
        <f>IF(ISBLANK(Table_Quantities[[#This Row],[Pay Item]]),"",INDEX(Table_PayItems[#Data],MATCH(Table_Quantities[[#This Row],[Pay Item]],Table_PayItems[Concentrated Name],0),ITEM_UNITS))</f>
        <v>Syd</v>
      </c>
      <c r="M125" s="166"/>
      <c r="N125" s="194" t="str">
        <f>IF(AND(Table_Quantities[[#This Row],[Unit Price]]&gt;0,NOT(ISBLANK(Table_Quantities[[#This Row],[QuantityCalc]]))),Table_Quantities[[#This Row],[QuantityCalc]]*Table_Quantities[[#This Row],[Unit Price]],"")</f>
        <v/>
      </c>
      <c r="O125" s="194" t="str">
        <f>IF(OR(ISBLANK(Table_Quantities[[#This Row],[Funding Code]]),ISBLANK(Table_Quantities[[#This Row],[BreakdownID]])),"",Table_Quantities[[#This Row],[Funding Code]]&amp;" - "&amp;Table_Quantities[[#This Row],[BreakdownID]])</f>
        <v>123456 - 0001 - 80</v>
      </c>
      <c r="P125" s="194">
        <v>121</v>
      </c>
      <c r="Q125" s="194" t="str">
        <f>IF(ISBLANK(Table_Quantities[[#This Row],[Funding Code]]),"","JN "&amp;INDEX(Table_Funding[#Data],MATCH(Table_Quantities[[#This Row],[Funding Code]],Table_Funding[Funding Code],0),2))</f>
        <v>JN 123456</v>
      </c>
      <c r="R125" s="195" t="str">
        <f>IF(ISBLANK(Table_Quantities[[#This Row],[Pay Item]]),"",INDEX(Table_PayItems[#Data],MATCH(Table_Quantities[[#This Row],[Pay Item]],Table_PayItems[Concentrated Name],0),ITEM_SSSP))</f>
        <v>902C</v>
      </c>
      <c r="S125" s="201"/>
      <c r="T125" s="200"/>
      <c r="U125" s="200"/>
      <c r="V125" s="193">
        <v>121</v>
      </c>
      <c r="W125" s="195" t="str">
        <f>IF(ISBLANK(Table_Quantities[[#This Row],[Pay Item]]),"",INDEX(Table_PayItems[#Data],MATCH(Table_Quantities[[#This Row],[Pay Item]],Table_PayItems[Concentrated Name],0),ITEM_DESCRIPTION))</f>
        <v>Aggregate Base, 6 inch</v>
      </c>
      <c r="X125" s="195" t="str">
        <f>IF(Table_Quantities[[#This Row],[Supplementary Description]]="","",IF(LEN(Table_Quantities[[#This Row],[Supplementary Description]])&gt;40, LEFT(Table_Quantities[[#This Row],[Supplementary Description]],40), Table_Quantities[[#This Row],[Supplementary Description]]))</f>
        <v/>
      </c>
      <c r="Y125" s="200" t="str">
        <f>IF(LEN(Table_Quantities[[#This Row],[Supplementary Description]])&gt;40, RIGHT(Table_Quantities[[#This Row],[Supplementary Description]],LEN(Table_Quantities[[#This Row],[Supplementary Description]])-40), "")</f>
        <v/>
      </c>
      <c r="Z125"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25"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25" s="195" t="str">
        <f>IF(MID(Table_Quantities[Item No.],4,1)="7",Table_Quantities[[#This Row],[Supplemental1]]&amp;Table_Quantities[[#This Row],[Supplemental2]],Table_Quantities[[#This Row],[Description]])</f>
        <v>Aggregate Base, 6 inch</v>
      </c>
      <c r="AC125"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4</v>
      </c>
      <c r="AD125" s="195" t="str">
        <f>IF(ISBLANK(Table_Quantities[[#This Row],[Funding Code]]),"",RIGHT(Table_Quantities[[#This Row],[Funding Code]],4))</f>
        <v>0001</v>
      </c>
      <c r="AE125" s="195" t="str">
        <f>IF(ISBLANK(Table_Quantities[[#This Row],[Funding Code]]),"","CAT "&amp;Table_Quantities[[#This Row],[Category]])</f>
        <v>CAT 0001</v>
      </c>
      <c r="AF125"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25" s="195">
        <f>IFERROR(FIND("%%",SUBSTITUTE(Table_Quantities[[#This Row],[Pay Item Description]]," ","%%",ML-LEN(SUBSTITUTE(LEFT(Table_Quantities[[#This Row],[Pay Item Description]],ML)," ","")))),LEN(Table_Quantities[[#This Row],[Pay Item Description]]))</f>
        <v>10</v>
      </c>
      <c r="AH125" s="195">
        <f>IFERROR(FIND("%%",SUBSTITUTE(Table_Quantities[[#This Row],[Pay Item Description]]," ","%%",Table_Quantities[[#This Row],[1]]+ML+1-LEN(SUBSTITUTE(LEFT(Table_Quantities[[#This Row],[Pay Item Description]],(Table_Quantities[[#This Row],[1]]+ML+1))," ",""))))-1,LEN(Table_Quantities[[#This Row],[Pay Item Description]]))</f>
        <v>22</v>
      </c>
      <c r="AI125" s="195">
        <f>IFERROR(FIND("%%",SUBSTITUTE(Table_Quantities[[#This Row],[Pay Item Description]]," ","%%",Table_Quantities[[#This Row],[2]]+ML+2-LEN(SUBSTITUTE(LEFT(Table_Quantities[[#This Row],[Pay Item Description]],(Table_Quantities[[#This Row],[2]]+ML+2))," ",""))))-1,LEN(Table_Quantities[[#This Row],[Pay Item Description]]))</f>
        <v>22</v>
      </c>
      <c r="AJ125" s="195">
        <f>IFERROR(FIND("%%",SUBSTITUTE(Table_Quantities[[#This Row],[Pay Item Description]]," ","%%",Table_Quantities[[#This Row],[3]]+ML+3-LEN(SUBSTITUTE(LEFT(Table_Quantities[[#This Row],[Pay Item Description]],(Table_Quantities[[#This Row],[3]]+ML+3))," ",""))))-1,LEN(Table_Quantities[[#This Row],[Pay Item Description]]))</f>
        <v>22</v>
      </c>
      <c r="AK125" s="195">
        <f>IFERROR(FIND("%%",SUBSTITUTE(Table_Quantities[[#This Row],[Pay Item Description]]," ","%%",Table_Quantities[[#This Row],[4]]+ML+4-LEN(SUBSTITUTE(LEFT(Table_Quantities[[#This Row],[Pay Item Description]],(Table_Quantities[[#This Row],[4]]+ML+4))," ",""))))-1,LEN(Table_Quantities[[#This Row],[Pay Item Description]]))</f>
        <v>22</v>
      </c>
      <c r="AL125" s="195">
        <f>IFERROR(FIND("%%",SUBSTITUTE(Table_Quantities[[#This Row],[Pay Item Description]]," ","%%",Table_Quantities[[#This Row],[5]]+ML+5-LEN(SUBSTITUTE(LEFT(Table_Quantities[[#This Row],[Pay Item Description]],(Table_Quantities[[#This Row],[5]]+ML+5))," ",""))))-1,LEN(Table_Quantities[[#This Row],[Pay Item Description]]))</f>
        <v>22</v>
      </c>
      <c r="AM125" s="195" t="str">
        <f>TRIM(MID(Table_Quantities[[#This Row],[Pay Item Description]],1,(Table_Quantities[[#This Row],[1]])))</f>
        <v>Aggregate</v>
      </c>
      <c r="AN125" s="195" t="str">
        <f>TRIM(MID(Table_Quantities[[#This Row],[Pay Item Description]],Table_Quantities[[#This Row],[1]]+1,(Table_Quantities[[#This Row],[2]]-Table_Quantities[[#This Row],[1]])))</f>
        <v>Base, 6 inch</v>
      </c>
      <c r="AO125" s="195" t="str">
        <f>TRIM(MID(Table_Quantities[[#This Row],[Pay Item Description]],Table_Quantities[[#This Row],[2]]+1,(Table_Quantities[[#This Row],[3]]-Table_Quantities[[#This Row],[2]])))</f>
        <v/>
      </c>
      <c r="AP125" s="195" t="str">
        <f>TRIM(MID(Table_Quantities[[#This Row],[Pay Item Description]],Table_Quantities[[#This Row],[3]]+1,(Table_Quantities[[#This Row],[4]]-Table_Quantities[[#This Row],[3]])))</f>
        <v/>
      </c>
      <c r="AQ125" s="195" t="str">
        <f>TRIM(MID(Table_Quantities[[#This Row],[Pay Item Description]],Table_Quantities[[#This Row],[4]]+1,(Table_Quantities[[#This Row],[5]]-Table_Quantities[[#This Row],[4]])))</f>
        <v/>
      </c>
      <c r="AR125" s="195" t="str">
        <f>TRIM(MID(Table_Quantities[[#This Row],[Pay Item Description]],Table_Quantities[[#This Row],[5]]+1,(Table_Quantities[[#This Row],[6]]-Table_Quantities[[#This Row],[5]])))</f>
        <v/>
      </c>
      <c r="AS125" s="195">
        <f>IF(ISBLANK(Table_Quantities[[#This Row],[Funding Code]]),"",INDEX(Table_Funding[#Data],MATCH(Table_Quantities[[#This Row],[Funding Code]],Table_Funding[Funding Code],0),MATCH("Bridge Number",Table_Funding[#Headers],0)))</f>
        <v>0</v>
      </c>
      <c r="AT125"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25" s="197"/>
      <c r="AV125" s="197"/>
      <c r="AW125" s="204"/>
      <c r="AX125" s="204"/>
      <c r="AY125" s="204"/>
    </row>
    <row r="126" spans="1:51" s="10" customFormat="1" hidden="1" x14ac:dyDescent="0.25">
      <c r="A126" s="245"/>
      <c r="B126" s="132" t="s">
        <v>7944</v>
      </c>
      <c r="C126" s="200" t="s">
        <v>14675</v>
      </c>
      <c r="D126" s="65"/>
      <c r="E126" s="66"/>
      <c r="F126" s="66"/>
      <c r="G126" s="65"/>
      <c r="H126" s="161" t="str">
        <f>IF(ISBLANK(Table_Quantities[[#This Row],[Pay Item]]),"",INDEX(Table_PayItems[],MATCH(Table_Quantities[[#This Row],[Pay Item]],Table_PayItems[Concentrated Name],0),ITEM_NO))</f>
        <v>3010002</v>
      </c>
      <c r="I126" s="201" t="s">
        <v>14694</v>
      </c>
      <c r="J126" s="254"/>
      <c r="K126" s="202">
        <v>635</v>
      </c>
      <c r="L126" s="193" t="str">
        <f>IF(ISBLANK(Table_Quantities[[#This Row],[Pay Item]]),"",INDEX(Table_PayItems[#Data],MATCH(Table_Quantities[[#This Row],[Pay Item]],Table_PayItems[Concentrated Name],0),ITEM_UNITS))</f>
        <v>Cyd</v>
      </c>
      <c r="M126" s="166"/>
      <c r="N126" s="194" t="str">
        <f>IF(AND(Table_Quantities[[#This Row],[Unit Price]]&gt;0,NOT(ISBLANK(Table_Quantities[[#This Row],[QuantityCalc]]))),Table_Quantities[[#This Row],[QuantityCalc]]*Table_Quantities[[#This Row],[Unit Price]],"")</f>
        <v/>
      </c>
      <c r="O126" s="194" t="str">
        <f>IF(OR(ISBLANK(Table_Quantities[[#This Row],[Funding Code]]),ISBLANK(Table_Quantities[[#This Row],[BreakdownID]])),"",Table_Quantities[[#This Row],[Funding Code]]&amp;" - "&amp;Table_Quantities[[#This Row],[BreakdownID]])</f>
        <v>123456 - 0001 - M-60_CON_001</v>
      </c>
      <c r="P126" s="194">
        <v>122</v>
      </c>
      <c r="Q126" s="194" t="str">
        <f>IF(ISBLANK(Table_Quantities[[#This Row],[Funding Code]]),"","JN "&amp;INDEX(Table_Funding[#Data],MATCH(Table_Quantities[[#This Row],[Funding Code]],Table_Funding[Funding Code],0),2))</f>
        <v>JN 123456</v>
      </c>
      <c r="R126" s="195" t="str">
        <f>IF(ISBLANK(Table_Quantities[[#This Row],[Pay Item]]),"",INDEX(Table_PayItems[#Data],MATCH(Table_Quantities[[#This Row],[Pay Item]],Table_PayItems[Concentrated Name],0),ITEM_SSSP))</f>
        <v>902A, D</v>
      </c>
      <c r="S126" s="201"/>
      <c r="T126" s="200"/>
      <c r="U126" s="200"/>
      <c r="V126" s="193">
        <v>635</v>
      </c>
      <c r="W126" s="195" t="str">
        <f>IF(ISBLANK(Table_Quantities[[#This Row],[Pay Item]]),"",INDEX(Table_PayItems[#Data],MATCH(Table_Quantities[[#This Row],[Pay Item]],Table_PayItems[Concentrated Name],0),ITEM_DESCRIPTION))</f>
        <v>Subbase, CIP</v>
      </c>
      <c r="X126" s="195" t="str">
        <f>IF(Table_Quantities[[#This Row],[Supplementary Description]]="","",IF(LEN(Table_Quantities[[#This Row],[Supplementary Description]])&gt;40, LEFT(Table_Quantities[[#This Row],[Supplementary Description]],40), Table_Quantities[[#This Row],[Supplementary Description]]))</f>
        <v/>
      </c>
      <c r="Y126" s="200" t="str">
        <f>IF(LEN(Table_Quantities[[#This Row],[Supplementary Description]])&gt;40, RIGHT(Table_Quantities[[#This Row],[Supplementary Description]],LEN(Table_Quantities[[#This Row],[Supplementary Description]])-40), "")</f>
        <v/>
      </c>
      <c r="Z126"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M-60_CON_001</v>
      </c>
      <c r="AA126"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26" s="195" t="str">
        <f>IF(MID(Table_Quantities[Item No.],4,1)="7",Table_Quantities[[#This Row],[Supplemental1]]&amp;Table_Quantities[[#This Row],[Supplemental2]],Table_Quantities[[#This Row],[Description]])</f>
        <v>Subbase, CIP</v>
      </c>
      <c r="AC126"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126" s="195" t="str">
        <f>IF(ISBLANK(Table_Quantities[[#This Row],[Funding Code]]),"",RIGHT(Table_Quantities[[#This Row],[Funding Code]],4))</f>
        <v>0001</v>
      </c>
      <c r="AE126" s="195" t="str">
        <f>IF(ISBLANK(Table_Quantities[[#This Row],[Funding Code]]),"","CAT "&amp;Table_Quantities[[#This Row],[Category]])</f>
        <v>CAT 0001</v>
      </c>
      <c r="AF126"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26" s="195">
        <f>IFERROR(FIND("%%",SUBSTITUTE(Table_Quantities[[#This Row],[Pay Item Description]]," ","%%",ML-LEN(SUBSTITUTE(LEFT(Table_Quantities[[#This Row],[Pay Item Description]],ML)," ","")))),LEN(Table_Quantities[[#This Row],[Pay Item Description]]))</f>
        <v>12</v>
      </c>
      <c r="AH126" s="195">
        <f>IFERROR(FIND("%%",SUBSTITUTE(Table_Quantities[[#This Row],[Pay Item Description]]," ","%%",Table_Quantities[[#This Row],[1]]+ML+1-LEN(SUBSTITUTE(LEFT(Table_Quantities[[#This Row],[Pay Item Description]],(Table_Quantities[[#This Row],[1]]+ML+1))," ",""))))-1,LEN(Table_Quantities[[#This Row],[Pay Item Description]]))</f>
        <v>12</v>
      </c>
      <c r="AI126" s="195">
        <f>IFERROR(FIND("%%",SUBSTITUTE(Table_Quantities[[#This Row],[Pay Item Description]]," ","%%",Table_Quantities[[#This Row],[2]]+ML+2-LEN(SUBSTITUTE(LEFT(Table_Quantities[[#This Row],[Pay Item Description]],(Table_Quantities[[#This Row],[2]]+ML+2))," ",""))))-1,LEN(Table_Quantities[[#This Row],[Pay Item Description]]))</f>
        <v>12</v>
      </c>
      <c r="AJ126" s="195">
        <f>IFERROR(FIND("%%",SUBSTITUTE(Table_Quantities[[#This Row],[Pay Item Description]]," ","%%",Table_Quantities[[#This Row],[3]]+ML+3-LEN(SUBSTITUTE(LEFT(Table_Quantities[[#This Row],[Pay Item Description]],(Table_Quantities[[#This Row],[3]]+ML+3))," ",""))))-1,LEN(Table_Quantities[[#This Row],[Pay Item Description]]))</f>
        <v>12</v>
      </c>
      <c r="AK126" s="195">
        <f>IFERROR(FIND("%%",SUBSTITUTE(Table_Quantities[[#This Row],[Pay Item Description]]," ","%%",Table_Quantities[[#This Row],[4]]+ML+4-LEN(SUBSTITUTE(LEFT(Table_Quantities[[#This Row],[Pay Item Description]],(Table_Quantities[[#This Row],[4]]+ML+4))," ",""))))-1,LEN(Table_Quantities[[#This Row],[Pay Item Description]]))</f>
        <v>12</v>
      </c>
      <c r="AL126" s="195">
        <f>IFERROR(FIND("%%",SUBSTITUTE(Table_Quantities[[#This Row],[Pay Item Description]]," ","%%",Table_Quantities[[#This Row],[5]]+ML+5-LEN(SUBSTITUTE(LEFT(Table_Quantities[[#This Row],[Pay Item Description]],(Table_Quantities[[#This Row],[5]]+ML+5))," ",""))))-1,LEN(Table_Quantities[[#This Row],[Pay Item Description]]))</f>
        <v>12</v>
      </c>
      <c r="AM126" s="195" t="str">
        <f>TRIM(MID(Table_Quantities[[#This Row],[Pay Item Description]],1,(Table_Quantities[[#This Row],[1]])))</f>
        <v>Subbase, CIP</v>
      </c>
      <c r="AN126" s="195" t="str">
        <f>TRIM(MID(Table_Quantities[[#This Row],[Pay Item Description]],Table_Quantities[[#This Row],[1]]+1,(Table_Quantities[[#This Row],[2]]-Table_Quantities[[#This Row],[1]])))</f>
        <v/>
      </c>
      <c r="AO126" s="195" t="str">
        <f>TRIM(MID(Table_Quantities[[#This Row],[Pay Item Description]],Table_Quantities[[#This Row],[2]]+1,(Table_Quantities[[#This Row],[3]]-Table_Quantities[[#This Row],[2]])))</f>
        <v/>
      </c>
      <c r="AP126" s="195" t="str">
        <f>TRIM(MID(Table_Quantities[[#This Row],[Pay Item Description]],Table_Quantities[[#This Row],[3]]+1,(Table_Quantities[[#This Row],[4]]-Table_Quantities[[#This Row],[3]])))</f>
        <v/>
      </c>
      <c r="AQ126" s="195" t="str">
        <f>TRIM(MID(Table_Quantities[[#This Row],[Pay Item Description]],Table_Quantities[[#This Row],[4]]+1,(Table_Quantities[[#This Row],[5]]-Table_Quantities[[#This Row],[4]])))</f>
        <v/>
      </c>
      <c r="AR126" s="195" t="str">
        <f>TRIM(MID(Table_Quantities[[#This Row],[Pay Item Description]],Table_Quantities[[#This Row],[5]]+1,(Table_Quantities[[#This Row],[6]]-Table_Quantities[[#This Row],[5]])))</f>
        <v/>
      </c>
      <c r="AS126" s="195">
        <f>IF(ISBLANK(Table_Quantities[[#This Row],[Funding Code]]),"",INDEX(Table_Funding[#Data],MATCH(Table_Quantities[[#This Row],[Funding Code]],Table_Funding[Funding Code],0),MATCH("Bridge Number",Table_Funding[#Headers],0)))</f>
        <v>0</v>
      </c>
      <c r="AT126"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26" s="197"/>
      <c r="AV126" s="197"/>
      <c r="AW126" s="204"/>
      <c r="AX126" s="204"/>
      <c r="AY126" s="204"/>
    </row>
    <row r="127" spans="1:51" s="10" customFormat="1" hidden="1" x14ac:dyDescent="0.25">
      <c r="A127" s="245"/>
      <c r="B127" s="132" t="s">
        <v>7944</v>
      </c>
      <c r="C127" s="200" t="s">
        <v>14676</v>
      </c>
      <c r="D127" s="65"/>
      <c r="E127" s="66"/>
      <c r="F127" s="66"/>
      <c r="G127" s="65"/>
      <c r="H127" s="161" t="str">
        <f>IF(ISBLANK(Table_Quantities[[#This Row],[Pay Item]]),"",INDEX(Table_PayItems[],MATCH(Table_Quantities[[#This Row],[Pay Item]],Table_PayItems[Concentrated Name],0),ITEM_NO))</f>
        <v>3010002</v>
      </c>
      <c r="I127" s="201" t="s">
        <v>14694</v>
      </c>
      <c r="J127" s="254"/>
      <c r="K127" s="202">
        <v>2436</v>
      </c>
      <c r="L127" s="193" t="str">
        <f>IF(ISBLANK(Table_Quantities[[#This Row],[Pay Item]]),"",INDEX(Table_PayItems[#Data],MATCH(Table_Quantities[[#This Row],[Pay Item]],Table_PayItems[Concentrated Name],0),ITEM_UNITS))</f>
        <v>Cyd</v>
      </c>
      <c r="M127" s="166"/>
      <c r="N127" s="194" t="str">
        <f>IF(AND(Table_Quantities[[#This Row],[Unit Price]]&gt;0,NOT(ISBLANK(Table_Quantities[[#This Row],[QuantityCalc]]))),Table_Quantities[[#This Row],[QuantityCalc]]*Table_Quantities[[#This Row],[Unit Price]],"")</f>
        <v/>
      </c>
      <c r="O127" s="194" t="str">
        <f>IF(OR(ISBLANK(Table_Quantities[[#This Row],[Funding Code]]),ISBLANK(Table_Quantities[[#This Row],[BreakdownID]])),"",Table_Quantities[[#This Row],[Funding Code]]&amp;" - "&amp;Table_Quantities[[#This Row],[BreakdownID]])</f>
        <v>123456 - 0001 - M-60_CON_002</v>
      </c>
      <c r="P127" s="194">
        <v>123</v>
      </c>
      <c r="Q127" s="194" t="str">
        <f>IF(ISBLANK(Table_Quantities[[#This Row],[Funding Code]]),"","JN "&amp;INDEX(Table_Funding[#Data],MATCH(Table_Quantities[[#This Row],[Funding Code]],Table_Funding[Funding Code],0),2))</f>
        <v>JN 123456</v>
      </c>
      <c r="R127" s="195" t="str">
        <f>IF(ISBLANK(Table_Quantities[[#This Row],[Pay Item]]),"",INDEX(Table_PayItems[#Data],MATCH(Table_Quantities[[#This Row],[Pay Item]],Table_PayItems[Concentrated Name],0),ITEM_SSSP))</f>
        <v>902A, D</v>
      </c>
      <c r="S127" s="201"/>
      <c r="T127" s="200"/>
      <c r="U127" s="200"/>
      <c r="V127" s="193">
        <v>2436</v>
      </c>
      <c r="W127" s="195" t="str">
        <f>IF(ISBLANK(Table_Quantities[[#This Row],[Pay Item]]),"",INDEX(Table_PayItems[#Data],MATCH(Table_Quantities[[#This Row],[Pay Item]],Table_PayItems[Concentrated Name],0),ITEM_DESCRIPTION))</f>
        <v>Subbase, CIP</v>
      </c>
      <c r="X127" s="195" t="str">
        <f>IF(Table_Quantities[[#This Row],[Supplementary Description]]="","",IF(LEN(Table_Quantities[[#This Row],[Supplementary Description]])&gt;40, LEFT(Table_Quantities[[#This Row],[Supplementary Description]],40), Table_Quantities[[#This Row],[Supplementary Description]]))</f>
        <v/>
      </c>
      <c r="Y127" s="200" t="str">
        <f>IF(LEN(Table_Quantities[[#This Row],[Supplementary Description]])&gt;40, RIGHT(Table_Quantities[[#This Row],[Supplementary Description]],LEN(Table_Quantities[[#This Row],[Supplementary Description]])-40), "")</f>
        <v/>
      </c>
      <c r="Z127"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M-60_CON_002</v>
      </c>
      <c r="AA127"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27" s="195" t="str">
        <f>IF(MID(Table_Quantities[Item No.],4,1)="7",Table_Quantities[[#This Row],[Supplemental1]]&amp;Table_Quantities[[#This Row],[Supplemental2]],Table_Quantities[[#This Row],[Description]])</f>
        <v>Subbase, CIP</v>
      </c>
      <c r="AC127"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v>
      </c>
      <c r="AD127" s="195" t="str">
        <f>IF(ISBLANK(Table_Quantities[[#This Row],[Funding Code]]),"",RIGHT(Table_Quantities[[#This Row],[Funding Code]],4))</f>
        <v>0001</v>
      </c>
      <c r="AE127" s="195" t="str">
        <f>IF(ISBLANK(Table_Quantities[[#This Row],[Funding Code]]),"","CAT "&amp;Table_Quantities[[#This Row],[Category]])</f>
        <v>CAT 0001</v>
      </c>
      <c r="AF127"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27" s="195">
        <f>IFERROR(FIND("%%",SUBSTITUTE(Table_Quantities[[#This Row],[Pay Item Description]]," ","%%",ML-LEN(SUBSTITUTE(LEFT(Table_Quantities[[#This Row],[Pay Item Description]],ML)," ","")))),LEN(Table_Quantities[[#This Row],[Pay Item Description]]))</f>
        <v>12</v>
      </c>
      <c r="AH127" s="195">
        <f>IFERROR(FIND("%%",SUBSTITUTE(Table_Quantities[[#This Row],[Pay Item Description]]," ","%%",Table_Quantities[[#This Row],[1]]+ML+1-LEN(SUBSTITUTE(LEFT(Table_Quantities[[#This Row],[Pay Item Description]],(Table_Quantities[[#This Row],[1]]+ML+1))," ",""))))-1,LEN(Table_Quantities[[#This Row],[Pay Item Description]]))</f>
        <v>12</v>
      </c>
      <c r="AI127" s="195">
        <f>IFERROR(FIND("%%",SUBSTITUTE(Table_Quantities[[#This Row],[Pay Item Description]]," ","%%",Table_Quantities[[#This Row],[2]]+ML+2-LEN(SUBSTITUTE(LEFT(Table_Quantities[[#This Row],[Pay Item Description]],(Table_Quantities[[#This Row],[2]]+ML+2))," ",""))))-1,LEN(Table_Quantities[[#This Row],[Pay Item Description]]))</f>
        <v>12</v>
      </c>
      <c r="AJ127" s="195">
        <f>IFERROR(FIND("%%",SUBSTITUTE(Table_Quantities[[#This Row],[Pay Item Description]]," ","%%",Table_Quantities[[#This Row],[3]]+ML+3-LEN(SUBSTITUTE(LEFT(Table_Quantities[[#This Row],[Pay Item Description]],(Table_Quantities[[#This Row],[3]]+ML+3))," ",""))))-1,LEN(Table_Quantities[[#This Row],[Pay Item Description]]))</f>
        <v>12</v>
      </c>
      <c r="AK127" s="195">
        <f>IFERROR(FIND("%%",SUBSTITUTE(Table_Quantities[[#This Row],[Pay Item Description]]," ","%%",Table_Quantities[[#This Row],[4]]+ML+4-LEN(SUBSTITUTE(LEFT(Table_Quantities[[#This Row],[Pay Item Description]],(Table_Quantities[[#This Row],[4]]+ML+4))," ",""))))-1,LEN(Table_Quantities[[#This Row],[Pay Item Description]]))</f>
        <v>12</v>
      </c>
      <c r="AL127" s="195">
        <f>IFERROR(FIND("%%",SUBSTITUTE(Table_Quantities[[#This Row],[Pay Item Description]]," ","%%",Table_Quantities[[#This Row],[5]]+ML+5-LEN(SUBSTITUTE(LEFT(Table_Quantities[[#This Row],[Pay Item Description]],(Table_Quantities[[#This Row],[5]]+ML+5))," ",""))))-1,LEN(Table_Quantities[[#This Row],[Pay Item Description]]))</f>
        <v>12</v>
      </c>
      <c r="AM127" s="195" t="str">
        <f>TRIM(MID(Table_Quantities[[#This Row],[Pay Item Description]],1,(Table_Quantities[[#This Row],[1]])))</f>
        <v>Subbase, CIP</v>
      </c>
      <c r="AN127" s="195" t="str">
        <f>TRIM(MID(Table_Quantities[[#This Row],[Pay Item Description]],Table_Quantities[[#This Row],[1]]+1,(Table_Quantities[[#This Row],[2]]-Table_Quantities[[#This Row],[1]])))</f>
        <v/>
      </c>
      <c r="AO127" s="195" t="str">
        <f>TRIM(MID(Table_Quantities[[#This Row],[Pay Item Description]],Table_Quantities[[#This Row],[2]]+1,(Table_Quantities[[#This Row],[3]]-Table_Quantities[[#This Row],[2]])))</f>
        <v/>
      </c>
      <c r="AP127" s="195" t="str">
        <f>TRIM(MID(Table_Quantities[[#This Row],[Pay Item Description]],Table_Quantities[[#This Row],[3]]+1,(Table_Quantities[[#This Row],[4]]-Table_Quantities[[#This Row],[3]])))</f>
        <v/>
      </c>
      <c r="AQ127" s="195" t="str">
        <f>TRIM(MID(Table_Quantities[[#This Row],[Pay Item Description]],Table_Quantities[[#This Row],[4]]+1,(Table_Quantities[[#This Row],[5]]-Table_Quantities[[#This Row],[4]])))</f>
        <v/>
      </c>
      <c r="AR127" s="195" t="str">
        <f>TRIM(MID(Table_Quantities[[#This Row],[Pay Item Description]],Table_Quantities[[#This Row],[5]]+1,(Table_Quantities[[#This Row],[6]]-Table_Quantities[[#This Row],[5]])))</f>
        <v/>
      </c>
      <c r="AS127" s="195">
        <f>IF(ISBLANK(Table_Quantities[[#This Row],[Funding Code]]),"",INDEX(Table_Funding[#Data],MATCH(Table_Quantities[[#This Row],[Funding Code]],Table_Funding[Funding Code],0),MATCH("Bridge Number",Table_Funding[#Headers],0)))</f>
        <v>0</v>
      </c>
      <c r="AT127"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27" s="197"/>
      <c r="AV127" s="197"/>
      <c r="AW127" s="204"/>
      <c r="AX127" s="204"/>
      <c r="AY127" s="204"/>
    </row>
    <row r="128" spans="1:51" s="10" customFormat="1" hidden="1" x14ac:dyDescent="0.25">
      <c r="A128" s="245"/>
      <c r="B128" s="132" t="s">
        <v>7944</v>
      </c>
      <c r="C128" s="200" t="s">
        <v>14677</v>
      </c>
      <c r="D128" s="65"/>
      <c r="E128" s="66"/>
      <c r="F128" s="66"/>
      <c r="G128" s="65"/>
      <c r="H128" s="161" t="str">
        <f>IF(ISBLANK(Table_Quantities[[#This Row],[Pay Item]]),"",INDEX(Table_PayItems[],MATCH(Table_Quantities[[#This Row],[Pay Item]],Table_PayItems[Concentrated Name],0),ITEM_NO))</f>
        <v>3010002</v>
      </c>
      <c r="I128" s="201" t="s">
        <v>14694</v>
      </c>
      <c r="J128" s="254"/>
      <c r="K128" s="202">
        <v>1472</v>
      </c>
      <c r="L128" s="193" t="str">
        <f>IF(ISBLANK(Table_Quantities[[#This Row],[Pay Item]]),"",INDEX(Table_PayItems[#Data],MATCH(Table_Quantities[[#This Row],[Pay Item]],Table_PayItems[Concentrated Name],0),ITEM_UNITS))</f>
        <v>Cyd</v>
      </c>
      <c r="M128" s="166"/>
      <c r="N128" s="194" t="str">
        <f>IF(AND(Table_Quantities[[#This Row],[Unit Price]]&gt;0,NOT(ISBLANK(Table_Quantities[[#This Row],[QuantityCalc]]))),Table_Quantities[[#This Row],[QuantityCalc]]*Table_Quantities[[#This Row],[Unit Price]],"")</f>
        <v/>
      </c>
      <c r="O128" s="194" t="str">
        <f>IF(OR(ISBLANK(Table_Quantities[[#This Row],[Funding Code]]),ISBLANK(Table_Quantities[[#This Row],[BreakdownID]])),"",Table_Quantities[[#This Row],[Funding Code]]&amp;" - "&amp;Table_Quantities[[#This Row],[BreakdownID]])</f>
        <v>123456 - 0001 - M-60_CON_004</v>
      </c>
      <c r="P128" s="194">
        <v>124</v>
      </c>
      <c r="Q128" s="194" t="str">
        <f>IF(ISBLANK(Table_Quantities[[#This Row],[Funding Code]]),"","JN "&amp;INDEX(Table_Funding[#Data],MATCH(Table_Quantities[[#This Row],[Funding Code]],Table_Funding[Funding Code],0),2))</f>
        <v>JN 123456</v>
      </c>
      <c r="R128" s="195" t="str">
        <f>IF(ISBLANK(Table_Quantities[[#This Row],[Pay Item]]),"",INDEX(Table_PayItems[#Data],MATCH(Table_Quantities[[#This Row],[Pay Item]],Table_PayItems[Concentrated Name],0),ITEM_SSSP))</f>
        <v>902A, D</v>
      </c>
      <c r="S128" s="201"/>
      <c r="T128" s="200"/>
      <c r="U128" s="200"/>
      <c r="V128" s="193">
        <v>1472</v>
      </c>
      <c r="W128" s="195" t="str">
        <f>IF(ISBLANK(Table_Quantities[[#This Row],[Pay Item]]),"",INDEX(Table_PayItems[#Data],MATCH(Table_Quantities[[#This Row],[Pay Item]],Table_PayItems[Concentrated Name],0),ITEM_DESCRIPTION))</f>
        <v>Subbase, CIP</v>
      </c>
      <c r="X128" s="195" t="str">
        <f>IF(Table_Quantities[[#This Row],[Supplementary Description]]="","",IF(LEN(Table_Quantities[[#This Row],[Supplementary Description]])&gt;40, LEFT(Table_Quantities[[#This Row],[Supplementary Description]],40), Table_Quantities[[#This Row],[Supplementary Description]]))</f>
        <v/>
      </c>
      <c r="Y128" s="200" t="str">
        <f>IF(LEN(Table_Quantities[[#This Row],[Supplementary Description]])&gt;40, RIGHT(Table_Quantities[[#This Row],[Supplementary Description]],LEN(Table_Quantities[[#This Row],[Supplementary Description]])-40), "")</f>
        <v/>
      </c>
      <c r="Z128"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M-60_CON_004</v>
      </c>
      <c r="AA128"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28" s="195" t="str">
        <f>IF(MID(Table_Quantities[Item No.],4,1)="7",Table_Quantities[[#This Row],[Supplemental1]]&amp;Table_Quantities[[#This Row],[Supplemental2]],Table_Quantities[[#This Row],[Description]])</f>
        <v>Subbase, CIP</v>
      </c>
      <c r="AC128"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3</v>
      </c>
      <c r="AD128" s="195" t="str">
        <f>IF(ISBLANK(Table_Quantities[[#This Row],[Funding Code]]),"",RIGHT(Table_Quantities[[#This Row],[Funding Code]],4))</f>
        <v>0001</v>
      </c>
      <c r="AE128" s="195" t="str">
        <f>IF(ISBLANK(Table_Quantities[[#This Row],[Funding Code]]),"","CAT "&amp;Table_Quantities[[#This Row],[Category]])</f>
        <v>CAT 0001</v>
      </c>
      <c r="AF128"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28" s="195">
        <f>IFERROR(FIND("%%",SUBSTITUTE(Table_Quantities[[#This Row],[Pay Item Description]]," ","%%",ML-LEN(SUBSTITUTE(LEFT(Table_Quantities[[#This Row],[Pay Item Description]],ML)," ","")))),LEN(Table_Quantities[[#This Row],[Pay Item Description]]))</f>
        <v>12</v>
      </c>
      <c r="AH128" s="195">
        <f>IFERROR(FIND("%%",SUBSTITUTE(Table_Quantities[[#This Row],[Pay Item Description]]," ","%%",Table_Quantities[[#This Row],[1]]+ML+1-LEN(SUBSTITUTE(LEFT(Table_Quantities[[#This Row],[Pay Item Description]],(Table_Quantities[[#This Row],[1]]+ML+1))," ",""))))-1,LEN(Table_Quantities[[#This Row],[Pay Item Description]]))</f>
        <v>12</v>
      </c>
      <c r="AI128" s="195">
        <f>IFERROR(FIND("%%",SUBSTITUTE(Table_Quantities[[#This Row],[Pay Item Description]]," ","%%",Table_Quantities[[#This Row],[2]]+ML+2-LEN(SUBSTITUTE(LEFT(Table_Quantities[[#This Row],[Pay Item Description]],(Table_Quantities[[#This Row],[2]]+ML+2))," ",""))))-1,LEN(Table_Quantities[[#This Row],[Pay Item Description]]))</f>
        <v>12</v>
      </c>
      <c r="AJ128" s="195">
        <f>IFERROR(FIND("%%",SUBSTITUTE(Table_Quantities[[#This Row],[Pay Item Description]]," ","%%",Table_Quantities[[#This Row],[3]]+ML+3-LEN(SUBSTITUTE(LEFT(Table_Quantities[[#This Row],[Pay Item Description]],(Table_Quantities[[#This Row],[3]]+ML+3))," ",""))))-1,LEN(Table_Quantities[[#This Row],[Pay Item Description]]))</f>
        <v>12</v>
      </c>
      <c r="AK128" s="195">
        <f>IFERROR(FIND("%%",SUBSTITUTE(Table_Quantities[[#This Row],[Pay Item Description]]," ","%%",Table_Quantities[[#This Row],[4]]+ML+4-LEN(SUBSTITUTE(LEFT(Table_Quantities[[#This Row],[Pay Item Description]],(Table_Quantities[[#This Row],[4]]+ML+4))," ",""))))-1,LEN(Table_Quantities[[#This Row],[Pay Item Description]]))</f>
        <v>12</v>
      </c>
      <c r="AL128" s="195">
        <f>IFERROR(FIND("%%",SUBSTITUTE(Table_Quantities[[#This Row],[Pay Item Description]]," ","%%",Table_Quantities[[#This Row],[5]]+ML+5-LEN(SUBSTITUTE(LEFT(Table_Quantities[[#This Row],[Pay Item Description]],(Table_Quantities[[#This Row],[5]]+ML+5))," ",""))))-1,LEN(Table_Quantities[[#This Row],[Pay Item Description]]))</f>
        <v>12</v>
      </c>
      <c r="AM128" s="195" t="str">
        <f>TRIM(MID(Table_Quantities[[#This Row],[Pay Item Description]],1,(Table_Quantities[[#This Row],[1]])))</f>
        <v>Subbase, CIP</v>
      </c>
      <c r="AN128" s="195" t="str">
        <f>TRIM(MID(Table_Quantities[[#This Row],[Pay Item Description]],Table_Quantities[[#This Row],[1]]+1,(Table_Quantities[[#This Row],[2]]-Table_Quantities[[#This Row],[1]])))</f>
        <v/>
      </c>
      <c r="AO128" s="195" t="str">
        <f>TRIM(MID(Table_Quantities[[#This Row],[Pay Item Description]],Table_Quantities[[#This Row],[2]]+1,(Table_Quantities[[#This Row],[3]]-Table_Quantities[[#This Row],[2]])))</f>
        <v/>
      </c>
      <c r="AP128" s="195" t="str">
        <f>TRIM(MID(Table_Quantities[[#This Row],[Pay Item Description]],Table_Quantities[[#This Row],[3]]+1,(Table_Quantities[[#This Row],[4]]-Table_Quantities[[#This Row],[3]])))</f>
        <v/>
      </c>
      <c r="AQ128" s="195" t="str">
        <f>TRIM(MID(Table_Quantities[[#This Row],[Pay Item Description]],Table_Quantities[[#This Row],[4]]+1,(Table_Quantities[[#This Row],[5]]-Table_Quantities[[#This Row],[4]])))</f>
        <v/>
      </c>
      <c r="AR128" s="195" t="str">
        <f>TRIM(MID(Table_Quantities[[#This Row],[Pay Item Description]],Table_Quantities[[#This Row],[5]]+1,(Table_Quantities[[#This Row],[6]]-Table_Quantities[[#This Row],[5]])))</f>
        <v/>
      </c>
      <c r="AS128" s="195">
        <f>IF(ISBLANK(Table_Quantities[[#This Row],[Funding Code]]),"",INDEX(Table_Funding[#Data],MATCH(Table_Quantities[[#This Row],[Funding Code]],Table_Funding[Funding Code],0),MATCH("Bridge Number",Table_Funding[#Headers],0)))</f>
        <v>0</v>
      </c>
      <c r="AT128"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28" s="197"/>
      <c r="AV128" s="197"/>
      <c r="AW128" s="204"/>
      <c r="AX128" s="204"/>
      <c r="AY128" s="204"/>
    </row>
    <row r="129" spans="1:51" s="10" customFormat="1" hidden="1" x14ac:dyDescent="0.25">
      <c r="A129" s="245"/>
      <c r="B129" s="132" t="s">
        <v>7944</v>
      </c>
      <c r="C129" s="200" t="s">
        <v>14678</v>
      </c>
      <c r="D129" s="65"/>
      <c r="E129" s="66"/>
      <c r="F129" s="66"/>
      <c r="G129" s="65"/>
      <c r="H129" s="161" t="str">
        <f>IF(ISBLANK(Table_Quantities[[#This Row],[Pay Item]]),"",INDEX(Table_PayItems[],MATCH(Table_Quantities[[#This Row],[Pay Item]],Table_PayItems[Concentrated Name],0),ITEM_NO))</f>
        <v>3010002</v>
      </c>
      <c r="I129" s="201" t="s">
        <v>14694</v>
      </c>
      <c r="J129" s="254"/>
      <c r="K129" s="202">
        <v>1199</v>
      </c>
      <c r="L129" s="193" t="str">
        <f>IF(ISBLANK(Table_Quantities[[#This Row],[Pay Item]]),"",INDEX(Table_PayItems[#Data],MATCH(Table_Quantities[[#This Row],[Pay Item]],Table_PayItems[Concentrated Name],0),ITEM_UNITS))</f>
        <v>Cyd</v>
      </c>
      <c r="M129" s="166"/>
      <c r="N129" s="194" t="str">
        <f>IF(AND(Table_Quantities[[#This Row],[Unit Price]]&gt;0,NOT(ISBLANK(Table_Quantities[[#This Row],[QuantityCalc]]))),Table_Quantities[[#This Row],[QuantityCalc]]*Table_Quantities[[#This Row],[Unit Price]],"")</f>
        <v/>
      </c>
      <c r="O129" s="194" t="str">
        <f>IF(OR(ISBLANK(Table_Quantities[[#This Row],[Funding Code]]),ISBLANK(Table_Quantities[[#This Row],[BreakdownID]])),"",Table_Quantities[[#This Row],[Funding Code]]&amp;" - "&amp;Table_Quantities[[#This Row],[BreakdownID]])</f>
        <v>123456 - 0001 - M-60_CON_005</v>
      </c>
      <c r="P129" s="194">
        <v>125</v>
      </c>
      <c r="Q129" s="194" t="str">
        <f>IF(ISBLANK(Table_Quantities[[#This Row],[Funding Code]]),"","JN "&amp;INDEX(Table_Funding[#Data],MATCH(Table_Quantities[[#This Row],[Funding Code]],Table_Funding[Funding Code],0),2))</f>
        <v>JN 123456</v>
      </c>
      <c r="R129" s="195" t="str">
        <f>IF(ISBLANK(Table_Quantities[[#This Row],[Pay Item]]),"",INDEX(Table_PayItems[#Data],MATCH(Table_Quantities[[#This Row],[Pay Item]],Table_PayItems[Concentrated Name],0),ITEM_SSSP))</f>
        <v>902A, D</v>
      </c>
      <c r="S129" s="201"/>
      <c r="T129" s="200"/>
      <c r="U129" s="200"/>
      <c r="V129" s="193">
        <v>1199</v>
      </c>
      <c r="W129" s="195" t="str">
        <f>IF(ISBLANK(Table_Quantities[[#This Row],[Pay Item]]),"",INDEX(Table_PayItems[#Data],MATCH(Table_Quantities[[#This Row],[Pay Item]],Table_PayItems[Concentrated Name],0),ITEM_DESCRIPTION))</f>
        <v>Subbase, CIP</v>
      </c>
      <c r="X129" s="195" t="str">
        <f>IF(Table_Quantities[[#This Row],[Supplementary Description]]="","",IF(LEN(Table_Quantities[[#This Row],[Supplementary Description]])&gt;40, LEFT(Table_Quantities[[#This Row],[Supplementary Description]],40), Table_Quantities[[#This Row],[Supplementary Description]]))</f>
        <v/>
      </c>
      <c r="Y129" s="200" t="str">
        <f>IF(LEN(Table_Quantities[[#This Row],[Supplementary Description]])&gt;40, RIGHT(Table_Quantities[[#This Row],[Supplementary Description]],LEN(Table_Quantities[[#This Row],[Supplementary Description]])-40), "")</f>
        <v/>
      </c>
      <c r="Z129"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M-60_CON_005</v>
      </c>
      <c r="AA129"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29" s="195" t="str">
        <f>IF(MID(Table_Quantities[Item No.],4,1)="7",Table_Quantities[[#This Row],[Supplemental1]]&amp;Table_Quantities[[#This Row],[Supplemental2]],Table_Quantities[[#This Row],[Description]])</f>
        <v>Subbase, CIP</v>
      </c>
      <c r="AC129"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4</v>
      </c>
      <c r="AD129" s="195" t="str">
        <f>IF(ISBLANK(Table_Quantities[[#This Row],[Funding Code]]),"",RIGHT(Table_Quantities[[#This Row],[Funding Code]],4))</f>
        <v>0001</v>
      </c>
      <c r="AE129" s="195" t="str">
        <f>IF(ISBLANK(Table_Quantities[[#This Row],[Funding Code]]),"","CAT "&amp;Table_Quantities[[#This Row],[Category]])</f>
        <v>CAT 0001</v>
      </c>
      <c r="AF129"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29" s="195">
        <f>IFERROR(FIND("%%",SUBSTITUTE(Table_Quantities[[#This Row],[Pay Item Description]]," ","%%",ML-LEN(SUBSTITUTE(LEFT(Table_Quantities[[#This Row],[Pay Item Description]],ML)," ","")))),LEN(Table_Quantities[[#This Row],[Pay Item Description]]))</f>
        <v>12</v>
      </c>
      <c r="AH129" s="195">
        <f>IFERROR(FIND("%%",SUBSTITUTE(Table_Quantities[[#This Row],[Pay Item Description]]," ","%%",Table_Quantities[[#This Row],[1]]+ML+1-LEN(SUBSTITUTE(LEFT(Table_Quantities[[#This Row],[Pay Item Description]],(Table_Quantities[[#This Row],[1]]+ML+1))," ",""))))-1,LEN(Table_Quantities[[#This Row],[Pay Item Description]]))</f>
        <v>12</v>
      </c>
      <c r="AI129" s="195">
        <f>IFERROR(FIND("%%",SUBSTITUTE(Table_Quantities[[#This Row],[Pay Item Description]]," ","%%",Table_Quantities[[#This Row],[2]]+ML+2-LEN(SUBSTITUTE(LEFT(Table_Quantities[[#This Row],[Pay Item Description]],(Table_Quantities[[#This Row],[2]]+ML+2))," ",""))))-1,LEN(Table_Quantities[[#This Row],[Pay Item Description]]))</f>
        <v>12</v>
      </c>
      <c r="AJ129" s="195">
        <f>IFERROR(FIND("%%",SUBSTITUTE(Table_Quantities[[#This Row],[Pay Item Description]]," ","%%",Table_Quantities[[#This Row],[3]]+ML+3-LEN(SUBSTITUTE(LEFT(Table_Quantities[[#This Row],[Pay Item Description]],(Table_Quantities[[#This Row],[3]]+ML+3))," ",""))))-1,LEN(Table_Quantities[[#This Row],[Pay Item Description]]))</f>
        <v>12</v>
      </c>
      <c r="AK129" s="195">
        <f>IFERROR(FIND("%%",SUBSTITUTE(Table_Quantities[[#This Row],[Pay Item Description]]," ","%%",Table_Quantities[[#This Row],[4]]+ML+4-LEN(SUBSTITUTE(LEFT(Table_Quantities[[#This Row],[Pay Item Description]],(Table_Quantities[[#This Row],[4]]+ML+4))," ",""))))-1,LEN(Table_Quantities[[#This Row],[Pay Item Description]]))</f>
        <v>12</v>
      </c>
      <c r="AL129" s="195">
        <f>IFERROR(FIND("%%",SUBSTITUTE(Table_Quantities[[#This Row],[Pay Item Description]]," ","%%",Table_Quantities[[#This Row],[5]]+ML+5-LEN(SUBSTITUTE(LEFT(Table_Quantities[[#This Row],[Pay Item Description]],(Table_Quantities[[#This Row],[5]]+ML+5))," ",""))))-1,LEN(Table_Quantities[[#This Row],[Pay Item Description]]))</f>
        <v>12</v>
      </c>
      <c r="AM129" s="195" t="str">
        <f>TRIM(MID(Table_Quantities[[#This Row],[Pay Item Description]],1,(Table_Quantities[[#This Row],[1]])))</f>
        <v>Subbase, CIP</v>
      </c>
      <c r="AN129" s="195" t="str">
        <f>TRIM(MID(Table_Quantities[[#This Row],[Pay Item Description]],Table_Quantities[[#This Row],[1]]+1,(Table_Quantities[[#This Row],[2]]-Table_Quantities[[#This Row],[1]])))</f>
        <v/>
      </c>
      <c r="AO129" s="195" t="str">
        <f>TRIM(MID(Table_Quantities[[#This Row],[Pay Item Description]],Table_Quantities[[#This Row],[2]]+1,(Table_Quantities[[#This Row],[3]]-Table_Quantities[[#This Row],[2]])))</f>
        <v/>
      </c>
      <c r="AP129" s="195" t="str">
        <f>TRIM(MID(Table_Quantities[[#This Row],[Pay Item Description]],Table_Quantities[[#This Row],[3]]+1,(Table_Quantities[[#This Row],[4]]-Table_Quantities[[#This Row],[3]])))</f>
        <v/>
      </c>
      <c r="AQ129" s="195" t="str">
        <f>TRIM(MID(Table_Quantities[[#This Row],[Pay Item Description]],Table_Quantities[[#This Row],[4]]+1,(Table_Quantities[[#This Row],[5]]-Table_Quantities[[#This Row],[4]])))</f>
        <v/>
      </c>
      <c r="AR129" s="195" t="str">
        <f>TRIM(MID(Table_Quantities[[#This Row],[Pay Item Description]],Table_Quantities[[#This Row],[5]]+1,(Table_Quantities[[#This Row],[6]]-Table_Quantities[[#This Row],[5]])))</f>
        <v/>
      </c>
      <c r="AS129" s="195">
        <f>IF(ISBLANK(Table_Quantities[[#This Row],[Funding Code]]),"",INDEX(Table_Funding[#Data],MATCH(Table_Quantities[[#This Row],[Funding Code]],Table_Funding[Funding Code],0),MATCH("Bridge Number",Table_Funding[#Headers],0)))</f>
        <v>0</v>
      </c>
      <c r="AT129"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29" s="197"/>
      <c r="AV129" s="197"/>
      <c r="AW129" s="204"/>
      <c r="AX129" s="204"/>
      <c r="AY129" s="204"/>
    </row>
    <row r="130" spans="1:51" s="10" customFormat="1" hidden="1" x14ac:dyDescent="0.25">
      <c r="A130" s="245"/>
      <c r="B130" s="132" t="s">
        <v>7944</v>
      </c>
      <c r="C130" s="200" t="s">
        <v>14679</v>
      </c>
      <c r="D130" s="65"/>
      <c r="E130" s="66"/>
      <c r="F130" s="66"/>
      <c r="G130" s="65"/>
      <c r="H130" s="161" t="str">
        <f>IF(ISBLANK(Table_Quantities[[#This Row],[Pay Item]]),"",INDEX(Table_PayItems[],MATCH(Table_Quantities[[#This Row],[Pay Item]],Table_PayItems[Concentrated Name],0),ITEM_NO))</f>
        <v>3010002</v>
      </c>
      <c r="I130" s="201" t="s">
        <v>14694</v>
      </c>
      <c r="J130" s="254"/>
      <c r="K130" s="202">
        <v>927</v>
      </c>
      <c r="L130" s="193" t="str">
        <f>IF(ISBLANK(Table_Quantities[[#This Row],[Pay Item]]),"",INDEX(Table_PayItems[#Data],MATCH(Table_Quantities[[#This Row],[Pay Item]],Table_PayItems[Concentrated Name],0),ITEM_UNITS))</f>
        <v>Cyd</v>
      </c>
      <c r="M130" s="166"/>
      <c r="N130" s="194" t="str">
        <f>IF(AND(Table_Quantities[[#This Row],[Unit Price]]&gt;0,NOT(ISBLANK(Table_Quantities[[#This Row],[QuantityCalc]]))),Table_Quantities[[#This Row],[QuantityCalc]]*Table_Quantities[[#This Row],[Unit Price]],"")</f>
        <v/>
      </c>
      <c r="O130" s="194" t="str">
        <f>IF(OR(ISBLANK(Table_Quantities[[#This Row],[Funding Code]]),ISBLANK(Table_Quantities[[#This Row],[BreakdownID]])),"",Table_Quantities[[#This Row],[Funding Code]]&amp;" - "&amp;Table_Quantities[[#This Row],[BreakdownID]])</f>
        <v>123456 - 0001 - M-60_CON_006</v>
      </c>
      <c r="P130" s="194">
        <v>126</v>
      </c>
      <c r="Q130" s="194" t="str">
        <f>IF(ISBLANK(Table_Quantities[[#This Row],[Funding Code]]),"","JN "&amp;INDEX(Table_Funding[#Data],MATCH(Table_Quantities[[#This Row],[Funding Code]],Table_Funding[Funding Code],0),2))</f>
        <v>JN 123456</v>
      </c>
      <c r="R130" s="195" t="str">
        <f>IF(ISBLANK(Table_Quantities[[#This Row],[Pay Item]]),"",INDEX(Table_PayItems[#Data],MATCH(Table_Quantities[[#This Row],[Pay Item]],Table_PayItems[Concentrated Name],0),ITEM_SSSP))</f>
        <v>902A, D</v>
      </c>
      <c r="S130" s="201"/>
      <c r="T130" s="200"/>
      <c r="U130" s="200"/>
      <c r="V130" s="193">
        <v>927</v>
      </c>
      <c r="W130" s="195" t="str">
        <f>IF(ISBLANK(Table_Quantities[[#This Row],[Pay Item]]),"",INDEX(Table_PayItems[#Data],MATCH(Table_Quantities[[#This Row],[Pay Item]],Table_PayItems[Concentrated Name],0),ITEM_DESCRIPTION))</f>
        <v>Subbase, CIP</v>
      </c>
      <c r="X130" s="195" t="str">
        <f>IF(Table_Quantities[[#This Row],[Supplementary Description]]="","",IF(LEN(Table_Quantities[[#This Row],[Supplementary Description]])&gt;40, LEFT(Table_Quantities[[#This Row],[Supplementary Description]],40), Table_Quantities[[#This Row],[Supplementary Description]]))</f>
        <v/>
      </c>
      <c r="Y130" s="200" t="str">
        <f>IF(LEN(Table_Quantities[[#This Row],[Supplementary Description]])&gt;40, RIGHT(Table_Quantities[[#This Row],[Supplementary Description]],LEN(Table_Quantities[[#This Row],[Supplementary Description]])-40), "")</f>
        <v/>
      </c>
      <c r="Z130"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M-60_CON_006</v>
      </c>
      <c r="AA130"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30" s="195" t="str">
        <f>IF(MID(Table_Quantities[Item No.],4,1)="7",Table_Quantities[[#This Row],[Supplemental1]]&amp;Table_Quantities[[#This Row],[Supplemental2]],Table_Quantities[[#This Row],[Description]])</f>
        <v>Subbase, CIP</v>
      </c>
      <c r="AC130"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5</v>
      </c>
      <c r="AD130" s="195" t="str">
        <f>IF(ISBLANK(Table_Quantities[[#This Row],[Funding Code]]),"",RIGHT(Table_Quantities[[#This Row],[Funding Code]],4))</f>
        <v>0001</v>
      </c>
      <c r="AE130" s="195" t="str">
        <f>IF(ISBLANK(Table_Quantities[[#This Row],[Funding Code]]),"","CAT "&amp;Table_Quantities[[#This Row],[Category]])</f>
        <v>CAT 0001</v>
      </c>
      <c r="AF130"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30" s="195">
        <f>IFERROR(FIND("%%",SUBSTITUTE(Table_Quantities[[#This Row],[Pay Item Description]]," ","%%",ML-LEN(SUBSTITUTE(LEFT(Table_Quantities[[#This Row],[Pay Item Description]],ML)," ","")))),LEN(Table_Quantities[[#This Row],[Pay Item Description]]))</f>
        <v>12</v>
      </c>
      <c r="AH130" s="195">
        <f>IFERROR(FIND("%%",SUBSTITUTE(Table_Quantities[[#This Row],[Pay Item Description]]," ","%%",Table_Quantities[[#This Row],[1]]+ML+1-LEN(SUBSTITUTE(LEFT(Table_Quantities[[#This Row],[Pay Item Description]],(Table_Quantities[[#This Row],[1]]+ML+1))," ",""))))-1,LEN(Table_Quantities[[#This Row],[Pay Item Description]]))</f>
        <v>12</v>
      </c>
      <c r="AI130" s="195">
        <f>IFERROR(FIND("%%",SUBSTITUTE(Table_Quantities[[#This Row],[Pay Item Description]]," ","%%",Table_Quantities[[#This Row],[2]]+ML+2-LEN(SUBSTITUTE(LEFT(Table_Quantities[[#This Row],[Pay Item Description]],(Table_Quantities[[#This Row],[2]]+ML+2))," ",""))))-1,LEN(Table_Quantities[[#This Row],[Pay Item Description]]))</f>
        <v>12</v>
      </c>
      <c r="AJ130" s="195">
        <f>IFERROR(FIND("%%",SUBSTITUTE(Table_Quantities[[#This Row],[Pay Item Description]]," ","%%",Table_Quantities[[#This Row],[3]]+ML+3-LEN(SUBSTITUTE(LEFT(Table_Quantities[[#This Row],[Pay Item Description]],(Table_Quantities[[#This Row],[3]]+ML+3))," ",""))))-1,LEN(Table_Quantities[[#This Row],[Pay Item Description]]))</f>
        <v>12</v>
      </c>
      <c r="AK130" s="195">
        <f>IFERROR(FIND("%%",SUBSTITUTE(Table_Quantities[[#This Row],[Pay Item Description]]," ","%%",Table_Quantities[[#This Row],[4]]+ML+4-LEN(SUBSTITUTE(LEFT(Table_Quantities[[#This Row],[Pay Item Description]],(Table_Quantities[[#This Row],[4]]+ML+4))," ",""))))-1,LEN(Table_Quantities[[#This Row],[Pay Item Description]]))</f>
        <v>12</v>
      </c>
      <c r="AL130" s="195">
        <f>IFERROR(FIND("%%",SUBSTITUTE(Table_Quantities[[#This Row],[Pay Item Description]]," ","%%",Table_Quantities[[#This Row],[5]]+ML+5-LEN(SUBSTITUTE(LEFT(Table_Quantities[[#This Row],[Pay Item Description]],(Table_Quantities[[#This Row],[5]]+ML+5))," ",""))))-1,LEN(Table_Quantities[[#This Row],[Pay Item Description]]))</f>
        <v>12</v>
      </c>
      <c r="AM130" s="195" t="str">
        <f>TRIM(MID(Table_Quantities[[#This Row],[Pay Item Description]],1,(Table_Quantities[[#This Row],[1]])))</f>
        <v>Subbase, CIP</v>
      </c>
      <c r="AN130" s="195" t="str">
        <f>TRIM(MID(Table_Quantities[[#This Row],[Pay Item Description]],Table_Quantities[[#This Row],[1]]+1,(Table_Quantities[[#This Row],[2]]-Table_Quantities[[#This Row],[1]])))</f>
        <v/>
      </c>
      <c r="AO130" s="195" t="str">
        <f>TRIM(MID(Table_Quantities[[#This Row],[Pay Item Description]],Table_Quantities[[#This Row],[2]]+1,(Table_Quantities[[#This Row],[3]]-Table_Quantities[[#This Row],[2]])))</f>
        <v/>
      </c>
      <c r="AP130" s="195" t="str">
        <f>TRIM(MID(Table_Quantities[[#This Row],[Pay Item Description]],Table_Quantities[[#This Row],[3]]+1,(Table_Quantities[[#This Row],[4]]-Table_Quantities[[#This Row],[3]])))</f>
        <v/>
      </c>
      <c r="AQ130" s="195" t="str">
        <f>TRIM(MID(Table_Quantities[[#This Row],[Pay Item Description]],Table_Quantities[[#This Row],[4]]+1,(Table_Quantities[[#This Row],[5]]-Table_Quantities[[#This Row],[4]])))</f>
        <v/>
      </c>
      <c r="AR130" s="195" t="str">
        <f>TRIM(MID(Table_Quantities[[#This Row],[Pay Item Description]],Table_Quantities[[#This Row],[5]]+1,(Table_Quantities[[#This Row],[6]]-Table_Quantities[[#This Row],[5]])))</f>
        <v/>
      </c>
      <c r="AS130" s="195">
        <f>IF(ISBLANK(Table_Quantities[[#This Row],[Funding Code]]),"",INDEX(Table_Funding[#Data],MATCH(Table_Quantities[[#This Row],[Funding Code]],Table_Funding[Funding Code],0),MATCH("Bridge Number",Table_Funding[#Headers],0)))</f>
        <v>0</v>
      </c>
      <c r="AT130"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30" s="197"/>
      <c r="AV130" s="197"/>
      <c r="AW130" s="204"/>
      <c r="AX130" s="204"/>
      <c r="AY130" s="204"/>
    </row>
    <row r="131" spans="1:51" s="10" customFormat="1" hidden="1" x14ac:dyDescent="0.25">
      <c r="A131" s="245"/>
      <c r="B131" s="132" t="s">
        <v>7944</v>
      </c>
      <c r="C131" s="200" t="s">
        <v>7943</v>
      </c>
      <c r="D131" s="65"/>
      <c r="E131" s="66"/>
      <c r="F131" s="66"/>
      <c r="G131" s="65"/>
      <c r="H131" s="161" t="str">
        <f>IF(ISBLANK(Table_Quantities[[#This Row],[Pay Item]]),"",INDEX(Table_PayItems[],MATCH(Table_Quantities[[#This Row],[Pay Item]],Table_PayItems[Concentrated Name],0),ITEM_NO))</f>
        <v>3010002</v>
      </c>
      <c r="I131" s="201" t="s">
        <v>14694</v>
      </c>
      <c r="J131" s="254"/>
      <c r="K131" s="202">
        <v>1177</v>
      </c>
      <c r="L131" s="193" t="str">
        <f>IF(ISBLANK(Table_Quantities[[#This Row],[Pay Item]]),"",INDEX(Table_PayItems[#Data],MATCH(Table_Quantities[[#This Row],[Pay Item]],Table_PayItems[Concentrated Name],0),ITEM_UNITS))</f>
        <v>Cyd</v>
      </c>
      <c r="M131" s="166"/>
      <c r="N131" s="194" t="str">
        <f>IF(AND(Table_Quantities[[#This Row],[Unit Price]]&gt;0,NOT(ISBLANK(Table_Quantities[[#This Row],[QuantityCalc]]))),Table_Quantities[[#This Row],[QuantityCalc]]*Table_Quantities[[#This Row],[Unit Price]],"")</f>
        <v/>
      </c>
      <c r="O131" s="194" t="str">
        <f>IF(OR(ISBLANK(Table_Quantities[[#This Row],[Funding Code]]),ISBLANK(Table_Quantities[[#This Row],[BreakdownID]])),"",Table_Quantities[[#This Row],[Funding Code]]&amp;" - "&amp;Table_Quantities[[#This Row],[BreakdownID]])</f>
        <v>123456 - 0001 - 25</v>
      </c>
      <c r="P131" s="194">
        <v>127</v>
      </c>
      <c r="Q131" s="194" t="str">
        <f>IF(ISBLANK(Table_Quantities[[#This Row],[Funding Code]]),"","JN "&amp;INDEX(Table_Funding[#Data],MATCH(Table_Quantities[[#This Row],[Funding Code]],Table_Funding[Funding Code],0),2))</f>
        <v>JN 123456</v>
      </c>
      <c r="R131" s="195" t="str">
        <f>IF(ISBLANK(Table_Quantities[[#This Row],[Pay Item]]),"",INDEX(Table_PayItems[#Data],MATCH(Table_Quantities[[#This Row],[Pay Item]],Table_PayItems[Concentrated Name],0),ITEM_SSSP))</f>
        <v>902A, D</v>
      </c>
      <c r="S131" s="201"/>
      <c r="T131" s="200"/>
      <c r="U131" s="200"/>
      <c r="V131" s="193">
        <v>1177</v>
      </c>
      <c r="W131" s="195" t="str">
        <f>IF(ISBLANK(Table_Quantities[[#This Row],[Pay Item]]),"",INDEX(Table_PayItems[#Data],MATCH(Table_Quantities[[#This Row],[Pay Item]],Table_PayItems[Concentrated Name],0),ITEM_DESCRIPTION))</f>
        <v>Subbase, CIP</v>
      </c>
      <c r="X131" s="195" t="str">
        <f>IF(Table_Quantities[[#This Row],[Supplementary Description]]="","",IF(LEN(Table_Quantities[[#This Row],[Supplementary Description]])&gt;40, LEFT(Table_Quantities[[#This Row],[Supplementary Description]],40), Table_Quantities[[#This Row],[Supplementary Description]]))</f>
        <v/>
      </c>
      <c r="Y131" s="200" t="str">
        <f>IF(LEN(Table_Quantities[[#This Row],[Supplementary Description]])&gt;40, RIGHT(Table_Quantities[[#This Row],[Supplementary Description]],LEN(Table_Quantities[[#This Row],[Supplementary Description]])-40), "")</f>
        <v/>
      </c>
      <c r="Z131"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25</v>
      </c>
      <c r="AA131"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31" s="195" t="str">
        <f>IF(MID(Table_Quantities[Item No.],4,1)="7",Table_Quantities[[#This Row],[Supplemental1]]&amp;Table_Quantities[[#This Row],[Supplemental2]],Table_Quantities[[#This Row],[Description]])</f>
        <v>Subbase, CIP</v>
      </c>
      <c r="AC131"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6</v>
      </c>
      <c r="AD131" s="195" t="str">
        <f>IF(ISBLANK(Table_Quantities[[#This Row],[Funding Code]]),"",RIGHT(Table_Quantities[[#This Row],[Funding Code]],4))</f>
        <v>0001</v>
      </c>
      <c r="AE131" s="195" t="str">
        <f>IF(ISBLANK(Table_Quantities[[#This Row],[Funding Code]]),"","CAT "&amp;Table_Quantities[[#This Row],[Category]])</f>
        <v>CAT 0001</v>
      </c>
      <c r="AF131"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31" s="195">
        <f>IFERROR(FIND("%%",SUBSTITUTE(Table_Quantities[[#This Row],[Pay Item Description]]," ","%%",ML-LEN(SUBSTITUTE(LEFT(Table_Quantities[[#This Row],[Pay Item Description]],ML)," ","")))),LEN(Table_Quantities[[#This Row],[Pay Item Description]]))</f>
        <v>12</v>
      </c>
      <c r="AH131" s="195">
        <f>IFERROR(FIND("%%",SUBSTITUTE(Table_Quantities[[#This Row],[Pay Item Description]]," ","%%",Table_Quantities[[#This Row],[1]]+ML+1-LEN(SUBSTITUTE(LEFT(Table_Quantities[[#This Row],[Pay Item Description]],(Table_Quantities[[#This Row],[1]]+ML+1))," ",""))))-1,LEN(Table_Quantities[[#This Row],[Pay Item Description]]))</f>
        <v>12</v>
      </c>
      <c r="AI131" s="195">
        <f>IFERROR(FIND("%%",SUBSTITUTE(Table_Quantities[[#This Row],[Pay Item Description]]," ","%%",Table_Quantities[[#This Row],[2]]+ML+2-LEN(SUBSTITUTE(LEFT(Table_Quantities[[#This Row],[Pay Item Description]],(Table_Quantities[[#This Row],[2]]+ML+2))," ",""))))-1,LEN(Table_Quantities[[#This Row],[Pay Item Description]]))</f>
        <v>12</v>
      </c>
      <c r="AJ131" s="195">
        <f>IFERROR(FIND("%%",SUBSTITUTE(Table_Quantities[[#This Row],[Pay Item Description]]," ","%%",Table_Quantities[[#This Row],[3]]+ML+3-LEN(SUBSTITUTE(LEFT(Table_Quantities[[#This Row],[Pay Item Description]],(Table_Quantities[[#This Row],[3]]+ML+3))," ",""))))-1,LEN(Table_Quantities[[#This Row],[Pay Item Description]]))</f>
        <v>12</v>
      </c>
      <c r="AK131" s="195">
        <f>IFERROR(FIND("%%",SUBSTITUTE(Table_Quantities[[#This Row],[Pay Item Description]]," ","%%",Table_Quantities[[#This Row],[4]]+ML+4-LEN(SUBSTITUTE(LEFT(Table_Quantities[[#This Row],[Pay Item Description]],(Table_Quantities[[#This Row],[4]]+ML+4))," ",""))))-1,LEN(Table_Quantities[[#This Row],[Pay Item Description]]))</f>
        <v>12</v>
      </c>
      <c r="AL131" s="195">
        <f>IFERROR(FIND("%%",SUBSTITUTE(Table_Quantities[[#This Row],[Pay Item Description]]," ","%%",Table_Quantities[[#This Row],[5]]+ML+5-LEN(SUBSTITUTE(LEFT(Table_Quantities[[#This Row],[Pay Item Description]],(Table_Quantities[[#This Row],[5]]+ML+5))," ",""))))-1,LEN(Table_Quantities[[#This Row],[Pay Item Description]]))</f>
        <v>12</v>
      </c>
      <c r="AM131" s="195" t="str">
        <f>TRIM(MID(Table_Quantities[[#This Row],[Pay Item Description]],1,(Table_Quantities[[#This Row],[1]])))</f>
        <v>Subbase, CIP</v>
      </c>
      <c r="AN131" s="195" t="str">
        <f>TRIM(MID(Table_Quantities[[#This Row],[Pay Item Description]],Table_Quantities[[#This Row],[1]]+1,(Table_Quantities[[#This Row],[2]]-Table_Quantities[[#This Row],[1]])))</f>
        <v/>
      </c>
      <c r="AO131" s="195" t="str">
        <f>TRIM(MID(Table_Quantities[[#This Row],[Pay Item Description]],Table_Quantities[[#This Row],[2]]+1,(Table_Quantities[[#This Row],[3]]-Table_Quantities[[#This Row],[2]])))</f>
        <v/>
      </c>
      <c r="AP131" s="195" t="str">
        <f>TRIM(MID(Table_Quantities[[#This Row],[Pay Item Description]],Table_Quantities[[#This Row],[3]]+1,(Table_Quantities[[#This Row],[4]]-Table_Quantities[[#This Row],[3]])))</f>
        <v/>
      </c>
      <c r="AQ131" s="195" t="str">
        <f>TRIM(MID(Table_Quantities[[#This Row],[Pay Item Description]],Table_Quantities[[#This Row],[4]]+1,(Table_Quantities[[#This Row],[5]]-Table_Quantities[[#This Row],[4]])))</f>
        <v/>
      </c>
      <c r="AR131" s="195" t="str">
        <f>TRIM(MID(Table_Quantities[[#This Row],[Pay Item Description]],Table_Quantities[[#This Row],[5]]+1,(Table_Quantities[[#This Row],[6]]-Table_Quantities[[#This Row],[5]])))</f>
        <v/>
      </c>
      <c r="AS131" s="195">
        <f>IF(ISBLANK(Table_Quantities[[#This Row],[Funding Code]]),"",INDEX(Table_Funding[#Data],MATCH(Table_Quantities[[#This Row],[Funding Code]],Table_Funding[Funding Code],0),MATCH("Bridge Number",Table_Funding[#Headers],0)))</f>
        <v>0</v>
      </c>
      <c r="AT131"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31" s="197"/>
      <c r="AV131" s="197"/>
      <c r="AW131" s="204"/>
      <c r="AX131" s="204"/>
      <c r="AY131" s="204"/>
    </row>
    <row r="132" spans="1:51" s="10" customFormat="1" hidden="1" x14ac:dyDescent="0.25">
      <c r="A132" s="245"/>
      <c r="B132" s="132" t="s">
        <v>7944</v>
      </c>
      <c r="C132" s="200" t="s">
        <v>7946</v>
      </c>
      <c r="D132" s="65"/>
      <c r="E132" s="66"/>
      <c r="F132" s="66"/>
      <c r="G132" s="65"/>
      <c r="H132" s="161" t="str">
        <f>IF(ISBLANK(Table_Quantities[[#This Row],[Pay Item]]),"",INDEX(Table_PayItems[],MATCH(Table_Quantities[[#This Row],[Pay Item]],Table_PayItems[Concentrated Name],0),ITEM_NO))</f>
        <v>3010002</v>
      </c>
      <c r="I132" s="201" t="s">
        <v>14694</v>
      </c>
      <c r="J132" s="254"/>
      <c r="K132" s="202">
        <v>5301</v>
      </c>
      <c r="L132" s="193" t="str">
        <f>IF(ISBLANK(Table_Quantities[[#This Row],[Pay Item]]),"",INDEX(Table_PayItems[#Data],MATCH(Table_Quantities[[#This Row],[Pay Item]],Table_PayItems[Concentrated Name],0),ITEM_UNITS))</f>
        <v>Cyd</v>
      </c>
      <c r="M132" s="166"/>
      <c r="N132" s="194" t="str">
        <f>IF(AND(Table_Quantities[[#This Row],[Unit Price]]&gt;0,NOT(ISBLANK(Table_Quantities[[#This Row],[QuantityCalc]]))),Table_Quantities[[#This Row],[QuantityCalc]]*Table_Quantities[[#This Row],[Unit Price]],"")</f>
        <v/>
      </c>
      <c r="O132" s="194" t="str">
        <f>IF(OR(ISBLANK(Table_Quantities[[#This Row],[Funding Code]]),ISBLANK(Table_Quantities[[#This Row],[BreakdownID]])),"",Table_Quantities[[#This Row],[Funding Code]]&amp;" - "&amp;Table_Quantities[[#This Row],[BreakdownID]])</f>
        <v>123456 - 0001 - 30</v>
      </c>
      <c r="P132" s="194">
        <v>128</v>
      </c>
      <c r="Q132" s="194" t="str">
        <f>IF(ISBLANK(Table_Quantities[[#This Row],[Funding Code]]),"","JN "&amp;INDEX(Table_Funding[#Data],MATCH(Table_Quantities[[#This Row],[Funding Code]],Table_Funding[Funding Code],0),2))</f>
        <v>JN 123456</v>
      </c>
      <c r="R132" s="195" t="str">
        <f>IF(ISBLANK(Table_Quantities[[#This Row],[Pay Item]]),"",INDEX(Table_PayItems[#Data],MATCH(Table_Quantities[[#This Row],[Pay Item]],Table_PayItems[Concentrated Name],0),ITEM_SSSP))</f>
        <v>902A, D</v>
      </c>
      <c r="S132" s="201"/>
      <c r="T132" s="200"/>
      <c r="U132" s="200"/>
      <c r="V132" s="193">
        <v>5301</v>
      </c>
      <c r="W132" s="195" t="str">
        <f>IF(ISBLANK(Table_Quantities[[#This Row],[Pay Item]]),"",INDEX(Table_PayItems[#Data],MATCH(Table_Quantities[[#This Row],[Pay Item]],Table_PayItems[Concentrated Name],0),ITEM_DESCRIPTION))</f>
        <v>Subbase, CIP</v>
      </c>
      <c r="X132" s="195" t="str">
        <f>IF(Table_Quantities[[#This Row],[Supplementary Description]]="","",IF(LEN(Table_Quantities[[#This Row],[Supplementary Description]])&gt;40, LEFT(Table_Quantities[[#This Row],[Supplementary Description]],40), Table_Quantities[[#This Row],[Supplementary Description]]))</f>
        <v/>
      </c>
      <c r="Y132" s="200" t="str">
        <f>IF(LEN(Table_Quantities[[#This Row],[Supplementary Description]])&gt;40, RIGHT(Table_Quantities[[#This Row],[Supplementary Description]],LEN(Table_Quantities[[#This Row],[Supplementary Description]])-40), "")</f>
        <v/>
      </c>
      <c r="Z132"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30</v>
      </c>
      <c r="AA132"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32" s="195" t="str">
        <f>IF(MID(Table_Quantities[Item No.],4,1)="7",Table_Quantities[[#This Row],[Supplemental1]]&amp;Table_Quantities[[#This Row],[Supplemental2]],Table_Quantities[[#This Row],[Description]])</f>
        <v>Subbase, CIP</v>
      </c>
      <c r="AC132"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7</v>
      </c>
      <c r="AD132" s="195" t="str">
        <f>IF(ISBLANK(Table_Quantities[[#This Row],[Funding Code]]),"",RIGHT(Table_Quantities[[#This Row],[Funding Code]],4))</f>
        <v>0001</v>
      </c>
      <c r="AE132" s="195" t="str">
        <f>IF(ISBLANK(Table_Quantities[[#This Row],[Funding Code]]),"","CAT "&amp;Table_Quantities[[#This Row],[Category]])</f>
        <v>CAT 0001</v>
      </c>
      <c r="AF132"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32" s="195">
        <f>IFERROR(FIND("%%",SUBSTITUTE(Table_Quantities[[#This Row],[Pay Item Description]]," ","%%",ML-LEN(SUBSTITUTE(LEFT(Table_Quantities[[#This Row],[Pay Item Description]],ML)," ","")))),LEN(Table_Quantities[[#This Row],[Pay Item Description]]))</f>
        <v>12</v>
      </c>
      <c r="AH132" s="195">
        <f>IFERROR(FIND("%%",SUBSTITUTE(Table_Quantities[[#This Row],[Pay Item Description]]," ","%%",Table_Quantities[[#This Row],[1]]+ML+1-LEN(SUBSTITUTE(LEFT(Table_Quantities[[#This Row],[Pay Item Description]],(Table_Quantities[[#This Row],[1]]+ML+1))," ",""))))-1,LEN(Table_Quantities[[#This Row],[Pay Item Description]]))</f>
        <v>12</v>
      </c>
      <c r="AI132" s="195">
        <f>IFERROR(FIND("%%",SUBSTITUTE(Table_Quantities[[#This Row],[Pay Item Description]]," ","%%",Table_Quantities[[#This Row],[2]]+ML+2-LEN(SUBSTITUTE(LEFT(Table_Quantities[[#This Row],[Pay Item Description]],(Table_Quantities[[#This Row],[2]]+ML+2))," ",""))))-1,LEN(Table_Quantities[[#This Row],[Pay Item Description]]))</f>
        <v>12</v>
      </c>
      <c r="AJ132" s="195">
        <f>IFERROR(FIND("%%",SUBSTITUTE(Table_Quantities[[#This Row],[Pay Item Description]]," ","%%",Table_Quantities[[#This Row],[3]]+ML+3-LEN(SUBSTITUTE(LEFT(Table_Quantities[[#This Row],[Pay Item Description]],(Table_Quantities[[#This Row],[3]]+ML+3))," ",""))))-1,LEN(Table_Quantities[[#This Row],[Pay Item Description]]))</f>
        <v>12</v>
      </c>
      <c r="AK132" s="195">
        <f>IFERROR(FIND("%%",SUBSTITUTE(Table_Quantities[[#This Row],[Pay Item Description]]," ","%%",Table_Quantities[[#This Row],[4]]+ML+4-LEN(SUBSTITUTE(LEFT(Table_Quantities[[#This Row],[Pay Item Description]],(Table_Quantities[[#This Row],[4]]+ML+4))," ",""))))-1,LEN(Table_Quantities[[#This Row],[Pay Item Description]]))</f>
        <v>12</v>
      </c>
      <c r="AL132" s="195">
        <f>IFERROR(FIND("%%",SUBSTITUTE(Table_Quantities[[#This Row],[Pay Item Description]]," ","%%",Table_Quantities[[#This Row],[5]]+ML+5-LEN(SUBSTITUTE(LEFT(Table_Quantities[[#This Row],[Pay Item Description]],(Table_Quantities[[#This Row],[5]]+ML+5))," ",""))))-1,LEN(Table_Quantities[[#This Row],[Pay Item Description]]))</f>
        <v>12</v>
      </c>
      <c r="AM132" s="195" t="str">
        <f>TRIM(MID(Table_Quantities[[#This Row],[Pay Item Description]],1,(Table_Quantities[[#This Row],[1]])))</f>
        <v>Subbase, CIP</v>
      </c>
      <c r="AN132" s="195" t="str">
        <f>TRIM(MID(Table_Quantities[[#This Row],[Pay Item Description]],Table_Quantities[[#This Row],[1]]+1,(Table_Quantities[[#This Row],[2]]-Table_Quantities[[#This Row],[1]])))</f>
        <v/>
      </c>
      <c r="AO132" s="195" t="str">
        <f>TRIM(MID(Table_Quantities[[#This Row],[Pay Item Description]],Table_Quantities[[#This Row],[2]]+1,(Table_Quantities[[#This Row],[3]]-Table_Quantities[[#This Row],[2]])))</f>
        <v/>
      </c>
      <c r="AP132" s="195" t="str">
        <f>TRIM(MID(Table_Quantities[[#This Row],[Pay Item Description]],Table_Quantities[[#This Row],[3]]+1,(Table_Quantities[[#This Row],[4]]-Table_Quantities[[#This Row],[3]])))</f>
        <v/>
      </c>
      <c r="AQ132" s="195" t="str">
        <f>TRIM(MID(Table_Quantities[[#This Row],[Pay Item Description]],Table_Quantities[[#This Row],[4]]+1,(Table_Quantities[[#This Row],[5]]-Table_Quantities[[#This Row],[4]])))</f>
        <v/>
      </c>
      <c r="AR132" s="195" t="str">
        <f>TRIM(MID(Table_Quantities[[#This Row],[Pay Item Description]],Table_Quantities[[#This Row],[5]]+1,(Table_Quantities[[#This Row],[6]]-Table_Quantities[[#This Row],[5]])))</f>
        <v/>
      </c>
      <c r="AS132" s="195">
        <f>IF(ISBLANK(Table_Quantities[[#This Row],[Funding Code]]),"",INDEX(Table_Funding[#Data],MATCH(Table_Quantities[[#This Row],[Funding Code]],Table_Funding[Funding Code],0),MATCH("Bridge Number",Table_Funding[#Headers],0)))</f>
        <v>0</v>
      </c>
      <c r="AT132"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32" s="197"/>
      <c r="AV132" s="197"/>
      <c r="AW132" s="204"/>
      <c r="AX132" s="204"/>
      <c r="AY132" s="204"/>
    </row>
    <row r="133" spans="1:51" s="10" customFormat="1" hidden="1" x14ac:dyDescent="0.25">
      <c r="A133" s="245"/>
      <c r="B133" s="132" t="s">
        <v>7944</v>
      </c>
      <c r="C133" s="200" t="s">
        <v>7947</v>
      </c>
      <c r="D133" s="65"/>
      <c r="E133" s="66"/>
      <c r="F133" s="66"/>
      <c r="G133" s="65"/>
      <c r="H133" s="161" t="str">
        <f>IF(ISBLANK(Table_Quantities[[#This Row],[Pay Item]]),"",INDEX(Table_PayItems[],MATCH(Table_Quantities[[#This Row],[Pay Item]],Table_PayItems[Concentrated Name],0),ITEM_NO))</f>
        <v>3010002</v>
      </c>
      <c r="I133" s="201" t="s">
        <v>14694</v>
      </c>
      <c r="J133" s="254"/>
      <c r="K133" s="202">
        <v>3785</v>
      </c>
      <c r="L133" s="193" t="str">
        <f>IF(ISBLANK(Table_Quantities[[#This Row],[Pay Item]]),"",INDEX(Table_PayItems[#Data],MATCH(Table_Quantities[[#This Row],[Pay Item]],Table_PayItems[Concentrated Name],0),ITEM_UNITS))</f>
        <v>Cyd</v>
      </c>
      <c r="M133" s="166"/>
      <c r="N133" s="194" t="str">
        <f>IF(AND(Table_Quantities[[#This Row],[Unit Price]]&gt;0,NOT(ISBLANK(Table_Quantities[[#This Row],[QuantityCalc]]))),Table_Quantities[[#This Row],[QuantityCalc]]*Table_Quantities[[#This Row],[Unit Price]],"")</f>
        <v/>
      </c>
      <c r="O133" s="194" t="str">
        <f>IF(OR(ISBLANK(Table_Quantities[[#This Row],[Funding Code]]),ISBLANK(Table_Quantities[[#This Row],[BreakdownID]])),"",Table_Quantities[[#This Row],[Funding Code]]&amp;" - "&amp;Table_Quantities[[#This Row],[BreakdownID]])</f>
        <v>123456 - 0001 - 35</v>
      </c>
      <c r="P133" s="194">
        <v>129</v>
      </c>
      <c r="Q133" s="194" t="str">
        <f>IF(ISBLANK(Table_Quantities[[#This Row],[Funding Code]]),"","JN "&amp;INDEX(Table_Funding[#Data],MATCH(Table_Quantities[[#This Row],[Funding Code]],Table_Funding[Funding Code],0),2))</f>
        <v>JN 123456</v>
      </c>
      <c r="R133" s="195" t="str">
        <f>IF(ISBLANK(Table_Quantities[[#This Row],[Pay Item]]),"",INDEX(Table_PayItems[#Data],MATCH(Table_Quantities[[#This Row],[Pay Item]],Table_PayItems[Concentrated Name],0),ITEM_SSSP))</f>
        <v>902A, D</v>
      </c>
      <c r="S133" s="201"/>
      <c r="T133" s="200"/>
      <c r="U133" s="200"/>
      <c r="V133" s="193">
        <v>3785</v>
      </c>
      <c r="W133" s="195" t="str">
        <f>IF(ISBLANK(Table_Quantities[[#This Row],[Pay Item]]),"",INDEX(Table_PayItems[#Data],MATCH(Table_Quantities[[#This Row],[Pay Item]],Table_PayItems[Concentrated Name],0),ITEM_DESCRIPTION))</f>
        <v>Subbase, CIP</v>
      </c>
      <c r="X133" s="195" t="str">
        <f>IF(Table_Quantities[[#This Row],[Supplementary Description]]="","",IF(LEN(Table_Quantities[[#This Row],[Supplementary Description]])&gt;40, LEFT(Table_Quantities[[#This Row],[Supplementary Description]],40), Table_Quantities[[#This Row],[Supplementary Description]]))</f>
        <v/>
      </c>
      <c r="Y133" s="200" t="str">
        <f>IF(LEN(Table_Quantities[[#This Row],[Supplementary Description]])&gt;40, RIGHT(Table_Quantities[[#This Row],[Supplementary Description]],LEN(Table_Quantities[[#This Row],[Supplementary Description]])-40), "")</f>
        <v/>
      </c>
      <c r="Z133"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35</v>
      </c>
      <c r="AA133"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33" s="195" t="str">
        <f>IF(MID(Table_Quantities[Item No.],4,1)="7",Table_Quantities[[#This Row],[Supplemental1]]&amp;Table_Quantities[[#This Row],[Supplemental2]],Table_Quantities[[#This Row],[Description]])</f>
        <v>Subbase, CIP</v>
      </c>
      <c r="AC133"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8</v>
      </c>
      <c r="AD133" s="195" t="str">
        <f>IF(ISBLANK(Table_Quantities[[#This Row],[Funding Code]]),"",RIGHT(Table_Quantities[[#This Row],[Funding Code]],4))</f>
        <v>0001</v>
      </c>
      <c r="AE133" s="195" t="str">
        <f>IF(ISBLANK(Table_Quantities[[#This Row],[Funding Code]]),"","CAT "&amp;Table_Quantities[[#This Row],[Category]])</f>
        <v>CAT 0001</v>
      </c>
      <c r="AF133"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33" s="195">
        <f>IFERROR(FIND("%%",SUBSTITUTE(Table_Quantities[[#This Row],[Pay Item Description]]," ","%%",ML-LEN(SUBSTITUTE(LEFT(Table_Quantities[[#This Row],[Pay Item Description]],ML)," ","")))),LEN(Table_Quantities[[#This Row],[Pay Item Description]]))</f>
        <v>12</v>
      </c>
      <c r="AH133" s="195">
        <f>IFERROR(FIND("%%",SUBSTITUTE(Table_Quantities[[#This Row],[Pay Item Description]]," ","%%",Table_Quantities[[#This Row],[1]]+ML+1-LEN(SUBSTITUTE(LEFT(Table_Quantities[[#This Row],[Pay Item Description]],(Table_Quantities[[#This Row],[1]]+ML+1))," ",""))))-1,LEN(Table_Quantities[[#This Row],[Pay Item Description]]))</f>
        <v>12</v>
      </c>
      <c r="AI133" s="195">
        <f>IFERROR(FIND("%%",SUBSTITUTE(Table_Quantities[[#This Row],[Pay Item Description]]," ","%%",Table_Quantities[[#This Row],[2]]+ML+2-LEN(SUBSTITUTE(LEFT(Table_Quantities[[#This Row],[Pay Item Description]],(Table_Quantities[[#This Row],[2]]+ML+2))," ",""))))-1,LEN(Table_Quantities[[#This Row],[Pay Item Description]]))</f>
        <v>12</v>
      </c>
      <c r="AJ133" s="195">
        <f>IFERROR(FIND("%%",SUBSTITUTE(Table_Quantities[[#This Row],[Pay Item Description]]," ","%%",Table_Quantities[[#This Row],[3]]+ML+3-LEN(SUBSTITUTE(LEFT(Table_Quantities[[#This Row],[Pay Item Description]],(Table_Quantities[[#This Row],[3]]+ML+3))," ",""))))-1,LEN(Table_Quantities[[#This Row],[Pay Item Description]]))</f>
        <v>12</v>
      </c>
      <c r="AK133" s="195">
        <f>IFERROR(FIND("%%",SUBSTITUTE(Table_Quantities[[#This Row],[Pay Item Description]]," ","%%",Table_Quantities[[#This Row],[4]]+ML+4-LEN(SUBSTITUTE(LEFT(Table_Quantities[[#This Row],[Pay Item Description]],(Table_Quantities[[#This Row],[4]]+ML+4))," ",""))))-1,LEN(Table_Quantities[[#This Row],[Pay Item Description]]))</f>
        <v>12</v>
      </c>
      <c r="AL133" s="195">
        <f>IFERROR(FIND("%%",SUBSTITUTE(Table_Quantities[[#This Row],[Pay Item Description]]," ","%%",Table_Quantities[[#This Row],[5]]+ML+5-LEN(SUBSTITUTE(LEFT(Table_Quantities[[#This Row],[Pay Item Description]],(Table_Quantities[[#This Row],[5]]+ML+5))," ",""))))-1,LEN(Table_Quantities[[#This Row],[Pay Item Description]]))</f>
        <v>12</v>
      </c>
      <c r="AM133" s="195" t="str">
        <f>TRIM(MID(Table_Quantities[[#This Row],[Pay Item Description]],1,(Table_Quantities[[#This Row],[1]])))</f>
        <v>Subbase, CIP</v>
      </c>
      <c r="AN133" s="195" t="str">
        <f>TRIM(MID(Table_Quantities[[#This Row],[Pay Item Description]],Table_Quantities[[#This Row],[1]]+1,(Table_Quantities[[#This Row],[2]]-Table_Quantities[[#This Row],[1]])))</f>
        <v/>
      </c>
      <c r="AO133" s="195" t="str">
        <f>TRIM(MID(Table_Quantities[[#This Row],[Pay Item Description]],Table_Quantities[[#This Row],[2]]+1,(Table_Quantities[[#This Row],[3]]-Table_Quantities[[#This Row],[2]])))</f>
        <v/>
      </c>
      <c r="AP133" s="195" t="str">
        <f>TRIM(MID(Table_Quantities[[#This Row],[Pay Item Description]],Table_Quantities[[#This Row],[3]]+1,(Table_Quantities[[#This Row],[4]]-Table_Quantities[[#This Row],[3]])))</f>
        <v/>
      </c>
      <c r="AQ133" s="195" t="str">
        <f>TRIM(MID(Table_Quantities[[#This Row],[Pay Item Description]],Table_Quantities[[#This Row],[4]]+1,(Table_Quantities[[#This Row],[5]]-Table_Quantities[[#This Row],[4]])))</f>
        <v/>
      </c>
      <c r="AR133" s="195" t="str">
        <f>TRIM(MID(Table_Quantities[[#This Row],[Pay Item Description]],Table_Quantities[[#This Row],[5]]+1,(Table_Quantities[[#This Row],[6]]-Table_Quantities[[#This Row],[5]])))</f>
        <v/>
      </c>
      <c r="AS133" s="195">
        <f>IF(ISBLANK(Table_Quantities[[#This Row],[Funding Code]]),"",INDEX(Table_Funding[#Data],MATCH(Table_Quantities[[#This Row],[Funding Code]],Table_Funding[Funding Code],0),MATCH("Bridge Number",Table_Funding[#Headers],0)))</f>
        <v>0</v>
      </c>
      <c r="AT133"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33" s="197"/>
      <c r="AV133" s="197"/>
      <c r="AW133" s="204"/>
      <c r="AX133" s="204"/>
      <c r="AY133" s="204"/>
    </row>
    <row r="134" spans="1:51" s="10" customFormat="1" hidden="1" x14ac:dyDescent="0.25">
      <c r="A134" s="245"/>
      <c r="B134" s="132" t="s">
        <v>7944</v>
      </c>
      <c r="C134" s="200" t="s">
        <v>14715</v>
      </c>
      <c r="D134" s="65"/>
      <c r="E134" s="66"/>
      <c r="F134" s="66"/>
      <c r="G134" s="65"/>
      <c r="H134" s="161" t="str">
        <f>IF(ISBLANK(Table_Quantities[[#This Row],[Pay Item]]),"",INDEX(Table_PayItems[],MATCH(Table_Quantities[[#This Row],[Pay Item]],Table_PayItems[Concentrated Name],0),ITEM_NO))</f>
        <v>3010002</v>
      </c>
      <c r="I134" s="201" t="s">
        <v>14694</v>
      </c>
      <c r="J134" s="254"/>
      <c r="K134" s="202">
        <v>3566</v>
      </c>
      <c r="L134" s="193" t="str">
        <f>IF(ISBLANK(Table_Quantities[[#This Row],[Pay Item]]),"",INDEX(Table_PayItems[#Data],MATCH(Table_Quantities[[#This Row],[Pay Item]],Table_PayItems[Concentrated Name],0),ITEM_UNITS))</f>
        <v>Cyd</v>
      </c>
      <c r="M134" s="166"/>
      <c r="N134" s="194" t="str">
        <f>IF(AND(Table_Quantities[[#This Row],[Unit Price]]&gt;0,NOT(ISBLANK(Table_Quantities[[#This Row],[QuantityCalc]]))),Table_Quantities[[#This Row],[QuantityCalc]]*Table_Quantities[[#This Row],[Unit Price]],"")</f>
        <v/>
      </c>
      <c r="O134" s="194" t="str">
        <f>IF(OR(ISBLANK(Table_Quantities[[#This Row],[Funding Code]]),ISBLANK(Table_Quantities[[#This Row],[BreakdownID]])),"",Table_Quantities[[#This Row],[Funding Code]]&amp;" - "&amp;Table_Quantities[[#This Row],[BreakdownID]])</f>
        <v>123456 - 0001 - US23_CON_004</v>
      </c>
      <c r="P134" s="194">
        <v>130</v>
      </c>
      <c r="Q134" s="194" t="str">
        <f>IF(ISBLANK(Table_Quantities[[#This Row],[Funding Code]]),"","JN "&amp;INDEX(Table_Funding[#Data],MATCH(Table_Quantities[[#This Row],[Funding Code]],Table_Funding[Funding Code],0),2))</f>
        <v>JN 123456</v>
      </c>
      <c r="R134" s="195" t="str">
        <f>IF(ISBLANK(Table_Quantities[[#This Row],[Pay Item]]),"",INDEX(Table_PayItems[#Data],MATCH(Table_Quantities[[#This Row],[Pay Item]],Table_PayItems[Concentrated Name],0),ITEM_SSSP))</f>
        <v>902A, D</v>
      </c>
      <c r="S134" s="201"/>
      <c r="T134" s="200"/>
      <c r="U134" s="200"/>
      <c r="V134" s="193">
        <v>3566</v>
      </c>
      <c r="W134" s="195" t="str">
        <f>IF(ISBLANK(Table_Quantities[[#This Row],[Pay Item]]),"",INDEX(Table_PayItems[#Data],MATCH(Table_Quantities[[#This Row],[Pay Item]],Table_PayItems[Concentrated Name],0),ITEM_DESCRIPTION))</f>
        <v>Subbase, CIP</v>
      </c>
      <c r="X134" s="195" t="str">
        <f>IF(Table_Quantities[[#This Row],[Supplementary Description]]="","",IF(LEN(Table_Quantities[[#This Row],[Supplementary Description]])&gt;40, LEFT(Table_Quantities[[#This Row],[Supplementary Description]],40), Table_Quantities[[#This Row],[Supplementary Description]]))</f>
        <v/>
      </c>
      <c r="Y134" s="200" t="str">
        <f>IF(LEN(Table_Quantities[[#This Row],[Supplementary Description]])&gt;40, RIGHT(Table_Quantities[[#This Row],[Supplementary Description]],LEN(Table_Quantities[[#This Row],[Supplementary Description]])-40), "")</f>
        <v/>
      </c>
      <c r="Z134"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US23_CON_004</v>
      </c>
      <c r="AA134"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34" s="195" t="str">
        <f>IF(MID(Table_Quantities[Item No.],4,1)="7",Table_Quantities[[#This Row],[Supplemental1]]&amp;Table_Quantities[[#This Row],[Supplemental2]],Table_Quantities[[#This Row],[Description]])</f>
        <v>Subbase, CIP</v>
      </c>
      <c r="AC134"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9</v>
      </c>
      <c r="AD134" s="195" t="str">
        <f>IF(ISBLANK(Table_Quantities[[#This Row],[Funding Code]]),"",RIGHT(Table_Quantities[[#This Row],[Funding Code]],4))</f>
        <v>0001</v>
      </c>
      <c r="AE134" s="195" t="str">
        <f>IF(ISBLANK(Table_Quantities[[#This Row],[Funding Code]]),"","CAT "&amp;Table_Quantities[[#This Row],[Category]])</f>
        <v>CAT 0001</v>
      </c>
      <c r="AF134"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34" s="195">
        <f>IFERROR(FIND("%%",SUBSTITUTE(Table_Quantities[[#This Row],[Pay Item Description]]," ","%%",ML-LEN(SUBSTITUTE(LEFT(Table_Quantities[[#This Row],[Pay Item Description]],ML)," ","")))),LEN(Table_Quantities[[#This Row],[Pay Item Description]]))</f>
        <v>12</v>
      </c>
      <c r="AH134" s="195">
        <f>IFERROR(FIND("%%",SUBSTITUTE(Table_Quantities[[#This Row],[Pay Item Description]]," ","%%",Table_Quantities[[#This Row],[1]]+ML+1-LEN(SUBSTITUTE(LEFT(Table_Quantities[[#This Row],[Pay Item Description]],(Table_Quantities[[#This Row],[1]]+ML+1))," ",""))))-1,LEN(Table_Quantities[[#This Row],[Pay Item Description]]))</f>
        <v>12</v>
      </c>
      <c r="AI134" s="195">
        <f>IFERROR(FIND("%%",SUBSTITUTE(Table_Quantities[[#This Row],[Pay Item Description]]," ","%%",Table_Quantities[[#This Row],[2]]+ML+2-LEN(SUBSTITUTE(LEFT(Table_Quantities[[#This Row],[Pay Item Description]],(Table_Quantities[[#This Row],[2]]+ML+2))," ",""))))-1,LEN(Table_Quantities[[#This Row],[Pay Item Description]]))</f>
        <v>12</v>
      </c>
      <c r="AJ134" s="195">
        <f>IFERROR(FIND("%%",SUBSTITUTE(Table_Quantities[[#This Row],[Pay Item Description]]," ","%%",Table_Quantities[[#This Row],[3]]+ML+3-LEN(SUBSTITUTE(LEFT(Table_Quantities[[#This Row],[Pay Item Description]],(Table_Quantities[[#This Row],[3]]+ML+3))," ",""))))-1,LEN(Table_Quantities[[#This Row],[Pay Item Description]]))</f>
        <v>12</v>
      </c>
      <c r="AK134" s="195">
        <f>IFERROR(FIND("%%",SUBSTITUTE(Table_Quantities[[#This Row],[Pay Item Description]]," ","%%",Table_Quantities[[#This Row],[4]]+ML+4-LEN(SUBSTITUTE(LEFT(Table_Quantities[[#This Row],[Pay Item Description]],(Table_Quantities[[#This Row],[4]]+ML+4))," ",""))))-1,LEN(Table_Quantities[[#This Row],[Pay Item Description]]))</f>
        <v>12</v>
      </c>
      <c r="AL134" s="195">
        <f>IFERROR(FIND("%%",SUBSTITUTE(Table_Quantities[[#This Row],[Pay Item Description]]," ","%%",Table_Quantities[[#This Row],[5]]+ML+5-LEN(SUBSTITUTE(LEFT(Table_Quantities[[#This Row],[Pay Item Description]],(Table_Quantities[[#This Row],[5]]+ML+5))," ",""))))-1,LEN(Table_Quantities[[#This Row],[Pay Item Description]]))</f>
        <v>12</v>
      </c>
      <c r="AM134" s="195" t="str">
        <f>TRIM(MID(Table_Quantities[[#This Row],[Pay Item Description]],1,(Table_Quantities[[#This Row],[1]])))</f>
        <v>Subbase, CIP</v>
      </c>
      <c r="AN134" s="195" t="str">
        <f>TRIM(MID(Table_Quantities[[#This Row],[Pay Item Description]],Table_Quantities[[#This Row],[1]]+1,(Table_Quantities[[#This Row],[2]]-Table_Quantities[[#This Row],[1]])))</f>
        <v/>
      </c>
      <c r="AO134" s="195" t="str">
        <f>TRIM(MID(Table_Quantities[[#This Row],[Pay Item Description]],Table_Quantities[[#This Row],[2]]+1,(Table_Quantities[[#This Row],[3]]-Table_Quantities[[#This Row],[2]])))</f>
        <v/>
      </c>
      <c r="AP134" s="195" t="str">
        <f>TRIM(MID(Table_Quantities[[#This Row],[Pay Item Description]],Table_Quantities[[#This Row],[3]]+1,(Table_Quantities[[#This Row],[4]]-Table_Quantities[[#This Row],[3]])))</f>
        <v/>
      </c>
      <c r="AQ134" s="195" t="str">
        <f>TRIM(MID(Table_Quantities[[#This Row],[Pay Item Description]],Table_Quantities[[#This Row],[4]]+1,(Table_Quantities[[#This Row],[5]]-Table_Quantities[[#This Row],[4]])))</f>
        <v/>
      </c>
      <c r="AR134" s="195" t="str">
        <f>TRIM(MID(Table_Quantities[[#This Row],[Pay Item Description]],Table_Quantities[[#This Row],[5]]+1,(Table_Quantities[[#This Row],[6]]-Table_Quantities[[#This Row],[5]])))</f>
        <v/>
      </c>
      <c r="AS134" s="195">
        <f>IF(ISBLANK(Table_Quantities[[#This Row],[Funding Code]]),"",INDEX(Table_Funding[#Data],MATCH(Table_Quantities[[#This Row],[Funding Code]],Table_Funding[Funding Code],0),MATCH("Bridge Number",Table_Funding[#Headers],0)))</f>
        <v>0</v>
      </c>
      <c r="AT134"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34" s="197"/>
      <c r="AV134" s="197"/>
      <c r="AW134" s="204"/>
      <c r="AX134" s="204"/>
      <c r="AY134" s="204"/>
    </row>
    <row r="135" spans="1:51" s="10" customFormat="1" hidden="1" x14ac:dyDescent="0.25">
      <c r="A135" s="245"/>
      <c r="B135" s="132" t="s">
        <v>7944</v>
      </c>
      <c r="C135" s="200" t="s">
        <v>14716</v>
      </c>
      <c r="D135" s="65"/>
      <c r="E135" s="66"/>
      <c r="F135" s="66"/>
      <c r="G135" s="65"/>
      <c r="H135" s="161" t="str">
        <f>IF(ISBLANK(Table_Quantities[[#This Row],[Pay Item]]),"",INDEX(Table_PayItems[],MATCH(Table_Quantities[[#This Row],[Pay Item]],Table_PayItems[Concentrated Name],0),ITEM_NO))</f>
        <v>3010002</v>
      </c>
      <c r="I135" s="201" t="s">
        <v>14694</v>
      </c>
      <c r="J135" s="254"/>
      <c r="K135" s="202">
        <v>4467</v>
      </c>
      <c r="L135" s="193" t="str">
        <f>IF(ISBLANK(Table_Quantities[[#This Row],[Pay Item]]),"",INDEX(Table_PayItems[#Data],MATCH(Table_Quantities[[#This Row],[Pay Item]],Table_PayItems[Concentrated Name],0),ITEM_UNITS))</f>
        <v>Cyd</v>
      </c>
      <c r="M135" s="166"/>
      <c r="N135" s="194" t="str">
        <f>IF(AND(Table_Quantities[[#This Row],[Unit Price]]&gt;0,NOT(ISBLANK(Table_Quantities[[#This Row],[QuantityCalc]]))),Table_Quantities[[#This Row],[QuantityCalc]]*Table_Quantities[[#This Row],[Unit Price]],"")</f>
        <v/>
      </c>
      <c r="O135" s="194" t="str">
        <f>IF(OR(ISBLANK(Table_Quantities[[#This Row],[Funding Code]]),ISBLANK(Table_Quantities[[#This Row],[BreakdownID]])),"",Table_Quantities[[#This Row],[Funding Code]]&amp;" - "&amp;Table_Quantities[[#This Row],[BreakdownID]])</f>
        <v>123456 - 0001 - US23_CON_005</v>
      </c>
      <c r="P135" s="194">
        <v>131</v>
      </c>
      <c r="Q135" s="194" t="str">
        <f>IF(ISBLANK(Table_Quantities[[#This Row],[Funding Code]]),"","JN "&amp;INDEX(Table_Funding[#Data],MATCH(Table_Quantities[[#This Row],[Funding Code]],Table_Funding[Funding Code],0),2))</f>
        <v>JN 123456</v>
      </c>
      <c r="R135" s="195" t="str">
        <f>IF(ISBLANK(Table_Quantities[[#This Row],[Pay Item]]),"",INDEX(Table_PayItems[#Data],MATCH(Table_Quantities[[#This Row],[Pay Item]],Table_PayItems[Concentrated Name],0),ITEM_SSSP))</f>
        <v>902A, D</v>
      </c>
      <c r="S135" s="201"/>
      <c r="T135" s="200"/>
      <c r="U135" s="200"/>
      <c r="V135" s="193">
        <v>4467</v>
      </c>
      <c r="W135" s="195" t="str">
        <f>IF(ISBLANK(Table_Quantities[[#This Row],[Pay Item]]),"",INDEX(Table_PayItems[#Data],MATCH(Table_Quantities[[#This Row],[Pay Item]],Table_PayItems[Concentrated Name],0),ITEM_DESCRIPTION))</f>
        <v>Subbase, CIP</v>
      </c>
      <c r="X135" s="195" t="str">
        <f>IF(Table_Quantities[[#This Row],[Supplementary Description]]="","",IF(LEN(Table_Quantities[[#This Row],[Supplementary Description]])&gt;40, LEFT(Table_Quantities[[#This Row],[Supplementary Description]],40), Table_Quantities[[#This Row],[Supplementary Description]]))</f>
        <v/>
      </c>
      <c r="Y135" s="200" t="str">
        <f>IF(LEN(Table_Quantities[[#This Row],[Supplementary Description]])&gt;40, RIGHT(Table_Quantities[[#This Row],[Supplementary Description]],LEN(Table_Quantities[[#This Row],[Supplementary Description]])-40), "")</f>
        <v/>
      </c>
      <c r="Z135"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US23_CON_005</v>
      </c>
      <c r="AA135"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35" s="195" t="str">
        <f>IF(MID(Table_Quantities[Item No.],4,1)="7",Table_Quantities[[#This Row],[Supplemental1]]&amp;Table_Quantities[[#This Row],[Supplemental2]],Table_Quantities[[#This Row],[Description]])</f>
        <v>Subbase, CIP</v>
      </c>
      <c r="AC135"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10</v>
      </c>
      <c r="AD135" s="195" t="str">
        <f>IF(ISBLANK(Table_Quantities[[#This Row],[Funding Code]]),"",RIGHT(Table_Quantities[[#This Row],[Funding Code]],4))</f>
        <v>0001</v>
      </c>
      <c r="AE135" s="195" t="str">
        <f>IF(ISBLANK(Table_Quantities[[#This Row],[Funding Code]]),"","CAT "&amp;Table_Quantities[[#This Row],[Category]])</f>
        <v>CAT 0001</v>
      </c>
      <c r="AF135"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35" s="195">
        <f>IFERROR(FIND("%%",SUBSTITUTE(Table_Quantities[[#This Row],[Pay Item Description]]," ","%%",ML-LEN(SUBSTITUTE(LEFT(Table_Quantities[[#This Row],[Pay Item Description]],ML)," ","")))),LEN(Table_Quantities[[#This Row],[Pay Item Description]]))</f>
        <v>12</v>
      </c>
      <c r="AH135" s="195">
        <f>IFERROR(FIND("%%",SUBSTITUTE(Table_Quantities[[#This Row],[Pay Item Description]]," ","%%",Table_Quantities[[#This Row],[1]]+ML+1-LEN(SUBSTITUTE(LEFT(Table_Quantities[[#This Row],[Pay Item Description]],(Table_Quantities[[#This Row],[1]]+ML+1))," ",""))))-1,LEN(Table_Quantities[[#This Row],[Pay Item Description]]))</f>
        <v>12</v>
      </c>
      <c r="AI135" s="195">
        <f>IFERROR(FIND("%%",SUBSTITUTE(Table_Quantities[[#This Row],[Pay Item Description]]," ","%%",Table_Quantities[[#This Row],[2]]+ML+2-LEN(SUBSTITUTE(LEFT(Table_Quantities[[#This Row],[Pay Item Description]],(Table_Quantities[[#This Row],[2]]+ML+2))," ",""))))-1,LEN(Table_Quantities[[#This Row],[Pay Item Description]]))</f>
        <v>12</v>
      </c>
      <c r="AJ135" s="195">
        <f>IFERROR(FIND("%%",SUBSTITUTE(Table_Quantities[[#This Row],[Pay Item Description]]," ","%%",Table_Quantities[[#This Row],[3]]+ML+3-LEN(SUBSTITUTE(LEFT(Table_Quantities[[#This Row],[Pay Item Description]],(Table_Quantities[[#This Row],[3]]+ML+3))," ",""))))-1,LEN(Table_Quantities[[#This Row],[Pay Item Description]]))</f>
        <v>12</v>
      </c>
      <c r="AK135" s="195">
        <f>IFERROR(FIND("%%",SUBSTITUTE(Table_Quantities[[#This Row],[Pay Item Description]]," ","%%",Table_Quantities[[#This Row],[4]]+ML+4-LEN(SUBSTITUTE(LEFT(Table_Quantities[[#This Row],[Pay Item Description]],(Table_Quantities[[#This Row],[4]]+ML+4))," ",""))))-1,LEN(Table_Quantities[[#This Row],[Pay Item Description]]))</f>
        <v>12</v>
      </c>
      <c r="AL135" s="195">
        <f>IFERROR(FIND("%%",SUBSTITUTE(Table_Quantities[[#This Row],[Pay Item Description]]," ","%%",Table_Quantities[[#This Row],[5]]+ML+5-LEN(SUBSTITUTE(LEFT(Table_Quantities[[#This Row],[Pay Item Description]],(Table_Quantities[[#This Row],[5]]+ML+5))," ",""))))-1,LEN(Table_Quantities[[#This Row],[Pay Item Description]]))</f>
        <v>12</v>
      </c>
      <c r="AM135" s="195" t="str">
        <f>TRIM(MID(Table_Quantities[[#This Row],[Pay Item Description]],1,(Table_Quantities[[#This Row],[1]])))</f>
        <v>Subbase, CIP</v>
      </c>
      <c r="AN135" s="195" t="str">
        <f>TRIM(MID(Table_Quantities[[#This Row],[Pay Item Description]],Table_Quantities[[#This Row],[1]]+1,(Table_Quantities[[#This Row],[2]]-Table_Quantities[[#This Row],[1]])))</f>
        <v/>
      </c>
      <c r="AO135" s="195" t="str">
        <f>TRIM(MID(Table_Quantities[[#This Row],[Pay Item Description]],Table_Quantities[[#This Row],[2]]+1,(Table_Quantities[[#This Row],[3]]-Table_Quantities[[#This Row],[2]])))</f>
        <v/>
      </c>
      <c r="AP135" s="195" t="str">
        <f>TRIM(MID(Table_Quantities[[#This Row],[Pay Item Description]],Table_Quantities[[#This Row],[3]]+1,(Table_Quantities[[#This Row],[4]]-Table_Quantities[[#This Row],[3]])))</f>
        <v/>
      </c>
      <c r="AQ135" s="195" t="str">
        <f>TRIM(MID(Table_Quantities[[#This Row],[Pay Item Description]],Table_Quantities[[#This Row],[4]]+1,(Table_Quantities[[#This Row],[5]]-Table_Quantities[[#This Row],[4]])))</f>
        <v/>
      </c>
      <c r="AR135" s="195" t="str">
        <f>TRIM(MID(Table_Quantities[[#This Row],[Pay Item Description]],Table_Quantities[[#This Row],[5]]+1,(Table_Quantities[[#This Row],[6]]-Table_Quantities[[#This Row],[5]])))</f>
        <v/>
      </c>
      <c r="AS135" s="195">
        <f>IF(ISBLANK(Table_Quantities[[#This Row],[Funding Code]]),"",INDEX(Table_Funding[#Data],MATCH(Table_Quantities[[#This Row],[Funding Code]],Table_Funding[Funding Code],0),MATCH("Bridge Number",Table_Funding[#Headers],0)))</f>
        <v>0</v>
      </c>
      <c r="AT135"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35" s="197"/>
      <c r="AV135" s="197"/>
      <c r="AW135" s="204"/>
      <c r="AX135" s="204"/>
      <c r="AY135" s="204"/>
    </row>
    <row r="136" spans="1:51" s="10" customFormat="1" hidden="1" x14ac:dyDescent="0.25">
      <c r="A136" s="245"/>
      <c r="B136" s="132" t="s">
        <v>7944</v>
      </c>
      <c r="C136" s="200" t="s">
        <v>14714</v>
      </c>
      <c r="D136" s="65" t="s">
        <v>14576</v>
      </c>
      <c r="E136" s="66" t="s">
        <v>14576</v>
      </c>
      <c r="F136" s="66" t="s">
        <v>14695</v>
      </c>
      <c r="G136" s="65"/>
      <c r="H136" s="161" t="str">
        <f>IF(ISBLANK(Table_Quantities[[#This Row],[Pay Item]]),"",INDEX(Table_PayItems[],MATCH(Table_Quantities[[#This Row],[Pay Item]],Table_PayItems[Concentrated Name],0),ITEM_NO))</f>
        <v>4010012</v>
      </c>
      <c r="I136" s="201" t="s">
        <v>14691</v>
      </c>
      <c r="J136" s="254"/>
      <c r="K136" s="202">
        <v>1</v>
      </c>
      <c r="L136" s="193" t="str">
        <f>IF(ISBLANK(Table_Quantities[[#This Row],[Pay Item]]),"",INDEX(Table_PayItems[#Data],MATCH(Table_Quantities[[#This Row],[Pay Item]],Table_PayItems[Concentrated Name],0),ITEM_UNITS))</f>
        <v>Ea</v>
      </c>
      <c r="M136" s="166"/>
      <c r="N136" s="194" t="str">
        <f>IF(AND(Table_Quantities[[#This Row],[Unit Price]]&gt;0,NOT(ISBLANK(Table_Quantities[[#This Row],[QuantityCalc]]))),Table_Quantities[[#This Row],[QuantityCalc]]*Table_Quantities[[#This Row],[Unit Price]],"")</f>
        <v/>
      </c>
      <c r="O136" s="194" t="str">
        <f>IF(OR(ISBLANK(Table_Quantities[[#This Row],[Funding Code]]),ISBLANK(Table_Quantities[[#This Row],[BreakdownID]])),"",Table_Quantities[[#This Row],[Funding Code]]&amp;" - "&amp;Table_Quantities[[#This Row],[BreakdownID]])</f>
        <v>123456 - 0001 - 80</v>
      </c>
      <c r="P136" s="194">
        <v>132</v>
      </c>
      <c r="Q136" s="194" t="str">
        <f>IF(ISBLANK(Table_Quantities[[#This Row],[Funding Code]]),"","JN "&amp;INDEX(Table_Funding[#Data],MATCH(Table_Quantities[[#This Row],[Funding Code]],Table_Funding[Funding Code],0),2))</f>
        <v>JN 123456</v>
      </c>
      <c r="R136" s="195" t="str">
        <f>IF(ISBLANK(Table_Quantities[[#This Row],[Pay Item]]),"",INDEX(Table_PayItems[#Data],MATCH(Table_Quantities[[#This Row],[Pay Item]],Table_PayItems[Concentrated Name],0),ITEM_SSSP))</f>
        <v>401B, C</v>
      </c>
      <c r="S136" s="201"/>
      <c r="T136" s="200"/>
      <c r="U136" s="200"/>
      <c r="V136" s="193">
        <v>1</v>
      </c>
      <c r="W136" s="195" t="str">
        <f>IF(ISBLANK(Table_Quantities[[#This Row],[Pay Item]]),"",INDEX(Table_PayItems[#Data],MATCH(Table_Quantities[[#This Row],[Pay Item]],Table_PayItems[Concentrated Name],0),ITEM_DESCRIPTION))</f>
        <v>Culv End Sect, 12 inch</v>
      </c>
      <c r="X136" s="195" t="str">
        <f>IF(Table_Quantities[[#This Row],[Supplementary Description]]="","",IF(LEN(Table_Quantities[[#This Row],[Supplementary Description]])&gt;40, LEFT(Table_Quantities[[#This Row],[Supplementary Description]],40), Table_Quantities[[#This Row],[Supplementary Description]]))</f>
        <v/>
      </c>
      <c r="Y136" s="200" t="str">
        <f>IF(LEN(Table_Quantities[[#This Row],[Supplementary Description]])&gt;40, RIGHT(Table_Quantities[[#This Row],[Supplementary Description]],LEN(Table_Quantities[[#This Row],[Supplementary Description]])-40), "")</f>
        <v/>
      </c>
      <c r="Z136"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36"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3</v>
      </c>
      <c r="AB136" s="195" t="str">
        <f>IF(MID(Table_Quantities[Item No.],4,1)="7",Table_Quantities[[#This Row],[Supplemental1]]&amp;Table_Quantities[[#This Row],[Supplemental2]],Table_Quantities[[#This Row],[Description]])</f>
        <v>Culv End Sect, 12 inch</v>
      </c>
      <c r="AC136"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v>
      </c>
      <c r="AD136" s="195" t="str">
        <f>IF(ISBLANK(Table_Quantities[[#This Row],[Funding Code]]),"",RIGHT(Table_Quantities[[#This Row],[Funding Code]],4))</f>
        <v>0001</v>
      </c>
      <c r="AE136" s="195" t="str">
        <f>IF(ISBLANK(Table_Quantities[[#This Row],[Funding Code]]),"","CAT "&amp;Table_Quantities[[#This Row],[Category]])</f>
        <v>CAT 0001</v>
      </c>
      <c r="AF136"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36" s="195">
        <f>IFERROR(FIND("%%",SUBSTITUTE(Table_Quantities[[#This Row],[Pay Item Description]]," ","%%",ML-LEN(SUBSTITUTE(LEFT(Table_Quantities[[#This Row],[Pay Item Description]],ML)," ","")))),LEN(Table_Quantities[[#This Row],[Pay Item Description]]))</f>
        <v>15</v>
      </c>
      <c r="AH136" s="195">
        <f>IFERROR(FIND("%%",SUBSTITUTE(Table_Quantities[[#This Row],[Pay Item Description]]," ","%%",Table_Quantities[[#This Row],[1]]+ML+1-LEN(SUBSTITUTE(LEFT(Table_Quantities[[#This Row],[Pay Item Description]],(Table_Quantities[[#This Row],[1]]+ML+1))," ",""))))-1,LEN(Table_Quantities[[#This Row],[Pay Item Description]]))</f>
        <v>22</v>
      </c>
      <c r="AI136" s="195">
        <f>IFERROR(FIND("%%",SUBSTITUTE(Table_Quantities[[#This Row],[Pay Item Description]]," ","%%",Table_Quantities[[#This Row],[2]]+ML+2-LEN(SUBSTITUTE(LEFT(Table_Quantities[[#This Row],[Pay Item Description]],(Table_Quantities[[#This Row],[2]]+ML+2))," ",""))))-1,LEN(Table_Quantities[[#This Row],[Pay Item Description]]))</f>
        <v>22</v>
      </c>
      <c r="AJ136" s="195">
        <f>IFERROR(FIND("%%",SUBSTITUTE(Table_Quantities[[#This Row],[Pay Item Description]]," ","%%",Table_Quantities[[#This Row],[3]]+ML+3-LEN(SUBSTITUTE(LEFT(Table_Quantities[[#This Row],[Pay Item Description]],(Table_Quantities[[#This Row],[3]]+ML+3))," ",""))))-1,LEN(Table_Quantities[[#This Row],[Pay Item Description]]))</f>
        <v>22</v>
      </c>
      <c r="AK136" s="195">
        <f>IFERROR(FIND("%%",SUBSTITUTE(Table_Quantities[[#This Row],[Pay Item Description]]," ","%%",Table_Quantities[[#This Row],[4]]+ML+4-LEN(SUBSTITUTE(LEFT(Table_Quantities[[#This Row],[Pay Item Description]],(Table_Quantities[[#This Row],[4]]+ML+4))," ",""))))-1,LEN(Table_Quantities[[#This Row],[Pay Item Description]]))</f>
        <v>22</v>
      </c>
      <c r="AL136" s="195">
        <f>IFERROR(FIND("%%",SUBSTITUTE(Table_Quantities[[#This Row],[Pay Item Description]]," ","%%",Table_Quantities[[#This Row],[5]]+ML+5-LEN(SUBSTITUTE(LEFT(Table_Quantities[[#This Row],[Pay Item Description]],(Table_Quantities[[#This Row],[5]]+ML+5))," ",""))))-1,LEN(Table_Quantities[[#This Row],[Pay Item Description]]))</f>
        <v>22</v>
      </c>
      <c r="AM136" s="195" t="str">
        <f>TRIM(MID(Table_Quantities[[#This Row],[Pay Item Description]],1,(Table_Quantities[[#This Row],[1]])))</f>
        <v>Culv End Sect,</v>
      </c>
      <c r="AN136" s="195" t="str">
        <f>TRIM(MID(Table_Quantities[[#This Row],[Pay Item Description]],Table_Quantities[[#This Row],[1]]+1,(Table_Quantities[[#This Row],[2]]-Table_Quantities[[#This Row],[1]])))</f>
        <v>12 inch</v>
      </c>
      <c r="AO136" s="195" t="str">
        <f>TRIM(MID(Table_Quantities[[#This Row],[Pay Item Description]],Table_Quantities[[#This Row],[2]]+1,(Table_Quantities[[#This Row],[3]]-Table_Quantities[[#This Row],[2]])))</f>
        <v/>
      </c>
      <c r="AP136" s="195" t="str">
        <f>TRIM(MID(Table_Quantities[[#This Row],[Pay Item Description]],Table_Quantities[[#This Row],[3]]+1,(Table_Quantities[[#This Row],[4]]-Table_Quantities[[#This Row],[3]])))</f>
        <v/>
      </c>
      <c r="AQ136" s="195" t="str">
        <f>TRIM(MID(Table_Quantities[[#This Row],[Pay Item Description]],Table_Quantities[[#This Row],[4]]+1,(Table_Quantities[[#This Row],[5]]-Table_Quantities[[#This Row],[4]])))</f>
        <v/>
      </c>
      <c r="AR136" s="195" t="str">
        <f>TRIM(MID(Table_Quantities[[#This Row],[Pay Item Description]],Table_Quantities[[#This Row],[5]]+1,(Table_Quantities[[#This Row],[6]]-Table_Quantities[[#This Row],[5]])))</f>
        <v/>
      </c>
      <c r="AS136" s="195">
        <f>IF(ISBLANK(Table_Quantities[[#This Row],[Funding Code]]),"",INDEX(Table_Funding[#Data],MATCH(Table_Quantities[[#This Row],[Funding Code]],Table_Funding[Funding Code],0),MATCH("Bridge Number",Table_Funding[#Headers],0)))</f>
        <v>0</v>
      </c>
      <c r="AT136"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Culv End Sect, 12 inch</v>
      </c>
      <c r="AU136" s="197"/>
      <c r="AV136" s="197"/>
      <c r="AW136" s="204"/>
      <c r="AX136" s="204"/>
      <c r="AY136" s="204"/>
    </row>
    <row r="137" spans="1:51" s="10" customFormat="1" hidden="1" x14ac:dyDescent="0.25">
      <c r="A137" s="245"/>
      <c r="B137" s="132" t="s">
        <v>7944</v>
      </c>
      <c r="C137" s="200" t="s">
        <v>14717</v>
      </c>
      <c r="D137" s="65"/>
      <c r="E137" s="66"/>
      <c r="F137" s="66"/>
      <c r="G137" s="65"/>
      <c r="H137" s="161" t="str">
        <f>IF(ISBLANK(Table_Quantities[[#This Row],[Pay Item]]),"",INDEX(Table_PayItems[],MATCH(Table_Quantities[[#This Row],[Pay Item]],Table_PayItems[Concentrated Name],0),ITEM_NO))</f>
        <v>3010002</v>
      </c>
      <c r="I137" s="201" t="s">
        <v>14694</v>
      </c>
      <c r="J137" s="254"/>
      <c r="K137" s="202">
        <v>3863</v>
      </c>
      <c r="L137" s="193" t="str">
        <f>IF(ISBLANK(Table_Quantities[[#This Row],[Pay Item]]),"",INDEX(Table_PayItems[#Data],MATCH(Table_Quantities[[#This Row],[Pay Item]],Table_PayItems[Concentrated Name],0),ITEM_UNITS))</f>
        <v>Cyd</v>
      </c>
      <c r="M137" s="166"/>
      <c r="N137" s="194" t="str">
        <f>IF(AND(Table_Quantities[[#This Row],[Unit Price]]&gt;0,NOT(ISBLANK(Table_Quantities[[#This Row],[QuantityCalc]]))),Table_Quantities[[#This Row],[QuantityCalc]]*Table_Quantities[[#This Row],[Unit Price]],"")</f>
        <v/>
      </c>
      <c r="O137" s="194" t="str">
        <f>IF(OR(ISBLANK(Table_Quantities[[#This Row],[Funding Code]]),ISBLANK(Table_Quantities[[#This Row],[BreakdownID]])),"",Table_Quantities[[#This Row],[Funding Code]]&amp;" - "&amp;Table_Quantities[[#This Row],[BreakdownID]])</f>
        <v>123456 - 0001 - US23_CON_007</v>
      </c>
      <c r="P137" s="194">
        <v>133</v>
      </c>
      <c r="Q137" s="194" t="str">
        <f>IF(ISBLANK(Table_Quantities[[#This Row],[Funding Code]]),"","JN "&amp;INDEX(Table_Funding[#Data],MATCH(Table_Quantities[[#This Row],[Funding Code]],Table_Funding[Funding Code],0),2))</f>
        <v>JN 123456</v>
      </c>
      <c r="R137" s="195" t="str">
        <f>IF(ISBLANK(Table_Quantities[[#This Row],[Pay Item]]),"",INDEX(Table_PayItems[#Data],MATCH(Table_Quantities[[#This Row],[Pay Item]],Table_PayItems[Concentrated Name],0),ITEM_SSSP))</f>
        <v>902A, D</v>
      </c>
      <c r="S137" s="201"/>
      <c r="T137" s="200"/>
      <c r="U137" s="200"/>
      <c r="V137" s="193">
        <v>3863</v>
      </c>
      <c r="W137" s="195" t="str">
        <f>IF(ISBLANK(Table_Quantities[[#This Row],[Pay Item]]),"",INDEX(Table_PayItems[#Data],MATCH(Table_Quantities[[#This Row],[Pay Item]],Table_PayItems[Concentrated Name],0),ITEM_DESCRIPTION))</f>
        <v>Subbase, CIP</v>
      </c>
      <c r="X137" s="195" t="str">
        <f>IF(Table_Quantities[[#This Row],[Supplementary Description]]="","",IF(LEN(Table_Quantities[[#This Row],[Supplementary Description]])&gt;40, LEFT(Table_Quantities[[#This Row],[Supplementary Description]],40), Table_Quantities[[#This Row],[Supplementary Description]]))</f>
        <v/>
      </c>
      <c r="Y137" s="200" t="str">
        <f>IF(LEN(Table_Quantities[[#This Row],[Supplementary Description]])&gt;40, RIGHT(Table_Quantities[[#This Row],[Supplementary Description]],LEN(Table_Quantities[[#This Row],[Supplementary Description]])-40), "")</f>
        <v/>
      </c>
      <c r="Z137"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US23_CON_007</v>
      </c>
      <c r="AA137"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37" s="195" t="str">
        <f>IF(MID(Table_Quantities[Item No.],4,1)="7",Table_Quantities[[#This Row],[Supplemental1]]&amp;Table_Quantities[[#This Row],[Supplemental2]],Table_Quantities[[#This Row],[Description]])</f>
        <v>Subbase, CIP</v>
      </c>
      <c r="AC137"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11</v>
      </c>
      <c r="AD137" s="195" t="str">
        <f>IF(ISBLANK(Table_Quantities[[#This Row],[Funding Code]]),"",RIGHT(Table_Quantities[[#This Row],[Funding Code]],4))</f>
        <v>0001</v>
      </c>
      <c r="AE137" s="195" t="str">
        <f>IF(ISBLANK(Table_Quantities[[#This Row],[Funding Code]]),"","CAT "&amp;Table_Quantities[[#This Row],[Category]])</f>
        <v>CAT 0001</v>
      </c>
      <c r="AF137"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37" s="195">
        <f>IFERROR(FIND("%%",SUBSTITUTE(Table_Quantities[[#This Row],[Pay Item Description]]," ","%%",ML-LEN(SUBSTITUTE(LEFT(Table_Quantities[[#This Row],[Pay Item Description]],ML)," ","")))),LEN(Table_Quantities[[#This Row],[Pay Item Description]]))</f>
        <v>12</v>
      </c>
      <c r="AH137" s="195">
        <f>IFERROR(FIND("%%",SUBSTITUTE(Table_Quantities[[#This Row],[Pay Item Description]]," ","%%",Table_Quantities[[#This Row],[1]]+ML+1-LEN(SUBSTITUTE(LEFT(Table_Quantities[[#This Row],[Pay Item Description]],(Table_Quantities[[#This Row],[1]]+ML+1))," ",""))))-1,LEN(Table_Quantities[[#This Row],[Pay Item Description]]))</f>
        <v>12</v>
      </c>
      <c r="AI137" s="195">
        <f>IFERROR(FIND("%%",SUBSTITUTE(Table_Quantities[[#This Row],[Pay Item Description]]," ","%%",Table_Quantities[[#This Row],[2]]+ML+2-LEN(SUBSTITUTE(LEFT(Table_Quantities[[#This Row],[Pay Item Description]],(Table_Quantities[[#This Row],[2]]+ML+2))," ",""))))-1,LEN(Table_Quantities[[#This Row],[Pay Item Description]]))</f>
        <v>12</v>
      </c>
      <c r="AJ137" s="195">
        <f>IFERROR(FIND("%%",SUBSTITUTE(Table_Quantities[[#This Row],[Pay Item Description]]," ","%%",Table_Quantities[[#This Row],[3]]+ML+3-LEN(SUBSTITUTE(LEFT(Table_Quantities[[#This Row],[Pay Item Description]],(Table_Quantities[[#This Row],[3]]+ML+3))," ",""))))-1,LEN(Table_Quantities[[#This Row],[Pay Item Description]]))</f>
        <v>12</v>
      </c>
      <c r="AK137" s="195">
        <f>IFERROR(FIND("%%",SUBSTITUTE(Table_Quantities[[#This Row],[Pay Item Description]]," ","%%",Table_Quantities[[#This Row],[4]]+ML+4-LEN(SUBSTITUTE(LEFT(Table_Quantities[[#This Row],[Pay Item Description]],(Table_Quantities[[#This Row],[4]]+ML+4))," ",""))))-1,LEN(Table_Quantities[[#This Row],[Pay Item Description]]))</f>
        <v>12</v>
      </c>
      <c r="AL137" s="195">
        <f>IFERROR(FIND("%%",SUBSTITUTE(Table_Quantities[[#This Row],[Pay Item Description]]," ","%%",Table_Quantities[[#This Row],[5]]+ML+5-LEN(SUBSTITUTE(LEFT(Table_Quantities[[#This Row],[Pay Item Description]],(Table_Quantities[[#This Row],[5]]+ML+5))," ",""))))-1,LEN(Table_Quantities[[#This Row],[Pay Item Description]]))</f>
        <v>12</v>
      </c>
      <c r="AM137" s="195" t="str">
        <f>TRIM(MID(Table_Quantities[[#This Row],[Pay Item Description]],1,(Table_Quantities[[#This Row],[1]])))</f>
        <v>Subbase, CIP</v>
      </c>
      <c r="AN137" s="195" t="str">
        <f>TRIM(MID(Table_Quantities[[#This Row],[Pay Item Description]],Table_Quantities[[#This Row],[1]]+1,(Table_Quantities[[#This Row],[2]]-Table_Quantities[[#This Row],[1]])))</f>
        <v/>
      </c>
      <c r="AO137" s="195" t="str">
        <f>TRIM(MID(Table_Quantities[[#This Row],[Pay Item Description]],Table_Quantities[[#This Row],[2]]+1,(Table_Quantities[[#This Row],[3]]-Table_Quantities[[#This Row],[2]])))</f>
        <v/>
      </c>
      <c r="AP137" s="195" t="str">
        <f>TRIM(MID(Table_Quantities[[#This Row],[Pay Item Description]],Table_Quantities[[#This Row],[3]]+1,(Table_Quantities[[#This Row],[4]]-Table_Quantities[[#This Row],[3]])))</f>
        <v/>
      </c>
      <c r="AQ137" s="195" t="str">
        <f>TRIM(MID(Table_Quantities[[#This Row],[Pay Item Description]],Table_Quantities[[#This Row],[4]]+1,(Table_Quantities[[#This Row],[5]]-Table_Quantities[[#This Row],[4]])))</f>
        <v/>
      </c>
      <c r="AR137" s="195" t="str">
        <f>TRIM(MID(Table_Quantities[[#This Row],[Pay Item Description]],Table_Quantities[[#This Row],[5]]+1,(Table_Quantities[[#This Row],[6]]-Table_Quantities[[#This Row],[5]])))</f>
        <v/>
      </c>
      <c r="AS137" s="195">
        <f>IF(ISBLANK(Table_Quantities[[#This Row],[Funding Code]]),"",INDEX(Table_Funding[#Data],MATCH(Table_Quantities[[#This Row],[Funding Code]],Table_Funding[Funding Code],0),MATCH("Bridge Number",Table_Funding[#Headers],0)))</f>
        <v>0</v>
      </c>
      <c r="AT137"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37" s="197"/>
      <c r="AV137" s="197"/>
      <c r="AW137" s="204"/>
      <c r="AX137" s="204"/>
      <c r="AY137" s="204"/>
    </row>
    <row r="138" spans="1:51" s="10" customFormat="1" hidden="1" x14ac:dyDescent="0.25">
      <c r="A138" s="245"/>
      <c r="B138" s="132" t="s">
        <v>7944</v>
      </c>
      <c r="C138" s="200" t="s">
        <v>14718</v>
      </c>
      <c r="D138" s="65"/>
      <c r="E138" s="66"/>
      <c r="F138" s="66"/>
      <c r="G138" s="65"/>
      <c r="H138" s="161" t="str">
        <f>IF(ISBLANK(Table_Quantities[[#This Row],[Pay Item]]),"",INDEX(Table_PayItems[],MATCH(Table_Quantities[[#This Row],[Pay Item]],Table_PayItems[Concentrated Name],0),ITEM_NO))</f>
        <v>3010002</v>
      </c>
      <c r="I138" s="201" t="s">
        <v>14694</v>
      </c>
      <c r="J138" s="254"/>
      <c r="K138" s="202">
        <v>3694</v>
      </c>
      <c r="L138" s="193" t="str">
        <f>IF(ISBLANK(Table_Quantities[[#This Row],[Pay Item]]),"",INDEX(Table_PayItems[#Data],MATCH(Table_Quantities[[#This Row],[Pay Item]],Table_PayItems[Concentrated Name],0),ITEM_UNITS))</f>
        <v>Cyd</v>
      </c>
      <c r="M138" s="166"/>
      <c r="N138" s="194" t="str">
        <f>IF(AND(Table_Quantities[[#This Row],[Unit Price]]&gt;0,NOT(ISBLANK(Table_Quantities[[#This Row],[QuantityCalc]]))),Table_Quantities[[#This Row],[QuantityCalc]]*Table_Quantities[[#This Row],[Unit Price]],"")</f>
        <v/>
      </c>
      <c r="O138" s="194" t="str">
        <f>IF(OR(ISBLANK(Table_Quantities[[#This Row],[Funding Code]]),ISBLANK(Table_Quantities[[#This Row],[BreakdownID]])),"",Table_Quantities[[#This Row],[Funding Code]]&amp;" - "&amp;Table_Quantities[[#This Row],[BreakdownID]])</f>
        <v>123456 - 0001 - US23_CON_008</v>
      </c>
      <c r="P138" s="194">
        <v>134</v>
      </c>
      <c r="Q138" s="194" t="str">
        <f>IF(ISBLANK(Table_Quantities[[#This Row],[Funding Code]]),"","JN "&amp;INDEX(Table_Funding[#Data],MATCH(Table_Quantities[[#This Row],[Funding Code]],Table_Funding[Funding Code],0),2))</f>
        <v>JN 123456</v>
      </c>
      <c r="R138" s="195" t="str">
        <f>IF(ISBLANK(Table_Quantities[[#This Row],[Pay Item]]),"",INDEX(Table_PayItems[#Data],MATCH(Table_Quantities[[#This Row],[Pay Item]],Table_PayItems[Concentrated Name],0),ITEM_SSSP))</f>
        <v>902A, D</v>
      </c>
      <c r="S138" s="201"/>
      <c r="T138" s="200"/>
      <c r="U138" s="200"/>
      <c r="V138" s="193">
        <v>3694</v>
      </c>
      <c r="W138" s="195" t="str">
        <f>IF(ISBLANK(Table_Quantities[[#This Row],[Pay Item]]),"",INDEX(Table_PayItems[#Data],MATCH(Table_Quantities[[#This Row],[Pay Item]],Table_PayItems[Concentrated Name],0),ITEM_DESCRIPTION))</f>
        <v>Subbase, CIP</v>
      </c>
      <c r="X138" s="195" t="str">
        <f>IF(Table_Quantities[[#This Row],[Supplementary Description]]="","",IF(LEN(Table_Quantities[[#This Row],[Supplementary Description]])&gt;40, LEFT(Table_Quantities[[#This Row],[Supplementary Description]],40), Table_Quantities[[#This Row],[Supplementary Description]]))</f>
        <v/>
      </c>
      <c r="Y138" s="200" t="str">
        <f>IF(LEN(Table_Quantities[[#This Row],[Supplementary Description]])&gt;40, RIGHT(Table_Quantities[[#This Row],[Supplementary Description]],LEN(Table_Quantities[[#This Row],[Supplementary Description]])-40), "")</f>
        <v/>
      </c>
      <c r="Z138"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US23_CON_008</v>
      </c>
      <c r="AA138"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38" s="195" t="str">
        <f>IF(MID(Table_Quantities[Item No.],4,1)="7",Table_Quantities[[#This Row],[Supplemental1]]&amp;Table_Quantities[[#This Row],[Supplemental2]],Table_Quantities[[#This Row],[Description]])</f>
        <v>Subbase, CIP</v>
      </c>
      <c r="AC138"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12</v>
      </c>
      <c r="AD138" s="195" t="str">
        <f>IF(ISBLANK(Table_Quantities[[#This Row],[Funding Code]]),"",RIGHT(Table_Quantities[[#This Row],[Funding Code]],4))</f>
        <v>0001</v>
      </c>
      <c r="AE138" s="195" t="str">
        <f>IF(ISBLANK(Table_Quantities[[#This Row],[Funding Code]]),"","CAT "&amp;Table_Quantities[[#This Row],[Category]])</f>
        <v>CAT 0001</v>
      </c>
      <c r="AF138"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38" s="195">
        <f>IFERROR(FIND("%%",SUBSTITUTE(Table_Quantities[[#This Row],[Pay Item Description]]," ","%%",ML-LEN(SUBSTITUTE(LEFT(Table_Quantities[[#This Row],[Pay Item Description]],ML)," ","")))),LEN(Table_Quantities[[#This Row],[Pay Item Description]]))</f>
        <v>12</v>
      </c>
      <c r="AH138" s="195">
        <f>IFERROR(FIND("%%",SUBSTITUTE(Table_Quantities[[#This Row],[Pay Item Description]]," ","%%",Table_Quantities[[#This Row],[1]]+ML+1-LEN(SUBSTITUTE(LEFT(Table_Quantities[[#This Row],[Pay Item Description]],(Table_Quantities[[#This Row],[1]]+ML+1))," ",""))))-1,LEN(Table_Quantities[[#This Row],[Pay Item Description]]))</f>
        <v>12</v>
      </c>
      <c r="AI138" s="195">
        <f>IFERROR(FIND("%%",SUBSTITUTE(Table_Quantities[[#This Row],[Pay Item Description]]," ","%%",Table_Quantities[[#This Row],[2]]+ML+2-LEN(SUBSTITUTE(LEFT(Table_Quantities[[#This Row],[Pay Item Description]],(Table_Quantities[[#This Row],[2]]+ML+2))," ",""))))-1,LEN(Table_Quantities[[#This Row],[Pay Item Description]]))</f>
        <v>12</v>
      </c>
      <c r="AJ138" s="195">
        <f>IFERROR(FIND("%%",SUBSTITUTE(Table_Quantities[[#This Row],[Pay Item Description]]," ","%%",Table_Quantities[[#This Row],[3]]+ML+3-LEN(SUBSTITUTE(LEFT(Table_Quantities[[#This Row],[Pay Item Description]],(Table_Quantities[[#This Row],[3]]+ML+3))," ",""))))-1,LEN(Table_Quantities[[#This Row],[Pay Item Description]]))</f>
        <v>12</v>
      </c>
      <c r="AK138" s="195">
        <f>IFERROR(FIND("%%",SUBSTITUTE(Table_Quantities[[#This Row],[Pay Item Description]]," ","%%",Table_Quantities[[#This Row],[4]]+ML+4-LEN(SUBSTITUTE(LEFT(Table_Quantities[[#This Row],[Pay Item Description]],(Table_Quantities[[#This Row],[4]]+ML+4))," ",""))))-1,LEN(Table_Quantities[[#This Row],[Pay Item Description]]))</f>
        <v>12</v>
      </c>
      <c r="AL138" s="195">
        <f>IFERROR(FIND("%%",SUBSTITUTE(Table_Quantities[[#This Row],[Pay Item Description]]," ","%%",Table_Quantities[[#This Row],[5]]+ML+5-LEN(SUBSTITUTE(LEFT(Table_Quantities[[#This Row],[Pay Item Description]],(Table_Quantities[[#This Row],[5]]+ML+5))," ",""))))-1,LEN(Table_Quantities[[#This Row],[Pay Item Description]]))</f>
        <v>12</v>
      </c>
      <c r="AM138" s="195" t="str">
        <f>TRIM(MID(Table_Quantities[[#This Row],[Pay Item Description]],1,(Table_Quantities[[#This Row],[1]])))</f>
        <v>Subbase, CIP</v>
      </c>
      <c r="AN138" s="195" t="str">
        <f>TRIM(MID(Table_Quantities[[#This Row],[Pay Item Description]],Table_Quantities[[#This Row],[1]]+1,(Table_Quantities[[#This Row],[2]]-Table_Quantities[[#This Row],[1]])))</f>
        <v/>
      </c>
      <c r="AO138" s="195" t="str">
        <f>TRIM(MID(Table_Quantities[[#This Row],[Pay Item Description]],Table_Quantities[[#This Row],[2]]+1,(Table_Quantities[[#This Row],[3]]-Table_Quantities[[#This Row],[2]])))</f>
        <v/>
      </c>
      <c r="AP138" s="195" t="str">
        <f>TRIM(MID(Table_Quantities[[#This Row],[Pay Item Description]],Table_Quantities[[#This Row],[3]]+1,(Table_Quantities[[#This Row],[4]]-Table_Quantities[[#This Row],[3]])))</f>
        <v/>
      </c>
      <c r="AQ138" s="195" t="str">
        <f>TRIM(MID(Table_Quantities[[#This Row],[Pay Item Description]],Table_Quantities[[#This Row],[4]]+1,(Table_Quantities[[#This Row],[5]]-Table_Quantities[[#This Row],[4]])))</f>
        <v/>
      </c>
      <c r="AR138" s="195" t="str">
        <f>TRIM(MID(Table_Quantities[[#This Row],[Pay Item Description]],Table_Quantities[[#This Row],[5]]+1,(Table_Quantities[[#This Row],[6]]-Table_Quantities[[#This Row],[5]])))</f>
        <v/>
      </c>
      <c r="AS138" s="195">
        <f>IF(ISBLANK(Table_Quantities[[#This Row],[Funding Code]]),"",INDEX(Table_Funding[#Data],MATCH(Table_Quantities[[#This Row],[Funding Code]],Table_Funding[Funding Code],0),MATCH("Bridge Number",Table_Funding[#Headers],0)))</f>
        <v>0</v>
      </c>
      <c r="AT138"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38" s="197"/>
      <c r="AV138" s="197"/>
      <c r="AW138" s="204"/>
      <c r="AX138" s="204"/>
      <c r="AY138" s="204"/>
    </row>
    <row r="139" spans="1:51" s="10" customFormat="1" hidden="1" x14ac:dyDescent="0.25">
      <c r="A139" s="245"/>
      <c r="B139" s="132" t="s">
        <v>7944</v>
      </c>
      <c r="C139" s="200" t="s">
        <v>14719</v>
      </c>
      <c r="D139" s="65"/>
      <c r="E139" s="66"/>
      <c r="F139" s="66"/>
      <c r="G139" s="65"/>
      <c r="H139" s="161" t="str">
        <f>IF(ISBLANK(Table_Quantities[[#This Row],[Pay Item]]),"",INDEX(Table_PayItems[],MATCH(Table_Quantities[[#This Row],[Pay Item]],Table_PayItems[Concentrated Name],0),ITEM_NO))</f>
        <v>3010002</v>
      </c>
      <c r="I139" s="201" t="s">
        <v>14694</v>
      </c>
      <c r="J139" s="254"/>
      <c r="K139" s="202">
        <v>3739</v>
      </c>
      <c r="L139" s="193" t="str">
        <f>IF(ISBLANK(Table_Quantities[[#This Row],[Pay Item]]),"",INDEX(Table_PayItems[#Data],MATCH(Table_Quantities[[#This Row],[Pay Item]],Table_PayItems[Concentrated Name],0),ITEM_UNITS))</f>
        <v>Cyd</v>
      </c>
      <c r="M139" s="166"/>
      <c r="N139" s="194" t="str">
        <f>IF(AND(Table_Quantities[[#This Row],[Unit Price]]&gt;0,NOT(ISBLANK(Table_Quantities[[#This Row],[QuantityCalc]]))),Table_Quantities[[#This Row],[QuantityCalc]]*Table_Quantities[[#This Row],[Unit Price]],"")</f>
        <v/>
      </c>
      <c r="O139" s="194" t="str">
        <f>IF(OR(ISBLANK(Table_Quantities[[#This Row],[Funding Code]]),ISBLANK(Table_Quantities[[#This Row],[BreakdownID]])),"",Table_Quantities[[#This Row],[Funding Code]]&amp;" - "&amp;Table_Quantities[[#This Row],[BreakdownID]])</f>
        <v>123456 - 0001 - US23_CON_009</v>
      </c>
      <c r="P139" s="194">
        <v>135</v>
      </c>
      <c r="Q139" s="194" t="str">
        <f>IF(ISBLANK(Table_Quantities[[#This Row],[Funding Code]]),"","JN "&amp;INDEX(Table_Funding[#Data],MATCH(Table_Quantities[[#This Row],[Funding Code]],Table_Funding[Funding Code],0),2))</f>
        <v>JN 123456</v>
      </c>
      <c r="R139" s="195" t="str">
        <f>IF(ISBLANK(Table_Quantities[[#This Row],[Pay Item]]),"",INDEX(Table_PayItems[#Data],MATCH(Table_Quantities[[#This Row],[Pay Item]],Table_PayItems[Concentrated Name],0),ITEM_SSSP))</f>
        <v>902A, D</v>
      </c>
      <c r="S139" s="201"/>
      <c r="T139" s="200"/>
      <c r="U139" s="200"/>
      <c r="V139" s="193">
        <v>3739</v>
      </c>
      <c r="W139" s="195" t="str">
        <f>IF(ISBLANK(Table_Quantities[[#This Row],[Pay Item]]),"",INDEX(Table_PayItems[#Data],MATCH(Table_Quantities[[#This Row],[Pay Item]],Table_PayItems[Concentrated Name],0),ITEM_DESCRIPTION))</f>
        <v>Subbase, CIP</v>
      </c>
      <c r="X139" s="195" t="str">
        <f>IF(Table_Quantities[[#This Row],[Supplementary Description]]="","",IF(LEN(Table_Quantities[[#This Row],[Supplementary Description]])&gt;40, LEFT(Table_Quantities[[#This Row],[Supplementary Description]],40), Table_Quantities[[#This Row],[Supplementary Description]]))</f>
        <v/>
      </c>
      <c r="Y139" s="200" t="str">
        <f>IF(LEN(Table_Quantities[[#This Row],[Supplementary Description]])&gt;40, RIGHT(Table_Quantities[[#This Row],[Supplementary Description]],LEN(Table_Quantities[[#This Row],[Supplementary Description]])-40), "")</f>
        <v/>
      </c>
      <c r="Z139"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US23_CON_009</v>
      </c>
      <c r="AA139"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39" s="195" t="str">
        <f>IF(MID(Table_Quantities[Item No.],4,1)="7",Table_Quantities[[#This Row],[Supplemental1]]&amp;Table_Quantities[[#This Row],[Supplemental2]],Table_Quantities[[#This Row],[Description]])</f>
        <v>Subbase, CIP</v>
      </c>
      <c r="AC139"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13</v>
      </c>
      <c r="AD139" s="195" t="str">
        <f>IF(ISBLANK(Table_Quantities[[#This Row],[Funding Code]]),"",RIGHT(Table_Quantities[[#This Row],[Funding Code]],4))</f>
        <v>0001</v>
      </c>
      <c r="AE139" s="195" t="str">
        <f>IF(ISBLANK(Table_Quantities[[#This Row],[Funding Code]]),"","CAT "&amp;Table_Quantities[[#This Row],[Category]])</f>
        <v>CAT 0001</v>
      </c>
      <c r="AF139"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39" s="195">
        <f>IFERROR(FIND("%%",SUBSTITUTE(Table_Quantities[[#This Row],[Pay Item Description]]," ","%%",ML-LEN(SUBSTITUTE(LEFT(Table_Quantities[[#This Row],[Pay Item Description]],ML)," ","")))),LEN(Table_Quantities[[#This Row],[Pay Item Description]]))</f>
        <v>12</v>
      </c>
      <c r="AH139" s="195">
        <f>IFERROR(FIND("%%",SUBSTITUTE(Table_Quantities[[#This Row],[Pay Item Description]]," ","%%",Table_Quantities[[#This Row],[1]]+ML+1-LEN(SUBSTITUTE(LEFT(Table_Quantities[[#This Row],[Pay Item Description]],(Table_Quantities[[#This Row],[1]]+ML+1))," ",""))))-1,LEN(Table_Quantities[[#This Row],[Pay Item Description]]))</f>
        <v>12</v>
      </c>
      <c r="AI139" s="195">
        <f>IFERROR(FIND("%%",SUBSTITUTE(Table_Quantities[[#This Row],[Pay Item Description]]," ","%%",Table_Quantities[[#This Row],[2]]+ML+2-LEN(SUBSTITUTE(LEFT(Table_Quantities[[#This Row],[Pay Item Description]],(Table_Quantities[[#This Row],[2]]+ML+2))," ",""))))-1,LEN(Table_Quantities[[#This Row],[Pay Item Description]]))</f>
        <v>12</v>
      </c>
      <c r="AJ139" s="195">
        <f>IFERROR(FIND("%%",SUBSTITUTE(Table_Quantities[[#This Row],[Pay Item Description]]," ","%%",Table_Quantities[[#This Row],[3]]+ML+3-LEN(SUBSTITUTE(LEFT(Table_Quantities[[#This Row],[Pay Item Description]],(Table_Quantities[[#This Row],[3]]+ML+3))," ",""))))-1,LEN(Table_Quantities[[#This Row],[Pay Item Description]]))</f>
        <v>12</v>
      </c>
      <c r="AK139" s="195">
        <f>IFERROR(FIND("%%",SUBSTITUTE(Table_Quantities[[#This Row],[Pay Item Description]]," ","%%",Table_Quantities[[#This Row],[4]]+ML+4-LEN(SUBSTITUTE(LEFT(Table_Quantities[[#This Row],[Pay Item Description]],(Table_Quantities[[#This Row],[4]]+ML+4))," ",""))))-1,LEN(Table_Quantities[[#This Row],[Pay Item Description]]))</f>
        <v>12</v>
      </c>
      <c r="AL139" s="195">
        <f>IFERROR(FIND("%%",SUBSTITUTE(Table_Quantities[[#This Row],[Pay Item Description]]," ","%%",Table_Quantities[[#This Row],[5]]+ML+5-LEN(SUBSTITUTE(LEFT(Table_Quantities[[#This Row],[Pay Item Description]],(Table_Quantities[[#This Row],[5]]+ML+5))," ",""))))-1,LEN(Table_Quantities[[#This Row],[Pay Item Description]]))</f>
        <v>12</v>
      </c>
      <c r="AM139" s="195" t="str">
        <f>TRIM(MID(Table_Quantities[[#This Row],[Pay Item Description]],1,(Table_Quantities[[#This Row],[1]])))</f>
        <v>Subbase, CIP</v>
      </c>
      <c r="AN139" s="195" t="str">
        <f>TRIM(MID(Table_Quantities[[#This Row],[Pay Item Description]],Table_Quantities[[#This Row],[1]]+1,(Table_Quantities[[#This Row],[2]]-Table_Quantities[[#This Row],[1]])))</f>
        <v/>
      </c>
      <c r="AO139" s="195" t="str">
        <f>TRIM(MID(Table_Quantities[[#This Row],[Pay Item Description]],Table_Quantities[[#This Row],[2]]+1,(Table_Quantities[[#This Row],[3]]-Table_Quantities[[#This Row],[2]])))</f>
        <v/>
      </c>
      <c r="AP139" s="195" t="str">
        <f>TRIM(MID(Table_Quantities[[#This Row],[Pay Item Description]],Table_Quantities[[#This Row],[3]]+1,(Table_Quantities[[#This Row],[4]]-Table_Quantities[[#This Row],[3]])))</f>
        <v/>
      </c>
      <c r="AQ139" s="195" t="str">
        <f>TRIM(MID(Table_Quantities[[#This Row],[Pay Item Description]],Table_Quantities[[#This Row],[4]]+1,(Table_Quantities[[#This Row],[5]]-Table_Quantities[[#This Row],[4]])))</f>
        <v/>
      </c>
      <c r="AR139" s="195" t="str">
        <f>TRIM(MID(Table_Quantities[[#This Row],[Pay Item Description]],Table_Quantities[[#This Row],[5]]+1,(Table_Quantities[[#This Row],[6]]-Table_Quantities[[#This Row],[5]])))</f>
        <v/>
      </c>
      <c r="AS139" s="195">
        <f>IF(ISBLANK(Table_Quantities[[#This Row],[Funding Code]]),"",INDEX(Table_Funding[#Data],MATCH(Table_Quantities[[#This Row],[Funding Code]],Table_Funding[Funding Code],0),MATCH("Bridge Number",Table_Funding[#Headers],0)))</f>
        <v>0</v>
      </c>
      <c r="AT139"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39" s="197"/>
      <c r="AV139" s="197"/>
      <c r="AW139" s="204"/>
      <c r="AX139" s="204"/>
      <c r="AY139" s="204"/>
    </row>
    <row r="140" spans="1:51" s="10" customFormat="1" hidden="1" x14ac:dyDescent="0.25">
      <c r="A140" s="245"/>
      <c r="B140" s="132" t="s">
        <v>7944</v>
      </c>
      <c r="C140" s="200" t="s">
        <v>14720</v>
      </c>
      <c r="D140" s="65"/>
      <c r="E140" s="66"/>
      <c r="F140" s="66"/>
      <c r="G140" s="65"/>
      <c r="H140" s="161" t="str">
        <f>IF(ISBLANK(Table_Quantities[[#This Row],[Pay Item]]),"",INDEX(Table_PayItems[],MATCH(Table_Quantities[[#This Row],[Pay Item]],Table_PayItems[Concentrated Name],0),ITEM_NO))</f>
        <v>3010002</v>
      </c>
      <c r="I140" s="201" t="s">
        <v>14694</v>
      </c>
      <c r="J140" s="254"/>
      <c r="K140" s="202">
        <v>5257</v>
      </c>
      <c r="L140" s="193" t="str">
        <f>IF(ISBLANK(Table_Quantities[[#This Row],[Pay Item]]),"",INDEX(Table_PayItems[#Data],MATCH(Table_Quantities[[#This Row],[Pay Item]],Table_PayItems[Concentrated Name],0),ITEM_UNITS))</f>
        <v>Cyd</v>
      </c>
      <c r="M140" s="166"/>
      <c r="N140" s="194" t="str">
        <f>IF(AND(Table_Quantities[[#This Row],[Unit Price]]&gt;0,NOT(ISBLANK(Table_Quantities[[#This Row],[QuantityCalc]]))),Table_Quantities[[#This Row],[QuantityCalc]]*Table_Quantities[[#This Row],[Unit Price]],"")</f>
        <v/>
      </c>
      <c r="O140" s="194" t="str">
        <f>IF(OR(ISBLANK(Table_Quantities[[#This Row],[Funding Code]]),ISBLANK(Table_Quantities[[#This Row],[BreakdownID]])),"",Table_Quantities[[#This Row],[Funding Code]]&amp;" - "&amp;Table_Quantities[[#This Row],[BreakdownID]])</f>
        <v>123456 - 0001 - US23_CON_010</v>
      </c>
      <c r="P140" s="194">
        <v>136</v>
      </c>
      <c r="Q140" s="194" t="str">
        <f>IF(ISBLANK(Table_Quantities[[#This Row],[Funding Code]]),"","JN "&amp;INDEX(Table_Funding[#Data],MATCH(Table_Quantities[[#This Row],[Funding Code]],Table_Funding[Funding Code],0),2))</f>
        <v>JN 123456</v>
      </c>
      <c r="R140" s="195" t="str">
        <f>IF(ISBLANK(Table_Quantities[[#This Row],[Pay Item]]),"",INDEX(Table_PayItems[#Data],MATCH(Table_Quantities[[#This Row],[Pay Item]],Table_PayItems[Concentrated Name],0),ITEM_SSSP))</f>
        <v>902A, D</v>
      </c>
      <c r="S140" s="201"/>
      <c r="T140" s="200"/>
      <c r="U140" s="200"/>
      <c r="V140" s="193">
        <v>5257</v>
      </c>
      <c r="W140" s="195" t="str">
        <f>IF(ISBLANK(Table_Quantities[[#This Row],[Pay Item]]),"",INDEX(Table_PayItems[#Data],MATCH(Table_Quantities[[#This Row],[Pay Item]],Table_PayItems[Concentrated Name],0),ITEM_DESCRIPTION))</f>
        <v>Subbase, CIP</v>
      </c>
      <c r="X140" s="195" t="str">
        <f>IF(Table_Quantities[[#This Row],[Supplementary Description]]="","",IF(LEN(Table_Quantities[[#This Row],[Supplementary Description]])&gt;40, LEFT(Table_Quantities[[#This Row],[Supplementary Description]],40), Table_Quantities[[#This Row],[Supplementary Description]]))</f>
        <v/>
      </c>
      <c r="Y140" s="200" t="str">
        <f>IF(LEN(Table_Quantities[[#This Row],[Supplementary Description]])&gt;40, RIGHT(Table_Quantities[[#This Row],[Supplementary Description]],LEN(Table_Quantities[[#This Row],[Supplementary Description]])-40), "")</f>
        <v/>
      </c>
      <c r="Z140"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US23_CON_010</v>
      </c>
      <c r="AA140"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40" s="195" t="str">
        <f>IF(MID(Table_Quantities[Item No.],4,1)="7",Table_Quantities[[#This Row],[Supplemental1]]&amp;Table_Quantities[[#This Row],[Supplemental2]],Table_Quantities[[#This Row],[Description]])</f>
        <v>Subbase, CIP</v>
      </c>
      <c r="AC140"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14</v>
      </c>
      <c r="AD140" s="195" t="str">
        <f>IF(ISBLANK(Table_Quantities[[#This Row],[Funding Code]]),"",RIGHT(Table_Quantities[[#This Row],[Funding Code]],4))</f>
        <v>0001</v>
      </c>
      <c r="AE140" s="195" t="str">
        <f>IF(ISBLANK(Table_Quantities[[#This Row],[Funding Code]]),"","CAT "&amp;Table_Quantities[[#This Row],[Category]])</f>
        <v>CAT 0001</v>
      </c>
      <c r="AF140"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40" s="195">
        <f>IFERROR(FIND("%%",SUBSTITUTE(Table_Quantities[[#This Row],[Pay Item Description]]," ","%%",ML-LEN(SUBSTITUTE(LEFT(Table_Quantities[[#This Row],[Pay Item Description]],ML)," ","")))),LEN(Table_Quantities[[#This Row],[Pay Item Description]]))</f>
        <v>12</v>
      </c>
      <c r="AH140" s="195">
        <f>IFERROR(FIND("%%",SUBSTITUTE(Table_Quantities[[#This Row],[Pay Item Description]]," ","%%",Table_Quantities[[#This Row],[1]]+ML+1-LEN(SUBSTITUTE(LEFT(Table_Quantities[[#This Row],[Pay Item Description]],(Table_Quantities[[#This Row],[1]]+ML+1))," ",""))))-1,LEN(Table_Quantities[[#This Row],[Pay Item Description]]))</f>
        <v>12</v>
      </c>
      <c r="AI140" s="195">
        <f>IFERROR(FIND("%%",SUBSTITUTE(Table_Quantities[[#This Row],[Pay Item Description]]," ","%%",Table_Quantities[[#This Row],[2]]+ML+2-LEN(SUBSTITUTE(LEFT(Table_Quantities[[#This Row],[Pay Item Description]],(Table_Quantities[[#This Row],[2]]+ML+2))," ",""))))-1,LEN(Table_Quantities[[#This Row],[Pay Item Description]]))</f>
        <v>12</v>
      </c>
      <c r="AJ140" s="195">
        <f>IFERROR(FIND("%%",SUBSTITUTE(Table_Quantities[[#This Row],[Pay Item Description]]," ","%%",Table_Quantities[[#This Row],[3]]+ML+3-LEN(SUBSTITUTE(LEFT(Table_Quantities[[#This Row],[Pay Item Description]],(Table_Quantities[[#This Row],[3]]+ML+3))," ",""))))-1,LEN(Table_Quantities[[#This Row],[Pay Item Description]]))</f>
        <v>12</v>
      </c>
      <c r="AK140" s="195">
        <f>IFERROR(FIND("%%",SUBSTITUTE(Table_Quantities[[#This Row],[Pay Item Description]]," ","%%",Table_Quantities[[#This Row],[4]]+ML+4-LEN(SUBSTITUTE(LEFT(Table_Quantities[[#This Row],[Pay Item Description]],(Table_Quantities[[#This Row],[4]]+ML+4))," ",""))))-1,LEN(Table_Quantities[[#This Row],[Pay Item Description]]))</f>
        <v>12</v>
      </c>
      <c r="AL140" s="195">
        <f>IFERROR(FIND("%%",SUBSTITUTE(Table_Quantities[[#This Row],[Pay Item Description]]," ","%%",Table_Quantities[[#This Row],[5]]+ML+5-LEN(SUBSTITUTE(LEFT(Table_Quantities[[#This Row],[Pay Item Description]],(Table_Quantities[[#This Row],[5]]+ML+5))," ",""))))-1,LEN(Table_Quantities[[#This Row],[Pay Item Description]]))</f>
        <v>12</v>
      </c>
      <c r="AM140" s="195" t="str">
        <f>TRIM(MID(Table_Quantities[[#This Row],[Pay Item Description]],1,(Table_Quantities[[#This Row],[1]])))</f>
        <v>Subbase, CIP</v>
      </c>
      <c r="AN140" s="195" t="str">
        <f>TRIM(MID(Table_Quantities[[#This Row],[Pay Item Description]],Table_Quantities[[#This Row],[1]]+1,(Table_Quantities[[#This Row],[2]]-Table_Quantities[[#This Row],[1]])))</f>
        <v/>
      </c>
      <c r="AO140" s="195" t="str">
        <f>TRIM(MID(Table_Quantities[[#This Row],[Pay Item Description]],Table_Quantities[[#This Row],[2]]+1,(Table_Quantities[[#This Row],[3]]-Table_Quantities[[#This Row],[2]])))</f>
        <v/>
      </c>
      <c r="AP140" s="195" t="str">
        <f>TRIM(MID(Table_Quantities[[#This Row],[Pay Item Description]],Table_Quantities[[#This Row],[3]]+1,(Table_Quantities[[#This Row],[4]]-Table_Quantities[[#This Row],[3]])))</f>
        <v/>
      </c>
      <c r="AQ140" s="195" t="str">
        <f>TRIM(MID(Table_Quantities[[#This Row],[Pay Item Description]],Table_Quantities[[#This Row],[4]]+1,(Table_Quantities[[#This Row],[5]]-Table_Quantities[[#This Row],[4]])))</f>
        <v/>
      </c>
      <c r="AR140" s="195" t="str">
        <f>TRIM(MID(Table_Quantities[[#This Row],[Pay Item Description]],Table_Quantities[[#This Row],[5]]+1,(Table_Quantities[[#This Row],[6]]-Table_Quantities[[#This Row],[5]])))</f>
        <v/>
      </c>
      <c r="AS140" s="195">
        <f>IF(ISBLANK(Table_Quantities[[#This Row],[Funding Code]]),"",INDEX(Table_Funding[#Data],MATCH(Table_Quantities[[#This Row],[Funding Code]],Table_Funding[Funding Code],0),MATCH("Bridge Number",Table_Funding[#Headers],0)))</f>
        <v>0</v>
      </c>
      <c r="AT140"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40" s="197"/>
      <c r="AV140" s="197"/>
      <c r="AW140" s="204"/>
      <c r="AX140" s="204"/>
      <c r="AY140" s="204"/>
    </row>
    <row r="141" spans="1:51" s="10" customFormat="1" hidden="1" x14ac:dyDescent="0.25">
      <c r="A141" s="245"/>
      <c r="B141" s="132" t="s">
        <v>7944</v>
      </c>
      <c r="C141" s="200" t="s">
        <v>14721</v>
      </c>
      <c r="D141" s="65"/>
      <c r="E141" s="66"/>
      <c r="F141" s="66"/>
      <c r="G141" s="65"/>
      <c r="H141" s="161" t="str">
        <f>IF(ISBLANK(Table_Quantities[[#This Row],[Pay Item]]),"",INDEX(Table_PayItems[],MATCH(Table_Quantities[[#This Row],[Pay Item]],Table_PayItems[Concentrated Name],0),ITEM_NO))</f>
        <v>3010002</v>
      </c>
      <c r="I141" s="201" t="s">
        <v>14694</v>
      </c>
      <c r="J141" s="254"/>
      <c r="K141" s="202">
        <v>3720</v>
      </c>
      <c r="L141" s="193" t="str">
        <f>IF(ISBLANK(Table_Quantities[[#This Row],[Pay Item]]),"",INDEX(Table_PayItems[#Data],MATCH(Table_Quantities[[#This Row],[Pay Item]],Table_PayItems[Concentrated Name],0),ITEM_UNITS))</f>
        <v>Cyd</v>
      </c>
      <c r="M141" s="166"/>
      <c r="N141" s="194" t="str">
        <f>IF(AND(Table_Quantities[[#This Row],[Unit Price]]&gt;0,NOT(ISBLANK(Table_Quantities[[#This Row],[QuantityCalc]]))),Table_Quantities[[#This Row],[QuantityCalc]]*Table_Quantities[[#This Row],[Unit Price]],"")</f>
        <v/>
      </c>
      <c r="O141" s="194" t="str">
        <f>IF(OR(ISBLANK(Table_Quantities[[#This Row],[Funding Code]]),ISBLANK(Table_Quantities[[#This Row],[BreakdownID]])),"",Table_Quantities[[#This Row],[Funding Code]]&amp;" - "&amp;Table_Quantities[[#This Row],[BreakdownID]])</f>
        <v>123456 - 0001 - US23_CON_011</v>
      </c>
      <c r="P141" s="194">
        <v>137</v>
      </c>
      <c r="Q141" s="194" t="str">
        <f>IF(ISBLANK(Table_Quantities[[#This Row],[Funding Code]]),"","JN "&amp;INDEX(Table_Funding[#Data],MATCH(Table_Quantities[[#This Row],[Funding Code]],Table_Funding[Funding Code],0),2))</f>
        <v>JN 123456</v>
      </c>
      <c r="R141" s="195" t="str">
        <f>IF(ISBLANK(Table_Quantities[[#This Row],[Pay Item]]),"",INDEX(Table_PayItems[#Data],MATCH(Table_Quantities[[#This Row],[Pay Item]],Table_PayItems[Concentrated Name],0),ITEM_SSSP))</f>
        <v>902A, D</v>
      </c>
      <c r="S141" s="201"/>
      <c r="T141" s="200"/>
      <c r="U141" s="200"/>
      <c r="V141" s="193">
        <v>3720</v>
      </c>
      <c r="W141" s="195" t="str">
        <f>IF(ISBLANK(Table_Quantities[[#This Row],[Pay Item]]),"",INDEX(Table_PayItems[#Data],MATCH(Table_Quantities[[#This Row],[Pay Item]],Table_PayItems[Concentrated Name],0),ITEM_DESCRIPTION))</f>
        <v>Subbase, CIP</v>
      </c>
      <c r="X141" s="195" t="str">
        <f>IF(Table_Quantities[[#This Row],[Supplementary Description]]="","",IF(LEN(Table_Quantities[[#This Row],[Supplementary Description]])&gt;40, LEFT(Table_Quantities[[#This Row],[Supplementary Description]],40), Table_Quantities[[#This Row],[Supplementary Description]]))</f>
        <v/>
      </c>
      <c r="Y141" s="200" t="str">
        <f>IF(LEN(Table_Quantities[[#This Row],[Supplementary Description]])&gt;40, RIGHT(Table_Quantities[[#This Row],[Supplementary Description]],LEN(Table_Quantities[[#This Row],[Supplementary Description]])-40), "")</f>
        <v/>
      </c>
      <c r="Z141"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US23_CON_011</v>
      </c>
      <c r="AA141"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41" s="195" t="str">
        <f>IF(MID(Table_Quantities[Item No.],4,1)="7",Table_Quantities[[#This Row],[Supplemental1]]&amp;Table_Quantities[[#This Row],[Supplemental2]],Table_Quantities[[#This Row],[Description]])</f>
        <v>Subbase, CIP</v>
      </c>
      <c r="AC141"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15</v>
      </c>
      <c r="AD141" s="195" t="str">
        <f>IF(ISBLANK(Table_Quantities[[#This Row],[Funding Code]]),"",RIGHT(Table_Quantities[[#This Row],[Funding Code]],4))</f>
        <v>0001</v>
      </c>
      <c r="AE141" s="195" t="str">
        <f>IF(ISBLANK(Table_Quantities[[#This Row],[Funding Code]]),"","CAT "&amp;Table_Quantities[[#This Row],[Category]])</f>
        <v>CAT 0001</v>
      </c>
      <c r="AF141"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41" s="195">
        <f>IFERROR(FIND("%%",SUBSTITUTE(Table_Quantities[[#This Row],[Pay Item Description]]," ","%%",ML-LEN(SUBSTITUTE(LEFT(Table_Quantities[[#This Row],[Pay Item Description]],ML)," ","")))),LEN(Table_Quantities[[#This Row],[Pay Item Description]]))</f>
        <v>12</v>
      </c>
      <c r="AH141" s="195">
        <f>IFERROR(FIND("%%",SUBSTITUTE(Table_Quantities[[#This Row],[Pay Item Description]]," ","%%",Table_Quantities[[#This Row],[1]]+ML+1-LEN(SUBSTITUTE(LEFT(Table_Quantities[[#This Row],[Pay Item Description]],(Table_Quantities[[#This Row],[1]]+ML+1))," ",""))))-1,LEN(Table_Quantities[[#This Row],[Pay Item Description]]))</f>
        <v>12</v>
      </c>
      <c r="AI141" s="195">
        <f>IFERROR(FIND("%%",SUBSTITUTE(Table_Quantities[[#This Row],[Pay Item Description]]," ","%%",Table_Quantities[[#This Row],[2]]+ML+2-LEN(SUBSTITUTE(LEFT(Table_Quantities[[#This Row],[Pay Item Description]],(Table_Quantities[[#This Row],[2]]+ML+2))," ",""))))-1,LEN(Table_Quantities[[#This Row],[Pay Item Description]]))</f>
        <v>12</v>
      </c>
      <c r="AJ141" s="195">
        <f>IFERROR(FIND("%%",SUBSTITUTE(Table_Quantities[[#This Row],[Pay Item Description]]," ","%%",Table_Quantities[[#This Row],[3]]+ML+3-LEN(SUBSTITUTE(LEFT(Table_Quantities[[#This Row],[Pay Item Description]],(Table_Quantities[[#This Row],[3]]+ML+3))," ",""))))-1,LEN(Table_Quantities[[#This Row],[Pay Item Description]]))</f>
        <v>12</v>
      </c>
      <c r="AK141" s="195">
        <f>IFERROR(FIND("%%",SUBSTITUTE(Table_Quantities[[#This Row],[Pay Item Description]]," ","%%",Table_Quantities[[#This Row],[4]]+ML+4-LEN(SUBSTITUTE(LEFT(Table_Quantities[[#This Row],[Pay Item Description]],(Table_Quantities[[#This Row],[4]]+ML+4))," ",""))))-1,LEN(Table_Quantities[[#This Row],[Pay Item Description]]))</f>
        <v>12</v>
      </c>
      <c r="AL141" s="195">
        <f>IFERROR(FIND("%%",SUBSTITUTE(Table_Quantities[[#This Row],[Pay Item Description]]," ","%%",Table_Quantities[[#This Row],[5]]+ML+5-LEN(SUBSTITUTE(LEFT(Table_Quantities[[#This Row],[Pay Item Description]],(Table_Quantities[[#This Row],[5]]+ML+5))," ",""))))-1,LEN(Table_Quantities[[#This Row],[Pay Item Description]]))</f>
        <v>12</v>
      </c>
      <c r="AM141" s="195" t="str">
        <f>TRIM(MID(Table_Quantities[[#This Row],[Pay Item Description]],1,(Table_Quantities[[#This Row],[1]])))</f>
        <v>Subbase, CIP</v>
      </c>
      <c r="AN141" s="195" t="str">
        <f>TRIM(MID(Table_Quantities[[#This Row],[Pay Item Description]],Table_Quantities[[#This Row],[1]]+1,(Table_Quantities[[#This Row],[2]]-Table_Quantities[[#This Row],[1]])))</f>
        <v/>
      </c>
      <c r="AO141" s="195" t="str">
        <f>TRIM(MID(Table_Quantities[[#This Row],[Pay Item Description]],Table_Quantities[[#This Row],[2]]+1,(Table_Quantities[[#This Row],[3]]-Table_Quantities[[#This Row],[2]])))</f>
        <v/>
      </c>
      <c r="AP141" s="195" t="str">
        <f>TRIM(MID(Table_Quantities[[#This Row],[Pay Item Description]],Table_Quantities[[#This Row],[3]]+1,(Table_Quantities[[#This Row],[4]]-Table_Quantities[[#This Row],[3]])))</f>
        <v/>
      </c>
      <c r="AQ141" s="195" t="str">
        <f>TRIM(MID(Table_Quantities[[#This Row],[Pay Item Description]],Table_Quantities[[#This Row],[4]]+1,(Table_Quantities[[#This Row],[5]]-Table_Quantities[[#This Row],[4]])))</f>
        <v/>
      </c>
      <c r="AR141" s="195" t="str">
        <f>TRIM(MID(Table_Quantities[[#This Row],[Pay Item Description]],Table_Quantities[[#This Row],[5]]+1,(Table_Quantities[[#This Row],[6]]-Table_Quantities[[#This Row],[5]])))</f>
        <v/>
      </c>
      <c r="AS141" s="195">
        <f>IF(ISBLANK(Table_Quantities[[#This Row],[Funding Code]]),"",INDEX(Table_Funding[#Data],MATCH(Table_Quantities[[#This Row],[Funding Code]],Table_Funding[Funding Code],0),MATCH("Bridge Number",Table_Funding[#Headers],0)))</f>
        <v>0</v>
      </c>
      <c r="AT141"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41" s="197"/>
      <c r="AV141" s="197"/>
      <c r="AW141" s="204"/>
      <c r="AX141" s="204"/>
      <c r="AY141" s="204"/>
    </row>
    <row r="142" spans="1:51" s="10" customFormat="1" hidden="1" x14ac:dyDescent="0.25">
      <c r="A142" s="245"/>
      <c r="B142" s="132" t="s">
        <v>7944</v>
      </c>
      <c r="C142" s="200" t="s">
        <v>14722</v>
      </c>
      <c r="D142" s="65"/>
      <c r="E142" s="66"/>
      <c r="F142" s="66"/>
      <c r="G142" s="65"/>
      <c r="H142" s="161" t="str">
        <f>IF(ISBLANK(Table_Quantities[[#This Row],[Pay Item]]),"",INDEX(Table_PayItems[],MATCH(Table_Quantities[[#This Row],[Pay Item]],Table_PayItems[Concentrated Name],0),ITEM_NO))</f>
        <v>3010002</v>
      </c>
      <c r="I142" s="201" t="s">
        <v>14694</v>
      </c>
      <c r="J142" s="254"/>
      <c r="K142" s="202">
        <v>3903</v>
      </c>
      <c r="L142" s="193" t="str">
        <f>IF(ISBLANK(Table_Quantities[[#This Row],[Pay Item]]),"",INDEX(Table_PayItems[#Data],MATCH(Table_Quantities[[#This Row],[Pay Item]],Table_PayItems[Concentrated Name],0),ITEM_UNITS))</f>
        <v>Cyd</v>
      </c>
      <c r="M142" s="166"/>
      <c r="N142" s="194" t="str">
        <f>IF(AND(Table_Quantities[[#This Row],[Unit Price]]&gt;0,NOT(ISBLANK(Table_Quantities[[#This Row],[QuantityCalc]]))),Table_Quantities[[#This Row],[QuantityCalc]]*Table_Quantities[[#This Row],[Unit Price]],"")</f>
        <v/>
      </c>
      <c r="O142" s="194" t="str">
        <f>IF(OR(ISBLANK(Table_Quantities[[#This Row],[Funding Code]]),ISBLANK(Table_Quantities[[#This Row],[BreakdownID]])),"",Table_Quantities[[#This Row],[Funding Code]]&amp;" - "&amp;Table_Quantities[[#This Row],[BreakdownID]])</f>
        <v>123456 - 0001 - US23_CON_012</v>
      </c>
      <c r="P142" s="194">
        <v>138</v>
      </c>
      <c r="Q142" s="194" t="str">
        <f>IF(ISBLANK(Table_Quantities[[#This Row],[Funding Code]]),"","JN "&amp;INDEX(Table_Funding[#Data],MATCH(Table_Quantities[[#This Row],[Funding Code]],Table_Funding[Funding Code],0),2))</f>
        <v>JN 123456</v>
      </c>
      <c r="R142" s="195" t="str">
        <f>IF(ISBLANK(Table_Quantities[[#This Row],[Pay Item]]),"",INDEX(Table_PayItems[#Data],MATCH(Table_Quantities[[#This Row],[Pay Item]],Table_PayItems[Concentrated Name],0),ITEM_SSSP))</f>
        <v>902A, D</v>
      </c>
      <c r="S142" s="201"/>
      <c r="T142" s="200"/>
      <c r="U142" s="200"/>
      <c r="V142" s="193">
        <v>3903</v>
      </c>
      <c r="W142" s="195" t="str">
        <f>IF(ISBLANK(Table_Quantities[[#This Row],[Pay Item]]),"",INDEX(Table_PayItems[#Data],MATCH(Table_Quantities[[#This Row],[Pay Item]],Table_PayItems[Concentrated Name],0),ITEM_DESCRIPTION))</f>
        <v>Subbase, CIP</v>
      </c>
      <c r="X142" s="195" t="str">
        <f>IF(Table_Quantities[[#This Row],[Supplementary Description]]="","",IF(LEN(Table_Quantities[[#This Row],[Supplementary Description]])&gt;40, LEFT(Table_Quantities[[#This Row],[Supplementary Description]],40), Table_Quantities[[#This Row],[Supplementary Description]]))</f>
        <v/>
      </c>
      <c r="Y142" s="200" t="str">
        <f>IF(LEN(Table_Quantities[[#This Row],[Supplementary Description]])&gt;40, RIGHT(Table_Quantities[[#This Row],[Supplementary Description]],LEN(Table_Quantities[[#This Row],[Supplementary Description]])-40), "")</f>
        <v/>
      </c>
      <c r="Z142"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US23_CON_012</v>
      </c>
      <c r="AA142"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42" s="195" t="str">
        <f>IF(MID(Table_Quantities[Item No.],4,1)="7",Table_Quantities[[#This Row],[Supplemental1]]&amp;Table_Quantities[[#This Row],[Supplemental2]],Table_Quantities[[#This Row],[Description]])</f>
        <v>Subbase, CIP</v>
      </c>
      <c r="AC142"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16</v>
      </c>
      <c r="AD142" s="195" t="str">
        <f>IF(ISBLANK(Table_Quantities[[#This Row],[Funding Code]]),"",RIGHT(Table_Quantities[[#This Row],[Funding Code]],4))</f>
        <v>0001</v>
      </c>
      <c r="AE142" s="195" t="str">
        <f>IF(ISBLANK(Table_Quantities[[#This Row],[Funding Code]]),"","CAT "&amp;Table_Quantities[[#This Row],[Category]])</f>
        <v>CAT 0001</v>
      </c>
      <c r="AF142"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42" s="195">
        <f>IFERROR(FIND("%%",SUBSTITUTE(Table_Quantities[[#This Row],[Pay Item Description]]," ","%%",ML-LEN(SUBSTITUTE(LEFT(Table_Quantities[[#This Row],[Pay Item Description]],ML)," ","")))),LEN(Table_Quantities[[#This Row],[Pay Item Description]]))</f>
        <v>12</v>
      </c>
      <c r="AH142" s="195">
        <f>IFERROR(FIND("%%",SUBSTITUTE(Table_Quantities[[#This Row],[Pay Item Description]]," ","%%",Table_Quantities[[#This Row],[1]]+ML+1-LEN(SUBSTITUTE(LEFT(Table_Quantities[[#This Row],[Pay Item Description]],(Table_Quantities[[#This Row],[1]]+ML+1))," ",""))))-1,LEN(Table_Quantities[[#This Row],[Pay Item Description]]))</f>
        <v>12</v>
      </c>
      <c r="AI142" s="195">
        <f>IFERROR(FIND("%%",SUBSTITUTE(Table_Quantities[[#This Row],[Pay Item Description]]," ","%%",Table_Quantities[[#This Row],[2]]+ML+2-LEN(SUBSTITUTE(LEFT(Table_Quantities[[#This Row],[Pay Item Description]],(Table_Quantities[[#This Row],[2]]+ML+2))," ",""))))-1,LEN(Table_Quantities[[#This Row],[Pay Item Description]]))</f>
        <v>12</v>
      </c>
      <c r="AJ142" s="195">
        <f>IFERROR(FIND("%%",SUBSTITUTE(Table_Quantities[[#This Row],[Pay Item Description]]," ","%%",Table_Quantities[[#This Row],[3]]+ML+3-LEN(SUBSTITUTE(LEFT(Table_Quantities[[#This Row],[Pay Item Description]],(Table_Quantities[[#This Row],[3]]+ML+3))," ",""))))-1,LEN(Table_Quantities[[#This Row],[Pay Item Description]]))</f>
        <v>12</v>
      </c>
      <c r="AK142" s="195">
        <f>IFERROR(FIND("%%",SUBSTITUTE(Table_Quantities[[#This Row],[Pay Item Description]]," ","%%",Table_Quantities[[#This Row],[4]]+ML+4-LEN(SUBSTITUTE(LEFT(Table_Quantities[[#This Row],[Pay Item Description]],(Table_Quantities[[#This Row],[4]]+ML+4))," ",""))))-1,LEN(Table_Quantities[[#This Row],[Pay Item Description]]))</f>
        <v>12</v>
      </c>
      <c r="AL142" s="195">
        <f>IFERROR(FIND("%%",SUBSTITUTE(Table_Quantities[[#This Row],[Pay Item Description]]," ","%%",Table_Quantities[[#This Row],[5]]+ML+5-LEN(SUBSTITUTE(LEFT(Table_Quantities[[#This Row],[Pay Item Description]],(Table_Quantities[[#This Row],[5]]+ML+5))," ",""))))-1,LEN(Table_Quantities[[#This Row],[Pay Item Description]]))</f>
        <v>12</v>
      </c>
      <c r="AM142" s="195" t="str">
        <f>TRIM(MID(Table_Quantities[[#This Row],[Pay Item Description]],1,(Table_Quantities[[#This Row],[1]])))</f>
        <v>Subbase, CIP</v>
      </c>
      <c r="AN142" s="195" t="str">
        <f>TRIM(MID(Table_Quantities[[#This Row],[Pay Item Description]],Table_Quantities[[#This Row],[1]]+1,(Table_Quantities[[#This Row],[2]]-Table_Quantities[[#This Row],[1]])))</f>
        <v/>
      </c>
      <c r="AO142" s="195" t="str">
        <f>TRIM(MID(Table_Quantities[[#This Row],[Pay Item Description]],Table_Quantities[[#This Row],[2]]+1,(Table_Quantities[[#This Row],[3]]-Table_Quantities[[#This Row],[2]])))</f>
        <v/>
      </c>
      <c r="AP142" s="195" t="str">
        <f>TRIM(MID(Table_Quantities[[#This Row],[Pay Item Description]],Table_Quantities[[#This Row],[3]]+1,(Table_Quantities[[#This Row],[4]]-Table_Quantities[[#This Row],[3]])))</f>
        <v/>
      </c>
      <c r="AQ142" s="195" t="str">
        <f>TRIM(MID(Table_Quantities[[#This Row],[Pay Item Description]],Table_Quantities[[#This Row],[4]]+1,(Table_Quantities[[#This Row],[5]]-Table_Quantities[[#This Row],[4]])))</f>
        <v/>
      </c>
      <c r="AR142" s="195" t="str">
        <f>TRIM(MID(Table_Quantities[[#This Row],[Pay Item Description]],Table_Quantities[[#This Row],[5]]+1,(Table_Quantities[[#This Row],[6]]-Table_Quantities[[#This Row],[5]])))</f>
        <v/>
      </c>
      <c r="AS142" s="195">
        <f>IF(ISBLANK(Table_Quantities[[#This Row],[Funding Code]]),"",INDEX(Table_Funding[#Data],MATCH(Table_Quantities[[#This Row],[Funding Code]],Table_Funding[Funding Code],0),MATCH("Bridge Number",Table_Funding[#Headers],0)))</f>
        <v>0</v>
      </c>
      <c r="AT142"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42" s="197"/>
      <c r="AV142" s="197"/>
      <c r="AW142" s="204"/>
      <c r="AX142" s="204"/>
      <c r="AY142" s="204"/>
    </row>
    <row r="143" spans="1:51" s="10" customFormat="1" hidden="1" x14ac:dyDescent="0.25">
      <c r="A143" s="245"/>
      <c r="B143" s="132" t="s">
        <v>7944</v>
      </c>
      <c r="C143" s="200" t="s">
        <v>14723</v>
      </c>
      <c r="D143" s="65"/>
      <c r="E143" s="66"/>
      <c r="F143" s="66"/>
      <c r="G143" s="65"/>
      <c r="H143" s="161" t="str">
        <f>IF(ISBLANK(Table_Quantities[[#This Row],[Pay Item]]),"",INDEX(Table_PayItems[],MATCH(Table_Quantities[[#This Row],[Pay Item]],Table_PayItems[Concentrated Name],0),ITEM_NO))</f>
        <v>3010002</v>
      </c>
      <c r="I143" s="201" t="s">
        <v>14694</v>
      </c>
      <c r="J143" s="254"/>
      <c r="K143" s="202">
        <v>3935</v>
      </c>
      <c r="L143" s="193" t="str">
        <f>IF(ISBLANK(Table_Quantities[[#This Row],[Pay Item]]),"",INDEX(Table_PayItems[#Data],MATCH(Table_Quantities[[#This Row],[Pay Item]],Table_PayItems[Concentrated Name],0),ITEM_UNITS))</f>
        <v>Cyd</v>
      </c>
      <c r="M143" s="166"/>
      <c r="N143" s="194" t="str">
        <f>IF(AND(Table_Quantities[[#This Row],[Unit Price]]&gt;0,NOT(ISBLANK(Table_Quantities[[#This Row],[QuantityCalc]]))),Table_Quantities[[#This Row],[QuantityCalc]]*Table_Quantities[[#This Row],[Unit Price]],"")</f>
        <v/>
      </c>
      <c r="O143" s="194" t="str">
        <f>IF(OR(ISBLANK(Table_Quantities[[#This Row],[Funding Code]]),ISBLANK(Table_Quantities[[#This Row],[BreakdownID]])),"",Table_Quantities[[#This Row],[Funding Code]]&amp;" - "&amp;Table_Quantities[[#This Row],[BreakdownID]])</f>
        <v>123456 - 0001 - US23_CON_013</v>
      </c>
      <c r="P143" s="194">
        <v>139</v>
      </c>
      <c r="Q143" s="194" t="str">
        <f>IF(ISBLANK(Table_Quantities[[#This Row],[Funding Code]]),"","JN "&amp;INDEX(Table_Funding[#Data],MATCH(Table_Quantities[[#This Row],[Funding Code]],Table_Funding[Funding Code],0),2))</f>
        <v>JN 123456</v>
      </c>
      <c r="R143" s="195" t="str">
        <f>IF(ISBLANK(Table_Quantities[[#This Row],[Pay Item]]),"",INDEX(Table_PayItems[#Data],MATCH(Table_Quantities[[#This Row],[Pay Item]],Table_PayItems[Concentrated Name],0),ITEM_SSSP))</f>
        <v>902A, D</v>
      </c>
      <c r="S143" s="201"/>
      <c r="T143" s="200"/>
      <c r="U143" s="200"/>
      <c r="V143" s="193">
        <v>3935</v>
      </c>
      <c r="W143" s="195" t="str">
        <f>IF(ISBLANK(Table_Quantities[[#This Row],[Pay Item]]),"",INDEX(Table_PayItems[#Data],MATCH(Table_Quantities[[#This Row],[Pay Item]],Table_PayItems[Concentrated Name],0),ITEM_DESCRIPTION))</f>
        <v>Subbase, CIP</v>
      </c>
      <c r="X143" s="195" t="str">
        <f>IF(Table_Quantities[[#This Row],[Supplementary Description]]="","",IF(LEN(Table_Quantities[[#This Row],[Supplementary Description]])&gt;40, LEFT(Table_Quantities[[#This Row],[Supplementary Description]],40), Table_Quantities[[#This Row],[Supplementary Description]]))</f>
        <v/>
      </c>
      <c r="Y143" s="200" t="str">
        <f>IF(LEN(Table_Quantities[[#This Row],[Supplementary Description]])&gt;40, RIGHT(Table_Quantities[[#This Row],[Supplementary Description]],LEN(Table_Quantities[[#This Row],[Supplementary Description]])-40), "")</f>
        <v/>
      </c>
      <c r="Z143"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US23_CON_013</v>
      </c>
      <c r="AA143"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43" s="195" t="str">
        <f>IF(MID(Table_Quantities[Item No.],4,1)="7",Table_Quantities[[#This Row],[Supplemental1]]&amp;Table_Quantities[[#This Row],[Supplemental2]],Table_Quantities[[#This Row],[Description]])</f>
        <v>Subbase, CIP</v>
      </c>
      <c r="AC143"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17</v>
      </c>
      <c r="AD143" s="195" t="str">
        <f>IF(ISBLANK(Table_Quantities[[#This Row],[Funding Code]]),"",RIGHT(Table_Quantities[[#This Row],[Funding Code]],4))</f>
        <v>0001</v>
      </c>
      <c r="AE143" s="195" t="str">
        <f>IF(ISBLANK(Table_Quantities[[#This Row],[Funding Code]]),"","CAT "&amp;Table_Quantities[[#This Row],[Category]])</f>
        <v>CAT 0001</v>
      </c>
      <c r="AF143"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43" s="195">
        <f>IFERROR(FIND("%%",SUBSTITUTE(Table_Quantities[[#This Row],[Pay Item Description]]," ","%%",ML-LEN(SUBSTITUTE(LEFT(Table_Quantities[[#This Row],[Pay Item Description]],ML)," ","")))),LEN(Table_Quantities[[#This Row],[Pay Item Description]]))</f>
        <v>12</v>
      </c>
      <c r="AH143" s="195">
        <f>IFERROR(FIND("%%",SUBSTITUTE(Table_Quantities[[#This Row],[Pay Item Description]]," ","%%",Table_Quantities[[#This Row],[1]]+ML+1-LEN(SUBSTITUTE(LEFT(Table_Quantities[[#This Row],[Pay Item Description]],(Table_Quantities[[#This Row],[1]]+ML+1))," ",""))))-1,LEN(Table_Quantities[[#This Row],[Pay Item Description]]))</f>
        <v>12</v>
      </c>
      <c r="AI143" s="195">
        <f>IFERROR(FIND("%%",SUBSTITUTE(Table_Quantities[[#This Row],[Pay Item Description]]," ","%%",Table_Quantities[[#This Row],[2]]+ML+2-LEN(SUBSTITUTE(LEFT(Table_Quantities[[#This Row],[Pay Item Description]],(Table_Quantities[[#This Row],[2]]+ML+2))," ",""))))-1,LEN(Table_Quantities[[#This Row],[Pay Item Description]]))</f>
        <v>12</v>
      </c>
      <c r="AJ143" s="195">
        <f>IFERROR(FIND("%%",SUBSTITUTE(Table_Quantities[[#This Row],[Pay Item Description]]," ","%%",Table_Quantities[[#This Row],[3]]+ML+3-LEN(SUBSTITUTE(LEFT(Table_Quantities[[#This Row],[Pay Item Description]],(Table_Quantities[[#This Row],[3]]+ML+3))," ",""))))-1,LEN(Table_Quantities[[#This Row],[Pay Item Description]]))</f>
        <v>12</v>
      </c>
      <c r="AK143" s="195">
        <f>IFERROR(FIND("%%",SUBSTITUTE(Table_Quantities[[#This Row],[Pay Item Description]]," ","%%",Table_Quantities[[#This Row],[4]]+ML+4-LEN(SUBSTITUTE(LEFT(Table_Quantities[[#This Row],[Pay Item Description]],(Table_Quantities[[#This Row],[4]]+ML+4))," ",""))))-1,LEN(Table_Quantities[[#This Row],[Pay Item Description]]))</f>
        <v>12</v>
      </c>
      <c r="AL143" s="195">
        <f>IFERROR(FIND("%%",SUBSTITUTE(Table_Quantities[[#This Row],[Pay Item Description]]," ","%%",Table_Quantities[[#This Row],[5]]+ML+5-LEN(SUBSTITUTE(LEFT(Table_Quantities[[#This Row],[Pay Item Description]],(Table_Quantities[[#This Row],[5]]+ML+5))," ",""))))-1,LEN(Table_Quantities[[#This Row],[Pay Item Description]]))</f>
        <v>12</v>
      </c>
      <c r="AM143" s="195" t="str">
        <f>TRIM(MID(Table_Quantities[[#This Row],[Pay Item Description]],1,(Table_Quantities[[#This Row],[1]])))</f>
        <v>Subbase, CIP</v>
      </c>
      <c r="AN143" s="195" t="str">
        <f>TRIM(MID(Table_Quantities[[#This Row],[Pay Item Description]],Table_Quantities[[#This Row],[1]]+1,(Table_Quantities[[#This Row],[2]]-Table_Quantities[[#This Row],[1]])))</f>
        <v/>
      </c>
      <c r="AO143" s="195" t="str">
        <f>TRIM(MID(Table_Quantities[[#This Row],[Pay Item Description]],Table_Quantities[[#This Row],[2]]+1,(Table_Quantities[[#This Row],[3]]-Table_Quantities[[#This Row],[2]])))</f>
        <v/>
      </c>
      <c r="AP143" s="195" t="str">
        <f>TRIM(MID(Table_Quantities[[#This Row],[Pay Item Description]],Table_Quantities[[#This Row],[3]]+1,(Table_Quantities[[#This Row],[4]]-Table_Quantities[[#This Row],[3]])))</f>
        <v/>
      </c>
      <c r="AQ143" s="195" t="str">
        <f>TRIM(MID(Table_Quantities[[#This Row],[Pay Item Description]],Table_Quantities[[#This Row],[4]]+1,(Table_Quantities[[#This Row],[5]]-Table_Quantities[[#This Row],[4]])))</f>
        <v/>
      </c>
      <c r="AR143" s="195" t="str">
        <f>TRIM(MID(Table_Quantities[[#This Row],[Pay Item Description]],Table_Quantities[[#This Row],[5]]+1,(Table_Quantities[[#This Row],[6]]-Table_Quantities[[#This Row],[5]])))</f>
        <v/>
      </c>
      <c r="AS143" s="195">
        <f>IF(ISBLANK(Table_Quantities[[#This Row],[Funding Code]]),"",INDEX(Table_Funding[#Data],MATCH(Table_Quantities[[#This Row],[Funding Code]],Table_Funding[Funding Code],0),MATCH("Bridge Number",Table_Funding[#Headers],0)))</f>
        <v>0</v>
      </c>
      <c r="AT143"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43" s="197"/>
      <c r="AV143" s="197"/>
      <c r="AW143" s="204"/>
      <c r="AX143" s="204"/>
      <c r="AY143" s="204"/>
    </row>
    <row r="144" spans="1:51" s="10" customFormat="1" hidden="1" x14ac:dyDescent="0.25">
      <c r="A144" s="245"/>
      <c r="B144" s="132" t="s">
        <v>7944</v>
      </c>
      <c r="C144" s="200" t="s">
        <v>14724</v>
      </c>
      <c r="D144" s="65"/>
      <c r="E144" s="66"/>
      <c r="F144" s="66"/>
      <c r="G144" s="65"/>
      <c r="H144" s="161" t="str">
        <f>IF(ISBLANK(Table_Quantities[[#This Row],[Pay Item]]),"",INDEX(Table_PayItems[],MATCH(Table_Quantities[[#This Row],[Pay Item]],Table_PayItems[Concentrated Name],0),ITEM_NO))</f>
        <v>3010002</v>
      </c>
      <c r="I144" s="201" t="s">
        <v>14694</v>
      </c>
      <c r="J144" s="254"/>
      <c r="K144" s="202">
        <v>5101</v>
      </c>
      <c r="L144" s="193" t="str">
        <f>IF(ISBLANK(Table_Quantities[[#This Row],[Pay Item]]),"",INDEX(Table_PayItems[#Data],MATCH(Table_Quantities[[#This Row],[Pay Item]],Table_PayItems[Concentrated Name],0),ITEM_UNITS))</f>
        <v>Cyd</v>
      </c>
      <c r="M144" s="166"/>
      <c r="N144" s="194" t="str">
        <f>IF(AND(Table_Quantities[[#This Row],[Unit Price]]&gt;0,NOT(ISBLANK(Table_Quantities[[#This Row],[QuantityCalc]]))),Table_Quantities[[#This Row],[QuantityCalc]]*Table_Quantities[[#This Row],[Unit Price]],"")</f>
        <v/>
      </c>
      <c r="O144" s="194" t="str">
        <f>IF(OR(ISBLANK(Table_Quantities[[#This Row],[Funding Code]]),ISBLANK(Table_Quantities[[#This Row],[BreakdownID]])),"",Table_Quantities[[#This Row],[Funding Code]]&amp;" - "&amp;Table_Quantities[[#This Row],[BreakdownID]])</f>
        <v>123456 - 0001 - 134</v>
      </c>
      <c r="P144" s="194">
        <v>140</v>
      </c>
      <c r="Q144" s="194" t="str">
        <f>IF(ISBLANK(Table_Quantities[[#This Row],[Funding Code]]),"","JN "&amp;INDEX(Table_Funding[#Data],MATCH(Table_Quantities[[#This Row],[Funding Code]],Table_Funding[Funding Code],0),2))</f>
        <v>JN 123456</v>
      </c>
      <c r="R144" s="195" t="str">
        <f>IF(ISBLANK(Table_Quantities[[#This Row],[Pay Item]]),"",INDEX(Table_PayItems[#Data],MATCH(Table_Quantities[[#This Row],[Pay Item]],Table_PayItems[Concentrated Name],0),ITEM_SSSP))</f>
        <v>902A, D</v>
      </c>
      <c r="S144" s="201"/>
      <c r="T144" s="200"/>
      <c r="U144" s="200"/>
      <c r="V144" s="193">
        <v>5101</v>
      </c>
      <c r="W144" s="195" t="str">
        <f>IF(ISBLANK(Table_Quantities[[#This Row],[Pay Item]]),"",INDEX(Table_PayItems[#Data],MATCH(Table_Quantities[[#This Row],[Pay Item]],Table_PayItems[Concentrated Name],0),ITEM_DESCRIPTION))</f>
        <v>Subbase, CIP</v>
      </c>
      <c r="X144" s="195" t="str">
        <f>IF(Table_Quantities[[#This Row],[Supplementary Description]]="","",IF(LEN(Table_Quantities[[#This Row],[Supplementary Description]])&gt;40, LEFT(Table_Quantities[[#This Row],[Supplementary Description]],40), Table_Quantities[[#This Row],[Supplementary Description]]))</f>
        <v/>
      </c>
      <c r="Y144" s="200" t="str">
        <f>IF(LEN(Table_Quantities[[#This Row],[Supplementary Description]])&gt;40, RIGHT(Table_Quantities[[#This Row],[Supplementary Description]],LEN(Table_Quantities[[#This Row],[Supplementary Description]])-40), "")</f>
        <v/>
      </c>
      <c r="Z144"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134</v>
      </c>
      <c r="AA144"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44" s="195" t="str">
        <f>IF(MID(Table_Quantities[Item No.],4,1)="7",Table_Quantities[[#This Row],[Supplemental1]]&amp;Table_Quantities[[#This Row],[Supplemental2]],Table_Quantities[[#This Row],[Description]])</f>
        <v>Subbase, CIP</v>
      </c>
      <c r="AC144"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18</v>
      </c>
      <c r="AD144" s="195" t="str">
        <f>IF(ISBLANK(Table_Quantities[[#This Row],[Funding Code]]),"",RIGHT(Table_Quantities[[#This Row],[Funding Code]],4))</f>
        <v>0001</v>
      </c>
      <c r="AE144" s="195" t="str">
        <f>IF(ISBLANK(Table_Quantities[[#This Row],[Funding Code]]),"","CAT "&amp;Table_Quantities[[#This Row],[Category]])</f>
        <v>CAT 0001</v>
      </c>
      <c r="AF144"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44" s="195">
        <f>IFERROR(FIND("%%",SUBSTITUTE(Table_Quantities[[#This Row],[Pay Item Description]]," ","%%",ML-LEN(SUBSTITUTE(LEFT(Table_Quantities[[#This Row],[Pay Item Description]],ML)," ","")))),LEN(Table_Quantities[[#This Row],[Pay Item Description]]))</f>
        <v>12</v>
      </c>
      <c r="AH144" s="195">
        <f>IFERROR(FIND("%%",SUBSTITUTE(Table_Quantities[[#This Row],[Pay Item Description]]," ","%%",Table_Quantities[[#This Row],[1]]+ML+1-LEN(SUBSTITUTE(LEFT(Table_Quantities[[#This Row],[Pay Item Description]],(Table_Quantities[[#This Row],[1]]+ML+1))," ",""))))-1,LEN(Table_Quantities[[#This Row],[Pay Item Description]]))</f>
        <v>12</v>
      </c>
      <c r="AI144" s="195">
        <f>IFERROR(FIND("%%",SUBSTITUTE(Table_Quantities[[#This Row],[Pay Item Description]]," ","%%",Table_Quantities[[#This Row],[2]]+ML+2-LEN(SUBSTITUTE(LEFT(Table_Quantities[[#This Row],[Pay Item Description]],(Table_Quantities[[#This Row],[2]]+ML+2))," ",""))))-1,LEN(Table_Quantities[[#This Row],[Pay Item Description]]))</f>
        <v>12</v>
      </c>
      <c r="AJ144" s="195">
        <f>IFERROR(FIND("%%",SUBSTITUTE(Table_Quantities[[#This Row],[Pay Item Description]]," ","%%",Table_Quantities[[#This Row],[3]]+ML+3-LEN(SUBSTITUTE(LEFT(Table_Quantities[[#This Row],[Pay Item Description]],(Table_Quantities[[#This Row],[3]]+ML+3))," ",""))))-1,LEN(Table_Quantities[[#This Row],[Pay Item Description]]))</f>
        <v>12</v>
      </c>
      <c r="AK144" s="195">
        <f>IFERROR(FIND("%%",SUBSTITUTE(Table_Quantities[[#This Row],[Pay Item Description]]," ","%%",Table_Quantities[[#This Row],[4]]+ML+4-LEN(SUBSTITUTE(LEFT(Table_Quantities[[#This Row],[Pay Item Description]],(Table_Quantities[[#This Row],[4]]+ML+4))," ",""))))-1,LEN(Table_Quantities[[#This Row],[Pay Item Description]]))</f>
        <v>12</v>
      </c>
      <c r="AL144" s="195">
        <f>IFERROR(FIND("%%",SUBSTITUTE(Table_Quantities[[#This Row],[Pay Item Description]]," ","%%",Table_Quantities[[#This Row],[5]]+ML+5-LEN(SUBSTITUTE(LEFT(Table_Quantities[[#This Row],[Pay Item Description]],(Table_Quantities[[#This Row],[5]]+ML+5))," ",""))))-1,LEN(Table_Quantities[[#This Row],[Pay Item Description]]))</f>
        <v>12</v>
      </c>
      <c r="AM144" s="195" t="str">
        <f>TRIM(MID(Table_Quantities[[#This Row],[Pay Item Description]],1,(Table_Quantities[[#This Row],[1]])))</f>
        <v>Subbase, CIP</v>
      </c>
      <c r="AN144" s="195" t="str">
        <f>TRIM(MID(Table_Quantities[[#This Row],[Pay Item Description]],Table_Quantities[[#This Row],[1]]+1,(Table_Quantities[[#This Row],[2]]-Table_Quantities[[#This Row],[1]])))</f>
        <v/>
      </c>
      <c r="AO144" s="195" t="str">
        <f>TRIM(MID(Table_Quantities[[#This Row],[Pay Item Description]],Table_Quantities[[#This Row],[2]]+1,(Table_Quantities[[#This Row],[3]]-Table_Quantities[[#This Row],[2]])))</f>
        <v/>
      </c>
      <c r="AP144" s="195" t="str">
        <f>TRIM(MID(Table_Quantities[[#This Row],[Pay Item Description]],Table_Quantities[[#This Row],[3]]+1,(Table_Quantities[[#This Row],[4]]-Table_Quantities[[#This Row],[3]])))</f>
        <v/>
      </c>
      <c r="AQ144" s="195" t="str">
        <f>TRIM(MID(Table_Quantities[[#This Row],[Pay Item Description]],Table_Quantities[[#This Row],[4]]+1,(Table_Quantities[[#This Row],[5]]-Table_Quantities[[#This Row],[4]])))</f>
        <v/>
      </c>
      <c r="AR144" s="195" t="str">
        <f>TRIM(MID(Table_Quantities[[#This Row],[Pay Item Description]],Table_Quantities[[#This Row],[5]]+1,(Table_Quantities[[#This Row],[6]]-Table_Quantities[[#This Row],[5]])))</f>
        <v/>
      </c>
      <c r="AS144" s="195">
        <f>IF(ISBLANK(Table_Quantities[[#This Row],[Funding Code]]),"",INDEX(Table_Funding[#Data],MATCH(Table_Quantities[[#This Row],[Funding Code]],Table_Funding[Funding Code],0),MATCH("Bridge Number",Table_Funding[#Headers],0)))</f>
        <v>0</v>
      </c>
      <c r="AT144"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44" s="197"/>
      <c r="AV144" s="197"/>
      <c r="AW144" s="204"/>
      <c r="AX144" s="204"/>
      <c r="AY144" s="204"/>
    </row>
    <row r="145" spans="1:51" s="10" customFormat="1" hidden="1" x14ac:dyDescent="0.25">
      <c r="A145" s="245"/>
      <c r="B145" s="132" t="s">
        <v>7944</v>
      </c>
      <c r="C145" s="200" t="s">
        <v>14725</v>
      </c>
      <c r="D145" s="65"/>
      <c r="E145" s="66"/>
      <c r="F145" s="66"/>
      <c r="G145" s="65"/>
      <c r="H145" s="161" t="str">
        <f>IF(ISBLANK(Table_Quantities[[#This Row],[Pay Item]]),"",INDEX(Table_PayItems[],MATCH(Table_Quantities[[#This Row],[Pay Item]],Table_PayItems[Concentrated Name],0),ITEM_NO))</f>
        <v>3010002</v>
      </c>
      <c r="I145" s="201" t="s">
        <v>14694</v>
      </c>
      <c r="J145" s="254"/>
      <c r="K145" s="202">
        <v>3937</v>
      </c>
      <c r="L145" s="193" t="str">
        <f>IF(ISBLANK(Table_Quantities[[#This Row],[Pay Item]]),"",INDEX(Table_PayItems[#Data],MATCH(Table_Quantities[[#This Row],[Pay Item]],Table_PayItems[Concentrated Name],0),ITEM_UNITS))</f>
        <v>Cyd</v>
      </c>
      <c r="M145" s="166"/>
      <c r="N145" s="194" t="str">
        <f>IF(AND(Table_Quantities[[#This Row],[Unit Price]]&gt;0,NOT(ISBLANK(Table_Quantities[[#This Row],[QuantityCalc]]))),Table_Quantities[[#This Row],[QuantityCalc]]*Table_Quantities[[#This Row],[Unit Price]],"")</f>
        <v/>
      </c>
      <c r="O145" s="194" t="str">
        <f>IF(OR(ISBLANK(Table_Quantities[[#This Row],[Funding Code]]),ISBLANK(Table_Quantities[[#This Row],[BreakdownID]])),"",Table_Quantities[[#This Row],[Funding Code]]&amp;" - "&amp;Table_Quantities[[#This Row],[BreakdownID]])</f>
        <v>123456 - 0001 - US23_CON_015</v>
      </c>
      <c r="P145" s="194">
        <v>141</v>
      </c>
      <c r="Q145" s="194" t="str">
        <f>IF(ISBLANK(Table_Quantities[[#This Row],[Funding Code]]),"","JN "&amp;INDEX(Table_Funding[#Data],MATCH(Table_Quantities[[#This Row],[Funding Code]],Table_Funding[Funding Code],0),2))</f>
        <v>JN 123456</v>
      </c>
      <c r="R145" s="195" t="str">
        <f>IF(ISBLANK(Table_Quantities[[#This Row],[Pay Item]]),"",INDEX(Table_PayItems[#Data],MATCH(Table_Quantities[[#This Row],[Pay Item]],Table_PayItems[Concentrated Name],0),ITEM_SSSP))</f>
        <v>902A, D</v>
      </c>
      <c r="S145" s="201"/>
      <c r="T145" s="200"/>
      <c r="U145" s="200"/>
      <c r="V145" s="193">
        <v>3937</v>
      </c>
      <c r="W145" s="195" t="str">
        <f>IF(ISBLANK(Table_Quantities[[#This Row],[Pay Item]]),"",INDEX(Table_PayItems[#Data],MATCH(Table_Quantities[[#This Row],[Pay Item]],Table_PayItems[Concentrated Name],0),ITEM_DESCRIPTION))</f>
        <v>Subbase, CIP</v>
      </c>
      <c r="X145" s="195" t="str">
        <f>IF(Table_Quantities[[#This Row],[Supplementary Description]]="","",IF(LEN(Table_Quantities[[#This Row],[Supplementary Description]])&gt;40, LEFT(Table_Quantities[[#This Row],[Supplementary Description]],40), Table_Quantities[[#This Row],[Supplementary Description]]))</f>
        <v/>
      </c>
      <c r="Y145" s="200" t="str">
        <f>IF(LEN(Table_Quantities[[#This Row],[Supplementary Description]])&gt;40, RIGHT(Table_Quantities[[#This Row],[Supplementary Description]],LEN(Table_Quantities[[#This Row],[Supplementary Description]])-40), "")</f>
        <v/>
      </c>
      <c r="Z145"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US23_CON_015</v>
      </c>
      <c r="AA145"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45" s="195" t="str">
        <f>IF(MID(Table_Quantities[Item No.],4,1)="7",Table_Quantities[[#This Row],[Supplemental1]]&amp;Table_Quantities[[#This Row],[Supplemental2]],Table_Quantities[[#This Row],[Description]])</f>
        <v>Subbase, CIP</v>
      </c>
      <c r="AC145"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19</v>
      </c>
      <c r="AD145" s="195" t="str">
        <f>IF(ISBLANK(Table_Quantities[[#This Row],[Funding Code]]),"",RIGHT(Table_Quantities[[#This Row],[Funding Code]],4))</f>
        <v>0001</v>
      </c>
      <c r="AE145" s="195" t="str">
        <f>IF(ISBLANK(Table_Quantities[[#This Row],[Funding Code]]),"","CAT "&amp;Table_Quantities[[#This Row],[Category]])</f>
        <v>CAT 0001</v>
      </c>
      <c r="AF145"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45" s="195">
        <f>IFERROR(FIND("%%",SUBSTITUTE(Table_Quantities[[#This Row],[Pay Item Description]]," ","%%",ML-LEN(SUBSTITUTE(LEFT(Table_Quantities[[#This Row],[Pay Item Description]],ML)," ","")))),LEN(Table_Quantities[[#This Row],[Pay Item Description]]))</f>
        <v>12</v>
      </c>
      <c r="AH145" s="195">
        <f>IFERROR(FIND("%%",SUBSTITUTE(Table_Quantities[[#This Row],[Pay Item Description]]," ","%%",Table_Quantities[[#This Row],[1]]+ML+1-LEN(SUBSTITUTE(LEFT(Table_Quantities[[#This Row],[Pay Item Description]],(Table_Quantities[[#This Row],[1]]+ML+1))," ",""))))-1,LEN(Table_Quantities[[#This Row],[Pay Item Description]]))</f>
        <v>12</v>
      </c>
      <c r="AI145" s="195">
        <f>IFERROR(FIND("%%",SUBSTITUTE(Table_Quantities[[#This Row],[Pay Item Description]]," ","%%",Table_Quantities[[#This Row],[2]]+ML+2-LEN(SUBSTITUTE(LEFT(Table_Quantities[[#This Row],[Pay Item Description]],(Table_Quantities[[#This Row],[2]]+ML+2))," ",""))))-1,LEN(Table_Quantities[[#This Row],[Pay Item Description]]))</f>
        <v>12</v>
      </c>
      <c r="AJ145" s="195">
        <f>IFERROR(FIND("%%",SUBSTITUTE(Table_Quantities[[#This Row],[Pay Item Description]]," ","%%",Table_Quantities[[#This Row],[3]]+ML+3-LEN(SUBSTITUTE(LEFT(Table_Quantities[[#This Row],[Pay Item Description]],(Table_Quantities[[#This Row],[3]]+ML+3))," ",""))))-1,LEN(Table_Quantities[[#This Row],[Pay Item Description]]))</f>
        <v>12</v>
      </c>
      <c r="AK145" s="195">
        <f>IFERROR(FIND("%%",SUBSTITUTE(Table_Quantities[[#This Row],[Pay Item Description]]," ","%%",Table_Quantities[[#This Row],[4]]+ML+4-LEN(SUBSTITUTE(LEFT(Table_Quantities[[#This Row],[Pay Item Description]],(Table_Quantities[[#This Row],[4]]+ML+4))," ",""))))-1,LEN(Table_Quantities[[#This Row],[Pay Item Description]]))</f>
        <v>12</v>
      </c>
      <c r="AL145" s="195">
        <f>IFERROR(FIND("%%",SUBSTITUTE(Table_Quantities[[#This Row],[Pay Item Description]]," ","%%",Table_Quantities[[#This Row],[5]]+ML+5-LEN(SUBSTITUTE(LEFT(Table_Quantities[[#This Row],[Pay Item Description]],(Table_Quantities[[#This Row],[5]]+ML+5))," ",""))))-1,LEN(Table_Quantities[[#This Row],[Pay Item Description]]))</f>
        <v>12</v>
      </c>
      <c r="AM145" s="195" t="str">
        <f>TRIM(MID(Table_Quantities[[#This Row],[Pay Item Description]],1,(Table_Quantities[[#This Row],[1]])))</f>
        <v>Subbase, CIP</v>
      </c>
      <c r="AN145" s="195" t="str">
        <f>TRIM(MID(Table_Quantities[[#This Row],[Pay Item Description]],Table_Quantities[[#This Row],[1]]+1,(Table_Quantities[[#This Row],[2]]-Table_Quantities[[#This Row],[1]])))</f>
        <v/>
      </c>
      <c r="AO145" s="195" t="str">
        <f>TRIM(MID(Table_Quantities[[#This Row],[Pay Item Description]],Table_Quantities[[#This Row],[2]]+1,(Table_Quantities[[#This Row],[3]]-Table_Quantities[[#This Row],[2]])))</f>
        <v/>
      </c>
      <c r="AP145" s="195" t="str">
        <f>TRIM(MID(Table_Quantities[[#This Row],[Pay Item Description]],Table_Quantities[[#This Row],[3]]+1,(Table_Quantities[[#This Row],[4]]-Table_Quantities[[#This Row],[3]])))</f>
        <v/>
      </c>
      <c r="AQ145" s="195" t="str">
        <f>TRIM(MID(Table_Quantities[[#This Row],[Pay Item Description]],Table_Quantities[[#This Row],[4]]+1,(Table_Quantities[[#This Row],[5]]-Table_Quantities[[#This Row],[4]])))</f>
        <v/>
      </c>
      <c r="AR145" s="195" t="str">
        <f>TRIM(MID(Table_Quantities[[#This Row],[Pay Item Description]],Table_Quantities[[#This Row],[5]]+1,(Table_Quantities[[#This Row],[6]]-Table_Quantities[[#This Row],[5]])))</f>
        <v/>
      </c>
      <c r="AS145" s="195">
        <f>IF(ISBLANK(Table_Quantities[[#This Row],[Funding Code]]),"",INDEX(Table_Funding[#Data],MATCH(Table_Quantities[[#This Row],[Funding Code]],Table_Funding[Funding Code],0),MATCH("Bridge Number",Table_Funding[#Headers],0)))</f>
        <v>0</v>
      </c>
      <c r="AT145"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45" s="197"/>
      <c r="AV145" s="197"/>
      <c r="AW145" s="204"/>
      <c r="AX145" s="204"/>
      <c r="AY145" s="204"/>
    </row>
    <row r="146" spans="1:51" s="10" customFormat="1" hidden="1" x14ac:dyDescent="0.25">
      <c r="A146" s="245"/>
      <c r="B146" s="132" t="s">
        <v>7944</v>
      </c>
      <c r="C146" s="200" t="s">
        <v>14726</v>
      </c>
      <c r="D146" s="65"/>
      <c r="E146" s="66"/>
      <c r="F146" s="66"/>
      <c r="G146" s="65"/>
      <c r="H146" s="161" t="str">
        <f>IF(ISBLANK(Table_Quantities[[#This Row],[Pay Item]]),"",INDEX(Table_PayItems[],MATCH(Table_Quantities[[#This Row],[Pay Item]],Table_PayItems[Concentrated Name],0),ITEM_NO))</f>
        <v>3010002</v>
      </c>
      <c r="I146" s="201" t="s">
        <v>14694</v>
      </c>
      <c r="J146" s="254"/>
      <c r="K146" s="202">
        <v>4741</v>
      </c>
      <c r="L146" s="193" t="str">
        <f>IF(ISBLANK(Table_Quantities[[#This Row],[Pay Item]]),"",INDEX(Table_PayItems[#Data],MATCH(Table_Quantities[[#This Row],[Pay Item]],Table_PayItems[Concentrated Name],0),ITEM_UNITS))</f>
        <v>Cyd</v>
      </c>
      <c r="M146" s="166"/>
      <c r="N146" s="194" t="str">
        <f>IF(AND(Table_Quantities[[#This Row],[Unit Price]]&gt;0,NOT(ISBLANK(Table_Quantities[[#This Row],[QuantityCalc]]))),Table_Quantities[[#This Row],[QuantityCalc]]*Table_Quantities[[#This Row],[Unit Price]],"")</f>
        <v/>
      </c>
      <c r="O146" s="194" t="str">
        <f>IF(OR(ISBLANK(Table_Quantities[[#This Row],[Funding Code]]),ISBLANK(Table_Quantities[[#This Row],[BreakdownID]])),"",Table_Quantities[[#This Row],[Funding Code]]&amp;" - "&amp;Table_Quantities[[#This Row],[BreakdownID]])</f>
        <v>123456 - 0001 - US23_CON_016</v>
      </c>
      <c r="P146" s="194">
        <v>142</v>
      </c>
      <c r="Q146" s="194" t="str">
        <f>IF(ISBLANK(Table_Quantities[[#This Row],[Funding Code]]),"","JN "&amp;INDEX(Table_Funding[#Data],MATCH(Table_Quantities[[#This Row],[Funding Code]],Table_Funding[Funding Code],0),2))</f>
        <v>JN 123456</v>
      </c>
      <c r="R146" s="195" t="str">
        <f>IF(ISBLANK(Table_Quantities[[#This Row],[Pay Item]]),"",INDEX(Table_PayItems[#Data],MATCH(Table_Quantities[[#This Row],[Pay Item]],Table_PayItems[Concentrated Name],0),ITEM_SSSP))</f>
        <v>902A, D</v>
      </c>
      <c r="S146" s="201"/>
      <c r="T146" s="200"/>
      <c r="U146" s="200"/>
      <c r="V146" s="193">
        <v>4741</v>
      </c>
      <c r="W146" s="195" t="str">
        <f>IF(ISBLANK(Table_Quantities[[#This Row],[Pay Item]]),"",INDEX(Table_PayItems[#Data],MATCH(Table_Quantities[[#This Row],[Pay Item]],Table_PayItems[Concentrated Name],0),ITEM_DESCRIPTION))</f>
        <v>Subbase, CIP</v>
      </c>
      <c r="X146" s="195" t="str">
        <f>IF(Table_Quantities[[#This Row],[Supplementary Description]]="","",IF(LEN(Table_Quantities[[#This Row],[Supplementary Description]])&gt;40, LEFT(Table_Quantities[[#This Row],[Supplementary Description]],40), Table_Quantities[[#This Row],[Supplementary Description]]))</f>
        <v/>
      </c>
      <c r="Y146" s="200" t="str">
        <f>IF(LEN(Table_Quantities[[#This Row],[Supplementary Description]])&gt;40, RIGHT(Table_Quantities[[#This Row],[Supplementary Description]],LEN(Table_Quantities[[#This Row],[Supplementary Description]])-40), "")</f>
        <v/>
      </c>
      <c r="Z146"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US23_CON_016</v>
      </c>
      <c r="AA146"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46" s="195" t="str">
        <f>IF(MID(Table_Quantities[Item No.],4,1)="7",Table_Quantities[[#This Row],[Supplemental1]]&amp;Table_Quantities[[#This Row],[Supplemental2]],Table_Quantities[[#This Row],[Description]])</f>
        <v>Subbase, CIP</v>
      </c>
      <c r="AC146"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20</v>
      </c>
      <c r="AD146" s="195" t="str">
        <f>IF(ISBLANK(Table_Quantities[[#This Row],[Funding Code]]),"",RIGHT(Table_Quantities[[#This Row],[Funding Code]],4))</f>
        <v>0001</v>
      </c>
      <c r="AE146" s="195" t="str">
        <f>IF(ISBLANK(Table_Quantities[[#This Row],[Funding Code]]),"","CAT "&amp;Table_Quantities[[#This Row],[Category]])</f>
        <v>CAT 0001</v>
      </c>
      <c r="AF146"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46" s="195">
        <f>IFERROR(FIND("%%",SUBSTITUTE(Table_Quantities[[#This Row],[Pay Item Description]]," ","%%",ML-LEN(SUBSTITUTE(LEFT(Table_Quantities[[#This Row],[Pay Item Description]],ML)," ","")))),LEN(Table_Quantities[[#This Row],[Pay Item Description]]))</f>
        <v>12</v>
      </c>
      <c r="AH146" s="195">
        <f>IFERROR(FIND("%%",SUBSTITUTE(Table_Quantities[[#This Row],[Pay Item Description]]," ","%%",Table_Quantities[[#This Row],[1]]+ML+1-LEN(SUBSTITUTE(LEFT(Table_Quantities[[#This Row],[Pay Item Description]],(Table_Quantities[[#This Row],[1]]+ML+1))," ",""))))-1,LEN(Table_Quantities[[#This Row],[Pay Item Description]]))</f>
        <v>12</v>
      </c>
      <c r="AI146" s="195">
        <f>IFERROR(FIND("%%",SUBSTITUTE(Table_Quantities[[#This Row],[Pay Item Description]]," ","%%",Table_Quantities[[#This Row],[2]]+ML+2-LEN(SUBSTITUTE(LEFT(Table_Quantities[[#This Row],[Pay Item Description]],(Table_Quantities[[#This Row],[2]]+ML+2))," ",""))))-1,LEN(Table_Quantities[[#This Row],[Pay Item Description]]))</f>
        <v>12</v>
      </c>
      <c r="AJ146" s="195">
        <f>IFERROR(FIND("%%",SUBSTITUTE(Table_Quantities[[#This Row],[Pay Item Description]]," ","%%",Table_Quantities[[#This Row],[3]]+ML+3-LEN(SUBSTITUTE(LEFT(Table_Quantities[[#This Row],[Pay Item Description]],(Table_Quantities[[#This Row],[3]]+ML+3))," ",""))))-1,LEN(Table_Quantities[[#This Row],[Pay Item Description]]))</f>
        <v>12</v>
      </c>
      <c r="AK146" s="195">
        <f>IFERROR(FIND("%%",SUBSTITUTE(Table_Quantities[[#This Row],[Pay Item Description]]," ","%%",Table_Quantities[[#This Row],[4]]+ML+4-LEN(SUBSTITUTE(LEFT(Table_Quantities[[#This Row],[Pay Item Description]],(Table_Quantities[[#This Row],[4]]+ML+4))," ",""))))-1,LEN(Table_Quantities[[#This Row],[Pay Item Description]]))</f>
        <v>12</v>
      </c>
      <c r="AL146" s="195">
        <f>IFERROR(FIND("%%",SUBSTITUTE(Table_Quantities[[#This Row],[Pay Item Description]]," ","%%",Table_Quantities[[#This Row],[5]]+ML+5-LEN(SUBSTITUTE(LEFT(Table_Quantities[[#This Row],[Pay Item Description]],(Table_Quantities[[#This Row],[5]]+ML+5))," ",""))))-1,LEN(Table_Quantities[[#This Row],[Pay Item Description]]))</f>
        <v>12</v>
      </c>
      <c r="AM146" s="195" t="str">
        <f>TRIM(MID(Table_Quantities[[#This Row],[Pay Item Description]],1,(Table_Quantities[[#This Row],[1]])))</f>
        <v>Subbase, CIP</v>
      </c>
      <c r="AN146" s="195" t="str">
        <f>TRIM(MID(Table_Quantities[[#This Row],[Pay Item Description]],Table_Quantities[[#This Row],[1]]+1,(Table_Quantities[[#This Row],[2]]-Table_Quantities[[#This Row],[1]])))</f>
        <v/>
      </c>
      <c r="AO146" s="195" t="str">
        <f>TRIM(MID(Table_Quantities[[#This Row],[Pay Item Description]],Table_Quantities[[#This Row],[2]]+1,(Table_Quantities[[#This Row],[3]]-Table_Quantities[[#This Row],[2]])))</f>
        <v/>
      </c>
      <c r="AP146" s="195" t="str">
        <f>TRIM(MID(Table_Quantities[[#This Row],[Pay Item Description]],Table_Quantities[[#This Row],[3]]+1,(Table_Quantities[[#This Row],[4]]-Table_Quantities[[#This Row],[3]])))</f>
        <v/>
      </c>
      <c r="AQ146" s="195" t="str">
        <f>TRIM(MID(Table_Quantities[[#This Row],[Pay Item Description]],Table_Quantities[[#This Row],[4]]+1,(Table_Quantities[[#This Row],[5]]-Table_Quantities[[#This Row],[4]])))</f>
        <v/>
      </c>
      <c r="AR146" s="195" t="str">
        <f>TRIM(MID(Table_Quantities[[#This Row],[Pay Item Description]],Table_Quantities[[#This Row],[5]]+1,(Table_Quantities[[#This Row],[6]]-Table_Quantities[[#This Row],[5]])))</f>
        <v/>
      </c>
      <c r="AS146" s="195">
        <f>IF(ISBLANK(Table_Quantities[[#This Row],[Funding Code]]),"",INDEX(Table_Funding[#Data],MATCH(Table_Quantities[[#This Row],[Funding Code]],Table_Funding[Funding Code],0),MATCH("Bridge Number",Table_Funding[#Headers],0)))</f>
        <v>0</v>
      </c>
      <c r="AT146"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46" s="197"/>
      <c r="AV146" s="197"/>
      <c r="AW146" s="204"/>
      <c r="AX146" s="204"/>
      <c r="AY146" s="204"/>
    </row>
    <row r="147" spans="1:51" s="10" customFormat="1" hidden="1" x14ac:dyDescent="0.25">
      <c r="A147" s="245"/>
      <c r="B147" s="132" t="s">
        <v>7944</v>
      </c>
      <c r="C147" s="200" t="s">
        <v>14727</v>
      </c>
      <c r="D147" s="65"/>
      <c r="E147" s="66"/>
      <c r="F147" s="66"/>
      <c r="G147" s="65"/>
      <c r="H147" s="161" t="str">
        <f>IF(ISBLANK(Table_Quantities[[#This Row],[Pay Item]]),"",INDEX(Table_PayItems[],MATCH(Table_Quantities[[#This Row],[Pay Item]],Table_PayItems[Concentrated Name],0),ITEM_NO))</f>
        <v>3010002</v>
      </c>
      <c r="I147" s="201" t="s">
        <v>14694</v>
      </c>
      <c r="J147" s="254"/>
      <c r="K147" s="202">
        <v>3929</v>
      </c>
      <c r="L147" s="193" t="str">
        <f>IF(ISBLANK(Table_Quantities[[#This Row],[Pay Item]]),"",INDEX(Table_PayItems[#Data],MATCH(Table_Quantities[[#This Row],[Pay Item]],Table_PayItems[Concentrated Name],0),ITEM_UNITS))</f>
        <v>Cyd</v>
      </c>
      <c r="M147" s="166"/>
      <c r="N147" s="194" t="str">
        <f>IF(AND(Table_Quantities[[#This Row],[Unit Price]]&gt;0,NOT(ISBLANK(Table_Quantities[[#This Row],[QuantityCalc]]))),Table_Quantities[[#This Row],[QuantityCalc]]*Table_Quantities[[#This Row],[Unit Price]],"")</f>
        <v/>
      </c>
      <c r="O147" s="194" t="str">
        <f>IF(OR(ISBLANK(Table_Quantities[[#This Row],[Funding Code]]),ISBLANK(Table_Quantities[[#This Row],[BreakdownID]])),"",Table_Quantities[[#This Row],[Funding Code]]&amp;" - "&amp;Table_Quantities[[#This Row],[BreakdownID]])</f>
        <v>123456 - 0001 - US23_CON_017</v>
      </c>
      <c r="P147" s="194">
        <v>143</v>
      </c>
      <c r="Q147" s="194" t="str">
        <f>IF(ISBLANK(Table_Quantities[[#This Row],[Funding Code]]),"","JN "&amp;INDEX(Table_Funding[#Data],MATCH(Table_Quantities[[#This Row],[Funding Code]],Table_Funding[Funding Code],0),2))</f>
        <v>JN 123456</v>
      </c>
      <c r="R147" s="195" t="str">
        <f>IF(ISBLANK(Table_Quantities[[#This Row],[Pay Item]]),"",INDEX(Table_PayItems[#Data],MATCH(Table_Quantities[[#This Row],[Pay Item]],Table_PayItems[Concentrated Name],0),ITEM_SSSP))</f>
        <v>902A, D</v>
      </c>
      <c r="S147" s="201"/>
      <c r="T147" s="200"/>
      <c r="U147" s="200"/>
      <c r="V147" s="193">
        <v>3929</v>
      </c>
      <c r="W147" s="195" t="str">
        <f>IF(ISBLANK(Table_Quantities[[#This Row],[Pay Item]]),"",INDEX(Table_PayItems[#Data],MATCH(Table_Quantities[[#This Row],[Pay Item]],Table_PayItems[Concentrated Name],0),ITEM_DESCRIPTION))</f>
        <v>Subbase, CIP</v>
      </c>
      <c r="X147" s="195" t="str">
        <f>IF(Table_Quantities[[#This Row],[Supplementary Description]]="","",IF(LEN(Table_Quantities[[#This Row],[Supplementary Description]])&gt;40, LEFT(Table_Quantities[[#This Row],[Supplementary Description]],40), Table_Quantities[[#This Row],[Supplementary Description]]))</f>
        <v/>
      </c>
      <c r="Y147" s="200" t="str">
        <f>IF(LEN(Table_Quantities[[#This Row],[Supplementary Description]])&gt;40, RIGHT(Table_Quantities[[#This Row],[Supplementary Description]],LEN(Table_Quantities[[#This Row],[Supplementary Description]])-40), "")</f>
        <v/>
      </c>
      <c r="Z147"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US23_CON_017</v>
      </c>
      <c r="AA147"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47" s="195" t="str">
        <f>IF(MID(Table_Quantities[Item No.],4,1)="7",Table_Quantities[[#This Row],[Supplemental1]]&amp;Table_Quantities[[#This Row],[Supplemental2]],Table_Quantities[[#This Row],[Description]])</f>
        <v>Subbase, CIP</v>
      </c>
      <c r="AC147"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21</v>
      </c>
      <c r="AD147" s="195" t="str">
        <f>IF(ISBLANK(Table_Quantities[[#This Row],[Funding Code]]),"",RIGHT(Table_Quantities[[#This Row],[Funding Code]],4))</f>
        <v>0001</v>
      </c>
      <c r="AE147" s="195" t="str">
        <f>IF(ISBLANK(Table_Quantities[[#This Row],[Funding Code]]),"","CAT "&amp;Table_Quantities[[#This Row],[Category]])</f>
        <v>CAT 0001</v>
      </c>
      <c r="AF147"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47" s="195">
        <f>IFERROR(FIND("%%",SUBSTITUTE(Table_Quantities[[#This Row],[Pay Item Description]]," ","%%",ML-LEN(SUBSTITUTE(LEFT(Table_Quantities[[#This Row],[Pay Item Description]],ML)," ","")))),LEN(Table_Quantities[[#This Row],[Pay Item Description]]))</f>
        <v>12</v>
      </c>
      <c r="AH147" s="195">
        <f>IFERROR(FIND("%%",SUBSTITUTE(Table_Quantities[[#This Row],[Pay Item Description]]," ","%%",Table_Quantities[[#This Row],[1]]+ML+1-LEN(SUBSTITUTE(LEFT(Table_Quantities[[#This Row],[Pay Item Description]],(Table_Quantities[[#This Row],[1]]+ML+1))," ",""))))-1,LEN(Table_Quantities[[#This Row],[Pay Item Description]]))</f>
        <v>12</v>
      </c>
      <c r="AI147" s="195">
        <f>IFERROR(FIND("%%",SUBSTITUTE(Table_Quantities[[#This Row],[Pay Item Description]]," ","%%",Table_Quantities[[#This Row],[2]]+ML+2-LEN(SUBSTITUTE(LEFT(Table_Quantities[[#This Row],[Pay Item Description]],(Table_Quantities[[#This Row],[2]]+ML+2))," ",""))))-1,LEN(Table_Quantities[[#This Row],[Pay Item Description]]))</f>
        <v>12</v>
      </c>
      <c r="AJ147" s="195">
        <f>IFERROR(FIND("%%",SUBSTITUTE(Table_Quantities[[#This Row],[Pay Item Description]]," ","%%",Table_Quantities[[#This Row],[3]]+ML+3-LEN(SUBSTITUTE(LEFT(Table_Quantities[[#This Row],[Pay Item Description]],(Table_Quantities[[#This Row],[3]]+ML+3))," ",""))))-1,LEN(Table_Quantities[[#This Row],[Pay Item Description]]))</f>
        <v>12</v>
      </c>
      <c r="AK147" s="195">
        <f>IFERROR(FIND("%%",SUBSTITUTE(Table_Quantities[[#This Row],[Pay Item Description]]," ","%%",Table_Quantities[[#This Row],[4]]+ML+4-LEN(SUBSTITUTE(LEFT(Table_Quantities[[#This Row],[Pay Item Description]],(Table_Quantities[[#This Row],[4]]+ML+4))," ",""))))-1,LEN(Table_Quantities[[#This Row],[Pay Item Description]]))</f>
        <v>12</v>
      </c>
      <c r="AL147" s="195">
        <f>IFERROR(FIND("%%",SUBSTITUTE(Table_Quantities[[#This Row],[Pay Item Description]]," ","%%",Table_Quantities[[#This Row],[5]]+ML+5-LEN(SUBSTITUTE(LEFT(Table_Quantities[[#This Row],[Pay Item Description]],(Table_Quantities[[#This Row],[5]]+ML+5))," ",""))))-1,LEN(Table_Quantities[[#This Row],[Pay Item Description]]))</f>
        <v>12</v>
      </c>
      <c r="AM147" s="195" t="str">
        <f>TRIM(MID(Table_Quantities[[#This Row],[Pay Item Description]],1,(Table_Quantities[[#This Row],[1]])))</f>
        <v>Subbase, CIP</v>
      </c>
      <c r="AN147" s="195" t="str">
        <f>TRIM(MID(Table_Quantities[[#This Row],[Pay Item Description]],Table_Quantities[[#This Row],[1]]+1,(Table_Quantities[[#This Row],[2]]-Table_Quantities[[#This Row],[1]])))</f>
        <v/>
      </c>
      <c r="AO147" s="195" t="str">
        <f>TRIM(MID(Table_Quantities[[#This Row],[Pay Item Description]],Table_Quantities[[#This Row],[2]]+1,(Table_Quantities[[#This Row],[3]]-Table_Quantities[[#This Row],[2]])))</f>
        <v/>
      </c>
      <c r="AP147" s="195" t="str">
        <f>TRIM(MID(Table_Quantities[[#This Row],[Pay Item Description]],Table_Quantities[[#This Row],[3]]+1,(Table_Quantities[[#This Row],[4]]-Table_Quantities[[#This Row],[3]])))</f>
        <v/>
      </c>
      <c r="AQ147" s="195" t="str">
        <f>TRIM(MID(Table_Quantities[[#This Row],[Pay Item Description]],Table_Quantities[[#This Row],[4]]+1,(Table_Quantities[[#This Row],[5]]-Table_Quantities[[#This Row],[4]])))</f>
        <v/>
      </c>
      <c r="AR147" s="195" t="str">
        <f>TRIM(MID(Table_Quantities[[#This Row],[Pay Item Description]],Table_Quantities[[#This Row],[5]]+1,(Table_Quantities[[#This Row],[6]]-Table_Quantities[[#This Row],[5]])))</f>
        <v/>
      </c>
      <c r="AS147" s="195">
        <f>IF(ISBLANK(Table_Quantities[[#This Row],[Funding Code]]),"",INDEX(Table_Funding[#Data],MATCH(Table_Quantities[[#This Row],[Funding Code]],Table_Funding[Funding Code],0),MATCH("Bridge Number",Table_Funding[#Headers],0)))</f>
        <v>0</v>
      </c>
      <c r="AT147"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47" s="197"/>
      <c r="AV147" s="197"/>
      <c r="AW147" s="204"/>
      <c r="AX147" s="204"/>
      <c r="AY147" s="204"/>
    </row>
    <row r="148" spans="1:51" s="10" customFormat="1" hidden="1" x14ac:dyDescent="0.25">
      <c r="A148" s="245"/>
      <c r="B148" s="132" t="s">
        <v>7944</v>
      </c>
      <c r="C148" s="200" t="s">
        <v>14728</v>
      </c>
      <c r="D148" s="65"/>
      <c r="E148" s="66"/>
      <c r="F148" s="66"/>
      <c r="G148" s="65"/>
      <c r="H148" s="161" t="str">
        <f>IF(ISBLANK(Table_Quantities[[#This Row],[Pay Item]]),"",INDEX(Table_PayItems[],MATCH(Table_Quantities[[#This Row],[Pay Item]],Table_PayItems[Concentrated Name],0),ITEM_NO))</f>
        <v>3010002</v>
      </c>
      <c r="I148" s="201" t="s">
        <v>14694</v>
      </c>
      <c r="J148" s="254"/>
      <c r="K148" s="202">
        <v>3666</v>
      </c>
      <c r="L148" s="193" t="str">
        <f>IF(ISBLANK(Table_Quantities[[#This Row],[Pay Item]]),"",INDEX(Table_PayItems[#Data],MATCH(Table_Quantities[[#This Row],[Pay Item]],Table_PayItems[Concentrated Name],0),ITEM_UNITS))</f>
        <v>Cyd</v>
      </c>
      <c r="M148" s="166"/>
      <c r="N148" s="194" t="str">
        <f>IF(AND(Table_Quantities[[#This Row],[Unit Price]]&gt;0,NOT(ISBLANK(Table_Quantities[[#This Row],[QuantityCalc]]))),Table_Quantities[[#This Row],[QuantityCalc]]*Table_Quantities[[#This Row],[Unit Price]],"")</f>
        <v/>
      </c>
      <c r="O148" s="194" t="str">
        <f>IF(OR(ISBLANK(Table_Quantities[[#This Row],[Funding Code]]),ISBLANK(Table_Quantities[[#This Row],[BreakdownID]])),"",Table_Quantities[[#This Row],[Funding Code]]&amp;" - "&amp;Table_Quantities[[#This Row],[BreakdownID]])</f>
        <v>123456 - 0001 - US23_CON_018</v>
      </c>
      <c r="P148" s="194">
        <v>144</v>
      </c>
      <c r="Q148" s="194" t="str">
        <f>IF(ISBLANK(Table_Quantities[[#This Row],[Funding Code]]),"","JN "&amp;INDEX(Table_Funding[#Data],MATCH(Table_Quantities[[#This Row],[Funding Code]],Table_Funding[Funding Code],0),2))</f>
        <v>JN 123456</v>
      </c>
      <c r="R148" s="195" t="str">
        <f>IF(ISBLANK(Table_Quantities[[#This Row],[Pay Item]]),"",INDEX(Table_PayItems[#Data],MATCH(Table_Quantities[[#This Row],[Pay Item]],Table_PayItems[Concentrated Name],0),ITEM_SSSP))</f>
        <v>902A, D</v>
      </c>
      <c r="S148" s="201"/>
      <c r="T148" s="200"/>
      <c r="U148" s="200"/>
      <c r="V148" s="193">
        <v>3666</v>
      </c>
      <c r="W148" s="195" t="str">
        <f>IF(ISBLANK(Table_Quantities[[#This Row],[Pay Item]]),"",INDEX(Table_PayItems[#Data],MATCH(Table_Quantities[[#This Row],[Pay Item]],Table_PayItems[Concentrated Name],0),ITEM_DESCRIPTION))</f>
        <v>Subbase, CIP</v>
      </c>
      <c r="X148" s="195" t="str">
        <f>IF(Table_Quantities[[#This Row],[Supplementary Description]]="","",IF(LEN(Table_Quantities[[#This Row],[Supplementary Description]])&gt;40, LEFT(Table_Quantities[[#This Row],[Supplementary Description]],40), Table_Quantities[[#This Row],[Supplementary Description]]))</f>
        <v/>
      </c>
      <c r="Y148" s="200" t="str">
        <f>IF(LEN(Table_Quantities[[#This Row],[Supplementary Description]])&gt;40, RIGHT(Table_Quantities[[#This Row],[Supplementary Description]],LEN(Table_Quantities[[#This Row],[Supplementary Description]])-40), "")</f>
        <v/>
      </c>
      <c r="Z148"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US23_CON_018</v>
      </c>
      <c r="AA148"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48" s="195" t="str">
        <f>IF(MID(Table_Quantities[Item No.],4,1)="7",Table_Quantities[[#This Row],[Supplemental1]]&amp;Table_Quantities[[#This Row],[Supplemental2]],Table_Quantities[[#This Row],[Description]])</f>
        <v>Subbase, CIP</v>
      </c>
      <c r="AC148"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22</v>
      </c>
      <c r="AD148" s="195" t="str">
        <f>IF(ISBLANK(Table_Quantities[[#This Row],[Funding Code]]),"",RIGHT(Table_Quantities[[#This Row],[Funding Code]],4))</f>
        <v>0001</v>
      </c>
      <c r="AE148" s="195" t="str">
        <f>IF(ISBLANK(Table_Quantities[[#This Row],[Funding Code]]),"","CAT "&amp;Table_Quantities[[#This Row],[Category]])</f>
        <v>CAT 0001</v>
      </c>
      <c r="AF148"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48" s="195">
        <f>IFERROR(FIND("%%",SUBSTITUTE(Table_Quantities[[#This Row],[Pay Item Description]]," ","%%",ML-LEN(SUBSTITUTE(LEFT(Table_Quantities[[#This Row],[Pay Item Description]],ML)," ","")))),LEN(Table_Quantities[[#This Row],[Pay Item Description]]))</f>
        <v>12</v>
      </c>
      <c r="AH148" s="195">
        <f>IFERROR(FIND("%%",SUBSTITUTE(Table_Quantities[[#This Row],[Pay Item Description]]," ","%%",Table_Quantities[[#This Row],[1]]+ML+1-LEN(SUBSTITUTE(LEFT(Table_Quantities[[#This Row],[Pay Item Description]],(Table_Quantities[[#This Row],[1]]+ML+1))," ",""))))-1,LEN(Table_Quantities[[#This Row],[Pay Item Description]]))</f>
        <v>12</v>
      </c>
      <c r="AI148" s="195">
        <f>IFERROR(FIND("%%",SUBSTITUTE(Table_Quantities[[#This Row],[Pay Item Description]]," ","%%",Table_Quantities[[#This Row],[2]]+ML+2-LEN(SUBSTITUTE(LEFT(Table_Quantities[[#This Row],[Pay Item Description]],(Table_Quantities[[#This Row],[2]]+ML+2))," ",""))))-1,LEN(Table_Quantities[[#This Row],[Pay Item Description]]))</f>
        <v>12</v>
      </c>
      <c r="AJ148" s="195">
        <f>IFERROR(FIND("%%",SUBSTITUTE(Table_Quantities[[#This Row],[Pay Item Description]]," ","%%",Table_Quantities[[#This Row],[3]]+ML+3-LEN(SUBSTITUTE(LEFT(Table_Quantities[[#This Row],[Pay Item Description]],(Table_Quantities[[#This Row],[3]]+ML+3))," ",""))))-1,LEN(Table_Quantities[[#This Row],[Pay Item Description]]))</f>
        <v>12</v>
      </c>
      <c r="AK148" s="195">
        <f>IFERROR(FIND("%%",SUBSTITUTE(Table_Quantities[[#This Row],[Pay Item Description]]," ","%%",Table_Quantities[[#This Row],[4]]+ML+4-LEN(SUBSTITUTE(LEFT(Table_Quantities[[#This Row],[Pay Item Description]],(Table_Quantities[[#This Row],[4]]+ML+4))," ",""))))-1,LEN(Table_Quantities[[#This Row],[Pay Item Description]]))</f>
        <v>12</v>
      </c>
      <c r="AL148" s="195">
        <f>IFERROR(FIND("%%",SUBSTITUTE(Table_Quantities[[#This Row],[Pay Item Description]]," ","%%",Table_Quantities[[#This Row],[5]]+ML+5-LEN(SUBSTITUTE(LEFT(Table_Quantities[[#This Row],[Pay Item Description]],(Table_Quantities[[#This Row],[5]]+ML+5))," ",""))))-1,LEN(Table_Quantities[[#This Row],[Pay Item Description]]))</f>
        <v>12</v>
      </c>
      <c r="AM148" s="195" t="str">
        <f>TRIM(MID(Table_Quantities[[#This Row],[Pay Item Description]],1,(Table_Quantities[[#This Row],[1]])))</f>
        <v>Subbase, CIP</v>
      </c>
      <c r="AN148" s="195" t="str">
        <f>TRIM(MID(Table_Quantities[[#This Row],[Pay Item Description]],Table_Quantities[[#This Row],[1]]+1,(Table_Quantities[[#This Row],[2]]-Table_Quantities[[#This Row],[1]])))</f>
        <v/>
      </c>
      <c r="AO148" s="195" t="str">
        <f>TRIM(MID(Table_Quantities[[#This Row],[Pay Item Description]],Table_Quantities[[#This Row],[2]]+1,(Table_Quantities[[#This Row],[3]]-Table_Quantities[[#This Row],[2]])))</f>
        <v/>
      </c>
      <c r="AP148" s="195" t="str">
        <f>TRIM(MID(Table_Quantities[[#This Row],[Pay Item Description]],Table_Quantities[[#This Row],[3]]+1,(Table_Quantities[[#This Row],[4]]-Table_Quantities[[#This Row],[3]])))</f>
        <v/>
      </c>
      <c r="AQ148" s="195" t="str">
        <f>TRIM(MID(Table_Quantities[[#This Row],[Pay Item Description]],Table_Quantities[[#This Row],[4]]+1,(Table_Quantities[[#This Row],[5]]-Table_Quantities[[#This Row],[4]])))</f>
        <v/>
      </c>
      <c r="AR148" s="195" t="str">
        <f>TRIM(MID(Table_Quantities[[#This Row],[Pay Item Description]],Table_Quantities[[#This Row],[5]]+1,(Table_Quantities[[#This Row],[6]]-Table_Quantities[[#This Row],[5]])))</f>
        <v/>
      </c>
      <c r="AS148" s="195">
        <f>IF(ISBLANK(Table_Quantities[[#This Row],[Funding Code]]),"",INDEX(Table_Funding[#Data],MATCH(Table_Quantities[[#This Row],[Funding Code]],Table_Funding[Funding Code],0),MATCH("Bridge Number",Table_Funding[#Headers],0)))</f>
        <v>0</v>
      </c>
      <c r="AT148"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48" s="197"/>
      <c r="AV148" s="197"/>
      <c r="AW148" s="204"/>
      <c r="AX148" s="204"/>
      <c r="AY148" s="204"/>
    </row>
    <row r="149" spans="1:51" s="10" customFormat="1" hidden="1" x14ac:dyDescent="0.25">
      <c r="A149" s="245"/>
      <c r="B149" s="132" t="s">
        <v>7944</v>
      </c>
      <c r="C149" s="200" t="s">
        <v>14729</v>
      </c>
      <c r="D149" s="65"/>
      <c r="E149" s="66"/>
      <c r="F149" s="66"/>
      <c r="G149" s="65"/>
      <c r="H149" s="161" t="str">
        <f>IF(ISBLANK(Table_Quantities[[#This Row],[Pay Item]]),"",INDEX(Table_PayItems[],MATCH(Table_Quantities[[#This Row],[Pay Item]],Table_PayItems[Concentrated Name],0),ITEM_NO))</f>
        <v>3010002</v>
      </c>
      <c r="I149" s="201" t="s">
        <v>14694</v>
      </c>
      <c r="J149" s="254"/>
      <c r="K149" s="202">
        <v>5134</v>
      </c>
      <c r="L149" s="193" t="str">
        <f>IF(ISBLANK(Table_Quantities[[#This Row],[Pay Item]]),"",INDEX(Table_PayItems[#Data],MATCH(Table_Quantities[[#This Row],[Pay Item]],Table_PayItems[Concentrated Name],0),ITEM_UNITS))</f>
        <v>Cyd</v>
      </c>
      <c r="M149" s="166"/>
      <c r="N149" s="194" t="str">
        <f>IF(AND(Table_Quantities[[#This Row],[Unit Price]]&gt;0,NOT(ISBLANK(Table_Quantities[[#This Row],[QuantityCalc]]))),Table_Quantities[[#This Row],[QuantityCalc]]*Table_Quantities[[#This Row],[Unit Price]],"")</f>
        <v/>
      </c>
      <c r="O149" s="194" t="str">
        <f>IF(OR(ISBLANK(Table_Quantities[[#This Row],[Funding Code]]),ISBLANK(Table_Quantities[[#This Row],[BreakdownID]])),"",Table_Quantities[[#This Row],[Funding Code]]&amp;" - "&amp;Table_Quantities[[#This Row],[BreakdownID]])</f>
        <v>123456 - 0001 - US23_CON_019</v>
      </c>
      <c r="P149" s="194">
        <v>145</v>
      </c>
      <c r="Q149" s="194" t="str">
        <f>IF(ISBLANK(Table_Quantities[[#This Row],[Funding Code]]),"","JN "&amp;INDEX(Table_Funding[#Data],MATCH(Table_Quantities[[#This Row],[Funding Code]],Table_Funding[Funding Code],0),2))</f>
        <v>JN 123456</v>
      </c>
      <c r="R149" s="195" t="str">
        <f>IF(ISBLANK(Table_Quantities[[#This Row],[Pay Item]]),"",INDEX(Table_PayItems[#Data],MATCH(Table_Quantities[[#This Row],[Pay Item]],Table_PayItems[Concentrated Name],0),ITEM_SSSP))</f>
        <v>902A, D</v>
      </c>
      <c r="S149" s="201"/>
      <c r="T149" s="200"/>
      <c r="U149" s="200"/>
      <c r="V149" s="193">
        <v>5134</v>
      </c>
      <c r="W149" s="195" t="str">
        <f>IF(ISBLANK(Table_Quantities[[#This Row],[Pay Item]]),"",INDEX(Table_PayItems[#Data],MATCH(Table_Quantities[[#This Row],[Pay Item]],Table_PayItems[Concentrated Name],0),ITEM_DESCRIPTION))</f>
        <v>Subbase, CIP</v>
      </c>
      <c r="X149" s="195" t="str">
        <f>IF(Table_Quantities[[#This Row],[Supplementary Description]]="","",IF(LEN(Table_Quantities[[#This Row],[Supplementary Description]])&gt;40, LEFT(Table_Quantities[[#This Row],[Supplementary Description]],40), Table_Quantities[[#This Row],[Supplementary Description]]))</f>
        <v/>
      </c>
      <c r="Y149" s="200" t="str">
        <f>IF(LEN(Table_Quantities[[#This Row],[Supplementary Description]])&gt;40, RIGHT(Table_Quantities[[#This Row],[Supplementary Description]],LEN(Table_Quantities[[#This Row],[Supplementary Description]])-40), "")</f>
        <v/>
      </c>
      <c r="Z149"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US23_CON_019</v>
      </c>
      <c r="AA149"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49" s="195" t="str">
        <f>IF(MID(Table_Quantities[Item No.],4,1)="7",Table_Quantities[[#This Row],[Supplemental1]]&amp;Table_Quantities[[#This Row],[Supplemental2]],Table_Quantities[[#This Row],[Description]])</f>
        <v>Subbase, CIP</v>
      </c>
      <c r="AC149"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23</v>
      </c>
      <c r="AD149" s="195" t="str">
        <f>IF(ISBLANK(Table_Quantities[[#This Row],[Funding Code]]),"",RIGHT(Table_Quantities[[#This Row],[Funding Code]],4))</f>
        <v>0001</v>
      </c>
      <c r="AE149" s="195" t="str">
        <f>IF(ISBLANK(Table_Quantities[[#This Row],[Funding Code]]),"","CAT "&amp;Table_Quantities[[#This Row],[Category]])</f>
        <v>CAT 0001</v>
      </c>
      <c r="AF149"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49" s="195">
        <f>IFERROR(FIND("%%",SUBSTITUTE(Table_Quantities[[#This Row],[Pay Item Description]]," ","%%",ML-LEN(SUBSTITUTE(LEFT(Table_Quantities[[#This Row],[Pay Item Description]],ML)," ","")))),LEN(Table_Quantities[[#This Row],[Pay Item Description]]))</f>
        <v>12</v>
      </c>
      <c r="AH149" s="195">
        <f>IFERROR(FIND("%%",SUBSTITUTE(Table_Quantities[[#This Row],[Pay Item Description]]," ","%%",Table_Quantities[[#This Row],[1]]+ML+1-LEN(SUBSTITUTE(LEFT(Table_Quantities[[#This Row],[Pay Item Description]],(Table_Quantities[[#This Row],[1]]+ML+1))," ",""))))-1,LEN(Table_Quantities[[#This Row],[Pay Item Description]]))</f>
        <v>12</v>
      </c>
      <c r="AI149" s="195">
        <f>IFERROR(FIND("%%",SUBSTITUTE(Table_Quantities[[#This Row],[Pay Item Description]]," ","%%",Table_Quantities[[#This Row],[2]]+ML+2-LEN(SUBSTITUTE(LEFT(Table_Quantities[[#This Row],[Pay Item Description]],(Table_Quantities[[#This Row],[2]]+ML+2))," ",""))))-1,LEN(Table_Quantities[[#This Row],[Pay Item Description]]))</f>
        <v>12</v>
      </c>
      <c r="AJ149" s="195">
        <f>IFERROR(FIND("%%",SUBSTITUTE(Table_Quantities[[#This Row],[Pay Item Description]]," ","%%",Table_Quantities[[#This Row],[3]]+ML+3-LEN(SUBSTITUTE(LEFT(Table_Quantities[[#This Row],[Pay Item Description]],(Table_Quantities[[#This Row],[3]]+ML+3))," ",""))))-1,LEN(Table_Quantities[[#This Row],[Pay Item Description]]))</f>
        <v>12</v>
      </c>
      <c r="AK149" s="195">
        <f>IFERROR(FIND("%%",SUBSTITUTE(Table_Quantities[[#This Row],[Pay Item Description]]," ","%%",Table_Quantities[[#This Row],[4]]+ML+4-LEN(SUBSTITUTE(LEFT(Table_Quantities[[#This Row],[Pay Item Description]],(Table_Quantities[[#This Row],[4]]+ML+4))," ",""))))-1,LEN(Table_Quantities[[#This Row],[Pay Item Description]]))</f>
        <v>12</v>
      </c>
      <c r="AL149" s="195">
        <f>IFERROR(FIND("%%",SUBSTITUTE(Table_Quantities[[#This Row],[Pay Item Description]]," ","%%",Table_Quantities[[#This Row],[5]]+ML+5-LEN(SUBSTITUTE(LEFT(Table_Quantities[[#This Row],[Pay Item Description]],(Table_Quantities[[#This Row],[5]]+ML+5))," ",""))))-1,LEN(Table_Quantities[[#This Row],[Pay Item Description]]))</f>
        <v>12</v>
      </c>
      <c r="AM149" s="195" t="str">
        <f>TRIM(MID(Table_Quantities[[#This Row],[Pay Item Description]],1,(Table_Quantities[[#This Row],[1]])))</f>
        <v>Subbase, CIP</v>
      </c>
      <c r="AN149" s="195" t="str">
        <f>TRIM(MID(Table_Quantities[[#This Row],[Pay Item Description]],Table_Quantities[[#This Row],[1]]+1,(Table_Quantities[[#This Row],[2]]-Table_Quantities[[#This Row],[1]])))</f>
        <v/>
      </c>
      <c r="AO149" s="195" t="str">
        <f>TRIM(MID(Table_Quantities[[#This Row],[Pay Item Description]],Table_Quantities[[#This Row],[2]]+1,(Table_Quantities[[#This Row],[3]]-Table_Quantities[[#This Row],[2]])))</f>
        <v/>
      </c>
      <c r="AP149" s="195" t="str">
        <f>TRIM(MID(Table_Quantities[[#This Row],[Pay Item Description]],Table_Quantities[[#This Row],[3]]+1,(Table_Quantities[[#This Row],[4]]-Table_Quantities[[#This Row],[3]])))</f>
        <v/>
      </c>
      <c r="AQ149" s="195" t="str">
        <f>TRIM(MID(Table_Quantities[[#This Row],[Pay Item Description]],Table_Quantities[[#This Row],[4]]+1,(Table_Quantities[[#This Row],[5]]-Table_Quantities[[#This Row],[4]])))</f>
        <v/>
      </c>
      <c r="AR149" s="195" t="str">
        <f>TRIM(MID(Table_Quantities[[#This Row],[Pay Item Description]],Table_Quantities[[#This Row],[5]]+1,(Table_Quantities[[#This Row],[6]]-Table_Quantities[[#This Row],[5]])))</f>
        <v/>
      </c>
      <c r="AS149" s="195">
        <f>IF(ISBLANK(Table_Quantities[[#This Row],[Funding Code]]),"",INDEX(Table_Funding[#Data],MATCH(Table_Quantities[[#This Row],[Funding Code]],Table_Funding[Funding Code],0),MATCH("Bridge Number",Table_Funding[#Headers],0)))</f>
        <v>0</v>
      </c>
      <c r="AT149"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49" s="197"/>
      <c r="AV149" s="197"/>
      <c r="AW149" s="204"/>
      <c r="AX149" s="204"/>
      <c r="AY149" s="204"/>
    </row>
    <row r="150" spans="1:51" s="10" customFormat="1" hidden="1" x14ac:dyDescent="0.25">
      <c r="A150" s="245"/>
      <c r="B150" s="132" t="s">
        <v>7944</v>
      </c>
      <c r="C150" s="200" t="s">
        <v>14730</v>
      </c>
      <c r="D150" s="65"/>
      <c r="E150" s="66"/>
      <c r="F150" s="66"/>
      <c r="G150" s="65"/>
      <c r="H150" s="161" t="str">
        <f>IF(ISBLANK(Table_Quantities[[#This Row],[Pay Item]]),"",INDEX(Table_PayItems[],MATCH(Table_Quantities[[#This Row],[Pay Item]],Table_PayItems[Concentrated Name],0),ITEM_NO))</f>
        <v>3010002</v>
      </c>
      <c r="I150" s="201" t="s">
        <v>14694</v>
      </c>
      <c r="J150" s="254"/>
      <c r="K150" s="202">
        <v>2326</v>
      </c>
      <c r="L150" s="193" t="str">
        <f>IF(ISBLANK(Table_Quantities[[#This Row],[Pay Item]]),"",INDEX(Table_PayItems[#Data],MATCH(Table_Quantities[[#This Row],[Pay Item]],Table_PayItems[Concentrated Name],0),ITEM_UNITS))</f>
        <v>Cyd</v>
      </c>
      <c r="M150" s="166"/>
      <c r="N150" s="194" t="str">
        <f>IF(AND(Table_Quantities[[#This Row],[Unit Price]]&gt;0,NOT(ISBLANK(Table_Quantities[[#This Row],[QuantityCalc]]))),Table_Quantities[[#This Row],[QuantityCalc]]*Table_Quantities[[#This Row],[Unit Price]],"")</f>
        <v/>
      </c>
      <c r="O150" s="194" t="str">
        <f>IF(OR(ISBLANK(Table_Quantities[[#This Row],[Funding Code]]),ISBLANK(Table_Quantities[[#This Row],[BreakdownID]])),"",Table_Quantities[[#This Row],[Funding Code]]&amp;" - "&amp;Table_Quantities[[#This Row],[BreakdownID]])</f>
        <v>123456 - 0001 - US23_CON_020</v>
      </c>
      <c r="P150" s="194">
        <v>146</v>
      </c>
      <c r="Q150" s="194" t="str">
        <f>IF(ISBLANK(Table_Quantities[[#This Row],[Funding Code]]),"","JN "&amp;INDEX(Table_Funding[#Data],MATCH(Table_Quantities[[#This Row],[Funding Code]],Table_Funding[Funding Code],0),2))</f>
        <v>JN 123456</v>
      </c>
      <c r="R150" s="195" t="str">
        <f>IF(ISBLANK(Table_Quantities[[#This Row],[Pay Item]]),"",INDEX(Table_PayItems[#Data],MATCH(Table_Quantities[[#This Row],[Pay Item]],Table_PayItems[Concentrated Name],0),ITEM_SSSP))</f>
        <v>902A, D</v>
      </c>
      <c r="S150" s="201"/>
      <c r="T150" s="200"/>
      <c r="U150" s="200"/>
      <c r="V150" s="193">
        <v>2326</v>
      </c>
      <c r="W150" s="195" t="str">
        <f>IF(ISBLANK(Table_Quantities[[#This Row],[Pay Item]]),"",INDEX(Table_PayItems[#Data],MATCH(Table_Quantities[[#This Row],[Pay Item]],Table_PayItems[Concentrated Name],0),ITEM_DESCRIPTION))</f>
        <v>Subbase, CIP</v>
      </c>
      <c r="X150" s="195" t="str">
        <f>IF(Table_Quantities[[#This Row],[Supplementary Description]]="","",IF(LEN(Table_Quantities[[#This Row],[Supplementary Description]])&gt;40, LEFT(Table_Quantities[[#This Row],[Supplementary Description]],40), Table_Quantities[[#This Row],[Supplementary Description]]))</f>
        <v/>
      </c>
      <c r="Y150" s="200" t="str">
        <f>IF(LEN(Table_Quantities[[#This Row],[Supplementary Description]])&gt;40, RIGHT(Table_Quantities[[#This Row],[Supplementary Description]],LEN(Table_Quantities[[#This Row],[Supplementary Description]])-40), "")</f>
        <v/>
      </c>
      <c r="Z150"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US23_CON_020</v>
      </c>
      <c r="AA150"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81910</v>
      </c>
      <c r="AB150" s="195" t="str">
        <f>IF(MID(Table_Quantities[Item No.],4,1)="7",Table_Quantities[[#This Row],[Supplemental1]]&amp;Table_Quantities[[#This Row],[Supplemental2]],Table_Quantities[[#This Row],[Description]])</f>
        <v>Subbase, CIP</v>
      </c>
      <c r="AC150"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24</v>
      </c>
      <c r="AD150" s="195" t="str">
        <f>IF(ISBLANK(Table_Quantities[[#This Row],[Funding Code]]),"",RIGHT(Table_Quantities[[#This Row],[Funding Code]],4))</f>
        <v>0001</v>
      </c>
      <c r="AE150" s="195" t="str">
        <f>IF(ISBLANK(Table_Quantities[[#This Row],[Funding Code]]),"","CAT "&amp;Table_Quantities[[#This Row],[Category]])</f>
        <v>CAT 0001</v>
      </c>
      <c r="AF150"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50" s="195">
        <f>IFERROR(FIND("%%",SUBSTITUTE(Table_Quantities[[#This Row],[Pay Item Description]]," ","%%",ML-LEN(SUBSTITUTE(LEFT(Table_Quantities[[#This Row],[Pay Item Description]],ML)," ","")))),LEN(Table_Quantities[[#This Row],[Pay Item Description]]))</f>
        <v>12</v>
      </c>
      <c r="AH150" s="195">
        <f>IFERROR(FIND("%%",SUBSTITUTE(Table_Quantities[[#This Row],[Pay Item Description]]," ","%%",Table_Quantities[[#This Row],[1]]+ML+1-LEN(SUBSTITUTE(LEFT(Table_Quantities[[#This Row],[Pay Item Description]],(Table_Quantities[[#This Row],[1]]+ML+1))," ",""))))-1,LEN(Table_Quantities[[#This Row],[Pay Item Description]]))</f>
        <v>12</v>
      </c>
      <c r="AI150" s="195">
        <f>IFERROR(FIND("%%",SUBSTITUTE(Table_Quantities[[#This Row],[Pay Item Description]]," ","%%",Table_Quantities[[#This Row],[2]]+ML+2-LEN(SUBSTITUTE(LEFT(Table_Quantities[[#This Row],[Pay Item Description]],(Table_Quantities[[#This Row],[2]]+ML+2))," ",""))))-1,LEN(Table_Quantities[[#This Row],[Pay Item Description]]))</f>
        <v>12</v>
      </c>
      <c r="AJ150" s="195">
        <f>IFERROR(FIND("%%",SUBSTITUTE(Table_Quantities[[#This Row],[Pay Item Description]]," ","%%",Table_Quantities[[#This Row],[3]]+ML+3-LEN(SUBSTITUTE(LEFT(Table_Quantities[[#This Row],[Pay Item Description]],(Table_Quantities[[#This Row],[3]]+ML+3))," ",""))))-1,LEN(Table_Quantities[[#This Row],[Pay Item Description]]))</f>
        <v>12</v>
      </c>
      <c r="AK150" s="195">
        <f>IFERROR(FIND("%%",SUBSTITUTE(Table_Quantities[[#This Row],[Pay Item Description]]," ","%%",Table_Quantities[[#This Row],[4]]+ML+4-LEN(SUBSTITUTE(LEFT(Table_Quantities[[#This Row],[Pay Item Description]],(Table_Quantities[[#This Row],[4]]+ML+4))," ",""))))-1,LEN(Table_Quantities[[#This Row],[Pay Item Description]]))</f>
        <v>12</v>
      </c>
      <c r="AL150" s="195">
        <f>IFERROR(FIND("%%",SUBSTITUTE(Table_Quantities[[#This Row],[Pay Item Description]]," ","%%",Table_Quantities[[#This Row],[5]]+ML+5-LEN(SUBSTITUTE(LEFT(Table_Quantities[[#This Row],[Pay Item Description]],(Table_Quantities[[#This Row],[5]]+ML+5))," ",""))))-1,LEN(Table_Quantities[[#This Row],[Pay Item Description]]))</f>
        <v>12</v>
      </c>
      <c r="AM150" s="195" t="str">
        <f>TRIM(MID(Table_Quantities[[#This Row],[Pay Item Description]],1,(Table_Quantities[[#This Row],[1]])))</f>
        <v>Subbase, CIP</v>
      </c>
      <c r="AN150" s="195" t="str">
        <f>TRIM(MID(Table_Quantities[[#This Row],[Pay Item Description]],Table_Quantities[[#This Row],[1]]+1,(Table_Quantities[[#This Row],[2]]-Table_Quantities[[#This Row],[1]])))</f>
        <v/>
      </c>
      <c r="AO150" s="195" t="str">
        <f>TRIM(MID(Table_Quantities[[#This Row],[Pay Item Description]],Table_Quantities[[#This Row],[2]]+1,(Table_Quantities[[#This Row],[3]]-Table_Quantities[[#This Row],[2]])))</f>
        <v/>
      </c>
      <c r="AP150" s="195" t="str">
        <f>TRIM(MID(Table_Quantities[[#This Row],[Pay Item Description]],Table_Quantities[[#This Row],[3]]+1,(Table_Quantities[[#This Row],[4]]-Table_Quantities[[#This Row],[3]])))</f>
        <v/>
      </c>
      <c r="AQ150" s="195" t="str">
        <f>TRIM(MID(Table_Quantities[[#This Row],[Pay Item Description]],Table_Quantities[[#This Row],[4]]+1,(Table_Quantities[[#This Row],[5]]-Table_Quantities[[#This Row],[4]])))</f>
        <v/>
      </c>
      <c r="AR150" s="195" t="str">
        <f>TRIM(MID(Table_Quantities[[#This Row],[Pay Item Description]],Table_Quantities[[#This Row],[5]]+1,(Table_Quantities[[#This Row],[6]]-Table_Quantities[[#This Row],[5]])))</f>
        <v/>
      </c>
      <c r="AS150" s="195">
        <f>IF(ISBLANK(Table_Quantities[[#This Row],[Funding Code]]),"",INDEX(Table_Funding[#Data],MATCH(Table_Quantities[[#This Row],[Funding Code]],Table_Funding[Funding Code],0),MATCH("Bridge Number",Table_Funding[#Headers],0)))</f>
        <v>0</v>
      </c>
      <c r="AT150"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Subbase, CIP</v>
      </c>
      <c r="AU150" s="197"/>
      <c r="AV150" s="197"/>
      <c r="AW150" s="204"/>
      <c r="AX150" s="204"/>
      <c r="AY150" s="204"/>
    </row>
    <row r="151" spans="1:51" s="10" customFormat="1" hidden="1" x14ac:dyDescent="0.25">
      <c r="A151" s="245"/>
      <c r="B151" s="132" t="s">
        <v>7944</v>
      </c>
      <c r="C151" s="200" t="s">
        <v>14678</v>
      </c>
      <c r="D151" s="65"/>
      <c r="E151" s="66"/>
      <c r="F151" s="66"/>
      <c r="G151" s="65"/>
      <c r="H151" s="161" t="str">
        <f>IF(ISBLANK(Table_Quantities[[#This Row],[Pay Item]]),"",INDEX(Table_PayItems[],MATCH(Table_Quantities[[#This Row],[Pay Item]],Table_PayItems[Concentrated Name],0),ITEM_NO))</f>
        <v>3020010</v>
      </c>
      <c r="I151" s="201" t="s">
        <v>14683</v>
      </c>
      <c r="J151" s="254"/>
      <c r="K151" s="202">
        <v>703</v>
      </c>
      <c r="L151" s="193" t="str">
        <f>IF(ISBLANK(Table_Quantities[[#This Row],[Pay Item]]),"",INDEX(Table_PayItems[#Data],MATCH(Table_Quantities[[#This Row],[Pay Item]],Table_PayItems[Concentrated Name],0),ITEM_UNITS))</f>
        <v>Syd</v>
      </c>
      <c r="M151" s="166"/>
      <c r="N151" s="194" t="str">
        <f>IF(AND(Table_Quantities[[#This Row],[Unit Price]]&gt;0,NOT(ISBLANK(Table_Quantities[[#This Row],[QuantityCalc]]))),Table_Quantities[[#This Row],[QuantityCalc]]*Table_Quantities[[#This Row],[Unit Price]],"")</f>
        <v/>
      </c>
      <c r="O151" s="194" t="str">
        <f>IF(OR(ISBLANK(Table_Quantities[[#This Row],[Funding Code]]),ISBLANK(Table_Quantities[[#This Row],[BreakdownID]])),"",Table_Quantities[[#This Row],[Funding Code]]&amp;" - "&amp;Table_Quantities[[#This Row],[BreakdownID]])</f>
        <v>123456 - 0001 - M-60_CON_005</v>
      </c>
      <c r="P151" s="194">
        <v>147</v>
      </c>
      <c r="Q151" s="194" t="str">
        <f>IF(ISBLANK(Table_Quantities[[#This Row],[Funding Code]]),"","JN "&amp;INDEX(Table_Funding[#Data],MATCH(Table_Quantities[[#This Row],[Funding Code]],Table_Funding[Funding Code],0),2))</f>
        <v>JN 123456</v>
      </c>
      <c r="R151" s="195" t="str">
        <f>IF(ISBLANK(Table_Quantities[[#This Row],[Pay Item]]),"",INDEX(Table_PayItems[#Data],MATCH(Table_Quantities[[#This Row],[Pay Item]],Table_PayItems[Concentrated Name],0),ITEM_SSSP))</f>
        <v>902C</v>
      </c>
      <c r="S151" s="201"/>
      <c r="T151" s="200"/>
      <c r="U151" s="200"/>
      <c r="V151" s="193">
        <v>703</v>
      </c>
      <c r="W151" s="195" t="str">
        <f>IF(ISBLANK(Table_Quantities[[#This Row],[Pay Item]]),"",INDEX(Table_PayItems[#Data],MATCH(Table_Quantities[[#This Row],[Pay Item]],Table_PayItems[Concentrated Name],0),ITEM_DESCRIPTION))</f>
        <v>Aggregate Base, 4 inch</v>
      </c>
      <c r="X151" s="195" t="str">
        <f>IF(Table_Quantities[[#This Row],[Supplementary Description]]="","",IF(LEN(Table_Quantities[[#This Row],[Supplementary Description]])&gt;40, LEFT(Table_Quantities[[#This Row],[Supplementary Description]],40), Table_Quantities[[#This Row],[Supplementary Description]]))</f>
        <v/>
      </c>
      <c r="Y151" s="200" t="str">
        <f>IF(LEN(Table_Quantities[[#This Row],[Supplementary Description]])&gt;40, RIGHT(Table_Quantities[[#This Row],[Supplementary Description]],LEN(Table_Quantities[[#This Row],[Supplementary Description]])-40), "")</f>
        <v/>
      </c>
      <c r="Z151"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M-60_CON_005</v>
      </c>
      <c r="AA151"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9351</v>
      </c>
      <c r="AB151" s="195" t="str">
        <f>IF(MID(Table_Quantities[Item No.],4,1)="7",Table_Quantities[[#This Row],[Supplemental1]]&amp;Table_Quantities[[#This Row],[Supplemental2]],Table_Quantities[[#This Row],[Description]])</f>
        <v>Aggregate Base, 4 inch</v>
      </c>
      <c r="AC151"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v>
      </c>
      <c r="AD151" s="195" t="str">
        <f>IF(ISBLANK(Table_Quantities[[#This Row],[Funding Code]]),"",RIGHT(Table_Quantities[[#This Row],[Funding Code]],4))</f>
        <v>0001</v>
      </c>
      <c r="AE151" s="195" t="str">
        <f>IF(ISBLANK(Table_Quantities[[#This Row],[Funding Code]]),"","CAT "&amp;Table_Quantities[[#This Row],[Category]])</f>
        <v>CAT 0001</v>
      </c>
      <c r="AF151"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51" s="195">
        <f>IFERROR(FIND("%%",SUBSTITUTE(Table_Quantities[[#This Row],[Pay Item Description]]," ","%%",ML-LEN(SUBSTITUTE(LEFT(Table_Quantities[[#This Row],[Pay Item Description]],ML)," ","")))),LEN(Table_Quantities[[#This Row],[Pay Item Description]]))</f>
        <v>10</v>
      </c>
      <c r="AH151" s="195">
        <f>IFERROR(FIND("%%",SUBSTITUTE(Table_Quantities[[#This Row],[Pay Item Description]]," ","%%",Table_Quantities[[#This Row],[1]]+ML+1-LEN(SUBSTITUTE(LEFT(Table_Quantities[[#This Row],[Pay Item Description]],(Table_Quantities[[#This Row],[1]]+ML+1))," ",""))))-1,LEN(Table_Quantities[[#This Row],[Pay Item Description]]))</f>
        <v>22</v>
      </c>
      <c r="AI151" s="195">
        <f>IFERROR(FIND("%%",SUBSTITUTE(Table_Quantities[[#This Row],[Pay Item Description]]," ","%%",Table_Quantities[[#This Row],[2]]+ML+2-LEN(SUBSTITUTE(LEFT(Table_Quantities[[#This Row],[Pay Item Description]],(Table_Quantities[[#This Row],[2]]+ML+2))," ",""))))-1,LEN(Table_Quantities[[#This Row],[Pay Item Description]]))</f>
        <v>22</v>
      </c>
      <c r="AJ151" s="195">
        <f>IFERROR(FIND("%%",SUBSTITUTE(Table_Quantities[[#This Row],[Pay Item Description]]," ","%%",Table_Quantities[[#This Row],[3]]+ML+3-LEN(SUBSTITUTE(LEFT(Table_Quantities[[#This Row],[Pay Item Description]],(Table_Quantities[[#This Row],[3]]+ML+3))," ",""))))-1,LEN(Table_Quantities[[#This Row],[Pay Item Description]]))</f>
        <v>22</v>
      </c>
      <c r="AK151" s="195">
        <f>IFERROR(FIND("%%",SUBSTITUTE(Table_Quantities[[#This Row],[Pay Item Description]]," ","%%",Table_Quantities[[#This Row],[4]]+ML+4-LEN(SUBSTITUTE(LEFT(Table_Quantities[[#This Row],[Pay Item Description]],(Table_Quantities[[#This Row],[4]]+ML+4))," ",""))))-1,LEN(Table_Quantities[[#This Row],[Pay Item Description]]))</f>
        <v>22</v>
      </c>
      <c r="AL151" s="195">
        <f>IFERROR(FIND("%%",SUBSTITUTE(Table_Quantities[[#This Row],[Pay Item Description]]," ","%%",Table_Quantities[[#This Row],[5]]+ML+5-LEN(SUBSTITUTE(LEFT(Table_Quantities[[#This Row],[Pay Item Description]],(Table_Quantities[[#This Row],[5]]+ML+5))," ",""))))-1,LEN(Table_Quantities[[#This Row],[Pay Item Description]]))</f>
        <v>22</v>
      </c>
      <c r="AM151" s="195" t="str">
        <f>TRIM(MID(Table_Quantities[[#This Row],[Pay Item Description]],1,(Table_Quantities[[#This Row],[1]])))</f>
        <v>Aggregate</v>
      </c>
      <c r="AN151" s="195" t="str">
        <f>TRIM(MID(Table_Quantities[[#This Row],[Pay Item Description]],Table_Quantities[[#This Row],[1]]+1,(Table_Quantities[[#This Row],[2]]-Table_Quantities[[#This Row],[1]])))</f>
        <v>Base, 4 inch</v>
      </c>
      <c r="AO151" s="195" t="str">
        <f>TRIM(MID(Table_Quantities[[#This Row],[Pay Item Description]],Table_Quantities[[#This Row],[2]]+1,(Table_Quantities[[#This Row],[3]]-Table_Quantities[[#This Row],[2]])))</f>
        <v/>
      </c>
      <c r="AP151" s="195" t="str">
        <f>TRIM(MID(Table_Quantities[[#This Row],[Pay Item Description]],Table_Quantities[[#This Row],[3]]+1,(Table_Quantities[[#This Row],[4]]-Table_Quantities[[#This Row],[3]])))</f>
        <v/>
      </c>
      <c r="AQ151" s="195" t="str">
        <f>TRIM(MID(Table_Quantities[[#This Row],[Pay Item Description]],Table_Quantities[[#This Row],[4]]+1,(Table_Quantities[[#This Row],[5]]-Table_Quantities[[#This Row],[4]])))</f>
        <v/>
      </c>
      <c r="AR151" s="195" t="str">
        <f>TRIM(MID(Table_Quantities[[#This Row],[Pay Item Description]],Table_Quantities[[#This Row],[5]]+1,(Table_Quantities[[#This Row],[6]]-Table_Quantities[[#This Row],[5]])))</f>
        <v/>
      </c>
      <c r="AS151" s="195">
        <f>IF(ISBLANK(Table_Quantities[[#This Row],[Funding Code]]),"",INDEX(Table_Funding[#Data],MATCH(Table_Quantities[[#This Row],[Funding Code]],Table_Funding[Funding Code],0),MATCH("Bridge Number",Table_Funding[#Headers],0)))</f>
        <v>0</v>
      </c>
      <c r="AT151"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4 inch</v>
      </c>
      <c r="AU151" s="197"/>
      <c r="AV151" s="197"/>
      <c r="AW151" s="204"/>
      <c r="AX151" s="204"/>
      <c r="AY151" s="204"/>
    </row>
    <row r="152" spans="1:51" s="10" customFormat="1" hidden="1" x14ac:dyDescent="0.25">
      <c r="A152" s="245"/>
      <c r="B152" s="132" t="s">
        <v>7944</v>
      </c>
      <c r="C152" s="200" t="s">
        <v>14679</v>
      </c>
      <c r="D152" s="65"/>
      <c r="E152" s="66"/>
      <c r="F152" s="66"/>
      <c r="G152" s="65"/>
      <c r="H152" s="161" t="str">
        <f>IF(ISBLANK(Table_Quantities[[#This Row],[Pay Item]]),"",INDEX(Table_PayItems[],MATCH(Table_Quantities[[#This Row],[Pay Item]],Table_PayItems[Concentrated Name],0),ITEM_NO))</f>
        <v>3020010</v>
      </c>
      <c r="I152" s="201" t="s">
        <v>14683</v>
      </c>
      <c r="J152" s="254"/>
      <c r="K152" s="202">
        <v>458</v>
      </c>
      <c r="L152" s="193" t="str">
        <f>IF(ISBLANK(Table_Quantities[[#This Row],[Pay Item]]),"",INDEX(Table_PayItems[#Data],MATCH(Table_Quantities[[#This Row],[Pay Item]],Table_PayItems[Concentrated Name],0),ITEM_UNITS))</f>
        <v>Syd</v>
      </c>
      <c r="M152" s="166"/>
      <c r="N152" s="194" t="str">
        <f>IF(AND(Table_Quantities[[#This Row],[Unit Price]]&gt;0,NOT(ISBLANK(Table_Quantities[[#This Row],[QuantityCalc]]))),Table_Quantities[[#This Row],[QuantityCalc]]*Table_Quantities[[#This Row],[Unit Price]],"")</f>
        <v/>
      </c>
      <c r="O152" s="194" t="str">
        <f>IF(OR(ISBLANK(Table_Quantities[[#This Row],[Funding Code]]),ISBLANK(Table_Quantities[[#This Row],[BreakdownID]])),"",Table_Quantities[[#This Row],[Funding Code]]&amp;" - "&amp;Table_Quantities[[#This Row],[BreakdownID]])</f>
        <v>123456 - 0001 - M-60_CON_006</v>
      </c>
      <c r="P152" s="194">
        <v>148</v>
      </c>
      <c r="Q152" s="194" t="str">
        <f>IF(ISBLANK(Table_Quantities[[#This Row],[Funding Code]]),"","JN "&amp;INDEX(Table_Funding[#Data],MATCH(Table_Quantities[[#This Row],[Funding Code]],Table_Funding[Funding Code],0),2))</f>
        <v>JN 123456</v>
      </c>
      <c r="R152" s="195" t="str">
        <f>IF(ISBLANK(Table_Quantities[[#This Row],[Pay Item]]),"",INDEX(Table_PayItems[#Data],MATCH(Table_Quantities[[#This Row],[Pay Item]],Table_PayItems[Concentrated Name],0),ITEM_SSSP))</f>
        <v>902C</v>
      </c>
      <c r="S152" s="201"/>
      <c r="T152" s="200"/>
      <c r="U152" s="200"/>
      <c r="V152" s="193">
        <v>458</v>
      </c>
      <c r="W152" s="195" t="str">
        <f>IF(ISBLANK(Table_Quantities[[#This Row],[Pay Item]]),"",INDEX(Table_PayItems[#Data],MATCH(Table_Quantities[[#This Row],[Pay Item]],Table_PayItems[Concentrated Name],0),ITEM_DESCRIPTION))</f>
        <v>Aggregate Base, 4 inch</v>
      </c>
      <c r="X152" s="195" t="str">
        <f>IF(Table_Quantities[[#This Row],[Supplementary Description]]="","",IF(LEN(Table_Quantities[[#This Row],[Supplementary Description]])&gt;40, LEFT(Table_Quantities[[#This Row],[Supplementary Description]],40), Table_Quantities[[#This Row],[Supplementary Description]]))</f>
        <v/>
      </c>
      <c r="Y152" s="200" t="str">
        <f>IF(LEN(Table_Quantities[[#This Row],[Supplementary Description]])&gt;40, RIGHT(Table_Quantities[[#This Row],[Supplementary Description]],LEN(Table_Quantities[[#This Row],[Supplementary Description]])-40), "")</f>
        <v/>
      </c>
      <c r="Z152"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M-60_CON_006</v>
      </c>
      <c r="AA152"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9351</v>
      </c>
      <c r="AB152" s="195" t="str">
        <f>IF(MID(Table_Quantities[Item No.],4,1)="7",Table_Quantities[[#This Row],[Supplemental1]]&amp;Table_Quantities[[#This Row],[Supplemental2]],Table_Quantities[[#This Row],[Description]])</f>
        <v>Aggregate Base, 4 inch</v>
      </c>
      <c r="AC152"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3</v>
      </c>
      <c r="AD152" s="195" t="str">
        <f>IF(ISBLANK(Table_Quantities[[#This Row],[Funding Code]]),"",RIGHT(Table_Quantities[[#This Row],[Funding Code]],4))</f>
        <v>0001</v>
      </c>
      <c r="AE152" s="195" t="str">
        <f>IF(ISBLANK(Table_Quantities[[#This Row],[Funding Code]]),"","CAT "&amp;Table_Quantities[[#This Row],[Category]])</f>
        <v>CAT 0001</v>
      </c>
      <c r="AF152"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52" s="195">
        <f>IFERROR(FIND("%%",SUBSTITUTE(Table_Quantities[[#This Row],[Pay Item Description]]," ","%%",ML-LEN(SUBSTITUTE(LEFT(Table_Quantities[[#This Row],[Pay Item Description]],ML)," ","")))),LEN(Table_Quantities[[#This Row],[Pay Item Description]]))</f>
        <v>10</v>
      </c>
      <c r="AH152" s="195">
        <f>IFERROR(FIND("%%",SUBSTITUTE(Table_Quantities[[#This Row],[Pay Item Description]]," ","%%",Table_Quantities[[#This Row],[1]]+ML+1-LEN(SUBSTITUTE(LEFT(Table_Quantities[[#This Row],[Pay Item Description]],(Table_Quantities[[#This Row],[1]]+ML+1))," ",""))))-1,LEN(Table_Quantities[[#This Row],[Pay Item Description]]))</f>
        <v>22</v>
      </c>
      <c r="AI152" s="195">
        <f>IFERROR(FIND("%%",SUBSTITUTE(Table_Quantities[[#This Row],[Pay Item Description]]," ","%%",Table_Quantities[[#This Row],[2]]+ML+2-LEN(SUBSTITUTE(LEFT(Table_Quantities[[#This Row],[Pay Item Description]],(Table_Quantities[[#This Row],[2]]+ML+2))," ",""))))-1,LEN(Table_Quantities[[#This Row],[Pay Item Description]]))</f>
        <v>22</v>
      </c>
      <c r="AJ152" s="195">
        <f>IFERROR(FIND("%%",SUBSTITUTE(Table_Quantities[[#This Row],[Pay Item Description]]," ","%%",Table_Quantities[[#This Row],[3]]+ML+3-LEN(SUBSTITUTE(LEFT(Table_Quantities[[#This Row],[Pay Item Description]],(Table_Quantities[[#This Row],[3]]+ML+3))," ",""))))-1,LEN(Table_Quantities[[#This Row],[Pay Item Description]]))</f>
        <v>22</v>
      </c>
      <c r="AK152" s="195">
        <f>IFERROR(FIND("%%",SUBSTITUTE(Table_Quantities[[#This Row],[Pay Item Description]]," ","%%",Table_Quantities[[#This Row],[4]]+ML+4-LEN(SUBSTITUTE(LEFT(Table_Quantities[[#This Row],[Pay Item Description]],(Table_Quantities[[#This Row],[4]]+ML+4))," ",""))))-1,LEN(Table_Quantities[[#This Row],[Pay Item Description]]))</f>
        <v>22</v>
      </c>
      <c r="AL152" s="195">
        <f>IFERROR(FIND("%%",SUBSTITUTE(Table_Quantities[[#This Row],[Pay Item Description]]," ","%%",Table_Quantities[[#This Row],[5]]+ML+5-LEN(SUBSTITUTE(LEFT(Table_Quantities[[#This Row],[Pay Item Description]],(Table_Quantities[[#This Row],[5]]+ML+5))," ",""))))-1,LEN(Table_Quantities[[#This Row],[Pay Item Description]]))</f>
        <v>22</v>
      </c>
      <c r="AM152" s="195" t="str">
        <f>TRIM(MID(Table_Quantities[[#This Row],[Pay Item Description]],1,(Table_Quantities[[#This Row],[1]])))</f>
        <v>Aggregate</v>
      </c>
      <c r="AN152" s="195" t="str">
        <f>TRIM(MID(Table_Quantities[[#This Row],[Pay Item Description]],Table_Quantities[[#This Row],[1]]+1,(Table_Quantities[[#This Row],[2]]-Table_Quantities[[#This Row],[1]])))</f>
        <v>Base, 4 inch</v>
      </c>
      <c r="AO152" s="195" t="str">
        <f>TRIM(MID(Table_Quantities[[#This Row],[Pay Item Description]],Table_Quantities[[#This Row],[2]]+1,(Table_Quantities[[#This Row],[3]]-Table_Quantities[[#This Row],[2]])))</f>
        <v/>
      </c>
      <c r="AP152" s="195" t="str">
        <f>TRIM(MID(Table_Quantities[[#This Row],[Pay Item Description]],Table_Quantities[[#This Row],[3]]+1,(Table_Quantities[[#This Row],[4]]-Table_Quantities[[#This Row],[3]])))</f>
        <v/>
      </c>
      <c r="AQ152" s="195" t="str">
        <f>TRIM(MID(Table_Quantities[[#This Row],[Pay Item Description]],Table_Quantities[[#This Row],[4]]+1,(Table_Quantities[[#This Row],[5]]-Table_Quantities[[#This Row],[4]])))</f>
        <v/>
      </c>
      <c r="AR152" s="195" t="str">
        <f>TRIM(MID(Table_Quantities[[#This Row],[Pay Item Description]],Table_Quantities[[#This Row],[5]]+1,(Table_Quantities[[#This Row],[6]]-Table_Quantities[[#This Row],[5]])))</f>
        <v/>
      </c>
      <c r="AS152" s="195">
        <f>IF(ISBLANK(Table_Quantities[[#This Row],[Funding Code]]),"",INDEX(Table_Funding[#Data],MATCH(Table_Quantities[[#This Row],[Funding Code]],Table_Funding[Funding Code],0),MATCH("Bridge Number",Table_Funding[#Headers],0)))</f>
        <v>0</v>
      </c>
      <c r="AT152"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4 inch</v>
      </c>
      <c r="AU152" s="197"/>
      <c r="AV152" s="197"/>
      <c r="AW152" s="204"/>
      <c r="AX152" s="204"/>
      <c r="AY152" s="204"/>
    </row>
    <row r="153" spans="1:51" s="10" customFormat="1" hidden="1" x14ac:dyDescent="0.25">
      <c r="A153" s="245"/>
      <c r="B153" s="132" t="s">
        <v>7944</v>
      </c>
      <c r="C153" s="200" t="s">
        <v>7946</v>
      </c>
      <c r="D153" s="65"/>
      <c r="E153" s="66"/>
      <c r="F153" s="66"/>
      <c r="G153" s="65"/>
      <c r="H153" s="161" t="str">
        <f>IF(ISBLANK(Table_Quantities[[#This Row],[Pay Item]]),"",INDEX(Table_PayItems[],MATCH(Table_Quantities[[#This Row],[Pay Item]],Table_PayItems[Concentrated Name],0),ITEM_NO))</f>
        <v>3020010</v>
      </c>
      <c r="I153" s="201" t="s">
        <v>14683</v>
      </c>
      <c r="J153" s="254"/>
      <c r="K153" s="202">
        <v>231</v>
      </c>
      <c r="L153" s="193" t="str">
        <f>IF(ISBLANK(Table_Quantities[[#This Row],[Pay Item]]),"",INDEX(Table_PayItems[#Data],MATCH(Table_Quantities[[#This Row],[Pay Item]],Table_PayItems[Concentrated Name],0),ITEM_UNITS))</f>
        <v>Syd</v>
      </c>
      <c r="M153" s="166"/>
      <c r="N153" s="194" t="str">
        <f>IF(AND(Table_Quantities[[#This Row],[Unit Price]]&gt;0,NOT(ISBLANK(Table_Quantities[[#This Row],[QuantityCalc]]))),Table_Quantities[[#This Row],[QuantityCalc]]*Table_Quantities[[#This Row],[Unit Price]],"")</f>
        <v/>
      </c>
      <c r="O153" s="194" t="str">
        <f>IF(OR(ISBLANK(Table_Quantities[[#This Row],[Funding Code]]),ISBLANK(Table_Quantities[[#This Row],[BreakdownID]])),"",Table_Quantities[[#This Row],[Funding Code]]&amp;" - "&amp;Table_Quantities[[#This Row],[BreakdownID]])</f>
        <v>123456 - 0001 - 30</v>
      </c>
      <c r="P153" s="194">
        <v>149</v>
      </c>
      <c r="Q153" s="194" t="str">
        <f>IF(ISBLANK(Table_Quantities[[#This Row],[Funding Code]]),"","JN "&amp;INDEX(Table_Funding[#Data],MATCH(Table_Quantities[[#This Row],[Funding Code]],Table_Funding[Funding Code],0),2))</f>
        <v>JN 123456</v>
      </c>
      <c r="R153" s="195" t="str">
        <f>IF(ISBLANK(Table_Quantities[[#This Row],[Pay Item]]),"",INDEX(Table_PayItems[#Data],MATCH(Table_Quantities[[#This Row],[Pay Item]],Table_PayItems[Concentrated Name],0),ITEM_SSSP))</f>
        <v>902C</v>
      </c>
      <c r="S153" s="201"/>
      <c r="T153" s="200"/>
      <c r="U153" s="200"/>
      <c r="V153" s="193">
        <v>231</v>
      </c>
      <c r="W153" s="195" t="str">
        <f>IF(ISBLANK(Table_Quantities[[#This Row],[Pay Item]]),"",INDEX(Table_PayItems[#Data],MATCH(Table_Quantities[[#This Row],[Pay Item]],Table_PayItems[Concentrated Name],0),ITEM_DESCRIPTION))</f>
        <v>Aggregate Base, 4 inch</v>
      </c>
      <c r="X153" s="195" t="str">
        <f>IF(Table_Quantities[[#This Row],[Supplementary Description]]="","",IF(LEN(Table_Quantities[[#This Row],[Supplementary Description]])&gt;40, LEFT(Table_Quantities[[#This Row],[Supplementary Description]],40), Table_Quantities[[#This Row],[Supplementary Description]]))</f>
        <v/>
      </c>
      <c r="Y153" s="200" t="str">
        <f>IF(LEN(Table_Quantities[[#This Row],[Supplementary Description]])&gt;40, RIGHT(Table_Quantities[[#This Row],[Supplementary Description]],LEN(Table_Quantities[[#This Row],[Supplementary Description]])-40), "")</f>
        <v/>
      </c>
      <c r="Z153"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30</v>
      </c>
      <c r="AA153"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9351</v>
      </c>
      <c r="AB153" s="195" t="str">
        <f>IF(MID(Table_Quantities[Item No.],4,1)="7",Table_Quantities[[#This Row],[Supplemental1]]&amp;Table_Quantities[[#This Row],[Supplemental2]],Table_Quantities[[#This Row],[Description]])</f>
        <v>Aggregate Base, 4 inch</v>
      </c>
      <c r="AC153"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4</v>
      </c>
      <c r="AD153" s="195" t="str">
        <f>IF(ISBLANK(Table_Quantities[[#This Row],[Funding Code]]),"",RIGHT(Table_Quantities[[#This Row],[Funding Code]],4))</f>
        <v>0001</v>
      </c>
      <c r="AE153" s="195" t="str">
        <f>IF(ISBLANK(Table_Quantities[[#This Row],[Funding Code]]),"","CAT "&amp;Table_Quantities[[#This Row],[Category]])</f>
        <v>CAT 0001</v>
      </c>
      <c r="AF153"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53" s="195">
        <f>IFERROR(FIND("%%",SUBSTITUTE(Table_Quantities[[#This Row],[Pay Item Description]]," ","%%",ML-LEN(SUBSTITUTE(LEFT(Table_Quantities[[#This Row],[Pay Item Description]],ML)," ","")))),LEN(Table_Quantities[[#This Row],[Pay Item Description]]))</f>
        <v>10</v>
      </c>
      <c r="AH153" s="195">
        <f>IFERROR(FIND("%%",SUBSTITUTE(Table_Quantities[[#This Row],[Pay Item Description]]," ","%%",Table_Quantities[[#This Row],[1]]+ML+1-LEN(SUBSTITUTE(LEFT(Table_Quantities[[#This Row],[Pay Item Description]],(Table_Quantities[[#This Row],[1]]+ML+1))," ",""))))-1,LEN(Table_Quantities[[#This Row],[Pay Item Description]]))</f>
        <v>22</v>
      </c>
      <c r="AI153" s="195">
        <f>IFERROR(FIND("%%",SUBSTITUTE(Table_Quantities[[#This Row],[Pay Item Description]]," ","%%",Table_Quantities[[#This Row],[2]]+ML+2-LEN(SUBSTITUTE(LEFT(Table_Quantities[[#This Row],[Pay Item Description]],(Table_Quantities[[#This Row],[2]]+ML+2))," ",""))))-1,LEN(Table_Quantities[[#This Row],[Pay Item Description]]))</f>
        <v>22</v>
      </c>
      <c r="AJ153" s="195">
        <f>IFERROR(FIND("%%",SUBSTITUTE(Table_Quantities[[#This Row],[Pay Item Description]]," ","%%",Table_Quantities[[#This Row],[3]]+ML+3-LEN(SUBSTITUTE(LEFT(Table_Quantities[[#This Row],[Pay Item Description]],(Table_Quantities[[#This Row],[3]]+ML+3))," ",""))))-1,LEN(Table_Quantities[[#This Row],[Pay Item Description]]))</f>
        <v>22</v>
      </c>
      <c r="AK153" s="195">
        <f>IFERROR(FIND("%%",SUBSTITUTE(Table_Quantities[[#This Row],[Pay Item Description]]," ","%%",Table_Quantities[[#This Row],[4]]+ML+4-LEN(SUBSTITUTE(LEFT(Table_Quantities[[#This Row],[Pay Item Description]],(Table_Quantities[[#This Row],[4]]+ML+4))," ",""))))-1,LEN(Table_Quantities[[#This Row],[Pay Item Description]]))</f>
        <v>22</v>
      </c>
      <c r="AL153" s="195">
        <f>IFERROR(FIND("%%",SUBSTITUTE(Table_Quantities[[#This Row],[Pay Item Description]]," ","%%",Table_Quantities[[#This Row],[5]]+ML+5-LEN(SUBSTITUTE(LEFT(Table_Quantities[[#This Row],[Pay Item Description]],(Table_Quantities[[#This Row],[5]]+ML+5))," ",""))))-1,LEN(Table_Quantities[[#This Row],[Pay Item Description]]))</f>
        <v>22</v>
      </c>
      <c r="AM153" s="195" t="str">
        <f>TRIM(MID(Table_Quantities[[#This Row],[Pay Item Description]],1,(Table_Quantities[[#This Row],[1]])))</f>
        <v>Aggregate</v>
      </c>
      <c r="AN153" s="195" t="str">
        <f>TRIM(MID(Table_Quantities[[#This Row],[Pay Item Description]],Table_Quantities[[#This Row],[1]]+1,(Table_Quantities[[#This Row],[2]]-Table_Quantities[[#This Row],[1]])))</f>
        <v>Base, 4 inch</v>
      </c>
      <c r="AO153" s="195" t="str">
        <f>TRIM(MID(Table_Quantities[[#This Row],[Pay Item Description]],Table_Quantities[[#This Row],[2]]+1,(Table_Quantities[[#This Row],[3]]-Table_Quantities[[#This Row],[2]])))</f>
        <v/>
      </c>
      <c r="AP153" s="195" t="str">
        <f>TRIM(MID(Table_Quantities[[#This Row],[Pay Item Description]],Table_Quantities[[#This Row],[3]]+1,(Table_Quantities[[#This Row],[4]]-Table_Quantities[[#This Row],[3]])))</f>
        <v/>
      </c>
      <c r="AQ153" s="195" t="str">
        <f>TRIM(MID(Table_Quantities[[#This Row],[Pay Item Description]],Table_Quantities[[#This Row],[4]]+1,(Table_Quantities[[#This Row],[5]]-Table_Quantities[[#This Row],[4]])))</f>
        <v/>
      </c>
      <c r="AR153" s="195" t="str">
        <f>TRIM(MID(Table_Quantities[[#This Row],[Pay Item Description]],Table_Quantities[[#This Row],[5]]+1,(Table_Quantities[[#This Row],[6]]-Table_Quantities[[#This Row],[5]])))</f>
        <v/>
      </c>
      <c r="AS153" s="195">
        <f>IF(ISBLANK(Table_Quantities[[#This Row],[Funding Code]]),"",INDEX(Table_Funding[#Data],MATCH(Table_Quantities[[#This Row],[Funding Code]],Table_Funding[Funding Code],0),MATCH("Bridge Number",Table_Funding[#Headers],0)))</f>
        <v>0</v>
      </c>
      <c r="AT153"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4 inch</v>
      </c>
      <c r="AU153" s="197"/>
      <c r="AV153" s="197"/>
      <c r="AW153" s="204"/>
      <c r="AX153" s="204"/>
      <c r="AY153" s="204"/>
    </row>
    <row r="154" spans="1:51" s="10" customFormat="1" hidden="1" x14ac:dyDescent="0.25">
      <c r="A154" s="245"/>
      <c r="B154" s="132" t="s">
        <v>7944</v>
      </c>
      <c r="C154" s="200" t="s">
        <v>14716</v>
      </c>
      <c r="D154" s="65"/>
      <c r="E154" s="66"/>
      <c r="F154" s="66"/>
      <c r="G154" s="65"/>
      <c r="H154" s="161" t="str">
        <f>IF(ISBLANK(Table_Quantities[[#This Row],[Pay Item]]),"",INDEX(Table_PayItems[],MATCH(Table_Quantities[[#This Row],[Pay Item]],Table_PayItems[Concentrated Name],0),ITEM_NO))</f>
        <v>3020010</v>
      </c>
      <c r="I154" s="201" t="s">
        <v>14683</v>
      </c>
      <c r="J154" s="254"/>
      <c r="K154" s="202">
        <v>235</v>
      </c>
      <c r="L154" s="193" t="str">
        <f>IF(ISBLANK(Table_Quantities[[#This Row],[Pay Item]]),"",INDEX(Table_PayItems[#Data],MATCH(Table_Quantities[[#This Row],[Pay Item]],Table_PayItems[Concentrated Name],0),ITEM_UNITS))</f>
        <v>Syd</v>
      </c>
      <c r="M154" s="166"/>
      <c r="N154" s="194" t="str">
        <f>IF(AND(Table_Quantities[[#This Row],[Unit Price]]&gt;0,NOT(ISBLANK(Table_Quantities[[#This Row],[QuantityCalc]]))),Table_Quantities[[#This Row],[QuantityCalc]]*Table_Quantities[[#This Row],[Unit Price]],"")</f>
        <v/>
      </c>
      <c r="O154" s="194" t="str">
        <f>IF(OR(ISBLANK(Table_Quantities[[#This Row],[Funding Code]]),ISBLANK(Table_Quantities[[#This Row],[BreakdownID]])),"",Table_Quantities[[#This Row],[Funding Code]]&amp;" - "&amp;Table_Quantities[[#This Row],[BreakdownID]])</f>
        <v>123456 - 0001 - US23_CON_005</v>
      </c>
      <c r="P154" s="194">
        <v>150</v>
      </c>
      <c r="Q154" s="194" t="str">
        <f>IF(ISBLANK(Table_Quantities[[#This Row],[Funding Code]]),"","JN "&amp;INDEX(Table_Funding[#Data],MATCH(Table_Quantities[[#This Row],[Funding Code]],Table_Funding[Funding Code],0),2))</f>
        <v>JN 123456</v>
      </c>
      <c r="R154" s="195" t="str">
        <f>IF(ISBLANK(Table_Quantities[[#This Row],[Pay Item]]),"",INDEX(Table_PayItems[#Data],MATCH(Table_Quantities[[#This Row],[Pay Item]],Table_PayItems[Concentrated Name],0),ITEM_SSSP))</f>
        <v>902C</v>
      </c>
      <c r="S154" s="201"/>
      <c r="T154" s="200"/>
      <c r="U154" s="200"/>
      <c r="V154" s="193">
        <v>235</v>
      </c>
      <c r="W154" s="195" t="str">
        <f>IF(ISBLANK(Table_Quantities[[#This Row],[Pay Item]]),"",INDEX(Table_PayItems[#Data],MATCH(Table_Quantities[[#This Row],[Pay Item]],Table_PayItems[Concentrated Name],0),ITEM_DESCRIPTION))</f>
        <v>Aggregate Base, 4 inch</v>
      </c>
      <c r="X154" s="195" t="str">
        <f>IF(Table_Quantities[[#This Row],[Supplementary Description]]="","",IF(LEN(Table_Quantities[[#This Row],[Supplementary Description]])&gt;40, LEFT(Table_Quantities[[#This Row],[Supplementary Description]],40), Table_Quantities[[#This Row],[Supplementary Description]]))</f>
        <v/>
      </c>
      <c r="Y154" s="200" t="str">
        <f>IF(LEN(Table_Quantities[[#This Row],[Supplementary Description]])&gt;40, RIGHT(Table_Quantities[[#This Row],[Supplementary Description]],LEN(Table_Quantities[[#This Row],[Supplementary Description]])-40), "")</f>
        <v/>
      </c>
      <c r="Z154"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US23_CON_005</v>
      </c>
      <c r="AA154"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9351</v>
      </c>
      <c r="AB154" s="195" t="str">
        <f>IF(MID(Table_Quantities[Item No.],4,1)="7",Table_Quantities[[#This Row],[Supplemental1]]&amp;Table_Quantities[[#This Row],[Supplemental2]],Table_Quantities[[#This Row],[Description]])</f>
        <v>Aggregate Base, 4 inch</v>
      </c>
      <c r="AC154"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5</v>
      </c>
      <c r="AD154" s="195" t="str">
        <f>IF(ISBLANK(Table_Quantities[[#This Row],[Funding Code]]),"",RIGHT(Table_Quantities[[#This Row],[Funding Code]],4))</f>
        <v>0001</v>
      </c>
      <c r="AE154" s="195" t="str">
        <f>IF(ISBLANK(Table_Quantities[[#This Row],[Funding Code]]),"","CAT "&amp;Table_Quantities[[#This Row],[Category]])</f>
        <v>CAT 0001</v>
      </c>
      <c r="AF154"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54" s="195">
        <f>IFERROR(FIND("%%",SUBSTITUTE(Table_Quantities[[#This Row],[Pay Item Description]]," ","%%",ML-LEN(SUBSTITUTE(LEFT(Table_Quantities[[#This Row],[Pay Item Description]],ML)," ","")))),LEN(Table_Quantities[[#This Row],[Pay Item Description]]))</f>
        <v>10</v>
      </c>
      <c r="AH154" s="195">
        <f>IFERROR(FIND("%%",SUBSTITUTE(Table_Quantities[[#This Row],[Pay Item Description]]," ","%%",Table_Quantities[[#This Row],[1]]+ML+1-LEN(SUBSTITUTE(LEFT(Table_Quantities[[#This Row],[Pay Item Description]],(Table_Quantities[[#This Row],[1]]+ML+1))," ",""))))-1,LEN(Table_Quantities[[#This Row],[Pay Item Description]]))</f>
        <v>22</v>
      </c>
      <c r="AI154" s="195">
        <f>IFERROR(FIND("%%",SUBSTITUTE(Table_Quantities[[#This Row],[Pay Item Description]]," ","%%",Table_Quantities[[#This Row],[2]]+ML+2-LEN(SUBSTITUTE(LEFT(Table_Quantities[[#This Row],[Pay Item Description]],(Table_Quantities[[#This Row],[2]]+ML+2))," ",""))))-1,LEN(Table_Quantities[[#This Row],[Pay Item Description]]))</f>
        <v>22</v>
      </c>
      <c r="AJ154" s="195">
        <f>IFERROR(FIND("%%",SUBSTITUTE(Table_Quantities[[#This Row],[Pay Item Description]]," ","%%",Table_Quantities[[#This Row],[3]]+ML+3-LEN(SUBSTITUTE(LEFT(Table_Quantities[[#This Row],[Pay Item Description]],(Table_Quantities[[#This Row],[3]]+ML+3))," ",""))))-1,LEN(Table_Quantities[[#This Row],[Pay Item Description]]))</f>
        <v>22</v>
      </c>
      <c r="AK154" s="195">
        <f>IFERROR(FIND("%%",SUBSTITUTE(Table_Quantities[[#This Row],[Pay Item Description]]," ","%%",Table_Quantities[[#This Row],[4]]+ML+4-LEN(SUBSTITUTE(LEFT(Table_Quantities[[#This Row],[Pay Item Description]],(Table_Quantities[[#This Row],[4]]+ML+4))," ",""))))-1,LEN(Table_Quantities[[#This Row],[Pay Item Description]]))</f>
        <v>22</v>
      </c>
      <c r="AL154" s="195">
        <f>IFERROR(FIND("%%",SUBSTITUTE(Table_Quantities[[#This Row],[Pay Item Description]]," ","%%",Table_Quantities[[#This Row],[5]]+ML+5-LEN(SUBSTITUTE(LEFT(Table_Quantities[[#This Row],[Pay Item Description]],(Table_Quantities[[#This Row],[5]]+ML+5))," ",""))))-1,LEN(Table_Quantities[[#This Row],[Pay Item Description]]))</f>
        <v>22</v>
      </c>
      <c r="AM154" s="195" t="str">
        <f>TRIM(MID(Table_Quantities[[#This Row],[Pay Item Description]],1,(Table_Quantities[[#This Row],[1]])))</f>
        <v>Aggregate</v>
      </c>
      <c r="AN154" s="195" t="str">
        <f>TRIM(MID(Table_Quantities[[#This Row],[Pay Item Description]],Table_Quantities[[#This Row],[1]]+1,(Table_Quantities[[#This Row],[2]]-Table_Quantities[[#This Row],[1]])))</f>
        <v>Base, 4 inch</v>
      </c>
      <c r="AO154" s="195" t="str">
        <f>TRIM(MID(Table_Quantities[[#This Row],[Pay Item Description]],Table_Quantities[[#This Row],[2]]+1,(Table_Quantities[[#This Row],[3]]-Table_Quantities[[#This Row],[2]])))</f>
        <v/>
      </c>
      <c r="AP154" s="195" t="str">
        <f>TRIM(MID(Table_Quantities[[#This Row],[Pay Item Description]],Table_Quantities[[#This Row],[3]]+1,(Table_Quantities[[#This Row],[4]]-Table_Quantities[[#This Row],[3]])))</f>
        <v/>
      </c>
      <c r="AQ154" s="195" t="str">
        <f>TRIM(MID(Table_Quantities[[#This Row],[Pay Item Description]],Table_Quantities[[#This Row],[4]]+1,(Table_Quantities[[#This Row],[5]]-Table_Quantities[[#This Row],[4]])))</f>
        <v/>
      </c>
      <c r="AR154" s="195" t="str">
        <f>TRIM(MID(Table_Quantities[[#This Row],[Pay Item Description]],Table_Quantities[[#This Row],[5]]+1,(Table_Quantities[[#This Row],[6]]-Table_Quantities[[#This Row],[5]])))</f>
        <v/>
      </c>
      <c r="AS154" s="195">
        <f>IF(ISBLANK(Table_Quantities[[#This Row],[Funding Code]]),"",INDEX(Table_Funding[#Data],MATCH(Table_Quantities[[#This Row],[Funding Code]],Table_Funding[Funding Code],0),MATCH("Bridge Number",Table_Funding[#Headers],0)))</f>
        <v>0</v>
      </c>
      <c r="AT154"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4 inch</v>
      </c>
      <c r="AU154" s="197"/>
      <c r="AV154" s="197"/>
      <c r="AW154" s="204"/>
      <c r="AX154" s="204"/>
      <c r="AY154" s="204"/>
    </row>
    <row r="155" spans="1:51" s="10" customFormat="1" hidden="1" x14ac:dyDescent="0.25">
      <c r="A155" s="245"/>
      <c r="B155" s="132" t="s">
        <v>7944</v>
      </c>
      <c r="C155" s="200" t="s">
        <v>14714</v>
      </c>
      <c r="D155" s="65" t="s">
        <v>14576</v>
      </c>
      <c r="E155" s="66" t="s">
        <v>14576</v>
      </c>
      <c r="F155" s="66" t="s">
        <v>14696</v>
      </c>
      <c r="G155" s="65"/>
      <c r="H155" s="161" t="str">
        <f>IF(ISBLANK(Table_Quantities[[#This Row],[Pay Item]]),"",INDEX(Table_PayItems[],MATCH(Table_Quantities[[#This Row],[Pay Item]],Table_PayItems[Concentrated Name],0),ITEM_NO))</f>
        <v>4010012</v>
      </c>
      <c r="I155" s="201" t="s">
        <v>14691</v>
      </c>
      <c r="J155" s="254"/>
      <c r="K155" s="202">
        <v>1</v>
      </c>
      <c r="L155" s="193" t="str">
        <f>IF(ISBLANK(Table_Quantities[[#This Row],[Pay Item]]),"",INDEX(Table_PayItems[#Data],MATCH(Table_Quantities[[#This Row],[Pay Item]],Table_PayItems[Concentrated Name],0),ITEM_UNITS))</f>
        <v>Ea</v>
      </c>
      <c r="M155" s="166"/>
      <c r="N155" s="194" t="str">
        <f>IF(AND(Table_Quantities[[#This Row],[Unit Price]]&gt;0,NOT(ISBLANK(Table_Quantities[[#This Row],[QuantityCalc]]))),Table_Quantities[[#This Row],[QuantityCalc]]*Table_Quantities[[#This Row],[Unit Price]],"")</f>
        <v/>
      </c>
      <c r="O155" s="194" t="str">
        <f>IF(OR(ISBLANK(Table_Quantities[[#This Row],[Funding Code]]),ISBLANK(Table_Quantities[[#This Row],[BreakdownID]])),"",Table_Quantities[[#This Row],[Funding Code]]&amp;" - "&amp;Table_Quantities[[#This Row],[BreakdownID]])</f>
        <v>123456 - 0001 - 80</v>
      </c>
      <c r="P155" s="194">
        <v>151</v>
      </c>
      <c r="Q155" s="194" t="str">
        <f>IF(ISBLANK(Table_Quantities[[#This Row],[Funding Code]]),"","JN "&amp;INDEX(Table_Funding[#Data],MATCH(Table_Quantities[[#This Row],[Funding Code]],Table_Funding[Funding Code],0),2))</f>
        <v>JN 123456</v>
      </c>
      <c r="R155" s="195" t="str">
        <f>IF(ISBLANK(Table_Quantities[[#This Row],[Pay Item]]),"",INDEX(Table_PayItems[#Data],MATCH(Table_Quantities[[#This Row],[Pay Item]],Table_PayItems[Concentrated Name],0),ITEM_SSSP))</f>
        <v>401B, C</v>
      </c>
      <c r="S155" s="201"/>
      <c r="T155" s="200"/>
      <c r="U155" s="200"/>
      <c r="V155" s="193">
        <v>1</v>
      </c>
      <c r="W155" s="195" t="str">
        <f>IF(ISBLANK(Table_Quantities[[#This Row],[Pay Item]]),"",INDEX(Table_PayItems[#Data],MATCH(Table_Quantities[[#This Row],[Pay Item]],Table_PayItems[Concentrated Name],0),ITEM_DESCRIPTION))</f>
        <v>Culv End Sect, 12 inch</v>
      </c>
      <c r="X155" s="195" t="str">
        <f>IF(Table_Quantities[[#This Row],[Supplementary Description]]="","",IF(LEN(Table_Quantities[[#This Row],[Supplementary Description]])&gt;40, LEFT(Table_Quantities[[#This Row],[Supplementary Description]],40), Table_Quantities[[#This Row],[Supplementary Description]]))</f>
        <v/>
      </c>
      <c r="Y155" s="200" t="str">
        <f>IF(LEN(Table_Quantities[[#This Row],[Supplementary Description]])&gt;40, RIGHT(Table_Quantities[[#This Row],[Supplementary Description]],LEN(Table_Quantities[[#This Row],[Supplementary Description]])-40), "")</f>
        <v/>
      </c>
      <c r="Z155"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55"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3</v>
      </c>
      <c r="AB155" s="195" t="str">
        <f>IF(MID(Table_Quantities[Item No.],4,1)="7",Table_Quantities[[#This Row],[Supplemental1]]&amp;Table_Quantities[[#This Row],[Supplemental2]],Table_Quantities[[#This Row],[Description]])</f>
        <v>Culv End Sect, 12 inch</v>
      </c>
      <c r="AC155"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3</v>
      </c>
      <c r="AD155" s="195" t="str">
        <f>IF(ISBLANK(Table_Quantities[[#This Row],[Funding Code]]),"",RIGHT(Table_Quantities[[#This Row],[Funding Code]],4))</f>
        <v>0001</v>
      </c>
      <c r="AE155" s="195" t="str">
        <f>IF(ISBLANK(Table_Quantities[[#This Row],[Funding Code]]),"","CAT "&amp;Table_Quantities[[#This Row],[Category]])</f>
        <v>CAT 0001</v>
      </c>
      <c r="AF155"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55" s="195">
        <f>IFERROR(FIND("%%",SUBSTITUTE(Table_Quantities[[#This Row],[Pay Item Description]]," ","%%",ML-LEN(SUBSTITUTE(LEFT(Table_Quantities[[#This Row],[Pay Item Description]],ML)," ","")))),LEN(Table_Quantities[[#This Row],[Pay Item Description]]))</f>
        <v>15</v>
      </c>
      <c r="AH155" s="195">
        <f>IFERROR(FIND("%%",SUBSTITUTE(Table_Quantities[[#This Row],[Pay Item Description]]," ","%%",Table_Quantities[[#This Row],[1]]+ML+1-LEN(SUBSTITUTE(LEFT(Table_Quantities[[#This Row],[Pay Item Description]],(Table_Quantities[[#This Row],[1]]+ML+1))," ",""))))-1,LEN(Table_Quantities[[#This Row],[Pay Item Description]]))</f>
        <v>22</v>
      </c>
      <c r="AI155" s="195">
        <f>IFERROR(FIND("%%",SUBSTITUTE(Table_Quantities[[#This Row],[Pay Item Description]]," ","%%",Table_Quantities[[#This Row],[2]]+ML+2-LEN(SUBSTITUTE(LEFT(Table_Quantities[[#This Row],[Pay Item Description]],(Table_Quantities[[#This Row],[2]]+ML+2))," ",""))))-1,LEN(Table_Quantities[[#This Row],[Pay Item Description]]))</f>
        <v>22</v>
      </c>
      <c r="AJ155" s="195">
        <f>IFERROR(FIND("%%",SUBSTITUTE(Table_Quantities[[#This Row],[Pay Item Description]]," ","%%",Table_Quantities[[#This Row],[3]]+ML+3-LEN(SUBSTITUTE(LEFT(Table_Quantities[[#This Row],[Pay Item Description]],(Table_Quantities[[#This Row],[3]]+ML+3))," ",""))))-1,LEN(Table_Quantities[[#This Row],[Pay Item Description]]))</f>
        <v>22</v>
      </c>
      <c r="AK155" s="195">
        <f>IFERROR(FIND("%%",SUBSTITUTE(Table_Quantities[[#This Row],[Pay Item Description]]," ","%%",Table_Quantities[[#This Row],[4]]+ML+4-LEN(SUBSTITUTE(LEFT(Table_Quantities[[#This Row],[Pay Item Description]],(Table_Quantities[[#This Row],[4]]+ML+4))," ",""))))-1,LEN(Table_Quantities[[#This Row],[Pay Item Description]]))</f>
        <v>22</v>
      </c>
      <c r="AL155" s="195">
        <f>IFERROR(FIND("%%",SUBSTITUTE(Table_Quantities[[#This Row],[Pay Item Description]]," ","%%",Table_Quantities[[#This Row],[5]]+ML+5-LEN(SUBSTITUTE(LEFT(Table_Quantities[[#This Row],[Pay Item Description]],(Table_Quantities[[#This Row],[5]]+ML+5))," ",""))))-1,LEN(Table_Quantities[[#This Row],[Pay Item Description]]))</f>
        <v>22</v>
      </c>
      <c r="AM155" s="195" t="str">
        <f>TRIM(MID(Table_Quantities[[#This Row],[Pay Item Description]],1,(Table_Quantities[[#This Row],[1]])))</f>
        <v>Culv End Sect,</v>
      </c>
      <c r="AN155" s="195" t="str">
        <f>TRIM(MID(Table_Quantities[[#This Row],[Pay Item Description]],Table_Quantities[[#This Row],[1]]+1,(Table_Quantities[[#This Row],[2]]-Table_Quantities[[#This Row],[1]])))</f>
        <v>12 inch</v>
      </c>
      <c r="AO155" s="195" t="str">
        <f>TRIM(MID(Table_Quantities[[#This Row],[Pay Item Description]],Table_Quantities[[#This Row],[2]]+1,(Table_Quantities[[#This Row],[3]]-Table_Quantities[[#This Row],[2]])))</f>
        <v/>
      </c>
      <c r="AP155" s="195" t="str">
        <f>TRIM(MID(Table_Quantities[[#This Row],[Pay Item Description]],Table_Quantities[[#This Row],[3]]+1,(Table_Quantities[[#This Row],[4]]-Table_Quantities[[#This Row],[3]])))</f>
        <v/>
      </c>
      <c r="AQ155" s="195" t="str">
        <f>TRIM(MID(Table_Quantities[[#This Row],[Pay Item Description]],Table_Quantities[[#This Row],[4]]+1,(Table_Quantities[[#This Row],[5]]-Table_Quantities[[#This Row],[4]])))</f>
        <v/>
      </c>
      <c r="AR155" s="195" t="str">
        <f>TRIM(MID(Table_Quantities[[#This Row],[Pay Item Description]],Table_Quantities[[#This Row],[5]]+1,(Table_Quantities[[#This Row],[6]]-Table_Quantities[[#This Row],[5]])))</f>
        <v/>
      </c>
      <c r="AS155" s="195">
        <f>IF(ISBLANK(Table_Quantities[[#This Row],[Funding Code]]),"",INDEX(Table_Funding[#Data],MATCH(Table_Quantities[[#This Row],[Funding Code]],Table_Funding[Funding Code],0),MATCH("Bridge Number",Table_Funding[#Headers],0)))</f>
        <v>0</v>
      </c>
      <c r="AT155"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Culv End Sect, 12 inch</v>
      </c>
      <c r="AU155" s="197"/>
      <c r="AV155" s="197"/>
      <c r="AW155" s="204"/>
      <c r="AX155" s="204"/>
      <c r="AY155" s="204"/>
    </row>
    <row r="156" spans="1:51" s="10" customFormat="1" hidden="1" x14ac:dyDescent="0.25">
      <c r="A156" s="245"/>
      <c r="B156" s="132" t="s">
        <v>7944</v>
      </c>
      <c r="C156" s="200" t="s">
        <v>14717</v>
      </c>
      <c r="D156" s="65"/>
      <c r="E156" s="66"/>
      <c r="F156" s="66"/>
      <c r="G156" s="65"/>
      <c r="H156" s="161" t="str">
        <f>IF(ISBLANK(Table_Quantities[[#This Row],[Pay Item]]),"",INDEX(Table_PayItems[],MATCH(Table_Quantities[[#This Row],[Pay Item]],Table_PayItems[Concentrated Name],0),ITEM_NO))</f>
        <v>3020010</v>
      </c>
      <c r="I156" s="201" t="s">
        <v>14683</v>
      </c>
      <c r="J156" s="254"/>
      <c r="K156" s="202">
        <v>805</v>
      </c>
      <c r="L156" s="193" t="str">
        <f>IF(ISBLANK(Table_Quantities[[#This Row],[Pay Item]]),"",INDEX(Table_PayItems[#Data],MATCH(Table_Quantities[[#This Row],[Pay Item]],Table_PayItems[Concentrated Name],0),ITEM_UNITS))</f>
        <v>Syd</v>
      </c>
      <c r="M156" s="166"/>
      <c r="N156" s="194" t="str">
        <f>IF(AND(Table_Quantities[[#This Row],[Unit Price]]&gt;0,NOT(ISBLANK(Table_Quantities[[#This Row],[QuantityCalc]]))),Table_Quantities[[#This Row],[QuantityCalc]]*Table_Quantities[[#This Row],[Unit Price]],"")</f>
        <v/>
      </c>
      <c r="O156" s="194" t="str">
        <f>IF(OR(ISBLANK(Table_Quantities[[#This Row],[Funding Code]]),ISBLANK(Table_Quantities[[#This Row],[BreakdownID]])),"",Table_Quantities[[#This Row],[Funding Code]]&amp;" - "&amp;Table_Quantities[[#This Row],[BreakdownID]])</f>
        <v>123456 - 0001 - US23_CON_007</v>
      </c>
      <c r="P156" s="194">
        <v>152</v>
      </c>
      <c r="Q156" s="194" t="str">
        <f>IF(ISBLANK(Table_Quantities[[#This Row],[Funding Code]]),"","JN "&amp;INDEX(Table_Funding[#Data],MATCH(Table_Quantities[[#This Row],[Funding Code]],Table_Funding[Funding Code],0),2))</f>
        <v>JN 123456</v>
      </c>
      <c r="R156" s="195" t="str">
        <f>IF(ISBLANK(Table_Quantities[[#This Row],[Pay Item]]),"",INDEX(Table_PayItems[#Data],MATCH(Table_Quantities[[#This Row],[Pay Item]],Table_PayItems[Concentrated Name],0),ITEM_SSSP))</f>
        <v>902C</v>
      </c>
      <c r="S156" s="201"/>
      <c r="T156" s="200"/>
      <c r="U156" s="200"/>
      <c r="V156" s="193">
        <v>805</v>
      </c>
      <c r="W156" s="195" t="str">
        <f>IF(ISBLANK(Table_Quantities[[#This Row],[Pay Item]]),"",INDEX(Table_PayItems[#Data],MATCH(Table_Quantities[[#This Row],[Pay Item]],Table_PayItems[Concentrated Name],0),ITEM_DESCRIPTION))</f>
        <v>Aggregate Base, 4 inch</v>
      </c>
      <c r="X156" s="195" t="str">
        <f>IF(Table_Quantities[[#This Row],[Supplementary Description]]="","",IF(LEN(Table_Quantities[[#This Row],[Supplementary Description]])&gt;40, LEFT(Table_Quantities[[#This Row],[Supplementary Description]],40), Table_Quantities[[#This Row],[Supplementary Description]]))</f>
        <v/>
      </c>
      <c r="Y156" s="200" t="str">
        <f>IF(LEN(Table_Quantities[[#This Row],[Supplementary Description]])&gt;40, RIGHT(Table_Quantities[[#This Row],[Supplementary Description]],LEN(Table_Quantities[[#This Row],[Supplementary Description]])-40), "")</f>
        <v/>
      </c>
      <c r="Z156"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US23_CON_007</v>
      </c>
      <c r="AA156"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9351</v>
      </c>
      <c r="AB156" s="195" t="str">
        <f>IF(MID(Table_Quantities[Item No.],4,1)="7",Table_Quantities[[#This Row],[Supplemental1]]&amp;Table_Quantities[[#This Row],[Supplemental2]],Table_Quantities[[#This Row],[Description]])</f>
        <v>Aggregate Base, 4 inch</v>
      </c>
      <c r="AC156"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6</v>
      </c>
      <c r="AD156" s="195" t="str">
        <f>IF(ISBLANK(Table_Quantities[[#This Row],[Funding Code]]),"",RIGHT(Table_Quantities[[#This Row],[Funding Code]],4))</f>
        <v>0001</v>
      </c>
      <c r="AE156" s="195" t="str">
        <f>IF(ISBLANK(Table_Quantities[[#This Row],[Funding Code]]),"","CAT "&amp;Table_Quantities[[#This Row],[Category]])</f>
        <v>CAT 0001</v>
      </c>
      <c r="AF156"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56" s="195">
        <f>IFERROR(FIND("%%",SUBSTITUTE(Table_Quantities[[#This Row],[Pay Item Description]]," ","%%",ML-LEN(SUBSTITUTE(LEFT(Table_Quantities[[#This Row],[Pay Item Description]],ML)," ","")))),LEN(Table_Quantities[[#This Row],[Pay Item Description]]))</f>
        <v>10</v>
      </c>
      <c r="AH156" s="195">
        <f>IFERROR(FIND("%%",SUBSTITUTE(Table_Quantities[[#This Row],[Pay Item Description]]," ","%%",Table_Quantities[[#This Row],[1]]+ML+1-LEN(SUBSTITUTE(LEFT(Table_Quantities[[#This Row],[Pay Item Description]],(Table_Quantities[[#This Row],[1]]+ML+1))," ",""))))-1,LEN(Table_Quantities[[#This Row],[Pay Item Description]]))</f>
        <v>22</v>
      </c>
      <c r="AI156" s="195">
        <f>IFERROR(FIND("%%",SUBSTITUTE(Table_Quantities[[#This Row],[Pay Item Description]]," ","%%",Table_Quantities[[#This Row],[2]]+ML+2-LEN(SUBSTITUTE(LEFT(Table_Quantities[[#This Row],[Pay Item Description]],(Table_Quantities[[#This Row],[2]]+ML+2))," ",""))))-1,LEN(Table_Quantities[[#This Row],[Pay Item Description]]))</f>
        <v>22</v>
      </c>
      <c r="AJ156" s="195">
        <f>IFERROR(FIND("%%",SUBSTITUTE(Table_Quantities[[#This Row],[Pay Item Description]]," ","%%",Table_Quantities[[#This Row],[3]]+ML+3-LEN(SUBSTITUTE(LEFT(Table_Quantities[[#This Row],[Pay Item Description]],(Table_Quantities[[#This Row],[3]]+ML+3))," ",""))))-1,LEN(Table_Quantities[[#This Row],[Pay Item Description]]))</f>
        <v>22</v>
      </c>
      <c r="AK156" s="195">
        <f>IFERROR(FIND("%%",SUBSTITUTE(Table_Quantities[[#This Row],[Pay Item Description]]," ","%%",Table_Quantities[[#This Row],[4]]+ML+4-LEN(SUBSTITUTE(LEFT(Table_Quantities[[#This Row],[Pay Item Description]],(Table_Quantities[[#This Row],[4]]+ML+4))," ",""))))-1,LEN(Table_Quantities[[#This Row],[Pay Item Description]]))</f>
        <v>22</v>
      </c>
      <c r="AL156" s="195">
        <f>IFERROR(FIND("%%",SUBSTITUTE(Table_Quantities[[#This Row],[Pay Item Description]]," ","%%",Table_Quantities[[#This Row],[5]]+ML+5-LEN(SUBSTITUTE(LEFT(Table_Quantities[[#This Row],[Pay Item Description]],(Table_Quantities[[#This Row],[5]]+ML+5))," ",""))))-1,LEN(Table_Quantities[[#This Row],[Pay Item Description]]))</f>
        <v>22</v>
      </c>
      <c r="AM156" s="195" t="str">
        <f>TRIM(MID(Table_Quantities[[#This Row],[Pay Item Description]],1,(Table_Quantities[[#This Row],[1]])))</f>
        <v>Aggregate</v>
      </c>
      <c r="AN156" s="195" t="str">
        <f>TRIM(MID(Table_Quantities[[#This Row],[Pay Item Description]],Table_Quantities[[#This Row],[1]]+1,(Table_Quantities[[#This Row],[2]]-Table_Quantities[[#This Row],[1]])))</f>
        <v>Base, 4 inch</v>
      </c>
      <c r="AO156" s="195" t="str">
        <f>TRIM(MID(Table_Quantities[[#This Row],[Pay Item Description]],Table_Quantities[[#This Row],[2]]+1,(Table_Quantities[[#This Row],[3]]-Table_Quantities[[#This Row],[2]])))</f>
        <v/>
      </c>
      <c r="AP156" s="195" t="str">
        <f>TRIM(MID(Table_Quantities[[#This Row],[Pay Item Description]],Table_Quantities[[#This Row],[3]]+1,(Table_Quantities[[#This Row],[4]]-Table_Quantities[[#This Row],[3]])))</f>
        <v/>
      </c>
      <c r="AQ156" s="195" t="str">
        <f>TRIM(MID(Table_Quantities[[#This Row],[Pay Item Description]],Table_Quantities[[#This Row],[4]]+1,(Table_Quantities[[#This Row],[5]]-Table_Quantities[[#This Row],[4]])))</f>
        <v/>
      </c>
      <c r="AR156" s="195" t="str">
        <f>TRIM(MID(Table_Quantities[[#This Row],[Pay Item Description]],Table_Quantities[[#This Row],[5]]+1,(Table_Quantities[[#This Row],[6]]-Table_Quantities[[#This Row],[5]])))</f>
        <v/>
      </c>
      <c r="AS156" s="195">
        <f>IF(ISBLANK(Table_Quantities[[#This Row],[Funding Code]]),"",INDEX(Table_Funding[#Data],MATCH(Table_Quantities[[#This Row],[Funding Code]],Table_Funding[Funding Code],0),MATCH("Bridge Number",Table_Funding[#Headers],0)))</f>
        <v>0</v>
      </c>
      <c r="AT156"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4 inch</v>
      </c>
      <c r="AU156" s="197"/>
      <c r="AV156" s="197"/>
      <c r="AW156" s="204"/>
      <c r="AX156" s="204"/>
      <c r="AY156" s="204"/>
    </row>
    <row r="157" spans="1:51" s="10" customFormat="1" hidden="1" x14ac:dyDescent="0.25">
      <c r="A157" s="245"/>
      <c r="B157" s="132" t="s">
        <v>7944</v>
      </c>
      <c r="C157" s="200" t="s">
        <v>14718</v>
      </c>
      <c r="D157" s="65"/>
      <c r="E157" s="66"/>
      <c r="F157" s="66"/>
      <c r="G157" s="65"/>
      <c r="H157" s="161" t="str">
        <f>IF(ISBLANK(Table_Quantities[[#This Row],[Pay Item]]),"",INDEX(Table_PayItems[],MATCH(Table_Quantities[[#This Row],[Pay Item]],Table_PayItems[Concentrated Name],0),ITEM_NO))</f>
        <v>3020010</v>
      </c>
      <c r="I157" s="201" t="s">
        <v>14683</v>
      </c>
      <c r="J157" s="254"/>
      <c r="K157" s="202">
        <v>367</v>
      </c>
      <c r="L157" s="193" t="str">
        <f>IF(ISBLANK(Table_Quantities[[#This Row],[Pay Item]]),"",INDEX(Table_PayItems[#Data],MATCH(Table_Quantities[[#This Row],[Pay Item]],Table_PayItems[Concentrated Name],0),ITEM_UNITS))</f>
        <v>Syd</v>
      </c>
      <c r="M157" s="166"/>
      <c r="N157" s="194" t="str">
        <f>IF(AND(Table_Quantities[[#This Row],[Unit Price]]&gt;0,NOT(ISBLANK(Table_Quantities[[#This Row],[QuantityCalc]]))),Table_Quantities[[#This Row],[QuantityCalc]]*Table_Quantities[[#This Row],[Unit Price]],"")</f>
        <v/>
      </c>
      <c r="O157" s="194" t="str">
        <f>IF(OR(ISBLANK(Table_Quantities[[#This Row],[Funding Code]]),ISBLANK(Table_Quantities[[#This Row],[BreakdownID]])),"",Table_Quantities[[#This Row],[Funding Code]]&amp;" - "&amp;Table_Quantities[[#This Row],[BreakdownID]])</f>
        <v>123456 - 0001 - US23_CON_008</v>
      </c>
      <c r="P157" s="194">
        <v>153</v>
      </c>
      <c r="Q157" s="194" t="str">
        <f>IF(ISBLANK(Table_Quantities[[#This Row],[Funding Code]]),"","JN "&amp;INDEX(Table_Funding[#Data],MATCH(Table_Quantities[[#This Row],[Funding Code]],Table_Funding[Funding Code],0),2))</f>
        <v>JN 123456</v>
      </c>
      <c r="R157" s="195" t="str">
        <f>IF(ISBLANK(Table_Quantities[[#This Row],[Pay Item]]),"",INDEX(Table_PayItems[#Data],MATCH(Table_Quantities[[#This Row],[Pay Item]],Table_PayItems[Concentrated Name],0),ITEM_SSSP))</f>
        <v>902C</v>
      </c>
      <c r="S157" s="201"/>
      <c r="T157" s="200"/>
      <c r="U157" s="200"/>
      <c r="V157" s="193">
        <v>367</v>
      </c>
      <c r="W157" s="195" t="str">
        <f>IF(ISBLANK(Table_Quantities[[#This Row],[Pay Item]]),"",INDEX(Table_PayItems[#Data],MATCH(Table_Quantities[[#This Row],[Pay Item]],Table_PayItems[Concentrated Name],0),ITEM_DESCRIPTION))</f>
        <v>Aggregate Base, 4 inch</v>
      </c>
      <c r="X157" s="195" t="str">
        <f>IF(Table_Quantities[[#This Row],[Supplementary Description]]="","",IF(LEN(Table_Quantities[[#This Row],[Supplementary Description]])&gt;40, LEFT(Table_Quantities[[#This Row],[Supplementary Description]],40), Table_Quantities[[#This Row],[Supplementary Description]]))</f>
        <v/>
      </c>
      <c r="Y157" s="200" t="str">
        <f>IF(LEN(Table_Quantities[[#This Row],[Supplementary Description]])&gt;40, RIGHT(Table_Quantities[[#This Row],[Supplementary Description]],LEN(Table_Quantities[[#This Row],[Supplementary Description]])-40), "")</f>
        <v/>
      </c>
      <c r="Z157"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US23_CON_008</v>
      </c>
      <c r="AA157"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9351</v>
      </c>
      <c r="AB157" s="195" t="str">
        <f>IF(MID(Table_Quantities[Item No.],4,1)="7",Table_Quantities[[#This Row],[Supplemental1]]&amp;Table_Quantities[[#This Row],[Supplemental2]],Table_Quantities[[#This Row],[Description]])</f>
        <v>Aggregate Base, 4 inch</v>
      </c>
      <c r="AC157"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7</v>
      </c>
      <c r="AD157" s="195" t="str">
        <f>IF(ISBLANK(Table_Quantities[[#This Row],[Funding Code]]),"",RIGHT(Table_Quantities[[#This Row],[Funding Code]],4))</f>
        <v>0001</v>
      </c>
      <c r="AE157" s="195" t="str">
        <f>IF(ISBLANK(Table_Quantities[[#This Row],[Funding Code]]),"","CAT "&amp;Table_Quantities[[#This Row],[Category]])</f>
        <v>CAT 0001</v>
      </c>
      <c r="AF157"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57" s="195">
        <f>IFERROR(FIND("%%",SUBSTITUTE(Table_Quantities[[#This Row],[Pay Item Description]]," ","%%",ML-LEN(SUBSTITUTE(LEFT(Table_Quantities[[#This Row],[Pay Item Description]],ML)," ","")))),LEN(Table_Quantities[[#This Row],[Pay Item Description]]))</f>
        <v>10</v>
      </c>
      <c r="AH157" s="195">
        <f>IFERROR(FIND("%%",SUBSTITUTE(Table_Quantities[[#This Row],[Pay Item Description]]," ","%%",Table_Quantities[[#This Row],[1]]+ML+1-LEN(SUBSTITUTE(LEFT(Table_Quantities[[#This Row],[Pay Item Description]],(Table_Quantities[[#This Row],[1]]+ML+1))," ",""))))-1,LEN(Table_Quantities[[#This Row],[Pay Item Description]]))</f>
        <v>22</v>
      </c>
      <c r="AI157" s="195">
        <f>IFERROR(FIND("%%",SUBSTITUTE(Table_Quantities[[#This Row],[Pay Item Description]]," ","%%",Table_Quantities[[#This Row],[2]]+ML+2-LEN(SUBSTITUTE(LEFT(Table_Quantities[[#This Row],[Pay Item Description]],(Table_Quantities[[#This Row],[2]]+ML+2))," ",""))))-1,LEN(Table_Quantities[[#This Row],[Pay Item Description]]))</f>
        <v>22</v>
      </c>
      <c r="AJ157" s="195">
        <f>IFERROR(FIND("%%",SUBSTITUTE(Table_Quantities[[#This Row],[Pay Item Description]]," ","%%",Table_Quantities[[#This Row],[3]]+ML+3-LEN(SUBSTITUTE(LEFT(Table_Quantities[[#This Row],[Pay Item Description]],(Table_Quantities[[#This Row],[3]]+ML+3))," ",""))))-1,LEN(Table_Quantities[[#This Row],[Pay Item Description]]))</f>
        <v>22</v>
      </c>
      <c r="AK157" s="195">
        <f>IFERROR(FIND("%%",SUBSTITUTE(Table_Quantities[[#This Row],[Pay Item Description]]," ","%%",Table_Quantities[[#This Row],[4]]+ML+4-LEN(SUBSTITUTE(LEFT(Table_Quantities[[#This Row],[Pay Item Description]],(Table_Quantities[[#This Row],[4]]+ML+4))," ",""))))-1,LEN(Table_Quantities[[#This Row],[Pay Item Description]]))</f>
        <v>22</v>
      </c>
      <c r="AL157" s="195">
        <f>IFERROR(FIND("%%",SUBSTITUTE(Table_Quantities[[#This Row],[Pay Item Description]]," ","%%",Table_Quantities[[#This Row],[5]]+ML+5-LEN(SUBSTITUTE(LEFT(Table_Quantities[[#This Row],[Pay Item Description]],(Table_Quantities[[#This Row],[5]]+ML+5))," ",""))))-1,LEN(Table_Quantities[[#This Row],[Pay Item Description]]))</f>
        <v>22</v>
      </c>
      <c r="AM157" s="195" t="str">
        <f>TRIM(MID(Table_Quantities[[#This Row],[Pay Item Description]],1,(Table_Quantities[[#This Row],[1]])))</f>
        <v>Aggregate</v>
      </c>
      <c r="AN157" s="195" t="str">
        <f>TRIM(MID(Table_Quantities[[#This Row],[Pay Item Description]],Table_Quantities[[#This Row],[1]]+1,(Table_Quantities[[#This Row],[2]]-Table_Quantities[[#This Row],[1]])))</f>
        <v>Base, 4 inch</v>
      </c>
      <c r="AO157" s="195" t="str">
        <f>TRIM(MID(Table_Quantities[[#This Row],[Pay Item Description]],Table_Quantities[[#This Row],[2]]+1,(Table_Quantities[[#This Row],[3]]-Table_Quantities[[#This Row],[2]])))</f>
        <v/>
      </c>
      <c r="AP157" s="195" t="str">
        <f>TRIM(MID(Table_Quantities[[#This Row],[Pay Item Description]],Table_Quantities[[#This Row],[3]]+1,(Table_Quantities[[#This Row],[4]]-Table_Quantities[[#This Row],[3]])))</f>
        <v/>
      </c>
      <c r="AQ157" s="195" t="str">
        <f>TRIM(MID(Table_Quantities[[#This Row],[Pay Item Description]],Table_Quantities[[#This Row],[4]]+1,(Table_Quantities[[#This Row],[5]]-Table_Quantities[[#This Row],[4]])))</f>
        <v/>
      </c>
      <c r="AR157" s="195" t="str">
        <f>TRIM(MID(Table_Quantities[[#This Row],[Pay Item Description]],Table_Quantities[[#This Row],[5]]+1,(Table_Quantities[[#This Row],[6]]-Table_Quantities[[#This Row],[5]])))</f>
        <v/>
      </c>
      <c r="AS157" s="195">
        <f>IF(ISBLANK(Table_Quantities[[#This Row],[Funding Code]]),"",INDEX(Table_Funding[#Data],MATCH(Table_Quantities[[#This Row],[Funding Code]],Table_Funding[Funding Code],0),MATCH("Bridge Number",Table_Funding[#Headers],0)))</f>
        <v>0</v>
      </c>
      <c r="AT157"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4 inch</v>
      </c>
      <c r="AU157" s="197"/>
      <c r="AV157" s="197"/>
      <c r="AW157" s="204"/>
      <c r="AX157" s="204"/>
      <c r="AY157" s="204"/>
    </row>
    <row r="158" spans="1:51" s="10" customFormat="1" hidden="1" x14ac:dyDescent="0.25">
      <c r="A158" s="245"/>
      <c r="B158" s="132" t="s">
        <v>7944</v>
      </c>
      <c r="C158" s="200" t="s">
        <v>14719</v>
      </c>
      <c r="D158" s="65"/>
      <c r="E158" s="66"/>
      <c r="F158" s="66"/>
      <c r="G158" s="65"/>
      <c r="H158" s="161" t="str">
        <f>IF(ISBLANK(Table_Quantities[[#This Row],[Pay Item]]),"",INDEX(Table_PayItems[],MATCH(Table_Quantities[[#This Row],[Pay Item]],Table_PayItems[Concentrated Name],0),ITEM_NO))</f>
        <v>3020010</v>
      </c>
      <c r="I158" s="201" t="s">
        <v>14683</v>
      </c>
      <c r="J158" s="254"/>
      <c r="K158" s="202">
        <v>736</v>
      </c>
      <c r="L158" s="193" t="str">
        <f>IF(ISBLANK(Table_Quantities[[#This Row],[Pay Item]]),"",INDEX(Table_PayItems[#Data],MATCH(Table_Quantities[[#This Row],[Pay Item]],Table_PayItems[Concentrated Name],0),ITEM_UNITS))</f>
        <v>Syd</v>
      </c>
      <c r="M158" s="166"/>
      <c r="N158" s="194" t="str">
        <f>IF(AND(Table_Quantities[[#This Row],[Unit Price]]&gt;0,NOT(ISBLANK(Table_Quantities[[#This Row],[QuantityCalc]]))),Table_Quantities[[#This Row],[QuantityCalc]]*Table_Quantities[[#This Row],[Unit Price]],"")</f>
        <v/>
      </c>
      <c r="O158" s="194" t="str">
        <f>IF(OR(ISBLANK(Table_Quantities[[#This Row],[Funding Code]]),ISBLANK(Table_Quantities[[#This Row],[BreakdownID]])),"",Table_Quantities[[#This Row],[Funding Code]]&amp;" - "&amp;Table_Quantities[[#This Row],[BreakdownID]])</f>
        <v>123456 - 0001 - US23_CON_009</v>
      </c>
      <c r="P158" s="194">
        <v>154</v>
      </c>
      <c r="Q158" s="194" t="str">
        <f>IF(ISBLANK(Table_Quantities[[#This Row],[Funding Code]]),"","JN "&amp;INDEX(Table_Funding[#Data],MATCH(Table_Quantities[[#This Row],[Funding Code]],Table_Funding[Funding Code],0),2))</f>
        <v>JN 123456</v>
      </c>
      <c r="R158" s="195" t="str">
        <f>IF(ISBLANK(Table_Quantities[[#This Row],[Pay Item]]),"",INDEX(Table_PayItems[#Data],MATCH(Table_Quantities[[#This Row],[Pay Item]],Table_PayItems[Concentrated Name],0),ITEM_SSSP))</f>
        <v>902C</v>
      </c>
      <c r="S158" s="201"/>
      <c r="T158" s="200"/>
      <c r="U158" s="200"/>
      <c r="V158" s="193">
        <v>736</v>
      </c>
      <c r="W158" s="195" t="str">
        <f>IF(ISBLANK(Table_Quantities[[#This Row],[Pay Item]]),"",INDEX(Table_PayItems[#Data],MATCH(Table_Quantities[[#This Row],[Pay Item]],Table_PayItems[Concentrated Name],0),ITEM_DESCRIPTION))</f>
        <v>Aggregate Base, 4 inch</v>
      </c>
      <c r="X158" s="195" t="str">
        <f>IF(Table_Quantities[[#This Row],[Supplementary Description]]="","",IF(LEN(Table_Quantities[[#This Row],[Supplementary Description]])&gt;40, LEFT(Table_Quantities[[#This Row],[Supplementary Description]],40), Table_Quantities[[#This Row],[Supplementary Description]]))</f>
        <v/>
      </c>
      <c r="Y158" s="200" t="str">
        <f>IF(LEN(Table_Quantities[[#This Row],[Supplementary Description]])&gt;40, RIGHT(Table_Quantities[[#This Row],[Supplementary Description]],LEN(Table_Quantities[[#This Row],[Supplementary Description]])-40), "")</f>
        <v/>
      </c>
      <c r="Z158"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US23_CON_009</v>
      </c>
      <c r="AA158"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9351</v>
      </c>
      <c r="AB158" s="195" t="str">
        <f>IF(MID(Table_Quantities[Item No.],4,1)="7",Table_Quantities[[#This Row],[Supplemental1]]&amp;Table_Quantities[[#This Row],[Supplemental2]],Table_Quantities[[#This Row],[Description]])</f>
        <v>Aggregate Base, 4 inch</v>
      </c>
      <c r="AC158"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8</v>
      </c>
      <c r="AD158" s="195" t="str">
        <f>IF(ISBLANK(Table_Quantities[[#This Row],[Funding Code]]),"",RIGHT(Table_Quantities[[#This Row],[Funding Code]],4))</f>
        <v>0001</v>
      </c>
      <c r="AE158" s="195" t="str">
        <f>IF(ISBLANK(Table_Quantities[[#This Row],[Funding Code]]),"","CAT "&amp;Table_Quantities[[#This Row],[Category]])</f>
        <v>CAT 0001</v>
      </c>
      <c r="AF158"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58" s="195">
        <f>IFERROR(FIND("%%",SUBSTITUTE(Table_Quantities[[#This Row],[Pay Item Description]]," ","%%",ML-LEN(SUBSTITUTE(LEFT(Table_Quantities[[#This Row],[Pay Item Description]],ML)," ","")))),LEN(Table_Quantities[[#This Row],[Pay Item Description]]))</f>
        <v>10</v>
      </c>
      <c r="AH158" s="195">
        <f>IFERROR(FIND("%%",SUBSTITUTE(Table_Quantities[[#This Row],[Pay Item Description]]," ","%%",Table_Quantities[[#This Row],[1]]+ML+1-LEN(SUBSTITUTE(LEFT(Table_Quantities[[#This Row],[Pay Item Description]],(Table_Quantities[[#This Row],[1]]+ML+1))," ",""))))-1,LEN(Table_Quantities[[#This Row],[Pay Item Description]]))</f>
        <v>22</v>
      </c>
      <c r="AI158" s="195">
        <f>IFERROR(FIND("%%",SUBSTITUTE(Table_Quantities[[#This Row],[Pay Item Description]]," ","%%",Table_Quantities[[#This Row],[2]]+ML+2-LEN(SUBSTITUTE(LEFT(Table_Quantities[[#This Row],[Pay Item Description]],(Table_Quantities[[#This Row],[2]]+ML+2))," ",""))))-1,LEN(Table_Quantities[[#This Row],[Pay Item Description]]))</f>
        <v>22</v>
      </c>
      <c r="AJ158" s="195">
        <f>IFERROR(FIND("%%",SUBSTITUTE(Table_Quantities[[#This Row],[Pay Item Description]]," ","%%",Table_Quantities[[#This Row],[3]]+ML+3-LEN(SUBSTITUTE(LEFT(Table_Quantities[[#This Row],[Pay Item Description]],(Table_Quantities[[#This Row],[3]]+ML+3))," ",""))))-1,LEN(Table_Quantities[[#This Row],[Pay Item Description]]))</f>
        <v>22</v>
      </c>
      <c r="AK158" s="195">
        <f>IFERROR(FIND("%%",SUBSTITUTE(Table_Quantities[[#This Row],[Pay Item Description]]," ","%%",Table_Quantities[[#This Row],[4]]+ML+4-LEN(SUBSTITUTE(LEFT(Table_Quantities[[#This Row],[Pay Item Description]],(Table_Quantities[[#This Row],[4]]+ML+4))," ",""))))-1,LEN(Table_Quantities[[#This Row],[Pay Item Description]]))</f>
        <v>22</v>
      </c>
      <c r="AL158" s="195">
        <f>IFERROR(FIND("%%",SUBSTITUTE(Table_Quantities[[#This Row],[Pay Item Description]]," ","%%",Table_Quantities[[#This Row],[5]]+ML+5-LEN(SUBSTITUTE(LEFT(Table_Quantities[[#This Row],[Pay Item Description]],(Table_Quantities[[#This Row],[5]]+ML+5))," ",""))))-1,LEN(Table_Quantities[[#This Row],[Pay Item Description]]))</f>
        <v>22</v>
      </c>
      <c r="AM158" s="195" t="str">
        <f>TRIM(MID(Table_Quantities[[#This Row],[Pay Item Description]],1,(Table_Quantities[[#This Row],[1]])))</f>
        <v>Aggregate</v>
      </c>
      <c r="AN158" s="195" t="str">
        <f>TRIM(MID(Table_Quantities[[#This Row],[Pay Item Description]],Table_Quantities[[#This Row],[1]]+1,(Table_Quantities[[#This Row],[2]]-Table_Quantities[[#This Row],[1]])))</f>
        <v>Base, 4 inch</v>
      </c>
      <c r="AO158" s="195" t="str">
        <f>TRIM(MID(Table_Quantities[[#This Row],[Pay Item Description]],Table_Quantities[[#This Row],[2]]+1,(Table_Quantities[[#This Row],[3]]-Table_Quantities[[#This Row],[2]])))</f>
        <v/>
      </c>
      <c r="AP158" s="195" t="str">
        <f>TRIM(MID(Table_Quantities[[#This Row],[Pay Item Description]],Table_Quantities[[#This Row],[3]]+1,(Table_Quantities[[#This Row],[4]]-Table_Quantities[[#This Row],[3]])))</f>
        <v/>
      </c>
      <c r="AQ158" s="195" t="str">
        <f>TRIM(MID(Table_Quantities[[#This Row],[Pay Item Description]],Table_Quantities[[#This Row],[4]]+1,(Table_Quantities[[#This Row],[5]]-Table_Quantities[[#This Row],[4]])))</f>
        <v/>
      </c>
      <c r="AR158" s="195" t="str">
        <f>TRIM(MID(Table_Quantities[[#This Row],[Pay Item Description]],Table_Quantities[[#This Row],[5]]+1,(Table_Quantities[[#This Row],[6]]-Table_Quantities[[#This Row],[5]])))</f>
        <v/>
      </c>
      <c r="AS158" s="195">
        <f>IF(ISBLANK(Table_Quantities[[#This Row],[Funding Code]]),"",INDEX(Table_Funding[#Data],MATCH(Table_Quantities[[#This Row],[Funding Code]],Table_Funding[Funding Code],0),MATCH("Bridge Number",Table_Funding[#Headers],0)))</f>
        <v>0</v>
      </c>
      <c r="AT158"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4 inch</v>
      </c>
      <c r="AU158" s="197"/>
      <c r="AV158" s="197"/>
      <c r="AW158" s="204"/>
      <c r="AX158" s="204"/>
      <c r="AY158" s="204"/>
    </row>
    <row r="159" spans="1:51" s="10" customFormat="1" hidden="1" x14ac:dyDescent="0.25">
      <c r="A159" s="245"/>
      <c r="B159" s="132" t="s">
        <v>7944</v>
      </c>
      <c r="C159" s="200" t="s">
        <v>14720</v>
      </c>
      <c r="D159" s="65"/>
      <c r="E159" s="66"/>
      <c r="F159" s="66"/>
      <c r="G159" s="65"/>
      <c r="H159" s="161" t="str">
        <f>IF(ISBLANK(Table_Quantities[[#This Row],[Pay Item]]),"",INDEX(Table_PayItems[],MATCH(Table_Quantities[[#This Row],[Pay Item]],Table_PayItems[Concentrated Name],0),ITEM_NO))</f>
        <v>3020010</v>
      </c>
      <c r="I159" s="201" t="s">
        <v>14683</v>
      </c>
      <c r="J159" s="254"/>
      <c r="K159" s="202">
        <v>979</v>
      </c>
      <c r="L159" s="193" t="str">
        <f>IF(ISBLANK(Table_Quantities[[#This Row],[Pay Item]]),"",INDEX(Table_PayItems[#Data],MATCH(Table_Quantities[[#This Row],[Pay Item]],Table_PayItems[Concentrated Name],0),ITEM_UNITS))</f>
        <v>Syd</v>
      </c>
      <c r="M159" s="166"/>
      <c r="N159" s="194" t="str">
        <f>IF(AND(Table_Quantities[[#This Row],[Unit Price]]&gt;0,NOT(ISBLANK(Table_Quantities[[#This Row],[QuantityCalc]]))),Table_Quantities[[#This Row],[QuantityCalc]]*Table_Quantities[[#This Row],[Unit Price]],"")</f>
        <v/>
      </c>
      <c r="O159" s="194" t="str">
        <f>IF(OR(ISBLANK(Table_Quantities[[#This Row],[Funding Code]]),ISBLANK(Table_Quantities[[#This Row],[BreakdownID]])),"",Table_Quantities[[#This Row],[Funding Code]]&amp;" - "&amp;Table_Quantities[[#This Row],[BreakdownID]])</f>
        <v>123456 - 0001 - US23_CON_010</v>
      </c>
      <c r="P159" s="194">
        <v>155</v>
      </c>
      <c r="Q159" s="194" t="str">
        <f>IF(ISBLANK(Table_Quantities[[#This Row],[Funding Code]]),"","JN "&amp;INDEX(Table_Funding[#Data],MATCH(Table_Quantities[[#This Row],[Funding Code]],Table_Funding[Funding Code],0),2))</f>
        <v>JN 123456</v>
      </c>
      <c r="R159" s="195" t="str">
        <f>IF(ISBLANK(Table_Quantities[[#This Row],[Pay Item]]),"",INDEX(Table_PayItems[#Data],MATCH(Table_Quantities[[#This Row],[Pay Item]],Table_PayItems[Concentrated Name],0),ITEM_SSSP))</f>
        <v>902C</v>
      </c>
      <c r="S159" s="201"/>
      <c r="T159" s="200"/>
      <c r="U159" s="200"/>
      <c r="V159" s="193">
        <v>979</v>
      </c>
      <c r="W159" s="195" t="str">
        <f>IF(ISBLANK(Table_Quantities[[#This Row],[Pay Item]]),"",INDEX(Table_PayItems[#Data],MATCH(Table_Quantities[[#This Row],[Pay Item]],Table_PayItems[Concentrated Name],0),ITEM_DESCRIPTION))</f>
        <v>Aggregate Base, 4 inch</v>
      </c>
      <c r="X159" s="195" t="str">
        <f>IF(Table_Quantities[[#This Row],[Supplementary Description]]="","",IF(LEN(Table_Quantities[[#This Row],[Supplementary Description]])&gt;40, LEFT(Table_Quantities[[#This Row],[Supplementary Description]],40), Table_Quantities[[#This Row],[Supplementary Description]]))</f>
        <v/>
      </c>
      <c r="Y159" s="200" t="str">
        <f>IF(LEN(Table_Quantities[[#This Row],[Supplementary Description]])&gt;40, RIGHT(Table_Quantities[[#This Row],[Supplementary Description]],LEN(Table_Quantities[[#This Row],[Supplementary Description]])-40), "")</f>
        <v/>
      </c>
      <c r="Z159"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US23_CON_010</v>
      </c>
      <c r="AA159"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9351</v>
      </c>
      <c r="AB159" s="195" t="str">
        <f>IF(MID(Table_Quantities[Item No.],4,1)="7",Table_Quantities[[#This Row],[Supplemental1]]&amp;Table_Quantities[[#This Row],[Supplemental2]],Table_Quantities[[#This Row],[Description]])</f>
        <v>Aggregate Base, 4 inch</v>
      </c>
      <c r="AC159"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9</v>
      </c>
      <c r="AD159" s="195" t="str">
        <f>IF(ISBLANK(Table_Quantities[[#This Row],[Funding Code]]),"",RIGHT(Table_Quantities[[#This Row],[Funding Code]],4))</f>
        <v>0001</v>
      </c>
      <c r="AE159" s="195" t="str">
        <f>IF(ISBLANK(Table_Quantities[[#This Row],[Funding Code]]),"","CAT "&amp;Table_Quantities[[#This Row],[Category]])</f>
        <v>CAT 0001</v>
      </c>
      <c r="AF159"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59" s="195">
        <f>IFERROR(FIND("%%",SUBSTITUTE(Table_Quantities[[#This Row],[Pay Item Description]]," ","%%",ML-LEN(SUBSTITUTE(LEFT(Table_Quantities[[#This Row],[Pay Item Description]],ML)," ","")))),LEN(Table_Quantities[[#This Row],[Pay Item Description]]))</f>
        <v>10</v>
      </c>
      <c r="AH159" s="195">
        <f>IFERROR(FIND("%%",SUBSTITUTE(Table_Quantities[[#This Row],[Pay Item Description]]," ","%%",Table_Quantities[[#This Row],[1]]+ML+1-LEN(SUBSTITUTE(LEFT(Table_Quantities[[#This Row],[Pay Item Description]],(Table_Quantities[[#This Row],[1]]+ML+1))," ",""))))-1,LEN(Table_Quantities[[#This Row],[Pay Item Description]]))</f>
        <v>22</v>
      </c>
      <c r="AI159" s="195">
        <f>IFERROR(FIND("%%",SUBSTITUTE(Table_Quantities[[#This Row],[Pay Item Description]]," ","%%",Table_Quantities[[#This Row],[2]]+ML+2-LEN(SUBSTITUTE(LEFT(Table_Quantities[[#This Row],[Pay Item Description]],(Table_Quantities[[#This Row],[2]]+ML+2))," ",""))))-1,LEN(Table_Quantities[[#This Row],[Pay Item Description]]))</f>
        <v>22</v>
      </c>
      <c r="AJ159" s="195">
        <f>IFERROR(FIND("%%",SUBSTITUTE(Table_Quantities[[#This Row],[Pay Item Description]]," ","%%",Table_Quantities[[#This Row],[3]]+ML+3-LEN(SUBSTITUTE(LEFT(Table_Quantities[[#This Row],[Pay Item Description]],(Table_Quantities[[#This Row],[3]]+ML+3))," ",""))))-1,LEN(Table_Quantities[[#This Row],[Pay Item Description]]))</f>
        <v>22</v>
      </c>
      <c r="AK159" s="195">
        <f>IFERROR(FIND("%%",SUBSTITUTE(Table_Quantities[[#This Row],[Pay Item Description]]," ","%%",Table_Quantities[[#This Row],[4]]+ML+4-LEN(SUBSTITUTE(LEFT(Table_Quantities[[#This Row],[Pay Item Description]],(Table_Quantities[[#This Row],[4]]+ML+4))," ",""))))-1,LEN(Table_Quantities[[#This Row],[Pay Item Description]]))</f>
        <v>22</v>
      </c>
      <c r="AL159" s="195">
        <f>IFERROR(FIND("%%",SUBSTITUTE(Table_Quantities[[#This Row],[Pay Item Description]]," ","%%",Table_Quantities[[#This Row],[5]]+ML+5-LEN(SUBSTITUTE(LEFT(Table_Quantities[[#This Row],[Pay Item Description]],(Table_Quantities[[#This Row],[5]]+ML+5))," ",""))))-1,LEN(Table_Quantities[[#This Row],[Pay Item Description]]))</f>
        <v>22</v>
      </c>
      <c r="AM159" s="195" t="str">
        <f>TRIM(MID(Table_Quantities[[#This Row],[Pay Item Description]],1,(Table_Quantities[[#This Row],[1]])))</f>
        <v>Aggregate</v>
      </c>
      <c r="AN159" s="195" t="str">
        <f>TRIM(MID(Table_Quantities[[#This Row],[Pay Item Description]],Table_Quantities[[#This Row],[1]]+1,(Table_Quantities[[#This Row],[2]]-Table_Quantities[[#This Row],[1]])))</f>
        <v>Base, 4 inch</v>
      </c>
      <c r="AO159" s="195" t="str">
        <f>TRIM(MID(Table_Quantities[[#This Row],[Pay Item Description]],Table_Quantities[[#This Row],[2]]+1,(Table_Quantities[[#This Row],[3]]-Table_Quantities[[#This Row],[2]])))</f>
        <v/>
      </c>
      <c r="AP159" s="195" t="str">
        <f>TRIM(MID(Table_Quantities[[#This Row],[Pay Item Description]],Table_Quantities[[#This Row],[3]]+1,(Table_Quantities[[#This Row],[4]]-Table_Quantities[[#This Row],[3]])))</f>
        <v/>
      </c>
      <c r="AQ159" s="195" t="str">
        <f>TRIM(MID(Table_Quantities[[#This Row],[Pay Item Description]],Table_Quantities[[#This Row],[4]]+1,(Table_Quantities[[#This Row],[5]]-Table_Quantities[[#This Row],[4]])))</f>
        <v/>
      </c>
      <c r="AR159" s="195" t="str">
        <f>TRIM(MID(Table_Quantities[[#This Row],[Pay Item Description]],Table_Quantities[[#This Row],[5]]+1,(Table_Quantities[[#This Row],[6]]-Table_Quantities[[#This Row],[5]])))</f>
        <v/>
      </c>
      <c r="AS159" s="195">
        <f>IF(ISBLANK(Table_Quantities[[#This Row],[Funding Code]]),"",INDEX(Table_Funding[#Data],MATCH(Table_Quantities[[#This Row],[Funding Code]],Table_Funding[Funding Code],0),MATCH("Bridge Number",Table_Funding[#Headers],0)))</f>
        <v>0</v>
      </c>
      <c r="AT159"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4 inch</v>
      </c>
      <c r="AU159" s="197"/>
      <c r="AV159" s="197"/>
      <c r="AW159" s="204"/>
      <c r="AX159" s="204"/>
      <c r="AY159" s="204"/>
    </row>
    <row r="160" spans="1:51" s="10" customFormat="1" hidden="1" x14ac:dyDescent="0.25">
      <c r="A160" s="245"/>
      <c r="B160" s="132" t="s">
        <v>7944</v>
      </c>
      <c r="C160" s="200" t="s">
        <v>14721</v>
      </c>
      <c r="D160" s="65"/>
      <c r="E160" s="66"/>
      <c r="F160" s="66"/>
      <c r="G160" s="65"/>
      <c r="H160" s="161" t="str">
        <f>IF(ISBLANK(Table_Quantities[[#This Row],[Pay Item]]),"",INDEX(Table_PayItems[],MATCH(Table_Quantities[[#This Row],[Pay Item]],Table_PayItems[Concentrated Name],0),ITEM_NO))</f>
        <v>3020010</v>
      </c>
      <c r="I160" s="201" t="s">
        <v>14683</v>
      </c>
      <c r="J160" s="254"/>
      <c r="K160" s="202">
        <v>886</v>
      </c>
      <c r="L160" s="193" t="str">
        <f>IF(ISBLANK(Table_Quantities[[#This Row],[Pay Item]]),"",INDEX(Table_PayItems[#Data],MATCH(Table_Quantities[[#This Row],[Pay Item]],Table_PayItems[Concentrated Name],0),ITEM_UNITS))</f>
        <v>Syd</v>
      </c>
      <c r="M160" s="166"/>
      <c r="N160" s="194" t="str">
        <f>IF(AND(Table_Quantities[[#This Row],[Unit Price]]&gt;0,NOT(ISBLANK(Table_Quantities[[#This Row],[QuantityCalc]]))),Table_Quantities[[#This Row],[QuantityCalc]]*Table_Quantities[[#This Row],[Unit Price]],"")</f>
        <v/>
      </c>
      <c r="O160" s="194" t="str">
        <f>IF(OR(ISBLANK(Table_Quantities[[#This Row],[Funding Code]]),ISBLANK(Table_Quantities[[#This Row],[BreakdownID]])),"",Table_Quantities[[#This Row],[Funding Code]]&amp;" - "&amp;Table_Quantities[[#This Row],[BreakdownID]])</f>
        <v>123456 - 0001 - US23_CON_011</v>
      </c>
      <c r="P160" s="194">
        <v>156</v>
      </c>
      <c r="Q160" s="194" t="str">
        <f>IF(ISBLANK(Table_Quantities[[#This Row],[Funding Code]]),"","JN "&amp;INDEX(Table_Funding[#Data],MATCH(Table_Quantities[[#This Row],[Funding Code]],Table_Funding[Funding Code],0),2))</f>
        <v>JN 123456</v>
      </c>
      <c r="R160" s="195" t="str">
        <f>IF(ISBLANK(Table_Quantities[[#This Row],[Pay Item]]),"",INDEX(Table_PayItems[#Data],MATCH(Table_Quantities[[#This Row],[Pay Item]],Table_PayItems[Concentrated Name],0),ITEM_SSSP))</f>
        <v>902C</v>
      </c>
      <c r="S160" s="201"/>
      <c r="T160" s="200"/>
      <c r="U160" s="200"/>
      <c r="V160" s="193">
        <v>886</v>
      </c>
      <c r="W160" s="195" t="str">
        <f>IF(ISBLANK(Table_Quantities[[#This Row],[Pay Item]]),"",INDEX(Table_PayItems[#Data],MATCH(Table_Quantities[[#This Row],[Pay Item]],Table_PayItems[Concentrated Name],0),ITEM_DESCRIPTION))</f>
        <v>Aggregate Base, 4 inch</v>
      </c>
      <c r="X160" s="195" t="str">
        <f>IF(Table_Quantities[[#This Row],[Supplementary Description]]="","",IF(LEN(Table_Quantities[[#This Row],[Supplementary Description]])&gt;40, LEFT(Table_Quantities[[#This Row],[Supplementary Description]],40), Table_Quantities[[#This Row],[Supplementary Description]]))</f>
        <v/>
      </c>
      <c r="Y160" s="200" t="str">
        <f>IF(LEN(Table_Quantities[[#This Row],[Supplementary Description]])&gt;40, RIGHT(Table_Quantities[[#This Row],[Supplementary Description]],LEN(Table_Quantities[[#This Row],[Supplementary Description]])-40), "")</f>
        <v/>
      </c>
      <c r="Z160"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US23_CON_011</v>
      </c>
      <c r="AA160"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9351</v>
      </c>
      <c r="AB160" s="195" t="str">
        <f>IF(MID(Table_Quantities[Item No.],4,1)="7",Table_Quantities[[#This Row],[Supplemental1]]&amp;Table_Quantities[[#This Row],[Supplemental2]],Table_Quantities[[#This Row],[Description]])</f>
        <v>Aggregate Base, 4 inch</v>
      </c>
      <c r="AC160"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10</v>
      </c>
      <c r="AD160" s="195" t="str">
        <f>IF(ISBLANK(Table_Quantities[[#This Row],[Funding Code]]),"",RIGHT(Table_Quantities[[#This Row],[Funding Code]],4))</f>
        <v>0001</v>
      </c>
      <c r="AE160" s="195" t="str">
        <f>IF(ISBLANK(Table_Quantities[[#This Row],[Funding Code]]),"","CAT "&amp;Table_Quantities[[#This Row],[Category]])</f>
        <v>CAT 0001</v>
      </c>
      <c r="AF160"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60" s="195">
        <f>IFERROR(FIND("%%",SUBSTITUTE(Table_Quantities[[#This Row],[Pay Item Description]]," ","%%",ML-LEN(SUBSTITUTE(LEFT(Table_Quantities[[#This Row],[Pay Item Description]],ML)," ","")))),LEN(Table_Quantities[[#This Row],[Pay Item Description]]))</f>
        <v>10</v>
      </c>
      <c r="AH160" s="195">
        <f>IFERROR(FIND("%%",SUBSTITUTE(Table_Quantities[[#This Row],[Pay Item Description]]," ","%%",Table_Quantities[[#This Row],[1]]+ML+1-LEN(SUBSTITUTE(LEFT(Table_Quantities[[#This Row],[Pay Item Description]],(Table_Quantities[[#This Row],[1]]+ML+1))," ",""))))-1,LEN(Table_Quantities[[#This Row],[Pay Item Description]]))</f>
        <v>22</v>
      </c>
      <c r="AI160" s="195">
        <f>IFERROR(FIND("%%",SUBSTITUTE(Table_Quantities[[#This Row],[Pay Item Description]]," ","%%",Table_Quantities[[#This Row],[2]]+ML+2-LEN(SUBSTITUTE(LEFT(Table_Quantities[[#This Row],[Pay Item Description]],(Table_Quantities[[#This Row],[2]]+ML+2))," ",""))))-1,LEN(Table_Quantities[[#This Row],[Pay Item Description]]))</f>
        <v>22</v>
      </c>
      <c r="AJ160" s="195">
        <f>IFERROR(FIND("%%",SUBSTITUTE(Table_Quantities[[#This Row],[Pay Item Description]]," ","%%",Table_Quantities[[#This Row],[3]]+ML+3-LEN(SUBSTITUTE(LEFT(Table_Quantities[[#This Row],[Pay Item Description]],(Table_Quantities[[#This Row],[3]]+ML+3))," ",""))))-1,LEN(Table_Quantities[[#This Row],[Pay Item Description]]))</f>
        <v>22</v>
      </c>
      <c r="AK160" s="195">
        <f>IFERROR(FIND("%%",SUBSTITUTE(Table_Quantities[[#This Row],[Pay Item Description]]," ","%%",Table_Quantities[[#This Row],[4]]+ML+4-LEN(SUBSTITUTE(LEFT(Table_Quantities[[#This Row],[Pay Item Description]],(Table_Quantities[[#This Row],[4]]+ML+4))," ",""))))-1,LEN(Table_Quantities[[#This Row],[Pay Item Description]]))</f>
        <v>22</v>
      </c>
      <c r="AL160" s="195">
        <f>IFERROR(FIND("%%",SUBSTITUTE(Table_Quantities[[#This Row],[Pay Item Description]]," ","%%",Table_Quantities[[#This Row],[5]]+ML+5-LEN(SUBSTITUTE(LEFT(Table_Quantities[[#This Row],[Pay Item Description]],(Table_Quantities[[#This Row],[5]]+ML+5))," ",""))))-1,LEN(Table_Quantities[[#This Row],[Pay Item Description]]))</f>
        <v>22</v>
      </c>
      <c r="AM160" s="195" t="str">
        <f>TRIM(MID(Table_Quantities[[#This Row],[Pay Item Description]],1,(Table_Quantities[[#This Row],[1]])))</f>
        <v>Aggregate</v>
      </c>
      <c r="AN160" s="195" t="str">
        <f>TRIM(MID(Table_Quantities[[#This Row],[Pay Item Description]],Table_Quantities[[#This Row],[1]]+1,(Table_Quantities[[#This Row],[2]]-Table_Quantities[[#This Row],[1]])))</f>
        <v>Base, 4 inch</v>
      </c>
      <c r="AO160" s="195" t="str">
        <f>TRIM(MID(Table_Quantities[[#This Row],[Pay Item Description]],Table_Quantities[[#This Row],[2]]+1,(Table_Quantities[[#This Row],[3]]-Table_Quantities[[#This Row],[2]])))</f>
        <v/>
      </c>
      <c r="AP160" s="195" t="str">
        <f>TRIM(MID(Table_Quantities[[#This Row],[Pay Item Description]],Table_Quantities[[#This Row],[3]]+1,(Table_Quantities[[#This Row],[4]]-Table_Quantities[[#This Row],[3]])))</f>
        <v/>
      </c>
      <c r="AQ160" s="195" t="str">
        <f>TRIM(MID(Table_Quantities[[#This Row],[Pay Item Description]],Table_Quantities[[#This Row],[4]]+1,(Table_Quantities[[#This Row],[5]]-Table_Quantities[[#This Row],[4]])))</f>
        <v/>
      </c>
      <c r="AR160" s="195" t="str">
        <f>TRIM(MID(Table_Quantities[[#This Row],[Pay Item Description]],Table_Quantities[[#This Row],[5]]+1,(Table_Quantities[[#This Row],[6]]-Table_Quantities[[#This Row],[5]])))</f>
        <v/>
      </c>
      <c r="AS160" s="195">
        <f>IF(ISBLANK(Table_Quantities[[#This Row],[Funding Code]]),"",INDEX(Table_Funding[#Data],MATCH(Table_Quantities[[#This Row],[Funding Code]],Table_Funding[Funding Code],0),MATCH("Bridge Number",Table_Funding[#Headers],0)))</f>
        <v>0</v>
      </c>
      <c r="AT160"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4 inch</v>
      </c>
      <c r="AU160" s="197"/>
      <c r="AV160" s="197"/>
      <c r="AW160" s="204"/>
      <c r="AX160" s="204"/>
      <c r="AY160" s="204"/>
    </row>
    <row r="161" spans="1:51" s="10" customFormat="1" hidden="1" x14ac:dyDescent="0.25">
      <c r="A161" s="245"/>
      <c r="B161" s="132" t="s">
        <v>7944</v>
      </c>
      <c r="C161" s="200" t="s">
        <v>14722</v>
      </c>
      <c r="D161" s="65"/>
      <c r="E161" s="66"/>
      <c r="F161" s="66"/>
      <c r="G161" s="65"/>
      <c r="H161" s="161" t="str">
        <f>IF(ISBLANK(Table_Quantities[[#This Row],[Pay Item]]),"",INDEX(Table_PayItems[],MATCH(Table_Quantities[[#This Row],[Pay Item]],Table_PayItems[Concentrated Name],0),ITEM_NO))</f>
        <v>3020010</v>
      </c>
      <c r="I161" s="201" t="s">
        <v>14683</v>
      </c>
      <c r="J161" s="254"/>
      <c r="K161" s="202">
        <v>734</v>
      </c>
      <c r="L161" s="193" t="str">
        <f>IF(ISBLANK(Table_Quantities[[#This Row],[Pay Item]]),"",INDEX(Table_PayItems[#Data],MATCH(Table_Quantities[[#This Row],[Pay Item]],Table_PayItems[Concentrated Name],0),ITEM_UNITS))</f>
        <v>Syd</v>
      </c>
      <c r="M161" s="166"/>
      <c r="N161" s="194" t="str">
        <f>IF(AND(Table_Quantities[[#This Row],[Unit Price]]&gt;0,NOT(ISBLANK(Table_Quantities[[#This Row],[QuantityCalc]]))),Table_Quantities[[#This Row],[QuantityCalc]]*Table_Quantities[[#This Row],[Unit Price]],"")</f>
        <v/>
      </c>
      <c r="O161" s="194" t="str">
        <f>IF(OR(ISBLANK(Table_Quantities[[#This Row],[Funding Code]]),ISBLANK(Table_Quantities[[#This Row],[BreakdownID]])),"",Table_Quantities[[#This Row],[Funding Code]]&amp;" - "&amp;Table_Quantities[[#This Row],[BreakdownID]])</f>
        <v>123456 - 0001 - US23_CON_012</v>
      </c>
      <c r="P161" s="194">
        <v>157</v>
      </c>
      <c r="Q161" s="194" t="str">
        <f>IF(ISBLANK(Table_Quantities[[#This Row],[Funding Code]]),"","JN "&amp;INDEX(Table_Funding[#Data],MATCH(Table_Quantities[[#This Row],[Funding Code]],Table_Funding[Funding Code],0),2))</f>
        <v>JN 123456</v>
      </c>
      <c r="R161" s="195" t="str">
        <f>IF(ISBLANK(Table_Quantities[[#This Row],[Pay Item]]),"",INDEX(Table_PayItems[#Data],MATCH(Table_Quantities[[#This Row],[Pay Item]],Table_PayItems[Concentrated Name],0),ITEM_SSSP))</f>
        <v>902C</v>
      </c>
      <c r="S161" s="201"/>
      <c r="T161" s="200"/>
      <c r="U161" s="200"/>
      <c r="V161" s="193">
        <v>734</v>
      </c>
      <c r="W161" s="195" t="str">
        <f>IF(ISBLANK(Table_Quantities[[#This Row],[Pay Item]]),"",INDEX(Table_PayItems[#Data],MATCH(Table_Quantities[[#This Row],[Pay Item]],Table_PayItems[Concentrated Name],0),ITEM_DESCRIPTION))</f>
        <v>Aggregate Base, 4 inch</v>
      </c>
      <c r="X161" s="195" t="str">
        <f>IF(Table_Quantities[[#This Row],[Supplementary Description]]="","",IF(LEN(Table_Quantities[[#This Row],[Supplementary Description]])&gt;40, LEFT(Table_Quantities[[#This Row],[Supplementary Description]],40), Table_Quantities[[#This Row],[Supplementary Description]]))</f>
        <v/>
      </c>
      <c r="Y161" s="200" t="str">
        <f>IF(LEN(Table_Quantities[[#This Row],[Supplementary Description]])&gt;40, RIGHT(Table_Quantities[[#This Row],[Supplementary Description]],LEN(Table_Quantities[[#This Row],[Supplementary Description]])-40), "")</f>
        <v/>
      </c>
      <c r="Z161"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US23_CON_012</v>
      </c>
      <c r="AA161"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9351</v>
      </c>
      <c r="AB161" s="195" t="str">
        <f>IF(MID(Table_Quantities[Item No.],4,1)="7",Table_Quantities[[#This Row],[Supplemental1]]&amp;Table_Quantities[[#This Row],[Supplemental2]],Table_Quantities[[#This Row],[Description]])</f>
        <v>Aggregate Base, 4 inch</v>
      </c>
      <c r="AC161"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11</v>
      </c>
      <c r="AD161" s="195" t="str">
        <f>IF(ISBLANK(Table_Quantities[[#This Row],[Funding Code]]),"",RIGHT(Table_Quantities[[#This Row],[Funding Code]],4))</f>
        <v>0001</v>
      </c>
      <c r="AE161" s="195" t="str">
        <f>IF(ISBLANK(Table_Quantities[[#This Row],[Funding Code]]),"","CAT "&amp;Table_Quantities[[#This Row],[Category]])</f>
        <v>CAT 0001</v>
      </c>
      <c r="AF161"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61" s="195">
        <f>IFERROR(FIND("%%",SUBSTITUTE(Table_Quantities[[#This Row],[Pay Item Description]]," ","%%",ML-LEN(SUBSTITUTE(LEFT(Table_Quantities[[#This Row],[Pay Item Description]],ML)," ","")))),LEN(Table_Quantities[[#This Row],[Pay Item Description]]))</f>
        <v>10</v>
      </c>
      <c r="AH161" s="195">
        <f>IFERROR(FIND("%%",SUBSTITUTE(Table_Quantities[[#This Row],[Pay Item Description]]," ","%%",Table_Quantities[[#This Row],[1]]+ML+1-LEN(SUBSTITUTE(LEFT(Table_Quantities[[#This Row],[Pay Item Description]],(Table_Quantities[[#This Row],[1]]+ML+1))," ",""))))-1,LEN(Table_Quantities[[#This Row],[Pay Item Description]]))</f>
        <v>22</v>
      </c>
      <c r="AI161" s="195">
        <f>IFERROR(FIND("%%",SUBSTITUTE(Table_Quantities[[#This Row],[Pay Item Description]]," ","%%",Table_Quantities[[#This Row],[2]]+ML+2-LEN(SUBSTITUTE(LEFT(Table_Quantities[[#This Row],[Pay Item Description]],(Table_Quantities[[#This Row],[2]]+ML+2))," ",""))))-1,LEN(Table_Quantities[[#This Row],[Pay Item Description]]))</f>
        <v>22</v>
      </c>
      <c r="AJ161" s="195">
        <f>IFERROR(FIND("%%",SUBSTITUTE(Table_Quantities[[#This Row],[Pay Item Description]]," ","%%",Table_Quantities[[#This Row],[3]]+ML+3-LEN(SUBSTITUTE(LEFT(Table_Quantities[[#This Row],[Pay Item Description]],(Table_Quantities[[#This Row],[3]]+ML+3))," ",""))))-1,LEN(Table_Quantities[[#This Row],[Pay Item Description]]))</f>
        <v>22</v>
      </c>
      <c r="AK161" s="195">
        <f>IFERROR(FIND("%%",SUBSTITUTE(Table_Quantities[[#This Row],[Pay Item Description]]," ","%%",Table_Quantities[[#This Row],[4]]+ML+4-LEN(SUBSTITUTE(LEFT(Table_Quantities[[#This Row],[Pay Item Description]],(Table_Quantities[[#This Row],[4]]+ML+4))," ",""))))-1,LEN(Table_Quantities[[#This Row],[Pay Item Description]]))</f>
        <v>22</v>
      </c>
      <c r="AL161" s="195">
        <f>IFERROR(FIND("%%",SUBSTITUTE(Table_Quantities[[#This Row],[Pay Item Description]]," ","%%",Table_Quantities[[#This Row],[5]]+ML+5-LEN(SUBSTITUTE(LEFT(Table_Quantities[[#This Row],[Pay Item Description]],(Table_Quantities[[#This Row],[5]]+ML+5))," ",""))))-1,LEN(Table_Quantities[[#This Row],[Pay Item Description]]))</f>
        <v>22</v>
      </c>
      <c r="AM161" s="195" t="str">
        <f>TRIM(MID(Table_Quantities[[#This Row],[Pay Item Description]],1,(Table_Quantities[[#This Row],[1]])))</f>
        <v>Aggregate</v>
      </c>
      <c r="AN161" s="195" t="str">
        <f>TRIM(MID(Table_Quantities[[#This Row],[Pay Item Description]],Table_Quantities[[#This Row],[1]]+1,(Table_Quantities[[#This Row],[2]]-Table_Quantities[[#This Row],[1]])))</f>
        <v>Base, 4 inch</v>
      </c>
      <c r="AO161" s="195" t="str">
        <f>TRIM(MID(Table_Quantities[[#This Row],[Pay Item Description]],Table_Quantities[[#This Row],[2]]+1,(Table_Quantities[[#This Row],[3]]-Table_Quantities[[#This Row],[2]])))</f>
        <v/>
      </c>
      <c r="AP161" s="195" t="str">
        <f>TRIM(MID(Table_Quantities[[#This Row],[Pay Item Description]],Table_Quantities[[#This Row],[3]]+1,(Table_Quantities[[#This Row],[4]]-Table_Quantities[[#This Row],[3]])))</f>
        <v/>
      </c>
      <c r="AQ161" s="195" t="str">
        <f>TRIM(MID(Table_Quantities[[#This Row],[Pay Item Description]],Table_Quantities[[#This Row],[4]]+1,(Table_Quantities[[#This Row],[5]]-Table_Quantities[[#This Row],[4]])))</f>
        <v/>
      </c>
      <c r="AR161" s="195" t="str">
        <f>TRIM(MID(Table_Quantities[[#This Row],[Pay Item Description]],Table_Quantities[[#This Row],[5]]+1,(Table_Quantities[[#This Row],[6]]-Table_Quantities[[#This Row],[5]])))</f>
        <v/>
      </c>
      <c r="AS161" s="195">
        <f>IF(ISBLANK(Table_Quantities[[#This Row],[Funding Code]]),"",INDEX(Table_Funding[#Data],MATCH(Table_Quantities[[#This Row],[Funding Code]],Table_Funding[Funding Code],0),MATCH("Bridge Number",Table_Funding[#Headers],0)))</f>
        <v>0</v>
      </c>
      <c r="AT161"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4 inch</v>
      </c>
      <c r="AU161" s="197"/>
      <c r="AV161" s="197"/>
      <c r="AW161" s="204"/>
      <c r="AX161" s="204"/>
      <c r="AY161" s="204"/>
    </row>
    <row r="162" spans="1:51" s="10" customFormat="1" hidden="1" x14ac:dyDescent="0.25">
      <c r="A162" s="245"/>
      <c r="B162" s="132" t="s">
        <v>7944</v>
      </c>
      <c r="C162" s="200" t="s">
        <v>14723</v>
      </c>
      <c r="D162" s="65"/>
      <c r="E162" s="66"/>
      <c r="F162" s="66"/>
      <c r="G162" s="65"/>
      <c r="H162" s="161" t="str">
        <f>IF(ISBLANK(Table_Quantities[[#This Row],[Pay Item]]),"",INDEX(Table_PayItems[],MATCH(Table_Quantities[[#This Row],[Pay Item]],Table_PayItems[Concentrated Name],0),ITEM_NO))</f>
        <v>3020010</v>
      </c>
      <c r="I162" s="201" t="s">
        <v>14683</v>
      </c>
      <c r="J162" s="254"/>
      <c r="K162" s="202">
        <v>747</v>
      </c>
      <c r="L162" s="193" t="str">
        <f>IF(ISBLANK(Table_Quantities[[#This Row],[Pay Item]]),"",INDEX(Table_PayItems[#Data],MATCH(Table_Quantities[[#This Row],[Pay Item]],Table_PayItems[Concentrated Name],0),ITEM_UNITS))</f>
        <v>Syd</v>
      </c>
      <c r="M162" s="166"/>
      <c r="N162" s="194" t="str">
        <f>IF(AND(Table_Quantities[[#This Row],[Unit Price]]&gt;0,NOT(ISBLANK(Table_Quantities[[#This Row],[QuantityCalc]]))),Table_Quantities[[#This Row],[QuantityCalc]]*Table_Quantities[[#This Row],[Unit Price]],"")</f>
        <v/>
      </c>
      <c r="O162" s="194" t="str">
        <f>IF(OR(ISBLANK(Table_Quantities[[#This Row],[Funding Code]]),ISBLANK(Table_Quantities[[#This Row],[BreakdownID]])),"",Table_Quantities[[#This Row],[Funding Code]]&amp;" - "&amp;Table_Quantities[[#This Row],[BreakdownID]])</f>
        <v>123456 - 0001 - US23_CON_013</v>
      </c>
      <c r="P162" s="194">
        <v>158</v>
      </c>
      <c r="Q162" s="194" t="str">
        <f>IF(ISBLANK(Table_Quantities[[#This Row],[Funding Code]]),"","JN "&amp;INDEX(Table_Funding[#Data],MATCH(Table_Quantities[[#This Row],[Funding Code]],Table_Funding[Funding Code],0),2))</f>
        <v>JN 123456</v>
      </c>
      <c r="R162" s="195" t="str">
        <f>IF(ISBLANK(Table_Quantities[[#This Row],[Pay Item]]),"",INDEX(Table_PayItems[#Data],MATCH(Table_Quantities[[#This Row],[Pay Item]],Table_PayItems[Concentrated Name],0),ITEM_SSSP))</f>
        <v>902C</v>
      </c>
      <c r="S162" s="201"/>
      <c r="T162" s="200"/>
      <c r="U162" s="200"/>
      <c r="V162" s="193">
        <v>747</v>
      </c>
      <c r="W162" s="195" t="str">
        <f>IF(ISBLANK(Table_Quantities[[#This Row],[Pay Item]]),"",INDEX(Table_PayItems[#Data],MATCH(Table_Quantities[[#This Row],[Pay Item]],Table_PayItems[Concentrated Name],0),ITEM_DESCRIPTION))</f>
        <v>Aggregate Base, 4 inch</v>
      </c>
      <c r="X162" s="195" t="str">
        <f>IF(Table_Quantities[[#This Row],[Supplementary Description]]="","",IF(LEN(Table_Quantities[[#This Row],[Supplementary Description]])&gt;40, LEFT(Table_Quantities[[#This Row],[Supplementary Description]],40), Table_Quantities[[#This Row],[Supplementary Description]]))</f>
        <v/>
      </c>
      <c r="Y162" s="200" t="str">
        <f>IF(LEN(Table_Quantities[[#This Row],[Supplementary Description]])&gt;40, RIGHT(Table_Quantities[[#This Row],[Supplementary Description]],LEN(Table_Quantities[[#This Row],[Supplementary Description]])-40), "")</f>
        <v/>
      </c>
      <c r="Z162"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US23_CON_013</v>
      </c>
      <c r="AA162"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9351</v>
      </c>
      <c r="AB162" s="195" t="str">
        <f>IF(MID(Table_Quantities[Item No.],4,1)="7",Table_Quantities[[#This Row],[Supplemental1]]&amp;Table_Quantities[[#This Row],[Supplemental2]],Table_Quantities[[#This Row],[Description]])</f>
        <v>Aggregate Base, 4 inch</v>
      </c>
      <c r="AC162"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12</v>
      </c>
      <c r="AD162" s="195" t="str">
        <f>IF(ISBLANK(Table_Quantities[[#This Row],[Funding Code]]),"",RIGHT(Table_Quantities[[#This Row],[Funding Code]],4))</f>
        <v>0001</v>
      </c>
      <c r="AE162" s="195" t="str">
        <f>IF(ISBLANK(Table_Quantities[[#This Row],[Funding Code]]),"","CAT "&amp;Table_Quantities[[#This Row],[Category]])</f>
        <v>CAT 0001</v>
      </c>
      <c r="AF162"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62" s="195">
        <f>IFERROR(FIND("%%",SUBSTITUTE(Table_Quantities[[#This Row],[Pay Item Description]]," ","%%",ML-LEN(SUBSTITUTE(LEFT(Table_Quantities[[#This Row],[Pay Item Description]],ML)," ","")))),LEN(Table_Quantities[[#This Row],[Pay Item Description]]))</f>
        <v>10</v>
      </c>
      <c r="AH162" s="195">
        <f>IFERROR(FIND("%%",SUBSTITUTE(Table_Quantities[[#This Row],[Pay Item Description]]," ","%%",Table_Quantities[[#This Row],[1]]+ML+1-LEN(SUBSTITUTE(LEFT(Table_Quantities[[#This Row],[Pay Item Description]],(Table_Quantities[[#This Row],[1]]+ML+1))," ",""))))-1,LEN(Table_Quantities[[#This Row],[Pay Item Description]]))</f>
        <v>22</v>
      </c>
      <c r="AI162" s="195">
        <f>IFERROR(FIND("%%",SUBSTITUTE(Table_Quantities[[#This Row],[Pay Item Description]]," ","%%",Table_Quantities[[#This Row],[2]]+ML+2-LEN(SUBSTITUTE(LEFT(Table_Quantities[[#This Row],[Pay Item Description]],(Table_Quantities[[#This Row],[2]]+ML+2))," ",""))))-1,LEN(Table_Quantities[[#This Row],[Pay Item Description]]))</f>
        <v>22</v>
      </c>
      <c r="AJ162" s="195">
        <f>IFERROR(FIND("%%",SUBSTITUTE(Table_Quantities[[#This Row],[Pay Item Description]]," ","%%",Table_Quantities[[#This Row],[3]]+ML+3-LEN(SUBSTITUTE(LEFT(Table_Quantities[[#This Row],[Pay Item Description]],(Table_Quantities[[#This Row],[3]]+ML+3))," ",""))))-1,LEN(Table_Quantities[[#This Row],[Pay Item Description]]))</f>
        <v>22</v>
      </c>
      <c r="AK162" s="195">
        <f>IFERROR(FIND("%%",SUBSTITUTE(Table_Quantities[[#This Row],[Pay Item Description]]," ","%%",Table_Quantities[[#This Row],[4]]+ML+4-LEN(SUBSTITUTE(LEFT(Table_Quantities[[#This Row],[Pay Item Description]],(Table_Quantities[[#This Row],[4]]+ML+4))," ",""))))-1,LEN(Table_Quantities[[#This Row],[Pay Item Description]]))</f>
        <v>22</v>
      </c>
      <c r="AL162" s="195">
        <f>IFERROR(FIND("%%",SUBSTITUTE(Table_Quantities[[#This Row],[Pay Item Description]]," ","%%",Table_Quantities[[#This Row],[5]]+ML+5-LEN(SUBSTITUTE(LEFT(Table_Quantities[[#This Row],[Pay Item Description]],(Table_Quantities[[#This Row],[5]]+ML+5))," ",""))))-1,LEN(Table_Quantities[[#This Row],[Pay Item Description]]))</f>
        <v>22</v>
      </c>
      <c r="AM162" s="195" t="str">
        <f>TRIM(MID(Table_Quantities[[#This Row],[Pay Item Description]],1,(Table_Quantities[[#This Row],[1]])))</f>
        <v>Aggregate</v>
      </c>
      <c r="AN162" s="195" t="str">
        <f>TRIM(MID(Table_Quantities[[#This Row],[Pay Item Description]],Table_Quantities[[#This Row],[1]]+1,(Table_Quantities[[#This Row],[2]]-Table_Quantities[[#This Row],[1]])))</f>
        <v>Base, 4 inch</v>
      </c>
      <c r="AO162" s="195" t="str">
        <f>TRIM(MID(Table_Quantities[[#This Row],[Pay Item Description]],Table_Quantities[[#This Row],[2]]+1,(Table_Quantities[[#This Row],[3]]-Table_Quantities[[#This Row],[2]])))</f>
        <v/>
      </c>
      <c r="AP162" s="195" t="str">
        <f>TRIM(MID(Table_Quantities[[#This Row],[Pay Item Description]],Table_Quantities[[#This Row],[3]]+1,(Table_Quantities[[#This Row],[4]]-Table_Quantities[[#This Row],[3]])))</f>
        <v/>
      </c>
      <c r="AQ162" s="195" t="str">
        <f>TRIM(MID(Table_Quantities[[#This Row],[Pay Item Description]],Table_Quantities[[#This Row],[4]]+1,(Table_Quantities[[#This Row],[5]]-Table_Quantities[[#This Row],[4]])))</f>
        <v/>
      </c>
      <c r="AR162" s="195" t="str">
        <f>TRIM(MID(Table_Quantities[[#This Row],[Pay Item Description]],Table_Quantities[[#This Row],[5]]+1,(Table_Quantities[[#This Row],[6]]-Table_Quantities[[#This Row],[5]])))</f>
        <v/>
      </c>
      <c r="AS162" s="195">
        <f>IF(ISBLANK(Table_Quantities[[#This Row],[Funding Code]]),"",INDEX(Table_Funding[#Data],MATCH(Table_Quantities[[#This Row],[Funding Code]],Table_Funding[Funding Code],0),MATCH("Bridge Number",Table_Funding[#Headers],0)))</f>
        <v>0</v>
      </c>
      <c r="AT162"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4 inch</v>
      </c>
      <c r="AU162" s="197"/>
      <c r="AV162" s="197"/>
      <c r="AW162" s="204"/>
      <c r="AX162" s="204"/>
      <c r="AY162" s="204"/>
    </row>
    <row r="163" spans="1:51" s="10" customFormat="1" hidden="1" x14ac:dyDescent="0.25">
      <c r="A163" s="245"/>
      <c r="B163" s="132" t="s">
        <v>7944</v>
      </c>
      <c r="C163" s="200" t="s">
        <v>14724</v>
      </c>
      <c r="D163" s="65"/>
      <c r="E163" s="66"/>
      <c r="F163" s="66"/>
      <c r="G163" s="65"/>
      <c r="H163" s="161" t="str">
        <f>IF(ISBLANK(Table_Quantities[[#This Row],[Pay Item]]),"",INDEX(Table_PayItems[],MATCH(Table_Quantities[[#This Row],[Pay Item]],Table_PayItems[Concentrated Name],0),ITEM_NO))</f>
        <v>3020010</v>
      </c>
      <c r="I163" s="201" t="s">
        <v>14683</v>
      </c>
      <c r="J163" s="254"/>
      <c r="K163" s="202">
        <v>293</v>
      </c>
      <c r="L163" s="193" t="str">
        <f>IF(ISBLANK(Table_Quantities[[#This Row],[Pay Item]]),"",INDEX(Table_PayItems[#Data],MATCH(Table_Quantities[[#This Row],[Pay Item]],Table_PayItems[Concentrated Name],0),ITEM_UNITS))</f>
        <v>Syd</v>
      </c>
      <c r="M163" s="166"/>
      <c r="N163" s="194" t="str">
        <f>IF(AND(Table_Quantities[[#This Row],[Unit Price]]&gt;0,NOT(ISBLANK(Table_Quantities[[#This Row],[QuantityCalc]]))),Table_Quantities[[#This Row],[QuantityCalc]]*Table_Quantities[[#This Row],[Unit Price]],"")</f>
        <v/>
      </c>
      <c r="O163" s="194" t="str">
        <f>IF(OR(ISBLANK(Table_Quantities[[#This Row],[Funding Code]]),ISBLANK(Table_Quantities[[#This Row],[BreakdownID]])),"",Table_Quantities[[#This Row],[Funding Code]]&amp;" - "&amp;Table_Quantities[[#This Row],[BreakdownID]])</f>
        <v>123456 - 0001 - 134</v>
      </c>
      <c r="P163" s="194">
        <v>159</v>
      </c>
      <c r="Q163" s="194" t="str">
        <f>IF(ISBLANK(Table_Quantities[[#This Row],[Funding Code]]),"","JN "&amp;INDEX(Table_Funding[#Data],MATCH(Table_Quantities[[#This Row],[Funding Code]],Table_Funding[Funding Code],0),2))</f>
        <v>JN 123456</v>
      </c>
      <c r="R163" s="195" t="str">
        <f>IF(ISBLANK(Table_Quantities[[#This Row],[Pay Item]]),"",INDEX(Table_PayItems[#Data],MATCH(Table_Quantities[[#This Row],[Pay Item]],Table_PayItems[Concentrated Name],0),ITEM_SSSP))</f>
        <v>902C</v>
      </c>
      <c r="S163" s="201"/>
      <c r="T163" s="200"/>
      <c r="U163" s="200"/>
      <c r="V163" s="193">
        <v>293</v>
      </c>
      <c r="W163" s="195" t="str">
        <f>IF(ISBLANK(Table_Quantities[[#This Row],[Pay Item]]),"",INDEX(Table_PayItems[#Data],MATCH(Table_Quantities[[#This Row],[Pay Item]],Table_PayItems[Concentrated Name],0),ITEM_DESCRIPTION))</f>
        <v>Aggregate Base, 4 inch</v>
      </c>
      <c r="X163" s="195" t="str">
        <f>IF(Table_Quantities[[#This Row],[Supplementary Description]]="","",IF(LEN(Table_Quantities[[#This Row],[Supplementary Description]])&gt;40, LEFT(Table_Quantities[[#This Row],[Supplementary Description]],40), Table_Quantities[[#This Row],[Supplementary Description]]))</f>
        <v/>
      </c>
      <c r="Y163" s="200" t="str">
        <f>IF(LEN(Table_Quantities[[#This Row],[Supplementary Description]])&gt;40, RIGHT(Table_Quantities[[#This Row],[Supplementary Description]],LEN(Table_Quantities[[#This Row],[Supplementary Description]])-40), "")</f>
        <v/>
      </c>
      <c r="Z163"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134</v>
      </c>
      <c r="AA163"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9351</v>
      </c>
      <c r="AB163" s="195" t="str">
        <f>IF(MID(Table_Quantities[Item No.],4,1)="7",Table_Quantities[[#This Row],[Supplemental1]]&amp;Table_Quantities[[#This Row],[Supplemental2]],Table_Quantities[[#This Row],[Description]])</f>
        <v>Aggregate Base, 4 inch</v>
      </c>
      <c r="AC163"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13</v>
      </c>
      <c r="AD163" s="195" t="str">
        <f>IF(ISBLANK(Table_Quantities[[#This Row],[Funding Code]]),"",RIGHT(Table_Quantities[[#This Row],[Funding Code]],4))</f>
        <v>0001</v>
      </c>
      <c r="AE163" s="195" t="str">
        <f>IF(ISBLANK(Table_Quantities[[#This Row],[Funding Code]]),"","CAT "&amp;Table_Quantities[[#This Row],[Category]])</f>
        <v>CAT 0001</v>
      </c>
      <c r="AF163"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63" s="195">
        <f>IFERROR(FIND("%%",SUBSTITUTE(Table_Quantities[[#This Row],[Pay Item Description]]," ","%%",ML-LEN(SUBSTITUTE(LEFT(Table_Quantities[[#This Row],[Pay Item Description]],ML)," ","")))),LEN(Table_Quantities[[#This Row],[Pay Item Description]]))</f>
        <v>10</v>
      </c>
      <c r="AH163" s="195">
        <f>IFERROR(FIND("%%",SUBSTITUTE(Table_Quantities[[#This Row],[Pay Item Description]]," ","%%",Table_Quantities[[#This Row],[1]]+ML+1-LEN(SUBSTITUTE(LEFT(Table_Quantities[[#This Row],[Pay Item Description]],(Table_Quantities[[#This Row],[1]]+ML+1))," ",""))))-1,LEN(Table_Quantities[[#This Row],[Pay Item Description]]))</f>
        <v>22</v>
      </c>
      <c r="AI163" s="195">
        <f>IFERROR(FIND("%%",SUBSTITUTE(Table_Quantities[[#This Row],[Pay Item Description]]," ","%%",Table_Quantities[[#This Row],[2]]+ML+2-LEN(SUBSTITUTE(LEFT(Table_Quantities[[#This Row],[Pay Item Description]],(Table_Quantities[[#This Row],[2]]+ML+2))," ",""))))-1,LEN(Table_Quantities[[#This Row],[Pay Item Description]]))</f>
        <v>22</v>
      </c>
      <c r="AJ163" s="195">
        <f>IFERROR(FIND("%%",SUBSTITUTE(Table_Quantities[[#This Row],[Pay Item Description]]," ","%%",Table_Quantities[[#This Row],[3]]+ML+3-LEN(SUBSTITUTE(LEFT(Table_Quantities[[#This Row],[Pay Item Description]],(Table_Quantities[[#This Row],[3]]+ML+3))," ",""))))-1,LEN(Table_Quantities[[#This Row],[Pay Item Description]]))</f>
        <v>22</v>
      </c>
      <c r="AK163" s="195">
        <f>IFERROR(FIND("%%",SUBSTITUTE(Table_Quantities[[#This Row],[Pay Item Description]]," ","%%",Table_Quantities[[#This Row],[4]]+ML+4-LEN(SUBSTITUTE(LEFT(Table_Quantities[[#This Row],[Pay Item Description]],(Table_Quantities[[#This Row],[4]]+ML+4))," ",""))))-1,LEN(Table_Quantities[[#This Row],[Pay Item Description]]))</f>
        <v>22</v>
      </c>
      <c r="AL163" s="195">
        <f>IFERROR(FIND("%%",SUBSTITUTE(Table_Quantities[[#This Row],[Pay Item Description]]," ","%%",Table_Quantities[[#This Row],[5]]+ML+5-LEN(SUBSTITUTE(LEFT(Table_Quantities[[#This Row],[Pay Item Description]],(Table_Quantities[[#This Row],[5]]+ML+5))," ",""))))-1,LEN(Table_Quantities[[#This Row],[Pay Item Description]]))</f>
        <v>22</v>
      </c>
      <c r="AM163" s="195" t="str">
        <f>TRIM(MID(Table_Quantities[[#This Row],[Pay Item Description]],1,(Table_Quantities[[#This Row],[1]])))</f>
        <v>Aggregate</v>
      </c>
      <c r="AN163" s="195" t="str">
        <f>TRIM(MID(Table_Quantities[[#This Row],[Pay Item Description]],Table_Quantities[[#This Row],[1]]+1,(Table_Quantities[[#This Row],[2]]-Table_Quantities[[#This Row],[1]])))</f>
        <v>Base, 4 inch</v>
      </c>
      <c r="AO163" s="195" t="str">
        <f>TRIM(MID(Table_Quantities[[#This Row],[Pay Item Description]],Table_Quantities[[#This Row],[2]]+1,(Table_Quantities[[#This Row],[3]]-Table_Quantities[[#This Row],[2]])))</f>
        <v/>
      </c>
      <c r="AP163" s="195" t="str">
        <f>TRIM(MID(Table_Quantities[[#This Row],[Pay Item Description]],Table_Quantities[[#This Row],[3]]+1,(Table_Quantities[[#This Row],[4]]-Table_Quantities[[#This Row],[3]])))</f>
        <v/>
      </c>
      <c r="AQ163" s="195" t="str">
        <f>TRIM(MID(Table_Quantities[[#This Row],[Pay Item Description]],Table_Quantities[[#This Row],[4]]+1,(Table_Quantities[[#This Row],[5]]-Table_Quantities[[#This Row],[4]])))</f>
        <v/>
      </c>
      <c r="AR163" s="195" t="str">
        <f>TRIM(MID(Table_Quantities[[#This Row],[Pay Item Description]],Table_Quantities[[#This Row],[5]]+1,(Table_Quantities[[#This Row],[6]]-Table_Quantities[[#This Row],[5]])))</f>
        <v/>
      </c>
      <c r="AS163" s="195">
        <f>IF(ISBLANK(Table_Quantities[[#This Row],[Funding Code]]),"",INDEX(Table_Funding[#Data],MATCH(Table_Quantities[[#This Row],[Funding Code]],Table_Funding[Funding Code],0),MATCH("Bridge Number",Table_Funding[#Headers],0)))</f>
        <v>0</v>
      </c>
      <c r="AT163"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4 inch</v>
      </c>
      <c r="AU163" s="197"/>
      <c r="AV163" s="197"/>
      <c r="AW163" s="204"/>
      <c r="AX163" s="204"/>
      <c r="AY163" s="204"/>
    </row>
    <row r="164" spans="1:51" s="10" customFormat="1" hidden="1" x14ac:dyDescent="0.25">
      <c r="A164" s="245"/>
      <c r="B164" s="132" t="s">
        <v>7944</v>
      </c>
      <c r="C164" s="200" t="s">
        <v>14725</v>
      </c>
      <c r="D164" s="65"/>
      <c r="E164" s="66"/>
      <c r="F164" s="66"/>
      <c r="G164" s="65"/>
      <c r="H164" s="161" t="str">
        <f>IF(ISBLANK(Table_Quantities[[#This Row],[Pay Item]]),"",INDEX(Table_PayItems[],MATCH(Table_Quantities[[#This Row],[Pay Item]],Table_PayItems[Concentrated Name],0),ITEM_NO))</f>
        <v>3020010</v>
      </c>
      <c r="I164" s="201" t="s">
        <v>14683</v>
      </c>
      <c r="J164" s="254"/>
      <c r="K164" s="202">
        <v>381</v>
      </c>
      <c r="L164" s="193" t="str">
        <f>IF(ISBLANK(Table_Quantities[[#This Row],[Pay Item]]),"",INDEX(Table_PayItems[#Data],MATCH(Table_Quantities[[#This Row],[Pay Item]],Table_PayItems[Concentrated Name],0),ITEM_UNITS))</f>
        <v>Syd</v>
      </c>
      <c r="M164" s="166"/>
      <c r="N164" s="194" t="str">
        <f>IF(AND(Table_Quantities[[#This Row],[Unit Price]]&gt;0,NOT(ISBLANK(Table_Quantities[[#This Row],[QuantityCalc]]))),Table_Quantities[[#This Row],[QuantityCalc]]*Table_Quantities[[#This Row],[Unit Price]],"")</f>
        <v/>
      </c>
      <c r="O164" s="194" t="str">
        <f>IF(OR(ISBLANK(Table_Quantities[[#This Row],[Funding Code]]),ISBLANK(Table_Quantities[[#This Row],[BreakdownID]])),"",Table_Quantities[[#This Row],[Funding Code]]&amp;" - "&amp;Table_Quantities[[#This Row],[BreakdownID]])</f>
        <v>123456 - 0001 - US23_CON_015</v>
      </c>
      <c r="P164" s="194">
        <v>160</v>
      </c>
      <c r="Q164" s="194" t="str">
        <f>IF(ISBLANK(Table_Quantities[[#This Row],[Funding Code]]),"","JN "&amp;INDEX(Table_Funding[#Data],MATCH(Table_Quantities[[#This Row],[Funding Code]],Table_Funding[Funding Code],0),2))</f>
        <v>JN 123456</v>
      </c>
      <c r="R164" s="195" t="str">
        <f>IF(ISBLANK(Table_Quantities[[#This Row],[Pay Item]]),"",INDEX(Table_PayItems[#Data],MATCH(Table_Quantities[[#This Row],[Pay Item]],Table_PayItems[Concentrated Name],0),ITEM_SSSP))</f>
        <v>902C</v>
      </c>
      <c r="S164" s="201"/>
      <c r="T164" s="200"/>
      <c r="U164" s="200"/>
      <c r="V164" s="193">
        <v>381</v>
      </c>
      <c r="W164" s="195" t="str">
        <f>IF(ISBLANK(Table_Quantities[[#This Row],[Pay Item]]),"",INDEX(Table_PayItems[#Data],MATCH(Table_Quantities[[#This Row],[Pay Item]],Table_PayItems[Concentrated Name],0),ITEM_DESCRIPTION))</f>
        <v>Aggregate Base, 4 inch</v>
      </c>
      <c r="X164" s="195" t="str">
        <f>IF(Table_Quantities[[#This Row],[Supplementary Description]]="","",IF(LEN(Table_Quantities[[#This Row],[Supplementary Description]])&gt;40, LEFT(Table_Quantities[[#This Row],[Supplementary Description]],40), Table_Quantities[[#This Row],[Supplementary Description]]))</f>
        <v/>
      </c>
      <c r="Y164" s="200" t="str">
        <f>IF(LEN(Table_Quantities[[#This Row],[Supplementary Description]])&gt;40, RIGHT(Table_Quantities[[#This Row],[Supplementary Description]],LEN(Table_Quantities[[#This Row],[Supplementary Description]])-40), "")</f>
        <v/>
      </c>
      <c r="Z164"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US23_CON_015</v>
      </c>
      <c r="AA164"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9351</v>
      </c>
      <c r="AB164" s="195" t="str">
        <f>IF(MID(Table_Quantities[Item No.],4,1)="7",Table_Quantities[[#This Row],[Supplemental1]]&amp;Table_Quantities[[#This Row],[Supplemental2]],Table_Quantities[[#This Row],[Description]])</f>
        <v>Aggregate Base, 4 inch</v>
      </c>
      <c r="AC164"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14</v>
      </c>
      <c r="AD164" s="195" t="str">
        <f>IF(ISBLANK(Table_Quantities[[#This Row],[Funding Code]]),"",RIGHT(Table_Quantities[[#This Row],[Funding Code]],4))</f>
        <v>0001</v>
      </c>
      <c r="AE164" s="195" t="str">
        <f>IF(ISBLANK(Table_Quantities[[#This Row],[Funding Code]]),"","CAT "&amp;Table_Quantities[[#This Row],[Category]])</f>
        <v>CAT 0001</v>
      </c>
      <c r="AF164"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64" s="195">
        <f>IFERROR(FIND("%%",SUBSTITUTE(Table_Quantities[[#This Row],[Pay Item Description]]," ","%%",ML-LEN(SUBSTITUTE(LEFT(Table_Quantities[[#This Row],[Pay Item Description]],ML)," ","")))),LEN(Table_Quantities[[#This Row],[Pay Item Description]]))</f>
        <v>10</v>
      </c>
      <c r="AH164" s="195">
        <f>IFERROR(FIND("%%",SUBSTITUTE(Table_Quantities[[#This Row],[Pay Item Description]]," ","%%",Table_Quantities[[#This Row],[1]]+ML+1-LEN(SUBSTITUTE(LEFT(Table_Quantities[[#This Row],[Pay Item Description]],(Table_Quantities[[#This Row],[1]]+ML+1))," ",""))))-1,LEN(Table_Quantities[[#This Row],[Pay Item Description]]))</f>
        <v>22</v>
      </c>
      <c r="AI164" s="195">
        <f>IFERROR(FIND("%%",SUBSTITUTE(Table_Quantities[[#This Row],[Pay Item Description]]," ","%%",Table_Quantities[[#This Row],[2]]+ML+2-LEN(SUBSTITUTE(LEFT(Table_Quantities[[#This Row],[Pay Item Description]],(Table_Quantities[[#This Row],[2]]+ML+2))," ",""))))-1,LEN(Table_Quantities[[#This Row],[Pay Item Description]]))</f>
        <v>22</v>
      </c>
      <c r="AJ164" s="195">
        <f>IFERROR(FIND("%%",SUBSTITUTE(Table_Quantities[[#This Row],[Pay Item Description]]," ","%%",Table_Quantities[[#This Row],[3]]+ML+3-LEN(SUBSTITUTE(LEFT(Table_Quantities[[#This Row],[Pay Item Description]],(Table_Quantities[[#This Row],[3]]+ML+3))," ",""))))-1,LEN(Table_Quantities[[#This Row],[Pay Item Description]]))</f>
        <v>22</v>
      </c>
      <c r="AK164" s="195">
        <f>IFERROR(FIND("%%",SUBSTITUTE(Table_Quantities[[#This Row],[Pay Item Description]]," ","%%",Table_Quantities[[#This Row],[4]]+ML+4-LEN(SUBSTITUTE(LEFT(Table_Quantities[[#This Row],[Pay Item Description]],(Table_Quantities[[#This Row],[4]]+ML+4))," ",""))))-1,LEN(Table_Quantities[[#This Row],[Pay Item Description]]))</f>
        <v>22</v>
      </c>
      <c r="AL164" s="195">
        <f>IFERROR(FIND("%%",SUBSTITUTE(Table_Quantities[[#This Row],[Pay Item Description]]," ","%%",Table_Quantities[[#This Row],[5]]+ML+5-LEN(SUBSTITUTE(LEFT(Table_Quantities[[#This Row],[Pay Item Description]],(Table_Quantities[[#This Row],[5]]+ML+5))," ",""))))-1,LEN(Table_Quantities[[#This Row],[Pay Item Description]]))</f>
        <v>22</v>
      </c>
      <c r="AM164" s="195" t="str">
        <f>TRIM(MID(Table_Quantities[[#This Row],[Pay Item Description]],1,(Table_Quantities[[#This Row],[1]])))</f>
        <v>Aggregate</v>
      </c>
      <c r="AN164" s="195" t="str">
        <f>TRIM(MID(Table_Quantities[[#This Row],[Pay Item Description]],Table_Quantities[[#This Row],[1]]+1,(Table_Quantities[[#This Row],[2]]-Table_Quantities[[#This Row],[1]])))</f>
        <v>Base, 4 inch</v>
      </c>
      <c r="AO164" s="195" t="str">
        <f>TRIM(MID(Table_Quantities[[#This Row],[Pay Item Description]],Table_Quantities[[#This Row],[2]]+1,(Table_Quantities[[#This Row],[3]]-Table_Quantities[[#This Row],[2]])))</f>
        <v/>
      </c>
      <c r="AP164" s="195" t="str">
        <f>TRIM(MID(Table_Quantities[[#This Row],[Pay Item Description]],Table_Quantities[[#This Row],[3]]+1,(Table_Quantities[[#This Row],[4]]-Table_Quantities[[#This Row],[3]])))</f>
        <v/>
      </c>
      <c r="AQ164" s="195" t="str">
        <f>TRIM(MID(Table_Quantities[[#This Row],[Pay Item Description]],Table_Quantities[[#This Row],[4]]+1,(Table_Quantities[[#This Row],[5]]-Table_Quantities[[#This Row],[4]])))</f>
        <v/>
      </c>
      <c r="AR164" s="195" t="str">
        <f>TRIM(MID(Table_Quantities[[#This Row],[Pay Item Description]],Table_Quantities[[#This Row],[5]]+1,(Table_Quantities[[#This Row],[6]]-Table_Quantities[[#This Row],[5]])))</f>
        <v/>
      </c>
      <c r="AS164" s="195">
        <f>IF(ISBLANK(Table_Quantities[[#This Row],[Funding Code]]),"",INDEX(Table_Funding[#Data],MATCH(Table_Quantities[[#This Row],[Funding Code]],Table_Funding[Funding Code],0),MATCH("Bridge Number",Table_Funding[#Headers],0)))</f>
        <v>0</v>
      </c>
      <c r="AT164"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4 inch</v>
      </c>
      <c r="AU164" s="197"/>
      <c r="AV164" s="197"/>
      <c r="AW164" s="204"/>
      <c r="AX164" s="204"/>
      <c r="AY164" s="204"/>
    </row>
    <row r="165" spans="1:51" s="10" customFormat="1" hidden="1" x14ac:dyDescent="0.25">
      <c r="A165" s="245"/>
      <c r="B165" s="132" t="s">
        <v>7944</v>
      </c>
      <c r="C165" s="200" t="s">
        <v>14726</v>
      </c>
      <c r="D165" s="65"/>
      <c r="E165" s="66"/>
      <c r="F165" s="66"/>
      <c r="G165" s="65"/>
      <c r="H165" s="161" t="str">
        <f>IF(ISBLANK(Table_Quantities[[#This Row],[Pay Item]]),"",INDEX(Table_PayItems[],MATCH(Table_Quantities[[#This Row],[Pay Item]],Table_PayItems[Concentrated Name],0),ITEM_NO))</f>
        <v>3020010</v>
      </c>
      <c r="I165" s="201" t="s">
        <v>14683</v>
      </c>
      <c r="J165" s="254"/>
      <c r="K165" s="202">
        <v>324</v>
      </c>
      <c r="L165" s="193" t="str">
        <f>IF(ISBLANK(Table_Quantities[[#This Row],[Pay Item]]),"",INDEX(Table_PayItems[#Data],MATCH(Table_Quantities[[#This Row],[Pay Item]],Table_PayItems[Concentrated Name],0),ITEM_UNITS))</f>
        <v>Syd</v>
      </c>
      <c r="M165" s="166"/>
      <c r="N165" s="194" t="str">
        <f>IF(AND(Table_Quantities[[#This Row],[Unit Price]]&gt;0,NOT(ISBLANK(Table_Quantities[[#This Row],[QuantityCalc]]))),Table_Quantities[[#This Row],[QuantityCalc]]*Table_Quantities[[#This Row],[Unit Price]],"")</f>
        <v/>
      </c>
      <c r="O165" s="194" t="str">
        <f>IF(OR(ISBLANK(Table_Quantities[[#This Row],[Funding Code]]),ISBLANK(Table_Quantities[[#This Row],[BreakdownID]])),"",Table_Quantities[[#This Row],[Funding Code]]&amp;" - "&amp;Table_Quantities[[#This Row],[BreakdownID]])</f>
        <v>123456 - 0001 - US23_CON_016</v>
      </c>
      <c r="P165" s="194">
        <v>161</v>
      </c>
      <c r="Q165" s="194" t="str">
        <f>IF(ISBLANK(Table_Quantities[[#This Row],[Funding Code]]),"","JN "&amp;INDEX(Table_Funding[#Data],MATCH(Table_Quantities[[#This Row],[Funding Code]],Table_Funding[Funding Code],0),2))</f>
        <v>JN 123456</v>
      </c>
      <c r="R165" s="195" t="str">
        <f>IF(ISBLANK(Table_Quantities[[#This Row],[Pay Item]]),"",INDEX(Table_PayItems[#Data],MATCH(Table_Quantities[[#This Row],[Pay Item]],Table_PayItems[Concentrated Name],0),ITEM_SSSP))</f>
        <v>902C</v>
      </c>
      <c r="S165" s="201"/>
      <c r="T165" s="200"/>
      <c r="U165" s="200"/>
      <c r="V165" s="193">
        <v>324</v>
      </c>
      <c r="W165" s="195" t="str">
        <f>IF(ISBLANK(Table_Quantities[[#This Row],[Pay Item]]),"",INDEX(Table_PayItems[#Data],MATCH(Table_Quantities[[#This Row],[Pay Item]],Table_PayItems[Concentrated Name],0),ITEM_DESCRIPTION))</f>
        <v>Aggregate Base, 4 inch</v>
      </c>
      <c r="X165" s="195" t="str">
        <f>IF(Table_Quantities[[#This Row],[Supplementary Description]]="","",IF(LEN(Table_Quantities[[#This Row],[Supplementary Description]])&gt;40, LEFT(Table_Quantities[[#This Row],[Supplementary Description]],40), Table_Quantities[[#This Row],[Supplementary Description]]))</f>
        <v/>
      </c>
      <c r="Y165" s="200" t="str">
        <f>IF(LEN(Table_Quantities[[#This Row],[Supplementary Description]])&gt;40, RIGHT(Table_Quantities[[#This Row],[Supplementary Description]],LEN(Table_Quantities[[#This Row],[Supplementary Description]])-40), "")</f>
        <v/>
      </c>
      <c r="Z165"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US23_CON_016</v>
      </c>
      <c r="AA165"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9351</v>
      </c>
      <c r="AB165" s="195" t="str">
        <f>IF(MID(Table_Quantities[Item No.],4,1)="7",Table_Quantities[[#This Row],[Supplemental1]]&amp;Table_Quantities[[#This Row],[Supplemental2]],Table_Quantities[[#This Row],[Description]])</f>
        <v>Aggregate Base, 4 inch</v>
      </c>
      <c r="AC165"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15</v>
      </c>
      <c r="AD165" s="195" t="str">
        <f>IF(ISBLANK(Table_Quantities[[#This Row],[Funding Code]]),"",RIGHT(Table_Quantities[[#This Row],[Funding Code]],4))</f>
        <v>0001</v>
      </c>
      <c r="AE165" s="195" t="str">
        <f>IF(ISBLANK(Table_Quantities[[#This Row],[Funding Code]]),"","CAT "&amp;Table_Quantities[[#This Row],[Category]])</f>
        <v>CAT 0001</v>
      </c>
      <c r="AF165"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65" s="195">
        <f>IFERROR(FIND("%%",SUBSTITUTE(Table_Quantities[[#This Row],[Pay Item Description]]," ","%%",ML-LEN(SUBSTITUTE(LEFT(Table_Quantities[[#This Row],[Pay Item Description]],ML)," ","")))),LEN(Table_Quantities[[#This Row],[Pay Item Description]]))</f>
        <v>10</v>
      </c>
      <c r="AH165" s="195">
        <f>IFERROR(FIND("%%",SUBSTITUTE(Table_Quantities[[#This Row],[Pay Item Description]]," ","%%",Table_Quantities[[#This Row],[1]]+ML+1-LEN(SUBSTITUTE(LEFT(Table_Quantities[[#This Row],[Pay Item Description]],(Table_Quantities[[#This Row],[1]]+ML+1))," ",""))))-1,LEN(Table_Quantities[[#This Row],[Pay Item Description]]))</f>
        <v>22</v>
      </c>
      <c r="AI165" s="195">
        <f>IFERROR(FIND("%%",SUBSTITUTE(Table_Quantities[[#This Row],[Pay Item Description]]," ","%%",Table_Quantities[[#This Row],[2]]+ML+2-LEN(SUBSTITUTE(LEFT(Table_Quantities[[#This Row],[Pay Item Description]],(Table_Quantities[[#This Row],[2]]+ML+2))," ",""))))-1,LEN(Table_Quantities[[#This Row],[Pay Item Description]]))</f>
        <v>22</v>
      </c>
      <c r="AJ165" s="195">
        <f>IFERROR(FIND("%%",SUBSTITUTE(Table_Quantities[[#This Row],[Pay Item Description]]," ","%%",Table_Quantities[[#This Row],[3]]+ML+3-LEN(SUBSTITUTE(LEFT(Table_Quantities[[#This Row],[Pay Item Description]],(Table_Quantities[[#This Row],[3]]+ML+3))," ",""))))-1,LEN(Table_Quantities[[#This Row],[Pay Item Description]]))</f>
        <v>22</v>
      </c>
      <c r="AK165" s="195">
        <f>IFERROR(FIND("%%",SUBSTITUTE(Table_Quantities[[#This Row],[Pay Item Description]]," ","%%",Table_Quantities[[#This Row],[4]]+ML+4-LEN(SUBSTITUTE(LEFT(Table_Quantities[[#This Row],[Pay Item Description]],(Table_Quantities[[#This Row],[4]]+ML+4))," ",""))))-1,LEN(Table_Quantities[[#This Row],[Pay Item Description]]))</f>
        <v>22</v>
      </c>
      <c r="AL165" s="195">
        <f>IFERROR(FIND("%%",SUBSTITUTE(Table_Quantities[[#This Row],[Pay Item Description]]," ","%%",Table_Quantities[[#This Row],[5]]+ML+5-LEN(SUBSTITUTE(LEFT(Table_Quantities[[#This Row],[Pay Item Description]],(Table_Quantities[[#This Row],[5]]+ML+5))," ",""))))-1,LEN(Table_Quantities[[#This Row],[Pay Item Description]]))</f>
        <v>22</v>
      </c>
      <c r="AM165" s="195" t="str">
        <f>TRIM(MID(Table_Quantities[[#This Row],[Pay Item Description]],1,(Table_Quantities[[#This Row],[1]])))</f>
        <v>Aggregate</v>
      </c>
      <c r="AN165" s="195" t="str">
        <f>TRIM(MID(Table_Quantities[[#This Row],[Pay Item Description]],Table_Quantities[[#This Row],[1]]+1,(Table_Quantities[[#This Row],[2]]-Table_Quantities[[#This Row],[1]])))</f>
        <v>Base, 4 inch</v>
      </c>
      <c r="AO165" s="195" t="str">
        <f>TRIM(MID(Table_Quantities[[#This Row],[Pay Item Description]],Table_Quantities[[#This Row],[2]]+1,(Table_Quantities[[#This Row],[3]]-Table_Quantities[[#This Row],[2]])))</f>
        <v/>
      </c>
      <c r="AP165" s="195" t="str">
        <f>TRIM(MID(Table_Quantities[[#This Row],[Pay Item Description]],Table_Quantities[[#This Row],[3]]+1,(Table_Quantities[[#This Row],[4]]-Table_Quantities[[#This Row],[3]])))</f>
        <v/>
      </c>
      <c r="AQ165" s="195" t="str">
        <f>TRIM(MID(Table_Quantities[[#This Row],[Pay Item Description]],Table_Quantities[[#This Row],[4]]+1,(Table_Quantities[[#This Row],[5]]-Table_Quantities[[#This Row],[4]])))</f>
        <v/>
      </c>
      <c r="AR165" s="195" t="str">
        <f>TRIM(MID(Table_Quantities[[#This Row],[Pay Item Description]],Table_Quantities[[#This Row],[5]]+1,(Table_Quantities[[#This Row],[6]]-Table_Quantities[[#This Row],[5]])))</f>
        <v/>
      </c>
      <c r="AS165" s="195">
        <f>IF(ISBLANK(Table_Quantities[[#This Row],[Funding Code]]),"",INDEX(Table_Funding[#Data],MATCH(Table_Quantities[[#This Row],[Funding Code]],Table_Funding[Funding Code],0),MATCH("Bridge Number",Table_Funding[#Headers],0)))</f>
        <v>0</v>
      </c>
      <c r="AT165"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4 inch</v>
      </c>
      <c r="AU165" s="197"/>
      <c r="AV165" s="197"/>
      <c r="AW165" s="204"/>
      <c r="AX165" s="204"/>
      <c r="AY165" s="204"/>
    </row>
    <row r="166" spans="1:51" s="10" customFormat="1" hidden="1" x14ac:dyDescent="0.25">
      <c r="A166" s="245"/>
      <c r="B166" s="132" t="s">
        <v>7944</v>
      </c>
      <c r="C166" s="200" t="s">
        <v>14727</v>
      </c>
      <c r="D166" s="65"/>
      <c r="E166" s="66"/>
      <c r="F166" s="66"/>
      <c r="G166" s="65"/>
      <c r="H166" s="161" t="str">
        <f>IF(ISBLANK(Table_Quantities[[#This Row],[Pay Item]]),"",INDEX(Table_PayItems[],MATCH(Table_Quantities[[#This Row],[Pay Item]],Table_PayItems[Concentrated Name],0),ITEM_NO))</f>
        <v>3020010</v>
      </c>
      <c r="I166" s="201" t="s">
        <v>14683</v>
      </c>
      <c r="J166" s="254"/>
      <c r="K166" s="202">
        <v>235</v>
      </c>
      <c r="L166" s="193" t="str">
        <f>IF(ISBLANK(Table_Quantities[[#This Row],[Pay Item]]),"",INDEX(Table_PayItems[#Data],MATCH(Table_Quantities[[#This Row],[Pay Item]],Table_PayItems[Concentrated Name],0),ITEM_UNITS))</f>
        <v>Syd</v>
      </c>
      <c r="M166" s="166"/>
      <c r="N166" s="194" t="str">
        <f>IF(AND(Table_Quantities[[#This Row],[Unit Price]]&gt;0,NOT(ISBLANK(Table_Quantities[[#This Row],[QuantityCalc]]))),Table_Quantities[[#This Row],[QuantityCalc]]*Table_Quantities[[#This Row],[Unit Price]],"")</f>
        <v/>
      </c>
      <c r="O166" s="194" t="str">
        <f>IF(OR(ISBLANK(Table_Quantities[[#This Row],[Funding Code]]),ISBLANK(Table_Quantities[[#This Row],[BreakdownID]])),"",Table_Quantities[[#This Row],[Funding Code]]&amp;" - "&amp;Table_Quantities[[#This Row],[BreakdownID]])</f>
        <v>123456 - 0001 - US23_CON_017</v>
      </c>
      <c r="P166" s="194">
        <v>162</v>
      </c>
      <c r="Q166" s="194" t="str">
        <f>IF(ISBLANK(Table_Quantities[[#This Row],[Funding Code]]),"","JN "&amp;INDEX(Table_Funding[#Data],MATCH(Table_Quantities[[#This Row],[Funding Code]],Table_Funding[Funding Code],0),2))</f>
        <v>JN 123456</v>
      </c>
      <c r="R166" s="195" t="str">
        <f>IF(ISBLANK(Table_Quantities[[#This Row],[Pay Item]]),"",INDEX(Table_PayItems[#Data],MATCH(Table_Quantities[[#This Row],[Pay Item]],Table_PayItems[Concentrated Name],0),ITEM_SSSP))</f>
        <v>902C</v>
      </c>
      <c r="S166" s="201"/>
      <c r="T166" s="200"/>
      <c r="U166" s="200"/>
      <c r="V166" s="193">
        <v>235</v>
      </c>
      <c r="W166" s="195" t="str">
        <f>IF(ISBLANK(Table_Quantities[[#This Row],[Pay Item]]),"",INDEX(Table_PayItems[#Data],MATCH(Table_Quantities[[#This Row],[Pay Item]],Table_PayItems[Concentrated Name],0),ITEM_DESCRIPTION))</f>
        <v>Aggregate Base, 4 inch</v>
      </c>
      <c r="X166" s="195" t="str">
        <f>IF(Table_Quantities[[#This Row],[Supplementary Description]]="","",IF(LEN(Table_Quantities[[#This Row],[Supplementary Description]])&gt;40, LEFT(Table_Quantities[[#This Row],[Supplementary Description]],40), Table_Quantities[[#This Row],[Supplementary Description]]))</f>
        <v/>
      </c>
      <c r="Y166" s="200" t="str">
        <f>IF(LEN(Table_Quantities[[#This Row],[Supplementary Description]])&gt;40, RIGHT(Table_Quantities[[#This Row],[Supplementary Description]],LEN(Table_Quantities[[#This Row],[Supplementary Description]])-40), "")</f>
        <v/>
      </c>
      <c r="Z166"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US23_CON_017</v>
      </c>
      <c r="AA166"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9351</v>
      </c>
      <c r="AB166" s="195" t="str">
        <f>IF(MID(Table_Quantities[Item No.],4,1)="7",Table_Quantities[[#This Row],[Supplemental1]]&amp;Table_Quantities[[#This Row],[Supplemental2]],Table_Quantities[[#This Row],[Description]])</f>
        <v>Aggregate Base, 4 inch</v>
      </c>
      <c r="AC166"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16</v>
      </c>
      <c r="AD166" s="195" t="str">
        <f>IF(ISBLANK(Table_Quantities[[#This Row],[Funding Code]]),"",RIGHT(Table_Quantities[[#This Row],[Funding Code]],4))</f>
        <v>0001</v>
      </c>
      <c r="AE166" s="195" t="str">
        <f>IF(ISBLANK(Table_Quantities[[#This Row],[Funding Code]]),"","CAT "&amp;Table_Quantities[[#This Row],[Category]])</f>
        <v>CAT 0001</v>
      </c>
      <c r="AF166"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66" s="195">
        <f>IFERROR(FIND("%%",SUBSTITUTE(Table_Quantities[[#This Row],[Pay Item Description]]," ","%%",ML-LEN(SUBSTITUTE(LEFT(Table_Quantities[[#This Row],[Pay Item Description]],ML)," ","")))),LEN(Table_Quantities[[#This Row],[Pay Item Description]]))</f>
        <v>10</v>
      </c>
      <c r="AH166" s="195">
        <f>IFERROR(FIND("%%",SUBSTITUTE(Table_Quantities[[#This Row],[Pay Item Description]]," ","%%",Table_Quantities[[#This Row],[1]]+ML+1-LEN(SUBSTITUTE(LEFT(Table_Quantities[[#This Row],[Pay Item Description]],(Table_Quantities[[#This Row],[1]]+ML+1))," ",""))))-1,LEN(Table_Quantities[[#This Row],[Pay Item Description]]))</f>
        <v>22</v>
      </c>
      <c r="AI166" s="195">
        <f>IFERROR(FIND("%%",SUBSTITUTE(Table_Quantities[[#This Row],[Pay Item Description]]," ","%%",Table_Quantities[[#This Row],[2]]+ML+2-LEN(SUBSTITUTE(LEFT(Table_Quantities[[#This Row],[Pay Item Description]],(Table_Quantities[[#This Row],[2]]+ML+2))," ",""))))-1,LEN(Table_Quantities[[#This Row],[Pay Item Description]]))</f>
        <v>22</v>
      </c>
      <c r="AJ166" s="195">
        <f>IFERROR(FIND("%%",SUBSTITUTE(Table_Quantities[[#This Row],[Pay Item Description]]," ","%%",Table_Quantities[[#This Row],[3]]+ML+3-LEN(SUBSTITUTE(LEFT(Table_Quantities[[#This Row],[Pay Item Description]],(Table_Quantities[[#This Row],[3]]+ML+3))," ",""))))-1,LEN(Table_Quantities[[#This Row],[Pay Item Description]]))</f>
        <v>22</v>
      </c>
      <c r="AK166" s="195">
        <f>IFERROR(FIND("%%",SUBSTITUTE(Table_Quantities[[#This Row],[Pay Item Description]]," ","%%",Table_Quantities[[#This Row],[4]]+ML+4-LEN(SUBSTITUTE(LEFT(Table_Quantities[[#This Row],[Pay Item Description]],(Table_Quantities[[#This Row],[4]]+ML+4))," ",""))))-1,LEN(Table_Quantities[[#This Row],[Pay Item Description]]))</f>
        <v>22</v>
      </c>
      <c r="AL166" s="195">
        <f>IFERROR(FIND("%%",SUBSTITUTE(Table_Quantities[[#This Row],[Pay Item Description]]," ","%%",Table_Quantities[[#This Row],[5]]+ML+5-LEN(SUBSTITUTE(LEFT(Table_Quantities[[#This Row],[Pay Item Description]],(Table_Quantities[[#This Row],[5]]+ML+5))," ",""))))-1,LEN(Table_Quantities[[#This Row],[Pay Item Description]]))</f>
        <v>22</v>
      </c>
      <c r="AM166" s="195" t="str">
        <f>TRIM(MID(Table_Quantities[[#This Row],[Pay Item Description]],1,(Table_Quantities[[#This Row],[1]])))</f>
        <v>Aggregate</v>
      </c>
      <c r="AN166" s="195" t="str">
        <f>TRIM(MID(Table_Quantities[[#This Row],[Pay Item Description]],Table_Quantities[[#This Row],[1]]+1,(Table_Quantities[[#This Row],[2]]-Table_Quantities[[#This Row],[1]])))</f>
        <v>Base, 4 inch</v>
      </c>
      <c r="AO166" s="195" t="str">
        <f>TRIM(MID(Table_Quantities[[#This Row],[Pay Item Description]],Table_Quantities[[#This Row],[2]]+1,(Table_Quantities[[#This Row],[3]]-Table_Quantities[[#This Row],[2]])))</f>
        <v/>
      </c>
      <c r="AP166" s="195" t="str">
        <f>TRIM(MID(Table_Quantities[[#This Row],[Pay Item Description]],Table_Quantities[[#This Row],[3]]+1,(Table_Quantities[[#This Row],[4]]-Table_Quantities[[#This Row],[3]])))</f>
        <v/>
      </c>
      <c r="AQ166" s="195" t="str">
        <f>TRIM(MID(Table_Quantities[[#This Row],[Pay Item Description]],Table_Quantities[[#This Row],[4]]+1,(Table_Quantities[[#This Row],[5]]-Table_Quantities[[#This Row],[4]])))</f>
        <v/>
      </c>
      <c r="AR166" s="195" t="str">
        <f>TRIM(MID(Table_Quantities[[#This Row],[Pay Item Description]],Table_Quantities[[#This Row],[5]]+1,(Table_Quantities[[#This Row],[6]]-Table_Quantities[[#This Row],[5]])))</f>
        <v/>
      </c>
      <c r="AS166" s="195">
        <f>IF(ISBLANK(Table_Quantities[[#This Row],[Funding Code]]),"",INDEX(Table_Funding[#Data],MATCH(Table_Quantities[[#This Row],[Funding Code]],Table_Funding[Funding Code],0),MATCH("Bridge Number",Table_Funding[#Headers],0)))</f>
        <v>0</v>
      </c>
      <c r="AT166"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4 inch</v>
      </c>
      <c r="AU166" s="197"/>
      <c r="AV166" s="197"/>
      <c r="AW166" s="204"/>
      <c r="AX166" s="204"/>
      <c r="AY166" s="204"/>
    </row>
    <row r="167" spans="1:51" s="10" customFormat="1" hidden="1" x14ac:dyDescent="0.25">
      <c r="A167" s="245"/>
      <c r="B167" s="132" t="s">
        <v>7944</v>
      </c>
      <c r="C167" s="200" t="s">
        <v>14729</v>
      </c>
      <c r="D167" s="65"/>
      <c r="E167" s="66"/>
      <c r="F167" s="66"/>
      <c r="G167" s="65"/>
      <c r="H167" s="161" t="str">
        <f>IF(ISBLANK(Table_Quantities[[#This Row],[Pay Item]]),"",INDEX(Table_PayItems[],MATCH(Table_Quantities[[#This Row],[Pay Item]],Table_PayItems[Concentrated Name],0),ITEM_NO))</f>
        <v>3020010</v>
      </c>
      <c r="I167" s="201" t="s">
        <v>14683</v>
      </c>
      <c r="J167" s="254"/>
      <c r="K167" s="202">
        <v>212</v>
      </c>
      <c r="L167" s="193" t="str">
        <f>IF(ISBLANK(Table_Quantities[[#This Row],[Pay Item]]),"",INDEX(Table_PayItems[#Data],MATCH(Table_Quantities[[#This Row],[Pay Item]],Table_PayItems[Concentrated Name],0),ITEM_UNITS))</f>
        <v>Syd</v>
      </c>
      <c r="M167" s="166"/>
      <c r="N167" s="194" t="str">
        <f>IF(AND(Table_Quantities[[#This Row],[Unit Price]]&gt;0,NOT(ISBLANK(Table_Quantities[[#This Row],[QuantityCalc]]))),Table_Quantities[[#This Row],[QuantityCalc]]*Table_Quantities[[#This Row],[Unit Price]],"")</f>
        <v/>
      </c>
      <c r="O167" s="194" t="str">
        <f>IF(OR(ISBLANK(Table_Quantities[[#This Row],[Funding Code]]),ISBLANK(Table_Quantities[[#This Row],[BreakdownID]])),"",Table_Quantities[[#This Row],[Funding Code]]&amp;" - "&amp;Table_Quantities[[#This Row],[BreakdownID]])</f>
        <v>123456 - 0001 - US23_CON_019</v>
      </c>
      <c r="P167" s="194">
        <v>163</v>
      </c>
      <c r="Q167" s="194" t="str">
        <f>IF(ISBLANK(Table_Quantities[[#This Row],[Funding Code]]),"","JN "&amp;INDEX(Table_Funding[#Data],MATCH(Table_Quantities[[#This Row],[Funding Code]],Table_Funding[Funding Code],0),2))</f>
        <v>JN 123456</v>
      </c>
      <c r="R167" s="195" t="str">
        <f>IF(ISBLANK(Table_Quantities[[#This Row],[Pay Item]]),"",INDEX(Table_PayItems[#Data],MATCH(Table_Quantities[[#This Row],[Pay Item]],Table_PayItems[Concentrated Name],0),ITEM_SSSP))</f>
        <v>902C</v>
      </c>
      <c r="S167" s="201"/>
      <c r="T167" s="200"/>
      <c r="U167" s="200"/>
      <c r="V167" s="193">
        <v>212</v>
      </c>
      <c r="W167" s="195" t="str">
        <f>IF(ISBLANK(Table_Quantities[[#This Row],[Pay Item]]),"",INDEX(Table_PayItems[#Data],MATCH(Table_Quantities[[#This Row],[Pay Item]],Table_PayItems[Concentrated Name],0),ITEM_DESCRIPTION))</f>
        <v>Aggregate Base, 4 inch</v>
      </c>
      <c r="X167" s="195" t="str">
        <f>IF(Table_Quantities[[#This Row],[Supplementary Description]]="","",IF(LEN(Table_Quantities[[#This Row],[Supplementary Description]])&gt;40, LEFT(Table_Quantities[[#This Row],[Supplementary Description]],40), Table_Quantities[[#This Row],[Supplementary Description]]))</f>
        <v/>
      </c>
      <c r="Y167" s="200" t="str">
        <f>IF(LEN(Table_Quantities[[#This Row],[Supplementary Description]])&gt;40, RIGHT(Table_Quantities[[#This Row],[Supplementary Description]],LEN(Table_Quantities[[#This Row],[Supplementary Description]])-40), "")</f>
        <v/>
      </c>
      <c r="Z167"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US23_CON_019</v>
      </c>
      <c r="AA167"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9351</v>
      </c>
      <c r="AB167" s="195" t="str">
        <f>IF(MID(Table_Quantities[Item No.],4,1)="7",Table_Quantities[[#This Row],[Supplemental1]]&amp;Table_Quantities[[#This Row],[Supplemental2]],Table_Quantities[[#This Row],[Description]])</f>
        <v>Aggregate Base, 4 inch</v>
      </c>
      <c r="AC167"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17</v>
      </c>
      <c r="AD167" s="195" t="str">
        <f>IF(ISBLANK(Table_Quantities[[#This Row],[Funding Code]]),"",RIGHT(Table_Quantities[[#This Row],[Funding Code]],4))</f>
        <v>0001</v>
      </c>
      <c r="AE167" s="195" t="str">
        <f>IF(ISBLANK(Table_Quantities[[#This Row],[Funding Code]]),"","CAT "&amp;Table_Quantities[[#This Row],[Category]])</f>
        <v>CAT 0001</v>
      </c>
      <c r="AF167"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67" s="195">
        <f>IFERROR(FIND("%%",SUBSTITUTE(Table_Quantities[[#This Row],[Pay Item Description]]," ","%%",ML-LEN(SUBSTITUTE(LEFT(Table_Quantities[[#This Row],[Pay Item Description]],ML)," ","")))),LEN(Table_Quantities[[#This Row],[Pay Item Description]]))</f>
        <v>10</v>
      </c>
      <c r="AH167" s="195">
        <f>IFERROR(FIND("%%",SUBSTITUTE(Table_Quantities[[#This Row],[Pay Item Description]]," ","%%",Table_Quantities[[#This Row],[1]]+ML+1-LEN(SUBSTITUTE(LEFT(Table_Quantities[[#This Row],[Pay Item Description]],(Table_Quantities[[#This Row],[1]]+ML+1))," ",""))))-1,LEN(Table_Quantities[[#This Row],[Pay Item Description]]))</f>
        <v>22</v>
      </c>
      <c r="AI167" s="195">
        <f>IFERROR(FIND("%%",SUBSTITUTE(Table_Quantities[[#This Row],[Pay Item Description]]," ","%%",Table_Quantities[[#This Row],[2]]+ML+2-LEN(SUBSTITUTE(LEFT(Table_Quantities[[#This Row],[Pay Item Description]],(Table_Quantities[[#This Row],[2]]+ML+2))," ",""))))-1,LEN(Table_Quantities[[#This Row],[Pay Item Description]]))</f>
        <v>22</v>
      </c>
      <c r="AJ167" s="195">
        <f>IFERROR(FIND("%%",SUBSTITUTE(Table_Quantities[[#This Row],[Pay Item Description]]," ","%%",Table_Quantities[[#This Row],[3]]+ML+3-LEN(SUBSTITUTE(LEFT(Table_Quantities[[#This Row],[Pay Item Description]],(Table_Quantities[[#This Row],[3]]+ML+3))," ",""))))-1,LEN(Table_Quantities[[#This Row],[Pay Item Description]]))</f>
        <v>22</v>
      </c>
      <c r="AK167" s="195">
        <f>IFERROR(FIND("%%",SUBSTITUTE(Table_Quantities[[#This Row],[Pay Item Description]]," ","%%",Table_Quantities[[#This Row],[4]]+ML+4-LEN(SUBSTITUTE(LEFT(Table_Quantities[[#This Row],[Pay Item Description]],(Table_Quantities[[#This Row],[4]]+ML+4))," ",""))))-1,LEN(Table_Quantities[[#This Row],[Pay Item Description]]))</f>
        <v>22</v>
      </c>
      <c r="AL167" s="195">
        <f>IFERROR(FIND("%%",SUBSTITUTE(Table_Quantities[[#This Row],[Pay Item Description]]," ","%%",Table_Quantities[[#This Row],[5]]+ML+5-LEN(SUBSTITUTE(LEFT(Table_Quantities[[#This Row],[Pay Item Description]],(Table_Quantities[[#This Row],[5]]+ML+5))," ",""))))-1,LEN(Table_Quantities[[#This Row],[Pay Item Description]]))</f>
        <v>22</v>
      </c>
      <c r="AM167" s="195" t="str">
        <f>TRIM(MID(Table_Quantities[[#This Row],[Pay Item Description]],1,(Table_Quantities[[#This Row],[1]])))</f>
        <v>Aggregate</v>
      </c>
      <c r="AN167" s="195" t="str">
        <f>TRIM(MID(Table_Quantities[[#This Row],[Pay Item Description]],Table_Quantities[[#This Row],[1]]+1,(Table_Quantities[[#This Row],[2]]-Table_Quantities[[#This Row],[1]])))</f>
        <v>Base, 4 inch</v>
      </c>
      <c r="AO167" s="195" t="str">
        <f>TRIM(MID(Table_Quantities[[#This Row],[Pay Item Description]],Table_Quantities[[#This Row],[2]]+1,(Table_Quantities[[#This Row],[3]]-Table_Quantities[[#This Row],[2]])))</f>
        <v/>
      </c>
      <c r="AP167" s="195" t="str">
        <f>TRIM(MID(Table_Quantities[[#This Row],[Pay Item Description]],Table_Quantities[[#This Row],[3]]+1,(Table_Quantities[[#This Row],[4]]-Table_Quantities[[#This Row],[3]])))</f>
        <v/>
      </c>
      <c r="AQ167" s="195" t="str">
        <f>TRIM(MID(Table_Quantities[[#This Row],[Pay Item Description]],Table_Quantities[[#This Row],[4]]+1,(Table_Quantities[[#This Row],[5]]-Table_Quantities[[#This Row],[4]])))</f>
        <v/>
      </c>
      <c r="AR167" s="195" t="str">
        <f>TRIM(MID(Table_Quantities[[#This Row],[Pay Item Description]],Table_Quantities[[#This Row],[5]]+1,(Table_Quantities[[#This Row],[6]]-Table_Quantities[[#This Row],[5]])))</f>
        <v/>
      </c>
      <c r="AS167" s="195">
        <f>IF(ISBLANK(Table_Quantities[[#This Row],[Funding Code]]),"",INDEX(Table_Funding[#Data],MATCH(Table_Quantities[[#This Row],[Funding Code]],Table_Funding[Funding Code],0),MATCH("Bridge Number",Table_Funding[#Headers],0)))</f>
        <v>0</v>
      </c>
      <c r="AT167"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4 inch</v>
      </c>
      <c r="AU167" s="197"/>
      <c r="AV167" s="197"/>
      <c r="AW167" s="204"/>
      <c r="AX167" s="204"/>
      <c r="AY167" s="204"/>
    </row>
    <row r="168" spans="1:51" s="10" customFormat="1" x14ac:dyDescent="0.25">
      <c r="A168" s="245"/>
      <c r="B168" s="132" t="s">
        <v>7944</v>
      </c>
      <c r="C168" s="200" t="s">
        <v>14714</v>
      </c>
      <c r="D168" s="65"/>
      <c r="E168" s="66" t="s">
        <v>14640</v>
      </c>
      <c r="F168" s="66" t="s">
        <v>14656</v>
      </c>
      <c r="G168" s="65"/>
      <c r="H168" s="161" t="str">
        <f>IF(ISBLANK(Table_Quantities[[#This Row],[Pay Item]]),"",INDEX(Table_PayItems[],MATCH(Table_Quantities[[#This Row],[Pay Item]],Table_PayItems[Concentrated Name],0),ITEM_NO))</f>
        <v>8020037</v>
      </c>
      <c r="I168" s="201" t="s">
        <v>14697</v>
      </c>
      <c r="J168" s="254"/>
      <c r="K168" s="202">
        <v>22.96</v>
      </c>
      <c r="L168" s="193" t="str">
        <f>IF(ISBLANK(Table_Quantities[[#This Row],[Pay Item]]),"",INDEX(Table_PayItems[#Data],MATCH(Table_Quantities[[#This Row],[Pay Item]],Table_PayItems[Concentrated Name],0),ITEM_UNITS))</f>
        <v>Ft</v>
      </c>
      <c r="M168" s="166"/>
      <c r="N168" s="194" t="str">
        <f>IF(AND(Table_Quantities[[#This Row],[Unit Price]]&gt;0,NOT(ISBLANK(Table_Quantities[[#This Row],[QuantityCalc]]))),Table_Quantities[[#This Row],[QuantityCalc]]*Table_Quantities[[#This Row],[Unit Price]],"")</f>
        <v/>
      </c>
      <c r="O168" s="194" t="str">
        <f>IF(OR(ISBLANK(Table_Quantities[[#This Row],[Funding Code]]),ISBLANK(Table_Quantities[[#This Row],[BreakdownID]])),"",Table_Quantities[[#This Row],[Funding Code]]&amp;" - "&amp;Table_Quantities[[#This Row],[BreakdownID]])</f>
        <v>123456 - 0001 - 80</v>
      </c>
      <c r="P168" s="194">
        <v>164</v>
      </c>
      <c r="Q168" s="194" t="str">
        <f>IF(ISBLANK(Table_Quantities[[#This Row],[Funding Code]]),"","JN "&amp;INDEX(Table_Funding[#Data],MATCH(Table_Quantities[[#This Row],[Funding Code]],Table_Funding[Funding Code],0),2))</f>
        <v>JN 123456</v>
      </c>
      <c r="R168" s="195" t="str">
        <f>IF(ISBLANK(Table_Quantities[[#This Row],[Pay Item]]),"",INDEX(Table_PayItems[#Data],MATCH(Table_Quantities[[#This Row],[Pay Item]],Table_PayItems[Concentrated Name],0),ITEM_SSSP))</f>
        <v>604A or B</v>
      </c>
      <c r="S168" s="201"/>
      <c r="T168" s="200"/>
      <c r="U168" s="200"/>
      <c r="V168" s="193">
        <v>23</v>
      </c>
      <c r="W168" s="195" t="str">
        <f>IF(ISBLANK(Table_Quantities[[#This Row],[Pay Item]]),"",INDEX(Table_PayItems[#Data],MATCH(Table_Quantities[[#This Row],[Pay Item]],Table_PayItems[Concentrated Name],0),ITEM_DESCRIPTION))</f>
        <v>Curb and Gutter, Conc, Det F3</v>
      </c>
      <c r="X168" s="195" t="str">
        <f>IF(Table_Quantities[[#This Row],[Supplementary Description]]="","",IF(LEN(Table_Quantities[[#This Row],[Supplementary Description]])&gt;40, LEFT(Table_Quantities[[#This Row],[Supplementary Description]],40), Table_Quantities[[#This Row],[Supplementary Description]]))</f>
        <v/>
      </c>
      <c r="Y168" s="200" t="str">
        <f>IF(LEN(Table_Quantities[[#This Row],[Supplementary Description]])&gt;40, RIGHT(Table_Quantities[[#This Row],[Supplementary Description]],LEN(Table_Quantities[[#This Row],[Supplementary Description]])-40), "")</f>
        <v/>
      </c>
      <c r="Z168"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68"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23</v>
      </c>
      <c r="AB168" s="195" t="str">
        <f>IF(MID(Table_Quantities[Item No.],4,1)="7",Table_Quantities[[#This Row],[Supplemental1]]&amp;Table_Quantities[[#This Row],[Supplemental2]],Table_Quantities[[#This Row],[Description]])</f>
        <v>Curb and Gutter, Conc, Det F3</v>
      </c>
      <c r="AC168"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168" s="195" t="str">
        <f>IF(ISBLANK(Table_Quantities[[#This Row],[Funding Code]]),"",RIGHT(Table_Quantities[[#This Row],[Funding Code]],4))</f>
        <v>0001</v>
      </c>
      <c r="AE168" s="195" t="str">
        <f>IF(ISBLANK(Table_Quantities[[#This Row],[Funding Code]]),"","CAT "&amp;Table_Quantities[[#This Row],[Category]])</f>
        <v>CAT 0001</v>
      </c>
      <c r="AF168"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68" s="195">
        <f>IFERROR(FIND("%%",SUBSTITUTE(Table_Quantities[[#This Row],[Pay Item Description]]," ","%%",ML-LEN(SUBSTITUTE(LEFT(Table_Quantities[[#This Row],[Pay Item Description]],ML)," ","")))),LEN(Table_Quantities[[#This Row],[Pay Item Description]]))</f>
        <v>9</v>
      </c>
      <c r="AH168" s="195">
        <f>IFERROR(FIND("%%",SUBSTITUTE(Table_Quantities[[#This Row],[Pay Item Description]]," ","%%",Table_Quantities[[#This Row],[1]]+ML+1-LEN(SUBSTITUTE(LEFT(Table_Quantities[[#This Row],[Pay Item Description]],(Table_Quantities[[#This Row],[1]]+ML+1))," ",""))))-1,LEN(Table_Quantities[[#This Row],[Pay Item Description]]))</f>
        <v>22</v>
      </c>
      <c r="AI168" s="195">
        <f>IFERROR(FIND("%%",SUBSTITUTE(Table_Quantities[[#This Row],[Pay Item Description]]," ","%%",Table_Quantities[[#This Row],[2]]+ML+2-LEN(SUBSTITUTE(LEFT(Table_Quantities[[#This Row],[Pay Item Description]],(Table_Quantities[[#This Row],[2]]+ML+2))," ",""))))-1,LEN(Table_Quantities[[#This Row],[Pay Item Description]]))</f>
        <v>29</v>
      </c>
      <c r="AJ168" s="195">
        <f>IFERROR(FIND("%%",SUBSTITUTE(Table_Quantities[[#This Row],[Pay Item Description]]," ","%%",Table_Quantities[[#This Row],[3]]+ML+3-LEN(SUBSTITUTE(LEFT(Table_Quantities[[#This Row],[Pay Item Description]],(Table_Quantities[[#This Row],[3]]+ML+3))," ",""))))-1,LEN(Table_Quantities[[#This Row],[Pay Item Description]]))</f>
        <v>29</v>
      </c>
      <c r="AK168" s="195">
        <f>IFERROR(FIND("%%",SUBSTITUTE(Table_Quantities[[#This Row],[Pay Item Description]]," ","%%",Table_Quantities[[#This Row],[4]]+ML+4-LEN(SUBSTITUTE(LEFT(Table_Quantities[[#This Row],[Pay Item Description]],(Table_Quantities[[#This Row],[4]]+ML+4))," ",""))))-1,LEN(Table_Quantities[[#This Row],[Pay Item Description]]))</f>
        <v>29</v>
      </c>
      <c r="AL168" s="195">
        <f>IFERROR(FIND("%%",SUBSTITUTE(Table_Quantities[[#This Row],[Pay Item Description]]," ","%%",Table_Quantities[[#This Row],[5]]+ML+5-LEN(SUBSTITUTE(LEFT(Table_Quantities[[#This Row],[Pay Item Description]],(Table_Quantities[[#This Row],[5]]+ML+5))," ",""))))-1,LEN(Table_Quantities[[#This Row],[Pay Item Description]]))</f>
        <v>29</v>
      </c>
      <c r="AM168" s="195" t="str">
        <f>TRIM(MID(Table_Quantities[[#This Row],[Pay Item Description]],1,(Table_Quantities[[#This Row],[1]])))</f>
        <v>Curb and</v>
      </c>
      <c r="AN168" s="195" t="str">
        <f>TRIM(MID(Table_Quantities[[#This Row],[Pay Item Description]],Table_Quantities[[#This Row],[1]]+1,(Table_Quantities[[#This Row],[2]]-Table_Quantities[[#This Row],[1]])))</f>
        <v>Gutter, Conc,</v>
      </c>
      <c r="AO168" s="195" t="str">
        <f>TRIM(MID(Table_Quantities[[#This Row],[Pay Item Description]],Table_Quantities[[#This Row],[2]]+1,(Table_Quantities[[#This Row],[3]]-Table_Quantities[[#This Row],[2]])))</f>
        <v>Det F3</v>
      </c>
      <c r="AP168" s="195" t="str">
        <f>TRIM(MID(Table_Quantities[[#This Row],[Pay Item Description]],Table_Quantities[[#This Row],[3]]+1,(Table_Quantities[[#This Row],[4]]-Table_Quantities[[#This Row],[3]])))</f>
        <v/>
      </c>
      <c r="AQ168" s="195" t="str">
        <f>TRIM(MID(Table_Quantities[[#This Row],[Pay Item Description]],Table_Quantities[[#This Row],[4]]+1,(Table_Quantities[[#This Row],[5]]-Table_Quantities[[#This Row],[4]])))</f>
        <v/>
      </c>
      <c r="AR168" s="195" t="str">
        <f>TRIM(MID(Table_Quantities[[#This Row],[Pay Item Description]],Table_Quantities[[#This Row],[5]]+1,(Table_Quantities[[#This Row],[6]]-Table_Quantities[[#This Row],[5]])))</f>
        <v/>
      </c>
      <c r="AS168" s="195">
        <f>IF(ISBLANK(Table_Quantities[[#This Row],[Funding Code]]),"",INDEX(Table_Funding[#Data],MATCH(Table_Quantities[[#This Row],[Funding Code]],Table_Funding[Funding Code],0),MATCH("Bridge Number",Table_Funding[#Headers],0)))</f>
        <v>0</v>
      </c>
      <c r="AT168"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Curb and Gutter, Conc, Det F3</v>
      </c>
      <c r="AU168" s="197"/>
      <c r="AV168" s="197"/>
      <c r="AW168" s="204"/>
      <c r="AX168" s="204"/>
      <c r="AY168" s="204"/>
    </row>
    <row r="169" spans="1:51" s="10" customFormat="1" x14ac:dyDescent="0.25">
      <c r="A169" s="245"/>
      <c r="B169" s="132" t="s">
        <v>7944</v>
      </c>
      <c r="C169" s="200" t="s">
        <v>14714</v>
      </c>
      <c r="D169" s="65"/>
      <c r="E169" s="66" t="s">
        <v>14640</v>
      </c>
      <c r="F169" s="66" t="s">
        <v>14656</v>
      </c>
      <c r="G169" s="65"/>
      <c r="H169" s="161" t="str">
        <f>IF(ISBLANK(Table_Quantities[[#This Row],[Pay Item]]),"",INDEX(Table_PayItems[],MATCH(Table_Quantities[[#This Row],[Pay Item]],Table_PayItems[Concentrated Name],0),ITEM_NO))</f>
        <v>8020038</v>
      </c>
      <c r="I169" s="201" t="s">
        <v>14688</v>
      </c>
      <c r="J169" s="254"/>
      <c r="K169" s="202">
        <v>9.24</v>
      </c>
      <c r="L169" s="193" t="str">
        <f>IF(ISBLANK(Table_Quantities[[#This Row],[Pay Item]]),"",INDEX(Table_PayItems[#Data],MATCH(Table_Quantities[[#This Row],[Pay Item]],Table_PayItems[Concentrated Name],0),ITEM_UNITS))</f>
        <v>Ft</v>
      </c>
      <c r="M169" s="166"/>
      <c r="N169" s="194" t="str">
        <f>IF(AND(Table_Quantities[[#This Row],[Unit Price]]&gt;0,NOT(ISBLANK(Table_Quantities[[#This Row],[QuantityCalc]]))),Table_Quantities[[#This Row],[QuantityCalc]]*Table_Quantities[[#This Row],[Unit Price]],"")</f>
        <v/>
      </c>
      <c r="O169" s="194" t="str">
        <f>IF(OR(ISBLANK(Table_Quantities[[#This Row],[Funding Code]]),ISBLANK(Table_Quantities[[#This Row],[BreakdownID]])),"",Table_Quantities[[#This Row],[Funding Code]]&amp;" - "&amp;Table_Quantities[[#This Row],[BreakdownID]])</f>
        <v>123456 - 0001 - 80</v>
      </c>
      <c r="P169" s="194">
        <v>165</v>
      </c>
      <c r="Q169" s="194" t="str">
        <f>IF(ISBLANK(Table_Quantities[[#This Row],[Funding Code]]),"","JN "&amp;INDEX(Table_Funding[#Data],MATCH(Table_Quantities[[#This Row],[Funding Code]],Table_Funding[Funding Code],0),2))</f>
        <v>JN 123456</v>
      </c>
      <c r="R169" s="195" t="str">
        <f>IF(ISBLANK(Table_Quantities[[#This Row],[Pay Item]]),"",INDEX(Table_PayItems[#Data],MATCH(Table_Quantities[[#This Row],[Pay Item]],Table_PayItems[Concentrated Name],0),ITEM_SSSP))</f>
        <v>604A or B</v>
      </c>
      <c r="S169" s="201"/>
      <c r="T169" s="200"/>
      <c r="U169" s="200"/>
      <c r="V169" s="193">
        <v>10</v>
      </c>
      <c r="W169" s="195" t="str">
        <f>IF(ISBLANK(Table_Quantities[[#This Row],[Pay Item]]),"",INDEX(Table_PayItems[#Data],MATCH(Table_Quantities[[#This Row],[Pay Item]],Table_PayItems[Concentrated Name],0),ITEM_DESCRIPTION))</f>
        <v>Curb and Gutter, Conc, Det F4</v>
      </c>
      <c r="X169" s="195" t="str">
        <f>IF(Table_Quantities[[#This Row],[Supplementary Description]]="","",IF(LEN(Table_Quantities[[#This Row],[Supplementary Description]])&gt;40, LEFT(Table_Quantities[[#This Row],[Supplementary Description]],40), Table_Quantities[[#This Row],[Supplementary Description]]))</f>
        <v/>
      </c>
      <c r="Y169" s="200" t="str">
        <f>IF(LEN(Table_Quantities[[#This Row],[Supplementary Description]])&gt;40, RIGHT(Table_Quantities[[#This Row],[Supplementary Description]],LEN(Table_Quantities[[#This Row],[Supplementary Description]])-40), "")</f>
        <v/>
      </c>
      <c r="Z169"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69"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81</v>
      </c>
      <c r="AB169" s="195" t="str">
        <f>IF(MID(Table_Quantities[Item No.],4,1)="7",Table_Quantities[[#This Row],[Supplemental1]]&amp;Table_Quantities[[#This Row],[Supplemental2]],Table_Quantities[[#This Row],[Description]])</f>
        <v>Curb and Gutter, Conc, Det F4</v>
      </c>
      <c r="AC169"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v>
      </c>
      <c r="AD169" s="195" t="str">
        <f>IF(ISBLANK(Table_Quantities[[#This Row],[Funding Code]]),"",RIGHT(Table_Quantities[[#This Row],[Funding Code]],4))</f>
        <v>0001</v>
      </c>
      <c r="AE169" s="195" t="str">
        <f>IF(ISBLANK(Table_Quantities[[#This Row],[Funding Code]]),"","CAT "&amp;Table_Quantities[[#This Row],[Category]])</f>
        <v>CAT 0001</v>
      </c>
      <c r="AF169"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69" s="195">
        <f>IFERROR(FIND("%%",SUBSTITUTE(Table_Quantities[[#This Row],[Pay Item Description]]," ","%%",ML-LEN(SUBSTITUTE(LEFT(Table_Quantities[[#This Row],[Pay Item Description]],ML)," ","")))),LEN(Table_Quantities[[#This Row],[Pay Item Description]]))</f>
        <v>9</v>
      </c>
      <c r="AH169" s="195">
        <f>IFERROR(FIND("%%",SUBSTITUTE(Table_Quantities[[#This Row],[Pay Item Description]]," ","%%",Table_Quantities[[#This Row],[1]]+ML+1-LEN(SUBSTITUTE(LEFT(Table_Quantities[[#This Row],[Pay Item Description]],(Table_Quantities[[#This Row],[1]]+ML+1))," ",""))))-1,LEN(Table_Quantities[[#This Row],[Pay Item Description]]))</f>
        <v>22</v>
      </c>
      <c r="AI169" s="195">
        <f>IFERROR(FIND("%%",SUBSTITUTE(Table_Quantities[[#This Row],[Pay Item Description]]," ","%%",Table_Quantities[[#This Row],[2]]+ML+2-LEN(SUBSTITUTE(LEFT(Table_Quantities[[#This Row],[Pay Item Description]],(Table_Quantities[[#This Row],[2]]+ML+2))," ",""))))-1,LEN(Table_Quantities[[#This Row],[Pay Item Description]]))</f>
        <v>29</v>
      </c>
      <c r="AJ169" s="195">
        <f>IFERROR(FIND("%%",SUBSTITUTE(Table_Quantities[[#This Row],[Pay Item Description]]," ","%%",Table_Quantities[[#This Row],[3]]+ML+3-LEN(SUBSTITUTE(LEFT(Table_Quantities[[#This Row],[Pay Item Description]],(Table_Quantities[[#This Row],[3]]+ML+3))," ",""))))-1,LEN(Table_Quantities[[#This Row],[Pay Item Description]]))</f>
        <v>29</v>
      </c>
      <c r="AK169" s="195">
        <f>IFERROR(FIND("%%",SUBSTITUTE(Table_Quantities[[#This Row],[Pay Item Description]]," ","%%",Table_Quantities[[#This Row],[4]]+ML+4-LEN(SUBSTITUTE(LEFT(Table_Quantities[[#This Row],[Pay Item Description]],(Table_Quantities[[#This Row],[4]]+ML+4))," ",""))))-1,LEN(Table_Quantities[[#This Row],[Pay Item Description]]))</f>
        <v>29</v>
      </c>
      <c r="AL169" s="195">
        <f>IFERROR(FIND("%%",SUBSTITUTE(Table_Quantities[[#This Row],[Pay Item Description]]," ","%%",Table_Quantities[[#This Row],[5]]+ML+5-LEN(SUBSTITUTE(LEFT(Table_Quantities[[#This Row],[Pay Item Description]],(Table_Quantities[[#This Row],[5]]+ML+5))," ",""))))-1,LEN(Table_Quantities[[#This Row],[Pay Item Description]]))</f>
        <v>29</v>
      </c>
      <c r="AM169" s="195" t="str">
        <f>TRIM(MID(Table_Quantities[[#This Row],[Pay Item Description]],1,(Table_Quantities[[#This Row],[1]])))</f>
        <v>Curb and</v>
      </c>
      <c r="AN169" s="195" t="str">
        <f>TRIM(MID(Table_Quantities[[#This Row],[Pay Item Description]],Table_Quantities[[#This Row],[1]]+1,(Table_Quantities[[#This Row],[2]]-Table_Quantities[[#This Row],[1]])))</f>
        <v>Gutter, Conc,</v>
      </c>
      <c r="AO169" s="195" t="str">
        <f>TRIM(MID(Table_Quantities[[#This Row],[Pay Item Description]],Table_Quantities[[#This Row],[2]]+1,(Table_Quantities[[#This Row],[3]]-Table_Quantities[[#This Row],[2]])))</f>
        <v>Det F4</v>
      </c>
      <c r="AP169" s="195" t="str">
        <f>TRIM(MID(Table_Quantities[[#This Row],[Pay Item Description]],Table_Quantities[[#This Row],[3]]+1,(Table_Quantities[[#This Row],[4]]-Table_Quantities[[#This Row],[3]])))</f>
        <v/>
      </c>
      <c r="AQ169" s="195" t="str">
        <f>TRIM(MID(Table_Quantities[[#This Row],[Pay Item Description]],Table_Quantities[[#This Row],[4]]+1,(Table_Quantities[[#This Row],[5]]-Table_Quantities[[#This Row],[4]])))</f>
        <v/>
      </c>
      <c r="AR169" s="195" t="str">
        <f>TRIM(MID(Table_Quantities[[#This Row],[Pay Item Description]],Table_Quantities[[#This Row],[5]]+1,(Table_Quantities[[#This Row],[6]]-Table_Quantities[[#This Row],[5]])))</f>
        <v/>
      </c>
      <c r="AS169" s="195">
        <f>IF(ISBLANK(Table_Quantities[[#This Row],[Funding Code]]),"",INDEX(Table_Funding[#Data],MATCH(Table_Quantities[[#This Row],[Funding Code]],Table_Funding[Funding Code],0),MATCH("Bridge Number",Table_Funding[#Headers],0)))</f>
        <v>0</v>
      </c>
      <c r="AT169"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Curb and Gutter, Conc, Det F4</v>
      </c>
      <c r="AU169" s="197"/>
      <c r="AV169" s="197"/>
      <c r="AW169" s="204"/>
      <c r="AX169" s="204"/>
      <c r="AY169" s="204"/>
    </row>
    <row r="170" spans="1:51" s="10" customFormat="1" x14ac:dyDescent="0.25">
      <c r="A170" s="245"/>
      <c r="B170" s="132" t="s">
        <v>7944</v>
      </c>
      <c r="C170" s="200" t="s">
        <v>14714</v>
      </c>
      <c r="D170" s="65"/>
      <c r="E170" s="66" t="s">
        <v>14640</v>
      </c>
      <c r="F170" s="66" t="s">
        <v>14656</v>
      </c>
      <c r="G170" s="65"/>
      <c r="H170" s="161" t="str">
        <f>IF(ISBLANK(Table_Quantities[[#This Row],[Pay Item]]),"",INDEX(Table_PayItems[],MATCH(Table_Quantities[[#This Row],[Pay Item]],Table_PayItems[Concentrated Name],0),ITEM_NO))</f>
        <v>8020050</v>
      </c>
      <c r="I170" s="201" t="s">
        <v>14689</v>
      </c>
      <c r="J170" s="254"/>
      <c r="K170" s="202">
        <v>57.9</v>
      </c>
      <c r="L170" s="193" t="str">
        <f>IF(ISBLANK(Table_Quantities[[#This Row],[Pay Item]]),"",INDEX(Table_PayItems[#Data],MATCH(Table_Quantities[[#This Row],[Pay Item]],Table_PayItems[Concentrated Name],0),ITEM_UNITS))</f>
        <v>Ft</v>
      </c>
      <c r="M170" s="166"/>
      <c r="N170" s="194" t="str">
        <f>IF(AND(Table_Quantities[[#This Row],[Unit Price]]&gt;0,NOT(ISBLANK(Table_Quantities[[#This Row],[QuantityCalc]]))),Table_Quantities[[#This Row],[QuantityCalc]]*Table_Quantities[[#This Row],[Unit Price]],"")</f>
        <v/>
      </c>
      <c r="O170" s="194" t="str">
        <f>IF(OR(ISBLANK(Table_Quantities[[#This Row],[Funding Code]]),ISBLANK(Table_Quantities[[#This Row],[BreakdownID]])),"",Table_Quantities[[#This Row],[Funding Code]]&amp;" - "&amp;Table_Quantities[[#This Row],[BreakdownID]])</f>
        <v>123456 - 0001 - 80</v>
      </c>
      <c r="P170" s="194">
        <v>166</v>
      </c>
      <c r="Q170" s="194" t="str">
        <f>IF(ISBLANK(Table_Quantities[[#This Row],[Funding Code]]),"","JN "&amp;INDEX(Table_Funding[#Data],MATCH(Table_Quantities[[#This Row],[Funding Code]],Table_Funding[Funding Code],0),2))</f>
        <v>JN 123456</v>
      </c>
      <c r="R170" s="195" t="str">
        <f>IF(ISBLANK(Table_Quantities[[#This Row],[Pay Item]]),"",INDEX(Table_PayItems[#Data],MATCH(Table_Quantities[[#This Row],[Pay Item]],Table_PayItems[Concentrated Name],0),ITEM_SSSP))</f>
        <v>604A or B</v>
      </c>
      <c r="S170" s="201"/>
      <c r="T170" s="200"/>
      <c r="U170" s="200"/>
      <c r="V170" s="193">
        <v>58</v>
      </c>
      <c r="W170" s="195" t="str">
        <f>IF(ISBLANK(Table_Quantities[[#This Row],[Pay Item]]),"",INDEX(Table_PayItems[#Data],MATCH(Table_Quantities[[#This Row],[Pay Item]],Table_PayItems[Concentrated Name],0),ITEM_DESCRIPTION))</f>
        <v>Driveway Opening, Conc, Det M</v>
      </c>
      <c r="X170" s="195" t="str">
        <f>IF(Table_Quantities[[#This Row],[Supplementary Description]]="","",IF(LEN(Table_Quantities[[#This Row],[Supplementary Description]])&gt;40, LEFT(Table_Quantities[[#This Row],[Supplementary Description]],40), Table_Quantities[[#This Row],[Supplementary Description]]))</f>
        <v/>
      </c>
      <c r="Y170" s="200" t="str">
        <f>IF(LEN(Table_Quantities[[#This Row],[Supplementary Description]])&gt;40, RIGHT(Table_Quantities[[#This Row],[Supplementary Description]],LEN(Table_Quantities[[#This Row],[Supplementary Description]])-40), "")</f>
        <v/>
      </c>
      <c r="Z170"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70"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113</v>
      </c>
      <c r="AB170" s="195" t="str">
        <f>IF(MID(Table_Quantities[Item No.],4,1)="7",Table_Quantities[[#This Row],[Supplemental1]]&amp;Table_Quantities[[#This Row],[Supplemental2]],Table_Quantities[[#This Row],[Description]])</f>
        <v>Driveway Opening, Conc, Det M</v>
      </c>
      <c r="AC170"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v>
      </c>
      <c r="AD170" s="195" t="str">
        <f>IF(ISBLANK(Table_Quantities[[#This Row],[Funding Code]]),"",RIGHT(Table_Quantities[[#This Row],[Funding Code]],4))</f>
        <v>0001</v>
      </c>
      <c r="AE170" s="195" t="str">
        <f>IF(ISBLANK(Table_Quantities[[#This Row],[Funding Code]]),"","CAT "&amp;Table_Quantities[[#This Row],[Category]])</f>
        <v>CAT 0001</v>
      </c>
      <c r="AF170"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70" s="195">
        <f>IFERROR(FIND("%%",SUBSTITUTE(Table_Quantities[[#This Row],[Pay Item Description]]," ","%%",ML-LEN(SUBSTITUTE(LEFT(Table_Quantities[[#This Row],[Pay Item Description]],ML)," ","")))),LEN(Table_Quantities[[#This Row],[Pay Item Description]]))</f>
        <v>9</v>
      </c>
      <c r="AH170" s="195">
        <f>IFERROR(FIND("%%",SUBSTITUTE(Table_Quantities[[#This Row],[Pay Item Description]]," ","%%",Table_Quantities[[#This Row],[1]]+ML+1-LEN(SUBSTITUTE(LEFT(Table_Quantities[[#This Row],[Pay Item Description]],(Table_Quantities[[#This Row],[1]]+ML+1))," ",""))))-1,LEN(Table_Quantities[[#This Row],[Pay Item Description]]))</f>
        <v>23</v>
      </c>
      <c r="AI170" s="195">
        <f>IFERROR(FIND("%%",SUBSTITUTE(Table_Quantities[[#This Row],[Pay Item Description]]," ","%%",Table_Quantities[[#This Row],[2]]+ML+2-LEN(SUBSTITUTE(LEFT(Table_Quantities[[#This Row],[Pay Item Description]],(Table_Quantities[[#This Row],[2]]+ML+2))," ",""))))-1,LEN(Table_Quantities[[#This Row],[Pay Item Description]]))</f>
        <v>29</v>
      </c>
      <c r="AJ170" s="195">
        <f>IFERROR(FIND("%%",SUBSTITUTE(Table_Quantities[[#This Row],[Pay Item Description]]," ","%%",Table_Quantities[[#This Row],[3]]+ML+3-LEN(SUBSTITUTE(LEFT(Table_Quantities[[#This Row],[Pay Item Description]],(Table_Quantities[[#This Row],[3]]+ML+3))," ",""))))-1,LEN(Table_Quantities[[#This Row],[Pay Item Description]]))</f>
        <v>29</v>
      </c>
      <c r="AK170" s="195">
        <f>IFERROR(FIND("%%",SUBSTITUTE(Table_Quantities[[#This Row],[Pay Item Description]]," ","%%",Table_Quantities[[#This Row],[4]]+ML+4-LEN(SUBSTITUTE(LEFT(Table_Quantities[[#This Row],[Pay Item Description]],(Table_Quantities[[#This Row],[4]]+ML+4))," ",""))))-1,LEN(Table_Quantities[[#This Row],[Pay Item Description]]))</f>
        <v>29</v>
      </c>
      <c r="AL170" s="195">
        <f>IFERROR(FIND("%%",SUBSTITUTE(Table_Quantities[[#This Row],[Pay Item Description]]," ","%%",Table_Quantities[[#This Row],[5]]+ML+5-LEN(SUBSTITUTE(LEFT(Table_Quantities[[#This Row],[Pay Item Description]],(Table_Quantities[[#This Row],[5]]+ML+5))," ",""))))-1,LEN(Table_Quantities[[#This Row],[Pay Item Description]]))</f>
        <v>29</v>
      </c>
      <c r="AM170" s="195" t="str">
        <f>TRIM(MID(Table_Quantities[[#This Row],[Pay Item Description]],1,(Table_Quantities[[#This Row],[1]])))</f>
        <v>Driveway</v>
      </c>
      <c r="AN170" s="195" t="str">
        <f>TRIM(MID(Table_Quantities[[#This Row],[Pay Item Description]],Table_Quantities[[#This Row],[1]]+1,(Table_Quantities[[#This Row],[2]]-Table_Quantities[[#This Row],[1]])))</f>
        <v>Opening, Conc,</v>
      </c>
      <c r="AO170" s="195" t="str">
        <f>TRIM(MID(Table_Quantities[[#This Row],[Pay Item Description]],Table_Quantities[[#This Row],[2]]+1,(Table_Quantities[[#This Row],[3]]-Table_Quantities[[#This Row],[2]])))</f>
        <v>Det M</v>
      </c>
      <c r="AP170" s="195" t="str">
        <f>TRIM(MID(Table_Quantities[[#This Row],[Pay Item Description]],Table_Quantities[[#This Row],[3]]+1,(Table_Quantities[[#This Row],[4]]-Table_Quantities[[#This Row],[3]])))</f>
        <v/>
      </c>
      <c r="AQ170" s="195" t="str">
        <f>TRIM(MID(Table_Quantities[[#This Row],[Pay Item Description]],Table_Quantities[[#This Row],[4]]+1,(Table_Quantities[[#This Row],[5]]-Table_Quantities[[#This Row],[4]])))</f>
        <v/>
      </c>
      <c r="AR170" s="195" t="str">
        <f>TRIM(MID(Table_Quantities[[#This Row],[Pay Item Description]],Table_Quantities[[#This Row],[5]]+1,(Table_Quantities[[#This Row],[6]]-Table_Quantities[[#This Row],[5]])))</f>
        <v/>
      </c>
      <c r="AS170" s="195">
        <f>IF(ISBLANK(Table_Quantities[[#This Row],[Funding Code]]),"",INDEX(Table_Funding[#Data],MATCH(Table_Quantities[[#This Row],[Funding Code]],Table_Funding[Funding Code],0),MATCH("Bridge Number",Table_Funding[#Headers],0)))</f>
        <v>0</v>
      </c>
      <c r="AT170"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Driveway Opening, Conc, Det M</v>
      </c>
      <c r="AU170" s="197"/>
      <c r="AV170" s="197"/>
      <c r="AW170" s="204"/>
      <c r="AX170" s="204"/>
      <c r="AY170" s="204"/>
    </row>
    <row r="171" spans="1:51" s="10" customFormat="1" x14ac:dyDescent="0.25">
      <c r="A171" s="245"/>
      <c r="B171" s="132" t="s">
        <v>7944</v>
      </c>
      <c r="C171" s="200" t="s">
        <v>14714</v>
      </c>
      <c r="D171" s="65" t="s">
        <v>14692</v>
      </c>
      <c r="E171" s="66" t="s">
        <v>14640</v>
      </c>
      <c r="F171" s="66" t="s">
        <v>14656</v>
      </c>
      <c r="G171" s="65"/>
      <c r="H171" s="161" t="str">
        <f>IF(ISBLANK(Table_Quantities[[#This Row],[Pay Item]]),"",INDEX(Table_PayItems[],MATCH(Table_Quantities[[#This Row],[Pay Item]],Table_PayItems[Concentrated Name],0),ITEM_NO))</f>
        <v>8010005</v>
      </c>
      <c r="I171" s="201" t="s">
        <v>14698</v>
      </c>
      <c r="J171" s="254"/>
      <c r="K171" s="202">
        <v>40.11</v>
      </c>
      <c r="L171" s="193" t="str">
        <f>IF(ISBLANK(Table_Quantities[[#This Row],[Pay Item]]),"",INDEX(Table_PayItems[#Data],MATCH(Table_Quantities[[#This Row],[Pay Item]],Table_PayItems[Concentrated Name],0),ITEM_UNITS))</f>
        <v>Syd</v>
      </c>
      <c r="M171" s="166"/>
      <c r="N171" s="194" t="str">
        <f>IF(AND(Table_Quantities[[#This Row],[Unit Price]]&gt;0,NOT(ISBLANK(Table_Quantities[[#This Row],[QuantityCalc]]))),Table_Quantities[[#This Row],[QuantityCalc]]*Table_Quantities[[#This Row],[Unit Price]],"")</f>
        <v/>
      </c>
      <c r="O171" s="194" t="str">
        <f>IF(OR(ISBLANK(Table_Quantities[[#This Row],[Funding Code]]),ISBLANK(Table_Quantities[[#This Row],[BreakdownID]])),"",Table_Quantities[[#This Row],[Funding Code]]&amp;" - "&amp;Table_Quantities[[#This Row],[BreakdownID]])</f>
        <v>123456 - 0001 - 80</v>
      </c>
      <c r="P171" s="194">
        <v>167</v>
      </c>
      <c r="Q171" s="194" t="str">
        <f>IF(ISBLANK(Table_Quantities[[#This Row],[Funding Code]]),"","JN "&amp;INDEX(Table_Funding[#Data],MATCH(Table_Quantities[[#This Row],[Funding Code]],Table_Funding[Funding Code],0),2))</f>
        <v>JN 123456</v>
      </c>
      <c r="R171" s="195" t="str">
        <f>IF(ISBLANK(Table_Quantities[[#This Row],[Pay Item]]),"",INDEX(Table_PayItems[#Data],MATCH(Table_Quantities[[#This Row],[Pay Item]],Table_PayItems[Concentrated Name],0),ITEM_SSSP))</f>
        <v>602A, 604A or B</v>
      </c>
      <c r="S171" s="201"/>
      <c r="T171" s="200"/>
      <c r="U171" s="200"/>
      <c r="V171" s="193">
        <v>41</v>
      </c>
      <c r="W171" s="195" t="str">
        <f>IF(ISBLANK(Table_Quantities[[#This Row],[Pay Item]]),"",INDEX(Table_PayItems[#Data],MATCH(Table_Quantities[[#This Row],[Pay Item]],Table_PayItems[Concentrated Name],0),ITEM_DESCRIPTION))</f>
        <v>Driveway, Nonreinf Conc, 6 inch</v>
      </c>
      <c r="X171" s="195" t="str">
        <f>IF(Table_Quantities[[#This Row],[Supplementary Description]]="","",IF(LEN(Table_Quantities[[#This Row],[Supplementary Description]])&gt;40, LEFT(Table_Quantities[[#This Row],[Supplementary Description]],40), Table_Quantities[[#This Row],[Supplementary Description]]))</f>
        <v/>
      </c>
      <c r="Y171" s="200" t="str">
        <f>IF(LEN(Table_Quantities[[#This Row],[Supplementary Description]])&gt;40, RIGHT(Table_Quantities[[#This Row],[Supplementary Description]],LEN(Table_Quantities[[#This Row],[Supplementary Description]])-40), "")</f>
        <v/>
      </c>
      <c r="Z171"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71"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90</v>
      </c>
      <c r="AB171" s="195" t="str">
        <f>IF(MID(Table_Quantities[Item No.],4,1)="7",Table_Quantities[[#This Row],[Supplemental1]]&amp;Table_Quantities[[#This Row],[Supplemental2]],Table_Quantities[[#This Row],[Description]])</f>
        <v>Driveway, Nonreinf Conc, 6 inch</v>
      </c>
      <c r="AC171"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171" s="195" t="str">
        <f>IF(ISBLANK(Table_Quantities[[#This Row],[Funding Code]]),"",RIGHT(Table_Quantities[[#This Row],[Funding Code]],4))</f>
        <v>0001</v>
      </c>
      <c r="AE171" s="195" t="str">
        <f>IF(ISBLANK(Table_Quantities[[#This Row],[Funding Code]]),"","CAT "&amp;Table_Quantities[[#This Row],[Category]])</f>
        <v>CAT 0001</v>
      </c>
      <c r="AF171"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71" s="195">
        <f>IFERROR(FIND("%%",SUBSTITUTE(Table_Quantities[[#This Row],[Pay Item Description]]," ","%%",ML-LEN(SUBSTITUTE(LEFT(Table_Quantities[[#This Row],[Pay Item Description]],ML)," ","")))),LEN(Table_Quantities[[#This Row],[Pay Item Description]]))</f>
        <v>10</v>
      </c>
      <c r="AH171" s="195">
        <f>IFERROR(FIND("%%",SUBSTITUTE(Table_Quantities[[#This Row],[Pay Item Description]]," ","%%",Table_Quantities[[#This Row],[1]]+ML+1-LEN(SUBSTITUTE(LEFT(Table_Quantities[[#This Row],[Pay Item Description]],(Table_Quantities[[#This Row],[1]]+ML+1))," ",""))))-1,LEN(Table_Quantities[[#This Row],[Pay Item Description]]))</f>
        <v>24</v>
      </c>
      <c r="AI171" s="195">
        <f>IFERROR(FIND("%%",SUBSTITUTE(Table_Quantities[[#This Row],[Pay Item Description]]," ","%%",Table_Quantities[[#This Row],[2]]+ML+2-LEN(SUBSTITUTE(LEFT(Table_Quantities[[#This Row],[Pay Item Description]],(Table_Quantities[[#This Row],[2]]+ML+2))," ",""))))-1,LEN(Table_Quantities[[#This Row],[Pay Item Description]]))</f>
        <v>31</v>
      </c>
      <c r="AJ171" s="195">
        <f>IFERROR(FIND("%%",SUBSTITUTE(Table_Quantities[[#This Row],[Pay Item Description]]," ","%%",Table_Quantities[[#This Row],[3]]+ML+3-LEN(SUBSTITUTE(LEFT(Table_Quantities[[#This Row],[Pay Item Description]],(Table_Quantities[[#This Row],[3]]+ML+3))," ",""))))-1,LEN(Table_Quantities[[#This Row],[Pay Item Description]]))</f>
        <v>31</v>
      </c>
      <c r="AK171" s="195">
        <f>IFERROR(FIND("%%",SUBSTITUTE(Table_Quantities[[#This Row],[Pay Item Description]]," ","%%",Table_Quantities[[#This Row],[4]]+ML+4-LEN(SUBSTITUTE(LEFT(Table_Quantities[[#This Row],[Pay Item Description]],(Table_Quantities[[#This Row],[4]]+ML+4))," ",""))))-1,LEN(Table_Quantities[[#This Row],[Pay Item Description]]))</f>
        <v>31</v>
      </c>
      <c r="AL171" s="195">
        <f>IFERROR(FIND("%%",SUBSTITUTE(Table_Quantities[[#This Row],[Pay Item Description]]," ","%%",Table_Quantities[[#This Row],[5]]+ML+5-LEN(SUBSTITUTE(LEFT(Table_Quantities[[#This Row],[Pay Item Description]],(Table_Quantities[[#This Row],[5]]+ML+5))," ",""))))-1,LEN(Table_Quantities[[#This Row],[Pay Item Description]]))</f>
        <v>31</v>
      </c>
      <c r="AM171" s="195" t="str">
        <f>TRIM(MID(Table_Quantities[[#This Row],[Pay Item Description]],1,(Table_Quantities[[#This Row],[1]])))</f>
        <v>Driveway,</v>
      </c>
      <c r="AN171" s="195" t="str">
        <f>TRIM(MID(Table_Quantities[[#This Row],[Pay Item Description]],Table_Quantities[[#This Row],[1]]+1,(Table_Quantities[[#This Row],[2]]-Table_Quantities[[#This Row],[1]])))</f>
        <v>Nonreinf Conc,</v>
      </c>
      <c r="AO171" s="195" t="str">
        <f>TRIM(MID(Table_Quantities[[#This Row],[Pay Item Description]],Table_Quantities[[#This Row],[2]]+1,(Table_Quantities[[#This Row],[3]]-Table_Quantities[[#This Row],[2]])))</f>
        <v>6 inch</v>
      </c>
      <c r="AP171" s="195" t="str">
        <f>TRIM(MID(Table_Quantities[[#This Row],[Pay Item Description]],Table_Quantities[[#This Row],[3]]+1,(Table_Quantities[[#This Row],[4]]-Table_Quantities[[#This Row],[3]])))</f>
        <v/>
      </c>
      <c r="AQ171" s="195" t="str">
        <f>TRIM(MID(Table_Quantities[[#This Row],[Pay Item Description]],Table_Quantities[[#This Row],[4]]+1,(Table_Quantities[[#This Row],[5]]-Table_Quantities[[#This Row],[4]])))</f>
        <v/>
      </c>
      <c r="AR171" s="195" t="str">
        <f>TRIM(MID(Table_Quantities[[#This Row],[Pay Item Description]],Table_Quantities[[#This Row],[5]]+1,(Table_Quantities[[#This Row],[6]]-Table_Quantities[[#This Row],[5]])))</f>
        <v/>
      </c>
      <c r="AS171" s="195">
        <f>IF(ISBLANK(Table_Quantities[[#This Row],[Funding Code]]),"",INDEX(Table_Funding[#Data],MATCH(Table_Quantities[[#This Row],[Funding Code]],Table_Funding[Funding Code],0),MATCH("Bridge Number",Table_Funding[#Headers],0)))</f>
        <v>0</v>
      </c>
      <c r="AT171"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Driveway, Nonreinf Conc, 6 inch</v>
      </c>
      <c r="AU171" s="197"/>
      <c r="AV171" s="197"/>
      <c r="AW171" s="204"/>
      <c r="AX171" s="204"/>
      <c r="AY171" s="204"/>
    </row>
    <row r="172" spans="1:51" s="10" customFormat="1" x14ac:dyDescent="0.25">
      <c r="A172" s="245"/>
      <c r="B172" s="132" t="s">
        <v>7944</v>
      </c>
      <c r="C172" s="200" t="s">
        <v>14714</v>
      </c>
      <c r="D172" s="65" t="s">
        <v>31</v>
      </c>
      <c r="E172" s="66" t="s">
        <v>14640</v>
      </c>
      <c r="F172" s="66" t="s">
        <v>14656</v>
      </c>
      <c r="G172" s="65"/>
      <c r="H172" s="161" t="str">
        <f>IF(ISBLANK(Table_Quantities[[#This Row],[Pay Item]]),"",INDEX(Table_PayItems[],MATCH(Table_Quantities[[#This Row],[Pay Item]],Table_PayItems[Concentrated Name],0),ITEM_NO))</f>
        <v>5010061</v>
      </c>
      <c r="I172" s="201" t="s">
        <v>7951</v>
      </c>
      <c r="J172" s="254"/>
      <c r="K172" s="202">
        <v>5.53</v>
      </c>
      <c r="L172" s="193" t="str">
        <f>IF(ISBLANK(Table_Quantities[[#This Row],[Pay Item]]),"",INDEX(Table_PayItems[#Data],MATCH(Table_Quantities[[#This Row],[Pay Item]],Table_PayItems[Concentrated Name],0),ITEM_UNITS))</f>
        <v>Ton</v>
      </c>
      <c r="M172" s="166"/>
      <c r="N172" s="194" t="str">
        <f>IF(AND(Table_Quantities[[#This Row],[Unit Price]]&gt;0,NOT(ISBLANK(Table_Quantities[[#This Row],[QuantityCalc]]))),Table_Quantities[[#This Row],[QuantityCalc]]*Table_Quantities[[#This Row],[Unit Price]],"")</f>
        <v/>
      </c>
      <c r="O172" s="194" t="str">
        <f>IF(OR(ISBLANK(Table_Quantities[[#This Row],[Funding Code]]),ISBLANK(Table_Quantities[[#This Row],[BreakdownID]])),"",Table_Quantities[[#This Row],[Funding Code]]&amp;" - "&amp;Table_Quantities[[#This Row],[BreakdownID]])</f>
        <v>123456 - 0001 - 80</v>
      </c>
      <c r="P172" s="194">
        <v>168</v>
      </c>
      <c r="Q172" s="194" t="str">
        <f>IF(ISBLANK(Table_Quantities[[#This Row],[Funding Code]]),"","JN "&amp;INDEX(Table_Funding[#Data],MATCH(Table_Quantities[[#This Row],[Funding Code]],Table_Funding[Funding Code],0),2))</f>
        <v>JN 123456</v>
      </c>
      <c r="R172" s="195" t="str">
        <f>IF(ISBLANK(Table_Quantities[[#This Row],[Pay Item]]),"",INDEX(Table_PayItems[#Data],MATCH(Table_Quantities[[#This Row],[Pay Item]],Table_PayItems[Concentrated Name],0),ITEM_SSSP))</f>
        <v>501C,D,DD,FF,G,U,W,Z, 902E</v>
      </c>
      <c r="S172" s="201"/>
      <c r="T172" s="200"/>
      <c r="U172" s="200"/>
      <c r="V172" s="193">
        <v>6</v>
      </c>
      <c r="W172" s="195" t="str">
        <f>IF(ISBLANK(Table_Quantities[[#This Row],[Pay Item]]),"",INDEX(Table_PayItems[#Data],MATCH(Table_Quantities[[#This Row],[Pay Item]],Table_PayItems[Concentrated Name],0),ITEM_DESCRIPTION))</f>
        <v>HMA Approach</v>
      </c>
      <c r="X172" s="195" t="str">
        <f>IF(Table_Quantities[[#This Row],[Supplementary Description]]="","",IF(LEN(Table_Quantities[[#This Row],[Supplementary Description]])&gt;40, LEFT(Table_Quantities[[#This Row],[Supplementary Description]],40), Table_Quantities[[#This Row],[Supplementary Description]]))</f>
        <v/>
      </c>
      <c r="Y172" s="200" t="str">
        <f>IF(LEN(Table_Quantities[[#This Row],[Supplementary Description]])&gt;40, RIGHT(Table_Quantities[[#This Row],[Supplementary Description]],LEN(Table_Quantities[[#This Row],[Supplementary Description]])-40), "")</f>
        <v/>
      </c>
      <c r="Z172"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72"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233</v>
      </c>
      <c r="AB172" s="195" t="str">
        <f>IF(MID(Table_Quantities[Item No.],4,1)="7",Table_Quantities[[#This Row],[Supplemental1]]&amp;Table_Quantities[[#This Row],[Supplemental2]],Table_Quantities[[#This Row],[Description]])</f>
        <v>HMA Approach</v>
      </c>
      <c r="AC172"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7</v>
      </c>
      <c r="AD172" s="195" t="str">
        <f>IF(ISBLANK(Table_Quantities[[#This Row],[Funding Code]]),"",RIGHT(Table_Quantities[[#This Row],[Funding Code]],4))</f>
        <v>0001</v>
      </c>
      <c r="AE172" s="195" t="str">
        <f>IF(ISBLANK(Table_Quantities[[#This Row],[Funding Code]]),"","CAT "&amp;Table_Quantities[[#This Row],[Category]])</f>
        <v>CAT 0001</v>
      </c>
      <c r="AF172"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72" s="195">
        <f>IFERROR(FIND("%%",SUBSTITUTE(Table_Quantities[[#This Row],[Pay Item Description]]," ","%%",ML-LEN(SUBSTITUTE(LEFT(Table_Quantities[[#This Row],[Pay Item Description]],ML)," ","")))),LEN(Table_Quantities[[#This Row],[Pay Item Description]]))</f>
        <v>12</v>
      </c>
      <c r="AH172" s="195">
        <f>IFERROR(FIND("%%",SUBSTITUTE(Table_Quantities[[#This Row],[Pay Item Description]]," ","%%",Table_Quantities[[#This Row],[1]]+ML+1-LEN(SUBSTITUTE(LEFT(Table_Quantities[[#This Row],[Pay Item Description]],(Table_Quantities[[#This Row],[1]]+ML+1))," ",""))))-1,LEN(Table_Quantities[[#This Row],[Pay Item Description]]))</f>
        <v>12</v>
      </c>
      <c r="AI172" s="195">
        <f>IFERROR(FIND("%%",SUBSTITUTE(Table_Quantities[[#This Row],[Pay Item Description]]," ","%%",Table_Quantities[[#This Row],[2]]+ML+2-LEN(SUBSTITUTE(LEFT(Table_Quantities[[#This Row],[Pay Item Description]],(Table_Quantities[[#This Row],[2]]+ML+2))," ",""))))-1,LEN(Table_Quantities[[#This Row],[Pay Item Description]]))</f>
        <v>12</v>
      </c>
      <c r="AJ172" s="195">
        <f>IFERROR(FIND("%%",SUBSTITUTE(Table_Quantities[[#This Row],[Pay Item Description]]," ","%%",Table_Quantities[[#This Row],[3]]+ML+3-LEN(SUBSTITUTE(LEFT(Table_Quantities[[#This Row],[Pay Item Description]],(Table_Quantities[[#This Row],[3]]+ML+3))," ",""))))-1,LEN(Table_Quantities[[#This Row],[Pay Item Description]]))</f>
        <v>12</v>
      </c>
      <c r="AK172" s="195">
        <f>IFERROR(FIND("%%",SUBSTITUTE(Table_Quantities[[#This Row],[Pay Item Description]]," ","%%",Table_Quantities[[#This Row],[4]]+ML+4-LEN(SUBSTITUTE(LEFT(Table_Quantities[[#This Row],[Pay Item Description]],(Table_Quantities[[#This Row],[4]]+ML+4))," ",""))))-1,LEN(Table_Quantities[[#This Row],[Pay Item Description]]))</f>
        <v>12</v>
      </c>
      <c r="AL172" s="195">
        <f>IFERROR(FIND("%%",SUBSTITUTE(Table_Quantities[[#This Row],[Pay Item Description]]," ","%%",Table_Quantities[[#This Row],[5]]+ML+5-LEN(SUBSTITUTE(LEFT(Table_Quantities[[#This Row],[Pay Item Description]],(Table_Quantities[[#This Row],[5]]+ML+5))," ",""))))-1,LEN(Table_Quantities[[#This Row],[Pay Item Description]]))</f>
        <v>12</v>
      </c>
      <c r="AM172" s="195" t="str">
        <f>TRIM(MID(Table_Quantities[[#This Row],[Pay Item Description]],1,(Table_Quantities[[#This Row],[1]])))</f>
        <v>HMA Approach</v>
      </c>
      <c r="AN172" s="195" t="str">
        <f>TRIM(MID(Table_Quantities[[#This Row],[Pay Item Description]],Table_Quantities[[#This Row],[1]]+1,(Table_Quantities[[#This Row],[2]]-Table_Quantities[[#This Row],[1]])))</f>
        <v/>
      </c>
      <c r="AO172" s="195" t="str">
        <f>TRIM(MID(Table_Quantities[[#This Row],[Pay Item Description]],Table_Quantities[[#This Row],[2]]+1,(Table_Quantities[[#This Row],[3]]-Table_Quantities[[#This Row],[2]])))</f>
        <v/>
      </c>
      <c r="AP172" s="195" t="str">
        <f>TRIM(MID(Table_Quantities[[#This Row],[Pay Item Description]],Table_Quantities[[#This Row],[3]]+1,(Table_Quantities[[#This Row],[4]]-Table_Quantities[[#This Row],[3]])))</f>
        <v/>
      </c>
      <c r="AQ172" s="195" t="str">
        <f>TRIM(MID(Table_Quantities[[#This Row],[Pay Item Description]],Table_Quantities[[#This Row],[4]]+1,(Table_Quantities[[#This Row],[5]]-Table_Quantities[[#This Row],[4]])))</f>
        <v/>
      </c>
      <c r="AR172" s="195" t="str">
        <f>TRIM(MID(Table_Quantities[[#This Row],[Pay Item Description]],Table_Quantities[[#This Row],[5]]+1,(Table_Quantities[[#This Row],[6]]-Table_Quantities[[#This Row],[5]])))</f>
        <v/>
      </c>
      <c r="AS172" s="195">
        <f>IF(ISBLANK(Table_Quantities[[#This Row],[Funding Code]]),"",INDEX(Table_Funding[#Data],MATCH(Table_Quantities[[#This Row],[Funding Code]],Table_Funding[Funding Code],0),MATCH("Bridge Number",Table_Funding[#Headers],0)))</f>
        <v>0</v>
      </c>
      <c r="AT172"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HMA Approach</v>
      </c>
      <c r="AU172" s="197"/>
      <c r="AV172" s="197"/>
      <c r="AW172" s="204"/>
      <c r="AX172" s="204"/>
      <c r="AY172" s="204"/>
    </row>
    <row r="173" spans="1:51" s="10" customFormat="1" x14ac:dyDescent="0.25">
      <c r="A173" s="245"/>
      <c r="B173" s="132" t="s">
        <v>7944</v>
      </c>
      <c r="C173" s="200" t="s">
        <v>14714</v>
      </c>
      <c r="D173" s="65" t="s">
        <v>14692</v>
      </c>
      <c r="E173" s="66" t="s">
        <v>14640</v>
      </c>
      <c r="F173" s="66" t="s">
        <v>14656</v>
      </c>
      <c r="G173" s="65"/>
      <c r="H173" s="161" t="str">
        <f>IF(ISBLANK(Table_Quantities[[#This Row],[Pay Item]]),"",INDEX(Table_PayItems[],MATCH(Table_Quantities[[#This Row],[Pay Item]],Table_PayItems[Concentrated Name],0),ITEM_NO))</f>
        <v>8030046</v>
      </c>
      <c r="I173" s="201" t="s">
        <v>14699</v>
      </c>
      <c r="J173" s="254"/>
      <c r="K173" s="202">
        <v>183</v>
      </c>
      <c r="L173" s="193" t="str">
        <f>IF(ISBLANK(Table_Quantities[[#This Row],[Pay Item]]),"",INDEX(Table_PayItems[#Data],MATCH(Table_Quantities[[#This Row],[Pay Item]],Table_PayItems[Concentrated Name],0),ITEM_UNITS))</f>
        <v>Sft</v>
      </c>
      <c r="M173" s="166"/>
      <c r="N173" s="194" t="str">
        <f>IF(AND(Table_Quantities[[#This Row],[Unit Price]]&gt;0,NOT(ISBLANK(Table_Quantities[[#This Row],[QuantityCalc]]))),Table_Quantities[[#This Row],[QuantityCalc]]*Table_Quantities[[#This Row],[Unit Price]],"")</f>
        <v/>
      </c>
      <c r="O173" s="194" t="str">
        <f>IF(OR(ISBLANK(Table_Quantities[[#This Row],[Funding Code]]),ISBLANK(Table_Quantities[[#This Row],[BreakdownID]])),"",Table_Quantities[[#This Row],[Funding Code]]&amp;" - "&amp;Table_Quantities[[#This Row],[BreakdownID]])</f>
        <v>123456 - 0001 - 80</v>
      </c>
      <c r="P173" s="194">
        <v>169</v>
      </c>
      <c r="Q173" s="194" t="str">
        <f>IF(ISBLANK(Table_Quantities[[#This Row],[Funding Code]]),"","JN "&amp;INDEX(Table_Funding[#Data],MATCH(Table_Quantities[[#This Row],[Funding Code]],Table_Funding[Funding Code],0),2))</f>
        <v>JN 123456</v>
      </c>
      <c r="R173" s="195" t="str">
        <f>IF(ISBLANK(Table_Quantities[[#This Row],[Pay Item]]),"",INDEX(Table_PayItems[#Data],MATCH(Table_Quantities[[#This Row],[Pay Item]],Table_PayItems[Concentrated Name],0),ITEM_SSSP))</f>
        <v>604A or B</v>
      </c>
      <c r="S173" s="201"/>
      <c r="T173" s="200"/>
      <c r="U173" s="200"/>
      <c r="V173" s="193">
        <v>183</v>
      </c>
      <c r="W173" s="195" t="str">
        <f>IF(ISBLANK(Table_Quantities[[#This Row],[Pay Item]]),"",INDEX(Table_PayItems[#Data],MATCH(Table_Quantities[[#This Row],[Pay Item]],Table_PayItems[Concentrated Name],0),ITEM_DESCRIPTION))</f>
        <v>Sidewalk, Conc, 6 inch</v>
      </c>
      <c r="X173" s="195" t="str">
        <f>IF(Table_Quantities[[#This Row],[Supplementary Description]]="","",IF(LEN(Table_Quantities[[#This Row],[Supplementary Description]])&gt;40, LEFT(Table_Quantities[[#This Row],[Supplementary Description]],40), Table_Quantities[[#This Row],[Supplementary Description]]))</f>
        <v/>
      </c>
      <c r="Y173" s="200" t="str">
        <f>IF(LEN(Table_Quantities[[#This Row],[Supplementary Description]])&gt;40, RIGHT(Table_Quantities[[#This Row],[Supplementary Description]],LEN(Table_Quantities[[#This Row],[Supplementary Description]])-40), "")</f>
        <v/>
      </c>
      <c r="Z173"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73"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183</v>
      </c>
      <c r="AB173" s="195" t="str">
        <f>IF(MID(Table_Quantities[Item No.],4,1)="7",Table_Quantities[[#This Row],[Supplemental1]]&amp;Table_Quantities[[#This Row],[Supplemental2]],Table_Quantities[[#This Row],[Description]])</f>
        <v>Sidewalk, Conc, 6 inch</v>
      </c>
      <c r="AC173"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173" s="195" t="str">
        <f>IF(ISBLANK(Table_Quantities[[#This Row],[Funding Code]]),"",RIGHT(Table_Quantities[[#This Row],[Funding Code]],4))</f>
        <v>0001</v>
      </c>
      <c r="AE173" s="195" t="str">
        <f>IF(ISBLANK(Table_Quantities[[#This Row],[Funding Code]]),"","CAT "&amp;Table_Quantities[[#This Row],[Category]])</f>
        <v>CAT 0001</v>
      </c>
      <c r="AF173"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73" s="195">
        <f>IFERROR(FIND("%%",SUBSTITUTE(Table_Quantities[[#This Row],[Pay Item Description]]," ","%%",ML-LEN(SUBSTITUTE(LEFT(Table_Quantities[[#This Row],[Pay Item Description]],ML)," ","")))),LEN(Table_Quantities[[#This Row],[Pay Item Description]]))</f>
        <v>10</v>
      </c>
      <c r="AH173" s="195">
        <f>IFERROR(FIND("%%",SUBSTITUTE(Table_Quantities[[#This Row],[Pay Item Description]]," ","%%",Table_Quantities[[#This Row],[1]]+ML+1-LEN(SUBSTITUTE(LEFT(Table_Quantities[[#This Row],[Pay Item Description]],(Table_Quantities[[#This Row],[1]]+ML+1))," ",""))))-1,LEN(Table_Quantities[[#This Row],[Pay Item Description]]))</f>
        <v>22</v>
      </c>
      <c r="AI173" s="195">
        <f>IFERROR(FIND("%%",SUBSTITUTE(Table_Quantities[[#This Row],[Pay Item Description]]," ","%%",Table_Quantities[[#This Row],[2]]+ML+2-LEN(SUBSTITUTE(LEFT(Table_Quantities[[#This Row],[Pay Item Description]],(Table_Quantities[[#This Row],[2]]+ML+2))," ",""))))-1,LEN(Table_Quantities[[#This Row],[Pay Item Description]]))</f>
        <v>22</v>
      </c>
      <c r="AJ173" s="195">
        <f>IFERROR(FIND("%%",SUBSTITUTE(Table_Quantities[[#This Row],[Pay Item Description]]," ","%%",Table_Quantities[[#This Row],[3]]+ML+3-LEN(SUBSTITUTE(LEFT(Table_Quantities[[#This Row],[Pay Item Description]],(Table_Quantities[[#This Row],[3]]+ML+3))," ",""))))-1,LEN(Table_Quantities[[#This Row],[Pay Item Description]]))</f>
        <v>22</v>
      </c>
      <c r="AK173" s="195">
        <f>IFERROR(FIND("%%",SUBSTITUTE(Table_Quantities[[#This Row],[Pay Item Description]]," ","%%",Table_Quantities[[#This Row],[4]]+ML+4-LEN(SUBSTITUTE(LEFT(Table_Quantities[[#This Row],[Pay Item Description]],(Table_Quantities[[#This Row],[4]]+ML+4))," ",""))))-1,LEN(Table_Quantities[[#This Row],[Pay Item Description]]))</f>
        <v>22</v>
      </c>
      <c r="AL173" s="195">
        <f>IFERROR(FIND("%%",SUBSTITUTE(Table_Quantities[[#This Row],[Pay Item Description]]," ","%%",Table_Quantities[[#This Row],[5]]+ML+5-LEN(SUBSTITUTE(LEFT(Table_Quantities[[#This Row],[Pay Item Description]],(Table_Quantities[[#This Row],[5]]+ML+5))," ",""))))-1,LEN(Table_Quantities[[#This Row],[Pay Item Description]]))</f>
        <v>22</v>
      </c>
      <c r="AM173" s="195" t="str">
        <f>TRIM(MID(Table_Quantities[[#This Row],[Pay Item Description]],1,(Table_Quantities[[#This Row],[1]])))</f>
        <v>Sidewalk,</v>
      </c>
      <c r="AN173" s="195" t="str">
        <f>TRIM(MID(Table_Quantities[[#This Row],[Pay Item Description]],Table_Quantities[[#This Row],[1]]+1,(Table_Quantities[[#This Row],[2]]-Table_Quantities[[#This Row],[1]])))</f>
        <v>Conc, 6 inch</v>
      </c>
      <c r="AO173" s="195" t="str">
        <f>TRIM(MID(Table_Quantities[[#This Row],[Pay Item Description]],Table_Quantities[[#This Row],[2]]+1,(Table_Quantities[[#This Row],[3]]-Table_Quantities[[#This Row],[2]])))</f>
        <v/>
      </c>
      <c r="AP173" s="195" t="str">
        <f>TRIM(MID(Table_Quantities[[#This Row],[Pay Item Description]],Table_Quantities[[#This Row],[3]]+1,(Table_Quantities[[#This Row],[4]]-Table_Quantities[[#This Row],[3]])))</f>
        <v/>
      </c>
      <c r="AQ173" s="195" t="str">
        <f>TRIM(MID(Table_Quantities[[#This Row],[Pay Item Description]],Table_Quantities[[#This Row],[4]]+1,(Table_Quantities[[#This Row],[5]]-Table_Quantities[[#This Row],[4]])))</f>
        <v/>
      </c>
      <c r="AR173" s="195" t="str">
        <f>TRIM(MID(Table_Quantities[[#This Row],[Pay Item Description]],Table_Quantities[[#This Row],[5]]+1,(Table_Quantities[[#This Row],[6]]-Table_Quantities[[#This Row],[5]])))</f>
        <v/>
      </c>
      <c r="AS173" s="195">
        <f>IF(ISBLANK(Table_Quantities[[#This Row],[Funding Code]]),"",INDEX(Table_Funding[#Data],MATCH(Table_Quantities[[#This Row],[Funding Code]],Table_Funding[Funding Code],0),MATCH("Bridge Number",Table_Funding[#Headers],0)))</f>
        <v>0</v>
      </c>
      <c r="AT173"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Sidewalk, Conc, 6 inch</v>
      </c>
      <c r="AU173" s="197"/>
      <c r="AV173" s="197"/>
      <c r="AW173" s="204"/>
      <c r="AX173" s="204"/>
      <c r="AY173" s="204"/>
    </row>
    <row r="174" spans="1:51" s="10" customFormat="1" x14ac:dyDescent="0.25">
      <c r="A174" s="245"/>
      <c r="B174" s="132" t="s">
        <v>7944</v>
      </c>
      <c r="C174" s="200" t="s">
        <v>14724</v>
      </c>
      <c r="D174" s="65"/>
      <c r="E174" s="66" t="s">
        <v>14640</v>
      </c>
      <c r="F174" s="66" t="s">
        <v>14663</v>
      </c>
      <c r="G174" s="65"/>
      <c r="H174" s="161" t="str">
        <f>IF(ISBLANK(Table_Quantities[[#This Row],[Pay Item]]),"",INDEX(Table_PayItems[],MATCH(Table_Quantities[[#This Row],[Pay Item]],Table_PayItems[Concentrated Name],0),ITEM_NO))</f>
        <v>3020016</v>
      </c>
      <c r="I174" s="201" t="s">
        <v>14680</v>
      </c>
      <c r="J174" s="254"/>
      <c r="K174" s="202">
        <v>72.11</v>
      </c>
      <c r="L174" s="193" t="str">
        <f>IF(ISBLANK(Table_Quantities[[#This Row],[Pay Item]]),"",INDEX(Table_PayItems[#Data],MATCH(Table_Quantities[[#This Row],[Pay Item]],Table_PayItems[Concentrated Name],0),ITEM_UNITS))</f>
        <v>Syd</v>
      </c>
      <c r="M174" s="166"/>
      <c r="N174" s="194" t="str">
        <f>IF(AND(Table_Quantities[[#This Row],[Unit Price]]&gt;0,NOT(ISBLANK(Table_Quantities[[#This Row],[QuantityCalc]]))),Table_Quantities[[#This Row],[QuantityCalc]]*Table_Quantities[[#This Row],[Unit Price]],"")</f>
        <v/>
      </c>
      <c r="O174" s="194" t="str">
        <f>IF(OR(ISBLANK(Table_Quantities[[#This Row],[Funding Code]]),ISBLANK(Table_Quantities[[#This Row],[BreakdownID]])),"",Table_Quantities[[#This Row],[Funding Code]]&amp;" - "&amp;Table_Quantities[[#This Row],[BreakdownID]])</f>
        <v>123456 - 0001 - 134</v>
      </c>
      <c r="P174" s="194">
        <v>170</v>
      </c>
      <c r="Q174" s="194" t="str">
        <f>IF(ISBLANK(Table_Quantities[[#This Row],[Funding Code]]),"","JN "&amp;INDEX(Table_Funding[#Data],MATCH(Table_Quantities[[#This Row],[Funding Code]],Table_Funding[Funding Code],0),2))</f>
        <v>JN 123456</v>
      </c>
      <c r="R174" s="195" t="str">
        <f>IF(ISBLANK(Table_Quantities[[#This Row],[Pay Item]]),"",INDEX(Table_PayItems[#Data],MATCH(Table_Quantities[[#This Row],[Pay Item]],Table_PayItems[Concentrated Name],0),ITEM_SSSP))</f>
        <v>902C</v>
      </c>
      <c r="S174" s="201"/>
      <c r="T174" s="200"/>
      <c r="U174" s="200"/>
      <c r="V174" s="193">
        <v>73</v>
      </c>
      <c r="W174" s="195" t="str">
        <f>IF(ISBLANK(Table_Quantities[[#This Row],[Pay Item]]),"",INDEX(Table_PayItems[#Data],MATCH(Table_Quantities[[#This Row],[Pay Item]],Table_PayItems[Concentrated Name],0),ITEM_DESCRIPTION))</f>
        <v>Aggregate Base, 6 inch</v>
      </c>
      <c r="X174" s="195" t="str">
        <f>IF(Table_Quantities[[#This Row],[Supplementary Description]]="","",IF(LEN(Table_Quantities[[#This Row],[Supplementary Description]])&gt;40, LEFT(Table_Quantities[[#This Row],[Supplementary Description]],40), Table_Quantities[[#This Row],[Supplementary Description]]))</f>
        <v/>
      </c>
      <c r="Y174" s="200" t="str">
        <f>IF(LEN(Table_Quantities[[#This Row],[Supplementary Description]])&gt;40, RIGHT(Table_Quantities[[#This Row],[Supplementary Description]],LEN(Table_Quantities[[#This Row],[Supplementary Description]])-40), "")</f>
        <v/>
      </c>
      <c r="Z174"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134</v>
      </c>
      <c r="AA174"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74" s="195" t="str">
        <f>IF(MID(Table_Quantities[Item No.],4,1)="7",Table_Quantities[[#This Row],[Supplemental1]]&amp;Table_Quantities[[#This Row],[Supplemental2]],Table_Quantities[[#This Row],[Description]])</f>
        <v>Aggregate Base, 6 inch</v>
      </c>
      <c r="AC174"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5</v>
      </c>
      <c r="AD174" s="195" t="str">
        <f>IF(ISBLANK(Table_Quantities[[#This Row],[Funding Code]]),"",RIGHT(Table_Quantities[[#This Row],[Funding Code]],4))</f>
        <v>0001</v>
      </c>
      <c r="AE174" s="195" t="str">
        <f>IF(ISBLANK(Table_Quantities[[#This Row],[Funding Code]]),"","CAT "&amp;Table_Quantities[[#This Row],[Category]])</f>
        <v>CAT 0001</v>
      </c>
      <c r="AF174"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74" s="195">
        <f>IFERROR(FIND("%%",SUBSTITUTE(Table_Quantities[[#This Row],[Pay Item Description]]," ","%%",ML-LEN(SUBSTITUTE(LEFT(Table_Quantities[[#This Row],[Pay Item Description]],ML)," ","")))),LEN(Table_Quantities[[#This Row],[Pay Item Description]]))</f>
        <v>10</v>
      </c>
      <c r="AH174" s="195">
        <f>IFERROR(FIND("%%",SUBSTITUTE(Table_Quantities[[#This Row],[Pay Item Description]]," ","%%",Table_Quantities[[#This Row],[1]]+ML+1-LEN(SUBSTITUTE(LEFT(Table_Quantities[[#This Row],[Pay Item Description]],(Table_Quantities[[#This Row],[1]]+ML+1))," ",""))))-1,LEN(Table_Quantities[[#This Row],[Pay Item Description]]))</f>
        <v>22</v>
      </c>
      <c r="AI174" s="195">
        <f>IFERROR(FIND("%%",SUBSTITUTE(Table_Quantities[[#This Row],[Pay Item Description]]," ","%%",Table_Quantities[[#This Row],[2]]+ML+2-LEN(SUBSTITUTE(LEFT(Table_Quantities[[#This Row],[Pay Item Description]],(Table_Quantities[[#This Row],[2]]+ML+2))," ",""))))-1,LEN(Table_Quantities[[#This Row],[Pay Item Description]]))</f>
        <v>22</v>
      </c>
      <c r="AJ174" s="195">
        <f>IFERROR(FIND("%%",SUBSTITUTE(Table_Quantities[[#This Row],[Pay Item Description]]," ","%%",Table_Quantities[[#This Row],[3]]+ML+3-LEN(SUBSTITUTE(LEFT(Table_Quantities[[#This Row],[Pay Item Description]],(Table_Quantities[[#This Row],[3]]+ML+3))," ",""))))-1,LEN(Table_Quantities[[#This Row],[Pay Item Description]]))</f>
        <v>22</v>
      </c>
      <c r="AK174" s="195">
        <f>IFERROR(FIND("%%",SUBSTITUTE(Table_Quantities[[#This Row],[Pay Item Description]]," ","%%",Table_Quantities[[#This Row],[4]]+ML+4-LEN(SUBSTITUTE(LEFT(Table_Quantities[[#This Row],[Pay Item Description]],(Table_Quantities[[#This Row],[4]]+ML+4))," ",""))))-1,LEN(Table_Quantities[[#This Row],[Pay Item Description]]))</f>
        <v>22</v>
      </c>
      <c r="AL174" s="195">
        <f>IFERROR(FIND("%%",SUBSTITUTE(Table_Quantities[[#This Row],[Pay Item Description]]," ","%%",Table_Quantities[[#This Row],[5]]+ML+5-LEN(SUBSTITUTE(LEFT(Table_Quantities[[#This Row],[Pay Item Description]],(Table_Quantities[[#This Row],[5]]+ML+5))," ",""))))-1,LEN(Table_Quantities[[#This Row],[Pay Item Description]]))</f>
        <v>22</v>
      </c>
      <c r="AM174" s="195" t="str">
        <f>TRIM(MID(Table_Quantities[[#This Row],[Pay Item Description]],1,(Table_Quantities[[#This Row],[1]])))</f>
        <v>Aggregate</v>
      </c>
      <c r="AN174" s="195" t="str">
        <f>TRIM(MID(Table_Quantities[[#This Row],[Pay Item Description]],Table_Quantities[[#This Row],[1]]+1,(Table_Quantities[[#This Row],[2]]-Table_Quantities[[#This Row],[1]])))</f>
        <v>Base, 6 inch</v>
      </c>
      <c r="AO174" s="195" t="str">
        <f>TRIM(MID(Table_Quantities[[#This Row],[Pay Item Description]],Table_Quantities[[#This Row],[2]]+1,(Table_Quantities[[#This Row],[3]]-Table_Quantities[[#This Row],[2]])))</f>
        <v/>
      </c>
      <c r="AP174" s="195" t="str">
        <f>TRIM(MID(Table_Quantities[[#This Row],[Pay Item Description]],Table_Quantities[[#This Row],[3]]+1,(Table_Quantities[[#This Row],[4]]-Table_Quantities[[#This Row],[3]])))</f>
        <v/>
      </c>
      <c r="AQ174" s="195" t="str">
        <f>TRIM(MID(Table_Quantities[[#This Row],[Pay Item Description]],Table_Quantities[[#This Row],[4]]+1,(Table_Quantities[[#This Row],[5]]-Table_Quantities[[#This Row],[4]])))</f>
        <v/>
      </c>
      <c r="AR174" s="195" t="str">
        <f>TRIM(MID(Table_Quantities[[#This Row],[Pay Item Description]],Table_Quantities[[#This Row],[5]]+1,(Table_Quantities[[#This Row],[6]]-Table_Quantities[[#This Row],[5]])))</f>
        <v/>
      </c>
      <c r="AS174" s="195">
        <f>IF(ISBLANK(Table_Quantities[[#This Row],[Funding Code]]),"",INDEX(Table_Funding[#Data],MATCH(Table_Quantities[[#This Row],[Funding Code]],Table_Funding[Funding Code],0),MATCH("Bridge Number",Table_Funding[#Headers],0)))</f>
        <v>0</v>
      </c>
      <c r="AT174"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74" s="197"/>
      <c r="AV174" s="197"/>
      <c r="AW174" s="204"/>
      <c r="AX174" s="204"/>
      <c r="AY174" s="204"/>
    </row>
    <row r="175" spans="1:51" s="10" customFormat="1" hidden="1" x14ac:dyDescent="0.25">
      <c r="A175" s="245"/>
      <c r="B175" s="132" t="s">
        <v>7944</v>
      </c>
      <c r="C175" s="200" t="s">
        <v>14675</v>
      </c>
      <c r="D175" s="65"/>
      <c r="E175" s="66"/>
      <c r="F175" s="66"/>
      <c r="G175" s="65"/>
      <c r="H175" s="161" t="str">
        <f>IF(ISBLANK(Table_Quantities[[#This Row],[Pay Item]]),"",INDEX(Table_PayItems[],MATCH(Table_Quantities[[#This Row],[Pay Item]],Table_PayItems[Concentrated Name],0),ITEM_NO))</f>
        <v>3020016</v>
      </c>
      <c r="I175" s="201" t="s">
        <v>14680</v>
      </c>
      <c r="J175" s="254"/>
      <c r="K175" s="202">
        <v>765</v>
      </c>
      <c r="L175" s="193" t="str">
        <f>IF(ISBLANK(Table_Quantities[[#This Row],[Pay Item]]),"",INDEX(Table_PayItems[#Data],MATCH(Table_Quantities[[#This Row],[Pay Item]],Table_PayItems[Concentrated Name],0),ITEM_UNITS))</f>
        <v>Syd</v>
      </c>
      <c r="M175" s="166"/>
      <c r="N175" s="194" t="str">
        <f>IF(AND(Table_Quantities[[#This Row],[Unit Price]]&gt;0,NOT(ISBLANK(Table_Quantities[[#This Row],[QuantityCalc]]))),Table_Quantities[[#This Row],[QuantityCalc]]*Table_Quantities[[#This Row],[Unit Price]],"")</f>
        <v/>
      </c>
      <c r="O175" s="194" t="str">
        <f>IF(OR(ISBLANK(Table_Quantities[[#This Row],[Funding Code]]),ISBLANK(Table_Quantities[[#This Row],[BreakdownID]])),"",Table_Quantities[[#This Row],[Funding Code]]&amp;" - "&amp;Table_Quantities[[#This Row],[BreakdownID]])</f>
        <v>123456 - 0001 - M-60_CON_001</v>
      </c>
      <c r="P175" s="194">
        <v>171</v>
      </c>
      <c r="Q175" s="194" t="str">
        <f>IF(ISBLANK(Table_Quantities[[#This Row],[Funding Code]]),"","JN "&amp;INDEX(Table_Funding[#Data],MATCH(Table_Quantities[[#This Row],[Funding Code]],Table_Funding[Funding Code],0),2))</f>
        <v>JN 123456</v>
      </c>
      <c r="R175" s="195" t="str">
        <f>IF(ISBLANK(Table_Quantities[[#This Row],[Pay Item]]),"",INDEX(Table_PayItems[#Data],MATCH(Table_Quantities[[#This Row],[Pay Item]],Table_PayItems[Concentrated Name],0),ITEM_SSSP))</f>
        <v>902C</v>
      </c>
      <c r="S175" s="201"/>
      <c r="T175" s="200"/>
      <c r="U175" s="200"/>
      <c r="V175" s="193">
        <v>765</v>
      </c>
      <c r="W175" s="195" t="str">
        <f>IF(ISBLANK(Table_Quantities[[#This Row],[Pay Item]]),"",INDEX(Table_PayItems[#Data],MATCH(Table_Quantities[[#This Row],[Pay Item]],Table_PayItems[Concentrated Name],0),ITEM_DESCRIPTION))</f>
        <v>Aggregate Base, 6 inch</v>
      </c>
      <c r="X175" s="195" t="str">
        <f>IF(Table_Quantities[[#This Row],[Supplementary Description]]="","",IF(LEN(Table_Quantities[[#This Row],[Supplementary Description]])&gt;40, LEFT(Table_Quantities[[#This Row],[Supplementary Description]],40), Table_Quantities[[#This Row],[Supplementary Description]]))</f>
        <v/>
      </c>
      <c r="Y175" s="200" t="str">
        <f>IF(LEN(Table_Quantities[[#This Row],[Supplementary Description]])&gt;40, RIGHT(Table_Quantities[[#This Row],[Supplementary Description]],LEN(Table_Quantities[[#This Row],[Supplementary Description]])-40), "")</f>
        <v/>
      </c>
      <c r="Z175"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M-60_CON_001</v>
      </c>
      <c r="AA175"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75" s="195" t="str">
        <f>IF(MID(Table_Quantities[Item No.],4,1)="7",Table_Quantities[[#This Row],[Supplemental1]]&amp;Table_Quantities[[#This Row],[Supplemental2]],Table_Quantities[[#This Row],[Description]])</f>
        <v>Aggregate Base, 6 inch</v>
      </c>
      <c r="AC175"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6</v>
      </c>
      <c r="AD175" s="195" t="str">
        <f>IF(ISBLANK(Table_Quantities[[#This Row],[Funding Code]]),"",RIGHT(Table_Quantities[[#This Row],[Funding Code]],4))</f>
        <v>0001</v>
      </c>
      <c r="AE175" s="195" t="str">
        <f>IF(ISBLANK(Table_Quantities[[#This Row],[Funding Code]]),"","CAT "&amp;Table_Quantities[[#This Row],[Category]])</f>
        <v>CAT 0001</v>
      </c>
      <c r="AF175"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75" s="195">
        <f>IFERROR(FIND("%%",SUBSTITUTE(Table_Quantities[[#This Row],[Pay Item Description]]," ","%%",ML-LEN(SUBSTITUTE(LEFT(Table_Quantities[[#This Row],[Pay Item Description]],ML)," ","")))),LEN(Table_Quantities[[#This Row],[Pay Item Description]]))</f>
        <v>10</v>
      </c>
      <c r="AH175" s="195">
        <f>IFERROR(FIND("%%",SUBSTITUTE(Table_Quantities[[#This Row],[Pay Item Description]]," ","%%",Table_Quantities[[#This Row],[1]]+ML+1-LEN(SUBSTITUTE(LEFT(Table_Quantities[[#This Row],[Pay Item Description]],(Table_Quantities[[#This Row],[1]]+ML+1))," ",""))))-1,LEN(Table_Quantities[[#This Row],[Pay Item Description]]))</f>
        <v>22</v>
      </c>
      <c r="AI175" s="195">
        <f>IFERROR(FIND("%%",SUBSTITUTE(Table_Quantities[[#This Row],[Pay Item Description]]," ","%%",Table_Quantities[[#This Row],[2]]+ML+2-LEN(SUBSTITUTE(LEFT(Table_Quantities[[#This Row],[Pay Item Description]],(Table_Quantities[[#This Row],[2]]+ML+2))," ",""))))-1,LEN(Table_Quantities[[#This Row],[Pay Item Description]]))</f>
        <v>22</v>
      </c>
      <c r="AJ175" s="195">
        <f>IFERROR(FIND("%%",SUBSTITUTE(Table_Quantities[[#This Row],[Pay Item Description]]," ","%%",Table_Quantities[[#This Row],[3]]+ML+3-LEN(SUBSTITUTE(LEFT(Table_Quantities[[#This Row],[Pay Item Description]],(Table_Quantities[[#This Row],[3]]+ML+3))," ",""))))-1,LEN(Table_Quantities[[#This Row],[Pay Item Description]]))</f>
        <v>22</v>
      </c>
      <c r="AK175" s="195">
        <f>IFERROR(FIND("%%",SUBSTITUTE(Table_Quantities[[#This Row],[Pay Item Description]]," ","%%",Table_Quantities[[#This Row],[4]]+ML+4-LEN(SUBSTITUTE(LEFT(Table_Quantities[[#This Row],[Pay Item Description]],(Table_Quantities[[#This Row],[4]]+ML+4))," ",""))))-1,LEN(Table_Quantities[[#This Row],[Pay Item Description]]))</f>
        <v>22</v>
      </c>
      <c r="AL175" s="195">
        <f>IFERROR(FIND("%%",SUBSTITUTE(Table_Quantities[[#This Row],[Pay Item Description]]," ","%%",Table_Quantities[[#This Row],[5]]+ML+5-LEN(SUBSTITUTE(LEFT(Table_Quantities[[#This Row],[Pay Item Description]],(Table_Quantities[[#This Row],[5]]+ML+5))," ",""))))-1,LEN(Table_Quantities[[#This Row],[Pay Item Description]]))</f>
        <v>22</v>
      </c>
      <c r="AM175" s="195" t="str">
        <f>TRIM(MID(Table_Quantities[[#This Row],[Pay Item Description]],1,(Table_Quantities[[#This Row],[1]])))</f>
        <v>Aggregate</v>
      </c>
      <c r="AN175" s="195" t="str">
        <f>TRIM(MID(Table_Quantities[[#This Row],[Pay Item Description]],Table_Quantities[[#This Row],[1]]+1,(Table_Quantities[[#This Row],[2]]-Table_Quantities[[#This Row],[1]])))</f>
        <v>Base, 6 inch</v>
      </c>
      <c r="AO175" s="195" t="str">
        <f>TRIM(MID(Table_Quantities[[#This Row],[Pay Item Description]],Table_Quantities[[#This Row],[2]]+1,(Table_Quantities[[#This Row],[3]]-Table_Quantities[[#This Row],[2]])))</f>
        <v/>
      </c>
      <c r="AP175" s="195" t="str">
        <f>TRIM(MID(Table_Quantities[[#This Row],[Pay Item Description]],Table_Quantities[[#This Row],[3]]+1,(Table_Quantities[[#This Row],[4]]-Table_Quantities[[#This Row],[3]])))</f>
        <v/>
      </c>
      <c r="AQ175" s="195" t="str">
        <f>TRIM(MID(Table_Quantities[[#This Row],[Pay Item Description]],Table_Quantities[[#This Row],[4]]+1,(Table_Quantities[[#This Row],[5]]-Table_Quantities[[#This Row],[4]])))</f>
        <v/>
      </c>
      <c r="AR175" s="195" t="str">
        <f>TRIM(MID(Table_Quantities[[#This Row],[Pay Item Description]],Table_Quantities[[#This Row],[5]]+1,(Table_Quantities[[#This Row],[6]]-Table_Quantities[[#This Row],[5]])))</f>
        <v/>
      </c>
      <c r="AS175" s="195">
        <f>IF(ISBLANK(Table_Quantities[[#This Row],[Funding Code]]),"",INDEX(Table_Funding[#Data],MATCH(Table_Quantities[[#This Row],[Funding Code]],Table_Funding[Funding Code],0),MATCH("Bridge Number",Table_Funding[#Headers],0)))</f>
        <v>0</v>
      </c>
      <c r="AT175"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75" s="197"/>
      <c r="AV175" s="197"/>
      <c r="AW175" s="204"/>
      <c r="AX175" s="204"/>
      <c r="AY175" s="204"/>
    </row>
    <row r="176" spans="1:51" s="10" customFormat="1" hidden="1" x14ac:dyDescent="0.25">
      <c r="A176" s="245"/>
      <c r="B176" s="132" t="s">
        <v>7944</v>
      </c>
      <c r="C176" s="200" t="s">
        <v>14676</v>
      </c>
      <c r="D176" s="65"/>
      <c r="E176" s="66"/>
      <c r="F176" s="66"/>
      <c r="G176" s="65"/>
      <c r="H176" s="161" t="str">
        <f>IF(ISBLANK(Table_Quantities[[#This Row],[Pay Item]]),"",INDEX(Table_PayItems[],MATCH(Table_Quantities[[#This Row],[Pay Item]],Table_PayItems[Concentrated Name],0),ITEM_NO))</f>
        <v>3020016</v>
      </c>
      <c r="I176" s="201" t="s">
        <v>14680</v>
      </c>
      <c r="J176" s="254"/>
      <c r="K176" s="202">
        <v>3267</v>
      </c>
      <c r="L176" s="193" t="str">
        <f>IF(ISBLANK(Table_Quantities[[#This Row],[Pay Item]]),"",INDEX(Table_PayItems[#Data],MATCH(Table_Quantities[[#This Row],[Pay Item]],Table_PayItems[Concentrated Name],0),ITEM_UNITS))</f>
        <v>Syd</v>
      </c>
      <c r="M176" s="166"/>
      <c r="N176" s="194" t="str">
        <f>IF(AND(Table_Quantities[[#This Row],[Unit Price]]&gt;0,NOT(ISBLANK(Table_Quantities[[#This Row],[QuantityCalc]]))),Table_Quantities[[#This Row],[QuantityCalc]]*Table_Quantities[[#This Row],[Unit Price]],"")</f>
        <v/>
      </c>
      <c r="O176" s="194" t="str">
        <f>IF(OR(ISBLANK(Table_Quantities[[#This Row],[Funding Code]]),ISBLANK(Table_Quantities[[#This Row],[BreakdownID]])),"",Table_Quantities[[#This Row],[Funding Code]]&amp;" - "&amp;Table_Quantities[[#This Row],[BreakdownID]])</f>
        <v>123456 - 0001 - M-60_CON_002</v>
      </c>
      <c r="P176" s="194">
        <v>172</v>
      </c>
      <c r="Q176" s="194" t="str">
        <f>IF(ISBLANK(Table_Quantities[[#This Row],[Funding Code]]),"","JN "&amp;INDEX(Table_Funding[#Data],MATCH(Table_Quantities[[#This Row],[Funding Code]],Table_Funding[Funding Code],0),2))</f>
        <v>JN 123456</v>
      </c>
      <c r="R176" s="195" t="str">
        <f>IF(ISBLANK(Table_Quantities[[#This Row],[Pay Item]]),"",INDEX(Table_PayItems[#Data],MATCH(Table_Quantities[[#This Row],[Pay Item]],Table_PayItems[Concentrated Name],0),ITEM_SSSP))</f>
        <v>902C</v>
      </c>
      <c r="S176" s="201"/>
      <c r="T176" s="200"/>
      <c r="U176" s="200"/>
      <c r="V176" s="193">
        <v>3267</v>
      </c>
      <c r="W176" s="195" t="str">
        <f>IF(ISBLANK(Table_Quantities[[#This Row],[Pay Item]]),"",INDEX(Table_PayItems[#Data],MATCH(Table_Quantities[[#This Row],[Pay Item]],Table_PayItems[Concentrated Name],0),ITEM_DESCRIPTION))</f>
        <v>Aggregate Base, 6 inch</v>
      </c>
      <c r="X176" s="195" t="str">
        <f>IF(Table_Quantities[[#This Row],[Supplementary Description]]="","",IF(LEN(Table_Quantities[[#This Row],[Supplementary Description]])&gt;40, LEFT(Table_Quantities[[#This Row],[Supplementary Description]],40), Table_Quantities[[#This Row],[Supplementary Description]]))</f>
        <v/>
      </c>
      <c r="Y176" s="200" t="str">
        <f>IF(LEN(Table_Quantities[[#This Row],[Supplementary Description]])&gt;40, RIGHT(Table_Quantities[[#This Row],[Supplementary Description]],LEN(Table_Quantities[[#This Row],[Supplementary Description]])-40), "")</f>
        <v/>
      </c>
      <c r="Z176"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M-60_CON_002</v>
      </c>
      <c r="AA176"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76" s="195" t="str">
        <f>IF(MID(Table_Quantities[Item No.],4,1)="7",Table_Quantities[[#This Row],[Supplemental1]]&amp;Table_Quantities[[#This Row],[Supplemental2]],Table_Quantities[[#This Row],[Description]])</f>
        <v>Aggregate Base, 6 inch</v>
      </c>
      <c r="AC176"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7</v>
      </c>
      <c r="AD176" s="195" t="str">
        <f>IF(ISBLANK(Table_Quantities[[#This Row],[Funding Code]]),"",RIGHT(Table_Quantities[[#This Row],[Funding Code]],4))</f>
        <v>0001</v>
      </c>
      <c r="AE176" s="195" t="str">
        <f>IF(ISBLANK(Table_Quantities[[#This Row],[Funding Code]]),"","CAT "&amp;Table_Quantities[[#This Row],[Category]])</f>
        <v>CAT 0001</v>
      </c>
      <c r="AF176"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76" s="195">
        <f>IFERROR(FIND("%%",SUBSTITUTE(Table_Quantities[[#This Row],[Pay Item Description]]," ","%%",ML-LEN(SUBSTITUTE(LEFT(Table_Quantities[[#This Row],[Pay Item Description]],ML)," ","")))),LEN(Table_Quantities[[#This Row],[Pay Item Description]]))</f>
        <v>10</v>
      </c>
      <c r="AH176" s="195">
        <f>IFERROR(FIND("%%",SUBSTITUTE(Table_Quantities[[#This Row],[Pay Item Description]]," ","%%",Table_Quantities[[#This Row],[1]]+ML+1-LEN(SUBSTITUTE(LEFT(Table_Quantities[[#This Row],[Pay Item Description]],(Table_Quantities[[#This Row],[1]]+ML+1))," ",""))))-1,LEN(Table_Quantities[[#This Row],[Pay Item Description]]))</f>
        <v>22</v>
      </c>
      <c r="AI176" s="195">
        <f>IFERROR(FIND("%%",SUBSTITUTE(Table_Quantities[[#This Row],[Pay Item Description]]," ","%%",Table_Quantities[[#This Row],[2]]+ML+2-LEN(SUBSTITUTE(LEFT(Table_Quantities[[#This Row],[Pay Item Description]],(Table_Quantities[[#This Row],[2]]+ML+2))," ",""))))-1,LEN(Table_Quantities[[#This Row],[Pay Item Description]]))</f>
        <v>22</v>
      </c>
      <c r="AJ176" s="195">
        <f>IFERROR(FIND("%%",SUBSTITUTE(Table_Quantities[[#This Row],[Pay Item Description]]," ","%%",Table_Quantities[[#This Row],[3]]+ML+3-LEN(SUBSTITUTE(LEFT(Table_Quantities[[#This Row],[Pay Item Description]],(Table_Quantities[[#This Row],[3]]+ML+3))," ",""))))-1,LEN(Table_Quantities[[#This Row],[Pay Item Description]]))</f>
        <v>22</v>
      </c>
      <c r="AK176" s="195">
        <f>IFERROR(FIND("%%",SUBSTITUTE(Table_Quantities[[#This Row],[Pay Item Description]]," ","%%",Table_Quantities[[#This Row],[4]]+ML+4-LEN(SUBSTITUTE(LEFT(Table_Quantities[[#This Row],[Pay Item Description]],(Table_Quantities[[#This Row],[4]]+ML+4))," ",""))))-1,LEN(Table_Quantities[[#This Row],[Pay Item Description]]))</f>
        <v>22</v>
      </c>
      <c r="AL176" s="195">
        <f>IFERROR(FIND("%%",SUBSTITUTE(Table_Quantities[[#This Row],[Pay Item Description]]," ","%%",Table_Quantities[[#This Row],[5]]+ML+5-LEN(SUBSTITUTE(LEFT(Table_Quantities[[#This Row],[Pay Item Description]],(Table_Quantities[[#This Row],[5]]+ML+5))," ",""))))-1,LEN(Table_Quantities[[#This Row],[Pay Item Description]]))</f>
        <v>22</v>
      </c>
      <c r="AM176" s="195" t="str">
        <f>TRIM(MID(Table_Quantities[[#This Row],[Pay Item Description]],1,(Table_Quantities[[#This Row],[1]])))</f>
        <v>Aggregate</v>
      </c>
      <c r="AN176" s="195" t="str">
        <f>TRIM(MID(Table_Quantities[[#This Row],[Pay Item Description]],Table_Quantities[[#This Row],[1]]+1,(Table_Quantities[[#This Row],[2]]-Table_Quantities[[#This Row],[1]])))</f>
        <v>Base, 6 inch</v>
      </c>
      <c r="AO176" s="195" t="str">
        <f>TRIM(MID(Table_Quantities[[#This Row],[Pay Item Description]],Table_Quantities[[#This Row],[2]]+1,(Table_Quantities[[#This Row],[3]]-Table_Quantities[[#This Row],[2]])))</f>
        <v/>
      </c>
      <c r="AP176" s="195" t="str">
        <f>TRIM(MID(Table_Quantities[[#This Row],[Pay Item Description]],Table_Quantities[[#This Row],[3]]+1,(Table_Quantities[[#This Row],[4]]-Table_Quantities[[#This Row],[3]])))</f>
        <v/>
      </c>
      <c r="AQ176" s="195" t="str">
        <f>TRIM(MID(Table_Quantities[[#This Row],[Pay Item Description]],Table_Quantities[[#This Row],[4]]+1,(Table_Quantities[[#This Row],[5]]-Table_Quantities[[#This Row],[4]])))</f>
        <v/>
      </c>
      <c r="AR176" s="195" t="str">
        <f>TRIM(MID(Table_Quantities[[#This Row],[Pay Item Description]],Table_Quantities[[#This Row],[5]]+1,(Table_Quantities[[#This Row],[6]]-Table_Quantities[[#This Row],[5]])))</f>
        <v/>
      </c>
      <c r="AS176" s="195">
        <f>IF(ISBLANK(Table_Quantities[[#This Row],[Funding Code]]),"",INDEX(Table_Funding[#Data],MATCH(Table_Quantities[[#This Row],[Funding Code]],Table_Funding[Funding Code],0),MATCH("Bridge Number",Table_Funding[#Headers],0)))</f>
        <v>0</v>
      </c>
      <c r="AT176"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76" s="197"/>
      <c r="AV176" s="197"/>
      <c r="AW176" s="204"/>
      <c r="AX176" s="204"/>
      <c r="AY176" s="204"/>
    </row>
    <row r="177" spans="1:51" s="10" customFormat="1" hidden="1" x14ac:dyDescent="0.25">
      <c r="A177" s="245"/>
      <c r="B177" s="132" t="s">
        <v>7944</v>
      </c>
      <c r="C177" s="200" t="s">
        <v>14677</v>
      </c>
      <c r="D177" s="65"/>
      <c r="E177" s="66"/>
      <c r="F177" s="66"/>
      <c r="G177" s="65"/>
      <c r="H177" s="161" t="str">
        <f>IF(ISBLANK(Table_Quantities[[#This Row],[Pay Item]]),"",INDEX(Table_PayItems[],MATCH(Table_Quantities[[#This Row],[Pay Item]],Table_PayItems[Concentrated Name],0),ITEM_NO))</f>
        <v>3020016</v>
      </c>
      <c r="I177" s="201" t="s">
        <v>14680</v>
      </c>
      <c r="J177" s="254"/>
      <c r="K177" s="202">
        <v>1876</v>
      </c>
      <c r="L177" s="193" t="str">
        <f>IF(ISBLANK(Table_Quantities[[#This Row],[Pay Item]]),"",INDEX(Table_PayItems[#Data],MATCH(Table_Quantities[[#This Row],[Pay Item]],Table_PayItems[Concentrated Name],0),ITEM_UNITS))</f>
        <v>Syd</v>
      </c>
      <c r="M177" s="166"/>
      <c r="N177" s="194" t="str">
        <f>IF(AND(Table_Quantities[[#This Row],[Unit Price]]&gt;0,NOT(ISBLANK(Table_Quantities[[#This Row],[QuantityCalc]]))),Table_Quantities[[#This Row],[QuantityCalc]]*Table_Quantities[[#This Row],[Unit Price]],"")</f>
        <v/>
      </c>
      <c r="O177" s="194" t="str">
        <f>IF(OR(ISBLANK(Table_Quantities[[#This Row],[Funding Code]]),ISBLANK(Table_Quantities[[#This Row],[BreakdownID]])),"",Table_Quantities[[#This Row],[Funding Code]]&amp;" - "&amp;Table_Quantities[[#This Row],[BreakdownID]])</f>
        <v>123456 - 0001 - M-60_CON_004</v>
      </c>
      <c r="P177" s="194">
        <v>173</v>
      </c>
      <c r="Q177" s="194" t="str">
        <f>IF(ISBLANK(Table_Quantities[[#This Row],[Funding Code]]),"","JN "&amp;INDEX(Table_Funding[#Data],MATCH(Table_Quantities[[#This Row],[Funding Code]],Table_Funding[Funding Code],0),2))</f>
        <v>JN 123456</v>
      </c>
      <c r="R177" s="195" t="str">
        <f>IF(ISBLANK(Table_Quantities[[#This Row],[Pay Item]]),"",INDEX(Table_PayItems[#Data],MATCH(Table_Quantities[[#This Row],[Pay Item]],Table_PayItems[Concentrated Name],0),ITEM_SSSP))</f>
        <v>902C</v>
      </c>
      <c r="S177" s="201"/>
      <c r="T177" s="200"/>
      <c r="U177" s="200"/>
      <c r="V177" s="193">
        <v>1876</v>
      </c>
      <c r="W177" s="195" t="str">
        <f>IF(ISBLANK(Table_Quantities[[#This Row],[Pay Item]]),"",INDEX(Table_PayItems[#Data],MATCH(Table_Quantities[[#This Row],[Pay Item]],Table_PayItems[Concentrated Name],0),ITEM_DESCRIPTION))</f>
        <v>Aggregate Base, 6 inch</v>
      </c>
      <c r="X177" s="195" t="str">
        <f>IF(Table_Quantities[[#This Row],[Supplementary Description]]="","",IF(LEN(Table_Quantities[[#This Row],[Supplementary Description]])&gt;40, LEFT(Table_Quantities[[#This Row],[Supplementary Description]],40), Table_Quantities[[#This Row],[Supplementary Description]]))</f>
        <v/>
      </c>
      <c r="Y177" s="200" t="str">
        <f>IF(LEN(Table_Quantities[[#This Row],[Supplementary Description]])&gt;40, RIGHT(Table_Quantities[[#This Row],[Supplementary Description]],LEN(Table_Quantities[[#This Row],[Supplementary Description]])-40), "")</f>
        <v/>
      </c>
      <c r="Z177"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M-60_CON_004</v>
      </c>
      <c r="AA177"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77" s="195" t="str">
        <f>IF(MID(Table_Quantities[Item No.],4,1)="7",Table_Quantities[[#This Row],[Supplemental1]]&amp;Table_Quantities[[#This Row],[Supplemental2]],Table_Quantities[[#This Row],[Description]])</f>
        <v>Aggregate Base, 6 inch</v>
      </c>
      <c r="AC177"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8</v>
      </c>
      <c r="AD177" s="195" t="str">
        <f>IF(ISBLANK(Table_Quantities[[#This Row],[Funding Code]]),"",RIGHT(Table_Quantities[[#This Row],[Funding Code]],4))</f>
        <v>0001</v>
      </c>
      <c r="AE177" s="195" t="str">
        <f>IF(ISBLANK(Table_Quantities[[#This Row],[Funding Code]]),"","CAT "&amp;Table_Quantities[[#This Row],[Category]])</f>
        <v>CAT 0001</v>
      </c>
      <c r="AF177"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77" s="195">
        <f>IFERROR(FIND("%%",SUBSTITUTE(Table_Quantities[[#This Row],[Pay Item Description]]," ","%%",ML-LEN(SUBSTITUTE(LEFT(Table_Quantities[[#This Row],[Pay Item Description]],ML)," ","")))),LEN(Table_Quantities[[#This Row],[Pay Item Description]]))</f>
        <v>10</v>
      </c>
      <c r="AH177" s="195">
        <f>IFERROR(FIND("%%",SUBSTITUTE(Table_Quantities[[#This Row],[Pay Item Description]]," ","%%",Table_Quantities[[#This Row],[1]]+ML+1-LEN(SUBSTITUTE(LEFT(Table_Quantities[[#This Row],[Pay Item Description]],(Table_Quantities[[#This Row],[1]]+ML+1))," ",""))))-1,LEN(Table_Quantities[[#This Row],[Pay Item Description]]))</f>
        <v>22</v>
      </c>
      <c r="AI177" s="195">
        <f>IFERROR(FIND("%%",SUBSTITUTE(Table_Quantities[[#This Row],[Pay Item Description]]," ","%%",Table_Quantities[[#This Row],[2]]+ML+2-LEN(SUBSTITUTE(LEFT(Table_Quantities[[#This Row],[Pay Item Description]],(Table_Quantities[[#This Row],[2]]+ML+2))," ",""))))-1,LEN(Table_Quantities[[#This Row],[Pay Item Description]]))</f>
        <v>22</v>
      </c>
      <c r="AJ177" s="195">
        <f>IFERROR(FIND("%%",SUBSTITUTE(Table_Quantities[[#This Row],[Pay Item Description]]," ","%%",Table_Quantities[[#This Row],[3]]+ML+3-LEN(SUBSTITUTE(LEFT(Table_Quantities[[#This Row],[Pay Item Description]],(Table_Quantities[[#This Row],[3]]+ML+3))," ",""))))-1,LEN(Table_Quantities[[#This Row],[Pay Item Description]]))</f>
        <v>22</v>
      </c>
      <c r="AK177" s="195">
        <f>IFERROR(FIND("%%",SUBSTITUTE(Table_Quantities[[#This Row],[Pay Item Description]]," ","%%",Table_Quantities[[#This Row],[4]]+ML+4-LEN(SUBSTITUTE(LEFT(Table_Quantities[[#This Row],[Pay Item Description]],(Table_Quantities[[#This Row],[4]]+ML+4))," ",""))))-1,LEN(Table_Quantities[[#This Row],[Pay Item Description]]))</f>
        <v>22</v>
      </c>
      <c r="AL177" s="195">
        <f>IFERROR(FIND("%%",SUBSTITUTE(Table_Quantities[[#This Row],[Pay Item Description]]," ","%%",Table_Quantities[[#This Row],[5]]+ML+5-LEN(SUBSTITUTE(LEFT(Table_Quantities[[#This Row],[Pay Item Description]],(Table_Quantities[[#This Row],[5]]+ML+5))," ",""))))-1,LEN(Table_Quantities[[#This Row],[Pay Item Description]]))</f>
        <v>22</v>
      </c>
      <c r="AM177" s="195" t="str">
        <f>TRIM(MID(Table_Quantities[[#This Row],[Pay Item Description]],1,(Table_Quantities[[#This Row],[1]])))</f>
        <v>Aggregate</v>
      </c>
      <c r="AN177" s="195" t="str">
        <f>TRIM(MID(Table_Quantities[[#This Row],[Pay Item Description]],Table_Quantities[[#This Row],[1]]+1,(Table_Quantities[[#This Row],[2]]-Table_Quantities[[#This Row],[1]])))</f>
        <v>Base, 6 inch</v>
      </c>
      <c r="AO177" s="195" t="str">
        <f>TRIM(MID(Table_Quantities[[#This Row],[Pay Item Description]],Table_Quantities[[#This Row],[2]]+1,(Table_Quantities[[#This Row],[3]]-Table_Quantities[[#This Row],[2]])))</f>
        <v/>
      </c>
      <c r="AP177" s="195" t="str">
        <f>TRIM(MID(Table_Quantities[[#This Row],[Pay Item Description]],Table_Quantities[[#This Row],[3]]+1,(Table_Quantities[[#This Row],[4]]-Table_Quantities[[#This Row],[3]])))</f>
        <v/>
      </c>
      <c r="AQ177" s="195" t="str">
        <f>TRIM(MID(Table_Quantities[[#This Row],[Pay Item Description]],Table_Quantities[[#This Row],[4]]+1,(Table_Quantities[[#This Row],[5]]-Table_Quantities[[#This Row],[4]])))</f>
        <v/>
      </c>
      <c r="AR177" s="195" t="str">
        <f>TRIM(MID(Table_Quantities[[#This Row],[Pay Item Description]],Table_Quantities[[#This Row],[5]]+1,(Table_Quantities[[#This Row],[6]]-Table_Quantities[[#This Row],[5]])))</f>
        <v/>
      </c>
      <c r="AS177" s="195">
        <f>IF(ISBLANK(Table_Quantities[[#This Row],[Funding Code]]),"",INDEX(Table_Funding[#Data],MATCH(Table_Quantities[[#This Row],[Funding Code]],Table_Funding[Funding Code],0),MATCH("Bridge Number",Table_Funding[#Headers],0)))</f>
        <v>0</v>
      </c>
      <c r="AT177"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77" s="197"/>
      <c r="AV177" s="197"/>
      <c r="AW177" s="204"/>
      <c r="AX177" s="204"/>
      <c r="AY177" s="204"/>
    </row>
    <row r="178" spans="1:51" s="10" customFormat="1" hidden="1" x14ac:dyDescent="0.25">
      <c r="A178" s="245"/>
      <c r="B178" s="132" t="s">
        <v>7944</v>
      </c>
      <c r="C178" s="200" t="s">
        <v>14678</v>
      </c>
      <c r="D178" s="65"/>
      <c r="E178" s="66"/>
      <c r="F178" s="66"/>
      <c r="G178" s="65"/>
      <c r="H178" s="161" t="str">
        <f>IF(ISBLANK(Table_Quantities[[#This Row],[Pay Item]]),"",INDEX(Table_PayItems[],MATCH(Table_Quantities[[#This Row],[Pay Item]],Table_PayItems[Concentrated Name],0),ITEM_NO))</f>
        <v>3020016</v>
      </c>
      <c r="I178" s="201" t="s">
        <v>14680</v>
      </c>
      <c r="J178" s="254"/>
      <c r="K178" s="202">
        <v>2001</v>
      </c>
      <c r="L178" s="193" t="str">
        <f>IF(ISBLANK(Table_Quantities[[#This Row],[Pay Item]]),"",INDEX(Table_PayItems[#Data],MATCH(Table_Quantities[[#This Row],[Pay Item]],Table_PayItems[Concentrated Name],0),ITEM_UNITS))</f>
        <v>Syd</v>
      </c>
      <c r="M178" s="166"/>
      <c r="N178" s="194" t="str">
        <f>IF(AND(Table_Quantities[[#This Row],[Unit Price]]&gt;0,NOT(ISBLANK(Table_Quantities[[#This Row],[QuantityCalc]]))),Table_Quantities[[#This Row],[QuantityCalc]]*Table_Quantities[[#This Row],[Unit Price]],"")</f>
        <v/>
      </c>
      <c r="O178" s="194" t="str">
        <f>IF(OR(ISBLANK(Table_Quantities[[#This Row],[Funding Code]]),ISBLANK(Table_Quantities[[#This Row],[BreakdownID]])),"",Table_Quantities[[#This Row],[Funding Code]]&amp;" - "&amp;Table_Quantities[[#This Row],[BreakdownID]])</f>
        <v>123456 - 0001 - M-60_CON_005</v>
      </c>
      <c r="P178" s="194">
        <v>174</v>
      </c>
      <c r="Q178" s="194" t="str">
        <f>IF(ISBLANK(Table_Quantities[[#This Row],[Funding Code]]),"","JN "&amp;INDEX(Table_Funding[#Data],MATCH(Table_Quantities[[#This Row],[Funding Code]],Table_Funding[Funding Code],0),2))</f>
        <v>JN 123456</v>
      </c>
      <c r="R178" s="195" t="str">
        <f>IF(ISBLANK(Table_Quantities[[#This Row],[Pay Item]]),"",INDEX(Table_PayItems[#Data],MATCH(Table_Quantities[[#This Row],[Pay Item]],Table_PayItems[Concentrated Name],0),ITEM_SSSP))</f>
        <v>902C</v>
      </c>
      <c r="S178" s="201"/>
      <c r="T178" s="200"/>
      <c r="U178" s="200"/>
      <c r="V178" s="193">
        <v>2001</v>
      </c>
      <c r="W178" s="195" t="str">
        <f>IF(ISBLANK(Table_Quantities[[#This Row],[Pay Item]]),"",INDEX(Table_PayItems[#Data],MATCH(Table_Quantities[[#This Row],[Pay Item]],Table_PayItems[Concentrated Name],0),ITEM_DESCRIPTION))</f>
        <v>Aggregate Base, 6 inch</v>
      </c>
      <c r="X178" s="195" t="str">
        <f>IF(Table_Quantities[[#This Row],[Supplementary Description]]="","",IF(LEN(Table_Quantities[[#This Row],[Supplementary Description]])&gt;40, LEFT(Table_Quantities[[#This Row],[Supplementary Description]],40), Table_Quantities[[#This Row],[Supplementary Description]]))</f>
        <v/>
      </c>
      <c r="Y178" s="200" t="str">
        <f>IF(LEN(Table_Quantities[[#This Row],[Supplementary Description]])&gt;40, RIGHT(Table_Quantities[[#This Row],[Supplementary Description]],LEN(Table_Quantities[[#This Row],[Supplementary Description]])-40), "")</f>
        <v/>
      </c>
      <c r="Z178"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M-60_CON_005</v>
      </c>
      <c r="AA178"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78" s="195" t="str">
        <f>IF(MID(Table_Quantities[Item No.],4,1)="7",Table_Quantities[[#This Row],[Supplemental1]]&amp;Table_Quantities[[#This Row],[Supplemental2]],Table_Quantities[[#This Row],[Description]])</f>
        <v>Aggregate Base, 6 inch</v>
      </c>
      <c r="AC178"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9</v>
      </c>
      <c r="AD178" s="195" t="str">
        <f>IF(ISBLANK(Table_Quantities[[#This Row],[Funding Code]]),"",RIGHT(Table_Quantities[[#This Row],[Funding Code]],4))</f>
        <v>0001</v>
      </c>
      <c r="AE178" s="195" t="str">
        <f>IF(ISBLANK(Table_Quantities[[#This Row],[Funding Code]]),"","CAT "&amp;Table_Quantities[[#This Row],[Category]])</f>
        <v>CAT 0001</v>
      </c>
      <c r="AF178"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78" s="195">
        <f>IFERROR(FIND("%%",SUBSTITUTE(Table_Quantities[[#This Row],[Pay Item Description]]," ","%%",ML-LEN(SUBSTITUTE(LEFT(Table_Quantities[[#This Row],[Pay Item Description]],ML)," ","")))),LEN(Table_Quantities[[#This Row],[Pay Item Description]]))</f>
        <v>10</v>
      </c>
      <c r="AH178" s="195">
        <f>IFERROR(FIND("%%",SUBSTITUTE(Table_Quantities[[#This Row],[Pay Item Description]]," ","%%",Table_Quantities[[#This Row],[1]]+ML+1-LEN(SUBSTITUTE(LEFT(Table_Quantities[[#This Row],[Pay Item Description]],(Table_Quantities[[#This Row],[1]]+ML+1))," ",""))))-1,LEN(Table_Quantities[[#This Row],[Pay Item Description]]))</f>
        <v>22</v>
      </c>
      <c r="AI178" s="195">
        <f>IFERROR(FIND("%%",SUBSTITUTE(Table_Quantities[[#This Row],[Pay Item Description]]," ","%%",Table_Quantities[[#This Row],[2]]+ML+2-LEN(SUBSTITUTE(LEFT(Table_Quantities[[#This Row],[Pay Item Description]],(Table_Quantities[[#This Row],[2]]+ML+2))," ",""))))-1,LEN(Table_Quantities[[#This Row],[Pay Item Description]]))</f>
        <v>22</v>
      </c>
      <c r="AJ178" s="195">
        <f>IFERROR(FIND("%%",SUBSTITUTE(Table_Quantities[[#This Row],[Pay Item Description]]," ","%%",Table_Quantities[[#This Row],[3]]+ML+3-LEN(SUBSTITUTE(LEFT(Table_Quantities[[#This Row],[Pay Item Description]],(Table_Quantities[[#This Row],[3]]+ML+3))," ",""))))-1,LEN(Table_Quantities[[#This Row],[Pay Item Description]]))</f>
        <v>22</v>
      </c>
      <c r="AK178" s="195">
        <f>IFERROR(FIND("%%",SUBSTITUTE(Table_Quantities[[#This Row],[Pay Item Description]]," ","%%",Table_Quantities[[#This Row],[4]]+ML+4-LEN(SUBSTITUTE(LEFT(Table_Quantities[[#This Row],[Pay Item Description]],(Table_Quantities[[#This Row],[4]]+ML+4))," ",""))))-1,LEN(Table_Quantities[[#This Row],[Pay Item Description]]))</f>
        <v>22</v>
      </c>
      <c r="AL178" s="195">
        <f>IFERROR(FIND("%%",SUBSTITUTE(Table_Quantities[[#This Row],[Pay Item Description]]," ","%%",Table_Quantities[[#This Row],[5]]+ML+5-LEN(SUBSTITUTE(LEFT(Table_Quantities[[#This Row],[Pay Item Description]],(Table_Quantities[[#This Row],[5]]+ML+5))," ",""))))-1,LEN(Table_Quantities[[#This Row],[Pay Item Description]]))</f>
        <v>22</v>
      </c>
      <c r="AM178" s="195" t="str">
        <f>TRIM(MID(Table_Quantities[[#This Row],[Pay Item Description]],1,(Table_Quantities[[#This Row],[1]])))</f>
        <v>Aggregate</v>
      </c>
      <c r="AN178" s="195" t="str">
        <f>TRIM(MID(Table_Quantities[[#This Row],[Pay Item Description]],Table_Quantities[[#This Row],[1]]+1,(Table_Quantities[[#This Row],[2]]-Table_Quantities[[#This Row],[1]])))</f>
        <v>Base, 6 inch</v>
      </c>
      <c r="AO178" s="195" t="str">
        <f>TRIM(MID(Table_Quantities[[#This Row],[Pay Item Description]],Table_Quantities[[#This Row],[2]]+1,(Table_Quantities[[#This Row],[3]]-Table_Quantities[[#This Row],[2]])))</f>
        <v/>
      </c>
      <c r="AP178" s="195" t="str">
        <f>TRIM(MID(Table_Quantities[[#This Row],[Pay Item Description]],Table_Quantities[[#This Row],[3]]+1,(Table_Quantities[[#This Row],[4]]-Table_Quantities[[#This Row],[3]])))</f>
        <v/>
      </c>
      <c r="AQ178" s="195" t="str">
        <f>TRIM(MID(Table_Quantities[[#This Row],[Pay Item Description]],Table_Quantities[[#This Row],[4]]+1,(Table_Quantities[[#This Row],[5]]-Table_Quantities[[#This Row],[4]])))</f>
        <v/>
      </c>
      <c r="AR178" s="195" t="str">
        <f>TRIM(MID(Table_Quantities[[#This Row],[Pay Item Description]],Table_Quantities[[#This Row],[5]]+1,(Table_Quantities[[#This Row],[6]]-Table_Quantities[[#This Row],[5]])))</f>
        <v/>
      </c>
      <c r="AS178" s="195">
        <f>IF(ISBLANK(Table_Quantities[[#This Row],[Funding Code]]),"",INDEX(Table_Funding[#Data],MATCH(Table_Quantities[[#This Row],[Funding Code]],Table_Funding[Funding Code],0),MATCH("Bridge Number",Table_Funding[#Headers],0)))</f>
        <v>0</v>
      </c>
      <c r="AT178"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78" s="197"/>
      <c r="AV178" s="197"/>
      <c r="AW178" s="204"/>
      <c r="AX178" s="204"/>
      <c r="AY178" s="204"/>
    </row>
    <row r="179" spans="1:51" s="10" customFormat="1" hidden="1" x14ac:dyDescent="0.25">
      <c r="A179" s="245"/>
      <c r="B179" s="132" t="s">
        <v>7944</v>
      </c>
      <c r="C179" s="200" t="s">
        <v>14679</v>
      </c>
      <c r="D179" s="65"/>
      <c r="E179" s="66"/>
      <c r="F179" s="66"/>
      <c r="G179" s="65"/>
      <c r="H179" s="161" t="str">
        <f>IF(ISBLANK(Table_Quantities[[#This Row],[Pay Item]]),"",INDEX(Table_PayItems[],MATCH(Table_Quantities[[#This Row],[Pay Item]],Table_PayItems[Concentrated Name],0),ITEM_NO))</f>
        <v>3020016</v>
      </c>
      <c r="I179" s="201" t="s">
        <v>14680</v>
      </c>
      <c r="J179" s="254"/>
      <c r="K179" s="202">
        <v>1758</v>
      </c>
      <c r="L179" s="193" t="str">
        <f>IF(ISBLANK(Table_Quantities[[#This Row],[Pay Item]]),"",INDEX(Table_PayItems[#Data],MATCH(Table_Quantities[[#This Row],[Pay Item]],Table_PayItems[Concentrated Name],0),ITEM_UNITS))</f>
        <v>Syd</v>
      </c>
      <c r="M179" s="166"/>
      <c r="N179" s="194" t="str">
        <f>IF(AND(Table_Quantities[[#This Row],[Unit Price]]&gt;0,NOT(ISBLANK(Table_Quantities[[#This Row],[QuantityCalc]]))),Table_Quantities[[#This Row],[QuantityCalc]]*Table_Quantities[[#This Row],[Unit Price]],"")</f>
        <v/>
      </c>
      <c r="O179" s="194" t="str">
        <f>IF(OR(ISBLANK(Table_Quantities[[#This Row],[Funding Code]]),ISBLANK(Table_Quantities[[#This Row],[BreakdownID]])),"",Table_Quantities[[#This Row],[Funding Code]]&amp;" - "&amp;Table_Quantities[[#This Row],[BreakdownID]])</f>
        <v>123456 - 0001 - M-60_CON_006</v>
      </c>
      <c r="P179" s="194">
        <v>175</v>
      </c>
      <c r="Q179" s="194" t="str">
        <f>IF(ISBLANK(Table_Quantities[[#This Row],[Funding Code]]),"","JN "&amp;INDEX(Table_Funding[#Data],MATCH(Table_Quantities[[#This Row],[Funding Code]],Table_Funding[Funding Code],0),2))</f>
        <v>JN 123456</v>
      </c>
      <c r="R179" s="195" t="str">
        <f>IF(ISBLANK(Table_Quantities[[#This Row],[Pay Item]]),"",INDEX(Table_PayItems[#Data],MATCH(Table_Quantities[[#This Row],[Pay Item]],Table_PayItems[Concentrated Name],0),ITEM_SSSP))</f>
        <v>902C</v>
      </c>
      <c r="S179" s="201"/>
      <c r="T179" s="200"/>
      <c r="U179" s="200"/>
      <c r="V179" s="193">
        <v>1758</v>
      </c>
      <c r="W179" s="195" t="str">
        <f>IF(ISBLANK(Table_Quantities[[#This Row],[Pay Item]]),"",INDEX(Table_PayItems[#Data],MATCH(Table_Quantities[[#This Row],[Pay Item]],Table_PayItems[Concentrated Name],0),ITEM_DESCRIPTION))</f>
        <v>Aggregate Base, 6 inch</v>
      </c>
      <c r="X179" s="195" t="str">
        <f>IF(Table_Quantities[[#This Row],[Supplementary Description]]="","",IF(LEN(Table_Quantities[[#This Row],[Supplementary Description]])&gt;40, LEFT(Table_Quantities[[#This Row],[Supplementary Description]],40), Table_Quantities[[#This Row],[Supplementary Description]]))</f>
        <v/>
      </c>
      <c r="Y179" s="200" t="str">
        <f>IF(LEN(Table_Quantities[[#This Row],[Supplementary Description]])&gt;40, RIGHT(Table_Quantities[[#This Row],[Supplementary Description]],LEN(Table_Quantities[[#This Row],[Supplementary Description]])-40), "")</f>
        <v/>
      </c>
      <c r="Z179"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M-60_CON_006</v>
      </c>
      <c r="AA179"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79" s="195" t="str">
        <f>IF(MID(Table_Quantities[Item No.],4,1)="7",Table_Quantities[[#This Row],[Supplemental1]]&amp;Table_Quantities[[#This Row],[Supplemental2]],Table_Quantities[[#This Row],[Description]])</f>
        <v>Aggregate Base, 6 inch</v>
      </c>
      <c r="AC179"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10</v>
      </c>
      <c r="AD179" s="195" t="str">
        <f>IF(ISBLANK(Table_Quantities[[#This Row],[Funding Code]]),"",RIGHT(Table_Quantities[[#This Row],[Funding Code]],4))</f>
        <v>0001</v>
      </c>
      <c r="AE179" s="195" t="str">
        <f>IF(ISBLANK(Table_Quantities[[#This Row],[Funding Code]]),"","CAT "&amp;Table_Quantities[[#This Row],[Category]])</f>
        <v>CAT 0001</v>
      </c>
      <c r="AF179"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79" s="195">
        <f>IFERROR(FIND("%%",SUBSTITUTE(Table_Quantities[[#This Row],[Pay Item Description]]," ","%%",ML-LEN(SUBSTITUTE(LEFT(Table_Quantities[[#This Row],[Pay Item Description]],ML)," ","")))),LEN(Table_Quantities[[#This Row],[Pay Item Description]]))</f>
        <v>10</v>
      </c>
      <c r="AH179" s="195">
        <f>IFERROR(FIND("%%",SUBSTITUTE(Table_Quantities[[#This Row],[Pay Item Description]]," ","%%",Table_Quantities[[#This Row],[1]]+ML+1-LEN(SUBSTITUTE(LEFT(Table_Quantities[[#This Row],[Pay Item Description]],(Table_Quantities[[#This Row],[1]]+ML+1))," ",""))))-1,LEN(Table_Quantities[[#This Row],[Pay Item Description]]))</f>
        <v>22</v>
      </c>
      <c r="AI179" s="195">
        <f>IFERROR(FIND("%%",SUBSTITUTE(Table_Quantities[[#This Row],[Pay Item Description]]," ","%%",Table_Quantities[[#This Row],[2]]+ML+2-LEN(SUBSTITUTE(LEFT(Table_Quantities[[#This Row],[Pay Item Description]],(Table_Quantities[[#This Row],[2]]+ML+2))," ",""))))-1,LEN(Table_Quantities[[#This Row],[Pay Item Description]]))</f>
        <v>22</v>
      </c>
      <c r="AJ179" s="195">
        <f>IFERROR(FIND("%%",SUBSTITUTE(Table_Quantities[[#This Row],[Pay Item Description]]," ","%%",Table_Quantities[[#This Row],[3]]+ML+3-LEN(SUBSTITUTE(LEFT(Table_Quantities[[#This Row],[Pay Item Description]],(Table_Quantities[[#This Row],[3]]+ML+3))," ",""))))-1,LEN(Table_Quantities[[#This Row],[Pay Item Description]]))</f>
        <v>22</v>
      </c>
      <c r="AK179" s="195">
        <f>IFERROR(FIND("%%",SUBSTITUTE(Table_Quantities[[#This Row],[Pay Item Description]]," ","%%",Table_Quantities[[#This Row],[4]]+ML+4-LEN(SUBSTITUTE(LEFT(Table_Quantities[[#This Row],[Pay Item Description]],(Table_Quantities[[#This Row],[4]]+ML+4))," ",""))))-1,LEN(Table_Quantities[[#This Row],[Pay Item Description]]))</f>
        <v>22</v>
      </c>
      <c r="AL179" s="195">
        <f>IFERROR(FIND("%%",SUBSTITUTE(Table_Quantities[[#This Row],[Pay Item Description]]," ","%%",Table_Quantities[[#This Row],[5]]+ML+5-LEN(SUBSTITUTE(LEFT(Table_Quantities[[#This Row],[Pay Item Description]],(Table_Quantities[[#This Row],[5]]+ML+5))," ",""))))-1,LEN(Table_Quantities[[#This Row],[Pay Item Description]]))</f>
        <v>22</v>
      </c>
      <c r="AM179" s="195" t="str">
        <f>TRIM(MID(Table_Quantities[[#This Row],[Pay Item Description]],1,(Table_Quantities[[#This Row],[1]])))</f>
        <v>Aggregate</v>
      </c>
      <c r="AN179" s="195" t="str">
        <f>TRIM(MID(Table_Quantities[[#This Row],[Pay Item Description]],Table_Quantities[[#This Row],[1]]+1,(Table_Quantities[[#This Row],[2]]-Table_Quantities[[#This Row],[1]])))</f>
        <v>Base, 6 inch</v>
      </c>
      <c r="AO179" s="195" t="str">
        <f>TRIM(MID(Table_Quantities[[#This Row],[Pay Item Description]],Table_Quantities[[#This Row],[2]]+1,(Table_Quantities[[#This Row],[3]]-Table_Quantities[[#This Row],[2]])))</f>
        <v/>
      </c>
      <c r="AP179" s="195" t="str">
        <f>TRIM(MID(Table_Quantities[[#This Row],[Pay Item Description]],Table_Quantities[[#This Row],[3]]+1,(Table_Quantities[[#This Row],[4]]-Table_Quantities[[#This Row],[3]])))</f>
        <v/>
      </c>
      <c r="AQ179" s="195" t="str">
        <f>TRIM(MID(Table_Quantities[[#This Row],[Pay Item Description]],Table_Quantities[[#This Row],[4]]+1,(Table_Quantities[[#This Row],[5]]-Table_Quantities[[#This Row],[4]])))</f>
        <v/>
      </c>
      <c r="AR179" s="195" t="str">
        <f>TRIM(MID(Table_Quantities[[#This Row],[Pay Item Description]],Table_Quantities[[#This Row],[5]]+1,(Table_Quantities[[#This Row],[6]]-Table_Quantities[[#This Row],[5]])))</f>
        <v/>
      </c>
      <c r="AS179" s="195">
        <f>IF(ISBLANK(Table_Quantities[[#This Row],[Funding Code]]),"",INDEX(Table_Funding[#Data],MATCH(Table_Quantities[[#This Row],[Funding Code]],Table_Funding[Funding Code],0),MATCH("Bridge Number",Table_Funding[#Headers],0)))</f>
        <v>0</v>
      </c>
      <c r="AT179"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79" s="197"/>
      <c r="AV179" s="197"/>
      <c r="AW179" s="204"/>
      <c r="AX179" s="204"/>
      <c r="AY179" s="204"/>
    </row>
    <row r="180" spans="1:51" s="10" customFormat="1" hidden="1" x14ac:dyDescent="0.25">
      <c r="A180" s="245"/>
      <c r="B180" s="132" t="s">
        <v>7944</v>
      </c>
      <c r="C180" s="200" t="s">
        <v>7943</v>
      </c>
      <c r="D180" s="65"/>
      <c r="E180" s="66"/>
      <c r="F180" s="66"/>
      <c r="G180" s="65"/>
      <c r="H180" s="161" t="str">
        <f>IF(ISBLANK(Table_Quantities[[#This Row],[Pay Item]]),"",INDEX(Table_PayItems[],MATCH(Table_Quantities[[#This Row],[Pay Item]],Table_PayItems[Concentrated Name],0),ITEM_NO))</f>
        <v>3020016</v>
      </c>
      <c r="I180" s="201" t="s">
        <v>14680</v>
      </c>
      <c r="J180" s="254"/>
      <c r="K180" s="202">
        <v>1741</v>
      </c>
      <c r="L180" s="193" t="str">
        <f>IF(ISBLANK(Table_Quantities[[#This Row],[Pay Item]]),"",INDEX(Table_PayItems[#Data],MATCH(Table_Quantities[[#This Row],[Pay Item]],Table_PayItems[Concentrated Name],0),ITEM_UNITS))</f>
        <v>Syd</v>
      </c>
      <c r="M180" s="166"/>
      <c r="N180" s="194" t="str">
        <f>IF(AND(Table_Quantities[[#This Row],[Unit Price]]&gt;0,NOT(ISBLANK(Table_Quantities[[#This Row],[QuantityCalc]]))),Table_Quantities[[#This Row],[QuantityCalc]]*Table_Quantities[[#This Row],[Unit Price]],"")</f>
        <v/>
      </c>
      <c r="O180" s="194" t="str">
        <f>IF(OR(ISBLANK(Table_Quantities[[#This Row],[Funding Code]]),ISBLANK(Table_Quantities[[#This Row],[BreakdownID]])),"",Table_Quantities[[#This Row],[Funding Code]]&amp;" - "&amp;Table_Quantities[[#This Row],[BreakdownID]])</f>
        <v>123456 - 0001 - 25</v>
      </c>
      <c r="P180" s="194">
        <v>176</v>
      </c>
      <c r="Q180" s="194" t="str">
        <f>IF(ISBLANK(Table_Quantities[[#This Row],[Funding Code]]),"","JN "&amp;INDEX(Table_Funding[#Data],MATCH(Table_Quantities[[#This Row],[Funding Code]],Table_Funding[Funding Code],0),2))</f>
        <v>JN 123456</v>
      </c>
      <c r="R180" s="195" t="str">
        <f>IF(ISBLANK(Table_Quantities[[#This Row],[Pay Item]]),"",INDEX(Table_PayItems[#Data],MATCH(Table_Quantities[[#This Row],[Pay Item]],Table_PayItems[Concentrated Name],0),ITEM_SSSP))</f>
        <v>902C</v>
      </c>
      <c r="S180" s="201"/>
      <c r="T180" s="200"/>
      <c r="U180" s="200"/>
      <c r="V180" s="193">
        <v>1741</v>
      </c>
      <c r="W180" s="195" t="str">
        <f>IF(ISBLANK(Table_Quantities[[#This Row],[Pay Item]]),"",INDEX(Table_PayItems[#Data],MATCH(Table_Quantities[[#This Row],[Pay Item]],Table_PayItems[Concentrated Name],0),ITEM_DESCRIPTION))</f>
        <v>Aggregate Base, 6 inch</v>
      </c>
      <c r="X180" s="195" t="str">
        <f>IF(Table_Quantities[[#This Row],[Supplementary Description]]="","",IF(LEN(Table_Quantities[[#This Row],[Supplementary Description]])&gt;40, LEFT(Table_Quantities[[#This Row],[Supplementary Description]],40), Table_Quantities[[#This Row],[Supplementary Description]]))</f>
        <v/>
      </c>
      <c r="Y180" s="200" t="str">
        <f>IF(LEN(Table_Quantities[[#This Row],[Supplementary Description]])&gt;40, RIGHT(Table_Quantities[[#This Row],[Supplementary Description]],LEN(Table_Quantities[[#This Row],[Supplementary Description]])-40), "")</f>
        <v/>
      </c>
      <c r="Z180"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25</v>
      </c>
      <c r="AA180"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80" s="195" t="str">
        <f>IF(MID(Table_Quantities[Item No.],4,1)="7",Table_Quantities[[#This Row],[Supplemental1]]&amp;Table_Quantities[[#This Row],[Supplemental2]],Table_Quantities[[#This Row],[Description]])</f>
        <v>Aggregate Base, 6 inch</v>
      </c>
      <c r="AC180"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11</v>
      </c>
      <c r="AD180" s="195" t="str">
        <f>IF(ISBLANK(Table_Quantities[[#This Row],[Funding Code]]),"",RIGHT(Table_Quantities[[#This Row],[Funding Code]],4))</f>
        <v>0001</v>
      </c>
      <c r="AE180" s="195" t="str">
        <f>IF(ISBLANK(Table_Quantities[[#This Row],[Funding Code]]),"","CAT "&amp;Table_Quantities[[#This Row],[Category]])</f>
        <v>CAT 0001</v>
      </c>
      <c r="AF180"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80" s="195">
        <f>IFERROR(FIND("%%",SUBSTITUTE(Table_Quantities[[#This Row],[Pay Item Description]]," ","%%",ML-LEN(SUBSTITUTE(LEFT(Table_Quantities[[#This Row],[Pay Item Description]],ML)," ","")))),LEN(Table_Quantities[[#This Row],[Pay Item Description]]))</f>
        <v>10</v>
      </c>
      <c r="AH180" s="195">
        <f>IFERROR(FIND("%%",SUBSTITUTE(Table_Quantities[[#This Row],[Pay Item Description]]," ","%%",Table_Quantities[[#This Row],[1]]+ML+1-LEN(SUBSTITUTE(LEFT(Table_Quantities[[#This Row],[Pay Item Description]],(Table_Quantities[[#This Row],[1]]+ML+1))," ",""))))-1,LEN(Table_Quantities[[#This Row],[Pay Item Description]]))</f>
        <v>22</v>
      </c>
      <c r="AI180" s="195">
        <f>IFERROR(FIND("%%",SUBSTITUTE(Table_Quantities[[#This Row],[Pay Item Description]]," ","%%",Table_Quantities[[#This Row],[2]]+ML+2-LEN(SUBSTITUTE(LEFT(Table_Quantities[[#This Row],[Pay Item Description]],(Table_Quantities[[#This Row],[2]]+ML+2))," ",""))))-1,LEN(Table_Quantities[[#This Row],[Pay Item Description]]))</f>
        <v>22</v>
      </c>
      <c r="AJ180" s="195">
        <f>IFERROR(FIND("%%",SUBSTITUTE(Table_Quantities[[#This Row],[Pay Item Description]]," ","%%",Table_Quantities[[#This Row],[3]]+ML+3-LEN(SUBSTITUTE(LEFT(Table_Quantities[[#This Row],[Pay Item Description]],(Table_Quantities[[#This Row],[3]]+ML+3))," ",""))))-1,LEN(Table_Quantities[[#This Row],[Pay Item Description]]))</f>
        <v>22</v>
      </c>
      <c r="AK180" s="195">
        <f>IFERROR(FIND("%%",SUBSTITUTE(Table_Quantities[[#This Row],[Pay Item Description]]," ","%%",Table_Quantities[[#This Row],[4]]+ML+4-LEN(SUBSTITUTE(LEFT(Table_Quantities[[#This Row],[Pay Item Description]],(Table_Quantities[[#This Row],[4]]+ML+4))," ",""))))-1,LEN(Table_Quantities[[#This Row],[Pay Item Description]]))</f>
        <v>22</v>
      </c>
      <c r="AL180" s="195">
        <f>IFERROR(FIND("%%",SUBSTITUTE(Table_Quantities[[#This Row],[Pay Item Description]]," ","%%",Table_Quantities[[#This Row],[5]]+ML+5-LEN(SUBSTITUTE(LEFT(Table_Quantities[[#This Row],[Pay Item Description]],(Table_Quantities[[#This Row],[5]]+ML+5))," ",""))))-1,LEN(Table_Quantities[[#This Row],[Pay Item Description]]))</f>
        <v>22</v>
      </c>
      <c r="AM180" s="195" t="str">
        <f>TRIM(MID(Table_Quantities[[#This Row],[Pay Item Description]],1,(Table_Quantities[[#This Row],[1]])))</f>
        <v>Aggregate</v>
      </c>
      <c r="AN180" s="195" t="str">
        <f>TRIM(MID(Table_Quantities[[#This Row],[Pay Item Description]],Table_Quantities[[#This Row],[1]]+1,(Table_Quantities[[#This Row],[2]]-Table_Quantities[[#This Row],[1]])))</f>
        <v>Base, 6 inch</v>
      </c>
      <c r="AO180" s="195" t="str">
        <f>TRIM(MID(Table_Quantities[[#This Row],[Pay Item Description]],Table_Quantities[[#This Row],[2]]+1,(Table_Quantities[[#This Row],[3]]-Table_Quantities[[#This Row],[2]])))</f>
        <v/>
      </c>
      <c r="AP180" s="195" t="str">
        <f>TRIM(MID(Table_Quantities[[#This Row],[Pay Item Description]],Table_Quantities[[#This Row],[3]]+1,(Table_Quantities[[#This Row],[4]]-Table_Quantities[[#This Row],[3]])))</f>
        <v/>
      </c>
      <c r="AQ180" s="195" t="str">
        <f>TRIM(MID(Table_Quantities[[#This Row],[Pay Item Description]],Table_Quantities[[#This Row],[4]]+1,(Table_Quantities[[#This Row],[5]]-Table_Quantities[[#This Row],[4]])))</f>
        <v/>
      </c>
      <c r="AR180" s="195" t="str">
        <f>TRIM(MID(Table_Quantities[[#This Row],[Pay Item Description]],Table_Quantities[[#This Row],[5]]+1,(Table_Quantities[[#This Row],[6]]-Table_Quantities[[#This Row],[5]])))</f>
        <v/>
      </c>
      <c r="AS180" s="195">
        <f>IF(ISBLANK(Table_Quantities[[#This Row],[Funding Code]]),"",INDEX(Table_Funding[#Data],MATCH(Table_Quantities[[#This Row],[Funding Code]],Table_Funding[Funding Code],0),MATCH("Bridge Number",Table_Funding[#Headers],0)))</f>
        <v>0</v>
      </c>
      <c r="AT180"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80" s="197"/>
      <c r="AV180" s="197"/>
      <c r="AW180" s="204"/>
      <c r="AX180" s="204"/>
      <c r="AY180" s="204"/>
    </row>
    <row r="181" spans="1:51" s="10" customFormat="1" hidden="1" x14ac:dyDescent="0.25">
      <c r="A181" s="245"/>
      <c r="B181" s="132" t="s">
        <v>7944</v>
      </c>
      <c r="C181" s="200" t="s">
        <v>7946</v>
      </c>
      <c r="D181" s="65"/>
      <c r="E181" s="66"/>
      <c r="F181" s="66"/>
      <c r="G181" s="65"/>
      <c r="H181" s="161" t="str">
        <f>IF(ISBLANK(Table_Quantities[[#This Row],[Pay Item]]),"",INDEX(Table_PayItems[],MATCH(Table_Quantities[[#This Row],[Pay Item]],Table_PayItems[Concentrated Name],0),ITEM_NO))</f>
        <v>3020016</v>
      </c>
      <c r="I181" s="201" t="s">
        <v>14680</v>
      </c>
      <c r="J181" s="254"/>
      <c r="K181" s="202">
        <v>8324</v>
      </c>
      <c r="L181" s="193" t="str">
        <f>IF(ISBLANK(Table_Quantities[[#This Row],[Pay Item]]),"",INDEX(Table_PayItems[#Data],MATCH(Table_Quantities[[#This Row],[Pay Item]],Table_PayItems[Concentrated Name],0),ITEM_UNITS))</f>
        <v>Syd</v>
      </c>
      <c r="M181" s="166"/>
      <c r="N181" s="194" t="str">
        <f>IF(AND(Table_Quantities[[#This Row],[Unit Price]]&gt;0,NOT(ISBLANK(Table_Quantities[[#This Row],[QuantityCalc]]))),Table_Quantities[[#This Row],[QuantityCalc]]*Table_Quantities[[#This Row],[Unit Price]],"")</f>
        <v/>
      </c>
      <c r="O181" s="194" t="str">
        <f>IF(OR(ISBLANK(Table_Quantities[[#This Row],[Funding Code]]),ISBLANK(Table_Quantities[[#This Row],[BreakdownID]])),"",Table_Quantities[[#This Row],[Funding Code]]&amp;" - "&amp;Table_Quantities[[#This Row],[BreakdownID]])</f>
        <v>123456 - 0001 - 30</v>
      </c>
      <c r="P181" s="194">
        <v>177</v>
      </c>
      <c r="Q181" s="194" t="str">
        <f>IF(ISBLANK(Table_Quantities[[#This Row],[Funding Code]]),"","JN "&amp;INDEX(Table_Funding[#Data],MATCH(Table_Quantities[[#This Row],[Funding Code]],Table_Funding[Funding Code],0),2))</f>
        <v>JN 123456</v>
      </c>
      <c r="R181" s="195" t="str">
        <f>IF(ISBLANK(Table_Quantities[[#This Row],[Pay Item]]),"",INDEX(Table_PayItems[#Data],MATCH(Table_Quantities[[#This Row],[Pay Item]],Table_PayItems[Concentrated Name],0),ITEM_SSSP))</f>
        <v>902C</v>
      </c>
      <c r="S181" s="201"/>
      <c r="T181" s="200"/>
      <c r="U181" s="200"/>
      <c r="V181" s="193">
        <v>8324</v>
      </c>
      <c r="W181" s="195" t="str">
        <f>IF(ISBLANK(Table_Quantities[[#This Row],[Pay Item]]),"",INDEX(Table_PayItems[#Data],MATCH(Table_Quantities[[#This Row],[Pay Item]],Table_PayItems[Concentrated Name],0),ITEM_DESCRIPTION))</f>
        <v>Aggregate Base, 6 inch</v>
      </c>
      <c r="X181" s="195" t="str">
        <f>IF(Table_Quantities[[#This Row],[Supplementary Description]]="","",IF(LEN(Table_Quantities[[#This Row],[Supplementary Description]])&gt;40, LEFT(Table_Quantities[[#This Row],[Supplementary Description]],40), Table_Quantities[[#This Row],[Supplementary Description]]))</f>
        <v/>
      </c>
      <c r="Y181" s="200" t="str">
        <f>IF(LEN(Table_Quantities[[#This Row],[Supplementary Description]])&gt;40, RIGHT(Table_Quantities[[#This Row],[Supplementary Description]],LEN(Table_Quantities[[#This Row],[Supplementary Description]])-40), "")</f>
        <v/>
      </c>
      <c r="Z181"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30</v>
      </c>
      <c r="AA181"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81" s="195" t="str">
        <f>IF(MID(Table_Quantities[Item No.],4,1)="7",Table_Quantities[[#This Row],[Supplemental1]]&amp;Table_Quantities[[#This Row],[Supplemental2]],Table_Quantities[[#This Row],[Description]])</f>
        <v>Aggregate Base, 6 inch</v>
      </c>
      <c r="AC181"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12</v>
      </c>
      <c r="AD181" s="195" t="str">
        <f>IF(ISBLANK(Table_Quantities[[#This Row],[Funding Code]]),"",RIGHT(Table_Quantities[[#This Row],[Funding Code]],4))</f>
        <v>0001</v>
      </c>
      <c r="AE181" s="195" t="str">
        <f>IF(ISBLANK(Table_Quantities[[#This Row],[Funding Code]]),"","CAT "&amp;Table_Quantities[[#This Row],[Category]])</f>
        <v>CAT 0001</v>
      </c>
      <c r="AF181"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81" s="195">
        <f>IFERROR(FIND("%%",SUBSTITUTE(Table_Quantities[[#This Row],[Pay Item Description]]," ","%%",ML-LEN(SUBSTITUTE(LEFT(Table_Quantities[[#This Row],[Pay Item Description]],ML)," ","")))),LEN(Table_Quantities[[#This Row],[Pay Item Description]]))</f>
        <v>10</v>
      </c>
      <c r="AH181" s="195">
        <f>IFERROR(FIND("%%",SUBSTITUTE(Table_Quantities[[#This Row],[Pay Item Description]]," ","%%",Table_Quantities[[#This Row],[1]]+ML+1-LEN(SUBSTITUTE(LEFT(Table_Quantities[[#This Row],[Pay Item Description]],(Table_Quantities[[#This Row],[1]]+ML+1))," ",""))))-1,LEN(Table_Quantities[[#This Row],[Pay Item Description]]))</f>
        <v>22</v>
      </c>
      <c r="AI181" s="195">
        <f>IFERROR(FIND("%%",SUBSTITUTE(Table_Quantities[[#This Row],[Pay Item Description]]," ","%%",Table_Quantities[[#This Row],[2]]+ML+2-LEN(SUBSTITUTE(LEFT(Table_Quantities[[#This Row],[Pay Item Description]],(Table_Quantities[[#This Row],[2]]+ML+2))," ",""))))-1,LEN(Table_Quantities[[#This Row],[Pay Item Description]]))</f>
        <v>22</v>
      </c>
      <c r="AJ181" s="195">
        <f>IFERROR(FIND("%%",SUBSTITUTE(Table_Quantities[[#This Row],[Pay Item Description]]," ","%%",Table_Quantities[[#This Row],[3]]+ML+3-LEN(SUBSTITUTE(LEFT(Table_Quantities[[#This Row],[Pay Item Description]],(Table_Quantities[[#This Row],[3]]+ML+3))," ",""))))-1,LEN(Table_Quantities[[#This Row],[Pay Item Description]]))</f>
        <v>22</v>
      </c>
      <c r="AK181" s="195">
        <f>IFERROR(FIND("%%",SUBSTITUTE(Table_Quantities[[#This Row],[Pay Item Description]]," ","%%",Table_Quantities[[#This Row],[4]]+ML+4-LEN(SUBSTITUTE(LEFT(Table_Quantities[[#This Row],[Pay Item Description]],(Table_Quantities[[#This Row],[4]]+ML+4))," ",""))))-1,LEN(Table_Quantities[[#This Row],[Pay Item Description]]))</f>
        <v>22</v>
      </c>
      <c r="AL181" s="195">
        <f>IFERROR(FIND("%%",SUBSTITUTE(Table_Quantities[[#This Row],[Pay Item Description]]," ","%%",Table_Quantities[[#This Row],[5]]+ML+5-LEN(SUBSTITUTE(LEFT(Table_Quantities[[#This Row],[Pay Item Description]],(Table_Quantities[[#This Row],[5]]+ML+5))," ",""))))-1,LEN(Table_Quantities[[#This Row],[Pay Item Description]]))</f>
        <v>22</v>
      </c>
      <c r="AM181" s="195" t="str">
        <f>TRIM(MID(Table_Quantities[[#This Row],[Pay Item Description]],1,(Table_Quantities[[#This Row],[1]])))</f>
        <v>Aggregate</v>
      </c>
      <c r="AN181" s="195" t="str">
        <f>TRIM(MID(Table_Quantities[[#This Row],[Pay Item Description]],Table_Quantities[[#This Row],[1]]+1,(Table_Quantities[[#This Row],[2]]-Table_Quantities[[#This Row],[1]])))</f>
        <v>Base, 6 inch</v>
      </c>
      <c r="AO181" s="195" t="str">
        <f>TRIM(MID(Table_Quantities[[#This Row],[Pay Item Description]],Table_Quantities[[#This Row],[2]]+1,(Table_Quantities[[#This Row],[3]]-Table_Quantities[[#This Row],[2]])))</f>
        <v/>
      </c>
      <c r="AP181" s="195" t="str">
        <f>TRIM(MID(Table_Quantities[[#This Row],[Pay Item Description]],Table_Quantities[[#This Row],[3]]+1,(Table_Quantities[[#This Row],[4]]-Table_Quantities[[#This Row],[3]])))</f>
        <v/>
      </c>
      <c r="AQ181" s="195" t="str">
        <f>TRIM(MID(Table_Quantities[[#This Row],[Pay Item Description]],Table_Quantities[[#This Row],[4]]+1,(Table_Quantities[[#This Row],[5]]-Table_Quantities[[#This Row],[4]])))</f>
        <v/>
      </c>
      <c r="AR181" s="195" t="str">
        <f>TRIM(MID(Table_Quantities[[#This Row],[Pay Item Description]],Table_Quantities[[#This Row],[5]]+1,(Table_Quantities[[#This Row],[6]]-Table_Quantities[[#This Row],[5]])))</f>
        <v/>
      </c>
      <c r="AS181" s="195">
        <f>IF(ISBLANK(Table_Quantities[[#This Row],[Funding Code]]),"",INDEX(Table_Funding[#Data],MATCH(Table_Quantities[[#This Row],[Funding Code]],Table_Funding[Funding Code],0),MATCH("Bridge Number",Table_Funding[#Headers],0)))</f>
        <v>0</v>
      </c>
      <c r="AT181"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81" s="197"/>
      <c r="AV181" s="197"/>
      <c r="AW181" s="204"/>
      <c r="AX181" s="204"/>
      <c r="AY181" s="204"/>
    </row>
    <row r="182" spans="1:51" s="10" customFormat="1" hidden="1" x14ac:dyDescent="0.25">
      <c r="A182" s="245"/>
      <c r="B182" s="132" t="s">
        <v>7944</v>
      </c>
      <c r="C182" s="200" t="s">
        <v>7947</v>
      </c>
      <c r="D182" s="65"/>
      <c r="E182" s="66"/>
      <c r="F182" s="66"/>
      <c r="G182" s="65"/>
      <c r="H182" s="161" t="str">
        <f>IF(ISBLANK(Table_Quantities[[#This Row],[Pay Item]]),"",INDEX(Table_PayItems[],MATCH(Table_Quantities[[#This Row],[Pay Item]],Table_PayItems[Concentrated Name],0),ITEM_NO))</f>
        <v>3020016</v>
      </c>
      <c r="I182" s="201" t="s">
        <v>14680</v>
      </c>
      <c r="J182" s="254"/>
      <c r="K182" s="202">
        <v>5892</v>
      </c>
      <c r="L182" s="193" t="str">
        <f>IF(ISBLANK(Table_Quantities[[#This Row],[Pay Item]]),"",INDEX(Table_PayItems[#Data],MATCH(Table_Quantities[[#This Row],[Pay Item]],Table_PayItems[Concentrated Name],0),ITEM_UNITS))</f>
        <v>Syd</v>
      </c>
      <c r="M182" s="166"/>
      <c r="N182" s="194" t="str">
        <f>IF(AND(Table_Quantities[[#This Row],[Unit Price]]&gt;0,NOT(ISBLANK(Table_Quantities[[#This Row],[QuantityCalc]]))),Table_Quantities[[#This Row],[QuantityCalc]]*Table_Quantities[[#This Row],[Unit Price]],"")</f>
        <v/>
      </c>
      <c r="O182" s="194" t="str">
        <f>IF(OR(ISBLANK(Table_Quantities[[#This Row],[Funding Code]]),ISBLANK(Table_Quantities[[#This Row],[BreakdownID]])),"",Table_Quantities[[#This Row],[Funding Code]]&amp;" - "&amp;Table_Quantities[[#This Row],[BreakdownID]])</f>
        <v>123456 - 0001 - 35</v>
      </c>
      <c r="P182" s="194">
        <v>178</v>
      </c>
      <c r="Q182" s="194" t="str">
        <f>IF(ISBLANK(Table_Quantities[[#This Row],[Funding Code]]),"","JN "&amp;INDEX(Table_Funding[#Data],MATCH(Table_Quantities[[#This Row],[Funding Code]],Table_Funding[Funding Code],0),2))</f>
        <v>JN 123456</v>
      </c>
      <c r="R182" s="195" t="str">
        <f>IF(ISBLANK(Table_Quantities[[#This Row],[Pay Item]]),"",INDEX(Table_PayItems[#Data],MATCH(Table_Quantities[[#This Row],[Pay Item]],Table_PayItems[Concentrated Name],0),ITEM_SSSP))</f>
        <v>902C</v>
      </c>
      <c r="S182" s="201"/>
      <c r="T182" s="200"/>
      <c r="U182" s="200"/>
      <c r="V182" s="193">
        <v>5892</v>
      </c>
      <c r="W182" s="195" t="str">
        <f>IF(ISBLANK(Table_Quantities[[#This Row],[Pay Item]]),"",INDEX(Table_PayItems[#Data],MATCH(Table_Quantities[[#This Row],[Pay Item]],Table_PayItems[Concentrated Name],0),ITEM_DESCRIPTION))</f>
        <v>Aggregate Base, 6 inch</v>
      </c>
      <c r="X182" s="195" t="str">
        <f>IF(Table_Quantities[[#This Row],[Supplementary Description]]="","",IF(LEN(Table_Quantities[[#This Row],[Supplementary Description]])&gt;40, LEFT(Table_Quantities[[#This Row],[Supplementary Description]],40), Table_Quantities[[#This Row],[Supplementary Description]]))</f>
        <v/>
      </c>
      <c r="Y182" s="200" t="str">
        <f>IF(LEN(Table_Quantities[[#This Row],[Supplementary Description]])&gt;40, RIGHT(Table_Quantities[[#This Row],[Supplementary Description]],LEN(Table_Quantities[[#This Row],[Supplementary Description]])-40), "")</f>
        <v/>
      </c>
      <c r="Z182"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35</v>
      </c>
      <c r="AA182"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82" s="195" t="str">
        <f>IF(MID(Table_Quantities[Item No.],4,1)="7",Table_Quantities[[#This Row],[Supplemental1]]&amp;Table_Quantities[[#This Row],[Supplemental2]],Table_Quantities[[#This Row],[Description]])</f>
        <v>Aggregate Base, 6 inch</v>
      </c>
      <c r="AC182"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13</v>
      </c>
      <c r="AD182" s="195" t="str">
        <f>IF(ISBLANK(Table_Quantities[[#This Row],[Funding Code]]),"",RIGHT(Table_Quantities[[#This Row],[Funding Code]],4))</f>
        <v>0001</v>
      </c>
      <c r="AE182" s="195" t="str">
        <f>IF(ISBLANK(Table_Quantities[[#This Row],[Funding Code]]),"","CAT "&amp;Table_Quantities[[#This Row],[Category]])</f>
        <v>CAT 0001</v>
      </c>
      <c r="AF182"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82" s="195">
        <f>IFERROR(FIND("%%",SUBSTITUTE(Table_Quantities[[#This Row],[Pay Item Description]]," ","%%",ML-LEN(SUBSTITUTE(LEFT(Table_Quantities[[#This Row],[Pay Item Description]],ML)," ","")))),LEN(Table_Quantities[[#This Row],[Pay Item Description]]))</f>
        <v>10</v>
      </c>
      <c r="AH182" s="195">
        <f>IFERROR(FIND("%%",SUBSTITUTE(Table_Quantities[[#This Row],[Pay Item Description]]," ","%%",Table_Quantities[[#This Row],[1]]+ML+1-LEN(SUBSTITUTE(LEFT(Table_Quantities[[#This Row],[Pay Item Description]],(Table_Quantities[[#This Row],[1]]+ML+1))," ",""))))-1,LEN(Table_Quantities[[#This Row],[Pay Item Description]]))</f>
        <v>22</v>
      </c>
      <c r="AI182" s="195">
        <f>IFERROR(FIND("%%",SUBSTITUTE(Table_Quantities[[#This Row],[Pay Item Description]]," ","%%",Table_Quantities[[#This Row],[2]]+ML+2-LEN(SUBSTITUTE(LEFT(Table_Quantities[[#This Row],[Pay Item Description]],(Table_Quantities[[#This Row],[2]]+ML+2))," ",""))))-1,LEN(Table_Quantities[[#This Row],[Pay Item Description]]))</f>
        <v>22</v>
      </c>
      <c r="AJ182" s="195">
        <f>IFERROR(FIND("%%",SUBSTITUTE(Table_Quantities[[#This Row],[Pay Item Description]]," ","%%",Table_Quantities[[#This Row],[3]]+ML+3-LEN(SUBSTITUTE(LEFT(Table_Quantities[[#This Row],[Pay Item Description]],(Table_Quantities[[#This Row],[3]]+ML+3))," ",""))))-1,LEN(Table_Quantities[[#This Row],[Pay Item Description]]))</f>
        <v>22</v>
      </c>
      <c r="AK182" s="195">
        <f>IFERROR(FIND("%%",SUBSTITUTE(Table_Quantities[[#This Row],[Pay Item Description]]," ","%%",Table_Quantities[[#This Row],[4]]+ML+4-LEN(SUBSTITUTE(LEFT(Table_Quantities[[#This Row],[Pay Item Description]],(Table_Quantities[[#This Row],[4]]+ML+4))," ",""))))-1,LEN(Table_Quantities[[#This Row],[Pay Item Description]]))</f>
        <v>22</v>
      </c>
      <c r="AL182" s="195">
        <f>IFERROR(FIND("%%",SUBSTITUTE(Table_Quantities[[#This Row],[Pay Item Description]]," ","%%",Table_Quantities[[#This Row],[5]]+ML+5-LEN(SUBSTITUTE(LEFT(Table_Quantities[[#This Row],[Pay Item Description]],(Table_Quantities[[#This Row],[5]]+ML+5))," ",""))))-1,LEN(Table_Quantities[[#This Row],[Pay Item Description]]))</f>
        <v>22</v>
      </c>
      <c r="AM182" s="195" t="str">
        <f>TRIM(MID(Table_Quantities[[#This Row],[Pay Item Description]],1,(Table_Quantities[[#This Row],[1]])))</f>
        <v>Aggregate</v>
      </c>
      <c r="AN182" s="195" t="str">
        <f>TRIM(MID(Table_Quantities[[#This Row],[Pay Item Description]],Table_Quantities[[#This Row],[1]]+1,(Table_Quantities[[#This Row],[2]]-Table_Quantities[[#This Row],[1]])))</f>
        <v>Base, 6 inch</v>
      </c>
      <c r="AO182" s="195" t="str">
        <f>TRIM(MID(Table_Quantities[[#This Row],[Pay Item Description]],Table_Quantities[[#This Row],[2]]+1,(Table_Quantities[[#This Row],[3]]-Table_Quantities[[#This Row],[2]])))</f>
        <v/>
      </c>
      <c r="AP182" s="195" t="str">
        <f>TRIM(MID(Table_Quantities[[#This Row],[Pay Item Description]],Table_Quantities[[#This Row],[3]]+1,(Table_Quantities[[#This Row],[4]]-Table_Quantities[[#This Row],[3]])))</f>
        <v/>
      </c>
      <c r="AQ182" s="195" t="str">
        <f>TRIM(MID(Table_Quantities[[#This Row],[Pay Item Description]],Table_Quantities[[#This Row],[4]]+1,(Table_Quantities[[#This Row],[5]]-Table_Quantities[[#This Row],[4]])))</f>
        <v/>
      </c>
      <c r="AR182" s="195" t="str">
        <f>TRIM(MID(Table_Quantities[[#This Row],[Pay Item Description]],Table_Quantities[[#This Row],[5]]+1,(Table_Quantities[[#This Row],[6]]-Table_Quantities[[#This Row],[5]])))</f>
        <v/>
      </c>
      <c r="AS182" s="195">
        <f>IF(ISBLANK(Table_Quantities[[#This Row],[Funding Code]]),"",INDEX(Table_Funding[#Data],MATCH(Table_Quantities[[#This Row],[Funding Code]],Table_Funding[Funding Code],0),MATCH("Bridge Number",Table_Funding[#Headers],0)))</f>
        <v>0</v>
      </c>
      <c r="AT182"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82" s="197"/>
      <c r="AV182" s="197"/>
      <c r="AW182" s="204"/>
      <c r="AX182" s="204"/>
      <c r="AY182" s="204"/>
    </row>
    <row r="183" spans="1:51" s="10" customFormat="1" hidden="1" x14ac:dyDescent="0.25">
      <c r="A183" s="245"/>
      <c r="B183" s="132" t="s">
        <v>7944</v>
      </c>
      <c r="C183" s="200" t="s">
        <v>14715</v>
      </c>
      <c r="D183" s="65"/>
      <c r="E183" s="66"/>
      <c r="F183" s="66"/>
      <c r="G183" s="65"/>
      <c r="H183" s="161" t="str">
        <f>IF(ISBLANK(Table_Quantities[[#This Row],[Pay Item]]),"",INDEX(Table_PayItems[],MATCH(Table_Quantities[[#This Row],[Pay Item]],Table_PayItems[Concentrated Name],0),ITEM_NO))</f>
        <v>3020016</v>
      </c>
      <c r="I183" s="201" t="s">
        <v>14680</v>
      </c>
      <c r="J183" s="254"/>
      <c r="K183" s="202">
        <v>5276</v>
      </c>
      <c r="L183" s="193" t="str">
        <f>IF(ISBLANK(Table_Quantities[[#This Row],[Pay Item]]),"",INDEX(Table_PayItems[#Data],MATCH(Table_Quantities[[#This Row],[Pay Item]],Table_PayItems[Concentrated Name],0),ITEM_UNITS))</f>
        <v>Syd</v>
      </c>
      <c r="M183" s="166"/>
      <c r="N183" s="194" t="str">
        <f>IF(AND(Table_Quantities[[#This Row],[Unit Price]]&gt;0,NOT(ISBLANK(Table_Quantities[[#This Row],[QuantityCalc]]))),Table_Quantities[[#This Row],[QuantityCalc]]*Table_Quantities[[#This Row],[Unit Price]],"")</f>
        <v/>
      </c>
      <c r="O183" s="194" t="str">
        <f>IF(OR(ISBLANK(Table_Quantities[[#This Row],[Funding Code]]),ISBLANK(Table_Quantities[[#This Row],[BreakdownID]])),"",Table_Quantities[[#This Row],[Funding Code]]&amp;" - "&amp;Table_Quantities[[#This Row],[BreakdownID]])</f>
        <v>123456 - 0001 - US23_CON_004</v>
      </c>
      <c r="P183" s="194">
        <v>179</v>
      </c>
      <c r="Q183" s="194" t="str">
        <f>IF(ISBLANK(Table_Quantities[[#This Row],[Funding Code]]),"","JN "&amp;INDEX(Table_Funding[#Data],MATCH(Table_Quantities[[#This Row],[Funding Code]],Table_Funding[Funding Code],0),2))</f>
        <v>JN 123456</v>
      </c>
      <c r="R183" s="195" t="str">
        <f>IF(ISBLANK(Table_Quantities[[#This Row],[Pay Item]]),"",INDEX(Table_PayItems[#Data],MATCH(Table_Quantities[[#This Row],[Pay Item]],Table_PayItems[Concentrated Name],0),ITEM_SSSP))</f>
        <v>902C</v>
      </c>
      <c r="S183" s="201"/>
      <c r="T183" s="200"/>
      <c r="U183" s="200"/>
      <c r="V183" s="193">
        <v>5276</v>
      </c>
      <c r="W183" s="195" t="str">
        <f>IF(ISBLANK(Table_Quantities[[#This Row],[Pay Item]]),"",INDEX(Table_PayItems[#Data],MATCH(Table_Quantities[[#This Row],[Pay Item]],Table_PayItems[Concentrated Name],0),ITEM_DESCRIPTION))</f>
        <v>Aggregate Base, 6 inch</v>
      </c>
      <c r="X183" s="195" t="str">
        <f>IF(Table_Quantities[[#This Row],[Supplementary Description]]="","",IF(LEN(Table_Quantities[[#This Row],[Supplementary Description]])&gt;40, LEFT(Table_Quantities[[#This Row],[Supplementary Description]],40), Table_Quantities[[#This Row],[Supplementary Description]]))</f>
        <v/>
      </c>
      <c r="Y183" s="200" t="str">
        <f>IF(LEN(Table_Quantities[[#This Row],[Supplementary Description]])&gt;40, RIGHT(Table_Quantities[[#This Row],[Supplementary Description]],LEN(Table_Quantities[[#This Row],[Supplementary Description]])-40), "")</f>
        <v/>
      </c>
      <c r="Z183"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US23_CON_004</v>
      </c>
      <c r="AA183"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83" s="195" t="str">
        <f>IF(MID(Table_Quantities[Item No.],4,1)="7",Table_Quantities[[#This Row],[Supplemental1]]&amp;Table_Quantities[[#This Row],[Supplemental2]],Table_Quantities[[#This Row],[Description]])</f>
        <v>Aggregate Base, 6 inch</v>
      </c>
      <c r="AC183"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14</v>
      </c>
      <c r="AD183" s="195" t="str">
        <f>IF(ISBLANK(Table_Quantities[[#This Row],[Funding Code]]),"",RIGHT(Table_Quantities[[#This Row],[Funding Code]],4))</f>
        <v>0001</v>
      </c>
      <c r="AE183" s="195" t="str">
        <f>IF(ISBLANK(Table_Quantities[[#This Row],[Funding Code]]),"","CAT "&amp;Table_Quantities[[#This Row],[Category]])</f>
        <v>CAT 0001</v>
      </c>
      <c r="AF183"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83" s="195">
        <f>IFERROR(FIND("%%",SUBSTITUTE(Table_Quantities[[#This Row],[Pay Item Description]]," ","%%",ML-LEN(SUBSTITUTE(LEFT(Table_Quantities[[#This Row],[Pay Item Description]],ML)," ","")))),LEN(Table_Quantities[[#This Row],[Pay Item Description]]))</f>
        <v>10</v>
      </c>
      <c r="AH183" s="195">
        <f>IFERROR(FIND("%%",SUBSTITUTE(Table_Quantities[[#This Row],[Pay Item Description]]," ","%%",Table_Quantities[[#This Row],[1]]+ML+1-LEN(SUBSTITUTE(LEFT(Table_Quantities[[#This Row],[Pay Item Description]],(Table_Quantities[[#This Row],[1]]+ML+1))," ",""))))-1,LEN(Table_Quantities[[#This Row],[Pay Item Description]]))</f>
        <v>22</v>
      </c>
      <c r="AI183" s="195">
        <f>IFERROR(FIND("%%",SUBSTITUTE(Table_Quantities[[#This Row],[Pay Item Description]]," ","%%",Table_Quantities[[#This Row],[2]]+ML+2-LEN(SUBSTITUTE(LEFT(Table_Quantities[[#This Row],[Pay Item Description]],(Table_Quantities[[#This Row],[2]]+ML+2))," ",""))))-1,LEN(Table_Quantities[[#This Row],[Pay Item Description]]))</f>
        <v>22</v>
      </c>
      <c r="AJ183" s="195">
        <f>IFERROR(FIND("%%",SUBSTITUTE(Table_Quantities[[#This Row],[Pay Item Description]]," ","%%",Table_Quantities[[#This Row],[3]]+ML+3-LEN(SUBSTITUTE(LEFT(Table_Quantities[[#This Row],[Pay Item Description]],(Table_Quantities[[#This Row],[3]]+ML+3))," ",""))))-1,LEN(Table_Quantities[[#This Row],[Pay Item Description]]))</f>
        <v>22</v>
      </c>
      <c r="AK183" s="195">
        <f>IFERROR(FIND("%%",SUBSTITUTE(Table_Quantities[[#This Row],[Pay Item Description]]," ","%%",Table_Quantities[[#This Row],[4]]+ML+4-LEN(SUBSTITUTE(LEFT(Table_Quantities[[#This Row],[Pay Item Description]],(Table_Quantities[[#This Row],[4]]+ML+4))," ",""))))-1,LEN(Table_Quantities[[#This Row],[Pay Item Description]]))</f>
        <v>22</v>
      </c>
      <c r="AL183" s="195">
        <f>IFERROR(FIND("%%",SUBSTITUTE(Table_Quantities[[#This Row],[Pay Item Description]]," ","%%",Table_Quantities[[#This Row],[5]]+ML+5-LEN(SUBSTITUTE(LEFT(Table_Quantities[[#This Row],[Pay Item Description]],(Table_Quantities[[#This Row],[5]]+ML+5))," ",""))))-1,LEN(Table_Quantities[[#This Row],[Pay Item Description]]))</f>
        <v>22</v>
      </c>
      <c r="AM183" s="195" t="str">
        <f>TRIM(MID(Table_Quantities[[#This Row],[Pay Item Description]],1,(Table_Quantities[[#This Row],[1]])))</f>
        <v>Aggregate</v>
      </c>
      <c r="AN183" s="195" t="str">
        <f>TRIM(MID(Table_Quantities[[#This Row],[Pay Item Description]],Table_Quantities[[#This Row],[1]]+1,(Table_Quantities[[#This Row],[2]]-Table_Quantities[[#This Row],[1]])))</f>
        <v>Base, 6 inch</v>
      </c>
      <c r="AO183" s="195" t="str">
        <f>TRIM(MID(Table_Quantities[[#This Row],[Pay Item Description]],Table_Quantities[[#This Row],[2]]+1,(Table_Quantities[[#This Row],[3]]-Table_Quantities[[#This Row],[2]])))</f>
        <v/>
      </c>
      <c r="AP183" s="195" t="str">
        <f>TRIM(MID(Table_Quantities[[#This Row],[Pay Item Description]],Table_Quantities[[#This Row],[3]]+1,(Table_Quantities[[#This Row],[4]]-Table_Quantities[[#This Row],[3]])))</f>
        <v/>
      </c>
      <c r="AQ183" s="195" t="str">
        <f>TRIM(MID(Table_Quantities[[#This Row],[Pay Item Description]],Table_Quantities[[#This Row],[4]]+1,(Table_Quantities[[#This Row],[5]]-Table_Quantities[[#This Row],[4]])))</f>
        <v/>
      </c>
      <c r="AR183" s="195" t="str">
        <f>TRIM(MID(Table_Quantities[[#This Row],[Pay Item Description]],Table_Quantities[[#This Row],[5]]+1,(Table_Quantities[[#This Row],[6]]-Table_Quantities[[#This Row],[5]])))</f>
        <v/>
      </c>
      <c r="AS183" s="195">
        <f>IF(ISBLANK(Table_Quantities[[#This Row],[Funding Code]]),"",INDEX(Table_Funding[#Data],MATCH(Table_Quantities[[#This Row],[Funding Code]],Table_Funding[Funding Code],0),MATCH("Bridge Number",Table_Funding[#Headers],0)))</f>
        <v>0</v>
      </c>
      <c r="AT183"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83" s="197"/>
      <c r="AV183" s="197"/>
      <c r="AW183" s="204"/>
      <c r="AX183" s="204"/>
      <c r="AY183" s="204"/>
    </row>
    <row r="184" spans="1:51" s="10" customFormat="1" x14ac:dyDescent="0.25">
      <c r="A184" s="245"/>
      <c r="B184" s="132" t="s">
        <v>7944</v>
      </c>
      <c r="C184" s="200" t="s">
        <v>14724</v>
      </c>
      <c r="D184" s="65"/>
      <c r="E184" s="66" t="s">
        <v>14640</v>
      </c>
      <c r="F184" s="66" t="s">
        <v>14663</v>
      </c>
      <c r="G184" s="65"/>
      <c r="H184" s="161" t="str">
        <f>IF(ISBLANK(Table_Quantities[[#This Row],[Pay Item]]),"",INDEX(Table_PayItems[],MATCH(Table_Quantities[[#This Row],[Pay Item]],Table_PayItems[Concentrated Name],0),ITEM_NO))</f>
        <v>3060010</v>
      </c>
      <c r="I184" s="201" t="s">
        <v>14700</v>
      </c>
      <c r="J184" s="254"/>
      <c r="K184" s="202">
        <v>13.33</v>
      </c>
      <c r="L184" s="193" t="str">
        <f>IF(ISBLANK(Table_Quantities[[#This Row],[Pay Item]]),"",INDEX(Table_PayItems[#Data],MATCH(Table_Quantities[[#This Row],[Pay Item]],Table_PayItems[Concentrated Name],0),ITEM_UNITS))</f>
        <v>Syd</v>
      </c>
      <c r="M184" s="166"/>
      <c r="N184" s="194" t="str">
        <f>IF(AND(Table_Quantities[[#This Row],[Unit Price]]&gt;0,NOT(ISBLANK(Table_Quantities[[#This Row],[QuantityCalc]]))),Table_Quantities[[#This Row],[QuantityCalc]]*Table_Quantities[[#This Row],[Unit Price]],"")</f>
        <v/>
      </c>
      <c r="O184" s="194" t="str">
        <f>IF(OR(ISBLANK(Table_Quantities[[#This Row],[Funding Code]]),ISBLANK(Table_Quantities[[#This Row],[BreakdownID]])),"",Table_Quantities[[#This Row],[Funding Code]]&amp;" - "&amp;Table_Quantities[[#This Row],[BreakdownID]])</f>
        <v>123456 - 0001 - 134</v>
      </c>
      <c r="P184" s="194">
        <v>180</v>
      </c>
      <c r="Q184" s="194" t="str">
        <f>IF(ISBLANK(Table_Quantities[[#This Row],[Funding Code]]),"","JN "&amp;INDEX(Table_Funding[#Data],MATCH(Table_Quantities[[#This Row],[Funding Code]],Table_Funding[Funding Code],0),2))</f>
        <v>JN 123456</v>
      </c>
      <c r="R184" s="195" t="str">
        <f>IF(ISBLANK(Table_Quantities[[#This Row],[Pay Item]]),"",INDEX(Table_PayItems[#Data],MATCH(Table_Quantities[[#This Row],[Pay Item]],Table_PayItems[Concentrated Name],0),ITEM_SSSP))</f>
        <v>902C, D</v>
      </c>
      <c r="S184" s="201"/>
      <c r="T184" s="200"/>
      <c r="U184" s="200"/>
      <c r="V184" s="193">
        <v>14</v>
      </c>
      <c r="W184" s="195" t="str">
        <f>IF(ISBLANK(Table_Quantities[[#This Row],[Pay Item]]),"",INDEX(Table_PayItems[#Data],MATCH(Table_Quantities[[#This Row],[Pay Item]],Table_PayItems[Concentrated Name],0),ITEM_DESCRIPTION))</f>
        <v>Aggregate Surface Cse, 6 inch</v>
      </c>
      <c r="X184" s="195" t="str">
        <f>IF(Table_Quantities[[#This Row],[Supplementary Description]]="","",IF(LEN(Table_Quantities[[#This Row],[Supplementary Description]])&gt;40, LEFT(Table_Quantities[[#This Row],[Supplementary Description]],40), Table_Quantities[[#This Row],[Supplementary Description]]))</f>
        <v/>
      </c>
      <c r="Y184" s="200" t="str">
        <f>IF(LEN(Table_Quantities[[#This Row],[Supplementary Description]])&gt;40, RIGHT(Table_Quantities[[#This Row],[Supplementary Description]],LEN(Table_Quantities[[#This Row],[Supplementary Description]])-40), "")</f>
        <v/>
      </c>
      <c r="Z184"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134</v>
      </c>
      <c r="AA184"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14</v>
      </c>
      <c r="AB184" s="195" t="str">
        <f>IF(MID(Table_Quantities[Item No.],4,1)="7",Table_Quantities[[#This Row],[Supplemental1]]&amp;Table_Quantities[[#This Row],[Supplemental2]],Table_Quantities[[#This Row],[Description]])</f>
        <v>Aggregate Surface Cse, 6 inch</v>
      </c>
      <c r="AC184"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184" s="195" t="str">
        <f>IF(ISBLANK(Table_Quantities[[#This Row],[Funding Code]]),"",RIGHT(Table_Quantities[[#This Row],[Funding Code]],4))</f>
        <v>0001</v>
      </c>
      <c r="AE184" s="195" t="str">
        <f>IF(ISBLANK(Table_Quantities[[#This Row],[Funding Code]]),"","CAT "&amp;Table_Quantities[[#This Row],[Category]])</f>
        <v>CAT 0001</v>
      </c>
      <c r="AF184"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84" s="195">
        <f>IFERROR(FIND("%%",SUBSTITUTE(Table_Quantities[[#This Row],[Pay Item Description]]," ","%%",ML-LEN(SUBSTITUTE(LEFT(Table_Quantities[[#This Row],[Pay Item Description]],ML)," ","")))),LEN(Table_Quantities[[#This Row],[Pay Item Description]]))</f>
        <v>10</v>
      </c>
      <c r="AH184" s="195">
        <f>IFERROR(FIND("%%",SUBSTITUTE(Table_Quantities[[#This Row],[Pay Item Description]]," ","%%",Table_Quantities[[#This Row],[1]]+ML+1-LEN(SUBSTITUTE(LEFT(Table_Quantities[[#This Row],[Pay Item Description]],(Table_Quantities[[#This Row],[1]]+ML+1))," ",""))))-1,LEN(Table_Quantities[[#This Row],[Pay Item Description]]))</f>
        <v>24</v>
      </c>
      <c r="AI184" s="195">
        <f>IFERROR(FIND("%%",SUBSTITUTE(Table_Quantities[[#This Row],[Pay Item Description]]," ","%%",Table_Quantities[[#This Row],[2]]+ML+2-LEN(SUBSTITUTE(LEFT(Table_Quantities[[#This Row],[Pay Item Description]],(Table_Quantities[[#This Row],[2]]+ML+2))," ",""))))-1,LEN(Table_Quantities[[#This Row],[Pay Item Description]]))</f>
        <v>29</v>
      </c>
      <c r="AJ184" s="195">
        <f>IFERROR(FIND("%%",SUBSTITUTE(Table_Quantities[[#This Row],[Pay Item Description]]," ","%%",Table_Quantities[[#This Row],[3]]+ML+3-LEN(SUBSTITUTE(LEFT(Table_Quantities[[#This Row],[Pay Item Description]],(Table_Quantities[[#This Row],[3]]+ML+3))," ",""))))-1,LEN(Table_Quantities[[#This Row],[Pay Item Description]]))</f>
        <v>29</v>
      </c>
      <c r="AK184" s="195">
        <f>IFERROR(FIND("%%",SUBSTITUTE(Table_Quantities[[#This Row],[Pay Item Description]]," ","%%",Table_Quantities[[#This Row],[4]]+ML+4-LEN(SUBSTITUTE(LEFT(Table_Quantities[[#This Row],[Pay Item Description]],(Table_Quantities[[#This Row],[4]]+ML+4))," ",""))))-1,LEN(Table_Quantities[[#This Row],[Pay Item Description]]))</f>
        <v>29</v>
      </c>
      <c r="AL184" s="195">
        <f>IFERROR(FIND("%%",SUBSTITUTE(Table_Quantities[[#This Row],[Pay Item Description]]," ","%%",Table_Quantities[[#This Row],[5]]+ML+5-LEN(SUBSTITUTE(LEFT(Table_Quantities[[#This Row],[Pay Item Description]],(Table_Quantities[[#This Row],[5]]+ML+5))," ",""))))-1,LEN(Table_Quantities[[#This Row],[Pay Item Description]]))</f>
        <v>29</v>
      </c>
      <c r="AM184" s="195" t="str">
        <f>TRIM(MID(Table_Quantities[[#This Row],[Pay Item Description]],1,(Table_Quantities[[#This Row],[1]])))</f>
        <v>Aggregate</v>
      </c>
      <c r="AN184" s="195" t="str">
        <f>TRIM(MID(Table_Quantities[[#This Row],[Pay Item Description]],Table_Quantities[[#This Row],[1]]+1,(Table_Quantities[[#This Row],[2]]-Table_Quantities[[#This Row],[1]])))</f>
        <v>Surface Cse, 6</v>
      </c>
      <c r="AO184" s="195" t="str">
        <f>TRIM(MID(Table_Quantities[[#This Row],[Pay Item Description]],Table_Quantities[[#This Row],[2]]+1,(Table_Quantities[[#This Row],[3]]-Table_Quantities[[#This Row],[2]])))</f>
        <v>inch</v>
      </c>
      <c r="AP184" s="195" t="str">
        <f>TRIM(MID(Table_Quantities[[#This Row],[Pay Item Description]],Table_Quantities[[#This Row],[3]]+1,(Table_Quantities[[#This Row],[4]]-Table_Quantities[[#This Row],[3]])))</f>
        <v/>
      </c>
      <c r="AQ184" s="195" t="str">
        <f>TRIM(MID(Table_Quantities[[#This Row],[Pay Item Description]],Table_Quantities[[#This Row],[4]]+1,(Table_Quantities[[#This Row],[5]]-Table_Quantities[[#This Row],[4]])))</f>
        <v/>
      </c>
      <c r="AR184" s="195" t="str">
        <f>TRIM(MID(Table_Quantities[[#This Row],[Pay Item Description]],Table_Quantities[[#This Row],[5]]+1,(Table_Quantities[[#This Row],[6]]-Table_Quantities[[#This Row],[5]])))</f>
        <v/>
      </c>
      <c r="AS184" s="195">
        <f>IF(ISBLANK(Table_Quantities[[#This Row],[Funding Code]]),"",INDEX(Table_Funding[#Data],MATCH(Table_Quantities[[#This Row],[Funding Code]],Table_Funding[Funding Code],0),MATCH("Bridge Number",Table_Funding[#Headers],0)))</f>
        <v>0</v>
      </c>
      <c r="AT184"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Surface Cse, 6 inch</v>
      </c>
      <c r="AU184" s="197"/>
      <c r="AV184" s="197"/>
      <c r="AW184" s="204"/>
      <c r="AX184" s="204"/>
      <c r="AY184" s="204"/>
    </row>
    <row r="185" spans="1:51" s="10" customFormat="1" x14ac:dyDescent="0.25">
      <c r="A185" s="245"/>
      <c r="B185" s="132" t="s">
        <v>7944</v>
      </c>
      <c r="C185" s="200" t="s">
        <v>14724</v>
      </c>
      <c r="D185" s="65" t="s">
        <v>31</v>
      </c>
      <c r="E185" s="66" t="s">
        <v>14640</v>
      </c>
      <c r="F185" s="66" t="s">
        <v>14663</v>
      </c>
      <c r="G185" s="65"/>
      <c r="H185" s="161" t="str">
        <f>IF(ISBLANK(Table_Quantities[[#This Row],[Pay Item]]),"",INDEX(Table_PayItems[],MATCH(Table_Quantities[[#This Row],[Pay Item]],Table_PayItems[Concentrated Name],0),ITEM_NO))</f>
        <v>5010061</v>
      </c>
      <c r="I185" s="201" t="s">
        <v>7951</v>
      </c>
      <c r="J185" s="254"/>
      <c r="K185" s="202">
        <v>11.95</v>
      </c>
      <c r="L185" s="193" t="str">
        <f>IF(ISBLANK(Table_Quantities[[#This Row],[Pay Item]]),"",INDEX(Table_PayItems[#Data],MATCH(Table_Quantities[[#This Row],[Pay Item]],Table_PayItems[Concentrated Name],0),ITEM_UNITS))</f>
        <v>Ton</v>
      </c>
      <c r="M185" s="166"/>
      <c r="N185" s="194" t="str">
        <f>IF(AND(Table_Quantities[[#This Row],[Unit Price]]&gt;0,NOT(ISBLANK(Table_Quantities[[#This Row],[QuantityCalc]]))),Table_Quantities[[#This Row],[QuantityCalc]]*Table_Quantities[[#This Row],[Unit Price]],"")</f>
        <v/>
      </c>
      <c r="O185" s="194" t="str">
        <f>IF(OR(ISBLANK(Table_Quantities[[#This Row],[Funding Code]]),ISBLANK(Table_Quantities[[#This Row],[BreakdownID]])),"",Table_Quantities[[#This Row],[Funding Code]]&amp;" - "&amp;Table_Quantities[[#This Row],[BreakdownID]])</f>
        <v>123456 - 0001 - 134</v>
      </c>
      <c r="P185" s="194">
        <v>181</v>
      </c>
      <c r="Q185" s="194" t="str">
        <f>IF(ISBLANK(Table_Quantities[[#This Row],[Funding Code]]),"","JN "&amp;INDEX(Table_Funding[#Data],MATCH(Table_Quantities[[#This Row],[Funding Code]],Table_Funding[Funding Code],0),2))</f>
        <v>JN 123456</v>
      </c>
      <c r="R185" s="195" t="str">
        <f>IF(ISBLANK(Table_Quantities[[#This Row],[Pay Item]]),"",INDEX(Table_PayItems[#Data],MATCH(Table_Quantities[[#This Row],[Pay Item]],Table_PayItems[Concentrated Name],0),ITEM_SSSP))</f>
        <v>501C,D,DD,FF,G,U,W,Z, 902E</v>
      </c>
      <c r="S185" s="201"/>
      <c r="T185" s="200"/>
      <c r="U185" s="200"/>
      <c r="V185" s="193">
        <v>12</v>
      </c>
      <c r="W185" s="195" t="str">
        <f>IF(ISBLANK(Table_Quantities[[#This Row],[Pay Item]]),"",INDEX(Table_PayItems[#Data],MATCH(Table_Quantities[[#This Row],[Pay Item]],Table_PayItems[Concentrated Name],0),ITEM_DESCRIPTION))</f>
        <v>HMA Approach</v>
      </c>
      <c r="X185" s="195" t="str">
        <f>IF(Table_Quantities[[#This Row],[Supplementary Description]]="","",IF(LEN(Table_Quantities[[#This Row],[Supplementary Description]])&gt;40, LEFT(Table_Quantities[[#This Row],[Supplementary Description]],40), Table_Quantities[[#This Row],[Supplementary Description]]))</f>
        <v/>
      </c>
      <c r="Y185" s="200" t="str">
        <f>IF(LEN(Table_Quantities[[#This Row],[Supplementary Description]])&gt;40, RIGHT(Table_Quantities[[#This Row],[Supplementary Description]],LEN(Table_Quantities[[#This Row],[Supplementary Description]])-40), "")</f>
        <v/>
      </c>
      <c r="Z185"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134</v>
      </c>
      <c r="AA185"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233</v>
      </c>
      <c r="AB185" s="195" t="str">
        <f>IF(MID(Table_Quantities[Item No.],4,1)="7",Table_Quantities[[#This Row],[Supplemental1]]&amp;Table_Quantities[[#This Row],[Supplemental2]],Table_Quantities[[#This Row],[Description]])</f>
        <v>HMA Approach</v>
      </c>
      <c r="AC185"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8</v>
      </c>
      <c r="AD185" s="195" t="str">
        <f>IF(ISBLANK(Table_Quantities[[#This Row],[Funding Code]]),"",RIGHT(Table_Quantities[[#This Row],[Funding Code]],4))</f>
        <v>0001</v>
      </c>
      <c r="AE185" s="195" t="str">
        <f>IF(ISBLANK(Table_Quantities[[#This Row],[Funding Code]]),"","CAT "&amp;Table_Quantities[[#This Row],[Category]])</f>
        <v>CAT 0001</v>
      </c>
      <c r="AF185"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85" s="195">
        <f>IFERROR(FIND("%%",SUBSTITUTE(Table_Quantities[[#This Row],[Pay Item Description]]," ","%%",ML-LEN(SUBSTITUTE(LEFT(Table_Quantities[[#This Row],[Pay Item Description]],ML)," ","")))),LEN(Table_Quantities[[#This Row],[Pay Item Description]]))</f>
        <v>12</v>
      </c>
      <c r="AH185" s="195">
        <f>IFERROR(FIND("%%",SUBSTITUTE(Table_Quantities[[#This Row],[Pay Item Description]]," ","%%",Table_Quantities[[#This Row],[1]]+ML+1-LEN(SUBSTITUTE(LEFT(Table_Quantities[[#This Row],[Pay Item Description]],(Table_Quantities[[#This Row],[1]]+ML+1))," ",""))))-1,LEN(Table_Quantities[[#This Row],[Pay Item Description]]))</f>
        <v>12</v>
      </c>
      <c r="AI185" s="195">
        <f>IFERROR(FIND("%%",SUBSTITUTE(Table_Quantities[[#This Row],[Pay Item Description]]," ","%%",Table_Quantities[[#This Row],[2]]+ML+2-LEN(SUBSTITUTE(LEFT(Table_Quantities[[#This Row],[Pay Item Description]],(Table_Quantities[[#This Row],[2]]+ML+2))," ",""))))-1,LEN(Table_Quantities[[#This Row],[Pay Item Description]]))</f>
        <v>12</v>
      </c>
      <c r="AJ185" s="195">
        <f>IFERROR(FIND("%%",SUBSTITUTE(Table_Quantities[[#This Row],[Pay Item Description]]," ","%%",Table_Quantities[[#This Row],[3]]+ML+3-LEN(SUBSTITUTE(LEFT(Table_Quantities[[#This Row],[Pay Item Description]],(Table_Quantities[[#This Row],[3]]+ML+3))," ",""))))-1,LEN(Table_Quantities[[#This Row],[Pay Item Description]]))</f>
        <v>12</v>
      </c>
      <c r="AK185" s="195">
        <f>IFERROR(FIND("%%",SUBSTITUTE(Table_Quantities[[#This Row],[Pay Item Description]]," ","%%",Table_Quantities[[#This Row],[4]]+ML+4-LEN(SUBSTITUTE(LEFT(Table_Quantities[[#This Row],[Pay Item Description]],(Table_Quantities[[#This Row],[4]]+ML+4))," ",""))))-1,LEN(Table_Quantities[[#This Row],[Pay Item Description]]))</f>
        <v>12</v>
      </c>
      <c r="AL185" s="195">
        <f>IFERROR(FIND("%%",SUBSTITUTE(Table_Quantities[[#This Row],[Pay Item Description]]," ","%%",Table_Quantities[[#This Row],[5]]+ML+5-LEN(SUBSTITUTE(LEFT(Table_Quantities[[#This Row],[Pay Item Description]],(Table_Quantities[[#This Row],[5]]+ML+5))," ",""))))-1,LEN(Table_Quantities[[#This Row],[Pay Item Description]]))</f>
        <v>12</v>
      </c>
      <c r="AM185" s="195" t="str">
        <f>TRIM(MID(Table_Quantities[[#This Row],[Pay Item Description]],1,(Table_Quantities[[#This Row],[1]])))</f>
        <v>HMA Approach</v>
      </c>
      <c r="AN185" s="195" t="str">
        <f>TRIM(MID(Table_Quantities[[#This Row],[Pay Item Description]],Table_Quantities[[#This Row],[1]]+1,(Table_Quantities[[#This Row],[2]]-Table_Quantities[[#This Row],[1]])))</f>
        <v/>
      </c>
      <c r="AO185" s="195" t="str">
        <f>TRIM(MID(Table_Quantities[[#This Row],[Pay Item Description]],Table_Quantities[[#This Row],[2]]+1,(Table_Quantities[[#This Row],[3]]-Table_Quantities[[#This Row],[2]])))</f>
        <v/>
      </c>
      <c r="AP185" s="195" t="str">
        <f>TRIM(MID(Table_Quantities[[#This Row],[Pay Item Description]],Table_Quantities[[#This Row],[3]]+1,(Table_Quantities[[#This Row],[4]]-Table_Quantities[[#This Row],[3]])))</f>
        <v/>
      </c>
      <c r="AQ185" s="195" t="str">
        <f>TRIM(MID(Table_Quantities[[#This Row],[Pay Item Description]],Table_Quantities[[#This Row],[4]]+1,(Table_Quantities[[#This Row],[5]]-Table_Quantities[[#This Row],[4]])))</f>
        <v/>
      </c>
      <c r="AR185" s="195" t="str">
        <f>TRIM(MID(Table_Quantities[[#This Row],[Pay Item Description]],Table_Quantities[[#This Row],[5]]+1,(Table_Quantities[[#This Row],[6]]-Table_Quantities[[#This Row],[5]])))</f>
        <v/>
      </c>
      <c r="AS185" s="195">
        <f>IF(ISBLANK(Table_Quantities[[#This Row],[Funding Code]]),"",INDEX(Table_Funding[#Data],MATCH(Table_Quantities[[#This Row],[Funding Code]],Table_Funding[Funding Code],0),MATCH("Bridge Number",Table_Funding[#Headers],0)))</f>
        <v>0</v>
      </c>
      <c r="AT185"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HMA Approach</v>
      </c>
      <c r="AU185" s="197"/>
      <c r="AV185" s="197"/>
      <c r="AW185" s="204"/>
      <c r="AX185" s="204"/>
      <c r="AY185" s="204"/>
    </row>
    <row r="186" spans="1:51" s="10" customFormat="1" hidden="1" x14ac:dyDescent="0.25">
      <c r="A186" s="245"/>
      <c r="B186" s="132" t="s">
        <v>7944</v>
      </c>
      <c r="C186" s="200" t="s">
        <v>14716</v>
      </c>
      <c r="D186" s="65"/>
      <c r="E186" s="66"/>
      <c r="F186" s="66"/>
      <c r="G186" s="65"/>
      <c r="H186" s="161" t="str">
        <f>IF(ISBLANK(Table_Quantities[[#This Row],[Pay Item]]),"",INDEX(Table_PayItems[],MATCH(Table_Quantities[[#This Row],[Pay Item]],Table_PayItems[Concentrated Name],0),ITEM_NO))</f>
        <v>3020016</v>
      </c>
      <c r="I186" s="201" t="s">
        <v>14680</v>
      </c>
      <c r="J186" s="254"/>
      <c r="K186" s="202">
        <v>7197</v>
      </c>
      <c r="L186" s="193" t="str">
        <f>IF(ISBLANK(Table_Quantities[[#This Row],[Pay Item]]),"",INDEX(Table_PayItems[#Data],MATCH(Table_Quantities[[#This Row],[Pay Item]],Table_PayItems[Concentrated Name],0),ITEM_UNITS))</f>
        <v>Syd</v>
      </c>
      <c r="M186" s="166"/>
      <c r="N186" s="194" t="str">
        <f>IF(AND(Table_Quantities[[#This Row],[Unit Price]]&gt;0,NOT(ISBLANK(Table_Quantities[[#This Row],[QuantityCalc]]))),Table_Quantities[[#This Row],[QuantityCalc]]*Table_Quantities[[#This Row],[Unit Price]],"")</f>
        <v/>
      </c>
      <c r="O186" s="194" t="str">
        <f>IF(OR(ISBLANK(Table_Quantities[[#This Row],[Funding Code]]),ISBLANK(Table_Quantities[[#This Row],[BreakdownID]])),"",Table_Quantities[[#This Row],[Funding Code]]&amp;" - "&amp;Table_Quantities[[#This Row],[BreakdownID]])</f>
        <v>123456 - 0001 - US23_CON_005</v>
      </c>
      <c r="P186" s="194">
        <v>182</v>
      </c>
      <c r="Q186" s="194" t="str">
        <f>IF(ISBLANK(Table_Quantities[[#This Row],[Funding Code]]),"","JN "&amp;INDEX(Table_Funding[#Data],MATCH(Table_Quantities[[#This Row],[Funding Code]],Table_Funding[Funding Code],0),2))</f>
        <v>JN 123456</v>
      </c>
      <c r="R186" s="195" t="str">
        <f>IF(ISBLANK(Table_Quantities[[#This Row],[Pay Item]]),"",INDEX(Table_PayItems[#Data],MATCH(Table_Quantities[[#This Row],[Pay Item]],Table_PayItems[Concentrated Name],0),ITEM_SSSP))</f>
        <v>902C</v>
      </c>
      <c r="S186" s="201"/>
      <c r="T186" s="200"/>
      <c r="U186" s="200"/>
      <c r="V186" s="193">
        <v>7197</v>
      </c>
      <c r="W186" s="195" t="str">
        <f>IF(ISBLANK(Table_Quantities[[#This Row],[Pay Item]]),"",INDEX(Table_PayItems[#Data],MATCH(Table_Quantities[[#This Row],[Pay Item]],Table_PayItems[Concentrated Name],0),ITEM_DESCRIPTION))</f>
        <v>Aggregate Base, 6 inch</v>
      </c>
      <c r="X186" s="195" t="str">
        <f>IF(Table_Quantities[[#This Row],[Supplementary Description]]="","",IF(LEN(Table_Quantities[[#This Row],[Supplementary Description]])&gt;40, LEFT(Table_Quantities[[#This Row],[Supplementary Description]],40), Table_Quantities[[#This Row],[Supplementary Description]]))</f>
        <v/>
      </c>
      <c r="Y186" s="200" t="str">
        <f>IF(LEN(Table_Quantities[[#This Row],[Supplementary Description]])&gt;40, RIGHT(Table_Quantities[[#This Row],[Supplementary Description]],LEN(Table_Quantities[[#This Row],[Supplementary Description]])-40), "")</f>
        <v/>
      </c>
      <c r="Z186"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US23_CON_005</v>
      </c>
      <c r="AA186"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86" s="195" t="str">
        <f>IF(MID(Table_Quantities[Item No.],4,1)="7",Table_Quantities[[#This Row],[Supplemental1]]&amp;Table_Quantities[[#This Row],[Supplemental2]],Table_Quantities[[#This Row],[Description]])</f>
        <v>Aggregate Base, 6 inch</v>
      </c>
      <c r="AC186"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15</v>
      </c>
      <c r="AD186" s="195" t="str">
        <f>IF(ISBLANK(Table_Quantities[[#This Row],[Funding Code]]),"",RIGHT(Table_Quantities[[#This Row],[Funding Code]],4))</f>
        <v>0001</v>
      </c>
      <c r="AE186" s="195" t="str">
        <f>IF(ISBLANK(Table_Quantities[[#This Row],[Funding Code]]),"","CAT "&amp;Table_Quantities[[#This Row],[Category]])</f>
        <v>CAT 0001</v>
      </c>
      <c r="AF186"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86" s="195">
        <f>IFERROR(FIND("%%",SUBSTITUTE(Table_Quantities[[#This Row],[Pay Item Description]]," ","%%",ML-LEN(SUBSTITUTE(LEFT(Table_Quantities[[#This Row],[Pay Item Description]],ML)," ","")))),LEN(Table_Quantities[[#This Row],[Pay Item Description]]))</f>
        <v>10</v>
      </c>
      <c r="AH186" s="195">
        <f>IFERROR(FIND("%%",SUBSTITUTE(Table_Quantities[[#This Row],[Pay Item Description]]," ","%%",Table_Quantities[[#This Row],[1]]+ML+1-LEN(SUBSTITUTE(LEFT(Table_Quantities[[#This Row],[Pay Item Description]],(Table_Quantities[[#This Row],[1]]+ML+1))," ",""))))-1,LEN(Table_Quantities[[#This Row],[Pay Item Description]]))</f>
        <v>22</v>
      </c>
      <c r="AI186" s="195">
        <f>IFERROR(FIND("%%",SUBSTITUTE(Table_Quantities[[#This Row],[Pay Item Description]]," ","%%",Table_Quantities[[#This Row],[2]]+ML+2-LEN(SUBSTITUTE(LEFT(Table_Quantities[[#This Row],[Pay Item Description]],(Table_Quantities[[#This Row],[2]]+ML+2))," ",""))))-1,LEN(Table_Quantities[[#This Row],[Pay Item Description]]))</f>
        <v>22</v>
      </c>
      <c r="AJ186" s="195">
        <f>IFERROR(FIND("%%",SUBSTITUTE(Table_Quantities[[#This Row],[Pay Item Description]]," ","%%",Table_Quantities[[#This Row],[3]]+ML+3-LEN(SUBSTITUTE(LEFT(Table_Quantities[[#This Row],[Pay Item Description]],(Table_Quantities[[#This Row],[3]]+ML+3))," ",""))))-1,LEN(Table_Quantities[[#This Row],[Pay Item Description]]))</f>
        <v>22</v>
      </c>
      <c r="AK186" s="195">
        <f>IFERROR(FIND("%%",SUBSTITUTE(Table_Quantities[[#This Row],[Pay Item Description]]," ","%%",Table_Quantities[[#This Row],[4]]+ML+4-LEN(SUBSTITUTE(LEFT(Table_Quantities[[#This Row],[Pay Item Description]],(Table_Quantities[[#This Row],[4]]+ML+4))," ",""))))-1,LEN(Table_Quantities[[#This Row],[Pay Item Description]]))</f>
        <v>22</v>
      </c>
      <c r="AL186" s="195">
        <f>IFERROR(FIND("%%",SUBSTITUTE(Table_Quantities[[#This Row],[Pay Item Description]]," ","%%",Table_Quantities[[#This Row],[5]]+ML+5-LEN(SUBSTITUTE(LEFT(Table_Quantities[[#This Row],[Pay Item Description]],(Table_Quantities[[#This Row],[5]]+ML+5))," ",""))))-1,LEN(Table_Quantities[[#This Row],[Pay Item Description]]))</f>
        <v>22</v>
      </c>
      <c r="AM186" s="195" t="str">
        <f>TRIM(MID(Table_Quantities[[#This Row],[Pay Item Description]],1,(Table_Quantities[[#This Row],[1]])))</f>
        <v>Aggregate</v>
      </c>
      <c r="AN186" s="195" t="str">
        <f>TRIM(MID(Table_Quantities[[#This Row],[Pay Item Description]],Table_Quantities[[#This Row],[1]]+1,(Table_Quantities[[#This Row],[2]]-Table_Quantities[[#This Row],[1]])))</f>
        <v>Base, 6 inch</v>
      </c>
      <c r="AO186" s="195" t="str">
        <f>TRIM(MID(Table_Quantities[[#This Row],[Pay Item Description]],Table_Quantities[[#This Row],[2]]+1,(Table_Quantities[[#This Row],[3]]-Table_Quantities[[#This Row],[2]])))</f>
        <v/>
      </c>
      <c r="AP186" s="195" t="str">
        <f>TRIM(MID(Table_Quantities[[#This Row],[Pay Item Description]],Table_Quantities[[#This Row],[3]]+1,(Table_Quantities[[#This Row],[4]]-Table_Quantities[[#This Row],[3]])))</f>
        <v/>
      </c>
      <c r="AQ186" s="195" t="str">
        <f>TRIM(MID(Table_Quantities[[#This Row],[Pay Item Description]],Table_Quantities[[#This Row],[4]]+1,(Table_Quantities[[#This Row],[5]]-Table_Quantities[[#This Row],[4]])))</f>
        <v/>
      </c>
      <c r="AR186" s="195" t="str">
        <f>TRIM(MID(Table_Quantities[[#This Row],[Pay Item Description]],Table_Quantities[[#This Row],[5]]+1,(Table_Quantities[[#This Row],[6]]-Table_Quantities[[#This Row],[5]])))</f>
        <v/>
      </c>
      <c r="AS186" s="195">
        <f>IF(ISBLANK(Table_Quantities[[#This Row],[Funding Code]]),"",INDEX(Table_Funding[#Data],MATCH(Table_Quantities[[#This Row],[Funding Code]],Table_Funding[Funding Code],0),MATCH("Bridge Number",Table_Funding[#Headers],0)))</f>
        <v>0</v>
      </c>
      <c r="AT186"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86" s="197"/>
      <c r="AV186" s="197"/>
      <c r="AW186" s="204"/>
      <c r="AX186" s="204"/>
      <c r="AY186" s="204"/>
    </row>
    <row r="187" spans="1:51" s="10" customFormat="1" hidden="1" x14ac:dyDescent="0.25">
      <c r="A187" s="245"/>
      <c r="B187" s="132" t="s">
        <v>7944</v>
      </c>
      <c r="C187" s="200" t="s">
        <v>14714</v>
      </c>
      <c r="D187" s="65" t="s">
        <v>14576</v>
      </c>
      <c r="E187" s="66" t="s">
        <v>14576</v>
      </c>
      <c r="F187" s="66" t="s">
        <v>14701</v>
      </c>
      <c r="G187" s="65"/>
      <c r="H187" s="161" t="str">
        <f>IF(ISBLANK(Table_Quantities[[#This Row],[Pay Item]]),"",INDEX(Table_PayItems[],MATCH(Table_Quantities[[#This Row],[Pay Item]],Table_PayItems[Concentrated Name],0),ITEM_NO))</f>
        <v>4010015</v>
      </c>
      <c r="I187" s="201" t="s">
        <v>14702</v>
      </c>
      <c r="J187" s="254"/>
      <c r="K187" s="202">
        <v>1</v>
      </c>
      <c r="L187" s="193" t="str">
        <f>IF(ISBLANK(Table_Quantities[[#This Row],[Pay Item]]),"",INDEX(Table_PayItems[#Data],MATCH(Table_Quantities[[#This Row],[Pay Item]],Table_PayItems[Concentrated Name],0),ITEM_UNITS))</f>
        <v>Ea</v>
      </c>
      <c r="M187" s="166"/>
      <c r="N187" s="194" t="str">
        <f>IF(AND(Table_Quantities[[#This Row],[Unit Price]]&gt;0,NOT(ISBLANK(Table_Quantities[[#This Row],[QuantityCalc]]))),Table_Quantities[[#This Row],[QuantityCalc]]*Table_Quantities[[#This Row],[Unit Price]],"")</f>
        <v/>
      </c>
      <c r="O187" s="194" t="str">
        <f>IF(OR(ISBLANK(Table_Quantities[[#This Row],[Funding Code]]),ISBLANK(Table_Quantities[[#This Row],[BreakdownID]])),"",Table_Quantities[[#This Row],[Funding Code]]&amp;" - "&amp;Table_Quantities[[#This Row],[BreakdownID]])</f>
        <v>123456 - 0001 - 80</v>
      </c>
      <c r="P187" s="194">
        <v>183</v>
      </c>
      <c r="Q187" s="194" t="str">
        <f>IF(ISBLANK(Table_Quantities[[#This Row],[Funding Code]]),"","JN "&amp;INDEX(Table_Funding[#Data],MATCH(Table_Quantities[[#This Row],[Funding Code]],Table_Funding[Funding Code],0),2))</f>
        <v>JN 123456</v>
      </c>
      <c r="R187" s="195" t="str">
        <f>IF(ISBLANK(Table_Quantities[[#This Row],[Pay Item]]),"",INDEX(Table_PayItems[#Data],MATCH(Table_Quantities[[#This Row],[Pay Item]],Table_PayItems[Concentrated Name],0),ITEM_SSSP))</f>
        <v>401B, C</v>
      </c>
      <c r="S187" s="201"/>
      <c r="T187" s="200"/>
      <c r="U187" s="200"/>
      <c r="V187" s="193">
        <v>1</v>
      </c>
      <c r="W187" s="195" t="str">
        <f>IF(ISBLANK(Table_Quantities[[#This Row],[Pay Item]]),"",INDEX(Table_PayItems[#Data],MATCH(Table_Quantities[[#This Row],[Pay Item]],Table_PayItems[Concentrated Name],0),ITEM_DESCRIPTION))</f>
        <v>Culv End Sect, 15 inch</v>
      </c>
      <c r="X187" s="195" t="str">
        <f>IF(Table_Quantities[[#This Row],[Supplementary Description]]="","",IF(LEN(Table_Quantities[[#This Row],[Supplementary Description]])&gt;40, LEFT(Table_Quantities[[#This Row],[Supplementary Description]],40), Table_Quantities[[#This Row],[Supplementary Description]]))</f>
        <v/>
      </c>
      <c r="Y187" s="200" t="str">
        <f>IF(LEN(Table_Quantities[[#This Row],[Supplementary Description]])&gt;40, RIGHT(Table_Quantities[[#This Row],[Supplementary Description]],LEN(Table_Quantities[[#This Row],[Supplementary Description]])-40), "")</f>
        <v/>
      </c>
      <c r="Z187"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187"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v>
      </c>
      <c r="AB187" s="195" t="str">
        <f>IF(MID(Table_Quantities[Item No.],4,1)="7",Table_Quantities[[#This Row],[Supplemental1]]&amp;Table_Quantities[[#This Row],[Supplemental2]],Table_Quantities[[#This Row],[Description]])</f>
        <v>Culv End Sect, 15 inch</v>
      </c>
      <c r="AC187"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187" s="195" t="str">
        <f>IF(ISBLANK(Table_Quantities[[#This Row],[Funding Code]]),"",RIGHT(Table_Quantities[[#This Row],[Funding Code]],4))</f>
        <v>0001</v>
      </c>
      <c r="AE187" s="195" t="str">
        <f>IF(ISBLANK(Table_Quantities[[#This Row],[Funding Code]]),"","CAT "&amp;Table_Quantities[[#This Row],[Category]])</f>
        <v>CAT 0001</v>
      </c>
      <c r="AF187"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87" s="195">
        <f>IFERROR(FIND("%%",SUBSTITUTE(Table_Quantities[[#This Row],[Pay Item Description]]," ","%%",ML-LEN(SUBSTITUTE(LEFT(Table_Quantities[[#This Row],[Pay Item Description]],ML)," ","")))),LEN(Table_Quantities[[#This Row],[Pay Item Description]]))</f>
        <v>15</v>
      </c>
      <c r="AH187" s="195">
        <f>IFERROR(FIND("%%",SUBSTITUTE(Table_Quantities[[#This Row],[Pay Item Description]]," ","%%",Table_Quantities[[#This Row],[1]]+ML+1-LEN(SUBSTITUTE(LEFT(Table_Quantities[[#This Row],[Pay Item Description]],(Table_Quantities[[#This Row],[1]]+ML+1))," ",""))))-1,LEN(Table_Quantities[[#This Row],[Pay Item Description]]))</f>
        <v>22</v>
      </c>
      <c r="AI187" s="195">
        <f>IFERROR(FIND("%%",SUBSTITUTE(Table_Quantities[[#This Row],[Pay Item Description]]," ","%%",Table_Quantities[[#This Row],[2]]+ML+2-LEN(SUBSTITUTE(LEFT(Table_Quantities[[#This Row],[Pay Item Description]],(Table_Quantities[[#This Row],[2]]+ML+2))," ",""))))-1,LEN(Table_Quantities[[#This Row],[Pay Item Description]]))</f>
        <v>22</v>
      </c>
      <c r="AJ187" s="195">
        <f>IFERROR(FIND("%%",SUBSTITUTE(Table_Quantities[[#This Row],[Pay Item Description]]," ","%%",Table_Quantities[[#This Row],[3]]+ML+3-LEN(SUBSTITUTE(LEFT(Table_Quantities[[#This Row],[Pay Item Description]],(Table_Quantities[[#This Row],[3]]+ML+3))," ",""))))-1,LEN(Table_Quantities[[#This Row],[Pay Item Description]]))</f>
        <v>22</v>
      </c>
      <c r="AK187" s="195">
        <f>IFERROR(FIND("%%",SUBSTITUTE(Table_Quantities[[#This Row],[Pay Item Description]]," ","%%",Table_Quantities[[#This Row],[4]]+ML+4-LEN(SUBSTITUTE(LEFT(Table_Quantities[[#This Row],[Pay Item Description]],(Table_Quantities[[#This Row],[4]]+ML+4))," ",""))))-1,LEN(Table_Quantities[[#This Row],[Pay Item Description]]))</f>
        <v>22</v>
      </c>
      <c r="AL187" s="195">
        <f>IFERROR(FIND("%%",SUBSTITUTE(Table_Quantities[[#This Row],[Pay Item Description]]," ","%%",Table_Quantities[[#This Row],[5]]+ML+5-LEN(SUBSTITUTE(LEFT(Table_Quantities[[#This Row],[Pay Item Description]],(Table_Quantities[[#This Row],[5]]+ML+5))," ",""))))-1,LEN(Table_Quantities[[#This Row],[Pay Item Description]]))</f>
        <v>22</v>
      </c>
      <c r="AM187" s="195" t="str">
        <f>TRIM(MID(Table_Quantities[[#This Row],[Pay Item Description]],1,(Table_Quantities[[#This Row],[1]])))</f>
        <v>Culv End Sect,</v>
      </c>
      <c r="AN187" s="195" t="str">
        <f>TRIM(MID(Table_Quantities[[#This Row],[Pay Item Description]],Table_Quantities[[#This Row],[1]]+1,(Table_Quantities[[#This Row],[2]]-Table_Quantities[[#This Row],[1]])))</f>
        <v>15 inch</v>
      </c>
      <c r="AO187" s="195" t="str">
        <f>TRIM(MID(Table_Quantities[[#This Row],[Pay Item Description]],Table_Quantities[[#This Row],[2]]+1,(Table_Quantities[[#This Row],[3]]-Table_Quantities[[#This Row],[2]])))</f>
        <v/>
      </c>
      <c r="AP187" s="195" t="str">
        <f>TRIM(MID(Table_Quantities[[#This Row],[Pay Item Description]],Table_Quantities[[#This Row],[3]]+1,(Table_Quantities[[#This Row],[4]]-Table_Quantities[[#This Row],[3]])))</f>
        <v/>
      </c>
      <c r="AQ187" s="195" t="str">
        <f>TRIM(MID(Table_Quantities[[#This Row],[Pay Item Description]],Table_Quantities[[#This Row],[4]]+1,(Table_Quantities[[#This Row],[5]]-Table_Quantities[[#This Row],[4]])))</f>
        <v/>
      </c>
      <c r="AR187" s="195" t="str">
        <f>TRIM(MID(Table_Quantities[[#This Row],[Pay Item Description]],Table_Quantities[[#This Row],[5]]+1,(Table_Quantities[[#This Row],[6]]-Table_Quantities[[#This Row],[5]])))</f>
        <v/>
      </c>
      <c r="AS187" s="195">
        <f>IF(ISBLANK(Table_Quantities[[#This Row],[Funding Code]]),"",INDEX(Table_Funding[#Data],MATCH(Table_Quantities[[#This Row],[Funding Code]],Table_Funding[Funding Code],0),MATCH("Bridge Number",Table_Funding[#Headers],0)))</f>
        <v>0</v>
      </c>
      <c r="AT187"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Culv End Sect, 15 inch</v>
      </c>
      <c r="AU187" s="197"/>
      <c r="AV187" s="197"/>
      <c r="AW187" s="204"/>
      <c r="AX187" s="204"/>
      <c r="AY187" s="204"/>
    </row>
    <row r="188" spans="1:51" s="10" customFormat="1" hidden="1" x14ac:dyDescent="0.25">
      <c r="A188" s="245"/>
      <c r="B188" s="132" t="s">
        <v>7944</v>
      </c>
      <c r="C188" s="200" t="s">
        <v>14717</v>
      </c>
      <c r="D188" s="65"/>
      <c r="E188" s="66"/>
      <c r="F188" s="66"/>
      <c r="G188" s="65"/>
      <c r="H188" s="161" t="str">
        <f>IF(ISBLANK(Table_Quantities[[#This Row],[Pay Item]]),"",INDEX(Table_PayItems[],MATCH(Table_Quantities[[#This Row],[Pay Item]],Table_PayItems[Concentrated Name],0),ITEM_NO))</f>
        <v>3020016</v>
      </c>
      <c r="I188" s="201" t="s">
        <v>14680</v>
      </c>
      <c r="J188" s="254"/>
      <c r="K188" s="202">
        <v>6473</v>
      </c>
      <c r="L188" s="193" t="str">
        <f>IF(ISBLANK(Table_Quantities[[#This Row],[Pay Item]]),"",INDEX(Table_PayItems[#Data],MATCH(Table_Quantities[[#This Row],[Pay Item]],Table_PayItems[Concentrated Name],0),ITEM_UNITS))</f>
        <v>Syd</v>
      </c>
      <c r="M188" s="166"/>
      <c r="N188" s="194" t="str">
        <f>IF(AND(Table_Quantities[[#This Row],[Unit Price]]&gt;0,NOT(ISBLANK(Table_Quantities[[#This Row],[QuantityCalc]]))),Table_Quantities[[#This Row],[QuantityCalc]]*Table_Quantities[[#This Row],[Unit Price]],"")</f>
        <v/>
      </c>
      <c r="O188" s="194" t="str">
        <f>IF(OR(ISBLANK(Table_Quantities[[#This Row],[Funding Code]]),ISBLANK(Table_Quantities[[#This Row],[BreakdownID]])),"",Table_Quantities[[#This Row],[Funding Code]]&amp;" - "&amp;Table_Quantities[[#This Row],[BreakdownID]])</f>
        <v>123456 - 0001 - US23_CON_007</v>
      </c>
      <c r="P188" s="194">
        <v>184</v>
      </c>
      <c r="Q188" s="194" t="str">
        <f>IF(ISBLANK(Table_Quantities[[#This Row],[Funding Code]]),"","JN "&amp;INDEX(Table_Funding[#Data],MATCH(Table_Quantities[[#This Row],[Funding Code]],Table_Funding[Funding Code],0),2))</f>
        <v>JN 123456</v>
      </c>
      <c r="R188" s="195" t="str">
        <f>IF(ISBLANK(Table_Quantities[[#This Row],[Pay Item]]),"",INDEX(Table_PayItems[#Data],MATCH(Table_Quantities[[#This Row],[Pay Item]],Table_PayItems[Concentrated Name],0),ITEM_SSSP))</f>
        <v>902C</v>
      </c>
      <c r="S188" s="201"/>
      <c r="T188" s="200"/>
      <c r="U188" s="200"/>
      <c r="V188" s="193">
        <v>6473</v>
      </c>
      <c r="W188" s="195" t="str">
        <f>IF(ISBLANK(Table_Quantities[[#This Row],[Pay Item]]),"",INDEX(Table_PayItems[#Data],MATCH(Table_Quantities[[#This Row],[Pay Item]],Table_PayItems[Concentrated Name],0),ITEM_DESCRIPTION))</f>
        <v>Aggregate Base, 6 inch</v>
      </c>
      <c r="X188" s="195" t="str">
        <f>IF(Table_Quantities[[#This Row],[Supplementary Description]]="","",IF(LEN(Table_Quantities[[#This Row],[Supplementary Description]])&gt;40, LEFT(Table_Quantities[[#This Row],[Supplementary Description]],40), Table_Quantities[[#This Row],[Supplementary Description]]))</f>
        <v/>
      </c>
      <c r="Y188" s="200" t="str">
        <f>IF(LEN(Table_Quantities[[#This Row],[Supplementary Description]])&gt;40, RIGHT(Table_Quantities[[#This Row],[Supplementary Description]],LEN(Table_Quantities[[#This Row],[Supplementary Description]])-40), "")</f>
        <v/>
      </c>
      <c r="Z188"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US23_CON_007</v>
      </c>
      <c r="AA188"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88" s="195" t="str">
        <f>IF(MID(Table_Quantities[Item No.],4,1)="7",Table_Quantities[[#This Row],[Supplemental1]]&amp;Table_Quantities[[#This Row],[Supplemental2]],Table_Quantities[[#This Row],[Description]])</f>
        <v>Aggregate Base, 6 inch</v>
      </c>
      <c r="AC188"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16</v>
      </c>
      <c r="AD188" s="195" t="str">
        <f>IF(ISBLANK(Table_Quantities[[#This Row],[Funding Code]]),"",RIGHT(Table_Quantities[[#This Row],[Funding Code]],4))</f>
        <v>0001</v>
      </c>
      <c r="AE188" s="195" t="str">
        <f>IF(ISBLANK(Table_Quantities[[#This Row],[Funding Code]]),"","CAT "&amp;Table_Quantities[[#This Row],[Category]])</f>
        <v>CAT 0001</v>
      </c>
      <c r="AF188"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88" s="195">
        <f>IFERROR(FIND("%%",SUBSTITUTE(Table_Quantities[[#This Row],[Pay Item Description]]," ","%%",ML-LEN(SUBSTITUTE(LEFT(Table_Quantities[[#This Row],[Pay Item Description]],ML)," ","")))),LEN(Table_Quantities[[#This Row],[Pay Item Description]]))</f>
        <v>10</v>
      </c>
      <c r="AH188" s="195">
        <f>IFERROR(FIND("%%",SUBSTITUTE(Table_Quantities[[#This Row],[Pay Item Description]]," ","%%",Table_Quantities[[#This Row],[1]]+ML+1-LEN(SUBSTITUTE(LEFT(Table_Quantities[[#This Row],[Pay Item Description]],(Table_Quantities[[#This Row],[1]]+ML+1))," ",""))))-1,LEN(Table_Quantities[[#This Row],[Pay Item Description]]))</f>
        <v>22</v>
      </c>
      <c r="AI188" s="195">
        <f>IFERROR(FIND("%%",SUBSTITUTE(Table_Quantities[[#This Row],[Pay Item Description]]," ","%%",Table_Quantities[[#This Row],[2]]+ML+2-LEN(SUBSTITUTE(LEFT(Table_Quantities[[#This Row],[Pay Item Description]],(Table_Quantities[[#This Row],[2]]+ML+2))," ",""))))-1,LEN(Table_Quantities[[#This Row],[Pay Item Description]]))</f>
        <v>22</v>
      </c>
      <c r="AJ188" s="195">
        <f>IFERROR(FIND("%%",SUBSTITUTE(Table_Quantities[[#This Row],[Pay Item Description]]," ","%%",Table_Quantities[[#This Row],[3]]+ML+3-LEN(SUBSTITUTE(LEFT(Table_Quantities[[#This Row],[Pay Item Description]],(Table_Quantities[[#This Row],[3]]+ML+3))," ",""))))-1,LEN(Table_Quantities[[#This Row],[Pay Item Description]]))</f>
        <v>22</v>
      </c>
      <c r="AK188" s="195">
        <f>IFERROR(FIND("%%",SUBSTITUTE(Table_Quantities[[#This Row],[Pay Item Description]]," ","%%",Table_Quantities[[#This Row],[4]]+ML+4-LEN(SUBSTITUTE(LEFT(Table_Quantities[[#This Row],[Pay Item Description]],(Table_Quantities[[#This Row],[4]]+ML+4))," ",""))))-1,LEN(Table_Quantities[[#This Row],[Pay Item Description]]))</f>
        <v>22</v>
      </c>
      <c r="AL188" s="195">
        <f>IFERROR(FIND("%%",SUBSTITUTE(Table_Quantities[[#This Row],[Pay Item Description]]," ","%%",Table_Quantities[[#This Row],[5]]+ML+5-LEN(SUBSTITUTE(LEFT(Table_Quantities[[#This Row],[Pay Item Description]],(Table_Quantities[[#This Row],[5]]+ML+5))," ",""))))-1,LEN(Table_Quantities[[#This Row],[Pay Item Description]]))</f>
        <v>22</v>
      </c>
      <c r="AM188" s="195" t="str">
        <f>TRIM(MID(Table_Quantities[[#This Row],[Pay Item Description]],1,(Table_Quantities[[#This Row],[1]])))</f>
        <v>Aggregate</v>
      </c>
      <c r="AN188" s="195" t="str">
        <f>TRIM(MID(Table_Quantities[[#This Row],[Pay Item Description]],Table_Quantities[[#This Row],[1]]+1,(Table_Quantities[[#This Row],[2]]-Table_Quantities[[#This Row],[1]])))</f>
        <v>Base, 6 inch</v>
      </c>
      <c r="AO188" s="195" t="str">
        <f>TRIM(MID(Table_Quantities[[#This Row],[Pay Item Description]],Table_Quantities[[#This Row],[2]]+1,(Table_Quantities[[#This Row],[3]]-Table_Quantities[[#This Row],[2]])))</f>
        <v/>
      </c>
      <c r="AP188" s="195" t="str">
        <f>TRIM(MID(Table_Quantities[[#This Row],[Pay Item Description]],Table_Quantities[[#This Row],[3]]+1,(Table_Quantities[[#This Row],[4]]-Table_Quantities[[#This Row],[3]])))</f>
        <v/>
      </c>
      <c r="AQ188" s="195" t="str">
        <f>TRIM(MID(Table_Quantities[[#This Row],[Pay Item Description]],Table_Quantities[[#This Row],[4]]+1,(Table_Quantities[[#This Row],[5]]-Table_Quantities[[#This Row],[4]])))</f>
        <v/>
      </c>
      <c r="AR188" s="195" t="str">
        <f>TRIM(MID(Table_Quantities[[#This Row],[Pay Item Description]],Table_Quantities[[#This Row],[5]]+1,(Table_Quantities[[#This Row],[6]]-Table_Quantities[[#This Row],[5]])))</f>
        <v/>
      </c>
      <c r="AS188" s="195">
        <f>IF(ISBLANK(Table_Quantities[[#This Row],[Funding Code]]),"",INDEX(Table_Funding[#Data],MATCH(Table_Quantities[[#This Row],[Funding Code]],Table_Funding[Funding Code],0),MATCH("Bridge Number",Table_Funding[#Headers],0)))</f>
        <v>0</v>
      </c>
      <c r="AT188"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88" s="197"/>
      <c r="AV188" s="197"/>
      <c r="AW188" s="204"/>
      <c r="AX188" s="204"/>
      <c r="AY188" s="204"/>
    </row>
    <row r="189" spans="1:51" s="10" customFormat="1" hidden="1" x14ac:dyDescent="0.25">
      <c r="A189" s="245"/>
      <c r="B189" s="132" t="s">
        <v>7944</v>
      </c>
      <c r="C189" s="200" t="s">
        <v>14718</v>
      </c>
      <c r="D189" s="65"/>
      <c r="E189" s="66"/>
      <c r="F189" s="66"/>
      <c r="G189" s="65"/>
      <c r="H189" s="161" t="str">
        <f>IF(ISBLANK(Table_Quantities[[#This Row],[Pay Item]]),"",INDEX(Table_PayItems[],MATCH(Table_Quantities[[#This Row],[Pay Item]],Table_PayItems[Concentrated Name],0),ITEM_NO))</f>
        <v>3020016</v>
      </c>
      <c r="I189" s="201" t="s">
        <v>14680</v>
      </c>
      <c r="J189" s="254"/>
      <c r="K189" s="202">
        <v>5936</v>
      </c>
      <c r="L189" s="193" t="str">
        <f>IF(ISBLANK(Table_Quantities[[#This Row],[Pay Item]]),"",INDEX(Table_PayItems[#Data],MATCH(Table_Quantities[[#This Row],[Pay Item]],Table_PayItems[Concentrated Name],0),ITEM_UNITS))</f>
        <v>Syd</v>
      </c>
      <c r="M189" s="166"/>
      <c r="N189" s="194" t="str">
        <f>IF(AND(Table_Quantities[[#This Row],[Unit Price]]&gt;0,NOT(ISBLANK(Table_Quantities[[#This Row],[QuantityCalc]]))),Table_Quantities[[#This Row],[QuantityCalc]]*Table_Quantities[[#This Row],[Unit Price]],"")</f>
        <v/>
      </c>
      <c r="O189" s="194" t="str">
        <f>IF(OR(ISBLANK(Table_Quantities[[#This Row],[Funding Code]]),ISBLANK(Table_Quantities[[#This Row],[BreakdownID]])),"",Table_Quantities[[#This Row],[Funding Code]]&amp;" - "&amp;Table_Quantities[[#This Row],[BreakdownID]])</f>
        <v>123456 - 0001 - US23_CON_008</v>
      </c>
      <c r="P189" s="194">
        <v>185</v>
      </c>
      <c r="Q189" s="194" t="str">
        <f>IF(ISBLANK(Table_Quantities[[#This Row],[Funding Code]]),"","JN "&amp;INDEX(Table_Funding[#Data],MATCH(Table_Quantities[[#This Row],[Funding Code]],Table_Funding[Funding Code],0),2))</f>
        <v>JN 123456</v>
      </c>
      <c r="R189" s="195" t="str">
        <f>IF(ISBLANK(Table_Quantities[[#This Row],[Pay Item]]),"",INDEX(Table_PayItems[#Data],MATCH(Table_Quantities[[#This Row],[Pay Item]],Table_PayItems[Concentrated Name],0),ITEM_SSSP))</f>
        <v>902C</v>
      </c>
      <c r="S189" s="201"/>
      <c r="T189" s="200"/>
      <c r="U189" s="200"/>
      <c r="V189" s="193">
        <v>5936</v>
      </c>
      <c r="W189" s="195" t="str">
        <f>IF(ISBLANK(Table_Quantities[[#This Row],[Pay Item]]),"",INDEX(Table_PayItems[#Data],MATCH(Table_Quantities[[#This Row],[Pay Item]],Table_PayItems[Concentrated Name],0),ITEM_DESCRIPTION))</f>
        <v>Aggregate Base, 6 inch</v>
      </c>
      <c r="X189" s="195" t="str">
        <f>IF(Table_Quantities[[#This Row],[Supplementary Description]]="","",IF(LEN(Table_Quantities[[#This Row],[Supplementary Description]])&gt;40, LEFT(Table_Quantities[[#This Row],[Supplementary Description]],40), Table_Quantities[[#This Row],[Supplementary Description]]))</f>
        <v/>
      </c>
      <c r="Y189" s="200" t="str">
        <f>IF(LEN(Table_Quantities[[#This Row],[Supplementary Description]])&gt;40, RIGHT(Table_Quantities[[#This Row],[Supplementary Description]],LEN(Table_Quantities[[#This Row],[Supplementary Description]])-40), "")</f>
        <v/>
      </c>
      <c r="Z189"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US23_CON_008</v>
      </c>
      <c r="AA189"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89" s="195" t="str">
        <f>IF(MID(Table_Quantities[Item No.],4,1)="7",Table_Quantities[[#This Row],[Supplemental1]]&amp;Table_Quantities[[#This Row],[Supplemental2]],Table_Quantities[[#This Row],[Description]])</f>
        <v>Aggregate Base, 6 inch</v>
      </c>
      <c r="AC189"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17</v>
      </c>
      <c r="AD189" s="195" t="str">
        <f>IF(ISBLANK(Table_Quantities[[#This Row],[Funding Code]]),"",RIGHT(Table_Quantities[[#This Row],[Funding Code]],4))</f>
        <v>0001</v>
      </c>
      <c r="AE189" s="195" t="str">
        <f>IF(ISBLANK(Table_Quantities[[#This Row],[Funding Code]]),"","CAT "&amp;Table_Quantities[[#This Row],[Category]])</f>
        <v>CAT 0001</v>
      </c>
      <c r="AF189"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89" s="195">
        <f>IFERROR(FIND("%%",SUBSTITUTE(Table_Quantities[[#This Row],[Pay Item Description]]," ","%%",ML-LEN(SUBSTITUTE(LEFT(Table_Quantities[[#This Row],[Pay Item Description]],ML)," ","")))),LEN(Table_Quantities[[#This Row],[Pay Item Description]]))</f>
        <v>10</v>
      </c>
      <c r="AH189" s="195">
        <f>IFERROR(FIND("%%",SUBSTITUTE(Table_Quantities[[#This Row],[Pay Item Description]]," ","%%",Table_Quantities[[#This Row],[1]]+ML+1-LEN(SUBSTITUTE(LEFT(Table_Quantities[[#This Row],[Pay Item Description]],(Table_Quantities[[#This Row],[1]]+ML+1))," ",""))))-1,LEN(Table_Quantities[[#This Row],[Pay Item Description]]))</f>
        <v>22</v>
      </c>
      <c r="AI189" s="195">
        <f>IFERROR(FIND("%%",SUBSTITUTE(Table_Quantities[[#This Row],[Pay Item Description]]," ","%%",Table_Quantities[[#This Row],[2]]+ML+2-LEN(SUBSTITUTE(LEFT(Table_Quantities[[#This Row],[Pay Item Description]],(Table_Quantities[[#This Row],[2]]+ML+2))," ",""))))-1,LEN(Table_Quantities[[#This Row],[Pay Item Description]]))</f>
        <v>22</v>
      </c>
      <c r="AJ189" s="195">
        <f>IFERROR(FIND("%%",SUBSTITUTE(Table_Quantities[[#This Row],[Pay Item Description]]," ","%%",Table_Quantities[[#This Row],[3]]+ML+3-LEN(SUBSTITUTE(LEFT(Table_Quantities[[#This Row],[Pay Item Description]],(Table_Quantities[[#This Row],[3]]+ML+3))," ",""))))-1,LEN(Table_Quantities[[#This Row],[Pay Item Description]]))</f>
        <v>22</v>
      </c>
      <c r="AK189" s="195">
        <f>IFERROR(FIND("%%",SUBSTITUTE(Table_Quantities[[#This Row],[Pay Item Description]]," ","%%",Table_Quantities[[#This Row],[4]]+ML+4-LEN(SUBSTITUTE(LEFT(Table_Quantities[[#This Row],[Pay Item Description]],(Table_Quantities[[#This Row],[4]]+ML+4))," ",""))))-1,LEN(Table_Quantities[[#This Row],[Pay Item Description]]))</f>
        <v>22</v>
      </c>
      <c r="AL189" s="195">
        <f>IFERROR(FIND("%%",SUBSTITUTE(Table_Quantities[[#This Row],[Pay Item Description]]," ","%%",Table_Quantities[[#This Row],[5]]+ML+5-LEN(SUBSTITUTE(LEFT(Table_Quantities[[#This Row],[Pay Item Description]],(Table_Quantities[[#This Row],[5]]+ML+5))," ",""))))-1,LEN(Table_Quantities[[#This Row],[Pay Item Description]]))</f>
        <v>22</v>
      </c>
      <c r="AM189" s="195" t="str">
        <f>TRIM(MID(Table_Quantities[[#This Row],[Pay Item Description]],1,(Table_Quantities[[#This Row],[1]])))</f>
        <v>Aggregate</v>
      </c>
      <c r="AN189" s="195" t="str">
        <f>TRIM(MID(Table_Quantities[[#This Row],[Pay Item Description]],Table_Quantities[[#This Row],[1]]+1,(Table_Quantities[[#This Row],[2]]-Table_Quantities[[#This Row],[1]])))</f>
        <v>Base, 6 inch</v>
      </c>
      <c r="AO189" s="195" t="str">
        <f>TRIM(MID(Table_Quantities[[#This Row],[Pay Item Description]],Table_Quantities[[#This Row],[2]]+1,(Table_Quantities[[#This Row],[3]]-Table_Quantities[[#This Row],[2]])))</f>
        <v/>
      </c>
      <c r="AP189" s="195" t="str">
        <f>TRIM(MID(Table_Quantities[[#This Row],[Pay Item Description]],Table_Quantities[[#This Row],[3]]+1,(Table_Quantities[[#This Row],[4]]-Table_Quantities[[#This Row],[3]])))</f>
        <v/>
      </c>
      <c r="AQ189" s="195" t="str">
        <f>TRIM(MID(Table_Quantities[[#This Row],[Pay Item Description]],Table_Quantities[[#This Row],[4]]+1,(Table_Quantities[[#This Row],[5]]-Table_Quantities[[#This Row],[4]])))</f>
        <v/>
      </c>
      <c r="AR189" s="195" t="str">
        <f>TRIM(MID(Table_Quantities[[#This Row],[Pay Item Description]],Table_Quantities[[#This Row],[5]]+1,(Table_Quantities[[#This Row],[6]]-Table_Quantities[[#This Row],[5]])))</f>
        <v/>
      </c>
      <c r="AS189" s="195">
        <f>IF(ISBLANK(Table_Quantities[[#This Row],[Funding Code]]),"",INDEX(Table_Funding[#Data],MATCH(Table_Quantities[[#This Row],[Funding Code]],Table_Funding[Funding Code],0),MATCH("Bridge Number",Table_Funding[#Headers],0)))</f>
        <v>0</v>
      </c>
      <c r="AT189"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89" s="197"/>
      <c r="AV189" s="197"/>
      <c r="AW189" s="204"/>
      <c r="AX189" s="204"/>
      <c r="AY189" s="204"/>
    </row>
    <row r="190" spans="1:51" s="10" customFormat="1" hidden="1" x14ac:dyDescent="0.25">
      <c r="A190" s="245"/>
      <c r="B190" s="132" t="s">
        <v>7944</v>
      </c>
      <c r="C190" s="200" t="s">
        <v>14719</v>
      </c>
      <c r="D190" s="65"/>
      <c r="E190" s="66"/>
      <c r="F190" s="66"/>
      <c r="G190" s="65"/>
      <c r="H190" s="161" t="str">
        <f>IF(ISBLANK(Table_Quantities[[#This Row],[Pay Item]]),"",INDEX(Table_PayItems[],MATCH(Table_Quantities[[#This Row],[Pay Item]],Table_PayItems[Concentrated Name],0),ITEM_NO))</f>
        <v>3020016</v>
      </c>
      <c r="I190" s="201" t="s">
        <v>14680</v>
      </c>
      <c r="J190" s="254"/>
      <c r="K190" s="202">
        <v>5992</v>
      </c>
      <c r="L190" s="193" t="str">
        <f>IF(ISBLANK(Table_Quantities[[#This Row],[Pay Item]]),"",INDEX(Table_PayItems[#Data],MATCH(Table_Quantities[[#This Row],[Pay Item]],Table_PayItems[Concentrated Name],0),ITEM_UNITS))</f>
        <v>Syd</v>
      </c>
      <c r="M190" s="166"/>
      <c r="N190" s="194" t="str">
        <f>IF(AND(Table_Quantities[[#This Row],[Unit Price]]&gt;0,NOT(ISBLANK(Table_Quantities[[#This Row],[QuantityCalc]]))),Table_Quantities[[#This Row],[QuantityCalc]]*Table_Quantities[[#This Row],[Unit Price]],"")</f>
        <v/>
      </c>
      <c r="O190" s="194" t="str">
        <f>IF(OR(ISBLANK(Table_Quantities[[#This Row],[Funding Code]]),ISBLANK(Table_Quantities[[#This Row],[BreakdownID]])),"",Table_Quantities[[#This Row],[Funding Code]]&amp;" - "&amp;Table_Quantities[[#This Row],[BreakdownID]])</f>
        <v>123456 - 0001 - US23_CON_009</v>
      </c>
      <c r="P190" s="194">
        <v>186</v>
      </c>
      <c r="Q190" s="194" t="str">
        <f>IF(ISBLANK(Table_Quantities[[#This Row],[Funding Code]]),"","JN "&amp;INDEX(Table_Funding[#Data],MATCH(Table_Quantities[[#This Row],[Funding Code]],Table_Funding[Funding Code],0),2))</f>
        <v>JN 123456</v>
      </c>
      <c r="R190" s="195" t="str">
        <f>IF(ISBLANK(Table_Quantities[[#This Row],[Pay Item]]),"",INDEX(Table_PayItems[#Data],MATCH(Table_Quantities[[#This Row],[Pay Item]],Table_PayItems[Concentrated Name],0),ITEM_SSSP))</f>
        <v>902C</v>
      </c>
      <c r="S190" s="201"/>
      <c r="T190" s="200"/>
      <c r="U190" s="200"/>
      <c r="V190" s="193">
        <v>5992</v>
      </c>
      <c r="W190" s="195" t="str">
        <f>IF(ISBLANK(Table_Quantities[[#This Row],[Pay Item]]),"",INDEX(Table_PayItems[#Data],MATCH(Table_Quantities[[#This Row],[Pay Item]],Table_PayItems[Concentrated Name],0),ITEM_DESCRIPTION))</f>
        <v>Aggregate Base, 6 inch</v>
      </c>
      <c r="X190" s="195" t="str">
        <f>IF(Table_Quantities[[#This Row],[Supplementary Description]]="","",IF(LEN(Table_Quantities[[#This Row],[Supplementary Description]])&gt;40, LEFT(Table_Quantities[[#This Row],[Supplementary Description]],40), Table_Quantities[[#This Row],[Supplementary Description]]))</f>
        <v/>
      </c>
      <c r="Y190" s="200" t="str">
        <f>IF(LEN(Table_Quantities[[#This Row],[Supplementary Description]])&gt;40, RIGHT(Table_Quantities[[#This Row],[Supplementary Description]],LEN(Table_Quantities[[#This Row],[Supplementary Description]])-40), "")</f>
        <v/>
      </c>
      <c r="Z190"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US23_CON_009</v>
      </c>
      <c r="AA190"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90" s="195" t="str">
        <f>IF(MID(Table_Quantities[Item No.],4,1)="7",Table_Quantities[[#This Row],[Supplemental1]]&amp;Table_Quantities[[#This Row],[Supplemental2]],Table_Quantities[[#This Row],[Description]])</f>
        <v>Aggregate Base, 6 inch</v>
      </c>
      <c r="AC190"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18</v>
      </c>
      <c r="AD190" s="195" t="str">
        <f>IF(ISBLANK(Table_Quantities[[#This Row],[Funding Code]]),"",RIGHT(Table_Quantities[[#This Row],[Funding Code]],4))</f>
        <v>0001</v>
      </c>
      <c r="AE190" s="195" t="str">
        <f>IF(ISBLANK(Table_Quantities[[#This Row],[Funding Code]]),"","CAT "&amp;Table_Quantities[[#This Row],[Category]])</f>
        <v>CAT 0001</v>
      </c>
      <c r="AF190"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90" s="195">
        <f>IFERROR(FIND("%%",SUBSTITUTE(Table_Quantities[[#This Row],[Pay Item Description]]," ","%%",ML-LEN(SUBSTITUTE(LEFT(Table_Quantities[[#This Row],[Pay Item Description]],ML)," ","")))),LEN(Table_Quantities[[#This Row],[Pay Item Description]]))</f>
        <v>10</v>
      </c>
      <c r="AH190" s="195">
        <f>IFERROR(FIND("%%",SUBSTITUTE(Table_Quantities[[#This Row],[Pay Item Description]]," ","%%",Table_Quantities[[#This Row],[1]]+ML+1-LEN(SUBSTITUTE(LEFT(Table_Quantities[[#This Row],[Pay Item Description]],(Table_Quantities[[#This Row],[1]]+ML+1))," ",""))))-1,LEN(Table_Quantities[[#This Row],[Pay Item Description]]))</f>
        <v>22</v>
      </c>
      <c r="AI190" s="195">
        <f>IFERROR(FIND("%%",SUBSTITUTE(Table_Quantities[[#This Row],[Pay Item Description]]," ","%%",Table_Quantities[[#This Row],[2]]+ML+2-LEN(SUBSTITUTE(LEFT(Table_Quantities[[#This Row],[Pay Item Description]],(Table_Quantities[[#This Row],[2]]+ML+2))," ",""))))-1,LEN(Table_Quantities[[#This Row],[Pay Item Description]]))</f>
        <v>22</v>
      </c>
      <c r="AJ190" s="195">
        <f>IFERROR(FIND("%%",SUBSTITUTE(Table_Quantities[[#This Row],[Pay Item Description]]," ","%%",Table_Quantities[[#This Row],[3]]+ML+3-LEN(SUBSTITUTE(LEFT(Table_Quantities[[#This Row],[Pay Item Description]],(Table_Quantities[[#This Row],[3]]+ML+3))," ",""))))-1,LEN(Table_Quantities[[#This Row],[Pay Item Description]]))</f>
        <v>22</v>
      </c>
      <c r="AK190" s="195">
        <f>IFERROR(FIND("%%",SUBSTITUTE(Table_Quantities[[#This Row],[Pay Item Description]]," ","%%",Table_Quantities[[#This Row],[4]]+ML+4-LEN(SUBSTITUTE(LEFT(Table_Quantities[[#This Row],[Pay Item Description]],(Table_Quantities[[#This Row],[4]]+ML+4))," ",""))))-1,LEN(Table_Quantities[[#This Row],[Pay Item Description]]))</f>
        <v>22</v>
      </c>
      <c r="AL190" s="195">
        <f>IFERROR(FIND("%%",SUBSTITUTE(Table_Quantities[[#This Row],[Pay Item Description]]," ","%%",Table_Quantities[[#This Row],[5]]+ML+5-LEN(SUBSTITUTE(LEFT(Table_Quantities[[#This Row],[Pay Item Description]],(Table_Quantities[[#This Row],[5]]+ML+5))," ",""))))-1,LEN(Table_Quantities[[#This Row],[Pay Item Description]]))</f>
        <v>22</v>
      </c>
      <c r="AM190" s="195" t="str">
        <f>TRIM(MID(Table_Quantities[[#This Row],[Pay Item Description]],1,(Table_Quantities[[#This Row],[1]])))</f>
        <v>Aggregate</v>
      </c>
      <c r="AN190" s="195" t="str">
        <f>TRIM(MID(Table_Quantities[[#This Row],[Pay Item Description]],Table_Quantities[[#This Row],[1]]+1,(Table_Quantities[[#This Row],[2]]-Table_Quantities[[#This Row],[1]])))</f>
        <v>Base, 6 inch</v>
      </c>
      <c r="AO190" s="195" t="str">
        <f>TRIM(MID(Table_Quantities[[#This Row],[Pay Item Description]],Table_Quantities[[#This Row],[2]]+1,(Table_Quantities[[#This Row],[3]]-Table_Quantities[[#This Row],[2]])))</f>
        <v/>
      </c>
      <c r="AP190" s="195" t="str">
        <f>TRIM(MID(Table_Quantities[[#This Row],[Pay Item Description]],Table_Quantities[[#This Row],[3]]+1,(Table_Quantities[[#This Row],[4]]-Table_Quantities[[#This Row],[3]])))</f>
        <v/>
      </c>
      <c r="AQ190" s="195" t="str">
        <f>TRIM(MID(Table_Quantities[[#This Row],[Pay Item Description]],Table_Quantities[[#This Row],[4]]+1,(Table_Quantities[[#This Row],[5]]-Table_Quantities[[#This Row],[4]])))</f>
        <v/>
      </c>
      <c r="AR190" s="195" t="str">
        <f>TRIM(MID(Table_Quantities[[#This Row],[Pay Item Description]],Table_Quantities[[#This Row],[5]]+1,(Table_Quantities[[#This Row],[6]]-Table_Quantities[[#This Row],[5]])))</f>
        <v/>
      </c>
      <c r="AS190" s="195">
        <f>IF(ISBLANK(Table_Quantities[[#This Row],[Funding Code]]),"",INDEX(Table_Funding[#Data],MATCH(Table_Quantities[[#This Row],[Funding Code]],Table_Funding[Funding Code],0),MATCH("Bridge Number",Table_Funding[#Headers],0)))</f>
        <v>0</v>
      </c>
      <c r="AT190"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90" s="197"/>
      <c r="AV190" s="197"/>
      <c r="AW190" s="204"/>
      <c r="AX190" s="204"/>
      <c r="AY190" s="204"/>
    </row>
    <row r="191" spans="1:51" s="10" customFormat="1" hidden="1" x14ac:dyDescent="0.25">
      <c r="A191" s="245"/>
      <c r="B191" s="132" t="s">
        <v>7944</v>
      </c>
      <c r="C191" s="200" t="s">
        <v>14720</v>
      </c>
      <c r="D191" s="65"/>
      <c r="E191" s="66"/>
      <c r="F191" s="66"/>
      <c r="G191" s="65"/>
      <c r="H191" s="161" t="str">
        <f>IF(ISBLANK(Table_Quantities[[#This Row],[Pay Item]]),"",INDEX(Table_PayItems[],MATCH(Table_Quantities[[#This Row],[Pay Item]],Table_PayItems[Concentrated Name],0),ITEM_NO))</f>
        <v>3020016</v>
      </c>
      <c r="I191" s="201" t="s">
        <v>14680</v>
      </c>
      <c r="J191" s="254"/>
      <c r="K191" s="202">
        <v>8274</v>
      </c>
      <c r="L191" s="193" t="str">
        <f>IF(ISBLANK(Table_Quantities[[#This Row],[Pay Item]]),"",INDEX(Table_PayItems[#Data],MATCH(Table_Quantities[[#This Row],[Pay Item]],Table_PayItems[Concentrated Name],0),ITEM_UNITS))</f>
        <v>Syd</v>
      </c>
      <c r="M191" s="166"/>
      <c r="N191" s="194" t="str">
        <f>IF(AND(Table_Quantities[[#This Row],[Unit Price]]&gt;0,NOT(ISBLANK(Table_Quantities[[#This Row],[QuantityCalc]]))),Table_Quantities[[#This Row],[QuantityCalc]]*Table_Quantities[[#This Row],[Unit Price]],"")</f>
        <v/>
      </c>
      <c r="O191" s="194" t="str">
        <f>IF(OR(ISBLANK(Table_Quantities[[#This Row],[Funding Code]]),ISBLANK(Table_Quantities[[#This Row],[BreakdownID]])),"",Table_Quantities[[#This Row],[Funding Code]]&amp;" - "&amp;Table_Quantities[[#This Row],[BreakdownID]])</f>
        <v>123456 - 0001 - US23_CON_010</v>
      </c>
      <c r="P191" s="194">
        <v>187</v>
      </c>
      <c r="Q191" s="194" t="str">
        <f>IF(ISBLANK(Table_Quantities[[#This Row],[Funding Code]]),"","JN "&amp;INDEX(Table_Funding[#Data],MATCH(Table_Quantities[[#This Row],[Funding Code]],Table_Funding[Funding Code],0),2))</f>
        <v>JN 123456</v>
      </c>
      <c r="R191" s="195" t="str">
        <f>IF(ISBLANK(Table_Quantities[[#This Row],[Pay Item]]),"",INDEX(Table_PayItems[#Data],MATCH(Table_Quantities[[#This Row],[Pay Item]],Table_PayItems[Concentrated Name],0),ITEM_SSSP))</f>
        <v>902C</v>
      </c>
      <c r="S191" s="201"/>
      <c r="T191" s="200"/>
      <c r="U191" s="200"/>
      <c r="V191" s="193">
        <v>8274</v>
      </c>
      <c r="W191" s="195" t="str">
        <f>IF(ISBLANK(Table_Quantities[[#This Row],[Pay Item]]),"",INDEX(Table_PayItems[#Data],MATCH(Table_Quantities[[#This Row],[Pay Item]],Table_PayItems[Concentrated Name],0),ITEM_DESCRIPTION))</f>
        <v>Aggregate Base, 6 inch</v>
      </c>
      <c r="X191" s="195" t="str">
        <f>IF(Table_Quantities[[#This Row],[Supplementary Description]]="","",IF(LEN(Table_Quantities[[#This Row],[Supplementary Description]])&gt;40, LEFT(Table_Quantities[[#This Row],[Supplementary Description]],40), Table_Quantities[[#This Row],[Supplementary Description]]))</f>
        <v/>
      </c>
      <c r="Y191" s="200" t="str">
        <f>IF(LEN(Table_Quantities[[#This Row],[Supplementary Description]])&gt;40, RIGHT(Table_Quantities[[#This Row],[Supplementary Description]],LEN(Table_Quantities[[#This Row],[Supplementary Description]])-40), "")</f>
        <v/>
      </c>
      <c r="Z191"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US23_CON_010</v>
      </c>
      <c r="AA191"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91" s="195" t="str">
        <f>IF(MID(Table_Quantities[Item No.],4,1)="7",Table_Quantities[[#This Row],[Supplemental1]]&amp;Table_Quantities[[#This Row],[Supplemental2]],Table_Quantities[[#This Row],[Description]])</f>
        <v>Aggregate Base, 6 inch</v>
      </c>
      <c r="AC191"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19</v>
      </c>
      <c r="AD191" s="195" t="str">
        <f>IF(ISBLANK(Table_Quantities[[#This Row],[Funding Code]]),"",RIGHT(Table_Quantities[[#This Row],[Funding Code]],4))</f>
        <v>0001</v>
      </c>
      <c r="AE191" s="195" t="str">
        <f>IF(ISBLANK(Table_Quantities[[#This Row],[Funding Code]]),"","CAT "&amp;Table_Quantities[[#This Row],[Category]])</f>
        <v>CAT 0001</v>
      </c>
      <c r="AF191"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91" s="195">
        <f>IFERROR(FIND("%%",SUBSTITUTE(Table_Quantities[[#This Row],[Pay Item Description]]," ","%%",ML-LEN(SUBSTITUTE(LEFT(Table_Quantities[[#This Row],[Pay Item Description]],ML)," ","")))),LEN(Table_Quantities[[#This Row],[Pay Item Description]]))</f>
        <v>10</v>
      </c>
      <c r="AH191" s="195">
        <f>IFERROR(FIND("%%",SUBSTITUTE(Table_Quantities[[#This Row],[Pay Item Description]]," ","%%",Table_Quantities[[#This Row],[1]]+ML+1-LEN(SUBSTITUTE(LEFT(Table_Quantities[[#This Row],[Pay Item Description]],(Table_Quantities[[#This Row],[1]]+ML+1))," ",""))))-1,LEN(Table_Quantities[[#This Row],[Pay Item Description]]))</f>
        <v>22</v>
      </c>
      <c r="AI191" s="195">
        <f>IFERROR(FIND("%%",SUBSTITUTE(Table_Quantities[[#This Row],[Pay Item Description]]," ","%%",Table_Quantities[[#This Row],[2]]+ML+2-LEN(SUBSTITUTE(LEFT(Table_Quantities[[#This Row],[Pay Item Description]],(Table_Quantities[[#This Row],[2]]+ML+2))," ",""))))-1,LEN(Table_Quantities[[#This Row],[Pay Item Description]]))</f>
        <v>22</v>
      </c>
      <c r="AJ191" s="195">
        <f>IFERROR(FIND("%%",SUBSTITUTE(Table_Quantities[[#This Row],[Pay Item Description]]," ","%%",Table_Quantities[[#This Row],[3]]+ML+3-LEN(SUBSTITUTE(LEFT(Table_Quantities[[#This Row],[Pay Item Description]],(Table_Quantities[[#This Row],[3]]+ML+3))," ",""))))-1,LEN(Table_Quantities[[#This Row],[Pay Item Description]]))</f>
        <v>22</v>
      </c>
      <c r="AK191" s="195">
        <f>IFERROR(FIND("%%",SUBSTITUTE(Table_Quantities[[#This Row],[Pay Item Description]]," ","%%",Table_Quantities[[#This Row],[4]]+ML+4-LEN(SUBSTITUTE(LEFT(Table_Quantities[[#This Row],[Pay Item Description]],(Table_Quantities[[#This Row],[4]]+ML+4))," ",""))))-1,LEN(Table_Quantities[[#This Row],[Pay Item Description]]))</f>
        <v>22</v>
      </c>
      <c r="AL191" s="195">
        <f>IFERROR(FIND("%%",SUBSTITUTE(Table_Quantities[[#This Row],[Pay Item Description]]," ","%%",Table_Quantities[[#This Row],[5]]+ML+5-LEN(SUBSTITUTE(LEFT(Table_Quantities[[#This Row],[Pay Item Description]],(Table_Quantities[[#This Row],[5]]+ML+5))," ",""))))-1,LEN(Table_Quantities[[#This Row],[Pay Item Description]]))</f>
        <v>22</v>
      </c>
      <c r="AM191" s="195" t="str">
        <f>TRIM(MID(Table_Quantities[[#This Row],[Pay Item Description]],1,(Table_Quantities[[#This Row],[1]])))</f>
        <v>Aggregate</v>
      </c>
      <c r="AN191" s="195" t="str">
        <f>TRIM(MID(Table_Quantities[[#This Row],[Pay Item Description]],Table_Quantities[[#This Row],[1]]+1,(Table_Quantities[[#This Row],[2]]-Table_Quantities[[#This Row],[1]])))</f>
        <v>Base, 6 inch</v>
      </c>
      <c r="AO191" s="195" t="str">
        <f>TRIM(MID(Table_Quantities[[#This Row],[Pay Item Description]],Table_Quantities[[#This Row],[2]]+1,(Table_Quantities[[#This Row],[3]]-Table_Quantities[[#This Row],[2]])))</f>
        <v/>
      </c>
      <c r="AP191" s="195" t="str">
        <f>TRIM(MID(Table_Quantities[[#This Row],[Pay Item Description]],Table_Quantities[[#This Row],[3]]+1,(Table_Quantities[[#This Row],[4]]-Table_Quantities[[#This Row],[3]])))</f>
        <v/>
      </c>
      <c r="AQ191" s="195" t="str">
        <f>TRIM(MID(Table_Quantities[[#This Row],[Pay Item Description]],Table_Quantities[[#This Row],[4]]+1,(Table_Quantities[[#This Row],[5]]-Table_Quantities[[#This Row],[4]])))</f>
        <v/>
      </c>
      <c r="AR191" s="195" t="str">
        <f>TRIM(MID(Table_Quantities[[#This Row],[Pay Item Description]],Table_Quantities[[#This Row],[5]]+1,(Table_Quantities[[#This Row],[6]]-Table_Quantities[[#This Row],[5]])))</f>
        <v/>
      </c>
      <c r="AS191" s="195">
        <f>IF(ISBLANK(Table_Quantities[[#This Row],[Funding Code]]),"",INDEX(Table_Funding[#Data],MATCH(Table_Quantities[[#This Row],[Funding Code]],Table_Funding[Funding Code],0),MATCH("Bridge Number",Table_Funding[#Headers],0)))</f>
        <v>0</v>
      </c>
      <c r="AT191"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91" s="197"/>
      <c r="AV191" s="197"/>
      <c r="AW191" s="204"/>
      <c r="AX191" s="204"/>
      <c r="AY191" s="204"/>
    </row>
    <row r="192" spans="1:51" s="10" customFormat="1" hidden="1" x14ac:dyDescent="0.25">
      <c r="A192" s="245"/>
      <c r="B192" s="132" t="s">
        <v>7944</v>
      </c>
      <c r="C192" s="200" t="s">
        <v>14721</v>
      </c>
      <c r="D192" s="65"/>
      <c r="E192" s="66"/>
      <c r="F192" s="66"/>
      <c r="G192" s="65"/>
      <c r="H192" s="161" t="str">
        <f>IF(ISBLANK(Table_Quantities[[#This Row],[Pay Item]]),"",INDEX(Table_PayItems[],MATCH(Table_Quantities[[#This Row],[Pay Item]],Table_PayItems[Concentrated Name],0),ITEM_NO))</f>
        <v>3020016</v>
      </c>
      <c r="I192" s="201" t="s">
        <v>14680</v>
      </c>
      <c r="J192" s="254"/>
      <c r="K192" s="202">
        <v>6161</v>
      </c>
      <c r="L192" s="193" t="str">
        <f>IF(ISBLANK(Table_Quantities[[#This Row],[Pay Item]]),"",INDEX(Table_PayItems[#Data],MATCH(Table_Quantities[[#This Row],[Pay Item]],Table_PayItems[Concentrated Name],0),ITEM_UNITS))</f>
        <v>Syd</v>
      </c>
      <c r="M192" s="166"/>
      <c r="N192" s="194" t="str">
        <f>IF(AND(Table_Quantities[[#This Row],[Unit Price]]&gt;0,NOT(ISBLANK(Table_Quantities[[#This Row],[QuantityCalc]]))),Table_Quantities[[#This Row],[QuantityCalc]]*Table_Quantities[[#This Row],[Unit Price]],"")</f>
        <v/>
      </c>
      <c r="O192" s="194" t="str">
        <f>IF(OR(ISBLANK(Table_Quantities[[#This Row],[Funding Code]]),ISBLANK(Table_Quantities[[#This Row],[BreakdownID]])),"",Table_Quantities[[#This Row],[Funding Code]]&amp;" - "&amp;Table_Quantities[[#This Row],[BreakdownID]])</f>
        <v>123456 - 0001 - US23_CON_011</v>
      </c>
      <c r="P192" s="194">
        <v>188</v>
      </c>
      <c r="Q192" s="194" t="str">
        <f>IF(ISBLANK(Table_Quantities[[#This Row],[Funding Code]]),"","JN "&amp;INDEX(Table_Funding[#Data],MATCH(Table_Quantities[[#This Row],[Funding Code]],Table_Funding[Funding Code],0),2))</f>
        <v>JN 123456</v>
      </c>
      <c r="R192" s="195" t="str">
        <f>IF(ISBLANK(Table_Quantities[[#This Row],[Pay Item]]),"",INDEX(Table_PayItems[#Data],MATCH(Table_Quantities[[#This Row],[Pay Item]],Table_PayItems[Concentrated Name],0),ITEM_SSSP))</f>
        <v>902C</v>
      </c>
      <c r="S192" s="201"/>
      <c r="T192" s="200"/>
      <c r="U192" s="200"/>
      <c r="V192" s="193">
        <v>6161</v>
      </c>
      <c r="W192" s="195" t="str">
        <f>IF(ISBLANK(Table_Quantities[[#This Row],[Pay Item]]),"",INDEX(Table_PayItems[#Data],MATCH(Table_Quantities[[#This Row],[Pay Item]],Table_PayItems[Concentrated Name],0),ITEM_DESCRIPTION))</f>
        <v>Aggregate Base, 6 inch</v>
      </c>
      <c r="X192" s="195" t="str">
        <f>IF(Table_Quantities[[#This Row],[Supplementary Description]]="","",IF(LEN(Table_Quantities[[#This Row],[Supplementary Description]])&gt;40, LEFT(Table_Quantities[[#This Row],[Supplementary Description]],40), Table_Quantities[[#This Row],[Supplementary Description]]))</f>
        <v/>
      </c>
      <c r="Y192" s="200" t="str">
        <f>IF(LEN(Table_Quantities[[#This Row],[Supplementary Description]])&gt;40, RIGHT(Table_Quantities[[#This Row],[Supplementary Description]],LEN(Table_Quantities[[#This Row],[Supplementary Description]])-40), "")</f>
        <v/>
      </c>
      <c r="Z192"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US23_CON_011</v>
      </c>
      <c r="AA192"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92" s="195" t="str">
        <f>IF(MID(Table_Quantities[Item No.],4,1)="7",Table_Quantities[[#This Row],[Supplemental1]]&amp;Table_Quantities[[#This Row],[Supplemental2]],Table_Quantities[[#This Row],[Description]])</f>
        <v>Aggregate Base, 6 inch</v>
      </c>
      <c r="AC192"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20</v>
      </c>
      <c r="AD192" s="195" t="str">
        <f>IF(ISBLANK(Table_Quantities[[#This Row],[Funding Code]]),"",RIGHT(Table_Quantities[[#This Row],[Funding Code]],4))</f>
        <v>0001</v>
      </c>
      <c r="AE192" s="195" t="str">
        <f>IF(ISBLANK(Table_Quantities[[#This Row],[Funding Code]]),"","CAT "&amp;Table_Quantities[[#This Row],[Category]])</f>
        <v>CAT 0001</v>
      </c>
      <c r="AF192"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92" s="195">
        <f>IFERROR(FIND("%%",SUBSTITUTE(Table_Quantities[[#This Row],[Pay Item Description]]," ","%%",ML-LEN(SUBSTITUTE(LEFT(Table_Quantities[[#This Row],[Pay Item Description]],ML)," ","")))),LEN(Table_Quantities[[#This Row],[Pay Item Description]]))</f>
        <v>10</v>
      </c>
      <c r="AH192" s="195">
        <f>IFERROR(FIND("%%",SUBSTITUTE(Table_Quantities[[#This Row],[Pay Item Description]]," ","%%",Table_Quantities[[#This Row],[1]]+ML+1-LEN(SUBSTITUTE(LEFT(Table_Quantities[[#This Row],[Pay Item Description]],(Table_Quantities[[#This Row],[1]]+ML+1))," ",""))))-1,LEN(Table_Quantities[[#This Row],[Pay Item Description]]))</f>
        <v>22</v>
      </c>
      <c r="AI192" s="195">
        <f>IFERROR(FIND("%%",SUBSTITUTE(Table_Quantities[[#This Row],[Pay Item Description]]," ","%%",Table_Quantities[[#This Row],[2]]+ML+2-LEN(SUBSTITUTE(LEFT(Table_Quantities[[#This Row],[Pay Item Description]],(Table_Quantities[[#This Row],[2]]+ML+2))," ",""))))-1,LEN(Table_Quantities[[#This Row],[Pay Item Description]]))</f>
        <v>22</v>
      </c>
      <c r="AJ192" s="195">
        <f>IFERROR(FIND("%%",SUBSTITUTE(Table_Quantities[[#This Row],[Pay Item Description]]," ","%%",Table_Quantities[[#This Row],[3]]+ML+3-LEN(SUBSTITUTE(LEFT(Table_Quantities[[#This Row],[Pay Item Description]],(Table_Quantities[[#This Row],[3]]+ML+3))," ",""))))-1,LEN(Table_Quantities[[#This Row],[Pay Item Description]]))</f>
        <v>22</v>
      </c>
      <c r="AK192" s="195">
        <f>IFERROR(FIND("%%",SUBSTITUTE(Table_Quantities[[#This Row],[Pay Item Description]]," ","%%",Table_Quantities[[#This Row],[4]]+ML+4-LEN(SUBSTITUTE(LEFT(Table_Quantities[[#This Row],[Pay Item Description]],(Table_Quantities[[#This Row],[4]]+ML+4))," ",""))))-1,LEN(Table_Quantities[[#This Row],[Pay Item Description]]))</f>
        <v>22</v>
      </c>
      <c r="AL192" s="195">
        <f>IFERROR(FIND("%%",SUBSTITUTE(Table_Quantities[[#This Row],[Pay Item Description]]," ","%%",Table_Quantities[[#This Row],[5]]+ML+5-LEN(SUBSTITUTE(LEFT(Table_Quantities[[#This Row],[Pay Item Description]],(Table_Quantities[[#This Row],[5]]+ML+5))," ",""))))-1,LEN(Table_Quantities[[#This Row],[Pay Item Description]]))</f>
        <v>22</v>
      </c>
      <c r="AM192" s="195" t="str">
        <f>TRIM(MID(Table_Quantities[[#This Row],[Pay Item Description]],1,(Table_Quantities[[#This Row],[1]])))</f>
        <v>Aggregate</v>
      </c>
      <c r="AN192" s="195" t="str">
        <f>TRIM(MID(Table_Quantities[[#This Row],[Pay Item Description]],Table_Quantities[[#This Row],[1]]+1,(Table_Quantities[[#This Row],[2]]-Table_Quantities[[#This Row],[1]])))</f>
        <v>Base, 6 inch</v>
      </c>
      <c r="AO192" s="195" t="str">
        <f>TRIM(MID(Table_Quantities[[#This Row],[Pay Item Description]],Table_Quantities[[#This Row],[2]]+1,(Table_Quantities[[#This Row],[3]]-Table_Quantities[[#This Row],[2]])))</f>
        <v/>
      </c>
      <c r="AP192" s="195" t="str">
        <f>TRIM(MID(Table_Quantities[[#This Row],[Pay Item Description]],Table_Quantities[[#This Row],[3]]+1,(Table_Quantities[[#This Row],[4]]-Table_Quantities[[#This Row],[3]])))</f>
        <v/>
      </c>
      <c r="AQ192" s="195" t="str">
        <f>TRIM(MID(Table_Quantities[[#This Row],[Pay Item Description]],Table_Quantities[[#This Row],[4]]+1,(Table_Quantities[[#This Row],[5]]-Table_Quantities[[#This Row],[4]])))</f>
        <v/>
      </c>
      <c r="AR192" s="195" t="str">
        <f>TRIM(MID(Table_Quantities[[#This Row],[Pay Item Description]],Table_Quantities[[#This Row],[5]]+1,(Table_Quantities[[#This Row],[6]]-Table_Quantities[[#This Row],[5]])))</f>
        <v/>
      </c>
      <c r="AS192" s="195">
        <f>IF(ISBLANK(Table_Quantities[[#This Row],[Funding Code]]),"",INDEX(Table_Funding[#Data],MATCH(Table_Quantities[[#This Row],[Funding Code]],Table_Funding[Funding Code],0),MATCH("Bridge Number",Table_Funding[#Headers],0)))</f>
        <v>0</v>
      </c>
      <c r="AT192"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92" s="197"/>
      <c r="AV192" s="197"/>
      <c r="AW192" s="204"/>
      <c r="AX192" s="204"/>
      <c r="AY192" s="204"/>
    </row>
    <row r="193" spans="1:54" s="10" customFormat="1" hidden="1" x14ac:dyDescent="0.25">
      <c r="A193" s="245"/>
      <c r="B193" s="132" t="s">
        <v>7944</v>
      </c>
      <c r="C193" s="200" t="s">
        <v>14722</v>
      </c>
      <c r="D193" s="65"/>
      <c r="E193" s="66"/>
      <c r="F193" s="66"/>
      <c r="G193" s="65"/>
      <c r="H193" s="161" t="str">
        <f>IF(ISBLANK(Table_Quantities[[#This Row],[Pay Item]]),"",INDEX(Table_PayItems[],MATCH(Table_Quantities[[#This Row],[Pay Item]],Table_PayItems[Concentrated Name],0),ITEM_NO))</f>
        <v>3020016</v>
      </c>
      <c r="I193" s="201" t="s">
        <v>14680</v>
      </c>
      <c r="J193" s="254"/>
      <c r="K193" s="202">
        <v>6141</v>
      </c>
      <c r="L193" s="193" t="str">
        <f>IF(ISBLANK(Table_Quantities[[#This Row],[Pay Item]]),"",INDEX(Table_PayItems[#Data],MATCH(Table_Quantities[[#This Row],[Pay Item]],Table_PayItems[Concentrated Name],0),ITEM_UNITS))</f>
        <v>Syd</v>
      </c>
      <c r="M193" s="166"/>
      <c r="N193" s="194" t="str">
        <f>IF(AND(Table_Quantities[[#This Row],[Unit Price]]&gt;0,NOT(ISBLANK(Table_Quantities[[#This Row],[QuantityCalc]]))),Table_Quantities[[#This Row],[QuantityCalc]]*Table_Quantities[[#This Row],[Unit Price]],"")</f>
        <v/>
      </c>
      <c r="O193" s="194" t="str">
        <f>IF(OR(ISBLANK(Table_Quantities[[#This Row],[Funding Code]]),ISBLANK(Table_Quantities[[#This Row],[BreakdownID]])),"",Table_Quantities[[#This Row],[Funding Code]]&amp;" - "&amp;Table_Quantities[[#This Row],[BreakdownID]])</f>
        <v>123456 - 0001 - US23_CON_012</v>
      </c>
      <c r="P193" s="194">
        <v>189</v>
      </c>
      <c r="Q193" s="194" t="str">
        <f>IF(ISBLANK(Table_Quantities[[#This Row],[Funding Code]]),"","JN "&amp;INDEX(Table_Funding[#Data],MATCH(Table_Quantities[[#This Row],[Funding Code]],Table_Funding[Funding Code],0),2))</f>
        <v>JN 123456</v>
      </c>
      <c r="R193" s="195" t="str">
        <f>IF(ISBLANK(Table_Quantities[[#This Row],[Pay Item]]),"",INDEX(Table_PayItems[#Data],MATCH(Table_Quantities[[#This Row],[Pay Item]],Table_PayItems[Concentrated Name],0),ITEM_SSSP))</f>
        <v>902C</v>
      </c>
      <c r="S193" s="201"/>
      <c r="T193" s="200"/>
      <c r="U193" s="200"/>
      <c r="V193" s="193">
        <v>6141</v>
      </c>
      <c r="W193" s="195" t="str">
        <f>IF(ISBLANK(Table_Quantities[[#This Row],[Pay Item]]),"",INDEX(Table_PayItems[#Data],MATCH(Table_Quantities[[#This Row],[Pay Item]],Table_PayItems[Concentrated Name],0),ITEM_DESCRIPTION))</f>
        <v>Aggregate Base, 6 inch</v>
      </c>
      <c r="X193" s="195" t="str">
        <f>IF(Table_Quantities[[#This Row],[Supplementary Description]]="","",IF(LEN(Table_Quantities[[#This Row],[Supplementary Description]])&gt;40, LEFT(Table_Quantities[[#This Row],[Supplementary Description]],40), Table_Quantities[[#This Row],[Supplementary Description]]))</f>
        <v/>
      </c>
      <c r="Y193" s="200" t="str">
        <f>IF(LEN(Table_Quantities[[#This Row],[Supplementary Description]])&gt;40, RIGHT(Table_Quantities[[#This Row],[Supplementary Description]],LEN(Table_Quantities[[#This Row],[Supplementary Description]])-40), "")</f>
        <v/>
      </c>
      <c r="Z193"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US23_CON_012</v>
      </c>
      <c r="AA193"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93" s="195" t="str">
        <f>IF(MID(Table_Quantities[Item No.],4,1)="7",Table_Quantities[[#This Row],[Supplemental1]]&amp;Table_Quantities[[#This Row],[Supplemental2]],Table_Quantities[[#This Row],[Description]])</f>
        <v>Aggregate Base, 6 inch</v>
      </c>
      <c r="AC193"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21</v>
      </c>
      <c r="AD193" s="195" t="str">
        <f>IF(ISBLANK(Table_Quantities[[#This Row],[Funding Code]]),"",RIGHT(Table_Quantities[[#This Row],[Funding Code]],4))</f>
        <v>0001</v>
      </c>
      <c r="AE193" s="195" t="str">
        <f>IF(ISBLANK(Table_Quantities[[#This Row],[Funding Code]]),"","CAT "&amp;Table_Quantities[[#This Row],[Category]])</f>
        <v>CAT 0001</v>
      </c>
      <c r="AF193"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93" s="195">
        <f>IFERROR(FIND("%%",SUBSTITUTE(Table_Quantities[[#This Row],[Pay Item Description]]," ","%%",ML-LEN(SUBSTITUTE(LEFT(Table_Quantities[[#This Row],[Pay Item Description]],ML)," ","")))),LEN(Table_Quantities[[#This Row],[Pay Item Description]]))</f>
        <v>10</v>
      </c>
      <c r="AH193" s="195">
        <f>IFERROR(FIND("%%",SUBSTITUTE(Table_Quantities[[#This Row],[Pay Item Description]]," ","%%",Table_Quantities[[#This Row],[1]]+ML+1-LEN(SUBSTITUTE(LEFT(Table_Quantities[[#This Row],[Pay Item Description]],(Table_Quantities[[#This Row],[1]]+ML+1))," ",""))))-1,LEN(Table_Quantities[[#This Row],[Pay Item Description]]))</f>
        <v>22</v>
      </c>
      <c r="AI193" s="195">
        <f>IFERROR(FIND("%%",SUBSTITUTE(Table_Quantities[[#This Row],[Pay Item Description]]," ","%%",Table_Quantities[[#This Row],[2]]+ML+2-LEN(SUBSTITUTE(LEFT(Table_Quantities[[#This Row],[Pay Item Description]],(Table_Quantities[[#This Row],[2]]+ML+2))," ",""))))-1,LEN(Table_Quantities[[#This Row],[Pay Item Description]]))</f>
        <v>22</v>
      </c>
      <c r="AJ193" s="195">
        <f>IFERROR(FIND("%%",SUBSTITUTE(Table_Quantities[[#This Row],[Pay Item Description]]," ","%%",Table_Quantities[[#This Row],[3]]+ML+3-LEN(SUBSTITUTE(LEFT(Table_Quantities[[#This Row],[Pay Item Description]],(Table_Quantities[[#This Row],[3]]+ML+3))," ",""))))-1,LEN(Table_Quantities[[#This Row],[Pay Item Description]]))</f>
        <v>22</v>
      </c>
      <c r="AK193" s="195">
        <f>IFERROR(FIND("%%",SUBSTITUTE(Table_Quantities[[#This Row],[Pay Item Description]]," ","%%",Table_Quantities[[#This Row],[4]]+ML+4-LEN(SUBSTITUTE(LEFT(Table_Quantities[[#This Row],[Pay Item Description]],(Table_Quantities[[#This Row],[4]]+ML+4))," ",""))))-1,LEN(Table_Quantities[[#This Row],[Pay Item Description]]))</f>
        <v>22</v>
      </c>
      <c r="AL193" s="195">
        <f>IFERROR(FIND("%%",SUBSTITUTE(Table_Quantities[[#This Row],[Pay Item Description]]," ","%%",Table_Quantities[[#This Row],[5]]+ML+5-LEN(SUBSTITUTE(LEFT(Table_Quantities[[#This Row],[Pay Item Description]],(Table_Quantities[[#This Row],[5]]+ML+5))," ",""))))-1,LEN(Table_Quantities[[#This Row],[Pay Item Description]]))</f>
        <v>22</v>
      </c>
      <c r="AM193" s="195" t="str">
        <f>TRIM(MID(Table_Quantities[[#This Row],[Pay Item Description]],1,(Table_Quantities[[#This Row],[1]])))</f>
        <v>Aggregate</v>
      </c>
      <c r="AN193" s="195" t="str">
        <f>TRIM(MID(Table_Quantities[[#This Row],[Pay Item Description]],Table_Quantities[[#This Row],[1]]+1,(Table_Quantities[[#This Row],[2]]-Table_Quantities[[#This Row],[1]])))</f>
        <v>Base, 6 inch</v>
      </c>
      <c r="AO193" s="195" t="str">
        <f>TRIM(MID(Table_Quantities[[#This Row],[Pay Item Description]],Table_Quantities[[#This Row],[2]]+1,(Table_Quantities[[#This Row],[3]]-Table_Quantities[[#This Row],[2]])))</f>
        <v/>
      </c>
      <c r="AP193" s="195" t="str">
        <f>TRIM(MID(Table_Quantities[[#This Row],[Pay Item Description]],Table_Quantities[[#This Row],[3]]+1,(Table_Quantities[[#This Row],[4]]-Table_Quantities[[#This Row],[3]])))</f>
        <v/>
      </c>
      <c r="AQ193" s="195" t="str">
        <f>TRIM(MID(Table_Quantities[[#This Row],[Pay Item Description]],Table_Quantities[[#This Row],[4]]+1,(Table_Quantities[[#This Row],[5]]-Table_Quantities[[#This Row],[4]])))</f>
        <v/>
      </c>
      <c r="AR193" s="195" t="str">
        <f>TRIM(MID(Table_Quantities[[#This Row],[Pay Item Description]],Table_Quantities[[#This Row],[5]]+1,(Table_Quantities[[#This Row],[6]]-Table_Quantities[[#This Row],[5]])))</f>
        <v/>
      </c>
      <c r="AS193" s="195">
        <f>IF(ISBLANK(Table_Quantities[[#This Row],[Funding Code]]),"",INDEX(Table_Funding[#Data],MATCH(Table_Quantities[[#This Row],[Funding Code]],Table_Funding[Funding Code],0),MATCH("Bridge Number",Table_Funding[#Headers],0)))</f>
        <v>0</v>
      </c>
      <c r="AT193"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93" s="197"/>
      <c r="AV193" s="197"/>
      <c r="AW193" s="204"/>
      <c r="AX193" s="204"/>
      <c r="AY193" s="204"/>
    </row>
    <row r="194" spans="1:54" s="10" customFormat="1" hidden="1" x14ac:dyDescent="0.25">
      <c r="A194" s="245"/>
      <c r="B194" s="132" t="s">
        <v>7944</v>
      </c>
      <c r="C194" s="200" t="s">
        <v>14723</v>
      </c>
      <c r="D194" s="65"/>
      <c r="E194" s="66"/>
      <c r="F194" s="66"/>
      <c r="G194" s="65"/>
      <c r="H194" s="161" t="str">
        <f>IF(ISBLANK(Table_Quantities[[#This Row],[Pay Item]]),"",INDEX(Table_PayItems[],MATCH(Table_Quantities[[#This Row],[Pay Item]],Table_PayItems[Concentrated Name],0),ITEM_NO))</f>
        <v>3020016</v>
      </c>
      <c r="I194" s="201" t="s">
        <v>14680</v>
      </c>
      <c r="J194" s="254"/>
      <c r="K194" s="202">
        <v>6142</v>
      </c>
      <c r="L194" s="193" t="str">
        <f>IF(ISBLANK(Table_Quantities[[#This Row],[Pay Item]]),"",INDEX(Table_PayItems[#Data],MATCH(Table_Quantities[[#This Row],[Pay Item]],Table_PayItems[Concentrated Name],0),ITEM_UNITS))</f>
        <v>Syd</v>
      </c>
      <c r="M194" s="166"/>
      <c r="N194" s="194" t="str">
        <f>IF(AND(Table_Quantities[[#This Row],[Unit Price]]&gt;0,NOT(ISBLANK(Table_Quantities[[#This Row],[QuantityCalc]]))),Table_Quantities[[#This Row],[QuantityCalc]]*Table_Quantities[[#This Row],[Unit Price]],"")</f>
        <v/>
      </c>
      <c r="O194" s="194" t="str">
        <f>IF(OR(ISBLANK(Table_Quantities[[#This Row],[Funding Code]]),ISBLANK(Table_Quantities[[#This Row],[BreakdownID]])),"",Table_Quantities[[#This Row],[Funding Code]]&amp;" - "&amp;Table_Quantities[[#This Row],[BreakdownID]])</f>
        <v>123456 - 0001 - US23_CON_013</v>
      </c>
      <c r="P194" s="194">
        <v>190</v>
      </c>
      <c r="Q194" s="194" t="str">
        <f>IF(ISBLANK(Table_Quantities[[#This Row],[Funding Code]]),"","JN "&amp;INDEX(Table_Funding[#Data],MATCH(Table_Quantities[[#This Row],[Funding Code]],Table_Funding[Funding Code],0),2))</f>
        <v>JN 123456</v>
      </c>
      <c r="R194" s="195" t="str">
        <f>IF(ISBLANK(Table_Quantities[[#This Row],[Pay Item]]),"",INDEX(Table_PayItems[#Data],MATCH(Table_Quantities[[#This Row],[Pay Item]],Table_PayItems[Concentrated Name],0),ITEM_SSSP))</f>
        <v>902C</v>
      </c>
      <c r="S194" s="201"/>
      <c r="T194" s="200"/>
      <c r="U194" s="200"/>
      <c r="V194" s="193">
        <v>6142</v>
      </c>
      <c r="W194" s="195" t="str">
        <f>IF(ISBLANK(Table_Quantities[[#This Row],[Pay Item]]),"",INDEX(Table_PayItems[#Data],MATCH(Table_Quantities[[#This Row],[Pay Item]],Table_PayItems[Concentrated Name],0),ITEM_DESCRIPTION))</f>
        <v>Aggregate Base, 6 inch</v>
      </c>
      <c r="X194" s="195" t="str">
        <f>IF(Table_Quantities[[#This Row],[Supplementary Description]]="","",IF(LEN(Table_Quantities[[#This Row],[Supplementary Description]])&gt;40, LEFT(Table_Quantities[[#This Row],[Supplementary Description]],40), Table_Quantities[[#This Row],[Supplementary Description]]))</f>
        <v/>
      </c>
      <c r="Y194" s="200" t="str">
        <f>IF(LEN(Table_Quantities[[#This Row],[Supplementary Description]])&gt;40, RIGHT(Table_Quantities[[#This Row],[Supplementary Description]],LEN(Table_Quantities[[#This Row],[Supplementary Description]])-40), "")</f>
        <v/>
      </c>
      <c r="Z194"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US23_CON_013</v>
      </c>
      <c r="AA194"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94" s="195" t="str">
        <f>IF(MID(Table_Quantities[Item No.],4,1)="7",Table_Quantities[[#This Row],[Supplemental1]]&amp;Table_Quantities[[#This Row],[Supplemental2]],Table_Quantities[[#This Row],[Description]])</f>
        <v>Aggregate Base, 6 inch</v>
      </c>
      <c r="AC194"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22</v>
      </c>
      <c r="AD194" s="195" t="str">
        <f>IF(ISBLANK(Table_Quantities[[#This Row],[Funding Code]]),"",RIGHT(Table_Quantities[[#This Row],[Funding Code]],4))</f>
        <v>0001</v>
      </c>
      <c r="AE194" s="195" t="str">
        <f>IF(ISBLANK(Table_Quantities[[#This Row],[Funding Code]]),"","CAT "&amp;Table_Quantities[[#This Row],[Category]])</f>
        <v>CAT 0001</v>
      </c>
      <c r="AF194"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94" s="195">
        <f>IFERROR(FIND("%%",SUBSTITUTE(Table_Quantities[[#This Row],[Pay Item Description]]," ","%%",ML-LEN(SUBSTITUTE(LEFT(Table_Quantities[[#This Row],[Pay Item Description]],ML)," ","")))),LEN(Table_Quantities[[#This Row],[Pay Item Description]]))</f>
        <v>10</v>
      </c>
      <c r="AH194" s="195">
        <f>IFERROR(FIND("%%",SUBSTITUTE(Table_Quantities[[#This Row],[Pay Item Description]]," ","%%",Table_Quantities[[#This Row],[1]]+ML+1-LEN(SUBSTITUTE(LEFT(Table_Quantities[[#This Row],[Pay Item Description]],(Table_Quantities[[#This Row],[1]]+ML+1))," ",""))))-1,LEN(Table_Quantities[[#This Row],[Pay Item Description]]))</f>
        <v>22</v>
      </c>
      <c r="AI194" s="195">
        <f>IFERROR(FIND("%%",SUBSTITUTE(Table_Quantities[[#This Row],[Pay Item Description]]," ","%%",Table_Quantities[[#This Row],[2]]+ML+2-LEN(SUBSTITUTE(LEFT(Table_Quantities[[#This Row],[Pay Item Description]],(Table_Quantities[[#This Row],[2]]+ML+2))," ",""))))-1,LEN(Table_Quantities[[#This Row],[Pay Item Description]]))</f>
        <v>22</v>
      </c>
      <c r="AJ194" s="195">
        <f>IFERROR(FIND("%%",SUBSTITUTE(Table_Quantities[[#This Row],[Pay Item Description]]," ","%%",Table_Quantities[[#This Row],[3]]+ML+3-LEN(SUBSTITUTE(LEFT(Table_Quantities[[#This Row],[Pay Item Description]],(Table_Quantities[[#This Row],[3]]+ML+3))," ",""))))-1,LEN(Table_Quantities[[#This Row],[Pay Item Description]]))</f>
        <v>22</v>
      </c>
      <c r="AK194" s="195">
        <f>IFERROR(FIND("%%",SUBSTITUTE(Table_Quantities[[#This Row],[Pay Item Description]]," ","%%",Table_Quantities[[#This Row],[4]]+ML+4-LEN(SUBSTITUTE(LEFT(Table_Quantities[[#This Row],[Pay Item Description]],(Table_Quantities[[#This Row],[4]]+ML+4))," ",""))))-1,LEN(Table_Quantities[[#This Row],[Pay Item Description]]))</f>
        <v>22</v>
      </c>
      <c r="AL194" s="195">
        <f>IFERROR(FIND("%%",SUBSTITUTE(Table_Quantities[[#This Row],[Pay Item Description]]," ","%%",Table_Quantities[[#This Row],[5]]+ML+5-LEN(SUBSTITUTE(LEFT(Table_Quantities[[#This Row],[Pay Item Description]],(Table_Quantities[[#This Row],[5]]+ML+5))," ",""))))-1,LEN(Table_Quantities[[#This Row],[Pay Item Description]]))</f>
        <v>22</v>
      </c>
      <c r="AM194" s="195" t="str">
        <f>TRIM(MID(Table_Quantities[[#This Row],[Pay Item Description]],1,(Table_Quantities[[#This Row],[1]])))</f>
        <v>Aggregate</v>
      </c>
      <c r="AN194" s="195" t="str">
        <f>TRIM(MID(Table_Quantities[[#This Row],[Pay Item Description]],Table_Quantities[[#This Row],[1]]+1,(Table_Quantities[[#This Row],[2]]-Table_Quantities[[#This Row],[1]])))</f>
        <v>Base, 6 inch</v>
      </c>
      <c r="AO194" s="195" t="str">
        <f>TRIM(MID(Table_Quantities[[#This Row],[Pay Item Description]],Table_Quantities[[#This Row],[2]]+1,(Table_Quantities[[#This Row],[3]]-Table_Quantities[[#This Row],[2]])))</f>
        <v/>
      </c>
      <c r="AP194" s="195" t="str">
        <f>TRIM(MID(Table_Quantities[[#This Row],[Pay Item Description]],Table_Quantities[[#This Row],[3]]+1,(Table_Quantities[[#This Row],[4]]-Table_Quantities[[#This Row],[3]])))</f>
        <v/>
      </c>
      <c r="AQ194" s="195" t="str">
        <f>TRIM(MID(Table_Quantities[[#This Row],[Pay Item Description]],Table_Quantities[[#This Row],[4]]+1,(Table_Quantities[[#This Row],[5]]-Table_Quantities[[#This Row],[4]])))</f>
        <v/>
      </c>
      <c r="AR194" s="195" t="str">
        <f>TRIM(MID(Table_Quantities[[#This Row],[Pay Item Description]],Table_Quantities[[#This Row],[5]]+1,(Table_Quantities[[#This Row],[6]]-Table_Quantities[[#This Row],[5]])))</f>
        <v/>
      </c>
      <c r="AS194" s="195">
        <f>IF(ISBLANK(Table_Quantities[[#This Row],[Funding Code]]),"",INDEX(Table_Funding[#Data],MATCH(Table_Quantities[[#This Row],[Funding Code]],Table_Funding[Funding Code],0),MATCH("Bridge Number",Table_Funding[#Headers],0)))</f>
        <v>0</v>
      </c>
      <c r="AT194"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94" s="197"/>
      <c r="AV194" s="197"/>
      <c r="AW194" s="204"/>
      <c r="AX194" s="204"/>
      <c r="AY194" s="204"/>
    </row>
    <row r="195" spans="1:54" s="10" customFormat="1" hidden="1" x14ac:dyDescent="0.25">
      <c r="A195" s="245"/>
      <c r="B195" s="132" t="s">
        <v>7944</v>
      </c>
      <c r="C195" s="200" t="s">
        <v>14724</v>
      </c>
      <c r="D195" s="65"/>
      <c r="E195" s="66"/>
      <c r="F195" s="66"/>
      <c r="G195" s="65"/>
      <c r="H195" s="161" t="str">
        <f>IF(ISBLANK(Table_Quantities[[#This Row],[Pay Item]]),"",INDEX(Table_PayItems[],MATCH(Table_Quantities[[#This Row],[Pay Item]],Table_PayItems[Concentrated Name],0),ITEM_NO))</f>
        <v>3020016</v>
      </c>
      <c r="I195" s="201" t="s">
        <v>14680</v>
      </c>
      <c r="J195" s="254"/>
      <c r="K195" s="202">
        <v>8064</v>
      </c>
      <c r="L195" s="193" t="str">
        <f>IF(ISBLANK(Table_Quantities[[#This Row],[Pay Item]]),"",INDEX(Table_PayItems[#Data],MATCH(Table_Quantities[[#This Row],[Pay Item]],Table_PayItems[Concentrated Name],0),ITEM_UNITS))</f>
        <v>Syd</v>
      </c>
      <c r="M195" s="166"/>
      <c r="N195" s="194" t="str">
        <f>IF(AND(Table_Quantities[[#This Row],[Unit Price]]&gt;0,NOT(ISBLANK(Table_Quantities[[#This Row],[QuantityCalc]]))),Table_Quantities[[#This Row],[QuantityCalc]]*Table_Quantities[[#This Row],[Unit Price]],"")</f>
        <v/>
      </c>
      <c r="O195" s="194" t="str">
        <f>IF(OR(ISBLANK(Table_Quantities[[#This Row],[Funding Code]]),ISBLANK(Table_Quantities[[#This Row],[BreakdownID]])),"",Table_Quantities[[#This Row],[Funding Code]]&amp;" - "&amp;Table_Quantities[[#This Row],[BreakdownID]])</f>
        <v>123456 - 0001 - 134</v>
      </c>
      <c r="P195" s="194">
        <v>191</v>
      </c>
      <c r="Q195" s="194" t="str">
        <f>IF(ISBLANK(Table_Quantities[[#This Row],[Funding Code]]),"","JN "&amp;INDEX(Table_Funding[#Data],MATCH(Table_Quantities[[#This Row],[Funding Code]],Table_Funding[Funding Code],0),2))</f>
        <v>JN 123456</v>
      </c>
      <c r="R195" s="195" t="str">
        <f>IF(ISBLANK(Table_Quantities[[#This Row],[Pay Item]]),"",INDEX(Table_PayItems[#Data],MATCH(Table_Quantities[[#This Row],[Pay Item]],Table_PayItems[Concentrated Name],0),ITEM_SSSP))</f>
        <v>902C</v>
      </c>
      <c r="S195" s="201"/>
      <c r="T195" s="200"/>
      <c r="U195" s="200"/>
      <c r="V195" s="193">
        <v>8064</v>
      </c>
      <c r="W195" s="195" t="str">
        <f>IF(ISBLANK(Table_Quantities[[#This Row],[Pay Item]]),"",INDEX(Table_PayItems[#Data],MATCH(Table_Quantities[[#This Row],[Pay Item]],Table_PayItems[Concentrated Name],0),ITEM_DESCRIPTION))</f>
        <v>Aggregate Base, 6 inch</v>
      </c>
      <c r="X195" s="195" t="str">
        <f>IF(Table_Quantities[[#This Row],[Supplementary Description]]="","",IF(LEN(Table_Quantities[[#This Row],[Supplementary Description]])&gt;40, LEFT(Table_Quantities[[#This Row],[Supplementary Description]],40), Table_Quantities[[#This Row],[Supplementary Description]]))</f>
        <v/>
      </c>
      <c r="Y195" s="200" t="str">
        <f>IF(LEN(Table_Quantities[[#This Row],[Supplementary Description]])&gt;40, RIGHT(Table_Quantities[[#This Row],[Supplementary Description]],LEN(Table_Quantities[[#This Row],[Supplementary Description]])-40), "")</f>
        <v/>
      </c>
      <c r="Z195"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134</v>
      </c>
      <c r="AA195"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95" s="195" t="str">
        <f>IF(MID(Table_Quantities[Item No.],4,1)="7",Table_Quantities[[#This Row],[Supplemental1]]&amp;Table_Quantities[[#This Row],[Supplemental2]],Table_Quantities[[#This Row],[Description]])</f>
        <v>Aggregate Base, 6 inch</v>
      </c>
      <c r="AC195"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23</v>
      </c>
      <c r="AD195" s="195" t="str">
        <f>IF(ISBLANK(Table_Quantities[[#This Row],[Funding Code]]),"",RIGHT(Table_Quantities[[#This Row],[Funding Code]],4))</f>
        <v>0001</v>
      </c>
      <c r="AE195" s="195" t="str">
        <f>IF(ISBLANK(Table_Quantities[[#This Row],[Funding Code]]),"","CAT "&amp;Table_Quantities[[#This Row],[Category]])</f>
        <v>CAT 0001</v>
      </c>
      <c r="AF195"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95" s="195">
        <f>IFERROR(FIND("%%",SUBSTITUTE(Table_Quantities[[#This Row],[Pay Item Description]]," ","%%",ML-LEN(SUBSTITUTE(LEFT(Table_Quantities[[#This Row],[Pay Item Description]],ML)," ","")))),LEN(Table_Quantities[[#This Row],[Pay Item Description]]))</f>
        <v>10</v>
      </c>
      <c r="AH195" s="195">
        <f>IFERROR(FIND("%%",SUBSTITUTE(Table_Quantities[[#This Row],[Pay Item Description]]," ","%%",Table_Quantities[[#This Row],[1]]+ML+1-LEN(SUBSTITUTE(LEFT(Table_Quantities[[#This Row],[Pay Item Description]],(Table_Quantities[[#This Row],[1]]+ML+1))," ",""))))-1,LEN(Table_Quantities[[#This Row],[Pay Item Description]]))</f>
        <v>22</v>
      </c>
      <c r="AI195" s="195">
        <f>IFERROR(FIND("%%",SUBSTITUTE(Table_Quantities[[#This Row],[Pay Item Description]]," ","%%",Table_Quantities[[#This Row],[2]]+ML+2-LEN(SUBSTITUTE(LEFT(Table_Quantities[[#This Row],[Pay Item Description]],(Table_Quantities[[#This Row],[2]]+ML+2))," ",""))))-1,LEN(Table_Quantities[[#This Row],[Pay Item Description]]))</f>
        <v>22</v>
      </c>
      <c r="AJ195" s="195">
        <f>IFERROR(FIND("%%",SUBSTITUTE(Table_Quantities[[#This Row],[Pay Item Description]]," ","%%",Table_Quantities[[#This Row],[3]]+ML+3-LEN(SUBSTITUTE(LEFT(Table_Quantities[[#This Row],[Pay Item Description]],(Table_Quantities[[#This Row],[3]]+ML+3))," ",""))))-1,LEN(Table_Quantities[[#This Row],[Pay Item Description]]))</f>
        <v>22</v>
      </c>
      <c r="AK195" s="195">
        <f>IFERROR(FIND("%%",SUBSTITUTE(Table_Quantities[[#This Row],[Pay Item Description]]," ","%%",Table_Quantities[[#This Row],[4]]+ML+4-LEN(SUBSTITUTE(LEFT(Table_Quantities[[#This Row],[Pay Item Description]],(Table_Quantities[[#This Row],[4]]+ML+4))," ",""))))-1,LEN(Table_Quantities[[#This Row],[Pay Item Description]]))</f>
        <v>22</v>
      </c>
      <c r="AL195" s="195">
        <f>IFERROR(FIND("%%",SUBSTITUTE(Table_Quantities[[#This Row],[Pay Item Description]]," ","%%",Table_Quantities[[#This Row],[5]]+ML+5-LEN(SUBSTITUTE(LEFT(Table_Quantities[[#This Row],[Pay Item Description]],(Table_Quantities[[#This Row],[5]]+ML+5))," ",""))))-1,LEN(Table_Quantities[[#This Row],[Pay Item Description]]))</f>
        <v>22</v>
      </c>
      <c r="AM195" s="195" t="str">
        <f>TRIM(MID(Table_Quantities[[#This Row],[Pay Item Description]],1,(Table_Quantities[[#This Row],[1]])))</f>
        <v>Aggregate</v>
      </c>
      <c r="AN195" s="195" t="str">
        <f>TRIM(MID(Table_Quantities[[#This Row],[Pay Item Description]],Table_Quantities[[#This Row],[1]]+1,(Table_Quantities[[#This Row],[2]]-Table_Quantities[[#This Row],[1]])))</f>
        <v>Base, 6 inch</v>
      </c>
      <c r="AO195" s="195" t="str">
        <f>TRIM(MID(Table_Quantities[[#This Row],[Pay Item Description]],Table_Quantities[[#This Row],[2]]+1,(Table_Quantities[[#This Row],[3]]-Table_Quantities[[#This Row],[2]])))</f>
        <v/>
      </c>
      <c r="AP195" s="195" t="str">
        <f>TRIM(MID(Table_Quantities[[#This Row],[Pay Item Description]],Table_Quantities[[#This Row],[3]]+1,(Table_Quantities[[#This Row],[4]]-Table_Quantities[[#This Row],[3]])))</f>
        <v/>
      </c>
      <c r="AQ195" s="195" t="str">
        <f>TRIM(MID(Table_Quantities[[#This Row],[Pay Item Description]],Table_Quantities[[#This Row],[4]]+1,(Table_Quantities[[#This Row],[5]]-Table_Quantities[[#This Row],[4]])))</f>
        <v/>
      </c>
      <c r="AR195" s="195" t="str">
        <f>TRIM(MID(Table_Quantities[[#This Row],[Pay Item Description]],Table_Quantities[[#This Row],[5]]+1,(Table_Quantities[[#This Row],[6]]-Table_Quantities[[#This Row],[5]])))</f>
        <v/>
      </c>
      <c r="AS195" s="195">
        <f>IF(ISBLANK(Table_Quantities[[#This Row],[Funding Code]]),"",INDEX(Table_Funding[#Data],MATCH(Table_Quantities[[#This Row],[Funding Code]],Table_Funding[Funding Code],0),MATCH("Bridge Number",Table_Funding[#Headers],0)))</f>
        <v>0</v>
      </c>
      <c r="AT195"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95" s="197"/>
      <c r="AV195" s="197"/>
      <c r="AW195" s="204"/>
      <c r="AX195" s="204"/>
      <c r="AY195" s="204"/>
    </row>
    <row r="196" spans="1:54" s="10" customFormat="1" hidden="1" x14ac:dyDescent="0.25">
      <c r="A196" s="245"/>
      <c r="B196" s="132" t="s">
        <v>7944</v>
      </c>
      <c r="C196" s="200" t="s">
        <v>14725</v>
      </c>
      <c r="D196" s="65"/>
      <c r="E196" s="66"/>
      <c r="F196" s="66"/>
      <c r="G196" s="65"/>
      <c r="H196" s="161" t="str">
        <f>IF(ISBLANK(Table_Quantities[[#This Row],[Pay Item]]),"",INDEX(Table_PayItems[],MATCH(Table_Quantities[[#This Row],[Pay Item]],Table_PayItems[Concentrated Name],0),ITEM_NO))</f>
        <v>3020016</v>
      </c>
      <c r="I196" s="201" t="s">
        <v>14680</v>
      </c>
      <c r="J196" s="254"/>
      <c r="K196" s="202">
        <v>6151</v>
      </c>
      <c r="L196" s="193" t="str">
        <f>IF(ISBLANK(Table_Quantities[[#This Row],[Pay Item]]),"",INDEX(Table_PayItems[#Data],MATCH(Table_Quantities[[#This Row],[Pay Item]],Table_PayItems[Concentrated Name],0),ITEM_UNITS))</f>
        <v>Syd</v>
      </c>
      <c r="M196" s="166"/>
      <c r="N196" s="194" t="str">
        <f>IF(AND(Table_Quantities[[#This Row],[Unit Price]]&gt;0,NOT(ISBLANK(Table_Quantities[[#This Row],[QuantityCalc]]))),Table_Quantities[[#This Row],[QuantityCalc]]*Table_Quantities[[#This Row],[Unit Price]],"")</f>
        <v/>
      </c>
      <c r="O196" s="194" t="str">
        <f>IF(OR(ISBLANK(Table_Quantities[[#This Row],[Funding Code]]),ISBLANK(Table_Quantities[[#This Row],[BreakdownID]])),"",Table_Quantities[[#This Row],[Funding Code]]&amp;" - "&amp;Table_Quantities[[#This Row],[BreakdownID]])</f>
        <v>123456 - 0001 - US23_CON_015</v>
      </c>
      <c r="P196" s="194">
        <v>192</v>
      </c>
      <c r="Q196" s="194" t="str">
        <f>IF(ISBLANK(Table_Quantities[[#This Row],[Funding Code]]),"","JN "&amp;INDEX(Table_Funding[#Data],MATCH(Table_Quantities[[#This Row],[Funding Code]],Table_Funding[Funding Code],0),2))</f>
        <v>JN 123456</v>
      </c>
      <c r="R196" s="195" t="str">
        <f>IF(ISBLANK(Table_Quantities[[#This Row],[Pay Item]]),"",INDEX(Table_PayItems[#Data],MATCH(Table_Quantities[[#This Row],[Pay Item]],Table_PayItems[Concentrated Name],0),ITEM_SSSP))</f>
        <v>902C</v>
      </c>
      <c r="S196" s="201"/>
      <c r="T196" s="200"/>
      <c r="U196" s="200"/>
      <c r="V196" s="193">
        <v>6151</v>
      </c>
      <c r="W196" s="195" t="str">
        <f>IF(ISBLANK(Table_Quantities[[#This Row],[Pay Item]]),"",INDEX(Table_PayItems[#Data],MATCH(Table_Quantities[[#This Row],[Pay Item]],Table_PayItems[Concentrated Name],0),ITEM_DESCRIPTION))</f>
        <v>Aggregate Base, 6 inch</v>
      </c>
      <c r="X196" s="195" t="str">
        <f>IF(Table_Quantities[[#This Row],[Supplementary Description]]="","",IF(LEN(Table_Quantities[[#This Row],[Supplementary Description]])&gt;40, LEFT(Table_Quantities[[#This Row],[Supplementary Description]],40), Table_Quantities[[#This Row],[Supplementary Description]]))</f>
        <v/>
      </c>
      <c r="Y196" s="200" t="str">
        <f>IF(LEN(Table_Quantities[[#This Row],[Supplementary Description]])&gt;40, RIGHT(Table_Quantities[[#This Row],[Supplementary Description]],LEN(Table_Quantities[[#This Row],[Supplementary Description]])-40), "")</f>
        <v/>
      </c>
      <c r="Z196"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US23_CON_015</v>
      </c>
      <c r="AA196"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96" s="195" t="str">
        <f>IF(MID(Table_Quantities[Item No.],4,1)="7",Table_Quantities[[#This Row],[Supplemental1]]&amp;Table_Quantities[[#This Row],[Supplemental2]],Table_Quantities[[#This Row],[Description]])</f>
        <v>Aggregate Base, 6 inch</v>
      </c>
      <c r="AC196"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24</v>
      </c>
      <c r="AD196" s="195" t="str">
        <f>IF(ISBLANK(Table_Quantities[[#This Row],[Funding Code]]),"",RIGHT(Table_Quantities[[#This Row],[Funding Code]],4))</f>
        <v>0001</v>
      </c>
      <c r="AE196" s="195" t="str">
        <f>IF(ISBLANK(Table_Quantities[[#This Row],[Funding Code]]),"","CAT "&amp;Table_Quantities[[#This Row],[Category]])</f>
        <v>CAT 0001</v>
      </c>
      <c r="AF196"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96" s="195">
        <f>IFERROR(FIND("%%",SUBSTITUTE(Table_Quantities[[#This Row],[Pay Item Description]]," ","%%",ML-LEN(SUBSTITUTE(LEFT(Table_Quantities[[#This Row],[Pay Item Description]],ML)," ","")))),LEN(Table_Quantities[[#This Row],[Pay Item Description]]))</f>
        <v>10</v>
      </c>
      <c r="AH196" s="195">
        <f>IFERROR(FIND("%%",SUBSTITUTE(Table_Quantities[[#This Row],[Pay Item Description]]," ","%%",Table_Quantities[[#This Row],[1]]+ML+1-LEN(SUBSTITUTE(LEFT(Table_Quantities[[#This Row],[Pay Item Description]],(Table_Quantities[[#This Row],[1]]+ML+1))," ",""))))-1,LEN(Table_Quantities[[#This Row],[Pay Item Description]]))</f>
        <v>22</v>
      </c>
      <c r="AI196" s="195">
        <f>IFERROR(FIND("%%",SUBSTITUTE(Table_Quantities[[#This Row],[Pay Item Description]]," ","%%",Table_Quantities[[#This Row],[2]]+ML+2-LEN(SUBSTITUTE(LEFT(Table_Quantities[[#This Row],[Pay Item Description]],(Table_Quantities[[#This Row],[2]]+ML+2))," ",""))))-1,LEN(Table_Quantities[[#This Row],[Pay Item Description]]))</f>
        <v>22</v>
      </c>
      <c r="AJ196" s="195">
        <f>IFERROR(FIND("%%",SUBSTITUTE(Table_Quantities[[#This Row],[Pay Item Description]]," ","%%",Table_Quantities[[#This Row],[3]]+ML+3-LEN(SUBSTITUTE(LEFT(Table_Quantities[[#This Row],[Pay Item Description]],(Table_Quantities[[#This Row],[3]]+ML+3))," ",""))))-1,LEN(Table_Quantities[[#This Row],[Pay Item Description]]))</f>
        <v>22</v>
      </c>
      <c r="AK196" s="195">
        <f>IFERROR(FIND("%%",SUBSTITUTE(Table_Quantities[[#This Row],[Pay Item Description]]," ","%%",Table_Quantities[[#This Row],[4]]+ML+4-LEN(SUBSTITUTE(LEFT(Table_Quantities[[#This Row],[Pay Item Description]],(Table_Quantities[[#This Row],[4]]+ML+4))," ",""))))-1,LEN(Table_Quantities[[#This Row],[Pay Item Description]]))</f>
        <v>22</v>
      </c>
      <c r="AL196" s="195">
        <f>IFERROR(FIND("%%",SUBSTITUTE(Table_Quantities[[#This Row],[Pay Item Description]]," ","%%",Table_Quantities[[#This Row],[5]]+ML+5-LEN(SUBSTITUTE(LEFT(Table_Quantities[[#This Row],[Pay Item Description]],(Table_Quantities[[#This Row],[5]]+ML+5))," ",""))))-1,LEN(Table_Quantities[[#This Row],[Pay Item Description]]))</f>
        <v>22</v>
      </c>
      <c r="AM196" s="195" t="str">
        <f>TRIM(MID(Table_Quantities[[#This Row],[Pay Item Description]],1,(Table_Quantities[[#This Row],[1]])))</f>
        <v>Aggregate</v>
      </c>
      <c r="AN196" s="195" t="str">
        <f>TRIM(MID(Table_Quantities[[#This Row],[Pay Item Description]],Table_Quantities[[#This Row],[1]]+1,(Table_Quantities[[#This Row],[2]]-Table_Quantities[[#This Row],[1]])))</f>
        <v>Base, 6 inch</v>
      </c>
      <c r="AO196" s="195" t="str">
        <f>TRIM(MID(Table_Quantities[[#This Row],[Pay Item Description]],Table_Quantities[[#This Row],[2]]+1,(Table_Quantities[[#This Row],[3]]-Table_Quantities[[#This Row],[2]])))</f>
        <v/>
      </c>
      <c r="AP196" s="195" t="str">
        <f>TRIM(MID(Table_Quantities[[#This Row],[Pay Item Description]],Table_Quantities[[#This Row],[3]]+1,(Table_Quantities[[#This Row],[4]]-Table_Quantities[[#This Row],[3]])))</f>
        <v/>
      </c>
      <c r="AQ196" s="195" t="str">
        <f>TRIM(MID(Table_Quantities[[#This Row],[Pay Item Description]],Table_Quantities[[#This Row],[4]]+1,(Table_Quantities[[#This Row],[5]]-Table_Quantities[[#This Row],[4]])))</f>
        <v/>
      </c>
      <c r="AR196" s="195" t="str">
        <f>TRIM(MID(Table_Quantities[[#This Row],[Pay Item Description]],Table_Quantities[[#This Row],[5]]+1,(Table_Quantities[[#This Row],[6]]-Table_Quantities[[#This Row],[5]])))</f>
        <v/>
      </c>
      <c r="AS196" s="195">
        <f>IF(ISBLANK(Table_Quantities[[#This Row],[Funding Code]]),"",INDEX(Table_Funding[#Data],MATCH(Table_Quantities[[#This Row],[Funding Code]],Table_Funding[Funding Code],0),MATCH("Bridge Number",Table_Funding[#Headers],0)))</f>
        <v>0</v>
      </c>
      <c r="AT196"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96" s="197"/>
      <c r="AV196" s="197"/>
      <c r="AW196" s="204"/>
      <c r="AX196" s="204"/>
      <c r="AY196" s="204"/>
    </row>
    <row r="197" spans="1:54" s="10" customFormat="1" hidden="1" x14ac:dyDescent="0.25">
      <c r="A197" s="245"/>
      <c r="B197" s="132" t="s">
        <v>7944</v>
      </c>
      <c r="C197" s="200" t="s">
        <v>14726</v>
      </c>
      <c r="D197" s="65"/>
      <c r="E197" s="66"/>
      <c r="F197" s="66"/>
      <c r="G197" s="65"/>
      <c r="H197" s="161" t="str">
        <f>IF(ISBLANK(Table_Quantities[[#This Row],[Pay Item]]),"",INDEX(Table_PayItems[],MATCH(Table_Quantities[[#This Row],[Pay Item]],Table_PayItems[Concentrated Name],0),ITEM_NO))</f>
        <v>3020016</v>
      </c>
      <c r="I197" s="201" t="s">
        <v>14680</v>
      </c>
      <c r="J197" s="254"/>
      <c r="K197" s="202">
        <v>7401</v>
      </c>
      <c r="L197" s="193" t="str">
        <f>IF(ISBLANK(Table_Quantities[[#This Row],[Pay Item]]),"",INDEX(Table_PayItems[#Data],MATCH(Table_Quantities[[#This Row],[Pay Item]],Table_PayItems[Concentrated Name],0),ITEM_UNITS))</f>
        <v>Syd</v>
      </c>
      <c r="M197" s="166"/>
      <c r="N197" s="194" t="str">
        <f>IF(AND(Table_Quantities[[#This Row],[Unit Price]]&gt;0,NOT(ISBLANK(Table_Quantities[[#This Row],[QuantityCalc]]))),Table_Quantities[[#This Row],[QuantityCalc]]*Table_Quantities[[#This Row],[Unit Price]],"")</f>
        <v/>
      </c>
      <c r="O197" s="194" t="str">
        <f>IF(OR(ISBLANK(Table_Quantities[[#This Row],[Funding Code]]),ISBLANK(Table_Quantities[[#This Row],[BreakdownID]])),"",Table_Quantities[[#This Row],[Funding Code]]&amp;" - "&amp;Table_Quantities[[#This Row],[BreakdownID]])</f>
        <v>123456 - 0001 - US23_CON_016</v>
      </c>
      <c r="P197" s="194">
        <v>193</v>
      </c>
      <c r="Q197" s="194" t="str">
        <f>IF(ISBLANK(Table_Quantities[[#This Row],[Funding Code]]),"","JN "&amp;INDEX(Table_Funding[#Data],MATCH(Table_Quantities[[#This Row],[Funding Code]],Table_Funding[Funding Code],0),2))</f>
        <v>JN 123456</v>
      </c>
      <c r="R197" s="195" t="str">
        <f>IF(ISBLANK(Table_Quantities[[#This Row],[Pay Item]]),"",INDEX(Table_PayItems[#Data],MATCH(Table_Quantities[[#This Row],[Pay Item]],Table_PayItems[Concentrated Name],0),ITEM_SSSP))</f>
        <v>902C</v>
      </c>
      <c r="S197" s="201"/>
      <c r="T197" s="200"/>
      <c r="U197" s="200"/>
      <c r="V197" s="193">
        <v>7401</v>
      </c>
      <c r="W197" s="195" t="str">
        <f>IF(ISBLANK(Table_Quantities[[#This Row],[Pay Item]]),"",INDEX(Table_PayItems[#Data],MATCH(Table_Quantities[[#This Row],[Pay Item]],Table_PayItems[Concentrated Name],0),ITEM_DESCRIPTION))</f>
        <v>Aggregate Base, 6 inch</v>
      </c>
      <c r="X197" s="195" t="str">
        <f>IF(Table_Quantities[[#This Row],[Supplementary Description]]="","",IF(LEN(Table_Quantities[[#This Row],[Supplementary Description]])&gt;40, LEFT(Table_Quantities[[#This Row],[Supplementary Description]],40), Table_Quantities[[#This Row],[Supplementary Description]]))</f>
        <v/>
      </c>
      <c r="Y197" s="200" t="str">
        <f>IF(LEN(Table_Quantities[[#This Row],[Supplementary Description]])&gt;40, RIGHT(Table_Quantities[[#This Row],[Supplementary Description]],LEN(Table_Quantities[[#This Row],[Supplementary Description]])-40), "")</f>
        <v/>
      </c>
      <c r="Z197"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US23_CON_016</v>
      </c>
      <c r="AA197"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97" s="195" t="str">
        <f>IF(MID(Table_Quantities[Item No.],4,1)="7",Table_Quantities[[#This Row],[Supplemental1]]&amp;Table_Quantities[[#This Row],[Supplemental2]],Table_Quantities[[#This Row],[Description]])</f>
        <v>Aggregate Base, 6 inch</v>
      </c>
      <c r="AC197"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25</v>
      </c>
      <c r="AD197" s="195" t="str">
        <f>IF(ISBLANK(Table_Quantities[[#This Row],[Funding Code]]),"",RIGHT(Table_Quantities[[#This Row],[Funding Code]],4))</f>
        <v>0001</v>
      </c>
      <c r="AE197" s="195" t="str">
        <f>IF(ISBLANK(Table_Quantities[[#This Row],[Funding Code]]),"","CAT "&amp;Table_Quantities[[#This Row],[Category]])</f>
        <v>CAT 0001</v>
      </c>
      <c r="AF197"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97" s="195">
        <f>IFERROR(FIND("%%",SUBSTITUTE(Table_Quantities[[#This Row],[Pay Item Description]]," ","%%",ML-LEN(SUBSTITUTE(LEFT(Table_Quantities[[#This Row],[Pay Item Description]],ML)," ","")))),LEN(Table_Quantities[[#This Row],[Pay Item Description]]))</f>
        <v>10</v>
      </c>
      <c r="AH197" s="195">
        <f>IFERROR(FIND("%%",SUBSTITUTE(Table_Quantities[[#This Row],[Pay Item Description]]," ","%%",Table_Quantities[[#This Row],[1]]+ML+1-LEN(SUBSTITUTE(LEFT(Table_Quantities[[#This Row],[Pay Item Description]],(Table_Quantities[[#This Row],[1]]+ML+1))," ",""))))-1,LEN(Table_Quantities[[#This Row],[Pay Item Description]]))</f>
        <v>22</v>
      </c>
      <c r="AI197" s="195">
        <f>IFERROR(FIND("%%",SUBSTITUTE(Table_Quantities[[#This Row],[Pay Item Description]]," ","%%",Table_Quantities[[#This Row],[2]]+ML+2-LEN(SUBSTITUTE(LEFT(Table_Quantities[[#This Row],[Pay Item Description]],(Table_Quantities[[#This Row],[2]]+ML+2))," ",""))))-1,LEN(Table_Quantities[[#This Row],[Pay Item Description]]))</f>
        <v>22</v>
      </c>
      <c r="AJ197" s="195">
        <f>IFERROR(FIND("%%",SUBSTITUTE(Table_Quantities[[#This Row],[Pay Item Description]]," ","%%",Table_Quantities[[#This Row],[3]]+ML+3-LEN(SUBSTITUTE(LEFT(Table_Quantities[[#This Row],[Pay Item Description]],(Table_Quantities[[#This Row],[3]]+ML+3))," ",""))))-1,LEN(Table_Quantities[[#This Row],[Pay Item Description]]))</f>
        <v>22</v>
      </c>
      <c r="AK197" s="195">
        <f>IFERROR(FIND("%%",SUBSTITUTE(Table_Quantities[[#This Row],[Pay Item Description]]," ","%%",Table_Quantities[[#This Row],[4]]+ML+4-LEN(SUBSTITUTE(LEFT(Table_Quantities[[#This Row],[Pay Item Description]],(Table_Quantities[[#This Row],[4]]+ML+4))," ",""))))-1,LEN(Table_Quantities[[#This Row],[Pay Item Description]]))</f>
        <v>22</v>
      </c>
      <c r="AL197" s="195">
        <f>IFERROR(FIND("%%",SUBSTITUTE(Table_Quantities[[#This Row],[Pay Item Description]]," ","%%",Table_Quantities[[#This Row],[5]]+ML+5-LEN(SUBSTITUTE(LEFT(Table_Quantities[[#This Row],[Pay Item Description]],(Table_Quantities[[#This Row],[5]]+ML+5))," ",""))))-1,LEN(Table_Quantities[[#This Row],[Pay Item Description]]))</f>
        <v>22</v>
      </c>
      <c r="AM197" s="195" t="str">
        <f>TRIM(MID(Table_Quantities[[#This Row],[Pay Item Description]],1,(Table_Quantities[[#This Row],[1]])))</f>
        <v>Aggregate</v>
      </c>
      <c r="AN197" s="195" t="str">
        <f>TRIM(MID(Table_Quantities[[#This Row],[Pay Item Description]],Table_Quantities[[#This Row],[1]]+1,(Table_Quantities[[#This Row],[2]]-Table_Quantities[[#This Row],[1]])))</f>
        <v>Base, 6 inch</v>
      </c>
      <c r="AO197" s="195" t="str">
        <f>TRIM(MID(Table_Quantities[[#This Row],[Pay Item Description]],Table_Quantities[[#This Row],[2]]+1,(Table_Quantities[[#This Row],[3]]-Table_Quantities[[#This Row],[2]])))</f>
        <v/>
      </c>
      <c r="AP197" s="195" t="str">
        <f>TRIM(MID(Table_Quantities[[#This Row],[Pay Item Description]],Table_Quantities[[#This Row],[3]]+1,(Table_Quantities[[#This Row],[4]]-Table_Quantities[[#This Row],[3]])))</f>
        <v/>
      </c>
      <c r="AQ197" s="195" t="str">
        <f>TRIM(MID(Table_Quantities[[#This Row],[Pay Item Description]],Table_Quantities[[#This Row],[4]]+1,(Table_Quantities[[#This Row],[5]]-Table_Quantities[[#This Row],[4]])))</f>
        <v/>
      </c>
      <c r="AR197" s="195" t="str">
        <f>TRIM(MID(Table_Quantities[[#This Row],[Pay Item Description]],Table_Quantities[[#This Row],[5]]+1,(Table_Quantities[[#This Row],[6]]-Table_Quantities[[#This Row],[5]])))</f>
        <v/>
      </c>
      <c r="AS197" s="195">
        <f>IF(ISBLANK(Table_Quantities[[#This Row],[Funding Code]]),"",INDEX(Table_Funding[#Data],MATCH(Table_Quantities[[#This Row],[Funding Code]],Table_Funding[Funding Code],0),MATCH("Bridge Number",Table_Funding[#Headers],0)))</f>
        <v>0</v>
      </c>
      <c r="AT197"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97" s="197"/>
      <c r="AV197" s="197"/>
      <c r="AW197" s="204"/>
      <c r="AX197" s="204"/>
      <c r="AY197" s="204"/>
    </row>
    <row r="198" spans="1:54" s="10" customFormat="1" hidden="1" x14ac:dyDescent="0.25">
      <c r="A198" s="245"/>
      <c r="B198" s="132" t="s">
        <v>7944</v>
      </c>
      <c r="C198" s="200" t="s">
        <v>14727</v>
      </c>
      <c r="D198" s="65"/>
      <c r="E198" s="66"/>
      <c r="F198" s="66"/>
      <c r="G198" s="65"/>
      <c r="H198" s="161" t="str">
        <f>IF(ISBLANK(Table_Quantities[[#This Row],[Pay Item]]),"",INDEX(Table_PayItems[],MATCH(Table_Quantities[[#This Row],[Pay Item]],Table_PayItems[Concentrated Name],0),ITEM_NO))</f>
        <v>3020016</v>
      </c>
      <c r="I198" s="201" t="s">
        <v>14680</v>
      </c>
      <c r="J198" s="254"/>
      <c r="K198" s="202">
        <v>5710</v>
      </c>
      <c r="L198" s="193" t="str">
        <f>IF(ISBLANK(Table_Quantities[[#This Row],[Pay Item]]),"",INDEX(Table_PayItems[#Data],MATCH(Table_Quantities[[#This Row],[Pay Item]],Table_PayItems[Concentrated Name],0),ITEM_UNITS))</f>
        <v>Syd</v>
      </c>
      <c r="M198" s="166"/>
      <c r="N198" s="194" t="str">
        <f>IF(AND(Table_Quantities[[#This Row],[Unit Price]]&gt;0,NOT(ISBLANK(Table_Quantities[[#This Row],[QuantityCalc]]))),Table_Quantities[[#This Row],[QuantityCalc]]*Table_Quantities[[#This Row],[Unit Price]],"")</f>
        <v/>
      </c>
      <c r="O198" s="194" t="str">
        <f>IF(OR(ISBLANK(Table_Quantities[[#This Row],[Funding Code]]),ISBLANK(Table_Quantities[[#This Row],[BreakdownID]])),"",Table_Quantities[[#This Row],[Funding Code]]&amp;" - "&amp;Table_Quantities[[#This Row],[BreakdownID]])</f>
        <v>123456 - 0001 - US23_CON_017</v>
      </c>
      <c r="P198" s="194">
        <v>194</v>
      </c>
      <c r="Q198" s="194" t="str">
        <f>IF(ISBLANK(Table_Quantities[[#This Row],[Funding Code]]),"","JN "&amp;INDEX(Table_Funding[#Data],MATCH(Table_Quantities[[#This Row],[Funding Code]],Table_Funding[Funding Code],0),2))</f>
        <v>JN 123456</v>
      </c>
      <c r="R198" s="195" t="str">
        <f>IF(ISBLANK(Table_Quantities[[#This Row],[Pay Item]]),"",INDEX(Table_PayItems[#Data],MATCH(Table_Quantities[[#This Row],[Pay Item]],Table_PayItems[Concentrated Name],0),ITEM_SSSP))</f>
        <v>902C</v>
      </c>
      <c r="S198" s="201"/>
      <c r="T198" s="200"/>
      <c r="U198" s="200"/>
      <c r="V198" s="193">
        <v>5710</v>
      </c>
      <c r="W198" s="195" t="str">
        <f>IF(ISBLANK(Table_Quantities[[#This Row],[Pay Item]]),"",INDEX(Table_PayItems[#Data],MATCH(Table_Quantities[[#This Row],[Pay Item]],Table_PayItems[Concentrated Name],0),ITEM_DESCRIPTION))</f>
        <v>Aggregate Base, 6 inch</v>
      </c>
      <c r="X198" s="195" t="str">
        <f>IF(Table_Quantities[[#This Row],[Supplementary Description]]="","",IF(LEN(Table_Quantities[[#This Row],[Supplementary Description]])&gt;40, LEFT(Table_Quantities[[#This Row],[Supplementary Description]],40), Table_Quantities[[#This Row],[Supplementary Description]]))</f>
        <v/>
      </c>
      <c r="Y198" s="200" t="str">
        <f>IF(LEN(Table_Quantities[[#This Row],[Supplementary Description]])&gt;40, RIGHT(Table_Quantities[[#This Row],[Supplementary Description]],LEN(Table_Quantities[[#This Row],[Supplementary Description]])-40), "")</f>
        <v/>
      </c>
      <c r="Z198"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US23_CON_017</v>
      </c>
      <c r="AA198"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98" s="195" t="str">
        <f>IF(MID(Table_Quantities[Item No.],4,1)="7",Table_Quantities[[#This Row],[Supplemental1]]&amp;Table_Quantities[[#This Row],[Supplemental2]],Table_Quantities[[#This Row],[Description]])</f>
        <v>Aggregate Base, 6 inch</v>
      </c>
      <c r="AC198"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26</v>
      </c>
      <c r="AD198" s="195" t="str">
        <f>IF(ISBLANK(Table_Quantities[[#This Row],[Funding Code]]),"",RIGHT(Table_Quantities[[#This Row],[Funding Code]],4))</f>
        <v>0001</v>
      </c>
      <c r="AE198" s="195" t="str">
        <f>IF(ISBLANK(Table_Quantities[[#This Row],[Funding Code]]),"","CAT "&amp;Table_Quantities[[#This Row],[Category]])</f>
        <v>CAT 0001</v>
      </c>
      <c r="AF198"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98" s="195">
        <f>IFERROR(FIND("%%",SUBSTITUTE(Table_Quantities[[#This Row],[Pay Item Description]]," ","%%",ML-LEN(SUBSTITUTE(LEFT(Table_Quantities[[#This Row],[Pay Item Description]],ML)," ","")))),LEN(Table_Quantities[[#This Row],[Pay Item Description]]))</f>
        <v>10</v>
      </c>
      <c r="AH198" s="195">
        <f>IFERROR(FIND("%%",SUBSTITUTE(Table_Quantities[[#This Row],[Pay Item Description]]," ","%%",Table_Quantities[[#This Row],[1]]+ML+1-LEN(SUBSTITUTE(LEFT(Table_Quantities[[#This Row],[Pay Item Description]],(Table_Quantities[[#This Row],[1]]+ML+1))," ",""))))-1,LEN(Table_Quantities[[#This Row],[Pay Item Description]]))</f>
        <v>22</v>
      </c>
      <c r="AI198" s="195">
        <f>IFERROR(FIND("%%",SUBSTITUTE(Table_Quantities[[#This Row],[Pay Item Description]]," ","%%",Table_Quantities[[#This Row],[2]]+ML+2-LEN(SUBSTITUTE(LEFT(Table_Quantities[[#This Row],[Pay Item Description]],(Table_Quantities[[#This Row],[2]]+ML+2))," ",""))))-1,LEN(Table_Quantities[[#This Row],[Pay Item Description]]))</f>
        <v>22</v>
      </c>
      <c r="AJ198" s="195">
        <f>IFERROR(FIND("%%",SUBSTITUTE(Table_Quantities[[#This Row],[Pay Item Description]]," ","%%",Table_Quantities[[#This Row],[3]]+ML+3-LEN(SUBSTITUTE(LEFT(Table_Quantities[[#This Row],[Pay Item Description]],(Table_Quantities[[#This Row],[3]]+ML+3))," ",""))))-1,LEN(Table_Quantities[[#This Row],[Pay Item Description]]))</f>
        <v>22</v>
      </c>
      <c r="AK198" s="195">
        <f>IFERROR(FIND("%%",SUBSTITUTE(Table_Quantities[[#This Row],[Pay Item Description]]," ","%%",Table_Quantities[[#This Row],[4]]+ML+4-LEN(SUBSTITUTE(LEFT(Table_Quantities[[#This Row],[Pay Item Description]],(Table_Quantities[[#This Row],[4]]+ML+4))," ",""))))-1,LEN(Table_Quantities[[#This Row],[Pay Item Description]]))</f>
        <v>22</v>
      </c>
      <c r="AL198" s="195">
        <f>IFERROR(FIND("%%",SUBSTITUTE(Table_Quantities[[#This Row],[Pay Item Description]]," ","%%",Table_Quantities[[#This Row],[5]]+ML+5-LEN(SUBSTITUTE(LEFT(Table_Quantities[[#This Row],[Pay Item Description]],(Table_Quantities[[#This Row],[5]]+ML+5))," ",""))))-1,LEN(Table_Quantities[[#This Row],[Pay Item Description]]))</f>
        <v>22</v>
      </c>
      <c r="AM198" s="195" t="str">
        <f>TRIM(MID(Table_Quantities[[#This Row],[Pay Item Description]],1,(Table_Quantities[[#This Row],[1]])))</f>
        <v>Aggregate</v>
      </c>
      <c r="AN198" s="195" t="str">
        <f>TRIM(MID(Table_Quantities[[#This Row],[Pay Item Description]],Table_Quantities[[#This Row],[1]]+1,(Table_Quantities[[#This Row],[2]]-Table_Quantities[[#This Row],[1]])))</f>
        <v>Base, 6 inch</v>
      </c>
      <c r="AO198" s="195" t="str">
        <f>TRIM(MID(Table_Quantities[[#This Row],[Pay Item Description]],Table_Quantities[[#This Row],[2]]+1,(Table_Quantities[[#This Row],[3]]-Table_Quantities[[#This Row],[2]])))</f>
        <v/>
      </c>
      <c r="AP198" s="195" t="str">
        <f>TRIM(MID(Table_Quantities[[#This Row],[Pay Item Description]],Table_Quantities[[#This Row],[3]]+1,(Table_Quantities[[#This Row],[4]]-Table_Quantities[[#This Row],[3]])))</f>
        <v/>
      </c>
      <c r="AQ198" s="195" t="str">
        <f>TRIM(MID(Table_Quantities[[#This Row],[Pay Item Description]],Table_Quantities[[#This Row],[4]]+1,(Table_Quantities[[#This Row],[5]]-Table_Quantities[[#This Row],[4]])))</f>
        <v/>
      </c>
      <c r="AR198" s="195" t="str">
        <f>TRIM(MID(Table_Quantities[[#This Row],[Pay Item Description]],Table_Quantities[[#This Row],[5]]+1,(Table_Quantities[[#This Row],[6]]-Table_Quantities[[#This Row],[5]])))</f>
        <v/>
      </c>
      <c r="AS198" s="195">
        <f>IF(ISBLANK(Table_Quantities[[#This Row],[Funding Code]]),"",INDEX(Table_Funding[#Data],MATCH(Table_Quantities[[#This Row],[Funding Code]],Table_Funding[Funding Code],0),MATCH("Bridge Number",Table_Funding[#Headers],0)))</f>
        <v>0</v>
      </c>
      <c r="AT198"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98" s="197"/>
      <c r="AV198" s="197"/>
      <c r="AW198" s="204"/>
      <c r="AX198" s="204"/>
      <c r="AY198" s="204"/>
    </row>
    <row r="199" spans="1:54" s="10" customFormat="1" hidden="1" x14ac:dyDescent="0.25">
      <c r="A199" s="245"/>
      <c r="B199" s="132" t="s">
        <v>7944</v>
      </c>
      <c r="C199" s="200" t="s">
        <v>14728</v>
      </c>
      <c r="D199" s="65"/>
      <c r="E199" s="66"/>
      <c r="F199" s="66"/>
      <c r="G199" s="65"/>
      <c r="H199" s="161" t="str">
        <f>IF(ISBLANK(Table_Quantities[[#This Row],[Pay Item]]),"",INDEX(Table_PayItems[],MATCH(Table_Quantities[[#This Row],[Pay Item]],Table_PayItems[Concentrated Name],0),ITEM_NO))</f>
        <v>3020016</v>
      </c>
      <c r="I199" s="201" t="s">
        <v>14680</v>
      </c>
      <c r="J199" s="254"/>
      <c r="K199" s="202">
        <v>5189</v>
      </c>
      <c r="L199" s="193" t="str">
        <f>IF(ISBLANK(Table_Quantities[[#This Row],[Pay Item]]),"",INDEX(Table_PayItems[#Data],MATCH(Table_Quantities[[#This Row],[Pay Item]],Table_PayItems[Concentrated Name],0),ITEM_UNITS))</f>
        <v>Syd</v>
      </c>
      <c r="M199" s="166"/>
      <c r="N199" s="194" t="str">
        <f>IF(AND(Table_Quantities[[#This Row],[Unit Price]]&gt;0,NOT(ISBLANK(Table_Quantities[[#This Row],[QuantityCalc]]))),Table_Quantities[[#This Row],[QuantityCalc]]*Table_Quantities[[#This Row],[Unit Price]],"")</f>
        <v/>
      </c>
      <c r="O199" s="194" t="str">
        <f>IF(OR(ISBLANK(Table_Quantities[[#This Row],[Funding Code]]),ISBLANK(Table_Quantities[[#This Row],[BreakdownID]])),"",Table_Quantities[[#This Row],[Funding Code]]&amp;" - "&amp;Table_Quantities[[#This Row],[BreakdownID]])</f>
        <v>123456 - 0001 - US23_CON_018</v>
      </c>
      <c r="P199" s="194">
        <v>195</v>
      </c>
      <c r="Q199" s="194" t="str">
        <f>IF(ISBLANK(Table_Quantities[[#This Row],[Funding Code]]),"","JN "&amp;INDEX(Table_Funding[#Data],MATCH(Table_Quantities[[#This Row],[Funding Code]],Table_Funding[Funding Code],0),2))</f>
        <v>JN 123456</v>
      </c>
      <c r="R199" s="195" t="str">
        <f>IF(ISBLANK(Table_Quantities[[#This Row],[Pay Item]]),"",INDEX(Table_PayItems[#Data],MATCH(Table_Quantities[[#This Row],[Pay Item]],Table_PayItems[Concentrated Name],0),ITEM_SSSP))</f>
        <v>902C</v>
      </c>
      <c r="S199" s="201"/>
      <c r="T199" s="200"/>
      <c r="U199" s="200"/>
      <c r="V199" s="193">
        <v>5189</v>
      </c>
      <c r="W199" s="195" t="str">
        <f>IF(ISBLANK(Table_Quantities[[#This Row],[Pay Item]]),"",INDEX(Table_PayItems[#Data],MATCH(Table_Quantities[[#This Row],[Pay Item]],Table_PayItems[Concentrated Name],0),ITEM_DESCRIPTION))</f>
        <v>Aggregate Base, 6 inch</v>
      </c>
      <c r="X199" s="195" t="str">
        <f>IF(Table_Quantities[[#This Row],[Supplementary Description]]="","",IF(LEN(Table_Quantities[[#This Row],[Supplementary Description]])&gt;40, LEFT(Table_Quantities[[#This Row],[Supplementary Description]],40), Table_Quantities[[#This Row],[Supplementary Description]]))</f>
        <v/>
      </c>
      <c r="Y199" s="200" t="str">
        <f>IF(LEN(Table_Quantities[[#This Row],[Supplementary Description]])&gt;40, RIGHT(Table_Quantities[[#This Row],[Supplementary Description]],LEN(Table_Quantities[[#This Row],[Supplementary Description]])-40), "")</f>
        <v/>
      </c>
      <c r="Z199"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US23_CON_018</v>
      </c>
      <c r="AA199"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199" s="195" t="str">
        <f>IF(MID(Table_Quantities[Item No.],4,1)="7",Table_Quantities[[#This Row],[Supplemental1]]&amp;Table_Quantities[[#This Row],[Supplemental2]],Table_Quantities[[#This Row],[Description]])</f>
        <v>Aggregate Base, 6 inch</v>
      </c>
      <c r="AC199"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27</v>
      </c>
      <c r="AD199" s="195" t="str">
        <f>IF(ISBLANK(Table_Quantities[[#This Row],[Funding Code]]),"",RIGHT(Table_Quantities[[#This Row],[Funding Code]],4))</f>
        <v>0001</v>
      </c>
      <c r="AE199" s="195" t="str">
        <f>IF(ISBLANK(Table_Quantities[[#This Row],[Funding Code]]),"","CAT "&amp;Table_Quantities[[#This Row],[Category]])</f>
        <v>CAT 0001</v>
      </c>
      <c r="AF199"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199" s="195">
        <f>IFERROR(FIND("%%",SUBSTITUTE(Table_Quantities[[#This Row],[Pay Item Description]]," ","%%",ML-LEN(SUBSTITUTE(LEFT(Table_Quantities[[#This Row],[Pay Item Description]],ML)," ","")))),LEN(Table_Quantities[[#This Row],[Pay Item Description]]))</f>
        <v>10</v>
      </c>
      <c r="AH199" s="195">
        <f>IFERROR(FIND("%%",SUBSTITUTE(Table_Quantities[[#This Row],[Pay Item Description]]," ","%%",Table_Quantities[[#This Row],[1]]+ML+1-LEN(SUBSTITUTE(LEFT(Table_Quantities[[#This Row],[Pay Item Description]],(Table_Quantities[[#This Row],[1]]+ML+1))," ",""))))-1,LEN(Table_Quantities[[#This Row],[Pay Item Description]]))</f>
        <v>22</v>
      </c>
      <c r="AI199" s="195">
        <f>IFERROR(FIND("%%",SUBSTITUTE(Table_Quantities[[#This Row],[Pay Item Description]]," ","%%",Table_Quantities[[#This Row],[2]]+ML+2-LEN(SUBSTITUTE(LEFT(Table_Quantities[[#This Row],[Pay Item Description]],(Table_Quantities[[#This Row],[2]]+ML+2))," ",""))))-1,LEN(Table_Quantities[[#This Row],[Pay Item Description]]))</f>
        <v>22</v>
      </c>
      <c r="AJ199" s="195">
        <f>IFERROR(FIND("%%",SUBSTITUTE(Table_Quantities[[#This Row],[Pay Item Description]]," ","%%",Table_Quantities[[#This Row],[3]]+ML+3-LEN(SUBSTITUTE(LEFT(Table_Quantities[[#This Row],[Pay Item Description]],(Table_Quantities[[#This Row],[3]]+ML+3))," ",""))))-1,LEN(Table_Quantities[[#This Row],[Pay Item Description]]))</f>
        <v>22</v>
      </c>
      <c r="AK199" s="195">
        <f>IFERROR(FIND("%%",SUBSTITUTE(Table_Quantities[[#This Row],[Pay Item Description]]," ","%%",Table_Quantities[[#This Row],[4]]+ML+4-LEN(SUBSTITUTE(LEFT(Table_Quantities[[#This Row],[Pay Item Description]],(Table_Quantities[[#This Row],[4]]+ML+4))," ",""))))-1,LEN(Table_Quantities[[#This Row],[Pay Item Description]]))</f>
        <v>22</v>
      </c>
      <c r="AL199" s="195">
        <f>IFERROR(FIND("%%",SUBSTITUTE(Table_Quantities[[#This Row],[Pay Item Description]]," ","%%",Table_Quantities[[#This Row],[5]]+ML+5-LEN(SUBSTITUTE(LEFT(Table_Quantities[[#This Row],[Pay Item Description]],(Table_Quantities[[#This Row],[5]]+ML+5))," ",""))))-1,LEN(Table_Quantities[[#This Row],[Pay Item Description]]))</f>
        <v>22</v>
      </c>
      <c r="AM199" s="195" t="str">
        <f>TRIM(MID(Table_Quantities[[#This Row],[Pay Item Description]],1,(Table_Quantities[[#This Row],[1]])))</f>
        <v>Aggregate</v>
      </c>
      <c r="AN199" s="195" t="str">
        <f>TRIM(MID(Table_Quantities[[#This Row],[Pay Item Description]],Table_Quantities[[#This Row],[1]]+1,(Table_Quantities[[#This Row],[2]]-Table_Quantities[[#This Row],[1]])))</f>
        <v>Base, 6 inch</v>
      </c>
      <c r="AO199" s="195" t="str">
        <f>TRIM(MID(Table_Quantities[[#This Row],[Pay Item Description]],Table_Quantities[[#This Row],[2]]+1,(Table_Quantities[[#This Row],[3]]-Table_Quantities[[#This Row],[2]])))</f>
        <v/>
      </c>
      <c r="AP199" s="195" t="str">
        <f>TRIM(MID(Table_Quantities[[#This Row],[Pay Item Description]],Table_Quantities[[#This Row],[3]]+1,(Table_Quantities[[#This Row],[4]]-Table_Quantities[[#This Row],[3]])))</f>
        <v/>
      </c>
      <c r="AQ199" s="195" t="str">
        <f>TRIM(MID(Table_Quantities[[#This Row],[Pay Item Description]],Table_Quantities[[#This Row],[4]]+1,(Table_Quantities[[#This Row],[5]]-Table_Quantities[[#This Row],[4]])))</f>
        <v/>
      </c>
      <c r="AR199" s="195" t="str">
        <f>TRIM(MID(Table_Quantities[[#This Row],[Pay Item Description]],Table_Quantities[[#This Row],[5]]+1,(Table_Quantities[[#This Row],[6]]-Table_Quantities[[#This Row],[5]])))</f>
        <v/>
      </c>
      <c r="AS199" s="195">
        <f>IF(ISBLANK(Table_Quantities[[#This Row],[Funding Code]]),"",INDEX(Table_Funding[#Data],MATCH(Table_Quantities[[#This Row],[Funding Code]],Table_Funding[Funding Code],0),MATCH("Bridge Number",Table_Funding[#Headers],0)))</f>
        <v>0</v>
      </c>
      <c r="AT199"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199" s="197"/>
      <c r="AV199" s="197"/>
      <c r="AW199" s="204"/>
      <c r="AX199" s="204"/>
      <c r="AY199" s="204"/>
    </row>
    <row r="200" spans="1:54" s="10" customFormat="1" hidden="1" x14ac:dyDescent="0.25">
      <c r="A200" s="245"/>
      <c r="B200" s="132" t="s">
        <v>7944</v>
      </c>
      <c r="C200" s="200" t="s">
        <v>14729</v>
      </c>
      <c r="D200" s="65"/>
      <c r="E200" s="66"/>
      <c r="F200" s="66"/>
      <c r="G200" s="65"/>
      <c r="H200" s="161" t="str">
        <f>IF(ISBLANK(Table_Quantities[[#This Row],[Pay Item]]),"",INDEX(Table_PayItems[],MATCH(Table_Quantities[[#This Row],[Pay Item]],Table_PayItems[Concentrated Name],0),ITEM_NO))</f>
        <v>3020016</v>
      </c>
      <c r="I200" s="201" t="s">
        <v>14680</v>
      </c>
      <c r="J200" s="254"/>
      <c r="K200" s="202">
        <v>8620</v>
      </c>
      <c r="L200" s="193" t="str">
        <f>IF(ISBLANK(Table_Quantities[[#This Row],[Pay Item]]),"",INDEX(Table_PayItems[#Data],MATCH(Table_Quantities[[#This Row],[Pay Item]],Table_PayItems[Concentrated Name],0),ITEM_UNITS))</f>
        <v>Syd</v>
      </c>
      <c r="M200" s="166"/>
      <c r="N200" s="194" t="str">
        <f>IF(AND(Table_Quantities[[#This Row],[Unit Price]]&gt;0,NOT(ISBLANK(Table_Quantities[[#This Row],[QuantityCalc]]))),Table_Quantities[[#This Row],[QuantityCalc]]*Table_Quantities[[#This Row],[Unit Price]],"")</f>
        <v/>
      </c>
      <c r="O200" s="194" t="str">
        <f>IF(OR(ISBLANK(Table_Quantities[[#This Row],[Funding Code]]),ISBLANK(Table_Quantities[[#This Row],[BreakdownID]])),"",Table_Quantities[[#This Row],[Funding Code]]&amp;" - "&amp;Table_Quantities[[#This Row],[BreakdownID]])</f>
        <v>123456 - 0001 - US23_CON_019</v>
      </c>
      <c r="P200" s="194">
        <v>196</v>
      </c>
      <c r="Q200" s="194" t="str">
        <f>IF(ISBLANK(Table_Quantities[[#This Row],[Funding Code]]),"","JN "&amp;INDEX(Table_Funding[#Data],MATCH(Table_Quantities[[#This Row],[Funding Code]],Table_Funding[Funding Code],0),2))</f>
        <v>JN 123456</v>
      </c>
      <c r="R200" s="195" t="str">
        <f>IF(ISBLANK(Table_Quantities[[#This Row],[Pay Item]]),"",INDEX(Table_PayItems[#Data],MATCH(Table_Quantities[[#This Row],[Pay Item]],Table_PayItems[Concentrated Name],0),ITEM_SSSP))</f>
        <v>902C</v>
      </c>
      <c r="S200" s="201"/>
      <c r="T200" s="200"/>
      <c r="U200" s="200"/>
      <c r="V200" s="193">
        <v>8620</v>
      </c>
      <c r="W200" s="195" t="str">
        <f>IF(ISBLANK(Table_Quantities[[#This Row],[Pay Item]]),"",INDEX(Table_PayItems[#Data],MATCH(Table_Quantities[[#This Row],[Pay Item]],Table_PayItems[Concentrated Name],0),ITEM_DESCRIPTION))</f>
        <v>Aggregate Base, 6 inch</v>
      </c>
      <c r="X200" s="195" t="str">
        <f>IF(Table_Quantities[[#This Row],[Supplementary Description]]="","",IF(LEN(Table_Quantities[[#This Row],[Supplementary Description]])&gt;40, LEFT(Table_Quantities[[#This Row],[Supplementary Description]],40), Table_Quantities[[#This Row],[Supplementary Description]]))</f>
        <v/>
      </c>
      <c r="Y200" s="200" t="str">
        <f>IF(LEN(Table_Quantities[[#This Row],[Supplementary Description]])&gt;40, RIGHT(Table_Quantities[[#This Row],[Supplementary Description]],LEN(Table_Quantities[[#This Row],[Supplementary Description]])-40), "")</f>
        <v/>
      </c>
      <c r="Z200"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US23_CON_019</v>
      </c>
      <c r="AA200"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200" s="195" t="str">
        <f>IF(MID(Table_Quantities[Item No.],4,1)="7",Table_Quantities[[#This Row],[Supplemental1]]&amp;Table_Quantities[[#This Row],[Supplemental2]],Table_Quantities[[#This Row],[Description]])</f>
        <v>Aggregate Base, 6 inch</v>
      </c>
      <c r="AC200"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28</v>
      </c>
      <c r="AD200" s="195" t="str">
        <f>IF(ISBLANK(Table_Quantities[[#This Row],[Funding Code]]),"",RIGHT(Table_Quantities[[#This Row],[Funding Code]],4))</f>
        <v>0001</v>
      </c>
      <c r="AE200" s="195" t="str">
        <f>IF(ISBLANK(Table_Quantities[[#This Row],[Funding Code]]),"","CAT "&amp;Table_Quantities[[#This Row],[Category]])</f>
        <v>CAT 0001</v>
      </c>
      <c r="AF200"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200" s="195">
        <f>IFERROR(FIND("%%",SUBSTITUTE(Table_Quantities[[#This Row],[Pay Item Description]]," ","%%",ML-LEN(SUBSTITUTE(LEFT(Table_Quantities[[#This Row],[Pay Item Description]],ML)," ","")))),LEN(Table_Quantities[[#This Row],[Pay Item Description]]))</f>
        <v>10</v>
      </c>
      <c r="AH200" s="195">
        <f>IFERROR(FIND("%%",SUBSTITUTE(Table_Quantities[[#This Row],[Pay Item Description]]," ","%%",Table_Quantities[[#This Row],[1]]+ML+1-LEN(SUBSTITUTE(LEFT(Table_Quantities[[#This Row],[Pay Item Description]],(Table_Quantities[[#This Row],[1]]+ML+1))," ",""))))-1,LEN(Table_Quantities[[#This Row],[Pay Item Description]]))</f>
        <v>22</v>
      </c>
      <c r="AI200" s="195">
        <f>IFERROR(FIND("%%",SUBSTITUTE(Table_Quantities[[#This Row],[Pay Item Description]]," ","%%",Table_Quantities[[#This Row],[2]]+ML+2-LEN(SUBSTITUTE(LEFT(Table_Quantities[[#This Row],[Pay Item Description]],(Table_Quantities[[#This Row],[2]]+ML+2))," ",""))))-1,LEN(Table_Quantities[[#This Row],[Pay Item Description]]))</f>
        <v>22</v>
      </c>
      <c r="AJ200" s="195">
        <f>IFERROR(FIND("%%",SUBSTITUTE(Table_Quantities[[#This Row],[Pay Item Description]]," ","%%",Table_Quantities[[#This Row],[3]]+ML+3-LEN(SUBSTITUTE(LEFT(Table_Quantities[[#This Row],[Pay Item Description]],(Table_Quantities[[#This Row],[3]]+ML+3))," ",""))))-1,LEN(Table_Quantities[[#This Row],[Pay Item Description]]))</f>
        <v>22</v>
      </c>
      <c r="AK200" s="195">
        <f>IFERROR(FIND("%%",SUBSTITUTE(Table_Quantities[[#This Row],[Pay Item Description]]," ","%%",Table_Quantities[[#This Row],[4]]+ML+4-LEN(SUBSTITUTE(LEFT(Table_Quantities[[#This Row],[Pay Item Description]],(Table_Quantities[[#This Row],[4]]+ML+4))," ",""))))-1,LEN(Table_Quantities[[#This Row],[Pay Item Description]]))</f>
        <v>22</v>
      </c>
      <c r="AL200" s="195">
        <f>IFERROR(FIND("%%",SUBSTITUTE(Table_Quantities[[#This Row],[Pay Item Description]]," ","%%",Table_Quantities[[#This Row],[5]]+ML+5-LEN(SUBSTITUTE(LEFT(Table_Quantities[[#This Row],[Pay Item Description]],(Table_Quantities[[#This Row],[5]]+ML+5))," ",""))))-1,LEN(Table_Quantities[[#This Row],[Pay Item Description]]))</f>
        <v>22</v>
      </c>
      <c r="AM200" s="195" t="str">
        <f>TRIM(MID(Table_Quantities[[#This Row],[Pay Item Description]],1,(Table_Quantities[[#This Row],[1]])))</f>
        <v>Aggregate</v>
      </c>
      <c r="AN200" s="195" t="str">
        <f>TRIM(MID(Table_Quantities[[#This Row],[Pay Item Description]],Table_Quantities[[#This Row],[1]]+1,(Table_Quantities[[#This Row],[2]]-Table_Quantities[[#This Row],[1]])))</f>
        <v>Base, 6 inch</v>
      </c>
      <c r="AO200" s="195" t="str">
        <f>TRIM(MID(Table_Quantities[[#This Row],[Pay Item Description]],Table_Quantities[[#This Row],[2]]+1,(Table_Quantities[[#This Row],[3]]-Table_Quantities[[#This Row],[2]])))</f>
        <v/>
      </c>
      <c r="AP200" s="195" t="str">
        <f>TRIM(MID(Table_Quantities[[#This Row],[Pay Item Description]],Table_Quantities[[#This Row],[3]]+1,(Table_Quantities[[#This Row],[4]]-Table_Quantities[[#This Row],[3]])))</f>
        <v/>
      </c>
      <c r="AQ200" s="195" t="str">
        <f>TRIM(MID(Table_Quantities[[#This Row],[Pay Item Description]],Table_Quantities[[#This Row],[4]]+1,(Table_Quantities[[#This Row],[5]]-Table_Quantities[[#This Row],[4]])))</f>
        <v/>
      </c>
      <c r="AR200" s="195" t="str">
        <f>TRIM(MID(Table_Quantities[[#This Row],[Pay Item Description]],Table_Quantities[[#This Row],[5]]+1,(Table_Quantities[[#This Row],[6]]-Table_Quantities[[#This Row],[5]])))</f>
        <v/>
      </c>
      <c r="AS200" s="195">
        <f>IF(ISBLANK(Table_Quantities[[#This Row],[Funding Code]]),"",INDEX(Table_Funding[#Data],MATCH(Table_Quantities[[#This Row],[Funding Code]],Table_Funding[Funding Code],0),MATCH("Bridge Number",Table_Funding[#Headers],0)))</f>
        <v>0</v>
      </c>
      <c r="AT200"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200" s="197"/>
      <c r="AV200" s="197"/>
      <c r="AW200" s="204"/>
      <c r="AX200" s="204"/>
      <c r="AY200" s="204"/>
    </row>
    <row r="201" spans="1:54" s="10" customFormat="1" hidden="1" x14ac:dyDescent="0.25">
      <c r="A201" s="245"/>
      <c r="B201" s="132" t="s">
        <v>7944</v>
      </c>
      <c r="C201" s="200" t="s">
        <v>14730</v>
      </c>
      <c r="D201" s="65"/>
      <c r="E201" s="66"/>
      <c r="F201" s="66"/>
      <c r="G201" s="65"/>
      <c r="H201" s="161" t="str">
        <f>IF(ISBLANK(Table_Quantities[[#This Row],[Pay Item]]),"",INDEX(Table_PayItems[],MATCH(Table_Quantities[[#This Row],[Pay Item]],Table_PayItems[Concentrated Name],0),ITEM_NO))</f>
        <v>3020016</v>
      </c>
      <c r="I201" s="201" t="s">
        <v>14680</v>
      </c>
      <c r="J201" s="254"/>
      <c r="K201" s="202">
        <v>4348</v>
      </c>
      <c r="L201" s="193" t="str">
        <f>IF(ISBLANK(Table_Quantities[[#This Row],[Pay Item]]),"",INDEX(Table_PayItems[#Data],MATCH(Table_Quantities[[#This Row],[Pay Item]],Table_PayItems[Concentrated Name],0),ITEM_UNITS))</f>
        <v>Syd</v>
      </c>
      <c r="M201" s="166"/>
      <c r="N201" s="194" t="str">
        <f>IF(AND(Table_Quantities[[#This Row],[Unit Price]]&gt;0,NOT(ISBLANK(Table_Quantities[[#This Row],[QuantityCalc]]))),Table_Quantities[[#This Row],[QuantityCalc]]*Table_Quantities[[#This Row],[Unit Price]],"")</f>
        <v/>
      </c>
      <c r="O201" s="194" t="str">
        <f>IF(OR(ISBLANK(Table_Quantities[[#This Row],[Funding Code]]),ISBLANK(Table_Quantities[[#This Row],[BreakdownID]])),"",Table_Quantities[[#This Row],[Funding Code]]&amp;" - "&amp;Table_Quantities[[#This Row],[BreakdownID]])</f>
        <v>123456 - 0001 - US23_CON_020</v>
      </c>
      <c r="P201" s="194">
        <v>197</v>
      </c>
      <c r="Q201" s="194" t="str">
        <f>IF(ISBLANK(Table_Quantities[[#This Row],[Funding Code]]),"","JN "&amp;INDEX(Table_Funding[#Data],MATCH(Table_Quantities[[#This Row],[Funding Code]],Table_Funding[Funding Code],0),2))</f>
        <v>JN 123456</v>
      </c>
      <c r="R201" s="195" t="str">
        <f>IF(ISBLANK(Table_Quantities[[#This Row],[Pay Item]]),"",INDEX(Table_PayItems[#Data],MATCH(Table_Quantities[[#This Row],[Pay Item]],Table_PayItems[Concentrated Name],0),ITEM_SSSP))</f>
        <v>902C</v>
      </c>
      <c r="S201" s="201"/>
      <c r="T201" s="200"/>
      <c r="U201" s="200"/>
      <c r="V201" s="193">
        <v>4348</v>
      </c>
      <c r="W201" s="195" t="str">
        <f>IF(ISBLANK(Table_Quantities[[#This Row],[Pay Item]]),"",INDEX(Table_PayItems[#Data],MATCH(Table_Quantities[[#This Row],[Pay Item]],Table_PayItems[Concentrated Name],0),ITEM_DESCRIPTION))</f>
        <v>Aggregate Base, 6 inch</v>
      </c>
      <c r="X201" s="195" t="str">
        <f>IF(Table_Quantities[[#This Row],[Supplementary Description]]="","",IF(LEN(Table_Quantities[[#This Row],[Supplementary Description]])&gt;40, LEFT(Table_Quantities[[#This Row],[Supplementary Description]],40), Table_Quantities[[#This Row],[Supplementary Description]]))</f>
        <v/>
      </c>
      <c r="Y201" s="200" t="str">
        <f>IF(LEN(Table_Quantities[[#This Row],[Supplementary Description]])&gt;40, RIGHT(Table_Quantities[[#This Row],[Supplementary Description]],LEN(Table_Quantities[[#This Row],[Supplementary Description]])-40), "")</f>
        <v/>
      </c>
      <c r="Z201" s="244"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US23_CON_020</v>
      </c>
      <c r="AA201"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201" s="195" t="str">
        <f>IF(MID(Table_Quantities[Item No.],4,1)="7",Table_Quantities[[#This Row],[Supplemental1]]&amp;Table_Quantities[[#This Row],[Supplemental2]],Table_Quantities[[#This Row],[Description]])</f>
        <v>Aggregate Base, 6 inch</v>
      </c>
      <c r="AC201"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29</v>
      </c>
      <c r="AD201" s="195" t="str">
        <f>IF(ISBLANK(Table_Quantities[[#This Row],[Funding Code]]),"",RIGHT(Table_Quantities[[#This Row],[Funding Code]],4))</f>
        <v>0001</v>
      </c>
      <c r="AE201" s="195" t="str">
        <f>IF(ISBLANK(Table_Quantities[[#This Row],[Funding Code]]),"","CAT "&amp;Table_Quantities[[#This Row],[Category]])</f>
        <v>CAT 0001</v>
      </c>
      <c r="AF201"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201" s="195">
        <f>IFERROR(FIND("%%",SUBSTITUTE(Table_Quantities[[#This Row],[Pay Item Description]]," ","%%",ML-LEN(SUBSTITUTE(LEFT(Table_Quantities[[#This Row],[Pay Item Description]],ML)," ","")))),LEN(Table_Quantities[[#This Row],[Pay Item Description]]))</f>
        <v>10</v>
      </c>
      <c r="AH201" s="195">
        <f>IFERROR(FIND("%%",SUBSTITUTE(Table_Quantities[[#This Row],[Pay Item Description]]," ","%%",Table_Quantities[[#This Row],[1]]+ML+1-LEN(SUBSTITUTE(LEFT(Table_Quantities[[#This Row],[Pay Item Description]],(Table_Quantities[[#This Row],[1]]+ML+1))," ",""))))-1,LEN(Table_Quantities[[#This Row],[Pay Item Description]]))</f>
        <v>22</v>
      </c>
      <c r="AI201" s="195">
        <f>IFERROR(FIND("%%",SUBSTITUTE(Table_Quantities[[#This Row],[Pay Item Description]]," ","%%",Table_Quantities[[#This Row],[2]]+ML+2-LEN(SUBSTITUTE(LEFT(Table_Quantities[[#This Row],[Pay Item Description]],(Table_Quantities[[#This Row],[2]]+ML+2))," ",""))))-1,LEN(Table_Quantities[[#This Row],[Pay Item Description]]))</f>
        <v>22</v>
      </c>
      <c r="AJ201" s="195">
        <f>IFERROR(FIND("%%",SUBSTITUTE(Table_Quantities[[#This Row],[Pay Item Description]]," ","%%",Table_Quantities[[#This Row],[3]]+ML+3-LEN(SUBSTITUTE(LEFT(Table_Quantities[[#This Row],[Pay Item Description]],(Table_Quantities[[#This Row],[3]]+ML+3))," ",""))))-1,LEN(Table_Quantities[[#This Row],[Pay Item Description]]))</f>
        <v>22</v>
      </c>
      <c r="AK201" s="195">
        <f>IFERROR(FIND("%%",SUBSTITUTE(Table_Quantities[[#This Row],[Pay Item Description]]," ","%%",Table_Quantities[[#This Row],[4]]+ML+4-LEN(SUBSTITUTE(LEFT(Table_Quantities[[#This Row],[Pay Item Description]],(Table_Quantities[[#This Row],[4]]+ML+4))," ",""))))-1,LEN(Table_Quantities[[#This Row],[Pay Item Description]]))</f>
        <v>22</v>
      </c>
      <c r="AL201" s="195">
        <f>IFERROR(FIND("%%",SUBSTITUTE(Table_Quantities[[#This Row],[Pay Item Description]]," ","%%",Table_Quantities[[#This Row],[5]]+ML+5-LEN(SUBSTITUTE(LEFT(Table_Quantities[[#This Row],[Pay Item Description]],(Table_Quantities[[#This Row],[5]]+ML+5))," ",""))))-1,LEN(Table_Quantities[[#This Row],[Pay Item Description]]))</f>
        <v>22</v>
      </c>
      <c r="AM201" s="195" t="str">
        <f>TRIM(MID(Table_Quantities[[#This Row],[Pay Item Description]],1,(Table_Quantities[[#This Row],[1]])))</f>
        <v>Aggregate</v>
      </c>
      <c r="AN201" s="195" t="str">
        <f>TRIM(MID(Table_Quantities[[#This Row],[Pay Item Description]],Table_Quantities[[#This Row],[1]]+1,(Table_Quantities[[#This Row],[2]]-Table_Quantities[[#This Row],[1]])))</f>
        <v>Base, 6 inch</v>
      </c>
      <c r="AO201" s="195" t="str">
        <f>TRIM(MID(Table_Quantities[[#This Row],[Pay Item Description]],Table_Quantities[[#This Row],[2]]+1,(Table_Quantities[[#This Row],[3]]-Table_Quantities[[#This Row],[2]])))</f>
        <v/>
      </c>
      <c r="AP201" s="195" t="str">
        <f>TRIM(MID(Table_Quantities[[#This Row],[Pay Item Description]],Table_Quantities[[#This Row],[3]]+1,(Table_Quantities[[#This Row],[4]]-Table_Quantities[[#This Row],[3]])))</f>
        <v/>
      </c>
      <c r="AQ201" s="195" t="str">
        <f>TRIM(MID(Table_Quantities[[#This Row],[Pay Item Description]],Table_Quantities[[#This Row],[4]]+1,(Table_Quantities[[#This Row],[5]]-Table_Quantities[[#This Row],[4]])))</f>
        <v/>
      </c>
      <c r="AR201" s="195" t="str">
        <f>TRIM(MID(Table_Quantities[[#This Row],[Pay Item Description]],Table_Quantities[[#This Row],[5]]+1,(Table_Quantities[[#This Row],[6]]-Table_Quantities[[#This Row],[5]])))</f>
        <v/>
      </c>
      <c r="AS201" s="195">
        <f>IF(ISBLANK(Table_Quantities[[#This Row],[Funding Code]]),"",INDEX(Table_Funding[#Data],MATCH(Table_Quantities[[#This Row],[Funding Code]],Table_Funding[Funding Code],0),MATCH("Bridge Number",Table_Funding[#Headers],0)))</f>
        <v>0</v>
      </c>
      <c r="AT201"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201" s="197"/>
      <c r="AV201" s="197"/>
      <c r="AW201" s="204"/>
      <c r="AX201" s="204"/>
      <c r="AY201" s="204"/>
    </row>
    <row r="202" spans="1:54" s="10" customFormat="1" x14ac:dyDescent="0.25">
      <c r="A202" s="245"/>
      <c r="B202" s="132" t="s">
        <v>7944</v>
      </c>
      <c r="C202" s="200" t="s">
        <v>14724</v>
      </c>
      <c r="D202" s="65"/>
      <c r="E202" s="66" t="s">
        <v>14640</v>
      </c>
      <c r="F202" s="66" t="s">
        <v>14666</v>
      </c>
      <c r="G202" s="65"/>
      <c r="H202" s="161" t="str">
        <f>IF(ISBLANK(Table_Quantities[[#This Row],[Pay Item]]),"",INDEX(Table_PayItems[],MATCH(Table_Quantities[[#This Row],[Pay Item]],Table_PayItems[Concentrated Name],0),ITEM_NO))</f>
        <v>3020016</v>
      </c>
      <c r="I202" s="201" t="s">
        <v>14680</v>
      </c>
      <c r="J202" s="254"/>
      <c r="K202" s="202">
        <v>54.56</v>
      </c>
      <c r="L202" s="193" t="str">
        <f>IF(ISBLANK(Table_Quantities[[#This Row],[Pay Item]]),"",INDEX(Table_PayItems[#Data],MATCH(Table_Quantities[[#This Row],[Pay Item]],Table_PayItems[Concentrated Name],0),ITEM_UNITS))</f>
        <v>Syd</v>
      </c>
      <c r="M202" s="166"/>
      <c r="N202" s="194" t="str">
        <f>IF(AND(Table_Quantities[[#This Row],[Unit Price]]&gt;0,NOT(ISBLANK(Table_Quantities[[#This Row],[QuantityCalc]]))),Table_Quantities[[#This Row],[QuantityCalc]]*Table_Quantities[[#This Row],[Unit Price]],"")</f>
        <v/>
      </c>
      <c r="O202" s="194" t="str">
        <f>IF(OR(ISBLANK(Table_Quantities[[#This Row],[Funding Code]]),ISBLANK(Table_Quantities[[#This Row],[BreakdownID]])),"",Table_Quantities[[#This Row],[Funding Code]]&amp;" - "&amp;Table_Quantities[[#This Row],[BreakdownID]])</f>
        <v>123456 - 0001 - 134</v>
      </c>
      <c r="P202" s="194">
        <v>198</v>
      </c>
      <c r="Q202" s="194" t="str">
        <f>IF(ISBLANK(Table_Quantities[[#This Row],[Funding Code]]),"","JN "&amp;INDEX(Table_Funding[#Data],MATCH(Table_Quantities[[#This Row],[Funding Code]],Table_Funding[Funding Code],0),2))</f>
        <v>JN 123456</v>
      </c>
      <c r="R202" s="195" t="str">
        <f>IF(ISBLANK(Table_Quantities[[#This Row],[Pay Item]]),"",INDEX(Table_PayItems[#Data],MATCH(Table_Quantities[[#This Row],[Pay Item]],Table_PayItems[Concentrated Name],0),ITEM_SSSP))</f>
        <v>902C</v>
      </c>
      <c r="S202" s="201"/>
      <c r="T202" s="200"/>
      <c r="U202" s="200"/>
      <c r="V202" s="193">
        <v>55</v>
      </c>
      <c r="W202" s="195" t="str">
        <f>IF(ISBLANK(Table_Quantities[[#This Row],[Pay Item]]),"",INDEX(Table_PayItems[#Data],MATCH(Table_Quantities[[#This Row],[Pay Item]],Table_PayItems[Concentrated Name],0),ITEM_DESCRIPTION))</f>
        <v>Aggregate Base, 6 inch</v>
      </c>
      <c r="X202" s="195" t="str">
        <f>IF(Table_Quantities[[#This Row],[Supplementary Description]]="","",IF(LEN(Table_Quantities[[#This Row],[Supplementary Description]])&gt;40, LEFT(Table_Quantities[[#This Row],[Supplementary Description]],40), Table_Quantities[[#This Row],[Supplementary Description]]))</f>
        <v/>
      </c>
      <c r="Y202" s="200" t="str">
        <f>IF(LEN(Table_Quantities[[#This Row],[Supplementary Description]])&gt;40, RIGHT(Table_Quantities[[#This Row],[Supplementary Description]],LEN(Table_Quantities[[#This Row],[Supplementary Description]])-40), "")</f>
        <v/>
      </c>
      <c r="Z202"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134</v>
      </c>
      <c r="AA202"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202" s="195" t="str">
        <f>IF(MID(Table_Quantities[Item No.],4,1)="7",Table_Quantities[[#This Row],[Supplemental1]]&amp;Table_Quantities[[#This Row],[Supplemental2]],Table_Quantities[[#This Row],[Description]])</f>
        <v>Aggregate Base, 6 inch</v>
      </c>
      <c r="AC202"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30</v>
      </c>
      <c r="AD202" s="195" t="str">
        <f>IF(ISBLANK(Table_Quantities[[#This Row],[Funding Code]]),"",RIGHT(Table_Quantities[[#This Row],[Funding Code]],4))</f>
        <v>0001</v>
      </c>
      <c r="AE202" s="195" t="str">
        <f>IF(ISBLANK(Table_Quantities[[#This Row],[Funding Code]]),"","CAT "&amp;Table_Quantities[[#This Row],[Category]])</f>
        <v>CAT 0001</v>
      </c>
      <c r="AF202"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202" s="195">
        <f>IFERROR(FIND("%%",SUBSTITUTE(Table_Quantities[[#This Row],[Pay Item Description]]," ","%%",ML-LEN(SUBSTITUTE(LEFT(Table_Quantities[[#This Row],[Pay Item Description]],ML)," ","")))),LEN(Table_Quantities[[#This Row],[Pay Item Description]]))</f>
        <v>10</v>
      </c>
      <c r="AH202" s="195">
        <f>IFERROR(FIND("%%",SUBSTITUTE(Table_Quantities[[#This Row],[Pay Item Description]]," ","%%",Table_Quantities[[#This Row],[1]]+ML+1-LEN(SUBSTITUTE(LEFT(Table_Quantities[[#This Row],[Pay Item Description]],(Table_Quantities[[#This Row],[1]]+ML+1))," ",""))))-1,LEN(Table_Quantities[[#This Row],[Pay Item Description]]))</f>
        <v>22</v>
      </c>
      <c r="AI202" s="195">
        <f>IFERROR(FIND("%%",SUBSTITUTE(Table_Quantities[[#This Row],[Pay Item Description]]," ","%%",Table_Quantities[[#This Row],[2]]+ML+2-LEN(SUBSTITUTE(LEFT(Table_Quantities[[#This Row],[Pay Item Description]],(Table_Quantities[[#This Row],[2]]+ML+2))," ",""))))-1,LEN(Table_Quantities[[#This Row],[Pay Item Description]]))</f>
        <v>22</v>
      </c>
      <c r="AJ202" s="195">
        <f>IFERROR(FIND("%%",SUBSTITUTE(Table_Quantities[[#This Row],[Pay Item Description]]," ","%%",Table_Quantities[[#This Row],[3]]+ML+3-LEN(SUBSTITUTE(LEFT(Table_Quantities[[#This Row],[Pay Item Description]],(Table_Quantities[[#This Row],[3]]+ML+3))," ",""))))-1,LEN(Table_Quantities[[#This Row],[Pay Item Description]]))</f>
        <v>22</v>
      </c>
      <c r="AK202" s="195">
        <f>IFERROR(FIND("%%",SUBSTITUTE(Table_Quantities[[#This Row],[Pay Item Description]]," ","%%",Table_Quantities[[#This Row],[4]]+ML+4-LEN(SUBSTITUTE(LEFT(Table_Quantities[[#This Row],[Pay Item Description]],(Table_Quantities[[#This Row],[4]]+ML+4))," ",""))))-1,LEN(Table_Quantities[[#This Row],[Pay Item Description]]))</f>
        <v>22</v>
      </c>
      <c r="AL202" s="195">
        <f>IFERROR(FIND("%%",SUBSTITUTE(Table_Quantities[[#This Row],[Pay Item Description]]," ","%%",Table_Quantities[[#This Row],[5]]+ML+5-LEN(SUBSTITUTE(LEFT(Table_Quantities[[#This Row],[Pay Item Description]],(Table_Quantities[[#This Row],[5]]+ML+5))," ",""))))-1,LEN(Table_Quantities[[#This Row],[Pay Item Description]]))</f>
        <v>22</v>
      </c>
      <c r="AM202" s="195" t="str">
        <f>TRIM(MID(Table_Quantities[[#This Row],[Pay Item Description]],1,(Table_Quantities[[#This Row],[1]])))</f>
        <v>Aggregate</v>
      </c>
      <c r="AN202" s="195" t="str">
        <f>TRIM(MID(Table_Quantities[[#This Row],[Pay Item Description]],Table_Quantities[[#This Row],[1]]+1,(Table_Quantities[[#This Row],[2]]-Table_Quantities[[#This Row],[1]])))</f>
        <v>Base, 6 inch</v>
      </c>
      <c r="AO202" s="195" t="str">
        <f>TRIM(MID(Table_Quantities[[#This Row],[Pay Item Description]],Table_Quantities[[#This Row],[2]]+1,(Table_Quantities[[#This Row],[3]]-Table_Quantities[[#This Row],[2]])))</f>
        <v/>
      </c>
      <c r="AP202" s="195" t="str">
        <f>TRIM(MID(Table_Quantities[[#This Row],[Pay Item Description]],Table_Quantities[[#This Row],[3]]+1,(Table_Quantities[[#This Row],[4]]-Table_Quantities[[#This Row],[3]])))</f>
        <v/>
      </c>
      <c r="AQ202" s="195" t="str">
        <f>TRIM(MID(Table_Quantities[[#This Row],[Pay Item Description]],Table_Quantities[[#This Row],[4]]+1,(Table_Quantities[[#This Row],[5]]-Table_Quantities[[#This Row],[4]])))</f>
        <v/>
      </c>
      <c r="AR202" s="195" t="str">
        <f>TRIM(MID(Table_Quantities[[#This Row],[Pay Item Description]],Table_Quantities[[#This Row],[5]]+1,(Table_Quantities[[#This Row],[6]]-Table_Quantities[[#This Row],[5]])))</f>
        <v/>
      </c>
      <c r="AS202" s="195">
        <f>IF(ISBLANK(Table_Quantities[[#This Row],[Funding Code]]),"",INDEX(Table_Funding[#Data],MATCH(Table_Quantities[[#This Row],[Funding Code]],Table_Funding[Funding Code],0),MATCH("Bridge Number",Table_Funding[#Headers],0)))</f>
        <v>0</v>
      </c>
      <c r="AT202"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202" s="197"/>
      <c r="AV202" s="197"/>
      <c r="AW202" s="204"/>
      <c r="AX202" s="204"/>
      <c r="AY202" s="204"/>
    </row>
    <row r="203" spans="1:54" s="10" customFormat="1" x14ac:dyDescent="0.25">
      <c r="A203" s="245"/>
      <c r="B203" s="132" t="s">
        <v>7944</v>
      </c>
      <c r="C203" s="200" t="s">
        <v>14724</v>
      </c>
      <c r="D203" s="65" t="s">
        <v>14692</v>
      </c>
      <c r="E203" s="66" t="s">
        <v>14640</v>
      </c>
      <c r="F203" s="66" t="s">
        <v>14666</v>
      </c>
      <c r="G203" s="65"/>
      <c r="H203" s="161" t="str">
        <f>IF(ISBLANK(Table_Quantities[[#This Row],[Pay Item]]),"",INDEX(Table_PayItems[],MATCH(Table_Quantities[[#This Row],[Pay Item]],Table_PayItems[Concentrated Name],0),ITEM_NO))</f>
        <v>8010005</v>
      </c>
      <c r="I203" s="201" t="s">
        <v>14698</v>
      </c>
      <c r="J203" s="254"/>
      <c r="K203" s="202">
        <v>48.89</v>
      </c>
      <c r="L203" s="193" t="str">
        <f>IF(ISBLANK(Table_Quantities[[#This Row],[Pay Item]]),"",INDEX(Table_PayItems[#Data],MATCH(Table_Quantities[[#This Row],[Pay Item]],Table_PayItems[Concentrated Name],0),ITEM_UNITS))</f>
        <v>Syd</v>
      </c>
      <c r="M203" s="166"/>
      <c r="N203" s="194" t="str">
        <f>IF(AND(Table_Quantities[[#This Row],[Unit Price]]&gt;0,NOT(ISBLANK(Table_Quantities[[#This Row],[QuantityCalc]]))),Table_Quantities[[#This Row],[QuantityCalc]]*Table_Quantities[[#This Row],[Unit Price]],"")</f>
        <v/>
      </c>
      <c r="O203" s="194" t="str">
        <f>IF(OR(ISBLANK(Table_Quantities[[#This Row],[Funding Code]]),ISBLANK(Table_Quantities[[#This Row],[BreakdownID]])),"",Table_Quantities[[#This Row],[Funding Code]]&amp;" - "&amp;Table_Quantities[[#This Row],[BreakdownID]])</f>
        <v>123456 - 0001 - 134</v>
      </c>
      <c r="P203" s="194">
        <v>199</v>
      </c>
      <c r="Q203" s="194" t="str">
        <f>IF(ISBLANK(Table_Quantities[[#This Row],[Funding Code]]),"","JN "&amp;INDEX(Table_Funding[#Data],MATCH(Table_Quantities[[#This Row],[Funding Code]],Table_Funding[Funding Code],0),2))</f>
        <v>JN 123456</v>
      </c>
      <c r="R203" s="195" t="str">
        <f>IF(ISBLANK(Table_Quantities[[#This Row],[Pay Item]]),"",INDEX(Table_PayItems[#Data],MATCH(Table_Quantities[[#This Row],[Pay Item]],Table_PayItems[Concentrated Name],0),ITEM_SSSP))</f>
        <v>602A, 604A or B</v>
      </c>
      <c r="S203" s="201"/>
      <c r="T203" s="200"/>
      <c r="U203" s="200"/>
      <c r="V203" s="193">
        <v>49</v>
      </c>
      <c r="W203" s="195" t="str">
        <f>IF(ISBLANK(Table_Quantities[[#This Row],[Pay Item]]),"",INDEX(Table_PayItems[#Data],MATCH(Table_Quantities[[#This Row],[Pay Item]],Table_PayItems[Concentrated Name],0),ITEM_DESCRIPTION))</f>
        <v>Driveway, Nonreinf Conc, 6 inch</v>
      </c>
      <c r="X203" s="195" t="str">
        <f>IF(Table_Quantities[[#This Row],[Supplementary Description]]="","",IF(LEN(Table_Quantities[[#This Row],[Supplementary Description]])&gt;40, LEFT(Table_Quantities[[#This Row],[Supplementary Description]],40), Table_Quantities[[#This Row],[Supplementary Description]]))</f>
        <v/>
      </c>
      <c r="Y203" s="200" t="str">
        <f>IF(LEN(Table_Quantities[[#This Row],[Supplementary Description]])&gt;40, RIGHT(Table_Quantities[[#This Row],[Supplementary Description]],LEN(Table_Quantities[[#This Row],[Supplementary Description]])-40), "")</f>
        <v/>
      </c>
      <c r="Z203"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134</v>
      </c>
      <c r="AA203"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90</v>
      </c>
      <c r="AB203" s="195" t="str">
        <f>IF(MID(Table_Quantities[Item No.],4,1)="7",Table_Quantities[[#This Row],[Supplemental1]]&amp;Table_Quantities[[#This Row],[Supplemental2]],Table_Quantities[[#This Row],[Description]])</f>
        <v>Driveway, Nonreinf Conc, 6 inch</v>
      </c>
      <c r="AC203"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v>
      </c>
      <c r="AD203" s="195" t="str">
        <f>IF(ISBLANK(Table_Quantities[[#This Row],[Funding Code]]),"",RIGHT(Table_Quantities[[#This Row],[Funding Code]],4))</f>
        <v>0001</v>
      </c>
      <c r="AE203" s="195" t="str">
        <f>IF(ISBLANK(Table_Quantities[[#This Row],[Funding Code]]),"","CAT "&amp;Table_Quantities[[#This Row],[Category]])</f>
        <v>CAT 0001</v>
      </c>
      <c r="AF203"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203" s="195">
        <f>IFERROR(FIND("%%",SUBSTITUTE(Table_Quantities[[#This Row],[Pay Item Description]]," ","%%",ML-LEN(SUBSTITUTE(LEFT(Table_Quantities[[#This Row],[Pay Item Description]],ML)," ","")))),LEN(Table_Quantities[[#This Row],[Pay Item Description]]))</f>
        <v>10</v>
      </c>
      <c r="AH203" s="195">
        <f>IFERROR(FIND("%%",SUBSTITUTE(Table_Quantities[[#This Row],[Pay Item Description]]," ","%%",Table_Quantities[[#This Row],[1]]+ML+1-LEN(SUBSTITUTE(LEFT(Table_Quantities[[#This Row],[Pay Item Description]],(Table_Quantities[[#This Row],[1]]+ML+1))," ",""))))-1,LEN(Table_Quantities[[#This Row],[Pay Item Description]]))</f>
        <v>24</v>
      </c>
      <c r="AI203" s="195">
        <f>IFERROR(FIND("%%",SUBSTITUTE(Table_Quantities[[#This Row],[Pay Item Description]]," ","%%",Table_Quantities[[#This Row],[2]]+ML+2-LEN(SUBSTITUTE(LEFT(Table_Quantities[[#This Row],[Pay Item Description]],(Table_Quantities[[#This Row],[2]]+ML+2))," ",""))))-1,LEN(Table_Quantities[[#This Row],[Pay Item Description]]))</f>
        <v>31</v>
      </c>
      <c r="AJ203" s="195">
        <f>IFERROR(FIND("%%",SUBSTITUTE(Table_Quantities[[#This Row],[Pay Item Description]]," ","%%",Table_Quantities[[#This Row],[3]]+ML+3-LEN(SUBSTITUTE(LEFT(Table_Quantities[[#This Row],[Pay Item Description]],(Table_Quantities[[#This Row],[3]]+ML+3))," ",""))))-1,LEN(Table_Quantities[[#This Row],[Pay Item Description]]))</f>
        <v>31</v>
      </c>
      <c r="AK203" s="195">
        <f>IFERROR(FIND("%%",SUBSTITUTE(Table_Quantities[[#This Row],[Pay Item Description]]," ","%%",Table_Quantities[[#This Row],[4]]+ML+4-LEN(SUBSTITUTE(LEFT(Table_Quantities[[#This Row],[Pay Item Description]],(Table_Quantities[[#This Row],[4]]+ML+4))," ",""))))-1,LEN(Table_Quantities[[#This Row],[Pay Item Description]]))</f>
        <v>31</v>
      </c>
      <c r="AL203" s="195">
        <f>IFERROR(FIND("%%",SUBSTITUTE(Table_Quantities[[#This Row],[Pay Item Description]]," ","%%",Table_Quantities[[#This Row],[5]]+ML+5-LEN(SUBSTITUTE(LEFT(Table_Quantities[[#This Row],[Pay Item Description]],(Table_Quantities[[#This Row],[5]]+ML+5))," ",""))))-1,LEN(Table_Quantities[[#This Row],[Pay Item Description]]))</f>
        <v>31</v>
      </c>
      <c r="AM203" s="195" t="str">
        <f>TRIM(MID(Table_Quantities[[#This Row],[Pay Item Description]],1,(Table_Quantities[[#This Row],[1]])))</f>
        <v>Driveway,</v>
      </c>
      <c r="AN203" s="195" t="str">
        <f>TRIM(MID(Table_Quantities[[#This Row],[Pay Item Description]],Table_Quantities[[#This Row],[1]]+1,(Table_Quantities[[#This Row],[2]]-Table_Quantities[[#This Row],[1]])))</f>
        <v>Nonreinf Conc,</v>
      </c>
      <c r="AO203" s="195" t="str">
        <f>TRIM(MID(Table_Quantities[[#This Row],[Pay Item Description]],Table_Quantities[[#This Row],[2]]+1,(Table_Quantities[[#This Row],[3]]-Table_Quantities[[#This Row],[2]])))</f>
        <v>6 inch</v>
      </c>
      <c r="AP203" s="195" t="str">
        <f>TRIM(MID(Table_Quantities[[#This Row],[Pay Item Description]],Table_Quantities[[#This Row],[3]]+1,(Table_Quantities[[#This Row],[4]]-Table_Quantities[[#This Row],[3]])))</f>
        <v/>
      </c>
      <c r="AQ203" s="195" t="str">
        <f>TRIM(MID(Table_Quantities[[#This Row],[Pay Item Description]],Table_Quantities[[#This Row],[4]]+1,(Table_Quantities[[#This Row],[5]]-Table_Quantities[[#This Row],[4]])))</f>
        <v/>
      </c>
      <c r="AR203" s="195" t="str">
        <f>TRIM(MID(Table_Quantities[[#This Row],[Pay Item Description]],Table_Quantities[[#This Row],[5]]+1,(Table_Quantities[[#This Row],[6]]-Table_Quantities[[#This Row],[5]])))</f>
        <v/>
      </c>
      <c r="AS203" s="195">
        <f>IF(ISBLANK(Table_Quantities[[#This Row],[Funding Code]]),"",INDEX(Table_Funding[#Data],MATCH(Table_Quantities[[#This Row],[Funding Code]],Table_Funding[Funding Code],0),MATCH("Bridge Number",Table_Funding[#Headers],0)))</f>
        <v>0</v>
      </c>
      <c r="AT203"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Driveway, Nonreinf Conc, 6 inch</v>
      </c>
      <c r="AU203" s="197"/>
      <c r="AV203" s="197"/>
      <c r="AW203" s="204"/>
      <c r="AX203" s="204"/>
      <c r="AY203" s="204"/>
    </row>
    <row r="204" spans="1:54" s="10" customFormat="1" hidden="1" x14ac:dyDescent="0.25">
      <c r="A204" s="245"/>
      <c r="B204" s="132" t="s">
        <v>7944</v>
      </c>
      <c r="C204" s="200" t="s">
        <v>14714</v>
      </c>
      <c r="D204" s="65" t="s">
        <v>14576</v>
      </c>
      <c r="E204" s="66" t="s">
        <v>14576</v>
      </c>
      <c r="F204" s="66" t="s">
        <v>14703</v>
      </c>
      <c r="G204" s="65"/>
      <c r="H204" s="161" t="str">
        <f>IF(ISBLANK(Table_Quantities[[#This Row],[Pay Item]]),"",INDEX(Table_PayItems[],MATCH(Table_Quantities[[#This Row],[Pay Item]],Table_PayItems[Concentrated Name],0),ITEM_NO))</f>
        <v>4010018</v>
      </c>
      <c r="I204" s="201" t="s">
        <v>14704</v>
      </c>
      <c r="J204" s="254"/>
      <c r="K204" s="202">
        <v>1</v>
      </c>
      <c r="L204" s="193" t="str">
        <f>IF(ISBLANK(Table_Quantities[[#This Row],[Pay Item]]),"",INDEX(Table_PayItems[#Data],MATCH(Table_Quantities[[#This Row],[Pay Item]],Table_PayItems[Concentrated Name],0),ITEM_UNITS))</f>
        <v>Ea</v>
      </c>
      <c r="M204" s="166"/>
      <c r="N204" s="194" t="str">
        <f>IF(AND(Table_Quantities[[#This Row],[Unit Price]]&gt;0,NOT(ISBLANK(Table_Quantities[[#This Row],[QuantityCalc]]))),Table_Quantities[[#This Row],[QuantityCalc]]*Table_Quantities[[#This Row],[Unit Price]],"")</f>
        <v/>
      </c>
      <c r="O204" s="194" t="str">
        <f>IF(OR(ISBLANK(Table_Quantities[[#This Row],[Funding Code]]),ISBLANK(Table_Quantities[[#This Row],[BreakdownID]])),"",Table_Quantities[[#This Row],[Funding Code]]&amp;" - "&amp;Table_Quantities[[#This Row],[BreakdownID]])</f>
        <v>123456 - 0001 - 80</v>
      </c>
      <c r="P204" s="194">
        <v>200</v>
      </c>
      <c r="Q204" s="194" t="str">
        <f>IF(ISBLANK(Table_Quantities[[#This Row],[Funding Code]]),"","JN "&amp;INDEX(Table_Funding[#Data],MATCH(Table_Quantities[[#This Row],[Funding Code]],Table_Funding[Funding Code],0),2))</f>
        <v>JN 123456</v>
      </c>
      <c r="R204" s="195" t="str">
        <f>IF(ISBLANK(Table_Quantities[[#This Row],[Pay Item]]),"",INDEX(Table_PayItems[#Data],MATCH(Table_Quantities[[#This Row],[Pay Item]],Table_PayItems[Concentrated Name],0),ITEM_SSSP))</f>
        <v>401B, C</v>
      </c>
      <c r="S204" s="201"/>
      <c r="T204" s="200"/>
      <c r="U204" s="200"/>
      <c r="V204" s="193">
        <v>1</v>
      </c>
      <c r="W204" s="195" t="str">
        <f>IF(ISBLANK(Table_Quantities[[#This Row],[Pay Item]]),"",INDEX(Table_PayItems[#Data],MATCH(Table_Quantities[[#This Row],[Pay Item]],Table_PayItems[Concentrated Name],0),ITEM_DESCRIPTION))</f>
        <v>Culv End Sect, 18 inch</v>
      </c>
      <c r="X204" s="195" t="str">
        <f>IF(Table_Quantities[[#This Row],[Supplementary Description]]="","",IF(LEN(Table_Quantities[[#This Row],[Supplementary Description]])&gt;40, LEFT(Table_Quantities[[#This Row],[Supplementary Description]],40), Table_Quantities[[#This Row],[Supplementary Description]]))</f>
        <v/>
      </c>
      <c r="Y204" s="200" t="str">
        <f>IF(LEN(Table_Quantities[[#This Row],[Supplementary Description]])&gt;40, RIGHT(Table_Quantities[[#This Row],[Supplementary Description]],LEN(Table_Quantities[[#This Row],[Supplementary Description]])-40), "")</f>
        <v/>
      </c>
      <c r="Z204"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204"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v>
      </c>
      <c r="AB204" s="195" t="str">
        <f>IF(MID(Table_Quantities[Item No.],4,1)="7",Table_Quantities[[#This Row],[Supplemental1]]&amp;Table_Quantities[[#This Row],[Supplemental2]],Table_Quantities[[#This Row],[Description]])</f>
        <v>Culv End Sect, 18 inch</v>
      </c>
      <c r="AC204"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1</v>
      </c>
      <c r="AD204" s="195" t="str">
        <f>IF(ISBLANK(Table_Quantities[[#This Row],[Funding Code]]),"",RIGHT(Table_Quantities[[#This Row],[Funding Code]],4))</f>
        <v>0001</v>
      </c>
      <c r="AE204" s="195" t="str">
        <f>IF(ISBLANK(Table_Quantities[[#This Row],[Funding Code]]),"","CAT "&amp;Table_Quantities[[#This Row],[Category]])</f>
        <v>CAT 0001</v>
      </c>
      <c r="AF204"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204" s="195">
        <f>IFERROR(FIND("%%",SUBSTITUTE(Table_Quantities[[#This Row],[Pay Item Description]]," ","%%",ML-LEN(SUBSTITUTE(LEFT(Table_Quantities[[#This Row],[Pay Item Description]],ML)," ","")))),LEN(Table_Quantities[[#This Row],[Pay Item Description]]))</f>
        <v>15</v>
      </c>
      <c r="AH204" s="195">
        <f>IFERROR(FIND("%%",SUBSTITUTE(Table_Quantities[[#This Row],[Pay Item Description]]," ","%%",Table_Quantities[[#This Row],[1]]+ML+1-LEN(SUBSTITUTE(LEFT(Table_Quantities[[#This Row],[Pay Item Description]],(Table_Quantities[[#This Row],[1]]+ML+1))," ",""))))-1,LEN(Table_Quantities[[#This Row],[Pay Item Description]]))</f>
        <v>22</v>
      </c>
      <c r="AI204" s="195">
        <f>IFERROR(FIND("%%",SUBSTITUTE(Table_Quantities[[#This Row],[Pay Item Description]]," ","%%",Table_Quantities[[#This Row],[2]]+ML+2-LEN(SUBSTITUTE(LEFT(Table_Quantities[[#This Row],[Pay Item Description]],(Table_Quantities[[#This Row],[2]]+ML+2))," ",""))))-1,LEN(Table_Quantities[[#This Row],[Pay Item Description]]))</f>
        <v>22</v>
      </c>
      <c r="AJ204" s="195">
        <f>IFERROR(FIND("%%",SUBSTITUTE(Table_Quantities[[#This Row],[Pay Item Description]]," ","%%",Table_Quantities[[#This Row],[3]]+ML+3-LEN(SUBSTITUTE(LEFT(Table_Quantities[[#This Row],[Pay Item Description]],(Table_Quantities[[#This Row],[3]]+ML+3))," ",""))))-1,LEN(Table_Quantities[[#This Row],[Pay Item Description]]))</f>
        <v>22</v>
      </c>
      <c r="AK204" s="195">
        <f>IFERROR(FIND("%%",SUBSTITUTE(Table_Quantities[[#This Row],[Pay Item Description]]," ","%%",Table_Quantities[[#This Row],[4]]+ML+4-LEN(SUBSTITUTE(LEFT(Table_Quantities[[#This Row],[Pay Item Description]],(Table_Quantities[[#This Row],[4]]+ML+4))," ",""))))-1,LEN(Table_Quantities[[#This Row],[Pay Item Description]]))</f>
        <v>22</v>
      </c>
      <c r="AL204" s="195">
        <f>IFERROR(FIND("%%",SUBSTITUTE(Table_Quantities[[#This Row],[Pay Item Description]]," ","%%",Table_Quantities[[#This Row],[5]]+ML+5-LEN(SUBSTITUTE(LEFT(Table_Quantities[[#This Row],[Pay Item Description]],(Table_Quantities[[#This Row],[5]]+ML+5))," ",""))))-1,LEN(Table_Quantities[[#This Row],[Pay Item Description]]))</f>
        <v>22</v>
      </c>
      <c r="AM204" s="195" t="str">
        <f>TRIM(MID(Table_Quantities[[#This Row],[Pay Item Description]],1,(Table_Quantities[[#This Row],[1]])))</f>
        <v>Culv End Sect,</v>
      </c>
      <c r="AN204" s="195" t="str">
        <f>TRIM(MID(Table_Quantities[[#This Row],[Pay Item Description]],Table_Quantities[[#This Row],[1]]+1,(Table_Quantities[[#This Row],[2]]-Table_Quantities[[#This Row],[1]])))</f>
        <v>18 inch</v>
      </c>
      <c r="AO204" s="195" t="str">
        <f>TRIM(MID(Table_Quantities[[#This Row],[Pay Item Description]],Table_Quantities[[#This Row],[2]]+1,(Table_Quantities[[#This Row],[3]]-Table_Quantities[[#This Row],[2]])))</f>
        <v/>
      </c>
      <c r="AP204" s="195" t="str">
        <f>TRIM(MID(Table_Quantities[[#This Row],[Pay Item Description]],Table_Quantities[[#This Row],[3]]+1,(Table_Quantities[[#This Row],[4]]-Table_Quantities[[#This Row],[3]])))</f>
        <v/>
      </c>
      <c r="AQ204" s="195" t="str">
        <f>TRIM(MID(Table_Quantities[[#This Row],[Pay Item Description]],Table_Quantities[[#This Row],[4]]+1,(Table_Quantities[[#This Row],[5]]-Table_Quantities[[#This Row],[4]])))</f>
        <v/>
      </c>
      <c r="AR204" s="195" t="str">
        <f>TRIM(MID(Table_Quantities[[#This Row],[Pay Item Description]],Table_Quantities[[#This Row],[5]]+1,(Table_Quantities[[#This Row],[6]]-Table_Quantities[[#This Row],[5]])))</f>
        <v/>
      </c>
      <c r="AS204" s="195">
        <f>IF(ISBLANK(Table_Quantities[[#This Row],[Funding Code]]),"",INDEX(Table_Funding[#Data],MATCH(Table_Quantities[[#This Row],[Funding Code]],Table_Funding[Funding Code],0),MATCH("Bridge Number",Table_Funding[#Headers],0)))</f>
        <v>0</v>
      </c>
      <c r="AT204"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Culv End Sect, 18 inch</v>
      </c>
      <c r="AU204" s="197"/>
      <c r="AV204" s="197"/>
      <c r="AW204" s="204"/>
      <c r="AX204" s="204"/>
      <c r="AY204" s="204"/>
    </row>
    <row r="205" spans="1:54" s="10" customFormat="1" hidden="1" x14ac:dyDescent="0.25">
      <c r="A205" s="245"/>
      <c r="B205" s="132" t="s">
        <v>7944</v>
      </c>
      <c r="C205" s="200" t="s">
        <v>14714</v>
      </c>
      <c r="D205" s="65" t="s">
        <v>14576</v>
      </c>
      <c r="E205" s="66" t="s">
        <v>14576</v>
      </c>
      <c r="F205" s="66" t="s">
        <v>14705</v>
      </c>
      <c r="G205" s="65"/>
      <c r="H205" s="161" t="str">
        <f>IF(ISBLANK(Table_Quantities[[#This Row],[Pay Item]]),"",INDEX(Table_PayItems[],MATCH(Table_Quantities[[#This Row],[Pay Item]],Table_PayItems[Concentrated Name],0),ITEM_NO))</f>
        <v>4010018</v>
      </c>
      <c r="I205" s="201" t="s">
        <v>14704</v>
      </c>
      <c r="J205" s="254"/>
      <c r="K205" s="202">
        <v>1</v>
      </c>
      <c r="L205" s="193" t="str">
        <f>IF(ISBLANK(Table_Quantities[[#This Row],[Pay Item]]),"",INDEX(Table_PayItems[#Data],MATCH(Table_Quantities[[#This Row],[Pay Item]],Table_PayItems[Concentrated Name],0),ITEM_UNITS))</f>
        <v>Ea</v>
      </c>
      <c r="M205" s="166"/>
      <c r="N205" s="194" t="str">
        <f>IF(AND(Table_Quantities[[#This Row],[Unit Price]]&gt;0,NOT(ISBLANK(Table_Quantities[[#This Row],[QuantityCalc]]))),Table_Quantities[[#This Row],[QuantityCalc]]*Table_Quantities[[#This Row],[Unit Price]],"")</f>
        <v/>
      </c>
      <c r="O205" s="194" t="str">
        <f>IF(OR(ISBLANK(Table_Quantities[[#This Row],[Funding Code]]),ISBLANK(Table_Quantities[[#This Row],[BreakdownID]])),"",Table_Quantities[[#This Row],[Funding Code]]&amp;" - "&amp;Table_Quantities[[#This Row],[BreakdownID]])</f>
        <v>123456 - 0001 - 80</v>
      </c>
      <c r="P205" s="194">
        <v>201</v>
      </c>
      <c r="Q205" s="194" t="str">
        <f>IF(ISBLANK(Table_Quantities[[#This Row],[Funding Code]]),"","JN "&amp;INDEX(Table_Funding[#Data],MATCH(Table_Quantities[[#This Row],[Funding Code]],Table_Funding[Funding Code],0),2))</f>
        <v>JN 123456</v>
      </c>
      <c r="R205" s="195" t="str">
        <f>IF(ISBLANK(Table_Quantities[[#This Row],[Pay Item]]),"",INDEX(Table_PayItems[#Data],MATCH(Table_Quantities[[#This Row],[Pay Item]],Table_PayItems[Concentrated Name],0),ITEM_SSSP))</f>
        <v>401B, C</v>
      </c>
      <c r="S205" s="201"/>
      <c r="T205" s="200"/>
      <c r="U205" s="200"/>
      <c r="V205" s="193">
        <v>1</v>
      </c>
      <c r="W205" s="195" t="str">
        <f>IF(ISBLANK(Table_Quantities[[#This Row],[Pay Item]]),"",INDEX(Table_PayItems[#Data],MATCH(Table_Quantities[[#This Row],[Pay Item]],Table_PayItems[Concentrated Name],0),ITEM_DESCRIPTION))</f>
        <v>Culv End Sect, 18 inch</v>
      </c>
      <c r="X205" s="195" t="str">
        <f>IF(Table_Quantities[[#This Row],[Supplementary Description]]="","",IF(LEN(Table_Quantities[[#This Row],[Supplementary Description]])&gt;40, LEFT(Table_Quantities[[#This Row],[Supplementary Description]],40), Table_Quantities[[#This Row],[Supplementary Description]]))</f>
        <v/>
      </c>
      <c r="Y205" s="200" t="str">
        <f>IF(LEN(Table_Quantities[[#This Row],[Supplementary Description]])&gt;40, RIGHT(Table_Quantities[[#This Row],[Supplementary Description]],LEN(Table_Quantities[[#This Row],[Supplementary Description]])-40), "")</f>
        <v/>
      </c>
      <c r="Z205"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80</v>
      </c>
      <c r="AA205"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2</v>
      </c>
      <c r="AB205" s="195" t="str">
        <f>IF(MID(Table_Quantities[Item No.],4,1)="7",Table_Quantities[[#This Row],[Supplemental1]]&amp;Table_Quantities[[#This Row],[Supplemental2]],Table_Quantities[[#This Row],[Description]])</f>
        <v>Culv End Sect, 18 inch</v>
      </c>
      <c r="AC205"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2</v>
      </c>
      <c r="AD205" s="195" t="str">
        <f>IF(ISBLANK(Table_Quantities[[#This Row],[Funding Code]]),"",RIGHT(Table_Quantities[[#This Row],[Funding Code]],4))</f>
        <v>0001</v>
      </c>
      <c r="AE205" s="195" t="str">
        <f>IF(ISBLANK(Table_Quantities[[#This Row],[Funding Code]]),"","CAT "&amp;Table_Quantities[[#This Row],[Category]])</f>
        <v>CAT 0001</v>
      </c>
      <c r="AF205"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205" s="195">
        <f>IFERROR(FIND("%%",SUBSTITUTE(Table_Quantities[[#This Row],[Pay Item Description]]," ","%%",ML-LEN(SUBSTITUTE(LEFT(Table_Quantities[[#This Row],[Pay Item Description]],ML)," ","")))),LEN(Table_Quantities[[#This Row],[Pay Item Description]]))</f>
        <v>15</v>
      </c>
      <c r="AH205" s="195">
        <f>IFERROR(FIND("%%",SUBSTITUTE(Table_Quantities[[#This Row],[Pay Item Description]]," ","%%",Table_Quantities[[#This Row],[1]]+ML+1-LEN(SUBSTITUTE(LEFT(Table_Quantities[[#This Row],[Pay Item Description]],(Table_Quantities[[#This Row],[1]]+ML+1))," ",""))))-1,LEN(Table_Quantities[[#This Row],[Pay Item Description]]))</f>
        <v>22</v>
      </c>
      <c r="AI205" s="195">
        <f>IFERROR(FIND("%%",SUBSTITUTE(Table_Quantities[[#This Row],[Pay Item Description]]," ","%%",Table_Quantities[[#This Row],[2]]+ML+2-LEN(SUBSTITUTE(LEFT(Table_Quantities[[#This Row],[Pay Item Description]],(Table_Quantities[[#This Row],[2]]+ML+2))," ",""))))-1,LEN(Table_Quantities[[#This Row],[Pay Item Description]]))</f>
        <v>22</v>
      </c>
      <c r="AJ205" s="195">
        <f>IFERROR(FIND("%%",SUBSTITUTE(Table_Quantities[[#This Row],[Pay Item Description]]," ","%%",Table_Quantities[[#This Row],[3]]+ML+3-LEN(SUBSTITUTE(LEFT(Table_Quantities[[#This Row],[Pay Item Description]],(Table_Quantities[[#This Row],[3]]+ML+3))," ",""))))-1,LEN(Table_Quantities[[#This Row],[Pay Item Description]]))</f>
        <v>22</v>
      </c>
      <c r="AK205" s="195">
        <f>IFERROR(FIND("%%",SUBSTITUTE(Table_Quantities[[#This Row],[Pay Item Description]]," ","%%",Table_Quantities[[#This Row],[4]]+ML+4-LEN(SUBSTITUTE(LEFT(Table_Quantities[[#This Row],[Pay Item Description]],(Table_Quantities[[#This Row],[4]]+ML+4))," ",""))))-1,LEN(Table_Quantities[[#This Row],[Pay Item Description]]))</f>
        <v>22</v>
      </c>
      <c r="AL205" s="195">
        <f>IFERROR(FIND("%%",SUBSTITUTE(Table_Quantities[[#This Row],[Pay Item Description]]," ","%%",Table_Quantities[[#This Row],[5]]+ML+5-LEN(SUBSTITUTE(LEFT(Table_Quantities[[#This Row],[Pay Item Description]],(Table_Quantities[[#This Row],[5]]+ML+5))," ",""))))-1,LEN(Table_Quantities[[#This Row],[Pay Item Description]]))</f>
        <v>22</v>
      </c>
      <c r="AM205" s="195" t="str">
        <f>TRIM(MID(Table_Quantities[[#This Row],[Pay Item Description]],1,(Table_Quantities[[#This Row],[1]])))</f>
        <v>Culv End Sect,</v>
      </c>
      <c r="AN205" s="195" t="str">
        <f>TRIM(MID(Table_Quantities[[#This Row],[Pay Item Description]],Table_Quantities[[#This Row],[1]]+1,(Table_Quantities[[#This Row],[2]]-Table_Quantities[[#This Row],[1]])))</f>
        <v>18 inch</v>
      </c>
      <c r="AO205" s="195" t="str">
        <f>TRIM(MID(Table_Quantities[[#This Row],[Pay Item Description]],Table_Quantities[[#This Row],[2]]+1,(Table_Quantities[[#This Row],[3]]-Table_Quantities[[#This Row],[2]])))</f>
        <v/>
      </c>
      <c r="AP205" s="195" t="str">
        <f>TRIM(MID(Table_Quantities[[#This Row],[Pay Item Description]],Table_Quantities[[#This Row],[3]]+1,(Table_Quantities[[#This Row],[4]]-Table_Quantities[[#This Row],[3]])))</f>
        <v/>
      </c>
      <c r="AQ205" s="195" t="str">
        <f>TRIM(MID(Table_Quantities[[#This Row],[Pay Item Description]],Table_Quantities[[#This Row],[4]]+1,(Table_Quantities[[#This Row],[5]]-Table_Quantities[[#This Row],[4]])))</f>
        <v/>
      </c>
      <c r="AR205" s="195" t="str">
        <f>TRIM(MID(Table_Quantities[[#This Row],[Pay Item Description]],Table_Quantities[[#This Row],[5]]+1,(Table_Quantities[[#This Row],[6]]-Table_Quantities[[#This Row],[5]])))</f>
        <v/>
      </c>
      <c r="AS205" s="195">
        <f>IF(ISBLANK(Table_Quantities[[#This Row],[Funding Code]]),"",INDEX(Table_Funding[#Data],MATCH(Table_Quantities[[#This Row],[Funding Code]],Table_Funding[Funding Code],0),MATCH("Bridge Number",Table_Funding[#Headers],0)))</f>
        <v>0</v>
      </c>
      <c r="AT205"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Culv End Sect, 18 inch</v>
      </c>
      <c r="AU205" s="197"/>
      <c r="AV205" s="197"/>
      <c r="AW205" s="204"/>
      <c r="AX205" s="204"/>
      <c r="AY205" s="204"/>
    </row>
    <row r="206" spans="1:54" s="10" customFormat="1" x14ac:dyDescent="0.25">
      <c r="A206" s="245"/>
      <c r="B206" s="132" t="s">
        <v>7944</v>
      </c>
      <c r="C206" s="200" t="s">
        <v>14724</v>
      </c>
      <c r="D206" s="65"/>
      <c r="E206" s="66" t="s">
        <v>14640</v>
      </c>
      <c r="F206" s="66" t="s">
        <v>14668</v>
      </c>
      <c r="G206" s="65"/>
      <c r="H206" s="161" t="str">
        <f>IF(ISBLANK(Table_Quantities[[#This Row],[Pay Item]]),"",INDEX(Table_PayItems[],MATCH(Table_Quantities[[#This Row],[Pay Item]],Table_PayItems[Concentrated Name],0),ITEM_NO))</f>
        <v>3020016</v>
      </c>
      <c r="I206" s="201" t="s">
        <v>14680</v>
      </c>
      <c r="J206" s="254"/>
      <c r="K206" s="202">
        <v>51.89</v>
      </c>
      <c r="L206" s="193" t="str">
        <f>IF(ISBLANK(Table_Quantities[[#This Row],[Pay Item]]),"",INDEX(Table_PayItems[#Data],MATCH(Table_Quantities[[#This Row],[Pay Item]],Table_PayItems[Concentrated Name],0),ITEM_UNITS))</f>
        <v>Syd</v>
      </c>
      <c r="M206" s="166"/>
      <c r="N206" s="194" t="str">
        <f>IF(AND(Table_Quantities[[#This Row],[Unit Price]]&gt;0,NOT(ISBLANK(Table_Quantities[[#This Row],[QuantityCalc]]))),Table_Quantities[[#This Row],[QuantityCalc]]*Table_Quantities[[#This Row],[Unit Price]],"")</f>
        <v/>
      </c>
      <c r="O206" s="194" t="str">
        <f>IF(OR(ISBLANK(Table_Quantities[[#This Row],[Funding Code]]),ISBLANK(Table_Quantities[[#This Row],[BreakdownID]])),"",Table_Quantities[[#This Row],[Funding Code]]&amp;" - "&amp;Table_Quantities[[#This Row],[BreakdownID]])</f>
        <v>123456 - 0001 - 134</v>
      </c>
      <c r="P206" s="194">
        <v>202</v>
      </c>
      <c r="Q206" s="194" t="str">
        <f>IF(ISBLANK(Table_Quantities[[#This Row],[Funding Code]]),"","JN "&amp;INDEX(Table_Funding[#Data],MATCH(Table_Quantities[[#This Row],[Funding Code]],Table_Funding[Funding Code],0),2))</f>
        <v>JN 123456</v>
      </c>
      <c r="R206" s="195" t="str">
        <f>IF(ISBLANK(Table_Quantities[[#This Row],[Pay Item]]),"",INDEX(Table_PayItems[#Data],MATCH(Table_Quantities[[#This Row],[Pay Item]],Table_PayItems[Concentrated Name],0),ITEM_SSSP))</f>
        <v>902C</v>
      </c>
      <c r="S206" s="201"/>
      <c r="T206" s="200"/>
      <c r="U206" s="200"/>
      <c r="V206" s="193">
        <v>52</v>
      </c>
      <c r="W206" s="195" t="str">
        <f>IF(ISBLANK(Table_Quantities[[#This Row],[Pay Item]]),"",INDEX(Table_PayItems[#Data],MATCH(Table_Quantities[[#This Row],[Pay Item]],Table_PayItems[Concentrated Name],0),ITEM_DESCRIPTION))</f>
        <v>Aggregate Base, 6 inch</v>
      </c>
      <c r="X206" s="195" t="str">
        <f>IF(Table_Quantities[[#This Row],[Supplementary Description]]="","",IF(LEN(Table_Quantities[[#This Row],[Supplementary Description]])&gt;40, LEFT(Table_Quantities[[#This Row],[Supplementary Description]],40), Table_Quantities[[#This Row],[Supplementary Description]]))</f>
        <v/>
      </c>
      <c r="Y206" s="200" t="str">
        <f>IF(LEN(Table_Quantities[[#This Row],[Supplementary Description]])&gt;40, RIGHT(Table_Quantities[[#This Row],[Supplementary Description]],LEN(Table_Quantities[[#This Row],[Supplementary Description]])-40), "")</f>
        <v/>
      </c>
      <c r="Z206" s="244">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134</v>
      </c>
      <c r="AA206"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137850</v>
      </c>
      <c r="AB206" s="195" t="str">
        <f>IF(MID(Table_Quantities[Item No.],4,1)="7",Table_Quantities[[#This Row],[Supplemental1]]&amp;Table_Quantities[[#This Row],[Supplemental2]],Table_Quantities[[#This Row],[Description]])</f>
        <v>Aggregate Base, 6 inch</v>
      </c>
      <c r="AC206"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31</v>
      </c>
      <c r="AD206" s="195" t="str">
        <f>IF(ISBLANK(Table_Quantities[[#This Row],[Funding Code]]),"",RIGHT(Table_Quantities[[#This Row],[Funding Code]],4))</f>
        <v>0001</v>
      </c>
      <c r="AE206" s="195" t="str">
        <f>IF(ISBLANK(Table_Quantities[[#This Row],[Funding Code]]),"","CAT "&amp;Table_Quantities[[#This Row],[Category]])</f>
        <v>CAT 0001</v>
      </c>
      <c r="AF206" s="196" t="b">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1</v>
      </c>
      <c r="AG206" s="195">
        <f>IFERROR(FIND("%%",SUBSTITUTE(Table_Quantities[[#This Row],[Pay Item Description]]," ","%%",ML-LEN(SUBSTITUTE(LEFT(Table_Quantities[[#This Row],[Pay Item Description]],ML)," ","")))),LEN(Table_Quantities[[#This Row],[Pay Item Description]]))</f>
        <v>10</v>
      </c>
      <c r="AH206" s="195">
        <f>IFERROR(FIND("%%",SUBSTITUTE(Table_Quantities[[#This Row],[Pay Item Description]]," ","%%",Table_Quantities[[#This Row],[1]]+ML+1-LEN(SUBSTITUTE(LEFT(Table_Quantities[[#This Row],[Pay Item Description]],(Table_Quantities[[#This Row],[1]]+ML+1))," ",""))))-1,LEN(Table_Quantities[[#This Row],[Pay Item Description]]))</f>
        <v>22</v>
      </c>
      <c r="AI206" s="195">
        <f>IFERROR(FIND("%%",SUBSTITUTE(Table_Quantities[[#This Row],[Pay Item Description]]," ","%%",Table_Quantities[[#This Row],[2]]+ML+2-LEN(SUBSTITUTE(LEFT(Table_Quantities[[#This Row],[Pay Item Description]],(Table_Quantities[[#This Row],[2]]+ML+2))," ",""))))-1,LEN(Table_Quantities[[#This Row],[Pay Item Description]]))</f>
        <v>22</v>
      </c>
      <c r="AJ206" s="195">
        <f>IFERROR(FIND("%%",SUBSTITUTE(Table_Quantities[[#This Row],[Pay Item Description]]," ","%%",Table_Quantities[[#This Row],[3]]+ML+3-LEN(SUBSTITUTE(LEFT(Table_Quantities[[#This Row],[Pay Item Description]],(Table_Quantities[[#This Row],[3]]+ML+3))," ",""))))-1,LEN(Table_Quantities[[#This Row],[Pay Item Description]]))</f>
        <v>22</v>
      </c>
      <c r="AK206" s="195">
        <f>IFERROR(FIND("%%",SUBSTITUTE(Table_Quantities[[#This Row],[Pay Item Description]]," ","%%",Table_Quantities[[#This Row],[4]]+ML+4-LEN(SUBSTITUTE(LEFT(Table_Quantities[[#This Row],[Pay Item Description]],(Table_Quantities[[#This Row],[4]]+ML+4))," ",""))))-1,LEN(Table_Quantities[[#This Row],[Pay Item Description]]))</f>
        <v>22</v>
      </c>
      <c r="AL206" s="195">
        <f>IFERROR(FIND("%%",SUBSTITUTE(Table_Quantities[[#This Row],[Pay Item Description]]," ","%%",Table_Quantities[[#This Row],[5]]+ML+5-LEN(SUBSTITUTE(LEFT(Table_Quantities[[#This Row],[Pay Item Description]],(Table_Quantities[[#This Row],[5]]+ML+5))," ",""))))-1,LEN(Table_Quantities[[#This Row],[Pay Item Description]]))</f>
        <v>22</v>
      </c>
      <c r="AM206" s="195" t="str">
        <f>TRIM(MID(Table_Quantities[[#This Row],[Pay Item Description]],1,(Table_Quantities[[#This Row],[1]])))</f>
        <v>Aggregate</v>
      </c>
      <c r="AN206" s="195" t="str">
        <f>TRIM(MID(Table_Quantities[[#This Row],[Pay Item Description]],Table_Quantities[[#This Row],[1]]+1,(Table_Quantities[[#This Row],[2]]-Table_Quantities[[#This Row],[1]])))</f>
        <v>Base, 6 inch</v>
      </c>
      <c r="AO206" s="195" t="str">
        <f>TRIM(MID(Table_Quantities[[#This Row],[Pay Item Description]],Table_Quantities[[#This Row],[2]]+1,(Table_Quantities[[#This Row],[3]]-Table_Quantities[[#This Row],[2]])))</f>
        <v/>
      </c>
      <c r="AP206" s="195" t="str">
        <f>TRIM(MID(Table_Quantities[[#This Row],[Pay Item Description]],Table_Quantities[[#This Row],[3]]+1,(Table_Quantities[[#This Row],[4]]-Table_Quantities[[#This Row],[3]])))</f>
        <v/>
      </c>
      <c r="AQ206" s="195" t="str">
        <f>TRIM(MID(Table_Quantities[[#This Row],[Pay Item Description]],Table_Quantities[[#This Row],[4]]+1,(Table_Quantities[[#This Row],[5]]-Table_Quantities[[#This Row],[4]])))</f>
        <v/>
      </c>
      <c r="AR206" s="195" t="str">
        <f>TRIM(MID(Table_Quantities[[#This Row],[Pay Item Description]],Table_Quantities[[#This Row],[5]]+1,(Table_Quantities[[#This Row],[6]]-Table_Quantities[[#This Row],[5]])))</f>
        <v/>
      </c>
      <c r="AS206" s="195">
        <f>IF(ISBLANK(Table_Quantities[[#This Row],[Funding Code]]),"",INDEX(Table_Funding[#Data],MATCH(Table_Quantities[[#This Row],[Funding Code]],Table_Funding[Funding Code],0),MATCH("Bridge Number",Table_Funding[#Headers],0)))</f>
        <v>0</v>
      </c>
      <c r="AT206"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Aggregate Base, 6 inch</v>
      </c>
      <c r="AU206" s="197"/>
      <c r="AV206" s="197"/>
      <c r="AW206" s="204"/>
      <c r="AX206" s="204"/>
      <c r="AY206" s="204"/>
    </row>
    <row r="207" spans="1:54" x14ac:dyDescent="0.25">
      <c r="B207" s="237"/>
      <c r="C207" s="200"/>
      <c r="D207" s="65"/>
      <c r="E207" s="66"/>
      <c r="F207" s="66"/>
      <c r="G207" s="65"/>
      <c r="H207" s="192" t="str">
        <f>IF(ISBLANK(Table_Quantities[[#This Row],[Pay Item]]),"",INDEX(Table_PayItems[],MATCH(Table_Quantities[[#This Row],[Pay Item]],Table_PayItems[Concentrated Name],0),ITEM_NO))</f>
        <v/>
      </c>
      <c r="I207" s="201"/>
      <c r="J207" s="66"/>
      <c r="K207" s="202"/>
      <c r="L207" s="193" t="str">
        <f>IF(ISBLANK(Table_Quantities[[#This Row],[Pay Item]]),"",INDEX(Table_PayItems[#Data],MATCH(Table_Quantities[[#This Row],[Pay Item]],Table_PayItems[Concentrated Name],0),ITEM_UNITS))</f>
        <v/>
      </c>
      <c r="M207" s="166"/>
      <c r="N207" s="194" t="str">
        <f>IF(AND(Table_Quantities[[#This Row],[Unit Price]]&gt;0,NOT(ISBLANK(Table_Quantities[[#This Row],[QuantityCalc]]))),Table_Quantities[[#This Row],[QuantityCalc]]*Table_Quantities[[#This Row],[Unit Price]],"")</f>
        <v/>
      </c>
      <c r="O207" s="194" t="str">
        <f>IF(OR(ISBLANK(Table_Quantities[[#This Row],[Funding Code]]),ISBLANK(Table_Quantities[[#This Row],[BreakdownID]])),"",Table_Quantities[[#This Row],[Funding Code]]&amp;" - "&amp;Table_Quantities[[#This Row],[BreakdownID]])</f>
        <v/>
      </c>
      <c r="P207" s="194">
        <v>203</v>
      </c>
      <c r="Q207" s="194" t="str">
        <f>IF(ISBLANK(Table_Quantities[[#This Row],[Funding Code]]),"","JN "&amp;INDEX(Table_Funding[#Data],MATCH(Table_Quantities[[#This Row],[Funding Code]],Table_Funding[Funding Code],0),2))</f>
        <v/>
      </c>
      <c r="R207" s="195" t="str">
        <f>IF(ISBLANK(Table_Quantities[[#This Row],[Pay Item]]),"",INDEX(Table_PayItems[#Data],MATCH(Table_Quantities[[#This Row],[Pay Item]],Table_PayItems[Concentrated Name],0),ITEM_SSSP))</f>
        <v/>
      </c>
      <c r="S207" s="201"/>
      <c r="T207" s="200"/>
      <c r="U207" s="200"/>
      <c r="V207" s="193">
        <v>0</v>
      </c>
      <c r="W207" s="195" t="str">
        <f>IF(ISBLANK(Table_Quantities[[#This Row],[Pay Item]]),"",INDEX(Table_PayItems[#Data],MATCH(Table_Quantities[[#This Row],[Pay Item]],Table_PayItems[Concentrated Name],0),ITEM_DESCRIPTION))</f>
        <v/>
      </c>
      <c r="X207" s="195" t="str">
        <f>IF(Table_Quantities[[#This Row],[Supplementary Description]]="","",IF(LEN(Table_Quantities[[#This Row],[Supplementary Description]])&gt;40, LEFT(Table_Quantities[[#This Row],[Supplementary Description]],40), Table_Quantities[[#This Row],[Supplementary Description]]))</f>
        <v/>
      </c>
      <c r="Y207" s="200" t="str">
        <f>IF(LEN(Table_Quantities[[#This Row],[Supplementary Description]])&gt;40, RIGHT(Table_Quantities[[#This Row],[Supplementary Description]],LEN(Table_Quantities[[#This Row],[Supplementary Description]])-40), "")</f>
        <v/>
      </c>
      <c r="Z207" s="200" t="str">
        <f>IF(Table_Quantities[[#This Row],[Location]]=0,IFERROR(IF(ISBLANK(Table_Quantities[[#This Row],[DGN Name]]),"",INDEX(Table_PlanSheets[#Data],MATCH(Table_Quantities[[#This Row],[DGN Name]],Table_PlanSheets[DGN Name],0),PLANSHEETS_SHEETNO)),Table_Quantities[[#This Row],[DGN Name]]),IFERROR(IF(ISBLANK(Table_Quantities[[#This Row],[DGN Name]]),Table_Quantities[[#This Row],[Location]],INDEX(Table_PlanSheets[#Data],MATCH(Table_Quantities[[#This Row],[DGN Name]],Table_PlanSheets[DGN Name],0),PLANSHEETS_SHEETNO)),Table_Quantities[[#This Row],[Location]]))</f>
        <v/>
      </c>
      <c r="AA207" s="195">
        <f>IF(ISBLANK(Table_Quantities[[#This Row],[Supplementary Description]])=TRUE, SUMIFS(Table_Quantities[QuantityCalc],Table_Quantities[Pay Item],Table_Quantities[[#This Row],[Pay Item]],Table_Quantities[Category],Table_Quantities[[#This Row],[Category]],Table_Quantities[Funding Code],Table_Quantities[[#This Row],[Funding Code]]),SUMIFS(Table_Quantities[QuantityCalc],Table_Quantities[Pay Item],Table_Quantities[[#This Row],[Pay Item]],Table_Quantities[Category],Table_Quantities[[#This Row],[Category]],Table_Quantities[Funding Code],Table_Quantities[[#This Row],[Funding Code]],Table_Quantities[Supplementary Description],Table_Quantities[[#This Row],[Supplementary Description]]))</f>
        <v>0</v>
      </c>
      <c r="AB207" s="195" t="str">
        <f>IF(MID(Table_Quantities[Item No.],4,1)="7",Table_Quantities[[#This Row],[Supplemental1]]&amp;Table_Quantities[[#This Row],[Supplemental2]],Table_Quantities[[#This Row],[Description]])</f>
        <v/>
      </c>
      <c r="AC207" s="195">
        <f ca="1">IF(ISBLANK(Table_Quantities[[#This Row],[Supplementary Description]])=TRUE,COUNTIFS(INDIRECT("$" &amp; SUBSTITUTE(ADDRESS(1,MATCH("Pay Item",Table_Quantities[#Headers],0)+1,4),"1","") &amp; "$5:" &amp; SUBSTITUTE(ADDRESS(1,MATCH("Pay Item",Table_Quantities[#Headers],0)+1,4),"1","") &amp;ROW(Table_Quantities[[#This Row],[Quantity_Rollup]])),Table_Quantities[[#This Row],[Pay Item]],INDIRECT("$" &amp; SUBSTITUTE(ADDRESS(1,MATCH("Funding Code",Table_Quantities[#Headers],0)+1,4),"1","") &amp; "$5:" &amp; SUBSTITUTE(ADDRESS(1,MATCH("Funding Code",Table_Quantities[#Headers],0)+1,4),"1","") &amp;ROW(Table_Quantities[[#This Row],[Quantity_Rollup]])),Table_Quantities[[#This Row],[Funding Code]]),COUNTIFS(INDIRECT("$" &amp; SUBSTITUTE(ADDRESS(1,MATCH("Pay Item",Table_Quantities[#Headers],0)+1,4),"1","") &amp; "$5:" &amp; SUBSTITUTE(ADDRESS(1,MATCH("Pay Item",Table_Quantities[#Headers],0)+1,4),"1","") &amp;ROW(Table_Quantities[[#This Row],[Quantity_Rollup]])),Table_Quantities[[#This Row],[Pay Item]],INDIRECT("$" &amp; SUBSTITUTE(ADDRESS(1,MATCH("Supplementary Description",Table_Quantities[#Headers],0)+1,4),"1","") &amp; "$5:" &amp; SUBSTITUTE(ADDRESS(1,MATCH("Supplementary Description",Table_Quantities[#Headers],0)+1,4),"1","") &amp;ROW(Table_Quantities[[#This Row],[Quantity_Rollup]])),Table_Quantities[[#This Row],[Supplementary Description]],INDIRECT("$" &amp; SUBSTITUTE(ADDRESS(1,MATCH("Funding Code",Table_Quantities[#Headers],0)+1,4),"1","") &amp; "$5:" &amp; SUBSTITUTE(ADDRESS(1,MATCH("Funding Code",Table_Quantities[#Headers],0)+1,4),"1","")&amp;ROW(Table_Quantities[[#This Row],[Quantity_Rollup]])),Table_Quantities[[#This Row],[Funding Code]]))</f>
        <v>0</v>
      </c>
      <c r="AD207" s="195" t="str">
        <f>IF(ISBLANK(Table_Quantities[[#This Row],[Funding Code]]),"",RIGHT(Table_Quantities[[#This Row],[Funding Code]],4))</f>
        <v/>
      </c>
      <c r="AE207" s="195" t="str">
        <f>IF(ISBLANK(Table_Quantities[[#This Row],[Funding Code]]),"","CAT "&amp;Table_Quantities[[#This Row],[Category]])</f>
        <v/>
      </c>
      <c r="AF207" s="196" t="e">
        <f>IF(AND(IF(OR(INDEX(Table_PayItems[#Data],MATCH(Table_Quantities[[#This Row],[Pay Item]],Table_PayItems[Concentrated Name],0),5)="Yes",RIGHT(LEFT(Table_Quantities[[#This Row],[Item No.]],4),1)="7")=TRUE,FALSE,TRUE)=FALSE,Table_Quantities[[#This Row],[Supplementary Description]]=""),FALSE,IF(ISNUMBER(MATCH(Table_Quantities[[#This Row],[Supplementary Description]],Table_PayItems[Description],0)),"EXISTS",TRUE))</f>
        <v>#N/A</v>
      </c>
      <c r="AG207" s="195">
        <f>IFERROR(FIND("%%",SUBSTITUTE(Table_Quantities[[#This Row],[Pay Item Description]]," ","%%",ML-LEN(SUBSTITUTE(LEFT(Table_Quantities[[#This Row],[Pay Item Description]],ML)," ","")))),LEN(Table_Quantities[[#This Row],[Pay Item Description]]))</f>
        <v>0</v>
      </c>
      <c r="AH207" s="195">
        <f>IFERROR(FIND("%%",SUBSTITUTE(Table_Quantities[[#This Row],[Pay Item Description]]," ","%%",Table_Quantities[[#This Row],[1]]+ML+1-LEN(SUBSTITUTE(LEFT(Table_Quantities[[#This Row],[Pay Item Description]],(Table_Quantities[[#This Row],[1]]+ML+1))," ",""))))-1,LEN(Table_Quantities[[#This Row],[Pay Item Description]]))</f>
        <v>0</v>
      </c>
      <c r="AI207" s="195">
        <f>IFERROR(FIND("%%",SUBSTITUTE(Table_Quantities[[#This Row],[Pay Item Description]]," ","%%",Table_Quantities[[#This Row],[2]]+ML+2-LEN(SUBSTITUTE(LEFT(Table_Quantities[[#This Row],[Pay Item Description]],(Table_Quantities[[#This Row],[2]]+ML+2))," ",""))))-1,LEN(Table_Quantities[[#This Row],[Pay Item Description]]))</f>
        <v>0</v>
      </c>
      <c r="AJ207" s="195">
        <f>IFERROR(FIND("%%",SUBSTITUTE(Table_Quantities[[#This Row],[Pay Item Description]]," ","%%",Table_Quantities[[#This Row],[3]]+ML+3-LEN(SUBSTITUTE(LEFT(Table_Quantities[[#This Row],[Pay Item Description]],(Table_Quantities[[#This Row],[3]]+ML+3))," ",""))))-1,LEN(Table_Quantities[[#This Row],[Pay Item Description]]))</f>
        <v>0</v>
      </c>
      <c r="AK207" s="195">
        <f>IFERROR(FIND("%%",SUBSTITUTE(Table_Quantities[[#This Row],[Pay Item Description]]," ","%%",Table_Quantities[[#This Row],[4]]+ML+4-LEN(SUBSTITUTE(LEFT(Table_Quantities[[#This Row],[Pay Item Description]],(Table_Quantities[[#This Row],[4]]+ML+4))," ",""))))-1,LEN(Table_Quantities[[#This Row],[Pay Item Description]]))</f>
        <v>0</v>
      </c>
      <c r="AL207" s="195">
        <f>IFERROR(FIND("%%",SUBSTITUTE(Table_Quantities[[#This Row],[Pay Item Description]]," ","%%",Table_Quantities[[#This Row],[5]]+ML+5-LEN(SUBSTITUTE(LEFT(Table_Quantities[[#This Row],[Pay Item Description]],(Table_Quantities[[#This Row],[5]]+ML+5))," ",""))))-1,LEN(Table_Quantities[[#This Row],[Pay Item Description]]))</f>
        <v>0</v>
      </c>
      <c r="AM207" s="195" t="str">
        <f>TRIM(MID(Table_Quantities[[#This Row],[Pay Item Description]],1,(Table_Quantities[[#This Row],[1]])))</f>
        <v/>
      </c>
      <c r="AN207" s="195" t="str">
        <f>TRIM(MID(Table_Quantities[[#This Row],[Pay Item Description]],Table_Quantities[[#This Row],[1]]+1,(Table_Quantities[[#This Row],[2]]-Table_Quantities[[#This Row],[1]])))</f>
        <v/>
      </c>
      <c r="AO207" s="195" t="str">
        <f>TRIM(MID(Table_Quantities[[#This Row],[Pay Item Description]],Table_Quantities[[#This Row],[2]]+1,(Table_Quantities[[#This Row],[3]]-Table_Quantities[[#This Row],[2]])))</f>
        <v/>
      </c>
      <c r="AP207" s="195" t="str">
        <f>TRIM(MID(Table_Quantities[[#This Row],[Pay Item Description]],Table_Quantities[[#This Row],[3]]+1,(Table_Quantities[[#This Row],[4]]-Table_Quantities[[#This Row],[3]])))</f>
        <v/>
      </c>
      <c r="AQ207" s="195" t="str">
        <f>TRIM(MID(Table_Quantities[[#This Row],[Pay Item Description]],Table_Quantities[[#This Row],[4]]+1,(Table_Quantities[[#This Row],[5]]-Table_Quantities[[#This Row],[4]])))</f>
        <v/>
      </c>
      <c r="AR207" s="195" t="str">
        <f>TRIM(MID(Table_Quantities[[#This Row],[Pay Item Description]],Table_Quantities[[#This Row],[5]]+1,(Table_Quantities[[#This Row],[6]]-Table_Quantities[[#This Row],[5]])))</f>
        <v/>
      </c>
      <c r="AS207" s="195" t="str">
        <f>IF(ISBLANK(Table_Quantities[[#This Row],[Funding Code]]),"",INDEX(Table_Funding[#Data],MATCH(Table_Quantities[[#This Row],[Funding Code]],Table_Funding[Funding Code],0),MATCH("Bridge Number",Table_Funding[#Headers],0)))</f>
        <v/>
      </c>
      <c r="AT207" s="195" t="str">
        <f>IF(IFERROR(FIND(".",Table_Quantities[[#This Row],[Category]]/2),0)&gt;0,Table_Quantities[[#This Row],[Pay Item Description]],IF(MID(Table_Quantities[Item No.],4,1)="7",Table_Quantities[[#This Row],[Pay Item Description]],IF((Table_Quantities[[#This Row],[Supplemental1]])="",Table_Quantities[[#This Row],[Pay Item Description]],Table_Quantities[[#This Row],[Pay Item Description]]&amp;" "&amp;Table_Quantities[[#This Row],[Supplemental1]]&amp;Table_Quantities[[#This Row],[Supplemental2]])))</f>
        <v/>
      </c>
      <c r="AV207"/>
      <c r="AW207"/>
      <c r="AX207"/>
      <c r="AY207"/>
      <c r="AZ207"/>
      <c r="BA207"/>
      <c r="BB207"/>
    </row>
    <row r="208" spans="1:54" x14ac:dyDescent="0.25">
      <c r="B208" s="237"/>
      <c r="C208" s="200"/>
      <c r="D208" s="65"/>
      <c r="E208" s="66"/>
      <c r="F208" s="66"/>
      <c r="G208" s="65"/>
      <c r="H208" s="238"/>
      <c r="I208" s="201"/>
      <c r="J208" s="66"/>
      <c r="K208" s="202"/>
      <c r="L208" s="239"/>
      <c r="M208" s="198"/>
      <c r="N208" s="240"/>
      <c r="O208" s="240"/>
      <c r="P208" s="240"/>
      <c r="Q208" s="240"/>
      <c r="R208" s="203"/>
      <c r="S208" s="201"/>
      <c r="T208" s="200"/>
      <c r="U208" s="200"/>
      <c r="V208" s="239"/>
      <c r="W208" s="203"/>
      <c r="X208" s="203"/>
      <c r="Y208" s="203"/>
      <c r="Z208" s="200"/>
      <c r="AA208" s="203"/>
      <c r="AB208" s="203"/>
      <c r="AC208" s="203"/>
      <c r="AD208" s="203"/>
      <c r="AE208" s="203"/>
      <c r="AF208" s="203"/>
      <c r="AG208" s="203"/>
      <c r="AH208" s="203"/>
      <c r="AI208" s="203"/>
      <c r="AJ208" s="203"/>
      <c r="AK208" s="203"/>
      <c r="AL208" s="203"/>
      <c r="AM208" s="203"/>
      <c r="AN208" s="203"/>
      <c r="AO208" s="203"/>
      <c r="AP208" s="203"/>
      <c r="AQ208" s="203"/>
      <c r="AR208" s="203"/>
      <c r="AS208" s="203"/>
      <c r="AT208" s="203"/>
      <c r="AV208"/>
      <c r="AW208"/>
      <c r="AX208"/>
      <c r="AY208"/>
      <c r="AZ208"/>
      <c r="BA208"/>
      <c r="BB208"/>
    </row>
    <row r="209" spans="2:54" ht="38.25" customHeight="1" x14ac:dyDescent="0.25">
      <c r="B209" s="173" t="s">
        <v>7962</v>
      </c>
      <c r="C209" s="174" t="s">
        <v>7964</v>
      </c>
      <c r="D209" s="175" t="s">
        <v>7965</v>
      </c>
      <c r="E209" s="175" t="s">
        <v>7965</v>
      </c>
      <c r="F209" s="175" t="s">
        <v>7965</v>
      </c>
      <c r="I209" s="173" t="s">
        <v>7962</v>
      </c>
      <c r="J209" s="173" t="s">
        <v>7963</v>
      </c>
      <c r="K209" s="173" t="s">
        <v>7962</v>
      </c>
      <c r="AV209"/>
      <c r="AW209"/>
      <c r="AX209"/>
      <c r="AY209"/>
      <c r="AZ209"/>
      <c r="BA209"/>
      <c r="BB209"/>
    </row>
    <row r="210" spans="2:54" x14ac:dyDescent="0.25">
      <c r="AV210"/>
      <c r="AW210"/>
      <c r="AX210"/>
      <c r="AY210"/>
      <c r="AZ210"/>
      <c r="BA210"/>
      <c r="BB210"/>
    </row>
    <row r="211" spans="2:54" x14ac:dyDescent="0.25">
      <c r="B211" s="170"/>
      <c r="C211" s="171" t="s">
        <v>14554</v>
      </c>
      <c r="AV211"/>
      <c r="AW211"/>
      <c r="AX211"/>
      <c r="AY211"/>
      <c r="AZ211"/>
      <c r="BA211"/>
      <c r="BB211"/>
    </row>
    <row r="212" spans="2:54" x14ac:dyDescent="0.25">
      <c r="B212" s="182"/>
      <c r="C212" s="171" t="s">
        <v>14553</v>
      </c>
      <c r="AV212"/>
      <c r="AW212"/>
      <c r="AX212"/>
      <c r="AY212"/>
      <c r="AZ212"/>
      <c r="BA212"/>
      <c r="BB212"/>
    </row>
    <row r="213" spans="2:54" x14ac:dyDescent="0.25">
      <c r="B213" s="246"/>
      <c r="C213" s="3" t="s">
        <v>14707</v>
      </c>
      <c r="AV213"/>
      <c r="AW213"/>
      <c r="AX213"/>
      <c r="AY213"/>
      <c r="AZ213"/>
      <c r="BA213"/>
      <c r="BB213"/>
    </row>
    <row r="214" spans="2:54" x14ac:dyDescent="0.25">
      <c r="B214" s="248"/>
      <c r="C214" s="3" t="s">
        <v>14708</v>
      </c>
      <c r="AV214"/>
      <c r="AW214"/>
      <c r="AX214"/>
      <c r="AY214"/>
      <c r="AZ214"/>
      <c r="BA214"/>
      <c r="BB214"/>
    </row>
    <row r="215" spans="2:54" x14ac:dyDescent="0.25">
      <c r="B215" s="250"/>
      <c r="C215" s="3" t="s">
        <v>14709</v>
      </c>
      <c r="AV215"/>
      <c r="AW215"/>
      <c r="AX215"/>
      <c r="AY215"/>
      <c r="AZ215"/>
      <c r="BA215"/>
      <c r="BB215"/>
    </row>
    <row r="216" spans="2:54" x14ac:dyDescent="0.25">
      <c r="AV216"/>
      <c r="AW216"/>
      <c r="AX216"/>
      <c r="AY216"/>
      <c r="AZ216"/>
      <c r="BA216"/>
      <c r="BB216"/>
    </row>
    <row r="217" spans="2:54" x14ac:dyDescent="0.25">
      <c r="AV217"/>
      <c r="AW217"/>
      <c r="AX217"/>
      <c r="AY217"/>
      <c r="AZ217"/>
      <c r="BA217"/>
      <c r="BB217"/>
    </row>
    <row r="218" spans="2:54" x14ac:dyDescent="0.25">
      <c r="AV218"/>
      <c r="AW218"/>
      <c r="AX218"/>
      <c r="AY218"/>
      <c r="AZ218"/>
      <c r="BA218"/>
      <c r="BB218"/>
    </row>
    <row r="219" spans="2:54" x14ac:dyDescent="0.25">
      <c r="AV219"/>
      <c r="AW219"/>
      <c r="AX219"/>
      <c r="AY219"/>
      <c r="AZ219"/>
      <c r="BA219"/>
      <c r="BB219"/>
    </row>
    <row r="220" spans="2:54" x14ac:dyDescent="0.25">
      <c r="AV220"/>
      <c r="AW220"/>
      <c r="AX220"/>
      <c r="AY220"/>
      <c r="AZ220"/>
      <c r="BA220"/>
      <c r="BB220"/>
    </row>
    <row r="221" spans="2:54" x14ac:dyDescent="0.25">
      <c r="AV221"/>
      <c r="AW221"/>
      <c r="AX221"/>
      <c r="AY221"/>
      <c r="AZ221"/>
      <c r="BA221"/>
      <c r="BB221"/>
    </row>
    <row r="222" spans="2:54" x14ac:dyDescent="0.25">
      <c r="AV222"/>
      <c r="AW222"/>
      <c r="AX222"/>
      <c r="AY222"/>
      <c r="AZ222"/>
      <c r="BA222"/>
      <c r="BB222"/>
    </row>
    <row r="223" spans="2:54" x14ac:dyDescent="0.25">
      <c r="AV223"/>
      <c r="AW223"/>
      <c r="AX223"/>
      <c r="AY223"/>
      <c r="AZ223"/>
      <c r="BA223"/>
      <c r="BB223"/>
    </row>
    <row r="224" spans="2:54" x14ac:dyDescent="0.25">
      <c r="AV224"/>
      <c r="AW224"/>
      <c r="AX224"/>
      <c r="AY224"/>
      <c r="AZ224"/>
      <c r="BA224"/>
      <c r="BB224"/>
    </row>
    <row r="225" spans="48:54" x14ac:dyDescent="0.25">
      <c r="AV225"/>
      <c r="AW225"/>
      <c r="AX225"/>
      <c r="AY225"/>
      <c r="AZ225"/>
      <c r="BA225"/>
      <c r="BB225"/>
    </row>
    <row r="226" spans="48:54" x14ac:dyDescent="0.25">
      <c r="AV226"/>
      <c r="AW226"/>
      <c r="AX226"/>
      <c r="AY226"/>
      <c r="AZ226"/>
      <c r="BA226"/>
      <c r="BB226"/>
    </row>
    <row r="227" spans="48:54" x14ac:dyDescent="0.25">
      <c r="AV227"/>
      <c r="AW227"/>
      <c r="AX227"/>
      <c r="AY227"/>
      <c r="AZ227"/>
      <c r="BA227"/>
      <c r="BB227"/>
    </row>
    <row r="228" spans="48:54" x14ac:dyDescent="0.25">
      <c r="AV228"/>
      <c r="AW228"/>
      <c r="AX228"/>
      <c r="AY228"/>
      <c r="AZ228"/>
      <c r="BA228"/>
      <c r="BB228"/>
    </row>
    <row r="229" spans="48:54" x14ac:dyDescent="0.25">
      <c r="AV229"/>
      <c r="AW229"/>
      <c r="AX229"/>
      <c r="AY229"/>
      <c r="AZ229"/>
      <c r="BA229"/>
      <c r="BB229"/>
    </row>
    <row r="230" spans="48:54" x14ac:dyDescent="0.25">
      <c r="AV230"/>
      <c r="AW230"/>
      <c r="AX230"/>
      <c r="AY230"/>
      <c r="AZ230"/>
      <c r="BA230"/>
      <c r="BB230"/>
    </row>
    <row r="231" spans="48:54" x14ac:dyDescent="0.25">
      <c r="AV231"/>
      <c r="AW231"/>
      <c r="AX231"/>
      <c r="AY231"/>
      <c r="AZ231"/>
      <c r="BA231"/>
      <c r="BB231"/>
    </row>
    <row r="232" spans="48:54" x14ac:dyDescent="0.25">
      <c r="AV232"/>
      <c r="AW232"/>
      <c r="AX232"/>
      <c r="AY232"/>
      <c r="AZ232"/>
      <c r="BA232"/>
      <c r="BB232"/>
    </row>
    <row r="233" spans="48:54" x14ac:dyDescent="0.25">
      <c r="AV233"/>
      <c r="AW233"/>
      <c r="AX233"/>
      <c r="AY233"/>
      <c r="AZ233"/>
      <c r="BA233"/>
      <c r="BB233"/>
    </row>
    <row r="234" spans="48:54" x14ac:dyDescent="0.25">
      <c r="AV234"/>
      <c r="AW234"/>
      <c r="AX234"/>
      <c r="AY234"/>
      <c r="AZ234"/>
      <c r="BA234"/>
      <c r="BB234"/>
    </row>
    <row r="235" spans="48:54" x14ac:dyDescent="0.25">
      <c r="AV235"/>
      <c r="AW235"/>
      <c r="AX235"/>
      <c r="AY235"/>
      <c r="AZ235"/>
      <c r="BA235"/>
      <c r="BB235"/>
    </row>
    <row r="236" spans="48:54" x14ac:dyDescent="0.25">
      <c r="AV236"/>
      <c r="AW236"/>
      <c r="AX236"/>
      <c r="AY236"/>
      <c r="AZ236"/>
      <c r="BA236"/>
      <c r="BB236"/>
    </row>
    <row r="237" spans="48:54" x14ac:dyDescent="0.25">
      <c r="AV237"/>
      <c r="AW237"/>
      <c r="AX237"/>
      <c r="AY237"/>
      <c r="AZ237"/>
      <c r="BA237"/>
      <c r="BB237"/>
    </row>
    <row r="238" spans="48:54" x14ac:dyDescent="0.25">
      <c r="AV238"/>
      <c r="AW238"/>
      <c r="AX238"/>
      <c r="AY238"/>
      <c r="AZ238"/>
      <c r="BA238"/>
      <c r="BB238"/>
    </row>
    <row r="239" spans="48:54" x14ac:dyDescent="0.25">
      <c r="AV239"/>
      <c r="AW239"/>
      <c r="AX239"/>
      <c r="AY239"/>
      <c r="AZ239"/>
      <c r="BA239"/>
      <c r="BB239"/>
    </row>
    <row r="240" spans="48:54" x14ac:dyDescent="0.25">
      <c r="AV240"/>
      <c r="AW240"/>
      <c r="AX240"/>
      <c r="AY240"/>
      <c r="AZ240"/>
      <c r="BA240"/>
      <c r="BB240"/>
    </row>
    <row r="241" spans="48:54" x14ac:dyDescent="0.25">
      <c r="AV241"/>
      <c r="AW241"/>
      <c r="AX241"/>
      <c r="AY241"/>
      <c r="AZ241"/>
      <c r="BA241"/>
      <c r="BB241"/>
    </row>
    <row r="242" spans="48:54" x14ac:dyDescent="0.25">
      <c r="AV242"/>
      <c r="AW242"/>
      <c r="AX242"/>
      <c r="AY242"/>
      <c r="AZ242"/>
      <c r="BA242"/>
      <c r="BB242"/>
    </row>
    <row r="243" spans="48:54" x14ac:dyDescent="0.25">
      <c r="AV243"/>
      <c r="AW243"/>
      <c r="AX243"/>
      <c r="AY243"/>
      <c r="AZ243"/>
      <c r="BA243"/>
      <c r="BB243"/>
    </row>
    <row r="244" spans="48:54" x14ac:dyDescent="0.25">
      <c r="AV244"/>
      <c r="AW244"/>
      <c r="AX244"/>
      <c r="AY244"/>
      <c r="AZ244"/>
      <c r="BA244"/>
      <c r="BB244"/>
    </row>
    <row r="245" spans="48:54" x14ac:dyDescent="0.25">
      <c r="AV245"/>
      <c r="AW245"/>
      <c r="AX245"/>
      <c r="AY245"/>
      <c r="AZ245"/>
      <c r="BA245"/>
      <c r="BB245"/>
    </row>
    <row r="246" spans="48:54" x14ac:dyDescent="0.25">
      <c r="AV246"/>
      <c r="AW246"/>
      <c r="AX246"/>
      <c r="AY246"/>
      <c r="AZ246"/>
      <c r="BA246"/>
      <c r="BB246"/>
    </row>
    <row r="247" spans="48:54" x14ac:dyDescent="0.25">
      <c r="AV247"/>
      <c r="AW247"/>
      <c r="AX247"/>
      <c r="AY247"/>
      <c r="AZ247"/>
      <c r="BA247"/>
      <c r="BB247"/>
    </row>
    <row r="248" spans="48:54" x14ac:dyDescent="0.25">
      <c r="AV248"/>
      <c r="AW248"/>
      <c r="AX248"/>
      <c r="AY248"/>
      <c r="AZ248"/>
      <c r="BA248"/>
      <c r="BB248"/>
    </row>
    <row r="249" spans="48:54" x14ac:dyDescent="0.25">
      <c r="AV249"/>
      <c r="AW249"/>
      <c r="AX249"/>
      <c r="AY249"/>
      <c r="AZ249"/>
      <c r="BA249"/>
      <c r="BB249"/>
    </row>
    <row r="250" spans="48:54" x14ac:dyDescent="0.25">
      <c r="AV250"/>
      <c r="AW250"/>
      <c r="AX250"/>
      <c r="AY250"/>
      <c r="AZ250"/>
      <c r="BA250"/>
      <c r="BB250"/>
    </row>
    <row r="251" spans="48:54" x14ac:dyDescent="0.25">
      <c r="AV251"/>
      <c r="AW251"/>
      <c r="AX251"/>
      <c r="AY251"/>
      <c r="AZ251"/>
      <c r="BA251"/>
      <c r="BB251"/>
    </row>
    <row r="252" spans="48:54" x14ac:dyDescent="0.25">
      <c r="AV252"/>
      <c r="AW252"/>
      <c r="AX252"/>
      <c r="AY252"/>
      <c r="AZ252"/>
      <c r="BA252"/>
      <c r="BB252"/>
    </row>
    <row r="253" spans="48:54" x14ac:dyDescent="0.25">
      <c r="AV253"/>
      <c r="AW253"/>
      <c r="AX253"/>
      <c r="AY253"/>
      <c r="AZ253"/>
      <c r="BA253"/>
      <c r="BB253"/>
    </row>
    <row r="254" spans="48:54" x14ac:dyDescent="0.25">
      <c r="AV254"/>
      <c r="AW254"/>
      <c r="AX254"/>
      <c r="AY254"/>
      <c r="AZ254"/>
      <c r="BA254"/>
      <c r="BB254"/>
    </row>
    <row r="255" spans="48:54" x14ac:dyDescent="0.25">
      <c r="AV255"/>
      <c r="AW255"/>
      <c r="AX255"/>
      <c r="AY255"/>
      <c r="AZ255"/>
      <c r="BA255"/>
      <c r="BB255"/>
    </row>
    <row r="256" spans="48:54" x14ac:dyDescent="0.25">
      <c r="AV256"/>
      <c r="AW256"/>
      <c r="AX256"/>
      <c r="AY256"/>
      <c r="AZ256"/>
      <c r="BA256"/>
      <c r="BB256"/>
    </row>
    <row r="257" spans="48:54" x14ac:dyDescent="0.25">
      <c r="AV257"/>
      <c r="AW257"/>
      <c r="AX257"/>
      <c r="AY257"/>
      <c r="AZ257"/>
      <c r="BA257"/>
      <c r="BB257"/>
    </row>
    <row r="258" spans="48:54" x14ac:dyDescent="0.25">
      <c r="AV258"/>
      <c r="AW258"/>
      <c r="AX258"/>
      <c r="AY258"/>
      <c r="AZ258"/>
      <c r="BA258"/>
      <c r="BB258"/>
    </row>
    <row r="259" spans="48:54" x14ac:dyDescent="0.25">
      <c r="AV259"/>
      <c r="AW259"/>
      <c r="AX259"/>
      <c r="AY259"/>
      <c r="AZ259"/>
      <c r="BA259"/>
      <c r="BB259"/>
    </row>
    <row r="260" spans="48:54" x14ac:dyDescent="0.25">
      <c r="AV260"/>
      <c r="AW260"/>
      <c r="AX260"/>
      <c r="AY260"/>
      <c r="AZ260"/>
      <c r="BA260"/>
      <c r="BB260"/>
    </row>
    <row r="261" spans="48:54" x14ac:dyDescent="0.25">
      <c r="AV261"/>
      <c r="AW261"/>
      <c r="AX261"/>
      <c r="AY261"/>
      <c r="AZ261"/>
      <c r="BA261"/>
      <c r="BB261"/>
    </row>
    <row r="262" spans="48:54" x14ac:dyDescent="0.25">
      <c r="AV262"/>
      <c r="AW262"/>
      <c r="AX262"/>
      <c r="AY262"/>
      <c r="AZ262"/>
      <c r="BA262"/>
      <c r="BB262"/>
    </row>
    <row r="263" spans="48:54" x14ac:dyDescent="0.25">
      <c r="AV263"/>
      <c r="AW263"/>
      <c r="AX263"/>
      <c r="AY263"/>
      <c r="AZ263"/>
      <c r="BA263"/>
      <c r="BB263"/>
    </row>
    <row r="264" spans="48:54" x14ac:dyDescent="0.25">
      <c r="AV264"/>
      <c r="AW264"/>
      <c r="AX264"/>
      <c r="AY264"/>
      <c r="AZ264"/>
      <c r="BA264"/>
      <c r="BB264"/>
    </row>
    <row r="265" spans="48:54" x14ac:dyDescent="0.25">
      <c r="AV265"/>
      <c r="AW265"/>
      <c r="AX265"/>
      <c r="AY265"/>
      <c r="AZ265"/>
      <c r="BA265"/>
      <c r="BB265"/>
    </row>
    <row r="266" spans="48:54" x14ac:dyDescent="0.25">
      <c r="AV266"/>
      <c r="AW266"/>
      <c r="AX266"/>
      <c r="AY266"/>
      <c r="AZ266"/>
      <c r="BA266"/>
      <c r="BB266"/>
    </row>
    <row r="267" spans="48:54" x14ac:dyDescent="0.25">
      <c r="AV267"/>
      <c r="AW267"/>
      <c r="AX267"/>
      <c r="AY267"/>
      <c r="AZ267"/>
      <c r="BA267"/>
      <c r="BB267"/>
    </row>
    <row r="268" spans="48:54" x14ac:dyDescent="0.25">
      <c r="AV268"/>
      <c r="AW268"/>
      <c r="AX268"/>
      <c r="AY268"/>
      <c r="AZ268"/>
      <c r="BA268"/>
      <c r="BB268"/>
    </row>
    <row r="269" spans="48:54" x14ac:dyDescent="0.25">
      <c r="AV269"/>
      <c r="AW269"/>
      <c r="AX269"/>
      <c r="AY269"/>
      <c r="AZ269"/>
      <c r="BA269"/>
      <c r="BB269"/>
    </row>
    <row r="270" spans="48:54" x14ac:dyDescent="0.25">
      <c r="AV270"/>
      <c r="AW270"/>
      <c r="AX270"/>
      <c r="AY270"/>
      <c r="AZ270"/>
      <c r="BA270"/>
      <c r="BB270"/>
    </row>
    <row r="271" spans="48:54" x14ac:dyDescent="0.25">
      <c r="AV271"/>
      <c r="AW271"/>
      <c r="AX271"/>
      <c r="AY271"/>
      <c r="AZ271"/>
      <c r="BA271"/>
      <c r="BB271"/>
    </row>
    <row r="272" spans="48:54" x14ac:dyDescent="0.25">
      <c r="AV272"/>
      <c r="AW272"/>
      <c r="AX272"/>
      <c r="AY272"/>
      <c r="AZ272"/>
      <c r="BA272"/>
      <c r="BB272"/>
    </row>
    <row r="273" spans="48:54" x14ac:dyDescent="0.25">
      <c r="AV273"/>
      <c r="AW273"/>
      <c r="AX273"/>
      <c r="AY273"/>
      <c r="AZ273"/>
      <c r="BA273"/>
      <c r="BB273"/>
    </row>
    <row r="274" spans="48:54" x14ac:dyDescent="0.25">
      <c r="AV274"/>
      <c r="AW274"/>
      <c r="AX274"/>
      <c r="AY274"/>
      <c r="AZ274"/>
      <c r="BA274"/>
      <c r="BB274"/>
    </row>
    <row r="275" spans="48:54" x14ac:dyDescent="0.25">
      <c r="AV275"/>
      <c r="AW275"/>
      <c r="AX275"/>
      <c r="AY275"/>
      <c r="AZ275"/>
      <c r="BA275"/>
      <c r="BB275"/>
    </row>
    <row r="276" spans="48:54" x14ac:dyDescent="0.25">
      <c r="AV276"/>
      <c r="AW276"/>
      <c r="AX276"/>
      <c r="AY276"/>
      <c r="AZ276"/>
      <c r="BA276"/>
      <c r="BB276"/>
    </row>
    <row r="277" spans="48:54" x14ac:dyDescent="0.25">
      <c r="AV277"/>
      <c r="AW277"/>
      <c r="AX277"/>
      <c r="AY277"/>
      <c r="AZ277"/>
      <c r="BA277"/>
      <c r="BB277"/>
    </row>
    <row r="278" spans="48:54" x14ac:dyDescent="0.25">
      <c r="AV278"/>
      <c r="AW278"/>
      <c r="AX278"/>
      <c r="AY278"/>
      <c r="AZ278"/>
      <c r="BA278"/>
      <c r="BB278"/>
    </row>
    <row r="279" spans="48:54" x14ac:dyDescent="0.25">
      <c r="AV279"/>
      <c r="AW279"/>
      <c r="AX279"/>
      <c r="AY279"/>
      <c r="AZ279"/>
      <c r="BA279"/>
      <c r="BB279"/>
    </row>
    <row r="280" spans="48:54" x14ac:dyDescent="0.25">
      <c r="AV280"/>
      <c r="AW280"/>
      <c r="AX280"/>
      <c r="AY280"/>
      <c r="AZ280"/>
      <c r="BA280"/>
      <c r="BB280"/>
    </row>
    <row r="281" spans="48:54" x14ac:dyDescent="0.25">
      <c r="AV281"/>
      <c r="AW281"/>
      <c r="AX281"/>
      <c r="AY281"/>
      <c r="AZ281"/>
      <c r="BA281"/>
      <c r="BB281"/>
    </row>
    <row r="282" spans="48:54" x14ac:dyDescent="0.25">
      <c r="AV282"/>
      <c r="AW282"/>
      <c r="AX282"/>
      <c r="AY282"/>
      <c r="AZ282"/>
      <c r="BA282"/>
      <c r="BB282"/>
    </row>
    <row r="283" spans="48:54" x14ac:dyDescent="0.25">
      <c r="AV283"/>
      <c r="AW283"/>
      <c r="AX283"/>
      <c r="AY283"/>
      <c r="AZ283"/>
      <c r="BA283"/>
      <c r="BB283"/>
    </row>
    <row r="284" spans="48:54" x14ac:dyDescent="0.25">
      <c r="AV284"/>
      <c r="AW284"/>
      <c r="AX284"/>
      <c r="AY284"/>
      <c r="AZ284"/>
      <c r="BA284"/>
      <c r="BB284"/>
    </row>
    <row r="285" spans="48:54" x14ac:dyDescent="0.25">
      <c r="AV285"/>
      <c r="AW285"/>
      <c r="AX285"/>
      <c r="AY285"/>
      <c r="AZ285"/>
      <c r="BA285"/>
      <c r="BB285"/>
    </row>
    <row r="286" spans="48:54" x14ac:dyDescent="0.25">
      <c r="AV286"/>
      <c r="AW286"/>
      <c r="AX286"/>
      <c r="AY286"/>
      <c r="AZ286"/>
      <c r="BA286"/>
      <c r="BB286"/>
    </row>
    <row r="287" spans="48:54" x14ac:dyDescent="0.25">
      <c r="AV287"/>
      <c r="AW287"/>
      <c r="AX287"/>
      <c r="AY287"/>
      <c r="AZ287"/>
      <c r="BA287"/>
      <c r="BB287"/>
    </row>
    <row r="288" spans="48:54" x14ac:dyDescent="0.25">
      <c r="AV288"/>
      <c r="AW288"/>
      <c r="AX288"/>
      <c r="AY288"/>
      <c r="AZ288"/>
      <c r="BA288"/>
      <c r="BB288"/>
    </row>
    <row r="289" spans="48:54" x14ac:dyDescent="0.25">
      <c r="AV289"/>
      <c r="AW289"/>
      <c r="AX289"/>
      <c r="AY289"/>
      <c r="AZ289"/>
      <c r="BA289"/>
      <c r="BB289"/>
    </row>
    <row r="290" spans="48:54" x14ac:dyDescent="0.25">
      <c r="AV290"/>
      <c r="AW290"/>
      <c r="AX290"/>
      <c r="AY290"/>
      <c r="AZ290"/>
      <c r="BA290"/>
      <c r="BB290"/>
    </row>
    <row r="291" spans="48:54" x14ac:dyDescent="0.25">
      <c r="AV291"/>
      <c r="AW291"/>
      <c r="AX291"/>
      <c r="AY291"/>
      <c r="AZ291"/>
      <c r="BA291"/>
      <c r="BB291"/>
    </row>
    <row r="292" spans="48:54" x14ac:dyDescent="0.25">
      <c r="AV292"/>
      <c r="AW292"/>
      <c r="AX292"/>
      <c r="AY292"/>
      <c r="AZ292"/>
      <c r="BA292"/>
      <c r="BB292"/>
    </row>
    <row r="293" spans="48:54" x14ac:dyDescent="0.25">
      <c r="AV293"/>
      <c r="AW293"/>
      <c r="AX293"/>
      <c r="AY293"/>
      <c r="AZ293"/>
      <c r="BA293"/>
      <c r="BB293"/>
    </row>
    <row r="294" spans="48:54" x14ac:dyDescent="0.25">
      <c r="AV294"/>
      <c r="AW294"/>
      <c r="AX294"/>
      <c r="AY294"/>
      <c r="AZ294"/>
      <c r="BA294"/>
      <c r="BB294"/>
    </row>
    <row r="295" spans="48:54" x14ac:dyDescent="0.25">
      <c r="AV295"/>
      <c r="AW295"/>
      <c r="AX295"/>
      <c r="AY295"/>
      <c r="AZ295"/>
      <c r="BA295"/>
      <c r="BB295"/>
    </row>
    <row r="296" spans="48:54" x14ac:dyDescent="0.25">
      <c r="AV296"/>
      <c r="AW296"/>
      <c r="AX296"/>
      <c r="AY296"/>
      <c r="AZ296"/>
      <c r="BA296"/>
      <c r="BB296"/>
    </row>
    <row r="297" spans="48:54" x14ac:dyDescent="0.25">
      <c r="AV297"/>
      <c r="AW297"/>
      <c r="AX297"/>
      <c r="AY297"/>
      <c r="AZ297"/>
      <c r="BA297"/>
      <c r="BB297"/>
    </row>
    <row r="298" spans="48:54" x14ac:dyDescent="0.25">
      <c r="AV298"/>
      <c r="AW298"/>
      <c r="AX298"/>
      <c r="AY298"/>
      <c r="AZ298"/>
      <c r="BA298"/>
      <c r="BB298"/>
    </row>
    <row r="299" spans="48:54" x14ac:dyDescent="0.25">
      <c r="AV299"/>
      <c r="AW299"/>
      <c r="AX299"/>
      <c r="AY299"/>
      <c r="AZ299"/>
      <c r="BA299"/>
      <c r="BB299"/>
    </row>
    <row r="300" spans="48:54" x14ac:dyDescent="0.25">
      <c r="AV300"/>
      <c r="AW300"/>
      <c r="AX300"/>
      <c r="AY300"/>
      <c r="AZ300"/>
      <c r="BA300"/>
      <c r="BB300"/>
    </row>
    <row r="301" spans="48:54" x14ac:dyDescent="0.25">
      <c r="AV301"/>
      <c r="AW301"/>
      <c r="AX301"/>
      <c r="AY301"/>
      <c r="AZ301"/>
      <c r="BA301"/>
      <c r="BB301"/>
    </row>
    <row r="302" spans="48:54" x14ac:dyDescent="0.25">
      <c r="AV302"/>
      <c r="AW302"/>
      <c r="AX302"/>
      <c r="AY302"/>
      <c r="AZ302"/>
      <c r="BA302"/>
      <c r="BB302"/>
    </row>
    <row r="303" spans="48:54" x14ac:dyDescent="0.25">
      <c r="AV303"/>
      <c r="AW303"/>
      <c r="AX303"/>
      <c r="AY303"/>
      <c r="AZ303"/>
      <c r="BA303"/>
      <c r="BB303"/>
    </row>
    <row r="304" spans="48:54" x14ac:dyDescent="0.25">
      <c r="AV304"/>
      <c r="AW304"/>
      <c r="AX304"/>
      <c r="AY304"/>
      <c r="AZ304"/>
      <c r="BA304"/>
      <c r="BB304"/>
    </row>
    <row r="305" spans="48:54" x14ac:dyDescent="0.25">
      <c r="AV305"/>
      <c r="AW305"/>
      <c r="AX305"/>
      <c r="AY305"/>
      <c r="AZ305"/>
      <c r="BA305"/>
      <c r="BB305"/>
    </row>
    <row r="306" spans="48:54" x14ac:dyDescent="0.25">
      <c r="AV306"/>
      <c r="AW306"/>
      <c r="AX306"/>
      <c r="AY306"/>
      <c r="AZ306"/>
      <c r="BA306"/>
      <c r="BB306"/>
    </row>
    <row r="307" spans="48:54" x14ac:dyDescent="0.25">
      <c r="AV307"/>
      <c r="AW307"/>
      <c r="AX307"/>
      <c r="AY307"/>
      <c r="AZ307"/>
      <c r="BA307"/>
      <c r="BB307"/>
    </row>
    <row r="308" spans="48:54" x14ac:dyDescent="0.25">
      <c r="AV308"/>
      <c r="AW308"/>
      <c r="AX308"/>
      <c r="AY308"/>
      <c r="AZ308"/>
      <c r="BA308"/>
      <c r="BB308"/>
    </row>
    <row r="309" spans="48:54" x14ac:dyDescent="0.25">
      <c r="AV309"/>
      <c r="AW309"/>
      <c r="AX309"/>
      <c r="AY309"/>
      <c r="AZ309"/>
      <c r="BA309"/>
      <c r="BB309"/>
    </row>
    <row r="310" spans="48:54" x14ac:dyDescent="0.25">
      <c r="AV310"/>
      <c r="AW310"/>
      <c r="AX310"/>
      <c r="AY310"/>
      <c r="AZ310"/>
      <c r="BA310"/>
      <c r="BB310"/>
    </row>
    <row r="311" spans="48:54" x14ac:dyDescent="0.25">
      <c r="AV311"/>
      <c r="AW311"/>
      <c r="AX311"/>
      <c r="AY311"/>
      <c r="AZ311"/>
      <c r="BA311"/>
      <c r="BB311"/>
    </row>
    <row r="312" spans="48:54" x14ac:dyDescent="0.25">
      <c r="AV312"/>
      <c r="AW312"/>
      <c r="AX312"/>
      <c r="AY312"/>
      <c r="AZ312"/>
      <c r="BA312"/>
      <c r="BB312"/>
    </row>
    <row r="313" spans="48:54" x14ac:dyDescent="0.25">
      <c r="AV313"/>
      <c r="AW313"/>
      <c r="AX313"/>
      <c r="AY313"/>
      <c r="AZ313"/>
      <c r="BA313"/>
      <c r="BB313"/>
    </row>
    <row r="314" spans="48:54" x14ac:dyDescent="0.25">
      <c r="AV314"/>
      <c r="AW314"/>
      <c r="AX314"/>
      <c r="AY314"/>
      <c r="AZ314"/>
      <c r="BA314"/>
      <c r="BB314"/>
    </row>
    <row r="315" spans="48:54" x14ac:dyDescent="0.25">
      <c r="AV315"/>
      <c r="AW315"/>
      <c r="AX315"/>
      <c r="AY315"/>
      <c r="AZ315"/>
      <c r="BA315"/>
      <c r="BB315"/>
    </row>
    <row r="316" spans="48:54" x14ac:dyDescent="0.25">
      <c r="AV316"/>
      <c r="AW316"/>
      <c r="AX316"/>
      <c r="AY316"/>
      <c r="AZ316"/>
      <c r="BA316"/>
      <c r="BB316"/>
    </row>
    <row r="317" spans="48:54" x14ac:dyDescent="0.25">
      <c r="AV317"/>
      <c r="AW317"/>
      <c r="AX317"/>
      <c r="AY317"/>
      <c r="AZ317"/>
      <c r="BA317"/>
      <c r="BB317"/>
    </row>
    <row r="318" spans="48:54" x14ac:dyDescent="0.25">
      <c r="AV318"/>
      <c r="AW318"/>
      <c r="AX318"/>
      <c r="AY318"/>
      <c r="AZ318"/>
      <c r="BA318"/>
      <c r="BB318"/>
    </row>
    <row r="319" spans="48:54" x14ac:dyDescent="0.25">
      <c r="AV319"/>
      <c r="AW319"/>
      <c r="AX319"/>
      <c r="AY319"/>
      <c r="AZ319"/>
      <c r="BA319"/>
      <c r="BB319"/>
    </row>
    <row r="320" spans="48:54" x14ac:dyDescent="0.25">
      <c r="AV320"/>
      <c r="AW320"/>
      <c r="AX320"/>
      <c r="AY320"/>
      <c r="AZ320"/>
      <c r="BA320"/>
      <c r="BB320"/>
    </row>
    <row r="321" spans="48:54" x14ac:dyDescent="0.25">
      <c r="AV321"/>
      <c r="AW321"/>
      <c r="AX321"/>
      <c r="AY321"/>
      <c r="AZ321"/>
      <c r="BA321"/>
      <c r="BB321"/>
    </row>
    <row r="322" spans="48:54" x14ac:dyDescent="0.25">
      <c r="AV322"/>
      <c r="AW322"/>
      <c r="AX322"/>
      <c r="AY322"/>
      <c r="AZ322"/>
      <c r="BA322"/>
      <c r="BB322"/>
    </row>
    <row r="323" spans="48:54" x14ac:dyDescent="0.25">
      <c r="AV323"/>
      <c r="AW323"/>
      <c r="AX323"/>
      <c r="AY323"/>
      <c r="AZ323"/>
      <c r="BA323"/>
      <c r="BB323"/>
    </row>
    <row r="324" spans="48:54" x14ac:dyDescent="0.25">
      <c r="AV324"/>
      <c r="AW324"/>
      <c r="AX324"/>
      <c r="AY324"/>
      <c r="AZ324"/>
      <c r="BA324"/>
      <c r="BB324"/>
    </row>
    <row r="325" spans="48:54" x14ac:dyDescent="0.25">
      <c r="AV325"/>
      <c r="AW325"/>
      <c r="AX325"/>
      <c r="AY325"/>
      <c r="AZ325"/>
      <c r="BA325"/>
      <c r="BB325"/>
    </row>
    <row r="326" spans="48:54" x14ac:dyDescent="0.25">
      <c r="AV326"/>
      <c r="AW326"/>
      <c r="AX326"/>
      <c r="AY326"/>
      <c r="AZ326"/>
      <c r="BA326"/>
      <c r="BB326"/>
    </row>
    <row r="327" spans="48:54" x14ac:dyDescent="0.25">
      <c r="AV327"/>
      <c r="AW327"/>
      <c r="AX327"/>
      <c r="AY327"/>
      <c r="AZ327"/>
      <c r="BA327"/>
      <c r="BB327"/>
    </row>
    <row r="328" spans="48:54" x14ac:dyDescent="0.25">
      <c r="AV328"/>
      <c r="AW328"/>
      <c r="AX328"/>
      <c r="AY328"/>
      <c r="AZ328"/>
      <c r="BA328"/>
      <c r="BB328"/>
    </row>
    <row r="329" spans="48:54" x14ac:dyDescent="0.25">
      <c r="AV329"/>
      <c r="AW329"/>
      <c r="AX329"/>
      <c r="AY329"/>
      <c r="AZ329"/>
      <c r="BA329"/>
      <c r="BB329"/>
    </row>
    <row r="330" spans="48:54" x14ac:dyDescent="0.25">
      <c r="AV330"/>
      <c r="AW330"/>
      <c r="AX330"/>
      <c r="AY330"/>
      <c r="AZ330"/>
      <c r="BA330"/>
      <c r="BB330"/>
    </row>
    <row r="331" spans="48:54" x14ac:dyDescent="0.25">
      <c r="AV331"/>
      <c r="AW331"/>
      <c r="AX331"/>
      <c r="AY331"/>
      <c r="AZ331"/>
      <c r="BA331"/>
      <c r="BB331"/>
    </row>
    <row r="332" spans="48:54" x14ac:dyDescent="0.25">
      <c r="AV332"/>
      <c r="AW332"/>
      <c r="AX332"/>
      <c r="AY332"/>
      <c r="AZ332"/>
      <c r="BA332"/>
      <c r="BB332"/>
    </row>
    <row r="333" spans="48:54" x14ac:dyDescent="0.25">
      <c r="AV333"/>
      <c r="AW333"/>
      <c r="AX333"/>
      <c r="AY333"/>
      <c r="AZ333"/>
      <c r="BA333"/>
      <c r="BB333"/>
    </row>
    <row r="334" spans="48:54" x14ac:dyDescent="0.25">
      <c r="AV334"/>
      <c r="AW334"/>
      <c r="AX334"/>
      <c r="AY334"/>
      <c r="AZ334"/>
      <c r="BA334"/>
      <c r="BB334"/>
    </row>
    <row r="335" spans="48:54" x14ac:dyDescent="0.25">
      <c r="AV335"/>
      <c r="AW335"/>
      <c r="AX335"/>
      <c r="AY335"/>
      <c r="AZ335"/>
      <c r="BA335"/>
      <c r="BB335"/>
    </row>
    <row r="336" spans="48:54" x14ac:dyDescent="0.25">
      <c r="AV336"/>
      <c r="AW336"/>
      <c r="AX336"/>
      <c r="AY336"/>
      <c r="AZ336"/>
      <c r="BA336"/>
      <c r="BB336"/>
    </row>
    <row r="337" spans="48:54" x14ac:dyDescent="0.25">
      <c r="AV337"/>
      <c r="AW337"/>
      <c r="AX337"/>
      <c r="AY337"/>
      <c r="AZ337"/>
      <c r="BA337"/>
      <c r="BB337"/>
    </row>
    <row r="338" spans="48:54" x14ac:dyDescent="0.25">
      <c r="AV338"/>
      <c r="AW338"/>
      <c r="AX338"/>
      <c r="AY338"/>
      <c r="AZ338"/>
      <c r="BA338"/>
      <c r="BB338"/>
    </row>
    <row r="339" spans="48:54" x14ac:dyDescent="0.25">
      <c r="AV339"/>
      <c r="AW339"/>
      <c r="AX339"/>
      <c r="AY339"/>
      <c r="AZ339"/>
      <c r="BA339"/>
      <c r="BB339"/>
    </row>
    <row r="340" spans="48:54" x14ac:dyDescent="0.25">
      <c r="AV340"/>
      <c r="AW340"/>
      <c r="AX340"/>
      <c r="AY340"/>
      <c r="AZ340"/>
      <c r="BA340"/>
      <c r="BB340"/>
    </row>
    <row r="341" spans="48:54" x14ac:dyDescent="0.25">
      <c r="AV341"/>
      <c r="AW341"/>
      <c r="AX341"/>
      <c r="AY341"/>
      <c r="AZ341"/>
      <c r="BA341"/>
      <c r="BB341"/>
    </row>
    <row r="342" spans="48:54" x14ac:dyDescent="0.25">
      <c r="AV342"/>
      <c r="AW342"/>
      <c r="AX342"/>
      <c r="AY342"/>
      <c r="AZ342"/>
      <c r="BA342"/>
      <c r="BB342"/>
    </row>
    <row r="343" spans="48:54" x14ac:dyDescent="0.25">
      <c r="AV343"/>
      <c r="AW343"/>
      <c r="AX343"/>
      <c r="AY343"/>
      <c r="AZ343"/>
      <c r="BA343"/>
      <c r="BB343"/>
    </row>
    <row r="344" spans="48:54" x14ac:dyDescent="0.25">
      <c r="AV344"/>
      <c r="AW344"/>
      <c r="AX344"/>
      <c r="AY344"/>
      <c r="AZ344"/>
      <c r="BA344"/>
      <c r="BB344"/>
    </row>
    <row r="345" spans="48:54" x14ac:dyDescent="0.25">
      <c r="AV345"/>
      <c r="AW345"/>
      <c r="AX345"/>
      <c r="AY345"/>
      <c r="AZ345"/>
      <c r="BA345"/>
      <c r="BB345"/>
    </row>
    <row r="346" spans="48:54" x14ac:dyDescent="0.25">
      <c r="AV346"/>
      <c r="AW346"/>
      <c r="AX346"/>
      <c r="AY346"/>
      <c r="AZ346"/>
      <c r="BA346"/>
      <c r="BB346"/>
    </row>
    <row r="347" spans="48:54" x14ac:dyDescent="0.25">
      <c r="AV347"/>
      <c r="AW347"/>
      <c r="AX347"/>
      <c r="AY347"/>
      <c r="AZ347"/>
      <c r="BA347"/>
      <c r="BB347"/>
    </row>
    <row r="348" spans="48:54" x14ac:dyDescent="0.25">
      <c r="AV348"/>
      <c r="AW348"/>
      <c r="AX348"/>
      <c r="AY348"/>
      <c r="AZ348"/>
      <c r="BA348"/>
      <c r="BB348"/>
    </row>
    <row r="349" spans="48:54" x14ac:dyDescent="0.25">
      <c r="AV349"/>
      <c r="AW349"/>
      <c r="AX349"/>
      <c r="AY349"/>
      <c r="AZ349"/>
      <c r="BA349"/>
      <c r="BB349"/>
    </row>
    <row r="350" spans="48:54" x14ac:dyDescent="0.25">
      <c r="AV350"/>
      <c r="AW350"/>
      <c r="AX350"/>
      <c r="AY350"/>
      <c r="AZ350"/>
      <c r="BA350"/>
      <c r="BB350"/>
    </row>
    <row r="351" spans="48:54" x14ac:dyDescent="0.25">
      <c r="AV351"/>
      <c r="AW351"/>
      <c r="AX351"/>
      <c r="AY351"/>
      <c r="AZ351"/>
      <c r="BA351"/>
      <c r="BB351"/>
    </row>
    <row r="352" spans="48:54" x14ac:dyDescent="0.25">
      <c r="AV352"/>
      <c r="AW352"/>
      <c r="AX352"/>
      <c r="AY352"/>
      <c r="AZ352"/>
      <c r="BA352"/>
      <c r="BB352"/>
    </row>
    <row r="353" spans="48:54" x14ac:dyDescent="0.25">
      <c r="AV353"/>
      <c r="AW353"/>
      <c r="AX353"/>
      <c r="AY353"/>
      <c r="AZ353"/>
      <c r="BA353"/>
      <c r="BB353"/>
    </row>
    <row r="354" spans="48:54" x14ac:dyDescent="0.25">
      <c r="AV354"/>
      <c r="AW354"/>
      <c r="AX354"/>
      <c r="AY354"/>
      <c r="AZ354"/>
      <c r="BA354"/>
      <c r="BB354"/>
    </row>
    <row r="355" spans="48:54" x14ac:dyDescent="0.25">
      <c r="AV355"/>
      <c r="AW355"/>
      <c r="AX355"/>
      <c r="AY355"/>
      <c r="AZ355"/>
      <c r="BA355"/>
      <c r="BB355"/>
    </row>
    <row r="356" spans="48:54" x14ac:dyDescent="0.25">
      <c r="AV356"/>
      <c r="AW356"/>
      <c r="AX356"/>
      <c r="AY356"/>
      <c r="AZ356"/>
      <c r="BA356"/>
      <c r="BB356"/>
    </row>
    <row r="357" spans="48:54" x14ac:dyDescent="0.25">
      <c r="AV357"/>
      <c r="AW357"/>
      <c r="AX357"/>
      <c r="AY357"/>
      <c r="AZ357"/>
      <c r="BA357"/>
      <c r="BB357"/>
    </row>
    <row r="358" spans="48:54" x14ac:dyDescent="0.25">
      <c r="AV358"/>
      <c r="AW358"/>
      <c r="AX358"/>
      <c r="AY358"/>
      <c r="AZ358"/>
      <c r="BA358"/>
      <c r="BB358"/>
    </row>
    <row r="359" spans="48:54" x14ac:dyDescent="0.25">
      <c r="AV359"/>
      <c r="AW359"/>
      <c r="AX359"/>
      <c r="AY359"/>
      <c r="AZ359"/>
      <c r="BA359"/>
      <c r="BB359"/>
    </row>
    <row r="360" spans="48:54" x14ac:dyDescent="0.25">
      <c r="AV360"/>
      <c r="AW360"/>
      <c r="AX360"/>
      <c r="AY360"/>
      <c r="AZ360"/>
      <c r="BA360"/>
      <c r="BB360"/>
    </row>
    <row r="361" spans="48:54" x14ac:dyDescent="0.25">
      <c r="AV361"/>
      <c r="AW361"/>
      <c r="AX361"/>
      <c r="AY361"/>
      <c r="AZ361"/>
      <c r="BA361"/>
      <c r="BB361"/>
    </row>
    <row r="362" spans="48:54" x14ac:dyDescent="0.25">
      <c r="AV362"/>
      <c r="AW362"/>
      <c r="AX362"/>
      <c r="AY362"/>
      <c r="AZ362"/>
      <c r="BA362"/>
      <c r="BB362"/>
    </row>
    <row r="363" spans="48:54" x14ac:dyDescent="0.25">
      <c r="AV363"/>
      <c r="AW363"/>
      <c r="AX363"/>
      <c r="AY363"/>
      <c r="AZ363"/>
      <c r="BA363"/>
      <c r="BB363"/>
    </row>
    <row r="364" spans="48:54" x14ac:dyDescent="0.25">
      <c r="AV364"/>
      <c r="AW364"/>
      <c r="AX364"/>
      <c r="AY364"/>
      <c r="AZ364"/>
      <c r="BA364"/>
      <c r="BB364"/>
    </row>
    <row r="365" spans="48:54" x14ac:dyDescent="0.25">
      <c r="AV365"/>
      <c r="AW365"/>
      <c r="AX365"/>
      <c r="AY365"/>
      <c r="AZ365"/>
      <c r="BA365"/>
      <c r="BB365"/>
    </row>
    <row r="366" spans="48:54" x14ac:dyDescent="0.25">
      <c r="AV366"/>
      <c r="AW366"/>
      <c r="AX366"/>
      <c r="AY366"/>
      <c r="AZ366"/>
      <c r="BA366"/>
      <c r="BB366"/>
    </row>
    <row r="367" spans="48:54" x14ac:dyDescent="0.25">
      <c r="AV367"/>
      <c r="AW367"/>
      <c r="AX367"/>
      <c r="AY367"/>
      <c r="AZ367"/>
      <c r="BA367"/>
      <c r="BB367"/>
    </row>
    <row r="368" spans="48:54" x14ac:dyDescent="0.25">
      <c r="AV368"/>
      <c r="AW368"/>
      <c r="AX368"/>
      <c r="AY368"/>
      <c r="AZ368"/>
      <c r="BA368"/>
      <c r="BB368"/>
    </row>
    <row r="369" spans="48:54" x14ac:dyDescent="0.25">
      <c r="AV369"/>
      <c r="AW369"/>
      <c r="AX369"/>
      <c r="AY369"/>
      <c r="AZ369"/>
      <c r="BA369"/>
      <c r="BB369"/>
    </row>
    <row r="370" spans="48:54" x14ac:dyDescent="0.25">
      <c r="AV370"/>
      <c r="AW370"/>
      <c r="AX370"/>
      <c r="AY370"/>
      <c r="AZ370"/>
      <c r="BA370"/>
      <c r="BB370"/>
    </row>
    <row r="371" spans="48:54" x14ac:dyDescent="0.25">
      <c r="AV371"/>
      <c r="AW371"/>
      <c r="AX371"/>
      <c r="AY371"/>
      <c r="AZ371"/>
      <c r="BA371"/>
      <c r="BB371"/>
    </row>
    <row r="372" spans="48:54" x14ac:dyDescent="0.25">
      <c r="AV372"/>
      <c r="AW372"/>
      <c r="AX372"/>
      <c r="AY372"/>
      <c r="AZ372"/>
      <c r="BA372"/>
      <c r="BB372"/>
    </row>
    <row r="373" spans="48:54" x14ac:dyDescent="0.25">
      <c r="AV373"/>
      <c r="AW373"/>
      <c r="AX373"/>
      <c r="AY373"/>
      <c r="AZ373"/>
      <c r="BA373"/>
      <c r="BB373"/>
    </row>
    <row r="374" spans="48:54" x14ac:dyDescent="0.25">
      <c r="AV374"/>
      <c r="AW374"/>
      <c r="AX374"/>
      <c r="AY374"/>
      <c r="AZ374"/>
      <c r="BA374"/>
      <c r="BB374"/>
    </row>
    <row r="375" spans="48:54" x14ac:dyDescent="0.25">
      <c r="AV375"/>
      <c r="AW375"/>
      <c r="AX375"/>
      <c r="AY375"/>
      <c r="AZ375"/>
      <c r="BA375"/>
      <c r="BB375"/>
    </row>
    <row r="376" spans="48:54" x14ac:dyDescent="0.25">
      <c r="AV376"/>
      <c r="AW376"/>
      <c r="AX376"/>
      <c r="AY376"/>
      <c r="AZ376"/>
      <c r="BA376"/>
      <c r="BB376"/>
    </row>
    <row r="377" spans="48:54" x14ac:dyDescent="0.25">
      <c r="AV377"/>
      <c r="AW377"/>
      <c r="AX377"/>
      <c r="AY377"/>
      <c r="AZ377"/>
      <c r="BA377"/>
      <c r="BB377"/>
    </row>
    <row r="378" spans="48:54" x14ac:dyDescent="0.25">
      <c r="AV378"/>
      <c r="AW378"/>
      <c r="AX378"/>
      <c r="AY378"/>
      <c r="AZ378"/>
      <c r="BA378"/>
      <c r="BB378"/>
    </row>
    <row r="379" spans="48:54" x14ac:dyDescent="0.25">
      <c r="AV379"/>
      <c r="AW379"/>
      <c r="AX379"/>
      <c r="AY379"/>
      <c r="AZ379"/>
      <c r="BA379"/>
      <c r="BB379"/>
    </row>
    <row r="380" spans="48:54" x14ac:dyDescent="0.25">
      <c r="AV380"/>
      <c r="AW380"/>
      <c r="AX380"/>
      <c r="AY380"/>
      <c r="AZ380"/>
      <c r="BA380"/>
      <c r="BB380"/>
    </row>
    <row r="381" spans="48:54" x14ac:dyDescent="0.25">
      <c r="AV381"/>
      <c r="AW381"/>
      <c r="AX381"/>
      <c r="AY381"/>
      <c r="AZ381"/>
      <c r="BA381"/>
      <c r="BB381"/>
    </row>
    <row r="382" spans="48:54" x14ac:dyDescent="0.25">
      <c r="AV382"/>
      <c r="AW382"/>
      <c r="AX382"/>
      <c r="AY382"/>
      <c r="AZ382"/>
      <c r="BA382"/>
      <c r="BB382"/>
    </row>
    <row r="383" spans="48:54" x14ac:dyDescent="0.25">
      <c r="AV383"/>
      <c r="AW383"/>
      <c r="AX383"/>
      <c r="AY383"/>
      <c r="AZ383"/>
      <c r="BA383"/>
      <c r="BB383"/>
    </row>
    <row r="384" spans="48:54" x14ac:dyDescent="0.25">
      <c r="AV384"/>
      <c r="AW384"/>
      <c r="AX384"/>
      <c r="AY384"/>
      <c r="AZ384"/>
      <c r="BA384"/>
      <c r="BB384"/>
    </row>
    <row r="385" spans="48:54" x14ac:dyDescent="0.25">
      <c r="AV385"/>
      <c r="AW385"/>
      <c r="AX385"/>
      <c r="AY385"/>
      <c r="AZ385"/>
      <c r="BA385"/>
      <c r="BB385"/>
    </row>
    <row r="386" spans="48:54" x14ac:dyDescent="0.25">
      <c r="AV386"/>
      <c r="AW386"/>
      <c r="AX386"/>
      <c r="AY386"/>
      <c r="AZ386"/>
      <c r="BA386"/>
      <c r="BB386"/>
    </row>
    <row r="387" spans="48:54" x14ac:dyDescent="0.25">
      <c r="AV387"/>
      <c r="AW387"/>
      <c r="AX387"/>
      <c r="AY387"/>
      <c r="AZ387"/>
      <c r="BA387"/>
      <c r="BB387"/>
    </row>
    <row r="388" spans="48:54" x14ac:dyDescent="0.25">
      <c r="AV388"/>
      <c r="AW388"/>
      <c r="AX388"/>
      <c r="AY388"/>
      <c r="AZ388"/>
      <c r="BA388"/>
      <c r="BB388"/>
    </row>
    <row r="389" spans="48:54" x14ac:dyDescent="0.25">
      <c r="AV389"/>
      <c r="AW389"/>
      <c r="AX389"/>
      <c r="AY389"/>
      <c r="AZ389"/>
      <c r="BA389"/>
      <c r="BB389"/>
    </row>
    <row r="390" spans="48:54" x14ac:dyDescent="0.25">
      <c r="AV390"/>
      <c r="AW390"/>
      <c r="AX390"/>
      <c r="AY390"/>
      <c r="AZ390"/>
      <c r="BA390"/>
      <c r="BB390"/>
    </row>
    <row r="391" spans="48:54" x14ac:dyDescent="0.25">
      <c r="AV391"/>
      <c r="AW391"/>
      <c r="AX391"/>
      <c r="AY391"/>
      <c r="AZ391"/>
      <c r="BA391"/>
      <c r="BB391"/>
    </row>
    <row r="392" spans="48:54" x14ac:dyDescent="0.25">
      <c r="AV392"/>
      <c r="AW392"/>
      <c r="AX392"/>
      <c r="AY392"/>
      <c r="AZ392"/>
      <c r="BA392"/>
      <c r="BB392"/>
    </row>
    <row r="393" spans="48:54" x14ac:dyDescent="0.25">
      <c r="AV393"/>
      <c r="AW393"/>
      <c r="AX393"/>
      <c r="AY393"/>
      <c r="AZ393"/>
      <c r="BA393"/>
      <c r="BB393"/>
    </row>
    <row r="394" spans="48:54" x14ac:dyDescent="0.25">
      <c r="AV394"/>
      <c r="AW394"/>
      <c r="AX394"/>
      <c r="AY394"/>
      <c r="AZ394"/>
      <c r="BA394"/>
      <c r="BB394"/>
    </row>
    <row r="395" spans="48:54" x14ac:dyDescent="0.25">
      <c r="AV395"/>
      <c r="AW395"/>
      <c r="AX395"/>
      <c r="AY395"/>
      <c r="AZ395"/>
      <c r="BA395"/>
      <c r="BB395"/>
    </row>
    <row r="396" spans="48:54" x14ac:dyDescent="0.25">
      <c r="AV396"/>
      <c r="AW396"/>
      <c r="AX396"/>
      <c r="AY396"/>
      <c r="AZ396"/>
      <c r="BA396"/>
      <c r="BB396"/>
    </row>
    <row r="397" spans="48:54" x14ac:dyDescent="0.25">
      <c r="AV397"/>
      <c r="AW397"/>
      <c r="AX397"/>
      <c r="AY397"/>
      <c r="AZ397"/>
      <c r="BA397"/>
      <c r="BB397"/>
    </row>
    <row r="398" spans="48:54" x14ac:dyDescent="0.25">
      <c r="AV398"/>
      <c r="AW398"/>
      <c r="AX398"/>
      <c r="AY398"/>
      <c r="AZ398"/>
      <c r="BA398"/>
      <c r="BB398"/>
    </row>
    <row r="399" spans="48:54" x14ac:dyDescent="0.25">
      <c r="AV399"/>
      <c r="AW399"/>
      <c r="AX399"/>
      <c r="AY399"/>
      <c r="AZ399"/>
      <c r="BA399"/>
      <c r="BB399"/>
    </row>
    <row r="400" spans="48:54" x14ac:dyDescent="0.25">
      <c r="AV400"/>
      <c r="AW400"/>
      <c r="AX400"/>
      <c r="AY400"/>
      <c r="AZ400"/>
      <c r="BA400"/>
      <c r="BB400"/>
    </row>
    <row r="401" spans="48:54" x14ac:dyDescent="0.25">
      <c r="AV401"/>
      <c r="AW401"/>
      <c r="AX401"/>
      <c r="AY401"/>
      <c r="AZ401"/>
      <c r="BA401"/>
      <c r="BB401"/>
    </row>
    <row r="402" spans="48:54" x14ac:dyDescent="0.25">
      <c r="AV402"/>
      <c r="AW402"/>
      <c r="AX402"/>
      <c r="AY402"/>
      <c r="AZ402"/>
      <c r="BA402"/>
      <c r="BB402"/>
    </row>
    <row r="403" spans="48:54" x14ac:dyDescent="0.25">
      <c r="AV403"/>
      <c r="AW403"/>
      <c r="AX403"/>
      <c r="AY403"/>
      <c r="AZ403"/>
      <c r="BA403"/>
      <c r="BB403"/>
    </row>
    <row r="404" spans="48:54" x14ac:dyDescent="0.25">
      <c r="AV404"/>
      <c r="AW404"/>
      <c r="AX404"/>
      <c r="AY404"/>
      <c r="AZ404"/>
      <c r="BA404"/>
      <c r="BB404"/>
    </row>
    <row r="405" spans="48:54" x14ac:dyDescent="0.25">
      <c r="AV405"/>
      <c r="AW405"/>
      <c r="AX405"/>
      <c r="AY405"/>
      <c r="AZ405"/>
      <c r="BA405"/>
      <c r="BB405"/>
    </row>
    <row r="406" spans="48:54" x14ac:dyDescent="0.25">
      <c r="AV406"/>
      <c r="AW406"/>
      <c r="AX406"/>
      <c r="AY406"/>
      <c r="AZ406"/>
      <c r="BA406"/>
      <c r="BB406"/>
    </row>
    <row r="407" spans="48:54" x14ac:dyDescent="0.25">
      <c r="AV407"/>
      <c r="AW407"/>
      <c r="AX407"/>
      <c r="AY407"/>
      <c r="AZ407"/>
      <c r="BA407"/>
      <c r="BB407"/>
    </row>
    <row r="408" spans="48:54" x14ac:dyDescent="0.25">
      <c r="AV408"/>
      <c r="AW408"/>
      <c r="AX408"/>
      <c r="AY408"/>
      <c r="AZ408"/>
      <c r="BA408"/>
      <c r="BB408"/>
    </row>
    <row r="409" spans="48:54" x14ac:dyDescent="0.25">
      <c r="AV409"/>
      <c r="AW409"/>
      <c r="AX409"/>
      <c r="AY409"/>
      <c r="AZ409"/>
      <c r="BA409"/>
      <c r="BB409"/>
    </row>
    <row r="410" spans="48:54" x14ac:dyDescent="0.25">
      <c r="AV410"/>
      <c r="AW410"/>
      <c r="AX410"/>
      <c r="AY410"/>
      <c r="AZ410"/>
      <c r="BA410"/>
      <c r="BB410"/>
    </row>
    <row r="411" spans="48:54" x14ac:dyDescent="0.25">
      <c r="AV411"/>
      <c r="AW411"/>
      <c r="AX411"/>
      <c r="AY411"/>
      <c r="AZ411"/>
      <c r="BA411"/>
      <c r="BB411"/>
    </row>
    <row r="412" spans="48:54" x14ac:dyDescent="0.25">
      <c r="AV412"/>
      <c r="AW412"/>
      <c r="AX412"/>
      <c r="AY412"/>
      <c r="AZ412"/>
      <c r="BA412"/>
      <c r="BB412"/>
    </row>
    <row r="413" spans="48:54" x14ac:dyDescent="0.25">
      <c r="AV413"/>
      <c r="AW413"/>
      <c r="AX413"/>
      <c r="AY413"/>
      <c r="AZ413"/>
      <c r="BA413"/>
      <c r="BB413"/>
    </row>
    <row r="414" spans="48:54" x14ac:dyDescent="0.25">
      <c r="AV414"/>
      <c r="AW414"/>
      <c r="AX414"/>
      <c r="AY414"/>
      <c r="AZ414"/>
      <c r="BA414"/>
      <c r="BB414"/>
    </row>
    <row r="415" spans="48:54" x14ac:dyDescent="0.25">
      <c r="AV415"/>
      <c r="AW415"/>
      <c r="AX415"/>
      <c r="AY415"/>
      <c r="AZ415"/>
      <c r="BA415"/>
      <c r="BB415"/>
    </row>
    <row r="416" spans="48:54" x14ac:dyDescent="0.25">
      <c r="AV416"/>
      <c r="AW416"/>
      <c r="AX416"/>
      <c r="AY416"/>
      <c r="AZ416"/>
      <c r="BA416"/>
      <c r="BB416"/>
    </row>
    <row r="417" spans="48:54" x14ac:dyDescent="0.25">
      <c r="AV417"/>
      <c r="AW417"/>
      <c r="AX417"/>
      <c r="AY417"/>
      <c r="AZ417"/>
      <c r="BA417"/>
      <c r="BB417"/>
    </row>
    <row r="418" spans="48:54" x14ac:dyDescent="0.25">
      <c r="AV418"/>
      <c r="AW418"/>
      <c r="AX418"/>
      <c r="AY418"/>
      <c r="AZ418"/>
      <c r="BA418"/>
      <c r="BB418"/>
    </row>
    <row r="419" spans="48:54" x14ac:dyDescent="0.25">
      <c r="AV419"/>
      <c r="AW419"/>
      <c r="AX419"/>
      <c r="AY419"/>
      <c r="AZ419"/>
      <c r="BA419"/>
      <c r="BB419"/>
    </row>
    <row r="420" spans="48:54" x14ac:dyDescent="0.25">
      <c r="AV420"/>
      <c r="AW420"/>
      <c r="AX420"/>
      <c r="AY420"/>
      <c r="AZ420"/>
      <c r="BA420"/>
      <c r="BB420"/>
    </row>
    <row r="421" spans="48:54" x14ac:dyDescent="0.25">
      <c r="AV421"/>
      <c r="AW421"/>
      <c r="AX421"/>
      <c r="AY421"/>
      <c r="AZ421"/>
      <c r="BA421"/>
      <c r="BB421"/>
    </row>
    <row r="422" spans="48:54" x14ac:dyDescent="0.25">
      <c r="AV422"/>
      <c r="AW422"/>
      <c r="AX422"/>
      <c r="AY422"/>
      <c r="AZ422"/>
      <c r="BA422"/>
      <c r="BB422"/>
    </row>
    <row r="423" spans="48:54" x14ac:dyDescent="0.25">
      <c r="AV423"/>
      <c r="AW423"/>
      <c r="AX423"/>
      <c r="AY423"/>
      <c r="AZ423"/>
      <c r="BA423"/>
      <c r="BB423"/>
    </row>
    <row r="424" spans="48:54" x14ac:dyDescent="0.25">
      <c r="AV424"/>
      <c r="AW424"/>
      <c r="AX424"/>
      <c r="AY424"/>
      <c r="AZ424"/>
      <c r="BA424"/>
      <c r="BB424"/>
    </row>
    <row r="425" spans="48:54" x14ac:dyDescent="0.25">
      <c r="AV425"/>
      <c r="AW425"/>
      <c r="AX425"/>
      <c r="AY425"/>
      <c r="AZ425"/>
      <c r="BA425"/>
      <c r="BB425"/>
    </row>
    <row r="426" spans="48:54" x14ac:dyDescent="0.25">
      <c r="AV426"/>
      <c r="AW426"/>
      <c r="AX426"/>
      <c r="AY426"/>
      <c r="AZ426"/>
      <c r="BA426"/>
      <c r="BB426"/>
    </row>
    <row r="427" spans="48:54" x14ac:dyDescent="0.25">
      <c r="AV427"/>
      <c r="AW427"/>
      <c r="AX427"/>
      <c r="AY427"/>
      <c r="AZ427"/>
      <c r="BA427"/>
      <c r="BB427"/>
    </row>
    <row r="428" spans="48:54" x14ac:dyDescent="0.25">
      <c r="AV428"/>
      <c r="AW428"/>
      <c r="AX428"/>
      <c r="AY428"/>
      <c r="AZ428"/>
      <c r="BA428"/>
      <c r="BB428"/>
    </row>
    <row r="429" spans="48:54" x14ac:dyDescent="0.25">
      <c r="AV429"/>
      <c r="AW429"/>
      <c r="AX429"/>
      <c r="AY429"/>
      <c r="AZ429"/>
      <c r="BA429"/>
      <c r="BB429"/>
    </row>
    <row r="430" spans="48:54" x14ac:dyDescent="0.25">
      <c r="AV430"/>
      <c r="AW430"/>
      <c r="AX430"/>
      <c r="AY430"/>
      <c r="AZ430"/>
      <c r="BA430"/>
      <c r="BB430"/>
    </row>
    <row r="431" spans="48:54" x14ac:dyDescent="0.25">
      <c r="AV431"/>
      <c r="AW431"/>
      <c r="AX431"/>
      <c r="AY431"/>
      <c r="AZ431"/>
      <c r="BA431"/>
      <c r="BB431"/>
    </row>
    <row r="432" spans="48:54" x14ac:dyDescent="0.25">
      <c r="AV432"/>
      <c r="AW432"/>
      <c r="AX432"/>
      <c r="AY432"/>
      <c r="AZ432"/>
      <c r="BA432"/>
      <c r="BB432"/>
    </row>
    <row r="433" spans="48:54" x14ac:dyDescent="0.25">
      <c r="AV433"/>
      <c r="AW433"/>
      <c r="AX433"/>
      <c r="AY433"/>
      <c r="AZ433"/>
      <c r="BA433"/>
      <c r="BB433"/>
    </row>
    <row r="434" spans="48:54" x14ac:dyDescent="0.25">
      <c r="AV434"/>
      <c r="AW434"/>
      <c r="AX434"/>
      <c r="AY434"/>
      <c r="AZ434"/>
      <c r="BA434"/>
      <c r="BB434"/>
    </row>
    <row r="435" spans="48:54" x14ac:dyDescent="0.25">
      <c r="AV435"/>
      <c r="AW435"/>
      <c r="AX435"/>
      <c r="AY435"/>
      <c r="AZ435"/>
      <c r="BA435"/>
      <c r="BB435"/>
    </row>
    <row r="436" spans="48:54" x14ac:dyDescent="0.25">
      <c r="AV436"/>
      <c r="AW436"/>
      <c r="AX436"/>
      <c r="AY436"/>
      <c r="AZ436"/>
      <c r="BA436"/>
      <c r="BB436"/>
    </row>
    <row r="437" spans="48:54" x14ac:dyDescent="0.25">
      <c r="AV437"/>
      <c r="AW437"/>
      <c r="AX437"/>
      <c r="AY437"/>
      <c r="AZ437"/>
      <c r="BA437"/>
      <c r="BB437"/>
    </row>
    <row r="438" spans="48:54" x14ac:dyDescent="0.25">
      <c r="AV438"/>
      <c r="AW438"/>
      <c r="AX438"/>
      <c r="AY438"/>
      <c r="AZ438"/>
      <c r="BA438"/>
      <c r="BB438"/>
    </row>
    <row r="439" spans="48:54" x14ac:dyDescent="0.25">
      <c r="AV439"/>
      <c r="AW439"/>
      <c r="AX439"/>
      <c r="AY439"/>
      <c r="AZ439"/>
      <c r="BA439"/>
      <c r="BB439"/>
    </row>
    <row r="440" spans="48:54" x14ac:dyDescent="0.25">
      <c r="AV440"/>
      <c r="AW440"/>
      <c r="AX440"/>
      <c r="AY440"/>
      <c r="AZ440"/>
      <c r="BA440"/>
      <c r="BB440"/>
    </row>
    <row r="441" spans="48:54" x14ac:dyDescent="0.25">
      <c r="AV441"/>
      <c r="AW441"/>
      <c r="AX441"/>
      <c r="AY441"/>
      <c r="AZ441"/>
      <c r="BA441"/>
      <c r="BB441"/>
    </row>
    <row r="442" spans="48:54" x14ac:dyDescent="0.25">
      <c r="AV442"/>
      <c r="AW442"/>
      <c r="AX442"/>
      <c r="AY442"/>
      <c r="AZ442"/>
      <c r="BA442"/>
      <c r="BB442"/>
    </row>
    <row r="443" spans="48:54" x14ac:dyDescent="0.25">
      <c r="AV443"/>
      <c r="AW443"/>
      <c r="AX443"/>
      <c r="AY443"/>
      <c r="AZ443"/>
      <c r="BA443"/>
      <c r="BB443"/>
    </row>
    <row r="444" spans="48:54" x14ac:dyDescent="0.25">
      <c r="AV444"/>
      <c r="AW444"/>
      <c r="AX444"/>
      <c r="AY444"/>
      <c r="AZ444"/>
      <c r="BA444"/>
      <c r="BB444"/>
    </row>
    <row r="445" spans="48:54" x14ac:dyDescent="0.25">
      <c r="AV445"/>
      <c r="AW445"/>
      <c r="AX445"/>
      <c r="AY445"/>
      <c r="AZ445"/>
      <c r="BA445"/>
      <c r="BB445"/>
    </row>
    <row r="446" spans="48:54" x14ac:dyDescent="0.25">
      <c r="AV446"/>
      <c r="AW446"/>
      <c r="AX446"/>
      <c r="AY446"/>
      <c r="AZ446"/>
      <c r="BA446"/>
      <c r="BB446"/>
    </row>
    <row r="447" spans="48:54" x14ac:dyDescent="0.25">
      <c r="AV447"/>
      <c r="AW447"/>
      <c r="AX447"/>
      <c r="AY447"/>
      <c r="AZ447"/>
      <c r="BA447"/>
      <c r="BB447"/>
    </row>
    <row r="448" spans="48:54" x14ac:dyDescent="0.25">
      <c r="AV448"/>
      <c r="AW448"/>
      <c r="AX448"/>
      <c r="AY448"/>
      <c r="AZ448"/>
      <c r="BA448"/>
      <c r="BB448"/>
    </row>
    <row r="449" spans="48:54" x14ac:dyDescent="0.25">
      <c r="AV449"/>
      <c r="AW449"/>
      <c r="AX449"/>
      <c r="AY449"/>
      <c r="AZ449"/>
      <c r="BA449"/>
      <c r="BB449"/>
    </row>
    <row r="450" spans="48:54" x14ac:dyDescent="0.25">
      <c r="AV450"/>
      <c r="AW450"/>
      <c r="AX450"/>
      <c r="AY450"/>
      <c r="AZ450"/>
      <c r="BA450"/>
      <c r="BB450"/>
    </row>
    <row r="451" spans="48:54" x14ac:dyDescent="0.25">
      <c r="AV451"/>
      <c r="AW451"/>
      <c r="AX451"/>
      <c r="AY451"/>
      <c r="AZ451"/>
      <c r="BA451"/>
      <c r="BB451"/>
    </row>
    <row r="452" spans="48:54" x14ac:dyDescent="0.25">
      <c r="AV452"/>
      <c r="AW452"/>
      <c r="AX452"/>
      <c r="AY452"/>
      <c r="AZ452"/>
      <c r="BA452"/>
      <c r="BB452"/>
    </row>
    <row r="453" spans="48:54" x14ac:dyDescent="0.25">
      <c r="AV453"/>
      <c r="AW453"/>
      <c r="AX453"/>
      <c r="AY453"/>
      <c r="AZ453"/>
      <c r="BA453"/>
      <c r="BB453"/>
    </row>
    <row r="454" spans="48:54" x14ac:dyDescent="0.25">
      <c r="AV454"/>
      <c r="AW454"/>
      <c r="AX454"/>
      <c r="AY454"/>
      <c r="AZ454"/>
      <c r="BA454"/>
      <c r="BB454"/>
    </row>
    <row r="455" spans="48:54" x14ac:dyDescent="0.25">
      <c r="AV455"/>
      <c r="AW455"/>
      <c r="AX455"/>
      <c r="AY455"/>
      <c r="AZ455"/>
      <c r="BA455"/>
      <c r="BB455"/>
    </row>
    <row r="456" spans="48:54" x14ac:dyDescent="0.25">
      <c r="AV456"/>
      <c r="AW456"/>
      <c r="AX456"/>
      <c r="AY456"/>
      <c r="AZ456"/>
      <c r="BA456"/>
      <c r="BB456"/>
    </row>
    <row r="457" spans="48:54" x14ac:dyDescent="0.25">
      <c r="AV457"/>
      <c r="AW457"/>
      <c r="AX457"/>
      <c r="AY457"/>
      <c r="AZ457"/>
      <c r="BA457"/>
      <c r="BB457"/>
    </row>
    <row r="458" spans="48:54" x14ac:dyDescent="0.25">
      <c r="AV458"/>
      <c r="AW458"/>
      <c r="AX458"/>
      <c r="AY458"/>
      <c r="AZ458"/>
      <c r="BA458"/>
      <c r="BB458"/>
    </row>
    <row r="459" spans="48:54" x14ac:dyDescent="0.25">
      <c r="AV459"/>
      <c r="AW459"/>
      <c r="AX459"/>
      <c r="AY459"/>
      <c r="AZ459"/>
      <c r="BA459"/>
      <c r="BB459"/>
    </row>
    <row r="460" spans="48:54" x14ac:dyDescent="0.25">
      <c r="AV460"/>
      <c r="AW460"/>
      <c r="AX460"/>
      <c r="AY460"/>
      <c r="AZ460"/>
      <c r="BA460"/>
      <c r="BB460"/>
    </row>
    <row r="461" spans="48:54" x14ac:dyDescent="0.25">
      <c r="AV461"/>
      <c r="AW461"/>
      <c r="AX461"/>
      <c r="AY461"/>
      <c r="AZ461"/>
      <c r="BA461"/>
      <c r="BB461"/>
    </row>
    <row r="462" spans="48:54" x14ac:dyDescent="0.25">
      <c r="AV462"/>
      <c r="AW462"/>
      <c r="AX462"/>
      <c r="AY462"/>
      <c r="AZ462"/>
      <c r="BA462"/>
      <c r="BB462"/>
    </row>
    <row r="463" spans="48:54" x14ac:dyDescent="0.25">
      <c r="AV463"/>
      <c r="AW463"/>
      <c r="AX463"/>
      <c r="AY463"/>
      <c r="AZ463"/>
      <c r="BA463"/>
      <c r="BB463"/>
    </row>
    <row r="464" spans="48:54" x14ac:dyDescent="0.25">
      <c r="AV464"/>
      <c r="AW464"/>
      <c r="AX464"/>
      <c r="AY464"/>
      <c r="AZ464"/>
      <c r="BA464"/>
      <c r="BB464"/>
    </row>
    <row r="465" spans="48:54" x14ac:dyDescent="0.25">
      <c r="AV465"/>
      <c r="AW465"/>
      <c r="AX465"/>
      <c r="AY465"/>
      <c r="AZ465"/>
      <c r="BA465"/>
      <c r="BB465"/>
    </row>
    <row r="466" spans="48:54" x14ac:dyDescent="0.25">
      <c r="AV466"/>
      <c r="AW466"/>
      <c r="AX466"/>
      <c r="AY466"/>
      <c r="AZ466"/>
      <c r="BA466"/>
      <c r="BB466"/>
    </row>
    <row r="467" spans="48:54" x14ac:dyDescent="0.25">
      <c r="AV467"/>
      <c r="AW467"/>
      <c r="AX467"/>
      <c r="AY467"/>
      <c r="AZ467"/>
      <c r="BA467"/>
      <c r="BB467"/>
    </row>
    <row r="468" spans="48:54" x14ac:dyDescent="0.25">
      <c r="AV468"/>
      <c r="AW468"/>
      <c r="AX468"/>
      <c r="AY468"/>
      <c r="AZ468"/>
      <c r="BA468"/>
      <c r="BB468"/>
    </row>
    <row r="469" spans="48:54" x14ac:dyDescent="0.25">
      <c r="AV469"/>
      <c r="AW469"/>
      <c r="AX469"/>
      <c r="AY469"/>
      <c r="AZ469"/>
      <c r="BA469"/>
      <c r="BB469"/>
    </row>
    <row r="470" spans="48:54" x14ac:dyDescent="0.25">
      <c r="AV470"/>
      <c r="AW470"/>
      <c r="AX470"/>
      <c r="AY470"/>
      <c r="AZ470"/>
      <c r="BA470"/>
      <c r="BB470"/>
    </row>
    <row r="471" spans="48:54" x14ac:dyDescent="0.25">
      <c r="AV471"/>
      <c r="AW471"/>
      <c r="AX471"/>
      <c r="AY471"/>
      <c r="AZ471"/>
      <c r="BA471"/>
      <c r="BB471"/>
    </row>
    <row r="472" spans="48:54" x14ac:dyDescent="0.25">
      <c r="AV472"/>
      <c r="AW472"/>
      <c r="AX472"/>
      <c r="AY472"/>
      <c r="AZ472"/>
      <c r="BA472"/>
      <c r="BB472"/>
    </row>
    <row r="473" spans="48:54" x14ac:dyDescent="0.25">
      <c r="AV473"/>
      <c r="AW473"/>
      <c r="AX473"/>
      <c r="AY473"/>
      <c r="AZ473"/>
      <c r="BA473"/>
      <c r="BB473"/>
    </row>
    <row r="474" spans="48:54" x14ac:dyDescent="0.25">
      <c r="AV474"/>
      <c r="AW474"/>
      <c r="AX474"/>
      <c r="AY474"/>
      <c r="AZ474"/>
      <c r="BA474"/>
      <c r="BB474"/>
    </row>
    <row r="475" spans="48:54" x14ac:dyDescent="0.25">
      <c r="AV475"/>
      <c r="AW475"/>
      <c r="AX475"/>
      <c r="AY475"/>
      <c r="AZ475"/>
      <c r="BA475"/>
      <c r="BB475"/>
    </row>
    <row r="476" spans="48:54" x14ac:dyDescent="0.25">
      <c r="AV476"/>
      <c r="AW476"/>
      <c r="AX476"/>
      <c r="AY476"/>
      <c r="AZ476"/>
      <c r="BA476"/>
      <c r="BB476"/>
    </row>
    <row r="477" spans="48:54" x14ac:dyDescent="0.25">
      <c r="AV477"/>
      <c r="AW477"/>
      <c r="AX477"/>
      <c r="AY477"/>
      <c r="AZ477"/>
      <c r="BA477"/>
      <c r="BB477"/>
    </row>
    <row r="478" spans="48:54" x14ac:dyDescent="0.25">
      <c r="AV478"/>
      <c r="AW478"/>
      <c r="AX478"/>
      <c r="AY478"/>
      <c r="AZ478"/>
      <c r="BA478"/>
      <c r="BB478"/>
    </row>
    <row r="479" spans="48:54" x14ac:dyDescent="0.25">
      <c r="AV479"/>
      <c r="AW479"/>
      <c r="AX479"/>
      <c r="AY479"/>
      <c r="AZ479"/>
      <c r="BA479"/>
      <c r="BB479"/>
    </row>
    <row r="480" spans="48:54" x14ac:dyDescent="0.25">
      <c r="AV480"/>
      <c r="AW480"/>
      <c r="AX480"/>
      <c r="AY480"/>
      <c r="AZ480"/>
      <c r="BA480"/>
      <c r="BB480"/>
    </row>
    <row r="481" spans="48:54" x14ac:dyDescent="0.25">
      <c r="AV481"/>
      <c r="AW481"/>
      <c r="AX481"/>
      <c r="AY481"/>
      <c r="AZ481"/>
      <c r="BA481"/>
      <c r="BB481"/>
    </row>
    <row r="482" spans="48:54" x14ac:dyDescent="0.25">
      <c r="AV482"/>
      <c r="AW482"/>
      <c r="AX482"/>
      <c r="AY482"/>
      <c r="AZ482"/>
      <c r="BA482"/>
      <c r="BB482"/>
    </row>
    <row r="483" spans="48:54" x14ac:dyDescent="0.25">
      <c r="AV483"/>
      <c r="AW483"/>
      <c r="AX483"/>
      <c r="AY483"/>
      <c r="AZ483"/>
      <c r="BA483"/>
      <c r="BB483"/>
    </row>
    <row r="484" spans="48:54" x14ac:dyDescent="0.25">
      <c r="AV484"/>
      <c r="AW484"/>
      <c r="AX484"/>
      <c r="AY484"/>
      <c r="AZ484"/>
      <c r="BA484"/>
      <c r="BB484"/>
    </row>
    <row r="485" spans="48:54" x14ac:dyDescent="0.25">
      <c r="AV485"/>
      <c r="AW485"/>
      <c r="AX485"/>
      <c r="AY485"/>
      <c r="AZ485"/>
      <c r="BA485"/>
      <c r="BB485"/>
    </row>
    <row r="486" spans="48:54" x14ac:dyDescent="0.25">
      <c r="AV486"/>
      <c r="AW486"/>
      <c r="AX486"/>
      <c r="AY486"/>
      <c r="AZ486"/>
      <c r="BA486"/>
      <c r="BB486"/>
    </row>
    <row r="487" spans="48:54" x14ac:dyDescent="0.25">
      <c r="AV487"/>
      <c r="AW487"/>
      <c r="AX487"/>
      <c r="AY487"/>
      <c r="AZ487"/>
      <c r="BA487"/>
      <c r="BB487"/>
    </row>
    <row r="488" spans="48:54" x14ac:dyDescent="0.25">
      <c r="AV488"/>
      <c r="AW488"/>
      <c r="AX488"/>
      <c r="AY488"/>
      <c r="AZ488"/>
      <c r="BA488"/>
      <c r="BB488"/>
    </row>
    <row r="489" spans="48:54" x14ac:dyDescent="0.25">
      <c r="AV489"/>
      <c r="AW489"/>
      <c r="AX489"/>
      <c r="AY489"/>
      <c r="AZ489"/>
      <c r="BA489"/>
      <c r="BB489"/>
    </row>
    <row r="490" spans="48:54" x14ac:dyDescent="0.25">
      <c r="AV490"/>
      <c r="AW490"/>
      <c r="AX490"/>
      <c r="AY490"/>
      <c r="AZ490"/>
      <c r="BA490"/>
      <c r="BB490"/>
    </row>
    <row r="491" spans="48:54" x14ac:dyDescent="0.25">
      <c r="AV491"/>
      <c r="AW491"/>
      <c r="AX491"/>
      <c r="AY491"/>
      <c r="AZ491"/>
      <c r="BA491"/>
      <c r="BB491"/>
    </row>
    <row r="492" spans="48:54" x14ac:dyDescent="0.25">
      <c r="AV492"/>
      <c r="AW492"/>
      <c r="AX492"/>
      <c r="AY492"/>
      <c r="AZ492"/>
      <c r="BA492"/>
      <c r="BB492"/>
    </row>
    <row r="493" spans="48:54" x14ac:dyDescent="0.25">
      <c r="AV493"/>
      <c r="AW493"/>
      <c r="AX493"/>
      <c r="AY493"/>
      <c r="AZ493"/>
      <c r="BA493"/>
      <c r="BB493"/>
    </row>
    <row r="494" spans="48:54" x14ac:dyDescent="0.25">
      <c r="AV494"/>
      <c r="AW494"/>
      <c r="AX494"/>
      <c r="AY494"/>
      <c r="AZ494"/>
      <c r="BA494"/>
      <c r="BB494"/>
    </row>
    <row r="495" spans="48:54" x14ac:dyDescent="0.25">
      <c r="AV495"/>
      <c r="AW495"/>
      <c r="AX495"/>
      <c r="AY495"/>
      <c r="AZ495"/>
      <c r="BA495"/>
      <c r="BB495"/>
    </row>
    <row r="496" spans="48:54" x14ac:dyDescent="0.25">
      <c r="AV496"/>
      <c r="AW496"/>
      <c r="AX496"/>
      <c r="AY496"/>
      <c r="AZ496"/>
      <c r="BA496"/>
      <c r="BB496"/>
    </row>
    <row r="497" spans="48:54" x14ac:dyDescent="0.25">
      <c r="AV497"/>
      <c r="AW497"/>
      <c r="AX497"/>
      <c r="AY497"/>
      <c r="AZ497"/>
      <c r="BA497"/>
      <c r="BB497"/>
    </row>
    <row r="498" spans="48:54" x14ac:dyDescent="0.25">
      <c r="AV498"/>
      <c r="AW498"/>
      <c r="AX498"/>
      <c r="AY498"/>
      <c r="AZ498"/>
      <c r="BA498"/>
      <c r="BB498"/>
    </row>
    <row r="499" spans="48:54" x14ac:dyDescent="0.25">
      <c r="AV499"/>
      <c r="AW499"/>
      <c r="AX499"/>
      <c r="AY499"/>
      <c r="AZ499"/>
      <c r="BA499"/>
      <c r="BB499"/>
    </row>
    <row r="500" spans="48:54" x14ac:dyDescent="0.25">
      <c r="AV500"/>
      <c r="AW500"/>
      <c r="AX500"/>
      <c r="AY500"/>
      <c r="AZ500"/>
      <c r="BA500"/>
      <c r="BB500"/>
    </row>
    <row r="501" spans="48:54" x14ac:dyDescent="0.25">
      <c r="AV501"/>
      <c r="AW501"/>
      <c r="AX501"/>
      <c r="AY501"/>
      <c r="AZ501"/>
      <c r="BA501"/>
      <c r="BB501"/>
    </row>
    <row r="502" spans="48:54" x14ac:dyDescent="0.25">
      <c r="AV502"/>
      <c r="AW502"/>
      <c r="AX502"/>
      <c r="AY502"/>
      <c r="AZ502"/>
      <c r="BA502"/>
      <c r="BB502"/>
    </row>
    <row r="503" spans="48:54" x14ac:dyDescent="0.25">
      <c r="AV503"/>
      <c r="AW503"/>
      <c r="AX503"/>
      <c r="AY503"/>
      <c r="AZ503"/>
      <c r="BA503"/>
      <c r="BB503"/>
    </row>
    <row r="504" spans="48:54" x14ac:dyDescent="0.25">
      <c r="AV504"/>
      <c r="AW504"/>
      <c r="AX504"/>
      <c r="AY504"/>
      <c r="AZ504"/>
      <c r="BA504"/>
      <c r="BB504"/>
    </row>
    <row r="505" spans="48:54" x14ac:dyDescent="0.25">
      <c r="AV505"/>
      <c r="AW505"/>
      <c r="AX505"/>
      <c r="AY505"/>
      <c r="AZ505"/>
      <c r="BA505"/>
      <c r="BB505"/>
    </row>
    <row r="506" spans="48:54" x14ac:dyDescent="0.25">
      <c r="AV506"/>
      <c r="AW506"/>
      <c r="AX506"/>
      <c r="AY506"/>
      <c r="AZ506"/>
      <c r="BA506"/>
      <c r="BB506"/>
    </row>
    <row r="507" spans="48:54" x14ac:dyDescent="0.25">
      <c r="AV507"/>
      <c r="AW507"/>
      <c r="AX507"/>
      <c r="AY507"/>
      <c r="AZ507"/>
      <c r="BA507"/>
      <c r="BB507"/>
    </row>
    <row r="508" spans="48:54" x14ac:dyDescent="0.25">
      <c r="AV508"/>
      <c r="AW508"/>
      <c r="AX508"/>
      <c r="AY508"/>
      <c r="AZ508"/>
      <c r="BA508"/>
      <c r="BB508"/>
    </row>
    <row r="509" spans="48:54" x14ac:dyDescent="0.25">
      <c r="AV509"/>
      <c r="AW509"/>
      <c r="AX509"/>
      <c r="AY509"/>
      <c r="AZ509"/>
      <c r="BA509"/>
      <c r="BB509"/>
    </row>
    <row r="510" spans="48:54" x14ac:dyDescent="0.25">
      <c r="AV510"/>
      <c r="AW510"/>
      <c r="AX510"/>
      <c r="AY510"/>
      <c r="AZ510"/>
      <c r="BA510"/>
      <c r="BB510"/>
    </row>
    <row r="511" spans="48:54" x14ac:dyDescent="0.25">
      <c r="AV511"/>
      <c r="AW511"/>
      <c r="AX511"/>
      <c r="AY511"/>
      <c r="AZ511"/>
      <c r="BA511"/>
      <c r="BB511"/>
    </row>
    <row r="512" spans="48:54" x14ac:dyDescent="0.25">
      <c r="AV512"/>
      <c r="AW512"/>
      <c r="AX512"/>
      <c r="AY512"/>
      <c r="AZ512"/>
      <c r="BA512"/>
      <c r="BB512"/>
    </row>
    <row r="513" spans="48:54" x14ac:dyDescent="0.25">
      <c r="AV513"/>
      <c r="AW513"/>
      <c r="AX513"/>
      <c r="AY513"/>
      <c r="AZ513"/>
      <c r="BA513"/>
      <c r="BB513"/>
    </row>
    <row r="514" spans="48:54" x14ac:dyDescent="0.25">
      <c r="AV514"/>
      <c r="AW514"/>
      <c r="AX514"/>
      <c r="AY514"/>
      <c r="AZ514"/>
      <c r="BA514"/>
      <c r="BB514"/>
    </row>
    <row r="515" spans="48:54" x14ac:dyDescent="0.25">
      <c r="AV515"/>
      <c r="AW515"/>
      <c r="AX515"/>
      <c r="AY515"/>
      <c r="AZ515"/>
      <c r="BA515"/>
      <c r="BB515"/>
    </row>
    <row r="516" spans="48:54" x14ac:dyDescent="0.25">
      <c r="AV516"/>
      <c r="AW516"/>
      <c r="AX516"/>
      <c r="AY516"/>
      <c r="AZ516"/>
      <c r="BA516"/>
      <c r="BB516"/>
    </row>
    <row r="517" spans="48:54" x14ac:dyDescent="0.25">
      <c r="AV517"/>
      <c r="AW517"/>
      <c r="AX517"/>
      <c r="AY517"/>
      <c r="AZ517"/>
      <c r="BA517"/>
      <c r="BB517"/>
    </row>
    <row r="518" spans="48:54" x14ac:dyDescent="0.25">
      <c r="AV518"/>
      <c r="AW518"/>
      <c r="AX518"/>
      <c r="AY518"/>
      <c r="AZ518"/>
      <c r="BA518"/>
      <c r="BB518"/>
    </row>
    <row r="519" spans="48:54" x14ac:dyDescent="0.25">
      <c r="AV519"/>
      <c r="AW519"/>
      <c r="AX519"/>
      <c r="AY519"/>
      <c r="AZ519"/>
      <c r="BA519"/>
      <c r="BB519"/>
    </row>
    <row r="520" spans="48:54" x14ac:dyDescent="0.25">
      <c r="AV520"/>
      <c r="AW520"/>
      <c r="AX520"/>
      <c r="AY520"/>
      <c r="AZ520"/>
      <c r="BA520"/>
      <c r="BB520"/>
    </row>
    <row r="521" spans="48:54" x14ac:dyDescent="0.25">
      <c r="AV521"/>
      <c r="AW521"/>
      <c r="AX521"/>
      <c r="AY521"/>
      <c r="AZ521"/>
      <c r="BA521"/>
      <c r="BB521"/>
    </row>
    <row r="522" spans="48:54" x14ac:dyDescent="0.25">
      <c r="AV522"/>
      <c r="AW522"/>
      <c r="AX522"/>
      <c r="AY522"/>
      <c r="AZ522"/>
      <c r="BA522"/>
      <c r="BB522"/>
    </row>
    <row r="523" spans="48:54" x14ac:dyDescent="0.25">
      <c r="AV523"/>
      <c r="AW523"/>
      <c r="AX523"/>
      <c r="AY523"/>
      <c r="AZ523"/>
      <c r="BA523"/>
      <c r="BB523"/>
    </row>
    <row r="524" spans="48:54" x14ac:dyDescent="0.25">
      <c r="AV524"/>
      <c r="AW524"/>
      <c r="AX524"/>
      <c r="AY524"/>
      <c r="AZ524"/>
      <c r="BA524"/>
      <c r="BB524"/>
    </row>
    <row r="525" spans="48:54" x14ac:dyDescent="0.25">
      <c r="AV525"/>
      <c r="AW525"/>
      <c r="AX525"/>
      <c r="AY525"/>
      <c r="AZ525"/>
      <c r="BA525"/>
      <c r="BB525"/>
    </row>
    <row r="526" spans="48:54" x14ac:dyDescent="0.25">
      <c r="AV526"/>
      <c r="AW526"/>
      <c r="AX526"/>
      <c r="AY526"/>
      <c r="AZ526"/>
      <c r="BA526"/>
      <c r="BB526"/>
    </row>
    <row r="527" spans="48:54" x14ac:dyDescent="0.25">
      <c r="AV527"/>
      <c r="AW527"/>
      <c r="AX527"/>
      <c r="AY527"/>
      <c r="AZ527"/>
      <c r="BA527"/>
      <c r="BB527"/>
    </row>
    <row r="528" spans="48:54" x14ac:dyDescent="0.25">
      <c r="AV528"/>
      <c r="AW528"/>
      <c r="AX528"/>
      <c r="AY528"/>
      <c r="AZ528"/>
      <c r="BA528"/>
      <c r="BB528"/>
    </row>
    <row r="529" spans="48:54" x14ac:dyDescent="0.25">
      <c r="AV529"/>
      <c r="AW529"/>
      <c r="AX529"/>
      <c r="AY529"/>
      <c r="AZ529"/>
      <c r="BA529"/>
      <c r="BB529"/>
    </row>
    <row r="530" spans="48:54" x14ac:dyDescent="0.25">
      <c r="AV530"/>
      <c r="AW530"/>
      <c r="AX530"/>
      <c r="AY530"/>
      <c r="AZ530"/>
      <c r="BA530"/>
      <c r="BB530"/>
    </row>
    <row r="531" spans="48:54" x14ac:dyDescent="0.25">
      <c r="AV531"/>
      <c r="AW531"/>
      <c r="AX531"/>
      <c r="AY531"/>
      <c r="AZ531"/>
      <c r="BA531"/>
      <c r="BB531"/>
    </row>
    <row r="532" spans="48:54" x14ac:dyDescent="0.25">
      <c r="AV532"/>
      <c r="AW532"/>
      <c r="AX532"/>
      <c r="AY532"/>
      <c r="AZ532"/>
      <c r="BA532"/>
      <c r="BB532"/>
    </row>
    <row r="533" spans="48:54" x14ac:dyDescent="0.25">
      <c r="AV533"/>
      <c r="AW533"/>
      <c r="AX533"/>
      <c r="AY533"/>
      <c r="AZ533"/>
      <c r="BA533"/>
      <c r="BB533"/>
    </row>
    <row r="534" spans="48:54" x14ac:dyDescent="0.25">
      <c r="AV534"/>
      <c r="AW534"/>
      <c r="AX534"/>
      <c r="AY534"/>
      <c r="AZ534"/>
      <c r="BA534"/>
      <c r="BB534"/>
    </row>
    <row r="535" spans="48:54" x14ac:dyDescent="0.25">
      <c r="AV535"/>
      <c r="AW535"/>
      <c r="AX535"/>
      <c r="AY535"/>
      <c r="AZ535"/>
      <c r="BA535"/>
      <c r="BB535"/>
    </row>
    <row r="536" spans="48:54" x14ac:dyDescent="0.25">
      <c r="AV536"/>
      <c r="AW536"/>
      <c r="AX536"/>
      <c r="AY536"/>
      <c r="AZ536"/>
      <c r="BA536"/>
      <c r="BB536"/>
    </row>
    <row r="537" spans="48:54" x14ac:dyDescent="0.25">
      <c r="AV537"/>
      <c r="AW537"/>
      <c r="AX537"/>
      <c r="AY537"/>
      <c r="AZ537"/>
      <c r="BA537"/>
      <c r="BB537"/>
    </row>
    <row r="538" spans="48:54" x14ac:dyDescent="0.25">
      <c r="AV538"/>
      <c r="AW538"/>
      <c r="AX538"/>
      <c r="AY538"/>
      <c r="AZ538"/>
      <c r="BA538"/>
      <c r="BB538"/>
    </row>
    <row r="539" spans="48:54" x14ac:dyDescent="0.25">
      <c r="AV539"/>
      <c r="AW539"/>
      <c r="AX539"/>
      <c r="AY539"/>
      <c r="AZ539"/>
      <c r="BA539"/>
      <c r="BB539"/>
    </row>
    <row r="540" spans="48:54" x14ac:dyDescent="0.25">
      <c r="AV540"/>
      <c r="AW540"/>
      <c r="AX540"/>
      <c r="AY540"/>
      <c r="AZ540"/>
      <c r="BA540"/>
      <c r="BB540"/>
    </row>
    <row r="541" spans="48:54" x14ac:dyDescent="0.25">
      <c r="AV541"/>
      <c r="AW541"/>
      <c r="AX541"/>
      <c r="AY541"/>
      <c r="AZ541"/>
      <c r="BA541"/>
      <c r="BB541"/>
    </row>
    <row r="542" spans="48:54" x14ac:dyDescent="0.25">
      <c r="AV542"/>
      <c r="AW542"/>
      <c r="AX542"/>
      <c r="AY542"/>
      <c r="AZ542"/>
      <c r="BA542"/>
      <c r="BB542"/>
    </row>
    <row r="543" spans="48:54" x14ac:dyDescent="0.25">
      <c r="AV543"/>
      <c r="AW543"/>
      <c r="AX543"/>
      <c r="AY543"/>
      <c r="AZ543"/>
      <c r="BA543"/>
      <c r="BB543"/>
    </row>
    <row r="544" spans="48:54" x14ac:dyDescent="0.25">
      <c r="AV544"/>
      <c r="AW544"/>
      <c r="AX544"/>
      <c r="AY544"/>
      <c r="AZ544"/>
      <c r="BA544"/>
      <c r="BB544"/>
    </row>
    <row r="545" spans="48:54" x14ac:dyDescent="0.25">
      <c r="AV545"/>
      <c r="AW545"/>
      <c r="AX545"/>
      <c r="AY545"/>
      <c r="AZ545"/>
      <c r="BA545"/>
      <c r="BB545"/>
    </row>
    <row r="546" spans="48:54" x14ac:dyDescent="0.25">
      <c r="AV546"/>
      <c r="AW546"/>
      <c r="AX546"/>
      <c r="AY546"/>
      <c r="AZ546"/>
      <c r="BA546"/>
      <c r="BB546"/>
    </row>
    <row r="547" spans="48:54" x14ac:dyDescent="0.25">
      <c r="AV547"/>
      <c r="AW547"/>
      <c r="AX547"/>
      <c r="AY547"/>
      <c r="AZ547"/>
      <c r="BA547"/>
      <c r="BB547"/>
    </row>
    <row r="548" spans="48:54" x14ac:dyDescent="0.25">
      <c r="AV548"/>
      <c r="AW548"/>
      <c r="AX548"/>
      <c r="AY548"/>
      <c r="AZ548"/>
      <c r="BA548"/>
      <c r="BB548"/>
    </row>
    <row r="549" spans="48:54" x14ac:dyDescent="0.25">
      <c r="AV549"/>
      <c r="AW549"/>
      <c r="AX549"/>
      <c r="AY549"/>
      <c r="AZ549"/>
      <c r="BA549"/>
      <c r="BB549"/>
    </row>
    <row r="550" spans="48:54" x14ac:dyDescent="0.25">
      <c r="AV550"/>
      <c r="AW550"/>
      <c r="AX550"/>
      <c r="AY550"/>
      <c r="AZ550"/>
      <c r="BA550"/>
      <c r="BB550"/>
    </row>
  </sheetData>
  <sheetProtection formatCells="0" selectLockedCells="1" sort="0" autoFilter="0"/>
  <protectedRanges>
    <protectedRange sqref="B4:AT4 B27:B45 L208:AT208 B47:B206 B24:G26 I24:K26 H24:H206 B5:K23" name="Range1"/>
    <protectedRange sqref="C27:G38 I27:K38" name="Range1_1"/>
    <protectedRange sqref="C39:G45 I39:K45" name="Range1_3"/>
    <protectedRange sqref="C47:G206 I47:K206" name="Range1_4"/>
    <protectedRange sqref="L5:AT207" name="Range1_2"/>
  </protectedRanges>
  <dataConsolidate/>
  <mergeCells count="1">
    <mergeCell ref="AB2:AC2"/>
  </mergeCells>
  <dataValidations count="9">
    <dataValidation type="list" allowBlank="1" sqref="I2" xr:uid="{00000000-0002-0000-0C00-000000000000}">
      <formula1>Pay_Item_Search_Key</formula1>
    </dataValidation>
    <dataValidation type="textLength" operator="lessThan" allowBlank="1" showInputMessage="1" showErrorMessage="1" error="Supplemental Description must not exceed 80 characters" sqref="J5:J45 J47:J206" xr:uid="{00000000-0002-0000-0C00-000005000000}">
      <formula1>80</formula1>
    </dataValidation>
    <dataValidation type="list" allowBlank="1" showInputMessage="1" showErrorMessage="1" sqref="I5:I45 I47:I206" xr:uid="{00000000-0002-0000-0C00-000007000000}">
      <formula1>Pay_Item_Search_List</formula1>
    </dataValidation>
    <dataValidation type="list" allowBlank="1" showInputMessage="1" showErrorMessage="1" sqref="B5:B45 B47:B206" xr:uid="{EC9D688C-F51D-4FA4-AF5B-12F62096F77C}">
      <formula1>List_FundingCodes</formula1>
    </dataValidation>
    <dataValidation type="list" allowBlank="1" showInputMessage="1" showErrorMessage="1" sqref="C5:C45 C47:C206" xr:uid="{FF132CE8-DE37-4399-8706-668F1F62A5E5}">
      <formula1>List_DGNNameFinal</formula1>
    </dataValidation>
    <dataValidation type="list" errorStyle="warning" allowBlank="1" showInputMessage="1" showErrorMessage="1" sqref="G5:G45 G47:G206" xr:uid="{0A97EFD1-D041-452C-ADCE-9C79141ECDFD}">
      <formula1>WorkType</formula1>
    </dataValidation>
    <dataValidation type="list" errorStyle="information" allowBlank="1" showInputMessage="1" sqref="D5:D45 D47:D206" xr:uid="{3D4B20EF-9FB0-4DA5-B779-0BAE9E9D2523}">
      <formula1>List_WorkItem</formula1>
    </dataValidation>
    <dataValidation type="list" errorStyle="information" allowBlank="1" showInputMessage="1" sqref="E5:E45 E47:E206" xr:uid="{16B23860-0F0D-48B2-8424-C0E272238019}">
      <formula1>List_TableType</formula1>
    </dataValidation>
    <dataValidation type="list" errorStyle="information" allowBlank="1" showInputMessage="1" sqref="F5:F45 F47:F206" xr:uid="{581FC96D-FB89-4C45-8C0B-C64A1E3B7A2B}">
      <formula1>IF($E5="DRAIN",(List_Drain),IF($E5="DRIVEWAY",(List_Driveway),(Blank)))</formula1>
    </dataValidation>
  </dataValidations>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9C546-BECE-49E2-ACFE-6D685305F567}">
  <sheetPr codeName="Sheet3">
    <tabColor theme="9" tint="0.59999389629810485"/>
  </sheetPr>
  <dimension ref="A1:H479"/>
  <sheetViews>
    <sheetView showGridLines="0" workbookViewId="0">
      <selection activeCell="D13" sqref="D13"/>
    </sheetView>
  </sheetViews>
  <sheetFormatPr defaultRowHeight="15" x14ac:dyDescent="0.25"/>
  <cols>
    <col min="1" max="1" width="15.140625" bestFit="1" customWidth="1"/>
    <col min="2" max="2" width="30.140625" bestFit="1" customWidth="1"/>
    <col min="3" max="3" width="26.7109375" bestFit="1" customWidth="1"/>
    <col min="4" max="4" width="12" bestFit="1" customWidth="1"/>
  </cols>
  <sheetData>
    <row r="1" spans="1:8" x14ac:dyDescent="0.25">
      <c r="A1" t="s">
        <v>14563</v>
      </c>
      <c r="B1" t="s">
        <v>14564</v>
      </c>
      <c r="C1" t="s">
        <v>14565</v>
      </c>
      <c r="D1" t="s">
        <v>5420</v>
      </c>
    </row>
    <row r="2" spans="1:8" x14ac:dyDescent="0.25">
      <c r="A2" s="190" t="s">
        <v>10460</v>
      </c>
      <c r="B2" t="s">
        <v>7951</v>
      </c>
      <c r="D2" s="189">
        <v>1</v>
      </c>
    </row>
    <row r="3" spans="1:8" x14ac:dyDescent="0.25">
      <c r="A3" s="190" t="s">
        <v>10417</v>
      </c>
      <c r="B3" t="s">
        <v>7952</v>
      </c>
      <c r="D3" s="189">
        <v>1</v>
      </c>
    </row>
    <row r="4" spans="1:8" x14ac:dyDescent="0.25">
      <c r="A4" s="190" t="s">
        <v>10964</v>
      </c>
      <c r="B4" t="s">
        <v>7956</v>
      </c>
      <c r="D4" s="189">
        <v>1</v>
      </c>
      <c r="F4" s="257" t="s">
        <v>14566</v>
      </c>
      <c r="G4" s="257"/>
      <c r="H4" s="257"/>
    </row>
    <row r="5" spans="1:8" x14ac:dyDescent="0.25">
      <c r="A5" s="190" t="s">
        <v>8050</v>
      </c>
      <c r="B5" t="s">
        <v>7958</v>
      </c>
      <c r="D5" s="189">
        <v>1</v>
      </c>
      <c r="F5" s="257"/>
      <c r="G5" s="257"/>
      <c r="H5" s="257"/>
    </row>
    <row r="6" spans="1:8" x14ac:dyDescent="0.25">
      <c r="A6" s="190" t="s">
        <v>10969</v>
      </c>
      <c r="B6" t="s">
        <v>7953</v>
      </c>
      <c r="D6" s="189">
        <v>1</v>
      </c>
      <c r="F6" s="257"/>
      <c r="G6" s="257"/>
      <c r="H6" s="257"/>
    </row>
    <row r="7" spans="1:8" x14ac:dyDescent="0.25">
      <c r="A7" s="190" t="s">
        <v>10970</v>
      </c>
      <c r="B7" t="s">
        <v>7954</v>
      </c>
      <c r="D7" s="189">
        <v>1</v>
      </c>
    </row>
    <row r="8" spans="1:8" x14ac:dyDescent="0.25">
      <c r="D8" s="189"/>
      <c r="F8" s="257" t="s">
        <v>14567</v>
      </c>
      <c r="G8" s="257"/>
      <c r="H8" s="257"/>
    </row>
    <row r="9" spans="1:8" x14ac:dyDescent="0.25">
      <c r="D9" s="189"/>
      <c r="F9" s="257"/>
      <c r="G9" s="257"/>
      <c r="H9" s="257"/>
    </row>
    <row r="10" spans="1:8" x14ac:dyDescent="0.25">
      <c r="D10" s="189"/>
      <c r="F10" s="257"/>
      <c r="G10" s="257"/>
      <c r="H10" s="257"/>
    </row>
    <row r="11" spans="1:8" x14ac:dyDescent="0.25">
      <c r="D11" s="189"/>
    </row>
    <row r="12" spans="1:8" x14ac:dyDescent="0.25">
      <c r="D12" s="189"/>
    </row>
    <row r="13" spans="1:8" x14ac:dyDescent="0.25">
      <c r="D13" s="189"/>
    </row>
    <row r="14" spans="1:8" x14ac:dyDescent="0.25">
      <c r="D14" s="189"/>
    </row>
    <row r="15" spans="1:8" x14ac:dyDescent="0.25">
      <c r="D15" s="189"/>
    </row>
    <row r="16" spans="1:8" x14ac:dyDescent="0.25">
      <c r="D16" s="189"/>
    </row>
    <row r="17" spans="4:4" x14ac:dyDescent="0.25">
      <c r="D17" s="189"/>
    </row>
    <row r="18" spans="4:4" x14ac:dyDescent="0.25">
      <c r="D18" s="189"/>
    </row>
    <row r="19" spans="4:4" x14ac:dyDescent="0.25">
      <c r="D19" s="189"/>
    </row>
    <row r="20" spans="4:4" x14ac:dyDescent="0.25">
      <c r="D20" s="189"/>
    </row>
    <row r="21" spans="4:4" x14ac:dyDescent="0.25">
      <c r="D21" s="189"/>
    </row>
    <row r="22" spans="4:4" x14ac:dyDescent="0.25">
      <c r="D22" s="189"/>
    </row>
    <row r="23" spans="4:4" x14ac:dyDescent="0.25">
      <c r="D23" s="189"/>
    </row>
    <row r="24" spans="4:4" x14ac:dyDescent="0.25">
      <c r="D24" s="189"/>
    </row>
    <row r="25" spans="4:4" x14ac:dyDescent="0.25">
      <c r="D25" s="189"/>
    </row>
    <row r="26" spans="4:4" x14ac:dyDescent="0.25">
      <c r="D26" s="189"/>
    </row>
    <row r="27" spans="4:4" x14ac:dyDescent="0.25">
      <c r="D27" s="189"/>
    </row>
    <row r="28" spans="4:4" x14ac:dyDescent="0.25">
      <c r="D28" s="189"/>
    </row>
    <row r="29" spans="4:4" x14ac:dyDescent="0.25">
      <c r="D29" s="189"/>
    </row>
    <row r="30" spans="4:4" x14ac:dyDescent="0.25">
      <c r="D30" s="189"/>
    </row>
    <row r="31" spans="4:4" x14ac:dyDescent="0.25">
      <c r="D31" s="189"/>
    </row>
    <row r="32" spans="4:4" x14ac:dyDescent="0.25">
      <c r="D32" s="189"/>
    </row>
    <row r="33" spans="4:4" x14ac:dyDescent="0.25">
      <c r="D33" s="189"/>
    </row>
    <row r="34" spans="4:4" x14ac:dyDescent="0.25">
      <c r="D34" s="189"/>
    </row>
    <row r="35" spans="4:4" x14ac:dyDescent="0.25">
      <c r="D35" s="189"/>
    </row>
    <row r="36" spans="4:4" x14ac:dyDescent="0.25">
      <c r="D36" s="189"/>
    </row>
    <row r="37" spans="4:4" x14ac:dyDescent="0.25">
      <c r="D37" s="189"/>
    </row>
    <row r="38" spans="4:4" x14ac:dyDescent="0.25">
      <c r="D38" s="189"/>
    </row>
    <row r="39" spans="4:4" x14ac:dyDescent="0.25">
      <c r="D39" s="189"/>
    </row>
    <row r="40" spans="4:4" x14ac:dyDescent="0.25">
      <c r="D40" s="189"/>
    </row>
    <row r="41" spans="4:4" x14ac:dyDescent="0.25">
      <c r="D41" s="189"/>
    </row>
    <row r="42" spans="4:4" x14ac:dyDescent="0.25">
      <c r="D42" s="189"/>
    </row>
    <row r="43" spans="4:4" x14ac:dyDescent="0.25">
      <c r="D43" s="189"/>
    </row>
    <row r="44" spans="4:4" x14ac:dyDescent="0.25">
      <c r="D44" s="189"/>
    </row>
    <row r="45" spans="4:4" x14ac:dyDescent="0.25">
      <c r="D45" s="189"/>
    </row>
    <row r="46" spans="4:4" x14ac:dyDescent="0.25">
      <c r="D46" s="189"/>
    </row>
    <row r="47" spans="4:4" x14ac:dyDescent="0.25">
      <c r="D47" s="189"/>
    </row>
    <row r="48" spans="4:4" x14ac:dyDescent="0.25">
      <c r="D48" s="189"/>
    </row>
    <row r="49" spans="4:4" x14ac:dyDescent="0.25">
      <c r="D49" s="189"/>
    </row>
    <row r="50" spans="4:4" x14ac:dyDescent="0.25">
      <c r="D50" s="189"/>
    </row>
    <row r="51" spans="4:4" x14ac:dyDescent="0.25">
      <c r="D51" s="189"/>
    </row>
    <row r="52" spans="4:4" x14ac:dyDescent="0.25">
      <c r="D52" s="189"/>
    </row>
    <row r="53" spans="4:4" x14ac:dyDescent="0.25">
      <c r="D53" s="189"/>
    </row>
    <row r="54" spans="4:4" x14ac:dyDescent="0.25">
      <c r="D54" s="189"/>
    </row>
    <row r="55" spans="4:4" x14ac:dyDescent="0.25">
      <c r="D55" s="189"/>
    </row>
    <row r="56" spans="4:4" x14ac:dyDescent="0.25">
      <c r="D56" s="189"/>
    </row>
    <row r="57" spans="4:4" x14ac:dyDescent="0.25">
      <c r="D57" s="189"/>
    </row>
    <row r="58" spans="4:4" x14ac:dyDescent="0.25">
      <c r="D58" s="189"/>
    </row>
    <row r="59" spans="4:4" x14ac:dyDescent="0.25">
      <c r="D59" s="189"/>
    </row>
    <row r="60" spans="4:4" x14ac:dyDescent="0.25">
      <c r="D60" s="189"/>
    </row>
    <row r="61" spans="4:4" x14ac:dyDescent="0.25">
      <c r="D61" s="189"/>
    </row>
    <row r="62" spans="4:4" x14ac:dyDescent="0.25">
      <c r="D62" s="189"/>
    </row>
    <row r="63" spans="4:4" x14ac:dyDescent="0.25">
      <c r="D63" s="189"/>
    </row>
    <row r="64" spans="4:4" x14ac:dyDescent="0.25">
      <c r="D64" s="189"/>
    </row>
    <row r="65" spans="4:4" x14ac:dyDescent="0.25">
      <c r="D65" s="189"/>
    </row>
    <row r="66" spans="4:4" x14ac:dyDescent="0.25">
      <c r="D66" s="189"/>
    </row>
    <row r="67" spans="4:4" x14ac:dyDescent="0.25">
      <c r="D67" s="189"/>
    </row>
    <row r="68" spans="4:4" x14ac:dyDescent="0.25">
      <c r="D68" s="189"/>
    </row>
    <row r="69" spans="4:4" x14ac:dyDescent="0.25">
      <c r="D69" s="189"/>
    </row>
    <row r="70" spans="4:4" x14ac:dyDescent="0.25">
      <c r="D70" s="189"/>
    </row>
    <row r="71" spans="4:4" x14ac:dyDescent="0.25">
      <c r="D71" s="189"/>
    </row>
    <row r="72" spans="4:4" x14ac:dyDescent="0.25">
      <c r="D72" s="189"/>
    </row>
    <row r="73" spans="4:4" x14ac:dyDescent="0.25">
      <c r="D73" s="189"/>
    </row>
    <row r="74" spans="4:4" x14ac:dyDescent="0.25">
      <c r="D74" s="189"/>
    </row>
    <row r="75" spans="4:4" x14ac:dyDescent="0.25">
      <c r="D75" s="189"/>
    </row>
    <row r="76" spans="4:4" x14ac:dyDescent="0.25">
      <c r="D76" s="189"/>
    </row>
    <row r="77" spans="4:4" x14ac:dyDescent="0.25">
      <c r="D77" s="189"/>
    </row>
    <row r="78" spans="4:4" x14ac:dyDescent="0.25">
      <c r="D78" s="189"/>
    </row>
    <row r="79" spans="4:4" x14ac:dyDescent="0.25">
      <c r="D79" s="189"/>
    </row>
    <row r="80" spans="4:4" x14ac:dyDescent="0.25">
      <c r="D80" s="189"/>
    </row>
    <row r="81" spans="4:4" x14ac:dyDescent="0.25">
      <c r="D81" s="189"/>
    </row>
    <row r="82" spans="4:4" x14ac:dyDescent="0.25">
      <c r="D82" s="189"/>
    </row>
    <row r="83" spans="4:4" x14ac:dyDescent="0.25">
      <c r="D83" s="189"/>
    </row>
    <row r="84" spans="4:4" x14ac:dyDescent="0.25">
      <c r="D84" s="189"/>
    </row>
    <row r="85" spans="4:4" x14ac:dyDescent="0.25">
      <c r="D85" s="189"/>
    </row>
    <row r="86" spans="4:4" x14ac:dyDescent="0.25">
      <c r="D86" s="189"/>
    </row>
    <row r="87" spans="4:4" x14ac:dyDescent="0.25">
      <c r="D87" s="189"/>
    </row>
    <row r="88" spans="4:4" x14ac:dyDescent="0.25">
      <c r="D88" s="189"/>
    </row>
    <row r="89" spans="4:4" x14ac:dyDescent="0.25">
      <c r="D89" s="189"/>
    </row>
    <row r="90" spans="4:4" x14ac:dyDescent="0.25">
      <c r="D90" s="189"/>
    </row>
    <row r="91" spans="4:4" x14ac:dyDescent="0.25">
      <c r="D91" s="189"/>
    </row>
    <row r="92" spans="4:4" x14ac:dyDescent="0.25">
      <c r="D92" s="189"/>
    </row>
    <row r="93" spans="4:4" x14ac:dyDescent="0.25">
      <c r="D93" s="189"/>
    </row>
    <row r="94" spans="4:4" x14ac:dyDescent="0.25">
      <c r="D94" s="189"/>
    </row>
    <row r="95" spans="4:4" x14ac:dyDescent="0.25">
      <c r="D95" s="189"/>
    </row>
    <row r="96" spans="4:4" x14ac:dyDescent="0.25">
      <c r="D96" s="189"/>
    </row>
    <row r="97" spans="4:4" x14ac:dyDescent="0.25">
      <c r="D97" s="189"/>
    </row>
    <row r="98" spans="4:4" x14ac:dyDescent="0.25">
      <c r="D98" s="189"/>
    </row>
    <row r="99" spans="4:4" x14ac:dyDescent="0.25">
      <c r="D99" s="189"/>
    </row>
    <row r="100" spans="4:4" x14ac:dyDescent="0.25">
      <c r="D100" s="189"/>
    </row>
    <row r="101" spans="4:4" x14ac:dyDescent="0.25">
      <c r="D101" s="189"/>
    </row>
    <row r="102" spans="4:4" x14ac:dyDescent="0.25">
      <c r="D102" s="189"/>
    </row>
    <row r="103" spans="4:4" x14ac:dyDescent="0.25">
      <c r="D103" s="189"/>
    </row>
    <row r="104" spans="4:4" x14ac:dyDescent="0.25">
      <c r="D104" s="189"/>
    </row>
    <row r="105" spans="4:4" x14ac:dyDescent="0.25">
      <c r="D105" s="189"/>
    </row>
    <row r="106" spans="4:4" x14ac:dyDescent="0.25">
      <c r="D106" s="189"/>
    </row>
    <row r="107" spans="4:4" x14ac:dyDescent="0.25">
      <c r="D107" s="189"/>
    </row>
    <row r="108" spans="4:4" x14ac:dyDescent="0.25">
      <c r="D108" s="189"/>
    </row>
    <row r="109" spans="4:4" x14ac:dyDescent="0.25">
      <c r="D109" s="189"/>
    </row>
    <row r="110" spans="4:4" x14ac:dyDescent="0.25">
      <c r="D110" s="189"/>
    </row>
    <row r="111" spans="4:4" x14ac:dyDescent="0.25">
      <c r="D111" s="189"/>
    </row>
    <row r="112" spans="4:4" x14ac:dyDescent="0.25">
      <c r="D112" s="189"/>
    </row>
    <row r="113" spans="4:4" x14ac:dyDescent="0.25">
      <c r="D113" s="189"/>
    </row>
    <row r="114" spans="4:4" x14ac:dyDescent="0.25">
      <c r="D114" s="189"/>
    </row>
    <row r="115" spans="4:4" x14ac:dyDescent="0.25">
      <c r="D115" s="189"/>
    </row>
    <row r="116" spans="4:4" x14ac:dyDescent="0.25">
      <c r="D116" s="189"/>
    </row>
    <row r="117" spans="4:4" x14ac:dyDescent="0.25">
      <c r="D117" s="189"/>
    </row>
    <row r="118" spans="4:4" x14ac:dyDescent="0.25">
      <c r="D118" s="189"/>
    </row>
    <row r="119" spans="4:4" x14ac:dyDescent="0.25">
      <c r="D119" s="189"/>
    </row>
    <row r="120" spans="4:4" x14ac:dyDescent="0.25">
      <c r="D120" s="189"/>
    </row>
    <row r="121" spans="4:4" x14ac:dyDescent="0.25">
      <c r="D121" s="189"/>
    </row>
    <row r="122" spans="4:4" x14ac:dyDescent="0.25">
      <c r="D122" s="189"/>
    </row>
    <row r="123" spans="4:4" x14ac:dyDescent="0.25">
      <c r="D123" s="189"/>
    </row>
    <row r="124" spans="4:4" x14ac:dyDescent="0.25">
      <c r="D124" s="189"/>
    </row>
    <row r="125" spans="4:4" x14ac:dyDescent="0.25">
      <c r="D125" s="189"/>
    </row>
    <row r="126" spans="4:4" x14ac:dyDescent="0.25">
      <c r="D126" s="189"/>
    </row>
    <row r="127" spans="4:4" x14ac:dyDescent="0.25">
      <c r="D127" s="189"/>
    </row>
    <row r="128" spans="4:4" x14ac:dyDescent="0.25">
      <c r="D128" s="189"/>
    </row>
    <row r="129" spans="4:4" x14ac:dyDescent="0.25">
      <c r="D129" s="189"/>
    </row>
    <row r="130" spans="4:4" x14ac:dyDescent="0.25">
      <c r="D130" s="189"/>
    </row>
    <row r="131" spans="4:4" x14ac:dyDescent="0.25">
      <c r="D131" s="189"/>
    </row>
    <row r="132" spans="4:4" x14ac:dyDescent="0.25">
      <c r="D132" s="189"/>
    </row>
    <row r="133" spans="4:4" x14ac:dyDescent="0.25">
      <c r="D133" s="189"/>
    </row>
    <row r="134" spans="4:4" x14ac:dyDescent="0.25">
      <c r="D134" s="189"/>
    </row>
    <row r="135" spans="4:4" x14ac:dyDescent="0.25">
      <c r="D135" s="189"/>
    </row>
    <row r="136" spans="4:4" x14ac:dyDescent="0.25">
      <c r="D136" s="189"/>
    </row>
    <row r="137" spans="4:4" x14ac:dyDescent="0.25">
      <c r="D137" s="189"/>
    </row>
    <row r="138" spans="4:4" x14ac:dyDescent="0.25">
      <c r="D138" s="189"/>
    </row>
    <row r="139" spans="4:4" x14ac:dyDescent="0.25">
      <c r="D139" s="189"/>
    </row>
    <row r="140" spans="4:4" x14ac:dyDescent="0.25">
      <c r="D140" s="189"/>
    </row>
    <row r="141" spans="4:4" x14ac:dyDescent="0.25">
      <c r="D141" s="189"/>
    </row>
    <row r="142" spans="4:4" x14ac:dyDescent="0.25">
      <c r="D142" s="189"/>
    </row>
    <row r="143" spans="4:4" x14ac:dyDescent="0.25">
      <c r="D143" s="189"/>
    </row>
    <row r="144" spans="4:4" x14ac:dyDescent="0.25">
      <c r="D144" s="189"/>
    </row>
    <row r="145" spans="4:4" x14ac:dyDescent="0.25">
      <c r="D145" s="189"/>
    </row>
    <row r="146" spans="4:4" x14ac:dyDescent="0.25">
      <c r="D146" s="189"/>
    </row>
    <row r="147" spans="4:4" x14ac:dyDescent="0.25">
      <c r="D147" s="189"/>
    </row>
    <row r="148" spans="4:4" x14ac:dyDescent="0.25">
      <c r="D148" s="189"/>
    </row>
    <row r="149" spans="4:4" x14ac:dyDescent="0.25">
      <c r="D149" s="189"/>
    </row>
    <row r="150" spans="4:4" x14ac:dyDescent="0.25">
      <c r="D150" s="189"/>
    </row>
    <row r="151" spans="4:4" x14ac:dyDescent="0.25">
      <c r="D151" s="189"/>
    </row>
    <row r="152" spans="4:4" x14ac:dyDescent="0.25">
      <c r="D152" s="189"/>
    </row>
    <row r="153" spans="4:4" x14ac:dyDescent="0.25">
      <c r="D153" s="189"/>
    </row>
    <row r="154" spans="4:4" x14ac:dyDescent="0.25">
      <c r="D154" s="189"/>
    </row>
    <row r="155" spans="4:4" x14ac:dyDescent="0.25">
      <c r="D155" s="189"/>
    </row>
    <row r="156" spans="4:4" x14ac:dyDescent="0.25">
      <c r="D156" s="189"/>
    </row>
    <row r="157" spans="4:4" x14ac:dyDescent="0.25">
      <c r="D157" s="189"/>
    </row>
    <row r="158" spans="4:4" x14ac:dyDescent="0.25">
      <c r="D158" s="189"/>
    </row>
    <row r="159" spans="4:4" x14ac:dyDescent="0.25">
      <c r="D159" s="189"/>
    </row>
    <row r="160" spans="4:4" x14ac:dyDescent="0.25">
      <c r="D160" s="189"/>
    </row>
    <row r="161" spans="4:4" x14ac:dyDescent="0.25">
      <c r="D161" s="189"/>
    </row>
    <row r="162" spans="4:4" x14ac:dyDescent="0.25">
      <c r="D162" s="189"/>
    </row>
    <row r="163" spans="4:4" x14ac:dyDescent="0.25">
      <c r="D163" s="189"/>
    </row>
    <row r="164" spans="4:4" x14ac:dyDescent="0.25">
      <c r="D164" s="189"/>
    </row>
    <row r="165" spans="4:4" x14ac:dyDescent="0.25">
      <c r="D165" s="189"/>
    </row>
    <row r="166" spans="4:4" x14ac:dyDescent="0.25">
      <c r="D166" s="189"/>
    </row>
    <row r="167" spans="4:4" x14ac:dyDescent="0.25">
      <c r="D167" s="189"/>
    </row>
    <row r="168" spans="4:4" x14ac:dyDescent="0.25">
      <c r="D168" s="189"/>
    </row>
    <row r="169" spans="4:4" x14ac:dyDescent="0.25">
      <c r="D169" s="189"/>
    </row>
    <row r="170" spans="4:4" x14ac:dyDescent="0.25">
      <c r="D170" s="189"/>
    </row>
    <row r="171" spans="4:4" x14ac:dyDescent="0.25">
      <c r="D171" s="189"/>
    </row>
    <row r="172" spans="4:4" x14ac:dyDescent="0.25">
      <c r="D172" s="189"/>
    </row>
    <row r="173" spans="4:4" x14ac:dyDescent="0.25">
      <c r="D173" s="189"/>
    </row>
    <row r="174" spans="4:4" x14ac:dyDescent="0.25">
      <c r="D174" s="189"/>
    </row>
    <row r="175" spans="4:4" x14ac:dyDescent="0.25">
      <c r="D175" s="189"/>
    </row>
    <row r="176" spans="4:4" x14ac:dyDescent="0.25">
      <c r="D176" s="189"/>
    </row>
    <row r="177" spans="4:4" x14ac:dyDescent="0.25">
      <c r="D177" s="189"/>
    </row>
    <row r="178" spans="4:4" x14ac:dyDescent="0.25">
      <c r="D178" s="189"/>
    </row>
    <row r="179" spans="4:4" x14ac:dyDescent="0.25">
      <c r="D179" s="189"/>
    </row>
    <row r="180" spans="4:4" x14ac:dyDescent="0.25">
      <c r="D180" s="189"/>
    </row>
    <row r="181" spans="4:4" x14ac:dyDescent="0.25">
      <c r="D181" s="189"/>
    </row>
    <row r="182" spans="4:4" x14ac:dyDescent="0.25">
      <c r="D182" s="189"/>
    </row>
    <row r="183" spans="4:4" x14ac:dyDescent="0.25">
      <c r="D183" s="189"/>
    </row>
    <row r="184" spans="4:4" x14ac:dyDescent="0.25">
      <c r="D184" s="189"/>
    </row>
    <row r="185" spans="4:4" x14ac:dyDescent="0.25">
      <c r="D185" s="189"/>
    </row>
    <row r="186" spans="4:4" x14ac:dyDescent="0.25">
      <c r="D186" s="189"/>
    </row>
    <row r="187" spans="4:4" x14ac:dyDescent="0.25">
      <c r="D187" s="189"/>
    </row>
    <row r="188" spans="4:4" x14ac:dyDescent="0.25">
      <c r="D188" s="189"/>
    </row>
    <row r="189" spans="4:4" x14ac:dyDescent="0.25">
      <c r="D189" s="189"/>
    </row>
    <row r="190" spans="4:4" x14ac:dyDescent="0.25">
      <c r="D190" s="189"/>
    </row>
    <row r="191" spans="4:4" x14ac:dyDescent="0.25">
      <c r="D191" s="189"/>
    </row>
    <row r="192" spans="4:4" x14ac:dyDescent="0.25">
      <c r="D192" s="189"/>
    </row>
    <row r="193" spans="4:4" x14ac:dyDescent="0.25">
      <c r="D193" s="189"/>
    </row>
    <row r="194" spans="4:4" x14ac:dyDescent="0.25">
      <c r="D194" s="189"/>
    </row>
    <row r="195" spans="4:4" x14ac:dyDescent="0.25">
      <c r="D195" s="189"/>
    </row>
    <row r="196" spans="4:4" x14ac:dyDescent="0.25">
      <c r="D196" s="189"/>
    </row>
    <row r="197" spans="4:4" x14ac:dyDescent="0.25">
      <c r="D197" s="189"/>
    </row>
    <row r="198" spans="4:4" x14ac:dyDescent="0.25">
      <c r="D198" s="189"/>
    </row>
    <row r="199" spans="4:4" x14ac:dyDescent="0.25">
      <c r="D199" s="189"/>
    </row>
    <row r="200" spans="4:4" x14ac:dyDescent="0.25">
      <c r="D200" s="189"/>
    </row>
    <row r="201" spans="4:4" x14ac:dyDescent="0.25">
      <c r="D201" s="189"/>
    </row>
    <row r="202" spans="4:4" x14ac:dyDescent="0.25">
      <c r="D202" s="189"/>
    </row>
    <row r="203" spans="4:4" x14ac:dyDescent="0.25">
      <c r="D203" s="189"/>
    </row>
    <row r="204" spans="4:4" x14ac:dyDescent="0.25">
      <c r="D204" s="189"/>
    </row>
    <row r="205" spans="4:4" x14ac:dyDescent="0.25">
      <c r="D205" s="189"/>
    </row>
    <row r="206" spans="4:4" x14ac:dyDescent="0.25">
      <c r="D206" s="189"/>
    </row>
    <row r="207" spans="4:4" x14ac:dyDescent="0.25">
      <c r="D207" s="189"/>
    </row>
    <row r="208" spans="4:4" x14ac:dyDescent="0.25">
      <c r="D208" s="189"/>
    </row>
    <row r="209" spans="4:4" x14ac:dyDescent="0.25">
      <c r="D209" s="189"/>
    </row>
    <row r="210" spans="4:4" x14ac:dyDescent="0.25">
      <c r="D210" s="189"/>
    </row>
    <row r="211" spans="4:4" x14ac:dyDescent="0.25">
      <c r="D211" s="189"/>
    </row>
    <row r="212" spans="4:4" x14ac:dyDescent="0.25">
      <c r="D212" s="189"/>
    </row>
    <row r="213" spans="4:4" x14ac:dyDescent="0.25">
      <c r="D213" s="189"/>
    </row>
    <row r="214" spans="4:4" x14ac:dyDescent="0.25">
      <c r="D214" s="189"/>
    </row>
    <row r="215" spans="4:4" x14ac:dyDescent="0.25">
      <c r="D215" s="189"/>
    </row>
    <row r="216" spans="4:4" x14ac:dyDescent="0.25">
      <c r="D216" s="189"/>
    </row>
    <row r="217" spans="4:4" x14ac:dyDescent="0.25">
      <c r="D217" s="189"/>
    </row>
    <row r="218" spans="4:4" x14ac:dyDescent="0.25">
      <c r="D218" s="189"/>
    </row>
    <row r="219" spans="4:4" x14ac:dyDescent="0.25">
      <c r="D219" s="189"/>
    </row>
    <row r="220" spans="4:4" x14ac:dyDescent="0.25">
      <c r="D220" s="189"/>
    </row>
    <row r="221" spans="4:4" x14ac:dyDescent="0.25">
      <c r="D221" s="189"/>
    </row>
    <row r="222" spans="4:4" x14ac:dyDescent="0.25">
      <c r="D222" s="189"/>
    </row>
    <row r="223" spans="4:4" x14ac:dyDescent="0.25">
      <c r="D223" s="189"/>
    </row>
    <row r="224" spans="4:4" x14ac:dyDescent="0.25">
      <c r="D224" s="189"/>
    </row>
    <row r="225" spans="4:4" x14ac:dyDescent="0.25">
      <c r="D225" s="189"/>
    </row>
    <row r="226" spans="4:4" x14ac:dyDescent="0.25">
      <c r="D226" s="189"/>
    </row>
    <row r="227" spans="4:4" x14ac:dyDescent="0.25">
      <c r="D227" s="189"/>
    </row>
    <row r="228" spans="4:4" x14ac:dyDescent="0.25">
      <c r="D228" s="189"/>
    </row>
    <row r="229" spans="4:4" x14ac:dyDescent="0.25">
      <c r="D229" s="189"/>
    </row>
    <row r="230" spans="4:4" x14ac:dyDescent="0.25">
      <c r="D230" s="189"/>
    </row>
    <row r="231" spans="4:4" x14ac:dyDescent="0.25">
      <c r="D231" s="189"/>
    </row>
    <row r="232" spans="4:4" x14ac:dyDescent="0.25">
      <c r="D232" s="189"/>
    </row>
    <row r="233" spans="4:4" x14ac:dyDescent="0.25">
      <c r="D233" s="189"/>
    </row>
    <row r="234" spans="4:4" x14ac:dyDescent="0.25">
      <c r="D234" s="189"/>
    </row>
    <row r="235" spans="4:4" x14ac:dyDescent="0.25">
      <c r="D235" s="189"/>
    </row>
    <row r="236" spans="4:4" x14ac:dyDescent="0.25">
      <c r="D236" s="189"/>
    </row>
    <row r="237" spans="4:4" x14ac:dyDescent="0.25">
      <c r="D237" s="189"/>
    </row>
    <row r="238" spans="4:4" x14ac:dyDescent="0.25">
      <c r="D238" s="189"/>
    </row>
    <row r="239" spans="4:4" x14ac:dyDescent="0.25">
      <c r="D239" s="189"/>
    </row>
    <row r="240" spans="4:4" x14ac:dyDescent="0.25">
      <c r="D240" s="189"/>
    </row>
    <row r="241" spans="4:4" x14ac:dyDescent="0.25">
      <c r="D241" s="189"/>
    </row>
    <row r="242" spans="4:4" x14ac:dyDescent="0.25">
      <c r="D242" s="189"/>
    </row>
    <row r="243" spans="4:4" x14ac:dyDescent="0.25">
      <c r="D243" s="189"/>
    </row>
    <row r="244" spans="4:4" x14ac:dyDescent="0.25">
      <c r="D244" s="189"/>
    </row>
    <row r="245" spans="4:4" x14ac:dyDescent="0.25">
      <c r="D245" s="189"/>
    </row>
    <row r="246" spans="4:4" x14ac:dyDescent="0.25">
      <c r="D246" s="189"/>
    </row>
    <row r="247" spans="4:4" x14ac:dyDescent="0.25">
      <c r="D247" s="189"/>
    </row>
    <row r="248" spans="4:4" x14ac:dyDescent="0.25">
      <c r="D248" s="189"/>
    </row>
    <row r="249" spans="4:4" x14ac:dyDescent="0.25">
      <c r="D249" s="189"/>
    </row>
    <row r="250" spans="4:4" x14ac:dyDescent="0.25">
      <c r="D250" s="189"/>
    </row>
    <row r="251" spans="4:4" x14ac:dyDescent="0.25">
      <c r="D251" s="189"/>
    </row>
    <row r="252" spans="4:4" x14ac:dyDescent="0.25">
      <c r="D252" s="189"/>
    </row>
    <row r="253" spans="4:4" x14ac:dyDescent="0.25">
      <c r="D253" s="189"/>
    </row>
    <row r="254" spans="4:4" x14ac:dyDescent="0.25">
      <c r="D254" s="189"/>
    </row>
    <row r="255" spans="4:4" x14ac:dyDescent="0.25">
      <c r="D255" s="189"/>
    </row>
    <row r="256" spans="4:4" x14ac:dyDescent="0.25">
      <c r="D256" s="189"/>
    </row>
    <row r="257" spans="4:4" x14ac:dyDescent="0.25">
      <c r="D257" s="189"/>
    </row>
    <row r="258" spans="4:4" x14ac:dyDescent="0.25">
      <c r="D258" s="189"/>
    </row>
    <row r="259" spans="4:4" x14ac:dyDescent="0.25">
      <c r="D259" s="189"/>
    </row>
    <row r="260" spans="4:4" x14ac:dyDescent="0.25">
      <c r="D260" s="189"/>
    </row>
    <row r="261" spans="4:4" x14ac:dyDescent="0.25">
      <c r="D261" s="189"/>
    </row>
    <row r="262" spans="4:4" x14ac:dyDescent="0.25">
      <c r="D262" s="189"/>
    </row>
    <row r="263" spans="4:4" x14ac:dyDescent="0.25">
      <c r="D263" s="189"/>
    </row>
    <row r="264" spans="4:4" x14ac:dyDescent="0.25">
      <c r="D264" s="189"/>
    </row>
    <row r="265" spans="4:4" x14ac:dyDescent="0.25">
      <c r="D265" s="189"/>
    </row>
    <row r="266" spans="4:4" x14ac:dyDescent="0.25">
      <c r="D266" s="189"/>
    </row>
    <row r="267" spans="4:4" x14ac:dyDescent="0.25">
      <c r="D267" s="189"/>
    </row>
    <row r="268" spans="4:4" x14ac:dyDescent="0.25">
      <c r="D268" s="189"/>
    </row>
    <row r="269" spans="4:4" x14ac:dyDescent="0.25">
      <c r="D269" s="189"/>
    </row>
    <row r="270" spans="4:4" x14ac:dyDescent="0.25">
      <c r="D270" s="189"/>
    </row>
    <row r="271" spans="4:4" x14ac:dyDescent="0.25">
      <c r="D271" s="189"/>
    </row>
    <row r="272" spans="4:4" x14ac:dyDescent="0.25">
      <c r="D272" s="189"/>
    </row>
    <row r="273" spans="4:4" x14ac:dyDescent="0.25">
      <c r="D273" s="189"/>
    </row>
    <row r="274" spans="4:4" x14ac:dyDescent="0.25">
      <c r="D274" s="189"/>
    </row>
    <row r="275" spans="4:4" x14ac:dyDescent="0.25">
      <c r="D275" s="189"/>
    </row>
    <row r="276" spans="4:4" x14ac:dyDescent="0.25">
      <c r="D276" s="189"/>
    </row>
    <row r="277" spans="4:4" x14ac:dyDescent="0.25">
      <c r="D277" s="189"/>
    </row>
    <row r="278" spans="4:4" x14ac:dyDescent="0.25">
      <c r="D278" s="189"/>
    </row>
    <row r="279" spans="4:4" x14ac:dyDescent="0.25">
      <c r="D279" s="189"/>
    </row>
    <row r="280" spans="4:4" x14ac:dyDescent="0.25">
      <c r="D280" s="189"/>
    </row>
    <row r="281" spans="4:4" x14ac:dyDescent="0.25">
      <c r="D281" s="189"/>
    </row>
    <row r="282" spans="4:4" x14ac:dyDescent="0.25">
      <c r="D282" s="189"/>
    </row>
    <row r="283" spans="4:4" x14ac:dyDescent="0.25">
      <c r="D283" s="189"/>
    </row>
    <row r="284" spans="4:4" x14ac:dyDescent="0.25">
      <c r="D284" s="189"/>
    </row>
    <row r="285" spans="4:4" x14ac:dyDescent="0.25">
      <c r="D285" s="189"/>
    </row>
    <row r="286" spans="4:4" x14ac:dyDescent="0.25">
      <c r="D286" s="189"/>
    </row>
    <row r="287" spans="4:4" x14ac:dyDescent="0.25">
      <c r="D287" s="189"/>
    </row>
    <row r="288" spans="4:4" x14ac:dyDescent="0.25">
      <c r="D288" s="189"/>
    </row>
    <row r="289" spans="4:4" x14ac:dyDescent="0.25">
      <c r="D289" s="189"/>
    </row>
    <row r="290" spans="4:4" x14ac:dyDescent="0.25">
      <c r="D290" s="189"/>
    </row>
    <row r="291" spans="4:4" x14ac:dyDescent="0.25">
      <c r="D291" s="189"/>
    </row>
    <row r="292" spans="4:4" x14ac:dyDescent="0.25">
      <c r="D292" s="189"/>
    </row>
    <row r="293" spans="4:4" x14ac:dyDescent="0.25">
      <c r="D293" s="189"/>
    </row>
    <row r="294" spans="4:4" x14ac:dyDescent="0.25">
      <c r="D294" s="189"/>
    </row>
    <row r="295" spans="4:4" x14ac:dyDescent="0.25">
      <c r="D295" s="189"/>
    </row>
    <row r="296" spans="4:4" x14ac:dyDescent="0.25">
      <c r="D296" s="189"/>
    </row>
    <row r="297" spans="4:4" x14ac:dyDescent="0.25">
      <c r="D297" s="189"/>
    </row>
    <row r="298" spans="4:4" x14ac:dyDescent="0.25">
      <c r="D298" s="189"/>
    </row>
    <row r="299" spans="4:4" x14ac:dyDescent="0.25">
      <c r="D299" s="189"/>
    </row>
    <row r="300" spans="4:4" x14ac:dyDescent="0.25">
      <c r="D300" s="189"/>
    </row>
    <row r="301" spans="4:4" x14ac:dyDescent="0.25">
      <c r="D301" s="189"/>
    </row>
    <row r="302" spans="4:4" x14ac:dyDescent="0.25">
      <c r="D302" s="189"/>
    </row>
    <row r="303" spans="4:4" x14ac:dyDescent="0.25">
      <c r="D303" s="189"/>
    </row>
    <row r="304" spans="4:4" x14ac:dyDescent="0.25">
      <c r="D304" s="189"/>
    </row>
    <row r="305" spans="4:4" x14ac:dyDescent="0.25">
      <c r="D305" s="189"/>
    </row>
    <row r="306" spans="4:4" x14ac:dyDescent="0.25">
      <c r="D306" s="189"/>
    </row>
    <row r="307" spans="4:4" x14ac:dyDescent="0.25">
      <c r="D307" s="189"/>
    </row>
    <row r="308" spans="4:4" x14ac:dyDescent="0.25">
      <c r="D308" s="189"/>
    </row>
    <row r="309" spans="4:4" x14ac:dyDescent="0.25">
      <c r="D309" s="189"/>
    </row>
    <row r="310" spans="4:4" x14ac:dyDescent="0.25">
      <c r="D310" s="189"/>
    </row>
    <row r="311" spans="4:4" x14ac:dyDescent="0.25">
      <c r="D311" s="189"/>
    </row>
    <row r="312" spans="4:4" x14ac:dyDescent="0.25">
      <c r="D312" s="189"/>
    </row>
    <row r="313" spans="4:4" x14ac:dyDescent="0.25">
      <c r="D313" s="189"/>
    </row>
    <row r="314" spans="4:4" x14ac:dyDescent="0.25">
      <c r="D314" s="189"/>
    </row>
    <row r="315" spans="4:4" x14ac:dyDescent="0.25">
      <c r="D315" s="189"/>
    </row>
    <row r="316" spans="4:4" x14ac:dyDescent="0.25">
      <c r="D316" s="189"/>
    </row>
    <row r="317" spans="4:4" x14ac:dyDescent="0.25">
      <c r="D317" s="189"/>
    </row>
    <row r="318" spans="4:4" x14ac:dyDescent="0.25">
      <c r="D318" s="189"/>
    </row>
    <row r="319" spans="4:4" x14ac:dyDescent="0.25">
      <c r="D319" s="189"/>
    </row>
    <row r="320" spans="4:4" x14ac:dyDescent="0.25">
      <c r="D320" s="189"/>
    </row>
    <row r="321" spans="4:4" x14ac:dyDescent="0.25">
      <c r="D321" s="189"/>
    </row>
    <row r="322" spans="4:4" x14ac:dyDescent="0.25">
      <c r="D322" s="189"/>
    </row>
    <row r="323" spans="4:4" x14ac:dyDescent="0.25">
      <c r="D323" s="189"/>
    </row>
    <row r="324" spans="4:4" x14ac:dyDescent="0.25">
      <c r="D324" s="189"/>
    </row>
    <row r="325" spans="4:4" x14ac:dyDescent="0.25">
      <c r="D325" s="189"/>
    </row>
    <row r="326" spans="4:4" x14ac:dyDescent="0.25">
      <c r="D326" s="189"/>
    </row>
    <row r="327" spans="4:4" x14ac:dyDescent="0.25">
      <c r="D327" s="189"/>
    </row>
    <row r="328" spans="4:4" x14ac:dyDescent="0.25">
      <c r="D328" s="189"/>
    </row>
    <row r="329" spans="4:4" x14ac:dyDescent="0.25">
      <c r="D329" s="189"/>
    </row>
    <row r="330" spans="4:4" x14ac:dyDescent="0.25">
      <c r="D330" s="189"/>
    </row>
    <row r="331" spans="4:4" x14ac:dyDescent="0.25">
      <c r="D331" s="189"/>
    </row>
    <row r="332" spans="4:4" x14ac:dyDescent="0.25">
      <c r="D332" s="189"/>
    </row>
    <row r="333" spans="4:4" x14ac:dyDescent="0.25">
      <c r="D333" s="189"/>
    </row>
    <row r="334" spans="4:4" x14ac:dyDescent="0.25">
      <c r="D334" s="189"/>
    </row>
    <row r="335" spans="4:4" x14ac:dyDescent="0.25">
      <c r="D335" s="189"/>
    </row>
    <row r="336" spans="4:4" x14ac:dyDescent="0.25">
      <c r="D336" s="189"/>
    </row>
    <row r="337" spans="4:4" x14ac:dyDescent="0.25">
      <c r="D337" s="189"/>
    </row>
    <row r="338" spans="4:4" x14ac:dyDescent="0.25">
      <c r="D338" s="189"/>
    </row>
    <row r="339" spans="4:4" x14ac:dyDescent="0.25">
      <c r="D339" s="189"/>
    </row>
    <row r="340" spans="4:4" x14ac:dyDescent="0.25">
      <c r="D340" s="189"/>
    </row>
    <row r="341" spans="4:4" x14ac:dyDescent="0.25">
      <c r="D341" s="189"/>
    </row>
    <row r="342" spans="4:4" x14ac:dyDescent="0.25">
      <c r="D342" s="189"/>
    </row>
    <row r="343" spans="4:4" x14ac:dyDescent="0.25">
      <c r="D343" s="189"/>
    </row>
    <row r="344" spans="4:4" x14ac:dyDescent="0.25">
      <c r="D344" s="189"/>
    </row>
    <row r="345" spans="4:4" x14ac:dyDescent="0.25">
      <c r="D345" s="189"/>
    </row>
    <row r="346" spans="4:4" x14ac:dyDescent="0.25">
      <c r="D346" s="189"/>
    </row>
    <row r="347" spans="4:4" x14ac:dyDescent="0.25">
      <c r="D347" s="189"/>
    </row>
    <row r="348" spans="4:4" x14ac:dyDescent="0.25">
      <c r="D348" s="189"/>
    </row>
    <row r="349" spans="4:4" x14ac:dyDescent="0.25">
      <c r="D349" s="189"/>
    </row>
    <row r="350" spans="4:4" x14ac:dyDescent="0.25">
      <c r="D350" s="189"/>
    </row>
    <row r="351" spans="4:4" x14ac:dyDescent="0.25">
      <c r="D351" s="189"/>
    </row>
    <row r="352" spans="4:4" x14ac:dyDescent="0.25">
      <c r="D352" s="189"/>
    </row>
    <row r="353" spans="4:4" x14ac:dyDescent="0.25">
      <c r="D353" s="189"/>
    </row>
    <row r="354" spans="4:4" x14ac:dyDescent="0.25">
      <c r="D354" s="189"/>
    </row>
    <row r="355" spans="4:4" x14ac:dyDescent="0.25">
      <c r="D355" s="189"/>
    </row>
    <row r="356" spans="4:4" x14ac:dyDescent="0.25">
      <c r="D356" s="189"/>
    </row>
    <row r="357" spans="4:4" x14ac:dyDescent="0.25">
      <c r="D357" s="189"/>
    </row>
    <row r="358" spans="4:4" x14ac:dyDescent="0.25">
      <c r="D358" s="189"/>
    </row>
    <row r="359" spans="4:4" x14ac:dyDescent="0.25">
      <c r="D359" s="189"/>
    </row>
    <row r="360" spans="4:4" x14ac:dyDescent="0.25">
      <c r="D360" s="189"/>
    </row>
    <row r="361" spans="4:4" x14ac:dyDescent="0.25">
      <c r="D361" s="189"/>
    </row>
    <row r="362" spans="4:4" x14ac:dyDescent="0.25">
      <c r="D362" s="189"/>
    </row>
    <row r="363" spans="4:4" x14ac:dyDescent="0.25">
      <c r="D363" s="189"/>
    </row>
    <row r="364" spans="4:4" x14ac:dyDescent="0.25">
      <c r="D364" s="189"/>
    </row>
    <row r="365" spans="4:4" x14ac:dyDescent="0.25">
      <c r="D365" s="189"/>
    </row>
    <row r="366" spans="4:4" x14ac:dyDescent="0.25">
      <c r="D366" s="189"/>
    </row>
    <row r="367" spans="4:4" x14ac:dyDescent="0.25">
      <c r="D367" s="189"/>
    </row>
    <row r="368" spans="4:4" x14ac:dyDescent="0.25">
      <c r="D368" s="189"/>
    </row>
    <row r="369" spans="4:4" x14ac:dyDescent="0.25">
      <c r="D369" s="189"/>
    </row>
    <row r="370" spans="4:4" x14ac:dyDescent="0.25">
      <c r="D370" s="189"/>
    </row>
    <row r="371" spans="4:4" x14ac:dyDescent="0.25">
      <c r="D371" s="189"/>
    </row>
    <row r="372" spans="4:4" x14ac:dyDescent="0.25">
      <c r="D372" s="189"/>
    </row>
    <row r="373" spans="4:4" x14ac:dyDescent="0.25">
      <c r="D373" s="189"/>
    </row>
    <row r="374" spans="4:4" x14ac:dyDescent="0.25">
      <c r="D374" s="189"/>
    </row>
    <row r="375" spans="4:4" x14ac:dyDescent="0.25">
      <c r="D375" s="189"/>
    </row>
    <row r="376" spans="4:4" x14ac:dyDescent="0.25">
      <c r="D376" s="189"/>
    </row>
    <row r="377" spans="4:4" x14ac:dyDescent="0.25">
      <c r="D377" s="189"/>
    </row>
    <row r="378" spans="4:4" x14ac:dyDescent="0.25">
      <c r="D378" s="189"/>
    </row>
    <row r="379" spans="4:4" x14ac:dyDescent="0.25">
      <c r="D379" s="189"/>
    </row>
    <row r="380" spans="4:4" x14ac:dyDescent="0.25">
      <c r="D380" s="189"/>
    </row>
    <row r="381" spans="4:4" x14ac:dyDescent="0.25">
      <c r="D381" s="189"/>
    </row>
    <row r="382" spans="4:4" x14ac:dyDescent="0.25">
      <c r="D382" s="189"/>
    </row>
    <row r="383" spans="4:4" x14ac:dyDescent="0.25">
      <c r="D383" s="189"/>
    </row>
    <row r="384" spans="4:4" x14ac:dyDescent="0.25">
      <c r="D384" s="189"/>
    </row>
    <row r="385" spans="4:4" x14ac:dyDescent="0.25">
      <c r="D385" s="189"/>
    </row>
    <row r="386" spans="4:4" x14ac:dyDescent="0.25">
      <c r="D386" s="189"/>
    </row>
    <row r="387" spans="4:4" x14ac:dyDescent="0.25">
      <c r="D387" s="189"/>
    </row>
    <row r="388" spans="4:4" x14ac:dyDescent="0.25">
      <c r="D388" s="189"/>
    </row>
    <row r="389" spans="4:4" x14ac:dyDescent="0.25">
      <c r="D389" s="189"/>
    </row>
    <row r="390" spans="4:4" x14ac:dyDescent="0.25">
      <c r="D390" s="189"/>
    </row>
    <row r="391" spans="4:4" x14ac:dyDescent="0.25">
      <c r="D391" s="189"/>
    </row>
    <row r="392" spans="4:4" x14ac:dyDescent="0.25">
      <c r="D392" s="189"/>
    </row>
    <row r="393" spans="4:4" x14ac:dyDescent="0.25">
      <c r="D393" s="189"/>
    </row>
    <row r="394" spans="4:4" x14ac:dyDescent="0.25">
      <c r="D394" s="189"/>
    </row>
    <row r="395" spans="4:4" x14ac:dyDescent="0.25">
      <c r="D395" s="189"/>
    </row>
    <row r="396" spans="4:4" x14ac:dyDescent="0.25">
      <c r="D396" s="189"/>
    </row>
    <row r="397" spans="4:4" x14ac:dyDescent="0.25">
      <c r="D397" s="189"/>
    </row>
    <row r="398" spans="4:4" x14ac:dyDescent="0.25">
      <c r="D398" s="189"/>
    </row>
    <row r="399" spans="4:4" x14ac:dyDescent="0.25">
      <c r="D399" s="189"/>
    </row>
    <row r="400" spans="4:4" x14ac:dyDescent="0.25">
      <c r="D400" s="189"/>
    </row>
    <row r="401" spans="4:4" x14ac:dyDescent="0.25">
      <c r="D401" s="189"/>
    </row>
    <row r="402" spans="4:4" x14ac:dyDescent="0.25">
      <c r="D402" s="189"/>
    </row>
    <row r="403" spans="4:4" x14ac:dyDescent="0.25">
      <c r="D403" s="189"/>
    </row>
    <row r="404" spans="4:4" x14ac:dyDescent="0.25">
      <c r="D404" s="189"/>
    </row>
    <row r="405" spans="4:4" x14ac:dyDescent="0.25">
      <c r="D405" s="189"/>
    </row>
    <row r="406" spans="4:4" x14ac:dyDescent="0.25">
      <c r="D406" s="189"/>
    </row>
    <row r="407" spans="4:4" x14ac:dyDescent="0.25">
      <c r="D407" s="189"/>
    </row>
    <row r="408" spans="4:4" x14ac:dyDescent="0.25">
      <c r="D408" s="189"/>
    </row>
    <row r="409" spans="4:4" x14ac:dyDescent="0.25">
      <c r="D409" s="189"/>
    </row>
    <row r="410" spans="4:4" x14ac:dyDescent="0.25">
      <c r="D410" s="189"/>
    </row>
    <row r="411" spans="4:4" x14ac:dyDescent="0.25">
      <c r="D411" s="189"/>
    </row>
    <row r="412" spans="4:4" x14ac:dyDescent="0.25">
      <c r="D412" s="189"/>
    </row>
    <row r="413" spans="4:4" x14ac:dyDescent="0.25">
      <c r="D413" s="189"/>
    </row>
    <row r="414" spans="4:4" x14ac:dyDescent="0.25">
      <c r="D414" s="189"/>
    </row>
    <row r="415" spans="4:4" x14ac:dyDescent="0.25">
      <c r="D415" s="189"/>
    </row>
    <row r="416" spans="4:4" x14ac:dyDescent="0.25">
      <c r="D416" s="189"/>
    </row>
    <row r="417" spans="4:4" x14ac:dyDescent="0.25">
      <c r="D417" s="189"/>
    </row>
    <row r="418" spans="4:4" x14ac:dyDescent="0.25">
      <c r="D418" s="189"/>
    </row>
    <row r="419" spans="4:4" x14ac:dyDescent="0.25">
      <c r="D419" s="189"/>
    </row>
    <row r="420" spans="4:4" x14ac:dyDescent="0.25">
      <c r="D420" s="189"/>
    </row>
    <row r="421" spans="4:4" x14ac:dyDescent="0.25">
      <c r="D421" s="189"/>
    </row>
    <row r="422" spans="4:4" x14ac:dyDescent="0.25">
      <c r="D422" s="189"/>
    </row>
    <row r="423" spans="4:4" x14ac:dyDescent="0.25">
      <c r="D423" s="189"/>
    </row>
    <row r="424" spans="4:4" x14ac:dyDescent="0.25">
      <c r="D424" s="189"/>
    </row>
    <row r="425" spans="4:4" x14ac:dyDescent="0.25">
      <c r="D425" s="189"/>
    </row>
    <row r="426" spans="4:4" x14ac:dyDescent="0.25">
      <c r="D426" s="189"/>
    </row>
    <row r="427" spans="4:4" x14ac:dyDescent="0.25">
      <c r="D427" s="189"/>
    </row>
    <row r="428" spans="4:4" x14ac:dyDescent="0.25">
      <c r="D428" s="189"/>
    </row>
    <row r="429" spans="4:4" x14ac:dyDescent="0.25">
      <c r="D429" s="189"/>
    </row>
    <row r="430" spans="4:4" x14ac:dyDescent="0.25">
      <c r="D430" s="189"/>
    </row>
    <row r="431" spans="4:4" x14ac:dyDescent="0.25">
      <c r="D431" s="189"/>
    </row>
    <row r="432" spans="4:4" x14ac:dyDescent="0.25">
      <c r="D432" s="189"/>
    </row>
    <row r="433" spans="4:4" x14ac:dyDescent="0.25">
      <c r="D433" s="189"/>
    </row>
    <row r="434" spans="4:4" x14ac:dyDescent="0.25">
      <c r="D434" s="189"/>
    </row>
    <row r="435" spans="4:4" x14ac:dyDescent="0.25">
      <c r="D435" s="189"/>
    </row>
    <row r="436" spans="4:4" x14ac:dyDescent="0.25">
      <c r="D436" s="189"/>
    </row>
    <row r="437" spans="4:4" x14ac:dyDescent="0.25">
      <c r="D437" s="189"/>
    </row>
    <row r="438" spans="4:4" x14ac:dyDescent="0.25">
      <c r="D438" s="189"/>
    </row>
    <row r="439" spans="4:4" x14ac:dyDescent="0.25">
      <c r="D439" s="189"/>
    </row>
    <row r="440" spans="4:4" x14ac:dyDescent="0.25">
      <c r="D440" s="189"/>
    </row>
    <row r="441" spans="4:4" x14ac:dyDescent="0.25">
      <c r="D441" s="189"/>
    </row>
    <row r="442" spans="4:4" x14ac:dyDescent="0.25">
      <c r="D442" s="189"/>
    </row>
    <row r="443" spans="4:4" x14ac:dyDescent="0.25">
      <c r="D443" s="189"/>
    </row>
    <row r="444" spans="4:4" x14ac:dyDescent="0.25">
      <c r="D444" s="189"/>
    </row>
    <row r="445" spans="4:4" x14ac:dyDescent="0.25">
      <c r="D445" s="189"/>
    </row>
    <row r="446" spans="4:4" x14ac:dyDescent="0.25">
      <c r="D446" s="189"/>
    </row>
    <row r="447" spans="4:4" x14ac:dyDescent="0.25">
      <c r="D447" s="189"/>
    </row>
    <row r="448" spans="4:4" x14ac:dyDescent="0.25">
      <c r="D448" s="189"/>
    </row>
    <row r="449" spans="4:4" x14ac:dyDescent="0.25">
      <c r="D449" s="189"/>
    </row>
    <row r="450" spans="4:4" x14ac:dyDescent="0.25">
      <c r="D450" s="189"/>
    </row>
    <row r="451" spans="4:4" x14ac:dyDescent="0.25">
      <c r="D451" s="189"/>
    </row>
    <row r="452" spans="4:4" x14ac:dyDescent="0.25">
      <c r="D452" s="189"/>
    </row>
    <row r="453" spans="4:4" x14ac:dyDescent="0.25">
      <c r="D453" s="189"/>
    </row>
    <row r="454" spans="4:4" x14ac:dyDescent="0.25">
      <c r="D454" s="189"/>
    </row>
    <row r="455" spans="4:4" x14ac:dyDescent="0.25">
      <c r="D455" s="189"/>
    </row>
    <row r="456" spans="4:4" x14ac:dyDescent="0.25">
      <c r="D456" s="189"/>
    </row>
    <row r="457" spans="4:4" x14ac:dyDescent="0.25">
      <c r="D457" s="189"/>
    </row>
    <row r="458" spans="4:4" x14ac:dyDescent="0.25">
      <c r="D458" s="189"/>
    </row>
    <row r="459" spans="4:4" x14ac:dyDescent="0.25">
      <c r="D459" s="189"/>
    </row>
    <row r="460" spans="4:4" x14ac:dyDescent="0.25">
      <c r="D460" s="189"/>
    </row>
    <row r="461" spans="4:4" x14ac:dyDescent="0.25">
      <c r="D461" s="189"/>
    </row>
    <row r="462" spans="4:4" x14ac:dyDescent="0.25">
      <c r="D462" s="189"/>
    </row>
    <row r="463" spans="4:4" x14ac:dyDescent="0.25">
      <c r="D463" s="189"/>
    </row>
    <row r="464" spans="4:4" x14ac:dyDescent="0.25">
      <c r="D464" s="189"/>
    </row>
    <row r="465" spans="4:4" x14ac:dyDescent="0.25">
      <c r="D465" s="189"/>
    </row>
    <row r="466" spans="4:4" x14ac:dyDescent="0.25">
      <c r="D466" s="189"/>
    </row>
    <row r="467" spans="4:4" x14ac:dyDescent="0.25">
      <c r="D467" s="189"/>
    </row>
    <row r="468" spans="4:4" x14ac:dyDescent="0.25">
      <c r="D468" s="189"/>
    </row>
    <row r="469" spans="4:4" x14ac:dyDescent="0.25">
      <c r="D469" s="189"/>
    </row>
    <row r="470" spans="4:4" x14ac:dyDescent="0.25">
      <c r="D470" s="189"/>
    </row>
    <row r="471" spans="4:4" x14ac:dyDescent="0.25">
      <c r="D471" s="189"/>
    </row>
    <row r="472" spans="4:4" x14ac:dyDescent="0.25">
      <c r="D472" s="189"/>
    </row>
    <row r="473" spans="4:4" x14ac:dyDescent="0.25">
      <c r="D473" s="189"/>
    </row>
    <row r="474" spans="4:4" x14ac:dyDescent="0.25">
      <c r="D474" s="189"/>
    </row>
    <row r="475" spans="4:4" x14ac:dyDescent="0.25">
      <c r="D475" s="189"/>
    </row>
    <row r="476" spans="4:4" x14ac:dyDescent="0.25">
      <c r="D476" s="189"/>
    </row>
    <row r="477" spans="4:4" x14ac:dyDescent="0.25">
      <c r="D477" s="189"/>
    </row>
    <row r="478" spans="4:4" x14ac:dyDescent="0.25">
      <c r="D478" s="189"/>
    </row>
    <row r="479" spans="4:4" x14ac:dyDescent="0.25">
      <c r="D479" s="189"/>
    </row>
  </sheetData>
  <protectedRanges>
    <protectedRange sqref="A2:B3" name="Range1"/>
  </protectedRanges>
  <mergeCells count="2">
    <mergeCell ref="F4:H6"/>
    <mergeCell ref="F8:H10"/>
  </mergeCells>
  <dataValidations count="1">
    <dataValidation type="list" allowBlank="1" showInputMessage="1" showErrorMessage="1" sqref="B2:B3" xr:uid="{58F4D9A9-872F-4A5E-AE00-8E86FC48DA82}">
      <formula1>Pay_Item_Search_List</formula1>
    </dataValidation>
  </dataValidation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rgb="FF3366FF"/>
  </sheetPr>
  <dimension ref="A1:IX420"/>
  <sheetViews>
    <sheetView showGridLines="0" workbookViewId="0">
      <selection activeCell="E14" sqref="E14"/>
    </sheetView>
  </sheetViews>
  <sheetFormatPr defaultColWidth="4.7109375" defaultRowHeight="15" customHeight="1" x14ac:dyDescent="0.25"/>
  <cols>
    <col min="1" max="3" width="15.7109375" style="37" customWidth="1"/>
    <col min="4" max="4" width="12.28515625" style="40" bestFit="1" customWidth="1"/>
    <col min="5" max="5" width="30.7109375" style="37" customWidth="1"/>
    <col min="6" max="6" width="6.7109375" style="41" bestFit="1" customWidth="1"/>
    <col min="7" max="7" width="1.7109375" style="42" bestFit="1" customWidth="1"/>
    <col min="8" max="8" width="3.28515625" style="42" bestFit="1" customWidth="1"/>
    <col min="9" max="9" width="6" style="43" bestFit="1" customWidth="1"/>
    <col min="10" max="10" width="4.5703125" style="43" bestFit="1" customWidth="1"/>
    <col min="11" max="11" width="3.85546875" style="38" bestFit="1" customWidth="1"/>
    <col min="12" max="14" width="3.28515625" style="38" bestFit="1" customWidth="1"/>
    <col min="15" max="15" width="3.85546875" style="38" bestFit="1" customWidth="1"/>
    <col min="16" max="16" width="4.5703125" style="38" bestFit="1" customWidth="1"/>
    <col min="17" max="20" width="3.28515625" style="38" bestFit="1" customWidth="1"/>
    <col min="21" max="21" width="4.5703125" style="38" bestFit="1" customWidth="1"/>
    <col min="22" max="22" width="5.28515625" style="38" bestFit="1" customWidth="1"/>
    <col min="23" max="23" width="3.85546875" style="38" bestFit="1" customWidth="1"/>
    <col min="24" max="24" width="3.28515625" style="38" bestFit="1" customWidth="1"/>
    <col min="25" max="26" width="3.85546875" style="38" bestFit="1" customWidth="1"/>
    <col min="27" max="27" width="4.5703125" style="38" bestFit="1" customWidth="1"/>
    <col min="28" max="29" width="3.28515625" style="38" bestFit="1" customWidth="1"/>
    <col min="30" max="31" width="4.5703125" style="38" bestFit="1" customWidth="1"/>
    <col min="32" max="32" width="3.28515625" style="38" bestFit="1" customWidth="1"/>
    <col min="33" max="33" width="3.85546875" style="38" bestFit="1" customWidth="1"/>
    <col min="34" max="34" width="3.28515625" style="38" bestFit="1" customWidth="1"/>
    <col min="35" max="35" width="4.5703125" style="38" bestFit="1" customWidth="1"/>
    <col min="36" max="37" width="3.28515625" style="38" bestFit="1" customWidth="1"/>
    <col min="38" max="38" width="4.5703125" style="38" bestFit="1" customWidth="1"/>
    <col min="39" max="40" width="3.85546875" style="38" bestFit="1" customWidth="1"/>
    <col min="41" max="41" width="3.28515625" style="38" bestFit="1" customWidth="1"/>
    <col min="42" max="43" width="4.5703125" style="38" bestFit="1" customWidth="1"/>
    <col min="44" max="45" width="3.85546875" style="38" bestFit="1" customWidth="1"/>
    <col min="46" max="47" width="4.5703125" style="38" bestFit="1" customWidth="1"/>
    <col min="48" max="49" width="3.85546875" style="38" bestFit="1" customWidth="1"/>
    <col min="50" max="50" width="4.5703125" style="38" bestFit="1" customWidth="1"/>
    <col min="51" max="51" width="3.85546875" style="38" bestFit="1" customWidth="1"/>
    <col min="52" max="52" width="3.28515625" style="38" bestFit="1" customWidth="1"/>
    <col min="53" max="53" width="4.5703125" style="38" bestFit="1" customWidth="1"/>
    <col min="54" max="56" width="3.28515625" style="38" bestFit="1" customWidth="1"/>
    <col min="57" max="58" width="4.5703125" style="38" bestFit="1" customWidth="1"/>
    <col min="59" max="60" width="3.28515625" style="38" bestFit="1" customWidth="1"/>
    <col min="61" max="62" width="4.5703125" style="38" bestFit="1" customWidth="1"/>
    <col min="63" max="64" width="3.28515625" style="38" bestFit="1" customWidth="1"/>
    <col min="65" max="65" width="4.5703125" style="38" bestFit="1" customWidth="1"/>
    <col min="66" max="67" width="3.85546875" style="38" bestFit="1" customWidth="1"/>
    <col min="68" max="68" width="4.5703125" style="38" bestFit="1" customWidth="1"/>
    <col min="69" max="69" width="3.85546875" style="38" bestFit="1" customWidth="1"/>
    <col min="70" max="70" width="3.28515625" style="38" bestFit="1" customWidth="1"/>
    <col min="71" max="72" width="4.5703125" style="38" bestFit="1" customWidth="1"/>
    <col min="73" max="74" width="3.85546875" style="38" bestFit="1" customWidth="1"/>
    <col min="75" max="76" width="4.5703125" style="38" bestFit="1" customWidth="1"/>
    <col min="77" max="78" width="3.28515625" style="38" bestFit="1" customWidth="1"/>
    <col min="79" max="79" width="4.5703125" style="38" bestFit="1" customWidth="1"/>
    <col min="80" max="80" width="3.85546875" style="38" bestFit="1" customWidth="1"/>
    <col min="81" max="81" width="3.28515625" style="38" bestFit="1" customWidth="1"/>
    <col min="82" max="82" width="4.5703125" style="38" bestFit="1" customWidth="1"/>
    <col min="83" max="85" width="3.28515625" style="38" bestFit="1" customWidth="1"/>
    <col min="86" max="87" width="4.5703125" style="38" bestFit="1" customWidth="1"/>
    <col min="88" max="90" width="3.85546875" style="38" bestFit="1" customWidth="1"/>
    <col min="91" max="91" width="3.28515625" style="38" bestFit="1" customWidth="1"/>
    <col min="92" max="92" width="4.5703125" style="38" bestFit="1" customWidth="1"/>
    <col min="93" max="93" width="3.85546875" style="38" bestFit="1" customWidth="1"/>
    <col min="94" max="94" width="3.28515625" style="38" bestFit="1" customWidth="1"/>
    <col min="95" max="96" width="3.85546875" style="38" bestFit="1" customWidth="1"/>
    <col min="97" max="97" width="4.5703125" style="38" bestFit="1" customWidth="1"/>
    <col min="98" max="99" width="3.85546875" style="38" bestFit="1" customWidth="1"/>
    <col min="100" max="103" width="3.28515625" style="38" bestFit="1" customWidth="1"/>
    <col min="104" max="104" width="4.5703125" style="38" bestFit="1" customWidth="1"/>
    <col min="105" max="106" width="3.28515625" style="38" bestFit="1" customWidth="1"/>
    <col min="107" max="107" width="4.5703125" style="38" bestFit="1" customWidth="1"/>
    <col min="108" max="108" width="3.85546875" style="38" bestFit="1" customWidth="1"/>
    <col min="109" max="109" width="4.5703125" style="38" bestFit="1" customWidth="1"/>
    <col min="110" max="110" width="3.85546875" style="38" bestFit="1" customWidth="1"/>
    <col min="111" max="111" width="4.5703125" style="38" bestFit="1" customWidth="1"/>
    <col min="112" max="112" width="3.28515625" style="38" bestFit="1" customWidth="1"/>
    <col min="113" max="113" width="4.5703125" style="38" bestFit="1" customWidth="1"/>
    <col min="114" max="114" width="3.28515625" style="38" bestFit="1" customWidth="1"/>
    <col min="115" max="115" width="4.5703125" style="38" bestFit="1" customWidth="1"/>
    <col min="116" max="116" width="3.85546875" style="38" bestFit="1" customWidth="1"/>
    <col min="117" max="117" width="4.5703125" style="38" bestFit="1" customWidth="1"/>
    <col min="118" max="118" width="3.28515625" style="38" bestFit="1" customWidth="1"/>
    <col min="119" max="119" width="4.5703125" style="38" bestFit="1" customWidth="1"/>
    <col min="120" max="121" width="3.85546875" style="38" bestFit="1" customWidth="1"/>
    <col min="122" max="122" width="4.5703125" style="38" bestFit="1" customWidth="1"/>
    <col min="123" max="124" width="3.85546875" style="38" bestFit="1" customWidth="1"/>
    <col min="125" max="125" width="4.5703125" style="38" bestFit="1" customWidth="1"/>
    <col min="126" max="127" width="3.28515625" style="38" bestFit="1" customWidth="1"/>
    <col min="128" max="128" width="4.5703125" style="38" bestFit="1" customWidth="1"/>
    <col min="129" max="130" width="3.28515625" style="38" bestFit="1" customWidth="1"/>
    <col min="131" max="131" width="4.5703125" style="38" bestFit="1" customWidth="1"/>
    <col min="132" max="132" width="3.28515625" style="38" bestFit="1" customWidth="1"/>
    <col min="133" max="133" width="4.5703125" style="38" bestFit="1" customWidth="1"/>
    <col min="134" max="134" width="3.28515625" style="38" bestFit="1" customWidth="1"/>
    <col min="135" max="135" width="4.5703125" style="38" bestFit="1" customWidth="1"/>
    <col min="136" max="136" width="3.28515625" style="38" bestFit="1" customWidth="1"/>
    <col min="137" max="137" width="4.5703125" style="38" bestFit="1" customWidth="1"/>
    <col min="138" max="139" width="3.28515625" style="38" bestFit="1" customWidth="1"/>
    <col min="140" max="140" width="4.5703125" style="38" bestFit="1" customWidth="1"/>
    <col min="141" max="143" width="3.28515625" style="38" bestFit="1" customWidth="1"/>
    <col min="144" max="144" width="4.5703125" style="38" bestFit="1" customWidth="1"/>
    <col min="145" max="146" width="3.28515625" style="38" bestFit="1" customWidth="1"/>
    <col min="147" max="147" width="4.5703125" style="38" bestFit="1" customWidth="1"/>
    <col min="148" max="148" width="5.28515625" style="38" bestFit="1" customWidth="1"/>
    <col min="149" max="150" width="3.28515625" style="38" bestFit="1" customWidth="1"/>
    <col min="151" max="155" width="3.85546875" style="38" bestFit="1" customWidth="1"/>
    <col min="156" max="156" width="5.28515625" style="38" bestFit="1" customWidth="1"/>
    <col min="157" max="157" width="6" style="38" bestFit="1" customWidth="1"/>
    <col min="158" max="258" width="4.7109375" style="38"/>
    <col min="259" max="16384" width="4.7109375" style="36"/>
  </cols>
  <sheetData>
    <row r="1" spans="4:157" ht="12.75" x14ac:dyDescent="0.25">
      <c r="D1" s="260" t="s">
        <v>5434</v>
      </c>
      <c r="E1" s="261" t="s">
        <v>5475</v>
      </c>
      <c r="F1" s="35"/>
      <c r="G1" s="35"/>
      <c r="H1" s="35"/>
      <c r="I1" s="36"/>
      <c r="J1" s="37"/>
      <c r="K1" s="37"/>
      <c r="L1" s="37"/>
      <c r="M1" s="37"/>
      <c r="N1" s="37"/>
      <c r="O1" s="37"/>
      <c r="P1" s="37"/>
      <c r="Q1" s="37"/>
      <c r="R1" s="37"/>
      <c r="S1" s="37"/>
      <c r="T1" s="37"/>
      <c r="U1" s="37"/>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row>
    <row r="2" spans="4:157" ht="12.75" x14ac:dyDescent="0.25">
      <c r="D2" s="260" t="s">
        <v>0</v>
      </c>
      <c r="E2" s="261" t="s">
        <v>5475</v>
      </c>
      <c r="F2" s="35"/>
      <c r="G2" s="35"/>
      <c r="H2" s="35"/>
      <c r="I2" s="36"/>
      <c r="J2" s="37"/>
      <c r="K2" s="37"/>
      <c r="L2" s="37"/>
      <c r="M2" s="37"/>
      <c r="N2" s="37"/>
      <c r="O2" s="37"/>
      <c r="P2" s="37"/>
      <c r="Q2" s="37"/>
      <c r="R2" s="37"/>
      <c r="S2" s="37"/>
      <c r="T2" s="37"/>
      <c r="U2" s="37"/>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row>
    <row r="3" spans="4:157" ht="12.75" x14ac:dyDescent="0.25">
      <c r="D3" s="260" t="s">
        <v>1</v>
      </c>
      <c r="E3" s="261" t="s">
        <v>5475</v>
      </c>
      <c r="F3" s="35"/>
      <c r="G3" s="35"/>
      <c r="H3" s="35"/>
      <c r="I3" s="36"/>
      <c r="J3" s="37"/>
      <c r="K3" s="37"/>
      <c r="L3" s="37"/>
      <c r="M3" s="37"/>
      <c r="N3" s="37"/>
      <c r="O3" s="37"/>
      <c r="P3" s="37"/>
      <c r="Q3" s="37"/>
      <c r="R3" s="37"/>
      <c r="S3" s="37"/>
      <c r="T3" s="37"/>
      <c r="U3" s="37"/>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row>
    <row r="4" spans="4:157" ht="12.75" x14ac:dyDescent="0.25">
      <c r="D4" s="260" t="s">
        <v>5416</v>
      </c>
      <c r="E4" s="261" t="s">
        <v>5475</v>
      </c>
      <c r="F4" s="35"/>
      <c r="G4" s="35"/>
      <c r="H4" s="35"/>
      <c r="I4" s="36"/>
      <c r="J4" s="37"/>
      <c r="K4" s="37"/>
      <c r="L4" s="37"/>
      <c r="M4" s="37"/>
      <c r="N4" s="37"/>
      <c r="O4" s="37"/>
      <c r="P4" s="37"/>
      <c r="Q4" s="37"/>
      <c r="R4" s="37"/>
      <c r="S4" s="37"/>
      <c r="T4" s="37"/>
      <c r="U4" s="37"/>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row>
    <row r="5" spans="4:157" ht="12.75" x14ac:dyDescent="0.25">
      <c r="D5" s="260" t="s">
        <v>5417</v>
      </c>
      <c r="E5" s="261" t="s">
        <v>5475</v>
      </c>
      <c r="F5" s="35"/>
      <c r="G5" s="35"/>
      <c r="H5" s="35"/>
      <c r="I5" s="36"/>
      <c r="J5" s="37"/>
      <c r="K5" s="37"/>
      <c r="L5" s="37"/>
      <c r="M5" s="37"/>
      <c r="N5" s="37"/>
      <c r="O5" s="37"/>
      <c r="P5" s="37"/>
      <c r="Q5" s="37"/>
      <c r="R5" s="37"/>
      <c r="S5" s="37"/>
      <c r="T5" s="37"/>
      <c r="U5" s="37"/>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row>
    <row r="6" spans="4:157" ht="15" customHeight="1" x14ac:dyDescent="0.25">
      <c r="D6" s="35"/>
      <c r="E6" s="35"/>
      <c r="F6" s="35"/>
      <c r="G6" s="35"/>
      <c r="H6" s="35"/>
      <c r="I6" s="35"/>
      <c r="J6" s="37"/>
      <c r="K6" s="37"/>
      <c r="L6" s="37"/>
      <c r="M6" s="37"/>
      <c r="N6" s="37"/>
      <c r="O6" s="37"/>
      <c r="P6" s="37"/>
      <c r="Q6" s="37"/>
      <c r="R6" s="37"/>
      <c r="S6" s="37"/>
      <c r="T6" s="37"/>
      <c r="U6" s="37"/>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row>
    <row r="7" spans="4:157" hidden="1" x14ac:dyDescent="0.25">
      <c r="D7" s="264" t="s">
        <v>5481</v>
      </c>
      <c r="E7" s="265"/>
      <c r="F7" s="265"/>
      <c r="G7" s="264" t="s">
        <v>5480</v>
      </c>
      <c r="H7" s="265"/>
      <c r="I7" s="265"/>
      <c r="J7" s="265"/>
      <c r="K7" s="265"/>
      <c r="L7" s="265"/>
      <c r="M7" s="265"/>
      <c r="N7" s="265"/>
      <c r="O7" s="265"/>
      <c r="P7" s="265"/>
      <c r="Q7" s="265"/>
      <c r="R7" s="265"/>
      <c r="S7" s="265"/>
      <c r="T7" s="265"/>
      <c r="U7" s="265"/>
      <c r="V7" s="265"/>
      <c r="W7" s="265"/>
      <c r="X7" s="265"/>
      <c r="Y7" s="265"/>
      <c r="Z7" s="265"/>
      <c r="AA7" s="265"/>
      <c r="AB7" s="265"/>
      <c r="AC7" s="265"/>
      <c r="AD7" s="265"/>
      <c r="AE7" s="265"/>
      <c r="AF7" s="265"/>
      <c r="AG7" s="265"/>
      <c r="AH7" s="265"/>
      <c r="AI7" s="265"/>
      <c r="AJ7" s="265"/>
      <c r="AK7" s="265"/>
      <c r="AL7" s="265"/>
      <c r="AM7" s="265"/>
      <c r="AN7" s="265"/>
      <c r="AO7" s="265"/>
      <c r="AP7" s="265"/>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row>
    <row r="8" spans="4:157" ht="112.5" x14ac:dyDescent="0.25">
      <c r="D8" s="264" t="s">
        <v>2</v>
      </c>
      <c r="E8" s="260" t="s">
        <v>5657</v>
      </c>
      <c r="F8" s="264" t="s">
        <v>3</v>
      </c>
      <c r="G8" s="266"/>
      <c r="H8" s="266" t="s">
        <v>14733</v>
      </c>
      <c r="I8" s="266" t="s">
        <v>14571</v>
      </c>
      <c r="J8" s="266" t="s">
        <v>14572</v>
      </c>
      <c r="K8" s="266" t="s">
        <v>14573</v>
      </c>
      <c r="L8" s="266" t="s">
        <v>14574</v>
      </c>
      <c r="M8" s="266" t="s">
        <v>14575</v>
      </c>
      <c r="N8" s="266" t="s">
        <v>14568</v>
      </c>
      <c r="O8" s="266" t="s">
        <v>14569</v>
      </c>
      <c r="P8" s="266" t="s">
        <v>14734</v>
      </c>
      <c r="Q8" s="266" t="s">
        <v>14735</v>
      </c>
      <c r="R8" s="266" t="s">
        <v>14736</v>
      </c>
      <c r="S8" s="266" t="s">
        <v>14737</v>
      </c>
      <c r="T8" s="266" t="s">
        <v>14738</v>
      </c>
      <c r="U8" s="266" t="s">
        <v>14739</v>
      </c>
      <c r="V8" s="266" t="s">
        <v>14740</v>
      </c>
      <c r="W8" s="266" t="s">
        <v>14741</v>
      </c>
      <c r="X8" s="266" t="s">
        <v>14742</v>
      </c>
      <c r="Y8" s="266" t="s">
        <v>14743</v>
      </c>
      <c r="Z8" s="266" t="s">
        <v>14744</v>
      </c>
      <c r="AA8" s="266" t="s">
        <v>14745</v>
      </c>
      <c r="AB8" s="266" t="s">
        <v>14746</v>
      </c>
      <c r="AC8" s="266" t="s">
        <v>14747</v>
      </c>
      <c r="AD8" s="266" t="s">
        <v>14748</v>
      </c>
      <c r="AE8" s="266" t="s">
        <v>14749</v>
      </c>
      <c r="AF8" s="266" t="s">
        <v>14750</v>
      </c>
      <c r="AG8" s="266" t="s">
        <v>14751</v>
      </c>
      <c r="AH8" s="266" t="s">
        <v>14752</v>
      </c>
      <c r="AI8" s="266" t="s">
        <v>14753</v>
      </c>
      <c r="AJ8" s="266" t="s">
        <v>14754</v>
      </c>
      <c r="AK8" s="266" t="s">
        <v>14755</v>
      </c>
      <c r="AL8" s="266" t="s">
        <v>14756</v>
      </c>
      <c r="AM8" s="266" t="s">
        <v>14757</v>
      </c>
      <c r="AN8" s="266" t="s">
        <v>14758</v>
      </c>
      <c r="AO8" s="266" t="s">
        <v>14759</v>
      </c>
      <c r="AP8" s="266" t="s">
        <v>5476</v>
      </c>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row>
    <row r="9" spans="4:157" x14ac:dyDescent="0.25">
      <c r="D9" s="262"/>
      <c r="E9" s="261"/>
      <c r="F9" s="261"/>
      <c r="G9" s="263">
        <v>0</v>
      </c>
      <c r="H9" s="263" t="s">
        <v>5459</v>
      </c>
      <c r="I9" s="263" t="s">
        <v>5459</v>
      </c>
      <c r="J9" s="263" t="s">
        <v>5459</v>
      </c>
      <c r="K9" s="263" t="s">
        <v>5459</v>
      </c>
      <c r="L9" s="263" t="s">
        <v>5459</v>
      </c>
      <c r="M9" s="263" t="s">
        <v>5459</v>
      </c>
      <c r="N9" s="263" t="s">
        <v>5459</v>
      </c>
      <c r="O9" s="263" t="s">
        <v>5459</v>
      </c>
      <c r="P9" s="263" t="s">
        <v>5459</v>
      </c>
      <c r="Q9" s="263" t="s">
        <v>5459</v>
      </c>
      <c r="R9" s="263" t="s">
        <v>5459</v>
      </c>
      <c r="S9" s="263" t="s">
        <v>5459</v>
      </c>
      <c r="T9" s="263" t="s">
        <v>5459</v>
      </c>
      <c r="U9" s="263" t="s">
        <v>5459</v>
      </c>
      <c r="V9" s="263" t="s">
        <v>5459</v>
      </c>
      <c r="W9" s="263" t="s">
        <v>5459</v>
      </c>
      <c r="X9" s="263" t="s">
        <v>5459</v>
      </c>
      <c r="Y9" s="263" t="s">
        <v>5459</v>
      </c>
      <c r="Z9" s="263" t="s">
        <v>5459</v>
      </c>
      <c r="AA9" s="263" t="s">
        <v>5459</v>
      </c>
      <c r="AB9" s="263" t="s">
        <v>5459</v>
      </c>
      <c r="AC9" s="263" t="s">
        <v>5459</v>
      </c>
      <c r="AD9" s="263" t="s">
        <v>5459</v>
      </c>
      <c r="AE9" s="263" t="s">
        <v>5459</v>
      </c>
      <c r="AF9" s="263" t="s">
        <v>5459</v>
      </c>
      <c r="AG9" s="263" t="s">
        <v>5459</v>
      </c>
      <c r="AH9" s="263" t="s">
        <v>5459</v>
      </c>
      <c r="AI9" s="263" t="s">
        <v>5459</v>
      </c>
      <c r="AJ9" s="263" t="s">
        <v>5459</v>
      </c>
      <c r="AK9" s="263" t="s">
        <v>5459</v>
      </c>
      <c r="AL9" s="263" t="s">
        <v>5459</v>
      </c>
      <c r="AM9" s="263" t="s">
        <v>5459</v>
      </c>
      <c r="AN9" s="263" t="s">
        <v>5459</v>
      </c>
      <c r="AO9" s="263" t="s">
        <v>5459</v>
      </c>
      <c r="AP9" s="263">
        <v>0</v>
      </c>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row>
    <row r="10" spans="4:157" ht="15" customHeight="1" x14ac:dyDescent="0.25">
      <c r="D10" s="262" t="s">
        <v>7987</v>
      </c>
      <c r="E10" s="261" t="s">
        <v>43</v>
      </c>
      <c r="F10" s="261" t="s">
        <v>16</v>
      </c>
      <c r="G10" s="263" t="s">
        <v>5459</v>
      </c>
      <c r="H10" s="263">
        <v>1</v>
      </c>
      <c r="I10" s="263" t="s">
        <v>5459</v>
      </c>
      <c r="J10" s="263" t="s">
        <v>5459</v>
      </c>
      <c r="K10" s="263" t="s">
        <v>5459</v>
      </c>
      <c r="L10" s="263" t="s">
        <v>5459</v>
      </c>
      <c r="M10" s="263" t="s">
        <v>5459</v>
      </c>
      <c r="N10" s="263" t="s">
        <v>5459</v>
      </c>
      <c r="O10" s="263" t="s">
        <v>5459</v>
      </c>
      <c r="P10" s="263" t="s">
        <v>5459</v>
      </c>
      <c r="Q10" s="263" t="s">
        <v>5459</v>
      </c>
      <c r="R10" s="263" t="s">
        <v>5459</v>
      </c>
      <c r="S10" s="263" t="s">
        <v>5459</v>
      </c>
      <c r="T10" s="263" t="s">
        <v>5459</v>
      </c>
      <c r="U10" s="263" t="s">
        <v>5459</v>
      </c>
      <c r="V10" s="263" t="s">
        <v>5459</v>
      </c>
      <c r="W10" s="263" t="s">
        <v>5459</v>
      </c>
      <c r="X10" s="263" t="s">
        <v>5459</v>
      </c>
      <c r="Y10" s="263" t="s">
        <v>5459</v>
      </c>
      <c r="Z10" s="263" t="s">
        <v>5459</v>
      </c>
      <c r="AA10" s="263" t="s">
        <v>5459</v>
      </c>
      <c r="AB10" s="263" t="s">
        <v>5459</v>
      </c>
      <c r="AC10" s="263" t="s">
        <v>5459</v>
      </c>
      <c r="AD10" s="263" t="s">
        <v>5459</v>
      </c>
      <c r="AE10" s="263" t="s">
        <v>5459</v>
      </c>
      <c r="AF10" s="263" t="s">
        <v>5459</v>
      </c>
      <c r="AG10" s="263" t="s">
        <v>5459</v>
      </c>
      <c r="AH10" s="263" t="s">
        <v>5459</v>
      </c>
      <c r="AI10" s="263" t="s">
        <v>5459</v>
      </c>
      <c r="AJ10" s="263" t="s">
        <v>5459</v>
      </c>
      <c r="AK10" s="263" t="s">
        <v>5459</v>
      </c>
      <c r="AL10" s="263" t="s">
        <v>5459</v>
      </c>
      <c r="AM10" s="263" t="s">
        <v>5459</v>
      </c>
      <c r="AN10" s="263" t="s">
        <v>5459</v>
      </c>
      <c r="AO10" s="263" t="s">
        <v>5459</v>
      </c>
      <c r="AP10" s="263">
        <v>1</v>
      </c>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row>
    <row r="11" spans="4:157" ht="15" customHeight="1" x14ac:dyDescent="0.25">
      <c r="D11" s="262" t="s">
        <v>14423</v>
      </c>
      <c r="E11" s="261" t="s">
        <v>39</v>
      </c>
      <c r="F11" s="261" t="s">
        <v>16</v>
      </c>
      <c r="G11" s="263" t="s">
        <v>5459</v>
      </c>
      <c r="H11" s="263" t="s">
        <v>5459</v>
      </c>
      <c r="I11" s="263" t="s">
        <v>5459</v>
      </c>
      <c r="J11" s="263" t="s">
        <v>5459</v>
      </c>
      <c r="K11" s="263" t="s">
        <v>5459</v>
      </c>
      <c r="L11" s="263" t="s">
        <v>5459</v>
      </c>
      <c r="M11" s="263" t="s">
        <v>5459</v>
      </c>
      <c r="N11" s="263" t="s">
        <v>5459</v>
      </c>
      <c r="O11" s="263" t="s">
        <v>5459</v>
      </c>
      <c r="P11" s="263">
        <v>1</v>
      </c>
      <c r="Q11" s="263" t="s">
        <v>5459</v>
      </c>
      <c r="R11" s="263" t="s">
        <v>5459</v>
      </c>
      <c r="S11" s="263">
        <v>1</v>
      </c>
      <c r="T11" s="263" t="s">
        <v>5459</v>
      </c>
      <c r="U11" s="263" t="s">
        <v>5459</v>
      </c>
      <c r="V11" s="263" t="s">
        <v>5459</v>
      </c>
      <c r="W11" s="263" t="s">
        <v>5459</v>
      </c>
      <c r="X11" s="263" t="s">
        <v>5459</v>
      </c>
      <c r="Y11" s="263" t="s">
        <v>5459</v>
      </c>
      <c r="Z11" s="263" t="s">
        <v>5459</v>
      </c>
      <c r="AA11" s="263" t="s">
        <v>5459</v>
      </c>
      <c r="AB11" s="263" t="s">
        <v>5459</v>
      </c>
      <c r="AC11" s="263" t="s">
        <v>5459</v>
      </c>
      <c r="AD11" s="263" t="s">
        <v>5459</v>
      </c>
      <c r="AE11" s="263" t="s">
        <v>5459</v>
      </c>
      <c r="AF11" s="263" t="s">
        <v>5459</v>
      </c>
      <c r="AG11" s="263" t="s">
        <v>5459</v>
      </c>
      <c r="AH11" s="263" t="s">
        <v>5459</v>
      </c>
      <c r="AI11" s="263" t="s">
        <v>5459</v>
      </c>
      <c r="AJ11" s="263" t="s">
        <v>5459</v>
      </c>
      <c r="AK11" s="263" t="s">
        <v>5459</v>
      </c>
      <c r="AL11" s="263" t="s">
        <v>5459</v>
      </c>
      <c r="AM11" s="263" t="s">
        <v>5459</v>
      </c>
      <c r="AN11" s="263" t="s">
        <v>5459</v>
      </c>
      <c r="AO11" s="263" t="s">
        <v>5459</v>
      </c>
      <c r="AP11" s="263">
        <v>2</v>
      </c>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row>
    <row r="12" spans="4:157" ht="15" customHeight="1" x14ac:dyDescent="0.25">
      <c r="D12" s="262" t="s">
        <v>8111</v>
      </c>
      <c r="E12" s="261" t="s">
        <v>35</v>
      </c>
      <c r="F12" s="261" t="s">
        <v>16</v>
      </c>
      <c r="G12" s="263" t="s">
        <v>5459</v>
      </c>
      <c r="H12" s="263" t="s">
        <v>5459</v>
      </c>
      <c r="I12" s="263" t="s">
        <v>5459</v>
      </c>
      <c r="J12" s="263" t="s">
        <v>5459</v>
      </c>
      <c r="K12" s="263" t="s">
        <v>5459</v>
      </c>
      <c r="L12" s="263" t="s">
        <v>5459</v>
      </c>
      <c r="M12" s="263" t="s">
        <v>5459</v>
      </c>
      <c r="N12" s="263" t="s">
        <v>5459</v>
      </c>
      <c r="O12" s="263" t="s">
        <v>5459</v>
      </c>
      <c r="P12" s="263" t="s">
        <v>5459</v>
      </c>
      <c r="Q12" s="263">
        <v>1</v>
      </c>
      <c r="R12" s="263" t="s">
        <v>5459</v>
      </c>
      <c r="S12" s="263" t="s">
        <v>5459</v>
      </c>
      <c r="T12" s="263" t="s">
        <v>5459</v>
      </c>
      <c r="U12" s="263" t="s">
        <v>5459</v>
      </c>
      <c r="V12" s="263" t="s">
        <v>5459</v>
      </c>
      <c r="W12" s="263" t="s">
        <v>5459</v>
      </c>
      <c r="X12" s="263" t="s">
        <v>5459</v>
      </c>
      <c r="Y12" s="263" t="s">
        <v>5459</v>
      </c>
      <c r="Z12" s="263" t="s">
        <v>5459</v>
      </c>
      <c r="AA12" s="263" t="s">
        <v>5459</v>
      </c>
      <c r="AB12" s="263" t="s">
        <v>5459</v>
      </c>
      <c r="AC12" s="263" t="s">
        <v>5459</v>
      </c>
      <c r="AD12" s="263" t="s">
        <v>5459</v>
      </c>
      <c r="AE12" s="263" t="s">
        <v>5459</v>
      </c>
      <c r="AF12" s="263" t="s">
        <v>5459</v>
      </c>
      <c r="AG12" s="263" t="s">
        <v>5459</v>
      </c>
      <c r="AH12" s="263" t="s">
        <v>5459</v>
      </c>
      <c r="AI12" s="263" t="s">
        <v>5459</v>
      </c>
      <c r="AJ12" s="263" t="s">
        <v>5459</v>
      </c>
      <c r="AK12" s="263" t="s">
        <v>5459</v>
      </c>
      <c r="AL12" s="263" t="s">
        <v>5459</v>
      </c>
      <c r="AM12" s="263" t="s">
        <v>5459</v>
      </c>
      <c r="AN12" s="263" t="s">
        <v>5459</v>
      </c>
      <c r="AO12" s="263" t="s">
        <v>5459</v>
      </c>
      <c r="AP12" s="263">
        <v>1</v>
      </c>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row>
    <row r="13" spans="4:157" ht="15" customHeight="1" x14ac:dyDescent="0.25">
      <c r="D13" s="262" t="s">
        <v>10460</v>
      </c>
      <c r="E13" s="261" t="s">
        <v>2491</v>
      </c>
      <c r="F13" s="261" t="s">
        <v>189</v>
      </c>
      <c r="G13" s="263" t="s">
        <v>5459</v>
      </c>
      <c r="H13" s="263" t="s">
        <v>5459</v>
      </c>
      <c r="I13" s="263">
        <v>45</v>
      </c>
      <c r="J13" s="263">
        <v>45</v>
      </c>
      <c r="K13" s="263">
        <v>45</v>
      </c>
      <c r="L13" s="263">
        <v>45</v>
      </c>
      <c r="M13" s="263" t="s">
        <v>5459</v>
      </c>
      <c r="N13" s="263" t="s">
        <v>5459</v>
      </c>
      <c r="O13" s="263" t="s">
        <v>5459</v>
      </c>
      <c r="P13" s="263" t="s">
        <v>5459</v>
      </c>
      <c r="Q13" s="263" t="s">
        <v>5459</v>
      </c>
      <c r="R13" s="263" t="s">
        <v>5459</v>
      </c>
      <c r="S13" s="263" t="s">
        <v>5459</v>
      </c>
      <c r="T13" s="263">
        <v>41</v>
      </c>
      <c r="U13" s="263" t="s">
        <v>5459</v>
      </c>
      <c r="V13" s="263" t="s">
        <v>5459</v>
      </c>
      <c r="W13" s="263" t="s">
        <v>5459</v>
      </c>
      <c r="X13" s="263" t="s">
        <v>5459</v>
      </c>
      <c r="Y13" s="263" t="s">
        <v>5459</v>
      </c>
      <c r="Z13" s="263" t="s">
        <v>5459</v>
      </c>
      <c r="AA13" s="263" t="s">
        <v>5459</v>
      </c>
      <c r="AB13" s="263" t="s">
        <v>5459</v>
      </c>
      <c r="AC13" s="263" t="s">
        <v>5459</v>
      </c>
      <c r="AD13" s="263" t="s">
        <v>5459</v>
      </c>
      <c r="AE13" s="263" t="s">
        <v>5459</v>
      </c>
      <c r="AF13" s="263" t="s">
        <v>5459</v>
      </c>
      <c r="AG13" s="263" t="s">
        <v>5459</v>
      </c>
      <c r="AH13" s="263" t="s">
        <v>5459</v>
      </c>
      <c r="AI13" s="263">
        <v>12</v>
      </c>
      <c r="AJ13" s="263" t="s">
        <v>5459</v>
      </c>
      <c r="AK13" s="263" t="s">
        <v>5459</v>
      </c>
      <c r="AL13" s="263" t="s">
        <v>5459</v>
      </c>
      <c r="AM13" s="263" t="s">
        <v>5459</v>
      </c>
      <c r="AN13" s="263" t="s">
        <v>5459</v>
      </c>
      <c r="AO13" s="263" t="s">
        <v>5459</v>
      </c>
      <c r="AP13" s="263">
        <v>233</v>
      </c>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row>
    <row r="14" spans="4:157" ht="15" customHeight="1" x14ac:dyDescent="0.25">
      <c r="D14" s="262" t="s">
        <v>10417</v>
      </c>
      <c r="E14" s="261" t="s">
        <v>2447</v>
      </c>
      <c r="F14" s="261" t="s">
        <v>123</v>
      </c>
      <c r="G14" s="263" t="s">
        <v>5459</v>
      </c>
      <c r="H14" s="263" t="s">
        <v>5459</v>
      </c>
      <c r="I14" s="263">
        <v>65</v>
      </c>
      <c r="J14" s="263">
        <v>65</v>
      </c>
      <c r="K14" s="263">
        <v>65</v>
      </c>
      <c r="L14" s="263">
        <v>65</v>
      </c>
      <c r="M14" s="263" t="s">
        <v>5459</v>
      </c>
      <c r="N14" s="263" t="s">
        <v>5459</v>
      </c>
      <c r="O14" s="263" t="s">
        <v>5459</v>
      </c>
      <c r="P14" s="263" t="s">
        <v>5459</v>
      </c>
      <c r="Q14" s="263" t="s">
        <v>5459</v>
      </c>
      <c r="R14" s="263" t="s">
        <v>5459</v>
      </c>
      <c r="S14" s="263" t="s">
        <v>5459</v>
      </c>
      <c r="T14" s="263" t="s">
        <v>5459</v>
      </c>
      <c r="U14" s="263" t="s">
        <v>5459</v>
      </c>
      <c r="V14" s="263" t="s">
        <v>5459</v>
      </c>
      <c r="W14" s="263" t="s">
        <v>5459</v>
      </c>
      <c r="X14" s="263" t="s">
        <v>5459</v>
      </c>
      <c r="Y14" s="263" t="s">
        <v>5459</v>
      </c>
      <c r="Z14" s="263" t="s">
        <v>5459</v>
      </c>
      <c r="AA14" s="263" t="s">
        <v>5459</v>
      </c>
      <c r="AB14" s="263" t="s">
        <v>5459</v>
      </c>
      <c r="AC14" s="263" t="s">
        <v>5459</v>
      </c>
      <c r="AD14" s="263" t="s">
        <v>5459</v>
      </c>
      <c r="AE14" s="263" t="s">
        <v>5459</v>
      </c>
      <c r="AF14" s="263" t="s">
        <v>5459</v>
      </c>
      <c r="AG14" s="263" t="s">
        <v>5459</v>
      </c>
      <c r="AH14" s="263" t="s">
        <v>5459</v>
      </c>
      <c r="AI14" s="263" t="s">
        <v>5459</v>
      </c>
      <c r="AJ14" s="263" t="s">
        <v>5459</v>
      </c>
      <c r="AK14" s="263" t="s">
        <v>5459</v>
      </c>
      <c r="AL14" s="263" t="s">
        <v>5459</v>
      </c>
      <c r="AM14" s="263" t="s">
        <v>5459</v>
      </c>
      <c r="AN14" s="263" t="s">
        <v>5459</v>
      </c>
      <c r="AO14" s="263" t="s">
        <v>5459</v>
      </c>
      <c r="AP14" s="263">
        <v>260</v>
      </c>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row>
    <row r="15" spans="4:157" ht="15" customHeight="1" x14ac:dyDescent="0.25">
      <c r="D15" s="262" t="s">
        <v>10964</v>
      </c>
      <c r="E15" s="261" t="s">
        <v>2946</v>
      </c>
      <c r="F15" s="261" t="s">
        <v>2692</v>
      </c>
      <c r="G15" s="263" t="s">
        <v>5459</v>
      </c>
      <c r="H15" s="263" t="s">
        <v>5459</v>
      </c>
      <c r="I15" s="263" t="s">
        <v>5459</v>
      </c>
      <c r="J15" s="263" t="s">
        <v>5459</v>
      </c>
      <c r="K15" s="263" t="s">
        <v>5459</v>
      </c>
      <c r="L15" s="263" t="s">
        <v>5459</v>
      </c>
      <c r="M15" s="263">
        <v>125</v>
      </c>
      <c r="N15" s="263">
        <v>650</v>
      </c>
      <c r="O15" s="263" t="s">
        <v>5459</v>
      </c>
      <c r="P15" s="263" t="s">
        <v>5459</v>
      </c>
      <c r="Q15" s="263" t="s">
        <v>5459</v>
      </c>
      <c r="R15" s="263" t="s">
        <v>5459</v>
      </c>
      <c r="S15" s="263" t="s">
        <v>5459</v>
      </c>
      <c r="T15" s="263" t="s">
        <v>5459</v>
      </c>
      <c r="U15" s="263" t="s">
        <v>5459</v>
      </c>
      <c r="V15" s="263" t="s">
        <v>5459</v>
      </c>
      <c r="W15" s="263" t="s">
        <v>5459</v>
      </c>
      <c r="X15" s="263" t="s">
        <v>5459</v>
      </c>
      <c r="Y15" s="263" t="s">
        <v>5459</v>
      </c>
      <c r="Z15" s="263" t="s">
        <v>5459</v>
      </c>
      <c r="AA15" s="263" t="s">
        <v>5459</v>
      </c>
      <c r="AB15" s="263" t="s">
        <v>5459</v>
      </c>
      <c r="AC15" s="263" t="s">
        <v>5459</v>
      </c>
      <c r="AD15" s="263" t="s">
        <v>5459</v>
      </c>
      <c r="AE15" s="263" t="s">
        <v>5459</v>
      </c>
      <c r="AF15" s="263" t="s">
        <v>5459</v>
      </c>
      <c r="AG15" s="263" t="s">
        <v>5459</v>
      </c>
      <c r="AH15" s="263" t="s">
        <v>5459</v>
      </c>
      <c r="AI15" s="263" t="s">
        <v>5459</v>
      </c>
      <c r="AJ15" s="263" t="s">
        <v>5459</v>
      </c>
      <c r="AK15" s="263" t="s">
        <v>5459</v>
      </c>
      <c r="AL15" s="263" t="s">
        <v>5459</v>
      </c>
      <c r="AM15" s="263" t="s">
        <v>5459</v>
      </c>
      <c r="AN15" s="263" t="s">
        <v>5459</v>
      </c>
      <c r="AO15" s="263" t="s">
        <v>5459</v>
      </c>
      <c r="AP15" s="263">
        <v>775</v>
      </c>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row>
    <row r="16" spans="4:157" ht="15" customHeight="1" x14ac:dyDescent="0.25">
      <c r="D16" s="262" t="s">
        <v>8050</v>
      </c>
      <c r="E16" s="261" t="s">
        <v>140</v>
      </c>
      <c r="F16" s="261" t="s">
        <v>112</v>
      </c>
      <c r="G16" s="263" t="s">
        <v>5459</v>
      </c>
      <c r="H16" s="263" t="s">
        <v>5459</v>
      </c>
      <c r="I16" s="263" t="s">
        <v>5459</v>
      </c>
      <c r="J16" s="263" t="s">
        <v>5459</v>
      </c>
      <c r="K16" s="263" t="s">
        <v>5459</v>
      </c>
      <c r="L16" s="263">
        <v>750</v>
      </c>
      <c r="M16" s="263" t="s">
        <v>5459</v>
      </c>
      <c r="N16" s="263" t="s">
        <v>5459</v>
      </c>
      <c r="O16" s="263" t="s">
        <v>5459</v>
      </c>
      <c r="P16" s="263" t="s">
        <v>5459</v>
      </c>
      <c r="Q16" s="263" t="s">
        <v>5459</v>
      </c>
      <c r="R16" s="263" t="s">
        <v>5459</v>
      </c>
      <c r="S16" s="263" t="s">
        <v>5459</v>
      </c>
      <c r="T16" s="263" t="s">
        <v>5459</v>
      </c>
      <c r="U16" s="263" t="s">
        <v>5459</v>
      </c>
      <c r="V16" s="263" t="s">
        <v>5459</v>
      </c>
      <c r="W16" s="263" t="s">
        <v>5459</v>
      </c>
      <c r="X16" s="263" t="s">
        <v>5459</v>
      </c>
      <c r="Y16" s="263" t="s">
        <v>5459</v>
      </c>
      <c r="Z16" s="263" t="s">
        <v>5459</v>
      </c>
      <c r="AA16" s="263" t="s">
        <v>5459</v>
      </c>
      <c r="AB16" s="263" t="s">
        <v>5459</v>
      </c>
      <c r="AC16" s="263" t="s">
        <v>5459</v>
      </c>
      <c r="AD16" s="263" t="s">
        <v>5459</v>
      </c>
      <c r="AE16" s="263" t="s">
        <v>5459</v>
      </c>
      <c r="AF16" s="263" t="s">
        <v>5459</v>
      </c>
      <c r="AG16" s="263" t="s">
        <v>5459</v>
      </c>
      <c r="AH16" s="263" t="s">
        <v>5459</v>
      </c>
      <c r="AI16" s="263" t="s">
        <v>5459</v>
      </c>
      <c r="AJ16" s="263" t="s">
        <v>5459</v>
      </c>
      <c r="AK16" s="263" t="s">
        <v>5459</v>
      </c>
      <c r="AL16" s="263" t="s">
        <v>5459</v>
      </c>
      <c r="AM16" s="263" t="s">
        <v>5459</v>
      </c>
      <c r="AN16" s="263" t="s">
        <v>5459</v>
      </c>
      <c r="AO16" s="263" t="s">
        <v>5459</v>
      </c>
      <c r="AP16" s="263">
        <v>750</v>
      </c>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row>
    <row r="17" spans="4:157" ht="15" customHeight="1" x14ac:dyDescent="0.25">
      <c r="D17" s="262" t="s">
        <v>10969</v>
      </c>
      <c r="E17" s="261" t="s">
        <v>2950</v>
      </c>
      <c r="F17" s="261" t="s">
        <v>123</v>
      </c>
      <c r="G17" s="263" t="s">
        <v>5459</v>
      </c>
      <c r="H17" s="263" t="s">
        <v>5459</v>
      </c>
      <c r="I17" s="263" t="s">
        <v>5459</v>
      </c>
      <c r="J17" s="263" t="s">
        <v>5459</v>
      </c>
      <c r="K17" s="263" t="s">
        <v>5459</v>
      </c>
      <c r="L17" s="263" t="s">
        <v>5459</v>
      </c>
      <c r="M17" s="263" t="s">
        <v>5459</v>
      </c>
      <c r="N17" s="263">
        <v>250</v>
      </c>
      <c r="O17" s="263" t="s">
        <v>5459</v>
      </c>
      <c r="P17" s="263" t="s">
        <v>5459</v>
      </c>
      <c r="Q17" s="263" t="s">
        <v>5459</v>
      </c>
      <c r="R17" s="263" t="s">
        <v>5459</v>
      </c>
      <c r="S17" s="263" t="s">
        <v>5459</v>
      </c>
      <c r="T17" s="263" t="s">
        <v>5459</v>
      </c>
      <c r="U17" s="263" t="s">
        <v>5459</v>
      </c>
      <c r="V17" s="263" t="s">
        <v>5459</v>
      </c>
      <c r="W17" s="263" t="s">
        <v>5459</v>
      </c>
      <c r="X17" s="263" t="s">
        <v>5459</v>
      </c>
      <c r="Y17" s="263" t="s">
        <v>5459</v>
      </c>
      <c r="Z17" s="263" t="s">
        <v>5459</v>
      </c>
      <c r="AA17" s="263" t="s">
        <v>5459</v>
      </c>
      <c r="AB17" s="263" t="s">
        <v>5459</v>
      </c>
      <c r="AC17" s="263" t="s">
        <v>5459</v>
      </c>
      <c r="AD17" s="263" t="s">
        <v>5459</v>
      </c>
      <c r="AE17" s="263" t="s">
        <v>5459</v>
      </c>
      <c r="AF17" s="263" t="s">
        <v>5459</v>
      </c>
      <c r="AG17" s="263" t="s">
        <v>5459</v>
      </c>
      <c r="AH17" s="263" t="s">
        <v>5459</v>
      </c>
      <c r="AI17" s="263" t="s">
        <v>5459</v>
      </c>
      <c r="AJ17" s="263" t="s">
        <v>5459</v>
      </c>
      <c r="AK17" s="263" t="s">
        <v>5459</v>
      </c>
      <c r="AL17" s="263" t="s">
        <v>5459</v>
      </c>
      <c r="AM17" s="263" t="s">
        <v>5459</v>
      </c>
      <c r="AN17" s="263" t="s">
        <v>5459</v>
      </c>
      <c r="AO17" s="263" t="s">
        <v>5459</v>
      </c>
      <c r="AP17" s="263">
        <v>250</v>
      </c>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row>
    <row r="18" spans="4:157" ht="15" customHeight="1" x14ac:dyDescent="0.25">
      <c r="D18" s="262" t="s">
        <v>10970</v>
      </c>
      <c r="E18" s="261" t="s">
        <v>2952</v>
      </c>
      <c r="F18" s="261" t="s">
        <v>123</v>
      </c>
      <c r="G18" s="263" t="s">
        <v>5459</v>
      </c>
      <c r="H18" s="263" t="s">
        <v>5459</v>
      </c>
      <c r="I18" s="263" t="s">
        <v>5459</v>
      </c>
      <c r="J18" s="263" t="s">
        <v>5459</v>
      </c>
      <c r="K18" s="263" t="s">
        <v>5459</v>
      </c>
      <c r="L18" s="263" t="s">
        <v>5459</v>
      </c>
      <c r="M18" s="263" t="s">
        <v>5459</v>
      </c>
      <c r="N18" s="263">
        <v>250</v>
      </c>
      <c r="O18" s="263" t="s">
        <v>5459</v>
      </c>
      <c r="P18" s="263" t="s">
        <v>5459</v>
      </c>
      <c r="Q18" s="263" t="s">
        <v>5459</v>
      </c>
      <c r="R18" s="263" t="s">
        <v>5459</v>
      </c>
      <c r="S18" s="263" t="s">
        <v>5459</v>
      </c>
      <c r="T18" s="263" t="s">
        <v>5459</v>
      </c>
      <c r="U18" s="263" t="s">
        <v>5459</v>
      </c>
      <c r="V18" s="263" t="s">
        <v>5459</v>
      </c>
      <c r="W18" s="263" t="s">
        <v>5459</v>
      </c>
      <c r="X18" s="263" t="s">
        <v>5459</v>
      </c>
      <c r="Y18" s="263" t="s">
        <v>5459</v>
      </c>
      <c r="Z18" s="263" t="s">
        <v>5459</v>
      </c>
      <c r="AA18" s="263" t="s">
        <v>5459</v>
      </c>
      <c r="AB18" s="263" t="s">
        <v>5459</v>
      </c>
      <c r="AC18" s="263" t="s">
        <v>5459</v>
      </c>
      <c r="AD18" s="263" t="s">
        <v>5459</v>
      </c>
      <c r="AE18" s="263" t="s">
        <v>5459</v>
      </c>
      <c r="AF18" s="263" t="s">
        <v>5459</v>
      </c>
      <c r="AG18" s="263" t="s">
        <v>5459</v>
      </c>
      <c r="AH18" s="263" t="s">
        <v>5459</v>
      </c>
      <c r="AI18" s="263" t="s">
        <v>5459</v>
      </c>
      <c r="AJ18" s="263" t="s">
        <v>5459</v>
      </c>
      <c r="AK18" s="263" t="s">
        <v>5459</v>
      </c>
      <c r="AL18" s="263" t="s">
        <v>5459</v>
      </c>
      <c r="AM18" s="263" t="s">
        <v>5459</v>
      </c>
      <c r="AN18" s="263" t="s">
        <v>5459</v>
      </c>
      <c r="AO18" s="263" t="s">
        <v>5459</v>
      </c>
      <c r="AP18" s="263">
        <v>250</v>
      </c>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row>
    <row r="19" spans="4:157" ht="15" customHeight="1" x14ac:dyDescent="0.25">
      <c r="D19" s="262" t="s">
        <v>10963</v>
      </c>
      <c r="E19" s="261" t="s">
        <v>2945</v>
      </c>
      <c r="F19" s="261" t="s">
        <v>123</v>
      </c>
      <c r="G19" s="263" t="s">
        <v>5459</v>
      </c>
      <c r="H19" s="263" t="s">
        <v>5459</v>
      </c>
      <c r="I19" s="263" t="s">
        <v>5459</v>
      </c>
      <c r="J19" s="263" t="s">
        <v>5459</v>
      </c>
      <c r="K19" s="263" t="s">
        <v>5459</v>
      </c>
      <c r="L19" s="263" t="s">
        <v>5459</v>
      </c>
      <c r="M19" s="263" t="s">
        <v>5459</v>
      </c>
      <c r="N19" s="263">
        <v>55</v>
      </c>
      <c r="O19" s="263" t="s">
        <v>5459</v>
      </c>
      <c r="P19" s="263" t="s">
        <v>5459</v>
      </c>
      <c r="Q19" s="263" t="s">
        <v>5459</v>
      </c>
      <c r="R19" s="263" t="s">
        <v>5459</v>
      </c>
      <c r="S19" s="263" t="s">
        <v>5459</v>
      </c>
      <c r="T19" s="263" t="s">
        <v>5459</v>
      </c>
      <c r="U19" s="263" t="s">
        <v>5459</v>
      </c>
      <c r="V19" s="263" t="s">
        <v>5459</v>
      </c>
      <c r="W19" s="263" t="s">
        <v>5459</v>
      </c>
      <c r="X19" s="263" t="s">
        <v>5459</v>
      </c>
      <c r="Y19" s="263" t="s">
        <v>5459</v>
      </c>
      <c r="Z19" s="263" t="s">
        <v>5459</v>
      </c>
      <c r="AA19" s="263" t="s">
        <v>5459</v>
      </c>
      <c r="AB19" s="263" t="s">
        <v>5459</v>
      </c>
      <c r="AC19" s="263" t="s">
        <v>5459</v>
      </c>
      <c r="AD19" s="263" t="s">
        <v>5459</v>
      </c>
      <c r="AE19" s="263" t="s">
        <v>5459</v>
      </c>
      <c r="AF19" s="263" t="s">
        <v>5459</v>
      </c>
      <c r="AG19" s="263" t="s">
        <v>5459</v>
      </c>
      <c r="AH19" s="263" t="s">
        <v>5459</v>
      </c>
      <c r="AI19" s="263" t="s">
        <v>5459</v>
      </c>
      <c r="AJ19" s="263" t="s">
        <v>5459</v>
      </c>
      <c r="AK19" s="263" t="s">
        <v>5459</v>
      </c>
      <c r="AL19" s="263" t="s">
        <v>5459</v>
      </c>
      <c r="AM19" s="263" t="s">
        <v>5459</v>
      </c>
      <c r="AN19" s="263" t="s">
        <v>5459</v>
      </c>
      <c r="AO19" s="263" t="s">
        <v>5459</v>
      </c>
      <c r="AP19" s="263">
        <v>55</v>
      </c>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row>
    <row r="20" spans="4:157" ht="15" customHeight="1" x14ac:dyDescent="0.25">
      <c r="D20" s="262" t="s">
        <v>10962</v>
      </c>
      <c r="E20" s="261" t="s">
        <v>2944</v>
      </c>
      <c r="F20" s="261" t="s">
        <v>123</v>
      </c>
      <c r="G20" s="263" t="s">
        <v>5459</v>
      </c>
      <c r="H20" s="263" t="s">
        <v>5459</v>
      </c>
      <c r="I20" s="263" t="s">
        <v>5459</v>
      </c>
      <c r="J20" s="263" t="s">
        <v>5459</v>
      </c>
      <c r="K20" s="263" t="s">
        <v>5459</v>
      </c>
      <c r="L20" s="263" t="s">
        <v>5459</v>
      </c>
      <c r="M20" s="263" t="s">
        <v>5459</v>
      </c>
      <c r="N20" s="263">
        <v>25</v>
      </c>
      <c r="O20" s="263" t="s">
        <v>5459</v>
      </c>
      <c r="P20" s="263" t="s">
        <v>5459</v>
      </c>
      <c r="Q20" s="263" t="s">
        <v>5459</v>
      </c>
      <c r="R20" s="263" t="s">
        <v>5459</v>
      </c>
      <c r="S20" s="263" t="s">
        <v>5459</v>
      </c>
      <c r="T20" s="263" t="s">
        <v>5459</v>
      </c>
      <c r="U20" s="263" t="s">
        <v>5459</v>
      </c>
      <c r="V20" s="263" t="s">
        <v>5459</v>
      </c>
      <c r="W20" s="263" t="s">
        <v>5459</v>
      </c>
      <c r="X20" s="263" t="s">
        <v>5459</v>
      </c>
      <c r="Y20" s="263" t="s">
        <v>5459</v>
      </c>
      <c r="Z20" s="263" t="s">
        <v>5459</v>
      </c>
      <c r="AA20" s="263" t="s">
        <v>5459</v>
      </c>
      <c r="AB20" s="263" t="s">
        <v>5459</v>
      </c>
      <c r="AC20" s="263" t="s">
        <v>5459</v>
      </c>
      <c r="AD20" s="263" t="s">
        <v>5459</v>
      </c>
      <c r="AE20" s="263" t="s">
        <v>5459</v>
      </c>
      <c r="AF20" s="263" t="s">
        <v>5459</v>
      </c>
      <c r="AG20" s="263" t="s">
        <v>5459</v>
      </c>
      <c r="AH20" s="263" t="s">
        <v>5459</v>
      </c>
      <c r="AI20" s="263" t="s">
        <v>5459</v>
      </c>
      <c r="AJ20" s="263" t="s">
        <v>5459</v>
      </c>
      <c r="AK20" s="263" t="s">
        <v>5459</v>
      </c>
      <c r="AL20" s="263" t="s">
        <v>5459</v>
      </c>
      <c r="AM20" s="263" t="s">
        <v>5459</v>
      </c>
      <c r="AN20" s="263" t="s">
        <v>5459</v>
      </c>
      <c r="AO20" s="263" t="s">
        <v>5459</v>
      </c>
      <c r="AP20" s="263">
        <v>25</v>
      </c>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row>
    <row r="21" spans="4:157" ht="15" customHeight="1" x14ac:dyDescent="0.25">
      <c r="D21" s="262" t="s">
        <v>8049</v>
      </c>
      <c r="E21" s="261" t="s">
        <v>139</v>
      </c>
      <c r="F21" s="261" t="s">
        <v>112</v>
      </c>
      <c r="G21" s="263" t="s">
        <v>5459</v>
      </c>
      <c r="H21" s="263" t="s">
        <v>5459</v>
      </c>
      <c r="I21" s="263" t="s">
        <v>5459</v>
      </c>
      <c r="J21" s="263" t="s">
        <v>5459</v>
      </c>
      <c r="K21" s="263" t="s">
        <v>5459</v>
      </c>
      <c r="L21" s="263" t="s">
        <v>5459</v>
      </c>
      <c r="M21" s="263" t="s">
        <v>5459</v>
      </c>
      <c r="N21" s="263" t="s">
        <v>5459</v>
      </c>
      <c r="O21" s="263">
        <v>50</v>
      </c>
      <c r="P21" s="263" t="s">
        <v>5459</v>
      </c>
      <c r="Q21" s="263" t="s">
        <v>5459</v>
      </c>
      <c r="R21" s="263" t="s">
        <v>5459</v>
      </c>
      <c r="S21" s="263" t="s">
        <v>5459</v>
      </c>
      <c r="T21" s="263" t="s">
        <v>5459</v>
      </c>
      <c r="U21" s="263" t="s">
        <v>5459</v>
      </c>
      <c r="V21" s="263" t="s">
        <v>5459</v>
      </c>
      <c r="W21" s="263" t="s">
        <v>5459</v>
      </c>
      <c r="X21" s="263" t="s">
        <v>5459</v>
      </c>
      <c r="Y21" s="263" t="s">
        <v>5459</v>
      </c>
      <c r="Z21" s="263" t="s">
        <v>5459</v>
      </c>
      <c r="AA21" s="263" t="s">
        <v>5459</v>
      </c>
      <c r="AB21" s="263" t="s">
        <v>5459</v>
      </c>
      <c r="AC21" s="263" t="s">
        <v>5459</v>
      </c>
      <c r="AD21" s="263" t="s">
        <v>5459</v>
      </c>
      <c r="AE21" s="263" t="s">
        <v>5459</v>
      </c>
      <c r="AF21" s="263" t="s">
        <v>5459</v>
      </c>
      <c r="AG21" s="263" t="s">
        <v>5459</v>
      </c>
      <c r="AH21" s="263" t="s">
        <v>5459</v>
      </c>
      <c r="AI21" s="263" t="s">
        <v>5459</v>
      </c>
      <c r="AJ21" s="263" t="s">
        <v>5459</v>
      </c>
      <c r="AK21" s="263" t="s">
        <v>5459</v>
      </c>
      <c r="AL21" s="263" t="s">
        <v>5459</v>
      </c>
      <c r="AM21" s="263" t="s">
        <v>5459</v>
      </c>
      <c r="AN21" s="263" t="s">
        <v>5459</v>
      </c>
      <c r="AO21" s="263" t="s">
        <v>5459</v>
      </c>
      <c r="AP21" s="263">
        <v>50</v>
      </c>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row>
    <row r="22" spans="4:157" ht="15" customHeight="1" x14ac:dyDescent="0.25">
      <c r="D22" s="262" t="s">
        <v>8989</v>
      </c>
      <c r="E22" s="261" t="s">
        <v>1038</v>
      </c>
      <c r="F22" s="261" t="s">
        <v>104</v>
      </c>
      <c r="G22" s="263" t="s">
        <v>5459</v>
      </c>
      <c r="H22" s="263" t="s">
        <v>5459</v>
      </c>
      <c r="I22" s="263" t="s">
        <v>5459</v>
      </c>
      <c r="J22" s="263" t="s">
        <v>5459</v>
      </c>
      <c r="K22" s="263" t="s">
        <v>5459</v>
      </c>
      <c r="L22" s="263" t="s">
        <v>5459</v>
      </c>
      <c r="M22" s="263" t="s">
        <v>5459</v>
      </c>
      <c r="N22" s="263" t="s">
        <v>5459</v>
      </c>
      <c r="O22" s="263" t="s">
        <v>5459</v>
      </c>
      <c r="P22" s="263" t="s">
        <v>5459</v>
      </c>
      <c r="Q22" s="263" t="s">
        <v>5459</v>
      </c>
      <c r="R22" s="263">
        <v>89</v>
      </c>
      <c r="S22" s="263" t="s">
        <v>5459</v>
      </c>
      <c r="T22" s="263" t="s">
        <v>5459</v>
      </c>
      <c r="U22" s="263" t="s">
        <v>5459</v>
      </c>
      <c r="V22" s="263" t="s">
        <v>5459</v>
      </c>
      <c r="W22" s="263" t="s">
        <v>5459</v>
      </c>
      <c r="X22" s="263" t="s">
        <v>5459</v>
      </c>
      <c r="Y22" s="263" t="s">
        <v>5459</v>
      </c>
      <c r="Z22" s="263" t="s">
        <v>5459</v>
      </c>
      <c r="AA22" s="263" t="s">
        <v>5459</v>
      </c>
      <c r="AB22" s="263" t="s">
        <v>5459</v>
      </c>
      <c r="AC22" s="263" t="s">
        <v>5459</v>
      </c>
      <c r="AD22" s="263" t="s">
        <v>5459</v>
      </c>
      <c r="AE22" s="263" t="s">
        <v>5459</v>
      </c>
      <c r="AF22" s="263" t="s">
        <v>5459</v>
      </c>
      <c r="AG22" s="263" t="s">
        <v>5459</v>
      </c>
      <c r="AH22" s="263" t="s">
        <v>5459</v>
      </c>
      <c r="AI22" s="263" t="s">
        <v>5459</v>
      </c>
      <c r="AJ22" s="263" t="s">
        <v>5459</v>
      </c>
      <c r="AK22" s="263" t="s">
        <v>5459</v>
      </c>
      <c r="AL22" s="263" t="s">
        <v>5459</v>
      </c>
      <c r="AM22" s="263" t="s">
        <v>5459</v>
      </c>
      <c r="AN22" s="263" t="s">
        <v>5459</v>
      </c>
      <c r="AO22" s="263" t="s">
        <v>5459</v>
      </c>
      <c r="AP22" s="263">
        <v>89</v>
      </c>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row>
    <row r="23" spans="4:157" ht="15" customHeight="1" x14ac:dyDescent="0.25">
      <c r="D23" s="262" t="s">
        <v>10101</v>
      </c>
      <c r="E23" s="261" t="s">
        <v>2145</v>
      </c>
      <c r="F23" s="261" t="s">
        <v>88</v>
      </c>
      <c r="G23" s="263" t="s">
        <v>5459</v>
      </c>
      <c r="H23" s="263" t="s">
        <v>5459</v>
      </c>
      <c r="I23" s="263" t="s">
        <v>5459</v>
      </c>
      <c r="J23" s="263" t="s">
        <v>5459</v>
      </c>
      <c r="K23" s="263" t="s">
        <v>5459</v>
      </c>
      <c r="L23" s="263" t="s">
        <v>5459</v>
      </c>
      <c r="M23" s="263" t="s">
        <v>5459</v>
      </c>
      <c r="N23" s="263" t="s">
        <v>5459</v>
      </c>
      <c r="O23" s="263" t="s">
        <v>5459</v>
      </c>
      <c r="P23" s="263" t="s">
        <v>5459</v>
      </c>
      <c r="Q23" s="263" t="s">
        <v>5459</v>
      </c>
      <c r="R23" s="263">
        <v>4</v>
      </c>
      <c r="S23" s="263" t="s">
        <v>5459</v>
      </c>
      <c r="T23" s="263" t="s">
        <v>5459</v>
      </c>
      <c r="U23" s="263" t="s">
        <v>5459</v>
      </c>
      <c r="V23" s="263" t="s">
        <v>5459</v>
      </c>
      <c r="W23" s="263" t="s">
        <v>5459</v>
      </c>
      <c r="X23" s="263" t="s">
        <v>5459</v>
      </c>
      <c r="Y23" s="263" t="s">
        <v>5459</v>
      </c>
      <c r="Z23" s="263" t="s">
        <v>5459</v>
      </c>
      <c r="AA23" s="263" t="s">
        <v>5459</v>
      </c>
      <c r="AB23" s="263" t="s">
        <v>5459</v>
      </c>
      <c r="AC23" s="263" t="s">
        <v>5459</v>
      </c>
      <c r="AD23" s="263" t="s">
        <v>5459</v>
      </c>
      <c r="AE23" s="263" t="s">
        <v>5459</v>
      </c>
      <c r="AF23" s="263" t="s">
        <v>5459</v>
      </c>
      <c r="AG23" s="263" t="s">
        <v>5459</v>
      </c>
      <c r="AH23" s="263" t="s">
        <v>5459</v>
      </c>
      <c r="AI23" s="263" t="s">
        <v>5459</v>
      </c>
      <c r="AJ23" s="263" t="s">
        <v>5459</v>
      </c>
      <c r="AK23" s="263" t="s">
        <v>5459</v>
      </c>
      <c r="AL23" s="263" t="s">
        <v>5459</v>
      </c>
      <c r="AM23" s="263" t="s">
        <v>5459</v>
      </c>
      <c r="AN23" s="263" t="s">
        <v>5459</v>
      </c>
      <c r="AO23" s="263" t="s">
        <v>5459</v>
      </c>
      <c r="AP23" s="263">
        <v>4</v>
      </c>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row>
    <row r="24" spans="4:157" ht="15" customHeight="1" x14ac:dyDescent="0.25">
      <c r="D24" s="262" t="s">
        <v>10129</v>
      </c>
      <c r="E24" s="261" t="s">
        <v>2173</v>
      </c>
      <c r="F24" s="261" t="s">
        <v>88</v>
      </c>
      <c r="G24" s="263" t="s">
        <v>5459</v>
      </c>
      <c r="H24" s="263" t="s">
        <v>5459</v>
      </c>
      <c r="I24" s="263" t="s">
        <v>5459</v>
      </c>
      <c r="J24" s="263" t="s">
        <v>5459</v>
      </c>
      <c r="K24" s="263" t="s">
        <v>5459</v>
      </c>
      <c r="L24" s="263" t="s">
        <v>5459</v>
      </c>
      <c r="M24" s="263" t="s">
        <v>5459</v>
      </c>
      <c r="N24" s="263" t="s">
        <v>5459</v>
      </c>
      <c r="O24" s="263" t="s">
        <v>5459</v>
      </c>
      <c r="P24" s="263" t="s">
        <v>5459</v>
      </c>
      <c r="Q24" s="263" t="s">
        <v>5459</v>
      </c>
      <c r="R24" s="263">
        <v>4</v>
      </c>
      <c r="S24" s="263" t="s">
        <v>5459</v>
      </c>
      <c r="T24" s="263" t="s">
        <v>5459</v>
      </c>
      <c r="U24" s="263" t="s">
        <v>5459</v>
      </c>
      <c r="V24" s="263" t="s">
        <v>5459</v>
      </c>
      <c r="W24" s="263" t="s">
        <v>5459</v>
      </c>
      <c r="X24" s="263" t="s">
        <v>5459</v>
      </c>
      <c r="Y24" s="263" t="s">
        <v>5459</v>
      </c>
      <c r="Z24" s="263" t="s">
        <v>5459</v>
      </c>
      <c r="AA24" s="263" t="s">
        <v>5459</v>
      </c>
      <c r="AB24" s="263" t="s">
        <v>5459</v>
      </c>
      <c r="AC24" s="263" t="s">
        <v>5459</v>
      </c>
      <c r="AD24" s="263" t="s">
        <v>5459</v>
      </c>
      <c r="AE24" s="263" t="s">
        <v>5459</v>
      </c>
      <c r="AF24" s="263" t="s">
        <v>5459</v>
      </c>
      <c r="AG24" s="263" t="s">
        <v>5459</v>
      </c>
      <c r="AH24" s="263" t="s">
        <v>5459</v>
      </c>
      <c r="AI24" s="263" t="s">
        <v>5459</v>
      </c>
      <c r="AJ24" s="263" t="s">
        <v>5459</v>
      </c>
      <c r="AK24" s="263" t="s">
        <v>5459</v>
      </c>
      <c r="AL24" s="263" t="s">
        <v>5459</v>
      </c>
      <c r="AM24" s="263" t="s">
        <v>5459</v>
      </c>
      <c r="AN24" s="263" t="s">
        <v>5459</v>
      </c>
      <c r="AO24" s="263" t="s">
        <v>5459</v>
      </c>
      <c r="AP24" s="263">
        <v>4</v>
      </c>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row>
    <row r="25" spans="4:157" ht="15" customHeight="1" x14ac:dyDescent="0.25">
      <c r="D25" s="262" t="s">
        <v>14425</v>
      </c>
      <c r="E25" s="261" t="s">
        <v>40</v>
      </c>
      <c r="F25" s="261" t="s">
        <v>4537</v>
      </c>
      <c r="G25" s="263" t="s">
        <v>5459</v>
      </c>
      <c r="H25" s="263" t="s">
        <v>5459</v>
      </c>
      <c r="I25" s="263" t="s">
        <v>5459</v>
      </c>
      <c r="J25" s="263" t="s">
        <v>5459</v>
      </c>
      <c r="K25" s="263" t="s">
        <v>5459</v>
      </c>
      <c r="L25" s="263" t="s">
        <v>5459</v>
      </c>
      <c r="M25" s="263" t="s">
        <v>5459</v>
      </c>
      <c r="N25" s="263" t="s">
        <v>5459</v>
      </c>
      <c r="O25" s="263" t="s">
        <v>5459</v>
      </c>
      <c r="P25" s="263" t="s">
        <v>5459</v>
      </c>
      <c r="Q25" s="263" t="s">
        <v>5459</v>
      </c>
      <c r="R25" s="263" t="s">
        <v>5459</v>
      </c>
      <c r="S25" s="263">
        <v>1</v>
      </c>
      <c r="T25" s="263" t="s">
        <v>5459</v>
      </c>
      <c r="U25" s="263" t="s">
        <v>5459</v>
      </c>
      <c r="V25" s="263" t="s">
        <v>5459</v>
      </c>
      <c r="W25" s="263" t="s">
        <v>5459</v>
      </c>
      <c r="X25" s="263" t="s">
        <v>5459</v>
      </c>
      <c r="Y25" s="263" t="s">
        <v>5459</v>
      </c>
      <c r="Z25" s="263" t="s">
        <v>5459</v>
      </c>
      <c r="AA25" s="263" t="s">
        <v>5459</v>
      </c>
      <c r="AB25" s="263" t="s">
        <v>5459</v>
      </c>
      <c r="AC25" s="263" t="s">
        <v>5459</v>
      </c>
      <c r="AD25" s="263" t="s">
        <v>5459</v>
      </c>
      <c r="AE25" s="263" t="s">
        <v>5459</v>
      </c>
      <c r="AF25" s="263" t="s">
        <v>5459</v>
      </c>
      <c r="AG25" s="263" t="s">
        <v>5459</v>
      </c>
      <c r="AH25" s="263" t="s">
        <v>5459</v>
      </c>
      <c r="AI25" s="263" t="s">
        <v>5459</v>
      </c>
      <c r="AJ25" s="263" t="s">
        <v>5459</v>
      </c>
      <c r="AK25" s="263" t="s">
        <v>5459</v>
      </c>
      <c r="AL25" s="263" t="s">
        <v>5459</v>
      </c>
      <c r="AM25" s="263" t="s">
        <v>5459</v>
      </c>
      <c r="AN25" s="263" t="s">
        <v>5459</v>
      </c>
      <c r="AO25" s="263" t="s">
        <v>5459</v>
      </c>
      <c r="AP25" s="263">
        <v>1</v>
      </c>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row>
    <row r="26" spans="4:157" ht="15" customHeight="1" x14ac:dyDescent="0.25">
      <c r="D26" s="262" t="s">
        <v>14426</v>
      </c>
      <c r="E26" s="261" t="s">
        <v>41</v>
      </c>
      <c r="F26" s="261" t="s">
        <v>4537</v>
      </c>
      <c r="G26" s="263" t="s">
        <v>5459</v>
      </c>
      <c r="H26" s="263" t="s">
        <v>5459</v>
      </c>
      <c r="I26" s="263" t="s">
        <v>5459</v>
      </c>
      <c r="J26" s="263" t="s">
        <v>5459</v>
      </c>
      <c r="K26" s="263" t="s">
        <v>5459</v>
      </c>
      <c r="L26" s="263" t="s">
        <v>5459</v>
      </c>
      <c r="M26" s="263" t="s">
        <v>5459</v>
      </c>
      <c r="N26" s="263" t="s">
        <v>5459</v>
      </c>
      <c r="O26" s="263" t="s">
        <v>5459</v>
      </c>
      <c r="P26" s="263" t="s">
        <v>5459</v>
      </c>
      <c r="Q26" s="263" t="s">
        <v>5459</v>
      </c>
      <c r="R26" s="263" t="s">
        <v>5459</v>
      </c>
      <c r="S26" s="263">
        <v>1</v>
      </c>
      <c r="T26" s="263" t="s">
        <v>5459</v>
      </c>
      <c r="U26" s="263" t="s">
        <v>5459</v>
      </c>
      <c r="V26" s="263" t="s">
        <v>5459</v>
      </c>
      <c r="W26" s="263" t="s">
        <v>5459</v>
      </c>
      <c r="X26" s="263" t="s">
        <v>5459</v>
      </c>
      <c r="Y26" s="263" t="s">
        <v>5459</v>
      </c>
      <c r="Z26" s="263" t="s">
        <v>5459</v>
      </c>
      <c r="AA26" s="263" t="s">
        <v>5459</v>
      </c>
      <c r="AB26" s="263" t="s">
        <v>5459</v>
      </c>
      <c r="AC26" s="263" t="s">
        <v>5459</v>
      </c>
      <c r="AD26" s="263" t="s">
        <v>5459</v>
      </c>
      <c r="AE26" s="263" t="s">
        <v>5459</v>
      </c>
      <c r="AF26" s="263" t="s">
        <v>5459</v>
      </c>
      <c r="AG26" s="263" t="s">
        <v>5459</v>
      </c>
      <c r="AH26" s="263" t="s">
        <v>5459</v>
      </c>
      <c r="AI26" s="263" t="s">
        <v>5459</v>
      </c>
      <c r="AJ26" s="263" t="s">
        <v>5459</v>
      </c>
      <c r="AK26" s="263" t="s">
        <v>5459</v>
      </c>
      <c r="AL26" s="263" t="s">
        <v>5459</v>
      </c>
      <c r="AM26" s="263" t="s">
        <v>5459</v>
      </c>
      <c r="AN26" s="263" t="s">
        <v>5459</v>
      </c>
      <c r="AO26" s="263" t="s">
        <v>5459</v>
      </c>
      <c r="AP26" s="263">
        <v>1</v>
      </c>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row>
    <row r="27" spans="4:157" ht="15" customHeight="1" x14ac:dyDescent="0.25">
      <c r="D27" s="262" t="s">
        <v>14427</v>
      </c>
      <c r="E27" s="261" t="s">
        <v>42</v>
      </c>
      <c r="F27" s="261" t="s">
        <v>4537</v>
      </c>
      <c r="G27" s="263" t="s">
        <v>5459</v>
      </c>
      <c r="H27" s="263" t="s">
        <v>5459</v>
      </c>
      <c r="I27" s="263" t="s">
        <v>5459</v>
      </c>
      <c r="J27" s="263" t="s">
        <v>5459</v>
      </c>
      <c r="K27" s="263" t="s">
        <v>5459</v>
      </c>
      <c r="L27" s="263" t="s">
        <v>5459</v>
      </c>
      <c r="M27" s="263" t="s">
        <v>5459</v>
      </c>
      <c r="N27" s="263" t="s">
        <v>5459</v>
      </c>
      <c r="O27" s="263" t="s">
        <v>5459</v>
      </c>
      <c r="P27" s="263" t="s">
        <v>5459</v>
      </c>
      <c r="Q27" s="263" t="s">
        <v>5459</v>
      </c>
      <c r="R27" s="263" t="s">
        <v>5459</v>
      </c>
      <c r="S27" s="263">
        <v>1</v>
      </c>
      <c r="T27" s="263" t="s">
        <v>5459</v>
      </c>
      <c r="U27" s="263" t="s">
        <v>5459</v>
      </c>
      <c r="V27" s="263" t="s">
        <v>5459</v>
      </c>
      <c r="W27" s="263" t="s">
        <v>5459</v>
      </c>
      <c r="X27" s="263" t="s">
        <v>5459</v>
      </c>
      <c r="Y27" s="263" t="s">
        <v>5459</v>
      </c>
      <c r="Z27" s="263" t="s">
        <v>5459</v>
      </c>
      <c r="AA27" s="263" t="s">
        <v>5459</v>
      </c>
      <c r="AB27" s="263" t="s">
        <v>5459</v>
      </c>
      <c r="AC27" s="263" t="s">
        <v>5459</v>
      </c>
      <c r="AD27" s="263" t="s">
        <v>5459</v>
      </c>
      <c r="AE27" s="263" t="s">
        <v>5459</v>
      </c>
      <c r="AF27" s="263" t="s">
        <v>5459</v>
      </c>
      <c r="AG27" s="263" t="s">
        <v>5459</v>
      </c>
      <c r="AH27" s="263" t="s">
        <v>5459</v>
      </c>
      <c r="AI27" s="263" t="s">
        <v>5459</v>
      </c>
      <c r="AJ27" s="263" t="s">
        <v>5459</v>
      </c>
      <c r="AK27" s="263" t="s">
        <v>5459</v>
      </c>
      <c r="AL27" s="263" t="s">
        <v>5459</v>
      </c>
      <c r="AM27" s="263" t="s">
        <v>5459</v>
      </c>
      <c r="AN27" s="263" t="s">
        <v>5459</v>
      </c>
      <c r="AO27" s="263" t="s">
        <v>5459</v>
      </c>
      <c r="AP27" s="263">
        <v>1</v>
      </c>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row>
    <row r="28" spans="4:157" ht="15" customHeight="1" x14ac:dyDescent="0.25">
      <c r="D28" s="262" t="s">
        <v>8090</v>
      </c>
      <c r="E28" s="261" t="s">
        <v>168</v>
      </c>
      <c r="F28" s="261" t="s">
        <v>88</v>
      </c>
      <c r="G28" s="263" t="s">
        <v>5459</v>
      </c>
      <c r="H28" s="263" t="s">
        <v>5459</v>
      </c>
      <c r="I28" s="263" t="s">
        <v>5459</v>
      </c>
      <c r="J28" s="263" t="s">
        <v>5459</v>
      </c>
      <c r="K28" s="263" t="s">
        <v>5459</v>
      </c>
      <c r="L28" s="263" t="s">
        <v>5459</v>
      </c>
      <c r="M28" s="263" t="s">
        <v>5459</v>
      </c>
      <c r="N28" s="263" t="s">
        <v>5459</v>
      </c>
      <c r="O28" s="263" t="s">
        <v>5459</v>
      </c>
      <c r="P28" s="263" t="s">
        <v>5459</v>
      </c>
      <c r="Q28" s="263" t="s">
        <v>5459</v>
      </c>
      <c r="R28" s="263" t="s">
        <v>5459</v>
      </c>
      <c r="S28" s="263">
        <v>2</v>
      </c>
      <c r="T28" s="263" t="s">
        <v>5459</v>
      </c>
      <c r="U28" s="263" t="s">
        <v>5459</v>
      </c>
      <c r="V28" s="263" t="s">
        <v>5459</v>
      </c>
      <c r="W28" s="263" t="s">
        <v>5459</v>
      </c>
      <c r="X28" s="263" t="s">
        <v>5459</v>
      </c>
      <c r="Y28" s="263" t="s">
        <v>5459</v>
      </c>
      <c r="Z28" s="263" t="s">
        <v>5459</v>
      </c>
      <c r="AA28" s="263" t="s">
        <v>5459</v>
      </c>
      <c r="AB28" s="263" t="s">
        <v>5459</v>
      </c>
      <c r="AC28" s="263" t="s">
        <v>5459</v>
      </c>
      <c r="AD28" s="263" t="s">
        <v>5459</v>
      </c>
      <c r="AE28" s="263" t="s">
        <v>5459</v>
      </c>
      <c r="AF28" s="263" t="s">
        <v>5459</v>
      </c>
      <c r="AG28" s="263" t="s">
        <v>5459</v>
      </c>
      <c r="AH28" s="263" t="s">
        <v>5459</v>
      </c>
      <c r="AI28" s="263" t="s">
        <v>5459</v>
      </c>
      <c r="AJ28" s="263" t="s">
        <v>5459</v>
      </c>
      <c r="AK28" s="263" t="s">
        <v>5459</v>
      </c>
      <c r="AL28" s="263" t="s">
        <v>5459</v>
      </c>
      <c r="AM28" s="263" t="s">
        <v>5459</v>
      </c>
      <c r="AN28" s="263" t="s">
        <v>5459</v>
      </c>
      <c r="AO28" s="263" t="s">
        <v>5459</v>
      </c>
      <c r="AP28" s="263">
        <v>2</v>
      </c>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row>
    <row r="29" spans="4:157" ht="15" customHeight="1" x14ac:dyDescent="0.25">
      <c r="D29" s="262" t="s">
        <v>8092</v>
      </c>
      <c r="E29" s="261" t="s">
        <v>170</v>
      </c>
      <c r="F29" s="261" t="s">
        <v>88</v>
      </c>
      <c r="G29" s="263" t="s">
        <v>5459</v>
      </c>
      <c r="H29" s="263" t="s">
        <v>5459</v>
      </c>
      <c r="I29" s="263" t="s">
        <v>5459</v>
      </c>
      <c r="J29" s="263" t="s">
        <v>5459</v>
      </c>
      <c r="K29" s="263" t="s">
        <v>5459</v>
      </c>
      <c r="L29" s="263" t="s">
        <v>5459</v>
      </c>
      <c r="M29" s="263" t="s">
        <v>5459</v>
      </c>
      <c r="N29" s="263" t="s">
        <v>5459</v>
      </c>
      <c r="O29" s="263" t="s">
        <v>5459</v>
      </c>
      <c r="P29" s="263" t="s">
        <v>5459</v>
      </c>
      <c r="Q29" s="263" t="s">
        <v>5459</v>
      </c>
      <c r="R29" s="263" t="s">
        <v>5459</v>
      </c>
      <c r="S29" s="263">
        <v>20</v>
      </c>
      <c r="T29" s="263" t="s">
        <v>5459</v>
      </c>
      <c r="U29" s="263" t="s">
        <v>5459</v>
      </c>
      <c r="V29" s="263" t="s">
        <v>5459</v>
      </c>
      <c r="W29" s="263" t="s">
        <v>5459</v>
      </c>
      <c r="X29" s="263" t="s">
        <v>5459</v>
      </c>
      <c r="Y29" s="263" t="s">
        <v>5459</v>
      </c>
      <c r="Z29" s="263" t="s">
        <v>5459</v>
      </c>
      <c r="AA29" s="263" t="s">
        <v>5459</v>
      </c>
      <c r="AB29" s="263" t="s">
        <v>5459</v>
      </c>
      <c r="AC29" s="263" t="s">
        <v>5459</v>
      </c>
      <c r="AD29" s="263" t="s">
        <v>5459</v>
      </c>
      <c r="AE29" s="263" t="s">
        <v>5459</v>
      </c>
      <c r="AF29" s="263" t="s">
        <v>5459</v>
      </c>
      <c r="AG29" s="263" t="s">
        <v>5459</v>
      </c>
      <c r="AH29" s="263" t="s">
        <v>5459</v>
      </c>
      <c r="AI29" s="263" t="s">
        <v>5459</v>
      </c>
      <c r="AJ29" s="263" t="s">
        <v>5459</v>
      </c>
      <c r="AK29" s="263" t="s">
        <v>5459</v>
      </c>
      <c r="AL29" s="263" t="s">
        <v>5459</v>
      </c>
      <c r="AM29" s="263" t="s">
        <v>5459</v>
      </c>
      <c r="AN29" s="263" t="s">
        <v>5459</v>
      </c>
      <c r="AO29" s="263" t="s">
        <v>5459</v>
      </c>
      <c r="AP29" s="263">
        <v>20</v>
      </c>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row>
    <row r="30" spans="4:157" ht="15" customHeight="1" x14ac:dyDescent="0.25">
      <c r="D30" s="262" t="s">
        <v>8094</v>
      </c>
      <c r="E30" s="261" t="s">
        <v>173</v>
      </c>
      <c r="F30" s="261" t="s">
        <v>88</v>
      </c>
      <c r="G30" s="263" t="s">
        <v>5459</v>
      </c>
      <c r="H30" s="263" t="s">
        <v>5459</v>
      </c>
      <c r="I30" s="263" t="s">
        <v>5459</v>
      </c>
      <c r="J30" s="263" t="s">
        <v>5459</v>
      </c>
      <c r="K30" s="263" t="s">
        <v>5459</v>
      </c>
      <c r="L30" s="263" t="s">
        <v>5459</v>
      </c>
      <c r="M30" s="263" t="s">
        <v>5459</v>
      </c>
      <c r="N30" s="263" t="s">
        <v>5459</v>
      </c>
      <c r="O30" s="263" t="s">
        <v>5459</v>
      </c>
      <c r="P30" s="263" t="s">
        <v>5459</v>
      </c>
      <c r="Q30" s="263" t="s">
        <v>5459</v>
      </c>
      <c r="R30" s="263" t="s">
        <v>5459</v>
      </c>
      <c r="S30" s="263">
        <v>10</v>
      </c>
      <c r="T30" s="263">
        <v>16</v>
      </c>
      <c r="U30" s="263" t="s">
        <v>5459</v>
      </c>
      <c r="V30" s="263" t="s">
        <v>5459</v>
      </c>
      <c r="W30" s="263" t="s">
        <v>5459</v>
      </c>
      <c r="X30" s="263" t="s">
        <v>5459</v>
      </c>
      <c r="Y30" s="263" t="s">
        <v>5459</v>
      </c>
      <c r="Z30" s="263" t="s">
        <v>5459</v>
      </c>
      <c r="AA30" s="263" t="s">
        <v>5459</v>
      </c>
      <c r="AB30" s="263" t="s">
        <v>5459</v>
      </c>
      <c r="AC30" s="263" t="s">
        <v>5459</v>
      </c>
      <c r="AD30" s="263" t="s">
        <v>5459</v>
      </c>
      <c r="AE30" s="263" t="s">
        <v>5459</v>
      </c>
      <c r="AF30" s="263" t="s">
        <v>5459</v>
      </c>
      <c r="AG30" s="263" t="s">
        <v>5459</v>
      </c>
      <c r="AH30" s="263" t="s">
        <v>5459</v>
      </c>
      <c r="AI30" s="263" t="s">
        <v>5459</v>
      </c>
      <c r="AJ30" s="263" t="s">
        <v>5459</v>
      </c>
      <c r="AK30" s="263" t="s">
        <v>5459</v>
      </c>
      <c r="AL30" s="263" t="s">
        <v>5459</v>
      </c>
      <c r="AM30" s="263" t="s">
        <v>5459</v>
      </c>
      <c r="AN30" s="263" t="s">
        <v>5459</v>
      </c>
      <c r="AO30" s="263" t="s">
        <v>5459</v>
      </c>
      <c r="AP30" s="263">
        <v>26</v>
      </c>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row>
    <row r="31" spans="4:157" ht="15" customHeight="1" x14ac:dyDescent="0.25">
      <c r="D31" s="262" t="s">
        <v>8121</v>
      </c>
      <c r="E31" s="261" t="s">
        <v>196</v>
      </c>
      <c r="F31" s="261" t="s">
        <v>123</v>
      </c>
      <c r="G31" s="263" t="s">
        <v>5459</v>
      </c>
      <c r="H31" s="263" t="s">
        <v>5459</v>
      </c>
      <c r="I31" s="263" t="s">
        <v>5459</v>
      </c>
      <c r="J31" s="263">
        <v>1741</v>
      </c>
      <c r="K31" s="263">
        <v>8324</v>
      </c>
      <c r="L31" s="263">
        <v>5892</v>
      </c>
      <c r="M31" s="263" t="s">
        <v>5459</v>
      </c>
      <c r="N31" s="263" t="s">
        <v>5459</v>
      </c>
      <c r="O31" s="263" t="s">
        <v>5459</v>
      </c>
      <c r="P31" s="263" t="s">
        <v>5459</v>
      </c>
      <c r="Q31" s="263" t="s">
        <v>5459</v>
      </c>
      <c r="R31" s="263" t="s">
        <v>5459</v>
      </c>
      <c r="S31" s="263" t="s">
        <v>5459</v>
      </c>
      <c r="T31" s="263">
        <v>8971</v>
      </c>
      <c r="U31" s="263">
        <v>765</v>
      </c>
      <c r="V31" s="263">
        <v>3267</v>
      </c>
      <c r="W31" s="263">
        <v>1876</v>
      </c>
      <c r="X31" s="263">
        <v>2001</v>
      </c>
      <c r="Y31" s="263">
        <v>1758</v>
      </c>
      <c r="Z31" s="263">
        <v>5276</v>
      </c>
      <c r="AA31" s="263">
        <v>7197</v>
      </c>
      <c r="AB31" s="263">
        <v>6473</v>
      </c>
      <c r="AC31" s="263">
        <v>5936</v>
      </c>
      <c r="AD31" s="263">
        <v>5992</v>
      </c>
      <c r="AE31" s="263">
        <v>8274</v>
      </c>
      <c r="AF31" s="263">
        <v>6161</v>
      </c>
      <c r="AG31" s="263">
        <v>6141</v>
      </c>
      <c r="AH31" s="263">
        <v>6142</v>
      </c>
      <c r="AI31" s="263">
        <v>8244</v>
      </c>
      <c r="AJ31" s="263">
        <v>6151</v>
      </c>
      <c r="AK31" s="263">
        <v>7401</v>
      </c>
      <c r="AL31" s="263">
        <v>5710</v>
      </c>
      <c r="AM31" s="263">
        <v>5189</v>
      </c>
      <c r="AN31" s="263">
        <v>8620</v>
      </c>
      <c r="AO31" s="263">
        <v>4348</v>
      </c>
      <c r="AP31" s="263">
        <v>137850</v>
      </c>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row>
    <row r="32" spans="4:157" ht="15" customHeight="1" x14ac:dyDescent="0.25">
      <c r="D32" s="262" t="s">
        <v>8095</v>
      </c>
      <c r="E32" s="261" t="s">
        <v>174</v>
      </c>
      <c r="F32" s="261" t="s">
        <v>112</v>
      </c>
      <c r="G32" s="263" t="s">
        <v>5459</v>
      </c>
      <c r="H32" s="263" t="s">
        <v>5459</v>
      </c>
      <c r="I32" s="263" t="s">
        <v>5459</v>
      </c>
      <c r="J32" s="263" t="s">
        <v>5459</v>
      </c>
      <c r="K32" s="263" t="s">
        <v>5459</v>
      </c>
      <c r="L32" s="263" t="s">
        <v>5459</v>
      </c>
      <c r="M32" s="263" t="s">
        <v>5459</v>
      </c>
      <c r="N32" s="263" t="s">
        <v>5459</v>
      </c>
      <c r="O32" s="263" t="s">
        <v>5459</v>
      </c>
      <c r="P32" s="263" t="s">
        <v>5459</v>
      </c>
      <c r="Q32" s="263" t="s">
        <v>5459</v>
      </c>
      <c r="R32" s="263" t="s">
        <v>5459</v>
      </c>
      <c r="S32" s="263" t="s">
        <v>5459</v>
      </c>
      <c r="T32" s="263">
        <v>130</v>
      </c>
      <c r="U32" s="263" t="s">
        <v>5459</v>
      </c>
      <c r="V32" s="263" t="s">
        <v>5459</v>
      </c>
      <c r="W32" s="263" t="s">
        <v>5459</v>
      </c>
      <c r="X32" s="263" t="s">
        <v>5459</v>
      </c>
      <c r="Y32" s="263" t="s">
        <v>5459</v>
      </c>
      <c r="Z32" s="263" t="s">
        <v>5459</v>
      </c>
      <c r="AA32" s="263" t="s">
        <v>5459</v>
      </c>
      <c r="AB32" s="263" t="s">
        <v>5459</v>
      </c>
      <c r="AC32" s="263" t="s">
        <v>5459</v>
      </c>
      <c r="AD32" s="263" t="s">
        <v>5459</v>
      </c>
      <c r="AE32" s="263" t="s">
        <v>5459</v>
      </c>
      <c r="AF32" s="263" t="s">
        <v>5459</v>
      </c>
      <c r="AG32" s="263" t="s">
        <v>5459</v>
      </c>
      <c r="AH32" s="263" t="s">
        <v>5459</v>
      </c>
      <c r="AI32" s="263" t="s">
        <v>5459</v>
      </c>
      <c r="AJ32" s="263" t="s">
        <v>5459</v>
      </c>
      <c r="AK32" s="263" t="s">
        <v>5459</v>
      </c>
      <c r="AL32" s="263" t="s">
        <v>5459</v>
      </c>
      <c r="AM32" s="263" t="s">
        <v>5459</v>
      </c>
      <c r="AN32" s="263" t="s">
        <v>5459</v>
      </c>
      <c r="AO32" s="263" t="s">
        <v>5459</v>
      </c>
      <c r="AP32" s="263">
        <v>130</v>
      </c>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row>
    <row r="33" spans="4:157" ht="15" customHeight="1" x14ac:dyDescent="0.25">
      <c r="D33" s="262" t="s">
        <v>8119</v>
      </c>
      <c r="E33" s="261" t="s">
        <v>194</v>
      </c>
      <c r="F33" s="261" t="s">
        <v>123</v>
      </c>
      <c r="G33" s="263" t="s">
        <v>5459</v>
      </c>
      <c r="H33" s="263" t="s">
        <v>5459</v>
      </c>
      <c r="I33" s="263" t="s">
        <v>5459</v>
      </c>
      <c r="J33" s="263" t="s">
        <v>5459</v>
      </c>
      <c r="K33" s="263">
        <v>231</v>
      </c>
      <c r="L33" s="263" t="s">
        <v>5459</v>
      </c>
      <c r="M33" s="263" t="s">
        <v>5459</v>
      </c>
      <c r="N33" s="263" t="s">
        <v>5459</v>
      </c>
      <c r="O33" s="263" t="s">
        <v>5459</v>
      </c>
      <c r="P33" s="263" t="s">
        <v>5459</v>
      </c>
      <c r="Q33" s="263" t="s">
        <v>5459</v>
      </c>
      <c r="R33" s="263" t="s">
        <v>5459</v>
      </c>
      <c r="S33" s="263" t="s">
        <v>5459</v>
      </c>
      <c r="T33" s="263">
        <v>1025</v>
      </c>
      <c r="U33" s="263" t="s">
        <v>5459</v>
      </c>
      <c r="V33" s="263" t="s">
        <v>5459</v>
      </c>
      <c r="W33" s="263" t="s">
        <v>5459</v>
      </c>
      <c r="X33" s="263">
        <v>703</v>
      </c>
      <c r="Y33" s="263">
        <v>458</v>
      </c>
      <c r="Z33" s="263" t="s">
        <v>5459</v>
      </c>
      <c r="AA33" s="263">
        <v>235</v>
      </c>
      <c r="AB33" s="263">
        <v>805</v>
      </c>
      <c r="AC33" s="263">
        <v>367</v>
      </c>
      <c r="AD33" s="263">
        <v>736</v>
      </c>
      <c r="AE33" s="263">
        <v>979</v>
      </c>
      <c r="AF33" s="263">
        <v>886</v>
      </c>
      <c r="AG33" s="263">
        <v>734</v>
      </c>
      <c r="AH33" s="263">
        <v>747</v>
      </c>
      <c r="AI33" s="263">
        <v>293</v>
      </c>
      <c r="AJ33" s="263">
        <v>381</v>
      </c>
      <c r="AK33" s="263">
        <v>324</v>
      </c>
      <c r="AL33" s="263">
        <v>235</v>
      </c>
      <c r="AM33" s="263" t="s">
        <v>5459</v>
      </c>
      <c r="AN33" s="263">
        <v>212</v>
      </c>
      <c r="AO33" s="263" t="s">
        <v>5459</v>
      </c>
      <c r="AP33" s="263">
        <v>9351</v>
      </c>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row>
    <row r="34" spans="4:157" ht="15" customHeight="1" x14ac:dyDescent="0.25">
      <c r="D34" s="262" t="s">
        <v>8100</v>
      </c>
      <c r="E34" s="261" t="s">
        <v>179</v>
      </c>
      <c r="F34" s="261" t="s">
        <v>104</v>
      </c>
      <c r="G34" s="263" t="s">
        <v>5459</v>
      </c>
      <c r="H34" s="263" t="s">
        <v>5459</v>
      </c>
      <c r="I34" s="263" t="s">
        <v>5459</v>
      </c>
      <c r="J34" s="263" t="s">
        <v>5459</v>
      </c>
      <c r="K34" s="263" t="s">
        <v>5459</v>
      </c>
      <c r="L34" s="263" t="s">
        <v>5459</v>
      </c>
      <c r="M34" s="263" t="s">
        <v>5459</v>
      </c>
      <c r="N34" s="263" t="s">
        <v>5459</v>
      </c>
      <c r="O34" s="263" t="s">
        <v>5459</v>
      </c>
      <c r="P34" s="263" t="s">
        <v>5459</v>
      </c>
      <c r="Q34" s="263" t="s">
        <v>5459</v>
      </c>
      <c r="R34" s="263" t="s">
        <v>5459</v>
      </c>
      <c r="S34" s="263" t="s">
        <v>5459</v>
      </c>
      <c r="T34" s="263">
        <v>4125</v>
      </c>
      <c r="U34" s="263" t="s">
        <v>5459</v>
      </c>
      <c r="V34" s="263" t="s">
        <v>5459</v>
      </c>
      <c r="W34" s="263" t="s">
        <v>5459</v>
      </c>
      <c r="X34" s="263" t="s">
        <v>5459</v>
      </c>
      <c r="Y34" s="263" t="s">
        <v>5459</v>
      </c>
      <c r="Z34" s="263" t="s">
        <v>5459</v>
      </c>
      <c r="AA34" s="263" t="s">
        <v>5459</v>
      </c>
      <c r="AB34" s="263" t="s">
        <v>5459</v>
      </c>
      <c r="AC34" s="263" t="s">
        <v>5459</v>
      </c>
      <c r="AD34" s="263" t="s">
        <v>5459</v>
      </c>
      <c r="AE34" s="263" t="s">
        <v>5459</v>
      </c>
      <c r="AF34" s="263" t="s">
        <v>5459</v>
      </c>
      <c r="AG34" s="263" t="s">
        <v>5459</v>
      </c>
      <c r="AH34" s="263" t="s">
        <v>5459</v>
      </c>
      <c r="AI34" s="263" t="s">
        <v>5459</v>
      </c>
      <c r="AJ34" s="263" t="s">
        <v>5459</v>
      </c>
      <c r="AK34" s="263" t="s">
        <v>5459</v>
      </c>
      <c r="AL34" s="263" t="s">
        <v>5459</v>
      </c>
      <c r="AM34" s="263" t="s">
        <v>5459</v>
      </c>
      <c r="AN34" s="263" t="s">
        <v>5459</v>
      </c>
      <c r="AO34" s="263" t="s">
        <v>5459</v>
      </c>
      <c r="AP34" s="263">
        <v>4125</v>
      </c>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row>
    <row r="35" spans="4:157" ht="15" customHeight="1" x14ac:dyDescent="0.25">
      <c r="D35" s="262" t="s">
        <v>8106</v>
      </c>
      <c r="E35" s="261" t="s">
        <v>14686</v>
      </c>
      <c r="F35" s="261" t="s">
        <v>104</v>
      </c>
      <c r="G35" s="263" t="s">
        <v>5459</v>
      </c>
      <c r="H35" s="263" t="s">
        <v>5459</v>
      </c>
      <c r="I35" s="263" t="s">
        <v>5459</v>
      </c>
      <c r="J35" s="263" t="s">
        <v>5459</v>
      </c>
      <c r="K35" s="263" t="s">
        <v>5459</v>
      </c>
      <c r="L35" s="263" t="s">
        <v>5459</v>
      </c>
      <c r="M35" s="263" t="s">
        <v>5459</v>
      </c>
      <c r="N35" s="263" t="s">
        <v>5459</v>
      </c>
      <c r="O35" s="263" t="s">
        <v>5459</v>
      </c>
      <c r="P35" s="263" t="s">
        <v>5459</v>
      </c>
      <c r="Q35" s="263" t="s">
        <v>5459</v>
      </c>
      <c r="R35" s="263" t="s">
        <v>5459</v>
      </c>
      <c r="S35" s="263" t="s">
        <v>5459</v>
      </c>
      <c r="T35" s="263">
        <v>647</v>
      </c>
      <c r="U35" s="263" t="s">
        <v>5459</v>
      </c>
      <c r="V35" s="263" t="s">
        <v>5459</v>
      </c>
      <c r="W35" s="263" t="s">
        <v>5459</v>
      </c>
      <c r="X35" s="263" t="s">
        <v>5459</v>
      </c>
      <c r="Y35" s="263" t="s">
        <v>5459</v>
      </c>
      <c r="Z35" s="263" t="s">
        <v>5459</v>
      </c>
      <c r="AA35" s="263" t="s">
        <v>5459</v>
      </c>
      <c r="AB35" s="263" t="s">
        <v>5459</v>
      </c>
      <c r="AC35" s="263" t="s">
        <v>5459</v>
      </c>
      <c r="AD35" s="263" t="s">
        <v>5459</v>
      </c>
      <c r="AE35" s="263" t="s">
        <v>5459</v>
      </c>
      <c r="AF35" s="263" t="s">
        <v>5459</v>
      </c>
      <c r="AG35" s="263" t="s">
        <v>5459</v>
      </c>
      <c r="AH35" s="263" t="s">
        <v>5459</v>
      </c>
      <c r="AI35" s="263" t="s">
        <v>5459</v>
      </c>
      <c r="AJ35" s="263" t="s">
        <v>5459</v>
      </c>
      <c r="AK35" s="263" t="s">
        <v>5459</v>
      </c>
      <c r="AL35" s="263" t="s">
        <v>5459</v>
      </c>
      <c r="AM35" s="263" t="s">
        <v>5459</v>
      </c>
      <c r="AN35" s="263" t="s">
        <v>5459</v>
      </c>
      <c r="AO35" s="263" t="s">
        <v>5459</v>
      </c>
      <c r="AP35" s="263">
        <v>647</v>
      </c>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row>
    <row r="36" spans="4:157" ht="15" customHeight="1" x14ac:dyDescent="0.25">
      <c r="D36" s="262" t="s">
        <v>8106</v>
      </c>
      <c r="E36" s="261" t="s">
        <v>14687</v>
      </c>
      <c r="F36" s="261" t="s">
        <v>104</v>
      </c>
      <c r="G36" s="263" t="s">
        <v>5459</v>
      </c>
      <c r="H36" s="263" t="s">
        <v>5459</v>
      </c>
      <c r="I36" s="263" t="s">
        <v>5459</v>
      </c>
      <c r="J36" s="263" t="s">
        <v>5459</v>
      </c>
      <c r="K36" s="263" t="s">
        <v>5459</v>
      </c>
      <c r="L36" s="263" t="s">
        <v>5459</v>
      </c>
      <c r="M36" s="263" t="s">
        <v>5459</v>
      </c>
      <c r="N36" s="263" t="s">
        <v>5459</v>
      </c>
      <c r="O36" s="263" t="s">
        <v>5459</v>
      </c>
      <c r="P36" s="263" t="s">
        <v>5459</v>
      </c>
      <c r="Q36" s="263" t="s">
        <v>5459</v>
      </c>
      <c r="R36" s="263" t="s">
        <v>5459</v>
      </c>
      <c r="S36" s="263" t="s">
        <v>5459</v>
      </c>
      <c r="T36" s="263">
        <v>696</v>
      </c>
      <c r="U36" s="263" t="s">
        <v>5459</v>
      </c>
      <c r="V36" s="263" t="s">
        <v>5459</v>
      </c>
      <c r="W36" s="263" t="s">
        <v>5459</v>
      </c>
      <c r="X36" s="263" t="s">
        <v>5459</v>
      </c>
      <c r="Y36" s="263" t="s">
        <v>5459</v>
      </c>
      <c r="Z36" s="263" t="s">
        <v>5459</v>
      </c>
      <c r="AA36" s="263" t="s">
        <v>5459</v>
      </c>
      <c r="AB36" s="263" t="s">
        <v>5459</v>
      </c>
      <c r="AC36" s="263" t="s">
        <v>5459</v>
      </c>
      <c r="AD36" s="263" t="s">
        <v>5459</v>
      </c>
      <c r="AE36" s="263" t="s">
        <v>5459</v>
      </c>
      <c r="AF36" s="263" t="s">
        <v>5459</v>
      </c>
      <c r="AG36" s="263" t="s">
        <v>5459</v>
      </c>
      <c r="AH36" s="263" t="s">
        <v>5459</v>
      </c>
      <c r="AI36" s="263" t="s">
        <v>5459</v>
      </c>
      <c r="AJ36" s="263" t="s">
        <v>5459</v>
      </c>
      <c r="AK36" s="263" t="s">
        <v>5459</v>
      </c>
      <c r="AL36" s="263" t="s">
        <v>5459</v>
      </c>
      <c r="AM36" s="263" t="s">
        <v>5459</v>
      </c>
      <c r="AN36" s="263" t="s">
        <v>5459</v>
      </c>
      <c r="AO36" s="263" t="s">
        <v>5459</v>
      </c>
      <c r="AP36" s="263">
        <v>696</v>
      </c>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row>
    <row r="37" spans="4:157" ht="15" customHeight="1" x14ac:dyDescent="0.25">
      <c r="D37" s="262" t="s">
        <v>11118</v>
      </c>
      <c r="E37" s="261" t="s">
        <v>3066</v>
      </c>
      <c r="F37" s="261" t="s">
        <v>104</v>
      </c>
      <c r="G37" s="263" t="s">
        <v>5459</v>
      </c>
      <c r="H37" s="263" t="s">
        <v>5459</v>
      </c>
      <c r="I37" s="263" t="s">
        <v>5459</v>
      </c>
      <c r="J37" s="263" t="s">
        <v>5459</v>
      </c>
      <c r="K37" s="263" t="s">
        <v>5459</v>
      </c>
      <c r="L37" s="263" t="s">
        <v>5459</v>
      </c>
      <c r="M37" s="263" t="s">
        <v>5459</v>
      </c>
      <c r="N37" s="263" t="s">
        <v>5459</v>
      </c>
      <c r="O37" s="263" t="s">
        <v>5459</v>
      </c>
      <c r="P37" s="263" t="s">
        <v>5459</v>
      </c>
      <c r="Q37" s="263" t="s">
        <v>5459</v>
      </c>
      <c r="R37" s="263" t="s">
        <v>5459</v>
      </c>
      <c r="S37" s="263" t="s">
        <v>5459</v>
      </c>
      <c r="T37" s="263">
        <v>81</v>
      </c>
      <c r="U37" s="263" t="s">
        <v>5459</v>
      </c>
      <c r="V37" s="263" t="s">
        <v>5459</v>
      </c>
      <c r="W37" s="263" t="s">
        <v>5459</v>
      </c>
      <c r="X37" s="263" t="s">
        <v>5459</v>
      </c>
      <c r="Y37" s="263" t="s">
        <v>5459</v>
      </c>
      <c r="Z37" s="263" t="s">
        <v>5459</v>
      </c>
      <c r="AA37" s="263" t="s">
        <v>5459</v>
      </c>
      <c r="AB37" s="263" t="s">
        <v>5459</v>
      </c>
      <c r="AC37" s="263" t="s">
        <v>5459</v>
      </c>
      <c r="AD37" s="263" t="s">
        <v>5459</v>
      </c>
      <c r="AE37" s="263" t="s">
        <v>5459</v>
      </c>
      <c r="AF37" s="263" t="s">
        <v>5459</v>
      </c>
      <c r="AG37" s="263" t="s">
        <v>5459</v>
      </c>
      <c r="AH37" s="263" t="s">
        <v>5459</v>
      </c>
      <c r="AI37" s="263" t="s">
        <v>5459</v>
      </c>
      <c r="AJ37" s="263" t="s">
        <v>5459</v>
      </c>
      <c r="AK37" s="263" t="s">
        <v>5459</v>
      </c>
      <c r="AL37" s="263" t="s">
        <v>5459</v>
      </c>
      <c r="AM37" s="263" t="s">
        <v>5459</v>
      </c>
      <c r="AN37" s="263" t="s">
        <v>5459</v>
      </c>
      <c r="AO37" s="263" t="s">
        <v>5459</v>
      </c>
      <c r="AP37" s="263">
        <v>81</v>
      </c>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row>
    <row r="38" spans="4:157" ht="15" customHeight="1" x14ac:dyDescent="0.25">
      <c r="D38" s="262" t="s">
        <v>11122</v>
      </c>
      <c r="E38" s="261" t="s">
        <v>3070</v>
      </c>
      <c r="F38" s="261" t="s">
        <v>104</v>
      </c>
      <c r="G38" s="263" t="s">
        <v>5459</v>
      </c>
      <c r="H38" s="263" t="s">
        <v>5459</v>
      </c>
      <c r="I38" s="263" t="s">
        <v>5459</v>
      </c>
      <c r="J38" s="263" t="s">
        <v>5459</v>
      </c>
      <c r="K38" s="263" t="s">
        <v>5459</v>
      </c>
      <c r="L38" s="263" t="s">
        <v>5459</v>
      </c>
      <c r="M38" s="263" t="s">
        <v>5459</v>
      </c>
      <c r="N38" s="263" t="s">
        <v>5459</v>
      </c>
      <c r="O38" s="263" t="s">
        <v>5459</v>
      </c>
      <c r="P38" s="263" t="s">
        <v>5459</v>
      </c>
      <c r="Q38" s="263" t="s">
        <v>5459</v>
      </c>
      <c r="R38" s="263" t="s">
        <v>5459</v>
      </c>
      <c r="S38" s="263" t="s">
        <v>5459</v>
      </c>
      <c r="T38" s="263">
        <v>113</v>
      </c>
      <c r="U38" s="263" t="s">
        <v>5459</v>
      </c>
      <c r="V38" s="263" t="s">
        <v>5459</v>
      </c>
      <c r="W38" s="263" t="s">
        <v>5459</v>
      </c>
      <c r="X38" s="263" t="s">
        <v>5459</v>
      </c>
      <c r="Y38" s="263" t="s">
        <v>5459</v>
      </c>
      <c r="Z38" s="263" t="s">
        <v>5459</v>
      </c>
      <c r="AA38" s="263" t="s">
        <v>5459</v>
      </c>
      <c r="AB38" s="263" t="s">
        <v>5459</v>
      </c>
      <c r="AC38" s="263" t="s">
        <v>5459</v>
      </c>
      <c r="AD38" s="263" t="s">
        <v>5459</v>
      </c>
      <c r="AE38" s="263" t="s">
        <v>5459</v>
      </c>
      <c r="AF38" s="263" t="s">
        <v>5459</v>
      </c>
      <c r="AG38" s="263" t="s">
        <v>5459</v>
      </c>
      <c r="AH38" s="263" t="s">
        <v>5459</v>
      </c>
      <c r="AI38" s="263" t="s">
        <v>5459</v>
      </c>
      <c r="AJ38" s="263" t="s">
        <v>5459</v>
      </c>
      <c r="AK38" s="263" t="s">
        <v>5459</v>
      </c>
      <c r="AL38" s="263" t="s">
        <v>5459</v>
      </c>
      <c r="AM38" s="263" t="s">
        <v>5459</v>
      </c>
      <c r="AN38" s="263" t="s">
        <v>5459</v>
      </c>
      <c r="AO38" s="263" t="s">
        <v>5459</v>
      </c>
      <c r="AP38" s="263">
        <v>113</v>
      </c>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row>
    <row r="39" spans="4:157" ht="15" customHeight="1" x14ac:dyDescent="0.25">
      <c r="D39" s="262" t="s">
        <v>8243</v>
      </c>
      <c r="E39" s="261" t="s">
        <v>295</v>
      </c>
      <c r="F39" s="261" t="s">
        <v>88</v>
      </c>
      <c r="G39" s="263" t="s">
        <v>5459</v>
      </c>
      <c r="H39" s="263" t="s">
        <v>5459</v>
      </c>
      <c r="I39" s="263" t="s">
        <v>5459</v>
      </c>
      <c r="J39" s="263" t="s">
        <v>5459</v>
      </c>
      <c r="K39" s="263" t="s">
        <v>5459</v>
      </c>
      <c r="L39" s="263" t="s">
        <v>5459</v>
      </c>
      <c r="M39" s="263" t="s">
        <v>5459</v>
      </c>
      <c r="N39" s="263" t="s">
        <v>5459</v>
      </c>
      <c r="O39" s="263" t="s">
        <v>5459</v>
      </c>
      <c r="P39" s="263" t="s">
        <v>5459</v>
      </c>
      <c r="Q39" s="263" t="s">
        <v>5459</v>
      </c>
      <c r="R39" s="263" t="s">
        <v>5459</v>
      </c>
      <c r="S39" s="263" t="s">
        <v>5459</v>
      </c>
      <c r="T39" s="263">
        <v>3</v>
      </c>
      <c r="U39" s="263" t="s">
        <v>5459</v>
      </c>
      <c r="V39" s="263" t="s">
        <v>5459</v>
      </c>
      <c r="W39" s="263" t="s">
        <v>5459</v>
      </c>
      <c r="X39" s="263" t="s">
        <v>5459</v>
      </c>
      <c r="Y39" s="263" t="s">
        <v>5459</v>
      </c>
      <c r="Z39" s="263" t="s">
        <v>5459</v>
      </c>
      <c r="AA39" s="263" t="s">
        <v>5459</v>
      </c>
      <c r="AB39" s="263" t="s">
        <v>5459</v>
      </c>
      <c r="AC39" s="263" t="s">
        <v>5459</v>
      </c>
      <c r="AD39" s="263" t="s">
        <v>5459</v>
      </c>
      <c r="AE39" s="263" t="s">
        <v>5459</v>
      </c>
      <c r="AF39" s="263" t="s">
        <v>5459</v>
      </c>
      <c r="AG39" s="263" t="s">
        <v>5459</v>
      </c>
      <c r="AH39" s="263" t="s">
        <v>5459</v>
      </c>
      <c r="AI39" s="263" t="s">
        <v>5459</v>
      </c>
      <c r="AJ39" s="263" t="s">
        <v>5459</v>
      </c>
      <c r="AK39" s="263" t="s">
        <v>5459</v>
      </c>
      <c r="AL39" s="263" t="s">
        <v>5459</v>
      </c>
      <c r="AM39" s="263" t="s">
        <v>5459</v>
      </c>
      <c r="AN39" s="263" t="s">
        <v>5459</v>
      </c>
      <c r="AO39" s="263" t="s">
        <v>5459</v>
      </c>
      <c r="AP39" s="263">
        <v>3</v>
      </c>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row>
    <row r="40" spans="4:157" ht="15" customHeight="1" x14ac:dyDescent="0.25">
      <c r="D40" s="262" t="s">
        <v>11179</v>
      </c>
      <c r="E40" s="261" t="s">
        <v>3111</v>
      </c>
      <c r="F40" s="261" t="s">
        <v>123</v>
      </c>
      <c r="G40" s="263" t="s">
        <v>5459</v>
      </c>
      <c r="H40" s="263" t="s">
        <v>5459</v>
      </c>
      <c r="I40" s="263" t="s">
        <v>5459</v>
      </c>
      <c r="J40" s="263" t="s">
        <v>5459</v>
      </c>
      <c r="K40" s="263" t="s">
        <v>5459</v>
      </c>
      <c r="L40" s="263" t="s">
        <v>5459</v>
      </c>
      <c r="M40" s="263" t="s">
        <v>5459</v>
      </c>
      <c r="N40" s="263" t="s">
        <v>5459</v>
      </c>
      <c r="O40" s="263" t="s">
        <v>5459</v>
      </c>
      <c r="P40" s="263" t="s">
        <v>5459</v>
      </c>
      <c r="Q40" s="263" t="s">
        <v>5459</v>
      </c>
      <c r="R40" s="263" t="s">
        <v>5459</v>
      </c>
      <c r="S40" s="263" t="s">
        <v>5459</v>
      </c>
      <c r="T40" s="263">
        <v>62</v>
      </c>
      <c r="U40" s="263" t="s">
        <v>5459</v>
      </c>
      <c r="V40" s="263" t="s">
        <v>5459</v>
      </c>
      <c r="W40" s="263" t="s">
        <v>5459</v>
      </c>
      <c r="X40" s="263" t="s">
        <v>5459</v>
      </c>
      <c r="Y40" s="263" t="s">
        <v>5459</v>
      </c>
      <c r="Z40" s="263" t="s">
        <v>5459</v>
      </c>
      <c r="AA40" s="263" t="s">
        <v>5459</v>
      </c>
      <c r="AB40" s="263" t="s">
        <v>5459</v>
      </c>
      <c r="AC40" s="263" t="s">
        <v>5459</v>
      </c>
      <c r="AD40" s="263" t="s">
        <v>5459</v>
      </c>
      <c r="AE40" s="263" t="s">
        <v>5459</v>
      </c>
      <c r="AF40" s="263" t="s">
        <v>5459</v>
      </c>
      <c r="AG40" s="263" t="s">
        <v>5459</v>
      </c>
      <c r="AH40" s="263" t="s">
        <v>5459</v>
      </c>
      <c r="AI40" s="263" t="s">
        <v>5459</v>
      </c>
      <c r="AJ40" s="263" t="s">
        <v>5459</v>
      </c>
      <c r="AK40" s="263" t="s">
        <v>5459</v>
      </c>
      <c r="AL40" s="263" t="s">
        <v>5459</v>
      </c>
      <c r="AM40" s="263" t="s">
        <v>5459</v>
      </c>
      <c r="AN40" s="263" t="s">
        <v>5459</v>
      </c>
      <c r="AO40" s="263" t="s">
        <v>5459</v>
      </c>
      <c r="AP40" s="263">
        <v>62</v>
      </c>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row>
    <row r="41" spans="4:157" ht="15" customHeight="1" x14ac:dyDescent="0.25">
      <c r="D41" s="262" t="s">
        <v>8113</v>
      </c>
      <c r="E41" s="261" t="s">
        <v>187</v>
      </c>
      <c r="F41" s="261" t="s">
        <v>112</v>
      </c>
      <c r="G41" s="263" t="s">
        <v>5459</v>
      </c>
      <c r="H41" s="263" t="s">
        <v>5459</v>
      </c>
      <c r="I41" s="263" t="s">
        <v>5459</v>
      </c>
      <c r="J41" s="263">
        <v>1177</v>
      </c>
      <c r="K41" s="263">
        <v>5301</v>
      </c>
      <c r="L41" s="263">
        <v>3785</v>
      </c>
      <c r="M41" s="263" t="s">
        <v>5459</v>
      </c>
      <c r="N41" s="263" t="s">
        <v>5459</v>
      </c>
      <c r="O41" s="263" t="s">
        <v>5459</v>
      </c>
      <c r="P41" s="263" t="s">
        <v>5459</v>
      </c>
      <c r="Q41" s="263" t="s">
        <v>5459</v>
      </c>
      <c r="R41" s="263" t="s">
        <v>5459</v>
      </c>
      <c r="S41" s="263" t="s">
        <v>5459</v>
      </c>
      <c r="T41" s="263" t="s">
        <v>5459</v>
      </c>
      <c r="U41" s="263">
        <v>635</v>
      </c>
      <c r="V41" s="263">
        <v>2436</v>
      </c>
      <c r="W41" s="263">
        <v>1472</v>
      </c>
      <c r="X41" s="263">
        <v>1199</v>
      </c>
      <c r="Y41" s="263">
        <v>927</v>
      </c>
      <c r="Z41" s="263">
        <v>3566</v>
      </c>
      <c r="AA41" s="263">
        <v>4467</v>
      </c>
      <c r="AB41" s="263">
        <v>3863</v>
      </c>
      <c r="AC41" s="263">
        <v>3694</v>
      </c>
      <c r="AD41" s="263">
        <v>3739</v>
      </c>
      <c r="AE41" s="263">
        <v>5257</v>
      </c>
      <c r="AF41" s="263">
        <v>3720</v>
      </c>
      <c r="AG41" s="263">
        <v>3903</v>
      </c>
      <c r="AH41" s="263">
        <v>3935</v>
      </c>
      <c r="AI41" s="263">
        <v>5101</v>
      </c>
      <c r="AJ41" s="263">
        <v>3937</v>
      </c>
      <c r="AK41" s="263">
        <v>4741</v>
      </c>
      <c r="AL41" s="263">
        <v>3929</v>
      </c>
      <c r="AM41" s="263">
        <v>3666</v>
      </c>
      <c r="AN41" s="263">
        <v>5134</v>
      </c>
      <c r="AO41" s="263">
        <v>2326</v>
      </c>
      <c r="AP41" s="263">
        <v>81910</v>
      </c>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row>
    <row r="42" spans="4:157" ht="15" customHeight="1" x14ac:dyDescent="0.25">
      <c r="D42" s="262" t="s">
        <v>11117</v>
      </c>
      <c r="E42" s="261" t="s">
        <v>3065</v>
      </c>
      <c r="F42" s="261" t="s">
        <v>104</v>
      </c>
      <c r="G42" s="263" t="s">
        <v>5459</v>
      </c>
      <c r="H42" s="263" t="s">
        <v>5459</v>
      </c>
      <c r="I42" s="263" t="s">
        <v>5459</v>
      </c>
      <c r="J42" s="263" t="s">
        <v>5459</v>
      </c>
      <c r="K42" s="263" t="s">
        <v>5459</v>
      </c>
      <c r="L42" s="263" t="s">
        <v>5459</v>
      </c>
      <c r="M42" s="263" t="s">
        <v>5459</v>
      </c>
      <c r="N42" s="263" t="s">
        <v>5459</v>
      </c>
      <c r="O42" s="263" t="s">
        <v>5459</v>
      </c>
      <c r="P42" s="263" t="s">
        <v>5459</v>
      </c>
      <c r="Q42" s="263" t="s">
        <v>5459</v>
      </c>
      <c r="R42" s="263" t="s">
        <v>5459</v>
      </c>
      <c r="S42" s="263" t="s">
        <v>5459</v>
      </c>
      <c r="T42" s="263">
        <v>23</v>
      </c>
      <c r="U42" s="263" t="s">
        <v>5459</v>
      </c>
      <c r="V42" s="263" t="s">
        <v>5459</v>
      </c>
      <c r="W42" s="263" t="s">
        <v>5459</v>
      </c>
      <c r="X42" s="263" t="s">
        <v>5459</v>
      </c>
      <c r="Y42" s="263" t="s">
        <v>5459</v>
      </c>
      <c r="Z42" s="263" t="s">
        <v>5459</v>
      </c>
      <c r="AA42" s="263" t="s">
        <v>5459</v>
      </c>
      <c r="AB42" s="263" t="s">
        <v>5459</v>
      </c>
      <c r="AC42" s="263" t="s">
        <v>5459</v>
      </c>
      <c r="AD42" s="263" t="s">
        <v>5459</v>
      </c>
      <c r="AE42" s="263" t="s">
        <v>5459</v>
      </c>
      <c r="AF42" s="263" t="s">
        <v>5459</v>
      </c>
      <c r="AG42" s="263" t="s">
        <v>5459</v>
      </c>
      <c r="AH42" s="263" t="s">
        <v>5459</v>
      </c>
      <c r="AI42" s="263" t="s">
        <v>5459</v>
      </c>
      <c r="AJ42" s="263" t="s">
        <v>5459</v>
      </c>
      <c r="AK42" s="263" t="s">
        <v>5459</v>
      </c>
      <c r="AL42" s="263" t="s">
        <v>5459</v>
      </c>
      <c r="AM42" s="263" t="s">
        <v>5459</v>
      </c>
      <c r="AN42" s="263" t="s">
        <v>5459</v>
      </c>
      <c r="AO42" s="263" t="s">
        <v>5459</v>
      </c>
      <c r="AP42" s="263">
        <v>23</v>
      </c>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row>
    <row r="43" spans="4:157" ht="15" customHeight="1" x14ac:dyDescent="0.25">
      <c r="D43" s="262" t="s">
        <v>11092</v>
      </c>
      <c r="E43" s="261" t="s">
        <v>3041</v>
      </c>
      <c r="F43" s="261" t="s">
        <v>123</v>
      </c>
      <c r="G43" s="263" t="s">
        <v>5459</v>
      </c>
      <c r="H43" s="263" t="s">
        <v>5459</v>
      </c>
      <c r="I43" s="263" t="s">
        <v>5459</v>
      </c>
      <c r="J43" s="263" t="s">
        <v>5459</v>
      </c>
      <c r="K43" s="263" t="s">
        <v>5459</v>
      </c>
      <c r="L43" s="263" t="s">
        <v>5459</v>
      </c>
      <c r="M43" s="263" t="s">
        <v>5459</v>
      </c>
      <c r="N43" s="263" t="s">
        <v>5459</v>
      </c>
      <c r="O43" s="263" t="s">
        <v>5459</v>
      </c>
      <c r="P43" s="263" t="s">
        <v>5459</v>
      </c>
      <c r="Q43" s="263" t="s">
        <v>5459</v>
      </c>
      <c r="R43" s="263" t="s">
        <v>5459</v>
      </c>
      <c r="S43" s="263" t="s">
        <v>5459</v>
      </c>
      <c r="T43" s="263">
        <v>41</v>
      </c>
      <c r="U43" s="263" t="s">
        <v>5459</v>
      </c>
      <c r="V43" s="263" t="s">
        <v>5459</v>
      </c>
      <c r="W43" s="263" t="s">
        <v>5459</v>
      </c>
      <c r="X43" s="263" t="s">
        <v>5459</v>
      </c>
      <c r="Y43" s="263" t="s">
        <v>5459</v>
      </c>
      <c r="Z43" s="263" t="s">
        <v>5459</v>
      </c>
      <c r="AA43" s="263" t="s">
        <v>5459</v>
      </c>
      <c r="AB43" s="263" t="s">
        <v>5459</v>
      </c>
      <c r="AC43" s="263" t="s">
        <v>5459</v>
      </c>
      <c r="AD43" s="263" t="s">
        <v>5459</v>
      </c>
      <c r="AE43" s="263" t="s">
        <v>5459</v>
      </c>
      <c r="AF43" s="263" t="s">
        <v>5459</v>
      </c>
      <c r="AG43" s="263" t="s">
        <v>5459</v>
      </c>
      <c r="AH43" s="263" t="s">
        <v>5459</v>
      </c>
      <c r="AI43" s="263">
        <v>49</v>
      </c>
      <c r="AJ43" s="263" t="s">
        <v>5459</v>
      </c>
      <c r="AK43" s="263" t="s">
        <v>5459</v>
      </c>
      <c r="AL43" s="263" t="s">
        <v>5459</v>
      </c>
      <c r="AM43" s="263" t="s">
        <v>5459</v>
      </c>
      <c r="AN43" s="263" t="s">
        <v>5459</v>
      </c>
      <c r="AO43" s="263" t="s">
        <v>5459</v>
      </c>
      <c r="AP43" s="263">
        <v>90</v>
      </c>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row>
    <row r="44" spans="4:157" ht="15" customHeight="1" x14ac:dyDescent="0.25">
      <c r="D44" s="262" t="s">
        <v>11144</v>
      </c>
      <c r="E44" s="261" t="s">
        <v>3089</v>
      </c>
      <c r="F44" s="261" t="s">
        <v>132</v>
      </c>
      <c r="G44" s="263" t="s">
        <v>5459</v>
      </c>
      <c r="H44" s="263" t="s">
        <v>5459</v>
      </c>
      <c r="I44" s="263" t="s">
        <v>5459</v>
      </c>
      <c r="J44" s="263" t="s">
        <v>5459</v>
      </c>
      <c r="K44" s="263" t="s">
        <v>5459</v>
      </c>
      <c r="L44" s="263" t="s">
        <v>5459</v>
      </c>
      <c r="M44" s="263" t="s">
        <v>5459</v>
      </c>
      <c r="N44" s="263" t="s">
        <v>5459</v>
      </c>
      <c r="O44" s="263" t="s">
        <v>5459</v>
      </c>
      <c r="P44" s="263" t="s">
        <v>5459</v>
      </c>
      <c r="Q44" s="263" t="s">
        <v>5459</v>
      </c>
      <c r="R44" s="263" t="s">
        <v>5459</v>
      </c>
      <c r="S44" s="263" t="s">
        <v>5459</v>
      </c>
      <c r="T44" s="263">
        <v>183</v>
      </c>
      <c r="U44" s="263" t="s">
        <v>5459</v>
      </c>
      <c r="V44" s="263" t="s">
        <v>5459</v>
      </c>
      <c r="W44" s="263" t="s">
        <v>5459</v>
      </c>
      <c r="X44" s="263" t="s">
        <v>5459</v>
      </c>
      <c r="Y44" s="263" t="s">
        <v>5459</v>
      </c>
      <c r="Z44" s="263" t="s">
        <v>5459</v>
      </c>
      <c r="AA44" s="263" t="s">
        <v>5459</v>
      </c>
      <c r="AB44" s="263" t="s">
        <v>5459</v>
      </c>
      <c r="AC44" s="263" t="s">
        <v>5459</v>
      </c>
      <c r="AD44" s="263" t="s">
        <v>5459</v>
      </c>
      <c r="AE44" s="263" t="s">
        <v>5459</v>
      </c>
      <c r="AF44" s="263" t="s">
        <v>5459</v>
      </c>
      <c r="AG44" s="263" t="s">
        <v>5459</v>
      </c>
      <c r="AH44" s="263" t="s">
        <v>5459</v>
      </c>
      <c r="AI44" s="263" t="s">
        <v>5459</v>
      </c>
      <c r="AJ44" s="263" t="s">
        <v>5459</v>
      </c>
      <c r="AK44" s="263" t="s">
        <v>5459</v>
      </c>
      <c r="AL44" s="263" t="s">
        <v>5459</v>
      </c>
      <c r="AM44" s="263" t="s">
        <v>5459</v>
      </c>
      <c r="AN44" s="263" t="s">
        <v>5459</v>
      </c>
      <c r="AO44" s="263" t="s">
        <v>5459</v>
      </c>
      <c r="AP44" s="263">
        <v>183</v>
      </c>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row>
    <row r="45" spans="4:157" ht="15" customHeight="1" x14ac:dyDescent="0.25">
      <c r="D45" s="262" t="s">
        <v>8155</v>
      </c>
      <c r="E45" s="261" t="s">
        <v>219</v>
      </c>
      <c r="F45" s="261" t="s">
        <v>123</v>
      </c>
      <c r="G45" s="263" t="s">
        <v>5459</v>
      </c>
      <c r="H45" s="263" t="s">
        <v>5459</v>
      </c>
      <c r="I45" s="263" t="s">
        <v>5459</v>
      </c>
      <c r="J45" s="263" t="s">
        <v>5459</v>
      </c>
      <c r="K45" s="263" t="s">
        <v>5459</v>
      </c>
      <c r="L45" s="263" t="s">
        <v>5459</v>
      </c>
      <c r="M45" s="263" t="s">
        <v>5459</v>
      </c>
      <c r="N45" s="263" t="s">
        <v>5459</v>
      </c>
      <c r="O45" s="263" t="s">
        <v>5459</v>
      </c>
      <c r="P45" s="263" t="s">
        <v>5459</v>
      </c>
      <c r="Q45" s="263" t="s">
        <v>5459</v>
      </c>
      <c r="R45" s="263" t="s">
        <v>5459</v>
      </c>
      <c r="S45" s="263" t="s">
        <v>5459</v>
      </c>
      <c r="T45" s="263" t="s">
        <v>5459</v>
      </c>
      <c r="U45" s="263" t="s">
        <v>5459</v>
      </c>
      <c r="V45" s="263" t="s">
        <v>5459</v>
      </c>
      <c r="W45" s="263" t="s">
        <v>5459</v>
      </c>
      <c r="X45" s="263" t="s">
        <v>5459</v>
      </c>
      <c r="Y45" s="263" t="s">
        <v>5459</v>
      </c>
      <c r="Z45" s="263" t="s">
        <v>5459</v>
      </c>
      <c r="AA45" s="263" t="s">
        <v>5459</v>
      </c>
      <c r="AB45" s="263" t="s">
        <v>5459</v>
      </c>
      <c r="AC45" s="263" t="s">
        <v>5459</v>
      </c>
      <c r="AD45" s="263" t="s">
        <v>5459</v>
      </c>
      <c r="AE45" s="263" t="s">
        <v>5459</v>
      </c>
      <c r="AF45" s="263" t="s">
        <v>5459</v>
      </c>
      <c r="AG45" s="263" t="s">
        <v>5459</v>
      </c>
      <c r="AH45" s="263" t="s">
        <v>5459</v>
      </c>
      <c r="AI45" s="263">
        <v>14</v>
      </c>
      <c r="AJ45" s="263" t="s">
        <v>5459</v>
      </c>
      <c r="AK45" s="263" t="s">
        <v>5459</v>
      </c>
      <c r="AL45" s="263" t="s">
        <v>5459</v>
      </c>
      <c r="AM45" s="263" t="s">
        <v>5459</v>
      </c>
      <c r="AN45" s="263" t="s">
        <v>5459</v>
      </c>
      <c r="AO45" s="263" t="s">
        <v>5459</v>
      </c>
      <c r="AP45" s="263">
        <v>14</v>
      </c>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row>
    <row r="46" spans="4:157" ht="15" customHeight="1" x14ac:dyDescent="0.25">
      <c r="D46" s="262" t="s">
        <v>8244</v>
      </c>
      <c r="E46" s="261" t="s">
        <v>297</v>
      </c>
      <c r="F46" s="261" t="s">
        <v>88</v>
      </c>
      <c r="G46" s="263" t="s">
        <v>5459</v>
      </c>
      <c r="H46" s="263" t="s">
        <v>5459</v>
      </c>
      <c r="I46" s="263" t="s">
        <v>5459</v>
      </c>
      <c r="J46" s="263" t="s">
        <v>5459</v>
      </c>
      <c r="K46" s="263" t="s">
        <v>5459</v>
      </c>
      <c r="L46" s="263" t="s">
        <v>5459</v>
      </c>
      <c r="M46" s="263" t="s">
        <v>5459</v>
      </c>
      <c r="N46" s="263" t="s">
        <v>5459</v>
      </c>
      <c r="O46" s="263" t="s">
        <v>5459</v>
      </c>
      <c r="P46" s="263" t="s">
        <v>5459</v>
      </c>
      <c r="Q46" s="263" t="s">
        <v>5459</v>
      </c>
      <c r="R46" s="263" t="s">
        <v>5459</v>
      </c>
      <c r="S46" s="263" t="s">
        <v>5459</v>
      </c>
      <c r="T46" s="263">
        <v>1</v>
      </c>
      <c r="U46" s="263" t="s">
        <v>5459</v>
      </c>
      <c r="V46" s="263" t="s">
        <v>5459</v>
      </c>
      <c r="W46" s="263" t="s">
        <v>5459</v>
      </c>
      <c r="X46" s="263" t="s">
        <v>5459</v>
      </c>
      <c r="Y46" s="263" t="s">
        <v>5459</v>
      </c>
      <c r="Z46" s="263" t="s">
        <v>5459</v>
      </c>
      <c r="AA46" s="263" t="s">
        <v>5459</v>
      </c>
      <c r="AB46" s="263" t="s">
        <v>5459</v>
      </c>
      <c r="AC46" s="263" t="s">
        <v>5459</v>
      </c>
      <c r="AD46" s="263" t="s">
        <v>5459</v>
      </c>
      <c r="AE46" s="263" t="s">
        <v>5459</v>
      </c>
      <c r="AF46" s="263" t="s">
        <v>5459</v>
      </c>
      <c r="AG46" s="263" t="s">
        <v>5459</v>
      </c>
      <c r="AH46" s="263" t="s">
        <v>5459</v>
      </c>
      <c r="AI46" s="263" t="s">
        <v>5459</v>
      </c>
      <c r="AJ46" s="263" t="s">
        <v>5459</v>
      </c>
      <c r="AK46" s="263" t="s">
        <v>5459</v>
      </c>
      <c r="AL46" s="263" t="s">
        <v>5459</v>
      </c>
      <c r="AM46" s="263" t="s">
        <v>5459</v>
      </c>
      <c r="AN46" s="263" t="s">
        <v>5459</v>
      </c>
      <c r="AO46" s="263" t="s">
        <v>5459</v>
      </c>
      <c r="AP46" s="263">
        <v>1</v>
      </c>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row>
    <row r="47" spans="4:157" ht="15" customHeight="1" x14ac:dyDescent="0.25">
      <c r="D47" s="262" t="s">
        <v>8245</v>
      </c>
      <c r="E47" s="261" t="s">
        <v>298</v>
      </c>
      <c r="F47" s="261" t="s">
        <v>88</v>
      </c>
      <c r="G47" s="263" t="s">
        <v>5459</v>
      </c>
      <c r="H47" s="263" t="s">
        <v>5459</v>
      </c>
      <c r="I47" s="263" t="s">
        <v>5459</v>
      </c>
      <c r="J47" s="263" t="s">
        <v>5459</v>
      </c>
      <c r="K47" s="263" t="s">
        <v>5459</v>
      </c>
      <c r="L47" s="263" t="s">
        <v>5459</v>
      </c>
      <c r="M47" s="263" t="s">
        <v>5459</v>
      </c>
      <c r="N47" s="263" t="s">
        <v>5459</v>
      </c>
      <c r="O47" s="263" t="s">
        <v>5459</v>
      </c>
      <c r="P47" s="263" t="s">
        <v>5459</v>
      </c>
      <c r="Q47" s="263" t="s">
        <v>5459</v>
      </c>
      <c r="R47" s="263" t="s">
        <v>5459</v>
      </c>
      <c r="S47" s="263" t="s">
        <v>5459</v>
      </c>
      <c r="T47" s="263">
        <v>2</v>
      </c>
      <c r="U47" s="263" t="s">
        <v>5459</v>
      </c>
      <c r="V47" s="263" t="s">
        <v>5459</v>
      </c>
      <c r="W47" s="263" t="s">
        <v>5459</v>
      </c>
      <c r="X47" s="263" t="s">
        <v>5459</v>
      </c>
      <c r="Y47" s="263" t="s">
        <v>5459</v>
      </c>
      <c r="Z47" s="263" t="s">
        <v>5459</v>
      </c>
      <c r="AA47" s="263" t="s">
        <v>5459</v>
      </c>
      <c r="AB47" s="263" t="s">
        <v>5459</v>
      </c>
      <c r="AC47" s="263" t="s">
        <v>5459</v>
      </c>
      <c r="AD47" s="263" t="s">
        <v>5459</v>
      </c>
      <c r="AE47" s="263" t="s">
        <v>5459</v>
      </c>
      <c r="AF47" s="263" t="s">
        <v>5459</v>
      </c>
      <c r="AG47" s="263" t="s">
        <v>5459</v>
      </c>
      <c r="AH47" s="263" t="s">
        <v>5459</v>
      </c>
      <c r="AI47" s="263" t="s">
        <v>5459</v>
      </c>
      <c r="AJ47" s="263" t="s">
        <v>5459</v>
      </c>
      <c r="AK47" s="263" t="s">
        <v>5459</v>
      </c>
      <c r="AL47" s="263" t="s">
        <v>5459</v>
      </c>
      <c r="AM47" s="263" t="s">
        <v>5459</v>
      </c>
      <c r="AN47" s="263" t="s">
        <v>5459</v>
      </c>
      <c r="AO47" s="263" t="s">
        <v>5459</v>
      </c>
      <c r="AP47" s="263">
        <v>2</v>
      </c>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row>
    <row r="48" spans="4:157" ht="15" customHeight="1" x14ac:dyDescent="0.25">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row>
    <row r="49" spans="4:157" ht="15" customHeight="1" x14ac:dyDescent="0.25">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row>
    <row r="50" spans="4:157" ht="15" customHeight="1" x14ac:dyDescent="0.25">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row>
    <row r="51" spans="4:157" ht="15" customHeight="1" x14ac:dyDescent="0.25">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row>
    <row r="52" spans="4:157" ht="15" customHeight="1" x14ac:dyDescent="0.25">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row>
    <row r="53" spans="4:157" ht="15" customHeight="1" x14ac:dyDescent="0.25">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row>
    <row r="54" spans="4:157" ht="15" customHeight="1" x14ac:dyDescent="0.25">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row>
    <row r="55" spans="4:157" ht="15" customHeight="1" x14ac:dyDescent="0.2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row>
    <row r="56" spans="4:157" ht="15" customHeight="1" x14ac:dyDescent="0.25">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row>
    <row r="57" spans="4:157" ht="15" customHeight="1" x14ac:dyDescent="0.25">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row>
    <row r="58" spans="4:157" ht="15" customHeight="1" x14ac:dyDescent="0.25">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row>
    <row r="59" spans="4:157" ht="15" customHeight="1" x14ac:dyDescent="0.25">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row>
    <row r="60" spans="4:157" ht="15" customHeight="1" x14ac:dyDescent="0.25">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row>
    <row r="61" spans="4:157" ht="15" customHeight="1" x14ac:dyDescent="0.25">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row>
    <row r="62" spans="4:157" ht="15" customHeight="1" x14ac:dyDescent="0.25">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row>
    <row r="63" spans="4:157" ht="15" customHeight="1" x14ac:dyDescent="0.25">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row>
    <row r="64" spans="4:157" ht="15" customHeight="1" x14ac:dyDescent="0.25">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row>
    <row r="65" spans="4:157" ht="15" customHeight="1" x14ac:dyDescent="0.2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row>
    <row r="66" spans="4:157" ht="15" customHeight="1" x14ac:dyDescent="0.25">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row>
    <row r="67" spans="4:157" ht="15" customHeight="1" x14ac:dyDescent="0.25">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row>
    <row r="68" spans="4:157" ht="15" customHeight="1" x14ac:dyDescent="0.25">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row>
    <row r="69" spans="4:157" ht="15" customHeight="1" x14ac:dyDescent="0.25">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row>
    <row r="70" spans="4:157" ht="15" customHeight="1" x14ac:dyDescent="0.25">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row>
    <row r="71" spans="4:157" ht="15" customHeight="1" x14ac:dyDescent="0.25">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row>
    <row r="72" spans="4:157" ht="15" customHeight="1" x14ac:dyDescent="0.25">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row>
    <row r="73" spans="4:157" ht="15" customHeight="1" x14ac:dyDescent="0.25">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row>
    <row r="74" spans="4:157" ht="15" customHeight="1" x14ac:dyDescent="0.25">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row>
    <row r="75" spans="4:157" ht="15" customHeight="1" x14ac:dyDescent="0.2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row>
    <row r="76" spans="4:157" ht="15" customHeight="1" x14ac:dyDescent="0.25">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row>
    <row r="77" spans="4:157" ht="15" customHeight="1" x14ac:dyDescent="0.25">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row>
    <row r="78" spans="4:157" ht="15" customHeight="1" x14ac:dyDescent="0.25">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row>
    <row r="79" spans="4:157" ht="15" customHeight="1" x14ac:dyDescent="0.25">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row>
    <row r="80" spans="4:157" ht="15" customHeight="1" x14ac:dyDescent="0.25">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row>
    <row r="81" spans="4:157" ht="15" customHeight="1" x14ac:dyDescent="0.25">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row>
    <row r="82" spans="4:157" ht="15" customHeight="1" x14ac:dyDescent="0.25">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row>
    <row r="83" spans="4:157" ht="15" customHeight="1" x14ac:dyDescent="0.25">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row>
    <row r="84" spans="4:157" ht="15" customHeight="1" x14ac:dyDescent="0.25">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row>
    <row r="85" spans="4:157" ht="15" customHeight="1" x14ac:dyDescent="0.2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row>
    <row r="86" spans="4:157" ht="15" customHeight="1" x14ac:dyDescent="0.25">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row>
    <row r="87" spans="4:157" ht="15" customHeight="1" x14ac:dyDescent="0.25">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row>
    <row r="88" spans="4:157" ht="15" customHeight="1" x14ac:dyDescent="0.25">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row>
    <row r="89" spans="4:157" ht="15" customHeight="1" x14ac:dyDescent="0.25">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row>
    <row r="90" spans="4:157" ht="15" customHeight="1" x14ac:dyDescent="0.25">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row>
    <row r="91" spans="4:157" ht="15" customHeight="1" x14ac:dyDescent="0.25">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row>
    <row r="92" spans="4:157" ht="15" customHeight="1" x14ac:dyDescent="0.25">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row>
    <row r="93" spans="4:157" ht="15" customHeight="1" x14ac:dyDescent="0.25">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row>
    <row r="94" spans="4:157" ht="15" customHeight="1" x14ac:dyDescent="0.25">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row>
    <row r="95" spans="4:157" ht="15" customHeight="1" x14ac:dyDescent="0.2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row>
    <row r="96" spans="4:157" ht="15" customHeight="1" x14ac:dyDescent="0.25">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row>
    <row r="97" spans="4:157" ht="15" customHeight="1" x14ac:dyDescent="0.25">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row>
    <row r="98" spans="4:157" ht="15" customHeight="1" x14ac:dyDescent="0.25">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row>
    <row r="99" spans="4:157" ht="15" customHeight="1" x14ac:dyDescent="0.25">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row>
    <row r="100" spans="4:157" ht="15" customHeight="1" x14ac:dyDescent="0.25">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row>
    <row r="101" spans="4:157" ht="15" customHeight="1" x14ac:dyDescent="0.25">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row>
    <row r="102" spans="4:157" ht="15" customHeight="1" x14ac:dyDescent="0.25">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row>
    <row r="103" spans="4:157" ht="15" customHeight="1" x14ac:dyDescent="0.25">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row>
    <row r="104" spans="4:157" ht="15" customHeight="1" x14ac:dyDescent="0.25">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row>
    <row r="105" spans="4:157" ht="15" customHeight="1" x14ac:dyDescent="0.2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row>
    <row r="106" spans="4:157" ht="15" customHeight="1" x14ac:dyDescent="0.25">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row>
    <row r="107" spans="4:157" ht="15" customHeight="1" x14ac:dyDescent="0.25">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row>
    <row r="108" spans="4:157" ht="15" customHeight="1" x14ac:dyDescent="0.25">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row>
    <row r="109" spans="4:157" ht="15" customHeight="1" x14ac:dyDescent="0.25">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row>
    <row r="110" spans="4:157" ht="15" customHeight="1" x14ac:dyDescent="0.25">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row>
    <row r="111" spans="4:157" ht="15" customHeight="1" x14ac:dyDescent="0.25">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row>
    <row r="112" spans="4:157" ht="15" customHeight="1" x14ac:dyDescent="0.25">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row>
    <row r="113" spans="4:105" ht="15" customHeight="1" x14ac:dyDescent="0.25">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row>
    <row r="114" spans="4:105" ht="15" customHeight="1" x14ac:dyDescent="0.25">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row>
    <row r="115" spans="4:105" ht="15" customHeight="1" x14ac:dyDescent="0.25">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row>
    <row r="116" spans="4:105" ht="15" customHeight="1" x14ac:dyDescent="0.25">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row>
    <row r="117" spans="4:105" ht="15" customHeight="1" x14ac:dyDescent="0.25">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row>
    <row r="118" spans="4:105" ht="15" customHeight="1" x14ac:dyDescent="0.25">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row>
    <row r="119" spans="4:105" ht="15" customHeight="1" x14ac:dyDescent="0.25">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row>
    <row r="120" spans="4:105" ht="15" customHeight="1" x14ac:dyDescent="0.25">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row>
    <row r="121" spans="4:105" ht="15" customHeight="1" x14ac:dyDescent="0.25">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row>
    <row r="122" spans="4:105" ht="15" customHeight="1" x14ac:dyDescent="0.25">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row>
    <row r="123" spans="4:105" ht="15" customHeight="1" x14ac:dyDescent="0.25">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row>
    <row r="124" spans="4:105" ht="15" customHeight="1" x14ac:dyDescent="0.25">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row>
    <row r="125" spans="4:105" ht="15" customHeight="1" x14ac:dyDescent="0.25">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row>
    <row r="126" spans="4:105" ht="15" customHeight="1" x14ac:dyDescent="0.25">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row>
    <row r="127" spans="4:105" ht="15" customHeight="1" x14ac:dyDescent="0.25">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row>
    <row r="128" spans="4:105" ht="15" customHeight="1" x14ac:dyDescent="0.25">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row>
    <row r="129" spans="4:105" ht="15" customHeight="1" x14ac:dyDescent="0.25">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row>
    <row r="130" spans="4:105" ht="15" customHeight="1" x14ac:dyDescent="0.25">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row>
    <row r="131" spans="4:105" ht="15" customHeight="1" x14ac:dyDescent="0.25">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row>
    <row r="132" spans="4:105" ht="15" customHeight="1" x14ac:dyDescent="0.25">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row>
    <row r="133" spans="4:105" ht="15" customHeight="1" x14ac:dyDescent="0.25">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row>
    <row r="134" spans="4:105" ht="15" customHeight="1" x14ac:dyDescent="0.25">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row>
    <row r="135" spans="4:105" ht="15" customHeight="1" x14ac:dyDescent="0.25">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row>
    <row r="136" spans="4:105" ht="15" customHeight="1" x14ac:dyDescent="0.25">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row>
    <row r="137" spans="4:105" ht="15" customHeight="1" x14ac:dyDescent="0.25">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row>
    <row r="138" spans="4:105" ht="15" customHeight="1" x14ac:dyDescent="0.25">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row>
    <row r="139" spans="4:105" ht="15" customHeight="1" x14ac:dyDescent="0.25">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row>
    <row r="140" spans="4:105" ht="15" customHeight="1" x14ac:dyDescent="0.25">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row>
    <row r="141" spans="4:105" ht="15" customHeight="1" x14ac:dyDescent="0.25">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row>
    <row r="142" spans="4:105" ht="15" customHeight="1" x14ac:dyDescent="0.25">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row>
    <row r="143" spans="4:105" ht="15" customHeight="1" x14ac:dyDescent="0.25">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row>
    <row r="144" spans="4:105" ht="15" customHeight="1" x14ac:dyDescent="0.25">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row>
    <row r="145" spans="4:105" ht="15" customHeight="1" x14ac:dyDescent="0.25">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row>
    <row r="146" spans="4:105" ht="15" customHeight="1" x14ac:dyDescent="0.25">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row>
    <row r="147" spans="4:105" ht="15" customHeight="1" x14ac:dyDescent="0.25">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row>
    <row r="148" spans="4:105" ht="15" customHeight="1" x14ac:dyDescent="0.25">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row>
    <row r="149" spans="4:105" ht="15" customHeight="1" x14ac:dyDescent="0.25">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row>
    <row r="150" spans="4:105" ht="15" customHeight="1" x14ac:dyDescent="0.25">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row>
    <row r="151" spans="4:105" ht="15" customHeight="1" x14ac:dyDescent="0.25">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row>
    <row r="152" spans="4:105" ht="15" customHeight="1" x14ac:dyDescent="0.25">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row>
    <row r="153" spans="4:105" ht="15" customHeight="1" x14ac:dyDescent="0.25">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row>
    <row r="154" spans="4:105" ht="15" customHeight="1" x14ac:dyDescent="0.25">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row>
    <row r="155" spans="4:105" ht="15" customHeight="1" x14ac:dyDescent="0.25">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row>
    <row r="156" spans="4:105" ht="15" customHeight="1" x14ac:dyDescent="0.25">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row>
    <row r="157" spans="4:105" ht="15" customHeight="1" x14ac:dyDescent="0.25">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row>
    <row r="158" spans="4:105" ht="15" customHeight="1" x14ac:dyDescent="0.25">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row>
    <row r="159" spans="4:105" ht="15" customHeight="1" x14ac:dyDescent="0.25">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row>
    <row r="160" spans="4:105" ht="15" customHeight="1" x14ac:dyDescent="0.25">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row>
    <row r="161" spans="4:105" ht="15" customHeight="1" x14ac:dyDescent="0.25">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row>
    <row r="162" spans="4:105" ht="15" customHeight="1" x14ac:dyDescent="0.25">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row>
    <row r="163" spans="4:105" ht="15" customHeight="1" x14ac:dyDescent="0.25">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row>
    <row r="164" spans="4:105" ht="15" customHeight="1" x14ac:dyDescent="0.25">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row>
    <row r="165" spans="4:105" ht="15" customHeight="1" x14ac:dyDescent="0.25">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row>
    <row r="166" spans="4:105" ht="15" customHeight="1" x14ac:dyDescent="0.25">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row>
    <row r="167" spans="4:105" ht="15" customHeight="1" x14ac:dyDescent="0.25">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row>
    <row r="168" spans="4:105" ht="15" customHeight="1" x14ac:dyDescent="0.25">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row>
    <row r="169" spans="4:105" ht="15" customHeight="1" x14ac:dyDescent="0.25">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row>
    <row r="170" spans="4:105" ht="15" customHeight="1" x14ac:dyDescent="0.25">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row>
    <row r="171" spans="4:105" ht="15" customHeight="1" x14ac:dyDescent="0.25">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row>
    <row r="172" spans="4:105" ht="15" customHeight="1" x14ac:dyDescent="0.25">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row>
    <row r="173" spans="4:105" ht="15" customHeight="1" x14ac:dyDescent="0.25">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row>
    <row r="174" spans="4:105" ht="15" customHeight="1" x14ac:dyDescent="0.25">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row>
    <row r="175" spans="4:105" ht="15" customHeight="1" x14ac:dyDescent="0.25">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row>
    <row r="176" spans="4:105" ht="15" customHeight="1" x14ac:dyDescent="0.25">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row>
    <row r="177" spans="4:105" ht="15" customHeight="1" x14ac:dyDescent="0.25">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row>
    <row r="178" spans="4:105" ht="15" customHeight="1" x14ac:dyDescent="0.25">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row>
    <row r="179" spans="4:105" ht="15" customHeight="1" x14ac:dyDescent="0.25">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row>
    <row r="180" spans="4:105" ht="15" customHeight="1" x14ac:dyDescent="0.25">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row>
    <row r="181" spans="4:105" ht="15" customHeight="1" x14ac:dyDescent="0.25">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row>
    <row r="182" spans="4:105" ht="15" customHeight="1" x14ac:dyDescent="0.25">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row>
    <row r="183" spans="4:105" ht="15" customHeight="1" x14ac:dyDescent="0.25">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row>
    <row r="184" spans="4:105" ht="15" customHeight="1" x14ac:dyDescent="0.25">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row>
    <row r="185" spans="4:105" ht="15" customHeight="1" x14ac:dyDescent="0.25">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row>
    <row r="186" spans="4:105" ht="15" customHeight="1" x14ac:dyDescent="0.25">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row>
    <row r="187" spans="4:105" ht="15" customHeight="1" x14ac:dyDescent="0.25">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row>
    <row r="188" spans="4:105" ht="15" customHeight="1" x14ac:dyDescent="0.25">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row>
    <row r="189" spans="4:105" ht="15" customHeight="1" x14ac:dyDescent="0.25">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row>
    <row r="190" spans="4:105" ht="15" customHeight="1" x14ac:dyDescent="0.25">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row>
    <row r="191" spans="4:105" ht="15" customHeight="1" x14ac:dyDescent="0.25">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row>
    <row r="192" spans="4:105" ht="15" customHeight="1" x14ac:dyDescent="0.25">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row>
    <row r="193" spans="4:105" ht="15" customHeight="1" x14ac:dyDescent="0.25">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row>
    <row r="194" spans="4:105" ht="15" customHeight="1" x14ac:dyDescent="0.25">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row>
    <row r="195" spans="4:105" ht="15" customHeight="1" x14ac:dyDescent="0.25">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row>
    <row r="196" spans="4:105" ht="15" customHeight="1" x14ac:dyDescent="0.25">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row>
    <row r="197" spans="4:105" ht="15" customHeight="1" x14ac:dyDescent="0.25">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row>
    <row r="198" spans="4:105" ht="15" customHeight="1" x14ac:dyDescent="0.25">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row>
    <row r="199" spans="4:105" ht="15" customHeight="1" x14ac:dyDescent="0.25">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row>
    <row r="200" spans="4:105" ht="15" customHeight="1" x14ac:dyDescent="0.25">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row>
    <row r="201" spans="4:105" ht="15" customHeight="1" x14ac:dyDescent="0.25">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row>
    <row r="202" spans="4:105" ht="15" customHeight="1" x14ac:dyDescent="0.25">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row>
    <row r="203" spans="4:105" ht="15" customHeight="1" x14ac:dyDescent="0.25">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row>
    <row r="204" spans="4:105" ht="15" customHeight="1" x14ac:dyDescent="0.25">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row>
    <row r="205" spans="4:105" ht="15" customHeight="1" x14ac:dyDescent="0.25">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row>
    <row r="206" spans="4:105" ht="15" customHeight="1" x14ac:dyDescent="0.25">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row>
    <row r="207" spans="4:105" ht="15" customHeight="1" x14ac:dyDescent="0.25">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row>
    <row r="208" spans="4:105" ht="15" customHeight="1" x14ac:dyDescent="0.25">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row>
    <row r="209" spans="4:105" ht="15" customHeight="1" x14ac:dyDescent="0.25">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row>
    <row r="210" spans="4:105" ht="15" customHeight="1" x14ac:dyDescent="0.25">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row>
    <row r="211" spans="4:105" ht="15" customHeight="1" x14ac:dyDescent="0.25">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row>
    <row r="212" spans="4:105" ht="15" customHeight="1" x14ac:dyDescent="0.25">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row>
    <row r="213" spans="4:105" ht="15" customHeight="1" x14ac:dyDescent="0.25">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row>
    <row r="214" spans="4:105" ht="15" customHeight="1" x14ac:dyDescent="0.25">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row>
    <row r="215" spans="4:105" ht="15" customHeight="1" x14ac:dyDescent="0.25">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row>
    <row r="216" spans="4:105" ht="15" customHeight="1" x14ac:dyDescent="0.25">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row>
    <row r="217" spans="4:105" ht="15" customHeight="1" x14ac:dyDescent="0.25">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row>
    <row r="218" spans="4:105" ht="15" customHeight="1" x14ac:dyDescent="0.25">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row>
    <row r="219" spans="4:105" ht="15" customHeight="1" x14ac:dyDescent="0.25">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row>
    <row r="220" spans="4:105" ht="15" customHeight="1" x14ac:dyDescent="0.25">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row>
    <row r="221" spans="4:105" ht="15" customHeight="1" x14ac:dyDescent="0.25">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row>
    <row r="222" spans="4:105" ht="15" customHeight="1" x14ac:dyDescent="0.25">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row>
    <row r="223" spans="4:105" ht="15" customHeight="1" x14ac:dyDescent="0.25">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row>
    <row r="224" spans="4:105" ht="15" customHeight="1" x14ac:dyDescent="0.25">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row>
    <row r="225" spans="4:105" ht="15" customHeight="1" x14ac:dyDescent="0.25">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row>
    <row r="226" spans="4:105" ht="15" customHeight="1" x14ac:dyDescent="0.25">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row>
    <row r="227" spans="4:105" ht="15" customHeight="1" x14ac:dyDescent="0.25">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row>
    <row r="228" spans="4:105" ht="15" customHeight="1" x14ac:dyDescent="0.25">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row>
    <row r="229" spans="4:105" ht="15" customHeight="1" x14ac:dyDescent="0.25">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row>
    <row r="230" spans="4:105" ht="15" customHeight="1" x14ac:dyDescent="0.25">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row>
    <row r="231" spans="4:105" ht="15" customHeight="1" x14ac:dyDescent="0.25">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row>
    <row r="232" spans="4:105" ht="15" customHeight="1" x14ac:dyDescent="0.25">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c r="CR232" s="39"/>
      <c r="CS232" s="39"/>
      <c r="CT232" s="39"/>
      <c r="CU232" s="39"/>
      <c r="CV232" s="39"/>
      <c r="CW232" s="39"/>
      <c r="CX232" s="39"/>
      <c r="CY232" s="39"/>
      <c r="CZ232" s="39"/>
      <c r="DA232" s="39"/>
    </row>
    <row r="233" spans="4:105" ht="15" customHeight="1" x14ac:dyDescent="0.25">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row>
    <row r="234" spans="4:105" ht="15" customHeight="1" x14ac:dyDescent="0.25">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row>
    <row r="235" spans="4:105" ht="15" customHeight="1" x14ac:dyDescent="0.25">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row>
    <row r="236" spans="4:105" ht="15" customHeight="1" x14ac:dyDescent="0.25">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row>
    <row r="237" spans="4:105" ht="15" customHeight="1" x14ac:dyDescent="0.25">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row>
    <row r="238" spans="4:105" ht="15" customHeight="1" x14ac:dyDescent="0.25">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row>
    <row r="239" spans="4:105" ht="15" customHeight="1" x14ac:dyDescent="0.25">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row>
    <row r="240" spans="4:105" ht="15" customHeight="1" x14ac:dyDescent="0.25">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row>
    <row r="241" spans="4:105" ht="15" customHeight="1" x14ac:dyDescent="0.25">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row>
    <row r="242" spans="4:105" ht="15" customHeight="1" x14ac:dyDescent="0.25">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row>
    <row r="243" spans="4:105" ht="15" customHeight="1" x14ac:dyDescent="0.25">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row>
    <row r="244" spans="4:105" ht="15" customHeight="1" x14ac:dyDescent="0.25">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row>
    <row r="245" spans="4:105" ht="15" customHeight="1" x14ac:dyDescent="0.25">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row>
    <row r="246" spans="4:105" ht="15" customHeight="1" x14ac:dyDescent="0.25">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row>
    <row r="247" spans="4:105" ht="15" customHeight="1" x14ac:dyDescent="0.25">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row>
    <row r="248" spans="4:105" ht="15" customHeight="1" x14ac:dyDescent="0.25">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row>
    <row r="249" spans="4:105" ht="15" customHeight="1" x14ac:dyDescent="0.25">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row>
    <row r="250" spans="4:105" ht="15" customHeight="1" x14ac:dyDescent="0.25">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row>
    <row r="251" spans="4:105" ht="15" customHeight="1" x14ac:dyDescent="0.25">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row>
    <row r="252" spans="4:105" ht="15" customHeight="1" x14ac:dyDescent="0.25">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row>
    <row r="253" spans="4:105" ht="15" customHeight="1" x14ac:dyDescent="0.25">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row>
    <row r="254" spans="4:105" ht="15" customHeight="1" x14ac:dyDescent="0.25">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row>
    <row r="255" spans="4:105" ht="15" customHeight="1" x14ac:dyDescent="0.25">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row>
    <row r="256" spans="4:105" ht="15" customHeight="1" x14ac:dyDescent="0.25">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row>
    <row r="257" spans="4:105" ht="15" customHeight="1" x14ac:dyDescent="0.25">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row>
    <row r="258" spans="4:105" ht="15" customHeight="1" x14ac:dyDescent="0.25">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row>
    <row r="259" spans="4:105" ht="15" customHeight="1" x14ac:dyDescent="0.25">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row>
    <row r="260" spans="4:105" ht="15" customHeight="1" x14ac:dyDescent="0.25">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row>
    <row r="261" spans="4:105" ht="15" customHeight="1" x14ac:dyDescent="0.25">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row>
    <row r="262" spans="4:105" ht="15" customHeight="1" x14ac:dyDescent="0.25">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row>
    <row r="263" spans="4:105" ht="15" customHeight="1" x14ac:dyDescent="0.25">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row>
    <row r="264" spans="4:105" ht="15" customHeight="1" x14ac:dyDescent="0.25">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row>
    <row r="265" spans="4:105" ht="15" customHeight="1" x14ac:dyDescent="0.25">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row>
    <row r="266" spans="4:105" ht="15" customHeight="1" x14ac:dyDescent="0.25">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row>
    <row r="267" spans="4:105" ht="15" customHeight="1" x14ac:dyDescent="0.25">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row>
    <row r="268" spans="4:105" ht="15" customHeight="1" x14ac:dyDescent="0.25">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row>
    <row r="269" spans="4:105" ht="15" customHeight="1" x14ac:dyDescent="0.25">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row>
    <row r="270" spans="4:105" ht="15" customHeight="1" x14ac:dyDescent="0.25">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row>
    <row r="271" spans="4:105" ht="15" customHeight="1" x14ac:dyDescent="0.25">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row>
    <row r="272" spans="4:105" ht="15" customHeight="1" x14ac:dyDescent="0.25">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row>
    <row r="273" spans="4:105" ht="15" customHeight="1" x14ac:dyDescent="0.25">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row>
    <row r="274" spans="4:105" ht="15" customHeight="1" x14ac:dyDescent="0.25">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row>
    <row r="275" spans="4:105" ht="15" customHeight="1" x14ac:dyDescent="0.25">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row>
    <row r="276" spans="4:105" ht="15" customHeight="1" x14ac:dyDescent="0.25">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row>
    <row r="277" spans="4:105" ht="15" customHeight="1" x14ac:dyDescent="0.25">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row>
    <row r="278" spans="4:105" ht="15" customHeight="1" x14ac:dyDescent="0.25">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row>
    <row r="279" spans="4:105" ht="15" customHeight="1" x14ac:dyDescent="0.25">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row>
    <row r="280" spans="4:105" ht="15" customHeight="1" x14ac:dyDescent="0.25">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row>
    <row r="281" spans="4:105" ht="15" customHeight="1" x14ac:dyDescent="0.25">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row>
    <row r="282" spans="4:105" ht="15" customHeight="1" x14ac:dyDescent="0.25">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row>
    <row r="283" spans="4:105" ht="15" customHeight="1" x14ac:dyDescent="0.25">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row>
    <row r="284" spans="4:105" ht="15" customHeight="1" x14ac:dyDescent="0.25">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row>
    <row r="285" spans="4:105" ht="15" customHeight="1" x14ac:dyDescent="0.25">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row>
    <row r="286" spans="4:105" ht="15" customHeight="1" x14ac:dyDescent="0.25">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row>
    <row r="287" spans="4:105" ht="15" customHeight="1" x14ac:dyDescent="0.25">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row>
    <row r="288" spans="4:105" ht="15" customHeight="1" x14ac:dyDescent="0.25">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row>
    <row r="289" spans="4:105" ht="15" customHeight="1" x14ac:dyDescent="0.25">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row>
    <row r="290" spans="4:105" ht="15" customHeight="1" x14ac:dyDescent="0.25">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row>
    <row r="291" spans="4:105" ht="15" customHeight="1" x14ac:dyDescent="0.25">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row>
    <row r="292" spans="4:105" ht="15" customHeight="1" x14ac:dyDescent="0.25">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row>
    <row r="293" spans="4:105" ht="15" customHeight="1" x14ac:dyDescent="0.25">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row>
    <row r="294" spans="4:105" ht="15" customHeight="1" x14ac:dyDescent="0.25">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row>
    <row r="295" spans="4:105" ht="15" customHeight="1" x14ac:dyDescent="0.25">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c r="CR295" s="39"/>
      <c r="CS295" s="39"/>
      <c r="CT295" s="39"/>
      <c r="CU295" s="39"/>
      <c r="CV295" s="39"/>
      <c r="CW295" s="39"/>
      <c r="CX295" s="39"/>
      <c r="CY295" s="39"/>
      <c r="CZ295" s="39"/>
      <c r="DA295" s="39"/>
    </row>
    <row r="296" spans="4:105" ht="15" customHeight="1" x14ac:dyDescent="0.25">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row>
    <row r="297" spans="4:105" ht="15" customHeight="1" x14ac:dyDescent="0.25">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row>
    <row r="298" spans="4:105" ht="15" customHeight="1" x14ac:dyDescent="0.25">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row>
    <row r="299" spans="4:105" ht="15" customHeight="1" x14ac:dyDescent="0.25">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row>
    <row r="300" spans="4:105" ht="15" customHeight="1" x14ac:dyDescent="0.25">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c r="CR300" s="39"/>
      <c r="CS300" s="39"/>
      <c r="CT300" s="39"/>
      <c r="CU300" s="39"/>
      <c r="CV300" s="39"/>
      <c r="CW300" s="39"/>
      <c r="CX300" s="39"/>
      <c r="CY300" s="39"/>
      <c r="CZ300" s="39"/>
      <c r="DA300" s="39"/>
    </row>
    <row r="301" spans="4:105" ht="15" customHeight="1" x14ac:dyDescent="0.25">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row>
    <row r="302" spans="4:105" ht="15" customHeight="1" x14ac:dyDescent="0.25">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row>
    <row r="303" spans="4:105" ht="15" customHeight="1" x14ac:dyDescent="0.25">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row>
    <row r="304" spans="4:105" ht="15" customHeight="1" x14ac:dyDescent="0.25">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row>
    <row r="305" spans="4:105" ht="15" customHeight="1" x14ac:dyDescent="0.25">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row>
    <row r="306" spans="4:105" ht="15" customHeight="1" x14ac:dyDescent="0.25">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row>
    <row r="307" spans="4:105" ht="15" customHeight="1" x14ac:dyDescent="0.25">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row>
    <row r="308" spans="4:105" ht="15" customHeight="1" x14ac:dyDescent="0.25">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row>
    <row r="309" spans="4:105" ht="15" customHeight="1" x14ac:dyDescent="0.25">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row>
    <row r="310" spans="4:105" ht="15" customHeight="1" x14ac:dyDescent="0.25">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row>
    <row r="311" spans="4:105" ht="15" customHeight="1" x14ac:dyDescent="0.25">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row>
    <row r="312" spans="4:105" ht="15" customHeight="1" x14ac:dyDescent="0.25">
      <c r="D312" s="39"/>
      <c r="E312" s="39"/>
      <c r="F312" s="39"/>
      <c r="G312" s="39"/>
      <c r="H312" s="39"/>
      <c r="I312" s="39"/>
      <c r="J312" s="39"/>
      <c r="K312" s="39"/>
    </row>
    <row r="313" spans="4:105" ht="15" customHeight="1" x14ac:dyDescent="0.25">
      <c r="D313" s="39"/>
      <c r="E313" s="39"/>
      <c r="F313" s="39"/>
      <c r="G313" s="39"/>
      <c r="H313" s="39"/>
      <c r="I313" s="39"/>
      <c r="J313" s="39"/>
      <c r="K313" s="39"/>
    </row>
    <row r="314" spans="4:105" ht="15" customHeight="1" x14ac:dyDescent="0.25">
      <c r="D314" s="39"/>
      <c r="E314" s="39"/>
      <c r="F314" s="39"/>
      <c r="G314" s="39"/>
      <c r="H314" s="39"/>
      <c r="I314" s="39"/>
      <c r="J314" s="39"/>
      <c r="K314" s="39"/>
    </row>
    <row r="315" spans="4:105" ht="15" customHeight="1" x14ac:dyDescent="0.25">
      <c r="D315" s="39"/>
      <c r="E315" s="39"/>
      <c r="F315" s="39"/>
      <c r="G315" s="39"/>
      <c r="H315" s="39"/>
      <c r="I315" s="39"/>
      <c r="J315" s="39"/>
      <c r="K315" s="39"/>
    </row>
    <row r="316" spans="4:105" ht="15" customHeight="1" x14ac:dyDescent="0.25">
      <c r="D316" s="39"/>
      <c r="E316" s="39"/>
      <c r="F316" s="39"/>
      <c r="G316" s="39"/>
      <c r="H316" s="39"/>
      <c r="I316" s="39"/>
      <c r="J316" s="39"/>
      <c r="K316" s="39"/>
    </row>
    <row r="317" spans="4:105" ht="15" customHeight="1" x14ac:dyDescent="0.25">
      <c r="D317" s="39"/>
      <c r="E317" s="39"/>
      <c r="F317" s="39"/>
      <c r="G317" s="39"/>
      <c r="H317" s="39"/>
      <c r="I317" s="39"/>
      <c r="J317" s="39"/>
      <c r="K317" s="39"/>
    </row>
    <row r="318" spans="4:105" ht="15" customHeight="1" x14ac:dyDescent="0.25">
      <c r="D318" s="39"/>
      <c r="E318" s="39"/>
      <c r="F318" s="39"/>
      <c r="G318" s="39"/>
      <c r="H318" s="39"/>
      <c r="I318" s="39"/>
      <c r="J318" s="39"/>
      <c r="K318" s="39"/>
    </row>
    <row r="319" spans="4:105" ht="15" customHeight="1" x14ac:dyDescent="0.25">
      <c r="D319" s="39"/>
      <c r="E319" s="39"/>
      <c r="F319" s="39"/>
      <c r="G319" s="39"/>
      <c r="H319" s="39"/>
      <c r="I319" s="39"/>
      <c r="J319" s="39"/>
      <c r="K319" s="39"/>
    </row>
    <row r="320" spans="4:105" ht="15" customHeight="1" x14ac:dyDescent="0.25">
      <c r="D320" s="39"/>
      <c r="E320" s="39"/>
      <c r="F320" s="39"/>
      <c r="G320" s="39"/>
      <c r="H320" s="39"/>
      <c r="I320" s="39"/>
      <c r="J320" s="39"/>
      <c r="K320" s="39"/>
    </row>
    <row r="321" spans="4:11" ht="15" customHeight="1" x14ac:dyDescent="0.25">
      <c r="D321" s="39"/>
      <c r="E321" s="39"/>
      <c r="F321" s="39"/>
      <c r="G321" s="39"/>
      <c r="H321" s="39"/>
      <c r="I321" s="39"/>
      <c r="J321" s="39"/>
      <c r="K321" s="39"/>
    </row>
    <row r="322" spans="4:11" ht="15" customHeight="1" x14ac:dyDescent="0.25">
      <c r="D322" s="39"/>
      <c r="E322" s="39"/>
      <c r="F322" s="39"/>
      <c r="G322" s="39"/>
      <c r="H322" s="39"/>
      <c r="I322" s="39"/>
      <c r="J322" s="39"/>
      <c r="K322" s="39"/>
    </row>
    <row r="323" spans="4:11" ht="15" customHeight="1" x14ac:dyDescent="0.25">
      <c r="D323" s="39"/>
      <c r="E323" s="39"/>
      <c r="F323" s="39"/>
      <c r="G323" s="39"/>
      <c r="H323" s="39"/>
      <c r="I323" s="39"/>
      <c r="J323" s="39"/>
      <c r="K323" s="39"/>
    </row>
    <row r="324" spans="4:11" ht="15" customHeight="1" x14ac:dyDescent="0.25">
      <c r="D324" s="39"/>
      <c r="E324" s="39"/>
      <c r="F324" s="39"/>
      <c r="G324" s="39"/>
      <c r="H324" s="39"/>
      <c r="I324" s="39"/>
      <c r="J324" s="39"/>
      <c r="K324" s="39"/>
    </row>
    <row r="325" spans="4:11" ht="15" customHeight="1" x14ac:dyDescent="0.25">
      <c r="D325" s="39"/>
      <c r="E325" s="39"/>
      <c r="F325" s="39"/>
      <c r="G325" s="39"/>
      <c r="H325" s="39"/>
      <c r="I325" s="39"/>
      <c r="J325" s="39"/>
      <c r="K325" s="39"/>
    </row>
    <row r="326" spans="4:11" ht="15" customHeight="1" x14ac:dyDescent="0.25">
      <c r="D326" s="39"/>
      <c r="E326" s="39"/>
      <c r="F326" s="39"/>
      <c r="G326" s="39"/>
      <c r="H326" s="39"/>
      <c r="I326" s="39"/>
      <c r="J326" s="39"/>
      <c r="K326" s="39"/>
    </row>
    <row r="327" spans="4:11" ht="15" customHeight="1" x14ac:dyDescent="0.25">
      <c r="D327" s="39"/>
      <c r="E327" s="39"/>
      <c r="F327" s="39"/>
      <c r="G327" s="39"/>
      <c r="H327" s="39"/>
      <c r="I327" s="39"/>
      <c r="J327" s="39"/>
      <c r="K327" s="39"/>
    </row>
    <row r="328" spans="4:11" ht="15" customHeight="1" x14ac:dyDescent="0.25">
      <c r="D328" s="39"/>
      <c r="E328" s="39"/>
      <c r="F328" s="39"/>
      <c r="G328" s="39"/>
      <c r="H328" s="39"/>
      <c r="I328" s="39"/>
      <c r="J328" s="39"/>
      <c r="K328" s="39"/>
    </row>
    <row r="329" spans="4:11" ht="15" customHeight="1" x14ac:dyDescent="0.25">
      <c r="D329" s="39"/>
      <c r="E329" s="39"/>
      <c r="F329" s="39"/>
      <c r="G329" s="39"/>
      <c r="H329" s="39"/>
      <c r="I329" s="39"/>
      <c r="J329" s="39"/>
      <c r="K329" s="39"/>
    </row>
    <row r="330" spans="4:11" ht="15" customHeight="1" x14ac:dyDescent="0.25">
      <c r="D330" s="39"/>
      <c r="E330" s="39"/>
      <c r="F330" s="39"/>
      <c r="G330" s="39"/>
      <c r="H330" s="39"/>
      <c r="I330" s="39"/>
      <c r="J330" s="39"/>
      <c r="K330" s="39"/>
    </row>
    <row r="331" spans="4:11" ht="15" customHeight="1" x14ac:dyDescent="0.25">
      <c r="D331" s="39"/>
      <c r="E331" s="39"/>
      <c r="F331" s="39"/>
      <c r="G331" s="39"/>
      <c r="H331" s="39"/>
      <c r="I331" s="39"/>
      <c r="J331" s="39"/>
      <c r="K331" s="39"/>
    </row>
    <row r="332" spans="4:11" ht="15" customHeight="1" x14ac:dyDescent="0.25">
      <c r="D332" s="39"/>
      <c r="E332" s="39"/>
      <c r="F332" s="39"/>
      <c r="G332" s="39"/>
      <c r="H332" s="39"/>
      <c r="I332" s="39"/>
      <c r="J332" s="39"/>
      <c r="K332" s="39"/>
    </row>
    <row r="333" spans="4:11" ht="15" customHeight="1" x14ac:dyDescent="0.25">
      <c r="D333" s="39"/>
      <c r="E333" s="39"/>
      <c r="F333" s="39"/>
      <c r="G333" s="39"/>
      <c r="H333" s="39"/>
      <c r="I333" s="39"/>
      <c r="J333" s="39"/>
      <c r="K333" s="39"/>
    </row>
    <row r="334" spans="4:11" ht="15" customHeight="1" x14ac:dyDescent="0.25">
      <c r="D334" s="39"/>
      <c r="E334" s="39"/>
      <c r="F334" s="39"/>
      <c r="G334" s="39"/>
      <c r="H334" s="39"/>
      <c r="I334" s="39"/>
      <c r="J334" s="39"/>
      <c r="K334" s="39"/>
    </row>
    <row r="335" spans="4:11" ht="15" customHeight="1" x14ac:dyDescent="0.25">
      <c r="D335" s="39"/>
      <c r="E335" s="39"/>
      <c r="F335" s="39"/>
      <c r="G335" s="39"/>
      <c r="H335" s="39"/>
      <c r="I335" s="39"/>
      <c r="J335" s="39"/>
      <c r="K335" s="39"/>
    </row>
    <row r="336" spans="4:11" ht="15" customHeight="1" x14ac:dyDescent="0.25">
      <c r="D336" s="39"/>
      <c r="E336" s="39"/>
      <c r="F336" s="39"/>
      <c r="G336" s="39"/>
      <c r="H336" s="39"/>
      <c r="I336" s="39"/>
      <c r="J336" s="39"/>
      <c r="K336" s="39"/>
    </row>
    <row r="337" spans="4:11" ht="15" customHeight="1" x14ac:dyDescent="0.25">
      <c r="D337" s="39"/>
      <c r="E337" s="39"/>
      <c r="F337" s="39"/>
      <c r="G337" s="39"/>
      <c r="H337" s="39"/>
      <c r="I337" s="39"/>
      <c r="J337" s="39"/>
      <c r="K337" s="39"/>
    </row>
    <row r="338" spans="4:11" ht="15" customHeight="1" x14ac:dyDescent="0.25">
      <c r="D338" s="39"/>
      <c r="E338" s="39"/>
      <c r="F338" s="39"/>
      <c r="G338" s="39"/>
      <c r="H338" s="39"/>
      <c r="I338" s="39"/>
      <c r="J338" s="39"/>
      <c r="K338" s="39"/>
    </row>
    <row r="339" spans="4:11" ht="15" customHeight="1" x14ac:dyDescent="0.25">
      <c r="D339" s="39"/>
      <c r="E339" s="39"/>
      <c r="F339" s="39"/>
      <c r="G339" s="39"/>
      <c r="H339" s="39"/>
      <c r="I339" s="39"/>
      <c r="J339" s="39"/>
      <c r="K339" s="39"/>
    </row>
    <row r="340" spans="4:11" ht="15" customHeight="1" x14ac:dyDescent="0.25">
      <c r="D340" s="39"/>
      <c r="E340" s="39"/>
      <c r="F340" s="39"/>
      <c r="G340" s="39"/>
      <c r="H340" s="39"/>
      <c r="I340" s="39"/>
      <c r="J340" s="39"/>
      <c r="K340" s="39"/>
    </row>
    <row r="341" spans="4:11" ht="15" customHeight="1" x14ac:dyDescent="0.25">
      <c r="D341" s="39"/>
      <c r="E341" s="39"/>
      <c r="F341" s="39"/>
      <c r="G341" s="39"/>
      <c r="H341" s="39"/>
      <c r="I341" s="39"/>
      <c r="J341" s="39"/>
      <c r="K341" s="39"/>
    </row>
    <row r="342" spans="4:11" ht="15" customHeight="1" x14ac:dyDescent="0.25">
      <c r="D342" s="39"/>
      <c r="E342" s="39"/>
      <c r="F342" s="39"/>
      <c r="G342" s="39"/>
      <c r="H342" s="39"/>
      <c r="I342" s="39"/>
      <c r="J342" s="39"/>
      <c r="K342" s="39"/>
    </row>
    <row r="343" spans="4:11" ht="15" customHeight="1" x14ac:dyDescent="0.25">
      <c r="D343" s="39"/>
      <c r="E343" s="39"/>
      <c r="F343" s="39"/>
      <c r="G343" s="39"/>
      <c r="H343" s="39"/>
      <c r="I343" s="39"/>
      <c r="J343" s="39"/>
      <c r="K343" s="39"/>
    </row>
    <row r="344" spans="4:11" ht="15" customHeight="1" x14ac:dyDescent="0.25">
      <c r="D344" s="39"/>
      <c r="E344" s="39"/>
      <c r="F344" s="39"/>
      <c r="G344" s="39"/>
      <c r="H344" s="39"/>
      <c r="I344" s="39"/>
      <c r="J344" s="39"/>
      <c r="K344" s="39"/>
    </row>
    <row r="345" spans="4:11" ht="15" customHeight="1" x14ac:dyDescent="0.25">
      <c r="D345" s="39"/>
      <c r="E345" s="39"/>
      <c r="F345" s="39"/>
      <c r="G345" s="39"/>
      <c r="H345" s="39"/>
      <c r="I345" s="39"/>
      <c r="J345" s="39"/>
      <c r="K345" s="39"/>
    </row>
    <row r="346" spans="4:11" ht="15" customHeight="1" x14ac:dyDescent="0.25">
      <c r="D346" s="39"/>
      <c r="E346" s="39"/>
      <c r="F346" s="39"/>
      <c r="G346" s="39"/>
      <c r="H346" s="39"/>
      <c r="I346" s="39"/>
      <c r="J346" s="39"/>
      <c r="K346" s="39"/>
    </row>
    <row r="347" spans="4:11" ht="15" customHeight="1" x14ac:dyDescent="0.25">
      <c r="D347" s="39"/>
      <c r="E347" s="39"/>
      <c r="F347" s="39"/>
      <c r="G347" s="39"/>
      <c r="H347" s="39"/>
      <c r="I347" s="39"/>
      <c r="J347" s="39"/>
      <c r="K347" s="39"/>
    </row>
    <row r="348" spans="4:11" ht="15" customHeight="1" x14ac:dyDescent="0.25">
      <c r="D348" s="39"/>
      <c r="E348" s="39"/>
      <c r="F348" s="39"/>
      <c r="G348" s="39"/>
      <c r="H348" s="39"/>
      <c r="I348" s="39"/>
      <c r="J348" s="39"/>
      <c r="K348" s="39"/>
    </row>
    <row r="349" spans="4:11" ht="15" customHeight="1" x14ac:dyDescent="0.25">
      <c r="D349" s="39"/>
      <c r="E349" s="39"/>
      <c r="F349" s="39"/>
      <c r="G349" s="39"/>
      <c r="H349" s="39"/>
      <c r="I349" s="39"/>
      <c r="J349" s="39"/>
      <c r="K349" s="39"/>
    </row>
    <row r="350" spans="4:11" ht="15" customHeight="1" x14ac:dyDescent="0.25">
      <c r="D350" s="39"/>
      <c r="E350" s="39"/>
      <c r="F350" s="39"/>
      <c r="G350" s="39"/>
      <c r="H350" s="39"/>
      <c r="I350" s="39"/>
      <c r="J350" s="39"/>
      <c r="K350" s="39"/>
    </row>
    <row r="351" spans="4:11" ht="15" customHeight="1" x14ac:dyDescent="0.25">
      <c r="D351" s="39"/>
      <c r="E351" s="39"/>
      <c r="F351" s="39"/>
      <c r="G351" s="39"/>
      <c r="H351" s="39"/>
      <c r="I351" s="39"/>
      <c r="J351" s="39"/>
      <c r="K351" s="39"/>
    </row>
    <row r="352" spans="4:11" ht="15" customHeight="1" x14ac:dyDescent="0.25">
      <c r="D352" s="39"/>
      <c r="E352" s="39"/>
      <c r="F352" s="39"/>
      <c r="G352" s="39"/>
      <c r="H352" s="39"/>
      <c r="I352" s="39"/>
      <c r="J352" s="39"/>
      <c r="K352" s="39"/>
    </row>
    <row r="353" spans="4:11" ht="15" customHeight="1" x14ac:dyDescent="0.25">
      <c r="D353" s="39"/>
      <c r="E353" s="39"/>
      <c r="F353" s="39"/>
      <c r="G353" s="39"/>
      <c r="H353" s="39"/>
      <c r="I353" s="39"/>
      <c r="J353" s="39"/>
      <c r="K353" s="39"/>
    </row>
    <row r="354" spans="4:11" ht="15" customHeight="1" x14ac:dyDescent="0.25">
      <c r="D354" s="39"/>
      <c r="E354" s="39"/>
      <c r="F354" s="39"/>
      <c r="G354" s="39"/>
      <c r="H354" s="39"/>
      <c r="I354" s="39"/>
      <c r="J354" s="39"/>
      <c r="K354" s="39"/>
    </row>
    <row r="355" spans="4:11" ht="15" customHeight="1" x14ac:dyDescent="0.25">
      <c r="D355" s="39"/>
      <c r="E355" s="39"/>
      <c r="F355" s="39"/>
      <c r="G355" s="39"/>
      <c r="H355" s="39"/>
      <c r="I355" s="39"/>
      <c r="J355" s="39"/>
      <c r="K355" s="39"/>
    </row>
    <row r="356" spans="4:11" ht="15" customHeight="1" x14ac:dyDescent="0.25">
      <c r="D356" s="39"/>
      <c r="E356" s="39"/>
      <c r="F356" s="39"/>
      <c r="G356" s="39"/>
      <c r="H356" s="39"/>
      <c r="I356" s="39"/>
      <c r="J356" s="39"/>
      <c r="K356" s="39"/>
    </row>
    <row r="357" spans="4:11" ht="15" customHeight="1" x14ac:dyDescent="0.25">
      <c r="D357" s="39"/>
      <c r="E357" s="39"/>
      <c r="F357" s="39"/>
      <c r="G357" s="39"/>
      <c r="H357" s="39"/>
      <c r="I357" s="39"/>
      <c r="J357" s="39"/>
      <c r="K357" s="39"/>
    </row>
    <row r="358" spans="4:11" ht="15" customHeight="1" x14ac:dyDescent="0.25">
      <c r="D358" s="39"/>
      <c r="E358" s="39"/>
      <c r="F358" s="39"/>
      <c r="G358" s="39"/>
      <c r="H358" s="39"/>
      <c r="I358" s="39"/>
      <c r="J358" s="39"/>
      <c r="K358" s="39"/>
    </row>
    <row r="359" spans="4:11" ht="15" customHeight="1" x14ac:dyDescent="0.25">
      <c r="D359" s="39"/>
      <c r="E359" s="39"/>
      <c r="F359" s="39"/>
      <c r="G359" s="39"/>
      <c r="H359" s="39"/>
      <c r="I359" s="39"/>
      <c r="J359" s="39"/>
      <c r="K359" s="39"/>
    </row>
    <row r="360" spans="4:11" ht="15" customHeight="1" x14ac:dyDescent="0.25">
      <c r="D360" s="39"/>
      <c r="E360" s="39"/>
      <c r="F360" s="39"/>
      <c r="G360" s="39"/>
      <c r="H360" s="39"/>
      <c r="I360" s="39"/>
      <c r="J360" s="39"/>
      <c r="K360" s="39"/>
    </row>
    <row r="361" spans="4:11" ht="15" customHeight="1" x14ac:dyDescent="0.25">
      <c r="D361" s="39"/>
      <c r="E361" s="39"/>
      <c r="F361" s="39"/>
      <c r="G361" s="39"/>
      <c r="H361" s="39"/>
      <c r="I361" s="39"/>
      <c r="J361" s="39"/>
      <c r="K361" s="39"/>
    </row>
    <row r="362" spans="4:11" ht="15" customHeight="1" x14ac:dyDescent="0.25">
      <c r="D362" s="39"/>
      <c r="E362" s="39"/>
      <c r="F362" s="39"/>
      <c r="G362" s="39"/>
      <c r="H362" s="39"/>
      <c r="I362" s="39"/>
      <c r="J362" s="39"/>
      <c r="K362" s="39"/>
    </row>
    <row r="363" spans="4:11" ht="15" customHeight="1" x14ac:dyDescent="0.25">
      <c r="D363" s="39"/>
      <c r="E363" s="39"/>
      <c r="F363" s="39"/>
      <c r="G363" s="39"/>
      <c r="H363" s="39"/>
      <c r="I363" s="39"/>
      <c r="J363" s="39"/>
      <c r="K363" s="39"/>
    </row>
    <row r="364" spans="4:11" ht="15" customHeight="1" x14ac:dyDescent="0.25">
      <c r="D364" s="39"/>
      <c r="E364" s="39"/>
      <c r="F364" s="39"/>
      <c r="G364" s="39"/>
      <c r="H364" s="39"/>
      <c r="I364" s="39"/>
      <c r="J364" s="39"/>
      <c r="K364" s="39"/>
    </row>
    <row r="365" spans="4:11" ht="15" customHeight="1" x14ac:dyDescent="0.25">
      <c r="D365" s="39"/>
      <c r="E365" s="39"/>
      <c r="F365" s="39"/>
      <c r="G365" s="39"/>
      <c r="H365" s="39"/>
      <c r="I365" s="39"/>
      <c r="J365" s="39"/>
      <c r="K365" s="39"/>
    </row>
    <row r="366" spans="4:11" ht="15" customHeight="1" x14ac:dyDescent="0.25">
      <c r="D366" s="39"/>
      <c r="E366" s="39"/>
      <c r="F366" s="39"/>
      <c r="G366" s="39"/>
      <c r="H366" s="39"/>
      <c r="I366" s="39"/>
      <c r="J366" s="39"/>
      <c r="K366" s="39"/>
    </row>
    <row r="367" spans="4:11" ht="15" customHeight="1" x14ac:dyDescent="0.25">
      <c r="D367" s="39"/>
      <c r="E367" s="39"/>
      <c r="F367" s="39"/>
      <c r="G367" s="39"/>
      <c r="H367" s="39"/>
      <c r="I367" s="39"/>
      <c r="J367" s="39"/>
      <c r="K367" s="39"/>
    </row>
    <row r="368" spans="4:11" ht="15" customHeight="1" x14ac:dyDescent="0.25">
      <c r="D368" s="39"/>
      <c r="E368" s="39"/>
      <c r="F368" s="39"/>
      <c r="G368" s="39"/>
      <c r="H368" s="39"/>
      <c r="I368" s="39"/>
      <c r="J368" s="39"/>
      <c r="K368" s="39"/>
    </row>
    <row r="369" spans="4:11" ht="15" customHeight="1" x14ac:dyDescent="0.25">
      <c r="D369" s="39"/>
      <c r="E369" s="39"/>
      <c r="F369" s="39"/>
      <c r="G369" s="39"/>
      <c r="H369" s="39"/>
      <c r="I369" s="39"/>
      <c r="J369" s="39"/>
      <c r="K369" s="39"/>
    </row>
    <row r="370" spans="4:11" ht="15" customHeight="1" x14ac:dyDescent="0.25">
      <c r="D370" s="39"/>
      <c r="E370" s="39"/>
      <c r="F370" s="39"/>
      <c r="G370" s="39"/>
      <c r="H370" s="39"/>
      <c r="I370" s="39"/>
      <c r="J370" s="39"/>
      <c r="K370" s="39"/>
    </row>
    <row r="371" spans="4:11" ht="15" customHeight="1" x14ac:dyDescent="0.25">
      <c r="D371" s="39"/>
      <c r="E371" s="39"/>
      <c r="F371" s="39"/>
      <c r="G371" s="39"/>
      <c r="H371" s="39"/>
      <c r="I371" s="39"/>
      <c r="J371" s="39"/>
      <c r="K371" s="39"/>
    </row>
    <row r="372" spans="4:11" ht="15" customHeight="1" x14ac:dyDescent="0.25">
      <c r="D372" s="39"/>
      <c r="E372" s="39"/>
      <c r="F372" s="39"/>
      <c r="G372" s="39"/>
      <c r="H372" s="39"/>
      <c r="I372" s="39"/>
      <c r="J372" s="39"/>
      <c r="K372" s="39"/>
    </row>
    <row r="373" spans="4:11" ht="15" customHeight="1" x14ac:dyDescent="0.25">
      <c r="D373" s="39"/>
      <c r="E373" s="39"/>
      <c r="F373" s="39"/>
      <c r="G373" s="39"/>
      <c r="H373" s="39"/>
      <c r="I373" s="39"/>
      <c r="J373" s="39"/>
      <c r="K373" s="39"/>
    </row>
    <row r="374" spans="4:11" ht="15" customHeight="1" x14ac:dyDescent="0.25">
      <c r="D374" s="39"/>
      <c r="E374" s="39"/>
      <c r="F374" s="39"/>
      <c r="G374" s="39"/>
      <c r="H374" s="39"/>
      <c r="I374" s="39"/>
      <c r="J374" s="39"/>
      <c r="K374" s="39"/>
    </row>
    <row r="375" spans="4:11" ht="15" customHeight="1" x14ac:dyDescent="0.25">
      <c r="D375" s="39"/>
      <c r="E375" s="39"/>
      <c r="F375" s="39"/>
      <c r="G375" s="39"/>
      <c r="H375" s="39"/>
      <c r="I375" s="39"/>
      <c r="J375" s="39"/>
      <c r="K375" s="39"/>
    </row>
    <row r="376" spans="4:11" ht="15" customHeight="1" x14ac:dyDescent="0.25">
      <c r="D376" s="39"/>
      <c r="E376" s="39"/>
      <c r="F376" s="39"/>
      <c r="G376" s="39"/>
      <c r="H376" s="39"/>
      <c r="I376" s="39"/>
      <c r="J376" s="39"/>
      <c r="K376" s="39"/>
    </row>
    <row r="377" spans="4:11" ht="15" customHeight="1" x14ac:dyDescent="0.25">
      <c r="D377" s="39"/>
      <c r="E377" s="39"/>
      <c r="F377" s="39"/>
      <c r="G377" s="39"/>
      <c r="H377" s="39"/>
      <c r="I377" s="39"/>
      <c r="J377" s="39"/>
      <c r="K377" s="39"/>
    </row>
    <row r="378" spans="4:11" ht="15" customHeight="1" x14ac:dyDescent="0.25">
      <c r="D378" s="39"/>
      <c r="E378" s="39"/>
      <c r="F378" s="39"/>
      <c r="G378" s="39"/>
      <c r="H378" s="39"/>
      <c r="I378" s="39"/>
      <c r="J378" s="39"/>
      <c r="K378" s="39"/>
    </row>
    <row r="379" spans="4:11" ht="15" customHeight="1" x14ac:dyDescent="0.25">
      <c r="D379" s="39"/>
      <c r="E379" s="39"/>
      <c r="F379" s="39"/>
      <c r="G379" s="39"/>
      <c r="H379" s="39"/>
      <c r="I379" s="39"/>
      <c r="J379" s="39"/>
      <c r="K379" s="39"/>
    </row>
    <row r="380" spans="4:11" ht="15" customHeight="1" x14ac:dyDescent="0.25">
      <c r="D380" s="39"/>
      <c r="E380" s="39"/>
      <c r="F380" s="39"/>
      <c r="G380" s="39"/>
      <c r="H380" s="39"/>
      <c r="I380" s="39"/>
      <c r="J380" s="39"/>
      <c r="K380" s="39"/>
    </row>
    <row r="381" spans="4:11" ht="15" customHeight="1" x14ac:dyDescent="0.25">
      <c r="D381" s="39"/>
      <c r="E381" s="39"/>
      <c r="F381" s="39"/>
      <c r="G381" s="39"/>
      <c r="H381" s="39"/>
      <c r="I381" s="39"/>
      <c r="J381" s="39"/>
      <c r="K381" s="39"/>
    </row>
    <row r="382" spans="4:11" ht="15" customHeight="1" x14ac:dyDescent="0.25">
      <c r="D382" s="39"/>
      <c r="E382" s="39"/>
      <c r="F382" s="39"/>
      <c r="G382" s="39"/>
      <c r="H382" s="39"/>
      <c r="I382" s="39"/>
      <c r="J382" s="39"/>
      <c r="K382" s="39"/>
    </row>
    <row r="383" spans="4:11" ht="15" customHeight="1" x14ac:dyDescent="0.25">
      <c r="D383" s="39"/>
      <c r="E383" s="39"/>
      <c r="F383" s="39"/>
      <c r="G383" s="39"/>
      <c r="H383" s="39"/>
      <c r="I383" s="39"/>
      <c r="J383" s="39"/>
      <c r="K383" s="39"/>
    </row>
    <row r="384" spans="4:11" ht="15" customHeight="1" x14ac:dyDescent="0.25">
      <c r="D384" s="39"/>
      <c r="E384" s="39"/>
      <c r="F384" s="39"/>
      <c r="G384" s="39"/>
      <c r="H384" s="39"/>
      <c r="I384" s="39"/>
      <c r="J384" s="39"/>
      <c r="K384" s="39"/>
    </row>
    <row r="385" spans="4:11" ht="15" customHeight="1" x14ac:dyDescent="0.25">
      <c r="D385" s="39"/>
      <c r="E385" s="39"/>
      <c r="F385" s="39"/>
      <c r="G385" s="39"/>
      <c r="H385" s="39"/>
      <c r="I385" s="39"/>
      <c r="J385" s="39"/>
      <c r="K385" s="39"/>
    </row>
    <row r="386" spans="4:11" ht="15" customHeight="1" x14ac:dyDescent="0.25">
      <c r="D386" s="39"/>
      <c r="E386" s="39"/>
      <c r="F386" s="39"/>
      <c r="G386" s="39"/>
      <c r="H386" s="39"/>
      <c r="I386" s="39"/>
      <c r="J386" s="39"/>
      <c r="K386" s="39"/>
    </row>
    <row r="387" spans="4:11" ht="15" customHeight="1" x14ac:dyDescent="0.25">
      <c r="D387" s="39"/>
      <c r="E387" s="39"/>
      <c r="F387" s="39"/>
      <c r="G387" s="39"/>
      <c r="H387" s="39"/>
      <c r="I387" s="39"/>
      <c r="J387" s="39"/>
      <c r="K387" s="39"/>
    </row>
    <row r="388" spans="4:11" ht="15" customHeight="1" x14ac:dyDescent="0.25">
      <c r="D388" s="39"/>
      <c r="E388" s="39"/>
      <c r="F388" s="39"/>
      <c r="G388" s="39"/>
      <c r="H388" s="39"/>
      <c r="I388" s="39"/>
      <c r="J388" s="39"/>
      <c r="K388" s="39"/>
    </row>
    <row r="389" spans="4:11" ht="15" customHeight="1" x14ac:dyDescent="0.25">
      <c r="D389" s="39"/>
      <c r="E389" s="39"/>
      <c r="F389" s="39"/>
      <c r="G389" s="39"/>
      <c r="H389" s="39"/>
      <c r="I389" s="39"/>
      <c r="J389" s="39"/>
      <c r="K389" s="39"/>
    </row>
    <row r="390" spans="4:11" ht="15" customHeight="1" x14ac:dyDescent="0.25">
      <c r="D390" s="39"/>
      <c r="E390" s="39"/>
      <c r="F390" s="39"/>
      <c r="G390" s="39"/>
      <c r="H390" s="39"/>
      <c r="I390" s="39"/>
      <c r="J390" s="39"/>
      <c r="K390" s="39"/>
    </row>
    <row r="391" spans="4:11" ht="15" customHeight="1" x14ac:dyDescent="0.25">
      <c r="D391" s="39"/>
      <c r="E391" s="39"/>
      <c r="F391" s="39"/>
      <c r="G391" s="39"/>
      <c r="H391" s="39"/>
      <c r="I391" s="39"/>
      <c r="J391" s="39"/>
      <c r="K391" s="39"/>
    </row>
    <row r="392" spans="4:11" ht="15" customHeight="1" x14ac:dyDescent="0.25">
      <c r="D392" s="39"/>
      <c r="E392" s="39"/>
      <c r="F392" s="39"/>
      <c r="G392" s="39"/>
      <c r="H392" s="39"/>
      <c r="I392" s="39"/>
      <c r="J392" s="39"/>
      <c r="K392" s="39"/>
    </row>
    <row r="393" spans="4:11" ht="15" customHeight="1" x14ac:dyDescent="0.25">
      <c r="D393" s="39"/>
      <c r="E393" s="39"/>
      <c r="F393" s="39"/>
      <c r="G393" s="39"/>
      <c r="H393" s="39"/>
      <c r="I393" s="39"/>
      <c r="J393" s="39"/>
      <c r="K393" s="39"/>
    </row>
    <row r="394" spans="4:11" ht="15" customHeight="1" x14ac:dyDescent="0.25">
      <c r="D394" s="39"/>
      <c r="E394" s="39"/>
      <c r="F394" s="39"/>
      <c r="G394" s="39"/>
      <c r="H394" s="39"/>
      <c r="I394" s="39"/>
      <c r="J394" s="39"/>
      <c r="K394" s="39"/>
    </row>
    <row r="395" spans="4:11" ht="15" customHeight="1" x14ac:dyDescent="0.25">
      <c r="D395" s="39"/>
      <c r="E395" s="39"/>
      <c r="F395" s="39"/>
      <c r="G395" s="39"/>
      <c r="H395" s="39"/>
      <c r="I395" s="39"/>
      <c r="J395" s="39"/>
      <c r="K395" s="39"/>
    </row>
    <row r="396" spans="4:11" ht="15" customHeight="1" x14ac:dyDescent="0.25">
      <c r="D396" s="39"/>
      <c r="E396" s="39"/>
      <c r="F396" s="39"/>
      <c r="G396" s="39"/>
      <c r="H396" s="39"/>
      <c r="I396" s="39"/>
      <c r="J396" s="39"/>
      <c r="K396" s="39"/>
    </row>
    <row r="397" spans="4:11" ht="15" customHeight="1" x14ac:dyDescent="0.25">
      <c r="D397" s="39"/>
      <c r="E397" s="39"/>
      <c r="F397" s="39"/>
      <c r="G397" s="39"/>
      <c r="H397" s="39"/>
      <c r="I397" s="39"/>
      <c r="J397" s="39"/>
      <c r="K397" s="39"/>
    </row>
    <row r="398" spans="4:11" ht="15" customHeight="1" x14ac:dyDescent="0.25">
      <c r="D398" s="39"/>
      <c r="E398" s="39"/>
      <c r="F398" s="39"/>
      <c r="G398" s="39"/>
      <c r="H398" s="39"/>
      <c r="I398" s="39"/>
      <c r="J398" s="39"/>
      <c r="K398" s="39"/>
    </row>
    <row r="399" spans="4:11" ht="15" customHeight="1" x14ac:dyDescent="0.25">
      <c r="D399" s="39"/>
      <c r="E399" s="39"/>
      <c r="F399" s="39"/>
      <c r="G399" s="39"/>
      <c r="H399" s="39"/>
      <c r="I399" s="39"/>
      <c r="J399" s="39"/>
      <c r="K399" s="39"/>
    </row>
    <row r="400" spans="4:11" ht="15" customHeight="1" x14ac:dyDescent="0.25">
      <c r="D400" s="39"/>
      <c r="E400" s="39"/>
      <c r="F400" s="39"/>
      <c r="G400" s="39"/>
      <c r="H400" s="39"/>
      <c r="I400" s="39"/>
      <c r="J400" s="39"/>
      <c r="K400" s="39"/>
    </row>
    <row r="401" spans="4:11" ht="15" customHeight="1" x14ac:dyDescent="0.25">
      <c r="D401" s="39"/>
      <c r="E401" s="39"/>
      <c r="F401" s="39"/>
      <c r="G401" s="39"/>
      <c r="H401" s="39"/>
      <c r="I401" s="39"/>
      <c r="J401" s="39"/>
      <c r="K401" s="39"/>
    </row>
    <row r="402" spans="4:11" ht="15" customHeight="1" x14ac:dyDescent="0.25">
      <c r="D402" s="39"/>
      <c r="E402" s="39"/>
      <c r="F402" s="39"/>
      <c r="G402" s="39"/>
      <c r="H402" s="39"/>
      <c r="I402" s="39"/>
      <c r="J402" s="39"/>
      <c r="K402" s="39"/>
    </row>
    <row r="403" spans="4:11" ht="15" customHeight="1" x14ac:dyDescent="0.25">
      <c r="D403" s="39"/>
      <c r="E403" s="39"/>
      <c r="F403" s="39"/>
      <c r="G403" s="39"/>
      <c r="H403" s="39"/>
      <c r="I403" s="39"/>
      <c r="J403" s="39"/>
      <c r="K403" s="39"/>
    </row>
    <row r="404" spans="4:11" ht="15" customHeight="1" x14ac:dyDescent="0.25">
      <c r="D404" s="39"/>
      <c r="E404" s="39"/>
      <c r="F404" s="39"/>
      <c r="G404" s="39"/>
      <c r="H404" s="39"/>
      <c r="I404" s="39"/>
      <c r="J404" s="39"/>
      <c r="K404" s="39"/>
    </row>
    <row r="405" spans="4:11" ht="15" customHeight="1" x14ac:dyDescent="0.25">
      <c r="D405" s="39"/>
      <c r="E405" s="39"/>
      <c r="F405" s="39"/>
      <c r="G405" s="39"/>
      <c r="H405" s="39"/>
      <c r="I405" s="39"/>
      <c r="J405" s="39"/>
      <c r="K405" s="39"/>
    </row>
    <row r="406" spans="4:11" ht="15" customHeight="1" x14ac:dyDescent="0.25">
      <c r="D406" s="39"/>
      <c r="E406" s="39"/>
      <c r="F406" s="39"/>
      <c r="G406" s="39"/>
      <c r="H406" s="39"/>
      <c r="I406" s="39"/>
      <c r="J406" s="39"/>
      <c r="K406" s="39"/>
    </row>
    <row r="407" spans="4:11" ht="15" customHeight="1" x14ac:dyDescent="0.25">
      <c r="D407" s="39"/>
      <c r="E407" s="39"/>
      <c r="F407" s="39"/>
      <c r="G407" s="39"/>
      <c r="H407" s="39"/>
      <c r="I407" s="39"/>
      <c r="J407" s="39"/>
      <c r="K407" s="39"/>
    </row>
    <row r="408" spans="4:11" ht="15" customHeight="1" x14ac:dyDescent="0.25">
      <c r="D408" s="39"/>
      <c r="E408" s="39"/>
      <c r="F408" s="39"/>
      <c r="G408" s="39"/>
      <c r="H408" s="39"/>
      <c r="I408" s="39"/>
      <c r="J408" s="39"/>
      <c r="K408" s="39"/>
    </row>
    <row r="409" spans="4:11" ht="15" customHeight="1" x14ac:dyDescent="0.25">
      <c r="D409" s="39"/>
      <c r="E409" s="39"/>
      <c r="F409" s="39"/>
      <c r="G409" s="39"/>
      <c r="H409" s="39"/>
      <c r="I409" s="39"/>
      <c r="J409" s="39"/>
      <c r="K409" s="39"/>
    </row>
    <row r="410" spans="4:11" ht="15" customHeight="1" x14ac:dyDescent="0.25">
      <c r="D410" s="39"/>
      <c r="E410" s="39"/>
      <c r="F410" s="39"/>
      <c r="G410" s="39"/>
      <c r="H410" s="39"/>
      <c r="I410" s="39"/>
      <c r="J410" s="39"/>
      <c r="K410" s="39"/>
    </row>
    <row r="411" spans="4:11" ht="15" customHeight="1" x14ac:dyDescent="0.25">
      <c r="D411" s="39"/>
      <c r="E411" s="39"/>
      <c r="F411" s="39"/>
      <c r="G411" s="39"/>
      <c r="H411" s="39"/>
      <c r="I411" s="39"/>
      <c r="J411" s="39"/>
      <c r="K411" s="39"/>
    </row>
    <row r="412" spans="4:11" ht="15" customHeight="1" x14ac:dyDescent="0.25">
      <c r="D412" s="39"/>
      <c r="E412" s="39"/>
      <c r="F412" s="39"/>
      <c r="G412" s="39"/>
      <c r="H412" s="39"/>
      <c r="I412" s="39"/>
      <c r="J412" s="39"/>
      <c r="K412" s="39"/>
    </row>
    <row r="413" spans="4:11" ht="15" customHeight="1" x14ac:dyDescent="0.25">
      <c r="D413" s="39"/>
      <c r="E413" s="39"/>
      <c r="F413" s="39"/>
      <c r="G413" s="39"/>
      <c r="H413" s="39"/>
      <c r="I413" s="39"/>
      <c r="J413" s="39"/>
      <c r="K413" s="39"/>
    </row>
    <row r="414" spans="4:11" ht="15" customHeight="1" x14ac:dyDescent="0.25">
      <c r="D414" s="39"/>
      <c r="E414" s="39"/>
      <c r="F414" s="39"/>
      <c r="G414" s="39"/>
      <c r="H414" s="39"/>
      <c r="I414" s="39"/>
      <c r="J414" s="39"/>
      <c r="K414" s="39"/>
    </row>
    <row r="415" spans="4:11" ht="15" customHeight="1" x14ac:dyDescent="0.25">
      <c r="D415" s="39"/>
      <c r="E415" s="39"/>
      <c r="F415" s="39"/>
      <c r="G415" s="39"/>
      <c r="H415" s="39"/>
      <c r="I415" s="39"/>
      <c r="J415" s="39"/>
      <c r="K415" s="39"/>
    </row>
    <row r="416" spans="4:11" ht="15" customHeight="1" x14ac:dyDescent="0.25">
      <c r="D416" s="39"/>
      <c r="E416" s="39"/>
      <c r="F416" s="39"/>
      <c r="G416" s="39"/>
      <c r="H416" s="39"/>
      <c r="I416" s="39"/>
      <c r="J416" s="39"/>
      <c r="K416" s="39"/>
    </row>
    <row r="417" spans="4:11" ht="15" customHeight="1" x14ac:dyDescent="0.25">
      <c r="D417" s="39"/>
      <c r="E417" s="39"/>
      <c r="F417" s="39"/>
      <c r="G417" s="39"/>
      <c r="H417" s="39"/>
      <c r="I417" s="39"/>
      <c r="J417" s="39"/>
      <c r="K417" s="39"/>
    </row>
    <row r="418" spans="4:11" ht="15" customHeight="1" x14ac:dyDescent="0.25">
      <c r="D418" s="39"/>
      <c r="E418" s="39"/>
      <c r="F418" s="39"/>
      <c r="G418" s="39"/>
      <c r="H418" s="39"/>
      <c r="I418" s="39"/>
      <c r="J418" s="39"/>
      <c r="K418" s="39"/>
    </row>
    <row r="419" spans="4:11" ht="15" customHeight="1" x14ac:dyDescent="0.25">
      <c r="D419" s="39"/>
      <c r="E419" s="39"/>
      <c r="F419" s="39"/>
      <c r="G419" s="39"/>
      <c r="H419" s="39"/>
      <c r="I419" s="39"/>
      <c r="J419" s="39"/>
      <c r="K419" s="39"/>
    </row>
    <row r="420" spans="4:11" ht="15" customHeight="1" x14ac:dyDescent="0.25">
      <c r="D420" s="39"/>
      <c r="E420" s="39"/>
      <c r="F420" s="39"/>
      <c r="G420" s="39"/>
      <c r="H420" s="39"/>
      <c r="I420" s="39"/>
      <c r="J420" s="39"/>
      <c r="K420" s="39"/>
    </row>
  </sheetData>
  <sortState columnSort="1" ref="D7:L100">
    <sortCondition ref="G8"/>
  </sortState>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e _ D r i v e w a y " > < C u s t o m C o n t e n t > < ! [ C D A T A [ < T a b l e W i d g e t G r i d S e r i a l i z a t i o n   x m l n s : x s i = " h t t p : / / w w w . w 3 . o r g / 2 0 0 1 / X M L S c h e m a - i n s t a n c e "   x m l n s : x s d = " h t t p : / / w w w . w 3 . o r g / 2 0 0 1 / X M L S c h e m a " > < C o l u m n S u g g e s t e d T y p e   / > < C o l u m n F o r m a t   / > < C o l u m n A c c u r a c y   / > < C o l u m n C u r r e n c y S y m b o l   / > < C o l u m n P o s i t i v e P a t t e r n   / > < C o l u m n N e g a t i v e P a t t e r n   / > < C o l u m n W i d t h s > < i t e m > < k e y > < s t r i n g > D r i v e w a y   N a m e < / s t r i n g > < / k e y > < v a l u e > < i n t > 1 3 4 < / i n t > < / v a l u e > < / i t e m > < i t e m > < k e y > < s t r i n g > A l i g n m e n t < / s t r i n g > < / k e y > < v a l u e > < i n t > 1 0 1 < / i n t > < / v a l u e > < / i t e m > < i t e m > < k e y > < s t r i n g > S t a t i o n < / s t r i n g > < / k e y > < v a l u e > < i n t > 7 9 < / i n t > < / v a l u e > < / i t e m > < i t e m > < k e y > < s t r i n g > L t / R t < / s t r i n g > < / k e y > < v a l u e > < i n t > 6 6 < / i n t > < / v a l u e > < / i t e m > < i t e m > < k e y > < s t r i n g > B a c k   O f f s e t   f r o m   C L < / s t r i n g > < / k e y > < v a l u e > < i n t > 1 5 5 < / i n t > < / v a l u e > < / i t e m > < i t e m > < k e y > < s t r i n g > P r o p   D r i v e w a y   S l o p e < / s t r i n g > < / k e y > < v a l u e > < i n t > 1 6 4 < / i n t > < / v a l u e > < / i t e m > < i t e m > < k e y > < s t r i n g > P r o p   D r i v e w a y   W i d t h < / s t r i n g > < / k e y > < v a l u e > < i n t > 1 6 7 < / i n t > < / v a l u e > < / i t e m > < i t e m > < k e y > < s t r i n g > R a d i u s   -   E n t e r i n g < / s t r i n g > < / k e y > < v a l u e > < i n t > 1 4 0 < / i n t > < / v a l u e > < / i t e m > < i t e m > < k e y > < s t r i n g > R a d i u s   -   E x i t i n g < / s t r i n g > < / k e y > < v a l u e > < i n t > 1 2 9 < / i n t > < / v a l u e > < / i t e m > < i t e m > < k e y > < s t r i n g > C u s t o m   1 < / s t r i n g > < / k e y > < v a l u e > < i n t > 9 3 < / i n t > < / v a l u e > < / i t e m > < i t e m > < k e y > < s t r i n g > C u s t o m   2 < / s t r i n g > < / k e y > < v a l u e > < i n t > 9 3 < / i n t > < / v a l u e > < / i t e m > < i t e m > < k e y > < s t r i n g > C u s t o m   3 < / s t r i n g > < / k e y > < v a l u e > < i n t > 9 3 < / i n t > < / v a l u e > < / i t e m > < i t e m > < k e y > < s t r i n g > C u s t o m   4 < / s t r i n g > < / k e y > < v a l u e > < i n t > 9 3 < / i n t > < / v a l u e > < / i t e m > < i t e m > < k e y > < s t r i n g > C u s t o m   5 < / s t r i n g > < / k e y > < v a l u e > < i n t > 9 3 < / i n t > < / v a l u e > < / i t e m > < i t e m > < k e y > < s t r i n g > C u s t o m   6 < / s t r i n g > < / k e y > < v a l u e > < i n t > 9 3 < / i n t > < / v a l u e > < / i t e m > < i t e m > < k e y > < s t r i n g > C u s t o m   7 < / s t r i n g > < / k e y > < v a l u e > < i n t > 9 3 < / i n t > < / v a l u e > < / i t e m > < i t e m > < k e y > < s t r i n g > C u s t o m   8 < / s t r i n g > < / k e y > < v a l u e > < i n t > 9 3 < / i n t > < / v a l u e > < / i t e m > < i t e m > < k e y > < s t r i n g > S t a t i o n + L t / R t < / s t r i n g > < / k e y > < v a l u e > < i n t > 1 1 6 < / i n t > < / v a l u e > < / i t e m > < / C o l u m n W i d t h s > < C o l u m n D i s p l a y I n d e x > < i t e m > < k e y > < s t r i n g > D r i v e w a y   N a m e < / s t r i n g > < / k e y > < v a l u e > < i n t > 0 < / i n t > < / v a l u e > < / i t e m > < i t e m > < k e y > < s t r i n g > A l i g n m e n t < / s t r i n g > < / k e y > < v a l u e > < i n t > 1 < / i n t > < / v a l u e > < / i t e m > < i t e m > < k e y > < s t r i n g > S t a t i o n < / s t r i n g > < / k e y > < v a l u e > < i n t > 2 < / i n t > < / v a l u e > < / i t e m > < i t e m > < k e y > < s t r i n g > L t / R t < / s t r i n g > < / k e y > < v a l u e > < i n t > 3 < / i n t > < / v a l u e > < / i t e m > < i t e m > < k e y > < s t r i n g > B a c k   O f f s e t   f r o m   C L < / s t r i n g > < / k e y > < v a l u e > < i n t > 4 < / i n t > < / v a l u e > < / i t e m > < i t e m > < k e y > < s t r i n g > P r o p   D r i v e w a y   S l o p e < / s t r i n g > < / k e y > < v a l u e > < i n t > 5 < / i n t > < / v a l u e > < / i t e m > < i t e m > < k e y > < s t r i n g > P r o p   D r i v e w a y   W i d t h < / s t r i n g > < / k e y > < v a l u e > < i n t > 6 < / i n t > < / v a l u e > < / i t e m > < i t e m > < k e y > < s t r i n g > R a d i u s   -   E n t e r i n g < / s t r i n g > < / k e y > < v a l u e > < i n t > 7 < / i n t > < / v a l u e > < / i t e m > < i t e m > < k e y > < s t r i n g > R a d i u s   -   E x i t i n g < / s t r i n g > < / k e y > < v a l u e > < i n t > 8 < / i n t > < / v a l u e > < / i t e m > < i t e m > < k e y > < s t r i n g > C u s t o m   1 < / s t r i n g > < / k e y > < v a l u e > < i n t > 9 < / i n t > < / v a l u e > < / i t e m > < i t e m > < k e y > < s t r i n g > C u s t o m   2 < / s t r i n g > < / k e y > < v a l u e > < i n t > 1 0 < / i n t > < / v a l u e > < / i t e m > < i t e m > < k e y > < s t r i n g > C u s t o m   3 < / s t r i n g > < / k e y > < v a l u e > < i n t > 1 1 < / i n t > < / v a l u e > < / i t e m > < i t e m > < k e y > < s t r i n g > C u s t o m   4 < / s t r i n g > < / k e y > < v a l u e > < i n t > 1 2 < / i n t > < / v a l u e > < / i t e m > < i t e m > < k e y > < s t r i n g > C u s t o m   5 < / s t r i n g > < / k e y > < v a l u e > < i n t > 1 3 < / i n t > < / v a l u e > < / i t e m > < i t e m > < k e y > < s t r i n g > C u s t o m   6 < / s t r i n g > < / k e y > < v a l u e > < i n t > 1 4 < / i n t > < / v a l u e > < / i t e m > < i t e m > < k e y > < s t r i n g > C u s t o m   7 < / s t r i n g > < / k e y > < v a l u e > < i n t > 1 5 < / i n t > < / v a l u e > < / i t e m > < i t e m > < k e y > < s t r i n g > C u s t o m   8 < / s t r i n g > < / k e y > < v a l u e > < i n t > 1 6 < / i n t > < / v a l u e > < / i t e m > < i t e m > < k e y > < s t r i n g > S t a t i o n + L t / R t < / s t r i n g > < / k e y > < v a l u e > < i n t > 1 7 < / 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1.xml>��< ? x m l   v e r s i o n = " 1 . 0 "   e n c o d i n g = " U T F - 1 6 " ? > < G e m i n i   x m l n s = " h t t p : / / g e m i n i / p i v o t c u s t o m i z a t i o n / T a b l e X M L _ T a b l e _ Q u a n t i t i e s " > < C u s t o m C o n t e n t > < ! [ C D A T A [ < T a b l e W i d g e t G r i d S e r i a l i z a t i o n   x m l n s : x s i = " h t t p : / / w w w . w 3 . o r g / 2 0 0 1 / X M L S c h e m a - i n s t a n c e "   x m l n s : x s d = " h t t p : / / w w w . w 3 . o r g / 2 0 0 1 / X M L S c h e m a " > < C o l u m n S u g g e s t e d T y p e   / > < C o l u m n F o r m a t   / > < C o l u m n A c c u r a c y   / > < C o l u m n C u r r e n c y S y m b o l   / > < C o l u m n P o s i t i v e P a t t e r n   / > < C o l u m n N e g a t i v e P a t t e r n   / > < C o l u m n W i d t h s > < i t e m > < k e y > < s t r i n g > F u n d i n g   C o d e < / s t r i n g > < / k e y > < v a l u e > < i n t > 1 2 1 < / i n t > < / v a l u e > < / i t e m > < i t e m > < k e y > < s t r i n g > D G N   N a m e < / s t r i n g > < / k e y > < v a l u e > < i n t > 1 0 4 < / i n t > < / v a l u e > < / i t e m > < i t e m > < k e y > < s t r i n g > W o r k   I t e m < / s t r i n g > < / k e y > < v a l u e > < i n t > 1 0 0 < / i n t > < / v a l u e > < / i t e m > < i t e m > < k e y > < s t r i n g > T a b l e   -   T y p e < / s t r i n g > < / k e y > < v a l u e > < i n t > 1 0 9 < / i n t > < / v a l u e > < / i t e m > < i t e m > < k e y > < s t r i n g > T a b l e   -   N a m e < / s t r i n g > < / k e y > < v a l u e > < i n t > 1 1 7 < / i n t > < / v a l u e > < / i t e m > < i t e m > < k e y > < s t r i n g > P a r t   o f   S t r u c t u r e < / s t r i n g > < / k e y > < v a l u e > < i n t > 1 3 7 < / i n t > < / v a l u e > < / i t e m > < i t e m > < k e y > < s t r i n g > I t e m   N o . < / s t r i n g > < / k e y > < v a l u e > < i n t > 9 0 < / i n t > < / v a l u e > < / i t e m > < i t e m > < k e y > < s t r i n g > P a y   I t e m < / s t r i n g > < / k e y > < v a l u e > < i n t > 9 0 < / i n t > < / v a l u e > < / i t e m > < i t e m > < k e y > < s t r i n g > S u p p l e m e n t a r y   D e s c r i p t i o n < / s t r i n g > < / k e y > < v a l u e > < i n t > 2 0 4 < / i n t > < / v a l u e > < / i t e m > < i t e m > < k e y > < s t r i n g > Q u a n t i t y < / s t r i n g > < / k e y > < v a l u e > < i n t > 8 9 < / i n t > < / v a l u e > < / i t e m > < i t e m > < k e y > < s t r i n g > U n i t s < / s t r i n g > < / k e y > < v a l u e > < i n t > 6 8 < / i n t > < / v a l u e > < / i t e m > < i t e m > < k e y > < s t r i n g > U n i t   P r i c e < / s t r i n g > < / k e y > < v a l u e > < i n t > 9 6 < / i n t > < / v a l u e > < / i t e m > < i t e m > < k e y > < s t r i n g > T o t a l   P r i c e < / s t r i n g > < / k e y > < v a l u e > < i n t > 1 0 0 < / i n t > < / v a l u e > < / i t e m > < i t e m > < k e y > < s t r i n g > I t e m   L o c a t i o n < / s t r i n g > < / k e y > < v a l u e > < i n t > 1 1 9 < / i n t > < / v a l u e > < / i t e m > < i t e m > < k e y > < s t r i n g > R o w   N u m < / s t r i n g > < / k e y > < v a l u e > < i n t > 9 6 < / i n t > < / v a l u e > < / i t e m > < i t e m > < k e y > < s t r i n g > J N < / s t r i n g > < / k e y > < v a l u e > < i n t > 5 1 < / i n t > < / v a l u e > < / i t e m > < i t e m > < k e y > < s t r i n g > S P   R e q u i r e d < / s t r i n g > < / k e y > < v a l u e > < i n t > 1 1 1 < / i n t > < / v a l u e > < / i t e m > < i t e m > < k e y > < s t r i n g > C a l c u l a t i o n   B y < / s t r i n g > < / k e y > < v a l u e > < i n t > 1 2 2 < / i n t > < / v a l u e > < / i t e m > < i t e m > < k e y > < s t r i n g > C h e c k e d   B y < / s t r i n g > < / k e y > < v a l u e > < i n t > 1 0 7 < / i n t > < / v a l u e > < / i t e m > < i t e m > < k e y > < s t r i n g > C o m m e n t s < / s t r i n g > < / k e y > < v a l u e > < i n t > 1 0 3 < / i n t > < / v a l u e > < / i t e m > < i t e m > < k e y > < s t r i n g > Q u a n t i t y C a l c < / s t r i n g > < / k e y > < v a l u e > < i n t > 1 1 4 < / i n t > < / v a l u e > < / i t e m > < i t e m > < k e y > < s t r i n g > D e s c r i p t i o n < / s t r i n g > < / k e y > < v a l u e > < i n t > 1 0 6 < / i n t > < / v a l u e > < / i t e m > < i t e m > < k e y > < s t r i n g > S u p p l e m e n t a l 1 < / s t r i n g > < / k e y > < v a l u e > < i n t > 1 3 0 < / i n t > < / v a l u e > < / i t e m > < i t e m > < k e y > < s t r i n g > S u p p l e m e n t a l 2 < / s t r i n g > < / k e y > < v a l u e > < i n t > 1 3 0 < / i n t > < / v a l u e > < / i t e m > < i t e m > < k e y > < s t r i n g > B r e a k d o w n I D < / s t r i n g > < / k e y > < v a l u e > < i n t > 1 1 9 < / i n t > < / v a l u e > < / i t e m > < i t e m > < k e y > < s t r i n g > B r e a k d o w n D e s c r i p t i o n < / s t r i n g > < / k e y > < v a l u e > < i n t > 1 7 6 < / i n t > < / v a l u e > < / i t e m > < i t e m > < k e y > < s t r i n g > P a y   I t e m   D e s c r i p t i o n < / s t r i n g > < / k e y > < v a l u e > < i n t > 1 6 3 < / i n t > < / v a l u e > < / i t e m > < i t e m > < k e y > < s t r i n g > J o b   N u m b e r 2 < / s t r i n g > < / k e y > < v a l u e > < i n t > 1 1 8 < / i n t > < / v a l u e > < / i t e m > < i t e m > < k e y > < s t r i n g > C a t e g o r y < / s t r i n g > < / k e y > < v a l u e > < i n t > 9 1 < / i n t > < / v a l u e > < / i t e m > < i t e m > < k e y > < s t r i n g > C A T 2 < / s t r i n g > < / k e y > < v a l u e > < i n t > 6 6 < / i n t > < / v a l u e > < / i t e m > < i t e m > < k e y > < s t r i n g > B l a n k < / s t r i n g > < / k e y > < v a l u e > < i n t > 7 0 < / i n t > < / v a l u e > < / i t e m > < i t e m > < k e y > < s t r i n g > 1 < / s t r i n g > < / k e y > < v a l u e > < i n t > 4 3 < / i n t > < / v a l u e > < / i t e m > < i t e m > < k e y > < s t r i n g > 2 < / s t r i n g > < / k e y > < v a l u e > < i n t > 4 3 < / i n t > < / v a l u e > < / i t e m > < i t e m > < k e y > < s t r i n g > 3 < / s t r i n g > < / k e y > < v a l u e > < i n t > 4 3 < / i n t > < / v a l u e > < / i t e m > < i t e m > < k e y > < s t r i n g > 4 < / s t r i n g > < / k e y > < v a l u e > < i n t > 4 3 < / i n t > < / v a l u e > < / i t e m > < i t e m > < k e y > < s t r i n g > 5 < / s t r i n g > < / k e y > < v a l u e > < i n t > 4 3 < / i n t > < / v a l u e > < / i t e m > < i t e m > < k e y > < s t r i n g > 6 < / s t r i n g > < / k e y > < v a l u e > < i n t > 4 3 < / i n t > < / v a l u e > < / i t e m > < i t e m > < k e y > < s t r i n g > N a m e 1 < / s t r i n g > < / k e y > < v a l u e > < i n t > 8 0 < / i n t > < / v a l u e > < / i t e m > < i t e m > < k e y > < s t r i n g > N a m e 2 < / s t r i n g > < / k e y > < v a l u e > < i n t > 8 0 < / i n t > < / v a l u e > < / i t e m > < i t e m > < k e y > < s t r i n g > N a m e 3 < / s t r i n g > < / k e y > < v a l u e > < i n t > 8 0 < / i n t > < / v a l u e > < / i t e m > < i t e m > < k e y > < s t r i n g > N a m e 4 < / s t r i n g > < / k e y > < v a l u e > < i n t > 8 0 < / i n t > < / v a l u e > < / i t e m > < i t e m > < k e y > < s t r i n g > N a m e 5 < / s t r i n g > < / k e y > < v a l u e > < i n t > 8 0 < / i n t > < / v a l u e > < / i t e m > < i t e m > < k e y > < s t r i n g > N a m e 6 < / s t r i n g > < / k e y > < v a l u e > < i n t > 8 0 < / i n t > < / v a l u e > < / i t e m > < i t e m > < k e y > < s t r i n g > L o c a t i o n < / s t r i n g > < / k e y > < v a l u e > < i n t > 8 7 < / i n t > < / v a l u e > < / i t e m > < / C o l u m n W i d t h s > < C o l u m n D i s p l a y I n d e x > < i t e m > < k e y > < s t r i n g > F u n d i n g   C o d e < / s t r i n g > < / k e y > < v a l u e > < i n t > 0 < / i n t > < / v a l u e > < / i t e m > < i t e m > < k e y > < s t r i n g > D G N   N a m e < / s t r i n g > < / k e y > < v a l u e > < i n t > 1 < / i n t > < / v a l u e > < / i t e m > < i t e m > < k e y > < s t r i n g > W o r k   I t e m < / s t r i n g > < / k e y > < v a l u e > < i n t > 2 < / i n t > < / v a l u e > < / i t e m > < i t e m > < k e y > < s t r i n g > T a b l e   -   T y p e < / s t r i n g > < / k e y > < v a l u e > < i n t > 3 < / i n t > < / v a l u e > < / i t e m > < i t e m > < k e y > < s t r i n g > T a b l e   -   N a m e < / s t r i n g > < / k e y > < v a l u e > < i n t > 4 < / i n t > < / v a l u e > < / i t e m > < i t e m > < k e y > < s t r i n g > P a r t   o f   S t r u c t u r e < / s t r i n g > < / k e y > < v a l u e > < i n t > 5 < / i n t > < / v a l u e > < / i t e m > < i t e m > < k e y > < s t r i n g > I t e m   N o . < / s t r i n g > < / k e y > < v a l u e > < i n t > 6 < / i n t > < / v a l u e > < / i t e m > < i t e m > < k e y > < s t r i n g > P a y   I t e m < / s t r i n g > < / k e y > < v a l u e > < i n t > 7 < / i n t > < / v a l u e > < / i t e m > < i t e m > < k e y > < s t r i n g > S u p p l e m e n t a r y   D e s c r i p t i o n < / s t r i n g > < / k e y > < v a l u e > < i n t > 8 < / i n t > < / v a l u e > < / i t e m > < i t e m > < k e y > < s t r i n g > Q u a n t i t y < / s t r i n g > < / k e y > < v a l u e > < i n t > 9 < / i n t > < / v a l u e > < / i t e m > < i t e m > < k e y > < s t r i n g > U n i t s < / s t r i n g > < / k e y > < v a l u e > < i n t > 1 0 < / i n t > < / v a l u e > < / i t e m > < i t e m > < k e y > < s t r i n g > U n i t   P r i c e < / s t r i n g > < / k e y > < v a l u e > < i n t > 1 1 < / i n t > < / v a l u e > < / i t e m > < i t e m > < k e y > < s t r i n g > T o t a l   P r i c e < / s t r i n g > < / k e y > < v a l u e > < i n t > 1 2 < / i n t > < / v a l u e > < / i t e m > < i t e m > < k e y > < s t r i n g > I t e m   L o c a t i o n < / s t r i n g > < / k e y > < v a l u e > < i n t > 1 3 < / i n t > < / v a l u e > < / i t e m > < i t e m > < k e y > < s t r i n g > R o w   N u m < / s t r i n g > < / k e y > < v a l u e > < i n t > 1 4 < / i n t > < / v a l u e > < / i t e m > < i t e m > < k e y > < s t r i n g > J N < / s t r i n g > < / k e y > < v a l u e > < i n t > 1 5 < / i n t > < / v a l u e > < / i t e m > < i t e m > < k e y > < s t r i n g > S P   R e q u i r e d < / s t r i n g > < / k e y > < v a l u e > < i n t > 1 6 < / i n t > < / v a l u e > < / i t e m > < i t e m > < k e y > < s t r i n g > C a l c u l a t i o n   B y < / s t r i n g > < / k e y > < v a l u e > < i n t > 1 7 < / i n t > < / v a l u e > < / i t e m > < i t e m > < k e y > < s t r i n g > C h e c k e d   B y < / s t r i n g > < / k e y > < v a l u e > < i n t > 1 8 < / i n t > < / v a l u e > < / i t e m > < i t e m > < k e y > < s t r i n g > C o m m e n t s < / s t r i n g > < / k e y > < v a l u e > < i n t > 1 9 < / i n t > < / v a l u e > < / i t e m > < i t e m > < k e y > < s t r i n g > Q u a n t i t y C a l c < / s t r i n g > < / k e y > < v a l u e > < i n t > 2 0 < / i n t > < / v a l u e > < / i t e m > < i t e m > < k e y > < s t r i n g > D e s c r i p t i o n < / s t r i n g > < / k e y > < v a l u e > < i n t > 2 1 < / i n t > < / v a l u e > < / i t e m > < i t e m > < k e y > < s t r i n g > S u p p l e m e n t a l 1 < / s t r i n g > < / k e y > < v a l u e > < i n t > 2 2 < / i n t > < / v a l u e > < / i t e m > < i t e m > < k e y > < s t r i n g > S u p p l e m e n t a l 2 < / s t r i n g > < / k e y > < v a l u e > < i n t > 2 3 < / i n t > < / v a l u e > < / i t e m > < i t e m > < k e y > < s t r i n g > B r e a k d o w n I D < / s t r i n g > < / k e y > < v a l u e > < i n t > 2 4 < / i n t > < / v a l u e > < / i t e m > < i t e m > < k e y > < s t r i n g > B r e a k d o w n D e s c r i p t i o n < / s t r i n g > < / k e y > < v a l u e > < i n t > 2 5 < / i n t > < / v a l u e > < / i t e m > < i t e m > < k e y > < s t r i n g > P a y   I t e m   D e s c r i p t i o n < / s t r i n g > < / k e y > < v a l u e > < i n t > 2 6 < / i n t > < / v a l u e > < / i t e m > < i t e m > < k e y > < s t r i n g > J o b   N u m b e r 2 < / s t r i n g > < / k e y > < v a l u e > < i n t > 2 7 < / i n t > < / v a l u e > < / i t e m > < i t e m > < k e y > < s t r i n g > C a t e g o r y < / s t r i n g > < / k e y > < v a l u e > < i n t > 2 8 < / i n t > < / v a l u e > < / i t e m > < i t e m > < k e y > < s t r i n g > C A T 2 < / s t r i n g > < / k e y > < v a l u e > < i n t > 2 9 < / i n t > < / v a l u e > < / i t e m > < i t e m > < k e y > < s t r i n g > B l a n k < / s t r i n g > < / k e y > < v a l u e > < i n t > 3 0 < / i n t > < / v a l u e > < / i t e m > < i t e m > < k e y > < s t r i n g > 1 < / s t r i n g > < / k e y > < v a l u e > < i n t > 3 1 < / i n t > < / v a l u e > < / i t e m > < i t e m > < k e y > < s t r i n g > 2 < / s t r i n g > < / k e y > < v a l u e > < i n t > 3 2 < / i n t > < / v a l u e > < / i t e m > < i t e m > < k e y > < s t r i n g > 3 < / s t r i n g > < / k e y > < v a l u e > < i n t > 3 3 < / i n t > < / v a l u e > < / i t e m > < i t e m > < k e y > < s t r i n g > 4 < / s t r i n g > < / k e y > < v a l u e > < i n t > 3 4 < / i n t > < / v a l u e > < / i t e m > < i t e m > < k e y > < s t r i n g > 5 < / s t r i n g > < / k e y > < v a l u e > < i n t > 3 5 < / i n t > < / v a l u e > < / i t e m > < i t e m > < k e y > < s t r i n g > 6 < / s t r i n g > < / k e y > < v a l u e > < i n t > 3 6 < / i n t > < / v a l u e > < / i t e m > < i t e m > < k e y > < s t r i n g > N a m e 1 < / s t r i n g > < / k e y > < v a l u e > < i n t > 3 7 < / i n t > < / v a l u e > < / i t e m > < i t e m > < k e y > < s t r i n g > N a m e 2 < / s t r i n g > < / k e y > < v a l u e > < i n t > 3 8 < / i n t > < / v a l u e > < / i t e m > < i t e m > < k e y > < s t r i n g > N a m e 3 < / s t r i n g > < / k e y > < v a l u e > < i n t > 3 9 < / i n t > < / v a l u e > < / i t e m > < i t e m > < k e y > < s t r i n g > N a m e 4 < / s t r i n g > < / k e y > < v a l u e > < i n t > 4 0 < / i n t > < / v a l u e > < / i t e m > < i t e m > < k e y > < s t r i n g > N a m e 5 < / s t r i n g > < / k e y > < v a l u e > < i n t > 4 1 < / i n t > < / v a l u e > < / i t e m > < i t e m > < k e y > < s t r i n g > N a m e 6 < / s t r i n g > < / k e y > < v a l u e > < i n t > 4 2 < / i n t > < / v a l u e > < / i t e m > < i t e m > < k e y > < s t r i n g > L o c a t i o n < / s t r i n g > < / k e y > < v a l u e > < i n t > 4 3 < / 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I s S a n d b o x E m b e d d e d " > < C u s t o m C o n t e n t > < ! [ C D A T A [ y e s ] ] > < / C u s t o m C o n t e n t > < / G e m i n i > 
</file>

<file path=customXml/item1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 T a b l e _ D r i v e w a y 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 T a b l e _ D r i v e w a y 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 C o l u m n s \ D r i v e w a y   N a m e < / K e y > < / D i a g r a m O b j e c t K e y > < D i a g r a m O b j e c t K e y > < K e y > C o l u m n s \ A l i g n m e n t < / K e y > < / D i a g r a m O b j e c t K e y > < D i a g r a m O b j e c t K e y > < K e y > C o l u m n s \ S t a t i o n < / K e y > < / D i a g r a m O b j e c t K e y > < D i a g r a m O b j e c t K e y > < K e y > C o l u m n s \ L t / R t < / K e y > < / D i a g r a m O b j e c t K e y > < D i a g r a m O b j e c t K e y > < K e y > C o l u m n s \ B a c k   O f f s e t   f r o m   C L < / K e y > < / D i a g r a m O b j e c t K e y > < D i a g r a m O b j e c t K e y > < K e y > C o l u m n s \ P r o p   D r i v e w a y   S l o p e < / K e y > < / D i a g r a m O b j e c t K e y > < D i a g r a m O b j e c t K e y > < K e y > C o l u m n s \ P r o p   D r i v e w a y   W i d t h < / K e y > < / D i a g r a m O b j e c t K e y > < D i a g r a m O b j e c t K e y > < K e y > C o l u m n s \ R a d i u s   -   E n t e r i n g < / K e y > < / D i a g r a m O b j e c t K e y > < D i a g r a m O b j e c t K e y > < K e y > C o l u m n s \ R a d i u s   -   E x i t i n g < / K e y > < / D i a g r a m O b j e c t K e y > < D i a g r a m O b j e c t K e y > < K e y > C o l u m n s \ C u s t o m   1 < / K e y > < / D i a g r a m O b j e c t K e y > < D i a g r a m O b j e c t K e y > < K e y > C o l u m n s \ C u s t o m   2 < / K e y > < / D i a g r a m O b j e c t K e y > < D i a g r a m O b j e c t K e y > < K e y > C o l u m n s \ C u s t o m   3 < / K e y > < / D i a g r a m O b j e c t K e y > < D i a g r a m O b j e c t K e y > < K e y > C o l u m n s \ C u s t o m   4 < / K e y > < / D i a g r a m O b j e c t K e y > < D i a g r a m O b j e c t K e y > < K e y > C o l u m n s \ C u s t o m   5 < / K e y > < / D i a g r a m O b j e c t K e y > < D i a g r a m O b j e c t K e y > < K e y > C o l u m n s \ C u s t o m   6 < / K e y > < / D i a g r a m O b j e c t K e y > < D i a g r a m O b j e c t K e y > < K e y > C o l u m n s \ C u s t o m   7 < / K e y > < / D i a g r a m O b j e c t K e y > < D i a g r a m O b j e c t K e y > < K e y > C o l u m n s \ C u s t o m   8 < / K e y > < / D i a g r a m O b j e c t K e y > < D i a g r a m O b j e c t K e y > < K e y > C o l u m n s \ S t a t i o n + L t / R t 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 C o l u m n s \ D r i v e w a y   N a m e < / K e y > < / a : K e y > < a : V a l u e   i : t y p e = " M e a s u r e G r i d N o d e V i e w S t a t e " > < L a y e d O u t > t r u e < / L a y e d O u t > < / a : V a l u e > < / a : K e y V a l u e O f D i a g r a m O b j e c t K e y a n y T y p e z b w N T n L X > < a : K e y V a l u e O f D i a g r a m O b j e c t K e y a n y T y p e z b w N T n L X > < a : K e y > < K e y > C o l u m n s \ A l i g n m e n t < / K e y > < / a : K e y > < a : V a l u e   i : t y p e = " M e a s u r e G r i d N o d e V i e w S t a t e " > < C o l u m n > 1 < / C o l u m n > < L a y e d O u t > t r u e < / L a y e d O u t > < / a : V a l u e > < / a : K e y V a l u e O f D i a g r a m O b j e c t K e y a n y T y p e z b w N T n L X > < a : K e y V a l u e O f D i a g r a m O b j e c t K e y a n y T y p e z b w N T n L X > < a : K e y > < K e y > C o l u m n s \ S t a t i o n < / K e y > < / a : K e y > < a : V a l u e   i : t y p e = " M e a s u r e G r i d N o d e V i e w S t a t e " > < C o l u m n > 2 < / C o l u m n > < L a y e d O u t > t r u e < / L a y e d O u t > < / a : V a l u e > < / a : K e y V a l u e O f D i a g r a m O b j e c t K e y a n y T y p e z b w N T n L X > < a : K e y V a l u e O f D i a g r a m O b j e c t K e y a n y T y p e z b w N T n L X > < a : K e y > < K e y > C o l u m n s \ L t / R t < / K e y > < / a : K e y > < a : V a l u e   i : t y p e = " M e a s u r e G r i d N o d e V i e w S t a t e " > < C o l u m n > 3 < / C o l u m n > < L a y e d O u t > t r u e < / L a y e d O u t > < / a : V a l u e > < / a : K e y V a l u e O f D i a g r a m O b j e c t K e y a n y T y p e z b w N T n L X > < a : K e y V a l u e O f D i a g r a m O b j e c t K e y a n y T y p e z b w N T n L X > < a : K e y > < K e y > C o l u m n s \ B a c k   O f f s e t   f r o m   C L < / K e y > < / a : K e y > < a : V a l u e   i : t y p e = " M e a s u r e G r i d N o d e V i e w S t a t e " > < C o l u m n > 4 < / C o l u m n > < L a y e d O u t > t r u e < / L a y e d O u t > < / a : V a l u e > < / a : K e y V a l u e O f D i a g r a m O b j e c t K e y a n y T y p e z b w N T n L X > < a : K e y V a l u e O f D i a g r a m O b j e c t K e y a n y T y p e z b w N T n L X > < a : K e y > < K e y > C o l u m n s \ P r o p   D r i v e w a y   S l o p e < / K e y > < / a : K e y > < a : V a l u e   i : t y p e = " M e a s u r e G r i d N o d e V i e w S t a t e " > < C o l u m n > 5 < / C o l u m n > < L a y e d O u t > t r u e < / L a y e d O u t > < / a : V a l u e > < / a : K e y V a l u e O f D i a g r a m O b j e c t K e y a n y T y p e z b w N T n L X > < a : K e y V a l u e O f D i a g r a m O b j e c t K e y a n y T y p e z b w N T n L X > < a : K e y > < K e y > C o l u m n s \ P r o p   D r i v e w a y   W i d t h < / K e y > < / a : K e y > < a : V a l u e   i : t y p e = " M e a s u r e G r i d N o d e V i e w S t a t e " > < C o l u m n > 6 < / C o l u m n > < L a y e d O u t > t r u e < / L a y e d O u t > < / a : V a l u e > < / a : K e y V a l u e O f D i a g r a m O b j e c t K e y a n y T y p e z b w N T n L X > < a : K e y V a l u e O f D i a g r a m O b j e c t K e y a n y T y p e z b w N T n L X > < a : K e y > < K e y > C o l u m n s \ R a d i u s   -   E n t e r i n g < / K e y > < / a : K e y > < a : V a l u e   i : t y p e = " M e a s u r e G r i d N o d e V i e w S t a t e " > < C o l u m n > 7 < / C o l u m n > < L a y e d O u t > t r u e < / L a y e d O u t > < / a : V a l u e > < / a : K e y V a l u e O f D i a g r a m O b j e c t K e y a n y T y p e z b w N T n L X > < a : K e y V a l u e O f D i a g r a m O b j e c t K e y a n y T y p e z b w N T n L X > < a : K e y > < K e y > C o l u m n s \ R a d i u s   -   E x i t i n g < / K e y > < / a : K e y > < a : V a l u e   i : t y p e = " M e a s u r e G r i d N o d e V i e w S t a t e " > < C o l u m n > 8 < / C o l u m n > < L a y e d O u t > t r u e < / L a y e d O u t > < / a : V a l u e > < / a : K e y V a l u e O f D i a g r a m O b j e c t K e y a n y T y p e z b w N T n L X > < a : K e y V a l u e O f D i a g r a m O b j e c t K e y a n y T y p e z b w N T n L X > < a : K e y > < K e y > C o l u m n s \ C u s t o m   1 < / K e y > < / a : K e y > < a : V a l u e   i : t y p e = " M e a s u r e G r i d N o d e V i e w S t a t e " > < C o l u m n > 9 < / C o l u m n > < L a y e d O u t > t r u e < / L a y e d O u t > < / a : V a l u e > < / a : K e y V a l u e O f D i a g r a m O b j e c t K e y a n y T y p e z b w N T n L X > < a : K e y V a l u e O f D i a g r a m O b j e c t K e y a n y T y p e z b w N T n L X > < a : K e y > < K e y > C o l u m n s \ C u s t o m   2 < / K e y > < / a : K e y > < a : V a l u e   i : t y p e = " M e a s u r e G r i d N o d e V i e w S t a t e " > < C o l u m n > 1 0 < / C o l u m n > < L a y e d O u t > t r u e < / L a y e d O u t > < / a : V a l u e > < / a : K e y V a l u e O f D i a g r a m O b j e c t K e y a n y T y p e z b w N T n L X > < a : K e y V a l u e O f D i a g r a m O b j e c t K e y a n y T y p e z b w N T n L X > < a : K e y > < K e y > C o l u m n s \ C u s t o m   3 < / K e y > < / a : K e y > < a : V a l u e   i : t y p e = " M e a s u r e G r i d N o d e V i e w S t a t e " > < C o l u m n > 1 1 < / C o l u m n > < L a y e d O u t > t r u e < / L a y e d O u t > < / a : V a l u e > < / a : K e y V a l u e O f D i a g r a m O b j e c t K e y a n y T y p e z b w N T n L X > < a : K e y V a l u e O f D i a g r a m O b j e c t K e y a n y T y p e z b w N T n L X > < a : K e y > < K e y > C o l u m n s \ C u s t o m   4 < / K e y > < / a : K e y > < a : V a l u e   i : t y p e = " M e a s u r e G r i d N o d e V i e w S t a t e " > < C o l u m n > 1 2 < / C o l u m n > < L a y e d O u t > t r u e < / L a y e d O u t > < / a : V a l u e > < / a : K e y V a l u e O f D i a g r a m O b j e c t K e y a n y T y p e z b w N T n L X > < a : K e y V a l u e O f D i a g r a m O b j e c t K e y a n y T y p e z b w N T n L X > < a : K e y > < K e y > C o l u m n s \ C u s t o m   5 < / K e y > < / a : K e y > < a : V a l u e   i : t y p e = " M e a s u r e G r i d N o d e V i e w S t a t e " > < C o l u m n > 1 3 < / C o l u m n > < L a y e d O u t > t r u e < / L a y e d O u t > < / a : V a l u e > < / a : K e y V a l u e O f D i a g r a m O b j e c t K e y a n y T y p e z b w N T n L X > < a : K e y V a l u e O f D i a g r a m O b j e c t K e y a n y T y p e z b w N T n L X > < a : K e y > < K e y > C o l u m n s \ C u s t o m   6 < / K e y > < / a : K e y > < a : V a l u e   i : t y p e = " M e a s u r e G r i d N o d e V i e w S t a t e " > < C o l u m n > 1 4 < / C o l u m n > < L a y e d O u t > t r u e < / L a y e d O u t > < / a : V a l u e > < / a : K e y V a l u e O f D i a g r a m O b j e c t K e y a n y T y p e z b w N T n L X > < a : K e y V a l u e O f D i a g r a m O b j e c t K e y a n y T y p e z b w N T n L X > < a : K e y > < K e y > C o l u m n s \ C u s t o m   7 < / K e y > < / a : K e y > < a : V a l u e   i : t y p e = " M e a s u r e G r i d N o d e V i e w S t a t e " > < C o l u m n > 1 5 < / C o l u m n > < L a y e d O u t > t r u e < / L a y e d O u t > < / a : V a l u e > < / a : K e y V a l u e O f D i a g r a m O b j e c t K e y a n y T y p e z b w N T n L X > < a : K e y V a l u e O f D i a g r a m O b j e c t K e y a n y T y p e z b w N T n L X > < a : K e y > < K e y > C o l u m n s \ C u s t o m   8 < / K e y > < / a : K e y > < a : V a l u e   i : t y p e = " M e a s u r e G r i d N o d e V i e w S t a t e " > < C o l u m n > 1 6 < / C o l u m n > < L a y e d O u t > t r u e < / L a y e d O u t > < / a : V a l u e > < / a : K e y V a l u e O f D i a g r a m O b j e c t K e y a n y T y p e z b w N T n L X > < a : K e y V a l u e O f D i a g r a m O b j e c t K e y a n y T y p e z b w N T n L X > < a : K e y > < K e y > C o l u m n s \ S t a t i o n + L t / R t < / K e y > < / a : K e y > < a : V a l u e   i : t y p e = " M e a s u r e G r i d N o d e V i e w S t a t e " > < C o l u m n > 1 7 < / C o l u m n > < L a y e d O u t > t r u e < / L a y e d O u t > < / a : V a l u e > < / a : K e y V a l u e O f D i a g r a m O b j e c t K e y a n y T y p e z b w N T n L X > < / V i e w S t a t e s > < / D i a g r a m M a n a g e r . S e r i a l i z a b l e D i a g r a m > < D i a g r a m M a n a g e r . S e r i a l i z a b l e D i a g r a m > < A d a p t e r   i : t y p e = " M e a s u r e D i a g r a m S a n d b o x A d a p t e r " > < T a b l e N a m e > T a b l e _ D r a i n 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 T a b l e _ D r a i n 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 C o l u m n s \ D r a i n a g e   N a m e < / K e y > < / D i a g r a m O b j e c t K e y > < D i a g r a m O b j e c t K e y > < K e y > C o l u m n s \ S t r u c t u r e   N o . < / K e y > < / D i a g r a m O b j e c t K e y > < D i a g r a m O b j e c t K e y > < K e y > C o l u m n s \ A l i g n m e n t < / K e y > < / D i a g r a m O b j e c t K e y > < D i a g r a m O b j e c t K e y > < K e y > C o l u m n s \ S t a t i o n < / K e y > < / D i a g r a m O b j e c t K e y > < D i a g r a m O b j e c t K e y > < K e y > C o l u m n s \ O f f s e t < / K e y > < / D i a g r a m O b j e c t K e y > < D i a g r a m O b j e c t K e y > < K e y > C o l u m n s \ L t / R t < / K e y > < / D i a g r a m O b j e c t K e y > < D i a g r a m O b j e c t K e y > < K e y > C o l u m n s \ C o v e r - N < / K e y > < / D i a g r a m O b j e c t K e y > < D i a g r a m O b j e c t K e y > < K e y > C o l u m n s \ C o v e r - E < / K e y > < / D i a g r a m O b j e c t K e y > < D i a g r a m O b j e c t K e y > < K e y > C o l u m n s \ S t r u c t u r e - N < / K e y > < / D i a g r a m O b j e c t K e y > < D i a g r a m O b j e c t K e y > < K e y > C o l u m n s \ S t r u c t u r e - E < / K e y > < / D i a g r a m O b j e c t K e y > < D i a g r a m O b j e c t K e y > < K e y > C o l u m n s \ R i m   E l e v . < / K e y > < / D i a g r a m O b j e c t K e y > < D i a g r a m O b j e c t K e y > < K e y > C o l u m n s \ O f f s e t + L t / R t < / K e y > < / D i a g r a m O b j e c t K e y > < D i a g r a m O b j e c t K e y > < K e y > C o l u m n s \ S t a t i o n   F o r m a t 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 C o l u m n s \ D r a i n a g e   N a m e < / K e y > < / a : K e y > < a : V a l u e   i : t y p e = " M e a s u r e G r i d N o d e V i e w S t a t e " > < L a y e d O u t > t r u e < / L a y e d O u t > < / a : V a l u e > < / a : K e y V a l u e O f D i a g r a m O b j e c t K e y a n y T y p e z b w N T n L X > < a : K e y V a l u e O f D i a g r a m O b j e c t K e y a n y T y p e z b w N T n L X > < a : K e y > < K e y > C o l u m n s \ S t r u c t u r e   N o . < / K e y > < / a : K e y > < a : V a l u e   i : t y p e = " M e a s u r e G r i d N o d e V i e w S t a t e " > < C o l u m n > 1 < / C o l u m n > < L a y e d O u t > t r u e < / L a y e d O u t > < / a : V a l u e > < / a : K e y V a l u e O f D i a g r a m O b j e c t K e y a n y T y p e z b w N T n L X > < a : K e y V a l u e O f D i a g r a m O b j e c t K e y a n y T y p e z b w N T n L X > < a : K e y > < K e y > C o l u m n s \ A l i g n m e n t < / K e y > < / a : K e y > < a : V a l u e   i : t y p e = " M e a s u r e G r i d N o d e V i e w S t a t e " > < C o l u m n > 2 < / C o l u m n > < L a y e d O u t > t r u e < / L a y e d O u t > < / a : V a l u e > < / a : K e y V a l u e O f D i a g r a m O b j e c t K e y a n y T y p e z b w N T n L X > < a : K e y V a l u e O f D i a g r a m O b j e c t K e y a n y T y p e z b w N T n L X > < a : K e y > < K e y > C o l u m n s \ S t a t i o n < / K e y > < / a : K e y > < a : V a l u e   i : t y p e = " M e a s u r e G r i d N o d e V i e w S t a t e " > < C o l u m n > 3 < / C o l u m n > < L a y e d O u t > t r u e < / L a y e d O u t > < / a : V a l u e > < / a : K e y V a l u e O f D i a g r a m O b j e c t K e y a n y T y p e z b w N T n L X > < a : K e y V a l u e O f D i a g r a m O b j e c t K e y a n y T y p e z b w N T n L X > < a : K e y > < K e y > C o l u m n s \ O f f s e t < / K e y > < / a : K e y > < a : V a l u e   i : t y p e = " M e a s u r e G r i d N o d e V i e w S t a t e " > < C o l u m n > 4 < / C o l u m n > < L a y e d O u t > t r u e < / L a y e d O u t > < / a : V a l u e > < / a : K e y V a l u e O f D i a g r a m O b j e c t K e y a n y T y p e z b w N T n L X > < a : K e y V a l u e O f D i a g r a m O b j e c t K e y a n y T y p e z b w N T n L X > < a : K e y > < K e y > C o l u m n s \ L t / R t < / K e y > < / a : K e y > < a : V a l u e   i : t y p e = " M e a s u r e G r i d N o d e V i e w S t a t e " > < C o l u m n > 5 < / C o l u m n > < L a y e d O u t > t r u e < / L a y e d O u t > < / a : V a l u e > < / a : K e y V a l u e O f D i a g r a m O b j e c t K e y a n y T y p e z b w N T n L X > < a : K e y V a l u e O f D i a g r a m O b j e c t K e y a n y T y p e z b w N T n L X > < a : K e y > < K e y > C o l u m n s \ C o v e r - N < / K e y > < / a : K e y > < a : V a l u e   i : t y p e = " M e a s u r e G r i d N o d e V i e w S t a t e " > < C o l u m n > 6 < / C o l u m n > < L a y e d O u t > t r u e < / L a y e d O u t > < / a : V a l u e > < / a : K e y V a l u e O f D i a g r a m O b j e c t K e y a n y T y p e z b w N T n L X > < a : K e y V a l u e O f D i a g r a m O b j e c t K e y a n y T y p e z b w N T n L X > < a : K e y > < K e y > C o l u m n s \ C o v e r - E < / K e y > < / a : K e y > < a : V a l u e   i : t y p e = " M e a s u r e G r i d N o d e V i e w S t a t e " > < C o l u m n > 7 < / C o l u m n > < L a y e d O u t > t r u e < / L a y e d O u t > < / a : V a l u e > < / a : K e y V a l u e O f D i a g r a m O b j e c t K e y a n y T y p e z b w N T n L X > < a : K e y V a l u e O f D i a g r a m O b j e c t K e y a n y T y p e z b w N T n L X > < a : K e y > < K e y > C o l u m n s \ S t r u c t u r e - N < / K e y > < / a : K e y > < a : V a l u e   i : t y p e = " M e a s u r e G r i d N o d e V i e w S t a t e " > < C o l u m n > 8 < / C o l u m n > < L a y e d O u t > t r u e < / L a y e d O u t > < / a : V a l u e > < / a : K e y V a l u e O f D i a g r a m O b j e c t K e y a n y T y p e z b w N T n L X > < a : K e y V a l u e O f D i a g r a m O b j e c t K e y a n y T y p e z b w N T n L X > < a : K e y > < K e y > C o l u m n s \ S t r u c t u r e - E < / K e y > < / a : K e y > < a : V a l u e   i : t y p e = " M e a s u r e G r i d N o d e V i e w S t a t e " > < C o l u m n > 9 < / C o l u m n > < L a y e d O u t > t r u e < / L a y e d O u t > < / a : V a l u e > < / a : K e y V a l u e O f D i a g r a m O b j e c t K e y a n y T y p e z b w N T n L X > < a : K e y V a l u e O f D i a g r a m O b j e c t K e y a n y T y p e z b w N T n L X > < a : K e y > < K e y > C o l u m n s \ R i m   E l e v . < / K e y > < / a : K e y > < a : V a l u e   i : t y p e = " M e a s u r e G r i d N o d e V i e w S t a t e " > < C o l u m n > 1 0 < / C o l u m n > < L a y e d O u t > t r u e < / L a y e d O u t > < / a : V a l u e > < / a : K e y V a l u e O f D i a g r a m O b j e c t K e y a n y T y p e z b w N T n L X > < a : K e y V a l u e O f D i a g r a m O b j e c t K e y a n y T y p e z b w N T n L X > < a : K e y > < K e y > C o l u m n s \ O f f s e t + L t / R t < / K e y > < / a : K e y > < a : V a l u e   i : t y p e = " M e a s u r e G r i d N o d e V i e w S t a t e " > < C o l u m n > 1 1 < / C o l u m n > < L a y e d O u t > t r u e < / L a y e d O u t > < / a : V a l u e > < / a : K e y V a l u e O f D i a g r a m O b j e c t K e y a n y T y p e z b w N T n L X > < a : K e y V a l u e O f D i a g r a m O b j e c t K e y a n y T y p e z b w N T n L X > < a : K e y > < K e y > C o l u m n s \ S t a t i o n   F o r m a t < / K e y > < / a : K e y > < a : V a l u e   i : t y p e = " M e a s u r e G r i d N o d e V i e w S t a t e " > < C o l u m n > 1 2 < / C o l u m n > < L a y e d O u t > t r u e < / L a y e d O u t > < / a : V a l u e > < / a : K e y V a l u e O f D i a g r a m O b j e c t K e y a n y T y p e z b w N T n L X > < / V i e w S t a t e s > < / D i a g r a m M a n a g e r . S e r i a l i z a b l e D i a g r a m > < D i a g r a m M a n a g e r . S e r i a l i z a b l e D i a g r a m > < A d a p t e r   i : t y p e = " M e a s u r e D i a g r a m S a n d b o x A d a p t e r " > < T a b l e N a m e > T a b l e _ Q u a n t i t i e s 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 T a b l e _ Q u a n t i t i e s 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 Q u a n t i t y C a l c < / K e y > < / D i a g r a m O b j e c t K e y > < D i a g r a m O b j e c t K e y > < K e y > M e a s u r e s \ S u m   o f   Q u a n t i t y C a l c \ T a g I n f o \ F o r m u l a < / K e y > < / D i a g r a m O b j e c t K e y > < D i a g r a m O b j e c t K e y > < K e y > M e a s u r e s \ S u m   o f   Q u a n t i t y C a l c \ T a g I n f o \ V a l u e < / K e y > < / D i a g r a m O b j e c t K e y > < D i a g r a m O b j e c t K e y > < K e y > C o l u m n s \ F u n d i n g   C o d e < / K e y > < / D i a g r a m O b j e c t K e y > < D i a g r a m O b j e c t K e y > < K e y > C o l u m n s \ D G N   N a m e < / K e y > < / D i a g r a m O b j e c t K e y > < D i a g r a m O b j e c t K e y > < K e y > C o l u m n s \ W o r k   I t e m < / K e y > < / D i a g r a m O b j e c t K e y > < D i a g r a m O b j e c t K e y > < K e y > C o l u m n s \ T a b l e   -   T y p e < / K e y > < / D i a g r a m O b j e c t K e y > < D i a g r a m O b j e c t K e y > < K e y > C o l u m n s \ T a b l e   -   N a m e < / K e y > < / D i a g r a m O b j e c t K e y > < D i a g r a m O b j e c t K e y > < K e y > C o l u m n s \ P a r t   o f   S t r u c t u r e < / K e y > < / D i a g r a m O b j e c t K e y > < D i a g r a m O b j e c t K e y > < K e y > C o l u m n s \ I t e m   N o . < / K e y > < / D i a g r a m O b j e c t K e y > < D i a g r a m O b j e c t K e y > < K e y > C o l u m n s \ P a y   I t e m < / K e y > < / D i a g r a m O b j e c t K e y > < D i a g r a m O b j e c t K e y > < K e y > C o l u m n s \ S u p p l e m e n t a r y   D e s c r i p t i o n < / K e y > < / D i a g r a m O b j e c t K e y > < D i a g r a m O b j e c t K e y > < K e y > C o l u m n s \ Q u a n t i t y < / K e y > < / D i a g r a m O b j e c t K e y > < D i a g r a m O b j e c t K e y > < K e y > C o l u m n s \ U n i t s < / K e y > < / D i a g r a m O b j e c t K e y > < D i a g r a m O b j e c t K e y > < K e y > C o l u m n s \ U n i t   P r i c e < / K e y > < / D i a g r a m O b j e c t K e y > < D i a g r a m O b j e c t K e y > < K e y > C o l u m n s \ T o t a l   P r i c e < / K e y > < / D i a g r a m O b j e c t K e y > < D i a g r a m O b j e c t K e y > < K e y > C o l u m n s \ I t e m   L o c a t i o n < / K e y > < / D i a g r a m O b j e c t K e y > < D i a g r a m O b j e c t K e y > < K e y > C o l u m n s \ R o w   N u m < / K e y > < / D i a g r a m O b j e c t K e y > < D i a g r a m O b j e c t K e y > < K e y > C o l u m n s \ J N < / K e y > < / D i a g r a m O b j e c t K e y > < D i a g r a m O b j e c t K e y > < K e y > C o l u m n s \ S P   R e q u i r e d < / K e y > < / D i a g r a m O b j e c t K e y > < D i a g r a m O b j e c t K e y > < K e y > C o l u m n s \ C a l c u l a t i o n   B y < / K e y > < / D i a g r a m O b j e c t K e y > < D i a g r a m O b j e c t K e y > < K e y > C o l u m n s \ C h e c k e d   B y < / K e y > < / D i a g r a m O b j e c t K e y > < D i a g r a m O b j e c t K e y > < K e y > C o l u m n s \ C o m m e n t s < / K e y > < / D i a g r a m O b j e c t K e y > < D i a g r a m O b j e c t K e y > < K e y > C o l u m n s \ Q u a n t i t y C a l c < / K e y > < / D i a g r a m O b j e c t K e y > < D i a g r a m O b j e c t K e y > < K e y > C o l u m n s \ D e s c r i p t i o n < / K e y > < / D i a g r a m O b j e c t K e y > < D i a g r a m O b j e c t K e y > < K e y > C o l u m n s \ S u p p l e m e n t a l 1 < / K e y > < / D i a g r a m O b j e c t K e y > < D i a g r a m O b j e c t K e y > < K e y > C o l u m n s \ S u p p l e m e n t a l 2 < / K e y > < / D i a g r a m O b j e c t K e y > < D i a g r a m O b j e c t K e y > < K e y > C o l u m n s \ B r e a k d o w n I D < / K e y > < / D i a g r a m O b j e c t K e y > < D i a g r a m O b j e c t K e y > < K e y > C o l u m n s \ B r e a k d o w n D e s c r i p t i o n < / K e y > < / D i a g r a m O b j e c t K e y > < D i a g r a m O b j e c t K e y > < K e y > C o l u m n s \ P a y   I t e m   D e s c r i p t i o n < / K e y > < / D i a g r a m O b j e c t K e y > < D i a g r a m O b j e c t K e y > < K e y > C o l u m n s \ J o b   N u m b e r 2 < / K e y > < / D i a g r a m O b j e c t K e y > < D i a g r a m O b j e c t K e y > < K e y > C o l u m n s \ C a t e g o r y < / K e y > < / D i a g r a m O b j e c t K e y > < D i a g r a m O b j e c t K e y > < K e y > C o l u m n s \ C A T 2 < / K e y > < / D i a g r a m O b j e c t K e y > < D i a g r a m O b j e c t K e y > < K e y > C o l u m n s \ B l a n k < / K e y > < / D i a g r a m O b j e c t K e y > < D i a g r a m O b j e c t K e y > < K e y > C o l u m n s \ 1 < / K e y > < / D i a g r a m O b j e c t K e y > < D i a g r a m O b j e c t K e y > < K e y > C o l u m n s \ 2 < / K e y > < / D i a g r a m O b j e c t K e y > < D i a g r a m O b j e c t K e y > < K e y > C o l u m n s \ 3 < / K e y > < / D i a g r a m O b j e c t K e y > < D i a g r a m O b j e c t K e y > < K e y > C o l u m n s \ 4 < / K e y > < / D i a g r a m O b j e c t K e y > < D i a g r a m O b j e c t K e y > < K e y > C o l u m n s \ 5 < / K e y > < / D i a g r a m O b j e c t K e y > < D i a g r a m O b j e c t K e y > < K e y > C o l u m n s \ 6 < / K e y > < / D i a g r a m O b j e c t K e y > < D i a g r a m O b j e c t K e y > < K e y > C o l u m n s \ N a m e 1 < / K e y > < / D i a g r a m O b j e c t K e y > < D i a g r a m O b j e c t K e y > < K e y > C o l u m n s \ N a m e 2 < / K e y > < / D i a g r a m O b j e c t K e y > < D i a g r a m O b j e c t K e y > < K e y > C o l u m n s \ N a m e 3 < / K e y > < / D i a g r a m O b j e c t K e y > < D i a g r a m O b j e c t K e y > < K e y > C o l u m n s \ N a m e 4 < / K e y > < / D i a g r a m O b j e c t K e y > < D i a g r a m O b j e c t K e y > < K e y > C o l u m n s \ N a m e 5 < / K e y > < / D i a g r a m O b j e c t K e y > < D i a g r a m O b j e c t K e y > < K e y > C o l u m n s \ N a m e 6 < / K e y > < / D i a g r a m O b j e c t K e y > < D i a g r a m O b j e c t K e y > < K e y > C o l u m n s \ L o c a t i o n < / K e y > < / D i a g r a m O b j e c t K e y > < D i a g r a m O b j e c t K e y > < K e y > L i n k s \ & l t ; C o l u m n s \ S u m   o f   Q u a n t i t y C a l c & g t ; - & l t ; M e a s u r e s \ Q u a n t i t y C a l c & g t ; < / K e y > < / D i a g r a m O b j e c t K e y > < D i a g r a m O b j e c t K e y > < K e y > L i n k s \ & l t ; C o l u m n s \ S u m   o f   Q u a n t i t y C a l c & g t ; - & l t ; M e a s u r e s \ Q u a n t i t y C a l c & g t ; \ C O L U M N < / K e y > < / D i a g r a m O b j e c t K e y > < D i a g r a m O b j e c t K e y > < K e y > L i n k s \ & l t ; C o l u m n s \ S u m   o f   Q u a n t i t y C a l c & g t ; - & l t ; M e a s u r e s \ Q u a n t i t y C a l c & g t ; \ M E A S U R E 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 Q u a n t i t y C a l c < / K e y > < / a : K e y > < a : V a l u e   i : t y p e = " M e a s u r e G r i d N o d e V i e w S t a t e " > < C o l u m n > 2 0 < / C o l u m n > < L a y e d O u t > t r u e < / L a y e d O u t > < W a s U I I n v i s i b l e > t r u e < / W a s U I I n v i s i b l e > < / a : V a l u e > < / a : K e y V a l u e O f D i a g r a m O b j e c t K e y a n y T y p e z b w N T n L X > < a : K e y V a l u e O f D i a g r a m O b j e c t K e y a n y T y p e z b w N T n L X > < a : K e y > < K e y > M e a s u r e s \ S u m   o f   Q u a n t i t y C a l c \ T a g I n f o \ F o r m u l a < / K e y > < / a : K e y > < a : V a l u e   i : t y p e = " M e a s u r e G r i d V i e w S t a t e I D i a g r a m T a g A d d i t i o n a l I n f o " / > < / a : K e y V a l u e O f D i a g r a m O b j e c t K e y a n y T y p e z b w N T n L X > < a : K e y V a l u e O f D i a g r a m O b j e c t K e y a n y T y p e z b w N T n L X > < a : K e y > < K e y > M e a s u r e s \ S u m   o f   Q u a n t i t y C a l c \ T a g I n f o \ V a l u e < / K e y > < / a : K e y > < a : V a l u e   i : t y p e = " M e a s u r e G r i d V i e w S t a t e I D i a g r a m T a g A d d i t i o n a l I n f o " / > < / a : K e y V a l u e O f D i a g r a m O b j e c t K e y a n y T y p e z b w N T n L X > < a : K e y V a l u e O f D i a g r a m O b j e c t K e y a n y T y p e z b w N T n L X > < a : K e y > < K e y > C o l u m n s \ F u n d i n g   C o d e < / K e y > < / a : K e y > < a : V a l u e   i : t y p e = " M e a s u r e G r i d N o d e V i e w S t a t e " > < L a y e d O u t > t r u e < / L a y e d O u t > < / a : V a l u e > < / a : K e y V a l u e O f D i a g r a m O b j e c t K e y a n y T y p e z b w N T n L X > < a : K e y V a l u e O f D i a g r a m O b j e c t K e y a n y T y p e z b w N T n L X > < a : K e y > < K e y > C o l u m n s \ D G N   N a m e < / K e y > < / a : K e y > < a : V a l u e   i : t y p e = " M e a s u r e G r i d N o d e V i e w S t a t e " > < C o l u m n > 1 < / C o l u m n > < L a y e d O u t > t r u e < / L a y e d O u t > < / a : V a l u e > < / a : K e y V a l u e O f D i a g r a m O b j e c t K e y a n y T y p e z b w N T n L X > < a : K e y V a l u e O f D i a g r a m O b j e c t K e y a n y T y p e z b w N T n L X > < a : K e y > < K e y > C o l u m n s \ W o r k   I t e m < / K e y > < / a : K e y > < a : V a l u e   i : t y p e = " M e a s u r e G r i d N o d e V i e w S t a t e " > < C o l u m n > 2 < / C o l u m n > < L a y e d O u t > t r u e < / L a y e d O u t > < / a : V a l u e > < / a : K e y V a l u e O f D i a g r a m O b j e c t K e y a n y T y p e z b w N T n L X > < a : K e y V a l u e O f D i a g r a m O b j e c t K e y a n y T y p e z b w N T n L X > < a : K e y > < K e y > C o l u m n s \ T a b l e   -   T y p e < / K e y > < / a : K e y > < a : V a l u e   i : t y p e = " M e a s u r e G r i d N o d e V i e w S t a t e " > < C o l u m n > 3 < / C o l u m n > < L a y e d O u t > t r u e < / L a y e d O u t > < / a : V a l u e > < / a : K e y V a l u e O f D i a g r a m O b j e c t K e y a n y T y p e z b w N T n L X > < a : K e y V a l u e O f D i a g r a m O b j e c t K e y a n y T y p e z b w N T n L X > < a : K e y > < K e y > C o l u m n s \ T a b l e   -   N a m e < / K e y > < / a : K e y > < a : V a l u e   i : t y p e = " M e a s u r e G r i d N o d e V i e w S t a t e " > < C o l u m n > 4 < / C o l u m n > < L a y e d O u t > t r u e < / L a y e d O u t > < / a : V a l u e > < / a : K e y V a l u e O f D i a g r a m O b j e c t K e y a n y T y p e z b w N T n L X > < a : K e y V a l u e O f D i a g r a m O b j e c t K e y a n y T y p e z b w N T n L X > < a : K e y > < K e y > C o l u m n s \ P a r t   o f   S t r u c t u r e < / K e y > < / a : K e y > < a : V a l u e   i : t y p e = " M e a s u r e G r i d N o d e V i e w S t a t e " > < C o l u m n > 5 < / C o l u m n > < L a y e d O u t > t r u e < / L a y e d O u t > < / a : V a l u e > < / a : K e y V a l u e O f D i a g r a m O b j e c t K e y a n y T y p e z b w N T n L X > < a : K e y V a l u e O f D i a g r a m O b j e c t K e y a n y T y p e z b w N T n L X > < a : K e y > < K e y > C o l u m n s \ I t e m   N o . < / K e y > < / a : K e y > < a : V a l u e   i : t y p e = " M e a s u r e G r i d N o d e V i e w S t a t e " > < C o l u m n > 6 < / C o l u m n > < L a y e d O u t > t r u e < / L a y e d O u t > < / a : V a l u e > < / a : K e y V a l u e O f D i a g r a m O b j e c t K e y a n y T y p e z b w N T n L X > < a : K e y V a l u e O f D i a g r a m O b j e c t K e y a n y T y p e z b w N T n L X > < a : K e y > < K e y > C o l u m n s \ P a y   I t e m < / K e y > < / a : K e y > < a : V a l u e   i : t y p e = " M e a s u r e G r i d N o d e V i e w S t a t e " > < C o l u m n > 7 < / C o l u m n > < L a y e d O u t > t r u e < / L a y e d O u t > < / a : V a l u e > < / a : K e y V a l u e O f D i a g r a m O b j e c t K e y a n y T y p e z b w N T n L X > < a : K e y V a l u e O f D i a g r a m O b j e c t K e y a n y T y p e z b w N T n L X > < a : K e y > < K e y > C o l u m n s \ S u p p l e m e n t a r y   D e s c r i p t i o n < / K e y > < / a : K e y > < a : V a l u e   i : t y p e = " M e a s u r e G r i d N o d e V i e w S t a t e " > < C o l u m n > 8 < / C o l u m n > < L a y e d O u t > t r u e < / L a y e d O u t > < / a : V a l u e > < / a : K e y V a l u e O f D i a g r a m O b j e c t K e y a n y T y p e z b w N T n L X > < a : K e y V a l u e O f D i a g r a m O b j e c t K e y a n y T y p e z b w N T n L X > < a : K e y > < K e y > C o l u m n s \ Q u a n t i t y < / K e y > < / a : K e y > < a : V a l u e   i : t y p e = " M e a s u r e G r i d N o d e V i e w S t a t e " > < C o l u m n > 9 < / C o l u m n > < L a y e d O u t > t r u e < / L a y e d O u t > < / a : V a l u e > < / a : K e y V a l u e O f D i a g r a m O b j e c t K e y a n y T y p e z b w N T n L X > < a : K e y V a l u e O f D i a g r a m O b j e c t K e y a n y T y p e z b w N T n L X > < a : K e y > < K e y > C o l u m n s \ U n i t s < / K e y > < / a : K e y > < a : V a l u e   i : t y p e = " M e a s u r e G r i d N o d e V i e w S t a t e " > < C o l u m n > 1 0 < / C o l u m n > < L a y e d O u t > t r u e < / L a y e d O u t > < / a : V a l u e > < / a : K e y V a l u e O f D i a g r a m O b j e c t K e y a n y T y p e z b w N T n L X > < a : K e y V a l u e O f D i a g r a m O b j e c t K e y a n y T y p e z b w N T n L X > < a : K e y > < K e y > C o l u m n s \ U n i t   P r i c e < / K e y > < / a : K e y > < a : V a l u e   i : t y p e = " M e a s u r e G r i d N o d e V i e w S t a t e " > < C o l u m n > 1 1 < / C o l u m n > < L a y e d O u t > t r u e < / L a y e d O u t > < / a : V a l u e > < / a : K e y V a l u e O f D i a g r a m O b j e c t K e y a n y T y p e z b w N T n L X > < a : K e y V a l u e O f D i a g r a m O b j e c t K e y a n y T y p e z b w N T n L X > < a : K e y > < K e y > C o l u m n s \ T o t a l   P r i c e < / K e y > < / a : K e y > < a : V a l u e   i : t y p e = " M e a s u r e G r i d N o d e V i e w S t a t e " > < C o l u m n > 1 2 < / C o l u m n > < L a y e d O u t > t r u e < / L a y e d O u t > < / a : V a l u e > < / a : K e y V a l u e O f D i a g r a m O b j e c t K e y a n y T y p e z b w N T n L X > < a : K e y V a l u e O f D i a g r a m O b j e c t K e y a n y T y p e z b w N T n L X > < a : K e y > < K e y > C o l u m n s \ I t e m   L o c a t i o n < / K e y > < / a : K e y > < a : V a l u e   i : t y p e = " M e a s u r e G r i d N o d e V i e w S t a t e " > < C o l u m n > 1 3 < / C o l u m n > < L a y e d O u t > t r u e < / L a y e d O u t > < / a : V a l u e > < / a : K e y V a l u e O f D i a g r a m O b j e c t K e y a n y T y p e z b w N T n L X > < a : K e y V a l u e O f D i a g r a m O b j e c t K e y a n y T y p e z b w N T n L X > < a : K e y > < K e y > C o l u m n s \ R o w   N u m < / K e y > < / a : K e y > < a : V a l u e   i : t y p e = " M e a s u r e G r i d N o d e V i e w S t a t e " > < C o l u m n > 1 4 < / C o l u m n > < L a y e d O u t > t r u e < / L a y e d O u t > < / a : V a l u e > < / a : K e y V a l u e O f D i a g r a m O b j e c t K e y a n y T y p e z b w N T n L X > < a : K e y V a l u e O f D i a g r a m O b j e c t K e y a n y T y p e z b w N T n L X > < a : K e y > < K e y > C o l u m n s \ J N < / K e y > < / a : K e y > < a : V a l u e   i : t y p e = " M e a s u r e G r i d N o d e V i e w S t a t e " > < C o l u m n > 1 5 < / C o l u m n > < L a y e d O u t > t r u e < / L a y e d O u t > < / a : V a l u e > < / a : K e y V a l u e O f D i a g r a m O b j e c t K e y a n y T y p e z b w N T n L X > < a : K e y V a l u e O f D i a g r a m O b j e c t K e y a n y T y p e z b w N T n L X > < a : K e y > < K e y > C o l u m n s \ S P   R e q u i r e d < / K e y > < / a : K e y > < a : V a l u e   i : t y p e = " M e a s u r e G r i d N o d e V i e w S t a t e " > < C o l u m n > 1 6 < / C o l u m n > < L a y e d O u t > t r u e < / L a y e d O u t > < / a : V a l u e > < / a : K e y V a l u e O f D i a g r a m O b j e c t K e y a n y T y p e z b w N T n L X > < a : K e y V a l u e O f D i a g r a m O b j e c t K e y a n y T y p e z b w N T n L X > < a : K e y > < K e y > C o l u m n s \ C a l c u l a t i o n   B y < / K e y > < / a : K e y > < a : V a l u e   i : t y p e = " M e a s u r e G r i d N o d e V i e w S t a t e " > < C o l u m n > 1 7 < / C o l u m n > < L a y e d O u t > t r u e < / L a y e d O u t > < / a : V a l u e > < / a : K e y V a l u e O f D i a g r a m O b j e c t K e y a n y T y p e z b w N T n L X > < a : K e y V a l u e O f D i a g r a m O b j e c t K e y a n y T y p e z b w N T n L X > < a : K e y > < K e y > C o l u m n s \ C h e c k e d   B y < / K e y > < / a : K e y > < a : V a l u e   i : t y p e = " M e a s u r e G r i d N o d e V i e w S t a t e " > < C o l u m n > 1 8 < / C o l u m n > < L a y e d O u t > t r u e < / L a y e d O u t > < / a : V a l u e > < / a : K e y V a l u e O f D i a g r a m O b j e c t K e y a n y T y p e z b w N T n L X > < a : K e y V a l u e O f D i a g r a m O b j e c t K e y a n y T y p e z b w N T n L X > < a : K e y > < K e y > C o l u m n s \ C o m m e n t s < / K e y > < / a : K e y > < a : V a l u e   i : t y p e = " M e a s u r e G r i d N o d e V i e w S t a t e " > < C o l u m n > 1 9 < / C o l u m n > < L a y e d O u t > t r u e < / L a y e d O u t > < / a : V a l u e > < / a : K e y V a l u e O f D i a g r a m O b j e c t K e y a n y T y p e z b w N T n L X > < a : K e y V a l u e O f D i a g r a m O b j e c t K e y a n y T y p e z b w N T n L X > < a : K e y > < K e y > C o l u m n s \ Q u a n t i t y C a l c < / K e y > < / a : K e y > < a : V a l u e   i : t y p e = " M e a s u r e G r i d N o d e V i e w S t a t e " > < C o l u m n > 2 0 < / C o l u m n > < L a y e d O u t > t r u e < / L a y e d O u t > < / a : V a l u e > < / a : K e y V a l u e O f D i a g r a m O b j e c t K e y a n y T y p e z b w N T n L X > < a : K e y V a l u e O f D i a g r a m O b j e c t K e y a n y T y p e z b w N T n L X > < a : K e y > < K e y > C o l u m n s \ D e s c r i p t i o n < / K e y > < / a : K e y > < a : V a l u e   i : t y p e = " M e a s u r e G r i d N o d e V i e w S t a t e " > < C o l u m n > 2 1 < / C o l u m n > < L a y e d O u t > t r u e < / L a y e d O u t > < / a : V a l u e > < / a : K e y V a l u e O f D i a g r a m O b j e c t K e y a n y T y p e z b w N T n L X > < a : K e y V a l u e O f D i a g r a m O b j e c t K e y a n y T y p e z b w N T n L X > < a : K e y > < K e y > C o l u m n s \ S u p p l e m e n t a l 1 < / K e y > < / a : K e y > < a : V a l u e   i : t y p e = " M e a s u r e G r i d N o d e V i e w S t a t e " > < C o l u m n > 2 2 < / C o l u m n > < L a y e d O u t > t r u e < / L a y e d O u t > < / a : V a l u e > < / a : K e y V a l u e O f D i a g r a m O b j e c t K e y a n y T y p e z b w N T n L X > < a : K e y V a l u e O f D i a g r a m O b j e c t K e y a n y T y p e z b w N T n L X > < a : K e y > < K e y > C o l u m n s \ S u p p l e m e n t a l 2 < / K e y > < / a : K e y > < a : V a l u e   i : t y p e = " M e a s u r e G r i d N o d e V i e w S t a t e " > < C o l u m n > 2 3 < / C o l u m n > < L a y e d O u t > t r u e < / L a y e d O u t > < / a : V a l u e > < / a : K e y V a l u e O f D i a g r a m O b j e c t K e y a n y T y p e z b w N T n L X > < a : K e y V a l u e O f D i a g r a m O b j e c t K e y a n y T y p e z b w N T n L X > < a : K e y > < K e y > C o l u m n s \ B r e a k d o w n I D < / K e y > < / a : K e y > < a : V a l u e   i : t y p e = " M e a s u r e G r i d N o d e V i e w S t a t e " > < C o l u m n > 2 4 < / C o l u m n > < L a y e d O u t > t r u e < / L a y e d O u t > < / a : V a l u e > < / a : K e y V a l u e O f D i a g r a m O b j e c t K e y a n y T y p e z b w N T n L X > < a : K e y V a l u e O f D i a g r a m O b j e c t K e y a n y T y p e z b w N T n L X > < a : K e y > < K e y > C o l u m n s \ B r e a k d o w n D e s c r i p t i o n < / K e y > < / a : K e y > < a : V a l u e   i : t y p e = " M e a s u r e G r i d N o d e V i e w S t a t e " > < C o l u m n > 2 5 < / C o l u m n > < L a y e d O u t > t r u e < / L a y e d O u t > < / a : V a l u e > < / a : K e y V a l u e O f D i a g r a m O b j e c t K e y a n y T y p e z b w N T n L X > < a : K e y V a l u e O f D i a g r a m O b j e c t K e y a n y T y p e z b w N T n L X > < a : K e y > < K e y > C o l u m n s \ P a y   I t e m   D e s c r i p t i o n < / K e y > < / a : K e y > < a : V a l u e   i : t y p e = " M e a s u r e G r i d N o d e V i e w S t a t e " > < C o l u m n > 2 6 < / C o l u m n > < L a y e d O u t > t r u e < / L a y e d O u t > < / a : V a l u e > < / a : K e y V a l u e O f D i a g r a m O b j e c t K e y a n y T y p e z b w N T n L X > < a : K e y V a l u e O f D i a g r a m O b j e c t K e y a n y T y p e z b w N T n L X > < a : K e y > < K e y > C o l u m n s \ J o b   N u m b e r 2 < / K e y > < / a : K e y > < a : V a l u e   i : t y p e = " M e a s u r e G r i d N o d e V i e w S t a t e " > < C o l u m n > 2 7 < / C o l u m n > < L a y e d O u t > t r u e < / L a y e d O u t > < / a : V a l u e > < / a : K e y V a l u e O f D i a g r a m O b j e c t K e y a n y T y p e z b w N T n L X > < a : K e y V a l u e O f D i a g r a m O b j e c t K e y a n y T y p e z b w N T n L X > < a : K e y > < K e y > C o l u m n s \ C a t e g o r y < / K e y > < / a : K e y > < a : V a l u e   i : t y p e = " M e a s u r e G r i d N o d e V i e w S t a t e " > < C o l u m n > 2 8 < / C o l u m n > < L a y e d O u t > t r u e < / L a y e d O u t > < / a : V a l u e > < / a : K e y V a l u e O f D i a g r a m O b j e c t K e y a n y T y p e z b w N T n L X > < a : K e y V a l u e O f D i a g r a m O b j e c t K e y a n y T y p e z b w N T n L X > < a : K e y > < K e y > C o l u m n s \ C A T 2 < / K e y > < / a : K e y > < a : V a l u e   i : t y p e = " M e a s u r e G r i d N o d e V i e w S t a t e " > < C o l u m n > 2 9 < / C o l u m n > < L a y e d O u t > t r u e < / L a y e d O u t > < / a : V a l u e > < / a : K e y V a l u e O f D i a g r a m O b j e c t K e y a n y T y p e z b w N T n L X > < a : K e y V a l u e O f D i a g r a m O b j e c t K e y a n y T y p e z b w N T n L X > < a : K e y > < K e y > C o l u m n s \ B l a n k < / K e y > < / a : K e y > < a : V a l u e   i : t y p e = " M e a s u r e G r i d N o d e V i e w S t a t e " > < C o l u m n > 3 0 < / C o l u m n > < L a y e d O u t > t r u e < / L a y e d O u t > < / a : V a l u e > < / a : K e y V a l u e O f D i a g r a m O b j e c t K e y a n y T y p e z b w N T n L X > < a : K e y V a l u e O f D i a g r a m O b j e c t K e y a n y T y p e z b w N T n L X > < a : K e y > < K e y > C o l u m n s \ 1 < / K e y > < / a : K e y > < a : V a l u e   i : t y p e = " M e a s u r e G r i d N o d e V i e w S t a t e " > < C o l u m n > 3 1 < / C o l u m n > < L a y e d O u t > t r u e < / L a y e d O u t > < / a : V a l u e > < / a : K e y V a l u e O f D i a g r a m O b j e c t K e y a n y T y p e z b w N T n L X > < a : K e y V a l u e O f D i a g r a m O b j e c t K e y a n y T y p e z b w N T n L X > < a : K e y > < K e y > C o l u m n s \ 2 < / K e y > < / a : K e y > < a : V a l u e   i : t y p e = " M e a s u r e G r i d N o d e V i e w S t a t e " > < C o l u m n > 3 2 < / C o l u m n > < L a y e d O u t > t r u e < / L a y e d O u t > < / a : V a l u e > < / a : K e y V a l u e O f D i a g r a m O b j e c t K e y a n y T y p e z b w N T n L X > < a : K e y V a l u e O f D i a g r a m O b j e c t K e y a n y T y p e z b w N T n L X > < a : K e y > < K e y > C o l u m n s \ 3 < / K e y > < / a : K e y > < a : V a l u e   i : t y p e = " M e a s u r e G r i d N o d e V i e w S t a t e " > < C o l u m n > 3 3 < / C o l u m n > < L a y e d O u t > t r u e < / L a y e d O u t > < / a : V a l u e > < / a : K e y V a l u e O f D i a g r a m O b j e c t K e y a n y T y p e z b w N T n L X > < a : K e y V a l u e O f D i a g r a m O b j e c t K e y a n y T y p e z b w N T n L X > < a : K e y > < K e y > C o l u m n s \ 4 < / K e y > < / a : K e y > < a : V a l u e   i : t y p e = " M e a s u r e G r i d N o d e V i e w S t a t e " > < C o l u m n > 3 4 < / C o l u m n > < L a y e d O u t > t r u e < / L a y e d O u t > < / a : V a l u e > < / a : K e y V a l u e O f D i a g r a m O b j e c t K e y a n y T y p e z b w N T n L X > < a : K e y V a l u e O f D i a g r a m O b j e c t K e y a n y T y p e z b w N T n L X > < a : K e y > < K e y > C o l u m n s \ 5 < / K e y > < / a : K e y > < a : V a l u e   i : t y p e = " M e a s u r e G r i d N o d e V i e w S t a t e " > < C o l u m n > 3 5 < / C o l u m n > < L a y e d O u t > t r u e < / L a y e d O u t > < / a : V a l u e > < / a : K e y V a l u e O f D i a g r a m O b j e c t K e y a n y T y p e z b w N T n L X > < a : K e y V a l u e O f D i a g r a m O b j e c t K e y a n y T y p e z b w N T n L X > < a : K e y > < K e y > C o l u m n s \ 6 < / K e y > < / a : K e y > < a : V a l u e   i : t y p e = " M e a s u r e G r i d N o d e V i e w S t a t e " > < C o l u m n > 3 6 < / C o l u m n > < L a y e d O u t > t r u e < / L a y e d O u t > < / a : V a l u e > < / a : K e y V a l u e O f D i a g r a m O b j e c t K e y a n y T y p e z b w N T n L X > < a : K e y V a l u e O f D i a g r a m O b j e c t K e y a n y T y p e z b w N T n L X > < a : K e y > < K e y > C o l u m n s \ N a m e 1 < / K e y > < / a : K e y > < a : V a l u e   i : t y p e = " M e a s u r e G r i d N o d e V i e w S t a t e " > < C o l u m n > 3 7 < / C o l u m n > < L a y e d O u t > t r u e < / L a y e d O u t > < / a : V a l u e > < / a : K e y V a l u e O f D i a g r a m O b j e c t K e y a n y T y p e z b w N T n L X > < a : K e y V a l u e O f D i a g r a m O b j e c t K e y a n y T y p e z b w N T n L X > < a : K e y > < K e y > C o l u m n s \ N a m e 2 < / K e y > < / a : K e y > < a : V a l u e   i : t y p e = " M e a s u r e G r i d N o d e V i e w S t a t e " > < C o l u m n > 3 8 < / C o l u m n > < L a y e d O u t > t r u e < / L a y e d O u t > < / a : V a l u e > < / a : K e y V a l u e O f D i a g r a m O b j e c t K e y a n y T y p e z b w N T n L X > < a : K e y V a l u e O f D i a g r a m O b j e c t K e y a n y T y p e z b w N T n L X > < a : K e y > < K e y > C o l u m n s \ N a m e 3 < / K e y > < / a : K e y > < a : V a l u e   i : t y p e = " M e a s u r e G r i d N o d e V i e w S t a t e " > < C o l u m n > 3 9 < / C o l u m n > < L a y e d O u t > t r u e < / L a y e d O u t > < / a : V a l u e > < / a : K e y V a l u e O f D i a g r a m O b j e c t K e y a n y T y p e z b w N T n L X > < a : K e y V a l u e O f D i a g r a m O b j e c t K e y a n y T y p e z b w N T n L X > < a : K e y > < K e y > C o l u m n s \ N a m e 4 < / K e y > < / a : K e y > < a : V a l u e   i : t y p e = " M e a s u r e G r i d N o d e V i e w S t a t e " > < C o l u m n > 4 0 < / C o l u m n > < L a y e d O u t > t r u e < / L a y e d O u t > < / a : V a l u e > < / a : K e y V a l u e O f D i a g r a m O b j e c t K e y a n y T y p e z b w N T n L X > < a : K e y V a l u e O f D i a g r a m O b j e c t K e y a n y T y p e z b w N T n L X > < a : K e y > < K e y > C o l u m n s \ N a m e 5 < / K e y > < / a : K e y > < a : V a l u e   i : t y p e = " M e a s u r e G r i d N o d e V i e w S t a t e " > < C o l u m n > 4 1 < / C o l u m n > < L a y e d O u t > t r u e < / L a y e d O u t > < / a : V a l u e > < / a : K e y V a l u e O f D i a g r a m O b j e c t K e y a n y T y p e z b w N T n L X > < a : K e y V a l u e O f D i a g r a m O b j e c t K e y a n y T y p e z b w N T n L X > < a : K e y > < K e y > C o l u m n s \ N a m e 6 < / K e y > < / a : K e y > < a : V a l u e   i : t y p e = " M e a s u r e G r i d N o d e V i e w S t a t e " > < C o l u m n > 4 2 < / C o l u m n > < L a y e d O u t > t r u e < / L a y e d O u t > < / a : V a l u e > < / a : K e y V a l u e O f D i a g r a m O b j e c t K e y a n y T y p e z b w N T n L X > < a : K e y V a l u e O f D i a g r a m O b j e c t K e y a n y T y p e z b w N T n L X > < a : K e y > < K e y > C o l u m n s \ L o c a t i o n < / K e y > < / a : K e y > < a : V a l u e   i : t y p e = " M e a s u r e G r i d N o d e V i e w S t a t e " > < C o l u m n > 4 3 < / C o l u m n > < L a y e d O u t > t r u e < / L a y e d O u t > < / a : V a l u e > < / a : K e y V a l u e O f D i a g r a m O b j e c t K e y a n y T y p e z b w N T n L X > < a : K e y V a l u e O f D i a g r a m O b j e c t K e y a n y T y p e z b w N T n L X > < a : K e y > < K e y > L i n k s \ & l t ; C o l u m n s \ S u m   o f   Q u a n t i t y C a l c & g t ; - & l t ; M e a s u r e s \ Q u a n t i t y C a l c & g t ; < / K e y > < / a : K e y > < a : V a l u e   i : t y p e = " M e a s u r e G r i d V i e w S t a t e I D i a g r a m L i n k " / > < / a : K e y V a l u e O f D i a g r a m O b j e c t K e y a n y T y p e z b w N T n L X > < a : K e y V a l u e O f D i a g r a m O b j e c t K e y a n y T y p e z b w N T n L X > < a : K e y > < K e y > L i n k s \ & l t ; C o l u m n s \ S u m   o f   Q u a n t i t y C a l c & g t ; - & l t ; M e a s u r e s \ Q u a n t i t y C a l c & g t ; \ C O L U M N < / K e y > < / a : K e y > < a : V a l u e   i : t y p e = " M e a s u r e G r i d V i e w S t a t e I D i a g r a m L i n k E n d p o i n t " / > < / a : K e y V a l u e O f D i a g r a m O b j e c t K e y a n y T y p e z b w N T n L X > < a : K e y V a l u e O f D i a g r a m O b j e c t K e y a n y T y p e z b w N T n L X > < a : K e y > < K e y > L i n k s \ & l t ; C o l u m n s \ S u m   o f   Q u a n t i t y C a l c & g t ; - & l t ; M e a s u r e s \ Q u a n t i t y C a l c & g t ; \ M E A S U R E < / K e y > < / a : K e y > < a : V a l u e   i : t y p e = " M e a s u r e G r i d V i e w S t a t e I D i a g r a m L i n k E n d p o i n t " / > < / a : K e y V a l u e O f D i a g r a m O b j e c t K e y a n y T y p e z b w N T n L X > < / V i e w S t a t e s > < / D i a g r a m M a n a g e r . S e r i a l i z a b l e D i a g r a m > < / A r r a y O f D i a g r a m M a n a g e r . S e r i a l i z a b l e D i a g r a m > ] ] > < / C u s t o m C o n t e n t > < / G e m i n i > 
</file>

<file path=customXml/item14.xml>��< ? x m l   v e r s i o n = " 1 . 0 "   e n c o d i n g = " U T F - 1 6 " ? > < G e m i n i   x m l n s = " h t t p : / / g e m i n i / p i v o t c u s t o m i z a t i o n / S a n d b o x N o n E m p t y " > < C u s t o m C o n t e n t > < ! [ C D A T A [ 1 ] ] > < / C u s t o m C o n t e n t > < / G e m i n i > 
</file>

<file path=customXml/item15.xml>��< ? x m l   v e r s i o n = " 1 . 0 "   e n c o d i n g = " U T F - 1 6 " ? > < G e m i n i   x m l n s = " h t t p : / / g e m i n i / p i v o t c u s t o m i z a t i o n / T a b l e C o u n t I n S a n d b o x " > < C u s t o m C o n t e n t > < ! [ C D A T A [ 3 ] ] > < / C u s t o m C o n t e n t > < / G e m i n i > 
</file>

<file path=customXml/item16.xml>��< ? x m l   v e r s i o n = " 1 . 0 "   e n c o d i n g = " U T F - 1 6 " ? > < G e m i n i   x m l n s = " h t t p : / / g e m i n i / p i v o t c u s t o m i z a t i o n / C l i e n t W i n d o w X M L " > < C u s t o m C o n t e n t > < ! [ C D A T A [ T a b l e _ Q u a n t i t i e s ] ] > < / C u s t o m C o n t e n t > < / G e m i n i > 
</file>

<file path=customXml/item17.xml>��< ? x m l   v e r s i o n = " 1 . 0 "   e n c o d i n g = " U T F - 1 6 " ? > < G e m i n i   x m l n s = " h t t p : / / g e m i n i / p i v o t c u s t o m i z a t i o n / T a b l e X M L _ T a b l e _ Q u a n t i t i e s - 9 5 c c 6 8 7 e - e 3 9 0 - 4 c 7 5 - a 2 7 6 - 3 d 1 9 9 a c e f c c 8 " > < C u s t o m C o n t e n t > < ! [ C D A T A [ < T a b l e W i d g e t G r i d S e r i a l i z a t i o n   x m l n s : x s i = " h t t p : / / w w w . w 3 . o r g / 2 0 0 1 / X M L S c h e m a - i n s t a n c e "   x m l n s : x s d = " h t t p : / / w w w . w 3 . o r g / 2 0 0 1 / X M L S c h e m a " > < C o l u m n S u g g e s t e d T y p e   / > < C o l u m n F o r m a t   / > < C o l u m n A c c u r a c y   / > < C o l u m n C u r r e n c y S y m b o l   / > < C o l u m n P o s i t i v e P a t t e r n   / > < C o l u m n N e g a t i v e P a t t e r n   / > < C o l u m n W i d t h s > < i t e m > < k e y > < s t r i n g > F u n d i n g   C o d e < / s t r i n g > < / k e y > < v a l u e > < i n t > 1 2 1 < / i n t > < / v a l u e > < / i t e m > < i t e m > < k e y > < s t r i n g > D G N   N a m e < / s t r i n g > < / k e y > < v a l u e > < i n t > 1 0 4 < / i n t > < / v a l u e > < / i t e m > < i t e m > < k e y > < s t r i n g > W o r k   I t e m < / s t r i n g > < / k e y > < v a l u e > < i n t > 1 0 0 < / i n t > < / v a l u e > < / i t e m > < i t e m > < k e y > < s t r i n g > T a b l e   -   T y p e < / s t r i n g > < / k e y > < v a l u e > < i n t > 1 0 9 < / i n t > < / v a l u e > < / i t e m > < i t e m > < k e y > < s t r i n g > T a b l e   -   N a m e < / s t r i n g > < / k e y > < v a l u e > < i n t > 1 1 7 < / i n t > < / v a l u e > < / i t e m > < i t e m > < k e y > < s t r i n g > P a r t   o f   S t r u c t u r e < / s t r i n g > < / k e y > < v a l u e > < i n t > 1 3 7 < / i n t > < / v a l u e > < / i t e m > < i t e m > < k e y > < s t r i n g > I t e m   N o . < / s t r i n g > < / k e y > < v a l u e > < i n t > 9 0 < / i n t > < / v a l u e > < / i t e m > < i t e m > < k e y > < s t r i n g > P a y   I t e m < / s t r i n g > < / k e y > < v a l u e > < i n t > 9 0 < / i n t > < / v a l u e > < / i t e m > < i t e m > < k e y > < s t r i n g > S u p p l e m e n t a r y   D e s c r i p t i o n < / s t r i n g > < / k e y > < v a l u e > < i n t > 2 0 4 < / i n t > < / v a l u e > < / i t e m > < i t e m > < k e y > < s t r i n g > Q u a n t i t y < / s t r i n g > < / k e y > < v a l u e > < i n t > 8 9 < / i n t > < / v a l u e > < / i t e m > < i t e m > < k e y > < s t r i n g > U n i t s < / s t r i n g > < / k e y > < v a l u e > < i n t > 6 8 < / i n t > < / v a l u e > < / i t e m > < i t e m > < k e y > < s t r i n g > U n i t   P r i c e < / s t r i n g > < / k e y > < v a l u e > < i n t > 9 6 < / i n t > < / v a l u e > < / i t e m > < i t e m > < k e y > < s t r i n g > T o t a l   P r i c e < / s t r i n g > < / k e y > < v a l u e > < i n t > 1 0 0 < / i n t > < / v a l u e > < / i t e m > < i t e m > < k e y > < s t r i n g > I t e m   L o c a t i o n < / s t r i n g > < / k e y > < v a l u e > < i n t > 1 1 9 < / i n t > < / v a l u e > < / i t e m > < i t e m > < k e y > < s t r i n g > R o w   N u m < / s t r i n g > < / k e y > < v a l u e > < i n t > 9 6 < / i n t > < / v a l u e > < / i t e m > < i t e m > < k e y > < s t r i n g > J N < / s t r i n g > < / k e y > < v a l u e > < i n t > 5 1 < / i n t > < / v a l u e > < / i t e m > < i t e m > < k e y > < s t r i n g > S P   R e q u i r e d < / s t r i n g > < / k e y > < v a l u e > < i n t > 1 1 1 < / i n t > < / v a l u e > < / i t e m > < i t e m > < k e y > < s t r i n g > C a l c u l a t i o n   B y < / s t r i n g > < / k e y > < v a l u e > < i n t > 1 2 2 < / i n t > < / v a l u e > < / i t e m > < i t e m > < k e y > < s t r i n g > C h e c k e d   B y < / s t r i n g > < / k e y > < v a l u e > < i n t > 1 0 7 < / i n t > < / v a l u e > < / i t e m > < i t e m > < k e y > < s t r i n g > C o m m e n t s < / s t r i n g > < / k e y > < v a l u e > < i n t > 1 0 3 < / i n t > < / v a l u e > < / i t e m > < i t e m > < k e y > < s t r i n g > Q u a n t i t y C a l c < / s t r i n g > < / k e y > < v a l u e > < i n t > 1 1 4 < / i n t > < / v a l u e > < / i t e m > < i t e m > < k e y > < s t r i n g > D e s c r i p t i o n < / s t r i n g > < / k e y > < v a l u e > < i n t > 1 0 6 < / i n t > < / v a l u e > < / i t e m > < i t e m > < k e y > < s t r i n g > S u p p l e m e n t a l 1 < / s t r i n g > < / k e y > < v a l u e > < i n t > 1 3 0 < / i n t > < / v a l u e > < / i t e m > < i t e m > < k e y > < s t r i n g > S u p p l e m e n t a l 2 < / s t r i n g > < / k e y > < v a l u e > < i n t > 1 3 0 < / i n t > < / v a l u e > < / i t e m > < i t e m > < k e y > < s t r i n g > B r e a k d o w n I D < / s t r i n g > < / k e y > < v a l u e > < i n t > 1 1 9 < / i n t > < / v a l u e > < / i t e m > < i t e m > < k e y > < s t r i n g > B r e a k d o w n D e s c r i p t i o n < / s t r i n g > < / k e y > < v a l u e > < i n t > 1 7 6 < / i n t > < / v a l u e > < / i t e m > < i t e m > < k e y > < s t r i n g > P a y   I t e m   D e s c r i p t i o n < / s t r i n g > < / k e y > < v a l u e > < i n t > 1 6 3 < / i n t > < / v a l u e > < / i t e m > < i t e m > < k e y > < s t r i n g > J o b   N u m b e r 2 < / s t r i n g > < / k e y > < v a l u e > < i n t > 1 1 8 < / i n t > < / v a l u e > < / i t e m > < i t e m > < k e y > < s t r i n g > C a t e g o r y < / s t r i n g > < / k e y > < v a l u e > < i n t > 9 1 < / i n t > < / v a l u e > < / i t e m > < i t e m > < k e y > < s t r i n g > C A T 2 < / s t r i n g > < / k e y > < v a l u e > < i n t > 6 6 < / i n t > < / v a l u e > < / i t e m > < i t e m > < k e y > < s t r i n g > B l a n k < / s t r i n g > < / k e y > < v a l u e > < i n t > 7 0 < / i n t > < / v a l u e > < / i t e m > < i t e m > < k e y > < s t r i n g > 1 < / s t r i n g > < / k e y > < v a l u e > < i n t > 4 3 < / i n t > < / v a l u e > < / i t e m > < i t e m > < k e y > < s t r i n g > 2 < / s t r i n g > < / k e y > < v a l u e > < i n t > 4 3 < / i n t > < / v a l u e > < / i t e m > < i t e m > < k e y > < s t r i n g > 3 < / s t r i n g > < / k e y > < v a l u e > < i n t > 4 3 < / i n t > < / v a l u e > < / i t e m > < i t e m > < k e y > < s t r i n g > 4 < / s t r i n g > < / k e y > < v a l u e > < i n t > 4 3 < / i n t > < / v a l u e > < / i t e m > < i t e m > < k e y > < s t r i n g > 5 < / s t r i n g > < / k e y > < v a l u e > < i n t > 4 3 < / i n t > < / v a l u e > < / i t e m > < i t e m > < k e y > < s t r i n g > 6 < / s t r i n g > < / k e y > < v a l u e > < i n t > 4 3 < / i n t > < / v a l u e > < / i t e m > < i t e m > < k e y > < s t r i n g > N a m e 1 < / s t r i n g > < / k e y > < v a l u e > < i n t > 8 0 < / i n t > < / v a l u e > < / i t e m > < i t e m > < k e y > < s t r i n g > N a m e 2 < / s t r i n g > < / k e y > < v a l u e > < i n t > 8 0 < / i n t > < / v a l u e > < / i t e m > < i t e m > < k e y > < s t r i n g > N a m e 3 < / s t r i n g > < / k e y > < v a l u e > < i n t > 8 0 < / i n t > < / v a l u e > < / i t e m > < i t e m > < k e y > < s t r i n g > N a m e 4 < / s t r i n g > < / k e y > < v a l u e > < i n t > 8 0 < / i n t > < / v a l u e > < / i t e m > < i t e m > < k e y > < s t r i n g > N a m e 5 < / s t r i n g > < / k e y > < v a l u e > < i n t > 8 0 < / i n t > < / v a l u e > < / i t e m > < i t e m > < k e y > < s t r i n g > N a m e 6 < / s t r i n g > < / k e y > < v a l u e > < i n t > 8 0 < / i n t > < / v a l u e > < / i t e m > < i t e m > < k e y > < s t r i n g > L o c a t i o n < / s t r i n g > < / k e y > < v a l u e > < i n t > 8 7 < / i n t > < / v a l u e > < / i t e m > < / C o l u m n W i d t h s > < C o l u m n D i s p l a y I n d e x > < i t e m > < k e y > < s t r i n g > F u n d i n g   C o d e < / s t r i n g > < / k e y > < v a l u e > < i n t > 0 < / i n t > < / v a l u e > < / i t e m > < i t e m > < k e y > < s t r i n g > D G N   N a m e < / s t r i n g > < / k e y > < v a l u e > < i n t > 1 < / i n t > < / v a l u e > < / i t e m > < i t e m > < k e y > < s t r i n g > W o r k   I t e m < / s t r i n g > < / k e y > < v a l u e > < i n t > 2 < / i n t > < / v a l u e > < / i t e m > < i t e m > < k e y > < s t r i n g > T a b l e   -   T y p e < / s t r i n g > < / k e y > < v a l u e > < i n t > 3 < / i n t > < / v a l u e > < / i t e m > < i t e m > < k e y > < s t r i n g > T a b l e   -   N a m e < / s t r i n g > < / k e y > < v a l u e > < i n t > 4 < / i n t > < / v a l u e > < / i t e m > < i t e m > < k e y > < s t r i n g > P a r t   o f   S t r u c t u r e < / s t r i n g > < / k e y > < v a l u e > < i n t > 5 < / i n t > < / v a l u e > < / i t e m > < i t e m > < k e y > < s t r i n g > I t e m   N o . < / s t r i n g > < / k e y > < v a l u e > < i n t > 6 < / i n t > < / v a l u e > < / i t e m > < i t e m > < k e y > < s t r i n g > P a y   I t e m < / s t r i n g > < / k e y > < v a l u e > < i n t > 7 < / i n t > < / v a l u e > < / i t e m > < i t e m > < k e y > < s t r i n g > S u p p l e m e n t a r y   D e s c r i p t i o n < / s t r i n g > < / k e y > < v a l u e > < i n t > 8 < / i n t > < / v a l u e > < / i t e m > < i t e m > < k e y > < s t r i n g > Q u a n t i t y < / s t r i n g > < / k e y > < v a l u e > < i n t > 9 < / i n t > < / v a l u e > < / i t e m > < i t e m > < k e y > < s t r i n g > U n i t s < / s t r i n g > < / k e y > < v a l u e > < i n t > 1 0 < / i n t > < / v a l u e > < / i t e m > < i t e m > < k e y > < s t r i n g > U n i t   P r i c e < / s t r i n g > < / k e y > < v a l u e > < i n t > 1 1 < / i n t > < / v a l u e > < / i t e m > < i t e m > < k e y > < s t r i n g > T o t a l   P r i c e < / s t r i n g > < / k e y > < v a l u e > < i n t > 1 2 < / i n t > < / v a l u e > < / i t e m > < i t e m > < k e y > < s t r i n g > I t e m   L o c a t i o n < / s t r i n g > < / k e y > < v a l u e > < i n t > 1 3 < / i n t > < / v a l u e > < / i t e m > < i t e m > < k e y > < s t r i n g > R o w   N u m < / s t r i n g > < / k e y > < v a l u e > < i n t > 1 4 < / i n t > < / v a l u e > < / i t e m > < i t e m > < k e y > < s t r i n g > J N < / s t r i n g > < / k e y > < v a l u e > < i n t > 1 5 < / i n t > < / v a l u e > < / i t e m > < i t e m > < k e y > < s t r i n g > S P   R e q u i r e d < / s t r i n g > < / k e y > < v a l u e > < i n t > 1 6 < / i n t > < / v a l u e > < / i t e m > < i t e m > < k e y > < s t r i n g > C a l c u l a t i o n   B y < / s t r i n g > < / k e y > < v a l u e > < i n t > 1 7 < / i n t > < / v a l u e > < / i t e m > < i t e m > < k e y > < s t r i n g > C h e c k e d   B y < / s t r i n g > < / k e y > < v a l u e > < i n t > 1 8 < / i n t > < / v a l u e > < / i t e m > < i t e m > < k e y > < s t r i n g > C o m m e n t s < / s t r i n g > < / k e y > < v a l u e > < i n t > 1 9 < / i n t > < / v a l u e > < / i t e m > < i t e m > < k e y > < s t r i n g > Q u a n t i t y C a l c < / s t r i n g > < / k e y > < v a l u e > < i n t > 2 0 < / i n t > < / v a l u e > < / i t e m > < i t e m > < k e y > < s t r i n g > D e s c r i p t i o n < / s t r i n g > < / k e y > < v a l u e > < i n t > 2 1 < / i n t > < / v a l u e > < / i t e m > < i t e m > < k e y > < s t r i n g > S u p p l e m e n t a l 1 < / s t r i n g > < / k e y > < v a l u e > < i n t > 2 2 < / i n t > < / v a l u e > < / i t e m > < i t e m > < k e y > < s t r i n g > S u p p l e m e n t a l 2 < / s t r i n g > < / k e y > < v a l u e > < i n t > 2 3 < / i n t > < / v a l u e > < / i t e m > < i t e m > < k e y > < s t r i n g > B r e a k d o w n I D < / s t r i n g > < / k e y > < v a l u e > < i n t > 2 4 < / i n t > < / v a l u e > < / i t e m > < i t e m > < k e y > < s t r i n g > B r e a k d o w n D e s c r i p t i o n < / s t r i n g > < / k e y > < v a l u e > < i n t > 2 5 < / i n t > < / v a l u e > < / i t e m > < i t e m > < k e y > < s t r i n g > P a y   I t e m   D e s c r i p t i o n < / s t r i n g > < / k e y > < v a l u e > < i n t > 2 6 < / i n t > < / v a l u e > < / i t e m > < i t e m > < k e y > < s t r i n g > J o b   N u m b e r 2 < / s t r i n g > < / k e y > < v a l u e > < i n t > 2 7 < / i n t > < / v a l u e > < / i t e m > < i t e m > < k e y > < s t r i n g > C a t e g o r y < / s t r i n g > < / k e y > < v a l u e > < i n t > 2 8 < / i n t > < / v a l u e > < / i t e m > < i t e m > < k e y > < s t r i n g > C A T 2 < / s t r i n g > < / k e y > < v a l u e > < i n t > 2 9 < / i n t > < / v a l u e > < / i t e m > < i t e m > < k e y > < s t r i n g > B l a n k < / s t r i n g > < / k e y > < v a l u e > < i n t > 3 0 < / i n t > < / v a l u e > < / i t e m > < i t e m > < k e y > < s t r i n g > 1 < / s t r i n g > < / k e y > < v a l u e > < i n t > 3 1 < / i n t > < / v a l u e > < / i t e m > < i t e m > < k e y > < s t r i n g > 2 < / s t r i n g > < / k e y > < v a l u e > < i n t > 3 2 < / i n t > < / v a l u e > < / i t e m > < i t e m > < k e y > < s t r i n g > 3 < / s t r i n g > < / k e y > < v a l u e > < i n t > 3 3 < / i n t > < / v a l u e > < / i t e m > < i t e m > < k e y > < s t r i n g > 4 < / s t r i n g > < / k e y > < v a l u e > < i n t > 3 4 < / i n t > < / v a l u e > < / i t e m > < i t e m > < k e y > < s t r i n g > 5 < / s t r i n g > < / k e y > < v a l u e > < i n t > 3 5 < / i n t > < / v a l u e > < / i t e m > < i t e m > < k e y > < s t r i n g > 6 < / s t r i n g > < / k e y > < v a l u e > < i n t > 3 6 < / i n t > < / v a l u e > < / i t e m > < i t e m > < k e y > < s t r i n g > N a m e 1 < / s t r i n g > < / k e y > < v a l u e > < i n t > 3 7 < / i n t > < / v a l u e > < / i t e m > < i t e m > < k e y > < s t r i n g > N a m e 2 < / s t r i n g > < / k e y > < v a l u e > < i n t > 3 8 < / i n t > < / v a l u e > < / i t e m > < i t e m > < k e y > < s t r i n g > N a m e 3 < / s t r i n g > < / k e y > < v a l u e > < i n t > 3 9 < / i n t > < / v a l u e > < / i t e m > < i t e m > < k e y > < s t r i n g > N a m e 4 < / s t r i n g > < / k e y > < v a l u e > < i n t > 4 0 < / i n t > < / v a l u e > < / i t e m > < i t e m > < k e y > < s t r i n g > N a m e 5 < / s t r i n g > < / k e y > < v a l u e > < i n t > 4 1 < / i n t > < / v a l u e > < / i t e m > < i t e m > < k e y > < s t r i n g > N a m e 6 < / s t r i n g > < / k e y > < v a l u e > < i n t > 4 2 < / i n t > < / v a l u e > < / i t e m > < i t e m > < k e y > < s t r i n g > L o c a t i o n < / s t r i n g > < / k e y > < v a l u e > < i n t > 4 3 < / 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S h o w H i d d e n " > < C u s t o m C o n t e n t > < ! [ C D A T A [ T r u e ] ] > < / C u s t o m C o n t e n t > < / G e m i n i > 
</file>

<file path=customXml/item1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 T a b l e _ Q u a n t i t i e s < / K e y > < V a l u e   x m l n s : a = " h t t p : / / s c h e m a s . d a t a c o n t r a c t . o r g / 2 0 0 4 / 0 7 / M i c r o s o f t . A n a l y s i s S e r v i c e s . C o m m o n " > < a : H a s F o c u s > t r u e < / a : H a s F o c u s > < a : S i z e A t D p i 9 6 > 1 2 1 < / a : S i z e A t D p i 9 6 > < a : V i s i b l e > t r u e < / a : V i s i b l e > < / V a l u e > < / K e y V a l u e O f s t r i n g S a n d b o x E d i t o r . M e a s u r e G r i d S t a t e S c d E 3 5 R y > < K e y V a l u e O f s t r i n g S a n d b o x E d i t o r . M e a s u r e G r i d S t a t e S c d E 3 5 R y > < K e y > T a b l e _ D r a i n < / K e y > < V a l u e   x m l n s : a = " h t t p : / / s c h e m a s . d a t a c o n t r a c t . o r g / 2 0 0 4 / 0 7 / M i c r o s o f t . A n a l y s i s S e r v i c e s . C o m m o n " > < a : H a s F o c u s > t r u e < / a : H a s F o c u s > < a : S i z e A t D p i 9 6 > 1 1 3 < / a : S i z e A t D p i 9 6 > < a : V i s i b l e > t r u e < / a : V i s i b l e > < / V a l u e > < / K e y V a l u e O f s t r i n g S a n d b o x E d i t o r . M e a s u r e G r i d S t a t e S c d E 3 5 R y > < K e y V a l u e O f s t r i n g S a n d b o x E d i t o r . M e a s u r e G r i d S t a t e S c d E 3 5 R y > < K e y > T a b l e _ D r i v e w a y < / 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xml>��< ? x m l   v e r s i o n = " 1 . 0 "   e n c o d i n g = " U T F - 1 6 " ? > < G e m i n i   x m l n s = " h t t p : / / g e m i n i / p i v o t c u s t o m i z a t i o n / S h o w I m p l i c i t M e a s u r e s " > < C u s t o m C o n t e n t > < ! [ C D A T A [ F a l s e ] ] > < / C u s t o m C o n t e n t > < / G e m i n i > 
</file>

<file path=customXml/item20.xml>��< ? x m l   v e r s i o n = " 1 . 0 "   e n c o d i n g = " U T F - 1 6 " ? > < G e m i n i   x m l n s = " h t t p : / / g e m i n i / p i v o t c u s t o m i z a t i o n / T a b l e O r d e r " > < C u s t o m C o n t e n t > < ! [ C D A T A [ T a b l e _ Q u a n t i t i e s , T a b l e _ D r a i n , T a b l e _ D r i v e w a y ] ] > < / C u s t o m C o n t e n t > < / G e m i n i > 
</file>

<file path=customXml/item2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 T a b l e _ D r a i n 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 T a b l e _ D r a i n 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 C o l u m n s \ D r a i n a g e   N a m e < / K e y > < / a : K e y > < a : V a l u e   i : t y p e = " T a b l e W i d g e t B a s e V i e w S t a t e " / > < / a : K e y V a l u e O f D i a g r a m O b j e c t K e y a n y T y p e z b w N T n L X > < a : K e y V a l u e O f D i a g r a m O b j e c t K e y a n y T y p e z b w N T n L X > < a : K e y > < K e y > C o l u m n s \ S t r u c t u r e   N o . < / K e y > < / a : K e y > < a : V a l u e   i : t y p e = " T a b l e W i d g e t B a s e V i e w S t a t e " / > < / a : K e y V a l u e O f D i a g r a m O b j e c t K e y a n y T y p e z b w N T n L X > < a : K e y V a l u e O f D i a g r a m O b j e c t K e y a n y T y p e z b w N T n L X > < a : K e y > < K e y > C o l u m n s \ A l i g n m e n t < / K e y > < / a : K e y > < a : V a l u e   i : t y p e = " T a b l e W i d g e t B a s e V i e w S t a t e " / > < / a : K e y V a l u e O f D i a g r a m O b j e c t K e y a n y T y p e z b w N T n L X > < a : K e y V a l u e O f D i a g r a m O b j e c t K e y a n y T y p e z b w N T n L X > < a : K e y > < K e y > C o l u m n s \ S t a t i o n < / K e y > < / a : K e y > < a : V a l u e   i : t y p e = " T a b l e W i d g e t B a s e V i e w S t a t e " / > < / a : K e y V a l u e O f D i a g r a m O b j e c t K e y a n y T y p e z b w N T n L X > < a : K e y V a l u e O f D i a g r a m O b j e c t K e y a n y T y p e z b w N T n L X > < a : K e y > < K e y > C o l u m n s \ O f f s e t < / K e y > < / a : K e y > < a : V a l u e   i : t y p e = " T a b l e W i d g e t B a s e V i e w S t a t e " / > < / a : K e y V a l u e O f D i a g r a m O b j e c t K e y a n y T y p e z b w N T n L X > < a : K e y V a l u e O f D i a g r a m O b j e c t K e y a n y T y p e z b w N T n L X > < a : K e y > < K e y > C o l u m n s \ L t / R t < / K e y > < / a : K e y > < a : V a l u e   i : t y p e = " T a b l e W i d g e t B a s e V i e w S t a t e " / > < / a : K e y V a l u e O f D i a g r a m O b j e c t K e y a n y T y p e z b w N T n L X > < a : K e y V a l u e O f D i a g r a m O b j e c t K e y a n y T y p e z b w N T n L X > < a : K e y > < K e y > C o l u m n s \ C o v e r - N < / K e y > < / a : K e y > < a : V a l u e   i : t y p e = " T a b l e W i d g e t B a s e V i e w S t a t e " / > < / a : K e y V a l u e O f D i a g r a m O b j e c t K e y a n y T y p e z b w N T n L X > < a : K e y V a l u e O f D i a g r a m O b j e c t K e y a n y T y p e z b w N T n L X > < a : K e y > < K e y > C o l u m n s \ C o v e r - E < / K e y > < / a : K e y > < a : V a l u e   i : t y p e = " T a b l e W i d g e t B a s e V i e w S t a t e " / > < / a : K e y V a l u e O f D i a g r a m O b j e c t K e y a n y T y p e z b w N T n L X > < a : K e y V a l u e O f D i a g r a m O b j e c t K e y a n y T y p e z b w N T n L X > < a : K e y > < K e y > C o l u m n s \ S t r u c t u r e - N < / K e y > < / a : K e y > < a : V a l u e   i : t y p e = " T a b l e W i d g e t B a s e V i e w S t a t e " / > < / a : K e y V a l u e O f D i a g r a m O b j e c t K e y a n y T y p e z b w N T n L X > < a : K e y V a l u e O f D i a g r a m O b j e c t K e y a n y T y p e z b w N T n L X > < a : K e y > < K e y > C o l u m n s \ S t r u c t u r e - E < / K e y > < / a : K e y > < a : V a l u e   i : t y p e = " T a b l e W i d g e t B a s e V i e w S t a t e " / > < / a : K e y V a l u e O f D i a g r a m O b j e c t K e y a n y T y p e z b w N T n L X > < a : K e y V a l u e O f D i a g r a m O b j e c t K e y a n y T y p e z b w N T n L X > < a : K e y > < K e y > C o l u m n s \ R i m   E l e v . < / K e y > < / a : K e y > < a : V a l u e   i : t y p e = " T a b l e W i d g e t B a s e V i e w S t a t e " / > < / a : K e y V a l u e O f D i a g r a m O b j e c t K e y a n y T y p e z b w N T n L X > < a : K e y V a l u e O f D i a g r a m O b j e c t K e y a n y T y p e z b w N T n L X > < a : K e y > < K e y > C o l u m n s \ O f f s e t + L t / R t < / K e y > < / a : K e y > < a : V a l u e   i : t y p e = " T a b l e W i d g e t B a s e V i e w S t a t e " / > < / a : K e y V a l u e O f D i a g r a m O b j e c t K e y a n y T y p e z b w N T n L X > < a : K e y V a l u e O f D i a g r a m O b j e c t K e y a n y T y p e z b w N T n L X > < a : K e y > < K e y > C o l u m n s \ S t a t i o n   F o r m a t 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 T a b l e _ D r i v e w a y 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 T a b l e _ D r i v e w a y 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 C o l u m n s \ D r i v e w a y   N a m e < / K e y > < / a : K e y > < a : V a l u e   i : t y p e = " T a b l e W i d g e t B a s e V i e w S t a t e " / > < / a : K e y V a l u e O f D i a g r a m O b j e c t K e y a n y T y p e z b w N T n L X > < a : K e y V a l u e O f D i a g r a m O b j e c t K e y a n y T y p e z b w N T n L X > < a : K e y > < K e y > C o l u m n s \ A l i g n m e n t < / K e y > < / a : K e y > < a : V a l u e   i : t y p e = " T a b l e W i d g e t B a s e V i e w S t a t e " / > < / a : K e y V a l u e O f D i a g r a m O b j e c t K e y a n y T y p e z b w N T n L X > < a : K e y V a l u e O f D i a g r a m O b j e c t K e y a n y T y p e z b w N T n L X > < a : K e y > < K e y > C o l u m n s \ S t a t i o n < / K e y > < / a : K e y > < a : V a l u e   i : t y p e = " T a b l e W i d g e t B a s e V i e w S t a t e " / > < / a : K e y V a l u e O f D i a g r a m O b j e c t K e y a n y T y p e z b w N T n L X > < a : K e y V a l u e O f D i a g r a m O b j e c t K e y a n y T y p e z b w N T n L X > < a : K e y > < K e y > C o l u m n s \ L t / R t < / K e y > < / a : K e y > < a : V a l u e   i : t y p e = " T a b l e W i d g e t B a s e V i e w S t a t e " / > < / a : K e y V a l u e O f D i a g r a m O b j e c t K e y a n y T y p e z b w N T n L X > < a : K e y V a l u e O f D i a g r a m O b j e c t K e y a n y T y p e z b w N T n L X > < a : K e y > < K e y > C o l u m n s \ B a c k   O f f s e t   f r o m   C L < / K e y > < / a : K e y > < a : V a l u e   i : t y p e = " T a b l e W i d g e t B a s e V i e w S t a t e " / > < / a : K e y V a l u e O f D i a g r a m O b j e c t K e y a n y T y p e z b w N T n L X > < a : K e y V a l u e O f D i a g r a m O b j e c t K e y a n y T y p e z b w N T n L X > < a : K e y > < K e y > C o l u m n s \ P r o p   D r i v e w a y   S l o p e < / K e y > < / a : K e y > < a : V a l u e   i : t y p e = " T a b l e W i d g e t B a s e V i e w S t a t e " / > < / a : K e y V a l u e O f D i a g r a m O b j e c t K e y a n y T y p e z b w N T n L X > < a : K e y V a l u e O f D i a g r a m O b j e c t K e y a n y T y p e z b w N T n L X > < a : K e y > < K e y > C o l u m n s \ P r o p   D r i v e w a y   W i d t h < / K e y > < / a : K e y > < a : V a l u e   i : t y p e = " T a b l e W i d g e t B a s e V i e w S t a t e " / > < / a : K e y V a l u e O f D i a g r a m O b j e c t K e y a n y T y p e z b w N T n L X > < a : K e y V a l u e O f D i a g r a m O b j e c t K e y a n y T y p e z b w N T n L X > < a : K e y > < K e y > C o l u m n s \ R a d i u s   -   E n t e r i n g < / K e y > < / a : K e y > < a : V a l u e   i : t y p e = " T a b l e W i d g e t B a s e V i e w S t a t e " / > < / a : K e y V a l u e O f D i a g r a m O b j e c t K e y a n y T y p e z b w N T n L X > < a : K e y V a l u e O f D i a g r a m O b j e c t K e y a n y T y p e z b w N T n L X > < a : K e y > < K e y > C o l u m n s \ R a d i u s   -   E x i t i n g < / K e y > < / a : K e y > < a : V a l u e   i : t y p e = " T a b l e W i d g e t B a s e V i e w S t a t e " / > < / a : K e y V a l u e O f D i a g r a m O b j e c t K e y a n y T y p e z b w N T n L X > < a : K e y V a l u e O f D i a g r a m O b j e c t K e y a n y T y p e z b w N T n L X > < a : K e y > < K e y > C o l u m n s \ C u s t o m   1 < / K e y > < / a : K e y > < a : V a l u e   i : t y p e = " T a b l e W i d g e t B a s e V i e w S t a t e " / > < / a : K e y V a l u e O f D i a g r a m O b j e c t K e y a n y T y p e z b w N T n L X > < a : K e y V a l u e O f D i a g r a m O b j e c t K e y a n y T y p e z b w N T n L X > < a : K e y > < K e y > C o l u m n s \ C u s t o m   2 < / K e y > < / a : K e y > < a : V a l u e   i : t y p e = " T a b l e W i d g e t B a s e V i e w S t a t e " / > < / a : K e y V a l u e O f D i a g r a m O b j e c t K e y a n y T y p e z b w N T n L X > < a : K e y V a l u e O f D i a g r a m O b j e c t K e y a n y T y p e z b w N T n L X > < a : K e y > < K e y > C o l u m n s \ C u s t o m   3 < / K e y > < / a : K e y > < a : V a l u e   i : t y p e = " T a b l e W i d g e t B a s e V i e w S t a t e " / > < / a : K e y V a l u e O f D i a g r a m O b j e c t K e y a n y T y p e z b w N T n L X > < a : K e y V a l u e O f D i a g r a m O b j e c t K e y a n y T y p e z b w N T n L X > < a : K e y > < K e y > C o l u m n s \ C u s t o m   4 < / K e y > < / a : K e y > < a : V a l u e   i : t y p e = " T a b l e W i d g e t B a s e V i e w S t a t e " / > < / a : K e y V a l u e O f D i a g r a m O b j e c t K e y a n y T y p e z b w N T n L X > < a : K e y V a l u e O f D i a g r a m O b j e c t K e y a n y T y p e z b w N T n L X > < a : K e y > < K e y > C o l u m n s \ C u s t o m   5 < / K e y > < / a : K e y > < a : V a l u e   i : t y p e = " T a b l e W i d g e t B a s e V i e w S t a t e " / > < / a : K e y V a l u e O f D i a g r a m O b j e c t K e y a n y T y p e z b w N T n L X > < a : K e y V a l u e O f D i a g r a m O b j e c t K e y a n y T y p e z b w N T n L X > < a : K e y > < K e y > C o l u m n s \ C u s t o m   6 < / K e y > < / a : K e y > < a : V a l u e   i : t y p e = " T a b l e W i d g e t B a s e V i e w S t a t e " / > < / a : K e y V a l u e O f D i a g r a m O b j e c t K e y a n y T y p e z b w N T n L X > < a : K e y V a l u e O f D i a g r a m O b j e c t K e y a n y T y p e z b w N T n L X > < a : K e y > < K e y > C o l u m n s \ C u s t o m   7 < / K e y > < / a : K e y > < a : V a l u e   i : t y p e = " T a b l e W i d g e t B a s e V i e w S t a t e " / > < / a : K e y V a l u e O f D i a g r a m O b j e c t K e y a n y T y p e z b w N T n L X > < a : K e y V a l u e O f D i a g r a m O b j e c t K e y a n y T y p e z b w N T n L X > < a : K e y > < K e y > C o l u m n s \ C u s t o m   8 < / K e y > < / a : K e y > < a : V a l u e   i : t y p e = " T a b l e W i d g e t B a s e V i e w S t a t e " / > < / a : K e y V a l u e O f D i a g r a m O b j e c t K e y a n y T y p e z b w N T n L X > < a : K e y V a l u e O f D i a g r a m O b j e c t K e y a n y T y p e z b w N T n L X > < a : K e y > < K e y > C o l u m n s \ S t a t i o n + L t / R t 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 T a b l e _ Q u a n t i t i e s 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 T a b l e _ Q u a n t i t i e s 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 C o l u m n s \ F u n d i n g   C o d e < / K e y > < / a : K e y > < a : V a l u e   i : t y p e = " T a b l e W i d g e t B a s e V i e w S t a t e " / > < / a : K e y V a l u e O f D i a g r a m O b j e c t K e y a n y T y p e z b w N T n L X > < a : K e y V a l u e O f D i a g r a m O b j e c t K e y a n y T y p e z b w N T n L X > < a : K e y > < K e y > C o l u m n s \ D G N   N a m e < / K e y > < / a : K e y > < a : V a l u e   i : t y p e = " T a b l e W i d g e t B a s e V i e w S t a t e " / > < / a : K e y V a l u e O f D i a g r a m O b j e c t K e y a n y T y p e z b w N T n L X > < a : K e y V a l u e O f D i a g r a m O b j e c t K e y a n y T y p e z b w N T n L X > < a : K e y > < K e y > C o l u m n s \ W o r k   I t e m < / K e y > < / a : K e y > < a : V a l u e   i : t y p e = " T a b l e W i d g e t B a s e V i e w S t a t e " / > < / a : K e y V a l u e O f D i a g r a m O b j e c t K e y a n y T y p e z b w N T n L X > < a : K e y V a l u e O f D i a g r a m O b j e c t K e y a n y T y p e z b w N T n L X > < a : K e y > < K e y > C o l u m n s \ T a b l e   -   T y p e < / K e y > < / a : K e y > < a : V a l u e   i : t y p e = " T a b l e W i d g e t B a s e V i e w S t a t e " / > < / a : K e y V a l u e O f D i a g r a m O b j e c t K e y a n y T y p e z b w N T n L X > < a : K e y V a l u e O f D i a g r a m O b j e c t K e y a n y T y p e z b w N T n L X > < a : K e y > < K e y > C o l u m n s \ T a b l e   -   N a m e < / K e y > < / a : K e y > < a : V a l u e   i : t y p e = " T a b l e W i d g e t B a s e V i e w S t a t e " / > < / a : K e y V a l u e O f D i a g r a m O b j e c t K e y a n y T y p e z b w N T n L X > < a : K e y V a l u e O f D i a g r a m O b j e c t K e y a n y T y p e z b w N T n L X > < a : K e y > < K e y > C o l u m n s \ P a r t   o f   S t r u c t u r e < / K e y > < / a : K e y > < a : V a l u e   i : t y p e = " T a b l e W i d g e t B a s e V i e w S t a t e " / > < / a : K e y V a l u e O f D i a g r a m O b j e c t K e y a n y T y p e z b w N T n L X > < a : K e y V a l u e O f D i a g r a m O b j e c t K e y a n y T y p e z b w N T n L X > < a : K e y > < K e y > C o l u m n s \ I t e m   N o . < / K e y > < / a : K e y > < a : V a l u e   i : t y p e = " T a b l e W i d g e t B a s e V i e w S t a t e " / > < / a : K e y V a l u e O f D i a g r a m O b j e c t K e y a n y T y p e z b w N T n L X > < a : K e y V a l u e O f D i a g r a m O b j e c t K e y a n y T y p e z b w N T n L X > < a : K e y > < K e y > C o l u m n s \ P a y   I t e m < / K e y > < / a : K e y > < a : V a l u e   i : t y p e = " T a b l e W i d g e t B a s e V i e w S t a t e " / > < / a : K e y V a l u e O f D i a g r a m O b j e c t K e y a n y T y p e z b w N T n L X > < a : K e y V a l u e O f D i a g r a m O b j e c t K e y a n y T y p e z b w N T n L X > < a : K e y > < K e y > C o l u m n s \ S u p p l e m e n t a r y   D e s c r i p t i o n < / K e y > < / a : K e y > < a : V a l u e   i : t y p e = " T a b l e W i d g e t B a s e V i e w S t a t e " / > < / a : K e y V a l u e O f D i a g r a m O b j e c t K e y a n y T y p e z b w N T n L X > < a : K e y V a l u e O f D i a g r a m O b j e c t K e y a n y T y p e z b w N T n L X > < a : K e y > < K e y > C o l u m n s \ Q u a n t i t y < / 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 C o l u m n s \ U n i t   P r i c e < / K e y > < / a : K e y > < a : V a l u e   i : t y p e = " T a b l e W i d g e t B a s e V i e w S t a t e " / > < / a : K e y V a l u e O f D i a g r a m O b j e c t K e y a n y T y p e z b w N T n L X > < a : K e y V a l u e O f D i a g r a m O b j e c t K e y a n y T y p e z b w N T n L X > < a : K e y > < K e y > C o l u m n s \ T o t a l   P r i c e < / K e y > < / a : K e y > < a : V a l u e   i : t y p e = " T a b l e W i d g e t B a s e V i e w S t a t e " / > < / a : K e y V a l u e O f D i a g r a m O b j e c t K e y a n y T y p e z b w N T n L X > < a : K e y V a l u e O f D i a g r a m O b j e c t K e y a n y T y p e z b w N T n L X > < a : K e y > < K e y > C o l u m n s \ I t e m   L o c a t i o n < / K e y > < / a : K e y > < a : V a l u e   i : t y p e = " T a b l e W i d g e t B a s e V i e w S t a t e " / > < / a : K e y V a l u e O f D i a g r a m O b j e c t K e y a n y T y p e z b w N T n L X > < a : K e y V a l u e O f D i a g r a m O b j e c t K e y a n y T y p e z b w N T n L X > < a : K e y > < K e y > C o l u m n s \ R o w   N u m < / K e y > < / a : K e y > < a : V a l u e   i : t y p e = " T a b l e W i d g e t B a s e V i e w S t a t e " / > < / a : K e y V a l u e O f D i a g r a m O b j e c t K e y a n y T y p e z b w N T n L X > < a : K e y V a l u e O f D i a g r a m O b j e c t K e y a n y T y p e z b w N T n L X > < a : K e y > < K e y > C o l u m n s \ J N < / K e y > < / a : K e y > < a : V a l u e   i : t y p e = " T a b l e W i d g e t B a s e V i e w S t a t e " / > < / a : K e y V a l u e O f D i a g r a m O b j e c t K e y a n y T y p e z b w N T n L X > < a : K e y V a l u e O f D i a g r a m O b j e c t K e y a n y T y p e z b w N T n L X > < a : K e y > < K e y > C o l u m n s \ S P   R e q u i r e d < / K e y > < / a : K e y > < a : V a l u e   i : t y p e = " T a b l e W i d g e t B a s e V i e w S t a t e " / > < / a : K e y V a l u e O f D i a g r a m O b j e c t K e y a n y T y p e z b w N T n L X > < a : K e y V a l u e O f D i a g r a m O b j e c t K e y a n y T y p e z b w N T n L X > < a : K e y > < K e y > C o l u m n s \ C a l c u l a t i o n   B y < / K e y > < / a : K e y > < a : V a l u e   i : t y p e = " T a b l e W i d g e t B a s e V i e w S t a t e " / > < / a : K e y V a l u e O f D i a g r a m O b j e c t K e y a n y T y p e z b w N T n L X > < a : K e y V a l u e O f D i a g r a m O b j e c t K e y a n y T y p e z b w N T n L X > < a : K e y > < K e y > C o l u m n s \ C h e c k e d   B y < / K e y > < / a : K e y > < a : V a l u e   i : t y p e = " T a b l e W i d g e t B a s e V i e w S t a t e " / > < / a : K e y V a l u e O f D i a g r a m O b j e c t K e y a n y T y p e z b w N T n L X > < a : K e y V a l u e O f D i a g r a m O b j e c t K e y a n y T y p e z b w N T n L X > < a : K e y > < K e y > C o l u m n s \ C o m m e n t s < / K e y > < / a : K e y > < a : V a l u e   i : t y p e = " T a b l e W i d g e t B a s e V i e w S t a t e " / > < / a : K e y V a l u e O f D i a g r a m O b j e c t K e y a n y T y p e z b w N T n L X > < a : K e y V a l u e O f D i a g r a m O b j e c t K e y a n y T y p e z b w N T n L X > < a : K e y > < K e y > C o l u m n s \ Q u a n t i t y C a l c < / K e y > < / a : K e y > < a : V a l u e   i : t y p e = " T a b l e W i d g e t B a s e V i e w S t a t e " / > < / a : K e y V a l u e O f D i a g r a m O b j e c t K e y a n y T y p e z b w N T n L X > < a : K e y V a l u e O f D i a g r a m O b j e c t K e y a n y T y p e z b w N T n L X > < a : K e y > < K e y > C o l u m n s \ D e s c r i p t i o n < / K e y > < / a : K e y > < a : V a l u e   i : t y p e = " T a b l e W i d g e t B a s e V i e w S t a t e " / > < / a : K e y V a l u e O f D i a g r a m O b j e c t K e y a n y T y p e z b w N T n L X > < a : K e y V a l u e O f D i a g r a m O b j e c t K e y a n y T y p e z b w N T n L X > < a : K e y > < K e y > C o l u m n s \ S u p p l e m e n t a l 1 < / K e y > < / a : K e y > < a : V a l u e   i : t y p e = " T a b l e W i d g e t B a s e V i e w S t a t e " / > < / a : K e y V a l u e O f D i a g r a m O b j e c t K e y a n y T y p e z b w N T n L X > < a : K e y V a l u e O f D i a g r a m O b j e c t K e y a n y T y p e z b w N T n L X > < a : K e y > < K e y > C o l u m n s \ S u p p l e m e n t a l 2 < / K e y > < / a : K e y > < a : V a l u e   i : t y p e = " T a b l e W i d g e t B a s e V i e w S t a t e " / > < / a : K e y V a l u e O f D i a g r a m O b j e c t K e y a n y T y p e z b w N T n L X > < a : K e y V a l u e O f D i a g r a m O b j e c t K e y a n y T y p e z b w N T n L X > < a : K e y > < K e y > C o l u m n s \ B r e a k d o w n I D < / K e y > < / a : K e y > < a : V a l u e   i : t y p e = " T a b l e W i d g e t B a s e V i e w S t a t e " / > < / a : K e y V a l u e O f D i a g r a m O b j e c t K e y a n y T y p e z b w N T n L X > < a : K e y V a l u e O f D i a g r a m O b j e c t K e y a n y T y p e z b w N T n L X > < a : K e y > < K e y > C o l u m n s \ B r e a k d o w n D e s c r i p t i o n < / K e y > < / a : K e y > < a : V a l u e   i : t y p e = " T a b l e W i d g e t B a s e V i e w S t a t e " / > < / a : K e y V a l u e O f D i a g r a m O b j e c t K e y a n y T y p e z b w N T n L X > < a : K e y V a l u e O f D i a g r a m O b j e c t K e y a n y T y p e z b w N T n L X > < a : K e y > < K e y > C o l u m n s \ P a y   I t e m   D e s c r i p t i o n < / K e y > < / a : K e y > < a : V a l u e   i : t y p e = " T a b l e W i d g e t B a s e V i e w S t a t e " / > < / a : K e y V a l u e O f D i a g r a m O b j e c t K e y a n y T y p e z b w N T n L X > < a : K e y V a l u e O f D i a g r a m O b j e c t K e y a n y T y p e z b w N T n L X > < a : K e y > < K e y > C o l u m n s \ J o b   N u m b e r 2 < / 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 C o l u m n s \ C A T 2 < / K e y > < / a : K e y > < a : V a l u e   i : t y p e = " T a b l e W i d g e t B a s e V i e w S t a t e " / > < / a : K e y V a l u e O f D i a g r a m O b j e c t K e y a n y T y p e z b w N T n L X > < a : K e y V a l u e O f D i a g r a m O b j e c t K e y a n y T y p e z b w N T n L X > < a : K e y > < K e y > C o l u m n s \ B l a n k < / K e y > < / a : K e y > < a : V a l u e   i : t y p e = " T a b l e W i d g e t B a s e V i e w S t a t e " / > < / a : K e y V a l u e O f D i a g r a m O b j e c t K e y a n y T y p e z b w N T n L X > < a : K e y V a l u e O f D i a g r a m O b j e c t K e y a n y T y p e z b w N T n L X > < a : K e y > < K e y > C o l u m n s \ 1 < / K e y > < / a : K e y > < a : V a l u e   i : t y p e = " T a b l e W i d g e t B a s e V i e w S t a t e " / > < / a : K e y V a l u e O f D i a g r a m O b j e c t K e y a n y T y p e z b w N T n L X > < a : K e y V a l u e O f D i a g r a m O b j e c t K e y a n y T y p e z b w N T n L X > < a : K e y > < K e y > C o l u m n s \ 2 < / K e y > < / a : K e y > < a : V a l u e   i : t y p e = " T a b l e W i d g e t B a s e V i e w S t a t e " / > < / a : K e y V a l u e O f D i a g r a m O b j e c t K e y a n y T y p e z b w N T n L X > < a : K e y V a l u e O f D i a g r a m O b j e c t K e y a n y T y p e z b w N T n L X > < a : K e y > < K e y > C o l u m n s \ 3 < / K e y > < / a : K e y > < a : V a l u e   i : t y p e = " T a b l e W i d g e t B a s e V i e w S t a t e " / > < / a : K e y V a l u e O f D i a g r a m O b j e c t K e y a n y T y p e z b w N T n L X > < a : K e y V a l u e O f D i a g r a m O b j e c t K e y a n y T y p e z b w N T n L X > < a : K e y > < K e y > C o l u m n s \ 4 < / K e y > < / a : K e y > < a : V a l u e   i : t y p e = " T a b l e W i d g e t B a s e V i e w S t a t e " / > < / a : K e y V a l u e O f D i a g r a m O b j e c t K e y a n y T y p e z b w N T n L X > < a : K e y V a l u e O f D i a g r a m O b j e c t K e y a n y T y p e z b w N T n L X > < a : K e y > < K e y > C o l u m n s \ 5 < / K e y > < / a : K e y > < a : V a l u e   i : t y p e = " T a b l e W i d g e t B a s e V i e w S t a t e " / > < / a : K e y V a l u e O f D i a g r a m O b j e c t K e y a n y T y p e z b w N T n L X > < a : K e y V a l u e O f D i a g r a m O b j e c t K e y a n y T y p e z b w N T n L X > < a : K e y > < K e y > C o l u m n s \ 6 < / K e y > < / a : K e y > < a : V a l u e   i : t y p e = " T a b l e W i d g e t B a s e V i e w S t a t e " / > < / a : K e y V a l u e O f D i a g r a m O b j e c t K e y a n y T y p e z b w N T n L X > < a : K e y V a l u e O f D i a g r a m O b j e c t K e y a n y T y p e z b w N T n L X > < a : K e y > < K e y > C o l u m n s \ N a m e 1 < / K e y > < / a : K e y > < a : V a l u e   i : t y p e = " T a b l e W i d g e t B a s e V i e w S t a t e " / > < / a : K e y V a l u e O f D i a g r a m O b j e c t K e y a n y T y p e z b w N T n L X > < a : K e y V a l u e O f D i a g r a m O b j e c t K e y a n y T y p e z b w N T n L X > < a : K e y > < K e y > C o l u m n s \ N a m e 2 < / K e y > < / a : K e y > < a : V a l u e   i : t y p e = " T a b l e W i d g e t B a s e V i e w S t a t e " / > < / a : K e y V a l u e O f D i a g r a m O b j e c t K e y a n y T y p e z b w N T n L X > < a : K e y V a l u e O f D i a g r a m O b j e c t K e y a n y T y p e z b w N T n L X > < a : K e y > < K e y > C o l u m n s \ N a m e 3 < / K e y > < / a : K e y > < a : V a l u e   i : t y p e = " T a b l e W i d g e t B a s e V i e w S t a t e " / > < / a : K e y V a l u e O f D i a g r a m O b j e c t K e y a n y T y p e z b w N T n L X > < a : K e y V a l u e O f D i a g r a m O b j e c t K e y a n y T y p e z b w N T n L X > < a : K e y > < K e y > C o l u m n s \ N a m e 4 < / K e y > < / a : K e y > < a : V a l u e   i : t y p e = " T a b l e W i d g e t B a s e V i e w S t a t e " / > < / a : K e y V a l u e O f D i a g r a m O b j e c t K e y a n y T y p e z b w N T n L X > < a : K e y V a l u e O f D i a g r a m O b j e c t K e y a n y T y p e z b w N T n L X > < a : K e y > < K e y > C o l u m n s \ N a m e 5 < / K e y > < / a : K e y > < a : V a l u e   i : t y p e = " T a b l e W i d g e t B a s e V i e w S t a t e " / > < / a : K e y V a l u e O f D i a g r a m O b j e c t K e y a n y T y p e z b w N T n L X > < a : K e y V a l u e O f D i a g r a m O b j e c t K e y a n y T y p e z b w N T n L X > < a : K e y > < K e y > C o l u m n s \ N a m e 6 < / K e y > < / a : K e y > < a : V a l u e   i : t y p e = " T a b l e W i d g e t B a s e V i e w S t a t e " / > < / a : K e y V a l u e O f D i a g r a m O b j e c t K e y a n y T y p e z b w N T n L X > < a : K e y V a l u e O f D i a g r a m O b j e c t K e y a n y T y p e z b w N T n L X > < a : K e y > < K e y > C o l u m n s \ L o c a t i o n 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xml>��< ? x m l   v e r s i o n = " 1 . 0 "   e n c o d i n g = " U T F - 1 6 " ? > < G e m i n i   x m l n s = " h t t p : / / g e m i n i / p i v o t c u s t o m i z a t i o n / T a b l e X M L _ T a b l e _ D r a i n - 1 7 1 8 c c f 8 - 5 8 6 f - 4 d 6 1 - a 6 a 0 - 4 b 3 c 6 1 1 e e 6 3 3 " > < C u s t o m C o n t e n t > < ! [ C D A T A [ < T a b l e W i d g e t G r i d S e r i a l i z a t i o n   x m l n s : x s i = " h t t p : / / w w w . w 3 . o r g / 2 0 0 1 / X M L S c h e m a - i n s t a n c e "   x m l n s : x s d = " h t t p : / / w w w . w 3 . o r g / 2 0 0 1 / X M L S c h e m a " > < C o l u m n S u g g e s t e d T y p e   / > < C o l u m n F o r m a t   / > < C o l u m n A c c u r a c y   / > < C o l u m n C u r r e n c y S y m b o l   / > < C o l u m n P o s i t i v e P a t t e r n   / > < C o l u m n N e g a t i v e P a t t e r n   / > < C o l u m n W i d t h s > < i t e m > < k e y > < s t r i n g > D r a i n a g e   N a m e < / s t r i n g > < / k e y > < v a l u e > < i n t > 1 3 1 < / i n t > < / v a l u e > < / i t e m > < i t e m > < k e y > < s t r i n g > S t r u c t u r e   N o . < / s t r i n g > < / k e y > < v a l u e > < i n t > 1 1 8 < / i n t > < / v a l u e > < / i t e m > < i t e m > < k e y > < s t r i n g > A l i g n m e n t < / s t r i n g > < / k e y > < v a l u e > < i n t > 1 0 1 < / i n t > < / v a l u e > < / i t e m > < i t e m > < k e y > < s t r i n g > S t a t i o n < / s t r i n g > < / k e y > < v a l u e > < i n t > 7 9 < / i n t > < / v a l u e > < / i t e m > < i t e m > < k e y > < s t r i n g > O f f s e t < / s t r i n g > < / k e y > < v a l u e > < i n t > 7 4 < / i n t > < / v a l u e > < / i t e m > < i t e m > < k e y > < s t r i n g > L t / R t < / s t r i n g > < / k e y > < v a l u e > < i n t > 6 6 < / i n t > < / v a l u e > < / i t e m > < i t e m > < k e y > < s t r i n g > C o v e r - N < / s t r i n g > < / k e y > < v a l u e > < i n t > 8 7 < / i n t > < / v a l u e > < / i t e m > < i t e m > < k e y > < s t r i n g > C o v e r - E < / s t r i n g > < / k e y > < v a l u e > < i n t > 8 4 < / i n t > < / v a l u e > < / i t e m > < i t e m > < k e y > < s t r i n g > S t r u c t u r e - N < / s t r i n g > < / k e y > < v a l u e > < i n t > 1 0 8 < / i n t > < / v a l u e > < / i t e m > < i t e m > < k e y > < s t r i n g > S t r u c t u r e - E < / s t r i n g > < / k e y > < v a l u e > < i n t > 1 0 5 < / i n t > < / v a l u e > < / i t e m > < i t e m > < k e y > < s t r i n g > R i m   E l e v . < / s t r i n g > < / k e y > < v a l u e > < i n t > 9 2 < / i n t > < / v a l u e > < / i t e m > < i t e m > < k e y > < s t r i n g > O f f s e t + L t / R t < / s t r i n g > < / k e y > < v a l u e > < i n t > 1 1 1 < / i n t > < / v a l u e > < / i t e m > < i t e m > < k e y > < s t r i n g > S t a t i o n   F o r m a t < / s t r i n g > < / k e y > < v a l u e > < i n t > 1 2 6 < / i n t > < / v a l u e > < / i t e m > < / C o l u m n W i d t h s > < C o l u m n D i s p l a y I n d e x > < i t e m > < k e y > < s t r i n g > D r a i n a g e   N a m e < / s t r i n g > < / k e y > < v a l u e > < i n t > 0 < / i n t > < / v a l u e > < / i t e m > < i t e m > < k e y > < s t r i n g > S t r u c t u r e   N o . < / s t r i n g > < / k e y > < v a l u e > < i n t > 1 < / i n t > < / v a l u e > < / i t e m > < i t e m > < k e y > < s t r i n g > A l i g n m e n t < / s t r i n g > < / k e y > < v a l u e > < i n t > 2 < / i n t > < / v a l u e > < / i t e m > < i t e m > < k e y > < s t r i n g > S t a t i o n < / s t r i n g > < / k e y > < v a l u e > < i n t > 3 < / i n t > < / v a l u e > < / i t e m > < i t e m > < k e y > < s t r i n g > O f f s e t < / s t r i n g > < / k e y > < v a l u e > < i n t > 4 < / i n t > < / v a l u e > < / i t e m > < i t e m > < k e y > < s t r i n g > L t / R t < / s t r i n g > < / k e y > < v a l u e > < i n t > 5 < / i n t > < / v a l u e > < / i t e m > < i t e m > < k e y > < s t r i n g > C o v e r - N < / s t r i n g > < / k e y > < v a l u e > < i n t > 6 < / i n t > < / v a l u e > < / i t e m > < i t e m > < k e y > < s t r i n g > C o v e r - E < / s t r i n g > < / k e y > < v a l u e > < i n t > 7 < / i n t > < / v a l u e > < / i t e m > < i t e m > < k e y > < s t r i n g > S t r u c t u r e - N < / s t r i n g > < / k e y > < v a l u e > < i n t > 8 < / i n t > < / v a l u e > < / i t e m > < i t e m > < k e y > < s t r i n g > S t r u c t u r e - E < / s t r i n g > < / k e y > < v a l u e > < i n t > 9 < / i n t > < / v a l u e > < / i t e m > < i t e m > < k e y > < s t r i n g > R i m   E l e v . < / s t r i n g > < / k e y > < v a l u e > < i n t > 1 0 < / i n t > < / v a l u e > < / i t e m > < i t e m > < k e y > < s t r i n g > O f f s e t + L t / R t < / s t r i n g > < / k e y > < v a l u e > < i n t > 1 1 < / i n t > < / v a l u e > < / i t e m > < i t e m > < k e y > < s t r i n g > S t a t i o n   F o r m a t < / s t r i n g > < / k e y > < v a l u e > < i n t > 1 2 < / 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L i n k e d T a b l e U p d a t e M o d e " > < C u s t o m C o n t e n t > < ! [ C D A T A [ T r u e ] ] > < / C u s t o m C o n t e n t > < / G e m i n i > 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 2 0 1 7 - 0 8 - 0 4 T 0 9 : 5 2 : 5 4 . 6 8 3 8 7 3 3 - 0 4 : 0 0 < / L a s t P r o c e s s e d T i m e > < / D a t a M o d e l i n g S a n d b o x . S e r i a l i z e d S a n d b o x E r r o r C a c h e > ] ] > < / 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M a n u a l C a l c M o d e " > < C u s t o m C o n t e n t > < ! [ C D A T A [ F a l s e ] ] > < / C u s t o m C o n t e n t > < / G e m i n i > 
</file>

<file path=customXml/item8.xml>��< ? x m l   v e r s i o n = " 1 . 0 "   e n c o d i n g = " U T F - 1 6 " ? > < G e m i n i   x m l n s = " h t t p : / / g e m i n i / p i v o t c u s t o m i z a t i o n / T a b l e X M L _ T a b l e _ D r a i n " > < C u s t o m C o n t e n t > < ! [ C D A T A [ < T a b l e W i d g e t G r i d S e r i a l i z a t i o n   x m l n s : x s i = " h t t p : / / w w w . w 3 . o r g / 2 0 0 1 / X M L S c h e m a - i n s t a n c e "   x m l n s : x s d = " h t t p : / / w w w . w 3 . o r g / 2 0 0 1 / X M L S c h e m a " > < C o l u m n S u g g e s t e d T y p e   / > < C o l u m n F o r m a t   / > < C o l u m n A c c u r a c y   / > < C o l u m n C u r r e n c y S y m b o l   / > < C o l u m n P o s i t i v e P a t t e r n   / > < C o l u m n N e g a t i v e P a t t e r n   / > < C o l u m n W i d t h s > < i t e m > < k e y > < s t r i n g > D r a i n a g e   N a m e < / s t r i n g > < / k e y > < v a l u e > < i n t > 1 3 1 < / i n t > < / v a l u e > < / i t e m > < i t e m > < k e y > < s t r i n g > S t r u c t u r e   N o . < / s t r i n g > < / k e y > < v a l u e > < i n t > 1 1 8 < / i n t > < / v a l u e > < / i t e m > < i t e m > < k e y > < s t r i n g > A l i g n m e n t < / s t r i n g > < / k e y > < v a l u e > < i n t > 1 0 1 < / i n t > < / v a l u e > < / i t e m > < i t e m > < k e y > < s t r i n g > S t a t i o n < / s t r i n g > < / k e y > < v a l u e > < i n t > 7 9 < / i n t > < / v a l u e > < / i t e m > < i t e m > < k e y > < s t r i n g > O f f s e t < / s t r i n g > < / k e y > < v a l u e > < i n t > 7 4 < / i n t > < / v a l u e > < / i t e m > < i t e m > < k e y > < s t r i n g > L t / R t < / s t r i n g > < / k e y > < v a l u e > < i n t > 6 6 < / i n t > < / v a l u e > < / i t e m > < i t e m > < k e y > < s t r i n g > C o v e r - N < / s t r i n g > < / k e y > < v a l u e > < i n t > 8 7 < / i n t > < / v a l u e > < / i t e m > < i t e m > < k e y > < s t r i n g > C o v e r - E < / s t r i n g > < / k e y > < v a l u e > < i n t > 8 4 < / i n t > < / v a l u e > < / i t e m > < i t e m > < k e y > < s t r i n g > S t r u c t u r e - N < / s t r i n g > < / k e y > < v a l u e > < i n t > 1 0 8 < / i n t > < / v a l u e > < / i t e m > < i t e m > < k e y > < s t r i n g > S t r u c t u r e - E < / s t r i n g > < / k e y > < v a l u e > < i n t > 1 0 5 < / i n t > < / v a l u e > < / i t e m > < i t e m > < k e y > < s t r i n g > R i m   E l e v . < / s t r i n g > < / k e y > < v a l u e > < i n t > 9 2 < / i n t > < / v a l u e > < / i t e m > < i t e m > < k e y > < s t r i n g > O f f s e t + L t / R t < / s t r i n g > < / k e y > < v a l u e > < i n t > 1 1 1 < / i n t > < / v a l u e > < / i t e m > < i t e m > < k e y > < s t r i n g > S t a t i o n   F o r m a t < / s t r i n g > < / k e y > < v a l u e > < i n t > 1 2 6 < / i n t > < / v a l u e > < / i t e m > < / C o l u m n W i d t h s > < C o l u m n D i s p l a y I n d e x > < i t e m > < k e y > < s t r i n g > D r a i n a g e   N a m e < / s t r i n g > < / k e y > < v a l u e > < i n t > 0 < / i n t > < / v a l u e > < / i t e m > < i t e m > < k e y > < s t r i n g > S t r u c t u r e   N o . < / s t r i n g > < / k e y > < v a l u e > < i n t > 1 < / i n t > < / v a l u e > < / i t e m > < i t e m > < k e y > < s t r i n g > A l i g n m e n t < / s t r i n g > < / k e y > < v a l u e > < i n t > 2 < / i n t > < / v a l u e > < / i t e m > < i t e m > < k e y > < s t r i n g > S t a t i o n < / s t r i n g > < / k e y > < v a l u e > < i n t > 3 < / i n t > < / v a l u e > < / i t e m > < i t e m > < k e y > < s t r i n g > O f f s e t < / s t r i n g > < / k e y > < v a l u e > < i n t > 4 < / i n t > < / v a l u e > < / i t e m > < i t e m > < k e y > < s t r i n g > L t / R t < / s t r i n g > < / k e y > < v a l u e > < i n t > 5 < / i n t > < / v a l u e > < / i t e m > < i t e m > < k e y > < s t r i n g > C o v e r - N < / s t r i n g > < / k e y > < v a l u e > < i n t > 6 < / i n t > < / v a l u e > < / i t e m > < i t e m > < k e y > < s t r i n g > C o v e r - E < / s t r i n g > < / k e y > < v a l u e > < i n t > 7 < / i n t > < / v a l u e > < / i t e m > < i t e m > < k e y > < s t r i n g > S t r u c t u r e - N < / s t r i n g > < / k e y > < v a l u e > < i n t > 8 < / i n t > < / v a l u e > < / i t e m > < i t e m > < k e y > < s t r i n g > S t r u c t u r e - E < / s t r i n g > < / k e y > < v a l u e > < i n t > 9 < / i n t > < / v a l u e > < / i t e m > < i t e m > < k e y > < s t r i n g > R i m   E l e v . < / s t r i n g > < / k e y > < v a l u e > < i n t > 1 0 < / i n t > < / v a l u e > < / i t e m > < i t e m > < k e y > < s t r i n g > O f f s e t + L t / R t < / s t r i n g > < / k e y > < v a l u e > < i n t > 1 1 < / i n t > < / v a l u e > < / i t e m > < i t e m > < k e y > < s t r i n g > S t a t i o n   F o r m a t < / s t r i n g > < / k e y > < v a l u e > < i n t > 1 2 < / 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P o w e r P i v o t V e r s i o n " > < C u s t o m C o n t e n t > < ! [ C D A T A [ 2 0 1 5 . 1 3 0 . 8 0 0 . 6 1 1 ] ] > < / C u s t o m C o n t e n t > < / G e m i n i > 
</file>

<file path=customXml/itemProps1.xml><?xml version="1.0" encoding="utf-8"?>
<ds:datastoreItem xmlns:ds="http://schemas.openxmlformats.org/officeDocument/2006/customXml" ds:itemID="{9D54D0CF-D37E-456E-AE33-866E3F9B8A54}">
  <ds:schemaRefs/>
</ds:datastoreItem>
</file>

<file path=customXml/itemProps10.xml><?xml version="1.0" encoding="utf-8"?>
<ds:datastoreItem xmlns:ds="http://schemas.openxmlformats.org/officeDocument/2006/customXml" ds:itemID="{CBE66071-BE55-4FE9-8DF6-3EAE7410E3FA}">
  <ds:schemaRefs/>
</ds:datastoreItem>
</file>

<file path=customXml/itemProps11.xml><?xml version="1.0" encoding="utf-8"?>
<ds:datastoreItem xmlns:ds="http://schemas.openxmlformats.org/officeDocument/2006/customXml" ds:itemID="{7ACA3BFF-813C-48B5-830B-855EE6332B29}">
  <ds:schemaRefs/>
</ds:datastoreItem>
</file>

<file path=customXml/itemProps12.xml><?xml version="1.0" encoding="utf-8"?>
<ds:datastoreItem xmlns:ds="http://schemas.openxmlformats.org/officeDocument/2006/customXml" ds:itemID="{C9690FB1-6042-4F14-A7C4-FE86BD915C9C}">
  <ds:schemaRefs/>
</ds:datastoreItem>
</file>

<file path=customXml/itemProps13.xml><?xml version="1.0" encoding="utf-8"?>
<ds:datastoreItem xmlns:ds="http://schemas.openxmlformats.org/officeDocument/2006/customXml" ds:itemID="{A8C89707-9987-451B-B3E8-28FBE47A4FD7}">
  <ds:schemaRefs/>
</ds:datastoreItem>
</file>

<file path=customXml/itemProps14.xml><?xml version="1.0" encoding="utf-8"?>
<ds:datastoreItem xmlns:ds="http://schemas.openxmlformats.org/officeDocument/2006/customXml" ds:itemID="{7EEC96C4-499F-4D01-A47E-3D297FF8966A}">
  <ds:schemaRefs/>
</ds:datastoreItem>
</file>

<file path=customXml/itemProps15.xml><?xml version="1.0" encoding="utf-8"?>
<ds:datastoreItem xmlns:ds="http://schemas.openxmlformats.org/officeDocument/2006/customXml" ds:itemID="{A17BE20F-7394-4989-BADF-09ACDFF36B0E}">
  <ds:schemaRefs/>
</ds:datastoreItem>
</file>

<file path=customXml/itemProps16.xml><?xml version="1.0" encoding="utf-8"?>
<ds:datastoreItem xmlns:ds="http://schemas.openxmlformats.org/officeDocument/2006/customXml" ds:itemID="{495EBA2C-0972-4266-BADE-C945EEEC14B2}">
  <ds:schemaRefs/>
</ds:datastoreItem>
</file>

<file path=customXml/itemProps17.xml><?xml version="1.0" encoding="utf-8"?>
<ds:datastoreItem xmlns:ds="http://schemas.openxmlformats.org/officeDocument/2006/customXml" ds:itemID="{7B5E78EF-C5AC-4580-9BF9-B65224366BAC}">
  <ds:schemaRefs/>
</ds:datastoreItem>
</file>

<file path=customXml/itemProps18.xml><?xml version="1.0" encoding="utf-8"?>
<ds:datastoreItem xmlns:ds="http://schemas.openxmlformats.org/officeDocument/2006/customXml" ds:itemID="{A93212E7-EEBE-44DC-89B3-3C0525B8404E}">
  <ds:schemaRefs/>
</ds:datastoreItem>
</file>

<file path=customXml/itemProps19.xml><?xml version="1.0" encoding="utf-8"?>
<ds:datastoreItem xmlns:ds="http://schemas.openxmlformats.org/officeDocument/2006/customXml" ds:itemID="{8BFEAA1F-95B2-4D9C-A731-5A1C6535EDE2}">
  <ds:schemaRefs/>
</ds:datastoreItem>
</file>

<file path=customXml/itemProps2.xml><?xml version="1.0" encoding="utf-8"?>
<ds:datastoreItem xmlns:ds="http://schemas.openxmlformats.org/officeDocument/2006/customXml" ds:itemID="{5B18D4EB-2948-4349-B908-8646CF6D25DF}">
  <ds:schemaRefs/>
</ds:datastoreItem>
</file>

<file path=customXml/itemProps20.xml><?xml version="1.0" encoding="utf-8"?>
<ds:datastoreItem xmlns:ds="http://schemas.openxmlformats.org/officeDocument/2006/customXml" ds:itemID="{4B0EB1C0-281C-4EED-947E-0D5F29D666D8}">
  <ds:schemaRefs/>
</ds:datastoreItem>
</file>

<file path=customXml/itemProps21.xml><?xml version="1.0" encoding="utf-8"?>
<ds:datastoreItem xmlns:ds="http://schemas.openxmlformats.org/officeDocument/2006/customXml" ds:itemID="{E2EAE340-D6A6-4E6B-B862-D271D383C270}">
  <ds:schemaRefs/>
</ds:datastoreItem>
</file>

<file path=customXml/itemProps3.xml><?xml version="1.0" encoding="utf-8"?>
<ds:datastoreItem xmlns:ds="http://schemas.openxmlformats.org/officeDocument/2006/customXml" ds:itemID="{0648CFB7-AF4C-4D20-BEB3-FEE6BF154A8A}">
  <ds:schemaRefs/>
</ds:datastoreItem>
</file>

<file path=customXml/itemProps4.xml><?xml version="1.0" encoding="utf-8"?>
<ds:datastoreItem xmlns:ds="http://schemas.openxmlformats.org/officeDocument/2006/customXml" ds:itemID="{7A04EA82-2466-4678-A66C-FE17E7390495}">
  <ds:schemaRefs/>
</ds:datastoreItem>
</file>

<file path=customXml/itemProps5.xml><?xml version="1.0" encoding="utf-8"?>
<ds:datastoreItem xmlns:ds="http://schemas.openxmlformats.org/officeDocument/2006/customXml" ds:itemID="{66516A49-B830-4927-8993-A0C32EB7774B}">
  <ds:schemaRefs/>
</ds:datastoreItem>
</file>

<file path=customXml/itemProps6.xml><?xml version="1.0" encoding="utf-8"?>
<ds:datastoreItem xmlns:ds="http://schemas.openxmlformats.org/officeDocument/2006/customXml" ds:itemID="{4EEDE9A1-ED56-4122-BD06-29824F61F180}">
  <ds:schemaRefs/>
</ds:datastoreItem>
</file>

<file path=customXml/itemProps7.xml><?xml version="1.0" encoding="utf-8"?>
<ds:datastoreItem xmlns:ds="http://schemas.openxmlformats.org/officeDocument/2006/customXml" ds:itemID="{4FBCBF92-08BB-40C3-8BE2-D0896AEC72F1}">
  <ds:schemaRefs/>
</ds:datastoreItem>
</file>

<file path=customXml/itemProps8.xml><?xml version="1.0" encoding="utf-8"?>
<ds:datastoreItem xmlns:ds="http://schemas.openxmlformats.org/officeDocument/2006/customXml" ds:itemID="{68B4A9A1-62F9-482D-A709-A4393295764F}">
  <ds:schemaRefs/>
</ds:datastoreItem>
</file>

<file path=customXml/itemProps9.xml><?xml version="1.0" encoding="utf-8"?>
<ds:datastoreItem xmlns:ds="http://schemas.openxmlformats.org/officeDocument/2006/customXml" ds:itemID="{5368D280-04A9-4C7A-B51B-1B6438792F1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15</vt:i4>
      </vt:variant>
    </vt:vector>
  </HeadingPairs>
  <TitlesOfParts>
    <vt:vector size="26" baseType="lpstr">
      <vt:lpstr>Category</vt:lpstr>
      <vt:lpstr>Plan Sheets</vt:lpstr>
      <vt:lpstr>Table | Drain</vt:lpstr>
      <vt:lpstr>Table | Driveway</vt:lpstr>
      <vt:lpstr>Project Qnty</vt:lpstr>
      <vt:lpstr>Pricing</vt:lpstr>
      <vt:lpstr>Summary | Qnty</vt:lpstr>
      <vt:lpstr>Summary | Est</vt:lpstr>
      <vt:lpstr>Qnty1</vt:lpstr>
      <vt:lpstr>Drain1</vt:lpstr>
      <vt:lpstr>DrWay1</vt:lpstr>
      <vt:lpstr>ITEM_DESCRIPTION</vt:lpstr>
      <vt:lpstr>ITEM_NO</vt:lpstr>
      <vt:lpstr>ITEM_SSSP</vt:lpstr>
      <vt:lpstr>ITEM_UNITS</vt:lpstr>
      <vt:lpstr>List_Bridge_Number</vt:lpstr>
      <vt:lpstr>List_Description</vt:lpstr>
      <vt:lpstr>List_Drain</vt:lpstr>
      <vt:lpstr>List_Driveway</vt:lpstr>
      <vt:lpstr>ML</vt:lpstr>
      <vt:lpstr>Pay_Item_Search_Text</vt:lpstr>
      <vt:lpstr>Pay_Item_Search_Text_2</vt:lpstr>
      <vt:lpstr>PLANSHEETS_DESCRIPTION</vt:lpstr>
      <vt:lpstr>PLANSHEETS_SCALE</vt:lpstr>
      <vt:lpstr>PLANSHEETS_SHEETNO</vt:lpstr>
      <vt:lpstr>'Summary | Est'!Print_Area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Armour, Jacob (MDOT)</dc:creator>
  <cp:lastModifiedBy>Armour, Jacob (MDOT)</cp:lastModifiedBy>
  <cp:lastPrinted>2018-05-01T12:35:23Z</cp:lastPrinted>
  <dcterms:created xsi:type="dcterms:W3CDTF">2017-07-26T12:05:17Z</dcterms:created>
  <dcterms:modified xsi:type="dcterms:W3CDTF">2018-11-08T11:04:18Z</dcterms:modified>
</cp:coreProperties>
</file>